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tables/table10.xml" ContentType="application/vnd.openxmlformats-officedocument.spreadsheetml.table+xml"/>
  <Override PartName="/xl/pivotTables/pivotTable3.xml" ContentType="application/vnd.openxmlformats-officedocument.spreadsheetml.pivot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eak\Documents\"/>
    </mc:Choice>
  </mc:AlternateContent>
  <xr:revisionPtr revIDLastSave="0" documentId="13_ncr:1_{E5F15A6E-D561-4EAC-9969-DF79CFA0EDB6}" xr6:coauthVersionLast="41" xr6:coauthVersionMax="47" xr10:uidLastSave="{00000000-0000-0000-0000-000000000000}"/>
  <bookViews>
    <workbookView xWindow="-108" yWindow="-108" windowWidth="23256" windowHeight="12456" tabRatio="780" firstSheet="1" activeTab="7" xr2:uid="{706B28F1-6757-48BC-B57C-AC504C780551}"/>
  </bookViews>
  <sheets>
    <sheet name="CK_HF" sheetId="31" state="hidden" r:id="rId1"/>
    <sheet name="MASTER LIST" sheetId="1" r:id="rId2"/>
    <sheet name="Data Entry" sheetId="3" r:id="rId3"/>
    <sheet name="Healthy Food" sheetId="27" r:id="rId4"/>
    <sheet name="Sum QTY" sheetId="24" r:id="rId5"/>
    <sheet name="Summary" sheetId="23" state="hidden" r:id="rId6"/>
    <sheet name="DN" sheetId="22" r:id="rId7"/>
    <sheet name="Summary CK&amp;HF" sheetId="30" r:id="rId8"/>
    <sheet name="Setting" sheetId="13" r:id="rId9"/>
  </sheets>
  <externalReferences>
    <externalReference r:id="rId10"/>
    <externalReference r:id="rId11"/>
  </externalReferences>
  <definedNames>
    <definedName name="_xlnm._FilterDatabase" localSheetId="2" hidden="1">'Data Entry'!#REF!</definedName>
    <definedName name="_xlnm._FilterDatabase" localSheetId="3" hidden="1">'Healthy Food'!#REF!</definedName>
    <definedName name="_xlnm._FilterDatabase" localSheetId="1" hidden="1">'MASTER LIST'!#REF!</definedName>
    <definedName name="_xlcn.WorksheetConnection_EMart_DeliveryNote.xlsxTable111" hidden="1">Table11[]</definedName>
    <definedName name="_xlcn.WorksheetConnection_EMart_DeliveryNote.xlsxTable21" hidden="1">Table2[]</definedName>
    <definedName name="ColumnTitle1" localSheetId="3">Invoice[[#Headers],[DESCRIPTION]]</definedName>
    <definedName name="ColumnTitle1">Invoice[[#Headers],[DESCRIPTION]]</definedName>
    <definedName name="ColumnTitleRegion1..B11.1">DN!$A$7</definedName>
    <definedName name="Company_Name">DN!$A$1</definedName>
    <definedName name="DDDD">'[1]MASTER LIST'!$1:$1048576</definedName>
    <definedName name="ExternalData_1" localSheetId="0" hidden="1">CK_HF!$A$1:$Y$5803</definedName>
    <definedName name="Masterlist">'MASTER LIST'!$1:$1048576</definedName>
    <definedName name="NameList">'MASTER LIST'!#REF!</definedName>
    <definedName name="NameList2">'MASTER LIST'!#REF!</definedName>
    <definedName name="_xlnm.Print_Area" localSheetId="2">'Data Entry'!#REF!</definedName>
    <definedName name="_xlnm.Print_Area" localSheetId="6">DN!$A$1:$J$40</definedName>
    <definedName name="_xlnm.Print_Area" localSheetId="3">'Healthy Food'!#REF!</definedName>
    <definedName name="RowTitleRegion1..E5">DN!$H$2</definedName>
    <definedName name="s">'[2]MASTER LIST'!$1:$1048576</definedName>
    <definedName name="SSS">#REF!</definedName>
    <definedName name="Store_Name" localSheetId="3">Table118[STORES]</definedName>
    <definedName name="Store_Name">Table118[STORES]</definedName>
  </definedNames>
  <calcPr calcId="181029"/>
  <pivotCaches>
    <pivotCache cacheId="14" r:id="rId12"/>
    <pivotCache cacheId="17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E-Mart_Delivery Note.xlsx!Table2"/>
          <x15:modelTable id="Table11" name="Table11" connection="WorksheetConnection_E-Mart_Delivery Note.xlsx!Table11"/>
        </x15:modelTables>
      </x15:dataModel>
    </ext>
  </extLst>
</workbook>
</file>

<file path=xl/calcChain.xml><?xml version="1.0" encoding="utf-8"?>
<calcChain xmlns="http://schemas.openxmlformats.org/spreadsheetml/2006/main">
  <c r="O7" i="27" l="1"/>
  <c r="H362" i="3"/>
  <c r="J362" i="3"/>
  <c r="K362" i="3"/>
  <c r="L362" i="3"/>
  <c r="N362" i="3"/>
  <c r="H363" i="3"/>
  <c r="J363" i="3"/>
  <c r="K363" i="3"/>
  <c r="L363" i="3"/>
  <c r="N363" i="3"/>
  <c r="H364" i="3"/>
  <c r="J364" i="3"/>
  <c r="K364" i="3"/>
  <c r="L364" i="3"/>
  <c r="N364" i="3"/>
  <c r="H365" i="3"/>
  <c r="J365" i="3"/>
  <c r="K365" i="3"/>
  <c r="L365" i="3"/>
  <c r="N365" i="3"/>
  <c r="H366" i="3"/>
  <c r="J366" i="3"/>
  <c r="K366" i="3"/>
  <c r="L366" i="3"/>
  <c r="N366" i="3"/>
  <c r="H367" i="3"/>
  <c r="J367" i="3"/>
  <c r="K367" i="3"/>
  <c r="L367" i="3"/>
  <c r="N367" i="3"/>
  <c r="H368" i="3"/>
  <c r="J368" i="3"/>
  <c r="K368" i="3"/>
  <c r="L368" i="3"/>
  <c r="N368" i="3"/>
  <c r="H369" i="3"/>
  <c r="J369" i="3"/>
  <c r="K369" i="3"/>
  <c r="L369" i="3"/>
  <c r="N369" i="3"/>
  <c r="H370" i="3"/>
  <c r="J370" i="3"/>
  <c r="K370" i="3"/>
  <c r="L370" i="3"/>
  <c r="N370" i="3"/>
  <c r="H371" i="3"/>
  <c r="J371" i="3"/>
  <c r="K371" i="3"/>
  <c r="L371" i="3"/>
  <c r="N371" i="3"/>
  <c r="H372" i="3"/>
  <c r="J372" i="3"/>
  <c r="K372" i="3"/>
  <c r="L372" i="3"/>
  <c r="N372" i="3"/>
  <c r="H373" i="3"/>
  <c r="J373" i="3"/>
  <c r="K373" i="3"/>
  <c r="L373" i="3"/>
  <c r="N373" i="3"/>
  <c r="H374" i="3"/>
  <c r="J374" i="3"/>
  <c r="K374" i="3"/>
  <c r="L374" i="3"/>
  <c r="N374" i="3"/>
  <c r="H375" i="3"/>
  <c r="J375" i="3"/>
  <c r="K375" i="3"/>
  <c r="L375" i="3"/>
  <c r="N375" i="3"/>
  <c r="H376" i="3"/>
  <c r="J376" i="3"/>
  <c r="K376" i="3"/>
  <c r="L376" i="3"/>
  <c r="N376" i="3"/>
  <c r="H377" i="3"/>
  <c r="J377" i="3"/>
  <c r="K377" i="3"/>
  <c r="L377" i="3"/>
  <c r="N377" i="3"/>
  <c r="H378" i="3"/>
  <c r="J378" i="3"/>
  <c r="K378" i="3"/>
  <c r="L378" i="3"/>
  <c r="N378" i="3"/>
  <c r="H379" i="3"/>
  <c r="J379" i="3"/>
  <c r="K379" i="3"/>
  <c r="L379" i="3"/>
  <c r="N379" i="3"/>
  <c r="H380" i="3"/>
  <c r="J380" i="3"/>
  <c r="K380" i="3"/>
  <c r="L380" i="3"/>
  <c r="N380" i="3"/>
  <c r="H381" i="3"/>
  <c r="J381" i="3"/>
  <c r="K381" i="3"/>
  <c r="L381" i="3"/>
  <c r="N381" i="3"/>
  <c r="H382" i="3"/>
  <c r="J382" i="3"/>
  <c r="K382" i="3"/>
  <c r="L382" i="3"/>
  <c r="N382" i="3"/>
  <c r="H383" i="3"/>
  <c r="J383" i="3"/>
  <c r="K383" i="3"/>
  <c r="L383" i="3"/>
  <c r="N383" i="3"/>
  <c r="H384" i="3"/>
  <c r="J384" i="3"/>
  <c r="K384" i="3"/>
  <c r="L384" i="3"/>
  <c r="N384" i="3"/>
  <c r="H385" i="3"/>
  <c r="J385" i="3"/>
  <c r="K385" i="3"/>
  <c r="L385" i="3"/>
  <c r="N385" i="3"/>
  <c r="H386" i="3"/>
  <c r="J386" i="3"/>
  <c r="K386" i="3"/>
  <c r="L386" i="3"/>
  <c r="N386" i="3"/>
  <c r="H387" i="3"/>
  <c r="J387" i="3"/>
  <c r="K387" i="3"/>
  <c r="L387" i="3"/>
  <c r="N387" i="3"/>
  <c r="H388" i="3"/>
  <c r="J388" i="3"/>
  <c r="K388" i="3"/>
  <c r="L388" i="3"/>
  <c r="N388" i="3"/>
  <c r="H389" i="3"/>
  <c r="J389" i="3"/>
  <c r="K389" i="3"/>
  <c r="L389" i="3"/>
  <c r="N389" i="3"/>
  <c r="H390" i="3"/>
  <c r="J390" i="3"/>
  <c r="K390" i="3"/>
  <c r="L390" i="3"/>
  <c r="N390" i="3"/>
  <c r="H391" i="3"/>
  <c r="J391" i="3"/>
  <c r="K391" i="3"/>
  <c r="L391" i="3"/>
  <c r="N391" i="3"/>
  <c r="H392" i="3"/>
  <c r="J392" i="3"/>
  <c r="K392" i="3"/>
  <c r="L392" i="3"/>
  <c r="N392" i="3"/>
  <c r="H393" i="3"/>
  <c r="J393" i="3"/>
  <c r="K393" i="3"/>
  <c r="L393" i="3"/>
  <c r="N393" i="3"/>
  <c r="H394" i="3"/>
  <c r="J394" i="3"/>
  <c r="K394" i="3"/>
  <c r="L394" i="3"/>
  <c r="N394" i="3"/>
  <c r="H395" i="3"/>
  <c r="J395" i="3"/>
  <c r="K395" i="3"/>
  <c r="L395" i="3"/>
  <c r="N395" i="3"/>
  <c r="H396" i="3"/>
  <c r="J396" i="3"/>
  <c r="K396" i="3"/>
  <c r="L396" i="3"/>
  <c r="N396" i="3"/>
  <c r="H397" i="3"/>
  <c r="J397" i="3"/>
  <c r="K397" i="3"/>
  <c r="L397" i="3"/>
  <c r="N397" i="3"/>
  <c r="H398" i="3"/>
  <c r="J398" i="3"/>
  <c r="K398" i="3"/>
  <c r="L398" i="3"/>
  <c r="N398" i="3"/>
  <c r="H422" i="3"/>
  <c r="J422" i="3"/>
  <c r="K422" i="3"/>
  <c r="L422" i="3"/>
  <c r="N422" i="3"/>
  <c r="H423" i="3"/>
  <c r="J423" i="3"/>
  <c r="K423" i="3"/>
  <c r="L423" i="3"/>
  <c r="N423" i="3"/>
  <c r="H424" i="3"/>
  <c r="J424" i="3"/>
  <c r="K424" i="3"/>
  <c r="L424" i="3"/>
  <c r="N424" i="3"/>
  <c r="H425" i="3"/>
  <c r="J425" i="3"/>
  <c r="K425" i="3"/>
  <c r="L425" i="3"/>
  <c r="N425" i="3"/>
  <c r="H426" i="3"/>
  <c r="J426" i="3"/>
  <c r="K426" i="3"/>
  <c r="L426" i="3"/>
  <c r="N426" i="3"/>
  <c r="H427" i="3"/>
  <c r="J427" i="3"/>
  <c r="K427" i="3"/>
  <c r="L427" i="3"/>
  <c r="N427" i="3"/>
  <c r="H428" i="3"/>
  <c r="J428" i="3"/>
  <c r="K428" i="3"/>
  <c r="L428" i="3"/>
  <c r="N428" i="3"/>
  <c r="H429" i="3"/>
  <c r="J429" i="3"/>
  <c r="K429" i="3"/>
  <c r="L429" i="3"/>
  <c r="N429" i="3"/>
  <c r="H430" i="3"/>
  <c r="J430" i="3"/>
  <c r="K430" i="3"/>
  <c r="L430" i="3"/>
  <c r="N430" i="3"/>
  <c r="H431" i="3"/>
  <c r="J431" i="3"/>
  <c r="K431" i="3"/>
  <c r="L431" i="3"/>
  <c r="N431" i="3"/>
  <c r="H432" i="3"/>
  <c r="J432" i="3"/>
  <c r="K432" i="3"/>
  <c r="L432" i="3"/>
  <c r="N432" i="3"/>
  <c r="H433" i="3"/>
  <c r="J433" i="3"/>
  <c r="K433" i="3"/>
  <c r="L433" i="3"/>
  <c r="N433" i="3"/>
  <c r="H434" i="3"/>
  <c r="J434" i="3"/>
  <c r="K434" i="3"/>
  <c r="L434" i="3"/>
  <c r="N434" i="3"/>
  <c r="H435" i="3"/>
  <c r="J435" i="3"/>
  <c r="K435" i="3"/>
  <c r="L435" i="3"/>
  <c r="N435" i="3"/>
  <c r="H436" i="3"/>
  <c r="J436" i="3"/>
  <c r="K436" i="3"/>
  <c r="L436" i="3"/>
  <c r="N436" i="3"/>
  <c r="H437" i="3"/>
  <c r="J437" i="3"/>
  <c r="K437" i="3"/>
  <c r="L437" i="3"/>
  <c r="N437" i="3"/>
  <c r="H438" i="3"/>
  <c r="J438" i="3"/>
  <c r="K438" i="3"/>
  <c r="L438" i="3"/>
  <c r="N438" i="3"/>
  <c r="H439" i="3"/>
  <c r="J439" i="3"/>
  <c r="K439" i="3"/>
  <c r="L439" i="3"/>
  <c r="N439" i="3"/>
  <c r="H440" i="3"/>
  <c r="J440" i="3"/>
  <c r="K440" i="3"/>
  <c r="L440" i="3"/>
  <c r="N440" i="3"/>
  <c r="H441" i="3"/>
  <c r="J441" i="3"/>
  <c r="K441" i="3"/>
  <c r="L441" i="3"/>
  <c r="N441" i="3"/>
  <c r="H442" i="3"/>
  <c r="J442" i="3"/>
  <c r="K442" i="3"/>
  <c r="L442" i="3"/>
  <c r="N442" i="3"/>
  <c r="H443" i="3"/>
  <c r="J443" i="3"/>
  <c r="K443" i="3"/>
  <c r="L443" i="3"/>
  <c r="N443" i="3"/>
  <c r="H444" i="3"/>
  <c r="J444" i="3"/>
  <c r="K444" i="3"/>
  <c r="L444" i="3"/>
  <c r="N444" i="3"/>
  <c r="H445" i="3"/>
  <c r="J445" i="3"/>
  <c r="K445" i="3"/>
  <c r="L445" i="3"/>
  <c r="N445" i="3"/>
  <c r="H446" i="3"/>
  <c r="J446" i="3"/>
  <c r="K446" i="3"/>
  <c r="L446" i="3"/>
  <c r="N446" i="3"/>
  <c r="H447" i="3"/>
  <c r="J447" i="3"/>
  <c r="K447" i="3"/>
  <c r="L447" i="3"/>
  <c r="N447" i="3"/>
  <c r="H448" i="3"/>
  <c r="J448" i="3"/>
  <c r="K448" i="3"/>
  <c r="L448" i="3"/>
  <c r="N448" i="3"/>
  <c r="H449" i="3"/>
  <c r="J449" i="3"/>
  <c r="K449" i="3"/>
  <c r="L449" i="3"/>
  <c r="N449" i="3"/>
  <c r="H450" i="3"/>
  <c r="J450" i="3"/>
  <c r="K450" i="3"/>
  <c r="L450" i="3"/>
  <c r="N450" i="3"/>
  <c r="H451" i="3"/>
  <c r="J451" i="3"/>
  <c r="K451" i="3"/>
  <c r="L451" i="3"/>
  <c r="N451" i="3"/>
  <c r="H452" i="3"/>
  <c r="J452" i="3"/>
  <c r="K452" i="3"/>
  <c r="L452" i="3"/>
  <c r="N452" i="3"/>
  <c r="H453" i="3"/>
  <c r="J453" i="3"/>
  <c r="K453" i="3"/>
  <c r="L453" i="3"/>
  <c r="N453" i="3"/>
  <c r="H454" i="3"/>
  <c r="J454" i="3"/>
  <c r="K454" i="3"/>
  <c r="L454" i="3"/>
  <c r="N454" i="3"/>
  <c r="H455" i="3"/>
  <c r="J455" i="3"/>
  <c r="K455" i="3"/>
  <c r="L455" i="3"/>
  <c r="N455" i="3"/>
  <c r="H456" i="3"/>
  <c r="J456" i="3"/>
  <c r="K456" i="3"/>
  <c r="L456" i="3"/>
  <c r="N456" i="3"/>
  <c r="H457" i="3"/>
  <c r="J457" i="3"/>
  <c r="K457" i="3"/>
  <c r="L457" i="3"/>
  <c r="N457" i="3"/>
  <c r="H458" i="3"/>
  <c r="J458" i="3"/>
  <c r="K458" i="3"/>
  <c r="L458" i="3"/>
  <c r="N458" i="3"/>
  <c r="H459" i="3"/>
  <c r="J459" i="3"/>
  <c r="K459" i="3"/>
  <c r="L459" i="3"/>
  <c r="N459" i="3"/>
  <c r="F3" i="30"/>
  <c r="A154" i="1" l="1" a="1"/>
  <c r="A154" i="1" s="1"/>
  <c r="Q154" i="1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09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79" i="3"/>
  <c r="O1580" i="3"/>
  <c r="O1581" i="3"/>
  <c r="O1582" i="3"/>
  <c r="O1583" i="3"/>
  <c r="O1584" i="3"/>
  <c r="O1585" i="3"/>
  <c r="O1586" i="3"/>
  <c r="O1587" i="3"/>
  <c r="O1588" i="3"/>
  <c r="O1589" i="3"/>
  <c r="O1590" i="3"/>
  <c r="O1591" i="3"/>
  <c r="O1592" i="3"/>
  <c r="O1593" i="3"/>
  <c r="O1594" i="3"/>
  <c r="O1595" i="3"/>
  <c r="O1596" i="3"/>
  <c r="O1597" i="3"/>
  <c r="O1598" i="3"/>
  <c r="O1599" i="3"/>
  <c r="O1600" i="3"/>
  <c r="O1601" i="3"/>
  <c r="O1602" i="3"/>
  <c r="O1603" i="3"/>
  <c r="O1604" i="3"/>
  <c r="O1605" i="3"/>
  <c r="O1606" i="3"/>
  <c r="O1607" i="3"/>
  <c r="O1608" i="3"/>
  <c r="O1609" i="3"/>
  <c r="O1610" i="3"/>
  <c r="O1611" i="3"/>
  <c r="O1612" i="3"/>
  <c r="O1613" i="3"/>
  <c r="O1614" i="3"/>
  <c r="O1615" i="3"/>
  <c r="O1616" i="3"/>
  <c r="O1617" i="3"/>
  <c r="O1618" i="3"/>
  <c r="O1619" i="3"/>
  <c r="O1620" i="3"/>
  <c r="O1621" i="3"/>
  <c r="O1622" i="3"/>
  <c r="O1623" i="3"/>
  <c r="O1624" i="3"/>
  <c r="O1625" i="3"/>
  <c r="O1626" i="3"/>
  <c r="O1627" i="3"/>
  <c r="O1628" i="3"/>
  <c r="O1629" i="3"/>
  <c r="O1630" i="3"/>
  <c r="O1631" i="3"/>
  <c r="O1632" i="3"/>
  <c r="O1633" i="3"/>
  <c r="O1634" i="3"/>
  <c r="O1635" i="3"/>
  <c r="O1636" i="3"/>
  <c r="O1637" i="3"/>
  <c r="O1638" i="3"/>
  <c r="O1639" i="3"/>
  <c r="O1640" i="3"/>
  <c r="O1641" i="3"/>
  <c r="O1642" i="3"/>
  <c r="O1643" i="3"/>
  <c r="O1644" i="3"/>
  <c r="O1645" i="3"/>
  <c r="O1646" i="3"/>
  <c r="O1647" i="3"/>
  <c r="O1648" i="3"/>
  <c r="O1649" i="3"/>
  <c r="O1650" i="3"/>
  <c r="O1651" i="3"/>
  <c r="O1652" i="3"/>
  <c r="O1653" i="3"/>
  <c r="O1654" i="3"/>
  <c r="O1655" i="3"/>
  <c r="O1656" i="3"/>
  <c r="O1657" i="3"/>
  <c r="O1658" i="3"/>
  <c r="O1659" i="3"/>
  <c r="O1660" i="3"/>
  <c r="O1661" i="3"/>
  <c r="O1662" i="3"/>
  <c r="O1663" i="3"/>
  <c r="O1664" i="3"/>
  <c r="O1665" i="3"/>
  <c r="O1666" i="3"/>
  <c r="O1667" i="3"/>
  <c r="O1668" i="3"/>
  <c r="O1669" i="3"/>
  <c r="O1670" i="3"/>
  <c r="O1671" i="3"/>
  <c r="O1672" i="3"/>
  <c r="O1673" i="3"/>
  <c r="O1674" i="3"/>
  <c r="O1675" i="3"/>
  <c r="O1676" i="3"/>
  <c r="O1677" i="3"/>
  <c r="O1678" i="3"/>
  <c r="O1679" i="3"/>
  <c r="O1680" i="3"/>
  <c r="O1681" i="3"/>
  <c r="O1682" i="3"/>
  <c r="O1683" i="3"/>
  <c r="O1684" i="3"/>
  <c r="O1685" i="3"/>
  <c r="O1686" i="3"/>
  <c r="O1687" i="3"/>
  <c r="O1688" i="3"/>
  <c r="O1689" i="3"/>
  <c r="O1690" i="3"/>
  <c r="O1691" i="3"/>
  <c r="O1692" i="3"/>
  <c r="O1693" i="3"/>
  <c r="O1694" i="3"/>
  <c r="O1695" i="3"/>
  <c r="O1696" i="3"/>
  <c r="O1697" i="3"/>
  <c r="O1698" i="3"/>
  <c r="O1699" i="3"/>
  <c r="O1700" i="3"/>
  <c r="O1701" i="3"/>
  <c r="O1702" i="3"/>
  <c r="O1703" i="3"/>
  <c r="O1704" i="3"/>
  <c r="O1705" i="3"/>
  <c r="O1706" i="3"/>
  <c r="O1707" i="3"/>
  <c r="O1708" i="3"/>
  <c r="O1709" i="3"/>
  <c r="O1710" i="3"/>
  <c r="O1711" i="3"/>
  <c r="O1712" i="3"/>
  <c r="O1713" i="3"/>
  <c r="O1714" i="3"/>
  <c r="O1715" i="3"/>
  <c r="O1716" i="3"/>
  <c r="O1717" i="3"/>
  <c r="O1718" i="3"/>
  <c r="O1719" i="3"/>
  <c r="O1720" i="3"/>
  <c r="O1721" i="3"/>
  <c r="O1722" i="3"/>
  <c r="O1723" i="3"/>
  <c r="O1724" i="3"/>
  <c r="O1725" i="3"/>
  <c r="O1726" i="3"/>
  <c r="O1727" i="3"/>
  <c r="O1728" i="3"/>
  <c r="O1729" i="3"/>
  <c r="O1730" i="3"/>
  <c r="O1731" i="3"/>
  <c r="O1732" i="3"/>
  <c r="O1733" i="3"/>
  <c r="O1734" i="3"/>
  <c r="O1735" i="3"/>
  <c r="O1736" i="3"/>
  <c r="O1737" i="3"/>
  <c r="O1738" i="3"/>
  <c r="O1739" i="3"/>
  <c r="O1740" i="3"/>
  <c r="O1741" i="3"/>
  <c r="O1742" i="3"/>
  <c r="O1743" i="3"/>
  <c r="O1744" i="3"/>
  <c r="O1745" i="3"/>
  <c r="O1746" i="3"/>
  <c r="O1747" i="3"/>
  <c r="O1748" i="3"/>
  <c r="O1749" i="3"/>
  <c r="O1750" i="3"/>
  <c r="O1751" i="3"/>
  <c r="O1752" i="3"/>
  <c r="O1753" i="3"/>
  <c r="O1754" i="3"/>
  <c r="O1755" i="3"/>
  <c r="O1756" i="3"/>
  <c r="O1757" i="3"/>
  <c r="O1758" i="3"/>
  <c r="O1759" i="3"/>
  <c r="O1760" i="3"/>
  <c r="O1761" i="3"/>
  <c r="O1762" i="3"/>
  <c r="O1763" i="3"/>
  <c r="O1764" i="3"/>
  <c r="O1765" i="3"/>
  <c r="O1766" i="3"/>
  <c r="O1767" i="3"/>
  <c r="O1768" i="3"/>
  <c r="O1769" i="3"/>
  <c r="O1770" i="3"/>
  <c r="O1771" i="3"/>
  <c r="O1772" i="3"/>
  <c r="O1773" i="3"/>
  <c r="O1774" i="3"/>
  <c r="O1775" i="3"/>
  <c r="O1776" i="3"/>
  <c r="O1777" i="3"/>
  <c r="O1778" i="3"/>
  <c r="O1779" i="3"/>
  <c r="O1780" i="3"/>
  <c r="O1781" i="3"/>
  <c r="O1782" i="3"/>
  <c r="O1783" i="3"/>
  <c r="O1784" i="3"/>
  <c r="O1785" i="3"/>
  <c r="O1786" i="3"/>
  <c r="O1787" i="3"/>
  <c r="O1788" i="3"/>
  <c r="O1789" i="3"/>
  <c r="O1790" i="3"/>
  <c r="O1791" i="3"/>
  <c r="O1792" i="3"/>
  <c r="O1793" i="3"/>
  <c r="O1794" i="3"/>
  <c r="O1795" i="3"/>
  <c r="O1796" i="3"/>
  <c r="O1797" i="3"/>
  <c r="O1798" i="3"/>
  <c r="O1799" i="3"/>
  <c r="O1800" i="3"/>
  <c r="O1801" i="3"/>
  <c r="O1802" i="3"/>
  <c r="O1803" i="3"/>
  <c r="O1804" i="3"/>
  <c r="O1805" i="3"/>
  <c r="O1806" i="3"/>
  <c r="O1807" i="3"/>
  <c r="O1808" i="3"/>
  <c r="O1809" i="3"/>
  <c r="O1810" i="3"/>
  <c r="O1811" i="3"/>
  <c r="O1812" i="3"/>
  <c r="O1813" i="3"/>
  <c r="O1814" i="3"/>
  <c r="O1815" i="3"/>
  <c r="O1816" i="3"/>
  <c r="O1817" i="3"/>
  <c r="O1818" i="3"/>
  <c r="O1819" i="3"/>
  <c r="O1820" i="3"/>
  <c r="O1821" i="3"/>
  <c r="O1822" i="3"/>
  <c r="O1823" i="3"/>
  <c r="O1824" i="3"/>
  <c r="O1825" i="3"/>
  <c r="O1826" i="3"/>
  <c r="O1827" i="3"/>
  <c r="O1828" i="3"/>
  <c r="O1829" i="3"/>
  <c r="O1830" i="3"/>
  <c r="O1831" i="3"/>
  <c r="O1832" i="3"/>
  <c r="O1833" i="3"/>
  <c r="O1834" i="3"/>
  <c r="O1835" i="3"/>
  <c r="O1836" i="3"/>
  <c r="O1837" i="3"/>
  <c r="O1838" i="3"/>
  <c r="O1839" i="3"/>
  <c r="O1840" i="3"/>
  <c r="O1841" i="3"/>
  <c r="O1842" i="3"/>
  <c r="O1843" i="3"/>
  <c r="O1844" i="3"/>
  <c r="O1845" i="3"/>
  <c r="O1846" i="3"/>
  <c r="O1847" i="3"/>
  <c r="O1848" i="3"/>
  <c r="O1849" i="3"/>
  <c r="O1850" i="3"/>
  <c r="O1851" i="3"/>
  <c r="O1852" i="3"/>
  <c r="O1853" i="3"/>
  <c r="O1854" i="3"/>
  <c r="O1855" i="3"/>
  <c r="O1856" i="3"/>
  <c r="O1857" i="3"/>
  <c r="O1858" i="3"/>
  <c r="O1859" i="3"/>
  <c r="O1860" i="3"/>
  <c r="O1861" i="3"/>
  <c r="O1862" i="3"/>
  <c r="O1863" i="3"/>
  <c r="O1864" i="3"/>
  <c r="O1865" i="3"/>
  <c r="O1866" i="3"/>
  <c r="O1867" i="3"/>
  <c r="O1868" i="3"/>
  <c r="O1869" i="3"/>
  <c r="O1870" i="3"/>
  <c r="O1871" i="3"/>
  <c r="O1872" i="3"/>
  <c r="O1873" i="3"/>
  <c r="O1874" i="3"/>
  <c r="O1875" i="3"/>
  <c r="O1876" i="3"/>
  <c r="O1877" i="3"/>
  <c r="O1878" i="3"/>
  <c r="O1879" i="3"/>
  <c r="O1880" i="3"/>
  <c r="O1881" i="3"/>
  <c r="O1882" i="3"/>
  <c r="O1883" i="3"/>
  <c r="O1884" i="3"/>
  <c r="O1885" i="3"/>
  <c r="O1886" i="3"/>
  <c r="O1887" i="3"/>
  <c r="O1888" i="3"/>
  <c r="O1889" i="3"/>
  <c r="O1890" i="3"/>
  <c r="O1891" i="3"/>
  <c r="O1892" i="3"/>
  <c r="O1893" i="3"/>
  <c r="O1894" i="3"/>
  <c r="O1895" i="3"/>
  <c r="O1896" i="3"/>
  <c r="O1897" i="3"/>
  <c r="O1898" i="3"/>
  <c r="O1899" i="3"/>
  <c r="O1900" i="3"/>
  <c r="O1901" i="3"/>
  <c r="O1902" i="3"/>
  <c r="O1903" i="3"/>
  <c r="O1904" i="3"/>
  <c r="O1905" i="3"/>
  <c r="O1906" i="3"/>
  <c r="O1907" i="3"/>
  <c r="O1908" i="3"/>
  <c r="O1909" i="3"/>
  <c r="O1910" i="3"/>
  <c r="O1911" i="3"/>
  <c r="O1912" i="3"/>
  <c r="O1913" i="3"/>
  <c r="O1914" i="3"/>
  <c r="O1915" i="3"/>
  <c r="O1916" i="3"/>
  <c r="O1917" i="3"/>
  <c r="O1918" i="3"/>
  <c r="O1919" i="3"/>
  <c r="O1920" i="3"/>
  <c r="O1921" i="3"/>
  <c r="O1922" i="3"/>
  <c r="O1923" i="3"/>
  <c r="O1924" i="3"/>
  <c r="O1925" i="3"/>
  <c r="O1926" i="3"/>
  <c r="O1927" i="3"/>
  <c r="O1928" i="3"/>
  <c r="O1929" i="3"/>
  <c r="O1930" i="3"/>
  <c r="O1931" i="3"/>
  <c r="O1932" i="3"/>
  <c r="O1933" i="3"/>
  <c r="O1934" i="3"/>
  <c r="O1935" i="3"/>
  <c r="O1936" i="3"/>
  <c r="O1937" i="3"/>
  <c r="O1938" i="3"/>
  <c r="O1939" i="3"/>
  <c r="O1940" i="3"/>
  <c r="O1941" i="3"/>
  <c r="O1942" i="3"/>
  <c r="O1943" i="3"/>
  <c r="O1944" i="3"/>
  <c r="O1945" i="3"/>
  <c r="O1946" i="3"/>
  <c r="O1947" i="3"/>
  <c r="O1948" i="3"/>
  <c r="O1949" i="3"/>
  <c r="O1950" i="3"/>
  <c r="O1951" i="3"/>
  <c r="O1952" i="3"/>
  <c r="O1953" i="3"/>
  <c r="O1954" i="3"/>
  <c r="O1955" i="3"/>
  <c r="O1956" i="3"/>
  <c r="O1957" i="3"/>
  <c r="O1958" i="3"/>
  <c r="O1959" i="3"/>
  <c r="O1960" i="3"/>
  <c r="O1961" i="3"/>
  <c r="O1962" i="3"/>
  <c r="O1963" i="3"/>
  <c r="O1964" i="3"/>
  <c r="O1965" i="3"/>
  <c r="O1966" i="3"/>
  <c r="O1967" i="3"/>
  <c r="O1968" i="3"/>
  <c r="O1969" i="3"/>
  <c r="O1970" i="3"/>
  <c r="O1971" i="3"/>
  <c r="O1972" i="3"/>
  <c r="O1973" i="3"/>
  <c r="O1974" i="3"/>
  <c r="O1975" i="3"/>
  <c r="O1976" i="3"/>
  <c r="O1977" i="3"/>
  <c r="O1978" i="3"/>
  <c r="O1979" i="3"/>
  <c r="O1980" i="3"/>
  <c r="O1981" i="3"/>
  <c r="O1982" i="3"/>
  <c r="O1983" i="3"/>
  <c r="O1984" i="3"/>
  <c r="O1985" i="3"/>
  <c r="O1986" i="3"/>
  <c r="O1987" i="3"/>
  <c r="O1988" i="3"/>
  <c r="O1989" i="3"/>
  <c r="O1990" i="3"/>
  <c r="O1991" i="3"/>
  <c r="O1992" i="3"/>
  <c r="O1993" i="3"/>
  <c r="O1994" i="3"/>
  <c r="O1995" i="3"/>
  <c r="O1996" i="3"/>
  <c r="O1997" i="3"/>
  <c r="O1998" i="3"/>
  <c r="O1999" i="3"/>
  <c r="O2000" i="3"/>
  <c r="O2001" i="3"/>
  <c r="O2002" i="3"/>
  <c r="O2003" i="3"/>
  <c r="O2004" i="3"/>
  <c r="O2005" i="3"/>
  <c r="O2006" i="3"/>
  <c r="O2007" i="3"/>
  <c r="O2008" i="3"/>
  <c r="O2009" i="3"/>
  <c r="O2010" i="3"/>
  <c r="O2011" i="3"/>
  <c r="O2012" i="3"/>
  <c r="O2013" i="3"/>
  <c r="O2014" i="3"/>
  <c r="O2015" i="3"/>
  <c r="O2016" i="3"/>
  <c r="O2017" i="3"/>
  <c r="O2018" i="3"/>
  <c r="O2019" i="3"/>
  <c r="O2020" i="3"/>
  <c r="O2021" i="3"/>
  <c r="O2022" i="3"/>
  <c r="O2023" i="3"/>
  <c r="O2024" i="3"/>
  <c r="O2025" i="3"/>
  <c r="O2026" i="3"/>
  <c r="O2027" i="3"/>
  <c r="O2028" i="3"/>
  <c r="O2029" i="3"/>
  <c r="O2030" i="3"/>
  <c r="O2031" i="3"/>
  <c r="O2032" i="3"/>
  <c r="O2033" i="3"/>
  <c r="O2034" i="3"/>
  <c r="O2035" i="3"/>
  <c r="O2036" i="3"/>
  <c r="O2037" i="3"/>
  <c r="O2038" i="3"/>
  <c r="O2039" i="3"/>
  <c r="O2040" i="3"/>
  <c r="O2041" i="3"/>
  <c r="O2042" i="3"/>
  <c r="O2043" i="3"/>
  <c r="O2044" i="3"/>
  <c r="O2045" i="3"/>
  <c r="O2046" i="3"/>
  <c r="O2047" i="3"/>
  <c r="O2048" i="3"/>
  <c r="O2049" i="3"/>
  <c r="O2050" i="3"/>
  <c r="O2051" i="3"/>
  <c r="O2052" i="3"/>
  <c r="O2053" i="3"/>
  <c r="O2054" i="3"/>
  <c r="O2055" i="3"/>
  <c r="O2056" i="3"/>
  <c r="O2057" i="3"/>
  <c r="O2058" i="3"/>
  <c r="O2059" i="3"/>
  <c r="O2060" i="3"/>
  <c r="O2061" i="3"/>
  <c r="O2062" i="3"/>
  <c r="O2063" i="3"/>
  <c r="O2064" i="3"/>
  <c r="O2065" i="3"/>
  <c r="O2066" i="3"/>
  <c r="O2067" i="3"/>
  <c r="O2068" i="3"/>
  <c r="O2069" i="3"/>
  <c r="O2070" i="3"/>
  <c r="O2071" i="3"/>
  <c r="O2072" i="3"/>
  <c r="O2073" i="3"/>
  <c r="O2074" i="3"/>
  <c r="O2075" i="3"/>
  <c r="O2076" i="3"/>
  <c r="O2077" i="3"/>
  <c r="O2078" i="3"/>
  <c r="O2079" i="3"/>
  <c r="O2080" i="3"/>
  <c r="O2081" i="3"/>
  <c r="O2082" i="3"/>
  <c r="O2083" i="3"/>
  <c r="O2084" i="3"/>
  <c r="O2085" i="3"/>
  <c r="O2086" i="3"/>
  <c r="O2087" i="3"/>
  <c r="O2088" i="3"/>
  <c r="O2089" i="3"/>
  <c r="O2090" i="3"/>
  <c r="O2091" i="3"/>
  <c r="O2092" i="3"/>
  <c r="O2093" i="3"/>
  <c r="O2094" i="3"/>
  <c r="O2095" i="3"/>
  <c r="O2096" i="3"/>
  <c r="O2097" i="3"/>
  <c r="O2098" i="3"/>
  <c r="O2099" i="3"/>
  <c r="O2100" i="3"/>
  <c r="O2101" i="3"/>
  <c r="O2102" i="3"/>
  <c r="O2103" i="3"/>
  <c r="O2104" i="3"/>
  <c r="O2105" i="3"/>
  <c r="O2106" i="3"/>
  <c r="O2107" i="3"/>
  <c r="O2108" i="3"/>
  <c r="O2109" i="3"/>
  <c r="O2110" i="3"/>
  <c r="O2111" i="3"/>
  <c r="O2112" i="3"/>
  <c r="O2113" i="3"/>
  <c r="O2114" i="3"/>
  <c r="O2115" i="3"/>
  <c r="O2116" i="3"/>
  <c r="O2117" i="3"/>
  <c r="O2118" i="3"/>
  <c r="O2119" i="3"/>
  <c r="O2120" i="3"/>
  <c r="O2121" i="3"/>
  <c r="O2122" i="3"/>
  <c r="O2123" i="3"/>
  <c r="O2124" i="3"/>
  <c r="O2125" i="3"/>
  <c r="O2126" i="3"/>
  <c r="O2127" i="3"/>
  <c r="O2128" i="3"/>
  <c r="O2129" i="3"/>
  <c r="O2130" i="3"/>
  <c r="O2131" i="3"/>
  <c r="O2132" i="3"/>
  <c r="O2133" i="3"/>
  <c r="O2134" i="3"/>
  <c r="O2135" i="3"/>
  <c r="O2136" i="3"/>
  <c r="O2137" i="3"/>
  <c r="O2138" i="3"/>
  <c r="O2139" i="3"/>
  <c r="O2140" i="3"/>
  <c r="O2141" i="3"/>
  <c r="O2142" i="3"/>
  <c r="O2143" i="3"/>
  <c r="O2144" i="3"/>
  <c r="O2145" i="3"/>
  <c r="O2146" i="3"/>
  <c r="O2147" i="3"/>
  <c r="O2148" i="3"/>
  <c r="O2149" i="3"/>
  <c r="O2150" i="3"/>
  <c r="O2151" i="3"/>
  <c r="O2152" i="3"/>
  <c r="O2153" i="3"/>
  <c r="O2154" i="3"/>
  <c r="O2155" i="3"/>
  <c r="O2156" i="3"/>
  <c r="O2157" i="3"/>
  <c r="O2158" i="3"/>
  <c r="O2159" i="3"/>
  <c r="O2160" i="3"/>
  <c r="O2161" i="3"/>
  <c r="O2162" i="3"/>
  <c r="O2163" i="3"/>
  <c r="O2164" i="3"/>
  <c r="O2165" i="3"/>
  <c r="O2166" i="3"/>
  <c r="O2167" i="3"/>
  <c r="O2168" i="3"/>
  <c r="O2169" i="3"/>
  <c r="O2170" i="3"/>
  <c r="O2171" i="3"/>
  <c r="O2172" i="3"/>
  <c r="O2173" i="3"/>
  <c r="O2174" i="3"/>
  <c r="O2175" i="3"/>
  <c r="O2176" i="3"/>
  <c r="O2177" i="3"/>
  <c r="O2178" i="3"/>
  <c r="O2179" i="3"/>
  <c r="O2180" i="3"/>
  <c r="O2181" i="3"/>
  <c r="O2182" i="3"/>
  <c r="O2183" i="3"/>
  <c r="O2184" i="3"/>
  <c r="O2185" i="3"/>
  <c r="O2186" i="3"/>
  <c r="O2187" i="3"/>
  <c r="O2188" i="3"/>
  <c r="O2189" i="3"/>
  <c r="O2190" i="3"/>
  <c r="O2191" i="3"/>
  <c r="O2192" i="3"/>
  <c r="O2193" i="3"/>
  <c r="O2194" i="3"/>
  <c r="O2195" i="3"/>
  <c r="O2196" i="3"/>
  <c r="O2197" i="3"/>
  <c r="O2198" i="3"/>
  <c r="O2199" i="3"/>
  <c r="O2200" i="3"/>
  <c r="O2201" i="3"/>
  <c r="O2202" i="3"/>
  <c r="O2203" i="3"/>
  <c r="O2204" i="3"/>
  <c r="O2205" i="3"/>
  <c r="O2206" i="3"/>
  <c r="O2207" i="3"/>
  <c r="O2208" i="3"/>
  <c r="O2209" i="3"/>
  <c r="O2210" i="3"/>
  <c r="O2211" i="3"/>
  <c r="O2212" i="3"/>
  <c r="O2213" i="3"/>
  <c r="O2214" i="3"/>
  <c r="O2215" i="3"/>
  <c r="O2216" i="3"/>
  <c r="O2217" i="3"/>
  <c r="O2218" i="3"/>
  <c r="O2219" i="3"/>
  <c r="O2220" i="3"/>
  <c r="O2221" i="3"/>
  <c r="O2222" i="3"/>
  <c r="O2223" i="3"/>
  <c r="O2224" i="3"/>
  <c r="O2225" i="3"/>
  <c r="O2226" i="3"/>
  <c r="O2227" i="3"/>
  <c r="O2228" i="3"/>
  <c r="O2229" i="3"/>
  <c r="O2230" i="3"/>
  <c r="O2231" i="3"/>
  <c r="O2232" i="3"/>
  <c r="O2233" i="3"/>
  <c r="O2234" i="3"/>
  <c r="O2235" i="3"/>
  <c r="O2236" i="3"/>
  <c r="O2237" i="3"/>
  <c r="O2238" i="3"/>
  <c r="O2239" i="3"/>
  <c r="O2240" i="3"/>
  <c r="O2241" i="3"/>
  <c r="O2242" i="3"/>
  <c r="O2243" i="3"/>
  <c r="O2244" i="3"/>
  <c r="O2245" i="3"/>
  <c r="O2246" i="3"/>
  <c r="O2247" i="3"/>
  <c r="O2248" i="3"/>
  <c r="O2249" i="3"/>
  <c r="O2250" i="3"/>
  <c r="O2251" i="3"/>
  <c r="O2252" i="3"/>
  <c r="O2253" i="3"/>
  <c r="O2254" i="3"/>
  <c r="O2255" i="3"/>
  <c r="O2256" i="3"/>
  <c r="O2257" i="3"/>
  <c r="O2258" i="3"/>
  <c r="O2259" i="3"/>
  <c r="O2260" i="3"/>
  <c r="O2261" i="3"/>
  <c r="O2262" i="3"/>
  <c r="O2263" i="3"/>
  <c r="O2264" i="3"/>
  <c r="O2265" i="3"/>
  <c r="O2266" i="3"/>
  <c r="O2267" i="3"/>
  <c r="O2268" i="3"/>
  <c r="O2269" i="3"/>
  <c r="O2270" i="3"/>
  <c r="O2271" i="3"/>
  <c r="O2272" i="3"/>
  <c r="O2273" i="3"/>
  <c r="O2274" i="3"/>
  <c r="O2275" i="3"/>
  <c r="O2276" i="3"/>
  <c r="O2277" i="3"/>
  <c r="O2278" i="3"/>
  <c r="O2279" i="3"/>
  <c r="O2280" i="3"/>
  <c r="O2281" i="3"/>
  <c r="O2282" i="3"/>
  <c r="O2283" i="3"/>
  <c r="O2284" i="3"/>
  <c r="O2285" i="3"/>
  <c r="O2286" i="3"/>
  <c r="O2287" i="3"/>
  <c r="O2288" i="3"/>
  <c r="O2289" i="3"/>
  <c r="O2290" i="3"/>
  <c r="O2291" i="3"/>
  <c r="O2292" i="3"/>
  <c r="O2293" i="3"/>
  <c r="O2294" i="3"/>
  <c r="O2295" i="3"/>
  <c r="O2296" i="3"/>
  <c r="O2297" i="3"/>
  <c r="O2298" i="3"/>
  <c r="O2299" i="3"/>
  <c r="O2300" i="3"/>
  <c r="O2301" i="3"/>
  <c r="O2302" i="3"/>
  <c r="O2303" i="3"/>
  <c r="O2304" i="3"/>
  <c r="O2305" i="3"/>
  <c r="O2306" i="3"/>
  <c r="O2307" i="3"/>
  <c r="O2308" i="3"/>
  <c r="O2309" i="3"/>
  <c r="O2310" i="3"/>
  <c r="O2311" i="3"/>
  <c r="O2312" i="3"/>
  <c r="O2313" i="3"/>
  <c r="O2314" i="3"/>
  <c r="O2315" i="3"/>
  <c r="O2316" i="3"/>
  <c r="O2317" i="3"/>
  <c r="O2318" i="3"/>
  <c r="O2319" i="3"/>
  <c r="O2320" i="3"/>
  <c r="O2321" i="3"/>
  <c r="O2322" i="3"/>
  <c r="O2323" i="3"/>
  <c r="O2324" i="3"/>
  <c r="O2325" i="3"/>
  <c r="O2326" i="3"/>
  <c r="O2327" i="3"/>
  <c r="O2328" i="3"/>
  <c r="O2329" i="3"/>
  <c r="O2330" i="3"/>
  <c r="O2331" i="3"/>
  <c r="O2332" i="3"/>
  <c r="O2333" i="3"/>
  <c r="O2334" i="3"/>
  <c r="O2335" i="3"/>
  <c r="O2336" i="3"/>
  <c r="O2337" i="3"/>
  <c r="O2338" i="3"/>
  <c r="O2339" i="3"/>
  <c r="O2340" i="3"/>
  <c r="O2341" i="3"/>
  <c r="O2342" i="3"/>
  <c r="O2343" i="3"/>
  <c r="O2344" i="3"/>
  <c r="O2345" i="3"/>
  <c r="O2346" i="3"/>
  <c r="O2347" i="3"/>
  <c r="O2348" i="3"/>
  <c r="O2349" i="3"/>
  <c r="O2350" i="3"/>
  <c r="O2351" i="3"/>
  <c r="O2352" i="3"/>
  <c r="O2353" i="3"/>
  <c r="O2354" i="3"/>
  <c r="O2355" i="3"/>
  <c r="O2356" i="3"/>
  <c r="O2357" i="3"/>
  <c r="O2358" i="3"/>
  <c r="O2359" i="3"/>
  <c r="O2360" i="3"/>
  <c r="O2361" i="3"/>
  <c r="O2362" i="3"/>
  <c r="O2363" i="3"/>
  <c r="O2364" i="3"/>
  <c r="O2365" i="3"/>
  <c r="O2366" i="3"/>
  <c r="O2367" i="3"/>
  <c r="O2368" i="3"/>
  <c r="O2369" i="3"/>
  <c r="O2370" i="3"/>
  <c r="O2371" i="3"/>
  <c r="O2372" i="3"/>
  <c r="O2373" i="3"/>
  <c r="O2374" i="3"/>
  <c r="O2375" i="3"/>
  <c r="O2376" i="3"/>
  <c r="O2377" i="3"/>
  <c r="O2378" i="3"/>
  <c r="O2379" i="3"/>
  <c r="O2380" i="3"/>
  <c r="O2381" i="3"/>
  <c r="O2382" i="3"/>
  <c r="O2383" i="3"/>
  <c r="O2384" i="3"/>
  <c r="O2385" i="3"/>
  <c r="O2386" i="3"/>
  <c r="O2387" i="3"/>
  <c r="O2388" i="3"/>
  <c r="O2389" i="3"/>
  <c r="O2390" i="3"/>
  <c r="O2391" i="3"/>
  <c r="O2392" i="3"/>
  <c r="O2393" i="3"/>
  <c r="O2394" i="3"/>
  <c r="O2395" i="3"/>
  <c r="O2396" i="3"/>
  <c r="O2397" i="3"/>
  <c r="O2398" i="3"/>
  <c r="O2399" i="3"/>
  <c r="O2400" i="3"/>
  <c r="O2401" i="3"/>
  <c r="O2402" i="3"/>
  <c r="O2403" i="3"/>
  <c r="O2404" i="3"/>
  <c r="O2405" i="3"/>
  <c r="O2406" i="3"/>
  <c r="O2407" i="3"/>
  <c r="O2408" i="3"/>
  <c r="O2409" i="3"/>
  <c r="O2410" i="3"/>
  <c r="O2411" i="3"/>
  <c r="O2412" i="3"/>
  <c r="O2413" i="3"/>
  <c r="O2414" i="3"/>
  <c r="O2415" i="3"/>
  <c r="O2416" i="3"/>
  <c r="O2417" i="3"/>
  <c r="O2418" i="3"/>
  <c r="O2419" i="3"/>
  <c r="O2420" i="3"/>
  <c r="O2421" i="3"/>
  <c r="O2422" i="3"/>
  <c r="O2423" i="3"/>
  <c r="O2424" i="3"/>
  <c r="O2425" i="3"/>
  <c r="O2426" i="3"/>
  <c r="O2427" i="3"/>
  <c r="O2428" i="3"/>
  <c r="O2429" i="3"/>
  <c r="O2430" i="3"/>
  <c r="O2431" i="3"/>
  <c r="O2432" i="3"/>
  <c r="O2433" i="3"/>
  <c r="O2434" i="3"/>
  <c r="O2435" i="3"/>
  <c r="O2436" i="3"/>
  <c r="O2437" i="3"/>
  <c r="O2438" i="3"/>
  <c r="O2439" i="3"/>
  <c r="O2440" i="3"/>
  <c r="O2441" i="3"/>
  <c r="O2442" i="3"/>
  <c r="O2443" i="3"/>
  <c r="O2444" i="3"/>
  <c r="O2445" i="3"/>
  <c r="O2446" i="3"/>
  <c r="O2447" i="3"/>
  <c r="O2448" i="3"/>
  <c r="O2449" i="3"/>
  <c r="O2450" i="3"/>
  <c r="O2451" i="3"/>
  <c r="O2452" i="3"/>
  <c r="O2453" i="3"/>
  <c r="O2454" i="3"/>
  <c r="O2455" i="3"/>
  <c r="O2456" i="3"/>
  <c r="O2457" i="3"/>
  <c r="O2458" i="3"/>
  <c r="O2459" i="3"/>
  <c r="O2460" i="3"/>
  <c r="O2461" i="3"/>
  <c r="O2462" i="3"/>
  <c r="O2463" i="3"/>
  <c r="O2464" i="3"/>
  <c r="O2465" i="3"/>
  <c r="O2466" i="3"/>
  <c r="O2467" i="3"/>
  <c r="O2468" i="3"/>
  <c r="O2469" i="3"/>
  <c r="O2470" i="3"/>
  <c r="O2471" i="3"/>
  <c r="O2472" i="3"/>
  <c r="O2473" i="3"/>
  <c r="O2474" i="3"/>
  <c r="O2475" i="3"/>
  <c r="O2476" i="3"/>
  <c r="O2477" i="3"/>
  <c r="O2478" i="3"/>
  <c r="O2479" i="3"/>
  <c r="O2480" i="3"/>
  <c r="O2481" i="3"/>
  <c r="O2482" i="3"/>
  <c r="O2483" i="3"/>
  <c r="O2484" i="3"/>
  <c r="O2485" i="3"/>
  <c r="O2486" i="3"/>
  <c r="O2487" i="3"/>
  <c r="O2488" i="3"/>
  <c r="O2489" i="3"/>
  <c r="O2490" i="3"/>
  <c r="O2491" i="3"/>
  <c r="O2492" i="3"/>
  <c r="O2493" i="3"/>
  <c r="O2494" i="3"/>
  <c r="O2495" i="3"/>
  <c r="O2496" i="3"/>
  <c r="O2497" i="3"/>
  <c r="O2498" i="3"/>
  <c r="O2499" i="3"/>
  <c r="O2500" i="3"/>
  <c r="O2501" i="3"/>
  <c r="O2502" i="3"/>
  <c r="O2503" i="3"/>
  <c r="O2504" i="3"/>
  <c r="O2505" i="3"/>
  <c r="O2506" i="3"/>
  <c r="O2507" i="3"/>
  <c r="O2508" i="3"/>
  <c r="O2509" i="3"/>
  <c r="O2510" i="3"/>
  <c r="O2511" i="3"/>
  <c r="O2512" i="3"/>
  <c r="O2513" i="3"/>
  <c r="O2514" i="3"/>
  <c r="O2515" i="3"/>
  <c r="O2516" i="3"/>
  <c r="O2517" i="3"/>
  <c r="O2518" i="3"/>
  <c r="O2519" i="3"/>
  <c r="O2520" i="3"/>
  <c r="O2521" i="3"/>
  <c r="O2522" i="3"/>
  <c r="O2523" i="3"/>
  <c r="O2524" i="3"/>
  <c r="O2525" i="3"/>
  <c r="O2526" i="3"/>
  <c r="O2527" i="3"/>
  <c r="O2528" i="3"/>
  <c r="O2529" i="3"/>
  <c r="O2530" i="3"/>
  <c r="O2531" i="3"/>
  <c r="O2532" i="3"/>
  <c r="O2533" i="3"/>
  <c r="O2534" i="3"/>
  <c r="O2535" i="3"/>
  <c r="O2536" i="3"/>
  <c r="O2537" i="3"/>
  <c r="O2538" i="3"/>
  <c r="O2539" i="3"/>
  <c r="O2540" i="3"/>
  <c r="O2541" i="3"/>
  <c r="O2542" i="3"/>
  <c r="O2543" i="3"/>
  <c r="O2544" i="3"/>
  <c r="O2545" i="3"/>
  <c r="O2546" i="3"/>
  <c r="O2547" i="3"/>
  <c r="O2548" i="3"/>
  <c r="O2549" i="3"/>
  <c r="O2550" i="3"/>
  <c r="O2551" i="3"/>
  <c r="O2552" i="3"/>
  <c r="O2553" i="3"/>
  <c r="O2554" i="3"/>
  <c r="O2555" i="3"/>
  <c r="O2556" i="3"/>
  <c r="O2557" i="3"/>
  <c r="O2558" i="3"/>
  <c r="O2559" i="3"/>
  <c r="O2560" i="3"/>
  <c r="O2561" i="3"/>
  <c r="O2562" i="3"/>
  <c r="O2563" i="3"/>
  <c r="O2564" i="3"/>
  <c r="O2565" i="3"/>
  <c r="O2566" i="3"/>
  <c r="O2567" i="3"/>
  <c r="O2568" i="3"/>
  <c r="O2569" i="3"/>
  <c r="O2570" i="3"/>
  <c r="O2571" i="3"/>
  <c r="O2572" i="3"/>
  <c r="O2573" i="3"/>
  <c r="O2574" i="3"/>
  <c r="O2575" i="3"/>
  <c r="O2576" i="3"/>
  <c r="O2577" i="3"/>
  <c r="O2578" i="3"/>
  <c r="O2579" i="3"/>
  <c r="O2580" i="3"/>
  <c r="O2581" i="3"/>
  <c r="O2582" i="3"/>
  <c r="O2583" i="3"/>
  <c r="O2584" i="3"/>
  <c r="O2585" i="3"/>
  <c r="O2586" i="3"/>
  <c r="O2587" i="3"/>
  <c r="O2588" i="3"/>
  <c r="O2589" i="3"/>
  <c r="O2590" i="3"/>
  <c r="O2591" i="3"/>
  <c r="O2592" i="3"/>
  <c r="O2593" i="3"/>
  <c r="O2594" i="3"/>
  <c r="O2595" i="3"/>
  <c r="O2596" i="3"/>
  <c r="O2597" i="3"/>
  <c r="O2598" i="3"/>
  <c r="O2599" i="3"/>
  <c r="O2600" i="3"/>
  <c r="O2601" i="3"/>
  <c r="O2602" i="3"/>
  <c r="O2603" i="3"/>
  <c r="O2604" i="3"/>
  <c r="O2605" i="3"/>
  <c r="O2606" i="3"/>
  <c r="O2607" i="3"/>
  <c r="O2608" i="3"/>
  <c r="O2609" i="3"/>
  <c r="O2610" i="3"/>
  <c r="O2611" i="3"/>
  <c r="O2612" i="3"/>
  <c r="O2613" i="3"/>
  <c r="O2614" i="3"/>
  <c r="O2615" i="3"/>
  <c r="O2616" i="3"/>
  <c r="O2617" i="3"/>
  <c r="O2618" i="3"/>
  <c r="O2619" i="3"/>
  <c r="O2620" i="3"/>
  <c r="O2621" i="3"/>
  <c r="O2622" i="3"/>
  <c r="O2623" i="3"/>
  <c r="O2624" i="3"/>
  <c r="O2625" i="3"/>
  <c r="O2626" i="3"/>
  <c r="O2627" i="3"/>
  <c r="O2628" i="3"/>
  <c r="O2629" i="3"/>
  <c r="O2630" i="3"/>
  <c r="O2631" i="3"/>
  <c r="O2632" i="3"/>
  <c r="O2633" i="3"/>
  <c r="O2634" i="3"/>
  <c r="O2635" i="3"/>
  <c r="O2636" i="3"/>
  <c r="O2637" i="3"/>
  <c r="O2638" i="3"/>
  <c r="O2639" i="3"/>
  <c r="O2640" i="3"/>
  <c r="O2641" i="3"/>
  <c r="O2642" i="3"/>
  <c r="O2643" i="3"/>
  <c r="O2644" i="3"/>
  <c r="O2645" i="3"/>
  <c r="O2646" i="3"/>
  <c r="O2647" i="3"/>
  <c r="O2648" i="3"/>
  <c r="O2649" i="3"/>
  <c r="O2650" i="3"/>
  <c r="O2651" i="3"/>
  <c r="O2652" i="3"/>
  <c r="O2653" i="3"/>
  <c r="O2654" i="3"/>
  <c r="O2655" i="3"/>
  <c r="O2656" i="3"/>
  <c r="O2657" i="3"/>
  <c r="O2658" i="3"/>
  <c r="O2659" i="3"/>
  <c r="O2660" i="3"/>
  <c r="O2661" i="3"/>
  <c r="O2662" i="3"/>
  <c r="O2663" i="3"/>
  <c r="O2664" i="3"/>
  <c r="O2665" i="3"/>
  <c r="O2666" i="3"/>
  <c r="O2667" i="3"/>
  <c r="O2668" i="3"/>
  <c r="O2669" i="3"/>
  <c r="O2670" i="3"/>
  <c r="O2671" i="3"/>
  <c r="O2672" i="3"/>
  <c r="O2673" i="3"/>
  <c r="O2674" i="3"/>
  <c r="O2675" i="3"/>
  <c r="O2676" i="3"/>
  <c r="O2677" i="3"/>
  <c r="O2678" i="3"/>
  <c r="O2679" i="3"/>
  <c r="O2680" i="3"/>
  <c r="O2681" i="3"/>
  <c r="O2682" i="3"/>
  <c r="O2683" i="3"/>
  <c r="O2684" i="3"/>
  <c r="O2685" i="3"/>
  <c r="O2686" i="3"/>
  <c r="O2687" i="3"/>
  <c r="O2688" i="3"/>
  <c r="O2689" i="3"/>
  <c r="O2690" i="3"/>
  <c r="O2691" i="3"/>
  <c r="O2692" i="3"/>
  <c r="O2693" i="3"/>
  <c r="O2694" i="3"/>
  <c r="O2695" i="3"/>
  <c r="O2696" i="3"/>
  <c r="O2697" i="3"/>
  <c r="O2698" i="3"/>
  <c r="O2699" i="3"/>
  <c r="O2700" i="3"/>
  <c r="O2701" i="3"/>
  <c r="O2702" i="3"/>
  <c r="O2703" i="3"/>
  <c r="O2704" i="3"/>
  <c r="O2705" i="3"/>
  <c r="O2706" i="3"/>
  <c r="O2707" i="3"/>
  <c r="O2708" i="3"/>
  <c r="O2709" i="3"/>
  <c r="O2710" i="3"/>
  <c r="O2711" i="3"/>
  <c r="O2712" i="3"/>
  <c r="O2713" i="3"/>
  <c r="O2714" i="3"/>
  <c r="O2715" i="3"/>
  <c r="O2716" i="3"/>
  <c r="O2717" i="3"/>
  <c r="O2718" i="3"/>
  <c r="O2719" i="3"/>
  <c r="O2720" i="3"/>
  <c r="O2721" i="3"/>
  <c r="O2722" i="3"/>
  <c r="O2723" i="3"/>
  <c r="O2724" i="3"/>
  <c r="O2725" i="3"/>
  <c r="O2726" i="3"/>
  <c r="O2727" i="3"/>
  <c r="O2728" i="3"/>
  <c r="O2729" i="3"/>
  <c r="O2730" i="3"/>
  <c r="O2731" i="3"/>
  <c r="O2732" i="3"/>
  <c r="O2733" i="3"/>
  <c r="O2734" i="3"/>
  <c r="O2735" i="3"/>
  <c r="O2736" i="3"/>
  <c r="O2737" i="3"/>
  <c r="O2738" i="3"/>
  <c r="O2739" i="3"/>
  <c r="O2740" i="3"/>
  <c r="O2741" i="3"/>
  <c r="O2742" i="3"/>
  <c r="O2743" i="3"/>
  <c r="O2744" i="3"/>
  <c r="O2745" i="3"/>
  <c r="O2746" i="3"/>
  <c r="O2747" i="3"/>
  <c r="O2748" i="3"/>
  <c r="O2749" i="3"/>
  <c r="O2750" i="3"/>
  <c r="O2751" i="3"/>
  <c r="O2752" i="3"/>
  <c r="O2753" i="3"/>
  <c r="O2754" i="3"/>
  <c r="O2755" i="3"/>
  <c r="O2756" i="3"/>
  <c r="O2757" i="3"/>
  <c r="O2758" i="3"/>
  <c r="O2759" i="3"/>
  <c r="O2760" i="3"/>
  <c r="O2761" i="3"/>
  <c r="O2762" i="3"/>
  <c r="O2763" i="3"/>
  <c r="O2764" i="3"/>
  <c r="O2765" i="3"/>
  <c r="O2766" i="3"/>
  <c r="O2767" i="3"/>
  <c r="O2768" i="3"/>
  <c r="O2769" i="3"/>
  <c r="O2770" i="3"/>
  <c r="O2771" i="3"/>
  <c r="O2772" i="3"/>
  <c r="O2773" i="3"/>
  <c r="O2774" i="3"/>
  <c r="O2775" i="3"/>
  <c r="O2776" i="3"/>
  <c r="O2777" i="3"/>
  <c r="O2778" i="3"/>
  <c r="O2779" i="3"/>
  <c r="O2780" i="3"/>
  <c r="O2781" i="3"/>
  <c r="O2782" i="3"/>
  <c r="O2783" i="3"/>
  <c r="O2784" i="3"/>
  <c r="O2785" i="3"/>
  <c r="O2786" i="3"/>
  <c r="O2787" i="3"/>
  <c r="O2788" i="3"/>
  <c r="O2789" i="3"/>
  <c r="O2790" i="3"/>
  <c r="O2791" i="3"/>
  <c r="O2792" i="3"/>
  <c r="O2793" i="3"/>
  <c r="O2794" i="3"/>
  <c r="O2795" i="3"/>
  <c r="O2796" i="3"/>
  <c r="O2797" i="3"/>
  <c r="O2798" i="3"/>
  <c r="O2799" i="3"/>
  <c r="O2800" i="3"/>
  <c r="O2801" i="3"/>
  <c r="O2802" i="3"/>
  <c r="O2803" i="3"/>
  <c r="O2804" i="3"/>
  <c r="O2805" i="3"/>
  <c r="O2806" i="3"/>
  <c r="O2807" i="3"/>
  <c r="O2808" i="3"/>
  <c r="O2809" i="3"/>
  <c r="O2810" i="3"/>
  <c r="O2811" i="3"/>
  <c r="O2812" i="3"/>
  <c r="O2813" i="3"/>
  <c r="O2814" i="3"/>
  <c r="O2815" i="3"/>
  <c r="O2816" i="3"/>
  <c r="O2817" i="3"/>
  <c r="O2818" i="3"/>
  <c r="O2819" i="3"/>
  <c r="O2820" i="3"/>
  <c r="O2821" i="3"/>
  <c r="O2822" i="3"/>
  <c r="O2823" i="3"/>
  <c r="O2824" i="3"/>
  <c r="O2825" i="3"/>
  <c r="O2826" i="3"/>
  <c r="O2827" i="3"/>
  <c r="O2828" i="3"/>
  <c r="O2829" i="3"/>
  <c r="O2830" i="3"/>
  <c r="O2831" i="3"/>
  <c r="O2832" i="3"/>
  <c r="O2833" i="3"/>
  <c r="O2834" i="3"/>
  <c r="O2835" i="3"/>
  <c r="O2836" i="3"/>
  <c r="O2837" i="3"/>
  <c r="O2838" i="3"/>
  <c r="O2839" i="3"/>
  <c r="O2840" i="3"/>
  <c r="O2841" i="3"/>
  <c r="O2842" i="3"/>
  <c r="O2843" i="3"/>
  <c r="O2844" i="3"/>
  <c r="O2845" i="3"/>
  <c r="O2846" i="3"/>
  <c r="O2847" i="3"/>
  <c r="O2848" i="3"/>
  <c r="O2849" i="3"/>
  <c r="O2850" i="3"/>
  <c r="O2851" i="3"/>
  <c r="O2852" i="3"/>
  <c r="O2853" i="3"/>
  <c r="O2854" i="3"/>
  <c r="O2855" i="3"/>
  <c r="O2856" i="3"/>
  <c r="O2857" i="3"/>
  <c r="O2858" i="3"/>
  <c r="O2859" i="3"/>
  <c r="O2860" i="3"/>
  <c r="O2861" i="3"/>
  <c r="O2862" i="3"/>
  <c r="O2863" i="3"/>
  <c r="O2864" i="3"/>
  <c r="O2865" i="3"/>
  <c r="O2866" i="3"/>
  <c r="O2867" i="3"/>
  <c r="O2868" i="3"/>
  <c r="O2869" i="3"/>
  <c r="O2870" i="3"/>
  <c r="O2871" i="3"/>
  <c r="O2872" i="3"/>
  <c r="O2873" i="3"/>
  <c r="O2874" i="3"/>
  <c r="O2875" i="3"/>
  <c r="O2876" i="3"/>
  <c r="O2877" i="3"/>
  <c r="O2878" i="3"/>
  <c r="O2879" i="3"/>
  <c r="O2880" i="3"/>
  <c r="O2881" i="3"/>
  <c r="O2882" i="3"/>
  <c r="O2883" i="3"/>
  <c r="O2884" i="3"/>
  <c r="O2885" i="3"/>
  <c r="O2886" i="3"/>
  <c r="O2887" i="3"/>
  <c r="O2888" i="3"/>
  <c r="O2889" i="3"/>
  <c r="O2890" i="3"/>
  <c r="O2891" i="3"/>
  <c r="O2892" i="3"/>
  <c r="O2893" i="3"/>
  <c r="O2894" i="3"/>
  <c r="O2895" i="3"/>
  <c r="O2896" i="3"/>
  <c r="O2897" i="3"/>
  <c r="O2898" i="3"/>
  <c r="O2899" i="3"/>
  <c r="O2900" i="3"/>
  <c r="O2901" i="3"/>
  <c r="O2902" i="3"/>
  <c r="O2903" i="3"/>
  <c r="O2904" i="3"/>
  <c r="O2905" i="3"/>
  <c r="O2906" i="3"/>
  <c r="O2907" i="3"/>
  <c r="O2908" i="3"/>
  <c r="O2909" i="3"/>
  <c r="O2910" i="3"/>
  <c r="O2911" i="3"/>
  <c r="O2912" i="3"/>
  <c r="O2913" i="3"/>
  <c r="O2914" i="3"/>
  <c r="O2915" i="3"/>
  <c r="O2916" i="3"/>
  <c r="O2917" i="3"/>
  <c r="O2918" i="3"/>
  <c r="O2919" i="3"/>
  <c r="O2920" i="3"/>
  <c r="O2921" i="3"/>
  <c r="O2922" i="3"/>
  <c r="O2923" i="3"/>
  <c r="O2924" i="3"/>
  <c r="O2925" i="3"/>
  <c r="O2926" i="3"/>
  <c r="O2927" i="3"/>
  <c r="O2928" i="3"/>
  <c r="O2929" i="3"/>
  <c r="O2930" i="3"/>
  <c r="O2931" i="3"/>
  <c r="O2932" i="3"/>
  <c r="O2933" i="3"/>
  <c r="O2934" i="3"/>
  <c r="O2935" i="3"/>
  <c r="O2936" i="3"/>
  <c r="O2937" i="3"/>
  <c r="O2938" i="3"/>
  <c r="O2939" i="3"/>
  <c r="O2940" i="3"/>
  <c r="O2941" i="3"/>
  <c r="O2942" i="3"/>
  <c r="O2943" i="3"/>
  <c r="O2944" i="3"/>
  <c r="O2945" i="3"/>
  <c r="O2946" i="3"/>
  <c r="O2947" i="3"/>
  <c r="O2948" i="3"/>
  <c r="O2949" i="3"/>
  <c r="O2950" i="3"/>
  <c r="O2951" i="3"/>
  <c r="O2952" i="3"/>
  <c r="O2953" i="3"/>
  <c r="O2954" i="3"/>
  <c r="O2955" i="3"/>
  <c r="O2956" i="3"/>
  <c r="O2957" i="3"/>
  <c r="O2958" i="3"/>
  <c r="O2959" i="3"/>
  <c r="O2960" i="3"/>
  <c r="O2961" i="3"/>
  <c r="O2962" i="3"/>
  <c r="O2963" i="3"/>
  <c r="O2964" i="3"/>
  <c r="O2965" i="3"/>
  <c r="O2966" i="3"/>
  <c r="O2967" i="3"/>
  <c r="O2968" i="3"/>
  <c r="O2969" i="3"/>
  <c r="O2970" i="3"/>
  <c r="O2971" i="3"/>
  <c r="O2972" i="3"/>
  <c r="O2973" i="3"/>
  <c r="O2974" i="3"/>
  <c r="O2975" i="3"/>
  <c r="O2976" i="3"/>
  <c r="O2977" i="3"/>
  <c r="O2978" i="3"/>
  <c r="O2979" i="3"/>
  <c r="O2980" i="3"/>
  <c r="O2981" i="3"/>
  <c r="O2982" i="3"/>
  <c r="O2983" i="3"/>
  <c r="O2984" i="3"/>
  <c r="O2985" i="3"/>
  <c r="O2986" i="3"/>
  <c r="O2987" i="3"/>
  <c r="O2988" i="3"/>
  <c r="O2989" i="3"/>
  <c r="O2990" i="3"/>
  <c r="O2991" i="3"/>
  <c r="O2992" i="3"/>
  <c r="O2993" i="3"/>
  <c r="O2994" i="3"/>
  <c r="O2995" i="3"/>
  <c r="O2996" i="3"/>
  <c r="O2997" i="3"/>
  <c r="O2998" i="3"/>
  <c r="O2999" i="3"/>
  <c r="O3000" i="3"/>
  <c r="O3001" i="3"/>
  <c r="O3002" i="3"/>
  <c r="O3003" i="3"/>
  <c r="O3004" i="3"/>
  <c r="O3005" i="3"/>
  <c r="O3006" i="3"/>
  <c r="O3007" i="3"/>
  <c r="O3008" i="3"/>
  <c r="O3009" i="3"/>
  <c r="O3010" i="3"/>
  <c r="O3011" i="3"/>
  <c r="O3012" i="3"/>
  <c r="O3013" i="3"/>
  <c r="O3014" i="3"/>
  <c r="O3015" i="3"/>
  <c r="O3016" i="3"/>
  <c r="O3017" i="3"/>
  <c r="O3018" i="3"/>
  <c r="O3019" i="3"/>
  <c r="O3020" i="3"/>
  <c r="O3021" i="3"/>
  <c r="O3022" i="3"/>
  <c r="O3023" i="3"/>
  <c r="O3024" i="3"/>
  <c r="O3025" i="3"/>
  <c r="O3026" i="3"/>
  <c r="O3027" i="3"/>
  <c r="O3028" i="3"/>
  <c r="O3029" i="3"/>
  <c r="O3030" i="3"/>
  <c r="O3031" i="3"/>
  <c r="O3032" i="3"/>
  <c r="O3033" i="3"/>
  <c r="O3034" i="3"/>
  <c r="O3035" i="3"/>
  <c r="O3036" i="3"/>
  <c r="O3037" i="3"/>
  <c r="O3038" i="3"/>
  <c r="O3039" i="3"/>
  <c r="O3040" i="3"/>
  <c r="O3041" i="3"/>
  <c r="O3042" i="3"/>
  <c r="O3043" i="3"/>
  <c r="O3044" i="3"/>
  <c r="O3045" i="3"/>
  <c r="O3046" i="3"/>
  <c r="O3047" i="3"/>
  <c r="O3048" i="3"/>
  <c r="O3049" i="3"/>
  <c r="O3050" i="3"/>
  <c r="O3051" i="3"/>
  <c r="O3052" i="3"/>
  <c r="O3053" i="3"/>
  <c r="O3054" i="3"/>
  <c r="O3055" i="3"/>
  <c r="O3056" i="3"/>
  <c r="O3057" i="3"/>
  <c r="O3058" i="3"/>
  <c r="O3059" i="3"/>
  <c r="O3060" i="3"/>
  <c r="O3061" i="3"/>
  <c r="O3062" i="3"/>
  <c r="O3063" i="3"/>
  <c r="O3064" i="3"/>
  <c r="O3065" i="3"/>
  <c r="O3066" i="3"/>
  <c r="O3067" i="3"/>
  <c r="O3068" i="3"/>
  <c r="O3069" i="3"/>
  <c r="O3070" i="3"/>
  <c r="O3071" i="3"/>
  <c r="O3072" i="3"/>
  <c r="O3073" i="3"/>
  <c r="O3074" i="3"/>
  <c r="O3075" i="3"/>
  <c r="O3076" i="3"/>
  <c r="O3077" i="3"/>
  <c r="O3078" i="3"/>
  <c r="O3079" i="3"/>
  <c r="O3080" i="3"/>
  <c r="O3081" i="3"/>
  <c r="O3082" i="3"/>
  <c r="O3083" i="3"/>
  <c r="O3084" i="3"/>
  <c r="O3085" i="3"/>
  <c r="O3086" i="3"/>
  <c r="O3087" i="3"/>
  <c r="O3088" i="3"/>
  <c r="O3089" i="3"/>
  <c r="O3090" i="3"/>
  <c r="O3091" i="3"/>
  <c r="O3092" i="3"/>
  <c r="O3093" i="3"/>
  <c r="O3094" i="3"/>
  <c r="O3095" i="3"/>
  <c r="O3096" i="3"/>
  <c r="O3097" i="3"/>
  <c r="O3098" i="3"/>
  <c r="O3099" i="3"/>
  <c r="O3100" i="3"/>
  <c r="O3101" i="3"/>
  <c r="O3102" i="3"/>
  <c r="O3103" i="3"/>
  <c r="O3104" i="3"/>
  <c r="O3105" i="3"/>
  <c r="O3106" i="3"/>
  <c r="O3107" i="3"/>
  <c r="O3108" i="3"/>
  <c r="O3109" i="3"/>
  <c r="O3110" i="3"/>
  <c r="O3111" i="3"/>
  <c r="O3112" i="3"/>
  <c r="O3113" i="3"/>
  <c r="O3114" i="3"/>
  <c r="O3115" i="3"/>
  <c r="O3116" i="3"/>
  <c r="O3117" i="3"/>
  <c r="O3118" i="3"/>
  <c r="O3119" i="3"/>
  <c r="O3120" i="3"/>
  <c r="O3121" i="3"/>
  <c r="O3122" i="3"/>
  <c r="O3123" i="3"/>
  <c r="O3124" i="3"/>
  <c r="O3125" i="3"/>
  <c r="O3126" i="3"/>
  <c r="O3127" i="3"/>
  <c r="O3128" i="3"/>
  <c r="O3129" i="3"/>
  <c r="O3130" i="3"/>
  <c r="O3131" i="3"/>
  <c r="O3132" i="3"/>
  <c r="O3133" i="3"/>
  <c r="O3134" i="3"/>
  <c r="O3135" i="3"/>
  <c r="O3136" i="3"/>
  <c r="O3137" i="3"/>
  <c r="O3138" i="3"/>
  <c r="O3139" i="3"/>
  <c r="O3140" i="3"/>
  <c r="O3141" i="3"/>
  <c r="O3142" i="3"/>
  <c r="O3143" i="3"/>
  <c r="O3144" i="3"/>
  <c r="O3145" i="3"/>
  <c r="O3146" i="3"/>
  <c r="O3147" i="3"/>
  <c r="O3148" i="3"/>
  <c r="O3149" i="3"/>
  <c r="O3150" i="3"/>
  <c r="O3151" i="3"/>
  <c r="O3152" i="3"/>
  <c r="O3153" i="3"/>
  <c r="O3154" i="3"/>
  <c r="O3155" i="3"/>
  <c r="O3156" i="3"/>
  <c r="O3157" i="3"/>
  <c r="O3158" i="3"/>
  <c r="O3159" i="3"/>
  <c r="O3160" i="3"/>
  <c r="O3161" i="3"/>
  <c r="O3162" i="3"/>
  <c r="O3163" i="3"/>
  <c r="O3164" i="3"/>
  <c r="O3165" i="3"/>
  <c r="O3166" i="3"/>
  <c r="O3167" i="3"/>
  <c r="O3168" i="3"/>
  <c r="O3169" i="3"/>
  <c r="O3170" i="3"/>
  <c r="O3171" i="3"/>
  <c r="O3172" i="3"/>
  <c r="O3173" i="3"/>
  <c r="O3174" i="3"/>
  <c r="O3175" i="3"/>
  <c r="O3176" i="3"/>
  <c r="O3177" i="3"/>
  <c r="O3178" i="3"/>
  <c r="O3179" i="3"/>
  <c r="O3180" i="3"/>
  <c r="O3181" i="3"/>
  <c r="O3182" i="3"/>
  <c r="O3183" i="3"/>
  <c r="O3184" i="3"/>
  <c r="O3185" i="3"/>
  <c r="O3186" i="3"/>
  <c r="O3187" i="3"/>
  <c r="O3188" i="3"/>
  <c r="O3189" i="3"/>
  <c r="O3190" i="3"/>
  <c r="O3191" i="3"/>
  <c r="O3192" i="3"/>
  <c r="O3193" i="3"/>
  <c r="O3194" i="3"/>
  <c r="O3195" i="3"/>
  <c r="O3196" i="3"/>
  <c r="O3197" i="3"/>
  <c r="O3198" i="3"/>
  <c r="O3199" i="3"/>
  <c r="O3200" i="3"/>
  <c r="O3201" i="3"/>
  <c r="O3202" i="3"/>
  <c r="O3203" i="3"/>
  <c r="O3204" i="3"/>
  <c r="O3205" i="3"/>
  <c r="O3206" i="3"/>
  <c r="O3207" i="3"/>
  <c r="O3208" i="3"/>
  <c r="O3209" i="3"/>
  <c r="O3210" i="3"/>
  <c r="O3211" i="3"/>
  <c r="O3212" i="3"/>
  <c r="O3213" i="3"/>
  <c r="O3214" i="3"/>
  <c r="O3215" i="3"/>
  <c r="O3216" i="3"/>
  <c r="O3217" i="3"/>
  <c r="O3218" i="3"/>
  <c r="O3219" i="3"/>
  <c r="O3220" i="3"/>
  <c r="O3221" i="3"/>
  <c r="O3222" i="3"/>
  <c r="O3223" i="3"/>
  <c r="O3224" i="3"/>
  <c r="O3225" i="3"/>
  <c r="O3226" i="3"/>
  <c r="O3227" i="3"/>
  <c r="O3228" i="3"/>
  <c r="O3229" i="3"/>
  <c r="O3230" i="3"/>
  <c r="O3231" i="3"/>
  <c r="O3232" i="3"/>
  <c r="O3233" i="3"/>
  <c r="O3234" i="3"/>
  <c r="O3235" i="3"/>
  <c r="O3236" i="3"/>
  <c r="O3237" i="3"/>
  <c r="O3238" i="3"/>
  <c r="O3239" i="3"/>
  <c r="O3240" i="3"/>
  <c r="O3241" i="3"/>
  <c r="O3242" i="3"/>
  <c r="O3243" i="3"/>
  <c r="O3244" i="3"/>
  <c r="O3245" i="3"/>
  <c r="O3246" i="3"/>
  <c r="O3247" i="3"/>
  <c r="O3248" i="3"/>
  <c r="O3249" i="3"/>
  <c r="O3250" i="3"/>
  <c r="O3251" i="3"/>
  <c r="O3252" i="3"/>
  <c r="O3253" i="3"/>
  <c r="O3254" i="3"/>
  <c r="O3255" i="3"/>
  <c r="O3256" i="3"/>
  <c r="O3257" i="3"/>
  <c r="O3258" i="3"/>
  <c r="O3259" i="3"/>
  <c r="O3260" i="3"/>
  <c r="O3261" i="3"/>
  <c r="O3262" i="3"/>
  <c r="O3263" i="3"/>
  <c r="O3264" i="3"/>
  <c r="O3265" i="3"/>
  <c r="O3266" i="3"/>
  <c r="O3267" i="3"/>
  <c r="O3268" i="3"/>
  <c r="O3269" i="3"/>
  <c r="O3270" i="3"/>
  <c r="O3271" i="3"/>
  <c r="O3272" i="3"/>
  <c r="O3273" i="3"/>
  <c r="O3274" i="3"/>
  <c r="O3275" i="3"/>
  <c r="O3276" i="3"/>
  <c r="O3277" i="3"/>
  <c r="O3278" i="3"/>
  <c r="O3279" i="3"/>
  <c r="O3280" i="3"/>
  <c r="O3281" i="3"/>
  <c r="O3282" i="3"/>
  <c r="O3283" i="3"/>
  <c r="O3284" i="3"/>
  <c r="O3285" i="3"/>
  <c r="O3286" i="3"/>
  <c r="O3287" i="3"/>
  <c r="O3288" i="3"/>
  <c r="O3289" i="3"/>
  <c r="O3290" i="3"/>
  <c r="O3291" i="3"/>
  <c r="O3292" i="3"/>
  <c r="O3293" i="3"/>
  <c r="O3294" i="3"/>
  <c r="O3295" i="3"/>
  <c r="O3296" i="3"/>
  <c r="O3297" i="3"/>
  <c r="O3298" i="3"/>
  <c r="O3299" i="3"/>
  <c r="O3300" i="3"/>
  <c r="O3301" i="3"/>
  <c r="O3302" i="3"/>
  <c r="O3303" i="3"/>
  <c r="O3304" i="3"/>
  <c r="O3305" i="3"/>
  <c r="O3306" i="3"/>
  <c r="O3307" i="3"/>
  <c r="O3308" i="3"/>
  <c r="O3309" i="3"/>
  <c r="O3310" i="3"/>
  <c r="O3311" i="3"/>
  <c r="O3312" i="3"/>
  <c r="O3313" i="3"/>
  <c r="O3314" i="3"/>
  <c r="O3315" i="3"/>
  <c r="O3316" i="3"/>
  <c r="O3317" i="3"/>
  <c r="O3318" i="3"/>
  <c r="O3319" i="3"/>
  <c r="O3320" i="3"/>
  <c r="O3321" i="3"/>
  <c r="O3322" i="3"/>
  <c r="O3323" i="3"/>
  <c r="O3324" i="3"/>
  <c r="O3325" i="3"/>
  <c r="O3326" i="3"/>
  <c r="O3327" i="3"/>
  <c r="O3328" i="3"/>
  <c r="O3329" i="3"/>
  <c r="O3330" i="3"/>
  <c r="O3331" i="3"/>
  <c r="O3332" i="3"/>
  <c r="O3333" i="3"/>
  <c r="O3334" i="3"/>
  <c r="O3335" i="3"/>
  <c r="O3336" i="3"/>
  <c r="O3337" i="3"/>
  <c r="O3338" i="3"/>
  <c r="O3339" i="3"/>
  <c r="O3340" i="3"/>
  <c r="O3341" i="3"/>
  <c r="O3342" i="3"/>
  <c r="O3343" i="3"/>
  <c r="O3344" i="3"/>
  <c r="O3345" i="3"/>
  <c r="O3346" i="3"/>
  <c r="O3347" i="3"/>
  <c r="O3348" i="3"/>
  <c r="O3349" i="3"/>
  <c r="O3350" i="3"/>
  <c r="O3351" i="3"/>
  <c r="O3352" i="3"/>
  <c r="O3353" i="3"/>
  <c r="O3354" i="3"/>
  <c r="O3355" i="3"/>
  <c r="O3356" i="3"/>
  <c r="O3357" i="3"/>
  <c r="O3358" i="3"/>
  <c r="O3359" i="3"/>
  <c r="O3360" i="3"/>
  <c r="O3361" i="3"/>
  <c r="O3362" i="3"/>
  <c r="O3363" i="3"/>
  <c r="O3364" i="3"/>
  <c r="O3365" i="3"/>
  <c r="O3366" i="3"/>
  <c r="O3367" i="3"/>
  <c r="O3368" i="3"/>
  <c r="O3369" i="3"/>
  <c r="O3370" i="3"/>
  <c r="O3371" i="3"/>
  <c r="O3372" i="3"/>
  <c r="O3373" i="3"/>
  <c r="O3374" i="3"/>
  <c r="O3375" i="3"/>
  <c r="O3376" i="3"/>
  <c r="O3377" i="3"/>
  <c r="O3378" i="3"/>
  <c r="O3379" i="3"/>
  <c r="O3380" i="3"/>
  <c r="O3381" i="3"/>
  <c r="O3382" i="3"/>
  <c r="O3383" i="3"/>
  <c r="O3384" i="3"/>
  <c r="O3385" i="3"/>
  <c r="O3386" i="3"/>
  <c r="O3387" i="3"/>
  <c r="O3388" i="3"/>
  <c r="O3389" i="3"/>
  <c r="O3390" i="3"/>
  <c r="O3391" i="3"/>
  <c r="O3392" i="3"/>
  <c r="O3393" i="3"/>
  <c r="O3394" i="3"/>
  <c r="O3395" i="3"/>
  <c r="O3396" i="3"/>
  <c r="O3397" i="3"/>
  <c r="O3398" i="3"/>
  <c r="O3399" i="3"/>
  <c r="O3400" i="3"/>
  <c r="O3401" i="3"/>
  <c r="O3402" i="3"/>
  <c r="O3403" i="3"/>
  <c r="O3404" i="3"/>
  <c r="O3405" i="3"/>
  <c r="O3406" i="3"/>
  <c r="O3407" i="3"/>
  <c r="O3408" i="3"/>
  <c r="O3409" i="3"/>
  <c r="O3410" i="3"/>
  <c r="O3411" i="3"/>
  <c r="O3412" i="3"/>
  <c r="O3413" i="3"/>
  <c r="O3414" i="3"/>
  <c r="O3415" i="3"/>
  <c r="O3416" i="3"/>
  <c r="O3417" i="3"/>
  <c r="O3418" i="3"/>
  <c r="O3419" i="3"/>
  <c r="O3420" i="3"/>
  <c r="O3421" i="3"/>
  <c r="O3422" i="3"/>
  <c r="O3423" i="3"/>
  <c r="O3424" i="3"/>
  <c r="O3425" i="3"/>
  <c r="O3426" i="3"/>
  <c r="O3427" i="3"/>
  <c r="O3428" i="3"/>
  <c r="O3429" i="3"/>
  <c r="O3430" i="3"/>
  <c r="O3431" i="3"/>
  <c r="O3432" i="3"/>
  <c r="O3433" i="3"/>
  <c r="O3434" i="3"/>
  <c r="O3435" i="3"/>
  <c r="O3436" i="3"/>
  <c r="O3437" i="3"/>
  <c r="O3438" i="3"/>
  <c r="O3439" i="3"/>
  <c r="O3440" i="3"/>
  <c r="O3441" i="3"/>
  <c r="O3442" i="3"/>
  <c r="O3443" i="3"/>
  <c r="O3444" i="3"/>
  <c r="O3445" i="3"/>
  <c r="O3446" i="3"/>
  <c r="O3447" i="3"/>
  <c r="O3448" i="3"/>
  <c r="O3449" i="3"/>
  <c r="O3450" i="3"/>
  <c r="O3451" i="3"/>
  <c r="O3452" i="3"/>
  <c r="O3453" i="3"/>
  <c r="O3454" i="3"/>
  <c r="O3455" i="3"/>
  <c r="O3456" i="3"/>
  <c r="O3457" i="3"/>
  <c r="O3458" i="3"/>
  <c r="O3459" i="3"/>
  <c r="O3460" i="3"/>
  <c r="O3461" i="3"/>
  <c r="O3462" i="3"/>
  <c r="O3463" i="3"/>
  <c r="O3464" i="3"/>
  <c r="O3465" i="3"/>
  <c r="O3466" i="3"/>
  <c r="O3467" i="3"/>
  <c r="O3468" i="3"/>
  <c r="O3469" i="3"/>
  <c r="O3470" i="3"/>
  <c r="O3471" i="3"/>
  <c r="O3472" i="3"/>
  <c r="O3473" i="3"/>
  <c r="O3474" i="3"/>
  <c r="O3475" i="3"/>
  <c r="O3476" i="3"/>
  <c r="O3477" i="3"/>
  <c r="O3478" i="3"/>
  <c r="O3479" i="3"/>
  <c r="O3480" i="3"/>
  <c r="O3481" i="3"/>
  <c r="O3482" i="3"/>
  <c r="O3483" i="3"/>
  <c r="O3484" i="3"/>
  <c r="O3485" i="3"/>
  <c r="O3486" i="3"/>
  <c r="O3487" i="3"/>
  <c r="O3488" i="3"/>
  <c r="O3489" i="3"/>
  <c r="O3490" i="3"/>
  <c r="O3491" i="3"/>
  <c r="O3492" i="3"/>
  <c r="O3493" i="3"/>
  <c r="O3494" i="3"/>
  <c r="O3495" i="3"/>
  <c r="O3496" i="3"/>
  <c r="O3497" i="3"/>
  <c r="O3498" i="3"/>
  <c r="O3499" i="3"/>
  <c r="O3500" i="3"/>
  <c r="O3501" i="3"/>
  <c r="O3502" i="3"/>
  <c r="O3503" i="3"/>
  <c r="O3504" i="3"/>
  <c r="O3505" i="3"/>
  <c r="O3506" i="3"/>
  <c r="O3507" i="3"/>
  <c r="O3508" i="3"/>
  <c r="O3509" i="3"/>
  <c r="O3510" i="3"/>
  <c r="O3511" i="3"/>
  <c r="O3512" i="3"/>
  <c r="O3513" i="3"/>
  <c r="O3514" i="3"/>
  <c r="O3515" i="3"/>
  <c r="O3516" i="3"/>
  <c r="O3517" i="3"/>
  <c r="O3518" i="3"/>
  <c r="O3519" i="3"/>
  <c r="O3520" i="3"/>
  <c r="O3521" i="3"/>
  <c r="O3522" i="3"/>
  <c r="O3523" i="3"/>
  <c r="O3524" i="3"/>
  <c r="O3525" i="3"/>
  <c r="O3526" i="3"/>
  <c r="O3527" i="3"/>
  <c r="O3528" i="3"/>
  <c r="O3529" i="3"/>
  <c r="O3530" i="3"/>
  <c r="O3531" i="3"/>
  <c r="O3532" i="3"/>
  <c r="O3533" i="3"/>
  <c r="O3534" i="3"/>
  <c r="O3535" i="3"/>
  <c r="O3536" i="3"/>
  <c r="O3537" i="3"/>
  <c r="O3538" i="3"/>
  <c r="O3539" i="3"/>
  <c r="O3540" i="3"/>
  <c r="O3541" i="3"/>
  <c r="O3542" i="3"/>
  <c r="O3543" i="3"/>
  <c r="O3544" i="3"/>
  <c r="O3545" i="3"/>
  <c r="O3546" i="3"/>
  <c r="O3547" i="3"/>
  <c r="O3548" i="3"/>
  <c r="O3549" i="3"/>
  <c r="O3550" i="3"/>
  <c r="O3551" i="3"/>
  <c r="O3552" i="3"/>
  <c r="O3553" i="3"/>
  <c r="O3554" i="3"/>
  <c r="O3555" i="3"/>
  <c r="O3556" i="3"/>
  <c r="O3557" i="3"/>
  <c r="O3558" i="3"/>
  <c r="O3559" i="3"/>
  <c r="O3560" i="3"/>
  <c r="O3561" i="3"/>
  <c r="O3562" i="3"/>
  <c r="O3563" i="3"/>
  <c r="O3564" i="3"/>
  <c r="O3565" i="3"/>
  <c r="O3566" i="3"/>
  <c r="O3567" i="3"/>
  <c r="O3568" i="3"/>
  <c r="O3569" i="3"/>
  <c r="O3570" i="3"/>
  <c r="O3571" i="3"/>
  <c r="O3572" i="3"/>
  <c r="O3573" i="3"/>
  <c r="O3574" i="3"/>
  <c r="O3575" i="3"/>
  <c r="O3576" i="3"/>
  <c r="O3577" i="3"/>
  <c r="O3578" i="3"/>
  <c r="O3579" i="3"/>
  <c r="O3580" i="3"/>
  <c r="O3581" i="3"/>
  <c r="O3582" i="3"/>
  <c r="O3583" i="3"/>
  <c r="O3584" i="3"/>
  <c r="O3585" i="3"/>
  <c r="O3586" i="3"/>
  <c r="O3587" i="3"/>
  <c r="O3588" i="3"/>
  <c r="O3589" i="3"/>
  <c r="O3590" i="3"/>
  <c r="O3591" i="3"/>
  <c r="O3592" i="3"/>
  <c r="O3593" i="3"/>
  <c r="O3594" i="3"/>
  <c r="O3595" i="3"/>
  <c r="O3596" i="3"/>
  <c r="O3597" i="3"/>
  <c r="O3598" i="3"/>
  <c r="O3599" i="3"/>
  <c r="O3600" i="3"/>
  <c r="O3601" i="3"/>
  <c r="O3602" i="3"/>
  <c r="O3603" i="3"/>
  <c r="O3604" i="3"/>
  <c r="O3605" i="3"/>
  <c r="O3606" i="3"/>
  <c r="O3607" i="3"/>
  <c r="O3608" i="3"/>
  <c r="O3609" i="3"/>
  <c r="O3610" i="3"/>
  <c r="O3611" i="3"/>
  <c r="O3612" i="3"/>
  <c r="O3613" i="3"/>
  <c r="O3614" i="3"/>
  <c r="O3615" i="3"/>
  <c r="O3616" i="3"/>
  <c r="O3617" i="3"/>
  <c r="O3618" i="3"/>
  <c r="O3619" i="3"/>
  <c r="O3620" i="3"/>
  <c r="O3621" i="3"/>
  <c r="O3622" i="3"/>
  <c r="O3623" i="3"/>
  <c r="O3624" i="3"/>
  <c r="O3625" i="3"/>
  <c r="O3626" i="3"/>
  <c r="O3627" i="3"/>
  <c r="O3628" i="3"/>
  <c r="O3629" i="3"/>
  <c r="O3630" i="3"/>
  <c r="O3631" i="3"/>
  <c r="O3632" i="3"/>
  <c r="O3633" i="3"/>
  <c r="O3634" i="3"/>
  <c r="O3635" i="3"/>
  <c r="O3636" i="3"/>
  <c r="O3637" i="3"/>
  <c r="O3638" i="3"/>
  <c r="O3639" i="3"/>
  <c r="O3640" i="3"/>
  <c r="O3641" i="3"/>
  <c r="O3642" i="3"/>
  <c r="O3643" i="3"/>
  <c r="O3644" i="3"/>
  <c r="O3645" i="3"/>
  <c r="O3646" i="3"/>
  <c r="O3647" i="3"/>
  <c r="O3648" i="3"/>
  <c r="O3649" i="3"/>
  <c r="O3650" i="3"/>
  <c r="O3651" i="3"/>
  <c r="O3652" i="3"/>
  <c r="O3653" i="3"/>
  <c r="O3654" i="3"/>
  <c r="O3655" i="3"/>
  <c r="O3656" i="3"/>
  <c r="O3657" i="3"/>
  <c r="O3658" i="3"/>
  <c r="O3659" i="3"/>
  <c r="O3660" i="3"/>
  <c r="O3661" i="3"/>
  <c r="O3662" i="3"/>
  <c r="O3663" i="3"/>
  <c r="O3664" i="3"/>
  <c r="O3665" i="3"/>
  <c r="O3666" i="3"/>
  <c r="O3667" i="3"/>
  <c r="O3668" i="3"/>
  <c r="O3669" i="3"/>
  <c r="O3670" i="3"/>
  <c r="O3671" i="3"/>
  <c r="O3672" i="3"/>
  <c r="O3673" i="3"/>
  <c r="O3674" i="3"/>
  <c r="O3675" i="3"/>
  <c r="O3676" i="3"/>
  <c r="O3677" i="3"/>
  <c r="O3678" i="3"/>
  <c r="O3679" i="3"/>
  <c r="O3680" i="3"/>
  <c r="O3681" i="3"/>
  <c r="O3682" i="3"/>
  <c r="O3683" i="3"/>
  <c r="O3684" i="3"/>
  <c r="O3685" i="3"/>
  <c r="O3686" i="3"/>
  <c r="O3687" i="3"/>
  <c r="O3688" i="3"/>
  <c r="O3689" i="3"/>
  <c r="O3690" i="3"/>
  <c r="O3691" i="3"/>
  <c r="O3692" i="3"/>
  <c r="O3693" i="3"/>
  <c r="O3694" i="3"/>
  <c r="O3695" i="3"/>
  <c r="O3696" i="3"/>
  <c r="O3697" i="3"/>
  <c r="O3698" i="3"/>
  <c r="O3699" i="3"/>
  <c r="O3700" i="3"/>
  <c r="O3701" i="3"/>
  <c r="O3702" i="3"/>
  <c r="O3703" i="3"/>
  <c r="O3704" i="3"/>
  <c r="O3705" i="3"/>
  <c r="O3706" i="3"/>
  <c r="O3707" i="3"/>
  <c r="O3708" i="3"/>
  <c r="O3709" i="3"/>
  <c r="O3710" i="3"/>
  <c r="O3711" i="3"/>
  <c r="O3712" i="3"/>
  <c r="O3713" i="3"/>
  <c r="O3714" i="3"/>
  <c r="O3715" i="3"/>
  <c r="O3716" i="3"/>
  <c r="O3717" i="3"/>
  <c r="O3718" i="3"/>
  <c r="O3719" i="3"/>
  <c r="O3720" i="3"/>
  <c r="O3721" i="3"/>
  <c r="O3722" i="3"/>
  <c r="O3723" i="3"/>
  <c r="O3724" i="3"/>
  <c r="O3725" i="3"/>
  <c r="O3726" i="3"/>
  <c r="O3727" i="3"/>
  <c r="O3728" i="3"/>
  <c r="O3729" i="3"/>
  <c r="O3730" i="3"/>
  <c r="O3731" i="3"/>
  <c r="O3732" i="3"/>
  <c r="O3733" i="3"/>
  <c r="O3734" i="3"/>
  <c r="O3735" i="3"/>
  <c r="O3736" i="3"/>
  <c r="O3737" i="3"/>
  <c r="O3738" i="3"/>
  <c r="O3739" i="3"/>
  <c r="O3740" i="3"/>
  <c r="O3741" i="3"/>
  <c r="O3742" i="3"/>
  <c r="O3743" i="3"/>
  <c r="O3744" i="3"/>
  <c r="O3745" i="3"/>
  <c r="O3746" i="3"/>
  <c r="O3747" i="3"/>
  <c r="O3748" i="3"/>
  <c r="O3749" i="3"/>
  <c r="O3750" i="3"/>
  <c r="O3751" i="3"/>
  <c r="O3752" i="3"/>
  <c r="O3753" i="3"/>
  <c r="O3754" i="3"/>
  <c r="O3755" i="3"/>
  <c r="O3756" i="3"/>
  <c r="O3757" i="3"/>
  <c r="O3758" i="3"/>
  <c r="O3759" i="3"/>
  <c r="O3760" i="3"/>
  <c r="O3761" i="3"/>
  <c r="O3762" i="3"/>
  <c r="O3763" i="3"/>
  <c r="O3764" i="3"/>
  <c r="O3765" i="3"/>
  <c r="O3766" i="3"/>
  <c r="O3767" i="3"/>
  <c r="O3768" i="3"/>
  <c r="O3769" i="3"/>
  <c r="O3770" i="3"/>
  <c r="O3771" i="3"/>
  <c r="O3772" i="3"/>
  <c r="O3773" i="3"/>
  <c r="O3774" i="3"/>
  <c r="O3775" i="3"/>
  <c r="O3776" i="3"/>
  <c r="O3777" i="3"/>
  <c r="O3778" i="3"/>
  <c r="O3779" i="3"/>
  <c r="O3780" i="3"/>
  <c r="O3781" i="3"/>
  <c r="O3782" i="3"/>
  <c r="O3783" i="3"/>
  <c r="O3784" i="3"/>
  <c r="O3785" i="3"/>
  <c r="O3786" i="3"/>
  <c r="O3787" i="3"/>
  <c r="O3788" i="3"/>
  <c r="O3789" i="3"/>
  <c r="O3790" i="3"/>
  <c r="O3791" i="3"/>
  <c r="O3792" i="3"/>
  <c r="O3793" i="3"/>
  <c r="O3794" i="3"/>
  <c r="O3795" i="3"/>
  <c r="O3796" i="3"/>
  <c r="O3797" i="3"/>
  <c r="O3798" i="3"/>
  <c r="O3799" i="3"/>
  <c r="O3800" i="3"/>
  <c r="O3801" i="3"/>
  <c r="O3802" i="3"/>
  <c r="O3803" i="3"/>
  <c r="O3804" i="3"/>
  <c r="O3805" i="3"/>
  <c r="O3806" i="3"/>
  <c r="O3807" i="3"/>
  <c r="O3808" i="3"/>
  <c r="O3809" i="3"/>
  <c r="O3810" i="3"/>
  <c r="O3811" i="3"/>
  <c r="O3812" i="3"/>
  <c r="O3813" i="3"/>
  <c r="O3814" i="3"/>
  <c r="O3815" i="3"/>
  <c r="O3816" i="3"/>
  <c r="O3817" i="3"/>
  <c r="O3818" i="3"/>
  <c r="O3819" i="3"/>
  <c r="O3820" i="3"/>
  <c r="O3821" i="3"/>
  <c r="O3822" i="3"/>
  <c r="O3823" i="3"/>
  <c r="O3824" i="3"/>
  <c r="O3825" i="3"/>
  <c r="O3826" i="3"/>
  <c r="O3827" i="3"/>
  <c r="O3828" i="3"/>
  <c r="O3829" i="3"/>
  <c r="O3830" i="3"/>
  <c r="O3831" i="3"/>
  <c r="O3832" i="3"/>
  <c r="O3833" i="3"/>
  <c r="O3834" i="3"/>
  <c r="O3835" i="3"/>
  <c r="O3836" i="3"/>
  <c r="O3837" i="3"/>
  <c r="O3838" i="3"/>
  <c r="O3839" i="3"/>
  <c r="O3840" i="3"/>
  <c r="O3841" i="3"/>
  <c r="O3842" i="3"/>
  <c r="O3843" i="3"/>
  <c r="O3844" i="3"/>
  <c r="O3845" i="3"/>
  <c r="O3846" i="3"/>
  <c r="O3847" i="3"/>
  <c r="O3848" i="3"/>
  <c r="O3849" i="3"/>
  <c r="O3850" i="3"/>
  <c r="O3851" i="3"/>
  <c r="O3852" i="3"/>
  <c r="O3853" i="3"/>
  <c r="O3854" i="3"/>
  <c r="O3855" i="3"/>
  <c r="O3856" i="3"/>
  <c r="O3857" i="3"/>
  <c r="O3858" i="3"/>
  <c r="O3859" i="3"/>
  <c r="O3860" i="3"/>
  <c r="O3861" i="3"/>
  <c r="O3862" i="3"/>
  <c r="O3863" i="3"/>
  <c r="O3864" i="3"/>
  <c r="O3865" i="3"/>
  <c r="O3866" i="3"/>
  <c r="O3867" i="3"/>
  <c r="O3868" i="3"/>
  <c r="O3869" i="3"/>
  <c r="O3870" i="3"/>
  <c r="O3871" i="3"/>
  <c r="O3872" i="3"/>
  <c r="O3873" i="3"/>
  <c r="O3874" i="3"/>
  <c r="O3875" i="3"/>
  <c r="O3876" i="3"/>
  <c r="O3877" i="3"/>
  <c r="O3878" i="3"/>
  <c r="O3879" i="3"/>
  <c r="O3880" i="3"/>
  <c r="O3881" i="3"/>
  <c r="O3882" i="3"/>
  <c r="O3883" i="3"/>
  <c r="O3884" i="3"/>
  <c r="O3885" i="3"/>
  <c r="O3886" i="3"/>
  <c r="O3887" i="3"/>
  <c r="O3888" i="3"/>
  <c r="O3889" i="3"/>
  <c r="O3890" i="3"/>
  <c r="O3891" i="3"/>
  <c r="O3892" i="3"/>
  <c r="O3893" i="3"/>
  <c r="O3894" i="3"/>
  <c r="O3895" i="3"/>
  <c r="O3896" i="3"/>
  <c r="O3897" i="3"/>
  <c r="O3898" i="3"/>
  <c r="O3899" i="3"/>
  <c r="O3900" i="3"/>
  <c r="O3901" i="3"/>
  <c r="O3902" i="3"/>
  <c r="O3903" i="3"/>
  <c r="O3904" i="3"/>
  <c r="O3905" i="3"/>
  <c r="O3906" i="3"/>
  <c r="O3907" i="3"/>
  <c r="O3908" i="3"/>
  <c r="O3909" i="3"/>
  <c r="O3910" i="3"/>
  <c r="O3911" i="3"/>
  <c r="O3912" i="3"/>
  <c r="O3913" i="3"/>
  <c r="O3914" i="3"/>
  <c r="O3915" i="3"/>
  <c r="O3916" i="3"/>
  <c r="O3917" i="3"/>
  <c r="O3918" i="3"/>
  <c r="O3919" i="3"/>
  <c r="O3920" i="3"/>
  <c r="O3921" i="3"/>
  <c r="O3922" i="3"/>
  <c r="O3923" i="3"/>
  <c r="O3924" i="3"/>
  <c r="O3925" i="3"/>
  <c r="O3926" i="3"/>
  <c r="O3927" i="3"/>
  <c r="O3928" i="3"/>
  <c r="O3929" i="3"/>
  <c r="O3930" i="3"/>
  <c r="O3931" i="3"/>
  <c r="O3932" i="3"/>
  <c r="O3933" i="3"/>
  <c r="O3934" i="3"/>
  <c r="O3935" i="3"/>
  <c r="O3936" i="3"/>
  <c r="O3937" i="3"/>
  <c r="O3938" i="3"/>
  <c r="O3939" i="3"/>
  <c r="O3940" i="3"/>
  <c r="O3941" i="3"/>
  <c r="O3942" i="3"/>
  <c r="O3943" i="3"/>
  <c r="O3944" i="3"/>
  <c r="O3945" i="3"/>
  <c r="O3946" i="3"/>
  <c r="O3947" i="3"/>
  <c r="O3948" i="3"/>
  <c r="O3949" i="3"/>
  <c r="O3950" i="3"/>
  <c r="O3951" i="3"/>
  <c r="O3952" i="3"/>
  <c r="O3953" i="3"/>
  <c r="O3954" i="3"/>
  <c r="O3955" i="3"/>
  <c r="O3956" i="3"/>
  <c r="O3957" i="3"/>
  <c r="O3958" i="3"/>
  <c r="O3959" i="3"/>
  <c r="O3960" i="3"/>
  <c r="O3961" i="3"/>
  <c r="O3962" i="3"/>
  <c r="O3963" i="3"/>
  <c r="O3964" i="3"/>
  <c r="O3965" i="3"/>
  <c r="O3966" i="3"/>
  <c r="O3967" i="3"/>
  <c r="O3968" i="3"/>
  <c r="O3969" i="3"/>
  <c r="O3970" i="3"/>
  <c r="O3971" i="3"/>
  <c r="O3972" i="3"/>
  <c r="O3973" i="3"/>
  <c r="O3974" i="3"/>
  <c r="O3975" i="3"/>
  <c r="O3976" i="3"/>
  <c r="O3977" i="3"/>
  <c r="O3978" i="3"/>
  <c r="O3979" i="3"/>
  <c r="O3980" i="3"/>
  <c r="O3981" i="3"/>
  <c r="O3982" i="3"/>
  <c r="O3983" i="3"/>
  <c r="O3984" i="3"/>
  <c r="O3985" i="3"/>
  <c r="O3986" i="3"/>
  <c r="O3987" i="3"/>
  <c r="O3988" i="3"/>
  <c r="O3989" i="3"/>
  <c r="O3990" i="3"/>
  <c r="O3991" i="3"/>
  <c r="O3992" i="3"/>
  <c r="O3993" i="3"/>
  <c r="O3994" i="3"/>
  <c r="O3995" i="3"/>
  <c r="O3996" i="3"/>
  <c r="O3997" i="3"/>
  <c r="O3998" i="3"/>
  <c r="O3999" i="3"/>
  <c r="O4000" i="3"/>
  <c r="O4001" i="3"/>
  <c r="O4002" i="3"/>
  <c r="O4003" i="3"/>
  <c r="O4004" i="3"/>
  <c r="O4005" i="3"/>
  <c r="O4006" i="3"/>
  <c r="O4007" i="3"/>
  <c r="O4008" i="3"/>
  <c r="O4009" i="3"/>
  <c r="O4010" i="3"/>
  <c r="O4011" i="3"/>
  <c r="O4012" i="3"/>
  <c r="O4013" i="3"/>
  <c r="O4014" i="3"/>
  <c r="O4015" i="3"/>
  <c r="O4016" i="3"/>
  <c r="O4017" i="3"/>
  <c r="O4018" i="3"/>
  <c r="O4019" i="3"/>
  <c r="O4020" i="3"/>
  <c r="O4021" i="3"/>
  <c r="O4022" i="3"/>
  <c r="O4023" i="3"/>
  <c r="O4024" i="3"/>
  <c r="O4025" i="3"/>
  <c r="O4026" i="3"/>
  <c r="O4027" i="3"/>
  <c r="O4028" i="3"/>
  <c r="O4029" i="3"/>
  <c r="O4030" i="3"/>
  <c r="O4031" i="3"/>
  <c r="O4032" i="3"/>
  <c r="O4033" i="3"/>
  <c r="O4034" i="3"/>
  <c r="O4035" i="3"/>
  <c r="O4036" i="3"/>
  <c r="O4037" i="3"/>
  <c r="O4038" i="3"/>
  <c r="O4039" i="3"/>
  <c r="O4040" i="3"/>
  <c r="O4041" i="3"/>
  <c r="O4042" i="3"/>
  <c r="O4043" i="3"/>
  <c r="O4044" i="3"/>
  <c r="O4045" i="3"/>
  <c r="O4046" i="3"/>
  <c r="O4047" i="3"/>
  <c r="O4048" i="3"/>
  <c r="O4049" i="3"/>
  <c r="O4050" i="3"/>
  <c r="O4051" i="3"/>
  <c r="O4052" i="3"/>
  <c r="O4053" i="3"/>
  <c r="O4054" i="3"/>
  <c r="O4055" i="3"/>
  <c r="O4056" i="3"/>
  <c r="O4057" i="3"/>
  <c r="O4058" i="3"/>
  <c r="O4059" i="3"/>
  <c r="O4060" i="3"/>
  <c r="O4061" i="3"/>
  <c r="O4062" i="3"/>
  <c r="O4063" i="3"/>
  <c r="O4064" i="3"/>
  <c r="O4065" i="3"/>
  <c r="O4066" i="3"/>
  <c r="O4067" i="3"/>
  <c r="O4068" i="3"/>
  <c r="O4069" i="3"/>
  <c r="O4070" i="3"/>
  <c r="O4071" i="3"/>
  <c r="O4072" i="3"/>
  <c r="O4073" i="3"/>
  <c r="O4074" i="3"/>
  <c r="O4075" i="3"/>
  <c r="O4076" i="3"/>
  <c r="O4077" i="3"/>
  <c r="O4078" i="3"/>
  <c r="O4079" i="3"/>
  <c r="O4080" i="3"/>
  <c r="O4081" i="3"/>
  <c r="O4082" i="3"/>
  <c r="O4083" i="3"/>
  <c r="O4084" i="3"/>
  <c r="O4085" i="3"/>
  <c r="O4086" i="3"/>
  <c r="O4087" i="3"/>
  <c r="O4088" i="3"/>
  <c r="O4089" i="3"/>
  <c r="O4090" i="3"/>
  <c r="O4091" i="3"/>
  <c r="O4092" i="3"/>
  <c r="O4093" i="3"/>
  <c r="O4094" i="3"/>
  <c r="O4095" i="3"/>
  <c r="O4096" i="3"/>
  <c r="O4097" i="3"/>
  <c r="O4098" i="3"/>
  <c r="O4099" i="3"/>
  <c r="O4100" i="3"/>
  <c r="O4101" i="3"/>
  <c r="O4102" i="3"/>
  <c r="O4103" i="3"/>
  <c r="O4104" i="3"/>
  <c r="O4105" i="3"/>
  <c r="O4106" i="3"/>
  <c r="O4107" i="3"/>
  <c r="O4108" i="3"/>
  <c r="O4109" i="3"/>
  <c r="O4110" i="3"/>
  <c r="O4111" i="3"/>
  <c r="O4112" i="3"/>
  <c r="O4113" i="3"/>
  <c r="O4114" i="3"/>
  <c r="O4115" i="3"/>
  <c r="O4116" i="3"/>
  <c r="O4117" i="3"/>
  <c r="O4118" i="3"/>
  <c r="O4119" i="3"/>
  <c r="O4120" i="3"/>
  <c r="O4121" i="3"/>
  <c r="O4122" i="3"/>
  <c r="O4123" i="3"/>
  <c r="O4124" i="3"/>
  <c r="O4125" i="3"/>
  <c r="O4126" i="3"/>
  <c r="O4127" i="3"/>
  <c r="O4128" i="3"/>
  <c r="O4129" i="3"/>
  <c r="O4130" i="3"/>
  <c r="O4131" i="3"/>
  <c r="O4132" i="3"/>
  <c r="O4133" i="3"/>
  <c r="O4134" i="3"/>
  <c r="O4135" i="3"/>
  <c r="O4136" i="3"/>
  <c r="O4137" i="3"/>
  <c r="O4138" i="3"/>
  <c r="O4139" i="3"/>
  <c r="O4140" i="3"/>
  <c r="O4141" i="3"/>
  <c r="O4142" i="3"/>
  <c r="O4143" i="3"/>
  <c r="O4144" i="3"/>
  <c r="O4145" i="3"/>
  <c r="O4146" i="3"/>
  <c r="O4147" i="3"/>
  <c r="O4148" i="3"/>
  <c r="O4149" i="3"/>
  <c r="O4150" i="3"/>
  <c r="O4151" i="3"/>
  <c r="O4152" i="3"/>
  <c r="O4153" i="3"/>
  <c r="O4154" i="3"/>
  <c r="O4155" i="3"/>
  <c r="O4156" i="3"/>
  <c r="O4157" i="3"/>
  <c r="O4158" i="3"/>
  <c r="O4159" i="3"/>
  <c r="O4160" i="3"/>
  <c r="O4161" i="3"/>
  <c r="O4162" i="3"/>
  <c r="O4163" i="3"/>
  <c r="O4164" i="3"/>
  <c r="O4165" i="3"/>
  <c r="O4166" i="3"/>
  <c r="O4167" i="3"/>
  <c r="O4168" i="3"/>
  <c r="O4169" i="3"/>
  <c r="O4170" i="3"/>
  <c r="O4171" i="3"/>
  <c r="O4172" i="3"/>
  <c r="O4173" i="3"/>
  <c r="O4174" i="3"/>
  <c r="O4175" i="3"/>
  <c r="O4176" i="3"/>
  <c r="O4177" i="3"/>
  <c r="O4178" i="3"/>
  <c r="O4179" i="3"/>
  <c r="O4180" i="3"/>
  <c r="O4181" i="3"/>
  <c r="O4182" i="3"/>
  <c r="O4183" i="3"/>
  <c r="O4184" i="3"/>
  <c r="O4185" i="3"/>
  <c r="O4186" i="3"/>
  <c r="O4187" i="3"/>
  <c r="O4188" i="3"/>
  <c r="O4189" i="3"/>
  <c r="O4190" i="3"/>
  <c r="O4191" i="3"/>
  <c r="O4192" i="3"/>
  <c r="O4193" i="3"/>
  <c r="O4194" i="3"/>
  <c r="O4195" i="3"/>
  <c r="O4196" i="3"/>
  <c r="O4197" i="3"/>
  <c r="O4198" i="3"/>
  <c r="O4199" i="3"/>
  <c r="O4200" i="3"/>
  <c r="O4201" i="3"/>
  <c r="O4202" i="3"/>
  <c r="O4203" i="3"/>
  <c r="O4204" i="3"/>
  <c r="O4205" i="3"/>
  <c r="O4206" i="3"/>
  <c r="O4207" i="3"/>
  <c r="O4208" i="3"/>
  <c r="O4209" i="3"/>
  <c r="O4210" i="3"/>
  <c r="O4211" i="3"/>
  <c r="O4212" i="3"/>
  <c r="O4213" i="3"/>
  <c r="O4214" i="3"/>
  <c r="O4215" i="3"/>
  <c r="O4216" i="3"/>
  <c r="O4217" i="3"/>
  <c r="O4218" i="3"/>
  <c r="O4219" i="3"/>
  <c r="O4220" i="3"/>
  <c r="O4221" i="3"/>
  <c r="O4222" i="3"/>
  <c r="O4223" i="3"/>
  <c r="O4224" i="3"/>
  <c r="O4225" i="3"/>
  <c r="O4226" i="3"/>
  <c r="O4227" i="3"/>
  <c r="O4228" i="3"/>
  <c r="O4229" i="3"/>
  <c r="O4230" i="3"/>
  <c r="O4231" i="3"/>
  <c r="O4232" i="3"/>
  <c r="O4233" i="3"/>
  <c r="O4234" i="3"/>
  <c r="O4235" i="3"/>
  <c r="O4236" i="3"/>
  <c r="O4237" i="3"/>
  <c r="O4238" i="3"/>
  <c r="O4239" i="3"/>
  <c r="O4240" i="3"/>
  <c r="O4241" i="3"/>
  <c r="O4242" i="3"/>
  <c r="O4243" i="3"/>
  <c r="O4244" i="3"/>
  <c r="O4245" i="3"/>
  <c r="O4246" i="3"/>
  <c r="O4247" i="3"/>
  <c r="O4248" i="3"/>
  <c r="O4249" i="3"/>
  <c r="O4250" i="3"/>
  <c r="O4251" i="3"/>
  <c r="O4252" i="3"/>
  <c r="O4253" i="3"/>
  <c r="O4254" i="3"/>
  <c r="O4255" i="3"/>
  <c r="O4256" i="3"/>
  <c r="O4257" i="3"/>
  <c r="O4258" i="3"/>
  <c r="O4259" i="3"/>
  <c r="O4260" i="3"/>
  <c r="O4261" i="3"/>
  <c r="O4262" i="3"/>
  <c r="O4263" i="3"/>
  <c r="O4264" i="3"/>
  <c r="O4265" i="3"/>
  <c r="O4266" i="3"/>
  <c r="O4267" i="3"/>
  <c r="O4268" i="3"/>
  <c r="O4269" i="3"/>
  <c r="O4270" i="3"/>
  <c r="O4271" i="3"/>
  <c r="O4272" i="3"/>
  <c r="O4273" i="3"/>
  <c r="O4274" i="3"/>
  <c r="O4275" i="3"/>
  <c r="O4276" i="3"/>
  <c r="O4277" i="3"/>
  <c r="O4278" i="3"/>
  <c r="O4279" i="3"/>
  <c r="O4280" i="3"/>
  <c r="O4281" i="3"/>
  <c r="O4282" i="3"/>
  <c r="O4283" i="3"/>
  <c r="O4284" i="3"/>
  <c r="O4285" i="3"/>
  <c r="O4286" i="3"/>
  <c r="O4287" i="3"/>
  <c r="O4288" i="3"/>
  <c r="O4289" i="3"/>
  <c r="O4290" i="3"/>
  <c r="O4291" i="3"/>
  <c r="O4292" i="3"/>
  <c r="O4293" i="3"/>
  <c r="O4294" i="3"/>
  <c r="O4295" i="3"/>
  <c r="O4296" i="3"/>
  <c r="O4297" i="3"/>
  <c r="O4298" i="3"/>
  <c r="O4299" i="3"/>
  <c r="O4300" i="3"/>
  <c r="O4301" i="3"/>
  <c r="O4302" i="3"/>
  <c r="O4303" i="3"/>
  <c r="O4304" i="3"/>
  <c r="O4305" i="3"/>
  <c r="O4306" i="3"/>
  <c r="O4307" i="3"/>
  <c r="O4308" i="3"/>
  <c r="O4309" i="3"/>
  <c r="O4310" i="3"/>
  <c r="O4311" i="3"/>
  <c r="O4312" i="3"/>
  <c r="O4313" i="3"/>
  <c r="O4314" i="3"/>
  <c r="O4315" i="3"/>
  <c r="O4316" i="3"/>
  <c r="O4317" i="3"/>
  <c r="O4318" i="3"/>
  <c r="O4319" i="3"/>
  <c r="O4320" i="3"/>
  <c r="O4321" i="3"/>
  <c r="O4322" i="3"/>
  <c r="O4323" i="3"/>
  <c r="O4324" i="3"/>
  <c r="O4325" i="3"/>
  <c r="O4326" i="3"/>
  <c r="O4327" i="3"/>
  <c r="O4328" i="3"/>
  <c r="O4329" i="3"/>
  <c r="O4330" i="3"/>
  <c r="O4331" i="3"/>
  <c r="O4332" i="3"/>
  <c r="O4333" i="3"/>
  <c r="O4334" i="3"/>
  <c r="O4335" i="3"/>
  <c r="O4336" i="3"/>
  <c r="O4337" i="3"/>
  <c r="O4338" i="3"/>
  <c r="O4339" i="3"/>
  <c r="O4340" i="3"/>
  <c r="O4341" i="3"/>
  <c r="O4342" i="3"/>
  <c r="O4343" i="3"/>
  <c r="O4344" i="3"/>
  <c r="O4345" i="3"/>
  <c r="O4346" i="3"/>
  <c r="O4347" i="3"/>
  <c r="O4348" i="3"/>
  <c r="O4349" i="3"/>
  <c r="O4350" i="3"/>
  <c r="O4351" i="3"/>
  <c r="O4352" i="3"/>
  <c r="O4353" i="3"/>
  <c r="O4354" i="3"/>
  <c r="O4355" i="3"/>
  <c r="O4356" i="3"/>
  <c r="O4357" i="3"/>
  <c r="O4358" i="3"/>
  <c r="O4359" i="3"/>
  <c r="O4360" i="3"/>
  <c r="O4361" i="3"/>
  <c r="O4362" i="3"/>
  <c r="O4363" i="3"/>
  <c r="O4364" i="3"/>
  <c r="O4365" i="3"/>
  <c r="O4366" i="3"/>
  <c r="O4367" i="3"/>
  <c r="O4368" i="3"/>
  <c r="O4369" i="3"/>
  <c r="O4370" i="3"/>
  <c r="O4371" i="3"/>
  <c r="O4372" i="3"/>
  <c r="O4373" i="3"/>
  <c r="O4374" i="3"/>
  <c r="O4375" i="3"/>
  <c r="O4376" i="3"/>
  <c r="O4377" i="3"/>
  <c r="O4378" i="3"/>
  <c r="O4379" i="3"/>
  <c r="O4380" i="3"/>
  <c r="O4381" i="3"/>
  <c r="O4382" i="3"/>
  <c r="O4383" i="3"/>
  <c r="O4384" i="3"/>
  <c r="O4385" i="3"/>
  <c r="O4386" i="3"/>
  <c r="O4387" i="3"/>
  <c r="O4388" i="3"/>
  <c r="O4389" i="3"/>
  <c r="O4390" i="3"/>
  <c r="O4391" i="3"/>
  <c r="O4392" i="3"/>
  <c r="O4393" i="3"/>
  <c r="O4394" i="3"/>
  <c r="O4395" i="3"/>
  <c r="O4396" i="3"/>
  <c r="O4397" i="3"/>
  <c r="O4398" i="3"/>
  <c r="O4399" i="3"/>
  <c r="O4400" i="3"/>
  <c r="O4401" i="3"/>
  <c r="O4402" i="3"/>
  <c r="O4403" i="3"/>
  <c r="O4404" i="3"/>
  <c r="O4405" i="3"/>
  <c r="O4406" i="3"/>
  <c r="O4407" i="3"/>
  <c r="O4408" i="3"/>
  <c r="O4409" i="3"/>
  <c r="O4410" i="3"/>
  <c r="O4411" i="3"/>
  <c r="O4412" i="3"/>
  <c r="O4413" i="3"/>
  <c r="O4414" i="3"/>
  <c r="O4415" i="3"/>
  <c r="O4416" i="3"/>
  <c r="O4417" i="3"/>
  <c r="O4418" i="3"/>
  <c r="O4419" i="3"/>
  <c r="O4420" i="3"/>
  <c r="O4421" i="3"/>
  <c r="O4422" i="3"/>
  <c r="O4423" i="3"/>
  <c r="O4424" i="3"/>
  <c r="O4425" i="3"/>
  <c r="O4426" i="3"/>
  <c r="O4427" i="3"/>
  <c r="O4428" i="3"/>
  <c r="O4429" i="3"/>
  <c r="O4430" i="3"/>
  <c r="O4431" i="3"/>
  <c r="O4432" i="3"/>
  <c r="O4433" i="3"/>
  <c r="O4434" i="3"/>
  <c r="O4435" i="3"/>
  <c r="O4436" i="3"/>
  <c r="O4437" i="3"/>
  <c r="O4438" i="3"/>
  <c r="O4439" i="3"/>
  <c r="O4440" i="3"/>
  <c r="O4441" i="3"/>
  <c r="O4442" i="3"/>
  <c r="O4443" i="3"/>
  <c r="O4444" i="3"/>
  <c r="O4445" i="3"/>
  <c r="O4446" i="3"/>
  <c r="O4447" i="3"/>
  <c r="O4448" i="3"/>
  <c r="O4449" i="3"/>
  <c r="O4450" i="3"/>
  <c r="O4451" i="3"/>
  <c r="O4452" i="3"/>
  <c r="O4453" i="3"/>
  <c r="O4454" i="3"/>
  <c r="O4455" i="3"/>
  <c r="O4456" i="3"/>
  <c r="O4457" i="3"/>
  <c r="O4458" i="3"/>
  <c r="O4459" i="3"/>
  <c r="O4460" i="3"/>
  <c r="O4461" i="3"/>
  <c r="O4462" i="3"/>
  <c r="O4463" i="3"/>
  <c r="O4464" i="3"/>
  <c r="O4465" i="3"/>
  <c r="O4466" i="3"/>
  <c r="O4467" i="3"/>
  <c r="O4468" i="3"/>
  <c r="O4469" i="3"/>
  <c r="O4470" i="3"/>
  <c r="O4471" i="3"/>
  <c r="O4472" i="3"/>
  <c r="O4473" i="3"/>
  <c r="O4474" i="3"/>
  <c r="O4475" i="3"/>
  <c r="O4476" i="3"/>
  <c r="O4477" i="3"/>
  <c r="O4478" i="3"/>
  <c r="O4479" i="3"/>
  <c r="O4480" i="3"/>
  <c r="O4481" i="3"/>
  <c r="O4482" i="3"/>
  <c r="O4483" i="3"/>
  <c r="O4484" i="3"/>
  <c r="O4485" i="3"/>
  <c r="O4486" i="3"/>
  <c r="O4487" i="3"/>
  <c r="O4488" i="3"/>
  <c r="O4489" i="3"/>
  <c r="O4490" i="3"/>
  <c r="O4491" i="3"/>
  <c r="O4492" i="3"/>
  <c r="O4493" i="3"/>
  <c r="O4494" i="3"/>
  <c r="O4495" i="3"/>
  <c r="O4496" i="3"/>
  <c r="O4497" i="3"/>
  <c r="O4498" i="3"/>
  <c r="O4499" i="3"/>
  <c r="O4500" i="3"/>
  <c r="O4501" i="3"/>
  <c r="O4502" i="3"/>
  <c r="O4503" i="3"/>
  <c r="O4504" i="3"/>
  <c r="O4505" i="3"/>
  <c r="O4506" i="3"/>
  <c r="O4507" i="3"/>
  <c r="O4508" i="3"/>
  <c r="O4509" i="3"/>
  <c r="O4510" i="3"/>
  <c r="O4511" i="3"/>
  <c r="O4512" i="3"/>
  <c r="O4513" i="3"/>
  <c r="O4514" i="3"/>
  <c r="O4515" i="3"/>
  <c r="O4516" i="3"/>
  <c r="O4517" i="3"/>
  <c r="O4518" i="3"/>
  <c r="O4519" i="3"/>
  <c r="O4520" i="3"/>
  <c r="O4521" i="3"/>
  <c r="O4522" i="3"/>
  <c r="O4523" i="3"/>
  <c r="O4524" i="3"/>
  <c r="O4525" i="3"/>
  <c r="O4526" i="3"/>
  <c r="O4527" i="3"/>
  <c r="O4528" i="3"/>
  <c r="O4529" i="3"/>
  <c r="O4530" i="3"/>
  <c r="O4531" i="3"/>
  <c r="O4532" i="3"/>
  <c r="O4533" i="3"/>
  <c r="O4534" i="3"/>
  <c r="O4535" i="3"/>
  <c r="O4536" i="3"/>
  <c r="O4537" i="3"/>
  <c r="O4538" i="3"/>
  <c r="O4539" i="3"/>
  <c r="O4540" i="3"/>
  <c r="O4541" i="3"/>
  <c r="O4542" i="3"/>
  <c r="O4543" i="3"/>
  <c r="O4544" i="3"/>
  <c r="O4545" i="3"/>
  <c r="O4546" i="3"/>
  <c r="O4547" i="3"/>
  <c r="O4548" i="3"/>
  <c r="O4549" i="3"/>
  <c r="O4550" i="3"/>
  <c r="O4551" i="3"/>
  <c r="O4552" i="3"/>
  <c r="O4553" i="3"/>
  <c r="O4554" i="3"/>
  <c r="O4555" i="3"/>
  <c r="O4556" i="3"/>
  <c r="O4557" i="3"/>
  <c r="O4558" i="3"/>
  <c r="O4559" i="3"/>
  <c r="O4560" i="3"/>
  <c r="O4561" i="3"/>
  <c r="O4562" i="3"/>
  <c r="O4563" i="3"/>
  <c r="O4564" i="3"/>
  <c r="O4565" i="3"/>
  <c r="O4566" i="3"/>
  <c r="O4567" i="3"/>
  <c r="O4568" i="3"/>
  <c r="O4569" i="3"/>
  <c r="O4570" i="3"/>
  <c r="O4571" i="3"/>
  <c r="O4572" i="3"/>
  <c r="O4573" i="3"/>
  <c r="O4574" i="3"/>
  <c r="O4575" i="3"/>
  <c r="O4576" i="3"/>
  <c r="O4577" i="3"/>
  <c r="O4578" i="3"/>
  <c r="O4579" i="3"/>
  <c r="O4580" i="3"/>
  <c r="O4581" i="3"/>
  <c r="O4582" i="3"/>
  <c r="O4583" i="3"/>
  <c r="O4584" i="3"/>
  <c r="O4585" i="3"/>
  <c r="O4586" i="3"/>
  <c r="O4587" i="3"/>
  <c r="O4588" i="3"/>
  <c r="O4589" i="3"/>
  <c r="O4590" i="3"/>
  <c r="O4591" i="3"/>
  <c r="O4592" i="3"/>
  <c r="O4593" i="3"/>
  <c r="O4594" i="3"/>
  <c r="O4595" i="3"/>
  <c r="O4596" i="3"/>
  <c r="O4597" i="3"/>
  <c r="O4598" i="3"/>
  <c r="O4599" i="3"/>
  <c r="O4600" i="3"/>
  <c r="O4601" i="3"/>
  <c r="O4602" i="3"/>
  <c r="O4603" i="3"/>
  <c r="O4604" i="3"/>
  <c r="O4605" i="3"/>
  <c r="O4606" i="3"/>
  <c r="O4607" i="3"/>
  <c r="O4608" i="3"/>
  <c r="O4609" i="3"/>
  <c r="O4610" i="3"/>
  <c r="O4611" i="3"/>
  <c r="O4612" i="3"/>
  <c r="O4613" i="3"/>
  <c r="O4614" i="3"/>
  <c r="O4615" i="3"/>
  <c r="O4616" i="3"/>
  <c r="O4617" i="3"/>
  <c r="O4618" i="3"/>
  <c r="O4619" i="3"/>
  <c r="O4620" i="3"/>
  <c r="O4621" i="3"/>
  <c r="O4622" i="3"/>
  <c r="O4623" i="3"/>
  <c r="O4624" i="3"/>
  <c r="O4625" i="3"/>
  <c r="O4626" i="3"/>
  <c r="O4627" i="3"/>
  <c r="O4628" i="3"/>
  <c r="O4629" i="3"/>
  <c r="O4630" i="3"/>
  <c r="O4631" i="3"/>
  <c r="O4632" i="3"/>
  <c r="O4633" i="3"/>
  <c r="O4634" i="3"/>
  <c r="O4635" i="3"/>
  <c r="O4636" i="3"/>
  <c r="O4637" i="3"/>
  <c r="O4638" i="3"/>
  <c r="O4639" i="3"/>
  <c r="O4640" i="3"/>
  <c r="O4641" i="3"/>
  <c r="O4642" i="3"/>
  <c r="O4643" i="3"/>
  <c r="O4644" i="3"/>
  <c r="O4645" i="3"/>
  <c r="O4646" i="3"/>
  <c r="O4647" i="3"/>
  <c r="O4648" i="3"/>
  <c r="O4649" i="3"/>
  <c r="O4650" i="3"/>
  <c r="O4651" i="3"/>
  <c r="O4652" i="3"/>
  <c r="O4653" i="3"/>
  <c r="O4654" i="3"/>
  <c r="O4655" i="3"/>
  <c r="O4656" i="3"/>
  <c r="O4657" i="3"/>
  <c r="O4658" i="3"/>
  <c r="O4659" i="3"/>
  <c r="O4660" i="3"/>
  <c r="O4661" i="3"/>
  <c r="O4662" i="3"/>
  <c r="O4663" i="3"/>
  <c r="O4664" i="3"/>
  <c r="O4665" i="3"/>
  <c r="O4666" i="3"/>
  <c r="O4667" i="3"/>
  <c r="O4668" i="3"/>
  <c r="O4669" i="3"/>
  <c r="O4670" i="3"/>
  <c r="O4671" i="3"/>
  <c r="O4672" i="3"/>
  <c r="O4673" i="3"/>
  <c r="O4674" i="3"/>
  <c r="O4675" i="3"/>
  <c r="O4676" i="3"/>
  <c r="O4677" i="3"/>
  <c r="O4678" i="3"/>
  <c r="O4679" i="3"/>
  <c r="O4680" i="3"/>
  <c r="O4681" i="3"/>
  <c r="O4682" i="3"/>
  <c r="O4683" i="3"/>
  <c r="O4684" i="3"/>
  <c r="O4685" i="3"/>
  <c r="O4686" i="3"/>
  <c r="O4687" i="3"/>
  <c r="O4688" i="3"/>
  <c r="O4689" i="3"/>
  <c r="O4690" i="3"/>
  <c r="O4691" i="3"/>
  <c r="O4692" i="3"/>
  <c r="O4693" i="3"/>
  <c r="O4694" i="3"/>
  <c r="O4695" i="3"/>
  <c r="O4696" i="3"/>
  <c r="O4697" i="3"/>
  <c r="O4698" i="3"/>
  <c r="O4699" i="3"/>
  <c r="O4700" i="3"/>
  <c r="O4701" i="3"/>
  <c r="O4702" i="3"/>
  <c r="O4703" i="3"/>
  <c r="O4704" i="3"/>
  <c r="O4705" i="3"/>
  <c r="O4706" i="3"/>
  <c r="O4707" i="3"/>
  <c r="O4708" i="3"/>
  <c r="O4709" i="3"/>
  <c r="O4710" i="3"/>
  <c r="O4711" i="3"/>
  <c r="O4712" i="3"/>
  <c r="O4713" i="3"/>
  <c r="O4714" i="3"/>
  <c r="O4715" i="3"/>
  <c r="O4716" i="3"/>
  <c r="O4717" i="3"/>
  <c r="O4718" i="3"/>
  <c r="O4719" i="3"/>
  <c r="O4720" i="3"/>
  <c r="O4721" i="3"/>
  <c r="O4722" i="3"/>
  <c r="O4723" i="3"/>
  <c r="O4724" i="3"/>
  <c r="O4725" i="3"/>
  <c r="O4726" i="3"/>
  <c r="O4727" i="3"/>
  <c r="O4728" i="3"/>
  <c r="O4729" i="3"/>
  <c r="O4730" i="3"/>
  <c r="O4731" i="3"/>
  <c r="O4732" i="3"/>
  <c r="O4733" i="3"/>
  <c r="O4734" i="3"/>
  <c r="O4735" i="3"/>
  <c r="O4736" i="3"/>
  <c r="O4737" i="3"/>
  <c r="O4738" i="3"/>
  <c r="O4739" i="3"/>
  <c r="O4740" i="3"/>
  <c r="O4741" i="3"/>
  <c r="O4742" i="3"/>
  <c r="O4743" i="3"/>
  <c r="O4744" i="3"/>
  <c r="O4745" i="3"/>
  <c r="O4746" i="3"/>
  <c r="O4747" i="3"/>
  <c r="O4748" i="3"/>
  <c r="O4749" i="3"/>
  <c r="O4750" i="3"/>
  <c r="O4751" i="3"/>
  <c r="O4752" i="3"/>
  <c r="O4753" i="3"/>
  <c r="O4754" i="3"/>
  <c r="O4755" i="3"/>
  <c r="O4756" i="3"/>
  <c r="O4757" i="3"/>
  <c r="O4758" i="3"/>
  <c r="R4758" i="3" s="1"/>
  <c r="O4759" i="3"/>
  <c r="O4760" i="3"/>
  <c r="O4761" i="3"/>
  <c r="O4762" i="3"/>
  <c r="O4763" i="3"/>
  <c r="O4764" i="3"/>
  <c r="O4765" i="3"/>
  <c r="O4766" i="3"/>
  <c r="O4767" i="3"/>
  <c r="R4767" i="3" s="1"/>
  <c r="O4768" i="3"/>
  <c r="O4769" i="3"/>
  <c r="O4770" i="3"/>
  <c r="O4771" i="3"/>
  <c r="O4772" i="3"/>
  <c r="O4773" i="3"/>
  <c r="O4774" i="3"/>
  <c r="O4775" i="3"/>
  <c r="O4776" i="3"/>
  <c r="O4777" i="3"/>
  <c r="O4778" i="3"/>
  <c r="O4779" i="3"/>
  <c r="O4780" i="3"/>
  <c r="O4781" i="3"/>
  <c r="O4782" i="3"/>
  <c r="O4783" i="3"/>
  <c r="O4784" i="3"/>
  <c r="O4785" i="3"/>
  <c r="O4786" i="3"/>
  <c r="O4787" i="3"/>
  <c r="O4788" i="3"/>
  <c r="O4789" i="3"/>
  <c r="O4790" i="3"/>
  <c r="O4791" i="3"/>
  <c r="O4792" i="3"/>
  <c r="O4793" i="3"/>
  <c r="O4794" i="3"/>
  <c r="O4795" i="3"/>
  <c r="O4796" i="3"/>
  <c r="O4797" i="3"/>
  <c r="O4798" i="3"/>
  <c r="O4799" i="3"/>
  <c r="R4799" i="3" s="1"/>
  <c r="O4800" i="3"/>
  <c r="O4801" i="3"/>
  <c r="O4802" i="3"/>
  <c r="O4803" i="3"/>
  <c r="O4804" i="3"/>
  <c r="O4805" i="3"/>
  <c r="O4806" i="3"/>
  <c r="O4807" i="3"/>
  <c r="O4808" i="3"/>
  <c r="O4809" i="3"/>
  <c r="O4810" i="3"/>
  <c r="O4811" i="3"/>
  <c r="O4812" i="3"/>
  <c r="O4813" i="3"/>
  <c r="O4814" i="3"/>
  <c r="O4815" i="3"/>
  <c r="O4816" i="3"/>
  <c r="O4817" i="3"/>
  <c r="O4818" i="3"/>
  <c r="O4819" i="3"/>
  <c r="O4820" i="3"/>
  <c r="O4821" i="3"/>
  <c r="O4822" i="3"/>
  <c r="O4823" i="3"/>
  <c r="O4824" i="3"/>
  <c r="O4825" i="3"/>
  <c r="O4826" i="3"/>
  <c r="O4827" i="3"/>
  <c r="O4828" i="3"/>
  <c r="O4829" i="3"/>
  <c r="O4830" i="3"/>
  <c r="O4831" i="3"/>
  <c r="O4832" i="3"/>
  <c r="O4833" i="3"/>
  <c r="O4834" i="3"/>
  <c r="O4835" i="3"/>
  <c r="O4836" i="3"/>
  <c r="O4837" i="3"/>
  <c r="O4838" i="3"/>
  <c r="O4839" i="3"/>
  <c r="O4840" i="3"/>
  <c r="O4841" i="3"/>
  <c r="O4842" i="3"/>
  <c r="O4843" i="3"/>
  <c r="O4844" i="3"/>
  <c r="O4845" i="3"/>
  <c r="O4846" i="3"/>
  <c r="O4847" i="3"/>
  <c r="O4848" i="3"/>
  <c r="O4849" i="3"/>
  <c r="O4850" i="3"/>
  <c r="O4851" i="3"/>
  <c r="O4852" i="3"/>
  <c r="O4853" i="3"/>
  <c r="O4854" i="3"/>
  <c r="O4855" i="3"/>
  <c r="O4856" i="3"/>
  <c r="O4857" i="3"/>
  <c r="O4858" i="3"/>
  <c r="O4859" i="3"/>
  <c r="O4860" i="3"/>
  <c r="O4861" i="3"/>
  <c r="O4862" i="3"/>
  <c r="O4863" i="3"/>
  <c r="O4864" i="3"/>
  <c r="O4865" i="3"/>
  <c r="O4866" i="3"/>
  <c r="O4867" i="3"/>
  <c r="O4868" i="3"/>
  <c r="O4869" i="3"/>
  <c r="O4870" i="3"/>
  <c r="O4871" i="3"/>
  <c r="O4872" i="3"/>
  <c r="O4873" i="3"/>
  <c r="O4874" i="3"/>
  <c r="O4875" i="3"/>
  <c r="O4876" i="3"/>
  <c r="O4877" i="3"/>
  <c r="O4878" i="3"/>
  <c r="O4879" i="3"/>
  <c r="O4880" i="3"/>
  <c r="O4881" i="3"/>
  <c r="O4882" i="3"/>
  <c r="O4883" i="3"/>
  <c r="O4884" i="3"/>
  <c r="O4885" i="3"/>
  <c r="O4886" i="3"/>
  <c r="O4887" i="3"/>
  <c r="O4888" i="3"/>
  <c r="O4889" i="3"/>
  <c r="O4890" i="3"/>
  <c r="O4891" i="3"/>
  <c r="O4892" i="3"/>
  <c r="O4893" i="3"/>
  <c r="O4894" i="3"/>
  <c r="O4895" i="3"/>
  <c r="O4896" i="3"/>
  <c r="O4897" i="3"/>
  <c r="O4898" i="3"/>
  <c r="O4899" i="3"/>
  <c r="O4900" i="3"/>
  <c r="O4901" i="3"/>
  <c r="O4902" i="3"/>
  <c r="O4903" i="3"/>
  <c r="O4904" i="3"/>
  <c r="O4905" i="3"/>
  <c r="O4906" i="3"/>
  <c r="O4907" i="3"/>
  <c r="O4908" i="3"/>
  <c r="O4909" i="3"/>
  <c r="O4910" i="3"/>
  <c r="O4911" i="3"/>
  <c r="O4912" i="3"/>
  <c r="O4913" i="3"/>
  <c r="O4914" i="3"/>
  <c r="O4915" i="3"/>
  <c r="O4916" i="3"/>
  <c r="O4917" i="3"/>
  <c r="O4918" i="3"/>
  <c r="O4919" i="3"/>
  <c r="O4920" i="3"/>
  <c r="O4921" i="3"/>
  <c r="O4922" i="3"/>
  <c r="O4923" i="3"/>
  <c r="O4924" i="3"/>
  <c r="O4925" i="3"/>
  <c r="O4926" i="3"/>
  <c r="O4927" i="3"/>
  <c r="O4928" i="3"/>
  <c r="O4929" i="3"/>
  <c r="O4930" i="3"/>
  <c r="O4931" i="3"/>
  <c r="O4932" i="3"/>
  <c r="O4933" i="3"/>
  <c r="O4934" i="3"/>
  <c r="O4935" i="3"/>
  <c r="O4936" i="3"/>
  <c r="O4937" i="3"/>
  <c r="O4938" i="3"/>
  <c r="O4939" i="3"/>
  <c r="O4940" i="3"/>
  <c r="O4941" i="3"/>
  <c r="O4942" i="3"/>
  <c r="O4943" i="3"/>
  <c r="O4944" i="3"/>
  <c r="O4945" i="3"/>
  <c r="O4946" i="3"/>
  <c r="O4947" i="3"/>
  <c r="O4948" i="3"/>
  <c r="O4949" i="3"/>
  <c r="O4950" i="3"/>
  <c r="O4951" i="3"/>
  <c r="O4952" i="3"/>
  <c r="O4953" i="3"/>
  <c r="O4954" i="3"/>
  <c r="O4955" i="3"/>
  <c r="O4956" i="3"/>
  <c r="O4957" i="3"/>
  <c r="O4958" i="3"/>
  <c r="O4959" i="3"/>
  <c r="O4960" i="3"/>
  <c r="O4961" i="3"/>
  <c r="O4962" i="3"/>
  <c r="O4963" i="3"/>
  <c r="O4964" i="3"/>
  <c r="O4965" i="3"/>
  <c r="O4966" i="3"/>
  <c r="O4967" i="3"/>
  <c r="O4968" i="3"/>
  <c r="O4969" i="3"/>
  <c r="O4970" i="3"/>
  <c r="O4971" i="3"/>
  <c r="O4972" i="3"/>
  <c r="O4973" i="3"/>
  <c r="O4974" i="3"/>
  <c r="O4975" i="3"/>
  <c r="O4976" i="3"/>
  <c r="O4977" i="3"/>
  <c r="O4978" i="3"/>
  <c r="O4979" i="3"/>
  <c r="O4980" i="3"/>
  <c r="O4981" i="3"/>
  <c r="O4982" i="3"/>
  <c r="O4983" i="3"/>
  <c r="O4984" i="3"/>
  <c r="O4985" i="3"/>
  <c r="O4986" i="3"/>
  <c r="O4987" i="3"/>
  <c r="O4988" i="3"/>
  <c r="O4989" i="3"/>
  <c r="O4990" i="3"/>
  <c r="O4991" i="3"/>
  <c r="O4992" i="3"/>
  <c r="O4993" i="3"/>
  <c r="O4994" i="3"/>
  <c r="O4995" i="3"/>
  <c r="O4996" i="3"/>
  <c r="O4997" i="3"/>
  <c r="O4998" i="3"/>
  <c r="O4999" i="3"/>
  <c r="O5000" i="3"/>
  <c r="O5001" i="3"/>
  <c r="O5002" i="3"/>
  <c r="O5003" i="3"/>
  <c r="O5004" i="3"/>
  <c r="O5005" i="3"/>
  <c r="O5006" i="3"/>
  <c r="O5007" i="3"/>
  <c r="O5008" i="3"/>
  <c r="O5009" i="3"/>
  <c r="O5010" i="3"/>
  <c r="O5011" i="3"/>
  <c r="O5012" i="3"/>
  <c r="O5013" i="3"/>
  <c r="O5014" i="3"/>
  <c r="O5015" i="3"/>
  <c r="O5016" i="3"/>
  <c r="O5017" i="3"/>
  <c r="O5018" i="3"/>
  <c r="O5019" i="3"/>
  <c r="O5020" i="3"/>
  <c r="O5021" i="3"/>
  <c r="O5022" i="3"/>
  <c r="O5023" i="3"/>
  <c r="O5024" i="3"/>
  <c r="O5025" i="3"/>
  <c r="O5026" i="3"/>
  <c r="O5027" i="3"/>
  <c r="O5028" i="3"/>
  <c r="O5029" i="3"/>
  <c r="O5030" i="3"/>
  <c r="O5031" i="3"/>
  <c r="O5032" i="3"/>
  <c r="O5033" i="3"/>
  <c r="O5034" i="3"/>
  <c r="O5035" i="3"/>
  <c r="O5036" i="3"/>
  <c r="O5037" i="3"/>
  <c r="O5038" i="3"/>
  <c r="O5039" i="3"/>
  <c r="O5040" i="3"/>
  <c r="O5041" i="3"/>
  <c r="O5042" i="3"/>
  <c r="O5043" i="3"/>
  <c r="O5044" i="3"/>
  <c r="O5045" i="3"/>
  <c r="O5046" i="3"/>
  <c r="O5047" i="3"/>
  <c r="O5048" i="3"/>
  <c r="O5049" i="3"/>
  <c r="O5050" i="3"/>
  <c r="O5051" i="3"/>
  <c r="O5052" i="3"/>
  <c r="O5053" i="3"/>
  <c r="O5054" i="3"/>
  <c r="O5055" i="3"/>
  <c r="O5056" i="3"/>
  <c r="O5057" i="3"/>
  <c r="O5058" i="3"/>
  <c r="O5059" i="3"/>
  <c r="O5060" i="3"/>
  <c r="O5061" i="3"/>
  <c r="O5062" i="3"/>
  <c r="O5063" i="3"/>
  <c r="O5064" i="3"/>
  <c r="O5065" i="3"/>
  <c r="O5066" i="3"/>
  <c r="O5067" i="3"/>
  <c r="O5068" i="3"/>
  <c r="O5069" i="3"/>
  <c r="O5070" i="3"/>
  <c r="O5071" i="3"/>
  <c r="O5072" i="3"/>
  <c r="O5073" i="3"/>
  <c r="O5074" i="3"/>
  <c r="O5075" i="3"/>
  <c r="O5076" i="3"/>
  <c r="O5077" i="3"/>
  <c r="O5078" i="3"/>
  <c r="O5079" i="3"/>
  <c r="O5080" i="3"/>
  <c r="O5081" i="3"/>
  <c r="O5082" i="3"/>
  <c r="O5083" i="3"/>
  <c r="O5084" i="3"/>
  <c r="O5085" i="3"/>
  <c r="O5086" i="3"/>
  <c r="O5087" i="3"/>
  <c r="O5088" i="3"/>
  <c r="O5089" i="3"/>
  <c r="O5090" i="3"/>
  <c r="O5091" i="3"/>
  <c r="O5092" i="3"/>
  <c r="O5093" i="3"/>
  <c r="O5094" i="3"/>
  <c r="O5095" i="3"/>
  <c r="O5096" i="3"/>
  <c r="O5097" i="3"/>
  <c r="O5098" i="3"/>
  <c r="O5099" i="3"/>
  <c r="O5100" i="3"/>
  <c r="O5101" i="3"/>
  <c r="O5102" i="3"/>
  <c r="O5103" i="3"/>
  <c r="O5104" i="3"/>
  <c r="O5105" i="3"/>
  <c r="O5106" i="3"/>
  <c r="O5107" i="3"/>
  <c r="O5108" i="3"/>
  <c r="O5109" i="3"/>
  <c r="O5110" i="3"/>
  <c r="O5111" i="3"/>
  <c r="O5112" i="3"/>
  <c r="O5113" i="3"/>
  <c r="O5114" i="3"/>
  <c r="O5115" i="3"/>
  <c r="O5116" i="3"/>
  <c r="O5117" i="3"/>
  <c r="O5118" i="3"/>
  <c r="O5119" i="3"/>
  <c r="O5120" i="3"/>
  <c r="O5121" i="3"/>
  <c r="O5122" i="3"/>
  <c r="O5123" i="3"/>
  <c r="O5124" i="3"/>
  <c r="O5125" i="3"/>
  <c r="O5126" i="3"/>
  <c r="O5127" i="3"/>
  <c r="O5128" i="3"/>
  <c r="O5129" i="3"/>
  <c r="O5130" i="3"/>
  <c r="O5131" i="3"/>
  <c r="O5132" i="3"/>
  <c r="O5133" i="3"/>
  <c r="O5134" i="3"/>
  <c r="O5135" i="3"/>
  <c r="R5135" i="3" s="1"/>
  <c r="O5136" i="3"/>
  <c r="R5136" i="3" s="1"/>
  <c r="O5137" i="3"/>
  <c r="R5137" i="3" s="1"/>
  <c r="O5138" i="3"/>
  <c r="R5138" i="3" s="1"/>
  <c r="O5139" i="3"/>
  <c r="R5139" i="3" s="1"/>
  <c r="O5140" i="3"/>
  <c r="R5140" i="3" s="1"/>
  <c r="O5141" i="3"/>
  <c r="R5141" i="3" s="1"/>
  <c r="O5142" i="3"/>
  <c r="R5142" i="3" s="1"/>
  <c r="O5143" i="3"/>
  <c r="R5143" i="3" s="1"/>
  <c r="O5144" i="3"/>
  <c r="R5144" i="3" s="1"/>
  <c r="O5145" i="3"/>
  <c r="R5145" i="3" s="1"/>
  <c r="O5146" i="3"/>
  <c r="R5146" i="3" s="1"/>
  <c r="O5147" i="3"/>
  <c r="R5147" i="3" s="1"/>
  <c r="O5148" i="3"/>
  <c r="R5148" i="3" s="1"/>
  <c r="O5149" i="3"/>
  <c r="R5149" i="3" s="1"/>
  <c r="O5150" i="3"/>
  <c r="R5150" i="3" s="1"/>
  <c r="O5151" i="3"/>
  <c r="R5151" i="3" s="1"/>
  <c r="O5152" i="3"/>
  <c r="R5152" i="3" s="1"/>
  <c r="O5153" i="3"/>
  <c r="O5154" i="3"/>
  <c r="R5154" i="3" s="1"/>
  <c r="O5155" i="3"/>
  <c r="R5155" i="3" s="1"/>
  <c r="O5156" i="3"/>
  <c r="R5156" i="3" s="1"/>
  <c r="O5157" i="3"/>
  <c r="R5157" i="3" s="1"/>
  <c r="O5158" i="3"/>
  <c r="R5158" i="3" s="1"/>
  <c r="O5159" i="3"/>
  <c r="R5159" i="3" s="1"/>
  <c r="O5160" i="3"/>
  <c r="R5160" i="3" s="1"/>
  <c r="O5161" i="3"/>
  <c r="R5161" i="3" s="1"/>
  <c r="O5162" i="3"/>
  <c r="R5162" i="3" s="1"/>
  <c r="O5163" i="3"/>
  <c r="R5163" i="3" s="1"/>
  <c r="O5164" i="3"/>
  <c r="R5164" i="3" s="1"/>
  <c r="O5165" i="3"/>
  <c r="R5165" i="3" s="1"/>
  <c r="O5166" i="3"/>
  <c r="R5166" i="3" s="1"/>
  <c r="O5167" i="3"/>
  <c r="R5167" i="3" s="1"/>
  <c r="O5168" i="3"/>
  <c r="R5168" i="3" s="1"/>
  <c r="O5169" i="3"/>
  <c r="R5169" i="3" s="1"/>
  <c r="O5170" i="3"/>
  <c r="R5170" i="3" s="1"/>
  <c r="O5171" i="3"/>
  <c r="R5171" i="3" s="1"/>
  <c r="O5172" i="3"/>
  <c r="R5172" i="3" s="1"/>
  <c r="O5173" i="3"/>
  <c r="R5173" i="3" s="1"/>
  <c r="O5174" i="3"/>
  <c r="R5174" i="3" s="1"/>
  <c r="O5175" i="3"/>
  <c r="R5175" i="3" s="1"/>
  <c r="O5176" i="3"/>
  <c r="R5176" i="3" s="1"/>
  <c r="O5177" i="3"/>
  <c r="R5177" i="3" s="1"/>
  <c r="O5178" i="3"/>
  <c r="R5178" i="3" s="1"/>
  <c r="O5179" i="3"/>
  <c r="R5179" i="3" s="1"/>
  <c r="O5180" i="3"/>
  <c r="R5180" i="3" s="1"/>
  <c r="O5181" i="3"/>
  <c r="R5181" i="3" s="1"/>
  <c r="O5182" i="3"/>
  <c r="R5182" i="3" s="1"/>
  <c r="O5183" i="3"/>
  <c r="R5183" i="3" s="1"/>
  <c r="O5184" i="3"/>
  <c r="R5184" i="3" s="1"/>
  <c r="O5185" i="3"/>
  <c r="R5185" i="3" s="1"/>
  <c r="O5186" i="3"/>
  <c r="R5186" i="3" s="1"/>
  <c r="O5187" i="3"/>
  <c r="R5187" i="3" s="1"/>
  <c r="O5188" i="3"/>
  <c r="R5188" i="3" s="1"/>
  <c r="O5189" i="3"/>
  <c r="R5189" i="3" s="1"/>
  <c r="O5190" i="3"/>
  <c r="R5190" i="3" s="1"/>
  <c r="O5191" i="3"/>
  <c r="R5191" i="3" s="1"/>
  <c r="O5192" i="3"/>
  <c r="R5192" i="3" s="1"/>
  <c r="O5193" i="3"/>
  <c r="R5193" i="3" s="1"/>
  <c r="O5194" i="3"/>
  <c r="R5194" i="3" s="1"/>
  <c r="O5195" i="3"/>
  <c r="R5195" i="3" s="1"/>
  <c r="O5196" i="3"/>
  <c r="R5196" i="3" s="1"/>
  <c r="O5197" i="3"/>
  <c r="R5197" i="3" s="1"/>
  <c r="O5198" i="3"/>
  <c r="R5198" i="3" s="1"/>
  <c r="O5199" i="3"/>
  <c r="R5199" i="3" s="1"/>
  <c r="O5200" i="3"/>
  <c r="R5200" i="3" s="1"/>
  <c r="O5201" i="3"/>
  <c r="R5201" i="3" s="1"/>
  <c r="O5202" i="3"/>
  <c r="R5202" i="3" s="1"/>
  <c r="O5203" i="3"/>
  <c r="R5203" i="3" s="1"/>
  <c r="O5204" i="3"/>
  <c r="R5204" i="3" s="1"/>
  <c r="O5205" i="3"/>
  <c r="R5205" i="3" s="1"/>
  <c r="O5206" i="3"/>
  <c r="R5206" i="3" s="1"/>
  <c r="O5207" i="3"/>
  <c r="R5207" i="3" s="1"/>
  <c r="O5208" i="3"/>
  <c r="R5208" i="3" s="1"/>
  <c r="O5209" i="3"/>
  <c r="R5209" i="3" s="1"/>
  <c r="O5210" i="3"/>
  <c r="R5210" i="3" s="1"/>
  <c r="O5211" i="3"/>
  <c r="R5211" i="3" s="1"/>
  <c r="O5212" i="3"/>
  <c r="R5212" i="3" s="1"/>
  <c r="O5213" i="3"/>
  <c r="R5213" i="3" s="1"/>
  <c r="O5214" i="3"/>
  <c r="R5214" i="3" s="1"/>
  <c r="O5215" i="3"/>
  <c r="R5215" i="3" s="1"/>
  <c r="O5216" i="3"/>
  <c r="R5216" i="3" s="1"/>
  <c r="O5217" i="3"/>
  <c r="R5217" i="3" s="1"/>
  <c r="O5218" i="3"/>
  <c r="R5218" i="3" s="1"/>
  <c r="O5219" i="3"/>
  <c r="R5219" i="3" s="1"/>
  <c r="O5220" i="3"/>
  <c r="R5220" i="3" s="1"/>
  <c r="O5221" i="3"/>
  <c r="R5221" i="3" s="1"/>
  <c r="O5222" i="3"/>
  <c r="R5222" i="3" s="1"/>
  <c r="O5223" i="3"/>
  <c r="R5223" i="3" s="1"/>
  <c r="O5224" i="3"/>
  <c r="R5224" i="3" s="1"/>
  <c r="O5225" i="3"/>
  <c r="R5225" i="3" s="1"/>
  <c r="O5226" i="3"/>
  <c r="R5226" i="3" s="1"/>
  <c r="O5227" i="3"/>
  <c r="R5227" i="3" s="1"/>
  <c r="O5228" i="3"/>
  <c r="R5228" i="3" s="1"/>
  <c r="O5229" i="3"/>
  <c r="R5229" i="3" s="1"/>
  <c r="O5230" i="3"/>
  <c r="R5230" i="3" s="1"/>
  <c r="O5231" i="3"/>
  <c r="R5231" i="3" s="1"/>
  <c r="O5232" i="3"/>
  <c r="R5232" i="3" s="1"/>
  <c r="O5233" i="3"/>
  <c r="R5233" i="3" s="1"/>
  <c r="O5234" i="3"/>
  <c r="R5234" i="3" s="1"/>
  <c r="O5235" i="3"/>
  <c r="R5235" i="3" s="1"/>
  <c r="O5236" i="3"/>
  <c r="R5236" i="3" s="1"/>
  <c r="O5237" i="3"/>
  <c r="R5237" i="3" s="1"/>
  <c r="O5238" i="3"/>
  <c r="R5238" i="3" s="1"/>
  <c r="O5239" i="3"/>
  <c r="R5239" i="3" s="1"/>
  <c r="O5240" i="3"/>
  <c r="R5240" i="3" s="1"/>
  <c r="O5241" i="3"/>
  <c r="R5241" i="3" s="1"/>
  <c r="O5242" i="3"/>
  <c r="R5242" i="3" s="1"/>
  <c r="O5243" i="3"/>
  <c r="R5243" i="3" s="1"/>
  <c r="O5244" i="3"/>
  <c r="R5244" i="3" s="1"/>
  <c r="O5245" i="3"/>
  <c r="R5245" i="3" s="1"/>
  <c r="O5246" i="3"/>
  <c r="R5246" i="3" s="1"/>
  <c r="O5247" i="3"/>
  <c r="R5247" i="3" s="1"/>
  <c r="O5248" i="3"/>
  <c r="R5248" i="3" s="1"/>
  <c r="O5249" i="3"/>
  <c r="R5249" i="3" s="1"/>
  <c r="O5250" i="3"/>
  <c r="R5250" i="3" s="1"/>
  <c r="O5251" i="3"/>
  <c r="R5251" i="3" s="1"/>
  <c r="O5252" i="3"/>
  <c r="R5252" i="3" s="1"/>
  <c r="O5253" i="3"/>
  <c r="R5253" i="3" s="1"/>
  <c r="O5254" i="3"/>
  <c r="R5254" i="3" s="1"/>
  <c r="O5255" i="3"/>
  <c r="R5255" i="3" s="1"/>
  <c r="O5256" i="3"/>
  <c r="R5256" i="3" s="1"/>
  <c r="O5257" i="3"/>
  <c r="R5257" i="3" s="1"/>
  <c r="O5258" i="3"/>
  <c r="R5258" i="3" s="1"/>
  <c r="O5259" i="3"/>
  <c r="R5259" i="3" s="1"/>
  <c r="O5260" i="3"/>
  <c r="R5260" i="3" s="1"/>
  <c r="O5261" i="3"/>
  <c r="R5261" i="3" s="1"/>
  <c r="O5262" i="3"/>
  <c r="R5262" i="3" s="1"/>
  <c r="O5263" i="3"/>
  <c r="R5263" i="3" s="1"/>
  <c r="O5264" i="3"/>
  <c r="R5264" i="3" s="1"/>
  <c r="O5265" i="3"/>
  <c r="R5265" i="3" s="1"/>
  <c r="O5266" i="3"/>
  <c r="R5266" i="3" s="1"/>
  <c r="O5267" i="3"/>
  <c r="R5267" i="3" s="1"/>
  <c r="O5268" i="3"/>
  <c r="R5268" i="3" s="1"/>
  <c r="O5269" i="3"/>
  <c r="R5269" i="3" s="1"/>
  <c r="O5270" i="3"/>
  <c r="R5270" i="3" s="1"/>
  <c r="O5271" i="3"/>
  <c r="R5271" i="3" s="1"/>
  <c r="O5272" i="3"/>
  <c r="R5272" i="3" s="1"/>
  <c r="O5273" i="3"/>
  <c r="R5273" i="3" s="1"/>
  <c r="O5274" i="3"/>
  <c r="R5274" i="3" s="1"/>
  <c r="O5275" i="3"/>
  <c r="R5275" i="3" s="1"/>
  <c r="O5276" i="3"/>
  <c r="R5276" i="3" s="1"/>
  <c r="O5277" i="3"/>
  <c r="R5277" i="3" s="1"/>
  <c r="O5278" i="3"/>
  <c r="R5278" i="3" s="1"/>
  <c r="O5279" i="3"/>
  <c r="R5279" i="3" s="1"/>
  <c r="O5280" i="3"/>
  <c r="R5280" i="3" s="1"/>
  <c r="O5281" i="3"/>
  <c r="R5281" i="3" s="1"/>
  <c r="O5282" i="3"/>
  <c r="R5282" i="3" s="1"/>
  <c r="O5283" i="3"/>
  <c r="R5283" i="3" s="1"/>
  <c r="O5284" i="3"/>
  <c r="R5284" i="3" s="1"/>
  <c r="O5285" i="3"/>
  <c r="R5285" i="3" s="1"/>
  <c r="O5286" i="3"/>
  <c r="R5286" i="3" s="1"/>
  <c r="O5287" i="3"/>
  <c r="R5287" i="3" s="1"/>
  <c r="O5288" i="3"/>
  <c r="R5288" i="3" s="1"/>
  <c r="O5289" i="3"/>
  <c r="R5289" i="3" s="1"/>
  <c r="O5290" i="3"/>
  <c r="R5290" i="3" s="1"/>
  <c r="O5291" i="3"/>
  <c r="R5291" i="3" s="1"/>
  <c r="O5292" i="3"/>
  <c r="R5292" i="3" s="1"/>
  <c r="O5293" i="3"/>
  <c r="R5293" i="3" s="1"/>
  <c r="O5294" i="3"/>
  <c r="R5294" i="3" s="1"/>
  <c r="O5295" i="3"/>
  <c r="R5295" i="3" s="1"/>
  <c r="O5296" i="3"/>
  <c r="R5296" i="3" s="1"/>
  <c r="O5297" i="3"/>
  <c r="R5297" i="3" s="1"/>
  <c r="O5298" i="3"/>
  <c r="R5298" i="3" s="1"/>
  <c r="O5299" i="3"/>
  <c r="R5299" i="3" s="1"/>
  <c r="O5300" i="3"/>
  <c r="R5300" i="3" s="1"/>
  <c r="O5301" i="3"/>
  <c r="R5301" i="3" s="1"/>
  <c r="O5302" i="3"/>
  <c r="R5302" i="3" s="1"/>
  <c r="O5303" i="3"/>
  <c r="R5303" i="3" s="1"/>
  <c r="O5304" i="3"/>
  <c r="R5304" i="3" s="1"/>
  <c r="O5305" i="3"/>
  <c r="R5305" i="3" s="1"/>
  <c r="O5306" i="3"/>
  <c r="R5306" i="3" s="1"/>
  <c r="O5307" i="3"/>
  <c r="R5307" i="3" s="1"/>
  <c r="O5308" i="3"/>
  <c r="R5308" i="3" s="1"/>
  <c r="O5309" i="3"/>
  <c r="R5309" i="3" s="1"/>
  <c r="O5310" i="3"/>
  <c r="R5310" i="3" s="1"/>
  <c r="O5311" i="3"/>
  <c r="R5311" i="3" s="1"/>
  <c r="O5312" i="3"/>
  <c r="R5312" i="3" s="1"/>
  <c r="O5313" i="3"/>
  <c r="R5313" i="3" s="1"/>
  <c r="O5314" i="3"/>
  <c r="R5314" i="3" s="1"/>
  <c r="O5315" i="3"/>
  <c r="R5315" i="3" s="1"/>
  <c r="O5316" i="3"/>
  <c r="R5316" i="3" s="1"/>
  <c r="O5317" i="3"/>
  <c r="R5317" i="3" s="1"/>
  <c r="O5318" i="3"/>
  <c r="R5318" i="3" s="1"/>
  <c r="O5319" i="3"/>
  <c r="R5319" i="3" s="1"/>
  <c r="O5320" i="3"/>
  <c r="R5320" i="3" s="1"/>
  <c r="O5321" i="3"/>
  <c r="R5321" i="3" s="1"/>
  <c r="O5322" i="3"/>
  <c r="R5322" i="3" s="1"/>
  <c r="O5323" i="3"/>
  <c r="R5323" i="3" s="1"/>
  <c r="O5324" i="3"/>
  <c r="R5324" i="3" s="1"/>
  <c r="O5325" i="3"/>
  <c r="R5325" i="3" s="1"/>
  <c r="O5326" i="3"/>
  <c r="R5326" i="3" s="1"/>
  <c r="O5327" i="3"/>
  <c r="R5327" i="3" s="1"/>
  <c r="O5328" i="3"/>
  <c r="R5328" i="3" s="1"/>
  <c r="O5329" i="3"/>
  <c r="R5329" i="3" s="1"/>
  <c r="O5330" i="3"/>
  <c r="R5330" i="3" s="1"/>
  <c r="O5331" i="3"/>
  <c r="R5331" i="3" s="1"/>
  <c r="O5332" i="3"/>
  <c r="R5332" i="3" s="1"/>
  <c r="O5333" i="3"/>
  <c r="R5333" i="3" s="1"/>
  <c r="O5334" i="3"/>
  <c r="R5334" i="3" s="1"/>
  <c r="O5335" i="3"/>
  <c r="R5335" i="3" s="1"/>
  <c r="O5336" i="3"/>
  <c r="R5336" i="3" s="1"/>
  <c r="O5337" i="3"/>
  <c r="R5337" i="3" s="1"/>
  <c r="O5338" i="3"/>
  <c r="R5338" i="3" s="1"/>
  <c r="O5339" i="3"/>
  <c r="R5339" i="3" s="1"/>
  <c r="O5340" i="3"/>
  <c r="R5340" i="3" s="1"/>
  <c r="O5341" i="3"/>
  <c r="R5341" i="3" s="1"/>
  <c r="O5342" i="3"/>
  <c r="R5342" i="3" s="1"/>
  <c r="O5343" i="3"/>
  <c r="R5343" i="3" s="1"/>
  <c r="O5344" i="3"/>
  <c r="R5344" i="3" s="1"/>
  <c r="O5345" i="3"/>
  <c r="R5345" i="3" s="1"/>
  <c r="O5346" i="3"/>
  <c r="R5346" i="3" s="1"/>
  <c r="O5347" i="3"/>
  <c r="R5347" i="3" s="1"/>
  <c r="O5348" i="3"/>
  <c r="R5348" i="3" s="1"/>
  <c r="O5349" i="3"/>
  <c r="R5349" i="3" s="1"/>
  <c r="O5350" i="3"/>
  <c r="R5350" i="3" s="1"/>
  <c r="O5351" i="3"/>
  <c r="R5351" i="3" s="1"/>
  <c r="O5352" i="3"/>
  <c r="R5352" i="3" s="1"/>
  <c r="O5353" i="3"/>
  <c r="R5353" i="3" s="1"/>
  <c r="O5354" i="3"/>
  <c r="R5354" i="3" s="1"/>
  <c r="O5355" i="3"/>
  <c r="R5355" i="3" s="1"/>
  <c r="O5356" i="3"/>
  <c r="R5356" i="3" s="1"/>
  <c r="O5357" i="3"/>
  <c r="R5357" i="3" s="1"/>
  <c r="O5358" i="3"/>
  <c r="R5358" i="3" s="1"/>
  <c r="O5359" i="3"/>
  <c r="R5359" i="3" s="1"/>
  <c r="O5360" i="3"/>
  <c r="R5360" i="3" s="1"/>
  <c r="O5361" i="3"/>
  <c r="R5361" i="3" s="1"/>
  <c r="O5362" i="3"/>
  <c r="R5362" i="3" s="1"/>
  <c r="O5363" i="3"/>
  <c r="R5363" i="3" s="1"/>
  <c r="O5364" i="3"/>
  <c r="R5364" i="3" s="1"/>
  <c r="O5365" i="3"/>
  <c r="R5365" i="3" s="1"/>
  <c r="O5366" i="3"/>
  <c r="R5366" i="3" s="1"/>
  <c r="O5367" i="3"/>
  <c r="R5367" i="3" s="1"/>
  <c r="O5368" i="3"/>
  <c r="R5368" i="3" s="1"/>
  <c r="O5369" i="3"/>
  <c r="R5369" i="3" s="1"/>
  <c r="O5370" i="3"/>
  <c r="R5370" i="3" s="1"/>
  <c r="O5371" i="3"/>
  <c r="R5371" i="3" s="1"/>
  <c r="O5372" i="3"/>
  <c r="R5372" i="3" s="1"/>
  <c r="O5373" i="3"/>
  <c r="R5373" i="3" s="1"/>
  <c r="O5374" i="3"/>
  <c r="R5374" i="3" s="1"/>
  <c r="O5375" i="3"/>
  <c r="R5375" i="3" s="1"/>
  <c r="O5376" i="3"/>
  <c r="R5376" i="3" s="1"/>
  <c r="O5377" i="3"/>
  <c r="R5377" i="3" s="1"/>
  <c r="O5378" i="3"/>
  <c r="R5378" i="3" s="1"/>
  <c r="O5379" i="3"/>
  <c r="R5379" i="3" s="1"/>
  <c r="O5380" i="3"/>
  <c r="R5380" i="3" s="1"/>
  <c r="O5381" i="3"/>
  <c r="R5381" i="3" s="1"/>
  <c r="O5382" i="3"/>
  <c r="R5382" i="3" s="1"/>
  <c r="O5383" i="3"/>
  <c r="R5383" i="3" s="1"/>
  <c r="O5384" i="3"/>
  <c r="R5384" i="3" s="1"/>
  <c r="O5385" i="3"/>
  <c r="R5385" i="3" s="1"/>
  <c r="O5386" i="3"/>
  <c r="R5386" i="3" s="1"/>
  <c r="O5387" i="3"/>
  <c r="R5387" i="3" s="1"/>
  <c r="O5388" i="3"/>
  <c r="R5388" i="3" s="1"/>
  <c r="O5389" i="3"/>
  <c r="R5389" i="3" s="1"/>
  <c r="O5390" i="3"/>
  <c r="R5390" i="3" s="1"/>
  <c r="O5391" i="3"/>
  <c r="R5391" i="3" s="1"/>
  <c r="O5392" i="3"/>
  <c r="R5392" i="3" s="1"/>
  <c r="O5393" i="3"/>
  <c r="R5393" i="3" s="1"/>
  <c r="O5394" i="3"/>
  <c r="R5394" i="3" s="1"/>
  <c r="O5395" i="3"/>
  <c r="R5395" i="3" s="1"/>
  <c r="O5396" i="3"/>
  <c r="R5396" i="3" s="1"/>
  <c r="O5397" i="3"/>
  <c r="R5397" i="3" s="1"/>
  <c r="O5398" i="3"/>
  <c r="R5398" i="3" s="1"/>
  <c r="O5399" i="3"/>
  <c r="R5399" i="3" s="1"/>
  <c r="O5400" i="3"/>
  <c r="R5400" i="3" s="1"/>
  <c r="O5401" i="3"/>
  <c r="R5401" i="3" s="1"/>
  <c r="O5402" i="3"/>
  <c r="R5402" i="3" s="1"/>
  <c r="O5403" i="3"/>
  <c r="R5403" i="3" s="1"/>
  <c r="O5404" i="3"/>
  <c r="R5404" i="3" s="1"/>
  <c r="O5405" i="3"/>
  <c r="R5405" i="3" s="1"/>
  <c r="O5406" i="3"/>
  <c r="R5406" i="3" s="1"/>
  <c r="O5407" i="3"/>
  <c r="R5407" i="3" s="1"/>
  <c r="O5408" i="3"/>
  <c r="R5408" i="3" s="1"/>
  <c r="O5409" i="3"/>
  <c r="R5409" i="3" s="1"/>
  <c r="O5410" i="3"/>
  <c r="R5410" i="3" s="1"/>
  <c r="O5411" i="3"/>
  <c r="R5411" i="3" s="1"/>
  <c r="O5412" i="3"/>
  <c r="R5412" i="3" s="1"/>
  <c r="O5413" i="3"/>
  <c r="R5413" i="3" s="1"/>
  <c r="O5414" i="3"/>
  <c r="R5414" i="3" s="1"/>
  <c r="O5415" i="3"/>
  <c r="R5415" i="3" s="1"/>
  <c r="O5416" i="3"/>
  <c r="R5416" i="3" s="1"/>
  <c r="O5417" i="3"/>
  <c r="R5417" i="3" s="1"/>
  <c r="O5418" i="3"/>
  <c r="R5418" i="3" s="1"/>
  <c r="O5419" i="3"/>
  <c r="R5419" i="3" s="1"/>
  <c r="O5420" i="3"/>
  <c r="R5420" i="3" s="1"/>
  <c r="O5421" i="3"/>
  <c r="R5421" i="3" s="1"/>
  <c r="O5422" i="3"/>
  <c r="R5422" i="3" s="1"/>
  <c r="O5423" i="3"/>
  <c r="R5423" i="3" s="1"/>
  <c r="O5424" i="3"/>
  <c r="R5424" i="3" s="1"/>
  <c r="O5425" i="3"/>
  <c r="O5426" i="3"/>
  <c r="R5426" i="3" s="1"/>
  <c r="O5427" i="3"/>
  <c r="R5427" i="3" s="1"/>
  <c r="O5428" i="3"/>
  <c r="R5428" i="3" s="1"/>
  <c r="O5429" i="3"/>
  <c r="O5430" i="3"/>
  <c r="R5430" i="3" s="1"/>
  <c r="O5431" i="3"/>
  <c r="R5431" i="3" s="1"/>
  <c r="O5432" i="3"/>
  <c r="R5432" i="3" s="1"/>
  <c r="O5433" i="3"/>
  <c r="R5433" i="3" s="1"/>
  <c r="O5434" i="3"/>
  <c r="R5434" i="3" s="1"/>
  <c r="O5435" i="3"/>
  <c r="R5435" i="3" s="1"/>
  <c r="O5436" i="3"/>
  <c r="R5436" i="3" s="1"/>
  <c r="O5437" i="3"/>
  <c r="R5437" i="3" s="1"/>
  <c r="O5438" i="3"/>
  <c r="R5438" i="3" s="1"/>
  <c r="O5439" i="3"/>
  <c r="R5439" i="3" s="1"/>
  <c r="O5440" i="3"/>
  <c r="R5440" i="3" s="1"/>
  <c r="O5441" i="3"/>
  <c r="R5441" i="3" s="1"/>
  <c r="O5442" i="3"/>
  <c r="R5442" i="3" s="1"/>
  <c r="O5443" i="3"/>
  <c r="R5443" i="3" s="1"/>
  <c r="O5444" i="3"/>
  <c r="R5444" i="3" s="1"/>
  <c r="O5445" i="3"/>
  <c r="R5445" i="3" s="1"/>
  <c r="O5446" i="3"/>
  <c r="R5446" i="3" s="1"/>
  <c r="O5447" i="3"/>
  <c r="R5447" i="3" s="1"/>
  <c r="O5448" i="3"/>
  <c r="R5448" i="3" s="1"/>
  <c r="O5449" i="3"/>
  <c r="R5449" i="3" s="1"/>
  <c r="O5450" i="3"/>
  <c r="R5450" i="3" s="1"/>
  <c r="O5451" i="3"/>
  <c r="R5451" i="3" s="1"/>
  <c r="O5452" i="3"/>
  <c r="R5452" i="3" s="1"/>
  <c r="O5453" i="3"/>
  <c r="R5453" i="3" s="1"/>
  <c r="O5454" i="3"/>
  <c r="R5454" i="3" s="1"/>
  <c r="O5455" i="3"/>
  <c r="R5455" i="3" s="1"/>
  <c r="O5456" i="3"/>
  <c r="R5456" i="3" s="1"/>
  <c r="O5457" i="3"/>
  <c r="R5457" i="3" s="1"/>
  <c r="O5458" i="3"/>
  <c r="R5458" i="3" s="1"/>
  <c r="O5459" i="3"/>
  <c r="R5459" i="3" s="1"/>
  <c r="O5460" i="3"/>
  <c r="R5460" i="3" s="1"/>
  <c r="O5461" i="3"/>
  <c r="R5461" i="3" s="1"/>
  <c r="O5462" i="3"/>
  <c r="R5462" i="3" s="1"/>
  <c r="O5463" i="3"/>
  <c r="R5463" i="3" s="1"/>
  <c r="O5464" i="3"/>
  <c r="R5464" i="3" s="1"/>
  <c r="O5465" i="3"/>
  <c r="R5465" i="3" s="1"/>
  <c r="O5466" i="3"/>
  <c r="R5466" i="3" s="1"/>
  <c r="O5467" i="3"/>
  <c r="R5467" i="3" s="1"/>
  <c r="O5468" i="3"/>
  <c r="R5468" i="3" s="1"/>
  <c r="O5469" i="3"/>
  <c r="R5469" i="3" s="1"/>
  <c r="O5470" i="3"/>
  <c r="R5470" i="3" s="1"/>
  <c r="O5471" i="3"/>
  <c r="R5471" i="3" s="1"/>
  <c r="O5472" i="3"/>
  <c r="R5472" i="3" s="1"/>
  <c r="O5473" i="3"/>
  <c r="R5473" i="3" s="1"/>
  <c r="O5474" i="3"/>
  <c r="R5474" i="3" s="1"/>
  <c r="O5475" i="3"/>
  <c r="R5475" i="3" s="1"/>
  <c r="O5476" i="3"/>
  <c r="R5476" i="3" s="1"/>
  <c r="O5477" i="3"/>
  <c r="R5477" i="3" s="1"/>
  <c r="O5478" i="3"/>
  <c r="R5478" i="3" s="1"/>
  <c r="O5479" i="3"/>
  <c r="R5479" i="3" s="1"/>
  <c r="O5480" i="3"/>
  <c r="R5480" i="3" s="1"/>
  <c r="O5481" i="3"/>
  <c r="R5481" i="3" s="1"/>
  <c r="O5482" i="3"/>
  <c r="R5482" i="3" s="1"/>
  <c r="O5483" i="3"/>
  <c r="R5483" i="3" s="1"/>
  <c r="O5484" i="3"/>
  <c r="R5484" i="3" s="1"/>
  <c r="O5485" i="3"/>
  <c r="R5485" i="3" s="1"/>
  <c r="O5486" i="3"/>
  <c r="R5486" i="3" s="1"/>
  <c r="O5487" i="3"/>
  <c r="R5487" i="3" s="1"/>
  <c r="O5488" i="3"/>
  <c r="R5488" i="3" s="1"/>
  <c r="O5489" i="3"/>
  <c r="R5489" i="3" s="1"/>
  <c r="O5490" i="3"/>
  <c r="R5490" i="3" s="1"/>
  <c r="O5491" i="3"/>
  <c r="R5491" i="3" s="1"/>
  <c r="O5492" i="3"/>
  <c r="R5492" i="3" s="1"/>
  <c r="O5493" i="3"/>
  <c r="R5493" i="3" s="1"/>
  <c r="O5494" i="3"/>
  <c r="R5494" i="3" s="1"/>
  <c r="O5495" i="3"/>
  <c r="R5495" i="3" s="1"/>
  <c r="O5496" i="3"/>
  <c r="R5496" i="3" s="1"/>
  <c r="O5497" i="3"/>
  <c r="R5497" i="3" s="1"/>
  <c r="O5498" i="3"/>
  <c r="R5498" i="3" s="1"/>
  <c r="O5499" i="3"/>
  <c r="R5499" i="3" s="1"/>
  <c r="O5500" i="3"/>
  <c r="R5500" i="3" s="1"/>
  <c r="O5501" i="3"/>
  <c r="R5501" i="3" s="1"/>
  <c r="O5502" i="3"/>
  <c r="R5502" i="3" s="1"/>
  <c r="O5503" i="3"/>
  <c r="R5503" i="3" s="1"/>
  <c r="O5504" i="3"/>
  <c r="R5504" i="3" s="1"/>
  <c r="O5505" i="3"/>
  <c r="R5505" i="3" s="1"/>
  <c r="O5506" i="3"/>
  <c r="R5506" i="3" s="1"/>
  <c r="O5507" i="3"/>
  <c r="R5507" i="3" s="1"/>
  <c r="O5508" i="3"/>
  <c r="R5508" i="3" s="1"/>
  <c r="O5509" i="3"/>
  <c r="R5509" i="3" s="1"/>
  <c r="O5510" i="3"/>
  <c r="R5510" i="3" s="1"/>
  <c r="O5511" i="3"/>
  <c r="R5511" i="3" s="1"/>
  <c r="O5512" i="3"/>
  <c r="R5512" i="3" s="1"/>
  <c r="O5513" i="3"/>
  <c r="R5513" i="3" s="1"/>
  <c r="O5514" i="3"/>
  <c r="R5514" i="3" s="1"/>
  <c r="O5515" i="3"/>
  <c r="R5515" i="3" s="1"/>
  <c r="O5516" i="3"/>
  <c r="R5516" i="3" s="1"/>
  <c r="O5517" i="3"/>
  <c r="R5517" i="3" s="1"/>
  <c r="O5518" i="3"/>
  <c r="R5518" i="3" s="1"/>
  <c r="O5519" i="3"/>
  <c r="R5519" i="3" s="1"/>
  <c r="O5520" i="3"/>
  <c r="R5520" i="3" s="1"/>
  <c r="O5521" i="3"/>
  <c r="R5521" i="3" s="1"/>
  <c r="O5522" i="3"/>
  <c r="R5522" i="3" s="1"/>
  <c r="O5523" i="3"/>
  <c r="R5523" i="3" s="1"/>
  <c r="O5524" i="3"/>
  <c r="R5524" i="3" s="1"/>
  <c r="O5525" i="3"/>
  <c r="R5525" i="3" s="1"/>
  <c r="O5526" i="3"/>
  <c r="R5526" i="3" s="1"/>
  <c r="O5527" i="3"/>
  <c r="R5527" i="3" s="1"/>
  <c r="O5528" i="3"/>
  <c r="R5528" i="3" s="1"/>
  <c r="O5529" i="3"/>
  <c r="O5530" i="3"/>
  <c r="R5530" i="3" s="1"/>
  <c r="O5531" i="3"/>
  <c r="R5531" i="3" s="1"/>
  <c r="O5532" i="3"/>
  <c r="R5532" i="3" s="1"/>
  <c r="O5533" i="3"/>
  <c r="R5533" i="3" s="1"/>
  <c r="O5534" i="3"/>
  <c r="R5534" i="3" s="1"/>
  <c r="O5535" i="3"/>
  <c r="R5535" i="3" s="1"/>
  <c r="O5536" i="3"/>
  <c r="R5536" i="3" s="1"/>
  <c r="O5537" i="3"/>
  <c r="R5537" i="3" s="1"/>
  <c r="O5538" i="3"/>
  <c r="R5538" i="3" s="1"/>
  <c r="O5539" i="3"/>
  <c r="R5539" i="3" s="1"/>
  <c r="O5540" i="3"/>
  <c r="R5540" i="3" s="1"/>
  <c r="O5541" i="3"/>
  <c r="R5541" i="3" s="1"/>
  <c r="O5542" i="3"/>
  <c r="R5542" i="3" s="1"/>
  <c r="O5543" i="3"/>
  <c r="R5543" i="3" s="1"/>
  <c r="O5544" i="3"/>
  <c r="R5544" i="3" s="1"/>
  <c r="O5545" i="3"/>
  <c r="R5545" i="3" s="1"/>
  <c r="O5546" i="3"/>
  <c r="R5546" i="3" s="1"/>
  <c r="O5547" i="3"/>
  <c r="R5547" i="3" s="1"/>
  <c r="O5548" i="3"/>
  <c r="R5548" i="3" s="1"/>
  <c r="O5549" i="3"/>
  <c r="R5549" i="3" s="1"/>
  <c r="O5550" i="3"/>
  <c r="R5550" i="3" s="1"/>
  <c r="O5551" i="3"/>
  <c r="R5551" i="3" s="1"/>
  <c r="O5552" i="3"/>
  <c r="R5552" i="3" s="1"/>
  <c r="O5553" i="3"/>
  <c r="R5553" i="3" s="1"/>
  <c r="O5554" i="3"/>
  <c r="R5554" i="3" s="1"/>
  <c r="O5555" i="3"/>
  <c r="R5555" i="3" s="1"/>
  <c r="O5556" i="3"/>
  <c r="R5556" i="3" s="1"/>
  <c r="O5557" i="3"/>
  <c r="R5557" i="3" s="1"/>
  <c r="O5558" i="3"/>
  <c r="R5558" i="3" s="1"/>
  <c r="O5559" i="3"/>
  <c r="R5559" i="3" s="1"/>
  <c r="O5560" i="3"/>
  <c r="R5560" i="3" s="1"/>
  <c r="O5561" i="3"/>
  <c r="R5561" i="3" s="1"/>
  <c r="O5562" i="3"/>
  <c r="R5562" i="3" s="1"/>
  <c r="O5563" i="3"/>
  <c r="R5563" i="3" s="1"/>
  <c r="O5564" i="3"/>
  <c r="R5564" i="3" s="1"/>
  <c r="O5565" i="3"/>
  <c r="R5565" i="3" s="1"/>
  <c r="O5566" i="3"/>
  <c r="R5566" i="3" s="1"/>
  <c r="O5567" i="3"/>
  <c r="R5567" i="3" s="1"/>
  <c r="O5568" i="3"/>
  <c r="R5568" i="3" s="1"/>
  <c r="O5569" i="3"/>
  <c r="R5569" i="3" s="1"/>
  <c r="O5570" i="3"/>
  <c r="R5570" i="3" s="1"/>
  <c r="O5571" i="3"/>
  <c r="R5571" i="3" s="1"/>
  <c r="O5572" i="3"/>
  <c r="R5572" i="3" s="1"/>
  <c r="O5573" i="3"/>
  <c r="R5573" i="3" s="1"/>
  <c r="O5574" i="3"/>
  <c r="R5574" i="3" s="1"/>
  <c r="O5575" i="3"/>
  <c r="R5575" i="3" s="1"/>
  <c r="O5576" i="3"/>
  <c r="R5576" i="3" s="1"/>
  <c r="O5577" i="3"/>
  <c r="R5577" i="3" s="1"/>
  <c r="O5578" i="3"/>
  <c r="R5578" i="3" s="1"/>
  <c r="O5579" i="3"/>
  <c r="R5579" i="3" s="1"/>
  <c r="O5580" i="3"/>
  <c r="R5580" i="3" s="1"/>
  <c r="O5581" i="3"/>
  <c r="R5581" i="3" s="1"/>
  <c r="O5582" i="3"/>
  <c r="R5582" i="3" s="1"/>
  <c r="O5583" i="3"/>
  <c r="R5583" i="3" s="1"/>
  <c r="O5584" i="3"/>
  <c r="R5584" i="3" s="1"/>
  <c r="O5585" i="3"/>
  <c r="R5585" i="3" s="1"/>
  <c r="O5586" i="3"/>
  <c r="R5586" i="3" s="1"/>
  <c r="O5587" i="3"/>
  <c r="R5587" i="3" s="1"/>
  <c r="O5588" i="3"/>
  <c r="R5588" i="3" s="1"/>
  <c r="O5589" i="3"/>
  <c r="R5589" i="3" s="1"/>
  <c r="O5590" i="3"/>
  <c r="R5590" i="3" s="1"/>
  <c r="O5591" i="3"/>
  <c r="R5591" i="3" s="1"/>
  <c r="O5592" i="3"/>
  <c r="R5592" i="3" s="1"/>
  <c r="O5593" i="3"/>
  <c r="R5593" i="3" s="1"/>
  <c r="O5594" i="3"/>
  <c r="R5594" i="3" s="1"/>
  <c r="O5595" i="3"/>
  <c r="R5595" i="3" s="1"/>
  <c r="O5596" i="3"/>
  <c r="R5596" i="3" s="1"/>
  <c r="O5597" i="3"/>
  <c r="R5597" i="3" s="1"/>
  <c r="O5598" i="3"/>
  <c r="R5598" i="3" s="1"/>
  <c r="O5599" i="3"/>
  <c r="R5599" i="3" s="1"/>
  <c r="O5600" i="3"/>
  <c r="R5600" i="3" s="1"/>
  <c r="O5601" i="3"/>
  <c r="R5601" i="3" s="1"/>
  <c r="O5602" i="3"/>
  <c r="R5602" i="3" s="1"/>
  <c r="O5603" i="3"/>
  <c r="R5603" i="3" s="1"/>
  <c r="O5604" i="3"/>
  <c r="R5604" i="3" s="1"/>
  <c r="O5605" i="3"/>
  <c r="R5605" i="3" s="1"/>
  <c r="O5606" i="3"/>
  <c r="R5606" i="3" s="1"/>
  <c r="O5607" i="3"/>
  <c r="R5607" i="3" s="1"/>
  <c r="O5608" i="3"/>
  <c r="R5608" i="3" s="1"/>
  <c r="O5609" i="3"/>
  <c r="R5609" i="3" s="1"/>
  <c r="O5610" i="3"/>
  <c r="R5610" i="3" s="1"/>
  <c r="O5611" i="3"/>
  <c r="R5611" i="3" s="1"/>
  <c r="O5612" i="3"/>
  <c r="R5612" i="3" s="1"/>
  <c r="O5613" i="3"/>
  <c r="R5613" i="3" s="1"/>
  <c r="O5614" i="3"/>
  <c r="R5614" i="3" s="1"/>
  <c r="O5615" i="3"/>
  <c r="R5615" i="3" s="1"/>
  <c r="O5616" i="3"/>
  <c r="R5616" i="3" s="1"/>
  <c r="O5617" i="3"/>
  <c r="R5617" i="3" s="1"/>
  <c r="O5618" i="3"/>
  <c r="R5618" i="3" s="1"/>
  <c r="O5619" i="3"/>
  <c r="R5619" i="3" s="1"/>
  <c r="O5620" i="3"/>
  <c r="R5620" i="3" s="1"/>
  <c r="O5621" i="3"/>
  <c r="R5621" i="3" s="1"/>
  <c r="O5622" i="3"/>
  <c r="R5622" i="3" s="1"/>
  <c r="O5623" i="3"/>
  <c r="R5623" i="3" s="1"/>
  <c r="O5624" i="3"/>
  <c r="R5624" i="3" s="1"/>
  <c r="O5625" i="3"/>
  <c r="R5625" i="3" s="1"/>
  <c r="O5626" i="3"/>
  <c r="R5626" i="3" s="1"/>
  <c r="O5627" i="3"/>
  <c r="O5628" i="3"/>
  <c r="R5628" i="3" s="1"/>
  <c r="O5629" i="3"/>
  <c r="R5629" i="3" s="1"/>
  <c r="O5630" i="3"/>
  <c r="R5630" i="3" s="1"/>
  <c r="O5631" i="3"/>
  <c r="R5631" i="3" s="1"/>
  <c r="O5632" i="3"/>
  <c r="R5632" i="3" s="1"/>
  <c r="O5633" i="3"/>
  <c r="R5633" i="3" s="1"/>
  <c r="O5634" i="3"/>
  <c r="R5634" i="3" s="1"/>
  <c r="O5635" i="3"/>
  <c r="R5635" i="3" s="1"/>
  <c r="O5636" i="3"/>
  <c r="R5636" i="3" s="1"/>
  <c r="O5637" i="3"/>
  <c r="R5637" i="3" s="1"/>
  <c r="O5638" i="3"/>
  <c r="R5638" i="3" s="1"/>
  <c r="O5639" i="3"/>
  <c r="R5639" i="3" s="1"/>
  <c r="O5640" i="3"/>
  <c r="R5640" i="3" s="1"/>
  <c r="O5641" i="3"/>
  <c r="O5642" i="3"/>
  <c r="R5642" i="3" s="1"/>
  <c r="O5643" i="3"/>
  <c r="R5643" i="3" s="1"/>
  <c r="O5644" i="3"/>
  <c r="R5644" i="3" s="1"/>
  <c r="O5645" i="3"/>
  <c r="R5645" i="3" s="1"/>
  <c r="O5646" i="3"/>
  <c r="R5646" i="3" s="1"/>
  <c r="O5647" i="3"/>
  <c r="R5647" i="3" s="1"/>
  <c r="O5648" i="3"/>
  <c r="R5648" i="3" s="1"/>
  <c r="O5649" i="3"/>
  <c r="R5649" i="3" s="1"/>
  <c r="O5650" i="3"/>
  <c r="R5650" i="3" s="1"/>
  <c r="O5651" i="3"/>
  <c r="R5651" i="3" s="1"/>
  <c r="O5652" i="3"/>
  <c r="R5652" i="3" s="1"/>
  <c r="O5653" i="3"/>
  <c r="R5653" i="3" s="1"/>
  <c r="O5654" i="3"/>
  <c r="R5654" i="3" s="1"/>
  <c r="O5655" i="3"/>
  <c r="R5655" i="3" s="1"/>
  <c r="O5656" i="3"/>
  <c r="R5656" i="3" s="1"/>
  <c r="O5657" i="3"/>
  <c r="R5657" i="3" s="1"/>
  <c r="O5658" i="3"/>
  <c r="R5658" i="3" s="1"/>
  <c r="O5659" i="3"/>
  <c r="R5659" i="3" s="1"/>
  <c r="O5660" i="3"/>
  <c r="R5660" i="3" s="1"/>
  <c r="O5661" i="3"/>
  <c r="R5661" i="3" s="1"/>
  <c r="O5662" i="3"/>
  <c r="R5662" i="3" s="1"/>
  <c r="O5663" i="3"/>
  <c r="R5663" i="3" s="1"/>
  <c r="O5664" i="3"/>
  <c r="R5664" i="3" s="1"/>
  <c r="O5665" i="3"/>
  <c r="O5666" i="3"/>
  <c r="R5666" i="3" s="1"/>
  <c r="O5667" i="3"/>
  <c r="R5667" i="3" s="1"/>
  <c r="O5668" i="3"/>
  <c r="R5668" i="3" s="1"/>
  <c r="O5669" i="3"/>
  <c r="R5669" i="3" s="1"/>
  <c r="O5670" i="3"/>
  <c r="R5670" i="3" s="1"/>
  <c r="O5671" i="3"/>
  <c r="R5671" i="3" s="1"/>
  <c r="O5672" i="3"/>
  <c r="R5672" i="3" s="1"/>
  <c r="O5673" i="3"/>
  <c r="R5673" i="3" s="1"/>
  <c r="O5674" i="3"/>
  <c r="R5674" i="3" s="1"/>
  <c r="O5675" i="3"/>
  <c r="O5676" i="3"/>
  <c r="R5676" i="3" s="1"/>
  <c r="O5677" i="3"/>
  <c r="R5677" i="3" s="1"/>
  <c r="O5678" i="3"/>
  <c r="R5678" i="3" s="1"/>
  <c r="O5679" i="3"/>
  <c r="R5679" i="3" s="1"/>
  <c r="O5680" i="3"/>
  <c r="R5680" i="3" s="1"/>
  <c r="O5681" i="3"/>
  <c r="R5681" i="3" s="1"/>
  <c r="O5682" i="3"/>
  <c r="R5682" i="3" s="1"/>
  <c r="O5683" i="3"/>
  <c r="R5683" i="3" s="1"/>
  <c r="O5684" i="3"/>
  <c r="R5684" i="3" s="1"/>
  <c r="O5685" i="3"/>
  <c r="R5685" i="3" s="1"/>
  <c r="O5686" i="3"/>
  <c r="R5686" i="3" s="1"/>
  <c r="O5687" i="3"/>
  <c r="R5687" i="3" s="1"/>
  <c r="O5688" i="3"/>
  <c r="R5688" i="3" s="1"/>
  <c r="O5689" i="3"/>
  <c r="R5689" i="3" s="1"/>
  <c r="O5690" i="3"/>
  <c r="R5690" i="3" s="1"/>
  <c r="O5691" i="3"/>
  <c r="R5691" i="3" s="1"/>
  <c r="O5692" i="3"/>
  <c r="R5692" i="3" s="1"/>
  <c r="O5693" i="3"/>
  <c r="R5693" i="3" s="1"/>
  <c r="O5694" i="3"/>
  <c r="R5694" i="3" s="1"/>
  <c r="O5695" i="3"/>
  <c r="R5695" i="3" s="1"/>
  <c r="O5696" i="3"/>
  <c r="R5696" i="3" s="1"/>
  <c r="O5697" i="3"/>
  <c r="R5697" i="3" s="1"/>
  <c r="O5698" i="3"/>
  <c r="R5698" i="3" s="1"/>
  <c r="O5699" i="3"/>
  <c r="R5699" i="3" s="1"/>
  <c r="O5700" i="3"/>
  <c r="R5700" i="3" s="1"/>
  <c r="O5701" i="3"/>
  <c r="R5701" i="3" s="1"/>
  <c r="O5702" i="3"/>
  <c r="R5702" i="3" s="1"/>
  <c r="O5703" i="3"/>
  <c r="R5703" i="3" s="1"/>
  <c r="O5704" i="3"/>
  <c r="R5704" i="3" s="1"/>
  <c r="O5705" i="3"/>
  <c r="O5706" i="3"/>
  <c r="R5706" i="3" s="1"/>
  <c r="O5707" i="3"/>
  <c r="R5707" i="3" s="1"/>
  <c r="O5708" i="3"/>
  <c r="R5708" i="3" s="1"/>
  <c r="O5709" i="3"/>
  <c r="R5709" i="3" s="1"/>
  <c r="O5710" i="3"/>
  <c r="R5710" i="3" s="1"/>
  <c r="O5711" i="3"/>
  <c r="R5711" i="3" s="1"/>
  <c r="O5712" i="3"/>
  <c r="R5712" i="3" s="1"/>
  <c r="O5713" i="3"/>
  <c r="R5713" i="3" s="1"/>
  <c r="O5714" i="3"/>
  <c r="R5714" i="3" s="1"/>
  <c r="O5715" i="3"/>
  <c r="R5715" i="3" s="1"/>
  <c r="O5716" i="3"/>
  <c r="R5716" i="3" s="1"/>
  <c r="O5717" i="3"/>
  <c r="R5717" i="3" s="1"/>
  <c r="O5718" i="3"/>
  <c r="R5718" i="3" s="1"/>
  <c r="O5719" i="3"/>
  <c r="R5719" i="3" s="1"/>
  <c r="O5720" i="3"/>
  <c r="O5721" i="3"/>
  <c r="O5722" i="3"/>
  <c r="O5723" i="3"/>
  <c r="O5724" i="3"/>
  <c r="O5725" i="3"/>
  <c r="O5726" i="3"/>
  <c r="O5727" i="3"/>
  <c r="O5728" i="3"/>
  <c r="O5729" i="3"/>
  <c r="O5730" i="3"/>
  <c r="O5731" i="3"/>
  <c r="O5732" i="3"/>
  <c r="O5733" i="3"/>
  <c r="O5734" i="3"/>
  <c r="O5735" i="3"/>
  <c r="O5736" i="3"/>
  <c r="O5737" i="3"/>
  <c r="O5738" i="3"/>
  <c r="O5739" i="3"/>
  <c r="O5740" i="3"/>
  <c r="O5741" i="3"/>
  <c r="O5742" i="3"/>
  <c r="O5743" i="3"/>
  <c r="O5744" i="3"/>
  <c r="D5720" i="3"/>
  <c r="D5721" i="3"/>
  <c r="D5710" i="3"/>
  <c r="H5710" i="3"/>
  <c r="J5710" i="3"/>
  <c r="A5710" i="3" s="1"/>
  <c r="K5710" i="3"/>
  <c r="L5710" i="3"/>
  <c r="N5710" i="3"/>
  <c r="W5710" i="3"/>
  <c r="X5710" i="3"/>
  <c r="D4758" i="3"/>
  <c r="H4758" i="3"/>
  <c r="J4758" i="3"/>
  <c r="A4758" i="3" s="1"/>
  <c r="K4758" i="3"/>
  <c r="L4758" i="3"/>
  <c r="N4758" i="3"/>
  <c r="W4758" i="3"/>
  <c r="X4758" i="3"/>
  <c r="Y4758" i="3"/>
  <c r="D4767" i="3"/>
  <c r="H4767" i="3"/>
  <c r="J4767" i="3"/>
  <c r="A4767" i="3" s="1"/>
  <c r="K4767" i="3"/>
  <c r="L4767" i="3"/>
  <c r="N4767" i="3"/>
  <c r="W4767" i="3"/>
  <c r="X4767" i="3"/>
  <c r="Y4767" i="3"/>
  <c r="D5580" i="3"/>
  <c r="H5580" i="3"/>
  <c r="J5580" i="3"/>
  <c r="A5580" i="3" s="1"/>
  <c r="K5580" i="3"/>
  <c r="L5580" i="3"/>
  <c r="N5580" i="3"/>
  <c r="W5580" i="3"/>
  <c r="X5580" i="3"/>
  <c r="D4799" i="3"/>
  <c r="H4799" i="3"/>
  <c r="J4799" i="3"/>
  <c r="A4799" i="3" s="1"/>
  <c r="K4799" i="3"/>
  <c r="L4799" i="3"/>
  <c r="N4799" i="3"/>
  <c r="W4799" i="3"/>
  <c r="X4799" i="3"/>
  <c r="Y4799" i="3"/>
  <c r="J5743" i="3"/>
  <c r="J2494" i="3"/>
  <c r="J2491" i="3"/>
  <c r="J29" i="22"/>
  <c r="J24" i="22" s="1"/>
  <c r="J19" i="22" s="1"/>
  <c r="J14" i="22" s="1"/>
  <c r="J30" i="22"/>
  <c r="J25" i="22" s="1"/>
  <c r="J20" i="22" s="1"/>
  <c r="J15" i="22" s="1"/>
  <c r="J31" i="22"/>
  <c r="J26" i="22" s="1"/>
  <c r="J21" i="22" s="1"/>
  <c r="J16" i="22" s="1"/>
  <c r="J11" i="22" s="1"/>
  <c r="J32" i="22"/>
  <c r="J27" i="22" s="1"/>
  <c r="J22" i="22" s="1"/>
  <c r="J17" i="22" s="1"/>
  <c r="J12" i="22" s="1"/>
  <c r="J33" i="22"/>
  <c r="J28" i="22" s="1"/>
  <c r="J23" i="22" s="1"/>
  <c r="J18" i="22" s="1"/>
  <c r="J13" i="22" s="1"/>
  <c r="D5318" i="3"/>
  <c r="H5318" i="3"/>
  <c r="J5318" i="3"/>
  <c r="A5318" i="3" s="1"/>
  <c r="K5318" i="3"/>
  <c r="L5318" i="3"/>
  <c r="N5318" i="3"/>
  <c r="W5318" i="3"/>
  <c r="X5318" i="3"/>
  <c r="Y5318" i="3"/>
  <c r="D5295" i="3"/>
  <c r="H5295" i="3"/>
  <c r="J5295" i="3"/>
  <c r="A5295" i="3" s="1"/>
  <c r="K5295" i="3"/>
  <c r="L5295" i="3"/>
  <c r="N5295" i="3"/>
  <c r="W5295" i="3"/>
  <c r="X5295" i="3"/>
  <c r="Y5295" i="3"/>
  <c r="D5296" i="3"/>
  <c r="H5296" i="3"/>
  <c r="J5296" i="3"/>
  <c r="A5296" i="3" s="1"/>
  <c r="K5296" i="3"/>
  <c r="L5296" i="3"/>
  <c r="N5296" i="3"/>
  <c r="W5296" i="3"/>
  <c r="X5296" i="3"/>
  <c r="Y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H5297" i="3"/>
  <c r="H5298" i="3"/>
  <c r="H5299" i="3"/>
  <c r="H5300" i="3"/>
  <c r="H5301" i="3"/>
  <c r="H5302" i="3"/>
  <c r="H5303" i="3"/>
  <c r="H5304" i="3"/>
  <c r="H5305" i="3"/>
  <c r="H5306" i="3"/>
  <c r="H5307" i="3"/>
  <c r="H5308" i="3"/>
  <c r="H5309" i="3"/>
  <c r="H5310" i="3"/>
  <c r="H5311" i="3"/>
  <c r="H5312" i="3"/>
  <c r="H5313" i="3"/>
  <c r="H5314" i="3"/>
  <c r="H5315" i="3"/>
  <c r="H5316" i="3"/>
  <c r="H5317" i="3"/>
  <c r="H5319" i="3"/>
  <c r="H5320" i="3"/>
  <c r="H5321" i="3"/>
  <c r="H5322" i="3"/>
  <c r="H5323" i="3"/>
  <c r="H5324" i="3"/>
  <c r="H5325" i="3"/>
  <c r="H5326" i="3"/>
  <c r="H5327" i="3"/>
  <c r="H5328" i="3"/>
  <c r="H5329" i="3"/>
  <c r="H5330" i="3"/>
  <c r="H5331" i="3"/>
  <c r="H5332" i="3"/>
  <c r="H5333" i="3"/>
  <c r="H5334" i="3"/>
  <c r="H5335" i="3"/>
  <c r="H5336" i="3"/>
  <c r="H5337" i="3"/>
  <c r="H5338" i="3"/>
  <c r="H5339" i="3"/>
  <c r="H5340" i="3"/>
  <c r="H5341" i="3"/>
  <c r="H5342" i="3"/>
  <c r="H5343" i="3"/>
  <c r="H5344" i="3"/>
  <c r="H5345" i="3"/>
  <c r="H5346" i="3"/>
  <c r="H5347" i="3"/>
  <c r="H5348" i="3"/>
  <c r="J5297" i="3"/>
  <c r="A5297" i="3" s="1"/>
  <c r="J5298" i="3"/>
  <c r="A5298" i="3" s="1"/>
  <c r="J5299" i="3"/>
  <c r="A5299" i="3" s="1"/>
  <c r="J5300" i="3"/>
  <c r="A5300" i="3" s="1"/>
  <c r="J5301" i="3"/>
  <c r="A5301" i="3" s="1"/>
  <c r="J5302" i="3"/>
  <c r="A5302" i="3" s="1"/>
  <c r="J5303" i="3"/>
  <c r="A5303" i="3" s="1"/>
  <c r="J5304" i="3"/>
  <c r="A5304" i="3" s="1"/>
  <c r="J5305" i="3"/>
  <c r="A5305" i="3" s="1"/>
  <c r="J5306" i="3"/>
  <c r="A5306" i="3" s="1"/>
  <c r="J5307" i="3"/>
  <c r="A5307" i="3" s="1"/>
  <c r="J5308" i="3"/>
  <c r="A5308" i="3" s="1"/>
  <c r="J5309" i="3"/>
  <c r="A5309" i="3" s="1"/>
  <c r="J5310" i="3"/>
  <c r="A5310" i="3" s="1"/>
  <c r="J5311" i="3"/>
  <c r="A5311" i="3" s="1"/>
  <c r="J5312" i="3"/>
  <c r="A5312" i="3" s="1"/>
  <c r="J5313" i="3"/>
  <c r="A5313" i="3" s="1"/>
  <c r="J5314" i="3"/>
  <c r="A5314" i="3" s="1"/>
  <c r="J5315" i="3"/>
  <c r="A5315" i="3" s="1"/>
  <c r="J5316" i="3"/>
  <c r="A5316" i="3" s="1"/>
  <c r="J5317" i="3"/>
  <c r="A5317" i="3" s="1"/>
  <c r="J5319" i="3"/>
  <c r="A5319" i="3" s="1"/>
  <c r="J5320" i="3"/>
  <c r="A5320" i="3" s="1"/>
  <c r="J5321" i="3"/>
  <c r="A5321" i="3" s="1"/>
  <c r="J5322" i="3"/>
  <c r="A5322" i="3" s="1"/>
  <c r="J5323" i="3"/>
  <c r="A5323" i="3" s="1"/>
  <c r="J5324" i="3"/>
  <c r="A5324" i="3" s="1"/>
  <c r="J5325" i="3"/>
  <c r="A5325" i="3" s="1"/>
  <c r="J5326" i="3"/>
  <c r="A5326" i="3" s="1"/>
  <c r="J5327" i="3"/>
  <c r="A5327" i="3" s="1"/>
  <c r="J5328" i="3"/>
  <c r="A5328" i="3" s="1"/>
  <c r="J5329" i="3"/>
  <c r="A5329" i="3" s="1"/>
  <c r="J5330" i="3"/>
  <c r="A5330" i="3" s="1"/>
  <c r="J5331" i="3"/>
  <c r="A5331" i="3" s="1"/>
  <c r="J5332" i="3"/>
  <c r="A5332" i="3" s="1"/>
  <c r="J5333" i="3"/>
  <c r="A5333" i="3" s="1"/>
  <c r="J5334" i="3"/>
  <c r="A5334" i="3" s="1"/>
  <c r="J5335" i="3"/>
  <c r="A5335" i="3" s="1"/>
  <c r="J5336" i="3"/>
  <c r="A5336" i="3" s="1"/>
  <c r="J5337" i="3"/>
  <c r="A5337" i="3" s="1"/>
  <c r="J5338" i="3"/>
  <c r="A5338" i="3" s="1"/>
  <c r="J5339" i="3"/>
  <c r="A5339" i="3" s="1"/>
  <c r="J5340" i="3"/>
  <c r="A5340" i="3" s="1"/>
  <c r="J5341" i="3"/>
  <c r="A5341" i="3" s="1"/>
  <c r="J5342" i="3"/>
  <c r="A5342" i="3" s="1"/>
  <c r="J5343" i="3"/>
  <c r="A5343" i="3" s="1"/>
  <c r="J5344" i="3"/>
  <c r="A5344" i="3" s="1"/>
  <c r="J5345" i="3"/>
  <c r="A5345" i="3" s="1"/>
  <c r="J5346" i="3"/>
  <c r="A5346" i="3" s="1"/>
  <c r="J5347" i="3"/>
  <c r="A5347" i="3" s="1"/>
  <c r="J5348" i="3"/>
  <c r="A5348" i="3" s="1"/>
  <c r="K5297" i="3"/>
  <c r="K5298" i="3"/>
  <c r="K5299" i="3"/>
  <c r="K5300" i="3"/>
  <c r="K5301" i="3"/>
  <c r="K5302" i="3"/>
  <c r="K5303" i="3"/>
  <c r="K5304" i="3"/>
  <c r="K5305" i="3"/>
  <c r="K5306" i="3"/>
  <c r="K5307" i="3"/>
  <c r="K5308" i="3"/>
  <c r="K5309" i="3"/>
  <c r="K5310" i="3"/>
  <c r="K5311" i="3"/>
  <c r="K5312" i="3"/>
  <c r="K5313" i="3"/>
  <c r="K5314" i="3"/>
  <c r="K5315" i="3"/>
  <c r="K5316" i="3"/>
  <c r="K5317" i="3"/>
  <c r="K5319" i="3"/>
  <c r="K5320" i="3"/>
  <c r="K5321" i="3"/>
  <c r="K5322" i="3"/>
  <c r="K5323" i="3"/>
  <c r="K5324" i="3"/>
  <c r="K5325" i="3"/>
  <c r="K5326" i="3"/>
  <c r="K5327" i="3"/>
  <c r="K5328" i="3"/>
  <c r="K5329" i="3"/>
  <c r="K5330" i="3"/>
  <c r="K5331" i="3"/>
  <c r="K5332" i="3"/>
  <c r="K5333" i="3"/>
  <c r="K5334" i="3"/>
  <c r="K5335" i="3"/>
  <c r="K5336" i="3"/>
  <c r="K5337" i="3"/>
  <c r="K5338" i="3"/>
  <c r="K5339" i="3"/>
  <c r="K5340" i="3"/>
  <c r="K5341" i="3"/>
  <c r="K5342" i="3"/>
  <c r="K5343" i="3"/>
  <c r="K5344" i="3"/>
  <c r="K5345" i="3"/>
  <c r="K5346" i="3"/>
  <c r="K5347" i="3"/>
  <c r="K5348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N5297" i="3"/>
  <c r="N5298" i="3"/>
  <c r="N5299" i="3"/>
  <c r="N5300" i="3"/>
  <c r="N5301" i="3"/>
  <c r="N5302" i="3"/>
  <c r="N5303" i="3"/>
  <c r="N5304" i="3"/>
  <c r="N5305" i="3"/>
  <c r="N5306" i="3"/>
  <c r="N5307" i="3"/>
  <c r="N5308" i="3"/>
  <c r="N5309" i="3"/>
  <c r="N5310" i="3"/>
  <c r="N5311" i="3"/>
  <c r="N5312" i="3"/>
  <c r="N5313" i="3"/>
  <c r="N5314" i="3"/>
  <c r="N5315" i="3"/>
  <c r="N5316" i="3"/>
  <c r="N5317" i="3"/>
  <c r="N5319" i="3"/>
  <c r="N5320" i="3"/>
  <c r="N5321" i="3"/>
  <c r="N5322" i="3"/>
  <c r="N5323" i="3"/>
  <c r="N5324" i="3"/>
  <c r="N5325" i="3"/>
  <c r="N5326" i="3"/>
  <c r="N5327" i="3"/>
  <c r="N5328" i="3"/>
  <c r="N5329" i="3"/>
  <c r="N5330" i="3"/>
  <c r="N5331" i="3"/>
  <c r="N5332" i="3"/>
  <c r="N5333" i="3"/>
  <c r="N5334" i="3"/>
  <c r="N5335" i="3"/>
  <c r="N5336" i="3"/>
  <c r="N5337" i="3"/>
  <c r="N5338" i="3"/>
  <c r="N5339" i="3"/>
  <c r="N5340" i="3"/>
  <c r="N5341" i="3"/>
  <c r="N5342" i="3"/>
  <c r="N5343" i="3"/>
  <c r="N5344" i="3"/>
  <c r="N5345" i="3"/>
  <c r="N5346" i="3"/>
  <c r="N5347" i="3"/>
  <c r="N5348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X5297" i="3"/>
  <c r="X5298" i="3"/>
  <c r="X5299" i="3"/>
  <c r="X5300" i="3"/>
  <c r="X5301" i="3"/>
  <c r="X5302" i="3"/>
  <c r="X5303" i="3"/>
  <c r="X5304" i="3"/>
  <c r="X5305" i="3"/>
  <c r="X5306" i="3"/>
  <c r="X5307" i="3"/>
  <c r="X5308" i="3"/>
  <c r="X5309" i="3"/>
  <c r="X5310" i="3"/>
  <c r="X5311" i="3"/>
  <c r="X5312" i="3"/>
  <c r="X5313" i="3"/>
  <c r="X5314" i="3"/>
  <c r="X5315" i="3"/>
  <c r="X5316" i="3"/>
  <c r="X5317" i="3"/>
  <c r="X5319" i="3"/>
  <c r="X5320" i="3"/>
  <c r="X5321" i="3"/>
  <c r="X5322" i="3"/>
  <c r="X5323" i="3"/>
  <c r="X5324" i="3"/>
  <c r="X5325" i="3"/>
  <c r="X5326" i="3"/>
  <c r="X5327" i="3"/>
  <c r="X5328" i="3"/>
  <c r="X5329" i="3"/>
  <c r="X5330" i="3"/>
  <c r="X5331" i="3"/>
  <c r="X5332" i="3"/>
  <c r="X5333" i="3"/>
  <c r="X5334" i="3"/>
  <c r="X5335" i="3"/>
  <c r="X5336" i="3"/>
  <c r="X5337" i="3"/>
  <c r="X5338" i="3"/>
  <c r="X5339" i="3"/>
  <c r="X5340" i="3"/>
  <c r="X5341" i="3"/>
  <c r="X5342" i="3"/>
  <c r="X5343" i="3"/>
  <c r="X5344" i="3"/>
  <c r="X5345" i="3"/>
  <c r="X5346" i="3"/>
  <c r="X5347" i="3"/>
  <c r="X5348" i="3"/>
  <c r="Y5297" i="3"/>
  <c r="Y5298" i="3"/>
  <c r="Y5299" i="3"/>
  <c r="Y5300" i="3"/>
  <c r="Y5301" i="3"/>
  <c r="Y5302" i="3"/>
  <c r="Y5303" i="3"/>
  <c r="Y5304" i="3"/>
  <c r="Y5305" i="3"/>
  <c r="Y5306" i="3"/>
  <c r="Y5307" i="3"/>
  <c r="Y5308" i="3"/>
  <c r="Y5309" i="3"/>
  <c r="Y5310" i="3"/>
  <c r="Y5311" i="3"/>
  <c r="Y5312" i="3"/>
  <c r="Y5313" i="3"/>
  <c r="Y5314" i="3"/>
  <c r="Y5315" i="3"/>
  <c r="Y5316" i="3"/>
  <c r="Y5317" i="3"/>
  <c r="Y5319" i="3"/>
  <c r="Y5320" i="3"/>
  <c r="Y5321" i="3"/>
  <c r="Y5322" i="3"/>
  <c r="Y5323" i="3"/>
  <c r="Y5324" i="3"/>
  <c r="Y5325" i="3"/>
  <c r="Y5326" i="3"/>
  <c r="Y5327" i="3"/>
  <c r="Y5328" i="3"/>
  <c r="Y5329" i="3"/>
  <c r="Y5330" i="3"/>
  <c r="Y5331" i="3"/>
  <c r="Y5332" i="3"/>
  <c r="Y5333" i="3"/>
  <c r="Y5334" i="3"/>
  <c r="Y5335" i="3"/>
  <c r="Y5336" i="3"/>
  <c r="Y5337" i="3"/>
  <c r="Y5338" i="3"/>
  <c r="Y5339" i="3"/>
  <c r="Y5340" i="3"/>
  <c r="Y5341" i="3"/>
  <c r="Y5342" i="3"/>
  <c r="Y5343" i="3"/>
  <c r="Y5344" i="3"/>
  <c r="Y5345" i="3"/>
  <c r="Y5346" i="3"/>
  <c r="Y5347" i="3"/>
  <c r="Y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H5349" i="3"/>
  <c r="H5350" i="3"/>
  <c r="H5351" i="3"/>
  <c r="H5352" i="3"/>
  <c r="H5353" i="3"/>
  <c r="H5354" i="3"/>
  <c r="H5355" i="3"/>
  <c r="H5356" i="3"/>
  <c r="H5357" i="3"/>
  <c r="H5358" i="3"/>
  <c r="H5359" i="3"/>
  <c r="H5360" i="3"/>
  <c r="H5361" i="3"/>
  <c r="H5362" i="3"/>
  <c r="H5363" i="3"/>
  <c r="H5364" i="3"/>
  <c r="H5365" i="3"/>
  <c r="H5366" i="3"/>
  <c r="H5367" i="3"/>
  <c r="H5368" i="3"/>
  <c r="H5369" i="3"/>
  <c r="H5370" i="3"/>
  <c r="H5371" i="3"/>
  <c r="H5372" i="3"/>
  <c r="H5373" i="3"/>
  <c r="H5374" i="3"/>
  <c r="H5375" i="3"/>
  <c r="H5376" i="3"/>
  <c r="H5377" i="3"/>
  <c r="H5378" i="3"/>
  <c r="H5379" i="3"/>
  <c r="H5380" i="3"/>
  <c r="H5381" i="3"/>
  <c r="H5382" i="3"/>
  <c r="H5383" i="3"/>
  <c r="H5384" i="3"/>
  <c r="H5385" i="3"/>
  <c r="H5386" i="3"/>
  <c r="H5387" i="3"/>
  <c r="H5388" i="3"/>
  <c r="H5389" i="3"/>
  <c r="H5390" i="3"/>
  <c r="H5391" i="3"/>
  <c r="H5392" i="3"/>
  <c r="H5393" i="3"/>
  <c r="H5394" i="3"/>
  <c r="H5395" i="3"/>
  <c r="H5396" i="3"/>
  <c r="H5397" i="3"/>
  <c r="H5398" i="3"/>
  <c r="H5399" i="3"/>
  <c r="H5400" i="3"/>
  <c r="H5401" i="3"/>
  <c r="H5402" i="3"/>
  <c r="J5349" i="3"/>
  <c r="A5349" i="3" s="1"/>
  <c r="J5350" i="3"/>
  <c r="A5350" i="3" s="1"/>
  <c r="J5351" i="3"/>
  <c r="A5351" i="3" s="1"/>
  <c r="J5352" i="3"/>
  <c r="A5352" i="3" s="1"/>
  <c r="J5353" i="3"/>
  <c r="A5353" i="3" s="1"/>
  <c r="J5354" i="3"/>
  <c r="A5354" i="3" s="1"/>
  <c r="J5355" i="3"/>
  <c r="A5355" i="3" s="1"/>
  <c r="J5356" i="3"/>
  <c r="A5356" i="3" s="1"/>
  <c r="J5357" i="3"/>
  <c r="A5357" i="3" s="1"/>
  <c r="J5358" i="3"/>
  <c r="A5358" i="3" s="1"/>
  <c r="J5359" i="3"/>
  <c r="A5359" i="3" s="1"/>
  <c r="J5360" i="3"/>
  <c r="A5360" i="3" s="1"/>
  <c r="J5361" i="3"/>
  <c r="A5361" i="3" s="1"/>
  <c r="J5362" i="3"/>
  <c r="A5362" i="3" s="1"/>
  <c r="J5363" i="3"/>
  <c r="A5363" i="3" s="1"/>
  <c r="J5364" i="3"/>
  <c r="A5364" i="3" s="1"/>
  <c r="J5365" i="3"/>
  <c r="A5365" i="3" s="1"/>
  <c r="J5366" i="3"/>
  <c r="A5366" i="3" s="1"/>
  <c r="J5367" i="3"/>
  <c r="A5367" i="3" s="1"/>
  <c r="J5368" i="3"/>
  <c r="A5368" i="3" s="1"/>
  <c r="J5369" i="3"/>
  <c r="A5369" i="3" s="1"/>
  <c r="J5370" i="3"/>
  <c r="A5370" i="3" s="1"/>
  <c r="J5371" i="3"/>
  <c r="A5371" i="3" s="1"/>
  <c r="J5372" i="3"/>
  <c r="A5372" i="3" s="1"/>
  <c r="J5373" i="3"/>
  <c r="A5373" i="3" s="1"/>
  <c r="J5374" i="3"/>
  <c r="A5374" i="3" s="1"/>
  <c r="J5375" i="3"/>
  <c r="A5375" i="3" s="1"/>
  <c r="J5376" i="3"/>
  <c r="A5376" i="3" s="1"/>
  <c r="J5377" i="3"/>
  <c r="A5377" i="3" s="1"/>
  <c r="J5378" i="3"/>
  <c r="A5378" i="3" s="1"/>
  <c r="J5379" i="3"/>
  <c r="A5379" i="3" s="1"/>
  <c r="J5380" i="3"/>
  <c r="A5380" i="3" s="1"/>
  <c r="J5381" i="3"/>
  <c r="A5381" i="3" s="1"/>
  <c r="J5382" i="3"/>
  <c r="A5382" i="3" s="1"/>
  <c r="J5383" i="3"/>
  <c r="A5383" i="3" s="1"/>
  <c r="J5384" i="3"/>
  <c r="A5384" i="3" s="1"/>
  <c r="J5385" i="3"/>
  <c r="A5385" i="3" s="1"/>
  <c r="J5386" i="3"/>
  <c r="A5386" i="3" s="1"/>
  <c r="J5387" i="3"/>
  <c r="A5387" i="3" s="1"/>
  <c r="J5388" i="3"/>
  <c r="A5388" i="3" s="1"/>
  <c r="J5389" i="3"/>
  <c r="A5389" i="3" s="1"/>
  <c r="J5390" i="3"/>
  <c r="A5390" i="3" s="1"/>
  <c r="J5391" i="3"/>
  <c r="A5391" i="3" s="1"/>
  <c r="J5392" i="3"/>
  <c r="A5392" i="3" s="1"/>
  <c r="J5393" i="3"/>
  <c r="A5393" i="3" s="1"/>
  <c r="J5394" i="3"/>
  <c r="A5394" i="3" s="1"/>
  <c r="J5395" i="3"/>
  <c r="A5395" i="3" s="1"/>
  <c r="J5396" i="3"/>
  <c r="A5396" i="3" s="1"/>
  <c r="J5397" i="3"/>
  <c r="A5397" i="3" s="1"/>
  <c r="J5398" i="3"/>
  <c r="A5398" i="3" s="1"/>
  <c r="J5399" i="3"/>
  <c r="A5399" i="3" s="1"/>
  <c r="J5400" i="3"/>
  <c r="A5400" i="3" s="1"/>
  <c r="J5401" i="3"/>
  <c r="A5401" i="3" s="1"/>
  <c r="J5402" i="3"/>
  <c r="A5402" i="3" s="1"/>
  <c r="K5349" i="3"/>
  <c r="K5350" i="3"/>
  <c r="K5351" i="3"/>
  <c r="K5352" i="3"/>
  <c r="K5353" i="3"/>
  <c r="K5354" i="3"/>
  <c r="K5355" i="3"/>
  <c r="K5356" i="3"/>
  <c r="K5357" i="3"/>
  <c r="K5358" i="3"/>
  <c r="K5359" i="3"/>
  <c r="K5360" i="3"/>
  <c r="K5361" i="3"/>
  <c r="K5362" i="3"/>
  <c r="K5363" i="3"/>
  <c r="K5364" i="3"/>
  <c r="K5365" i="3"/>
  <c r="K5366" i="3"/>
  <c r="K5367" i="3"/>
  <c r="K5368" i="3"/>
  <c r="K5369" i="3"/>
  <c r="K5370" i="3"/>
  <c r="K5371" i="3"/>
  <c r="K5372" i="3"/>
  <c r="K5373" i="3"/>
  <c r="K5374" i="3"/>
  <c r="K5375" i="3"/>
  <c r="K5376" i="3"/>
  <c r="K5377" i="3"/>
  <c r="K5378" i="3"/>
  <c r="K5379" i="3"/>
  <c r="K5380" i="3"/>
  <c r="K5381" i="3"/>
  <c r="K5382" i="3"/>
  <c r="K5383" i="3"/>
  <c r="K5384" i="3"/>
  <c r="K5385" i="3"/>
  <c r="K5386" i="3"/>
  <c r="K5387" i="3"/>
  <c r="K5388" i="3"/>
  <c r="K5389" i="3"/>
  <c r="K5390" i="3"/>
  <c r="K5391" i="3"/>
  <c r="K5392" i="3"/>
  <c r="K5393" i="3"/>
  <c r="K5394" i="3"/>
  <c r="K5395" i="3"/>
  <c r="K5396" i="3"/>
  <c r="K5397" i="3"/>
  <c r="K5398" i="3"/>
  <c r="K5399" i="3"/>
  <c r="K5400" i="3"/>
  <c r="K5401" i="3"/>
  <c r="K5402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N5349" i="3"/>
  <c r="N5350" i="3"/>
  <c r="N5351" i="3"/>
  <c r="N5352" i="3"/>
  <c r="N5353" i="3"/>
  <c r="N5354" i="3"/>
  <c r="N5355" i="3"/>
  <c r="N5356" i="3"/>
  <c r="N5357" i="3"/>
  <c r="N5358" i="3"/>
  <c r="N5359" i="3"/>
  <c r="N5360" i="3"/>
  <c r="N5361" i="3"/>
  <c r="N5362" i="3"/>
  <c r="N5363" i="3"/>
  <c r="N5364" i="3"/>
  <c r="N5365" i="3"/>
  <c r="N5366" i="3"/>
  <c r="N5367" i="3"/>
  <c r="N5368" i="3"/>
  <c r="N5369" i="3"/>
  <c r="N5370" i="3"/>
  <c r="N5371" i="3"/>
  <c r="N5372" i="3"/>
  <c r="N5373" i="3"/>
  <c r="N5374" i="3"/>
  <c r="N5375" i="3"/>
  <c r="N5376" i="3"/>
  <c r="N5377" i="3"/>
  <c r="N5378" i="3"/>
  <c r="N5379" i="3"/>
  <c r="N5380" i="3"/>
  <c r="N5381" i="3"/>
  <c r="N5382" i="3"/>
  <c r="N5383" i="3"/>
  <c r="N5384" i="3"/>
  <c r="N5385" i="3"/>
  <c r="N5386" i="3"/>
  <c r="N5387" i="3"/>
  <c r="N5388" i="3"/>
  <c r="N5389" i="3"/>
  <c r="N5390" i="3"/>
  <c r="N5391" i="3"/>
  <c r="N5392" i="3"/>
  <c r="N5393" i="3"/>
  <c r="N5394" i="3"/>
  <c r="N5395" i="3"/>
  <c r="N5396" i="3"/>
  <c r="N5397" i="3"/>
  <c r="N5398" i="3"/>
  <c r="N5399" i="3"/>
  <c r="N5400" i="3"/>
  <c r="N5401" i="3"/>
  <c r="N5402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X5349" i="3"/>
  <c r="X5350" i="3"/>
  <c r="X5351" i="3"/>
  <c r="X5352" i="3"/>
  <c r="X5353" i="3"/>
  <c r="X5354" i="3"/>
  <c r="X5355" i="3"/>
  <c r="X5356" i="3"/>
  <c r="X5357" i="3"/>
  <c r="X5358" i="3"/>
  <c r="X5359" i="3"/>
  <c r="X5360" i="3"/>
  <c r="X5361" i="3"/>
  <c r="X5362" i="3"/>
  <c r="X5363" i="3"/>
  <c r="X5364" i="3"/>
  <c r="X5365" i="3"/>
  <c r="X5366" i="3"/>
  <c r="X5367" i="3"/>
  <c r="X5368" i="3"/>
  <c r="X5369" i="3"/>
  <c r="X5370" i="3"/>
  <c r="X5371" i="3"/>
  <c r="X5372" i="3"/>
  <c r="X5373" i="3"/>
  <c r="X5374" i="3"/>
  <c r="X5375" i="3"/>
  <c r="X5376" i="3"/>
  <c r="X5377" i="3"/>
  <c r="X5378" i="3"/>
  <c r="X5379" i="3"/>
  <c r="X5380" i="3"/>
  <c r="X5381" i="3"/>
  <c r="X5382" i="3"/>
  <c r="X5383" i="3"/>
  <c r="X5384" i="3"/>
  <c r="X5385" i="3"/>
  <c r="X5386" i="3"/>
  <c r="X5387" i="3"/>
  <c r="X5388" i="3"/>
  <c r="X5389" i="3"/>
  <c r="X5390" i="3"/>
  <c r="X5391" i="3"/>
  <c r="X5392" i="3"/>
  <c r="X5393" i="3"/>
  <c r="X5394" i="3"/>
  <c r="X5395" i="3"/>
  <c r="X5396" i="3"/>
  <c r="X5397" i="3"/>
  <c r="X5398" i="3"/>
  <c r="X5399" i="3"/>
  <c r="X5400" i="3"/>
  <c r="X5401" i="3"/>
  <c r="X5402" i="3"/>
  <c r="Y5349" i="3"/>
  <c r="Y5350" i="3"/>
  <c r="Y5351" i="3"/>
  <c r="Y5352" i="3"/>
  <c r="Y5353" i="3"/>
  <c r="Y5354" i="3"/>
  <c r="Y5355" i="3"/>
  <c r="Y5356" i="3"/>
  <c r="Y5357" i="3"/>
  <c r="Y5358" i="3"/>
  <c r="Y5359" i="3"/>
  <c r="Y5360" i="3"/>
  <c r="Y5361" i="3"/>
  <c r="Y5362" i="3"/>
  <c r="Y5363" i="3"/>
  <c r="Y5364" i="3"/>
  <c r="Y5365" i="3"/>
  <c r="Y5366" i="3"/>
  <c r="Y5367" i="3"/>
  <c r="Y5368" i="3"/>
  <c r="Y5369" i="3"/>
  <c r="Y5370" i="3"/>
  <c r="Y5371" i="3"/>
  <c r="Y5372" i="3"/>
  <c r="Y5373" i="3"/>
  <c r="Y5374" i="3"/>
  <c r="Y5375" i="3"/>
  <c r="Y5376" i="3"/>
  <c r="Y5377" i="3"/>
  <c r="Y5378" i="3"/>
  <c r="Y5379" i="3"/>
  <c r="Y5380" i="3"/>
  <c r="Y5381" i="3"/>
  <c r="Y5382" i="3"/>
  <c r="Y5383" i="3"/>
  <c r="Y5384" i="3"/>
  <c r="Y5385" i="3"/>
  <c r="Y5386" i="3"/>
  <c r="Y5387" i="3"/>
  <c r="Y5388" i="3"/>
  <c r="Y5389" i="3"/>
  <c r="Y5390" i="3"/>
  <c r="Y5391" i="3"/>
  <c r="Y5392" i="3"/>
  <c r="Y5393" i="3"/>
  <c r="Y5394" i="3"/>
  <c r="Y5395" i="3"/>
  <c r="Y5396" i="3"/>
  <c r="Y5397" i="3"/>
  <c r="Y5398" i="3"/>
  <c r="Y5399" i="3"/>
  <c r="Y5400" i="3"/>
  <c r="Y5401" i="3"/>
  <c r="Y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H5403" i="3"/>
  <c r="H5404" i="3"/>
  <c r="H5405" i="3"/>
  <c r="H5406" i="3"/>
  <c r="H5407" i="3"/>
  <c r="H5408" i="3"/>
  <c r="H5409" i="3"/>
  <c r="H5410" i="3"/>
  <c r="H5411" i="3"/>
  <c r="H5412" i="3"/>
  <c r="H5413" i="3"/>
  <c r="H5414" i="3"/>
  <c r="H5415" i="3"/>
  <c r="H5416" i="3"/>
  <c r="H5417" i="3"/>
  <c r="H5418" i="3"/>
  <c r="H5419" i="3"/>
  <c r="H5420" i="3"/>
  <c r="H5421" i="3"/>
  <c r="H5422" i="3"/>
  <c r="H5423" i="3"/>
  <c r="H5424" i="3"/>
  <c r="H5425" i="3"/>
  <c r="H5426" i="3"/>
  <c r="H5427" i="3"/>
  <c r="H5428" i="3"/>
  <c r="H5429" i="3"/>
  <c r="H5430" i="3"/>
  <c r="H5431" i="3"/>
  <c r="H5432" i="3"/>
  <c r="H5433" i="3"/>
  <c r="H5434" i="3"/>
  <c r="H5435" i="3"/>
  <c r="H5436" i="3"/>
  <c r="H5437" i="3"/>
  <c r="H5438" i="3"/>
  <c r="H5439" i="3"/>
  <c r="H5440" i="3"/>
  <c r="H5441" i="3"/>
  <c r="H5442" i="3"/>
  <c r="H5443" i="3"/>
  <c r="H5444" i="3"/>
  <c r="H5445" i="3"/>
  <c r="H5446" i="3"/>
  <c r="H5447" i="3"/>
  <c r="H5448" i="3"/>
  <c r="H5449" i="3"/>
  <c r="H5450" i="3"/>
  <c r="H5451" i="3"/>
  <c r="H5452" i="3"/>
  <c r="H5453" i="3"/>
  <c r="H5454" i="3"/>
  <c r="H5455" i="3"/>
  <c r="H5456" i="3"/>
  <c r="H5457" i="3"/>
  <c r="H5458" i="3"/>
  <c r="H5459" i="3"/>
  <c r="J5403" i="3"/>
  <c r="A5403" i="3" s="1"/>
  <c r="J5404" i="3"/>
  <c r="A5404" i="3" s="1"/>
  <c r="J5405" i="3"/>
  <c r="A5405" i="3" s="1"/>
  <c r="J5406" i="3"/>
  <c r="A5406" i="3" s="1"/>
  <c r="J5407" i="3"/>
  <c r="A5407" i="3" s="1"/>
  <c r="J5408" i="3"/>
  <c r="A5408" i="3" s="1"/>
  <c r="J5409" i="3"/>
  <c r="A5409" i="3" s="1"/>
  <c r="J5410" i="3"/>
  <c r="A5410" i="3" s="1"/>
  <c r="J5411" i="3"/>
  <c r="A5411" i="3" s="1"/>
  <c r="J5412" i="3"/>
  <c r="A5412" i="3" s="1"/>
  <c r="J5413" i="3"/>
  <c r="A5413" i="3" s="1"/>
  <c r="J5414" i="3"/>
  <c r="A5414" i="3" s="1"/>
  <c r="J5415" i="3"/>
  <c r="A5415" i="3" s="1"/>
  <c r="J5416" i="3"/>
  <c r="A5416" i="3" s="1"/>
  <c r="J5417" i="3"/>
  <c r="A5417" i="3" s="1"/>
  <c r="J5418" i="3"/>
  <c r="A5418" i="3" s="1"/>
  <c r="J5419" i="3"/>
  <c r="A5419" i="3" s="1"/>
  <c r="J5420" i="3"/>
  <c r="A5420" i="3" s="1"/>
  <c r="J5421" i="3"/>
  <c r="A5421" i="3" s="1"/>
  <c r="J5422" i="3"/>
  <c r="A5422" i="3" s="1"/>
  <c r="J5423" i="3"/>
  <c r="A5423" i="3" s="1"/>
  <c r="J5424" i="3"/>
  <c r="A5424" i="3" s="1"/>
  <c r="J5425" i="3"/>
  <c r="A5425" i="3" s="1"/>
  <c r="J5426" i="3"/>
  <c r="A5426" i="3" s="1"/>
  <c r="J5427" i="3"/>
  <c r="A5427" i="3" s="1"/>
  <c r="J5428" i="3"/>
  <c r="A5428" i="3" s="1"/>
  <c r="J5429" i="3"/>
  <c r="A5429" i="3" s="1"/>
  <c r="J5430" i="3"/>
  <c r="A5430" i="3" s="1"/>
  <c r="J5431" i="3"/>
  <c r="A5431" i="3" s="1"/>
  <c r="J5432" i="3"/>
  <c r="A5432" i="3" s="1"/>
  <c r="J5433" i="3"/>
  <c r="A5433" i="3" s="1"/>
  <c r="J5434" i="3"/>
  <c r="A5434" i="3" s="1"/>
  <c r="J5435" i="3"/>
  <c r="A5435" i="3" s="1"/>
  <c r="J5436" i="3"/>
  <c r="A5436" i="3" s="1"/>
  <c r="J5437" i="3"/>
  <c r="A5437" i="3" s="1"/>
  <c r="J5438" i="3"/>
  <c r="A5438" i="3" s="1"/>
  <c r="J5439" i="3"/>
  <c r="A5439" i="3" s="1"/>
  <c r="J5440" i="3"/>
  <c r="A5440" i="3" s="1"/>
  <c r="J5441" i="3"/>
  <c r="A5441" i="3" s="1"/>
  <c r="J5442" i="3"/>
  <c r="A5442" i="3" s="1"/>
  <c r="J5443" i="3"/>
  <c r="A5443" i="3" s="1"/>
  <c r="J5444" i="3"/>
  <c r="A5444" i="3" s="1"/>
  <c r="J5445" i="3"/>
  <c r="A5445" i="3" s="1"/>
  <c r="J5446" i="3"/>
  <c r="A5446" i="3" s="1"/>
  <c r="J5447" i="3"/>
  <c r="A5447" i="3" s="1"/>
  <c r="J5448" i="3"/>
  <c r="A5448" i="3" s="1"/>
  <c r="J5449" i="3"/>
  <c r="A5449" i="3" s="1"/>
  <c r="J5450" i="3"/>
  <c r="A5450" i="3" s="1"/>
  <c r="J5451" i="3"/>
  <c r="A5451" i="3" s="1"/>
  <c r="J5452" i="3"/>
  <c r="A5452" i="3" s="1"/>
  <c r="J5453" i="3"/>
  <c r="A5453" i="3" s="1"/>
  <c r="J5454" i="3"/>
  <c r="A5454" i="3" s="1"/>
  <c r="J5455" i="3"/>
  <c r="A5455" i="3" s="1"/>
  <c r="J5456" i="3"/>
  <c r="A5456" i="3" s="1"/>
  <c r="J5457" i="3"/>
  <c r="A5457" i="3" s="1"/>
  <c r="J5458" i="3"/>
  <c r="A5458" i="3" s="1"/>
  <c r="J5459" i="3"/>
  <c r="A5459" i="3" s="1"/>
  <c r="K5403" i="3"/>
  <c r="K5404" i="3"/>
  <c r="K5405" i="3"/>
  <c r="K5406" i="3"/>
  <c r="K5407" i="3"/>
  <c r="K5408" i="3"/>
  <c r="K5409" i="3"/>
  <c r="K5410" i="3"/>
  <c r="K5411" i="3"/>
  <c r="K5412" i="3"/>
  <c r="K5413" i="3"/>
  <c r="K5414" i="3"/>
  <c r="K5415" i="3"/>
  <c r="K5416" i="3"/>
  <c r="K5417" i="3"/>
  <c r="K5418" i="3"/>
  <c r="K5419" i="3"/>
  <c r="K5420" i="3"/>
  <c r="K5421" i="3"/>
  <c r="K5422" i="3"/>
  <c r="K5423" i="3"/>
  <c r="K5424" i="3"/>
  <c r="K5425" i="3"/>
  <c r="K5426" i="3"/>
  <c r="K5427" i="3"/>
  <c r="K5428" i="3"/>
  <c r="K5429" i="3"/>
  <c r="K5430" i="3"/>
  <c r="K5431" i="3"/>
  <c r="K5432" i="3"/>
  <c r="K5433" i="3"/>
  <c r="K5434" i="3"/>
  <c r="K5435" i="3"/>
  <c r="K5436" i="3"/>
  <c r="K5437" i="3"/>
  <c r="K5438" i="3"/>
  <c r="K5439" i="3"/>
  <c r="K5440" i="3"/>
  <c r="K5441" i="3"/>
  <c r="K5442" i="3"/>
  <c r="K5443" i="3"/>
  <c r="K5444" i="3"/>
  <c r="K5445" i="3"/>
  <c r="K5446" i="3"/>
  <c r="K5447" i="3"/>
  <c r="K5448" i="3"/>
  <c r="K5449" i="3"/>
  <c r="K5450" i="3"/>
  <c r="K5451" i="3"/>
  <c r="K5452" i="3"/>
  <c r="K5453" i="3"/>
  <c r="K5454" i="3"/>
  <c r="K5455" i="3"/>
  <c r="K5456" i="3"/>
  <c r="K5457" i="3"/>
  <c r="K5458" i="3"/>
  <c r="K5459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N5403" i="3"/>
  <c r="N5404" i="3"/>
  <c r="N5405" i="3"/>
  <c r="N5406" i="3"/>
  <c r="N5407" i="3"/>
  <c r="N5408" i="3"/>
  <c r="N5409" i="3"/>
  <c r="N5410" i="3"/>
  <c r="N5411" i="3"/>
  <c r="N5412" i="3"/>
  <c r="N5413" i="3"/>
  <c r="N5414" i="3"/>
  <c r="N5415" i="3"/>
  <c r="N5416" i="3"/>
  <c r="N5417" i="3"/>
  <c r="N5418" i="3"/>
  <c r="N5419" i="3"/>
  <c r="N5420" i="3"/>
  <c r="N5421" i="3"/>
  <c r="N5422" i="3"/>
  <c r="N5423" i="3"/>
  <c r="N5424" i="3"/>
  <c r="N5425" i="3"/>
  <c r="N5426" i="3"/>
  <c r="N5427" i="3"/>
  <c r="N5428" i="3"/>
  <c r="N5429" i="3"/>
  <c r="N5430" i="3"/>
  <c r="N5431" i="3"/>
  <c r="N5432" i="3"/>
  <c r="N5433" i="3"/>
  <c r="N5434" i="3"/>
  <c r="N5435" i="3"/>
  <c r="N5436" i="3"/>
  <c r="N5437" i="3"/>
  <c r="N5438" i="3"/>
  <c r="N5439" i="3"/>
  <c r="N5440" i="3"/>
  <c r="N5441" i="3"/>
  <c r="N5442" i="3"/>
  <c r="N5443" i="3"/>
  <c r="N5444" i="3"/>
  <c r="N5445" i="3"/>
  <c r="N5446" i="3"/>
  <c r="N5447" i="3"/>
  <c r="N5448" i="3"/>
  <c r="N5449" i="3"/>
  <c r="N5450" i="3"/>
  <c r="N5451" i="3"/>
  <c r="N5452" i="3"/>
  <c r="N5453" i="3"/>
  <c r="N5454" i="3"/>
  <c r="N5455" i="3"/>
  <c r="N5456" i="3"/>
  <c r="N5457" i="3"/>
  <c r="N5458" i="3"/>
  <c r="N5459" i="3"/>
  <c r="R5425" i="3"/>
  <c r="R5429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X5403" i="3"/>
  <c r="X5404" i="3"/>
  <c r="X5405" i="3"/>
  <c r="X5406" i="3"/>
  <c r="X5407" i="3"/>
  <c r="X5408" i="3"/>
  <c r="X5409" i="3"/>
  <c r="X5410" i="3"/>
  <c r="X5411" i="3"/>
  <c r="X5412" i="3"/>
  <c r="X5413" i="3"/>
  <c r="X5414" i="3"/>
  <c r="X5415" i="3"/>
  <c r="X5416" i="3"/>
  <c r="X5417" i="3"/>
  <c r="X5418" i="3"/>
  <c r="X5419" i="3"/>
  <c r="X5420" i="3"/>
  <c r="X5421" i="3"/>
  <c r="X5422" i="3"/>
  <c r="X5423" i="3"/>
  <c r="X5424" i="3"/>
  <c r="X5425" i="3"/>
  <c r="X5426" i="3"/>
  <c r="X5427" i="3"/>
  <c r="X5428" i="3"/>
  <c r="X5429" i="3"/>
  <c r="X5430" i="3"/>
  <c r="X5431" i="3"/>
  <c r="X5432" i="3"/>
  <c r="X5433" i="3"/>
  <c r="X5434" i="3"/>
  <c r="X5435" i="3"/>
  <c r="X5436" i="3"/>
  <c r="X5437" i="3"/>
  <c r="X5438" i="3"/>
  <c r="X5439" i="3"/>
  <c r="X5440" i="3"/>
  <c r="X5441" i="3"/>
  <c r="X5442" i="3"/>
  <c r="X5443" i="3"/>
  <c r="X5444" i="3"/>
  <c r="X5445" i="3"/>
  <c r="X5446" i="3"/>
  <c r="X5447" i="3"/>
  <c r="X5448" i="3"/>
  <c r="X5449" i="3"/>
  <c r="X5450" i="3"/>
  <c r="X5451" i="3"/>
  <c r="X5452" i="3"/>
  <c r="X5453" i="3"/>
  <c r="X5454" i="3"/>
  <c r="X5455" i="3"/>
  <c r="X5456" i="3"/>
  <c r="X5457" i="3"/>
  <c r="X5458" i="3"/>
  <c r="X5459" i="3"/>
  <c r="Y5403" i="3"/>
  <c r="Y5404" i="3"/>
  <c r="Y5405" i="3"/>
  <c r="Y5406" i="3"/>
  <c r="Y5407" i="3"/>
  <c r="Y5408" i="3"/>
  <c r="Y5409" i="3"/>
  <c r="Y5410" i="3"/>
  <c r="Y5411" i="3"/>
  <c r="Y5412" i="3"/>
  <c r="Y5413" i="3"/>
  <c r="Y5414" i="3"/>
  <c r="Y5415" i="3"/>
  <c r="Y5416" i="3"/>
  <c r="Y5417" i="3"/>
  <c r="Y5418" i="3"/>
  <c r="Y5419" i="3"/>
  <c r="Y5420" i="3"/>
  <c r="Y5421" i="3"/>
  <c r="Y5422" i="3"/>
  <c r="Y5423" i="3"/>
  <c r="Y5424" i="3"/>
  <c r="Y5425" i="3"/>
  <c r="Y5426" i="3"/>
  <c r="Y5427" i="3"/>
  <c r="Y5428" i="3"/>
  <c r="Y5429" i="3"/>
  <c r="Y5430" i="3"/>
  <c r="Y5431" i="3"/>
  <c r="Y5432" i="3"/>
  <c r="Y5433" i="3"/>
  <c r="Y5434" i="3"/>
  <c r="Y5435" i="3"/>
  <c r="Y5436" i="3"/>
  <c r="Y5437" i="3"/>
  <c r="Y5438" i="3"/>
  <c r="Y5439" i="3"/>
  <c r="Y5440" i="3"/>
  <c r="Y5441" i="3"/>
  <c r="Y5442" i="3"/>
  <c r="Y5443" i="3"/>
  <c r="Y5444" i="3"/>
  <c r="Y5445" i="3"/>
  <c r="Y5446" i="3"/>
  <c r="Y5447" i="3"/>
  <c r="Y5448" i="3"/>
  <c r="Y5449" i="3"/>
  <c r="Y5450" i="3"/>
  <c r="Y5451" i="3"/>
  <c r="Y5452" i="3"/>
  <c r="Y5453" i="3"/>
  <c r="Y5454" i="3"/>
  <c r="Y5455" i="3"/>
  <c r="Y5456" i="3"/>
  <c r="Y5457" i="3"/>
  <c r="Y5458" i="3"/>
  <c r="Y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H5460" i="3"/>
  <c r="H5461" i="3"/>
  <c r="H5462" i="3"/>
  <c r="H5463" i="3"/>
  <c r="H5464" i="3"/>
  <c r="H5465" i="3"/>
  <c r="H5466" i="3"/>
  <c r="H5467" i="3"/>
  <c r="H5468" i="3"/>
  <c r="H5469" i="3"/>
  <c r="H5470" i="3"/>
  <c r="H5471" i="3"/>
  <c r="H5472" i="3"/>
  <c r="H5473" i="3"/>
  <c r="H5474" i="3"/>
  <c r="H5475" i="3"/>
  <c r="H5476" i="3"/>
  <c r="H5477" i="3"/>
  <c r="H5478" i="3"/>
  <c r="H5479" i="3"/>
  <c r="H5480" i="3"/>
  <c r="H5481" i="3"/>
  <c r="H5482" i="3"/>
  <c r="H5483" i="3"/>
  <c r="H5484" i="3"/>
  <c r="H5485" i="3"/>
  <c r="H5486" i="3"/>
  <c r="H5487" i="3"/>
  <c r="H5488" i="3"/>
  <c r="H5489" i="3"/>
  <c r="H5490" i="3"/>
  <c r="H5491" i="3"/>
  <c r="H5492" i="3"/>
  <c r="H5493" i="3"/>
  <c r="H5494" i="3"/>
  <c r="H5495" i="3"/>
  <c r="H5496" i="3"/>
  <c r="H5497" i="3"/>
  <c r="H5498" i="3"/>
  <c r="H5499" i="3"/>
  <c r="H5500" i="3"/>
  <c r="H5501" i="3"/>
  <c r="H5502" i="3"/>
  <c r="H5503" i="3"/>
  <c r="H5504" i="3"/>
  <c r="H5505" i="3"/>
  <c r="H5506" i="3"/>
  <c r="H5507" i="3"/>
  <c r="H5508" i="3"/>
  <c r="H5509" i="3"/>
  <c r="H5510" i="3"/>
  <c r="H5511" i="3"/>
  <c r="H5512" i="3"/>
  <c r="H5513" i="3"/>
  <c r="H5514" i="3"/>
  <c r="H5515" i="3"/>
  <c r="H5516" i="3"/>
  <c r="J5460" i="3"/>
  <c r="A5460" i="3" s="1"/>
  <c r="J5461" i="3"/>
  <c r="A5461" i="3" s="1"/>
  <c r="J5462" i="3"/>
  <c r="A5462" i="3" s="1"/>
  <c r="J5463" i="3"/>
  <c r="A5463" i="3" s="1"/>
  <c r="J5464" i="3"/>
  <c r="A5464" i="3" s="1"/>
  <c r="J5465" i="3"/>
  <c r="A5465" i="3" s="1"/>
  <c r="J5466" i="3"/>
  <c r="A5466" i="3" s="1"/>
  <c r="J5467" i="3"/>
  <c r="A5467" i="3" s="1"/>
  <c r="J5468" i="3"/>
  <c r="A5468" i="3" s="1"/>
  <c r="J5469" i="3"/>
  <c r="A5469" i="3" s="1"/>
  <c r="J5470" i="3"/>
  <c r="A5470" i="3" s="1"/>
  <c r="J5471" i="3"/>
  <c r="A5471" i="3" s="1"/>
  <c r="J5472" i="3"/>
  <c r="A5472" i="3" s="1"/>
  <c r="J5473" i="3"/>
  <c r="A5473" i="3" s="1"/>
  <c r="J5474" i="3"/>
  <c r="A5474" i="3" s="1"/>
  <c r="J5475" i="3"/>
  <c r="A5475" i="3" s="1"/>
  <c r="J5476" i="3"/>
  <c r="A5476" i="3" s="1"/>
  <c r="J5477" i="3"/>
  <c r="A5477" i="3" s="1"/>
  <c r="J5478" i="3"/>
  <c r="A5478" i="3" s="1"/>
  <c r="J5479" i="3"/>
  <c r="A5479" i="3" s="1"/>
  <c r="J5480" i="3"/>
  <c r="A5480" i="3" s="1"/>
  <c r="J5481" i="3"/>
  <c r="A5481" i="3" s="1"/>
  <c r="J5482" i="3"/>
  <c r="A5482" i="3" s="1"/>
  <c r="J5483" i="3"/>
  <c r="A5483" i="3" s="1"/>
  <c r="J5484" i="3"/>
  <c r="A5484" i="3" s="1"/>
  <c r="J5485" i="3"/>
  <c r="A5485" i="3" s="1"/>
  <c r="J5486" i="3"/>
  <c r="A5486" i="3" s="1"/>
  <c r="J5487" i="3"/>
  <c r="A5487" i="3" s="1"/>
  <c r="J5488" i="3"/>
  <c r="A5488" i="3" s="1"/>
  <c r="J5489" i="3"/>
  <c r="A5489" i="3" s="1"/>
  <c r="J5490" i="3"/>
  <c r="A5490" i="3" s="1"/>
  <c r="J5491" i="3"/>
  <c r="A5491" i="3" s="1"/>
  <c r="J5492" i="3"/>
  <c r="A5492" i="3" s="1"/>
  <c r="J5493" i="3"/>
  <c r="A5493" i="3" s="1"/>
  <c r="J5494" i="3"/>
  <c r="A5494" i="3" s="1"/>
  <c r="J5495" i="3"/>
  <c r="A5495" i="3" s="1"/>
  <c r="J5496" i="3"/>
  <c r="A5496" i="3" s="1"/>
  <c r="J5497" i="3"/>
  <c r="A5497" i="3" s="1"/>
  <c r="J5498" i="3"/>
  <c r="A5498" i="3" s="1"/>
  <c r="J5499" i="3"/>
  <c r="A5499" i="3" s="1"/>
  <c r="J5500" i="3"/>
  <c r="A5500" i="3" s="1"/>
  <c r="J5501" i="3"/>
  <c r="A5501" i="3" s="1"/>
  <c r="J5502" i="3"/>
  <c r="A5502" i="3" s="1"/>
  <c r="J5503" i="3"/>
  <c r="A5503" i="3" s="1"/>
  <c r="J5504" i="3"/>
  <c r="A5504" i="3" s="1"/>
  <c r="J5505" i="3"/>
  <c r="A5505" i="3" s="1"/>
  <c r="J5506" i="3"/>
  <c r="A5506" i="3" s="1"/>
  <c r="J5507" i="3"/>
  <c r="A5507" i="3" s="1"/>
  <c r="J5508" i="3"/>
  <c r="A5508" i="3" s="1"/>
  <c r="J5509" i="3"/>
  <c r="A5509" i="3" s="1"/>
  <c r="J5510" i="3"/>
  <c r="A5510" i="3" s="1"/>
  <c r="J5511" i="3"/>
  <c r="A5511" i="3" s="1"/>
  <c r="J5512" i="3"/>
  <c r="A5512" i="3" s="1"/>
  <c r="J5513" i="3"/>
  <c r="A5513" i="3" s="1"/>
  <c r="J5514" i="3"/>
  <c r="A5514" i="3" s="1"/>
  <c r="J5515" i="3"/>
  <c r="A5515" i="3" s="1"/>
  <c r="J5516" i="3"/>
  <c r="A5516" i="3" s="1"/>
  <c r="K5460" i="3"/>
  <c r="K5461" i="3"/>
  <c r="K5462" i="3"/>
  <c r="K5463" i="3"/>
  <c r="K5464" i="3"/>
  <c r="K5465" i="3"/>
  <c r="K5466" i="3"/>
  <c r="K5467" i="3"/>
  <c r="K5468" i="3"/>
  <c r="K5469" i="3"/>
  <c r="K5470" i="3"/>
  <c r="K5471" i="3"/>
  <c r="K5472" i="3"/>
  <c r="K5473" i="3"/>
  <c r="K5474" i="3"/>
  <c r="K5475" i="3"/>
  <c r="K5476" i="3"/>
  <c r="K5477" i="3"/>
  <c r="K5478" i="3"/>
  <c r="K5479" i="3"/>
  <c r="K5480" i="3"/>
  <c r="K5481" i="3"/>
  <c r="K5482" i="3"/>
  <c r="K5483" i="3"/>
  <c r="K5484" i="3"/>
  <c r="K5485" i="3"/>
  <c r="K5486" i="3"/>
  <c r="K5487" i="3"/>
  <c r="K5488" i="3"/>
  <c r="K5489" i="3"/>
  <c r="K5490" i="3"/>
  <c r="K5491" i="3"/>
  <c r="K5492" i="3"/>
  <c r="K5493" i="3"/>
  <c r="K5494" i="3"/>
  <c r="K5495" i="3"/>
  <c r="K5496" i="3"/>
  <c r="K5497" i="3"/>
  <c r="K5498" i="3"/>
  <c r="K5499" i="3"/>
  <c r="K5500" i="3"/>
  <c r="K5501" i="3"/>
  <c r="K5502" i="3"/>
  <c r="K5503" i="3"/>
  <c r="K5504" i="3"/>
  <c r="K5505" i="3"/>
  <c r="K5506" i="3"/>
  <c r="K5507" i="3"/>
  <c r="K5508" i="3"/>
  <c r="K5509" i="3"/>
  <c r="K5510" i="3"/>
  <c r="K5511" i="3"/>
  <c r="K5512" i="3"/>
  <c r="K5513" i="3"/>
  <c r="K5514" i="3"/>
  <c r="K5515" i="3"/>
  <c r="K5516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N5460" i="3"/>
  <c r="N5461" i="3"/>
  <c r="N5462" i="3"/>
  <c r="N5463" i="3"/>
  <c r="N5464" i="3"/>
  <c r="N5465" i="3"/>
  <c r="N5466" i="3"/>
  <c r="N5467" i="3"/>
  <c r="N5468" i="3"/>
  <c r="N5469" i="3"/>
  <c r="N5470" i="3"/>
  <c r="N5471" i="3"/>
  <c r="N5472" i="3"/>
  <c r="N5473" i="3"/>
  <c r="N5474" i="3"/>
  <c r="N5475" i="3"/>
  <c r="N5476" i="3"/>
  <c r="N5477" i="3"/>
  <c r="N5478" i="3"/>
  <c r="N5479" i="3"/>
  <c r="N5480" i="3"/>
  <c r="N5481" i="3"/>
  <c r="N5482" i="3"/>
  <c r="N5483" i="3"/>
  <c r="N5484" i="3"/>
  <c r="N5485" i="3"/>
  <c r="N5486" i="3"/>
  <c r="N5487" i="3"/>
  <c r="N5488" i="3"/>
  <c r="N5489" i="3"/>
  <c r="N5490" i="3"/>
  <c r="N5491" i="3"/>
  <c r="N5492" i="3"/>
  <c r="N5493" i="3"/>
  <c r="N5494" i="3"/>
  <c r="N5495" i="3"/>
  <c r="N5496" i="3"/>
  <c r="N5497" i="3"/>
  <c r="N5498" i="3"/>
  <c r="N5499" i="3"/>
  <c r="N5500" i="3"/>
  <c r="N5501" i="3"/>
  <c r="N5502" i="3"/>
  <c r="N5503" i="3"/>
  <c r="N5504" i="3"/>
  <c r="N5505" i="3"/>
  <c r="N5506" i="3"/>
  <c r="N5507" i="3"/>
  <c r="N5508" i="3"/>
  <c r="N5509" i="3"/>
  <c r="N5510" i="3"/>
  <c r="N5511" i="3"/>
  <c r="N5512" i="3"/>
  <c r="N5513" i="3"/>
  <c r="N5514" i="3"/>
  <c r="N5515" i="3"/>
  <c r="N5516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X5460" i="3"/>
  <c r="X5461" i="3"/>
  <c r="X5462" i="3"/>
  <c r="X5463" i="3"/>
  <c r="X5464" i="3"/>
  <c r="X5465" i="3"/>
  <c r="X5466" i="3"/>
  <c r="X5467" i="3"/>
  <c r="X5468" i="3"/>
  <c r="X5469" i="3"/>
  <c r="X5470" i="3"/>
  <c r="X5471" i="3"/>
  <c r="X5472" i="3"/>
  <c r="X5473" i="3"/>
  <c r="X5474" i="3"/>
  <c r="X5475" i="3"/>
  <c r="X5476" i="3"/>
  <c r="X5477" i="3"/>
  <c r="X5478" i="3"/>
  <c r="X5479" i="3"/>
  <c r="X5480" i="3"/>
  <c r="X5481" i="3"/>
  <c r="X5482" i="3"/>
  <c r="X5483" i="3"/>
  <c r="X5484" i="3"/>
  <c r="X5485" i="3"/>
  <c r="X5486" i="3"/>
  <c r="X5487" i="3"/>
  <c r="X5488" i="3"/>
  <c r="X5489" i="3"/>
  <c r="X5490" i="3"/>
  <c r="X5491" i="3"/>
  <c r="X5492" i="3"/>
  <c r="X5493" i="3"/>
  <c r="X5494" i="3"/>
  <c r="X5495" i="3"/>
  <c r="X5496" i="3"/>
  <c r="X5497" i="3"/>
  <c r="X5498" i="3"/>
  <c r="X5499" i="3"/>
  <c r="X5500" i="3"/>
  <c r="X5501" i="3"/>
  <c r="X5502" i="3"/>
  <c r="X5503" i="3"/>
  <c r="X5504" i="3"/>
  <c r="X5505" i="3"/>
  <c r="X5506" i="3"/>
  <c r="X5507" i="3"/>
  <c r="X5508" i="3"/>
  <c r="X5509" i="3"/>
  <c r="X5510" i="3"/>
  <c r="X5511" i="3"/>
  <c r="X5512" i="3"/>
  <c r="X5513" i="3"/>
  <c r="X5514" i="3"/>
  <c r="X5515" i="3"/>
  <c r="X5516" i="3"/>
  <c r="Y5460" i="3"/>
  <c r="Y5461" i="3"/>
  <c r="Y5462" i="3"/>
  <c r="Y5463" i="3"/>
  <c r="Y5464" i="3"/>
  <c r="Y5465" i="3"/>
  <c r="Y5466" i="3"/>
  <c r="Y5467" i="3"/>
  <c r="Y5468" i="3"/>
  <c r="Y5469" i="3"/>
  <c r="Y5470" i="3"/>
  <c r="Y5471" i="3"/>
  <c r="Y5472" i="3"/>
  <c r="Y5473" i="3"/>
  <c r="Y5474" i="3"/>
  <c r="Y5475" i="3"/>
  <c r="Y5476" i="3"/>
  <c r="Y5477" i="3"/>
  <c r="Y5478" i="3"/>
  <c r="Y5479" i="3"/>
  <c r="Y5480" i="3"/>
  <c r="Y5481" i="3"/>
  <c r="Y5482" i="3"/>
  <c r="Y5483" i="3"/>
  <c r="Y5484" i="3"/>
  <c r="Y5485" i="3"/>
  <c r="Y5486" i="3"/>
  <c r="Y5487" i="3"/>
  <c r="Y5488" i="3"/>
  <c r="Y5489" i="3"/>
  <c r="Y5490" i="3"/>
  <c r="Y5491" i="3"/>
  <c r="Y5492" i="3"/>
  <c r="Y5493" i="3"/>
  <c r="Y5494" i="3"/>
  <c r="Y5495" i="3"/>
  <c r="Y5496" i="3"/>
  <c r="Y5497" i="3"/>
  <c r="Y5498" i="3"/>
  <c r="Y5499" i="3"/>
  <c r="Y5500" i="3"/>
  <c r="Y5501" i="3"/>
  <c r="Y5502" i="3"/>
  <c r="Y5503" i="3"/>
  <c r="Y5504" i="3"/>
  <c r="Y5505" i="3"/>
  <c r="Y5506" i="3"/>
  <c r="Y5507" i="3"/>
  <c r="Y5508" i="3"/>
  <c r="Y5509" i="3"/>
  <c r="Y5510" i="3"/>
  <c r="Y5511" i="3"/>
  <c r="Y5512" i="3"/>
  <c r="Y5513" i="3"/>
  <c r="Y5514" i="3"/>
  <c r="Y5515" i="3"/>
  <c r="Y5516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H5135" i="3"/>
  <c r="H5136" i="3"/>
  <c r="H5137" i="3"/>
  <c r="H5138" i="3"/>
  <c r="H5139" i="3"/>
  <c r="H5140" i="3"/>
  <c r="H5141" i="3"/>
  <c r="H5142" i="3"/>
  <c r="H5143" i="3"/>
  <c r="H5144" i="3"/>
  <c r="H5145" i="3"/>
  <c r="H5146" i="3"/>
  <c r="H5147" i="3"/>
  <c r="H5148" i="3"/>
  <c r="H5149" i="3"/>
  <c r="H5150" i="3"/>
  <c r="H5151" i="3"/>
  <c r="H5152" i="3"/>
  <c r="H5153" i="3"/>
  <c r="H5154" i="3"/>
  <c r="H5155" i="3"/>
  <c r="H5156" i="3"/>
  <c r="H5157" i="3"/>
  <c r="H5158" i="3"/>
  <c r="H5159" i="3"/>
  <c r="H5160" i="3"/>
  <c r="H5161" i="3"/>
  <c r="H5162" i="3"/>
  <c r="H5163" i="3"/>
  <c r="H5164" i="3"/>
  <c r="H5165" i="3"/>
  <c r="H5166" i="3"/>
  <c r="H5167" i="3"/>
  <c r="H5168" i="3"/>
  <c r="H5169" i="3"/>
  <c r="H5170" i="3"/>
  <c r="H5171" i="3"/>
  <c r="H5172" i="3"/>
  <c r="H5173" i="3"/>
  <c r="H5174" i="3"/>
  <c r="H5175" i="3"/>
  <c r="H5176" i="3"/>
  <c r="H5177" i="3"/>
  <c r="H5178" i="3"/>
  <c r="H5179" i="3"/>
  <c r="H5180" i="3"/>
  <c r="H5181" i="3"/>
  <c r="H5182" i="3"/>
  <c r="H5183" i="3"/>
  <c r="H5184" i="3"/>
  <c r="H5185" i="3"/>
  <c r="H5186" i="3"/>
  <c r="H5187" i="3"/>
  <c r="H5188" i="3"/>
  <c r="H5189" i="3"/>
  <c r="H5190" i="3"/>
  <c r="H5191" i="3"/>
  <c r="H5192" i="3"/>
  <c r="H5193" i="3"/>
  <c r="J5135" i="3"/>
  <c r="A5135" i="3" s="1"/>
  <c r="J5136" i="3"/>
  <c r="A5136" i="3" s="1"/>
  <c r="J5137" i="3"/>
  <c r="A5137" i="3" s="1"/>
  <c r="J5138" i="3"/>
  <c r="A5138" i="3" s="1"/>
  <c r="J5139" i="3"/>
  <c r="A5139" i="3" s="1"/>
  <c r="J5140" i="3"/>
  <c r="A5140" i="3" s="1"/>
  <c r="J5141" i="3"/>
  <c r="A5141" i="3" s="1"/>
  <c r="J5142" i="3"/>
  <c r="A5142" i="3" s="1"/>
  <c r="J5143" i="3"/>
  <c r="A5143" i="3" s="1"/>
  <c r="J5144" i="3"/>
  <c r="A5144" i="3" s="1"/>
  <c r="J5145" i="3"/>
  <c r="A5145" i="3" s="1"/>
  <c r="J5146" i="3"/>
  <c r="A5146" i="3" s="1"/>
  <c r="J5147" i="3"/>
  <c r="A5147" i="3" s="1"/>
  <c r="J5148" i="3"/>
  <c r="A5148" i="3" s="1"/>
  <c r="J5149" i="3"/>
  <c r="A5149" i="3" s="1"/>
  <c r="J5150" i="3"/>
  <c r="A5150" i="3" s="1"/>
  <c r="J5151" i="3"/>
  <c r="A5151" i="3" s="1"/>
  <c r="J5152" i="3"/>
  <c r="A5152" i="3" s="1"/>
  <c r="J5153" i="3"/>
  <c r="A5153" i="3" s="1"/>
  <c r="J5154" i="3"/>
  <c r="A5154" i="3" s="1"/>
  <c r="J5155" i="3"/>
  <c r="A5155" i="3" s="1"/>
  <c r="J5156" i="3"/>
  <c r="A5156" i="3" s="1"/>
  <c r="J5157" i="3"/>
  <c r="A5157" i="3" s="1"/>
  <c r="J5158" i="3"/>
  <c r="A5158" i="3" s="1"/>
  <c r="J5159" i="3"/>
  <c r="A5159" i="3" s="1"/>
  <c r="J5160" i="3"/>
  <c r="A5160" i="3" s="1"/>
  <c r="J5161" i="3"/>
  <c r="A5161" i="3" s="1"/>
  <c r="J5162" i="3"/>
  <c r="A5162" i="3" s="1"/>
  <c r="J5163" i="3"/>
  <c r="A5163" i="3" s="1"/>
  <c r="J5164" i="3"/>
  <c r="A5164" i="3" s="1"/>
  <c r="J5165" i="3"/>
  <c r="A5165" i="3" s="1"/>
  <c r="J5166" i="3"/>
  <c r="A5166" i="3" s="1"/>
  <c r="J5167" i="3"/>
  <c r="A5167" i="3" s="1"/>
  <c r="J5168" i="3"/>
  <c r="A5168" i="3" s="1"/>
  <c r="J5169" i="3"/>
  <c r="A5169" i="3" s="1"/>
  <c r="J5170" i="3"/>
  <c r="A5170" i="3" s="1"/>
  <c r="J5171" i="3"/>
  <c r="A5171" i="3" s="1"/>
  <c r="J5172" i="3"/>
  <c r="A5172" i="3" s="1"/>
  <c r="J5173" i="3"/>
  <c r="A5173" i="3" s="1"/>
  <c r="J5174" i="3"/>
  <c r="A5174" i="3" s="1"/>
  <c r="J5175" i="3"/>
  <c r="A5175" i="3" s="1"/>
  <c r="J5176" i="3"/>
  <c r="A5176" i="3" s="1"/>
  <c r="J5177" i="3"/>
  <c r="A5177" i="3" s="1"/>
  <c r="J5178" i="3"/>
  <c r="A5178" i="3" s="1"/>
  <c r="J5179" i="3"/>
  <c r="A5179" i="3" s="1"/>
  <c r="J5180" i="3"/>
  <c r="A5180" i="3" s="1"/>
  <c r="J5181" i="3"/>
  <c r="A5181" i="3" s="1"/>
  <c r="J5182" i="3"/>
  <c r="A5182" i="3" s="1"/>
  <c r="J5183" i="3"/>
  <c r="A5183" i="3" s="1"/>
  <c r="J5184" i="3"/>
  <c r="A5184" i="3" s="1"/>
  <c r="J5185" i="3"/>
  <c r="A5185" i="3" s="1"/>
  <c r="J5186" i="3"/>
  <c r="A5186" i="3" s="1"/>
  <c r="J5187" i="3"/>
  <c r="A5187" i="3" s="1"/>
  <c r="J5188" i="3"/>
  <c r="A5188" i="3" s="1"/>
  <c r="J5189" i="3"/>
  <c r="A5189" i="3" s="1"/>
  <c r="J5190" i="3"/>
  <c r="A5190" i="3" s="1"/>
  <c r="J5191" i="3"/>
  <c r="A5191" i="3" s="1"/>
  <c r="J5192" i="3"/>
  <c r="A5192" i="3" s="1"/>
  <c r="J5193" i="3"/>
  <c r="A5193" i="3" s="1"/>
  <c r="K5135" i="3"/>
  <c r="K5136" i="3"/>
  <c r="K5137" i="3"/>
  <c r="K5138" i="3"/>
  <c r="K5139" i="3"/>
  <c r="K5140" i="3"/>
  <c r="K5141" i="3"/>
  <c r="K5142" i="3"/>
  <c r="K5143" i="3"/>
  <c r="K5144" i="3"/>
  <c r="K5145" i="3"/>
  <c r="K5146" i="3"/>
  <c r="K5147" i="3"/>
  <c r="K5148" i="3"/>
  <c r="K5149" i="3"/>
  <c r="K5150" i="3"/>
  <c r="K5151" i="3"/>
  <c r="K5152" i="3"/>
  <c r="K5153" i="3"/>
  <c r="K5154" i="3"/>
  <c r="K5155" i="3"/>
  <c r="K5156" i="3"/>
  <c r="K5157" i="3"/>
  <c r="K5158" i="3"/>
  <c r="K5159" i="3"/>
  <c r="K5160" i="3"/>
  <c r="K5161" i="3"/>
  <c r="K5162" i="3"/>
  <c r="K5163" i="3"/>
  <c r="K5164" i="3"/>
  <c r="K5165" i="3"/>
  <c r="K5166" i="3"/>
  <c r="K5167" i="3"/>
  <c r="K5168" i="3"/>
  <c r="K5169" i="3"/>
  <c r="K5170" i="3"/>
  <c r="K5171" i="3"/>
  <c r="K5172" i="3"/>
  <c r="K5173" i="3"/>
  <c r="K5174" i="3"/>
  <c r="K5175" i="3"/>
  <c r="K5176" i="3"/>
  <c r="K5177" i="3"/>
  <c r="K5178" i="3"/>
  <c r="K5179" i="3"/>
  <c r="K5180" i="3"/>
  <c r="K5181" i="3"/>
  <c r="K5182" i="3"/>
  <c r="K5183" i="3"/>
  <c r="K5184" i="3"/>
  <c r="K5185" i="3"/>
  <c r="K5186" i="3"/>
  <c r="K5187" i="3"/>
  <c r="K5188" i="3"/>
  <c r="K5189" i="3"/>
  <c r="K5190" i="3"/>
  <c r="K5191" i="3"/>
  <c r="K5192" i="3"/>
  <c r="K5193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N5135" i="3"/>
  <c r="N5136" i="3"/>
  <c r="N5137" i="3"/>
  <c r="N5138" i="3"/>
  <c r="N5139" i="3"/>
  <c r="N5140" i="3"/>
  <c r="N5141" i="3"/>
  <c r="N5142" i="3"/>
  <c r="N5143" i="3"/>
  <c r="N5144" i="3"/>
  <c r="N5145" i="3"/>
  <c r="N5146" i="3"/>
  <c r="N5147" i="3"/>
  <c r="N5148" i="3"/>
  <c r="N5149" i="3"/>
  <c r="N5150" i="3"/>
  <c r="N5151" i="3"/>
  <c r="N5152" i="3"/>
  <c r="N5153" i="3"/>
  <c r="N5154" i="3"/>
  <c r="N5155" i="3"/>
  <c r="N5156" i="3"/>
  <c r="N5157" i="3"/>
  <c r="N5158" i="3"/>
  <c r="N5159" i="3"/>
  <c r="N5160" i="3"/>
  <c r="N5161" i="3"/>
  <c r="N5162" i="3"/>
  <c r="N5163" i="3"/>
  <c r="N5164" i="3"/>
  <c r="N5165" i="3"/>
  <c r="N5166" i="3"/>
  <c r="N5167" i="3"/>
  <c r="N5168" i="3"/>
  <c r="N5169" i="3"/>
  <c r="N5170" i="3"/>
  <c r="N5171" i="3"/>
  <c r="N5172" i="3"/>
  <c r="N5173" i="3"/>
  <c r="N5174" i="3"/>
  <c r="N5175" i="3"/>
  <c r="N5176" i="3"/>
  <c r="N5177" i="3"/>
  <c r="N5178" i="3"/>
  <c r="N5179" i="3"/>
  <c r="N5180" i="3"/>
  <c r="N5181" i="3"/>
  <c r="N5182" i="3"/>
  <c r="N5183" i="3"/>
  <c r="N5184" i="3"/>
  <c r="N5185" i="3"/>
  <c r="N5186" i="3"/>
  <c r="N5187" i="3"/>
  <c r="N5188" i="3"/>
  <c r="N5189" i="3"/>
  <c r="N5190" i="3"/>
  <c r="N5191" i="3"/>
  <c r="N5192" i="3"/>
  <c r="N5193" i="3"/>
  <c r="R5153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X5135" i="3"/>
  <c r="X5136" i="3"/>
  <c r="X5137" i="3"/>
  <c r="X5138" i="3"/>
  <c r="X5139" i="3"/>
  <c r="X5140" i="3"/>
  <c r="X5141" i="3"/>
  <c r="X5142" i="3"/>
  <c r="X5143" i="3"/>
  <c r="X5144" i="3"/>
  <c r="X5145" i="3"/>
  <c r="X5146" i="3"/>
  <c r="X5147" i="3"/>
  <c r="X5148" i="3"/>
  <c r="X5149" i="3"/>
  <c r="X5150" i="3"/>
  <c r="X5151" i="3"/>
  <c r="X5152" i="3"/>
  <c r="X5153" i="3"/>
  <c r="X5154" i="3"/>
  <c r="X5155" i="3"/>
  <c r="X5156" i="3"/>
  <c r="X5157" i="3"/>
  <c r="X5158" i="3"/>
  <c r="X5159" i="3"/>
  <c r="X5160" i="3"/>
  <c r="X5161" i="3"/>
  <c r="X5162" i="3"/>
  <c r="X5163" i="3"/>
  <c r="X5164" i="3"/>
  <c r="X5165" i="3"/>
  <c r="X5166" i="3"/>
  <c r="X5167" i="3"/>
  <c r="X5168" i="3"/>
  <c r="X5169" i="3"/>
  <c r="X5170" i="3"/>
  <c r="X5171" i="3"/>
  <c r="X5172" i="3"/>
  <c r="X5173" i="3"/>
  <c r="X5174" i="3"/>
  <c r="X5175" i="3"/>
  <c r="X5176" i="3"/>
  <c r="X5177" i="3"/>
  <c r="X5178" i="3"/>
  <c r="X5179" i="3"/>
  <c r="X5180" i="3"/>
  <c r="X5181" i="3"/>
  <c r="X5182" i="3"/>
  <c r="X5183" i="3"/>
  <c r="X5184" i="3"/>
  <c r="X5185" i="3"/>
  <c r="X5186" i="3"/>
  <c r="X5187" i="3"/>
  <c r="X5188" i="3"/>
  <c r="X5189" i="3"/>
  <c r="X5190" i="3"/>
  <c r="X5191" i="3"/>
  <c r="X5192" i="3"/>
  <c r="X5193" i="3"/>
  <c r="Y5135" i="3"/>
  <c r="Y5136" i="3"/>
  <c r="Y5137" i="3"/>
  <c r="Y5138" i="3"/>
  <c r="Y5139" i="3"/>
  <c r="Y5140" i="3"/>
  <c r="Y5141" i="3"/>
  <c r="Y5142" i="3"/>
  <c r="Y5143" i="3"/>
  <c r="Y5144" i="3"/>
  <c r="Y5145" i="3"/>
  <c r="Y5146" i="3"/>
  <c r="Y5147" i="3"/>
  <c r="Y5148" i="3"/>
  <c r="Y5149" i="3"/>
  <c r="Y5150" i="3"/>
  <c r="Y5151" i="3"/>
  <c r="Y5152" i="3"/>
  <c r="Y5153" i="3"/>
  <c r="Y5154" i="3"/>
  <c r="Y5155" i="3"/>
  <c r="Y5156" i="3"/>
  <c r="Y5157" i="3"/>
  <c r="Y5158" i="3"/>
  <c r="Y5159" i="3"/>
  <c r="Y5160" i="3"/>
  <c r="Y5161" i="3"/>
  <c r="Y5162" i="3"/>
  <c r="Y5163" i="3"/>
  <c r="Y5164" i="3"/>
  <c r="Y5165" i="3"/>
  <c r="Y5166" i="3"/>
  <c r="Y5167" i="3"/>
  <c r="Y5168" i="3"/>
  <c r="Y5169" i="3"/>
  <c r="Y5170" i="3"/>
  <c r="Y5171" i="3"/>
  <c r="Y5172" i="3"/>
  <c r="Y5173" i="3"/>
  <c r="Y5174" i="3"/>
  <c r="Y5175" i="3"/>
  <c r="Y5176" i="3"/>
  <c r="Y5177" i="3"/>
  <c r="Y5178" i="3"/>
  <c r="Y5179" i="3"/>
  <c r="Y5180" i="3"/>
  <c r="Y5181" i="3"/>
  <c r="Y5182" i="3"/>
  <c r="Y5183" i="3"/>
  <c r="Y5184" i="3"/>
  <c r="Y5185" i="3"/>
  <c r="Y5186" i="3"/>
  <c r="Y5187" i="3"/>
  <c r="Y5188" i="3"/>
  <c r="Y5189" i="3"/>
  <c r="Y5190" i="3"/>
  <c r="Y5191" i="3"/>
  <c r="Y5192" i="3"/>
  <c r="Y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H5194" i="3"/>
  <c r="H5195" i="3"/>
  <c r="H5196" i="3"/>
  <c r="H5197" i="3"/>
  <c r="H5198" i="3"/>
  <c r="H5199" i="3"/>
  <c r="H5200" i="3"/>
  <c r="H5201" i="3"/>
  <c r="H5202" i="3"/>
  <c r="H5203" i="3"/>
  <c r="H5204" i="3"/>
  <c r="H5205" i="3"/>
  <c r="H5206" i="3"/>
  <c r="H5207" i="3"/>
  <c r="H5208" i="3"/>
  <c r="H5209" i="3"/>
  <c r="H5210" i="3"/>
  <c r="H5211" i="3"/>
  <c r="H5212" i="3"/>
  <c r="H5213" i="3"/>
  <c r="H5214" i="3"/>
  <c r="H5215" i="3"/>
  <c r="H5216" i="3"/>
  <c r="H5217" i="3"/>
  <c r="H5218" i="3"/>
  <c r="H5219" i="3"/>
  <c r="H5220" i="3"/>
  <c r="H5221" i="3"/>
  <c r="H5222" i="3"/>
  <c r="H5223" i="3"/>
  <c r="H5224" i="3"/>
  <c r="H5225" i="3"/>
  <c r="H5226" i="3"/>
  <c r="H5227" i="3"/>
  <c r="H5228" i="3"/>
  <c r="H5229" i="3"/>
  <c r="H5230" i="3"/>
  <c r="H5231" i="3"/>
  <c r="H5232" i="3"/>
  <c r="H5233" i="3"/>
  <c r="H5234" i="3"/>
  <c r="H5235" i="3"/>
  <c r="H5236" i="3"/>
  <c r="H5237" i="3"/>
  <c r="H5238" i="3"/>
  <c r="H5239" i="3"/>
  <c r="H5240" i="3"/>
  <c r="H5241" i="3"/>
  <c r="H5242" i="3"/>
  <c r="H5243" i="3"/>
  <c r="H5244" i="3"/>
  <c r="H5245" i="3"/>
  <c r="H5246" i="3"/>
  <c r="H5247" i="3"/>
  <c r="H5248" i="3"/>
  <c r="H5249" i="3"/>
  <c r="H5250" i="3"/>
  <c r="H5251" i="3"/>
  <c r="H5252" i="3"/>
  <c r="J5194" i="3"/>
  <c r="A5194" i="3" s="1"/>
  <c r="J5195" i="3"/>
  <c r="A5195" i="3" s="1"/>
  <c r="J5196" i="3"/>
  <c r="A5196" i="3" s="1"/>
  <c r="J5197" i="3"/>
  <c r="A5197" i="3" s="1"/>
  <c r="J5198" i="3"/>
  <c r="A5198" i="3" s="1"/>
  <c r="J5199" i="3"/>
  <c r="A5199" i="3" s="1"/>
  <c r="J5200" i="3"/>
  <c r="A5200" i="3" s="1"/>
  <c r="J5201" i="3"/>
  <c r="A5201" i="3" s="1"/>
  <c r="J5202" i="3"/>
  <c r="A5202" i="3" s="1"/>
  <c r="J5203" i="3"/>
  <c r="A5203" i="3" s="1"/>
  <c r="J5204" i="3"/>
  <c r="A5204" i="3" s="1"/>
  <c r="J5205" i="3"/>
  <c r="A5205" i="3" s="1"/>
  <c r="J5206" i="3"/>
  <c r="A5206" i="3" s="1"/>
  <c r="J5207" i="3"/>
  <c r="A5207" i="3" s="1"/>
  <c r="J5208" i="3"/>
  <c r="A5208" i="3" s="1"/>
  <c r="J5209" i="3"/>
  <c r="A5209" i="3" s="1"/>
  <c r="J5210" i="3"/>
  <c r="A5210" i="3" s="1"/>
  <c r="J5211" i="3"/>
  <c r="A5211" i="3" s="1"/>
  <c r="J5212" i="3"/>
  <c r="A5212" i="3" s="1"/>
  <c r="J5213" i="3"/>
  <c r="A5213" i="3" s="1"/>
  <c r="J5214" i="3"/>
  <c r="A5214" i="3" s="1"/>
  <c r="J5215" i="3"/>
  <c r="A5215" i="3" s="1"/>
  <c r="J5216" i="3"/>
  <c r="A5216" i="3" s="1"/>
  <c r="J5217" i="3"/>
  <c r="A5217" i="3" s="1"/>
  <c r="J5218" i="3"/>
  <c r="A5218" i="3" s="1"/>
  <c r="J5219" i="3"/>
  <c r="A5219" i="3" s="1"/>
  <c r="J5220" i="3"/>
  <c r="A5220" i="3" s="1"/>
  <c r="J5221" i="3"/>
  <c r="A5221" i="3" s="1"/>
  <c r="J5222" i="3"/>
  <c r="A5222" i="3" s="1"/>
  <c r="J5223" i="3"/>
  <c r="A5223" i="3" s="1"/>
  <c r="J5224" i="3"/>
  <c r="A5224" i="3" s="1"/>
  <c r="J5225" i="3"/>
  <c r="A5225" i="3" s="1"/>
  <c r="J5226" i="3"/>
  <c r="A5226" i="3" s="1"/>
  <c r="J5227" i="3"/>
  <c r="A5227" i="3" s="1"/>
  <c r="J5228" i="3"/>
  <c r="A5228" i="3" s="1"/>
  <c r="J5229" i="3"/>
  <c r="A5229" i="3" s="1"/>
  <c r="J5230" i="3"/>
  <c r="A5230" i="3" s="1"/>
  <c r="J5231" i="3"/>
  <c r="A5231" i="3" s="1"/>
  <c r="J5232" i="3"/>
  <c r="A5232" i="3" s="1"/>
  <c r="J5233" i="3"/>
  <c r="A5233" i="3" s="1"/>
  <c r="J5234" i="3"/>
  <c r="A5234" i="3" s="1"/>
  <c r="J5235" i="3"/>
  <c r="A5235" i="3" s="1"/>
  <c r="J5236" i="3"/>
  <c r="A5236" i="3" s="1"/>
  <c r="J5237" i="3"/>
  <c r="A5237" i="3" s="1"/>
  <c r="J5238" i="3"/>
  <c r="A5238" i="3" s="1"/>
  <c r="J5239" i="3"/>
  <c r="A5239" i="3" s="1"/>
  <c r="J5240" i="3"/>
  <c r="A5240" i="3" s="1"/>
  <c r="J5241" i="3"/>
  <c r="A5241" i="3" s="1"/>
  <c r="J5242" i="3"/>
  <c r="A5242" i="3" s="1"/>
  <c r="J5243" i="3"/>
  <c r="A5243" i="3" s="1"/>
  <c r="J5244" i="3"/>
  <c r="A5244" i="3" s="1"/>
  <c r="J5245" i="3"/>
  <c r="A5245" i="3" s="1"/>
  <c r="J5246" i="3"/>
  <c r="A5246" i="3" s="1"/>
  <c r="J5247" i="3"/>
  <c r="A5247" i="3" s="1"/>
  <c r="J5248" i="3"/>
  <c r="A5248" i="3" s="1"/>
  <c r="J5249" i="3"/>
  <c r="A5249" i="3" s="1"/>
  <c r="J5250" i="3"/>
  <c r="A5250" i="3" s="1"/>
  <c r="J5251" i="3"/>
  <c r="A5251" i="3" s="1"/>
  <c r="J5252" i="3"/>
  <c r="A5252" i="3" s="1"/>
  <c r="K5194" i="3"/>
  <c r="K5195" i="3"/>
  <c r="K5196" i="3"/>
  <c r="K5197" i="3"/>
  <c r="K5198" i="3"/>
  <c r="K5199" i="3"/>
  <c r="K5200" i="3"/>
  <c r="K5201" i="3"/>
  <c r="K5202" i="3"/>
  <c r="K5203" i="3"/>
  <c r="K5204" i="3"/>
  <c r="K5205" i="3"/>
  <c r="K5206" i="3"/>
  <c r="K5207" i="3"/>
  <c r="K5208" i="3"/>
  <c r="K5209" i="3"/>
  <c r="K5210" i="3"/>
  <c r="K5211" i="3"/>
  <c r="K5212" i="3"/>
  <c r="K5213" i="3"/>
  <c r="K5214" i="3"/>
  <c r="K5215" i="3"/>
  <c r="K5216" i="3"/>
  <c r="K5217" i="3"/>
  <c r="K5218" i="3"/>
  <c r="K5219" i="3"/>
  <c r="K5220" i="3"/>
  <c r="K5221" i="3"/>
  <c r="K5222" i="3"/>
  <c r="K5223" i="3"/>
  <c r="K5224" i="3"/>
  <c r="K5225" i="3"/>
  <c r="K5226" i="3"/>
  <c r="K5227" i="3"/>
  <c r="K5228" i="3"/>
  <c r="K5229" i="3"/>
  <c r="K5230" i="3"/>
  <c r="K5231" i="3"/>
  <c r="K5232" i="3"/>
  <c r="K5233" i="3"/>
  <c r="K5234" i="3"/>
  <c r="K5235" i="3"/>
  <c r="K5236" i="3"/>
  <c r="K5237" i="3"/>
  <c r="K5238" i="3"/>
  <c r="K5239" i="3"/>
  <c r="K5240" i="3"/>
  <c r="K5241" i="3"/>
  <c r="K5242" i="3"/>
  <c r="K5243" i="3"/>
  <c r="K5244" i="3"/>
  <c r="K5245" i="3"/>
  <c r="K5246" i="3"/>
  <c r="K5247" i="3"/>
  <c r="K5248" i="3"/>
  <c r="K5249" i="3"/>
  <c r="K5250" i="3"/>
  <c r="K5251" i="3"/>
  <c r="K5252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N5194" i="3"/>
  <c r="N5195" i="3"/>
  <c r="N5196" i="3"/>
  <c r="N5197" i="3"/>
  <c r="N5198" i="3"/>
  <c r="N5199" i="3"/>
  <c r="N5200" i="3"/>
  <c r="N5201" i="3"/>
  <c r="N5202" i="3"/>
  <c r="N5203" i="3"/>
  <c r="N5204" i="3"/>
  <c r="N5205" i="3"/>
  <c r="N5206" i="3"/>
  <c r="N5207" i="3"/>
  <c r="N5208" i="3"/>
  <c r="N5209" i="3"/>
  <c r="N5210" i="3"/>
  <c r="N5211" i="3"/>
  <c r="N5212" i="3"/>
  <c r="N5213" i="3"/>
  <c r="N5214" i="3"/>
  <c r="N5215" i="3"/>
  <c r="N5216" i="3"/>
  <c r="N5217" i="3"/>
  <c r="N5218" i="3"/>
  <c r="N5219" i="3"/>
  <c r="N5220" i="3"/>
  <c r="N5221" i="3"/>
  <c r="N5222" i="3"/>
  <c r="N5223" i="3"/>
  <c r="N5224" i="3"/>
  <c r="N5225" i="3"/>
  <c r="N5226" i="3"/>
  <c r="N5227" i="3"/>
  <c r="N5228" i="3"/>
  <c r="N5229" i="3"/>
  <c r="N5230" i="3"/>
  <c r="N5231" i="3"/>
  <c r="N5232" i="3"/>
  <c r="N5233" i="3"/>
  <c r="N5234" i="3"/>
  <c r="N5235" i="3"/>
  <c r="N5236" i="3"/>
  <c r="N5237" i="3"/>
  <c r="N5238" i="3"/>
  <c r="N5239" i="3"/>
  <c r="N5240" i="3"/>
  <c r="N5241" i="3"/>
  <c r="N5242" i="3"/>
  <c r="N5243" i="3"/>
  <c r="N5244" i="3"/>
  <c r="N5245" i="3"/>
  <c r="N5246" i="3"/>
  <c r="N5247" i="3"/>
  <c r="N5248" i="3"/>
  <c r="N5249" i="3"/>
  <c r="N5250" i="3"/>
  <c r="N5251" i="3"/>
  <c r="N5252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X5194" i="3"/>
  <c r="X5195" i="3"/>
  <c r="X5196" i="3"/>
  <c r="X5197" i="3"/>
  <c r="X5198" i="3"/>
  <c r="X5199" i="3"/>
  <c r="X5200" i="3"/>
  <c r="X5201" i="3"/>
  <c r="X5202" i="3"/>
  <c r="X5203" i="3"/>
  <c r="X5204" i="3"/>
  <c r="X5205" i="3"/>
  <c r="X5206" i="3"/>
  <c r="X5207" i="3"/>
  <c r="X5208" i="3"/>
  <c r="X5209" i="3"/>
  <c r="X5210" i="3"/>
  <c r="X5211" i="3"/>
  <c r="X5212" i="3"/>
  <c r="X5213" i="3"/>
  <c r="X5214" i="3"/>
  <c r="X5215" i="3"/>
  <c r="X5216" i="3"/>
  <c r="X5217" i="3"/>
  <c r="X5218" i="3"/>
  <c r="X5219" i="3"/>
  <c r="X5220" i="3"/>
  <c r="X5221" i="3"/>
  <c r="X5222" i="3"/>
  <c r="X5223" i="3"/>
  <c r="X5224" i="3"/>
  <c r="X5225" i="3"/>
  <c r="X5226" i="3"/>
  <c r="X5227" i="3"/>
  <c r="X5228" i="3"/>
  <c r="X5229" i="3"/>
  <c r="X5230" i="3"/>
  <c r="X5231" i="3"/>
  <c r="X5232" i="3"/>
  <c r="X5233" i="3"/>
  <c r="X5234" i="3"/>
  <c r="X5235" i="3"/>
  <c r="X5236" i="3"/>
  <c r="X5237" i="3"/>
  <c r="X5238" i="3"/>
  <c r="X5239" i="3"/>
  <c r="X5240" i="3"/>
  <c r="X5241" i="3"/>
  <c r="X5242" i="3"/>
  <c r="X5243" i="3"/>
  <c r="X5244" i="3"/>
  <c r="X5245" i="3"/>
  <c r="X5246" i="3"/>
  <c r="X5247" i="3"/>
  <c r="X5248" i="3"/>
  <c r="X5249" i="3"/>
  <c r="X5250" i="3"/>
  <c r="X5251" i="3"/>
  <c r="X5252" i="3"/>
  <c r="Y5194" i="3"/>
  <c r="Y5195" i="3"/>
  <c r="Y5196" i="3"/>
  <c r="Y5197" i="3"/>
  <c r="Y5198" i="3"/>
  <c r="Y5199" i="3"/>
  <c r="Y5200" i="3"/>
  <c r="Y5201" i="3"/>
  <c r="Y5202" i="3"/>
  <c r="Y5203" i="3"/>
  <c r="Y5204" i="3"/>
  <c r="Y5205" i="3"/>
  <c r="Y5206" i="3"/>
  <c r="Y5207" i="3"/>
  <c r="Y5208" i="3"/>
  <c r="Y5209" i="3"/>
  <c r="Y5210" i="3"/>
  <c r="Y5211" i="3"/>
  <c r="Y5212" i="3"/>
  <c r="Y5213" i="3"/>
  <c r="Y5214" i="3"/>
  <c r="Y5215" i="3"/>
  <c r="Y5216" i="3"/>
  <c r="Y5217" i="3"/>
  <c r="Y5218" i="3"/>
  <c r="Y5219" i="3"/>
  <c r="Y5220" i="3"/>
  <c r="Y5221" i="3"/>
  <c r="Y5222" i="3"/>
  <c r="Y5223" i="3"/>
  <c r="Y5224" i="3"/>
  <c r="Y5225" i="3"/>
  <c r="Y5226" i="3"/>
  <c r="Y5227" i="3"/>
  <c r="Y5228" i="3"/>
  <c r="Y5229" i="3"/>
  <c r="Y5230" i="3"/>
  <c r="Y5231" i="3"/>
  <c r="Y5232" i="3"/>
  <c r="Y5233" i="3"/>
  <c r="Y5234" i="3"/>
  <c r="Y5235" i="3"/>
  <c r="Y5236" i="3"/>
  <c r="Y5237" i="3"/>
  <c r="Y5238" i="3"/>
  <c r="Y5239" i="3"/>
  <c r="Y5240" i="3"/>
  <c r="Y5241" i="3"/>
  <c r="Y5242" i="3"/>
  <c r="Y5243" i="3"/>
  <c r="Y5244" i="3"/>
  <c r="Y5245" i="3"/>
  <c r="Y5246" i="3"/>
  <c r="Y5247" i="3"/>
  <c r="Y5248" i="3"/>
  <c r="Y5249" i="3"/>
  <c r="Y5250" i="3"/>
  <c r="Y5251" i="3"/>
  <c r="Y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H5253" i="3"/>
  <c r="H5254" i="3"/>
  <c r="H5255" i="3"/>
  <c r="H5256" i="3"/>
  <c r="H5257" i="3"/>
  <c r="H5258" i="3"/>
  <c r="H5259" i="3"/>
  <c r="H5260" i="3"/>
  <c r="H5261" i="3"/>
  <c r="H5262" i="3"/>
  <c r="H5263" i="3"/>
  <c r="H5264" i="3"/>
  <c r="H5265" i="3"/>
  <c r="H5266" i="3"/>
  <c r="H5267" i="3"/>
  <c r="H5268" i="3"/>
  <c r="H5269" i="3"/>
  <c r="H5270" i="3"/>
  <c r="H5271" i="3"/>
  <c r="H5272" i="3"/>
  <c r="H5273" i="3"/>
  <c r="H5274" i="3"/>
  <c r="H5275" i="3"/>
  <c r="H5276" i="3"/>
  <c r="H5277" i="3"/>
  <c r="H5278" i="3"/>
  <c r="H5279" i="3"/>
  <c r="H5280" i="3"/>
  <c r="H5281" i="3"/>
  <c r="H5282" i="3"/>
  <c r="H5283" i="3"/>
  <c r="H5284" i="3"/>
  <c r="H5285" i="3"/>
  <c r="H5286" i="3"/>
  <c r="H5287" i="3"/>
  <c r="H5288" i="3"/>
  <c r="H5289" i="3"/>
  <c r="H5290" i="3"/>
  <c r="H5291" i="3"/>
  <c r="H5292" i="3"/>
  <c r="H5293" i="3"/>
  <c r="H5294" i="3"/>
  <c r="H5517" i="3"/>
  <c r="H5518" i="3"/>
  <c r="H5519" i="3"/>
  <c r="H5520" i="3"/>
  <c r="H5521" i="3"/>
  <c r="H5522" i="3"/>
  <c r="H5523" i="3"/>
  <c r="H5524" i="3"/>
  <c r="H5525" i="3"/>
  <c r="H5526" i="3"/>
  <c r="H5527" i="3"/>
  <c r="H5528" i="3"/>
  <c r="H5529" i="3"/>
  <c r="H5530" i="3"/>
  <c r="H5531" i="3"/>
  <c r="H5532" i="3"/>
  <c r="H5533" i="3"/>
  <c r="J5253" i="3"/>
  <c r="A5253" i="3" s="1"/>
  <c r="J5254" i="3"/>
  <c r="A5254" i="3" s="1"/>
  <c r="J5255" i="3"/>
  <c r="A5255" i="3" s="1"/>
  <c r="J5256" i="3"/>
  <c r="A5256" i="3" s="1"/>
  <c r="J5257" i="3"/>
  <c r="A5257" i="3" s="1"/>
  <c r="J5258" i="3"/>
  <c r="A5258" i="3" s="1"/>
  <c r="J5259" i="3"/>
  <c r="A5259" i="3" s="1"/>
  <c r="J5260" i="3"/>
  <c r="A5260" i="3" s="1"/>
  <c r="J5261" i="3"/>
  <c r="A5261" i="3" s="1"/>
  <c r="J5262" i="3"/>
  <c r="A5262" i="3" s="1"/>
  <c r="J5263" i="3"/>
  <c r="A5263" i="3" s="1"/>
  <c r="J5264" i="3"/>
  <c r="A5264" i="3" s="1"/>
  <c r="J5265" i="3"/>
  <c r="A5265" i="3" s="1"/>
  <c r="J5266" i="3"/>
  <c r="A5266" i="3" s="1"/>
  <c r="J5267" i="3"/>
  <c r="A5267" i="3" s="1"/>
  <c r="J5268" i="3"/>
  <c r="A5268" i="3" s="1"/>
  <c r="J5269" i="3"/>
  <c r="A5269" i="3" s="1"/>
  <c r="J5270" i="3"/>
  <c r="A5270" i="3" s="1"/>
  <c r="J5271" i="3"/>
  <c r="A5271" i="3" s="1"/>
  <c r="J5272" i="3"/>
  <c r="A5272" i="3" s="1"/>
  <c r="J5273" i="3"/>
  <c r="A5273" i="3" s="1"/>
  <c r="J5274" i="3"/>
  <c r="A5274" i="3" s="1"/>
  <c r="J5275" i="3"/>
  <c r="A5275" i="3" s="1"/>
  <c r="J5276" i="3"/>
  <c r="A5276" i="3" s="1"/>
  <c r="J5277" i="3"/>
  <c r="A5277" i="3" s="1"/>
  <c r="J5278" i="3"/>
  <c r="A5278" i="3" s="1"/>
  <c r="J5279" i="3"/>
  <c r="A5279" i="3" s="1"/>
  <c r="J5280" i="3"/>
  <c r="A5280" i="3" s="1"/>
  <c r="J5281" i="3"/>
  <c r="A5281" i="3" s="1"/>
  <c r="J5282" i="3"/>
  <c r="A5282" i="3" s="1"/>
  <c r="J5283" i="3"/>
  <c r="A5283" i="3" s="1"/>
  <c r="J5284" i="3"/>
  <c r="A5284" i="3" s="1"/>
  <c r="J5285" i="3"/>
  <c r="A5285" i="3" s="1"/>
  <c r="J5286" i="3"/>
  <c r="A5286" i="3" s="1"/>
  <c r="J5287" i="3"/>
  <c r="A5287" i="3" s="1"/>
  <c r="J5288" i="3"/>
  <c r="A5288" i="3" s="1"/>
  <c r="J5289" i="3"/>
  <c r="A5289" i="3" s="1"/>
  <c r="J5290" i="3"/>
  <c r="A5290" i="3" s="1"/>
  <c r="J5291" i="3"/>
  <c r="A5291" i="3" s="1"/>
  <c r="J5292" i="3"/>
  <c r="A5292" i="3" s="1"/>
  <c r="J5293" i="3"/>
  <c r="A5293" i="3" s="1"/>
  <c r="J5294" i="3"/>
  <c r="A5294" i="3" s="1"/>
  <c r="J5517" i="3"/>
  <c r="A5517" i="3" s="1"/>
  <c r="J5518" i="3"/>
  <c r="A5518" i="3" s="1"/>
  <c r="J5519" i="3"/>
  <c r="A5519" i="3" s="1"/>
  <c r="J5520" i="3"/>
  <c r="A5520" i="3" s="1"/>
  <c r="J5521" i="3"/>
  <c r="A5521" i="3" s="1"/>
  <c r="J5522" i="3"/>
  <c r="A5522" i="3" s="1"/>
  <c r="J5523" i="3"/>
  <c r="A5523" i="3" s="1"/>
  <c r="J5524" i="3"/>
  <c r="A5524" i="3" s="1"/>
  <c r="J5525" i="3"/>
  <c r="A5525" i="3" s="1"/>
  <c r="J5526" i="3"/>
  <c r="A5526" i="3" s="1"/>
  <c r="J5527" i="3"/>
  <c r="A5527" i="3" s="1"/>
  <c r="J5528" i="3"/>
  <c r="A5528" i="3" s="1"/>
  <c r="J5529" i="3"/>
  <c r="A5529" i="3" s="1"/>
  <c r="J5530" i="3"/>
  <c r="A5530" i="3" s="1"/>
  <c r="J5531" i="3"/>
  <c r="A5531" i="3" s="1"/>
  <c r="J5532" i="3"/>
  <c r="A5532" i="3" s="1"/>
  <c r="J5533" i="3"/>
  <c r="A5533" i="3" s="1"/>
  <c r="K5253" i="3"/>
  <c r="K5254" i="3"/>
  <c r="K5255" i="3"/>
  <c r="K5256" i="3"/>
  <c r="K5257" i="3"/>
  <c r="K5258" i="3"/>
  <c r="K5259" i="3"/>
  <c r="K5260" i="3"/>
  <c r="K5261" i="3"/>
  <c r="K5262" i="3"/>
  <c r="K5263" i="3"/>
  <c r="K5264" i="3"/>
  <c r="K5265" i="3"/>
  <c r="K5266" i="3"/>
  <c r="K5267" i="3"/>
  <c r="K5268" i="3"/>
  <c r="K5269" i="3"/>
  <c r="K5270" i="3"/>
  <c r="K5271" i="3"/>
  <c r="K5272" i="3"/>
  <c r="K5273" i="3"/>
  <c r="K5274" i="3"/>
  <c r="K5275" i="3"/>
  <c r="K5276" i="3"/>
  <c r="K5277" i="3"/>
  <c r="K5278" i="3"/>
  <c r="K5279" i="3"/>
  <c r="K5280" i="3"/>
  <c r="K5281" i="3"/>
  <c r="K5282" i="3"/>
  <c r="K5283" i="3"/>
  <c r="K5284" i="3"/>
  <c r="K5285" i="3"/>
  <c r="K5286" i="3"/>
  <c r="K5287" i="3"/>
  <c r="K5288" i="3"/>
  <c r="K5289" i="3"/>
  <c r="K5290" i="3"/>
  <c r="K5291" i="3"/>
  <c r="K5292" i="3"/>
  <c r="K5293" i="3"/>
  <c r="K5294" i="3"/>
  <c r="K5517" i="3"/>
  <c r="K5518" i="3"/>
  <c r="K5519" i="3"/>
  <c r="K5520" i="3"/>
  <c r="K5521" i="3"/>
  <c r="K5522" i="3"/>
  <c r="K5523" i="3"/>
  <c r="K5524" i="3"/>
  <c r="K5525" i="3"/>
  <c r="K5526" i="3"/>
  <c r="K5527" i="3"/>
  <c r="K5528" i="3"/>
  <c r="K5529" i="3"/>
  <c r="K5530" i="3"/>
  <c r="K5531" i="3"/>
  <c r="K5532" i="3"/>
  <c r="K5533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N5253" i="3"/>
  <c r="N5254" i="3"/>
  <c r="N5255" i="3"/>
  <c r="N5256" i="3"/>
  <c r="N5257" i="3"/>
  <c r="N5258" i="3"/>
  <c r="N5259" i="3"/>
  <c r="N5260" i="3"/>
  <c r="N5261" i="3"/>
  <c r="N5262" i="3"/>
  <c r="N5263" i="3"/>
  <c r="N5264" i="3"/>
  <c r="N5265" i="3"/>
  <c r="N5266" i="3"/>
  <c r="N5267" i="3"/>
  <c r="N5268" i="3"/>
  <c r="N5269" i="3"/>
  <c r="N5270" i="3"/>
  <c r="N5271" i="3"/>
  <c r="N5272" i="3"/>
  <c r="N5273" i="3"/>
  <c r="N5274" i="3"/>
  <c r="N5275" i="3"/>
  <c r="N5276" i="3"/>
  <c r="N5277" i="3"/>
  <c r="N5278" i="3"/>
  <c r="N5279" i="3"/>
  <c r="N5280" i="3"/>
  <c r="N5281" i="3"/>
  <c r="N5282" i="3"/>
  <c r="N5283" i="3"/>
  <c r="N5284" i="3"/>
  <c r="N5285" i="3"/>
  <c r="N5286" i="3"/>
  <c r="N5287" i="3"/>
  <c r="N5288" i="3"/>
  <c r="N5289" i="3"/>
  <c r="N5290" i="3"/>
  <c r="N5291" i="3"/>
  <c r="N5292" i="3"/>
  <c r="N5293" i="3"/>
  <c r="N5294" i="3"/>
  <c r="N5517" i="3"/>
  <c r="N5518" i="3"/>
  <c r="N5519" i="3"/>
  <c r="N5520" i="3"/>
  <c r="N5521" i="3"/>
  <c r="N5522" i="3"/>
  <c r="N5523" i="3"/>
  <c r="N5524" i="3"/>
  <c r="N5525" i="3"/>
  <c r="N5526" i="3"/>
  <c r="N5527" i="3"/>
  <c r="N5528" i="3"/>
  <c r="N5529" i="3"/>
  <c r="N5530" i="3"/>
  <c r="N5531" i="3"/>
  <c r="N5532" i="3"/>
  <c r="N5533" i="3"/>
  <c r="R5529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X5253" i="3"/>
  <c r="X5254" i="3"/>
  <c r="X5255" i="3"/>
  <c r="X5256" i="3"/>
  <c r="X5257" i="3"/>
  <c r="X5258" i="3"/>
  <c r="X5259" i="3"/>
  <c r="X5260" i="3"/>
  <c r="X5261" i="3"/>
  <c r="X5262" i="3"/>
  <c r="X5263" i="3"/>
  <c r="X5264" i="3"/>
  <c r="X5265" i="3"/>
  <c r="X5266" i="3"/>
  <c r="X5267" i="3"/>
  <c r="X5268" i="3"/>
  <c r="X5269" i="3"/>
  <c r="X5270" i="3"/>
  <c r="X5271" i="3"/>
  <c r="X5272" i="3"/>
  <c r="X5273" i="3"/>
  <c r="X5274" i="3"/>
  <c r="X5275" i="3"/>
  <c r="X5276" i="3"/>
  <c r="X5277" i="3"/>
  <c r="X5278" i="3"/>
  <c r="X5279" i="3"/>
  <c r="X5280" i="3"/>
  <c r="X5281" i="3"/>
  <c r="X5282" i="3"/>
  <c r="X5283" i="3"/>
  <c r="X5284" i="3"/>
  <c r="X5285" i="3"/>
  <c r="X5286" i="3"/>
  <c r="X5287" i="3"/>
  <c r="X5288" i="3"/>
  <c r="X5289" i="3"/>
  <c r="X5290" i="3"/>
  <c r="X5291" i="3"/>
  <c r="X5292" i="3"/>
  <c r="X5293" i="3"/>
  <c r="X5294" i="3"/>
  <c r="X5517" i="3"/>
  <c r="X5518" i="3"/>
  <c r="X5519" i="3"/>
  <c r="X5520" i="3"/>
  <c r="X5521" i="3"/>
  <c r="X5522" i="3"/>
  <c r="X5523" i="3"/>
  <c r="X5524" i="3"/>
  <c r="X5525" i="3"/>
  <c r="X5526" i="3"/>
  <c r="X5527" i="3"/>
  <c r="X5528" i="3"/>
  <c r="X5529" i="3"/>
  <c r="X5530" i="3"/>
  <c r="X5531" i="3"/>
  <c r="X5532" i="3"/>
  <c r="X5533" i="3"/>
  <c r="Y5253" i="3"/>
  <c r="Y5254" i="3"/>
  <c r="Y5255" i="3"/>
  <c r="Y5256" i="3"/>
  <c r="Y5257" i="3"/>
  <c r="Y5258" i="3"/>
  <c r="Y5259" i="3"/>
  <c r="Y5260" i="3"/>
  <c r="Y5261" i="3"/>
  <c r="Y5262" i="3"/>
  <c r="Y5263" i="3"/>
  <c r="Y5264" i="3"/>
  <c r="Y5265" i="3"/>
  <c r="Y5266" i="3"/>
  <c r="Y5267" i="3"/>
  <c r="Y5268" i="3"/>
  <c r="Y5269" i="3"/>
  <c r="Y5270" i="3"/>
  <c r="Y5271" i="3"/>
  <c r="Y5272" i="3"/>
  <c r="Y5273" i="3"/>
  <c r="Y5274" i="3"/>
  <c r="Y5275" i="3"/>
  <c r="Y5276" i="3"/>
  <c r="Y5277" i="3"/>
  <c r="Y5278" i="3"/>
  <c r="Y5279" i="3"/>
  <c r="Y5280" i="3"/>
  <c r="Y5281" i="3"/>
  <c r="Y5282" i="3"/>
  <c r="Y5283" i="3"/>
  <c r="Y5284" i="3"/>
  <c r="Y5285" i="3"/>
  <c r="Y5286" i="3"/>
  <c r="Y5287" i="3"/>
  <c r="Y5288" i="3"/>
  <c r="Y5289" i="3"/>
  <c r="Y5290" i="3"/>
  <c r="Y5291" i="3"/>
  <c r="Y5292" i="3"/>
  <c r="Y5293" i="3"/>
  <c r="Y5294" i="3"/>
  <c r="Y5517" i="3"/>
  <c r="Y5518" i="3"/>
  <c r="Y5519" i="3"/>
  <c r="Y5520" i="3"/>
  <c r="Y5521" i="3"/>
  <c r="Y5522" i="3"/>
  <c r="Y5523" i="3"/>
  <c r="Y5524" i="3"/>
  <c r="Y5525" i="3"/>
  <c r="Y5526" i="3"/>
  <c r="Y5527" i="3"/>
  <c r="Y5528" i="3"/>
  <c r="Y5529" i="3"/>
  <c r="Y5530" i="3"/>
  <c r="Y5531" i="3"/>
  <c r="Y5532" i="3"/>
  <c r="Y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H5534" i="3"/>
  <c r="H5535" i="3"/>
  <c r="H5536" i="3"/>
  <c r="H5537" i="3"/>
  <c r="H5538" i="3"/>
  <c r="H5539" i="3"/>
  <c r="H5540" i="3"/>
  <c r="H5541" i="3"/>
  <c r="H5542" i="3"/>
  <c r="H5543" i="3"/>
  <c r="H5544" i="3"/>
  <c r="H5545" i="3"/>
  <c r="H5546" i="3"/>
  <c r="H5547" i="3"/>
  <c r="H5548" i="3"/>
  <c r="H5549" i="3"/>
  <c r="H5550" i="3"/>
  <c r="H5551" i="3"/>
  <c r="H5552" i="3"/>
  <c r="H5553" i="3"/>
  <c r="H5554" i="3"/>
  <c r="H5555" i="3"/>
  <c r="H5556" i="3"/>
  <c r="H5557" i="3"/>
  <c r="H5558" i="3"/>
  <c r="H5559" i="3"/>
  <c r="H5560" i="3"/>
  <c r="H5561" i="3"/>
  <c r="H5562" i="3"/>
  <c r="H5563" i="3"/>
  <c r="H5564" i="3"/>
  <c r="H5565" i="3"/>
  <c r="H5566" i="3"/>
  <c r="H5567" i="3"/>
  <c r="H5568" i="3"/>
  <c r="H5569" i="3"/>
  <c r="H5570" i="3"/>
  <c r="H5571" i="3"/>
  <c r="H5572" i="3"/>
  <c r="H5573" i="3"/>
  <c r="H5574" i="3"/>
  <c r="H5575" i="3"/>
  <c r="H5576" i="3"/>
  <c r="H5577" i="3"/>
  <c r="H5578" i="3"/>
  <c r="H5579" i="3"/>
  <c r="H5581" i="3"/>
  <c r="H5582" i="3"/>
  <c r="H5583" i="3"/>
  <c r="H5584" i="3"/>
  <c r="H5585" i="3"/>
  <c r="H5586" i="3"/>
  <c r="H5587" i="3"/>
  <c r="H5588" i="3"/>
  <c r="H5589" i="3"/>
  <c r="H5590" i="3"/>
  <c r="H5591" i="3"/>
  <c r="H5592" i="3"/>
  <c r="H5593" i="3"/>
  <c r="H5594" i="3"/>
  <c r="H5595" i="3"/>
  <c r="J5534" i="3"/>
  <c r="A5534" i="3" s="1"/>
  <c r="J5535" i="3"/>
  <c r="A5535" i="3" s="1"/>
  <c r="J5536" i="3"/>
  <c r="A5536" i="3" s="1"/>
  <c r="J5537" i="3"/>
  <c r="A5537" i="3" s="1"/>
  <c r="J5538" i="3"/>
  <c r="A5538" i="3" s="1"/>
  <c r="J5539" i="3"/>
  <c r="A5539" i="3" s="1"/>
  <c r="J5540" i="3"/>
  <c r="A5540" i="3" s="1"/>
  <c r="J5541" i="3"/>
  <c r="A5541" i="3" s="1"/>
  <c r="J5542" i="3"/>
  <c r="A5542" i="3" s="1"/>
  <c r="J5543" i="3"/>
  <c r="A5543" i="3" s="1"/>
  <c r="J5544" i="3"/>
  <c r="A5544" i="3" s="1"/>
  <c r="J5545" i="3"/>
  <c r="A5545" i="3" s="1"/>
  <c r="J5546" i="3"/>
  <c r="A5546" i="3" s="1"/>
  <c r="J5547" i="3"/>
  <c r="A5547" i="3" s="1"/>
  <c r="J5548" i="3"/>
  <c r="A5548" i="3" s="1"/>
  <c r="J5549" i="3"/>
  <c r="A5549" i="3" s="1"/>
  <c r="J5550" i="3"/>
  <c r="A5550" i="3" s="1"/>
  <c r="J5551" i="3"/>
  <c r="A5551" i="3" s="1"/>
  <c r="J5552" i="3"/>
  <c r="A5552" i="3" s="1"/>
  <c r="J5553" i="3"/>
  <c r="A5553" i="3" s="1"/>
  <c r="J5554" i="3"/>
  <c r="A5554" i="3" s="1"/>
  <c r="J5555" i="3"/>
  <c r="A5555" i="3" s="1"/>
  <c r="J5556" i="3"/>
  <c r="A5556" i="3" s="1"/>
  <c r="J5557" i="3"/>
  <c r="A5557" i="3" s="1"/>
  <c r="J5558" i="3"/>
  <c r="A5558" i="3" s="1"/>
  <c r="J5559" i="3"/>
  <c r="A5559" i="3" s="1"/>
  <c r="J5560" i="3"/>
  <c r="A5560" i="3" s="1"/>
  <c r="J5561" i="3"/>
  <c r="A5561" i="3" s="1"/>
  <c r="J5562" i="3"/>
  <c r="A5562" i="3" s="1"/>
  <c r="J5563" i="3"/>
  <c r="A5563" i="3" s="1"/>
  <c r="J5564" i="3"/>
  <c r="A5564" i="3" s="1"/>
  <c r="J5565" i="3"/>
  <c r="A5565" i="3" s="1"/>
  <c r="J5566" i="3"/>
  <c r="A5566" i="3" s="1"/>
  <c r="J5567" i="3"/>
  <c r="A5567" i="3" s="1"/>
  <c r="J5568" i="3"/>
  <c r="A5568" i="3" s="1"/>
  <c r="J5569" i="3"/>
  <c r="A5569" i="3" s="1"/>
  <c r="J5570" i="3"/>
  <c r="A5570" i="3" s="1"/>
  <c r="J5571" i="3"/>
  <c r="A5571" i="3" s="1"/>
  <c r="J5572" i="3"/>
  <c r="A5572" i="3" s="1"/>
  <c r="J5573" i="3"/>
  <c r="A5573" i="3" s="1"/>
  <c r="J5574" i="3"/>
  <c r="A5574" i="3" s="1"/>
  <c r="J5575" i="3"/>
  <c r="A5575" i="3" s="1"/>
  <c r="J5576" i="3"/>
  <c r="A5576" i="3" s="1"/>
  <c r="J5577" i="3"/>
  <c r="A5577" i="3" s="1"/>
  <c r="J5578" i="3"/>
  <c r="A5578" i="3" s="1"/>
  <c r="J5579" i="3"/>
  <c r="A5579" i="3" s="1"/>
  <c r="J5581" i="3"/>
  <c r="A5581" i="3" s="1"/>
  <c r="J5582" i="3"/>
  <c r="A5582" i="3" s="1"/>
  <c r="J5583" i="3"/>
  <c r="A5583" i="3" s="1"/>
  <c r="J5584" i="3"/>
  <c r="A5584" i="3" s="1"/>
  <c r="J5585" i="3"/>
  <c r="A5585" i="3" s="1"/>
  <c r="J5586" i="3"/>
  <c r="A5586" i="3" s="1"/>
  <c r="J5587" i="3"/>
  <c r="A5587" i="3" s="1"/>
  <c r="J5588" i="3"/>
  <c r="A5588" i="3" s="1"/>
  <c r="J5589" i="3"/>
  <c r="A5589" i="3" s="1"/>
  <c r="J5590" i="3"/>
  <c r="A5590" i="3" s="1"/>
  <c r="J5591" i="3"/>
  <c r="A5591" i="3" s="1"/>
  <c r="J5592" i="3"/>
  <c r="A5592" i="3" s="1"/>
  <c r="J5593" i="3"/>
  <c r="A5593" i="3" s="1"/>
  <c r="J5594" i="3"/>
  <c r="A5594" i="3" s="1"/>
  <c r="J5595" i="3"/>
  <c r="A5595" i="3" s="1"/>
  <c r="K5534" i="3"/>
  <c r="K5535" i="3"/>
  <c r="K5536" i="3"/>
  <c r="K5537" i="3"/>
  <c r="K5538" i="3"/>
  <c r="K5539" i="3"/>
  <c r="K5540" i="3"/>
  <c r="K5541" i="3"/>
  <c r="K5542" i="3"/>
  <c r="K5543" i="3"/>
  <c r="K5544" i="3"/>
  <c r="K5545" i="3"/>
  <c r="K5546" i="3"/>
  <c r="K5547" i="3"/>
  <c r="K5548" i="3"/>
  <c r="K5549" i="3"/>
  <c r="K5550" i="3"/>
  <c r="K5551" i="3"/>
  <c r="K5552" i="3"/>
  <c r="K5553" i="3"/>
  <c r="K5554" i="3"/>
  <c r="K5555" i="3"/>
  <c r="K5556" i="3"/>
  <c r="K5557" i="3"/>
  <c r="K5558" i="3"/>
  <c r="K5559" i="3"/>
  <c r="K5560" i="3"/>
  <c r="K5561" i="3"/>
  <c r="K5562" i="3"/>
  <c r="K5563" i="3"/>
  <c r="K5564" i="3"/>
  <c r="K5565" i="3"/>
  <c r="K5566" i="3"/>
  <c r="K5567" i="3"/>
  <c r="K5568" i="3"/>
  <c r="K5569" i="3"/>
  <c r="K5570" i="3"/>
  <c r="K5571" i="3"/>
  <c r="K5572" i="3"/>
  <c r="K5573" i="3"/>
  <c r="K5574" i="3"/>
  <c r="K5575" i="3"/>
  <c r="K5576" i="3"/>
  <c r="K5577" i="3"/>
  <c r="K5578" i="3"/>
  <c r="K5579" i="3"/>
  <c r="K5581" i="3"/>
  <c r="K5582" i="3"/>
  <c r="K5583" i="3"/>
  <c r="K5584" i="3"/>
  <c r="K5585" i="3"/>
  <c r="K5586" i="3"/>
  <c r="K5587" i="3"/>
  <c r="K5588" i="3"/>
  <c r="K5589" i="3"/>
  <c r="K5590" i="3"/>
  <c r="K5591" i="3"/>
  <c r="K5592" i="3"/>
  <c r="K5593" i="3"/>
  <c r="K5594" i="3"/>
  <c r="K5595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N5534" i="3"/>
  <c r="N5535" i="3"/>
  <c r="N5536" i="3"/>
  <c r="N5537" i="3"/>
  <c r="N5538" i="3"/>
  <c r="N5539" i="3"/>
  <c r="N5540" i="3"/>
  <c r="N5541" i="3"/>
  <c r="N5542" i="3"/>
  <c r="N5543" i="3"/>
  <c r="N5544" i="3"/>
  <c r="N5545" i="3"/>
  <c r="N5546" i="3"/>
  <c r="N5547" i="3"/>
  <c r="N5548" i="3"/>
  <c r="N5549" i="3"/>
  <c r="N5550" i="3"/>
  <c r="N5551" i="3"/>
  <c r="N5552" i="3"/>
  <c r="N5553" i="3"/>
  <c r="N5554" i="3"/>
  <c r="N5555" i="3"/>
  <c r="N5556" i="3"/>
  <c r="N5557" i="3"/>
  <c r="N5558" i="3"/>
  <c r="N5559" i="3"/>
  <c r="N5560" i="3"/>
  <c r="N5561" i="3"/>
  <c r="N5562" i="3"/>
  <c r="N5563" i="3"/>
  <c r="N5564" i="3"/>
  <c r="N5565" i="3"/>
  <c r="N5566" i="3"/>
  <c r="N5567" i="3"/>
  <c r="N5568" i="3"/>
  <c r="N5569" i="3"/>
  <c r="N5570" i="3"/>
  <c r="N5571" i="3"/>
  <c r="N5572" i="3"/>
  <c r="N5573" i="3"/>
  <c r="N5574" i="3"/>
  <c r="N5575" i="3"/>
  <c r="N5576" i="3"/>
  <c r="N5577" i="3"/>
  <c r="N5578" i="3"/>
  <c r="N5579" i="3"/>
  <c r="N5581" i="3"/>
  <c r="N5582" i="3"/>
  <c r="N5583" i="3"/>
  <c r="N5584" i="3"/>
  <c r="N5585" i="3"/>
  <c r="N5586" i="3"/>
  <c r="N5587" i="3"/>
  <c r="N5588" i="3"/>
  <c r="N5589" i="3"/>
  <c r="N5590" i="3"/>
  <c r="N5591" i="3"/>
  <c r="N5592" i="3"/>
  <c r="N5593" i="3"/>
  <c r="N5594" i="3"/>
  <c r="N5595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X5534" i="3"/>
  <c r="X5535" i="3"/>
  <c r="X5536" i="3"/>
  <c r="X5537" i="3"/>
  <c r="X5538" i="3"/>
  <c r="X5539" i="3"/>
  <c r="X5540" i="3"/>
  <c r="X5541" i="3"/>
  <c r="X5542" i="3"/>
  <c r="X5543" i="3"/>
  <c r="X5544" i="3"/>
  <c r="X5545" i="3"/>
  <c r="X5546" i="3"/>
  <c r="X5547" i="3"/>
  <c r="X5548" i="3"/>
  <c r="X5549" i="3"/>
  <c r="X5550" i="3"/>
  <c r="X5551" i="3"/>
  <c r="X5552" i="3"/>
  <c r="X5553" i="3"/>
  <c r="X5554" i="3"/>
  <c r="X5555" i="3"/>
  <c r="X5556" i="3"/>
  <c r="X5557" i="3"/>
  <c r="X5558" i="3"/>
  <c r="X5559" i="3"/>
  <c r="X5560" i="3"/>
  <c r="X5561" i="3"/>
  <c r="X5562" i="3"/>
  <c r="X5563" i="3"/>
  <c r="X5564" i="3"/>
  <c r="X5565" i="3"/>
  <c r="X5566" i="3"/>
  <c r="X5567" i="3"/>
  <c r="X5568" i="3"/>
  <c r="X5569" i="3"/>
  <c r="X5570" i="3"/>
  <c r="X5571" i="3"/>
  <c r="X5572" i="3"/>
  <c r="X5573" i="3"/>
  <c r="X5574" i="3"/>
  <c r="X5575" i="3"/>
  <c r="X5576" i="3"/>
  <c r="X5577" i="3"/>
  <c r="X5578" i="3"/>
  <c r="X5579" i="3"/>
  <c r="X5581" i="3"/>
  <c r="X5582" i="3"/>
  <c r="X5583" i="3"/>
  <c r="X5584" i="3"/>
  <c r="X5585" i="3"/>
  <c r="X5586" i="3"/>
  <c r="X5587" i="3"/>
  <c r="X5588" i="3"/>
  <c r="X5589" i="3"/>
  <c r="X5590" i="3"/>
  <c r="X5591" i="3"/>
  <c r="X5592" i="3"/>
  <c r="X5593" i="3"/>
  <c r="X5594" i="3"/>
  <c r="X5595" i="3"/>
  <c r="Y5534" i="3"/>
  <c r="Y5535" i="3"/>
  <c r="Y5536" i="3"/>
  <c r="Y5537" i="3"/>
  <c r="Y5538" i="3"/>
  <c r="Y5539" i="3"/>
  <c r="Y5540" i="3"/>
  <c r="Y5541" i="3"/>
  <c r="Y5542" i="3"/>
  <c r="Y5543" i="3"/>
  <c r="Y5544" i="3"/>
  <c r="Y5545" i="3"/>
  <c r="Y5546" i="3"/>
  <c r="Y5547" i="3"/>
  <c r="Y5548" i="3"/>
  <c r="Y5549" i="3"/>
  <c r="Y5550" i="3"/>
  <c r="Y5551" i="3"/>
  <c r="Y5552" i="3"/>
  <c r="Y5553" i="3"/>
  <c r="Y5554" i="3"/>
  <c r="Y5555" i="3"/>
  <c r="Y5556" i="3"/>
  <c r="Y5557" i="3"/>
  <c r="Y5558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H5596" i="3"/>
  <c r="H5597" i="3"/>
  <c r="H5598" i="3"/>
  <c r="H5599" i="3"/>
  <c r="H5600" i="3"/>
  <c r="H5601" i="3"/>
  <c r="H5602" i="3"/>
  <c r="H5603" i="3"/>
  <c r="H5604" i="3"/>
  <c r="H5605" i="3"/>
  <c r="H5606" i="3"/>
  <c r="H5607" i="3"/>
  <c r="H5608" i="3"/>
  <c r="H5609" i="3"/>
  <c r="H5610" i="3"/>
  <c r="H5611" i="3"/>
  <c r="H5612" i="3"/>
  <c r="H5613" i="3"/>
  <c r="H5614" i="3"/>
  <c r="H5615" i="3"/>
  <c r="H5616" i="3"/>
  <c r="H5617" i="3"/>
  <c r="H5618" i="3"/>
  <c r="H5619" i="3"/>
  <c r="H5620" i="3"/>
  <c r="H5621" i="3"/>
  <c r="H5622" i="3"/>
  <c r="H5623" i="3"/>
  <c r="H5624" i="3"/>
  <c r="H5625" i="3"/>
  <c r="H5626" i="3"/>
  <c r="H5627" i="3"/>
  <c r="H5628" i="3"/>
  <c r="H5629" i="3"/>
  <c r="H5630" i="3"/>
  <c r="H5631" i="3"/>
  <c r="H5632" i="3"/>
  <c r="H5633" i="3"/>
  <c r="H5634" i="3"/>
  <c r="H5635" i="3"/>
  <c r="H5636" i="3"/>
  <c r="H5637" i="3"/>
  <c r="H5638" i="3"/>
  <c r="H5639" i="3"/>
  <c r="H5640" i="3"/>
  <c r="H5641" i="3"/>
  <c r="H5642" i="3"/>
  <c r="H5643" i="3"/>
  <c r="H5644" i="3"/>
  <c r="H5645" i="3"/>
  <c r="H5646" i="3"/>
  <c r="H5647" i="3"/>
  <c r="H5648" i="3"/>
  <c r="H5649" i="3"/>
  <c r="H5650" i="3"/>
  <c r="H5651" i="3"/>
  <c r="H5652" i="3"/>
  <c r="H5653" i="3"/>
  <c r="H5654" i="3"/>
  <c r="H5655" i="3"/>
  <c r="H5656" i="3"/>
  <c r="J5596" i="3"/>
  <c r="A5596" i="3" s="1"/>
  <c r="J5597" i="3"/>
  <c r="A5597" i="3" s="1"/>
  <c r="J5598" i="3"/>
  <c r="A5598" i="3" s="1"/>
  <c r="J5599" i="3"/>
  <c r="A5599" i="3" s="1"/>
  <c r="J5600" i="3"/>
  <c r="A5600" i="3" s="1"/>
  <c r="J5601" i="3"/>
  <c r="A5601" i="3" s="1"/>
  <c r="J5602" i="3"/>
  <c r="A5602" i="3" s="1"/>
  <c r="J5603" i="3"/>
  <c r="A5603" i="3" s="1"/>
  <c r="J5604" i="3"/>
  <c r="A5604" i="3" s="1"/>
  <c r="J5605" i="3"/>
  <c r="A5605" i="3" s="1"/>
  <c r="J5606" i="3"/>
  <c r="A5606" i="3" s="1"/>
  <c r="J5607" i="3"/>
  <c r="A5607" i="3" s="1"/>
  <c r="J5608" i="3"/>
  <c r="A5608" i="3" s="1"/>
  <c r="J5609" i="3"/>
  <c r="A5609" i="3" s="1"/>
  <c r="J5610" i="3"/>
  <c r="A5610" i="3" s="1"/>
  <c r="J5611" i="3"/>
  <c r="A5611" i="3" s="1"/>
  <c r="J5612" i="3"/>
  <c r="A5612" i="3" s="1"/>
  <c r="J5613" i="3"/>
  <c r="A5613" i="3" s="1"/>
  <c r="J5614" i="3"/>
  <c r="A5614" i="3" s="1"/>
  <c r="J5615" i="3"/>
  <c r="A5615" i="3" s="1"/>
  <c r="J5616" i="3"/>
  <c r="A5616" i="3" s="1"/>
  <c r="J5617" i="3"/>
  <c r="A5617" i="3" s="1"/>
  <c r="J5618" i="3"/>
  <c r="A5618" i="3" s="1"/>
  <c r="J5619" i="3"/>
  <c r="A5619" i="3" s="1"/>
  <c r="J5620" i="3"/>
  <c r="A5620" i="3" s="1"/>
  <c r="J5621" i="3"/>
  <c r="A5621" i="3" s="1"/>
  <c r="J5622" i="3"/>
  <c r="A5622" i="3" s="1"/>
  <c r="J5623" i="3"/>
  <c r="A5623" i="3" s="1"/>
  <c r="J5624" i="3"/>
  <c r="A5624" i="3" s="1"/>
  <c r="J5625" i="3"/>
  <c r="A5625" i="3" s="1"/>
  <c r="J5626" i="3"/>
  <c r="A5626" i="3" s="1"/>
  <c r="J5627" i="3"/>
  <c r="A5627" i="3" s="1"/>
  <c r="J5628" i="3"/>
  <c r="A5628" i="3" s="1"/>
  <c r="J5629" i="3"/>
  <c r="A5629" i="3" s="1"/>
  <c r="J5630" i="3"/>
  <c r="A5630" i="3" s="1"/>
  <c r="J5631" i="3"/>
  <c r="A5631" i="3" s="1"/>
  <c r="J5632" i="3"/>
  <c r="A5632" i="3" s="1"/>
  <c r="J5633" i="3"/>
  <c r="A5633" i="3" s="1"/>
  <c r="J5634" i="3"/>
  <c r="A5634" i="3" s="1"/>
  <c r="J5635" i="3"/>
  <c r="A5635" i="3" s="1"/>
  <c r="J5636" i="3"/>
  <c r="A5636" i="3" s="1"/>
  <c r="J5637" i="3"/>
  <c r="A5637" i="3" s="1"/>
  <c r="J5638" i="3"/>
  <c r="A5638" i="3" s="1"/>
  <c r="J5639" i="3"/>
  <c r="A5639" i="3" s="1"/>
  <c r="J5640" i="3"/>
  <c r="A5640" i="3" s="1"/>
  <c r="J5641" i="3"/>
  <c r="A5641" i="3" s="1"/>
  <c r="J5642" i="3"/>
  <c r="A5642" i="3" s="1"/>
  <c r="J5643" i="3"/>
  <c r="A5643" i="3" s="1"/>
  <c r="J5644" i="3"/>
  <c r="A5644" i="3" s="1"/>
  <c r="J5645" i="3"/>
  <c r="A5645" i="3" s="1"/>
  <c r="J5646" i="3"/>
  <c r="A5646" i="3" s="1"/>
  <c r="J5647" i="3"/>
  <c r="A5647" i="3" s="1"/>
  <c r="J5648" i="3"/>
  <c r="A5648" i="3" s="1"/>
  <c r="J5649" i="3"/>
  <c r="A5649" i="3" s="1"/>
  <c r="J5650" i="3"/>
  <c r="A5650" i="3" s="1"/>
  <c r="J5651" i="3"/>
  <c r="A5651" i="3" s="1"/>
  <c r="J5652" i="3"/>
  <c r="A5652" i="3" s="1"/>
  <c r="J5653" i="3"/>
  <c r="A5653" i="3" s="1"/>
  <c r="J5654" i="3"/>
  <c r="A5654" i="3" s="1"/>
  <c r="J5655" i="3"/>
  <c r="A5655" i="3" s="1"/>
  <c r="J5656" i="3"/>
  <c r="A5656" i="3" s="1"/>
  <c r="K5596" i="3"/>
  <c r="K5597" i="3"/>
  <c r="K5598" i="3"/>
  <c r="K5599" i="3"/>
  <c r="K5600" i="3"/>
  <c r="K5601" i="3"/>
  <c r="K5602" i="3"/>
  <c r="K5603" i="3"/>
  <c r="K5604" i="3"/>
  <c r="K5605" i="3"/>
  <c r="K5606" i="3"/>
  <c r="K5607" i="3"/>
  <c r="K5608" i="3"/>
  <c r="K5609" i="3"/>
  <c r="K5610" i="3"/>
  <c r="K5611" i="3"/>
  <c r="K5612" i="3"/>
  <c r="K5613" i="3"/>
  <c r="K5614" i="3"/>
  <c r="K5615" i="3"/>
  <c r="K5616" i="3"/>
  <c r="K5617" i="3"/>
  <c r="K5618" i="3"/>
  <c r="K5619" i="3"/>
  <c r="K5620" i="3"/>
  <c r="K5621" i="3"/>
  <c r="K5622" i="3"/>
  <c r="K5623" i="3"/>
  <c r="K5624" i="3"/>
  <c r="K5625" i="3"/>
  <c r="K5626" i="3"/>
  <c r="K5627" i="3"/>
  <c r="K5628" i="3"/>
  <c r="K5629" i="3"/>
  <c r="K5630" i="3"/>
  <c r="K5631" i="3"/>
  <c r="K5632" i="3"/>
  <c r="K5633" i="3"/>
  <c r="K5634" i="3"/>
  <c r="K5635" i="3"/>
  <c r="K5636" i="3"/>
  <c r="K5637" i="3"/>
  <c r="K5638" i="3"/>
  <c r="K5639" i="3"/>
  <c r="K5640" i="3"/>
  <c r="K5641" i="3"/>
  <c r="K5642" i="3"/>
  <c r="K5643" i="3"/>
  <c r="K5644" i="3"/>
  <c r="K5645" i="3"/>
  <c r="K5646" i="3"/>
  <c r="K5647" i="3"/>
  <c r="K5648" i="3"/>
  <c r="K5649" i="3"/>
  <c r="K5650" i="3"/>
  <c r="K5651" i="3"/>
  <c r="K5652" i="3"/>
  <c r="K5653" i="3"/>
  <c r="K5654" i="3"/>
  <c r="K5655" i="3"/>
  <c r="K5656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N5596" i="3"/>
  <c r="N5597" i="3"/>
  <c r="N5598" i="3"/>
  <c r="N5599" i="3"/>
  <c r="N5600" i="3"/>
  <c r="N5601" i="3"/>
  <c r="N5602" i="3"/>
  <c r="N5603" i="3"/>
  <c r="N5604" i="3"/>
  <c r="N5605" i="3"/>
  <c r="N5606" i="3"/>
  <c r="N5607" i="3"/>
  <c r="N5608" i="3"/>
  <c r="N5609" i="3"/>
  <c r="N5610" i="3"/>
  <c r="N5611" i="3"/>
  <c r="N5612" i="3"/>
  <c r="N5613" i="3"/>
  <c r="N5614" i="3"/>
  <c r="N5615" i="3"/>
  <c r="N5616" i="3"/>
  <c r="N5617" i="3"/>
  <c r="N5618" i="3"/>
  <c r="N5619" i="3"/>
  <c r="N5620" i="3"/>
  <c r="N5621" i="3"/>
  <c r="N5622" i="3"/>
  <c r="N5623" i="3"/>
  <c r="N5624" i="3"/>
  <c r="N5625" i="3"/>
  <c r="N5626" i="3"/>
  <c r="N5627" i="3"/>
  <c r="N5628" i="3"/>
  <c r="N5629" i="3"/>
  <c r="N5630" i="3"/>
  <c r="N5631" i="3"/>
  <c r="N5632" i="3"/>
  <c r="N5633" i="3"/>
  <c r="N5634" i="3"/>
  <c r="N5635" i="3"/>
  <c r="N5636" i="3"/>
  <c r="N5637" i="3"/>
  <c r="N5638" i="3"/>
  <c r="N5639" i="3"/>
  <c r="N5640" i="3"/>
  <c r="N5641" i="3"/>
  <c r="N5642" i="3"/>
  <c r="N5643" i="3"/>
  <c r="N5644" i="3"/>
  <c r="N5645" i="3"/>
  <c r="N5646" i="3"/>
  <c r="N5647" i="3"/>
  <c r="N5648" i="3"/>
  <c r="N5649" i="3"/>
  <c r="N5650" i="3"/>
  <c r="N5651" i="3"/>
  <c r="N5652" i="3"/>
  <c r="N5653" i="3"/>
  <c r="N5654" i="3"/>
  <c r="N5655" i="3"/>
  <c r="N5656" i="3"/>
  <c r="R5627" i="3"/>
  <c r="R5641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X5596" i="3"/>
  <c r="X5597" i="3"/>
  <c r="X5598" i="3"/>
  <c r="X5599" i="3"/>
  <c r="X5600" i="3"/>
  <c r="X5601" i="3"/>
  <c r="X5602" i="3"/>
  <c r="X5603" i="3"/>
  <c r="X5604" i="3"/>
  <c r="X5605" i="3"/>
  <c r="X5606" i="3"/>
  <c r="X5607" i="3"/>
  <c r="X5608" i="3"/>
  <c r="X5609" i="3"/>
  <c r="X5610" i="3"/>
  <c r="X5611" i="3"/>
  <c r="X5612" i="3"/>
  <c r="X5613" i="3"/>
  <c r="X5614" i="3"/>
  <c r="X5615" i="3"/>
  <c r="X5616" i="3"/>
  <c r="X5617" i="3"/>
  <c r="X5618" i="3"/>
  <c r="X5619" i="3"/>
  <c r="X5620" i="3"/>
  <c r="X5621" i="3"/>
  <c r="X5622" i="3"/>
  <c r="X5623" i="3"/>
  <c r="X5624" i="3"/>
  <c r="X5625" i="3"/>
  <c r="X5626" i="3"/>
  <c r="X5627" i="3"/>
  <c r="X5628" i="3"/>
  <c r="X5629" i="3"/>
  <c r="X5630" i="3"/>
  <c r="X5631" i="3"/>
  <c r="X5632" i="3"/>
  <c r="X5633" i="3"/>
  <c r="X5634" i="3"/>
  <c r="X5635" i="3"/>
  <c r="X5636" i="3"/>
  <c r="X5637" i="3"/>
  <c r="X5638" i="3"/>
  <c r="X5639" i="3"/>
  <c r="X5640" i="3"/>
  <c r="X5641" i="3"/>
  <c r="X5642" i="3"/>
  <c r="X5643" i="3"/>
  <c r="X5644" i="3"/>
  <c r="X5645" i="3"/>
  <c r="X5646" i="3"/>
  <c r="X5647" i="3"/>
  <c r="X5648" i="3"/>
  <c r="X5649" i="3"/>
  <c r="X5650" i="3"/>
  <c r="X5651" i="3"/>
  <c r="X5652" i="3"/>
  <c r="X5653" i="3"/>
  <c r="X5654" i="3"/>
  <c r="X5655" i="3"/>
  <c r="X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1" i="3"/>
  <c r="D5712" i="3"/>
  <c r="D5713" i="3"/>
  <c r="D5714" i="3"/>
  <c r="D5715" i="3"/>
  <c r="D5716" i="3"/>
  <c r="D5717" i="3"/>
  <c r="D5718" i="3"/>
  <c r="H5657" i="3"/>
  <c r="H5658" i="3"/>
  <c r="H5659" i="3"/>
  <c r="H5660" i="3"/>
  <c r="H5661" i="3"/>
  <c r="H5662" i="3"/>
  <c r="H5663" i="3"/>
  <c r="H5664" i="3"/>
  <c r="H5665" i="3"/>
  <c r="H5666" i="3"/>
  <c r="H5667" i="3"/>
  <c r="H5668" i="3"/>
  <c r="H5669" i="3"/>
  <c r="H5670" i="3"/>
  <c r="H5671" i="3"/>
  <c r="H5672" i="3"/>
  <c r="H5673" i="3"/>
  <c r="H5674" i="3"/>
  <c r="H5675" i="3"/>
  <c r="H5676" i="3"/>
  <c r="H5677" i="3"/>
  <c r="H5678" i="3"/>
  <c r="H5679" i="3"/>
  <c r="H5680" i="3"/>
  <c r="H5681" i="3"/>
  <c r="H5682" i="3"/>
  <c r="H5683" i="3"/>
  <c r="H5684" i="3"/>
  <c r="H5685" i="3"/>
  <c r="H5686" i="3"/>
  <c r="H5687" i="3"/>
  <c r="H5688" i="3"/>
  <c r="H5689" i="3"/>
  <c r="H5690" i="3"/>
  <c r="H5691" i="3"/>
  <c r="H5692" i="3"/>
  <c r="H5693" i="3"/>
  <c r="H5694" i="3"/>
  <c r="H5695" i="3"/>
  <c r="H5696" i="3"/>
  <c r="H5697" i="3"/>
  <c r="H5698" i="3"/>
  <c r="H5699" i="3"/>
  <c r="H5700" i="3"/>
  <c r="H5701" i="3"/>
  <c r="H5702" i="3"/>
  <c r="H5703" i="3"/>
  <c r="H5704" i="3"/>
  <c r="H5705" i="3"/>
  <c r="H5706" i="3"/>
  <c r="H5707" i="3"/>
  <c r="H5708" i="3"/>
  <c r="H5709" i="3"/>
  <c r="H5711" i="3"/>
  <c r="H5712" i="3"/>
  <c r="H5713" i="3"/>
  <c r="H5714" i="3"/>
  <c r="H5715" i="3"/>
  <c r="H5716" i="3"/>
  <c r="H5717" i="3"/>
  <c r="H5718" i="3"/>
  <c r="J5657" i="3"/>
  <c r="A5657" i="3" s="1"/>
  <c r="J5658" i="3"/>
  <c r="A5658" i="3" s="1"/>
  <c r="J5659" i="3"/>
  <c r="A5659" i="3" s="1"/>
  <c r="J5660" i="3"/>
  <c r="A5660" i="3" s="1"/>
  <c r="J5661" i="3"/>
  <c r="A5661" i="3" s="1"/>
  <c r="J5662" i="3"/>
  <c r="A5662" i="3" s="1"/>
  <c r="J5663" i="3"/>
  <c r="A5663" i="3" s="1"/>
  <c r="J5664" i="3"/>
  <c r="A5664" i="3" s="1"/>
  <c r="J5665" i="3"/>
  <c r="A5665" i="3" s="1"/>
  <c r="J5666" i="3"/>
  <c r="A5666" i="3" s="1"/>
  <c r="J5667" i="3"/>
  <c r="A5667" i="3" s="1"/>
  <c r="J5668" i="3"/>
  <c r="A5668" i="3" s="1"/>
  <c r="J5669" i="3"/>
  <c r="A5669" i="3" s="1"/>
  <c r="J5670" i="3"/>
  <c r="A5670" i="3" s="1"/>
  <c r="J5671" i="3"/>
  <c r="A5671" i="3" s="1"/>
  <c r="J5672" i="3"/>
  <c r="A5672" i="3" s="1"/>
  <c r="J5673" i="3"/>
  <c r="A5673" i="3" s="1"/>
  <c r="J5674" i="3"/>
  <c r="A5674" i="3" s="1"/>
  <c r="J5675" i="3"/>
  <c r="A5675" i="3" s="1"/>
  <c r="J5676" i="3"/>
  <c r="A5676" i="3" s="1"/>
  <c r="J5677" i="3"/>
  <c r="A5677" i="3" s="1"/>
  <c r="J5678" i="3"/>
  <c r="A5678" i="3" s="1"/>
  <c r="J5679" i="3"/>
  <c r="A5679" i="3" s="1"/>
  <c r="J5680" i="3"/>
  <c r="A5680" i="3" s="1"/>
  <c r="J5681" i="3"/>
  <c r="A5681" i="3" s="1"/>
  <c r="J5682" i="3"/>
  <c r="A5682" i="3" s="1"/>
  <c r="J5683" i="3"/>
  <c r="A5683" i="3" s="1"/>
  <c r="J5684" i="3"/>
  <c r="A5684" i="3" s="1"/>
  <c r="J5685" i="3"/>
  <c r="A5685" i="3" s="1"/>
  <c r="J5686" i="3"/>
  <c r="A5686" i="3" s="1"/>
  <c r="J5687" i="3"/>
  <c r="A5687" i="3" s="1"/>
  <c r="J5688" i="3"/>
  <c r="A5688" i="3" s="1"/>
  <c r="J5689" i="3"/>
  <c r="A5689" i="3" s="1"/>
  <c r="J5690" i="3"/>
  <c r="A5690" i="3" s="1"/>
  <c r="J5691" i="3"/>
  <c r="A5691" i="3" s="1"/>
  <c r="J5692" i="3"/>
  <c r="A5692" i="3" s="1"/>
  <c r="J5693" i="3"/>
  <c r="A5693" i="3" s="1"/>
  <c r="J5694" i="3"/>
  <c r="A5694" i="3" s="1"/>
  <c r="J5695" i="3"/>
  <c r="A5695" i="3" s="1"/>
  <c r="J5696" i="3"/>
  <c r="A5696" i="3" s="1"/>
  <c r="J5697" i="3"/>
  <c r="A5697" i="3" s="1"/>
  <c r="J5698" i="3"/>
  <c r="A5698" i="3" s="1"/>
  <c r="J5699" i="3"/>
  <c r="A5699" i="3" s="1"/>
  <c r="J5700" i="3"/>
  <c r="A5700" i="3" s="1"/>
  <c r="J5701" i="3"/>
  <c r="A5701" i="3" s="1"/>
  <c r="J5702" i="3"/>
  <c r="A5702" i="3" s="1"/>
  <c r="J5703" i="3"/>
  <c r="A5703" i="3" s="1"/>
  <c r="J5704" i="3"/>
  <c r="A5704" i="3" s="1"/>
  <c r="J5705" i="3"/>
  <c r="A5705" i="3" s="1"/>
  <c r="J5706" i="3"/>
  <c r="A5706" i="3" s="1"/>
  <c r="J5707" i="3"/>
  <c r="A5707" i="3" s="1"/>
  <c r="J5708" i="3"/>
  <c r="A5708" i="3" s="1"/>
  <c r="J5709" i="3"/>
  <c r="A5709" i="3" s="1"/>
  <c r="J5711" i="3"/>
  <c r="A5711" i="3" s="1"/>
  <c r="J5712" i="3"/>
  <c r="A5712" i="3" s="1"/>
  <c r="J5713" i="3"/>
  <c r="A5713" i="3" s="1"/>
  <c r="J5714" i="3"/>
  <c r="A5714" i="3" s="1"/>
  <c r="J5715" i="3"/>
  <c r="A5715" i="3" s="1"/>
  <c r="J5716" i="3"/>
  <c r="A5716" i="3" s="1"/>
  <c r="J5717" i="3"/>
  <c r="A5717" i="3" s="1"/>
  <c r="J5718" i="3"/>
  <c r="A5718" i="3" s="1"/>
  <c r="K5657" i="3"/>
  <c r="K5658" i="3"/>
  <c r="K5659" i="3"/>
  <c r="K5660" i="3"/>
  <c r="K5661" i="3"/>
  <c r="K5662" i="3"/>
  <c r="K5663" i="3"/>
  <c r="K5664" i="3"/>
  <c r="K5665" i="3"/>
  <c r="K5666" i="3"/>
  <c r="K5667" i="3"/>
  <c r="K5668" i="3"/>
  <c r="K5669" i="3"/>
  <c r="K5670" i="3"/>
  <c r="K5671" i="3"/>
  <c r="K5672" i="3"/>
  <c r="K5673" i="3"/>
  <c r="K5674" i="3"/>
  <c r="K5675" i="3"/>
  <c r="K5676" i="3"/>
  <c r="K5677" i="3"/>
  <c r="K5678" i="3"/>
  <c r="K5679" i="3"/>
  <c r="K5680" i="3"/>
  <c r="K5681" i="3"/>
  <c r="K5682" i="3"/>
  <c r="K5683" i="3"/>
  <c r="K5684" i="3"/>
  <c r="K5685" i="3"/>
  <c r="K5686" i="3"/>
  <c r="K5687" i="3"/>
  <c r="K5688" i="3"/>
  <c r="K5689" i="3"/>
  <c r="K5690" i="3"/>
  <c r="K5691" i="3"/>
  <c r="K5692" i="3"/>
  <c r="K5693" i="3"/>
  <c r="K5694" i="3"/>
  <c r="K5695" i="3"/>
  <c r="K5696" i="3"/>
  <c r="K5697" i="3"/>
  <c r="K5698" i="3"/>
  <c r="K5699" i="3"/>
  <c r="K5700" i="3"/>
  <c r="K5701" i="3"/>
  <c r="K5702" i="3"/>
  <c r="K5703" i="3"/>
  <c r="K5704" i="3"/>
  <c r="K5705" i="3"/>
  <c r="K5706" i="3"/>
  <c r="K5707" i="3"/>
  <c r="K5708" i="3"/>
  <c r="K5709" i="3"/>
  <c r="K5711" i="3"/>
  <c r="K5712" i="3"/>
  <c r="K5713" i="3"/>
  <c r="K5714" i="3"/>
  <c r="K5715" i="3"/>
  <c r="K5716" i="3"/>
  <c r="K5717" i="3"/>
  <c r="K5718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1" i="3"/>
  <c r="L5712" i="3"/>
  <c r="L5713" i="3"/>
  <c r="L5714" i="3"/>
  <c r="L5715" i="3"/>
  <c r="L5716" i="3"/>
  <c r="L5717" i="3"/>
  <c r="L5718" i="3"/>
  <c r="N5657" i="3"/>
  <c r="N5658" i="3"/>
  <c r="N5659" i="3"/>
  <c r="N5660" i="3"/>
  <c r="N5661" i="3"/>
  <c r="N5662" i="3"/>
  <c r="N5663" i="3"/>
  <c r="N5664" i="3"/>
  <c r="N5665" i="3"/>
  <c r="N5666" i="3"/>
  <c r="N5667" i="3"/>
  <c r="N5668" i="3"/>
  <c r="N5669" i="3"/>
  <c r="N5670" i="3"/>
  <c r="N5671" i="3"/>
  <c r="N5672" i="3"/>
  <c r="N5673" i="3"/>
  <c r="N5674" i="3"/>
  <c r="N5675" i="3"/>
  <c r="N5676" i="3"/>
  <c r="N5677" i="3"/>
  <c r="N5678" i="3"/>
  <c r="N5679" i="3"/>
  <c r="N5680" i="3"/>
  <c r="N5681" i="3"/>
  <c r="N5682" i="3"/>
  <c r="N5683" i="3"/>
  <c r="N5684" i="3"/>
  <c r="N5685" i="3"/>
  <c r="N5686" i="3"/>
  <c r="N5687" i="3"/>
  <c r="N5688" i="3"/>
  <c r="N5689" i="3"/>
  <c r="N5690" i="3"/>
  <c r="N5691" i="3"/>
  <c r="N5692" i="3"/>
  <c r="N5693" i="3"/>
  <c r="N5694" i="3"/>
  <c r="N5695" i="3"/>
  <c r="N5696" i="3"/>
  <c r="N5697" i="3"/>
  <c r="N5698" i="3"/>
  <c r="N5699" i="3"/>
  <c r="N5700" i="3"/>
  <c r="N5701" i="3"/>
  <c r="N5702" i="3"/>
  <c r="N5703" i="3"/>
  <c r="N5704" i="3"/>
  <c r="N5705" i="3"/>
  <c r="N5706" i="3"/>
  <c r="N5707" i="3"/>
  <c r="N5708" i="3"/>
  <c r="N5709" i="3"/>
  <c r="N5711" i="3"/>
  <c r="N5712" i="3"/>
  <c r="N5713" i="3"/>
  <c r="N5714" i="3"/>
  <c r="N5715" i="3"/>
  <c r="N5716" i="3"/>
  <c r="N5717" i="3"/>
  <c r="N5718" i="3"/>
  <c r="R5665" i="3"/>
  <c r="R5675" i="3"/>
  <c r="R5705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1" i="3"/>
  <c r="W5712" i="3"/>
  <c r="W5713" i="3"/>
  <c r="W5714" i="3"/>
  <c r="W5715" i="3"/>
  <c r="W5716" i="3"/>
  <c r="W5717" i="3"/>
  <c r="W5718" i="3"/>
  <c r="X5657" i="3"/>
  <c r="X5658" i="3"/>
  <c r="X5659" i="3"/>
  <c r="X5660" i="3"/>
  <c r="X5661" i="3"/>
  <c r="X5662" i="3"/>
  <c r="X5663" i="3"/>
  <c r="X5664" i="3"/>
  <c r="X5665" i="3"/>
  <c r="X5666" i="3"/>
  <c r="X5667" i="3"/>
  <c r="X5668" i="3"/>
  <c r="X5669" i="3"/>
  <c r="X5670" i="3"/>
  <c r="X5671" i="3"/>
  <c r="X5672" i="3"/>
  <c r="X5673" i="3"/>
  <c r="X5674" i="3"/>
  <c r="X5675" i="3"/>
  <c r="X5676" i="3"/>
  <c r="X5677" i="3"/>
  <c r="X5678" i="3"/>
  <c r="X5679" i="3"/>
  <c r="X5680" i="3"/>
  <c r="X5681" i="3"/>
  <c r="X5682" i="3"/>
  <c r="X5683" i="3"/>
  <c r="X5684" i="3"/>
  <c r="X5685" i="3"/>
  <c r="X5686" i="3"/>
  <c r="X5687" i="3"/>
  <c r="X5688" i="3"/>
  <c r="X5689" i="3"/>
  <c r="X5690" i="3"/>
  <c r="X5691" i="3"/>
  <c r="X5692" i="3"/>
  <c r="X5693" i="3"/>
  <c r="X5694" i="3"/>
  <c r="X5695" i="3"/>
  <c r="X5696" i="3"/>
  <c r="X5697" i="3"/>
  <c r="X5698" i="3"/>
  <c r="X5699" i="3"/>
  <c r="X5700" i="3"/>
  <c r="X5701" i="3"/>
  <c r="X5702" i="3"/>
  <c r="X5703" i="3"/>
  <c r="X5704" i="3"/>
  <c r="X5705" i="3"/>
  <c r="X5706" i="3"/>
  <c r="X5707" i="3"/>
  <c r="X5708" i="3"/>
  <c r="X5709" i="3"/>
  <c r="X5711" i="3"/>
  <c r="X5712" i="3"/>
  <c r="X5713" i="3"/>
  <c r="X5714" i="3"/>
  <c r="X5715" i="3"/>
  <c r="X5716" i="3"/>
  <c r="X5717" i="3"/>
  <c r="X5718" i="3"/>
  <c r="D5719" i="3"/>
  <c r="H5719" i="3"/>
  <c r="J5719" i="3"/>
  <c r="A5719" i="3" s="1"/>
  <c r="K5719" i="3"/>
  <c r="L5719" i="3"/>
  <c r="N5719" i="3"/>
  <c r="W5719" i="3"/>
  <c r="X5719" i="3"/>
  <c r="J4893" i="3"/>
  <c r="N5120" i="3"/>
  <c r="N5106" i="3"/>
  <c r="N5092" i="3"/>
  <c r="N5078" i="3"/>
  <c r="N5064" i="3"/>
  <c r="N5050" i="3"/>
  <c r="N4614" i="3"/>
  <c r="N4600" i="3"/>
  <c r="N4586" i="3"/>
  <c r="N4572" i="3"/>
  <c r="N4558" i="3"/>
  <c r="N454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A793" i="3" s="1"/>
  <c r="J794" i="3"/>
  <c r="A794" i="3" s="1"/>
  <c r="J795" i="3"/>
  <c r="A795" i="3" s="1"/>
  <c r="J796" i="3"/>
  <c r="A796" i="3" s="1"/>
  <c r="J797" i="3"/>
  <c r="A797" i="3" s="1"/>
  <c r="J798" i="3"/>
  <c r="A798" i="3" s="1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2" i="3"/>
  <c r="J2493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9" i="3"/>
  <c r="J4760" i="3"/>
  <c r="J4761" i="3"/>
  <c r="J4762" i="3"/>
  <c r="J4763" i="3"/>
  <c r="J4764" i="3"/>
  <c r="J4765" i="3"/>
  <c r="J4766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4" i="3"/>
  <c r="Y5710" i="3" l="1"/>
  <c r="Y5561" i="3"/>
  <c r="Y5565" i="3"/>
  <c r="Y5569" i="3"/>
  <c r="Y5573" i="3"/>
  <c r="Y5577" i="3"/>
  <c r="Y5582" i="3"/>
  <c r="Y5586" i="3"/>
  <c r="Y5590" i="3"/>
  <c r="Y5594" i="3"/>
  <c r="Y5596" i="3"/>
  <c r="Y5600" i="3"/>
  <c r="Y5604" i="3"/>
  <c r="Y5608" i="3"/>
  <c r="Y5612" i="3"/>
  <c r="Y5616" i="3"/>
  <c r="Y5620" i="3"/>
  <c r="Y5624" i="3"/>
  <c r="Y5628" i="3"/>
  <c r="Y5632" i="3"/>
  <c r="Y5636" i="3"/>
  <c r="Y5640" i="3"/>
  <c r="Y5644" i="3"/>
  <c r="Y5648" i="3"/>
  <c r="Y5652" i="3"/>
  <c r="Y5656" i="3"/>
  <c r="Y5659" i="3"/>
  <c r="Y5663" i="3"/>
  <c r="Y5667" i="3"/>
  <c r="Y5671" i="3"/>
  <c r="Y5675" i="3"/>
  <c r="Y5679" i="3"/>
  <c r="Y5683" i="3"/>
  <c r="Y5687" i="3"/>
  <c r="Y5691" i="3"/>
  <c r="Y5695" i="3"/>
  <c r="Y5699" i="3"/>
  <c r="Y5703" i="3"/>
  <c r="Y5707" i="3"/>
  <c r="Y5712" i="3"/>
  <c r="Y5716" i="3"/>
  <c r="Y5719" i="3"/>
  <c r="Y5562" i="3"/>
  <c r="Y5566" i="3"/>
  <c r="Y5570" i="3"/>
  <c r="Y5574" i="3"/>
  <c r="Y5578" i="3"/>
  <c r="Y5583" i="3"/>
  <c r="Y5587" i="3"/>
  <c r="Y5591" i="3"/>
  <c r="Y5595" i="3"/>
  <c r="Y5597" i="3"/>
  <c r="Y5601" i="3"/>
  <c r="Y5605" i="3"/>
  <c r="Y5609" i="3"/>
  <c r="Y5613" i="3"/>
  <c r="Y5617" i="3"/>
  <c r="Y5621" i="3"/>
  <c r="Y5625" i="3"/>
  <c r="Y5629" i="3"/>
  <c r="Y5633" i="3"/>
  <c r="Y5637" i="3"/>
  <c r="Y5641" i="3"/>
  <c r="Y5645" i="3"/>
  <c r="Y5649" i="3"/>
  <c r="Y5653" i="3"/>
  <c r="Y5660" i="3"/>
  <c r="Y5664" i="3"/>
  <c r="Y5668" i="3"/>
  <c r="Y5672" i="3"/>
  <c r="Y5676" i="3"/>
  <c r="Y5680" i="3"/>
  <c r="Y5684" i="3"/>
  <c r="Y5688" i="3"/>
  <c r="Y5692" i="3"/>
  <c r="Y5696" i="3"/>
  <c r="Y5700" i="3"/>
  <c r="Y5704" i="3"/>
  <c r="Y5708" i="3"/>
  <c r="Y5713" i="3"/>
  <c r="Y5717" i="3"/>
  <c r="Y5580" i="3"/>
  <c r="Y5559" i="3"/>
  <c r="Y5563" i="3"/>
  <c r="Y5567" i="3"/>
  <c r="Y5571" i="3"/>
  <c r="Y5575" i="3"/>
  <c r="Y5579" i="3"/>
  <c r="Y5584" i="3"/>
  <c r="Y5588" i="3"/>
  <c r="Y5592" i="3"/>
  <c r="Y5598" i="3"/>
  <c r="Y5602" i="3"/>
  <c r="Y5606" i="3"/>
  <c r="Y5610" i="3"/>
  <c r="Y5614" i="3"/>
  <c r="Y5618" i="3"/>
  <c r="Y5622" i="3"/>
  <c r="Y5626" i="3"/>
  <c r="Y5630" i="3"/>
  <c r="Y5634" i="3"/>
  <c r="Y5638" i="3"/>
  <c r="Y5642" i="3"/>
  <c r="Y5646" i="3"/>
  <c r="Y5650" i="3"/>
  <c r="Y5654" i="3"/>
  <c r="Y5657" i="3"/>
  <c r="Y5661" i="3"/>
  <c r="Y5665" i="3"/>
  <c r="Y5669" i="3"/>
  <c r="Y5673" i="3"/>
  <c r="Y5677" i="3"/>
  <c r="Y5681" i="3"/>
  <c r="Y5685" i="3"/>
  <c r="Y5689" i="3"/>
  <c r="Y5693" i="3"/>
  <c r="Y5697" i="3"/>
  <c r="Y5701" i="3"/>
  <c r="Y5705" i="3"/>
  <c r="Y5709" i="3"/>
  <c r="Y5714" i="3"/>
  <c r="Y5718" i="3"/>
  <c r="Y5560" i="3"/>
  <c r="Y5564" i="3"/>
  <c r="Y5568" i="3"/>
  <c r="Y5572" i="3"/>
  <c r="Y5576" i="3"/>
  <c r="Y5581" i="3"/>
  <c r="Y5585" i="3"/>
  <c r="Y5589" i="3"/>
  <c r="Y5593" i="3"/>
  <c r="Y5599" i="3"/>
  <c r="Y5603" i="3"/>
  <c r="Y5607" i="3"/>
  <c r="Y5611" i="3"/>
  <c r="Y5615" i="3"/>
  <c r="Y5619" i="3"/>
  <c r="Y5623" i="3"/>
  <c r="Y5627" i="3"/>
  <c r="Y5631" i="3"/>
  <c r="Y5635" i="3"/>
  <c r="Y5639" i="3"/>
  <c r="Y5643" i="3"/>
  <c r="Y5647" i="3"/>
  <c r="Y5651" i="3"/>
  <c r="Y5655" i="3"/>
  <c r="Y5658" i="3"/>
  <c r="Y5662" i="3"/>
  <c r="Y5666" i="3"/>
  <c r="Y5670" i="3"/>
  <c r="Y5674" i="3"/>
  <c r="Y5678" i="3"/>
  <c r="Y5682" i="3"/>
  <c r="Y5686" i="3"/>
  <c r="Y5690" i="3"/>
  <c r="Y5694" i="3"/>
  <c r="Y5698" i="3"/>
  <c r="Y5702" i="3"/>
  <c r="Y5706" i="3"/>
  <c r="Y5711" i="3"/>
  <c r="Y5715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H4829" i="3"/>
  <c r="H4830" i="3"/>
  <c r="H4831" i="3"/>
  <c r="H4832" i="3"/>
  <c r="H4833" i="3"/>
  <c r="H4834" i="3"/>
  <c r="H4835" i="3"/>
  <c r="H4836" i="3"/>
  <c r="H4837" i="3"/>
  <c r="H4838" i="3"/>
  <c r="H4839" i="3"/>
  <c r="H4840" i="3"/>
  <c r="H4841" i="3"/>
  <c r="H4842" i="3"/>
  <c r="H4843" i="3"/>
  <c r="H4844" i="3"/>
  <c r="H4845" i="3"/>
  <c r="H4846" i="3"/>
  <c r="H4847" i="3"/>
  <c r="H4848" i="3"/>
  <c r="H4849" i="3"/>
  <c r="H4850" i="3"/>
  <c r="H4851" i="3"/>
  <c r="H4852" i="3"/>
  <c r="H4853" i="3"/>
  <c r="H4854" i="3"/>
  <c r="H4855" i="3"/>
  <c r="H4856" i="3"/>
  <c r="H4857" i="3"/>
  <c r="H4858" i="3"/>
  <c r="H4859" i="3"/>
  <c r="H4860" i="3"/>
  <c r="H4861" i="3"/>
  <c r="H4862" i="3"/>
  <c r="H4863" i="3"/>
  <c r="H4864" i="3"/>
  <c r="H4865" i="3"/>
  <c r="H4866" i="3"/>
  <c r="H4867" i="3"/>
  <c r="H4868" i="3"/>
  <c r="H4869" i="3"/>
  <c r="H4870" i="3"/>
  <c r="H4871" i="3"/>
  <c r="H4872" i="3"/>
  <c r="H4873" i="3"/>
  <c r="H4874" i="3"/>
  <c r="H4875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K4829" i="3"/>
  <c r="K4830" i="3"/>
  <c r="K4831" i="3"/>
  <c r="K4832" i="3"/>
  <c r="K4833" i="3"/>
  <c r="K4834" i="3"/>
  <c r="K4835" i="3"/>
  <c r="K4836" i="3"/>
  <c r="K4837" i="3"/>
  <c r="K4838" i="3"/>
  <c r="K4839" i="3"/>
  <c r="K4840" i="3"/>
  <c r="K4841" i="3"/>
  <c r="K4842" i="3"/>
  <c r="K4843" i="3"/>
  <c r="K4844" i="3"/>
  <c r="K4845" i="3"/>
  <c r="K4846" i="3"/>
  <c r="K4847" i="3"/>
  <c r="K4848" i="3"/>
  <c r="K4849" i="3"/>
  <c r="K4850" i="3"/>
  <c r="K4851" i="3"/>
  <c r="K4852" i="3"/>
  <c r="K4853" i="3"/>
  <c r="K4854" i="3"/>
  <c r="K4855" i="3"/>
  <c r="K4856" i="3"/>
  <c r="K4857" i="3"/>
  <c r="K4858" i="3"/>
  <c r="K4859" i="3"/>
  <c r="K4860" i="3"/>
  <c r="K4861" i="3"/>
  <c r="K4862" i="3"/>
  <c r="K4863" i="3"/>
  <c r="K4864" i="3"/>
  <c r="K4865" i="3"/>
  <c r="K4866" i="3"/>
  <c r="K4867" i="3"/>
  <c r="K4868" i="3"/>
  <c r="K4869" i="3"/>
  <c r="K4870" i="3"/>
  <c r="K4871" i="3"/>
  <c r="K4872" i="3"/>
  <c r="K4873" i="3"/>
  <c r="K4874" i="3"/>
  <c r="K4875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N4829" i="3"/>
  <c r="N4830" i="3"/>
  <c r="N4831" i="3"/>
  <c r="N4832" i="3"/>
  <c r="N4833" i="3"/>
  <c r="N4834" i="3"/>
  <c r="N4835" i="3"/>
  <c r="N4836" i="3"/>
  <c r="N4837" i="3"/>
  <c r="N4838" i="3"/>
  <c r="N4839" i="3"/>
  <c r="N4840" i="3"/>
  <c r="N4841" i="3"/>
  <c r="N4842" i="3"/>
  <c r="N4843" i="3"/>
  <c r="N4844" i="3"/>
  <c r="N4845" i="3"/>
  <c r="N4846" i="3"/>
  <c r="N4847" i="3"/>
  <c r="N4848" i="3"/>
  <c r="N4849" i="3"/>
  <c r="N4850" i="3"/>
  <c r="N4851" i="3"/>
  <c r="N4852" i="3"/>
  <c r="N4853" i="3"/>
  <c r="N4854" i="3"/>
  <c r="N4855" i="3"/>
  <c r="N4856" i="3"/>
  <c r="N4857" i="3"/>
  <c r="N4858" i="3"/>
  <c r="N4859" i="3"/>
  <c r="N4860" i="3"/>
  <c r="N4861" i="3"/>
  <c r="N4862" i="3"/>
  <c r="N4863" i="3"/>
  <c r="N4864" i="3"/>
  <c r="N4865" i="3"/>
  <c r="N4866" i="3"/>
  <c r="N4867" i="3"/>
  <c r="N4868" i="3"/>
  <c r="N4869" i="3"/>
  <c r="N4870" i="3"/>
  <c r="N4871" i="3"/>
  <c r="N4872" i="3"/>
  <c r="N4873" i="3"/>
  <c r="N4874" i="3"/>
  <c r="N4875" i="3"/>
  <c r="R4829" i="3"/>
  <c r="R4830" i="3"/>
  <c r="R4831" i="3"/>
  <c r="R4832" i="3"/>
  <c r="R4833" i="3"/>
  <c r="R4834" i="3"/>
  <c r="R4835" i="3"/>
  <c r="R4836" i="3"/>
  <c r="R4837" i="3"/>
  <c r="R4838" i="3"/>
  <c r="R4839" i="3"/>
  <c r="R4840" i="3"/>
  <c r="R4841" i="3"/>
  <c r="R4842" i="3"/>
  <c r="R4843" i="3"/>
  <c r="R4844" i="3"/>
  <c r="R4845" i="3"/>
  <c r="R4846" i="3"/>
  <c r="R4847" i="3"/>
  <c r="R4848" i="3"/>
  <c r="R4849" i="3"/>
  <c r="R4850" i="3"/>
  <c r="R4851" i="3"/>
  <c r="R4852" i="3"/>
  <c r="R4853" i="3"/>
  <c r="R4854" i="3"/>
  <c r="R4855" i="3"/>
  <c r="R4856" i="3"/>
  <c r="R4857" i="3"/>
  <c r="R4858" i="3"/>
  <c r="R4859" i="3"/>
  <c r="R4860" i="3"/>
  <c r="R4861" i="3"/>
  <c r="R4862" i="3"/>
  <c r="R4863" i="3"/>
  <c r="R4864" i="3"/>
  <c r="R4865" i="3"/>
  <c r="R4866" i="3"/>
  <c r="R4867" i="3"/>
  <c r="R4868" i="3"/>
  <c r="R4869" i="3"/>
  <c r="R4870" i="3"/>
  <c r="R4871" i="3"/>
  <c r="R4872" i="3"/>
  <c r="R4873" i="3"/>
  <c r="R4874" i="3"/>
  <c r="R4875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Y4829" i="3"/>
  <c r="Y4830" i="3"/>
  <c r="Y4831" i="3"/>
  <c r="Y4832" i="3"/>
  <c r="Y4833" i="3"/>
  <c r="Y4834" i="3"/>
  <c r="Y4835" i="3"/>
  <c r="Y4836" i="3"/>
  <c r="Y4837" i="3"/>
  <c r="Y4838" i="3"/>
  <c r="Y4839" i="3"/>
  <c r="Y4840" i="3"/>
  <c r="Y4841" i="3"/>
  <c r="Y4842" i="3"/>
  <c r="Y4843" i="3"/>
  <c r="Y4844" i="3"/>
  <c r="Y4845" i="3"/>
  <c r="Y4846" i="3"/>
  <c r="Y4847" i="3"/>
  <c r="Y4848" i="3"/>
  <c r="Y4849" i="3"/>
  <c r="Y4850" i="3"/>
  <c r="Y4851" i="3"/>
  <c r="Y4852" i="3"/>
  <c r="Y4853" i="3"/>
  <c r="Y4854" i="3"/>
  <c r="Y4855" i="3"/>
  <c r="Y4856" i="3"/>
  <c r="Y4857" i="3"/>
  <c r="Y4858" i="3"/>
  <c r="Y4859" i="3"/>
  <c r="Y4860" i="3"/>
  <c r="Y4861" i="3"/>
  <c r="Y4862" i="3"/>
  <c r="Y4863" i="3"/>
  <c r="Y4864" i="3"/>
  <c r="Y4865" i="3"/>
  <c r="Y4866" i="3"/>
  <c r="Y4867" i="3"/>
  <c r="Y4868" i="3"/>
  <c r="Y4869" i="3"/>
  <c r="Y4870" i="3"/>
  <c r="Y4871" i="3"/>
  <c r="Y4872" i="3"/>
  <c r="Y4873" i="3"/>
  <c r="Y4874" i="3"/>
  <c r="Y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H4876" i="3"/>
  <c r="H4877" i="3"/>
  <c r="H4878" i="3"/>
  <c r="H4879" i="3"/>
  <c r="H4880" i="3"/>
  <c r="H4881" i="3"/>
  <c r="H4882" i="3"/>
  <c r="H4883" i="3"/>
  <c r="H4884" i="3"/>
  <c r="H4885" i="3"/>
  <c r="H4886" i="3"/>
  <c r="H4887" i="3"/>
  <c r="H4888" i="3"/>
  <c r="H4889" i="3"/>
  <c r="H4890" i="3"/>
  <c r="H4891" i="3"/>
  <c r="H4892" i="3"/>
  <c r="H4893" i="3"/>
  <c r="H4894" i="3"/>
  <c r="H4895" i="3"/>
  <c r="H4896" i="3"/>
  <c r="H4897" i="3"/>
  <c r="H4898" i="3"/>
  <c r="H4899" i="3"/>
  <c r="H4900" i="3"/>
  <c r="H4901" i="3"/>
  <c r="H4902" i="3"/>
  <c r="H4903" i="3"/>
  <c r="H4904" i="3"/>
  <c r="H4905" i="3"/>
  <c r="H4906" i="3"/>
  <c r="H4907" i="3"/>
  <c r="H4908" i="3"/>
  <c r="H4909" i="3"/>
  <c r="H4910" i="3"/>
  <c r="H4911" i="3"/>
  <c r="H4912" i="3"/>
  <c r="H4913" i="3"/>
  <c r="H4914" i="3"/>
  <c r="H4915" i="3"/>
  <c r="H4916" i="3"/>
  <c r="H4917" i="3"/>
  <c r="H4918" i="3"/>
  <c r="H4919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K4876" i="3"/>
  <c r="K4877" i="3"/>
  <c r="K4878" i="3"/>
  <c r="K4879" i="3"/>
  <c r="K4880" i="3"/>
  <c r="K4881" i="3"/>
  <c r="K4882" i="3"/>
  <c r="K4883" i="3"/>
  <c r="K4884" i="3"/>
  <c r="K4885" i="3"/>
  <c r="K4886" i="3"/>
  <c r="K4887" i="3"/>
  <c r="K4888" i="3"/>
  <c r="K4889" i="3"/>
  <c r="K4890" i="3"/>
  <c r="K4891" i="3"/>
  <c r="K4892" i="3"/>
  <c r="K4893" i="3"/>
  <c r="K4894" i="3"/>
  <c r="K4895" i="3"/>
  <c r="K4896" i="3"/>
  <c r="K4897" i="3"/>
  <c r="K4898" i="3"/>
  <c r="K4899" i="3"/>
  <c r="K4900" i="3"/>
  <c r="K4901" i="3"/>
  <c r="K4902" i="3"/>
  <c r="K4903" i="3"/>
  <c r="K4904" i="3"/>
  <c r="K4905" i="3"/>
  <c r="K4906" i="3"/>
  <c r="K4907" i="3"/>
  <c r="K4908" i="3"/>
  <c r="K4909" i="3"/>
  <c r="K4910" i="3"/>
  <c r="K4911" i="3"/>
  <c r="K4912" i="3"/>
  <c r="K4913" i="3"/>
  <c r="K4914" i="3"/>
  <c r="K4915" i="3"/>
  <c r="K4916" i="3"/>
  <c r="K4917" i="3"/>
  <c r="K4918" i="3"/>
  <c r="K4919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N4876" i="3"/>
  <c r="N4877" i="3"/>
  <c r="N4878" i="3"/>
  <c r="N4879" i="3"/>
  <c r="N4880" i="3"/>
  <c r="N4881" i="3"/>
  <c r="N4882" i="3"/>
  <c r="N4883" i="3"/>
  <c r="N4884" i="3"/>
  <c r="N4885" i="3"/>
  <c r="N4886" i="3"/>
  <c r="N4887" i="3"/>
  <c r="N4888" i="3"/>
  <c r="N4889" i="3"/>
  <c r="N4890" i="3"/>
  <c r="N4891" i="3"/>
  <c r="N4892" i="3"/>
  <c r="N4893" i="3"/>
  <c r="N4894" i="3"/>
  <c r="N4895" i="3"/>
  <c r="N4896" i="3"/>
  <c r="N4897" i="3"/>
  <c r="N4898" i="3"/>
  <c r="N4899" i="3"/>
  <c r="N4900" i="3"/>
  <c r="N4901" i="3"/>
  <c r="N4902" i="3"/>
  <c r="N4903" i="3"/>
  <c r="N4904" i="3"/>
  <c r="N4905" i="3"/>
  <c r="N4906" i="3"/>
  <c r="N4907" i="3"/>
  <c r="N4908" i="3"/>
  <c r="N4909" i="3"/>
  <c r="N4910" i="3"/>
  <c r="N4911" i="3"/>
  <c r="N4912" i="3"/>
  <c r="N4913" i="3"/>
  <c r="N4914" i="3"/>
  <c r="N4915" i="3"/>
  <c r="N4916" i="3"/>
  <c r="N4917" i="3"/>
  <c r="N4918" i="3"/>
  <c r="N4919" i="3"/>
  <c r="R4876" i="3"/>
  <c r="R4877" i="3"/>
  <c r="R4878" i="3"/>
  <c r="R4879" i="3"/>
  <c r="R4880" i="3"/>
  <c r="R4881" i="3"/>
  <c r="R4882" i="3"/>
  <c r="R4883" i="3"/>
  <c r="R4884" i="3"/>
  <c r="R4885" i="3"/>
  <c r="R4886" i="3"/>
  <c r="R4887" i="3"/>
  <c r="R4888" i="3"/>
  <c r="R4889" i="3"/>
  <c r="R4890" i="3"/>
  <c r="R4891" i="3"/>
  <c r="R4892" i="3"/>
  <c r="R4893" i="3"/>
  <c r="R4894" i="3"/>
  <c r="R4895" i="3"/>
  <c r="R4896" i="3"/>
  <c r="R4897" i="3"/>
  <c r="R4898" i="3"/>
  <c r="R4899" i="3"/>
  <c r="R4900" i="3"/>
  <c r="R4901" i="3"/>
  <c r="R4902" i="3"/>
  <c r="R4903" i="3"/>
  <c r="R4904" i="3"/>
  <c r="R4905" i="3"/>
  <c r="R4906" i="3"/>
  <c r="R4907" i="3"/>
  <c r="R4908" i="3"/>
  <c r="R4909" i="3"/>
  <c r="R4910" i="3"/>
  <c r="R4911" i="3"/>
  <c r="R4912" i="3"/>
  <c r="R4913" i="3"/>
  <c r="R4914" i="3"/>
  <c r="R4915" i="3"/>
  <c r="R4916" i="3"/>
  <c r="R4917" i="3"/>
  <c r="R4918" i="3"/>
  <c r="R4919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Y4876" i="3"/>
  <c r="Y4877" i="3"/>
  <c r="Y4878" i="3"/>
  <c r="Y4879" i="3"/>
  <c r="Y4880" i="3"/>
  <c r="Y4881" i="3"/>
  <c r="Y4882" i="3"/>
  <c r="Y4883" i="3"/>
  <c r="Y4884" i="3"/>
  <c r="Y4885" i="3"/>
  <c r="Y4886" i="3"/>
  <c r="Y4887" i="3"/>
  <c r="Y4888" i="3"/>
  <c r="Y4889" i="3"/>
  <c r="Y4890" i="3"/>
  <c r="Y4891" i="3"/>
  <c r="Y4892" i="3"/>
  <c r="Y4893" i="3"/>
  <c r="Y4894" i="3"/>
  <c r="Y4895" i="3"/>
  <c r="Y4896" i="3"/>
  <c r="Y4897" i="3"/>
  <c r="Y4898" i="3"/>
  <c r="Y4899" i="3"/>
  <c r="Y4900" i="3"/>
  <c r="Y4901" i="3"/>
  <c r="Y4902" i="3"/>
  <c r="Y4903" i="3"/>
  <c r="Y4904" i="3"/>
  <c r="Y4905" i="3"/>
  <c r="Y4906" i="3"/>
  <c r="Y4907" i="3"/>
  <c r="Y4908" i="3"/>
  <c r="Y4909" i="3"/>
  <c r="Y4910" i="3"/>
  <c r="Y4911" i="3"/>
  <c r="Y4912" i="3"/>
  <c r="Y4913" i="3"/>
  <c r="Y4914" i="3"/>
  <c r="Y4915" i="3"/>
  <c r="Y4916" i="3"/>
  <c r="Y4917" i="3"/>
  <c r="Y4918" i="3"/>
  <c r="Y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H4920" i="3"/>
  <c r="H4921" i="3"/>
  <c r="H4922" i="3"/>
  <c r="H4923" i="3"/>
  <c r="H4924" i="3"/>
  <c r="H4925" i="3"/>
  <c r="H4926" i="3"/>
  <c r="H4927" i="3"/>
  <c r="H4928" i="3"/>
  <c r="H4929" i="3"/>
  <c r="H4930" i="3"/>
  <c r="H4931" i="3"/>
  <c r="H4932" i="3"/>
  <c r="H4933" i="3"/>
  <c r="H4934" i="3"/>
  <c r="H4935" i="3"/>
  <c r="H4936" i="3"/>
  <c r="H4937" i="3"/>
  <c r="H4938" i="3"/>
  <c r="H4939" i="3"/>
  <c r="H4940" i="3"/>
  <c r="H4941" i="3"/>
  <c r="H4942" i="3"/>
  <c r="H4943" i="3"/>
  <c r="H4944" i="3"/>
  <c r="H4945" i="3"/>
  <c r="H4946" i="3"/>
  <c r="H4947" i="3"/>
  <c r="H4948" i="3"/>
  <c r="H4949" i="3"/>
  <c r="H4950" i="3"/>
  <c r="H4951" i="3"/>
  <c r="H4952" i="3"/>
  <c r="H4953" i="3"/>
  <c r="H4954" i="3"/>
  <c r="H4955" i="3"/>
  <c r="H4956" i="3"/>
  <c r="H4957" i="3"/>
  <c r="H4958" i="3"/>
  <c r="H4959" i="3"/>
  <c r="H4960" i="3"/>
  <c r="H4961" i="3"/>
  <c r="H4962" i="3"/>
  <c r="H4963" i="3"/>
  <c r="H4964" i="3"/>
  <c r="H4965" i="3"/>
  <c r="H4966" i="3"/>
  <c r="H4967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K4920" i="3"/>
  <c r="K4921" i="3"/>
  <c r="K4922" i="3"/>
  <c r="K4923" i="3"/>
  <c r="K4924" i="3"/>
  <c r="K4925" i="3"/>
  <c r="K4926" i="3"/>
  <c r="K4927" i="3"/>
  <c r="K4928" i="3"/>
  <c r="K4929" i="3"/>
  <c r="K4930" i="3"/>
  <c r="K4931" i="3"/>
  <c r="K4932" i="3"/>
  <c r="K4933" i="3"/>
  <c r="K4934" i="3"/>
  <c r="K4935" i="3"/>
  <c r="K4936" i="3"/>
  <c r="K4937" i="3"/>
  <c r="K4938" i="3"/>
  <c r="K4939" i="3"/>
  <c r="K4940" i="3"/>
  <c r="K4941" i="3"/>
  <c r="K4942" i="3"/>
  <c r="K4943" i="3"/>
  <c r="K4944" i="3"/>
  <c r="K4945" i="3"/>
  <c r="K4946" i="3"/>
  <c r="K4947" i="3"/>
  <c r="K4948" i="3"/>
  <c r="K4949" i="3"/>
  <c r="K4950" i="3"/>
  <c r="K4951" i="3"/>
  <c r="K4952" i="3"/>
  <c r="K4953" i="3"/>
  <c r="K4954" i="3"/>
  <c r="K4955" i="3"/>
  <c r="K4956" i="3"/>
  <c r="K4957" i="3"/>
  <c r="K4958" i="3"/>
  <c r="K4959" i="3"/>
  <c r="K4960" i="3"/>
  <c r="K4961" i="3"/>
  <c r="K4962" i="3"/>
  <c r="K4963" i="3"/>
  <c r="K4964" i="3"/>
  <c r="K4965" i="3"/>
  <c r="K4966" i="3"/>
  <c r="K4967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N4920" i="3"/>
  <c r="N4921" i="3"/>
  <c r="N4922" i="3"/>
  <c r="N4923" i="3"/>
  <c r="N4924" i="3"/>
  <c r="N4925" i="3"/>
  <c r="N4926" i="3"/>
  <c r="N4927" i="3"/>
  <c r="N4928" i="3"/>
  <c r="N4929" i="3"/>
  <c r="N4930" i="3"/>
  <c r="N4931" i="3"/>
  <c r="N4932" i="3"/>
  <c r="N4933" i="3"/>
  <c r="N4934" i="3"/>
  <c r="N4935" i="3"/>
  <c r="N4936" i="3"/>
  <c r="N4937" i="3"/>
  <c r="N4938" i="3"/>
  <c r="N4939" i="3"/>
  <c r="N4940" i="3"/>
  <c r="N4941" i="3"/>
  <c r="N4942" i="3"/>
  <c r="N4943" i="3"/>
  <c r="N4944" i="3"/>
  <c r="N4945" i="3"/>
  <c r="N4946" i="3"/>
  <c r="N4947" i="3"/>
  <c r="N4948" i="3"/>
  <c r="N4949" i="3"/>
  <c r="N4950" i="3"/>
  <c r="N4951" i="3"/>
  <c r="N4952" i="3"/>
  <c r="N4953" i="3"/>
  <c r="N4954" i="3"/>
  <c r="N4955" i="3"/>
  <c r="N4956" i="3"/>
  <c r="N4957" i="3"/>
  <c r="N4958" i="3"/>
  <c r="N4959" i="3"/>
  <c r="N4960" i="3"/>
  <c r="N4961" i="3"/>
  <c r="N4962" i="3"/>
  <c r="N4963" i="3"/>
  <c r="N4964" i="3"/>
  <c r="N4965" i="3"/>
  <c r="N4966" i="3"/>
  <c r="N4967" i="3"/>
  <c r="R4922" i="3"/>
  <c r="R4923" i="3"/>
  <c r="R4924" i="3"/>
  <c r="R4925" i="3"/>
  <c r="R4926" i="3"/>
  <c r="R4927" i="3"/>
  <c r="R4928" i="3"/>
  <c r="R4929" i="3"/>
  <c r="R4930" i="3"/>
  <c r="R4931" i="3"/>
  <c r="R4932" i="3"/>
  <c r="R4933" i="3"/>
  <c r="R4934" i="3"/>
  <c r="R4935" i="3"/>
  <c r="R4936" i="3"/>
  <c r="R4937" i="3"/>
  <c r="R4938" i="3"/>
  <c r="R4939" i="3"/>
  <c r="R4940" i="3"/>
  <c r="R4941" i="3"/>
  <c r="R4942" i="3"/>
  <c r="R4943" i="3"/>
  <c r="R4944" i="3"/>
  <c r="R4945" i="3"/>
  <c r="R4946" i="3"/>
  <c r="R4947" i="3"/>
  <c r="R4948" i="3"/>
  <c r="R4949" i="3"/>
  <c r="R4950" i="3"/>
  <c r="R4951" i="3"/>
  <c r="R4952" i="3"/>
  <c r="R4953" i="3"/>
  <c r="R4954" i="3"/>
  <c r="R4955" i="3"/>
  <c r="R4956" i="3"/>
  <c r="R4957" i="3"/>
  <c r="R4958" i="3"/>
  <c r="R4959" i="3"/>
  <c r="R4960" i="3"/>
  <c r="R4961" i="3"/>
  <c r="R4962" i="3"/>
  <c r="R4963" i="3"/>
  <c r="R4964" i="3"/>
  <c r="R4965" i="3"/>
  <c r="R4966" i="3"/>
  <c r="R4967" i="3"/>
  <c r="R4920" i="3"/>
  <c r="R4921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Y4920" i="3"/>
  <c r="Y4921" i="3"/>
  <c r="Y4922" i="3"/>
  <c r="Y4923" i="3"/>
  <c r="Y4924" i="3"/>
  <c r="Y4925" i="3"/>
  <c r="Y4926" i="3"/>
  <c r="Y4927" i="3"/>
  <c r="Y4928" i="3"/>
  <c r="Y4929" i="3"/>
  <c r="Y4930" i="3"/>
  <c r="Y4931" i="3"/>
  <c r="Y4932" i="3"/>
  <c r="Y4933" i="3"/>
  <c r="Y4934" i="3"/>
  <c r="Y4935" i="3"/>
  <c r="Y4936" i="3"/>
  <c r="Y4937" i="3"/>
  <c r="Y4938" i="3"/>
  <c r="Y4939" i="3"/>
  <c r="Y4940" i="3"/>
  <c r="Y4941" i="3"/>
  <c r="Y4942" i="3"/>
  <c r="Y4943" i="3"/>
  <c r="Y4944" i="3"/>
  <c r="Y4945" i="3"/>
  <c r="Y4946" i="3"/>
  <c r="Y4947" i="3"/>
  <c r="Y4948" i="3"/>
  <c r="Y4949" i="3"/>
  <c r="Y4950" i="3"/>
  <c r="Y4951" i="3"/>
  <c r="Y4952" i="3"/>
  <c r="Y4953" i="3"/>
  <c r="Y4954" i="3"/>
  <c r="Y4955" i="3"/>
  <c r="Y4956" i="3"/>
  <c r="Y4957" i="3"/>
  <c r="Y4958" i="3"/>
  <c r="Y4959" i="3"/>
  <c r="Y4960" i="3"/>
  <c r="Y4961" i="3"/>
  <c r="Y4962" i="3"/>
  <c r="Y4963" i="3"/>
  <c r="Y4964" i="3"/>
  <c r="Y4965" i="3"/>
  <c r="Y4966" i="3"/>
  <c r="Y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H4968" i="3"/>
  <c r="H4969" i="3"/>
  <c r="H4970" i="3"/>
  <c r="H4971" i="3"/>
  <c r="H4972" i="3"/>
  <c r="H4973" i="3"/>
  <c r="H4974" i="3"/>
  <c r="H4975" i="3"/>
  <c r="H4976" i="3"/>
  <c r="H4977" i="3"/>
  <c r="H4978" i="3"/>
  <c r="H4979" i="3"/>
  <c r="H4980" i="3"/>
  <c r="H4981" i="3"/>
  <c r="H4982" i="3"/>
  <c r="H4983" i="3"/>
  <c r="H4984" i="3"/>
  <c r="H4985" i="3"/>
  <c r="H4986" i="3"/>
  <c r="H4987" i="3"/>
  <c r="H4988" i="3"/>
  <c r="H4989" i="3"/>
  <c r="H4990" i="3"/>
  <c r="H4991" i="3"/>
  <c r="H4992" i="3"/>
  <c r="H4993" i="3"/>
  <c r="H4994" i="3"/>
  <c r="H4995" i="3"/>
  <c r="H4996" i="3"/>
  <c r="H4997" i="3"/>
  <c r="H4998" i="3"/>
  <c r="H4999" i="3"/>
  <c r="H5000" i="3"/>
  <c r="H5001" i="3"/>
  <c r="H5002" i="3"/>
  <c r="H5003" i="3"/>
  <c r="H5004" i="3"/>
  <c r="H5005" i="3"/>
  <c r="H5006" i="3"/>
  <c r="H5007" i="3"/>
  <c r="H5008" i="3"/>
  <c r="H5009" i="3"/>
  <c r="H5010" i="3"/>
  <c r="H5011" i="3"/>
  <c r="H5012" i="3"/>
  <c r="H5013" i="3"/>
  <c r="H5014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K4968" i="3"/>
  <c r="K4969" i="3"/>
  <c r="K4970" i="3"/>
  <c r="K4971" i="3"/>
  <c r="K4972" i="3"/>
  <c r="K4973" i="3"/>
  <c r="K4974" i="3"/>
  <c r="K4975" i="3"/>
  <c r="K4976" i="3"/>
  <c r="K4977" i="3"/>
  <c r="K4978" i="3"/>
  <c r="K4979" i="3"/>
  <c r="K4980" i="3"/>
  <c r="K4981" i="3"/>
  <c r="K4982" i="3"/>
  <c r="K4983" i="3"/>
  <c r="K4984" i="3"/>
  <c r="K4985" i="3"/>
  <c r="K4986" i="3"/>
  <c r="K4987" i="3"/>
  <c r="K4988" i="3"/>
  <c r="K4989" i="3"/>
  <c r="K4990" i="3"/>
  <c r="K4991" i="3"/>
  <c r="K4992" i="3"/>
  <c r="K4993" i="3"/>
  <c r="K4994" i="3"/>
  <c r="K4995" i="3"/>
  <c r="K4996" i="3"/>
  <c r="K4997" i="3"/>
  <c r="K4998" i="3"/>
  <c r="K4999" i="3"/>
  <c r="K5000" i="3"/>
  <c r="K5001" i="3"/>
  <c r="K5002" i="3"/>
  <c r="K5003" i="3"/>
  <c r="K5004" i="3"/>
  <c r="K5005" i="3"/>
  <c r="K5006" i="3"/>
  <c r="K5007" i="3"/>
  <c r="K5008" i="3"/>
  <c r="K5009" i="3"/>
  <c r="K5010" i="3"/>
  <c r="K5011" i="3"/>
  <c r="K5012" i="3"/>
  <c r="K5013" i="3"/>
  <c r="K5014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N4968" i="3"/>
  <c r="N4969" i="3"/>
  <c r="N4970" i="3"/>
  <c r="N4971" i="3"/>
  <c r="N4972" i="3"/>
  <c r="N4973" i="3"/>
  <c r="N4974" i="3"/>
  <c r="N4975" i="3"/>
  <c r="N4976" i="3"/>
  <c r="N4977" i="3"/>
  <c r="N4978" i="3"/>
  <c r="N4979" i="3"/>
  <c r="N4980" i="3"/>
  <c r="N4981" i="3"/>
  <c r="N4982" i="3"/>
  <c r="N4983" i="3"/>
  <c r="N4984" i="3"/>
  <c r="N4985" i="3"/>
  <c r="N4986" i="3"/>
  <c r="N4987" i="3"/>
  <c r="N4988" i="3"/>
  <c r="N4989" i="3"/>
  <c r="N4990" i="3"/>
  <c r="N4991" i="3"/>
  <c r="N4992" i="3"/>
  <c r="N4993" i="3"/>
  <c r="N4994" i="3"/>
  <c r="N4995" i="3"/>
  <c r="N4996" i="3"/>
  <c r="N4997" i="3"/>
  <c r="N4998" i="3"/>
  <c r="N4999" i="3"/>
  <c r="N5000" i="3"/>
  <c r="N5001" i="3"/>
  <c r="N5002" i="3"/>
  <c r="N5003" i="3"/>
  <c r="N5004" i="3"/>
  <c r="N5005" i="3"/>
  <c r="N5006" i="3"/>
  <c r="N5007" i="3"/>
  <c r="N5008" i="3"/>
  <c r="N5009" i="3"/>
  <c r="N5010" i="3"/>
  <c r="N5011" i="3"/>
  <c r="N5012" i="3"/>
  <c r="N5013" i="3"/>
  <c r="N5014" i="3"/>
  <c r="R4968" i="3"/>
  <c r="R4969" i="3"/>
  <c r="R4970" i="3"/>
  <c r="R4971" i="3"/>
  <c r="R4972" i="3"/>
  <c r="R4973" i="3"/>
  <c r="R4974" i="3"/>
  <c r="R4975" i="3"/>
  <c r="R4976" i="3"/>
  <c r="R4977" i="3"/>
  <c r="R4978" i="3"/>
  <c r="R4979" i="3"/>
  <c r="R4980" i="3"/>
  <c r="R4981" i="3"/>
  <c r="R4982" i="3"/>
  <c r="R4983" i="3"/>
  <c r="R4984" i="3"/>
  <c r="R4985" i="3"/>
  <c r="R4986" i="3"/>
  <c r="R4987" i="3"/>
  <c r="R4988" i="3"/>
  <c r="R4989" i="3"/>
  <c r="R4990" i="3"/>
  <c r="R4991" i="3"/>
  <c r="R4992" i="3"/>
  <c r="R4993" i="3"/>
  <c r="R4994" i="3"/>
  <c r="R4995" i="3"/>
  <c r="R4996" i="3"/>
  <c r="R4997" i="3"/>
  <c r="R4998" i="3"/>
  <c r="R4999" i="3"/>
  <c r="R5000" i="3"/>
  <c r="R5001" i="3"/>
  <c r="R5002" i="3"/>
  <c r="R5003" i="3"/>
  <c r="R5004" i="3"/>
  <c r="R5005" i="3"/>
  <c r="R5006" i="3"/>
  <c r="R5007" i="3"/>
  <c r="R5008" i="3"/>
  <c r="R5009" i="3"/>
  <c r="R5010" i="3"/>
  <c r="R5011" i="3"/>
  <c r="R5012" i="3"/>
  <c r="R5013" i="3"/>
  <c r="R5014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X5001" i="3"/>
  <c r="X5002" i="3"/>
  <c r="X5003" i="3"/>
  <c r="X5004" i="3"/>
  <c r="X5005" i="3"/>
  <c r="X5006" i="3"/>
  <c r="X5007" i="3"/>
  <c r="X5008" i="3"/>
  <c r="X5009" i="3"/>
  <c r="X5010" i="3"/>
  <c r="X5011" i="3"/>
  <c r="X5012" i="3"/>
  <c r="X5013" i="3"/>
  <c r="X5014" i="3"/>
  <c r="Y4968" i="3"/>
  <c r="Y4969" i="3"/>
  <c r="Y4970" i="3"/>
  <c r="Y4971" i="3"/>
  <c r="Y4972" i="3"/>
  <c r="Y4973" i="3"/>
  <c r="Y4974" i="3"/>
  <c r="Y4975" i="3"/>
  <c r="Y4976" i="3"/>
  <c r="Y4977" i="3"/>
  <c r="Y4978" i="3"/>
  <c r="Y4979" i="3"/>
  <c r="Y4980" i="3"/>
  <c r="Y4981" i="3"/>
  <c r="Y4982" i="3"/>
  <c r="Y4983" i="3"/>
  <c r="Y4984" i="3"/>
  <c r="Y4985" i="3"/>
  <c r="Y4986" i="3"/>
  <c r="Y4987" i="3"/>
  <c r="Y4988" i="3"/>
  <c r="Y4989" i="3"/>
  <c r="Y4990" i="3"/>
  <c r="Y4991" i="3"/>
  <c r="Y4992" i="3"/>
  <c r="Y4993" i="3"/>
  <c r="Y4994" i="3"/>
  <c r="Y4995" i="3"/>
  <c r="Y4996" i="3"/>
  <c r="Y4997" i="3"/>
  <c r="Y4998" i="3"/>
  <c r="Y4999" i="3"/>
  <c r="Y5000" i="3"/>
  <c r="Y5001" i="3"/>
  <c r="Y5002" i="3"/>
  <c r="Y5003" i="3"/>
  <c r="Y5004" i="3"/>
  <c r="Y5005" i="3"/>
  <c r="Y5006" i="3"/>
  <c r="Y5007" i="3"/>
  <c r="Y5008" i="3"/>
  <c r="Y5009" i="3"/>
  <c r="Y5010" i="3"/>
  <c r="Y5011" i="3"/>
  <c r="Y5012" i="3"/>
  <c r="Y5013" i="3"/>
  <c r="Y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H5015" i="3"/>
  <c r="H5016" i="3"/>
  <c r="H5017" i="3"/>
  <c r="H5018" i="3"/>
  <c r="H5019" i="3"/>
  <c r="H5020" i="3"/>
  <c r="H5021" i="3"/>
  <c r="H5022" i="3"/>
  <c r="H5023" i="3"/>
  <c r="H5024" i="3"/>
  <c r="H5025" i="3"/>
  <c r="H5026" i="3"/>
  <c r="H5027" i="3"/>
  <c r="H5028" i="3"/>
  <c r="H5029" i="3"/>
  <c r="H5030" i="3"/>
  <c r="H5031" i="3"/>
  <c r="H5032" i="3"/>
  <c r="H5033" i="3"/>
  <c r="H5034" i="3"/>
  <c r="H5035" i="3"/>
  <c r="H5036" i="3"/>
  <c r="H5037" i="3"/>
  <c r="H5038" i="3"/>
  <c r="H5039" i="3"/>
  <c r="H5040" i="3"/>
  <c r="H5041" i="3"/>
  <c r="H5042" i="3"/>
  <c r="H5043" i="3"/>
  <c r="H5044" i="3"/>
  <c r="H5045" i="3"/>
  <c r="H5046" i="3"/>
  <c r="H5047" i="3"/>
  <c r="H5048" i="3"/>
  <c r="H5049" i="3"/>
  <c r="H5050" i="3"/>
  <c r="H5051" i="3"/>
  <c r="H5052" i="3"/>
  <c r="H5053" i="3"/>
  <c r="H5054" i="3"/>
  <c r="H5055" i="3"/>
  <c r="H5056" i="3"/>
  <c r="H5057" i="3"/>
  <c r="H5058" i="3"/>
  <c r="H5059" i="3"/>
  <c r="H5060" i="3"/>
  <c r="H5061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K5015" i="3"/>
  <c r="K5016" i="3"/>
  <c r="K5017" i="3"/>
  <c r="K5018" i="3"/>
  <c r="K5019" i="3"/>
  <c r="K5020" i="3"/>
  <c r="K5021" i="3"/>
  <c r="K5022" i="3"/>
  <c r="K5023" i="3"/>
  <c r="K5024" i="3"/>
  <c r="K5025" i="3"/>
  <c r="K5026" i="3"/>
  <c r="K5027" i="3"/>
  <c r="K5028" i="3"/>
  <c r="K5029" i="3"/>
  <c r="K5030" i="3"/>
  <c r="K5031" i="3"/>
  <c r="K5032" i="3"/>
  <c r="K5033" i="3"/>
  <c r="K5034" i="3"/>
  <c r="K5035" i="3"/>
  <c r="K5036" i="3"/>
  <c r="K5037" i="3"/>
  <c r="K5038" i="3"/>
  <c r="K5039" i="3"/>
  <c r="K5040" i="3"/>
  <c r="K5041" i="3"/>
  <c r="K5042" i="3"/>
  <c r="K5043" i="3"/>
  <c r="K5044" i="3"/>
  <c r="K5045" i="3"/>
  <c r="K5046" i="3"/>
  <c r="K5047" i="3"/>
  <c r="K5048" i="3"/>
  <c r="K5049" i="3"/>
  <c r="K5050" i="3"/>
  <c r="K5051" i="3"/>
  <c r="K5052" i="3"/>
  <c r="K5053" i="3"/>
  <c r="K5054" i="3"/>
  <c r="K5055" i="3"/>
  <c r="K5056" i="3"/>
  <c r="K5057" i="3"/>
  <c r="K5058" i="3"/>
  <c r="K5059" i="3"/>
  <c r="K5060" i="3"/>
  <c r="K5061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N5015" i="3"/>
  <c r="N5016" i="3"/>
  <c r="N5017" i="3"/>
  <c r="N5018" i="3"/>
  <c r="N5019" i="3"/>
  <c r="N5020" i="3"/>
  <c r="N5021" i="3"/>
  <c r="N5022" i="3"/>
  <c r="N5023" i="3"/>
  <c r="N5024" i="3"/>
  <c r="N5025" i="3"/>
  <c r="N5026" i="3"/>
  <c r="N5027" i="3"/>
  <c r="N5028" i="3"/>
  <c r="N5029" i="3"/>
  <c r="N5030" i="3"/>
  <c r="N5031" i="3"/>
  <c r="N5032" i="3"/>
  <c r="N5033" i="3"/>
  <c r="N5034" i="3"/>
  <c r="N5035" i="3"/>
  <c r="N5036" i="3"/>
  <c r="N5037" i="3"/>
  <c r="N5038" i="3"/>
  <c r="N5039" i="3"/>
  <c r="N5040" i="3"/>
  <c r="N5041" i="3"/>
  <c r="N5042" i="3"/>
  <c r="N5043" i="3"/>
  <c r="N5044" i="3"/>
  <c r="N5045" i="3"/>
  <c r="N5046" i="3"/>
  <c r="N5047" i="3"/>
  <c r="N5048" i="3"/>
  <c r="N5049" i="3"/>
  <c r="N5051" i="3"/>
  <c r="N5052" i="3"/>
  <c r="N5053" i="3"/>
  <c r="N5054" i="3"/>
  <c r="N5055" i="3"/>
  <c r="N5056" i="3"/>
  <c r="N5057" i="3"/>
  <c r="N5058" i="3"/>
  <c r="N5059" i="3"/>
  <c r="N5060" i="3"/>
  <c r="N5061" i="3"/>
  <c r="R5015" i="3"/>
  <c r="R5016" i="3"/>
  <c r="R5017" i="3"/>
  <c r="R5018" i="3"/>
  <c r="R5019" i="3"/>
  <c r="R5020" i="3"/>
  <c r="R5021" i="3"/>
  <c r="R5022" i="3"/>
  <c r="R5023" i="3"/>
  <c r="R5024" i="3"/>
  <c r="R5025" i="3"/>
  <c r="R5026" i="3"/>
  <c r="R5027" i="3"/>
  <c r="R5029" i="3"/>
  <c r="R5030" i="3"/>
  <c r="R5031" i="3"/>
  <c r="R5033" i="3"/>
  <c r="R5034" i="3"/>
  <c r="R5035" i="3"/>
  <c r="R5037" i="3"/>
  <c r="R5038" i="3"/>
  <c r="R5039" i="3"/>
  <c r="R5041" i="3"/>
  <c r="R5042" i="3"/>
  <c r="R5043" i="3"/>
  <c r="R5045" i="3"/>
  <c r="R5046" i="3"/>
  <c r="R5047" i="3"/>
  <c r="R5049" i="3"/>
  <c r="R5050" i="3"/>
  <c r="R5051" i="3"/>
  <c r="R5052" i="3"/>
  <c r="R5053" i="3"/>
  <c r="R5054" i="3"/>
  <c r="R5055" i="3"/>
  <c r="R5056" i="3"/>
  <c r="R5057" i="3"/>
  <c r="R5058" i="3"/>
  <c r="R5059" i="3"/>
  <c r="R5060" i="3"/>
  <c r="R5061" i="3"/>
  <c r="R5028" i="3"/>
  <c r="R5032" i="3"/>
  <c r="R5036" i="3"/>
  <c r="R5040" i="3"/>
  <c r="R5044" i="3"/>
  <c r="R5048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X5015" i="3"/>
  <c r="X5016" i="3"/>
  <c r="X5017" i="3"/>
  <c r="X5018" i="3"/>
  <c r="X5019" i="3"/>
  <c r="X5020" i="3"/>
  <c r="X5021" i="3"/>
  <c r="X5022" i="3"/>
  <c r="X5023" i="3"/>
  <c r="X5024" i="3"/>
  <c r="X5025" i="3"/>
  <c r="X5026" i="3"/>
  <c r="X5027" i="3"/>
  <c r="X5028" i="3"/>
  <c r="X5029" i="3"/>
  <c r="X5030" i="3"/>
  <c r="X5031" i="3"/>
  <c r="X5032" i="3"/>
  <c r="X5033" i="3"/>
  <c r="X5034" i="3"/>
  <c r="X5035" i="3"/>
  <c r="X5036" i="3"/>
  <c r="X5037" i="3"/>
  <c r="X5038" i="3"/>
  <c r="X5039" i="3"/>
  <c r="X5040" i="3"/>
  <c r="X5041" i="3"/>
  <c r="X5042" i="3"/>
  <c r="X5043" i="3"/>
  <c r="X5044" i="3"/>
  <c r="X5045" i="3"/>
  <c r="X5046" i="3"/>
  <c r="X5047" i="3"/>
  <c r="X5048" i="3"/>
  <c r="X5049" i="3"/>
  <c r="X5050" i="3"/>
  <c r="X5051" i="3"/>
  <c r="X5052" i="3"/>
  <c r="X5053" i="3"/>
  <c r="X5054" i="3"/>
  <c r="X5055" i="3"/>
  <c r="X5056" i="3"/>
  <c r="X5057" i="3"/>
  <c r="X5058" i="3"/>
  <c r="X5059" i="3"/>
  <c r="X5060" i="3"/>
  <c r="X5061" i="3"/>
  <c r="Y5015" i="3"/>
  <c r="Y5016" i="3"/>
  <c r="Y5017" i="3"/>
  <c r="Y5018" i="3"/>
  <c r="Y5019" i="3"/>
  <c r="Y5020" i="3"/>
  <c r="Y5021" i="3"/>
  <c r="Y5022" i="3"/>
  <c r="Y5023" i="3"/>
  <c r="Y5024" i="3"/>
  <c r="Y5025" i="3"/>
  <c r="Y5026" i="3"/>
  <c r="Y5027" i="3"/>
  <c r="Y5028" i="3"/>
  <c r="Y5029" i="3"/>
  <c r="Y5030" i="3"/>
  <c r="Y5031" i="3"/>
  <c r="Y5032" i="3"/>
  <c r="Y5033" i="3"/>
  <c r="Y5034" i="3"/>
  <c r="Y5035" i="3"/>
  <c r="Y5036" i="3"/>
  <c r="Y5037" i="3"/>
  <c r="Y5038" i="3"/>
  <c r="Y5039" i="3"/>
  <c r="Y5040" i="3"/>
  <c r="Y5041" i="3"/>
  <c r="Y5042" i="3"/>
  <c r="Y5043" i="3"/>
  <c r="Y5044" i="3"/>
  <c r="Y5045" i="3"/>
  <c r="Y5046" i="3"/>
  <c r="Y5047" i="3"/>
  <c r="Y5048" i="3"/>
  <c r="Y5049" i="3"/>
  <c r="Y5050" i="3"/>
  <c r="Y5051" i="3"/>
  <c r="Y5052" i="3"/>
  <c r="Y5053" i="3"/>
  <c r="Y5054" i="3"/>
  <c r="Y5055" i="3"/>
  <c r="Y5056" i="3"/>
  <c r="Y5057" i="3"/>
  <c r="Y5058" i="3"/>
  <c r="Y5059" i="3"/>
  <c r="Y5060" i="3"/>
  <c r="Y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H5062" i="3"/>
  <c r="H5063" i="3"/>
  <c r="H5064" i="3"/>
  <c r="H5065" i="3"/>
  <c r="H5066" i="3"/>
  <c r="H5067" i="3"/>
  <c r="H5068" i="3"/>
  <c r="H5069" i="3"/>
  <c r="H5070" i="3"/>
  <c r="H5071" i="3"/>
  <c r="H5072" i="3"/>
  <c r="H5073" i="3"/>
  <c r="H5074" i="3"/>
  <c r="H5075" i="3"/>
  <c r="H5076" i="3"/>
  <c r="H5077" i="3"/>
  <c r="H5078" i="3"/>
  <c r="H5079" i="3"/>
  <c r="H5080" i="3"/>
  <c r="H5081" i="3"/>
  <c r="H5082" i="3"/>
  <c r="H5083" i="3"/>
  <c r="H5084" i="3"/>
  <c r="H5085" i="3"/>
  <c r="H5086" i="3"/>
  <c r="H5087" i="3"/>
  <c r="H5088" i="3"/>
  <c r="H5089" i="3"/>
  <c r="H5090" i="3"/>
  <c r="H5091" i="3"/>
  <c r="H5092" i="3"/>
  <c r="H5093" i="3"/>
  <c r="H5094" i="3"/>
  <c r="H5095" i="3"/>
  <c r="H5096" i="3"/>
  <c r="H5097" i="3"/>
  <c r="H5098" i="3"/>
  <c r="H5099" i="3"/>
  <c r="H5100" i="3"/>
  <c r="H5101" i="3"/>
  <c r="H5102" i="3"/>
  <c r="H5103" i="3"/>
  <c r="H5104" i="3"/>
  <c r="H5105" i="3"/>
  <c r="H5106" i="3"/>
  <c r="H5107" i="3"/>
  <c r="H5108" i="3"/>
  <c r="H5109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K5062" i="3"/>
  <c r="K5063" i="3"/>
  <c r="K5064" i="3"/>
  <c r="K5065" i="3"/>
  <c r="K5066" i="3"/>
  <c r="K5067" i="3"/>
  <c r="K5068" i="3"/>
  <c r="K5069" i="3"/>
  <c r="K5070" i="3"/>
  <c r="K5071" i="3"/>
  <c r="K5072" i="3"/>
  <c r="K5073" i="3"/>
  <c r="K5074" i="3"/>
  <c r="K5075" i="3"/>
  <c r="K5076" i="3"/>
  <c r="K5077" i="3"/>
  <c r="K5078" i="3"/>
  <c r="K5079" i="3"/>
  <c r="K5080" i="3"/>
  <c r="K5081" i="3"/>
  <c r="K5082" i="3"/>
  <c r="K5083" i="3"/>
  <c r="K5084" i="3"/>
  <c r="K5085" i="3"/>
  <c r="K5086" i="3"/>
  <c r="K5087" i="3"/>
  <c r="K5088" i="3"/>
  <c r="K5089" i="3"/>
  <c r="K5090" i="3"/>
  <c r="K5091" i="3"/>
  <c r="K5092" i="3"/>
  <c r="K5093" i="3"/>
  <c r="K5094" i="3"/>
  <c r="K5095" i="3"/>
  <c r="K5096" i="3"/>
  <c r="K5097" i="3"/>
  <c r="K5098" i="3"/>
  <c r="K5099" i="3"/>
  <c r="K5100" i="3"/>
  <c r="K5101" i="3"/>
  <c r="K5102" i="3"/>
  <c r="K5103" i="3"/>
  <c r="K5104" i="3"/>
  <c r="K5105" i="3"/>
  <c r="K5106" i="3"/>
  <c r="K5107" i="3"/>
  <c r="K5108" i="3"/>
  <c r="K5109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N5062" i="3"/>
  <c r="N5063" i="3"/>
  <c r="N5065" i="3"/>
  <c r="N5066" i="3"/>
  <c r="N5067" i="3"/>
  <c r="N5068" i="3"/>
  <c r="N5069" i="3"/>
  <c r="N5070" i="3"/>
  <c r="N5071" i="3"/>
  <c r="N5072" i="3"/>
  <c r="N5073" i="3"/>
  <c r="N5074" i="3"/>
  <c r="N5075" i="3"/>
  <c r="N5076" i="3"/>
  <c r="N5077" i="3"/>
  <c r="N5079" i="3"/>
  <c r="N5080" i="3"/>
  <c r="N5081" i="3"/>
  <c r="N5082" i="3"/>
  <c r="N5083" i="3"/>
  <c r="N5084" i="3"/>
  <c r="N5085" i="3"/>
  <c r="N5086" i="3"/>
  <c r="N5087" i="3"/>
  <c r="N5088" i="3"/>
  <c r="N5089" i="3"/>
  <c r="N5090" i="3"/>
  <c r="N5091" i="3"/>
  <c r="N5093" i="3"/>
  <c r="N5094" i="3"/>
  <c r="N5095" i="3"/>
  <c r="N5096" i="3"/>
  <c r="N5097" i="3"/>
  <c r="N5098" i="3"/>
  <c r="N5099" i="3"/>
  <c r="N5100" i="3"/>
  <c r="N5101" i="3"/>
  <c r="N5102" i="3"/>
  <c r="N5103" i="3"/>
  <c r="N5104" i="3"/>
  <c r="N5105" i="3"/>
  <c r="N5107" i="3"/>
  <c r="N5108" i="3"/>
  <c r="N5109" i="3"/>
  <c r="R5062" i="3"/>
  <c r="R5063" i="3"/>
  <c r="R5065" i="3"/>
  <c r="R5066" i="3"/>
  <c r="R5067" i="3"/>
  <c r="R5068" i="3"/>
  <c r="R5069" i="3"/>
  <c r="R5070" i="3"/>
  <c r="R5071" i="3"/>
  <c r="R5072" i="3"/>
  <c r="R5073" i="3"/>
  <c r="R5074" i="3"/>
  <c r="R5075" i="3"/>
  <c r="R5076" i="3"/>
  <c r="R5077" i="3"/>
  <c r="R5078" i="3"/>
  <c r="R5079" i="3"/>
  <c r="R5080" i="3"/>
  <c r="R5081" i="3"/>
  <c r="R5082" i="3"/>
  <c r="R5083" i="3"/>
  <c r="R5084" i="3"/>
  <c r="R5085" i="3"/>
  <c r="R5086" i="3"/>
  <c r="R5087" i="3"/>
  <c r="R5088" i="3"/>
  <c r="R5089" i="3"/>
  <c r="R5090" i="3"/>
  <c r="R5091" i="3"/>
  <c r="R5092" i="3"/>
  <c r="R5093" i="3"/>
  <c r="R5094" i="3"/>
  <c r="R5095" i="3"/>
  <c r="R5096" i="3"/>
  <c r="R5097" i="3"/>
  <c r="R5098" i="3"/>
  <c r="R5099" i="3"/>
  <c r="R5100" i="3"/>
  <c r="R5101" i="3"/>
  <c r="R5102" i="3"/>
  <c r="R5103" i="3"/>
  <c r="R5104" i="3"/>
  <c r="R5105" i="3"/>
  <c r="R5106" i="3"/>
  <c r="R5107" i="3"/>
  <c r="R5108" i="3"/>
  <c r="R5109" i="3"/>
  <c r="R5064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X5062" i="3"/>
  <c r="X5063" i="3"/>
  <c r="X5064" i="3"/>
  <c r="X5065" i="3"/>
  <c r="X5066" i="3"/>
  <c r="X5067" i="3"/>
  <c r="X5068" i="3"/>
  <c r="X5069" i="3"/>
  <c r="X5070" i="3"/>
  <c r="X5071" i="3"/>
  <c r="X5072" i="3"/>
  <c r="X5073" i="3"/>
  <c r="X5074" i="3"/>
  <c r="X5075" i="3"/>
  <c r="X5076" i="3"/>
  <c r="X5077" i="3"/>
  <c r="X5078" i="3"/>
  <c r="X5079" i="3"/>
  <c r="X5080" i="3"/>
  <c r="X5081" i="3"/>
  <c r="X5082" i="3"/>
  <c r="X5083" i="3"/>
  <c r="X5084" i="3"/>
  <c r="X5085" i="3"/>
  <c r="X5086" i="3"/>
  <c r="X5087" i="3"/>
  <c r="X5088" i="3"/>
  <c r="X5089" i="3"/>
  <c r="X5090" i="3"/>
  <c r="X5091" i="3"/>
  <c r="X5092" i="3"/>
  <c r="X5093" i="3"/>
  <c r="X5094" i="3"/>
  <c r="X5095" i="3"/>
  <c r="X5096" i="3"/>
  <c r="X5097" i="3"/>
  <c r="X5098" i="3"/>
  <c r="X5099" i="3"/>
  <c r="X5100" i="3"/>
  <c r="X5101" i="3"/>
  <c r="X5102" i="3"/>
  <c r="X5103" i="3"/>
  <c r="X5104" i="3"/>
  <c r="X5105" i="3"/>
  <c r="X5106" i="3"/>
  <c r="X5107" i="3"/>
  <c r="X5108" i="3"/>
  <c r="X5109" i="3"/>
  <c r="Y5062" i="3"/>
  <c r="Y5063" i="3"/>
  <c r="Y5064" i="3"/>
  <c r="Y5065" i="3"/>
  <c r="Y5066" i="3"/>
  <c r="Y5067" i="3"/>
  <c r="Y5068" i="3"/>
  <c r="Y5069" i="3"/>
  <c r="Y5070" i="3"/>
  <c r="Y5071" i="3"/>
  <c r="Y5072" i="3"/>
  <c r="Y5073" i="3"/>
  <c r="Y5074" i="3"/>
  <c r="Y5075" i="3"/>
  <c r="Y5076" i="3"/>
  <c r="Y5077" i="3"/>
  <c r="Y5078" i="3"/>
  <c r="Y5079" i="3"/>
  <c r="Y5080" i="3"/>
  <c r="Y5081" i="3"/>
  <c r="Y5082" i="3"/>
  <c r="Y5083" i="3"/>
  <c r="Y5084" i="3"/>
  <c r="Y5085" i="3"/>
  <c r="Y5086" i="3"/>
  <c r="Y5087" i="3"/>
  <c r="Y5088" i="3"/>
  <c r="Y5089" i="3"/>
  <c r="Y5090" i="3"/>
  <c r="Y5091" i="3"/>
  <c r="Y5092" i="3"/>
  <c r="Y5093" i="3"/>
  <c r="Y5094" i="3"/>
  <c r="Y5095" i="3"/>
  <c r="Y5096" i="3"/>
  <c r="Y5097" i="3"/>
  <c r="Y5098" i="3"/>
  <c r="Y5099" i="3"/>
  <c r="Y5100" i="3"/>
  <c r="Y5101" i="3"/>
  <c r="Y5102" i="3"/>
  <c r="Y5103" i="3"/>
  <c r="Y5104" i="3"/>
  <c r="Y5105" i="3"/>
  <c r="Y5106" i="3"/>
  <c r="Y5107" i="3"/>
  <c r="Y5108" i="3"/>
  <c r="Y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H5110" i="3"/>
  <c r="H5111" i="3"/>
  <c r="H5112" i="3"/>
  <c r="H5113" i="3"/>
  <c r="H5114" i="3"/>
  <c r="H5115" i="3"/>
  <c r="H5116" i="3"/>
  <c r="H5117" i="3"/>
  <c r="H5118" i="3"/>
  <c r="H5119" i="3"/>
  <c r="H5120" i="3"/>
  <c r="H5121" i="3"/>
  <c r="H5122" i="3"/>
  <c r="H5123" i="3"/>
  <c r="H5124" i="3"/>
  <c r="H5125" i="3"/>
  <c r="H5126" i="3"/>
  <c r="H5127" i="3"/>
  <c r="H5128" i="3"/>
  <c r="H5129" i="3"/>
  <c r="H5130" i="3"/>
  <c r="H5131" i="3"/>
  <c r="H5132" i="3"/>
  <c r="H5133" i="3"/>
  <c r="H5134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K5110" i="3"/>
  <c r="K5111" i="3"/>
  <c r="K5112" i="3"/>
  <c r="K5113" i="3"/>
  <c r="K5114" i="3"/>
  <c r="K5115" i="3"/>
  <c r="K5116" i="3"/>
  <c r="K5117" i="3"/>
  <c r="K5118" i="3"/>
  <c r="K5119" i="3"/>
  <c r="K5120" i="3"/>
  <c r="K5121" i="3"/>
  <c r="K5122" i="3"/>
  <c r="K5123" i="3"/>
  <c r="K5124" i="3"/>
  <c r="K5125" i="3"/>
  <c r="K5126" i="3"/>
  <c r="K5127" i="3"/>
  <c r="K5128" i="3"/>
  <c r="K5129" i="3"/>
  <c r="K5130" i="3"/>
  <c r="K5131" i="3"/>
  <c r="K5132" i="3"/>
  <c r="K5133" i="3"/>
  <c r="K5134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N5110" i="3"/>
  <c r="N5111" i="3"/>
  <c r="N5112" i="3"/>
  <c r="N5113" i="3"/>
  <c r="N5114" i="3"/>
  <c r="N5115" i="3"/>
  <c r="N5116" i="3"/>
  <c r="N5117" i="3"/>
  <c r="N5118" i="3"/>
  <c r="N5119" i="3"/>
  <c r="N5121" i="3"/>
  <c r="N5122" i="3"/>
  <c r="N5123" i="3"/>
  <c r="N5124" i="3"/>
  <c r="N5125" i="3"/>
  <c r="N5126" i="3"/>
  <c r="N5127" i="3"/>
  <c r="N5128" i="3"/>
  <c r="N5129" i="3"/>
  <c r="N5130" i="3"/>
  <c r="N5131" i="3"/>
  <c r="N5132" i="3"/>
  <c r="N5133" i="3"/>
  <c r="N5134" i="3"/>
  <c r="R5110" i="3"/>
  <c r="R5112" i="3"/>
  <c r="R5113" i="3"/>
  <c r="R5114" i="3"/>
  <c r="R5115" i="3"/>
  <c r="R5116" i="3"/>
  <c r="R5117" i="3"/>
  <c r="R5118" i="3"/>
  <c r="R5119" i="3"/>
  <c r="R5120" i="3"/>
  <c r="R5121" i="3"/>
  <c r="R5122" i="3"/>
  <c r="R5123" i="3"/>
  <c r="R5124" i="3"/>
  <c r="R5125" i="3"/>
  <c r="R5126" i="3"/>
  <c r="R5127" i="3"/>
  <c r="R5128" i="3"/>
  <c r="R5129" i="3"/>
  <c r="R5130" i="3"/>
  <c r="R5131" i="3"/>
  <c r="R5132" i="3"/>
  <c r="R5133" i="3"/>
  <c r="R5134" i="3"/>
  <c r="R5111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X5110" i="3"/>
  <c r="X5111" i="3"/>
  <c r="X5112" i="3"/>
  <c r="X5113" i="3"/>
  <c r="X5114" i="3"/>
  <c r="X5115" i="3"/>
  <c r="X5116" i="3"/>
  <c r="X5117" i="3"/>
  <c r="X5118" i="3"/>
  <c r="X5119" i="3"/>
  <c r="X5120" i="3"/>
  <c r="X5121" i="3"/>
  <c r="X5122" i="3"/>
  <c r="X5123" i="3"/>
  <c r="X5124" i="3"/>
  <c r="X5125" i="3"/>
  <c r="X5126" i="3"/>
  <c r="X5127" i="3"/>
  <c r="X5128" i="3"/>
  <c r="X5129" i="3"/>
  <c r="X5130" i="3"/>
  <c r="X5131" i="3"/>
  <c r="X5132" i="3"/>
  <c r="X5133" i="3"/>
  <c r="X5134" i="3"/>
  <c r="Y5110" i="3"/>
  <c r="Y5111" i="3"/>
  <c r="Y5112" i="3"/>
  <c r="Y5113" i="3"/>
  <c r="Y5114" i="3"/>
  <c r="Y5115" i="3"/>
  <c r="Y5116" i="3"/>
  <c r="Y5117" i="3"/>
  <c r="Y5118" i="3"/>
  <c r="Y5119" i="3"/>
  <c r="Y5120" i="3"/>
  <c r="Y5121" i="3"/>
  <c r="Y5122" i="3"/>
  <c r="Y5123" i="3"/>
  <c r="Y5124" i="3"/>
  <c r="Y5125" i="3"/>
  <c r="Y5126" i="3"/>
  <c r="Y5127" i="3"/>
  <c r="Y5128" i="3"/>
  <c r="Y5129" i="3"/>
  <c r="Y5130" i="3"/>
  <c r="Y5131" i="3"/>
  <c r="Y5132" i="3"/>
  <c r="Y5133" i="3"/>
  <c r="Y5134" i="3"/>
  <c r="D4827" i="3"/>
  <c r="H4827" i="3"/>
  <c r="A4827" i="3"/>
  <c r="K4827" i="3"/>
  <c r="L4827" i="3"/>
  <c r="N4827" i="3"/>
  <c r="R4827" i="3"/>
  <c r="W4827" i="3"/>
  <c r="X4827" i="3"/>
  <c r="Y4827" i="3"/>
  <c r="D4828" i="3"/>
  <c r="H4828" i="3"/>
  <c r="A4828" i="3"/>
  <c r="K4828" i="3"/>
  <c r="L4828" i="3"/>
  <c r="N4828" i="3"/>
  <c r="R4828" i="3"/>
  <c r="W4828" i="3"/>
  <c r="X4828" i="3"/>
  <c r="Y4828" i="3"/>
  <c r="D4814" i="3"/>
  <c r="H4814" i="3"/>
  <c r="A4814" i="3"/>
  <c r="K4814" i="3"/>
  <c r="L4814" i="3"/>
  <c r="N4814" i="3"/>
  <c r="R4814" i="3"/>
  <c r="W4814" i="3"/>
  <c r="X4814" i="3"/>
  <c r="Y4814" i="3"/>
  <c r="D4815" i="3"/>
  <c r="H4815" i="3"/>
  <c r="A4815" i="3"/>
  <c r="K4815" i="3"/>
  <c r="L4815" i="3"/>
  <c r="N4815" i="3"/>
  <c r="R4815" i="3"/>
  <c r="W4815" i="3"/>
  <c r="X4815" i="3"/>
  <c r="Y4815" i="3"/>
  <c r="D4816" i="3"/>
  <c r="H4816" i="3"/>
  <c r="A4816" i="3"/>
  <c r="K4816" i="3"/>
  <c r="L4816" i="3"/>
  <c r="N4816" i="3"/>
  <c r="R4816" i="3"/>
  <c r="W4816" i="3"/>
  <c r="X4816" i="3"/>
  <c r="Y4816" i="3"/>
  <c r="D4651" i="3" l="1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H4651" i="3"/>
  <c r="H4652" i="3"/>
  <c r="H4653" i="3"/>
  <c r="H4654" i="3"/>
  <c r="H4655" i="3"/>
  <c r="H4656" i="3"/>
  <c r="H4657" i="3"/>
  <c r="H4658" i="3"/>
  <c r="H4659" i="3"/>
  <c r="H4660" i="3"/>
  <c r="H4661" i="3"/>
  <c r="H4662" i="3"/>
  <c r="H4663" i="3"/>
  <c r="H4664" i="3"/>
  <c r="H4665" i="3"/>
  <c r="H4666" i="3"/>
  <c r="H4667" i="3"/>
  <c r="H4668" i="3"/>
  <c r="H4669" i="3"/>
  <c r="H4670" i="3"/>
  <c r="H4671" i="3"/>
  <c r="H4672" i="3"/>
  <c r="H4673" i="3"/>
  <c r="H4674" i="3"/>
  <c r="H4675" i="3"/>
  <c r="H4676" i="3"/>
  <c r="H4677" i="3"/>
  <c r="H4678" i="3"/>
  <c r="H4679" i="3"/>
  <c r="H4680" i="3"/>
  <c r="H4681" i="3"/>
  <c r="H4682" i="3"/>
  <c r="H4683" i="3"/>
  <c r="H4684" i="3"/>
  <c r="H4685" i="3"/>
  <c r="H4686" i="3"/>
  <c r="H4687" i="3"/>
  <c r="H4688" i="3"/>
  <c r="H4689" i="3"/>
  <c r="H4690" i="3"/>
  <c r="H4691" i="3"/>
  <c r="H4692" i="3"/>
  <c r="H4693" i="3"/>
  <c r="H4694" i="3"/>
  <c r="H4695" i="3"/>
  <c r="H4696" i="3"/>
  <c r="H4697" i="3"/>
  <c r="H4698" i="3"/>
  <c r="H4699" i="3"/>
  <c r="H4700" i="3"/>
  <c r="H4701" i="3"/>
  <c r="H4702" i="3"/>
  <c r="H4703" i="3"/>
  <c r="H4704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K4651" i="3"/>
  <c r="K4652" i="3"/>
  <c r="K4653" i="3"/>
  <c r="K4654" i="3"/>
  <c r="K4655" i="3"/>
  <c r="K4656" i="3"/>
  <c r="K4657" i="3"/>
  <c r="K4658" i="3"/>
  <c r="K4659" i="3"/>
  <c r="K4660" i="3"/>
  <c r="K4661" i="3"/>
  <c r="K4662" i="3"/>
  <c r="K4663" i="3"/>
  <c r="K4664" i="3"/>
  <c r="K4665" i="3"/>
  <c r="K4666" i="3"/>
  <c r="K4667" i="3"/>
  <c r="K4668" i="3"/>
  <c r="K4669" i="3"/>
  <c r="K4670" i="3"/>
  <c r="K4671" i="3"/>
  <c r="K4672" i="3"/>
  <c r="K4673" i="3"/>
  <c r="K4674" i="3"/>
  <c r="K4675" i="3"/>
  <c r="K4676" i="3"/>
  <c r="K4677" i="3"/>
  <c r="K4678" i="3"/>
  <c r="K4679" i="3"/>
  <c r="K4680" i="3"/>
  <c r="K4681" i="3"/>
  <c r="K4682" i="3"/>
  <c r="K4683" i="3"/>
  <c r="K4684" i="3"/>
  <c r="K4685" i="3"/>
  <c r="K4686" i="3"/>
  <c r="K4687" i="3"/>
  <c r="K4688" i="3"/>
  <c r="K4689" i="3"/>
  <c r="K4690" i="3"/>
  <c r="K4691" i="3"/>
  <c r="K4692" i="3"/>
  <c r="K4693" i="3"/>
  <c r="K4694" i="3"/>
  <c r="K4695" i="3"/>
  <c r="K4696" i="3"/>
  <c r="K4697" i="3"/>
  <c r="K4698" i="3"/>
  <c r="K4699" i="3"/>
  <c r="K4700" i="3"/>
  <c r="K4701" i="3"/>
  <c r="K4702" i="3"/>
  <c r="K4703" i="3"/>
  <c r="K4704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N4651" i="3"/>
  <c r="N4652" i="3"/>
  <c r="N4653" i="3"/>
  <c r="N4654" i="3"/>
  <c r="N4655" i="3"/>
  <c r="N4656" i="3"/>
  <c r="N4657" i="3"/>
  <c r="N4658" i="3"/>
  <c r="N4659" i="3"/>
  <c r="N4660" i="3"/>
  <c r="N4661" i="3"/>
  <c r="N4662" i="3"/>
  <c r="N4663" i="3"/>
  <c r="N4664" i="3"/>
  <c r="N4665" i="3"/>
  <c r="N4666" i="3"/>
  <c r="N4667" i="3"/>
  <c r="N4668" i="3"/>
  <c r="N4669" i="3"/>
  <c r="N4670" i="3"/>
  <c r="N4671" i="3"/>
  <c r="N4672" i="3"/>
  <c r="N4673" i="3"/>
  <c r="N4674" i="3"/>
  <c r="N4675" i="3"/>
  <c r="N4676" i="3"/>
  <c r="N4677" i="3"/>
  <c r="N4678" i="3"/>
  <c r="N4679" i="3"/>
  <c r="N4680" i="3"/>
  <c r="N4681" i="3"/>
  <c r="N4682" i="3"/>
  <c r="N4683" i="3"/>
  <c r="N4684" i="3"/>
  <c r="N4685" i="3"/>
  <c r="N4686" i="3"/>
  <c r="N4687" i="3"/>
  <c r="N4688" i="3"/>
  <c r="N4689" i="3"/>
  <c r="N4690" i="3"/>
  <c r="N4691" i="3"/>
  <c r="N4692" i="3"/>
  <c r="N4693" i="3"/>
  <c r="N4694" i="3"/>
  <c r="N4695" i="3"/>
  <c r="N4696" i="3"/>
  <c r="N4697" i="3"/>
  <c r="N4698" i="3"/>
  <c r="N4699" i="3"/>
  <c r="N4700" i="3"/>
  <c r="N4701" i="3"/>
  <c r="N4702" i="3"/>
  <c r="N4703" i="3"/>
  <c r="N4704" i="3"/>
  <c r="R4651" i="3"/>
  <c r="R4652" i="3"/>
  <c r="R4653" i="3"/>
  <c r="R4654" i="3"/>
  <c r="R4655" i="3"/>
  <c r="R4656" i="3"/>
  <c r="R4657" i="3"/>
  <c r="R4658" i="3"/>
  <c r="R4659" i="3"/>
  <c r="R4660" i="3"/>
  <c r="R4661" i="3"/>
  <c r="R4662" i="3"/>
  <c r="R4663" i="3"/>
  <c r="R4664" i="3"/>
  <c r="R4665" i="3"/>
  <c r="R4666" i="3"/>
  <c r="R4667" i="3"/>
  <c r="R4668" i="3"/>
  <c r="R4669" i="3"/>
  <c r="R4670" i="3"/>
  <c r="R4671" i="3"/>
  <c r="R4672" i="3"/>
  <c r="R4673" i="3"/>
  <c r="R4674" i="3"/>
  <c r="R4675" i="3"/>
  <c r="R4676" i="3"/>
  <c r="R4677" i="3"/>
  <c r="R4678" i="3"/>
  <c r="R4679" i="3"/>
  <c r="R4680" i="3"/>
  <c r="R4681" i="3"/>
  <c r="R4682" i="3"/>
  <c r="R4683" i="3"/>
  <c r="R4684" i="3"/>
  <c r="R4685" i="3"/>
  <c r="R4686" i="3"/>
  <c r="R4687" i="3"/>
  <c r="R4688" i="3"/>
  <c r="R4689" i="3"/>
  <c r="R4690" i="3"/>
  <c r="R4691" i="3"/>
  <c r="R4692" i="3"/>
  <c r="R4693" i="3"/>
  <c r="R4694" i="3"/>
  <c r="R4695" i="3"/>
  <c r="R4696" i="3"/>
  <c r="R4697" i="3"/>
  <c r="R4698" i="3"/>
  <c r="R4699" i="3"/>
  <c r="R4700" i="3"/>
  <c r="R4701" i="3"/>
  <c r="R4702" i="3"/>
  <c r="R4703" i="3"/>
  <c r="R4704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Y4651" i="3"/>
  <c r="Y4652" i="3"/>
  <c r="Y4653" i="3"/>
  <c r="Y4654" i="3"/>
  <c r="Y4655" i="3"/>
  <c r="Y4656" i="3"/>
  <c r="Y4657" i="3"/>
  <c r="Y4658" i="3"/>
  <c r="Y4659" i="3"/>
  <c r="Y4660" i="3"/>
  <c r="Y4661" i="3"/>
  <c r="Y4662" i="3"/>
  <c r="Y4663" i="3"/>
  <c r="Y4664" i="3"/>
  <c r="Y4665" i="3"/>
  <c r="Y4666" i="3"/>
  <c r="Y4667" i="3"/>
  <c r="Y4668" i="3"/>
  <c r="Y4669" i="3"/>
  <c r="Y4670" i="3"/>
  <c r="Y4671" i="3"/>
  <c r="Y4672" i="3"/>
  <c r="Y4673" i="3"/>
  <c r="Y4674" i="3"/>
  <c r="Y4675" i="3"/>
  <c r="Y4676" i="3"/>
  <c r="Y4677" i="3"/>
  <c r="Y4678" i="3"/>
  <c r="Y4679" i="3"/>
  <c r="Y4680" i="3"/>
  <c r="Y4681" i="3"/>
  <c r="Y4682" i="3"/>
  <c r="Y4683" i="3"/>
  <c r="Y4684" i="3"/>
  <c r="Y4685" i="3"/>
  <c r="Y4686" i="3"/>
  <c r="Y4687" i="3"/>
  <c r="Y4688" i="3"/>
  <c r="Y4689" i="3"/>
  <c r="Y4690" i="3"/>
  <c r="Y4691" i="3"/>
  <c r="Y4692" i="3"/>
  <c r="Y4693" i="3"/>
  <c r="Y4694" i="3"/>
  <c r="Y4695" i="3"/>
  <c r="Y4696" i="3"/>
  <c r="Y4697" i="3"/>
  <c r="Y4698" i="3"/>
  <c r="Y4699" i="3"/>
  <c r="Y4700" i="3"/>
  <c r="Y4701" i="3"/>
  <c r="Y4702" i="3"/>
  <c r="Y4703" i="3"/>
  <c r="Y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9" i="3"/>
  <c r="H4705" i="3"/>
  <c r="H4706" i="3"/>
  <c r="H4707" i="3"/>
  <c r="H4708" i="3"/>
  <c r="H4709" i="3"/>
  <c r="H4710" i="3"/>
  <c r="H4711" i="3"/>
  <c r="H4712" i="3"/>
  <c r="H4713" i="3"/>
  <c r="H4714" i="3"/>
  <c r="H4715" i="3"/>
  <c r="H4716" i="3"/>
  <c r="H4717" i="3"/>
  <c r="H4718" i="3"/>
  <c r="H4719" i="3"/>
  <c r="H4720" i="3"/>
  <c r="H4721" i="3"/>
  <c r="H4722" i="3"/>
  <c r="H4723" i="3"/>
  <c r="H4724" i="3"/>
  <c r="H4725" i="3"/>
  <c r="H4726" i="3"/>
  <c r="H4727" i="3"/>
  <c r="H4728" i="3"/>
  <c r="H4729" i="3"/>
  <c r="H4730" i="3"/>
  <c r="H4731" i="3"/>
  <c r="H4732" i="3"/>
  <c r="H4733" i="3"/>
  <c r="H4734" i="3"/>
  <c r="H4735" i="3"/>
  <c r="H4736" i="3"/>
  <c r="H4737" i="3"/>
  <c r="H4738" i="3"/>
  <c r="H4739" i="3"/>
  <c r="H4740" i="3"/>
  <c r="H4741" i="3"/>
  <c r="H4742" i="3"/>
  <c r="H4743" i="3"/>
  <c r="H4744" i="3"/>
  <c r="H4745" i="3"/>
  <c r="H4746" i="3"/>
  <c r="H4747" i="3"/>
  <c r="H4748" i="3"/>
  <c r="H4749" i="3"/>
  <c r="H4750" i="3"/>
  <c r="H4751" i="3"/>
  <c r="H4752" i="3"/>
  <c r="H4753" i="3"/>
  <c r="H4754" i="3"/>
  <c r="H4755" i="3"/>
  <c r="H4756" i="3"/>
  <c r="H4757" i="3"/>
  <c r="H4759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9" i="3"/>
  <c r="K4705" i="3"/>
  <c r="K4706" i="3"/>
  <c r="K4707" i="3"/>
  <c r="K4708" i="3"/>
  <c r="K4709" i="3"/>
  <c r="K4710" i="3"/>
  <c r="K4711" i="3"/>
  <c r="K4712" i="3"/>
  <c r="K4713" i="3"/>
  <c r="K4714" i="3"/>
  <c r="K4715" i="3"/>
  <c r="K4716" i="3"/>
  <c r="K4717" i="3"/>
  <c r="K4718" i="3"/>
  <c r="K4719" i="3"/>
  <c r="K4720" i="3"/>
  <c r="K4721" i="3"/>
  <c r="K4722" i="3"/>
  <c r="K4723" i="3"/>
  <c r="K4724" i="3"/>
  <c r="K4725" i="3"/>
  <c r="K4726" i="3"/>
  <c r="K4727" i="3"/>
  <c r="K4728" i="3"/>
  <c r="K4729" i="3"/>
  <c r="K4730" i="3"/>
  <c r="K4731" i="3"/>
  <c r="K4732" i="3"/>
  <c r="K4733" i="3"/>
  <c r="K4734" i="3"/>
  <c r="K4735" i="3"/>
  <c r="K4736" i="3"/>
  <c r="K4737" i="3"/>
  <c r="K4738" i="3"/>
  <c r="K4739" i="3"/>
  <c r="K4740" i="3"/>
  <c r="K4741" i="3"/>
  <c r="K4742" i="3"/>
  <c r="K4743" i="3"/>
  <c r="K4744" i="3"/>
  <c r="K4745" i="3"/>
  <c r="K4746" i="3"/>
  <c r="K4747" i="3"/>
  <c r="K4748" i="3"/>
  <c r="K4749" i="3"/>
  <c r="K4750" i="3"/>
  <c r="K4751" i="3"/>
  <c r="K4752" i="3"/>
  <c r="K4753" i="3"/>
  <c r="K4754" i="3"/>
  <c r="K4755" i="3"/>
  <c r="K4756" i="3"/>
  <c r="K4757" i="3"/>
  <c r="K4759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9" i="3"/>
  <c r="N4705" i="3"/>
  <c r="N4706" i="3"/>
  <c r="N4707" i="3"/>
  <c r="N4708" i="3"/>
  <c r="N4709" i="3"/>
  <c r="N4710" i="3"/>
  <c r="N4711" i="3"/>
  <c r="N4712" i="3"/>
  <c r="N4713" i="3"/>
  <c r="N4714" i="3"/>
  <c r="N4715" i="3"/>
  <c r="N4716" i="3"/>
  <c r="N4717" i="3"/>
  <c r="N4718" i="3"/>
  <c r="N4719" i="3"/>
  <c r="N4720" i="3"/>
  <c r="N4721" i="3"/>
  <c r="N4722" i="3"/>
  <c r="N4723" i="3"/>
  <c r="N4724" i="3"/>
  <c r="N4725" i="3"/>
  <c r="N4726" i="3"/>
  <c r="N4727" i="3"/>
  <c r="N4728" i="3"/>
  <c r="N4729" i="3"/>
  <c r="N4730" i="3"/>
  <c r="N4731" i="3"/>
  <c r="N4732" i="3"/>
  <c r="N4733" i="3"/>
  <c r="N4734" i="3"/>
  <c r="N4735" i="3"/>
  <c r="N4736" i="3"/>
  <c r="N4737" i="3"/>
  <c r="N4738" i="3"/>
  <c r="N4739" i="3"/>
  <c r="N4740" i="3"/>
  <c r="N4741" i="3"/>
  <c r="N4742" i="3"/>
  <c r="N4743" i="3"/>
  <c r="N4744" i="3"/>
  <c r="N4745" i="3"/>
  <c r="N4746" i="3"/>
  <c r="N4747" i="3"/>
  <c r="N4748" i="3"/>
  <c r="N4749" i="3"/>
  <c r="N4750" i="3"/>
  <c r="N4751" i="3"/>
  <c r="N4752" i="3"/>
  <c r="N4753" i="3"/>
  <c r="N4754" i="3"/>
  <c r="N4755" i="3"/>
  <c r="N4756" i="3"/>
  <c r="N4757" i="3"/>
  <c r="N4759" i="3"/>
  <c r="R4705" i="3"/>
  <c r="R4706" i="3"/>
  <c r="R4707" i="3"/>
  <c r="R4708" i="3"/>
  <c r="R4709" i="3"/>
  <c r="R4710" i="3"/>
  <c r="R4711" i="3"/>
  <c r="R4712" i="3"/>
  <c r="R4713" i="3"/>
  <c r="R4714" i="3"/>
  <c r="R4715" i="3"/>
  <c r="R4716" i="3"/>
  <c r="R4717" i="3"/>
  <c r="R4718" i="3"/>
  <c r="R4719" i="3"/>
  <c r="R4720" i="3"/>
  <c r="R4721" i="3"/>
  <c r="R4722" i="3"/>
  <c r="R4723" i="3"/>
  <c r="R4724" i="3"/>
  <c r="R4725" i="3"/>
  <c r="R4726" i="3"/>
  <c r="R4727" i="3"/>
  <c r="R4728" i="3"/>
  <c r="R4729" i="3"/>
  <c r="R4730" i="3"/>
  <c r="R4731" i="3"/>
  <c r="R4732" i="3"/>
  <c r="R4733" i="3"/>
  <c r="R4734" i="3"/>
  <c r="R4735" i="3"/>
  <c r="R4736" i="3"/>
  <c r="R4737" i="3"/>
  <c r="R4738" i="3"/>
  <c r="R4739" i="3"/>
  <c r="R4740" i="3"/>
  <c r="R4741" i="3"/>
  <c r="R4742" i="3"/>
  <c r="R4743" i="3"/>
  <c r="R4744" i="3"/>
  <c r="R4745" i="3"/>
  <c r="R4746" i="3"/>
  <c r="R4747" i="3"/>
  <c r="R4748" i="3"/>
  <c r="R4749" i="3"/>
  <c r="R4750" i="3"/>
  <c r="R4751" i="3"/>
  <c r="R4752" i="3"/>
  <c r="R4753" i="3"/>
  <c r="R4754" i="3"/>
  <c r="R4755" i="3"/>
  <c r="R4756" i="3"/>
  <c r="R4757" i="3"/>
  <c r="R4759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9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9" i="3"/>
  <c r="Y4705" i="3"/>
  <c r="Y4706" i="3"/>
  <c r="Y4707" i="3"/>
  <c r="Y4708" i="3"/>
  <c r="Y4709" i="3"/>
  <c r="Y4710" i="3"/>
  <c r="Y4711" i="3"/>
  <c r="Y4712" i="3"/>
  <c r="Y4713" i="3"/>
  <c r="Y4714" i="3"/>
  <c r="Y4715" i="3"/>
  <c r="Y4716" i="3"/>
  <c r="Y4717" i="3"/>
  <c r="Y4718" i="3"/>
  <c r="Y4719" i="3"/>
  <c r="Y4720" i="3"/>
  <c r="Y4721" i="3"/>
  <c r="Y4722" i="3"/>
  <c r="Y4723" i="3"/>
  <c r="Y4724" i="3"/>
  <c r="Y4725" i="3"/>
  <c r="Y4726" i="3"/>
  <c r="Y4727" i="3"/>
  <c r="Y4728" i="3"/>
  <c r="Y4729" i="3"/>
  <c r="Y4730" i="3"/>
  <c r="Y4731" i="3"/>
  <c r="Y4732" i="3"/>
  <c r="Y4733" i="3"/>
  <c r="Y4734" i="3"/>
  <c r="Y4735" i="3"/>
  <c r="Y4736" i="3"/>
  <c r="Y4737" i="3"/>
  <c r="Y4738" i="3"/>
  <c r="Y4739" i="3"/>
  <c r="Y4740" i="3"/>
  <c r="Y4741" i="3"/>
  <c r="Y4742" i="3"/>
  <c r="Y4743" i="3"/>
  <c r="Y4744" i="3"/>
  <c r="Y4745" i="3"/>
  <c r="Y4746" i="3"/>
  <c r="Y4747" i="3"/>
  <c r="Y4748" i="3"/>
  <c r="Y4749" i="3"/>
  <c r="Y4750" i="3"/>
  <c r="Y4751" i="3"/>
  <c r="Y4752" i="3"/>
  <c r="Y4753" i="3"/>
  <c r="Y4754" i="3"/>
  <c r="Y4755" i="3"/>
  <c r="Y4756" i="3"/>
  <c r="Y4757" i="3"/>
  <c r="Y4759" i="3"/>
  <c r="D4760" i="3"/>
  <c r="D4761" i="3"/>
  <c r="D4762" i="3"/>
  <c r="D4763" i="3"/>
  <c r="D4764" i="3"/>
  <c r="D4765" i="3"/>
  <c r="D4766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H4760" i="3"/>
  <c r="H4761" i="3"/>
  <c r="H4762" i="3"/>
  <c r="H4763" i="3"/>
  <c r="H4764" i="3"/>
  <c r="H4765" i="3"/>
  <c r="H4766" i="3"/>
  <c r="H4768" i="3"/>
  <c r="H4769" i="3"/>
  <c r="H4770" i="3"/>
  <c r="H4771" i="3"/>
  <c r="H4772" i="3"/>
  <c r="H4773" i="3"/>
  <c r="H4774" i="3"/>
  <c r="H4775" i="3"/>
  <c r="H4776" i="3"/>
  <c r="H4777" i="3"/>
  <c r="H4778" i="3"/>
  <c r="H4779" i="3"/>
  <c r="H4780" i="3"/>
  <c r="H4781" i="3"/>
  <c r="H4782" i="3"/>
  <c r="H4783" i="3"/>
  <c r="H4784" i="3"/>
  <c r="H4785" i="3"/>
  <c r="H4786" i="3"/>
  <c r="H4787" i="3"/>
  <c r="H4788" i="3"/>
  <c r="A4760" i="3"/>
  <c r="A4761" i="3"/>
  <c r="A4762" i="3"/>
  <c r="A4763" i="3"/>
  <c r="A4764" i="3"/>
  <c r="A4765" i="3"/>
  <c r="A4766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K4760" i="3"/>
  <c r="K4761" i="3"/>
  <c r="K4762" i="3"/>
  <c r="K4763" i="3"/>
  <c r="K4764" i="3"/>
  <c r="K4765" i="3"/>
  <c r="K4766" i="3"/>
  <c r="K4768" i="3"/>
  <c r="K4769" i="3"/>
  <c r="K4770" i="3"/>
  <c r="K4771" i="3"/>
  <c r="K4772" i="3"/>
  <c r="K4773" i="3"/>
  <c r="K4774" i="3"/>
  <c r="K4775" i="3"/>
  <c r="K4776" i="3"/>
  <c r="K4777" i="3"/>
  <c r="K4778" i="3"/>
  <c r="K4779" i="3"/>
  <c r="K4780" i="3"/>
  <c r="K4781" i="3"/>
  <c r="K4782" i="3"/>
  <c r="K4783" i="3"/>
  <c r="K4784" i="3"/>
  <c r="K4785" i="3"/>
  <c r="K4786" i="3"/>
  <c r="K4787" i="3"/>
  <c r="K4788" i="3"/>
  <c r="L4760" i="3"/>
  <c r="L4761" i="3"/>
  <c r="L4762" i="3"/>
  <c r="L4763" i="3"/>
  <c r="L4764" i="3"/>
  <c r="L4765" i="3"/>
  <c r="L4766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N4760" i="3"/>
  <c r="N4761" i="3"/>
  <c r="N4762" i="3"/>
  <c r="N4763" i="3"/>
  <c r="N4764" i="3"/>
  <c r="N4765" i="3"/>
  <c r="N4766" i="3"/>
  <c r="N4768" i="3"/>
  <c r="N4769" i="3"/>
  <c r="N4770" i="3"/>
  <c r="N4771" i="3"/>
  <c r="N4772" i="3"/>
  <c r="N4773" i="3"/>
  <c r="N4774" i="3"/>
  <c r="N4775" i="3"/>
  <c r="N4776" i="3"/>
  <c r="N4777" i="3"/>
  <c r="N4778" i="3"/>
  <c r="N4779" i="3"/>
  <c r="N4780" i="3"/>
  <c r="N4781" i="3"/>
  <c r="N4782" i="3"/>
  <c r="N4783" i="3"/>
  <c r="N4784" i="3"/>
  <c r="N4785" i="3"/>
  <c r="N4786" i="3"/>
  <c r="N4787" i="3"/>
  <c r="N4788" i="3"/>
  <c r="R4760" i="3"/>
  <c r="R4761" i="3"/>
  <c r="R4762" i="3"/>
  <c r="R4763" i="3"/>
  <c r="R4764" i="3"/>
  <c r="R4765" i="3"/>
  <c r="R4766" i="3"/>
  <c r="R4768" i="3"/>
  <c r="R4769" i="3"/>
  <c r="R4770" i="3"/>
  <c r="R4771" i="3"/>
  <c r="R4772" i="3"/>
  <c r="R4773" i="3"/>
  <c r="R4774" i="3"/>
  <c r="R4775" i="3"/>
  <c r="R4776" i="3"/>
  <c r="R4777" i="3"/>
  <c r="R4778" i="3"/>
  <c r="R4779" i="3"/>
  <c r="R4780" i="3"/>
  <c r="R4781" i="3"/>
  <c r="R4782" i="3"/>
  <c r="R4783" i="3"/>
  <c r="R4784" i="3"/>
  <c r="R4785" i="3"/>
  <c r="R4786" i="3"/>
  <c r="R4787" i="3"/>
  <c r="R4788" i="3"/>
  <c r="W4760" i="3"/>
  <c r="W4761" i="3"/>
  <c r="W4762" i="3"/>
  <c r="W4763" i="3"/>
  <c r="W4764" i="3"/>
  <c r="W4765" i="3"/>
  <c r="W4766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X4760" i="3"/>
  <c r="X4761" i="3"/>
  <c r="X4762" i="3"/>
  <c r="X4763" i="3"/>
  <c r="X4764" i="3"/>
  <c r="X4765" i="3"/>
  <c r="X4766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Y4760" i="3"/>
  <c r="Y4761" i="3"/>
  <c r="Y4762" i="3"/>
  <c r="Y4763" i="3"/>
  <c r="Y4764" i="3"/>
  <c r="Y4765" i="3"/>
  <c r="Y4766" i="3"/>
  <c r="Y4768" i="3"/>
  <c r="Y4769" i="3"/>
  <c r="Y4770" i="3"/>
  <c r="Y4771" i="3"/>
  <c r="Y4772" i="3"/>
  <c r="Y4773" i="3"/>
  <c r="Y4774" i="3"/>
  <c r="Y4775" i="3"/>
  <c r="Y4776" i="3"/>
  <c r="Y4777" i="3"/>
  <c r="Y4778" i="3"/>
  <c r="Y4779" i="3"/>
  <c r="Y4780" i="3"/>
  <c r="Y4781" i="3"/>
  <c r="Y4782" i="3"/>
  <c r="Y4783" i="3"/>
  <c r="Y4784" i="3"/>
  <c r="Y4785" i="3"/>
  <c r="Y4786" i="3"/>
  <c r="Y4787" i="3"/>
  <c r="Y4788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H4414" i="3"/>
  <c r="H4415" i="3"/>
  <c r="H4416" i="3"/>
  <c r="H4417" i="3"/>
  <c r="H4418" i="3"/>
  <c r="H4419" i="3"/>
  <c r="H4420" i="3"/>
  <c r="H4421" i="3"/>
  <c r="H4422" i="3"/>
  <c r="H4423" i="3"/>
  <c r="H4424" i="3"/>
  <c r="H4425" i="3"/>
  <c r="H4426" i="3"/>
  <c r="H4427" i="3"/>
  <c r="H4428" i="3"/>
  <c r="H4429" i="3"/>
  <c r="H4430" i="3"/>
  <c r="H4431" i="3"/>
  <c r="H4432" i="3"/>
  <c r="H4433" i="3"/>
  <c r="H4434" i="3"/>
  <c r="H4435" i="3"/>
  <c r="H4436" i="3"/>
  <c r="H4437" i="3"/>
  <c r="H4438" i="3"/>
  <c r="H4439" i="3"/>
  <c r="H4440" i="3"/>
  <c r="H4441" i="3"/>
  <c r="H4442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K4414" i="3"/>
  <c r="K4415" i="3"/>
  <c r="K4416" i="3"/>
  <c r="K4417" i="3"/>
  <c r="K4418" i="3"/>
  <c r="K4419" i="3"/>
  <c r="K4420" i="3"/>
  <c r="K4421" i="3"/>
  <c r="K4422" i="3"/>
  <c r="K4423" i="3"/>
  <c r="K4424" i="3"/>
  <c r="K4425" i="3"/>
  <c r="K4426" i="3"/>
  <c r="K4427" i="3"/>
  <c r="K4428" i="3"/>
  <c r="K4429" i="3"/>
  <c r="K4430" i="3"/>
  <c r="K4431" i="3"/>
  <c r="K4432" i="3"/>
  <c r="K4433" i="3"/>
  <c r="K4434" i="3"/>
  <c r="K4435" i="3"/>
  <c r="K4436" i="3"/>
  <c r="K4437" i="3"/>
  <c r="K4438" i="3"/>
  <c r="K4439" i="3"/>
  <c r="K4440" i="3"/>
  <c r="K4441" i="3"/>
  <c r="K4442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N4414" i="3"/>
  <c r="N4415" i="3"/>
  <c r="N4416" i="3"/>
  <c r="N4417" i="3"/>
  <c r="N4418" i="3"/>
  <c r="N4419" i="3"/>
  <c r="N4420" i="3"/>
  <c r="N4421" i="3"/>
  <c r="N4422" i="3"/>
  <c r="N4423" i="3"/>
  <c r="N4424" i="3"/>
  <c r="N4425" i="3"/>
  <c r="N4426" i="3"/>
  <c r="N4427" i="3"/>
  <c r="N4428" i="3"/>
  <c r="N4429" i="3"/>
  <c r="N4430" i="3"/>
  <c r="N4431" i="3"/>
  <c r="N4432" i="3"/>
  <c r="N4433" i="3"/>
  <c r="N4434" i="3"/>
  <c r="N4435" i="3"/>
  <c r="N4436" i="3"/>
  <c r="N4437" i="3"/>
  <c r="N4438" i="3"/>
  <c r="N4439" i="3"/>
  <c r="N4440" i="3"/>
  <c r="N4441" i="3"/>
  <c r="N4442" i="3"/>
  <c r="R4414" i="3"/>
  <c r="R4415" i="3"/>
  <c r="R4416" i="3"/>
  <c r="R4417" i="3"/>
  <c r="R4418" i="3"/>
  <c r="R4419" i="3"/>
  <c r="R4420" i="3"/>
  <c r="R4421" i="3"/>
  <c r="R4422" i="3"/>
  <c r="R4423" i="3"/>
  <c r="R4424" i="3"/>
  <c r="R4425" i="3"/>
  <c r="R4426" i="3"/>
  <c r="R4427" i="3"/>
  <c r="R4428" i="3"/>
  <c r="R4429" i="3"/>
  <c r="R4430" i="3"/>
  <c r="R4431" i="3"/>
  <c r="R4432" i="3"/>
  <c r="R4433" i="3"/>
  <c r="R4434" i="3"/>
  <c r="R4435" i="3"/>
  <c r="R4436" i="3"/>
  <c r="R4437" i="3"/>
  <c r="R4438" i="3"/>
  <c r="R4439" i="3"/>
  <c r="R4440" i="3"/>
  <c r="R4441" i="3"/>
  <c r="R4442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Y4414" i="3"/>
  <c r="Y4415" i="3"/>
  <c r="Y4416" i="3"/>
  <c r="Y4417" i="3"/>
  <c r="Y4418" i="3"/>
  <c r="Y4419" i="3"/>
  <c r="Y4420" i="3"/>
  <c r="Y4421" i="3"/>
  <c r="Y4422" i="3"/>
  <c r="Y4423" i="3"/>
  <c r="Y4424" i="3"/>
  <c r="Y4425" i="3"/>
  <c r="Y4426" i="3"/>
  <c r="Y4427" i="3"/>
  <c r="Y4428" i="3"/>
  <c r="Y4429" i="3"/>
  <c r="Y4430" i="3"/>
  <c r="Y4431" i="3"/>
  <c r="Y4432" i="3"/>
  <c r="Y4433" i="3"/>
  <c r="Y4434" i="3"/>
  <c r="Y4435" i="3"/>
  <c r="Y4436" i="3"/>
  <c r="Y4437" i="3"/>
  <c r="Y4438" i="3"/>
  <c r="Y4439" i="3"/>
  <c r="Y4440" i="3"/>
  <c r="Y4441" i="3"/>
  <c r="Y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H4443" i="3"/>
  <c r="H4444" i="3"/>
  <c r="H4445" i="3"/>
  <c r="H4446" i="3"/>
  <c r="H4447" i="3"/>
  <c r="H4448" i="3"/>
  <c r="H4449" i="3"/>
  <c r="H4450" i="3"/>
  <c r="H4451" i="3"/>
  <c r="H4452" i="3"/>
  <c r="H4453" i="3"/>
  <c r="H4454" i="3"/>
  <c r="H4455" i="3"/>
  <c r="H4456" i="3"/>
  <c r="H4457" i="3"/>
  <c r="H4458" i="3"/>
  <c r="H4459" i="3"/>
  <c r="H4460" i="3"/>
  <c r="H4461" i="3"/>
  <c r="H4462" i="3"/>
  <c r="H4463" i="3"/>
  <c r="H4464" i="3"/>
  <c r="H4465" i="3"/>
  <c r="H4466" i="3"/>
  <c r="H4467" i="3"/>
  <c r="H4468" i="3"/>
  <c r="H4469" i="3"/>
  <c r="H4470" i="3"/>
  <c r="H4471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K4443" i="3"/>
  <c r="K4444" i="3"/>
  <c r="K4445" i="3"/>
  <c r="K4446" i="3"/>
  <c r="K4447" i="3"/>
  <c r="K4448" i="3"/>
  <c r="K4449" i="3"/>
  <c r="K4450" i="3"/>
  <c r="K4451" i="3"/>
  <c r="K4452" i="3"/>
  <c r="K4453" i="3"/>
  <c r="K4454" i="3"/>
  <c r="K4455" i="3"/>
  <c r="K4456" i="3"/>
  <c r="K4457" i="3"/>
  <c r="K4458" i="3"/>
  <c r="K4459" i="3"/>
  <c r="K4460" i="3"/>
  <c r="K4461" i="3"/>
  <c r="K4462" i="3"/>
  <c r="K4463" i="3"/>
  <c r="K4464" i="3"/>
  <c r="K4465" i="3"/>
  <c r="K4466" i="3"/>
  <c r="K4467" i="3"/>
  <c r="K4468" i="3"/>
  <c r="K4469" i="3"/>
  <c r="K4470" i="3"/>
  <c r="K4471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N4443" i="3"/>
  <c r="N4444" i="3"/>
  <c r="N4445" i="3"/>
  <c r="N4446" i="3"/>
  <c r="N4447" i="3"/>
  <c r="N4448" i="3"/>
  <c r="N4449" i="3"/>
  <c r="N4450" i="3"/>
  <c r="N4451" i="3"/>
  <c r="N4452" i="3"/>
  <c r="N4453" i="3"/>
  <c r="N4454" i="3"/>
  <c r="N4455" i="3"/>
  <c r="N4456" i="3"/>
  <c r="N4457" i="3"/>
  <c r="N4458" i="3"/>
  <c r="N4459" i="3"/>
  <c r="N4460" i="3"/>
  <c r="N4461" i="3"/>
  <c r="N4462" i="3"/>
  <c r="N4463" i="3"/>
  <c r="N4464" i="3"/>
  <c r="N4465" i="3"/>
  <c r="N4466" i="3"/>
  <c r="N4467" i="3"/>
  <c r="N4468" i="3"/>
  <c r="N4469" i="3"/>
  <c r="N4470" i="3"/>
  <c r="N4471" i="3"/>
  <c r="R4443" i="3"/>
  <c r="R4444" i="3"/>
  <c r="R4445" i="3"/>
  <c r="R4446" i="3"/>
  <c r="R4447" i="3"/>
  <c r="R4448" i="3"/>
  <c r="R4449" i="3"/>
  <c r="R4450" i="3"/>
  <c r="R4451" i="3"/>
  <c r="R4452" i="3"/>
  <c r="R4453" i="3"/>
  <c r="R4454" i="3"/>
  <c r="R4455" i="3"/>
  <c r="R4456" i="3"/>
  <c r="R4457" i="3"/>
  <c r="R4458" i="3"/>
  <c r="R4459" i="3"/>
  <c r="R4460" i="3"/>
  <c r="R4461" i="3"/>
  <c r="R4462" i="3"/>
  <c r="R4463" i="3"/>
  <c r="R4464" i="3"/>
  <c r="R4465" i="3"/>
  <c r="R4466" i="3"/>
  <c r="R4467" i="3"/>
  <c r="R4468" i="3"/>
  <c r="R4469" i="3"/>
  <c r="R4470" i="3"/>
  <c r="R4471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Y4443" i="3"/>
  <c r="Y4444" i="3"/>
  <c r="Y4445" i="3"/>
  <c r="Y4446" i="3"/>
  <c r="Y4447" i="3"/>
  <c r="Y4448" i="3"/>
  <c r="Y4449" i="3"/>
  <c r="Y4450" i="3"/>
  <c r="Y4451" i="3"/>
  <c r="Y4452" i="3"/>
  <c r="Y4453" i="3"/>
  <c r="Y4454" i="3"/>
  <c r="Y4455" i="3"/>
  <c r="Y4456" i="3"/>
  <c r="Y4457" i="3"/>
  <c r="Y4458" i="3"/>
  <c r="Y4459" i="3"/>
  <c r="Y4460" i="3"/>
  <c r="Y4461" i="3"/>
  <c r="Y4462" i="3"/>
  <c r="Y4463" i="3"/>
  <c r="Y4464" i="3"/>
  <c r="Y4465" i="3"/>
  <c r="Y4466" i="3"/>
  <c r="Y4467" i="3"/>
  <c r="Y4468" i="3"/>
  <c r="Y4469" i="3"/>
  <c r="Y4470" i="3"/>
  <c r="Y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H4472" i="3"/>
  <c r="H4473" i="3"/>
  <c r="H4474" i="3"/>
  <c r="H4475" i="3"/>
  <c r="H4476" i="3"/>
  <c r="H4477" i="3"/>
  <c r="H4478" i="3"/>
  <c r="H4479" i="3"/>
  <c r="H4480" i="3"/>
  <c r="H4481" i="3"/>
  <c r="H4482" i="3"/>
  <c r="H4483" i="3"/>
  <c r="H4484" i="3"/>
  <c r="H4485" i="3"/>
  <c r="H4486" i="3"/>
  <c r="H4487" i="3"/>
  <c r="H4488" i="3"/>
  <c r="H4489" i="3"/>
  <c r="H4490" i="3"/>
  <c r="H4491" i="3"/>
  <c r="H4492" i="3"/>
  <c r="H4493" i="3"/>
  <c r="H4494" i="3"/>
  <c r="H4495" i="3"/>
  <c r="H4496" i="3"/>
  <c r="H4497" i="3"/>
  <c r="H4498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K4472" i="3"/>
  <c r="K4473" i="3"/>
  <c r="K4474" i="3"/>
  <c r="K4475" i="3"/>
  <c r="K4476" i="3"/>
  <c r="K4477" i="3"/>
  <c r="K4478" i="3"/>
  <c r="K4479" i="3"/>
  <c r="K4480" i="3"/>
  <c r="K4481" i="3"/>
  <c r="K4482" i="3"/>
  <c r="K4483" i="3"/>
  <c r="K4484" i="3"/>
  <c r="K4485" i="3"/>
  <c r="K4486" i="3"/>
  <c r="K4487" i="3"/>
  <c r="K4488" i="3"/>
  <c r="K4489" i="3"/>
  <c r="K4490" i="3"/>
  <c r="K4491" i="3"/>
  <c r="K4492" i="3"/>
  <c r="K4493" i="3"/>
  <c r="K4494" i="3"/>
  <c r="K4495" i="3"/>
  <c r="K4496" i="3"/>
  <c r="K4497" i="3"/>
  <c r="K4498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N4472" i="3"/>
  <c r="N4473" i="3"/>
  <c r="N4474" i="3"/>
  <c r="N4475" i="3"/>
  <c r="N4476" i="3"/>
  <c r="N4477" i="3"/>
  <c r="N4478" i="3"/>
  <c r="N4479" i="3"/>
  <c r="N4480" i="3"/>
  <c r="N4481" i="3"/>
  <c r="N4482" i="3"/>
  <c r="N4483" i="3"/>
  <c r="N4484" i="3"/>
  <c r="N4485" i="3"/>
  <c r="N4486" i="3"/>
  <c r="N4487" i="3"/>
  <c r="N4488" i="3"/>
  <c r="N4489" i="3"/>
  <c r="N4490" i="3"/>
  <c r="N4491" i="3"/>
  <c r="N4492" i="3"/>
  <c r="N4493" i="3"/>
  <c r="N4494" i="3"/>
  <c r="N4495" i="3"/>
  <c r="N4496" i="3"/>
  <c r="N4497" i="3"/>
  <c r="N4498" i="3"/>
  <c r="R4472" i="3"/>
  <c r="R4473" i="3"/>
  <c r="R4474" i="3"/>
  <c r="R4475" i="3"/>
  <c r="R4476" i="3"/>
  <c r="R4477" i="3"/>
  <c r="R4478" i="3"/>
  <c r="R4479" i="3"/>
  <c r="R4480" i="3"/>
  <c r="R4481" i="3"/>
  <c r="R4482" i="3"/>
  <c r="R4483" i="3"/>
  <c r="R4484" i="3"/>
  <c r="R4485" i="3"/>
  <c r="R4486" i="3"/>
  <c r="R4487" i="3"/>
  <c r="R4488" i="3"/>
  <c r="R4489" i="3"/>
  <c r="R4490" i="3"/>
  <c r="R4491" i="3"/>
  <c r="R4492" i="3"/>
  <c r="R4493" i="3"/>
  <c r="R4494" i="3"/>
  <c r="R4495" i="3"/>
  <c r="R4496" i="3"/>
  <c r="R4497" i="3"/>
  <c r="R4498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Y4472" i="3"/>
  <c r="Y4473" i="3"/>
  <c r="Y4474" i="3"/>
  <c r="Y4475" i="3"/>
  <c r="Y4476" i="3"/>
  <c r="Y4477" i="3"/>
  <c r="Y4478" i="3"/>
  <c r="Y4479" i="3"/>
  <c r="Y4480" i="3"/>
  <c r="Y4481" i="3"/>
  <c r="Y4482" i="3"/>
  <c r="Y4483" i="3"/>
  <c r="Y4484" i="3"/>
  <c r="Y4485" i="3"/>
  <c r="Y4486" i="3"/>
  <c r="Y4487" i="3"/>
  <c r="Y4488" i="3"/>
  <c r="Y4489" i="3"/>
  <c r="Y4490" i="3"/>
  <c r="Y4491" i="3"/>
  <c r="Y4492" i="3"/>
  <c r="Y4493" i="3"/>
  <c r="Y4494" i="3"/>
  <c r="Y4495" i="3"/>
  <c r="Y4496" i="3"/>
  <c r="Y4497" i="3"/>
  <c r="Y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H4499" i="3"/>
  <c r="H4500" i="3"/>
  <c r="H4501" i="3"/>
  <c r="H4502" i="3"/>
  <c r="H4503" i="3"/>
  <c r="H4504" i="3"/>
  <c r="H4505" i="3"/>
  <c r="H4506" i="3"/>
  <c r="H4507" i="3"/>
  <c r="H4508" i="3"/>
  <c r="H4509" i="3"/>
  <c r="H4510" i="3"/>
  <c r="H4511" i="3"/>
  <c r="H4512" i="3"/>
  <c r="H4513" i="3"/>
  <c r="H4514" i="3"/>
  <c r="H4515" i="3"/>
  <c r="H4516" i="3"/>
  <c r="H4517" i="3"/>
  <c r="H4518" i="3"/>
  <c r="H4519" i="3"/>
  <c r="H4520" i="3"/>
  <c r="H4521" i="3"/>
  <c r="H4522" i="3"/>
  <c r="H4523" i="3"/>
  <c r="H4524" i="3"/>
  <c r="H4525" i="3"/>
  <c r="H4526" i="3"/>
  <c r="H4527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K4499" i="3"/>
  <c r="K4500" i="3"/>
  <c r="K4501" i="3"/>
  <c r="K4502" i="3"/>
  <c r="K4503" i="3"/>
  <c r="K4504" i="3"/>
  <c r="K4505" i="3"/>
  <c r="K4506" i="3"/>
  <c r="K4507" i="3"/>
  <c r="K4508" i="3"/>
  <c r="K4509" i="3"/>
  <c r="K4510" i="3"/>
  <c r="K4511" i="3"/>
  <c r="K4512" i="3"/>
  <c r="K4513" i="3"/>
  <c r="K4514" i="3"/>
  <c r="K4515" i="3"/>
  <c r="K4516" i="3"/>
  <c r="K4517" i="3"/>
  <c r="K4518" i="3"/>
  <c r="K4519" i="3"/>
  <c r="K4520" i="3"/>
  <c r="K4521" i="3"/>
  <c r="K4522" i="3"/>
  <c r="K4523" i="3"/>
  <c r="K4524" i="3"/>
  <c r="K4525" i="3"/>
  <c r="K4526" i="3"/>
  <c r="K4527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N4499" i="3"/>
  <c r="N4500" i="3"/>
  <c r="N4501" i="3"/>
  <c r="N4502" i="3"/>
  <c r="N4503" i="3"/>
  <c r="N4504" i="3"/>
  <c r="N4505" i="3"/>
  <c r="N4506" i="3"/>
  <c r="N4507" i="3"/>
  <c r="N4508" i="3"/>
  <c r="N4509" i="3"/>
  <c r="N4510" i="3"/>
  <c r="N4511" i="3"/>
  <c r="N4512" i="3"/>
  <c r="N4513" i="3"/>
  <c r="N4514" i="3"/>
  <c r="N4515" i="3"/>
  <c r="N4516" i="3"/>
  <c r="N4517" i="3"/>
  <c r="N4518" i="3"/>
  <c r="N4519" i="3"/>
  <c r="N4520" i="3"/>
  <c r="N4521" i="3"/>
  <c r="N4522" i="3"/>
  <c r="N4523" i="3"/>
  <c r="N4524" i="3"/>
  <c r="N4525" i="3"/>
  <c r="N4526" i="3"/>
  <c r="N4527" i="3"/>
  <c r="R4499" i="3"/>
  <c r="R4500" i="3"/>
  <c r="R4501" i="3"/>
  <c r="R4502" i="3"/>
  <c r="R4503" i="3"/>
  <c r="R4504" i="3"/>
  <c r="R4505" i="3"/>
  <c r="R4506" i="3"/>
  <c r="R4507" i="3"/>
  <c r="R4508" i="3"/>
  <c r="R4509" i="3"/>
  <c r="R4510" i="3"/>
  <c r="R4511" i="3"/>
  <c r="R4512" i="3"/>
  <c r="R4513" i="3"/>
  <c r="R4514" i="3"/>
  <c r="R4515" i="3"/>
  <c r="R4516" i="3"/>
  <c r="R4517" i="3"/>
  <c r="R4518" i="3"/>
  <c r="R4519" i="3"/>
  <c r="R4520" i="3"/>
  <c r="R4521" i="3"/>
  <c r="R4522" i="3"/>
  <c r="R4523" i="3"/>
  <c r="R4524" i="3"/>
  <c r="R4525" i="3"/>
  <c r="R4526" i="3"/>
  <c r="R4527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Y4499" i="3"/>
  <c r="Y4500" i="3"/>
  <c r="Y4501" i="3"/>
  <c r="Y4502" i="3"/>
  <c r="Y4503" i="3"/>
  <c r="Y4504" i="3"/>
  <c r="Y4505" i="3"/>
  <c r="Y4506" i="3"/>
  <c r="Y4507" i="3"/>
  <c r="Y4508" i="3"/>
  <c r="Y4509" i="3"/>
  <c r="Y4510" i="3"/>
  <c r="Y4511" i="3"/>
  <c r="Y4512" i="3"/>
  <c r="Y4513" i="3"/>
  <c r="Y4514" i="3"/>
  <c r="Y4515" i="3"/>
  <c r="Y4516" i="3"/>
  <c r="Y4517" i="3"/>
  <c r="Y4518" i="3"/>
  <c r="Y4519" i="3"/>
  <c r="Y4520" i="3"/>
  <c r="Y4521" i="3"/>
  <c r="Y4522" i="3"/>
  <c r="Y4523" i="3"/>
  <c r="Y4524" i="3"/>
  <c r="Y4525" i="3"/>
  <c r="Y4526" i="3"/>
  <c r="Y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H4528" i="3"/>
  <c r="H4529" i="3"/>
  <c r="H4530" i="3"/>
  <c r="H4531" i="3"/>
  <c r="H4532" i="3"/>
  <c r="H4533" i="3"/>
  <c r="H4534" i="3"/>
  <c r="H4535" i="3"/>
  <c r="H4536" i="3"/>
  <c r="H4537" i="3"/>
  <c r="H4538" i="3"/>
  <c r="H4539" i="3"/>
  <c r="H4540" i="3"/>
  <c r="H4541" i="3"/>
  <c r="H4542" i="3"/>
  <c r="H4543" i="3"/>
  <c r="H4544" i="3"/>
  <c r="H4545" i="3"/>
  <c r="H4546" i="3"/>
  <c r="H4547" i="3"/>
  <c r="H4548" i="3"/>
  <c r="H4549" i="3"/>
  <c r="H4550" i="3"/>
  <c r="H4551" i="3"/>
  <c r="H4552" i="3"/>
  <c r="H4553" i="3"/>
  <c r="H4554" i="3"/>
  <c r="H4555" i="3"/>
  <c r="H4556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K4528" i="3"/>
  <c r="K4529" i="3"/>
  <c r="K4530" i="3"/>
  <c r="K4531" i="3"/>
  <c r="K4532" i="3"/>
  <c r="K4533" i="3"/>
  <c r="K4534" i="3"/>
  <c r="K4535" i="3"/>
  <c r="K4536" i="3"/>
  <c r="K4537" i="3"/>
  <c r="K4538" i="3"/>
  <c r="K4539" i="3"/>
  <c r="K4540" i="3"/>
  <c r="K4541" i="3"/>
  <c r="K4542" i="3"/>
  <c r="K4543" i="3"/>
  <c r="K4544" i="3"/>
  <c r="K4545" i="3"/>
  <c r="K4546" i="3"/>
  <c r="K4547" i="3"/>
  <c r="K4548" i="3"/>
  <c r="K4549" i="3"/>
  <c r="K4550" i="3"/>
  <c r="K4551" i="3"/>
  <c r="K4552" i="3"/>
  <c r="K4553" i="3"/>
  <c r="K4554" i="3"/>
  <c r="K4555" i="3"/>
  <c r="K4556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N4528" i="3"/>
  <c r="N4529" i="3"/>
  <c r="N4530" i="3"/>
  <c r="N4531" i="3"/>
  <c r="N4532" i="3"/>
  <c r="N4533" i="3"/>
  <c r="N4534" i="3"/>
  <c r="N4535" i="3"/>
  <c r="N4536" i="3"/>
  <c r="N4537" i="3"/>
  <c r="N4538" i="3"/>
  <c r="N4539" i="3"/>
  <c r="N4540" i="3"/>
  <c r="N4541" i="3"/>
  <c r="N4542" i="3"/>
  <c r="N4543" i="3"/>
  <c r="N4545" i="3"/>
  <c r="N4546" i="3"/>
  <c r="N4547" i="3"/>
  <c r="N4548" i="3"/>
  <c r="N4549" i="3"/>
  <c r="N4550" i="3"/>
  <c r="N4551" i="3"/>
  <c r="N4552" i="3"/>
  <c r="N4553" i="3"/>
  <c r="N4554" i="3"/>
  <c r="N4555" i="3"/>
  <c r="N4556" i="3"/>
  <c r="R4528" i="3"/>
  <c r="R4529" i="3"/>
  <c r="R4531" i="3"/>
  <c r="R4532" i="3"/>
  <c r="R4533" i="3"/>
  <c r="R4534" i="3"/>
  <c r="R4535" i="3"/>
  <c r="R4536" i="3"/>
  <c r="R4537" i="3"/>
  <c r="R4538" i="3"/>
  <c r="R4539" i="3"/>
  <c r="R4540" i="3"/>
  <c r="R4541" i="3"/>
  <c r="R4542" i="3"/>
  <c r="R4543" i="3"/>
  <c r="R4544" i="3"/>
  <c r="R4545" i="3"/>
  <c r="R4546" i="3"/>
  <c r="R4547" i="3"/>
  <c r="R4548" i="3"/>
  <c r="R4549" i="3"/>
  <c r="R4550" i="3"/>
  <c r="R4551" i="3"/>
  <c r="R4552" i="3"/>
  <c r="R4553" i="3"/>
  <c r="R4554" i="3"/>
  <c r="R4555" i="3"/>
  <c r="R4556" i="3"/>
  <c r="R4530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Y4528" i="3"/>
  <c r="Y4529" i="3"/>
  <c r="Y4530" i="3"/>
  <c r="Y4531" i="3"/>
  <c r="Y4532" i="3"/>
  <c r="Y4533" i="3"/>
  <c r="Y4534" i="3"/>
  <c r="Y4535" i="3"/>
  <c r="Y4536" i="3"/>
  <c r="Y4537" i="3"/>
  <c r="Y4538" i="3"/>
  <c r="Y4539" i="3"/>
  <c r="Y4540" i="3"/>
  <c r="Y4541" i="3"/>
  <c r="Y4542" i="3"/>
  <c r="Y4543" i="3"/>
  <c r="Y4544" i="3"/>
  <c r="Y4545" i="3"/>
  <c r="Y4546" i="3"/>
  <c r="Y4547" i="3"/>
  <c r="Y4548" i="3"/>
  <c r="Y4549" i="3"/>
  <c r="Y4550" i="3"/>
  <c r="Y4551" i="3"/>
  <c r="Y4552" i="3"/>
  <c r="Y4553" i="3"/>
  <c r="Y4554" i="3"/>
  <c r="Y4555" i="3"/>
  <c r="Y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H4557" i="3"/>
  <c r="H4558" i="3"/>
  <c r="H4559" i="3"/>
  <c r="H4560" i="3"/>
  <c r="H4561" i="3"/>
  <c r="H4562" i="3"/>
  <c r="H4563" i="3"/>
  <c r="H4564" i="3"/>
  <c r="H4565" i="3"/>
  <c r="H4566" i="3"/>
  <c r="H4567" i="3"/>
  <c r="H4568" i="3"/>
  <c r="H4569" i="3"/>
  <c r="H4570" i="3"/>
  <c r="H4571" i="3"/>
  <c r="H4572" i="3"/>
  <c r="H4573" i="3"/>
  <c r="H4574" i="3"/>
  <c r="H4575" i="3"/>
  <c r="H4576" i="3"/>
  <c r="H4577" i="3"/>
  <c r="H4578" i="3"/>
  <c r="H4579" i="3"/>
  <c r="H4580" i="3"/>
  <c r="H4581" i="3"/>
  <c r="H4582" i="3"/>
  <c r="H4583" i="3"/>
  <c r="H4584" i="3"/>
  <c r="H4585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K4557" i="3"/>
  <c r="K4558" i="3"/>
  <c r="K4559" i="3"/>
  <c r="K4560" i="3"/>
  <c r="K4561" i="3"/>
  <c r="K4562" i="3"/>
  <c r="K4563" i="3"/>
  <c r="K4564" i="3"/>
  <c r="K4565" i="3"/>
  <c r="K4566" i="3"/>
  <c r="K4567" i="3"/>
  <c r="K4568" i="3"/>
  <c r="K4569" i="3"/>
  <c r="K4570" i="3"/>
  <c r="K4571" i="3"/>
  <c r="K4572" i="3"/>
  <c r="K4573" i="3"/>
  <c r="K4574" i="3"/>
  <c r="K4575" i="3"/>
  <c r="K4576" i="3"/>
  <c r="K4577" i="3"/>
  <c r="K4578" i="3"/>
  <c r="K4579" i="3"/>
  <c r="K4580" i="3"/>
  <c r="K4581" i="3"/>
  <c r="K4582" i="3"/>
  <c r="K4583" i="3"/>
  <c r="K4584" i="3"/>
  <c r="K4585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N4557" i="3"/>
  <c r="N4559" i="3"/>
  <c r="N4560" i="3"/>
  <c r="N4561" i="3"/>
  <c r="N4562" i="3"/>
  <c r="N4563" i="3"/>
  <c r="N4564" i="3"/>
  <c r="N4565" i="3"/>
  <c r="N4566" i="3"/>
  <c r="N4567" i="3"/>
  <c r="N4568" i="3"/>
  <c r="N4569" i="3"/>
  <c r="N4570" i="3"/>
  <c r="N4571" i="3"/>
  <c r="N4573" i="3"/>
  <c r="N4574" i="3"/>
  <c r="N4575" i="3"/>
  <c r="N4576" i="3"/>
  <c r="N4577" i="3"/>
  <c r="N4578" i="3"/>
  <c r="N4579" i="3"/>
  <c r="N4580" i="3"/>
  <c r="N4581" i="3"/>
  <c r="N4582" i="3"/>
  <c r="N4583" i="3"/>
  <c r="N4584" i="3"/>
  <c r="N4585" i="3"/>
  <c r="R4557" i="3"/>
  <c r="R4560" i="3"/>
  <c r="R4561" i="3"/>
  <c r="R4562" i="3"/>
  <c r="R4563" i="3"/>
  <c r="R4564" i="3"/>
  <c r="R4565" i="3"/>
  <c r="R4566" i="3"/>
  <c r="R4567" i="3"/>
  <c r="R4568" i="3"/>
  <c r="R4569" i="3"/>
  <c r="R4570" i="3"/>
  <c r="R4571" i="3"/>
  <c r="R4572" i="3"/>
  <c r="R4573" i="3"/>
  <c r="R4574" i="3"/>
  <c r="R4575" i="3"/>
  <c r="R4576" i="3"/>
  <c r="R4577" i="3"/>
  <c r="R4578" i="3"/>
  <c r="R4579" i="3"/>
  <c r="R4580" i="3"/>
  <c r="R4581" i="3"/>
  <c r="R4582" i="3"/>
  <c r="R4583" i="3"/>
  <c r="R4584" i="3"/>
  <c r="R4585" i="3"/>
  <c r="R4558" i="3"/>
  <c r="R4559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Y4557" i="3"/>
  <c r="Y4558" i="3"/>
  <c r="Y4559" i="3"/>
  <c r="Y4560" i="3"/>
  <c r="Y4561" i="3"/>
  <c r="Y4562" i="3"/>
  <c r="Y4563" i="3"/>
  <c r="Y4564" i="3"/>
  <c r="Y4565" i="3"/>
  <c r="Y4566" i="3"/>
  <c r="Y4567" i="3"/>
  <c r="Y4568" i="3"/>
  <c r="Y4569" i="3"/>
  <c r="Y4570" i="3"/>
  <c r="Y4571" i="3"/>
  <c r="Y4572" i="3"/>
  <c r="Y4573" i="3"/>
  <c r="Y4574" i="3"/>
  <c r="Y4575" i="3"/>
  <c r="Y4576" i="3"/>
  <c r="Y4577" i="3"/>
  <c r="Y4578" i="3"/>
  <c r="Y4579" i="3"/>
  <c r="Y4580" i="3"/>
  <c r="Y4581" i="3"/>
  <c r="Y4582" i="3"/>
  <c r="Y4583" i="3"/>
  <c r="Y4584" i="3"/>
  <c r="Y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H4586" i="3"/>
  <c r="H4587" i="3"/>
  <c r="H4588" i="3"/>
  <c r="H4589" i="3"/>
  <c r="H4590" i="3"/>
  <c r="H4591" i="3"/>
  <c r="H4592" i="3"/>
  <c r="H4593" i="3"/>
  <c r="H4594" i="3"/>
  <c r="H4595" i="3"/>
  <c r="H4596" i="3"/>
  <c r="H4597" i="3"/>
  <c r="H4598" i="3"/>
  <c r="H4599" i="3"/>
  <c r="H4600" i="3"/>
  <c r="H4601" i="3"/>
  <c r="H4602" i="3"/>
  <c r="H4603" i="3"/>
  <c r="H4604" i="3"/>
  <c r="H4605" i="3"/>
  <c r="H4606" i="3"/>
  <c r="H4607" i="3"/>
  <c r="H4608" i="3"/>
  <c r="H4609" i="3"/>
  <c r="H4610" i="3"/>
  <c r="H4611" i="3"/>
  <c r="H4612" i="3"/>
  <c r="H4613" i="3"/>
  <c r="H4614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K4586" i="3"/>
  <c r="K4587" i="3"/>
  <c r="K4588" i="3"/>
  <c r="K4589" i="3"/>
  <c r="K4590" i="3"/>
  <c r="K4591" i="3"/>
  <c r="K4592" i="3"/>
  <c r="K4593" i="3"/>
  <c r="K4594" i="3"/>
  <c r="K4595" i="3"/>
  <c r="K4596" i="3"/>
  <c r="K4597" i="3"/>
  <c r="K4598" i="3"/>
  <c r="K4599" i="3"/>
  <c r="K4600" i="3"/>
  <c r="K4601" i="3"/>
  <c r="K4602" i="3"/>
  <c r="K4603" i="3"/>
  <c r="K4604" i="3"/>
  <c r="K4605" i="3"/>
  <c r="K4606" i="3"/>
  <c r="K4607" i="3"/>
  <c r="K4608" i="3"/>
  <c r="K4609" i="3"/>
  <c r="K4610" i="3"/>
  <c r="K4611" i="3"/>
  <c r="K4612" i="3"/>
  <c r="K4613" i="3"/>
  <c r="K4614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N4587" i="3"/>
  <c r="N4588" i="3"/>
  <c r="N4589" i="3"/>
  <c r="N4590" i="3"/>
  <c r="N4591" i="3"/>
  <c r="N4592" i="3"/>
  <c r="N4593" i="3"/>
  <c r="N4594" i="3"/>
  <c r="N4595" i="3"/>
  <c r="N4596" i="3"/>
  <c r="N4597" i="3"/>
  <c r="N4598" i="3"/>
  <c r="N4599" i="3"/>
  <c r="N4601" i="3"/>
  <c r="N4602" i="3"/>
  <c r="N4603" i="3"/>
  <c r="N4604" i="3"/>
  <c r="N4605" i="3"/>
  <c r="N4606" i="3"/>
  <c r="N4607" i="3"/>
  <c r="N4608" i="3"/>
  <c r="N4609" i="3"/>
  <c r="N4610" i="3"/>
  <c r="N4611" i="3"/>
  <c r="N4612" i="3"/>
  <c r="N4613" i="3"/>
  <c r="R4586" i="3"/>
  <c r="R4588" i="3"/>
  <c r="R4589" i="3"/>
  <c r="R4590" i="3"/>
  <c r="R4591" i="3"/>
  <c r="R4592" i="3"/>
  <c r="R4593" i="3"/>
  <c r="R4594" i="3"/>
  <c r="R4595" i="3"/>
  <c r="R4596" i="3"/>
  <c r="R4597" i="3"/>
  <c r="R4598" i="3"/>
  <c r="R4599" i="3"/>
  <c r="R4600" i="3"/>
  <c r="R4601" i="3"/>
  <c r="R4602" i="3"/>
  <c r="R4603" i="3"/>
  <c r="R4604" i="3"/>
  <c r="R4605" i="3"/>
  <c r="R4606" i="3"/>
  <c r="R4607" i="3"/>
  <c r="R4608" i="3"/>
  <c r="R4609" i="3"/>
  <c r="R4610" i="3"/>
  <c r="R4611" i="3"/>
  <c r="R4612" i="3"/>
  <c r="R4613" i="3"/>
  <c r="R4614" i="3"/>
  <c r="R4587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Y4586" i="3"/>
  <c r="Y4587" i="3"/>
  <c r="Y4588" i="3"/>
  <c r="Y4589" i="3"/>
  <c r="Y4590" i="3"/>
  <c r="Y4591" i="3"/>
  <c r="Y4592" i="3"/>
  <c r="Y4593" i="3"/>
  <c r="Y4594" i="3"/>
  <c r="Y4595" i="3"/>
  <c r="Y4596" i="3"/>
  <c r="Y4597" i="3"/>
  <c r="Y4598" i="3"/>
  <c r="Y4599" i="3"/>
  <c r="Y4600" i="3"/>
  <c r="Y4601" i="3"/>
  <c r="Y4602" i="3"/>
  <c r="Y4603" i="3"/>
  <c r="Y4604" i="3"/>
  <c r="Y4605" i="3"/>
  <c r="Y4606" i="3"/>
  <c r="Y4607" i="3"/>
  <c r="Y4608" i="3"/>
  <c r="Y4609" i="3"/>
  <c r="Y4610" i="3"/>
  <c r="Y4611" i="3"/>
  <c r="Y4612" i="3"/>
  <c r="Y4613" i="3"/>
  <c r="Y4614" i="3"/>
  <c r="Y5744" i="3"/>
  <c r="D5723" i="3" l="1"/>
  <c r="D5724" i="3"/>
  <c r="D5725" i="3"/>
  <c r="D5726" i="3"/>
  <c r="H5723" i="3"/>
  <c r="H5724" i="3"/>
  <c r="H5725" i="3"/>
  <c r="H5726" i="3"/>
  <c r="A5723" i="3"/>
  <c r="A5724" i="3"/>
  <c r="A5725" i="3"/>
  <c r="A5726" i="3"/>
  <c r="K5723" i="3"/>
  <c r="K5724" i="3"/>
  <c r="K5725" i="3"/>
  <c r="K5726" i="3"/>
  <c r="L5723" i="3"/>
  <c r="L5724" i="3"/>
  <c r="L5725" i="3"/>
  <c r="L5726" i="3"/>
  <c r="N5723" i="3"/>
  <c r="N5724" i="3"/>
  <c r="N5725" i="3"/>
  <c r="N5726" i="3"/>
  <c r="R5723" i="3"/>
  <c r="R5724" i="3"/>
  <c r="R5725" i="3"/>
  <c r="R5726" i="3"/>
  <c r="W5723" i="3"/>
  <c r="W5724" i="3"/>
  <c r="W5725" i="3"/>
  <c r="W5726" i="3"/>
  <c r="X5723" i="3"/>
  <c r="X5724" i="3"/>
  <c r="X5725" i="3"/>
  <c r="X5726" i="3"/>
  <c r="Y5723" i="3"/>
  <c r="Y5724" i="3"/>
  <c r="Y5725" i="3"/>
  <c r="Y5726" i="3"/>
  <c r="D5727" i="3"/>
  <c r="D5728" i="3"/>
  <c r="D5729" i="3"/>
  <c r="H5727" i="3"/>
  <c r="H5728" i="3"/>
  <c r="H5729" i="3"/>
  <c r="A5727" i="3"/>
  <c r="A5728" i="3"/>
  <c r="A5729" i="3"/>
  <c r="K5727" i="3"/>
  <c r="K5728" i="3"/>
  <c r="K5729" i="3"/>
  <c r="L5727" i="3"/>
  <c r="L5728" i="3"/>
  <c r="L5729" i="3"/>
  <c r="N5727" i="3"/>
  <c r="N5728" i="3"/>
  <c r="N5729" i="3"/>
  <c r="R5727" i="3"/>
  <c r="R5728" i="3"/>
  <c r="R5729" i="3"/>
  <c r="W5727" i="3"/>
  <c r="W5728" i="3"/>
  <c r="W5729" i="3"/>
  <c r="X5727" i="3"/>
  <c r="X5728" i="3"/>
  <c r="X5729" i="3"/>
  <c r="Y5727" i="3"/>
  <c r="Y5728" i="3"/>
  <c r="Y5729" i="3"/>
  <c r="D5730" i="3"/>
  <c r="D5731" i="3"/>
  <c r="D5732" i="3"/>
  <c r="H5730" i="3"/>
  <c r="H5731" i="3"/>
  <c r="H5732" i="3"/>
  <c r="A5730" i="3"/>
  <c r="A5731" i="3"/>
  <c r="A5732" i="3"/>
  <c r="K5730" i="3"/>
  <c r="K5731" i="3"/>
  <c r="K5732" i="3"/>
  <c r="L5730" i="3"/>
  <c r="L5731" i="3"/>
  <c r="L5732" i="3"/>
  <c r="N5730" i="3"/>
  <c r="N5731" i="3"/>
  <c r="N5732" i="3"/>
  <c r="R5730" i="3"/>
  <c r="R5731" i="3"/>
  <c r="R5732" i="3"/>
  <c r="W5730" i="3"/>
  <c r="W5731" i="3"/>
  <c r="W5732" i="3"/>
  <c r="X5730" i="3"/>
  <c r="X5731" i="3"/>
  <c r="X5732" i="3"/>
  <c r="Y5730" i="3"/>
  <c r="Y5731" i="3"/>
  <c r="Y5732" i="3"/>
  <c r="C5733" i="3"/>
  <c r="C5734" i="3"/>
  <c r="C5735" i="3"/>
  <c r="C5736" i="3"/>
  <c r="D5733" i="3"/>
  <c r="D5734" i="3"/>
  <c r="D5735" i="3"/>
  <c r="D5736" i="3"/>
  <c r="H5733" i="3"/>
  <c r="H5734" i="3"/>
  <c r="H5735" i="3"/>
  <c r="H5736" i="3"/>
  <c r="A5733" i="3"/>
  <c r="A5734" i="3"/>
  <c r="A5735" i="3"/>
  <c r="A5736" i="3"/>
  <c r="K5733" i="3"/>
  <c r="K5734" i="3"/>
  <c r="K5735" i="3"/>
  <c r="K5736" i="3"/>
  <c r="L5733" i="3"/>
  <c r="L5734" i="3"/>
  <c r="L5735" i="3"/>
  <c r="L5736" i="3"/>
  <c r="N5733" i="3"/>
  <c r="N5734" i="3"/>
  <c r="N5735" i="3"/>
  <c r="N5736" i="3"/>
  <c r="R5733" i="3"/>
  <c r="R5734" i="3"/>
  <c r="R5735" i="3"/>
  <c r="R5736" i="3"/>
  <c r="W5733" i="3"/>
  <c r="W5734" i="3"/>
  <c r="W5735" i="3"/>
  <c r="W5736" i="3"/>
  <c r="X5733" i="3"/>
  <c r="X5734" i="3"/>
  <c r="X5735" i="3"/>
  <c r="X5736" i="3"/>
  <c r="Y5733" i="3"/>
  <c r="Y5734" i="3"/>
  <c r="Y5735" i="3"/>
  <c r="Y5736" i="3"/>
  <c r="C5737" i="3"/>
  <c r="C5738" i="3"/>
  <c r="C5739" i="3"/>
  <c r="C5740" i="3"/>
  <c r="D5737" i="3"/>
  <c r="D5738" i="3"/>
  <c r="D5739" i="3"/>
  <c r="D5740" i="3"/>
  <c r="H5737" i="3"/>
  <c r="H5738" i="3"/>
  <c r="H5739" i="3"/>
  <c r="H5740" i="3"/>
  <c r="A5737" i="3"/>
  <c r="A5738" i="3"/>
  <c r="A5739" i="3"/>
  <c r="A5740" i="3"/>
  <c r="K5737" i="3"/>
  <c r="K5738" i="3"/>
  <c r="K5739" i="3"/>
  <c r="K5740" i="3"/>
  <c r="L5737" i="3"/>
  <c r="L5738" i="3"/>
  <c r="L5739" i="3"/>
  <c r="L5740" i="3"/>
  <c r="N5737" i="3"/>
  <c r="N5738" i="3"/>
  <c r="N5739" i="3"/>
  <c r="N5740" i="3"/>
  <c r="R5737" i="3"/>
  <c r="R5738" i="3"/>
  <c r="R5739" i="3"/>
  <c r="R5740" i="3"/>
  <c r="W5737" i="3"/>
  <c r="W5738" i="3"/>
  <c r="W5739" i="3"/>
  <c r="W5740" i="3"/>
  <c r="X5737" i="3"/>
  <c r="X5738" i="3"/>
  <c r="X5739" i="3"/>
  <c r="X5740" i="3"/>
  <c r="Y5737" i="3"/>
  <c r="Y5738" i="3"/>
  <c r="Y5739" i="3"/>
  <c r="Y5740" i="3"/>
  <c r="H4804" i="3"/>
  <c r="D3727" i="3"/>
  <c r="H3727" i="3"/>
  <c r="A3727" i="3"/>
  <c r="K3727" i="3"/>
  <c r="L3727" i="3"/>
  <c r="N3727" i="3"/>
  <c r="R3727" i="3"/>
  <c r="W3727" i="3"/>
  <c r="X3727" i="3"/>
  <c r="Y3727" i="3"/>
  <c r="D3726" i="3"/>
  <c r="H3726" i="3"/>
  <c r="A3726" i="3"/>
  <c r="K3726" i="3"/>
  <c r="L3726" i="3"/>
  <c r="N3726" i="3"/>
  <c r="R3726" i="3"/>
  <c r="W3726" i="3"/>
  <c r="X3726" i="3"/>
  <c r="Y3726" i="3"/>
  <c r="D3629" i="3"/>
  <c r="H3629" i="3"/>
  <c r="A3629" i="3"/>
  <c r="K3629" i="3"/>
  <c r="L3629" i="3"/>
  <c r="N3629" i="3"/>
  <c r="R3629" i="3"/>
  <c r="W3629" i="3"/>
  <c r="X3629" i="3"/>
  <c r="Y362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Y1725" i="3"/>
  <c r="Y1726" i="3"/>
  <c r="Y1727" i="3"/>
  <c r="Y1728" i="3"/>
  <c r="Y1729" i="3"/>
  <c r="Y1730" i="3"/>
  <c r="Y1731" i="3"/>
  <c r="Y1732" i="3"/>
  <c r="Y1733" i="3"/>
  <c r="Y1734" i="3"/>
  <c r="Y1735" i="3"/>
  <c r="Y1736" i="3"/>
  <c r="Y1737" i="3"/>
  <c r="Y1738" i="3"/>
  <c r="Y1739" i="3"/>
  <c r="Y1740" i="3"/>
  <c r="Y1741" i="3"/>
  <c r="Y1742" i="3"/>
  <c r="Y1743" i="3"/>
  <c r="Y1744" i="3"/>
  <c r="Y1745" i="3"/>
  <c r="Y1746" i="3"/>
  <c r="Y1747" i="3"/>
  <c r="Y1748" i="3"/>
  <c r="Y1749" i="3"/>
  <c r="Y1750" i="3"/>
  <c r="Y1751" i="3"/>
  <c r="Y1752" i="3"/>
  <c r="Y1753" i="3"/>
  <c r="Y1754" i="3"/>
  <c r="Y1755" i="3"/>
  <c r="Y1756" i="3"/>
  <c r="Y1757" i="3"/>
  <c r="Y1758" i="3"/>
  <c r="Y1759" i="3"/>
  <c r="Y1760" i="3"/>
  <c r="Y1761" i="3"/>
  <c r="Y1762" i="3"/>
  <c r="Y1763" i="3"/>
  <c r="Y1764" i="3"/>
  <c r="Y1765" i="3"/>
  <c r="Y1766" i="3"/>
  <c r="Y1767" i="3"/>
  <c r="Y1768" i="3"/>
  <c r="Y1769" i="3"/>
  <c r="Y1770" i="3"/>
  <c r="Y1771" i="3"/>
  <c r="Y1772" i="3"/>
  <c r="Y1773" i="3"/>
  <c r="Y1774" i="3"/>
  <c r="Y1775" i="3"/>
  <c r="Y1776" i="3"/>
  <c r="Y1777" i="3"/>
  <c r="Y1778" i="3"/>
  <c r="Y1779" i="3"/>
  <c r="Y1780" i="3"/>
  <c r="Y1781" i="3"/>
  <c r="Y1782" i="3"/>
  <c r="Y1783" i="3"/>
  <c r="Y1784" i="3"/>
  <c r="Y1785" i="3"/>
  <c r="Y1786" i="3"/>
  <c r="Y1787" i="3"/>
  <c r="Y1788" i="3"/>
  <c r="Y1789" i="3"/>
  <c r="Y1790" i="3"/>
  <c r="Y1791" i="3"/>
  <c r="Y1792" i="3"/>
  <c r="Y1793" i="3"/>
  <c r="Y1794" i="3"/>
  <c r="Y1795" i="3"/>
  <c r="Y1796" i="3"/>
  <c r="Y1797" i="3"/>
  <c r="Y1798" i="3"/>
  <c r="Y1799" i="3"/>
  <c r="Y1800" i="3"/>
  <c r="Y1801" i="3"/>
  <c r="Y1802" i="3"/>
  <c r="Y1803" i="3"/>
  <c r="Y1804" i="3"/>
  <c r="Y1805" i="3"/>
  <c r="Y1806" i="3"/>
  <c r="Y1807" i="3"/>
  <c r="Y1808" i="3"/>
  <c r="Y1809" i="3"/>
  <c r="Y1810" i="3"/>
  <c r="Y1811" i="3"/>
  <c r="Y1812" i="3"/>
  <c r="Y1813" i="3"/>
  <c r="Y1814" i="3"/>
  <c r="Y1815" i="3"/>
  <c r="Y1816" i="3"/>
  <c r="Y1817" i="3"/>
  <c r="Y1818" i="3"/>
  <c r="Y1819" i="3"/>
  <c r="Y1820" i="3"/>
  <c r="Y1821" i="3"/>
  <c r="Y1822" i="3"/>
  <c r="Y1823" i="3"/>
  <c r="Y1824" i="3"/>
  <c r="Y1825" i="3"/>
  <c r="Y1826" i="3"/>
  <c r="Y1827" i="3"/>
  <c r="Y1828" i="3"/>
  <c r="Y1829" i="3"/>
  <c r="Y1830" i="3"/>
  <c r="Y1831" i="3"/>
  <c r="Y1832" i="3"/>
  <c r="Y1833" i="3"/>
  <c r="Y1834" i="3"/>
  <c r="Y1835" i="3"/>
  <c r="Y1836" i="3"/>
  <c r="Y1837" i="3"/>
  <c r="Y1838" i="3"/>
  <c r="Y1839" i="3"/>
  <c r="Y1840" i="3"/>
  <c r="Y1841" i="3"/>
  <c r="Y1842" i="3"/>
  <c r="Y1843" i="3"/>
  <c r="Y1844" i="3"/>
  <c r="Y1845" i="3"/>
  <c r="Y1846" i="3"/>
  <c r="Y1847" i="3"/>
  <c r="Y1848" i="3"/>
  <c r="Y1849" i="3"/>
  <c r="Y1850" i="3"/>
  <c r="Y1851" i="3"/>
  <c r="Y1852" i="3"/>
  <c r="Y1853" i="3"/>
  <c r="Y1854" i="3"/>
  <c r="Y1855" i="3"/>
  <c r="Y1856" i="3"/>
  <c r="Y1857" i="3"/>
  <c r="Y1858" i="3"/>
  <c r="Y1859" i="3"/>
  <c r="Y1860" i="3"/>
  <c r="Y1861" i="3"/>
  <c r="Y1862" i="3"/>
  <c r="Y1863" i="3"/>
  <c r="Y1864" i="3"/>
  <c r="Y1865" i="3"/>
  <c r="Y1866" i="3"/>
  <c r="Y1867" i="3"/>
  <c r="Y1868" i="3"/>
  <c r="Y1869" i="3"/>
  <c r="Y1870" i="3"/>
  <c r="Y1871" i="3"/>
  <c r="Y1872" i="3"/>
  <c r="Y1873" i="3"/>
  <c r="Y1874" i="3"/>
  <c r="Y1875" i="3"/>
  <c r="Y1876" i="3"/>
  <c r="Y1877" i="3"/>
  <c r="Y1878" i="3"/>
  <c r="Y1879" i="3"/>
  <c r="Y1880" i="3"/>
  <c r="Y1881" i="3"/>
  <c r="Y1882" i="3"/>
  <c r="Y1883" i="3"/>
  <c r="Y1884" i="3"/>
  <c r="Y1885" i="3"/>
  <c r="Y1886" i="3"/>
  <c r="Y1887" i="3"/>
  <c r="Y1888" i="3"/>
  <c r="Y1889" i="3"/>
  <c r="Y1890" i="3"/>
  <c r="Y1891" i="3"/>
  <c r="Y1892" i="3"/>
  <c r="Y1893" i="3"/>
  <c r="Y1894" i="3"/>
  <c r="Y1895" i="3"/>
  <c r="Y1896" i="3"/>
  <c r="Y1897" i="3"/>
  <c r="Y1898" i="3"/>
  <c r="Y1899" i="3"/>
  <c r="Y1900" i="3"/>
  <c r="Y1901" i="3"/>
  <c r="Y1902" i="3"/>
  <c r="Y1903" i="3"/>
  <c r="Y1904" i="3"/>
  <c r="Y1905" i="3"/>
  <c r="Y1906" i="3"/>
  <c r="Y1907" i="3"/>
  <c r="Y1908" i="3"/>
  <c r="Y1909" i="3"/>
  <c r="Y1910" i="3"/>
  <c r="Y1911" i="3"/>
  <c r="Y1912" i="3"/>
  <c r="Y1913" i="3"/>
  <c r="Y1914" i="3"/>
  <c r="Y1915" i="3"/>
  <c r="Y1916" i="3"/>
  <c r="Y1917" i="3"/>
  <c r="Y1918" i="3"/>
  <c r="Y1919" i="3"/>
  <c r="Y1920" i="3"/>
  <c r="Y1921" i="3"/>
  <c r="Y1922" i="3"/>
  <c r="Y1923" i="3"/>
  <c r="Y1924" i="3"/>
  <c r="Y1925" i="3"/>
  <c r="Y1926" i="3"/>
  <c r="Y1927" i="3"/>
  <c r="Y1928" i="3"/>
  <c r="Y1929" i="3"/>
  <c r="Y1930" i="3"/>
  <c r="Y1931" i="3"/>
  <c r="Y1932" i="3"/>
  <c r="Y1933" i="3"/>
  <c r="Y1934" i="3"/>
  <c r="Y1935" i="3"/>
  <c r="Y1936" i="3"/>
  <c r="Y1937" i="3"/>
  <c r="Y1938" i="3"/>
  <c r="Y1939" i="3"/>
  <c r="Y1940" i="3"/>
  <c r="Y1941" i="3"/>
  <c r="Y1942" i="3"/>
  <c r="Y1943" i="3"/>
  <c r="Y1944" i="3"/>
  <c r="Y1945" i="3"/>
  <c r="Y1946" i="3"/>
  <c r="Y1947" i="3"/>
  <c r="Y1948" i="3"/>
  <c r="Y1949" i="3"/>
  <c r="Y1950" i="3"/>
  <c r="Y1951" i="3"/>
  <c r="Y1952" i="3"/>
  <c r="Y1953" i="3"/>
  <c r="Y1954" i="3"/>
  <c r="Y1955" i="3"/>
  <c r="Y1956" i="3"/>
  <c r="Y1957" i="3"/>
  <c r="Y1958" i="3"/>
  <c r="Y1959" i="3"/>
  <c r="Y1960" i="3"/>
  <c r="Y1961" i="3"/>
  <c r="Y1962" i="3"/>
  <c r="Y1963" i="3"/>
  <c r="Y1964" i="3"/>
  <c r="Y1965" i="3"/>
  <c r="Y1966" i="3"/>
  <c r="Y1967" i="3"/>
  <c r="Y1968" i="3"/>
  <c r="Y1969" i="3"/>
  <c r="Y1970" i="3"/>
  <c r="Y1971" i="3"/>
  <c r="Y1972" i="3"/>
  <c r="Y1973" i="3"/>
  <c r="Y1974" i="3"/>
  <c r="Y1975" i="3"/>
  <c r="Y1976" i="3"/>
  <c r="Y1977" i="3"/>
  <c r="Y1978" i="3"/>
  <c r="Y1979" i="3"/>
  <c r="Y1980" i="3"/>
  <c r="Y1981" i="3"/>
  <c r="Y1982" i="3"/>
  <c r="Y1983" i="3"/>
  <c r="Y1984" i="3"/>
  <c r="Y1985" i="3"/>
  <c r="Y1986" i="3"/>
  <c r="Y1987" i="3"/>
  <c r="Y1988" i="3"/>
  <c r="Y1989" i="3"/>
  <c r="Y1990" i="3"/>
  <c r="Y1991" i="3"/>
  <c r="Y1992" i="3"/>
  <c r="Y1993" i="3"/>
  <c r="Y1994" i="3"/>
  <c r="Y1995" i="3"/>
  <c r="Y1996" i="3"/>
  <c r="Y1997" i="3"/>
  <c r="Y1998" i="3"/>
  <c r="Y1999" i="3"/>
  <c r="Y2000" i="3"/>
  <c r="Y2001" i="3"/>
  <c r="Y2002" i="3"/>
  <c r="Y2003" i="3"/>
  <c r="Y2004" i="3"/>
  <c r="Y2005" i="3"/>
  <c r="Y2006" i="3"/>
  <c r="Y2007" i="3"/>
  <c r="Y2008" i="3"/>
  <c r="Y2009" i="3"/>
  <c r="Y2010" i="3"/>
  <c r="Y2011" i="3"/>
  <c r="Y2012" i="3"/>
  <c r="Y2013" i="3"/>
  <c r="Y2014" i="3"/>
  <c r="Y2015" i="3"/>
  <c r="Y2016" i="3"/>
  <c r="Y2017" i="3"/>
  <c r="Y2018" i="3"/>
  <c r="Y2019" i="3"/>
  <c r="Y2020" i="3"/>
  <c r="Y2021" i="3"/>
  <c r="Y2022" i="3"/>
  <c r="Y2023" i="3"/>
  <c r="Y2024" i="3"/>
  <c r="Y2025" i="3"/>
  <c r="Y2026" i="3"/>
  <c r="Y2027" i="3"/>
  <c r="Y2028" i="3"/>
  <c r="Y2029" i="3"/>
  <c r="Y2030" i="3"/>
  <c r="Y2031" i="3"/>
  <c r="Y2032" i="3"/>
  <c r="Y2033" i="3"/>
  <c r="Y2034" i="3"/>
  <c r="Y2035" i="3"/>
  <c r="Y2036" i="3"/>
  <c r="Y2037" i="3"/>
  <c r="Y2038" i="3"/>
  <c r="Y2039" i="3"/>
  <c r="Y2040" i="3"/>
  <c r="Y2041" i="3"/>
  <c r="Y2042" i="3"/>
  <c r="Y2043" i="3"/>
  <c r="Y2044" i="3"/>
  <c r="Y2045" i="3"/>
  <c r="Y2046" i="3"/>
  <c r="Y2047" i="3"/>
  <c r="Y2048" i="3"/>
  <c r="Y2049" i="3"/>
  <c r="Y2050" i="3"/>
  <c r="Y2051" i="3"/>
  <c r="Y2052" i="3"/>
  <c r="Y2053" i="3"/>
  <c r="Y2054" i="3"/>
  <c r="Y2055" i="3"/>
  <c r="Y2056" i="3"/>
  <c r="Y2057" i="3"/>
  <c r="Y2058" i="3"/>
  <c r="Y2059" i="3"/>
  <c r="Y2060" i="3"/>
  <c r="Y2061" i="3"/>
  <c r="Y2062" i="3"/>
  <c r="Y2063" i="3"/>
  <c r="Y2064" i="3"/>
  <c r="Y2065" i="3"/>
  <c r="Y2066" i="3"/>
  <c r="Y2067" i="3"/>
  <c r="Y2068" i="3"/>
  <c r="Y2069" i="3"/>
  <c r="Y2070" i="3"/>
  <c r="Y2071" i="3"/>
  <c r="Y2072" i="3"/>
  <c r="Y2073" i="3"/>
  <c r="Y2074" i="3"/>
  <c r="Y2075" i="3"/>
  <c r="Y2076" i="3"/>
  <c r="Y2077" i="3"/>
  <c r="Y2078" i="3"/>
  <c r="Y2079" i="3"/>
  <c r="Y2080" i="3"/>
  <c r="Y2081" i="3"/>
  <c r="Y2082" i="3"/>
  <c r="Y2083" i="3"/>
  <c r="Y2084" i="3"/>
  <c r="Y2085" i="3"/>
  <c r="Y2086" i="3"/>
  <c r="Y2087" i="3"/>
  <c r="Y2088" i="3"/>
  <c r="Y2089" i="3"/>
  <c r="Y2090" i="3"/>
  <c r="Y2091" i="3"/>
  <c r="Y2092" i="3"/>
  <c r="Y2093" i="3"/>
  <c r="Y2094" i="3"/>
  <c r="Y2095" i="3"/>
  <c r="Y2096" i="3"/>
  <c r="Y2097" i="3"/>
  <c r="Y2098" i="3"/>
  <c r="Y2099" i="3"/>
  <c r="Y2100" i="3"/>
  <c r="Y2101" i="3"/>
  <c r="Y2102" i="3"/>
  <c r="Y2103" i="3"/>
  <c r="Y2104" i="3"/>
  <c r="Y2105" i="3"/>
  <c r="Y2106" i="3"/>
  <c r="Y2107" i="3"/>
  <c r="Y2108" i="3"/>
  <c r="Y2109" i="3"/>
  <c r="Y2110" i="3"/>
  <c r="Y2111" i="3"/>
  <c r="Y2112" i="3"/>
  <c r="Y2113" i="3"/>
  <c r="Y2114" i="3"/>
  <c r="Y2115" i="3"/>
  <c r="Y2116" i="3"/>
  <c r="Y2117" i="3"/>
  <c r="Y2118" i="3"/>
  <c r="Y2119" i="3"/>
  <c r="Y2120" i="3"/>
  <c r="Y2121" i="3"/>
  <c r="Y2122" i="3"/>
  <c r="Y2123" i="3"/>
  <c r="Y2124" i="3"/>
  <c r="Y2125" i="3"/>
  <c r="Y2126" i="3"/>
  <c r="Y2127" i="3"/>
  <c r="Y2128" i="3"/>
  <c r="Y2129" i="3"/>
  <c r="Y2130" i="3"/>
  <c r="Y2131" i="3"/>
  <c r="Y2132" i="3"/>
  <c r="Y2133" i="3"/>
  <c r="Y2134" i="3"/>
  <c r="Y2135" i="3"/>
  <c r="Y2136" i="3"/>
  <c r="Y2137" i="3"/>
  <c r="Y2138" i="3"/>
  <c r="Y2139" i="3"/>
  <c r="Y2140" i="3"/>
  <c r="Y2141" i="3"/>
  <c r="Y2142" i="3"/>
  <c r="Y2143" i="3"/>
  <c r="Y2144" i="3"/>
  <c r="Y2145" i="3"/>
  <c r="Y2146" i="3"/>
  <c r="Y2147" i="3"/>
  <c r="Y2148" i="3"/>
  <c r="Y2149" i="3"/>
  <c r="Y2150" i="3"/>
  <c r="Y2151" i="3"/>
  <c r="Y2152" i="3"/>
  <c r="Y2153" i="3"/>
  <c r="Y2154" i="3"/>
  <c r="Y2155" i="3"/>
  <c r="Y2156" i="3"/>
  <c r="Y2157" i="3"/>
  <c r="Y2158" i="3"/>
  <c r="Y2159" i="3"/>
  <c r="Y2160" i="3"/>
  <c r="Y2161" i="3"/>
  <c r="Y2162" i="3"/>
  <c r="Y2163" i="3"/>
  <c r="Y2164" i="3"/>
  <c r="Y2165" i="3"/>
  <c r="Y2166" i="3"/>
  <c r="Y2167" i="3"/>
  <c r="Y2168" i="3"/>
  <c r="Y2169" i="3"/>
  <c r="Y2170" i="3"/>
  <c r="Y2171" i="3"/>
  <c r="Y2172" i="3"/>
  <c r="Y2173" i="3"/>
  <c r="Y2174" i="3"/>
  <c r="Y2175" i="3"/>
  <c r="Y2176" i="3"/>
  <c r="Y2177" i="3"/>
  <c r="Y2178" i="3"/>
  <c r="Y2179" i="3"/>
  <c r="Y2180" i="3"/>
  <c r="Y2181" i="3"/>
  <c r="Y2182" i="3"/>
  <c r="Y2183" i="3"/>
  <c r="Y2184" i="3"/>
  <c r="Y2185" i="3"/>
  <c r="Y2186" i="3"/>
  <c r="Y2187" i="3"/>
  <c r="Y2188" i="3"/>
  <c r="Y2189" i="3"/>
  <c r="Y2190" i="3"/>
  <c r="Y2191" i="3"/>
  <c r="Y2192" i="3"/>
  <c r="Y2193" i="3"/>
  <c r="Y2194" i="3"/>
  <c r="Y2195" i="3"/>
  <c r="Y2196" i="3"/>
  <c r="Y2197" i="3"/>
  <c r="Y2198" i="3"/>
  <c r="Y2199" i="3"/>
  <c r="Y2200" i="3"/>
  <c r="Y2201" i="3"/>
  <c r="Y2202" i="3"/>
  <c r="Y2203" i="3"/>
  <c r="Y2204" i="3"/>
  <c r="Y2205" i="3"/>
  <c r="Y2206" i="3"/>
  <c r="Y2207" i="3"/>
  <c r="Y2208" i="3"/>
  <c r="Y2209" i="3"/>
  <c r="Y2210" i="3"/>
  <c r="Y2211" i="3"/>
  <c r="Y2212" i="3"/>
  <c r="Y2213" i="3"/>
  <c r="Y2214" i="3"/>
  <c r="Y2215" i="3"/>
  <c r="Y2216" i="3"/>
  <c r="Y2217" i="3"/>
  <c r="Y2218" i="3"/>
  <c r="Y2219" i="3"/>
  <c r="Y2220" i="3"/>
  <c r="Y2221" i="3"/>
  <c r="Y2222" i="3"/>
  <c r="Y2223" i="3"/>
  <c r="Y2224" i="3"/>
  <c r="Y2225" i="3"/>
  <c r="Y2226" i="3"/>
  <c r="Y2227" i="3"/>
  <c r="Y2228" i="3"/>
  <c r="Y2229" i="3"/>
  <c r="Y2230" i="3"/>
  <c r="Y2231" i="3"/>
  <c r="Y2232" i="3"/>
  <c r="Y2233" i="3"/>
  <c r="Y2234" i="3"/>
  <c r="Y2235" i="3"/>
  <c r="Y2236" i="3"/>
  <c r="Y2237" i="3"/>
  <c r="Y2238" i="3"/>
  <c r="Y2239" i="3"/>
  <c r="Y2240" i="3"/>
  <c r="Y2241" i="3"/>
  <c r="Y2242" i="3"/>
  <c r="Y2243" i="3"/>
  <c r="Y2244" i="3"/>
  <c r="Y2245" i="3"/>
  <c r="Y2246" i="3"/>
  <c r="Y2247" i="3"/>
  <c r="Y2248" i="3"/>
  <c r="Y2249" i="3"/>
  <c r="Y2250" i="3"/>
  <c r="Y2251" i="3"/>
  <c r="Y2252" i="3"/>
  <c r="Y2253" i="3"/>
  <c r="Y2254" i="3"/>
  <c r="Y2255" i="3"/>
  <c r="Y2256" i="3"/>
  <c r="Y2257" i="3"/>
  <c r="Y2258" i="3"/>
  <c r="Y2259" i="3"/>
  <c r="Y2260" i="3"/>
  <c r="Y2261" i="3"/>
  <c r="Y2262" i="3"/>
  <c r="Y2263" i="3"/>
  <c r="Y2264" i="3"/>
  <c r="Y2265" i="3"/>
  <c r="Y2266" i="3"/>
  <c r="Y2267" i="3"/>
  <c r="Y2268" i="3"/>
  <c r="Y2269" i="3"/>
  <c r="Y2270" i="3"/>
  <c r="Y2271" i="3"/>
  <c r="Y2272" i="3"/>
  <c r="Y2273" i="3"/>
  <c r="Y2274" i="3"/>
  <c r="Y2275" i="3"/>
  <c r="Y2276" i="3"/>
  <c r="Y2277" i="3"/>
  <c r="Y2278" i="3"/>
  <c r="Y2279" i="3"/>
  <c r="Y2280" i="3"/>
  <c r="Y2281" i="3"/>
  <c r="Y2282" i="3"/>
  <c r="Y2283" i="3"/>
  <c r="Y2284" i="3"/>
  <c r="Y2285" i="3"/>
  <c r="Y2286" i="3"/>
  <c r="Y2287" i="3"/>
  <c r="Y2288" i="3"/>
  <c r="Y2289" i="3"/>
  <c r="Y2290" i="3"/>
  <c r="Y2291" i="3"/>
  <c r="Y2292" i="3"/>
  <c r="Y2293" i="3"/>
  <c r="Y2294" i="3"/>
  <c r="Y2295" i="3"/>
  <c r="Y2296" i="3"/>
  <c r="Y2297" i="3"/>
  <c r="Y2298" i="3"/>
  <c r="Y2299" i="3"/>
  <c r="Y2300" i="3"/>
  <c r="Y2301" i="3"/>
  <c r="Y2302" i="3"/>
  <c r="Y2303" i="3"/>
  <c r="Y2304" i="3"/>
  <c r="Y2305" i="3"/>
  <c r="Y2306" i="3"/>
  <c r="Y2307" i="3"/>
  <c r="Y2308" i="3"/>
  <c r="Y2309" i="3"/>
  <c r="Y2310" i="3"/>
  <c r="Y2311" i="3"/>
  <c r="Y2312" i="3"/>
  <c r="Y2313" i="3"/>
  <c r="Y2314" i="3"/>
  <c r="Y2315" i="3"/>
  <c r="Y2316" i="3"/>
  <c r="Y2317" i="3"/>
  <c r="Y2318" i="3"/>
  <c r="Y2319" i="3"/>
  <c r="Y2320" i="3"/>
  <c r="Y2321" i="3"/>
  <c r="Y2322" i="3"/>
  <c r="Y2323" i="3"/>
  <c r="Y2324" i="3"/>
  <c r="Y2325" i="3"/>
  <c r="Y2326" i="3"/>
  <c r="Y2327" i="3"/>
  <c r="Y2328" i="3"/>
  <c r="Y2329" i="3"/>
  <c r="Y2330" i="3"/>
  <c r="Y2331" i="3"/>
  <c r="Y2332" i="3"/>
  <c r="Y2333" i="3"/>
  <c r="Y2334" i="3"/>
  <c r="Y2335" i="3"/>
  <c r="Y2336" i="3"/>
  <c r="Y2337" i="3"/>
  <c r="Y2338" i="3"/>
  <c r="Y2339" i="3"/>
  <c r="Y2340" i="3"/>
  <c r="Y2341" i="3"/>
  <c r="Y2342" i="3"/>
  <c r="Y2343" i="3"/>
  <c r="Y2344" i="3"/>
  <c r="Y2345" i="3"/>
  <c r="Y2346" i="3"/>
  <c r="Y2347" i="3"/>
  <c r="Y2348" i="3"/>
  <c r="Y2349" i="3"/>
  <c r="Y2350" i="3"/>
  <c r="Y2351" i="3"/>
  <c r="Y2352" i="3"/>
  <c r="Y2353" i="3"/>
  <c r="Y2354" i="3"/>
  <c r="Y2355" i="3"/>
  <c r="Y2356" i="3"/>
  <c r="Y2357" i="3"/>
  <c r="Y2358" i="3"/>
  <c r="Y2359" i="3"/>
  <c r="Y2360" i="3"/>
  <c r="Y2361" i="3"/>
  <c r="Y2362" i="3"/>
  <c r="Y2363" i="3"/>
  <c r="Y2364" i="3"/>
  <c r="Y2365" i="3"/>
  <c r="Y2366" i="3"/>
  <c r="Y2367" i="3"/>
  <c r="Y2368" i="3"/>
  <c r="Y2369" i="3"/>
  <c r="Y2370" i="3"/>
  <c r="Y2371" i="3"/>
  <c r="Y2372" i="3"/>
  <c r="Y2373" i="3"/>
  <c r="Y2374" i="3"/>
  <c r="Y2375" i="3"/>
  <c r="Y2376" i="3"/>
  <c r="Y2377" i="3"/>
  <c r="Y2378" i="3"/>
  <c r="Y2379" i="3"/>
  <c r="Y2380" i="3"/>
  <c r="Y2381" i="3"/>
  <c r="Y2382" i="3"/>
  <c r="Y2383" i="3"/>
  <c r="Y2384" i="3"/>
  <c r="Y2385" i="3"/>
  <c r="Y2386" i="3"/>
  <c r="Y2387" i="3"/>
  <c r="Y2388" i="3"/>
  <c r="Y2389" i="3"/>
  <c r="Y2390" i="3"/>
  <c r="Y2391" i="3"/>
  <c r="Y2392" i="3"/>
  <c r="Y2393" i="3"/>
  <c r="Y2394" i="3"/>
  <c r="Y2395" i="3"/>
  <c r="Y2396" i="3"/>
  <c r="Y2397" i="3"/>
  <c r="Y2398" i="3"/>
  <c r="Y2399" i="3"/>
  <c r="Y2400" i="3"/>
  <c r="Y2401" i="3"/>
  <c r="Y2402" i="3"/>
  <c r="Y2403" i="3"/>
  <c r="Y2404" i="3"/>
  <c r="Y2405" i="3"/>
  <c r="Y2406" i="3"/>
  <c r="Y2407" i="3"/>
  <c r="Y2408" i="3"/>
  <c r="Y2409" i="3"/>
  <c r="Y2410" i="3"/>
  <c r="Y2411" i="3"/>
  <c r="Y2412" i="3"/>
  <c r="Y2413" i="3"/>
  <c r="Y2414" i="3"/>
  <c r="Y2415" i="3"/>
  <c r="Y2416" i="3"/>
  <c r="Y2417" i="3"/>
  <c r="Y2418" i="3"/>
  <c r="Y2419" i="3"/>
  <c r="Y2420" i="3"/>
  <c r="Y2421" i="3"/>
  <c r="Y2422" i="3"/>
  <c r="Y2423" i="3"/>
  <c r="Y2424" i="3"/>
  <c r="Y2425" i="3"/>
  <c r="Y2426" i="3"/>
  <c r="Y2427" i="3"/>
  <c r="Y2428" i="3"/>
  <c r="Y2429" i="3"/>
  <c r="Y2430" i="3"/>
  <c r="Y2431" i="3"/>
  <c r="Y2432" i="3"/>
  <c r="Y2433" i="3"/>
  <c r="Y2434" i="3"/>
  <c r="Y2435" i="3"/>
  <c r="Y2436" i="3"/>
  <c r="Y2437" i="3"/>
  <c r="Y2438" i="3"/>
  <c r="Y2439" i="3"/>
  <c r="Y2440" i="3"/>
  <c r="Y2441" i="3"/>
  <c r="Y2442" i="3"/>
  <c r="Y2443" i="3"/>
  <c r="Y2444" i="3"/>
  <c r="Y2445" i="3"/>
  <c r="Y2446" i="3"/>
  <c r="Y2447" i="3"/>
  <c r="Y2448" i="3"/>
  <c r="Y2449" i="3"/>
  <c r="Y2450" i="3"/>
  <c r="Y2451" i="3"/>
  <c r="Y2452" i="3"/>
  <c r="Y2453" i="3"/>
  <c r="Y2454" i="3"/>
  <c r="Y2455" i="3"/>
  <c r="Y2456" i="3"/>
  <c r="Y2457" i="3"/>
  <c r="Y2458" i="3"/>
  <c r="Y2459" i="3"/>
  <c r="Y2460" i="3"/>
  <c r="Y2461" i="3"/>
  <c r="Y2462" i="3"/>
  <c r="Y2463" i="3"/>
  <c r="Y2464" i="3"/>
  <c r="Y2465" i="3"/>
  <c r="Y2466" i="3"/>
  <c r="Y2467" i="3"/>
  <c r="Y2468" i="3"/>
  <c r="Y2469" i="3"/>
  <c r="Y2470" i="3"/>
  <c r="Y2471" i="3"/>
  <c r="Y2472" i="3"/>
  <c r="Y2473" i="3"/>
  <c r="Y2474" i="3"/>
  <c r="Y2475" i="3"/>
  <c r="Y2476" i="3"/>
  <c r="Y2477" i="3"/>
  <c r="Y2478" i="3"/>
  <c r="Y2479" i="3"/>
  <c r="Y2480" i="3"/>
  <c r="Y2481" i="3"/>
  <c r="Y2482" i="3"/>
  <c r="Y2483" i="3"/>
  <c r="Y2484" i="3"/>
  <c r="Y2485" i="3"/>
  <c r="Y2486" i="3"/>
  <c r="Y2487" i="3"/>
  <c r="Y2488" i="3"/>
  <c r="Y2489" i="3"/>
  <c r="Y2490" i="3"/>
  <c r="Y2491" i="3"/>
  <c r="Y2492" i="3"/>
  <c r="Y2493" i="3"/>
  <c r="Y2494" i="3"/>
  <c r="Y2495" i="3"/>
  <c r="Y2496" i="3"/>
  <c r="Y2497" i="3"/>
  <c r="Y2498" i="3"/>
  <c r="Y2499" i="3"/>
  <c r="Y2500" i="3"/>
  <c r="Y2501" i="3"/>
  <c r="Y2502" i="3"/>
  <c r="Y2503" i="3"/>
  <c r="Y2504" i="3"/>
  <c r="Y2505" i="3"/>
  <c r="Y2506" i="3"/>
  <c r="Y2507" i="3"/>
  <c r="Y2508" i="3"/>
  <c r="Y2509" i="3"/>
  <c r="Y2510" i="3"/>
  <c r="Y2511" i="3"/>
  <c r="Y2512" i="3"/>
  <c r="Y2513" i="3"/>
  <c r="Y2514" i="3"/>
  <c r="Y2515" i="3"/>
  <c r="Y2516" i="3"/>
  <c r="Y2517" i="3"/>
  <c r="Y2518" i="3"/>
  <c r="Y2519" i="3"/>
  <c r="Y2520" i="3"/>
  <c r="Y2521" i="3"/>
  <c r="Y2522" i="3"/>
  <c r="Y2523" i="3"/>
  <c r="Y2524" i="3"/>
  <c r="Y2525" i="3"/>
  <c r="Y2526" i="3"/>
  <c r="Y2527" i="3"/>
  <c r="Y2528" i="3"/>
  <c r="Y2529" i="3"/>
  <c r="Y2530" i="3"/>
  <c r="Y2531" i="3"/>
  <c r="Y2532" i="3"/>
  <c r="Y2533" i="3"/>
  <c r="Y2534" i="3"/>
  <c r="Y2535" i="3"/>
  <c r="Y2536" i="3"/>
  <c r="Y2537" i="3"/>
  <c r="Y2538" i="3"/>
  <c r="Y2539" i="3"/>
  <c r="Y2540" i="3"/>
  <c r="Y2541" i="3"/>
  <c r="Y2542" i="3"/>
  <c r="Y2543" i="3"/>
  <c r="Y2544" i="3"/>
  <c r="Y2545" i="3"/>
  <c r="Y2546" i="3"/>
  <c r="Y2547" i="3"/>
  <c r="Y2548" i="3"/>
  <c r="Y2549" i="3"/>
  <c r="Y2550" i="3"/>
  <c r="Y2551" i="3"/>
  <c r="Y2552" i="3"/>
  <c r="Y2553" i="3"/>
  <c r="Y2554" i="3"/>
  <c r="Y2555" i="3"/>
  <c r="Y2556" i="3"/>
  <c r="Y2557" i="3"/>
  <c r="Y2558" i="3"/>
  <c r="Y2559" i="3"/>
  <c r="Y2560" i="3"/>
  <c r="Y2561" i="3"/>
  <c r="Y2562" i="3"/>
  <c r="Y2563" i="3"/>
  <c r="Y2564" i="3"/>
  <c r="Y2565" i="3"/>
  <c r="Y2566" i="3"/>
  <c r="Y2567" i="3"/>
  <c r="Y2568" i="3"/>
  <c r="Y2569" i="3"/>
  <c r="Y2570" i="3"/>
  <c r="Y2571" i="3"/>
  <c r="Y2572" i="3"/>
  <c r="Y2573" i="3"/>
  <c r="Y2574" i="3"/>
  <c r="Y2575" i="3"/>
  <c r="Y2576" i="3"/>
  <c r="Y2577" i="3"/>
  <c r="Y2578" i="3"/>
  <c r="Y2579" i="3"/>
  <c r="Y2580" i="3"/>
  <c r="Y2581" i="3"/>
  <c r="Y2582" i="3"/>
  <c r="Y2583" i="3"/>
  <c r="Y2584" i="3"/>
  <c r="Y2585" i="3"/>
  <c r="Y2586" i="3"/>
  <c r="Y2587" i="3"/>
  <c r="Y2588" i="3"/>
  <c r="Y2589" i="3"/>
  <c r="Y2590" i="3"/>
  <c r="Y2591" i="3"/>
  <c r="Y2592" i="3"/>
  <c r="Y2593" i="3"/>
  <c r="Y2594" i="3"/>
  <c r="Y2595" i="3"/>
  <c r="Y2596" i="3"/>
  <c r="Y2597" i="3"/>
  <c r="Y2598" i="3"/>
  <c r="Y2599" i="3"/>
  <c r="Y2600" i="3"/>
  <c r="Y2601" i="3"/>
  <c r="Y2602" i="3"/>
  <c r="Y2603" i="3"/>
  <c r="Y2604" i="3"/>
  <c r="Y2605" i="3"/>
  <c r="Y2606" i="3"/>
  <c r="Y2607" i="3"/>
  <c r="Y2608" i="3"/>
  <c r="Y2609" i="3"/>
  <c r="Y2610" i="3"/>
  <c r="Y2611" i="3"/>
  <c r="Y2612" i="3"/>
  <c r="Y2613" i="3"/>
  <c r="Y2614" i="3"/>
  <c r="Y2615" i="3"/>
  <c r="Y2616" i="3"/>
  <c r="Y2617" i="3"/>
  <c r="Y2618" i="3"/>
  <c r="Y2619" i="3"/>
  <c r="Y2620" i="3"/>
  <c r="Y2621" i="3"/>
  <c r="Y2622" i="3"/>
  <c r="Y2623" i="3"/>
  <c r="Y2624" i="3"/>
  <c r="Y2625" i="3"/>
  <c r="Y2626" i="3"/>
  <c r="Y2627" i="3"/>
  <c r="Y2628" i="3"/>
  <c r="Y2629" i="3"/>
  <c r="Y2630" i="3"/>
  <c r="Y2631" i="3"/>
  <c r="Y2632" i="3"/>
  <c r="Y2633" i="3"/>
  <c r="Y2634" i="3"/>
  <c r="Y2635" i="3"/>
  <c r="Y2636" i="3"/>
  <c r="Y2637" i="3"/>
  <c r="Y2638" i="3"/>
  <c r="Y2639" i="3"/>
  <c r="Y2640" i="3"/>
  <c r="Y2641" i="3"/>
  <c r="Y2642" i="3"/>
  <c r="Y2643" i="3"/>
  <c r="Y2644" i="3"/>
  <c r="Y2645" i="3"/>
  <c r="Y2646" i="3"/>
  <c r="Y2647" i="3"/>
  <c r="Y2648" i="3"/>
  <c r="Y2649" i="3"/>
  <c r="Y2650" i="3"/>
  <c r="Y2651" i="3"/>
  <c r="Y2652" i="3"/>
  <c r="Y2653" i="3"/>
  <c r="Y2654" i="3"/>
  <c r="Y2655" i="3"/>
  <c r="Y2656" i="3"/>
  <c r="Y2657" i="3"/>
  <c r="Y2658" i="3"/>
  <c r="Y2659" i="3"/>
  <c r="Y2660" i="3"/>
  <c r="Y2661" i="3"/>
  <c r="Y2662" i="3"/>
  <c r="Y2663" i="3"/>
  <c r="Y2664" i="3"/>
  <c r="Y2665" i="3"/>
  <c r="Y2666" i="3"/>
  <c r="Y2667" i="3"/>
  <c r="Y2668" i="3"/>
  <c r="Y2669" i="3"/>
  <c r="Y2670" i="3"/>
  <c r="Y2671" i="3"/>
  <c r="Y2672" i="3"/>
  <c r="Y2673" i="3"/>
  <c r="Y2674" i="3"/>
  <c r="Y2675" i="3"/>
  <c r="Y2676" i="3"/>
  <c r="Y2677" i="3"/>
  <c r="Y2678" i="3"/>
  <c r="Y2679" i="3"/>
  <c r="Y2680" i="3"/>
  <c r="Y2681" i="3"/>
  <c r="Y2682" i="3"/>
  <c r="Y2683" i="3"/>
  <c r="Y2684" i="3"/>
  <c r="Y2685" i="3"/>
  <c r="Y2686" i="3"/>
  <c r="Y2687" i="3"/>
  <c r="Y2688" i="3"/>
  <c r="Y2689" i="3"/>
  <c r="Y2690" i="3"/>
  <c r="Y2691" i="3"/>
  <c r="Y2692" i="3"/>
  <c r="Y2693" i="3"/>
  <c r="Y2694" i="3"/>
  <c r="Y2695" i="3"/>
  <c r="Y2696" i="3"/>
  <c r="Y2697" i="3"/>
  <c r="Y2698" i="3"/>
  <c r="Y2699" i="3"/>
  <c r="Y2700" i="3"/>
  <c r="Y2701" i="3"/>
  <c r="Y2702" i="3"/>
  <c r="Y2703" i="3"/>
  <c r="Y2704" i="3"/>
  <c r="Y2705" i="3"/>
  <c r="Y2706" i="3"/>
  <c r="Y2707" i="3"/>
  <c r="Y2708" i="3"/>
  <c r="Y2709" i="3"/>
  <c r="Y2710" i="3"/>
  <c r="Y2711" i="3"/>
  <c r="Y2712" i="3"/>
  <c r="Y2713" i="3"/>
  <c r="Y2714" i="3"/>
  <c r="Y2715" i="3"/>
  <c r="Y2716" i="3"/>
  <c r="Y2717" i="3"/>
  <c r="Y2718" i="3"/>
  <c r="Y2719" i="3"/>
  <c r="Y2720" i="3"/>
  <c r="Y2721" i="3"/>
  <c r="Y2722" i="3"/>
  <c r="Y2723" i="3"/>
  <c r="Y2724" i="3"/>
  <c r="Y2725" i="3"/>
  <c r="Y2726" i="3"/>
  <c r="Y2727" i="3"/>
  <c r="Y2728" i="3"/>
  <c r="Y2729" i="3"/>
  <c r="Y2730" i="3"/>
  <c r="Y2731" i="3"/>
  <c r="Y2732" i="3"/>
  <c r="Y2733" i="3"/>
  <c r="Y2734" i="3"/>
  <c r="Y2735" i="3"/>
  <c r="Y2736" i="3"/>
  <c r="Y2737" i="3"/>
  <c r="Y2738" i="3"/>
  <c r="Y2739" i="3"/>
  <c r="Y2740" i="3"/>
  <c r="Y2741" i="3"/>
  <c r="Y2742" i="3"/>
  <c r="Y2743" i="3"/>
  <c r="Y2744" i="3"/>
  <c r="Y2745" i="3"/>
  <c r="Y2746" i="3"/>
  <c r="Y2747" i="3"/>
  <c r="Y2748" i="3"/>
  <c r="Y2749" i="3"/>
  <c r="Y2750" i="3"/>
  <c r="Y2751" i="3"/>
  <c r="Y2752" i="3"/>
  <c r="Y2753" i="3"/>
  <c r="Y2754" i="3"/>
  <c r="Y2755" i="3"/>
  <c r="Y2756" i="3"/>
  <c r="Y2757" i="3"/>
  <c r="Y2758" i="3"/>
  <c r="Y2759" i="3"/>
  <c r="Y2760" i="3"/>
  <c r="Y2761" i="3"/>
  <c r="Y2762" i="3"/>
  <c r="Y2763" i="3"/>
  <c r="Y2764" i="3"/>
  <c r="Y2765" i="3"/>
  <c r="Y2766" i="3"/>
  <c r="Y2767" i="3"/>
  <c r="Y2768" i="3"/>
  <c r="Y2769" i="3"/>
  <c r="Y2770" i="3"/>
  <c r="Y2771" i="3"/>
  <c r="Y2772" i="3"/>
  <c r="Y2773" i="3"/>
  <c r="Y2774" i="3"/>
  <c r="Y2775" i="3"/>
  <c r="Y2776" i="3"/>
  <c r="Y2777" i="3"/>
  <c r="Y2778" i="3"/>
  <c r="Y2779" i="3"/>
  <c r="Y2780" i="3"/>
  <c r="Y2781" i="3"/>
  <c r="Y2782" i="3"/>
  <c r="Y2783" i="3"/>
  <c r="Y2784" i="3"/>
  <c r="Y2785" i="3"/>
  <c r="Y2786" i="3"/>
  <c r="Y2787" i="3"/>
  <c r="Y2788" i="3"/>
  <c r="Y2789" i="3"/>
  <c r="Y2790" i="3"/>
  <c r="Y2791" i="3"/>
  <c r="Y2792" i="3"/>
  <c r="Y2793" i="3"/>
  <c r="Y2794" i="3"/>
  <c r="Y2795" i="3"/>
  <c r="Y2796" i="3"/>
  <c r="Y2797" i="3"/>
  <c r="Y2798" i="3"/>
  <c r="Y2799" i="3"/>
  <c r="Y2800" i="3"/>
  <c r="Y2801" i="3"/>
  <c r="Y2802" i="3"/>
  <c r="Y2803" i="3"/>
  <c r="Y2804" i="3"/>
  <c r="Y2805" i="3"/>
  <c r="Y2806" i="3"/>
  <c r="Y2807" i="3"/>
  <c r="Y2808" i="3"/>
  <c r="Y2809" i="3"/>
  <c r="Y2810" i="3"/>
  <c r="Y2811" i="3"/>
  <c r="Y2812" i="3"/>
  <c r="Y2813" i="3"/>
  <c r="Y2814" i="3"/>
  <c r="Y2815" i="3"/>
  <c r="Y2816" i="3"/>
  <c r="Y2817" i="3"/>
  <c r="Y2818" i="3"/>
  <c r="Y2819" i="3"/>
  <c r="Y2820" i="3"/>
  <c r="Y2821" i="3"/>
  <c r="Y2822" i="3"/>
  <c r="Y2823" i="3"/>
  <c r="Y2824" i="3"/>
  <c r="Y2825" i="3"/>
  <c r="Y2826" i="3"/>
  <c r="Y2827" i="3"/>
  <c r="Y2828" i="3"/>
  <c r="Y2829" i="3"/>
  <c r="Y2830" i="3"/>
  <c r="Y2831" i="3"/>
  <c r="Y2832" i="3"/>
  <c r="Y2833" i="3"/>
  <c r="Y2834" i="3"/>
  <c r="Y2835" i="3"/>
  <c r="Y2836" i="3"/>
  <c r="Y2837" i="3"/>
  <c r="Y2838" i="3"/>
  <c r="Y2839" i="3"/>
  <c r="Y2840" i="3"/>
  <c r="Y2841" i="3"/>
  <c r="Y2842" i="3"/>
  <c r="Y2843" i="3"/>
  <c r="Y2844" i="3"/>
  <c r="Y2845" i="3"/>
  <c r="Y2846" i="3"/>
  <c r="Y2847" i="3"/>
  <c r="Y2848" i="3"/>
  <c r="Y2849" i="3"/>
  <c r="Y2850" i="3"/>
  <c r="Y2851" i="3"/>
  <c r="Y2852" i="3"/>
  <c r="Y2853" i="3"/>
  <c r="Y2854" i="3"/>
  <c r="Y2855" i="3"/>
  <c r="Y2856" i="3"/>
  <c r="Y2857" i="3"/>
  <c r="Y2858" i="3"/>
  <c r="Y2859" i="3"/>
  <c r="Y2860" i="3"/>
  <c r="Y2861" i="3"/>
  <c r="Y2862" i="3"/>
  <c r="Y2863" i="3"/>
  <c r="Y2864" i="3"/>
  <c r="Y2865" i="3"/>
  <c r="Y2866" i="3"/>
  <c r="Y2867" i="3"/>
  <c r="Y2868" i="3"/>
  <c r="Y2869" i="3"/>
  <c r="Y2870" i="3"/>
  <c r="Y2871" i="3"/>
  <c r="Y2872" i="3"/>
  <c r="Y2873" i="3"/>
  <c r="Y2874" i="3"/>
  <c r="Y2875" i="3"/>
  <c r="Y2876" i="3"/>
  <c r="Y2877" i="3"/>
  <c r="Y2878" i="3"/>
  <c r="Y2879" i="3"/>
  <c r="Y2880" i="3"/>
  <c r="Y2881" i="3"/>
  <c r="Y2882" i="3"/>
  <c r="Y2883" i="3"/>
  <c r="Y2884" i="3"/>
  <c r="Y2885" i="3"/>
  <c r="Y2886" i="3"/>
  <c r="Y2887" i="3"/>
  <c r="Y2888" i="3"/>
  <c r="Y2889" i="3"/>
  <c r="Y2890" i="3"/>
  <c r="Y2891" i="3"/>
  <c r="Y2892" i="3"/>
  <c r="Y2893" i="3"/>
  <c r="Y2894" i="3"/>
  <c r="Y2895" i="3"/>
  <c r="Y2896" i="3"/>
  <c r="Y2897" i="3"/>
  <c r="Y2898" i="3"/>
  <c r="Y2899" i="3"/>
  <c r="Y2900" i="3"/>
  <c r="Y2901" i="3"/>
  <c r="Y2902" i="3"/>
  <c r="Y2903" i="3"/>
  <c r="Y2904" i="3"/>
  <c r="Y2905" i="3"/>
  <c r="Y2906" i="3"/>
  <c r="Y2907" i="3"/>
  <c r="Y2908" i="3"/>
  <c r="Y2909" i="3"/>
  <c r="Y2910" i="3"/>
  <c r="Y2911" i="3"/>
  <c r="Y2912" i="3"/>
  <c r="Y2913" i="3"/>
  <c r="Y2914" i="3"/>
  <c r="Y2915" i="3"/>
  <c r="Y2916" i="3"/>
  <c r="Y2917" i="3"/>
  <c r="Y2918" i="3"/>
  <c r="Y2919" i="3"/>
  <c r="Y2920" i="3"/>
  <c r="Y2921" i="3"/>
  <c r="Y2922" i="3"/>
  <c r="Y2923" i="3"/>
  <c r="Y2924" i="3"/>
  <c r="Y2925" i="3"/>
  <c r="Y2926" i="3"/>
  <c r="Y2927" i="3"/>
  <c r="Y2928" i="3"/>
  <c r="Y2929" i="3"/>
  <c r="Y2930" i="3"/>
  <c r="Y2931" i="3"/>
  <c r="Y2932" i="3"/>
  <c r="Y2933" i="3"/>
  <c r="Y2934" i="3"/>
  <c r="Y2935" i="3"/>
  <c r="Y2936" i="3"/>
  <c r="Y2937" i="3"/>
  <c r="Y2938" i="3"/>
  <c r="Y2939" i="3"/>
  <c r="Y2940" i="3"/>
  <c r="Y2941" i="3"/>
  <c r="Y2942" i="3"/>
  <c r="Y2943" i="3"/>
  <c r="Y2944" i="3"/>
  <c r="Y2945" i="3"/>
  <c r="Y2946" i="3"/>
  <c r="Y2947" i="3"/>
  <c r="Y2948" i="3"/>
  <c r="Y2949" i="3"/>
  <c r="Y2950" i="3"/>
  <c r="Y2951" i="3"/>
  <c r="Y2952" i="3"/>
  <c r="Y2953" i="3"/>
  <c r="Y2954" i="3"/>
  <c r="Y2955" i="3"/>
  <c r="Y2956" i="3"/>
  <c r="Y2957" i="3"/>
  <c r="Y2958" i="3"/>
  <c r="Y2959" i="3"/>
  <c r="Y2960" i="3"/>
  <c r="Y2961" i="3"/>
  <c r="Y2962" i="3"/>
  <c r="Y2963" i="3"/>
  <c r="Y2964" i="3"/>
  <c r="Y2965" i="3"/>
  <c r="Y2966" i="3"/>
  <c r="Y2967" i="3"/>
  <c r="Y2968" i="3"/>
  <c r="Y2969" i="3"/>
  <c r="Y2970" i="3"/>
  <c r="Y2971" i="3"/>
  <c r="Y2972" i="3"/>
  <c r="Y2973" i="3"/>
  <c r="Y2974" i="3"/>
  <c r="Y2975" i="3"/>
  <c r="Y2976" i="3"/>
  <c r="Y2977" i="3"/>
  <c r="Y2978" i="3"/>
  <c r="Y2979" i="3"/>
  <c r="Y2980" i="3"/>
  <c r="Y2981" i="3"/>
  <c r="Y2982" i="3"/>
  <c r="Y2983" i="3"/>
  <c r="Y2984" i="3"/>
  <c r="Y2985" i="3"/>
  <c r="Y2986" i="3"/>
  <c r="Y2987" i="3"/>
  <c r="Y2988" i="3"/>
  <c r="Y2989" i="3"/>
  <c r="Y2990" i="3"/>
  <c r="Y2991" i="3"/>
  <c r="Y2992" i="3"/>
  <c r="Y2993" i="3"/>
  <c r="Y2994" i="3"/>
  <c r="Y2995" i="3"/>
  <c r="Y2996" i="3"/>
  <c r="Y2997" i="3"/>
  <c r="Y2998" i="3"/>
  <c r="Y2999" i="3"/>
  <c r="Y3000" i="3"/>
  <c r="Y3001" i="3"/>
  <c r="Y3002" i="3"/>
  <c r="Y3003" i="3"/>
  <c r="Y3004" i="3"/>
  <c r="Y3005" i="3"/>
  <c r="Y3006" i="3"/>
  <c r="Y3007" i="3"/>
  <c r="Y3008" i="3"/>
  <c r="Y3009" i="3"/>
  <c r="Y3010" i="3"/>
  <c r="Y3011" i="3"/>
  <c r="Y3012" i="3"/>
  <c r="Y3013" i="3"/>
  <c r="Y3014" i="3"/>
  <c r="Y3015" i="3"/>
  <c r="Y3016" i="3"/>
  <c r="Y3017" i="3"/>
  <c r="Y3018" i="3"/>
  <c r="Y3019" i="3"/>
  <c r="Y3020" i="3"/>
  <c r="Y3021" i="3"/>
  <c r="Y3022" i="3"/>
  <c r="Y3023" i="3"/>
  <c r="Y3024" i="3"/>
  <c r="Y3025" i="3"/>
  <c r="Y3026" i="3"/>
  <c r="Y3027" i="3"/>
  <c r="Y3028" i="3"/>
  <c r="Y3029" i="3"/>
  <c r="Y3030" i="3"/>
  <c r="Y3031" i="3"/>
  <c r="Y3032" i="3"/>
  <c r="Y3033" i="3"/>
  <c r="Y3034" i="3"/>
  <c r="Y3035" i="3"/>
  <c r="Y3036" i="3"/>
  <c r="Y3037" i="3"/>
  <c r="Y3038" i="3"/>
  <c r="Y3039" i="3"/>
  <c r="Y3040" i="3"/>
  <c r="Y3041" i="3"/>
  <c r="Y3042" i="3"/>
  <c r="Y3043" i="3"/>
  <c r="Y3044" i="3"/>
  <c r="Y3045" i="3"/>
  <c r="Y3046" i="3"/>
  <c r="Y3047" i="3"/>
  <c r="Y3048" i="3"/>
  <c r="Y3049" i="3"/>
  <c r="Y3050" i="3"/>
  <c r="Y3051" i="3"/>
  <c r="Y3052" i="3"/>
  <c r="Y3053" i="3"/>
  <c r="Y3054" i="3"/>
  <c r="Y3055" i="3"/>
  <c r="Y3056" i="3"/>
  <c r="Y3057" i="3"/>
  <c r="Y3058" i="3"/>
  <c r="Y3059" i="3"/>
  <c r="Y3060" i="3"/>
  <c r="Y3061" i="3"/>
  <c r="Y3062" i="3"/>
  <c r="Y3063" i="3"/>
  <c r="Y3064" i="3"/>
  <c r="Y3065" i="3"/>
  <c r="Y3066" i="3"/>
  <c r="Y3067" i="3"/>
  <c r="Y3068" i="3"/>
  <c r="Y3069" i="3"/>
  <c r="Y3070" i="3"/>
  <c r="Y3071" i="3"/>
  <c r="Y3072" i="3"/>
  <c r="Y3073" i="3"/>
  <c r="Y3074" i="3"/>
  <c r="Y3075" i="3"/>
  <c r="Y3076" i="3"/>
  <c r="Y3077" i="3"/>
  <c r="Y3078" i="3"/>
  <c r="Y3079" i="3"/>
  <c r="Y3080" i="3"/>
  <c r="Y3081" i="3"/>
  <c r="Y3082" i="3"/>
  <c r="Y3083" i="3"/>
  <c r="Y3084" i="3"/>
  <c r="Y3085" i="3"/>
  <c r="Y3086" i="3"/>
  <c r="Y3087" i="3"/>
  <c r="Y3088" i="3"/>
  <c r="Y3089" i="3"/>
  <c r="Y3090" i="3"/>
  <c r="Y3091" i="3"/>
  <c r="Y3092" i="3"/>
  <c r="Y3093" i="3"/>
  <c r="Y3094" i="3"/>
  <c r="Y3095" i="3"/>
  <c r="Y3096" i="3"/>
  <c r="Y3097" i="3"/>
  <c r="Y3098" i="3"/>
  <c r="Y3099" i="3"/>
  <c r="Y3100" i="3"/>
  <c r="Y3101" i="3"/>
  <c r="Y3102" i="3"/>
  <c r="Y3103" i="3"/>
  <c r="Y3104" i="3"/>
  <c r="Y3105" i="3"/>
  <c r="Y3106" i="3"/>
  <c r="Y3107" i="3"/>
  <c r="Y3108" i="3"/>
  <c r="Y3109" i="3"/>
  <c r="Y3110" i="3"/>
  <c r="Y3111" i="3"/>
  <c r="Y3112" i="3"/>
  <c r="Y3113" i="3"/>
  <c r="Y3114" i="3"/>
  <c r="Y3115" i="3"/>
  <c r="Y3116" i="3"/>
  <c r="Y3117" i="3"/>
  <c r="Y3118" i="3"/>
  <c r="Y3119" i="3"/>
  <c r="Y3120" i="3"/>
  <c r="Y3121" i="3"/>
  <c r="Y3122" i="3"/>
  <c r="Y3123" i="3"/>
  <c r="Y3124" i="3"/>
  <c r="Y3125" i="3"/>
  <c r="Y3126" i="3"/>
  <c r="Y3127" i="3"/>
  <c r="Y3128" i="3"/>
  <c r="Y3129" i="3"/>
  <c r="Y3130" i="3"/>
  <c r="Y3131" i="3"/>
  <c r="Y3132" i="3"/>
  <c r="Y3133" i="3"/>
  <c r="Y3134" i="3"/>
  <c r="Y3135" i="3"/>
  <c r="Y3136" i="3"/>
  <c r="Y3137" i="3"/>
  <c r="Y3138" i="3"/>
  <c r="Y3139" i="3"/>
  <c r="Y3140" i="3"/>
  <c r="Y3141" i="3"/>
  <c r="Y3142" i="3"/>
  <c r="Y3143" i="3"/>
  <c r="Y3144" i="3"/>
  <c r="Y3145" i="3"/>
  <c r="Y3146" i="3"/>
  <c r="Y3147" i="3"/>
  <c r="Y3148" i="3"/>
  <c r="Y3149" i="3"/>
  <c r="Y3150" i="3"/>
  <c r="Y3151" i="3"/>
  <c r="Y3152" i="3"/>
  <c r="Y3153" i="3"/>
  <c r="Y3154" i="3"/>
  <c r="Y3155" i="3"/>
  <c r="Y3156" i="3"/>
  <c r="Y3157" i="3"/>
  <c r="Y3158" i="3"/>
  <c r="Y3159" i="3"/>
  <c r="Y3160" i="3"/>
  <c r="Y3161" i="3"/>
  <c r="Y3162" i="3"/>
  <c r="Y3163" i="3"/>
  <c r="Y3164" i="3"/>
  <c r="Y3165" i="3"/>
  <c r="Y3166" i="3"/>
  <c r="Y3167" i="3"/>
  <c r="Y3168" i="3"/>
  <c r="Y3169" i="3"/>
  <c r="Y3170" i="3"/>
  <c r="Y3171" i="3"/>
  <c r="Y3172" i="3"/>
  <c r="Y3173" i="3"/>
  <c r="Y3174" i="3"/>
  <c r="Y3175" i="3"/>
  <c r="Y3176" i="3"/>
  <c r="Y3177" i="3"/>
  <c r="Y3178" i="3"/>
  <c r="Y3179" i="3"/>
  <c r="Y3180" i="3"/>
  <c r="Y3181" i="3"/>
  <c r="Y3182" i="3"/>
  <c r="Y3183" i="3"/>
  <c r="Y3184" i="3"/>
  <c r="Y3185" i="3"/>
  <c r="Y3186" i="3"/>
  <c r="Y3187" i="3"/>
  <c r="Y3188" i="3"/>
  <c r="Y3189" i="3"/>
  <c r="Y3190" i="3"/>
  <c r="Y3191" i="3"/>
  <c r="Y3192" i="3"/>
  <c r="Y3193" i="3"/>
  <c r="Y3194" i="3"/>
  <c r="Y3195" i="3"/>
  <c r="Y3196" i="3"/>
  <c r="Y3197" i="3"/>
  <c r="Y3198" i="3"/>
  <c r="Y3199" i="3"/>
  <c r="Y3200" i="3"/>
  <c r="Y3201" i="3"/>
  <c r="Y3202" i="3"/>
  <c r="Y3203" i="3"/>
  <c r="Y3204" i="3"/>
  <c r="Y3205" i="3"/>
  <c r="Y3206" i="3"/>
  <c r="Y3207" i="3"/>
  <c r="Y3208" i="3"/>
  <c r="Y3209" i="3"/>
  <c r="Y3210" i="3"/>
  <c r="Y3211" i="3"/>
  <c r="Y3212" i="3"/>
  <c r="Y3213" i="3"/>
  <c r="Y3214" i="3"/>
  <c r="Y3215" i="3"/>
  <c r="Y3216" i="3"/>
  <c r="Y3217" i="3"/>
  <c r="Y3218" i="3"/>
  <c r="Y3219" i="3"/>
  <c r="Y3220" i="3"/>
  <c r="Y3221" i="3"/>
  <c r="Y3222" i="3"/>
  <c r="Y3223" i="3"/>
  <c r="Y3224" i="3"/>
  <c r="Y3225" i="3"/>
  <c r="Y3226" i="3"/>
  <c r="Y3227" i="3"/>
  <c r="Y3228" i="3"/>
  <c r="Y3229" i="3"/>
  <c r="Y3230" i="3"/>
  <c r="Y3231" i="3"/>
  <c r="Y3232" i="3"/>
  <c r="Y3233" i="3"/>
  <c r="Y3234" i="3"/>
  <c r="Y3235" i="3"/>
  <c r="Y3236" i="3"/>
  <c r="Y3237" i="3"/>
  <c r="Y3238" i="3"/>
  <c r="Y3239" i="3"/>
  <c r="Y3240" i="3"/>
  <c r="Y3241" i="3"/>
  <c r="Y3242" i="3"/>
  <c r="Y3243" i="3"/>
  <c r="Y3244" i="3"/>
  <c r="Y3245" i="3"/>
  <c r="Y3246" i="3"/>
  <c r="Y3247" i="3"/>
  <c r="Y3248" i="3"/>
  <c r="Y3249" i="3"/>
  <c r="Y3250" i="3"/>
  <c r="Y3251" i="3"/>
  <c r="Y3252" i="3"/>
  <c r="Y3253" i="3"/>
  <c r="Y3254" i="3"/>
  <c r="Y3255" i="3"/>
  <c r="Y3256" i="3"/>
  <c r="Y3257" i="3"/>
  <c r="Y3258" i="3"/>
  <c r="Y3259" i="3"/>
  <c r="Y3260" i="3"/>
  <c r="Y3261" i="3"/>
  <c r="Y3262" i="3"/>
  <c r="Y3263" i="3"/>
  <c r="Y3264" i="3"/>
  <c r="Y3265" i="3"/>
  <c r="Y3266" i="3"/>
  <c r="Y3267" i="3"/>
  <c r="Y3268" i="3"/>
  <c r="Y3269" i="3"/>
  <c r="Y3270" i="3"/>
  <c r="Y3271" i="3"/>
  <c r="Y3272" i="3"/>
  <c r="Y3273" i="3"/>
  <c r="Y3274" i="3"/>
  <c r="Y3275" i="3"/>
  <c r="Y3276" i="3"/>
  <c r="Y3277" i="3"/>
  <c r="Y3278" i="3"/>
  <c r="Y3279" i="3"/>
  <c r="Y3280" i="3"/>
  <c r="Y3281" i="3"/>
  <c r="Y3282" i="3"/>
  <c r="Y3283" i="3"/>
  <c r="Y3284" i="3"/>
  <c r="Y3285" i="3"/>
  <c r="Y3286" i="3"/>
  <c r="Y3287" i="3"/>
  <c r="Y3288" i="3"/>
  <c r="Y3289" i="3"/>
  <c r="Y3290" i="3"/>
  <c r="Y3291" i="3"/>
  <c r="Y3292" i="3"/>
  <c r="Y3293" i="3"/>
  <c r="Y3294" i="3"/>
  <c r="Y3295" i="3"/>
  <c r="Y3296" i="3"/>
  <c r="Y3297" i="3"/>
  <c r="Y3298" i="3"/>
  <c r="Y3299" i="3"/>
  <c r="Y3300" i="3"/>
  <c r="Y3301" i="3"/>
  <c r="Y3302" i="3"/>
  <c r="Y3303" i="3"/>
  <c r="Y3304" i="3"/>
  <c r="Y3305" i="3"/>
  <c r="Y3306" i="3"/>
  <c r="Y3307" i="3"/>
  <c r="Y3308" i="3"/>
  <c r="Y3309" i="3"/>
  <c r="Y3310" i="3"/>
  <c r="Y3311" i="3"/>
  <c r="Y3312" i="3"/>
  <c r="Y3313" i="3"/>
  <c r="Y3314" i="3"/>
  <c r="Y3315" i="3"/>
  <c r="Y3316" i="3"/>
  <c r="Y3317" i="3"/>
  <c r="Y3318" i="3"/>
  <c r="Y3319" i="3"/>
  <c r="Y3320" i="3"/>
  <c r="Y3321" i="3"/>
  <c r="Y3322" i="3"/>
  <c r="Y3323" i="3"/>
  <c r="Y3324" i="3"/>
  <c r="Y3325" i="3"/>
  <c r="Y3326" i="3"/>
  <c r="Y3327" i="3"/>
  <c r="Y3328" i="3"/>
  <c r="Y3329" i="3"/>
  <c r="Y3330" i="3"/>
  <c r="Y3331" i="3"/>
  <c r="Y3332" i="3"/>
  <c r="Y3333" i="3"/>
  <c r="Y3334" i="3"/>
  <c r="Y3335" i="3"/>
  <c r="Y3336" i="3"/>
  <c r="Y3337" i="3"/>
  <c r="Y3338" i="3"/>
  <c r="Y3339" i="3"/>
  <c r="Y3340" i="3"/>
  <c r="Y3341" i="3"/>
  <c r="Y3342" i="3"/>
  <c r="Y3343" i="3"/>
  <c r="Y3344" i="3"/>
  <c r="Y3345" i="3"/>
  <c r="Y3346" i="3"/>
  <c r="Y3347" i="3"/>
  <c r="Y3348" i="3"/>
  <c r="Y3349" i="3"/>
  <c r="Y3350" i="3"/>
  <c r="Y3351" i="3"/>
  <c r="Y3352" i="3"/>
  <c r="Y3353" i="3"/>
  <c r="Y3354" i="3"/>
  <c r="Y3355" i="3"/>
  <c r="Y3356" i="3"/>
  <c r="Y3357" i="3"/>
  <c r="Y3358" i="3"/>
  <c r="Y3359" i="3"/>
  <c r="Y3360" i="3"/>
  <c r="Y3361" i="3"/>
  <c r="Y3362" i="3"/>
  <c r="Y3363" i="3"/>
  <c r="Y3364" i="3"/>
  <c r="Y3365" i="3"/>
  <c r="Y3366" i="3"/>
  <c r="Y3367" i="3"/>
  <c r="Y3368" i="3"/>
  <c r="Y3369" i="3"/>
  <c r="Y3370" i="3"/>
  <c r="Y3371" i="3"/>
  <c r="Y3372" i="3"/>
  <c r="Y3373" i="3"/>
  <c r="Y3374" i="3"/>
  <c r="Y3375" i="3"/>
  <c r="Y3376" i="3"/>
  <c r="Y3377" i="3"/>
  <c r="Y3378" i="3"/>
  <c r="Y3379" i="3"/>
  <c r="Y3380" i="3"/>
  <c r="Y3381" i="3"/>
  <c r="Y3382" i="3"/>
  <c r="Y3383" i="3"/>
  <c r="Y3384" i="3"/>
  <c r="Y3385" i="3"/>
  <c r="Y3386" i="3"/>
  <c r="Y3387" i="3"/>
  <c r="Y3388" i="3"/>
  <c r="Y3389" i="3"/>
  <c r="Y3390" i="3"/>
  <c r="Y3391" i="3"/>
  <c r="Y3392" i="3"/>
  <c r="Y3393" i="3"/>
  <c r="Y3394" i="3"/>
  <c r="Y3395" i="3"/>
  <c r="Y3396" i="3"/>
  <c r="Y3397" i="3"/>
  <c r="Y3398" i="3"/>
  <c r="Y3399" i="3"/>
  <c r="Y3400" i="3"/>
  <c r="Y3401" i="3"/>
  <c r="Y3402" i="3"/>
  <c r="Y3403" i="3"/>
  <c r="Y3404" i="3"/>
  <c r="Y3405" i="3"/>
  <c r="Y3406" i="3"/>
  <c r="Y3407" i="3"/>
  <c r="Y3408" i="3"/>
  <c r="Y3409" i="3"/>
  <c r="Y3410" i="3"/>
  <c r="Y3411" i="3"/>
  <c r="Y3412" i="3"/>
  <c r="Y3413" i="3"/>
  <c r="Y3414" i="3"/>
  <c r="Y3415" i="3"/>
  <c r="Y3416" i="3"/>
  <c r="Y3417" i="3"/>
  <c r="Y3418" i="3"/>
  <c r="Y3419" i="3"/>
  <c r="Y3420" i="3"/>
  <c r="Y3421" i="3"/>
  <c r="Y3422" i="3"/>
  <c r="Y3423" i="3"/>
  <c r="Y3424" i="3"/>
  <c r="Y3425" i="3"/>
  <c r="Y3426" i="3"/>
  <c r="Y3427" i="3"/>
  <c r="Y3428" i="3"/>
  <c r="Y3429" i="3"/>
  <c r="Y3430" i="3"/>
  <c r="Y3431" i="3"/>
  <c r="Y3432" i="3"/>
  <c r="Y3433" i="3"/>
  <c r="Y3434" i="3"/>
  <c r="Y3435" i="3"/>
  <c r="Y3436" i="3"/>
  <c r="Y3437" i="3"/>
  <c r="Y3438" i="3"/>
  <c r="Y3439" i="3"/>
  <c r="Y3440" i="3"/>
  <c r="Y3441" i="3"/>
  <c r="Y3442" i="3"/>
  <c r="Y3443" i="3"/>
  <c r="Y3444" i="3"/>
  <c r="Y3445" i="3"/>
  <c r="Y3446" i="3"/>
  <c r="Y3447" i="3"/>
  <c r="Y3448" i="3"/>
  <c r="Y3449" i="3"/>
  <c r="Y3450" i="3"/>
  <c r="Y3451" i="3"/>
  <c r="Y3452" i="3"/>
  <c r="Y3453" i="3"/>
  <c r="Y3454" i="3"/>
  <c r="Y3455" i="3"/>
  <c r="Y3456" i="3"/>
  <c r="Y3457" i="3"/>
  <c r="Y3458" i="3"/>
  <c r="Y3459" i="3"/>
  <c r="Y3460" i="3"/>
  <c r="Y3461" i="3"/>
  <c r="Y3462" i="3"/>
  <c r="Y3463" i="3"/>
  <c r="Y3464" i="3"/>
  <c r="Y3465" i="3"/>
  <c r="Y3466" i="3"/>
  <c r="Y3467" i="3"/>
  <c r="Y3468" i="3"/>
  <c r="Y3469" i="3"/>
  <c r="Y3470" i="3"/>
  <c r="Y3471" i="3"/>
  <c r="Y3472" i="3"/>
  <c r="Y3473" i="3"/>
  <c r="Y3474" i="3"/>
  <c r="Y3475" i="3"/>
  <c r="Y3476" i="3"/>
  <c r="Y3477" i="3"/>
  <c r="Y3478" i="3"/>
  <c r="Y3479" i="3"/>
  <c r="Y3480" i="3"/>
  <c r="Y3481" i="3"/>
  <c r="Y3482" i="3"/>
  <c r="Y3483" i="3"/>
  <c r="Y3484" i="3"/>
  <c r="Y3485" i="3"/>
  <c r="Y3486" i="3"/>
  <c r="Y3487" i="3"/>
  <c r="Y3488" i="3"/>
  <c r="Y3489" i="3"/>
  <c r="Y3490" i="3"/>
  <c r="Y3491" i="3"/>
  <c r="Y3492" i="3"/>
  <c r="Y3493" i="3"/>
  <c r="Y3494" i="3"/>
  <c r="Y3495" i="3"/>
  <c r="Y3496" i="3"/>
  <c r="Y3497" i="3"/>
  <c r="Y3498" i="3"/>
  <c r="Y3499" i="3"/>
  <c r="Y3500" i="3"/>
  <c r="Y3501" i="3"/>
  <c r="Y3502" i="3"/>
  <c r="Y3503" i="3"/>
  <c r="Y3504" i="3"/>
  <c r="Y3505" i="3"/>
  <c r="Y3506" i="3"/>
  <c r="Y3507" i="3"/>
  <c r="Y3508" i="3"/>
  <c r="Y3509" i="3"/>
  <c r="Y3510" i="3"/>
  <c r="Y3511" i="3"/>
  <c r="Y3512" i="3"/>
  <c r="Y3513" i="3"/>
  <c r="Y3514" i="3"/>
  <c r="Y3515" i="3"/>
  <c r="Y3516" i="3"/>
  <c r="Y3517" i="3"/>
  <c r="Y3518" i="3"/>
  <c r="Y3519" i="3"/>
  <c r="Y3520" i="3"/>
  <c r="Y3521" i="3"/>
  <c r="Y3522" i="3"/>
  <c r="Y3523" i="3"/>
  <c r="Y3524" i="3"/>
  <c r="Y3525" i="3"/>
  <c r="Y3526" i="3"/>
  <c r="Y3527" i="3"/>
  <c r="Y3528" i="3"/>
  <c r="Y3529" i="3"/>
  <c r="Y3530" i="3"/>
  <c r="Y3531" i="3"/>
  <c r="Y3532" i="3"/>
  <c r="Y3533" i="3"/>
  <c r="Y3534" i="3"/>
  <c r="Y3535" i="3"/>
  <c r="Y3536" i="3"/>
  <c r="Y3537" i="3"/>
  <c r="Y3538" i="3"/>
  <c r="Y3539" i="3"/>
  <c r="Y3540" i="3"/>
  <c r="Y3541" i="3"/>
  <c r="Y3542" i="3"/>
  <c r="Y3543" i="3"/>
  <c r="Y3544" i="3"/>
  <c r="Y3545" i="3"/>
  <c r="Y3546" i="3"/>
  <c r="Y3547" i="3"/>
  <c r="Y3548" i="3"/>
  <c r="Y3549" i="3"/>
  <c r="Y3550" i="3"/>
  <c r="Y3551" i="3"/>
  <c r="Y3552" i="3"/>
  <c r="Y3553" i="3"/>
  <c r="Y3554" i="3"/>
  <c r="Y3555" i="3"/>
  <c r="Y3556" i="3"/>
  <c r="Y3557" i="3"/>
  <c r="Y3558" i="3"/>
  <c r="Y3559" i="3"/>
  <c r="Y3560" i="3"/>
  <c r="Y3561" i="3"/>
  <c r="Y3562" i="3"/>
  <c r="Y3563" i="3"/>
  <c r="Y3564" i="3"/>
  <c r="Y3565" i="3"/>
  <c r="Y3566" i="3"/>
  <c r="Y3567" i="3"/>
  <c r="Y3568" i="3"/>
  <c r="Y3569" i="3"/>
  <c r="Y3570" i="3"/>
  <c r="Y3571" i="3"/>
  <c r="Y3572" i="3"/>
  <c r="Y3573" i="3"/>
  <c r="Y3574" i="3"/>
  <c r="Y3575" i="3"/>
  <c r="Y3576" i="3"/>
  <c r="Y3577" i="3"/>
  <c r="Y3578" i="3"/>
  <c r="Y3579" i="3"/>
  <c r="Y3580" i="3"/>
  <c r="Y3581" i="3"/>
  <c r="Y3582" i="3"/>
  <c r="Y3583" i="3"/>
  <c r="Y3584" i="3"/>
  <c r="Y3585" i="3"/>
  <c r="Y3586" i="3"/>
  <c r="Y3587" i="3"/>
  <c r="Y3588" i="3"/>
  <c r="Y3589" i="3"/>
  <c r="Y3590" i="3"/>
  <c r="Y3591" i="3"/>
  <c r="Y3592" i="3"/>
  <c r="Y3593" i="3"/>
  <c r="Y3594" i="3"/>
  <c r="Y3595" i="3"/>
  <c r="Y3596" i="3"/>
  <c r="Y3597" i="3"/>
  <c r="Y3598" i="3"/>
  <c r="Y3599" i="3"/>
  <c r="Y3600" i="3"/>
  <c r="Y3601" i="3"/>
  <c r="Y3602" i="3"/>
  <c r="Y3603" i="3"/>
  <c r="Y3604" i="3"/>
  <c r="Y3605" i="3"/>
  <c r="Y3606" i="3"/>
  <c r="Y3607" i="3"/>
  <c r="Y3608" i="3"/>
  <c r="Y3609" i="3"/>
  <c r="Y3610" i="3"/>
  <c r="Y3611" i="3"/>
  <c r="Y3612" i="3"/>
  <c r="Y3613" i="3"/>
  <c r="Y3614" i="3"/>
  <c r="Y3615" i="3"/>
  <c r="Y3616" i="3"/>
  <c r="Y3617" i="3"/>
  <c r="Y3618" i="3"/>
  <c r="Y3619" i="3"/>
  <c r="Y3620" i="3"/>
  <c r="Y3621" i="3"/>
  <c r="Y3622" i="3"/>
  <c r="Y3623" i="3"/>
  <c r="Y3624" i="3"/>
  <c r="Y3625" i="3"/>
  <c r="Y3626" i="3"/>
  <c r="Y3627" i="3"/>
  <c r="Y3628" i="3"/>
  <c r="Y3630" i="3"/>
  <c r="Y3631" i="3"/>
  <c r="Y3632" i="3"/>
  <c r="Y3633" i="3"/>
  <c r="Y3634" i="3"/>
  <c r="Y3635" i="3"/>
  <c r="Y3636" i="3"/>
  <c r="Y3637" i="3"/>
  <c r="Y3638" i="3"/>
  <c r="Y3639" i="3"/>
  <c r="Y3640" i="3"/>
  <c r="Y3641" i="3"/>
  <c r="Y3642" i="3"/>
  <c r="Y3643" i="3"/>
  <c r="Y3644" i="3"/>
  <c r="Y3645" i="3"/>
  <c r="Y3646" i="3"/>
  <c r="Y3647" i="3"/>
  <c r="Y3648" i="3"/>
  <c r="Y3649" i="3"/>
  <c r="Y3650" i="3"/>
  <c r="Y3651" i="3"/>
  <c r="Y3652" i="3"/>
  <c r="Y3653" i="3"/>
  <c r="Y3654" i="3"/>
  <c r="Y3655" i="3"/>
  <c r="Y3656" i="3"/>
  <c r="Y3657" i="3"/>
  <c r="Y3658" i="3"/>
  <c r="Y3659" i="3"/>
  <c r="Y3660" i="3"/>
  <c r="Y3661" i="3"/>
  <c r="Y3662" i="3"/>
  <c r="Y3663" i="3"/>
  <c r="Y3664" i="3"/>
  <c r="Y3665" i="3"/>
  <c r="Y3666" i="3"/>
  <c r="Y3667" i="3"/>
  <c r="Y3668" i="3"/>
  <c r="Y3669" i="3"/>
  <c r="Y3670" i="3"/>
  <c r="Y3671" i="3"/>
  <c r="Y3672" i="3"/>
  <c r="Y3673" i="3"/>
  <c r="Y3674" i="3"/>
  <c r="Y3675" i="3"/>
  <c r="Y3676" i="3"/>
  <c r="Y3677" i="3"/>
  <c r="Y3678" i="3"/>
  <c r="Y3679" i="3"/>
  <c r="Y3680" i="3"/>
  <c r="Y3681" i="3"/>
  <c r="Y3682" i="3"/>
  <c r="Y3683" i="3"/>
  <c r="Y3684" i="3"/>
  <c r="Y3685" i="3"/>
  <c r="Y3686" i="3"/>
  <c r="Y3687" i="3"/>
  <c r="Y3688" i="3"/>
  <c r="Y3689" i="3"/>
  <c r="Y3690" i="3"/>
  <c r="Y3691" i="3"/>
  <c r="Y3692" i="3"/>
  <c r="Y3693" i="3"/>
  <c r="Y3694" i="3"/>
  <c r="Y3695" i="3"/>
  <c r="Y3696" i="3"/>
  <c r="Y3697" i="3"/>
  <c r="Y3698" i="3"/>
  <c r="Y3699" i="3"/>
  <c r="Y3700" i="3"/>
  <c r="Y3701" i="3"/>
  <c r="Y3702" i="3"/>
  <c r="Y3703" i="3"/>
  <c r="Y3704" i="3"/>
  <c r="Y3705" i="3"/>
  <c r="Y3706" i="3"/>
  <c r="Y3707" i="3"/>
  <c r="Y3708" i="3"/>
  <c r="Y3709" i="3"/>
  <c r="Y3710" i="3"/>
  <c r="Y3711" i="3"/>
  <c r="Y3712" i="3"/>
  <c r="Y3713" i="3"/>
  <c r="Y3714" i="3"/>
  <c r="Y3715" i="3"/>
  <c r="Y3716" i="3"/>
  <c r="Y3717" i="3"/>
  <c r="Y3718" i="3"/>
  <c r="Y3719" i="3"/>
  <c r="Y3720" i="3"/>
  <c r="Y3721" i="3"/>
  <c r="Y3722" i="3"/>
  <c r="Y3723" i="3"/>
  <c r="Y3724" i="3"/>
  <c r="Y3725" i="3"/>
  <c r="Y3728" i="3"/>
  <c r="Y3729" i="3"/>
  <c r="Y3730" i="3"/>
  <c r="Y3731" i="3"/>
  <c r="Y3732" i="3"/>
  <c r="Y3733" i="3"/>
  <c r="Y3734" i="3"/>
  <c r="Y3735" i="3"/>
  <c r="Y3736" i="3"/>
  <c r="Y3737" i="3"/>
  <c r="Y3738" i="3"/>
  <c r="Y3739" i="3"/>
  <c r="Y3740" i="3"/>
  <c r="Y3741" i="3"/>
  <c r="Y3742" i="3"/>
  <c r="Y3743" i="3"/>
  <c r="Y3744" i="3"/>
  <c r="Y3745" i="3"/>
  <c r="Y3746" i="3"/>
  <c r="Y3747" i="3"/>
  <c r="Y3748" i="3"/>
  <c r="Y3749" i="3"/>
  <c r="Y3750" i="3"/>
  <c r="Y3751" i="3"/>
  <c r="Y3752" i="3"/>
  <c r="Y3753" i="3"/>
  <c r="Y3754" i="3"/>
  <c r="Y3755" i="3"/>
  <c r="Y3756" i="3"/>
  <c r="Y3757" i="3"/>
  <c r="Y3758" i="3"/>
  <c r="Y3759" i="3"/>
  <c r="Y3760" i="3"/>
  <c r="Y3761" i="3"/>
  <c r="Y3762" i="3"/>
  <c r="Y3763" i="3"/>
  <c r="Y3764" i="3"/>
  <c r="Y3765" i="3"/>
  <c r="Y3766" i="3"/>
  <c r="Y3767" i="3"/>
  <c r="Y3768" i="3"/>
  <c r="Y3769" i="3"/>
  <c r="Y3770" i="3"/>
  <c r="Y3771" i="3"/>
  <c r="Y3772" i="3"/>
  <c r="Y3773" i="3"/>
  <c r="Y3774" i="3"/>
  <c r="Y3775" i="3"/>
  <c r="Y3776" i="3"/>
  <c r="Y3777" i="3"/>
  <c r="Y3778" i="3"/>
  <c r="Y3779" i="3"/>
  <c r="Y3780" i="3"/>
  <c r="Y3781" i="3"/>
  <c r="Y3782" i="3"/>
  <c r="Y3783" i="3"/>
  <c r="Y3784" i="3"/>
  <c r="Y3785" i="3"/>
  <c r="Y3786" i="3"/>
  <c r="Y3787" i="3"/>
  <c r="Y3788" i="3"/>
  <c r="Y3789" i="3"/>
  <c r="Y3790" i="3"/>
  <c r="Y3791" i="3"/>
  <c r="Y3792" i="3"/>
  <c r="Y3793" i="3"/>
  <c r="Y3794" i="3"/>
  <c r="Y3795" i="3"/>
  <c r="Y3796" i="3"/>
  <c r="Y3797" i="3"/>
  <c r="Y3798" i="3"/>
  <c r="Y3799" i="3"/>
  <c r="Y3800" i="3"/>
  <c r="Y3801" i="3"/>
  <c r="Y3802" i="3"/>
  <c r="Y3803" i="3"/>
  <c r="Y3804" i="3"/>
  <c r="Y3805" i="3"/>
  <c r="Y3806" i="3"/>
  <c r="Y3807" i="3"/>
  <c r="Y3808" i="3"/>
  <c r="Y3809" i="3"/>
  <c r="Y3810" i="3"/>
  <c r="Y3811" i="3"/>
  <c r="Y3812" i="3"/>
  <c r="Y3813" i="3"/>
  <c r="Y3814" i="3"/>
  <c r="Y3815" i="3"/>
  <c r="Y3816" i="3"/>
  <c r="Y3817" i="3"/>
  <c r="Y3818" i="3"/>
  <c r="Y3819" i="3"/>
  <c r="Y3820" i="3"/>
  <c r="Y3821" i="3"/>
  <c r="Y3822" i="3"/>
  <c r="Y3823" i="3"/>
  <c r="Y3824" i="3"/>
  <c r="Y3825" i="3"/>
  <c r="Y3826" i="3"/>
  <c r="Y3827" i="3"/>
  <c r="Y3828" i="3"/>
  <c r="Y3829" i="3"/>
  <c r="Y3830" i="3"/>
  <c r="Y3831" i="3"/>
  <c r="Y3832" i="3"/>
  <c r="Y3833" i="3"/>
  <c r="Y3834" i="3"/>
  <c r="Y3835" i="3"/>
  <c r="Y3836" i="3"/>
  <c r="Y3837" i="3"/>
  <c r="Y3838" i="3"/>
  <c r="Y3839" i="3"/>
  <c r="Y3840" i="3"/>
  <c r="Y3841" i="3"/>
  <c r="Y3842" i="3"/>
  <c r="Y3843" i="3"/>
  <c r="Y3844" i="3"/>
  <c r="Y3845" i="3"/>
  <c r="Y3846" i="3"/>
  <c r="Y3847" i="3"/>
  <c r="Y3848" i="3"/>
  <c r="Y3849" i="3"/>
  <c r="Y3850" i="3"/>
  <c r="Y3851" i="3"/>
  <c r="Y3852" i="3"/>
  <c r="Y3853" i="3"/>
  <c r="Y3854" i="3"/>
  <c r="Y3855" i="3"/>
  <c r="Y3856" i="3"/>
  <c r="Y3857" i="3"/>
  <c r="Y3858" i="3"/>
  <c r="Y3859" i="3"/>
  <c r="Y3860" i="3"/>
  <c r="Y3861" i="3"/>
  <c r="Y3862" i="3"/>
  <c r="Y3863" i="3"/>
  <c r="Y3864" i="3"/>
  <c r="Y3865" i="3"/>
  <c r="Y3866" i="3"/>
  <c r="Y3867" i="3"/>
  <c r="Y3868" i="3"/>
  <c r="Y3869" i="3"/>
  <c r="Y3870" i="3"/>
  <c r="Y3871" i="3"/>
  <c r="Y3872" i="3"/>
  <c r="Y3873" i="3"/>
  <c r="Y3874" i="3"/>
  <c r="Y3875" i="3"/>
  <c r="Y3876" i="3"/>
  <c r="Y3877" i="3"/>
  <c r="Y3878" i="3"/>
  <c r="Y3879" i="3"/>
  <c r="Y3880" i="3"/>
  <c r="Y3881" i="3"/>
  <c r="Y3882" i="3"/>
  <c r="Y3883" i="3"/>
  <c r="Y3884" i="3"/>
  <c r="Y3885" i="3"/>
  <c r="Y3886" i="3"/>
  <c r="Y3887" i="3"/>
  <c r="Y3888" i="3"/>
  <c r="Y3889" i="3"/>
  <c r="Y3890" i="3"/>
  <c r="Y3891" i="3"/>
  <c r="Y3892" i="3"/>
  <c r="Y3893" i="3"/>
  <c r="Y3894" i="3"/>
  <c r="Y3895" i="3"/>
  <c r="Y3896" i="3"/>
  <c r="Y3897" i="3"/>
  <c r="Y3898" i="3"/>
  <c r="Y3899" i="3"/>
  <c r="Y3900" i="3"/>
  <c r="Y3901" i="3"/>
  <c r="Y3902" i="3"/>
  <c r="Y3903" i="3"/>
  <c r="Y3904" i="3"/>
  <c r="Y3905" i="3"/>
  <c r="Y3906" i="3"/>
  <c r="Y3907" i="3"/>
  <c r="Y3908" i="3"/>
  <c r="Y3909" i="3"/>
  <c r="Y3910" i="3"/>
  <c r="Y3911" i="3"/>
  <c r="Y3912" i="3"/>
  <c r="Y3913" i="3"/>
  <c r="Y3914" i="3"/>
  <c r="Y3915" i="3"/>
  <c r="Y3916" i="3"/>
  <c r="Y3917" i="3"/>
  <c r="Y3918" i="3"/>
  <c r="Y3919" i="3"/>
  <c r="Y3920" i="3"/>
  <c r="Y3921" i="3"/>
  <c r="Y3922" i="3"/>
  <c r="Y3923" i="3"/>
  <c r="Y3924" i="3"/>
  <c r="Y3925" i="3"/>
  <c r="Y3926" i="3"/>
  <c r="Y3927" i="3"/>
  <c r="Y3928" i="3"/>
  <c r="Y3929" i="3"/>
  <c r="Y3930" i="3"/>
  <c r="Y3931" i="3"/>
  <c r="Y3932" i="3"/>
  <c r="Y3933" i="3"/>
  <c r="Y3934" i="3"/>
  <c r="Y3935" i="3"/>
  <c r="Y3936" i="3"/>
  <c r="Y3937" i="3"/>
  <c r="Y3938" i="3"/>
  <c r="Y3939" i="3"/>
  <c r="Y3940" i="3"/>
  <c r="Y3941" i="3"/>
  <c r="Y3942" i="3"/>
  <c r="Y3943" i="3"/>
  <c r="Y3944" i="3"/>
  <c r="Y3945" i="3"/>
  <c r="Y3946" i="3"/>
  <c r="Y3947" i="3"/>
  <c r="Y3948" i="3"/>
  <c r="Y3949" i="3"/>
  <c r="Y3950" i="3"/>
  <c r="Y3951" i="3"/>
  <c r="Y3952" i="3"/>
  <c r="Y3953" i="3"/>
  <c r="Y3954" i="3"/>
  <c r="Y3955" i="3"/>
  <c r="Y3956" i="3"/>
  <c r="Y3957" i="3"/>
  <c r="Y3958" i="3"/>
  <c r="Y3959" i="3"/>
  <c r="Y3960" i="3"/>
  <c r="Y3961" i="3"/>
  <c r="Y3962" i="3"/>
  <c r="Y3963" i="3"/>
  <c r="Y3964" i="3"/>
  <c r="Y3965" i="3"/>
  <c r="Y3966" i="3"/>
  <c r="Y3967" i="3"/>
  <c r="Y3968" i="3"/>
  <c r="Y3969" i="3"/>
  <c r="Y3970" i="3"/>
  <c r="Y3971" i="3"/>
  <c r="Y3972" i="3"/>
  <c r="Y3973" i="3"/>
  <c r="Y3974" i="3"/>
  <c r="Y3975" i="3"/>
  <c r="Y3976" i="3"/>
  <c r="Y3977" i="3"/>
  <c r="Y3978" i="3"/>
  <c r="Y3979" i="3"/>
  <c r="Y3980" i="3"/>
  <c r="Y3981" i="3"/>
  <c r="Y3982" i="3"/>
  <c r="Y3983" i="3"/>
  <c r="Y3984" i="3"/>
  <c r="Y3985" i="3"/>
  <c r="Y3986" i="3"/>
  <c r="Y3987" i="3"/>
  <c r="Y3988" i="3"/>
  <c r="Y3989" i="3"/>
  <c r="Y3990" i="3"/>
  <c r="Y3991" i="3"/>
  <c r="Y3992" i="3"/>
  <c r="Y3993" i="3"/>
  <c r="Y3994" i="3"/>
  <c r="Y3995" i="3"/>
  <c r="Y3996" i="3"/>
  <c r="Y3997" i="3"/>
  <c r="Y3998" i="3"/>
  <c r="Y3999" i="3"/>
  <c r="Y4000" i="3"/>
  <c r="Y4001" i="3"/>
  <c r="Y4002" i="3"/>
  <c r="Y4003" i="3"/>
  <c r="Y4004" i="3"/>
  <c r="Y4005" i="3"/>
  <c r="Y4006" i="3"/>
  <c r="Y4007" i="3"/>
  <c r="Y4008" i="3"/>
  <c r="Y4009" i="3"/>
  <c r="Y4010" i="3"/>
  <c r="Y4011" i="3"/>
  <c r="Y4012" i="3"/>
  <c r="Y4013" i="3"/>
  <c r="Y4014" i="3"/>
  <c r="Y4015" i="3"/>
  <c r="Y4016" i="3"/>
  <c r="Y4017" i="3"/>
  <c r="Y4018" i="3"/>
  <c r="Y4019" i="3"/>
  <c r="Y4020" i="3"/>
  <c r="Y4021" i="3"/>
  <c r="Y4022" i="3"/>
  <c r="Y4023" i="3"/>
  <c r="Y4024" i="3"/>
  <c r="Y4025" i="3"/>
  <c r="Y4026" i="3"/>
  <c r="Y4027" i="3"/>
  <c r="Y4028" i="3"/>
  <c r="Y4029" i="3"/>
  <c r="Y4030" i="3"/>
  <c r="Y4031" i="3"/>
  <c r="Y4032" i="3"/>
  <c r="Y4033" i="3"/>
  <c r="Y4034" i="3"/>
  <c r="Y4035" i="3"/>
  <c r="Y4036" i="3"/>
  <c r="Y4037" i="3"/>
  <c r="Y4038" i="3"/>
  <c r="Y4039" i="3"/>
  <c r="Y4040" i="3"/>
  <c r="Y4041" i="3"/>
  <c r="Y4042" i="3"/>
  <c r="Y4043" i="3"/>
  <c r="Y4044" i="3"/>
  <c r="Y4045" i="3"/>
  <c r="Y4046" i="3"/>
  <c r="Y4047" i="3"/>
  <c r="Y4048" i="3"/>
  <c r="Y4049" i="3"/>
  <c r="Y4050" i="3"/>
  <c r="Y4051" i="3"/>
  <c r="Y4052" i="3"/>
  <c r="Y4053" i="3"/>
  <c r="Y4054" i="3"/>
  <c r="Y4055" i="3"/>
  <c r="Y4056" i="3"/>
  <c r="Y4057" i="3"/>
  <c r="Y4058" i="3"/>
  <c r="Y4059" i="3"/>
  <c r="Y4060" i="3"/>
  <c r="Y4061" i="3"/>
  <c r="Y4062" i="3"/>
  <c r="Y4063" i="3"/>
  <c r="Y4064" i="3"/>
  <c r="Y4065" i="3"/>
  <c r="Y4066" i="3"/>
  <c r="Y4067" i="3"/>
  <c r="Y4068" i="3"/>
  <c r="Y4069" i="3"/>
  <c r="Y4070" i="3"/>
  <c r="Y4071" i="3"/>
  <c r="Y4072" i="3"/>
  <c r="Y4073" i="3"/>
  <c r="Y4074" i="3"/>
  <c r="Y4075" i="3"/>
  <c r="Y4076" i="3"/>
  <c r="Y4077" i="3"/>
  <c r="Y4078" i="3"/>
  <c r="Y4079" i="3"/>
  <c r="Y4080" i="3"/>
  <c r="Y4081" i="3"/>
  <c r="Y4082" i="3"/>
  <c r="Y4083" i="3"/>
  <c r="Y4084" i="3"/>
  <c r="Y4085" i="3"/>
  <c r="Y4086" i="3"/>
  <c r="Y4087" i="3"/>
  <c r="Y4088" i="3"/>
  <c r="Y4089" i="3"/>
  <c r="Y4090" i="3"/>
  <c r="Y4091" i="3"/>
  <c r="Y4092" i="3"/>
  <c r="Y4093" i="3"/>
  <c r="Y4094" i="3"/>
  <c r="Y4095" i="3"/>
  <c r="Y4096" i="3"/>
  <c r="Y4097" i="3"/>
  <c r="Y4098" i="3"/>
  <c r="Y4099" i="3"/>
  <c r="Y4100" i="3"/>
  <c r="Y4101" i="3"/>
  <c r="Y4102" i="3"/>
  <c r="Y4103" i="3"/>
  <c r="Y4104" i="3"/>
  <c r="Y4105" i="3"/>
  <c r="Y4106" i="3"/>
  <c r="Y4107" i="3"/>
  <c r="Y4108" i="3"/>
  <c r="Y4109" i="3"/>
  <c r="Y4110" i="3"/>
  <c r="Y4111" i="3"/>
  <c r="Y4112" i="3"/>
  <c r="Y4113" i="3"/>
  <c r="Y4114" i="3"/>
  <c r="Y4115" i="3"/>
  <c r="Y4116" i="3"/>
  <c r="Y4117" i="3"/>
  <c r="Y4118" i="3"/>
  <c r="Y4119" i="3"/>
  <c r="Y4120" i="3"/>
  <c r="Y4121" i="3"/>
  <c r="Y4122" i="3"/>
  <c r="Y4123" i="3"/>
  <c r="Y4124" i="3"/>
  <c r="Y4125" i="3"/>
  <c r="Y4126" i="3"/>
  <c r="Y4127" i="3"/>
  <c r="Y4128" i="3"/>
  <c r="Y4129" i="3"/>
  <c r="Y4130" i="3"/>
  <c r="Y4131" i="3"/>
  <c r="Y4132" i="3"/>
  <c r="Y4133" i="3"/>
  <c r="Y4134" i="3"/>
  <c r="Y4135" i="3"/>
  <c r="Y4136" i="3"/>
  <c r="Y4137" i="3"/>
  <c r="Y4138" i="3"/>
  <c r="Y4139" i="3"/>
  <c r="Y4140" i="3"/>
  <c r="Y4141" i="3"/>
  <c r="Y4142" i="3"/>
  <c r="Y4143" i="3"/>
  <c r="Y4144" i="3"/>
  <c r="Y4145" i="3"/>
  <c r="Y4146" i="3"/>
  <c r="Y4147" i="3"/>
  <c r="Y4148" i="3"/>
  <c r="Y4149" i="3"/>
  <c r="Y4150" i="3"/>
  <c r="Y4151" i="3"/>
  <c r="Y4152" i="3"/>
  <c r="Y4153" i="3"/>
  <c r="Y4154" i="3"/>
  <c r="Y4155" i="3"/>
  <c r="Y4156" i="3"/>
  <c r="Y4157" i="3"/>
  <c r="Y4158" i="3"/>
  <c r="Y4159" i="3"/>
  <c r="Y4160" i="3"/>
  <c r="Y4161" i="3"/>
  <c r="Y4162" i="3"/>
  <c r="Y4163" i="3"/>
  <c r="Y4164" i="3"/>
  <c r="Y4165" i="3"/>
  <c r="Y4166" i="3"/>
  <c r="Y4167" i="3"/>
  <c r="Y4168" i="3"/>
  <c r="Y4169" i="3"/>
  <c r="Y4170" i="3"/>
  <c r="Y4171" i="3"/>
  <c r="Y4172" i="3"/>
  <c r="Y4173" i="3"/>
  <c r="Y4174" i="3"/>
  <c r="Y4175" i="3"/>
  <c r="Y4176" i="3"/>
  <c r="Y4177" i="3"/>
  <c r="Y4178" i="3"/>
  <c r="Y4179" i="3"/>
  <c r="Y4180" i="3"/>
  <c r="Y4181" i="3"/>
  <c r="Y4182" i="3"/>
  <c r="Y4183" i="3"/>
  <c r="Y4184" i="3"/>
  <c r="Y4185" i="3"/>
  <c r="Y4186" i="3"/>
  <c r="Y4187" i="3"/>
  <c r="Y4188" i="3"/>
  <c r="Y4189" i="3"/>
  <c r="Y4190" i="3"/>
  <c r="Y4191" i="3"/>
  <c r="Y4192" i="3"/>
  <c r="Y4193" i="3"/>
  <c r="Y4194" i="3"/>
  <c r="Y4195" i="3"/>
  <c r="Y4196" i="3"/>
  <c r="Y4197" i="3"/>
  <c r="Y4198" i="3"/>
  <c r="Y4199" i="3"/>
  <c r="Y4200" i="3"/>
  <c r="Y4201" i="3"/>
  <c r="Y4202" i="3"/>
  <c r="Y4203" i="3"/>
  <c r="Y4204" i="3"/>
  <c r="Y4205" i="3"/>
  <c r="Y4206" i="3"/>
  <c r="Y4207" i="3"/>
  <c r="Y4208" i="3"/>
  <c r="Y4209" i="3"/>
  <c r="Y4210" i="3"/>
  <c r="Y4211" i="3"/>
  <c r="Y4212" i="3"/>
  <c r="Y4213" i="3"/>
  <c r="Y4214" i="3"/>
  <c r="Y4215" i="3"/>
  <c r="Y4216" i="3"/>
  <c r="Y4217" i="3"/>
  <c r="Y4218" i="3"/>
  <c r="Y4219" i="3"/>
  <c r="Y4220" i="3"/>
  <c r="Y4221" i="3"/>
  <c r="Y4222" i="3"/>
  <c r="Y4223" i="3"/>
  <c r="Y4224" i="3"/>
  <c r="Y4225" i="3"/>
  <c r="Y4226" i="3"/>
  <c r="Y4227" i="3"/>
  <c r="Y4228" i="3"/>
  <c r="Y4229" i="3"/>
  <c r="Y4230" i="3"/>
  <c r="Y4231" i="3"/>
  <c r="Y4232" i="3"/>
  <c r="Y4233" i="3"/>
  <c r="Y4234" i="3"/>
  <c r="Y4235" i="3"/>
  <c r="Y4236" i="3"/>
  <c r="Y4237" i="3"/>
  <c r="Y4238" i="3"/>
  <c r="Y4239" i="3"/>
  <c r="Y4240" i="3"/>
  <c r="Y4241" i="3"/>
  <c r="Y4242" i="3"/>
  <c r="Y4243" i="3"/>
  <c r="Y4244" i="3"/>
  <c r="Y4245" i="3"/>
  <c r="Y4246" i="3"/>
  <c r="Y4247" i="3"/>
  <c r="Y4248" i="3"/>
  <c r="Y4249" i="3"/>
  <c r="Y4250" i="3"/>
  <c r="Y4251" i="3"/>
  <c r="Y4252" i="3"/>
  <c r="Y4253" i="3"/>
  <c r="Y4254" i="3"/>
  <c r="Y4255" i="3"/>
  <c r="Y4256" i="3"/>
  <c r="Y4257" i="3"/>
  <c r="Y4258" i="3"/>
  <c r="Y4259" i="3"/>
  <c r="Y4260" i="3"/>
  <c r="Y4261" i="3"/>
  <c r="Y4262" i="3"/>
  <c r="Y4263" i="3"/>
  <c r="Y4264" i="3"/>
  <c r="Y4265" i="3"/>
  <c r="Y4266" i="3"/>
  <c r="Y4267" i="3"/>
  <c r="Y4268" i="3"/>
  <c r="Y4269" i="3"/>
  <c r="Y4270" i="3"/>
  <c r="Y4271" i="3"/>
  <c r="Y4272" i="3"/>
  <c r="Y4273" i="3"/>
  <c r="Y4274" i="3"/>
  <c r="Y4275" i="3"/>
  <c r="Y4276" i="3"/>
  <c r="Y4277" i="3"/>
  <c r="Y4278" i="3"/>
  <c r="Y4279" i="3"/>
  <c r="Y4280" i="3"/>
  <c r="Y4281" i="3"/>
  <c r="Y4282" i="3"/>
  <c r="Y4283" i="3"/>
  <c r="Y4284" i="3"/>
  <c r="Y4285" i="3"/>
  <c r="Y4286" i="3"/>
  <c r="Y4287" i="3"/>
  <c r="Y4288" i="3"/>
  <c r="Y4289" i="3"/>
  <c r="Y4290" i="3"/>
  <c r="Y4291" i="3"/>
  <c r="Y4292" i="3"/>
  <c r="Y4293" i="3"/>
  <c r="Y4294" i="3"/>
  <c r="Y4295" i="3"/>
  <c r="Y4296" i="3"/>
  <c r="Y4297" i="3"/>
  <c r="Y4298" i="3"/>
  <c r="Y4299" i="3"/>
  <c r="Y4300" i="3"/>
  <c r="Y4301" i="3"/>
  <c r="Y4302" i="3"/>
  <c r="Y4303" i="3"/>
  <c r="Y4304" i="3"/>
  <c r="Y4305" i="3"/>
  <c r="Y4306" i="3"/>
  <c r="Y4307" i="3"/>
  <c r="Y4308" i="3"/>
  <c r="Y4309" i="3"/>
  <c r="Y4310" i="3"/>
  <c r="Y4311" i="3"/>
  <c r="Y4312" i="3"/>
  <c r="Y4313" i="3"/>
  <c r="Y4314" i="3"/>
  <c r="Y4315" i="3"/>
  <c r="Y4316" i="3"/>
  <c r="Y4317" i="3"/>
  <c r="Y4318" i="3"/>
  <c r="Y4319" i="3"/>
  <c r="Y4320" i="3"/>
  <c r="Y4321" i="3"/>
  <c r="Y4322" i="3"/>
  <c r="Y4323" i="3"/>
  <c r="Y4324" i="3"/>
  <c r="Y4325" i="3"/>
  <c r="Y4326" i="3"/>
  <c r="Y4327" i="3"/>
  <c r="Y4328" i="3"/>
  <c r="Y4329" i="3"/>
  <c r="Y4330" i="3"/>
  <c r="Y4331" i="3"/>
  <c r="Y4332" i="3"/>
  <c r="Y4333" i="3"/>
  <c r="Y4334" i="3"/>
  <c r="Y4335" i="3"/>
  <c r="Y4336" i="3"/>
  <c r="Y4337" i="3"/>
  <c r="Y4338" i="3"/>
  <c r="Y4339" i="3"/>
  <c r="Y4340" i="3"/>
  <c r="Y4341" i="3"/>
  <c r="Y4342" i="3"/>
  <c r="Y4343" i="3"/>
  <c r="Y4344" i="3"/>
  <c r="Y4345" i="3"/>
  <c r="Y4346" i="3"/>
  <c r="Y4347" i="3"/>
  <c r="Y4348" i="3"/>
  <c r="Y4349" i="3"/>
  <c r="Y4350" i="3"/>
  <c r="Y4351" i="3"/>
  <c r="Y4352" i="3"/>
  <c r="Y4353" i="3"/>
  <c r="Y4354" i="3"/>
  <c r="Y4355" i="3"/>
  <c r="Y4356" i="3"/>
  <c r="Y4357" i="3"/>
  <c r="Y4358" i="3"/>
  <c r="Y4359" i="3"/>
  <c r="Y4360" i="3"/>
  <c r="Y4361" i="3"/>
  <c r="Y4362" i="3"/>
  <c r="Y4363" i="3"/>
  <c r="Y4364" i="3"/>
  <c r="Y4365" i="3"/>
  <c r="Y4366" i="3"/>
  <c r="Y4367" i="3"/>
  <c r="Y4368" i="3"/>
  <c r="Y4369" i="3"/>
  <c r="Y4370" i="3"/>
  <c r="Y4371" i="3"/>
  <c r="Y4372" i="3"/>
  <c r="Y4373" i="3"/>
  <c r="Y4374" i="3"/>
  <c r="Y4375" i="3"/>
  <c r="Y4376" i="3"/>
  <c r="Y4377" i="3"/>
  <c r="Y4378" i="3"/>
  <c r="Y4379" i="3"/>
  <c r="Y4380" i="3"/>
  <c r="Y4381" i="3"/>
  <c r="Y4382" i="3"/>
  <c r="Y4383" i="3"/>
  <c r="Y4384" i="3"/>
  <c r="Y4385" i="3"/>
  <c r="Y4386" i="3"/>
  <c r="Y4387" i="3"/>
  <c r="Y4388" i="3"/>
  <c r="Y4389" i="3"/>
  <c r="Y4390" i="3"/>
  <c r="Y4391" i="3"/>
  <c r="Y4392" i="3"/>
  <c r="Y4393" i="3"/>
  <c r="Y4394" i="3"/>
  <c r="Y4395" i="3"/>
  <c r="Y4396" i="3"/>
  <c r="Y4397" i="3"/>
  <c r="Y4398" i="3"/>
  <c r="Y4399" i="3"/>
  <c r="Y4400" i="3"/>
  <c r="Y4401" i="3"/>
  <c r="Y4402" i="3"/>
  <c r="Y4403" i="3"/>
  <c r="Y4404" i="3"/>
  <c r="Y4405" i="3"/>
  <c r="Y4406" i="3"/>
  <c r="Y4407" i="3"/>
  <c r="Y4408" i="3"/>
  <c r="Y4409" i="3"/>
  <c r="Y4410" i="3"/>
  <c r="Y4411" i="3"/>
  <c r="Y4412" i="3"/>
  <c r="Y4413" i="3"/>
  <c r="Y4615" i="3"/>
  <c r="Y4616" i="3"/>
  <c r="Y4617" i="3"/>
  <c r="Y4618" i="3"/>
  <c r="Y4619" i="3"/>
  <c r="Y4620" i="3"/>
  <c r="Y4621" i="3"/>
  <c r="Y4622" i="3"/>
  <c r="Y4623" i="3"/>
  <c r="Y4624" i="3"/>
  <c r="Y4625" i="3"/>
  <c r="Y4626" i="3"/>
  <c r="Y4627" i="3"/>
  <c r="Y4628" i="3"/>
  <c r="Y4629" i="3"/>
  <c r="Y4630" i="3"/>
  <c r="Y4631" i="3"/>
  <c r="Y4632" i="3"/>
  <c r="Y4633" i="3"/>
  <c r="Y4634" i="3"/>
  <c r="Y4635" i="3"/>
  <c r="Y4636" i="3"/>
  <c r="Y4637" i="3"/>
  <c r="Y4638" i="3"/>
  <c r="Y4639" i="3"/>
  <c r="Y4640" i="3"/>
  <c r="Y4641" i="3"/>
  <c r="Y4642" i="3"/>
  <c r="Y4643" i="3"/>
  <c r="Y4644" i="3"/>
  <c r="Y4645" i="3"/>
  <c r="Y4646" i="3"/>
  <c r="Y4647" i="3"/>
  <c r="Y4648" i="3"/>
  <c r="Y4649" i="3"/>
  <c r="Y4650" i="3"/>
  <c r="Y4789" i="3"/>
  <c r="Y4790" i="3"/>
  <c r="Y4791" i="3"/>
  <c r="Y4792" i="3"/>
  <c r="Y4793" i="3"/>
  <c r="Y4794" i="3"/>
  <c r="Y4795" i="3"/>
  <c r="Y4796" i="3"/>
  <c r="Y4797" i="3"/>
  <c r="Y4798" i="3"/>
  <c r="Y4800" i="3"/>
  <c r="Y4801" i="3"/>
  <c r="Y4802" i="3"/>
  <c r="Y4803" i="3"/>
  <c r="Y4804" i="3"/>
  <c r="Y4805" i="3"/>
  <c r="Y4806" i="3"/>
  <c r="Y4807" i="3"/>
  <c r="Y4808" i="3"/>
  <c r="Y4809" i="3"/>
  <c r="Y4810" i="3"/>
  <c r="Y4811" i="3"/>
  <c r="Y4812" i="3"/>
  <c r="Y4813" i="3"/>
  <c r="Y4817" i="3"/>
  <c r="Y4818" i="3"/>
  <c r="Y4819" i="3"/>
  <c r="Y4820" i="3"/>
  <c r="Y4821" i="3"/>
  <c r="Y4822" i="3"/>
  <c r="Y4823" i="3"/>
  <c r="Y4824" i="3"/>
  <c r="Y4825" i="3"/>
  <c r="Y4826" i="3"/>
  <c r="Y5720" i="3"/>
  <c r="Y5721" i="3"/>
  <c r="Y5722" i="3"/>
  <c r="Y5741" i="3"/>
  <c r="Y5742" i="3"/>
  <c r="Y5743" i="3"/>
  <c r="N3621" i="3"/>
  <c r="N3622" i="3"/>
  <c r="N3623" i="3"/>
  <c r="N3624" i="3"/>
  <c r="N3625" i="3"/>
  <c r="D3478" i="3"/>
  <c r="H3478" i="3"/>
  <c r="A3478" i="3"/>
  <c r="K3478" i="3"/>
  <c r="L3478" i="3"/>
  <c r="N3478" i="3"/>
  <c r="R3478" i="3"/>
  <c r="W3478" i="3"/>
  <c r="X3478" i="3"/>
  <c r="D3447" i="3" l="1"/>
  <c r="H3447" i="3"/>
  <c r="A3447" i="3"/>
  <c r="K3447" i="3"/>
  <c r="L3447" i="3"/>
  <c r="N3447" i="3"/>
  <c r="R3447" i="3"/>
  <c r="W3447" i="3"/>
  <c r="X3447" i="3"/>
  <c r="D4801" i="3"/>
  <c r="D2524" i="3" l="1"/>
  <c r="H2524" i="3"/>
  <c r="A2524" i="3"/>
  <c r="K2524" i="3"/>
  <c r="L2524" i="3"/>
  <c r="N2524" i="3"/>
  <c r="R2524" i="3"/>
  <c r="W2524" i="3"/>
  <c r="X2524" i="3"/>
  <c r="H3247" i="3"/>
  <c r="K3247" i="3"/>
  <c r="L3247" i="3"/>
  <c r="N3247" i="3"/>
  <c r="H3248" i="3"/>
  <c r="K3248" i="3"/>
  <c r="L3248" i="3"/>
  <c r="N3248" i="3"/>
  <c r="H3249" i="3"/>
  <c r="K3249" i="3"/>
  <c r="L3249" i="3"/>
  <c r="N3249" i="3"/>
  <c r="H3250" i="3"/>
  <c r="K3250" i="3"/>
  <c r="L3250" i="3"/>
  <c r="H3251" i="3"/>
  <c r="K3251" i="3"/>
  <c r="L3251" i="3"/>
  <c r="N3251" i="3"/>
  <c r="H3252" i="3"/>
  <c r="K3252" i="3"/>
  <c r="L3252" i="3"/>
  <c r="N3252" i="3"/>
  <c r="H3253" i="3"/>
  <c r="K3253" i="3"/>
  <c r="L3253" i="3"/>
  <c r="N3253" i="3"/>
  <c r="H3254" i="3"/>
  <c r="K3254" i="3"/>
  <c r="L3254" i="3"/>
  <c r="N3254" i="3"/>
  <c r="H3255" i="3"/>
  <c r="K3255" i="3"/>
  <c r="L3255" i="3"/>
  <c r="N3255" i="3"/>
  <c r="H3256" i="3"/>
  <c r="K3256" i="3"/>
  <c r="L3256" i="3"/>
  <c r="N3256" i="3"/>
  <c r="H3257" i="3"/>
  <c r="K3257" i="3"/>
  <c r="L3257" i="3"/>
  <c r="N3257" i="3"/>
  <c r="H3258" i="3"/>
  <c r="K3258" i="3"/>
  <c r="L3258" i="3"/>
  <c r="N3258" i="3"/>
  <c r="H3259" i="3"/>
  <c r="K3259" i="3"/>
  <c r="L3259" i="3"/>
  <c r="N3259" i="3"/>
  <c r="H3260" i="3"/>
  <c r="K3260" i="3"/>
  <c r="L3260" i="3"/>
  <c r="N3260" i="3"/>
  <c r="H3261" i="3"/>
  <c r="K3261" i="3"/>
  <c r="L3261" i="3"/>
  <c r="N3261" i="3"/>
  <c r="H3262" i="3"/>
  <c r="K3262" i="3"/>
  <c r="L3262" i="3"/>
  <c r="N3262" i="3"/>
  <c r="H3263" i="3"/>
  <c r="K3263" i="3"/>
  <c r="L3263" i="3"/>
  <c r="N3263" i="3"/>
  <c r="H3264" i="3"/>
  <c r="K3264" i="3"/>
  <c r="L3264" i="3"/>
  <c r="N3264" i="3"/>
  <c r="H3265" i="3"/>
  <c r="K3265" i="3"/>
  <c r="L3265" i="3"/>
  <c r="N3265" i="3"/>
  <c r="H3266" i="3"/>
  <c r="K3266" i="3"/>
  <c r="L3266" i="3"/>
  <c r="N3266" i="3"/>
  <c r="H3267" i="3"/>
  <c r="K3267" i="3"/>
  <c r="L3267" i="3"/>
  <c r="N3267" i="3"/>
  <c r="H3268" i="3"/>
  <c r="K3268" i="3"/>
  <c r="L3268" i="3"/>
  <c r="N3268" i="3"/>
  <c r="H3269" i="3"/>
  <c r="K3269" i="3"/>
  <c r="L3269" i="3"/>
  <c r="N3269" i="3"/>
  <c r="H3270" i="3"/>
  <c r="K3270" i="3"/>
  <c r="L3270" i="3"/>
  <c r="N3270" i="3"/>
  <c r="H3271" i="3"/>
  <c r="K3271" i="3"/>
  <c r="L3271" i="3"/>
  <c r="N3271" i="3"/>
  <c r="H3272" i="3"/>
  <c r="K3272" i="3"/>
  <c r="L3272" i="3"/>
  <c r="N3272" i="3"/>
  <c r="H3273" i="3"/>
  <c r="K3273" i="3"/>
  <c r="L3273" i="3"/>
  <c r="N3273" i="3"/>
  <c r="H3274" i="3"/>
  <c r="K3274" i="3"/>
  <c r="L3274" i="3"/>
  <c r="N3274" i="3"/>
  <c r="H3275" i="3"/>
  <c r="K3275" i="3"/>
  <c r="L3275" i="3"/>
  <c r="N3275" i="3"/>
  <c r="H3276" i="3"/>
  <c r="K3276" i="3"/>
  <c r="L3276" i="3"/>
  <c r="N3276" i="3"/>
  <c r="H3277" i="3"/>
  <c r="K3277" i="3"/>
  <c r="L3277" i="3"/>
  <c r="N3277" i="3"/>
  <c r="H3278" i="3"/>
  <c r="K3278" i="3"/>
  <c r="L3278" i="3"/>
  <c r="N3278" i="3"/>
  <c r="A2" i="22"/>
  <c r="J2" i="22"/>
  <c r="J3" i="22"/>
  <c r="C6" i="22"/>
  <c r="B8" i="22" s="1"/>
  <c r="A12" i="22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B35" i="22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H3082" i="3"/>
  <c r="H3083" i="3"/>
  <c r="H3084" i="3"/>
  <c r="H3085" i="3"/>
  <c r="H3086" i="3"/>
  <c r="H3087" i="3"/>
  <c r="H3088" i="3"/>
  <c r="H3089" i="3"/>
  <c r="H3090" i="3"/>
  <c r="H3091" i="3"/>
  <c r="H3092" i="3"/>
  <c r="H3093" i="3"/>
  <c r="H3094" i="3"/>
  <c r="H3095" i="3"/>
  <c r="H3096" i="3"/>
  <c r="H3097" i="3"/>
  <c r="H3098" i="3"/>
  <c r="H3099" i="3"/>
  <c r="H3100" i="3"/>
  <c r="H3101" i="3"/>
  <c r="H3102" i="3"/>
  <c r="H3103" i="3"/>
  <c r="H3104" i="3"/>
  <c r="H3105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K3082" i="3"/>
  <c r="K3083" i="3"/>
  <c r="K3084" i="3"/>
  <c r="K3085" i="3"/>
  <c r="K3086" i="3"/>
  <c r="K3087" i="3"/>
  <c r="K3088" i="3"/>
  <c r="K3089" i="3"/>
  <c r="K3090" i="3"/>
  <c r="K3091" i="3"/>
  <c r="K3092" i="3"/>
  <c r="K3093" i="3"/>
  <c r="K3094" i="3"/>
  <c r="K3095" i="3"/>
  <c r="K3096" i="3"/>
  <c r="K3097" i="3"/>
  <c r="K3098" i="3"/>
  <c r="K3099" i="3"/>
  <c r="K3100" i="3"/>
  <c r="K3101" i="3"/>
  <c r="K3102" i="3"/>
  <c r="K3103" i="3"/>
  <c r="K3104" i="3"/>
  <c r="K3105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N3082" i="3"/>
  <c r="N3083" i="3"/>
  <c r="N3084" i="3"/>
  <c r="N3085" i="3"/>
  <c r="N3086" i="3"/>
  <c r="N3087" i="3"/>
  <c r="N3088" i="3"/>
  <c r="N3089" i="3"/>
  <c r="N3090" i="3"/>
  <c r="N3091" i="3"/>
  <c r="N3092" i="3"/>
  <c r="N3093" i="3"/>
  <c r="N3094" i="3"/>
  <c r="N3095" i="3"/>
  <c r="N3096" i="3"/>
  <c r="N3097" i="3"/>
  <c r="N3098" i="3"/>
  <c r="N3099" i="3"/>
  <c r="N3100" i="3"/>
  <c r="N3101" i="3"/>
  <c r="N3102" i="3"/>
  <c r="N3103" i="3"/>
  <c r="N3104" i="3"/>
  <c r="N3105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082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H3106" i="3"/>
  <c r="H3107" i="3"/>
  <c r="H3108" i="3"/>
  <c r="H3109" i="3"/>
  <c r="H3110" i="3"/>
  <c r="H3111" i="3"/>
  <c r="H3112" i="3"/>
  <c r="H3113" i="3"/>
  <c r="H3114" i="3"/>
  <c r="H3115" i="3"/>
  <c r="H3116" i="3"/>
  <c r="H3117" i="3"/>
  <c r="H3118" i="3"/>
  <c r="H3119" i="3"/>
  <c r="H3120" i="3"/>
  <c r="H3121" i="3"/>
  <c r="H3122" i="3"/>
  <c r="H3123" i="3"/>
  <c r="H3124" i="3"/>
  <c r="H3125" i="3"/>
  <c r="H3126" i="3"/>
  <c r="H3127" i="3"/>
  <c r="H3128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K3106" i="3"/>
  <c r="K3107" i="3"/>
  <c r="K3108" i="3"/>
  <c r="K3109" i="3"/>
  <c r="K3110" i="3"/>
  <c r="K3111" i="3"/>
  <c r="K3112" i="3"/>
  <c r="K3113" i="3"/>
  <c r="K3114" i="3"/>
  <c r="K3115" i="3"/>
  <c r="K3116" i="3"/>
  <c r="K3117" i="3"/>
  <c r="K3118" i="3"/>
  <c r="K3119" i="3"/>
  <c r="K3120" i="3"/>
  <c r="K3121" i="3"/>
  <c r="K3122" i="3"/>
  <c r="K3123" i="3"/>
  <c r="K3124" i="3"/>
  <c r="K3125" i="3"/>
  <c r="K3126" i="3"/>
  <c r="K3127" i="3"/>
  <c r="K3128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N3106" i="3"/>
  <c r="N3107" i="3"/>
  <c r="N3108" i="3"/>
  <c r="N3109" i="3"/>
  <c r="N3110" i="3"/>
  <c r="N3111" i="3"/>
  <c r="N3112" i="3"/>
  <c r="N3113" i="3"/>
  <c r="N3114" i="3"/>
  <c r="N3115" i="3"/>
  <c r="N3116" i="3"/>
  <c r="N3117" i="3"/>
  <c r="N3118" i="3"/>
  <c r="N3119" i="3"/>
  <c r="N3120" i="3"/>
  <c r="N3121" i="3"/>
  <c r="N3122" i="3"/>
  <c r="N3123" i="3"/>
  <c r="N3124" i="3"/>
  <c r="N3125" i="3"/>
  <c r="N3126" i="3"/>
  <c r="N3127" i="3"/>
  <c r="N3128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H3129" i="3"/>
  <c r="H3130" i="3"/>
  <c r="H3131" i="3"/>
  <c r="H3132" i="3"/>
  <c r="H3133" i="3"/>
  <c r="H3134" i="3"/>
  <c r="H3135" i="3"/>
  <c r="H3136" i="3"/>
  <c r="H3137" i="3"/>
  <c r="H3138" i="3"/>
  <c r="H3139" i="3"/>
  <c r="H3140" i="3"/>
  <c r="H3141" i="3"/>
  <c r="H3142" i="3"/>
  <c r="H3143" i="3"/>
  <c r="H3144" i="3"/>
  <c r="H3145" i="3"/>
  <c r="H3146" i="3"/>
  <c r="H3147" i="3"/>
  <c r="H3148" i="3"/>
  <c r="H3149" i="3"/>
  <c r="H3150" i="3"/>
  <c r="H3151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K3129" i="3"/>
  <c r="K3130" i="3"/>
  <c r="K3131" i="3"/>
  <c r="K3132" i="3"/>
  <c r="K3133" i="3"/>
  <c r="K3134" i="3"/>
  <c r="K3135" i="3"/>
  <c r="K3136" i="3"/>
  <c r="K3137" i="3"/>
  <c r="K3138" i="3"/>
  <c r="K3139" i="3"/>
  <c r="K3140" i="3"/>
  <c r="K3141" i="3"/>
  <c r="K3142" i="3"/>
  <c r="K3143" i="3"/>
  <c r="K3144" i="3"/>
  <c r="K3145" i="3"/>
  <c r="K3146" i="3"/>
  <c r="K3147" i="3"/>
  <c r="K3148" i="3"/>
  <c r="K3149" i="3"/>
  <c r="K3150" i="3"/>
  <c r="K3151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N3129" i="3"/>
  <c r="N3130" i="3"/>
  <c r="N3131" i="3"/>
  <c r="N3132" i="3"/>
  <c r="N3133" i="3"/>
  <c r="N3134" i="3"/>
  <c r="N3135" i="3"/>
  <c r="N3136" i="3"/>
  <c r="N3137" i="3"/>
  <c r="N3138" i="3"/>
  <c r="N3139" i="3"/>
  <c r="N3140" i="3"/>
  <c r="N3141" i="3"/>
  <c r="N3142" i="3"/>
  <c r="N3143" i="3"/>
  <c r="N3144" i="3"/>
  <c r="N3145" i="3"/>
  <c r="N3146" i="3"/>
  <c r="N3147" i="3"/>
  <c r="N3148" i="3"/>
  <c r="N3149" i="3"/>
  <c r="N3150" i="3"/>
  <c r="N3151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H3152" i="3"/>
  <c r="H3153" i="3"/>
  <c r="H3154" i="3"/>
  <c r="H3155" i="3"/>
  <c r="H3156" i="3"/>
  <c r="H3157" i="3"/>
  <c r="H3158" i="3"/>
  <c r="H3159" i="3"/>
  <c r="H3160" i="3"/>
  <c r="H3161" i="3"/>
  <c r="H3162" i="3"/>
  <c r="H3163" i="3"/>
  <c r="H3164" i="3"/>
  <c r="H3165" i="3"/>
  <c r="H3166" i="3"/>
  <c r="H3167" i="3"/>
  <c r="H3168" i="3"/>
  <c r="H3169" i="3"/>
  <c r="H3170" i="3"/>
  <c r="H3171" i="3"/>
  <c r="H3172" i="3"/>
  <c r="H3173" i="3"/>
  <c r="H3174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K3152" i="3"/>
  <c r="K3153" i="3"/>
  <c r="K3154" i="3"/>
  <c r="K3155" i="3"/>
  <c r="K3156" i="3"/>
  <c r="K3157" i="3"/>
  <c r="K3158" i="3"/>
  <c r="K3159" i="3"/>
  <c r="K3160" i="3"/>
  <c r="K3161" i="3"/>
  <c r="K3162" i="3"/>
  <c r="K3163" i="3"/>
  <c r="K3164" i="3"/>
  <c r="K3165" i="3"/>
  <c r="K3166" i="3"/>
  <c r="K3167" i="3"/>
  <c r="K3168" i="3"/>
  <c r="K3169" i="3"/>
  <c r="K3170" i="3"/>
  <c r="K3171" i="3"/>
  <c r="K3172" i="3"/>
  <c r="K3173" i="3"/>
  <c r="K3174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N3152" i="3"/>
  <c r="N3153" i="3"/>
  <c r="N3154" i="3"/>
  <c r="N3155" i="3"/>
  <c r="N3156" i="3"/>
  <c r="N3157" i="3"/>
  <c r="N3158" i="3"/>
  <c r="N3159" i="3"/>
  <c r="N3160" i="3"/>
  <c r="N3161" i="3"/>
  <c r="N3162" i="3"/>
  <c r="N3163" i="3"/>
  <c r="N3164" i="3"/>
  <c r="N3165" i="3"/>
  <c r="N3166" i="3"/>
  <c r="N3167" i="3"/>
  <c r="N3168" i="3"/>
  <c r="N3169" i="3"/>
  <c r="N3170" i="3"/>
  <c r="N3171" i="3"/>
  <c r="N3172" i="3"/>
  <c r="N3173" i="3"/>
  <c r="N3174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H3175" i="3"/>
  <c r="H3176" i="3"/>
  <c r="H3177" i="3"/>
  <c r="H3178" i="3"/>
  <c r="H3179" i="3"/>
  <c r="H3180" i="3"/>
  <c r="H3181" i="3"/>
  <c r="H3182" i="3"/>
  <c r="H3183" i="3"/>
  <c r="H3184" i="3"/>
  <c r="H3185" i="3"/>
  <c r="H3186" i="3"/>
  <c r="H3187" i="3"/>
  <c r="H3188" i="3"/>
  <c r="H3189" i="3"/>
  <c r="H3190" i="3"/>
  <c r="H3191" i="3"/>
  <c r="H3192" i="3"/>
  <c r="H3193" i="3"/>
  <c r="H3194" i="3"/>
  <c r="H3195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K3175" i="3"/>
  <c r="K3176" i="3"/>
  <c r="K3177" i="3"/>
  <c r="K3178" i="3"/>
  <c r="K3179" i="3"/>
  <c r="K3180" i="3"/>
  <c r="K3181" i="3"/>
  <c r="K3182" i="3"/>
  <c r="K3183" i="3"/>
  <c r="K3184" i="3"/>
  <c r="K3185" i="3"/>
  <c r="K3186" i="3"/>
  <c r="K3187" i="3"/>
  <c r="K3188" i="3"/>
  <c r="K3189" i="3"/>
  <c r="K3190" i="3"/>
  <c r="K3191" i="3"/>
  <c r="K3192" i="3"/>
  <c r="K3193" i="3"/>
  <c r="K3194" i="3"/>
  <c r="K3195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N3175" i="3"/>
  <c r="N3176" i="3"/>
  <c r="N3177" i="3"/>
  <c r="N3178" i="3"/>
  <c r="N3179" i="3"/>
  <c r="N3180" i="3"/>
  <c r="N3181" i="3"/>
  <c r="N3182" i="3"/>
  <c r="N3183" i="3"/>
  <c r="N3184" i="3"/>
  <c r="N3185" i="3"/>
  <c r="N3186" i="3"/>
  <c r="N3187" i="3"/>
  <c r="N3188" i="3"/>
  <c r="N3189" i="3"/>
  <c r="N3190" i="3"/>
  <c r="N3191" i="3"/>
  <c r="N3192" i="3"/>
  <c r="N3193" i="3"/>
  <c r="N3194" i="3"/>
  <c r="N3195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H3196" i="3"/>
  <c r="H3197" i="3"/>
  <c r="H3198" i="3"/>
  <c r="H3199" i="3"/>
  <c r="H3200" i="3"/>
  <c r="H3201" i="3"/>
  <c r="H3202" i="3"/>
  <c r="H3203" i="3"/>
  <c r="H3204" i="3"/>
  <c r="H3205" i="3"/>
  <c r="H3206" i="3"/>
  <c r="H3207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K3196" i="3"/>
  <c r="K3197" i="3"/>
  <c r="K3198" i="3"/>
  <c r="K3199" i="3"/>
  <c r="K3200" i="3"/>
  <c r="K3201" i="3"/>
  <c r="K3202" i="3"/>
  <c r="K3203" i="3"/>
  <c r="K3204" i="3"/>
  <c r="K3205" i="3"/>
  <c r="K3206" i="3"/>
  <c r="K3207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N3196" i="3"/>
  <c r="N3197" i="3"/>
  <c r="N3198" i="3"/>
  <c r="N3199" i="3"/>
  <c r="N3200" i="3"/>
  <c r="N3201" i="3"/>
  <c r="N3202" i="3"/>
  <c r="N3203" i="3"/>
  <c r="N3204" i="3"/>
  <c r="N3205" i="3"/>
  <c r="N3206" i="3"/>
  <c r="N3207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D3208" i="3"/>
  <c r="D3209" i="3"/>
  <c r="D3210" i="3"/>
  <c r="D3211" i="3"/>
  <c r="D3212" i="3"/>
  <c r="D3213" i="3"/>
  <c r="H3208" i="3"/>
  <c r="H3209" i="3"/>
  <c r="H3210" i="3"/>
  <c r="H3211" i="3"/>
  <c r="H3212" i="3"/>
  <c r="H3213" i="3"/>
  <c r="A3208" i="3"/>
  <c r="A3209" i="3"/>
  <c r="A3210" i="3"/>
  <c r="A3211" i="3"/>
  <c r="A3212" i="3"/>
  <c r="A3213" i="3"/>
  <c r="K3208" i="3"/>
  <c r="K3209" i="3"/>
  <c r="K3210" i="3"/>
  <c r="K3211" i="3"/>
  <c r="K3212" i="3"/>
  <c r="K3213" i="3"/>
  <c r="L3208" i="3"/>
  <c r="L3209" i="3"/>
  <c r="L3210" i="3"/>
  <c r="L3211" i="3"/>
  <c r="L3212" i="3"/>
  <c r="L3213" i="3"/>
  <c r="N3208" i="3"/>
  <c r="N3209" i="3"/>
  <c r="N3210" i="3"/>
  <c r="N3211" i="3"/>
  <c r="N3212" i="3"/>
  <c r="N3213" i="3"/>
  <c r="R3208" i="3"/>
  <c r="R3209" i="3"/>
  <c r="R3210" i="3"/>
  <c r="R3211" i="3"/>
  <c r="R3212" i="3"/>
  <c r="R3213" i="3"/>
  <c r="W3208" i="3"/>
  <c r="W3209" i="3"/>
  <c r="W3210" i="3"/>
  <c r="W3211" i="3"/>
  <c r="W3212" i="3"/>
  <c r="W3213" i="3"/>
  <c r="X3208" i="3"/>
  <c r="X3209" i="3"/>
  <c r="X3210" i="3"/>
  <c r="X3211" i="3"/>
  <c r="X3212" i="3"/>
  <c r="X3213" i="3"/>
  <c r="D3214" i="3"/>
  <c r="D3215" i="3"/>
  <c r="D3216" i="3"/>
  <c r="H3214" i="3"/>
  <c r="H3215" i="3"/>
  <c r="H3216" i="3"/>
  <c r="A3214" i="3"/>
  <c r="A3215" i="3"/>
  <c r="A3216" i="3"/>
  <c r="K3214" i="3"/>
  <c r="K3215" i="3"/>
  <c r="K3216" i="3"/>
  <c r="L3214" i="3"/>
  <c r="L3215" i="3"/>
  <c r="L3216" i="3"/>
  <c r="N3214" i="3"/>
  <c r="N3215" i="3"/>
  <c r="N3216" i="3"/>
  <c r="R3214" i="3"/>
  <c r="R3215" i="3"/>
  <c r="R3216" i="3"/>
  <c r="W3214" i="3"/>
  <c r="W3215" i="3"/>
  <c r="W3216" i="3"/>
  <c r="X3214" i="3"/>
  <c r="X3215" i="3"/>
  <c r="X3216" i="3"/>
  <c r="D3217" i="3"/>
  <c r="H3217" i="3"/>
  <c r="A3217" i="3"/>
  <c r="K3217" i="3"/>
  <c r="L3217" i="3"/>
  <c r="N3217" i="3"/>
  <c r="R3217" i="3"/>
  <c r="W3217" i="3"/>
  <c r="X3217" i="3"/>
  <c r="D3218" i="3"/>
  <c r="H3218" i="3"/>
  <c r="A3218" i="3"/>
  <c r="K3218" i="3"/>
  <c r="L3218" i="3"/>
  <c r="N3218" i="3"/>
  <c r="R3218" i="3"/>
  <c r="W3218" i="3"/>
  <c r="X3218" i="3"/>
  <c r="D3219" i="3"/>
  <c r="H3219" i="3"/>
  <c r="A3219" i="3"/>
  <c r="K3219" i="3"/>
  <c r="L3219" i="3"/>
  <c r="N3219" i="3"/>
  <c r="R3219" i="3"/>
  <c r="W3219" i="3"/>
  <c r="X3219" i="3"/>
  <c r="D3038" i="3"/>
  <c r="H3038" i="3"/>
  <c r="A3038" i="3"/>
  <c r="K3038" i="3"/>
  <c r="L3038" i="3"/>
  <c r="N3038" i="3"/>
  <c r="R3038" i="3"/>
  <c r="W3038" i="3"/>
  <c r="X3038" i="3"/>
  <c r="A7" i="22" l="1"/>
  <c r="B9" i="22"/>
  <c r="H2334" i="3"/>
  <c r="K2334" i="3"/>
  <c r="L2334" i="3"/>
  <c r="N2334" i="3"/>
  <c r="H2335" i="3"/>
  <c r="K2335" i="3"/>
  <c r="L2335" i="3"/>
  <c r="N2335" i="3"/>
  <c r="H2336" i="3"/>
  <c r="K2336" i="3"/>
  <c r="L2336" i="3"/>
  <c r="N2336" i="3"/>
  <c r="H2337" i="3"/>
  <c r="K2337" i="3"/>
  <c r="L2337" i="3"/>
  <c r="N2337" i="3"/>
  <c r="H2338" i="3"/>
  <c r="K2338" i="3"/>
  <c r="L2338" i="3"/>
  <c r="N2338" i="3"/>
  <c r="H2339" i="3"/>
  <c r="K2339" i="3"/>
  <c r="L2339" i="3"/>
  <c r="N2339" i="3"/>
  <c r="H2340" i="3"/>
  <c r="K2340" i="3"/>
  <c r="L2340" i="3"/>
  <c r="N2340" i="3"/>
  <c r="H2341" i="3"/>
  <c r="K2341" i="3"/>
  <c r="L2341" i="3"/>
  <c r="N2341" i="3"/>
  <c r="H2342" i="3"/>
  <c r="K2342" i="3"/>
  <c r="L2342" i="3"/>
  <c r="N2342" i="3"/>
  <c r="H2343" i="3"/>
  <c r="K2343" i="3"/>
  <c r="L2343" i="3"/>
  <c r="N2343" i="3"/>
  <c r="H2344" i="3"/>
  <c r="K2344" i="3"/>
  <c r="L2344" i="3"/>
  <c r="N2344" i="3"/>
  <c r="H2345" i="3"/>
  <c r="K2345" i="3"/>
  <c r="L2345" i="3"/>
  <c r="N2345" i="3"/>
  <c r="H2346" i="3"/>
  <c r="K2346" i="3"/>
  <c r="L2346" i="3"/>
  <c r="N2346" i="3"/>
  <c r="H2347" i="3"/>
  <c r="K2347" i="3"/>
  <c r="L2347" i="3"/>
  <c r="N2347" i="3"/>
  <c r="H2348" i="3"/>
  <c r="K2348" i="3"/>
  <c r="L2348" i="3"/>
  <c r="N2348" i="3"/>
  <c r="H2349" i="3"/>
  <c r="K2349" i="3"/>
  <c r="L2349" i="3"/>
  <c r="N2349" i="3"/>
  <c r="H2350" i="3"/>
  <c r="K2350" i="3"/>
  <c r="L2350" i="3"/>
  <c r="N2350" i="3"/>
  <c r="H2351" i="3"/>
  <c r="K2351" i="3"/>
  <c r="L2351" i="3"/>
  <c r="N2351" i="3"/>
  <c r="H2352" i="3"/>
  <c r="K2352" i="3"/>
  <c r="L2352" i="3"/>
  <c r="N2352" i="3"/>
  <c r="H2353" i="3"/>
  <c r="K2353" i="3"/>
  <c r="L2353" i="3"/>
  <c r="N2353" i="3"/>
  <c r="H2354" i="3"/>
  <c r="K2354" i="3"/>
  <c r="L2354" i="3"/>
  <c r="N2354" i="3"/>
  <c r="H2355" i="3"/>
  <c r="K2355" i="3"/>
  <c r="L2355" i="3"/>
  <c r="N2355" i="3"/>
  <c r="H2356" i="3"/>
  <c r="K2356" i="3"/>
  <c r="L2356" i="3"/>
  <c r="N2356" i="3"/>
  <c r="H2357" i="3"/>
  <c r="K2357" i="3"/>
  <c r="L2357" i="3"/>
  <c r="N2357" i="3"/>
  <c r="H2358" i="3"/>
  <c r="K2358" i="3"/>
  <c r="L2358" i="3"/>
  <c r="N2358" i="3"/>
  <c r="H2359" i="3"/>
  <c r="K2359" i="3"/>
  <c r="L2359" i="3"/>
  <c r="N2359" i="3"/>
  <c r="H2360" i="3"/>
  <c r="K2360" i="3"/>
  <c r="L2360" i="3"/>
  <c r="N2360" i="3"/>
  <c r="H2361" i="3"/>
  <c r="K2361" i="3"/>
  <c r="L2361" i="3"/>
  <c r="N2361" i="3"/>
  <c r="H2362" i="3"/>
  <c r="K2362" i="3"/>
  <c r="L2362" i="3"/>
  <c r="N2362" i="3"/>
  <c r="H2363" i="3"/>
  <c r="K2363" i="3"/>
  <c r="L2363" i="3"/>
  <c r="N2363" i="3"/>
  <c r="H2364" i="3"/>
  <c r="K2364" i="3"/>
  <c r="L2364" i="3"/>
  <c r="N2364" i="3"/>
  <c r="H2365" i="3"/>
  <c r="K2365" i="3"/>
  <c r="L2365" i="3"/>
  <c r="N2365" i="3"/>
  <c r="H2366" i="3"/>
  <c r="K2366" i="3"/>
  <c r="L2366" i="3"/>
  <c r="N2366" i="3"/>
  <c r="H2367" i="3"/>
  <c r="K2367" i="3"/>
  <c r="L2367" i="3"/>
  <c r="N2367" i="3"/>
  <c r="H2368" i="3"/>
  <c r="K2368" i="3"/>
  <c r="L2368" i="3"/>
  <c r="N2368" i="3"/>
  <c r="H2369" i="3"/>
  <c r="K2369" i="3"/>
  <c r="L2369" i="3"/>
  <c r="N2369" i="3"/>
  <c r="H2370" i="3"/>
  <c r="K2370" i="3"/>
  <c r="L2370" i="3"/>
  <c r="N2370" i="3"/>
  <c r="H2371" i="3"/>
  <c r="K2371" i="3"/>
  <c r="L2371" i="3"/>
  <c r="N2371" i="3"/>
  <c r="D2289" i="3"/>
  <c r="H2289" i="3"/>
  <c r="A2289" i="3"/>
  <c r="K2289" i="3"/>
  <c r="L2289" i="3"/>
  <c r="N2289" i="3"/>
  <c r="R2289" i="3"/>
  <c r="W2289" i="3"/>
  <c r="X2289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D4804" i="3" l="1"/>
  <c r="D4805" i="3"/>
  <c r="D4806" i="3"/>
  <c r="D4807" i="3"/>
  <c r="D4808" i="3"/>
  <c r="D4809" i="3"/>
  <c r="D4810" i="3"/>
  <c r="D4811" i="3"/>
  <c r="D4812" i="3"/>
  <c r="H4805" i="3"/>
  <c r="H4806" i="3"/>
  <c r="H4807" i="3"/>
  <c r="H4808" i="3"/>
  <c r="H4809" i="3"/>
  <c r="H4810" i="3"/>
  <c r="H4811" i="3"/>
  <c r="H4812" i="3"/>
  <c r="A4804" i="3"/>
  <c r="A4805" i="3"/>
  <c r="A4806" i="3"/>
  <c r="A4807" i="3"/>
  <c r="A4808" i="3"/>
  <c r="A4809" i="3"/>
  <c r="A4810" i="3"/>
  <c r="A4811" i="3"/>
  <c r="A4812" i="3"/>
  <c r="K4804" i="3"/>
  <c r="K4805" i="3"/>
  <c r="K4806" i="3"/>
  <c r="K4807" i="3"/>
  <c r="K4808" i="3"/>
  <c r="K4809" i="3"/>
  <c r="K4810" i="3"/>
  <c r="K4811" i="3"/>
  <c r="K4812" i="3"/>
  <c r="L4804" i="3"/>
  <c r="L4805" i="3"/>
  <c r="L4806" i="3"/>
  <c r="L4807" i="3"/>
  <c r="L4808" i="3"/>
  <c r="L4809" i="3"/>
  <c r="L4810" i="3"/>
  <c r="L4811" i="3"/>
  <c r="L4812" i="3"/>
  <c r="N4804" i="3"/>
  <c r="N4805" i="3"/>
  <c r="N4806" i="3"/>
  <c r="N4807" i="3"/>
  <c r="N4808" i="3"/>
  <c r="N4810" i="3"/>
  <c r="N4811" i="3"/>
  <c r="N4812" i="3"/>
  <c r="R4804" i="3"/>
  <c r="R4805" i="3"/>
  <c r="R4806" i="3"/>
  <c r="R4807" i="3"/>
  <c r="R4808" i="3"/>
  <c r="R4810" i="3"/>
  <c r="R4811" i="3"/>
  <c r="R4812" i="3"/>
  <c r="W4804" i="3"/>
  <c r="W4805" i="3"/>
  <c r="W4806" i="3"/>
  <c r="W4807" i="3"/>
  <c r="W4808" i="3"/>
  <c r="W4809" i="3"/>
  <c r="W4810" i="3"/>
  <c r="W4811" i="3"/>
  <c r="W4812" i="3"/>
  <c r="X4804" i="3"/>
  <c r="X4805" i="3"/>
  <c r="X4806" i="3"/>
  <c r="X4807" i="3"/>
  <c r="X4808" i="3"/>
  <c r="X4809" i="3"/>
  <c r="X4810" i="3"/>
  <c r="X4811" i="3"/>
  <c r="X4812" i="3"/>
  <c r="D4813" i="3"/>
  <c r="D4817" i="3"/>
  <c r="D4818" i="3"/>
  <c r="D4819" i="3"/>
  <c r="D4820" i="3"/>
  <c r="D4821" i="3"/>
  <c r="D4822" i="3"/>
  <c r="D4823" i="3"/>
  <c r="H4813" i="3"/>
  <c r="H4817" i="3"/>
  <c r="H4818" i="3"/>
  <c r="H4819" i="3"/>
  <c r="H4820" i="3"/>
  <c r="H4821" i="3"/>
  <c r="H4822" i="3"/>
  <c r="H4823" i="3"/>
  <c r="A4813" i="3"/>
  <c r="A4817" i="3"/>
  <c r="A4818" i="3"/>
  <c r="A4819" i="3"/>
  <c r="A4820" i="3"/>
  <c r="A4821" i="3"/>
  <c r="A4822" i="3"/>
  <c r="A4823" i="3"/>
  <c r="K4813" i="3"/>
  <c r="K4817" i="3"/>
  <c r="K4818" i="3"/>
  <c r="K4819" i="3"/>
  <c r="K4820" i="3"/>
  <c r="K4821" i="3"/>
  <c r="K4822" i="3"/>
  <c r="K4823" i="3"/>
  <c r="L4813" i="3"/>
  <c r="L4817" i="3"/>
  <c r="L4818" i="3"/>
  <c r="L4819" i="3"/>
  <c r="L4820" i="3"/>
  <c r="L4821" i="3"/>
  <c r="L4822" i="3"/>
  <c r="L4823" i="3"/>
  <c r="N4813" i="3"/>
  <c r="N4817" i="3"/>
  <c r="N4818" i="3"/>
  <c r="N4819" i="3"/>
  <c r="N4821" i="3"/>
  <c r="N4822" i="3"/>
  <c r="N4823" i="3"/>
  <c r="R4813" i="3"/>
  <c r="R4817" i="3"/>
  <c r="R4818" i="3"/>
  <c r="R4819" i="3"/>
  <c r="R4821" i="3"/>
  <c r="R4822" i="3"/>
  <c r="R4823" i="3"/>
  <c r="W4813" i="3"/>
  <c r="W4817" i="3"/>
  <c r="W4818" i="3"/>
  <c r="W4819" i="3"/>
  <c r="W4820" i="3"/>
  <c r="W4821" i="3"/>
  <c r="W4822" i="3"/>
  <c r="W4823" i="3"/>
  <c r="X4813" i="3"/>
  <c r="X4817" i="3"/>
  <c r="X4818" i="3"/>
  <c r="X4819" i="3"/>
  <c r="X4820" i="3"/>
  <c r="X4821" i="3"/>
  <c r="X4822" i="3"/>
  <c r="X4823" i="3"/>
  <c r="C5741" i="3"/>
  <c r="C5742" i="3"/>
  <c r="C5743" i="3"/>
  <c r="C5744" i="3"/>
  <c r="D4824" i="3"/>
  <c r="D4825" i="3"/>
  <c r="D4826" i="3"/>
  <c r="D5722" i="3"/>
  <c r="D5741" i="3"/>
  <c r="D5742" i="3"/>
  <c r="D5743" i="3"/>
  <c r="D5744" i="3"/>
  <c r="H4824" i="3"/>
  <c r="H4825" i="3"/>
  <c r="H4826" i="3"/>
  <c r="H5720" i="3"/>
  <c r="H5721" i="3"/>
  <c r="H5722" i="3"/>
  <c r="H5741" i="3"/>
  <c r="H5742" i="3"/>
  <c r="H5743" i="3"/>
  <c r="H5744" i="3"/>
  <c r="A4824" i="3"/>
  <c r="A4825" i="3"/>
  <c r="A4826" i="3"/>
  <c r="A5720" i="3"/>
  <c r="A5721" i="3"/>
  <c r="A5722" i="3"/>
  <c r="A5741" i="3"/>
  <c r="A5742" i="3"/>
  <c r="A5743" i="3"/>
  <c r="A5744" i="3"/>
  <c r="K4824" i="3"/>
  <c r="K4825" i="3"/>
  <c r="K4826" i="3"/>
  <c r="K5720" i="3"/>
  <c r="K5721" i="3"/>
  <c r="K5722" i="3"/>
  <c r="K5741" i="3"/>
  <c r="K5742" i="3"/>
  <c r="K5743" i="3"/>
  <c r="K5744" i="3"/>
  <c r="L4824" i="3"/>
  <c r="L4825" i="3"/>
  <c r="L4826" i="3"/>
  <c r="L5720" i="3"/>
  <c r="L5721" i="3"/>
  <c r="L5722" i="3"/>
  <c r="L5741" i="3"/>
  <c r="L5742" i="3"/>
  <c r="L5743" i="3"/>
  <c r="L5744" i="3"/>
  <c r="N4824" i="3"/>
  <c r="N4825" i="3"/>
  <c r="N5720" i="3"/>
  <c r="N5721" i="3"/>
  <c r="N5722" i="3"/>
  <c r="N5741" i="3"/>
  <c r="N5742" i="3"/>
  <c r="N5743" i="3"/>
  <c r="N5744" i="3"/>
  <c r="R4824" i="3"/>
  <c r="R4825" i="3"/>
  <c r="R5720" i="3"/>
  <c r="R5721" i="3"/>
  <c r="R5722" i="3"/>
  <c r="R5741" i="3"/>
  <c r="R5742" i="3"/>
  <c r="R5743" i="3"/>
  <c r="R5744" i="3"/>
  <c r="W4824" i="3"/>
  <c r="W4825" i="3"/>
  <c r="W4826" i="3"/>
  <c r="W5720" i="3"/>
  <c r="W5721" i="3"/>
  <c r="W5722" i="3"/>
  <c r="W5741" i="3"/>
  <c r="W5742" i="3"/>
  <c r="W5743" i="3"/>
  <c r="W5744" i="3"/>
  <c r="X4824" i="3"/>
  <c r="X4825" i="3"/>
  <c r="X4826" i="3"/>
  <c r="X5720" i="3"/>
  <c r="X5721" i="3"/>
  <c r="X5722" i="3"/>
  <c r="X5741" i="3"/>
  <c r="X5742" i="3"/>
  <c r="X5743" i="3"/>
  <c r="X5744" i="3"/>
  <c r="H4789" i="3"/>
  <c r="H4790" i="3"/>
  <c r="H4791" i="3"/>
  <c r="H4792" i="3"/>
  <c r="H4793" i="3"/>
  <c r="H4794" i="3"/>
  <c r="H4795" i="3"/>
  <c r="H4796" i="3"/>
  <c r="H4797" i="3"/>
  <c r="H4798" i="3"/>
  <c r="H4800" i="3"/>
  <c r="H4801" i="3"/>
  <c r="H4802" i="3"/>
  <c r="H4803" i="3"/>
  <c r="H4632" i="3"/>
  <c r="H4633" i="3"/>
  <c r="H4634" i="3"/>
  <c r="H4635" i="3"/>
  <c r="H4636" i="3"/>
  <c r="H4637" i="3"/>
  <c r="H4638" i="3"/>
  <c r="H4639" i="3"/>
  <c r="H4640" i="3"/>
  <c r="H4641" i="3"/>
  <c r="H4642" i="3"/>
  <c r="H4643" i="3"/>
  <c r="H4644" i="3"/>
  <c r="H4645" i="3"/>
  <c r="H4646" i="3"/>
  <c r="H4647" i="3"/>
  <c r="H4648" i="3"/>
  <c r="H4649" i="3"/>
  <c r="H4650" i="3"/>
  <c r="D1495" i="3"/>
  <c r="H1495" i="3"/>
  <c r="A1495" i="3"/>
  <c r="D1496" i="3"/>
  <c r="H1496" i="3"/>
  <c r="A1496" i="3"/>
  <c r="D1497" i="3"/>
  <c r="H1497" i="3"/>
  <c r="A1497" i="3"/>
  <c r="D1498" i="3"/>
  <c r="H1498" i="3"/>
  <c r="A1498" i="3"/>
  <c r="D1499" i="3"/>
  <c r="H1499" i="3"/>
  <c r="A1499" i="3"/>
  <c r="D1500" i="3"/>
  <c r="H1500" i="3"/>
  <c r="A1500" i="3"/>
  <c r="D1501" i="3"/>
  <c r="H1501" i="3"/>
  <c r="A1501" i="3"/>
  <c r="D1502" i="3"/>
  <c r="H1502" i="3"/>
  <c r="A1502" i="3"/>
  <c r="D1503" i="3"/>
  <c r="H1503" i="3"/>
  <c r="A1503" i="3"/>
  <c r="D1504" i="3"/>
  <c r="H1504" i="3"/>
  <c r="A1504" i="3"/>
  <c r="D1505" i="3"/>
  <c r="H1505" i="3"/>
  <c r="A1505" i="3"/>
  <c r="D1506" i="3"/>
  <c r="H1506" i="3"/>
  <c r="A1506" i="3"/>
  <c r="D1507" i="3"/>
  <c r="H1507" i="3"/>
  <c r="A1507" i="3"/>
  <c r="D1508" i="3"/>
  <c r="H1508" i="3"/>
  <c r="A1508" i="3"/>
  <c r="D1509" i="3"/>
  <c r="H1509" i="3"/>
  <c r="A1509" i="3"/>
  <c r="D1510" i="3"/>
  <c r="H1510" i="3"/>
  <c r="A1510" i="3"/>
  <c r="D1511" i="3"/>
  <c r="H1511" i="3"/>
  <c r="A1511" i="3"/>
  <c r="D1512" i="3"/>
  <c r="H1512" i="3"/>
  <c r="A1512" i="3"/>
  <c r="D1513" i="3"/>
  <c r="H1513" i="3"/>
  <c r="A1513" i="3"/>
  <c r="D1514" i="3"/>
  <c r="H1514" i="3"/>
  <c r="A1514" i="3"/>
  <c r="D1515" i="3"/>
  <c r="H1515" i="3"/>
  <c r="A1515" i="3"/>
  <c r="D1516" i="3"/>
  <c r="H1516" i="3"/>
  <c r="A1516" i="3"/>
  <c r="D1517" i="3"/>
  <c r="H1517" i="3"/>
  <c r="A1517" i="3"/>
  <c r="D1518" i="3"/>
  <c r="H1518" i="3"/>
  <c r="A1518" i="3"/>
  <c r="D1519" i="3"/>
  <c r="H1519" i="3"/>
  <c r="A1519" i="3"/>
  <c r="D1520" i="3"/>
  <c r="H1520" i="3"/>
  <c r="A1520" i="3"/>
  <c r="D1521" i="3"/>
  <c r="H1521" i="3"/>
  <c r="A1521" i="3"/>
  <c r="D1522" i="3"/>
  <c r="H1522" i="3"/>
  <c r="A1522" i="3"/>
  <c r="D1523" i="3"/>
  <c r="H1523" i="3"/>
  <c r="A1523" i="3"/>
  <c r="D1524" i="3"/>
  <c r="H1524" i="3"/>
  <c r="A1524" i="3"/>
  <c r="D1525" i="3"/>
  <c r="H1525" i="3"/>
  <c r="A1525" i="3"/>
  <c r="D1526" i="3"/>
  <c r="H1526" i="3"/>
  <c r="A1526" i="3"/>
  <c r="D1527" i="3"/>
  <c r="H1527" i="3"/>
  <c r="A1527" i="3"/>
  <c r="D1528" i="3"/>
  <c r="H1528" i="3"/>
  <c r="A1528" i="3"/>
  <c r="D1529" i="3"/>
  <c r="H1529" i="3"/>
  <c r="A1529" i="3"/>
  <c r="D1530" i="3"/>
  <c r="H1530" i="3"/>
  <c r="A1530" i="3"/>
  <c r="D4789" i="3" l="1"/>
  <c r="D4790" i="3"/>
  <c r="D4791" i="3"/>
  <c r="D4792" i="3"/>
  <c r="D4793" i="3"/>
  <c r="D4794" i="3"/>
  <c r="D4795" i="3"/>
  <c r="D4796" i="3"/>
  <c r="D4797" i="3"/>
  <c r="D4798" i="3"/>
  <c r="D4800" i="3"/>
  <c r="D4802" i="3"/>
  <c r="D4803" i="3"/>
  <c r="A4789" i="3"/>
  <c r="A4790" i="3"/>
  <c r="A4791" i="3"/>
  <c r="A4792" i="3"/>
  <c r="A4793" i="3"/>
  <c r="A4794" i="3"/>
  <c r="A4795" i="3"/>
  <c r="A4796" i="3"/>
  <c r="A4797" i="3"/>
  <c r="A4798" i="3"/>
  <c r="A4800" i="3"/>
  <c r="A4801" i="3"/>
  <c r="A4802" i="3"/>
  <c r="A4803" i="3"/>
  <c r="K4789" i="3"/>
  <c r="K4790" i="3"/>
  <c r="K4791" i="3"/>
  <c r="K4792" i="3"/>
  <c r="K4793" i="3"/>
  <c r="K4794" i="3"/>
  <c r="K4795" i="3"/>
  <c r="K4796" i="3"/>
  <c r="K4797" i="3"/>
  <c r="K4798" i="3"/>
  <c r="K4800" i="3"/>
  <c r="K4801" i="3"/>
  <c r="K4802" i="3"/>
  <c r="K4803" i="3"/>
  <c r="L4789" i="3"/>
  <c r="L4790" i="3"/>
  <c r="L4791" i="3"/>
  <c r="L4792" i="3"/>
  <c r="L4793" i="3"/>
  <c r="L4794" i="3"/>
  <c r="L4795" i="3"/>
  <c r="L4796" i="3"/>
  <c r="L4797" i="3"/>
  <c r="L4798" i="3"/>
  <c r="L4800" i="3"/>
  <c r="L4801" i="3"/>
  <c r="L4802" i="3"/>
  <c r="L4803" i="3"/>
  <c r="N4790" i="3"/>
  <c r="N4791" i="3"/>
  <c r="N4793" i="3"/>
  <c r="N4794" i="3"/>
  <c r="N4796" i="3"/>
  <c r="N4797" i="3"/>
  <c r="N4798" i="3"/>
  <c r="N4800" i="3"/>
  <c r="N4801" i="3"/>
  <c r="N4802" i="3"/>
  <c r="N4803" i="3"/>
  <c r="R4791" i="3"/>
  <c r="R4793" i="3"/>
  <c r="R4794" i="3"/>
  <c r="R4796" i="3"/>
  <c r="R4797" i="3"/>
  <c r="R4798" i="3"/>
  <c r="R4800" i="3"/>
  <c r="R4801" i="3"/>
  <c r="R4802" i="3"/>
  <c r="R4803" i="3"/>
  <c r="W4789" i="3"/>
  <c r="W4790" i="3"/>
  <c r="W4791" i="3"/>
  <c r="W4792" i="3"/>
  <c r="W4793" i="3"/>
  <c r="W4794" i="3"/>
  <c r="W4795" i="3"/>
  <c r="W4796" i="3"/>
  <c r="W4797" i="3"/>
  <c r="W4798" i="3"/>
  <c r="W4800" i="3"/>
  <c r="W4801" i="3"/>
  <c r="W4802" i="3"/>
  <c r="W4803" i="3"/>
  <c r="X4789" i="3"/>
  <c r="X4790" i="3"/>
  <c r="X4791" i="3"/>
  <c r="X4792" i="3"/>
  <c r="X4793" i="3"/>
  <c r="X4794" i="3"/>
  <c r="X4795" i="3"/>
  <c r="X4796" i="3"/>
  <c r="X4797" i="3"/>
  <c r="X4798" i="3"/>
  <c r="X4800" i="3"/>
  <c r="X4801" i="3"/>
  <c r="X4802" i="3"/>
  <c r="X4803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R4790" i="3" l="1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D866" i="3"/>
  <c r="A866" i="3"/>
  <c r="D867" i="3"/>
  <c r="A867" i="3"/>
  <c r="D868" i="3"/>
  <c r="A868" i="3"/>
  <c r="D869" i="3"/>
  <c r="A869" i="3"/>
  <c r="D870" i="3"/>
  <c r="A870" i="3"/>
  <c r="D871" i="3"/>
  <c r="A871" i="3"/>
  <c r="D872" i="3"/>
  <c r="A872" i="3"/>
  <c r="D873" i="3"/>
  <c r="A873" i="3"/>
  <c r="D874" i="3"/>
  <c r="A874" i="3"/>
  <c r="D875" i="3"/>
  <c r="A875" i="3"/>
  <c r="D876" i="3"/>
  <c r="A876" i="3"/>
  <c r="D877" i="3"/>
  <c r="A877" i="3"/>
  <c r="D878" i="3"/>
  <c r="A878" i="3"/>
  <c r="D879" i="3"/>
  <c r="A879" i="3"/>
  <c r="D880" i="3"/>
  <c r="A880" i="3"/>
  <c r="D881" i="3"/>
  <c r="A881" i="3"/>
  <c r="D882" i="3"/>
  <c r="A882" i="3"/>
  <c r="D883" i="3"/>
  <c r="A883" i="3"/>
  <c r="D884" i="3"/>
  <c r="A884" i="3"/>
  <c r="D885" i="3"/>
  <c r="A885" i="3"/>
  <c r="D886" i="3"/>
  <c r="A886" i="3"/>
  <c r="D887" i="3"/>
  <c r="A887" i="3"/>
  <c r="D888" i="3"/>
  <c r="A888" i="3"/>
  <c r="D889" i="3"/>
  <c r="A889" i="3"/>
  <c r="D890" i="3"/>
  <c r="A890" i="3"/>
  <c r="D891" i="3"/>
  <c r="A891" i="3"/>
  <c r="D892" i="3"/>
  <c r="A892" i="3"/>
  <c r="D893" i="3"/>
  <c r="A893" i="3"/>
  <c r="D894" i="3"/>
  <c r="A894" i="3"/>
  <c r="D895" i="3"/>
  <c r="A895" i="3"/>
  <c r="D896" i="3"/>
  <c r="A896" i="3"/>
  <c r="D897" i="3"/>
  <c r="A897" i="3"/>
  <c r="D898" i="3"/>
  <c r="A898" i="3"/>
  <c r="D899" i="3"/>
  <c r="A899" i="3"/>
  <c r="D900" i="3"/>
  <c r="A900" i="3"/>
  <c r="D901" i="3"/>
  <c r="A901" i="3"/>
  <c r="D902" i="3"/>
  <c r="A902" i="3"/>
  <c r="K1115" i="3"/>
  <c r="L1115" i="3"/>
  <c r="N1115" i="3"/>
  <c r="K1116" i="3"/>
  <c r="L1116" i="3"/>
  <c r="N1116" i="3"/>
  <c r="K1117" i="3"/>
  <c r="L1117" i="3"/>
  <c r="N1117" i="3"/>
  <c r="K1118" i="3"/>
  <c r="L1118" i="3"/>
  <c r="N1118" i="3"/>
  <c r="K1119" i="3"/>
  <c r="L1119" i="3"/>
  <c r="N1119" i="3"/>
  <c r="K1120" i="3"/>
  <c r="L1120" i="3"/>
  <c r="N1120" i="3"/>
  <c r="K1121" i="3"/>
  <c r="L1121" i="3"/>
  <c r="N1121" i="3"/>
  <c r="K1122" i="3"/>
  <c r="L1122" i="3"/>
  <c r="N1122" i="3"/>
  <c r="K1123" i="3"/>
  <c r="L1123" i="3"/>
  <c r="N1123" i="3"/>
  <c r="K1124" i="3"/>
  <c r="L1124" i="3"/>
  <c r="N1124" i="3"/>
  <c r="K1125" i="3"/>
  <c r="L1125" i="3"/>
  <c r="N1125" i="3"/>
  <c r="K1126" i="3"/>
  <c r="L1126" i="3"/>
  <c r="N1126" i="3"/>
  <c r="K1127" i="3"/>
  <c r="L1127" i="3"/>
  <c r="N1127" i="3"/>
  <c r="K1128" i="3"/>
  <c r="L1128" i="3"/>
  <c r="N1128" i="3"/>
  <c r="K1129" i="3"/>
  <c r="L1129" i="3"/>
  <c r="N1129" i="3"/>
  <c r="K1130" i="3"/>
  <c r="L1130" i="3"/>
  <c r="N1130" i="3"/>
  <c r="K1131" i="3"/>
  <c r="L1131" i="3"/>
  <c r="N1131" i="3"/>
  <c r="K1132" i="3"/>
  <c r="L1132" i="3"/>
  <c r="N1132" i="3"/>
  <c r="K1133" i="3"/>
  <c r="L1133" i="3"/>
  <c r="N1133" i="3"/>
  <c r="K1134" i="3"/>
  <c r="L1134" i="3"/>
  <c r="N1134" i="3"/>
  <c r="K1135" i="3"/>
  <c r="L1135" i="3"/>
  <c r="N1135" i="3"/>
  <c r="K1136" i="3"/>
  <c r="L1136" i="3"/>
  <c r="N1136" i="3"/>
  <c r="K1137" i="3"/>
  <c r="L1137" i="3"/>
  <c r="N1137" i="3"/>
  <c r="K1138" i="3"/>
  <c r="L1138" i="3"/>
  <c r="N1138" i="3"/>
  <c r="K1139" i="3"/>
  <c r="L1139" i="3"/>
  <c r="N1139" i="3"/>
  <c r="K1140" i="3"/>
  <c r="L1140" i="3"/>
  <c r="N1140" i="3"/>
  <c r="K1141" i="3"/>
  <c r="L1141" i="3"/>
  <c r="N1141" i="3"/>
  <c r="K1142" i="3"/>
  <c r="L1142" i="3"/>
  <c r="N1142" i="3"/>
  <c r="K1143" i="3"/>
  <c r="L1143" i="3"/>
  <c r="N1143" i="3"/>
  <c r="K1144" i="3"/>
  <c r="L1144" i="3"/>
  <c r="N1144" i="3"/>
  <c r="K1145" i="3"/>
  <c r="L1145" i="3"/>
  <c r="N1145" i="3"/>
  <c r="K1146" i="3"/>
  <c r="L1146" i="3"/>
  <c r="N1146" i="3"/>
  <c r="K1147" i="3"/>
  <c r="L1147" i="3"/>
  <c r="N1147" i="3"/>
  <c r="K1148" i="3"/>
  <c r="L1148" i="3"/>
  <c r="N1148" i="3"/>
  <c r="K1149" i="3"/>
  <c r="L1149" i="3"/>
  <c r="N1149" i="3"/>
  <c r="K1150" i="3"/>
  <c r="L1150" i="3"/>
  <c r="N1150" i="3"/>
  <c r="K1151" i="3"/>
  <c r="L1151" i="3"/>
  <c r="N1151" i="3"/>
  <c r="A145" i="1" l="1" a="1"/>
  <c r="A145" i="1" s="1"/>
  <c r="A146" i="1" a="1"/>
  <c r="A146" i="1" s="1"/>
  <c r="A147" i="1" a="1"/>
  <c r="A147" i="1" s="1"/>
  <c r="A148" i="1" a="1"/>
  <c r="A148" i="1" s="1"/>
  <c r="A149" i="1" a="1"/>
  <c r="A149" i="1" s="1"/>
  <c r="A150" i="1" a="1"/>
  <c r="A150" i="1" s="1"/>
  <c r="A151" i="1" a="1"/>
  <c r="A151" i="1" s="1"/>
  <c r="A152" i="1" a="1"/>
  <c r="A152" i="1" s="1"/>
  <c r="A153" i="1" a="1"/>
  <c r="A153" i="1" s="1"/>
  <c r="Q145" i="1"/>
  <c r="Q146" i="1"/>
  <c r="Q147" i="1"/>
  <c r="Q148" i="1"/>
  <c r="Q149" i="1"/>
  <c r="Q150" i="1"/>
  <c r="Q151" i="1"/>
  <c r="Q152" i="1"/>
  <c r="Q153" i="1"/>
  <c r="A144" i="1" a="1"/>
  <c r="A144" i="1" s="1"/>
  <c r="Q144" i="1"/>
  <c r="A143" i="1" a="1"/>
  <c r="A143" i="1" s="1"/>
  <c r="Q143" i="1"/>
  <c r="A142" i="1" a="1"/>
  <c r="A142" i="1" s="1"/>
  <c r="Q142" i="1"/>
  <c r="A141" i="1" a="1"/>
  <c r="A141" i="1" s="1"/>
  <c r="Q141" i="1"/>
  <c r="A140" i="1" a="1"/>
  <c r="A140" i="1" s="1"/>
  <c r="Q140" i="1"/>
  <c r="A139" i="1" a="1"/>
  <c r="A139" i="1" s="1"/>
  <c r="Q139" i="1"/>
  <c r="A138" i="1" a="1"/>
  <c r="A138" i="1" s="1"/>
  <c r="Q138" i="1"/>
  <c r="A137" i="1" a="1"/>
  <c r="A137" i="1" s="1"/>
  <c r="Q137" i="1"/>
  <c r="A136" i="1" a="1"/>
  <c r="A136" i="1" s="1"/>
  <c r="Q136" i="1"/>
  <c r="A135" i="1" a="1"/>
  <c r="A135" i="1" s="1"/>
  <c r="Q135" i="1"/>
  <c r="P145" i="1" l="1"/>
  <c r="O145" i="1"/>
  <c r="A134" i="1" a="1"/>
  <c r="A134" i="1" s="1"/>
  <c r="Q134" i="1"/>
  <c r="A133" i="1" a="1"/>
  <c r="A133" i="1" s="1"/>
  <c r="Q133" i="1"/>
  <c r="K1498" i="3"/>
  <c r="L1498" i="3"/>
  <c r="N1498" i="3"/>
  <c r="R1498" i="3"/>
  <c r="W1498" i="3"/>
  <c r="X1498" i="3"/>
  <c r="D1406" i="3"/>
  <c r="A1406" i="3"/>
  <c r="K1406" i="3"/>
  <c r="L1406" i="3"/>
  <c r="N1406" i="3"/>
  <c r="R1406" i="3"/>
  <c r="W1406" i="3"/>
  <c r="X1406" i="3"/>
  <c r="D1407" i="3"/>
  <c r="A1407" i="3"/>
  <c r="K1407" i="3"/>
  <c r="L1407" i="3"/>
  <c r="N1407" i="3"/>
  <c r="R1407" i="3"/>
  <c r="W1407" i="3"/>
  <c r="X1407" i="3"/>
  <c r="D1433" i="3"/>
  <c r="A1433" i="3"/>
  <c r="K1433" i="3"/>
  <c r="L1433" i="3"/>
  <c r="N1433" i="3"/>
  <c r="R1433" i="3"/>
  <c r="W1433" i="3"/>
  <c r="X1433" i="3"/>
  <c r="D1410" i="3"/>
  <c r="A1410" i="3"/>
  <c r="K1410" i="3"/>
  <c r="L1410" i="3"/>
  <c r="N1410" i="3"/>
  <c r="R1410" i="3"/>
  <c r="W1410" i="3"/>
  <c r="X1410" i="3"/>
  <c r="D1388" i="3"/>
  <c r="A1388" i="3"/>
  <c r="K1388" i="3"/>
  <c r="L1388" i="3"/>
  <c r="N1388" i="3"/>
  <c r="R1388" i="3"/>
  <c r="W1388" i="3"/>
  <c r="X1388" i="3"/>
  <c r="D1362" i="3"/>
  <c r="A1362" i="3"/>
  <c r="K1362" i="3"/>
  <c r="L1362" i="3"/>
  <c r="N1362" i="3"/>
  <c r="R1362" i="3"/>
  <c r="W1362" i="3"/>
  <c r="X1362" i="3"/>
  <c r="D1342" i="3"/>
  <c r="A1342" i="3"/>
  <c r="K1342" i="3"/>
  <c r="L1342" i="3"/>
  <c r="N1342" i="3"/>
  <c r="R1342" i="3"/>
  <c r="W1342" i="3"/>
  <c r="X1342" i="3"/>
  <c r="D1317" i="3"/>
  <c r="A1317" i="3"/>
  <c r="K1317" i="3"/>
  <c r="L1317" i="3"/>
  <c r="N1317" i="3"/>
  <c r="R1317" i="3"/>
  <c r="W1317" i="3"/>
  <c r="X1317" i="3"/>
  <c r="D1323" i="3"/>
  <c r="A1323" i="3"/>
  <c r="K1323" i="3"/>
  <c r="L1323" i="3"/>
  <c r="N1323" i="3"/>
  <c r="R1323" i="3"/>
  <c r="W1323" i="3"/>
  <c r="X1323" i="3"/>
  <c r="D1538" i="3"/>
  <c r="A1538" i="3"/>
  <c r="K1538" i="3"/>
  <c r="L1538" i="3"/>
  <c r="N1538" i="3"/>
  <c r="R1538" i="3"/>
  <c r="W1538" i="3"/>
  <c r="X1538" i="3"/>
  <c r="D1536" i="3"/>
  <c r="A1536" i="3"/>
  <c r="K1536" i="3"/>
  <c r="L1536" i="3"/>
  <c r="N1536" i="3"/>
  <c r="R1536" i="3"/>
  <c r="W1536" i="3"/>
  <c r="X1536" i="3"/>
  <c r="K1525" i="3"/>
  <c r="L1525" i="3"/>
  <c r="N1525" i="3"/>
  <c r="R1525" i="3"/>
  <c r="W1525" i="3"/>
  <c r="X1525" i="3"/>
  <c r="K1518" i="3"/>
  <c r="L1518" i="3"/>
  <c r="N1518" i="3"/>
  <c r="R1518" i="3"/>
  <c r="W1518" i="3"/>
  <c r="X1518" i="3"/>
  <c r="K1519" i="3"/>
  <c r="L1519" i="3"/>
  <c r="N1519" i="3"/>
  <c r="R1519" i="3"/>
  <c r="W1519" i="3"/>
  <c r="X1519" i="3"/>
  <c r="D1476" i="3"/>
  <c r="A1476" i="3"/>
  <c r="K1476" i="3"/>
  <c r="L1476" i="3"/>
  <c r="N1476" i="3"/>
  <c r="R1476" i="3"/>
  <c r="W1476" i="3"/>
  <c r="X1476" i="3"/>
  <c r="D1480" i="3"/>
  <c r="A1480" i="3"/>
  <c r="K1480" i="3"/>
  <c r="L1480" i="3"/>
  <c r="N1480" i="3"/>
  <c r="R1480" i="3"/>
  <c r="W1480" i="3"/>
  <c r="X1480" i="3"/>
  <c r="D1481" i="3"/>
  <c r="A1481" i="3"/>
  <c r="K1481" i="3"/>
  <c r="L1481" i="3"/>
  <c r="N1481" i="3"/>
  <c r="R1481" i="3"/>
  <c r="W1481" i="3"/>
  <c r="X1481" i="3"/>
  <c r="D1380" i="3"/>
  <c r="A1380" i="3"/>
  <c r="K1380" i="3"/>
  <c r="L1380" i="3"/>
  <c r="N1380" i="3"/>
  <c r="R1380" i="3"/>
  <c r="W1380" i="3"/>
  <c r="X1380" i="3"/>
  <c r="D1253" i="3"/>
  <c r="A1253" i="3"/>
  <c r="K1253" i="3"/>
  <c r="L1253" i="3"/>
  <c r="N1253" i="3"/>
  <c r="R1253" i="3"/>
  <c r="W1253" i="3"/>
  <c r="X1253" i="3"/>
  <c r="D1229" i="3"/>
  <c r="A1229" i="3"/>
  <c r="K1229" i="3"/>
  <c r="L1229" i="3"/>
  <c r="N1229" i="3"/>
  <c r="R1229" i="3"/>
  <c r="W1229" i="3"/>
  <c r="X1229" i="3"/>
  <c r="D1206" i="3"/>
  <c r="A1206" i="3"/>
  <c r="K1206" i="3"/>
  <c r="L1206" i="3"/>
  <c r="N1206" i="3"/>
  <c r="R1206" i="3"/>
  <c r="W1206" i="3"/>
  <c r="X1206" i="3"/>
  <c r="D1186" i="3"/>
  <c r="A1186" i="3"/>
  <c r="K1186" i="3"/>
  <c r="L1186" i="3"/>
  <c r="N1186" i="3"/>
  <c r="R1186" i="3"/>
  <c r="W1186" i="3"/>
  <c r="X1186" i="3"/>
  <c r="D1161" i="3"/>
  <c r="A1161" i="3"/>
  <c r="K1161" i="3"/>
  <c r="L1161" i="3"/>
  <c r="N1161" i="3"/>
  <c r="R1161" i="3"/>
  <c r="W1161" i="3"/>
  <c r="X1161" i="3"/>
  <c r="R19" i="27"/>
  <c r="R20" i="27"/>
  <c r="A132" i="1" l="1" a="1"/>
  <c r="A132" i="1" s="1"/>
  <c r="Q132" i="1"/>
  <c r="K83" i="1"/>
  <c r="X4639" i="3"/>
  <c r="W4639" i="3"/>
  <c r="R4639" i="3"/>
  <c r="N4639" i="3"/>
  <c r="L4639" i="3"/>
  <c r="K4639" i="3"/>
  <c r="A4639" i="3"/>
  <c r="D4639" i="3"/>
  <c r="R12" i="27"/>
  <c r="R11" i="27"/>
  <c r="R4809" i="3" l="1"/>
  <c r="N4809" i="3"/>
  <c r="N3250" i="3"/>
  <c r="N4789" i="3"/>
  <c r="R4789" i="3"/>
  <c r="N4820" i="3"/>
  <c r="R4826" i="3"/>
  <c r="N4826" i="3"/>
  <c r="R4820" i="3"/>
  <c r="R4795" i="3"/>
  <c r="N4795" i="3"/>
  <c r="N4792" i="3"/>
  <c r="R4792" i="3"/>
  <c r="D513" i="3"/>
  <c r="A513" i="3"/>
  <c r="K513" i="3"/>
  <c r="L513" i="3"/>
  <c r="N513" i="3"/>
  <c r="R513" i="3"/>
  <c r="W513" i="3"/>
  <c r="X513" i="3"/>
  <c r="D533" i="3"/>
  <c r="A533" i="3"/>
  <c r="K533" i="3"/>
  <c r="L533" i="3"/>
  <c r="N533" i="3"/>
  <c r="R533" i="3"/>
  <c r="W533" i="3"/>
  <c r="X533" i="3"/>
  <c r="D213" i="3"/>
  <c r="A213" i="3"/>
  <c r="K213" i="3"/>
  <c r="L213" i="3"/>
  <c r="N213" i="3"/>
  <c r="R213" i="3"/>
  <c r="W213" i="3"/>
  <c r="X213" i="3"/>
  <c r="D214" i="3"/>
  <c r="A214" i="3"/>
  <c r="K214" i="3"/>
  <c r="L214" i="3"/>
  <c r="N214" i="3"/>
  <c r="R214" i="3"/>
  <c r="W214" i="3"/>
  <c r="X214" i="3"/>
  <c r="D215" i="3"/>
  <c r="A215" i="3"/>
  <c r="K215" i="3"/>
  <c r="L215" i="3"/>
  <c r="N215" i="3"/>
  <c r="R215" i="3"/>
  <c r="W215" i="3"/>
  <c r="X215" i="3"/>
  <c r="D216" i="3"/>
  <c r="A216" i="3"/>
  <c r="K216" i="3"/>
  <c r="L216" i="3"/>
  <c r="N216" i="3"/>
  <c r="R216" i="3"/>
  <c r="W216" i="3"/>
  <c r="X216" i="3"/>
  <c r="D212" i="3"/>
  <c r="A212" i="3"/>
  <c r="K212" i="3"/>
  <c r="L212" i="3"/>
  <c r="N212" i="3"/>
  <c r="R212" i="3"/>
  <c r="W212" i="3"/>
  <c r="X212" i="3"/>
  <c r="N211" i="3"/>
  <c r="D211" i="3"/>
  <c r="A211" i="3"/>
  <c r="K211" i="3"/>
  <c r="L211" i="3"/>
  <c r="R211" i="3"/>
  <c r="W211" i="3"/>
  <c r="X211" i="3"/>
  <c r="K257" i="3" l="1"/>
  <c r="R41" i="27" l="1"/>
  <c r="R42" i="27"/>
  <c r="R43" i="27"/>
  <c r="R44" i="27"/>
  <c r="R45" i="27"/>
  <c r="R46" i="27"/>
  <c r="R47" i="27"/>
  <c r="R48" i="27"/>
  <c r="R49" i="27"/>
  <c r="R50" i="27"/>
  <c r="R51" i="27"/>
  <c r="R52" i="27"/>
  <c r="R53" i="27"/>
  <c r="R54" i="27"/>
  <c r="R55" i="27"/>
  <c r="R56" i="27"/>
  <c r="R57" i="27"/>
  <c r="R58" i="27"/>
  <c r="R59" i="27"/>
  <c r="R60" i="27"/>
  <c r="R61" i="27"/>
  <c r="R62" i="27"/>
  <c r="R63" i="27"/>
  <c r="R64" i="27"/>
  <c r="R65" i="27"/>
  <c r="R66" i="27"/>
  <c r="N6" i="27"/>
  <c r="N5" i="27"/>
  <c r="R38" i="27"/>
  <c r="R21" i="27"/>
  <c r="R5" i="27"/>
  <c r="R40" i="27"/>
  <c r="D109" i="3" l="1"/>
  <c r="A109" i="3"/>
  <c r="K109" i="3"/>
  <c r="L109" i="3"/>
  <c r="N109" i="3"/>
  <c r="R109" i="3"/>
  <c r="W109" i="3"/>
  <c r="X109" i="3"/>
  <c r="D110" i="3"/>
  <c r="A110" i="3"/>
  <c r="K110" i="3"/>
  <c r="L110" i="3"/>
  <c r="N110" i="3"/>
  <c r="R110" i="3"/>
  <c r="W110" i="3"/>
  <c r="X110" i="3"/>
  <c r="D111" i="3"/>
  <c r="A111" i="3"/>
  <c r="K111" i="3"/>
  <c r="L111" i="3"/>
  <c r="N111" i="3"/>
  <c r="R111" i="3"/>
  <c r="W111" i="3"/>
  <c r="X111" i="3"/>
  <c r="D112" i="3"/>
  <c r="A112" i="3"/>
  <c r="K112" i="3"/>
  <c r="L112" i="3"/>
  <c r="N112" i="3"/>
  <c r="R112" i="3"/>
  <c r="W112" i="3"/>
  <c r="X1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H4213" i="3"/>
  <c r="H4214" i="3"/>
  <c r="H4215" i="3"/>
  <c r="H4216" i="3"/>
  <c r="H4217" i="3"/>
  <c r="H4218" i="3"/>
  <c r="H4219" i="3"/>
  <c r="H4220" i="3"/>
  <c r="H4221" i="3"/>
  <c r="H4222" i="3"/>
  <c r="H4223" i="3"/>
  <c r="H4224" i="3"/>
  <c r="H4225" i="3"/>
  <c r="H4226" i="3"/>
  <c r="H4227" i="3"/>
  <c r="H4228" i="3"/>
  <c r="H4229" i="3"/>
  <c r="H4230" i="3"/>
  <c r="H4231" i="3"/>
  <c r="H4232" i="3"/>
  <c r="H4233" i="3"/>
  <c r="H4234" i="3"/>
  <c r="H4235" i="3"/>
  <c r="H4236" i="3"/>
  <c r="H4237" i="3"/>
  <c r="H4238" i="3"/>
  <c r="H4239" i="3"/>
  <c r="H4240" i="3"/>
  <c r="H4241" i="3"/>
  <c r="H4242" i="3"/>
  <c r="H4243" i="3"/>
  <c r="H4244" i="3"/>
  <c r="H4245" i="3"/>
  <c r="H4246" i="3"/>
  <c r="H4247" i="3"/>
  <c r="H4248" i="3"/>
  <c r="H4249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K4213" i="3"/>
  <c r="K4214" i="3"/>
  <c r="K4215" i="3"/>
  <c r="K4216" i="3"/>
  <c r="K4217" i="3"/>
  <c r="K4218" i="3"/>
  <c r="K4219" i="3"/>
  <c r="K4220" i="3"/>
  <c r="K4221" i="3"/>
  <c r="K4222" i="3"/>
  <c r="K4223" i="3"/>
  <c r="K4224" i="3"/>
  <c r="K4225" i="3"/>
  <c r="K4226" i="3"/>
  <c r="K4227" i="3"/>
  <c r="K4228" i="3"/>
  <c r="K4229" i="3"/>
  <c r="K4230" i="3"/>
  <c r="K4231" i="3"/>
  <c r="K4232" i="3"/>
  <c r="K4233" i="3"/>
  <c r="K4234" i="3"/>
  <c r="K4235" i="3"/>
  <c r="K4236" i="3"/>
  <c r="K4237" i="3"/>
  <c r="K4238" i="3"/>
  <c r="K4239" i="3"/>
  <c r="K4240" i="3"/>
  <c r="K4241" i="3"/>
  <c r="K4242" i="3"/>
  <c r="K4243" i="3"/>
  <c r="K4244" i="3"/>
  <c r="K4245" i="3"/>
  <c r="K4246" i="3"/>
  <c r="K4247" i="3"/>
  <c r="K4248" i="3"/>
  <c r="K4249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N4213" i="3"/>
  <c r="N4214" i="3"/>
  <c r="N4215" i="3"/>
  <c r="N4216" i="3"/>
  <c r="N4217" i="3"/>
  <c r="N4218" i="3"/>
  <c r="N4219" i="3"/>
  <c r="N4220" i="3"/>
  <c r="N4221" i="3"/>
  <c r="N4222" i="3"/>
  <c r="N4223" i="3"/>
  <c r="N4224" i="3"/>
  <c r="N4225" i="3"/>
  <c r="N4226" i="3"/>
  <c r="N4227" i="3"/>
  <c r="N4228" i="3"/>
  <c r="N4229" i="3"/>
  <c r="N4230" i="3"/>
  <c r="N4231" i="3"/>
  <c r="N4232" i="3"/>
  <c r="N4233" i="3"/>
  <c r="N4234" i="3"/>
  <c r="N4235" i="3"/>
  <c r="N4236" i="3"/>
  <c r="N4237" i="3"/>
  <c r="N4238" i="3"/>
  <c r="N4239" i="3"/>
  <c r="N4240" i="3"/>
  <c r="N4241" i="3"/>
  <c r="N4242" i="3"/>
  <c r="N4243" i="3"/>
  <c r="N4244" i="3"/>
  <c r="N4245" i="3"/>
  <c r="N4246" i="3"/>
  <c r="N4247" i="3"/>
  <c r="N4248" i="3"/>
  <c r="N4249" i="3"/>
  <c r="R4213" i="3"/>
  <c r="R4214" i="3"/>
  <c r="R4215" i="3"/>
  <c r="R4216" i="3"/>
  <c r="R4217" i="3"/>
  <c r="R4218" i="3"/>
  <c r="R4219" i="3"/>
  <c r="R4220" i="3"/>
  <c r="R4221" i="3"/>
  <c r="R4222" i="3"/>
  <c r="R4223" i="3"/>
  <c r="R4224" i="3"/>
  <c r="R4225" i="3"/>
  <c r="R4226" i="3"/>
  <c r="R4227" i="3"/>
  <c r="R4228" i="3"/>
  <c r="R4229" i="3"/>
  <c r="R4230" i="3"/>
  <c r="R4231" i="3"/>
  <c r="R4232" i="3"/>
  <c r="R4233" i="3"/>
  <c r="R4234" i="3"/>
  <c r="R4235" i="3"/>
  <c r="R4236" i="3"/>
  <c r="R4237" i="3"/>
  <c r="R4238" i="3"/>
  <c r="R4239" i="3"/>
  <c r="R4240" i="3"/>
  <c r="R4241" i="3"/>
  <c r="R4242" i="3"/>
  <c r="R4243" i="3"/>
  <c r="R4244" i="3"/>
  <c r="R4245" i="3"/>
  <c r="R4246" i="3"/>
  <c r="R4247" i="3"/>
  <c r="R4248" i="3"/>
  <c r="R4249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H4250" i="3"/>
  <c r="H4251" i="3"/>
  <c r="H4252" i="3"/>
  <c r="H4253" i="3"/>
  <c r="H4254" i="3"/>
  <c r="H4255" i="3"/>
  <c r="H4256" i="3"/>
  <c r="H4257" i="3"/>
  <c r="H4258" i="3"/>
  <c r="H4259" i="3"/>
  <c r="H4260" i="3"/>
  <c r="H4261" i="3"/>
  <c r="H4262" i="3"/>
  <c r="H4263" i="3"/>
  <c r="H4264" i="3"/>
  <c r="H4265" i="3"/>
  <c r="H4266" i="3"/>
  <c r="H4267" i="3"/>
  <c r="H4268" i="3"/>
  <c r="H4269" i="3"/>
  <c r="H4270" i="3"/>
  <c r="H4271" i="3"/>
  <c r="H4272" i="3"/>
  <c r="H4273" i="3"/>
  <c r="H4274" i="3"/>
  <c r="H4275" i="3"/>
  <c r="H4276" i="3"/>
  <c r="H4277" i="3"/>
  <c r="H4278" i="3"/>
  <c r="H4279" i="3"/>
  <c r="H4280" i="3"/>
  <c r="H4281" i="3"/>
  <c r="H4282" i="3"/>
  <c r="H4283" i="3"/>
  <c r="H4284" i="3"/>
  <c r="H4285" i="3"/>
  <c r="H4286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K4250" i="3"/>
  <c r="K4251" i="3"/>
  <c r="K4252" i="3"/>
  <c r="K4253" i="3"/>
  <c r="K4254" i="3"/>
  <c r="K4255" i="3"/>
  <c r="K4256" i="3"/>
  <c r="K4257" i="3"/>
  <c r="K4258" i="3"/>
  <c r="K4259" i="3"/>
  <c r="K4260" i="3"/>
  <c r="K4261" i="3"/>
  <c r="K4262" i="3"/>
  <c r="K4263" i="3"/>
  <c r="K4264" i="3"/>
  <c r="K4265" i="3"/>
  <c r="K4266" i="3"/>
  <c r="K4267" i="3"/>
  <c r="K4268" i="3"/>
  <c r="K4269" i="3"/>
  <c r="K4270" i="3"/>
  <c r="K4271" i="3"/>
  <c r="K4272" i="3"/>
  <c r="K4273" i="3"/>
  <c r="K4274" i="3"/>
  <c r="K4275" i="3"/>
  <c r="K4276" i="3"/>
  <c r="K4277" i="3"/>
  <c r="K4278" i="3"/>
  <c r="K4279" i="3"/>
  <c r="K4280" i="3"/>
  <c r="K4281" i="3"/>
  <c r="K4282" i="3"/>
  <c r="K4283" i="3"/>
  <c r="K4284" i="3"/>
  <c r="K4285" i="3"/>
  <c r="K4286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N4250" i="3"/>
  <c r="N4251" i="3"/>
  <c r="N4252" i="3"/>
  <c r="N4253" i="3"/>
  <c r="N4254" i="3"/>
  <c r="N4255" i="3"/>
  <c r="N4256" i="3"/>
  <c r="N4257" i="3"/>
  <c r="N4258" i="3"/>
  <c r="N4259" i="3"/>
  <c r="N4260" i="3"/>
  <c r="N4261" i="3"/>
  <c r="N4262" i="3"/>
  <c r="N4263" i="3"/>
  <c r="N4264" i="3"/>
  <c r="N4265" i="3"/>
  <c r="N4266" i="3"/>
  <c r="N4267" i="3"/>
  <c r="N4268" i="3"/>
  <c r="N4269" i="3"/>
  <c r="N4270" i="3"/>
  <c r="N4271" i="3"/>
  <c r="N4272" i="3"/>
  <c r="N4273" i="3"/>
  <c r="N4274" i="3"/>
  <c r="N4275" i="3"/>
  <c r="N4276" i="3"/>
  <c r="N4277" i="3"/>
  <c r="N4278" i="3"/>
  <c r="N4279" i="3"/>
  <c r="N4280" i="3"/>
  <c r="N4281" i="3"/>
  <c r="N4282" i="3"/>
  <c r="N4283" i="3"/>
  <c r="N4284" i="3"/>
  <c r="N4285" i="3"/>
  <c r="N4286" i="3"/>
  <c r="R4250" i="3"/>
  <c r="R4251" i="3"/>
  <c r="R4252" i="3"/>
  <c r="R4253" i="3"/>
  <c r="R4254" i="3"/>
  <c r="R4255" i="3"/>
  <c r="R4256" i="3"/>
  <c r="R4257" i="3"/>
  <c r="R4258" i="3"/>
  <c r="R4259" i="3"/>
  <c r="R4260" i="3"/>
  <c r="R4261" i="3"/>
  <c r="R4262" i="3"/>
  <c r="R4263" i="3"/>
  <c r="R4264" i="3"/>
  <c r="R4265" i="3"/>
  <c r="R4266" i="3"/>
  <c r="R4267" i="3"/>
  <c r="R4268" i="3"/>
  <c r="R4269" i="3"/>
  <c r="R4270" i="3"/>
  <c r="R4271" i="3"/>
  <c r="R4272" i="3"/>
  <c r="R4273" i="3"/>
  <c r="R4274" i="3"/>
  <c r="R4275" i="3"/>
  <c r="R4276" i="3"/>
  <c r="R4277" i="3"/>
  <c r="R4278" i="3"/>
  <c r="R4279" i="3"/>
  <c r="R4280" i="3"/>
  <c r="R4281" i="3"/>
  <c r="R4282" i="3"/>
  <c r="R4283" i="3"/>
  <c r="R4284" i="3"/>
  <c r="R4285" i="3"/>
  <c r="R4286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H4287" i="3"/>
  <c r="H4288" i="3"/>
  <c r="H4289" i="3"/>
  <c r="H4290" i="3"/>
  <c r="H4291" i="3"/>
  <c r="H4292" i="3"/>
  <c r="H4293" i="3"/>
  <c r="H4294" i="3"/>
  <c r="H4295" i="3"/>
  <c r="H4296" i="3"/>
  <c r="H4297" i="3"/>
  <c r="H4298" i="3"/>
  <c r="H4299" i="3"/>
  <c r="H4300" i="3"/>
  <c r="H4301" i="3"/>
  <c r="H4302" i="3"/>
  <c r="H4303" i="3"/>
  <c r="H4304" i="3"/>
  <c r="H4305" i="3"/>
  <c r="H4306" i="3"/>
  <c r="H4307" i="3"/>
  <c r="H4308" i="3"/>
  <c r="H4309" i="3"/>
  <c r="H4310" i="3"/>
  <c r="H4311" i="3"/>
  <c r="H4312" i="3"/>
  <c r="H4313" i="3"/>
  <c r="H4314" i="3"/>
  <c r="H4315" i="3"/>
  <c r="H4316" i="3"/>
  <c r="H4317" i="3"/>
  <c r="H4318" i="3"/>
  <c r="H4319" i="3"/>
  <c r="H4320" i="3"/>
  <c r="H4321" i="3"/>
  <c r="H4322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K4287" i="3"/>
  <c r="K4288" i="3"/>
  <c r="K4289" i="3"/>
  <c r="K4290" i="3"/>
  <c r="K4291" i="3"/>
  <c r="K4292" i="3"/>
  <c r="K4293" i="3"/>
  <c r="K4294" i="3"/>
  <c r="K4295" i="3"/>
  <c r="K4296" i="3"/>
  <c r="K4297" i="3"/>
  <c r="K4298" i="3"/>
  <c r="K4299" i="3"/>
  <c r="K4300" i="3"/>
  <c r="K4301" i="3"/>
  <c r="K4302" i="3"/>
  <c r="K4303" i="3"/>
  <c r="K4304" i="3"/>
  <c r="K4305" i="3"/>
  <c r="K4306" i="3"/>
  <c r="K4307" i="3"/>
  <c r="K4308" i="3"/>
  <c r="K4309" i="3"/>
  <c r="K4310" i="3"/>
  <c r="K4311" i="3"/>
  <c r="K4312" i="3"/>
  <c r="K4313" i="3"/>
  <c r="K4314" i="3"/>
  <c r="K4315" i="3"/>
  <c r="K4316" i="3"/>
  <c r="K4317" i="3"/>
  <c r="K4318" i="3"/>
  <c r="K4319" i="3"/>
  <c r="K4320" i="3"/>
  <c r="K4321" i="3"/>
  <c r="K4322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N4287" i="3"/>
  <c r="N4288" i="3"/>
  <c r="N4289" i="3"/>
  <c r="N4290" i="3"/>
  <c r="N4291" i="3"/>
  <c r="N4292" i="3"/>
  <c r="N4293" i="3"/>
  <c r="N4294" i="3"/>
  <c r="N4295" i="3"/>
  <c r="N4296" i="3"/>
  <c r="N4297" i="3"/>
  <c r="N4298" i="3"/>
  <c r="N4299" i="3"/>
  <c r="N4300" i="3"/>
  <c r="N4301" i="3"/>
  <c r="N4302" i="3"/>
  <c r="N4303" i="3"/>
  <c r="N4304" i="3"/>
  <c r="N4305" i="3"/>
  <c r="N4306" i="3"/>
  <c r="N4307" i="3"/>
  <c r="N4308" i="3"/>
  <c r="N4309" i="3"/>
  <c r="N4310" i="3"/>
  <c r="N4311" i="3"/>
  <c r="N4312" i="3"/>
  <c r="N4313" i="3"/>
  <c r="N4314" i="3"/>
  <c r="N4315" i="3"/>
  <c r="N4316" i="3"/>
  <c r="N4317" i="3"/>
  <c r="N4318" i="3"/>
  <c r="N4319" i="3"/>
  <c r="N4320" i="3"/>
  <c r="N4321" i="3"/>
  <c r="N4322" i="3"/>
  <c r="R4287" i="3"/>
  <c r="R4288" i="3"/>
  <c r="R4289" i="3"/>
  <c r="R4290" i="3"/>
  <c r="R4291" i="3"/>
  <c r="R4292" i="3"/>
  <c r="R4293" i="3"/>
  <c r="R4294" i="3"/>
  <c r="R4295" i="3"/>
  <c r="R4296" i="3"/>
  <c r="R4297" i="3"/>
  <c r="R4298" i="3"/>
  <c r="R4299" i="3"/>
  <c r="R4300" i="3"/>
  <c r="R4301" i="3"/>
  <c r="R4302" i="3"/>
  <c r="R4303" i="3"/>
  <c r="R4304" i="3"/>
  <c r="R4305" i="3"/>
  <c r="R4306" i="3"/>
  <c r="R4307" i="3"/>
  <c r="R4308" i="3"/>
  <c r="R4309" i="3"/>
  <c r="R4310" i="3"/>
  <c r="R4311" i="3"/>
  <c r="R4312" i="3"/>
  <c r="R4313" i="3"/>
  <c r="R4314" i="3"/>
  <c r="R4315" i="3"/>
  <c r="R4316" i="3"/>
  <c r="R4317" i="3"/>
  <c r="R4318" i="3"/>
  <c r="R4319" i="3"/>
  <c r="R4320" i="3"/>
  <c r="R4321" i="3"/>
  <c r="R4322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H4323" i="3"/>
  <c r="H4324" i="3"/>
  <c r="H4325" i="3"/>
  <c r="H4326" i="3"/>
  <c r="H4327" i="3"/>
  <c r="H4328" i="3"/>
  <c r="H4329" i="3"/>
  <c r="H4330" i="3"/>
  <c r="H4331" i="3"/>
  <c r="H4332" i="3"/>
  <c r="H4333" i="3"/>
  <c r="H4334" i="3"/>
  <c r="H4335" i="3"/>
  <c r="H4336" i="3"/>
  <c r="H4337" i="3"/>
  <c r="H4338" i="3"/>
  <c r="H4339" i="3"/>
  <c r="H4340" i="3"/>
  <c r="H4341" i="3"/>
  <c r="H4342" i="3"/>
  <c r="H4343" i="3"/>
  <c r="H4344" i="3"/>
  <c r="H4345" i="3"/>
  <c r="H4346" i="3"/>
  <c r="H4347" i="3"/>
  <c r="H4348" i="3"/>
  <c r="H4349" i="3"/>
  <c r="H4350" i="3"/>
  <c r="H4351" i="3"/>
  <c r="H4352" i="3"/>
  <c r="H4353" i="3"/>
  <c r="H4354" i="3"/>
  <c r="H4355" i="3"/>
  <c r="H4356" i="3"/>
  <c r="H4357" i="3"/>
  <c r="H4358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K4323" i="3"/>
  <c r="K4324" i="3"/>
  <c r="K4325" i="3"/>
  <c r="K4326" i="3"/>
  <c r="K4327" i="3"/>
  <c r="K4328" i="3"/>
  <c r="K4329" i="3"/>
  <c r="K4330" i="3"/>
  <c r="K4331" i="3"/>
  <c r="K4332" i="3"/>
  <c r="K4333" i="3"/>
  <c r="K4334" i="3"/>
  <c r="K4335" i="3"/>
  <c r="K4336" i="3"/>
  <c r="K4337" i="3"/>
  <c r="K4338" i="3"/>
  <c r="K4339" i="3"/>
  <c r="K4340" i="3"/>
  <c r="K4341" i="3"/>
  <c r="K4342" i="3"/>
  <c r="K4343" i="3"/>
  <c r="K4344" i="3"/>
  <c r="K4345" i="3"/>
  <c r="K4346" i="3"/>
  <c r="K4347" i="3"/>
  <c r="K4348" i="3"/>
  <c r="K4349" i="3"/>
  <c r="K4350" i="3"/>
  <c r="K4351" i="3"/>
  <c r="K4352" i="3"/>
  <c r="K4353" i="3"/>
  <c r="K4354" i="3"/>
  <c r="K4355" i="3"/>
  <c r="K4356" i="3"/>
  <c r="K4357" i="3"/>
  <c r="K4358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N4323" i="3"/>
  <c r="N4324" i="3"/>
  <c r="N4325" i="3"/>
  <c r="N4326" i="3"/>
  <c r="N4327" i="3"/>
  <c r="N4328" i="3"/>
  <c r="N4329" i="3"/>
  <c r="N4330" i="3"/>
  <c r="N4331" i="3"/>
  <c r="N4332" i="3"/>
  <c r="N4333" i="3"/>
  <c r="N4334" i="3"/>
  <c r="N4335" i="3"/>
  <c r="N4336" i="3"/>
  <c r="N4337" i="3"/>
  <c r="N4338" i="3"/>
  <c r="N4339" i="3"/>
  <c r="N4340" i="3"/>
  <c r="N4341" i="3"/>
  <c r="N4342" i="3"/>
  <c r="N4343" i="3"/>
  <c r="N4344" i="3"/>
  <c r="N4345" i="3"/>
  <c r="N4346" i="3"/>
  <c r="N4347" i="3"/>
  <c r="N4348" i="3"/>
  <c r="N4349" i="3"/>
  <c r="N4350" i="3"/>
  <c r="N4351" i="3"/>
  <c r="N4352" i="3"/>
  <c r="N4353" i="3"/>
  <c r="N4354" i="3"/>
  <c r="N4355" i="3"/>
  <c r="N4356" i="3"/>
  <c r="N4357" i="3"/>
  <c r="N4358" i="3"/>
  <c r="R4323" i="3"/>
  <c r="R4324" i="3"/>
  <c r="R4325" i="3"/>
  <c r="R4326" i="3"/>
  <c r="R4327" i="3"/>
  <c r="R4328" i="3"/>
  <c r="R4329" i="3"/>
  <c r="R4330" i="3"/>
  <c r="R4331" i="3"/>
  <c r="R4332" i="3"/>
  <c r="R4333" i="3"/>
  <c r="R4334" i="3"/>
  <c r="R4335" i="3"/>
  <c r="R4336" i="3"/>
  <c r="R4337" i="3"/>
  <c r="R4338" i="3"/>
  <c r="R4339" i="3"/>
  <c r="R4340" i="3"/>
  <c r="R4341" i="3"/>
  <c r="R4342" i="3"/>
  <c r="R4343" i="3"/>
  <c r="R4344" i="3"/>
  <c r="R4345" i="3"/>
  <c r="R4346" i="3"/>
  <c r="R4347" i="3"/>
  <c r="R4348" i="3"/>
  <c r="R4349" i="3"/>
  <c r="R4350" i="3"/>
  <c r="R4351" i="3"/>
  <c r="R4352" i="3"/>
  <c r="R4353" i="3"/>
  <c r="R4354" i="3"/>
  <c r="R4355" i="3"/>
  <c r="R4356" i="3"/>
  <c r="R4357" i="3"/>
  <c r="R4358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H4359" i="3"/>
  <c r="H4360" i="3"/>
  <c r="H4361" i="3"/>
  <c r="H4362" i="3"/>
  <c r="H4363" i="3"/>
  <c r="H4364" i="3"/>
  <c r="H4365" i="3"/>
  <c r="H4366" i="3"/>
  <c r="H4367" i="3"/>
  <c r="H4368" i="3"/>
  <c r="H4369" i="3"/>
  <c r="H4370" i="3"/>
  <c r="H4371" i="3"/>
  <c r="H4372" i="3"/>
  <c r="H4373" i="3"/>
  <c r="H4374" i="3"/>
  <c r="H4375" i="3"/>
  <c r="H4376" i="3"/>
  <c r="H4377" i="3"/>
  <c r="H4378" i="3"/>
  <c r="H4379" i="3"/>
  <c r="H4380" i="3"/>
  <c r="H4381" i="3"/>
  <c r="H4382" i="3"/>
  <c r="H4383" i="3"/>
  <c r="H4384" i="3"/>
  <c r="H4385" i="3"/>
  <c r="H4386" i="3"/>
  <c r="H4387" i="3"/>
  <c r="H4388" i="3"/>
  <c r="H4389" i="3"/>
  <c r="H4390" i="3"/>
  <c r="H4391" i="3"/>
  <c r="H4392" i="3"/>
  <c r="H4393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K4359" i="3"/>
  <c r="K4360" i="3"/>
  <c r="K4361" i="3"/>
  <c r="K4362" i="3"/>
  <c r="K4363" i="3"/>
  <c r="K4364" i="3"/>
  <c r="K4365" i="3"/>
  <c r="K4366" i="3"/>
  <c r="K4367" i="3"/>
  <c r="K4368" i="3"/>
  <c r="K4369" i="3"/>
  <c r="K4370" i="3"/>
  <c r="K4371" i="3"/>
  <c r="K4372" i="3"/>
  <c r="K4373" i="3"/>
  <c r="K4374" i="3"/>
  <c r="K4375" i="3"/>
  <c r="K4376" i="3"/>
  <c r="K4377" i="3"/>
  <c r="K4378" i="3"/>
  <c r="K4379" i="3"/>
  <c r="K4380" i="3"/>
  <c r="K4381" i="3"/>
  <c r="K4382" i="3"/>
  <c r="K4383" i="3"/>
  <c r="K4384" i="3"/>
  <c r="K4385" i="3"/>
  <c r="K4386" i="3"/>
  <c r="K4387" i="3"/>
  <c r="K4388" i="3"/>
  <c r="K4389" i="3"/>
  <c r="K4390" i="3"/>
  <c r="K4391" i="3"/>
  <c r="K4392" i="3"/>
  <c r="K4393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N4359" i="3"/>
  <c r="N4360" i="3"/>
  <c r="N4361" i="3"/>
  <c r="N4362" i="3"/>
  <c r="N4363" i="3"/>
  <c r="N4364" i="3"/>
  <c r="N4365" i="3"/>
  <c r="N4366" i="3"/>
  <c r="N4367" i="3"/>
  <c r="N4368" i="3"/>
  <c r="N4369" i="3"/>
  <c r="N4370" i="3"/>
  <c r="N4371" i="3"/>
  <c r="N4372" i="3"/>
  <c r="N4373" i="3"/>
  <c r="N4374" i="3"/>
  <c r="N4375" i="3"/>
  <c r="N4376" i="3"/>
  <c r="N4377" i="3"/>
  <c r="N4378" i="3"/>
  <c r="N4379" i="3"/>
  <c r="N4380" i="3"/>
  <c r="N4381" i="3"/>
  <c r="N4382" i="3"/>
  <c r="N4383" i="3"/>
  <c r="N4384" i="3"/>
  <c r="N4385" i="3"/>
  <c r="N4386" i="3"/>
  <c r="N4387" i="3"/>
  <c r="N4388" i="3"/>
  <c r="N4389" i="3"/>
  <c r="N4390" i="3"/>
  <c r="N4391" i="3"/>
  <c r="N4392" i="3"/>
  <c r="N4393" i="3"/>
  <c r="R4359" i="3"/>
  <c r="R4360" i="3"/>
  <c r="R4361" i="3"/>
  <c r="R4362" i="3"/>
  <c r="R4363" i="3"/>
  <c r="R4364" i="3"/>
  <c r="R4365" i="3"/>
  <c r="R4366" i="3"/>
  <c r="R4367" i="3"/>
  <c r="R4368" i="3"/>
  <c r="R4369" i="3"/>
  <c r="R4370" i="3"/>
  <c r="R4371" i="3"/>
  <c r="R4372" i="3"/>
  <c r="R4373" i="3"/>
  <c r="R4374" i="3"/>
  <c r="R4375" i="3"/>
  <c r="R4376" i="3"/>
  <c r="R4377" i="3"/>
  <c r="R4378" i="3"/>
  <c r="R4379" i="3"/>
  <c r="R4380" i="3"/>
  <c r="R4381" i="3"/>
  <c r="R4382" i="3"/>
  <c r="R4383" i="3"/>
  <c r="R4384" i="3"/>
  <c r="R4385" i="3"/>
  <c r="R4386" i="3"/>
  <c r="R4387" i="3"/>
  <c r="R4388" i="3"/>
  <c r="R4389" i="3"/>
  <c r="R4390" i="3"/>
  <c r="R4391" i="3"/>
  <c r="R4392" i="3"/>
  <c r="R4393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H4394" i="3"/>
  <c r="H4395" i="3"/>
  <c r="H4396" i="3"/>
  <c r="H4397" i="3"/>
  <c r="H4398" i="3"/>
  <c r="H4399" i="3"/>
  <c r="H4400" i="3"/>
  <c r="H4401" i="3"/>
  <c r="H4402" i="3"/>
  <c r="H4403" i="3"/>
  <c r="H4404" i="3"/>
  <c r="H4405" i="3"/>
  <c r="H4406" i="3"/>
  <c r="H4407" i="3"/>
  <c r="H4408" i="3"/>
  <c r="H4409" i="3"/>
  <c r="H4410" i="3"/>
  <c r="H4411" i="3"/>
  <c r="H4412" i="3"/>
  <c r="H4413" i="3"/>
  <c r="H4615" i="3"/>
  <c r="H4616" i="3"/>
  <c r="H4617" i="3"/>
  <c r="H4618" i="3"/>
  <c r="H4619" i="3"/>
  <c r="H4620" i="3"/>
  <c r="H4621" i="3"/>
  <c r="H4622" i="3"/>
  <c r="H4623" i="3"/>
  <c r="H4624" i="3"/>
  <c r="H4625" i="3"/>
  <c r="H4626" i="3"/>
  <c r="H4627" i="3"/>
  <c r="H4628" i="3"/>
  <c r="H4629" i="3"/>
  <c r="H4630" i="3"/>
  <c r="H4631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K4394" i="3"/>
  <c r="K4395" i="3"/>
  <c r="K4396" i="3"/>
  <c r="K4397" i="3"/>
  <c r="K4398" i="3"/>
  <c r="K4399" i="3"/>
  <c r="K4400" i="3"/>
  <c r="K4401" i="3"/>
  <c r="K4402" i="3"/>
  <c r="K4403" i="3"/>
  <c r="K4404" i="3"/>
  <c r="K4405" i="3"/>
  <c r="K4406" i="3"/>
  <c r="K4407" i="3"/>
  <c r="K4408" i="3"/>
  <c r="K4409" i="3"/>
  <c r="K4410" i="3"/>
  <c r="K4411" i="3"/>
  <c r="K4412" i="3"/>
  <c r="K4413" i="3"/>
  <c r="K4615" i="3"/>
  <c r="K4616" i="3"/>
  <c r="K4617" i="3"/>
  <c r="K4618" i="3"/>
  <c r="K4619" i="3"/>
  <c r="K4620" i="3"/>
  <c r="K4621" i="3"/>
  <c r="K4622" i="3"/>
  <c r="K4623" i="3"/>
  <c r="K4624" i="3"/>
  <c r="K4625" i="3"/>
  <c r="K4626" i="3"/>
  <c r="K4627" i="3"/>
  <c r="K4628" i="3"/>
  <c r="K4629" i="3"/>
  <c r="K4630" i="3"/>
  <c r="K4631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N4394" i="3"/>
  <c r="N4395" i="3"/>
  <c r="N4396" i="3"/>
  <c r="N4397" i="3"/>
  <c r="N4398" i="3"/>
  <c r="N4399" i="3"/>
  <c r="N4400" i="3"/>
  <c r="N4401" i="3"/>
  <c r="N4402" i="3"/>
  <c r="N4403" i="3"/>
  <c r="N4404" i="3"/>
  <c r="N4405" i="3"/>
  <c r="N4406" i="3"/>
  <c r="N4407" i="3"/>
  <c r="N4408" i="3"/>
  <c r="N4409" i="3"/>
  <c r="N4410" i="3"/>
  <c r="N4411" i="3"/>
  <c r="N4412" i="3"/>
  <c r="N4413" i="3"/>
  <c r="N4615" i="3"/>
  <c r="N4616" i="3"/>
  <c r="N4617" i="3"/>
  <c r="N4618" i="3"/>
  <c r="N4619" i="3"/>
  <c r="N4620" i="3"/>
  <c r="N4621" i="3"/>
  <c r="N4622" i="3"/>
  <c r="N4623" i="3"/>
  <c r="N4624" i="3"/>
  <c r="N4625" i="3"/>
  <c r="N4626" i="3"/>
  <c r="N4627" i="3"/>
  <c r="N4628" i="3"/>
  <c r="N4629" i="3"/>
  <c r="N4630" i="3"/>
  <c r="N4631" i="3"/>
  <c r="R4394" i="3"/>
  <c r="R4395" i="3"/>
  <c r="R4396" i="3"/>
  <c r="R4397" i="3"/>
  <c r="R4398" i="3"/>
  <c r="R4399" i="3"/>
  <c r="R4400" i="3"/>
  <c r="R4401" i="3"/>
  <c r="R4402" i="3"/>
  <c r="R4403" i="3"/>
  <c r="R4404" i="3"/>
  <c r="R4405" i="3"/>
  <c r="R4406" i="3"/>
  <c r="R4407" i="3"/>
  <c r="R4408" i="3"/>
  <c r="R4409" i="3"/>
  <c r="R4410" i="3"/>
  <c r="R4411" i="3"/>
  <c r="R4412" i="3"/>
  <c r="R4413" i="3"/>
  <c r="R4615" i="3"/>
  <c r="R4616" i="3"/>
  <c r="R4617" i="3"/>
  <c r="R4618" i="3"/>
  <c r="R4619" i="3"/>
  <c r="R4620" i="3"/>
  <c r="R4621" i="3"/>
  <c r="R4622" i="3"/>
  <c r="R4623" i="3"/>
  <c r="R4624" i="3"/>
  <c r="R4625" i="3"/>
  <c r="R4626" i="3"/>
  <c r="R4627" i="3"/>
  <c r="R4628" i="3"/>
  <c r="R4629" i="3"/>
  <c r="R4630" i="3"/>
  <c r="R4631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H2910" i="3"/>
  <c r="H2911" i="3"/>
  <c r="H2912" i="3"/>
  <c r="H2913" i="3"/>
  <c r="H2914" i="3"/>
  <c r="H2915" i="3"/>
  <c r="H2916" i="3"/>
  <c r="H2917" i="3"/>
  <c r="H2918" i="3"/>
  <c r="H2919" i="3"/>
  <c r="H2920" i="3"/>
  <c r="H2921" i="3"/>
  <c r="H2922" i="3"/>
  <c r="H2923" i="3"/>
  <c r="H2924" i="3"/>
  <c r="H2925" i="3"/>
  <c r="H2926" i="3"/>
  <c r="H2927" i="3"/>
  <c r="H2928" i="3"/>
  <c r="H2929" i="3"/>
  <c r="H2930" i="3"/>
  <c r="H2931" i="3"/>
  <c r="H2932" i="3"/>
  <c r="H2933" i="3"/>
  <c r="H2934" i="3"/>
  <c r="H2935" i="3"/>
  <c r="H2936" i="3"/>
  <c r="H2937" i="3"/>
  <c r="H2938" i="3"/>
  <c r="H2939" i="3"/>
  <c r="H2940" i="3"/>
  <c r="H2941" i="3"/>
  <c r="H2942" i="3"/>
  <c r="H2943" i="3"/>
  <c r="H2944" i="3"/>
  <c r="H2945" i="3"/>
  <c r="H2946" i="3"/>
  <c r="H2947" i="3"/>
  <c r="H2948" i="3"/>
  <c r="H2949" i="3"/>
  <c r="H2950" i="3"/>
  <c r="H2951" i="3"/>
  <c r="H2952" i="3"/>
  <c r="H2953" i="3"/>
  <c r="H2954" i="3"/>
  <c r="H2955" i="3"/>
  <c r="H2956" i="3"/>
  <c r="H2957" i="3"/>
  <c r="H2958" i="3"/>
  <c r="H2959" i="3"/>
  <c r="H2960" i="3"/>
  <c r="H2961" i="3"/>
  <c r="H2962" i="3"/>
  <c r="H2963" i="3"/>
  <c r="H2964" i="3"/>
  <c r="H2965" i="3"/>
  <c r="H2966" i="3"/>
  <c r="H2967" i="3"/>
  <c r="H2968" i="3"/>
  <c r="H2969" i="3"/>
  <c r="H2970" i="3"/>
  <c r="H2971" i="3"/>
  <c r="H2972" i="3"/>
  <c r="H2973" i="3"/>
  <c r="H2974" i="3"/>
  <c r="H2975" i="3"/>
  <c r="H2976" i="3"/>
  <c r="H2977" i="3"/>
  <c r="H2978" i="3"/>
  <c r="H2979" i="3"/>
  <c r="H2980" i="3"/>
  <c r="H2981" i="3"/>
  <c r="H2982" i="3"/>
  <c r="H2983" i="3"/>
  <c r="H2984" i="3"/>
  <c r="H2985" i="3"/>
  <c r="H2986" i="3"/>
  <c r="H2987" i="3"/>
  <c r="H2988" i="3"/>
  <c r="H2989" i="3"/>
  <c r="H2990" i="3"/>
  <c r="H2991" i="3"/>
  <c r="H2992" i="3"/>
  <c r="H2993" i="3"/>
  <c r="H2994" i="3"/>
  <c r="H2995" i="3"/>
  <c r="H2996" i="3"/>
  <c r="H2997" i="3"/>
  <c r="H2998" i="3"/>
  <c r="H2999" i="3"/>
  <c r="H3000" i="3"/>
  <c r="H3001" i="3"/>
  <c r="H3002" i="3"/>
  <c r="H3003" i="3"/>
  <c r="H3004" i="3"/>
  <c r="H3005" i="3"/>
  <c r="H3006" i="3"/>
  <c r="H3007" i="3"/>
  <c r="H3008" i="3"/>
  <c r="H3009" i="3"/>
  <c r="H3010" i="3"/>
  <c r="H3011" i="3"/>
  <c r="H3012" i="3"/>
  <c r="H3013" i="3"/>
  <c r="H3014" i="3"/>
  <c r="H3015" i="3"/>
  <c r="H3016" i="3"/>
  <c r="H3017" i="3"/>
  <c r="H3018" i="3"/>
  <c r="H3019" i="3"/>
  <c r="H3020" i="3"/>
  <c r="H3021" i="3"/>
  <c r="H3022" i="3"/>
  <c r="H3023" i="3"/>
  <c r="H3024" i="3"/>
  <c r="H3025" i="3"/>
  <c r="H3026" i="3"/>
  <c r="H3027" i="3"/>
  <c r="H3028" i="3"/>
  <c r="H3029" i="3"/>
  <c r="H3030" i="3"/>
  <c r="H3031" i="3"/>
  <c r="H3032" i="3"/>
  <c r="H3033" i="3"/>
  <c r="H3034" i="3"/>
  <c r="H3035" i="3"/>
  <c r="H3036" i="3"/>
  <c r="H3037" i="3"/>
  <c r="H3039" i="3"/>
  <c r="H3040" i="3"/>
  <c r="H3041" i="3"/>
  <c r="H3042" i="3"/>
  <c r="H3043" i="3"/>
  <c r="H3044" i="3"/>
  <c r="H3045" i="3"/>
  <c r="H3046" i="3"/>
  <c r="H3047" i="3"/>
  <c r="H3048" i="3"/>
  <c r="H3049" i="3"/>
  <c r="H3050" i="3"/>
  <c r="H3051" i="3"/>
  <c r="H3052" i="3"/>
  <c r="H3053" i="3"/>
  <c r="H3054" i="3"/>
  <c r="H3055" i="3"/>
  <c r="H3056" i="3"/>
  <c r="H3057" i="3"/>
  <c r="H3058" i="3"/>
  <c r="H3059" i="3"/>
  <c r="H3060" i="3"/>
  <c r="H3061" i="3"/>
  <c r="H3062" i="3"/>
  <c r="H3063" i="3"/>
  <c r="H3064" i="3"/>
  <c r="H3065" i="3"/>
  <c r="H3066" i="3"/>
  <c r="H3067" i="3"/>
  <c r="H3068" i="3"/>
  <c r="H3069" i="3"/>
  <c r="H3070" i="3"/>
  <c r="H3071" i="3"/>
  <c r="H3072" i="3"/>
  <c r="H3073" i="3"/>
  <c r="H3074" i="3"/>
  <c r="H3075" i="3"/>
  <c r="H3076" i="3"/>
  <c r="H3077" i="3"/>
  <c r="H3078" i="3"/>
  <c r="H3079" i="3"/>
  <c r="H3080" i="3"/>
  <c r="H3081" i="3"/>
  <c r="H3220" i="3"/>
  <c r="H3221" i="3"/>
  <c r="H3222" i="3"/>
  <c r="H3223" i="3"/>
  <c r="H3224" i="3"/>
  <c r="H3225" i="3"/>
  <c r="H3226" i="3"/>
  <c r="H3227" i="3"/>
  <c r="H3228" i="3"/>
  <c r="H3229" i="3"/>
  <c r="H3230" i="3"/>
  <c r="H3231" i="3"/>
  <c r="H3232" i="3"/>
  <c r="H3233" i="3"/>
  <c r="H3234" i="3"/>
  <c r="H3235" i="3"/>
  <c r="H3236" i="3"/>
  <c r="H3237" i="3"/>
  <c r="H3238" i="3"/>
  <c r="H3239" i="3"/>
  <c r="H3240" i="3"/>
  <c r="H3241" i="3"/>
  <c r="H3242" i="3"/>
  <c r="H3243" i="3"/>
  <c r="H3244" i="3"/>
  <c r="H3245" i="3"/>
  <c r="H3246" i="3"/>
  <c r="H3279" i="3"/>
  <c r="H3280" i="3"/>
  <c r="H3281" i="3"/>
  <c r="H3282" i="3"/>
  <c r="H3283" i="3"/>
  <c r="H3284" i="3"/>
  <c r="H3285" i="3"/>
  <c r="H3286" i="3"/>
  <c r="H3287" i="3"/>
  <c r="H3288" i="3"/>
  <c r="H3289" i="3"/>
  <c r="H3290" i="3"/>
  <c r="H3291" i="3"/>
  <c r="H3292" i="3"/>
  <c r="H3293" i="3"/>
  <c r="H3294" i="3"/>
  <c r="H3295" i="3"/>
  <c r="H3296" i="3"/>
  <c r="H3297" i="3"/>
  <c r="H3298" i="3"/>
  <c r="H3299" i="3"/>
  <c r="H3300" i="3"/>
  <c r="H3301" i="3"/>
  <c r="H3302" i="3"/>
  <c r="H3303" i="3"/>
  <c r="H3304" i="3"/>
  <c r="H3305" i="3"/>
  <c r="H3306" i="3"/>
  <c r="H3307" i="3"/>
  <c r="H3308" i="3"/>
  <c r="H3309" i="3"/>
  <c r="H3310" i="3"/>
  <c r="H3311" i="3"/>
  <c r="H3312" i="3"/>
  <c r="H3313" i="3"/>
  <c r="H3314" i="3"/>
  <c r="H3315" i="3"/>
  <c r="H3316" i="3"/>
  <c r="H3317" i="3"/>
  <c r="H3318" i="3"/>
  <c r="H3319" i="3"/>
  <c r="H3320" i="3"/>
  <c r="H3321" i="3"/>
  <c r="H3322" i="3"/>
  <c r="H3323" i="3"/>
  <c r="H3324" i="3"/>
  <c r="H3325" i="3"/>
  <c r="H3326" i="3"/>
  <c r="H3327" i="3"/>
  <c r="H3328" i="3"/>
  <c r="H3329" i="3"/>
  <c r="H3330" i="3"/>
  <c r="H3331" i="3"/>
  <c r="H3332" i="3"/>
  <c r="H3333" i="3"/>
  <c r="H3334" i="3"/>
  <c r="H3335" i="3"/>
  <c r="H3336" i="3"/>
  <c r="H3337" i="3"/>
  <c r="H3338" i="3"/>
  <c r="H3339" i="3"/>
  <c r="H3340" i="3"/>
  <c r="H3341" i="3"/>
  <c r="H3342" i="3"/>
  <c r="H3343" i="3"/>
  <c r="H3344" i="3"/>
  <c r="H3345" i="3"/>
  <c r="H3346" i="3"/>
  <c r="H3347" i="3"/>
  <c r="H3348" i="3"/>
  <c r="H3349" i="3"/>
  <c r="H3350" i="3"/>
  <c r="H3351" i="3"/>
  <c r="H3352" i="3"/>
  <c r="H3353" i="3"/>
  <c r="H3354" i="3"/>
  <c r="H3355" i="3"/>
  <c r="H3356" i="3"/>
  <c r="H3357" i="3"/>
  <c r="H3358" i="3"/>
  <c r="H3359" i="3"/>
  <c r="H3360" i="3"/>
  <c r="H3361" i="3"/>
  <c r="H3362" i="3"/>
  <c r="H3363" i="3"/>
  <c r="H3364" i="3"/>
  <c r="H3365" i="3"/>
  <c r="H3366" i="3"/>
  <c r="H3367" i="3"/>
  <c r="H3368" i="3"/>
  <c r="H3369" i="3"/>
  <c r="H3370" i="3"/>
  <c r="H3371" i="3"/>
  <c r="H3372" i="3"/>
  <c r="H3373" i="3"/>
  <c r="H3374" i="3"/>
  <c r="H3375" i="3"/>
  <c r="H3376" i="3"/>
  <c r="H3377" i="3"/>
  <c r="H3378" i="3"/>
  <c r="H3379" i="3"/>
  <c r="H3380" i="3"/>
  <c r="H3381" i="3"/>
  <c r="H3382" i="3"/>
  <c r="H3383" i="3"/>
  <c r="H3384" i="3"/>
  <c r="H3385" i="3"/>
  <c r="H3386" i="3"/>
  <c r="H3387" i="3"/>
  <c r="H3388" i="3"/>
  <c r="H3389" i="3"/>
  <c r="H3390" i="3"/>
  <c r="H3391" i="3"/>
  <c r="H3392" i="3"/>
  <c r="H3393" i="3"/>
  <c r="H3394" i="3"/>
  <c r="H3395" i="3"/>
  <c r="H3396" i="3"/>
  <c r="H3397" i="3"/>
  <c r="H3398" i="3"/>
  <c r="H3399" i="3"/>
  <c r="H3400" i="3"/>
  <c r="H3401" i="3"/>
  <c r="H3402" i="3"/>
  <c r="H3403" i="3"/>
  <c r="H3404" i="3"/>
  <c r="H3405" i="3"/>
  <c r="H3406" i="3"/>
  <c r="H3407" i="3"/>
  <c r="H3408" i="3"/>
  <c r="H3409" i="3"/>
  <c r="H3410" i="3"/>
  <c r="H3411" i="3"/>
  <c r="H3412" i="3"/>
  <c r="H3413" i="3"/>
  <c r="H3414" i="3"/>
  <c r="H3415" i="3"/>
  <c r="H3416" i="3"/>
  <c r="H3417" i="3"/>
  <c r="H3418" i="3"/>
  <c r="H3419" i="3"/>
  <c r="H3420" i="3"/>
  <c r="H3421" i="3"/>
  <c r="H3422" i="3"/>
  <c r="H3423" i="3"/>
  <c r="H3424" i="3"/>
  <c r="H3425" i="3"/>
  <c r="H3426" i="3"/>
  <c r="H3427" i="3"/>
  <c r="H3428" i="3"/>
  <c r="H3429" i="3"/>
  <c r="H3430" i="3"/>
  <c r="H3431" i="3"/>
  <c r="H3432" i="3"/>
  <c r="H3433" i="3"/>
  <c r="H3434" i="3"/>
  <c r="H3435" i="3"/>
  <c r="H3436" i="3"/>
  <c r="H3437" i="3"/>
  <c r="H3438" i="3"/>
  <c r="H3439" i="3"/>
  <c r="H3440" i="3"/>
  <c r="H3441" i="3"/>
  <c r="H3442" i="3"/>
  <c r="H3443" i="3"/>
  <c r="H3444" i="3"/>
  <c r="H3445" i="3"/>
  <c r="H3446" i="3"/>
  <c r="H3448" i="3"/>
  <c r="H3449" i="3"/>
  <c r="H3450" i="3"/>
  <c r="H3451" i="3"/>
  <c r="H3452" i="3"/>
  <c r="H3453" i="3"/>
  <c r="H3454" i="3"/>
  <c r="H3455" i="3"/>
  <c r="H3456" i="3"/>
  <c r="H3457" i="3"/>
  <c r="H3458" i="3"/>
  <c r="H3459" i="3"/>
  <c r="H3460" i="3"/>
  <c r="H3461" i="3"/>
  <c r="H3462" i="3"/>
  <c r="H3463" i="3"/>
  <c r="H3464" i="3"/>
  <c r="H3465" i="3"/>
  <c r="H3466" i="3"/>
  <c r="H3467" i="3"/>
  <c r="H3468" i="3"/>
  <c r="H3469" i="3"/>
  <c r="H3470" i="3"/>
  <c r="H3471" i="3"/>
  <c r="H3472" i="3"/>
  <c r="H3473" i="3"/>
  <c r="H3474" i="3"/>
  <c r="H3475" i="3"/>
  <c r="H3476" i="3"/>
  <c r="H3477" i="3"/>
  <c r="H3479" i="3"/>
  <c r="H3480" i="3"/>
  <c r="H3481" i="3"/>
  <c r="H3482" i="3"/>
  <c r="H3483" i="3"/>
  <c r="H3484" i="3"/>
  <c r="H3485" i="3"/>
  <c r="H3486" i="3"/>
  <c r="H3487" i="3"/>
  <c r="H3488" i="3"/>
  <c r="H3489" i="3"/>
  <c r="H3490" i="3"/>
  <c r="H3491" i="3"/>
  <c r="H3492" i="3"/>
  <c r="H3493" i="3"/>
  <c r="H3494" i="3"/>
  <c r="H3495" i="3"/>
  <c r="H3496" i="3"/>
  <c r="H3497" i="3"/>
  <c r="H3498" i="3"/>
  <c r="H3499" i="3"/>
  <c r="H3500" i="3"/>
  <c r="H3501" i="3"/>
  <c r="H3502" i="3"/>
  <c r="H3503" i="3"/>
  <c r="H3504" i="3"/>
  <c r="H3505" i="3"/>
  <c r="H3506" i="3"/>
  <c r="H3507" i="3"/>
  <c r="H3508" i="3"/>
  <c r="H3509" i="3"/>
  <c r="H3510" i="3"/>
  <c r="H3511" i="3"/>
  <c r="H3512" i="3"/>
  <c r="H3513" i="3"/>
  <c r="H3514" i="3"/>
  <c r="H3515" i="3"/>
  <c r="H3516" i="3"/>
  <c r="H3517" i="3"/>
  <c r="H3518" i="3"/>
  <c r="H3519" i="3"/>
  <c r="H3520" i="3"/>
  <c r="H3521" i="3"/>
  <c r="H3522" i="3"/>
  <c r="H3523" i="3"/>
  <c r="H3524" i="3"/>
  <c r="H3525" i="3"/>
  <c r="H3526" i="3"/>
  <c r="H3527" i="3"/>
  <c r="H3528" i="3"/>
  <c r="H3529" i="3"/>
  <c r="H3530" i="3"/>
  <c r="H3531" i="3"/>
  <c r="H3532" i="3"/>
  <c r="H3533" i="3"/>
  <c r="H3534" i="3"/>
  <c r="H3535" i="3"/>
  <c r="H3536" i="3"/>
  <c r="H3537" i="3"/>
  <c r="H3538" i="3"/>
  <c r="H3539" i="3"/>
  <c r="H3540" i="3"/>
  <c r="H3541" i="3"/>
  <c r="H3542" i="3"/>
  <c r="H3543" i="3"/>
  <c r="H3544" i="3"/>
  <c r="H3545" i="3"/>
  <c r="H3546" i="3"/>
  <c r="H3547" i="3"/>
  <c r="H3548" i="3"/>
  <c r="H3549" i="3"/>
  <c r="H3550" i="3"/>
  <c r="H3551" i="3"/>
  <c r="H3552" i="3"/>
  <c r="H3553" i="3"/>
  <c r="H3554" i="3"/>
  <c r="H3555" i="3"/>
  <c r="H3556" i="3"/>
  <c r="H3557" i="3"/>
  <c r="H3558" i="3"/>
  <c r="H3559" i="3"/>
  <c r="H3560" i="3"/>
  <c r="H3561" i="3"/>
  <c r="H3562" i="3"/>
  <c r="H3563" i="3"/>
  <c r="H3564" i="3"/>
  <c r="H3565" i="3"/>
  <c r="H3566" i="3"/>
  <c r="H3567" i="3"/>
  <c r="H3568" i="3"/>
  <c r="H3569" i="3"/>
  <c r="H3570" i="3"/>
  <c r="H3571" i="3"/>
  <c r="H3572" i="3"/>
  <c r="H3573" i="3"/>
  <c r="H3574" i="3"/>
  <c r="H3575" i="3"/>
  <c r="H3576" i="3"/>
  <c r="H3577" i="3"/>
  <c r="H3578" i="3"/>
  <c r="H3579" i="3"/>
  <c r="H3580" i="3"/>
  <c r="H3581" i="3"/>
  <c r="H3582" i="3"/>
  <c r="H3583" i="3"/>
  <c r="H3584" i="3"/>
  <c r="H3585" i="3"/>
  <c r="H3586" i="3"/>
  <c r="H3587" i="3"/>
  <c r="H3588" i="3"/>
  <c r="H3589" i="3"/>
  <c r="H3590" i="3"/>
  <c r="H3591" i="3"/>
  <c r="H3592" i="3"/>
  <c r="H3593" i="3"/>
  <c r="H3594" i="3"/>
  <c r="H3595" i="3"/>
  <c r="H3596" i="3"/>
  <c r="H3597" i="3"/>
  <c r="H3598" i="3"/>
  <c r="H3599" i="3"/>
  <c r="H3600" i="3"/>
  <c r="H3601" i="3"/>
  <c r="H3602" i="3"/>
  <c r="H3603" i="3"/>
  <c r="H3604" i="3"/>
  <c r="H3605" i="3"/>
  <c r="H3606" i="3"/>
  <c r="H3607" i="3"/>
  <c r="H3608" i="3"/>
  <c r="H3609" i="3"/>
  <c r="H3610" i="3"/>
  <c r="H3611" i="3"/>
  <c r="H3612" i="3"/>
  <c r="H3613" i="3"/>
  <c r="H3614" i="3"/>
  <c r="H3615" i="3"/>
  <c r="H3616" i="3"/>
  <c r="H3617" i="3"/>
  <c r="H3618" i="3"/>
  <c r="H3619" i="3"/>
  <c r="H3620" i="3"/>
  <c r="H3621" i="3"/>
  <c r="H3622" i="3"/>
  <c r="H3623" i="3"/>
  <c r="H3624" i="3"/>
  <c r="H3625" i="3"/>
  <c r="H3626" i="3"/>
  <c r="H3627" i="3"/>
  <c r="H3628" i="3"/>
  <c r="H3630" i="3"/>
  <c r="H3631" i="3"/>
  <c r="H3632" i="3"/>
  <c r="H3633" i="3"/>
  <c r="H3634" i="3"/>
  <c r="H3635" i="3"/>
  <c r="H3636" i="3"/>
  <c r="H3637" i="3"/>
  <c r="H3638" i="3"/>
  <c r="H3639" i="3"/>
  <c r="H3640" i="3"/>
  <c r="H3641" i="3"/>
  <c r="H3642" i="3"/>
  <c r="H3643" i="3"/>
  <c r="H3644" i="3"/>
  <c r="H3645" i="3"/>
  <c r="H3646" i="3"/>
  <c r="H3647" i="3"/>
  <c r="H3648" i="3"/>
  <c r="H3649" i="3"/>
  <c r="H3650" i="3"/>
  <c r="H3651" i="3"/>
  <c r="H3652" i="3"/>
  <c r="H3653" i="3"/>
  <c r="H3654" i="3"/>
  <c r="H3655" i="3"/>
  <c r="H3656" i="3"/>
  <c r="H3657" i="3"/>
  <c r="H3658" i="3"/>
  <c r="H3659" i="3"/>
  <c r="H3660" i="3"/>
  <c r="H3661" i="3"/>
  <c r="H3662" i="3"/>
  <c r="H3663" i="3"/>
  <c r="H3664" i="3"/>
  <c r="H3665" i="3"/>
  <c r="H3666" i="3"/>
  <c r="H3667" i="3"/>
  <c r="H3668" i="3"/>
  <c r="H3669" i="3"/>
  <c r="H3670" i="3"/>
  <c r="H3671" i="3"/>
  <c r="H3672" i="3"/>
  <c r="H3673" i="3"/>
  <c r="H3674" i="3"/>
  <c r="H3675" i="3"/>
  <c r="H3676" i="3"/>
  <c r="H3677" i="3"/>
  <c r="H3678" i="3"/>
  <c r="H3679" i="3"/>
  <c r="H3680" i="3"/>
  <c r="H3681" i="3"/>
  <c r="H3682" i="3"/>
  <c r="H3683" i="3"/>
  <c r="H3684" i="3"/>
  <c r="H3685" i="3"/>
  <c r="H3686" i="3"/>
  <c r="H3687" i="3"/>
  <c r="H3688" i="3"/>
  <c r="H3689" i="3"/>
  <c r="H3690" i="3"/>
  <c r="H3691" i="3"/>
  <c r="H3692" i="3"/>
  <c r="H3693" i="3"/>
  <c r="H3694" i="3"/>
  <c r="H3695" i="3"/>
  <c r="H3696" i="3"/>
  <c r="H3697" i="3"/>
  <c r="H3698" i="3"/>
  <c r="H3699" i="3"/>
  <c r="H3700" i="3"/>
  <c r="H3701" i="3"/>
  <c r="H3702" i="3"/>
  <c r="H3703" i="3"/>
  <c r="H3704" i="3"/>
  <c r="H3705" i="3"/>
  <c r="H3706" i="3"/>
  <c r="H3707" i="3"/>
  <c r="H3708" i="3"/>
  <c r="H3709" i="3"/>
  <c r="H3710" i="3"/>
  <c r="H3711" i="3"/>
  <c r="H3712" i="3"/>
  <c r="H3713" i="3"/>
  <c r="H3714" i="3"/>
  <c r="H3715" i="3"/>
  <c r="H3716" i="3"/>
  <c r="H3717" i="3"/>
  <c r="H3718" i="3"/>
  <c r="H3719" i="3"/>
  <c r="H3720" i="3"/>
  <c r="H3721" i="3"/>
  <c r="H3722" i="3"/>
  <c r="H3723" i="3"/>
  <c r="H3724" i="3"/>
  <c r="H3725" i="3"/>
  <c r="H3728" i="3"/>
  <c r="H3729" i="3"/>
  <c r="H3730" i="3"/>
  <c r="H3731" i="3"/>
  <c r="H3732" i="3"/>
  <c r="H3733" i="3"/>
  <c r="H3734" i="3"/>
  <c r="H3735" i="3"/>
  <c r="H3736" i="3"/>
  <c r="H3737" i="3"/>
  <c r="H3738" i="3"/>
  <c r="H3739" i="3"/>
  <c r="H3740" i="3"/>
  <c r="H3741" i="3"/>
  <c r="H3742" i="3"/>
  <c r="H3743" i="3"/>
  <c r="H3744" i="3"/>
  <c r="H3745" i="3"/>
  <c r="H3746" i="3"/>
  <c r="H3747" i="3"/>
  <c r="H3748" i="3"/>
  <c r="H3749" i="3"/>
  <c r="H3750" i="3"/>
  <c r="H3751" i="3"/>
  <c r="H3752" i="3"/>
  <c r="H3753" i="3"/>
  <c r="H3754" i="3"/>
  <c r="H3755" i="3"/>
  <c r="H3756" i="3"/>
  <c r="H3757" i="3"/>
  <c r="H3758" i="3"/>
  <c r="H3759" i="3"/>
  <c r="H3760" i="3"/>
  <c r="H3761" i="3"/>
  <c r="H3762" i="3"/>
  <c r="H3763" i="3"/>
  <c r="H3764" i="3"/>
  <c r="H3765" i="3"/>
  <c r="H3766" i="3"/>
  <c r="H3767" i="3"/>
  <c r="H3768" i="3"/>
  <c r="H3769" i="3"/>
  <c r="H3770" i="3"/>
  <c r="H3771" i="3"/>
  <c r="H3772" i="3"/>
  <c r="H3773" i="3"/>
  <c r="H3774" i="3"/>
  <c r="H3775" i="3"/>
  <c r="H3776" i="3"/>
  <c r="H3777" i="3"/>
  <c r="H3778" i="3"/>
  <c r="H3779" i="3"/>
  <c r="H3780" i="3"/>
  <c r="H3781" i="3"/>
  <c r="H3782" i="3"/>
  <c r="H3783" i="3"/>
  <c r="H3784" i="3"/>
  <c r="H3785" i="3"/>
  <c r="H3786" i="3"/>
  <c r="H3787" i="3"/>
  <c r="H3788" i="3"/>
  <c r="H3789" i="3"/>
  <c r="H3790" i="3"/>
  <c r="H3791" i="3"/>
  <c r="H3792" i="3"/>
  <c r="H3793" i="3"/>
  <c r="H3794" i="3"/>
  <c r="H3795" i="3"/>
  <c r="H3796" i="3"/>
  <c r="H3797" i="3"/>
  <c r="H3798" i="3"/>
  <c r="H3799" i="3"/>
  <c r="H3800" i="3"/>
  <c r="H3801" i="3"/>
  <c r="H3802" i="3"/>
  <c r="H3803" i="3"/>
  <c r="H3804" i="3"/>
  <c r="H3805" i="3"/>
  <c r="H3806" i="3"/>
  <c r="H3807" i="3"/>
  <c r="H3808" i="3"/>
  <c r="H3809" i="3"/>
  <c r="H3810" i="3"/>
  <c r="H3811" i="3"/>
  <c r="H3812" i="3"/>
  <c r="H3813" i="3"/>
  <c r="H3814" i="3"/>
  <c r="H3815" i="3"/>
  <c r="H3816" i="3"/>
  <c r="H3817" i="3"/>
  <c r="H3818" i="3"/>
  <c r="H3819" i="3"/>
  <c r="H3820" i="3"/>
  <c r="H3821" i="3"/>
  <c r="H3822" i="3"/>
  <c r="H3823" i="3"/>
  <c r="H3824" i="3"/>
  <c r="H3825" i="3"/>
  <c r="H3826" i="3"/>
  <c r="H3827" i="3"/>
  <c r="H3828" i="3"/>
  <c r="H3829" i="3"/>
  <c r="H3830" i="3"/>
  <c r="H3831" i="3"/>
  <c r="H3832" i="3"/>
  <c r="H3833" i="3"/>
  <c r="H3834" i="3"/>
  <c r="H3835" i="3"/>
  <c r="H3836" i="3"/>
  <c r="H3837" i="3"/>
  <c r="H3838" i="3"/>
  <c r="H3839" i="3"/>
  <c r="H3840" i="3"/>
  <c r="H3841" i="3"/>
  <c r="H3842" i="3"/>
  <c r="H3843" i="3"/>
  <c r="H3844" i="3"/>
  <c r="H3845" i="3"/>
  <c r="H3846" i="3"/>
  <c r="H3847" i="3"/>
  <c r="H3848" i="3"/>
  <c r="H3849" i="3"/>
  <c r="H3850" i="3"/>
  <c r="H3851" i="3"/>
  <c r="H3852" i="3"/>
  <c r="H3853" i="3"/>
  <c r="H3854" i="3"/>
  <c r="H3855" i="3"/>
  <c r="H3856" i="3"/>
  <c r="H3857" i="3"/>
  <c r="H3858" i="3"/>
  <c r="H3859" i="3"/>
  <c r="H3860" i="3"/>
  <c r="H3861" i="3"/>
  <c r="H3862" i="3"/>
  <c r="H3863" i="3"/>
  <c r="H3864" i="3"/>
  <c r="H3865" i="3"/>
  <c r="H3866" i="3"/>
  <c r="H3867" i="3"/>
  <c r="H3868" i="3"/>
  <c r="H3869" i="3"/>
  <c r="H3870" i="3"/>
  <c r="H3871" i="3"/>
  <c r="H3872" i="3"/>
  <c r="H3873" i="3"/>
  <c r="H3874" i="3"/>
  <c r="H3875" i="3"/>
  <c r="H3876" i="3"/>
  <c r="H3877" i="3"/>
  <c r="H3878" i="3"/>
  <c r="H3879" i="3"/>
  <c r="H3880" i="3"/>
  <c r="H3881" i="3"/>
  <c r="H3882" i="3"/>
  <c r="H3883" i="3"/>
  <c r="H3884" i="3"/>
  <c r="H3885" i="3"/>
  <c r="H3886" i="3"/>
  <c r="H3887" i="3"/>
  <c r="H3888" i="3"/>
  <c r="H3889" i="3"/>
  <c r="H3890" i="3"/>
  <c r="H3891" i="3"/>
  <c r="H3892" i="3"/>
  <c r="H3893" i="3"/>
  <c r="H3894" i="3"/>
  <c r="H3895" i="3"/>
  <c r="H3896" i="3"/>
  <c r="H3897" i="3"/>
  <c r="H3898" i="3"/>
  <c r="H3899" i="3"/>
  <c r="H3900" i="3"/>
  <c r="H3901" i="3"/>
  <c r="H3902" i="3"/>
  <c r="H3903" i="3"/>
  <c r="H3904" i="3"/>
  <c r="H3905" i="3"/>
  <c r="H3906" i="3"/>
  <c r="H3907" i="3"/>
  <c r="H3908" i="3"/>
  <c r="H3909" i="3"/>
  <c r="H3910" i="3"/>
  <c r="H3911" i="3"/>
  <c r="H3912" i="3"/>
  <c r="H3913" i="3"/>
  <c r="H3914" i="3"/>
  <c r="H3915" i="3"/>
  <c r="H3916" i="3"/>
  <c r="H3917" i="3"/>
  <c r="H3918" i="3"/>
  <c r="H3919" i="3"/>
  <c r="H3920" i="3"/>
  <c r="H3921" i="3"/>
  <c r="H3922" i="3"/>
  <c r="H3923" i="3"/>
  <c r="H3924" i="3"/>
  <c r="H3925" i="3"/>
  <c r="H3926" i="3"/>
  <c r="H3927" i="3"/>
  <c r="H3928" i="3"/>
  <c r="H3929" i="3"/>
  <c r="H3930" i="3"/>
  <c r="H3931" i="3"/>
  <c r="H3932" i="3"/>
  <c r="H3933" i="3"/>
  <c r="H3934" i="3"/>
  <c r="H3935" i="3"/>
  <c r="H3936" i="3"/>
  <c r="H3937" i="3"/>
  <c r="H3938" i="3"/>
  <c r="H3939" i="3"/>
  <c r="H3940" i="3"/>
  <c r="H3941" i="3"/>
  <c r="H3942" i="3"/>
  <c r="H3943" i="3"/>
  <c r="H3944" i="3"/>
  <c r="H3945" i="3"/>
  <c r="H3946" i="3"/>
  <c r="H3947" i="3"/>
  <c r="H3948" i="3"/>
  <c r="H3949" i="3"/>
  <c r="H3950" i="3"/>
  <c r="H3951" i="3"/>
  <c r="H3952" i="3"/>
  <c r="H3953" i="3"/>
  <c r="H3954" i="3"/>
  <c r="H3955" i="3"/>
  <c r="H3956" i="3"/>
  <c r="H3957" i="3"/>
  <c r="H3958" i="3"/>
  <c r="H3959" i="3"/>
  <c r="H3960" i="3"/>
  <c r="H3961" i="3"/>
  <c r="H3962" i="3"/>
  <c r="H3963" i="3"/>
  <c r="H3964" i="3"/>
  <c r="H3965" i="3"/>
  <c r="H3966" i="3"/>
  <c r="H3967" i="3"/>
  <c r="H3968" i="3"/>
  <c r="H3969" i="3"/>
  <c r="H3970" i="3"/>
  <c r="H3971" i="3"/>
  <c r="H3972" i="3"/>
  <c r="H3973" i="3"/>
  <c r="H3974" i="3"/>
  <c r="H3975" i="3"/>
  <c r="H3976" i="3"/>
  <c r="H3977" i="3"/>
  <c r="H3978" i="3"/>
  <c r="H3979" i="3"/>
  <c r="H3980" i="3"/>
  <c r="H3981" i="3"/>
  <c r="H3982" i="3"/>
  <c r="H3983" i="3"/>
  <c r="H3984" i="3"/>
  <c r="H3985" i="3"/>
  <c r="H3986" i="3"/>
  <c r="H3987" i="3"/>
  <c r="H3988" i="3"/>
  <c r="H3989" i="3"/>
  <c r="H3990" i="3"/>
  <c r="H3991" i="3"/>
  <c r="H3992" i="3"/>
  <c r="H3993" i="3"/>
  <c r="H3994" i="3"/>
  <c r="H3995" i="3"/>
  <c r="H3996" i="3"/>
  <c r="H3997" i="3"/>
  <c r="H3998" i="3"/>
  <c r="H3999" i="3"/>
  <c r="H4000" i="3"/>
  <c r="H4001" i="3"/>
  <c r="H4002" i="3"/>
  <c r="H4003" i="3"/>
  <c r="H4004" i="3"/>
  <c r="H4005" i="3"/>
  <c r="H4006" i="3"/>
  <c r="H4007" i="3"/>
  <c r="H4008" i="3"/>
  <c r="H4009" i="3"/>
  <c r="H4010" i="3"/>
  <c r="H4011" i="3"/>
  <c r="H4012" i="3"/>
  <c r="H4013" i="3"/>
  <c r="H4014" i="3"/>
  <c r="H4015" i="3"/>
  <c r="H4016" i="3"/>
  <c r="H4017" i="3"/>
  <c r="H4018" i="3"/>
  <c r="H4019" i="3"/>
  <c r="H4020" i="3"/>
  <c r="H4021" i="3"/>
  <c r="H4022" i="3"/>
  <c r="H4023" i="3"/>
  <c r="H4024" i="3"/>
  <c r="H4025" i="3"/>
  <c r="H4026" i="3"/>
  <c r="H4027" i="3"/>
  <c r="H4028" i="3"/>
  <c r="H4029" i="3"/>
  <c r="H4030" i="3"/>
  <c r="H4031" i="3"/>
  <c r="H4032" i="3"/>
  <c r="H4033" i="3"/>
  <c r="H4034" i="3"/>
  <c r="H4035" i="3"/>
  <c r="H4036" i="3"/>
  <c r="H4037" i="3"/>
  <c r="H4038" i="3"/>
  <c r="H4039" i="3"/>
  <c r="H4040" i="3"/>
  <c r="H4041" i="3"/>
  <c r="H4042" i="3"/>
  <c r="H4043" i="3"/>
  <c r="H4044" i="3"/>
  <c r="H4045" i="3"/>
  <c r="H4046" i="3"/>
  <c r="H4047" i="3"/>
  <c r="H4048" i="3"/>
  <c r="H4049" i="3"/>
  <c r="H4050" i="3"/>
  <c r="H4051" i="3"/>
  <c r="H4052" i="3"/>
  <c r="H4053" i="3"/>
  <c r="H4054" i="3"/>
  <c r="H4055" i="3"/>
  <c r="H4056" i="3"/>
  <c r="H4057" i="3"/>
  <c r="H4058" i="3"/>
  <c r="H4059" i="3"/>
  <c r="H4060" i="3"/>
  <c r="H4061" i="3"/>
  <c r="H4062" i="3"/>
  <c r="H4063" i="3"/>
  <c r="H4064" i="3"/>
  <c r="H4065" i="3"/>
  <c r="H4066" i="3"/>
  <c r="H4067" i="3"/>
  <c r="H4068" i="3"/>
  <c r="H4069" i="3"/>
  <c r="H4070" i="3"/>
  <c r="H4071" i="3"/>
  <c r="H4072" i="3"/>
  <c r="H4073" i="3"/>
  <c r="H4074" i="3"/>
  <c r="H4075" i="3"/>
  <c r="H4076" i="3"/>
  <c r="H4077" i="3"/>
  <c r="H4078" i="3"/>
  <c r="H4079" i="3"/>
  <c r="H4080" i="3"/>
  <c r="H4081" i="3"/>
  <c r="H4082" i="3"/>
  <c r="H4083" i="3"/>
  <c r="H4084" i="3"/>
  <c r="H4085" i="3"/>
  <c r="H4086" i="3"/>
  <c r="H4087" i="3"/>
  <c r="H4088" i="3"/>
  <c r="H4089" i="3"/>
  <c r="H4090" i="3"/>
  <c r="H4091" i="3"/>
  <c r="H4092" i="3"/>
  <c r="H4093" i="3"/>
  <c r="H4094" i="3"/>
  <c r="H4095" i="3"/>
  <c r="H4096" i="3"/>
  <c r="H4097" i="3"/>
  <c r="H4098" i="3"/>
  <c r="H4099" i="3"/>
  <c r="H4100" i="3"/>
  <c r="H4101" i="3"/>
  <c r="H4102" i="3"/>
  <c r="H4103" i="3"/>
  <c r="H4104" i="3"/>
  <c r="H4105" i="3"/>
  <c r="H4106" i="3"/>
  <c r="H4107" i="3"/>
  <c r="H4108" i="3"/>
  <c r="H4109" i="3"/>
  <c r="H4110" i="3"/>
  <c r="H4111" i="3"/>
  <c r="H4112" i="3"/>
  <c r="H4113" i="3"/>
  <c r="H4114" i="3"/>
  <c r="H4115" i="3"/>
  <c r="H4116" i="3"/>
  <c r="H4117" i="3"/>
  <c r="H4118" i="3"/>
  <c r="H4119" i="3"/>
  <c r="H4120" i="3"/>
  <c r="H4121" i="3"/>
  <c r="H4122" i="3"/>
  <c r="H4123" i="3"/>
  <c r="H4124" i="3"/>
  <c r="H4125" i="3"/>
  <c r="H4126" i="3"/>
  <c r="H4127" i="3"/>
  <c r="H4128" i="3"/>
  <c r="H4129" i="3"/>
  <c r="H4130" i="3"/>
  <c r="H4131" i="3"/>
  <c r="H4132" i="3"/>
  <c r="H4133" i="3"/>
  <c r="H4134" i="3"/>
  <c r="H4135" i="3"/>
  <c r="H4136" i="3"/>
  <c r="H4137" i="3"/>
  <c r="H4138" i="3"/>
  <c r="H4139" i="3"/>
  <c r="H4140" i="3"/>
  <c r="H4141" i="3"/>
  <c r="H4142" i="3"/>
  <c r="H4143" i="3"/>
  <c r="H4144" i="3"/>
  <c r="H4145" i="3"/>
  <c r="H4146" i="3"/>
  <c r="H4147" i="3"/>
  <c r="H4148" i="3"/>
  <c r="H4149" i="3"/>
  <c r="H4150" i="3"/>
  <c r="H4151" i="3"/>
  <c r="H4152" i="3"/>
  <c r="H4153" i="3"/>
  <c r="H4154" i="3"/>
  <c r="H4155" i="3"/>
  <c r="H4156" i="3"/>
  <c r="H4157" i="3"/>
  <c r="H4158" i="3"/>
  <c r="H4159" i="3"/>
  <c r="H4160" i="3"/>
  <c r="H4161" i="3"/>
  <c r="H4162" i="3"/>
  <c r="H4163" i="3"/>
  <c r="H4164" i="3"/>
  <c r="H4165" i="3"/>
  <c r="H4166" i="3"/>
  <c r="H4167" i="3"/>
  <c r="H4168" i="3"/>
  <c r="H4169" i="3"/>
  <c r="H4170" i="3"/>
  <c r="H4171" i="3"/>
  <c r="H4172" i="3"/>
  <c r="H4173" i="3"/>
  <c r="H4174" i="3"/>
  <c r="H4175" i="3"/>
  <c r="H4176" i="3"/>
  <c r="H4177" i="3"/>
  <c r="H4178" i="3"/>
  <c r="H4179" i="3"/>
  <c r="H4180" i="3"/>
  <c r="H4181" i="3"/>
  <c r="H4182" i="3"/>
  <c r="H4183" i="3"/>
  <c r="H4184" i="3"/>
  <c r="H4185" i="3"/>
  <c r="H4186" i="3"/>
  <c r="H4187" i="3"/>
  <c r="H4188" i="3"/>
  <c r="H4189" i="3"/>
  <c r="H4190" i="3"/>
  <c r="H4191" i="3"/>
  <c r="H4192" i="3"/>
  <c r="H4193" i="3"/>
  <c r="H4194" i="3"/>
  <c r="H4195" i="3"/>
  <c r="H4196" i="3"/>
  <c r="H4197" i="3"/>
  <c r="H4198" i="3"/>
  <c r="H4199" i="3"/>
  <c r="H4200" i="3"/>
  <c r="H4201" i="3"/>
  <c r="H4202" i="3"/>
  <c r="H4203" i="3"/>
  <c r="H4204" i="3"/>
  <c r="H4205" i="3"/>
  <c r="H4206" i="3"/>
  <c r="H4207" i="3"/>
  <c r="H4208" i="3"/>
  <c r="H4209" i="3"/>
  <c r="H4210" i="3"/>
  <c r="H4211" i="3"/>
  <c r="H4212" i="3"/>
  <c r="D7" i="3"/>
  <c r="A7" i="3"/>
  <c r="K7" i="3"/>
  <c r="L7" i="3"/>
  <c r="N7" i="3"/>
  <c r="R7" i="3"/>
  <c r="W7" i="3"/>
  <c r="X7" i="3"/>
  <c r="Y7" i="3"/>
  <c r="D6" i="3" l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8" i="3"/>
  <c r="D1319" i="3"/>
  <c r="D1320" i="3"/>
  <c r="D1321" i="3"/>
  <c r="D1322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1" i="3"/>
  <c r="D1382" i="3"/>
  <c r="D1383" i="3"/>
  <c r="D1384" i="3"/>
  <c r="D1385" i="3"/>
  <c r="D1386" i="3"/>
  <c r="D1387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8" i="3"/>
  <c r="D1409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7" i="3"/>
  <c r="D1478" i="3"/>
  <c r="D1479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531" i="3"/>
  <c r="D1532" i="3"/>
  <c r="D1533" i="3"/>
  <c r="D1534" i="3"/>
  <c r="D1535" i="3"/>
  <c r="D1537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632" i="3"/>
  <c r="D4633" i="3"/>
  <c r="D4634" i="3"/>
  <c r="D4635" i="3"/>
  <c r="D4636" i="3"/>
  <c r="D4637" i="3"/>
  <c r="D4638" i="3"/>
  <c r="D4640" i="3"/>
  <c r="D4641" i="3"/>
  <c r="D4642" i="3"/>
  <c r="D4643" i="3"/>
  <c r="D4644" i="3"/>
  <c r="D4645" i="3"/>
  <c r="D4646" i="3"/>
  <c r="D4647" i="3"/>
  <c r="D4648" i="3"/>
  <c r="D4649" i="3"/>
  <c r="D4650" i="3"/>
  <c r="D5" i="3"/>
  <c r="R4004" i="3"/>
  <c r="R4005" i="3"/>
  <c r="R4006" i="3"/>
  <c r="R4007" i="3"/>
  <c r="R4008" i="3"/>
  <c r="R4009" i="3"/>
  <c r="R4010" i="3"/>
  <c r="R4011" i="3"/>
  <c r="R4012" i="3"/>
  <c r="R4013" i="3"/>
  <c r="R4014" i="3"/>
  <c r="R4015" i="3"/>
  <c r="R4016" i="3"/>
  <c r="R4017" i="3"/>
  <c r="R4018" i="3"/>
  <c r="R4019" i="3"/>
  <c r="R4088" i="3"/>
  <c r="R4089" i="3"/>
  <c r="R4090" i="3"/>
  <c r="R4091" i="3"/>
  <c r="R4092" i="3"/>
  <c r="R4093" i="3"/>
  <c r="R4094" i="3"/>
  <c r="R4095" i="3"/>
  <c r="R4096" i="3"/>
  <c r="R4097" i="3"/>
  <c r="R4098" i="3"/>
  <c r="R4099" i="3"/>
  <c r="R4100" i="3"/>
  <c r="R4101" i="3"/>
  <c r="R4102" i="3"/>
  <c r="R4103" i="3"/>
  <c r="R4104" i="3"/>
  <c r="R4105" i="3"/>
  <c r="R4106" i="3"/>
  <c r="R4107" i="3"/>
  <c r="R4108" i="3"/>
  <c r="R4109" i="3"/>
  <c r="R4110" i="3"/>
  <c r="R4111" i="3"/>
  <c r="R4112" i="3"/>
  <c r="R4113" i="3"/>
  <c r="R4114" i="3"/>
  <c r="R4115" i="3"/>
  <c r="R4116" i="3"/>
  <c r="R4117" i="3"/>
  <c r="R4118" i="3"/>
  <c r="R4119" i="3"/>
  <c r="R4120" i="3"/>
  <c r="R4121" i="3"/>
  <c r="R4122" i="3"/>
  <c r="R4123" i="3"/>
  <c r="R4124" i="3"/>
  <c r="R4125" i="3"/>
  <c r="R4126" i="3"/>
  <c r="R4127" i="3"/>
  <c r="R4128" i="3"/>
  <c r="R4129" i="3"/>
  <c r="R4130" i="3"/>
  <c r="R4131" i="3"/>
  <c r="R4132" i="3"/>
  <c r="R4133" i="3"/>
  <c r="R4134" i="3"/>
  <c r="R4135" i="3"/>
  <c r="R4136" i="3"/>
  <c r="R4137" i="3"/>
  <c r="R4138" i="3"/>
  <c r="R4139" i="3"/>
  <c r="R4140" i="3"/>
  <c r="R4141" i="3"/>
  <c r="R4142" i="3"/>
  <c r="R4143" i="3"/>
  <c r="R4144" i="3"/>
  <c r="R4145" i="3"/>
  <c r="R4146" i="3"/>
  <c r="R4147" i="3"/>
  <c r="R4148" i="3"/>
  <c r="R4149" i="3"/>
  <c r="R4150" i="3"/>
  <c r="R4151" i="3"/>
  <c r="R4152" i="3"/>
  <c r="R4153" i="3"/>
  <c r="R4154" i="3"/>
  <c r="R4155" i="3"/>
  <c r="R4156" i="3"/>
  <c r="R4157" i="3"/>
  <c r="R4158" i="3"/>
  <c r="R4159" i="3"/>
  <c r="R4160" i="3"/>
  <c r="R4161" i="3"/>
  <c r="R4162" i="3"/>
  <c r="R4163" i="3"/>
  <c r="R4164" i="3"/>
  <c r="R4165" i="3"/>
  <c r="R4166" i="3"/>
  <c r="R4167" i="3"/>
  <c r="R4168" i="3"/>
  <c r="R4169" i="3"/>
  <c r="R4170" i="3"/>
  <c r="R4171" i="3"/>
  <c r="R4172" i="3"/>
  <c r="R4173" i="3"/>
  <c r="R4174" i="3"/>
  <c r="R4175" i="3"/>
  <c r="R4176" i="3"/>
  <c r="R4177" i="3"/>
  <c r="R4178" i="3"/>
  <c r="R4179" i="3"/>
  <c r="R4180" i="3"/>
  <c r="R4181" i="3"/>
  <c r="R4182" i="3"/>
  <c r="R4183" i="3"/>
  <c r="R4184" i="3"/>
  <c r="R4185" i="3"/>
  <c r="R4186" i="3"/>
  <c r="R4187" i="3"/>
  <c r="R4188" i="3"/>
  <c r="R4189" i="3"/>
  <c r="R4190" i="3"/>
  <c r="R4191" i="3"/>
  <c r="R4192" i="3"/>
  <c r="R4193" i="3"/>
  <c r="R4194" i="3"/>
  <c r="R4195" i="3"/>
  <c r="R4196" i="3"/>
  <c r="R4197" i="3"/>
  <c r="R4198" i="3"/>
  <c r="R4199" i="3"/>
  <c r="R4200" i="3"/>
  <c r="R4201" i="3"/>
  <c r="R4202" i="3"/>
  <c r="R4203" i="3"/>
  <c r="R4204" i="3"/>
  <c r="R4205" i="3"/>
  <c r="R4206" i="3"/>
  <c r="R4207" i="3"/>
  <c r="R4208" i="3"/>
  <c r="R4209" i="3"/>
  <c r="R4210" i="3"/>
  <c r="R4211" i="3"/>
  <c r="R4212" i="3"/>
  <c r="R4635" i="3"/>
  <c r="A131" i="1" a="1"/>
  <c r="A131" i="1" s="1"/>
  <c r="Q131" i="1"/>
  <c r="X4019" i="3"/>
  <c r="W4019" i="3"/>
  <c r="N4019" i="3"/>
  <c r="L4019" i="3"/>
  <c r="K4019" i="3"/>
  <c r="A4019" i="3"/>
  <c r="X4018" i="3"/>
  <c r="W4018" i="3"/>
  <c r="N4018" i="3"/>
  <c r="L4018" i="3"/>
  <c r="K4018" i="3"/>
  <c r="A4018" i="3"/>
  <c r="X4017" i="3"/>
  <c r="W4017" i="3"/>
  <c r="N4017" i="3"/>
  <c r="L4017" i="3"/>
  <c r="K4017" i="3"/>
  <c r="A4017" i="3"/>
  <c r="X4016" i="3"/>
  <c r="W4016" i="3"/>
  <c r="N4016" i="3"/>
  <c r="L4016" i="3"/>
  <c r="K4016" i="3"/>
  <c r="A4016" i="3"/>
  <c r="X4015" i="3"/>
  <c r="W4015" i="3"/>
  <c r="N4015" i="3"/>
  <c r="L4015" i="3"/>
  <c r="K4015" i="3"/>
  <c r="A4015" i="3"/>
  <c r="X4014" i="3"/>
  <c r="W4014" i="3"/>
  <c r="N4014" i="3"/>
  <c r="L4014" i="3"/>
  <c r="K4014" i="3"/>
  <c r="A4014" i="3"/>
  <c r="X4013" i="3"/>
  <c r="W4013" i="3"/>
  <c r="N4013" i="3"/>
  <c r="L4013" i="3"/>
  <c r="K4013" i="3"/>
  <c r="A4013" i="3"/>
  <c r="X4012" i="3"/>
  <c r="W4012" i="3"/>
  <c r="N4012" i="3"/>
  <c r="L4012" i="3"/>
  <c r="K4012" i="3"/>
  <c r="A4012" i="3"/>
  <c r="X4011" i="3"/>
  <c r="W4011" i="3"/>
  <c r="N4011" i="3"/>
  <c r="L4011" i="3"/>
  <c r="K4011" i="3"/>
  <c r="A4011" i="3"/>
  <c r="X4010" i="3"/>
  <c r="W4010" i="3"/>
  <c r="N4010" i="3"/>
  <c r="L4010" i="3"/>
  <c r="K4010" i="3"/>
  <c r="A4010" i="3"/>
  <c r="X4009" i="3"/>
  <c r="W4009" i="3"/>
  <c r="N4009" i="3"/>
  <c r="L4009" i="3"/>
  <c r="K4009" i="3"/>
  <c r="A4009" i="3"/>
  <c r="X4008" i="3"/>
  <c r="W4008" i="3"/>
  <c r="N4008" i="3"/>
  <c r="L4008" i="3"/>
  <c r="K4008" i="3"/>
  <c r="A4008" i="3"/>
  <c r="X4007" i="3"/>
  <c r="W4007" i="3"/>
  <c r="N4007" i="3"/>
  <c r="L4007" i="3"/>
  <c r="K4007" i="3"/>
  <c r="A4007" i="3"/>
  <c r="X4006" i="3"/>
  <c r="W4006" i="3"/>
  <c r="N4006" i="3"/>
  <c r="L4006" i="3"/>
  <c r="K4006" i="3"/>
  <c r="A4006" i="3"/>
  <c r="X4005" i="3"/>
  <c r="W4005" i="3"/>
  <c r="N4005" i="3"/>
  <c r="L4005" i="3"/>
  <c r="K4005" i="3"/>
  <c r="A4005" i="3"/>
  <c r="X4004" i="3"/>
  <c r="W4004" i="3"/>
  <c r="N4004" i="3"/>
  <c r="L4004" i="3"/>
  <c r="K4004" i="3"/>
  <c r="A4004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K4130" i="3"/>
  <c r="K4131" i="3"/>
  <c r="K4132" i="3"/>
  <c r="K4133" i="3"/>
  <c r="K4134" i="3"/>
  <c r="K4135" i="3"/>
  <c r="K4136" i="3"/>
  <c r="K4137" i="3"/>
  <c r="K4138" i="3"/>
  <c r="K4139" i="3"/>
  <c r="K4140" i="3"/>
  <c r="K4141" i="3"/>
  <c r="K4142" i="3"/>
  <c r="K4143" i="3"/>
  <c r="K4144" i="3"/>
  <c r="K4145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N4130" i="3"/>
  <c r="N4131" i="3"/>
  <c r="N4132" i="3"/>
  <c r="N4133" i="3"/>
  <c r="N4134" i="3"/>
  <c r="N4135" i="3"/>
  <c r="N4136" i="3"/>
  <c r="N4137" i="3"/>
  <c r="N4138" i="3"/>
  <c r="N4139" i="3"/>
  <c r="N4140" i="3"/>
  <c r="N4141" i="3"/>
  <c r="N4142" i="3"/>
  <c r="N4143" i="3"/>
  <c r="N4144" i="3"/>
  <c r="N4145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A4088" i="3"/>
  <c r="A4089" i="3"/>
  <c r="A4090" i="3"/>
  <c r="A4091" i="3"/>
  <c r="A4092" i="3"/>
  <c r="A4093" i="3"/>
  <c r="A4094" i="3"/>
  <c r="A4095" i="3"/>
  <c r="A4096" i="3"/>
  <c r="A4097" i="3"/>
  <c r="A4098" i="3"/>
  <c r="K4088" i="3"/>
  <c r="K4089" i="3"/>
  <c r="K4090" i="3"/>
  <c r="K4091" i="3"/>
  <c r="K4092" i="3"/>
  <c r="K4093" i="3"/>
  <c r="K4094" i="3"/>
  <c r="K4095" i="3"/>
  <c r="K4096" i="3"/>
  <c r="K4097" i="3"/>
  <c r="K4098" i="3"/>
  <c r="L4088" i="3"/>
  <c r="L4089" i="3"/>
  <c r="L4090" i="3"/>
  <c r="L4091" i="3"/>
  <c r="L4092" i="3"/>
  <c r="L4093" i="3"/>
  <c r="L4094" i="3"/>
  <c r="L4095" i="3"/>
  <c r="L4096" i="3"/>
  <c r="L4097" i="3"/>
  <c r="L4098" i="3"/>
  <c r="N4088" i="3"/>
  <c r="N4089" i="3"/>
  <c r="N4090" i="3"/>
  <c r="N4091" i="3"/>
  <c r="N4092" i="3"/>
  <c r="N4093" i="3"/>
  <c r="N4094" i="3"/>
  <c r="N4095" i="3"/>
  <c r="N4096" i="3"/>
  <c r="N4097" i="3"/>
  <c r="N4098" i="3"/>
  <c r="W4088" i="3"/>
  <c r="W4089" i="3"/>
  <c r="W4090" i="3"/>
  <c r="W4091" i="3"/>
  <c r="W4092" i="3"/>
  <c r="W4093" i="3"/>
  <c r="W4094" i="3"/>
  <c r="W4095" i="3"/>
  <c r="W4096" i="3"/>
  <c r="W4097" i="3"/>
  <c r="W4098" i="3"/>
  <c r="X4088" i="3"/>
  <c r="X4089" i="3"/>
  <c r="X4090" i="3"/>
  <c r="X4091" i="3"/>
  <c r="X4092" i="3"/>
  <c r="X4093" i="3"/>
  <c r="X4094" i="3"/>
  <c r="X4095" i="3"/>
  <c r="X4096" i="3"/>
  <c r="X4097" i="3"/>
  <c r="X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K4099" i="3"/>
  <c r="K4100" i="3"/>
  <c r="K4101" i="3"/>
  <c r="K4102" i="3"/>
  <c r="K4103" i="3"/>
  <c r="K4104" i="3"/>
  <c r="K4105" i="3"/>
  <c r="K4106" i="3"/>
  <c r="K4107" i="3"/>
  <c r="K4108" i="3"/>
  <c r="K4109" i="3"/>
  <c r="K4110" i="3"/>
  <c r="K4111" i="3"/>
  <c r="K4112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N4099" i="3"/>
  <c r="N4100" i="3"/>
  <c r="N4101" i="3"/>
  <c r="N4102" i="3"/>
  <c r="N4103" i="3"/>
  <c r="N4104" i="3"/>
  <c r="N4105" i="3"/>
  <c r="N4106" i="3"/>
  <c r="N4107" i="3"/>
  <c r="N4108" i="3"/>
  <c r="N4109" i="3"/>
  <c r="N4110" i="3"/>
  <c r="N4111" i="3"/>
  <c r="N4112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K4113" i="3"/>
  <c r="K4114" i="3"/>
  <c r="K4115" i="3"/>
  <c r="K4116" i="3"/>
  <c r="K4117" i="3"/>
  <c r="K4118" i="3"/>
  <c r="K4119" i="3"/>
  <c r="K4120" i="3"/>
  <c r="K4121" i="3"/>
  <c r="K4122" i="3"/>
  <c r="K4123" i="3"/>
  <c r="K4124" i="3"/>
  <c r="K4125" i="3"/>
  <c r="K4126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N4113" i="3"/>
  <c r="N4114" i="3"/>
  <c r="N4115" i="3"/>
  <c r="N4116" i="3"/>
  <c r="N4117" i="3"/>
  <c r="N4118" i="3"/>
  <c r="N4119" i="3"/>
  <c r="N4120" i="3"/>
  <c r="N4121" i="3"/>
  <c r="N4122" i="3"/>
  <c r="N4123" i="3"/>
  <c r="N4124" i="3"/>
  <c r="N4125" i="3"/>
  <c r="N4126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A4127" i="3"/>
  <c r="A4128" i="3"/>
  <c r="A4129" i="3"/>
  <c r="A4146" i="3"/>
  <c r="A4147" i="3"/>
  <c r="A4148" i="3"/>
  <c r="A4149" i="3"/>
  <c r="A4150" i="3"/>
  <c r="A4151" i="3"/>
  <c r="A4152" i="3"/>
  <c r="A4153" i="3"/>
  <c r="A4154" i="3"/>
  <c r="A4155" i="3"/>
  <c r="A4156" i="3"/>
  <c r="K4127" i="3"/>
  <c r="K4128" i="3"/>
  <c r="K4129" i="3"/>
  <c r="K4146" i="3"/>
  <c r="K4147" i="3"/>
  <c r="K4148" i="3"/>
  <c r="K4149" i="3"/>
  <c r="K4150" i="3"/>
  <c r="K4151" i="3"/>
  <c r="K4152" i="3"/>
  <c r="K4153" i="3"/>
  <c r="K4154" i="3"/>
  <c r="K4155" i="3"/>
  <c r="K4156" i="3"/>
  <c r="L4127" i="3"/>
  <c r="L4128" i="3"/>
  <c r="L4129" i="3"/>
  <c r="L4146" i="3"/>
  <c r="L4147" i="3"/>
  <c r="L4148" i="3"/>
  <c r="L4149" i="3"/>
  <c r="L4150" i="3"/>
  <c r="L4151" i="3"/>
  <c r="L4152" i="3"/>
  <c r="L4153" i="3"/>
  <c r="L4154" i="3"/>
  <c r="L4155" i="3"/>
  <c r="L4156" i="3"/>
  <c r="N4127" i="3"/>
  <c r="N4128" i="3"/>
  <c r="N4129" i="3"/>
  <c r="N4146" i="3"/>
  <c r="N4147" i="3"/>
  <c r="N4148" i="3"/>
  <c r="N4149" i="3"/>
  <c r="N4150" i="3"/>
  <c r="N4151" i="3"/>
  <c r="N4152" i="3"/>
  <c r="N4153" i="3"/>
  <c r="N4154" i="3"/>
  <c r="N4155" i="3"/>
  <c r="N4156" i="3"/>
  <c r="W4127" i="3"/>
  <c r="W4128" i="3"/>
  <c r="W4129" i="3"/>
  <c r="W4146" i="3"/>
  <c r="W4147" i="3"/>
  <c r="W4148" i="3"/>
  <c r="W4149" i="3"/>
  <c r="W4150" i="3"/>
  <c r="W4151" i="3"/>
  <c r="W4152" i="3"/>
  <c r="W4153" i="3"/>
  <c r="W4154" i="3"/>
  <c r="W4155" i="3"/>
  <c r="W4156" i="3"/>
  <c r="X4127" i="3"/>
  <c r="X4128" i="3"/>
  <c r="X4129" i="3"/>
  <c r="X4146" i="3"/>
  <c r="X4147" i="3"/>
  <c r="X4148" i="3"/>
  <c r="X4149" i="3"/>
  <c r="X4150" i="3"/>
  <c r="X4151" i="3"/>
  <c r="X4152" i="3"/>
  <c r="X4153" i="3"/>
  <c r="X4154" i="3"/>
  <c r="X4155" i="3"/>
  <c r="X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K4157" i="3"/>
  <c r="K4158" i="3"/>
  <c r="K4159" i="3"/>
  <c r="K4160" i="3"/>
  <c r="K4161" i="3"/>
  <c r="K4162" i="3"/>
  <c r="K4163" i="3"/>
  <c r="K4164" i="3"/>
  <c r="K4165" i="3"/>
  <c r="K4166" i="3"/>
  <c r="K4167" i="3"/>
  <c r="K4168" i="3"/>
  <c r="K4169" i="3"/>
  <c r="K4170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N4157" i="3"/>
  <c r="N4158" i="3"/>
  <c r="N4159" i="3"/>
  <c r="N4160" i="3"/>
  <c r="N4161" i="3"/>
  <c r="N4162" i="3"/>
  <c r="N4163" i="3"/>
  <c r="N4164" i="3"/>
  <c r="N4165" i="3"/>
  <c r="N4166" i="3"/>
  <c r="N4167" i="3"/>
  <c r="N4168" i="3"/>
  <c r="N4169" i="3"/>
  <c r="N4170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K4171" i="3"/>
  <c r="K4172" i="3"/>
  <c r="K4173" i="3"/>
  <c r="K4174" i="3"/>
  <c r="K4175" i="3"/>
  <c r="K4176" i="3"/>
  <c r="K4177" i="3"/>
  <c r="K4178" i="3"/>
  <c r="K4179" i="3"/>
  <c r="K4180" i="3"/>
  <c r="K4181" i="3"/>
  <c r="K4182" i="3"/>
  <c r="K4183" i="3"/>
  <c r="K4184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N4171" i="3"/>
  <c r="N4172" i="3"/>
  <c r="N4173" i="3"/>
  <c r="N4174" i="3"/>
  <c r="N4175" i="3"/>
  <c r="N4176" i="3"/>
  <c r="N4177" i="3"/>
  <c r="N4178" i="3"/>
  <c r="N4179" i="3"/>
  <c r="N4180" i="3"/>
  <c r="N4181" i="3"/>
  <c r="N4182" i="3"/>
  <c r="N4183" i="3"/>
  <c r="N4184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K4185" i="3"/>
  <c r="K4186" i="3"/>
  <c r="K4187" i="3"/>
  <c r="K4188" i="3"/>
  <c r="K4189" i="3"/>
  <c r="K4190" i="3"/>
  <c r="K4191" i="3"/>
  <c r="K4192" i="3"/>
  <c r="K4193" i="3"/>
  <c r="K4194" i="3"/>
  <c r="K4195" i="3"/>
  <c r="K4196" i="3"/>
  <c r="K4197" i="3"/>
  <c r="K4198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N4185" i="3"/>
  <c r="N4186" i="3"/>
  <c r="N4187" i="3"/>
  <c r="N4188" i="3"/>
  <c r="N4189" i="3"/>
  <c r="N4190" i="3"/>
  <c r="N4191" i="3"/>
  <c r="N4192" i="3"/>
  <c r="N4193" i="3"/>
  <c r="N4194" i="3"/>
  <c r="N4195" i="3"/>
  <c r="N4196" i="3"/>
  <c r="N4197" i="3"/>
  <c r="N4198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K4199" i="3"/>
  <c r="K4200" i="3"/>
  <c r="K4201" i="3"/>
  <c r="K4202" i="3"/>
  <c r="K4203" i="3"/>
  <c r="K4204" i="3"/>
  <c r="K4205" i="3"/>
  <c r="K4206" i="3"/>
  <c r="K4207" i="3"/>
  <c r="K4208" i="3"/>
  <c r="K4209" i="3"/>
  <c r="K4210" i="3"/>
  <c r="K4211" i="3"/>
  <c r="K4212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N4199" i="3"/>
  <c r="N4200" i="3"/>
  <c r="N4201" i="3"/>
  <c r="N4202" i="3"/>
  <c r="N4203" i="3"/>
  <c r="N4204" i="3"/>
  <c r="N4205" i="3"/>
  <c r="N4206" i="3"/>
  <c r="N4207" i="3"/>
  <c r="N4208" i="3"/>
  <c r="N4209" i="3"/>
  <c r="N4210" i="3"/>
  <c r="N4211" i="3"/>
  <c r="N4212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A4635" i="3"/>
  <c r="K4635" i="3"/>
  <c r="L4635" i="3"/>
  <c r="N4635" i="3"/>
  <c r="W4635" i="3"/>
  <c r="X4635" i="3"/>
  <c r="L4640" i="3"/>
  <c r="L4641" i="3"/>
  <c r="L4642" i="3"/>
  <c r="L4643" i="3"/>
  <c r="L4644" i="3"/>
  <c r="L4645" i="3"/>
  <c r="L4646" i="3"/>
  <c r="L4647" i="3"/>
  <c r="L4648" i="3"/>
  <c r="A4020" i="3" l="1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K4020" i="3"/>
  <c r="K4021" i="3"/>
  <c r="K4022" i="3"/>
  <c r="K4023" i="3"/>
  <c r="K4024" i="3"/>
  <c r="K4025" i="3"/>
  <c r="K4026" i="3"/>
  <c r="K4027" i="3"/>
  <c r="K4028" i="3"/>
  <c r="K4029" i="3"/>
  <c r="K4030" i="3"/>
  <c r="K4031" i="3"/>
  <c r="K4032" i="3"/>
  <c r="K4033" i="3"/>
  <c r="K4034" i="3"/>
  <c r="K4035" i="3"/>
  <c r="K4036" i="3"/>
  <c r="K4037" i="3"/>
  <c r="K4038" i="3"/>
  <c r="K4039" i="3"/>
  <c r="K4040" i="3"/>
  <c r="K4041" i="3"/>
  <c r="K4042" i="3"/>
  <c r="K4043" i="3"/>
  <c r="K4044" i="3"/>
  <c r="K4045" i="3"/>
  <c r="K4046" i="3"/>
  <c r="K4047" i="3"/>
  <c r="K4048" i="3"/>
  <c r="K4049" i="3"/>
  <c r="K4050" i="3"/>
  <c r="K4051" i="3"/>
  <c r="K4052" i="3"/>
  <c r="K4053" i="3"/>
  <c r="K4054" i="3"/>
  <c r="K4055" i="3"/>
  <c r="K4056" i="3"/>
  <c r="K4057" i="3"/>
  <c r="K4058" i="3"/>
  <c r="K4059" i="3"/>
  <c r="K4060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N4020" i="3"/>
  <c r="N4021" i="3"/>
  <c r="N4022" i="3"/>
  <c r="N4023" i="3"/>
  <c r="N4024" i="3"/>
  <c r="N4025" i="3"/>
  <c r="N4026" i="3"/>
  <c r="N4027" i="3"/>
  <c r="N4028" i="3"/>
  <c r="N4029" i="3"/>
  <c r="N4030" i="3"/>
  <c r="N4031" i="3"/>
  <c r="N4032" i="3"/>
  <c r="N4033" i="3"/>
  <c r="N4034" i="3"/>
  <c r="N4035" i="3"/>
  <c r="N4036" i="3"/>
  <c r="N4037" i="3"/>
  <c r="N4038" i="3"/>
  <c r="N4039" i="3"/>
  <c r="N4040" i="3"/>
  <c r="N4041" i="3"/>
  <c r="N4042" i="3"/>
  <c r="N4043" i="3"/>
  <c r="N4044" i="3"/>
  <c r="N4045" i="3"/>
  <c r="N4046" i="3"/>
  <c r="N4047" i="3"/>
  <c r="N4048" i="3"/>
  <c r="N4049" i="3"/>
  <c r="N4050" i="3"/>
  <c r="N4051" i="3"/>
  <c r="N4052" i="3"/>
  <c r="N4053" i="3"/>
  <c r="N4054" i="3"/>
  <c r="N4055" i="3"/>
  <c r="N4056" i="3"/>
  <c r="N4057" i="3"/>
  <c r="N4058" i="3"/>
  <c r="N4059" i="3"/>
  <c r="N4060" i="3"/>
  <c r="R4020" i="3"/>
  <c r="R4024" i="3"/>
  <c r="R4025" i="3"/>
  <c r="R4026" i="3"/>
  <c r="R4027" i="3"/>
  <c r="R4028" i="3"/>
  <c r="R4029" i="3"/>
  <c r="R4030" i="3"/>
  <c r="R4031" i="3"/>
  <c r="R4032" i="3"/>
  <c r="R4033" i="3"/>
  <c r="R4034" i="3"/>
  <c r="R4035" i="3"/>
  <c r="R4036" i="3"/>
  <c r="R4037" i="3"/>
  <c r="R4038" i="3"/>
  <c r="R4039" i="3"/>
  <c r="R4040" i="3"/>
  <c r="R4041" i="3"/>
  <c r="R4042" i="3"/>
  <c r="R4043" i="3"/>
  <c r="R4044" i="3"/>
  <c r="R4045" i="3"/>
  <c r="R4046" i="3"/>
  <c r="R4047" i="3"/>
  <c r="R4048" i="3"/>
  <c r="R4049" i="3"/>
  <c r="R4050" i="3"/>
  <c r="R4051" i="3"/>
  <c r="R4052" i="3"/>
  <c r="R4053" i="3"/>
  <c r="R4054" i="3"/>
  <c r="R4055" i="3"/>
  <c r="R4056" i="3"/>
  <c r="R4057" i="3"/>
  <c r="R4058" i="3"/>
  <c r="R4059" i="3"/>
  <c r="R4060" i="3"/>
  <c r="R4021" i="3"/>
  <c r="R4022" i="3"/>
  <c r="R4023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A3990" i="3"/>
  <c r="A3991" i="3"/>
  <c r="A3992" i="3"/>
  <c r="A3993" i="3"/>
  <c r="A3994" i="3"/>
  <c r="A3995" i="3"/>
  <c r="A3996" i="3"/>
  <c r="A3997" i="3"/>
  <c r="A3998" i="3"/>
  <c r="A3999" i="3"/>
  <c r="A4000" i="3"/>
  <c r="K3990" i="3"/>
  <c r="K3991" i="3"/>
  <c r="K3992" i="3"/>
  <c r="K3993" i="3"/>
  <c r="K3994" i="3"/>
  <c r="K3995" i="3"/>
  <c r="K3996" i="3"/>
  <c r="K3997" i="3"/>
  <c r="K3998" i="3"/>
  <c r="K3999" i="3"/>
  <c r="K4000" i="3"/>
  <c r="L3990" i="3"/>
  <c r="L3991" i="3"/>
  <c r="L3992" i="3"/>
  <c r="L3993" i="3"/>
  <c r="L3994" i="3"/>
  <c r="L3995" i="3"/>
  <c r="L3996" i="3"/>
  <c r="L3997" i="3"/>
  <c r="L3998" i="3"/>
  <c r="L3999" i="3"/>
  <c r="L4000" i="3"/>
  <c r="N3990" i="3"/>
  <c r="N3991" i="3"/>
  <c r="N3992" i="3"/>
  <c r="N3993" i="3"/>
  <c r="N3994" i="3"/>
  <c r="N3995" i="3"/>
  <c r="N3996" i="3"/>
  <c r="N3997" i="3"/>
  <c r="N3998" i="3"/>
  <c r="N3999" i="3"/>
  <c r="N4000" i="3"/>
  <c r="R3990" i="3"/>
  <c r="R3991" i="3"/>
  <c r="R3992" i="3"/>
  <c r="R3993" i="3"/>
  <c r="R3994" i="3"/>
  <c r="R3995" i="3"/>
  <c r="R3996" i="3"/>
  <c r="R3997" i="3"/>
  <c r="R3998" i="3"/>
  <c r="R3999" i="3"/>
  <c r="R4000" i="3"/>
  <c r="W3990" i="3"/>
  <c r="W3991" i="3"/>
  <c r="W3992" i="3"/>
  <c r="W3993" i="3"/>
  <c r="W3994" i="3"/>
  <c r="W3995" i="3"/>
  <c r="W3996" i="3"/>
  <c r="W3997" i="3"/>
  <c r="W3998" i="3"/>
  <c r="W3999" i="3"/>
  <c r="W4000" i="3"/>
  <c r="X3990" i="3"/>
  <c r="X3991" i="3"/>
  <c r="X3992" i="3"/>
  <c r="X3993" i="3"/>
  <c r="X3994" i="3"/>
  <c r="X3995" i="3"/>
  <c r="X3996" i="3"/>
  <c r="X3997" i="3"/>
  <c r="X3998" i="3"/>
  <c r="X3999" i="3"/>
  <c r="X4000" i="3"/>
  <c r="A4001" i="3"/>
  <c r="A4002" i="3"/>
  <c r="A4003" i="3"/>
  <c r="A4061" i="3"/>
  <c r="A4062" i="3"/>
  <c r="A4063" i="3"/>
  <c r="A4064" i="3"/>
  <c r="A4065" i="3"/>
  <c r="A4066" i="3"/>
  <c r="A4067" i="3"/>
  <c r="A4068" i="3"/>
  <c r="A4069" i="3"/>
  <c r="K4001" i="3"/>
  <c r="K4002" i="3"/>
  <c r="K4003" i="3"/>
  <c r="K4061" i="3"/>
  <c r="K4062" i="3"/>
  <c r="K4063" i="3"/>
  <c r="K4064" i="3"/>
  <c r="K4065" i="3"/>
  <c r="K4066" i="3"/>
  <c r="K4067" i="3"/>
  <c r="K4068" i="3"/>
  <c r="K4069" i="3"/>
  <c r="L4001" i="3"/>
  <c r="L4002" i="3"/>
  <c r="L4003" i="3"/>
  <c r="L4061" i="3"/>
  <c r="L4062" i="3"/>
  <c r="L4063" i="3"/>
  <c r="L4064" i="3"/>
  <c r="L4065" i="3"/>
  <c r="L4066" i="3"/>
  <c r="L4067" i="3"/>
  <c r="L4068" i="3"/>
  <c r="L4069" i="3"/>
  <c r="N4001" i="3"/>
  <c r="N4002" i="3"/>
  <c r="N4003" i="3"/>
  <c r="N4061" i="3"/>
  <c r="N4062" i="3"/>
  <c r="N4063" i="3"/>
  <c r="N4064" i="3"/>
  <c r="N4065" i="3"/>
  <c r="N4066" i="3"/>
  <c r="N4067" i="3"/>
  <c r="N4068" i="3"/>
  <c r="N4069" i="3"/>
  <c r="R4001" i="3"/>
  <c r="R4002" i="3"/>
  <c r="R4003" i="3"/>
  <c r="R4061" i="3"/>
  <c r="R4062" i="3"/>
  <c r="R4063" i="3"/>
  <c r="R4064" i="3"/>
  <c r="R4065" i="3"/>
  <c r="R4066" i="3"/>
  <c r="R4067" i="3"/>
  <c r="R4068" i="3"/>
  <c r="R4069" i="3"/>
  <c r="W4001" i="3"/>
  <c r="W4002" i="3"/>
  <c r="W4003" i="3"/>
  <c r="W4061" i="3"/>
  <c r="W4062" i="3"/>
  <c r="W4063" i="3"/>
  <c r="W4064" i="3"/>
  <c r="W4065" i="3"/>
  <c r="W4066" i="3"/>
  <c r="W4067" i="3"/>
  <c r="W4068" i="3"/>
  <c r="W4069" i="3"/>
  <c r="X4001" i="3"/>
  <c r="X4002" i="3"/>
  <c r="X4003" i="3"/>
  <c r="X4061" i="3"/>
  <c r="X4062" i="3"/>
  <c r="X4063" i="3"/>
  <c r="X4064" i="3"/>
  <c r="X4065" i="3"/>
  <c r="X4066" i="3"/>
  <c r="X4067" i="3"/>
  <c r="X4068" i="3"/>
  <c r="X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K4070" i="3"/>
  <c r="K4071" i="3"/>
  <c r="K4072" i="3"/>
  <c r="K4073" i="3"/>
  <c r="K4074" i="3"/>
  <c r="K4075" i="3"/>
  <c r="K4076" i="3"/>
  <c r="K4077" i="3"/>
  <c r="K4078" i="3"/>
  <c r="K4079" i="3"/>
  <c r="K4080" i="3"/>
  <c r="K4081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N4070" i="3"/>
  <c r="N4071" i="3"/>
  <c r="N4072" i="3"/>
  <c r="N4073" i="3"/>
  <c r="N4074" i="3"/>
  <c r="N4075" i="3"/>
  <c r="N4076" i="3"/>
  <c r="N4077" i="3"/>
  <c r="N4078" i="3"/>
  <c r="N4079" i="3"/>
  <c r="N4080" i="3"/>
  <c r="N4081" i="3"/>
  <c r="R4071" i="3"/>
  <c r="R4072" i="3"/>
  <c r="R4073" i="3"/>
  <c r="R4074" i="3"/>
  <c r="R4075" i="3"/>
  <c r="R4076" i="3"/>
  <c r="R4077" i="3"/>
  <c r="R4078" i="3"/>
  <c r="R4079" i="3"/>
  <c r="R4080" i="3"/>
  <c r="R4081" i="3"/>
  <c r="R4070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A4082" i="3"/>
  <c r="A4083" i="3"/>
  <c r="A4084" i="3"/>
  <c r="A4085" i="3"/>
  <c r="A4086" i="3"/>
  <c r="A4087" i="3"/>
  <c r="A4632" i="3"/>
  <c r="A4633" i="3"/>
  <c r="A4634" i="3"/>
  <c r="K4082" i="3"/>
  <c r="K4083" i="3"/>
  <c r="K4084" i="3"/>
  <c r="K4085" i="3"/>
  <c r="K4086" i="3"/>
  <c r="K4087" i="3"/>
  <c r="K4632" i="3"/>
  <c r="K4633" i="3"/>
  <c r="K4634" i="3"/>
  <c r="L4082" i="3"/>
  <c r="L4083" i="3"/>
  <c r="L4084" i="3"/>
  <c r="L4085" i="3"/>
  <c r="L4086" i="3"/>
  <c r="L4087" i="3"/>
  <c r="L4632" i="3"/>
  <c r="L4633" i="3"/>
  <c r="L4634" i="3"/>
  <c r="N4082" i="3"/>
  <c r="N4083" i="3"/>
  <c r="N4084" i="3"/>
  <c r="N4085" i="3"/>
  <c r="N4086" i="3"/>
  <c r="N4087" i="3"/>
  <c r="N4632" i="3"/>
  <c r="N4633" i="3"/>
  <c r="N4634" i="3"/>
  <c r="R4082" i="3"/>
  <c r="R4083" i="3"/>
  <c r="R4084" i="3"/>
  <c r="R4085" i="3"/>
  <c r="R4086" i="3"/>
  <c r="R4087" i="3"/>
  <c r="R4632" i="3"/>
  <c r="R4633" i="3"/>
  <c r="R4634" i="3"/>
  <c r="W4082" i="3"/>
  <c r="W4083" i="3"/>
  <c r="W4084" i="3"/>
  <c r="W4085" i="3"/>
  <c r="W4086" i="3"/>
  <c r="W4087" i="3"/>
  <c r="W4632" i="3"/>
  <c r="W4633" i="3"/>
  <c r="W4634" i="3"/>
  <c r="X4082" i="3"/>
  <c r="X4083" i="3"/>
  <c r="X4084" i="3"/>
  <c r="X4085" i="3"/>
  <c r="X4086" i="3"/>
  <c r="X4087" i="3"/>
  <c r="X4632" i="3"/>
  <c r="X4633" i="3"/>
  <c r="X4634" i="3"/>
  <c r="A4636" i="3"/>
  <c r="A4637" i="3"/>
  <c r="A4638" i="3"/>
  <c r="A4640" i="3"/>
  <c r="A4641" i="3"/>
  <c r="K4636" i="3"/>
  <c r="K4637" i="3"/>
  <c r="K4638" i="3"/>
  <c r="K4640" i="3"/>
  <c r="K4641" i="3"/>
  <c r="L4636" i="3"/>
  <c r="L4637" i="3"/>
  <c r="L4638" i="3"/>
  <c r="N4636" i="3"/>
  <c r="N4637" i="3"/>
  <c r="N4638" i="3"/>
  <c r="N4640" i="3"/>
  <c r="N4641" i="3"/>
  <c r="R4636" i="3"/>
  <c r="R4637" i="3"/>
  <c r="R4638" i="3"/>
  <c r="R4640" i="3"/>
  <c r="R4641" i="3"/>
  <c r="W4636" i="3"/>
  <c r="W4637" i="3"/>
  <c r="W4638" i="3"/>
  <c r="W4640" i="3"/>
  <c r="W4641" i="3"/>
  <c r="X4636" i="3"/>
  <c r="X4637" i="3"/>
  <c r="X4638" i="3"/>
  <c r="X4640" i="3"/>
  <c r="X4641" i="3"/>
  <c r="A4642" i="3"/>
  <c r="A4643" i="3"/>
  <c r="A4644" i="3"/>
  <c r="K4642" i="3"/>
  <c r="K4643" i="3"/>
  <c r="K4644" i="3"/>
  <c r="N4642" i="3"/>
  <c r="N4643" i="3"/>
  <c r="N4644" i="3"/>
  <c r="R4642" i="3"/>
  <c r="R4643" i="3"/>
  <c r="R4644" i="3"/>
  <c r="W4642" i="3"/>
  <c r="W4643" i="3"/>
  <c r="W4644" i="3"/>
  <c r="X4642" i="3"/>
  <c r="X4643" i="3"/>
  <c r="X4644" i="3"/>
  <c r="A3647" i="3"/>
  <c r="A3677" i="3"/>
  <c r="A3626" i="3"/>
  <c r="A3763" i="3"/>
  <c r="K3763" i="3"/>
  <c r="L3763" i="3"/>
  <c r="N3763" i="3"/>
  <c r="R3763" i="3"/>
  <c r="W3763" i="3"/>
  <c r="X3763" i="3"/>
  <c r="A3757" i="3"/>
  <c r="K3757" i="3"/>
  <c r="L3757" i="3"/>
  <c r="N3757" i="3"/>
  <c r="R3757" i="3"/>
  <c r="W3757" i="3"/>
  <c r="X3757" i="3"/>
  <c r="A3758" i="3"/>
  <c r="K3758" i="3"/>
  <c r="L3758" i="3"/>
  <c r="N3758" i="3"/>
  <c r="R3758" i="3"/>
  <c r="W3758" i="3"/>
  <c r="X3758" i="3"/>
  <c r="A3521" i="3"/>
  <c r="A3681" i="3"/>
  <c r="A3710" i="3"/>
  <c r="A4650" i="3"/>
  <c r="K4650" i="3"/>
  <c r="L4650" i="3"/>
  <c r="N4650" i="3"/>
  <c r="R4650" i="3"/>
  <c r="W4650" i="3"/>
  <c r="X4650" i="3"/>
  <c r="A4649" i="3"/>
  <c r="K4649" i="3"/>
  <c r="L4649" i="3"/>
  <c r="N4649" i="3"/>
  <c r="R4649" i="3"/>
  <c r="W4649" i="3"/>
  <c r="X4649" i="3"/>
  <c r="A3644" i="3"/>
  <c r="A3645" i="3"/>
  <c r="A3646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8" i="3"/>
  <c r="A3679" i="3"/>
  <c r="A3680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1" i="3"/>
  <c r="A3712" i="3"/>
  <c r="A3713" i="3"/>
  <c r="A3714" i="3"/>
  <c r="A3715" i="3"/>
  <c r="A3716" i="3"/>
  <c r="K3644" i="3"/>
  <c r="K3645" i="3"/>
  <c r="K3646" i="3"/>
  <c r="K3647" i="3"/>
  <c r="K3648" i="3"/>
  <c r="K3649" i="3"/>
  <c r="K3650" i="3"/>
  <c r="K3651" i="3"/>
  <c r="K3652" i="3"/>
  <c r="K3653" i="3"/>
  <c r="K3654" i="3"/>
  <c r="K3655" i="3"/>
  <c r="K3656" i="3"/>
  <c r="K3657" i="3"/>
  <c r="K3658" i="3"/>
  <c r="K3659" i="3"/>
  <c r="K3660" i="3"/>
  <c r="K3661" i="3"/>
  <c r="K3662" i="3"/>
  <c r="K3663" i="3"/>
  <c r="K3664" i="3"/>
  <c r="K3665" i="3"/>
  <c r="K3666" i="3"/>
  <c r="K3667" i="3"/>
  <c r="K3668" i="3"/>
  <c r="K3669" i="3"/>
  <c r="K3670" i="3"/>
  <c r="K3671" i="3"/>
  <c r="K3672" i="3"/>
  <c r="K3673" i="3"/>
  <c r="K3674" i="3"/>
  <c r="K3675" i="3"/>
  <c r="K3676" i="3"/>
  <c r="K3677" i="3"/>
  <c r="K3678" i="3"/>
  <c r="K3679" i="3"/>
  <c r="K3680" i="3"/>
  <c r="K3681" i="3"/>
  <c r="K3682" i="3"/>
  <c r="K3683" i="3"/>
  <c r="K3684" i="3"/>
  <c r="K3685" i="3"/>
  <c r="K3686" i="3"/>
  <c r="K3687" i="3"/>
  <c r="K3688" i="3"/>
  <c r="K3689" i="3"/>
  <c r="K3690" i="3"/>
  <c r="K3691" i="3"/>
  <c r="K3692" i="3"/>
  <c r="K3693" i="3"/>
  <c r="K3694" i="3"/>
  <c r="K3695" i="3"/>
  <c r="K3696" i="3"/>
  <c r="K3697" i="3"/>
  <c r="K3698" i="3"/>
  <c r="K3699" i="3"/>
  <c r="K3700" i="3"/>
  <c r="K3701" i="3"/>
  <c r="K3702" i="3"/>
  <c r="K3703" i="3"/>
  <c r="K3704" i="3"/>
  <c r="K3705" i="3"/>
  <c r="K3706" i="3"/>
  <c r="K3707" i="3"/>
  <c r="K3708" i="3"/>
  <c r="K3709" i="3"/>
  <c r="K3710" i="3"/>
  <c r="K3711" i="3"/>
  <c r="K3712" i="3"/>
  <c r="K3713" i="3"/>
  <c r="K3714" i="3"/>
  <c r="K3715" i="3"/>
  <c r="K3716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N3644" i="3"/>
  <c r="N3645" i="3"/>
  <c r="N3646" i="3"/>
  <c r="N3647" i="3"/>
  <c r="N3648" i="3"/>
  <c r="N3649" i="3"/>
  <c r="N3650" i="3"/>
  <c r="N3651" i="3"/>
  <c r="N3652" i="3"/>
  <c r="N3653" i="3"/>
  <c r="N3654" i="3"/>
  <c r="N3655" i="3"/>
  <c r="N3656" i="3"/>
  <c r="N3657" i="3"/>
  <c r="N3658" i="3"/>
  <c r="N3659" i="3"/>
  <c r="N3660" i="3"/>
  <c r="N3661" i="3"/>
  <c r="N3662" i="3"/>
  <c r="N3663" i="3"/>
  <c r="N3664" i="3"/>
  <c r="N3665" i="3"/>
  <c r="N3666" i="3"/>
  <c r="N3667" i="3"/>
  <c r="N3668" i="3"/>
  <c r="N3669" i="3"/>
  <c r="N3670" i="3"/>
  <c r="N3671" i="3"/>
  <c r="N3672" i="3"/>
  <c r="N3673" i="3"/>
  <c r="N3674" i="3"/>
  <c r="N3675" i="3"/>
  <c r="N3676" i="3"/>
  <c r="N3677" i="3"/>
  <c r="N3678" i="3"/>
  <c r="N3679" i="3"/>
  <c r="N3680" i="3"/>
  <c r="N3681" i="3"/>
  <c r="N3682" i="3"/>
  <c r="N3683" i="3"/>
  <c r="N3684" i="3"/>
  <c r="N3685" i="3"/>
  <c r="N3686" i="3"/>
  <c r="N3687" i="3"/>
  <c r="N3688" i="3"/>
  <c r="N3689" i="3"/>
  <c r="N3690" i="3"/>
  <c r="N3691" i="3"/>
  <c r="N3692" i="3"/>
  <c r="N3693" i="3"/>
  <c r="N3694" i="3"/>
  <c r="N3695" i="3"/>
  <c r="N3696" i="3"/>
  <c r="N3697" i="3"/>
  <c r="N3698" i="3"/>
  <c r="N3699" i="3"/>
  <c r="N3700" i="3"/>
  <c r="N3701" i="3"/>
  <c r="N3702" i="3"/>
  <c r="N3703" i="3"/>
  <c r="N3704" i="3"/>
  <c r="N3705" i="3"/>
  <c r="N3706" i="3"/>
  <c r="N3707" i="3"/>
  <c r="N3708" i="3"/>
  <c r="N3709" i="3"/>
  <c r="N3710" i="3"/>
  <c r="N3711" i="3"/>
  <c r="N3712" i="3"/>
  <c r="N3713" i="3"/>
  <c r="N3714" i="3"/>
  <c r="N3715" i="3"/>
  <c r="N3716" i="3"/>
  <c r="R3644" i="3"/>
  <c r="R3645" i="3"/>
  <c r="R3646" i="3"/>
  <c r="R3647" i="3"/>
  <c r="R3648" i="3"/>
  <c r="R3649" i="3"/>
  <c r="R3650" i="3"/>
  <c r="R3651" i="3"/>
  <c r="R3652" i="3"/>
  <c r="R3653" i="3"/>
  <c r="R3654" i="3"/>
  <c r="R3655" i="3"/>
  <c r="R3656" i="3"/>
  <c r="R3657" i="3"/>
  <c r="R3658" i="3"/>
  <c r="R3659" i="3"/>
  <c r="R3660" i="3"/>
  <c r="R3661" i="3"/>
  <c r="R3662" i="3"/>
  <c r="R3663" i="3"/>
  <c r="R3664" i="3"/>
  <c r="R3665" i="3"/>
  <c r="R3666" i="3"/>
  <c r="R3667" i="3"/>
  <c r="R3668" i="3"/>
  <c r="R3669" i="3"/>
  <c r="R3670" i="3"/>
  <c r="R3671" i="3"/>
  <c r="R3672" i="3"/>
  <c r="R3673" i="3"/>
  <c r="R3674" i="3"/>
  <c r="R3675" i="3"/>
  <c r="R3676" i="3"/>
  <c r="R3677" i="3"/>
  <c r="R3678" i="3"/>
  <c r="R3679" i="3"/>
  <c r="R3680" i="3"/>
  <c r="R3681" i="3"/>
  <c r="R3682" i="3"/>
  <c r="R3683" i="3"/>
  <c r="R3684" i="3"/>
  <c r="R3685" i="3"/>
  <c r="R3686" i="3"/>
  <c r="R3687" i="3"/>
  <c r="R3688" i="3"/>
  <c r="R3689" i="3"/>
  <c r="R3690" i="3"/>
  <c r="R3691" i="3"/>
  <c r="R3692" i="3"/>
  <c r="R3693" i="3"/>
  <c r="R3694" i="3"/>
  <c r="R3695" i="3"/>
  <c r="R3696" i="3"/>
  <c r="R3697" i="3"/>
  <c r="R3698" i="3"/>
  <c r="R3699" i="3"/>
  <c r="R3700" i="3"/>
  <c r="R3701" i="3"/>
  <c r="R3702" i="3"/>
  <c r="R3703" i="3"/>
  <c r="R3704" i="3"/>
  <c r="R3705" i="3"/>
  <c r="R3706" i="3"/>
  <c r="R3707" i="3"/>
  <c r="R3708" i="3"/>
  <c r="R3709" i="3"/>
  <c r="R3710" i="3"/>
  <c r="R3711" i="3"/>
  <c r="R3712" i="3"/>
  <c r="R3713" i="3"/>
  <c r="R3714" i="3"/>
  <c r="R3715" i="3"/>
  <c r="R3716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A3717" i="3"/>
  <c r="A3718" i="3"/>
  <c r="A3719" i="3"/>
  <c r="A3720" i="3"/>
  <c r="A3721" i="3"/>
  <c r="A3722" i="3"/>
  <c r="A3723" i="3"/>
  <c r="A3724" i="3"/>
  <c r="A3725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9" i="3"/>
  <c r="A3760" i="3"/>
  <c r="A3761" i="3"/>
  <c r="A3762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K3717" i="3"/>
  <c r="K3718" i="3"/>
  <c r="K3719" i="3"/>
  <c r="K3720" i="3"/>
  <c r="K3721" i="3"/>
  <c r="K3722" i="3"/>
  <c r="K3723" i="3"/>
  <c r="K3724" i="3"/>
  <c r="K3725" i="3"/>
  <c r="K3728" i="3"/>
  <c r="K3729" i="3"/>
  <c r="K3730" i="3"/>
  <c r="K3731" i="3"/>
  <c r="K3732" i="3"/>
  <c r="K3733" i="3"/>
  <c r="K3734" i="3"/>
  <c r="K3735" i="3"/>
  <c r="K3736" i="3"/>
  <c r="K3737" i="3"/>
  <c r="K3738" i="3"/>
  <c r="K3739" i="3"/>
  <c r="K3740" i="3"/>
  <c r="K3741" i="3"/>
  <c r="K3742" i="3"/>
  <c r="K3743" i="3"/>
  <c r="K3744" i="3"/>
  <c r="K3745" i="3"/>
  <c r="K3746" i="3"/>
  <c r="K3747" i="3"/>
  <c r="K3748" i="3"/>
  <c r="K3749" i="3"/>
  <c r="K3750" i="3"/>
  <c r="K3751" i="3"/>
  <c r="K3752" i="3"/>
  <c r="K3753" i="3"/>
  <c r="K3754" i="3"/>
  <c r="K3755" i="3"/>
  <c r="K3756" i="3"/>
  <c r="K3759" i="3"/>
  <c r="K3760" i="3"/>
  <c r="K3761" i="3"/>
  <c r="K3762" i="3"/>
  <c r="K3764" i="3"/>
  <c r="K3765" i="3"/>
  <c r="K3766" i="3"/>
  <c r="K3767" i="3"/>
  <c r="K3768" i="3"/>
  <c r="K3769" i="3"/>
  <c r="K3770" i="3"/>
  <c r="K3771" i="3"/>
  <c r="K3772" i="3"/>
  <c r="K3773" i="3"/>
  <c r="K3774" i="3"/>
  <c r="K3775" i="3"/>
  <c r="K3776" i="3"/>
  <c r="K3777" i="3"/>
  <c r="K3778" i="3"/>
  <c r="K3779" i="3"/>
  <c r="K3780" i="3"/>
  <c r="K3781" i="3"/>
  <c r="K3782" i="3"/>
  <c r="K3783" i="3"/>
  <c r="K3784" i="3"/>
  <c r="K3785" i="3"/>
  <c r="L3717" i="3"/>
  <c r="L3718" i="3"/>
  <c r="L3719" i="3"/>
  <c r="L3720" i="3"/>
  <c r="L3721" i="3"/>
  <c r="L3722" i="3"/>
  <c r="L3723" i="3"/>
  <c r="L3724" i="3"/>
  <c r="L3725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9" i="3"/>
  <c r="L3760" i="3"/>
  <c r="L3761" i="3"/>
  <c r="L3762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N3717" i="3"/>
  <c r="N3718" i="3"/>
  <c r="N3719" i="3"/>
  <c r="N3720" i="3"/>
  <c r="N3721" i="3"/>
  <c r="N3722" i="3"/>
  <c r="N3723" i="3"/>
  <c r="N3724" i="3"/>
  <c r="N3725" i="3"/>
  <c r="N3728" i="3"/>
  <c r="N3729" i="3"/>
  <c r="N3730" i="3"/>
  <c r="N3731" i="3"/>
  <c r="N3732" i="3"/>
  <c r="N3733" i="3"/>
  <c r="N3734" i="3"/>
  <c r="N3735" i="3"/>
  <c r="N3736" i="3"/>
  <c r="N3737" i="3"/>
  <c r="N3738" i="3"/>
  <c r="N3739" i="3"/>
  <c r="N3740" i="3"/>
  <c r="N3741" i="3"/>
  <c r="N3742" i="3"/>
  <c r="N3743" i="3"/>
  <c r="N3744" i="3"/>
  <c r="N3745" i="3"/>
  <c r="N3746" i="3"/>
  <c r="N3747" i="3"/>
  <c r="N3748" i="3"/>
  <c r="N3749" i="3"/>
  <c r="N3750" i="3"/>
  <c r="N3751" i="3"/>
  <c r="N3752" i="3"/>
  <c r="N3753" i="3"/>
  <c r="N3754" i="3"/>
  <c r="N3755" i="3"/>
  <c r="N3756" i="3"/>
  <c r="N3759" i="3"/>
  <c r="N3760" i="3"/>
  <c r="N3761" i="3"/>
  <c r="N3762" i="3"/>
  <c r="N3764" i="3"/>
  <c r="N3765" i="3"/>
  <c r="N3766" i="3"/>
  <c r="N3767" i="3"/>
  <c r="N3768" i="3"/>
  <c r="N3769" i="3"/>
  <c r="N3770" i="3"/>
  <c r="N3771" i="3"/>
  <c r="N3772" i="3"/>
  <c r="N3773" i="3"/>
  <c r="N3774" i="3"/>
  <c r="N3775" i="3"/>
  <c r="N3776" i="3"/>
  <c r="N3777" i="3"/>
  <c r="N3778" i="3"/>
  <c r="N3779" i="3"/>
  <c r="N3780" i="3"/>
  <c r="N3781" i="3"/>
  <c r="N3782" i="3"/>
  <c r="N3783" i="3"/>
  <c r="N3784" i="3"/>
  <c r="N3785" i="3"/>
  <c r="R3717" i="3"/>
  <c r="R3718" i="3"/>
  <c r="R3719" i="3"/>
  <c r="R3720" i="3"/>
  <c r="R3721" i="3"/>
  <c r="R3722" i="3"/>
  <c r="R3723" i="3"/>
  <c r="R3724" i="3"/>
  <c r="R3725" i="3"/>
  <c r="R3728" i="3"/>
  <c r="R3729" i="3"/>
  <c r="R3730" i="3"/>
  <c r="R3731" i="3"/>
  <c r="R3732" i="3"/>
  <c r="R3733" i="3"/>
  <c r="R3734" i="3"/>
  <c r="R3735" i="3"/>
  <c r="R3736" i="3"/>
  <c r="R3737" i="3"/>
  <c r="R3738" i="3"/>
  <c r="R3739" i="3"/>
  <c r="R3740" i="3"/>
  <c r="R3741" i="3"/>
  <c r="R3742" i="3"/>
  <c r="R3743" i="3"/>
  <c r="R3744" i="3"/>
  <c r="R3745" i="3"/>
  <c r="R3746" i="3"/>
  <c r="R3747" i="3"/>
  <c r="R3748" i="3"/>
  <c r="R3749" i="3"/>
  <c r="R3750" i="3"/>
  <c r="R3751" i="3"/>
  <c r="R3752" i="3"/>
  <c r="R3753" i="3"/>
  <c r="R3754" i="3"/>
  <c r="R3755" i="3"/>
  <c r="R3756" i="3"/>
  <c r="R3759" i="3"/>
  <c r="R3760" i="3"/>
  <c r="R3761" i="3"/>
  <c r="R3762" i="3"/>
  <c r="R3764" i="3"/>
  <c r="R3765" i="3"/>
  <c r="R3766" i="3"/>
  <c r="R3767" i="3"/>
  <c r="R3768" i="3"/>
  <c r="R3769" i="3"/>
  <c r="R3770" i="3"/>
  <c r="R3771" i="3"/>
  <c r="R3772" i="3"/>
  <c r="R3773" i="3"/>
  <c r="R3774" i="3"/>
  <c r="R3775" i="3"/>
  <c r="R3776" i="3"/>
  <c r="R3777" i="3"/>
  <c r="R3778" i="3"/>
  <c r="R3779" i="3"/>
  <c r="R3780" i="3"/>
  <c r="R3781" i="3"/>
  <c r="R3782" i="3"/>
  <c r="R3783" i="3"/>
  <c r="R3784" i="3"/>
  <c r="R3785" i="3"/>
  <c r="W3717" i="3"/>
  <c r="W3718" i="3"/>
  <c r="W3719" i="3"/>
  <c r="W3720" i="3"/>
  <c r="W3721" i="3"/>
  <c r="W3722" i="3"/>
  <c r="W3723" i="3"/>
  <c r="W3724" i="3"/>
  <c r="W3725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9" i="3"/>
  <c r="W3760" i="3"/>
  <c r="W3761" i="3"/>
  <c r="W3762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X3717" i="3"/>
  <c r="X3718" i="3"/>
  <c r="X3719" i="3"/>
  <c r="X3720" i="3"/>
  <c r="X3721" i="3"/>
  <c r="X3722" i="3"/>
  <c r="X3723" i="3"/>
  <c r="X3724" i="3"/>
  <c r="X3725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9" i="3"/>
  <c r="X3760" i="3"/>
  <c r="X3761" i="3"/>
  <c r="X3762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K3786" i="3"/>
  <c r="K3787" i="3"/>
  <c r="K3788" i="3"/>
  <c r="K3789" i="3"/>
  <c r="K3790" i="3"/>
  <c r="K3791" i="3"/>
  <c r="K3792" i="3"/>
  <c r="K3793" i="3"/>
  <c r="K3794" i="3"/>
  <c r="K3795" i="3"/>
  <c r="K3796" i="3"/>
  <c r="K3797" i="3"/>
  <c r="K3798" i="3"/>
  <c r="K3799" i="3"/>
  <c r="K3800" i="3"/>
  <c r="K3801" i="3"/>
  <c r="K3802" i="3"/>
  <c r="K3803" i="3"/>
  <c r="K3804" i="3"/>
  <c r="K3805" i="3"/>
  <c r="K3806" i="3"/>
  <c r="K3807" i="3"/>
  <c r="K3808" i="3"/>
  <c r="K3809" i="3"/>
  <c r="K3810" i="3"/>
  <c r="K3811" i="3"/>
  <c r="K3812" i="3"/>
  <c r="K3813" i="3"/>
  <c r="K3814" i="3"/>
  <c r="K3815" i="3"/>
  <c r="K3816" i="3"/>
  <c r="K3817" i="3"/>
  <c r="K3818" i="3"/>
  <c r="K3819" i="3"/>
  <c r="K3820" i="3"/>
  <c r="K3821" i="3"/>
  <c r="K3822" i="3"/>
  <c r="K3823" i="3"/>
  <c r="K3824" i="3"/>
  <c r="K3825" i="3"/>
  <c r="K3826" i="3"/>
  <c r="K3827" i="3"/>
  <c r="K3828" i="3"/>
  <c r="K3829" i="3"/>
  <c r="K3830" i="3"/>
  <c r="K3831" i="3"/>
  <c r="K3832" i="3"/>
  <c r="K3833" i="3"/>
  <c r="K3834" i="3"/>
  <c r="K3835" i="3"/>
  <c r="K3836" i="3"/>
  <c r="K3837" i="3"/>
  <c r="K3838" i="3"/>
  <c r="K3839" i="3"/>
  <c r="K3840" i="3"/>
  <c r="K3841" i="3"/>
  <c r="K3842" i="3"/>
  <c r="K3843" i="3"/>
  <c r="K3844" i="3"/>
  <c r="K3845" i="3"/>
  <c r="K3846" i="3"/>
  <c r="K3847" i="3"/>
  <c r="K3848" i="3"/>
  <c r="K3849" i="3"/>
  <c r="K3850" i="3"/>
  <c r="K3851" i="3"/>
  <c r="K3852" i="3"/>
  <c r="K3853" i="3"/>
  <c r="K3854" i="3"/>
  <c r="K385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N3786" i="3"/>
  <c r="N3787" i="3"/>
  <c r="N3788" i="3"/>
  <c r="N3789" i="3"/>
  <c r="N3790" i="3"/>
  <c r="N3791" i="3"/>
  <c r="N3792" i="3"/>
  <c r="N3793" i="3"/>
  <c r="N3794" i="3"/>
  <c r="N3795" i="3"/>
  <c r="N3796" i="3"/>
  <c r="N3797" i="3"/>
  <c r="N3798" i="3"/>
  <c r="N3799" i="3"/>
  <c r="N3800" i="3"/>
  <c r="N3801" i="3"/>
  <c r="N3802" i="3"/>
  <c r="N3803" i="3"/>
  <c r="N3804" i="3"/>
  <c r="N3805" i="3"/>
  <c r="N3806" i="3"/>
  <c r="N3807" i="3"/>
  <c r="N3808" i="3"/>
  <c r="N3809" i="3"/>
  <c r="N3810" i="3"/>
  <c r="N3811" i="3"/>
  <c r="N3812" i="3"/>
  <c r="N3813" i="3"/>
  <c r="N3814" i="3"/>
  <c r="N3815" i="3"/>
  <c r="N3816" i="3"/>
  <c r="N3817" i="3"/>
  <c r="N3818" i="3"/>
  <c r="N3819" i="3"/>
  <c r="N3820" i="3"/>
  <c r="N3821" i="3"/>
  <c r="N3822" i="3"/>
  <c r="N3823" i="3"/>
  <c r="N3824" i="3"/>
  <c r="N3825" i="3"/>
  <c r="N3826" i="3"/>
  <c r="N3827" i="3"/>
  <c r="N3828" i="3"/>
  <c r="N3829" i="3"/>
  <c r="N3830" i="3"/>
  <c r="N3831" i="3"/>
  <c r="N3832" i="3"/>
  <c r="N3833" i="3"/>
  <c r="N3834" i="3"/>
  <c r="N3835" i="3"/>
  <c r="N3836" i="3"/>
  <c r="N3837" i="3"/>
  <c r="N3838" i="3"/>
  <c r="N3839" i="3"/>
  <c r="N3840" i="3"/>
  <c r="N3841" i="3"/>
  <c r="N3842" i="3"/>
  <c r="N3843" i="3"/>
  <c r="N3844" i="3"/>
  <c r="N3845" i="3"/>
  <c r="N3846" i="3"/>
  <c r="N3847" i="3"/>
  <c r="N3848" i="3"/>
  <c r="N3849" i="3"/>
  <c r="N3850" i="3"/>
  <c r="N3851" i="3"/>
  <c r="N3852" i="3"/>
  <c r="N3853" i="3"/>
  <c r="N3854" i="3"/>
  <c r="N3855" i="3"/>
  <c r="R3786" i="3"/>
  <c r="R3787" i="3"/>
  <c r="R3788" i="3"/>
  <c r="R3789" i="3"/>
  <c r="R3790" i="3"/>
  <c r="R3791" i="3"/>
  <c r="R3792" i="3"/>
  <c r="R3793" i="3"/>
  <c r="R3794" i="3"/>
  <c r="R3795" i="3"/>
  <c r="R3796" i="3"/>
  <c r="R3797" i="3"/>
  <c r="R3798" i="3"/>
  <c r="R3799" i="3"/>
  <c r="R3800" i="3"/>
  <c r="R3801" i="3"/>
  <c r="R3802" i="3"/>
  <c r="R3803" i="3"/>
  <c r="R3804" i="3"/>
  <c r="R3805" i="3"/>
  <c r="R3806" i="3"/>
  <c r="R3807" i="3"/>
  <c r="R3808" i="3"/>
  <c r="R3809" i="3"/>
  <c r="R3810" i="3"/>
  <c r="R3811" i="3"/>
  <c r="R3812" i="3"/>
  <c r="R3813" i="3"/>
  <c r="R3814" i="3"/>
  <c r="R3815" i="3"/>
  <c r="R3816" i="3"/>
  <c r="R3817" i="3"/>
  <c r="R3818" i="3"/>
  <c r="R3819" i="3"/>
  <c r="R3820" i="3"/>
  <c r="R3821" i="3"/>
  <c r="R3822" i="3"/>
  <c r="R3823" i="3"/>
  <c r="R3824" i="3"/>
  <c r="R3825" i="3"/>
  <c r="R3826" i="3"/>
  <c r="R3827" i="3"/>
  <c r="R3828" i="3"/>
  <c r="R3829" i="3"/>
  <c r="R3830" i="3"/>
  <c r="R3831" i="3"/>
  <c r="R3832" i="3"/>
  <c r="R3833" i="3"/>
  <c r="R3834" i="3"/>
  <c r="R3835" i="3"/>
  <c r="R3836" i="3"/>
  <c r="R3837" i="3"/>
  <c r="R3838" i="3"/>
  <c r="R3839" i="3"/>
  <c r="R3840" i="3"/>
  <c r="R3841" i="3"/>
  <c r="R3842" i="3"/>
  <c r="R3843" i="3"/>
  <c r="R3844" i="3"/>
  <c r="R3845" i="3"/>
  <c r="R3846" i="3"/>
  <c r="R3847" i="3"/>
  <c r="R3848" i="3"/>
  <c r="R3849" i="3"/>
  <c r="R3850" i="3"/>
  <c r="R3851" i="3"/>
  <c r="R3852" i="3"/>
  <c r="R3853" i="3"/>
  <c r="R3854" i="3"/>
  <c r="R385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K3856" i="3"/>
  <c r="K3857" i="3"/>
  <c r="K3858" i="3"/>
  <c r="K3859" i="3"/>
  <c r="K3860" i="3"/>
  <c r="K3861" i="3"/>
  <c r="K3862" i="3"/>
  <c r="K3863" i="3"/>
  <c r="K3864" i="3"/>
  <c r="K3865" i="3"/>
  <c r="K3866" i="3"/>
  <c r="K3867" i="3"/>
  <c r="K3868" i="3"/>
  <c r="K3869" i="3"/>
  <c r="K3870" i="3"/>
  <c r="K3871" i="3"/>
  <c r="K3872" i="3"/>
  <c r="K3873" i="3"/>
  <c r="K3874" i="3"/>
  <c r="K3875" i="3"/>
  <c r="K3876" i="3"/>
  <c r="K3877" i="3"/>
  <c r="K3878" i="3"/>
  <c r="K3879" i="3"/>
  <c r="K3880" i="3"/>
  <c r="K3881" i="3"/>
  <c r="K3882" i="3"/>
  <c r="K3883" i="3"/>
  <c r="K3884" i="3"/>
  <c r="K3885" i="3"/>
  <c r="K3886" i="3"/>
  <c r="K3887" i="3"/>
  <c r="K3888" i="3"/>
  <c r="K3889" i="3"/>
  <c r="K3890" i="3"/>
  <c r="K3891" i="3"/>
  <c r="K3892" i="3"/>
  <c r="K3893" i="3"/>
  <c r="K3894" i="3"/>
  <c r="K3895" i="3"/>
  <c r="K3896" i="3"/>
  <c r="K3897" i="3"/>
  <c r="K3898" i="3"/>
  <c r="K3899" i="3"/>
  <c r="K3900" i="3"/>
  <c r="K3901" i="3"/>
  <c r="K3902" i="3"/>
  <c r="K3903" i="3"/>
  <c r="K3904" i="3"/>
  <c r="K3905" i="3"/>
  <c r="K3906" i="3"/>
  <c r="K3907" i="3"/>
  <c r="K3908" i="3"/>
  <c r="K3909" i="3"/>
  <c r="K3910" i="3"/>
  <c r="K3911" i="3"/>
  <c r="K3912" i="3"/>
  <c r="K3913" i="3"/>
  <c r="K3914" i="3"/>
  <c r="K3915" i="3"/>
  <c r="K3916" i="3"/>
  <c r="K3917" i="3"/>
  <c r="K3918" i="3"/>
  <c r="K3919" i="3"/>
  <c r="K3920" i="3"/>
  <c r="K3921" i="3"/>
  <c r="K3922" i="3"/>
  <c r="K3923" i="3"/>
  <c r="K3924" i="3"/>
  <c r="K3925" i="3"/>
  <c r="K3926" i="3"/>
  <c r="K3927" i="3"/>
  <c r="K3928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N3856" i="3"/>
  <c r="N3857" i="3"/>
  <c r="N3858" i="3"/>
  <c r="N3859" i="3"/>
  <c r="N3860" i="3"/>
  <c r="N3861" i="3"/>
  <c r="N3862" i="3"/>
  <c r="N3863" i="3"/>
  <c r="N3864" i="3"/>
  <c r="N3865" i="3"/>
  <c r="N3866" i="3"/>
  <c r="N3867" i="3"/>
  <c r="N3868" i="3"/>
  <c r="N3869" i="3"/>
  <c r="N3870" i="3"/>
  <c r="N3871" i="3"/>
  <c r="N3872" i="3"/>
  <c r="N3873" i="3"/>
  <c r="N3874" i="3"/>
  <c r="N3875" i="3"/>
  <c r="N3876" i="3"/>
  <c r="N3877" i="3"/>
  <c r="N3878" i="3"/>
  <c r="N3879" i="3"/>
  <c r="N3880" i="3"/>
  <c r="N3881" i="3"/>
  <c r="N3882" i="3"/>
  <c r="N3883" i="3"/>
  <c r="N3884" i="3"/>
  <c r="N3885" i="3"/>
  <c r="N3886" i="3"/>
  <c r="N3887" i="3"/>
  <c r="N3888" i="3"/>
  <c r="N3889" i="3"/>
  <c r="N3890" i="3"/>
  <c r="N3891" i="3"/>
  <c r="N3892" i="3"/>
  <c r="N3893" i="3"/>
  <c r="N3894" i="3"/>
  <c r="N3895" i="3"/>
  <c r="N3896" i="3"/>
  <c r="N3897" i="3"/>
  <c r="N3898" i="3"/>
  <c r="N3899" i="3"/>
  <c r="N3900" i="3"/>
  <c r="N3901" i="3"/>
  <c r="N3902" i="3"/>
  <c r="N3903" i="3"/>
  <c r="N3904" i="3"/>
  <c r="N3905" i="3"/>
  <c r="N3906" i="3"/>
  <c r="N3907" i="3"/>
  <c r="N3908" i="3"/>
  <c r="N3909" i="3"/>
  <c r="N3910" i="3"/>
  <c r="N3911" i="3"/>
  <c r="N3912" i="3"/>
  <c r="N3913" i="3"/>
  <c r="N3914" i="3"/>
  <c r="N3915" i="3"/>
  <c r="N3916" i="3"/>
  <c r="N3917" i="3"/>
  <c r="N3918" i="3"/>
  <c r="N3919" i="3"/>
  <c r="N3920" i="3"/>
  <c r="N3921" i="3"/>
  <c r="N3922" i="3"/>
  <c r="N3923" i="3"/>
  <c r="N3924" i="3"/>
  <c r="N3925" i="3"/>
  <c r="N3926" i="3"/>
  <c r="N3927" i="3"/>
  <c r="N3928" i="3"/>
  <c r="R3856" i="3"/>
  <c r="R3857" i="3"/>
  <c r="R3858" i="3"/>
  <c r="R3859" i="3"/>
  <c r="R3860" i="3"/>
  <c r="R3861" i="3"/>
  <c r="R3862" i="3"/>
  <c r="R3863" i="3"/>
  <c r="R3864" i="3"/>
  <c r="R3865" i="3"/>
  <c r="R3866" i="3"/>
  <c r="R3867" i="3"/>
  <c r="R3868" i="3"/>
  <c r="R3869" i="3"/>
  <c r="R3870" i="3"/>
  <c r="R3871" i="3"/>
  <c r="R3872" i="3"/>
  <c r="R3873" i="3"/>
  <c r="R3874" i="3"/>
  <c r="R3875" i="3"/>
  <c r="R3876" i="3"/>
  <c r="R3877" i="3"/>
  <c r="R3878" i="3"/>
  <c r="R3879" i="3"/>
  <c r="R3880" i="3"/>
  <c r="R3881" i="3"/>
  <c r="R3882" i="3"/>
  <c r="R3883" i="3"/>
  <c r="R3884" i="3"/>
  <c r="R3885" i="3"/>
  <c r="R3886" i="3"/>
  <c r="R3887" i="3"/>
  <c r="R3888" i="3"/>
  <c r="R3889" i="3"/>
  <c r="R3890" i="3"/>
  <c r="R3891" i="3"/>
  <c r="R3892" i="3"/>
  <c r="R3893" i="3"/>
  <c r="R3894" i="3"/>
  <c r="R3895" i="3"/>
  <c r="R3896" i="3"/>
  <c r="R3897" i="3"/>
  <c r="R3898" i="3"/>
  <c r="R3899" i="3"/>
  <c r="R3900" i="3"/>
  <c r="R3901" i="3"/>
  <c r="R3902" i="3"/>
  <c r="R3903" i="3"/>
  <c r="R3904" i="3"/>
  <c r="R3905" i="3"/>
  <c r="R3906" i="3"/>
  <c r="R3907" i="3"/>
  <c r="R3908" i="3"/>
  <c r="R3909" i="3"/>
  <c r="R3910" i="3"/>
  <c r="R3911" i="3"/>
  <c r="R3912" i="3"/>
  <c r="R3913" i="3"/>
  <c r="R3914" i="3"/>
  <c r="R3915" i="3"/>
  <c r="R3916" i="3"/>
  <c r="R3917" i="3"/>
  <c r="R3918" i="3"/>
  <c r="R3919" i="3"/>
  <c r="R3920" i="3"/>
  <c r="R3921" i="3"/>
  <c r="R3922" i="3"/>
  <c r="R3923" i="3"/>
  <c r="R3924" i="3"/>
  <c r="R3925" i="3"/>
  <c r="R3926" i="3"/>
  <c r="R3927" i="3"/>
  <c r="R3928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K3530" i="3"/>
  <c r="K3531" i="3"/>
  <c r="K3532" i="3"/>
  <c r="K3533" i="3"/>
  <c r="K3534" i="3"/>
  <c r="K3535" i="3"/>
  <c r="K3536" i="3"/>
  <c r="K3537" i="3"/>
  <c r="K3538" i="3"/>
  <c r="K3539" i="3"/>
  <c r="K3540" i="3"/>
  <c r="K3541" i="3"/>
  <c r="K3542" i="3"/>
  <c r="K3543" i="3"/>
  <c r="K3544" i="3"/>
  <c r="K3545" i="3"/>
  <c r="K3546" i="3"/>
  <c r="K3547" i="3"/>
  <c r="K3548" i="3"/>
  <c r="K3549" i="3"/>
  <c r="K3550" i="3"/>
  <c r="K3551" i="3"/>
  <c r="K3552" i="3"/>
  <c r="K3553" i="3"/>
  <c r="K3554" i="3"/>
  <c r="K3555" i="3"/>
  <c r="K3556" i="3"/>
  <c r="K3557" i="3"/>
  <c r="K3558" i="3"/>
  <c r="K3559" i="3"/>
  <c r="K3560" i="3"/>
  <c r="K3561" i="3"/>
  <c r="K3562" i="3"/>
  <c r="K3563" i="3"/>
  <c r="K3564" i="3"/>
  <c r="K3565" i="3"/>
  <c r="K3566" i="3"/>
  <c r="K3567" i="3"/>
  <c r="K3568" i="3"/>
  <c r="K3569" i="3"/>
  <c r="K3570" i="3"/>
  <c r="K3571" i="3"/>
  <c r="K3572" i="3"/>
  <c r="K3573" i="3"/>
  <c r="K3574" i="3"/>
  <c r="K3575" i="3"/>
  <c r="K3576" i="3"/>
  <c r="K3577" i="3"/>
  <c r="K3578" i="3"/>
  <c r="K3579" i="3"/>
  <c r="K3580" i="3"/>
  <c r="K3581" i="3"/>
  <c r="K3582" i="3"/>
  <c r="K3583" i="3"/>
  <c r="K3584" i="3"/>
  <c r="K3585" i="3"/>
  <c r="K3586" i="3"/>
  <c r="K3587" i="3"/>
  <c r="K3588" i="3"/>
  <c r="K3589" i="3"/>
  <c r="K3590" i="3"/>
  <c r="K3591" i="3"/>
  <c r="K3592" i="3"/>
  <c r="K3593" i="3"/>
  <c r="K3594" i="3"/>
  <c r="K3595" i="3"/>
  <c r="K3596" i="3"/>
  <c r="K3597" i="3"/>
  <c r="K3598" i="3"/>
  <c r="K3599" i="3"/>
  <c r="K3600" i="3"/>
  <c r="K3601" i="3"/>
  <c r="K3602" i="3"/>
  <c r="K3603" i="3"/>
  <c r="K3604" i="3"/>
  <c r="K3605" i="3"/>
  <c r="K3606" i="3"/>
  <c r="K3607" i="3"/>
  <c r="K3608" i="3"/>
  <c r="K3609" i="3"/>
  <c r="K3610" i="3"/>
  <c r="K3611" i="3"/>
  <c r="K3612" i="3"/>
  <c r="K3613" i="3"/>
  <c r="K3614" i="3"/>
  <c r="K3615" i="3"/>
  <c r="K3616" i="3"/>
  <c r="K3617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N3530" i="3"/>
  <c r="N3531" i="3"/>
  <c r="N3532" i="3"/>
  <c r="N3533" i="3"/>
  <c r="N3534" i="3"/>
  <c r="N3535" i="3"/>
  <c r="N3536" i="3"/>
  <c r="N3537" i="3"/>
  <c r="N3538" i="3"/>
  <c r="N3539" i="3"/>
  <c r="N3540" i="3"/>
  <c r="N3541" i="3"/>
  <c r="N3542" i="3"/>
  <c r="N3543" i="3"/>
  <c r="N3544" i="3"/>
  <c r="N3545" i="3"/>
  <c r="N3546" i="3"/>
  <c r="N3547" i="3"/>
  <c r="N3548" i="3"/>
  <c r="N3549" i="3"/>
  <c r="N3550" i="3"/>
  <c r="N3551" i="3"/>
  <c r="N3552" i="3"/>
  <c r="N3553" i="3"/>
  <c r="N3554" i="3"/>
  <c r="N3555" i="3"/>
  <c r="N3556" i="3"/>
  <c r="N3557" i="3"/>
  <c r="N3558" i="3"/>
  <c r="N3559" i="3"/>
  <c r="N3560" i="3"/>
  <c r="N3561" i="3"/>
  <c r="N3562" i="3"/>
  <c r="N3563" i="3"/>
  <c r="N3564" i="3"/>
  <c r="N3565" i="3"/>
  <c r="N3566" i="3"/>
  <c r="N3567" i="3"/>
  <c r="N3568" i="3"/>
  <c r="N3569" i="3"/>
  <c r="N3570" i="3"/>
  <c r="N3571" i="3"/>
  <c r="N3572" i="3"/>
  <c r="N3573" i="3"/>
  <c r="N3574" i="3"/>
  <c r="N3575" i="3"/>
  <c r="N3576" i="3"/>
  <c r="N3577" i="3"/>
  <c r="N3578" i="3"/>
  <c r="N3579" i="3"/>
  <c r="N3580" i="3"/>
  <c r="N3581" i="3"/>
  <c r="N3582" i="3"/>
  <c r="N3583" i="3"/>
  <c r="N3584" i="3"/>
  <c r="N3585" i="3"/>
  <c r="N3586" i="3"/>
  <c r="N3587" i="3"/>
  <c r="N3588" i="3"/>
  <c r="N3589" i="3"/>
  <c r="N3590" i="3"/>
  <c r="N3591" i="3"/>
  <c r="N3592" i="3"/>
  <c r="N3593" i="3"/>
  <c r="N3594" i="3"/>
  <c r="N3595" i="3"/>
  <c r="N3596" i="3"/>
  <c r="N3597" i="3"/>
  <c r="N3598" i="3"/>
  <c r="N3599" i="3"/>
  <c r="N3600" i="3"/>
  <c r="N3601" i="3"/>
  <c r="N3602" i="3"/>
  <c r="N3603" i="3"/>
  <c r="N3604" i="3"/>
  <c r="N3605" i="3"/>
  <c r="N3606" i="3"/>
  <c r="N3607" i="3"/>
  <c r="N3608" i="3"/>
  <c r="N3609" i="3"/>
  <c r="N3610" i="3"/>
  <c r="N3611" i="3"/>
  <c r="N3612" i="3"/>
  <c r="N3613" i="3"/>
  <c r="N3614" i="3"/>
  <c r="N3615" i="3"/>
  <c r="N3616" i="3"/>
  <c r="N3617" i="3"/>
  <c r="R3530" i="3"/>
  <c r="R3531" i="3"/>
  <c r="R3532" i="3"/>
  <c r="R3533" i="3"/>
  <c r="R3534" i="3"/>
  <c r="R3535" i="3"/>
  <c r="R3536" i="3"/>
  <c r="R3537" i="3"/>
  <c r="R3538" i="3"/>
  <c r="R3539" i="3"/>
  <c r="R3540" i="3"/>
  <c r="R3541" i="3"/>
  <c r="R3542" i="3"/>
  <c r="R3543" i="3"/>
  <c r="R3544" i="3"/>
  <c r="R3545" i="3"/>
  <c r="R3546" i="3"/>
  <c r="R3547" i="3"/>
  <c r="R3548" i="3"/>
  <c r="R3549" i="3"/>
  <c r="R3550" i="3"/>
  <c r="R3551" i="3"/>
  <c r="R3552" i="3"/>
  <c r="R3553" i="3"/>
  <c r="R3554" i="3"/>
  <c r="R3555" i="3"/>
  <c r="R3556" i="3"/>
  <c r="R3557" i="3"/>
  <c r="R3558" i="3"/>
  <c r="R3559" i="3"/>
  <c r="R3560" i="3"/>
  <c r="R3561" i="3"/>
  <c r="R3562" i="3"/>
  <c r="R3563" i="3"/>
  <c r="R3564" i="3"/>
  <c r="R3565" i="3"/>
  <c r="R3566" i="3"/>
  <c r="R3567" i="3"/>
  <c r="R3568" i="3"/>
  <c r="R3569" i="3"/>
  <c r="R3570" i="3"/>
  <c r="R3571" i="3"/>
  <c r="R3572" i="3"/>
  <c r="R3573" i="3"/>
  <c r="R3574" i="3"/>
  <c r="R3575" i="3"/>
  <c r="R3576" i="3"/>
  <c r="R3577" i="3"/>
  <c r="R3578" i="3"/>
  <c r="R3579" i="3"/>
  <c r="R3580" i="3"/>
  <c r="R3581" i="3"/>
  <c r="R3582" i="3"/>
  <c r="R3583" i="3"/>
  <c r="R3584" i="3"/>
  <c r="R3585" i="3"/>
  <c r="R3586" i="3"/>
  <c r="R3587" i="3"/>
  <c r="R3588" i="3"/>
  <c r="R3589" i="3"/>
  <c r="R3590" i="3"/>
  <c r="R3591" i="3"/>
  <c r="R3592" i="3"/>
  <c r="R3593" i="3"/>
  <c r="R3594" i="3"/>
  <c r="R3595" i="3"/>
  <c r="R3596" i="3"/>
  <c r="R3597" i="3"/>
  <c r="R3598" i="3"/>
  <c r="R3599" i="3"/>
  <c r="R3600" i="3"/>
  <c r="R3601" i="3"/>
  <c r="R3602" i="3"/>
  <c r="R3603" i="3"/>
  <c r="R3604" i="3"/>
  <c r="R3605" i="3"/>
  <c r="R3606" i="3"/>
  <c r="R3607" i="3"/>
  <c r="R3608" i="3"/>
  <c r="R3609" i="3"/>
  <c r="R3610" i="3"/>
  <c r="R3611" i="3"/>
  <c r="R3612" i="3"/>
  <c r="R3613" i="3"/>
  <c r="R3614" i="3"/>
  <c r="R3615" i="3"/>
  <c r="R3616" i="3"/>
  <c r="R3617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2" i="3"/>
  <c r="A3523" i="3"/>
  <c r="A3524" i="3"/>
  <c r="A3525" i="3"/>
  <c r="A3526" i="3"/>
  <c r="A3527" i="3"/>
  <c r="A3528" i="3"/>
  <c r="A3529" i="3"/>
  <c r="A3618" i="3"/>
  <c r="A3619" i="3"/>
  <c r="A3620" i="3"/>
  <c r="A3621" i="3"/>
  <c r="A3622" i="3"/>
  <c r="A3623" i="3"/>
  <c r="A3624" i="3"/>
  <c r="A3625" i="3"/>
  <c r="A3627" i="3"/>
  <c r="A3628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929" i="3"/>
  <c r="A3930" i="3"/>
  <c r="A3931" i="3"/>
  <c r="A3932" i="3"/>
  <c r="A3933" i="3"/>
  <c r="A3934" i="3"/>
  <c r="A3935" i="3"/>
  <c r="A3936" i="3"/>
  <c r="A3937" i="3"/>
  <c r="A3938" i="3"/>
  <c r="K3503" i="3"/>
  <c r="K3504" i="3"/>
  <c r="K3505" i="3"/>
  <c r="K3506" i="3"/>
  <c r="K3507" i="3"/>
  <c r="K3508" i="3"/>
  <c r="K3509" i="3"/>
  <c r="K3510" i="3"/>
  <c r="K3511" i="3"/>
  <c r="K3512" i="3"/>
  <c r="K3513" i="3"/>
  <c r="K3514" i="3"/>
  <c r="K3515" i="3"/>
  <c r="K3516" i="3"/>
  <c r="K3517" i="3"/>
  <c r="K3518" i="3"/>
  <c r="K3519" i="3"/>
  <c r="K3520" i="3"/>
  <c r="K3521" i="3"/>
  <c r="K3522" i="3"/>
  <c r="K3523" i="3"/>
  <c r="K3524" i="3"/>
  <c r="K3525" i="3"/>
  <c r="K3526" i="3"/>
  <c r="K3527" i="3"/>
  <c r="K3528" i="3"/>
  <c r="K3529" i="3"/>
  <c r="K3618" i="3"/>
  <c r="K3619" i="3"/>
  <c r="K3620" i="3"/>
  <c r="K3621" i="3"/>
  <c r="K3622" i="3"/>
  <c r="K3623" i="3"/>
  <c r="K3624" i="3"/>
  <c r="K3625" i="3"/>
  <c r="K3626" i="3"/>
  <c r="K3627" i="3"/>
  <c r="K3628" i="3"/>
  <c r="K3630" i="3"/>
  <c r="K3631" i="3"/>
  <c r="K3632" i="3"/>
  <c r="K3633" i="3"/>
  <c r="K3634" i="3"/>
  <c r="K3635" i="3"/>
  <c r="K3636" i="3"/>
  <c r="K3637" i="3"/>
  <c r="K3638" i="3"/>
  <c r="K3639" i="3"/>
  <c r="K3640" i="3"/>
  <c r="K3641" i="3"/>
  <c r="K3642" i="3"/>
  <c r="K3643" i="3"/>
  <c r="K3929" i="3"/>
  <c r="K3930" i="3"/>
  <c r="K3931" i="3"/>
  <c r="K3932" i="3"/>
  <c r="K3933" i="3"/>
  <c r="K3934" i="3"/>
  <c r="K3935" i="3"/>
  <c r="K3936" i="3"/>
  <c r="K3937" i="3"/>
  <c r="K3938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618" i="3"/>
  <c r="L3619" i="3"/>
  <c r="L3620" i="3"/>
  <c r="L3621" i="3"/>
  <c r="L3622" i="3"/>
  <c r="L3623" i="3"/>
  <c r="L3624" i="3"/>
  <c r="L3625" i="3"/>
  <c r="L3626" i="3"/>
  <c r="L3627" i="3"/>
  <c r="L3628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929" i="3"/>
  <c r="L3930" i="3"/>
  <c r="L3931" i="3"/>
  <c r="L3932" i="3"/>
  <c r="L3933" i="3"/>
  <c r="L3934" i="3"/>
  <c r="L3935" i="3"/>
  <c r="L3936" i="3"/>
  <c r="L3937" i="3"/>
  <c r="L3938" i="3"/>
  <c r="N3503" i="3"/>
  <c r="N3504" i="3"/>
  <c r="N3505" i="3"/>
  <c r="N3506" i="3"/>
  <c r="N3507" i="3"/>
  <c r="N3508" i="3"/>
  <c r="N3509" i="3"/>
  <c r="N3510" i="3"/>
  <c r="N3511" i="3"/>
  <c r="N3512" i="3"/>
  <c r="N3513" i="3"/>
  <c r="N3514" i="3"/>
  <c r="N3515" i="3"/>
  <c r="N3516" i="3"/>
  <c r="N3517" i="3"/>
  <c r="N3518" i="3"/>
  <c r="N3519" i="3"/>
  <c r="N3520" i="3"/>
  <c r="N3521" i="3"/>
  <c r="N3522" i="3"/>
  <c r="N3523" i="3"/>
  <c r="N3524" i="3"/>
  <c r="N3525" i="3"/>
  <c r="N3526" i="3"/>
  <c r="N3527" i="3"/>
  <c r="N3528" i="3"/>
  <c r="N3529" i="3"/>
  <c r="N3618" i="3"/>
  <c r="N3619" i="3"/>
  <c r="N3620" i="3"/>
  <c r="N3626" i="3"/>
  <c r="N3627" i="3"/>
  <c r="N3628" i="3"/>
  <c r="N3630" i="3"/>
  <c r="N3631" i="3"/>
  <c r="N3632" i="3"/>
  <c r="N3633" i="3"/>
  <c r="N3634" i="3"/>
  <c r="N3635" i="3"/>
  <c r="N3636" i="3"/>
  <c r="N3637" i="3"/>
  <c r="N3638" i="3"/>
  <c r="N3639" i="3"/>
  <c r="N3640" i="3"/>
  <c r="N3641" i="3"/>
  <c r="N3642" i="3"/>
  <c r="N3643" i="3"/>
  <c r="N3929" i="3"/>
  <c r="N3930" i="3"/>
  <c r="N3931" i="3"/>
  <c r="N3932" i="3"/>
  <c r="N3933" i="3"/>
  <c r="N3934" i="3"/>
  <c r="N3935" i="3"/>
  <c r="N3936" i="3"/>
  <c r="N3937" i="3"/>
  <c r="N3938" i="3"/>
  <c r="R3503" i="3"/>
  <c r="R3504" i="3"/>
  <c r="R3505" i="3"/>
  <c r="R3506" i="3"/>
  <c r="R3507" i="3"/>
  <c r="R3508" i="3"/>
  <c r="R3509" i="3"/>
  <c r="R3510" i="3"/>
  <c r="R3511" i="3"/>
  <c r="R3512" i="3"/>
  <c r="R3513" i="3"/>
  <c r="R3514" i="3"/>
  <c r="R3515" i="3"/>
  <c r="R3516" i="3"/>
  <c r="R3517" i="3"/>
  <c r="R3518" i="3"/>
  <c r="R3519" i="3"/>
  <c r="R3520" i="3"/>
  <c r="R3521" i="3"/>
  <c r="R3522" i="3"/>
  <c r="R3523" i="3"/>
  <c r="R3524" i="3"/>
  <c r="R3525" i="3"/>
  <c r="R3526" i="3"/>
  <c r="R3527" i="3"/>
  <c r="R3528" i="3"/>
  <c r="R3529" i="3"/>
  <c r="R3618" i="3"/>
  <c r="R3619" i="3"/>
  <c r="R3620" i="3"/>
  <c r="R3621" i="3"/>
  <c r="R3622" i="3"/>
  <c r="R3623" i="3"/>
  <c r="R3624" i="3"/>
  <c r="R3625" i="3"/>
  <c r="R3626" i="3"/>
  <c r="R3627" i="3"/>
  <c r="R3628" i="3"/>
  <c r="R3630" i="3"/>
  <c r="R3631" i="3"/>
  <c r="R3632" i="3"/>
  <c r="R3633" i="3"/>
  <c r="R3634" i="3"/>
  <c r="R3635" i="3"/>
  <c r="R3636" i="3"/>
  <c r="R3637" i="3"/>
  <c r="R3638" i="3"/>
  <c r="R3639" i="3"/>
  <c r="R3640" i="3"/>
  <c r="R3641" i="3"/>
  <c r="R3642" i="3"/>
  <c r="R3643" i="3"/>
  <c r="R3929" i="3"/>
  <c r="R3930" i="3"/>
  <c r="R3931" i="3"/>
  <c r="R3932" i="3"/>
  <c r="R3933" i="3"/>
  <c r="R3934" i="3"/>
  <c r="R3935" i="3"/>
  <c r="R3936" i="3"/>
  <c r="R3937" i="3"/>
  <c r="R3938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618" i="3"/>
  <c r="W3619" i="3"/>
  <c r="W3620" i="3"/>
  <c r="W3621" i="3"/>
  <c r="W3622" i="3"/>
  <c r="W3623" i="3"/>
  <c r="W3624" i="3"/>
  <c r="W3625" i="3"/>
  <c r="W3626" i="3"/>
  <c r="W3627" i="3"/>
  <c r="W3628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929" i="3"/>
  <c r="W3930" i="3"/>
  <c r="W3931" i="3"/>
  <c r="W3932" i="3"/>
  <c r="W3933" i="3"/>
  <c r="W3934" i="3"/>
  <c r="W3935" i="3"/>
  <c r="W3936" i="3"/>
  <c r="W3937" i="3"/>
  <c r="W3938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618" i="3"/>
  <c r="X3619" i="3"/>
  <c r="X3620" i="3"/>
  <c r="X3621" i="3"/>
  <c r="X3622" i="3"/>
  <c r="X3623" i="3"/>
  <c r="X3624" i="3"/>
  <c r="X3625" i="3"/>
  <c r="X3626" i="3"/>
  <c r="X3627" i="3"/>
  <c r="X3628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929" i="3"/>
  <c r="X3930" i="3"/>
  <c r="X3931" i="3"/>
  <c r="X3932" i="3"/>
  <c r="X3933" i="3"/>
  <c r="X3934" i="3"/>
  <c r="X3935" i="3"/>
  <c r="X3936" i="3"/>
  <c r="X3937" i="3"/>
  <c r="X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K3939" i="3"/>
  <c r="K3940" i="3"/>
  <c r="K3941" i="3"/>
  <c r="K3942" i="3"/>
  <c r="K3943" i="3"/>
  <c r="K3944" i="3"/>
  <c r="K3945" i="3"/>
  <c r="K3946" i="3"/>
  <c r="K3947" i="3"/>
  <c r="K3948" i="3"/>
  <c r="K3949" i="3"/>
  <c r="K3950" i="3"/>
  <c r="K3951" i="3"/>
  <c r="K3952" i="3"/>
  <c r="K3953" i="3"/>
  <c r="K3954" i="3"/>
  <c r="K3955" i="3"/>
  <c r="K3956" i="3"/>
  <c r="K3957" i="3"/>
  <c r="K3958" i="3"/>
  <c r="K3959" i="3"/>
  <c r="K3960" i="3"/>
  <c r="K3961" i="3"/>
  <c r="K3962" i="3"/>
  <c r="K3963" i="3"/>
  <c r="K3964" i="3"/>
  <c r="K3965" i="3"/>
  <c r="K3966" i="3"/>
  <c r="K3967" i="3"/>
  <c r="K3968" i="3"/>
  <c r="K3969" i="3"/>
  <c r="K3970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N3939" i="3"/>
  <c r="N3940" i="3"/>
  <c r="N3941" i="3"/>
  <c r="N3942" i="3"/>
  <c r="N3943" i="3"/>
  <c r="N3944" i="3"/>
  <c r="N3945" i="3"/>
  <c r="N3946" i="3"/>
  <c r="N3947" i="3"/>
  <c r="N3948" i="3"/>
  <c r="N3949" i="3"/>
  <c r="N3950" i="3"/>
  <c r="N3951" i="3"/>
  <c r="N3952" i="3"/>
  <c r="N3953" i="3"/>
  <c r="N3954" i="3"/>
  <c r="N3955" i="3"/>
  <c r="N3956" i="3"/>
  <c r="N3957" i="3"/>
  <c r="N3958" i="3"/>
  <c r="N3959" i="3"/>
  <c r="N3960" i="3"/>
  <c r="N3961" i="3"/>
  <c r="N3962" i="3"/>
  <c r="N3963" i="3"/>
  <c r="N3964" i="3"/>
  <c r="N3965" i="3"/>
  <c r="N3966" i="3"/>
  <c r="N3967" i="3"/>
  <c r="N3968" i="3"/>
  <c r="N3969" i="3"/>
  <c r="N3970" i="3"/>
  <c r="R3939" i="3"/>
  <c r="R3940" i="3"/>
  <c r="R3941" i="3"/>
  <c r="R3942" i="3"/>
  <c r="R3943" i="3"/>
  <c r="R3944" i="3"/>
  <c r="R3945" i="3"/>
  <c r="R3946" i="3"/>
  <c r="R3947" i="3"/>
  <c r="R3948" i="3"/>
  <c r="R3949" i="3"/>
  <c r="R3950" i="3"/>
  <c r="R3951" i="3"/>
  <c r="R3952" i="3"/>
  <c r="R3953" i="3"/>
  <c r="R3954" i="3"/>
  <c r="R3955" i="3"/>
  <c r="R3956" i="3"/>
  <c r="R3957" i="3"/>
  <c r="R3958" i="3"/>
  <c r="R3959" i="3"/>
  <c r="R3960" i="3"/>
  <c r="R3961" i="3"/>
  <c r="R3962" i="3"/>
  <c r="R3963" i="3"/>
  <c r="R3964" i="3"/>
  <c r="R3965" i="3"/>
  <c r="R3966" i="3"/>
  <c r="R3967" i="3"/>
  <c r="R3968" i="3"/>
  <c r="R3969" i="3"/>
  <c r="R3970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K3971" i="3"/>
  <c r="K3972" i="3"/>
  <c r="K3973" i="3"/>
  <c r="K3974" i="3"/>
  <c r="K3975" i="3"/>
  <c r="K3976" i="3"/>
  <c r="K3977" i="3"/>
  <c r="K3978" i="3"/>
  <c r="K3979" i="3"/>
  <c r="K3980" i="3"/>
  <c r="K3981" i="3"/>
  <c r="K3982" i="3"/>
  <c r="K3983" i="3"/>
  <c r="K3984" i="3"/>
  <c r="K3985" i="3"/>
  <c r="K3986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N3971" i="3"/>
  <c r="N3972" i="3"/>
  <c r="N3973" i="3"/>
  <c r="N3974" i="3"/>
  <c r="N3975" i="3"/>
  <c r="N3976" i="3"/>
  <c r="N3977" i="3"/>
  <c r="N3978" i="3"/>
  <c r="N3979" i="3"/>
  <c r="N3980" i="3"/>
  <c r="N3981" i="3"/>
  <c r="N3982" i="3"/>
  <c r="N3983" i="3"/>
  <c r="N3984" i="3"/>
  <c r="N3985" i="3"/>
  <c r="N3986" i="3"/>
  <c r="R3971" i="3"/>
  <c r="R3972" i="3"/>
  <c r="R3973" i="3"/>
  <c r="R3974" i="3"/>
  <c r="R3975" i="3"/>
  <c r="R3976" i="3"/>
  <c r="R3977" i="3"/>
  <c r="R3978" i="3"/>
  <c r="R3979" i="3"/>
  <c r="R3980" i="3"/>
  <c r="R3981" i="3"/>
  <c r="R3982" i="3"/>
  <c r="R3983" i="3"/>
  <c r="R3984" i="3"/>
  <c r="R3985" i="3"/>
  <c r="R3986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A3987" i="3"/>
  <c r="A3988" i="3"/>
  <c r="A3989" i="3"/>
  <c r="A4645" i="3"/>
  <c r="A4646" i="3"/>
  <c r="A4647" i="3"/>
  <c r="A4648" i="3"/>
  <c r="K3987" i="3"/>
  <c r="K3988" i="3"/>
  <c r="K3989" i="3"/>
  <c r="K4645" i="3"/>
  <c r="K4646" i="3"/>
  <c r="K4647" i="3"/>
  <c r="K4648" i="3"/>
  <c r="L3987" i="3"/>
  <c r="L3988" i="3"/>
  <c r="L3989" i="3"/>
  <c r="N3987" i="3"/>
  <c r="N3988" i="3"/>
  <c r="N3989" i="3"/>
  <c r="N4645" i="3"/>
  <c r="N4646" i="3"/>
  <c r="N4647" i="3"/>
  <c r="N4648" i="3"/>
  <c r="R3987" i="3"/>
  <c r="R3988" i="3"/>
  <c r="R3989" i="3"/>
  <c r="R4645" i="3"/>
  <c r="R4646" i="3"/>
  <c r="R4647" i="3"/>
  <c r="R4648" i="3"/>
  <c r="W3987" i="3"/>
  <c r="W3988" i="3"/>
  <c r="W3989" i="3"/>
  <c r="W4645" i="3"/>
  <c r="W4646" i="3"/>
  <c r="W4647" i="3"/>
  <c r="W4648" i="3"/>
  <c r="X3987" i="3"/>
  <c r="X3988" i="3"/>
  <c r="X3989" i="3"/>
  <c r="X4645" i="3"/>
  <c r="X4646" i="3"/>
  <c r="X4647" i="3"/>
  <c r="X4648" i="3"/>
  <c r="R58" i="30"/>
  <c r="K3408" i="3" l="1"/>
  <c r="L3408" i="3"/>
  <c r="N3408" i="3"/>
  <c r="H2808" i="3" l="1"/>
  <c r="A2808" i="3"/>
  <c r="K2808" i="3"/>
  <c r="N2808" i="3"/>
  <c r="R2808" i="3"/>
  <c r="W2808" i="3"/>
  <c r="X2808" i="3"/>
  <c r="H2809" i="3"/>
  <c r="A2809" i="3"/>
  <c r="K2809" i="3"/>
  <c r="N2809" i="3"/>
  <c r="R2809" i="3"/>
  <c r="W2809" i="3"/>
  <c r="X2809" i="3"/>
  <c r="A2222" i="3"/>
  <c r="K2222" i="3"/>
  <c r="L2222" i="3"/>
  <c r="N2222" i="3"/>
  <c r="R2222" i="3"/>
  <c r="W2222" i="3"/>
  <c r="X2222" i="3"/>
  <c r="N2231" i="3"/>
  <c r="R2231" i="3"/>
  <c r="W2231" i="3"/>
  <c r="X2231" i="3"/>
  <c r="R32" i="27" l="1"/>
  <c r="K1719" i="3"/>
  <c r="L1719" i="3"/>
  <c r="N1719" i="3"/>
  <c r="K1720" i="3"/>
  <c r="L1720" i="3"/>
  <c r="N1720" i="3"/>
  <c r="K1721" i="3"/>
  <c r="L1721" i="3"/>
  <c r="N1721" i="3"/>
  <c r="K1722" i="3"/>
  <c r="L1722" i="3"/>
  <c r="N1722" i="3"/>
  <c r="K1723" i="3"/>
  <c r="L1723" i="3"/>
  <c r="N1723" i="3"/>
  <c r="K1724" i="3"/>
  <c r="L1724" i="3"/>
  <c r="N1724" i="3"/>
  <c r="K1725" i="3"/>
  <c r="L1725" i="3"/>
  <c r="N1725" i="3"/>
  <c r="K1726" i="3"/>
  <c r="L1726" i="3"/>
  <c r="N1726" i="3"/>
  <c r="K1727" i="3"/>
  <c r="L1727" i="3"/>
  <c r="N1727" i="3"/>
  <c r="K1728" i="3"/>
  <c r="L1728" i="3"/>
  <c r="N1728" i="3"/>
  <c r="K1729" i="3"/>
  <c r="L1729" i="3"/>
  <c r="N1729" i="3"/>
  <c r="K1730" i="3"/>
  <c r="L1730" i="3"/>
  <c r="N1730" i="3"/>
  <c r="K1731" i="3"/>
  <c r="L1731" i="3"/>
  <c r="N1731" i="3"/>
  <c r="K1732" i="3"/>
  <c r="L1732" i="3"/>
  <c r="N1732" i="3"/>
  <c r="K1733" i="3"/>
  <c r="L1733" i="3"/>
  <c r="N1733" i="3"/>
  <c r="K1734" i="3"/>
  <c r="L1734" i="3"/>
  <c r="N1734" i="3"/>
  <c r="K1735" i="3"/>
  <c r="L1735" i="3"/>
  <c r="N1735" i="3"/>
  <c r="K1736" i="3"/>
  <c r="L1736" i="3"/>
  <c r="N1736" i="3"/>
  <c r="K1737" i="3"/>
  <c r="L1737" i="3"/>
  <c r="N1737" i="3"/>
  <c r="K1738" i="3"/>
  <c r="L1738" i="3"/>
  <c r="N1738" i="3"/>
  <c r="K1739" i="3"/>
  <c r="L1739" i="3"/>
  <c r="N1739" i="3"/>
  <c r="K1740" i="3"/>
  <c r="L1740" i="3"/>
  <c r="N1740" i="3"/>
  <c r="K1741" i="3"/>
  <c r="L1741" i="3"/>
  <c r="N1741" i="3"/>
  <c r="K1742" i="3"/>
  <c r="L1742" i="3"/>
  <c r="N1742" i="3"/>
  <c r="K1743" i="3"/>
  <c r="L1743" i="3"/>
  <c r="N1743" i="3"/>
  <c r="K1744" i="3"/>
  <c r="L1744" i="3"/>
  <c r="N1744" i="3"/>
  <c r="K1745" i="3"/>
  <c r="L1745" i="3"/>
  <c r="N1745" i="3"/>
  <c r="K1746" i="3"/>
  <c r="L1746" i="3"/>
  <c r="N1746" i="3"/>
  <c r="K1747" i="3"/>
  <c r="L1747" i="3"/>
  <c r="N1747" i="3"/>
  <c r="K1748" i="3"/>
  <c r="L1748" i="3"/>
  <c r="N1748" i="3"/>
  <c r="K1749" i="3"/>
  <c r="L1749" i="3"/>
  <c r="N1749" i="3"/>
  <c r="K1750" i="3"/>
  <c r="L1750" i="3"/>
  <c r="N1750" i="3"/>
  <c r="K1751" i="3"/>
  <c r="L1751" i="3"/>
  <c r="N1751" i="3"/>
  <c r="K1752" i="3"/>
  <c r="L1752" i="3"/>
  <c r="N1752" i="3"/>
  <c r="K1753" i="3"/>
  <c r="L1753" i="3"/>
  <c r="N1753" i="3"/>
  <c r="K1754" i="3"/>
  <c r="L1754" i="3"/>
  <c r="N1754" i="3"/>
  <c r="K1755" i="3"/>
  <c r="L1755" i="3"/>
  <c r="N1755" i="3"/>
  <c r="A1952" i="3"/>
  <c r="K1952" i="3"/>
  <c r="L1952" i="3"/>
  <c r="N1952" i="3"/>
  <c r="R1952" i="3"/>
  <c r="W1952" i="3"/>
  <c r="X1952" i="3"/>
  <c r="A1947" i="3" l="1"/>
  <c r="K1947" i="3"/>
  <c r="L1947" i="3"/>
  <c r="N1947" i="3"/>
  <c r="R1947" i="3"/>
  <c r="W1947" i="3"/>
  <c r="X1947" i="3"/>
  <c r="A130" i="1" a="1"/>
  <c r="A130" i="1" s="1"/>
  <c r="Q130" i="1"/>
  <c r="A229" i="3" l="1"/>
  <c r="K229" i="3"/>
  <c r="L229" i="3"/>
  <c r="N229" i="3"/>
  <c r="R229" i="3"/>
  <c r="W229" i="3"/>
  <c r="X229" i="3"/>
  <c r="A658" i="3" l="1"/>
  <c r="K658" i="3"/>
  <c r="L658" i="3"/>
  <c r="N658" i="3"/>
  <c r="R658" i="3"/>
  <c r="W658" i="3"/>
  <c r="X658" i="3"/>
  <c r="A659" i="3"/>
  <c r="K659" i="3"/>
  <c r="L659" i="3"/>
  <c r="N659" i="3"/>
  <c r="R659" i="3"/>
  <c r="W659" i="3"/>
  <c r="X659" i="3"/>
  <c r="O32" i="13" l="1"/>
  <c r="C5723" i="3" l="1"/>
  <c r="C5729" i="3"/>
  <c r="C5731" i="3"/>
  <c r="C5724" i="3"/>
  <c r="C5732" i="3"/>
  <c r="C5725" i="3"/>
  <c r="C5726" i="3"/>
  <c r="C5727" i="3"/>
  <c r="C5728" i="3"/>
  <c r="C5730" i="3"/>
  <c r="C5720" i="3"/>
  <c r="C5721" i="3"/>
  <c r="C5722" i="3"/>
  <c r="C5560" i="3"/>
  <c r="C5564" i="3"/>
  <c r="C5568" i="3"/>
  <c r="C5572" i="3"/>
  <c r="C5576" i="3"/>
  <c r="C5581" i="3"/>
  <c r="C5585" i="3"/>
  <c r="C5589" i="3"/>
  <c r="C5593" i="3"/>
  <c r="C5599" i="3"/>
  <c r="C5603" i="3"/>
  <c r="C5607" i="3"/>
  <c r="C5611" i="3"/>
  <c r="C5615" i="3"/>
  <c r="C5619" i="3"/>
  <c r="C5623" i="3"/>
  <c r="C5627" i="3"/>
  <c r="C5631" i="3"/>
  <c r="C5635" i="3"/>
  <c r="C5639" i="3"/>
  <c r="C5643" i="3"/>
  <c r="C5647" i="3"/>
  <c r="C5651" i="3"/>
  <c r="C5655" i="3"/>
  <c r="C5660" i="3"/>
  <c r="C5664" i="3"/>
  <c r="C5668" i="3"/>
  <c r="C5672" i="3"/>
  <c r="C5676" i="3"/>
  <c r="C5680" i="3"/>
  <c r="C5684" i="3"/>
  <c r="C5688" i="3"/>
  <c r="C5692" i="3"/>
  <c r="C5696" i="3"/>
  <c r="C5700" i="3"/>
  <c r="C5704" i="3"/>
  <c r="C5708" i="3"/>
  <c r="C5713" i="3"/>
  <c r="C5717" i="3"/>
  <c r="C5719" i="3"/>
  <c r="C5710" i="3"/>
  <c r="C5561" i="3"/>
  <c r="C5565" i="3"/>
  <c r="C5569" i="3"/>
  <c r="C5573" i="3"/>
  <c r="C5577" i="3"/>
  <c r="C5582" i="3"/>
  <c r="C5586" i="3"/>
  <c r="C5590" i="3"/>
  <c r="C5594" i="3"/>
  <c r="C5596" i="3"/>
  <c r="C5600" i="3"/>
  <c r="C5604" i="3"/>
  <c r="C5608" i="3"/>
  <c r="C5612" i="3"/>
  <c r="C5616" i="3"/>
  <c r="C5620" i="3"/>
  <c r="C5624" i="3"/>
  <c r="C5628" i="3"/>
  <c r="C5632" i="3"/>
  <c r="C5636" i="3"/>
  <c r="C5640" i="3"/>
  <c r="C5644" i="3"/>
  <c r="C5648" i="3"/>
  <c r="C5652" i="3"/>
  <c r="C5656" i="3"/>
  <c r="C5657" i="3"/>
  <c r="C5661" i="3"/>
  <c r="C5665" i="3"/>
  <c r="C5669" i="3"/>
  <c r="C5673" i="3"/>
  <c r="C5677" i="3"/>
  <c r="C5681" i="3"/>
  <c r="C5685" i="3"/>
  <c r="C5689" i="3"/>
  <c r="C5693" i="3"/>
  <c r="C5697" i="3"/>
  <c r="C5701" i="3"/>
  <c r="C5705" i="3"/>
  <c r="C5709" i="3"/>
  <c r="C5714" i="3"/>
  <c r="C5718" i="3"/>
  <c r="C5580" i="3"/>
  <c r="C5562" i="3"/>
  <c r="C5566" i="3"/>
  <c r="C5570" i="3"/>
  <c r="C5574" i="3"/>
  <c r="C5578" i="3"/>
  <c r="C5583" i="3"/>
  <c r="C5587" i="3"/>
  <c r="C5591" i="3"/>
  <c r="C5595" i="3"/>
  <c r="C5597" i="3"/>
  <c r="C5601" i="3"/>
  <c r="C5605" i="3"/>
  <c r="C5609" i="3"/>
  <c r="C5613" i="3"/>
  <c r="C5617" i="3"/>
  <c r="C5621" i="3"/>
  <c r="C5625" i="3"/>
  <c r="C5629" i="3"/>
  <c r="C5633" i="3"/>
  <c r="C5637" i="3"/>
  <c r="C5641" i="3"/>
  <c r="C5645" i="3"/>
  <c r="C5649" i="3"/>
  <c r="C5653" i="3"/>
  <c r="C5658" i="3"/>
  <c r="C5662" i="3"/>
  <c r="C5666" i="3"/>
  <c r="C5670" i="3"/>
  <c r="C5674" i="3"/>
  <c r="C5678" i="3"/>
  <c r="C5682" i="3"/>
  <c r="C5686" i="3"/>
  <c r="C5690" i="3"/>
  <c r="C5694" i="3"/>
  <c r="C5698" i="3"/>
  <c r="C5702" i="3"/>
  <c r="C5706" i="3"/>
  <c r="C5711" i="3"/>
  <c r="C5715" i="3"/>
  <c r="C5559" i="3"/>
  <c r="C5563" i="3"/>
  <c r="C5567" i="3"/>
  <c r="C5571" i="3"/>
  <c r="C5575" i="3"/>
  <c r="C5579" i="3"/>
  <c r="C5584" i="3"/>
  <c r="C5588" i="3"/>
  <c r="C5592" i="3"/>
  <c r="C5598" i="3"/>
  <c r="C5602" i="3"/>
  <c r="C5606" i="3"/>
  <c r="C5610" i="3"/>
  <c r="C5614" i="3"/>
  <c r="C5618" i="3"/>
  <c r="C5622" i="3"/>
  <c r="C5626" i="3"/>
  <c r="C5630" i="3"/>
  <c r="C5634" i="3"/>
  <c r="C5638" i="3"/>
  <c r="C5642" i="3"/>
  <c r="C5646" i="3"/>
  <c r="C5650" i="3"/>
  <c r="C5654" i="3"/>
  <c r="C5659" i="3"/>
  <c r="C5663" i="3"/>
  <c r="C5667" i="3"/>
  <c r="C5671" i="3"/>
  <c r="C5675" i="3"/>
  <c r="C5679" i="3"/>
  <c r="C5683" i="3"/>
  <c r="C5687" i="3"/>
  <c r="C5691" i="3"/>
  <c r="C5695" i="3"/>
  <c r="C5699" i="3"/>
  <c r="C5703" i="3"/>
  <c r="C5707" i="3"/>
  <c r="C5712" i="3"/>
  <c r="C5716" i="3"/>
  <c r="A2935" i="3"/>
  <c r="K2935" i="3"/>
  <c r="L2935" i="3"/>
  <c r="N2935" i="3"/>
  <c r="R2935" i="3"/>
  <c r="W2935" i="3"/>
  <c r="X2935" i="3"/>
  <c r="R2893" i="3" l="1"/>
  <c r="N2888" i="3"/>
  <c r="N2889" i="3"/>
  <c r="N2890" i="3"/>
  <c r="N2891" i="3"/>
  <c r="N2892" i="3"/>
  <c r="N2893" i="3"/>
  <c r="N2894" i="3"/>
  <c r="N2895" i="3"/>
  <c r="N2896" i="3"/>
  <c r="N2897" i="3"/>
  <c r="N2898" i="3"/>
  <c r="N2899" i="3"/>
  <c r="N2900" i="3"/>
  <c r="N2901" i="3"/>
  <c r="N2902" i="3"/>
  <c r="N2903" i="3"/>
  <c r="N2904" i="3"/>
  <c r="N2905" i="3"/>
  <c r="N2906" i="3"/>
  <c r="N2907" i="3"/>
  <c r="N2908" i="3"/>
  <c r="N2909" i="3"/>
  <c r="N2910" i="3"/>
  <c r="N2911" i="3"/>
  <c r="N2912" i="3"/>
  <c r="N2913" i="3"/>
  <c r="N2914" i="3"/>
  <c r="N2915" i="3"/>
  <c r="N2916" i="3"/>
  <c r="N2917" i="3"/>
  <c r="N2918" i="3"/>
  <c r="N2919" i="3"/>
  <c r="N2920" i="3"/>
  <c r="N2921" i="3"/>
  <c r="N2922" i="3"/>
  <c r="N2923" i="3"/>
  <c r="N2924" i="3"/>
  <c r="N2925" i="3"/>
  <c r="N2926" i="3"/>
  <c r="N2927" i="3"/>
  <c r="N2928" i="3"/>
  <c r="N2929" i="3"/>
  <c r="N2930" i="3"/>
  <c r="N2931" i="3"/>
  <c r="N2932" i="3"/>
  <c r="N2933" i="3"/>
  <c r="N2934" i="3"/>
  <c r="N2936" i="3"/>
  <c r="N2937" i="3"/>
  <c r="N2938" i="3"/>
  <c r="N2939" i="3"/>
  <c r="N2940" i="3"/>
  <c r="N2941" i="3"/>
  <c r="N2942" i="3"/>
  <c r="N2943" i="3"/>
  <c r="N2944" i="3"/>
  <c r="N2945" i="3"/>
  <c r="N2946" i="3"/>
  <c r="N2947" i="3"/>
  <c r="N2948" i="3"/>
  <c r="N2949" i="3"/>
  <c r="N2950" i="3"/>
  <c r="N2951" i="3"/>
  <c r="N2952" i="3"/>
  <c r="N2953" i="3"/>
  <c r="N2954" i="3"/>
  <c r="N2955" i="3"/>
  <c r="N2956" i="3"/>
  <c r="N2957" i="3"/>
  <c r="N2958" i="3"/>
  <c r="N2959" i="3"/>
  <c r="N2960" i="3"/>
  <c r="N2961" i="3"/>
  <c r="N2962" i="3"/>
  <c r="N2963" i="3"/>
  <c r="N2964" i="3"/>
  <c r="N2965" i="3"/>
  <c r="N2966" i="3"/>
  <c r="N2967" i="3"/>
  <c r="N2968" i="3"/>
  <c r="N2969" i="3"/>
  <c r="N2970" i="3"/>
  <c r="N2971" i="3"/>
  <c r="N2972" i="3"/>
  <c r="N2973" i="3"/>
  <c r="N2974" i="3"/>
  <c r="N2975" i="3"/>
  <c r="N2976" i="3"/>
  <c r="N2977" i="3"/>
  <c r="N2978" i="3"/>
  <c r="N2979" i="3"/>
  <c r="N2980" i="3"/>
  <c r="N2981" i="3"/>
  <c r="N2982" i="3"/>
  <c r="N2983" i="3"/>
  <c r="N2984" i="3"/>
  <c r="N2985" i="3"/>
  <c r="N2986" i="3"/>
  <c r="N2987" i="3"/>
  <c r="N2988" i="3"/>
  <c r="N2989" i="3"/>
  <c r="N2990" i="3"/>
  <c r="N2991" i="3"/>
  <c r="N2992" i="3"/>
  <c r="N2993" i="3"/>
  <c r="N2994" i="3"/>
  <c r="N2995" i="3"/>
  <c r="N2996" i="3"/>
  <c r="N2997" i="3"/>
  <c r="N2998" i="3"/>
  <c r="N2999" i="3"/>
  <c r="N3000" i="3"/>
  <c r="N3001" i="3"/>
  <c r="N3002" i="3"/>
  <c r="N3003" i="3"/>
  <c r="N3004" i="3"/>
  <c r="N3005" i="3"/>
  <c r="N3006" i="3"/>
  <c r="N3007" i="3"/>
  <c r="N3008" i="3"/>
  <c r="N3009" i="3"/>
  <c r="N3011" i="3"/>
  <c r="N3012" i="3"/>
  <c r="N3013" i="3"/>
  <c r="N3014" i="3"/>
  <c r="N3015" i="3"/>
  <c r="N3016" i="3"/>
  <c r="N3017" i="3"/>
  <c r="N3018" i="3"/>
  <c r="N3019" i="3"/>
  <c r="N3020" i="3"/>
  <c r="N3021" i="3"/>
  <c r="N3022" i="3"/>
  <c r="N3023" i="3"/>
  <c r="N3024" i="3"/>
  <c r="N3025" i="3"/>
  <c r="N3026" i="3"/>
  <c r="N3027" i="3"/>
  <c r="N3028" i="3"/>
  <c r="N3029" i="3"/>
  <c r="N3030" i="3"/>
  <c r="N3031" i="3"/>
  <c r="N3032" i="3"/>
  <c r="N3033" i="3"/>
  <c r="N3034" i="3"/>
  <c r="N3035" i="3"/>
  <c r="N3036" i="3"/>
  <c r="N3037" i="3"/>
  <c r="N3039" i="3"/>
  <c r="N3040" i="3"/>
  <c r="N3041" i="3"/>
  <c r="N3042" i="3"/>
  <c r="N3043" i="3"/>
  <c r="N3044" i="3"/>
  <c r="N3045" i="3"/>
  <c r="N3046" i="3"/>
  <c r="N3047" i="3"/>
  <c r="N3048" i="3"/>
  <c r="N3049" i="3"/>
  <c r="N3050" i="3"/>
  <c r="N3051" i="3"/>
  <c r="N3052" i="3"/>
  <c r="N3053" i="3"/>
  <c r="N3054" i="3"/>
  <c r="N3055" i="3"/>
  <c r="N3056" i="3"/>
  <c r="N3057" i="3"/>
  <c r="N3058" i="3"/>
  <c r="N3059" i="3"/>
  <c r="N3060" i="3"/>
  <c r="N3061" i="3"/>
  <c r="N3062" i="3"/>
  <c r="N3063" i="3"/>
  <c r="N3064" i="3"/>
  <c r="N3065" i="3"/>
  <c r="N3066" i="3"/>
  <c r="N3067" i="3"/>
  <c r="N3068" i="3"/>
  <c r="N3069" i="3"/>
  <c r="N3070" i="3"/>
  <c r="N3071" i="3"/>
  <c r="N3072" i="3"/>
  <c r="N3073" i="3"/>
  <c r="N3074" i="3"/>
  <c r="N3075" i="3"/>
  <c r="N3076" i="3"/>
  <c r="N3077" i="3"/>
  <c r="N3078" i="3"/>
  <c r="N3079" i="3"/>
  <c r="N3080" i="3"/>
  <c r="N3081" i="3"/>
  <c r="N3220" i="3"/>
  <c r="N3221" i="3"/>
  <c r="N3222" i="3"/>
  <c r="N3223" i="3"/>
  <c r="N3224" i="3"/>
  <c r="N3225" i="3"/>
  <c r="N3226" i="3"/>
  <c r="N3227" i="3"/>
  <c r="N3228" i="3"/>
  <c r="N3229" i="3"/>
  <c r="N3230" i="3"/>
  <c r="N3231" i="3"/>
  <c r="N3232" i="3"/>
  <c r="N3233" i="3"/>
  <c r="N3234" i="3"/>
  <c r="N3235" i="3"/>
  <c r="N3236" i="3"/>
  <c r="N3237" i="3"/>
  <c r="N3238" i="3"/>
  <c r="N3239" i="3"/>
  <c r="N3240" i="3"/>
  <c r="N3241" i="3"/>
  <c r="N3242" i="3"/>
  <c r="N3243" i="3"/>
  <c r="N3244" i="3"/>
  <c r="N3245" i="3"/>
  <c r="N3246" i="3"/>
  <c r="N3279" i="3"/>
  <c r="N3280" i="3"/>
  <c r="N3281" i="3"/>
  <c r="N3282" i="3"/>
  <c r="N3283" i="3"/>
  <c r="N3284" i="3"/>
  <c r="N3285" i="3"/>
  <c r="N3286" i="3"/>
  <c r="N3287" i="3"/>
  <c r="N3288" i="3"/>
  <c r="N3289" i="3"/>
  <c r="N3290" i="3"/>
  <c r="N3291" i="3"/>
  <c r="N3292" i="3"/>
  <c r="N3293" i="3"/>
  <c r="N3294" i="3"/>
  <c r="N3295" i="3"/>
  <c r="N3296" i="3"/>
  <c r="N3297" i="3"/>
  <c r="N3298" i="3"/>
  <c r="N3299" i="3"/>
  <c r="N3300" i="3"/>
  <c r="N3301" i="3"/>
  <c r="N3302" i="3"/>
  <c r="N3303" i="3"/>
  <c r="N3304" i="3"/>
  <c r="N3305" i="3"/>
  <c r="N3306" i="3"/>
  <c r="N3307" i="3"/>
  <c r="N3308" i="3"/>
  <c r="N3309" i="3"/>
  <c r="N3310" i="3"/>
  <c r="N3311" i="3"/>
  <c r="N3312" i="3"/>
  <c r="N3313" i="3"/>
  <c r="N3314" i="3"/>
  <c r="N3315" i="3"/>
  <c r="N3316" i="3"/>
  <c r="N3317" i="3"/>
  <c r="N3318" i="3"/>
  <c r="N3319" i="3"/>
  <c r="N3320" i="3"/>
  <c r="N3321" i="3"/>
  <c r="N3322" i="3"/>
  <c r="N3323" i="3"/>
  <c r="N3324" i="3"/>
  <c r="N3325" i="3"/>
  <c r="N3326" i="3"/>
  <c r="N3327" i="3"/>
  <c r="N3328" i="3"/>
  <c r="N3329" i="3"/>
  <c r="N3330" i="3"/>
  <c r="N3331" i="3"/>
  <c r="N3332" i="3"/>
  <c r="N3333" i="3"/>
  <c r="N3334" i="3"/>
  <c r="N3335" i="3"/>
  <c r="N3336" i="3"/>
  <c r="N3337" i="3"/>
  <c r="N3338" i="3"/>
  <c r="N3339" i="3"/>
  <c r="N3340" i="3"/>
  <c r="N3341" i="3"/>
  <c r="N3342" i="3"/>
  <c r="N3343" i="3"/>
  <c r="N3344" i="3"/>
  <c r="N3345" i="3"/>
  <c r="N3346" i="3"/>
  <c r="N3347" i="3"/>
  <c r="N3348" i="3"/>
  <c r="N3349" i="3"/>
  <c r="N3350" i="3"/>
  <c r="N3351" i="3"/>
  <c r="N3352" i="3"/>
  <c r="N3353" i="3"/>
  <c r="N3354" i="3"/>
  <c r="N3355" i="3"/>
  <c r="N3356" i="3"/>
  <c r="N3357" i="3"/>
  <c r="N3358" i="3"/>
  <c r="N3359" i="3"/>
  <c r="N3360" i="3"/>
  <c r="N3361" i="3"/>
  <c r="N3362" i="3"/>
  <c r="N3363" i="3"/>
  <c r="N3364" i="3"/>
  <c r="N3365" i="3"/>
  <c r="N3366" i="3"/>
  <c r="N3367" i="3"/>
  <c r="N3368" i="3"/>
  <c r="N3369" i="3"/>
  <c r="N3370" i="3"/>
  <c r="N3371" i="3"/>
  <c r="N3372" i="3"/>
  <c r="N3373" i="3"/>
  <c r="N3374" i="3"/>
  <c r="N3375" i="3"/>
  <c r="N3376" i="3"/>
  <c r="N3377" i="3"/>
  <c r="N3378" i="3"/>
  <c r="N3379" i="3"/>
  <c r="N3380" i="3"/>
  <c r="N3381" i="3"/>
  <c r="N3382" i="3"/>
  <c r="N3383" i="3"/>
  <c r="N3384" i="3"/>
  <c r="N3385" i="3"/>
  <c r="N3386" i="3"/>
  <c r="N3387" i="3"/>
  <c r="N3388" i="3"/>
  <c r="N3389" i="3"/>
  <c r="N3390" i="3"/>
  <c r="N3391" i="3"/>
  <c r="N3392" i="3"/>
  <c r="N3393" i="3"/>
  <c r="N3394" i="3"/>
  <c r="N3395" i="3"/>
  <c r="N3396" i="3"/>
  <c r="N3397" i="3"/>
  <c r="N3398" i="3"/>
  <c r="N3399" i="3"/>
  <c r="N3400" i="3"/>
  <c r="N3401" i="3"/>
  <c r="N3402" i="3"/>
  <c r="N3403" i="3"/>
  <c r="N3404" i="3"/>
  <c r="N3405" i="3"/>
  <c r="N3406" i="3"/>
  <c r="N3407" i="3"/>
  <c r="N3409" i="3"/>
  <c r="N3410" i="3"/>
  <c r="N3411" i="3"/>
  <c r="N3412" i="3"/>
  <c r="N3413" i="3"/>
  <c r="N3414" i="3"/>
  <c r="N3415" i="3"/>
  <c r="N3416" i="3"/>
  <c r="N3417" i="3"/>
  <c r="N3418" i="3"/>
  <c r="N3419" i="3"/>
  <c r="N3420" i="3"/>
  <c r="N3421" i="3"/>
  <c r="N3422" i="3"/>
  <c r="N3423" i="3"/>
  <c r="N3424" i="3"/>
  <c r="N3425" i="3"/>
  <c r="N3426" i="3"/>
  <c r="N3427" i="3"/>
  <c r="N3428" i="3"/>
  <c r="N3429" i="3"/>
  <c r="N3430" i="3"/>
  <c r="N3431" i="3"/>
  <c r="N3432" i="3"/>
  <c r="N3433" i="3"/>
  <c r="N3434" i="3"/>
  <c r="N3435" i="3"/>
  <c r="N3436" i="3"/>
  <c r="N3437" i="3"/>
  <c r="N3438" i="3"/>
  <c r="N3439" i="3"/>
  <c r="N3440" i="3"/>
  <c r="N3441" i="3"/>
  <c r="N3442" i="3"/>
  <c r="N3443" i="3"/>
  <c r="N3444" i="3"/>
  <c r="N3445" i="3"/>
  <c r="N3446" i="3"/>
  <c r="N3448" i="3"/>
  <c r="N3449" i="3"/>
  <c r="N3450" i="3"/>
  <c r="N3451" i="3"/>
  <c r="N3452" i="3"/>
  <c r="N3453" i="3"/>
  <c r="N3454" i="3"/>
  <c r="N3455" i="3"/>
  <c r="N3456" i="3"/>
  <c r="N3457" i="3"/>
  <c r="N3458" i="3"/>
  <c r="N3459" i="3"/>
  <c r="N3460" i="3"/>
  <c r="N3461" i="3"/>
  <c r="N3462" i="3"/>
  <c r="N3463" i="3"/>
  <c r="N3464" i="3"/>
  <c r="N3465" i="3"/>
  <c r="N3466" i="3"/>
  <c r="N3467" i="3"/>
  <c r="N3468" i="3"/>
  <c r="N3469" i="3"/>
  <c r="N3470" i="3"/>
  <c r="N3471" i="3"/>
  <c r="N3472" i="3"/>
  <c r="N3473" i="3"/>
  <c r="N3474" i="3"/>
  <c r="N3475" i="3"/>
  <c r="N3476" i="3"/>
  <c r="N3477" i="3"/>
  <c r="N3479" i="3"/>
  <c r="N3480" i="3"/>
  <c r="N3481" i="3"/>
  <c r="N3482" i="3"/>
  <c r="N3483" i="3"/>
  <c r="N3484" i="3"/>
  <c r="N3485" i="3"/>
  <c r="N3486" i="3"/>
  <c r="N3487" i="3"/>
  <c r="N3488" i="3"/>
  <c r="N3489" i="3"/>
  <c r="N3490" i="3"/>
  <c r="N3491" i="3"/>
  <c r="N3492" i="3"/>
  <c r="N3493" i="3"/>
  <c r="N3494" i="3"/>
  <c r="N3495" i="3"/>
  <c r="N3496" i="3"/>
  <c r="N3497" i="3"/>
  <c r="N3498" i="3"/>
  <c r="N3499" i="3"/>
  <c r="N3500" i="3"/>
  <c r="N3501" i="3"/>
  <c r="N3502" i="3"/>
  <c r="R2889" i="3"/>
  <c r="R2890" i="3"/>
  <c r="R2891" i="3"/>
  <c r="R2892" i="3"/>
  <c r="A2337" i="3" l="1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K2372" i="3"/>
  <c r="K2373" i="3"/>
  <c r="K2374" i="3"/>
  <c r="K2375" i="3"/>
  <c r="K2376" i="3"/>
  <c r="K2377" i="3"/>
  <c r="K2378" i="3"/>
  <c r="K2379" i="3"/>
  <c r="K2380" i="3"/>
  <c r="K2381" i="3"/>
  <c r="K2382" i="3"/>
  <c r="K2383" i="3"/>
  <c r="K2384" i="3"/>
  <c r="K2385" i="3"/>
  <c r="K2386" i="3"/>
  <c r="K2387" i="3"/>
  <c r="K2388" i="3"/>
  <c r="K2389" i="3"/>
  <c r="K2390" i="3"/>
  <c r="K2391" i="3"/>
  <c r="K2392" i="3"/>
  <c r="K2393" i="3"/>
  <c r="K2394" i="3"/>
  <c r="K2395" i="3"/>
  <c r="K2396" i="3"/>
  <c r="K2397" i="3"/>
  <c r="K2398" i="3"/>
  <c r="K2399" i="3"/>
  <c r="K2400" i="3"/>
  <c r="K2401" i="3"/>
  <c r="K2402" i="3"/>
  <c r="K2403" i="3"/>
  <c r="K2404" i="3"/>
  <c r="K2405" i="3"/>
  <c r="K2406" i="3"/>
  <c r="K2407" i="3"/>
  <c r="K2408" i="3"/>
  <c r="K2409" i="3"/>
  <c r="K2410" i="3"/>
  <c r="K2411" i="3"/>
  <c r="K2412" i="3"/>
  <c r="K2413" i="3"/>
  <c r="K2414" i="3"/>
  <c r="K2415" i="3"/>
  <c r="K2416" i="3"/>
  <c r="K2417" i="3"/>
  <c r="K2418" i="3"/>
  <c r="K2419" i="3"/>
  <c r="K2420" i="3"/>
  <c r="K2421" i="3"/>
  <c r="K2422" i="3"/>
  <c r="K2423" i="3"/>
  <c r="K2424" i="3"/>
  <c r="K2425" i="3"/>
  <c r="K2426" i="3"/>
  <c r="K2427" i="3"/>
  <c r="K2428" i="3"/>
  <c r="K2429" i="3"/>
  <c r="K2430" i="3"/>
  <c r="K2431" i="3"/>
  <c r="K2432" i="3"/>
  <c r="K2433" i="3"/>
  <c r="K2434" i="3"/>
  <c r="K2435" i="3"/>
  <c r="K2436" i="3"/>
  <c r="K2437" i="3"/>
  <c r="K2438" i="3"/>
  <c r="K2439" i="3"/>
  <c r="K2440" i="3"/>
  <c r="K2441" i="3"/>
  <c r="K2442" i="3"/>
  <c r="K2443" i="3"/>
  <c r="K2444" i="3"/>
  <c r="K2445" i="3"/>
  <c r="K2446" i="3"/>
  <c r="K2447" i="3"/>
  <c r="K2448" i="3"/>
  <c r="K2449" i="3"/>
  <c r="K2450" i="3"/>
  <c r="K2451" i="3"/>
  <c r="K2452" i="3"/>
  <c r="K2453" i="3"/>
  <c r="K2454" i="3"/>
  <c r="K2455" i="3"/>
  <c r="K2456" i="3"/>
  <c r="K2457" i="3"/>
  <c r="K2458" i="3"/>
  <c r="K2459" i="3"/>
  <c r="K2460" i="3"/>
  <c r="K2461" i="3"/>
  <c r="K2462" i="3"/>
  <c r="K2463" i="3"/>
  <c r="K2464" i="3"/>
  <c r="K2465" i="3"/>
  <c r="K2466" i="3"/>
  <c r="K2467" i="3"/>
  <c r="K2468" i="3"/>
  <c r="K2469" i="3"/>
  <c r="K2470" i="3"/>
  <c r="K2471" i="3"/>
  <c r="K2472" i="3"/>
  <c r="K2473" i="3"/>
  <c r="K2474" i="3"/>
  <c r="K2475" i="3"/>
  <c r="K2476" i="3"/>
  <c r="K2477" i="3"/>
  <c r="K2478" i="3"/>
  <c r="K2479" i="3"/>
  <c r="K2480" i="3"/>
  <c r="K2481" i="3"/>
  <c r="K2482" i="3"/>
  <c r="K2483" i="3"/>
  <c r="K2484" i="3"/>
  <c r="K2485" i="3"/>
  <c r="K2486" i="3"/>
  <c r="K2487" i="3"/>
  <c r="K2488" i="3"/>
  <c r="K2489" i="3"/>
  <c r="K2490" i="3"/>
  <c r="K2491" i="3"/>
  <c r="K2492" i="3"/>
  <c r="K2493" i="3"/>
  <c r="K2494" i="3"/>
  <c r="K2495" i="3"/>
  <c r="K2496" i="3"/>
  <c r="K2497" i="3"/>
  <c r="K2498" i="3"/>
  <c r="K2499" i="3"/>
  <c r="K2500" i="3"/>
  <c r="K2501" i="3"/>
  <c r="K2502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N2372" i="3"/>
  <c r="N2373" i="3"/>
  <c r="N2374" i="3"/>
  <c r="N2375" i="3"/>
  <c r="N2376" i="3"/>
  <c r="N2377" i="3"/>
  <c r="N2378" i="3"/>
  <c r="N2379" i="3"/>
  <c r="N2380" i="3"/>
  <c r="N2381" i="3"/>
  <c r="N2382" i="3"/>
  <c r="N2383" i="3"/>
  <c r="N2384" i="3"/>
  <c r="N2385" i="3"/>
  <c r="N2386" i="3"/>
  <c r="N2387" i="3"/>
  <c r="N2388" i="3"/>
  <c r="N2389" i="3"/>
  <c r="N2390" i="3"/>
  <c r="N2391" i="3"/>
  <c r="N2392" i="3"/>
  <c r="N2393" i="3"/>
  <c r="N2394" i="3"/>
  <c r="N2395" i="3"/>
  <c r="N2396" i="3"/>
  <c r="N2397" i="3"/>
  <c r="N2398" i="3"/>
  <c r="N2399" i="3"/>
  <c r="N2400" i="3"/>
  <c r="N2401" i="3"/>
  <c r="N2402" i="3"/>
  <c r="N2403" i="3"/>
  <c r="N2404" i="3"/>
  <c r="N2405" i="3"/>
  <c r="N2406" i="3"/>
  <c r="N2407" i="3"/>
  <c r="N2408" i="3"/>
  <c r="N2409" i="3"/>
  <c r="N2410" i="3"/>
  <c r="N2411" i="3"/>
  <c r="N2412" i="3"/>
  <c r="N2413" i="3"/>
  <c r="N2414" i="3"/>
  <c r="N2415" i="3"/>
  <c r="N2416" i="3"/>
  <c r="N2417" i="3"/>
  <c r="N2418" i="3"/>
  <c r="N2419" i="3"/>
  <c r="N2420" i="3"/>
  <c r="N2421" i="3"/>
  <c r="N2422" i="3"/>
  <c r="N2423" i="3"/>
  <c r="N2424" i="3"/>
  <c r="N2425" i="3"/>
  <c r="N2426" i="3"/>
  <c r="N2427" i="3"/>
  <c r="N2428" i="3"/>
  <c r="N2429" i="3"/>
  <c r="N2430" i="3"/>
  <c r="N2431" i="3"/>
  <c r="N2432" i="3"/>
  <c r="N2433" i="3"/>
  <c r="N2434" i="3"/>
  <c r="N2435" i="3"/>
  <c r="N2436" i="3"/>
  <c r="N2437" i="3"/>
  <c r="N2438" i="3"/>
  <c r="N2439" i="3"/>
  <c r="N2440" i="3"/>
  <c r="N2441" i="3"/>
  <c r="N2442" i="3"/>
  <c r="N2443" i="3"/>
  <c r="N2444" i="3"/>
  <c r="N2445" i="3"/>
  <c r="N2446" i="3"/>
  <c r="N2447" i="3"/>
  <c r="N2448" i="3"/>
  <c r="N2449" i="3"/>
  <c r="N2450" i="3"/>
  <c r="N2451" i="3"/>
  <c r="N2452" i="3"/>
  <c r="N2453" i="3"/>
  <c r="N2454" i="3"/>
  <c r="N2455" i="3"/>
  <c r="N2456" i="3"/>
  <c r="N2457" i="3"/>
  <c r="N2458" i="3"/>
  <c r="N2459" i="3"/>
  <c r="N2460" i="3"/>
  <c r="N2461" i="3"/>
  <c r="N2462" i="3"/>
  <c r="N2463" i="3"/>
  <c r="N2464" i="3"/>
  <c r="N2465" i="3"/>
  <c r="N2466" i="3"/>
  <c r="N2467" i="3"/>
  <c r="N2468" i="3"/>
  <c r="N2469" i="3"/>
  <c r="N2470" i="3"/>
  <c r="N2471" i="3"/>
  <c r="N2472" i="3"/>
  <c r="N2473" i="3"/>
  <c r="N2474" i="3"/>
  <c r="N2475" i="3"/>
  <c r="N2476" i="3"/>
  <c r="N2477" i="3"/>
  <c r="N2478" i="3"/>
  <c r="N2479" i="3"/>
  <c r="N2480" i="3"/>
  <c r="N2481" i="3"/>
  <c r="N2482" i="3"/>
  <c r="N2483" i="3"/>
  <c r="N2484" i="3"/>
  <c r="N2485" i="3"/>
  <c r="N2486" i="3"/>
  <c r="N2487" i="3"/>
  <c r="N2488" i="3"/>
  <c r="N2489" i="3"/>
  <c r="N2490" i="3"/>
  <c r="N2491" i="3"/>
  <c r="N2492" i="3"/>
  <c r="N2493" i="3"/>
  <c r="N2494" i="3"/>
  <c r="N2495" i="3"/>
  <c r="N2496" i="3"/>
  <c r="N2497" i="3"/>
  <c r="N2498" i="3"/>
  <c r="N2499" i="3"/>
  <c r="N2500" i="3"/>
  <c r="N2501" i="3"/>
  <c r="N2502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K2276" i="3"/>
  <c r="K2277" i="3"/>
  <c r="K2278" i="3"/>
  <c r="K2279" i="3"/>
  <c r="K2280" i="3"/>
  <c r="K2281" i="3"/>
  <c r="K2282" i="3"/>
  <c r="K2283" i="3"/>
  <c r="K2284" i="3"/>
  <c r="K2285" i="3"/>
  <c r="K2286" i="3"/>
  <c r="K2287" i="3"/>
  <c r="K2288" i="3"/>
  <c r="K2290" i="3"/>
  <c r="K2291" i="3"/>
  <c r="K2292" i="3"/>
  <c r="K2293" i="3"/>
  <c r="K2294" i="3"/>
  <c r="K2295" i="3"/>
  <c r="K2296" i="3"/>
  <c r="K2297" i="3"/>
  <c r="K2298" i="3"/>
  <c r="K2299" i="3"/>
  <c r="K2300" i="3"/>
  <c r="K2301" i="3"/>
  <c r="K2302" i="3"/>
  <c r="K2303" i="3"/>
  <c r="K2304" i="3"/>
  <c r="K2305" i="3"/>
  <c r="K2306" i="3"/>
  <c r="K2307" i="3"/>
  <c r="K2308" i="3"/>
  <c r="K2309" i="3"/>
  <c r="K2310" i="3"/>
  <c r="K2311" i="3"/>
  <c r="K2312" i="3"/>
  <c r="K2313" i="3"/>
  <c r="K2314" i="3"/>
  <c r="K2315" i="3"/>
  <c r="K2316" i="3"/>
  <c r="K2317" i="3"/>
  <c r="K2318" i="3"/>
  <c r="K2319" i="3"/>
  <c r="K2320" i="3"/>
  <c r="K2321" i="3"/>
  <c r="K2322" i="3"/>
  <c r="K2323" i="3"/>
  <c r="K2324" i="3"/>
  <c r="K2325" i="3"/>
  <c r="K2326" i="3"/>
  <c r="K2327" i="3"/>
  <c r="K2328" i="3"/>
  <c r="K2329" i="3"/>
  <c r="K2330" i="3"/>
  <c r="K2331" i="3"/>
  <c r="K2332" i="3"/>
  <c r="K2333" i="3"/>
  <c r="K2503" i="3"/>
  <c r="K2504" i="3"/>
  <c r="K2505" i="3"/>
  <c r="K2506" i="3"/>
  <c r="K2507" i="3"/>
  <c r="K2508" i="3"/>
  <c r="K2509" i="3"/>
  <c r="K2510" i="3"/>
  <c r="K2511" i="3"/>
  <c r="K2512" i="3"/>
  <c r="K2513" i="3"/>
  <c r="K2514" i="3"/>
  <c r="K2515" i="3"/>
  <c r="K2516" i="3"/>
  <c r="K2517" i="3"/>
  <c r="K2518" i="3"/>
  <c r="K2519" i="3"/>
  <c r="K2520" i="3"/>
  <c r="K2521" i="3"/>
  <c r="K2522" i="3"/>
  <c r="K2523" i="3"/>
  <c r="K2525" i="3"/>
  <c r="K2526" i="3"/>
  <c r="K2527" i="3"/>
  <c r="K2528" i="3"/>
  <c r="K2529" i="3"/>
  <c r="K2530" i="3"/>
  <c r="K2531" i="3"/>
  <c r="K2532" i="3"/>
  <c r="K2533" i="3"/>
  <c r="K2534" i="3"/>
  <c r="K2535" i="3"/>
  <c r="K2536" i="3"/>
  <c r="K2537" i="3"/>
  <c r="K2538" i="3"/>
  <c r="K2539" i="3"/>
  <c r="K2540" i="3"/>
  <c r="K2541" i="3"/>
  <c r="K2542" i="3"/>
  <c r="K2543" i="3"/>
  <c r="K2544" i="3"/>
  <c r="K2545" i="3"/>
  <c r="K2546" i="3"/>
  <c r="K2547" i="3"/>
  <c r="K2548" i="3"/>
  <c r="K2549" i="3"/>
  <c r="K2550" i="3"/>
  <c r="K2551" i="3"/>
  <c r="K2552" i="3"/>
  <c r="K2553" i="3"/>
  <c r="K2554" i="3"/>
  <c r="K2555" i="3"/>
  <c r="K2556" i="3"/>
  <c r="K2557" i="3"/>
  <c r="K2558" i="3"/>
  <c r="K2559" i="3"/>
  <c r="K2560" i="3"/>
  <c r="K2561" i="3"/>
  <c r="K2562" i="3"/>
  <c r="K2563" i="3"/>
  <c r="K2564" i="3"/>
  <c r="K2565" i="3"/>
  <c r="K2566" i="3"/>
  <c r="K2567" i="3"/>
  <c r="K2568" i="3"/>
  <c r="K2569" i="3"/>
  <c r="K2570" i="3"/>
  <c r="K2571" i="3"/>
  <c r="K2572" i="3"/>
  <c r="K2573" i="3"/>
  <c r="K2574" i="3"/>
  <c r="K2575" i="3"/>
  <c r="K2576" i="3"/>
  <c r="K2577" i="3"/>
  <c r="K2578" i="3"/>
  <c r="K2579" i="3"/>
  <c r="K2580" i="3"/>
  <c r="K2581" i="3"/>
  <c r="K2582" i="3"/>
  <c r="K2583" i="3"/>
  <c r="K2584" i="3"/>
  <c r="K2585" i="3"/>
  <c r="K2586" i="3"/>
  <c r="K2587" i="3"/>
  <c r="K2588" i="3"/>
  <c r="K2589" i="3"/>
  <c r="K2590" i="3"/>
  <c r="K2591" i="3"/>
  <c r="K2592" i="3"/>
  <c r="K2593" i="3"/>
  <c r="K2594" i="3"/>
  <c r="K2595" i="3"/>
  <c r="K2596" i="3"/>
  <c r="K2597" i="3"/>
  <c r="K2598" i="3"/>
  <c r="K2599" i="3"/>
  <c r="K2600" i="3"/>
  <c r="K2601" i="3"/>
  <c r="K2602" i="3"/>
  <c r="K2603" i="3"/>
  <c r="K2604" i="3"/>
  <c r="K2605" i="3"/>
  <c r="K2606" i="3"/>
  <c r="K2607" i="3"/>
  <c r="K2608" i="3"/>
  <c r="K2609" i="3"/>
  <c r="K2610" i="3"/>
  <c r="K2611" i="3"/>
  <c r="K2612" i="3"/>
  <c r="K2613" i="3"/>
  <c r="K2614" i="3"/>
  <c r="K2615" i="3"/>
  <c r="K2616" i="3"/>
  <c r="K2617" i="3"/>
  <c r="K2618" i="3"/>
  <c r="K2619" i="3"/>
  <c r="K2620" i="3"/>
  <c r="K2621" i="3"/>
  <c r="K2622" i="3"/>
  <c r="K2623" i="3"/>
  <c r="K2624" i="3"/>
  <c r="K2625" i="3"/>
  <c r="K2626" i="3"/>
  <c r="K2627" i="3"/>
  <c r="K2628" i="3"/>
  <c r="K2629" i="3"/>
  <c r="K2630" i="3"/>
  <c r="K2631" i="3"/>
  <c r="K2632" i="3"/>
  <c r="K2633" i="3"/>
  <c r="K2634" i="3"/>
  <c r="K263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N2276" i="3"/>
  <c r="N2277" i="3"/>
  <c r="N2278" i="3"/>
  <c r="N2279" i="3"/>
  <c r="N2280" i="3"/>
  <c r="N2281" i="3"/>
  <c r="N2282" i="3"/>
  <c r="N2283" i="3"/>
  <c r="N2284" i="3"/>
  <c r="N2285" i="3"/>
  <c r="N2286" i="3"/>
  <c r="N2287" i="3"/>
  <c r="N2288" i="3"/>
  <c r="N2290" i="3"/>
  <c r="N2291" i="3"/>
  <c r="N2292" i="3"/>
  <c r="N2293" i="3"/>
  <c r="N2294" i="3"/>
  <c r="N2295" i="3"/>
  <c r="N2296" i="3"/>
  <c r="N2297" i="3"/>
  <c r="N2298" i="3"/>
  <c r="N2299" i="3"/>
  <c r="N2300" i="3"/>
  <c r="N2301" i="3"/>
  <c r="N2302" i="3"/>
  <c r="N2303" i="3"/>
  <c r="N2304" i="3"/>
  <c r="N2305" i="3"/>
  <c r="N2306" i="3"/>
  <c r="N2307" i="3"/>
  <c r="N2308" i="3"/>
  <c r="N2309" i="3"/>
  <c r="N2310" i="3"/>
  <c r="N2311" i="3"/>
  <c r="N2312" i="3"/>
  <c r="N2313" i="3"/>
  <c r="N2314" i="3"/>
  <c r="N2315" i="3"/>
  <c r="N2316" i="3"/>
  <c r="N2317" i="3"/>
  <c r="N2318" i="3"/>
  <c r="N2319" i="3"/>
  <c r="N2320" i="3"/>
  <c r="N2321" i="3"/>
  <c r="N2322" i="3"/>
  <c r="N2323" i="3"/>
  <c r="N2324" i="3"/>
  <c r="N2325" i="3"/>
  <c r="N2326" i="3"/>
  <c r="N2327" i="3"/>
  <c r="N2328" i="3"/>
  <c r="N2329" i="3"/>
  <c r="N2330" i="3"/>
  <c r="N2331" i="3"/>
  <c r="N2332" i="3"/>
  <c r="N2333" i="3"/>
  <c r="N2503" i="3"/>
  <c r="N2504" i="3"/>
  <c r="N2505" i="3"/>
  <c r="N2506" i="3"/>
  <c r="N2507" i="3"/>
  <c r="N2508" i="3"/>
  <c r="N2509" i="3"/>
  <c r="N2510" i="3"/>
  <c r="N2511" i="3"/>
  <c r="N2512" i="3"/>
  <c r="N2513" i="3"/>
  <c r="N2514" i="3"/>
  <c r="N2515" i="3"/>
  <c r="N2516" i="3"/>
  <c r="N2517" i="3"/>
  <c r="N2518" i="3"/>
  <c r="N2519" i="3"/>
  <c r="N2520" i="3"/>
  <c r="N2521" i="3"/>
  <c r="N2522" i="3"/>
  <c r="N2523" i="3"/>
  <c r="N2525" i="3"/>
  <c r="N2526" i="3"/>
  <c r="N2527" i="3"/>
  <c r="N2528" i="3"/>
  <c r="N2529" i="3"/>
  <c r="N2530" i="3"/>
  <c r="N2531" i="3"/>
  <c r="N2532" i="3"/>
  <c r="N2533" i="3"/>
  <c r="N2534" i="3"/>
  <c r="N2535" i="3"/>
  <c r="N2536" i="3"/>
  <c r="N2537" i="3"/>
  <c r="N2538" i="3"/>
  <c r="N2539" i="3"/>
  <c r="N2540" i="3"/>
  <c r="N2541" i="3"/>
  <c r="N2542" i="3"/>
  <c r="N2543" i="3"/>
  <c r="N2544" i="3"/>
  <c r="N2545" i="3"/>
  <c r="N2546" i="3"/>
  <c r="N2547" i="3"/>
  <c r="N2548" i="3"/>
  <c r="N2549" i="3"/>
  <c r="N2550" i="3"/>
  <c r="N2551" i="3"/>
  <c r="N2552" i="3"/>
  <c r="N2553" i="3"/>
  <c r="N2554" i="3"/>
  <c r="N2555" i="3"/>
  <c r="N2556" i="3"/>
  <c r="N2557" i="3"/>
  <c r="N2558" i="3"/>
  <c r="N2559" i="3"/>
  <c r="N2560" i="3"/>
  <c r="N2561" i="3"/>
  <c r="N2562" i="3"/>
  <c r="N2563" i="3"/>
  <c r="N2564" i="3"/>
  <c r="N2565" i="3"/>
  <c r="N2566" i="3"/>
  <c r="N2567" i="3"/>
  <c r="N2568" i="3"/>
  <c r="N2569" i="3"/>
  <c r="N2570" i="3"/>
  <c r="N2571" i="3"/>
  <c r="N2572" i="3"/>
  <c r="N2573" i="3"/>
  <c r="N2574" i="3"/>
  <c r="N2575" i="3"/>
  <c r="N2576" i="3"/>
  <c r="N2577" i="3"/>
  <c r="N2578" i="3"/>
  <c r="N2579" i="3"/>
  <c r="N2580" i="3"/>
  <c r="N2581" i="3"/>
  <c r="N2582" i="3"/>
  <c r="N2583" i="3"/>
  <c r="N2584" i="3"/>
  <c r="N2585" i="3"/>
  <c r="N2586" i="3"/>
  <c r="N2587" i="3"/>
  <c r="N2588" i="3"/>
  <c r="N2589" i="3"/>
  <c r="N2590" i="3"/>
  <c r="N2591" i="3"/>
  <c r="N2592" i="3"/>
  <c r="N2593" i="3"/>
  <c r="N2594" i="3"/>
  <c r="N2595" i="3"/>
  <c r="N2596" i="3"/>
  <c r="N2597" i="3"/>
  <c r="N2598" i="3"/>
  <c r="N2599" i="3"/>
  <c r="N2600" i="3"/>
  <c r="N2601" i="3"/>
  <c r="N2602" i="3"/>
  <c r="N2603" i="3"/>
  <c r="N2604" i="3"/>
  <c r="N2605" i="3"/>
  <c r="N2606" i="3"/>
  <c r="N2607" i="3"/>
  <c r="N2608" i="3"/>
  <c r="N2609" i="3"/>
  <c r="N2610" i="3"/>
  <c r="N2611" i="3"/>
  <c r="N2612" i="3"/>
  <c r="N2613" i="3"/>
  <c r="N2614" i="3"/>
  <c r="N2615" i="3"/>
  <c r="N2616" i="3"/>
  <c r="N2617" i="3"/>
  <c r="N2618" i="3"/>
  <c r="N2619" i="3"/>
  <c r="N2620" i="3"/>
  <c r="N2621" i="3"/>
  <c r="N2622" i="3"/>
  <c r="N2623" i="3"/>
  <c r="N2624" i="3"/>
  <c r="N2625" i="3"/>
  <c r="N2626" i="3"/>
  <c r="N2627" i="3"/>
  <c r="N2628" i="3"/>
  <c r="N2629" i="3"/>
  <c r="N2630" i="3"/>
  <c r="N2631" i="3"/>
  <c r="N2632" i="3"/>
  <c r="N2633" i="3"/>
  <c r="N2634" i="3"/>
  <c r="N263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K2636" i="3"/>
  <c r="K2637" i="3"/>
  <c r="K2638" i="3"/>
  <c r="K2639" i="3"/>
  <c r="K2640" i="3"/>
  <c r="K2641" i="3"/>
  <c r="K2642" i="3"/>
  <c r="K2643" i="3"/>
  <c r="K2644" i="3"/>
  <c r="K2645" i="3"/>
  <c r="K2646" i="3"/>
  <c r="K2647" i="3"/>
  <c r="K2648" i="3"/>
  <c r="K2649" i="3"/>
  <c r="K2650" i="3"/>
  <c r="K2651" i="3"/>
  <c r="K2652" i="3"/>
  <c r="K2653" i="3"/>
  <c r="K2654" i="3"/>
  <c r="K2655" i="3"/>
  <c r="K2656" i="3"/>
  <c r="K2657" i="3"/>
  <c r="K2658" i="3"/>
  <c r="K2659" i="3"/>
  <c r="K2660" i="3"/>
  <c r="K2661" i="3"/>
  <c r="K2662" i="3"/>
  <c r="K2663" i="3"/>
  <c r="K2664" i="3"/>
  <c r="K2665" i="3"/>
  <c r="K2666" i="3"/>
  <c r="K2667" i="3"/>
  <c r="K2668" i="3"/>
  <c r="K2669" i="3"/>
  <c r="K2670" i="3"/>
  <c r="K2671" i="3"/>
  <c r="K2672" i="3"/>
  <c r="K2673" i="3"/>
  <c r="K2674" i="3"/>
  <c r="K2675" i="3"/>
  <c r="K2676" i="3"/>
  <c r="K2677" i="3"/>
  <c r="K2678" i="3"/>
  <c r="K2679" i="3"/>
  <c r="K2680" i="3"/>
  <c r="K2681" i="3"/>
  <c r="K2682" i="3"/>
  <c r="K2683" i="3"/>
  <c r="K2684" i="3"/>
  <c r="K2685" i="3"/>
  <c r="K2686" i="3"/>
  <c r="K2687" i="3"/>
  <c r="K2688" i="3"/>
  <c r="K2689" i="3"/>
  <c r="K2690" i="3"/>
  <c r="K2691" i="3"/>
  <c r="K2692" i="3"/>
  <c r="K2693" i="3"/>
  <c r="K2694" i="3"/>
  <c r="K2695" i="3"/>
  <c r="K2696" i="3"/>
  <c r="K2697" i="3"/>
  <c r="K2698" i="3"/>
  <c r="K2699" i="3"/>
  <c r="K2700" i="3"/>
  <c r="K2701" i="3"/>
  <c r="K2702" i="3"/>
  <c r="K2703" i="3"/>
  <c r="K2704" i="3"/>
  <c r="K2705" i="3"/>
  <c r="K2706" i="3"/>
  <c r="K2707" i="3"/>
  <c r="K2708" i="3"/>
  <c r="K2709" i="3"/>
  <c r="K2710" i="3"/>
  <c r="K2711" i="3"/>
  <c r="K2712" i="3"/>
  <c r="K2713" i="3"/>
  <c r="K2714" i="3"/>
  <c r="K2715" i="3"/>
  <c r="K2716" i="3"/>
  <c r="K2717" i="3"/>
  <c r="K2718" i="3"/>
  <c r="K2719" i="3"/>
  <c r="K2720" i="3"/>
  <c r="K2721" i="3"/>
  <c r="K2722" i="3"/>
  <c r="K2723" i="3"/>
  <c r="K2724" i="3"/>
  <c r="K2725" i="3"/>
  <c r="K2726" i="3"/>
  <c r="K2727" i="3"/>
  <c r="K2728" i="3"/>
  <c r="K2729" i="3"/>
  <c r="K2730" i="3"/>
  <c r="K2731" i="3"/>
  <c r="K2732" i="3"/>
  <c r="K2733" i="3"/>
  <c r="K2734" i="3"/>
  <c r="K2735" i="3"/>
  <c r="K2736" i="3"/>
  <c r="K2737" i="3"/>
  <c r="K2738" i="3"/>
  <c r="K2739" i="3"/>
  <c r="K2740" i="3"/>
  <c r="K2741" i="3"/>
  <c r="K2742" i="3"/>
  <c r="K2743" i="3"/>
  <c r="K2744" i="3"/>
  <c r="K2745" i="3"/>
  <c r="K2746" i="3"/>
  <c r="K2747" i="3"/>
  <c r="K2748" i="3"/>
  <c r="K2749" i="3"/>
  <c r="K2750" i="3"/>
  <c r="K2751" i="3"/>
  <c r="K2752" i="3"/>
  <c r="K2753" i="3"/>
  <c r="K2754" i="3"/>
  <c r="K2755" i="3"/>
  <c r="K2756" i="3"/>
  <c r="K2757" i="3"/>
  <c r="K2758" i="3"/>
  <c r="K2759" i="3"/>
  <c r="K2760" i="3"/>
  <c r="K2761" i="3"/>
  <c r="K2762" i="3"/>
  <c r="K2763" i="3"/>
  <c r="K2764" i="3"/>
  <c r="K2765" i="3"/>
  <c r="K2766" i="3"/>
  <c r="K2767" i="3"/>
  <c r="K2768" i="3"/>
  <c r="K2769" i="3"/>
  <c r="K2770" i="3"/>
  <c r="K2771" i="3"/>
  <c r="K2772" i="3"/>
  <c r="K2773" i="3"/>
  <c r="K2774" i="3"/>
  <c r="K2775" i="3"/>
  <c r="K2776" i="3"/>
  <c r="K2777" i="3"/>
  <c r="K2778" i="3"/>
  <c r="K2779" i="3"/>
  <c r="K2780" i="3"/>
  <c r="K2781" i="3"/>
  <c r="K2782" i="3"/>
  <c r="K2783" i="3"/>
  <c r="K2784" i="3"/>
  <c r="K2785" i="3"/>
  <c r="K2786" i="3"/>
  <c r="K2787" i="3"/>
  <c r="K2788" i="3"/>
  <c r="K2789" i="3"/>
  <c r="K2790" i="3"/>
  <c r="K2791" i="3"/>
  <c r="K2792" i="3"/>
  <c r="K2793" i="3"/>
  <c r="K2794" i="3"/>
  <c r="K2795" i="3"/>
  <c r="K2796" i="3"/>
  <c r="K2797" i="3"/>
  <c r="K2798" i="3"/>
  <c r="K2799" i="3"/>
  <c r="K2800" i="3"/>
  <c r="K2801" i="3"/>
  <c r="K2802" i="3"/>
  <c r="K2803" i="3"/>
  <c r="K2804" i="3"/>
  <c r="K2805" i="3"/>
  <c r="K2806" i="3"/>
  <c r="K2807" i="3"/>
  <c r="K2810" i="3"/>
  <c r="K2811" i="3"/>
  <c r="K2812" i="3"/>
  <c r="K2813" i="3"/>
  <c r="K2814" i="3"/>
  <c r="K2815" i="3"/>
  <c r="K2816" i="3"/>
  <c r="K2817" i="3"/>
  <c r="K2818" i="3"/>
  <c r="K2819" i="3"/>
  <c r="K2820" i="3"/>
  <c r="K2821" i="3"/>
  <c r="K2822" i="3"/>
  <c r="K2823" i="3"/>
  <c r="K2824" i="3"/>
  <c r="K2825" i="3"/>
  <c r="K2826" i="3"/>
  <c r="K2827" i="3"/>
  <c r="K2828" i="3"/>
  <c r="K2829" i="3"/>
  <c r="K2830" i="3"/>
  <c r="K2831" i="3"/>
  <c r="K2832" i="3"/>
  <c r="K2833" i="3"/>
  <c r="K2834" i="3"/>
  <c r="K2835" i="3"/>
  <c r="K2836" i="3"/>
  <c r="K2837" i="3"/>
  <c r="K2838" i="3"/>
  <c r="K2839" i="3"/>
  <c r="K2840" i="3"/>
  <c r="K2841" i="3"/>
  <c r="L2636" i="3"/>
  <c r="L2637" i="3"/>
  <c r="L2638" i="3"/>
  <c r="L2639" i="3"/>
  <c r="L2640" i="3"/>
  <c r="L2641" i="3"/>
  <c r="L2642" i="3"/>
  <c r="N2636" i="3"/>
  <c r="N2637" i="3"/>
  <c r="N2638" i="3"/>
  <c r="N2639" i="3"/>
  <c r="N2640" i="3"/>
  <c r="N2641" i="3"/>
  <c r="N2642" i="3"/>
  <c r="N2643" i="3"/>
  <c r="N2644" i="3"/>
  <c r="N2645" i="3"/>
  <c r="N2646" i="3"/>
  <c r="N2647" i="3"/>
  <c r="N2648" i="3"/>
  <c r="N2649" i="3"/>
  <c r="N2650" i="3"/>
  <c r="N2651" i="3"/>
  <c r="N2652" i="3"/>
  <c r="N2653" i="3"/>
  <c r="N2654" i="3"/>
  <c r="N2655" i="3"/>
  <c r="N2656" i="3"/>
  <c r="N2657" i="3"/>
  <c r="N2658" i="3"/>
  <c r="N2659" i="3"/>
  <c r="N2660" i="3"/>
  <c r="N2661" i="3"/>
  <c r="N2662" i="3"/>
  <c r="N2663" i="3"/>
  <c r="N2664" i="3"/>
  <c r="N2665" i="3"/>
  <c r="N2666" i="3"/>
  <c r="N2667" i="3"/>
  <c r="N2668" i="3"/>
  <c r="N2669" i="3"/>
  <c r="N2670" i="3"/>
  <c r="N2671" i="3"/>
  <c r="N2672" i="3"/>
  <c r="N2673" i="3"/>
  <c r="N2674" i="3"/>
  <c r="N2675" i="3"/>
  <c r="N2676" i="3"/>
  <c r="N2677" i="3"/>
  <c r="N2678" i="3"/>
  <c r="N2679" i="3"/>
  <c r="N2680" i="3"/>
  <c r="N2681" i="3"/>
  <c r="N2682" i="3"/>
  <c r="N2683" i="3"/>
  <c r="N2684" i="3"/>
  <c r="N2685" i="3"/>
  <c r="N2686" i="3"/>
  <c r="N2687" i="3"/>
  <c r="N2688" i="3"/>
  <c r="N2689" i="3"/>
  <c r="N2690" i="3"/>
  <c r="N2691" i="3"/>
  <c r="N2692" i="3"/>
  <c r="N2693" i="3"/>
  <c r="N2694" i="3"/>
  <c r="N2695" i="3"/>
  <c r="N2696" i="3"/>
  <c r="N2697" i="3"/>
  <c r="N2698" i="3"/>
  <c r="N2699" i="3"/>
  <c r="N2700" i="3"/>
  <c r="N2701" i="3"/>
  <c r="N2702" i="3"/>
  <c r="N2703" i="3"/>
  <c r="N2704" i="3"/>
  <c r="N2705" i="3"/>
  <c r="N2706" i="3"/>
  <c r="N2707" i="3"/>
  <c r="N2708" i="3"/>
  <c r="N2709" i="3"/>
  <c r="N2710" i="3"/>
  <c r="N2711" i="3"/>
  <c r="N2712" i="3"/>
  <c r="N2713" i="3"/>
  <c r="N2714" i="3"/>
  <c r="N2715" i="3"/>
  <c r="N2716" i="3"/>
  <c r="N2717" i="3"/>
  <c r="N2718" i="3"/>
  <c r="N2719" i="3"/>
  <c r="N2720" i="3"/>
  <c r="N2721" i="3"/>
  <c r="N2722" i="3"/>
  <c r="N2723" i="3"/>
  <c r="N2724" i="3"/>
  <c r="N2725" i="3"/>
  <c r="N2726" i="3"/>
  <c r="N2727" i="3"/>
  <c r="N2728" i="3"/>
  <c r="N2729" i="3"/>
  <c r="N2730" i="3"/>
  <c r="N2731" i="3"/>
  <c r="N2732" i="3"/>
  <c r="N2733" i="3"/>
  <c r="N2734" i="3"/>
  <c r="N2735" i="3"/>
  <c r="N2736" i="3"/>
  <c r="N2737" i="3"/>
  <c r="N2738" i="3"/>
  <c r="N2739" i="3"/>
  <c r="N2740" i="3"/>
  <c r="N2741" i="3"/>
  <c r="N2742" i="3"/>
  <c r="N2743" i="3"/>
  <c r="N2744" i="3"/>
  <c r="N2745" i="3"/>
  <c r="N2746" i="3"/>
  <c r="N2747" i="3"/>
  <c r="N2748" i="3"/>
  <c r="N2749" i="3"/>
  <c r="N2750" i="3"/>
  <c r="N2751" i="3"/>
  <c r="N2752" i="3"/>
  <c r="N2753" i="3"/>
  <c r="N2754" i="3"/>
  <c r="N2755" i="3"/>
  <c r="N2756" i="3"/>
  <c r="N2757" i="3"/>
  <c r="N2758" i="3"/>
  <c r="N2759" i="3"/>
  <c r="N2760" i="3"/>
  <c r="N2761" i="3"/>
  <c r="N2762" i="3"/>
  <c r="N2763" i="3"/>
  <c r="N2764" i="3"/>
  <c r="N2765" i="3"/>
  <c r="N2766" i="3"/>
  <c r="N2767" i="3"/>
  <c r="N2768" i="3"/>
  <c r="N2769" i="3"/>
  <c r="N2770" i="3"/>
  <c r="N2771" i="3"/>
  <c r="N2772" i="3"/>
  <c r="N2773" i="3"/>
  <c r="N2774" i="3"/>
  <c r="N2775" i="3"/>
  <c r="N2776" i="3"/>
  <c r="N2777" i="3"/>
  <c r="N2778" i="3"/>
  <c r="N2779" i="3"/>
  <c r="N2780" i="3"/>
  <c r="N2781" i="3"/>
  <c r="N2782" i="3"/>
  <c r="N2783" i="3"/>
  <c r="N2784" i="3"/>
  <c r="N2785" i="3"/>
  <c r="N2786" i="3"/>
  <c r="N2787" i="3"/>
  <c r="N2788" i="3"/>
  <c r="N2789" i="3"/>
  <c r="N2790" i="3"/>
  <c r="N2791" i="3"/>
  <c r="N2792" i="3"/>
  <c r="N2793" i="3"/>
  <c r="N2794" i="3"/>
  <c r="N2795" i="3"/>
  <c r="N2796" i="3"/>
  <c r="N2797" i="3"/>
  <c r="N2798" i="3"/>
  <c r="N2799" i="3"/>
  <c r="N2800" i="3"/>
  <c r="N2801" i="3"/>
  <c r="N2802" i="3"/>
  <c r="N2803" i="3"/>
  <c r="N2804" i="3"/>
  <c r="N2805" i="3"/>
  <c r="N2806" i="3"/>
  <c r="N2807" i="3"/>
  <c r="N2810" i="3"/>
  <c r="N2811" i="3"/>
  <c r="N2812" i="3"/>
  <c r="N2813" i="3"/>
  <c r="N2814" i="3"/>
  <c r="N2815" i="3"/>
  <c r="N2816" i="3"/>
  <c r="N2817" i="3"/>
  <c r="N2818" i="3"/>
  <c r="N2819" i="3"/>
  <c r="N2820" i="3"/>
  <c r="N2821" i="3"/>
  <c r="N2822" i="3"/>
  <c r="N2823" i="3"/>
  <c r="N2824" i="3"/>
  <c r="N2825" i="3"/>
  <c r="N2826" i="3"/>
  <c r="N2827" i="3"/>
  <c r="N2828" i="3"/>
  <c r="N2829" i="3"/>
  <c r="N2830" i="3"/>
  <c r="N2831" i="3"/>
  <c r="N2832" i="3"/>
  <c r="N2833" i="3"/>
  <c r="N2834" i="3"/>
  <c r="N2835" i="3"/>
  <c r="N2836" i="3"/>
  <c r="N2837" i="3"/>
  <c r="N2838" i="3"/>
  <c r="N2839" i="3"/>
  <c r="N2840" i="3"/>
  <c r="N2841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K2842" i="3"/>
  <c r="K2843" i="3"/>
  <c r="K2844" i="3"/>
  <c r="K2845" i="3"/>
  <c r="K2846" i="3"/>
  <c r="K2847" i="3"/>
  <c r="K2848" i="3"/>
  <c r="K2849" i="3"/>
  <c r="K2850" i="3"/>
  <c r="K2851" i="3"/>
  <c r="K2852" i="3"/>
  <c r="K2853" i="3"/>
  <c r="K2854" i="3"/>
  <c r="K2855" i="3"/>
  <c r="N2842" i="3"/>
  <c r="N2843" i="3"/>
  <c r="N2844" i="3"/>
  <c r="N2845" i="3"/>
  <c r="N2846" i="3"/>
  <c r="N2847" i="3"/>
  <c r="N2848" i="3"/>
  <c r="N2849" i="3"/>
  <c r="N2850" i="3"/>
  <c r="N2851" i="3"/>
  <c r="N2852" i="3"/>
  <c r="N2853" i="3"/>
  <c r="N2854" i="3"/>
  <c r="N2855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K2138" i="3"/>
  <c r="K2139" i="3"/>
  <c r="K2140" i="3"/>
  <c r="K2141" i="3"/>
  <c r="K2142" i="3"/>
  <c r="K2143" i="3"/>
  <c r="K2144" i="3"/>
  <c r="K2145" i="3"/>
  <c r="K2146" i="3"/>
  <c r="K2147" i="3"/>
  <c r="K2148" i="3"/>
  <c r="K2149" i="3"/>
  <c r="K2150" i="3"/>
  <c r="K2151" i="3"/>
  <c r="K2152" i="3"/>
  <c r="K2153" i="3"/>
  <c r="K2154" i="3"/>
  <c r="K2155" i="3"/>
  <c r="K2156" i="3"/>
  <c r="K2157" i="3"/>
  <c r="K2158" i="3"/>
  <c r="K2159" i="3"/>
  <c r="K2160" i="3"/>
  <c r="K2161" i="3"/>
  <c r="K2162" i="3"/>
  <c r="K2163" i="3"/>
  <c r="K2164" i="3"/>
  <c r="K2165" i="3"/>
  <c r="K2166" i="3"/>
  <c r="K2167" i="3"/>
  <c r="K2168" i="3"/>
  <c r="K2169" i="3"/>
  <c r="K2170" i="3"/>
  <c r="K2171" i="3"/>
  <c r="K2172" i="3"/>
  <c r="K2173" i="3"/>
  <c r="K2174" i="3"/>
  <c r="K2175" i="3"/>
  <c r="K2176" i="3"/>
  <c r="K2177" i="3"/>
  <c r="K2178" i="3"/>
  <c r="K2179" i="3"/>
  <c r="K2180" i="3"/>
  <c r="K2181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N2138" i="3"/>
  <c r="N2139" i="3"/>
  <c r="N2140" i="3"/>
  <c r="N2141" i="3"/>
  <c r="N2142" i="3"/>
  <c r="N2143" i="3"/>
  <c r="N2144" i="3"/>
  <c r="N2145" i="3"/>
  <c r="N2146" i="3"/>
  <c r="N2147" i="3"/>
  <c r="N2148" i="3"/>
  <c r="N2149" i="3"/>
  <c r="N2150" i="3"/>
  <c r="N2151" i="3"/>
  <c r="N2152" i="3"/>
  <c r="N2153" i="3"/>
  <c r="N2154" i="3"/>
  <c r="N2155" i="3"/>
  <c r="N2156" i="3"/>
  <c r="N2157" i="3"/>
  <c r="N2158" i="3"/>
  <c r="N2159" i="3"/>
  <c r="N2160" i="3"/>
  <c r="N2161" i="3"/>
  <c r="N2162" i="3"/>
  <c r="N2163" i="3"/>
  <c r="N2164" i="3"/>
  <c r="N2165" i="3"/>
  <c r="N2166" i="3"/>
  <c r="N2167" i="3"/>
  <c r="N2168" i="3"/>
  <c r="N2169" i="3"/>
  <c r="N2170" i="3"/>
  <c r="N2171" i="3"/>
  <c r="N2172" i="3"/>
  <c r="N2173" i="3"/>
  <c r="N2174" i="3"/>
  <c r="N2175" i="3"/>
  <c r="N2176" i="3"/>
  <c r="N2177" i="3"/>
  <c r="N2178" i="3"/>
  <c r="N2179" i="3"/>
  <c r="N2180" i="3"/>
  <c r="N2181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K2182" i="3"/>
  <c r="K2183" i="3"/>
  <c r="K2184" i="3"/>
  <c r="K2185" i="3"/>
  <c r="K2186" i="3"/>
  <c r="K2187" i="3"/>
  <c r="K2188" i="3"/>
  <c r="K2189" i="3"/>
  <c r="K2190" i="3"/>
  <c r="K2191" i="3"/>
  <c r="K2192" i="3"/>
  <c r="K2193" i="3"/>
  <c r="K2194" i="3"/>
  <c r="K2195" i="3"/>
  <c r="K2196" i="3"/>
  <c r="K2197" i="3"/>
  <c r="K2198" i="3"/>
  <c r="K2199" i="3"/>
  <c r="K2200" i="3"/>
  <c r="K2201" i="3"/>
  <c r="K2202" i="3"/>
  <c r="K2203" i="3"/>
  <c r="K2204" i="3"/>
  <c r="K2205" i="3"/>
  <c r="K2206" i="3"/>
  <c r="K2207" i="3"/>
  <c r="K2208" i="3"/>
  <c r="K2209" i="3"/>
  <c r="K2210" i="3"/>
  <c r="K2211" i="3"/>
  <c r="K2212" i="3"/>
  <c r="K2213" i="3"/>
  <c r="K2214" i="3"/>
  <c r="K2215" i="3"/>
  <c r="K2216" i="3"/>
  <c r="K2217" i="3"/>
  <c r="K2218" i="3"/>
  <c r="K2219" i="3"/>
  <c r="K2220" i="3"/>
  <c r="K222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N2182" i="3"/>
  <c r="N2183" i="3"/>
  <c r="N2184" i="3"/>
  <c r="N2185" i="3"/>
  <c r="N2186" i="3"/>
  <c r="N2187" i="3"/>
  <c r="N2188" i="3"/>
  <c r="N2189" i="3"/>
  <c r="N2190" i="3"/>
  <c r="N2191" i="3"/>
  <c r="N2192" i="3"/>
  <c r="N2193" i="3"/>
  <c r="N2194" i="3"/>
  <c r="N2195" i="3"/>
  <c r="N2196" i="3"/>
  <c r="N2197" i="3"/>
  <c r="N2198" i="3"/>
  <c r="N2199" i="3"/>
  <c r="N2200" i="3"/>
  <c r="N2201" i="3"/>
  <c r="N2202" i="3"/>
  <c r="N2203" i="3"/>
  <c r="N2204" i="3"/>
  <c r="N2205" i="3"/>
  <c r="N2206" i="3"/>
  <c r="N2207" i="3"/>
  <c r="N2208" i="3"/>
  <c r="N2209" i="3"/>
  <c r="N2210" i="3"/>
  <c r="N2211" i="3"/>
  <c r="N2212" i="3"/>
  <c r="N2213" i="3"/>
  <c r="N2214" i="3"/>
  <c r="N2215" i="3"/>
  <c r="N2216" i="3"/>
  <c r="N2217" i="3"/>
  <c r="N2218" i="3"/>
  <c r="N2219" i="3"/>
  <c r="N2220" i="3"/>
  <c r="N222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K2223" i="3"/>
  <c r="K2224" i="3"/>
  <c r="K2225" i="3"/>
  <c r="K2226" i="3"/>
  <c r="K2227" i="3"/>
  <c r="K2228" i="3"/>
  <c r="K2229" i="3"/>
  <c r="K2230" i="3"/>
  <c r="K2231" i="3"/>
  <c r="K2232" i="3"/>
  <c r="K2233" i="3"/>
  <c r="K2234" i="3"/>
  <c r="K2235" i="3"/>
  <c r="K2236" i="3"/>
  <c r="K2237" i="3"/>
  <c r="K2238" i="3"/>
  <c r="K2239" i="3"/>
  <c r="K2240" i="3"/>
  <c r="K2241" i="3"/>
  <c r="K2242" i="3"/>
  <c r="K2243" i="3"/>
  <c r="K2244" i="3"/>
  <c r="K2245" i="3"/>
  <c r="K2246" i="3"/>
  <c r="K2247" i="3"/>
  <c r="K2248" i="3"/>
  <c r="K2249" i="3"/>
  <c r="K2250" i="3"/>
  <c r="K2251" i="3"/>
  <c r="K2252" i="3"/>
  <c r="K2253" i="3"/>
  <c r="K2254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N2223" i="3"/>
  <c r="N2224" i="3"/>
  <c r="N2225" i="3"/>
  <c r="N2226" i="3"/>
  <c r="N2227" i="3"/>
  <c r="N2228" i="3"/>
  <c r="N2229" i="3"/>
  <c r="N2230" i="3"/>
  <c r="N2232" i="3"/>
  <c r="N2233" i="3"/>
  <c r="N2234" i="3"/>
  <c r="N2235" i="3"/>
  <c r="N2236" i="3"/>
  <c r="N2237" i="3"/>
  <c r="N2238" i="3"/>
  <c r="N2239" i="3"/>
  <c r="N2240" i="3"/>
  <c r="N2241" i="3"/>
  <c r="N2242" i="3"/>
  <c r="N2243" i="3"/>
  <c r="N2244" i="3"/>
  <c r="N2245" i="3"/>
  <c r="N2246" i="3"/>
  <c r="N2247" i="3"/>
  <c r="N2248" i="3"/>
  <c r="N2249" i="3"/>
  <c r="N2250" i="3"/>
  <c r="N2251" i="3"/>
  <c r="N2252" i="3"/>
  <c r="N2253" i="3"/>
  <c r="N2254" i="3"/>
  <c r="R2223" i="3"/>
  <c r="R2224" i="3"/>
  <c r="R2225" i="3"/>
  <c r="R2226" i="3"/>
  <c r="R2227" i="3"/>
  <c r="R2228" i="3"/>
  <c r="R2229" i="3"/>
  <c r="R2230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W2223" i="3"/>
  <c r="W2224" i="3"/>
  <c r="W2225" i="3"/>
  <c r="W2226" i="3"/>
  <c r="W2227" i="3"/>
  <c r="W2228" i="3"/>
  <c r="W2229" i="3"/>
  <c r="W2230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X2223" i="3"/>
  <c r="X2224" i="3"/>
  <c r="X2225" i="3"/>
  <c r="X2226" i="3"/>
  <c r="X2227" i="3"/>
  <c r="X2228" i="3"/>
  <c r="X2229" i="3"/>
  <c r="X2230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8" i="3"/>
  <c r="A1949" i="3"/>
  <c r="A1950" i="3"/>
  <c r="A1951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K1871" i="3"/>
  <c r="K1872" i="3"/>
  <c r="K1873" i="3"/>
  <c r="K1874" i="3"/>
  <c r="K1875" i="3"/>
  <c r="K1876" i="3"/>
  <c r="K1877" i="3"/>
  <c r="K1878" i="3"/>
  <c r="K1879" i="3"/>
  <c r="K1880" i="3"/>
  <c r="K1881" i="3"/>
  <c r="K1882" i="3"/>
  <c r="K1883" i="3"/>
  <c r="K1884" i="3"/>
  <c r="K1885" i="3"/>
  <c r="K1886" i="3"/>
  <c r="K1887" i="3"/>
  <c r="K1888" i="3"/>
  <c r="K1889" i="3"/>
  <c r="K1890" i="3"/>
  <c r="K1891" i="3"/>
  <c r="K1892" i="3"/>
  <c r="K1893" i="3"/>
  <c r="K1894" i="3"/>
  <c r="K1895" i="3"/>
  <c r="K1896" i="3"/>
  <c r="K1897" i="3"/>
  <c r="K1898" i="3"/>
  <c r="K1899" i="3"/>
  <c r="K1900" i="3"/>
  <c r="K1901" i="3"/>
  <c r="K1902" i="3"/>
  <c r="K1903" i="3"/>
  <c r="K1904" i="3"/>
  <c r="K1905" i="3"/>
  <c r="K1906" i="3"/>
  <c r="K1907" i="3"/>
  <c r="K1908" i="3"/>
  <c r="K1909" i="3"/>
  <c r="K1910" i="3"/>
  <c r="K1911" i="3"/>
  <c r="K1912" i="3"/>
  <c r="K1913" i="3"/>
  <c r="K1914" i="3"/>
  <c r="K1915" i="3"/>
  <c r="K1916" i="3"/>
  <c r="K1917" i="3"/>
  <c r="K1918" i="3"/>
  <c r="K1919" i="3"/>
  <c r="K1920" i="3"/>
  <c r="K1921" i="3"/>
  <c r="K1922" i="3"/>
  <c r="K1923" i="3"/>
  <c r="K1924" i="3"/>
  <c r="K1925" i="3"/>
  <c r="K1926" i="3"/>
  <c r="K1927" i="3"/>
  <c r="K1928" i="3"/>
  <c r="K1929" i="3"/>
  <c r="K1930" i="3"/>
  <c r="K1931" i="3"/>
  <c r="K1932" i="3"/>
  <c r="K1933" i="3"/>
  <c r="K1934" i="3"/>
  <c r="K1935" i="3"/>
  <c r="K1936" i="3"/>
  <c r="K1937" i="3"/>
  <c r="K1938" i="3"/>
  <c r="K1939" i="3"/>
  <c r="K1940" i="3"/>
  <c r="K1941" i="3"/>
  <c r="K1942" i="3"/>
  <c r="K1943" i="3"/>
  <c r="K1944" i="3"/>
  <c r="K1945" i="3"/>
  <c r="K1946" i="3"/>
  <c r="K1948" i="3"/>
  <c r="K1949" i="3"/>
  <c r="K1950" i="3"/>
  <c r="K1951" i="3"/>
  <c r="K1953" i="3"/>
  <c r="K1954" i="3"/>
  <c r="K1955" i="3"/>
  <c r="K1956" i="3"/>
  <c r="K1957" i="3"/>
  <c r="K1958" i="3"/>
  <c r="K1959" i="3"/>
  <c r="K1960" i="3"/>
  <c r="K1961" i="3"/>
  <c r="K1962" i="3"/>
  <c r="K1963" i="3"/>
  <c r="K1964" i="3"/>
  <c r="K1965" i="3"/>
  <c r="K1966" i="3"/>
  <c r="K1967" i="3"/>
  <c r="K1968" i="3"/>
  <c r="K1969" i="3"/>
  <c r="K1970" i="3"/>
  <c r="K1971" i="3"/>
  <c r="K1972" i="3"/>
  <c r="K1973" i="3"/>
  <c r="K1974" i="3"/>
  <c r="K1975" i="3"/>
  <c r="K1976" i="3"/>
  <c r="K1977" i="3"/>
  <c r="K1978" i="3"/>
  <c r="K1979" i="3"/>
  <c r="K1980" i="3"/>
  <c r="K1981" i="3"/>
  <c r="K1982" i="3"/>
  <c r="K1983" i="3"/>
  <c r="K1984" i="3"/>
  <c r="K1985" i="3"/>
  <c r="K1986" i="3"/>
  <c r="K1987" i="3"/>
  <c r="K1988" i="3"/>
  <c r="K1989" i="3"/>
  <c r="K1990" i="3"/>
  <c r="K1991" i="3"/>
  <c r="K1992" i="3"/>
  <c r="K1993" i="3"/>
  <c r="K1994" i="3"/>
  <c r="K1995" i="3"/>
  <c r="K1996" i="3"/>
  <c r="K1997" i="3"/>
  <c r="K1998" i="3"/>
  <c r="K1999" i="3"/>
  <c r="K2000" i="3"/>
  <c r="K2001" i="3"/>
  <c r="K2002" i="3"/>
  <c r="K2003" i="3"/>
  <c r="K2004" i="3"/>
  <c r="K2005" i="3"/>
  <c r="K2006" i="3"/>
  <c r="K2007" i="3"/>
  <c r="K2008" i="3"/>
  <c r="K2009" i="3"/>
  <c r="K2010" i="3"/>
  <c r="K2011" i="3"/>
  <c r="K2012" i="3"/>
  <c r="K2013" i="3"/>
  <c r="K2014" i="3"/>
  <c r="K2015" i="3"/>
  <c r="K2016" i="3"/>
  <c r="K2017" i="3"/>
  <c r="K2018" i="3"/>
  <c r="K2019" i="3"/>
  <c r="K2020" i="3"/>
  <c r="K2021" i="3"/>
  <c r="K2022" i="3"/>
  <c r="K2023" i="3"/>
  <c r="K2024" i="3"/>
  <c r="K2025" i="3"/>
  <c r="K2026" i="3"/>
  <c r="K2027" i="3"/>
  <c r="K2028" i="3"/>
  <c r="K2029" i="3"/>
  <c r="K2030" i="3"/>
  <c r="K2031" i="3"/>
  <c r="K2032" i="3"/>
  <c r="K2033" i="3"/>
  <c r="K2034" i="3"/>
  <c r="K2035" i="3"/>
  <c r="K2036" i="3"/>
  <c r="K2037" i="3"/>
  <c r="K2038" i="3"/>
  <c r="K2039" i="3"/>
  <c r="K2040" i="3"/>
  <c r="K2041" i="3"/>
  <c r="K2042" i="3"/>
  <c r="K2043" i="3"/>
  <c r="K2044" i="3"/>
  <c r="K2045" i="3"/>
  <c r="K2046" i="3"/>
  <c r="K2047" i="3"/>
  <c r="K2048" i="3"/>
  <c r="K2049" i="3"/>
  <c r="K2050" i="3"/>
  <c r="K2051" i="3"/>
  <c r="K2052" i="3"/>
  <c r="K2053" i="3"/>
  <c r="K2054" i="3"/>
  <c r="K2055" i="3"/>
  <c r="K2056" i="3"/>
  <c r="K2057" i="3"/>
  <c r="K2058" i="3"/>
  <c r="K2059" i="3"/>
  <c r="K2060" i="3"/>
  <c r="K2061" i="3"/>
  <c r="K2062" i="3"/>
  <c r="K2063" i="3"/>
  <c r="K2064" i="3"/>
  <c r="K2065" i="3"/>
  <c r="K2066" i="3"/>
  <c r="K2067" i="3"/>
  <c r="K2068" i="3"/>
  <c r="K2069" i="3"/>
  <c r="K2070" i="3"/>
  <c r="K2071" i="3"/>
  <c r="K2072" i="3"/>
  <c r="K2073" i="3"/>
  <c r="K2074" i="3"/>
  <c r="K2075" i="3"/>
  <c r="K2076" i="3"/>
  <c r="K2077" i="3"/>
  <c r="K2078" i="3"/>
  <c r="K2079" i="3"/>
  <c r="K2080" i="3"/>
  <c r="K2081" i="3"/>
  <c r="K2082" i="3"/>
  <c r="K2083" i="3"/>
  <c r="K2084" i="3"/>
  <c r="K2085" i="3"/>
  <c r="K2086" i="3"/>
  <c r="K2087" i="3"/>
  <c r="K2088" i="3"/>
  <c r="K2089" i="3"/>
  <c r="K2090" i="3"/>
  <c r="K2091" i="3"/>
  <c r="K2092" i="3"/>
  <c r="K2093" i="3"/>
  <c r="K2094" i="3"/>
  <c r="K2095" i="3"/>
  <c r="K2096" i="3"/>
  <c r="K2097" i="3"/>
  <c r="K2098" i="3"/>
  <c r="K2099" i="3"/>
  <c r="K2100" i="3"/>
  <c r="K2101" i="3"/>
  <c r="K2102" i="3"/>
  <c r="K2103" i="3"/>
  <c r="K2104" i="3"/>
  <c r="K2105" i="3"/>
  <c r="K2106" i="3"/>
  <c r="K2107" i="3"/>
  <c r="K2108" i="3"/>
  <c r="K2109" i="3"/>
  <c r="K2110" i="3"/>
  <c r="K2111" i="3"/>
  <c r="K2112" i="3"/>
  <c r="K2113" i="3"/>
  <c r="K2114" i="3"/>
  <c r="K2115" i="3"/>
  <c r="K2116" i="3"/>
  <c r="K2117" i="3"/>
  <c r="K2118" i="3"/>
  <c r="K2119" i="3"/>
  <c r="K2120" i="3"/>
  <c r="K2121" i="3"/>
  <c r="K2122" i="3"/>
  <c r="K2123" i="3"/>
  <c r="K2124" i="3"/>
  <c r="K2125" i="3"/>
  <c r="K2126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8" i="3"/>
  <c r="L1949" i="3"/>
  <c r="L1950" i="3"/>
  <c r="L1951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N1871" i="3"/>
  <c r="N1872" i="3"/>
  <c r="N1873" i="3"/>
  <c r="N1874" i="3"/>
  <c r="N1875" i="3"/>
  <c r="N1876" i="3"/>
  <c r="N1877" i="3"/>
  <c r="N1878" i="3"/>
  <c r="N1879" i="3"/>
  <c r="N1880" i="3"/>
  <c r="N1881" i="3"/>
  <c r="N1882" i="3"/>
  <c r="N1883" i="3"/>
  <c r="N1884" i="3"/>
  <c r="N1885" i="3"/>
  <c r="N1886" i="3"/>
  <c r="N1887" i="3"/>
  <c r="N1888" i="3"/>
  <c r="N1889" i="3"/>
  <c r="N1890" i="3"/>
  <c r="N1891" i="3"/>
  <c r="N1892" i="3"/>
  <c r="N1893" i="3"/>
  <c r="N1894" i="3"/>
  <c r="N1895" i="3"/>
  <c r="N1896" i="3"/>
  <c r="N1897" i="3"/>
  <c r="N1898" i="3"/>
  <c r="N1899" i="3"/>
  <c r="N1900" i="3"/>
  <c r="N1901" i="3"/>
  <c r="N1902" i="3"/>
  <c r="N1903" i="3"/>
  <c r="N1904" i="3"/>
  <c r="N1905" i="3"/>
  <c r="N1906" i="3"/>
  <c r="N1907" i="3"/>
  <c r="N1908" i="3"/>
  <c r="N1909" i="3"/>
  <c r="N1910" i="3"/>
  <c r="N1911" i="3"/>
  <c r="N1912" i="3"/>
  <c r="N1913" i="3"/>
  <c r="N1914" i="3"/>
  <c r="N1915" i="3"/>
  <c r="N1916" i="3"/>
  <c r="N1917" i="3"/>
  <c r="N1918" i="3"/>
  <c r="N1919" i="3"/>
  <c r="N1920" i="3"/>
  <c r="N1921" i="3"/>
  <c r="N1922" i="3"/>
  <c r="N1923" i="3"/>
  <c r="N1924" i="3"/>
  <c r="N1925" i="3"/>
  <c r="N1926" i="3"/>
  <c r="N1927" i="3"/>
  <c r="N1928" i="3"/>
  <c r="N1929" i="3"/>
  <c r="N1930" i="3"/>
  <c r="N1931" i="3"/>
  <c r="N1932" i="3"/>
  <c r="N1933" i="3"/>
  <c r="N1934" i="3"/>
  <c r="N1935" i="3"/>
  <c r="N1936" i="3"/>
  <c r="N1937" i="3"/>
  <c r="N1938" i="3"/>
  <c r="N1939" i="3"/>
  <c r="N1940" i="3"/>
  <c r="N1941" i="3"/>
  <c r="N1942" i="3"/>
  <c r="N1943" i="3"/>
  <c r="N1944" i="3"/>
  <c r="N1945" i="3"/>
  <c r="N1946" i="3"/>
  <c r="N1948" i="3"/>
  <c r="N1949" i="3"/>
  <c r="N1950" i="3"/>
  <c r="N1951" i="3"/>
  <c r="N1953" i="3"/>
  <c r="N1954" i="3"/>
  <c r="N1955" i="3"/>
  <c r="N1956" i="3"/>
  <c r="N1957" i="3"/>
  <c r="N1958" i="3"/>
  <c r="N1959" i="3"/>
  <c r="N1960" i="3"/>
  <c r="N1961" i="3"/>
  <c r="N1962" i="3"/>
  <c r="N1963" i="3"/>
  <c r="N1964" i="3"/>
  <c r="N1965" i="3"/>
  <c r="N1966" i="3"/>
  <c r="N1967" i="3"/>
  <c r="N1968" i="3"/>
  <c r="N1969" i="3"/>
  <c r="N1970" i="3"/>
  <c r="N1971" i="3"/>
  <c r="N1972" i="3"/>
  <c r="N1973" i="3"/>
  <c r="N1974" i="3"/>
  <c r="N1975" i="3"/>
  <c r="N1976" i="3"/>
  <c r="N1977" i="3"/>
  <c r="N1978" i="3"/>
  <c r="N1979" i="3"/>
  <c r="N1980" i="3"/>
  <c r="N1981" i="3"/>
  <c r="N1982" i="3"/>
  <c r="N1983" i="3"/>
  <c r="N1984" i="3"/>
  <c r="N1985" i="3"/>
  <c r="N1986" i="3"/>
  <c r="N1987" i="3"/>
  <c r="N1988" i="3"/>
  <c r="N1989" i="3"/>
  <c r="N1990" i="3"/>
  <c r="N1991" i="3"/>
  <c r="N1992" i="3"/>
  <c r="N1993" i="3"/>
  <c r="N1994" i="3"/>
  <c r="N1995" i="3"/>
  <c r="N1996" i="3"/>
  <c r="N1997" i="3"/>
  <c r="N1998" i="3"/>
  <c r="N1999" i="3"/>
  <c r="N2000" i="3"/>
  <c r="N2001" i="3"/>
  <c r="N2002" i="3"/>
  <c r="N2003" i="3"/>
  <c r="N2004" i="3"/>
  <c r="N2005" i="3"/>
  <c r="N2006" i="3"/>
  <c r="N2007" i="3"/>
  <c r="N2008" i="3"/>
  <c r="N2009" i="3"/>
  <c r="N2010" i="3"/>
  <c r="N2011" i="3"/>
  <c r="N2012" i="3"/>
  <c r="N2013" i="3"/>
  <c r="N2014" i="3"/>
  <c r="N2015" i="3"/>
  <c r="N2016" i="3"/>
  <c r="N2017" i="3"/>
  <c r="N2018" i="3"/>
  <c r="N2019" i="3"/>
  <c r="N2020" i="3"/>
  <c r="N2021" i="3"/>
  <c r="N2022" i="3"/>
  <c r="N2023" i="3"/>
  <c r="N2024" i="3"/>
  <c r="N2025" i="3"/>
  <c r="N2026" i="3"/>
  <c r="N2027" i="3"/>
  <c r="N2028" i="3"/>
  <c r="N2029" i="3"/>
  <c r="N2030" i="3"/>
  <c r="N2031" i="3"/>
  <c r="N2032" i="3"/>
  <c r="N2033" i="3"/>
  <c r="N2034" i="3"/>
  <c r="N2035" i="3"/>
  <c r="N2036" i="3"/>
  <c r="N2037" i="3"/>
  <c r="N2038" i="3"/>
  <c r="N2039" i="3"/>
  <c r="N2040" i="3"/>
  <c r="N2041" i="3"/>
  <c r="N2042" i="3"/>
  <c r="N2043" i="3"/>
  <c r="N2044" i="3"/>
  <c r="N2045" i="3"/>
  <c r="N2046" i="3"/>
  <c r="N2047" i="3"/>
  <c r="N2048" i="3"/>
  <c r="N2049" i="3"/>
  <c r="N2050" i="3"/>
  <c r="N2051" i="3"/>
  <c r="N2052" i="3"/>
  <c r="N2053" i="3"/>
  <c r="N2054" i="3"/>
  <c r="N2055" i="3"/>
  <c r="N2056" i="3"/>
  <c r="N2057" i="3"/>
  <c r="N2058" i="3"/>
  <c r="N2059" i="3"/>
  <c r="N2060" i="3"/>
  <c r="N2061" i="3"/>
  <c r="N2062" i="3"/>
  <c r="N2063" i="3"/>
  <c r="N2064" i="3"/>
  <c r="N2065" i="3"/>
  <c r="N2066" i="3"/>
  <c r="N2067" i="3"/>
  <c r="N2068" i="3"/>
  <c r="N2069" i="3"/>
  <c r="N2070" i="3"/>
  <c r="N2071" i="3"/>
  <c r="N2072" i="3"/>
  <c r="N2073" i="3"/>
  <c r="N2074" i="3"/>
  <c r="N2075" i="3"/>
  <c r="N2076" i="3"/>
  <c r="N2077" i="3"/>
  <c r="N2078" i="3"/>
  <c r="N2079" i="3"/>
  <c r="N2080" i="3"/>
  <c r="N2081" i="3"/>
  <c r="N2082" i="3"/>
  <c r="N2083" i="3"/>
  <c r="N2084" i="3"/>
  <c r="N2085" i="3"/>
  <c r="N2086" i="3"/>
  <c r="N2087" i="3"/>
  <c r="N2088" i="3"/>
  <c r="N2089" i="3"/>
  <c r="N2090" i="3"/>
  <c r="N2091" i="3"/>
  <c r="N2092" i="3"/>
  <c r="N2093" i="3"/>
  <c r="N2094" i="3"/>
  <c r="N2095" i="3"/>
  <c r="N2096" i="3"/>
  <c r="N2097" i="3"/>
  <c r="N2098" i="3"/>
  <c r="N2099" i="3"/>
  <c r="N2100" i="3"/>
  <c r="N2101" i="3"/>
  <c r="N2102" i="3"/>
  <c r="N2103" i="3"/>
  <c r="N2104" i="3"/>
  <c r="N2105" i="3"/>
  <c r="N2106" i="3"/>
  <c r="N2107" i="3"/>
  <c r="N2108" i="3"/>
  <c r="N2109" i="3"/>
  <c r="N2110" i="3"/>
  <c r="N2111" i="3"/>
  <c r="N2112" i="3"/>
  <c r="N2113" i="3"/>
  <c r="N2114" i="3"/>
  <c r="N2115" i="3"/>
  <c r="N2116" i="3"/>
  <c r="N2117" i="3"/>
  <c r="N2118" i="3"/>
  <c r="N2119" i="3"/>
  <c r="N2120" i="3"/>
  <c r="N2121" i="3"/>
  <c r="N2122" i="3"/>
  <c r="N2123" i="3"/>
  <c r="N2124" i="3"/>
  <c r="N2125" i="3"/>
  <c r="N2126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8" i="3"/>
  <c r="R1949" i="3"/>
  <c r="R1950" i="3"/>
  <c r="R1951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8" i="3"/>
  <c r="W1949" i="3"/>
  <c r="W1950" i="3"/>
  <c r="W1951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8" i="3"/>
  <c r="X1949" i="3"/>
  <c r="X1950" i="3"/>
  <c r="X1951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H2856" i="3" l="1"/>
  <c r="A2856" i="3"/>
  <c r="K2856" i="3"/>
  <c r="N2856" i="3"/>
  <c r="R2856" i="3"/>
  <c r="W2856" i="3"/>
  <c r="X2856" i="3"/>
  <c r="A1373" i="3"/>
  <c r="A1374" i="3"/>
  <c r="A1375" i="3"/>
  <c r="A1376" i="3"/>
  <c r="A1377" i="3"/>
  <c r="A1378" i="3"/>
  <c r="A1379" i="3"/>
  <c r="A1381" i="3"/>
  <c r="A1382" i="3"/>
  <c r="A1383" i="3"/>
  <c r="A1384" i="3"/>
  <c r="A1385" i="3"/>
  <c r="A1386" i="3"/>
  <c r="A1387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8" i="3"/>
  <c r="A1409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7" i="3"/>
  <c r="A1478" i="3"/>
  <c r="A1479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531" i="3"/>
  <c r="A1532" i="3"/>
  <c r="A1533" i="3"/>
  <c r="A1534" i="3"/>
  <c r="A1535" i="3"/>
  <c r="A1537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K1373" i="3"/>
  <c r="K1374" i="3"/>
  <c r="K1375" i="3"/>
  <c r="K1376" i="3"/>
  <c r="K1377" i="3"/>
  <c r="K1378" i="3"/>
  <c r="K1379" i="3"/>
  <c r="K1381" i="3"/>
  <c r="K1382" i="3"/>
  <c r="K1383" i="3"/>
  <c r="K1384" i="3"/>
  <c r="K1385" i="3"/>
  <c r="K1386" i="3"/>
  <c r="K1387" i="3"/>
  <c r="K1389" i="3"/>
  <c r="K1390" i="3"/>
  <c r="K1391" i="3"/>
  <c r="K1392" i="3"/>
  <c r="K1393" i="3"/>
  <c r="K1394" i="3"/>
  <c r="K1395" i="3"/>
  <c r="K1396" i="3"/>
  <c r="K1397" i="3"/>
  <c r="K1398" i="3"/>
  <c r="K1399" i="3"/>
  <c r="K1400" i="3"/>
  <c r="K1401" i="3"/>
  <c r="K1402" i="3"/>
  <c r="K1403" i="3"/>
  <c r="K1404" i="3"/>
  <c r="K1405" i="3"/>
  <c r="K1408" i="3"/>
  <c r="K1409" i="3"/>
  <c r="K1411" i="3"/>
  <c r="K1412" i="3"/>
  <c r="K1413" i="3"/>
  <c r="K1414" i="3"/>
  <c r="K1415" i="3"/>
  <c r="K1416" i="3"/>
  <c r="K1417" i="3"/>
  <c r="K1418" i="3"/>
  <c r="K1419" i="3"/>
  <c r="K1420" i="3"/>
  <c r="K1421" i="3"/>
  <c r="K1422" i="3"/>
  <c r="K1423" i="3"/>
  <c r="K1424" i="3"/>
  <c r="K1425" i="3"/>
  <c r="K1426" i="3"/>
  <c r="K1427" i="3"/>
  <c r="K1428" i="3"/>
  <c r="K1429" i="3"/>
  <c r="K1430" i="3"/>
  <c r="K1431" i="3"/>
  <c r="K1432" i="3"/>
  <c r="K1434" i="3"/>
  <c r="K1435" i="3"/>
  <c r="K1436" i="3"/>
  <c r="K1437" i="3"/>
  <c r="K1438" i="3"/>
  <c r="K1439" i="3"/>
  <c r="K1440" i="3"/>
  <c r="K1441" i="3"/>
  <c r="K1442" i="3"/>
  <c r="K1443" i="3"/>
  <c r="K1444" i="3"/>
  <c r="K1445" i="3"/>
  <c r="K1446" i="3"/>
  <c r="K1447" i="3"/>
  <c r="K1448" i="3"/>
  <c r="K1449" i="3"/>
  <c r="K1450" i="3"/>
  <c r="K1451" i="3"/>
  <c r="K1452" i="3"/>
  <c r="K1453" i="3"/>
  <c r="K1454" i="3"/>
  <c r="K1455" i="3"/>
  <c r="K1456" i="3"/>
  <c r="K1457" i="3"/>
  <c r="K1458" i="3"/>
  <c r="K1459" i="3"/>
  <c r="K1460" i="3"/>
  <c r="K1461" i="3"/>
  <c r="K1462" i="3"/>
  <c r="K1463" i="3"/>
  <c r="K1464" i="3"/>
  <c r="K1465" i="3"/>
  <c r="K1466" i="3"/>
  <c r="K1467" i="3"/>
  <c r="K1468" i="3"/>
  <c r="K1469" i="3"/>
  <c r="K1470" i="3"/>
  <c r="K1471" i="3"/>
  <c r="K1472" i="3"/>
  <c r="K1473" i="3"/>
  <c r="K1474" i="3"/>
  <c r="K1475" i="3"/>
  <c r="K1477" i="3"/>
  <c r="K1478" i="3"/>
  <c r="K1479" i="3"/>
  <c r="K1482" i="3"/>
  <c r="K1483" i="3"/>
  <c r="K1484" i="3"/>
  <c r="K1485" i="3"/>
  <c r="K1486" i="3"/>
  <c r="K1487" i="3"/>
  <c r="K1488" i="3"/>
  <c r="K1489" i="3"/>
  <c r="K1490" i="3"/>
  <c r="K1491" i="3"/>
  <c r="K1492" i="3"/>
  <c r="K1493" i="3"/>
  <c r="K1494" i="3"/>
  <c r="K1495" i="3"/>
  <c r="K1496" i="3"/>
  <c r="K1497" i="3"/>
  <c r="K1499" i="3"/>
  <c r="K1500" i="3"/>
  <c r="K1501" i="3"/>
  <c r="K1502" i="3"/>
  <c r="K1503" i="3"/>
  <c r="K1504" i="3"/>
  <c r="K1505" i="3"/>
  <c r="K1506" i="3"/>
  <c r="K1507" i="3"/>
  <c r="K1508" i="3"/>
  <c r="K1509" i="3"/>
  <c r="K1510" i="3"/>
  <c r="K1511" i="3"/>
  <c r="K1512" i="3"/>
  <c r="K1513" i="3"/>
  <c r="K1514" i="3"/>
  <c r="K1515" i="3"/>
  <c r="K1516" i="3"/>
  <c r="K1517" i="3"/>
  <c r="K1520" i="3"/>
  <c r="K1521" i="3"/>
  <c r="K1522" i="3"/>
  <c r="K1523" i="3"/>
  <c r="K1524" i="3"/>
  <c r="K1526" i="3"/>
  <c r="K1527" i="3"/>
  <c r="K1528" i="3"/>
  <c r="K1529" i="3"/>
  <c r="K1530" i="3"/>
  <c r="K1531" i="3"/>
  <c r="K1532" i="3"/>
  <c r="K1533" i="3"/>
  <c r="K1534" i="3"/>
  <c r="K1535" i="3"/>
  <c r="K1537" i="3"/>
  <c r="K1539" i="3"/>
  <c r="K1540" i="3"/>
  <c r="K1541" i="3"/>
  <c r="K1542" i="3"/>
  <c r="K1543" i="3"/>
  <c r="K1544" i="3"/>
  <c r="K1545" i="3"/>
  <c r="K1546" i="3"/>
  <c r="K1547" i="3"/>
  <c r="K1548" i="3"/>
  <c r="K1549" i="3"/>
  <c r="K1550" i="3"/>
  <c r="K1551" i="3"/>
  <c r="K1552" i="3"/>
  <c r="K1553" i="3"/>
  <c r="K1554" i="3"/>
  <c r="K1555" i="3"/>
  <c r="K1556" i="3"/>
  <c r="K1557" i="3"/>
  <c r="K1558" i="3"/>
  <c r="K1559" i="3"/>
  <c r="K1560" i="3"/>
  <c r="K1561" i="3"/>
  <c r="K1562" i="3"/>
  <c r="K1563" i="3"/>
  <c r="K1564" i="3"/>
  <c r="K1565" i="3"/>
  <c r="K1566" i="3"/>
  <c r="K1567" i="3"/>
  <c r="K1568" i="3"/>
  <c r="K1569" i="3"/>
  <c r="K1570" i="3"/>
  <c r="K1571" i="3"/>
  <c r="K1572" i="3"/>
  <c r="K1573" i="3"/>
  <c r="K1574" i="3"/>
  <c r="K1575" i="3"/>
  <c r="K1576" i="3"/>
  <c r="K1577" i="3"/>
  <c r="K1578" i="3"/>
  <c r="K1579" i="3"/>
  <c r="K1580" i="3"/>
  <c r="K1581" i="3"/>
  <c r="K1582" i="3"/>
  <c r="K1583" i="3"/>
  <c r="K1584" i="3"/>
  <c r="K1585" i="3"/>
  <c r="K1586" i="3"/>
  <c r="K1587" i="3"/>
  <c r="K1588" i="3"/>
  <c r="K1589" i="3"/>
  <c r="K1590" i="3"/>
  <c r="K1591" i="3"/>
  <c r="K1592" i="3"/>
  <c r="K1593" i="3"/>
  <c r="K1594" i="3"/>
  <c r="K1595" i="3"/>
  <c r="K1596" i="3"/>
  <c r="K1597" i="3"/>
  <c r="K1598" i="3"/>
  <c r="K1599" i="3"/>
  <c r="K1600" i="3"/>
  <c r="K1601" i="3"/>
  <c r="K1602" i="3"/>
  <c r="K1603" i="3"/>
  <c r="K1604" i="3"/>
  <c r="K1605" i="3"/>
  <c r="K1606" i="3"/>
  <c r="K1607" i="3"/>
  <c r="K1608" i="3"/>
  <c r="K1609" i="3"/>
  <c r="K1610" i="3"/>
  <c r="K1611" i="3"/>
  <c r="K1612" i="3"/>
  <c r="K1613" i="3"/>
  <c r="K1614" i="3"/>
  <c r="K1615" i="3"/>
  <c r="K1616" i="3"/>
  <c r="K1617" i="3"/>
  <c r="K1618" i="3"/>
  <c r="K1619" i="3"/>
  <c r="K1620" i="3"/>
  <c r="K1621" i="3"/>
  <c r="K1622" i="3"/>
  <c r="K1623" i="3"/>
  <c r="K1624" i="3"/>
  <c r="K1625" i="3"/>
  <c r="K1626" i="3"/>
  <c r="K1627" i="3"/>
  <c r="K1628" i="3"/>
  <c r="K1629" i="3"/>
  <c r="K1630" i="3"/>
  <c r="K1631" i="3"/>
  <c r="K1632" i="3"/>
  <c r="K1633" i="3"/>
  <c r="K1634" i="3"/>
  <c r="K1635" i="3"/>
  <c r="K1636" i="3"/>
  <c r="K1637" i="3"/>
  <c r="K1638" i="3"/>
  <c r="K1639" i="3"/>
  <c r="K1640" i="3"/>
  <c r="K1641" i="3"/>
  <c r="K1642" i="3"/>
  <c r="K1643" i="3"/>
  <c r="K1644" i="3"/>
  <c r="K1645" i="3"/>
  <c r="K1646" i="3"/>
  <c r="K1647" i="3"/>
  <c r="K1648" i="3"/>
  <c r="K1649" i="3"/>
  <c r="K1650" i="3"/>
  <c r="K1651" i="3"/>
  <c r="K1652" i="3"/>
  <c r="K1653" i="3"/>
  <c r="K1654" i="3"/>
  <c r="K1655" i="3"/>
  <c r="K1656" i="3"/>
  <c r="K1657" i="3"/>
  <c r="K1658" i="3"/>
  <c r="K1659" i="3"/>
  <c r="K1660" i="3"/>
  <c r="K1661" i="3"/>
  <c r="K1662" i="3"/>
  <c r="K1663" i="3"/>
  <c r="K1664" i="3"/>
  <c r="K1665" i="3"/>
  <c r="K1666" i="3"/>
  <c r="K1667" i="3"/>
  <c r="K1668" i="3"/>
  <c r="K1669" i="3"/>
  <c r="K1670" i="3"/>
  <c r="K1671" i="3"/>
  <c r="K1672" i="3"/>
  <c r="K1673" i="3"/>
  <c r="K1674" i="3"/>
  <c r="K1675" i="3"/>
  <c r="K1676" i="3"/>
  <c r="K1677" i="3"/>
  <c r="K1678" i="3"/>
  <c r="K1679" i="3"/>
  <c r="K1680" i="3"/>
  <c r="K1681" i="3"/>
  <c r="K1682" i="3"/>
  <c r="K1683" i="3"/>
  <c r="K1684" i="3"/>
  <c r="K1685" i="3"/>
  <c r="K1686" i="3"/>
  <c r="K1687" i="3"/>
  <c r="K1688" i="3"/>
  <c r="K1689" i="3"/>
  <c r="K1690" i="3"/>
  <c r="K1691" i="3"/>
  <c r="K1692" i="3"/>
  <c r="K1693" i="3"/>
  <c r="K1694" i="3"/>
  <c r="K1695" i="3"/>
  <c r="K1696" i="3"/>
  <c r="K1697" i="3"/>
  <c r="K1698" i="3"/>
  <c r="K1699" i="3"/>
  <c r="K1700" i="3"/>
  <c r="K1701" i="3"/>
  <c r="K1702" i="3"/>
  <c r="K1703" i="3"/>
  <c r="K1704" i="3"/>
  <c r="K1705" i="3"/>
  <c r="K1706" i="3"/>
  <c r="K1707" i="3"/>
  <c r="K1708" i="3"/>
  <c r="K1709" i="3"/>
  <c r="K1710" i="3"/>
  <c r="K1711" i="3"/>
  <c r="K1712" i="3"/>
  <c r="K1713" i="3"/>
  <c r="K1714" i="3"/>
  <c r="K1715" i="3"/>
  <c r="K1716" i="3"/>
  <c r="K1717" i="3"/>
  <c r="K1718" i="3"/>
  <c r="K1756" i="3"/>
  <c r="K1757" i="3"/>
  <c r="K1758" i="3"/>
  <c r="K1759" i="3"/>
  <c r="K1760" i="3"/>
  <c r="K1761" i="3"/>
  <c r="K1762" i="3"/>
  <c r="K1763" i="3"/>
  <c r="K1764" i="3"/>
  <c r="K1765" i="3"/>
  <c r="K1766" i="3"/>
  <c r="K1767" i="3"/>
  <c r="K1768" i="3"/>
  <c r="K1769" i="3"/>
  <c r="K1770" i="3"/>
  <c r="K1771" i="3"/>
  <c r="K1772" i="3"/>
  <c r="K1773" i="3"/>
  <c r="K1774" i="3"/>
  <c r="K1775" i="3"/>
  <c r="K1776" i="3"/>
  <c r="K1777" i="3"/>
  <c r="K1778" i="3"/>
  <c r="K1779" i="3"/>
  <c r="K1780" i="3"/>
  <c r="K1781" i="3"/>
  <c r="K1782" i="3"/>
  <c r="K1783" i="3"/>
  <c r="K1784" i="3"/>
  <c r="K1785" i="3"/>
  <c r="K1786" i="3"/>
  <c r="K1787" i="3"/>
  <c r="K1788" i="3"/>
  <c r="K1789" i="3"/>
  <c r="K1790" i="3"/>
  <c r="K1791" i="3"/>
  <c r="K1792" i="3"/>
  <c r="K1793" i="3"/>
  <c r="K1794" i="3"/>
  <c r="K1795" i="3"/>
  <c r="K1796" i="3"/>
  <c r="K1797" i="3"/>
  <c r="K1798" i="3"/>
  <c r="K1799" i="3"/>
  <c r="K1800" i="3"/>
  <c r="K1801" i="3"/>
  <c r="K1802" i="3"/>
  <c r="K1803" i="3"/>
  <c r="K1804" i="3"/>
  <c r="K1805" i="3"/>
  <c r="K1806" i="3"/>
  <c r="K1807" i="3"/>
  <c r="K1808" i="3"/>
  <c r="K1809" i="3"/>
  <c r="K1810" i="3"/>
  <c r="K1811" i="3"/>
  <c r="K1812" i="3"/>
  <c r="K1813" i="3"/>
  <c r="K1814" i="3"/>
  <c r="K1815" i="3"/>
  <c r="K1816" i="3"/>
  <c r="K1817" i="3"/>
  <c r="K1818" i="3"/>
  <c r="K1819" i="3"/>
  <c r="K1820" i="3"/>
  <c r="K1821" i="3"/>
  <c r="K1822" i="3"/>
  <c r="K1823" i="3"/>
  <c r="K1824" i="3"/>
  <c r="K1825" i="3"/>
  <c r="K1826" i="3"/>
  <c r="K1827" i="3"/>
  <c r="K1828" i="3"/>
  <c r="K1829" i="3"/>
  <c r="K1830" i="3"/>
  <c r="K1831" i="3"/>
  <c r="K1832" i="3"/>
  <c r="K1833" i="3"/>
  <c r="K1834" i="3"/>
  <c r="K1835" i="3"/>
  <c r="K1836" i="3"/>
  <c r="K1837" i="3"/>
  <c r="K1838" i="3"/>
  <c r="K1839" i="3"/>
  <c r="K1840" i="3"/>
  <c r="K1841" i="3"/>
  <c r="K1842" i="3"/>
  <c r="K1843" i="3"/>
  <c r="K1844" i="3"/>
  <c r="K1845" i="3"/>
  <c r="K1846" i="3"/>
  <c r="K1847" i="3"/>
  <c r="K1848" i="3"/>
  <c r="K1849" i="3"/>
  <c r="K1850" i="3"/>
  <c r="K1851" i="3"/>
  <c r="K1852" i="3"/>
  <c r="K1853" i="3"/>
  <c r="K1854" i="3"/>
  <c r="K1855" i="3"/>
  <c r="K1856" i="3"/>
  <c r="K1857" i="3"/>
  <c r="K1858" i="3"/>
  <c r="K1859" i="3"/>
  <c r="K1860" i="3"/>
  <c r="K1861" i="3"/>
  <c r="K1862" i="3"/>
  <c r="K1863" i="3"/>
  <c r="K1864" i="3"/>
  <c r="K1865" i="3"/>
  <c r="K1866" i="3"/>
  <c r="K1867" i="3"/>
  <c r="K1868" i="3"/>
  <c r="K1869" i="3"/>
  <c r="K1870" i="3"/>
  <c r="L1373" i="3"/>
  <c r="L1374" i="3"/>
  <c r="L1375" i="3"/>
  <c r="L1376" i="3"/>
  <c r="L1377" i="3"/>
  <c r="L1378" i="3"/>
  <c r="L1379" i="3"/>
  <c r="L1381" i="3"/>
  <c r="L1382" i="3"/>
  <c r="L1383" i="3"/>
  <c r="L1384" i="3"/>
  <c r="L1385" i="3"/>
  <c r="L1386" i="3"/>
  <c r="L1387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8" i="3"/>
  <c r="L1409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7" i="3"/>
  <c r="L1478" i="3"/>
  <c r="L1479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20" i="3"/>
  <c r="L1521" i="3"/>
  <c r="L1522" i="3"/>
  <c r="L1523" i="3"/>
  <c r="L1524" i="3"/>
  <c r="L1526" i="3"/>
  <c r="L1527" i="3"/>
  <c r="L1528" i="3"/>
  <c r="L1529" i="3"/>
  <c r="L1530" i="3"/>
  <c r="L1531" i="3"/>
  <c r="L1532" i="3"/>
  <c r="L1533" i="3"/>
  <c r="L1534" i="3"/>
  <c r="L1535" i="3"/>
  <c r="L1537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N1373" i="3"/>
  <c r="N1374" i="3"/>
  <c r="N1375" i="3"/>
  <c r="N1376" i="3"/>
  <c r="N1377" i="3"/>
  <c r="N1378" i="3"/>
  <c r="N1379" i="3"/>
  <c r="N1381" i="3"/>
  <c r="N1382" i="3"/>
  <c r="N1383" i="3"/>
  <c r="N1384" i="3"/>
  <c r="N1385" i="3"/>
  <c r="N1386" i="3"/>
  <c r="N1387" i="3"/>
  <c r="N1389" i="3"/>
  <c r="N1390" i="3"/>
  <c r="N1391" i="3"/>
  <c r="N1392" i="3"/>
  <c r="N1393" i="3"/>
  <c r="N1394" i="3"/>
  <c r="N1395" i="3"/>
  <c r="N1396" i="3"/>
  <c r="N1397" i="3"/>
  <c r="N1398" i="3"/>
  <c r="N1399" i="3"/>
  <c r="N1400" i="3"/>
  <c r="N1401" i="3"/>
  <c r="N1402" i="3"/>
  <c r="N1403" i="3"/>
  <c r="N1404" i="3"/>
  <c r="N1405" i="3"/>
  <c r="N1408" i="3"/>
  <c r="N1409" i="3"/>
  <c r="N1411" i="3"/>
  <c r="N1412" i="3"/>
  <c r="N1413" i="3"/>
  <c r="N1414" i="3"/>
  <c r="N1415" i="3"/>
  <c r="N1416" i="3"/>
  <c r="N1417" i="3"/>
  <c r="N1418" i="3"/>
  <c r="N1419" i="3"/>
  <c r="N1420" i="3"/>
  <c r="N1421" i="3"/>
  <c r="N1422" i="3"/>
  <c r="N1423" i="3"/>
  <c r="N1424" i="3"/>
  <c r="N1425" i="3"/>
  <c r="N1426" i="3"/>
  <c r="N1427" i="3"/>
  <c r="N1428" i="3"/>
  <c r="N1429" i="3"/>
  <c r="N1430" i="3"/>
  <c r="N1431" i="3"/>
  <c r="N1432" i="3"/>
  <c r="N1434" i="3"/>
  <c r="N1435" i="3"/>
  <c r="N1436" i="3"/>
  <c r="N1437" i="3"/>
  <c r="N1438" i="3"/>
  <c r="N1439" i="3"/>
  <c r="N1440" i="3"/>
  <c r="N1441" i="3"/>
  <c r="N1442" i="3"/>
  <c r="N1443" i="3"/>
  <c r="N1444" i="3"/>
  <c r="N1445" i="3"/>
  <c r="N1446" i="3"/>
  <c r="N1447" i="3"/>
  <c r="N1448" i="3"/>
  <c r="N1449" i="3"/>
  <c r="N1450" i="3"/>
  <c r="N1451" i="3"/>
  <c r="N1452" i="3"/>
  <c r="N1453" i="3"/>
  <c r="N1454" i="3"/>
  <c r="N1455" i="3"/>
  <c r="N1456" i="3"/>
  <c r="N1457" i="3"/>
  <c r="N1458" i="3"/>
  <c r="N1459" i="3"/>
  <c r="N1460" i="3"/>
  <c r="N1461" i="3"/>
  <c r="N1462" i="3"/>
  <c r="N1463" i="3"/>
  <c r="N1464" i="3"/>
  <c r="N1465" i="3"/>
  <c r="N1466" i="3"/>
  <c r="N1467" i="3"/>
  <c r="N1468" i="3"/>
  <c r="N1469" i="3"/>
  <c r="N1470" i="3"/>
  <c r="N1471" i="3"/>
  <c r="N1472" i="3"/>
  <c r="N1473" i="3"/>
  <c r="N1474" i="3"/>
  <c r="N1475" i="3"/>
  <c r="N1477" i="3"/>
  <c r="N1478" i="3"/>
  <c r="N1479" i="3"/>
  <c r="N1482" i="3"/>
  <c r="N1483" i="3"/>
  <c r="N1484" i="3"/>
  <c r="N1485" i="3"/>
  <c r="N1486" i="3"/>
  <c r="N1487" i="3"/>
  <c r="N1488" i="3"/>
  <c r="N1489" i="3"/>
  <c r="N1490" i="3"/>
  <c r="N1491" i="3"/>
  <c r="N1492" i="3"/>
  <c r="N1493" i="3"/>
  <c r="N1494" i="3"/>
  <c r="N1495" i="3"/>
  <c r="N1496" i="3"/>
  <c r="N1497" i="3"/>
  <c r="N1499" i="3"/>
  <c r="N1500" i="3"/>
  <c r="N1501" i="3"/>
  <c r="N1502" i="3"/>
  <c r="N1503" i="3"/>
  <c r="N1504" i="3"/>
  <c r="N1505" i="3"/>
  <c r="N1506" i="3"/>
  <c r="N1507" i="3"/>
  <c r="N1508" i="3"/>
  <c r="N1509" i="3"/>
  <c r="N1510" i="3"/>
  <c r="N1511" i="3"/>
  <c r="N1512" i="3"/>
  <c r="N1513" i="3"/>
  <c r="N1514" i="3"/>
  <c r="N1515" i="3"/>
  <c r="N1516" i="3"/>
  <c r="N1517" i="3"/>
  <c r="N1520" i="3"/>
  <c r="N1521" i="3"/>
  <c r="N1522" i="3"/>
  <c r="N1523" i="3"/>
  <c r="N1524" i="3"/>
  <c r="N1526" i="3"/>
  <c r="N1527" i="3"/>
  <c r="N1528" i="3"/>
  <c r="N1529" i="3"/>
  <c r="N1530" i="3"/>
  <c r="N1531" i="3"/>
  <c r="N1532" i="3"/>
  <c r="N1533" i="3"/>
  <c r="N1534" i="3"/>
  <c r="N1535" i="3"/>
  <c r="N1537" i="3"/>
  <c r="N1539" i="3"/>
  <c r="N1540" i="3"/>
  <c r="N1541" i="3"/>
  <c r="N1542" i="3"/>
  <c r="N1543" i="3"/>
  <c r="N1544" i="3"/>
  <c r="N1545" i="3"/>
  <c r="N1546" i="3"/>
  <c r="N1547" i="3"/>
  <c r="N1548" i="3"/>
  <c r="N1549" i="3"/>
  <c r="N1550" i="3"/>
  <c r="N1551" i="3"/>
  <c r="N1552" i="3"/>
  <c r="N1553" i="3"/>
  <c r="N1554" i="3"/>
  <c r="N1555" i="3"/>
  <c r="N1556" i="3"/>
  <c r="N1557" i="3"/>
  <c r="N1558" i="3"/>
  <c r="N1559" i="3"/>
  <c r="N1560" i="3"/>
  <c r="N1561" i="3"/>
  <c r="N1562" i="3"/>
  <c r="N1563" i="3"/>
  <c r="N1564" i="3"/>
  <c r="N1565" i="3"/>
  <c r="N1566" i="3"/>
  <c r="N1567" i="3"/>
  <c r="N1568" i="3"/>
  <c r="N1569" i="3"/>
  <c r="N1570" i="3"/>
  <c r="N1571" i="3"/>
  <c r="N1572" i="3"/>
  <c r="N1573" i="3"/>
  <c r="N1574" i="3"/>
  <c r="N1575" i="3"/>
  <c r="N1576" i="3"/>
  <c r="N1577" i="3"/>
  <c r="N1578" i="3"/>
  <c r="N1579" i="3"/>
  <c r="N1580" i="3"/>
  <c r="N1581" i="3"/>
  <c r="N1582" i="3"/>
  <c r="N1583" i="3"/>
  <c r="N1584" i="3"/>
  <c r="N1585" i="3"/>
  <c r="N1586" i="3"/>
  <c r="N1587" i="3"/>
  <c r="N1588" i="3"/>
  <c r="N1589" i="3"/>
  <c r="N1590" i="3"/>
  <c r="N1591" i="3"/>
  <c r="N1592" i="3"/>
  <c r="N1593" i="3"/>
  <c r="N1594" i="3"/>
  <c r="N1595" i="3"/>
  <c r="N1596" i="3"/>
  <c r="N1597" i="3"/>
  <c r="N1598" i="3"/>
  <c r="N1599" i="3"/>
  <c r="N1600" i="3"/>
  <c r="N1601" i="3"/>
  <c r="N1602" i="3"/>
  <c r="N1603" i="3"/>
  <c r="N1604" i="3"/>
  <c r="N1605" i="3"/>
  <c r="N1606" i="3"/>
  <c r="N1607" i="3"/>
  <c r="N1608" i="3"/>
  <c r="N1609" i="3"/>
  <c r="N1610" i="3"/>
  <c r="N1611" i="3"/>
  <c r="N1612" i="3"/>
  <c r="N1613" i="3"/>
  <c r="N1614" i="3"/>
  <c r="N1615" i="3"/>
  <c r="N1616" i="3"/>
  <c r="N1617" i="3"/>
  <c r="N1618" i="3"/>
  <c r="N1619" i="3"/>
  <c r="N1620" i="3"/>
  <c r="N1621" i="3"/>
  <c r="N1622" i="3"/>
  <c r="N1623" i="3"/>
  <c r="N1624" i="3"/>
  <c r="N1625" i="3"/>
  <c r="N1626" i="3"/>
  <c r="N1627" i="3"/>
  <c r="N1628" i="3"/>
  <c r="N1629" i="3"/>
  <c r="N1630" i="3"/>
  <c r="N1631" i="3"/>
  <c r="N1632" i="3"/>
  <c r="N1633" i="3"/>
  <c r="N1634" i="3"/>
  <c r="N1635" i="3"/>
  <c r="N1636" i="3"/>
  <c r="N1637" i="3"/>
  <c r="N1638" i="3"/>
  <c r="N1639" i="3"/>
  <c r="N1640" i="3"/>
  <c r="N1641" i="3"/>
  <c r="N1642" i="3"/>
  <c r="N1643" i="3"/>
  <c r="N1644" i="3"/>
  <c r="N1645" i="3"/>
  <c r="N1646" i="3"/>
  <c r="N1647" i="3"/>
  <c r="N1648" i="3"/>
  <c r="N1649" i="3"/>
  <c r="N1650" i="3"/>
  <c r="N1651" i="3"/>
  <c r="N1652" i="3"/>
  <c r="N1653" i="3"/>
  <c r="N1654" i="3"/>
  <c r="N1655" i="3"/>
  <c r="N1656" i="3"/>
  <c r="N1657" i="3"/>
  <c r="N1658" i="3"/>
  <c r="N1659" i="3"/>
  <c r="N1660" i="3"/>
  <c r="N1661" i="3"/>
  <c r="N1662" i="3"/>
  <c r="N1663" i="3"/>
  <c r="N1664" i="3"/>
  <c r="N1665" i="3"/>
  <c r="N1666" i="3"/>
  <c r="N1667" i="3"/>
  <c r="N1668" i="3"/>
  <c r="N1669" i="3"/>
  <c r="N1670" i="3"/>
  <c r="N1671" i="3"/>
  <c r="N1672" i="3"/>
  <c r="N1673" i="3"/>
  <c r="N1674" i="3"/>
  <c r="N1675" i="3"/>
  <c r="N1676" i="3"/>
  <c r="N1677" i="3"/>
  <c r="N1678" i="3"/>
  <c r="N1679" i="3"/>
  <c r="N1680" i="3"/>
  <c r="N1681" i="3"/>
  <c r="N1682" i="3"/>
  <c r="N1683" i="3"/>
  <c r="N1684" i="3"/>
  <c r="N1685" i="3"/>
  <c r="N1686" i="3"/>
  <c r="N1687" i="3"/>
  <c r="N1688" i="3"/>
  <c r="N1689" i="3"/>
  <c r="N1690" i="3"/>
  <c r="N1691" i="3"/>
  <c r="N1692" i="3"/>
  <c r="N1693" i="3"/>
  <c r="N1694" i="3"/>
  <c r="N1695" i="3"/>
  <c r="N1696" i="3"/>
  <c r="N1697" i="3"/>
  <c r="N1698" i="3"/>
  <c r="N1699" i="3"/>
  <c r="N1700" i="3"/>
  <c r="N1701" i="3"/>
  <c r="N1702" i="3"/>
  <c r="N1703" i="3"/>
  <c r="N1704" i="3"/>
  <c r="N1705" i="3"/>
  <c r="N1706" i="3"/>
  <c r="N1707" i="3"/>
  <c r="N1708" i="3"/>
  <c r="N1709" i="3"/>
  <c r="N1710" i="3"/>
  <c r="N1711" i="3"/>
  <c r="N1712" i="3"/>
  <c r="N1713" i="3"/>
  <c r="N1714" i="3"/>
  <c r="N1715" i="3"/>
  <c r="N1716" i="3"/>
  <c r="N1717" i="3"/>
  <c r="N1718" i="3"/>
  <c r="N1756" i="3"/>
  <c r="N1757" i="3"/>
  <c r="N1758" i="3"/>
  <c r="N1759" i="3"/>
  <c r="N1760" i="3"/>
  <c r="N1761" i="3"/>
  <c r="N1762" i="3"/>
  <c r="N1763" i="3"/>
  <c r="N1764" i="3"/>
  <c r="N1765" i="3"/>
  <c r="N1766" i="3"/>
  <c r="N1767" i="3"/>
  <c r="N1768" i="3"/>
  <c r="N1769" i="3"/>
  <c r="N1770" i="3"/>
  <c r="N1771" i="3"/>
  <c r="N1772" i="3"/>
  <c r="N1773" i="3"/>
  <c r="N1774" i="3"/>
  <c r="N1775" i="3"/>
  <c r="N1776" i="3"/>
  <c r="N1777" i="3"/>
  <c r="N1778" i="3"/>
  <c r="N1779" i="3"/>
  <c r="N1780" i="3"/>
  <c r="N1781" i="3"/>
  <c r="N1782" i="3"/>
  <c r="N1783" i="3"/>
  <c r="N1784" i="3"/>
  <c r="N1785" i="3"/>
  <c r="N1786" i="3"/>
  <c r="N1787" i="3"/>
  <c r="N1788" i="3"/>
  <c r="N1789" i="3"/>
  <c r="N1790" i="3"/>
  <c r="N1791" i="3"/>
  <c r="N1792" i="3"/>
  <c r="N1793" i="3"/>
  <c r="N1794" i="3"/>
  <c r="N1795" i="3"/>
  <c r="N1796" i="3"/>
  <c r="N1797" i="3"/>
  <c r="N1798" i="3"/>
  <c r="N1799" i="3"/>
  <c r="N1800" i="3"/>
  <c r="N1801" i="3"/>
  <c r="N1802" i="3"/>
  <c r="N1803" i="3"/>
  <c r="N1804" i="3"/>
  <c r="N1805" i="3"/>
  <c r="N1806" i="3"/>
  <c r="N1807" i="3"/>
  <c r="N1808" i="3"/>
  <c r="N1809" i="3"/>
  <c r="N1810" i="3"/>
  <c r="N1811" i="3"/>
  <c r="N1812" i="3"/>
  <c r="N1813" i="3"/>
  <c r="N1814" i="3"/>
  <c r="N1815" i="3"/>
  <c r="N1816" i="3"/>
  <c r="N1817" i="3"/>
  <c r="N1818" i="3"/>
  <c r="N1819" i="3"/>
  <c r="N1820" i="3"/>
  <c r="N1821" i="3"/>
  <c r="N1822" i="3"/>
  <c r="N1823" i="3"/>
  <c r="N1824" i="3"/>
  <c r="N1825" i="3"/>
  <c r="N1826" i="3"/>
  <c r="N1827" i="3"/>
  <c r="N1828" i="3"/>
  <c r="N1829" i="3"/>
  <c r="N1830" i="3"/>
  <c r="N1831" i="3"/>
  <c r="N1832" i="3"/>
  <c r="N1833" i="3"/>
  <c r="N1834" i="3"/>
  <c r="N1835" i="3"/>
  <c r="N1836" i="3"/>
  <c r="N1837" i="3"/>
  <c r="N1838" i="3"/>
  <c r="N1839" i="3"/>
  <c r="N1840" i="3"/>
  <c r="N1841" i="3"/>
  <c r="N1842" i="3"/>
  <c r="N1843" i="3"/>
  <c r="N1844" i="3"/>
  <c r="N1845" i="3"/>
  <c r="N1846" i="3"/>
  <c r="N1847" i="3"/>
  <c r="N1848" i="3"/>
  <c r="N1849" i="3"/>
  <c r="N1850" i="3"/>
  <c r="N1851" i="3"/>
  <c r="N1852" i="3"/>
  <c r="N1853" i="3"/>
  <c r="N1854" i="3"/>
  <c r="N1855" i="3"/>
  <c r="N1856" i="3"/>
  <c r="N1857" i="3"/>
  <c r="N1858" i="3"/>
  <c r="N1859" i="3"/>
  <c r="N1860" i="3"/>
  <c r="N1861" i="3"/>
  <c r="N1862" i="3"/>
  <c r="N1863" i="3"/>
  <c r="N1864" i="3"/>
  <c r="N1865" i="3"/>
  <c r="N1866" i="3"/>
  <c r="N1867" i="3"/>
  <c r="N1868" i="3"/>
  <c r="N1869" i="3"/>
  <c r="N1870" i="3"/>
  <c r="R1373" i="3"/>
  <c r="R1374" i="3"/>
  <c r="R1375" i="3"/>
  <c r="R1376" i="3"/>
  <c r="R1377" i="3"/>
  <c r="R1378" i="3"/>
  <c r="R1379" i="3"/>
  <c r="R1381" i="3"/>
  <c r="R1382" i="3"/>
  <c r="R1383" i="3"/>
  <c r="R1384" i="3"/>
  <c r="R1385" i="3"/>
  <c r="R1386" i="3"/>
  <c r="R1387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8" i="3"/>
  <c r="R1409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7" i="3"/>
  <c r="R1478" i="3"/>
  <c r="R1479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20" i="3"/>
  <c r="R1521" i="3"/>
  <c r="R1522" i="3"/>
  <c r="R1523" i="3"/>
  <c r="R1524" i="3"/>
  <c r="R1526" i="3"/>
  <c r="R1527" i="3"/>
  <c r="R1528" i="3"/>
  <c r="R1529" i="3"/>
  <c r="R1530" i="3"/>
  <c r="R1531" i="3"/>
  <c r="R1532" i="3"/>
  <c r="R1533" i="3"/>
  <c r="R1534" i="3"/>
  <c r="R1535" i="3"/>
  <c r="R1537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W1373" i="3"/>
  <c r="W1374" i="3"/>
  <c r="W1375" i="3"/>
  <c r="W1376" i="3"/>
  <c r="W1377" i="3"/>
  <c r="W1378" i="3"/>
  <c r="W1379" i="3"/>
  <c r="W1381" i="3"/>
  <c r="W1382" i="3"/>
  <c r="W1383" i="3"/>
  <c r="W1384" i="3"/>
  <c r="W1385" i="3"/>
  <c r="W1386" i="3"/>
  <c r="W1387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8" i="3"/>
  <c r="W1409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7" i="3"/>
  <c r="W1478" i="3"/>
  <c r="W1479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20" i="3"/>
  <c r="W1521" i="3"/>
  <c r="W1522" i="3"/>
  <c r="W1523" i="3"/>
  <c r="W1524" i="3"/>
  <c r="W1526" i="3"/>
  <c r="W1527" i="3"/>
  <c r="W1528" i="3"/>
  <c r="W1529" i="3"/>
  <c r="W1530" i="3"/>
  <c r="W1531" i="3"/>
  <c r="W1532" i="3"/>
  <c r="W1533" i="3"/>
  <c r="W1534" i="3"/>
  <c r="W1535" i="3"/>
  <c r="W1537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X1373" i="3"/>
  <c r="X1374" i="3"/>
  <c r="X1375" i="3"/>
  <c r="X1376" i="3"/>
  <c r="X1377" i="3"/>
  <c r="X1378" i="3"/>
  <c r="X1379" i="3"/>
  <c r="X1381" i="3"/>
  <c r="X1382" i="3"/>
  <c r="X1383" i="3"/>
  <c r="X1384" i="3"/>
  <c r="X1385" i="3"/>
  <c r="X1386" i="3"/>
  <c r="X1387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8" i="3"/>
  <c r="X1409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7" i="3"/>
  <c r="X1478" i="3"/>
  <c r="X1479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20" i="3"/>
  <c r="X1521" i="3"/>
  <c r="X1522" i="3"/>
  <c r="X1523" i="3"/>
  <c r="X1524" i="3"/>
  <c r="X1526" i="3"/>
  <c r="X1527" i="3"/>
  <c r="X1528" i="3"/>
  <c r="X1529" i="3"/>
  <c r="X1530" i="3"/>
  <c r="X1531" i="3"/>
  <c r="X1532" i="3"/>
  <c r="X1533" i="3"/>
  <c r="X1534" i="3"/>
  <c r="X1535" i="3"/>
  <c r="X1537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A1238" i="3"/>
  <c r="K1238" i="3"/>
  <c r="L1238" i="3"/>
  <c r="N1238" i="3"/>
  <c r="R1238" i="3"/>
  <c r="W1238" i="3"/>
  <c r="X1238" i="3"/>
  <c r="A850" i="3" l="1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30" i="3"/>
  <c r="A1231" i="3"/>
  <c r="A1232" i="3"/>
  <c r="A1233" i="3"/>
  <c r="A1234" i="3"/>
  <c r="A1235" i="3"/>
  <c r="A1236" i="3"/>
  <c r="A1237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8" i="3"/>
  <c r="A1319" i="3"/>
  <c r="A1320" i="3"/>
  <c r="A1321" i="3"/>
  <c r="A1322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3" i="3"/>
  <c r="A1364" i="3"/>
  <c r="A1365" i="3"/>
  <c r="A1366" i="3"/>
  <c r="A1367" i="3"/>
  <c r="A1368" i="3"/>
  <c r="A1369" i="3"/>
  <c r="A1370" i="3"/>
  <c r="A1371" i="3"/>
  <c r="A1372" i="3"/>
  <c r="K1107" i="3"/>
  <c r="K1108" i="3"/>
  <c r="K1109" i="3"/>
  <c r="K1110" i="3"/>
  <c r="K1111" i="3"/>
  <c r="K1112" i="3"/>
  <c r="K1113" i="3"/>
  <c r="K1114" i="3"/>
  <c r="K1152" i="3"/>
  <c r="K1153" i="3"/>
  <c r="K1154" i="3"/>
  <c r="K1155" i="3"/>
  <c r="K1156" i="3"/>
  <c r="K1157" i="3"/>
  <c r="K1158" i="3"/>
  <c r="K1159" i="3"/>
  <c r="K1160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7" i="3"/>
  <c r="K1188" i="3"/>
  <c r="K1189" i="3"/>
  <c r="K1190" i="3"/>
  <c r="K1191" i="3"/>
  <c r="K1192" i="3"/>
  <c r="K1193" i="3"/>
  <c r="K1194" i="3"/>
  <c r="K1195" i="3"/>
  <c r="K1196" i="3"/>
  <c r="K1197" i="3"/>
  <c r="K1198" i="3"/>
  <c r="K1199" i="3"/>
  <c r="K1200" i="3"/>
  <c r="K1201" i="3"/>
  <c r="K1202" i="3"/>
  <c r="K1203" i="3"/>
  <c r="K1204" i="3"/>
  <c r="K1205" i="3"/>
  <c r="K1207" i="3"/>
  <c r="K1208" i="3"/>
  <c r="K1209" i="3"/>
  <c r="K1210" i="3"/>
  <c r="K1211" i="3"/>
  <c r="K1212" i="3"/>
  <c r="K1213" i="3"/>
  <c r="K1214" i="3"/>
  <c r="K1215" i="3"/>
  <c r="K1216" i="3"/>
  <c r="K1217" i="3"/>
  <c r="K1218" i="3"/>
  <c r="K1219" i="3"/>
  <c r="K1220" i="3"/>
  <c r="K1221" i="3"/>
  <c r="K1222" i="3"/>
  <c r="K1223" i="3"/>
  <c r="K1224" i="3"/>
  <c r="K1225" i="3"/>
  <c r="K1226" i="3"/>
  <c r="K1227" i="3"/>
  <c r="K1228" i="3"/>
  <c r="K1230" i="3"/>
  <c r="K1231" i="3"/>
  <c r="K1232" i="3"/>
  <c r="K1233" i="3"/>
  <c r="K1234" i="3"/>
  <c r="K1235" i="3"/>
  <c r="K1236" i="3"/>
  <c r="K1237" i="3"/>
  <c r="K1239" i="3"/>
  <c r="K1240" i="3"/>
  <c r="K1241" i="3"/>
  <c r="K1242" i="3"/>
  <c r="K1243" i="3"/>
  <c r="K1244" i="3"/>
  <c r="K1245" i="3"/>
  <c r="K1246" i="3"/>
  <c r="K1247" i="3"/>
  <c r="K1248" i="3"/>
  <c r="K1249" i="3"/>
  <c r="K1250" i="3"/>
  <c r="K1251" i="3"/>
  <c r="K1252" i="3"/>
  <c r="K1254" i="3"/>
  <c r="K1255" i="3"/>
  <c r="K1256" i="3"/>
  <c r="K1257" i="3"/>
  <c r="K1258" i="3"/>
  <c r="K1259" i="3"/>
  <c r="K1260" i="3"/>
  <c r="K1261" i="3"/>
  <c r="K1262" i="3"/>
  <c r="K1263" i="3"/>
  <c r="K1264" i="3"/>
  <c r="K1265" i="3"/>
  <c r="K1266" i="3"/>
  <c r="K1267" i="3"/>
  <c r="K1268" i="3"/>
  <c r="K1269" i="3"/>
  <c r="K1270" i="3"/>
  <c r="K1271" i="3"/>
  <c r="K1272" i="3"/>
  <c r="K1273" i="3"/>
  <c r="K1274" i="3"/>
  <c r="K1275" i="3"/>
  <c r="K1276" i="3"/>
  <c r="K1277" i="3"/>
  <c r="K1278" i="3"/>
  <c r="K1279" i="3"/>
  <c r="K1280" i="3"/>
  <c r="K1281" i="3"/>
  <c r="K1282" i="3"/>
  <c r="K1283" i="3"/>
  <c r="K1284" i="3"/>
  <c r="K1285" i="3"/>
  <c r="K1286" i="3"/>
  <c r="K1287" i="3"/>
  <c r="K1288" i="3"/>
  <c r="K1289" i="3"/>
  <c r="K1290" i="3"/>
  <c r="K1291" i="3"/>
  <c r="K1292" i="3"/>
  <c r="K1293" i="3"/>
  <c r="K1294" i="3"/>
  <c r="K1295" i="3"/>
  <c r="K1296" i="3"/>
  <c r="K1297" i="3"/>
  <c r="K1298" i="3"/>
  <c r="K1299" i="3"/>
  <c r="K1300" i="3"/>
  <c r="K1301" i="3"/>
  <c r="K1302" i="3"/>
  <c r="K1303" i="3"/>
  <c r="K1304" i="3"/>
  <c r="K1305" i="3"/>
  <c r="K1306" i="3"/>
  <c r="K1307" i="3"/>
  <c r="K1308" i="3"/>
  <c r="K1309" i="3"/>
  <c r="K1310" i="3"/>
  <c r="K1311" i="3"/>
  <c r="K1312" i="3"/>
  <c r="K1313" i="3"/>
  <c r="K1314" i="3"/>
  <c r="K1315" i="3"/>
  <c r="K1316" i="3"/>
  <c r="K1318" i="3"/>
  <c r="K1319" i="3"/>
  <c r="K1320" i="3"/>
  <c r="K1321" i="3"/>
  <c r="K1322" i="3"/>
  <c r="K1324" i="3"/>
  <c r="K1325" i="3"/>
  <c r="K1326" i="3"/>
  <c r="K1327" i="3"/>
  <c r="K1328" i="3"/>
  <c r="K1329" i="3"/>
  <c r="K1330" i="3"/>
  <c r="K1331" i="3"/>
  <c r="K1332" i="3"/>
  <c r="K1333" i="3"/>
  <c r="K1334" i="3"/>
  <c r="K1335" i="3"/>
  <c r="K1336" i="3"/>
  <c r="K1337" i="3"/>
  <c r="K1338" i="3"/>
  <c r="K1339" i="3"/>
  <c r="K1340" i="3"/>
  <c r="K1341" i="3"/>
  <c r="K1343" i="3"/>
  <c r="K1344" i="3"/>
  <c r="K1345" i="3"/>
  <c r="K1346" i="3"/>
  <c r="K1347" i="3"/>
  <c r="K1348" i="3"/>
  <c r="K1349" i="3"/>
  <c r="K1350" i="3"/>
  <c r="K1351" i="3"/>
  <c r="K1352" i="3"/>
  <c r="K1353" i="3"/>
  <c r="K1354" i="3"/>
  <c r="K1355" i="3"/>
  <c r="K1356" i="3"/>
  <c r="K1357" i="3"/>
  <c r="K1358" i="3"/>
  <c r="K1359" i="3"/>
  <c r="K1360" i="3"/>
  <c r="K1361" i="3"/>
  <c r="K1363" i="3"/>
  <c r="K1364" i="3"/>
  <c r="K1365" i="3"/>
  <c r="K1366" i="3"/>
  <c r="K1367" i="3"/>
  <c r="K1368" i="3"/>
  <c r="K1369" i="3"/>
  <c r="K1370" i="3"/>
  <c r="K1371" i="3"/>
  <c r="K1372" i="3"/>
  <c r="L1107" i="3"/>
  <c r="L1108" i="3"/>
  <c r="L1109" i="3"/>
  <c r="L1110" i="3"/>
  <c r="L1111" i="3"/>
  <c r="L1112" i="3"/>
  <c r="L1113" i="3"/>
  <c r="L1114" i="3"/>
  <c r="L1152" i="3"/>
  <c r="L1153" i="3"/>
  <c r="L1154" i="3"/>
  <c r="L1155" i="3"/>
  <c r="L1156" i="3"/>
  <c r="L1157" i="3"/>
  <c r="L1158" i="3"/>
  <c r="L1159" i="3"/>
  <c r="L1160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30" i="3"/>
  <c r="L1231" i="3"/>
  <c r="L1232" i="3"/>
  <c r="L1233" i="3"/>
  <c r="L1234" i="3"/>
  <c r="L1235" i="3"/>
  <c r="L1236" i="3"/>
  <c r="L1237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8" i="3"/>
  <c r="L1319" i="3"/>
  <c r="L1320" i="3"/>
  <c r="L1321" i="3"/>
  <c r="L1322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3" i="3"/>
  <c r="L1364" i="3"/>
  <c r="L1365" i="3"/>
  <c r="L1366" i="3"/>
  <c r="L1367" i="3"/>
  <c r="L1368" i="3"/>
  <c r="L1369" i="3"/>
  <c r="L1370" i="3"/>
  <c r="L1371" i="3"/>
  <c r="L1372" i="3"/>
  <c r="N1107" i="3"/>
  <c r="N1108" i="3"/>
  <c r="N1109" i="3"/>
  <c r="N1110" i="3"/>
  <c r="N1111" i="3"/>
  <c r="N1112" i="3"/>
  <c r="N1113" i="3"/>
  <c r="N1114" i="3"/>
  <c r="N1152" i="3"/>
  <c r="N1153" i="3"/>
  <c r="N1154" i="3"/>
  <c r="N1155" i="3"/>
  <c r="N1156" i="3"/>
  <c r="N1157" i="3"/>
  <c r="N1158" i="3"/>
  <c r="N1159" i="3"/>
  <c r="N1160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7" i="3"/>
  <c r="N1188" i="3"/>
  <c r="N1189" i="3"/>
  <c r="N1190" i="3"/>
  <c r="N1191" i="3"/>
  <c r="N1192" i="3"/>
  <c r="N1193" i="3"/>
  <c r="N1194" i="3"/>
  <c r="N1195" i="3"/>
  <c r="N1196" i="3"/>
  <c r="N1197" i="3"/>
  <c r="N1198" i="3"/>
  <c r="N1199" i="3"/>
  <c r="N1200" i="3"/>
  <c r="N1201" i="3"/>
  <c r="N1202" i="3"/>
  <c r="N1203" i="3"/>
  <c r="N1204" i="3"/>
  <c r="N1205" i="3"/>
  <c r="N1207" i="3"/>
  <c r="N1208" i="3"/>
  <c r="N1209" i="3"/>
  <c r="N1210" i="3"/>
  <c r="N1211" i="3"/>
  <c r="N1212" i="3"/>
  <c r="N1213" i="3"/>
  <c r="N1214" i="3"/>
  <c r="N1215" i="3"/>
  <c r="N1216" i="3"/>
  <c r="N1217" i="3"/>
  <c r="N1218" i="3"/>
  <c r="N1219" i="3"/>
  <c r="N1220" i="3"/>
  <c r="N1221" i="3"/>
  <c r="N1222" i="3"/>
  <c r="N1223" i="3"/>
  <c r="N1224" i="3"/>
  <c r="N1225" i="3"/>
  <c r="N1226" i="3"/>
  <c r="N1227" i="3"/>
  <c r="N1228" i="3"/>
  <c r="N1230" i="3"/>
  <c r="N1231" i="3"/>
  <c r="N1232" i="3"/>
  <c r="N1233" i="3"/>
  <c r="N1234" i="3"/>
  <c r="N1235" i="3"/>
  <c r="N1236" i="3"/>
  <c r="N1237" i="3"/>
  <c r="N1239" i="3"/>
  <c r="N1240" i="3"/>
  <c r="N1241" i="3"/>
  <c r="N1242" i="3"/>
  <c r="N1243" i="3"/>
  <c r="N1244" i="3"/>
  <c r="N1245" i="3"/>
  <c r="N1246" i="3"/>
  <c r="N1247" i="3"/>
  <c r="N1248" i="3"/>
  <c r="N1249" i="3"/>
  <c r="N1250" i="3"/>
  <c r="N1251" i="3"/>
  <c r="N1252" i="3"/>
  <c r="N1254" i="3"/>
  <c r="N1255" i="3"/>
  <c r="N1256" i="3"/>
  <c r="N1257" i="3"/>
  <c r="N1258" i="3"/>
  <c r="N1259" i="3"/>
  <c r="N1260" i="3"/>
  <c r="N1261" i="3"/>
  <c r="N1262" i="3"/>
  <c r="N1263" i="3"/>
  <c r="N1264" i="3"/>
  <c r="N1265" i="3"/>
  <c r="N1266" i="3"/>
  <c r="N1267" i="3"/>
  <c r="N1268" i="3"/>
  <c r="N1269" i="3"/>
  <c r="N1270" i="3"/>
  <c r="N1271" i="3"/>
  <c r="N1272" i="3"/>
  <c r="N1273" i="3"/>
  <c r="N1274" i="3"/>
  <c r="N1275" i="3"/>
  <c r="N1276" i="3"/>
  <c r="N1277" i="3"/>
  <c r="N1278" i="3"/>
  <c r="N1279" i="3"/>
  <c r="N1280" i="3"/>
  <c r="N1281" i="3"/>
  <c r="N1282" i="3"/>
  <c r="N1283" i="3"/>
  <c r="N1284" i="3"/>
  <c r="N1285" i="3"/>
  <c r="N1286" i="3"/>
  <c r="N1287" i="3"/>
  <c r="N1288" i="3"/>
  <c r="N1289" i="3"/>
  <c r="N1290" i="3"/>
  <c r="N1291" i="3"/>
  <c r="N1292" i="3"/>
  <c r="N1293" i="3"/>
  <c r="N1294" i="3"/>
  <c r="N1295" i="3"/>
  <c r="N1296" i="3"/>
  <c r="N1297" i="3"/>
  <c r="N1298" i="3"/>
  <c r="N1299" i="3"/>
  <c r="N1300" i="3"/>
  <c r="N1301" i="3"/>
  <c r="N1302" i="3"/>
  <c r="N1303" i="3"/>
  <c r="N1304" i="3"/>
  <c r="N1305" i="3"/>
  <c r="N1306" i="3"/>
  <c r="N1307" i="3"/>
  <c r="N1308" i="3"/>
  <c r="N1309" i="3"/>
  <c r="N1310" i="3"/>
  <c r="N1311" i="3"/>
  <c r="N1312" i="3"/>
  <c r="N1313" i="3"/>
  <c r="N1314" i="3"/>
  <c r="N1315" i="3"/>
  <c r="N1316" i="3"/>
  <c r="N1318" i="3"/>
  <c r="N1319" i="3"/>
  <c r="N1320" i="3"/>
  <c r="N1321" i="3"/>
  <c r="N1322" i="3"/>
  <c r="N1324" i="3"/>
  <c r="N1325" i="3"/>
  <c r="N1326" i="3"/>
  <c r="N1327" i="3"/>
  <c r="N1328" i="3"/>
  <c r="N1329" i="3"/>
  <c r="N1330" i="3"/>
  <c r="N1331" i="3"/>
  <c r="N1332" i="3"/>
  <c r="N1333" i="3"/>
  <c r="N1334" i="3"/>
  <c r="N1335" i="3"/>
  <c r="N1336" i="3"/>
  <c r="N1337" i="3"/>
  <c r="N1338" i="3"/>
  <c r="N1339" i="3"/>
  <c r="N1340" i="3"/>
  <c r="N1341" i="3"/>
  <c r="N1343" i="3"/>
  <c r="N1344" i="3"/>
  <c r="N1345" i="3"/>
  <c r="N1346" i="3"/>
  <c r="N1347" i="3"/>
  <c r="N1348" i="3"/>
  <c r="N1349" i="3"/>
  <c r="N1350" i="3"/>
  <c r="N1351" i="3"/>
  <c r="N1352" i="3"/>
  <c r="N1353" i="3"/>
  <c r="N1354" i="3"/>
  <c r="N1355" i="3"/>
  <c r="N1356" i="3"/>
  <c r="N1357" i="3"/>
  <c r="N1358" i="3"/>
  <c r="N1359" i="3"/>
  <c r="N1360" i="3"/>
  <c r="N1361" i="3"/>
  <c r="N1363" i="3"/>
  <c r="N1364" i="3"/>
  <c r="N1365" i="3"/>
  <c r="N1366" i="3"/>
  <c r="N1367" i="3"/>
  <c r="N1368" i="3"/>
  <c r="N1369" i="3"/>
  <c r="N1370" i="3"/>
  <c r="N1371" i="3"/>
  <c r="N1372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51" i="3"/>
  <c r="R1152" i="3"/>
  <c r="R1153" i="3"/>
  <c r="R1154" i="3"/>
  <c r="R1155" i="3"/>
  <c r="R1156" i="3"/>
  <c r="R1157" i="3"/>
  <c r="R1158" i="3"/>
  <c r="R1159" i="3"/>
  <c r="R1160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30" i="3"/>
  <c r="R1231" i="3"/>
  <c r="R1232" i="3"/>
  <c r="R1233" i="3"/>
  <c r="R1234" i="3"/>
  <c r="R1235" i="3"/>
  <c r="R1236" i="3"/>
  <c r="R1237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8" i="3"/>
  <c r="R1319" i="3"/>
  <c r="R1320" i="3"/>
  <c r="R1321" i="3"/>
  <c r="R1322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3" i="3"/>
  <c r="R1364" i="3"/>
  <c r="R1365" i="3"/>
  <c r="R1366" i="3"/>
  <c r="R1367" i="3"/>
  <c r="R1368" i="3"/>
  <c r="R1369" i="3"/>
  <c r="R1370" i="3"/>
  <c r="R1371" i="3"/>
  <c r="R1372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30" i="3"/>
  <c r="W1231" i="3"/>
  <c r="W1232" i="3"/>
  <c r="W1233" i="3"/>
  <c r="W1234" i="3"/>
  <c r="W1235" i="3"/>
  <c r="W1236" i="3"/>
  <c r="W1237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8" i="3"/>
  <c r="W1319" i="3"/>
  <c r="W1320" i="3"/>
  <c r="W1321" i="3"/>
  <c r="W1322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3" i="3"/>
  <c r="W1364" i="3"/>
  <c r="W1365" i="3"/>
  <c r="W1366" i="3"/>
  <c r="W1367" i="3"/>
  <c r="W1368" i="3"/>
  <c r="W1369" i="3"/>
  <c r="W1370" i="3"/>
  <c r="W1371" i="3"/>
  <c r="W1372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30" i="3"/>
  <c r="X1231" i="3"/>
  <c r="X1232" i="3"/>
  <c r="X1233" i="3"/>
  <c r="X1234" i="3"/>
  <c r="X1235" i="3"/>
  <c r="X1236" i="3"/>
  <c r="X1237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8" i="3"/>
  <c r="X1319" i="3"/>
  <c r="X1320" i="3"/>
  <c r="X1321" i="3"/>
  <c r="X1322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3" i="3"/>
  <c r="X1364" i="3"/>
  <c r="X1365" i="3"/>
  <c r="X1366" i="3"/>
  <c r="X1367" i="3"/>
  <c r="X1368" i="3"/>
  <c r="X1369" i="3"/>
  <c r="X1370" i="3"/>
  <c r="X1371" i="3"/>
  <c r="X1372" i="3"/>
  <c r="A723" i="3" l="1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A2261" i="3"/>
  <c r="K2261" i="3"/>
  <c r="L2261" i="3"/>
  <c r="N2261" i="3"/>
  <c r="R2261" i="3"/>
  <c r="W2261" i="3"/>
  <c r="X2261" i="3"/>
  <c r="A2131" i="3" l="1"/>
  <c r="K2131" i="3"/>
  <c r="L2131" i="3"/>
  <c r="N2131" i="3"/>
  <c r="R2131" i="3"/>
  <c r="W2131" i="3"/>
  <c r="X2131" i="3"/>
  <c r="A2132" i="3"/>
  <c r="K2132" i="3"/>
  <c r="L2132" i="3"/>
  <c r="N2132" i="3"/>
  <c r="R2132" i="3"/>
  <c r="W2132" i="3"/>
  <c r="X2132" i="3"/>
  <c r="A656" i="3" l="1"/>
  <c r="A657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2269" i="3"/>
  <c r="K656" i="3"/>
  <c r="K657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2269" i="3"/>
  <c r="L656" i="3"/>
  <c r="L657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2269" i="3"/>
  <c r="N656" i="3"/>
  <c r="N657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2269" i="3"/>
  <c r="R656" i="3"/>
  <c r="R657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2269" i="3"/>
  <c r="W656" i="3"/>
  <c r="W657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2269" i="3"/>
  <c r="X656" i="3"/>
  <c r="X657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2269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885" i="3"/>
  <c r="H2886" i="3"/>
  <c r="H2887" i="3"/>
  <c r="H2888" i="3"/>
  <c r="H2889" i="3"/>
  <c r="H2890" i="3"/>
  <c r="H2891" i="3"/>
  <c r="H2892" i="3"/>
  <c r="H2893" i="3"/>
  <c r="H2894" i="3"/>
  <c r="H2895" i="3"/>
  <c r="H2896" i="3"/>
  <c r="H2897" i="3"/>
  <c r="H2898" i="3"/>
  <c r="H2899" i="3"/>
  <c r="H2900" i="3"/>
  <c r="H2901" i="3"/>
  <c r="H2902" i="3"/>
  <c r="H2903" i="3"/>
  <c r="H2904" i="3"/>
  <c r="H2905" i="3"/>
  <c r="H2906" i="3"/>
  <c r="H2907" i="3"/>
  <c r="H2908" i="3"/>
  <c r="H2909" i="3"/>
  <c r="A2270" i="3"/>
  <c r="A2271" i="3"/>
  <c r="A2272" i="3"/>
  <c r="A2273" i="3"/>
  <c r="A2274" i="3"/>
  <c r="A2275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K2270" i="3"/>
  <c r="K2271" i="3"/>
  <c r="K2272" i="3"/>
  <c r="K2273" i="3"/>
  <c r="K2274" i="3"/>
  <c r="K2275" i="3"/>
  <c r="K2857" i="3"/>
  <c r="K2858" i="3"/>
  <c r="K2859" i="3"/>
  <c r="K2860" i="3"/>
  <c r="K2861" i="3"/>
  <c r="K2862" i="3"/>
  <c r="K2863" i="3"/>
  <c r="K2864" i="3"/>
  <c r="K2865" i="3"/>
  <c r="K2866" i="3"/>
  <c r="K2867" i="3"/>
  <c r="K2868" i="3"/>
  <c r="K2869" i="3"/>
  <c r="K2870" i="3"/>
  <c r="K2871" i="3"/>
  <c r="K2872" i="3"/>
  <c r="K2873" i="3"/>
  <c r="K2874" i="3"/>
  <c r="K2875" i="3"/>
  <c r="K2876" i="3"/>
  <c r="K2877" i="3"/>
  <c r="K2878" i="3"/>
  <c r="K2879" i="3"/>
  <c r="K2880" i="3"/>
  <c r="K2881" i="3"/>
  <c r="K2882" i="3"/>
  <c r="K2883" i="3"/>
  <c r="K2884" i="3"/>
  <c r="K2885" i="3"/>
  <c r="K2886" i="3"/>
  <c r="K2887" i="3"/>
  <c r="K2888" i="3"/>
  <c r="K2889" i="3"/>
  <c r="K2890" i="3"/>
  <c r="K2891" i="3"/>
  <c r="K2892" i="3"/>
  <c r="K2893" i="3"/>
  <c r="K2894" i="3"/>
  <c r="K2895" i="3"/>
  <c r="K2896" i="3"/>
  <c r="K2897" i="3"/>
  <c r="K2898" i="3"/>
  <c r="K2899" i="3"/>
  <c r="K2900" i="3"/>
  <c r="K2901" i="3"/>
  <c r="K2902" i="3"/>
  <c r="K2903" i="3"/>
  <c r="K2904" i="3"/>
  <c r="K2905" i="3"/>
  <c r="K2906" i="3"/>
  <c r="K2907" i="3"/>
  <c r="K2908" i="3"/>
  <c r="K2909" i="3"/>
  <c r="K2910" i="3"/>
  <c r="K2911" i="3"/>
  <c r="K2912" i="3"/>
  <c r="K2913" i="3"/>
  <c r="K2914" i="3"/>
  <c r="K2915" i="3"/>
  <c r="K2916" i="3"/>
  <c r="K2917" i="3"/>
  <c r="K2918" i="3"/>
  <c r="K2919" i="3"/>
  <c r="K2920" i="3"/>
  <c r="K2921" i="3"/>
  <c r="K2922" i="3"/>
  <c r="K2923" i="3"/>
  <c r="K2924" i="3"/>
  <c r="K2925" i="3"/>
  <c r="L2270" i="3"/>
  <c r="L2271" i="3"/>
  <c r="L2272" i="3"/>
  <c r="L2273" i="3"/>
  <c r="L2274" i="3"/>
  <c r="L2275" i="3"/>
  <c r="L2921" i="3"/>
  <c r="L2922" i="3"/>
  <c r="L2923" i="3"/>
  <c r="L2924" i="3"/>
  <c r="L2925" i="3"/>
  <c r="N2270" i="3"/>
  <c r="N2271" i="3"/>
  <c r="N2272" i="3"/>
  <c r="N2273" i="3"/>
  <c r="N2274" i="3"/>
  <c r="N2275" i="3"/>
  <c r="N2857" i="3"/>
  <c r="N2858" i="3"/>
  <c r="N2859" i="3"/>
  <c r="N2860" i="3"/>
  <c r="N2861" i="3"/>
  <c r="N2862" i="3"/>
  <c r="N2863" i="3"/>
  <c r="N2864" i="3"/>
  <c r="N2865" i="3"/>
  <c r="N2866" i="3"/>
  <c r="N2867" i="3"/>
  <c r="N2868" i="3"/>
  <c r="N2869" i="3"/>
  <c r="N2870" i="3"/>
  <c r="N2871" i="3"/>
  <c r="N2872" i="3"/>
  <c r="N2873" i="3"/>
  <c r="N2874" i="3"/>
  <c r="N2875" i="3"/>
  <c r="N2876" i="3"/>
  <c r="N2877" i="3"/>
  <c r="N2878" i="3"/>
  <c r="N2879" i="3"/>
  <c r="N2880" i="3"/>
  <c r="N2881" i="3"/>
  <c r="N2882" i="3"/>
  <c r="N2883" i="3"/>
  <c r="N2884" i="3"/>
  <c r="N2885" i="3"/>
  <c r="N2886" i="3"/>
  <c r="N2887" i="3"/>
  <c r="R2270" i="3"/>
  <c r="R2271" i="3"/>
  <c r="R2272" i="3"/>
  <c r="R2273" i="3"/>
  <c r="R2274" i="3"/>
  <c r="R2275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W2270" i="3"/>
  <c r="W2271" i="3"/>
  <c r="W2272" i="3"/>
  <c r="W2273" i="3"/>
  <c r="W2274" i="3"/>
  <c r="W2275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X2270" i="3"/>
  <c r="X2271" i="3"/>
  <c r="X2272" i="3"/>
  <c r="X2273" i="3"/>
  <c r="X2274" i="3"/>
  <c r="X2275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A2926" i="3"/>
  <c r="A2927" i="3"/>
  <c r="A2928" i="3"/>
  <c r="A2929" i="3"/>
  <c r="A2930" i="3"/>
  <c r="A2931" i="3"/>
  <c r="A2932" i="3"/>
  <c r="A2933" i="3"/>
  <c r="A2934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K2926" i="3"/>
  <c r="K2927" i="3"/>
  <c r="K2928" i="3"/>
  <c r="K2929" i="3"/>
  <c r="K2930" i="3"/>
  <c r="K2931" i="3"/>
  <c r="K2932" i="3"/>
  <c r="K2933" i="3"/>
  <c r="K2934" i="3"/>
  <c r="K2936" i="3"/>
  <c r="K2937" i="3"/>
  <c r="K2938" i="3"/>
  <c r="K2939" i="3"/>
  <c r="K2940" i="3"/>
  <c r="K2941" i="3"/>
  <c r="K2942" i="3"/>
  <c r="K2943" i="3"/>
  <c r="K2944" i="3"/>
  <c r="K2945" i="3"/>
  <c r="K2946" i="3"/>
  <c r="K2947" i="3"/>
  <c r="K2948" i="3"/>
  <c r="K2949" i="3"/>
  <c r="K2950" i="3"/>
  <c r="K2951" i="3"/>
  <c r="K2952" i="3"/>
  <c r="K2953" i="3"/>
  <c r="K2954" i="3"/>
  <c r="K2955" i="3"/>
  <c r="K2956" i="3"/>
  <c r="K2957" i="3"/>
  <c r="K2958" i="3"/>
  <c r="K2959" i="3"/>
  <c r="K2960" i="3"/>
  <c r="K2961" i="3"/>
  <c r="K2962" i="3"/>
  <c r="K2963" i="3"/>
  <c r="K2964" i="3"/>
  <c r="K2965" i="3"/>
  <c r="K2966" i="3"/>
  <c r="K2967" i="3"/>
  <c r="K2968" i="3"/>
  <c r="K2969" i="3"/>
  <c r="K2970" i="3"/>
  <c r="K2971" i="3"/>
  <c r="K2972" i="3"/>
  <c r="K2973" i="3"/>
  <c r="K2974" i="3"/>
  <c r="K2975" i="3"/>
  <c r="K2976" i="3"/>
  <c r="K2977" i="3"/>
  <c r="K2978" i="3"/>
  <c r="K2979" i="3"/>
  <c r="K2980" i="3"/>
  <c r="K2981" i="3"/>
  <c r="K2982" i="3"/>
  <c r="K2983" i="3"/>
  <c r="K2984" i="3"/>
  <c r="K2985" i="3"/>
  <c r="K2986" i="3"/>
  <c r="K2987" i="3"/>
  <c r="K2988" i="3"/>
  <c r="K2989" i="3"/>
  <c r="K2990" i="3"/>
  <c r="K2991" i="3"/>
  <c r="K2992" i="3"/>
  <c r="K2993" i="3"/>
  <c r="L2926" i="3"/>
  <c r="L2927" i="3"/>
  <c r="L2928" i="3"/>
  <c r="L2929" i="3"/>
  <c r="L2930" i="3"/>
  <c r="L2931" i="3"/>
  <c r="L2932" i="3"/>
  <c r="L2933" i="3"/>
  <c r="L2934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R2926" i="3"/>
  <c r="R2927" i="3"/>
  <c r="R2928" i="3"/>
  <c r="R2929" i="3"/>
  <c r="R2930" i="3"/>
  <c r="R2931" i="3"/>
  <c r="R2932" i="3"/>
  <c r="R2933" i="3"/>
  <c r="R2934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W2926" i="3"/>
  <c r="W2927" i="3"/>
  <c r="W2928" i="3"/>
  <c r="W2929" i="3"/>
  <c r="W2930" i="3"/>
  <c r="W2931" i="3"/>
  <c r="W2932" i="3"/>
  <c r="W2933" i="3"/>
  <c r="W2934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X2926" i="3"/>
  <c r="X2927" i="3"/>
  <c r="X2928" i="3"/>
  <c r="X2929" i="3"/>
  <c r="X2930" i="3"/>
  <c r="X2931" i="3"/>
  <c r="X2932" i="3"/>
  <c r="X2933" i="3"/>
  <c r="X2934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K2994" i="3"/>
  <c r="K2995" i="3"/>
  <c r="K2996" i="3"/>
  <c r="K2997" i="3"/>
  <c r="K2998" i="3"/>
  <c r="K2999" i="3"/>
  <c r="K3000" i="3"/>
  <c r="K3001" i="3"/>
  <c r="K3002" i="3"/>
  <c r="K3003" i="3"/>
  <c r="K3004" i="3"/>
  <c r="K3005" i="3"/>
  <c r="K3006" i="3"/>
  <c r="K3007" i="3"/>
  <c r="K3008" i="3"/>
  <c r="K3009" i="3"/>
  <c r="K3011" i="3"/>
  <c r="K3012" i="3"/>
  <c r="K3013" i="3"/>
  <c r="K3014" i="3"/>
  <c r="K3015" i="3"/>
  <c r="K3016" i="3"/>
  <c r="K3017" i="3"/>
  <c r="K3018" i="3"/>
  <c r="K3019" i="3"/>
  <c r="K3020" i="3"/>
  <c r="K3021" i="3"/>
  <c r="K3022" i="3"/>
  <c r="K3023" i="3"/>
  <c r="K3024" i="3"/>
  <c r="K3025" i="3"/>
  <c r="K3026" i="3"/>
  <c r="K3027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A3028" i="3"/>
  <c r="A3029" i="3"/>
  <c r="A3030" i="3"/>
  <c r="A3031" i="3"/>
  <c r="A3032" i="3"/>
  <c r="A3033" i="3"/>
  <c r="A3034" i="3"/>
  <c r="A3035" i="3"/>
  <c r="A3036" i="3"/>
  <c r="A3037" i="3"/>
  <c r="A3039" i="3"/>
  <c r="A3040" i="3"/>
  <c r="A3041" i="3"/>
  <c r="A3042" i="3"/>
  <c r="A3043" i="3"/>
  <c r="A3044" i="3"/>
  <c r="A3045" i="3"/>
  <c r="A3046" i="3"/>
  <c r="A3047" i="3"/>
  <c r="A3048" i="3"/>
  <c r="A3049" i="3"/>
  <c r="K3028" i="3"/>
  <c r="K3029" i="3"/>
  <c r="K3030" i="3"/>
  <c r="K3031" i="3"/>
  <c r="K3032" i="3"/>
  <c r="K3033" i="3"/>
  <c r="K3034" i="3"/>
  <c r="K3035" i="3"/>
  <c r="K3036" i="3"/>
  <c r="K3037" i="3"/>
  <c r="K3039" i="3"/>
  <c r="K3040" i="3"/>
  <c r="K3041" i="3"/>
  <c r="K3042" i="3"/>
  <c r="K3043" i="3"/>
  <c r="K3044" i="3"/>
  <c r="K3045" i="3"/>
  <c r="K3046" i="3"/>
  <c r="K3047" i="3"/>
  <c r="K3048" i="3"/>
  <c r="K3049" i="3"/>
  <c r="L3028" i="3"/>
  <c r="L3029" i="3"/>
  <c r="L3030" i="3"/>
  <c r="L3031" i="3"/>
  <c r="L3032" i="3"/>
  <c r="L3033" i="3"/>
  <c r="L3034" i="3"/>
  <c r="L3035" i="3"/>
  <c r="L3036" i="3"/>
  <c r="L3037" i="3"/>
  <c r="L3039" i="3"/>
  <c r="L3040" i="3"/>
  <c r="L3041" i="3"/>
  <c r="L3042" i="3"/>
  <c r="L3043" i="3"/>
  <c r="L3044" i="3"/>
  <c r="L3045" i="3"/>
  <c r="L3046" i="3"/>
  <c r="L3047" i="3"/>
  <c r="L3048" i="3"/>
  <c r="L3049" i="3"/>
  <c r="R3028" i="3"/>
  <c r="R3029" i="3"/>
  <c r="R3030" i="3"/>
  <c r="R3031" i="3"/>
  <c r="R3032" i="3"/>
  <c r="R3033" i="3"/>
  <c r="R3034" i="3"/>
  <c r="R3035" i="3"/>
  <c r="R3036" i="3"/>
  <c r="R3037" i="3"/>
  <c r="R3039" i="3"/>
  <c r="R3040" i="3"/>
  <c r="R3041" i="3"/>
  <c r="R3042" i="3"/>
  <c r="R3043" i="3"/>
  <c r="R3044" i="3"/>
  <c r="R3045" i="3"/>
  <c r="R3046" i="3"/>
  <c r="R3047" i="3"/>
  <c r="R3048" i="3"/>
  <c r="R3049" i="3"/>
  <c r="W3028" i="3"/>
  <c r="W3029" i="3"/>
  <c r="W3030" i="3"/>
  <c r="W3031" i="3"/>
  <c r="W3032" i="3"/>
  <c r="W3033" i="3"/>
  <c r="W3034" i="3"/>
  <c r="W3035" i="3"/>
  <c r="W3036" i="3"/>
  <c r="W3037" i="3"/>
  <c r="W3039" i="3"/>
  <c r="W3040" i="3"/>
  <c r="W3041" i="3"/>
  <c r="W3042" i="3"/>
  <c r="W3043" i="3"/>
  <c r="W3044" i="3"/>
  <c r="W3045" i="3"/>
  <c r="W3046" i="3"/>
  <c r="W3047" i="3"/>
  <c r="W3048" i="3"/>
  <c r="W3049" i="3"/>
  <c r="X3028" i="3"/>
  <c r="X3029" i="3"/>
  <c r="X3030" i="3"/>
  <c r="X3031" i="3"/>
  <c r="X3032" i="3"/>
  <c r="X3033" i="3"/>
  <c r="X3034" i="3"/>
  <c r="X3035" i="3"/>
  <c r="X3036" i="3"/>
  <c r="X3037" i="3"/>
  <c r="X3039" i="3"/>
  <c r="X3040" i="3"/>
  <c r="X3041" i="3"/>
  <c r="X3042" i="3"/>
  <c r="X3043" i="3"/>
  <c r="X3044" i="3"/>
  <c r="X3045" i="3"/>
  <c r="X3046" i="3"/>
  <c r="X3047" i="3"/>
  <c r="X3048" i="3"/>
  <c r="X3049" i="3"/>
  <c r="A129" i="1" l="1" a="1"/>
  <c r="A129" i="1" s="1"/>
  <c r="Q129" i="1"/>
  <c r="O6" i="3" l="1"/>
  <c r="R3255" i="3"/>
  <c r="A3255" i="3"/>
  <c r="W3255" i="3"/>
  <c r="X3255" i="3"/>
  <c r="A3290" i="3" l="1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K3290" i="3"/>
  <c r="K3291" i="3"/>
  <c r="K3292" i="3"/>
  <c r="K3293" i="3"/>
  <c r="K3294" i="3"/>
  <c r="K3295" i="3"/>
  <c r="K3296" i="3"/>
  <c r="K3297" i="3"/>
  <c r="K3298" i="3"/>
  <c r="K3299" i="3"/>
  <c r="K3300" i="3"/>
  <c r="K3301" i="3"/>
  <c r="K3302" i="3"/>
  <c r="K3303" i="3"/>
  <c r="K3304" i="3"/>
  <c r="K3305" i="3"/>
  <c r="K3306" i="3"/>
  <c r="K3307" i="3"/>
  <c r="K3308" i="3"/>
  <c r="K3309" i="3"/>
  <c r="K3310" i="3"/>
  <c r="K3311" i="3"/>
  <c r="K3312" i="3"/>
  <c r="K3313" i="3"/>
  <c r="K3314" i="3"/>
  <c r="K3315" i="3"/>
  <c r="K3316" i="3"/>
  <c r="K3317" i="3"/>
  <c r="K3318" i="3"/>
  <c r="K3319" i="3"/>
  <c r="K3320" i="3"/>
  <c r="K3321" i="3"/>
  <c r="K3322" i="3"/>
  <c r="K3323" i="3"/>
  <c r="K3324" i="3"/>
  <c r="K3325" i="3"/>
  <c r="K3326" i="3"/>
  <c r="K3327" i="3"/>
  <c r="K3328" i="3"/>
  <c r="K3329" i="3"/>
  <c r="K3330" i="3"/>
  <c r="K3331" i="3"/>
  <c r="K3332" i="3"/>
  <c r="K3333" i="3"/>
  <c r="K3334" i="3"/>
  <c r="K3335" i="3"/>
  <c r="K3336" i="3"/>
  <c r="K3337" i="3"/>
  <c r="K3338" i="3"/>
  <c r="K3339" i="3"/>
  <c r="K3340" i="3"/>
  <c r="K3341" i="3"/>
  <c r="K3342" i="3"/>
  <c r="K3343" i="3"/>
  <c r="K3344" i="3"/>
  <c r="K3345" i="3"/>
  <c r="K3346" i="3"/>
  <c r="K3347" i="3"/>
  <c r="K3348" i="3"/>
  <c r="K3349" i="3"/>
  <c r="K3350" i="3"/>
  <c r="K3351" i="3"/>
  <c r="K3352" i="3"/>
  <c r="K3353" i="3"/>
  <c r="K3354" i="3"/>
  <c r="K3355" i="3"/>
  <c r="K3356" i="3"/>
  <c r="K3357" i="3"/>
  <c r="K3358" i="3"/>
  <c r="K3359" i="3"/>
  <c r="K3360" i="3"/>
  <c r="K3361" i="3"/>
  <c r="K3362" i="3"/>
  <c r="K3363" i="3"/>
  <c r="K3364" i="3"/>
  <c r="K3365" i="3"/>
  <c r="K3366" i="3"/>
  <c r="K3367" i="3"/>
  <c r="K3368" i="3"/>
  <c r="K3369" i="3"/>
  <c r="K3370" i="3"/>
  <c r="K3371" i="3"/>
  <c r="K3372" i="3"/>
  <c r="K3373" i="3"/>
  <c r="K3374" i="3"/>
  <c r="K3375" i="3"/>
  <c r="K3376" i="3"/>
  <c r="K3377" i="3"/>
  <c r="K3378" i="3"/>
  <c r="K3379" i="3"/>
  <c r="K3380" i="3"/>
  <c r="K3381" i="3"/>
  <c r="K3382" i="3"/>
  <c r="K3383" i="3"/>
  <c r="K3384" i="3"/>
  <c r="K3385" i="3"/>
  <c r="K3386" i="3"/>
  <c r="K3387" i="3"/>
  <c r="K3388" i="3"/>
  <c r="K3389" i="3"/>
  <c r="K3390" i="3"/>
  <c r="K3391" i="3"/>
  <c r="K3392" i="3"/>
  <c r="K3393" i="3"/>
  <c r="K3394" i="3"/>
  <c r="K3395" i="3"/>
  <c r="K3396" i="3"/>
  <c r="K3397" i="3"/>
  <c r="K3398" i="3"/>
  <c r="K3399" i="3"/>
  <c r="K3400" i="3"/>
  <c r="K3401" i="3"/>
  <c r="K3402" i="3"/>
  <c r="K3403" i="3"/>
  <c r="K3404" i="3"/>
  <c r="K3405" i="3"/>
  <c r="K3406" i="3"/>
  <c r="K3407" i="3"/>
  <c r="K3409" i="3"/>
  <c r="K3410" i="3"/>
  <c r="K3411" i="3"/>
  <c r="K3412" i="3"/>
  <c r="K3413" i="3"/>
  <c r="K3414" i="3"/>
  <c r="K3415" i="3"/>
  <c r="K3416" i="3"/>
  <c r="K3417" i="3"/>
  <c r="K3418" i="3"/>
  <c r="K3419" i="3"/>
  <c r="K3420" i="3"/>
  <c r="K3421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R3290" i="3"/>
  <c r="R3291" i="3"/>
  <c r="R3292" i="3"/>
  <c r="R3293" i="3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R3413" i="3"/>
  <c r="R3414" i="3"/>
  <c r="R3415" i="3"/>
  <c r="R3416" i="3"/>
  <c r="R3417" i="3"/>
  <c r="R3418" i="3"/>
  <c r="R3419" i="3"/>
  <c r="R3420" i="3"/>
  <c r="R3421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K3422" i="3"/>
  <c r="K3423" i="3"/>
  <c r="K3424" i="3"/>
  <c r="K3425" i="3"/>
  <c r="K3426" i="3"/>
  <c r="K3427" i="3"/>
  <c r="K3428" i="3"/>
  <c r="K3429" i="3"/>
  <c r="K3430" i="3"/>
  <c r="K3431" i="3"/>
  <c r="K3432" i="3"/>
  <c r="K3433" i="3"/>
  <c r="K3434" i="3"/>
  <c r="K3435" i="3"/>
  <c r="K3436" i="3"/>
  <c r="K3437" i="3"/>
  <c r="K3438" i="3"/>
  <c r="K3439" i="3"/>
  <c r="K3440" i="3"/>
  <c r="K3441" i="3"/>
  <c r="K3442" i="3"/>
  <c r="K3443" i="3"/>
  <c r="K3444" i="3"/>
  <c r="K3445" i="3"/>
  <c r="K3446" i="3"/>
  <c r="K3448" i="3"/>
  <c r="K3449" i="3"/>
  <c r="K3450" i="3"/>
  <c r="K3451" i="3"/>
  <c r="K3452" i="3"/>
  <c r="K3453" i="3"/>
  <c r="K3454" i="3"/>
  <c r="K3455" i="3"/>
  <c r="K3456" i="3"/>
  <c r="K3457" i="3"/>
  <c r="K3458" i="3"/>
  <c r="K3459" i="3"/>
  <c r="K3460" i="3"/>
  <c r="K3461" i="3"/>
  <c r="K3462" i="3"/>
  <c r="K3463" i="3"/>
  <c r="K3464" i="3"/>
  <c r="K3465" i="3"/>
  <c r="K3466" i="3"/>
  <c r="K3467" i="3"/>
  <c r="K3468" i="3"/>
  <c r="K3469" i="3"/>
  <c r="K3470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R3422" i="3"/>
  <c r="R3423" i="3"/>
  <c r="R3424" i="3"/>
  <c r="R3425" i="3"/>
  <c r="R3426" i="3"/>
  <c r="R3427" i="3"/>
  <c r="R3428" i="3"/>
  <c r="R3429" i="3"/>
  <c r="R3430" i="3"/>
  <c r="R3431" i="3"/>
  <c r="R3432" i="3"/>
  <c r="R3433" i="3"/>
  <c r="R3434" i="3"/>
  <c r="R3435" i="3"/>
  <c r="R3436" i="3"/>
  <c r="R3437" i="3"/>
  <c r="R3438" i="3"/>
  <c r="R3439" i="3"/>
  <c r="R3440" i="3"/>
  <c r="R3441" i="3"/>
  <c r="R3442" i="3"/>
  <c r="R3443" i="3"/>
  <c r="R3444" i="3"/>
  <c r="R3445" i="3"/>
  <c r="R3446" i="3"/>
  <c r="R3448" i="3"/>
  <c r="R3449" i="3"/>
  <c r="R3450" i="3"/>
  <c r="R3451" i="3"/>
  <c r="R3452" i="3"/>
  <c r="R3453" i="3"/>
  <c r="R3454" i="3"/>
  <c r="R3455" i="3"/>
  <c r="R3456" i="3"/>
  <c r="R3457" i="3"/>
  <c r="R3458" i="3"/>
  <c r="R3459" i="3"/>
  <c r="R3460" i="3"/>
  <c r="R3461" i="3"/>
  <c r="R3462" i="3"/>
  <c r="R3463" i="3"/>
  <c r="R3464" i="3"/>
  <c r="R3465" i="3"/>
  <c r="R3466" i="3"/>
  <c r="R3467" i="3"/>
  <c r="R3468" i="3"/>
  <c r="R3469" i="3"/>
  <c r="R3470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A3050" i="3"/>
  <c r="A3051" i="3"/>
  <c r="A3052" i="3"/>
  <c r="A3053" i="3"/>
  <c r="A3054" i="3"/>
  <c r="A3055" i="3"/>
  <c r="A3056" i="3"/>
  <c r="A3057" i="3"/>
  <c r="K3050" i="3"/>
  <c r="K3051" i="3"/>
  <c r="K3052" i="3"/>
  <c r="K3053" i="3"/>
  <c r="K3054" i="3"/>
  <c r="K3055" i="3"/>
  <c r="K3056" i="3"/>
  <c r="K3057" i="3"/>
  <c r="L3050" i="3"/>
  <c r="L3051" i="3"/>
  <c r="L3052" i="3"/>
  <c r="L3053" i="3"/>
  <c r="L3054" i="3"/>
  <c r="L3055" i="3"/>
  <c r="L3056" i="3"/>
  <c r="L3057" i="3"/>
  <c r="R3050" i="3"/>
  <c r="R3051" i="3"/>
  <c r="R3052" i="3"/>
  <c r="R3053" i="3"/>
  <c r="R3054" i="3"/>
  <c r="R3055" i="3"/>
  <c r="R3056" i="3"/>
  <c r="R3057" i="3"/>
  <c r="W3050" i="3"/>
  <c r="W3051" i="3"/>
  <c r="W3052" i="3"/>
  <c r="W3053" i="3"/>
  <c r="W3054" i="3"/>
  <c r="W3055" i="3"/>
  <c r="W3056" i="3"/>
  <c r="W3057" i="3"/>
  <c r="X3050" i="3"/>
  <c r="X3051" i="3"/>
  <c r="X3052" i="3"/>
  <c r="X3053" i="3"/>
  <c r="X3054" i="3"/>
  <c r="X3055" i="3"/>
  <c r="X3056" i="3"/>
  <c r="X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2127" i="3"/>
  <c r="A2128" i="3"/>
  <c r="A2129" i="3"/>
  <c r="A2130" i="3"/>
  <c r="A2255" i="3"/>
  <c r="A2256" i="3"/>
  <c r="A2257" i="3"/>
  <c r="A2258" i="3"/>
  <c r="A2259" i="3"/>
  <c r="A2133" i="3"/>
  <c r="A2134" i="3"/>
  <c r="K3058" i="3"/>
  <c r="K3059" i="3"/>
  <c r="K3060" i="3"/>
  <c r="K3061" i="3"/>
  <c r="K3062" i="3"/>
  <c r="K3063" i="3"/>
  <c r="K3064" i="3"/>
  <c r="K3065" i="3"/>
  <c r="K3066" i="3"/>
  <c r="K3067" i="3"/>
  <c r="K3068" i="3"/>
  <c r="K3069" i="3"/>
  <c r="K3070" i="3"/>
  <c r="K3071" i="3"/>
  <c r="K3072" i="3"/>
  <c r="K2127" i="3"/>
  <c r="K2128" i="3"/>
  <c r="K2129" i="3"/>
  <c r="K2130" i="3"/>
  <c r="K2255" i="3"/>
  <c r="K2256" i="3"/>
  <c r="K2257" i="3"/>
  <c r="K2258" i="3"/>
  <c r="K2259" i="3"/>
  <c r="K2133" i="3"/>
  <c r="K2134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2127" i="3"/>
  <c r="L2128" i="3"/>
  <c r="L2129" i="3"/>
  <c r="L2130" i="3"/>
  <c r="L2255" i="3"/>
  <c r="L2256" i="3"/>
  <c r="L2257" i="3"/>
  <c r="L2258" i="3"/>
  <c r="L2259" i="3"/>
  <c r="L2133" i="3"/>
  <c r="L2134" i="3"/>
  <c r="N2127" i="3"/>
  <c r="N2128" i="3"/>
  <c r="N2129" i="3"/>
  <c r="N2130" i="3"/>
  <c r="N2255" i="3"/>
  <c r="N2256" i="3"/>
  <c r="N2257" i="3"/>
  <c r="N2258" i="3"/>
  <c r="N2259" i="3"/>
  <c r="N2133" i="3"/>
  <c r="N2134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2127" i="3"/>
  <c r="R2128" i="3"/>
  <c r="R2129" i="3"/>
  <c r="R2130" i="3"/>
  <c r="R2255" i="3"/>
  <c r="R2256" i="3"/>
  <c r="R2257" i="3"/>
  <c r="R2258" i="3"/>
  <c r="R2259" i="3"/>
  <c r="R2133" i="3"/>
  <c r="R2134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2127" i="3"/>
  <c r="W2128" i="3"/>
  <c r="W2129" i="3"/>
  <c r="W2130" i="3"/>
  <c r="W2255" i="3"/>
  <c r="W2256" i="3"/>
  <c r="W2257" i="3"/>
  <c r="W2258" i="3"/>
  <c r="W2259" i="3"/>
  <c r="W2133" i="3"/>
  <c r="W2134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2127" i="3"/>
  <c r="X2128" i="3"/>
  <c r="X2129" i="3"/>
  <c r="X2130" i="3"/>
  <c r="X2255" i="3"/>
  <c r="X2256" i="3"/>
  <c r="X2257" i="3"/>
  <c r="X2258" i="3"/>
  <c r="X2259" i="3"/>
  <c r="X2133" i="3"/>
  <c r="X2134" i="3"/>
  <c r="A2135" i="3"/>
  <c r="A2136" i="3"/>
  <c r="A2137" i="3"/>
  <c r="A2260" i="3"/>
  <c r="A2262" i="3"/>
  <c r="A2263" i="3"/>
  <c r="A2264" i="3"/>
  <c r="A2265" i="3"/>
  <c r="A2266" i="3"/>
  <c r="A2267" i="3"/>
  <c r="A2268" i="3"/>
  <c r="A3073" i="3"/>
  <c r="A3074" i="3"/>
  <c r="A3075" i="3"/>
  <c r="A3076" i="3"/>
  <c r="A3077" i="3"/>
  <c r="A3078" i="3"/>
  <c r="A3079" i="3"/>
  <c r="A3080" i="3"/>
  <c r="A3081" i="3"/>
  <c r="A3220" i="3"/>
  <c r="A3221" i="3"/>
  <c r="A3222" i="3"/>
  <c r="A3223" i="3"/>
  <c r="A3224" i="3"/>
  <c r="A3225" i="3"/>
  <c r="K2135" i="3"/>
  <c r="K2136" i="3"/>
  <c r="K2137" i="3"/>
  <c r="K2260" i="3"/>
  <c r="K2262" i="3"/>
  <c r="K2263" i="3"/>
  <c r="K2264" i="3"/>
  <c r="K2265" i="3"/>
  <c r="K2266" i="3"/>
  <c r="K2267" i="3"/>
  <c r="K2268" i="3"/>
  <c r="K3073" i="3"/>
  <c r="K3074" i="3"/>
  <c r="K3075" i="3"/>
  <c r="K3076" i="3"/>
  <c r="K3077" i="3"/>
  <c r="K3078" i="3"/>
  <c r="K3079" i="3"/>
  <c r="K3080" i="3"/>
  <c r="K3081" i="3"/>
  <c r="K3220" i="3"/>
  <c r="K3221" i="3"/>
  <c r="K3222" i="3"/>
  <c r="K3223" i="3"/>
  <c r="K3224" i="3"/>
  <c r="K3225" i="3"/>
  <c r="L2135" i="3"/>
  <c r="L2136" i="3"/>
  <c r="L2137" i="3"/>
  <c r="L2260" i="3"/>
  <c r="L2262" i="3"/>
  <c r="L2263" i="3"/>
  <c r="L2264" i="3"/>
  <c r="L2265" i="3"/>
  <c r="L2266" i="3"/>
  <c r="L2267" i="3"/>
  <c r="L2268" i="3"/>
  <c r="L3073" i="3"/>
  <c r="L3074" i="3"/>
  <c r="L3075" i="3"/>
  <c r="L3076" i="3"/>
  <c r="L3077" i="3"/>
  <c r="L3078" i="3"/>
  <c r="L3079" i="3"/>
  <c r="L3080" i="3"/>
  <c r="L3081" i="3"/>
  <c r="L3220" i="3"/>
  <c r="L3221" i="3"/>
  <c r="L3222" i="3"/>
  <c r="L3223" i="3"/>
  <c r="L3224" i="3"/>
  <c r="L3225" i="3"/>
  <c r="N2135" i="3"/>
  <c r="N2136" i="3"/>
  <c r="N2137" i="3"/>
  <c r="N2260" i="3"/>
  <c r="N2262" i="3"/>
  <c r="N2263" i="3"/>
  <c r="N2264" i="3"/>
  <c r="N2265" i="3"/>
  <c r="N2266" i="3"/>
  <c r="N2267" i="3"/>
  <c r="N2268" i="3"/>
  <c r="R2135" i="3"/>
  <c r="R2136" i="3"/>
  <c r="R2137" i="3"/>
  <c r="R2260" i="3"/>
  <c r="R2262" i="3"/>
  <c r="R2263" i="3"/>
  <c r="R2264" i="3"/>
  <c r="R2265" i="3"/>
  <c r="R2266" i="3"/>
  <c r="R2267" i="3"/>
  <c r="R2268" i="3"/>
  <c r="R3073" i="3"/>
  <c r="R3074" i="3"/>
  <c r="R3075" i="3"/>
  <c r="R3076" i="3"/>
  <c r="R3077" i="3"/>
  <c r="R3078" i="3"/>
  <c r="R3079" i="3"/>
  <c r="R3080" i="3"/>
  <c r="R3081" i="3"/>
  <c r="R3220" i="3"/>
  <c r="R3221" i="3"/>
  <c r="R3222" i="3"/>
  <c r="R3223" i="3"/>
  <c r="R3224" i="3"/>
  <c r="R3225" i="3"/>
  <c r="W2135" i="3"/>
  <c r="W2136" i="3"/>
  <c r="W2137" i="3"/>
  <c r="W2260" i="3"/>
  <c r="W2262" i="3"/>
  <c r="W2263" i="3"/>
  <c r="W2264" i="3"/>
  <c r="W2265" i="3"/>
  <c r="W2266" i="3"/>
  <c r="W2267" i="3"/>
  <c r="W2268" i="3"/>
  <c r="W3073" i="3"/>
  <c r="W3074" i="3"/>
  <c r="W3075" i="3"/>
  <c r="W3076" i="3"/>
  <c r="W3077" i="3"/>
  <c r="W3078" i="3"/>
  <c r="W3079" i="3"/>
  <c r="W3080" i="3"/>
  <c r="W3081" i="3"/>
  <c r="W3220" i="3"/>
  <c r="W3221" i="3"/>
  <c r="W3222" i="3"/>
  <c r="W3223" i="3"/>
  <c r="W3224" i="3"/>
  <c r="W3225" i="3"/>
  <c r="X2135" i="3"/>
  <c r="X2136" i="3"/>
  <c r="X2137" i="3"/>
  <c r="X2260" i="3"/>
  <c r="X2262" i="3"/>
  <c r="X2263" i="3"/>
  <c r="X2264" i="3"/>
  <c r="X2265" i="3"/>
  <c r="X2266" i="3"/>
  <c r="X2267" i="3"/>
  <c r="X2268" i="3"/>
  <c r="X3073" i="3"/>
  <c r="X3074" i="3"/>
  <c r="X3075" i="3"/>
  <c r="X3076" i="3"/>
  <c r="X3077" i="3"/>
  <c r="X3078" i="3"/>
  <c r="X3079" i="3"/>
  <c r="X3080" i="3"/>
  <c r="X3081" i="3"/>
  <c r="X3220" i="3"/>
  <c r="X3221" i="3"/>
  <c r="X3222" i="3"/>
  <c r="X3223" i="3"/>
  <c r="X3224" i="3"/>
  <c r="X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K3226" i="3"/>
  <c r="K3227" i="3"/>
  <c r="K3228" i="3"/>
  <c r="K3229" i="3"/>
  <c r="K3230" i="3"/>
  <c r="K3231" i="3"/>
  <c r="K3232" i="3"/>
  <c r="K3233" i="3"/>
  <c r="K3234" i="3"/>
  <c r="K3235" i="3"/>
  <c r="K3236" i="3"/>
  <c r="K3237" i="3"/>
  <c r="K3238" i="3"/>
  <c r="K3239" i="3"/>
  <c r="K3240" i="3"/>
  <c r="K3241" i="3"/>
  <c r="K3242" i="3"/>
  <c r="K3243" i="3"/>
  <c r="K3244" i="3"/>
  <c r="K3245" i="3"/>
  <c r="K3246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R3226" i="3"/>
  <c r="R3227" i="3"/>
  <c r="R3228" i="3"/>
  <c r="R3229" i="3"/>
  <c r="R3230" i="3"/>
  <c r="R323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A3254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K3279" i="3"/>
  <c r="L3279" i="3"/>
  <c r="R3254" i="3"/>
  <c r="R3256" i="3"/>
  <c r="R3257" i="3"/>
  <c r="R3258" i="3"/>
  <c r="R3259" i="3"/>
  <c r="R3260" i="3"/>
  <c r="R3261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7" i="3"/>
  <c r="R3278" i="3"/>
  <c r="R3279" i="3"/>
  <c r="W3254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X3254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A3280" i="3"/>
  <c r="A3281" i="3"/>
  <c r="A3282" i="3"/>
  <c r="A3283" i="3"/>
  <c r="A3284" i="3"/>
  <c r="A3285" i="3"/>
  <c r="A3286" i="3"/>
  <c r="A3287" i="3"/>
  <c r="A3288" i="3"/>
  <c r="A3289" i="3"/>
  <c r="K3280" i="3"/>
  <c r="K3281" i="3"/>
  <c r="K3282" i="3"/>
  <c r="K3283" i="3"/>
  <c r="K3284" i="3"/>
  <c r="K3285" i="3"/>
  <c r="K3286" i="3"/>
  <c r="K3287" i="3"/>
  <c r="K3288" i="3"/>
  <c r="K3289" i="3"/>
  <c r="L3280" i="3"/>
  <c r="L3281" i="3"/>
  <c r="L3282" i="3"/>
  <c r="L3283" i="3"/>
  <c r="L3284" i="3"/>
  <c r="L3285" i="3"/>
  <c r="L3286" i="3"/>
  <c r="L3287" i="3"/>
  <c r="L3288" i="3"/>
  <c r="L3289" i="3"/>
  <c r="R3280" i="3"/>
  <c r="R3281" i="3"/>
  <c r="R3282" i="3"/>
  <c r="R3283" i="3"/>
  <c r="R3284" i="3"/>
  <c r="R3285" i="3"/>
  <c r="R3286" i="3"/>
  <c r="R3287" i="3"/>
  <c r="R3288" i="3"/>
  <c r="R3289" i="3"/>
  <c r="W3280" i="3"/>
  <c r="W3281" i="3"/>
  <c r="W3282" i="3"/>
  <c r="W3283" i="3"/>
  <c r="W3284" i="3"/>
  <c r="W3285" i="3"/>
  <c r="W3286" i="3"/>
  <c r="W3287" i="3"/>
  <c r="W3288" i="3"/>
  <c r="W3289" i="3"/>
  <c r="X3280" i="3"/>
  <c r="X3281" i="3"/>
  <c r="X3282" i="3"/>
  <c r="X3283" i="3"/>
  <c r="X3284" i="3"/>
  <c r="X3285" i="3"/>
  <c r="X3286" i="3"/>
  <c r="X3287" i="3"/>
  <c r="X3288" i="3"/>
  <c r="X3289" i="3"/>
  <c r="A3473" i="3"/>
  <c r="K3473" i="3"/>
  <c r="L3473" i="3"/>
  <c r="R3473" i="3"/>
  <c r="W3473" i="3"/>
  <c r="X3473" i="3"/>
  <c r="A612" i="3" l="1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A645" i="3"/>
  <c r="A646" i="3"/>
  <c r="A647" i="3"/>
  <c r="A648" i="3"/>
  <c r="A649" i="3"/>
  <c r="A650" i="3"/>
  <c r="A651" i="3"/>
  <c r="A652" i="3"/>
  <c r="A653" i="3"/>
  <c r="A654" i="3"/>
  <c r="A655" i="3"/>
  <c r="K645" i="3"/>
  <c r="K646" i="3"/>
  <c r="K647" i="3"/>
  <c r="K648" i="3"/>
  <c r="K649" i="3"/>
  <c r="K650" i="3"/>
  <c r="K651" i="3"/>
  <c r="K652" i="3"/>
  <c r="K653" i="3"/>
  <c r="K654" i="3"/>
  <c r="K655" i="3"/>
  <c r="L645" i="3"/>
  <c r="L646" i="3"/>
  <c r="L647" i="3"/>
  <c r="L648" i="3"/>
  <c r="L649" i="3"/>
  <c r="L650" i="3"/>
  <c r="L651" i="3"/>
  <c r="L652" i="3"/>
  <c r="L653" i="3"/>
  <c r="L654" i="3"/>
  <c r="L655" i="3"/>
  <c r="N645" i="3"/>
  <c r="N646" i="3"/>
  <c r="N647" i="3"/>
  <c r="N648" i="3"/>
  <c r="N649" i="3"/>
  <c r="N650" i="3"/>
  <c r="N651" i="3"/>
  <c r="N652" i="3"/>
  <c r="N653" i="3"/>
  <c r="N654" i="3"/>
  <c r="N655" i="3"/>
  <c r="R645" i="3"/>
  <c r="R646" i="3"/>
  <c r="R647" i="3"/>
  <c r="R648" i="3"/>
  <c r="R649" i="3"/>
  <c r="R650" i="3"/>
  <c r="R651" i="3"/>
  <c r="R652" i="3"/>
  <c r="R653" i="3"/>
  <c r="R654" i="3"/>
  <c r="R655" i="3"/>
  <c r="W645" i="3"/>
  <c r="W646" i="3"/>
  <c r="W647" i="3"/>
  <c r="W648" i="3"/>
  <c r="W649" i="3"/>
  <c r="W650" i="3"/>
  <c r="W651" i="3"/>
  <c r="W652" i="3"/>
  <c r="W653" i="3"/>
  <c r="W654" i="3"/>
  <c r="W655" i="3"/>
  <c r="X645" i="3"/>
  <c r="X646" i="3"/>
  <c r="X647" i="3"/>
  <c r="X648" i="3"/>
  <c r="X649" i="3"/>
  <c r="X650" i="3"/>
  <c r="X651" i="3"/>
  <c r="X652" i="3"/>
  <c r="X653" i="3"/>
  <c r="X654" i="3"/>
  <c r="X655" i="3"/>
  <c r="A371" i="3" l="1"/>
  <c r="A370" i="3"/>
  <c r="R370" i="3"/>
  <c r="W370" i="3"/>
  <c r="X370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K354" i="3"/>
  <c r="K355" i="3"/>
  <c r="K356" i="3"/>
  <c r="K357" i="3"/>
  <c r="K358" i="3"/>
  <c r="K359" i="3"/>
  <c r="K360" i="3"/>
  <c r="K361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L354" i="3"/>
  <c r="L355" i="3"/>
  <c r="L356" i="3"/>
  <c r="L357" i="3"/>
  <c r="L358" i="3"/>
  <c r="L359" i="3"/>
  <c r="L360" i="3"/>
  <c r="L361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N354" i="3"/>
  <c r="N355" i="3"/>
  <c r="N356" i="3"/>
  <c r="N357" i="3"/>
  <c r="N358" i="3"/>
  <c r="N359" i="3"/>
  <c r="N360" i="3"/>
  <c r="N361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R6" i="27" l="1"/>
  <c r="R7" i="27"/>
  <c r="R8" i="27"/>
  <c r="R9" i="27"/>
  <c r="R10" i="27"/>
  <c r="R13" i="27"/>
  <c r="R14" i="27"/>
  <c r="R15" i="27"/>
  <c r="R16" i="27"/>
  <c r="R17" i="27"/>
  <c r="R18" i="27"/>
  <c r="R22" i="27"/>
  <c r="R23" i="27"/>
  <c r="R24" i="27"/>
  <c r="R25" i="27"/>
  <c r="R26" i="27"/>
  <c r="R27" i="27"/>
  <c r="R28" i="27"/>
  <c r="R29" i="27"/>
  <c r="R30" i="27"/>
  <c r="R31" i="27"/>
  <c r="R33" i="27"/>
  <c r="R34" i="27"/>
  <c r="R35" i="27"/>
  <c r="R36" i="27"/>
  <c r="R37" i="27"/>
  <c r="R39" i="27"/>
  <c r="K12" i="22"/>
  <c r="O2" i="13" l="1"/>
  <c r="O3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C2289" i="3" s="1"/>
  <c r="O17" i="13"/>
  <c r="O18" i="13"/>
  <c r="C2524" i="3" s="1"/>
  <c r="O19" i="13"/>
  <c r="O20" i="13"/>
  <c r="O21" i="13"/>
  <c r="O22" i="13"/>
  <c r="O23" i="13"/>
  <c r="O24" i="13"/>
  <c r="O25" i="13"/>
  <c r="O26" i="13"/>
  <c r="O27" i="13"/>
  <c r="O28" i="13"/>
  <c r="O29" i="13"/>
  <c r="C5133" i="3" s="1"/>
  <c r="O30" i="13"/>
  <c r="O31" i="13"/>
  <c r="R3480" i="3"/>
  <c r="R3481" i="3"/>
  <c r="R3482" i="3"/>
  <c r="R3483" i="3"/>
  <c r="R3484" i="3"/>
  <c r="R3485" i="3"/>
  <c r="R3486" i="3"/>
  <c r="R3487" i="3"/>
  <c r="R3488" i="3"/>
  <c r="R3489" i="3"/>
  <c r="R3496" i="3"/>
  <c r="R3497" i="3"/>
  <c r="R3498" i="3"/>
  <c r="R3499" i="3"/>
  <c r="R3500" i="3"/>
  <c r="R3501" i="3"/>
  <c r="R3502" i="3"/>
  <c r="A3480" i="3"/>
  <c r="A3481" i="3"/>
  <c r="A3482" i="3"/>
  <c r="A3483" i="3"/>
  <c r="A3484" i="3"/>
  <c r="A3485" i="3"/>
  <c r="A3486" i="3"/>
  <c r="A3487" i="3"/>
  <c r="A3488" i="3"/>
  <c r="A3489" i="3"/>
  <c r="K3480" i="3"/>
  <c r="K3481" i="3"/>
  <c r="K3482" i="3"/>
  <c r="K3483" i="3"/>
  <c r="K3484" i="3"/>
  <c r="K3485" i="3"/>
  <c r="K3486" i="3"/>
  <c r="K3487" i="3"/>
  <c r="K3488" i="3"/>
  <c r="K3489" i="3"/>
  <c r="L3480" i="3"/>
  <c r="L3481" i="3"/>
  <c r="L3482" i="3"/>
  <c r="L3483" i="3"/>
  <c r="L3484" i="3"/>
  <c r="L3485" i="3"/>
  <c r="L3486" i="3"/>
  <c r="L3487" i="3"/>
  <c r="L3488" i="3"/>
  <c r="L3489" i="3"/>
  <c r="W3480" i="3"/>
  <c r="W3481" i="3"/>
  <c r="W3482" i="3"/>
  <c r="W3483" i="3"/>
  <c r="W3484" i="3"/>
  <c r="W3485" i="3"/>
  <c r="W3486" i="3"/>
  <c r="W3487" i="3"/>
  <c r="W3488" i="3"/>
  <c r="W3489" i="3"/>
  <c r="X3480" i="3"/>
  <c r="X3481" i="3"/>
  <c r="X3482" i="3"/>
  <c r="X3483" i="3"/>
  <c r="X3484" i="3"/>
  <c r="X3485" i="3"/>
  <c r="X3486" i="3"/>
  <c r="X3487" i="3"/>
  <c r="X3488" i="3"/>
  <c r="X3489" i="3"/>
  <c r="A3496" i="3"/>
  <c r="A3497" i="3"/>
  <c r="A3498" i="3"/>
  <c r="A3499" i="3"/>
  <c r="A3500" i="3"/>
  <c r="A3501" i="3"/>
  <c r="A3502" i="3"/>
  <c r="K3496" i="3"/>
  <c r="K3497" i="3"/>
  <c r="K3498" i="3"/>
  <c r="K3499" i="3"/>
  <c r="K3500" i="3"/>
  <c r="K3501" i="3"/>
  <c r="K3502" i="3"/>
  <c r="L3496" i="3"/>
  <c r="L3497" i="3"/>
  <c r="L3498" i="3"/>
  <c r="L3499" i="3"/>
  <c r="L3500" i="3"/>
  <c r="L3501" i="3"/>
  <c r="L3502" i="3"/>
  <c r="W3496" i="3"/>
  <c r="W3497" i="3"/>
  <c r="W3498" i="3"/>
  <c r="W3499" i="3"/>
  <c r="W3500" i="3"/>
  <c r="W3501" i="3"/>
  <c r="W3502" i="3"/>
  <c r="X3496" i="3"/>
  <c r="X3497" i="3"/>
  <c r="X3498" i="3"/>
  <c r="X3499" i="3"/>
  <c r="X3500" i="3"/>
  <c r="X3501" i="3"/>
  <c r="X3502" i="3"/>
  <c r="C4758" i="3" l="1"/>
  <c r="C4799" i="3"/>
  <c r="C4767" i="3"/>
  <c r="C5454" i="3"/>
  <c r="C5458" i="3"/>
  <c r="C5460" i="3"/>
  <c r="C5464" i="3"/>
  <c r="C5468" i="3"/>
  <c r="C5472" i="3"/>
  <c r="C5476" i="3"/>
  <c r="C5480" i="3"/>
  <c r="C5484" i="3"/>
  <c r="C5488" i="3"/>
  <c r="C5492" i="3"/>
  <c r="C5496" i="3"/>
  <c r="C5500" i="3"/>
  <c r="C5504" i="3"/>
  <c r="C5508" i="3"/>
  <c r="C5512" i="3"/>
  <c r="C5516" i="3"/>
  <c r="C5520" i="3"/>
  <c r="C5524" i="3"/>
  <c r="C5528" i="3"/>
  <c r="C5532" i="3"/>
  <c r="C5534" i="3"/>
  <c r="C5538" i="3"/>
  <c r="C5542" i="3"/>
  <c r="C5546" i="3"/>
  <c r="C5550" i="3"/>
  <c r="C5554" i="3"/>
  <c r="C5558" i="3"/>
  <c r="C5451" i="3"/>
  <c r="C5455" i="3"/>
  <c r="C5459" i="3"/>
  <c r="C5461" i="3"/>
  <c r="C5465" i="3"/>
  <c r="C5469" i="3"/>
  <c r="C5473" i="3"/>
  <c r="C5477" i="3"/>
  <c r="C5481" i="3"/>
  <c r="C5485" i="3"/>
  <c r="C5489" i="3"/>
  <c r="C5493" i="3"/>
  <c r="C5497" i="3"/>
  <c r="C5501" i="3"/>
  <c r="C5505" i="3"/>
  <c r="C5509" i="3"/>
  <c r="C5513" i="3"/>
  <c r="C5517" i="3"/>
  <c r="C5521" i="3"/>
  <c r="C5525" i="3"/>
  <c r="C5529" i="3"/>
  <c r="C5533" i="3"/>
  <c r="C5535" i="3"/>
  <c r="C5539" i="3"/>
  <c r="C5543" i="3"/>
  <c r="C5547" i="3"/>
  <c r="C5551" i="3"/>
  <c r="C5555" i="3"/>
  <c r="C5452" i="3"/>
  <c r="C5456" i="3"/>
  <c r="C5462" i="3"/>
  <c r="C5466" i="3"/>
  <c r="C5470" i="3"/>
  <c r="C5474" i="3"/>
  <c r="C5478" i="3"/>
  <c r="C5482" i="3"/>
  <c r="C5486" i="3"/>
  <c r="C5490" i="3"/>
  <c r="C5494" i="3"/>
  <c r="C5498" i="3"/>
  <c r="C5502" i="3"/>
  <c r="C5506" i="3"/>
  <c r="C5510" i="3"/>
  <c r="C5514" i="3"/>
  <c r="C5518" i="3"/>
  <c r="C5522" i="3"/>
  <c r="C5526" i="3"/>
  <c r="C5530" i="3"/>
  <c r="C5536" i="3"/>
  <c r="C5540" i="3"/>
  <c r="C5544" i="3"/>
  <c r="C5548" i="3"/>
  <c r="C5552" i="3"/>
  <c r="C5556" i="3"/>
  <c r="C5453" i="3"/>
  <c r="C5457" i="3"/>
  <c r="C5463" i="3"/>
  <c r="C5467" i="3"/>
  <c r="C5471" i="3"/>
  <c r="C5475" i="3"/>
  <c r="C5479" i="3"/>
  <c r="C5483" i="3"/>
  <c r="C5487" i="3"/>
  <c r="C5491" i="3"/>
  <c r="C5495" i="3"/>
  <c r="C5499" i="3"/>
  <c r="C5503" i="3"/>
  <c r="C5507" i="3"/>
  <c r="C5511" i="3"/>
  <c r="C5515" i="3"/>
  <c r="C5519" i="3"/>
  <c r="C5523" i="3"/>
  <c r="C5527" i="3"/>
  <c r="C5531" i="3"/>
  <c r="C5537" i="3"/>
  <c r="C5541" i="3"/>
  <c r="C5545" i="3"/>
  <c r="C5549" i="3"/>
  <c r="C5553" i="3"/>
  <c r="C5557" i="3"/>
  <c r="C5297" i="3"/>
  <c r="C5301" i="3"/>
  <c r="C5305" i="3"/>
  <c r="C5309" i="3"/>
  <c r="C5313" i="3"/>
  <c r="C5317" i="3"/>
  <c r="C5323" i="3"/>
  <c r="C5327" i="3"/>
  <c r="C5331" i="3"/>
  <c r="C5335" i="3"/>
  <c r="C5339" i="3"/>
  <c r="C5343" i="3"/>
  <c r="C5347" i="3"/>
  <c r="C5351" i="3"/>
  <c r="C5354" i="3"/>
  <c r="C5357" i="3"/>
  <c r="C5361" i="3"/>
  <c r="C5365" i="3"/>
  <c r="C5369" i="3"/>
  <c r="C5373" i="3"/>
  <c r="C5377" i="3"/>
  <c r="C5380" i="3"/>
  <c r="C5384" i="3"/>
  <c r="C5388" i="3"/>
  <c r="C5392" i="3"/>
  <c r="C5396" i="3"/>
  <c r="C5400" i="3"/>
  <c r="C5404" i="3"/>
  <c r="C5408" i="3"/>
  <c r="C5412" i="3"/>
  <c r="C5416" i="3"/>
  <c r="C5420" i="3"/>
  <c r="C5424" i="3"/>
  <c r="C5428" i="3"/>
  <c r="C5432" i="3"/>
  <c r="C5436" i="3"/>
  <c r="C5440" i="3"/>
  <c r="C5444" i="3"/>
  <c r="C5448" i="3"/>
  <c r="C5298" i="3"/>
  <c r="C5302" i="3"/>
  <c r="C5306" i="3"/>
  <c r="C5310" i="3"/>
  <c r="C5314" i="3"/>
  <c r="C5319" i="3"/>
  <c r="C5324" i="3"/>
  <c r="C5328" i="3"/>
  <c r="C5332" i="3"/>
  <c r="C5336" i="3"/>
  <c r="C5340" i="3"/>
  <c r="C5344" i="3"/>
  <c r="C5348" i="3"/>
  <c r="C5352" i="3"/>
  <c r="C5355" i="3"/>
  <c r="C5358" i="3"/>
  <c r="C5362" i="3"/>
  <c r="C5366" i="3"/>
  <c r="C5370" i="3"/>
  <c r="C5374" i="3"/>
  <c r="C5381" i="3"/>
  <c r="C5385" i="3"/>
  <c r="C5389" i="3"/>
  <c r="C5393" i="3"/>
  <c r="C5397" i="3"/>
  <c r="C5401" i="3"/>
  <c r="C5405" i="3"/>
  <c r="C5409" i="3"/>
  <c r="C5413" i="3"/>
  <c r="C5417" i="3"/>
  <c r="C5421" i="3"/>
  <c r="C5425" i="3"/>
  <c r="C5429" i="3"/>
  <c r="C5433" i="3"/>
  <c r="C5437" i="3"/>
  <c r="C5441" i="3"/>
  <c r="C5445" i="3"/>
  <c r="C5449" i="3"/>
  <c r="C5299" i="3"/>
  <c r="C5303" i="3"/>
  <c r="C5307" i="3"/>
  <c r="C5311" i="3"/>
  <c r="C5315" i="3"/>
  <c r="C5320" i="3"/>
  <c r="C5321" i="3"/>
  <c r="C5325" i="3"/>
  <c r="C5329" i="3"/>
  <c r="C5333" i="3"/>
  <c r="C5337" i="3"/>
  <c r="C5341" i="3"/>
  <c r="C5345" i="3"/>
  <c r="C5349" i="3"/>
  <c r="C5356" i="3"/>
  <c r="C5359" i="3"/>
  <c r="C5363" i="3"/>
  <c r="C5367" i="3"/>
  <c r="C5371" i="3"/>
  <c r="C5375" i="3"/>
  <c r="C5378" i="3"/>
  <c r="C5382" i="3"/>
  <c r="C5386" i="3"/>
  <c r="C5390" i="3"/>
  <c r="C5394" i="3"/>
  <c r="C5398" i="3"/>
  <c r="C5402" i="3"/>
  <c r="C5406" i="3"/>
  <c r="C5410" i="3"/>
  <c r="C5414" i="3"/>
  <c r="C5418" i="3"/>
  <c r="C5422" i="3"/>
  <c r="C5426" i="3"/>
  <c r="C5430" i="3"/>
  <c r="C5434" i="3"/>
  <c r="C5438" i="3"/>
  <c r="C5442" i="3"/>
  <c r="C5446" i="3"/>
  <c r="C5450" i="3"/>
  <c r="C5318" i="3"/>
  <c r="C5300" i="3"/>
  <c r="C5304" i="3"/>
  <c r="C5308" i="3"/>
  <c r="C5312" i="3"/>
  <c r="C5316" i="3"/>
  <c r="C5322" i="3"/>
  <c r="C5326" i="3"/>
  <c r="C5330" i="3"/>
  <c r="C5334" i="3"/>
  <c r="C5338" i="3"/>
  <c r="C5342" i="3"/>
  <c r="C5346" i="3"/>
  <c r="C5350" i="3"/>
  <c r="C5353" i="3"/>
  <c r="C5360" i="3"/>
  <c r="C5364" i="3"/>
  <c r="C5368" i="3"/>
  <c r="C5372" i="3"/>
  <c r="C5376" i="3"/>
  <c r="C5379" i="3"/>
  <c r="C5383" i="3"/>
  <c r="C5387" i="3"/>
  <c r="C5391" i="3"/>
  <c r="C5395" i="3"/>
  <c r="C5399" i="3"/>
  <c r="C5403" i="3"/>
  <c r="C5407" i="3"/>
  <c r="C5411" i="3"/>
  <c r="C5415" i="3"/>
  <c r="C5419" i="3"/>
  <c r="C5423" i="3"/>
  <c r="C5427" i="3"/>
  <c r="C5431" i="3"/>
  <c r="C5435" i="3"/>
  <c r="C5439" i="3"/>
  <c r="C5443" i="3"/>
  <c r="C5447" i="3"/>
  <c r="C5296" i="3"/>
  <c r="C5295" i="3"/>
  <c r="C5135" i="3"/>
  <c r="C5139" i="3"/>
  <c r="C5143" i="3"/>
  <c r="C5147" i="3"/>
  <c r="C5151" i="3"/>
  <c r="C5155" i="3"/>
  <c r="C5157" i="3"/>
  <c r="C5161" i="3"/>
  <c r="C5165" i="3"/>
  <c r="C5169" i="3"/>
  <c r="C5173" i="3"/>
  <c r="C5177" i="3"/>
  <c r="C5181" i="3"/>
  <c r="C5185" i="3"/>
  <c r="C5189" i="3"/>
  <c r="C5193" i="3"/>
  <c r="C5195" i="3"/>
  <c r="C5198" i="3"/>
  <c r="C5202" i="3"/>
  <c r="C5206" i="3"/>
  <c r="C5210" i="3"/>
  <c r="C5214" i="3"/>
  <c r="C5217" i="3"/>
  <c r="C5221" i="3"/>
  <c r="C5225" i="3"/>
  <c r="C5229" i="3"/>
  <c r="C5233" i="3"/>
  <c r="C5237" i="3"/>
  <c r="C5241" i="3"/>
  <c r="C5245" i="3"/>
  <c r="C5249" i="3"/>
  <c r="C5254" i="3"/>
  <c r="C5258" i="3"/>
  <c r="C5262" i="3"/>
  <c r="C5266" i="3"/>
  <c r="C5270" i="3"/>
  <c r="C5274" i="3"/>
  <c r="C5278" i="3"/>
  <c r="C5282" i="3"/>
  <c r="C5286" i="3"/>
  <c r="C5290" i="3"/>
  <c r="C5294" i="3"/>
  <c r="C5136" i="3"/>
  <c r="C5140" i="3"/>
  <c r="C5144" i="3"/>
  <c r="C5148" i="3"/>
  <c r="C5152" i="3"/>
  <c r="C5158" i="3"/>
  <c r="C5162" i="3"/>
  <c r="C5166" i="3"/>
  <c r="C5170" i="3"/>
  <c r="C5174" i="3"/>
  <c r="C5178" i="3"/>
  <c r="C5182" i="3"/>
  <c r="C5186" i="3"/>
  <c r="C5190" i="3"/>
  <c r="C5196" i="3"/>
  <c r="C5199" i="3"/>
  <c r="C5203" i="3"/>
  <c r="C5207" i="3"/>
  <c r="C5211" i="3"/>
  <c r="C5215" i="3"/>
  <c r="C5218" i="3"/>
  <c r="C5222" i="3"/>
  <c r="C5226" i="3"/>
  <c r="C5230" i="3"/>
  <c r="C5234" i="3"/>
  <c r="C5238" i="3"/>
  <c r="C5242" i="3"/>
  <c r="C5246" i="3"/>
  <c r="C5250" i="3"/>
  <c r="C5255" i="3"/>
  <c r="C5259" i="3"/>
  <c r="C5263" i="3"/>
  <c r="C5267" i="3"/>
  <c r="C5271" i="3"/>
  <c r="C5275" i="3"/>
  <c r="C5279" i="3"/>
  <c r="C5283" i="3"/>
  <c r="C5287" i="3"/>
  <c r="C5291" i="3"/>
  <c r="C5137" i="3"/>
  <c r="C5141" i="3"/>
  <c r="C5145" i="3"/>
  <c r="C5149" i="3"/>
  <c r="C5153" i="3"/>
  <c r="C5156" i="3"/>
  <c r="C5159" i="3"/>
  <c r="C5163" i="3"/>
  <c r="C5167" i="3"/>
  <c r="C5171" i="3"/>
  <c r="C5175" i="3"/>
  <c r="C5179" i="3"/>
  <c r="C5183" i="3"/>
  <c r="C5187" i="3"/>
  <c r="C5191" i="3"/>
  <c r="C5200" i="3"/>
  <c r="C5204" i="3"/>
  <c r="C5208" i="3"/>
  <c r="C5212" i="3"/>
  <c r="C5216" i="3"/>
  <c r="C5219" i="3"/>
  <c r="C5223" i="3"/>
  <c r="C5227" i="3"/>
  <c r="C5231" i="3"/>
  <c r="C5235" i="3"/>
  <c r="C5239" i="3"/>
  <c r="C5243" i="3"/>
  <c r="C5247" i="3"/>
  <c r="C5251" i="3"/>
  <c r="C5256" i="3"/>
  <c r="C5260" i="3"/>
  <c r="C5264" i="3"/>
  <c r="C5268" i="3"/>
  <c r="C5272" i="3"/>
  <c r="C5276" i="3"/>
  <c r="C5280" i="3"/>
  <c r="C5284" i="3"/>
  <c r="C5288" i="3"/>
  <c r="C5292" i="3"/>
  <c r="C5138" i="3"/>
  <c r="C5142" i="3"/>
  <c r="C5146" i="3"/>
  <c r="C5150" i="3"/>
  <c r="C5154" i="3"/>
  <c r="C5160" i="3"/>
  <c r="C5164" i="3"/>
  <c r="C5168" i="3"/>
  <c r="C5172" i="3"/>
  <c r="C5176" i="3"/>
  <c r="C5180" i="3"/>
  <c r="C5184" i="3"/>
  <c r="C5188" i="3"/>
  <c r="C5192" i="3"/>
  <c r="C5194" i="3"/>
  <c r="C5197" i="3"/>
  <c r="C5201" i="3"/>
  <c r="C5205" i="3"/>
  <c r="C5209" i="3"/>
  <c r="C5213" i="3"/>
  <c r="C5220" i="3"/>
  <c r="C5224" i="3"/>
  <c r="C5228" i="3"/>
  <c r="C5232" i="3"/>
  <c r="C5236" i="3"/>
  <c r="C5240" i="3"/>
  <c r="C5244" i="3"/>
  <c r="C5248" i="3"/>
  <c r="C5252" i="3"/>
  <c r="C5253" i="3"/>
  <c r="C5257" i="3"/>
  <c r="C5261" i="3"/>
  <c r="C5265" i="3"/>
  <c r="C5269" i="3"/>
  <c r="C5273" i="3"/>
  <c r="C5277" i="3"/>
  <c r="C5281" i="3"/>
  <c r="C5285" i="3"/>
  <c r="C5289" i="3"/>
  <c r="C5293" i="3"/>
  <c r="C5134" i="3"/>
  <c r="C4845" i="3"/>
  <c r="C4849" i="3"/>
  <c r="C4853" i="3"/>
  <c r="C4857" i="3"/>
  <c r="C4861" i="3"/>
  <c r="C4865" i="3"/>
  <c r="C4868" i="3"/>
  <c r="C4872" i="3"/>
  <c r="C4879" i="3"/>
  <c r="C4883" i="3"/>
  <c r="C4887" i="3"/>
  <c r="C4891" i="3"/>
  <c r="C4895" i="3"/>
  <c r="C4899" i="3"/>
  <c r="C4903" i="3"/>
  <c r="C4907" i="3"/>
  <c r="C4910" i="3"/>
  <c r="C4914" i="3"/>
  <c r="C4918" i="3"/>
  <c r="C4921" i="3"/>
  <c r="C4925" i="3"/>
  <c r="C4929" i="3"/>
  <c r="C4933" i="3"/>
  <c r="C4937" i="3"/>
  <c r="C4941" i="3"/>
  <c r="C4945" i="3"/>
  <c r="C4949" i="3"/>
  <c r="C4953" i="3"/>
  <c r="C4957" i="3"/>
  <c r="C4961" i="3"/>
  <c r="C4965" i="3"/>
  <c r="C4971" i="3"/>
  <c r="C4974" i="3"/>
  <c r="C4978" i="3"/>
  <c r="C4982" i="3"/>
  <c r="C4986" i="3"/>
  <c r="C4990" i="3"/>
  <c r="C4994" i="3"/>
  <c r="C4998" i="3"/>
  <c r="C5002" i="3"/>
  <c r="C5006" i="3"/>
  <c r="C5010" i="3"/>
  <c r="C5014" i="3"/>
  <c r="C5017" i="3"/>
  <c r="C5021" i="3"/>
  <c r="C5025" i="3"/>
  <c r="C5029" i="3"/>
  <c r="C5033" i="3"/>
  <c r="C5037" i="3"/>
  <c r="C5041" i="3"/>
  <c r="C5045" i="3"/>
  <c r="C5049" i="3"/>
  <c r="C5053" i="3"/>
  <c r="C5057" i="3"/>
  <c r="C5061" i="3"/>
  <c r="C5065" i="3"/>
  <c r="C5069" i="3"/>
  <c r="C5073" i="3"/>
  <c r="C5077" i="3"/>
  <c r="C5081" i="3"/>
  <c r="C5085" i="3"/>
  <c r="C5089" i="3"/>
  <c r="C5093" i="3"/>
  <c r="C5097" i="3"/>
  <c r="C5101" i="3"/>
  <c r="C5105" i="3"/>
  <c r="C5109" i="3"/>
  <c r="C5110" i="3"/>
  <c r="C5114" i="3"/>
  <c r="C5118" i="3"/>
  <c r="C5122" i="3"/>
  <c r="C5126" i="3"/>
  <c r="C5130" i="3"/>
  <c r="C4846" i="3"/>
  <c r="C4850" i="3"/>
  <c r="C4854" i="3"/>
  <c r="C4858" i="3"/>
  <c r="C4862" i="3"/>
  <c r="C4869" i="3"/>
  <c r="C4873" i="3"/>
  <c r="C4876" i="3"/>
  <c r="C4880" i="3"/>
  <c r="C4884" i="3"/>
  <c r="C4888" i="3"/>
  <c r="C4892" i="3"/>
  <c r="C4896" i="3"/>
  <c r="C4900" i="3"/>
  <c r="C4904" i="3"/>
  <c r="C4911" i="3"/>
  <c r="C4915" i="3"/>
  <c r="C4919" i="3"/>
  <c r="C4922" i="3"/>
  <c r="C4926" i="3"/>
  <c r="C4930" i="3"/>
  <c r="C4934" i="3"/>
  <c r="C4938" i="3"/>
  <c r="C4942" i="3"/>
  <c r="C4946" i="3"/>
  <c r="C4950" i="3"/>
  <c r="C4954" i="3"/>
  <c r="C4958" i="3"/>
  <c r="C4962" i="3"/>
  <c r="C4966" i="3"/>
  <c r="C4968" i="3"/>
  <c r="C4975" i="3"/>
  <c r="C4979" i="3"/>
  <c r="C4983" i="3"/>
  <c r="C4987" i="3"/>
  <c r="C4991" i="3"/>
  <c r="C4995" i="3"/>
  <c r="C4999" i="3"/>
  <c r="C5003" i="3"/>
  <c r="C5007" i="3"/>
  <c r="C5011" i="3"/>
  <c r="C5015" i="3"/>
  <c r="C5018" i="3"/>
  <c r="C5022" i="3"/>
  <c r="C5026" i="3"/>
  <c r="C5030" i="3"/>
  <c r="C5034" i="3"/>
  <c r="C5038" i="3"/>
  <c r="C5042" i="3"/>
  <c r="C5046" i="3"/>
  <c r="C5050" i="3"/>
  <c r="C5054" i="3"/>
  <c r="C5058" i="3"/>
  <c r="C5062" i="3"/>
  <c r="C5066" i="3"/>
  <c r="C5070" i="3"/>
  <c r="C5074" i="3"/>
  <c r="C5078" i="3"/>
  <c r="C5082" i="3"/>
  <c r="C5086" i="3"/>
  <c r="C5090" i="3"/>
  <c r="C5094" i="3"/>
  <c r="C5098" i="3"/>
  <c r="C5102" i="3"/>
  <c r="C5106" i="3"/>
  <c r="C5111" i="3"/>
  <c r="C5115" i="3"/>
  <c r="C5119" i="3"/>
  <c r="C5123" i="3"/>
  <c r="C5127" i="3"/>
  <c r="C5131" i="3"/>
  <c r="C4843" i="3"/>
  <c r="C4847" i="3"/>
  <c r="C4851" i="3"/>
  <c r="C4855" i="3"/>
  <c r="C4859" i="3"/>
  <c r="C4863" i="3"/>
  <c r="C4866" i="3"/>
  <c r="C4870" i="3"/>
  <c r="C4874" i="3"/>
  <c r="C4877" i="3"/>
  <c r="C4881" i="3"/>
  <c r="C4885" i="3"/>
  <c r="C4889" i="3"/>
  <c r="C4893" i="3"/>
  <c r="C4897" i="3"/>
  <c r="C4901" i="3"/>
  <c r="C4905" i="3"/>
  <c r="C4908" i="3"/>
  <c r="C4912" i="3"/>
  <c r="C4916" i="3"/>
  <c r="C4923" i="3"/>
  <c r="C4927" i="3"/>
  <c r="C4931" i="3"/>
  <c r="C4935" i="3"/>
  <c r="C4939" i="3"/>
  <c r="C4943" i="3"/>
  <c r="C4947" i="3"/>
  <c r="C4951" i="3"/>
  <c r="C4955" i="3"/>
  <c r="C4959" i="3"/>
  <c r="C4963" i="3"/>
  <c r="C4967" i="3"/>
  <c r="C4969" i="3"/>
  <c r="C4972" i="3"/>
  <c r="C4976" i="3"/>
  <c r="C4980" i="3"/>
  <c r="C4984" i="3"/>
  <c r="C4988" i="3"/>
  <c r="C4992" i="3"/>
  <c r="C4996" i="3"/>
  <c r="C5000" i="3"/>
  <c r="C5004" i="3"/>
  <c r="C5008" i="3"/>
  <c r="C5012" i="3"/>
  <c r="C5019" i="3"/>
  <c r="C5023" i="3"/>
  <c r="C5027" i="3"/>
  <c r="C5031" i="3"/>
  <c r="C5035" i="3"/>
  <c r="C5039" i="3"/>
  <c r="C5043" i="3"/>
  <c r="C5047" i="3"/>
  <c r="C5051" i="3"/>
  <c r="C5055" i="3"/>
  <c r="C5059" i="3"/>
  <c r="C5063" i="3"/>
  <c r="C5067" i="3"/>
  <c r="C5071" i="3"/>
  <c r="C5075" i="3"/>
  <c r="C5079" i="3"/>
  <c r="C5083" i="3"/>
  <c r="C5087" i="3"/>
  <c r="C5091" i="3"/>
  <c r="C5095" i="3"/>
  <c r="C5099" i="3"/>
  <c r="C5103" i="3"/>
  <c r="C5107" i="3"/>
  <c r="C5112" i="3"/>
  <c r="C5116" i="3"/>
  <c r="C5120" i="3"/>
  <c r="C5124" i="3"/>
  <c r="C5128" i="3"/>
  <c r="C5132" i="3"/>
  <c r="C4844" i="3"/>
  <c r="C4848" i="3"/>
  <c r="C4852" i="3"/>
  <c r="C4856" i="3"/>
  <c r="C4860" i="3"/>
  <c r="C4864" i="3"/>
  <c r="C4867" i="3"/>
  <c r="C4871" i="3"/>
  <c r="C4875" i="3"/>
  <c r="C4878" i="3"/>
  <c r="C4882" i="3"/>
  <c r="C4886" i="3"/>
  <c r="C4890" i="3"/>
  <c r="C4894" i="3"/>
  <c r="C4898" i="3"/>
  <c r="C4902" i="3"/>
  <c r="C4906" i="3"/>
  <c r="C4909" i="3"/>
  <c r="C4913" i="3"/>
  <c r="C4917" i="3"/>
  <c r="C4920" i="3"/>
  <c r="C4924" i="3"/>
  <c r="C4928" i="3"/>
  <c r="C4932" i="3"/>
  <c r="C4936" i="3"/>
  <c r="C4940" i="3"/>
  <c r="C4944" i="3"/>
  <c r="C4948" i="3"/>
  <c r="C4952" i="3"/>
  <c r="C4956" i="3"/>
  <c r="C4960" i="3"/>
  <c r="C4964" i="3"/>
  <c r="C4970" i="3"/>
  <c r="C4973" i="3"/>
  <c r="C4977" i="3"/>
  <c r="C4981" i="3"/>
  <c r="C4985" i="3"/>
  <c r="C4989" i="3"/>
  <c r="C4993" i="3"/>
  <c r="C4997" i="3"/>
  <c r="C5001" i="3"/>
  <c r="C5005" i="3"/>
  <c r="C5009" i="3"/>
  <c r="C5013" i="3"/>
  <c r="C5016" i="3"/>
  <c r="C5020" i="3"/>
  <c r="C5024" i="3"/>
  <c r="C5028" i="3"/>
  <c r="C5032" i="3"/>
  <c r="C5036" i="3"/>
  <c r="C5040" i="3"/>
  <c r="C5044" i="3"/>
  <c r="C5048" i="3"/>
  <c r="C5052" i="3"/>
  <c r="C5056" i="3"/>
  <c r="C5060" i="3"/>
  <c r="C5064" i="3"/>
  <c r="C5068" i="3"/>
  <c r="C5072" i="3"/>
  <c r="C5076" i="3"/>
  <c r="C5080" i="3"/>
  <c r="C5084" i="3"/>
  <c r="C5088" i="3"/>
  <c r="C5092" i="3"/>
  <c r="C5096" i="3"/>
  <c r="C5100" i="3"/>
  <c r="C5104" i="3"/>
  <c r="C5108" i="3"/>
  <c r="C5113" i="3"/>
  <c r="C5117" i="3"/>
  <c r="C5121" i="3"/>
  <c r="C5125" i="3"/>
  <c r="C5129" i="3"/>
  <c r="C4829" i="3"/>
  <c r="C4833" i="3"/>
  <c r="C4837" i="3"/>
  <c r="C4841" i="3"/>
  <c r="C4830" i="3"/>
  <c r="C4834" i="3"/>
  <c r="C4838" i="3"/>
  <c r="C4842" i="3"/>
  <c r="C4831" i="3"/>
  <c r="C4835" i="3"/>
  <c r="C4839" i="3"/>
  <c r="C4832" i="3"/>
  <c r="C4836" i="3"/>
  <c r="C4840" i="3"/>
  <c r="C4827" i="3"/>
  <c r="C4815" i="3"/>
  <c r="C4816" i="3"/>
  <c r="C4814" i="3"/>
  <c r="C4828" i="3"/>
  <c r="C4804" i="3"/>
  <c r="C4808" i="3"/>
  <c r="C4812" i="3"/>
  <c r="C4817" i="3"/>
  <c r="C4821" i="3"/>
  <c r="C4825" i="3"/>
  <c r="C4805" i="3"/>
  <c r="C4809" i="3"/>
  <c r="C4818" i="3"/>
  <c r="C4822" i="3"/>
  <c r="C4826" i="3"/>
  <c r="C4806" i="3"/>
  <c r="C4810" i="3"/>
  <c r="C4819" i="3"/>
  <c r="C4823" i="3"/>
  <c r="C4807" i="3"/>
  <c r="C4811" i="3"/>
  <c r="C4813" i="3"/>
  <c r="C4820" i="3"/>
  <c r="C4824" i="3"/>
  <c r="C4789" i="3"/>
  <c r="C4793" i="3"/>
  <c r="C4797" i="3"/>
  <c r="C4802" i="3"/>
  <c r="C4790" i="3"/>
  <c r="C4794" i="3"/>
  <c r="C4798" i="3"/>
  <c r="C4803" i="3"/>
  <c r="C4791" i="3"/>
  <c r="C4795" i="3"/>
  <c r="C4800" i="3"/>
  <c r="C4792" i="3"/>
  <c r="C4796" i="3"/>
  <c r="C4801" i="3"/>
  <c r="C4651" i="3"/>
  <c r="C4655" i="3"/>
  <c r="C4659" i="3"/>
  <c r="C4663" i="3"/>
  <c r="C4667" i="3"/>
  <c r="C4671" i="3"/>
  <c r="C4675" i="3"/>
  <c r="C4679" i="3"/>
  <c r="C4683" i="3"/>
  <c r="C4687" i="3"/>
  <c r="C4694" i="3"/>
  <c r="C4698" i="3"/>
  <c r="C4702" i="3"/>
  <c r="C4706" i="3"/>
  <c r="C4710" i="3"/>
  <c r="C4713" i="3"/>
  <c r="C4717" i="3"/>
  <c r="C4721" i="3"/>
  <c r="C4725" i="3"/>
  <c r="C4729" i="3"/>
  <c r="C4733" i="3"/>
  <c r="C4737" i="3"/>
  <c r="C4741" i="3"/>
  <c r="C4745" i="3"/>
  <c r="C4749" i="3"/>
  <c r="C4753" i="3"/>
  <c r="C4757" i="3"/>
  <c r="C4760" i="3"/>
  <c r="C4764" i="3"/>
  <c r="C4768" i="3"/>
  <c r="C4772" i="3"/>
  <c r="C4776" i="3"/>
  <c r="C4780" i="3"/>
  <c r="C4784" i="3"/>
  <c r="C4788" i="3"/>
  <c r="C4652" i="3"/>
  <c r="C4656" i="3"/>
  <c r="C4660" i="3"/>
  <c r="C4664" i="3"/>
  <c r="C4668" i="3"/>
  <c r="C4672" i="3"/>
  <c r="C4676" i="3"/>
  <c r="C4680" i="3"/>
  <c r="C4684" i="3"/>
  <c r="C4688" i="3"/>
  <c r="C4691" i="3"/>
  <c r="C4695" i="3"/>
  <c r="C4699" i="3"/>
  <c r="C4703" i="3"/>
  <c r="C4707" i="3"/>
  <c r="C4714" i="3"/>
  <c r="C4718" i="3"/>
  <c r="C4722" i="3"/>
  <c r="C4726" i="3"/>
  <c r="C4730" i="3"/>
  <c r="C4734" i="3"/>
  <c r="C4738" i="3"/>
  <c r="C4742" i="3"/>
  <c r="C4746" i="3"/>
  <c r="C4750" i="3"/>
  <c r="C4754" i="3"/>
  <c r="C4761" i="3"/>
  <c r="C4765" i="3"/>
  <c r="C4769" i="3"/>
  <c r="C4773" i="3"/>
  <c r="C4777" i="3"/>
  <c r="C4781" i="3"/>
  <c r="C4785" i="3"/>
  <c r="C4653" i="3"/>
  <c r="C4657" i="3"/>
  <c r="C4661" i="3"/>
  <c r="C4665" i="3"/>
  <c r="C4669" i="3"/>
  <c r="C4673" i="3"/>
  <c r="C4677" i="3"/>
  <c r="C4681" i="3"/>
  <c r="C4685" i="3"/>
  <c r="C4689" i="3"/>
  <c r="C4692" i="3"/>
  <c r="C4696" i="3"/>
  <c r="C4700" i="3"/>
  <c r="C4708" i="3"/>
  <c r="C4711" i="3"/>
  <c r="C4715" i="3"/>
  <c r="C4719" i="3"/>
  <c r="C4723" i="3"/>
  <c r="C4727" i="3"/>
  <c r="C4731" i="3"/>
  <c r="C4735" i="3"/>
  <c r="C4739" i="3"/>
  <c r="C4743" i="3"/>
  <c r="C4747" i="3"/>
  <c r="C4751" i="3"/>
  <c r="C4755" i="3"/>
  <c r="C4759" i="3"/>
  <c r="C4762" i="3"/>
  <c r="C4766" i="3"/>
  <c r="C4770" i="3"/>
  <c r="C4774" i="3"/>
  <c r="C4778" i="3"/>
  <c r="C4782" i="3"/>
  <c r="C4786" i="3"/>
  <c r="C4654" i="3"/>
  <c r="C4658" i="3"/>
  <c r="C4662" i="3"/>
  <c r="C4666" i="3"/>
  <c r="C4670" i="3"/>
  <c r="C4674" i="3"/>
  <c r="C4678" i="3"/>
  <c r="C4682" i="3"/>
  <c r="C4686" i="3"/>
  <c r="C4690" i="3"/>
  <c r="C4693" i="3"/>
  <c r="C4697" i="3"/>
  <c r="C4701" i="3"/>
  <c r="C4704" i="3"/>
  <c r="C4705" i="3"/>
  <c r="C4709" i="3"/>
  <c r="C4712" i="3"/>
  <c r="C4716" i="3"/>
  <c r="C4720" i="3"/>
  <c r="C4724" i="3"/>
  <c r="C4728" i="3"/>
  <c r="C4732" i="3"/>
  <c r="C4736" i="3"/>
  <c r="C4740" i="3"/>
  <c r="C4744" i="3"/>
  <c r="C4748" i="3"/>
  <c r="C4752" i="3"/>
  <c r="C4756" i="3"/>
  <c r="C4763" i="3"/>
  <c r="C4771" i="3"/>
  <c r="C4775" i="3"/>
  <c r="C4779" i="3"/>
  <c r="C4783" i="3"/>
  <c r="C4787" i="3"/>
  <c r="C4639" i="3"/>
  <c r="C4627" i="3"/>
  <c r="C4631" i="3"/>
  <c r="C4628" i="3"/>
  <c r="C4629" i="3"/>
  <c r="C4630" i="3"/>
  <c r="C4635" i="3"/>
  <c r="C4637" i="3"/>
  <c r="C4645" i="3"/>
  <c r="C4641" i="3"/>
  <c r="C4644" i="3"/>
  <c r="C4632" i="3"/>
  <c r="C4638" i="3"/>
  <c r="C4642" i="3"/>
  <c r="C4650" i="3"/>
  <c r="C4649" i="3"/>
  <c r="C4646" i="3"/>
  <c r="C4648" i="3"/>
  <c r="C4633" i="3"/>
  <c r="C4640" i="3"/>
  <c r="C4643" i="3"/>
  <c r="C4647" i="3"/>
  <c r="C4634" i="3"/>
  <c r="C4636" i="3"/>
  <c r="C4414" i="3"/>
  <c r="C4418" i="3"/>
  <c r="C4422" i="3"/>
  <c r="C4426" i="3"/>
  <c r="C4430" i="3"/>
  <c r="C4434" i="3"/>
  <c r="C4438" i="3"/>
  <c r="C4442" i="3"/>
  <c r="C4443" i="3"/>
  <c r="C4447" i="3"/>
  <c r="C4451" i="3"/>
  <c r="C4455" i="3"/>
  <c r="C4459" i="3"/>
  <c r="C4463" i="3"/>
  <c r="C4467" i="3"/>
  <c r="C4471" i="3"/>
  <c r="C4472" i="3"/>
  <c r="C4476" i="3"/>
  <c r="C4480" i="3"/>
  <c r="C4484" i="3"/>
  <c r="C4488" i="3"/>
  <c r="C4492" i="3"/>
  <c r="C4495" i="3"/>
  <c r="C4498" i="3"/>
  <c r="C4499" i="3"/>
  <c r="C4503" i="3"/>
  <c r="C4507" i="3"/>
  <c r="C4511" i="3"/>
  <c r="C4515" i="3"/>
  <c r="C4519" i="3"/>
  <c r="C4523" i="3"/>
  <c r="C4527" i="3"/>
  <c r="C4528" i="3"/>
  <c r="C4532" i="3"/>
  <c r="C4536" i="3"/>
  <c r="C4540" i="3"/>
  <c r="C4544" i="3"/>
  <c r="C4548" i="3"/>
  <c r="C4552" i="3"/>
  <c r="C4556" i="3"/>
  <c r="C4415" i="3"/>
  <c r="C4419" i="3"/>
  <c r="C4423" i="3"/>
  <c r="C4427" i="3"/>
  <c r="C4431" i="3"/>
  <c r="C4435" i="3"/>
  <c r="C4439" i="3"/>
  <c r="C4444" i="3"/>
  <c r="C4448" i="3"/>
  <c r="C4452" i="3"/>
  <c r="C4456" i="3"/>
  <c r="C4460" i="3"/>
  <c r="C4464" i="3"/>
  <c r="C4468" i="3"/>
  <c r="C4473" i="3"/>
  <c r="C4477" i="3"/>
  <c r="C4481" i="3"/>
  <c r="C4485" i="3"/>
  <c r="C4489" i="3"/>
  <c r="C4496" i="3"/>
  <c r="C4500" i="3"/>
  <c r="C4504" i="3"/>
  <c r="C4508" i="3"/>
  <c r="C4512" i="3"/>
  <c r="C4516" i="3"/>
  <c r="C4520" i="3"/>
  <c r="C4524" i="3"/>
  <c r="C4529" i="3"/>
  <c r="C4533" i="3"/>
  <c r="C4537" i="3"/>
  <c r="C4541" i="3"/>
  <c r="C4545" i="3"/>
  <c r="C4549" i="3"/>
  <c r="C4553" i="3"/>
  <c r="C4557" i="3"/>
  <c r="C4561" i="3"/>
  <c r="C4565" i="3"/>
  <c r="C4569" i="3"/>
  <c r="C4573" i="3"/>
  <c r="C4577" i="3"/>
  <c r="C4581" i="3"/>
  <c r="C4585" i="3"/>
  <c r="C4589" i="3"/>
  <c r="C4593" i="3"/>
  <c r="C4597" i="3"/>
  <c r="C4601" i="3"/>
  <c r="C4416" i="3"/>
  <c r="C4420" i="3"/>
  <c r="C4424" i="3"/>
  <c r="C4428" i="3"/>
  <c r="C4432" i="3"/>
  <c r="C4436" i="3"/>
  <c r="C4440" i="3"/>
  <c r="C4445" i="3"/>
  <c r="C4449" i="3"/>
  <c r="C4453" i="3"/>
  <c r="C4457" i="3"/>
  <c r="C4461" i="3"/>
  <c r="C4465" i="3"/>
  <c r="C4469" i="3"/>
  <c r="C4474" i="3"/>
  <c r="C4478" i="3"/>
  <c r="C4482" i="3"/>
  <c r="C4486" i="3"/>
  <c r="C4490" i="3"/>
  <c r="C4493" i="3"/>
  <c r="C4501" i="3"/>
  <c r="C4505" i="3"/>
  <c r="C4509" i="3"/>
  <c r="C4513" i="3"/>
  <c r="C4517" i="3"/>
  <c r="C4521" i="3"/>
  <c r="C4525" i="3"/>
  <c r="C4425" i="3"/>
  <c r="C4441" i="3"/>
  <c r="C4446" i="3"/>
  <c r="C4462" i="3"/>
  <c r="C4483" i="3"/>
  <c r="C4497" i="3"/>
  <c r="C4502" i="3"/>
  <c r="C4518" i="3"/>
  <c r="C4534" i="3"/>
  <c r="C4542" i="3"/>
  <c r="C4550" i="3"/>
  <c r="C4558" i="3"/>
  <c r="C4563" i="3"/>
  <c r="C4568" i="3"/>
  <c r="C4574" i="3"/>
  <c r="C4579" i="3"/>
  <c r="C4584" i="3"/>
  <c r="C4590" i="3"/>
  <c r="C4595" i="3"/>
  <c r="C4600" i="3"/>
  <c r="C4605" i="3"/>
  <c r="C4609" i="3"/>
  <c r="C4613" i="3"/>
  <c r="C4535" i="3"/>
  <c r="C4429" i="3"/>
  <c r="C4450" i="3"/>
  <c r="C4466" i="3"/>
  <c r="C4551" i="3"/>
  <c r="C4586" i="3"/>
  <c r="C4591" i="3"/>
  <c r="C4602" i="3"/>
  <c r="C4606" i="3"/>
  <c r="C4610" i="3"/>
  <c r="C4417" i="3"/>
  <c r="C4433" i="3"/>
  <c r="C4454" i="3"/>
  <c r="C4470" i="3"/>
  <c r="C4475" i="3"/>
  <c r="C4491" i="3"/>
  <c r="C4510" i="3"/>
  <c r="C4526" i="3"/>
  <c r="C4530" i="3"/>
  <c r="C4538" i="3"/>
  <c r="C4546" i="3"/>
  <c r="C4554" i="3"/>
  <c r="C4560" i="3"/>
  <c r="C4566" i="3"/>
  <c r="C4571" i="3"/>
  <c r="C4576" i="3"/>
  <c r="C4582" i="3"/>
  <c r="C4587" i="3"/>
  <c r="C4592" i="3"/>
  <c r="C4598" i="3"/>
  <c r="C4603" i="3"/>
  <c r="C4607" i="3"/>
  <c r="C4611" i="3"/>
  <c r="C4487" i="3"/>
  <c r="C4506" i="3"/>
  <c r="C4522" i="3"/>
  <c r="C4559" i="3"/>
  <c r="C4564" i="3"/>
  <c r="C4570" i="3"/>
  <c r="C4575" i="3"/>
  <c r="C4580" i="3"/>
  <c r="C4596" i="3"/>
  <c r="C4614" i="3"/>
  <c r="C4421" i="3"/>
  <c r="C4437" i="3"/>
  <c r="C4458" i="3"/>
  <c r="C4479" i="3"/>
  <c r="C4494" i="3"/>
  <c r="C4514" i="3"/>
  <c r="C4531" i="3"/>
  <c r="C4539" i="3"/>
  <c r="C4547" i="3"/>
  <c r="C4555" i="3"/>
  <c r="C4562" i="3"/>
  <c r="C4567" i="3"/>
  <c r="C4572" i="3"/>
  <c r="C4578" i="3"/>
  <c r="C4583" i="3"/>
  <c r="C4588" i="3"/>
  <c r="C4594" i="3"/>
  <c r="C4599" i="3"/>
  <c r="C4604" i="3"/>
  <c r="C4608" i="3"/>
  <c r="C4612" i="3"/>
  <c r="C4543" i="3"/>
  <c r="C4372" i="3"/>
  <c r="C4376" i="3"/>
  <c r="C4380" i="3"/>
  <c r="C4384" i="3"/>
  <c r="C4388" i="3"/>
  <c r="C4391" i="3"/>
  <c r="C4394" i="3"/>
  <c r="C4398" i="3"/>
  <c r="C4402" i="3"/>
  <c r="C4406" i="3"/>
  <c r="C4410" i="3"/>
  <c r="C4615" i="3"/>
  <c r="C4619" i="3"/>
  <c r="C4623" i="3"/>
  <c r="C4369" i="3"/>
  <c r="C4373" i="3"/>
  <c r="C4377" i="3"/>
  <c r="C4381" i="3"/>
  <c r="C4385" i="3"/>
  <c r="C4389" i="3"/>
  <c r="C4392" i="3"/>
  <c r="C4395" i="3"/>
  <c r="C4399" i="3"/>
  <c r="C4403" i="3"/>
  <c r="C4407" i="3"/>
  <c r="C4411" i="3"/>
  <c r="C4616" i="3"/>
  <c r="C4620" i="3"/>
  <c r="C4624" i="3"/>
  <c r="C4370" i="3"/>
  <c r="C4374" i="3"/>
  <c r="C4378" i="3"/>
  <c r="C4382" i="3"/>
  <c r="C4386" i="3"/>
  <c r="C4390" i="3"/>
  <c r="C4393" i="3"/>
  <c r="C4396" i="3"/>
  <c r="C4400" i="3"/>
  <c r="C4404" i="3"/>
  <c r="C4408" i="3"/>
  <c r="C4412" i="3"/>
  <c r="C4617" i="3"/>
  <c r="C4621" i="3"/>
  <c r="C4625" i="3"/>
  <c r="C4371" i="3"/>
  <c r="C4375" i="3"/>
  <c r="C4379" i="3"/>
  <c r="C4383" i="3"/>
  <c r="C4387" i="3"/>
  <c r="C4397" i="3"/>
  <c r="C4401" i="3"/>
  <c r="C4405" i="3"/>
  <c r="C4409" i="3"/>
  <c r="C4413" i="3"/>
  <c r="C4618" i="3"/>
  <c r="C4622" i="3"/>
  <c r="C4626" i="3"/>
  <c r="C4289" i="3"/>
  <c r="C4293" i="3"/>
  <c r="C4297" i="3"/>
  <c r="C4301" i="3"/>
  <c r="C4305" i="3"/>
  <c r="C4309" i="3"/>
  <c r="C4313" i="3"/>
  <c r="C4317" i="3"/>
  <c r="C4323" i="3"/>
  <c r="C4327" i="3"/>
  <c r="C4331" i="3"/>
  <c r="C4335" i="3"/>
  <c r="C4339" i="3"/>
  <c r="C4343" i="3"/>
  <c r="C4347" i="3"/>
  <c r="C4351" i="3"/>
  <c r="C4355" i="3"/>
  <c r="C4358" i="3"/>
  <c r="C4361" i="3"/>
  <c r="C4364" i="3"/>
  <c r="C4368" i="3"/>
  <c r="C4290" i="3"/>
  <c r="C4294" i="3"/>
  <c r="C4298" i="3"/>
  <c r="C4302" i="3"/>
  <c r="C4306" i="3"/>
  <c r="C4310" i="3"/>
  <c r="C4314" i="3"/>
  <c r="C4318" i="3"/>
  <c r="C4321" i="3"/>
  <c r="C4324" i="3"/>
  <c r="C4328" i="3"/>
  <c r="C4332" i="3"/>
  <c r="C4336" i="3"/>
  <c r="C4340" i="3"/>
  <c r="C4344" i="3"/>
  <c r="C4348" i="3"/>
  <c r="C4352" i="3"/>
  <c r="C4356" i="3"/>
  <c r="C4362" i="3"/>
  <c r="C4365" i="3"/>
  <c r="C4291" i="3"/>
  <c r="C4295" i="3"/>
  <c r="C4299" i="3"/>
  <c r="C4303" i="3"/>
  <c r="C4307" i="3"/>
  <c r="C4311" i="3"/>
  <c r="C4315" i="3"/>
  <c r="C4319" i="3"/>
  <c r="C4322" i="3"/>
  <c r="C4325" i="3"/>
  <c r="C4329" i="3"/>
  <c r="C4333" i="3"/>
  <c r="C4337" i="3"/>
  <c r="C4341" i="3"/>
  <c r="C4345" i="3"/>
  <c r="C4349" i="3"/>
  <c r="C4353" i="3"/>
  <c r="C4357" i="3"/>
  <c r="C4359" i="3"/>
  <c r="C4363" i="3"/>
  <c r="C4366" i="3"/>
  <c r="C4288" i="3"/>
  <c r="C4292" i="3"/>
  <c r="C4296" i="3"/>
  <c r="C4300" i="3"/>
  <c r="C4304" i="3"/>
  <c r="C4308" i="3"/>
  <c r="C4312" i="3"/>
  <c r="C4316" i="3"/>
  <c r="C4320" i="3"/>
  <c r="C4326" i="3"/>
  <c r="C4330" i="3"/>
  <c r="C4334" i="3"/>
  <c r="C4338" i="3"/>
  <c r="C4342" i="3"/>
  <c r="C4346" i="3"/>
  <c r="C4350" i="3"/>
  <c r="C4354" i="3"/>
  <c r="C4360" i="3"/>
  <c r="C4367" i="3"/>
  <c r="C4216" i="3"/>
  <c r="C4220" i="3"/>
  <c r="C4224" i="3"/>
  <c r="C4228" i="3"/>
  <c r="C4232" i="3"/>
  <c r="C4236" i="3"/>
  <c r="C4240" i="3"/>
  <c r="C4244" i="3"/>
  <c r="C4248" i="3"/>
  <c r="C4251" i="3"/>
  <c r="C4255" i="3"/>
  <c r="C4259" i="3"/>
  <c r="C4263" i="3"/>
  <c r="C4267" i="3"/>
  <c r="C4271" i="3"/>
  <c r="C4275" i="3"/>
  <c r="C4279" i="3"/>
  <c r="C4283" i="3"/>
  <c r="C4213" i="3"/>
  <c r="C4217" i="3"/>
  <c r="C4221" i="3"/>
  <c r="C4225" i="3"/>
  <c r="C4229" i="3"/>
  <c r="C4233" i="3"/>
  <c r="C4237" i="3"/>
  <c r="C4241" i="3"/>
  <c r="C4245" i="3"/>
  <c r="C4249" i="3"/>
  <c r="C4252" i="3"/>
  <c r="C4256" i="3"/>
  <c r="C4260" i="3"/>
  <c r="C4264" i="3"/>
  <c r="C4268" i="3"/>
  <c r="C4272" i="3"/>
  <c r="C4276" i="3"/>
  <c r="C4280" i="3"/>
  <c r="C4284" i="3"/>
  <c r="C4287" i="3"/>
  <c r="C4214" i="3"/>
  <c r="C4218" i="3"/>
  <c r="C4222" i="3"/>
  <c r="C4226" i="3"/>
  <c r="C4230" i="3"/>
  <c r="C4234" i="3"/>
  <c r="C4238" i="3"/>
  <c r="C4242" i="3"/>
  <c r="C4246" i="3"/>
  <c r="C4253" i="3"/>
  <c r="C4257" i="3"/>
  <c r="C4261" i="3"/>
  <c r="C4265" i="3"/>
  <c r="C4269" i="3"/>
  <c r="C4273" i="3"/>
  <c r="C4277" i="3"/>
  <c r="C4281" i="3"/>
  <c r="C4285" i="3"/>
  <c r="C4215" i="3"/>
  <c r="C4219" i="3"/>
  <c r="C4223" i="3"/>
  <c r="C4227" i="3"/>
  <c r="C4231" i="3"/>
  <c r="C4235" i="3"/>
  <c r="C4239" i="3"/>
  <c r="C4243" i="3"/>
  <c r="C4247" i="3"/>
  <c r="C4250" i="3"/>
  <c r="C4254" i="3"/>
  <c r="C4258" i="3"/>
  <c r="C4262" i="3"/>
  <c r="C4266" i="3"/>
  <c r="C4270" i="3"/>
  <c r="C4274" i="3"/>
  <c r="C4278" i="3"/>
  <c r="C4282" i="3"/>
  <c r="C4286" i="3"/>
  <c r="C4166" i="3"/>
  <c r="C4170" i="3"/>
  <c r="C4174" i="3"/>
  <c r="C4178" i="3"/>
  <c r="C4182" i="3"/>
  <c r="C4186" i="3"/>
  <c r="C4190" i="3"/>
  <c r="C4194" i="3"/>
  <c r="C4198" i="3"/>
  <c r="C4202" i="3"/>
  <c r="C4206" i="3"/>
  <c r="C4210" i="3"/>
  <c r="C4163" i="3"/>
  <c r="C4167" i="3"/>
  <c r="C4171" i="3"/>
  <c r="C4175" i="3"/>
  <c r="C4179" i="3"/>
  <c r="C4183" i="3"/>
  <c r="C4187" i="3"/>
  <c r="C4191" i="3"/>
  <c r="C4195" i="3"/>
  <c r="C4199" i="3"/>
  <c r="C4203" i="3"/>
  <c r="C4207" i="3"/>
  <c r="C4211" i="3"/>
  <c r="C4164" i="3"/>
  <c r="C4168" i="3"/>
  <c r="C4172" i="3"/>
  <c r="C4176" i="3"/>
  <c r="C4180" i="3"/>
  <c r="C4184" i="3"/>
  <c r="C4188" i="3"/>
  <c r="C4192" i="3"/>
  <c r="C4196" i="3"/>
  <c r="C4200" i="3"/>
  <c r="C4204" i="3"/>
  <c r="C4208" i="3"/>
  <c r="C4212" i="3"/>
  <c r="C4165" i="3"/>
  <c r="C4169" i="3"/>
  <c r="C4173" i="3"/>
  <c r="C4177" i="3"/>
  <c r="C4181" i="3"/>
  <c r="C4185" i="3"/>
  <c r="C4189" i="3"/>
  <c r="C4193" i="3"/>
  <c r="C4197" i="3"/>
  <c r="C4201" i="3"/>
  <c r="C4205" i="3"/>
  <c r="C4209" i="3"/>
  <c r="C4157" i="3"/>
  <c r="C4159" i="3"/>
  <c r="C4138" i="3"/>
  <c r="C4153" i="3"/>
  <c r="C4143" i="3"/>
  <c r="C4132" i="3"/>
  <c r="C4147" i="3"/>
  <c r="C4137" i="3"/>
  <c r="C4152" i="3"/>
  <c r="C4161" i="3"/>
  <c r="C4160" i="3"/>
  <c r="C4142" i="3"/>
  <c r="C4131" i="3"/>
  <c r="C4146" i="3"/>
  <c r="C4136" i="3"/>
  <c r="C4151" i="3"/>
  <c r="C4141" i="3"/>
  <c r="C4156" i="3"/>
  <c r="C4158" i="3"/>
  <c r="C4130" i="3"/>
  <c r="C4129" i="3"/>
  <c r="C4135" i="3"/>
  <c r="C4150" i="3"/>
  <c r="C4140" i="3"/>
  <c r="C4155" i="3"/>
  <c r="C4145" i="3"/>
  <c r="C4162" i="3"/>
  <c r="C4134" i="3"/>
  <c r="C4149" i="3"/>
  <c r="C4139" i="3"/>
  <c r="C4154" i="3"/>
  <c r="C4144" i="3"/>
  <c r="C4133" i="3"/>
  <c r="C4148" i="3"/>
  <c r="C4096" i="3"/>
  <c r="C4114" i="3"/>
  <c r="C4093" i="3"/>
  <c r="C4107" i="3"/>
  <c r="C4123" i="3"/>
  <c r="C4090" i="3"/>
  <c r="C4104" i="3"/>
  <c r="C4120" i="3"/>
  <c r="C4101" i="3"/>
  <c r="C4117" i="3"/>
  <c r="C4024" i="3"/>
  <c r="C4040" i="3"/>
  <c r="C4056" i="3"/>
  <c r="C4073" i="3"/>
  <c r="C4087" i="3"/>
  <c r="C4033" i="3"/>
  <c r="C4049" i="3"/>
  <c r="C4067" i="3"/>
  <c r="C4084" i="3"/>
  <c r="C4034" i="3"/>
  <c r="C4050" i="3"/>
  <c r="C4068" i="3"/>
  <c r="C4085" i="3"/>
  <c r="C4035" i="3"/>
  <c r="C4051" i="3"/>
  <c r="C4065" i="3"/>
  <c r="C4080" i="3"/>
  <c r="C4082" i="3"/>
  <c r="C4106" i="3"/>
  <c r="C4122" i="3"/>
  <c r="C4115" i="3"/>
  <c r="C4112" i="3"/>
  <c r="C4109" i="3"/>
  <c r="C4125" i="3"/>
  <c r="C4032" i="3"/>
  <c r="C4062" i="3"/>
  <c r="C4025" i="3"/>
  <c r="C4057" i="3"/>
  <c r="C4026" i="3"/>
  <c r="C4058" i="3"/>
  <c r="C4027" i="3"/>
  <c r="C4043" i="3"/>
  <c r="C4072" i="3"/>
  <c r="C4092" i="3"/>
  <c r="C4126" i="3"/>
  <c r="C4103" i="3"/>
  <c r="C4100" i="3"/>
  <c r="C4095" i="3"/>
  <c r="C4128" i="3"/>
  <c r="C4020" i="3"/>
  <c r="C4052" i="3"/>
  <c r="C4083" i="3"/>
  <c r="C4045" i="3"/>
  <c r="C4063" i="3"/>
  <c r="C4078" i="3"/>
  <c r="C4030" i="3"/>
  <c r="C4046" i="3"/>
  <c r="C4064" i="3"/>
  <c r="C4079" i="3"/>
  <c r="C4031" i="3"/>
  <c r="C4047" i="3"/>
  <c r="C4061" i="3"/>
  <c r="C4076" i="3"/>
  <c r="C4102" i="3"/>
  <c r="C4118" i="3"/>
  <c r="C4097" i="3"/>
  <c r="C4111" i="3"/>
  <c r="C4094" i="3"/>
  <c r="C4108" i="3"/>
  <c r="C4124" i="3"/>
  <c r="C4105" i="3"/>
  <c r="C4121" i="3"/>
  <c r="C4028" i="3"/>
  <c r="C4044" i="3"/>
  <c r="C4060" i="3"/>
  <c r="C4077" i="3"/>
  <c r="C4021" i="3"/>
  <c r="C4037" i="3"/>
  <c r="C4053" i="3"/>
  <c r="C4070" i="3"/>
  <c r="C4022" i="3"/>
  <c r="C4038" i="3"/>
  <c r="C4054" i="3"/>
  <c r="C4071" i="3"/>
  <c r="C4023" i="3"/>
  <c r="C4039" i="3"/>
  <c r="C4055" i="3"/>
  <c r="C4069" i="3"/>
  <c r="C4088" i="3"/>
  <c r="C4099" i="3"/>
  <c r="C4098" i="3"/>
  <c r="C4127" i="3"/>
  <c r="C4091" i="3"/>
  <c r="C4048" i="3"/>
  <c r="C4081" i="3"/>
  <c r="C4041" i="3"/>
  <c r="C4074" i="3"/>
  <c r="C4042" i="3"/>
  <c r="C4075" i="3"/>
  <c r="C4059" i="3"/>
  <c r="C4086" i="3"/>
  <c r="C4110" i="3"/>
  <c r="C4089" i="3"/>
  <c r="C4119" i="3"/>
  <c r="C4116" i="3"/>
  <c r="C4113" i="3"/>
  <c r="C4036" i="3"/>
  <c r="C4066" i="3"/>
  <c r="C4029" i="3"/>
  <c r="C3878" i="3"/>
  <c r="C3635" i="3"/>
  <c r="C3727" i="3"/>
  <c r="C3629" i="3"/>
  <c r="C3726" i="3"/>
  <c r="C3502" i="3"/>
  <c r="C3501" i="3"/>
  <c r="C3482" i="3"/>
  <c r="C3447" i="3"/>
  <c r="C3478" i="3"/>
  <c r="C3086" i="3"/>
  <c r="C3090" i="3"/>
  <c r="C3094" i="3"/>
  <c r="C3098" i="3"/>
  <c r="C3102" i="3"/>
  <c r="C3107" i="3"/>
  <c r="C3111" i="3"/>
  <c r="C3115" i="3"/>
  <c r="C3119" i="3"/>
  <c r="C3123" i="3"/>
  <c r="C3127" i="3"/>
  <c r="C3130" i="3"/>
  <c r="C3134" i="3"/>
  <c r="C3138" i="3"/>
  <c r="C3142" i="3"/>
  <c r="C3146" i="3"/>
  <c r="C3149" i="3"/>
  <c r="C3153" i="3"/>
  <c r="C3157" i="3"/>
  <c r="C3161" i="3"/>
  <c r="C3165" i="3"/>
  <c r="C3168" i="3"/>
  <c r="C3172" i="3"/>
  <c r="C3178" i="3"/>
  <c r="C3182" i="3"/>
  <c r="C3186" i="3"/>
  <c r="C3189" i="3"/>
  <c r="C3193" i="3"/>
  <c r="C3196" i="3"/>
  <c r="C3200" i="3"/>
  <c r="C3204" i="3"/>
  <c r="C3208" i="3"/>
  <c r="C3212" i="3"/>
  <c r="C3216" i="3"/>
  <c r="C3197" i="3"/>
  <c r="C3201" i="3"/>
  <c r="C3205" i="3"/>
  <c r="C3209" i="3"/>
  <c r="C3213" i="3"/>
  <c r="C3219" i="3"/>
  <c r="C3215" i="3"/>
  <c r="C3087" i="3"/>
  <c r="C3091" i="3"/>
  <c r="C3095" i="3"/>
  <c r="C3099" i="3"/>
  <c r="C3103" i="3"/>
  <c r="C3108" i="3"/>
  <c r="C3112" i="3"/>
  <c r="C3116" i="3"/>
  <c r="C3120" i="3"/>
  <c r="C3124" i="3"/>
  <c r="C3131" i="3"/>
  <c r="C3135" i="3"/>
  <c r="C3139" i="3"/>
  <c r="C3143" i="3"/>
  <c r="C3150" i="3"/>
  <c r="C3154" i="3"/>
  <c r="C3158" i="3"/>
  <c r="C3162" i="3"/>
  <c r="C3166" i="3"/>
  <c r="C3169" i="3"/>
  <c r="C3173" i="3"/>
  <c r="C3175" i="3"/>
  <c r="C3179" i="3"/>
  <c r="C3183" i="3"/>
  <c r="C3187" i="3"/>
  <c r="C3190" i="3"/>
  <c r="C3194" i="3"/>
  <c r="C3199" i="3"/>
  <c r="C3203" i="3"/>
  <c r="C3207" i="3"/>
  <c r="C3217" i="3"/>
  <c r="C3088" i="3"/>
  <c r="C3092" i="3"/>
  <c r="C3096" i="3"/>
  <c r="C3100" i="3"/>
  <c r="C3104" i="3"/>
  <c r="C3109" i="3"/>
  <c r="C3113" i="3"/>
  <c r="C3117" i="3"/>
  <c r="C3121" i="3"/>
  <c r="C3125" i="3"/>
  <c r="C3128" i="3"/>
  <c r="C3132" i="3"/>
  <c r="C3136" i="3"/>
  <c r="C3140" i="3"/>
  <c r="C3144" i="3"/>
  <c r="C3147" i="3"/>
  <c r="C3151" i="3"/>
  <c r="C3155" i="3"/>
  <c r="C3159" i="3"/>
  <c r="C3163" i="3"/>
  <c r="C3170" i="3"/>
  <c r="C3174" i="3"/>
  <c r="C3176" i="3"/>
  <c r="C3180" i="3"/>
  <c r="C3184" i="3"/>
  <c r="C3191" i="3"/>
  <c r="C3195" i="3"/>
  <c r="C3198" i="3"/>
  <c r="C3202" i="3"/>
  <c r="C3206" i="3"/>
  <c r="C3210" i="3"/>
  <c r="C3214" i="3"/>
  <c r="C3218" i="3"/>
  <c r="C3177" i="3"/>
  <c r="C3181" i="3"/>
  <c r="C3185" i="3"/>
  <c r="C3188" i="3"/>
  <c r="C3192" i="3"/>
  <c r="C3211" i="3"/>
  <c r="C3085" i="3"/>
  <c r="C3089" i="3"/>
  <c r="C3093" i="3"/>
  <c r="C3097" i="3"/>
  <c r="C3101" i="3"/>
  <c r="C3105" i="3"/>
  <c r="C3106" i="3"/>
  <c r="C3110" i="3"/>
  <c r="C3114" i="3"/>
  <c r="C3118" i="3"/>
  <c r="C3122" i="3"/>
  <c r="C3126" i="3"/>
  <c r="C3129" i="3"/>
  <c r="C3133" i="3"/>
  <c r="C3137" i="3"/>
  <c r="C3141" i="3"/>
  <c r="C3145" i="3"/>
  <c r="C3148" i="3"/>
  <c r="C3152" i="3"/>
  <c r="C3156" i="3"/>
  <c r="C3160" i="3"/>
  <c r="C3164" i="3"/>
  <c r="C3167" i="3"/>
  <c r="C3171" i="3"/>
  <c r="C3083" i="3"/>
  <c r="C3084" i="3"/>
  <c r="C3038" i="3"/>
  <c r="C3082" i="3"/>
  <c r="C2222" i="3"/>
  <c r="C2451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2" i="3"/>
  <c r="C901" i="3"/>
  <c r="C900" i="3"/>
  <c r="C1410" i="3"/>
  <c r="C1317" i="3"/>
  <c r="C1480" i="3"/>
  <c r="C1388" i="3"/>
  <c r="C1433" i="3"/>
  <c r="C1342" i="3"/>
  <c r="C1536" i="3"/>
  <c r="C1476" i="3"/>
  <c r="C1323" i="3"/>
  <c r="C1407" i="3"/>
  <c r="C1362" i="3"/>
  <c r="C1538" i="3"/>
  <c r="C1406" i="3"/>
  <c r="C1481" i="3"/>
  <c r="C1380" i="3"/>
  <c r="C1253" i="3"/>
  <c r="C1186" i="3"/>
  <c r="C1206" i="3"/>
  <c r="C1229" i="3"/>
  <c r="C1161" i="3"/>
  <c r="C513" i="3"/>
  <c r="C533" i="3"/>
  <c r="C213" i="3"/>
  <c r="C212" i="3"/>
  <c r="C211" i="3"/>
  <c r="C216" i="3"/>
  <c r="C215" i="3"/>
  <c r="C214" i="3"/>
  <c r="C229" i="3"/>
  <c r="C7" i="3"/>
  <c r="C109" i="3"/>
  <c r="C112" i="3"/>
  <c r="C111" i="3"/>
  <c r="C110" i="3"/>
  <c r="C4018" i="3"/>
  <c r="C4017" i="3"/>
  <c r="C4016" i="3"/>
  <c r="C4006" i="3"/>
  <c r="C4005" i="3"/>
  <c r="C4004" i="3"/>
  <c r="C4015" i="3"/>
  <c r="C4014" i="3"/>
  <c r="C4013" i="3"/>
  <c r="C4012" i="3"/>
  <c r="C4011" i="3"/>
  <c r="C4010" i="3"/>
  <c r="C4019" i="3"/>
  <c r="C4009" i="3"/>
  <c r="C4008" i="3"/>
  <c r="C4007" i="3"/>
  <c r="C3990" i="3"/>
  <c r="C3994" i="3"/>
  <c r="C3998" i="3"/>
  <c r="C4002" i="3"/>
  <c r="C3882" i="3"/>
  <c r="C3886" i="3"/>
  <c r="C3890" i="3"/>
  <c r="C3894" i="3"/>
  <c r="C3898" i="3"/>
  <c r="C3902" i="3"/>
  <c r="C3906" i="3"/>
  <c r="C3910" i="3"/>
  <c r="C3914" i="3"/>
  <c r="C3918" i="3"/>
  <c r="C3922" i="3"/>
  <c r="C3926" i="3"/>
  <c r="C3932" i="3"/>
  <c r="C3936" i="3"/>
  <c r="C3988" i="3"/>
  <c r="C3991" i="3"/>
  <c r="C3995" i="3"/>
  <c r="C3999" i="3"/>
  <c r="C4003" i="3"/>
  <c r="C3879" i="3"/>
  <c r="C3883" i="3"/>
  <c r="C3887" i="3"/>
  <c r="C3891" i="3"/>
  <c r="C3895" i="3"/>
  <c r="C3899" i="3"/>
  <c r="C3903" i="3"/>
  <c r="C3907" i="3"/>
  <c r="C3911" i="3"/>
  <c r="C3915" i="3"/>
  <c r="C3919" i="3"/>
  <c r="C3923" i="3"/>
  <c r="C3927" i="3"/>
  <c r="C3929" i="3"/>
  <c r="C3933" i="3"/>
  <c r="C3937" i="3"/>
  <c r="C3941" i="3"/>
  <c r="C3945" i="3"/>
  <c r="C3949" i="3"/>
  <c r="C3953" i="3"/>
  <c r="C3957" i="3"/>
  <c r="C3961" i="3"/>
  <c r="C3965" i="3"/>
  <c r="C3969" i="3"/>
  <c r="C3973" i="3"/>
  <c r="C3977" i="3"/>
  <c r="C3981" i="3"/>
  <c r="C3985" i="3"/>
  <c r="C3989" i="3"/>
  <c r="C3992" i="3"/>
  <c r="C3996" i="3"/>
  <c r="C4000" i="3"/>
  <c r="C3880" i="3"/>
  <c r="C3884" i="3"/>
  <c r="C3888" i="3"/>
  <c r="C3892" i="3"/>
  <c r="C3896" i="3"/>
  <c r="C3900" i="3"/>
  <c r="C3904" i="3"/>
  <c r="C3908" i="3"/>
  <c r="C3912" i="3"/>
  <c r="C3916" i="3"/>
  <c r="C3920" i="3"/>
  <c r="C3924" i="3"/>
  <c r="C3928" i="3"/>
  <c r="C3930" i="3"/>
  <c r="C3934" i="3"/>
  <c r="C3938" i="3"/>
  <c r="C3942" i="3"/>
  <c r="C3946" i="3"/>
  <c r="C3950" i="3"/>
  <c r="C3954" i="3"/>
  <c r="C3958" i="3"/>
  <c r="C3962" i="3"/>
  <c r="C3966" i="3"/>
  <c r="C3970" i="3"/>
  <c r="C3974" i="3"/>
  <c r="C3978" i="3"/>
  <c r="C3982" i="3"/>
  <c r="C3986" i="3"/>
  <c r="C3940" i="3"/>
  <c r="C3944" i="3"/>
  <c r="C3948" i="3"/>
  <c r="C3952" i="3"/>
  <c r="C3956" i="3"/>
  <c r="C3960" i="3"/>
  <c r="C3964" i="3"/>
  <c r="C3968" i="3"/>
  <c r="C3972" i="3"/>
  <c r="C3976" i="3"/>
  <c r="C3980" i="3"/>
  <c r="C3984" i="3"/>
  <c r="C3993" i="3"/>
  <c r="C3997" i="3"/>
  <c r="C4001" i="3"/>
  <c r="C3881" i="3"/>
  <c r="C3885" i="3"/>
  <c r="C3889" i="3"/>
  <c r="C3893" i="3"/>
  <c r="C3897" i="3"/>
  <c r="C3901" i="3"/>
  <c r="C3905" i="3"/>
  <c r="C3909" i="3"/>
  <c r="C3913" i="3"/>
  <c r="C3917" i="3"/>
  <c r="C3921" i="3"/>
  <c r="C3925" i="3"/>
  <c r="C3931" i="3"/>
  <c r="C3935" i="3"/>
  <c r="C3939" i="3"/>
  <c r="C3943" i="3"/>
  <c r="C3947" i="3"/>
  <c r="C3951" i="3"/>
  <c r="C3955" i="3"/>
  <c r="C3959" i="3"/>
  <c r="C3963" i="3"/>
  <c r="C3967" i="3"/>
  <c r="C3971" i="3"/>
  <c r="C3975" i="3"/>
  <c r="C3979" i="3"/>
  <c r="C3983" i="3"/>
  <c r="C3987" i="3"/>
  <c r="C3782" i="3"/>
  <c r="C3783" i="3"/>
  <c r="C3790" i="3"/>
  <c r="C3798" i="3"/>
  <c r="C3806" i="3"/>
  <c r="C3814" i="3"/>
  <c r="C3822" i="3"/>
  <c r="C3836" i="3"/>
  <c r="C3843" i="3"/>
  <c r="C3851" i="3"/>
  <c r="C3859" i="3"/>
  <c r="C3866" i="3"/>
  <c r="C3874" i="3"/>
  <c r="C3784" i="3"/>
  <c r="C3791" i="3"/>
  <c r="C3799" i="3"/>
  <c r="C3807" i="3"/>
  <c r="C3815" i="3"/>
  <c r="C3823" i="3"/>
  <c r="C3829" i="3"/>
  <c r="C3837" i="3"/>
  <c r="C3844" i="3"/>
  <c r="C3852" i="3"/>
  <c r="C3860" i="3"/>
  <c r="C3867" i="3"/>
  <c r="C3875" i="3"/>
  <c r="C3785" i="3"/>
  <c r="C3792" i="3"/>
  <c r="C3800" i="3"/>
  <c r="C3808" i="3"/>
  <c r="C3816" i="3"/>
  <c r="C3830" i="3"/>
  <c r="C3838" i="3"/>
  <c r="C3845" i="3"/>
  <c r="C3853" i="3"/>
  <c r="C3868" i="3"/>
  <c r="C3876" i="3"/>
  <c r="C3786" i="3"/>
  <c r="C3793" i="3"/>
  <c r="C3801" i="3"/>
  <c r="C3809" i="3"/>
  <c r="C3817" i="3"/>
  <c r="C3824" i="3"/>
  <c r="C3831" i="3"/>
  <c r="C3839" i="3"/>
  <c r="C3846" i="3"/>
  <c r="C3854" i="3"/>
  <c r="C3861" i="3"/>
  <c r="C3869" i="3"/>
  <c r="C3877" i="3"/>
  <c r="C3794" i="3"/>
  <c r="C3802" i="3"/>
  <c r="C3810" i="3"/>
  <c r="C3818" i="3"/>
  <c r="C3825" i="3"/>
  <c r="C3832" i="3"/>
  <c r="C3840" i="3"/>
  <c r="C3847" i="3"/>
  <c r="C3855" i="3"/>
  <c r="C3862" i="3"/>
  <c r="C3870" i="3"/>
  <c r="C3787" i="3"/>
  <c r="C3795" i="3"/>
  <c r="C3803" i="3"/>
  <c r="C3811" i="3"/>
  <c r="C3819" i="3"/>
  <c r="C3826" i="3"/>
  <c r="C3833" i="3"/>
  <c r="C3841" i="3"/>
  <c r="C3848" i="3"/>
  <c r="C3856" i="3"/>
  <c r="C3863" i="3"/>
  <c r="C3871" i="3"/>
  <c r="C3780" i="3"/>
  <c r="C3788" i="3"/>
  <c r="C3796" i="3"/>
  <c r="C3804" i="3"/>
  <c r="C3812" i="3"/>
  <c r="C3820" i="3"/>
  <c r="C3827" i="3"/>
  <c r="C3834" i="3"/>
  <c r="C3849" i="3"/>
  <c r="C3857" i="3"/>
  <c r="C3864" i="3"/>
  <c r="C3872" i="3"/>
  <c r="C3781" i="3"/>
  <c r="C3789" i="3"/>
  <c r="C3797" i="3"/>
  <c r="C3805" i="3"/>
  <c r="C3813" i="3"/>
  <c r="C3821" i="3"/>
  <c r="C3828" i="3"/>
  <c r="C3835" i="3"/>
  <c r="C3842" i="3"/>
  <c r="C3850" i="3"/>
  <c r="C3858" i="3"/>
  <c r="C3865" i="3"/>
  <c r="C3873" i="3"/>
  <c r="C3763" i="3"/>
  <c r="C3644" i="3"/>
  <c r="C3648" i="3"/>
  <c r="C3652" i="3"/>
  <c r="C3656" i="3"/>
  <c r="C3660" i="3"/>
  <c r="C3664" i="3"/>
  <c r="C3668" i="3"/>
  <c r="C3672" i="3"/>
  <c r="C3676" i="3"/>
  <c r="C3680" i="3"/>
  <c r="C3684" i="3"/>
  <c r="C3688" i="3"/>
  <c r="C3692" i="3"/>
  <c r="C3696" i="3"/>
  <c r="C3700" i="3"/>
  <c r="C3704" i="3"/>
  <c r="C3708" i="3"/>
  <c r="C3712" i="3"/>
  <c r="C3716" i="3"/>
  <c r="C3717" i="3"/>
  <c r="C3721" i="3"/>
  <c r="C3725" i="3"/>
  <c r="C3731" i="3"/>
  <c r="C3735" i="3"/>
  <c r="C3739" i="3"/>
  <c r="C3743" i="3"/>
  <c r="C3747" i="3"/>
  <c r="C3751" i="3"/>
  <c r="C3755" i="3"/>
  <c r="C3765" i="3"/>
  <c r="C3769" i="3"/>
  <c r="C3773" i="3"/>
  <c r="C3777" i="3"/>
  <c r="C3623" i="3"/>
  <c r="C3627" i="3"/>
  <c r="C3631" i="3"/>
  <c r="C3639" i="3"/>
  <c r="C3643" i="3"/>
  <c r="C3645" i="3"/>
  <c r="C3649" i="3"/>
  <c r="C3653" i="3"/>
  <c r="C3657" i="3"/>
  <c r="C3661" i="3"/>
  <c r="C3665" i="3"/>
  <c r="C3669" i="3"/>
  <c r="C3673" i="3"/>
  <c r="C3677" i="3"/>
  <c r="C3681" i="3"/>
  <c r="C3685" i="3"/>
  <c r="C3689" i="3"/>
  <c r="C3693" i="3"/>
  <c r="C3697" i="3"/>
  <c r="C3701" i="3"/>
  <c r="C3705" i="3"/>
  <c r="C3709" i="3"/>
  <c r="C3713" i="3"/>
  <c r="C3718" i="3"/>
  <c r="C3722" i="3"/>
  <c r="C3728" i="3"/>
  <c r="C3732" i="3"/>
  <c r="C3736" i="3"/>
  <c r="C3740" i="3"/>
  <c r="C3744" i="3"/>
  <c r="C3748" i="3"/>
  <c r="C3752" i="3"/>
  <c r="C3756" i="3"/>
  <c r="C3761" i="3"/>
  <c r="C3766" i="3"/>
  <c r="C3770" i="3"/>
  <c r="C3774" i="3"/>
  <c r="C3778" i="3"/>
  <c r="C3624" i="3"/>
  <c r="C3628" i="3"/>
  <c r="C3632" i="3"/>
  <c r="C3636" i="3"/>
  <c r="C3640" i="3"/>
  <c r="C3758" i="3"/>
  <c r="C3646" i="3"/>
  <c r="C3650" i="3"/>
  <c r="C3654" i="3"/>
  <c r="C3658" i="3"/>
  <c r="C3662" i="3"/>
  <c r="C3666" i="3"/>
  <c r="C3670" i="3"/>
  <c r="C3674" i="3"/>
  <c r="C3678" i="3"/>
  <c r="C3682" i="3"/>
  <c r="C3686" i="3"/>
  <c r="C3690" i="3"/>
  <c r="C3694" i="3"/>
  <c r="C3698" i="3"/>
  <c r="C3702" i="3"/>
  <c r="C3706" i="3"/>
  <c r="C3710" i="3"/>
  <c r="C3714" i="3"/>
  <c r="C3719" i="3"/>
  <c r="C3723" i="3"/>
  <c r="C3729" i="3"/>
  <c r="C3733" i="3"/>
  <c r="C3737" i="3"/>
  <c r="C3741" i="3"/>
  <c r="C3745" i="3"/>
  <c r="C3749" i="3"/>
  <c r="C3753" i="3"/>
  <c r="C3759" i="3"/>
  <c r="C3762" i="3"/>
  <c r="C3767" i="3"/>
  <c r="C3771" i="3"/>
  <c r="C3775" i="3"/>
  <c r="C3779" i="3"/>
  <c r="C3621" i="3"/>
  <c r="C3625" i="3"/>
  <c r="C3633" i="3"/>
  <c r="C3637" i="3"/>
  <c r="C3641" i="3"/>
  <c r="C3757" i="3"/>
  <c r="C3647" i="3"/>
  <c r="C3651" i="3"/>
  <c r="C3655" i="3"/>
  <c r="C3659" i="3"/>
  <c r="C3663" i="3"/>
  <c r="C3667" i="3"/>
  <c r="C3671" i="3"/>
  <c r="C3675" i="3"/>
  <c r="C3679" i="3"/>
  <c r="C3683" i="3"/>
  <c r="C3687" i="3"/>
  <c r="C3691" i="3"/>
  <c r="C3695" i="3"/>
  <c r="C3699" i="3"/>
  <c r="C3703" i="3"/>
  <c r="C3707" i="3"/>
  <c r="C3711" i="3"/>
  <c r="C3715" i="3"/>
  <c r="C3720" i="3"/>
  <c r="C3724" i="3"/>
  <c r="C3730" i="3"/>
  <c r="C3734" i="3"/>
  <c r="C3738" i="3"/>
  <c r="C3742" i="3"/>
  <c r="C3746" i="3"/>
  <c r="C3750" i="3"/>
  <c r="C3754" i="3"/>
  <c r="C3760" i="3"/>
  <c r="C3764" i="3"/>
  <c r="C3768" i="3"/>
  <c r="C3772" i="3"/>
  <c r="C3776" i="3"/>
  <c r="C3622" i="3"/>
  <c r="C3626" i="3"/>
  <c r="C3630" i="3"/>
  <c r="C3634" i="3"/>
  <c r="C3638" i="3"/>
  <c r="C3642" i="3"/>
  <c r="C3531" i="3"/>
  <c r="C3535" i="3"/>
  <c r="C3539" i="3"/>
  <c r="C3543" i="3"/>
  <c r="C3547" i="3"/>
  <c r="C3551" i="3"/>
  <c r="C3555" i="3"/>
  <c r="C3559" i="3"/>
  <c r="C3563" i="3"/>
  <c r="C3566" i="3"/>
  <c r="C3570" i="3"/>
  <c r="C3574" i="3"/>
  <c r="C3578" i="3"/>
  <c r="C3582" i="3"/>
  <c r="C3589" i="3"/>
  <c r="C3593" i="3"/>
  <c r="C3599" i="3"/>
  <c r="C3603" i="3"/>
  <c r="C3609" i="3"/>
  <c r="C3611" i="3"/>
  <c r="C3615" i="3"/>
  <c r="C3505" i="3"/>
  <c r="C3509" i="3"/>
  <c r="C3513" i="3"/>
  <c r="C3517" i="3"/>
  <c r="C3521" i="3"/>
  <c r="C3525" i="3"/>
  <c r="C3529" i="3"/>
  <c r="C3620" i="3"/>
  <c r="C3532" i="3"/>
  <c r="C3536" i="3"/>
  <c r="C3540" i="3"/>
  <c r="C3544" i="3"/>
  <c r="C3548" i="3"/>
  <c r="C3552" i="3"/>
  <c r="C3556" i="3"/>
  <c r="C3560" i="3"/>
  <c r="C3564" i="3"/>
  <c r="C3567" i="3"/>
  <c r="C3571" i="3"/>
  <c r="C3575" i="3"/>
  <c r="C3579" i="3"/>
  <c r="C3583" i="3"/>
  <c r="C3586" i="3"/>
  <c r="C3590" i="3"/>
  <c r="C3594" i="3"/>
  <c r="C3600" i="3"/>
  <c r="C3604" i="3"/>
  <c r="C3606" i="3"/>
  <c r="C3612" i="3"/>
  <c r="C3506" i="3"/>
  <c r="C3510" i="3"/>
  <c r="C3514" i="3"/>
  <c r="C3518" i="3"/>
  <c r="C3522" i="3"/>
  <c r="C3526" i="3"/>
  <c r="C3533" i="3"/>
  <c r="C3537" i="3"/>
  <c r="C3541" i="3"/>
  <c r="C3545" i="3"/>
  <c r="C3549" i="3"/>
  <c r="C3553" i="3"/>
  <c r="C3557" i="3"/>
  <c r="C3561" i="3"/>
  <c r="C3565" i="3"/>
  <c r="C3568" i="3"/>
  <c r="C3572" i="3"/>
  <c r="C3576" i="3"/>
  <c r="C3580" i="3"/>
  <c r="C3584" i="3"/>
  <c r="C3587" i="3"/>
  <c r="C3591" i="3"/>
  <c r="C3595" i="3"/>
  <c r="C3597" i="3"/>
  <c r="C3601" i="3"/>
  <c r="C3605" i="3"/>
  <c r="C3607" i="3"/>
  <c r="C3610" i="3"/>
  <c r="C3613" i="3"/>
  <c r="C3616" i="3"/>
  <c r="C3503" i="3"/>
  <c r="C3507" i="3"/>
  <c r="C3511" i="3"/>
  <c r="C3515" i="3"/>
  <c r="C3519" i="3"/>
  <c r="C3523" i="3"/>
  <c r="C3527" i="3"/>
  <c r="C3618" i="3"/>
  <c r="C3530" i="3"/>
  <c r="C3534" i="3"/>
  <c r="C3538" i="3"/>
  <c r="C3542" i="3"/>
  <c r="C3546" i="3"/>
  <c r="C3550" i="3"/>
  <c r="C3554" i="3"/>
  <c r="C3558" i="3"/>
  <c r="C3562" i="3"/>
  <c r="C3569" i="3"/>
  <c r="C3573" i="3"/>
  <c r="C3577" i="3"/>
  <c r="C3581" i="3"/>
  <c r="C3585" i="3"/>
  <c r="C3588" i="3"/>
  <c r="C3592" i="3"/>
  <c r="C3596" i="3"/>
  <c r="C3598" i="3"/>
  <c r="C3602" i="3"/>
  <c r="C3608" i="3"/>
  <c r="C3614" i="3"/>
  <c r="C3617" i="3"/>
  <c r="C3504" i="3"/>
  <c r="C3508" i="3"/>
  <c r="C3512" i="3"/>
  <c r="C3516" i="3"/>
  <c r="C3520" i="3"/>
  <c r="C3524" i="3"/>
  <c r="C3528" i="3"/>
  <c r="C3619" i="3"/>
  <c r="C2935" i="3"/>
  <c r="C2808" i="3"/>
  <c r="C2809" i="3"/>
  <c r="C1952" i="3"/>
  <c r="C1947" i="3"/>
  <c r="C1244" i="3"/>
  <c r="C658" i="3"/>
  <c r="C659" i="3"/>
  <c r="C3021" i="3"/>
  <c r="C3033" i="3"/>
  <c r="C3041" i="3"/>
  <c r="C3049" i="3"/>
  <c r="C3014" i="3"/>
  <c r="C3022" i="3"/>
  <c r="C3034" i="3"/>
  <c r="C3042" i="3"/>
  <c r="C3015" i="3"/>
  <c r="C3023" i="3"/>
  <c r="C3035" i="3"/>
  <c r="C3043" i="3"/>
  <c r="C3010" i="3"/>
  <c r="C3016" i="3"/>
  <c r="C3024" i="3"/>
  <c r="C3028" i="3"/>
  <c r="C3036" i="3"/>
  <c r="C3044" i="3"/>
  <c r="C3017" i="3"/>
  <c r="C3025" i="3"/>
  <c r="C3029" i="3"/>
  <c r="C3037" i="3"/>
  <c r="C3045" i="3"/>
  <c r="C3011" i="3"/>
  <c r="C3018" i="3"/>
  <c r="C3026" i="3"/>
  <c r="C3030" i="3"/>
  <c r="C3039" i="3"/>
  <c r="C3046" i="3"/>
  <c r="C3012" i="3"/>
  <c r="C3019" i="3"/>
  <c r="C3027" i="3"/>
  <c r="C3031" i="3"/>
  <c r="C3047" i="3"/>
  <c r="C3013" i="3"/>
  <c r="C3020" i="3"/>
  <c r="C3032" i="3"/>
  <c r="C3040" i="3"/>
  <c r="C3048" i="3"/>
  <c r="C3007" i="3"/>
  <c r="C3008" i="3"/>
  <c r="C3009" i="3"/>
  <c r="C3006" i="3"/>
  <c r="C2894" i="3"/>
  <c r="C2902" i="3"/>
  <c r="C2923" i="3"/>
  <c r="C2929" i="3"/>
  <c r="C2938" i="3"/>
  <c r="C2948" i="3"/>
  <c r="C2955" i="3"/>
  <c r="C2967" i="3"/>
  <c r="C2975" i="3"/>
  <c r="C2980" i="3"/>
  <c r="C2987" i="3"/>
  <c r="C2996" i="3"/>
  <c r="C2895" i="3"/>
  <c r="C2903" i="3"/>
  <c r="C2910" i="3"/>
  <c r="C2916" i="3"/>
  <c r="C2924" i="3"/>
  <c r="C2930" i="3"/>
  <c r="C2939" i="3"/>
  <c r="C2942" i="3"/>
  <c r="C2949" i="3"/>
  <c r="C2956" i="3"/>
  <c r="C2961" i="3"/>
  <c r="C2968" i="3"/>
  <c r="C2976" i="3"/>
  <c r="C2988" i="3"/>
  <c r="C2997" i="3"/>
  <c r="C3003" i="3"/>
  <c r="C2896" i="3"/>
  <c r="C2904" i="3"/>
  <c r="C2917" i="3"/>
  <c r="C2925" i="3"/>
  <c r="C2931" i="3"/>
  <c r="C2943" i="3"/>
  <c r="C2950" i="3"/>
  <c r="C2957" i="3"/>
  <c r="C2962" i="3"/>
  <c r="C2969" i="3"/>
  <c r="C2981" i="3"/>
  <c r="C2989" i="3"/>
  <c r="C3004" i="3"/>
  <c r="C2897" i="3"/>
  <c r="C2905" i="3"/>
  <c r="C2911" i="3"/>
  <c r="C2918" i="3"/>
  <c r="C2932" i="3"/>
  <c r="C2944" i="3"/>
  <c r="C2951" i="3"/>
  <c r="C2958" i="3"/>
  <c r="C2963" i="3"/>
  <c r="C2970" i="3"/>
  <c r="C2982" i="3"/>
  <c r="C2990" i="3"/>
  <c r="C2998" i="3"/>
  <c r="C3005" i="3"/>
  <c r="C2901" i="3"/>
  <c r="C2915" i="3"/>
  <c r="C2922" i="3"/>
  <c r="C2928" i="3"/>
  <c r="C2937" i="3"/>
  <c r="C2941" i="3"/>
  <c r="C2947" i="3"/>
  <c r="C2954" i="3"/>
  <c r="C2960" i="3"/>
  <c r="C2966" i="3"/>
  <c r="C2974" i="3"/>
  <c r="C2979" i="3"/>
  <c r="C2986" i="3"/>
  <c r="C2995" i="3"/>
  <c r="C3002" i="3"/>
  <c r="C2898" i="3"/>
  <c r="C2906" i="3"/>
  <c r="C2912" i="3"/>
  <c r="C2919" i="3"/>
  <c r="C2933" i="3"/>
  <c r="C2940" i="3"/>
  <c r="C2959" i="3"/>
  <c r="C2971" i="3"/>
  <c r="C2977" i="3"/>
  <c r="C2983" i="3"/>
  <c r="C2991" i="3"/>
  <c r="C2999" i="3"/>
  <c r="C2909" i="3"/>
  <c r="C2899" i="3"/>
  <c r="C2907" i="3"/>
  <c r="C2913" i="3"/>
  <c r="C2920" i="3"/>
  <c r="C2926" i="3"/>
  <c r="C2934" i="3"/>
  <c r="C2945" i="3"/>
  <c r="C2952" i="3"/>
  <c r="C2964" i="3"/>
  <c r="C2972" i="3"/>
  <c r="C2978" i="3"/>
  <c r="C2984" i="3"/>
  <c r="C2992" i="3"/>
  <c r="C2994" i="3"/>
  <c r="C3000" i="3"/>
  <c r="C2900" i="3"/>
  <c r="C2908" i="3"/>
  <c r="C2914" i="3"/>
  <c r="C2921" i="3"/>
  <c r="C2927" i="3"/>
  <c r="C2936" i="3"/>
  <c r="C2946" i="3"/>
  <c r="C2953" i="3"/>
  <c r="C2965" i="3"/>
  <c r="C2973" i="3"/>
  <c r="C2985" i="3"/>
  <c r="C2993" i="3"/>
  <c r="C3001" i="3"/>
  <c r="C2732" i="3"/>
  <c r="C2742" i="3"/>
  <c r="C2750" i="3"/>
  <c r="C2757" i="3"/>
  <c r="C2765" i="3"/>
  <c r="C2777" i="3"/>
  <c r="C2784" i="3"/>
  <c r="C2796" i="3"/>
  <c r="C2804" i="3"/>
  <c r="C2813" i="3"/>
  <c r="C2821" i="3"/>
  <c r="C2829" i="3"/>
  <c r="C2837" i="3"/>
  <c r="C2849" i="3"/>
  <c r="C2737" i="3"/>
  <c r="C2743" i="3"/>
  <c r="C2751" i="3"/>
  <c r="C2758" i="3"/>
  <c r="C2766" i="3"/>
  <c r="C2773" i="3"/>
  <c r="C2785" i="3"/>
  <c r="C2790" i="3"/>
  <c r="C2797" i="3"/>
  <c r="C2805" i="3"/>
  <c r="C2814" i="3"/>
  <c r="C2822" i="3"/>
  <c r="C2830" i="3"/>
  <c r="C2838" i="3"/>
  <c r="C2842" i="3"/>
  <c r="C2850" i="3"/>
  <c r="C2733" i="3"/>
  <c r="C2738" i="3"/>
  <c r="C2744" i="3"/>
  <c r="C2752" i="3"/>
  <c r="C2759" i="3"/>
  <c r="C2767" i="3"/>
  <c r="C2778" i="3"/>
  <c r="C2791" i="3"/>
  <c r="C2798" i="3"/>
  <c r="C2806" i="3"/>
  <c r="C2815" i="3"/>
  <c r="C2823" i="3"/>
  <c r="C2831" i="3"/>
  <c r="C2843" i="3"/>
  <c r="C2734" i="3"/>
  <c r="C2739" i="3"/>
  <c r="C2745" i="3"/>
  <c r="C2753" i="3"/>
  <c r="C2760" i="3"/>
  <c r="C2768" i="3"/>
  <c r="C2779" i="3"/>
  <c r="C2786" i="3"/>
  <c r="C2792" i="3"/>
  <c r="C2799" i="3"/>
  <c r="C2807" i="3"/>
  <c r="C2816" i="3"/>
  <c r="C2824" i="3"/>
  <c r="C2832" i="3"/>
  <c r="C2839" i="3"/>
  <c r="C2844" i="3"/>
  <c r="C2852" i="3"/>
  <c r="C2735" i="3"/>
  <c r="C2746" i="3"/>
  <c r="C2761" i="3"/>
  <c r="C2769" i="3"/>
  <c r="C2774" i="3"/>
  <c r="C2780" i="3"/>
  <c r="C2787" i="3"/>
  <c r="C2793" i="3"/>
  <c r="C2800" i="3"/>
  <c r="C2810" i="3"/>
  <c r="C2817" i="3"/>
  <c r="C2825" i="3"/>
  <c r="C2833" i="3"/>
  <c r="C2840" i="3"/>
  <c r="C2845" i="3"/>
  <c r="C2853" i="3"/>
  <c r="C2747" i="3"/>
  <c r="C2754" i="3"/>
  <c r="C2762" i="3"/>
  <c r="C2770" i="3"/>
  <c r="C2775" i="3"/>
  <c r="C2781" i="3"/>
  <c r="C2788" i="3"/>
  <c r="C2794" i="3"/>
  <c r="C2801" i="3"/>
  <c r="C2818" i="3"/>
  <c r="C2826" i="3"/>
  <c r="C2834" i="3"/>
  <c r="C2841" i="3"/>
  <c r="C2846" i="3"/>
  <c r="C2854" i="3"/>
  <c r="C2740" i="3"/>
  <c r="C2748" i="3"/>
  <c r="C2755" i="3"/>
  <c r="C2763" i="3"/>
  <c r="C2771" i="3"/>
  <c r="C2776" i="3"/>
  <c r="C2782" i="3"/>
  <c r="C2795" i="3"/>
  <c r="C2802" i="3"/>
  <c r="C2811" i="3"/>
  <c r="C2819" i="3"/>
  <c r="C2827" i="3"/>
  <c r="C2835" i="3"/>
  <c r="C2847" i="3"/>
  <c r="C2855" i="3"/>
  <c r="C2731" i="3"/>
  <c r="C2736" i="3"/>
  <c r="C2741" i="3"/>
  <c r="C2749" i="3"/>
  <c r="C2756" i="3"/>
  <c r="C2764" i="3"/>
  <c r="C2772" i="3"/>
  <c r="C2783" i="3"/>
  <c r="C2789" i="3"/>
  <c r="C2803" i="3"/>
  <c r="C2812" i="3"/>
  <c r="C2820" i="3"/>
  <c r="C2828" i="3"/>
  <c r="C2836" i="3"/>
  <c r="C2848" i="3"/>
  <c r="C2851" i="3"/>
  <c r="C2893" i="3"/>
  <c r="C2621" i="3"/>
  <c r="C2629" i="3"/>
  <c r="C2638" i="3"/>
  <c r="C2646" i="3"/>
  <c r="C2652" i="3"/>
  <c r="C2662" i="3"/>
  <c r="C2668" i="3"/>
  <c r="C2676" i="3"/>
  <c r="C2684" i="3"/>
  <c r="C2692" i="3"/>
  <c r="C2704" i="3"/>
  <c r="C2712" i="3"/>
  <c r="C2724" i="3"/>
  <c r="C2622" i="3"/>
  <c r="C2630" i="3"/>
  <c r="C2639" i="3"/>
  <c r="C2647" i="3"/>
  <c r="C2657" i="3"/>
  <c r="C2669" i="3"/>
  <c r="C2677" i="3"/>
  <c r="C2685" i="3"/>
  <c r="C2697" i="3"/>
  <c r="C2705" i="3"/>
  <c r="C2713" i="3"/>
  <c r="C2718" i="3"/>
  <c r="C2725" i="3"/>
  <c r="C2623" i="3"/>
  <c r="C2631" i="3"/>
  <c r="C2640" i="3"/>
  <c r="C2648" i="3"/>
  <c r="C2653" i="3"/>
  <c r="C2663" i="3"/>
  <c r="C2670" i="3"/>
  <c r="C2678" i="3"/>
  <c r="C2686" i="3"/>
  <c r="C2698" i="3"/>
  <c r="C2706" i="3"/>
  <c r="C2714" i="3"/>
  <c r="C2719" i="3"/>
  <c r="C2726" i="3"/>
  <c r="C2617" i="3"/>
  <c r="C2624" i="3"/>
  <c r="C2632" i="3"/>
  <c r="C2641" i="3"/>
  <c r="C2649" i="3"/>
  <c r="C2654" i="3"/>
  <c r="C2664" i="3"/>
  <c r="C2671" i="3"/>
  <c r="C2679" i="3"/>
  <c r="C2687" i="3"/>
  <c r="C2693" i="3"/>
  <c r="C2699" i="3"/>
  <c r="C2707" i="3"/>
  <c r="C2715" i="3"/>
  <c r="C2720" i="3"/>
  <c r="C2727" i="3"/>
  <c r="C2625" i="3"/>
  <c r="C2633" i="3"/>
  <c r="C2642" i="3"/>
  <c r="C2650" i="3"/>
  <c r="C2658" i="3"/>
  <c r="C2672" i="3"/>
  <c r="C2680" i="3"/>
  <c r="C2688" i="3"/>
  <c r="C2700" i="3"/>
  <c r="C2708" i="3"/>
  <c r="C2716" i="3"/>
  <c r="C2728" i="3"/>
  <c r="C2618" i="3"/>
  <c r="C2626" i="3"/>
  <c r="C2643" i="3"/>
  <c r="C2651" i="3"/>
  <c r="C2655" i="3"/>
  <c r="C2659" i="3"/>
  <c r="C2665" i="3"/>
  <c r="C2673" i="3"/>
  <c r="C2681" i="3"/>
  <c r="C2689" i="3"/>
  <c r="C2694" i="3"/>
  <c r="C2701" i="3"/>
  <c r="C2709" i="3"/>
  <c r="C2721" i="3"/>
  <c r="C2729" i="3"/>
  <c r="C2619" i="3"/>
  <c r="C2627" i="3"/>
  <c r="C2634" i="3"/>
  <c r="C2636" i="3"/>
  <c r="C2644" i="3"/>
  <c r="C2660" i="3"/>
  <c r="C2666" i="3"/>
  <c r="C2674" i="3"/>
  <c r="C2682" i="3"/>
  <c r="C2690" i="3"/>
  <c r="C2695" i="3"/>
  <c r="C2702" i="3"/>
  <c r="C2710" i="3"/>
  <c r="C2722" i="3"/>
  <c r="C2730" i="3"/>
  <c r="C2620" i="3"/>
  <c r="C2628" i="3"/>
  <c r="C2635" i="3"/>
  <c r="C2637" i="3"/>
  <c r="C2645" i="3"/>
  <c r="C2656" i="3"/>
  <c r="C2661" i="3"/>
  <c r="C2667" i="3"/>
  <c r="C2675" i="3"/>
  <c r="C2683" i="3"/>
  <c r="C2691" i="3"/>
  <c r="C2696" i="3"/>
  <c r="C2703" i="3"/>
  <c r="C2711" i="3"/>
  <c r="C2717" i="3"/>
  <c r="C2723" i="3"/>
  <c r="C2517" i="3"/>
  <c r="C2522" i="3"/>
  <c r="C2529" i="3"/>
  <c r="C2537" i="3"/>
  <c r="C2545" i="3"/>
  <c r="C2550" i="3"/>
  <c r="C2558" i="3"/>
  <c r="C2563" i="3"/>
  <c r="C2569" i="3"/>
  <c r="C2577" i="3"/>
  <c r="C2581" i="3"/>
  <c r="C2588" i="3"/>
  <c r="C2596" i="3"/>
  <c r="C2601" i="3"/>
  <c r="C2608" i="3"/>
  <c r="C2518" i="3"/>
  <c r="C2523" i="3"/>
  <c r="C2530" i="3"/>
  <c r="C2538" i="3"/>
  <c r="C2551" i="3"/>
  <c r="C2559" i="3"/>
  <c r="C2570" i="3"/>
  <c r="C2578" i="3"/>
  <c r="C2582" i="3"/>
  <c r="C2589" i="3"/>
  <c r="C2597" i="3"/>
  <c r="C2609" i="3"/>
  <c r="C2614" i="3"/>
  <c r="C2508" i="3"/>
  <c r="C2511" i="3"/>
  <c r="C2519" i="3"/>
  <c r="C2531" i="3"/>
  <c r="C2539" i="3"/>
  <c r="C2546" i="3"/>
  <c r="C2552" i="3"/>
  <c r="C2560" i="3"/>
  <c r="C2564" i="3"/>
  <c r="C2571" i="3"/>
  <c r="C2590" i="3"/>
  <c r="C2602" i="3"/>
  <c r="C2610" i="3"/>
  <c r="C2509" i="3"/>
  <c r="C2512" i="3"/>
  <c r="C2525" i="3"/>
  <c r="C2532" i="3"/>
  <c r="C2540" i="3"/>
  <c r="C2547" i="3"/>
  <c r="C2553" i="3"/>
  <c r="C2561" i="3"/>
  <c r="C2565" i="3"/>
  <c r="C2572" i="3"/>
  <c r="C2583" i="3"/>
  <c r="C2591" i="3"/>
  <c r="C2603" i="3"/>
  <c r="C2611" i="3"/>
  <c r="C2513" i="3"/>
  <c r="C2526" i="3"/>
  <c r="C2533" i="3"/>
  <c r="C2541" i="3"/>
  <c r="C2548" i="3"/>
  <c r="C2554" i="3"/>
  <c r="C2573" i="3"/>
  <c r="C2579" i="3"/>
  <c r="C2584" i="3"/>
  <c r="C2592" i="3"/>
  <c r="C2598" i="3"/>
  <c r="C2604" i="3"/>
  <c r="C2612" i="3"/>
  <c r="C2615" i="3"/>
  <c r="C2510" i="3"/>
  <c r="C2514" i="3"/>
  <c r="C2520" i="3"/>
  <c r="C2534" i="3"/>
  <c r="C2542" i="3"/>
  <c r="C2555" i="3"/>
  <c r="C2566" i="3"/>
  <c r="C2574" i="3"/>
  <c r="C2585" i="3"/>
  <c r="C2593" i="3"/>
  <c r="C2605" i="3"/>
  <c r="C2613" i="3"/>
  <c r="C2616" i="3"/>
  <c r="C2515" i="3"/>
  <c r="C2527" i="3"/>
  <c r="C2535" i="3"/>
  <c r="C2543" i="3"/>
  <c r="C2549" i="3"/>
  <c r="C2556" i="3"/>
  <c r="C2562" i="3"/>
  <c r="C2567" i="3"/>
  <c r="C2575" i="3"/>
  <c r="C2586" i="3"/>
  <c r="C2594" i="3"/>
  <c r="C2599" i="3"/>
  <c r="C2606" i="3"/>
  <c r="C2516" i="3"/>
  <c r="C2521" i="3"/>
  <c r="C2528" i="3"/>
  <c r="C2536" i="3"/>
  <c r="C2544" i="3"/>
  <c r="C2557" i="3"/>
  <c r="C2568" i="3"/>
  <c r="C2576" i="3"/>
  <c r="C2580" i="3"/>
  <c r="C2587" i="3"/>
  <c r="C2595" i="3"/>
  <c r="C2600" i="3"/>
  <c r="C2607" i="3"/>
  <c r="C2506" i="3"/>
  <c r="C2507" i="3"/>
  <c r="C2390" i="3"/>
  <c r="C2396" i="3"/>
  <c r="C2408" i="3"/>
  <c r="C2415" i="3"/>
  <c r="C2426" i="3"/>
  <c r="C2434" i="3"/>
  <c r="C2442" i="3"/>
  <c r="C2446" i="3"/>
  <c r="C2458" i="3"/>
  <c r="C2465" i="3"/>
  <c r="C2471" i="3"/>
  <c r="C2479" i="3"/>
  <c r="C2486" i="3"/>
  <c r="C2494" i="3"/>
  <c r="C2502" i="3"/>
  <c r="C2503" i="3"/>
  <c r="C2391" i="3"/>
  <c r="C2397" i="3"/>
  <c r="C2409" i="3"/>
  <c r="C2416" i="3"/>
  <c r="C2421" i="3"/>
  <c r="C2427" i="3"/>
  <c r="C2435" i="3"/>
  <c r="C2443" i="3"/>
  <c r="C2447" i="3"/>
  <c r="C2452" i="3"/>
  <c r="C2459" i="3"/>
  <c r="C2466" i="3"/>
  <c r="C2472" i="3"/>
  <c r="C2480" i="3"/>
  <c r="C2487" i="3"/>
  <c r="C2495" i="3"/>
  <c r="C2504" i="3"/>
  <c r="C2398" i="3"/>
  <c r="C2404" i="3"/>
  <c r="C2417" i="3"/>
  <c r="C2422" i="3"/>
  <c r="C2428" i="3"/>
  <c r="C2436" i="3"/>
  <c r="C2453" i="3"/>
  <c r="C2467" i="3"/>
  <c r="C2473" i="3"/>
  <c r="C2481" i="3"/>
  <c r="C2488" i="3"/>
  <c r="C2496" i="3"/>
  <c r="C2505" i="3"/>
  <c r="C2399" i="3"/>
  <c r="C2410" i="3"/>
  <c r="C2418" i="3"/>
  <c r="C2423" i="3"/>
  <c r="C2429" i="3"/>
  <c r="C2437" i="3"/>
  <c r="C2448" i="3"/>
  <c r="C2460" i="3"/>
  <c r="C2468" i="3"/>
  <c r="C2474" i="3"/>
  <c r="C2489" i="3"/>
  <c r="C2497" i="3"/>
  <c r="C2392" i="3"/>
  <c r="C2400" i="3"/>
  <c r="C2405" i="3"/>
  <c r="C2411" i="3"/>
  <c r="C2419" i="3"/>
  <c r="C2430" i="3"/>
  <c r="C2438" i="3"/>
  <c r="C2444" i="3"/>
  <c r="C2454" i="3"/>
  <c r="C2461" i="3"/>
  <c r="C2469" i="3"/>
  <c r="C2475" i="3"/>
  <c r="C2482" i="3"/>
  <c r="C2490" i="3"/>
  <c r="C2498" i="3"/>
  <c r="C2393" i="3"/>
  <c r="C2401" i="3"/>
  <c r="C2406" i="3"/>
  <c r="C2412" i="3"/>
  <c r="C2424" i="3"/>
  <c r="C2431" i="3"/>
  <c r="C2439" i="3"/>
  <c r="C2445" i="3"/>
  <c r="C2449" i="3"/>
  <c r="C2455" i="3"/>
  <c r="C2462" i="3"/>
  <c r="C2476" i="3"/>
  <c r="C2483" i="3"/>
  <c r="C2491" i="3"/>
  <c r="C2499" i="3"/>
  <c r="C2394" i="3"/>
  <c r="C2402" i="3"/>
  <c r="C2407" i="3"/>
  <c r="C2413" i="3"/>
  <c r="C2432" i="3"/>
  <c r="C2440" i="3"/>
  <c r="C2456" i="3"/>
  <c r="C2463" i="3"/>
  <c r="C2470" i="3"/>
  <c r="C2477" i="3"/>
  <c r="C2484" i="3"/>
  <c r="C2492" i="3"/>
  <c r="C2500" i="3"/>
  <c r="C2395" i="3"/>
  <c r="C2403" i="3"/>
  <c r="C2414" i="3"/>
  <c r="C2420" i="3"/>
  <c r="C2425" i="3"/>
  <c r="C2433" i="3"/>
  <c r="C2441" i="3"/>
  <c r="C2450" i="3"/>
  <c r="C2457" i="3"/>
  <c r="C2464" i="3"/>
  <c r="C2478" i="3"/>
  <c r="C2485" i="3"/>
  <c r="C2493" i="3"/>
  <c r="C2501" i="3"/>
  <c r="C2337" i="3"/>
  <c r="C2345" i="3"/>
  <c r="C2357" i="3"/>
  <c r="C2365" i="3"/>
  <c r="C2371" i="3"/>
  <c r="C2376" i="3"/>
  <c r="C2384" i="3"/>
  <c r="C2389" i="3"/>
  <c r="C2277" i="3"/>
  <c r="C2285" i="3"/>
  <c r="C2297" i="3"/>
  <c r="C2305" i="3"/>
  <c r="C2316" i="3"/>
  <c r="C2323" i="3"/>
  <c r="C2331" i="3"/>
  <c r="C2338" i="3"/>
  <c r="C2346" i="3"/>
  <c r="C2358" i="3"/>
  <c r="C2366" i="3"/>
  <c r="C2377" i="3"/>
  <c r="C2385" i="3"/>
  <c r="C2278" i="3"/>
  <c r="C2286" i="3"/>
  <c r="C2291" i="3"/>
  <c r="C2298" i="3"/>
  <c r="C2309" i="3"/>
  <c r="C2317" i="3"/>
  <c r="C2324" i="3"/>
  <c r="C2339" i="3"/>
  <c r="C2347" i="3"/>
  <c r="C2353" i="3"/>
  <c r="C2359" i="3"/>
  <c r="C2367" i="3"/>
  <c r="C2372" i="3"/>
  <c r="C2378" i="3"/>
  <c r="C2386" i="3"/>
  <c r="C2279" i="3"/>
  <c r="C2287" i="3"/>
  <c r="C2292" i="3"/>
  <c r="C2299" i="3"/>
  <c r="C2310" i="3"/>
  <c r="C2318" i="3"/>
  <c r="C2325" i="3"/>
  <c r="C2332" i="3"/>
  <c r="C2340" i="3"/>
  <c r="C2348" i="3"/>
  <c r="C2360" i="3"/>
  <c r="C2368" i="3"/>
  <c r="C2373" i="3"/>
  <c r="C2379" i="3"/>
  <c r="C2387" i="3"/>
  <c r="C2280" i="3"/>
  <c r="C2288" i="3"/>
  <c r="C2293" i="3"/>
  <c r="C2300" i="3"/>
  <c r="C2306" i="3"/>
  <c r="C2311" i="3"/>
  <c r="C2319" i="3"/>
  <c r="C2326" i="3"/>
  <c r="C2341" i="3"/>
  <c r="C2349" i="3"/>
  <c r="C2354" i="3"/>
  <c r="C2361" i="3"/>
  <c r="C2369" i="3"/>
  <c r="C2380" i="3"/>
  <c r="C2281" i="3"/>
  <c r="C2301" i="3"/>
  <c r="C2312" i="3"/>
  <c r="C2320" i="3"/>
  <c r="C2327" i="3"/>
  <c r="C2333" i="3"/>
  <c r="C2342" i="3"/>
  <c r="C2350" i="3"/>
  <c r="C2355" i="3"/>
  <c r="C2362" i="3"/>
  <c r="C2370" i="3"/>
  <c r="C2374" i="3"/>
  <c r="C2381" i="3"/>
  <c r="C2282" i="3"/>
  <c r="C2294" i="3"/>
  <c r="C2302" i="3"/>
  <c r="C2313" i="3"/>
  <c r="C2321" i="3"/>
  <c r="C2328" i="3"/>
  <c r="C2334" i="3"/>
  <c r="C2343" i="3"/>
  <c r="C2351" i="3"/>
  <c r="C2356" i="3"/>
  <c r="C2363" i="3"/>
  <c r="C2382" i="3"/>
  <c r="C2388" i="3"/>
  <c r="C2276" i="3"/>
  <c r="C2283" i="3"/>
  <c r="C2295" i="3"/>
  <c r="C2303" i="3"/>
  <c r="C2307" i="3"/>
  <c r="C2314" i="3"/>
  <c r="C2322" i="3"/>
  <c r="C2329" i="3"/>
  <c r="C2335" i="3"/>
  <c r="C2344" i="3"/>
  <c r="C2352" i="3"/>
  <c r="C2364" i="3"/>
  <c r="C2375" i="3"/>
  <c r="C2383" i="3"/>
  <c r="C2284" i="3"/>
  <c r="C2290" i="3"/>
  <c r="C2296" i="3"/>
  <c r="C2304" i="3"/>
  <c r="C2308" i="3"/>
  <c r="C2315" i="3"/>
  <c r="C2330" i="3"/>
  <c r="C2336" i="3"/>
  <c r="C2138" i="3"/>
  <c r="C2145" i="3"/>
  <c r="C2153" i="3"/>
  <c r="C2161" i="3"/>
  <c r="C2168" i="3"/>
  <c r="C2176" i="3"/>
  <c r="C2186" i="3"/>
  <c r="C2194" i="3"/>
  <c r="C2202" i="3"/>
  <c r="C2209" i="3"/>
  <c r="C2217" i="3"/>
  <c r="C2221" i="3"/>
  <c r="C2224" i="3"/>
  <c r="C2231" i="3"/>
  <c r="C2239" i="3"/>
  <c r="C2251" i="3"/>
  <c r="C2206" i="3"/>
  <c r="C2139" i="3"/>
  <c r="C2146" i="3"/>
  <c r="C2154" i="3"/>
  <c r="C2162" i="3"/>
  <c r="C2169" i="3"/>
  <c r="C2177" i="3"/>
  <c r="C2187" i="3"/>
  <c r="C2195" i="3"/>
  <c r="C2203" i="3"/>
  <c r="C2210" i="3"/>
  <c r="C2218" i="3"/>
  <c r="C2232" i="3"/>
  <c r="C2244" i="3"/>
  <c r="C2252" i="3"/>
  <c r="C2223" i="3"/>
  <c r="C2228" i="3"/>
  <c r="C2236" i="3"/>
  <c r="C2241" i="3"/>
  <c r="C2248" i="3"/>
  <c r="C2147" i="3"/>
  <c r="C2155" i="3"/>
  <c r="C2170" i="3"/>
  <c r="C2178" i="3"/>
  <c r="C2188" i="3"/>
  <c r="C2196" i="3"/>
  <c r="C2204" i="3"/>
  <c r="C2211" i="3"/>
  <c r="C2225" i="3"/>
  <c r="C2233" i="3"/>
  <c r="C2245" i="3"/>
  <c r="C2253" i="3"/>
  <c r="C2183" i="3"/>
  <c r="C2199" i="3"/>
  <c r="C2214" i="3"/>
  <c r="C2140" i="3"/>
  <c r="C2148" i="3"/>
  <c r="C2156" i="3"/>
  <c r="C2163" i="3"/>
  <c r="C2171" i="3"/>
  <c r="C2179" i="3"/>
  <c r="C2189" i="3"/>
  <c r="C2197" i="3"/>
  <c r="C2212" i="3"/>
  <c r="C2226" i="3"/>
  <c r="C2234" i="3"/>
  <c r="C2240" i="3"/>
  <c r="C2246" i="3"/>
  <c r="C2254" i="3"/>
  <c r="C2191" i="3"/>
  <c r="C2141" i="3"/>
  <c r="C2149" i="3"/>
  <c r="C2157" i="3"/>
  <c r="C2164" i="3"/>
  <c r="C2172" i="3"/>
  <c r="C2180" i="3"/>
  <c r="C2182" i="3"/>
  <c r="C2190" i="3"/>
  <c r="C2198" i="3"/>
  <c r="C2205" i="3"/>
  <c r="C2213" i="3"/>
  <c r="C2219" i="3"/>
  <c r="C2227" i="3"/>
  <c r="C2235" i="3"/>
  <c r="C2247" i="3"/>
  <c r="C2142" i="3"/>
  <c r="C2150" i="3"/>
  <c r="C2158" i="3"/>
  <c r="C2165" i="3"/>
  <c r="C2173" i="3"/>
  <c r="C2181" i="3"/>
  <c r="C2143" i="3"/>
  <c r="C2151" i="3"/>
  <c r="C2159" i="3"/>
  <c r="C2166" i="3"/>
  <c r="C2174" i="3"/>
  <c r="C2184" i="3"/>
  <c r="C2192" i="3"/>
  <c r="C2200" i="3"/>
  <c r="C2207" i="3"/>
  <c r="C2215" i="3"/>
  <c r="C2220" i="3"/>
  <c r="C2229" i="3"/>
  <c r="C2237" i="3"/>
  <c r="C2242" i="3"/>
  <c r="C2249" i="3"/>
  <c r="C2144" i="3"/>
  <c r="C2152" i="3"/>
  <c r="C2160" i="3"/>
  <c r="C2167" i="3"/>
  <c r="C2175" i="3"/>
  <c r="C2185" i="3"/>
  <c r="C2193" i="3"/>
  <c r="C2201" i="3"/>
  <c r="C2208" i="3"/>
  <c r="C2216" i="3"/>
  <c r="C2230" i="3"/>
  <c r="C2238" i="3"/>
  <c r="C2243" i="3"/>
  <c r="C2250" i="3"/>
  <c r="C2131" i="3"/>
  <c r="C2132" i="3"/>
  <c r="C2856" i="3"/>
  <c r="C2261" i="3"/>
  <c r="C2274" i="3"/>
  <c r="C2863" i="3"/>
  <c r="C2871" i="3"/>
  <c r="C2876" i="3"/>
  <c r="C2884" i="3"/>
  <c r="C2892" i="3"/>
  <c r="C2270" i="3"/>
  <c r="C2275" i="3"/>
  <c r="C2864" i="3"/>
  <c r="C2872" i="3"/>
  <c r="C2877" i="3"/>
  <c r="C2885" i="3"/>
  <c r="C2271" i="3"/>
  <c r="C2857" i="3"/>
  <c r="C2865" i="3"/>
  <c r="C2873" i="3"/>
  <c r="C2878" i="3"/>
  <c r="C2886" i="3"/>
  <c r="C2272" i="3"/>
  <c r="C2858" i="3"/>
  <c r="C2866" i="3"/>
  <c r="C2874" i="3"/>
  <c r="C2879" i="3"/>
  <c r="C2887" i="3"/>
  <c r="C2859" i="3"/>
  <c r="C2867" i="3"/>
  <c r="C2880" i="3"/>
  <c r="C2888" i="3"/>
  <c r="C2860" i="3"/>
  <c r="C2868" i="3"/>
  <c r="C2881" i="3"/>
  <c r="C2889" i="3"/>
  <c r="C2269" i="3"/>
  <c r="C2273" i="3"/>
  <c r="C2861" i="3"/>
  <c r="C2869" i="3"/>
  <c r="C2882" i="3"/>
  <c r="C2890" i="3"/>
  <c r="C2862" i="3"/>
  <c r="C2870" i="3"/>
  <c r="C2875" i="3"/>
  <c r="C2883" i="3"/>
  <c r="C2891" i="3"/>
  <c r="C2027" i="3"/>
  <c r="C2033" i="3"/>
  <c r="C2040" i="3"/>
  <c r="C2051" i="3"/>
  <c r="C2058" i="3"/>
  <c r="C2069" i="3"/>
  <c r="C2079" i="3"/>
  <c r="C2087" i="3"/>
  <c r="C2095" i="3"/>
  <c r="C2103" i="3"/>
  <c r="C2108" i="3"/>
  <c r="C2122" i="3"/>
  <c r="C2008" i="3"/>
  <c r="C2011" i="3"/>
  <c r="C2017" i="3"/>
  <c r="C2023" i="3"/>
  <c r="C2034" i="3"/>
  <c r="C2044" i="3"/>
  <c r="C2052" i="3"/>
  <c r="C2062" i="3"/>
  <c r="C2070" i="3"/>
  <c r="C2080" i="3"/>
  <c r="C2088" i="3"/>
  <c r="C2096" i="3"/>
  <c r="C2104" i="3"/>
  <c r="C2109" i="3"/>
  <c r="C2116" i="3"/>
  <c r="C2123" i="3"/>
  <c r="C2009" i="3"/>
  <c r="C2012" i="3"/>
  <c r="C2018" i="3"/>
  <c r="C2024" i="3"/>
  <c r="C2035" i="3"/>
  <c r="C2045" i="3"/>
  <c r="C2053" i="3"/>
  <c r="C2063" i="3"/>
  <c r="C2076" i="3"/>
  <c r="C2081" i="3"/>
  <c r="C2089" i="3"/>
  <c r="C2097" i="3"/>
  <c r="C2110" i="3"/>
  <c r="C2124" i="3"/>
  <c r="C2013" i="3"/>
  <c r="C2019" i="3"/>
  <c r="C2028" i="3"/>
  <c r="C2036" i="3"/>
  <c r="C2041" i="3"/>
  <c r="C2046" i="3"/>
  <c r="C2054" i="3"/>
  <c r="C2059" i="3"/>
  <c r="C2064" i="3"/>
  <c r="C2071" i="3"/>
  <c r="C2082" i="3"/>
  <c r="C2090" i="3"/>
  <c r="C2098" i="3"/>
  <c r="C2105" i="3"/>
  <c r="C2111" i="3"/>
  <c r="C2117" i="3"/>
  <c r="C2125" i="3"/>
  <c r="C2014" i="3"/>
  <c r="C2029" i="3"/>
  <c r="C2047" i="3"/>
  <c r="C2055" i="3"/>
  <c r="C2065" i="3"/>
  <c r="C2072" i="3"/>
  <c r="C2077" i="3"/>
  <c r="C2083" i="3"/>
  <c r="C2091" i="3"/>
  <c r="C2099" i="3"/>
  <c r="C2106" i="3"/>
  <c r="C2112" i="3"/>
  <c r="C2118" i="3"/>
  <c r="C2126" i="3"/>
  <c r="C2015" i="3"/>
  <c r="C2020" i="3"/>
  <c r="C2025" i="3"/>
  <c r="C2030" i="3"/>
  <c r="C2037" i="3"/>
  <c r="C2042" i="3"/>
  <c r="C2048" i="3"/>
  <c r="C2056" i="3"/>
  <c r="C2060" i="3"/>
  <c r="C2066" i="3"/>
  <c r="C2073" i="3"/>
  <c r="C2078" i="3"/>
  <c r="C2084" i="3"/>
  <c r="C2092" i="3"/>
  <c r="C2100" i="3"/>
  <c r="C2107" i="3"/>
  <c r="C2113" i="3"/>
  <c r="C2119" i="3"/>
  <c r="C2007" i="3"/>
  <c r="C2021" i="3"/>
  <c r="C2031" i="3"/>
  <c r="C2038" i="3"/>
  <c r="C2043" i="3"/>
  <c r="C2049" i="3"/>
  <c r="C2061" i="3"/>
  <c r="C2067" i="3"/>
  <c r="C2074" i="3"/>
  <c r="C2085" i="3"/>
  <c r="C2093" i="3"/>
  <c r="C2101" i="3"/>
  <c r="C2114" i="3"/>
  <c r="C2120" i="3"/>
  <c r="C2010" i="3"/>
  <c r="C2016" i="3"/>
  <c r="C2022" i="3"/>
  <c r="C2026" i="3"/>
  <c r="C2032" i="3"/>
  <c r="C2039" i="3"/>
  <c r="C2050" i="3"/>
  <c r="C2057" i="3"/>
  <c r="C2068" i="3"/>
  <c r="C2075" i="3"/>
  <c r="C2086" i="3"/>
  <c r="C2094" i="3"/>
  <c r="C2102" i="3"/>
  <c r="C2115" i="3"/>
  <c r="C2121" i="3"/>
  <c r="C1871" i="3"/>
  <c r="C1879" i="3"/>
  <c r="C1887" i="3"/>
  <c r="C1895" i="3"/>
  <c r="C1903" i="3"/>
  <c r="C1911" i="3"/>
  <c r="C1917" i="3"/>
  <c r="C1925" i="3"/>
  <c r="C1932" i="3"/>
  <c r="C1939" i="3"/>
  <c r="C1948" i="3"/>
  <c r="C1956" i="3"/>
  <c r="C1964" i="3"/>
  <c r="C1978" i="3"/>
  <c r="C1986" i="3"/>
  <c r="C1991" i="3"/>
  <c r="C1999" i="3"/>
  <c r="C2003" i="3"/>
  <c r="C1872" i="3"/>
  <c r="C1880" i="3"/>
  <c r="C1888" i="3"/>
  <c r="C1896" i="3"/>
  <c r="C1904" i="3"/>
  <c r="C1912" i="3"/>
  <c r="C1918" i="3"/>
  <c r="C1926" i="3"/>
  <c r="C1940" i="3"/>
  <c r="C1949" i="3"/>
  <c r="C1957" i="3"/>
  <c r="C1965" i="3"/>
  <c r="C1972" i="3"/>
  <c r="C1979" i="3"/>
  <c r="C1992" i="3"/>
  <c r="C2000" i="3"/>
  <c r="C2004" i="3"/>
  <c r="C1873" i="3"/>
  <c r="C1881" i="3"/>
  <c r="C1889" i="3"/>
  <c r="C1897" i="3"/>
  <c r="C1905" i="3"/>
  <c r="C1913" i="3"/>
  <c r="C1919" i="3"/>
  <c r="C1927" i="3"/>
  <c r="C1933" i="3"/>
  <c r="C1941" i="3"/>
  <c r="C1950" i="3"/>
  <c r="C1958" i="3"/>
  <c r="C1966" i="3"/>
  <c r="C1973" i="3"/>
  <c r="C1980" i="3"/>
  <c r="C1987" i="3"/>
  <c r="C1993" i="3"/>
  <c r="C2005" i="3"/>
  <c r="C1874" i="3"/>
  <c r="C1882" i="3"/>
  <c r="C1890" i="3"/>
  <c r="C1898" i="3"/>
  <c r="C1906" i="3"/>
  <c r="C1920" i="3"/>
  <c r="C1928" i="3"/>
  <c r="C1934" i="3"/>
  <c r="C1942" i="3"/>
  <c r="C1951" i="3"/>
  <c r="C1959" i="3"/>
  <c r="C1967" i="3"/>
  <c r="C1974" i="3"/>
  <c r="C1981" i="3"/>
  <c r="C1994" i="3"/>
  <c r="C2006" i="3"/>
  <c r="C1875" i="3"/>
  <c r="C1883" i="3"/>
  <c r="C1891" i="3"/>
  <c r="C1899" i="3"/>
  <c r="C1907" i="3"/>
  <c r="C1914" i="3"/>
  <c r="C1921" i="3"/>
  <c r="C1935" i="3"/>
  <c r="C1943" i="3"/>
  <c r="C1953" i="3"/>
  <c r="C1960" i="3"/>
  <c r="C1968" i="3"/>
  <c r="C1975" i="3"/>
  <c r="C1982" i="3"/>
  <c r="C1988" i="3"/>
  <c r="C1995" i="3"/>
  <c r="C2001" i="3"/>
  <c r="C1876" i="3"/>
  <c r="C1884" i="3"/>
  <c r="C1892" i="3"/>
  <c r="C1900" i="3"/>
  <c r="C1908" i="3"/>
  <c r="C1922" i="3"/>
  <c r="C1929" i="3"/>
  <c r="C1936" i="3"/>
  <c r="C1944" i="3"/>
  <c r="C1954" i="3"/>
  <c r="C1961" i="3"/>
  <c r="C1969" i="3"/>
  <c r="C1983" i="3"/>
  <c r="C1989" i="3"/>
  <c r="C1996" i="3"/>
  <c r="C2002" i="3"/>
  <c r="C1877" i="3"/>
  <c r="C1885" i="3"/>
  <c r="C1893" i="3"/>
  <c r="C1901" i="3"/>
  <c r="C1909" i="3"/>
  <c r="C1915" i="3"/>
  <c r="C1923" i="3"/>
  <c r="C1930" i="3"/>
  <c r="C1937" i="3"/>
  <c r="C1945" i="3"/>
  <c r="C1962" i="3"/>
  <c r="C1970" i="3"/>
  <c r="C1976" i="3"/>
  <c r="C1984" i="3"/>
  <c r="C1990" i="3"/>
  <c r="C1997" i="3"/>
  <c r="C1878" i="3"/>
  <c r="C1886" i="3"/>
  <c r="C1894" i="3"/>
  <c r="C1902" i="3"/>
  <c r="C1910" i="3"/>
  <c r="C1916" i="3"/>
  <c r="C1924" i="3"/>
  <c r="C1931" i="3"/>
  <c r="C1938" i="3"/>
  <c r="C1946" i="3"/>
  <c r="C1955" i="3"/>
  <c r="C1963" i="3"/>
  <c r="C1971" i="3"/>
  <c r="C1977" i="3"/>
  <c r="C1985" i="3"/>
  <c r="C1998" i="3"/>
  <c r="C1869" i="3"/>
  <c r="C1870" i="3"/>
  <c r="C1759" i="3"/>
  <c r="C1767" i="3"/>
  <c r="C1774" i="3"/>
  <c r="C1782" i="3"/>
  <c r="C1790" i="3"/>
  <c r="C1797" i="3"/>
  <c r="C1804" i="3"/>
  <c r="C1811" i="3"/>
  <c r="C1824" i="3"/>
  <c r="C1830" i="3"/>
  <c r="C1836" i="3"/>
  <c r="C1842" i="3"/>
  <c r="C1850" i="3"/>
  <c r="C1858" i="3"/>
  <c r="C1866" i="3"/>
  <c r="C1760" i="3"/>
  <c r="C1768" i="3"/>
  <c r="C1775" i="3"/>
  <c r="C1783" i="3"/>
  <c r="C1791" i="3"/>
  <c r="C1798" i="3"/>
  <c r="C1805" i="3"/>
  <c r="C1818" i="3"/>
  <c r="C1825" i="3"/>
  <c r="C1843" i="3"/>
  <c r="C1851" i="3"/>
  <c r="C1859" i="3"/>
  <c r="C1867" i="3"/>
  <c r="C1761" i="3"/>
  <c r="C1769" i="3"/>
  <c r="C1776" i="3"/>
  <c r="C1784" i="3"/>
  <c r="C1799" i="3"/>
  <c r="C1812" i="3"/>
  <c r="C1819" i="3"/>
  <c r="C1826" i="3"/>
  <c r="C1831" i="3"/>
  <c r="C1844" i="3"/>
  <c r="C1852" i="3"/>
  <c r="C1860" i="3"/>
  <c r="C1868" i="3"/>
  <c r="C1762" i="3"/>
  <c r="C1770" i="3"/>
  <c r="C1777" i="3"/>
  <c r="C1785" i="3"/>
  <c r="C1792" i="3"/>
  <c r="C1800" i="3"/>
  <c r="C1806" i="3"/>
  <c r="C1813" i="3"/>
  <c r="C1820" i="3"/>
  <c r="C1827" i="3"/>
  <c r="C1832" i="3"/>
  <c r="C1837" i="3"/>
  <c r="C1845" i="3"/>
  <c r="C1853" i="3"/>
  <c r="C1861" i="3"/>
  <c r="C1763" i="3"/>
  <c r="C1771" i="3"/>
  <c r="C1778" i="3"/>
  <c r="C1786" i="3"/>
  <c r="C1793" i="3"/>
  <c r="C1801" i="3"/>
  <c r="C1807" i="3"/>
  <c r="C1814" i="3"/>
  <c r="C1828" i="3"/>
  <c r="C1833" i="3"/>
  <c r="C1838" i="3"/>
  <c r="C1846" i="3"/>
  <c r="C1854" i="3"/>
  <c r="C1862" i="3"/>
  <c r="C1756" i="3"/>
  <c r="C1764" i="3"/>
  <c r="C1772" i="3"/>
  <c r="C1779" i="3"/>
  <c r="C1787" i="3"/>
  <c r="C1794" i="3"/>
  <c r="C1808" i="3"/>
  <c r="C1815" i="3"/>
  <c r="C1821" i="3"/>
  <c r="C1829" i="3"/>
  <c r="C1839" i="3"/>
  <c r="C1847" i="3"/>
  <c r="C1855" i="3"/>
  <c r="C1863" i="3"/>
  <c r="C1757" i="3"/>
  <c r="C1765" i="3"/>
  <c r="C1780" i="3"/>
  <c r="C1788" i="3"/>
  <c r="C1795" i="3"/>
  <c r="C1802" i="3"/>
  <c r="C1809" i="3"/>
  <c r="C1816" i="3"/>
  <c r="C1822" i="3"/>
  <c r="C1834" i="3"/>
  <c r="C1840" i="3"/>
  <c r="C1848" i="3"/>
  <c r="C1856" i="3"/>
  <c r="C1864" i="3"/>
  <c r="C1758" i="3"/>
  <c r="C1766" i="3"/>
  <c r="C1773" i="3"/>
  <c r="C1781" i="3"/>
  <c r="C1789" i="3"/>
  <c r="C1796" i="3"/>
  <c r="C1803" i="3"/>
  <c r="C1810" i="3"/>
  <c r="C1817" i="3"/>
  <c r="C1823" i="3"/>
  <c r="C1835" i="3"/>
  <c r="C1841" i="3"/>
  <c r="C1849" i="3"/>
  <c r="C1857" i="3"/>
  <c r="C1865" i="3"/>
  <c r="C1739" i="3"/>
  <c r="C1747" i="3"/>
  <c r="C1754" i="3"/>
  <c r="C1740" i="3"/>
  <c r="C1748" i="3"/>
  <c r="C1755" i="3"/>
  <c r="C1741" i="3"/>
  <c r="C1749" i="3"/>
  <c r="C1742" i="3"/>
  <c r="C1735" i="3"/>
  <c r="C1743" i="3"/>
  <c r="C1750" i="3"/>
  <c r="C1736" i="3"/>
  <c r="C1744" i="3"/>
  <c r="C1751" i="3"/>
  <c r="C1737" i="3"/>
  <c r="C1745" i="3"/>
  <c r="C1752" i="3"/>
  <c r="C1738" i="3"/>
  <c r="C1746" i="3"/>
  <c r="C1753" i="3"/>
  <c r="C1621" i="3"/>
  <c r="C1629" i="3"/>
  <c r="C1637" i="3"/>
  <c r="C1651" i="3"/>
  <c r="C1659" i="3"/>
  <c r="C1666" i="3"/>
  <c r="C1672" i="3"/>
  <c r="C1680" i="3"/>
  <c r="C1685" i="3"/>
  <c r="C1693" i="3"/>
  <c r="C1700" i="3"/>
  <c r="C1708" i="3"/>
  <c r="C1716" i="3"/>
  <c r="C1724" i="3"/>
  <c r="C1732" i="3"/>
  <c r="C1622" i="3"/>
  <c r="C1630" i="3"/>
  <c r="C1638" i="3"/>
  <c r="C1644" i="3"/>
  <c r="C1652" i="3"/>
  <c r="C1660" i="3"/>
  <c r="C1667" i="3"/>
  <c r="C1673" i="3"/>
  <c r="C1686" i="3"/>
  <c r="C1694" i="3"/>
  <c r="C1701" i="3"/>
  <c r="C1709" i="3"/>
  <c r="C1717" i="3"/>
  <c r="C1725" i="3"/>
  <c r="C1733" i="3"/>
  <c r="C1623" i="3"/>
  <c r="C1631" i="3"/>
  <c r="C1639" i="3"/>
  <c r="C1645" i="3"/>
  <c r="C1653" i="3"/>
  <c r="C1661" i="3"/>
  <c r="C1674" i="3"/>
  <c r="C1681" i="3"/>
  <c r="C1687" i="3"/>
  <c r="C1695" i="3"/>
  <c r="C1702" i="3"/>
  <c r="C1710" i="3"/>
  <c r="C1718" i="3"/>
  <c r="C1726" i="3"/>
  <c r="C1734" i="3"/>
  <c r="C1624" i="3"/>
  <c r="C1632" i="3"/>
  <c r="C1640" i="3"/>
  <c r="C1646" i="3"/>
  <c r="C1654" i="3"/>
  <c r="C1668" i="3"/>
  <c r="C1675" i="3"/>
  <c r="C1688" i="3"/>
  <c r="C1696" i="3"/>
  <c r="C1703" i="3"/>
  <c r="C1711" i="3"/>
  <c r="C1719" i="3"/>
  <c r="C1727" i="3"/>
  <c r="C1618" i="3"/>
  <c r="C1625" i="3"/>
  <c r="C1633" i="3"/>
  <c r="C1641" i="3"/>
  <c r="C1647" i="3"/>
  <c r="C1655" i="3"/>
  <c r="C1662" i="3"/>
  <c r="C1669" i="3"/>
  <c r="C1676" i="3"/>
  <c r="C1682" i="3"/>
  <c r="C1689" i="3"/>
  <c r="C1697" i="3"/>
  <c r="C1704" i="3"/>
  <c r="C1712" i="3"/>
  <c r="C1720" i="3"/>
  <c r="C1728" i="3"/>
  <c r="C1619" i="3"/>
  <c r="C1626" i="3"/>
  <c r="C1634" i="3"/>
  <c r="C1642" i="3"/>
  <c r="C1648" i="3"/>
  <c r="C1656" i="3"/>
  <c r="C1663" i="3"/>
  <c r="C1670" i="3"/>
  <c r="C1677" i="3"/>
  <c r="C1690" i="3"/>
  <c r="C1705" i="3"/>
  <c r="C1713" i="3"/>
  <c r="C1721" i="3"/>
  <c r="C1729" i="3"/>
  <c r="C1627" i="3"/>
  <c r="C1635" i="3"/>
  <c r="C1643" i="3"/>
  <c r="C1649" i="3"/>
  <c r="C1657" i="3"/>
  <c r="C1664" i="3"/>
  <c r="C1671" i="3"/>
  <c r="C1678" i="3"/>
  <c r="C1683" i="3"/>
  <c r="C1691" i="3"/>
  <c r="C1698" i="3"/>
  <c r="C1706" i="3"/>
  <c r="C1714" i="3"/>
  <c r="C1722" i="3"/>
  <c r="C1730" i="3"/>
  <c r="C1620" i="3"/>
  <c r="C1628" i="3"/>
  <c r="C1636" i="3"/>
  <c r="C1650" i="3"/>
  <c r="C1658" i="3"/>
  <c r="C1665" i="3"/>
  <c r="C1679" i="3"/>
  <c r="C1684" i="3"/>
  <c r="C1692" i="3"/>
  <c r="C1699" i="3"/>
  <c r="C1707" i="3"/>
  <c r="C1715" i="3"/>
  <c r="C1723" i="3"/>
  <c r="C1731" i="3"/>
  <c r="C1533" i="3"/>
  <c r="C1544" i="3"/>
  <c r="C1552" i="3"/>
  <c r="C1558" i="3"/>
  <c r="C1565" i="3"/>
  <c r="C1573" i="3"/>
  <c r="C1581" i="3"/>
  <c r="C1588" i="3"/>
  <c r="C1596" i="3"/>
  <c r="C1603" i="3"/>
  <c r="C1611" i="3"/>
  <c r="C1534" i="3"/>
  <c r="C1545" i="3"/>
  <c r="C1559" i="3"/>
  <c r="C1566" i="3"/>
  <c r="C1574" i="3"/>
  <c r="C1589" i="3"/>
  <c r="C1597" i="3"/>
  <c r="C1604" i="3"/>
  <c r="C1612" i="3"/>
  <c r="C1535" i="3"/>
  <c r="C1540" i="3"/>
  <c r="C1546" i="3"/>
  <c r="C1553" i="3"/>
  <c r="C1560" i="3"/>
  <c r="C1567" i="3"/>
  <c r="C1575" i="3"/>
  <c r="C1582" i="3"/>
  <c r="C1590" i="3"/>
  <c r="C1598" i="3"/>
  <c r="C1605" i="3"/>
  <c r="C1613" i="3"/>
  <c r="C1537" i="3"/>
  <c r="C1547" i="3"/>
  <c r="C1568" i="3"/>
  <c r="C1576" i="3"/>
  <c r="C1583" i="3"/>
  <c r="C1591" i="3"/>
  <c r="C1599" i="3"/>
  <c r="C1606" i="3"/>
  <c r="C1614" i="3"/>
  <c r="C1494" i="3"/>
  <c r="C1539" i="3"/>
  <c r="C1541" i="3"/>
  <c r="C1548" i="3"/>
  <c r="C1554" i="3"/>
  <c r="C1561" i="3"/>
  <c r="C1569" i="3"/>
  <c r="C1577" i="3"/>
  <c r="C1584" i="3"/>
  <c r="C1592" i="3"/>
  <c r="C1600" i="3"/>
  <c r="C1607" i="3"/>
  <c r="C1615" i="3"/>
  <c r="C1531" i="3"/>
  <c r="C1549" i="3"/>
  <c r="C1555" i="3"/>
  <c r="C1562" i="3"/>
  <c r="C1570" i="3"/>
  <c r="C1578" i="3"/>
  <c r="C1585" i="3"/>
  <c r="C1593" i="3"/>
  <c r="C1601" i="3"/>
  <c r="C1608" i="3"/>
  <c r="C1616" i="3"/>
  <c r="C1542" i="3"/>
  <c r="C1550" i="3"/>
  <c r="C1556" i="3"/>
  <c r="C1563" i="3"/>
  <c r="C1571" i="3"/>
  <c r="C1579" i="3"/>
  <c r="C1586" i="3"/>
  <c r="C1594" i="3"/>
  <c r="C1609" i="3"/>
  <c r="C1617" i="3"/>
  <c r="C1532" i="3"/>
  <c r="C1543" i="3"/>
  <c r="C1551" i="3"/>
  <c r="C1557" i="3"/>
  <c r="C1564" i="3"/>
  <c r="C1572" i="3"/>
  <c r="C1580" i="3"/>
  <c r="C1587" i="3"/>
  <c r="C1595" i="3"/>
  <c r="C1602" i="3"/>
  <c r="C1610" i="3"/>
  <c r="C1373" i="3"/>
  <c r="C1381" i="3"/>
  <c r="C1389" i="3"/>
  <c r="C1397" i="3"/>
  <c r="C1403" i="3"/>
  <c r="C1414" i="3"/>
  <c r="C1420" i="3"/>
  <c r="C1426" i="3"/>
  <c r="C1435" i="3"/>
  <c r="C1442" i="3"/>
  <c r="C1450" i="3"/>
  <c r="C1458" i="3"/>
  <c r="C1465" i="3"/>
  <c r="C1477" i="3"/>
  <c r="C1486" i="3"/>
  <c r="C1490" i="3"/>
  <c r="C1382" i="3"/>
  <c r="C1390" i="3"/>
  <c r="C1404" i="3"/>
  <c r="C1415" i="3"/>
  <c r="C1421" i="3"/>
  <c r="C1427" i="3"/>
  <c r="C1436" i="3"/>
  <c r="C1443" i="3"/>
  <c r="C1451" i="3"/>
  <c r="C1459" i="3"/>
  <c r="C1466" i="3"/>
  <c r="C1478" i="3"/>
  <c r="C1487" i="3"/>
  <c r="C1491" i="3"/>
  <c r="C1374" i="3"/>
  <c r="C1391" i="3"/>
  <c r="C1398" i="3"/>
  <c r="C1405" i="3"/>
  <c r="C1416" i="3"/>
  <c r="C1428" i="3"/>
  <c r="C1437" i="3"/>
  <c r="C1444" i="3"/>
  <c r="C1452" i="3"/>
  <c r="C1460" i="3"/>
  <c r="C1467" i="3"/>
  <c r="C1470" i="3"/>
  <c r="C1492" i="3"/>
  <c r="C1375" i="3"/>
  <c r="C1383" i="3"/>
  <c r="C1392" i="3"/>
  <c r="C1399" i="3"/>
  <c r="C1408" i="3"/>
  <c r="C1417" i="3"/>
  <c r="C1422" i="3"/>
  <c r="C1429" i="3"/>
  <c r="C1438" i="3"/>
  <c r="C1445" i="3"/>
  <c r="C1453" i="3"/>
  <c r="C1461" i="3"/>
  <c r="C1468" i="3"/>
  <c r="C1471" i="3"/>
  <c r="C1479" i="3"/>
  <c r="C1376" i="3"/>
  <c r="C1384" i="3"/>
  <c r="C1393" i="3"/>
  <c r="C1400" i="3"/>
  <c r="C1409" i="3"/>
  <c r="C1418" i="3"/>
  <c r="C1423" i="3"/>
  <c r="C1430" i="3"/>
  <c r="C1446" i="3"/>
  <c r="C1454" i="3"/>
  <c r="C1472" i="3"/>
  <c r="C1482" i="3"/>
  <c r="C1493" i="3"/>
  <c r="C1377" i="3"/>
  <c r="C1385" i="3"/>
  <c r="C1394" i="3"/>
  <c r="C1401" i="3"/>
  <c r="C1411" i="3"/>
  <c r="C1424" i="3"/>
  <c r="C1431" i="3"/>
  <c r="C1439" i="3"/>
  <c r="C1447" i="3"/>
  <c r="C1455" i="3"/>
  <c r="C1462" i="3"/>
  <c r="C1469" i="3"/>
  <c r="C1473" i="3"/>
  <c r="C1483" i="3"/>
  <c r="C1378" i="3"/>
  <c r="C1386" i="3"/>
  <c r="C1395" i="3"/>
  <c r="C1412" i="3"/>
  <c r="C1419" i="3"/>
  <c r="C1432" i="3"/>
  <c r="C1440" i="3"/>
  <c r="C1448" i="3"/>
  <c r="C1456" i="3"/>
  <c r="C1463" i="3"/>
  <c r="C1474" i="3"/>
  <c r="C1484" i="3"/>
  <c r="C1488" i="3"/>
  <c r="C1379" i="3"/>
  <c r="C1387" i="3"/>
  <c r="C1396" i="3"/>
  <c r="C1402" i="3"/>
  <c r="C1413" i="3"/>
  <c r="C1425" i="3"/>
  <c r="C1434" i="3"/>
  <c r="C1441" i="3"/>
  <c r="C1449" i="3"/>
  <c r="C1457" i="3"/>
  <c r="C1464" i="3"/>
  <c r="C1475" i="3"/>
  <c r="C1485" i="3"/>
  <c r="C1489" i="3"/>
  <c r="C1370" i="3"/>
  <c r="C1371" i="3"/>
  <c r="C1372" i="3"/>
  <c r="C1245" i="3"/>
  <c r="C1251" i="3"/>
  <c r="C1260" i="3"/>
  <c r="C1268" i="3"/>
  <c r="C1275" i="3"/>
  <c r="C1285" i="3"/>
  <c r="C1292" i="3"/>
  <c r="C1300" i="3"/>
  <c r="C1313" i="3"/>
  <c r="C1322" i="3"/>
  <c r="C1328" i="3"/>
  <c r="C1336" i="3"/>
  <c r="C1345" i="3"/>
  <c r="C1353" i="3"/>
  <c r="C1361" i="3"/>
  <c r="C1246" i="3"/>
  <c r="C1252" i="3"/>
  <c r="C1261" i="3"/>
  <c r="C1269" i="3"/>
  <c r="C1276" i="3"/>
  <c r="C1283" i="3"/>
  <c r="C1293" i="3"/>
  <c r="C1301" i="3"/>
  <c r="C1306" i="3"/>
  <c r="C1314" i="3"/>
  <c r="C1329" i="3"/>
  <c r="C1337" i="3"/>
  <c r="C1346" i="3"/>
  <c r="C1354" i="3"/>
  <c r="C1363" i="3"/>
  <c r="C1254" i="3"/>
  <c r="C1262" i="3"/>
  <c r="C1277" i="3"/>
  <c r="C1286" i="3"/>
  <c r="C1294" i="3"/>
  <c r="C1302" i="3"/>
  <c r="C1307" i="3"/>
  <c r="C1315" i="3"/>
  <c r="C1330" i="3"/>
  <c r="C1338" i="3"/>
  <c r="C1347" i="3"/>
  <c r="C1355" i="3"/>
  <c r="C1364" i="3"/>
  <c r="C1247" i="3"/>
  <c r="C1255" i="3"/>
  <c r="C1263" i="3"/>
  <c r="C1270" i="3"/>
  <c r="C1278" i="3"/>
  <c r="C1287" i="3"/>
  <c r="C1295" i="3"/>
  <c r="C1303" i="3"/>
  <c r="C1308" i="3"/>
  <c r="C1316" i="3"/>
  <c r="C1324" i="3"/>
  <c r="C1331" i="3"/>
  <c r="C1339" i="3"/>
  <c r="C1348" i="3"/>
  <c r="C1356" i="3"/>
  <c r="C1365" i="3"/>
  <c r="C1248" i="3"/>
  <c r="C1256" i="3"/>
  <c r="C1264" i="3"/>
  <c r="C1271" i="3"/>
  <c r="C1279" i="3"/>
  <c r="C1288" i="3"/>
  <c r="C1296" i="3"/>
  <c r="C1309" i="3"/>
  <c r="C1318" i="3"/>
  <c r="C1325" i="3"/>
  <c r="C1332" i="3"/>
  <c r="C1340" i="3"/>
  <c r="C1349" i="3"/>
  <c r="C1357" i="3"/>
  <c r="C1366" i="3"/>
  <c r="C1249" i="3"/>
  <c r="C1257" i="3"/>
  <c r="C1265" i="3"/>
  <c r="C1272" i="3"/>
  <c r="C1280" i="3"/>
  <c r="C1289" i="3"/>
  <c r="C1297" i="3"/>
  <c r="C1304" i="3"/>
  <c r="C1310" i="3"/>
  <c r="C1319" i="3"/>
  <c r="C1326" i="3"/>
  <c r="C1333" i="3"/>
  <c r="C1341" i="3"/>
  <c r="C1350" i="3"/>
  <c r="C1358" i="3"/>
  <c r="C1367" i="3"/>
  <c r="C1250" i="3"/>
  <c r="C1258" i="3"/>
  <c r="C1266" i="3"/>
  <c r="C1273" i="3"/>
  <c r="C1281" i="3"/>
  <c r="C1290" i="3"/>
  <c r="C1298" i="3"/>
  <c r="C1305" i="3"/>
  <c r="C1311" i="3"/>
  <c r="C1320" i="3"/>
  <c r="C1334" i="3"/>
  <c r="C1343" i="3"/>
  <c r="C1351" i="3"/>
  <c r="C1359" i="3"/>
  <c r="C1368" i="3"/>
  <c r="C1259" i="3"/>
  <c r="C1267" i="3"/>
  <c r="C1274" i="3"/>
  <c r="C1282" i="3"/>
  <c r="C1284" i="3"/>
  <c r="C1291" i="3"/>
  <c r="C1299" i="3"/>
  <c r="C1312" i="3"/>
  <c r="C1321" i="3"/>
  <c r="C1327" i="3"/>
  <c r="C1335" i="3"/>
  <c r="C1344" i="3"/>
  <c r="C1352" i="3"/>
  <c r="C1360" i="3"/>
  <c r="C1369" i="3"/>
  <c r="C1238" i="3"/>
  <c r="C1098" i="3"/>
  <c r="C1105" i="3"/>
  <c r="C1112" i="3"/>
  <c r="C1120" i="3"/>
  <c r="C1134" i="3"/>
  <c r="C1141" i="3"/>
  <c r="C1149" i="3"/>
  <c r="C1156" i="3"/>
  <c r="C1164" i="3"/>
  <c r="C1172" i="3"/>
  <c r="C1179" i="3"/>
  <c r="C1187" i="3"/>
  <c r="C1195" i="3"/>
  <c r="C1203" i="3"/>
  <c r="C1219" i="3"/>
  <c r="C1226" i="3"/>
  <c r="C1235" i="3"/>
  <c r="C1091" i="3"/>
  <c r="C1106" i="3"/>
  <c r="C1113" i="3"/>
  <c r="C1121" i="3"/>
  <c r="C1135" i="3"/>
  <c r="C1142" i="3"/>
  <c r="C1150" i="3"/>
  <c r="C1157" i="3"/>
  <c r="C1165" i="3"/>
  <c r="C1173" i="3"/>
  <c r="C1180" i="3"/>
  <c r="C1188" i="3"/>
  <c r="C1196" i="3"/>
  <c r="C1204" i="3"/>
  <c r="C1212" i="3"/>
  <c r="C1220" i="3"/>
  <c r="C1227" i="3"/>
  <c r="C1236" i="3"/>
  <c r="C1092" i="3"/>
  <c r="C1099" i="3"/>
  <c r="C1107" i="3"/>
  <c r="C1114" i="3"/>
  <c r="C1122" i="3"/>
  <c r="C1128" i="3"/>
  <c r="C1136" i="3"/>
  <c r="C1143" i="3"/>
  <c r="C1151" i="3"/>
  <c r="C1158" i="3"/>
  <c r="C1166" i="3"/>
  <c r="C1174" i="3"/>
  <c r="C1181" i="3"/>
  <c r="C1189" i="3"/>
  <c r="C1197" i="3"/>
  <c r="C1205" i="3"/>
  <c r="C1213" i="3"/>
  <c r="C1221" i="3"/>
  <c r="C1228" i="3"/>
  <c r="C1237" i="3"/>
  <c r="C1093" i="3"/>
  <c r="C1100" i="3"/>
  <c r="C1108" i="3"/>
  <c r="C1115" i="3"/>
  <c r="C1123" i="3"/>
  <c r="C1129" i="3"/>
  <c r="C1137" i="3"/>
  <c r="C1144" i="3"/>
  <c r="C1152" i="3"/>
  <c r="C1159" i="3"/>
  <c r="C1167" i="3"/>
  <c r="C1182" i="3"/>
  <c r="C1190" i="3"/>
  <c r="C1198" i="3"/>
  <c r="C1207" i="3"/>
  <c r="C1214" i="3"/>
  <c r="C1222" i="3"/>
  <c r="C1230" i="3"/>
  <c r="C1239" i="3"/>
  <c r="C1094" i="3"/>
  <c r="C1101" i="3"/>
  <c r="C1109" i="3"/>
  <c r="C1116" i="3"/>
  <c r="C1124" i="3"/>
  <c r="C1130" i="3"/>
  <c r="C1138" i="3"/>
  <c r="C1145" i="3"/>
  <c r="C1160" i="3"/>
  <c r="C1168" i="3"/>
  <c r="C1175" i="3"/>
  <c r="C1183" i="3"/>
  <c r="C1191" i="3"/>
  <c r="C1199" i="3"/>
  <c r="C1208" i="3"/>
  <c r="C1215" i="3"/>
  <c r="C1223" i="3"/>
  <c r="C1231" i="3"/>
  <c r="C1240" i="3"/>
  <c r="C1095" i="3"/>
  <c r="C1102" i="3"/>
  <c r="C1117" i="3"/>
  <c r="C1125" i="3"/>
  <c r="C1131" i="3"/>
  <c r="C1139" i="3"/>
  <c r="C1146" i="3"/>
  <c r="C1153" i="3"/>
  <c r="C1162" i="3"/>
  <c r="C1169" i="3"/>
  <c r="C1176" i="3"/>
  <c r="C1192" i="3"/>
  <c r="C1200" i="3"/>
  <c r="C1209" i="3"/>
  <c r="C1216" i="3"/>
  <c r="C1224" i="3"/>
  <c r="C1232" i="3"/>
  <c r="C1241" i="3"/>
  <c r="C1096" i="3"/>
  <c r="C1103" i="3"/>
  <c r="C1110" i="3"/>
  <c r="C1118" i="3"/>
  <c r="C1126" i="3"/>
  <c r="C1132" i="3"/>
  <c r="C1140" i="3"/>
  <c r="C1147" i="3"/>
  <c r="C1154" i="3"/>
  <c r="C1163" i="3"/>
  <c r="C1170" i="3"/>
  <c r="C1177" i="3"/>
  <c r="C1184" i="3"/>
  <c r="C1193" i="3"/>
  <c r="C1201" i="3"/>
  <c r="C1210" i="3"/>
  <c r="C1217" i="3"/>
  <c r="C1225" i="3"/>
  <c r="C1233" i="3"/>
  <c r="C1242" i="3"/>
  <c r="C1097" i="3"/>
  <c r="C1104" i="3"/>
  <c r="C1111" i="3"/>
  <c r="C1119" i="3"/>
  <c r="C1127" i="3"/>
  <c r="C1133" i="3"/>
  <c r="C1148" i="3"/>
  <c r="C1155" i="3"/>
  <c r="C1171" i="3"/>
  <c r="C1178" i="3"/>
  <c r="C1185" i="3"/>
  <c r="C1194" i="3"/>
  <c r="C1202" i="3"/>
  <c r="C1211" i="3"/>
  <c r="C1218" i="3"/>
  <c r="C1234" i="3"/>
  <c r="C1243" i="3"/>
  <c r="C955" i="3"/>
  <c r="C962" i="3"/>
  <c r="C970" i="3"/>
  <c r="C977" i="3"/>
  <c r="C984" i="3"/>
  <c r="C992" i="3"/>
  <c r="C999" i="3"/>
  <c r="C1007" i="3"/>
  <c r="C1015" i="3"/>
  <c r="C1021" i="3"/>
  <c r="C1028" i="3"/>
  <c r="C1035" i="3"/>
  <c r="C1041" i="3"/>
  <c r="C1049" i="3"/>
  <c r="C1057" i="3"/>
  <c r="C1063" i="3"/>
  <c r="C1070" i="3"/>
  <c r="C1078" i="3"/>
  <c r="C1086" i="3"/>
  <c r="C956" i="3"/>
  <c r="C963" i="3"/>
  <c r="C971" i="3"/>
  <c r="C985" i="3"/>
  <c r="C993" i="3"/>
  <c r="C1000" i="3"/>
  <c r="C1008" i="3"/>
  <c r="C1016" i="3"/>
  <c r="C1022" i="3"/>
  <c r="C1029" i="3"/>
  <c r="C1036" i="3"/>
  <c r="C1042" i="3"/>
  <c r="C1050" i="3"/>
  <c r="C1058" i="3"/>
  <c r="C1064" i="3"/>
  <c r="C1071" i="3"/>
  <c r="C1079" i="3"/>
  <c r="C1087" i="3"/>
  <c r="C964" i="3"/>
  <c r="C972" i="3"/>
  <c r="C978" i="3"/>
  <c r="C986" i="3"/>
  <c r="C994" i="3"/>
  <c r="C1001" i="3"/>
  <c r="C1009" i="3"/>
  <c r="C1017" i="3"/>
  <c r="C1037" i="3"/>
  <c r="C1043" i="3"/>
  <c r="C1051" i="3"/>
  <c r="C1059" i="3"/>
  <c r="C1065" i="3"/>
  <c r="C1072" i="3"/>
  <c r="C1080" i="3"/>
  <c r="C957" i="3"/>
  <c r="C965" i="3"/>
  <c r="C973" i="3"/>
  <c r="C979" i="3"/>
  <c r="C987" i="3"/>
  <c r="C995" i="3"/>
  <c r="C1002" i="3"/>
  <c r="C1010" i="3"/>
  <c r="C1018" i="3"/>
  <c r="C1023" i="3"/>
  <c r="C1030" i="3"/>
  <c r="C1038" i="3"/>
  <c r="C1044" i="3"/>
  <c r="C1052" i="3"/>
  <c r="C1066" i="3"/>
  <c r="C1073" i="3"/>
  <c r="C1081" i="3"/>
  <c r="C1088" i="3"/>
  <c r="C958" i="3"/>
  <c r="C966" i="3"/>
  <c r="C974" i="3"/>
  <c r="C980" i="3"/>
  <c r="C988" i="3"/>
  <c r="C996" i="3"/>
  <c r="C1003" i="3"/>
  <c r="C1011" i="3"/>
  <c r="C1019" i="3"/>
  <c r="C1024" i="3"/>
  <c r="C1031" i="3"/>
  <c r="C1039" i="3"/>
  <c r="C1045" i="3"/>
  <c r="C1053" i="3"/>
  <c r="C1060" i="3"/>
  <c r="C1067" i="3"/>
  <c r="C1074" i="3"/>
  <c r="C1082" i="3"/>
  <c r="C1089" i="3"/>
  <c r="C959" i="3"/>
  <c r="C967" i="3"/>
  <c r="C975" i="3"/>
  <c r="C981" i="3"/>
  <c r="C989" i="3"/>
  <c r="C997" i="3"/>
  <c r="C1004" i="3"/>
  <c r="C1012" i="3"/>
  <c r="C1025" i="3"/>
  <c r="C1032" i="3"/>
  <c r="C1046" i="3"/>
  <c r="C1054" i="3"/>
  <c r="C1075" i="3"/>
  <c r="C1083" i="3"/>
  <c r="C1090" i="3"/>
  <c r="C960" i="3"/>
  <c r="C968" i="3"/>
  <c r="C982" i="3"/>
  <c r="C990" i="3"/>
  <c r="C1005" i="3"/>
  <c r="C1013" i="3"/>
  <c r="C1020" i="3"/>
  <c r="C1026" i="3"/>
  <c r="C1033" i="3"/>
  <c r="C1047" i="3"/>
  <c r="C1055" i="3"/>
  <c r="C1061" i="3"/>
  <c r="C1068" i="3"/>
  <c r="C1076" i="3"/>
  <c r="C1084" i="3"/>
  <c r="C961" i="3"/>
  <c r="C969" i="3"/>
  <c r="C976" i="3"/>
  <c r="C983" i="3"/>
  <c r="C991" i="3"/>
  <c r="C998" i="3"/>
  <c r="C1006" i="3"/>
  <c r="C1014" i="3"/>
  <c r="C1027" i="3"/>
  <c r="C1034" i="3"/>
  <c r="C1040" i="3"/>
  <c r="C1048" i="3"/>
  <c r="C1056" i="3"/>
  <c r="C1062" i="3"/>
  <c r="C1069" i="3"/>
  <c r="C1077" i="3"/>
  <c r="C1085" i="3"/>
  <c r="C850" i="3"/>
  <c r="C857" i="3"/>
  <c r="C865" i="3"/>
  <c r="C903" i="3"/>
  <c r="C910" i="3"/>
  <c r="C917" i="3"/>
  <c r="C931" i="3"/>
  <c r="C939" i="3"/>
  <c r="C945" i="3"/>
  <c r="C951" i="3"/>
  <c r="C858" i="3"/>
  <c r="C904" i="3"/>
  <c r="C911" i="3"/>
  <c r="C918" i="3"/>
  <c r="C932" i="3"/>
  <c r="C940" i="3"/>
  <c r="C952" i="3"/>
  <c r="C851" i="3"/>
  <c r="C859" i="3"/>
  <c r="C905" i="3"/>
  <c r="C919" i="3"/>
  <c r="C925" i="3"/>
  <c r="C933" i="3"/>
  <c r="C941" i="3"/>
  <c r="C953" i="3"/>
  <c r="C852" i="3"/>
  <c r="C860" i="3"/>
  <c r="C906" i="3"/>
  <c r="C912" i="3"/>
  <c r="C920" i="3"/>
  <c r="C926" i="3"/>
  <c r="C934" i="3"/>
  <c r="C942" i="3"/>
  <c r="C946" i="3"/>
  <c r="C954" i="3"/>
  <c r="C853" i="3"/>
  <c r="C861" i="3"/>
  <c r="C913" i="3"/>
  <c r="C921" i="3"/>
  <c r="C927" i="3"/>
  <c r="C935" i="3"/>
  <c r="C947" i="3"/>
  <c r="C854" i="3"/>
  <c r="C862" i="3"/>
  <c r="C907" i="3"/>
  <c r="C914" i="3"/>
  <c r="C922" i="3"/>
  <c r="C928" i="3"/>
  <c r="C936" i="3"/>
  <c r="C943" i="3"/>
  <c r="C948" i="3"/>
  <c r="C855" i="3"/>
  <c r="C863" i="3"/>
  <c r="C908" i="3"/>
  <c r="C915" i="3"/>
  <c r="C923" i="3"/>
  <c r="C929" i="3"/>
  <c r="C937" i="3"/>
  <c r="C949" i="3"/>
  <c r="C856" i="3"/>
  <c r="C864" i="3"/>
  <c r="C909" i="3"/>
  <c r="C916" i="3"/>
  <c r="C924" i="3"/>
  <c r="C930" i="3"/>
  <c r="C938" i="3"/>
  <c r="C944" i="3"/>
  <c r="C950" i="3"/>
  <c r="C841" i="3"/>
  <c r="C848" i="3"/>
  <c r="C842" i="3"/>
  <c r="C849" i="3"/>
  <c r="C843" i="3"/>
  <c r="C844" i="3"/>
  <c r="C837" i="3"/>
  <c r="C845" i="3"/>
  <c r="C838" i="3"/>
  <c r="C839" i="3"/>
  <c r="C846" i="3"/>
  <c r="C840" i="3"/>
  <c r="C847" i="3"/>
  <c r="C723" i="3"/>
  <c r="C730" i="3"/>
  <c r="C745" i="3"/>
  <c r="C752" i="3"/>
  <c r="C759" i="3"/>
  <c r="C764" i="3"/>
  <c r="C772" i="3"/>
  <c r="C780" i="3"/>
  <c r="C787" i="3"/>
  <c r="C800" i="3"/>
  <c r="C807" i="3"/>
  <c r="C815" i="3"/>
  <c r="C822" i="3"/>
  <c r="C829" i="3"/>
  <c r="C724" i="3"/>
  <c r="C731" i="3"/>
  <c r="C738" i="3"/>
  <c r="C753" i="3"/>
  <c r="C760" i="3"/>
  <c r="C765" i="3"/>
  <c r="C773" i="3"/>
  <c r="C781" i="3"/>
  <c r="C788" i="3"/>
  <c r="C793" i="3"/>
  <c r="C801" i="3"/>
  <c r="C808" i="3"/>
  <c r="C816" i="3"/>
  <c r="C830" i="3"/>
  <c r="C732" i="3"/>
  <c r="C739" i="3"/>
  <c r="C746" i="3"/>
  <c r="C754" i="3"/>
  <c r="C761" i="3"/>
  <c r="C766" i="3"/>
  <c r="C774" i="3"/>
  <c r="C782" i="3"/>
  <c r="C789" i="3"/>
  <c r="C794" i="3"/>
  <c r="C809" i="3"/>
  <c r="C823" i="3"/>
  <c r="C831" i="3"/>
  <c r="C725" i="3"/>
  <c r="C733" i="3"/>
  <c r="C740" i="3"/>
  <c r="C747" i="3"/>
  <c r="C755" i="3"/>
  <c r="C762" i="3"/>
  <c r="C767" i="3"/>
  <c r="C775" i="3"/>
  <c r="C783" i="3"/>
  <c r="C790" i="3"/>
  <c r="C795" i="3"/>
  <c r="C802" i="3"/>
  <c r="C810" i="3"/>
  <c r="C817" i="3"/>
  <c r="C824" i="3"/>
  <c r="C832" i="3"/>
  <c r="C726" i="3"/>
  <c r="C734" i="3"/>
  <c r="C741" i="3"/>
  <c r="C748" i="3"/>
  <c r="C756" i="3"/>
  <c r="C768" i="3"/>
  <c r="C776" i="3"/>
  <c r="C784" i="3"/>
  <c r="C791" i="3"/>
  <c r="C796" i="3"/>
  <c r="C803" i="3"/>
  <c r="C811" i="3"/>
  <c r="C818" i="3"/>
  <c r="C825" i="3"/>
  <c r="C833" i="3"/>
  <c r="C727" i="3"/>
  <c r="C735" i="3"/>
  <c r="C742" i="3"/>
  <c r="C749" i="3"/>
  <c r="C769" i="3"/>
  <c r="C777" i="3"/>
  <c r="C785" i="3"/>
  <c r="C792" i="3"/>
  <c r="C797" i="3"/>
  <c r="C804" i="3"/>
  <c r="C812" i="3"/>
  <c r="C819" i="3"/>
  <c r="C826" i="3"/>
  <c r="C834" i="3"/>
  <c r="C728" i="3"/>
  <c r="C736" i="3"/>
  <c r="C743" i="3"/>
  <c r="C750" i="3"/>
  <c r="C757" i="3"/>
  <c r="C770" i="3"/>
  <c r="C778" i="3"/>
  <c r="C798" i="3"/>
  <c r="C805" i="3"/>
  <c r="C813" i="3"/>
  <c r="C820" i="3"/>
  <c r="C827" i="3"/>
  <c r="C835" i="3"/>
  <c r="C729" i="3"/>
  <c r="C737" i="3"/>
  <c r="C744" i="3"/>
  <c r="C751" i="3"/>
  <c r="C758" i="3"/>
  <c r="C763" i="3"/>
  <c r="C771" i="3"/>
  <c r="C779" i="3"/>
  <c r="C786" i="3"/>
  <c r="C799" i="3"/>
  <c r="C806" i="3"/>
  <c r="C814" i="3"/>
  <c r="C821" i="3"/>
  <c r="C828" i="3"/>
  <c r="C836" i="3"/>
  <c r="C657" i="3"/>
  <c r="C665" i="3"/>
  <c r="C672" i="3"/>
  <c r="C680" i="3"/>
  <c r="C687" i="3"/>
  <c r="C702" i="3"/>
  <c r="C710" i="3"/>
  <c r="C717" i="3"/>
  <c r="C660" i="3"/>
  <c r="C666" i="3"/>
  <c r="C673" i="3"/>
  <c r="C688" i="3"/>
  <c r="C695" i="3"/>
  <c r="C703" i="3"/>
  <c r="C711" i="3"/>
  <c r="C718" i="3"/>
  <c r="C661" i="3"/>
  <c r="C667" i="3"/>
  <c r="C674" i="3"/>
  <c r="C681" i="3"/>
  <c r="C689" i="3"/>
  <c r="C696" i="3"/>
  <c r="C704" i="3"/>
  <c r="C712" i="3"/>
  <c r="C719" i="3"/>
  <c r="C662" i="3"/>
  <c r="C668" i="3"/>
  <c r="C675" i="3"/>
  <c r="C682" i="3"/>
  <c r="C690" i="3"/>
  <c r="C697" i="3"/>
  <c r="C705" i="3"/>
  <c r="C713" i="3"/>
  <c r="C720" i="3"/>
  <c r="C663" i="3"/>
  <c r="C676" i="3"/>
  <c r="C683" i="3"/>
  <c r="C691" i="3"/>
  <c r="C698" i="3"/>
  <c r="C706" i="3"/>
  <c r="C714" i="3"/>
  <c r="C721" i="3"/>
  <c r="C669" i="3"/>
  <c r="C677" i="3"/>
  <c r="C684" i="3"/>
  <c r="C692" i="3"/>
  <c r="C699" i="3"/>
  <c r="C707" i="3"/>
  <c r="C715" i="3"/>
  <c r="C722" i="3"/>
  <c r="C664" i="3"/>
  <c r="C670" i="3"/>
  <c r="C678" i="3"/>
  <c r="C685" i="3"/>
  <c r="C693" i="3"/>
  <c r="C700" i="3"/>
  <c r="C708" i="3"/>
  <c r="C716" i="3"/>
  <c r="C656" i="3"/>
  <c r="C671" i="3"/>
  <c r="C679" i="3"/>
  <c r="C686" i="3"/>
  <c r="C694" i="3"/>
  <c r="C701" i="3"/>
  <c r="C709" i="3"/>
  <c r="C3255" i="3"/>
  <c r="C3418" i="3"/>
  <c r="C3426" i="3"/>
  <c r="C3434" i="3"/>
  <c r="C3439" i="3"/>
  <c r="C3448" i="3"/>
  <c r="C3456" i="3"/>
  <c r="C3463" i="3"/>
  <c r="C3419" i="3"/>
  <c r="C3427" i="3"/>
  <c r="C3440" i="3"/>
  <c r="C3449" i="3"/>
  <c r="C3457" i="3"/>
  <c r="C3464" i="3"/>
  <c r="C3428" i="3"/>
  <c r="C3441" i="3"/>
  <c r="C3450" i="3"/>
  <c r="C3458" i="3"/>
  <c r="C3465" i="3"/>
  <c r="C3473" i="3"/>
  <c r="C3420" i="3"/>
  <c r="C3429" i="3"/>
  <c r="C3442" i="3"/>
  <c r="C3451" i="3"/>
  <c r="C3459" i="3"/>
  <c r="C3466" i="3"/>
  <c r="C3421" i="3"/>
  <c r="C3422" i="3"/>
  <c r="C3430" i="3"/>
  <c r="C3435" i="3"/>
  <c r="C3443" i="3"/>
  <c r="C3452" i="3"/>
  <c r="C3460" i="3"/>
  <c r="C3467" i="3"/>
  <c r="C3423" i="3"/>
  <c r="C3431" i="3"/>
  <c r="C3436" i="3"/>
  <c r="C3444" i="3"/>
  <c r="C3453" i="3"/>
  <c r="C3461" i="3"/>
  <c r="C3468" i="3"/>
  <c r="C3416" i="3"/>
  <c r="C3424" i="3"/>
  <c r="C3432" i="3"/>
  <c r="C3437" i="3"/>
  <c r="C3445" i="3"/>
  <c r="C3454" i="3"/>
  <c r="C3462" i="3"/>
  <c r="C3469" i="3"/>
  <c r="C3417" i="3"/>
  <c r="C3425" i="3"/>
  <c r="C3433" i="3"/>
  <c r="C3438" i="3"/>
  <c r="C3446" i="3"/>
  <c r="C3455" i="3"/>
  <c r="C3470" i="3"/>
  <c r="C3353" i="3"/>
  <c r="C3365" i="3"/>
  <c r="C3373" i="3"/>
  <c r="C3388" i="3"/>
  <c r="C3396" i="3"/>
  <c r="C3403" i="3"/>
  <c r="C3410" i="3"/>
  <c r="C3346" i="3"/>
  <c r="C3354" i="3"/>
  <c r="C3361" i="3"/>
  <c r="C3366" i="3"/>
  <c r="C3374" i="3"/>
  <c r="C3381" i="3"/>
  <c r="C3389" i="3"/>
  <c r="C3397" i="3"/>
  <c r="C3404" i="3"/>
  <c r="C3411" i="3"/>
  <c r="C3347" i="3"/>
  <c r="C3355" i="3"/>
  <c r="C3362" i="3"/>
  <c r="C3367" i="3"/>
  <c r="C3375" i="3"/>
  <c r="C3382" i="3"/>
  <c r="C3390" i="3"/>
  <c r="C3398" i="3"/>
  <c r="C3405" i="3"/>
  <c r="C3412" i="3"/>
  <c r="C3341" i="3"/>
  <c r="C3348" i="3"/>
  <c r="C3356" i="3"/>
  <c r="C3368" i="3"/>
  <c r="C3376" i="3"/>
  <c r="C3383" i="3"/>
  <c r="C3391" i="3"/>
  <c r="C3399" i="3"/>
  <c r="C3406" i="3"/>
  <c r="C3413" i="3"/>
  <c r="C3342" i="3"/>
  <c r="C3349" i="3"/>
  <c r="C3357" i="3"/>
  <c r="C3363" i="3"/>
  <c r="C3369" i="3"/>
  <c r="C3377" i="3"/>
  <c r="C3384" i="3"/>
  <c r="C3392" i="3"/>
  <c r="C3400" i="3"/>
  <c r="C3407" i="3"/>
  <c r="C3414" i="3"/>
  <c r="C3343" i="3"/>
  <c r="C3350" i="3"/>
  <c r="C3358" i="3"/>
  <c r="C3370" i="3"/>
  <c r="C3378" i="3"/>
  <c r="C3385" i="3"/>
  <c r="C3393" i="3"/>
  <c r="C3401" i="3"/>
  <c r="C3415" i="3"/>
  <c r="C3344" i="3"/>
  <c r="C3351" i="3"/>
  <c r="C3359" i="3"/>
  <c r="C3364" i="3"/>
  <c r="C3371" i="3"/>
  <c r="C3379" i="3"/>
  <c r="C3386" i="3"/>
  <c r="C3394" i="3"/>
  <c r="C3402" i="3"/>
  <c r="C3408" i="3"/>
  <c r="C3345" i="3"/>
  <c r="C3352" i="3"/>
  <c r="C3360" i="3"/>
  <c r="C3372" i="3"/>
  <c r="C3380" i="3"/>
  <c r="C3387" i="3"/>
  <c r="C3395" i="3"/>
  <c r="C3409" i="3"/>
  <c r="C3299" i="3"/>
  <c r="C3305" i="3"/>
  <c r="C3311" i="3"/>
  <c r="C3318" i="3"/>
  <c r="C3323" i="3"/>
  <c r="C3330" i="3"/>
  <c r="C3338" i="3"/>
  <c r="C3277" i="3"/>
  <c r="C3281" i="3"/>
  <c r="C3287" i="3"/>
  <c r="C3294" i="3"/>
  <c r="C3300" i="3"/>
  <c r="C3306" i="3"/>
  <c r="C3312" i="3"/>
  <c r="C3319" i="3"/>
  <c r="C3324" i="3"/>
  <c r="C3331" i="3"/>
  <c r="C3339" i="3"/>
  <c r="C3272" i="3"/>
  <c r="C3278" i="3"/>
  <c r="C3282" i="3"/>
  <c r="C3295" i="3"/>
  <c r="C3301" i="3"/>
  <c r="C3307" i="3"/>
  <c r="C3313" i="3"/>
  <c r="C3332" i="3"/>
  <c r="C3340" i="3"/>
  <c r="C3273" i="3"/>
  <c r="C3279" i="3"/>
  <c r="C3296" i="3"/>
  <c r="C3302" i="3"/>
  <c r="C3308" i="3"/>
  <c r="C3314" i="3"/>
  <c r="C3325" i="3"/>
  <c r="C3333" i="3"/>
  <c r="C3274" i="3"/>
  <c r="C3283" i="3"/>
  <c r="C3288" i="3"/>
  <c r="C3280" i="3"/>
  <c r="C3290" i="3"/>
  <c r="C3297" i="3"/>
  <c r="C3303" i="3"/>
  <c r="C3315" i="3"/>
  <c r="C3320" i="3"/>
  <c r="C3326" i="3"/>
  <c r="C3334" i="3"/>
  <c r="C3275" i="3"/>
  <c r="C3284" i="3"/>
  <c r="C3289" i="3"/>
  <c r="C3291" i="3"/>
  <c r="C3309" i="3"/>
  <c r="C3327" i="3"/>
  <c r="C3335" i="3"/>
  <c r="C3270" i="3"/>
  <c r="C3285" i="3"/>
  <c r="C3271" i="3"/>
  <c r="C3286" i="3"/>
  <c r="C3292" i="3"/>
  <c r="C3298" i="3"/>
  <c r="C3304" i="3"/>
  <c r="C3316" i="3"/>
  <c r="C3321" i="3"/>
  <c r="C3328" i="3"/>
  <c r="C3336" i="3"/>
  <c r="C3276" i="3"/>
  <c r="C3293" i="3"/>
  <c r="C3310" i="3"/>
  <c r="C3317" i="3"/>
  <c r="C3322" i="3"/>
  <c r="C3329" i="3"/>
  <c r="C3337" i="3"/>
  <c r="C3261" i="3"/>
  <c r="C3266" i="3"/>
  <c r="C3262" i="3"/>
  <c r="C3267" i="3"/>
  <c r="C3268" i="3"/>
  <c r="C3260" i="3"/>
  <c r="C3265" i="3"/>
  <c r="C3263" i="3"/>
  <c r="C3269" i="3"/>
  <c r="C3259" i="3"/>
  <c r="C3264" i="3"/>
  <c r="C3251" i="3"/>
  <c r="C3256" i="3"/>
  <c r="C3257" i="3"/>
  <c r="C3258" i="3"/>
  <c r="C3246" i="3"/>
  <c r="C3247" i="3"/>
  <c r="C3252" i="3"/>
  <c r="C3248" i="3"/>
  <c r="C3249" i="3"/>
  <c r="C3253" i="3"/>
  <c r="C3254" i="3"/>
  <c r="C3250" i="3"/>
  <c r="C3061" i="3"/>
  <c r="C3068" i="3"/>
  <c r="C2127" i="3"/>
  <c r="C2256" i="3"/>
  <c r="C2137" i="3"/>
  <c r="C2266" i="3"/>
  <c r="C3074" i="3"/>
  <c r="C3080" i="3"/>
  <c r="C3226" i="3"/>
  <c r="C3232" i="3"/>
  <c r="C3240" i="3"/>
  <c r="C3069" i="3"/>
  <c r="C2128" i="3"/>
  <c r="C2267" i="3"/>
  <c r="C3075" i="3"/>
  <c r="C3081" i="3"/>
  <c r="C3233" i="3"/>
  <c r="C3241" i="3"/>
  <c r="C3062" i="3"/>
  <c r="C3070" i="3"/>
  <c r="C3220" i="3"/>
  <c r="C3234" i="3"/>
  <c r="C3242" i="3"/>
  <c r="C3063" i="3"/>
  <c r="C3071" i="3"/>
  <c r="C2129" i="3"/>
  <c r="C2257" i="3"/>
  <c r="C2260" i="3"/>
  <c r="C3221" i="3"/>
  <c r="C3227" i="3"/>
  <c r="C3235" i="3"/>
  <c r="C3243" i="3"/>
  <c r="C3064" i="3"/>
  <c r="C3072" i="3"/>
  <c r="C2130" i="3"/>
  <c r="C2258" i="3"/>
  <c r="C2262" i="3"/>
  <c r="C3076" i="3"/>
  <c r="C3222" i="3"/>
  <c r="C3228" i="3"/>
  <c r="C3236" i="3"/>
  <c r="C3244" i="3"/>
  <c r="C3065" i="3"/>
  <c r="C2255" i="3"/>
  <c r="C2259" i="3"/>
  <c r="C2263" i="3"/>
  <c r="C2268" i="3"/>
  <c r="C3077" i="3"/>
  <c r="C3223" i="3"/>
  <c r="C3229" i="3"/>
  <c r="C3237" i="3"/>
  <c r="C3245" i="3"/>
  <c r="C3066" i="3"/>
  <c r="C2133" i="3"/>
  <c r="C2135" i="3"/>
  <c r="C2264" i="3"/>
  <c r="C3078" i="3"/>
  <c r="C3224" i="3"/>
  <c r="C3230" i="3"/>
  <c r="C3238" i="3"/>
  <c r="C3060" i="3"/>
  <c r="C3067" i="3"/>
  <c r="C2134" i="3"/>
  <c r="C2136" i="3"/>
  <c r="C2265" i="3"/>
  <c r="C3073" i="3"/>
  <c r="C3079" i="3"/>
  <c r="C3225" i="3"/>
  <c r="C3231" i="3"/>
  <c r="C3239" i="3"/>
  <c r="C3058" i="3"/>
  <c r="C3059" i="3"/>
  <c r="C3055" i="3"/>
  <c r="C3056" i="3"/>
  <c r="C3057" i="3"/>
  <c r="C3050" i="3"/>
  <c r="C3051" i="3"/>
  <c r="C3052" i="3"/>
  <c r="C3053" i="3"/>
  <c r="C3054" i="3"/>
  <c r="C621" i="3"/>
  <c r="C629" i="3"/>
  <c r="C636" i="3"/>
  <c r="C643" i="3"/>
  <c r="C652" i="3"/>
  <c r="C615" i="3"/>
  <c r="C622" i="3"/>
  <c r="C630" i="3"/>
  <c r="C637" i="3"/>
  <c r="C644" i="3"/>
  <c r="C645" i="3"/>
  <c r="C653" i="3"/>
  <c r="C616" i="3"/>
  <c r="C623" i="3"/>
  <c r="C631" i="3"/>
  <c r="C646" i="3"/>
  <c r="C654" i="3"/>
  <c r="C624" i="3"/>
  <c r="C632" i="3"/>
  <c r="C638" i="3"/>
  <c r="C647" i="3"/>
  <c r="C655" i="3"/>
  <c r="C617" i="3"/>
  <c r="C625" i="3"/>
  <c r="C633" i="3"/>
  <c r="C639" i="3"/>
  <c r="C648" i="3"/>
  <c r="C649" i="3"/>
  <c r="C618" i="3"/>
  <c r="C626" i="3"/>
  <c r="C634" i="3"/>
  <c r="C640" i="3"/>
  <c r="C619" i="3"/>
  <c r="C627" i="3"/>
  <c r="C635" i="3"/>
  <c r="C641" i="3"/>
  <c r="C650" i="3"/>
  <c r="C620" i="3"/>
  <c r="C628" i="3"/>
  <c r="C642" i="3"/>
  <c r="C651" i="3"/>
  <c r="C614" i="3"/>
  <c r="C612" i="3"/>
  <c r="C613" i="3"/>
  <c r="C607" i="3"/>
  <c r="C601" i="3"/>
  <c r="C608" i="3"/>
  <c r="C602" i="3"/>
  <c r="C609" i="3"/>
  <c r="C603" i="3"/>
  <c r="C610" i="3"/>
  <c r="C604" i="3"/>
  <c r="C600" i="3"/>
  <c r="C605" i="3"/>
  <c r="C611" i="3"/>
  <c r="C606" i="3"/>
  <c r="C522" i="3"/>
  <c r="C527" i="3"/>
  <c r="C534" i="3"/>
  <c r="C539" i="3"/>
  <c r="C543" i="3"/>
  <c r="C551" i="3"/>
  <c r="C560" i="3"/>
  <c r="C568" i="3"/>
  <c r="C575" i="3"/>
  <c r="C528" i="3"/>
  <c r="C535" i="3"/>
  <c r="C544" i="3"/>
  <c r="C552" i="3"/>
  <c r="C561" i="3"/>
  <c r="C569" i="3"/>
  <c r="C576" i="3"/>
  <c r="C583" i="3"/>
  <c r="C587" i="3"/>
  <c r="C596" i="3"/>
  <c r="C529" i="3"/>
  <c r="C536" i="3"/>
  <c r="C545" i="3"/>
  <c r="C553" i="3"/>
  <c r="C562" i="3"/>
  <c r="C570" i="3"/>
  <c r="C577" i="3"/>
  <c r="C588" i="3"/>
  <c r="C593" i="3"/>
  <c r="C523" i="3"/>
  <c r="C530" i="3"/>
  <c r="C537" i="3"/>
  <c r="C540" i="3"/>
  <c r="C546" i="3"/>
  <c r="C556" i="3"/>
  <c r="C563" i="3"/>
  <c r="C571" i="3"/>
  <c r="C578" i="3"/>
  <c r="C589" i="3"/>
  <c r="C597" i="3"/>
  <c r="C524" i="3"/>
  <c r="C531" i="3"/>
  <c r="C538" i="3"/>
  <c r="C547" i="3"/>
  <c r="C557" i="3"/>
  <c r="C564" i="3"/>
  <c r="C579" i="3"/>
  <c r="C584" i="3"/>
  <c r="C590" i="3"/>
  <c r="C598" i="3"/>
  <c r="C532" i="3"/>
  <c r="C548" i="3"/>
  <c r="C554" i="3"/>
  <c r="C558" i="3"/>
  <c r="C565" i="3"/>
  <c r="C572" i="3"/>
  <c r="C580" i="3"/>
  <c r="C585" i="3"/>
  <c r="C591" i="3"/>
  <c r="C525" i="3"/>
  <c r="C541" i="3"/>
  <c r="C549" i="3"/>
  <c r="C559" i="3"/>
  <c r="C566" i="3"/>
  <c r="C573" i="3"/>
  <c r="C581" i="3"/>
  <c r="C586" i="3"/>
  <c r="C594" i="3"/>
  <c r="C599" i="3"/>
  <c r="C526" i="3"/>
  <c r="C542" i="3"/>
  <c r="C550" i="3"/>
  <c r="C555" i="3"/>
  <c r="C567" i="3"/>
  <c r="C574" i="3"/>
  <c r="C582" i="3"/>
  <c r="C592" i="3"/>
  <c r="C595" i="3"/>
  <c r="C463" i="3"/>
  <c r="C470" i="3"/>
  <c r="C475" i="3"/>
  <c r="C480" i="3"/>
  <c r="C488" i="3"/>
  <c r="C502" i="3"/>
  <c r="C510" i="3"/>
  <c r="C515" i="3"/>
  <c r="C456" i="3"/>
  <c r="C464" i="3"/>
  <c r="C471" i="3"/>
  <c r="C481" i="3"/>
  <c r="C489" i="3"/>
  <c r="C498" i="3"/>
  <c r="C503" i="3"/>
  <c r="C511" i="3"/>
  <c r="C516" i="3"/>
  <c r="C521" i="3"/>
  <c r="C457" i="3"/>
  <c r="C465" i="3"/>
  <c r="C472" i="3"/>
  <c r="C482" i="3"/>
  <c r="C504" i="3"/>
  <c r="C512" i="3"/>
  <c r="C517" i="3"/>
  <c r="C458" i="3"/>
  <c r="C466" i="3"/>
  <c r="C473" i="3"/>
  <c r="C476" i="3"/>
  <c r="C483" i="3"/>
  <c r="C494" i="3"/>
  <c r="C505" i="3"/>
  <c r="C514" i="3"/>
  <c r="C518" i="3"/>
  <c r="C459" i="3"/>
  <c r="C467" i="3"/>
  <c r="C477" i="3"/>
  <c r="C484" i="3"/>
  <c r="C490" i="3"/>
  <c r="C495" i="3"/>
  <c r="C500" i="3"/>
  <c r="C506" i="3"/>
  <c r="C519" i="3"/>
  <c r="C460" i="3"/>
  <c r="C468" i="3"/>
  <c r="C474" i="3"/>
  <c r="C478" i="3"/>
  <c r="C485" i="3"/>
  <c r="C491" i="3"/>
  <c r="C496" i="3"/>
  <c r="C499" i="3"/>
  <c r="C501" i="3"/>
  <c r="C507" i="3"/>
  <c r="C455" i="3"/>
  <c r="C461" i="3"/>
  <c r="C486" i="3"/>
  <c r="C492" i="3"/>
  <c r="C508" i="3"/>
  <c r="C462" i="3"/>
  <c r="C469" i="3"/>
  <c r="C479" i="3"/>
  <c r="C487" i="3"/>
  <c r="C493" i="3"/>
  <c r="C497" i="3"/>
  <c r="C509" i="3"/>
  <c r="C520" i="3"/>
  <c r="C433" i="3"/>
  <c r="C436" i="3"/>
  <c r="C442" i="3"/>
  <c r="C446" i="3"/>
  <c r="C452" i="3"/>
  <c r="C437" i="3"/>
  <c r="C447" i="3"/>
  <c r="C453" i="3"/>
  <c r="C432" i="3"/>
  <c r="C441" i="3"/>
  <c r="C451" i="3"/>
  <c r="C438" i="3"/>
  <c r="C448" i="3"/>
  <c r="C454" i="3"/>
  <c r="C434" i="3"/>
  <c r="C439" i="3"/>
  <c r="C443" i="3"/>
  <c r="C449" i="3"/>
  <c r="C435" i="3"/>
  <c r="C440" i="3"/>
  <c r="C444" i="3"/>
  <c r="C445" i="3"/>
  <c r="C431" i="3"/>
  <c r="C450" i="3"/>
  <c r="C354" i="3"/>
  <c r="C362" i="3"/>
  <c r="C377" i="3"/>
  <c r="C385" i="3"/>
  <c r="C390" i="3"/>
  <c r="C398" i="3"/>
  <c r="C406" i="3"/>
  <c r="C411" i="3"/>
  <c r="C417" i="3"/>
  <c r="C425" i="3"/>
  <c r="C429" i="3"/>
  <c r="C355" i="3"/>
  <c r="C363" i="3"/>
  <c r="C373" i="3"/>
  <c r="C378" i="3"/>
  <c r="C386" i="3"/>
  <c r="C391" i="3"/>
  <c r="C399" i="3"/>
  <c r="C407" i="3"/>
  <c r="C418" i="3"/>
  <c r="C426" i="3"/>
  <c r="C430" i="3"/>
  <c r="C356" i="3"/>
  <c r="C364" i="3"/>
  <c r="C379" i="3"/>
  <c r="C392" i="3"/>
  <c r="C400" i="3"/>
  <c r="C412" i="3"/>
  <c r="C419" i="3"/>
  <c r="C427" i="3"/>
  <c r="C357" i="3"/>
  <c r="C365" i="3"/>
  <c r="C371" i="3"/>
  <c r="C380" i="3"/>
  <c r="C387" i="3"/>
  <c r="C393" i="3"/>
  <c r="C401" i="3"/>
  <c r="C408" i="3"/>
  <c r="C413" i="3"/>
  <c r="C420" i="3"/>
  <c r="C370" i="3"/>
  <c r="C358" i="3"/>
  <c r="C366" i="3"/>
  <c r="C381" i="3"/>
  <c r="C394" i="3"/>
  <c r="C402" i="3"/>
  <c r="C409" i="3"/>
  <c r="C414" i="3"/>
  <c r="C421" i="3"/>
  <c r="C359" i="3"/>
  <c r="C367" i="3"/>
  <c r="C372" i="3"/>
  <c r="C374" i="3"/>
  <c r="C382" i="3"/>
  <c r="C395" i="3"/>
  <c r="C403" i="3"/>
  <c r="C422" i="3"/>
  <c r="C360" i="3"/>
  <c r="C368" i="3"/>
  <c r="C375" i="3"/>
  <c r="C383" i="3"/>
  <c r="C388" i="3"/>
  <c r="C396" i="3"/>
  <c r="C404" i="3"/>
  <c r="C415" i="3"/>
  <c r="C423" i="3"/>
  <c r="C361" i="3"/>
  <c r="C369" i="3"/>
  <c r="C376" i="3"/>
  <c r="C384" i="3"/>
  <c r="C389" i="3"/>
  <c r="C397" i="3"/>
  <c r="C405" i="3"/>
  <c r="C410" i="3"/>
  <c r="C416" i="3"/>
  <c r="C424" i="3"/>
  <c r="C428" i="3"/>
  <c r="K14" i="22"/>
  <c r="K13" i="22"/>
  <c r="K15" i="22" l="1"/>
  <c r="K16" i="22" l="1"/>
  <c r="A128" i="1" a="1"/>
  <c r="A128" i="1" s="1"/>
  <c r="Q128" i="1"/>
  <c r="A127" i="1" a="1"/>
  <c r="A127" i="1" s="1"/>
  <c r="Q127" i="1"/>
  <c r="A122" i="1" a="1"/>
  <c r="A122" i="1" s="1"/>
  <c r="A123" i="1" a="1"/>
  <c r="A123" i="1" s="1"/>
  <c r="A124" i="1" a="1"/>
  <c r="A124" i="1" s="1"/>
  <c r="A125" i="1" a="1"/>
  <c r="A125" i="1" s="1"/>
  <c r="A126" i="1" a="1"/>
  <c r="A126" i="1" s="1"/>
  <c r="Q122" i="1"/>
  <c r="Q123" i="1"/>
  <c r="Q124" i="1"/>
  <c r="Q125" i="1"/>
  <c r="Q126" i="1"/>
  <c r="P122" i="1" l="1"/>
  <c r="O122" i="1"/>
  <c r="K17" i="22"/>
  <c r="K19" i="22" l="1"/>
  <c r="K18" i="22"/>
  <c r="A3490" i="3"/>
  <c r="A3491" i="3"/>
  <c r="A3492" i="3"/>
  <c r="A3493" i="3"/>
  <c r="A3494" i="3"/>
  <c r="A3495" i="3"/>
  <c r="K3490" i="3"/>
  <c r="K3491" i="3"/>
  <c r="K3492" i="3"/>
  <c r="K3493" i="3"/>
  <c r="K3494" i="3"/>
  <c r="K3495" i="3"/>
  <c r="L3490" i="3"/>
  <c r="L3491" i="3"/>
  <c r="L3492" i="3"/>
  <c r="L3493" i="3"/>
  <c r="L3494" i="3"/>
  <c r="L3495" i="3"/>
  <c r="R3490" i="3"/>
  <c r="R3491" i="3"/>
  <c r="R3492" i="3"/>
  <c r="R3493" i="3"/>
  <c r="R3494" i="3"/>
  <c r="R3495" i="3"/>
  <c r="W3490" i="3"/>
  <c r="W3491" i="3"/>
  <c r="W3492" i="3"/>
  <c r="W3493" i="3"/>
  <c r="W3494" i="3"/>
  <c r="W3495" i="3"/>
  <c r="X3490" i="3"/>
  <c r="X3491" i="3"/>
  <c r="X3492" i="3"/>
  <c r="X3493" i="3"/>
  <c r="X3494" i="3"/>
  <c r="X3495" i="3"/>
  <c r="K20" i="22" l="1"/>
  <c r="K21" i="22" l="1"/>
  <c r="K22" i="22" l="1"/>
  <c r="K23" i="22" l="1"/>
  <c r="K24" i="22" l="1"/>
  <c r="A121" i="1" a="1"/>
  <c r="A121" i="1" s="1"/>
  <c r="Q121" i="1"/>
  <c r="A120" i="1" a="1"/>
  <c r="A120" i="1" s="1"/>
  <c r="Q120" i="1"/>
  <c r="A119" i="1" a="1"/>
  <c r="A119" i="1" s="1"/>
  <c r="Q119" i="1"/>
  <c r="A118" i="1" a="1"/>
  <c r="A118" i="1" s="1"/>
  <c r="Q118" i="1"/>
  <c r="A117" i="1" a="1"/>
  <c r="A117" i="1" s="1"/>
  <c r="Q117" i="1"/>
  <c r="A116" i="1" a="1"/>
  <c r="A116" i="1" s="1"/>
  <c r="Q116" i="1"/>
  <c r="A115" i="1" a="1"/>
  <c r="A115" i="1" s="1"/>
  <c r="Q115" i="1"/>
  <c r="K25" i="22" l="1"/>
  <c r="K26" i="22" l="1"/>
  <c r="K27" i="22" l="1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R299" i="3"/>
  <c r="R305" i="3"/>
  <c r="R306" i="3"/>
  <c r="R311" i="3"/>
  <c r="R313" i="3"/>
  <c r="R316" i="3"/>
  <c r="R317" i="3"/>
  <c r="R318" i="3"/>
  <c r="R300" i="3"/>
  <c r="R301" i="3"/>
  <c r="R302" i="3"/>
  <c r="R303" i="3"/>
  <c r="R304" i="3"/>
  <c r="R307" i="3"/>
  <c r="R308" i="3"/>
  <c r="R309" i="3"/>
  <c r="R310" i="3"/>
  <c r="R312" i="3"/>
  <c r="R314" i="3"/>
  <c r="R315" i="3"/>
  <c r="R319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R320" i="3"/>
  <c r="R321" i="3"/>
  <c r="R323" i="3"/>
  <c r="R325" i="3"/>
  <c r="R326" i="3"/>
  <c r="R328" i="3"/>
  <c r="R329" i="3"/>
  <c r="R331" i="3"/>
  <c r="R332" i="3"/>
  <c r="R333" i="3"/>
  <c r="R335" i="3"/>
  <c r="R336" i="3"/>
  <c r="R337" i="3"/>
  <c r="R322" i="3"/>
  <c r="R324" i="3"/>
  <c r="R327" i="3"/>
  <c r="R330" i="3"/>
  <c r="R334" i="3"/>
  <c r="R338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R340" i="3"/>
  <c r="R342" i="3"/>
  <c r="R343" i="3"/>
  <c r="R344" i="3"/>
  <c r="R345" i="3"/>
  <c r="R347" i="3"/>
  <c r="R348" i="3"/>
  <c r="R349" i="3"/>
  <c r="R350" i="3"/>
  <c r="R351" i="3"/>
  <c r="R353" i="3"/>
  <c r="R339" i="3"/>
  <c r="R341" i="3"/>
  <c r="R346" i="3"/>
  <c r="R352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A298" i="3"/>
  <c r="K298" i="3"/>
  <c r="L298" i="3"/>
  <c r="N298" i="3"/>
  <c r="R298" i="3"/>
  <c r="W298" i="3"/>
  <c r="X298" i="3"/>
  <c r="R236" i="3"/>
  <c r="A208" i="3"/>
  <c r="A209" i="3"/>
  <c r="A210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3471" i="3"/>
  <c r="A3472" i="3"/>
  <c r="A3474" i="3"/>
  <c r="A3475" i="3"/>
  <c r="A3476" i="3"/>
  <c r="A3477" i="3"/>
  <c r="A3479" i="3"/>
  <c r="K208" i="3"/>
  <c r="K209" i="3"/>
  <c r="K210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5" i="3"/>
  <c r="K256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3471" i="3"/>
  <c r="K3472" i="3"/>
  <c r="K3474" i="3"/>
  <c r="K3475" i="3"/>
  <c r="K3476" i="3"/>
  <c r="K3477" i="3"/>
  <c r="K3479" i="3"/>
  <c r="L208" i="3"/>
  <c r="L209" i="3"/>
  <c r="L210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3471" i="3"/>
  <c r="L3472" i="3"/>
  <c r="L3474" i="3"/>
  <c r="L3475" i="3"/>
  <c r="L3476" i="3"/>
  <c r="L3477" i="3"/>
  <c r="L3479" i="3"/>
  <c r="N208" i="3"/>
  <c r="N209" i="3"/>
  <c r="N210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R208" i="3"/>
  <c r="R209" i="3"/>
  <c r="R210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30" i="3"/>
  <c r="R231" i="3"/>
  <c r="R232" i="3"/>
  <c r="R233" i="3"/>
  <c r="R234" i="3"/>
  <c r="R235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3471" i="3"/>
  <c r="R3472" i="3"/>
  <c r="R3474" i="3"/>
  <c r="R3475" i="3"/>
  <c r="R3476" i="3"/>
  <c r="R3477" i="3"/>
  <c r="R3479" i="3"/>
  <c r="W208" i="3"/>
  <c r="W209" i="3"/>
  <c r="W210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3471" i="3"/>
  <c r="W3472" i="3"/>
  <c r="W3474" i="3"/>
  <c r="W3475" i="3"/>
  <c r="W3476" i="3"/>
  <c r="W3477" i="3"/>
  <c r="W3479" i="3"/>
  <c r="X208" i="3"/>
  <c r="X209" i="3"/>
  <c r="X210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3471" i="3"/>
  <c r="X3472" i="3"/>
  <c r="X3474" i="3"/>
  <c r="X3475" i="3"/>
  <c r="X3476" i="3"/>
  <c r="X3477" i="3"/>
  <c r="X3479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A187" i="3"/>
  <c r="A188" i="3"/>
  <c r="A189" i="3"/>
  <c r="A190" i="3"/>
  <c r="A191" i="3"/>
  <c r="A192" i="3"/>
  <c r="A193" i="3"/>
  <c r="A194" i="3"/>
  <c r="A195" i="3"/>
  <c r="K187" i="3"/>
  <c r="K188" i="3"/>
  <c r="K189" i="3"/>
  <c r="K190" i="3"/>
  <c r="K191" i="3"/>
  <c r="K192" i="3"/>
  <c r="K193" i="3"/>
  <c r="K194" i="3"/>
  <c r="K195" i="3"/>
  <c r="L187" i="3"/>
  <c r="L188" i="3"/>
  <c r="L189" i="3"/>
  <c r="L190" i="3"/>
  <c r="L191" i="3"/>
  <c r="L192" i="3"/>
  <c r="L193" i="3"/>
  <c r="L194" i="3"/>
  <c r="L195" i="3"/>
  <c r="N187" i="3"/>
  <c r="N188" i="3"/>
  <c r="N189" i="3"/>
  <c r="N190" i="3"/>
  <c r="N191" i="3"/>
  <c r="N192" i="3"/>
  <c r="N193" i="3"/>
  <c r="N194" i="3"/>
  <c r="N195" i="3"/>
  <c r="R187" i="3"/>
  <c r="R188" i="3"/>
  <c r="R189" i="3"/>
  <c r="R190" i="3"/>
  <c r="R191" i="3"/>
  <c r="R192" i="3"/>
  <c r="R193" i="3"/>
  <c r="R194" i="3"/>
  <c r="R195" i="3"/>
  <c r="W187" i="3"/>
  <c r="W188" i="3"/>
  <c r="W189" i="3"/>
  <c r="W190" i="3"/>
  <c r="W191" i="3"/>
  <c r="W192" i="3"/>
  <c r="W193" i="3"/>
  <c r="W194" i="3"/>
  <c r="W195" i="3"/>
  <c r="X187" i="3"/>
  <c r="X188" i="3"/>
  <c r="X189" i="3"/>
  <c r="X190" i="3"/>
  <c r="X191" i="3"/>
  <c r="X192" i="3"/>
  <c r="X193" i="3"/>
  <c r="X194" i="3"/>
  <c r="X195" i="3"/>
  <c r="A185" i="3"/>
  <c r="A186" i="3"/>
  <c r="K185" i="3"/>
  <c r="K186" i="3"/>
  <c r="L185" i="3"/>
  <c r="L186" i="3"/>
  <c r="N185" i="3"/>
  <c r="N186" i="3"/>
  <c r="R185" i="3"/>
  <c r="R186" i="3"/>
  <c r="W185" i="3"/>
  <c r="W186" i="3"/>
  <c r="X185" i="3"/>
  <c r="X186" i="3"/>
  <c r="A177" i="3"/>
  <c r="A178" i="3"/>
  <c r="A179" i="3"/>
  <c r="A180" i="3"/>
  <c r="A181" i="3"/>
  <c r="A182" i="3"/>
  <c r="A183" i="3"/>
  <c r="A184" i="3"/>
  <c r="K177" i="3"/>
  <c r="K178" i="3"/>
  <c r="K179" i="3"/>
  <c r="K180" i="3"/>
  <c r="K181" i="3"/>
  <c r="K182" i="3"/>
  <c r="K183" i="3"/>
  <c r="K184" i="3"/>
  <c r="L177" i="3"/>
  <c r="L178" i="3"/>
  <c r="L179" i="3"/>
  <c r="L180" i="3"/>
  <c r="L181" i="3"/>
  <c r="L182" i="3"/>
  <c r="L183" i="3"/>
  <c r="L184" i="3"/>
  <c r="N177" i="3"/>
  <c r="N178" i="3"/>
  <c r="N179" i="3"/>
  <c r="N180" i="3"/>
  <c r="N181" i="3"/>
  <c r="N182" i="3"/>
  <c r="N183" i="3"/>
  <c r="N184" i="3"/>
  <c r="R177" i="3"/>
  <c r="R178" i="3"/>
  <c r="R179" i="3"/>
  <c r="R180" i="3"/>
  <c r="R181" i="3"/>
  <c r="R182" i="3"/>
  <c r="R183" i="3"/>
  <c r="R184" i="3"/>
  <c r="W177" i="3"/>
  <c r="W178" i="3"/>
  <c r="W179" i="3"/>
  <c r="W180" i="3"/>
  <c r="W181" i="3"/>
  <c r="W182" i="3"/>
  <c r="W183" i="3"/>
  <c r="W184" i="3"/>
  <c r="X177" i="3"/>
  <c r="X178" i="3"/>
  <c r="X179" i="3"/>
  <c r="X180" i="3"/>
  <c r="X181" i="3"/>
  <c r="X182" i="3"/>
  <c r="X183" i="3"/>
  <c r="X184" i="3"/>
  <c r="A169" i="3"/>
  <c r="A170" i="3"/>
  <c r="A171" i="3"/>
  <c r="A172" i="3"/>
  <c r="A173" i="3"/>
  <c r="A174" i="3"/>
  <c r="A175" i="3"/>
  <c r="A176" i="3"/>
  <c r="K169" i="3"/>
  <c r="K170" i="3"/>
  <c r="K171" i="3"/>
  <c r="K172" i="3"/>
  <c r="K173" i="3"/>
  <c r="K174" i="3"/>
  <c r="K175" i="3"/>
  <c r="K176" i="3"/>
  <c r="L169" i="3"/>
  <c r="L170" i="3"/>
  <c r="L171" i="3"/>
  <c r="L172" i="3"/>
  <c r="L173" i="3"/>
  <c r="L174" i="3"/>
  <c r="L175" i="3"/>
  <c r="L176" i="3"/>
  <c r="N169" i="3"/>
  <c r="N170" i="3"/>
  <c r="N171" i="3"/>
  <c r="N172" i="3"/>
  <c r="N173" i="3"/>
  <c r="N174" i="3"/>
  <c r="N175" i="3"/>
  <c r="N176" i="3"/>
  <c r="R169" i="3"/>
  <c r="R170" i="3"/>
  <c r="R171" i="3"/>
  <c r="R172" i="3"/>
  <c r="R173" i="3"/>
  <c r="R174" i="3"/>
  <c r="R175" i="3"/>
  <c r="R176" i="3"/>
  <c r="W169" i="3"/>
  <c r="W170" i="3"/>
  <c r="W171" i="3"/>
  <c r="W172" i="3"/>
  <c r="W173" i="3"/>
  <c r="W174" i="3"/>
  <c r="W175" i="3"/>
  <c r="W176" i="3"/>
  <c r="X169" i="3"/>
  <c r="X170" i="3"/>
  <c r="X171" i="3"/>
  <c r="X172" i="3"/>
  <c r="X173" i="3"/>
  <c r="X174" i="3"/>
  <c r="X175" i="3"/>
  <c r="X176" i="3"/>
  <c r="A156" i="3"/>
  <c r="A157" i="3"/>
  <c r="A158" i="3"/>
  <c r="A159" i="3"/>
  <c r="A160" i="3"/>
  <c r="A161" i="3"/>
  <c r="A162" i="3"/>
  <c r="K156" i="3"/>
  <c r="K157" i="3"/>
  <c r="K158" i="3"/>
  <c r="K159" i="3"/>
  <c r="K160" i="3"/>
  <c r="K161" i="3"/>
  <c r="K162" i="3"/>
  <c r="L156" i="3"/>
  <c r="L157" i="3"/>
  <c r="L158" i="3"/>
  <c r="L159" i="3"/>
  <c r="L160" i="3"/>
  <c r="L161" i="3"/>
  <c r="L162" i="3"/>
  <c r="N156" i="3"/>
  <c r="N157" i="3"/>
  <c r="N158" i="3"/>
  <c r="N159" i="3"/>
  <c r="N160" i="3"/>
  <c r="N161" i="3"/>
  <c r="N162" i="3"/>
  <c r="R156" i="3"/>
  <c r="R157" i="3"/>
  <c r="R158" i="3"/>
  <c r="R159" i="3"/>
  <c r="R160" i="3"/>
  <c r="R161" i="3"/>
  <c r="R162" i="3"/>
  <c r="W156" i="3"/>
  <c r="W157" i="3"/>
  <c r="W158" i="3"/>
  <c r="W159" i="3"/>
  <c r="W160" i="3"/>
  <c r="W161" i="3"/>
  <c r="W162" i="3"/>
  <c r="X156" i="3"/>
  <c r="X157" i="3"/>
  <c r="X158" i="3"/>
  <c r="X159" i="3"/>
  <c r="X160" i="3"/>
  <c r="X161" i="3"/>
  <c r="X162" i="3"/>
  <c r="A135" i="3"/>
  <c r="K135" i="3"/>
  <c r="L135" i="3"/>
  <c r="N135" i="3"/>
  <c r="R135" i="3"/>
  <c r="W135" i="3"/>
  <c r="X135" i="3"/>
  <c r="K28" i="22" l="1"/>
  <c r="A107" i="3"/>
  <c r="A108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K107" i="3"/>
  <c r="K108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L107" i="3"/>
  <c r="L108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N107" i="3"/>
  <c r="N108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R107" i="3"/>
  <c r="R108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W107" i="3"/>
  <c r="W108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X107" i="3"/>
  <c r="X108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A134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K134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L134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N134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R134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W134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X134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A148" i="3"/>
  <c r="A149" i="3"/>
  <c r="A150" i="3"/>
  <c r="A151" i="3"/>
  <c r="A152" i="3"/>
  <c r="K148" i="3"/>
  <c r="K149" i="3"/>
  <c r="K150" i="3"/>
  <c r="K151" i="3"/>
  <c r="K152" i="3"/>
  <c r="L148" i="3"/>
  <c r="L149" i="3"/>
  <c r="L150" i="3"/>
  <c r="L151" i="3"/>
  <c r="L152" i="3"/>
  <c r="N148" i="3"/>
  <c r="N149" i="3"/>
  <c r="N150" i="3"/>
  <c r="N151" i="3"/>
  <c r="N152" i="3"/>
  <c r="R148" i="3"/>
  <c r="R149" i="3"/>
  <c r="R150" i="3"/>
  <c r="R151" i="3"/>
  <c r="R152" i="3"/>
  <c r="W148" i="3"/>
  <c r="W149" i="3"/>
  <c r="W150" i="3"/>
  <c r="W151" i="3"/>
  <c r="W152" i="3"/>
  <c r="X148" i="3"/>
  <c r="X149" i="3"/>
  <c r="X150" i="3"/>
  <c r="X151" i="3"/>
  <c r="X152" i="3"/>
  <c r="K29" i="22" l="1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K31" i="22" l="1"/>
  <c r="K30" i="22"/>
  <c r="Y6" i="3"/>
  <c r="Y8" i="3"/>
  <c r="Y9" i="3"/>
  <c r="A106" i="3"/>
  <c r="A153" i="3"/>
  <c r="A154" i="3"/>
  <c r="A155" i="3"/>
  <c r="A163" i="3"/>
  <c r="A164" i="3"/>
  <c r="A165" i="3"/>
  <c r="A166" i="3"/>
  <c r="A167" i="3"/>
  <c r="A168" i="3"/>
  <c r="K106" i="3"/>
  <c r="K153" i="3"/>
  <c r="K154" i="3"/>
  <c r="K155" i="3"/>
  <c r="K163" i="3"/>
  <c r="K164" i="3"/>
  <c r="K165" i="3"/>
  <c r="K166" i="3"/>
  <c r="K167" i="3"/>
  <c r="K168" i="3"/>
  <c r="L106" i="3"/>
  <c r="L153" i="3"/>
  <c r="L154" i="3"/>
  <c r="L155" i="3"/>
  <c r="L163" i="3"/>
  <c r="L164" i="3"/>
  <c r="L165" i="3"/>
  <c r="L166" i="3"/>
  <c r="L167" i="3"/>
  <c r="L168" i="3"/>
  <c r="N106" i="3"/>
  <c r="N153" i="3"/>
  <c r="N154" i="3"/>
  <c r="N155" i="3"/>
  <c r="N163" i="3"/>
  <c r="N164" i="3"/>
  <c r="N165" i="3"/>
  <c r="N166" i="3"/>
  <c r="N167" i="3"/>
  <c r="N168" i="3"/>
  <c r="R106" i="3"/>
  <c r="R153" i="3"/>
  <c r="R154" i="3"/>
  <c r="R155" i="3"/>
  <c r="R163" i="3"/>
  <c r="R164" i="3"/>
  <c r="R165" i="3"/>
  <c r="R166" i="3"/>
  <c r="R167" i="3"/>
  <c r="R168" i="3"/>
  <c r="W106" i="3"/>
  <c r="W153" i="3"/>
  <c r="W154" i="3"/>
  <c r="W155" i="3"/>
  <c r="W163" i="3"/>
  <c r="W164" i="3"/>
  <c r="W165" i="3"/>
  <c r="W166" i="3"/>
  <c r="W167" i="3"/>
  <c r="W168" i="3"/>
  <c r="X106" i="3"/>
  <c r="X153" i="3"/>
  <c r="X154" i="3"/>
  <c r="X155" i="3"/>
  <c r="X163" i="3"/>
  <c r="X164" i="3"/>
  <c r="X165" i="3"/>
  <c r="X166" i="3"/>
  <c r="X167" i="3"/>
  <c r="X168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O5" i="3"/>
  <c r="K33" i="22" l="1"/>
  <c r="K32" i="22"/>
  <c r="N5" i="3"/>
  <c r="A61" i="3"/>
  <c r="A62" i="3"/>
  <c r="A63" i="3"/>
  <c r="A64" i="3"/>
  <c r="A65" i="3"/>
  <c r="A66" i="3"/>
  <c r="A67" i="3"/>
  <c r="A68" i="3"/>
  <c r="A69" i="3"/>
  <c r="A70" i="3"/>
  <c r="A71" i="3"/>
  <c r="A72" i="3"/>
  <c r="K61" i="3"/>
  <c r="K62" i="3"/>
  <c r="K63" i="3"/>
  <c r="K64" i="3"/>
  <c r="K65" i="3"/>
  <c r="K66" i="3"/>
  <c r="K67" i="3"/>
  <c r="K68" i="3"/>
  <c r="K69" i="3"/>
  <c r="K70" i="3"/>
  <c r="K71" i="3"/>
  <c r="K72" i="3"/>
  <c r="L61" i="3"/>
  <c r="L62" i="3"/>
  <c r="L63" i="3"/>
  <c r="L64" i="3"/>
  <c r="L65" i="3"/>
  <c r="L66" i="3"/>
  <c r="L67" i="3"/>
  <c r="L68" i="3"/>
  <c r="L69" i="3"/>
  <c r="L70" i="3"/>
  <c r="L71" i="3"/>
  <c r="L72" i="3"/>
  <c r="N61" i="3"/>
  <c r="N62" i="3"/>
  <c r="N63" i="3"/>
  <c r="N64" i="3"/>
  <c r="N65" i="3"/>
  <c r="N66" i="3"/>
  <c r="N67" i="3"/>
  <c r="N68" i="3"/>
  <c r="N69" i="3"/>
  <c r="N70" i="3"/>
  <c r="N71" i="3"/>
  <c r="N72" i="3"/>
  <c r="R61" i="3"/>
  <c r="R62" i="3"/>
  <c r="R63" i="3"/>
  <c r="R64" i="3"/>
  <c r="R65" i="3"/>
  <c r="R66" i="3"/>
  <c r="R67" i="3"/>
  <c r="R68" i="3"/>
  <c r="R69" i="3"/>
  <c r="R70" i="3"/>
  <c r="R71" i="3"/>
  <c r="R72" i="3"/>
  <c r="W61" i="3"/>
  <c r="W62" i="3"/>
  <c r="W63" i="3"/>
  <c r="W64" i="3"/>
  <c r="W65" i="3"/>
  <c r="W66" i="3"/>
  <c r="W67" i="3"/>
  <c r="W68" i="3"/>
  <c r="W69" i="3"/>
  <c r="W70" i="3"/>
  <c r="W71" i="3"/>
  <c r="W72" i="3"/>
  <c r="X61" i="3"/>
  <c r="X62" i="3"/>
  <c r="X63" i="3"/>
  <c r="X64" i="3"/>
  <c r="X65" i="3"/>
  <c r="X66" i="3"/>
  <c r="X67" i="3"/>
  <c r="X68" i="3"/>
  <c r="X69" i="3"/>
  <c r="X70" i="3"/>
  <c r="X71" i="3"/>
  <c r="X72" i="3"/>
  <c r="R29" i="3"/>
  <c r="R37" i="3"/>
  <c r="R43" i="3"/>
  <c r="R48" i="3"/>
  <c r="R5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R28" i="3"/>
  <c r="R32" i="3"/>
  <c r="R33" i="3"/>
  <c r="R34" i="3"/>
  <c r="R35" i="3"/>
  <c r="R36" i="3"/>
  <c r="R38" i="3"/>
  <c r="R39" i="3"/>
  <c r="R40" i="3"/>
  <c r="R41" i="3"/>
  <c r="R42" i="3"/>
  <c r="R44" i="3"/>
  <c r="R45" i="3"/>
  <c r="R46" i="3"/>
  <c r="R47" i="3"/>
  <c r="R49" i="3"/>
  <c r="R50" i="3"/>
  <c r="R51" i="3"/>
  <c r="R52" i="3"/>
  <c r="R53" i="3"/>
  <c r="R54" i="3"/>
  <c r="R55" i="3"/>
  <c r="R56" i="3"/>
  <c r="R58" i="3"/>
  <c r="R59" i="3"/>
  <c r="R60" i="3"/>
  <c r="R30" i="3"/>
  <c r="R31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A24" i="3" l="1"/>
  <c r="A25" i="3"/>
  <c r="A26" i="3"/>
  <c r="A27" i="3"/>
  <c r="K24" i="3"/>
  <c r="K25" i="3"/>
  <c r="K26" i="3"/>
  <c r="K27" i="3"/>
  <c r="L24" i="3"/>
  <c r="L25" i="3"/>
  <c r="L26" i="3"/>
  <c r="L27" i="3"/>
  <c r="N24" i="3"/>
  <c r="N25" i="3"/>
  <c r="N26" i="3"/>
  <c r="N27" i="3"/>
  <c r="R24" i="3"/>
  <c r="R26" i="3"/>
  <c r="R27" i="3"/>
  <c r="R25" i="3"/>
  <c r="W24" i="3"/>
  <c r="W25" i="3"/>
  <c r="W26" i="3"/>
  <c r="W27" i="3"/>
  <c r="X24" i="3"/>
  <c r="X25" i="3"/>
  <c r="X26" i="3"/>
  <c r="X27" i="3"/>
  <c r="D66" i="27"/>
  <c r="H66" i="27"/>
  <c r="J66" i="27"/>
  <c r="A66" i="27" s="1"/>
  <c r="K66" i="27"/>
  <c r="L66" i="27"/>
  <c r="N66" i="27"/>
  <c r="W66" i="27"/>
  <c r="X66" i="27"/>
  <c r="Y66" i="27"/>
  <c r="Y65" i="27"/>
  <c r="Y64" i="27"/>
  <c r="Y63" i="27"/>
  <c r="Y62" i="27"/>
  <c r="Y61" i="27"/>
  <c r="Y60" i="27"/>
  <c r="Y59" i="27"/>
  <c r="Y58" i="27"/>
  <c r="Y57" i="27"/>
  <c r="Y56" i="27"/>
  <c r="Y55" i="27"/>
  <c r="Y54" i="27"/>
  <c r="Y53" i="27"/>
  <c r="Y52" i="27"/>
  <c r="Y51" i="27"/>
  <c r="Y50" i="27"/>
  <c r="Y49" i="27"/>
  <c r="Y48" i="27"/>
  <c r="Y47" i="27"/>
  <c r="Y46" i="27"/>
  <c r="Y45" i="27"/>
  <c r="Y44" i="27"/>
  <c r="Y43" i="27"/>
  <c r="Y42" i="27"/>
  <c r="Y41" i="27"/>
  <c r="Y40" i="27"/>
  <c r="Y39" i="27"/>
  <c r="Y38" i="27"/>
  <c r="Y37" i="27"/>
  <c r="Y36" i="27"/>
  <c r="Y35" i="27"/>
  <c r="Y34" i="27"/>
  <c r="Y33" i="27"/>
  <c r="Y32" i="27"/>
  <c r="Y31" i="27"/>
  <c r="Y30" i="27"/>
  <c r="Y29" i="27"/>
  <c r="Y28" i="27"/>
  <c r="Y27" i="27"/>
  <c r="Y26" i="27"/>
  <c r="Y25" i="27"/>
  <c r="Y24" i="27"/>
  <c r="Y23" i="27"/>
  <c r="Y22" i="27"/>
  <c r="Y21" i="27"/>
  <c r="Y20" i="27"/>
  <c r="Y19" i="27"/>
  <c r="Y18" i="27"/>
  <c r="Y17" i="27"/>
  <c r="Y16" i="27"/>
  <c r="Y15" i="27"/>
  <c r="Y14" i="27"/>
  <c r="Y13" i="27"/>
  <c r="Y12" i="27"/>
  <c r="Y11" i="27"/>
  <c r="Y10" i="27"/>
  <c r="Y9" i="27"/>
  <c r="Y8" i="27"/>
  <c r="Y7" i="27"/>
  <c r="Y6" i="27"/>
  <c r="D65" i="27"/>
  <c r="H65" i="27"/>
  <c r="J65" i="27"/>
  <c r="A65" i="27" s="1"/>
  <c r="K65" i="27"/>
  <c r="L65" i="27"/>
  <c r="N65" i="27"/>
  <c r="W65" i="27"/>
  <c r="X65" i="27"/>
  <c r="A114" i="1" l="1" a="1"/>
  <c r="A114" i="1" s="1"/>
  <c r="Q114" i="1"/>
  <c r="C3500" i="3" l="1"/>
  <c r="C3498" i="3" l="1"/>
  <c r="C3499" i="3"/>
  <c r="C3497" i="3"/>
  <c r="C3496" i="3"/>
  <c r="C3483" i="3"/>
  <c r="C3484" i="3"/>
  <c r="C3485" i="3"/>
  <c r="C3486" i="3"/>
  <c r="C3487" i="3"/>
  <c r="C3480" i="3"/>
  <c r="C3488" i="3"/>
  <c r="C3481" i="3"/>
  <c r="C3489" i="3"/>
  <c r="C3490" i="3"/>
  <c r="C3491" i="3"/>
  <c r="C3495" i="3"/>
  <c r="C3492" i="3"/>
  <c r="C3493" i="3"/>
  <c r="C3494" i="3"/>
  <c r="C66" i="27"/>
  <c r="C65" i="27"/>
  <c r="K11" i="22"/>
  <c r="A113" i="1" a="1"/>
  <c r="A113" i="1" s="1"/>
  <c r="Q113" i="1"/>
  <c r="X5" i="3" l="1"/>
  <c r="X6" i="3"/>
  <c r="D64" i="27"/>
  <c r="H64" i="27"/>
  <c r="J64" i="27"/>
  <c r="A64" i="27" s="1"/>
  <c r="K64" i="27"/>
  <c r="L64" i="27"/>
  <c r="N64" i="27"/>
  <c r="W64" i="27"/>
  <c r="X64" i="27"/>
  <c r="D63" i="27"/>
  <c r="H63" i="27"/>
  <c r="J63" i="27"/>
  <c r="A63" i="27" s="1"/>
  <c r="K63" i="27"/>
  <c r="L63" i="27"/>
  <c r="N63" i="27"/>
  <c r="W63" i="27"/>
  <c r="X63" i="27"/>
  <c r="D62" i="27"/>
  <c r="H62" i="27"/>
  <c r="J62" i="27"/>
  <c r="A62" i="27" s="1"/>
  <c r="K62" i="27"/>
  <c r="L62" i="27"/>
  <c r="N62" i="27"/>
  <c r="W62" i="27"/>
  <c r="X62" i="27"/>
  <c r="D61" i="27"/>
  <c r="H61" i="27"/>
  <c r="J61" i="27"/>
  <c r="A61" i="27" s="1"/>
  <c r="K61" i="27"/>
  <c r="L61" i="27"/>
  <c r="N61" i="27"/>
  <c r="W61" i="27"/>
  <c r="X61" i="27"/>
  <c r="D60" i="27"/>
  <c r="H60" i="27"/>
  <c r="J60" i="27"/>
  <c r="A60" i="27" s="1"/>
  <c r="K60" i="27"/>
  <c r="L60" i="27"/>
  <c r="N60" i="27"/>
  <c r="W60" i="27"/>
  <c r="X60" i="27"/>
  <c r="D59" i="27"/>
  <c r="H59" i="27"/>
  <c r="J59" i="27"/>
  <c r="A59" i="27" s="1"/>
  <c r="K59" i="27"/>
  <c r="L59" i="27"/>
  <c r="N59" i="27"/>
  <c r="W59" i="27"/>
  <c r="X59" i="27"/>
  <c r="D58" i="27" l="1"/>
  <c r="H58" i="27"/>
  <c r="J58" i="27"/>
  <c r="A58" i="27" s="1"/>
  <c r="K58" i="27"/>
  <c r="L58" i="27"/>
  <c r="N58" i="27"/>
  <c r="W58" i="27"/>
  <c r="X58" i="27"/>
  <c r="D57" i="27"/>
  <c r="H57" i="27"/>
  <c r="J57" i="27"/>
  <c r="A57" i="27" s="1"/>
  <c r="K57" i="27"/>
  <c r="L57" i="27"/>
  <c r="N57" i="27"/>
  <c r="W57" i="27"/>
  <c r="X57" i="27"/>
  <c r="D56" i="27"/>
  <c r="H56" i="27"/>
  <c r="J56" i="27"/>
  <c r="A56" i="27" s="1"/>
  <c r="K56" i="27"/>
  <c r="L56" i="27"/>
  <c r="N56" i="27"/>
  <c r="W56" i="27"/>
  <c r="X56" i="27"/>
  <c r="D55" i="27"/>
  <c r="H55" i="27"/>
  <c r="J55" i="27"/>
  <c r="A55" i="27" s="1"/>
  <c r="K55" i="27"/>
  <c r="L55" i="27"/>
  <c r="N55" i="27"/>
  <c r="W55" i="27"/>
  <c r="X55" i="27"/>
  <c r="D54" i="27"/>
  <c r="H54" i="27"/>
  <c r="J54" i="27"/>
  <c r="A54" i="27" s="1"/>
  <c r="K54" i="27"/>
  <c r="L54" i="27"/>
  <c r="N54" i="27"/>
  <c r="W54" i="27"/>
  <c r="X54" i="27"/>
  <c r="D53" i="27"/>
  <c r="H53" i="27"/>
  <c r="J53" i="27"/>
  <c r="A53" i="27" s="1"/>
  <c r="K53" i="27"/>
  <c r="L53" i="27"/>
  <c r="N53" i="27"/>
  <c r="W53" i="27"/>
  <c r="X53" i="27"/>
  <c r="D52" i="27"/>
  <c r="H52" i="27"/>
  <c r="J52" i="27"/>
  <c r="A52" i="27" s="1"/>
  <c r="K52" i="27"/>
  <c r="L52" i="27"/>
  <c r="N52" i="27"/>
  <c r="W52" i="27"/>
  <c r="X52" i="27"/>
  <c r="D51" i="27"/>
  <c r="H51" i="27"/>
  <c r="J51" i="27"/>
  <c r="A51" i="27" s="1"/>
  <c r="K51" i="27"/>
  <c r="L51" i="27"/>
  <c r="N51" i="27"/>
  <c r="W51" i="27"/>
  <c r="X51" i="27"/>
  <c r="D50" i="27"/>
  <c r="H50" i="27"/>
  <c r="J50" i="27"/>
  <c r="A50" i="27" s="1"/>
  <c r="K50" i="27"/>
  <c r="L50" i="27"/>
  <c r="N50" i="27"/>
  <c r="W50" i="27"/>
  <c r="X50" i="27"/>
  <c r="D49" i="27"/>
  <c r="H49" i="27"/>
  <c r="J49" i="27"/>
  <c r="A49" i="27" s="1"/>
  <c r="K49" i="27"/>
  <c r="L49" i="27"/>
  <c r="N49" i="27"/>
  <c r="W49" i="27"/>
  <c r="X49" i="27"/>
  <c r="D48" i="27"/>
  <c r="H48" i="27"/>
  <c r="J48" i="27"/>
  <c r="A48" i="27" s="1"/>
  <c r="K48" i="27"/>
  <c r="L48" i="27"/>
  <c r="N48" i="27"/>
  <c r="W48" i="27"/>
  <c r="X48" i="27"/>
  <c r="D47" i="27"/>
  <c r="H47" i="27"/>
  <c r="J47" i="27"/>
  <c r="A47" i="27" s="1"/>
  <c r="K47" i="27"/>
  <c r="L47" i="27"/>
  <c r="N47" i="27"/>
  <c r="W47" i="27"/>
  <c r="X47" i="27"/>
  <c r="D46" i="27" l="1"/>
  <c r="H46" i="27"/>
  <c r="J46" i="27"/>
  <c r="A46" i="27" s="1"/>
  <c r="K46" i="27"/>
  <c r="L46" i="27"/>
  <c r="N46" i="27"/>
  <c r="W46" i="27"/>
  <c r="X46" i="27"/>
  <c r="D45" i="27"/>
  <c r="H45" i="27"/>
  <c r="J45" i="27"/>
  <c r="A45" i="27" s="1"/>
  <c r="K45" i="27"/>
  <c r="L45" i="27"/>
  <c r="N45" i="27"/>
  <c r="W45" i="27"/>
  <c r="X45" i="27"/>
  <c r="D44" i="27"/>
  <c r="H44" i="27"/>
  <c r="J44" i="27"/>
  <c r="A44" i="27" s="1"/>
  <c r="K44" i="27"/>
  <c r="L44" i="27"/>
  <c r="N44" i="27"/>
  <c r="W44" i="27"/>
  <c r="X44" i="27"/>
  <c r="D43" i="27"/>
  <c r="H43" i="27"/>
  <c r="J43" i="27"/>
  <c r="A43" i="27" s="1"/>
  <c r="K43" i="27"/>
  <c r="L43" i="27"/>
  <c r="N43" i="27"/>
  <c r="W43" i="27"/>
  <c r="X43" i="27"/>
  <c r="D42" i="27" l="1"/>
  <c r="H42" i="27"/>
  <c r="J42" i="27"/>
  <c r="A42" i="27" s="1"/>
  <c r="K42" i="27"/>
  <c r="L42" i="27"/>
  <c r="N42" i="27"/>
  <c r="W42" i="27"/>
  <c r="X42" i="27"/>
  <c r="D41" i="27"/>
  <c r="H41" i="27"/>
  <c r="J41" i="27"/>
  <c r="A41" i="27" s="1"/>
  <c r="K41" i="27"/>
  <c r="L41" i="27"/>
  <c r="N41" i="27"/>
  <c r="W41" i="27"/>
  <c r="X41" i="27"/>
  <c r="D40" i="27"/>
  <c r="H40" i="27"/>
  <c r="J40" i="27"/>
  <c r="A40" i="27" s="1"/>
  <c r="K40" i="27"/>
  <c r="L40" i="27"/>
  <c r="N40" i="27"/>
  <c r="W40" i="27"/>
  <c r="X40" i="27"/>
  <c r="D39" i="27"/>
  <c r="H39" i="27"/>
  <c r="J39" i="27"/>
  <c r="A39" i="27" s="1"/>
  <c r="K39" i="27"/>
  <c r="L39" i="27"/>
  <c r="N39" i="27"/>
  <c r="W39" i="27"/>
  <c r="X39" i="27"/>
  <c r="R3276" i="3" l="1"/>
  <c r="D38" i="27"/>
  <c r="H38" i="27"/>
  <c r="J38" i="27"/>
  <c r="A38" i="27" s="1"/>
  <c r="K38" i="27"/>
  <c r="L38" i="27"/>
  <c r="N38" i="27"/>
  <c r="W38" i="27"/>
  <c r="X38" i="27"/>
  <c r="D37" i="27"/>
  <c r="H37" i="27"/>
  <c r="J37" i="27"/>
  <c r="A37" i="27" s="1"/>
  <c r="K37" i="27"/>
  <c r="L37" i="27"/>
  <c r="N37" i="27"/>
  <c r="W37" i="27"/>
  <c r="X37" i="27"/>
  <c r="D36" i="27" l="1"/>
  <c r="H36" i="27"/>
  <c r="J36" i="27"/>
  <c r="A36" i="27" s="1"/>
  <c r="K36" i="27"/>
  <c r="L36" i="27"/>
  <c r="N36" i="27"/>
  <c r="W36" i="27"/>
  <c r="X36" i="27"/>
  <c r="D35" i="27"/>
  <c r="H35" i="27"/>
  <c r="J35" i="27"/>
  <c r="A35" i="27" s="1"/>
  <c r="K35" i="27"/>
  <c r="L35" i="27"/>
  <c r="N35" i="27"/>
  <c r="W35" i="27"/>
  <c r="X35" i="27"/>
  <c r="D34" i="27" l="1"/>
  <c r="H34" i="27"/>
  <c r="J34" i="27"/>
  <c r="A34" i="27" s="1"/>
  <c r="K34" i="27"/>
  <c r="L34" i="27"/>
  <c r="N34" i="27"/>
  <c r="W34" i="27"/>
  <c r="X34" i="27"/>
  <c r="D33" i="27"/>
  <c r="H33" i="27"/>
  <c r="J33" i="27"/>
  <c r="A33" i="27" s="1"/>
  <c r="K33" i="27"/>
  <c r="L33" i="27"/>
  <c r="N33" i="27"/>
  <c r="W33" i="27"/>
  <c r="X33" i="27"/>
  <c r="D32" i="27"/>
  <c r="H32" i="27"/>
  <c r="J32" i="27"/>
  <c r="A32" i="27" s="1"/>
  <c r="K32" i="27"/>
  <c r="L32" i="27"/>
  <c r="N32" i="27"/>
  <c r="W32" i="27"/>
  <c r="X32" i="27"/>
  <c r="D31" i="27"/>
  <c r="H31" i="27"/>
  <c r="J31" i="27"/>
  <c r="A31" i="27" s="1"/>
  <c r="K31" i="27"/>
  <c r="L31" i="27"/>
  <c r="N31" i="27"/>
  <c r="W31" i="27"/>
  <c r="X31" i="27"/>
  <c r="D30" i="27" l="1"/>
  <c r="H30" i="27"/>
  <c r="J30" i="27"/>
  <c r="A30" i="27" s="1"/>
  <c r="K30" i="27"/>
  <c r="L30" i="27"/>
  <c r="N30" i="27"/>
  <c r="W30" i="27"/>
  <c r="X30" i="27"/>
  <c r="D29" i="27"/>
  <c r="H29" i="27"/>
  <c r="J29" i="27"/>
  <c r="A29" i="27" s="1"/>
  <c r="K29" i="27"/>
  <c r="L29" i="27"/>
  <c r="N29" i="27"/>
  <c r="W29" i="27"/>
  <c r="X29" i="27"/>
  <c r="A112" i="1" a="1"/>
  <c r="A112" i="1" s="1"/>
  <c r="Q112" i="1"/>
  <c r="A111" i="1" a="1"/>
  <c r="A111" i="1" s="1"/>
  <c r="Q111" i="1"/>
  <c r="A110" i="1" a="1"/>
  <c r="A110" i="1" s="1"/>
  <c r="Q110" i="1"/>
  <c r="L28" i="23"/>
  <c r="D28" i="27" l="1"/>
  <c r="H28" i="27"/>
  <c r="J28" i="27"/>
  <c r="A28" i="27" s="1"/>
  <c r="K28" i="27"/>
  <c r="L28" i="27"/>
  <c r="N28" i="27"/>
  <c r="W28" i="27"/>
  <c r="X28" i="27"/>
  <c r="D27" i="27"/>
  <c r="H27" i="27"/>
  <c r="J27" i="27"/>
  <c r="A27" i="27" s="1"/>
  <c r="K27" i="27"/>
  <c r="L27" i="27"/>
  <c r="N27" i="27"/>
  <c r="W27" i="27"/>
  <c r="X27" i="27"/>
  <c r="D26" i="27"/>
  <c r="H26" i="27"/>
  <c r="J26" i="27"/>
  <c r="A26" i="27" s="1"/>
  <c r="K26" i="27"/>
  <c r="L26" i="27"/>
  <c r="N26" i="27"/>
  <c r="W26" i="27"/>
  <c r="X26" i="27"/>
  <c r="D25" i="27"/>
  <c r="H25" i="27"/>
  <c r="J25" i="27"/>
  <c r="A25" i="27" s="1"/>
  <c r="K25" i="27"/>
  <c r="L25" i="27"/>
  <c r="N25" i="27"/>
  <c r="W25" i="27"/>
  <c r="X25" i="27"/>
  <c r="D24" i="27"/>
  <c r="H24" i="27"/>
  <c r="J24" i="27"/>
  <c r="A24" i="27" s="1"/>
  <c r="K24" i="27"/>
  <c r="L24" i="27"/>
  <c r="N24" i="27"/>
  <c r="W24" i="27"/>
  <c r="X24" i="27"/>
  <c r="D23" i="27"/>
  <c r="H23" i="27"/>
  <c r="J23" i="27"/>
  <c r="A23" i="27" s="1"/>
  <c r="K23" i="27"/>
  <c r="L23" i="27"/>
  <c r="N23" i="27"/>
  <c r="W23" i="27"/>
  <c r="X23" i="27"/>
  <c r="A109" i="1" a="1"/>
  <c r="A109" i="1" s="1"/>
  <c r="Q109" i="1"/>
  <c r="A108" i="1" a="1"/>
  <c r="A108" i="1" s="1"/>
  <c r="Q108" i="1"/>
  <c r="A107" i="1" a="1"/>
  <c r="A107" i="1" s="1"/>
  <c r="Q107" i="1"/>
  <c r="D22" i="27"/>
  <c r="H22" i="27"/>
  <c r="J22" i="27"/>
  <c r="A22" i="27" s="1"/>
  <c r="K22" i="27"/>
  <c r="L22" i="27"/>
  <c r="N22" i="27"/>
  <c r="W22" i="27"/>
  <c r="X22" i="27"/>
  <c r="D21" i="27"/>
  <c r="H21" i="27"/>
  <c r="J21" i="27"/>
  <c r="A21" i="27" s="1"/>
  <c r="K21" i="27"/>
  <c r="L21" i="27"/>
  <c r="N21" i="27"/>
  <c r="W21" i="27"/>
  <c r="X21" i="27"/>
  <c r="D20" i="27"/>
  <c r="H20" i="27"/>
  <c r="J20" i="27"/>
  <c r="A20" i="27" s="1"/>
  <c r="K20" i="27"/>
  <c r="L20" i="27"/>
  <c r="N20" i="27"/>
  <c r="W20" i="27"/>
  <c r="X20" i="27"/>
  <c r="D19" i="27"/>
  <c r="H19" i="27"/>
  <c r="J19" i="27"/>
  <c r="A19" i="27" s="1"/>
  <c r="K19" i="27"/>
  <c r="L19" i="27"/>
  <c r="N19" i="27"/>
  <c r="W19" i="27"/>
  <c r="X19" i="27"/>
  <c r="D18" i="27" l="1"/>
  <c r="H18" i="27"/>
  <c r="J18" i="27"/>
  <c r="A18" i="27" s="1"/>
  <c r="K18" i="27"/>
  <c r="L18" i="27"/>
  <c r="N18" i="27"/>
  <c r="W18" i="27"/>
  <c r="X18" i="27"/>
  <c r="D17" i="27"/>
  <c r="H17" i="27"/>
  <c r="J17" i="27"/>
  <c r="A17" i="27" s="1"/>
  <c r="K17" i="27"/>
  <c r="L17" i="27"/>
  <c r="N17" i="27"/>
  <c r="W17" i="27"/>
  <c r="X17" i="27"/>
  <c r="D16" i="27" l="1"/>
  <c r="H16" i="27"/>
  <c r="J16" i="27"/>
  <c r="A16" i="27" s="1"/>
  <c r="K16" i="27"/>
  <c r="L16" i="27"/>
  <c r="N16" i="27"/>
  <c r="W16" i="27"/>
  <c r="X16" i="27"/>
  <c r="D15" i="27"/>
  <c r="H15" i="27"/>
  <c r="J15" i="27"/>
  <c r="A15" i="27" s="1"/>
  <c r="K15" i="27"/>
  <c r="L15" i="27"/>
  <c r="N15" i="27"/>
  <c r="W15" i="27"/>
  <c r="X15" i="27"/>
  <c r="D14" i="27"/>
  <c r="H14" i="27"/>
  <c r="J14" i="27"/>
  <c r="A14" i="27" s="1"/>
  <c r="K14" i="27"/>
  <c r="L14" i="27"/>
  <c r="N14" i="27"/>
  <c r="W14" i="27"/>
  <c r="X14" i="27"/>
  <c r="D13" i="27"/>
  <c r="H13" i="27"/>
  <c r="J13" i="27"/>
  <c r="A13" i="27" s="1"/>
  <c r="K13" i="27"/>
  <c r="L13" i="27"/>
  <c r="N13" i="27"/>
  <c r="W13" i="27"/>
  <c r="X13" i="27"/>
  <c r="F4" i="30"/>
  <c r="D2" i="30"/>
  <c r="D12" i="27"/>
  <c r="H12" i="27"/>
  <c r="J12" i="27"/>
  <c r="A12" i="27" s="1"/>
  <c r="K12" i="27"/>
  <c r="L12" i="27"/>
  <c r="N12" i="27"/>
  <c r="W12" i="27"/>
  <c r="X12" i="27"/>
  <c r="D11" i="27"/>
  <c r="H11" i="27"/>
  <c r="J11" i="27"/>
  <c r="A11" i="27" s="1"/>
  <c r="K11" i="27"/>
  <c r="L11" i="27"/>
  <c r="N11" i="27"/>
  <c r="W11" i="27"/>
  <c r="X11" i="27"/>
  <c r="D10" i="27"/>
  <c r="H10" i="27"/>
  <c r="J10" i="27"/>
  <c r="A10" i="27" s="1"/>
  <c r="K10" i="27"/>
  <c r="L10" i="27"/>
  <c r="N10" i="27"/>
  <c r="W10" i="27"/>
  <c r="X10" i="27"/>
  <c r="D9" i="27"/>
  <c r="H9" i="27"/>
  <c r="J9" i="27"/>
  <c r="A9" i="27" s="1"/>
  <c r="K9" i="27"/>
  <c r="L9" i="27"/>
  <c r="N9" i="27"/>
  <c r="W9" i="27"/>
  <c r="X9" i="27"/>
  <c r="D8" i="27"/>
  <c r="H8" i="27"/>
  <c r="J8" i="27"/>
  <c r="A8" i="27" s="1"/>
  <c r="K8" i="27"/>
  <c r="L8" i="27"/>
  <c r="N8" i="27"/>
  <c r="W8" i="27"/>
  <c r="X8" i="27"/>
  <c r="D7" i="27"/>
  <c r="H7" i="27"/>
  <c r="J7" i="27"/>
  <c r="A7" i="27" s="1"/>
  <c r="K7" i="27"/>
  <c r="L7" i="27"/>
  <c r="N7" i="27"/>
  <c r="W7" i="27"/>
  <c r="X7" i="27"/>
  <c r="X6" i="27"/>
  <c r="W6" i="27"/>
  <c r="L6" i="27"/>
  <c r="K6" i="27"/>
  <c r="J6" i="27"/>
  <c r="A6" i="27" s="1"/>
  <c r="H6" i="27"/>
  <c r="D6" i="27"/>
  <c r="Y5" i="27"/>
  <c r="X5" i="27"/>
  <c r="W5" i="27"/>
  <c r="L5" i="27"/>
  <c r="K5" i="27"/>
  <c r="J5" i="27"/>
  <c r="A5" i="27" s="1"/>
  <c r="H5" i="27"/>
  <c r="D5" i="27"/>
  <c r="R3" i="27"/>
  <c r="K3" i="27"/>
  <c r="A18" i="3"/>
  <c r="K18" i="3"/>
  <c r="L18" i="3"/>
  <c r="N18" i="3"/>
  <c r="R18" i="3"/>
  <c r="W18" i="3"/>
  <c r="X18" i="3"/>
  <c r="C3476" i="3" l="1"/>
  <c r="C3471" i="3"/>
  <c r="C3477" i="3"/>
  <c r="C3472" i="3"/>
  <c r="C3479" i="3"/>
  <c r="C3474" i="3"/>
  <c r="C3475" i="3"/>
  <c r="C299" i="3"/>
  <c r="C306" i="3"/>
  <c r="C317" i="3"/>
  <c r="C326" i="3"/>
  <c r="C332" i="3"/>
  <c r="C335" i="3"/>
  <c r="C343" i="3"/>
  <c r="C300" i="3"/>
  <c r="C307" i="3"/>
  <c r="C318" i="3"/>
  <c r="C320" i="3"/>
  <c r="C327" i="3"/>
  <c r="C336" i="3"/>
  <c r="C344" i="3"/>
  <c r="C347" i="3"/>
  <c r="C301" i="3"/>
  <c r="C308" i="3"/>
  <c r="C312" i="3"/>
  <c r="C319" i="3"/>
  <c r="C321" i="3"/>
  <c r="C328" i="3"/>
  <c r="C333" i="3"/>
  <c r="C337" i="3"/>
  <c r="C345" i="3"/>
  <c r="C348" i="3"/>
  <c r="C302" i="3"/>
  <c r="C309" i="3"/>
  <c r="C313" i="3"/>
  <c r="C322" i="3"/>
  <c r="C338" i="3"/>
  <c r="C339" i="3"/>
  <c r="C349" i="3"/>
  <c r="C303" i="3"/>
  <c r="C310" i="3"/>
  <c r="C314" i="3"/>
  <c r="C323" i="3"/>
  <c r="C329" i="3"/>
  <c r="C340" i="3"/>
  <c r="C350" i="3"/>
  <c r="C304" i="3"/>
  <c r="C315" i="3"/>
  <c r="C324" i="3"/>
  <c r="C351" i="3"/>
  <c r="C325" i="3"/>
  <c r="C330" i="3"/>
  <c r="C334" i="3"/>
  <c r="C341" i="3"/>
  <c r="C352" i="3"/>
  <c r="C305" i="3"/>
  <c r="C311" i="3"/>
  <c r="C316" i="3"/>
  <c r="C331" i="3"/>
  <c r="C342" i="3"/>
  <c r="C346" i="3"/>
  <c r="C353" i="3"/>
  <c r="C298" i="3"/>
  <c r="C246" i="3"/>
  <c r="C251" i="3"/>
  <c r="C257" i="3"/>
  <c r="C262" i="3"/>
  <c r="C270" i="3"/>
  <c r="C274" i="3"/>
  <c r="C280" i="3"/>
  <c r="C287" i="3"/>
  <c r="C293" i="3"/>
  <c r="C239" i="3"/>
  <c r="C247" i="3"/>
  <c r="C252" i="3"/>
  <c r="C263" i="3"/>
  <c r="C271" i="3"/>
  <c r="C275" i="3"/>
  <c r="C281" i="3"/>
  <c r="C288" i="3"/>
  <c r="C294" i="3"/>
  <c r="C241" i="3"/>
  <c r="C249" i="3"/>
  <c r="C253" i="3"/>
  <c r="C258" i="3"/>
  <c r="C265" i="3"/>
  <c r="C290" i="3"/>
  <c r="C250" i="3"/>
  <c r="C254" i="3"/>
  <c r="C266" i="3"/>
  <c r="C283" i="3"/>
  <c r="C296" i="3"/>
  <c r="C240" i="3"/>
  <c r="C248" i="3"/>
  <c r="C264" i="3"/>
  <c r="C272" i="3"/>
  <c r="C282" i="3"/>
  <c r="C289" i="3"/>
  <c r="C295" i="3"/>
  <c r="C242" i="3"/>
  <c r="C273" i="3"/>
  <c r="C276" i="3"/>
  <c r="C291" i="3"/>
  <c r="C237" i="3"/>
  <c r="C243" i="3"/>
  <c r="C255" i="3"/>
  <c r="C259" i="3"/>
  <c r="C267" i="3"/>
  <c r="C277" i="3"/>
  <c r="C284" i="3"/>
  <c r="C292" i="3"/>
  <c r="C297" i="3"/>
  <c r="C245" i="3"/>
  <c r="C261" i="3"/>
  <c r="C269" i="3"/>
  <c r="C279" i="3"/>
  <c r="C286" i="3"/>
  <c r="C238" i="3"/>
  <c r="C244" i="3"/>
  <c r="C256" i="3"/>
  <c r="C260" i="3"/>
  <c r="C268" i="3"/>
  <c r="C278" i="3"/>
  <c r="C285" i="3"/>
  <c r="C233" i="3"/>
  <c r="C234" i="3"/>
  <c r="C235" i="3"/>
  <c r="C236" i="3"/>
  <c r="C218" i="3"/>
  <c r="C226" i="3"/>
  <c r="C205" i="3"/>
  <c r="C188" i="3"/>
  <c r="C193" i="3"/>
  <c r="C186" i="3"/>
  <c r="C183" i="3"/>
  <c r="C200" i="3"/>
  <c r="C206" i="3"/>
  <c r="C219" i="3"/>
  <c r="C227" i="3"/>
  <c r="C194" i="3"/>
  <c r="C184" i="3"/>
  <c r="C172" i="3"/>
  <c r="C178" i="3"/>
  <c r="C208" i="3"/>
  <c r="C220" i="3"/>
  <c r="C201" i="3"/>
  <c r="C207" i="3"/>
  <c r="C189" i="3"/>
  <c r="C195" i="3"/>
  <c r="C173" i="3"/>
  <c r="C190" i="3"/>
  <c r="C174" i="3"/>
  <c r="C222" i="3"/>
  <c r="C230" i="3"/>
  <c r="C196" i="3"/>
  <c r="C202" i="3"/>
  <c r="C191" i="3"/>
  <c r="C179" i="3"/>
  <c r="C170" i="3"/>
  <c r="C175" i="3"/>
  <c r="C199" i="3"/>
  <c r="C204" i="3"/>
  <c r="C209" i="3"/>
  <c r="C223" i="3"/>
  <c r="C197" i="3"/>
  <c r="C203" i="3"/>
  <c r="C192" i="3"/>
  <c r="C180" i="3"/>
  <c r="C181" i="3"/>
  <c r="C171" i="3"/>
  <c r="C176" i="3"/>
  <c r="C187" i="3"/>
  <c r="C185" i="3"/>
  <c r="C177" i="3"/>
  <c r="C182" i="3"/>
  <c r="C169" i="3"/>
  <c r="C221" i="3"/>
  <c r="C228" i="3"/>
  <c r="C210" i="3"/>
  <c r="C224" i="3"/>
  <c r="C231" i="3"/>
  <c r="C198" i="3"/>
  <c r="C217" i="3"/>
  <c r="C225" i="3"/>
  <c r="C232" i="3"/>
  <c r="C168" i="3"/>
  <c r="C156" i="3"/>
  <c r="C161" i="3"/>
  <c r="C159" i="3"/>
  <c r="C160" i="3"/>
  <c r="C162" i="3"/>
  <c r="C157" i="3"/>
  <c r="C158" i="3"/>
  <c r="C135" i="3"/>
  <c r="C113" i="3"/>
  <c r="C120" i="3"/>
  <c r="C131" i="3"/>
  <c r="C134" i="3"/>
  <c r="C137" i="3"/>
  <c r="C142" i="3"/>
  <c r="C114" i="3"/>
  <c r="C121" i="3"/>
  <c r="C125" i="3"/>
  <c r="C132" i="3"/>
  <c r="C138" i="3"/>
  <c r="C143" i="3"/>
  <c r="C115" i="3"/>
  <c r="C126" i="3"/>
  <c r="C133" i="3"/>
  <c r="C139" i="3"/>
  <c r="C144" i="3"/>
  <c r="C148" i="3"/>
  <c r="C118" i="3"/>
  <c r="C149" i="3"/>
  <c r="C116" i="3"/>
  <c r="C122" i="3"/>
  <c r="C127" i="3"/>
  <c r="C140" i="3"/>
  <c r="C145" i="3"/>
  <c r="C117" i="3"/>
  <c r="C123" i="3"/>
  <c r="C128" i="3"/>
  <c r="C136" i="3"/>
  <c r="C141" i="3"/>
  <c r="C146" i="3"/>
  <c r="C151" i="3"/>
  <c r="C119" i="3"/>
  <c r="C129" i="3"/>
  <c r="C147" i="3"/>
  <c r="C124" i="3"/>
  <c r="C130" i="3"/>
  <c r="C150" i="3"/>
  <c r="C152" i="3"/>
  <c r="C163" i="3"/>
  <c r="C164" i="3"/>
  <c r="C166" i="3"/>
  <c r="C155" i="3"/>
  <c r="C167" i="3"/>
  <c r="C153" i="3"/>
  <c r="C154" i="3"/>
  <c r="C165" i="3"/>
  <c r="C107" i="3"/>
  <c r="C108" i="3"/>
  <c r="C81" i="3"/>
  <c r="C78" i="3"/>
  <c r="C73" i="3"/>
  <c r="C79" i="3"/>
  <c r="C82" i="3"/>
  <c r="C85" i="3"/>
  <c r="C74" i="3"/>
  <c r="C83" i="3"/>
  <c r="C76" i="3"/>
  <c r="C75" i="3"/>
  <c r="C84" i="3"/>
  <c r="C77" i="3"/>
  <c r="C80" i="3"/>
  <c r="C106" i="3"/>
  <c r="C89" i="3"/>
  <c r="C94" i="3"/>
  <c r="C99" i="3"/>
  <c r="C105" i="3"/>
  <c r="C86" i="3"/>
  <c r="C95" i="3"/>
  <c r="C100" i="3"/>
  <c r="C101" i="3"/>
  <c r="C87" i="3"/>
  <c r="C96" i="3"/>
  <c r="C102" i="3"/>
  <c r="C90" i="3"/>
  <c r="C97" i="3"/>
  <c r="C103" i="3"/>
  <c r="C91" i="3"/>
  <c r="C92" i="3"/>
  <c r="C104" i="3"/>
  <c r="C88" i="3"/>
  <c r="C93" i="3"/>
  <c r="C98" i="3"/>
  <c r="C61" i="3"/>
  <c r="C68" i="3"/>
  <c r="C36" i="3"/>
  <c r="C42" i="3"/>
  <c r="C56" i="3"/>
  <c r="C60" i="3"/>
  <c r="C62" i="3"/>
  <c r="C72" i="3"/>
  <c r="C63" i="3"/>
  <c r="C30" i="3"/>
  <c r="C38" i="3"/>
  <c r="C49" i="3"/>
  <c r="C64" i="3"/>
  <c r="C31" i="3"/>
  <c r="C39" i="3"/>
  <c r="C50" i="3"/>
  <c r="C33" i="3"/>
  <c r="C45" i="3"/>
  <c r="C52" i="3"/>
  <c r="C59" i="3"/>
  <c r="C65" i="3"/>
  <c r="C32" i="3"/>
  <c r="C44" i="3"/>
  <c r="C51" i="3"/>
  <c r="C58" i="3"/>
  <c r="C69" i="3"/>
  <c r="C66" i="3"/>
  <c r="C70" i="3"/>
  <c r="C34" i="3"/>
  <c r="C40" i="3"/>
  <c r="C46" i="3"/>
  <c r="C53" i="3"/>
  <c r="C67" i="3"/>
  <c r="C71" i="3"/>
  <c r="C28" i="3"/>
  <c r="C35" i="3"/>
  <c r="C41" i="3"/>
  <c r="C47" i="3"/>
  <c r="C54" i="3"/>
  <c r="C55" i="3"/>
  <c r="C29" i="3"/>
  <c r="C37" i="3"/>
  <c r="C43" i="3"/>
  <c r="C48" i="3"/>
  <c r="C57" i="3"/>
  <c r="C24" i="3"/>
  <c r="C26" i="3"/>
  <c r="C25" i="3"/>
  <c r="C27" i="3"/>
  <c r="C5" i="3"/>
  <c r="C64" i="27"/>
  <c r="C63" i="27"/>
  <c r="C62" i="27"/>
  <c r="C61" i="27"/>
  <c r="C60" i="27"/>
  <c r="C59" i="27"/>
  <c r="C57" i="27"/>
  <c r="C58" i="27"/>
  <c r="C48" i="27"/>
  <c r="C47" i="27"/>
  <c r="C56" i="27"/>
  <c r="C55" i="27"/>
  <c r="C54" i="27"/>
  <c r="C53" i="27"/>
  <c r="C52" i="27"/>
  <c r="C51" i="27"/>
  <c r="C50" i="27"/>
  <c r="C49" i="27"/>
  <c r="C46" i="27"/>
  <c r="C45" i="27"/>
  <c r="C44" i="27"/>
  <c r="C43" i="27"/>
  <c r="C41" i="27"/>
  <c r="C42" i="27"/>
  <c r="C40" i="27"/>
  <c r="C39" i="27"/>
  <c r="C37" i="27"/>
  <c r="C38" i="27"/>
  <c r="C36" i="27"/>
  <c r="C35" i="27"/>
  <c r="C33" i="27"/>
  <c r="C34" i="27"/>
  <c r="C32" i="27"/>
  <c r="C31" i="27"/>
  <c r="C29" i="27"/>
  <c r="C30" i="27"/>
  <c r="C28" i="27"/>
  <c r="C27" i="27"/>
  <c r="C26" i="27"/>
  <c r="C25" i="27"/>
  <c r="C24" i="27"/>
  <c r="C23" i="27"/>
  <c r="C22" i="27"/>
  <c r="C21" i="27"/>
  <c r="C20" i="27"/>
  <c r="C19" i="27"/>
  <c r="C18" i="27"/>
  <c r="C17" i="27"/>
  <c r="C14" i="27"/>
  <c r="C13" i="27"/>
  <c r="C15" i="27"/>
  <c r="C16" i="27"/>
  <c r="C11" i="27"/>
  <c r="C12" i="27"/>
  <c r="C5" i="27"/>
  <c r="C10" i="27"/>
  <c r="C7" i="27"/>
  <c r="C9" i="27"/>
  <c r="C8" i="27"/>
  <c r="C6" i="27"/>
  <c r="C19" i="3"/>
  <c r="C11" i="3"/>
  <c r="C18" i="3"/>
  <c r="C10" i="3"/>
  <c r="C17" i="3"/>
  <c r="C9" i="3"/>
  <c r="C23" i="3"/>
  <c r="C16" i="3"/>
  <c r="C8" i="3"/>
  <c r="C22" i="3"/>
  <c r="C15" i="3"/>
  <c r="C21" i="3"/>
  <c r="C14" i="3"/>
  <c r="C13" i="3"/>
  <c r="C6" i="3"/>
  <c r="C20" i="3"/>
  <c r="C12" i="3"/>
  <c r="A106" i="1" l="1" a="1"/>
  <c r="A106" i="1" s="1"/>
  <c r="Q106" i="1"/>
  <c r="A105" i="1" l="1" a="1"/>
  <c r="A105" i="1" s="1"/>
  <c r="Q105" i="1"/>
  <c r="A104" i="1" l="1" a="1"/>
  <c r="A104" i="1" s="1"/>
  <c r="Q104" i="1"/>
  <c r="A103" i="1" a="1"/>
  <c r="A103" i="1" s="1"/>
  <c r="Q103" i="1"/>
  <c r="W15" i="3" l="1"/>
  <c r="X14" i="3"/>
  <c r="N16" i="3"/>
  <c r="L14" i="3"/>
  <c r="K13" i="3"/>
  <c r="A102" i="1" a="1"/>
  <c r="A102" i="1" s="1"/>
  <c r="Q102" i="1"/>
  <c r="A101" i="1" a="1"/>
  <c r="A101" i="1" s="1"/>
  <c r="Q101" i="1"/>
  <c r="A100" i="1" l="1" a="1"/>
  <c r="A100" i="1" s="1"/>
  <c r="Q100" i="1"/>
  <c r="A99" i="1" a="1"/>
  <c r="A99" i="1" s="1"/>
  <c r="Q99" i="1"/>
  <c r="A98" i="1" l="1" a="1"/>
  <c r="A98" i="1" s="1"/>
  <c r="Q98" i="1"/>
  <c r="A97" i="1" a="1"/>
  <c r="A97" i="1" s="1"/>
  <c r="Q97" i="1"/>
  <c r="A96" i="1" a="1"/>
  <c r="A96" i="1" s="1"/>
  <c r="Q96" i="1"/>
  <c r="D4" i="24" l="1"/>
  <c r="K17" i="3" l="1"/>
  <c r="L17" i="3"/>
  <c r="N17" i="3"/>
  <c r="R17" i="3"/>
  <c r="W17" i="3"/>
  <c r="X17" i="3"/>
  <c r="A17" i="3" l="1"/>
  <c r="A95" i="1" l="1" a="1"/>
  <c r="A95" i="1" s="1"/>
  <c r="Q95" i="1"/>
  <c r="A94" i="1" a="1"/>
  <c r="A94" i="1" s="1"/>
  <c r="Q94" i="1"/>
  <c r="H5" i="3" l="1"/>
  <c r="K5" i="3"/>
  <c r="L5" i="3"/>
  <c r="W5" i="3"/>
  <c r="Y5" i="3"/>
  <c r="F13" i="22" s="1" a="1"/>
  <c r="F13" i="22" s="1"/>
  <c r="F21" i="22" l="1" a="1"/>
  <c r="F21" i="22" s="1"/>
  <c r="H12" i="22" a="1"/>
  <c r="H12" i="22" s="1"/>
  <c r="H13" i="22" a="1"/>
  <c r="H13" i="22" s="1"/>
  <c r="H14" i="22" a="1"/>
  <c r="H14" i="22" s="1"/>
  <c r="H15" i="22" a="1"/>
  <c r="H15" i="22" s="1"/>
  <c r="H16" i="22" a="1"/>
  <c r="H16" i="22" s="1"/>
  <c r="H17" i="22" a="1"/>
  <c r="H17" i="22" s="1"/>
  <c r="H18" i="22" a="1"/>
  <c r="H18" i="22" s="1"/>
  <c r="H19" i="22" a="1"/>
  <c r="H19" i="22" s="1"/>
  <c r="H20" i="22" a="1"/>
  <c r="H20" i="22" s="1"/>
  <c r="H21" i="22" a="1"/>
  <c r="H21" i="22" s="1"/>
  <c r="H22" i="22" a="1"/>
  <c r="H22" i="22" s="1"/>
  <c r="H23" i="22" a="1"/>
  <c r="H23" i="22" s="1"/>
  <c r="H24" i="22" a="1"/>
  <c r="H24" i="22" s="1"/>
  <c r="H25" i="22" a="1"/>
  <c r="H25" i="22" s="1"/>
  <c r="H26" i="22" a="1"/>
  <c r="H26" i="22" s="1"/>
  <c r="H27" i="22" a="1"/>
  <c r="H27" i="22" s="1"/>
  <c r="H28" i="22" a="1"/>
  <c r="H28" i="22" s="1"/>
  <c r="H29" i="22" a="1"/>
  <c r="H29" i="22" s="1"/>
  <c r="H30" i="22" a="1"/>
  <c r="H30" i="22" s="1"/>
  <c r="H31" i="22" a="1"/>
  <c r="H31" i="22" s="1"/>
  <c r="H32" i="22" a="1"/>
  <c r="H32" i="22" s="1"/>
  <c r="H33" i="22" a="1"/>
  <c r="H33" i="22" s="1"/>
  <c r="H11" i="22" a="1"/>
  <c r="H11" i="22" s="1"/>
  <c r="C12" i="22"/>
  <c r="D12" i="22"/>
  <c r="F12" i="22" a="1"/>
  <c r="F12" i="22" s="1"/>
  <c r="B12" i="22"/>
  <c r="C14" i="22"/>
  <c r="D14" i="22"/>
  <c r="F14" i="22" a="1"/>
  <c r="F14" i="22" s="1"/>
  <c r="D13" i="22"/>
  <c r="E14" i="22"/>
  <c r="G14" i="22"/>
  <c r="B13" i="22"/>
  <c r="B14" i="22"/>
  <c r="C13" i="22"/>
  <c r="C15" i="22"/>
  <c r="F15" i="22" a="1"/>
  <c r="F15" i="22" s="1"/>
  <c r="D15" i="22"/>
  <c r="B15" i="22"/>
  <c r="G15" i="22"/>
  <c r="E15" i="22"/>
  <c r="C16" i="22"/>
  <c r="D16" i="22"/>
  <c r="B16" i="22"/>
  <c r="F16" i="22" a="1"/>
  <c r="F16" i="22" s="1"/>
  <c r="B17" i="22"/>
  <c r="C17" i="22"/>
  <c r="F17" i="22" a="1"/>
  <c r="F17" i="22" s="1"/>
  <c r="D17" i="22"/>
  <c r="C18" i="22"/>
  <c r="B19" i="22"/>
  <c r="B18" i="22"/>
  <c r="C19" i="22"/>
  <c r="D18" i="22"/>
  <c r="D19" i="22"/>
  <c r="F18" i="22" a="1"/>
  <c r="F18" i="22" s="1"/>
  <c r="F19" i="22" a="1"/>
  <c r="F19" i="22" s="1"/>
  <c r="F20" i="22" a="1"/>
  <c r="F20" i="22" s="1"/>
  <c r="D20" i="22"/>
  <c r="C20" i="22"/>
  <c r="B20" i="22"/>
  <c r="B21" i="22"/>
  <c r="G21" i="22"/>
  <c r="C21" i="22"/>
  <c r="E21" i="22"/>
  <c r="D21" i="22"/>
  <c r="C22" i="22"/>
  <c r="E22" i="22"/>
  <c r="B22" i="22"/>
  <c r="G22" i="22"/>
  <c r="D22" i="22"/>
  <c r="F22" i="22" a="1"/>
  <c r="F22" i="22" s="1"/>
  <c r="E23" i="22"/>
  <c r="G23" i="22"/>
  <c r="C23" i="22"/>
  <c r="B23" i="22"/>
  <c r="D23" i="22"/>
  <c r="F23" i="22" a="1"/>
  <c r="F23" i="22" s="1"/>
  <c r="E24" i="22"/>
  <c r="C24" i="22"/>
  <c r="D24" i="22"/>
  <c r="B24" i="22"/>
  <c r="F24" i="22" a="1"/>
  <c r="F24" i="22" s="1"/>
  <c r="G24" i="22"/>
  <c r="B25" i="22"/>
  <c r="E25" i="22"/>
  <c r="C25" i="22"/>
  <c r="G25" i="22"/>
  <c r="F25" i="22" a="1"/>
  <c r="F25" i="22" s="1"/>
  <c r="D25" i="22"/>
  <c r="F26" i="22" a="1"/>
  <c r="F26" i="22" s="1"/>
  <c r="G26" i="22"/>
  <c r="C26" i="22"/>
  <c r="E26" i="22"/>
  <c r="D26" i="22"/>
  <c r="B26" i="22"/>
  <c r="G27" i="22"/>
  <c r="B27" i="22"/>
  <c r="C27" i="22"/>
  <c r="E27" i="22"/>
  <c r="D27" i="22"/>
  <c r="F27" i="22" a="1"/>
  <c r="F27" i="22" s="1"/>
  <c r="D28" i="22"/>
  <c r="F28" i="22" a="1"/>
  <c r="F28" i="22" s="1"/>
  <c r="E28" i="22"/>
  <c r="C28" i="22"/>
  <c r="B28" i="22"/>
  <c r="G28" i="22"/>
  <c r="C29" i="22"/>
  <c r="B29" i="22"/>
  <c r="F29" i="22" a="1"/>
  <c r="F29" i="22" s="1"/>
  <c r="G29" i="22"/>
  <c r="D29" i="22"/>
  <c r="E29" i="22"/>
  <c r="B31" i="22"/>
  <c r="G31" i="22"/>
  <c r="D30" i="22"/>
  <c r="C31" i="22"/>
  <c r="E31" i="22"/>
  <c r="C30" i="22"/>
  <c r="F30" i="22" a="1"/>
  <c r="F30" i="22" s="1"/>
  <c r="D31" i="22"/>
  <c r="F31" i="22" a="1"/>
  <c r="F31" i="22" s="1"/>
  <c r="E30" i="22"/>
  <c r="B30" i="22"/>
  <c r="G30" i="22"/>
  <c r="B33" i="22"/>
  <c r="G32" i="22"/>
  <c r="F32" i="22" a="1"/>
  <c r="F32" i="22" s="1"/>
  <c r="C33" i="22"/>
  <c r="G33" i="22"/>
  <c r="E32" i="22"/>
  <c r="F33" i="22" a="1"/>
  <c r="F33" i="22" s="1"/>
  <c r="E33" i="22"/>
  <c r="C32" i="22"/>
  <c r="D32" i="22"/>
  <c r="D33" i="22"/>
  <c r="B32" i="22"/>
  <c r="C11" i="22"/>
  <c r="B11" i="22"/>
  <c r="F11" i="22" a="1"/>
  <c r="F11" i="22" s="1"/>
  <c r="R5" i="3"/>
  <c r="A5" i="3"/>
  <c r="A394" i="3" l="1"/>
  <c r="A455" i="3"/>
  <c r="I11" i="22"/>
  <c r="I16" i="22"/>
  <c r="I17" i="22"/>
  <c r="I15" i="22"/>
  <c r="I25" i="22"/>
  <c r="I27" i="22"/>
  <c r="I23" i="22"/>
  <c r="I30" i="22"/>
  <c r="I28" i="22"/>
  <c r="I32" i="22"/>
  <c r="I31" i="22"/>
  <c r="I22" i="22"/>
  <c r="I18" i="22"/>
  <c r="I12" i="22"/>
  <c r="F34" i="22"/>
  <c r="I29" i="22"/>
  <c r="I24" i="22"/>
  <c r="I20" i="22"/>
  <c r="I19" i="22"/>
  <c r="I14" i="22"/>
  <c r="I33" i="22"/>
  <c r="I26" i="22"/>
  <c r="I21" i="22"/>
  <c r="I13" i="22"/>
  <c r="K13" i="1"/>
  <c r="K12" i="1"/>
  <c r="K11" i="1"/>
  <c r="K10" i="1"/>
  <c r="K9" i="1"/>
  <c r="K8" i="1"/>
  <c r="K7" i="1"/>
  <c r="K6" i="1"/>
  <c r="K5" i="1"/>
  <c r="K4" i="1"/>
  <c r="R394" i="3" l="1"/>
  <c r="R455" i="3"/>
  <c r="I34" i="22"/>
  <c r="D2" i="23"/>
  <c r="R395" i="3" l="1"/>
  <c r="R396" i="3"/>
  <c r="I36" i="22"/>
  <c r="I35" i="22" s="1"/>
  <c r="A3" i="1" a="1"/>
  <c r="A3" i="1" s="1"/>
  <c r="A4" i="1" a="1"/>
  <c r="A4" i="1" s="1"/>
  <c r="A5" i="1" a="1"/>
  <c r="A5" i="1" s="1"/>
  <c r="A6" i="1" a="1"/>
  <c r="A6" i="1" s="1"/>
  <c r="A7" i="1" a="1"/>
  <c r="A7" i="1" s="1"/>
  <c r="A8" i="1" a="1"/>
  <c r="A8" i="1" s="1"/>
  <c r="A9" i="1" a="1"/>
  <c r="A9" i="1" s="1"/>
  <c r="A10" i="1" a="1"/>
  <c r="A10" i="1" s="1"/>
  <c r="A11" i="1" a="1"/>
  <c r="A11" i="1" s="1"/>
  <c r="A12" i="1" a="1"/>
  <c r="A12" i="1" s="1"/>
  <c r="A13" i="1" a="1"/>
  <c r="A13" i="1" s="1"/>
  <c r="A14" i="1" a="1"/>
  <c r="A14" i="1" s="1"/>
  <c r="A15" i="1" a="1"/>
  <c r="A15" i="1" s="1"/>
  <c r="A16" i="1" a="1"/>
  <c r="A16" i="1" s="1"/>
  <c r="A17" i="1" a="1"/>
  <c r="A17" i="1" s="1"/>
  <c r="A18" i="1" a="1"/>
  <c r="A18" i="1" s="1"/>
  <c r="A19" i="1" a="1"/>
  <c r="A19" i="1" s="1"/>
  <c r="A20" i="1" a="1"/>
  <c r="A20" i="1" s="1"/>
  <c r="A21" i="1" a="1"/>
  <c r="A21" i="1" s="1"/>
  <c r="A22" i="1" a="1"/>
  <c r="A22" i="1" s="1"/>
  <c r="A23" i="1" a="1"/>
  <c r="A23" i="1" s="1"/>
  <c r="A24" i="1" a="1"/>
  <c r="A24" i="1" s="1"/>
  <c r="A25" i="1" a="1"/>
  <c r="A25" i="1" s="1"/>
  <c r="A26" i="1" a="1"/>
  <c r="A26" i="1" s="1"/>
  <c r="A27" i="1" a="1"/>
  <c r="A27" i="1" s="1"/>
  <c r="A28" i="1" a="1"/>
  <c r="A28" i="1" s="1"/>
  <c r="A29" i="1" a="1"/>
  <c r="A29" i="1" s="1"/>
  <c r="A30" i="1" a="1"/>
  <c r="A30" i="1" s="1"/>
  <c r="A31" i="1" a="1"/>
  <c r="A31" i="1" s="1"/>
  <c r="A32" i="1" a="1"/>
  <c r="A32" i="1" s="1"/>
  <c r="A33" i="1" a="1"/>
  <c r="A33" i="1" s="1"/>
  <c r="A34" i="1" a="1"/>
  <c r="A34" i="1" s="1"/>
  <c r="A35" i="1" a="1"/>
  <c r="A35" i="1" s="1"/>
  <c r="A36" i="1" a="1"/>
  <c r="A36" i="1" s="1"/>
  <c r="A37" i="1" a="1"/>
  <c r="A37" i="1" s="1"/>
  <c r="A38" i="1" a="1"/>
  <c r="A38" i="1" s="1"/>
  <c r="A39" i="1" a="1"/>
  <c r="A39" i="1" s="1"/>
  <c r="A40" i="1" a="1"/>
  <c r="A40" i="1" s="1"/>
  <c r="A41" i="1" a="1"/>
  <c r="A41" i="1" s="1"/>
  <c r="A42" i="1" a="1"/>
  <c r="A42" i="1" s="1"/>
  <c r="A43" i="1" a="1"/>
  <c r="A43" i="1" s="1"/>
  <c r="A44" i="1" a="1"/>
  <c r="A44" i="1" s="1"/>
  <c r="A45" i="1" a="1"/>
  <c r="A45" i="1" s="1"/>
  <c r="A46" i="1" a="1"/>
  <c r="A46" i="1" s="1"/>
  <c r="A47" i="1" a="1"/>
  <c r="A47" i="1" s="1"/>
  <c r="A48" i="1" a="1"/>
  <c r="A48" i="1" s="1"/>
  <c r="A49" i="1" a="1"/>
  <c r="A49" i="1" s="1"/>
  <c r="A50" i="1" a="1"/>
  <c r="A50" i="1" s="1"/>
  <c r="A51" i="1" a="1"/>
  <c r="A51" i="1" s="1"/>
  <c r="A52" i="1" a="1"/>
  <c r="A52" i="1" s="1"/>
  <c r="A53" i="1" a="1"/>
  <c r="A53" i="1" s="1"/>
  <c r="A54" i="1" a="1"/>
  <c r="A54" i="1" s="1"/>
  <c r="A55" i="1" a="1"/>
  <c r="A55" i="1" s="1"/>
  <c r="A56" i="1" a="1"/>
  <c r="A56" i="1" s="1"/>
  <c r="A57" i="1" a="1"/>
  <c r="A57" i="1" s="1"/>
  <c r="A58" i="1" a="1"/>
  <c r="A58" i="1" s="1"/>
  <c r="A59" i="1" a="1"/>
  <c r="A59" i="1" s="1"/>
  <c r="A60" i="1" a="1"/>
  <c r="A60" i="1" s="1"/>
  <c r="A61" i="1" a="1"/>
  <c r="A61" i="1" s="1"/>
  <c r="A62" i="1" a="1"/>
  <c r="A62" i="1" s="1"/>
  <c r="A63" i="1" a="1"/>
  <c r="A63" i="1" s="1"/>
  <c r="A64" i="1" a="1"/>
  <c r="A64" i="1" s="1"/>
  <c r="A65" i="1" a="1"/>
  <c r="A65" i="1" s="1"/>
  <c r="A66" i="1" a="1"/>
  <c r="A66" i="1" s="1"/>
  <c r="A67" i="1" a="1"/>
  <c r="A67" i="1" s="1"/>
  <c r="A68" i="1" a="1"/>
  <c r="A68" i="1" s="1"/>
  <c r="A69" i="1" a="1"/>
  <c r="A69" i="1" s="1"/>
  <c r="A70" i="1" a="1"/>
  <c r="A70" i="1" s="1"/>
  <c r="A71" i="1" a="1"/>
  <c r="A71" i="1" s="1"/>
  <c r="A72" i="1" a="1"/>
  <c r="A72" i="1" s="1"/>
  <c r="A73" i="1" a="1"/>
  <c r="A73" i="1" s="1"/>
  <c r="A74" i="1" a="1"/>
  <c r="A74" i="1" s="1"/>
  <c r="A75" i="1" a="1"/>
  <c r="A75" i="1" s="1"/>
  <c r="A76" i="1" a="1"/>
  <c r="A76" i="1" s="1"/>
  <c r="A77" i="1" a="1"/>
  <c r="A77" i="1" s="1"/>
  <c r="A78" i="1" a="1"/>
  <c r="A78" i="1" s="1"/>
  <c r="A79" i="1" a="1"/>
  <c r="A79" i="1" s="1"/>
  <c r="A80" i="1" a="1"/>
  <c r="A80" i="1" s="1"/>
  <c r="A81" i="1" a="1"/>
  <c r="A81" i="1" s="1"/>
  <c r="A82" i="1" a="1"/>
  <c r="A82" i="1" s="1"/>
  <c r="A83" i="1" a="1"/>
  <c r="A83" i="1" s="1"/>
  <c r="A84" i="1" a="1"/>
  <c r="A84" i="1" s="1"/>
  <c r="A85" i="1" a="1"/>
  <c r="A85" i="1" s="1"/>
  <c r="A86" i="1" a="1"/>
  <c r="A86" i="1" s="1"/>
  <c r="A87" i="1" a="1"/>
  <c r="A87" i="1" s="1"/>
  <c r="A88" i="1" a="1"/>
  <c r="A88" i="1" s="1"/>
  <c r="A89" i="1" a="1"/>
  <c r="A89" i="1" s="1"/>
  <c r="A90" i="1" a="1"/>
  <c r="A90" i="1" s="1"/>
  <c r="A91" i="1" a="1"/>
  <c r="A91" i="1" s="1"/>
  <c r="A92" i="1" a="1"/>
  <c r="A92" i="1" s="1"/>
  <c r="A93" i="1" a="1"/>
  <c r="A93" i="1" s="1"/>
  <c r="A2" i="1" a="1"/>
  <c r="A2" i="1" s="1"/>
  <c r="Q93" i="1"/>
  <c r="R8" i="3"/>
  <c r="R9" i="3"/>
  <c r="R10" i="3"/>
  <c r="R11" i="3"/>
  <c r="R12" i="3"/>
  <c r="R13" i="3"/>
  <c r="R14" i="3"/>
  <c r="R15" i="3"/>
  <c r="R16" i="3"/>
  <c r="R19" i="3"/>
  <c r="R20" i="3"/>
  <c r="R21" i="3"/>
  <c r="R22" i="3"/>
  <c r="R23" i="3"/>
  <c r="R456" i="3" l="1"/>
  <c r="R457" i="3"/>
  <c r="R6" i="3"/>
  <c r="K23" i="3" l="1"/>
  <c r="E20" i="22" s="1"/>
  <c r="L23" i="3"/>
  <c r="G20" i="22" s="1"/>
  <c r="N23" i="3"/>
  <c r="W23" i="3"/>
  <c r="X23" i="3"/>
  <c r="K22" i="3"/>
  <c r="E19" i="22" s="1"/>
  <c r="L22" i="3"/>
  <c r="G19" i="22" s="1"/>
  <c r="N22" i="3"/>
  <c r="W22" i="3"/>
  <c r="X22" i="3"/>
  <c r="K21" i="3"/>
  <c r="E18" i="22" s="1"/>
  <c r="L21" i="3"/>
  <c r="G18" i="22" s="1"/>
  <c r="N21" i="3"/>
  <c r="W21" i="3"/>
  <c r="X21" i="3"/>
  <c r="K14" i="3"/>
  <c r="K15" i="3"/>
  <c r="E12" i="22" s="1"/>
  <c r="K16" i="3"/>
  <c r="E13" i="22" s="1"/>
  <c r="K19" i="3"/>
  <c r="E16" i="22" s="1"/>
  <c r="K20" i="3"/>
  <c r="E17" i="22" s="1"/>
  <c r="L13" i="3"/>
  <c r="L15" i="3"/>
  <c r="G12" i="22" s="1"/>
  <c r="L16" i="3"/>
  <c r="G13" i="22" s="1"/>
  <c r="L19" i="3"/>
  <c r="G16" i="22" s="1"/>
  <c r="L20" i="3"/>
  <c r="G17" i="22" s="1"/>
  <c r="N13" i="3"/>
  <c r="N14" i="3"/>
  <c r="N15" i="3"/>
  <c r="N19" i="3"/>
  <c r="N20" i="3"/>
  <c r="W13" i="3"/>
  <c r="W14" i="3"/>
  <c r="W16" i="3"/>
  <c r="W19" i="3"/>
  <c r="W20" i="3"/>
  <c r="X13" i="3"/>
  <c r="X15" i="3"/>
  <c r="X16" i="3"/>
  <c r="X19" i="3"/>
  <c r="X20" i="3"/>
  <c r="K12" i="3"/>
  <c r="L12" i="3"/>
  <c r="N12" i="3"/>
  <c r="W12" i="3"/>
  <c r="X12" i="3"/>
  <c r="K11" i="3"/>
  <c r="L11" i="3"/>
  <c r="N11" i="3"/>
  <c r="W11" i="3"/>
  <c r="X11" i="3"/>
  <c r="K10" i="3"/>
  <c r="L10" i="3"/>
  <c r="N10" i="3"/>
  <c r="W10" i="3"/>
  <c r="X10" i="3"/>
  <c r="K9" i="3"/>
  <c r="L9" i="3"/>
  <c r="N9" i="3"/>
  <c r="W9" i="3"/>
  <c r="X9" i="3"/>
  <c r="K6" i="3"/>
  <c r="K8" i="3"/>
  <c r="L6" i="3"/>
  <c r="L8" i="3"/>
  <c r="N6" i="3"/>
  <c r="N8" i="3"/>
  <c r="W6" i="3"/>
  <c r="W8" i="3"/>
  <c r="X8" i="3"/>
  <c r="A16" i="3" l="1"/>
  <c r="A23" i="3"/>
  <c r="A6" i="3"/>
  <c r="A15" i="3"/>
  <c r="A14" i="3"/>
  <c r="A9" i="3"/>
  <c r="A13" i="3"/>
  <c r="A8" i="3"/>
  <c r="A10" i="3"/>
  <c r="A12" i="3"/>
  <c r="A11" i="3"/>
  <c r="A20" i="3"/>
  <c r="A21" i="3"/>
  <c r="A19" i="3"/>
  <c r="A22" i="3"/>
  <c r="Q74" i="1" l="1"/>
  <c r="Q82" i="1" l="1"/>
  <c r="Q81" i="1"/>
  <c r="Q40" i="1" l="1"/>
  <c r="Q43" i="1" l="1"/>
  <c r="Q79" i="1" l="1"/>
  <c r="Q3" i="1" l="1"/>
  <c r="Q2" i="1"/>
  <c r="O2" i="1" s="1"/>
  <c r="O3" i="1" l="1"/>
  <c r="P2" i="1"/>
  <c r="P3" i="1" l="1"/>
  <c r="Q92" i="1" l="1"/>
  <c r="Q80" i="1" l="1"/>
  <c r="Q75" i="1" l="1"/>
  <c r="Q42" i="1" l="1"/>
  <c r="Q76" i="1"/>
  <c r="Q78" i="1"/>
  <c r="Q77" i="1"/>
  <c r="Q83" i="1" l="1"/>
  <c r="Q72" i="1" l="1"/>
  <c r="Q44" i="1" l="1"/>
  <c r="Q23" i="1"/>
  <c r="Q22" i="1"/>
  <c r="Q21" i="1"/>
  <c r="Q20" i="1"/>
  <c r="Q68" i="1"/>
  <c r="Q69" i="1"/>
  <c r="Q19" i="1"/>
  <c r="Q32" i="1" l="1"/>
  <c r="Q39" i="1" l="1"/>
  <c r="Q38" i="1"/>
  <c r="Q71" i="1" l="1"/>
  <c r="Q41" i="1"/>
  <c r="Q70" i="1" l="1"/>
  <c r="Q24" i="1" l="1"/>
  <c r="Q25" i="1"/>
  <c r="Q26" i="1"/>
  <c r="Q27" i="1"/>
  <c r="Q28" i="1"/>
  <c r="Q29" i="1"/>
  <c r="Q30" i="1"/>
  <c r="Q31" i="1"/>
  <c r="Q34" i="1"/>
  <c r="Q35" i="1"/>
  <c r="Q36" i="1"/>
  <c r="Q37" i="1"/>
  <c r="Q33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84" i="1"/>
  <c r="Q85" i="1"/>
  <c r="Q86" i="1"/>
  <c r="Q87" i="1"/>
  <c r="Q88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91" i="1"/>
  <c r="Q90" i="1"/>
  <c r="Q89" i="1"/>
  <c r="Q73" i="1"/>
  <c r="X2" i="1" l="1"/>
  <c r="X3" i="1" l="1"/>
  <c r="K3" i="3" l="1"/>
  <c r="W2" i="1" l="1"/>
  <c r="AC2" i="1"/>
  <c r="AC3" i="1" s="1"/>
  <c r="AD2" i="1"/>
  <c r="W3" i="1" l="1"/>
  <c r="X4" i="1"/>
  <c r="AC4" i="1"/>
  <c r="AD3" i="1"/>
  <c r="AD4" i="1" s="1"/>
  <c r="X5" i="1" l="1"/>
  <c r="X6" i="1" s="1"/>
  <c r="AC5" i="1"/>
  <c r="AC6" i="1" s="1"/>
  <c r="AD5" i="1"/>
  <c r="AD6" i="1" s="1"/>
  <c r="W4" i="1"/>
  <c r="X7" i="1" l="1"/>
  <c r="W5" i="1"/>
  <c r="W6" i="1" s="1"/>
  <c r="AC7" i="1"/>
  <c r="AC8" i="1" s="1"/>
  <c r="AD7" i="1"/>
  <c r="AD8" i="1" s="1"/>
  <c r="X8" i="1" l="1"/>
  <c r="AC9" i="1"/>
  <c r="AD9" i="1"/>
  <c r="X9" i="1" l="1"/>
  <c r="AC10" i="1"/>
  <c r="AC11" i="1" s="1"/>
  <c r="AD10" i="1"/>
  <c r="W7" i="1"/>
  <c r="X10" i="1" l="1"/>
  <c r="X11" i="1" s="1"/>
  <c r="W8" i="1"/>
  <c r="W9" i="1" s="1"/>
  <c r="W10" i="1" s="1"/>
  <c r="AD11" i="1"/>
  <c r="AD12" i="1" s="1"/>
  <c r="AC12" i="1"/>
  <c r="AC13" i="1" s="1"/>
  <c r="X12" i="1" l="1"/>
  <c r="X13" i="1" s="1"/>
  <c r="X14" i="1" s="1"/>
  <c r="X15" i="1" s="1"/>
  <c r="W11" i="1"/>
  <c r="AC14" i="1"/>
  <c r="AD13" i="1"/>
  <c r="X16" i="1" l="1"/>
  <c r="X17" i="1" s="1"/>
  <c r="W12" i="1"/>
  <c r="W13" i="1" s="1"/>
  <c r="AC15" i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D14" i="1"/>
  <c r="X18" i="1" l="1"/>
  <c r="X19" i="1" s="1"/>
  <c r="W14" i="1"/>
  <c r="W15" i="1" s="1"/>
  <c r="W16" i="1" s="1"/>
  <c r="W17" i="1" s="1"/>
  <c r="W18" i="1" s="1"/>
  <c r="W19" i="1" s="1"/>
  <c r="W20" i="1" s="1"/>
  <c r="W21" i="1" s="1"/>
  <c r="AD15" i="1"/>
  <c r="X20" i="1" l="1"/>
  <c r="W22" i="1"/>
  <c r="W23" i="1" s="1"/>
  <c r="AD16" i="1"/>
  <c r="W24" i="1" l="1"/>
  <c r="W25" i="1" s="1"/>
  <c r="X21" i="1"/>
  <c r="X22" i="1" s="1"/>
  <c r="X23" i="1" s="1"/>
  <c r="AD17" i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D33" i="1" s="1"/>
  <c r="AD34" i="1" s="1"/>
  <c r="AD35" i="1" s="1"/>
  <c r="AD36" i="1" s="1"/>
  <c r="AD37" i="1" s="1"/>
  <c r="AD38" i="1" s="1"/>
  <c r="AD39" i="1" s="1"/>
  <c r="AD40" i="1" s="1"/>
  <c r="AD41" i="1" s="1"/>
  <c r="AD42" i="1" s="1"/>
  <c r="AD43" i="1" s="1"/>
  <c r="AD44" i="1" s="1"/>
  <c r="W26" i="1" l="1"/>
  <c r="W27" i="1" s="1"/>
  <c r="W28" i="1" s="1"/>
  <c r="X24" i="1"/>
  <c r="X25" i="1" s="1"/>
  <c r="AF2" i="1"/>
  <c r="AF22" i="1"/>
  <c r="AF4" i="1"/>
  <c r="AF30" i="1"/>
  <c r="AF27" i="1"/>
  <c r="AF38" i="1"/>
  <c r="AF35" i="1"/>
  <c r="AF15" i="1"/>
  <c r="AF13" i="1"/>
  <c r="AF39" i="1"/>
  <c r="AF5" i="1"/>
  <c r="AF16" i="1"/>
  <c r="AF28" i="1"/>
  <c r="AF21" i="1"/>
  <c r="AF9" i="1"/>
  <c r="AF25" i="1"/>
  <c r="AF33" i="1"/>
  <c r="AF23" i="1"/>
  <c r="AF34" i="1"/>
  <c r="AF20" i="1"/>
  <c r="AF40" i="1"/>
  <c r="AF7" i="1"/>
  <c r="AF17" i="1"/>
  <c r="AF43" i="1"/>
  <c r="AF6" i="1"/>
  <c r="AF14" i="1"/>
  <c r="AF24" i="1"/>
  <c r="AF11" i="1"/>
  <c r="AF3" i="1"/>
  <c r="AF36" i="1"/>
  <c r="AF37" i="1"/>
  <c r="AF29" i="1"/>
  <c r="AF32" i="1"/>
  <c r="AF26" i="1"/>
  <c r="AF31" i="1"/>
  <c r="AF12" i="1"/>
  <c r="AF18" i="1"/>
  <c r="AF42" i="1"/>
  <c r="AF19" i="1"/>
  <c r="AF8" i="1"/>
  <c r="AF10" i="1"/>
  <c r="AF41" i="1"/>
  <c r="AF44" i="1"/>
  <c r="X26" i="1" l="1"/>
  <c r="X27" i="1" s="1"/>
  <c r="X28" i="1" s="1"/>
  <c r="W29" i="1"/>
  <c r="AG10" i="1"/>
  <c r="AG21" i="1"/>
  <c r="AG44" i="1"/>
  <c r="AG26" i="1"/>
  <c r="AG25" i="1"/>
  <c r="AG6" i="1"/>
  <c r="AG2" i="1"/>
  <c r="AG43" i="1"/>
  <c r="AG4" i="1"/>
  <c r="AG39" i="1"/>
  <c r="AG41" i="1"/>
  <c r="AG14" i="1"/>
  <c r="AG29" i="1"/>
  <c r="AG40" i="1"/>
  <c r="AG28" i="1"/>
  <c r="AG16" i="1"/>
  <c r="AG13" i="1"/>
  <c r="AG23" i="1"/>
  <c r="AG8" i="1"/>
  <c r="AG3" i="1"/>
  <c r="AG9" i="1"/>
  <c r="AG19" i="1"/>
  <c r="AG7" i="1"/>
  <c r="AG27" i="1"/>
  <c r="AG33" i="1"/>
  <c r="AG42" i="1"/>
  <c r="AG5" i="1"/>
  <c r="AG34" i="1"/>
  <c r="AG31" i="1"/>
  <c r="AG12" i="1"/>
  <c r="AG38" i="1"/>
  <c r="AG35" i="1"/>
  <c r="AG32" i="1"/>
  <c r="AG24" i="1"/>
  <c r="AG11" i="1"/>
  <c r="AG20" i="1"/>
  <c r="AG36" i="1"/>
  <c r="AG17" i="1"/>
  <c r="AG15" i="1"/>
  <c r="AG37" i="1"/>
  <c r="AG22" i="1"/>
  <c r="AG30" i="1"/>
  <c r="AG18" i="1"/>
  <c r="X29" i="1" l="1"/>
  <c r="X30" i="1" s="1"/>
  <c r="X31" i="1" s="1"/>
  <c r="W30" i="1"/>
  <c r="X32" i="1" l="1"/>
  <c r="W31" i="1"/>
  <c r="W32" i="1" s="1"/>
  <c r="X33" i="1" l="1"/>
  <c r="W33" i="1"/>
  <c r="W34" i="1" s="1"/>
  <c r="W35" i="1" s="1"/>
  <c r="W36" i="1" s="1"/>
  <c r="X34" i="1" l="1"/>
  <c r="W37" i="1"/>
  <c r="X35" i="1" l="1"/>
  <c r="W38" i="1"/>
  <c r="X36" i="1" l="1"/>
  <c r="X37" i="1" s="1"/>
  <c r="X38" i="1" s="1"/>
  <c r="X39" i="1" s="1"/>
  <c r="W39" i="1"/>
  <c r="W40" i="1" s="1"/>
  <c r="W41" i="1" s="1"/>
  <c r="W42" i="1" s="1"/>
  <c r="X40" i="1" l="1"/>
  <c r="X41" i="1" s="1"/>
  <c r="W43" i="1"/>
  <c r="X42" i="1" l="1"/>
  <c r="X43" i="1" s="1"/>
  <c r="X44" i="1" s="1"/>
  <c r="X45" i="1" s="1"/>
  <c r="W44" i="1"/>
  <c r="X46" i="1" l="1"/>
  <c r="X47" i="1" s="1"/>
  <c r="W45" i="1"/>
  <c r="X48" i="1" l="1"/>
  <c r="W46" i="1"/>
  <c r="X49" i="1" l="1"/>
  <c r="X50" i="1" s="1"/>
  <c r="W47" i="1"/>
  <c r="X51" i="1" l="1"/>
  <c r="X52" i="1" s="1"/>
  <c r="X53" i="1" s="1"/>
  <c r="X54" i="1" s="1"/>
  <c r="X55" i="1" s="1"/>
  <c r="X56" i="1" s="1"/>
  <c r="W48" i="1"/>
  <c r="X57" i="1" l="1"/>
  <c r="X58" i="1" s="1"/>
  <c r="W49" i="1"/>
  <c r="X59" i="1" l="1"/>
  <c r="X60" i="1" s="1"/>
  <c r="X61" i="1" s="1"/>
  <c r="W50" i="1"/>
  <c r="X62" i="1" l="1"/>
  <c r="X63" i="1" s="1"/>
  <c r="W51" i="1"/>
  <c r="W52" i="1" l="1"/>
  <c r="X64" i="1"/>
  <c r="W53" i="1" l="1"/>
  <c r="X65" i="1"/>
  <c r="X66" i="1" l="1"/>
  <c r="W54" i="1"/>
  <c r="W55" i="1" l="1"/>
  <c r="X67" i="1"/>
  <c r="Z35" i="1" l="1"/>
  <c r="Z27" i="1"/>
  <c r="Z11" i="1"/>
  <c r="Z6" i="1"/>
  <c r="Z59" i="1"/>
  <c r="Z64" i="1"/>
  <c r="Z66" i="1"/>
  <c r="Z26" i="1"/>
  <c r="Z65" i="1"/>
  <c r="Z57" i="1"/>
  <c r="Z7" i="1"/>
  <c r="Z20" i="1"/>
  <c r="Z52" i="1"/>
  <c r="Z56" i="1"/>
  <c r="Z54" i="1"/>
  <c r="Z38" i="1"/>
  <c r="Z29" i="1"/>
  <c r="Z32" i="1"/>
  <c r="Z37" i="1"/>
  <c r="Z34" i="1"/>
  <c r="Z25" i="1"/>
  <c r="Z40" i="1"/>
  <c r="Z61" i="1"/>
  <c r="Z62" i="1"/>
  <c r="Z24" i="1"/>
  <c r="Z28" i="1"/>
  <c r="Z33" i="1"/>
  <c r="Z5" i="1"/>
  <c r="Z13" i="1"/>
  <c r="Z49" i="1"/>
  <c r="Z41" i="1"/>
  <c r="Z42" i="1"/>
  <c r="Z31" i="1"/>
  <c r="Z9" i="1"/>
  <c r="Z43" i="1"/>
  <c r="Z15" i="1"/>
  <c r="Z21" i="1"/>
  <c r="Z48" i="1"/>
  <c r="Z51" i="1"/>
  <c r="Z58" i="1"/>
  <c r="Z10" i="1"/>
  <c r="Z17" i="1"/>
  <c r="Z19" i="1"/>
  <c r="Z3" i="1"/>
  <c r="Z36" i="1"/>
  <c r="Z47" i="1"/>
  <c r="Z60" i="1"/>
  <c r="Z22" i="1"/>
  <c r="Z67" i="1"/>
  <c r="Z12" i="1"/>
  <c r="Z55" i="1"/>
  <c r="Z4" i="1"/>
  <c r="Z18" i="1"/>
  <c r="Z30" i="1"/>
  <c r="Z53" i="1"/>
  <c r="Z50" i="1"/>
  <c r="Z63" i="1"/>
  <c r="Z45" i="1"/>
  <c r="Z16" i="1"/>
  <c r="Z39" i="1"/>
  <c r="Z14" i="1"/>
  <c r="Z44" i="1"/>
  <c r="Z8" i="1"/>
  <c r="Z46" i="1"/>
  <c r="Z23" i="1"/>
  <c r="W56" i="1"/>
  <c r="W57" i="1" l="1"/>
  <c r="W58" i="1" l="1"/>
  <c r="W59" i="1" l="1"/>
  <c r="W60" i="1" l="1"/>
  <c r="W61" i="1" s="1"/>
  <c r="W62" i="1" s="1"/>
  <c r="W63" i="1" s="1"/>
  <c r="W64" i="1" s="1"/>
  <c r="W65" i="1" s="1"/>
  <c r="W66" i="1" l="1"/>
  <c r="W67" i="1" l="1"/>
  <c r="Z2" i="1" l="1"/>
  <c r="AA62" i="1" l="1"/>
  <c r="AA23" i="1"/>
  <c r="AA24" i="1"/>
  <c r="AA34" i="1"/>
  <c r="AA15" i="1"/>
  <c r="AA49" i="1"/>
  <c r="AA37" i="1"/>
  <c r="AA59" i="1"/>
  <c r="AA21" i="1"/>
  <c r="AA66" i="1"/>
  <c r="AA17" i="1"/>
  <c r="AA63" i="1"/>
  <c r="AA38" i="1"/>
  <c r="AA7" i="1"/>
  <c r="AA51" i="1"/>
  <c r="AA3" i="1"/>
  <c r="AA57" i="1"/>
  <c r="AA25" i="1"/>
  <c r="AA53" i="1"/>
  <c r="AA14" i="1"/>
  <c r="AA10" i="1"/>
  <c r="AA33" i="1"/>
  <c r="AA16" i="1"/>
  <c r="AA18" i="1"/>
  <c r="AA64" i="1"/>
  <c r="AA56" i="1"/>
  <c r="AA28" i="1"/>
  <c r="AA60" i="1"/>
  <c r="AA6" i="1"/>
  <c r="AA52" i="1"/>
  <c r="AA13" i="1"/>
  <c r="AA41" i="1"/>
  <c r="AA30" i="1"/>
  <c r="AA29" i="1"/>
  <c r="AA11" i="1"/>
  <c r="AA20" i="1"/>
  <c r="AA65" i="1"/>
  <c r="AA8" i="1"/>
  <c r="AA2" i="1"/>
  <c r="AA26" i="1"/>
  <c r="AA19" i="1"/>
  <c r="AA58" i="1"/>
  <c r="AA32" i="1"/>
  <c r="AA9" i="1"/>
  <c r="AA50" i="1"/>
  <c r="AA4" i="1"/>
  <c r="AA22" i="1"/>
  <c r="AA43" i="1"/>
  <c r="AA47" i="1"/>
  <c r="AA45" i="1"/>
  <c r="AA54" i="1"/>
  <c r="AA36" i="1"/>
  <c r="AA5" i="1"/>
  <c r="AA35" i="1"/>
  <c r="AA39" i="1"/>
  <c r="AA48" i="1"/>
  <c r="AA44" i="1"/>
  <c r="AA55" i="1"/>
  <c r="AA67" i="1"/>
  <c r="AA40" i="1"/>
  <c r="AA27" i="1"/>
  <c r="AA42" i="1"/>
  <c r="AA46" i="1"/>
  <c r="AA61" i="1"/>
  <c r="AA31" i="1"/>
  <c r="AA12" i="1"/>
  <c r="P4" i="1" l="1"/>
  <c r="O4" i="1"/>
  <c r="O5" i="1" l="1"/>
  <c r="O6" i="1" s="1"/>
  <c r="O7" i="1" s="1"/>
  <c r="P5" i="1"/>
  <c r="P6" i="1" l="1"/>
  <c r="O8" i="1"/>
  <c r="O9" i="1" l="1"/>
  <c r="P7" i="1"/>
  <c r="P8" i="1" l="1"/>
  <c r="O10" i="1"/>
  <c r="O11" i="1" l="1"/>
  <c r="P9" i="1"/>
  <c r="O12" i="1" l="1"/>
  <c r="O13" i="1" s="1"/>
  <c r="P10" i="1"/>
  <c r="O14" i="1" l="1"/>
  <c r="O15" i="1" s="1"/>
  <c r="O16" i="1" s="1"/>
  <c r="O17" i="1" s="1"/>
  <c r="O18" i="1" s="1"/>
  <c r="P11" i="1"/>
  <c r="O19" i="1" l="1"/>
  <c r="O20" i="1" s="1"/>
  <c r="O21" i="1" s="1"/>
  <c r="O22" i="1" s="1"/>
  <c r="O23" i="1" s="1"/>
  <c r="O24" i="1" s="1"/>
  <c r="O25" i="1" s="1"/>
  <c r="P12" i="1"/>
  <c r="P13" i="1" l="1"/>
  <c r="P14" i="1" l="1"/>
  <c r="P15" i="1" s="1"/>
  <c r="P16" i="1" s="1"/>
  <c r="P17" i="1" s="1"/>
  <c r="P18" i="1" s="1"/>
  <c r="P19" i="1" l="1"/>
  <c r="P20" i="1" s="1"/>
  <c r="P21" i="1" s="1"/>
  <c r="P22" i="1" s="1"/>
  <c r="P23" i="1" s="1"/>
  <c r="P24" i="1" s="1"/>
  <c r="P25" i="1" s="1"/>
  <c r="A1148" i="3" l="1"/>
  <c r="A2367" i="3"/>
  <c r="A1750" i="3"/>
  <c r="R1148" i="3" l="1"/>
  <c r="R2367" i="3"/>
  <c r="R1750" i="3"/>
  <c r="R2368" i="3" l="1"/>
  <c r="R2369" i="3"/>
  <c r="R1149" i="3"/>
  <c r="R1150" i="3"/>
  <c r="P26" i="1"/>
  <c r="P27" i="1" s="1"/>
  <c r="O26" i="1"/>
  <c r="O27" i="1" s="1"/>
  <c r="R1751" i="3" l="1"/>
  <c r="R1752" i="3"/>
  <c r="O28" i="1"/>
  <c r="O29" i="1" s="1"/>
  <c r="P28" i="1"/>
  <c r="P29" i="1" l="1"/>
  <c r="O30" i="1"/>
  <c r="O31" i="1" s="1"/>
  <c r="P30" i="1" l="1"/>
  <c r="O32" i="1"/>
  <c r="O33" i="1" s="1"/>
  <c r="O34" i="1" l="1"/>
  <c r="P31" i="1"/>
  <c r="O35" i="1" l="1"/>
  <c r="P32" i="1"/>
  <c r="O36" i="1" l="1"/>
  <c r="O37" i="1" s="1"/>
  <c r="P33" i="1"/>
  <c r="O38" i="1" l="1"/>
  <c r="O39" i="1" s="1"/>
  <c r="P34" i="1"/>
  <c r="P35" i="1" s="1"/>
  <c r="P36" i="1" s="1"/>
  <c r="P37" i="1" s="1"/>
  <c r="P38" i="1" l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O40" i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l="1"/>
  <c r="O97" i="1" s="1"/>
  <c r="O98" i="1" s="1"/>
  <c r="O99" i="1" s="1"/>
  <c r="O100" i="1" s="1"/>
  <c r="O101" i="1" s="1"/>
  <c r="O102" i="1" s="1"/>
  <c r="O103" i="1" s="1"/>
  <c r="O104" i="1" s="1"/>
  <c r="O105" i="1" s="1"/>
  <c r="P96" i="1"/>
  <c r="P97" i="1" s="1"/>
  <c r="P98" i="1" s="1"/>
  <c r="P99" i="1" s="1"/>
  <c r="P100" i="1" s="1"/>
  <c r="P101" i="1" s="1"/>
  <c r="P102" i="1" s="1"/>
  <c r="P103" i="1" s="1"/>
  <c r="P104" i="1" s="1"/>
  <c r="P105" i="1" s="1"/>
  <c r="R3" i="3"/>
  <c r="P106" i="1" l="1"/>
  <c r="O106" i="1"/>
  <c r="O107" i="1" s="1"/>
  <c r="O108" i="1" s="1"/>
  <c r="O109" i="1" s="1"/>
  <c r="O110" i="1" s="1"/>
  <c r="O111" i="1" s="1"/>
  <c r="O112" i="1" s="1"/>
  <c r="O113" i="1" s="1"/>
  <c r="O114" i="1" s="1"/>
  <c r="O115" i="1" s="1"/>
  <c r="O116" i="1" l="1"/>
  <c r="O117" i="1" s="1"/>
  <c r="O118" i="1" s="1"/>
  <c r="O119" i="1" s="1"/>
  <c r="O120" i="1" s="1"/>
  <c r="O121" i="1" s="1"/>
  <c r="P107" i="1"/>
  <c r="P108" i="1" s="1"/>
  <c r="P109" i="1" s="1"/>
  <c r="P110" i="1" s="1"/>
  <c r="P111" i="1" s="1"/>
  <c r="P112" i="1" s="1"/>
  <c r="P113" i="1" s="1"/>
  <c r="P114" i="1" s="1"/>
  <c r="P115" i="1" s="1"/>
  <c r="P116" i="1" l="1"/>
  <c r="P117" i="1" s="1"/>
  <c r="P118" i="1" l="1"/>
  <c r="P119" i="1" l="1"/>
  <c r="P120" i="1" l="1"/>
  <c r="P121" i="1" s="1"/>
  <c r="X254" i="3" l="1"/>
  <c r="L254" i="3"/>
  <c r="N254" i="3"/>
  <c r="R254" i="3"/>
  <c r="F3" i="23" s="1"/>
  <c r="F4" i="23" s="1"/>
  <c r="W254" i="3"/>
  <c r="K254" i="3"/>
  <c r="R3010" i="3"/>
  <c r="N3010" i="3"/>
  <c r="K3010" i="3"/>
  <c r="E11" i="22" s="1"/>
  <c r="W3010" i="3"/>
  <c r="X3010" i="3"/>
  <c r="L3010" i="3"/>
  <c r="G11" i="22" s="1"/>
  <c r="A3010" i="3" l="1"/>
  <c r="D11" i="22"/>
  <c r="A254" i="3"/>
  <c r="P149" i="1" l="1"/>
  <c r="P131" i="1"/>
  <c r="P123" i="1"/>
  <c r="P134" i="1"/>
  <c r="P126" i="1"/>
  <c r="P130" i="1"/>
  <c r="P135" i="1"/>
  <c r="P138" i="1"/>
  <c r="P147" i="1"/>
  <c r="P146" i="1"/>
  <c r="P137" i="1"/>
  <c r="P153" i="1"/>
  <c r="P127" i="1"/>
  <c r="P150" i="1"/>
  <c r="P151" i="1"/>
  <c r="P139" i="1"/>
  <c r="P140" i="1"/>
  <c r="P152" i="1"/>
  <c r="P136" i="1"/>
  <c r="P125" i="1"/>
  <c r="P143" i="1"/>
  <c r="P128" i="1"/>
  <c r="P133" i="1"/>
  <c r="P148" i="1"/>
  <c r="P142" i="1"/>
  <c r="P141" i="1"/>
  <c r="P132" i="1"/>
  <c r="P124" i="1"/>
  <c r="P129" i="1" s="1"/>
  <c r="O149" i="1"/>
  <c r="O124" i="1"/>
  <c r="O130" i="1"/>
  <c r="O135" i="1"/>
  <c r="O127" i="1"/>
  <c r="O126" i="1"/>
  <c r="O141" i="1"/>
  <c r="O128" i="1"/>
  <c r="O134" i="1"/>
  <c r="O123" i="1"/>
  <c r="O151" i="1"/>
  <c r="O153" i="1"/>
  <c r="O150" i="1"/>
  <c r="O147" i="1"/>
  <c r="O125" i="1"/>
  <c r="O136" i="1"/>
  <c r="O146" i="1"/>
  <c r="O137" i="1"/>
  <c r="O152" i="1"/>
  <c r="O140" i="1"/>
  <c r="O139" i="1"/>
  <c r="O142" i="1"/>
  <c r="O132" i="1"/>
  <c r="O133" i="1"/>
  <c r="O148" i="1"/>
  <c r="O143" i="1"/>
  <c r="O138" i="1"/>
  <c r="O129" i="1"/>
  <c r="O131" i="1"/>
  <c r="O154" i="1" l="1"/>
  <c r="P144" i="1"/>
  <c r="O144" i="1"/>
  <c r="R2" i="1" l="1"/>
  <c r="P154" i="1"/>
  <c r="R107" i="1" s="1"/>
  <c r="R18" i="1" l="1"/>
  <c r="R23" i="1"/>
  <c r="R34" i="1"/>
  <c r="R17" i="1"/>
  <c r="R126" i="1"/>
  <c r="R128" i="1"/>
  <c r="R129" i="1"/>
  <c r="R92" i="1"/>
  <c r="R88" i="1"/>
  <c r="R41" i="1"/>
  <c r="R30" i="1"/>
  <c r="R49" i="1"/>
  <c r="R109" i="1"/>
  <c r="R40" i="1"/>
  <c r="R36" i="1"/>
  <c r="R85" i="1"/>
  <c r="R95" i="1"/>
  <c r="R19" i="1"/>
  <c r="R83" i="1"/>
  <c r="R89" i="1"/>
  <c r="R13" i="1"/>
  <c r="R10" i="1"/>
  <c r="R147" i="1"/>
  <c r="R139" i="1"/>
  <c r="R47" i="1"/>
  <c r="R77" i="1"/>
  <c r="R3" i="1"/>
  <c r="R115" i="1"/>
  <c r="R32" i="1"/>
  <c r="R86" i="1"/>
  <c r="R51" i="1"/>
  <c r="R62" i="1"/>
  <c r="R46" i="1"/>
  <c r="R100" i="1"/>
  <c r="R7" i="1"/>
  <c r="R15" i="1"/>
  <c r="R54" i="1"/>
  <c r="R133" i="1"/>
  <c r="R22" i="1"/>
  <c r="R140" i="1"/>
  <c r="R117" i="1"/>
  <c r="R25" i="1"/>
  <c r="R70" i="1"/>
  <c r="R78" i="1"/>
  <c r="R80" i="1"/>
  <c r="R55" i="1"/>
  <c r="R4" i="1"/>
  <c r="R87" i="1"/>
  <c r="R110" i="1"/>
  <c r="R120" i="1"/>
  <c r="R29" i="1"/>
  <c r="R130" i="1"/>
  <c r="R16" i="1"/>
  <c r="R82" i="1"/>
  <c r="R116" i="1"/>
  <c r="R106" i="1"/>
  <c r="R138" i="1"/>
  <c r="R150" i="1"/>
  <c r="R35" i="1"/>
  <c r="R144" i="1"/>
  <c r="R69" i="1"/>
  <c r="R59" i="1"/>
  <c r="R66" i="1"/>
  <c r="R121" i="1"/>
  <c r="R123" i="1"/>
  <c r="R136" i="1"/>
  <c r="R9" i="1"/>
  <c r="R24" i="1"/>
  <c r="R68" i="1"/>
  <c r="R14" i="1"/>
  <c r="R112" i="1"/>
  <c r="R39" i="1"/>
  <c r="R93" i="1"/>
  <c r="R91" i="1"/>
  <c r="R61" i="1"/>
  <c r="R57" i="1"/>
  <c r="R21" i="1"/>
  <c r="R143" i="1"/>
  <c r="R137" i="1"/>
  <c r="R11" i="1"/>
  <c r="R60" i="1"/>
  <c r="R12" i="1"/>
  <c r="R141" i="1"/>
  <c r="R152" i="1"/>
  <c r="R45" i="1"/>
  <c r="R113" i="1"/>
  <c r="R31" i="1"/>
  <c r="R102" i="1"/>
  <c r="R134" i="1"/>
  <c r="R67" i="1"/>
  <c r="R119" i="1"/>
  <c r="R58" i="1"/>
  <c r="R42" i="1"/>
  <c r="R146" i="1"/>
  <c r="R97" i="1"/>
  <c r="R90" i="1"/>
  <c r="R48" i="1"/>
  <c r="R145" i="1"/>
  <c r="R98" i="1"/>
  <c r="R111" i="1"/>
  <c r="R71" i="1"/>
  <c r="R153" i="1"/>
  <c r="R63" i="1"/>
  <c r="R6" i="1"/>
  <c r="R81" i="1"/>
  <c r="R142" i="1"/>
  <c r="R125" i="1"/>
  <c r="R114" i="1"/>
  <c r="R108" i="1"/>
  <c r="R44" i="1"/>
  <c r="R74" i="1"/>
  <c r="R96" i="1"/>
  <c r="R79" i="1"/>
  <c r="R148" i="1"/>
  <c r="R37" i="1"/>
  <c r="R27" i="1"/>
  <c r="R135" i="1"/>
  <c r="R104" i="1"/>
  <c r="R5" i="1"/>
  <c r="R65" i="1"/>
  <c r="R154" i="1"/>
  <c r="R131" i="1"/>
  <c r="R127" i="1"/>
  <c r="R20" i="1"/>
  <c r="R64" i="1"/>
  <c r="R33" i="1"/>
  <c r="R132" i="1"/>
  <c r="R124" i="1"/>
  <c r="R50" i="1"/>
  <c r="R149" i="1"/>
  <c r="R76" i="1"/>
  <c r="R84" i="1"/>
  <c r="R103" i="1"/>
  <c r="R52" i="1"/>
  <c r="R53" i="1"/>
  <c r="R73" i="1"/>
  <c r="R101" i="1"/>
  <c r="R105" i="1"/>
  <c r="R122" i="1"/>
  <c r="R72" i="1"/>
  <c r="R94" i="1"/>
  <c r="R38" i="1"/>
  <c r="R118" i="1"/>
  <c r="R43" i="1"/>
  <c r="R99" i="1"/>
  <c r="R56" i="1"/>
  <c r="R28" i="1"/>
  <c r="R8" i="1"/>
  <c r="R75" i="1"/>
  <c r="R151" i="1"/>
  <c r="R2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</author>
  </authors>
  <commentList>
    <comment ref="E86" authorId="0" shapeId="0" xr:uid="{88E9C713-9E7F-4737-90EB-0896DAB50C1C}">
      <text>
        <r>
          <rPr>
            <b/>
            <sz val="9"/>
            <color indexed="81"/>
            <rFont val="Tahoma"/>
          </rPr>
          <t>No Goods Receive</t>
        </r>
      </text>
    </comment>
    <comment ref="E92" authorId="0" shapeId="0" xr:uid="{047EA3D5-9951-4805-A7DD-B3913944F471}">
      <text>
        <r>
          <rPr>
            <b/>
            <sz val="9"/>
            <color indexed="81"/>
            <rFont val="Tahoma"/>
          </rPr>
          <t>No Goods Receive</t>
        </r>
      </text>
    </comment>
    <comment ref="E174" authorId="0" shapeId="0" xr:uid="{096EA15D-EA20-4177-84BC-BDD8A8D66A64}">
      <text>
        <r>
          <rPr>
            <b/>
            <sz val="9"/>
            <color indexed="81"/>
            <rFont val="Tahoma"/>
            <charset val="1"/>
          </rPr>
          <t>No Goods Receive</t>
        </r>
      </text>
    </comment>
    <comment ref="E187" authorId="0" shapeId="0" xr:uid="{03807BD4-49DB-43E0-92B3-83A60A14E6AE}">
      <text>
        <r>
          <rPr>
            <b/>
            <sz val="9"/>
            <color indexed="81"/>
            <rFont val="Tahoma"/>
            <charset val="1"/>
          </rPr>
          <t>No Goods Receive</t>
        </r>
      </text>
    </comment>
    <comment ref="E389" authorId="0" shapeId="0" xr:uid="{16FD7BB0-6819-4771-B433-2BC74E737A56}">
      <text>
        <r>
          <rPr>
            <b/>
            <sz val="9"/>
            <color indexed="81"/>
            <rFont val="Tahoma"/>
          </rPr>
          <t>No Goods Receive</t>
        </r>
      </text>
    </comment>
    <comment ref="E398" authorId="0" shapeId="0" xr:uid="{1688A8D8-BF40-4FCA-A8B2-2F6780E72B8F}">
      <text>
        <r>
          <rPr>
            <b/>
            <sz val="9"/>
            <color indexed="81"/>
            <rFont val="Tahoma"/>
          </rPr>
          <t>No Goods Receive</t>
        </r>
      </text>
    </comment>
    <comment ref="E541" authorId="0" shapeId="0" xr:uid="{DBABDFF9-A775-4610-9F55-0F98045CA969}">
      <text>
        <r>
          <rPr>
            <b/>
            <sz val="9"/>
            <color indexed="81"/>
            <rFont val="Tahoma"/>
          </rPr>
          <t>No Goods Receive</t>
        </r>
      </text>
    </comment>
    <comment ref="E550" authorId="0" shapeId="0" xr:uid="{7E0DBA99-A1A5-43E3-9AD9-CE827293D0BD}">
      <text>
        <r>
          <rPr>
            <b/>
            <sz val="9"/>
            <color indexed="81"/>
            <rFont val="Tahoma"/>
          </rPr>
          <t>No Goods Receive</t>
        </r>
      </text>
    </comment>
    <comment ref="E687" authorId="0" shapeId="0" xr:uid="{294BF5F5-C84F-4795-8BD8-33C557B60436}">
      <text>
        <r>
          <rPr>
            <b/>
            <sz val="9"/>
            <color indexed="81"/>
            <rFont val="Tahoma"/>
          </rPr>
          <t>No Goods Receive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69256A-1788-40C8-ACB2-3563C92032DF}" keepAlive="1" name="Query - Central Kitchen" description="Connection to the 'Central Kitchen' query in the workbook." type="5" refreshedVersion="0" background="1">
    <dbPr connection="Provider=Microsoft.Mashup.OleDb.1;Data Source=$Workbook$;Location=&quot;Central Kitchen&quot;;Extended Properties=&quot;&quot;" command="SELECT * FROM [Central Kitchen]"/>
  </connection>
  <connection id="2" xr16:uid="{ECB6E666-F2E9-45E0-B640-3384AE55A027}" keepAlive="1" name="Query - Healthy Food" description="Connection to the 'Healthy Food' query in the workbook." type="5" refreshedVersion="7" background="1" saveData="1">
    <dbPr connection="Provider=Microsoft.Mashup.OleDb.1;Data Source=$Workbook$;Location=&quot;Healthy Food&quot;;Extended Properties=&quot;&quot;" command="SELECT * FROM [Healthy Food]"/>
  </connection>
  <connection id="3" xr16:uid="{87D1D21C-D77E-43F2-8320-DA07E800EBF4}" keepAlive="1" name="Query - Healthy Food &amp; Cental Kitchen" description="Connection to the 'Healthy Food &amp; Cental Kitchen' query in the workbook." type="5" refreshedVersion="6" background="1">
    <dbPr connection="Provider=Microsoft.Mashup.OleDb.1;Data Source=$Workbook$;Location=Healthy Food &amp; Cental Kitchen;Extended Properties=&quot;&quot;" command="SELECT * FROM [Healthy Food &amp; Cental Kitchen]"/>
  </connection>
  <connection id="4" xr16:uid="{EA1215D2-0678-4547-A900-0F0AE3A381D6}" keepAlive="1" name="Query - Healthy Food &amp; Cental Kitchen (2)" description="Connection to the 'Healthy Food &amp; Cental Kitchen (2)' query in the workbook." type="5" refreshedVersion="6" background="1" saveData="1">
    <dbPr connection="Provider=Microsoft.Mashup.OleDb.1;Data Source=$Workbook$;Location=Healthy Food &amp; Cental Kitchen (2);Extended Properties=&quot;&quot;" command="SELECT * FROM [Healthy Food &amp; Cental Kitchen (2)]"/>
  </connection>
  <connection id="5" xr16:uid="{6FBC7D54-D60C-4A71-8BE1-1F72C725C50B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C1C2BEB7-F8BD-4F1D-A42B-360A59B2019D}" name="WorksheetConnection_E-Mart_Delivery Note.xlsx!Table11" type="102" refreshedVersion="6" minRefreshableVersion="5">
    <extLst>
      <ext xmlns:x15="http://schemas.microsoft.com/office/spreadsheetml/2010/11/main" uri="{DE250136-89BD-433C-8126-D09CA5730AF9}">
        <x15:connection id="Table11">
          <x15:rangePr sourceName="_xlcn.WorksheetConnection_EMart_DeliveryNote.xlsxTable111"/>
        </x15:connection>
      </ext>
    </extLst>
  </connection>
  <connection id="7" xr16:uid="{FEEF48E4-DB3E-45C3-825B-EE2E212093A7}" name="WorksheetConnection_E-Mart_Delivery Note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EMart_DeliveryNote.xlsxTable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<sst xmlns="http://schemas.openxmlformats.org/spreadsheetml/2006/main" count="55365" uniqueCount="1827">
  <si>
    <t>Nº</t>
  </si>
  <si>
    <t>Item Code</t>
  </si>
  <si>
    <t xml:space="preserve">Item Name </t>
  </si>
  <si>
    <t>UOM</t>
  </si>
  <si>
    <t>Packing  Size</t>
  </si>
  <si>
    <t>Unit Cost</t>
  </si>
  <si>
    <t>Lead Times</t>
  </si>
  <si>
    <t>Par Stock</t>
  </si>
  <si>
    <t>NUB</t>
  </si>
  <si>
    <t>Nub2</t>
  </si>
  <si>
    <t>Name</t>
  </si>
  <si>
    <t>Data Search</t>
  </si>
  <si>
    <t>Master Name</t>
  </si>
  <si>
    <t>Date</t>
  </si>
  <si>
    <t>Supplied Name</t>
  </si>
  <si>
    <t xml:space="preserve">Location </t>
  </si>
  <si>
    <t>Using Period</t>
  </si>
  <si>
    <t>Reason</t>
  </si>
  <si>
    <t>Column1</t>
  </si>
  <si>
    <t>1 Day</t>
  </si>
  <si>
    <t>Expried</t>
  </si>
  <si>
    <t>2 Day</t>
  </si>
  <si>
    <t>Nealy Exp</t>
  </si>
  <si>
    <t>3 Day</t>
  </si>
  <si>
    <t>Wrong Brand</t>
  </si>
  <si>
    <t>7 Day</t>
  </si>
  <si>
    <t>Wrong Size</t>
  </si>
  <si>
    <t>15 Day</t>
  </si>
  <si>
    <t>Other</t>
  </si>
  <si>
    <t>30 Day</t>
  </si>
  <si>
    <t>Spoiled</t>
  </si>
  <si>
    <t>Daily Use</t>
  </si>
  <si>
    <t>Suport operation</t>
  </si>
  <si>
    <t>KG</t>
  </si>
  <si>
    <t>Search For</t>
  </si>
  <si>
    <t>Item Name</t>
  </si>
  <si>
    <t>Invoice Value 
By Invoice</t>
  </si>
  <si>
    <t>TODAY</t>
  </si>
  <si>
    <t>DATE</t>
  </si>
  <si>
    <t>Document Number</t>
  </si>
  <si>
    <t>Delivered From/To</t>
  </si>
  <si>
    <t>ITEM CODE</t>
  </si>
  <si>
    <t>ITEM NAME</t>
  </si>
  <si>
    <t>PACKING 
SIZE</t>
  </si>
  <si>
    <t>PURCHASE
Uom</t>
  </si>
  <si>
    <t>PRICE (USD)</t>
  </si>
  <si>
    <t>TOTAL PRICE
(USD)</t>
  </si>
  <si>
    <t>LAST TOTAL
PRICE (USD)</t>
  </si>
  <si>
    <t>EXPRIED DATE</t>
  </si>
  <si>
    <t>ALERT</t>
  </si>
  <si>
    <t>REMARK</t>
  </si>
  <si>
    <t>Transaction Type</t>
  </si>
  <si>
    <t xml:space="preserve">Category </t>
  </si>
  <si>
    <t>Grand Total</t>
  </si>
  <si>
    <t>PKT</t>
  </si>
  <si>
    <t>Category</t>
  </si>
  <si>
    <t>Paid</t>
  </si>
  <si>
    <t xml:space="preserve">On Credit </t>
  </si>
  <si>
    <t>BOX</t>
  </si>
  <si>
    <t>I-0001</t>
  </si>
  <si>
    <t>I-0017</t>
  </si>
  <si>
    <t>I-0070</t>
  </si>
  <si>
    <t>O-0049</t>
  </si>
  <si>
    <t>V-0038</t>
  </si>
  <si>
    <t>V-0102</t>
  </si>
  <si>
    <t>V-0120</t>
  </si>
  <si>
    <t>White Sugar (Bag*50Kg)</t>
  </si>
  <si>
    <t>Heinz Tomato Sauce 5Kg</t>
  </si>
  <si>
    <t>Lettuce Iceberg</t>
  </si>
  <si>
    <t>LTR</t>
  </si>
  <si>
    <t>GALLON*5LTR</t>
  </si>
  <si>
    <t>BEVERAGE ALOCOHOL</t>
  </si>
  <si>
    <t>BEVERAGE NON-ALOCOHOL</t>
  </si>
  <si>
    <t>CLEANING</t>
  </si>
  <si>
    <t>FOOD</t>
  </si>
  <si>
    <t>NON-FOOD</t>
  </si>
  <si>
    <t>Ingredients</t>
  </si>
  <si>
    <t>Fruits &amp; Veggies / Veggies</t>
  </si>
  <si>
    <t>Others / Dried Food</t>
  </si>
  <si>
    <t>Sub Category</t>
  </si>
  <si>
    <t>168 Curtain Beauty</t>
  </si>
  <si>
    <t>168 Curtain BeautyLOSS</t>
  </si>
  <si>
    <t>3PLE FARMS CO., LTD</t>
  </si>
  <si>
    <t>62 Printing Service</t>
  </si>
  <si>
    <t>800 SUPER GAEA (CAMBODIA) CO., LTD</t>
  </si>
  <si>
    <t>A.V.R (Asia Vehicle Rental) Co.,Ltd(AVR)</t>
  </si>
  <si>
    <t>A2 TRADING</t>
  </si>
  <si>
    <t>ABC Green Supply Co., Ltd</t>
  </si>
  <si>
    <t>ACCOUNTING AND AUDITING REGULATOR</t>
  </si>
  <si>
    <t>ACE ZAPA</t>
  </si>
  <si>
    <t>ACLEDA BANK PLC.</t>
  </si>
  <si>
    <t>ACM HR Consultancy</t>
  </si>
  <si>
    <t>ACTIVE COMMUNICATIONS CO.,LTD</t>
  </si>
  <si>
    <t>ADVANCED BANK OF ASIA LIMITED</t>
  </si>
  <si>
    <t>ADVERTISING DECORATION &amp; PRINTING</t>
  </si>
  <si>
    <t>AEON MALL (CAMBODIA) CO., LTD_A3</t>
  </si>
  <si>
    <t>AEON Mall (Cambodia) Co., Ltd</t>
  </si>
  <si>
    <t>AGB Consulting Co.,Ltd</t>
  </si>
  <si>
    <t>AH VY Orusey Market</t>
  </si>
  <si>
    <t>ANANA COMPUTER CO., LTD</t>
  </si>
  <si>
    <t>ANTICIMEX PEST MANAGEMENT CO.,LTD</t>
  </si>
  <si>
    <t>APOLLO ELOGISTICS CO., LTD</t>
  </si>
  <si>
    <t>ASIAN T A C T CO., LTD</t>
  </si>
  <si>
    <t>AT &amp; B CONSTRUCTING</t>
  </si>
  <si>
    <t>ATLAS ICE (Cambodia) Co., Ltd</t>
  </si>
  <si>
    <t>ATTWOOD IMPORT EXPORT CO., LTD</t>
  </si>
  <si>
    <t>AUS KHMER IMPORT EXPORT CO.,LTD</t>
  </si>
  <si>
    <t>AXION Printing &amp; Supplies Material</t>
  </si>
  <si>
    <t>Adalloon Balloon and Party Supplies</t>
  </si>
  <si>
    <t>Alphapeak Co., Ltd</t>
  </si>
  <si>
    <t>American Chamberof Commerce in Cambodia</t>
  </si>
  <si>
    <t>Angkor Art Printing House</t>
  </si>
  <si>
    <t>Angkor Shoes Making</t>
  </si>
  <si>
    <t>Anon Studio</t>
  </si>
  <si>
    <t>Anorng Interior Design</t>
  </si>
  <si>
    <t>Apsara Modern Furniture Shop</t>
  </si>
  <si>
    <t>Aqua Filter</t>
  </si>
  <si>
    <t>Arome Khmer</t>
  </si>
  <si>
    <t>Asora Printing</t>
  </si>
  <si>
    <t>Auto Wash Commercial Laundry Solution</t>
  </si>
  <si>
    <t>Azaylla Cambodia Co., Ltd</t>
  </si>
  <si>
    <t>Azure Interior</t>
  </si>
  <si>
    <t>BELBEV ASIA CO., LTD</t>
  </si>
  <si>
    <t>BETAGRO (CAMBODIA) COMPANY LIMITED</t>
  </si>
  <si>
    <t>BHATTARAI KRISHNA</t>
  </si>
  <si>
    <t>BK Tech Supply Co., Ltd</t>
  </si>
  <si>
    <t>BK WORLD DEVELOPMENT CO., LTD</t>
  </si>
  <si>
    <t>BKB Hotel Supply</t>
  </si>
  <si>
    <t>BKB KITCHEN</t>
  </si>
  <si>
    <t>BLACK BOX STUDIO</t>
  </si>
  <si>
    <t>BLUE LADDER CO.,LTD</t>
  </si>
  <si>
    <t xml:space="preserve">BMI Team </t>
  </si>
  <si>
    <t>BNTD Distribution Co., Ltd</t>
  </si>
  <si>
    <t>BNi DRAGON</t>
  </si>
  <si>
    <t>BONCAFE (CAMBODIA) LTD.</t>
  </si>
  <si>
    <t>BORN SOPHEAKTRA</t>
  </si>
  <si>
    <t>BORVOR Media</t>
  </si>
  <si>
    <t>BOU SIV HORNG</t>
  </si>
  <si>
    <t>BPS (Cambodia) Co., Ltd</t>
  </si>
  <si>
    <t>BUONISSIMO TRADING CO., LTD</t>
  </si>
  <si>
    <t>Baseline Culinary Consultancy Corp.</t>
  </si>
  <si>
    <t>Bayon Furniture</t>
  </si>
  <si>
    <t>Benoit Jean Baptiste Dufour</t>
  </si>
  <si>
    <t>Bettina Ygolinsky</t>
  </si>
  <si>
    <t>Bliss Cafe &amp; Marl</t>
  </si>
  <si>
    <t>Boloni Cambodia</t>
  </si>
  <si>
    <t>Master List Prices</t>
  </si>
  <si>
    <t>INV Prices</t>
  </si>
  <si>
    <t>REV-FOOD</t>
  </si>
  <si>
    <t>REV-ALCOHOL</t>
  </si>
  <si>
    <t>REV-NON ALCOHOL</t>
  </si>
  <si>
    <t>REV-OTHER</t>
  </si>
  <si>
    <t>OTHER</t>
  </si>
  <si>
    <t>REVENUE</t>
  </si>
  <si>
    <t>COST OF GOODS SOLD</t>
  </si>
  <si>
    <t>TYPE</t>
  </si>
  <si>
    <t>ITEMS</t>
  </si>
  <si>
    <t>CATEGORY</t>
  </si>
  <si>
    <t>OPERATION EXP</t>
  </si>
  <si>
    <t>Week 01</t>
  </si>
  <si>
    <t>Week Num2</t>
  </si>
  <si>
    <t>Catering</t>
  </si>
  <si>
    <t>Central Bakery</t>
  </si>
  <si>
    <t>Central Kitchen</t>
  </si>
  <si>
    <t>Fine Dining-TK</t>
  </si>
  <si>
    <t>Fun Crab - 271 Mega Mall</t>
  </si>
  <si>
    <t>Fun Crab - Aeon 2</t>
  </si>
  <si>
    <t>Fun Crab - Toul Tom Pong</t>
  </si>
  <si>
    <t>Fun Crab - Tuol Kork</t>
  </si>
  <si>
    <t>Guriru - Toulkok</t>
  </si>
  <si>
    <t>Hiko - Euro Park</t>
  </si>
  <si>
    <t>Hiko - Noro Mall</t>
  </si>
  <si>
    <t>Hiko 271- Mega Mall</t>
  </si>
  <si>
    <t>Hiko-Design Village</t>
  </si>
  <si>
    <t>Mras Prov - Borey Keyla</t>
  </si>
  <si>
    <t>Neptune - Seafood</t>
  </si>
  <si>
    <t>Office &amp; Admin</t>
  </si>
  <si>
    <t>QB - 271 Mega Mall</t>
  </si>
  <si>
    <t>QB PPIU</t>
  </si>
  <si>
    <t>QB-Aeon Meanchey</t>
  </si>
  <si>
    <t>Tako Lounge- Toulkok</t>
  </si>
  <si>
    <t>The Cut - Boeung Kak</t>
  </si>
  <si>
    <t>DESCRIPTION</t>
  </si>
  <si>
    <t>PACKING SIZE</t>
  </si>
  <si>
    <t>QTY</t>
  </si>
  <si>
    <t>UNIT PRICE</t>
  </si>
  <si>
    <t>AMOUNT</t>
  </si>
  <si>
    <t>H1</t>
  </si>
  <si>
    <t>STORES</t>
  </si>
  <si>
    <t>ADDRESS</t>
  </si>
  <si>
    <t>CENTRAL KITCHEN</t>
  </si>
  <si>
    <t xml:space="preserve">156 ,Street 313, Beoung Kok 1,Khan Tol Kok, Phnom Penh Cambodia </t>
  </si>
  <si>
    <t>Remark</t>
  </si>
  <si>
    <t>No.</t>
  </si>
  <si>
    <t>M-0354</t>
  </si>
  <si>
    <t>TIN*18LTR</t>
  </si>
  <si>
    <t>M-0346</t>
  </si>
  <si>
    <t>Week 02</t>
  </si>
  <si>
    <t>Week No.</t>
  </si>
  <si>
    <t>Week 03</t>
  </si>
  <si>
    <t>Week 04</t>
  </si>
  <si>
    <t>Contact Number</t>
  </si>
  <si>
    <t>Fish Ball Pack (ប្រហិតត្រីកញ្ចប់)</t>
  </si>
  <si>
    <t>1PKT*1KG</t>
  </si>
  <si>
    <t>Invoice Price</t>
  </si>
  <si>
    <t>NARUTO 160g</t>
  </si>
  <si>
    <t>1PKT*160GM</t>
  </si>
  <si>
    <t>Cooking Oil 18LTR (ប្រេងឆា)</t>
  </si>
  <si>
    <t>Supplier Name</t>
  </si>
  <si>
    <t>ITEM NAME in Khmer</t>
  </si>
  <si>
    <t>QUANTITY</t>
  </si>
  <si>
    <t>HF-0001</t>
  </si>
  <si>
    <t>HF-0002</t>
  </si>
  <si>
    <t>HF-0003</t>
  </si>
  <si>
    <t>HF-0004</t>
  </si>
  <si>
    <t>HF-0005</t>
  </si>
  <si>
    <t>HF-0006</t>
  </si>
  <si>
    <t>HF-0007</t>
  </si>
  <si>
    <t>HF-0008</t>
  </si>
  <si>
    <t>HF-0010</t>
  </si>
  <si>
    <t>HF-0011</t>
  </si>
  <si>
    <t>HF-0012</t>
  </si>
  <si>
    <t>HF-0016</t>
  </si>
  <si>
    <t>HF-0017</t>
  </si>
  <si>
    <t>THICK CHICKEN CURRY (ការីសាច់មាន់) ខាប់</t>
  </si>
  <si>
    <t>THICK BEEF CURRY SARAMAN (ការីសារ៉ាម៉ាន់សាច់គោ) ខាប់</t>
  </si>
  <si>
    <t>BEEF LOK LAK WITH RICE (បាយ​ ឡុកឡាក់សាច់គោ)</t>
  </si>
  <si>
    <t>STIR FRIED MINCED PORK HOT BASIL WITH RICE (បាយ សាច់ជ្រូកចិញ្រ្ចាំឆាម្រះព្រៅ)</t>
  </si>
  <si>
    <t>STIR FRIED MINCED CHICKEN HOT BASIL WITH RICE (បាយ​ សាច់មាន់ចិញ្រ្ចាំឆាម្រះព្រៅ)</t>
  </si>
  <si>
    <t>STIR FRIED MINCED PORK EGGPLANT WITH RICE (បាយ សាច់ជ្រូកចិញ្ច្រាំឆាត្រប់វែង)</t>
  </si>
  <si>
    <t>HAINANESE CHICKEN WITH RICE (បាយ មាន់ហៃណាំ)</t>
  </si>
  <si>
    <t>ROASTED CHICKEN WITH RICE (បាយ មាន់ខ្វៃ)</t>
  </si>
  <si>
    <t>ROASTED DUCK WITH RICE (បាយ ទាខ្វៃ)</t>
  </si>
  <si>
    <t>ROATED PORK BELLY WITH RICE (បាយ សាច់ជ្រូក៣ជាន់)</t>
  </si>
  <si>
    <t>1BOX*1Portion</t>
  </si>
  <si>
    <t>Delivery Note</t>
  </si>
  <si>
    <t xml:space="preserve">Tel : </t>
  </si>
  <si>
    <t>Month</t>
  </si>
  <si>
    <t>Outlet</t>
  </si>
  <si>
    <t>GRILLED PORK WITH RICE (បាយ សាច់ជ្រូកអាំង)</t>
  </si>
  <si>
    <t>PO Number</t>
  </si>
  <si>
    <t>Store Manager Name</t>
  </si>
  <si>
    <t>Email</t>
  </si>
  <si>
    <t>Date:</t>
  </si>
  <si>
    <t>DN Number:</t>
  </si>
  <si>
    <t>Tel: 015 64 65 61</t>
  </si>
  <si>
    <t>PO Number:</t>
  </si>
  <si>
    <t>Email: centralkitchen@fun-food.net</t>
  </si>
  <si>
    <t>Delivery To: SAIHAN PARTNERS CO.,LTD</t>
  </si>
  <si>
    <t>Location:</t>
  </si>
  <si>
    <t xml:space="preserve">Email: </t>
  </si>
  <si>
    <t>Week 05</t>
  </si>
  <si>
    <t>Sold</t>
  </si>
  <si>
    <t>KF-0001</t>
  </si>
  <si>
    <t>KF-0002</t>
  </si>
  <si>
    <t>KF-0003</t>
  </si>
  <si>
    <t>KF-0004</t>
  </si>
  <si>
    <t>KF-0005</t>
  </si>
  <si>
    <t>KF-0006</t>
  </si>
  <si>
    <t>KF-0007</t>
  </si>
  <si>
    <t>KF-0008</t>
  </si>
  <si>
    <t>KF-0009</t>
  </si>
  <si>
    <t>KF-0010</t>
  </si>
  <si>
    <t>KF-0011</t>
  </si>
  <si>
    <t>KF-0012</t>
  </si>
  <si>
    <t>KF-0013</t>
  </si>
  <si>
    <t>KF-0014</t>
  </si>
  <si>
    <t>KF-0015</t>
  </si>
  <si>
    <t>KF-0016</t>
  </si>
  <si>
    <t>KF-0017</t>
  </si>
  <si>
    <t>078 22 27 56</t>
  </si>
  <si>
    <t>bkk@emart24kh.com</t>
  </si>
  <si>
    <t>078 22 25 17</t>
  </si>
  <si>
    <t>ts@emart24kh.com</t>
  </si>
  <si>
    <t>#42C, Street 57 Corner Street 310, Phum 7, Sangkat BKK1, Khan BKK, Phnom Penh, Cambodia</t>
  </si>
  <si>
    <t>Semi-Product</t>
  </si>
  <si>
    <t>Crispy Chicken Sandwich</t>
  </si>
  <si>
    <t>Crab Meat Sandwich</t>
  </si>
  <si>
    <t>Samsaek Sandwich</t>
  </si>
  <si>
    <t>Inkigayo Sandwich</t>
  </si>
  <si>
    <t>1BOX*1PCS</t>
  </si>
  <si>
    <t>SW-0001</t>
  </si>
  <si>
    <t>SW-0002</t>
  </si>
  <si>
    <t>SW-0003</t>
  </si>
  <si>
    <t>SW-0004</t>
  </si>
  <si>
    <t>SW-0005</t>
  </si>
  <si>
    <t>DF-0001</t>
  </si>
  <si>
    <t>DF-0002</t>
  </si>
  <si>
    <t>DF-0003</t>
  </si>
  <si>
    <t>DF-0004</t>
  </si>
  <si>
    <t>DF-0005</t>
  </si>
  <si>
    <t>DF-0006</t>
  </si>
  <si>
    <t>DF-0007</t>
  </si>
  <si>
    <t>DF-0008</t>
  </si>
  <si>
    <t>DF-0009</t>
  </si>
  <si>
    <t>DF-0010</t>
  </si>
  <si>
    <t>DF-0011</t>
  </si>
  <si>
    <t>DF-0012</t>
  </si>
  <si>
    <t>Char Siew Pork Jerky (Original)</t>
  </si>
  <si>
    <t>Char Siew Pork Jerky (Spicy)</t>
  </si>
  <si>
    <t>Dried beef (original)</t>
  </si>
  <si>
    <t>Dried beef (spicy)</t>
  </si>
  <si>
    <t>Beef sausage
(Steamed &amp; vacuum)</t>
  </si>
  <si>
    <t>Pork sausage
(Steamed &amp; Vacuum)</t>
  </si>
  <si>
    <t>Fish Kakerm</t>
  </si>
  <si>
    <t>DF-0013</t>
  </si>
  <si>
    <t>DF-0014</t>
  </si>
  <si>
    <t>DF-0015</t>
  </si>
  <si>
    <t>KF-0018</t>
  </si>
  <si>
    <t>KF-0019</t>
  </si>
  <si>
    <t>KF-0020</t>
  </si>
  <si>
    <t>KF-0021</t>
  </si>
  <si>
    <t>KF-0022</t>
  </si>
  <si>
    <t>KF-0023</t>
  </si>
  <si>
    <t>1PKT*10PCS*40G</t>
  </si>
  <si>
    <t>1PKT*6PCS*100G</t>
  </si>
  <si>
    <t>RTE</t>
  </si>
  <si>
    <t>Chicken Cheese Sandwich</t>
  </si>
  <si>
    <t>Cashew nuts (original)</t>
  </si>
  <si>
    <t>Cashew nuts (spicy)</t>
  </si>
  <si>
    <t>1PKT*150G</t>
  </si>
  <si>
    <t>Barcode</t>
  </si>
  <si>
    <t>Leek</t>
  </si>
  <si>
    <t>White Radish (Daikon)</t>
  </si>
  <si>
    <t>Cambodia Jasmine Rice</t>
  </si>
  <si>
    <t>BARCODE</t>
  </si>
  <si>
    <t>1BAG*50KG</t>
  </si>
  <si>
    <t>HF-0009</t>
  </si>
  <si>
    <t>ROATED PORK CHAR SIEW WITH RICE (បាយ សាច់ជ្រូកសាស៊ីវ)</t>
  </si>
  <si>
    <t>Big Peanuts (original)</t>
  </si>
  <si>
    <t>Big Peanuts (spicy)</t>
  </si>
  <si>
    <t>1PKT*10 Portions</t>
  </si>
  <si>
    <t>KF-0024</t>
  </si>
  <si>
    <t>KF-0025</t>
  </si>
  <si>
    <t>FF-0001</t>
  </si>
  <si>
    <t>FF-0002</t>
  </si>
  <si>
    <t>FF-0003</t>
  </si>
  <si>
    <t>FF-0004</t>
  </si>
  <si>
    <t>FF-0005</t>
  </si>
  <si>
    <t>Fresh Honey Melon In The Cup</t>
  </si>
  <si>
    <t>Fresh Red Apple In The Cup</t>
  </si>
  <si>
    <t>Fresh Ripe Mango In The Cup</t>
  </si>
  <si>
    <t>Fresh Ripe watermelon In The Cup</t>
  </si>
  <si>
    <t>Fresh Pineapple In The Cup</t>
  </si>
  <si>
    <t>Cup</t>
  </si>
  <si>
    <t>HIKO FRIED RICE (បាយឆា HIKO)</t>
  </si>
  <si>
    <t>I-0212</t>
  </si>
  <si>
    <t>TUB</t>
  </si>
  <si>
    <t>P-0075</t>
  </si>
  <si>
    <t>Set Plastic Spoon &amp; Fork (ឈុតស្លាបព្រា សម)</t>
  </si>
  <si>
    <t>Black Garbage Bag 20*30 (ថង់សំរាមខ្មៅ)</t>
  </si>
  <si>
    <t>Black Garbage Bag (No Handle) 70*120 (ថង់សម្រាមខ្មៅអត់ដៃ)</t>
  </si>
  <si>
    <t>P-0010</t>
  </si>
  <si>
    <t>P-0011</t>
  </si>
  <si>
    <t>1PKT*500GM</t>
  </si>
  <si>
    <t>Chopsticks (ចង្កឹះឬស្សី)</t>
  </si>
  <si>
    <t>P-0004</t>
  </si>
  <si>
    <t>Packaging Materials / Packaging</t>
  </si>
  <si>
    <t>1PKT*100PAIRS</t>
  </si>
  <si>
    <t>Thai Salt (អំបិលកញ្ចប់)</t>
  </si>
  <si>
    <t>I-0099</t>
  </si>
  <si>
    <t>Froozen Food</t>
  </si>
  <si>
    <t>1PKT*2KG</t>
  </si>
  <si>
    <t>DEARIM Busan Eo Muk Square (Fish Cake)</t>
  </si>
  <si>
    <t xml:space="preserve">Deokbokki (Rice Cake) </t>
  </si>
  <si>
    <t>P-0024</t>
  </si>
  <si>
    <t>Bamboo Skewer 20cm</t>
  </si>
  <si>
    <t>Bamboo Skewer 25cm</t>
  </si>
  <si>
    <t>1PKT*100PCS</t>
  </si>
  <si>
    <t>O-0162</t>
  </si>
  <si>
    <t>M-0416</t>
  </si>
  <si>
    <t>Plastic Glove (ស្រោមដៃថង់)</t>
  </si>
  <si>
    <t>Latex Glove (Top) ស្រោមដៃពេទ្យ</t>
  </si>
  <si>
    <t>C-0022</t>
  </si>
  <si>
    <t>C-0023</t>
  </si>
  <si>
    <t>PKT*100PCS</t>
  </si>
  <si>
    <t>P-0022</t>
  </si>
  <si>
    <t>Plastic Bag White 12*20 (ថង់ថ្លាមានដៃ)</t>
  </si>
  <si>
    <t>Baking Soda</t>
  </si>
  <si>
    <t>I-0177</t>
  </si>
  <si>
    <t>1BOX*500GM</t>
  </si>
  <si>
    <t>Roasted White Sesame Seed (ល្ងសលីង)</t>
  </si>
  <si>
    <t>I-0050</t>
  </si>
  <si>
    <t>centralkitchen@fun-food.net</t>
  </si>
  <si>
    <t>Total QTY</t>
  </si>
  <si>
    <t>Total $</t>
  </si>
  <si>
    <t>Khmer Food</t>
  </si>
  <si>
    <t xml:space="preserve">Dry Food </t>
  </si>
  <si>
    <t>Fresh Fruit</t>
  </si>
  <si>
    <t>Sandwich</t>
  </si>
  <si>
    <t>P-0033</t>
  </si>
  <si>
    <t>Kelly Cling Wrap (ហ្វីមរុំម្ហូប)</t>
  </si>
  <si>
    <t>ROLL</t>
  </si>
  <si>
    <t>1ROLL*600M*45CM</t>
  </si>
  <si>
    <t>Baking Paper</t>
  </si>
  <si>
    <t>P-0041</t>
  </si>
  <si>
    <t>PCS</t>
  </si>
  <si>
    <t>43A52003</t>
  </si>
  <si>
    <t>E-MART24 BKK1</t>
  </si>
  <si>
    <t>O-0147</t>
  </si>
  <si>
    <t>Cambodia Jasmine Rice 50kg (អង្ករផ្កាម្លិះ)</t>
  </si>
  <si>
    <t>Total Revenue of 20%</t>
  </si>
  <si>
    <t>E-MART24 BKK3</t>
  </si>
  <si>
    <t>#74AB, Street 360, Phum 4, Sangkat Beoung Keng Kong Ti 3, Khan Beoung Keng Kong, Phnom Penh, Cambodia</t>
  </si>
  <si>
    <t>900277</t>
  </si>
  <si>
    <t>900278</t>
  </si>
  <si>
    <t>900136</t>
  </si>
  <si>
    <t>900137</t>
  </si>
  <si>
    <t>900138</t>
  </si>
  <si>
    <t>900139</t>
  </si>
  <si>
    <t>900140</t>
  </si>
  <si>
    <t>900141</t>
  </si>
  <si>
    <t>900142</t>
  </si>
  <si>
    <t>900143</t>
  </si>
  <si>
    <t>900144</t>
  </si>
  <si>
    <t>900145</t>
  </si>
  <si>
    <t>900146</t>
  </si>
  <si>
    <t>900147</t>
  </si>
  <si>
    <t>900148</t>
  </si>
  <si>
    <t>900149</t>
  </si>
  <si>
    <t>900150</t>
  </si>
  <si>
    <t>900281</t>
  </si>
  <si>
    <t>900282</t>
  </si>
  <si>
    <t>900283</t>
  </si>
  <si>
    <t>900284</t>
  </si>
  <si>
    <t>900285</t>
  </si>
  <si>
    <t>900029</t>
  </si>
  <si>
    <t>900027</t>
  </si>
  <si>
    <t>900026</t>
  </si>
  <si>
    <t>900032</t>
  </si>
  <si>
    <t>900028</t>
  </si>
  <si>
    <t>900025</t>
  </si>
  <si>
    <t>900030</t>
  </si>
  <si>
    <t>900031</t>
  </si>
  <si>
    <t>900286</t>
  </si>
  <si>
    <t>900038</t>
  </si>
  <si>
    <t>900036</t>
  </si>
  <si>
    <t>900035</t>
  </si>
  <si>
    <t>900033</t>
  </si>
  <si>
    <t>900037</t>
  </si>
  <si>
    <t>900268</t>
  </si>
  <si>
    <t>900269</t>
  </si>
  <si>
    <t>900294</t>
  </si>
  <si>
    <t>900266</t>
  </si>
  <si>
    <t>900270</t>
  </si>
  <si>
    <t>900279</t>
  </si>
  <si>
    <t>900271</t>
  </si>
  <si>
    <t>900114</t>
  </si>
  <si>
    <t>900115</t>
  </si>
  <si>
    <t>900116</t>
  </si>
  <si>
    <t>900117</t>
  </si>
  <si>
    <t>900118</t>
  </si>
  <si>
    <t>900119</t>
  </si>
  <si>
    <t>900120</t>
  </si>
  <si>
    <t>900121</t>
  </si>
  <si>
    <t>900122</t>
  </si>
  <si>
    <t>900123</t>
  </si>
  <si>
    <t>900124</t>
  </si>
  <si>
    <t>900125</t>
  </si>
  <si>
    <t>900126</t>
  </si>
  <si>
    <t>900127</t>
  </si>
  <si>
    <t>900128</t>
  </si>
  <si>
    <t>900129</t>
  </si>
  <si>
    <t>900130</t>
  </si>
  <si>
    <t>900165</t>
  </si>
  <si>
    <t>900166</t>
  </si>
  <si>
    <t>900167</t>
  </si>
  <si>
    <t>900168</t>
  </si>
  <si>
    <t>900169</t>
  </si>
  <si>
    <t>900170</t>
  </si>
  <si>
    <t>900236</t>
  </si>
  <si>
    <t>900237</t>
  </si>
  <si>
    <t>900265</t>
  </si>
  <si>
    <t>900267</t>
  </si>
  <si>
    <t>900272</t>
  </si>
  <si>
    <t>900154</t>
  </si>
  <si>
    <t>3034</t>
  </si>
  <si>
    <t>900273</t>
  </si>
  <si>
    <t>900274</t>
  </si>
  <si>
    <t>900275</t>
  </si>
  <si>
    <t>900280</t>
  </si>
  <si>
    <t>900276</t>
  </si>
  <si>
    <t>900295</t>
  </si>
  <si>
    <t>900296</t>
  </si>
  <si>
    <t>900131</t>
  </si>
  <si>
    <t>900132</t>
  </si>
  <si>
    <t>900133</t>
  </si>
  <si>
    <t>900134</t>
  </si>
  <si>
    <t>900153</t>
  </si>
  <si>
    <t>900152</t>
  </si>
  <si>
    <t>900151</t>
  </si>
  <si>
    <t>TIN</t>
  </si>
  <si>
    <t xml:space="preserve"> SUB TOTAL   </t>
  </si>
  <si>
    <t xml:space="preserve">  VAT 10%</t>
  </si>
  <si>
    <t xml:space="preserve">  GRAND TOTAL</t>
  </si>
  <si>
    <t>Raw Bulgogi Pork</t>
  </si>
  <si>
    <t>Raw Stir Fried Spicy Pork</t>
  </si>
  <si>
    <t xml:space="preserve">Raw Fried Japchae </t>
  </si>
  <si>
    <t>Raw Stir Fried Kimchi</t>
  </si>
  <si>
    <t xml:space="preserve">Raw Deep Fried Chicken </t>
  </si>
  <si>
    <t>Raw Deep Fried Kimmari</t>
  </si>
  <si>
    <t>Raw Cheese Corn Dog</t>
  </si>
  <si>
    <t>Raw Sausage Corn Dog</t>
  </si>
  <si>
    <t>Raw Sriracha Mayo Sauce</t>
  </si>
  <si>
    <t>Raw Sweet &amp; Spicy Sauce (Yangyum Sauce)</t>
  </si>
  <si>
    <t>Raw Honey Sauce</t>
  </si>
  <si>
    <t>Raw Spicy Mayo Sauce</t>
  </si>
  <si>
    <t>Raw Teriyaki Sauce</t>
  </si>
  <si>
    <t>Raw Garlic Soy Sauce</t>
  </si>
  <si>
    <t>Raw Bibm Spicy Sauce (Cupbap Sauce)</t>
  </si>
  <si>
    <t>Raw Fish Shapped Batter</t>
  </si>
  <si>
    <t>Raw Custard</t>
  </si>
  <si>
    <t>Raw Rice Cake Skewer Sauce (Sotteok Sotteok)</t>
  </si>
  <si>
    <t>Raw Rice Cake Skewer</t>
  </si>
  <si>
    <t>Raw Sotteok Sotteok Skewer</t>
  </si>
  <si>
    <t>Raw Sausage Bar</t>
  </si>
  <si>
    <t>Raw Sausage Stick</t>
  </si>
  <si>
    <t>Raw Fish Ball Bar</t>
  </si>
  <si>
    <t>Raw Eu Muk Fish Naruto</t>
  </si>
  <si>
    <t>Raw Eu Muk Fish Square Skewer</t>
  </si>
  <si>
    <t>Chicken Egg</t>
  </si>
  <si>
    <t>Food</t>
  </si>
  <si>
    <t>M-0107</t>
  </si>
  <si>
    <t>(All)</t>
  </si>
  <si>
    <t>1PKT*30G (6 Sliced)</t>
  </si>
  <si>
    <t>1PKT*30G</t>
  </si>
  <si>
    <t>1PKT*45G (1 PCS)</t>
  </si>
  <si>
    <t>STIR FRIED CHICKEN HOT BASIL WITH RICE (បាយ​ សាច់មាន់ឆាក្ដៅ)</t>
  </si>
  <si>
    <t>E-MART24 CAMKO</t>
  </si>
  <si>
    <t>078 222 535</t>
  </si>
  <si>
    <t>O-0164</t>
  </si>
  <si>
    <t>O-0163</t>
  </si>
  <si>
    <t>SMOKED COCKTAIL SAUSAGE DELUXE 1KG</t>
  </si>
  <si>
    <t>JUMBO GOLD SAUSAGE 16PCS 1KG</t>
  </si>
  <si>
    <t>1CTN*11PKT*1KG</t>
  </si>
  <si>
    <t>8852043005014</t>
  </si>
  <si>
    <t>camko@emart24kh.com</t>
  </si>
  <si>
    <t>Sum of QUANTITY</t>
  </si>
  <si>
    <t xml:space="preserve">  NET SALES MTD:</t>
  </si>
  <si>
    <t xml:space="preserve">  20% REVENUE MTD:</t>
  </si>
  <si>
    <t>Raw Frozen Chicken Drumstick</t>
  </si>
  <si>
    <t>Raw Frozen Chicken Middle Wing</t>
  </si>
  <si>
    <t xml:space="preserve">Semi Chicken Sweet &amp; Spicy Korean Sauce </t>
  </si>
  <si>
    <t>RF-0001</t>
  </si>
  <si>
    <t>RF-0002</t>
  </si>
  <si>
    <t>KF-0026</t>
  </si>
  <si>
    <t>HEALTHY FOOD</t>
  </si>
  <si>
    <t>Revenue Food</t>
  </si>
  <si>
    <t>Revenue Non Alcohol</t>
  </si>
  <si>
    <t>Revenue Alcohol</t>
  </si>
  <si>
    <t>Renenue Other</t>
  </si>
  <si>
    <t>P-0071</t>
  </si>
  <si>
    <t>P-0072</t>
  </si>
  <si>
    <t>Paper Soup Bowl Box 520ML</t>
  </si>
  <si>
    <t>Paper Soup Bowl Box 850ML</t>
  </si>
  <si>
    <t>1CTN*20PKT*50PCS</t>
  </si>
  <si>
    <t>1CTN*9PKT*50PCS</t>
  </si>
  <si>
    <t>1CTN*20PKT*1KG</t>
  </si>
  <si>
    <t>C0101010534</t>
  </si>
  <si>
    <t>C0101010535</t>
  </si>
  <si>
    <t>C0101010536</t>
  </si>
  <si>
    <t>Fried Chicken Flour</t>
  </si>
  <si>
    <t>Whole Garlic</t>
  </si>
  <si>
    <t>C0101010537</t>
  </si>
  <si>
    <t>C0101010538</t>
  </si>
  <si>
    <t>KF-0027</t>
  </si>
  <si>
    <t>V-0066</t>
  </si>
  <si>
    <t/>
  </si>
  <si>
    <t>0</t>
  </si>
  <si>
    <t>SW-0006</t>
  </si>
  <si>
    <t>SW-0007</t>
  </si>
  <si>
    <t>SW-0008</t>
  </si>
  <si>
    <t>F0103010006</t>
  </si>
  <si>
    <t>F0103010007</t>
  </si>
  <si>
    <t>F0103010008</t>
  </si>
  <si>
    <t>Chicken Katsu Sandwich-SW-0006</t>
  </si>
  <si>
    <t>Crab Meat Sandwich-SW-0007</t>
  </si>
  <si>
    <t>Inkigayo Sandwich-SW-0008</t>
  </si>
  <si>
    <t>E-MART24 CKD</t>
  </si>
  <si>
    <t>078 222 703</t>
  </si>
  <si>
    <t>Lot 4127, St. 217, Phum Russey, Sangkat SteungMean Chey , Khan Mean Chey, PhnomPenh</t>
  </si>
  <si>
    <t>Unit No. SM-C-101, CamKo City R1,Angkor Street, Kongkeo Phos Village,Toul Sangke II Commune, Russey KeoDistrict, Phnom Penh, Cambodia</t>
  </si>
  <si>
    <t>ckd@emart24kh.com</t>
  </si>
  <si>
    <t>KL-0001</t>
  </si>
  <si>
    <t>KL-0002</t>
  </si>
  <si>
    <t>KL-0003</t>
  </si>
  <si>
    <t>F0101010017</t>
  </si>
  <si>
    <t>F0101010016</t>
  </si>
  <si>
    <t>F0101010015</t>
  </si>
  <si>
    <t>Bulgogi Dosirak-KL-0001</t>
  </si>
  <si>
    <t>Stir Fried Spicy Pork Dosirak-KL-0002</t>
  </si>
  <si>
    <t>Japchae Dakgangjeong Dosirak-KL-0003</t>
  </si>
  <si>
    <t>Grined Pork Jerky (orginal)</t>
  </si>
  <si>
    <t>Grined Pork Jerky (spicy)</t>
  </si>
  <si>
    <t>Grined Beef Jerky (orginal)</t>
  </si>
  <si>
    <t>Grined Beef Jerky (spicy)</t>
  </si>
  <si>
    <t>M-0099</t>
  </si>
  <si>
    <t>Smoked Bacon 1kg</t>
  </si>
  <si>
    <t>P-0131</t>
  </si>
  <si>
    <t>(Multiple Items)</t>
  </si>
  <si>
    <t>P-0008</t>
  </si>
  <si>
    <t>Plastic White Bag Big 80*120 ថង់សម្រាមថ្លាធំ</t>
  </si>
  <si>
    <t>CSW-0001</t>
  </si>
  <si>
    <t>CSW-0002</t>
  </si>
  <si>
    <t>CSW-0003</t>
  </si>
  <si>
    <t>CSW-0004</t>
  </si>
  <si>
    <t xml:space="preserve">Tuna &amp; Egg Sandwich </t>
  </si>
  <si>
    <t xml:space="preserve">Ham &amp; Corn Sandwich </t>
  </si>
  <si>
    <t xml:space="preserve">Sausage &amp; Freid Egg Sandwich  </t>
  </si>
  <si>
    <t xml:space="preserve">Chicken Sandwich </t>
  </si>
  <si>
    <t>F0103010009</t>
  </si>
  <si>
    <t>F0103010010</t>
  </si>
  <si>
    <t>F0103010011</t>
  </si>
  <si>
    <t>F0103010012</t>
  </si>
  <si>
    <t>1BOX*2PCS</t>
  </si>
  <si>
    <t>SS-0002</t>
  </si>
  <si>
    <t>SS-0004</t>
  </si>
  <si>
    <t>SS-0001</t>
  </si>
  <si>
    <t>Spicy Crab Roll</t>
  </si>
  <si>
    <t>Maki Crab &amp; Chicken Egg</t>
  </si>
  <si>
    <t>SS-0003</t>
  </si>
  <si>
    <t>Maki Salmon &amp; Wakame</t>
  </si>
  <si>
    <t>Maki Cali &amp; Tuna Roll</t>
  </si>
  <si>
    <t>SS-0005</t>
  </si>
  <si>
    <t>Nigiri Salmon</t>
  </si>
  <si>
    <t>SS-0006</t>
  </si>
  <si>
    <t>Tamagoyaki Kini Kiri</t>
  </si>
  <si>
    <t>SS-0007</t>
  </si>
  <si>
    <t>Inari Tuna Crab &amp; Wakame</t>
  </si>
  <si>
    <t>SS-0008</t>
  </si>
  <si>
    <t>Crab Wakame Roll</t>
  </si>
  <si>
    <t>F0103010013</t>
  </si>
  <si>
    <t>F0103010014</t>
  </si>
  <si>
    <t>HF-0027</t>
  </si>
  <si>
    <t>HF-0028</t>
  </si>
  <si>
    <t>Crab Fried Rice (បាយឆា ក្ដាម)</t>
  </si>
  <si>
    <t>Sushi</t>
  </si>
  <si>
    <t>Box</t>
  </si>
  <si>
    <t>1BOX*6PCS</t>
  </si>
  <si>
    <t>1BOX*3PCS</t>
  </si>
  <si>
    <t>F0101010018</t>
  </si>
  <si>
    <t>F0101010019</t>
  </si>
  <si>
    <t>Salmon Fried Rice (បា​យឆា សាលម៉ុន)</t>
  </si>
  <si>
    <t>Korean Lunch Box</t>
  </si>
  <si>
    <t>Phum Anlong Knhang, Sankat Kmoung, Khan Sen Sok, Phnom Penh, Cambodia</t>
  </si>
  <si>
    <t>015 943 004</t>
  </si>
  <si>
    <t>cwak@emart24kh.com</t>
  </si>
  <si>
    <t>I-0281</t>
  </si>
  <si>
    <t>KELLY MAYONNAISE (TUB*3KG)</t>
  </si>
  <si>
    <t>1CTN*4TUB*3KG</t>
  </si>
  <si>
    <t>Week 06</t>
  </si>
  <si>
    <t>P-0103</t>
  </si>
  <si>
    <t>White Plastic Bag Wtith Hand 20*30 (ថង់ថ្លាមានដៃ)</t>
  </si>
  <si>
    <t>KF-0028</t>
  </si>
  <si>
    <t>C0101010552</t>
  </si>
  <si>
    <t>Semi-Chicken Cutlets-KF-0028</t>
  </si>
  <si>
    <t>1PKT*6PCS</t>
  </si>
  <si>
    <t xml:space="preserve">          E-MART24 BKK1</t>
  </si>
  <si>
    <t xml:space="preserve">           E-MART24 BKK3</t>
  </si>
  <si>
    <t xml:space="preserve">          E-MART24 CAMKO</t>
  </si>
  <si>
    <t xml:space="preserve">              E-MART24 CKD</t>
  </si>
  <si>
    <t>$</t>
  </si>
  <si>
    <t>1CTN*16PKT*50PCS</t>
  </si>
  <si>
    <t>E-MART ANLONG KNGAN (OLP)</t>
  </si>
  <si>
    <t>E-MART ANLONG KNGAN (TK)</t>
  </si>
  <si>
    <t>I-0340</t>
  </si>
  <si>
    <t>Cooking Oil 25LTR (ប្រេងឆា)</t>
  </si>
  <si>
    <t>GALLON</t>
  </si>
  <si>
    <t>1GALLON*25LTR</t>
  </si>
  <si>
    <t xml:space="preserve">  E-MART ANLONG KNGAN (TK)</t>
  </si>
  <si>
    <t>HF-0029</t>
  </si>
  <si>
    <t>HF-0030</t>
  </si>
  <si>
    <t>Original Braised Quail Eggs-HF-0029</t>
  </si>
  <si>
    <t>Spicy Braised Quail Eggs-HF-0030</t>
  </si>
  <si>
    <t>1PKT*10PCS</t>
  </si>
  <si>
    <t>BK-0011</t>
  </si>
  <si>
    <t>BK-0012</t>
  </si>
  <si>
    <t>BK-0013</t>
  </si>
  <si>
    <t>BK-0014</t>
  </si>
  <si>
    <t>BK-0015</t>
  </si>
  <si>
    <t>BK-0016</t>
  </si>
  <si>
    <t>BK-0017</t>
  </si>
  <si>
    <t>BK-0018</t>
  </si>
  <si>
    <t>BK-0019</t>
  </si>
  <si>
    <t>BK-0020</t>
  </si>
  <si>
    <t>BK-0021</t>
  </si>
  <si>
    <t>BK-0022</t>
  </si>
  <si>
    <t>BK-0023</t>
  </si>
  <si>
    <t>BK-0024</t>
  </si>
  <si>
    <t>BK-0025</t>
  </si>
  <si>
    <t>BK-0026</t>
  </si>
  <si>
    <t>BK-0027</t>
  </si>
  <si>
    <t>BK-0028</t>
  </si>
  <si>
    <t>BK-0029</t>
  </si>
  <si>
    <t>Baguette Small 150g</t>
  </si>
  <si>
    <t>Mini Baguette</t>
  </si>
  <si>
    <t>Almond Chocolate Twist 100g</t>
  </si>
  <si>
    <t>Double Chocolate Twist 100g</t>
  </si>
  <si>
    <t xml:space="preserve">Raisins Bread </t>
  </si>
  <si>
    <t>Ham Pocket 100g</t>
  </si>
  <si>
    <t xml:space="preserve">Hot Dog Cheese </t>
  </si>
  <si>
    <t>Banana Cake</t>
  </si>
  <si>
    <t>Marble Cake</t>
  </si>
  <si>
    <t>Croissant 70g</t>
  </si>
  <si>
    <t>Chocolate Roll</t>
  </si>
  <si>
    <t>Mix Mini Snack</t>
  </si>
  <si>
    <t>Chocolate Muffin</t>
  </si>
  <si>
    <t>Green Tea Muffin</t>
  </si>
  <si>
    <t>Mix Fruit Muffin</t>
  </si>
  <si>
    <t>Strawberry Muffin</t>
  </si>
  <si>
    <t>Vanilla Muffin</t>
  </si>
  <si>
    <t>White Toast</t>
  </si>
  <si>
    <t>Bakery</t>
  </si>
  <si>
    <t>Baguette</t>
  </si>
  <si>
    <t>Bread</t>
  </si>
  <si>
    <t>Bun</t>
  </si>
  <si>
    <t>Cake</t>
  </si>
  <si>
    <t>Croissant</t>
  </si>
  <si>
    <t>Muffin</t>
  </si>
  <si>
    <t>Toast</t>
  </si>
  <si>
    <t>1PKT*4pcs</t>
  </si>
  <si>
    <t>1PKT*5pcs</t>
  </si>
  <si>
    <t>1PKT*1pcs</t>
  </si>
  <si>
    <t>1PKT*2pcs</t>
  </si>
  <si>
    <t>1PKT*7pcs</t>
  </si>
  <si>
    <t>1PKT*6slice</t>
  </si>
  <si>
    <t>1PKT*3pcs</t>
  </si>
  <si>
    <t>1PKT*6pcs</t>
  </si>
  <si>
    <t>E-MART ANLONG KNGAN (Warehouse)</t>
  </si>
  <si>
    <t>F0301050015</t>
  </si>
  <si>
    <t>F0301050014</t>
  </si>
  <si>
    <t>F0301050007</t>
  </si>
  <si>
    <t>F0301050009</t>
  </si>
  <si>
    <t>F0301050022</t>
  </si>
  <si>
    <t>F0301050010</t>
  </si>
  <si>
    <t>F0301050019</t>
  </si>
  <si>
    <t>F0301050011</t>
  </si>
  <si>
    <t>F0301050013</t>
  </si>
  <si>
    <t>F0301050008</t>
  </si>
  <si>
    <t>F0301050017</t>
  </si>
  <si>
    <t>F0301050020</t>
  </si>
  <si>
    <t>F0301050012</t>
  </si>
  <si>
    <t>F0301050018</t>
  </si>
  <si>
    <t>F0301050021</t>
  </si>
  <si>
    <t>F0301050023</t>
  </si>
  <si>
    <t>F0301050024</t>
  </si>
  <si>
    <t>F0301050016</t>
  </si>
  <si>
    <t>F0301050025</t>
  </si>
  <si>
    <t xml:space="preserve">            HEALTHY FOOD</t>
  </si>
  <si>
    <t>1CTN*4TUB*3.5KG</t>
  </si>
  <si>
    <t>I-0318</t>
  </si>
  <si>
    <t>Best Food Mayonniase 3KG</t>
  </si>
  <si>
    <t>Best Food Mayonniase 3.5KG</t>
  </si>
  <si>
    <t>PO30955</t>
  </si>
  <si>
    <t>DN-010901</t>
  </si>
  <si>
    <t>PO30959</t>
  </si>
  <si>
    <t>DN-010902</t>
  </si>
  <si>
    <t>PO30956</t>
  </si>
  <si>
    <t>DN-010903</t>
  </si>
  <si>
    <t>PO30960</t>
  </si>
  <si>
    <t>DN-010904</t>
  </si>
  <si>
    <t>PO30957</t>
  </si>
  <si>
    <t>DN-010905</t>
  </si>
  <si>
    <t>PO30961</t>
  </si>
  <si>
    <t>DN-010906</t>
  </si>
  <si>
    <t>PO30958</t>
  </si>
  <si>
    <t>DN-010907</t>
  </si>
  <si>
    <t>PO30962</t>
  </si>
  <si>
    <t>DN-010908</t>
  </si>
  <si>
    <t>PO30954</t>
  </si>
  <si>
    <t>DN-010909</t>
  </si>
  <si>
    <t>PO30953</t>
  </si>
  <si>
    <t>DN-010910</t>
  </si>
  <si>
    <t>PO30963</t>
  </si>
  <si>
    <t>DN-010911</t>
  </si>
  <si>
    <t>PO30964</t>
  </si>
  <si>
    <t>DN-010912</t>
  </si>
  <si>
    <t>PO30966</t>
  </si>
  <si>
    <t>DN-010913</t>
  </si>
  <si>
    <t>PO30967</t>
  </si>
  <si>
    <t>DN-010914</t>
  </si>
  <si>
    <t>PO30968</t>
  </si>
  <si>
    <t>DN-010915</t>
  </si>
  <si>
    <t>PO30969</t>
  </si>
  <si>
    <t>DN-010916</t>
  </si>
  <si>
    <t>PO30970</t>
  </si>
  <si>
    <t>DN-010917</t>
  </si>
  <si>
    <t>PO30971</t>
  </si>
  <si>
    <t>DN-010918</t>
  </si>
  <si>
    <t>PO03977</t>
  </si>
  <si>
    <t>DN-010919</t>
  </si>
  <si>
    <t>PO30979</t>
  </si>
  <si>
    <t>DN-010920</t>
  </si>
  <si>
    <t>CO02434</t>
  </si>
  <si>
    <t>DN-010921</t>
  </si>
  <si>
    <t>CO02435</t>
  </si>
  <si>
    <t>DN-010922</t>
  </si>
  <si>
    <t>CO02436</t>
  </si>
  <si>
    <t>DN-010923</t>
  </si>
  <si>
    <t>CO02437</t>
  </si>
  <si>
    <t>DN-010924</t>
  </si>
  <si>
    <t>CO02438</t>
  </si>
  <si>
    <t>DN-010925</t>
  </si>
  <si>
    <t>CO02439</t>
  </si>
  <si>
    <t>DN-010926</t>
  </si>
  <si>
    <t>PO309551</t>
  </si>
  <si>
    <t>PO309552</t>
  </si>
  <si>
    <t>PO309553</t>
  </si>
  <si>
    <t>PO309554</t>
  </si>
  <si>
    <t>PO309555</t>
  </si>
  <si>
    <t>PO309556</t>
  </si>
  <si>
    <t>PO309557</t>
  </si>
  <si>
    <t>PO309558</t>
  </si>
  <si>
    <t>PO309559</t>
  </si>
  <si>
    <t>PO309591</t>
  </si>
  <si>
    <t>PO309592</t>
  </si>
  <si>
    <t>PO309593</t>
  </si>
  <si>
    <t>PO309594</t>
  </si>
  <si>
    <t>PO309595</t>
  </si>
  <si>
    <t>PO309596</t>
  </si>
  <si>
    <t>PO309597</t>
  </si>
  <si>
    <t>PO309598</t>
  </si>
  <si>
    <t>PO309599</t>
  </si>
  <si>
    <t>PO3095910</t>
  </si>
  <si>
    <t>PO3095911</t>
  </si>
  <si>
    <t>PO3095912</t>
  </si>
  <si>
    <t>PO3095913</t>
  </si>
  <si>
    <t>PO3095914</t>
  </si>
  <si>
    <t>PO3095915</t>
  </si>
  <si>
    <t>PO3095916</t>
  </si>
  <si>
    <t>PO3095917</t>
  </si>
  <si>
    <t>PO309561</t>
  </si>
  <si>
    <t>PO309562</t>
  </si>
  <si>
    <t>PO309563</t>
  </si>
  <si>
    <t>PO309564</t>
  </si>
  <si>
    <t>PO309565</t>
  </si>
  <si>
    <t>PO309566</t>
  </si>
  <si>
    <t>PO309567</t>
  </si>
  <si>
    <t>PO309568</t>
  </si>
  <si>
    <t>PO309569</t>
  </si>
  <si>
    <t>PO309601</t>
  </si>
  <si>
    <t>PO309602</t>
  </si>
  <si>
    <t>PO309603</t>
  </si>
  <si>
    <t>PO309604</t>
  </si>
  <si>
    <t>PO309605</t>
  </si>
  <si>
    <t>PO309606</t>
  </si>
  <si>
    <t>PO309607</t>
  </si>
  <si>
    <t>PO309608</t>
  </si>
  <si>
    <t>PO309609</t>
  </si>
  <si>
    <t>PO3096010</t>
  </si>
  <si>
    <t>PO3096011</t>
  </si>
  <si>
    <t>PO309571</t>
  </si>
  <si>
    <t>PO309572</t>
  </si>
  <si>
    <t>PO309573</t>
  </si>
  <si>
    <t>PO309574</t>
  </si>
  <si>
    <t>PO309575</t>
  </si>
  <si>
    <t>PO309576</t>
  </si>
  <si>
    <t>PO309611</t>
  </si>
  <si>
    <t>PO309612</t>
  </si>
  <si>
    <t>PO309613</t>
  </si>
  <si>
    <t>PO309614</t>
  </si>
  <si>
    <t>PO309615</t>
  </si>
  <si>
    <t>PO309616</t>
  </si>
  <si>
    <t>PO309617</t>
  </si>
  <si>
    <t>PO309618</t>
  </si>
  <si>
    <t>PO309619</t>
  </si>
  <si>
    <t>PO3096110</t>
  </si>
  <si>
    <t>PO3096111</t>
  </si>
  <si>
    <t>PO3096112</t>
  </si>
  <si>
    <t>PO309581</t>
  </si>
  <si>
    <t>PO309582</t>
  </si>
  <si>
    <t>PO309583</t>
  </si>
  <si>
    <t>PO309584</t>
  </si>
  <si>
    <t>PO309585</t>
  </si>
  <si>
    <t>PO309586</t>
  </si>
  <si>
    <t>PO309621</t>
  </si>
  <si>
    <t>PO309622</t>
  </si>
  <si>
    <t>PO309623</t>
  </si>
  <si>
    <t>PO309624</t>
  </si>
  <si>
    <t>PO309625</t>
  </si>
  <si>
    <t>PO309626</t>
  </si>
  <si>
    <t>PO309627</t>
  </si>
  <si>
    <t>PO309628</t>
  </si>
  <si>
    <t>PO309629</t>
  </si>
  <si>
    <t>PO3096210</t>
  </si>
  <si>
    <t>PO3096211</t>
  </si>
  <si>
    <t>PO309541</t>
  </si>
  <si>
    <t>PO309542</t>
  </si>
  <si>
    <t>PO309543</t>
  </si>
  <si>
    <t>PO309544</t>
  </si>
  <si>
    <t>PO309545</t>
  </si>
  <si>
    <t>PO309546</t>
  </si>
  <si>
    <t>PO309531</t>
  </si>
  <si>
    <t>PO309532</t>
  </si>
  <si>
    <t>PO309533</t>
  </si>
  <si>
    <t>PO309534</t>
  </si>
  <si>
    <t>PO309535</t>
  </si>
  <si>
    <t>PO309536</t>
  </si>
  <si>
    <t>PO309537</t>
  </si>
  <si>
    <t>PO309538</t>
  </si>
  <si>
    <t>PO309539</t>
  </si>
  <si>
    <t>PO3095310</t>
  </si>
  <si>
    <t>PO3095311</t>
  </si>
  <si>
    <t>PO3095312</t>
  </si>
  <si>
    <t>PO3095313</t>
  </si>
  <si>
    <t>PO3095314</t>
  </si>
  <si>
    <t>PO309631</t>
  </si>
  <si>
    <t>PO309632</t>
  </si>
  <si>
    <t>PO309633</t>
  </si>
  <si>
    <t>PO309634</t>
  </si>
  <si>
    <t>PO309635</t>
  </si>
  <si>
    <t>PO309636</t>
  </si>
  <si>
    <t>PO309637</t>
  </si>
  <si>
    <t>PO309638</t>
  </si>
  <si>
    <t>PO309639</t>
  </si>
  <si>
    <t>PO309641</t>
  </si>
  <si>
    <t>PO309642</t>
  </si>
  <si>
    <t>PO309643</t>
  </si>
  <si>
    <t>PO309644</t>
  </si>
  <si>
    <t>PO309645</t>
  </si>
  <si>
    <t>PO309646</t>
  </si>
  <si>
    <t>PO309647</t>
  </si>
  <si>
    <t>PO309648</t>
  </si>
  <si>
    <t>PO309649</t>
  </si>
  <si>
    <t>PO3096410</t>
  </si>
  <si>
    <t>PO3096411</t>
  </si>
  <si>
    <t>PO3096412</t>
  </si>
  <si>
    <t>PO3096413</t>
  </si>
  <si>
    <t>PO3096414</t>
  </si>
  <si>
    <t>PO3096415</t>
  </si>
  <si>
    <t>PO3096416</t>
  </si>
  <si>
    <t>PO3096417</t>
  </si>
  <si>
    <t>PO309661</t>
  </si>
  <si>
    <t>PO309671</t>
  </si>
  <si>
    <t>PO309672</t>
  </si>
  <si>
    <t>PO309673</t>
  </si>
  <si>
    <t>PO309674</t>
  </si>
  <si>
    <t>PO309675</t>
  </si>
  <si>
    <t>PO309676</t>
  </si>
  <si>
    <t>PO309677</t>
  </si>
  <si>
    <t>PO309678</t>
  </si>
  <si>
    <t>PO309679</t>
  </si>
  <si>
    <t>PO3096710</t>
  </si>
  <si>
    <t>PO3096711</t>
  </si>
  <si>
    <t>PO3096712</t>
  </si>
  <si>
    <t>PO3096713</t>
  </si>
  <si>
    <t>PO3096714</t>
  </si>
  <si>
    <t>PO309681</t>
  </si>
  <si>
    <t>PO309682</t>
  </si>
  <si>
    <t>PO309683</t>
  </si>
  <si>
    <t>PO309684</t>
  </si>
  <si>
    <t>PO309685</t>
  </si>
  <si>
    <t>PO309691</t>
  </si>
  <si>
    <t>PO309701</t>
  </si>
  <si>
    <t>PO309702</t>
  </si>
  <si>
    <t>PO309703</t>
  </si>
  <si>
    <t>PO309704</t>
  </si>
  <si>
    <t>PO309705</t>
  </si>
  <si>
    <t>PO309706</t>
  </si>
  <si>
    <t>PO309707</t>
  </si>
  <si>
    <t>PO309708</t>
  </si>
  <si>
    <t>PO309709</t>
  </si>
  <si>
    <t>PO3097010</t>
  </si>
  <si>
    <t>PO3097011</t>
  </si>
  <si>
    <t>PO3097012</t>
  </si>
  <si>
    <t>PO3097013</t>
  </si>
  <si>
    <t>PO3097014</t>
  </si>
  <si>
    <t>PO309711</t>
  </si>
  <si>
    <t>PO309712</t>
  </si>
  <si>
    <t>PO309713</t>
  </si>
  <si>
    <t>PO309714</t>
  </si>
  <si>
    <t>PO309715</t>
  </si>
  <si>
    <t>PO309716</t>
  </si>
  <si>
    <t>PO309717</t>
  </si>
  <si>
    <t>PO039771</t>
  </si>
  <si>
    <t>PO039772</t>
  </si>
  <si>
    <t>PO039773</t>
  </si>
  <si>
    <t>PO039774</t>
  </si>
  <si>
    <t>PO039775</t>
  </si>
  <si>
    <t>PO039776</t>
  </si>
  <si>
    <t>PO039777</t>
  </si>
  <si>
    <t>PO039778</t>
  </si>
  <si>
    <t>PO039779</t>
  </si>
  <si>
    <t>PO0397710</t>
  </si>
  <si>
    <t>PO0397711</t>
  </si>
  <si>
    <t>PO0397712</t>
  </si>
  <si>
    <t>PO0397713</t>
  </si>
  <si>
    <t>PO309791</t>
  </si>
  <si>
    <t>PO309792</t>
  </si>
  <si>
    <t>PO309793</t>
  </si>
  <si>
    <t>PO309794</t>
  </si>
  <si>
    <t>PO309795</t>
  </si>
  <si>
    <t>PO309796</t>
  </si>
  <si>
    <t>PO309797</t>
  </si>
  <si>
    <t>PO309798</t>
  </si>
  <si>
    <t>PO309799</t>
  </si>
  <si>
    <t>PO3097910</t>
  </si>
  <si>
    <t>PO3097911</t>
  </si>
  <si>
    <t>PO3097912</t>
  </si>
  <si>
    <t>PO3097913</t>
  </si>
  <si>
    <t>CO024341</t>
  </si>
  <si>
    <t>CO024342</t>
  </si>
  <si>
    <t>CO024343</t>
  </si>
  <si>
    <t>CO024344</t>
  </si>
  <si>
    <t>CO024345</t>
  </si>
  <si>
    <t>CO024346</t>
  </si>
  <si>
    <t>CO024347</t>
  </si>
  <si>
    <t>CO024348</t>
  </si>
  <si>
    <t>CO024349</t>
  </si>
  <si>
    <t>CO0243410</t>
  </si>
  <si>
    <t>CO0243411</t>
  </si>
  <si>
    <t>CO0243412</t>
  </si>
  <si>
    <t>CO0243413</t>
  </si>
  <si>
    <t>CO0243414</t>
  </si>
  <si>
    <t>CO0243415</t>
  </si>
  <si>
    <t>CO0243416</t>
  </si>
  <si>
    <t>CO0243417</t>
  </si>
  <si>
    <t>CO0243418</t>
  </si>
  <si>
    <t>CO024351</t>
  </si>
  <si>
    <t>CO024352</t>
  </si>
  <si>
    <t>CO024353</t>
  </si>
  <si>
    <t>CO024354</t>
  </si>
  <si>
    <t>CO024355</t>
  </si>
  <si>
    <t>CO024356</t>
  </si>
  <si>
    <t>CO024357</t>
  </si>
  <si>
    <t>CO024358</t>
  </si>
  <si>
    <t>CO024359</t>
  </si>
  <si>
    <t>CO0243510</t>
  </si>
  <si>
    <t>CO0243511</t>
  </si>
  <si>
    <t>CO0243512</t>
  </si>
  <si>
    <t>CO0243513</t>
  </si>
  <si>
    <t>CO0243514</t>
  </si>
  <si>
    <t>CO0243515</t>
  </si>
  <si>
    <t>CO0243516</t>
  </si>
  <si>
    <t>CO0243517</t>
  </si>
  <si>
    <t>CO0243518</t>
  </si>
  <si>
    <t>CO024361</t>
  </si>
  <si>
    <t>CO024362</t>
  </si>
  <si>
    <t>CO024363</t>
  </si>
  <si>
    <t>CO024364</t>
  </si>
  <si>
    <t>CO024365</t>
  </si>
  <si>
    <t>CO024366</t>
  </si>
  <si>
    <t>CO024367</t>
  </si>
  <si>
    <t>CO024368</t>
  </si>
  <si>
    <t>CO024369</t>
  </si>
  <si>
    <t>CO0243610</t>
  </si>
  <si>
    <t>CO0243611</t>
  </si>
  <si>
    <t>CO0243612</t>
  </si>
  <si>
    <t>CO0243613</t>
  </si>
  <si>
    <t>CO0243614</t>
  </si>
  <si>
    <t>CO0243615</t>
  </si>
  <si>
    <t>CO0243616</t>
  </si>
  <si>
    <t>CO0243617</t>
  </si>
  <si>
    <t>CO0243618</t>
  </si>
  <si>
    <t>CO024371</t>
  </si>
  <si>
    <t>CO024372</t>
  </si>
  <si>
    <t>CO024373</t>
  </si>
  <si>
    <t>CO024374</t>
  </si>
  <si>
    <t>CO024375</t>
  </si>
  <si>
    <t>CO024376</t>
  </si>
  <si>
    <t>CO024377</t>
  </si>
  <si>
    <t>CO024378</t>
  </si>
  <si>
    <t>CO024379</t>
  </si>
  <si>
    <t>CO0243710</t>
  </si>
  <si>
    <t>CO0243711</t>
  </si>
  <si>
    <t>CO0243712</t>
  </si>
  <si>
    <t>CO0243713</t>
  </si>
  <si>
    <t>CO0243714</t>
  </si>
  <si>
    <t>CO0243715</t>
  </si>
  <si>
    <t>CO0243716</t>
  </si>
  <si>
    <t>CO0243717</t>
  </si>
  <si>
    <t>CO0243718</t>
  </si>
  <si>
    <t>CO024381</t>
  </si>
  <si>
    <t>CO024382</t>
  </si>
  <si>
    <t>CO024383</t>
  </si>
  <si>
    <t>CO024384</t>
  </si>
  <si>
    <t>CO024385</t>
  </si>
  <si>
    <t>CO024386</t>
  </si>
  <si>
    <t>CO024387</t>
  </si>
  <si>
    <t>CO024388</t>
  </si>
  <si>
    <t>CO024389</t>
  </si>
  <si>
    <t>CO0243810</t>
  </si>
  <si>
    <t>CO0243811</t>
  </si>
  <si>
    <t>CO0243812</t>
  </si>
  <si>
    <t>CO0243813</t>
  </si>
  <si>
    <t>CO0243814</t>
  </si>
  <si>
    <t>CO0243815</t>
  </si>
  <si>
    <t>CO0243816</t>
  </si>
  <si>
    <t>CO0243817</t>
  </si>
  <si>
    <t>CO0243818</t>
  </si>
  <si>
    <t>CO024391</t>
  </si>
  <si>
    <t>CO024392</t>
  </si>
  <si>
    <t>CO024393</t>
  </si>
  <si>
    <t>CO024394</t>
  </si>
  <si>
    <t>CO024395</t>
  </si>
  <si>
    <t>CO024396</t>
  </si>
  <si>
    <t>CO024397</t>
  </si>
  <si>
    <t>CO024398</t>
  </si>
  <si>
    <t>CO024399</t>
  </si>
  <si>
    <t>CO0243910</t>
  </si>
  <si>
    <t>CO0243911</t>
  </si>
  <si>
    <t>CO0243912</t>
  </si>
  <si>
    <t>CO0243913</t>
  </si>
  <si>
    <t>CO0243914</t>
  </si>
  <si>
    <t>CO0243915</t>
  </si>
  <si>
    <t>CO0243916</t>
  </si>
  <si>
    <t>CO0243917</t>
  </si>
  <si>
    <t>CO0243918</t>
  </si>
  <si>
    <t>PO31075</t>
  </si>
  <si>
    <t>DN-020901</t>
  </si>
  <si>
    <t>PO31071</t>
  </si>
  <si>
    <t>DN-020902</t>
  </si>
  <si>
    <t>PO31074</t>
  </si>
  <si>
    <t>DN-020903</t>
  </si>
  <si>
    <t>DN-020904</t>
  </si>
  <si>
    <t>PO31076</t>
  </si>
  <si>
    <t>DN-020905</t>
  </si>
  <si>
    <t>PO31077</t>
  </si>
  <si>
    <t>DN-020906</t>
  </si>
  <si>
    <t>DN-020907</t>
  </si>
  <si>
    <t>DN-020908</t>
  </si>
  <si>
    <t>PO31080</t>
  </si>
  <si>
    <t>DN-020909</t>
  </si>
  <si>
    <t>PO31081</t>
  </si>
  <si>
    <t>DN-020910</t>
  </si>
  <si>
    <t>DN-020911</t>
  </si>
  <si>
    <t>PO31070</t>
  </si>
  <si>
    <t>PO31072</t>
  </si>
  <si>
    <t>PO31073</t>
  </si>
  <si>
    <t>DN-020912</t>
  </si>
  <si>
    <t>DN-020913</t>
  </si>
  <si>
    <t>DN-020914</t>
  </si>
  <si>
    <t>PO31069</t>
  </si>
  <si>
    <t>PO31068</t>
  </si>
  <si>
    <t>PO31067</t>
  </si>
  <si>
    <t>PO31066</t>
  </si>
  <si>
    <t>PO31083</t>
  </si>
  <si>
    <t>DN-020915</t>
  </si>
  <si>
    <t>PO31084</t>
  </si>
  <si>
    <t>DN-020916</t>
  </si>
  <si>
    <t>PO31085</t>
  </si>
  <si>
    <t>DN-020917</t>
  </si>
  <si>
    <t>PO31139</t>
  </si>
  <si>
    <t>DN-030901</t>
  </si>
  <si>
    <t>PO31135</t>
  </si>
  <si>
    <t>DN-030902</t>
  </si>
  <si>
    <t>PO31138</t>
  </si>
  <si>
    <t>DN-030903</t>
  </si>
  <si>
    <t>PO31134</t>
  </si>
  <si>
    <t>DN-030904</t>
  </si>
  <si>
    <t>PO31137</t>
  </si>
  <si>
    <t>DN-030905</t>
  </si>
  <si>
    <t>PO31133</t>
  </si>
  <si>
    <t>DN-030906</t>
  </si>
  <si>
    <t>PO31136</t>
  </si>
  <si>
    <t>DN-030907</t>
  </si>
  <si>
    <t>PO31132</t>
  </si>
  <si>
    <t>DN-030908</t>
  </si>
  <si>
    <t>PO31140</t>
  </si>
  <si>
    <t>DN-030909</t>
  </si>
  <si>
    <t>PO31141</t>
  </si>
  <si>
    <t>DN-030910</t>
  </si>
  <si>
    <t>PO31131</t>
  </si>
  <si>
    <t>DN-030911</t>
  </si>
  <si>
    <t>PO31130</t>
  </si>
  <si>
    <t>DN-030912</t>
  </si>
  <si>
    <t>PO31142</t>
  </si>
  <si>
    <t>DN-030913</t>
  </si>
  <si>
    <t>PO31143</t>
  </si>
  <si>
    <t>DN-030914</t>
  </si>
  <si>
    <t>PO31144</t>
  </si>
  <si>
    <t>DN-030915</t>
  </si>
  <si>
    <t>PO31145</t>
  </si>
  <si>
    <t>DN-030916</t>
  </si>
  <si>
    <t>PO31146</t>
  </si>
  <si>
    <t>DN-030917</t>
  </si>
  <si>
    <t>CO02470</t>
  </si>
  <si>
    <t>DN-030918</t>
  </si>
  <si>
    <t>CO02469</t>
  </si>
  <si>
    <t>DN-030919</t>
  </si>
  <si>
    <t>CO02468</t>
  </si>
  <si>
    <t>DN-030920</t>
  </si>
  <si>
    <t>CO02467</t>
  </si>
  <si>
    <t>DN-030921</t>
  </si>
  <si>
    <t>DN-030922</t>
  </si>
  <si>
    <t>CO02466</t>
  </si>
  <si>
    <t>CO02465</t>
  </si>
  <si>
    <t>DN-030923</t>
  </si>
  <si>
    <t>PO310751</t>
  </si>
  <si>
    <t>PO310752</t>
  </si>
  <si>
    <t>PO310753</t>
  </si>
  <si>
    <t>PO310754</t>
  </si>
  <si>
    <t>PO310755</t>
  </si>
  <si>
    <t>PO310756</t>
  </si>
  <si>
    <t>PO310757</t>
  </si>
  <si>
    <t>PO310758</t>
  </si>
  <si>
    <t>PO310759</t>
  </si>
  <si>
    <t>PO310711</t>
  </si>
  <si>
    <t>PO310712</t>
  </si>
  <si>
    <t>PO310713</t>
  </si>
  <si>
    <t>PO310714</t>
  </si>
  <si>
    <t>PO310715</t>
  </si>
  <si>
    <t>PO310716</t>
  </si>
  <si>
    <t>PO310717</t>
  </si>
  <si>
    <t>PO310718</t>
  </si>
  <si>
    <t>PO310719</t>
  </si>
  <si>
    <t>PO3107110</t>
  </si>
  <si>
    <t>PO3107111</t>
  </si>
  <si>
    <t>PO3107112</t>
  </si>
  <si>
    <t>PO3107113</t>
  </si>
  <si>
    <t>PO310741</t>
  </si>
  <si>
    <t>PO310742</t>
  </si>
  <si>
    <t>PO310743</t>
  </si>
  <si>
    <t>PO310744</t>
  </si>
  <si>
    <t>PO310745</t>
  </si>
  <si>
    <t>PO310746</t>
  </si>
  <si>
    <t>PO310747</t>
  </si>
  <si>
    <t>PO310748</t>
  </si>
  <si>
    <t>PO310749</t>
  </si>
  <si>
    <t>PO310701</t>
  </si>
  <si>
    <t>PO310702</t>
  </si>
  <si>
    <t>PO310703</t>
  </si>
  <si>
    <t>PO310704</t>
  </si>
  <si>
    <t>PO310705</t>
  </si>
  <si>
    <t>PO310706</t>
  </si>
  <si>
    <t>PO310707</t>
  </si>
  <si>
    <t>PO310708</t>
  </si>
  <si>
    <t>PO310709</t>
  </si>
  <si>
    <t>PO3107010</t>
  </si>
  <si>
    <t>PO3107011</t>
  </si>
  <si>
    <t>PO310731</t>
  </si>
  <si>
    <t>PO310732</t>
  </si>
  <si>
    <t>PO310733</t>
  </si>
  <si>
    <t>PO310734</t>
  </si>
  <si>
    <t>PO310735</t>
  </si>
  <si>
    <t>PO310736</t>
  </si>
  <si>
    <t>PO310737</t>
  </si>
  <si>
    <t>PO310738</t>
  </si>
  <si>
    <t>PO310739</t>
  </si>
  <si>
    <t>PO310691</t>
  </si>
  <si>
    <t>PO310692</t>
  </si>
  <si>
    <t>PO310693</t>
  </si>
  <si>
    <t>PO310694</t>
  </si>
  <si>
    <t>PO310695</t>
  </si>
  <si>
    <t>PO310696</t>
  </si>
  <si>
    <t>PO310697</t>
  </si>
  <si>
    <t>PO310698</t>
  </si>
  <si>
    <t>PO310699</t>
  </si>
  <si>
    <t>PO3106910</t>
  </si>
  <si>
    <t>PO3106911</t>
  </si>
  <si>
    <t>PO310721</t>
  </si>
  <si>
    <t>PO310722</t>
  </si>
  <si>
    <t>PO310723</t>
  </si>
  <si>
    <t>PO310724</t>
  </si>
  <si>
    <t>PO310725</t>
  </si>
  <si>
    <t>PO310726</t>
  </si>
  <si>
    <t>PO310681</t>
  </si>
  <si>
    <t>PO310682</t>
  </si>
  <si>
    <t>PO310683</t>
  </si>
  <si>
    <t>PO310684</t>
  </si>
  <si>
    <t>PO310685</t>
  </si>
  <si>
    <t>PO310686</t>
  </si>
  <si>
    <t>PO310687</t>
  </si>
  <si>
    <t>PO310688</t>
  </si>
  <si>
    <t>PO310689</t>
  </si>
  <si>
    <t>PO3106810</t>
  </si>
  <si>
    <t>PO3106811</t>
  </si>
  <si>
    <t>PO3106812</t>
  </si>
  <si>
    <t>PO3106813</t>
  </si>
  <si>
    <t>PO310761</t>
  </si>
  <si>
    <t>PO310762</t>
  </si>
  <si>
    <t>PO310763</t>
  </si>
  <si>
    <t>PO310764</t>
  </si>
  <si>
    <t>PO310765</t>
  </si>
  <si>
    <t>PO310766</t>
  </si>
  <si>
    <t>PO310767</t>
  </si>
  <si>
    <t>PO310768</t>
  </si>
  <si>
    <t>PO310769</t>
  </si>
  <si>
    <t>PO310771</t>
  </si>
  <si>
    <t>PO310772</t>
  </si>
  <si>
    <t>PO310773</t>
  </si>
  <si>
    <t>PO310774</t>
  </si>
  <si>
    <t>PO310775</t>
  </si>
  <si>
    <t>PO310776</t>
  </si>
  <si>
    <t>PO310777</t>
  </si>
  <si>
    <t>PO310778</t>
  </si>
  <si>
    <t>PO310779</t>
  </si>
  <si>
    <t>PO3107710</t>
  </si>
  <si>
    <t>PO3107711</t>
  </si>
  <si>
    <t>PO310671</t>
  </si>
  <si>
    <t>PO310672</t>
  </si>
  <si>
    <t>PO310673</t>
  </si>
  <si>
    <t>PO310674</t>
  </si>
  <si>
    <t>PO310675</t>
  </si>
  <si>
    <t>PO310676</t>
  </si>
  <si>
    <t>PO310677</t>
  </si>
  <si>
    <t>PO310678</t>
  </si>
  <si>
    <t>PO310679</t>
  </si>
  <si>
    <t>PO310661</t>
  </si>
  <si>
    <t>PO310662</t>
  </si>
  <si>
    <t>PO310663</t>
  </si>
  <si>
    <t>PO310664</t>
  </si>
  <si>
    <t>PO310665</t>
  </si>
  <si>
    <t>PO310666</t>
  </si>
  <si>
    <t>PO310667</t>
  </si>
  <si>
    <t>PO310668</t>
  </si>
  <si>
    <t>PO310669</t>
  </si>
  <si>
    <t>PO3106610</t>
  </si>
  <si>
    <t>PO3106611</t>
  </si>
  <si>
    <t>PO310801</t>
  </si>
  <si>
    <t>PO310811</t>
  </si>
  <si>
    <t>PO310812</t>
  </si>
  <si>
    <t>PO310813</t>
  </si>
  <si>
    <t>PO310814</t>
  </si>
  <si>
    <t>PO310815</t>
  </si>
  <si>
    <t>PO310816</t>
  </si>
  <si>
    <t>PO310817</t>
  </si>
  <si>
    <t>PO310818</t>
  </si>
  <si>
    <t>PO310819</t>
  </si>
  <si>
    <t>PO3108110</t>
  </si>
  <si>
    <t>PO3108111</t>
  </si>
  <si>
    <t>PO3108112</t>
  </si>
  <si>
    <t>PO3108113</t>
  </si>
  <si>
    <t>PO3108114</t>
  </si>
  <si>
    <t>PO3108115</t>
  </si>
  <si>
    <t>PO3108116</t>
  </si>
  <si>
    <t>PO3108117</t>
  </si>
  <si>
    <t>PO3108118</t>
  </si>
  <si>
    <t>PO3108119</t>
  </si>
  <si>
    <t>PO310831</t>
  </si>
  <si>
    <t>PO310841</t>
  </si>
  <si>
    <t>PO310842</t>
  </si>
  <si>
    <t>PO310843</t>
  </si>
  <si>
    <t>PO310844</t>
  </si>
  <si>
    <t>PO310845</t>
  </si>
  <si>
    <t>PO310851</t>
  </si>
  <si>
    <t>PO310852</t>
  </si>
  <si>
    <t>PO311391</t>
  </si>
  <si>
    <t>PO311392</t>
  </si>
  <si>
    <t>PO311393</t>
  </si>
  <si>
    <t>PO311394</t>
  </si>
  <si>
    <t>PO311395</t>
  </si>
  <si>
    <t>PO311396</t>
  </si>
  <si>
    <t>PO311397</t>
  </si>
  <si>
    <t>PO311398</t>
  </si>
  <si>
    <t>PO311399</t>
  </si>
  <si>
    <t>PO311351</t>
  </si>
  <si>
    <t>PO311352</t>
  </si>
  <si>
    <t>PO311353</t>
  </si>
  <si>
    <t>PO311354</t>
  </si>
  <si>
    <t>PO311355</t>
  </si>
  <si>
    <t>PO311356</t>
  </si>
  <si>
    <t>PO311357</t>
  </si>
  <si>
    <t>PO311358</t>
  </si>
  <si>
    <t>PO311359</t>
  </si>
  <si>
    <t>PO3113510</t>
  </si>
  <si>
    <t>PO3113511</t>
  </si>
  <si>
    <t>PO3113512</t>
  </si>
  <si>
    <t>PO3113513</t>
  </si>
  <si>
    <t>PO3113514</t>
  </si>
  <si>
    <t>PO311381</t>
  </si>
  <si>
    <t>PO311382</t>
  </si>
  <si>
    <t>PO311383</t>
  </si>
  <si>
    <t>PO311384</t>
  </si>
  <si>
    <t>PO311385</t>
  </si>
  <si>
    <t>PO311386</t>
  </si>
  <si>
    <t>PO311387</t>
  </si>
  <si>
    <t>PO311388</t>
  </si>
  <si>
    <t>PO311389</t>
  </si>
  <si>
    <t>PO311341</t>
  </si>
  <si>
    <t>PO311342</t>
  </si>
  <si>
    <t>PO311343</t>
  </si>
  <si>
    <t>PO311344</t>
  </si>
  <si>
    <t>PO311345</t>
  </si>
  <si>
    <t>PO311346</t>
  </si>
  <si>
    <t>PO311347</t>
  </si>
  <si>
    <t>PO311348</t>
  </si>
  <si>
    <t>PO311349</t>
  </si>
  <si>
    <t>PO3113410</t>
  </si>
  <si>
    <t>PO3113411</t>
  </si>
  <si>
    <t>PO311371</t>
  </si>
  <si>
    <t>PO311372</t>
  </si>
  <si>
    <t>PO311373</t>
  </si>
  <si>
    <t>PO311374</t>
  </si>
  <si>
    <t>PO311375</t>
  </si>
  <si>
    <t>PO311376</t>
  </si>
  <si>
    <t>PO311377</t>
  </si>
  <si>
    <t>PO311378</t>
  </si>
  <si>
    <t>PO311379</t>
  </si>
  <si>
    <t>PO311331</t>
  </si>
  <si>
    <t>PO311332</t>
  </si>
  <si>
    <t>PO311333</t>
  </si>
  <si>
    <t>PO311334</t>
  </si>
  <si>
    <t>PO311335</t>
  </si>
  <si>
    <t>PO311336</t>
  </si>
  <si>
    <t>PO311337</t>
  </si>
  <si>
    <t>PO311338</t>
  </si>
  <si>
    <t>PO311339</t>
  </si>
  <si>
    <t>PO3113310</t>
  </si>
  <si>
    <t>PO3113311</t>
  </si>
  <si>
    <t>PO311361</t>
  </si>
  <si>
    <t>PO311362</t>
  </si>
  <si>
    <t>PO311363</t>
  </si>
  <si>
    <t>PO311364</t>
  </si>
  <si>
    <t>PO311365</t>
  </si>
  <si>
    <t>PO311366</t>
  </si>
  <si>
    <t>PO311367</t>
  </si>
  <si>
    <t>PO311368</t>
  </si>
  <si>
    <t>PO311369</t>
  </si>
  <si>
    <t>PO311321</t>
  </si>
  <si>
    <t>PO311322</t>
  </si>
  <si>
    <t>PO311323</t>
  </si>
  <si>
    <t>PO311324</t>
  </si>
  <si>
    <t>PO311325</t>
  </si>
  <si>
    <t>PO311326</t>
  </si>
  <si>
    <t>PO311327</t>
  </si>
  <si>
    <t>PO311328</t>
  </si>
  <si>
    <t>PO311329</t>
  </si>
  <si>
    <t>PO3113210</t>
  </si>
  <si>
    <t>PO3113211</t>
  </si>
  <si>
    <t>PO3113212</t>
  </si>
  <si>
    <t>PO311401</t>
  </si>
  <si>
    <t>PO311402</t>
  </si>
  <si>
    <t>PO311403</t>
  </si>
  <si>
    <t>PO311404</t>
  </si>
  <si>
    <t>PO311405</t>
  </si>
  <si>
    <t>PO311406</t>
  </si>
  <si>
    <t>PO311407</t>
  </si>
  <si>
    <t>PO311408</t>
  </si>
  <si>
    <t>PO311409</t>
  </si>
  <si>
    <t>PO311411</t>
  </si>
  <si>
    <t>PO311412</t>
  </si>
  <si>
    <t>PO311413</t>
  </si>
  <si>
    <t>PO311414</t>
  </si>
  <si>
    <t>PO311415</t>
  </si>
  <si>
    <t>PO311416</t>
  </si>
  <si>
    <t>PO311417</t>
  </si>
  <si>
    <t>PO311418</t>
  </si>
  <si>
    <t>PO311419</t>
  </si>
  <si>
    <t>PO3114110</t>
  </si>
  <si>
    <t>PO3114111</t>
  </si>
  <si>
    <t>PO3114112</t>
  </si>
  <si>
    <t>PO3114113</t>
  </si>
  <si>
    <t>PO3114114</t>
  </si>
  <si>
    <t>PO311311</t>
  </si>
  <si>
    <t>PO311312</t>
  </si>
  <si>
    <t>PO311313</t>
  </si>
  <si>
    <t>PO311314</t>
  </si>
  <si>
    <t>PO311315</t>
  </si>
  <si>
    <t>PO311316</t>
  </si>
  <si>
    <t>PO311317</t>
  </si>
  <si>
    <t>PO311318</t>
  </si>
  <si>
    <t>PO311319</t>
  </si>
  <si>
    <t>PO311301</t>
  </si>
  <si>
    <t>PO311302</t>
  </si>
  <si>
    <t>PO311303</t>
  </si>
  <si>
    <t>PO311304</t>
  </si>
  <si>
    <t>PO311305</t>
  </si>
  <si>
    <t>PO311306</t>
  </si>
  <si>
    <t>PO311307</t>
  </si>
  <si>
    <t>PO311308</t>
  </si>
  <si>
    <t>PO311309</t>
  </si>
  <si>
    <t>PO3113010</t>
  </si>
  <si>
    <t>PO3113011</t>
  </si>
  <si>
    <t>PO311421</t>
  </si>
  <si>
    <t>PO311431</t>
  </si>
  <si>
    <t>PO311432</t>
  </si>
  <si>
    <t>PO311433</t>
  </si>
  <si>
    <t>PO311434</t>
  </si>
  <si>
    <t>PO311435</t>
  </si>
  <si>
    <t>PO311436</t>
  </si>
  <si>
    <t>PO311437</t>
  </si>
  <si>
    <t>PO311438</t>
  </si>
  <si>
    <t>PO311439</t>
  </si>
  <si>
    <t>PO3114310</t>
  </si>
  <si>
    <t>PO3114311</t>
  </si>
  <si>
    <t>PO3114312</t>
  </si>
  <si>
    <t>PO3114313</t>
  </si>
  <si>
    <t>PO3114314</t>
  </si>
  <si>
    <t>PO3114315</t>
  </si>
  <si>
    <t>PO3114316</t>
  </si>
  <si>
    <t>PO3114317</t>
  </si>
  <si>
    <t>PO311441</t>
  </si>
  <si>
    <t>PO311442</t>
  </si>
  <si>
    <t>PO311443</t>
  </si>
  <si>
    <t>PO311451</t>
  </si>
  <si>
    <t>PO311452</t>
  </si>
  <si>
    <t>PO311453</t>
  </si>
  <si>
    <t>PO311454</t>
  </si>
  <si>
    <t>PO311455</t>
  </si>
  <si>
    <t>PO311461</t>
  </si>
  <si>
    <t>PO311462</t>
  </si>
  <si>
    <t>PO311463</t>
  </si>
  <si>
    <t>PO311464</t>
  </si>
  <si>
    <t>PO311465</t>
  </si>
  <si>
    <t>CO024701</t>
  </si>
  <si>
    <t>CO024702</t>
  </si>
  <si>
    <t>CO024703</t>
  </si>
  <si>
    <t>CO024704</t>
  </si>
  <si>
    <t>CO024705</t>
  </si>
  <si>
    <t>CO024706</t>
  </si>
  <si>
    <t>CO024707</t>
  </si>
  <si>
    <t>CO024708</t>
  </si>
  <si>
    <t>CO024709</t>
  </si>
  <si>
    <t>CO0247010</t>
  </si>
  <si>
    <t>CO0247011</t>
  </si>
  <si>
    <t>CO0247012</t>
  </si>
  <si>
    <t>CO0247013</t>
  </si>
  <si>
    <t>CO0247014</t>
  </si>
  <si>
    <t>CO0247015</t>
  </si>
  <si>
    <t>CO0247016</t>
  </si>
  <si>
    <t>CO0247017</t>
  </si>
  <si>
    <t>CO0247018</t>
  </si>
  <si>
    <t>CO024691</t>
  </si>
  <si>
    <t>CO024692</t>
  </si>
  <si>
    <t>CO024693</t>
  </si>
  <si>
    <t>CO024694</t>
  </si>
  <si>
    <t>CO024695</t>
  </si>
  <si>
    <t>CO024696</t>
  </si>
  <si>
    <t>CO024697</t>
  </si>
  <si>
    <t>CO024698</t>
  </si>
  <si>
    <t>CO024699</t>
  </si>
  <si>
    <t>CO0246910</t>
  </si>
  <si>
    <t>CO0246911</t>
  </si>
  <si>
    <t>CO0246912</t>
  </si>
  <si>
    <t>CO0246913</t>
  </si>
  <si>
    <t>CO0246914</t>
  </si>
  <si>
    <t>CO0246915</t>
  </si>
  <si>
    <t>CO0246916</t>
  </si>
  <si>
    <t>CO0246917</t>
  </si>
  <si>
    <t>CO0246918</t>
  </si>
  <si>
    <t>CO024681</t>
  </si>
  <si>
    <t>CO024682</t>
  </si>
  <si>
    <t>CO024683</t>
  </si>
  <si>
    <t>CO024684</t>
  </si>
  <si>
    <t>CO024685</t>
  </si>
  <si>
    <t>CO024686</t>
  </si>
  <si>
    <t>CO024687</t>
  </si>
  <si>
    <t>CO024688</t>
  </si>
  <si>
    <t>CO024689</t>
  </si>
  <si>
    <t>CO0246810</t>
  </si>
  <si>
    <t>CO0246811</t>
  </si>
  <si>
    <t>CO0246812</t>
  </si>
  <si>
    <t>CO0246813</t>
  </si>
  <si>
    <t>CO0246814</t>
  </si>
  <si>
    <t>CO0246815</t>
  </si>
  <si>
    <t>CO0246816</t>
  </si>
  <si>
    <t>CO0246817</t>
  </si>
  <si>
    <t>CO0246818</t>
  </si>
  <si>
    <t>CO024671</t>
  </si>
  <si>
    <t>CO024672</t>
  </si>
  <si>
    <t>CO024673</t>
  </si>
  <si>
    <t>CO024674</t>
  </si>
  <si>
    <t>CO024675</t>
  </si>
  <si>
    <t>CO024676</t>
  </si>
  <si>
    <t>CO024677</t>
  </si>
  <si>
    <t>CO024678</t>
  </si>
  <si>
    <t>CO024679</t>
  </si>
  <si>
    <t>CO0246710</t>
  </si>
  <si>
    <t>CO0246711</t>
  </si>
  <si>
    <t>CO0246712</t>
  </si>
  <si>
    <t>CO0246713</t>
  </si>
  <si>
    <t>CO0246714</t>
  </si>
  <si>
    <t>CO0246715</t>
  </si>
  <si>
    <t>CO0246716</t>
  </si>
  <si>
    <t>CO0246717</t>
  </si>
  <si>
    <t>CO0246718</t>
  </si>
  <si>
    <t>CO024661</t>
  </si>
  <si>
    <t>CO024662</t>
  </si>
  <si>
    <t>CO024663</t>
  </si>
  <si>
    <t>CO024664</t>
  </si>
  <si>
    <t>CO024665</t>
  </si>
  <si>
    <t>CO024666</t>
  </si>
  <si>
    <t>CO024667</t>
  </si>
  <si>
    <t>CO024668</t>
  </si>
  <si>
    <t>CO024669</t>
  </si>
  <si>
    <t>CO0246610</t>
  </si>
  <si>
    <t>CO0246611</t>
  </si>
  <si>
    <t>CO0246612</t>
  </si>
  <si>
    <t>CO0246613</t>
  </si>
  <si>
    <t>CO0246614</t>
  </si>
  <si>
    <t>CO0246615</t>
  </si>
  <si>
    <t>CO0246616</t>
  </si>
  <si>
    <t>CO0246617</t>
  </si>
  <si>
    <t>CO0246618</t>
  </si>
  <si>
    <t>CO024651</t>
  </si>
  <si>
    <t>CO024652</t>
  </si>
  <si>
    <t>CO024653</t>
  </si>
  <si>
    <t>CO024654</t>
  </si>
  <si>
    <t>CO024655</t>
  </si>
  <si>
    <t>CO024656</t>
  </si>
  <si>
    <t>CO024657</t>
  </si>
  <si>
    <t>CO024658</t>
  </si>
  <si>
    <t>CO024659</t>
  </si>
  <si>
    <t>CO0246510</t>
  </si>
  <si>
    <t>CO0246511</t>
  </si>
  <si>
    <t>CO0246512</t>
  </si>
  <si>
    <t>CO0246513</t>
  </si>
  <si>
    <t>CO0246514</t>
  </si>
  <si>
    <t>CO0246515</t>
  </si>
  <si>
    <t>CO0246516</t>
  </si>
  <si>
    <t>CO0246517</t>
  </si>
  <si>
    <t>CO0246518</t>
  </si>
  <si>
    <t>PO31193</t>
  </si>
  <si>
    <t>DN-040901</t>
  </si>
  <si>
    <t>PO31197</t>
  </si>
  <si>
    <t>DN-040902</t>
  </si>
  <si>
    <t>PO31194</t>
  </si>
  <si>
    <t>DN-040903</t>
  </si>
  <si>
    <t>PO31198</t>
  </si>
  <si>
    <t>DN-040904</t>
  </si>
  <si>
    <t>PO31195</t>
  </si>
  <si>
    <t>DN-040905</t>
  </si>
  <si>
    <t>PO31199</t>
  </si>
  <si>
    <t>DN-040906</t>
  </si>
  <si>
    <t>PO31196</t>
  </si>
  <si>
    <t>DN-040907</t>
  </si>
  <si>
    <t>PO31200</t>
  </si>
  <si>
    <t>DN-040908</t>
  </si>
  <si>
    <t>PO31192</t>
  </si>
  <si>
    <t>DN-040909</t>
  </si>
  <si>
    <t>PO31191</t>
  </si>
  <si>
    <t>DN-040910</t>
  </si>
  <si>
    <t>PO31201</t>
  </si>
  <si>
    <t>DN-040911</t>
  </si>
  <si>
    <t>PO31202</t>
  </si>
  <si>
    <t>DN-040912</t>
  </si>
  <si>
    <t>PO31204</t>
  </si>
  <si>
    <t>DN-040913</t>
  </si>
  <si>
    <t>PO31203</t>
  </si>
  <si>
    <t>DN-040914</t>
  </si>
  <si>
    <t>PO31205</t>
  </si>
  <si>
    <t>DN-040915</t>
  </si>
  <si>
    <t>PO31206</t>
  </si>
  <si>
    <t>DN-040916</t>
  </si>
  <si>
    <t>PO31207</t>
  </si>
  <si>
    <t>DN-040917</t>
  </si>
  <si>
    <t>PO31210</t>
  </si>
  <si>
    <t>DN-040918</t>
  </si>
  <si>
    <t>PO31211</t>
  </si>
  <si>
    <t>DN-040919</t>
  </si>
  <si>
    <t>NA01</t>
  </si>
  <si>
    <t>NA02</t>
  </si>
  <si>
    <t>03.09.25</t>
  </si>
  <si>
    <t>PO311931</t>
  </si>
  <si>
    <t>PO311932</t>
  </si>
  <si>
    <t>PO311933</t>
  </si>
  <si>
    <t>PO311934</t>
  </si>
  <si>
    <t>PO311935</t>
  </si>
  <si>
    <t>PO311936</t>
  </si>
  <si>
    <t>PO311937</t>
  </si>
  <si>
    <t>PO311938</t>
  </si>
  <si>
    <t>PO311939</t>
  </si>
  <si>
    <t>PO311971</t>
  </si>
  <si>
    <t>PO311972</t>
  </si>
  <si>
    <t>PO311973</t>
  </si>
  <si>
    <t>PO311974</t>
  </si>
  <si>
    <t>PO311975</t>
  </si>
  <si>
    <t>PO311976</t>
  </si>
  <si>
    <t>PO311977</t>
  </si>
  <si>
    <t>PO311978</t>
  </si>
  <si>
    <t>PO311979</t>
  </si>
  <si>
    <t>PO3119710</t>
  </si>
  <si>
    <t>PO3119711</t>
  </si>
  <si>
    <t>PO3119712</t>
  </si>
  <si>
    <t>PO3119713</t>
  </si>
  <si>
    <t>PO3119714</t>
  </si>
  <si>
    <t>PO3119715</t>
  </si>
  <si>
    <t>PO3119716</t>
  </si>
  <si>
    <t>PO311941</t>
  </si>
  <si>
    <t>PO311942</t>
  </si>
  <si>
    <t>PO311943</t>
  </si>
  <si>
    <t>PO311944</t>
  </si>
  <si>
    <t>PO311945</t>
  </si>
  <si>
    <t>PO311946</t>
  </si>
  <si>
    <t>PO311947</t>
  </si>
  <si>
    <t>PO311948</t>
  </si>
  <si>
    <t>PO311949</t>
  </si>
  <si>
    <t>PO311981</t>
  </si>
  <si>
    <t>PO311982</t>
  </si>
  <si>
    <t>PO311983</t>
  </si>
  <si>
    <t>PO311984</t>
  </si>
  <si>
    <t>PO311985</t>
  </si>
  <si>
    <t>PO311986</t>
  </si>
  <si>
    <t>PO311987</t>
  </si>
  <si>
    <t>PO311988</t>
  </si>
  <si>
    <t>PO311989</t>
  </si>
  <si>
    <t>PO3119810</t>
  </si>
  <si>
    <t>PO3119811</t>
  </si>
  <si>
    <t>PO311951</t>
  </si>
  <si>
    <t>PO311952</t>
  </si>
  <si>
    <t>PO311953</t>
  </si>
  <si>
    <t>PO311954</t>
  </si>
  <si>
    <t>PO311955</t>
  </si>
  <si>
    <t>PO311956</t>
  </si>
  <si>
    <t>PO311957</t>
  </si>
  <si>
    <t>PO311958</t>
  </si>
  <si>
    <t>PO311959</t>
  </si>
  <si>
    <t>PO311991</t>
  </si>
  <si>
    <t>PO311992</t>
  </si>
  <si>
    <t>PO311993</t>
  </si>
  <si>
    <t>PO311994</t>
  </si>
  <si>
    <t>PO311995</t>
  </si>
  <si>
    <t>PO311996</t>
  </si>
  <si>
    <t>PO311997</t>
  </si>
  <si>
    <t>PO311998</t>
  </si>
  <si>
    <t>PO311999</t>
  </si>
  <si>
    <t>PO3119910</t>
  </si>
  <si>
    <t>PO3119911</t>
  </si>
  <si>
    <t>PO3119912</t>
  </si>
  <si>
    <t>PO311961</t>
  </si>
  <si>
    <t>PO311962</t>
  </si>
  <si>
    <t>PO311963</t>
  </si>
  <si>
    <t>PO311964</t>
  </si>
  <si>
    <t>PO311965</t>
  </si>
  <si>
    <t>PO311966</t>
  </si>
  <si>
    <t>PO312001</t>
  </si>
  <si>
    <t>PO312002</t>
  </si>
  <si>
    <t>PO312003</t>
  </si>
  <si>
    <t>PO312004</t>
  </si>
  <si>
    <t>PO312005</t>
  </si>
  <si>
    <t>PO312006</t>
  </si>
  <si>
    <t>PO312007</t>
  </si>
  <si>
    <t>PO312008</t>
  </si>
  <si>
    <t>PO312009</t>
  </si>
  <si>
    <t>PO3120010</t>
  </si>
  <si>
    <t>PO3120011</t>
  </si>
  <si>
    <t>PO3120012</t>
  </si>
  <si>
    <t>PO3120013</t>
  </si>
  <si>
    <t>PO3120014</t>
  </si>
  <si>
    <t>PO311921</t>
  </si>
  <si>
    <t>PO311922</t>
  </si>
  <si>
    <t>PO311923</t>
  </si>
  <si>
    <t>PO311924</t>
  </si>
  <si>
    <t>PO311925</t>
  </si>
  <si>
    <t>PO311926</t>
  </si>
  <si>
    <t>PO311927</t>
  </si>
  <si>
    <t>PO311928</t>
  </si>
  <si>
    <t>PO311929</t>
  </si>
  <si>
    <t>PO311911</t>
  </si>
  <si>
    <t>PO311912</t>
  </si>
  <si>
    <t>PO311913</t>
  </si>
  <si>
    <t>PO311914</t>
  </si>
  <si>
    <t>PO311915</t>
  </si>
  <si>
    <t>PO311916</t>
  </si>
  <si>
    <t>PO311917</t>
  </si>
  <si>
    <t>PO311918</t>
  </si>
  <si>
    <t>PO311919</t>
  </si>
  <si>
    <t>PO3119110</t>
  </si>
  <si>
    <t>PO3119111</t>
  </si>
  <si>
    <t>PO312011</t>
  </si>
  <si>
    <t>PO312012</t>
  </si>
  <si>
    <t>PO312013</t>
  </si>
  <si>
    <t>PO312014</t>
  </si>
  <si>
    <t>PO312015</t>
  </si>
  <si>
    <t>PO312016</t>
  </si>
  <si>
    <t>PO312017</t>
  </si>
  <si>
    <t>PO312018</t>
  </si>
  <si>
    <t>PO312019</t>
  </si>
  <si>
    <t>PO312021</t>
  </si>
  <si>
    <t>PO312022</t>
  </si>
  <si>
    <t>PO312023</t>
  </si>
  <si>
    <t>PO312024</t>
  </si>
  <si>
    <t>PO312025</t>
  </si>
  <si>
    <t>PO312026</t>
  </si>
  <si>
    <t>PO312027</t>
  </si>
  <si>
    <t>PO312028</t>
  </si>
  <si>
    <t>PO312029</t>
  </si>
  <si>
    <t>PO3120210</t>
  </si>
  <si>
    <t>PO3120211</t>
  </si>
  <si>
    <t>PO3120212</t>
  </si>
  <si>
    <t>PO3120213</t>
  </si>
  <si>
    <t>PO3120214</t>
  </si>
  <si>
    <t>PO3120215</t>
  </si>
  <si>
    <t>PO3120216</t>
  </si>
  <si>
    <t>PO3120217</t>
  </si>
  <si>
    <t>PO3120218</t>
  </si>
  <si>
    <t>PO312041</t>
  </si>
  <si>
    <t>PO312042</t>
  </si>
  <si>
    <t>PO312043</t>
  </si>
  <si>
    <t>PO312044</t>
  </si>
  <si>
    <t>PO312045</t>
  </si>
  <si>
    <t>PO312046</t>
  </si>
  <si>
    <t>PO312047</t>
  </si>
  <si>
    <t>PO312048</t>
  </si>
  <si>
    <t>PO312049</t>
  </si>
  <si>
    <t>PO3120410</t>
  </si>
  <si>
    <t>PO3120411</t>
  </si>
  <si>
    <t>PO3120412</t>
  </si>
  <si>
    <t>PO3120413</t>
  </si>
  <si>
    <t>PO3120414</t>
  </si>
  <si>
    <t>PO3120415</t>
  </si>
  <si>
    <t>PO3120416</t>
  </si>
  <si>
    <t>PO3120417</t>
  </si>
  <si>
    <t>PO312031</t>
  </si>
  <si>
    <t>PO312051</t>
  </si>
  <si>
    <t>PO312061</t>
  </si>
  <si>
    <t>PO312071</t>
  </si>
  <si>
    <t>PO312072</t>
  </si>
  <si>
    <t>PO312073</t>
  </si>
  <si>
    <t>PO312074</t>
  </si>
  <si>
    <t>PO312075</t>
  </si>
  <si>
    <t>PO312076</t>
  </si>
  <si>
    <t>PO312077</t>
  </si>
  <si>
    <t>PO312101</t>
  </si>
  <si>
    <t>PO312102</t>
  </si>
  <si>
    <t>PO312103</t>
  </si>
  <si>
    <t>PO312104</t>
  </si>
  <si>
    <t>PO312105</t>
  </si>
  <si>
    <t>PO312106</t>
  </si>
  <si>
    <t>PO312111</t>
  </si>
  <si>
    <t>PO312112</t>
  </si>
  <si>
    <t>PO312113</t>
  </si>
  <si>
    <t>PO312114</t>
  </si>
  <si>
    <t>PO312115</t>
  </si>
  <si>
    <t>PO312116</t>
  </si>
  <si>
    <t>PO312117</t>
  </si>
  <si>
    <t>PO312118</t>
  </si>
  <si>
    <t>PO312119</t>
  </si>
  <si>
    <t>PO3121110</t>
  </si>
  <si>
    <t>PO3121111</t>
  </si>
  <si>
    <t>PO3121112</t>
  </si>
  <si>
    <t>PO3121113</t>
  </si>
  <si>
    <t>PO3121114</t>
  </si>
  <si>
    <t>PO3121115</t>
  </si>
  <si>
    <t>NA011</t>
  </si>
  <si>
    <t>NA021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</si>
</sst>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m/d/yy;@"/>
    <numFmt numFmtId="166" formatCode="[$-409]d\-mmm\-yy;@"/>
    <numFmt numFmtId="167" formatCode="_-[$$-409]* #,##0.00_ ;_-[$$-409]* \-#,##0.00\ ;_-[$$-409]* &quot;-&quot;??_ ;_-@_ "/>
    <numFmt numFmtId="168" formatCode="dd\-mmm\-yy"/>
    <numFmt numFmtId="169" formatCode="[$-409]mmmm\ d\,\ yyyy;@"/>
    <numFmt numFmtId="170" formatCode="[&lt;=9999999]###\-####;\(###\)\ ###\-####"/>
    <numFmt numFmtId="171" formatCode="[$-409]h:mm\ AM/PM;@"/>
    <numFmt numFmtId="172" formatCode="&quot;$&quot;#,##0.00"/>
    <numFmt numFmtId="173" formatCode="_(&quot;$&quot;* #,##0.000_);_(&quot;$&quot;* \(#,##0.000\);_(&quot;$&quot;* &quot;-&quot;???_);_(@_)"/>
    <numFmt numFmtId="174" formatCode="[$-409]dd\-mmmm\-yyyy;@"/>
    <numFmt numFmtId="175" formatCode="d\-mmmm\-yyyy"/>
    <numFmt numFmtId="176" formatCode="0.0000"/>
    <numFmt numFmtId="177" formatCode="_(&quot;$&quot;* #,##0.0000_);_(&quot;$&quot;* \(#,##0.0000\);_(&quot;$&quot;* &quot;-&quot;??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Haettenschweiler"/>
      <family val="2"/>
    </font>
    <font>
      <sz val="15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FFFF00"/>
      <name val="Calibri"/>
      <family val="2"/>
      <scheme val="minor"/>
    </font>
    <font>
      <sz val="8"/>
      <color rgb="FF323232"/>
      <name val="Arial"/>
      <family val="2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 tint="0.24994659260841701"/>
      <name val="Calibri"/>
      <family val="2"/>
      <scheme val="minor"/>
    </font>
    <font>
      <sz val="28"/>
      <color theme="1" tint="0.499984740745262"/>
      <name val="Calibri Light"/>
      <family val="2"/>
      <scheme val="major"/>
    </font>
    <font>
      <b/>
      <i/>
      <sz val="11"/>
      <color theme="1" tint="0.34998626667073579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 tint="0.34998626667073579"/>
      <name val="Calibri"/>
      <family val="2"/>
      <scheme val="minor"/>
    </font>
    <font>
      <i/>
      <sz val="12"/>
      <name val="Calibri"/>
      <family val="2"/>
      <scheme val="minor"/>
    </font>
    <font>
      <b/>
      <sz val="9"/>
      <color indexed="81"/>
      <name val="Tahoma"/>
      <charset val="1"/>
    </font>
    <font>
      <b/>
      <sz val="9"/>
      <color indexed="81"/>
      <name val="Tahoma"/>
    </font>
  </fonts>
  <fills count="2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5B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6" tint="0.79998168889431442"/>
      </patternFill>
    </fill>
  </fills>
  <borders count="65">
    <border>
      <left/>
      <right/>
      <top/>
      <bottom/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ashed">
        <color auto="1"/>
      </left>
      <right style="dashed">
        <color auto="1"/>
      </right>
      <top style="thin">
        <color theme="6"/>
      </top>
      <bottom style="medium">
        <color theme="6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dashed">
        <color auto="1"/>
      </left>
      <right style="dashed">
        <color auto="1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medium">
        <color theme="6"/>
      </top>
      <bottom/>
      <diagonal/>
    </border>
    <border>
      <left/>
      <right style="thin">
        <color theme="4" tint="0.39997558519241921"/>
      </right>
      <top style="thin">
        <color theme="6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6"/>
      </right>
      <top style="thin">
        <color theme="6"/>
      </top>
      <bottom style="medium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dashed">
        <color auto="1"/>
      </left>
      <right style="dashed">
        <color auto="1"/>
      </right>
      <top style="thin">
        <color theme="6"/>
      </top>
      <bottom style="thin">
        <color theme="4" tint="0.39997558519241921"/>
      </bottom>
      <diagonal/>
    </border>
    <border>
      <left style="thin">
        <color theme="6"/>
      </left>
      <right style="thin">
        <color theme="6"/>
      </right>
      <top style="medium">
        <color theme="6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ck">
        <color theme="9" tint="-0.24994659260841701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/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theme="9" tint="-0.24994659260841701"/>
      </left>
      <right/>
      <top/>
      <bottom/>
      <diagonal/>
    </border>
    <border>
      <left/>
      <right style="thick">
        <color theme="9" tint="-0.24994659260841701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/>
      <diagonal/>
    </border>
    <border>
      <left style="thin">
        <color rgb="FF999999"/>
      </left>
      <right style="medium">
        <color indexed="64"/>
      </right>
      <top style="thin">
        <color indexed="65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999999"/>
      </top>
      <bottom/>
      <diagonal/>
    </border>
    <border>
      <left style="medium">
        <color indexed="64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/>
      <right style="medium">
        <color indexed="64"/>
      </right>
      <top style="thin">
        <color rgb="FF999999"/>
      </top>
      <bottom/>
      <diagonal/>
    </border>
    <border>
      <left/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indexed="65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medium">
        <color indexed="64"/>
      </right>
      <top style="thin">
        <color rgb="FF999999"/>
      </top>
      <bottom/>
      <diagonal/>
    </border>
    <border>
      <left style="thin">
        <color rgb="FF999999"/>
      </left>
      <right style="medium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rgb="FF999999"/>
      </left>
      <right style="thin">
        <color indexed="64"/>
      </right>
      <top style="medium">
        <color indexed="64"/>
      </top>
      <bottom/>
      <diagonal/>
    </border>
    <border>
      <left style="thin">
        <color rgb="FF999999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/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medium">
        <color indexed="64"/>
      </bottom>
      <diagonal/>
    </border>
    <border>
      <left style="thin">
        <color indexed="65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167" fontId="13" fillId="0" borderId="0"/>
    <xf numFmtId="0" fontId="1" fillId="0" borderId="0"/>
    <xf numFmtId="0" fontId="17" fillId="0" borderId="0" applyNumberFormat="0" applyFill="0" applyProtection="0">
      <alignment horizontal="left" wrapText="1"/>
    </xf>
    <xf numFmtId="0" fontId="18" fillId="0" borderId="0" applyNumberFormat="0" applyFill="0" applyBorder="0" applyProtection="0">
      <alignment horizontal="right"/>
    </xf>
    <xf numFmtId="0" fontId="4" fillId="0" borderId="0">
      <alignment horizontal="left" vertical="center" wrapText="1"/>
    </xf>
    <xf numFmtId="0" fontId="19" fillId="0" borderId="0" applyNumberFormat="0" applyFill="0" applyProtection="0">
      <alignment horizontal="left" vertical="top" wrapText="1"/>
    </xf>
    <xf numFmtId="0" fontId="14" fillId="0" borderId="0" applyNumberFormat="0" applyFill="0" applyProtection="0">
      <alignment horizontal="left"/>
    </xf>
    <xf numFmtId="169" fontId="4" fillId="0" borderId="0" applyFont="0" applyFill="0" applyBorder="0">
      <alignment horizontal="left"/>
    </xf>
    <xf numFmtId="170" fontId="4" fillId="0" borderId="0" applyFont="0" applyFill="0" applyBorder="0">
      <alignment horizontal="left" vertical="top"/>
    </xf>
    <xf numFmtId="0" fontId="4" fillId="0" borderId="0" applyNumberFormat="0" applyFont="0" applyFill="0" applyBorder="0">
      <alignment horizontal="left" vertical="top" wrapText="1"/>
    </xf>
    <xf numFmtId="0" fontId="4" fillId="0" borderId="0" applyNumberFormat="0" applyFont="0" applyFill="0" applyBorder="0" applyProtection="0">
      <alignment horizontal="center" vertical="center"/>
    </xf>
    <xf numFmtId="2" fontId="4" fillId="0" borderId="0" applyFont="0" applyFill="0" applyBorder="0" applyProtection="0">
      <alignment horizontal="right" vertical="center"/>
    </xf>
    <xf numFmtId="172" fontId="4" fillId="0" borderId="0" applyFont="0" applyFill="0" applyBorder="0" applyProtection="0">
      <alignment horizontal="right" vertical="center"/>
    </xf>
    <xf numFmtId="44" fontId="4" fillId="0" borderId="0" applyFont="0" applyFill="0" applyBorder="0" applyProtection="0">
      <alignment horizontal="right" vertical="center"/>
    </xf>
    <xf numFmtId="0" fontId="14" fillId="0" borderId="0" applyNumberFormat="0" applyFill="0" applyBorder="0" applyProtection="0">
      <alignment horizontal="center"/>
    </xf>
    <xf numFmtId="0" fontId="22" fillId="0" borderId="0"/>
    <xf numFmtId="0" fontId="23" fillId="0" borderId="0"/>
    <xf numFmtId="0" fontId="26" fillId="0" borderId="0" applyNumberFormat="0" applyFill="0" applyBorder="0" applyAlignment="0" applyProtection="0"/>
  </cellStyleXfs>
  <cellXfs count="27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2" applyFont="1" applyAlignment="1">
      <alignment horizontal="center" vertical="center"/>
    </xf>
    <xf numFmtId="0" fontId="0" fillId="7" borderId="4" xfId="0" applyFill="1" applyBorder="1"/>
    <xf numFmtId="0" fontId="0" fillId="5" borderId="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0" fillId="7" borderId="7" xfId="0" applyFill="1" applyBorder="1"/>
    <xf numFmtId="0" fontId="0" fillId="7" borderId="8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7" borderId="8" xfId="0" applyFill="1" applyBorder="1"/>
    <xf numFmtId="0" fontId="0" fillId="7" borderId="12" xfId="0" applyFill="1" applyBorder="1"/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7" borderId="17" xfId="0" applyFill="1" applyBorder="1"/>
    <xf numFmtId="0" fontId="0" fillId="0" borderId="17" xfId="0" applyBorder="1"/>
    <xf numFmtId="0" fontId="2" fillId="6" borderId="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44" fontId="0" fillId="0" borderId="0" xfId="2" applyFont="1"/>
    <xf numFmtId="49" fontId="10" fillId="0" borderId="0" xfId="0" applyNumberFormat="1" applyFont="1"/>
    <xf numFmtId="0" fontId="9" fillId="10" borderId="22" xfId="0" applyFont="1" applyFill="1" applyBorder="1" applyAlignment="1">
      <alignment horizontal="center" vertical="center"/>
    </xf>
    <xf numFmtId="44" fontId="9" fillId="10" borderId="22" xfId="2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5" fontId="0" fillId="0" borderId="0" xfId="0" applyNumberForma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15" fillId="13" borderId="19" xfId="0" applyFont="1" applyFill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 shrinkToFit="1"/>
      <protection locked="0"/>
    </xf>
    <xf numFmtId="0" fontId="7" fillId="3" borderId="21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43" fontId="0" fillId="0" borderId="0" xfId="1" applyFont="1" applyFill="1" applyProtection="1">
      <protection locked="0"/>
    </xf>
    <xf numFmtId="0" fontId="6" fillId="0" borderId="0" xfId="0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44" fontId="0" fillId="0" borderId="0" xfId="2" applyFont="1" applyProtection="1"/>
    <xf numFmtId="44" fontId="8" fillId="3" borderId="1" xfId="2" applyFont="1" applyFill="1" applyBorder="1" applyAlignment="1" applyProtection="1">
      <alignment horizontal="center" vertical="center" wrapText="1"/>
    </xf>
    <xf numFmtId="43" fontId="0" fillId="0" borderId="0" xfId="2" applyNumberFormat="1" applyFont="1" applyFill="1" applyProtection="1"/>
    <xf numFmtId="44" fontId="6" fillId="0" borderId="0" xfId="2" applyFont="1" applyAlignment="1" applyProtection="1">
      <alignment horizontal="center" vertical="center"/>
    </xf>
    <xf numFmtId="44" fontId="0" fillId="0" borderId="0" xfId="2" applyFont="1" applyFill="1" applyProtection="1"/>
    <xf numFmtId="0" fontId="6" fillId="4" borderId="18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8">
      <alignment horizontal="left" vertical="center" wrapText="1"/>
    </xf>
    <xf numFmtId="171" fontId="21" fillId="0" borderId="0" xfId="13" applyNumberFormat="1" applyFont="1" applyAlignment="1">
      <alignment horizontal="right" vertical="top" wrapText="1"/>
    </xf>
    <xf numFmtId="0" fontId="4" fillId="0" borderId="0" xfId="8" applyAlignment="1">
      <alignment horizontal="center" vertical="center"/>
    </xf>
    <xf numFmtId="165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43" fontId="0" fillId="0" borderId="0" xfId="1" applyFont="1" applyFill="1" applyAlignment="1" applyProtection="1">
      <alignment horizontal="center" vertical="center"/>
    </xf>
    <xf numFmtId="168" fontId="0" fillId="0" borderId="0" xfId="0" applyNumberFormat="1" applyProtection="1">
      <protection locked="0"/>
    </xf>
    <xf numFmtId="166" fontId="0" fillId="0" borderId="0" xfId="0" applyNumberFormat="1" applyAlignment="1" applyProtection="1">
      <alignment horizontal="center" vertical="center"/>
      <protection locked="0"/>
    </xf>
    <xf numFmtId="44" fontId="24" fillId="17" borderId="22" xfId="2" applyFont="1" applyFill="1" applyBorder="1" applyAlignment="1">
      <alignment horizontal="center" vertical="center"/>
    </xf>
    <xf numFmtId="0" fontId="24" fillId="17" borderId="22" xfId="0" applyFont="1" applyFill="1" applyBorder="1" applyAlignment="1">
      <alignment horizontal="center" vertical="center"/>
    </xf>
    <xf numFmtId="0" fontId="18" fillId="0" borderId="0" xfId="7" applyAlignment="1"/>
    <xf numFmtId="0" fontId="0" fillId="15" borderId="0" xfId="0" applyFill="1" applyAlignment="1" applyProtection="1">
      <alignment horizontal="left" vertical="center"/>
      <protection locked="0"/>
    </xf>
    <xf numFmtId="0" fontId="0" fillId="12" borderId="0" xfId="0" applyFill="1" applyAlignment="1">
      <alignment horizontal="left" vertical="center"/>
    </xf>
    <xf numFmtId="165" fontId="0" fillId="15" borderId="0" xfId="0" applyNumberFormat="1" applyFill="1" applyAlignment="1" applyProtection="1">
      <alignment horizontal="left" vertical="center"/>
      <protection locked="0"/>
    </xf>
    <xf numFmtId="0" fontId="0" fillId="15" borderId="0" xfId="0" applyFill="1" applyAlignment="1">
      <alignment horizontal="left" vertical="center"/>
    </xf>
    <xf numFmtId="44" fontId="0" fillId="12" borderId="0" xfId="2" applyFont="1" applyFill="1" applyAlignment="1" applyProtection="1">
      <alignment horizontal="left" vertical="center"/>
    </xf>
    <xf numFmtId="15" fontId="0" fillId="15" borderId="0" xfId="0" applyNumberFormat="1" applyFill="1" applyAlignment="1" applyProtection="1">
      <alignment horizontal="left" vertical="center"/>
      <protection locked="0"/>
    </xf>
    <xf numFmtId="0" fontId="17" fillId="0" borderId="0" xfId="6">
      <alignment horizontal="left" wrapText="1"/>
    </xf>
    <xf numFmtId="169" fontId="4" fillId="0" borderId="0" xfId="11" applyFont="1" applyFill="1" applyAlignment="1">
      <alignment horizontal="left" vertical="center"/>
    </xf>
    <xf numFmtId="0" fontId="26" fillId="0" borderId="0" xfId="21"/>
    <xf numFmtId="0" fontId="18" fillId="0" borderId="0" xfId="7" applyAlignment="1">
      <alignment horizontal="right" vertical="center"/>
    </xf>
    <xf numFmtId="0" fontId="25" fillId="0" borderId="0" xfId="10" applyFont="1">
      <alignment horizontal="left"/>
    </xf>
    <xf numFmtId="0" fontId="0" fillId="12" borderId="0" xfId="0" applyFill="1" applyAlignment="1" applyProtection="1">
      <alignment horizontal="left" vertical="center"/>
      <protection locked="0"/>
    </xf>
    <xf numFmtId="0" fontId="0" fillId="5" borderId="0" xfId="0" applyFill="1" applyAlignment="1">
      <alignment horizontal="center" vertical="center"/>
    </xf>
    <xf numFmtId="44" fontId="0" fillId="18" borderId="27" xfId="0" applyNumberFormat="1" applyFill="1" applyBorder="1" applyAlignment="1">
      <alignment horizontal="center" vertical="center"/>
    </xf>
    <xf numFmtId="173" fontId="18" fillId="0" borderId="0" xfId="7" applyNumberFormat="1" applyAlignment="1"/>
    <xf numFmtId="173" fontId="14" fillId="0" borderId="0" xfId="10" applyNumberFormat="1" applyAlignment="1">
      <alignment horizontal="right" vertical="center"/>
    </xf>
    <xf numFmtId="173" fontId="20" fillId="0" borderId="0" xfId="10" applyNumberFormat="1" applyFont="1" applyAlignment="1">
      <alignment horizontal="right"/>
    </xf>
    <xf numFmtId="173" fontId="20" fillId="0" borderId="0" xfId="13" applyNumberFormat="1" applyFont="1" applyAlignment="1">
      <alignment horizontal="right" vertical="top" wrapText="1"/>
    </xf>
    <xf numFmtId="173" fontId="4" fillId="0" borderId="0" xfId="8" applyNumberFormat="1">
      <alignment horizontal="left" vertical="center" wrapText="1"/>
    </xf>
    <xf numFmtId="0" fontId="4" fillId="17" borderId="32" xfId="0" applyFont="1" applyFill="1" applyBorder="1" applyAlignment="1">
      <alignment horizontal="center" vertical="center"/>
    </xf>
    <xf numFmtId="0" fontId="4" fillId="17" borderId="31" xfId="0" applyFont="1" applyFill="1" applyBorder="1" applyAlignment="1">
      <alignment horizontal="center" vertical="center"/>
    </xf>
    <xf numFmtId="0" fontId="0" fillId="21" borderId="25" xfId="0" applyFill="1" applyBorder="1" applyAlignment="1">
      <alignment horizontal="center" vertical="center"/>
    </xf>
    <xf numFmtId="0" fontId="0" fillId="15" borderId="0" xfId="0" applyFill="1" applyAlignment="1" applyProtection="1">
      <alignment horizontal="center" vertical="center"/>
      <protection locked="0"/>
    </xf>
    <xf numFmtId="44" fontId="0" fillId="0" borderId="0" xfId="2" applyFont="1" applyFill="1" applyAlignment="1" applyProtection="1">
      <alignment horizontal="left" vertical="center"/>
    </xf>
    <xf numFmtId="0" fontId="0" fillId="0" borderId="23" xfId="0" pivotButton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4" fillId="22" borderId="26" xfId="0" applyFont="1" applyFill="1" applyBorder="1" applyAlignment="1">
      <alignment horizontal="center" vertical="center"/>
    </xf>
    <xf numFmtId="0" fontId="4" fillId="22" borderId="32" xfId="0" applyFont="1" applyFill="1" applyBorder="1" applyAlignment="1">
      <alignment horizontal="center" vertical="center"/>
    </xf>
    <xf numFmtId="0" fontId="0" fillId="18" borderId="25" xfId="0" applyFill="1" applyBorder="1" applyAlignment="1">
      <alignment horizontal="center" vertical="center"/>
    </xf>
    <xf numFmtId="44" fontId="0" fillId="20" borderId="0" xfId="0" applyNumberFormat="1" applyFill="1" applyAlignment="1">
      <alignment horizontal="center" vertical="center"/>
    </xf>
    <xf numFmtId="44" fontId="0" fillId="0" borderId="0" xfId="0" applyNumberFormat="1" applyAlignment="1">
      <alignment horizontal="center"/>
    </xf>
    <xf numFmtId="43" fontId="0" fillId="0" borderId="0" xfId="2" applyNumberFormat="1" applyFont="1" applyFill="1" applyAlignment="1" applyProtection="1">
      <alignment horizontal="left" vertical="center"/>
    </xf>
    <xf numFmtId="168" fontId="0" fillId="0" borderId="0" xfId="0" applyNumberFormat="1" applyAlignment="1" applyProtection="1">
      <alignment horizontal="left" vertical="center"/>
      <protection locked="0"/>
    </xf>
    <xf numFmtId="0" fontId="0" fillId="12" borderId="0" xfId="0" applyFill="1" applyAlignment="1">
      <alignment horizontal="center" vertical="center"/>
    </xf>
    <xf numFmtId="14" fontId="0" fillId="0" borderId="23" xfId="0" applyNumberFormat="1" applyBorder="1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25" fillId="0" borderId="0" xfId="10" applyFont="1" applyAlignment="1">
      <alignment horizontal="left" wrapText="1"/>
    </xf>
    <xf numFmtId="0" fontId="0" fillId="0" borderId="22" xfId="0" applyBorder="1"/>
    <xf numFmtId="0" fontId="0" fillId="0" borderId="22" xfId="0" pivotButton="1" applyBorder="1"/>
    <xf numFmtId="44" fontId="14" fillId="23" borderId="0" xfId="0" applyNumberFormat="1" applyFont="1" applyFill="1" applyAlignment="1">
      <alignment horizontal="left" vertical="center"/>
    </xf>
    <xf numFmtId="44" fontId="16" fillId="20" borderId="0" xfId="0" applyNumberFormat="1" applyFont="1" applyFill="1" applyAlignment="1">
      <alignment horizontal="left" vertical="center"/>
    </xf>
    <xf numFmtId="166" fontId="0" fillId="0" borderId="0" xfId="0" applyNumberFormat="1" applyAlignment="1">
      <alignment horizontal="left"/>
    </xf>
    <xf numFmtId="166" fontId="0" fillId="0" borderId="0" xfId="0" applyNumberFormat="1" applyAlignment="1">
      <alignment horizontal="center"/>
    </xf>
    <xf numFmtId="166" fontId="0" fillId="0" borderId="0" xfId="0" applyNumberFormat="1" applyProtection="1">
      <protection locked="0"/>
    </xf>
    <xf numFmtId="14" fontId="0" fillId="0" borderId="0" xfId="0" applyNumberFormat="1"/>
    <xf numFmtId="44" fontId="14" fillId="23" borderId="0" xfId="0" applyNumberFormat="1" applyFont="1" applyFill="1" applyAlignment="1">
      <alignment horizontal="center" vertical="center"/>
    </xf>
    <xf numFmtId="44" fontId="16" fillId="20" borderId="0" xfId="0" applyNumberFormat="1" applyFont="1" applyFill="1" applyAlignment="1">
      <alignment horizontal="center" vertical="center"/>
    </xf>
    <xf numFmtId="0" fontId="16" fillId="19" borderId="32" xfId="0" applyFont="1" applyFill="1" applyBorder="1"/>
    <xf numFmtId="0" fontId="16" fillId="19" borderId="47" xfId="0" applyFont="1" applyFill="1" applyBorder="1" applyAlignment="1">
      <alignment horizontal="center"/>
    </xf>
    <xf numFmtId="0" fontId="16" fillId="19" borderId="25" xfId="0" applyFont="1" applyFill="1" applyBorder="1"/>
    <xf numFmtId="0" fontId="16" fillId="21" borderId="25" xfId="0" applyFont="1" applyFill="1" applyBorder="1" applyAlignment="1">
      <alignment horizontal="center" vertical="center"/>
    </xf>
    <xf numFmtId="0" fontId="16" fillId="17" borderId="48" xfId="0" applyFont="1" applyFill="1" applyBorder="1" applyAlignment="1">
      <alignment horizontal="center" vertical="center"/>
    </xf>
    <xf numFmtId="0" fontId="16" fillId="17" borderId="25" xfId="0" applyFont="1" applyFill="1" applyBorder="1" applyAlignment="1">
      <alignment horizontal="center" vertical="center"/>
    </xf>
    <xf numFmtId="0" fontId="16" fillId="0" borderId="46" xfId="0" pivotButton="1" applyFont="1" applyBorder="1"/>
    <xf numFmtId="0" fontId="16" fillId="0" borderId="46" xfId="0" applyFont="1" applyBorder="1"/>
    <xf numFmtId="0" fontId="16" fillId="17" borderId="47" xfId="0" applyFont="1" applyFill="1" applyBorder="1" applyAlignment="1">
      <alignment horizontal="center" vertical="center"/>
    </xf>
    <xf numFmtId="44" fontId="16" fillId="17" borderId="49" xfId="0" applyNumberFormat="1" applyFont="1" applyFill="1" applyBorder="1" applyAlignment="1">
      <alignment horizontal="center" vertical="center"/>
    </xf>
    <xf numFmtId="176" fontId="0" fillId="0" borderId="0" xfId="0" applyNumberFormat="1" applyProtection="1">
      <protection locked="0"/>
    </xf>
    <xf numFmtId="176" fontId="6" fillId="0" borderId="0" xfId="0" applyNumberFormat="1" applyFont="1" applyAlignment="1" applyProtection="1">
      <alignment horizontal="center" vertical="center"/>
      <protection locked="0"/>
    </xf>
    <xf numFmtId="176" fontId="0" fillId="15" borderId="0" xfId="0" applyNumberFormat="1" applyFill="1" applyAlignment="1" applyProtection="1">
      <alignment horizontal="left" vertical="center"/>
      <protection locked="0"/>
    </xf>
    <xf numFmtId="176" fontId="0" fillId="0" borderId="0" xfId="1" applyNumberFormat="1" applyFont="1" applyFill="1" applyProtection="1">
      <protection locked="0"/>
    </xf>
    <xf numFmtId="44" fontId="4" fillId="0" borderId="0" xfId="8" applyNumberFormat="1">
      <alignment horizontal="left" vertical="center" wrapText="1"/>
    </xf>
    <xf numFmtId="177" fontId="4" fillId="0" borderId="0" xfId="8" applyNumberFormat="1">
      <alignment horizontal="left" vertical="center" wrapText="1"/>
    </xf>
    <xf numFmtId="44" fontId="18" fillId="0" borderId="0" xfId="7" applyNumberFormat="1" applyAlignment="1"/>
    <xf numFmtId="0" fontId="0" fillId="11" borderId="0" xfId="0" applyFill="1" applyAlignment="1">
      <alignment horizontal="center" vertical="center"/>
    </xf>
    <xf numFmtId="0" fontId="0" fillId="11" borderId="0" xfId="0" applyFill="1" applyProtection="1">
      <protection locked="0"/>
    </xf>
    <xf numFmtId="14" fontId="16" fillId="0" borderId="46" xfId="0" applyNumberFormat="1" applyFont="1" applyBorder="1" applyAlignment="1">
      <alignment horizontal="left"/>
    </xf>
    <xf numFmtId="0" fontId="0" fillId="0" borderId="22" xfId="0" pivotButton="1" applyBorder="1" applyAlignment="1">
      <alignment horizontal="center" vertical="center"/>
    </xf>
    <xf numFmtId="0" fontId="0" fillId="0" borderId="22" xfId="0" pivotButton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4" fontId="0" fillId="0" borderId="0" xfId="0" applyNumberFormat="1"/>
    <xf numFmtId="0" fontId="1" fillId="0" borderId="0" xfId="2" applyNumberFormat="1" applyFont="1"/>
    <xf numFmtId="0" fontId="16" fillId="0" borderId="46" xfId="0" applyFont="1" applyBorder="1" applyAlignment="1">
      <alignment horizontal="left"/>
    </xf>
    <xf numFmtId="0" fontId="16" fillId="0" borderId="63" xfId="0" applyFont="1" applyBorder="1" applyAlignment="1">
      <alignment horizontal="center"/>
    </xf>
    <xf numFmtId="0" fontId="16" fillId="11" borderId="50" xfId="0" applyFont="1" applyFill="1" applyBorder="1" applyAlignment="1">
      <alignment vertical="center"/>
    </xf>
    <xf numFmtId="0" fontId="16" fillId="11" borderId="56" xfId="0" applyFont="1" applyFill="1" applyBorder="1" applyAlignment="1">
      <alignment vertical="center"/>
    </xf>
    <xf numFmtId="0" fontId="16" fillId="24" borderId="60" xfId="0" applyFont="1" applyFill="1" applyBorder="1" applyAlignment="1">
      <alignment horizontal="center" vertical="center"/>
    </xf>
    <xf numFmtId="44" fontId="16" fillId="24" borderId="36" xfId="0" applyNumberFormat="1" applyFont="1" applyFill="1" applyBorder="1" applyAlignment="1">
      <alignment horizontal="center" vertical="center"/>
    </xf>
    <xf numFmtId="0" fontId="16" fillId="24" borderId="36" xfId="0" applyFont="1" applyFill="1" applyBorder="1" applyAlignment="1">
      <alignment horizontal="center" vertical="center"/>
    </xf>
    <xf numFmtId="44" fontId="16" fillId="0" borderId="51" xfId="0" applyNumberFormat="1" applyFont="1" applyBorder="1" applyAlignment="1">
      <alignment horizontal="center" vertical="center"/>
    </xf>
    <xf numFmtId="44" fontId="16" fillId="0" borderId="47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44" fontId="16" fillId="0" borderId="36" xfId="0" applyNumberFormat="1" applyFont="1" applyBorder="1" applyAlignment="1">
      <alignment horizontal="center" vertical="center"/>
    </xf>
    <xf numFmtId="44" fontId="16" fillId="0" borderId="49" xfId="0" applyNumberFormat="1" applyFont="1" applyBorder="1" applyAlignment="1">
      <alignment horizontal="center" vertical="center"/>
    </xf>
    <xf numFmtId="44" fontId="16" fillId="0" borderId="54" xfId="0" applyNumberFormat="1" applyFont="1" applyBorder="1" applyAlignment="1">
      <alignment horizontal="center" vertical="center"/>
    </xf>
    <xf numFmtId="44" fontId="16" fillId="0" borderId="57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left" vertical="center"/>
    </xf>
    <xf numFmtId="44" fontId="16" fillId="11" borderId="50" xfId="0" applyNumberFormat="1" applyFont="1" applyFill="1" applyBorder="1" applyAlignment="1">
      <alignment horizontal="left" vertical="center"/>
    </xf>
    <xf numFmtId="44" fontId="16" fillId="11" borderId="56" xfId="0" applyNumberFormat="1" applyFont="1" applyFill="1" applyBorder="1" applyAlignment="1">
      <alignment horizontal="left" vertical="center"/>
    </xf>
    <xf numFmtId="0" fontId="16" fillId="11" borderId="50" xfId="0" applyFont="1" applyFill="1" applyBorder="1" applyAlignment="1">
      <alignment horizontal="left" vertical="center"/>
    </xf>
    <xf numFmtId="0" fontId="16" fillId="11" borderId="56" xfId="0" applyFont="1" applyFill="1" applyBorder="1" applyAlignment="1">
      <alignment horizontal="left" vertical="center"/>
    </xf>
    <xf numFmtId="44" fontId="16" fillId="17" borderId="36" xfId="0" applyNumberFormat="1" applyFont="1" applyFill="1" applyBorder="1" applyAlignment="1">
      <alignment horizontal="center" vertical="center"/>
    </xf>
    <xf numFmtId="44" fontId="16" fillId="0" borderId="55" xfId="0" applyNumberFormat="1" applyFont="1" applyBorder="1" applyAlignment="1">
      <alignment horizontal="center" vertical="center"/>
    </xf>
    <xf numFmtId="44" fontId="16" fillId="0" borderId="58" xfId="0" applyNumberFormat="1" applyFont="1" applyBorder="1" applyAlignment="1">
      <alignment horizontal="center" vertical="center"/>
    </xf>
    <xf numFmtId="0" fontId="16" fillId="24" borderId="60" xfId="0" applyFont="1" applyFill="1" applyBorder="1" applyAlignment="1">
      <alignment horizontal="center"/>
    </xf>
    <xf numFmtId="0" fontId="16" fillId="24" borderId="36" xfId="0" applyFont="1" applyFill="1" applyBorder="1" applyAlignment="1">
      <alignment horizontal="center"/>
    </xf>
    <xf numFmtId="0" fontId="16" fillId="0" borderId="52" xfId="0" applyFont="1" applyBorder="1" applyAlignment="1">
      <alignment horizontal="left"/>
    </xf>
    <xf numFmtId="0" fontId="16" fillId="0" borderId="32" xfId="0" applyFont="1" applyBorder="1" applyAlignment="1">
      <alignment horizontal="left"/>
    </xf>
    <xf numFmtId="0" fontId="16" fillId="0" borderId="0" xfId="0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/>
    </xf>
    <xf numFmtId="0" fontId="16" fillId="0" borderId="52" xfId="0" applyFont="1" applyBorder="1" applyAlignment="1">
      <alignment horizontal="left" vertical="center"/>
    </xf>
    <xf numFmtId="0" fontId="16" fillId="11" borderId="50" xfId="0" applyFont="1" applyFill="1" applyBorder="1" applyAlignment="1">
      <alignment horizontal="center" vertical="center"/>
    </xf>
    <xf numFmtId="0" fontId="16" fillId="11" borderId="56" xfId="0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27" fillId="0" borderId="42" xfId="8" applyFont="1" applyBorder="1" applyAlignment="1">
      <alignment horizontal="center" vertical="center"/>
    </xf>
    <xf numFmtId="0" fontId="27" fillId="0" borderId="33" xfId="8" applyFont="1" applyBorder="1" applyAlignment="1">
      <alignment horizontal="center" vertical="center"/>
    </xf>
    <xf numFmtId="0" fontId="27" fillId="0" borderId="39" xfId="8" applyFont="1" applyBorder="1" applyAlignment="1">
      <alignment horizontal="center" vertical="center"/>
    </xf>
    <xf numFmtId="0" fontId="28" fillId="0" borderId="39" xfId="14" applyFont="1" applyFill="1" applyBorder="1" applyAlignment="1">
      <alignment horizontal="center" vertical="center" wrapText="1"/>
    </xf>
    <xf numFmtId="0" fontId="28" fillId="0" borderId="39" xfId="14" applyFont="1" applyFill="1" applyBorder="1">
      <alignment horizontal="center" vertical="center"/>
    </xf>
    <xf numFmtId="173" fontId="28" fillId="0" borderId="39" xfId="14" applyNumberFormat="1" applyFont="1" applyFill="1" applyBorder="1">
      <alignment horizontal="center" vertical="center"/>
    </xf>
    <xf numFmtId="0" fontId="28" fillId="0" borderId="36" xfId="14" applyFont="1" applyFill="1" applyBorder="1">
      <alignment horizontal="center" vertical="center"/>
    </xf>
    <xf numFmtId="0" fontId="27" fillId="0" borderId="41" xfId="8" applyFont="1" applyBorder="1" applyAlignment="1">
      <alignment horizontal="center" vertical="center" wrapText="1"/>
    </xf>
    <xf numFmtId="0" fontId="27" fillId="0" borderId="0" xfId="8" applyFont="1" applyAlignment="1">
      <alignment horizontal="center" vertical="center" wrapText="1"/>
    </xf>
    <xf numFmtId="0" fontId="27" fillId="0" borderId="0" xfId="8" applyFont="1">
      <alignment horizontal="left" vertical="center" wrapText="1"/>
    </xf>
    <xf numFmtId="2" fontId="28" fillId="0" borderId="0" xfId="15" applyFont="1" applyFill="1" applyBorder="1" applyAlignment="1">
      <alignment horizontal="center" vertical="center"/>
    </xf>
    <xf numFmtId="173" fontId="28" fillId="0" borderId="0" xfId="16" applyNumberFormat="1" applyFont="1" applyFill="1" applyBorder="1">
      <alignment horizontal="right" vertical="center"/>
    </xf>
    <xf numFmtId="44" fontId="28" fillId="0" borderId="0" xfId="17" applyFont="1" applyFill="1" applyBorder="1">
      <alignment horizontal="right" vertical="center"/>
    </xf>
    <xf numFmtId="0" fontId="27" fillId="0" borderId="38" xfId="8" applyFont="1" applyBorder="1" applyAlignment="1">
      <alignment horizontal="center" vertical="center" wrapText="1"/>
    </xf>
    <xf numFmtId="0" fontId="28" fillId="25" borderId="0" xfId="8" applyFont="1" applyFill="1" applyAlignment="1">
      <alignment horizontal="center" vertical="center" wrapText="1"/>
    </xf>
    <xf numFmtId="2" fontId="28" fillId="0" borderId="0" xfId="15" applyFont="1" applyFill="1" applyBorder="1">
      <alignment horizontal="right" vertical="center"/>
    </xf>
    <xf numFmtId="2" fontId="28" fillId="0" borderId="0" xfId="1" applyNumberFormat="1" applyFont="1" applyFill="1" applyBorder="1" applyAlignment="1">
      <alignment horizontal="center" vertical="center"/>
    </xf>
    <xf numFmtId="44" fontId="28" fillId="0" borderId="0" xfId="2" applyFont="1" applyFill="1" applyBorder="1" applyAlignment="1">
      <alignment horizontal="right" vertical="center"/>
    </xf>
    <xf numFmtId="0" fontId="28" fillId="0" borderId="38" xfId="17" applyNumberFormat="1" applyFont="1" applyFill="1" applyBorder="1" applyAlignment="1">
      <alignment horizontal="center" vertical="center" wrapText="1"/>
    </xf>
    <xf numFmtId="0" fontId="28" fillId="0" borderId="0" xfId="8" applyFont="1" applyAlignment="1">
      <alignment horizontal="center" vertical="center" wrapText="1"/>
    </xf>
    <xf numFmtId="0" fontId="28" fillId="0" borderId="0" xfId="0" applyFont="1"/>
    <xf numFmtId="0" fontId="27" fillId="0" borderId="0" xfId="0" applyFont="1" applyAlignment="1">
      <alignment horizontal="left" vertical="center" wrapText="1"/>
    </xf>
    <xf numFmtId="0" fontId="29" fillId="19" borderId="35" xfId="0" applyFont="1" applyFill="1" applyBorder="1" applyAlignment="1">
      <alignment horizontal="right" vertical="center" indent="1"/>
    </xf>
    <xf numFmtId="2" fontId="30" fillId="19" borderId="37" xfId="0" applyNumberFormat="1" applyFont="1" applyFill="1" applyBorder="1" applyAlignment="1">
      <alignment horizontal="center" vertical="center"/>
    </xf>
    <xf numFmtId="44" fontId="30" fillId="19" borderId="35" xfId="0" applyNumberFormat="1" applyFont="1" applyFill="1" applyBorder="1" applyAlignment="1">
      <alignment horizontal="left" vertical="center"/>
    </xf>
    <xf numFmtId="173" fontId="30" fillId="19" borderId="34" xfId="0" applyNumberFormat="1" applyFont="1" applyFill="1" applyBorder="1" applyAlignment="1">
      <alignment horizontal="right" vertical="center"/>
    </xf>
    <xf numFmtId="44" fontId="30" fillId="19" borderId="34" xfId="0" applyNumberFormat="1" applyFont="1" applyFill="1" applyBorder="1" applyAlignment="1">
      <alignment horizontal="right" vertical="center"/>
    </xf>
    <xf numFmtId="44" fontId="27" fillId="0" borderId="0" xfId="0" applyNumberFormat="1" applyFont="1" applyAlignment="1">
      <alignment horizontal="right" vertical="center"/>
    </xf>
    <xf numFmtId="0" fontId="30" fillId="0" borderId="0" xfId="8" applyFont="1" applyAlignment="1">
      <alignment horizontal="right" vertical="top" wrapText="1"/>
    </xf>
    <xf numFmtId="0" fontId="30" fillId="0" borderId="0" xfId="8" applyFont="1" applyAlignment="1">
      <alignment vertical="center" wrapText="1"/>
    </xf>
    <xf numFmtId="0" fontId="30" fillId="0" borderId="40" xfId="8" applyFont="1" applyBorder="1" applyAlignment="1">
      <alignment horizontal="left" vertical="center"/>
    </xf>
    <xf numFmtId="0" fontId="30" fillId="0" borderId="25" xfId="8" applyFont="1" applyBorder="1" applyAlignment="1">
      <alignment vertical="top"/>
    </xf>
    <xf numFmtId="44" fontId="30" fillId="0" borderId="36" xfId="8" applyNumberFormat="1" applyFont="1" applyBorder="1" applyAlignment="1">
      <alignment vertical="center" wrapText="1"/>
    </xf>
    <xf numFmtId="0" fontId="27" fillId="0" borderId="0" xfId="8" applyFont="1" applyAlignment="1">
      <alignment horizontal="left" vertical="top" wrapText="1"/>
    </xf>
    <xf numFmtId="0" fontId="30" fillId="19" borderId="40" xfId="8" applyFont="1" applyFill="1" applyBorder="1" applyAlignment="1">
      <alignment vertical="center"/>
    </xf>
    <xf numFmtId="0" fontId="30" fillId="19" borderId="36" xfId="8" applyFont="1" applyFill="1" applyBorder="1" applyAlignment="1">
      <alignment vertical="top" wrapText="1"/>
    </xf>
    <xf numFmtId="44" fontId="30" fillId="19" borderId="34" xfId="8" applyNumberFormat="1" applyFont="1" applyFill="1" applyBorder="1" applyAlignment="1">
      <alignment vertical="center" wrapText="1"/>
    </xf>
    <xf numFmtId="0" fontId="27" fillId="0" borderId="0" xfId="8" applyFont="1" applyAlignment="1">
      <alignment vertical="top" wrapText="1"/>
    </xf>
    <xf numFmtId="44" fontId="27" fillId="0" borderId="0" xfId="8" applyNumberFormat="1" applyFont="1" applyAlignment="1">
      <alignment vertical="top" wrapText="1"/>
    </xf>
    <xf numFmtId="173" fontId="27" fillId="0" borderId="0" xfId="8" applyNumberFormat="1" applyFont="1">
      <alignment horizontal="left" vertical="center" wrapText="1"/>
    </xf>
    <xf numFmtId="0" fontId="27" fillId="0" borderId="0" xfId="8" applyFont="1" applyAlignment="1">
      <alignment vertical="center" wrapText="1"/>
    </xf>
    <xf numFmtId="170" fontId="28" fillId="0" borderId="0" xfId="12" applyFont="1">
      <alignment horizontal="left" vertical="top"/>
    </xf>
    <xf numFmtId="0" fontId="31" fillId="16" borderId="0" xfId="9" applyFont="1" applyFill="1" applyAlignment="1">
      <alignment horizontal="left" vertical="center"/>
    </xf>
    <xf numFmtId="0" fontId="31" fillId="16" borderId="0" xfId="9" applyFont="1" applyFill="1" applyAlignment="1">
      <alignment horizontal="left" vertical="top"/>
    </xf>
    <xf numFmtId="0" fontId="31" fillId="16" borderId="0" xfId="9" applyFont="1" applyFill="1">
      <alignment horizontal="left" vertical="top" wrapText="1"/>
    </xf>
    <xf numFmtId="0" fontId="27" fillId="16" borderId="0" xfId="8" applyFont="1" applyFill="1">
      <alignment horizontal="left" vertical="center" wrapText="1"/>
    </xf>
    <xf numFmtId="170" fontId="28" fillId="0" borderId="0" xfId="12" applyFont="1" applyAlignment="1">
      <alignment horizontal="left" vertical="center"/>
    </xf>
    <xf numFmtId="170" fontId="28" fillId="0" borderId="0" xfId="12" applyFont="1" applyAlignment="1">
      <alignment horizontal="left" vertical="center" wrapText="1"/>
    </xf>
    <xf numFmtId="170" fontId="28" fillId="0" borderId="0" xfId="12" applyFont="1" applyAlignment="1">
      <alignment horizontal="left" vertical="top" wrapText="1"/>
    </xf>
    <xf numFmtId="0" fontId="30" fillId="0" borderId="0" xfId="10" applyFont="1" applyAlignment="1">
      <alignment horizontal="right" vertical="center"/>
    </xf>
    <xf numFmtId="169" fontId="27" fillId="16" borderId="0" xfId="11" applyFont="1" applyFill="1" applyAlignment="1">
      <alignment horizontal="left" vertical="center"/>
    </xf>
    <xf numFmtId="0" fontId="28" fillId="5" borderId="24" xfId="0" applyFont="1" applyFill="1" applyBorder="1" applyAlignment="1">
      <alignment horizontal="left"/>
    </xf>
    <xf numFmtId="0" fontId="30" fillId="0" borderId="0" xfId="10" applyFont="1" applyAlignment="1">
      <alignment horizontal="right"/>
    </xf>
    <xf numFmtId="0" fontId="28" fillId="26" borderId="24" xfId="0" applyFont="1" applyFill="1" applyBorder="1" applyAlignment="1">
      <alignment horizontal="left"/>
    </xf>
    <xf numFmtId="0" fontId="32" fillId="0" borderId="0" xfId="8" applyFont="1" applyAlignment="1">
      <alignment horizontal="right" vertical="center" wrapText="1"/>
    </xf>
    <xf numFmtId="0" fontId="0" fillId="11" borderId="0" xfId="0" applyFill="1" applyAlignment="1">
      <alignment horizontal="center"/>
    </xf>
    <xf numFmtId="0" fontId="0" fillId="11" borderId="0" xfId="0" applyFill="1" applyAlignment="1" applyProtection="1">
      <alignment horizontal="center"/>
      <protection locked="0"/>
    </xf>
    <xf numFmtId="0" fontId="0" fillId="0" borderId="22" xfId="0" applyNumberFormat="1" applyBorder="1" applyAlignment="1">
      <alignment horizontal="center"/>
    </xf>
    <xf numFmtId="0" fontId="0" fillId="18" borderId="27" xfId="0" applyNumberFormat="1" applyFill="1" applyBorder="1" applyAlignment="1">
      <alignment horizontal="center" vertical="center"/>
    </xf>
    <xf numFmtId="0" fontId="0" fillId="19" borderId="26" xfId="0" applyNumberForma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44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9" xfId="0" applyNumberFormat="1" applyFont="1" applyBorder="1" applyAlignment="1">
      <alignment horizontal="center" vertical="center"/>
    </xf>
    <xf numFmtId="0" fontId="16" fillId="0" borderId="47" xfId="0" applyNumberFormat="1" applyFont="1" applyBorder="1" applyAlignment="1">
      <alignment horizontal="center" vertical="center"/>
    </xf>
    <xf numFmtId="0" fontId="16" fillId="0" borderId="60" xfId="0" applyNumberFormat="1" applyFont="1" applyBorder="1" applyAlignment="1">
      <alignment horizontal="center" vertical="center"/>
    </xf>
    <xf numFmtId="0" fontId="16" fillId="0" borderId="49" xfId="0" applyNumberFormat="1" applyFont="1" applyBorder="1" applyAlignment="1">
      <alignment horizontal="center" vertical="center"/>
    </xf>
    <xf numFmtId="0" fontId="16" fillId="0" borderId="61" xfId="0" applyNumberFormat="1" applyFont="1" applyBorder="1" applyAlignment="1">
      <alignment horizontal="center" vertical="center"/>
    </xf>
    <xf numFmtId="0" fontId="16" fillId="0" borderId="57" xfId="0" applyNumberFormat="1" applyFont="1" applyBorder="1" applyAlignment="1">
      <alignment horizontal="center" vertical="center"/>
    </xf>
    <xf numFmtId="0" fontId="16" fillId="17" borderId="60" xfId="0" applyNumberFormat="1" applyFont="1" applyFill="1" applyBorder="1" applyAlignment="1">
      <alignment horizontal="center" vertical="center"/>
    </xf>
    <xf numFmtId="0" fontId="16" fillId="17" borderId="49" xfId="0" applyNumberFormat="1" applyFont="1" applyFill="1" applyBorder="1" applyAlignment="1">
      <alignment horizontal="center" vertical="center"/>
    </xf>
    <xf numFmtId="0" fontId="16" fillId="0" borderId="62" xfId="0" applyNumberFormat="1" applyFont="1" applyBorder="1" applyAlignment="1">
      <alignment horizontal="center" vertical="center"/>
    </xf>
    <xf numFmtId="0" fontId="16" fillId="0" borderId="58" xfId="0" applyNumberFormat="1" applyFont="1" applyBorder="1" applyAlignment="1">
      <alignment horizontal="center" vertical="center"/>
    </xf>
    <xf numFmtId="0" fontId="16" fillId="0" borderId="64" xfId="0" applyNumberFormat="1" applyFont="1" applyBorder="1" applyAlignment="1">
      <alignment horizontal="center" vertical="center"/>
    </xf>
    <xf numFmtId="0" fontId="7" fillId="14" borderId="44" xfId="0" applyFont="1" applyFill="1" applyBorder="1" applyAlignment="1" applyProtection="1">
      <alignment horizontal="center" vertical="center"/>
      <protection locked="0"/>
    </xf>
    <xf numFmtId="0" fontId="7" fillId="14" borderId="45" xfId="0" applyFont="1" applyFill="1" applyBorder="1" applyAlignment="1" applyProtection="1">
      <alignment horizontal="center" vertical="center"/>
      <protection locked="0"/>
    </xf>
    <xf numFmtId="175" fontId="0" fillId="11" borderId="43" xfId="0" applyNumberFormat="1" applyFill="1" applyBorder="1" applyAlignment="1">
      <alignment horizontal="center" vertical="center"/>
    </xf>
    <xf numFmtId="175" fontId="0" fillId="11" borderId="0" xfId="0" applyNumberFormat="1" applyFill="1" applyAlignment="1">
      <alignment horizontal="center" vertical="center"/>
    </xf>
    <xf numFmtId="0" fontId="0" fillId="20" borderId="28" xfId="0" applyFill="1" applyBorder="1" applyAlignment="1">
      <alignment horizontal="center" vertical="center"/>
    </xf>
    <xf numFmtId="174" fontId="16" fillId="17" borderId="43" xfId="0" applyNumberFormat="1" applyFont="1" applyFill="1" applyBorder="1" applyAlignment="1">
      <alignment horizontal="center" vertical="center"/>
    </xf>
    <xf numFmtId="174" fontId="16" fillId="17" borderId="0" xfId="0" applyNumberFormat="1" applyFont="1" applyFill="1" applyAlignment="1">
      <alignment horizontal="center" vertical="center"/>
    </xf>
    <xf numFmtId="0" fontId="16" fillId="20" borderId="43" xfId="0" applyFont="1" applyFill="1" applyBorder="1" applyAlignment="1">
      <alignment horizontal="left" vertical="center"/>
    </xf>
    <xf numFmtId="0" fontId="16" fillId="20" borderId="0" xfId="0" applyFont="1" applyFill="1" applyAlignment="1">
      <alignment horizontal="left" vertical="center"/>
    </xf>
    <xf numFmtId="0" fontId="14" fillId="23" borderId="43" xfId="0" applyFont="1" applyFill="1" applyBorder="1" applyAlignment="1">
      <alignment horizontal="left" vertical="center"/>
    </xf>
    <xf numFmtId="0" fontId="14" fillId="23" borderId="0" xfId="0" applyFont="1" applyFill="1" applyAlignment="1">
      <alignment horizontal="left" vertical="center"/>
    </xf>
    <xf numFmtId="0" fontId="27" fillId="0" borderId="0" xfId="8" applyFont="1" applyAlignment="1">
      <alignment horizontal="left" vertical="top" wrapText="1"/>
    </xf>
    <xf numFmtId="0" fontId="17" fillId="0" borderId="0" xfId="6" applyNumberFormat="1" applyAlignment="1">
      <alignment horizontal="left" vertical="top" wrapText="1"/>
    </xf>
    <xf numFmtId="0" fontId="27" fillId="0" borderId="0" xfId="8" applyFont="1">
      <alignment horizontal="left" vertical="center" wrapText="1"/>
    </xf>
    <xf numFmtId="0" fontId="27" fillId="0" borderId="37" xfId="8" applyFont="1" applyBorder="1" applyAlignment="1">
      <alignment horizontal="left" vertical="top" wrapText="1"/>
    </xf>
    <xf numFmtId="0" fontId="17" fillId="0" borderId="0" xfId="6">
      <alignment horizontal="left" wrapText="1"/>
    </xf>
    <xf numFmtId="0" fontId="31" fillId="16" borderId="0" xfId="9" applyFont="1" applyFill="1">
      <alignment horizontal="left" vertical="top" wrapText="1"/>
    </xf>
    <xf numFmtId="0" fontId="0" fillId="20" borderId="0" xfId="0" applyFill="1" applyAlignment="1">
      <alignment horizontal="center" vertical="center"/>
    </xf>
    <xf numFmtId="14" fontId="0" fillId="0" borderId="22" xfId="0" applyNumberFormat="1" applyBorder="1" applyAlignment="1">
      <alignment horizontal="left"/>
    </xf>
    <xf numFmtId="0" fontId="0" fillId="0" borderId="22" xfId="0" applyBorder="1" applyAlignment="1">
      <alignment horizontal="center"/>
    </xf>
    <xf numFmtId="0" fontId="0" fillId="0" borderId="22" xfId="0" applyBorder="1" applyAlignment="1">
      <alignment vertical="center" wrapText="1"/>
    </xf>
  </cellXfs>
  <cellStyles count="22">
    <cellStyle name="Comma" xfId="1" builtinId="3"/>
    <cellStyle name="Comma 2" xfId="15" xr:uid="{3BABA281-0539-4BA7-90D1-9C8A4D11CE5C}"/>
    <cellStyle name="Currency" xfId="2" builtinId="4"/>
    <cellStyle name="Currency [0] 2" xfId="17" xr:uid="{0347F54C-7FBA-4F4B-A67D-CEE67A8A3E81}"/>
    <cellStyle name="Currency 2" xfId="16" xr:uid="{C0019754-7A27-4ECF-A18D-D53E1333DBEE}"/>
    <cellStyle name="Date" xfId="11" xr:uid="{D263A28B-7850-4ADA-A0FB-AE25A8561500}"/>
    <cellStyle name="Explanatory Text 2" xfId="18" xr:uid="{33791EA0-8246-404D-8B4E-8DA77F48FC08}"/>
    <cellStyle name="Heading 1 2" xfId="6" xr:uid="{97AB2196-80E8-4E1B-896D-4C8862C9F60F}"/>
    <cellStyle name="Heading 2 2" xfId="9" xr:uid="{AFB55DFD-0A59-47C2-9EA8-36C649370CEF}"/>
    <cellStyle name="Heading 3 2" xfId="10" xr:uid="{69118D44-9475-4CCF-ABA0-174FAA28D0EB}"/>
    <cellStyle name="Heading 4 2" xfId="14" xr:uid="{A7719941-C8AF-4918-8ED6-27C0CBF382D5}"/>
    <cellStyle name="Hyperlink" xfId="21" builtinId="8"/>
    <cellStyle name="Normal" xfId="0" builtinId="0"/>
    <cellStyle name="Normal 2" xfId="8" xr:uid="{F2C41BD7-49F4-4032-9966-EB87A6A363AA}"/>
    <cellStyle name="Normal 3" xfId="3" xr:uid="{7D4519D5-90A0-4585-8D00-A1FF8C56C0A7}"/>
    <cellStyle name="Normal 3 2" xfId="4" xr:uid="{513CAA3C-A8F4-4BEE-ACE0-934966DC96AB}"/>
    <cellStyle name="Normal 4" xfId="5" xr:uid="{9F906986-1501-43F2-A992-065724E45D0A}"/>
    <cellStyle name="Normal 5" xfId="19" xr:uid="{17286C1C-2D90-4536-9BF3-D59FA34789BE}"/>
    <cellStyle name="Normal 6" xfId="20" xr:uid="{AF2FFCE0-2C90-4437-BB78-BB7D4B594BEF}"/>
    <cellStyle name="Phone" xfId="12" xr:uid="{95C3132B-8690-465B-9912-C09990F5E90A}"/>
    <cellStyle name="Product Description" xfId="13" xr:uid="{0788E37C-703C-4D6B-BA10-F44A09685629}"/>
    <cellStyle name="Title 2" xfId="7" xr:uid="{1FFF145B-CF3E-4D39-9A2E-3EEFC4BCFD21}"/>
  </cellStyles>
  <dxfs count="1130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 tint="0.7999816888943144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6" tint="0.39997558519241921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horizontal="left"/>
    </dxf>
    <dxf>
      <alignment horizontal="left"/>
    </dxf>
    <dxf>
      <border>
        <top style="medium">
          <color indexed="64"/>
        </top>
      </border>
    </dxf>
    <dxf>
      <fill>
        <patternFill patternType="solid">
          <bgColor theme="6"/>
        </patternFill>
      </fill>
    </dxf>
    <dxf>
      <border>
        <right style="medium">
          <color indexed="64"/>
        </right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medium">
          <color indexed="64"/>
        </bottom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numFmt numFmtId="34" formatCode="_(&quot;$&quot;* #,##0.00_);_(&quot;$&quot;* \(#,##0.00\);_(&quot;$&quot;* &quot;-&quot;??_);_(@_)"/>
    </dxf>
    <dxf>
      <alignment horizontal="center"/>
    </dxf>
    <dxf>
      <border>
        <top style="medium">
          <color indexed="64"/>
        </top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bottom style="medium">
          <color indexed="64"/>
        </bottom>
      </border>
    </dxf>
    <dxf>
      <fill>
        <patternFill patternType="solid">
          <bgColor theme="6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</border>
    </dxf>
    <dxf>
      <alignment horizontal="center"/>
    </dxf>
    <dxf>
      <alignment vertical="center"/>
    </dxf>
    <dxf>
      <alignment horizontal="center"/>
    </dxf>
    <dxf>
      <alignment vertic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right style="thin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thin">
          <color indexed="64"/>
        </right>
      </border>
    </dxf>
    <dxf>
      <border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wrapText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right style="medium">
          <color indexed="64"/>
        </right>
      </border>
    </dxf>
    <dxf>
      <border>
        <top style="medium">
          <color indexed="64"/>
        </top>
      </border>
    </dxf>
    <dxf>
      <alignment horizontal="center"/>
    </dxf>
    <dxf>
      <numFmt numFmtId="19" formatCode="m/d/yyyy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alignment horizontal="right"/>
    </dxf>
    <dxf>
      <font>
        <color auto="1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numFmt numFmtId="34" formatCode="_(&quot;$&quot;* #,##0.00_);_(&quot;$&quot;* \(#,##0.00\);_(&quot;$&quot;* &quot;-&quot;??_);_(@_)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0" formatCode="General"/>
    </dxf>
    <dxf>
      <numFmt numFmtId="0" formatCode="General"/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top style="thin">
          <color indexed="64"/>
        </top>
      </border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auto="1"/>
      </font>
    </dxf>
    <dxf>
      <font>
        <color auto="1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vertical="center"/>
    </dxf>
    <dxf>
      <alignment vertical="center"/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horizontal="right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left"/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right"/>
    </dxf>
    <dxf>
      <border>
        <left/>
      </border>
    </dxf>
    <dxf>
      <alignment vertical="bottom"/>
    </dxf>
    <dxf>
      <alignment vertical="bottom"/>
    </dxf>
    <dxf>
      <border>
        <top/>
      </border>
    </dxf>
    <dxf>
      <border>
        <top/>
      </border>
    </dxf>
    <dxf>
      <border>
        <bottom/>
      </border>
    </dxf>
    <dxf>
      <border>
        <bottom/>
      </border>
    </dxf>
    <dxf>
      <border>
        <bottom/>
      </border>
    </dxf>
    <dxf>
      <border>
        <left style="medium">
          <color indexed="64"/>
        </left>
        <bottom style="medium">
          <color indexed="64"/>
        </bottom>
        <vertical/>
      </border>
    </dxf>
    <dxf>
      <border>
        <left style="medium">
          <color auto="1"/>
        </left>
        <bottom style="medium">
          <color auto="1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right/>
      </border>
    </dxf>
    <dxf>
      <border>
        <vertical/>
      </border>
    </dxf>
    <dxf>
      <border>
        <top style="medium">
          <color indexed="64"/>
        </top>
      </border>
    </dxf>
    <dxf>
      <numFmt numFmtId="0" formatCode="General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right"/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right"/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bottom style="medium">
          <color indexed="64"/>
        </bottom>
      </border>
    </dxf>
    <dxf>
      <alignment horizontal="center"/>
    </dxf>
    <dxf>
      <numFmt numFmtId="0" formatCode="General"/>
    </dxf>
    <dxf>
      <alignment horizontal="center"/>
    </dxf>
    <dxf>
      <alignment vertical="center"/>
    </dxf>
    <dxf>
      <alignment vertical="center"/>
    </dxf>
    <dxf>
      <alignment horizontal="right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top style="medium">
          <color indexed="64"/>
        </top>
        <bottom style="medium">
          <color indexed="64"/>
        </bottom>
      </border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FF00"/>
        </patternFill>
      </fill>
    </dxf>
    <dxf>
      <border>
        <right/>
      </border>
    </dxf>
    <dxf>
      <alignment vertical="center"/>
    </dxf>
    <dxf>
      <alignment vertical="center"/>
    </dxf>
    <dxf>
      <alignment horizontal="right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theme="6" tint="0.7999816888943144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39997558519241921"/>
        </patternFill>
      </fill>
    </dxf>
    <dxf>
      <border>
        <left/>
      </border>
    </dxf>
    <dxf>
      <border>
        <left/>
      </border>
    </dxf>
    <dxf>
      <fill>
        <patternFill patternType="solid">
          <bgColor theme="6"/>
        </patternFill>
      </fill>
    </dxf>
    <dxf>
      <border>
        <right/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</border>
    </dxf>
    <dxf>
      <numFmt numFmtId="0" formatCode="General"/>
    </dxf>
    <dxf>
      <border>
        <top style="medium">
          <color indexed="64"/>
        </top>
      </border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0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[$-409]d\-mmm\-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23232"/>
        <name val="Arial"/>
        <family val="2"/>
        <scheme val="none"/>
      </font>
      <numFmt numFmtId="30" formatCode="@"/>
    </dxf>
    <dxf>
      <alignment horizontal="center"/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wrapText="0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numFmt numFmtId="34" formatCode="_(&quot;$&quot;* #,##0.00_);_(&quot;$&quot;* \(#,##0.00\);_(&quot;$&quot;* &quot;-&quot;??_);_(@_)"/>
    </dxf>
    <dxf>
      <border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thin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alignment vertical="center"/>
    </dxf>
    <dxf>
      <alignment horizontal="center"/>
    </dxf>
    <dxf>
      <alignment vertical="center"/>
    </dxf>
    <dxf>
      <alignment horizontal="center"/>
    </dxf>
    <dxf>
      <border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6"/>
        </patternFill>
      </fill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top style="medium">
          <color indexed="64"/>
        </top>
      </border>
    </dxf>
    <dxf>
      <alignment horizontal="center"/>
    </dxf>
    <dxf>
      <numFmt numFmtId="34" formatCode="_(&quot;$&quot;* #,##0.00_);_(&quot;$&quot;* \(#,##0.00\);_(&quot;$&quot;* &quot;-&quot;??_);_(@_)"/>
    </dxf>
    <dxf>
      <border>
        <right style="medium">
          <color indexed="64"/>
        </right>
      </border>
    </dxf>
    <dxf>
      <border>
        <left style="medium">
          <color indexed="64"/>
        </left>
      </border>
    </dxf>
    <dxf>
      <border>
        <left style="medium">
          <color indexed="64"/>
        </left>
      </border>
    </dxf>
    <dxf>
      <border>
        <bottom style="medium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</border>
    </dxf>
    <dxf>
      <fill>
        <patternFill patternType="solid">
          <bgColor theme="6"/>
        </patternFill>
      </fill>
    </dxf>
    <dxf>
      <border>
        <top style="medium">
          <color indexed="64"/>
        </top>
      </border>
    </dxf>
    <dxf>
      <alignment horizontal="left"/>
    </dxf>
    <dxf>
      <alignment horizontal="left"/>
    </dxf>
    <dxf>
      <alignment horizontal="left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border>
        <right style="medium">
          <color indexed="64"/>
        </right>
      </border>
    </dxf>
    <dxf>
      <border>
        <top style="medium">
          <color indexed="64"/>
        </top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6" tint="0.399975585192419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medium">
          <color indexed="64"/>
        </right>
        <top style="medium">
          <color indexed="64"/>
        </top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73" formatCode="_(&quot;$&quot;* #,##0.000_);_(&quot;$&quot;* \(#,##0.000\);_(&quot;$&quot;* &quot;-&quot;???_);_(@_)"/>
      <fill>
        <patternFill patternType="solid">
          <fgColor indexed="64"/>
          <bgColor theme="0" tint="-0.1499984740745262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 tint="-0.1499984740745262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auto="1"/>
        </left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right" vertical="center" textRotation="0" wrapText="0" indent="1" justifyLastLine="0" shrinkToFit="0" readingOrder="0"/>
      <border diagonalUp="0" diagonalDown="0" outline="0">
        <left style="medium">
          <color auto="1"/>
        </left>
        <right/>
        <top/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</border>
    </dxf>
    <dxf>
      <alignment horizontal="center" vertical="center" textRotation="0" wrapText="0" indent="0" justifyLastLine="0" shrinkToFit="0" readingOrder="0"/>
    </dxf>
    <dxf>
      <border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border>
        <top style="medium">
          <color indexed="64"/>
        </top>
      </border>
    </dxf>
    <dxf>
      <numFmt numFmtId="0" formatCode="General"/>
    </dxf>
    <dxf>
      <border>
        <left style="medium">
          <color indexed="64"/>
        </left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/>
      </border>
    </dxf>
    <dxf>
      <fill>
        <patternFill patternType="solid">
          <bgColor theme="6"/>
        </patternFill>
      </fill>
    </dxf>
    <dxf>
      <border>
        <left/>
      </border>
    </dxf>
    <dxf>
      <border>
        <left/>
      </border>
    </dxf>
    <dxf>
      <fill>
        <patternFill>
          <bgColor theme="6" tint="0.39997558519241921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 tint="0.79998168889431442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alignment horizontal="right"/>
    </dxf>
    <dxf>
      <alignment vertical="center"/>
    </dxf>
    <dxf>
      <alignment vertical="center"/>
    </dxf>
    <dxf>
      <border>
        <right/>
      </border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vertical="center"/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right"/>
    </dxf>
    <dxf>
      <alignment vertical="center"/>
    </dxf>
    <dxf>
      <alignment vertical="center"/>
    </dxf>
    <dxf>
      <alignment horizontal="center"/>
    </dxf>
    <dxf>
      <numFmt numFmtId="0" formatCode="General"/>
    </dxf>
    <dxf>
      <alignment horizontal="center"/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top style="medium">
          <color indexed="64"/>
        </top>
        <bottom style="medium">
          <color indexed="64"/>
        </bottom>
      </border>
    </dxf>
    <dxf>
      <alignment horizontal="right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top style="medium">
          <color indexed="64"/>
        </top>
      </border>
    </dxf>
    <dxf>
      <alignment horizontal="right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vertical="center"/>
    </dxf>
    <dxf>
      <alignment horizontal="center"/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numFmt numFmtId="0" formatCode="General"/>
    </dxf>
    <dxf>
      <border>
        <top style="medium">
          <color indexed="64"/>
        </top>
      </border>
    </dxf>
    <dxf>
      <border>
        <vertical/>
      </border>
    </dxf>
    <dxf>
      <border>
        <right/>
      </border>
    </dxf>
    <dxf>
      <border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auto="1"/>
        </left>
        <bottom style="medium">
          <color auto="1"/>
        </bottom>
      </border>
    </dxf>
    <dxf>
      <border>
        <left style="medium">
          <color indexed="64"/>
        </left>
        <bottom style="medium">
          <color indexed="64"/>
        </bottom>
        <vertical/>
      </border>
    </dxf>
    <dxf>
      <border>
        <bottom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alignment vertical="bottom"/>
    </dxf>
    <dxf>
      <alignment vertical="bottom"/>
    </dxf>
    <dxf>
      <border>
        <left/>
      </border>
    </dxf>
    <dxf>
      <alignment horizontal="righ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</border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alignment horizontal="right"/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alignment vertical="center"/>
    </dxf>
    <dxf>
      <alignment vertic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alignment horizontal="center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auto="1"/>
      </font>
    </dxf>
    <dxf>
      <font>
        <color auto="1"/>
      </font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lor theme="0"/>
      </font>
    </dxf>
    <dxf>
      <font>
        <color theme="0"/>
      </font>
    </dxf>
    <dxf>
      <alignment horizontal="center"/>
    </dxf>
    <dxf>
      <border>
        <top style="thin">
          <color indexed="64"/>
        </top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fill>
        <patternFill patternType="solid">
          <bgColor theme="4" tint="0.79998168889431442"/>
        </patternFill>
      </fill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font>
        <color auto="1"/>
      </font>
    </dxf>
    <dxf>
      <alignment horizontal="right"/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0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0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409]d\-mmm\-yy;@"/>
      <fill>
        <patternFill patternType="none">
          <fgColor indexed="64"/>
          <bgColor auto="1"/>
        </patternFill>
      </fill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1" hidden="0"/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protection locked="1" hidden="0"/>
    </dxf>
    <dxf>
      <numFmt numFmtId="168" formatCode="dd\-mmm\-yy"/>
      <fill>
        <patternFill patternType="none">
          <fgColor indexed="64"/>
          <bgColor auto="1"/>
        </patternFill>
      </fill>
      <protection locked="0" hidden="0"/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protection locked="1" hidden="0"/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  <protection locked="0" hidden="0"/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</font>
      <numFmt numFmtId="166" formatCode="[$-409]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rgb="FF000000"/>
          <bgColor auto="1"/>
        </patternFill>
      </fill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6" formatCode="[$-409]d\-mmm\-yy;@"/>
      <fill>
        <patternFill patternType="none">
          <fgColor indexed="64"/>
          <bgColor auto="1"/>
        </patternFill>
      </fill>
      <protection locked="0" hidden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1" hidden="0"/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protection locked="1" hidden="0"/>
    </dxf>
    <dxf>
      <numFmt numFmtId="168" formatCode="dd\-mmm\-yy"/>
      <fill>
        <patternFill patternType="none">
          <fgColor indexed="64"/>
          <bgColor auto="1"/>
        </patternFill>
      </fill>
      <protection locked="0" hidden="0"/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protection locked="1" hidden="0"/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  <protection locked="1" hidden="0"/>
    </dxf>
    <dxf>
      <font>
        <b val="0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protection locked="1" hidden="0"/>
    </dxf>
    <dxf>
      <numFmt numFmtId="176" formatCode="0.0000"/>
      <fill>
        <patternFill patternType="none">
          <fgColor indexed="64"/>
          <bgColor auto="1"/>
        </patternFill>
      </fill>
      <protection locked="0" hidden="0"/>
    </dxf>
    <dxf>
      <numFmt numFmtId="35" formatCode="_(* #,##0.00_);_(* \(#,##0.0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</font>
      <numFmt numFmtId="166" formatCode="[$-409]d\-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none">
          <fgColor indexed="64"/>
          <bgColor auto="1"/>
        </patternFill>
      </fill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(&quot;$&quot;* #,##0.00_);_(&quot;$&quot;* \(#,##0.0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1"/>
        <color rgb="FFFFFFFF"/>
        <name val="Haettenschweiler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numFmt numFmtId="0" formatCode="General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6" tint="0.79998168889431442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6"/>
        </right>
        <top style="thin">
          <color theme="6"/>
        </top>
        <bottom style="thin">
          <color theme="6"/>
        </bottom>
        <vertical/>
        <horizontal/>
      </border>
    </dxf>
    <dxf>
      <border outline="0">
        <left style="thin">
          <color theme="6"/>
        </left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numFmt numFmtId="164" formatCode="mm/dd/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>
          <bgColor theme="0" tint="-0.14996795556505021"/>
        </patternFill>
      </fill>
    </dxf>
    <dxf>
      <font>
        <b val="0"/>
        <i val="0"/>
      </font>
      <border>
        <left/>
        <right/>
        <top style="thin">
          <color theme="1"/>
        </top>
        <bottom/>
        <vertical/>
      </border>
    </dxf>
    <dxf>
      <font>
        <b val="0"/>
        <i val="0"/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auto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b/>
        <i val="0"/>
        <color auto="1"/>
      </font>
      <fill>
        <patternFill>
          <bgColor theme="7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7" tint="-0.2499465926084170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7" tint="-0.2499465926084170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7" tint="-0.2499465926084170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ill>
        <patternFill>
          <bgColor theme="7" tint="-0.499984740745262"/>
        </patternFill>
      </fill>
    </dxf>
    <dxf>
      <fill>
        <patternFill patternType="solid">
          <fgColor theme="0"/>
          <bgColor theme="7" tint="-0.24994659260841701"/>
        </patternFill>
      </fill>
      <border>
        <left style="thin">
          <color theme="9" tint="0.59999389629810485"/>
        </left>
        <right style="thin">
          <color theme="9" tint="0.59999389629810485"/>
        </right>
      </border>
    </dxf>
    <dxf>
      <fill>
        <patternFill>
          <bgColor theme="8" tint="-0.24994659260841701"/>
        </patternFill>
      </fill>
    </dxf>
    <dxf>
      <fill>
        <patternFill patternType="solid">
          <fgColor theme="4" tint="0.39994506668294322"/>
          <bgColor theme="0"/>
        </patternFill>
      </fill>
      <border>
        <top style="thin">
          <color theme="9" tint="0.59999389629810485"/>
        </top>
        <bottom style="thin">
          <color theme="9" tint="0.59999389629810485"/>
        </bottom>
      </border>
    </dxf>
    <dxf>
      <font>
        <color theme="0"/>
      </font>
      <fill>
        <patternFill patternType="solid">
          <fgColor theme="1"/>
          <bgColor theme="7" tint="-0.499984740745262"/>
        </patternFill>
      </fill>
      <border>
        <left/>
        <right/>
        <vertical/>
      </border>
    </dxf>
    <dxf>
      <font>
        <b/>
        <i val="0"/>
        <color theme="0"/>
      </font>
      <fill>
        <patternFill patternType="solid">
          <fgColor auto="1"/>
          <bgColor theme="7" tint="-0.49998474074526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-0.24994659260841701"/>
        </vertical>
        <horizontal style="thin">
          <color theme="9" tint="-0.24994659260841701"/>
        </horizontal>
      </border>
    </dxf>
    <dxf>
      <font>
        <color theme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-0.24994659260841701"/>
        </vertical>
        <horizontal style="dashed">
          <color theme="9" tint="-0.24994659260841701"/>
        </horizontal>
      </border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auto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b/>
        <i val="0"/>
        <color auto="1"/>
      </font>
      <fill>
        <patternFill>
          <bgColor theme="0" tint="-4.9989318521683403E-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1" tint="0.49998474074526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1" tint="0.49998474074526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ont>
        <color theme="0"/>
      </font>
      <fill>
        <patternFill>
          <bgColor theme="1" tint="0.34998626667073579"/>
        </patternFill>
      </fill>
    </dxf>
    <dxf>
      <font>
        <color theme="0"/>
      </font>
      <fill>
        <patternFill>
          <bgColor theme="1" tint="0.499984740745262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ill>
        <patternFill>
          <bgColor theme="7" tint="-0.499984740745262"/>
        </patternFill>
      </fill>
    </dxf>
    <dxf>
      <fill>
        <patternFill patternType="solid">
          <fgColor theme="0"/>
          <bgColor theme="6" tint="-0.24994659260841701"/>
        </patternFill>
      </fill>
      <border>
        <left style="thin">
          <color theme="9" tint="0.59999389629810485"/>
        </left>
        <right style="thin">
          <color theme="9" tint="0.59999389629810485"/>
        </right>
      </border>
    </dxf>
    <dxf>
      <fill>
        <patternFill>
          <bgColor theme="8" tint="-0.24994659260841701"/>
        </patternFill>
      </fill>
    </dxf>
    <dxf>
      <fill>
        <patternFill patternType="solid">
          <fgColor theme="4" tint="0.39994506668294322"/>
          <bgColor theme="0"/>
        </patternFill>
      </fill>
      <border>
        <top style="thin">
          <color theme="9" tint="0.59999389629810485"/>
        </top>
        <bottom style="thin">
          <color theme="9" tint="0.59999389629810485"/>
        </bottom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b/>
        <i val="0"/>
        <color theme="0"/>
      </font>
      <fill>
        <patternFill patternType="solid">
          <fgColor theme="1"/>
          <bgColor theme="1"/>
        </patternFill>
      </fill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-0.24994659260841701"/>
        </vertical>
        <horizontal style="thin">
          <color theme="9" tint="-0.24994659260841701"/>
        </horizontal>
      </border>
    </dxf>
    <dxf>
      <font>
        <color theme="1"/>
      </font>
      <border>
        <left style="thin">
          <color theme="9" tint="-0.24994659260841701"/>
        </left>
        <right style="thin">
          <color theme="9" tint="-0.24994659260841701"/>
        </right>
        <top style="thin">
          <color theme="9" tint="-0.24994659260841701"/>
        </top>
        <bottom style="thin">
          <color theme="9" tint="-0.24994659260841701"/>
        </bottom>
        <vertical style="thin">
          <color theme="9" tint="-0.24994659260841701"/>
        </vertical>
        <horizontal style="dashed">
          <color theme="9" tint="-0.24994659260841701"/>
        </horizontal>
      </border>
    </dxf>
  </dxfs>
  <tableStyles count="3" defaultTableStyle="TableStyleMedium2" defaultPivotStyle="PivotStyleLight16">
    <tableStyle name="PivotStyleMedium21 2" table="0" count="16" xr9:uid="{6FC2BCDE-EE03-4D5A-8474-7239D30EDFB5}">
      <tableStyleElement type="wholeTable" dxfId="1129"/>
      <tableStyleElement type="headerRow" dxfId="1128"/>
      <tableStyleElement type="totalRow" dxfId="1127"/>
      <tableStyleElement type="firstRowStripe" dxfId="1126"/>
      <tableStyleElement type="secondRowStripe" size="6" dxfId="1125"/>
      <tableStyleElement type="firstColumnStripe" size="5" dxfId="1124"/>
      <tableStyleElement type="secondColumnStripe" size="6" dxfId="1123"/>
      <tableStyleElement type="firstSubtotalColumn" dxfId="1122"/>
      <tableStyleElement type="secondSubtotalColumn" dxfId="1121"/>
      <tableStyleElement type="firstSubtotalRow" dxfId="1120"/>
      <tableStyleElement type="secondSubtotalRow" dxfId="1119"/>
      <tableStyleElement type="firstRowSubheading" dxfId="1118"/>
      <tableStyleElement type="secondRowSubheading" dxfId="1117"/>
      <tableStyleElement type="thirdRowSubheading" dxfId="1116"/>
      <tableStyleElement type="pageFieldLabels" dxfId="1115"/>
      <tableStyleElement type="pageFieldValues" dxfId="1114"/>
    </tableStyle>
    <tableStyle name="PivotStyleMedium21 2 2" table="0" count="16" xr9:uid="{D6DF7A07-2C0D-4B81-A542-3DE2DFAAA584}">
      <tableStyleElement type="wholeTable" dxfId="1113"/>
      <tableStyleElement type="headerRow" dxfId="1112"/>
      <tableStyleElement type="totalRow" dxfId="1111"/>
      <tableStyleElement type="firstRowStripe" dxfId="1110"/>
      <tableStyleElement type="secondRowStripe" size="6" dxfId="1109"/>
      <tableStyleElement type="firstColumnStripe" size="5" dxfId="1108"/>
      <tableStyleElement type="secondColumnStripe" size="6" dxfId="1107"/>
      <tableStyleElement type="firstSubtotalColumn" dxfId="1106"/>
      <tableStyleElement type="secondSubtotalColumn" dxfId="1105"/>
      <tableStyleElement type="firstSubtotalRow" dxfId="1104"/>
      <tableStyleElement type="secondSubtotalRow" dxfId="1103"/>
      <tableStyleElement type="firstRowSubheading" dxfId="1102"/>
      <tableStyleElement type="secondRowSubheading" dxfId="1101"/>
      <tableStyleElement type="thirdRowSubheading" dxfId="1100"/>
      <tableStyleElement type="pageFieldLabels" dxfId="1099"/>
      <tableStyleElement type="pageFieldValues" dxfId="1098"/>
    </tableStyle>
    <tableStyle name="Service invoice with tax calculation" pivot="0" count="7" xr9:uid="{D4AC104D-EFA2-4302-BA21-28B2ACB98357}">
      <tableStyleElement type="wholeTable" dxfId="1097"/>
      <tableStyleElement type="headerRow" dxfId="1096"/>
      <tableStyleElement type="totalRow" dxfId="1095"/>
      <tableStyleElement type="lastColumn" dxfId="1094"/>
      <tableStyleElement type="firstRowStripe" dxfId="1093"/>
      <tableStyleElement type="lastHeaderCell" dxfId="1092"/>
      <tableStyleElement type="lastTotalCell" dxfId="1091"/>
    </tableStyle>
  </tableStyles>
  <colors>
    <mruColors>
      <color rgb="FFF1F7ED"/>
      <color rgb="FF6EE1F0"/>
      <color rgb="FF0000FF"/>
      <color rgb="FFEFF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905163" cy="225598"/>
    <xdr:sp macro="" textlink="">
      <xdr:nvSpPr>
        <xdr:cNvPr id="2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CF06259D-9234-4E4E-8EE1-D29FAAC64C76}"/>
            </a:ext>
          </a:extLst>
        </xdr:cNvPr>
        <xdr:cNvSpPr/>
      </xdr:nvSpPr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905163" cy="225598"/>
    <xdr:sp macro="" textlink="">
      <xdr:nvSpPr>
        <xdr:cNvPr id="4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4205DC53-51D1-42CC-BCFD-7D20FF2B4894}"/>
            </a:ext>
          </a:extLst>
        </xdr:cNvPr>
        <xdr:cNvSpPr/>
      </xdr:nvSpPr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905163" cy="225598"/>
    <xdr:pic>
      <xdr:nvPicPr>
        <xdr:cNvPr id="5" name="FILTER" hidden="1">
          <a:extLst>
            <a:ext uri="{FF2B5EF4-FFF2-40B4-BE49-F238E27FC236}">
              <a16:creationId xmlns:a16="http://schemas.microsoft.com/office/drawing/2014/main" id="{D713F104-714D-4B74-ABE4-B79942C986B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0</xdr:rowOff>
    </xdr:from>
    <xdr:ext cx="905163" cy="225598"/>
    <xdr:pic>
      <xdr:nvPicPr>
        <xdr:cNvPr id="6" name="HEADER" hidden="1">
          <a:extLst>
            <a:ext uri="{FF2B5EF4-FFF2-40B4-BE49-F238E27FC236}">
              <a16:creationId xmlns:a16="http://schemas.microsoft.com/office/drawing/2014/main" id="{2224F9B8-F7E2-4214-8DC5-3F515F2152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0</xdr:rowOff>
    </xdr:from>
    <xdr:ext cx="905163" cy="225598"/>
    <xdr:sp macro="" textlink="">
      <xdr:nvSpPr>
        <xdr:cNvPr id="7" name="FILTER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6512ED23-A043-498C-9426-1DE61E533EEC}"/>
            </a:ext>
          </a:extLst>
        </xdr:cNvPr>
        <xdr:cNvSpPr/>
      </xdr:nvSpPr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905163" cy="225598"/>
    <xdr:sp macro="" textlink="">
      <xdr:nvSpPr>
        <xdr:cNvPr id="8" name="HEADER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521E5B4D-298B-4F7C-90FB-2D351E015721}"/>
            </a:ext>
          </a:extLst>
        </xdr:cNvPr>
        <xdr:cNvSpPr/>
      </xdr:nvSpPr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7</xdr:col>
      <xdr:colOff>0</xdr:colOff>
      <xdr:row>0</xdr:row>
      <xdr:rowOff>0</xdr:rowOff>
    </xdr:from>
    <xdr:ext cx="905163" cy="225598"/>
    <xdr:pic>
      <xdr:nvPicPr>
        <xdr:cNvPr id="9" name="FILTER" hidden="1">
          <a:extLst>
            <a:ext uri="{FF2B5EF4-FFF2-40B4-BE49-F238E27FC236}">
              <a16:creationId xmlns:a16="http://schemas.microsoft.com/office/drawing/2014/main" id="{832611E4-E528-4E91-B8A6-4C230DE93C84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0</xdr:colOff>
      <xdr:row>0</xdr:row>
      <xdr:rowOff>0</xdr:rowOff>
    </xdr:from>
    <xdr:ext cx="905163" cy="225598"/>
    <xdr:pic>
      <xdr:nvPicPr>
        <xdr:cNvPr id="10" name="HEADER" hidden="1">
          <a:extLst>
            <a:ext uri="{FF2B5EF4-FFF2-40B4-BE49-F238E27FC236}">
              <a16:creationId xmlns:a16="http://schemas.microsoft.com/office/drawing/2014/main" id="{CAE8EE5D-CD53-4587-BC88-1F1A0E0C8F8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33320" y="861060"/>
          <a:ext cx="905163" cy="225598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26895</xdr:rowOff>
    </xdr:from>
    <xdr:to>
      <xdr:col>6</xdr:col>
      <xdr:colOff>1004047</xdr:colOff>
      <xdr:row>2</xdr:row>
      <xdr:rowOff>8965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357E28-238C-4873-9B0F-7C90FF18B901}"/>
            </a:ext>
          </a:extLst>
        </xdr:cNvPr>
        <xdr:cNvSpPr txBox="1"/>
      </xdr:nvSpPr>
      <xdr:spPr>
        <a:xfrm>
          <a:off x="0" y="26895"/>
          <a:ext cx="3818965" cy="34962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 i="1">
              <a:solidFill>
                <a:schemeClr val="tx1"/>
              </a:solidFill>
              <a:latin typeface="Trebuchet MS" panose="020B0603020202020204" pitchFamily="34" charset="0"/>
            </a:rPr>
            <a:t>DAILY DATA</a:t>
          </a:r>
          <a:r>
            <a:rPr lang="en-GB" sz="2000" b="1" i="1" baseline="0">
              <a:solidFill>
                <a:schemeClr val="tx1"/>
              </a:solidFill>
              <a:latin typeface="Trebuchet MS" panose="020B0603020202020204" pitchFamily="34" charset="0"/>
            </a:rPr>
            <a:t> ENTRY</a:t>
          </a:r>
          <a:r>
            <a:rPr lang="en-GB" sz="2000" b="1" i="1">
              <a:solidFill>
                <a:schemeClr val="tx1"/>
              </a:solidFill>
              <a:latin typeface="Trebuchet MS" panose="020B0603020202020204" pitchFamily="34" charset="0"/>
            </a:rPr>
            <a:t> RECORD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26895</xdr:rowOff>
    </xdr:from>
    <xdr:to>
      <xdr:col>6</xdr:col>
      <xdr:colOff>1004047</xdr:colOff>
      <xdr:row>2</xdr:row>
      <xdr:rowOff>8965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6D5F14-BC75-4CB6-9C11-059E10133FAD}"/>
            </a:ext>
          </a:extLst>
        </xdr:cNvPr>
        <xdr:cNvSpPr txBox="1"/>
      </xdr:nvSpPr>
      <xdr:spPr>
        <a:xfrm>
          <a:off x="0" y="26895"/>
          <a:ext cx="5569697" cy="3567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2000" b="1" i="1">
              <a:solidFill>
                <a:schemeClr val="tx1"/>
              </a:solidFill>
              <a:latin typeface="Trebuchet MS" panose="020B0603020202020204" pitchFamily="34" charset="0"/>
            </a:rPr>
            <a:t>DAILY DATA</a:t>
          </a:r>
          <a:r>
            <a:rPr lang="en-GB" sz="2000" b="1" i="1" baseline="0">
              <a:solidFill>
                <a:schemeClr val="tx1"/>
              </a:solidFill>
              <a:latin typeface="Trebuchet MS" panose="020B0603020202020204" pitchFamily="34" charset="0"/>
            </a:rPr>
            <a:t> ENTRY</a:t>
          </a:r>
          <a:r>
            <a:rPr lang="en-GB" sz="2000" b="1" i="1">
              <a:solidFill>
                <a:schemeClr val="tx1"/>
              </a:solidFill>
              <a:latin typeface="Trebuchet MS" panose="020B0603020202020204" pitchFamily="34" charset="0"/>
            </a:rPr>
            <a:t> RECORD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115607</xdr:rowOff>
    </xdr:from>
    <xdr:to>
      <xdr:col>9</xdr:col>
      <xdr:colOff>1037871</xdr:colOff>
      <xdr:row>40</xdr:row>
      <xdr:rowOff>115607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4B41099-63EC-4D5D-A7F9-B387A0AACC1A}"/>
            </a:ext>
          </a:extLst>
        </xdr:cNvPr>
        <xdr:cNvSpPr txBox="1"/>
      </xdr:nvSpPr>
      <xdr:spPr>
        <a:xfrm>
          <a:off x="0" y="12709774"/>
          <a:ext cx="971620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CK Chef Signature		CK Admin Signature		Receiver Signature</a:t>
          </a:r>
          <a:endParaRPr lang="en-US" sz="1200">
            <a:effectLst/>
          </a:endParaRPr>
        </a:p>
        <a:p>
          <a:pPr algn="ctr"/>
          <a:endParaRPr lang="en-US" sz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orydevelopment-my.sharepoint.com/Amory%20Luna%20F&amp;B/Truedan/Truedan%20-Sep-21/Truedan%20Inventory%20Report%20WH&amp;Store-August-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morydevelopment-my.sharepoint.com/Uoch%20Socheata/Inventory%2024-June-20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"/>
      <sheetName val="MASTER LIST"/>
      <sheetName val="PURCHASE IN"/>
      <sheetName val="TRANSFER IN"/>
      <sheetName val="TRANSFER OUTLET"/>
      <sheetName val="STOCK MOVEMENT"/>
      <sheetName val="WAREHOUSE NISSHIN"/>
      <sheetName val="MASTER COSTING"/>
      <sheetName val="WASTE.SPOILED"/>
      <sheetName val="RETURN IN-OUT"/>
      <sheetName val="Par Stock"/>
      <sheetName val="SUMMARY REPORT"/>
    </sheetNames>
    <sheetDataSet>
      <sheetData sheetId="0"/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M1">
            <v>0</v>
          </cell>
          <cell r="N1">
            <v>0</v>
          </cell>
          <cell r="O1">
            <v>0</v>
          </cell>
        </row>
        <row r="2"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>
            <v>0</v>
          </cell>
          <cell r="N2">
            <v>0</v>
          </cell>
          <cell r="O2">
            <v>0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M3">
            <v>0</v>
          </cell>
          <cell r="N3">
            <v>0</v>
          </cell>
          <cell r="O3">
            <v>0</v>
          </cell>
        </row>
        <row r="4">
          <cell r="A4">
            <v>0</v>
          </cell>
          <cell r="B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>
            <v>0</v>
          </cell>
          <cell r="B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A6" t="str">
            <v>Nº</v>
          </cell>
          <cell r="B6" t="str">
            <v>Item Code</v>
          </cell>
          <cell r="C6" t="str">
            <v xml:space="preserve">Item Name </v>
          </cell>
          <cell r="D6" t="str">
            <v>ITEM NAME in Khmer</v>
          </cell>
          <cell r="E6" t="str">
            <v>PRODUCT LINE</v>
          </cell>
          <cell r="F6" t="str">
            <v>UOM</v>
          </cell>
          <cell r="G6" t="str">
            <v>Packing  Size</v>
          </cell>
          <cell r="H6" t="str">
            <v>Supplier</v>
          </cell>
          <cell r="I6" t="str">
            <v>Lead Time</v>
          </cell>
          <cell r="J6" t="str">
            <v>Unit Cost</v>
          </cell>
          <cell r="K6" t="str">
            <v>Purchase 
UOM</v>
          </cell>
          <cell r="L6" t="str">
            <v>Packing  Size2</v>
          </cell>
          <cell r="M6" t="str">
            <v>Purchase Cost</v>
          </cell>
          <cell r="N6" t="str">
            <v>Vendor Name</v>
          </cell>
          <cell r="O6" t="str">
            <v>Brand</v>
          </cell>
          <cell r="P6" t="str">
            <v>Remarks</v>
          </cell>
          <cell r="Q6" t="str">
            <v>NUB</v>
          </cell>
          <cell r="R6" t="str">
            <v>Nub2</v>
          </cell>
          <cell r="S6" t="str">
            <v>Name</v>
          </cell>
          <cell r="T6" t="str">
            <v>Data Search</v>
          </cell>
          <cell r="U6" t="str">
            <v>Data Search2</v>
          </cell>
          <cell r="V6" t="str">
            <v>Master Name</v>
          </cell>
          <cell r="W6" t="str">
            <v>Master Name2</v>
          </cell>
          <cell r="X6" t="str">
            <v>Date</v>
          </cell>
          <cell r="Y6" t="str">
            <v>Supplied Name</v>
          </cell>
          <cell r="Z6" t="str">
            <v xml:space="preserve">Location </v>
          </cell>
          <cell r="AA6" t="str">
            <v>Using Period</v>
          </cell>
          <cell r="AB6" t="str">
            <v>Reason</v>
          </cell>
          <cell r="AD6" t="str">
            <v>Pssword Protect Sheet</v>
          </cell>
        </row>
        <row r="7">
          <cell r="A7">
            <v>1</v>
          </cell>
          <cell r="B7" t="str">
            <v>106-0006</v>
          </cell>
          <cell r="C7" t="str">
            <v>THAI SUGAR MITR PHOL</v>
          </cell>
          <cell r="D7" t="str">
            <v>ស្កសរ</v>
          </cell>
          <cell r="E7" t="str">
            <v xml:space="preserve">B-Dry Store </v>
          </cell>
          <cell r="F7" t="str">
            <v>Kg</v>
          </cell>
          <cell r="G7" t="str">
            <v>Kg</v>
          </cell>
          <cell r="H7">
            <v>0</v>
          </cell>
          <cell r="I7">
            <v>1</v>
          </cell>
          <cell r="J7">
            <v>0.68500000000000005</v>
          </cell>
          <cell r="K7" t="str">
            <v>Kg</v>
          </cell>
          <cell r="L7" t="str">
            <v>Kg</v>
          </cell>
          <cell r="M7">
            <v>0</v>
          </cell>
          <cell r="N7">
            <v>0</v>
          </cell>
          <cell r="Q7">
            <v>1</v>
          </cell>
          <cell r="R7">
            <v>1</v>
          </cell>
          <cell r="S7" t="str">
            <v>THAI SUGAR MITR PHOL</v>
          </cell>
          <cell r="T7" t="str">
            <v>THAI SUGAR MITR PHOL</v>
          </cell>
          <cell r="U7" t="str">
            <v>THAI SUGAR MITR PHOL</v>
          </cell>
          <cell r="V7" t="str">
            <v>THAI SUGAR MITR PHOL</v>
          </cell>
          <cell r="W7" t="str">
            <v>THAI SUGAR MITR PHOL</v>
          </cell>
          <cell r="X7">
            <v>0</v>
          </cell>
          <cell r="Y7" t="str">
            <v>Other Suppliers</v>
          </cell>
          <cell r="Z7" t="str">
            <v>Truedan-Techno</v>
          </cell>
          <cell r="AA7" t="str">
            <v>1 Day</v>
          </cell>
          <cell r="AB7" t="str">
            <v>Expried</v>
          </cell>
          <cell r="AD7">
            <v>123</v>
          </cell>
        </row>
        <row r="8">
          <cell r="A8">
            <v>2</v>
          </cell>
          <cell r="B8" t="str">
            <v>106-0008</v>
          </cell>
          <cell r="C8" t="str">
            <v>THAI SALT</v>
          </cell>
          <cell r="D8" t="str">
            <v>អំបិល</v>
          </cell>
          <cell r="E8" t="str">
            <v xml:space="preserve">B-Dry Store </v>
          </cell>
          <cell r="F8" t="str">
            <v>Kg</v>
          </cell>
          <cell r="G8" t="str">
            <v>Kg</v>
          </cell>
          <cell r="H8">
            <v>0</v>
          </cell>
          <cell r="I8">
            <v>1</v>
          </cell>
          <cell r="J8">
            <v>0.5</v>
          </cell>
          <cell r="K8" t="str">
            <v>Kg</v>
          </cell>
          <cell r="L8" t="str">
            <v>Kg</v>
          </cell>
          <cell r="M8">
            <v>0</v>
          </cell>
          <cell r="N8">
            <v>0</v>
          </cell>
          <cell r="Q8">
            <v>2</v>
          </cell>
          <cell r="R8">
            <v>2</v>
          </cell>
          <cell r="S8" t="str">
            <v>THAI SALT</v>
          </cell>
          <cell r="T8" t="str">
            <v>THAI SALT</v>
          </cell>
          <cell r="U8" t="str">
            <v>THAI SALT</v>
          </cell>
          <cell r="V8">
            <v>0</v>
          </cell>
          <cell r="W8">
            <v>0</v>
          </cell>
          <cell r="X8">
            <v>44440</v>
          </cell>
          <cell r="Y8" t="str">
            <v>Com-Solution</v>
          </cell>
          <cell r="Z8" t="str">
            <v>Truedan-Olympic</v>
          </cell>
          <cell r="AA8" t="str">
            <v>2 Day</v>
          </cell>
          <cell r="AB8" t="str">
            <v>Nealy Exp</v>
          </cell>
        </row>
        <row r="9">
          <cell r="A9">
            <v>3</v>
          </cell>
          <cell r="B9" t="str">
            <v>104-0001</v>
          </cell>
          <cell r="C9" t="str">
            <v>LEMON</v>
          </cell>
          <cell r="D9" t="str">
            <v xml:space="preserve"> ក្រូចឆ្មាខ្មែរ</v>
          </cell>
          <cell r="E9" t="str">
            <v>B-Vegetable</v>
          </cell>
          <cell r="F9" t="str">
            <v>Kg</v>
          </cell>
          <cell r="G9" t="str">
            <v>Kg</v>
          </cell>
          <cell r="H9">
            <v>0</v>
          </cell>
          <cell r="I9">
            <v>1</v>
          </cell>
          <cell r="J9">
            <v>1.25</v>
          </cell>
          <cell r="K9" t="str">
            <v>Kg</v>
          </cell>
          <cell r="L9" t="str">
            <v>Kg</v>
          </cell>
          <cell r="M9">
            <v>0</v>
          </cell>
          <cell r="N9">
            <v>0</v>
          </cell>
          <cell r="Q9">
            <v>3</v>
          </cell>
          <cell r="R9">
            <v>3</v>
          </cell>
          <cell r="S9" t="str">
            <v>LEMON</v>
          </cell>
          <cell r="T9" t="str">
            <v>LEMON</v>
          </cell>
          <cell r="U9" t="str">
            <v>LEMON</v>
          </cell>
          <cell r="V9">
            <v>0</v>
          </cell>
          <cell r="W9">
            <v>0</v>
          </cell>
          <cell r="X9">
            <v>44469</v>
          </cell>
          <cell r="Y9" t="str">
            <v>NY FARM</v>
          </cell>
          <cell r="Z9" t="str">
            <v>Truedan-Norodom</v>
          </cell>
          <cell r="AA9" t="str">
            <v>3 Day</v>
          </cell>
          <cell r="AB9" t="str">
            <v>Wrong Brand</v>
          </cell>
        </row>
        <row r="10">
          <cell r="A10">
            <v>4</v>
          </cell>
          <cell r="B10" t="str">
            <v>103-0001</v>
          </cell>
          <cell r="C10" t="str">
            <v xml:space="preserve">PASSION FRUIT </v>
          </cell>
          <cell r="D10" t="str">
            <v>ផាសិន</v>
          </cell>
          <cell r="E10" t="str">
            <v>B-Fruit</v>
          </cell>
          <cell r="F10" t="str">
            <v>Kg</v>
          </cell>
          <cell r="G10" t="str">
            <v>Kg</v>
          </cell>
          <cell r="H10">
            <v>0</v>
          </cell>
          <cell r="I10">
            <v>1</v>
          </cell>
          <cell r="J10">
            <v>4.25</v>
          </cell>
          <cell r="K10" t="str">
            <v>Kg</v>
          </cell>
          <cell r="L10" t="str">
            <v>Kg</v>
          </cell>
          <cell r="M10">
            <v>0</v>
          </cell>
          <cell r="N10">
            <v>0</v>
          </cell>
          <cell r="Q10">
            <v>4</v>
          </cell>
          <cell r="R10">
            <v>4</v>
          </cell>
          <cell r="S10" t="str">
            <v xml:space="preserve">PASSION FRUIT </v>
          </cell>
          <cell r="T10" t="str">
            <v xml:space="preserve">PASSION FRUIT </v>
          </cell>
          <cell r="U10" t="str">
            <v xml:space="preserve">PASSION FRUIT </v>
          </cell>
          <cell r="V10">
            <v>0</v>
          </cell>
          <cell r="W10">
            <v>0</v>
          </cell>
          <cell r="X10">
            <v>0</v>
          </cell>
          <cell r="Y10" t="str">
            <v>Sonavith Co.,Ltd</v>
          </cell>
          <cell r="Z10" t="str">
            <v>Warehouse-Tk</v>
          </cell>
          <cell r="AA10" t="str">
            <v>7 Day</v>
          </cell>
          <cell r="AB10" t="str">
            <v>Wrong Size</v>
          </cell>
        </row>
        <row r="11">
          <cell r="A11">
            <v>5</v>
          </cell>
          <cell r="B11" t="str">
            <v>106-0001</v>
          </cell>
          <cell r="C11" t="str">
            <v>CARNATION SWEET MILK</v>
          </cell>
          <cell r="D11" t="str">
            <v>Carnation កញ្ចប់</v>
          </cell>
          <cell r="E11" t="str">
            <v xml:space="preserve">B-Dry Store </v>
          </cell>
          <cell r="F11" t="str">
            <v>Pack</v>
          </cell>
          <cell r="G11" t="str">
            <v>2Kg/Pack</v>
          </cell>
          <cell r="H11">
            <v>0</v>
          </cell>
          <cell r="I11">
            <v>1</v>
          </cell>
          <cell r="J11">
            <v>1.5</v>
          </cell>
          <cell r="K11" t="str">
            <v>Pack</v>
          </cell>
          <cell r="L11" t="str">
            <v>2Kg/Pack</v>
          </cell>
          <cell r="M11">
            <v>0</v>
          </cell>
          <cell r="N11">
            <v>0</v>
          </cell>
          <cell r="Q11">
            <v>5</v>
          </cell>
          <cell r="R11">
            <v>5</v>
          </cell>
          <cell r="S11" t="str">
            <v>CARNATION SWEET MILK</v>
          </cell>
          <cell r="T11" t="str">
            <v>CARNATION SWEET MILK</v>
          </cell>
          <cell r="U11" t="str">
            <v>CARNATION SWEET MILK</v>
          </cell>
          <cell r="V11">
            <v>0</v>
          </cell>
          <cell r="W11">
            <v>0</v>
          </cell>
          <cell r="X11">
            <v>0</v>
          </cell>
          <cell r="Y11" t="str">
            <v>Thai Hout Trading</v>
          </cell>
          <cell r="Z11" t="str">
            <v>Warehouse-Full Well</v>
          </cell>
          <cell r="AA11" t="str">
            <v>15 Day</v>
          </cell>
          <cell r="AB11" t="str">
            <v>Other</v>
          </cell>
        </row>
        <row r="12">
          <cell r="A12">
            <v>6</v>
          </cell>
          <cell r="B12" t="str">
            <v>104-0002</v>
          </cell>
          <cell r="C12" t="str">
            <v>TARO</v>
          </cell>
          <cell r="D12" t="str">
            <v>ត្រាវ</v>
          </cell>
          <cell r="E12" t="str">
            <v>B-Vegetable</v>
          </cell>
          <cell r="F12" t="str">
            <v>Kg</v>
          </cell>
          <cell r="G12" t="str">
            <v>Kg</v>
          </cell>
          <cell r="H12">
            <v>0</v>
          </cell>
          <cell r="I12">
            <v>1</v>
          </cell>
          <cell r="J12">
            <v>1.375</v>
          </cell>
          <cell r="K12" t="str">
            <v>Kg</v>
          </cell>
          <cell r="L12" t="str">
            <v>Kg</v>
          </cell>
          <cell r="M12">
            <v>0</v>
          </cell>
          <cell r="N12">
            <v>0</v>
          </cell>
          <cell r="Q12">
            <v>6</v>
          </cell>
          <cell r="R12">
            <v>6</v>
          </cell>
          <cell r="S12" t="str">
            <v>TARO</v>
          </cell>
          <cell r="T12" t="str">
            <v>TARO</v>
          </cell>
          <cell r="U12" t="str">
            <v>TARO</v>
          </cell>
          <cell r="V12">
            <v>0</v>
          </cell>
          <cell r="W12">
            <v>0</v>
          </cell>
          <cell r="X12">
            <v>0</v>
          </cell>
          <cell r="Y12" t="str">
            <v>M Printing &amp;Advertising</v>
          </cell>
          <cell r="Z12" t="str">
            <v>HR Deparment</v>
          </cell>
          <cell r="AA12" t="str">
            <v>30 Day</v>
          </cell>
          <cell r="AB12" t="str">
            <v>Spoiled</v>
          </cell>
        </row>
        <row r="13">
          <cell r="A13">
            <v>7</v>
          </cell>
          <cell r="B13" t="str">
            <v>808-85-027</v>
          </cell>
          <cell r="C13" t="str">
            <v>TEA BUCKET 8L</v>
          </cell>
          <cell r="D13" t="str">
            <v>ធុងទឹក8L</v>
          </cell>
          <cell r="E13" t="str">
            <v>Utensil</v>
          </cell>
          <cell r="F13" t="str">
            <v>Pc</v>
          </cell>
          <cell r="G13" t="str">
            <v>Pc</v>
          </cell>
          <cell r="H13">
            <v>0</v>
          </cell>
          <cell r="I13">
            <v>0</v>
          </cell>
          <cell r="J13">
            <v>0</v>
          </cell>
          <cell r="K13" t="str">
            <v>Pc</v>
          </cell>
          <cell r="L13" t="str">
            <v>Pc</v>
          </cell>
          <cell r="M13">
            <v>0</v>
          </cell>
          <cell r="N13">
            <v>0</v>
          </cell>
          <cell r="Q13">
            <v>7</v>
          </cell>
          <cell r="R13">
            <v>7</v>
          </cell>
          <cell r="S13" t="str">
            <v>TEA BUCKET 8L</v>
          </cell>
          <cell r="T13" t="str">
            <v>TEA BUCKET 8L</v>
          </cell>
          <cell r="U13" t="str">
            <v>TEA BUCKET 8L</v>
          </cell>
          <cell r="V13">
            <v>0</v>
          </cell>
          <cell r="W13">
            <v>0</v>
          </cell>
          <cell r="X13">
            <v>0</v>
          </cell>
          <cell r="Y13" t="str">
            <v>NORNG SAVDY</v>
          </cell>
          <cell r="Z13" t="str">
            <v>LUNA-BAKERY</v>
          </cell>
          <cell r="AA13" t="str">
            <v>Daily Use</v>
          </cell>
        </row>
        <row r="14">
          <cell r="A14">
            <v>8</v>
          </cell>
          <cell r="B14" t="str">
            <v>808-85-006</v>
          </cell>
          <cell r="C14" t="str">
            <v>COOKER SPCOOKER SPOON..ON..</v>
          </cell>
          <cell r="D14" t="str">
            <v>វែកសុបគុយទាវ</v>
          </cell>
          <cell r="E14" t="str">
            <v>Utensil</v>
          </cell>
          <cell r="F14" t="str">
            <v>Pc</v>
          </cell>
          <cell r="G14" t="str">
            <v>Pc</v>
          </cell>
          <cell r="H14">
            <v>0</v>
          </cell>
          <cell r="I14">
            <v>0</v>
          </cell>
          <cell r="J14">
            <v>0</v>
          </cell>
          <cell r="K14" t="str">
            <v>Pc</v>
          </cell>
          <cell r="L14" t="str">
            <v>Pc</v>
          </cell>
          <cell r="M14">
            <v>0</v>
          </cell>
          <cell r="N14">
            <v>0</v>
          </cell>
          <cell r="Q14">
            <v>8</v>
          </cell>
          <cell r="R14">
            <v>8</v>
          </cell>
          <cell r="S14" t="str">
            <v>COOKER SPCOOKER SPOON..ON..</v>
          </cell>
          <cell r="T14" t="str">
            <v>COOKER SPCOOKER SPOON..ON..</v>
          </cell>
          <cell r="U14" t="str">
            <v>COOKER SPCOOKER SPOON..ON..</v>
          </cell>
          <cell r="V14">
            <v>0</v>
          </cell>
          <cell r="W14">
            <v>0</v>
          </cell>
          <cell r="X14">
            <v>0</v>
          </cell>
          <cell r="Y14" t="str">
            <v>NISSHIN-WH</v>
          </cell>
        </row>
        <row r="15">
          <cell r="A15">
            <v>9</v>
          </cell>
          <cell r="B15" t="str">
            <v>808-85-016</v>
          </cell>
          <cell r="C15" t="str">
            <v>LONG COOKER SPOON..</v>
          </cell>
          <cell r="D15" t="str">
            <v>វែកសម្លរតូចវែង</v>
          </cell>
          <cell r="E15" t="str">
            <v>Utensil</v>
          </cell>
          <cell r="F15" t="str">
            <v>Pc</v>
          </cell>
          <cell r="G15" t="str">
            <v>Pc</v>
          </cell>
          <cell r="H15">
            <v>0</v>
          </cell>
          <cell r="I15">
            <v>0</v>
          </cell>
          <cell r="J15">
            <v>0</v>
          </cell>
          <cell r="K15" t="str">
            <v>Pc</v>
          </cell>
          <cell r="L15" t="str">
            <v>Pc</v>
          </cell>
          <cell r="M15">
            <v>0</v>
          </cell>
          <cell r="N15">
            <v>0</v>
          </cell>
          <cell r="Q15">
            <v>9</v>
          </cell>
          <cell r="R15">
            <v>9</v>
          </cell>
          <cell r="S15" t="str">
            <v>LONG COOKER SPOON..</v>
          </cell>
          <cell r="T15" t="str">
            <v>LONG COOKER SPOON..</v>
          </cell>
          <cell r="U15" t="str">
            <v>LONG COOKER SPOON..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A16">
            <v>10</v>
          </cell>
          <cell r="B16" t="str">
            <v>808-85-017</v>
          </cell>
          <cell r="C16" t="str">
            <v>MEDIUM COOKER SPOON</v>
          </cell>
          <cell r="D16" t="str">
            <v>វែកសម្លរតូចកណ្តាល</v>
          </cell>
          <cell r="E16" t="str">
            <v>Utensil</v>
          </cell>
          <cell r="F16" t="str">
            <v>Pc</v>
          </cell>
          <cell r="G16" t="str">
            <v>Pc</v>
          </cell>
          <cell r="H16">
            <v>0</v>
          </cell>
          <cell r="I16">
            <v>0</v>
          </cell>
          <cell r="J16">
            <v>0</v>
          </cell>
          <cell r="K16" t="str">
            <v>Pc</v>
          </cell>
          <cell r="L16" t="str">
            <v>Pc</v>
          </cell>
          <cell r="M16">
            <v>0</v>
          </cell>
          <cell r="N16">
            <v>0</v>
          </cell>
          <cell r="Q16">
            <v>10</v>
          </cell>
          <cell r="R16">
            <v>10</v>
          </cell>
          <cell r="S16" t="str">
            <v>MEDIUM COOKER SPOON</v>
          </cell>
          <cell r="T16" t="str">
            <v>MEDIUM COOKER SPOON</v>
          </cell>
          <cell r="U16" t="str">
            <v>MEDIUM COOKER SPOON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A17">
            <v>11</v>
          </cell>
          <cell r="B17" t="str">
            <v>808-85-005</v>
          </cell>
          <cell r="C17" t="str">
            <v>COCKTAIL SHAKER 750ML</v>
          </cell>
          <cell r="D17" t="str">
            <v>កំប៉ុងក្រឡុកស្រា750ML</v>
          </cell>
          <cell r="E17" t="str">
            <v>Utensil</v>
          </cell>
          <cell r="F17" t="str">
            <v>Pc</v>
          </cell>
          <cell r="G17" t="str">
            <v>Pc</v>
          </cell>
          <cell r="H17">
            <v>0</v>
          </cell>
          <cell r="I17">
            <v>0</v>
          </cell>
          <cell r="J17">
            <v>0</v>
          </cell>
          <cell r="K17" t="str">
            <v>Pc</v>
          </cell>
          <cell r="L17" t="str">
            <v>Pc</v>
          </cell>
          <cell r="M17">
            <v>0</v>
          </cell>
          <cell r="N17">
            <v>0</v>
          </cell>
          <cell r="Q17">
            <v>11</v>
          </cell>
          <cell r="R17">
            <v>11</v>
          </cell>
          <cell r="S17" t="str">
            <v>COCKTAIL SHAKER 750ML</v>
          </cell>
          <cell r="T17" t="str">
            <v>COCKTAIL SHAKER 750ML</v>
          </cell>
          <cell r="U17" t="str">
            <v>COCKTAIL SHAKER 750ML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A18">
            <v>12</v>
          </cell>
          <cell r="B18" t="str">
            <v>808-85-004</v>
          </cell>
          <cell r="C18" t="str">
            <v>COCKTAIL SHAKER 530ML</v>
          </cell>
          <cell r="D18" t="str">
            <v>កំប៉ុងក្រឡុកស្រា530ML</v>
          </cell>
          <cell r="E18" t="str">
            <v>Utensil</v>
          </cell>
          <cell r="F18" t="str">
            <v>Pc</v>
          </cell>
          <cell r="G18" t="str">
            <v>Pc</v>
          </cell>
          <cell r="H18">
            <v>0</v>
          </cell>
          <cell r="I18">
            <v>0</v>
          </cell>
          <cell r="J18">
            <v>0</v>
          </cell>
          <cell r="K18" t="str">
            <v>Pc</v>
          </cell>
          <cell r="L18" t="str">
            <v>Pc</v>
          </cell>
          <cell r="M18">
            <v>0</v>
          </cell>
          <cell r="N18">
            <v>0</v>
          </cell>
          <cell r="Q18">
            <v>12</v>
          </cell>
          <cell r="R18">
            <v>12</v>
          </cell>
          <cell r="S18" t="str">
            <v>COCKTAIL SHAKER 530ML</v>
          </cell>
          <cell r="T18" t="str">
            <v>COCKTAIL SHAKER 530ML</v>
          </cell>
          <cell r="U18" t="str">
            <v>COCKTAIL SHAKER 530ML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A19">
            <v>13</v>
          </cell>
          <cell r="B19" t="str">
            <v>808-85-024</v>
          </cell>
          <cell r="C19" t="str">
            <v>SPOON WITH HOLE ..</v>
          </cell>
          <cell r="D19" t="str">
            <v>វែកសម្លរមានប្រឡោះតូចៗ</v>
          </cell>
          <cell r="E19" t="str">
            <v>Utensil</v>
          </cell>
          <cell r="F19" t="str">
            <v>Pc</v>
          </cell>
          <cell r="G19" t="str">
            <v>Pc</v>
          </cell>
          <cell r="H19">
            <v>0</v>
          </cell>
          <cell r="I19">
            <v>0</v>
          </cell>
          <cell r="J19">
            <v>0</v>
          </cell>
          <cell r="K19" t="str">
            <v>Pc</v>
          </cell>
          <cell r="L19" t="str">
            <v>Pc</v>
          </cell>
          <cell r="M19">
            <v>0</v>
          </cell>
          <cell r="N19">
            <v>0</v>
          </cell>
          <cell r="Q19">
            <v>13</v>
          </cell>
          <cell r="R19">
            <v>13</v>
          </cell>
          <cell r="S19" t="str">
            <v>SPOON WITH HOLE ..</v>
          </cell>
          <cell r="T19" t="str">
            <v>SPOON WITH HOLE ..</v>
          </cell>
          <cell r="U19" t="str">
            <v>SPOON WITH HOLE ..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A20">
            <v>14</v>
          </cell>
          <cell r="B20" t="str">
            <v>808-85-022</v>
          </cell>
          <cell r="C20" t="str">
            <v>SHORT COOKER SPOON..</v>
          </cell>
          <cell r="D20" t="str">
            <v>វែកសម្លរតូចខ្លី</v>
          </cell>
          <cell r="E20" t="str">
            <v>Utensil</v>
          </cell>
          <cell r="F20" t="str">
            <v>Pc</v>
          </cell>
          <cell r="G20" t="str">
            <v>Pc</v>
          </cell>
          <cell r="H20">
            <v>0</v>
          </cell>
          <cell r="I20">
            <v>0</v>
          </cell>
          <cell r="J20">
            <v>0</v>
          </cell>
          <cell r="K20" t="str">
            <v>Pc</v>
          </cell>
          <cell r="L20" t="str">
            <v>Pc</v>
          </cell>
          <cell r="M20">
            <v>0</v>
          </cell>
          <cell r="N20">
            <v>0</v>
          </cell>
          <cell r="Q20">
            <v>14</v>
          </cell>
          <cell r="R20">
            <v>14</v>
          </cell>
          <cell r="S20" t="str">
            <v>SHORT COOKER SPOON..</v>
          </cell>
          <cell r="T20" t="str">
            <v>SHORT COOKER SPOON..</v>
          </cell>
          <cell r="U20" t="str">
            <v>SHORT COOKER SPOON..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A21">
            <v>15</v>
          </cell>
          <cell r="B21" t="str">
            <v>808-85-031</v>
          </cell>
          <cell r="C21" t="str">
            <v>WHISK</v>
          </cell>
          <cell r="D21" t="str">
            <v>វែកវាយម្សៅនំពងទា</v>
          </cell>
          <cell r="E21" t="str">
            <v>Utensil</v>
          </cell>
          <cell r="F21" t="str">
            <v>Pc</v>
          </cell>
          <cell r="G21" t="str">
            <v>Pc</v>
          </cell>
          <cell r="H21">
            <v>0</v>
          </cell>
          <cell r="I21">
            <v>0</v>
          </cell>
          <cell r="J21">
            <v>0</v>
          </cell>
          <cell r="K21" t="str">
            <v>Pc</v>
          </cell>
          <cell r="L21" t="str">
            <v>Pc</v>
          </cell>
          <cell r="M21">
            <v>0</v>
          </cell>
          <cell r="N21">
            <v>0</v>
          </cell>
          <cell r="Q21">
            <v>15</v>
          </cell>
          <cell r="R21">
            <v>15</v>
          </cell>
          <cell r="S21" t="str">
            <v>WHISK</v>
          </cell>
          <cell r="T21" t="str">
            <v>WHISK</v>
          </cell>
          <cell r="U21" t="str">
            <v>WHISK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A22">
            <v>16</v>
          </cell>
          <cell r="B22" t="str">
            <v>808-85-021</v>
          </cell>
          <cell r="C22" t="str">
            <v>SCISORS..</v>
          </cell>
          <cell r="D22" t="str">
            <v>សន្ត្រៃ</v>
          </cell>
          <cell r="E22" t="str">
            <v>Utensil</v>
          </cell>
          <cell r="F22" t="str">
            <v>Pc</v>
          </cell>
          <cell r="G22" t="str">
            <v>Pc</v>
          </cell>
          <cell r="H22">
            <v>0</v>
          </cell>
          <cell r="I22">
            <v>0</v>
          </cell>
          <cell r="J22">
            <v>0</v>
          </cell>
          <cell r="K22" t="str">
            <v>Pc</v>
          </cell>
          <cell r="L22" t="str">
            <v>Pc</v>
          </cell>
          <cell r="M22">
            <v>0</v>
          </cell>
          <cell r="N22">
            <v>0</v>
          </cell>
          <cell r="Q22">
            <v>16</v>
          </cell>
          <cell r="R22">
            <v>16</v>
          </cell>
          <cell r="S22" t="str">
            <v>SCISORS..</v>
          </cell>
          <cell r="T22" t="str">
            <v>SCISORS..</v>
          </cell>
          <cell r="U22" t="str">
            <v>SCISORS..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A23">
            <v>17</v>
          </cell>
          <cell r="B23" t="str">
            <v>808-85-025</v>
          </cell>
          <cell r="C23" t="str">
            <v>SQUARE PLATE</v>
          </cell>
          <cell r="D23" t="str">
            <v>កាធុនជ័រ</v>
          </cell>
          <cell r="E23" t="str">
            <v>Utensil</v>
          </cell>
          <cell r="F23" t="str">
            <v>Pc</v>
          </cell>
          <cell r="G23" t="str">
            <v>Pc</v>
          </cell>
          <cell r="H23">
            <v>0</v>
          </cell>
          <cell r="I23">
            <v>0</v>
          </cell>
          <cell r="J23">
            <v>0</v>
          </cell>
          <cell r="K23" t="str">
            <v>Pc</v>
          </cell>
          <cell r="L23" t="str">
            <v>Pc</v>
          </cell>
          <cell r="M23">
            <v>0</v>
          </cell>
          <cell r="N23">
            <v>0</v>
          </cell>
          <cell r="Q23">
            <v>17</v>
          </cell>
          <cell r="R23">
            <v>17</v>
          </cell>
          <cell r="S23" t="str">
            <v>SQUARE PLATE</v>
          </cell>
          <cell r="T23" t="str">
            <v>SQUARE PLATE</v>
          </cell>
          <cell r="U23" t="str">
            <v>SQUARE PLATE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A24">
            <v>18</v>
          </cell>
          <cell r="B24" t="str">
            <v>808-85-010</v>
          </cell>
          <cell r="C24" t="str">
            <v>FILTER 4 INCH..</v>
          </cell>
          <cell r="D24" t="str">
            <v>កន្រ្តងសំណាញ់​ 4inch</v>
          </cell>
          <cell r="E24" t="str">
            <v>Utensil</v>
          </cell>
          <cell r="F24" t="str">
            <v>Pc</v>
          </cell>
          <cell r="G24" t="str">
            <v>Pc</v>
          </cell>
          <cell r="H24">
            <v>0</v>
          </cell>
          <cell r="I24">
            <v>0</v>
          </cell>
          <cell r="J24">
            <v>0</v>
          </cell>
          <cell r="K24" t="str">
            <v>Pc</v>
          </cell>
          <cell r="L24" t="str">
            <v>Pc</v>
          </cell>
          <cell r="M24">
            <v>0</v>
          </cell>
          <cell r="N24">
            <v>0</v>
          </cell>
          <cell r="Q24">
            <v>18</v>
          </cell>
          <cell r="R24">
            <v>18</v>
          </cell>
          <cell r="S24" t="str">
            <v>FILTER 4 INCH..</v>
          </cell>
          <cell r="T24" t="str">
            <v>FILTER 4 INCH..</v>
          </cell>
          <cell r="U24" t="str">
            <v>FILTER 4 INCH..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A25">
            <v>19</v>
          </cell>
          <cell r="B25" t="str">
            <v>808-85-028</v>
          </cell>
          <cell r="C25" t="str">
            <v>TIMER....</v>
          </cell>
          <cell r="D25" t="str">
            <v>ឧបករណ៏កំណត់ពេលវេលា</v>
          </cell>
          <cell r="E25" t="str">
            <v>Utensil</v>
          </cell>
          <cell r="F25" t="str">
            <v>Pc</v>
          </cell>
          <cell r="G25" t="str">
            <v>Pc</v>
          </cell>
          <cell r="H25">
            <v>0</v>
          </cell>
          <cell r="I25">
            <v>0</v>
          </cell>
          <cell r="J25">
            <v>0</v>
          </cell>
          <cell r="K25" t="str">
            <v>Pc</v>
          </cell>
          <cell r="L25" t="str">
            <v>Pc</v>
          </cell>
          <cell r="M25">
            <v>0</v>
          </cell>
          <cell r="N25">
            <v>0</v>
          </cell>
          <cell r="Q25">
            <v>19</v>
          </cell>
          <cell r="R25">
            <v>19</v>
          </cell>
          <cell r="S25" t="str">
            <v>TIMER....</v>
          </cell>
          <cell r="T25" t="str">
            <v>TIMER....</v>
          </cell>
          <cell r="U25" t="str">
            <v>TIMER....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A26">
            <v>20</v>
          </cell>
          <cell r="B26" t="str">
            <v>808-85-023</v>
          </cell>
          <cell r="C26" t="str">
            <v>SMALL ICE SHOVEL ..</v>
          </cell>
          <cell r="D26" t="str">
            <v>ដែកចូកទឹកកកតូច</v>
          </cell>
          <cell r="E26" t="str">
            <v>Utensil</v>
          </cell>
          <cell r="F26" t="str">
            <v>Pc</v>
          </cell>
          <cell r="G26" t="str">
            <v>Pc</v>
          </cell>
          <cell r="H26">
            <v>0</v>
          </cell>
          <cell r="I26">
            <v>0</v>
          </cell>
          <cell r="J26">
            <v>0</v>
          </cell>
          <cell r="K26" t="str">
            <v>Pc</v>
          </cell>
          <cell r="L26" t="str">
            <v>Pc</v>
          </cell>
          <cell r="M26">
            <v>0</v>
          </cell>
          <cell r="N26">
            <v>0</v>
          </cell>
          <cell r="Q26">
            <v>20</v>
          </cell>
          <cell r="R26">
            <v>20</v>
          </cell>
          <cell r="S26" t="str">
            <v>SMALL ICE SHOVEL ..</v>
          </cell>
          <cell r="T26" t="str">
            <v>SMALL ICE SHOVEL ..</v>
          </cell>
          <cell r="U26" t="str">
            <v>SMALL ICE SHOVEL ..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A27">
            <v>21</v>
          </cell>
          <cell r="B27" t="str">
            <v>808-85-003</v>
          </cell>
          <cell r="C27" t="str">
            <v>BIG ICE SHOVEL</v>
          </cell>
          <cell r="D27" t="str">
            <v>ដែកចូកទឹកកកធំ</v>
          </cell>
          <cell r="E27" t="str">
            <v>Utensil</v>
          </cell>
          <cell r="F27" t="str">
            <v>Pc</v>
          </cell>
          <cell r="G27" t="str">
            <v>Pc</v>
          </cell>
          <cell r="H27">
            <v>0</v>
          </cell>
          <cell r="I27">
            <v>0</v>
          </cell>
          <cell r="J27">
            <v>0</v>
          </cell>
          <cell r="K27" t="str">
            <v>Pc</v>
          </cell>
          <cell r="L27" t="str">
            <v>Pc</v>
          </cell>
          <cell r="M27">
            <v>0</v>
          </cell>
          <cell r="N27">
            <v>0</v>
          </cell>
          <cell r="Q27">
            <v>21</v>
          </cell>
          <cell r="R27">
            <v>21</v>
          </cell>
          <cell r="S27" t="str">
            <v>BIG ICE SHOVEL</v>
          </cell>
          <cell r="T27" t="str">
            <v>BIG ICE SHOVEL</v>
          </cell>
          <cell r="U27" t="str">
            <v>BIG ICE SHOVEL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A28">
            <v>22</v>
          </cell>
          <cell r="B28" t="str">
            <v>808-85-019</v>
          </cell>
          <cell r="C28" t="str">
            <v>PLASTIC BOTTLE..</v>
          </cell>
          <cell r="D28" t="str">
            <v>កំប៉ុងជ័រ</v>
          </cell>
          <cell r="E28" t="str">
            <v>Utensil</v>
          </cell>
          <cell r="F28" t="str">
            <v>Pc</v>
          </cell>
          <cell r="G28" t="str">
            <v>Pc</v>
          </cell>
          <cell r="H28">
            <v>0</v>
          </cell>
          <cell r="I28">
            <v>0</v>
          </cell>
          <cell r="J28">
            <v>0</v>
          </cell>
          <cell r="K28" t="str">
            <v>Pc</v>
          </cell>
          <cell r="L28" t="str">
            <v>Pc</v>
          </cell>
          <cell r="M28">
            <v>0</v>
          </cell>
          <cell r="N28">
            <v>0</v>
          </cell>
          <cell r="Q28">
            <v>22</v>
          </cell>
          <cell r="R28">
            <v>22</v>
          </cell>
          <cell r="S28" t="str">
            <v>PLASTIC BOTTLE..</v>
          </cell>
          <cell r="T28" t="str">
            <v>PLASTIC BOTTLE..</v>
          </cell>
          <cell r="U28" t="str">
            <v>PLASTIC BOTTLE..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A29">
            <v>23</v>
          </cell>
          <cell r="B29" t="str">
            <v>808-85-001</v>
          </cell>
          <cell r="C29" t="str">
            <v>1000CC MEASURING CUP</v>
          </cell>
          <cell r="D29" t="str">
            <v>កាតូជ័រ 1000cc</v>
          </cell>
          <cell r="E29" t="str">
            <v>Utensil</v>
          </cell>
          <cell r="F29" t="str">
            <v>Pc</v>
          </cell>
          <cell r="G29" t="str">
            <v>Pc</v>
          </cell>
          <cell r="H29">
            <v>0</v>
          </cell>
          <cell r="I29">
            <v>0</v>
          </cell>
          <cell r="J29">
            <v>0</v>
          </cell>
          <cell r="K29" t="str">
            <v>Pc</v>
          </cell>
          <cell r="L29" t="str">
            <v>Pc</v>
          </cell>
          <cell r="M29">
            <v>0</v>
          </cell>
          <cell r="N29">
            <v>0</v>
          </cell>
          <cell r="Q29">
            <v>23</v>
          </cell>
          <cell r="R29">
            <v>23</v>
          </cell>
          <cell r="S29" t="str">
            <v>1000CC MEASURING CUP</v>
          </cell>
          <cell r="T29" t="str">
            <v>1000CC MEASURING CUP</v>
          </cell>
          <cell r="U29" t="str">
            <v>1000CC MEASURING CUP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A30">
            <v>24</v>
          </cell>
          <cell r="B30" t="str">
            <v>808-85-002</v>
          </cell>
          <cell r="C30" t="str">
            <v>500CC MEASURING CUP</v>
          </cell>
          <cell r="D30" t="str">
            <v>កាតូជ័រ 500cc</v>
          </cell>
          <cell r="E30" t="str">
            <v>Utensil</v>
          </cell>
          <cell r="F30" t="str">
            <v>Pc</v>
          </cell>
          <cell r="G30" t="str">
            <v>Pc</v>
          </cell>
          <cell r="H30">
            <v>0</v>
          </cell>
          <cell r="I30">
            <v>0</v>
          </cell>
          <cell r="J30">
            <v>0</v>
          </cell>
          <cell r="K30" t="str">
            <v>Pc</v>
          </cell>
          <cell r="L30" t="str">
            <v>Pc</v>
          </cell>
          <cell r="M30">
            <v>0</v>
          </cell>
          <cell r="N30">
            <v>0</v>
          </cell>
          <cell r="Q30">
            <v>24</v>
          </cell>
          <cell r="R30">
            <v>24</v>
          </cell>
          <cell r="S30" t="str">
            <v>500CC MEASURING CUP</v>
          </cell>
          <cell r="T30" t="str">
            <v>500CC MEASURING CUP</v>
          </cell>
          <cell r="U30" t="str">
            <v>500CC MEASURING CUP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A31">
            <v>25</v>
          </cell>
          <cell r="B31" t="str">
            <v>808-85-015</v>
          </cell>
          <cell r="C31" t="str">
            <v xml:space="preserve">KNIFE </v>
          </cell>
          <cell r="D31" t="str">
            <v>កាំបិត</v>
          </cell>
          <cell r="E31" t="str">
            <v>Utensil</v>
          </cell>
          <cell r="F31" t="str">
            <v>Pc</v>
          </cell>
          <cell r="G31" t="str">
            <v>Pc</v>
          </cell>
          <cell r="H31">
            <v>0</v>
          </cell>
          <cell r="I31">
            <v>0</v>
          </cell>
          <cell r="J31">
            <v>0</v>
          </cell>
          <cell r="K31" t="str">
            <v>Pc</v>
          </cell>
          <cell r="L31" t="str">
            <v>Pc</v>
          </cell>
          <cell r="M31">
            <v>0</v>
          </cell>
          <cell r="N31">
            <v>0</v>
          </cell>
          <cell r="Q31">
            <v>25</v>
          </cell>
          <cell r="R31">
            <v>25</v>
          </cell>
          <cell r="S31" t="str">
            <v xml:space="preserve">KNIFE </v>
          </cell>
          <cell r="T31" t="str">
            <v xml:space="preserve">KNIFE </v>
          </cell>
          <cell r="U31" t="str">
            <v xml:space="preserve">KNIFE 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A32">
            <v>26</v>
          </cell>
          <cell r="B32" t="str">
            <v>808-85-013</v>
          </cell>
          <cell r="C32" t="str">
            <v>ICE SCOOP</v>
          </cell>
          <cell r="D32" t="str">
            <v>វែកដួសការ៉េម</v>
          </cell>
          <cell r="E32" t="str">
            <v>Utensil</v>
          </cell>
          <cell r="F32" t="str">
            <v>Pc</v>
          </cell>
          <cell r="G32" t="str">
            <v>Pc</v>
          </cell>
          <cell r="H32">
            <v>0</v>
          </cell>
          <cell r="I32">
            <v>0</v>
          </cell>
          <cell r="J32">
            <v>0</v>
          </cell>
          <cell r="K32" t="str">
            <v>Pc</v>
          </cell>
          <cell r="L32" t="str">
            <v>Pc</v>
          </cell>
          <cell r="M32">
            <v>0</v>
          </cell>
          <cell r="N32">
            <v>0</v>
          </cell>
          <cell r="Q32">
            <v>26</v>
          </cell>
          <cell r="R32">
            <v>26</v>
          </cell>
          <cell r="S32" t="str">
            <v>ICE SCOOP</v>
          </cell>
          <cell r="T32" t="str">
            <v>ICE SCOOP</v>
          </cell>
          <cell r="U32" t="str">
            <v>ICE SCOOP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A33">
            <v>27</v>
          </cell>
          <cell r="B33" t="str">
            <v>808-85-007</v>
          </cell>
          <cell r="C33" t="str">
            <v>CUTTER &amp; SCRAPER..</v>
          </cell>
          <cell r="D33">
            <v>0</v>
          </cell>
          <cell r="E33" t="str">
            <v>Utensil</v>
          </cell>
          <cell r="F33" t="str">
            <v>Pc</v>
          </cell>
          <cell r="G33" t="str">
            <v>Pc</v>
          </cell>
          <cell r="H33">
            <v>0</v>
          </cell>
          <cell r="I33">
            <v>0</v>
          </cell>
          <cell r="J33">
            <v>0</v>
          </cell>
          <cell r="K33" t="str">
            <v>Pc</v>
          </cell>
          <cell r="L33" t="str">
            <v>Pc</v>
          </cell>
          <cell r="M33">
            <v>0</v>
          </cell>
          <cell r="N33">
            <v>0</v>
          </cell>
          <cell r="Q33">
            <v>27</v>
          </cell>
          <cell r="R33">
            <v>27</v>
          </cell>
          <cell r="S33" t="str">
            <v>CUTTER &amp; SCRAPER..</v>
          </cell>
          <cell r="T33" t="str">
            <v>CUTTER &amp; SCRAPER..</v>
          </cell>
          <cell r="U33" t="str">
            <v>CUTTER &amp; SCRAPER..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A34">
            <v>28</v>
          </cell>
          <cell r="B34" t="str">
            <v>808-85-011</v>
          </cell>
          <cell r="C34" t="str">
            <v>FILTER 7 INCH..</v>
          </cell>
          <cell r="D34" t="str">
            <v>កញ្ចែញច្រោះខ្នាត7"</v>
          </cell>
          <cell r="E34" t="str">
            <v>Utensil</v>
          </cell>
          <cell r="F34" t="str">
            <v>Pc</v>
          </cell>
          <cell r="G34" t="str">
            <v>Pc</v>
          </cell>
          <cell r="H34">
            <v>0</v>
          </cell>
          <cell r="I34">
            <v>0</v>
          </cell>
          <cell r="J34">
            <v>0</v>
          </cell>
          <cell r="K34" t="str">
            <v>Pc</v>
          </cell>
          <cell r="L34" t="str">
            <v>Pc</v>
          </cell>
          <cell r="M34">
            <v>0</v>
          </cell>
          <cell r="N34">
            <v>0</v>
          </cell>
          <cell r="Q34">
            <v>28</v>
          </cell>
          <cell r="R34">
            <v>28</v>
          </cell>
          <cell r="S34" t="str">
            <v>FILTER 7 INCH..</v>
          </cell>
          <cell r="T34" t="str">
            <v>FILTER 7 INCH..</v>
          </cell>
          <cell r="U34" t="str">
            <v>FILTER 7 INCH..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A35">
            <v>29</v>
          </cell>
          <cell r="B35" t="str">
            <v>808-85-030</v>
          </cell>
          <cell r="C35" t="str">
            <v>WATER TANG</v>
          </cell>
          <cell r="D35" t="str">
            <v>ធុងទឹក</v>
          </cell>
          <cell r="E35" t="str">
            <v>Utensil</v>
          </cell>
          <cell r="F35" t="str">
            <v>Pc</v>
          </cell>
          <cell r="G35" t="str">
            <v>Pc</v>
          </cell>
          <cell r="H35">
            <v>0</v>
          </cell>
          <cell r="I35">
            <v>0</v>
          </cell>
          <cell r="J35">
            <v>0</v>
          </cell>
          <cell r="K35" t="str">
            <v>Pc</v>
          </cell>
          <cell r="L35" t="str">
            <v>Pc</v>
          </cell>
          <cell r="M35">
            <v>0</v>
          </cell>
          <cell r="N35">
            <v>0</v>
          </cell>
          <cell r="Q35">
            <v>29</v>
          </cell>
          <cell r="R35">
            <v>29</v>
          </cell>
          <cell r="S35" t="str">
            <v>WATER TANG</v>
          </cell>
          <cell r="T35" t="str">
            <v>WATER TANG</v>
          </cell>
          <cell r="U35" t="str">
            <v>WATER TANG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A36">
            <v>30</v>
          </cell>
          <cell r="B36" t="str">
            <v>808-85-029</v>
          </cell>
          <cell r="C36" t="str">
            <v>TRUSH BIN</v>
          </cell>
          <cell r="D36" t="str">
            <v>ធុងសំរាមធំ</v>
          </cell>
          <cell r="E36" t="str">
            <v>Utensil</v>
          </cell>
          <cell r="F36" t="str">
            <v>Pc</v>
          </cell>
          <cell r="G36" t="str">
            <v>Pc</v>
          </cell>
          <cell r="H36">
            <v>0</v>
          </cell>
          <cell r="I36">
            <v>0</v>
          </cell>
          <cell r="J36">
            <v>0</v>
          </cell>
          <cell r="K36" t="str">
            <v>Pc</v>
          </cell>
          <cell r="L36" t="str">
            <v>Pc</v>
          </cell>
          <cell r="M36">
            <v>0</v>
          </cell>
          <cell r="N36">
            <v>0</v>
          </cell>
          <cell r="Q36">
            <v>30</v>
          </cell>
          <cell r="R36">
            <v>30</v>
          </cell>
          <cell r="S36" t="str">
            <v>TRUSH BIN</v>
          </cell>
          <cell r="T36" t="str">
            <v>TRUSH BIN</v>
          </cell>
          <cell r="U36" t="str">
            <v>TRUSH BIN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A37">
            <v>31</v>
          </cell>
          <cell r="B37" t="str">
            <v>808-85-018</v>
          </cell>
          <cell r="C37" t="str">
            <v>MOB SET (PLASTIC)</v>
          </cell>
          <cell r="D37" t="str">
            <v>ធុងជូត(ឈុត)</v>
          </cell>
          <cell r="E37" t="str">
            <v>Utensil</v>
          </cell>
          <cell r="F37" t="str">
            <v>Pc</v>
          </cell>
          <cell r="G37" t="str">
            <v>Pc</v>
          </cell>
          <cell r="H37">
            <v>0</v>
          </cell>
          <cell r="I37">
            <v>0</v>
          </cell>
          <cell r="J37">
            <v>0</v>
          </cell>
          <cell r="K37" t="str">
            <v>Pc</v>
          </cell>
          <cell r="L37" t="str">
            <v>Pc</v>
          </cell>
          <cell r="M37">
            <v>0</v>
          </cell>
          <cell r="N37">
            <v>0</v>
          </cell>
          <cell r="Q37">
            <v>31</v>
          </cell>
          <cell r="R37">
            <v>31</v>
          </cell>
          <cell r="S37" t="str">
            <v>MOB SET (PLASTIC)</v>
          </cell>
          <cell r="T37" t="str">
            <v>MOB SET (PLASTIC)</v>
          </cell>
          <cell r="U37" t="str">
            <v>MOB SET (PLASTIC)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A38">
            <v>32</v>
          </cell>
          <cell r="B38" t="str">
            <v>808-85-020</v>
          </cell>
          <cell r="C38" t="str">
            <v>PLASTIC SCRAPPER</v>
          </cell>
          <cell r="D38" t="str">
            <v>ជ្រុញជ៏រស</v>
          </cell>
          <cell r="E38" t="str">
            <v>Utensil</v>
          </cell>
          <cell r="F38" t="str">
            <v>Pc</v>
          </cell>
          <cell r="G38" t="str">
            <v>Pc</v>
          </cell>
          <cell r="H38">
            <v>0</v>
          </cell>
          <cell r="I38">
            <v>0</v>
          </cell>
          <cell r="J38">
            <v>0</v>
          </cell>
          <cell r="K38" t="str">
            <v>Pc</v>
          </cell>
          <cell r="L38" t="str">
            <v>Pc</v>
          </cell>
          <cell r="M38">
            <v>0</v>
          </cell>
          <cell r="N38">
            <v>0</v>
          </cell>
          <cell r="Q38">
            <v>32</v>
          </cell>
          <cell r="R38">
            <v>32</v>
          </cell>
          <cell r="S38" t="str">
            <v>PLASTIC SCRAPPER</v>
          </cell>
          <cell r="T38" t="str">
            <v>PLASTIC SCRAPPER</v>
          </cell>
          <cell r="U38" t="str">
            <v>PLASTIC SCRAPPER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A39">
            <v>33</v>
          </cell>
          <cell r="B39" t="str">
            <v>808-85-014</v>
          </cell>
          <cell r="C39" t="str">
            <v>ICE ST BUCKET</v>
          </cell>
          <cell r="D39" t="str">
            <v>ធុង​ទឹកកក</v>
          </cell>
          <cell r="E39" t="str">
            <v>Utensil</v>
          </cell>
          <cell r="F39" t="str">
            <v>Pc</v>
          </cell>
          <cell r="G39" t="str">
            <v>Pc</v>
          </cell>
          <cell r="H39">
            <v>0</v>
          </cell>
          <cell r="I39">
            <v>0</v>
          </cell>
          <cell r="J39">
            <v>0</v>
          </cell>
          <cell r="K39" t="str">
            <v>Pc</v>
          </cell>
          <cell r="L39" t="str">
            <v>Pc</v>
          </cell>
          <cell r="M39">
            <v>0</v>
          </cell>
          <cell r="N39">
            <v>0</v>
          </cell>
          <cell r="Q39">
            <v>33</v>
          </cell>
          <cell r="R39">
            <v>33</v>
          </cell>
          <cell r="S39" t="str">
            <v>ICE ST BUCKET</v>
          </cell>
          <cell r="T39" t="str">
            <v>ICE ST BUCKET</v>
          </cell>
          <cell r="U39" t="str">
            <v>ICE ST BUCKET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A40">
            <v>34</v>
          </cell>
          <cell r="B40" t="str">
            <v>401-0001</v>
          </cell>
          <cell r="C40" t="str">
            <v>BROWN TOWEL 12'X12"</v>
          </cell>
          <cell r="D40" t="str">
            <v>កន្សែងពណ៌ប្រោន</v>
          </cell>
          <cell r="E40" t="str">
            <v>G-Cleaning Supplies</v>
          </cell>
          <cell r="F40" t="str">
            <v>Pc</v>
          </cell>
          <cell r="G40" t="str">
            <v>Pc</v>
          </cell>
          <cell r="H40">
            <v>0</v>
          </cell>
          <cell r="I40">
            <v>1</v>
          </cell>
          <cell r="J40">
            <v>0</v>
          </cell>
          <cell r="K40" t="str">
            <v>Pc</v>
          </cell>
          <cell r="L40" t="str">
            <v>Pc</v>
          </cell>
          <cell r="M40">
            <v>0</v>
          </cell>
          <cell r="N40">
            <v>0</v>
          </cell>
          <cell r="Q40">
            <v>34</v>
          </cell>
          <cell r="R40">
            <v>34</v>
          </cell>
          <cell r="S40" t="str">
            <v>BROWN TOWEL 12'X12"</v>
          </cell>
          <cell r="T40" t="str">
            <v>BROWN TOWEL 12'X12"</v>
          </cell>
          <cell r="U40" t="str">
            <v>BROWN TOWEL 12'X12"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A41">
            <v>35</v>
          </cell>
          <cell r="B41" t="str">
            <v>401-0002</v>
          </cell>
          <cell r="C41" t="str">
            <v>RED TOWEL 12'X12"</v>
          </cell>
          <cell r="D41" t="str">
            <v>កន្សែងពណ៌ក្រហម</v>
          </cell>
          <cell r="E41" t="str">
            <v>G-Cleaning Supplies</v>
          </cell>
          <cell r="F41" t="str">
            <v>Pc</v>
          </cell>
          <cell r="G41" t="str">
            <v>Pc</v>
          </cell>
          <cell r="H41">
            <v>0</v>
          </cell>
          <cell r="I41">
            <v>1</v>
          </cell>
          <cell r="J41">
            <v>0</v>
          </cell>
          <cell r="K41" t="str">
            <v>Pc</v>
          </cell>
          <cell r="L41" t="str">
            <v>Pc</v>
          </cell>
          <cell r="M41">
            <v>0</v>
          </cell>
          <cell r="N41">
            <v>0</v>
          </cell>
          <cell r="Q41">
            <v>35</v>
          </cell>
          <cell r="R41">
            <v>35</v>
          </cell>
          <cell r="S41" t="str">
            <v>RED TOWEL 12'X12"</v>
          </cell>
          <cell r="T41" t="str">
            <v>RED TOWEL 12'X12"</v>
          </cell>
          <cell r="U41" t="str">
            <v>RED TOWEL 12'X12"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2">
          <cell r="A42">
            <v>36</v>
          </cell>
          <cell r="B42" t="str">
            <v>401-0003</v>
          </cell>
          <cell r="C42" t="str">
            <v>GREEN TOWEL 80CM</v>
          </cell>
          <cell r="D42" t="str">
            <v>កន្សែងពណ៌បៃតង</v>
          </cell>
          <cell r="E42" t="str">
            <v>G-Cleaning Supplies</v>
          </cell>
          <cell r="F42" t="str">
            <v>Pc</v>
          </cell>
          <cell r="G42" t="str">
            <v>Pc</v>
          </cell>
          <cell r="H42">
            <v>0</v>
          </cell>
          <cell r="I42">
            <v>1</v>
          </cell>
          <cell r="J42">
            <v>0</v>
          </cell>
          <cell r="K42" t="str">
            <v>Pc</v>
          </cell>
          <cell r="L42" t="str">
            <v>Pc</v>
          </cell>
          <cell r="M42">
            <v>0</v>
          </cell>
          <cell r="N42">
            <v>0</v>
          </cell>
          <cell r="Q42">
            <v>36</v>
          </cell>
          <cell r="R42">
            <v>36</v>
          </cell>
          <cell r="S42" t="str">
            <v>GREEN TOWEL 80CM</v>
          </cell>
          <cell r="T42" t="str">
            <v>GREEN TOWEL 80CM</v>
          </cell>
          <cell r="U42" t="str">
            <v>GREEN TOWEL 80CM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</row>
        <row r="43">
          <cell r="A43">
            <v>37</v>
          </cell>
          <cell r="B43" t="str">
            <v>808-85-008</v>
          </cell>
          <cell r="C43" t="str">
            <v>DIGITAL SCALE 3KG..</v>
          </cell>
          <cell r="D43" t="str">
            <v>ជញ្ញីងអេឡិចូនិច(3គីឡួ)</v>
          </cell>
          <cell r="E43" t="str">
            <v>Utensil</v>
          </cell>
          <cell r="F43" t="str">
            <v>Pc</v>
          </cell>
          <cell r="G43" t="str">
            <v>Pc</v>
          </cell>
          <cell r="H43">
            <v>0</v>
          </cell>
          <cell r="I43">
            <v>0</v>
          </cell>
          <cell r="J43">
            <v>0</v>
          </cell>
          <cell r="K43" t="str">
            <v>Pc</v>
          </cell>
          <cell r="L43" t="str">
            <v>Pc</v>
          </cell>
          <cell r="M43">
            <v>0</v>
          </cell>
          <cell r="N43">
            <v>0</v>
          </cell>
          <cell r="Q43">
            <v>37</v>
          </cell>
          <cell r="R43">
            <v>37</v>
          </cell>
          <cell r="S43" t="str">
            <v>DIGITAL SCALE 3KG..</v>
          </cell>
          <cell r="T43" t="str">
            <v>DIGITAL SCALE 3KG..</v>
          </cell>
          <cell r="U43" t="str">
            <v>DIGITAL SCALE 3KG..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</row>
        <row r="44">
          <cell r="A44">
            <v>38</v>
          </cell>
          <cell r="B44" t="str">
            <v>808-85-009</v>
          </cell>
          <cell r="C44" t="str">
            <v>DIGITAL SCALE 40KG</v>
          </cell>
          <cell r="D44" t="str">
            <v>ជញ្ញីងអេឡិចូនិច(40គីឡួ)</v>
          </cell>
          <cell r="E44" t="str">
            <v>Utensil</v>
          </cell>
          <cell r="F44" t="str">
            <v>Pc</v>
          </cell>
          <cell r="G44" t="str">
            <v>Pc</v>
          </cell>
          <cell r="H44">
            <v>0</v>
          </cell>
          <cell r="I44">
            <v>0</v>
          </cell>
          <cell r="J44">
            <v>0</v>
          </cell>
          <cell r="K44" t="str">
            <v>Pc</v>
          </cell>
          <cell r="L44" t="str">
            <v>Pc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38</v>
          </cell>
          <cell r="R44">
            <v>38</v>
          </cell>
          <cell r="S44" t="str">
            <v>DIGITAL SCALE 40KG</v>
          </cell>
          <cell r="T44" t="str">
            <v>DIGITAL SCALE 40KG</v>
          </cell>
          <cell r="U44" t="str">
            <v>DIGITAL SCALE 40KG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</row>
        <row r="45">
          <cell r="A45">
            <v>39</v>
          </cell>
          <cell r="B45" t="str">
            <v>808-85-012</v>
          </cell>
          <cell r="C45" t="str">
            <v xml:space="preserve">FRUIT PLANER </v>
          </cell>
          <cell r="D45" t="str">
            <v>កាំបិតមុខ២</v>
          </cell>
          <cell r="E45" t="str">
            <v>Utensil</v>
          </cell>
          <cell r="F45" t="str">
            <v>Pc</v>
          </cell>
          <cell r="G45" t="str">
            <v>Pc</v>
          </cell>
          <cell r="H45">
            <v>0</v>
          </cell>
          <cell r="I45">
            <v>0</v>
          </cell>
          <cell r="J45">
            <v>0</v>
          </cell>
          <cell r="K45" t="str">
            <v>Pc</v>
          </cell>
          <cell r="L45" t="str">
            <v>Pc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39</v>
          </cell>
          <cell r="R45">
            <v>39</v>
          </cell>
          <cell r="S45" t="str">
            <v xml:space="preserve">FRUIT PLANER </v>
          </cell>
          <cell r="T45" t="str">
            <v xml:space="preserve">FRUIT PLANER </v>
          </cell>
          <cell r="U45" t="str">
            <v xml:space="preserve">FRUIT PLANER 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</row>
        <row r="46">
          <cell r="A46">
            <v>40</v>
          </cell>
          <cell r="B46" t="str">
            <v>404-0001</v>
          </cell>
          <cell r="C46" t="str">
            <v>TRUEDAN PLASTIC HANDLE BAG SIZE 1</v>
          </cell>
          <cell r="D46" t="str">
            <v>ផង់ផ្លាស្ទិចទ្រូដាន់ ទំហំ (1)</v>
          </cell>
          <cell r="E46" t="str">
            <v>G-Packaging</v>
          </cell>
          <cell r="F46" t="str">
            <v>Kg</v>
          </cell>
          <cell r="G46" t="str">
            <v>Kg</v>
          </cell>
          <cell r="H46" t="str">
            <v xml:space="preserve">over sea </v>
          </cell>
          <cell r="I46">
            <v>30</v>
          </cell>
          <cell r="J46">
            <v>0</v>
          </cell>
          <cell r="K46" t="str">
            <v>Kg</v>
          </cell>
          <cell r="L46" t="str">
            <v>Kg</v>
          </cell>
          <cell r="M46">
            <v>0</v>
          </cell>
          <cell r="N46">
            <v>0</v>
          </cell>
          <cell r="Q46">
            <v>40</v>
          </cell>
          <cell r="R46">
            <v>40</v>
          </cell>
          <cell r="S46" t="str">
            <v>TRUEDAN PLASTIC HANDLE BAG SIZE 1</v>
          </cell>
          <cell r="T46" t="str">
            <v>TRUEDAN PLASTIC HANDLE BAG SIZE 1</v>
          </cell>
          <cell r="U46" t="str">
            <v>TRUEDAN PLASTIC HANDLE BAG SIZE 1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A47">
            <v>41</v>
          </cell>
          <cell r="B47" t="str">
            <v>404-0002</v>
          </cell>
          <cell r="C47" t="str">
            <v>TRUEDAN PLASTIC HANDLE BAG SIZE 2</v>
          </cell>
          <cell r="D47" t="str">
            <v>ផង់ផ្លាស្ទិចទ្រូដាន់ ទំហំ (2)</v>
          </cell>
          <cell r="E47" t="str">
            <v>G-Packaging</v>
          </cell>
          <cell r="F47" t="str">
            <v>Kg</v>
          </cell>
          <cell r="G47" t="str">
            <v>Kg</v>
          </cell>
          <cell r="H47" t="str">
            <v xml:space="preserve">over sea </v>
          </cell>
          <cell r="I47">
            <v>30</v>
          </cell>
          <cell r="J47">
            <v>0</v>
          </cell>
          <cell r="K47" t="str">
            <v>Kg</v>
          </cell>
          <cell r="L47" t="str">
            <v>Kg</v>
          </cell>
          <cell r="M47">
            <v>0</v>
          </cell>
          <cell r="N47">
            <v>0</v>
          </cell>
          <cell r="Q47">
            <v>41</v>
          </cell>
          <cell r="R47">
            <v>41</v>
          </cell>
          <cell r="S47" t="str">
            <v>TRUEDAN PLASTIC HANDLE BAG SIZE 2</v>
          </cell>
          <cell r="T47" t="str">
            <v>TRUEDAN PLASTIC HANDLE BAG SIZE 2</v>
          </cell>
          <cell r="U47" t="str">
            <v>TRUEDAN PLASTIC HANDLE BAG SIZE 2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A48">
            <v>42</v>
          </cell>
          <cell r="B48" t="str">
            <v>404-0003</v>
          </cell>
          <cell r="C48" t="str">
            <v>TRUEDAN PLASTIC HANDLE BAG SIZE 4</v>
          </cell>
          <cell r="D48" t="str">
            <v>ផង់ផ្លាស្ទិចទ្រូដាន់ ទំហំ (4)</v>
          </cell>
          <cell r="E48" t="str">
            <v>G-Packaging</v>
          </cell>
          <cell r="F48" t="str">
            <v>Kg</v>
          </cell>
          <cell r="G48" t="str">
            <v>Kg</v>
          </cell>
          <cell r="H48" t="str">
            <v xml:space="preserve">over sea </v>
          </cell>
          <cell r="I48">
            <v>30</v>
          </cell>
          <cell r="J48">
            <v>0</v>
          </cell>
          <cell r="K48" t="str">
            <v>Kg</v>
          </cell>
          <cell r="L48" t="str">
            <v>Kg</v>
          </cell>
          <cell r="M48">
            <v>0</v>
          </cell>
          <cell r="N48">
            <v>0</v>
          </cell>
          <cell r="Q48">
            <v>42</v>
          </cell>
          <cell r="R48">
            <v>42</v>
          </cell>
          <cell r="S48" t="str">
            <v>TRUEDAN PLASTIC HANDLE BAG SIZE 4</v>
          </cell>
          <cell r="T48" t="str">
            <v>TRUEDAN PLASTIC HANDLE BAG SIZE 4</v>
          </cell>
          <cell r="U48" t="str">
            <v>TRUEDAN PLASTIC HANDLE BAG SIZE 4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A49">
            <v>43</v>
          </cell>
          <cell r="B49" t="str">
            <v>404-0004</v>
          </cell>
          <cell r="C49" t="str">
            <v>TRUEDAN PLASTIC HANDLE BAG SIZE 6</v>
          </cell>
          <cell r="D49" t="str">
            <v>ផង់ផ្លាស្ទិចទ្រូដាន់ ទំហំ (6)</v>
          </cell>
          <cell r="E49" t="str">
            <v>G-Packaging</v>
          </cell>
          <cell r="F49" t="str">
            <v>Kg</v>
          </cell>
          <cell r="G49" t="str">
            <v>Kg</v>
          </cell>
          <cell r="H49" t="str">
            <v xml:space="preserve">over sea </v>
          </cell>
          <cell r="I49">
            <v>30</v>
          </cell>
          <cell r="J49">
            <v>0</v>
          </cell>
          <cell r="K49" t="str">
            <v>Kg</v>
          </cell>
          <cell r="L49" t="str">
            <v>Kg</v>
          </cell>
          <cell r="M49">
            <v>0</v>
          </cell>
          <cell r="N49">
            <v>0</v>
          </cell>
          <cell r="Q49">
            <v>43</v>
          </cell>
          <cell r="R49">
            <v>43</v>
          </cell>
          <cell r="S49" t="str">
            <v>TRUEDAN PLASTIC HANDLE BAG SIZE 6</v>
          </cell>
          <cell r="T49" t="str">
            <v>TRUEDAN PLASTIC HANDLE BAG SIZE 6</v>
          </cell>
          <cell r="U49" t="str">
            <v>TRUEDAN PLASTIC HANDLE BAG SIZE 6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A50">
            <v>44</v>
          </cell>
          <cell r="B50" t="str">
            <v>106-0007</v>
          </cell>
          <cell r="C50" t="str">
            <v>THAI HONEY 1KG</v>
          </cell>
          <cell r="D50" t="str">
            <v>ទឺកឃ្មុំ</v>
          </cell>
          <cell r="E50" t="str">
            <v xml:space="preserve">B-Dry Store </v>
          </cell>
          <cell r="F50" t="str">
            <v>Btl</v>
          </cell>
          <cell r="G50" t="str">
            <v>1Kg/Btl</v>
          </cell>
          <cell r="H50">
            <v>0</v>
          </cell>
          <cell r="I50">
            <v>7</v>
          </cell>
          <cell r="J50">
            <v>0</v>
          </cell>
          <cell r="K50" t="str">
            <v>Btl</v>
          </cell>
          <cell r="L50" t="str">
            <v>1Kg/Btl</v>
          </cell>
          <cell r="M50">
            <v>0</v>
          </cell>
          <cell r="N50">
            <v>0</v>
          </cell>
          <cell r="Q50">
            <v>44</v>
          </cell>
          <cell r="R50">
            <v>44</v>
          </cell>
          <cell r="S50" t="str">
            <v>THAI HONEY 1KG</v>
          </cell>
          <cell r="T50" t="str">
            <v>THAI HONEY 1KG</v>
          </cell>
          <cell r="U50" t="str">
            <v>THAI HONEY 1KG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A51">
            <v>45</v>
          </cell>
          <cell r="B51" t="str">
            <v>106-0002</v>
          </cell>
          <cell r="C51" t="str">
            <v xml:space="preserve">E&amp;V EXCELLENCE WHIPPING CREAM </v>
          </cell>
          <cell r="D51">
            <v>0</v>
          </cell>
          <cell r="E51" t="str">
            <v xml:space="preserve">B-Dry Store </v>
          </cell>
          <cell r="F51" t="str">
            <v>Box</v>
          </cell>
          <cell r="G51" t="str">
            <v>1L/Box</v>
          </cell>
          <cell r="H51">
            <v>0</v>
          </cell>
          <cell r="I51">
            <v>1</v>
          </cell>
          <cell r="J51">
            <v>5.8</v>
          </cell>
          <cell r="K51" t="str">
            <v>Box</v>
          </cell>
          <cell r="L51" t="str">
            <v>1L/Box</v>
          </cell>
          <cell r="M51">
            <v>0</v>
          </cell>
          <cell r="N51">
            <v>0</v>
          </cell>
          <cell r="Q51">
            <v>45</v>
          </cell>
          <cell r="R51">
            <v>45</v>
          </cell>
          <cell r="S51" t="str">
            <v xml:space="preserve">E&amp;V EXCELLENCE WHIPPING CREAM </v>
          </cell>
          <cell r="T51" t="str">
            <v xml:space="preserve">E&amp;V EXCELLENCE WHIPPING CREAM </v>
          </cell>
          <cell r="U51" t="str">
            <v xml:space="preserve">E&amp;V EXCELLENCE WHIPPING CREAM 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A52">
            <v>46</v>
          </cell>
          <cell r="B52" t="str">
            <v>106-0005</v>
          </cell>
          <cell r="C52" t="str">
            <v>MITRPHOL NATURAL CANE SUGAR</v>
          </cell>
          <cell r="D52" t="str">
            <v>ស្ករអំពៅ</v>
          </cell>
          <cell r="E52" t="str">
            <v xml:space="preserve">B-Dry Store </v>
          </cell>
          <cell r="F52" t="str">
            <v>Kg</v>
          </cell>
          <cell r="G52" t="str">
            <v xml:space="preserve">1Kg/Pack </v>
          </cell>
          <cell r="H52">
            <v>0</v>
          </cell>
          <cell r="I52">
            <v>1</v>
          </cell>
          <cell r="J52">
            <v>0.75</v>
          </cell>
          <cell r="K52" t="str">
            <v>Kg</v>
          </cell>
          <cell r="L52" t="str">
            <v xml:space="preserve">1Kg/Pack </v>
          </cell>
          <cell r="M52">
            <v>0</v>
          </cell>
          <cell r="N52">
            <v>0</v>
          </cell>
          <cell r="Q52">
            <v>46</v>
          </cell>
          <cell r="R52">
            <v>46</v>
          </cell>
          <cell r="S52" t="str">
            <v>MITRPHOL NATURAL CANE SUGAR</v>
          </cell>
          <cell r="T52" t="str">
            <v>MITRPHOL NATURAL CANE SUGAR</v>
          </cell>
          <cell r="U52" t="str">
            <v>MITRPHOL NATURAL CANE SUGAR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A53">
            <v>47</v>
          </cell>
          <cell r="B53" t="str">
            <v>106-0004</v>
          </cell>
          <cell r="C53" t="str">
            <v>MEIJI FRESH MILK 2L/Btl</v>
          </cell>
          <cell r="D53" t="str">
            <v>ទឹកដោះគោស្រោះ 2L</v>
          </cell>
          <cell r="E53" t="str">
            <v xml:space="preserve">B-Dry Store </v>
          </cell>
          <cell r="F53" t="str">
            <v>Btl</v>
          </cell>
          <cell r="G53" t="str">
            <v>2L/Btl</v>
          </cell>
          <cell r="H53">
            <v>0</v>
          </cell>
          <cell r="I53">
            <v>1</v>
          </cell>
          <cell r="J53">
            <v>0</v>
          </cell>
          <cell r="K53" t="str">
            <v>Btl</v>
          </cell>
          <cell r="L53" t="str">
            <v>2L/Btl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47</v>
          </cell>
          <cell r="R53">
            <v>47</v>
          </cell>
          <cell r="S53" t="str">
            <v>MEIJI FRESH MILK 2L/Btl</v>
          </cell>
          <cell r="T53" t="str">
            <v>MEIJI FRESH MILK 2L/Btl</v>
          </cell>
          <cell r="U53" t="str">
            <v>MEIJI FRESH MILK 2L/Btl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A54">
            <v>48</v>
          </cell>
          <cell r="B54" t="str">
            <v>106-0003</v>
          </cell>
          <cell r="C54" t="str">
            <v>MEIJI DELUXE MILK 964ml/Btl</v>
          </cell>
          <cell r="D54" t="str">
            <v>ទឹកដោះគោស្រោះ 964ml</v>
          </cell>
          <cell r="E54" t="str">
            <v xml:space="preserve">B-Dry Store </v>
          </cell>
          <cell r="F54" t="str">
            <v>Btl</v>
          </cell>
          <cell r="G54" t="str">
            <v>0.964L/Btl</v>
          </cell>
          <cell r="H54">
            <v>0</v>
          </cell>
          <cell r="I54">
            <v>1</v>
          </cell>
          <cell r="J54">
            <v>2.5</v>
          </cell>
          <cell r="K54" t="str">
            <v>Btl</v>
          </cell>
          <cell r="L54" t="str">
            <v>0.964L/Btl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48</v>
          </cell>
          <cell r="R54">
            <v>48</v>
          </cell>
          <cell r="S54" t="str">
            <v>MEIJI DELUXE MILK 964ml/Btl</v>
          </cell>
          <cell r="T54" t="str">
            <v>MEIJI DELUXE MILK 964ml/Btl</v>
          </cell>
          <cell r="U54" t="str">
            <v>MEIJI DELUXE MILK 964ml/Btl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A55">
            <v>49</v>
          </cell>
          <cell r="B55" t="str">
            <v>808-85-026</v>
          </cell>
          <cell r="C55" t="str">
            <v>TEA BUCKET 6L</v>
          </cell>
          <cell r="D55" t="str">
            <v>ធុងទឹក6L</v>
          </cell>
          <cell r="E55" t="str">
            <v>Utensil</v>
          </cell>
          <cell r="F55" t="str">
            <v>Pc</v>
          </cell>
          <cell r="G55" t="str">
            <v>Pc</v>
          </cell>
          <cell r="H55">
            <v>0</v>
          </cell>
          <cell r="I55">
            <v>0</v>
          </cell>
          <cell r="J55">
            <v>0</v>
          </cell>
          <cell r="K55" t="str">
            <v>Pc</v>
          </cell>
          <cell r="L55" t="str">
            <v>Pc</v>
          </cell>
          <cell r="M55">
            <v>0</v>
          </cell>
          <cell r="N55">
            <v>0</v>
          </cell>
          <cell r="Q55">
            <v>49</v>
          </cell>
          <cell r="R55">
            <v>49</v>
          </cell>
          <cell r="S55" t="str">
            <v>TEA BUCKET 6L</v>
          </cell>
          <cell r="T55" t="str">
            <v>TEA BUCKET 6L</v>
          </cell>
          <cell r="U55" t="str">
            <v>TEA BUCKET 6L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A56">
            <v>50</v>
          </cell>
          <cell r="B56" t="str">
            <v>106-0009</v>
          </cell>
          <cell r="C56" t="str">
            <v>Rung Chen Sih brown Sugar 1Kg/Pack..(18 months)</v>
          </cell>
          <cell r="D56" t="str">
            <v>ស្ករប្រោន (ទ្រូដាន់)</v>
          </cell>
          <cell r="E56" t="str">
            <v xml:space="preserve">B-Dry Store </v>
          </cell>
          <cell r="F56" t="str">
            <v>Kg</v>
          </cell>
          <cell r="G56" t="str">
            <v xml:space="preserve">1Kg/Pack </v>
          </cell>
          <cell r="H56" t="str">
            <v xml:space="preserve">over sea </v>
          </cell>
          <cell r="I56">
            <v>30</v>
          </cell>
          <cell r="J56">
            <v>0</v>
          </cell>
          <cell r="K56" t="str">
            <v>Kg</v>
          </cell>
          <cell r="L56" t="str">
            <v xml:space="preserve">1Kg/Pack </v>
          </cell>
          <cell r="M56">
            <v>0</v>
          </cell>
          <cell r="N56">
            <v>0</v>
          </cell>
          <cell r="Q56">
            <v>50</v>
          </cell>
          <cell r="R56">
            <v>50</v>
          </cell>
          <cell r="S56" t="str">
            <v>Rung Chen Sih brown Sugar 1Kg/Pack..(18 months)</v>
          </cell>
          <cell r="T56" t="str">
            <v>Rung Chen Sih brown Sugar 1Kg/Pack..(18 months)</v>
          </cell>
          <cell r="U56" t="str">
            <v>Rung Chen Sih brown Sugar 1Kg/Pack..(18 months)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A57">
            <v>51</v>
          </cell>
          <cell r="B57" t="str">
            <v>106-0010</v>
          </cell>
          <cell r="C57" t="str">
            <v>Tapioca Pearl 3Kg/Pack..(12 months)..</v>
          </cell>
          <cell r="D57" t="str">
            <v>គ្រប់គុជ (ទ្រូដាន់)</v>
          </cell>
          <cell r="E57" t="str">
            <v xml:space="preserve">B-Dry Store </v>
          </cell>
          <cell r="F57" t="str">
            <v>Pack</v>
          </cell>
          <cell r="G57" t="str">
            <v>3Kg/Pack</v>
          </cell>
          <cell r="H57" t="str">
            <v xml:space="preserve">over sea </v>
          </cell>
          <cell r="I57">
            <v>30</v>
          </cell>
          <cell r="J57">
            <v>0</v>
          </cell>
          <cell r="K57" t="str">
            <v>Pack</v>
          </cell>
          <cell r="L57" t="str">
            <v>3Kg/Pack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51</v>
          </cell>
          <cell r="R57">
            <v>51</v>
          </cell>
          <cell r="S57" t="str">
            <v>Tapioca Pearl 3Kg/Pack..(12 months)..</v>
          </cell>
          <cell r="T57" t="str">
            <v>Tapioca Pearl 3Kg/Pack..(12 months)..</v>
          </cell>
          <cell r="U57" t="str">
            <v>Tapioca Pearl 3Kg/Pack..(12 months)..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A58">
            <v>52</v>
          </cell>
          <cell r="B58" t="str">
            <v>106-0011</v>
          </cell>
          <cell r="C58" t="str">
            <v>Grass Jelly Syrup 2.88Kg/Can.. (24 months)</v>
          </cell>
          <cell r="D58" t="str">
            <v>ចាហួយខ្មៅ (ទ្រូដាន់)</v>
          </cell>
          <cell r="E58" t="str">
            <v xml:space="preserve">B-Dry Store </v>
          </cell>
          <cell r="F58" t="str">
            <v>Can</v>
          </cell>
          <cell r="G58" t="str">
            <v>2.88Kg/Can</v>
          </cell>
          <cell r="H58" t="str">
            <v xml:space="preserve">over sea </v>
          </cell>
          <cell r="I58">
            <v>30</v>
          </cell>
          <cell r="J58">
            <v>0</v>
          </cell>
          <cell r="K58" t="str">
            <v>Can</v>
          </cell>
          <cell r="L58" t="str">
            <v>3Kg/Can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52</v>
          </cell>
          <cell r="R58">
            <v>52</v>
          </cell>
          <cell r="S58" t="str">
            <v>Grass Jelly Syrup 2.88Kg/Can.. (24 months)</v>
          </cell>
          <cell r="T58" t="str">
            <v>Grass Jelly Syrup 2.88Kg/Can.. (24 months)</v>
          </cell>
          <cell r="U58" t="str">
            <v>Grass Jelly Syrup 2.88Kg/Can.. (24 months)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A59">
            <v>53</v>
          </cell>
          <cell r="B59" t="str">
            <v>106-0012</v>
          </cell>
          <cell r="C59" t="str">
            <v>Thai Tea Powder 1Kg/Pack ..(24 months)</v>
          </cell>
          <cell r="D59" t="str">
            <v>តែ Thai ម្សៅ (ទ្រូដាន់)</v>
          </cell>
          <cell r="E59" t="str">
            <v xml:space="preserve">B-Dry Store </v>
          </cell>
          <cell r="F59" t="str">
            <v>Kg</v>
          </cell>
          <cell r="G59" t="str">
            <v xml:space="preserve">1Kg/Pack </v>
          </cell>
          <cell r="H59" t="str">
            <v xml:space="preserve">over sea </v>
          </cell>
          <cell r="I59">
            <v>30</v>
          </cell>
          <cell r="J59">
            <v>0</v>
          </cell>
          <cell r="K59" t="str">
            <v>Kg</v>
          </cell>
          <cell r="L59" t="str">
            <v xml:space="preserve">1Kg/Pack </v>
          </cell>
          <cell r="M59">
            <v>0</v>
          </cell>
          <cell r="N59">
            <v>0</v>
          </cell>
          <cell r="Q59">
            <v>53</v>
          </cell>
          <cell r="R59">
            <v>53</v>
          </cell>
          <cell r="S59" t="str">
            <v>Thai Tea Powder 1Kg/Pack ..(24 months)</v>
          </cell>
          <cell r="T59" t="str">
            <v>Thai Tea Powder 1Kg/Pack ..(24 months)</v>
          </cell>
          <cell r="U59" t="str">
            <v>Thai Tea Powder 1Kg/Pack ..(24 months)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A60">
            <v>54</v>
          </cell>
          <cell r="B60" t="str">
            <v>106-0013</v>
          </cell>
          <cell r="C60" t="str">
            <v>Bu Zhi Chun Tea 600g/Pack..(24 months)..</v>
          </cell>
          <cell r="D60" t="str">
            <v>តែ Bu shi Chun (ទ្រូដាន់)</v>
          </cell>
          <cell r="E60" t="str">
            <v xml:space="preserve">B-Dry Store </v>
          </cell>
          <cell r="F60" t="str">
            <v>Pack</v>
          </cell>
          <cell r="G60" t="str">
            <v>600g/Pack</v>
          </cell>
          <cell r="H60" t="str">
            <v xml:space="preserve">over sea </v>
          </cell>
          <cell r="I60">
            <v>30</v>
          </cell>
          <cell r="J60">
            <v>0</v>
          </cell>
          <cell r="K60" t="str">
            <v>Pack</v>
          </cell>
          <cell r="L60" t="str">
            <v>600g/Pack</v>
          </cell>
          <cell r="M60">
            <v>0</v>
          </cell>
          <cell r="N60">
            <v>0</v>
          </cell>
          <cell r="Q60">
            <v>54</v>
          </cell>
          <cell r="R60">
            <v>54</v>
          </cell>
          <cell r="S60" t="str">
            <v>Bu Zhi Chun Tea 600g/Pack..(24 months)..</v>
          </cell>
          <cell r="T60" t="str">
            <v>Bu Zhi Chun Tea 600g/Pack..(24 months)..</v>
          </cell>
          <cell r="U60" t="str">
            <v>Bu Zhi Chun Tea 600g/Pack..(24 months)..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A61">
            <v>55</v>
          </cell>
          <cell r="B61" t="str">
            <v>106-0014</v>
          </cell>
          <cell r="C61" t="str">
            <v>Ceylon Black Tea 600g/Pack..(12 months)..</v>
          </cell>
          <cell r="D61" t="str">
            <v>តែ Ceylon Black (ទ្រូដាន់)</v>
          </cell>
          <cell r="E61" t="str">
            <v xml:space="preserve">B-Dry Store </v>
          </cell>
          <cell r="F61" t="str">
            <v>Pack</v>
          </cell>
          <cell r="G61" t="str">
            <v>600g/Pack</v>
          </cell>
          <cell r="H61" t="str">
            <v xml:space="preserve">over sea </v>
          </cell>
          <cell r="I61">
            <v>30</v>
          </cell>
          <cell r="J61">
            <v>0</v>
          </cell>
          <cell r="K61" t="str">
            <v>Pack</v>
          </cell>
          <cell r="L61" t="str">
            <v>600g/Pack</v>
          </cell>
          <cell r="M61">
            <v>0</v>
          </cell>
          <cell r="N61">
            <v>0</v>
          </cell>
          <cell r="Q61">
            <v>55</v>
          </cell>
          <cell r="R61">
            <v>55</v>
          </cell>
          <cell r="S61" t="str">
            <v>Ceylon Black Tea 600g/Pack..(12 months)..</v>
          </cell>
          <cell r="T61" t="str">
            <v>Ceylon Black Tea 600g/Pack..(12 months)..</v>
          </cell>
          <cell r="U61" t="str">
            <v>Ceylon Black Tea 600g/Pack..(12 months)..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A62">
            <v>56</v>
          </cell>
          <cell r="B62" t="str">
            <v>106-0015</v>
          </cell>
          <cell r="C62" t="str">
            <v>Jasmine Green Tea 600g/Pack..(12 months)</v>
          </cell>
          <cell r="D62" t="str">
            <v>តែប៉ៃតងផ្កាម្លេះ (ទ្រូដាន់)</v>
          </cell>
          <cell r="E62" t="str">
            <v xml:space="preserve">B-Dry Store </v>
          </cell>
          <cell r="F62" t="str">
            <v>Pack</v>
          </cell>
          <cell r="G62" t="str">
            <v>600g/Pack</v>
          </cell>
          <cell r="H62" t="str">
            <v xml:space="preserve">over sea </v>
          </cell>
          <cell r="I62">
            <v>30</v>
          </cell>
          <cell r="J62">
            <v>0</v>
          </cell>
          <cell r="K62" t="str">
            <v>Pack</v>
          </cell>
          <cell r="L62" t="str">
            <v>600g/Pack</v>
          </cell>
          <cell r="M62">
            <v>0</v>
          </cell>
          <cell r="N62">
            <v>0</v>
          </cell>
          <cell r="Q62">
            <v>56</v>
          </cell>
          <cell r="R62">
            <v>56</v>
          </cell>
          <cell r="S62" t="str">
            <v>Jasmine Green Tea 600g/Pack..(12 months)</v>
          </cell>
          <cell r="T62" t="str">
            <v>Jasmine Green Tea 600g/Pack..(12 months)</v>
          </cell>
          <cell r="U62" t="str">
            <v>Jasmine Green Tea 600g/Pack..(12 months)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A63">
            <v>57</v>
          </cell>
          <cell r="B63" t="str">
            <v>106-0016</v>
          </cell>
          <cell r="C63" t="str">
            <v>Chilai Oolong Tea 600g/Pack..(12 months)</v>
          </cell>
          <cell r="D63" t="str">
            <v>តែ Chilai Oolong (ទ្រូដាន់)</v>
          </cell>
          <cell r="E63" t="str">
            <v xml:space="preserve">B-Dry Store </v>
          </cell>
          <cell r="F63" t="str">
            <v>Pack</v>
          </cell>
          <cell r="G63" t="str">
            <v>600g/Pack</v>
          </cell>
          <cell r="H63" t="str">
            <v xml:space="preserve">over sea </v>
          </cell>
          <cell r="I63">
            <v>30</v>
          </cell>
          <cell r="J63">
            <v>0</v>
          </cell>
          <cell r="K63" t="str">
            <v>Pack</v>
          </cell>
          <cell r="L63" t="str">
            <v>600g/Pack</v>
          </cell>
          <cell r="M63">
            <v>0</v>
          </cell>
          <cell r="N63">
            <v>0</v>
          </cell>
          <cell r="Q63">
            <v>57</v>
          </cell>
          <cell r="R63">
            <v>57</v>
          </cell>
          <cell r="S63" t="str">
            <v>Chilai Oolong Tea 600g/Pack..(12 months)</v>
          </cell>
          <cell r="T63" t="str">
            <v>Chilai Oolong Tea 600g/Pack..(12 months)</v>
          </cell>
          <cell r="U63" t="str">
            <v>Chilai Oolong Tea 600g/Pack..(12 months)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A64">
            <v>58</v>
          </cell>
          <cell r="B64" t="str">
            <v>106-0017</v>
          </cell>
          <cell r="C64" t="str">
            <v>Fagopyrum Tataricum 350g/Pack..(18 month)..</v>
          </cell>
          <cell r="D64">
            <v>0</v>
          </cell>
          <cell r="E64" t="str">
            <v xml:space="preserve">B-Dry Store </v>
          </cell>
          <cell r="F64" t="str">
            <v>Pack</v>
          </cell>
          <cell r="G64" t="str">
            <v>350g/Pack</v>
          </cell>
          <cell r="H64" t="str">
            <v xml:space="preserve">over sea </v>
          </cell>
          <cell r="I64">
            <v>30</v>
          </cell>
          <cell r="J64">
            <v>0</v>
          </cell>
          <cell r="K64" t="str">
            <v>Pack</v>
          </cell>
          <cell r="L64" t="str">
            <v>350g/Pack</v>
          </cell>
          <cell r="M64">
            <v>0</v>
          </cell>
          <cell r="N64">
            <v>0</v>
          </cell>
          <cell r="Q64">
            <v>58</v>
          </cell>
          <cell r="R64">
            <v>58</v>
          </cell>
          <cell r="S64" t="str">
            <v>Fagopyrum Tataricum 350g/Pack..(18 month)..</v>
          </cell>
          <cell r="T64" t="str">
            <v>Fagopyrum Tataricum 350g/Pack..(18 month)..</v>
          </cell>
          <cell r="U64" t="str">
            <v>Fagopyrum Tataricum 350g/Pack..(18 month)..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A65">
            <v>59</v>
          </cell>
          <cell r="B65" t="str">
            <v>106-0018</v>
          </cell>
          <cell r="C65" t="str">
            <v>Chrysanthemum Cube 7.5Kg/Pack..(12 months)</v>
          </cell>
          <cell r="D65">
            <v>0</v>
          </cell>
          <cell r="E65" t="str">
            <v xml:space="preserve">B-Dry Store </v>
          </cell>
          <cell r="F65" t="str">
            <v>Pack</v>
          </cell>
          <cell r="G65" t="str">
            <v>7.5Kg/Pack</v>
          </cell>
          <cell r="H65" t="str">
            <v xml:space="preserve">over sea </v>
          </cell>
          <cell r="I65">
            <v>30</v>
          </cell>
          <cell r="J65">
            <v>0</v>
          </cell>
          <cell r="K65" t="str">
            <v>Pack</v>
          </cell>
          <cell r="L65" t="str">
            <v>7.5Kg/Pack</v>
          </cell>
          <cell r="M65">
            <v>0</v>
          </cell>
          <cell r="N65">
            <v>0</v>
          </cell>
          <cell r="Q65">
            <v>59</v>
          </cell>
          <cell r="R65">
            <v>59</v>
          </cell>
          <cell r="S65" t="str">
            <v>Chrysanthemum Cube 7.5Kg/Pack..(12 months)</v>
          </cell>
          <cell r="T65" t="str">
            <v>Chrysanthemum Cube 7.5Kg/Pack..(12 months)</v>
          </cell>
          <cell r="U65" t="str">
            <v>Chrysanthemum Cube 7.5Kg/Pack..(12 months)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A66">
            <v>60</v>
          </cell>
          <cell r="B66" t="str">
            <v>106-0019</v>
          </cell>
          <cell r="C66" t="str">
            <v>Purple Sweet Potato Powder 400g/Can..(24 months)</v>
          </cell>
          <cell r="D66" t="str">
            <v>ម្សៅដំឡូង</v>
          </cell>
          <cell r="E66" t="str">
            <v xml:space="preserve">B-Dry Store </v>
          </cell>
          <cell r="F66" t="str">
            <v>Can</v>
          </cell>
          <cell r="G66" t="str">
            <v>400g/Can</v>
          </cell>
          <cell r="H66" t="str">
            <v xml:space="preserve">over sea </v>
          </cell>
          <cell r="I66">
            <v>30</v>
          </cell>
          <cell r="J66">
            <v>0</v>
          </cell>
          <cell r="K66" t="str">
            <v>Can</v>
          </cell>
          <cell r="L66" t="str">
            <v>400g/Can</v>
          </cell>
          <cell r="M66">
            <v>0</v>
          </cell>
          <cell r="N66">
            <v>0</v>
          </cell>
          <cell r="O66">
            <v>0</v>
          </cell>
          <cell r="Q66">
            <v>60</v>
          </cell>
          <cell r="R66">
            <v>60</v>
          </cell>
          <cell r="S66" t="str">
            <v>Purple Sweet Potato Powder 400g/Can..(24 months)</v>
          </cell>
          <cell r="T66" t="str">
            <v>Purple Sweet Potato Powder 400g/Can..(24 months)</v>
          </cell>
          <cell r="U66" t="str">
            <v>Purple Sweet Potato Powder 400g/Can..(24 months)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A67">
            <v>61</v>
          </cell>
          <cell r="B67" t="str">
            <v>106-0020</v>
          </cell>
          <cell r="C67" t="str">
            <v>Wintermelon Cube 570g/Pack..(12 months)..</v>
          </cell>
          <cell r="D67">
            <v>0</v>
          </cell>
          <cell r="E67" t="str">
            <v xml:space="preserve">B-Dry Store </v>
          </cell>
          <cell r="F67" t="str">
            <v>Pack</v>
          </cell>
          <cell r="G67" t="str">
            <v>570g/Pack</v>
          </cell>
          <cell r="H67" t="str">
            <v xml:space="preserve">over sea </v>
          </cell>
          <cell r="I67">
            <v>30</v>
          </cell>
          <cell r="J67">
            <v>0</v>
          </cell>
          <cell r="K67" t="str">
            <v>Pack</v>
          </cell>
          <cell r="L67" t="str">
            <v>570g/Pack</v>
          </cell>
          <cell r="M67">
            <v>0</v>
          </cell>
          <cell r="N67">
            <v>0</v>
          </cell>
          <cell r="O67">
            <v>0</v>
          </cell>
          <cell r="Q67">
            <v>61</v>
          </cell>
          <cell r="R67">
            <v>61</v>
          </cell>
          <cell r="S67" t="str">
            <v>Wintermelon Cube 570g/Pack..(12 months)..</v>
          </cell>
          <cell r="T67" t="str">
            <v>Wintermelon Cube 570g/Pack..(12 months)..</v>
          </cell>
          <cell r="U67" t="str">
            <v>Wintermelon Cube 570g/Pack..(12 months)..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A68">
            <v>62</v>
          </cell>
          <cell r="B68" t="str">
            <v>106-0021</v>
          </cell>
          <cell r="C68" t="str">
            <v>Matcha Powder 500g/Pack  (12 months)..</v>
          </cell>
          <cell r="D68" t="str">
            <v>ម្សៅ តែប៉ៃបង</v>
          </cell>
          <cell r="E68" t="str">
            <v xml:space="preserve">B-Dry Store </v>
          </cell>
          <cell r="F68" t="str">
            <v>Pack</v>
          </cell>
          <cell r="G68" t="str">
            <v>500g/Pack</v>
          </cell>
          <cell r="H68" t="str">
            <v xml:space="preserve">over sea </v>
          </cell>
          <cell r="I68">
            <v>30</v>
          </cell>
          <cell r="J68">
            <v>0</v>
          </cell>
          <cell r="K68" t="str">
            <v>Pack</v>
          </cell>
          <cell r="L68" t="str">
            <v>500g/Pack</v>
          </cell>
          <cell r="M68">
            <v>0</v>
          </cell>
          <cell r="N68">
            <v>0</v>
          </cell>
          <cell r="O68">
            <v>0</v>
          </cell>
          <cell r="Q68">
            <v>62</v>
          </cell>
          <cell r="R68">
            <v>62</v>
          </cell>
          <cell r="S68" t="str">
            <v>Matcha Powder 500g/Pack  (12 months)..</v>
          </cell>
          <cell r="T68" t="str">
            <v>Matcha Powder 500g/Pack  (12 months)..</v>
          </cell>
          <cell r="U68" t="str">
            <v>Matcha Powder 500g/Pack  (12 months)..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A69">
            <v>63</v>
          </cell>
          <cell r="B69" t="str">
            <v>106-0022</v>
          </cell>
          <cell r="C69" t="str">
            <v>Pudding Powder 1Kg/Pack (18 months)..</v>
          </cell>
          <cell r="D69" t="str">
            <v>ម្សៅផាត់</v>
          </cell>
          <cell r="E69" t="str">
            <v xml:space="preserve">B-Dry Store </v>
          </cell>
          <cell r="F69" t="str">
            <v>Kg</v>
          </cell>
          <cell r="G69" t="str">
            <v xml:space="preserve">1Kg/Pack </v>
          </cell>
          <cell r="H69" t="str">
            <v xml:space="preserve">over sea </v>
          </cell>
          <cell r="I69">
            <v>30</v>
          </cell>
          <cell r="J69">
            <v>0</v>
          </cell>
          <cell r="K69" t="str">
            <v>Kg</v>
          </cell>
          <cell r="L69" t="str">
            <v xml:space="preserve">1Kg/Pack </v>
          </cell>
          <cell r="M69">
            <v>0</v>
          </cell>
          <cell r="N69">
            <v>0</v>
          </cell>
          <cell r="O69">
            <v>0</v>
          </cell>
          <cell r="Q69">
            <v>63</v>
          </cell>
          <cell r="R69">
            <v>63</v>
          </cell>
          <cell r="S69" t="str">
            <v>Pudding Powder 1Kg/Pack (18 months)..</v>
          </cell>
          <cell r="T69" t="str">
            <v>Pudding Powder 1Kg/Pack (18 months)..</v>
          </cell>
          <cell r="U69" t="str">
            <v>Pudding Powder 1Kg/Pack (18 months)..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A70">
            <v>64</v>
          </cell>
          <cell r="B70" t="str">
            <v>106-0023</v>
          </cell>
          <cell r="C70" t="str">
            <v>Passion Fruit Syrup (12 months)..</v>
          </cell>
          <cell r="D70" t="str">
            <v>ទឹកសេរ៉ូ រសជាតិ​ ផ្លែផាសិន</v>
          </cell>
          <cell r="E70" t="str">
            <v xml:space="preserve">B-Dry Store </v>
          </cell>
          <cell r="F70" t="str">
            <v>Tin</v>
          </cell>
          <cell r="G70" t="str">
            <v>20Kg/Tin</v>
          </cell>
          <cell r="H70" t="str">
            <v xml:space="preserve">over sea </v>
          </cell>
          <cell r="I70">
            <v>30</v>
          </cell>
          <cell r="J70">
            <v>0</v>
          </cell>
          <cell r="K70" t="str">
            <v>Tin</v>
          </cell>
          <cell r="L70" t="str">
            <v>20Kg/Tin</v>
          </cell>
          <cell r="M70">
            <v>0</v>
          </cell>
          <cell r="N70">
            <v>0</v>
          </cell>
          <cell r="O70">
            <v>0</v>
          </cell>
          <cell r="Q70">
            <v>64</v>
          </cell>
          <cell r="R70">
            <v>64</v>
          </cell>
          <cell r="S70" t="str">
            <v>Passion Fruit Syrup (12 months)..</v>
          </cell>
          <cell r="T70" t="str">
            <v>Passion Fruit Syrup (12 months)..</v>
          </cell>
          <cell r="U70" t="str">
            <v>Passion Fruit Syrup (12 months)..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A71">
            <v>65</v>
          </cell>
          <cell r="B71" t="str">
            <v>106-0024</v>
          </cell>
          <cell r="C71" t="str">
            <v>Coconut Jelly 3.8Kg/Can (12 months)..</v>
          </cell>
          <cell r="D71" t="str">
            <v>ចាហួយដូង</v>
          </cell>
          <cell r="E71" t="str">
            <v xml:space="preserve">B-Dry Store </v>
          </cell>
          <cell r="F71" t="str">
            <v>Can</v>
          </cell>
          <cell r="G71" t="str">
            <v>3.8Kg/Can</v>
          </cell>
          <cell r="H71" t="str">
            <v xml:space="preserve">over sea </v>
          </cell>
          <cell r="I71">
            <v>30</v>
          </cell>
          <cell r="J71">
            <v>0</v>
          </cell>
          <cell r="K71" t="str">
            <v>Can</v>
          </cell>
          <cell r="L71" t="str">
            <v>4Kg/Can</v>
          </cell>
          <cell r="M71">
            <v>0</v>
          </cell>
          <cell r="N71">
            <v>0</v>
          </cell>
          <cell r="O71">
            <v>0</v>
          </cell>
          <cell r="Q71">
            <v>65</v>
          </cell>
          <cell r="R71">
            <v>65</v>
          </cell>
          <cell r="S71" t="str">
            <v>Coconut Jelly 3.8Kg/Can (12 months)..</v>
          </cell>
          <cell r="T71" t="str">
            <v>Coconut Jelly 3.8Kg/Can (12 months)..</v>
          </cell>
          <cell r="U71" t="str">
            <v>Coconut Jelly 3.8Kg/Can (12 months)..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A72">
            <v>66</v>
          </cell>
          <cell r="B72" t="str">
            <v>106-0025</v>
          </cell>
          <cell r="C72" t="str">
            <v>Cane Liquid Sugar 25Kg/Tin (12 months)..</v>
          </cell>
          <cell r="D72" t="str">
            <v>ទឹក ស្ករអំពៅ</v>
          </cell>
          <cell r="E72" t="str">
            <v xml:space="preserve">B-Dry Store </v>
          </cell>
          <cell r="F72" t="str">
            <v>Tin</v>
          </cell>
          <cell r="G72" t="str">
            <v>25Kg/Tin</v>
          </cell>
          <cell r="H72" t="str">
            <v xml:space="preserve">over sea </v>
          </cell>
          <cell r="I72">
            <v>30</v>
          </cell>
          <cell r="J72">
            <v>0</v>
          </cell>
          <cell r="K72" t="str">
            <v>Tin</v>
          </cell>
          <cell r="L72" t="str">
            <v>25Kg/Tin</v>
          </cell>
          <cell r="M72">
            <v>0</v>
          </cell>
          <cell r="N72">
            <v>0</v>
          </cell>
          <cell r="O72">
            <v>0</v>
          </cell>
          <cell r="Q72">
            <v>66</v>
          </cell>
          <cell r="R72">
            <v>66</v>
          </cell>
          <cell r="S72" t="str">
            <v>Cane Liquid Sugar 25Kg/Tin (12 months)..</v>
          </cell>
          <cell r="T72" t="str">
            <v>Cane Liquid Sugar 25Kg/Tin (12 months)..</v>
          </cell>
          <cell r="U72" t="str">
            <v>Cane Liquid Sugar 25Kg/Tin (12 months)..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  <row r="73">
          <cell r="A73">
            <v>67</v>
          </cell>
          <cell r="B73" t="str">
            <v>106-0026</v>
          </cell>
          <cell r="C73" t="str">
            <v>Creamer Powder 1Kg/Pack (15 months)..</v>
          </cell>
          <cell r="D73" t="str">
            <v>ម្សៅក្រែម</v>
          </cell>
          <cell r="E73" t="str">
            <v xml:space="preserve">B-Dry Store </v>
          </cell>
          <cell r="F73" t="str">
            <v>Kg</v>
          </cell>
          <cell r="G73" t="str">
            <v xml:space="preserve">1Kg/Pack </v>
          </cell>
          <cell r="H73" t="str">
            <v xml:space="preserve">over sea </v>
          </cell>
          <cell r="I73">
            <v>30</v>
          </cell>
          <cell r="J73">
            <v>0</v>
          </cell>
          <cell r="K73" t="str">
            <v>Kg</v>
          </cell>
          <cell r="L73" t="str">
            <v xml:space="preserve">1Kg/Pack </v>
          </cell>
          <cell r="M73">
            <v>0</v>
          </cell>
          <cell r="N73">
            <v>0</v>
          </cell>
          <cell r="O73">
            <v>0</v>
          </cell>
          <cell r="Q73">
            <v>67</v>
          </cell>
          <cell r="R73">
            <v>67</v>
          </cell>
          <cell r="S73" t="str">
            <v>Creamer Powder 1Kg/Pack (15 months)..</v>
          </cell>
          <cell r="T73" t="str">
            <v>Creamer Powder 1Kg/Pack (15 months)..</v>
          </cell>
          <cell r="U73" t="str">
            <v>Creamer Powder 1Kg/Pack (15 months)..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A74">
            <v>68</v>
          </cell>
          <cell r="B74" t="str">
            <v>106-0027</v>
          </cell>
          <cell r="C74" t="str">
            <v>Cheese foam Powder 1.5Kg/Pack (12 months)</v>
          </cell>
          <cell r="D74" t="str">
            <v>ម្សៅឈីស</v>
          </cell>
          <cell r="E74" t="str">
            <v xml:space="preserve">B-Dry Store </v>
          </cell>
          <cell r="F74" t="str">
            <v>Pack</v>
          </cell>
          <cell r="G74" t="str">
            <v>1.5Kg/Pack</v>
          </cell>
          <cell r="H74" t="str">
            <v xml:space="preserve">over sea </v>
          </cell>
          <cell r="I74">
            <v>30</v>
          </cell>
          <cell r="J74">
            <v>0</v>
          </cell>
          <cell r="K74" t="str">
            <v>Pack</v>
          </cell>
          <cell r="L74" t="str">
            <v>1.5Kg/Pack</v>
          </cell>
          <cell r="M74">
            <v>0</v>
          </cell>
          <cell r="N74">
            <v>0</v>
          </cell>
          <cell r="O74">
            <v>0</v>
          </cell>
          <cell r="Q74">
            <v>68</v>
          </cell>
          <cell r="R74">
            <v>68</v>
          </cell>
          <cell r="S74" t="str">
            <v>Cheese foam Powder 1.5Kg/Pack (12 months)</v>
          </cell>
          <cell r="T74" t="str">
            <v>Cheese foam Powder 1.5Kg/Pack (12 months)</v>
          </cell>
          <cell r="U74" t="str">
            <v>Cheese foam Powder 1.5Kg/Pack (12 months)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</row>
        <row r="75">
          <cell r="A75">
            <v>69</v>
          </cell>
          <cell r="B75" t="str">
            <v>106-0028</v>
          </cell>
          <cell r="C75" t="str">
            <v>Rung Chen Sih Brown sugar Gift Box..</v>
          </cell>
          <cell r="D75" t="str">
            <v>ប្រអប់អំណោយស្កររ៉ុងចិនស៊ីប្រោន។</v>
          </cell>
          <cell r="E75" t="str">
            <v xml:space="preserve">B-Dry Store </v>
          </cell>
          <cell r="F75" t="str">
            <v>Box</v>
          </cell>
          <cell r="G75" t="str">
            <v>Box</v>
          </cell>
          <cell r="H75" t="str">
            <v xml:space="preserve">over sea </v>
          </cell>
          <cell r="I75">
            <v>30</v>
          </cell>
          <cell r="J75">
            <v>0</v>
          </cell>
          <cell r="K75" t="str">
            <v>Box</v>
          </cell>
          <cell r="L75" t="str">
            <v>Box</v>
          </cell>
          <cell r="M75">
            <v>0</v>
          </cell>
          <cell r="N75">
            <v>0</v>
          </cell>
          <cell r="O75">
            <v>0</v>
          </cell>
          <cell r="Q75">
            <v>69</v>
          </cell>
          <cell r="R75">
            <v>69</v>
          </cell>
          <cell r="S75" t="str">
            <v>Rung Chen Sih Brown sugar Gift Box..</v>
          </cell>
          <cell r="T75" t="str">
            <v>Rung Chen Sih Brown sugar Gift Box..</v>
          </cell>
          <cell r="U75" t="str">
            <v>Rung Chen Sih Brown sugar Gift Box..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</row>
        <row r="76">
          <cell r="A76">
            <v>70</v>
          </cell>
          <cell r="B76" t="str">
            <v>404-0005</v>
          </cell>
          <cell r="C76" t="str">
            <v>500cc/YS90-500 PP cup..</v>
          </cell>
          <cell r="D76" t="str">
            <v>កែវផ្លាស្ទិចខ្នាត 90-500 (ទ្រូដាន់)</v>
          </cell>
          <cell r="E76" t="str">
            <v>G-Packaging</v>
          </cell>
          <cell r="F76" t="str">
            <v>Pack</v>
          </cell>
          <cell r="G76" t="str">
            <v>50Pcs/Pack</v>
          </cell>
          <cell r="H76" t="str">
            <v xml:space="preserve">over sea </v>
          </cell>
          <cell r="I76">
            <v>30</v>
          </cell>
          <cell r="J76">
            <v>0</v>
          </cell>
          <cell r="K76" t="str">
            <v>Pack</v>
          </cell>
          <cell r="L76" t="str">
            <v>50Pcs/Pack</v>
          </cell>
          <cell r="M76">
            <v>0</v>
          </cell>
          <cell r="N76">
            <v>0</v>
          </cell>
          <cell r="O76">
            <v>0</v>
          </cell>
          <cell r="Q76">
            <v>70</v>
          </cell>
          <cell r="R76">
            <v>70</v>
          </cell>
          <cell r="S76" t="str">
            <v>500cc/YS90-500 PP cup..</v>
          </cell>
          <cell r="T76" t="str">
            <v>500cc/YS90-500 PP cup..</v>
          </cell>
          <cell r="U76" t="str">
            <v>500cc/YS90-500 PP cup..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</row>
        <row r="77">
          <cell r="A77">
            <v>71</v>
          </cell>
          <cell r="B77" t="str">
            <v>404-0006</v>
          </cell>
          <cell r="C77" t="str">
            <v>700cc/YS90-660 PP cup 50Pcs/Pack..</v>
          </cell>
          <cell r="D77" t="str">
            <v>កែវផ្លាស្ទិចខ្នាត 90-660 (ទ្រូដាន់)</v>
          </cell>
          <cell r="E77" t="str">
            <v>G-Packaging</v>
          </cell>
          <cell r="F77" t="str">
            <v>Pack</v>
          </cell>
          <cell r="G77" t="str">
            <v>50Pcs/Pack</v>
          </cell>
          <cell r="H77" t="str">
            <v xml:space="preserve">over sea </v>
          </cell>
          <cell r="I77">
            <v>30</v>
          </cell>
          <cell r="J77">
            <v>0</v>
          </cell>
          <cell r="K77" t="str">
            <v>Pack</v>
          </cell>
          <cell r="L77" t="str">
            <v>50Pcs/Pack</v>
          </cell>
          <cell r="M77">
            <v>0</v>
          </cell>
          <cell r="N77">
            <v>0</v>
          </cell>
          <cell r="O77">
            <v>0</v>
          </cell>
          <cell r="Q77">
            <v>71</v>
          </cell>
          <cell r="R77">
            <v>71</v>
          </cell>
          <cell r="S77" t="str">
            <v>700cc/YS90-660 PP cup 50Pcs/Pack..</v>
          </cell>
          <cell r="T77" t="str">
            <v>700cc/YS90-660 PP cup 50Pcs/Pack..</v>
          </cell>
          <cell r="U77" t="str">
            <v>700cc/YS90-660 PP cup 50Pcs/Pack..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</row>
        <row r="78">
          <cell r="A78">
            <v>72</v>
          </cell>
          <cell r="B78" t="str">
            <v>404-0007</v>
          </cell>
          <cell r="C78" t="str">
            <v>500cc/Paper Cup (16 OZ) 50Pcs/Pack</v>
          </cell>
          <cell r="D78" t="str">
            <v>កែវក្រដាស 16oz​ (ទ្រូដាន់)</v>
          </cell>
          <cell r="E78" t="str">
            <v>G-Packaging</v>
          </cell>
          <cell r="F78" t="str">
            <v>Pack</v>
          </cell>
          <cell r="G78" t="str">
            <v>50Pcs/Pack</v>
          </cell>
          <cell r="H78" t="str">
            <v xml:space="preserve">over sea </v>
          </cell>
          <cell r="I78">
            <v>30</v>
          </cell>
          <cell r="J78">
            <v>0</v>
          </cell>
          <cell r="K78" t="str">
            <v>Pack</v>
          </cell>
          <cell r="L78" t="str">
            <v>50Pcs/Pack</v>
          </cell>
          <cell r="M78">
            <v>0</v>
          </cell>
          <cell r="N78">
            <v>0</v>
          </cell>
          <cell r="O78">
            <v>0</v>
          </cell>
          <cell r="Q78">
            <v>72</v>
          </cell>
          <cell r="R78">
            <v>72</v>
          </cell>
          <cell r="S78" t="str">
            <v>500cc/Paper Cup (16 OZ) 50Pcs/Pack</v>
          </cell>
          <cell r="T78" t="str">
            <v>500cc/Paper Cup (16 OZ) 50Pcs/Pack</v>
          </cell>
          <cell r="U78" t="str">
            <v>500cc/Paper Cup (16 OZ) 50Pcs/Pack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</row>
        <row r="79">
          <cell r="A79">
            <v>73</v>
          </cell>
          <cell r="B79" t="str">
            <v>404-0008</v>
          </cell>
          <cell r="C79" t="str">
            <v>12mm*21cm Straw 250Pcs/Pack..</v>
          </cell>
          <cell r="D79" t="str">
            <v>បំពង់បឺត (ទ្រូដាន់)</v>
          </cell>
          <cell r="E79" t="str">
            <v>G-Packaging</v>
          </cell>
          <cell r="F79" t="str">
            <v>Pack</v>
          </cell>
          <cell r="G79" t="str">
            <v>250Pcs/Pack</v>
          </cell>
          <cell r="H79" t="str">
            <v xml:space="preserve">over sea </v>
          </cell>
          <cell r="I79">
            <v>30</v>
          </cell>
          <cell r="J79">
            <v>0</v>
          </cell>
          <cell r="K79" t="str">
            <v>Pack</v>
          </cell>
          <cell r="L79" t="str">
            <v>250Pcs/Pack</v>
          </cell>
          <cell r="M79">
            <v>0</v>
          </cell>
          <cell r="N79">
            <v>0</v>
          </cell>
          <cell r="O79">
            <v>0</v>
          </cell>
          <cell r="Q79">
            <v>73</v>
          </cell>
          <cell r="R79">
            <v>73</v>
          </cell>
          <cell r="S79" t="str">
            <v>12mm*21cm Straw 250Pcs/Pack..</v>
          </cell>
          <cell r="T79" t="str">
            <v>12mm*21cm Straw 250Pcs/Pack..</v>
          </cell>
          <cell r="U79" t="str">
            <v>12mm*21cm Straw 250Pcs/Pack..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</row>
        <row r="80">
          <cell r="A80">
            <v>74</v>
          </cell>
          <cell r="B80" t="str">
            <v>404-0009</v>
          </cell>
          <cell r="C80" t="str">
            <v>08mm*21cm Straw 250Pcs/Pack..</v>
          </cell>
          <cell r="D80" t="str">
            <v>បំពង់បឺត (ទ្រូដាន់)</v>
          </cell>
          <cell r="E80" t="str">
            <v>G-Packaging</v>
          </cell>
          <cell r="F80" t="str">
            <v>Pack</v>
          </cell>
          <cell r="G80" t="str">
            <v>250Pcs/Pack</v>
          </cell>
          <cell r="H80" t="str">
            <v xml:space="preserve">over sea </v>
          </cell>
          <cell r="I80">
            <v>30</v>
          </cell>
          <cell r="J80">
            <v>0</v>
          </cell>
          <cell r="K80" t="str">
            <v>Pack</v>
          </cell>
          <cell r="L80" t="str">
            <v>250Pcs/Pack</v>
          </cell>
          <cell r="M80">
            <v>0</v>
          </cell>
          <cell r="N80">
            <v>0</v>
          </cell>
          <cell r="O80">
            <v>0</v>
          </cell>
          <cell r="Q80">
            <v>74</v>
          </cell>
          <cell r="R80">
            <v>74</v>
          </cell>
          <cell r="S80" t="str">
            <v>08mm*21cm Straw 250Pcs/Pack..</v>
          </cell>
          <cell r="T80" t="str">
            <v>08mm*21cm Straw 250Pcs/Pack..</v>
          </cell>
          <cell r="U80" t="str">
            <v>08mm*21cm Straw 250Pcs/Pack..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</row>
        <row r="81">
          <cell r="A81">
            <v>75</v>
          </cell>
          <cell r="B81" t="str">
            <v>404-0010</v>
          </cell>
          <cell r="C81" t="str">
            <v>JEN JU DAN-D130mm PE seal film roll 450m..450m/Roll ..</v>
          </cell>
          <cell r="D81" t="str">
            <v>ផ្លាស្ទិចបិតម៉ាត់កែវ</v>
          </cell>
          <cell r="E81" t="str">
            <v>G-Packaging</v>
          </cell>
          <cell r="F81" t="str">
            <v>Roll</v>
          </cell>
          <cell r="G81" t="str">
            <v xml:space="preserve">450m/Roll </v>
          </cell>
          <cell r="H81" t="str">
            <v xml:space="preserve">over sea </v>
          </cell>
          <cell r="I81">
            <v>30</v>
          </cell>
          <cell r="J81">
            <v>0</v>
          </cell>
          <cell r="K81" t="str">
            <v>Roll</v>
          </cell>
          <cell r="L81" t="str">
            <v xml:space="preserve">450m/Roll 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75</v>
          </cell>
          <cell r="R81">
            <v>75</v>
          </cell>
          <cell r="S81" t="str">
            <v>JEN JU DAN-D130mm PE seal film roll 450m..450m/Roll ..</v>
          </cell>
          <cell r="T81" t="str">
            <v>JEN JU DAN-D130mm PE seal film roll 450m..450m/Roll ..</v>
          </cell>
          <cell r="U81" t="str">
            <v>JEN JU DAN-D130mm PE seal film roll 450m..450m/Roll ..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A82">
            <v>76</v>
          </cell>
          <cell r="B82" t="str">
            <v>404-0011</v>
          </cell>
          <cell r="C82" t="str">
            <v>CUP SLEEVE 1000Pcs/Ctn....</v>
          </cell>
          <cell r="D82" t="str">
            <v>ទ្រនាប់កែវ</v>
          </cell>
          <cell r="E82" t="str">
            <v>G-Packaging</v>
          </cell>
          <cell r="F82" t="str">
            <v>Pcs</v>
          </cell>
          <cell r="G82" t="str">
            <v>1000Pcs/Ctn</v>
          </cell>
          <cell r="H82" t="str">
            <v xml:space="preserve">over sea </v>
          </cell>
          <cell r="I82">
            <v>30</v>
          </cell>
          <cell r="J82">
            <v>0</v>
          </cell>
          <cell r="K82" t="str">
            <v>Pcs</v>
          </cell>
          <cell r="L82" t="str">
            <v>1000Pcs/Ctn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76</v>
          </cell>
          <cell r="R82">
            <v>76</v>
          </cell>
          <cell r="S82" t="str">
            <v>CUP SLEEVE 1000Pcs/Ctn....</v>
          </cell>
          <cell r="T82" t="str">
            <v>CUP SLEEVE 1000Pcs/Ctn....</v>
          </cell>
          <cell r="U82" t="str">
            <v>CUP SLEEVE 1000Pcs/Ctn....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A83">
            <v>77</v>
          </cell>
          <cell r="B83" t="str">
            <v>404-0012</v>
          </cell>
          <cell r="C83" t="str">
            <v>PLASTIC CUP LID-CLEAR 100Pcs/Pack ..</v>
          </cell>
          <cell r="D83" t="str">
            <v>គំរបកែវ</v>
          </cell>
          <cell r="E83" t="str">
            <v>G-Packaging</v>
          </cell>
          <cell r="F83" t="str">
            <v>Pack</v>
          </cell>
          <cell r="G83" t="str">
            <v xml:space="preserve">100Pcs/Pack </v>
          </cell>
          <cell r="H83">
            <v>0</v>
          </cell>
          <cell r="I83">
            <v>30</v>
          </cell>
          <cell r="J83">
            <v>0</v>
          </cell>
          <cell r="K83" t="str">
            <v>Pack</v>
          </cell>
          <cell r="L83" t="str">
            <v xml:space="preserve">100Pcs/Pack </v>
          </cell>
          <cell r="M83">
            <v>0</v>
          </cell>
          <cell r="N83">
            <v>0</v>
          </cell>
          <cell r="O83">
            <v>0</v>
          </cell>
          <cell r="Q83">
            <v>77</v>
          </cell>
          <cell r="R83">
            <v>77</v>
          </cell>
          <cell r="S83" t="str">
            <v>PLASTIC CUP LID-CLEAR 100Pcs/Pack ..</v>
          </cell>
          <cell r="T83" t="str">
            <v>PLASTIC CUP LID-CLEAR 100Pcs/Pack ..</v>
          </cell>
          <cell r="U83" t="str">
            <v>PLASTIC CUP LID-CLEAR 100Pcs/Pack ..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A84">
            <v>78</v>
          </cell>
          <cell r="B84" t="str">
            <v>805-01-001</v>
          </cell>
          <cell r="C84" t="str">
            <v>Salad Workbench horizontal refrigerator</v>
          </cell>
          <cell r="D84">
            <v>0</v>
          </cell>
          <cell r="E84" t="str">
            <v xml:space="preserve">Fix Asset </v>
          </cell>
          <cell r="F84" t="str">
            <v>Pc</v>
          </cell>
          <cell r="G84" t="str">
            <v>Pc</v>
          </cell>
          <cell r="H84">
            <v>0</v>
          </cell>
          <cell r="I84">
            <v>0</v>
          </cell>
          <cell r="J84">
            <v>0</v>
          </cell>
          <cell r="K84" t="str">
            <v>Pc</v>
          </cell>
          <cell r="L84" t="str">
            <v>Pc</v>
          </cell>
          <cell r="M84">
            <v>0</v>
          </cell>
          <cell r="N84">
            <v>0</v>
          </cell>
          <cell r="O84">
            <v>0</v>
          </cell>
          <cell r="Q84">
            <v>78</v>
          </cell>
          <cell r="R84">
            <v>78</v>
          </cell>
          <cell r="S84" t="str">
            <v>Salad Workbench horizontal refrigerator</v>
          </cell>
          <cell r="T84" t="str">
            <v>Salad Workbench horizontal refrigerator</v>
          </cell>
          <cell r="U84" t="str">
            <v>Salad Workbench horizontal refrigerator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A85">
            <v>79</v>
          </cell>
          <cell r="B85" t="str">
            <v>805-02-001</v>
          </cell>
          <cell r="C85" t="str">
            <v>Pearl Groove Cabinet</v>
          </cell>
          <cell r="D85">
            <v>0</v>
          </cell>
          <cell r="E85" t="str">
            <v xml:space="preserve">Fix Asset </v>
          </cell>
          <cell r="F85" t="str">
            <v>Pc</v>
          </cell>
          <cell r="G85" t="str">
            <v>Pc</v>
          </cell>
          <cell r="H85">
            <v>0</v>
          </cell>
          <cell r="I85">
            <v>0</v>
          </cell>
          <cell r="J85">
            <v>0</v>
          </cell>
          <cell r="K85" t="str">
            <v>Pc</v>
          </cell>
          <cell r="L85" t="str">
            <v>Pc</v>
          </cell>
          <cell r="M85">
            <v>0</v>
          </cell>
          <cell r="N85">
            <v>0</v>
          </cell>
          <cell r="O85">
            <v>0</v>
          </cell>
          <cell r="Q85">
            <v>79</v>
          </cell>
          <cell r="R85">
            <v>79</v>
          </cell>
          <cell r="S85" t="str">
            <v>Pearl Groove Cabinet</v>
          </cell>
          <cell r="T85" t="str">
            <v>Pearl Groove Cabinet</v>
          </cell>
          <cell r="U85" t="str">
            <v>Pearl Groove Cabinet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</row>
        <row r="86">
          <cell r="A86">
            <v>80</v>
          </cell>
          <cell r="B86" t="str">
            <v>808-85-032</v>
          </cell>
          <cell r="C86" t="str">
            <v>Brown Sugar spoon..</v>
          </cell>
          <cell r="D86" t="str">
            <v>ស្លាបព្រាស្ករពណ៌ប្រោន</v>
          </cell>
          <cell r="E86" t="str">
            <v>Utensil</v>
          </cell>
          <cell r="F86" t="str">
            <v>Pc</v>
          </cell>
          <cell r="G86" t="str">
            <v>Pc</v>
          </cell>
          <cell r="H86">
            <v>0</v>
          </cell>
          <cell r="I86">
            <v>0</v>
          </cell>
          <cell r="J86">
            <v>0</v>
          </cell>
          <cell r="K86" t="str">
            <v>Pc</v>
          </cell>
          <cell r="L86" t="str">
            <v>Pc</v>
          </cell>
          <cell r="M86">
            <v>0</v>
          </cell>
          <cell r="N86">
            <v>0</v>
          </cell>
          <cell r="O86">
            <v>0</v>
          </cell>
          <cell r="Q86">
            <v>80</v>
          </cell>
          <cell r="R86">
            <v>80</v>
          </cell>
          <cell r="S86" t="str">
            <v>Brown Sugar spoon..</v>
          </cell>
          <cell r="T86" t="str">
            <v>Brown Sugar spoon..</v>
          </cell>
          <cell r="U86" t="str">
            <v>Brown Sugar spoon..</v>
          </cell>
          <cell r="V86">
            <v>0</v>
          </cell>
          <cell r="W86">
            <v>0</v>
          </cell>
          <cell r="Y86">
            <v>0</v>
          </cell>
        </row>
        <row r="87">
          <cell r="A87">
            <v>81</v>
          </cell>
          <cell r="B87" t="str">
            <v>808-85-033</v>
          </cell>
          <cell r="C87" t="str">
            <v>Cooking Spoon with holes..</v>
          </cell>
          <cell r="D87">
            <v>0</v>
          </cell>
          <cell r="E87" t="str">
            <v>Utensil</v>
          </cell>
          <cell r="F87" t="str">
            <v>Pc</v>
          </cell>
          <cell r="G87" t="str">
            <v>Pc</v>
          </cell>
          <cell r="H87">
            <v>0</v>
          </cell>
          <cell r="I87">
            <v>0</v>
          </cell>
          <cell r="J87">
            <v>0</v>
          </cell>
          <cell r="K87" t="str">
            <v>Pc</v>
          </cell>
          <cell r="L87" t="str">
            <v>Pc</v>
          </cell>
          <cell r="M87">
            <v>0</v>
          </cell>
          <cell r="N87">
            <v>0</v>
          </cell>
          <cell r="O87">
            <v>0</v>
          </cell>
          <cell r="Q87">
            <v>81</v>
          </cell>
          <cell r="R87">
            <v>81</v>
          </cell>
          <cell r="S87" t="str">
            <v>Cooking Spoon with holes..</v>
          </cell>
          <cell r="T87" t="str">
            <v>Cooking Spoon with holes..</v>
          </cell>
          <cell r="U87" t="str">
            <v>Cooking Spoon with holes..</v>
          </cell>
          <cell r="V87">
            <v>0</v>
          </cell>
          <cell r="W87">
            <v>0</v>
          </cell>
          <cell r="Y87">
            <v>0</v>
          </cell>
        </row>
        <row r="88">
          <cell r="A88">
            <v>82</v>
          </cell>
          <cell r="B88" t="str">
            <v>808-85-034</v>
          </cell>
          <cell r="C88" t="str">
            <v>Filter Bag (For Tea)..</v>
          </cell>
          <cell r="D88">
            <v>0</v>
          </cell>
          <cell r="E88" t="str">
            <v>Utensil</v>
          </cell>
          <cell r="F88" t="str">
            <v>Pc</v>
          </cell>
          <cell r="G88" t="str">
            <v>Pc</v>
          </cell>
          <cell r="H88">
            <v>0</v>
          </cell>
          <cell r="I88">
            <v>0</v>
          </cell>
          <cell r="J88">
            <v>0</v>
          </cell>
          <cell r="K88" t="str">
            <v>Pc</v>
          </cell>
          <cell r="L88" t="str">
            <v>Pc</v>
          </cell>
          <cell r="M88">
            <v>0</v>
          </cell>
          <cell r="N88">
            <v>0</v>
          </cell>
          <cell r="O88">
            <v>0</v>
          </cell>
          <cell r="Q88">
            <v>82</v>
          </cell>
          <cell r="R88">
            <v>82</v>
          </cell>
          <cell r="S88" t="str">
            <v>Filter Bag (For Tea)..</v>
          </cell>
          <cell r="T88" t="str">
            <v>Filter Bag (For Tea)..</v>
          </cell>
          <cell r="U88" t="str">
            <v>Filter Bag (For Tea)..</v>
          </cell>
          <cell r="V88">
            <v>0</v>
          </cell>
          <cell r="W88">
            <v>0</v>
          </cell>
          <cell r="Y88">
            <v>0</v>
          </cell>
        </row>
        <row r="89">
          <cell r="A89">
            <v>83</v>
          </cell>
          <cell r="B89" t="str">
            <v>808-85-035</v>
          </cell>
          <cell r="C89" t="str">
            <v>Filter Bag (For Ginger)..</v>
          </cell>
          <cell r="D89">
            <v>0</v>
          </cell>
          <cell r="E89" t="str">
            <v>Utensil</v>
          </cell>
          <cell r="F89" t="str">
            <v>Pc</v>
          </cell>
          <cell r="G89" t="str">
            <v>Pc</v>
          </cell>
          <cell r="H89">
            <v>0</v>
          </cell>
          <cell r="I89">
            <v>0</v>
          </cell>
          <cell r="J89">
            <v>0</v>
          </cell>
          <cell r="K89" t="str">
            <v>Pc</v>
          </cell>
          <cell r="L89" t="str">
            <v>Pc</v>
          </cell>
          <cell r="M89">
            <v>0</v>
          </cell>
          <cell r="N89">
            <v>0</v>
          </cell>
          <cell r="O89">
            <v>0</v>
          </cell>
          <cell r="Q89">
            <v>83</v>
          </cell>
          <cell r="R89">
            <v>83</v>
          </cell>
          <cell r="S89" t="str">
            <v>Filter Bag (For Ginger)..</v>
          </cell>
          <cell r="T89" t="str">
            <v>Filter Bag (For Ginger)..</v>
          </cell>
          <cell r="U89" t="str">
            <v>Filter Bag (For Ginger)..</v>
          </cell>
          <cell r="V89">
            <v>0</v>
          </cell>
          <cell r="W89">
            <v>0</v>
          </cell>
          <cell r="Y89">
            <v>0</v>
          </cell>
        </row>
        <row r="90">
          <cell r="A90">
            <v>84</v>
          </cell>
          <cell r="B90" t="str">
            <v>808-85-036</v>
          </cell>
          <cell r="C90" t="str">
            <v>Lemon Spoon..</v>
          </cell>
          <cell r="D90">
            <v>0</v>
          </cell>
          <cell r="E90" t="str">
            <v>Utensil</v>
          </cell>
          <cell r="F90" t="str">
            <v>Pc</v>
          </cell>
          <cell r="G90" t="str">
            <v>Pc</v>
          </cell>
          <cell r="H90">
            <v>0</v>
          </cell>
          <cell r="I90">
            <v>0</v>
          </cell>
          <cell r="J90">
            <v>0</v>
          </cell>
          <cell r="K90" t="str">
            <v>Pc</v>
          </cell>
          <cell r="L90" t="str">
            <v>Pc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84</v>
          </cell>
          <cell r="R90">
            <v>84</v>
          </cell>
          <cell r="S90" t="str">
            <v>Lemon Spoon..</v>
          </cell>
          <cell r="T90" t="str">
            <v>Lemon Spoon..</v>
          </cell>
          <cell r="U90" t="str">
            <v>Lemon Spoon..</v>
          </cell>
          <cell r="V90">
            <v>0</v>
          </cell>
          <cell r="W90">
            <v>0</v>
          </cell>
          <cell r="Y90">
            <v>0</v>
          </cell>
        </row>
        <row r="91">
          <cell r="A91">
            <v>85</v>
          </cell>
          <cell r="B91" t="str">
            <v>808-85-037</v>
          </cell>
          <cell r="C91" t="str">
            <v>Fruit Syrup Spoon..</v>
          </cell>
          <cell r="D91">
            <v>0</v>
          </cell>
          <cell r="E91" t="str">
            <v>Utensil</v>
          </cell>
          <cell r="F91" t="str">
            <v>Pc</v>
          </cell>
          <cell r="G91" t="str">
            <v>Pc</v>
          </cell>
          <cell r="H91">
            <v>0</v>
          </cell>
          <cell r="I91">
            <v>0</v>
          </cell>
          <cell r="J91">
            <v>0</v>
          </cell>
          <cell r="K91" t="str">
            <v>Pc</v>
          </cell>
          <cell r="L91" t="str">
            <v>Pc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85</v>
          </cell>
          <cell r="R91">
            <v>85</v>
          </cell>
          <cell r="S91" t="str">
            <v>Fruit Syrup Spoon..</v>
          </cell>
          <cell r="T91" t="str">
            <v>Fruit Syrup Spoon..</v>
          </cell>
          <cell r="U91" t="str">
            <v>Fruit Syrup Spoon..</v>
          </cell>
          <cell r="V91">
            <v>0</v>
          </cell>
          <cell r="W91">
            <v>0</v>
          </cell>
          <cell r="Y91">
            <v>0</v>
          </cell>
        </row>
        <row r="92">
          <cell r="A92">
            <v>86</v>
          </cell>
          <cell r="B92" t="str">
            <v>808-85-038</v>
          </cell>
          <cell r="C92" t="str">
            <v>Powder Spoon..</v>
          </cell>
          <cell r="D92">
            <v>0</v>
          </cell>
          <cell r="E92" t="str">
            <v>Utensil</v>
          </cell>
          <cell r="F92" t="str">
            <v>Pc</v>
          </cell>
          <cell r="G92" t="str">
            <v>Pc</v>
          </cell>
          <cell r="H92">
            <v>0</v>
          </cell>
          <cell r="I92">
            <v>0</v>
          </cell>
          <cell r="J92">
            <v>0</v>
          </cell>
          <cell r="K92" t="str">
            <v>Pc</v>
          </cell>
          <cell r="L92" t="str">
            <v>Pc</v>
          </cell>
          <cell r="M92">
            <v>0</v>
          </cell>
          <cell r="N92">
            <v>0</v>
          </cell>
          <cell r="O92">
            <v>0</v>
          </cell>
          <cell r="Q92">
            <v>86</v>
          </cell>
          <cell r="R92">
            <v>86</v>
          </cell>
          <cell r="S92" t="str">
            <v>Powder Spoon..</v>
          </cell>
          <cell r="T92" t="str">
            <v>Powder Spoon..</v>
          </cell>
          <cell r="U92" t="str">
            <v>Powder Spoon..</v>
          </cell>
          <cell r="V92">
            <v>0</v>
          </cell>
          <cell r="W92">
            <v>0</v>
          </cell>
          <cell r="Y92">
            <v>0</v>
          </cell>
        </row>
        <row r="93">
          <cell r="A93">
            <v>87</v>
          </cell>
          <cell r="B93" t="str">
            <v>808-85-039</v>
          </cell>
          <cell r="C93" t="str">
            <v>ST/Bar Spoon..</v>
          </cell>
          <cell r="D93">
            <v>0</v>
          </cell>
          <cell r="E93" t="str">
            <v>Utensil</v>
          </cell>
          <cell r="F93" t="str">
            <v>Pc</v>
          </cell>
          <cell r="G93" t="str">
            <v>Pc</v>
          </cell>
          <cell r="H93">
            <v>0</v>
          </cell>
          <cell r="I93">
            <v>0</v>
          </cell>
          <cell r="J93">
            <v>0</v>
          </cell>
          <cell r="K93" t="str">
            <v>Pc</v>
          </cell>
          <cell r="L93" t="str">
            <v>Pc</v>
          </cell>
          <cell r="M93">
            <v>0</v>
          </cell>
          <cell r="N93">
            <v>0</v>
          </cell>
          <cell r="O93">
            <v>0</v>
          </cell>
          <cell r="Q93">
            <v>87</v>
          </cell>
          <cell r="R93">
            <v>87</v>
          </cell>
          <cell r="S93" t="str">
            <v>ST/Bar Spoon..</v>
          </cell>
          <cell r="T93" t="str">
            <v>ST/Bar Spoon..</v>
          </cell>
          <cell r="U93" t="str">
            <v>ST/Bar Spoon..</v>
          </cell>
          <cell r="V93">
            <v>0</v>
          </cell>
          <cell r="W93">
            <v>0</v>
          </cell>
          <cell r="Y93">
            <v>0</v>
          </cell>
        </row>
        <row r="94">
          <cell r="A94">
            <v>88</v>
          </cell>
          <cell r="B94" t="str">
            <v>808-85-040</v>
          </cell>
          <cell r="C94" t="str">
            <v>32cmST/32cm Pot..</v>
          </cell>
          <cell r="D94">
            <v>0</v>
          </cell>
          <cell r="E94" t="str">
            <v>Utensil</v>
          </cell>
          <cell r="F94" t="str">
            <v>Pc</v>
          </cell>
          <cell r="G94" t="str">
            <v>Pc</v>
          </cell>
          <cell r="H94">
            <v>0</v>
          </cell>
          <cell r="I94">
            <v>0</v>
          </cell>
          <cell r="J94">
            <v>0</v>
          </cell>
          <cell r="K94" t="str">
            <v>Pc</v>
          </cell>
          <cell r="L94" t="str">
            <v>Pc</v>
          </cell>
          <cell r="M94">
            <v>0</v>
          </cell>
          <cell r="N94">
            <v>0</v>
          </cell>
          <cell r="O94">
            <v>0</v>
          </cell>
          <cell r="Q94">
            <v>88</v>
          </cell>
          <cell r="R94">
            <v>88</v>
          </cell>
          <cell r="S94" t="str">
            <v>32cmST/32cm Pot..</v>
          </cell>
          <cell r="T94" t="str">
            <v>32cmST/32cm Pot..</v>
          </cell>
          <cell r="U94" t="str">
            <v>32cmST/32cm Pot..</v>
          </cell>
          <cell r="V94">
            <v>0</v>
          </cell>
          <cell r="W94">
            <v>0</v>
          </cell>
          <cell r="Y94">
            <v>0</v>
          </cell>
        </row>
        <row r="95">
          <cell r="A95">
            <v>89</v>
          </cell>
          <cell r="B95" t="str">
            <v>808-85-041</v>
          </cell>
          <cell r="C95" t="str">
            <v>5000cc Kettle (White Color)</v>
          </cell>
          <cell r="D95">
            <v>0</v>
          </cell>
          <cell r="E95" t="str">
            <v>Utensil</v>
          </cell>
          <cell r="F95" t="str">
            <v>Pc</v>
          </cell>
          <cell r="G95" t="str">
            <v>Pc</v>
          </cell>
          <cell r="H95">
            <v>0</v>
          </cell>
          <cell r="I95">
            <v>0</v>
          </cell>
          <cell r="J95">
            <v>0</v>
          </cell>
          <cell r="K95" t="str">
            <v>Pc</v>
          </cell>
          <cell r="L95" t="str">
            <v>Pc</v>
          </cell>
          <cell r="M95">
            <v>0</v>
          </cell>
          <cell r="N95">
            <v>0</v>
          </cell>
          <cell r="O95">
            <v>0</v>
          </cell>
          <cell r="Q95">
            <v>89</v>
          </cell>
          <cell r="R95">
            <v>89</v>
          </cell>
          <cell r="S95" t="str">
            <v>5000cc Kettle (White Color)</v>
          </cell>
          <cell r="T95" t="str">
            <v>5000cc Kettle (White Color)</v>
          </cell>
          <cell r="U95" t="str">
            <v>5000cc Kettle (White Color)</v>
          </cell>
          <cell r="V95">
            <v>0</v>
          </cell>
          <cell r="W95">
            <v>0</v>
          </cell>
          <cell r="Y95">
            <v>0</v>
          </cell>
        </row>
        <row r="96">
          <cell r="A96">
            <v>90</v>
          </cell>
          <cell r="B96" t="str">
            <v>808-85-042</v>
          </cell>
          <cell r="C96" t="str">
            <v>5000cc Kettle (Yellow Color)</v>
          </cell>
          <cell r="D96">
            <v>0</v>
          </cell>
          <cell r="E96" t="str">
            <v>Utensil</v>
          </cell>
          <cell r="F96" t="str">
            <v>Pc</v>
          </cell>
          <cell r="G96" t="str">
            <v>Pc</v>
          </cell>
          <cell r="H96">
            <v>0</v>
          </cell>
          <cell r="I96">
            <v>0</v>
          </cell>
          <cell r="J96">
            <v>0</v>
          </cell>
          <cell r="K96" t="str">
            <v>Pc</v>
          </cell>
          <cell r="L96" t="str">
            <v>Pc</v>
          </cell>
          <cell r="M96">
            <v>0</v>
          </cell>
          <cell r="N96">
            <v>0</v>
          </cell>
          <cell r="O96">
            <v>0</v>
          </cell>
          <cell r="Q96">
            <v>90</v>
          </cell>
          <cell r="R96">
            <v>90</v>
          </cell>
          <cell r="S96" t="str">
            <v>5000cc Kettle (Yellow Color)</v>
          </cell>
          <cell r="T96" t="str">
            <v>5000cc Kettle (Yellow Color)</v>
          </cell>
          <cell r="U96" t="str">
            <v>5000cc Kettle (Yellow Color)</v>
          </cell>
          <cell r="V96">
            <v>0</v>
          </cell>
          <cell r="W96">
            <v>0</v>
          </cell>
          <cell r="Y96">
            <v>0</v>
          </cell>
        </row>
        <row r="97">
          <cell r="A97">
            <v>91</v>
          </cell>
          <cell r="B97" t="str">
            <v>808-85-043</v>
          </cell>
          <cell r="C97" t="str">
            <v>5000cc Kettle (Blue Color)</v>
          </cell>
          <cell r="D97">
            <v>0</v>
          </cell>
          <cell r="E97" t="str">
            <v>Utensil</v>
          </cell>
          <cell r="F97" t="str">
            <v>Pc</v>
          </cell>
          <cell r="G97" t="str">
            <v>Pc</v>
          </cell>
          <cell r="H97">
            <v>0</v>
          </cell>
          <cell r="I97">
            <v>0</v>
          </cell>
          <cell r="J97">
            <v>0</v>
          </cell>
          <cell r="K97" t="str">
            <v>Pc</v>
          </cell>
          <cell r="L97" t="str">
            <v>Pc</v>
          </cell>
          <cell r="M97">
            <v>0</v>
          </cell>
          <cell r="N97">
            <v>0</v>
          </cell>
          <cell r="O97">
            <v>0</v>
          </cell>
          <cell r="Q97">
            <v>91</v>
          </cell>
          <cell r="R97">
            <v>91</v>
          </cell>
          <cell r="S97" t="str">
            <v>5000cc Kettle (Blue Color)</v>
          </cell>
          <cell r="T97" t="str">
            <v>5000cc Kettle (Blue Color)</v>
          </cell>
          <cell r="U97" t="str">
            <v>5000cc Kettle (Blue Color)</v>
          </cell>
          <cell r="V97">
            <v>0</v>
          </cell>
          <cell r="W97">
            <v>0</v>
          </cell>
          <cell r="Y97">
            <v>0</v>
          </cell>
        </row>
        <row r="98">
          <cell r="A98">
            <v>92</v>
          </cell>
          <cell r="B98" t="str">
            <v>808-85-044</v>
          </cell>
          <cell r="C98" t="str">
            <v>5000cc Kettle (Pink Color)</v>
          </cell>
          <cell r="D98">
            <v>0</v>
          </cell>
          <cell r="E98" t="str">
            <v>Utensil</v>
          </cell>
          <cell r="F98" t="str">
            <v>Pc</v>
          </cell>
          <cell r="G98" t="str">
            <v>Pc</v>
          </cell>
          <cell r="H98">
            <v>0</v>
          </cell>
          <cell r="I98">
            <v>0</v>
          </cell>
          <cell r="J98">
            <v>0</v>
          </cell>
          <cell r="K98" t="str">
            <v>Pc</v>
          </cell>
          <cell r="L98" t="str">
            <v>Pc</v>
          </cell>
          <cell r="M98">
            <v>0</v>
          </cell>
          <cell r="N98">
            <v>0</v>
          </cell>
          <cell r="O98">
            <v>0</v>
          </cell>
          <cell r="Q98">
            <v>92</v>
          </cell>
          <cell r="R98">
            <v>92</v>
          </cell>
          <cell r="S98" t="str">
            <v>5000cc Kettle (Pink Color)</v>
          </cell>
          <cell r="T98" t="str">
            <v>5000cc Kettle (Pink Color)</v>
          </cell>
          <cell r="U98" t="str">
            <v>5000cc Kettle (Pink Color)</v>
          </cell>
          <cell r="V98">
            <v>0</v>
          </cell>
          <cell r="W98">
            <v>0</v>
          </cell>
          <cell r="Y98">
            <v>0</v>
          </cell>
        </row>
        <row r="99">
          <cell r="A99">
            <v>93</v>
          </cell>
          <cell r="B99" t="str">
            <v>808-85-045</v>
          </cell>
          <cell r="C99" t="str">
            <v>5000cc Kettle (Green Color)</v>
          </cell>
          <cell r="D99">
            <v>0</v>
          </cell>
          <cell r="E99" t="str">
            <v>Utensil</v>
          </cell>
          <cell r="F99" t="str">
            <v>Pc</v>
          </cell>
          <cell r="G99" t="str">
            <v>Pc</v>
          </cell>
          <cell r="H99">
            <v>0</v>
          </cell>
          <cell r="I99">
            <v>0</v>
          </cell>
          <cell r="J99">
            <v>0</v>
          </cell>
          <cell r="K99" t="str">
            <v>Pc</v>
          </cell>
          <cell r="L99" t="str">
            <v>Pc</v>
          </cell>
          <cell r="M99">
            <v>0</v>
          </cell>
          <cell r="N99">
            <v>0</v>
          </cell>
          <cell r="O99">
            <v>0</v>
          </cell>
          <cell r="Q99">
            <v>93</v>
          </cell>
          <cell r="R99">
            <v>93</v>
          </cell>
          <cell r="S99" t="str">
            <v>5000cc Kettle (Green Color)</v>
          </cell>
          <cell r="T99" t="str">
            <v>5000cc Kettle (Green Color)</v>
          </cell>
          <cell r="U99" t="str">
            <v>5000cc Kettle (Green Color)</v>
          </cell>
          <cell r="V99">
            <v>0</v>
          </cell>
          <cell r="W99">
            <v>0</v>
          </cell>
          <cell r="Y99">
            <v>0</v>
          </cell>
        </row>
        <row r="100">
          <cell r="A100">
            <v>94</v>
          </cell>
          <cell r="B100" t="str">
            <v>808-85-046</v>
          </cell>
          <cell r="C100" t="str">
            <v>5000cc Kettle (Borwn Color)</v>
          </cell>
          <cell r="D100">
            <v>0</v>
          </cell>
          <cell r="E100" t="str">
            <v>Utensil</v>
          </cell>
          <cell r="F100" t="str">
            <v>Pc</v>
          </cell>
          <cell r="G100" t="str">
            <v>Pc</v>
          </cell>
          <cell r="H100">
            <v>0</v>
          </cell>
          <cell r="I100">
            <v>0</v>
          </cell>
          <cell r="J100">
            <v>0</v>
          </cell>
          <cell r="K100" t="str">
            <v>Pc</v>
          </cell>
          <cell r="L100" t="str">
            <v>Pc</v>
          </cell>
          <cell r="M100">
            <v>0</v>
          </cell>
          <cell r="N100">
            <v>0</v>
          </cell>
          <cell r="O100">
            <v>0</v>
          </cell>
          <cell r="Q100">
            <v>94</v>
          </cell>
          <cell r="R100">
            <v>94</v>
          </cell>
          <cell r="S100" t="str">
            <v>5000cc Kettle (Borwn Color)</v>
          </cell>
          <cell r="T100" t="str">
            <v>5000cc Kettle (Borwn Color)</v>
          </cell>
          <cell r="U100" t="str">
            <v>5000cc Kettle (Borwn Color)</v>
          </cell>
          <cell r="V100">
            <v>0</v>
          </cell>
          <cell r="W100">
            <v>0</v>
          </cell>
          <cell r="Y100">
            <v>0</v>
          </cell>
        </row>
        <row r="101">
          <cell r="A101">
            <v>95</v>
          </cell>
          <cell r="B101" t="str">
            <v>808-85-047</v>
          </cell>
          <cell r="C101" t="str">
            <v>2500 Kettle..</v>
          </cell>
          <cell r="D101">
            <v>0</v>
          </cell>
          <cell r="E101" t="str">
            <v>Utensil</v>
          </cell>
          <cell r="F101" t="str">
            <v>Pc</v>
          </cell>
          <cell r="G101" t="str">
            <v>Pc</v>
          </cell>
          <cell r="H101">
            <v>0</v>
          </cell>
          <cell r="I101">
            <v>0</v>
          </cell>
          <cell r="J101">
            <v>0</v>
          </cell>
          <cell r="K101" t="str">
            <v>Pc</v>
          </cell>
          <cell r="L101" t="str">
            <v>Pc</v>
          </cell>
          <cell r="M101">
            <v>0</v>
          </cell>
          <cell r="N101">
            <v>0</v>
          </cell>
          <cell r="O101">
            <v>0</v>
          </cell>
          <cell r="Q101">
            <v>95</v>
          </cell>
          <cell r="R101">
            <v>95</v>
          </cell>
          <cell r="S101" t="str">
            <v>2500 Kettle..</v>
          </cell>
          <cell r="T101" t="str">
            <v>2500 Kettle..</v>
          </cell>
          <cell r="U101" t="str">
            <v>2500 Kettle..</v>
          </cell>
          <cell r="V101">
            <v>0</v>
          </cell>
          <cell r="W101">
            <v>0</v>
          </cell>
          <cell r="Y101">
            <v>0</v>
          </cell>
        </row>
        <row r="102">
          <cell r="A102">
            <v>96</v>
          </cell>
          <cell r="B102" t="str">
            <v>808-85-048</v>
          </cell>
          <cell r="C102" t="str">
            <v>32cm Thick pot....</v>
          </cell>
          <cell r="D102">
            <v>0</v>
          </cell>
          <cell r="E102" t="str">
            <v>Utensil</v>
          </cell>
          <cell r="F102" t="str">
            <v>Pc</v>
          </cell>
          <cell r="G102" t="str">
            <v>Pc</v>
          </cell>
          <cell r="H102">
            <v>0</v>
          </cell>
          <cell r="I102">
            <v>0</v>
          </cell>
          <cell r="J102">
            <v>0</v>
          </cell>
          <cell r="K102" t="str">
            <v>Pc</v>
          </cell>
          <cell r="L102" t="str">
            <v>Pc</v>
          </cell>
          <cell r="M102">
            <v>0</v>
          </cell>
          <cell r="N102">
            <v>0</v>
          </cell>
          <cell r="O102">
            <v>0</v>
          </cell>
          <cell r="Q102">
            <v>96</v>
          </cell>
          <cell r="R102">
            <v>96</v>
          </cell>
          <cell r="S102" t="str">
            <v>32cm Thick pot....</v>
          </cell>
          <cell r="T102" t="str">
            <v>32cm Thick pot....</v>
          </cell>
          <cell r="U102" t="str">
            <v>32cm Thick pot....</v>
          </cell>
          <cell r="V102">
            <v>0</v>
          </cell>
          <cell r="W102">
            <v>0</v>
          </cell>
          <cell r="Y102">
            <v>0</v>
          </cell>
        </row>
        <row r="103">
          <cell r="A103">
            <v>97</v>
          </cell>
          <cell r="B103" t="str">
            <v>808-85-049</v>
          </cell>
          <cell r="C103" t="str">
            <v>24cm Oil Pot &amp; Lid Set..</v>
          </cell>
          <cell r="D103">
            <v>0</v>
          </cell>
          <cell r="E103" t="str">
            <v>Utensil</v>
          </cell>
          <cell r="F103" t="str">
            <v>Pc</v>
          </cell>
          <cell r="G103" t="str">
            <v>Pc</v>
          </cell>
          <cell r="H103">
            <v>0</v>
          </cell>
          <cell r="I103">
            <v>0</v>
          </cell>
          <cell r="J103">
            <v>0</v>
          </cell>
          <cell r="K103" t="str">
            <v>Pc</v>
          </cell>
          <cell r="L103" t="str">
            <v>Pc</v>
          </cell>
          <cell r="M103">
            <v>0</v>
          </cell>
          <cell r="N103">
            <v>0</v>
          </cell>
          <cell r="O103">
            <v>0</v>
          </cell>
          <cell r="Q103">
            <v>97</v>
          </cell>
          <cell r="R103">
            <v>97</v>
          </cell>
          <cell r="S103" t="str">
            <v>24cm Oil Pot &amp; Lid Set..</v>
          </cell>
          <cell r="T103" t="str">
            <v>24cm Oil Pot &amp; Lid Set..</v>
          </cell>
          <cell r="U103" t="str">
            <v>24cm Oil Pot &amp; Lid Set..</v>
          </cell>
          <cell r="V103">
            <v>0</v>
          </cell>
          <cell r="W103">
            <v>0</v>
          </cell>
          <cell r="Y103">
            <v>0</v>
          </cell>
        </row>
        <row r="104">
          <cell r="A104">
            <v>98</v>
          </cell>
          <cell r="B104" t="str">
            <v>808-85-050</v>
          </cell>
          <cell r="C104" t="str">
            <v>Salad Bar Inner Pot &amp; Lid..</v>
          </cell>
          <cell r="D104">
            <v>0</v>
          </cell>
          <cell r="E104" t="str">
            <v>Utensil</v>
          </cell>
          <cell r="F104" t="str">
            <v>Pc</v>
          </cell>
          <cell r="G104" t="str">
            <v>Pc</v>
          </cell>
          <cell r="H104">
            <v>0</v>
          </cell>
          <cell r="I104">
            <v>0</v>
          </cell>
          <cell r="J104">
            <v>0</v>
          </cell>
          <cell r="K104" t="str">
            <v>Pc</v>
          </cell>
          <cell r="L104" t="str">
            <v>Pc</v>
          </cell>
          <cell r="M104">
            <v>0</v>
          </cell>
          <cell r="N104">
            <v>0</v>
          </cell>
          <cell r="O104">
            <v>0</v>
          </cell>
          <cell r="Q104">
            <v>98</v>
          </cell>
          <cell r="R104">
            <v>98</v>
          </cell>
          <cell r="S104" t="str">
            <v>Salad Bar Inner Pot &amp; Lid..</v>
          </cell>
          <cell r="T104" t="str">
            <v>Salad Bar Inner Pot &amp; Lid..</v>
          </cell>
          <cell r="U104" t="str">
            <v>Salad Bar Inner Pot &amp; Lid..</v>
          </cell>
          <cell r="V104">
            <v>0</v>
          </cell>
          <cell r="W104">
            <v>0</v>
          </cell>
          <cell r="Y104">
            <v>0</v>
          </cell>
        </row>
        <row r="105">
          <cell r="A105">
            <v>99</v>
          </cell>
          <cell r="B105" t="str">
            <v>808-85-051</v>
          </cell>
          <cell r="C105" t="str">
            <v>43cm Leaking Bowl..</v>
          </cell>
          <cell r="D105">
            <v>0</v>
          </cell>
          <cell r="E105" t="str">
            <v>Utensil</v>
          </cell>
          <cell r="F105" t="str">
            <v>Pc</v>
          </cell>
          <cell r="G105" t="str">
            <v>Pc</v>
          </cell>
          <cell r="H105">
            <v>0</v>
          </cell>
          <cell r="I105">
            <v>0</v>
          </cell>
          <cell r="J105">
            <v>0</v>
          </cell>
          <cell r="K105" t="str">
            <v>Pc</v>
          </cell>
          <cell r="L105" t="str">
            <v>Pc</v>
          </cell>
          <cell r="M105">
            <v>0</v>
          </cell>
          <cell r="N105">
            <v>0</v>
          </cell>
          <cell r="O105">
            <v>0</v>
          </cell>
          <cell r="Q105">
            <v>99</v>
          </cell>
          <cell r="R105">
            <v>99</v>
          </cell>
          <cell r="S105" t="str">
            <v>43cm Leaking Bowl..</v>
          </cell>
          <cell r="T105" t="str">
            <v>43cm Leaking Bowl..</v>
          </cell>
          <cell r="U105" t="str">
            <v>43cm Leaking Bowl..</v>
          </cell>
          <cell r="V105">
            <v>0</v>
          </cell>
          <cell r="W105">
            <v>0</v>
          </cell>
          <cell r="Y105">
            <v>0</v>
          </cell>
        </row>
        <row r="106">
          <cell r="A106">
            <v>100</v>
          </cell>
          <cell r="B106" t="str">
            <v>805-01-002</v>
          </cell>
          <cell r="C106" t="str">
            <v>Mixer..</v>
          </cell>
          <cell r="D106">
            <v>0</v>
          </cell>
          <cell r="E106" t="str">
            <v xml:space="preserve">Fix Asset </v>
          </cell>
          <cell r="F106" t="str">
            <v>Pc</v>
          </cell>
          <cell r="G106" t="str">
            <v>Pc</v>
          </cell>
          <cell r="H106">
            <v>0</v>
          </cell>
          <cell r="I106">
            <v>0</v>
          </cell>
          <cell r="J106">
            <v>0</v>
          </cell>
          <cell r="K106" t="str">
            <v>Pc</v>
          </cell>
          <cell r="L106" t="str">
            <v>Pc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100</v>
          </cell>
          <cell r="R106">
            <v>100</v>
          </cell>
          <cell r="S106" t="str">
            <v>Mixer..</v>
          </cell>
          <cell r="T106" t="str">
            <v>Mixer..</v>
          </cell>
          <cell r="U106" t="str">
            <v>Mixer..</v>
          </cell>
          <cell r="V106">
            <v>0</v>
          </cell>
          <cell r="W106">
            <v>0</v>
          </cell>
          <cell r="Y106">
            <v>0</v>
          </cell>
        </row>
        <row r="107">
          <cell r="A107">
            <v>101</v>
          </cell>
          <cell r="B107" t="str">
            <v>404-0013</v>
          </cell>
          <cell r="C107" t="str">
            <v>600/Plastic Square..</v>
          </cell>
          <cell r="D107">
            <v>0</v>
          </cell>
          <cell r="E107" t="str">
            <v>G-Packaging</v>
          </cell>
          <cell r="F107" t="str">
            <v>Pc</v>
          </cell>
          <cell r="G107" t="str">
            <v>Pc</v>
          </cell>
          <cell r="H107">
            <v>0</v>
          </cell>
          <cell r="I107">
            <v>0</v>
          </cell>
          <cell r="J107">
            <v>0</v>
          </cell>
          <cell r="K107" t="str">
            <v>Pc</v>
          </cell>
          <cell r="L107" t="str">
            <v>Pc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101</v>
          </cell>
          <cell r="R107">
            <v>101</v>
          </cell>
          <cell r="S107" t="str">
            <v>600/Plastic Square..</v>
          </cell>
          <cell r="T107" t="str">
            <v>600/Plastic Square..</v>
          </cell>
          <cell r="U107" t="str">
            <v>600/Plastic Square..</v>
          </cell>
          <cell r="V107">
            <v>0</v>
          </cell>
          <cell r="W107">
            <v>0</v>
          </cell>
          <cell r="Y107">
            <v>0</v>
          </cell>
        </row>
        <row r="108">
          <cell r="A108">
            <v>102</v>
          </cell>
          <cell r="B108" t="str">
            <v>808-85-052</v>
          </cell>
          <cell r="C108" t="str">
            <v>Ice ST Bucket (From Tawan)....</v>
          </cell>
          <cell r="D108">
            <v>0</v>
          </cell>
          <cell r="E108" t="str">
            <v>Utensil</v>
          </cell>
          <cell r="F108" t="str">
            <v>Pc</v>
          </cell>
          <cell r="G108" t="str">
            <v>Pc</v>
          </cell>
          <cell r="H108">
            <v>0</v>
          </cell>
          <cell r="I108">
            <v>0</v>
          </cell>
          <cell r="J108">
            <v>0</v>
          </cell>
          <cell r="K108" t="str">
            <v>Pc</v>
          </cell>
          <cell r="L108" t="str">
            <v>Pc</v>
          </cell>
          <cell r="M108">
            <v>0</v>
          </cell>
          <cell r="N108">
            <v>0</v>
          </cell>
          <cell r="O108">
            <v>0</v>
          </cell>
          <cell r="Q108">
            <v>102</v>
          </cell>
          <cell r="R108">
            <v>102</v>
          </cell>
          <cell r="S108" t="str">
            <v>Ice ST Bucket (From Tawan)....</v>
          </cell>
          <cell r="T108" t="str">
            <v>Ice ST Bucket (From Tawan)....</v>
          </cell>
          <cell r="U108" t="str">
            <v>Ice ST Bucket (From Tawan)....</v>
          </cell>
          <cell r="V108">
            <v>0</v>
          </cell>
          <cell r="W108">
            <v>0</v>
          </cell>
          <cell r="Y108">
            <v>0</v>
          </cell>
        </row>
        <row r="109">
          <cell r="A109">
            <v>103</v>
          </cell>
          <cell r="B109" t="str">
            <v>808-85-053</v>
          </cell>
          <cell r="C109" t="str">
            <v>Bottle Opener..</v>
          </cell>
          <cell r="D109">
            <v>0</v>
          </cell>
          <cell r="E109" t="str">
            <v>Utensil</v>
          </cell>
          <cell r="F109" t="str">
            <v>Pc</v>
          </cell>
          <cell r="G109" t="str">
            <v>Pc</v>
          </cell>
          <cell r="H109">
            <v>0</v>
          </cell>
          <cell r="I109">
            <v>0</v>
          </cell>
          <cell r="J109">
            <v>0</v>
          </cell>
          <cell r="K109" t="str">
            <v>Pc</v>
          </cell>
          <cell r="L109" t="str">
            <v>Pc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103</v>
          </cell>
          <cell r="R109">
            <v>103</v>
          </cell>
          <cell r="S109" t="str">
            <v>Bottle Opener..</v>
          </cell>
          <cell r="T109" t="str">
            <v>Bottle Opener..</v>
          </cell>
          <cell r="U109" t="str">
            <v>Bottle Opener..</v>
          </cell>
          <cell r="V109">
            <v>0</v>
          </cell>
          <cell r="W109">
            <v>0</v>
          </cell>
          <cell r="Y109">
            <v>0</v>
          </cell>
        </row>
        <row r="110">
          <cell r="A110">
            <v>104</v>
          </cell>
          <cell r="B110" t="str">
            <v>808-85-054</v>
          </cell>
          <cell r="C110" t="str">
            <v>Cleaning Shove..</v>
          </cell>
          <cell r="D110">
            <v>0</v>
          </cell>
          <cell r="E110" t="str">
            <v>Utensil</v>
          </cell>
          <cell r="F110" t="str">
            <v>Pc</v>
          </cell>
          <cell r="G110" t="str">
            <v>Pc</v>
          </cell>
          <cell r="H110">
            <v>0</v>
          </cell>
          <cell r="I110">
            <v>0</v>
          </cell>
          <cell r="J110">
            <v>0</v>
          </cell>
          <cell r="K110" t="str">
            <v>Pc</v>
          </cell>
          <cell r="L110" t="str">
            <v>Pc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104</v>
          </cell>
          <cell r="R110">
            <v>104</v>
          </cell>
          <cell r="S110" t="str">
            <v>Cleaning Shove..</v>
          </cell>
          <cell r="T110" t="str">
            <v>Cleaning Shove..</v>
          </cell>
          <cell r="U110" t="str">
            <v>Cleaning Shove..</v>
          </cell>
          <cell r="V110">
            <v>0</v>
          </cell>
          <cell r="W110">
            <v>0</v>
          </cell>
          <cell r="Y110">
            <v>0</v>
          </cell>
        </row>
        <row r="111">
          <cell r="A111">
            <v>105</v>
          </cell>
          <cell r="B111" t="str">
            <v>808-85-055</v>
          </cell>
          <cell r="C111" t="str">
            <v>13cm Sealed Jar..</v>
          </cell>
          <cell r="D111">
            <v>0</v>
          </cell>
          <cell r="E111" t="str">
            <v>Utensil</v>
          </cell>
          <cell r="F111" t="str">
            <v>Pc</v>
          </cell>
          <cell r="G111" t="str">
            <v>Pc</v>
          </cell>
          <cell r="H111">
            <v>0</v>
          </cell>
          <cell r="I111">
            <v>0</v>
          </cell>
          <cell r="J111">
            <v>0</v>
          </cell>
          <cell r="K111" t="str">
            <v>Pc</v>
          </cell>
          <cell r="L111" t="str">
            <v>Pc</v>
          </cell>
          <cell r="M111">
            <v>0</v>
          </cell>
          <cell r="N111">
            <v>0</v>
          </cell>
          <cell r="O111">
            <v>0</v>
          </cell>
          <cell r="Q111">
            <v>105</v>
          </cell>
          <cell r="R111">
            <v>105</v>
          </cell>
          <cell r="S111" t="str">
            <v>13cm Sealed Jar..</v>
          </cell>
          <cell r="T111" t="str">
            <v>13cm Sealed Jar..</v>
          </cell>
          <cell r="U111" t="str">
            <v>13cm Sealed Jar..</v>
          </cell>
          <cell r="V111">
            <v>0</v>
          </cell>
          <cell r="W111">
            <v>0</v>
          </cell>
          <cell r="Y111">
            <v>0</v>
          </cell>
        </row>
        <row r="112">
          <cell r="A112">
            <v>106</v>
          </cell>
          <cell r="B112" t="str">
            <v>401-0004</v>
          </cell>
          <cell r="C112" t="str">
            <v>Cooking Towel..</v>
          </cell>
          <cell r="D112">
            <v>0</v>
          </cell>
          <cell r="E112" t="str">
            <v>G-Cleaning Supplies</v>
          </cell>
          <cell r="F112" t="str">
            <v>Pc</v>
          </cell>
          <cell r="G112" t="str">
            <v>Pc</v>
          </cell>
          <cell r="H112">
            <v>0</v>
          </cell>
          <cell r="I112">
            <v>0</v>
          </cell>
          <cell r="J112">
            <v>0</v>
          </cell>
          <cell r="K112" t="str">
            <v>Pc</v>
          </cell>
          <cell r="L112" t="str">
            <v>Pc</v>
          </cell>
          <cell r="M112">
            <v>0</v>
          </cell>
          <cell r="N112">
            <v>0</v>
          </cell>
          <cell r="O112">
            <v>0</v>
          </cell>
          <cell r="Q112">
            <v>106</v>
          </cell>
          <cell r="R112">
            <v>106</v>
          </cell>
          <cell r="S112" t="str">
            <v>Cooking Towel..</v>
          </cell>
          <cell r="T112" t="str">
            <v>Cooking Towel..</v>
          </cell>
          <cell r="U112" t="str">
            <v>Cooking Towel..</v>
          </cell>
          <cell r="V112">
            <v>0</v>
          </cell>
          <cell r="W112">
            <v>0</v>
          </cell>
          <cell r="Y112">
            <v>0</v>
          </cell>
        </row>
        <row r="113">
          <cell r="A113">
            <v>107</v>
          </cell>
          <cell r="B113" t="str">
            <v>808-85-056</v>
          </cell>
          <cell r="C113" t="str">
            <v>ST Water Dipper..</v>
          </cell>
          <cell r="D113">
            <v>0</v>
          </cell>
          <cell r="E113" t="str">
            <v>Utensil</v>
          </cell>
          <cell r="F113" t="str">
            <v>Pc</v>
          </cell>
          <cell r="G113" t="str">
            <v>Pc</v>
          </cell>
          <cell r="H113">
            <v>0</v>
          </cell>
          <cell r="I113">
            <v>0</v>
          </cell>
          <cell r="J113">
            <v>0</v>
          </cell>
          <cell r="K113" t="str">
            <v>Pc</v>
          </cell>
          <cell r="L113" t="str">
            <v>Pc</v>
          </cell>
          <cell r="M113">
            <v>0</v>
          </cell>
          <cell r="N113">
            <v>0</v>
          </cell>
          <cell r="O113">
            <v>0</v>
          </cell>
          <cell r="Q113">
            <v>107</v>
          </cell>
          <cell r="R113">
            <v>107</v>
          </cell>
          <cell r="S113" t="str">
            <v>ST Water Dipper..</v>
          </cell>
          <cell r="T113" t="str">
            <v>ST Water Dipper..</v>
          </cell>
          <cell r="U113" t="str">
            <v>ST Water Dipper..</v>
          </cell>
          <cell r="V113">
            <v>0</v>
          </cell>
          <cell r="W113">
            <v>0</v>
          </cell>
          <cell r="Y113">
            <v>0</v>
          </cell>
        </row>
        <row r="114">
          <cell r="A114">
            <v>108</v>
          </cell>
          <cell r="B114" t="str">
            <v>808-85-057</v>
          </cell>
          <cell r="C114" t="str">
            <v>TEA BUCKET 5L..</v>
          </cell>
          <cell r="D114">
            <v>0</v>
          </cell>
          <cell r="E114" t="str">
            <v>Utensil</v>
          </cell>
          <cell r="F114" t="str">
            <v>Pc</v>
          </cell>
          <cell r="G114" t="str">
            <v>Pc</v>
          </cell>
          <cell r="H114">
            <v>0</v>
          </cell>
          <cell r="I114">
            <v>0</v>
          </cell>
          <cell r="J114">
            <v>0</v>
          </cell>
          <cell r="K114" t="str">
            <v>Pc</v>
          </cell>
          <cell r="L114" t="str">
            <v>Pc</v>
          </cell>
          <cell r="M114">
            <v>0</v>
          </cell>
          <cell r="N114">
            <v>0</v>
          </cell>
          <cell r="O114">
            <v>0</v>
          </cell>
          <cell r="Q114">
            <v>108</v>
          </cell>
          <cell r="R114">
            <v>108</v>
          </cell>
          <cell r="S114" t="str">
            <v>TEA BUCKET 5L..</v>
          </cell>
          <cell r="T114" t="str">
            <v>TEA BUCKET 5L..</v>
          </cell>
          <cell r="U114" t="str">
            <v>TEA BUCKET 5L..</v>
          </cell>
          <cell r="V114">
            <v>0</v>
          </cell>
          <cell r="W114">
            <v>0</v>
          </cell>
          <cell r="Y114">
            <v>0</v>
          </cell>
        </row>
        <row r="115">
          <cell r="A115">
            <v>109</v>
          </cell>
          <cell r="B115" t="str">
            <v>808-85-058</v>
          </cell>
          <cell r="C115" t="str">
            <v>500cc ST Measuring Cup..</v>
          </cell>
          <cell r="D115">
            <v>0</v>
          </cell>
          <cell r="E115" t="str">
            <v>Utensil</v>
          </cell>
          <cell r="F115" t="str">
            <v>Pc</v>
          </cell>
          <cell r="G115" t="str">
            <v>Pc</v>
          </cell>
          <cell r="H115">
            <v>0</v>
          </cell>
          <cell r="I115">
            <v>0</v>
          </cell>
          <cell r="J115">
            <v>0</v>
          </cell>
          <cell r="K115" t="str">
            <v>Pc</v>
          </cell>
          <cell r="L115" t="str">
            <v>Pc</v>
          </cell>
          <cell r="M115">
            <v>0</v>
          </cell>
          <cell r="N115">
            <v>0</v>
          </cell>
          <cell r="O115">
            <v>0</v>
          </cell>
          <cell r="Q115">
            <v>109</v>
          </cell>
          <cell r="R115">
            <v>109</v>
          </cell>
          <cell r="S115" t="str">
            <v>500cc ST Measuring Cup..</v>
          </cell>
          <cell r="T115" t="str">
            <v>500cc ST Measuring Cup..</v>
          </cell>
          <cell r="U115" t="str">
            <v>500cc ST Measuring Cup..</v>
          </cell>
          <cell r="V115">
            <v>0</v>
          </cell>
          <cell r="W115">
            <v>0</v>
          </cell>
          <cell r="Y115">
            <v>0</v>
          </cell>
        </row>
        <row r="116">
          <cell r="A116">
            <v>110</v>
          </cell>
          <cell r="B116" t="str">
            <v>808-85-059</v>
          </cell>
          <cell r="C116" t="str">
            <v>300cc ST Measuring Cup</v>
          </cell>
          <cell r="D116">
            <v>0</v>
          </cell>
          <cell r="E116" t="str">
            <v>Utensil</v>
          </cell>
          <cell r="F116" t="str">
            <v>Pc</v>
          </cell>
          <cell r="G116" t="str">
            <v>Pc</v>
          </cell>
          <cell r="H116">
            <v>0</v>
          </cell>
          <cell r="I116">
            <v>0</v>
          </cell>
          <cell r="J116">
            <v>0</v>
          </cell>
          <cell r="K116" t="str">
            <v>Pc</v>
          </cell>
          <cell r="L116" t="str">
            <v>Pc</v>
          </cell>
          <cell r="M116">
            <v>0</v>
          </cell>
          <cell r="N116">
            <v>0</v>
          </cell>
          <cell r="O116">
            <v>0</v>
          </cell>
          <cell r="Q116">
            <v>110</v>
          </cell>
          <cell r="R116">
            <v>110</v>
          </cell>
          <cell r="S116" t="str">
            <v>300cc ST Measuring Cup</v>
          </cell>
          <cell r="T116" t="str">
            <v>300cc ST Measuring Cup</v>
          </cell>
          <cell r="U116" t="str">
            <v>300cc ST Measuring Cup</v>
          </cell>
          <cell r="V116">
            <v>0</v>
          </cell>
          <cell r="W116">
            <v>0</v>
          </cell>
          <cell r="Y116">
            <v>0</v>
          </cell>
        </row>
        <row r="117">
          <cell r="A117">
            <v>111</v>
          </cell>
          <cell r="B117" t="str">
            <v>808-85-060</v>
          </cell>
          <cell r="C117" t="str">
            <v>1000cc ST Measuring Cup</v>
          </cell>
          <cell r="D117">
            <v>0</v>
          </cell>
          <cell r="E117" t="str">
            <v>Utensil</v>
          </cell>
          <cell r="F117" t="str">
            <v>Pc</v>
          </cell>
          <cell r="G117" t="str">
            <v>Pc</v>
          </cell>
          <cell r="H117">
            <v>0</v>
          </cell>
          <cell r="I117">
            <v>0</v>
          </cell>
          <cell r="J117">
            <v>0</v>
          </cell>
          <cell r="K117" t="str">
            <v>Pc</v>
          </cell>
          <cell r="L117" t="str">
            <v>Pc</v>
          </cell>
          <cell r="M117">
            <v>0</v>
          </cell>
          <cell r="N117">
            <v>0</v>
          </cell>
          <cell r="O117">
            <v>0</v>
          </cell>
          <cell r="Q117">
            <v>111</v>
          </cell>
          <cell r="R117">
            <v>111</v>
          </cell>
          <cell r="S117" t="str">
            <v>1000cc ST Measuring Cup</v>
          </cell>
          <cell r="T117" t="str">
            <v>1000cc ST Measuring Cup</v>
          </cell>
          <cell r="U117" t="str">
            <v>1000cc ST Measuring Cup</v>
          </cell>
          <cell r="V117">
            <v>0</v>
          </cell>
          <cell r="W117">
            <v>0</v>
          </cell>
          <cell r="Y117">
            <v>0</v>
          </cell>
        </row>
        <row r="118">
          <cell r="A118">
            <v>112</v>
          </cell>
          <cell r="B118" t="str">
            <v>808-85-061</v>
          </cell>
          <cell r="C118" t="str">
            <v>1000cc ST Measuring Cup(Scale 10cc)</v>
          </cell>
          <cell r="D118">
            <v>0</v>
          </cell>
          <cell r="E118" t="str">
            <v>Utensil</v>
          </cell>
          <cell r="F118" t="str">
            <v>Pc</v>
          </cell>
          <cell r="G118" t="str">
            <v>Pc</v>
          </cell>
          <cell r="H118">
            <v>0</v>
          </cell>
          <cell r="I118">
            <v>0</v>
          </cell>
          <cell r="J118">
            <v>0</v>
          </cell>
          <cell r="K118" t="str">
            <v>Pc</v>
          </cell>
          <cell r="L118" t="str">
            <v>Pc</v>
          </cell>
          <cell r="M118">
            <v>0</v>
          </cell>
          <cell r="N118">
            <v>0</v>
          </cell>
          <cell r="O118">
            <v>0</v>
          </cell>
          <cell r="Q118">
            <v>112</v>
          </cell>
          <cell r="R118">
            <v>112</v>
          </cell>
          <cell r="S118" t="str">
            <v>1000cc ST Measuring Cup(Scale 10cc)</v>
          </cell>
          <cell r="T118" t="str">
            <v>1000cc ST Measuring Cup(Scale 10cc)</v>
          </cell>
          <cell r="U118" t="str">
            <v>1000cc ST Measuring Cup(Scale 10cc)</v>
          </cell>
          <cell r="V118">
            <v>0</v>
          </cell>
          <cell r="W118">
            <v>0</v>
          </cell>
          <cell r="Y118">
            <v>0</v>
          </cell>
        </row>
        <row r="119">
          <cell r="A119">
            <v>113</v>
          </cell>
          <cell r="B119" t="str">
            <v>808-85-062</v>
          </cell>
          <cell r="C119" t="str">
            <v>Bar Spoon Base</v>
          </cell>
          <cell r="D119">
            <v>0</v>
          </cell>
          <cell r="E119" t="str">
            <v>Utensil</v>
          </cell>
          <cell r="F119" t="str">
            <v>Pc</v>
          </cell>
          <cell r="G119" t="str">
            <v>Pc</v>
          </cell>
          <cell r="H119">
            <v>0</v>
          </cell>
          <cell r="I119">
            <v>0</v>
          </cell>
          <cell r="J119">
            <v>0</v>
          </cell>
          <cell r="K119" t="str">
            <v>Pc</v>
          </cell>
          <cell r="L119" t="str">
            <v>Pc</v>
          </cell>
          <cell r="M119">
            <v>0</v>
          </cell>
          <cell r="N119">
            <v>0</v>
          </cell>
          <cell r="O119">
            <v>0</v>
          </cell>
          <cell r="Q119">
            <v>113</v>
          </cell>
          <cell r="R119">
            <v>113</v>
          </cell>
          <cell r="S119" t="str">
            <v>Bar Spoon Base</v>
          </cell>
          <cell r="T119" t="str">
            <v>Bar Spoon Base</v>
          </cell>
          <cell r="U119" t="str">
            <v>Bar Spoon Base</v>
          </cell>
          <cell r="V119">
            <v>0</v>
          </cell>
          <cell r="W119">
            <v>0</v>
          </cell>
          <cell r="Y119">
            <v>0</v>
          </cell>
        </row>
        <row r="120">
          <cell r="A120">
            <v>114</v>
          </cell>
          <cell r="B120" t="str">
            <v>808-85-063</v>
          </cell>
          <cell r="C120" t="str">
            <v>ST Stir Bar</v>
          </cell>
          <cell r="D120">
            <v>0</v>
          </cell>
          <cell r="E120" t="str">
            <v>Utensil</v>
          </cell>
          <cell r="F120" t="str">
            <v>Pc</v>
          </cell>
          <cell r="G120" t="str">
            <v>Pc</v>
          </cell>
          <cell r="H120">
            <v>0</v>
          </cell>
          <cell r="I120">
            <v>0</v>
          </cell>
          <cell r="J120">
            <v>0</v>
          </cell>
          <cell r="K120" t="str">
            <v>Pc</v>
          </cell>
          <cell r="L120" t="str">
            <v>Pc</v>
          </cell>
          <cell r="M120">
            <v>0</v>
          </cell>
          <cell r="N120">
            <v>0</v>
          </cell>
          <cell r="O120">
            <v>0</v>
          </cell>
          <cell r="Q120">
            <v>114</v>
          </cell>
          <cell r="R120">
            <v>114</v>
          </cell>
          <cell r="S120" t="str">
            <v>ST Stir Bar</v>
          </cell>
          <cell r="T120" t="str">
            <v>ST Stir Bar</v>
          </cell>
          <cell r="U120" t="str">
            <v>ST Stir Bar</v>
          </cell>
          <cell r="V120">
            <v>0</v>
          </cell>
          <cell r="W120">
            <v>0</v>
          </cell>
          <cell r="Y120">
            <v>0</v>
          </cell>
        </row>
        <row r="121">
          <cell r="A121">
            <v>115</v>
          </cell>
          <cell r="B121" t="str">
            <v>405-0001</v>
          </cell>
          <cell r="C121" t="str">
            <v>Summer Uniform (S)</v>
          </cell>
          <cell r="D121">
            <v>0</v>
          </cell>
          <cell r="E121" t="str">
            <v>OE Inv-Uniform Clothes</v>
          </cell>
          <cell r="F121" t="str">
            <v>Pc</v>
          </cell>
          <cell r="G121" t="str">
            <v>Pc</v>
          </cell>
          <cell r="H121">
            <v>0</v>
          </cell>
          <cell r="I121">
            <v>0</v>
          </cell>
          <cell r="J121">
            <v>0</v>
          </cell>
          <cell r="K121" t="str">
            <v>Pc</v>
          </cell>
          <cell r="L121" t="str">
            <v>Pc</v>
          </cell>
          <cell r="M121">
            <v>0</v>
          </cell>
          <cell r="N121">
            <v>0</v>
          </cell>
          <cell r="O121">
            <v>0</v>
          </cell>
          <cell r="Q121">
            <v>115</v>
          </cell>
          <cell r="R121">
            <v>115</v>
          </cell>
          <cell r="S121" t="str">
            <v>Summer Uniform (S)</v>
          </cell>
          <cell r="T121" t="str">
            <v>Summer Uniform (S)</v>
          </cell>
          <cell r="U121" t="str">
            <v>Summer Uniform (S)</v>
          </cell>
          <cell r="V121">
            <v>0</v>
          </cell>
          <cell r="W121">
            <v>0</v>
          </cell>
          <cell r="Y121">
            <v>0</v>
          </cell>
        </row>
        <row r="122">
          <cell r="A122">
            <v>116</v>
          </cell>
          <cell r="B122" t="str">
            <v>405-0002</v>
          </cell>
          <cell r="C122" t="str">
            <v>Summer Uniform (M)</v>
          </cell>
          <cell r="D122">
            <v>0</v>
          </cell>
          <cell r="E122" t="str">
            <v>OE Inv-Uniform Clothes</v>
          </cell>
          <cell r="F122" t="str">
            <v>Pc</v>
          </cell>
          <cell r="G122" t="str">
            <v>Pc</v>
          </cell>
          <cell r="H122">
            <v>0</v>
          </cell>
          <cell r="I122">
            <v>0</v>
          </cell>
          <cell r="J122">
            <v>0</v>
          </cell>
          <cell r="K122" t="str">
            <v>Pc</v>
          </cell>
          <cell r="L122" t="str">
            <v>Pc</v>
          </cell>
          <cell r="M122">
            <v>0</v>
          </cell>
          <cell r="N122">
            <v>0</v>
          </cell>
          <cell r="O122">
            <v>0</v>
          </cell>
          <cell r="Q122">
            <v>116</v>
          </cell>
          <cell r="R122">
            <v>116</v>
          </cell>
          <cell r="S122" t="str">
            <v>Summer Uniform (M)</v>
          </cell>
          <cell r="T122" t="str">
            <v>Summer Uniform (M)</v>
          </cell>
          <cell r="U122" t="str">
            <v>Summer Uniform (M)</v>
          </cell>
          <cell r="V122">
            <v>0</v>
          </cell>
          <cell r="W122">
            <v>0</v>
          </cell>
          <cell r="Y122">
            <v>0</v>
          </cell>
        </row>
        <row r="123">
          <cell r="A123">
            <v>117</v>
          </cell>
          <cell r="B123" t="str">
            <v>405-0003</v>
          </cell>
          <cell r="C123" t="str">
            <v>Summer Uniform (L)</v>
          </cell>
          <cell r="D123">
            <v>0</v>
          </cell>
          <cell r="E123" t="str">
            <v>OE Inv-Uniform Clothes</v>
          </cell>
          <cell r="F123" t="str">
            <v>Pc</v>
          </cell>
          <cell r="G123" t="str">
            <v>Pc</v>
          </cell>
          <cell r="H123">
            <v>0</v>
          </cell>
          <cell r="I123">
            <v>0</v>
          </cell>
          <cell r="J123">
            <v>0</v>
          </cell>
          <cell r="K123" t="str">
            <v>Pc</v>
          </cell>
          <cell r="L123" t="str">
            <v>Pc</v>
          </cell>
          <cell r="M123">
            <v>0</v>
          </cell>
          <cell r="N123">
            <v>0</v>
          </cell>
          <cell r="O123">
            <v>0</v>
          </cell>
          <cell r="Q123">
            <v>117</v>
          </cell>
          <cell r="R123">
            <v>117</v>
          </cell>
          <cell r="S123" t="str">
            <v>Summer Uniform (L)</v>
          </cell>
          <cell r="T123" t="str">
            <v>Summer Uniform (L)</v>
          </cell>
          <cell r="U123" t="str">
            <v>Summer Uniform (L)</v>
          </cell>
          <cell r="V123">
            <v>0</v>
          </cell>
          <cell r="W123">
            <v>0</v>
          </cell>
          <cell r="Y123">
            <v>0</v>
          </cell>
        </row>
        <row r="124">
          <cell r="A124">
            <v>118</v>
          </cell>
          <cell r="B124" t="str">
            <v>405-0004</v>
          </cell>
          <cell r="C124" t="str">
            <v>Summer Uniform (XL)</v>
          </cell>
          <cell r="D124">
            <v>0</v>
          </cell>
          <cell r="E124" t="str">
            <v>OE Inv-Uniform Clothes</v>
          </cell>
          <cell r="F124" t="str">
            <v>Pc</v>
          </cell>
          <cell r="G124" t="str">
            <v>Pc</v>
          </cell>
          <cell r="H124">
            <v>0</v>
          </cell>
          <cell r="I124">
            <v>0</v>
          </cell>
          <cell r="J124">
            <v>0</v>
          </cell>
          <cell r="K124" t="str">
            <v>Pc</v>
          </cell>
          <cell r="L124" t="str">
            <v>Pc</v>
          </cell>
          <cell r="M124">
            <v>0</v>
          </cell>
          <cell r="N124">
            <v>0</v>
          </cell>
          <cell r="O124">
            <v>0</v>
          </cell>
          <cell r="Q124">
            <v>118</v>
          </cell>
          <cell r="R124">
            <v>118</v>
          </cell>
          <cell r="S124" t="str">
            <v>Summer Uniform (XL)</v>
          </cell>
          <cell r="T124" t="str">
            <v>Summer Uniform (XL)</v>
          </cell>
          <cell r="U124" t="str">
            <v>Summer Uniform (XL)</v>
          </cell>
          <cell r="V124">
            <v>0</v>
          </cell>
          <cell r="W124">
            <v>0</v>
          </cell>
          <cell r="Y124">
            <v>0</v>
          </cell>
        </row>
        <row r="125">
          <cell r="A125">
            <v>119</v>
          </cell>
          <cell r="B125" t="str">
            <v>405-0005</v>
          </cell>
          <cell r="C125" t="str">
            <v>Summer Uniform (2XL)</v>
          </cell>
          <cell r="D125">
            <v>0</v>
          </cell>
          <cell r="E125" t="str">
            <v>OE Inv-Uniform Clothes</v>
          </cell>
          <cell r="F125" t="str">
            <v>Pc</v>
          </cell>
          <cell r="G125" t="str">
            <v>Pc</v>
          </cell>
          <cell r="H125">
            <v>0</v>
          </cell>
          <cell r="I125">
            <v>0</v>
          </cell>
          <cell r="J125">
            <v>0</v>
          </cell>
          <cell r="K125" t="str">
            <v>Pc</v>
          </cell>
          <cell r="L125" t="str">
            <v>Pc</v>
          </cell>
          <cell r="M125">
            <v>0</v>
          </cell>
          <cell r="N125">
            <v>0</v>
          </cell>
          <cell r="O125">
            <v>0</v>
          </cell>
          <cell r="Q125">
            <v>119</v>
          </cell>
          <cell r="R125">
            <v>119</v>
          </cell>
          <cell r="S125" t="str">
            <v>Summer Uniform (2XL)</v>
          </cell>
          <cell r="T125" t="str">
            <v>Summer Uniform (2XL)</v>
          </cell>
          <cell r="U125" t="str">
            <v>Summer Uniform (2XL)</v>
          </cell>
          <cell r="V125">
            <v>0</v>
          </cell>
          <cell r="W125">
            <v>0</v>
          </cell>
          <cell r="Y125">
            <v>0</v>
          </cell>
        </row>
        <row r="126">
          <cell r="A126">
            <v>120</v>
          </cell>
          <cell r="B126" t="str">
            <v>405-0006</v>
          </cell>
          <cell r="C126" t="str">
            <v>Truedan Shirt (S)</v>
          </cell>
          <cell r="D126">
            <v>0</v>
          </cell>
          <cell r="E126" t="str">
            <v>OE Inv-Uniform Clothes</v>
          </cell>
          <cell r="F126" t="str">
            <v>Pc</v>
          </cell>
          <cell r="G126" t="str">
            <v>Pc</v>
          </cell>
          <cell r="H126">
            <v>0</v>
          </cell>
          <cell r="I126">
            <v>0</v>
          </cell>
          <cell r="J126">
            <v>0</v>
          </cell>
          <cell r="K126" t="str">
            <v>Pc</v>
          </cell>
          <cell r="L126" t="str">
            <v>Pc</v>
          </cell>
          <cell r="M126">
            <v>0</v>
          </cell>
          <cell r="N126">
            <v>0</v>
          </cell>
          <cell r="O126">
            <v>0</v>
          </cell>
          <cell r="Q126">
            <v>120</v>
          </cell>
          <cell r="R126">
            <v>120</v>
          </cell>
          <cell r="S126" t="str">
            <v>Truedan Shirt (S)</v>
          </cell>
          <cell r="T126" t="str">
            <v>Truedan Shirt (S)</v>
          </cell>
          <cell r="U126" t="str">
            <v>Truedan Shirt (S)</v>
          </cell>
          <cell r="V126">
            <v>0</v>
          </cell>
          <cell r="W126">
            <v>0</v>
          </cell>
          <cell r="Y126">
            <v>0</v>
          </cell>
        </row>
        <row r="127">
          <cell r="A127">
            <v>121</v>
          </cell>
          <cell r="B127" t="str">
            <v>405-0007</v>
          </cell>
          <cell r="C127" t="str">
            <v>Truedan Shirt (M)</v>
          </cell>
          <cell r="D127">
            <v>0</v>
          </cell>
          <cell r="E127" t="str">
            <v>OE Inv-Uniform Clothes</v>
          </cell>
          <cell r="F127" t="str">
            <v>Pc</v>
          </cell>
          <cell r="G127" t="str">
            <v>Pc</v>
          </cell>
          <cell r="H127">
            <v>0</v>
          </cell>
          <cell r="I127">
            <v>0</v>
          </cell>
          <cell r="J127">
            <v>0</v>
          </cell>
          <cell r="K127" t="str">
            <v>Pc</v>
          </cell>
          <cell r="L127" t="str">
            <v>Pc</v>
          </cell>
          <cell r="M127">
            <v>0</v>
          </cell>
          <cell r="N127">
            <v>0</v>
          </cell>
          <cell r="O127">
            <v>0</v>
          </cell>
          <cell r="Q127">
            <v>121</v>
          </cell>
          <cell r="R127">
            <v>121</v>
          </cell>
          <cell r="S127" t="str">
            <v>Truedan Shirt (M)</v>
          </cell>
          <cell r="T127" t="str">
            <v>Truedan Shirt (M)</v>
          </cell>
          <cell r="U127" t="str">
            <v>Truedan Shirt (M)</v>
          </cell>
          <cell r="V127">
            <v>0</v>
          </cell>
          <cell r="W127">
            <v>0</v>
          </cell>
          <cell r="Y127">
            <v>0</v>
          </cell>
        </row>
        <row r="128">
          <cell r="A128">
            <v>122</v>
          </cell>
          <cell r="B128" t="str">
            <v>405-0008</v>
          </cell>
          <cell r="C128" t="str">
            <v>Truedan Shirt (L)</v>
          </cell>
          <cell r="D128">
            <v>0</v>
          </cell>
          <cell r="E128" t="str">
            <v>OE Inv-Uniform Clothes</v>
          </cell>
          <cell r="F128" t="str">
            <v>Pc</v>
          </cell>
          <cell r="G128" t="str">
            <v>Pc</v>
          </cell>
          <cell r="H128">
            <v>0</v>
          </cell>
          <cell r="I128">
            <v>0</v>
          </cell>
          <cell r="J128">
            <v>0</v>
          </cell>
          <cell r="K128" t="str">
            <v>Pc</v>
          </cell>
          <cell r="L128" t="str">
            <v>Pc</v>
          </cell>
          <cell r="M128">
            <v>0</v>
          </cell>
          <cell r="N128">
            <v>0</v>
          </cell>
          <cell r="O128">
            <v>0</v>
          </cell>
          <cell r="Q128">
            <v>122</v>
          </cell>
          <cell r="R128">
            <v>122</v>
          </cell>
          <cell r="S128" t="str">
            <v>Truedan Shirt (L)</v>
          </cell>
          <cell r="T128" t="str">
            <v>Truedan Shirt (L)</v>
          </cell>
          <cell r="U128" t="str">
            <v>Truedan Shirt (L)</v>
          </cell>
          <cell r="V128">
            <v>0</v>
          </cell>
          <cell r="W128">
            <v>0</v>
          </cell>
          <cell r="Y128">
            <v>0</v>
          </cell>
        </row>
        <row r="129">
          <cell r="A129">
            <v>123</v>
          </cell>
          <cell r="B129" t="str">
            <v>405-0009</v>
          </cell>
          <cell r="C129" t="str">
            <v>Truedan Shirt (XL)</v>
          </cell>
          <cell r="D129">
            <v>0</v>
          </cell>
          <cell r="E129" t="str">
            <v>OE Inv-Uniform Clothes</v>
          </cell>
          <cell r="F129" t="str">
            <v>Pc</v>
          </cell>
          <cell r="G129" t="str">
            <v>Pc</v>
          </cell>
          <cell r="H129">
            <v>0</v>
          </cell>
          <cell r="I129">
            <v>0</v>
          </cell>
          <cell r="J129">
            <v>0</v>
          </cell>
          <cell r="K129" t="str">
            <v>Pc</v>
          </cell>
          <cell r="L129" t="str">
            <v>Pc</v>
          </cell>
          <cell r="M129">
            <v>0</v>
          </cell>
          <cell r="N129">
            <v>0</v>
          </cell>
          <cell r="O129">
            <v>0</v>
          </cell>
          <cell r="Q129">
            <v>123</v>
          </cell>
          <cell r="R129">
            <v>123</v>
          </cell>
          <cell r="S129" t="str">
            <v>Truedan Shirt (XL)</v>
          </cell>
          <cell r="T129" t="str">
            <v>Truedan Shirt (XL)</v>
          </cell>
          <cell r="U129" t="str">
            <v>Truedan Shirt (XL)</v>
          </cell>
          <cell r="V129">
            <v>0</v>
          </cell>
          <cell r="W129">
            <v>0</v>
          </cell>
          <cell r="Y129">
            <v>0</v>
          </cell>
        </row>
        <row r="130">
          <cell r="A130">
            <v>124</v>
          </cell>
          <cell r="B130" t="str">
            <v>405-0010</v>
          </cell>
          <cell r="C130" t="str">
            <v>Truedan Shirt (2XL)</v>
          </cell>
          <cell r="D130">
            <v>0</v>
          </cell>
          <cell r="E130" t="str">
            <v>OE Inv-Uniform Clothes</v>
          </cell>
          <cell r="F130" t="str">
            <v>Pc</v>
          </cell>
          <cell r="G130" t="str">
            <v>Pc</v>
          </cell>
          <cell r="H130">
            <v>0</v>
          </cell>
          <cell r="I130">
            <v>0</v>
          </cell>
          <cell r="J130">
            <v>0</v>
          </cell>
          <cell r="K130" t="str">
            <v>Pc</v>
          </cell>
          <cell r="L130" t="str">
            <v>Pc</v>
          </cell>
          <cell r="M130">
            <v>0</v>
          </cell>
          <cell r="N130">
            <v>0</v>
          </cell>
          <cell r="O130">
            <v>0</v>
          </cell>
          <cell r="Q130">
            <v>124</v>
          </cell>
          <cell r="R130">
            <v>124</v>
          </cell>
          <cell r="S130" t="str">
            <v>Truedan Shirt (2XL)</v>
          </cell>
          <cell r="T130" t="str">
            <v>Truedan Shirt (2XL)</v>
          </cell>
          <cell r="U130" t="str">
            <v>Truedan Shirt (2XL)</v>
          </cell>
          <cell r="V130">
            <v>0</v>
          </cell>
          <cell r="W130">
            <v>0</v>
          </cell>
          <cell r="Y130">
            <v>0</v>
          </cell>
        </row>
        <row r="131">
          <cell r="A131">
            <v>125</v>
          </cell>
          <cell r="B131" t="str">
            <v>405-0011</v>
          </cell>
          <cell r="C131" t="str">
            <v>Apron</v>
          </cell>
          <cell r="D131">
            <v>0</v>
          </cell>
          <cell r="E131" t="str">
            <v>OE Inv-Uniform Clothes</v>
          </cell>
          <cell r="F131" t="str">
            <v>Pc</v>
          </cell>
          <cell r="G131" t="str">
            <v>Pc</v>
          </cell>
          <cell r="H131">
            <v>0</v>
          </cell>
          <cell r="I131">
            <v>0</v>
          </cell>
          <cell r="J131">
            <v>0</v>
          </cell>
          <cell r="K131" t="str">
            <v>Pc</v>
          </cell>
          <cell r="L131" t="str">
            <v>Pc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125</v>
          </cell>
          <cell r="R131">
            <v>125</v>
          </cell>
          <cell r="S131" t="str">
            <v>Apron</v>
          </cell>
          <cell r="T131" t="str">
            <v>Apron</v>
          </cell>
          <cell r="U131" t="str">
            <v>Apron</v>
          </cell>
          <cell r="V131">
            <v>0</v>
          </cell>
          <cell r="W131">
            <v>0</v>
          </cell>
          <cell r="Y131">
            <v>0</v>
          </cell>
        </row>
        <row r="132">
          <cell r="A132">
            <v>126</v>
          </cell>
          <cell r="B132" t="str">
            <v>405-0012</v>
          </cell>
          <cell r="C132" t="str">
            <v>Truedan Cap(Black Logo)</v>
          </cell>
          <cell r="D132">
            <v>0</v>
          </cell>
          <cell r="E132" t="str">
            <v>OE Inv-Uniform Clothes</v>
          </cell>
          <cell r="F132" t="str">
            <v>Pc</v>
          </cell>
          <cell r="G132" t="str">
            <v>Pc</v>
          </cell>
          <cell r="H132">
            <v>0</v>
          </cell>
          <cell r="I132">
            <v>0</v>
          </cell>
          <cell r="J132">
            <v>0</v>
          </cell>
          <cell r="K132" t="str">
            <v>Pc</v>
          </cell>
          <cell r="L132" t="str">
            <v>Pc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126</v>
          </cell>
          <cell r="R132">
            <v>126</v>
          </cell>
          <cell r="S132" t="str">
            <v>Truedan Cap(Black Logo)</v>
          </cell>
          <cell r="T132" t="str">
            <v>Truedan Cap(Black Logo)</v>
          </cell>
          <cell r="U132" t="str">
            <v>Truedan Cap(Black Logo)</v>
          </cell>
          <cell r="V132">
            <v>0</v>
          </cell>
          <cell r="W132">
            <v>0</v>
          </cell>
          <cell r="Y132">
            <v>0</v>
          </cell>
        </row>
        <row r="133">
          <cell r="A133">
            <v>127</v>
          </cell>
          <cell r="B133" t="str">
            <v>405-0013</v>
          </cell>
          <cell r="C133" t="str">
            <v>Truedan Cap(White Logo)</v>
          </cell>
          <cell r="D133">
            <v>0</v>
          </cell>
          <cell r="E133" t="str">
            <v>OE Inv-Uniform Clothes</v>
          </cell>
          <cell r="F133" t="str">
            <v>Pc</v>
          </cell>
          <cell r="G133" t="str">
            <v>Pc</v>
          </cell>
          <cell r="H133">
            <v>0</v>
          </cell>
          <cell r="I133">
            <v>0</v>
          </cell>
          <cell r="J133">
            <v>0</v>
          </cell>
          <cell r="K133" t="str">
            <v>Pc</v>
          </cell>
          <cell r="L133" t="str">
            <v>Pc</v>
          </cell>
          <cell r="M133">
            <v>0</v>
          </cell>
          <cell r="N133">
            <v>0</v>
          </cell>
          <cell r="O133">
            <v>0</v>
          </cell>
          <cell r="Q133">
            <v>127</v>
          </cell>
          <cell r="R133">
            <v>127</v>
          </cell>
          <cell r="S133" t="str">
            <v>Truedan Cap(White Logo)</v>
          </cell>
          <cell r="T133" t="str">
            <v>Truedan Cap(White Logo)</v>
          </cell>
          <cell r="U133" t="str">
            <v>Truedan Cap(White Logo)</v>
          </cell>
          <cell r="V133">
            <v>0</v>
          </cell>
          <cell r="W133">
            <v>0</v>
          </cell>
          <cell r="Y133">
            <v>0</v>
          </cell>
        </row>
        <row r="134">
          <cell r="A134">
            <v>128</v>
          </cell>
          <cell r="B134" t="str">
            <v>405-0014</v>
          </cell>
          <cell r="C134" t="str">
            <v>Nameplate</v>
          </cell>
          <cell r="D134">
            <v>0</v>
          </cell>
          <cell r="E134" t="str">
            <v>Utensil</v>
          </cell>
          <cell r="F134" t="str">
            <v>Pc</v>
          </cell>
          <cell r="G134" t="str">
            <v>Pc</v>
          </cell>
          <cell r="H134">
            <v>0</v>
          </cell>
          <cell r="I134">
            <v>0</v>
          </cell>
          <cell r="J134">
            <v>0</v>
          </cell>
          <cell r="K134" t="str">
            <v>Pc</v>
          </cell>
          <cell r="L134" t="str">
            <v>Pc</v>
          </cell>
          <cell r="M134">
            <v>0</v>
          </cell>
          <cell r="N134">
            <v>0</v>
          </cell>
          <cell r="O134">
            <v>0</v>
          </cell>
          <cell r="Q134">
            <v>128</v>
          </cell>
          <cell r="R134">
            <v>128</v>
          </cell>
          <cell r="S134" t="str">
            <v>Nameplate</v>
          </cell>
          <cell r="T134" t="str">
            <v>Nameplate</v>
          </cell>
          <cell r="U134" t="str">
            <v>Nameplate</v>
          </cell>
          <cell r="V134">
            <v>0</v>
          </cell>
          <cell r="W134">
            <v>0</v>
          </cell>
          <cell r="Y134">
            <v>0</v>
          </cell>
        </row>
        <row r="135">
          <cell r="A135">
            <v>129</v>
          </cell>
          <cell r="B135" t="str">
            <v>808-85-064</v>
          </cell>
          <cell r="C135" t="str">
            <v>Soup Stainless Steel Pot 30Cm x 40Cm</v>
          </cell>
          <cell r="D135">
            <v>0</v>
          </cell>
          <cell r="E135" t="str">
            <v>Utensil</v>
          </cell>
          <cell r="F135" t="str">
            <v>Pc</v>
          </cell>
          <cell r="G135" t="str">
            <v>Pc</v>
          </cell>
          <cell r="H135">
            <v>0</v>
          </cell>
          <cell r="I135">
            <v>0</v>
          </cell>
          <cell r="J135">
            <v>0</v>
          </cell>
          <cell r="K135" t="str">
            <v>Pc</v>
          </cell>
          <cell r="L135" t="str">
            <v>Pc</v>
          </cell>
          <cell r="M135">
            <v>0</v>
          </cell>
          <cell r="N135">
            <v>0</v>
          </cell>
          <cell r="O135">
            <v>0</v>
          </cell>
          <cell r="Q135">
            <v>129</v>
          </cell>
          <cell r="R135">
            <v>129</v>
          </cell>
          <cell r="S135" t="str">
            <v>Soup Stainless Steel Pot 30Cm x 40Cm</v>
          </cell>
          <cell r="T135" t="str">
            <v>Soup Stainless Steel Pot 30Cm x 40Cm</v>
          </cell>
          <cell r="U135" t="str">
            <v>Soup Stainless Steel Pot 30Cm x 40Cm</v>
          </cell>
          <cell r="V135">
            <v>0</v>
          </cell>
          <cell r="W135">
            <v>0</v>
          </cell>
          <cell r="Y135">
            <v>0</v>
          </cell>
        </row>
        <row r="136">
          <cell r="A136">
            <v>130</v>
          </cell>
          <cell r="B136" t="str">
            <v>808-85-065</v>
          </cell>
          <cell r="C136" t="str">
            <v>Soup Stainless Steel Pot 25Cm x 40Cm</v>
          </cell>
          <cell r="D136">
            <v>0</v>
          </cell>
          <cell r="E136" t="str">
            <v>Utensil</v>
          </cell>
          <cell r="F136" t="str">
            <v>Pc</v>
          </cell>
          <cell r="G136" t="str">
            <v>Pc</v>
          </cell>
          <cell r="H136">
            <v>0</v>
          </cell>
          <cell r="I136">
            <v>0</v>
          </cell>
          <cell r="J136">
            <v>0</v>
          </cell>
          <cell r="K136" t="str">
            <v>Pc</v>
          </cell>
          <cell r="L136" t="str">
            <v>Pc</v>
          </cell>
          <cell r="M136">
            <v>0</v>
          </cell>
          <cell r="N136">
            <v>0</v>
          </cell>
          <cell r="O136">
            <v>0</v>
          </cell>
          <cell r="Q136">
            <v>130</v>
          </cell>
          <cell r="R136">
            <v>130</v>
          </cell>
          <cell r="S136" t="str">
            <v>Soup Stainless Steel Pot 25Cm x 40Cm</v>
          </cell>
          <cell r="T136" t="str">
            <v>Soup Stainless Steel Pot 25Cm x 40Cm</v>
          </cell>
          <cell r="U136" t="str">
            <v>Soup Stainless Steel Pot 25Cm x 40Cm</v>
          </cell>
          <cell r="V136">
            <v>0</v>
          </cell>
          <cell r="W136">
            <v>0</v>
          </cell>
          <cell r="Y136">
            <v>0</v>
          </cell>
        </row>
        <row r="137">
          <cell r="A137">
            <v>131</v>
          </cell>
          <cell r="B137" t="str">
            <v>808-85-066</v>
          </cell>
          <cell r="C137" t="str">
            <v>5000CC MEASURING CUP</v>
          </cell>
          <cell r="D137">
            <v>0</v>
          </cell>
          <cell r="E137" t="str">
            <v>Utensil</v>
          </cell>
          <cell r="F137" t="str">
            <v>Pc</v>
          </cell>
          <cell r="G137" t="str">
            <v>Pc</v>
          </cell>
          <cell r="H137">
            <v>0</v>
          </cell>
          <cell r="I137">
            <v>0</v>
          </cell>
          <cell r="J137">
            <v>0</v>
          </cell>
          <cell r="K137" t="str">
            <v>Pc</v>
          </cell>
          <cell r="L137" t="str">
            <v>Pc</v>
          </cell>
          <cell r="M137">
            <v>0</v>
          </cell>
          <cell r="N137">
            <v>0</v>
          </cell>
          <cell r="O137">
            <v>0</v>
          </cell>
          <cell r="Q137">
            <v>131</v>
          </cell>
          <cell r="R137">
            <v>131</v>
          </cell>
          <cell r="S137" t="str">
            <v>5000CC MEASURING CUP</v>
          </cell>
          <cell r="T137" t="str">
            <v>5000CC MEASURING CUP</v>
          </cell>
          <cell r="U137" t="str">
            <v>5000CC MEASURING CUP</v>
          </cell>
          <cell r="V137">
            <v>0</v>
          </cell>
          <cell r="W137">
            <v>0</v>
          </cell>
          <cell r="Y137">
            <v>0</v>
          </cell>
        </row>
        <row r="138">
          <cell r="A138">
            <v>132</v>
          </cell>
          <cell r="B138" t="str">
            <v xml:space="preserve">406-0001  </v>
          </cell>
          <cell r="C138" t="str">
            <v>Napkin Luna Logo 48*48mm</v>
          </cell>
          <cell r="D138">
            <v>0</v>
          </cell>
          <cell r="E138">
            <v>0</v>
          </cell>
          <cell r="F138" t="str">
            <v>Pc</v>
          </cell>
          <cell r="G138" t="str">
            <v>Pc</v>
          </cell>
          <cell r="H138">
            <v>0</v>
          </cell>
          <cell r="I138">
            <v>0</v>
          </cell>
          <cell r="J138">
            <v>0</v>
          </cell>
          <cell r="K138" t="str">
            <v>Pc</v>
          </cell>
          <cell r="L138" t="str">
            <v>Pc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132</v>
          </cell>
          <cell r="R138">
            <v>132</v>
          </cell>
          <cell r="S138" t="str">
            <v>Napkin Luna Logo 48*48mm</v>
          </cell>
          <cell r="T138" t="str">
            <v>Napkin Luna Logo 48*48mm</v>
          </cell>
          <cell r="U138" t="str">
            <v>Napkin Luna Logo 48*48mm</v>
          </cell>
          <cell r="V138">
            <v>0</v>
          </cell>
          <cell r="W138">
            <v>0</v>
          </cell>
          <cell r="Y138">
            <v>0</v>
          </cell>
        </row>
        <row r="139">
          <cell r="A139">
            <v>133</v>
          </cell>
          <cell r="B139" t="str">
            <v>401-0005</v>
          </cell>
          <cell r="C139" t="str">
            <v>Cleaning Brush</v>
          </cell>
          <cell r="D139">
            <v>0</v>
          </cell>
          <cell r="E139" t="str">
            <v>G-Cleaning Supplies</v>
          </cell>
          <cell r="F139" t="str">
            <v>Pc</v>
          </cell>
          <cell r="G139" t="str">
            <v>Pc</v>
          </cell>
          <cell r="H139">
            <v>0</v>
          </cell>
          <cell r="I139">
            <v>0</v>
          </cell>
          <cell r="J139">
            <v>0</v>
          </cell>
          <cell r="K139" t="str">
            <v>Pc</v>
          </cell>
          <cell r="L139" t="str">
            <v>Pc</v>
          </cell>
          <cell r="M139">
            <v>0</v>
          </cell>
          <cell r="N139">
            <v>0</v>
          </cell>
          <cell r="O139">
            <v>0</v>
          </cell>
          <cell r="Q139">
            <v>133</v>
          </cell>
          <cell r="R139">
            <v>133</v>
          </cell>
          <cell r="S139" t="str">
            <v>Cleaning Brush</v>
          </cell>
          <cell r="T139" t="str">
            <v>Cleaning Brush</v>
          </cell>
          <cell r="U139" t="str">
            <v>Cleaning Brush</v>
          </cell>
          <cell r="V139">
            <v>0</v>
          </cell>
          <cell r="W139">
            <v>0</v>
          </cell>
          <cell r="Y139">
            <v>0</v>
          </cell>
        </row>
        <row r="140">
          <cell r="A140">
            <v>134</v>
          </cell>
          <cell r="B140" t="str">
            <v>808-85-067</v>
          </cell>
          <cell r="C140" t="str">
            <v xml:space="preserve"> Plastic Box 2680ml</v>
          </cell>
          <cell r="D140">
            <v>0</v>
          </cell>
          <cell r="E140" t="str">
            <v>Utensil</v>
          </cell>
          <cell r="F140" t="str">
            <v>Pc</v>
          </cell>
          <cell r="G140" t="str">
            <v>Pc</v>
          </cell>
          <cell r="H140">
            <v>0</v>
          </cell>
          <cell r="I140">
            <v>0</v>
          </cell>
          <cell r="J140">
            <v>0</v>
          </cell>
          <cell r="K140" t="str">
            <v>Pc</v>
          </cell>
          <cell r="L140" t="str">
            <v>Pc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134</v>
          </cell>
          <cell r="R140">
            <v>134</v>
          </cell>
          <cell r="S140" t="str">
            <v xml:space="preserve"> Plastic Box 2680ml</v>
          </cell>
          <cell r="T140" t="str">
            <v xml:space="preserve"> Plastic Box 2680ml</v>
          </cell>
          <cell r="U140" t="str">
            <v xml:space="preserve"> Plastic Box 2680ml</v>
          </cell>
          <cell r="V140">
            <v>0</v>
          </cell>
          <cell r="W140">
            <v>0</v>
          </cell>
          <cell r="Y140">
            <v>0</v>
          </cell>
        </row>
        <row r="141">
          <cell r="A141">
            <v>135</v>
          </cell>
          <cell r="B141" t="str">
            <v>808-85-068</v>
          </cell>
          <cell r="C141" t="str">
            <v xml:space="preserve"> Plastic Box 1350ml</v>
          </cell>
          <cell r="D141">
            <v>0</v>
          </cell>
          <cell r="E141" t="str">
            <v>Utensil</v>
          </cell>
          <cell r="F141" t="str">
            <v>Pc</v>
          </cell>
          <cell r="G141" t="str">
            <v>Pc</v>
          </cell>
          <cell r="H141">
            <v>0</v>
          </cell>
          <cell r="I141">
            <v>0</v>
          </cell>
          <cell r="J141">
            <v>0</v>
          </cell>
          <cell r="K141" t="str">
            <v>Pc</v>
          </cell>
          <cell r="L141" t="str">
            <v>Pc</v>
          </cell>
          <cell r="M141">
            <v>0</v>
          </cell>
          <cell r="N141">
            <v>0</v>
          </cell>
          <cell r="O141">
            <v>0</v>
          </cell>
          <cell r="Q141">
            <v>135</v>
          </cell>
          <cell r="R141">
            <v>135</v>
          </cell>
          <cell r="S141" t="str">
            <v xml:space="preserve"> Plastic Box 1350ml</v>
          </cell>
          <cell r="T141" t="str">
            <v xml:space="preserve"> Plastic Box 1350ml</v>
          </cell>
          <cell r="U141" t="str">
            <v xml:space="preserve"> Plastic Box 1350ml</v>
          </cell>
          <cell r="V141">
            <v>0</v>
          </cell>
          <cell r="W141">
            <v>0</v>
          </cell>
          <cell r="Y141">
            <v>0</v>
          </cell>
        </row>
        <row r="142">
          <cell r="A142">
            <v>136</v>
          </cell>
          <cell r="B142" t="str">
            <v>401-0006</v>
          </cell>
          <cell r="C142" t="str">
            <v>DISH WASHING SPONG 12Pcs/Pack</v>
          </cell>
          <cell r="D142">
            <v>0</v>
          </cell>
          <cell r="E142" t="str">
            <v>G-Cleaning Supplies</v>
          </cell>
          <cell r="F142" t="str">
            <v>Pack</v>
          </cell>
          <cell r="G142" t="str">
            <v>12Pcs/Pack</v>
          </cell>
          <cell r="H142">
            <v>0</v>
          </cell>
          <cell r="I142">
            <v>1</v>
          </cell>
          <cell r="J142">
            <v>0</v>
          </cell>
          <cell r="K142" t="str">
            <v>Pack</v>
          </cell>
          <cell r="L142" t="str">
            <v>12Pcs/Pack</v>
          </cell>
          <cell r="M142">
            <v>0</v>
          </cell>
          <cell r="N142">
            <v>0</v>
          </cell>
          <cell r="O142">
            <v>0</v>
          </cell>
          <cell r="Q142">
            <v>136</v>
          </cell>
          <cell r="R142">
            <v>136</v>
          </cell>
          <cell r="S142" t="str">
            <v>DISH WASHING SPONG 12Pcs/Pack</v>
          </cell>
          <cell r="T142" t="str">
            <v>DISH WASHING SPONG 12Pcs/Pack</v>
          </cell>
          <cell r="U142" t="str">
            <v>DISH WASHING SPONG 12Pcs/Pack</v>
          </cell>
          <cell r="V142">
            <v>0</v>
          </cell>
          <cell r="W142">
            <v>0</v>
          </cell>
          <cell r="Y142">
            <v>0</v>
          </cell>
        </row>
        <row r="143">
          <cell r="A143">
            <v>137</v>
          </cell>
          <cell r="B143" t="str">
            <v>808-85-069</v>
          </cell>
          <cell r="C143" t="str">
            <v xml:space="preserve">18cm Pot With Cover </v>
          </cell>
          <cell r="D143">
            <v>0</v>
          </cell>
          <cell r="E143" t="str">
            <v>Utensil</v>
          </cell>
          <cell r="F143" t="str">
            <v>Pc</v>
          </cell>
          <cell r="G143" t="str">
            <v>Pc</v>
          </cell>
          <cell r="H143">
            <v>0</v>
          </cell>
          <cell r="I143">
            <v>0</v>
          </cell>
          <cell r="J143">
            <v>0</v>
          </cell>
          <cell r="K143" t="str">
            <v>Pc</v>
          </cell>
          <cell r="L143" t="str">
            <v>Pc</v>
          </cell>
          <cell r="M143">
            <v>0</v>
          </cell>
          <cell r="N143">
            <v>0</v>
          </cell>
          <cell r="O143">
            <v>0</v>
          </cell>
          <cell r="Q143">
            <v>137</v>
          </cell>
          <cell r="R143">
            <v>137</v>
          </cell>
          <cell r="S143" t="str">
            <v xml:space="preserve">18cm Pot With Cover </v>
          </cell>
          <cell r="T143" t="str">
            <v xml:space="preserve">18cm Pot With Cover </v>
          </cell>
          <cell r="U143" t="str">
            <v xml:space="preserve">18cm Pot With Cover </v>
          </cell>
          <cell r="V143">
            <v>0</v>
          </cell>
          <cell r="W143">
            <v>0</v>
          </cell>
          <cell r="Y143">
            <v>0</v>
          </cell>
        </row>
        <row r="144">
          <cell r="A144">
            <v>138</v>
          </cell>
          <cell r="B144" t="str">
            <v>808-85-070</v>
          </cell>
          <cell r="C144" t="str">
            <v>16Cm With Handle</v>
          </cell>
          <cell r="D144">
            <v>0</v>
          </cell>
          <cell r="E144" t="str">
            <v>Utensil</v>
          </cell>
          <cell r="F144" t="str">
            <v>Pc</v>
          </cell>
          <cell r="G144" t="str">
            <v>Pc</v>
          </cell>
          <cell r="H144">
            <v>0</v>
          </cell>
          <cell r="I144">
            <v>0</v>
          </cell>
          <cell r="J144">
            <v>0</v>
          </cell>
          <cell r="K144" t="str">
            <v>Pc</v>
          </cell>
          <cell r="L144" t="str">
            <v>Pc</v>
          </cell>
          <cell r="M144">
            <v>0</v>
          </cell>
          <cell r="N144">
            <v>0</v>
          </cell>
          <cell r="O144">
            <v>0</v>
          </cell>
          <cell r="Q144">
            <v>138</v>
          </cell>
          <cell r="R144">
            <v>138</v>
          </cell>
          <cell r="S144" t="str">
            <v>16Cm With Handle</v>
          </cell>
          <cell r="T144" t="str">
            <v>16Cm With Handle</v>
          </cell>
          <cell r="U144" t="str">
            <v>16Cm With Handle</v>
          </cell>
          <cell r="V144">
            <v>0</v>
          </cell>
          <cell r="W144">
            <v>0</v>
          </cell>
          <cell r="Y144">
            <v>0</v>
          </cell>
        </row>
        <row r="145">
          <cell r="A145">
            <v>139</v>
          </cell>
          <cell r="B145" t="str">
            <v>808-85-071</v>
          </cell>
          <cell r="C145" t="str">
            <v xml:space="preserve"> Square Plate 35x50 (With Hole) ..</v>
          </cell>
          <cell r="D145">
            <v>0</v>
          </cell>
          <cell r="E145" t="str">
            <v>Utensil</v>
          </cell>
          <cell r="F145" t="str">
            <v>Pc</v>
          </cell>
          <cell r="G145" t="str">
            <v>Pc</v>
          </cell>
          <cell r="H145">
            <v>0</v>
          </cell>
          <cell r="I145">
            <v>0</v>
          </cell>
          <cell r="J145">
            <v>0</v>
          </cell>
          <cell r="K145" t="str">
            <v>Pc</v>
          </cell>
          <cell r="L145" t="str">
            <v>Pc</v>
          </cell>
          <cell r="M145">
            <v>0</v>
          </cell>
          <cell r="N145">
            <v>0</v>
          </cell>
          <cell r="O145">
            <v>0</v>
          </cell>
          <cell r="Q145">
            <v>139</v>
          </cell>
          <cell r="R145">
            <v>139</v>
          </cell>
          <cell r="S145" t="str">
            <v xml:space="preserve"> Square Plate 35x50 (With Hole) ..</v>
          </cell>
          <cell r="T145" t="str">
            <v xml:space="preserve"> Square Plate 35x50 (With Hole) ..</v>
          </cell>
          <cell r="U145" t="str">
            <v xml:space="preserve"> Square Plate 35x50 (With Hole) ..</v>
          </cell>
          <cell r="V145">
            <v>0</v>
          </cell>
          <cell r="W145">
            <v>0</v>
          </cell>
          <cell r="Y145">
            <v>0</v>
          </cell>
        </row>
        <row r="146">
          <cell r="A146">
            <v>140</v>
          </cell>
          <cell r="B146" t="str">
            <v>808-85-072</v>
          </cell>
          <cell r="C146" t="str">
            <v>Bar Spoon with fork 40Cm</v>
          </cell>
          <cell r="D146">
            <v>0</v>
          </cell>
          <cell r="E146" t="str">
            <v>Utensil</v>
          </cell>
          <cell r="F146" t="str">
            <v>Pc</v>
          </cell>
          <cell r="G146" t="str">
            <v>Pc</v>
          </cell>
          <cell r="H146">
            <v>0</v>
          </cell>
          <cell r="I146">
            <v>0</v>
          </cell>
          <cell r="J146">
            <v>0</v>
          </cell>
          <cell r="K146" t="str">
            <v>Pc</v>
          </cell>
          <cell r="L146" t="str">
            <v>Pc</v>
          </cell>
          <cell r="M146">
            <v>0</v>
          </cell>
          <cell r="N146">
            <v>0</v>
          </cell>
          <cell r="O146">
            <v>0</v>
          </cell>
          <cell r="Q146">
            <v>140</v>
          </cell>
          <cell r="R146">
            <v>140</v>
          </cell>
          <cell r="S146" t="str">
            <v>Bar Spoon with fork 40Cm</v>
          </cell>
          <cell r="T146" t="str">
            <v>Bar Spoon with fork 40Cm</v>
          </cell>
          <cell r="U146" t="str">
            <v>Bar Spoon with fork 40Cm</v>
          </cell>
          <cell r="V146">
            <v>0</v>
          </cell>
          <cell r="W146">
            <v>0</v>
          </cell>
          <cell r="Y146">
            <v>0</v>
          </cell>
        </row>
        <row r="147">
          <cell r="A147">
            <v>141</v>
          </cell>
          <cell r="B147" t="str">
            <v>808-85-073</v>
          </cell>
          <cell r="C147" t="str">
            <v>Masher</v>
          </cell>
          <cell r="D147">
            <v>0</v>
          </cell>
          <cell r="E147" t="str">
            <v>Utensil</v>
          </cell>
          <cell r="F147" t="str">
            <v>Pc</v>
          </cell>
          <cell r="G147" t="str">
            <v>Pc</v>
          </cell>
          <cell r="H147">
            <v>0</v>
          </cell>
          <cell r="I147">
            <v>0</v>
          </cell>
          <cell r="J147">
            <v>0</v>
          </cell>
          <cell r="K147" t="str">
            <v>Pc</v>
          </cell>
          <cell r="L147" t="str">
            <v>Pc</v>
          </cell>
          <cell r="M147">
            <v>0</v>
          </cell>
          <cell r="N147">
            <v>0</v>
          </cell>
          <cell r="O147">
            <v>0</v>
          </cell>
          <cell r="Q147">
            <v>141</v>
          </cell>
          <cell r="R147">
            <v>141</v>
          </cell>
          <cell r="S147" t="str">
            <v>Masher</v>
          </cell>
          <cell r="T147" t="str">
            <v>Masher</v>
          </cell>
          <cell r="U147" t="str">
            <v>Masher</v>
          </cell>
          <cell r="V147">
            <v>0</v>
          </cell>
          <cell r="W147">
            <v>0</v>
          </cell>
          <cell r="Y147">
            <v>0</v>
          </cell>
        </row>
        <row r="148">
          <cell r="A148">
            <v>142</v>
          </cell>
          <cell r="B148" t="str">
            <v>808-85-074</v>
          </cell>
          <cell r="C148" t="str">
            <v xml:space="preserve">304 Basin </v>
          </cell>
          <cell r="D148">
            <v>0</v>
          </cell>
          <cell r="E148" t="str">
            <v>Utensil</v>
          </cell>
          <cell r="F148" t="str">
            <v>Pc</v>
          </cell>
          <cell r="G148" t="str">
            <v>Pc</v>
          </cell>
          <cell r="H148">
            <v>0</v>
          </cell>
          <cell r="I148">
            <v>0</v>
          </cell>
          <cell r="J148">
            <v>0</v>
          </cell>
          <cell r="K148" t="str">
            <v>Pc</v>
          </cell>
          <cell r="L148" t="str">
            <v>Pc</v>
          </cell>
          <cell r="M148">
            <v>0</v>
          </cell>
          <cell r="N148">
            <v>0</v>
          </cell>
          <cell r="O148">
            <v>0</v>
          </cell>
          <cell r="Q148">
            <v>142</v>
          </cell>
          <cell r="R148">
            <v>142</v>
          </cell>
          <cell r="S148" t="str">
            <v xml:space="preserve">304 Basin </v>
          </cell>
          <cell r="T148" t="str">
            <v xml:space="preserve">304 Basin </v>
          </cell>
          <cell r="U148" t="str">
            <v xml:space="preserve">304 Basin </v>
          </cell>
          <cell r="V148">
            <v>0</v>
          </cell>
          <cell r="W148">
            <v>0</v>
          </cell>
          <cell r="Y148">
            <v>0</v>
          </cell>
        </row>
        <row r="149">
          <cell r="A149">
            <v>143</v>
          </cell>
          <cell r="B149" t="str">
            <v>808-85-075</v>
          </cell>
          <cell r="C149" t="str">
            <v>304 Basin With Hole</v>
          </cell>
          <cell r="D149">
            <v>0</v>
          </cell>
          <cell r="E149" t="str">
            <v>Utensil</v>
          </cell>
          <cell r="F149" t="str">
            <v>Pc</v>
          </cell>
          <cell r="G149" t="str">
            <v>Pc</v>
          </cell>
          <cell r="H149">
            <v>0</v>
          </cell>
          <cell r="I149">
            <v>0</v>
          </cell>
          <cell r="J149">
            <v>0</v>
          </cell>
          <cell r="K149" t="str">
            <v>Pc</v>
          </cell>
          <cell r="L149" t="str">
            <v>Pc</v>
          </cell>
          <cell r="M149">
            <v>0</v>
          </cell>
          <cell r="N149">
            <v>0</v>
          </cell>
          <cell r="O149">
            <v>0</v>
          </cell>
          <cell r="Q149">
            <v>143</v>
          </cell>
          <cell r="R149">
            <v>143</v>
          </cell>
          <cell r="S149" t="str">
            <v>304 Basin With Hole</v>
          </cell>
          <cell r="T149" t="str">
            <v>304 Basin With Hole</v>
          </cell>
          <cell r="U149" t="str">
            <v>304 Basin With Hole</v>
          </cell>
          <cell r="V149">
            <v>0</v>
          </cell>
          <cell r="W149">
            <v>0</v>
          </cell>
          <cell r="Y149">
            <v>0</v>
          </cell>
        </row>
        <row r="150">
          <cell r="A150">
            <v>144</v>
          </cell>
          <cell r="B150" t="str">
            <v>808-85-076</v>
          </cell>
          <cell r="C150" t="str">
            <v>Hot Pot Small Fishing Spoon 7.4cm x 29.2cm</v>
          </cell>
          <cell r="D150">
            <v>0</v>
          </cell>
          <cell r="E150" t="str">
            <v>Utensil</v>
          </cell>
          <cell r="F150" t="str">
            <v>Pc</v>
          </cell>
          <cell r="G150" t="str">
            <v>Pc</v>
          </cell>
          <cell r="H150">
            <v>0</v>
          </cell>
          <cell r="I150">
            <v>0</v>
          </cell>
          <cell r="J150">
            <v>0</v>
          </cell>
          <cell r="K150" t="str">
            <v>Pc</v>
          </cell>
          <cell r="L150" t="str">
            <v>Pc</v>
          </cell>
          <cell r="M150">
            <v>0</v>
          </cell>
          <cell r="N150">
            <v>0</v>
          </cell>
          <cell r="O150">
            <v>0</v>
          </cell>
          <cell r="Q150">
            <v>144</v>
          </cell>
          <cell r="R150">
            <v>144</v>
          </cell>
          <cell r="S150" t="str">
            <v>Hot Pot Small Fishing Spoon 7.4cm x 29.2cm</v>
          </cell>
          <cell r="T150" t="str">
            <v>Hot Pot Small Fishing Spoon 7.4cm x 29.2cm</v>
          </cell>
          <cell r="U150" t="str">
            <v>Hot Pot Small Fishing Spoon 7.4cm x 29.2cm</v>
          </cell>
          <cell r="V150">
            <v>0</v>
          </cell>
          <cell r="W150">
            <v>0</v>
          </cell>
          <cell r="Y150">
            <v>0</v>
          </cell>
        </row>
        <row r="151">
          <cell r="A151">
            <v>145</v>
          </cell>
          <cell r="B151" t="str">
            <v>808-85-077</v>
          </cell>
          <cell r="C151" t="str">
            <v>900cc ST Measuring Cup</v>
          </cell>
          <cell r="D151">
            <v>0</v>
          </cell>
          <cell r="E151" t="str">
            <v>Utensil</v>
          </cell>
          <cell r="F151" t="str">
            <v>Pc</v>
          </cell>
          <cell r="G151" t="str">
            <v>Pc</v>
          </cell>
          <cell r="H151">
            <v>0</v>
          </cell>
          <cell r="I151">
            <v>0</v>
          </cell>
          <cell r="J151">
            <v>0</v>
          </cell>
          <cell r="K151" t="str">
            <v>Pc</v>
          </cell>
          <cell r="L151" t="str">
            <v>Pc</v>
          </cell>
          <cell r="M151">
            <v>0</v>
          </cell>
          <cell r="N151">
            <v>0</v>
          </cell>
          <cell r="O151">
            <v>0</v>
          </cell>
          <cell r="Q151">
            <v>145</v>
          </cell>
          <cell r="R151">
            <v>145</v>
          </cell>
          <cell r="S151" t="str">
            <v>900cc ST Measuring Cup</v>
          </cell>
          <cell r="T151" t="str">
            <v>900cc ST Measuring Cup</v>
          </cell>
          <cell r="U151" t="str">
            <v>900cc ST Measuring Cup</v>
          </cell>
          <cell r="V151">
            <v>0</v>
          </cell>
          <cell r="W151">
            <v>0</v>
          </cell>
          <cell r="Y151">
            <v>0</v>
          </cell>
        </row>
        <row r="152">
          <cell r="A152">
            <v>146</v>
          </cell>
          <cell r="B152" t="str">
            <v>808-85-078</v>
          </cell>
          <cell r="C152" t="str">
            <v>Black Bar Spoon Base 13cm x 16.5cm</v>
          </cell>
          <cell r="D152">
            <v>0</v>
          </cell>
          <cell r="E152" t="str">
            <v>Utensil</v>
          </cell>
          <cell r="F152" t="str">
            <v>Pc</v>
          </cell>
          <cell r="G152" t="str">
            <v>Pc</v>
          </cell>
          <cell r="H152">
            <v>0</v>
          </cell>
          <cell r="I152">
            <v>0</v>
          </cell>
          <cell r="J152">
            <v>0</v>
          </cell>
          <cell r="K152" t="str">
            <v>Pc</v>
          </cell>
          <cell r="L152" t="str">
            <v>Pc</v>
          </cell>
          <cell r="M152">
            <v>0</v>
          </cell>
          <cell r="N152">
            <v>0</v>
          </cell>
          <cell r="O152">
            <v>0</v>
          </cell>
          <cell r="Q152">
            <v>146</v>
          </cell>
          <cell r="R152">
            <v>146</v>
          </cell>
          <cell r="S152" t="str">
            <v>Black Bar Spoon Base 13cm x 16.5cm</v>
          </cell>
          <cell r="T152" t="str">
            <v>Black Bar Spoon Base 13cm x 16.5cm</v>
          </cell>
          <cell r="U152" t="str">
            <v>Black Bar Spoon Base 13cm x 16.5cm</v>
          </cell>
          <cell r="V152">
            <v>0</v>
          </cell>
          <cell r="W152">
            <v>0</v>
          </cell>
          <cell r="Y152">
            <v>0</v>
          </cell>
        </row>
        <row r="153">
          <cell r="A153">
            <v>147</v>
          </cell>
          <cell r="B153" t="str">
            <v>401-0007</v>
          </cell>
          <cell r="C153" t="str">
            <v>Filter Towel (30cm*90cm)</v>
          </cell>
          <cell r="D153">
            <v>0</v>
          </cell>
          <cell r="E153" t="str">
            <v>G-Cleaning Supplies</v>
          </cell>
          <cell r="F153" t="str">
            <v>Pc</v>
          </cell>
          <cell r="G153" t="str">
            <v>Pc</v>
          </cell>
          <cell r="H153">
            <v>0</v>
          </cell>
          <cell r="I153">
            <v>0</v>
          </cell>
          <cell r="J153">
            <v>0</v>
          </cell>
          <cell r="K153" t="str">
            <v>Pc</v>
          </cell>
          <cell r="L153" t="str">
            <v>Pc</v>
          </cell>
          <cell r="M153">
            <v>0</v>
          </cell>
          <cell r="N153">
            <v>0</v>
          </cell>
          <cell r="O153">
            <v>0</v>
          </cell>
          <cell r="Q153">
            <v>147</v>
          </cell>
          <cell r="R153">
            <v>147</v>
          </cell>
          <cell r="S153" t="str">
            <v>Filter Towel (30cm*90cm)</v>
          </cell>
          <cell r="T153" t="str">
            <v>Filter Towel (30cm*90cm)</v>
          </cell>
          <cell r="U153" t="str">
            <v>Filter Towel (30cm*90cm)</v>
          </cell>
          <cell r="V153">
            <v>0</v>
          </cell>
          <cell r="W153">
            <v>0</v>
          </cell>
          <cell r="Y153">
            <v>0</v>
          </cell>
        </row>
        <row r="154">
          <cell r="A154">
            <v>148</v>
          </cell>
          <cell r="B154" t="str">
            <v>106-0029</v>
          </cell>
          <cell r="C154" t="str">
            <v>TAPIOCA FLOUR 0.5Kg/Pack</v>
          </cell>
          <cell r="D154">
            <v>0</v>
          </cell>
          <cell r="E154" t="str">
            <v xml:space="preserve">B-Dry Store </v>
          </cell>
          <cell r="F154" t="str">
            <v>Pack</v>
          </cell>
          <cell r="G154" t="str">
            <v>O.5Kg/Pack</v>
          </cell>
          <cell r="H154">
            <v>0</v>
          </cell>
          <cell r="I154">
            <v>1</v>
          </cell>
          <cell r="J154">
            <v>0</v>
          </cell>
          <cell r="K154" t="str">
            <v>Pack</v>
          </cell>
          <cell r="L154" t="str">
            <v>O.5Kg/Pack</v>
          </cell>
          <cell r="M154">
            <v>0</v>
          </cell>
          <cell r="N154">
            <v>0</v>
          </cell>
          <cell r="O154">
            <v>0</v>
          </cell>
          <cell r="Q154">
            <v>148</v>
          </cell>
          <cell r="R154">
            <v>148</v>
          </cell>
          <cell r="S154" t="str">
            <v>TAPIOCA FLOUR 0.5Kg/Pack</v>
          </cell>
          <cell r="T154" t="str">
            <v>TAPIOCA FLOUR 0.5Kg/Pack</v>
          </cell>
          <cell r="U154" t="str">
            <v>TAPIOCA FLOUR 0.5Kg/Pack</v>
          </cell>
          <cell r="V154">
            <v>0</v>
          </cell>
          <cell r="W154">
            <v>0</v>
          </cell>
          <cell r="Y154">
            <v>0</v>
          </cell>
        </row>
        <row r="155">
          <cell r="A155">
            <v>149</v>
          </cell>
          <cell r="B155" t="str">
            <v>103-0002</v>
          </cell>
          <cell r="C155" t="str">
            <v>FRESH STRAWBERRY</v>
          </cell>
          <cell r="D155">
            <v>0</v>
          </cell>
          <cell r="E155" t="str">
            <v>B-Fruit</v>
          </cell>
          <cell r="F155" t="str">
            <v>Kg</v>
          </cell>
          <cell r="G155" t="str">
            <v>Kg</v>
          </cell>
          <cell r="H155">
            <v>0</v>
          </cell>
          <cell r="I155">
            <v>1</v>
          </cell>
          <cell r="J155">
            <v>0</v>
          </cell>
          <cell r="K155" t="str">
            <v>Kg</v>
          </cell>
          <cell r="L155" t="str">
            <v>Kg</v>
          </cell>
          <cell r="M155">
            <v>0</v>
          </cell>
          <cell r="N155">
            <v>0</v>
          </cell>
          <cell r="O155">
            <v>0</v>
          </cell>
          <cell r="Q155">
            <v>149</v>
          </cell>
          <cell r="R155">
            <v>149</v>
          </cell>
          <cell r="S155" t="str">
            <v>FRESH STRAWBERRY</v>
          </cell>
          <cell r="T155" t="str">
            <v>FRESH STRAWBERRY</v>
          </cell>
          <cell r="U155" t="str">
            <v>FRESH STRAWBERRY</v>
          </cell>
          <cell r="V155">
            <v>0</v>
          </cell>
          <cell r="W155">
            <v>0</v>
          </cell>
          <cell r="Y155">
            <v>0</v>
          </cell>
        </row>
        <row r="156">
          <cell r="A156">
            <v>150</v>
          </cell>
          <cell r="B156" t="str">
            <v>403-0001</v>
          </cell>
          <cell r="C156" t="str">
            <v>POS PAPER ROLL 80X80</v>
          </cell>
          <cell r="D156">
            <v>0</v>
          </cell>
          <cell r="E156" t="str">
            <v>G-Printing Supplies</v>
          </cell>
          <cell r="F156" t="str">
            <v>Pc</v>
          </cell>
          <cell r="G156" t="str">
            <v>Pc</v>
          </cell>
          <cell r="H156">
            <v>0</v>
          </cell>
          <cell r="I156">
            <v>1</v>
          </cell>
          <cell r="J156">
            <v>0.82</v>
          </cell>
          <cell r="K156" t="str">
            <v>Pc</v>
          </cell>
          <cell r="L156" t="str">
            <v>Pc</v>
          </cell>
          <cell r="M156">
            <v>0</v>
          </cell>
          <cell r="N156">
            <v>0</v>
          </cell>
          <cell r="O156">
            <v>0</v>
          </cell>
          <cell r="Q156">
            <v>150</v>
          </cell>
          <cell r="R156">
            <v>150</v>
          </cell>
          <cell r="S156" t="str">
            <v>POS PAPER ROLL 80X80</v>
          </cell>
          <cell r="T156" t="str">
            <v>POS PAPER ROLL 80X80</v>
          </cell>
          <cell r="U156" t="str">
            <v>POS PAPER ROLL 80X80</v>
          </cell>
          <cell r="V156">
            <v>0</v>
          </cell>
          <cell r="W156">
            <v>0</v>
          </cell>
          <cell r="Y156">
            <v>0</v>
          </cell>
        </row>
        <row r="157">
          <cell r="A157">
            <v>151</v>
          </cell>
          <cell r="B157" t="str">
            <v>403-0002</v>
          </cell>
          <cell r="C157" t="str">
            <v>Label Barcode Paper 50X35</v>
          </cell>
          <cell r="D157">
            <v>0</v>
          </cell>
          <cell r="E157" t="str">
            <v>G-Printing Supplies</v>
          </cell>
          <cell r="F157" t="str">
            <v>Pc</v>
          </cell>
          <cell r="G157" t="str">
            <v>Pc</v>
          </cell>
          <cell r="H157">
            <v>0</v>
          </cell>
          <cell r="I157">
            <v>1</v>
          </cell>
          <cell r="J157">
            <v>3.3</v>
          </cell>
          <cell r="K157" t="str">
            <v>Pc</v>
          </cell>
          <cell r="L157" t="str">
            <v>Pc</v>
          </cell>
          <cell r="M157">
            <v>0</v>
          </cell>
          <cell r="N157">
            <v>0</v>
          </cell>
          <cell r="O157">
            <v>0</v>
          </cell>
          <cell r="Q157">
            <v>151</v>
          </cell>
          <cell r="R157">
            <v>151</v>
          </cell>
          <cell r="S157" t="str">
            <v>Label Barcode Paper 50X35</v>
          </cell>
          <cell r="T157" t="str">
            <v>Label Barcode Paper 50X35</v>
          </cell>
          <cell r="U157" t="str">
            <v>Label Barcode Paper 50X35</v>
          </cell>
          <cell r="V157">
            <v>0</v>
          </cell>
          <cell r="W157">
            <v>0</v>
          </cell>
          <cell r="Y157">
            <v>0</v>
          </cell>
        </row>
        <row r="158">
          <cell r="A158">
            <v>152</v>
          </cell>
          <cell r="B158" t="str">
            <v>401-0008</v>
          </cell>
          <cell r="C158" t="str">
            <v>Enzyme cleaner</v>
          </cell>
          <cell r="D158">
            <v>0</v>
          </cell>
          <cell r="E158" t="str">
            <v>G-Cleaning Supplies</v>
          </cell>
          <cell r="F158" t="str">
            <v>Box</v>
          </cell>
          <cell r="G158" t="str">
            <v>500g/Box</v>
          </cell>
          <cell r="H158">
            <v>0</v>
          </cell>
          <cell r="I158">
            <v>1</v>
          </cell>
          <cell r="J158">
            <v>0</v>
          </cell>
          <cell r="K158" t="str">
            <v>Box</v>
          </cell>
          <cell r="L158" t="str">
            <v>500g/Box</v>
          </cell>
          <cell r="M158">
            <v>0</v>
          </cell>
          <cell r="N158">
            <v>0</v>
          </cell>
          <cell r="O158">
            <v>0</v>
          </cell>
          <cell r="Q158">
            <v>152</v>
          </cell>
          <cell r="R158">
            <v>152</v>
          </cell>
          <cell r="S158" t="str">
            <v>Enzyme cleaner</v>
          </cell>
          <cell r="T158" t="str">
            <v>Enzyme cleaner</v>
          </cell>
          <cell r="U158" t="str">
            <v>Enzyme cleaner</v>
          </cell>
          <cell r="V158">
            <v>0</v>
          </cell>
          <cell r="W158">
            <v>0</v>
          </cell>
          <cell r="Y158">
            <v>0</v>
          </cell>
        </row>
        <row r="159">
          <cell r="A159">
            <v>153</v>
          </cell>
          <cell r="B159" t="str">
            <v>401-0009</v>
          </cell>
          <cell r="C159" t="str">
            <v>OVER&amp;COOKWARE CLEANER</v>
          </cell>
          <cell r="D159">
            <v>0</v>
          </cell>
          <cell r="E159" t="str">
            <v>G-Cleaning Supplies</v>
          </cell>
          <cell r="F159" t="str">
            <v>Box</v>
          </cell>
          <cell r="G159" t="str">
            <v>500g/Box</v>
          </cell>
          <cell r="H159">
            <v>0</v>
          </cell>
          <cell r="I159">
            <v>1</v>
          </cell>
          <cell r="J159">
            <v>0</v>
          </cell>
          <cell r="K159" t="str">
            <v>Box</v>
          </cell>
          <cell r="L159" t="str">
            <v>500g/Box</v>
          </cell>
          <cell r="M159">
            <v>0</v>
          </cell>
          <cell r="N159">
            <v>0</v>
          </cell>
          <cell r="O159">
            <v>0</v>
          </cell>
          <cell r="Q159">
            <v>153</v>
          </cell>
          <cell r="R159">
            <v>153</v>
          </cell>
          <cell r="S159" t="str">
            <v>OVER&amp;COOKWARE CLEANER</v>
          </cell>
          <cell r="T159" t="str">
            <v>OVER&amp;COOKWARE CLEANER</v>
          </cell>
          <cell r="U159" t="str">
            <v>OVER&amp;COOKWARE CLEANER</v>
          </cell>
          <cell r="V159">
            <v>0</v>
          </cell>
          <cell r="W159">
            <v>0</v>
          </cell>
          <cell r="Y159">
            <v>0</v>
          </cell>
        </row>
        <row r="160">
          <cell r="A160">
            <v>154</v>
          </cell>
          <cell r="B160" t="str">
            <v>401-0014</v>
          </cell>
          <cell r="C160" t="str">
            <v>Long Brush</v>
          </cell>
          <cell r="D160">
            <v>0</v>
          </cell>
          <cell r="E160" t="str">
            <v>Utensil</v>
          </cell>
          <cell r="F160" t="str">
            <v>Pc</v>
          </cell>
          <cell r="G160" t="str">
            <v>Pc</v>
          </cell>
          <cell r="H160">
            <v>0</v>
          </cell>
          <cell r="I160">
            <v>0</v>
          </cell>
          <cell r="J160">
            <v>0</v>
          </cell>
          <cell r="K160" t="str">
            <v>Pc</v>
          </cell>
          <cell r="L160" t="str">
            <v>Pc</v>
          </cell>
          <cell r="M160">
            <v>0</v>
          </cell>
          <cell r="N160">
            <v>0</v>
          </cell>
          <cell r="O160">
            <v>0</v>
          </cell>
          <cell r="Q160">
            <v>154</v>
          </cell>
          <cell r="R160">
            <v>154</v>
          </cell>
          <cell r="S160" t="str">
            <v>Long Brush</v>
          </cell>
          <cell r="T160" t="str">
            <v>Long Brush</v>
          </cell>
          <cell r="U160" t="str">
            <v>Long Brush</v>
          </cell>
          <cell r="V160">
            <v>0</v>
          </cell>
          <cell r="W160">
            <v>0</v>
          </cell>
          <cell r="Y160">
            <v>0</v>
          </cell>
        </row>
        <row r="161">
          <cell r="A161">
            <v>155</v>
          </cell>
          <cell r="B161" t="str">
            <v>401-0010</v>
          </cell>
          <cell r="C161" t="str">
            <v>Multi Insect Killer Spary (Raid) 600ml</v>
          </cell>
          <cell r="D161">
            <v>0</v>
          </cell>
          <cell r="E161" t="str">
            <v>G-Cleaning Supplies</v>
          </cell>
          <cell r="F161" t="str">
            <v>Btl</v>
          </cell>
          <cell r="G161" t="str">
            <v>600ml/Btl</v>
          </cell>
          <cell r="H161">
            <v>0</v>
          </cell>
          <cell r="I161">
            <v>0</v>
          </cell>
          <cell r="J161">
            <v>0</v>
          </cell>
          <cell r="K161" t="str">
            <v>Btl</v>
          </cell>
          <cell r="L161" t="str">
            <v>600ml/Btl</v>
          </cell>
          <cell r="M161">
            <v>0</v>
          </cell>
          <cell r="N161">
            <v>0</v>
          </cell>
          <cell r="O161">
            <v>0</v>
          </cell>
          <cell r="Q161">
            <v>155</v>
          </cell>
          <cell r="R161">
            <v>155</v>
          </cell>
          <cell r="S161" t="str">
            <v>Multi Insect Killer Spary (Raid) 600ml</v>
          </cell>
          <cell r="T161" t="str">
            <v>Multi Insect Killer Spary (Raid) 600ml</v>
          </cell>
          <cell r="U161" t="str">
            <v>Multi Insect Killer Spary (Raid) 600ml</v>
          </cell>
          <cell r="V161">
            <v>0</v>
          </cell>
          <cell r="W161">
            <v>0</v>
          </cell>
          <cell r="Y161">
            <v>0</v>
          </cell>
        </row>
        <row r="162">
          <cell r="A162">
            <v>156</v>
          </cell>
          <cell r="B162" t="str">
            <v>401-0011</v>
          </cell>
          <cell r="C162" t="str">
            <v>Glass Cleaner Ring (800ml)</v>
          </cell>
          <cell r="D162">
            <v>0</v>
          </cell>
          <cell r="E162" t="str">
            <v>G-Cleaning Supplies</v>
          </cell>
          <cell r="F162" t="str">
            <v>Btl</v>
          </cell>
          <cell r="G162" t="str">
            <v>800ml/Btl</v>
          </cell>
          <cell r="H162">
            <v>0</v>
          </cell>
          <cell r="I162">
            <v>0</v>
          </cell>
          <cell r="J162">
            <v>0</v>
          </cell>
          <cell r="K162" t="str">
            <v>Btl</v>
          </cell>
          <cell r="L162" t="str">
            <v>800ml/Btl</v>
          </cell>
          <cell r="M162">
            <v>0</v>
          </cell>
          <cell r="N162">
            <v>0</v>
          </cell>
          <cell r="O162">
            <v>0</v>
          </cell>
          <cell r="Q162">
            <v>156</v>
          </cell>
          <cell r="R162">
            <v>156</v>
          </cell>
          <cell r="S162" t="str">
            <v>Glass Cleaner Ring (800ml)</v>
          </cell>
          <cell r="T162" t="str">
            <v>Glass Cleaner Ring (800ml)</v>
          </cell>
          <cell r="U162" t="str">
            <v>Glass Cleaner Ring (800ml)</v>
          </cell>
          <cell r="V162">
            <v>0</v>
          </cell>
          <cell r="W162">
            <v>0</v>
          </cell>
          <cell r="Y162">
            <v>0</v>
          </cell>
        </row>
        <row r="163">
          <cell r="A163">
            <v>157</v>
          </cell>
          <cell r="B163" t="str">
            <v>403-0003</v>
          </cell>
          <cell r="C163" t="str">
            <v>Clear Tap (WJ 48mlx 110Y)</v>
          </cell>
          <cell r="D163">
            <v>0</v>
          </cell>
          <cell r="E163" t="str">
            <v>G-Printing &amp; Stationary Supplies</v>
          </cell>
          <cell r="F163" t="str">
            <v>Roll</v>
          </cell>
          <cell r="G163" t="str">
            <v>110y/Roll</v>
          </cell>
          <cell r="H163">
            <v>0</v>
          </cell>
          <cell r="I163">
            <v>0</v>
          </cell>
          <cell r="J163">
            <v>0</v>
          </cell>
          <cell r="K163" t="str">
            <v>Roll</v>
          </cell>
          <cell r="L163" t="str">
            <v>110y/Roll</v>
          </cell>
          <cell r="M163">
            <v>0</v>
          </cell>
          <cell r="N163">
            <v>0</v>
          </cell>
          <cell r="O163">
            <v>0</v>
          </cell>
          <cell r="Q163">
            <v>157</v>
          </cell>
          <cell r="R163">
            <v>157</v>
          </cell>
          <cell r="S163" t="str">
            <v>Clear Tap (WJ 48mlx 110Y)</v>
          </cell>
          <cell r="T163" t="str">
            <v>Clear Tap (WJ 48mlx 110Y)</v>
          </cell>
          <cell r="U163" t="str">
            <v>Clear Tap (WJ 48mlx 110Y)</v>
          </cell>
          <cell r="V163">
            <v>0</v>
          </cell>
          <cell r="W163">
            <v>0</v>
          </cell>
          <cell r="Y163">
            <v>0</v>
          </cell>
        </row>
        <row r="164">
          <cell r="A164">
            <v>158</v>
          </cell>
          <cell r="B164" t="str">
            <v>401-0012</v>
          </cell>
          <cell r="C164" t="str">
            <v>Glass Cleaner Liquid 5L</v>
          </cell>
          <cell r="D164">
            <v>0</v>
          </cell>
          <cell r="E164" t="str">
            <v>G-Cleaning Supplies</v>
          </cell>
          <cell r="F164" t="str">
            <v>Btl</v>
          </cell>
          <cell r="G164" t="str">
            <v>5L/Btl</v>
          </cell>
          <cell r="H164">
            <v>0</v>
          </cell>
          <cell r="I164">
            <v>1</v>
          </cell>
          <cell r="J164">
            <v>0</v>
          </cell>
          <cell r="K164" t="str">
            <v>Btl</v>
          </cell>
          <cell r="L164" t="str">
            <v>5L/Btl</v>
          </cell>
          <cell r="M164">
            <v>0</v>
          </cell>
          <cell r="N164">
            <v>0</v>
          </cell>
          <cell r="O164">
            <v>0</v>
          </cell>
          <cell r="Q164">
            <v>158</v>
          </cell>
          <cell r="R164">
            <v>158</v>
          </cell>
          <cell r="S164" t="str">
            <v>Glass Cleaner Liquid 5L</v>
          </cell>
          <cell r="T164" t="str">
            <v>Glass Cleaner Liquid 5L</v>
          </cell>
          <cell r="U164" t="str">
            <v>Glass Cleaner Liquid 5L</v>
          </cell>
          <cell r="V164">
            <v>0</v>
          </cell>
          <cell r="W164">
            <v>0</v>
          </cell>
          <cell r="Y164">
            <v>0</v>
          </cell>
        </row>
        <row r="165">
          <cell r="A165">
            <v>159</v>
          </cell>
          <cell r="B165" t="str">
            <v>403-0004</v>
          </cell>
          <cell r="C165" t="str">
            <v>Calculator (Casio)</v>
          </cell>
          <cell r="D165">
            <v>0</v>
          </cell>
          <cell r="E165" t="str">
            <v>G-Printing &amp; Stationary Supplies</v>
          </cell>
          <cell r="F165" t="str">
            <v>Pc</v>
          </cell>
          <cell r="G165" t="str">
            <v>Pc</v>
          </cell>
          <cell r="H165">
            <v>0</v>
          </cell>
          <cell r="I165">
            <v>1</v>
          </cell>
          <cell r="J165">
            <v>0</v>
          </cell>
          <cell r="K165" t="str">
            <v>Pc</v>
          </cell>
          <cell r="L165" t="str">
            <v>Pc</v>
          </cell>
          <cell r="M165">
            <v>0</v>
          </cell>
          <cell r="N165">
            <v>0</v>
          </cell>
          <cell r="O165">
            <v>0</v>
          </cell>
          <cell r="Q165">
            <v>159</v>
          </cell>
          <cell r="R165">
            <v>159</v>
          </cell>
          <cell r="S165" t="str">
            <v>Calculator (Casio)</v>
          </cell>
          <cell r="T165" t="str">
            <v>Calculator (Casio)</v>
          </cell>
          <cell r="U165" t="str">
            <v>Calculator (Casio)</v>
          </cell>
          <cell r="V165">
            <v>0</v>
          </cell>
          <cell r="W165">
            <v>0</v>
          </cell>
          <cell r="Y165">
            <v>0</v>
          </cell>
        </row>
        <row r="166">
          <cell r="A166">
            <v>160</v>
          </cell>
          <cell r="B166" t="str">
            <v>403-0005</v>
          </cell>
          <cell r="C166" t="str">
            <v>Receipt Holder</v>
          </cell>
          <cell r="D166">
            <v>0</v>
          </cell>
          <cell r="E166" t="str">
            <v>G-Printing &amp; Stationary Supplies</v>
          </cell>
          <cell r="F166" t="str">
            <v>Pc</v>
          </cell>
          <cell r="G166" t="str">
            <v>Pc</v>
          </cell>
          <cell r="H166">
            <v>0</v>
          </cell>
          <cell r="I166">
            <v>1</v>
          </cell>
          <cell r="J166">
            <v>0</v>
          </cell>
          <cell r="K166" t="str">
            <v>Pc</v>
          </cell>
          <cell r="L166" t="str">
            <v>Pc</v>
          </cell>
          <cell r="M166">
            <v>0</v>
          </cell>
          <cell r="N166">
            <v>0</v>
          </cell>
          <cell r="O166">
            <v>0</v>
          </cell>
          <cell r="Q166">
            <v>160</v>
          </cell>
          <cell r="R166">
            <v>160</v>
          </cell>
          <cell r="S166" t="str">
            <v>Receipt Holder</v>
          </cell>
          <cell r="T166" t="str">
            <v>Receipt Holder</v>
          </cell>
          <cell r="U166" t="str">
            <v>Receipt Holder</v>
          </cell>
          <cell r="V166">
            <v>0</v>
          </cell>
          <cell r="W166">
            <v>0</v>
          </cell>
          <cell r="Y166">
            <v>0</v>
          </cell>
        </row>
        <row r="167">
          <cell r="A167">
            <v>161</v>
          </cell>
          <cell r="B167" t="str">
            <v>401-0015</v>
          </cell>
          <cell r="C167" t="str">
            <v xml:space="preserve"> Dust Pan With Handle</v>
          </cell>
          <cell r="D167">
            <v>0</v>
          </cell>
          <cell r="E167" t="str">
            <v>Utensil</v>
          </cell>
          <cell r="F167" t="str">
            <v>Pc</v>
          </cell>
          <cell r="G167" t="str">
            <v>Pc</v>
          </cell>
          <cell r="H167">
            <v>0</v>
          </cell>
          <cell r="I167">
            <v>0</v>
          </cell>
          <cell r="J167">
            <v>0</v>
          </cell>
          <cell r="K167" t="str">
            <v>Pc</v>
          </cell>
          <cell r="L167" t="str">
            <v>Pc</v>
          </cell>
          <cell r="M167">
            <v>0</v>
          </cell>
          <cell r="N167">
            <v>0</v>
          </cell>
          <cell r="O167">
            <v>0</v>
          </cell>
          <cell r="Q167">
            <v>161</v>
          </cell>
          <cell r="R167">
            <v>161</v>
          </cell>
          <cell r="S167" t="str">
            <v xml:space="preserve"> Dust Pan With Handle</v>
          </cell>
          <cell r="T167" t="str">
            <v xml:space="preserve"> Dust Pan With Handle</v>
          </cell>
          <cell r="U167" t="str">
            <v xml:space="preserve"> Dust Pan With Handle</v>
          </cell>
          <cell r="V167">
            <v>0</v>
          </cell>
          <cell r="W167">
            <v>0</v>
          </cell>
          <cell r="Y167">
            <v>0</v>
          </cell>
        </row>
        <row r="168">
          <cell r="A168">
            <v>162</v>
          </cell>
          <cell r="B168" t="str">
            <v>401-0013</v>
          </cell>
          <cell r="C168" t="str">
            <v>Newspaper</v>
          </cell>
          <cell r="D168">
            <v>0</v>
          </cell>
          <cell r="E168" t="str">
            <v>G-Cleaning Supplies</v>
          </cell>
          <cell r="F168" t="str">
            <v>Kg</v>
          </cell>
          <cell r="G168" t="str">
            <v>Kg</v>
          </cell>
          <cell r="H168">
            <v>0</v>
          </cell>
          <cell r="I168">
            <v>1</v>
          </cell>
          <cell r="J168">
            <v>0</v>
          </cell>
          <cell r="K168" t="str">
            <v>Kg</v>
          </cell>
          <cell r="L168" t="str">
            <v>Kg</v>
          </cell>
          <cell r="M168">
            <v>0</v>
          </cell>
          <cell r="N168">
            <v>0</v>
          </cell>
          <cell r="O168">
            <v>0</v>
          </cell>
          <cell r="Q168">
            <v>162</v>
          </cell>
          <cell r="R168">
            <v>162</v>
          </cell>
          <cell r="S168" t="str">
            <v>Newspaper</v>
          </cell>
          <cell r="T168" t="str">
            <v>Newspaper</v>
          </cell>
          <cell r="U168" t="str">
            <v>Newspaper</v>
          </cell>
          <cell r="V168">
            <v>0</v>
          </cell>
          <cell r="W168">
            <v>0</v>
          </cell>
          <cell r="Y168">
            <v>0</v>
          </cell>
        </row>
        <row r="169">
          <cell r="A169">
            <v>163</v>
          </cell>
          <cell r="B169" t="str">
            <v>103-0003</v>
          </cell>
          <cell r="C169" t="str">
            <v>RIPE MANGO</v>
          </cell>
          <cell r="D169">
            <v>0</v>
          </cell>
          <cell r="E169" t="str">
            <v>B-Fruit</v>
          </cell>
          <cell r="F169" t="str">
            <v>Kg</v>
          </cell>
          <cell r="G169" t="str">
            <v>Kg</v>
          </cell>
          <cell r="H169">
            <v>0</v>
          </cell>
          <cell r="I169">
            <v>1</v>
          </cell>
          <cell r="J169">
            <v>0</v>
          </cell>
          <cell r="K169" t="str">
            <v>Kg</v>
          </cell>
          <cell r="L169" t="str">
            <v>Kg</v>
          </cell>
          <cell r="M169">
            <v>0</v>
          </cell>
          <cell r="N169">
            <v>0</v>
          </cell>
          <cell r="O169">
            <v>0</v>
          </cell>
          <cell r="Q169">
            <v>163</v>
          </cell>
          <cell r="R169">
            <v>163</v>
          </cell>
          <cell r="S169" t="str">
            <v>RIPE MANGO</v>
          </cell>
          <cell r="T169" t="str">
            <v>RIPE MANGO</v>
          </cell>
          <cell r="U169" t="str">
            <v>RIPE MANGO</v>
          </cell>
          <cell r="V169">
            <v>0</v>
          </cell>
          <cell r="W169">
            <v>0</v>
          </cell>
          <cell r="Y169">
            <v>0</v>
          </cell>
        </row>
        <row r="170">
          <cell r="A170">
            <v>164</v>
          </cell>
          <cell r="B170" t="str">
            <v>106-0031</v>
          </cell>
          <cell r="C170" t="str">
            <v>Chrysanthemum Tea 50g</v>
          </cell>
          <cell r="D170">
            <v>0</v>
          </cell>
          <cell r="E170" t="str">
            <v xml:space="preserve">B-Dry Store </v>
          </cell>
          <cell r="F170" t="str">
            <v>Can</v>
          </cell>
          <cell r="G170" t="str">
            <v>50g*can</v>
          </cell>
          <cell r="H170">
            <v>0</v>
          </cell>
          <cell r="I170">
            <v>1</v>
          </cell>
          <cell r="J170">
            <v>0</v>
          </cell>
          <cell r="K170" t="str">
            <v>Can</v>
          </cell>
          <cell r="L170" t="str">
            <v>50g*can</v>
          </cell>
          <cell r="M170">
            <v>0</v>
          </cell>
          <cell r="N170">
            <v>0</v>
          </cell>
          <cell r="O170">
            <v>0</v>
          </cell>
          <cell r="Q170">
            <v>164</v>
          </cell>
          <cell r="R170">
            <v>164</v>
          </cell>
          <cell r="S170" t="str">
            <v>Chrysanthemum Tea 50g</v>
          </cell>
          <cell r="T170" t="str">
            <v>Chrysanthemum Tea 50g</v>
          </cell>
          <cell r="U170" t="str">
            <v>Chrysanthemum Tea 50g</v>
          </cell>
          <cell r="V170">
            <v>0</v>
          </cell>
          <cell r="W170">
            <v>0</v>
          </cell>
          <cell r="Y170">
            <v>0</v>
          </cell>
        </row>
        <row r="171">
          <cell r="A171">
            <v>165</v>
          </cell>
          <cell r="B171" t="str">
            <v>106-0030</v>
          </cell>
          <cell r="C171" t="str">
            <v>Chrysanthemum Tea 90g</v>
          </cell>
          <cell r="D171">
            <v>0</v>
          </cell>
          <cell r="E171" t="str">
            <v xml:space="preserve">B-Dry Store </v>
          </cell>
          <cell r="F171" t="str">
            <v>Can</v>
          </cell>
          <cell r="G171" t="str">
            <v>90g*Can</v>
          </cell>
          <cell r="H171">
            <v>0</v>
          </cell>
          <cell r="I171">
            <v>1</v>
          </cell>
          <cell r="J171">
            <v>0</v>
          </cell>
          <cell r="K171" t="str">
            <v>Can</v>
          </cell>
          <cell r="L171" t="str">
            <v>90g*Can</v>
          </cell>
          <cell r="M171">
            <v>0</v>
          </cell>
          <cell r="N171">
            <v>0</v>
          </cell>
          <cell r="O171">
            <v>0</v>
          </cell>
          <cell r="Q171">
            <v>165</v>
          </cell>
          <cell r="R171">
            <v>165</v>
          </cell>
          <cell r="S171" t="str">
            <v>Chrysanthemum Tea 90g</v>
          </cell>
          <cell r="T171" t="str">
            <v>Chrysanthemum Tea 90g</v>
          </cell>
          <cell r="U171" t="str">
            <v>Chrysanthemum Tea 90g</v>
          </cell>
          <cell r="V171">
            <v>0</v>
          </cell>
          <cell r="W171">
            <v>0</v>
          </cell>
          <cell r="Y171">
            <v>0</v>
          </cell>
        </row>
        <row r="172">
          <cell r="A172">
            <v>166</v>
          </cell>
          <cell r="B172" t="str">
            <v>106-0032</v>
          </cell>
          <cell r="C172" t="str">
            <v>Jasmine Green Tea+ (500G)</v>
          </cell>
          <cell r="D172">
            <v>0</v>
          </cell>
          <cell r="E172" t="str">
            <v xml:space="preserve">B-Dry Store </v>
          </cell>
          <cell r="F172" t="str">
            <v>Pack</v>
          </cell>
          <cell r="G172" t="str">
            <v xml:space="preserve">500g*Pack </v>
          </cell>
          <cell r="H172" t="str">
            <v xml:space="preserve">over sea </v>
          </cell>
          <cell r="I172">
            <v>45</v>
          </cell>
          <cell r="J172">
            <v>0</v>
          </cell>
          <cell r="K172" t="str">
            <v>Pack</v>
          </cell>
          <cell r="L172" t="str">
            <v xml:space="preserve">500g*Pack </v>
          </cell>
          <cell r="M172">
            <v>0</v>
          </cell>
          <cell r="N172">
            <v>0</v>
          </cell>
          <cell r="O172">
            <v>0</v>
          </cell>
          <cell r="Q172">
            <v>166</v>
          </cell>
          <cell r="R172">
            <v>166</v>
          </cell>
          <cell r="S172" t="str">
            <v>Jasmine Green Tea+ (500G)</v>
          </cell>
          <cell r="T172" t="str">
            <v>Jasmine Green Tea+ (500G)</v>
          </cell>
          <cell r="U172" t="str">
            <v>Jasmine Green Tea+ (500G)</v>
          </cell>
          <cell r="V172">
            <v>0</v>
          </cell>
          <cell r="W172">
            <v>0</v>
          </cell>
          <cell r="Y172">
            <v>0</v>
          </cell>
        </row>
        <row r="173">
          <cell r="A173">
            <v>167</v>
          </cell>
          <cell r="B173" t="str">
            <v>106-0033</v>
          </cell>
          <cell r="C173" t="str">
            <v>Mixberry Puree 1400g*12bottle</v>
          </cell>
          <cell r="D173">
            <v>0</v>
          </cell>
          <cell r="E173" t="str">
            <v xml:space="preserve">B-Dry Store </v>
          </cell>
          <cell r="F173" t="str">
            <v>Btl</v>
          </cell>
          <cell r="G173" t="str">
            <v>1ctn/12btl/1400g</v>
          </cell>
          <cell r="H173" t="str">
            <v xml:space="preserve">over sea </v>
          </cell>
          <cell r="I173">
            <v>45</v>
          </cell>
          <cell r="J173">
            <v>0</v>
          </cell>
          <cell r="K173" t="str">
            <v>Pack</v>
          </cell>
          <cell r="L173" t="str">
            <v xml:space="preserve">1Kg/Pack </v>
          </cell>
          <cell r="M173">
            <v>0</v>
          </cell>
          <cell r="N173">
            <v>0</v>
          </cell>
          <cell r="O173">
            <v>0</v>
          </cell>
          <cell r="Q173">
            <v>167</v>
          </cell>
          <cell r="R173">
            <v>167</v>
          </cell>
          <cell r="S173" t="str">
            <v>Mixberry Puree 1400g*12bottle</v>
          </cell>
          <cell r="T173" t="str">
            <v>Mixberry Puree 1400g*12bottle</v>
          </cell>
          <cell r="U173" t="str">
            <v>Mixberry Puree 1400g*12bottle</v>
          </cell>
          <cell r="V173">
            <v>0</v>
          </cell>
          <cell r="W173">
            <v>0</v>
          </cell>
          <cell r="Y173">
            <v>0</v>
          </cell>
        </row>
        <row r="174">
          <cell r="A174">
            <v>168</v>
          </cell>
          <cell r="B174" t="str">
            <v>106-0034</v>
          </cell>
          <cell r="C174" t="str">
            <v>Tofu Pudding Powder 1kg*20apck</v>
          </cell>
          <cell r="D174">
            <v>0</v>
          </cell>
          <cell r="E174" t="str">
            <v xml:space="preserve">B-Dry Store </v>
          </cell>
          <cell r="F174" t="str">
            <v>Pack</v>
          </cell>
          <cell r="G174" t="str">
            <v>1ctn/20pack/kg</v>
          </cell>
          <cell r="H174" t="str">
            <v xml:space="preserve">over sea </v>
          </cell>
          <cell r="I174">
            <v>45</v>
          </cell>
          <cell r="J174">
            <v>0</v>
          </cell>
          <cell r="K174" t="str">
            <v>Pack</v>
          </cell>
          <cell r="L174" t="str">
            <v>1ctn/20pack/kg</v>
          </cell>
          <cell r="M174">
            <v>0</v>
          </cell>
          <cell r="N174">
            <v>0</v>
          </cell>
          <cell r="O174">
            <v>0</v>
          </cell>
          <cell r="Q174">
            <v>168</v>
          </cell>
          <cell r="R174">
            <v>168</v>
          </cell>
          <cell r="S174" t="str">
            <v>Tofu Pudding Powder 1kg*20apck</v>
          </cell>
          <cell r="T174" t="str">
            <v>Tofu Pudding Powder 1kg*20apck</v>
          </cell>
          <cell r="U174" t="str">
            <v>Tofu Pudding Powder 1kg*20apck</v>
          </cell>
          <cell r="V174">
            <v>0</v>
          </cell>
          <cell r="W174">
            <v>0</v>
          </cell>
          <cell r="Y174">
            <v>0</v>
          </cell>
        </row>
        <row r="175">
          <cell r="A175">
            <v>169</v>
          </cell>
          <cell r="B175" t="str">
            <v>106-0035</v>
          </cell>
          <cell r="C175" t="str">
            <v>Cheese Cream Powder1Kg</v>
          </cell>
          <cell r="D175">
            <v>0</v>
          </cell>
          <cell r="E175" t="str">
            <v xml:space="preserve">B-Dry Store </v>
          </cell>
          <cell r="F175" t="str">
            <v>Pack</v>
          </cell>
          <cell r="G175" t="str">
            <v>1ctn/20pack/1kg</v>
          </cell>
          <cell r="H175" t="str">
            <v xml:space="preserve">over sea </v>
          </cell>
          <cell r="I175">
            <v>45</v>
          </cell>
          <cell r="J175">
            <v>0</v>
          </cell>
          <cell r="K175" t="str">
            <v>Pack</v>
          </cell>
          <cell r="L175" t="str">
            <v>1ctn/20pack/1kg</v>
          </cell>
          <cell r="M175">
            <v>0</v>
          </cell>
          <cell r="N175">
            <v>0</v>
          </cell>
          <cell r="O175">
            <v>0</v>
          </cell>
          <cell r="Q175">
            <v>169</v>
          </cell>
          <cell r="R175">
            <v>169</v>
          </cell>
          <cell r="S175" t="str">
            <v>Cheese Cream Powder1Kg</v>
          </cell>
          <cell r="T175" t="str">
            <v>Cheese Cream Powder1Kg</v>
          </cell>
          <cell r="U175" t="str">
            <v>Cheese Cream Powder1Kg</v>
          </cell>
          <cell r="V175">
            <v>0</v>
          </cell>
          <cell r="W175">
            <v>0</v>
          </cell>
          <cell r="Y175">
            <v>0</v>
          </cell>
        </row>
        <row r="176">
          <cell r="A176">
            <v>170</v>
          </cell>
          <cell r="B176" t="str">
            <v>106-0036</v>
          </cell>
          <cell r="C176" t="str">
            <v>Vanilla Float Powder G25 1Kg</v>
          </cell>
          <cell r="D176">
            <v>0</v>
          </cell>
          <cell r="E176" t="str">
            <v xml:space="preserve">B-Dry Store </v>
          </cell>
          <cell r="F176" t="str">
            <v>Pack</v>
          </cell>
          <cell r="G176" t="str">
            <v>1ctn/20pack/1kg</v>
          </cell>
          <cell r="H176" t="str">
            <v xml:space="preserve">over sea </v>
          </cell>
          <cell r="I176">
            <v>45</v>
          </cell>
          <cell r="J176">
            <v>0</v>
          </cell>
          <cell r="K176" t="str">
            <v>Pack</v>
          </cell>
          <cell r="L176" t="str">
            <v>1ctn/20pack/1kg</v>
          </cell>
          <cell r="M176">
            <v>0</v>
          </cell>
          <cell r="N176">
            <v>0</v>
          </cell>
          <cell r="O176">
            <v>0</v>
          </cell>
          <cell r="Q176">
            <v>170</v>
          </cell>
          <cell r="R176">
            <v>170</v>
          </cell>
          <cell r="S176" t="str">
            <v>Vanilla Float Powder G25 1Kg</v>
          </cell>
          <cell r="T176" t="str">
            <v>Vanilla Float Powder G25 1Kg</v>
          </cell>
          <cell r="U176" t="str">
            <v>Vanilla Float Powder G25 1Kg</v>
          </cell>
          <cell r="V176">
            <v>0</v>
          </cell>
          <cell r="W176">
            <v>0</v>
          </cell>
          <cell r="Y176">
            <v>0</v>
          </cell>
        </row>
        <row r="177">
          <cell r="A177">
            <v>171</v>
          </cell>
          <cell r="B177" t="str">
            <v>106-0037</v>
          </cell>
          <cell r="C177" t="str">
            <v>WHOLE Wolfbery Medlar (200g)</v>
          </cell>
          <cell r="D177">
            <v>0</v>
          </cell>
          <cell r="E177" t="str">
            <v xml:space="preserve">B-Dry Store </v>
          </cell>
          <cell r="F177" t="str">
            <v>Pack</v>
          </cell>
          <cell r="G177" t="str">
            <v>200g/pack</v>
          </cell>
          <cell r="H177">
            <v>0</v>
          </cell>
          <cell r="I177">
            <v>7</v>
          </cell>
          <cell r="J177">
            <v>0</v>
          </cell>
          <cell r="K177" t="str">
            <v>Pack</v>
          </cell>
          <cell r="L177" t="str">
            <v>200g/pack</v>
          </cell>
          <cell r="M177">
            <v>0</v>
          </cell>
          <cell r="N177">
            <v>0</v>
          </cell>
          <cell r="O177">
            <v>0</v>
          </cell>
          <cell r="Q177">
            <v>171</v>
          </cell>
          <cell r="R177">
            <v>171</v>
          </cell>
          <cell r="S177" t="str">
            <v>WHOLE Wolfbery Medlar (200g)</v>
          </cell>
          <cell r="T177" t="str">
            <v>WHOLE Wolfbery Medlar (200g)</v>
          </cell>
          <cell r="U177" t="str">
            <v>WHOLE Wolfbery Medlar (200g)</v>
          </cell>
          <cell r="V177">
            <v>0</v>
          </cell>
          <cell r="W177">
            <v>0</v>
          </cell>
          <cell r="Y177">
            <v>0</v>
          </cell>
        </row>
        <row r="178">
          <cell r="A178">
            <v>172</v>
          </cell>
          <cell r="B178" t="str">
            <v>106-0038</v>
          </cell>
          <cell r="C178" t="str">
            <v>Taro Jelly</v>
          </cell>
          <cell r="D178">
            <v>0</v>
          </cell>
          <cell r="E178" t="str">
            <v xml:space="preserve">B-Dry Store </v>
          </cell>
          <cell r="F178" t="str">
            <v>kg</v>
          </cell>
          <cell r="G178" t="str">
            <v xml:space="preserve">1Kg/Pack </v>
          </cell>
          <cell r="H178">
            <v>0</v>
          </cell>
          <cell r="I178">
            <v>0</v>
          </cell>
          <cell r="J178">
            <v>6</v>
          </cell>
          <cell r="K178" t="str">
            <v>kg</v>
          </cell>
          <cell r="L178" t="str">
            <v xml:space="preserve">1Kg/Pack </v>
          </cell>
          <cell r="M178">
            <v>0</v>
          </cell>
          <cell r="N178">
            <v>0</v>
          </cell>
          <cell r="O178">
            <v>0</v>
          </cell>
          <cell r="Q178">
            <v>172</v>
          </cell>
          <cell r="R178">
            <v>172</v>
          </cell>
          <cell r="S178" t="str">
            <v>Taro Jelly</v>
          </cell>
          <cell r="T178" t="str">
            <v>Taro Jelly</v>
          </cell>
          <cell r="U178" t="str">
            <v>Taro Jelly</v>
          </cell>
          <cell r="V178">
            <v>0</v>
          </cell>
          <cell r="W178">
            <v>0</v>
          </cell>
          <cell r="Y178">
            <v>0</v>
          </cell>
        </row>
        <row r="179">
          <cell r="A179">
            <v>173</v>
          </cell>
          <cell r="B179" t="str">
            <v>109-0001</v>
          </cell>
          <cell r="C179" t="str">
            <v>Truedan Delivery Bag</v>
          </cell>
          <cell r="D179">
            <v>0</v>
          </cell>
          <cell r="E179">
            <v>0</v>
          </cell>
          <cell r="F179" t="str">
            <v>Set</v>
          </cell>
          <cell r="G179" t="str">
            <v>Set (Set)</v>
          </cell>
          <cell r="H179" t="str">
            <v xml:space="preserve">over sea </v>
          </cell>
          <cell r="I179">
            <v>0</v>
          </cell>
          <cell r="J179">
            <v>0</v>
          </cell>
          <cell r="K179" t="str">
            <v>Set</v>
          </cell>
          <cell r="L179" t="str">
            <v>Set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173</v>
          </cell>
          <cell r="R179">
            <v>173</v>
          </cell>
          <cell r="S179" t="str">
            <v>Truedan Delivery Bag</v>
          </cell>
          <cell r="T179" t="str">
            <v>Truedan Delivery Bag</v>
          </cell>
          <cell r="U179" t="str">
            <v>Truedan Delivery Bag</v>
          </cell>
          <cell r="V179">
            <v>0</v>
          </cell>
          <cell r="W179">
            <v>0</v>
          </cell>
          <cell r="Y179">
            <v>0</v>
          </cell>
        </row>
        <row r="180">
          <cell r="A180">
            <v>174</v>
          </cell>
          <cell r="B180" t="str">
            <v>401-0016</v>
          </cell>
          <cell r="C180" t="str">
            <v xml:space="preserve">Black Plastic Bag 70kg </v>
          </cell>
          <cell r="D180">
            <v>0</v>
          </cell>
          <cell r="E180" t="str">
            <v>G-Cleaning Supplies</v>
          </cell>
          <cell r="F180" t="str">
            <v>Kg</v>
          </cell>
          <cell r="G180" t="str">
            <v>Kg</v>
          </cell>
          <cell r="H180">
            <v>0</v>
          </cell>
          <cell r="I180">
            <v>1</v>
          </cell>
          <cell r="J180">
            <v>1.48</v>
          </cell>
          <cell r="K180" t="str">
            <v>Kg</v>
          </cell>
          <cell r="L180" t="str">
            <v>Kg</v>
          </cell>
          <cell r="M180">
            <v>0</v>
          </cell>
          <cell r="N180">
            <v>0</v>
          </cell>
          <cell r="O180">
            <v>0</v>
          </cell>
          <cell r="Q180">
            <v>174</v>
          </cell>
          <cell r="R180">
            <v>174</v>
          </cell>
          <cell r="S180" t="str">
            <v xml:space="preserve">Black Plastic Bag 70kg </v>
          </cell>
          <cell r="T180" t="str">
            <v xml:space="preserve">Black Plastic Bag 70kg </v>
          </cell>
          <cell r="U180" t="str">
            <v xml:space="preserve">Black Plastic Bag 70kg </v>
          </cell>
          <cell r="V180">
            <v>0</v>
          </cell>
          <cell r="W180">
            <v>0</v>
          </cell>
          <cell r="Y180">
            <v>0</v>
          </cell>
        </row>
        <row r="181">
          <cell r="A181">
            <v>175</v>
          </cell>
          <cell r="B181" t="str">
            <v>401-0017</v>
          </cell>
          <cell r="C181" t="str">
            <v>Top Gloves Size M</v>
          </cell>
          <cell r="D181">
            <v>0</v>
          </cell>
          <cell r="E181" t="str">
            <v>G-Cleaning Supplies</v>
          </cell>
          <cell r="F181" t="str">
            <v>Box</v>
          </cell>
          <cell r="G181" t="str">
            <v>Box*100Pcs:Box</v>
          </cell>
          <cell r="H181">
            <v>0</v>
          </cell>
          <cell r="I181">
            <v>0</v>
          </cell>
          <cell r="J181">
            <v>6.8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Q181">
            <v>175</v>
          </cell>
          <cell r="R181">
            <v>175</v>
          </cell>
          <cell r="S181" t="str">
            <v>Top Gloves Size M</v>
          </cell>
          <cell r="T181" t="str">
            <v>Top Gloves Size M</v>
          </cell>
          <cell r="U181" t="str">
            <v>Top Gloves Size M</v>
          </cell>
          <cell r="V181">
            <v>0</v>
          </cell>
          <cell r="W181">
            <v>0</v>
          </cell>
          <cell r="Y181">
            <v>0</v>
          </cell>
        </row>
        <row r="182">
          <cell r="A182">
            <v>176</v>
          </cell>
          <cell r="B182" t="str">
            <v>401-0018</v>
          </cell>
          <cell r="C182" t="str">
            <v xml:space="preserve">Floor Liquid </v>
          </cell>
          <cell r="D182">
            <v>0</v>
          </cell>
          <cell r="E182" t="str">
            <v>G-Cleaning Supplies</v>
          </cell>
          <cell r="F182" t="str">
            <v>Btl</v>
          </cell>
          <cell r="G182" t="str">
            <v>Btl*4L:Btl</v>
          </cell>
          <cell r="H182">
            <v>0</v>
          </cell>
          <cell r="I182">
            <v>0</v>
          </cell>
          <cell r="J182">
            <v>4.25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Q182">
            <v>176</v>
          </cell>
          <cell r="R182">
            <v>176</v>
          </cell>
          <cell r="S182" t="str">
            <v xml:space="preserve">Floor Liquid </v>
          </cell>
          <cell r="T182" t="str">
            <v xml:space="preserve">Floor Liquid </v>
          </cell>
          <cell r="U182" t="str">
            <v xml:space="preserve">Floor Liquid </v>
          </cell>
          <cell r="V182">
            <v>0</v>
          </cell>
          <cell r="W182">
            <v>0</v>
          </cell>
          <cell r="Y182">
            <v>0</v>
          </cell>
        </row>
        <row r="183">
          <cell r="A183">
            <v>177</v>
          </cell>
          <cell r="B183" t="str">
            <v>401-0019</v>
          </cell>
          <cell r="C183" t="str">
            <v>DISH WASHING SPONG 12Pcs/Pack..</v>
          </cell>
          <cell r="D183" t="str">
            <v>អេប៉ុងលាងចាន</v>
          </cell>
          <cell r="E183" t="str">
            <v>G-Cleaning Supplies</v>
          </cell>
          <cell r="F183" t="str">
            <v>Pack</v>
          </cell>
          <cell r="G183" t="str">
            <v>Pack*12Pcs:Pack</v>
          </cell>
          <cell r="H183">
            <v>0</v>
          </cell>
          <cell r="I183">
            <v>0</v>
          </cell>
          <cell r="J183">
            <v>1.55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Q183">
            <v>177</v>
          </cell>
          <cell r="R183">
            <v>177</v>
          </cell>
          <cell r="S183" t="str">
            <v>DISH WASHING SPONG 12Pcs/Pack..</v>
          </cell>
          <cell r="T183" t="str">
            <v>DISH WASHING SPONG 12Pcs/Pack..</v>
          </cell>
          <cell r="U183" t="str">
            <v>DISH WASHING SPONG 12Pcs/Pack..</v>
          </cell>
          <cell r="V183">
            <v>0</v>
          </cell>
          <cell r="W183">
            <v>0</v>
          </cell>
          <cell r="Y183">
            <v>0</v>
          </cell>
        </row>
        <row r="184">
          <cell r="A184">
            <v>178</v>
          </cell>
          <cell r="B184" t="str">
            <v>401-0020</v>
          </cell>
          <cell r="C184" t="str">
            <v>DISH WASHIG LIQUID (SUN LIGHT)</v>
          </cell>
          <cell r="D184" t="str">
            <v>សាប៊ូលាងចាន</v>
          </cell>
          <cell r="E184" t="str">
            <v>G-Cleaning Supplies</v>
          </cell>
          <cell r="F184" t="str">
            <v>Btl</v>
          </cell>
          <cell r="G184" t="str">
            <v>Btl*4L:Btl</v>
          </cell>
          <cell r="H184">
            <v>0</v>
          </cell>
          <cell r="I184">
            <v>0</v>
          </cell>
          <cell r="J184">
            <v>3.75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Q184">
            <v>178</v>
          </cell>
          <cell r="R184">
            <v>178</v>
          </cell>
          <cell r="S184" t="str">
            <v>DISH WASHIG LIQUID (SUN LIGHT)</v>
          </cell>
          <cell r="T184" t="str">
            <v>DISH WASHIG LIQUID (SUN LIGHT)</v>
          </cell>
          <cell r="U184" t="str">
            <v>DISH WASHIG LIQUID (SUN LIGHT)</v>
          </cell>
          <cell r="V184">
            <v>0</v>
          </cell>
          <cell r="W184">
            <v>0</v>
          </cell>
          <cell r="Y184">
            <v>0</v>
          </cell>
        </row>
        <row r="185">
          <cell r="A185">
            <v>179</v>
          </cell>
          <cell r="B185" t="str">
            <v>401-0021</v>
          </cell>
          <cell r="C185" t="str">
            <v>PLASTIC FILM 45CM*600M (LACY)</v>
          </cell>
          <cell r="D185">
            <v>0</v>
          </cell>
          <cell r="E185" t="str">
            <v>G-Cleaning Supplies</v>
          </cell>
          <cell r="F185" t="str">
            <v>Roll</v>
          </cell>
          <cell r="G185" t="str">
            <v>Roll*600m:Roll</v>
          </cell>
          <cell r="H185">
            <v>0</v>
          </cell>
          <cell r="I185">
            <v>0</v>
          </cell>
          <cell r="J185">
            <v>13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Q185">
            <v>179</v>
          </cell>
          <cell r="R185">
            <v>179</v>
          </cell>
          <cell r="S185" t="str">
            <v>PLASTIC FILM 45CM*600M (LACY)</v>
          </cell>
          <cell r="T185" t="str">
            <v>PLASTIC FILM 45CM*600M (LACY)</v>
          </cell>
          <cell r="U185" t="str">
            <v>PLASTIC FILM 45CM*600M (LACY)</v>
          </cell>
          <cell r="V185">
            <v>0</v>
          </cell>
          <cell r="W185">
            <v>0</v>
          </cell>
          <cell r="Y185">
            <v>0</v>
          </cell>
        </row>
        <row r="186">
          <cell r="A186">
            <v>180</v>
          </cell>
          <cell r="B186" t="str">
            <v>401-0022</v>
          </cell>
          <cell r="C186" t="str">
            <v>BLACK PLASTIC 20X30</v>
          </cell>
          <cell r="D186" t="str">
            <v>ថង់សំរាប</v>
          </cell>
          <cell r="E186" t="str">
            <v>G-Cleaning Supplies</v>
          </cell>
          <cell r="F186" t="str">
            <v>Kg</v>
          </cell>
          <cell r="G186" t="str">
            <v>Kg:Kg</v>
          </cell>
          <cell r="H186">
            <v>0</v>
          </cell>
          <cell r="I186">
            <v>0</v>
          </cell>
          <cell r="J186">
            <v>1.75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Q186">
            <v>180</v>
          </cell>
          <cell r="R186">
            <v>180</v>
          </cell>
          <cell r="S186" t="str">
            <v>BLACK PLASTIC 20X30</v>
          </cell>
          <cell r="T186" t="str">
            <v>BLACK PLASTIC 20X30</v>
          </cell>
          <cell r="U186" t="str">
            <v>BLACK PLASTIC 20X30</v>
          </cell>
          <cell r="V186">
            <v>0</v>
          </cell>
          <cell r="W186">
            <v>0</v>
          </cell>
          <cell r="Y186">
            <v>0</v>
          </cell>
        </row>
        <row r="187">
          <cell r="A187">
            <v>181</v>
          </cell>
          <cell r="B187" t="str">
            <v>401-0023</v>
          </cell>
          <cell r="C187" t="str">
            <v>(US) CUP HOLDER FOR 2 CUPS ??????1X300'S</v>
          </cell>
          <cell r="D187" t="str">
            <v>ជើងទ្រកែវ</v>
          </cell>
          <cell r="E187" t="str">
            <v>G-Packaging</v>
          </cell>
          <cell r="F187" t="str">
            <v>Pcs</v>
          </cell>
          <cell r="G187" t="str">
            <v>Pcs:Pcs</v>
          </cell>
          <cell r="H187">
            <v>0</v>
          </cell>
          <cell r="I187">
            <v>0</v>
          </cell>
          <cell r="J187">
            <v>0.1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Q187">
            <v>181</v>
          </cell>
          <cell r="R187">
            <v>181</v>
          </cell>
          <cell r="S187" t="str">
            <v>(US) CUP HOLDER FOR 2 CUPS ??????1X300'S</v>
          </cell>
          <cell r="T187" t="str">
            <v>(US) CUP HOLDER FOR 2 CUPS ??????1X300'S</v>
          </cell>
          <cell r="U187" t="str">
            <v>(US) CUP HOLDER FOR 2 CUPS ??????1X300'S</v>
          </cell>
          <cell r="V187">
            <v>0</v>
          </cell>
          <cell r="W187">
            <v>0</v>
          </cell>
          <cell r="Y187">
            <v>0</v>
          </cell>
        </row>
        <row r="188">
          <cell r="A188">
            <v>182</v>
          </cell>
          <cell r="B188" t="str">
            <v>401-0024</v>
          </cell>
          <cell r="C188" t="str">
            <v>NAPKIN 33X33/1PLY-4 FOLDED (BROWN)</v>
          </cell>
          <cell r="D188">
            <v>0</v>
          </cell>
          <cell r="E188" t="str">
            <v>G-Cleaning Supplies</v>
          </cell>
          <cell r="F188" t="str">
            <v>Pack</v>
          </cell>
          <cell r="G188" t="str">
            <v>Pack*300Pcs:Pack</v>
          </cell>
          <cell r="H188">
            <v>0</v>
          </cell>
          <cell r="I188">
            <v>0</v>
          </cell>
          <cell r="J188">
            <v>3.75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Q188">
            <v>182</v>
          </cell>
          <cell r="R188">
            <v>182</v>
          </cell>
          <cell r="S188" t="str">
            <v>NAPKIN 33X33/1PLY-4 FOLDED (BROWN)</v>
          </cell>
          <cell r="T188" t="str">
            <v>NAPKIN 33X33/1PLY-4 FOLDED (BROWN)</v>
          </cell>
          <cell r="U188" t="str">
            <v>NAPKIN 33X33/1PLY-4 FOLDED (BROWN)</v>
          </cell>
          <cell r="V188">
            <v>0</v>
          </cell>
          <cell r="W188">
            <v>0</v>
          </cell>
          <cell r="Y188">
            <v>0</v>
          </cell>
        </row>
        <row r="189">
          <cell r="A189">
            <v>0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Q189">
            <v>183</v>
          </cell>
          <cell r="R189">
            <v>183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Y189">
            <v>0</v>
          </cell>
        </row>
        <row r="190">
          <cell r="A190">
            <v>0</v>
          </cell>
          <cell r="B190">
            <v>0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Q190">
            <v>184</v>
          </cell>
          <cell r="R190">
            <v>184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Y190">
            <v>0</v>
          </cell>
        </row>
        <row r="191">
          <cell r="A191">
            <v>0</v>
          </cell>
          <cell r="B191">
            <v>0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Q191">
            <v>185</v>
          </cell>
          <cell r="R191">
            <v>185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Y191">
            <v>0</v>
          </cell>
        </row>
        <row r="192">
          <cell r="A192">
            <v>0</v>
          </cell>
          <cell r="B192">
            <v>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Q192">
            <v>186</v>
          </cell>
          <cell r="R192">
            <v>186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Y192">
            <v>0</v>
          </cell>
        </row>
        <row r="193">
          <cell r="A193">
            <v>0</v>
          </cell>
          <cell r="B193">
            <v>0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Q193">
            <v>187</v>
          </cell>
          <cell r="R193">
            <v>187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Y193">
            <v>0</v>
          </cell>
        </row>
        <row r="194">
          <cell r="A194">
            <v>0</v>
          </cell>
          <cell r="B194">
            <v>0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Q194">
            <v>188</v>
          </cell>
          <cell r="R194">
            <v>188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Y194">
            <v>0</v>
          </cell>
        </row>
        <row r="195">
          <cell r="A195">
            <v>0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Q195">
            <v>189</v>
          </cell>
          <cell r="R195">
            <v>189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Y195">
            <v>0</v>
          </cell>
        </row>
        <row r="196">
          <cell r="A196">
            <v>0</v>
          </cell>
          <cell r="B196">
            <v>0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Q196">
            <v>190</v>
          </cell>
          <cell r="R196">
            <v>190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Y196">
            <v>0</v>
          </cell>
        </row>
        <row r="197">
          <cell r="A197">
            <v>0</v>
          </cell>
          <cell r="B197">
            <v>0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Q197">
            <v>191</v>
          </cell>
          <cell r="R197">
            <v>191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Y197">
            <v>0</v>
          </cell>
        </row>
        <row r="198">
          <cell r="A198">
            <v>0</v>
          </cell>
          <cell r="B198">
            <v>0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Q198">
            <v>192</v>
          </cell>
          <cell r="R198">
            <v>192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Y198">
            <v>0</v>
          </cell>
        </row>
        <row r="199">
          <cell r="A199">
            <v>0</v>
          </cell>
          <cell r="B199">
            <v>0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Q199">
            <v>193</v>
          </cell>
          <cell r="R199">
            <v>193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Y199">
            <v>0</v>
          </cell>
        </row>
        <row r="200">
          <cell r="A200">
            <v>0</v>
          </cell>
          <cell r="B200">
            <v>0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Q200">
            <v>194</v>
          </cell>
          <cell r="R200">
            <v>194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Y200">
            <v>0</v>
          </cell>
        </row>
        <row r="201">
          <cell r="A201">
            <v>0</v>
          </cell>
          <cell r="B201">
            <v>0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Q201">
            <v>195</v>
          </cell>
          <cell r="R201">
            <v>195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Y201">
            <v>0</v>
          </cell>
        </row>
        <row r="202">
          <cell r="A202">
            <v>0</v>
          </cell>
          <cell r="B202">
            <v>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Q202">
            <v>196</v>
          </cell>
          <cell r="R202">
            <v>196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Y202">
            <v>0</v>
          </cell>
        </row>
        <row r="203">
          <cell r="A203">
            <v>0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Q203">
            <v>197</v>
          </cell>
          <cell r="R203">
            <v>197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Y203">
            <v>0</v>
          </cell>
        </row>
        <row r="204">
          <cell r="A204">
            <v>0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Q204">
            <v>198</v>
          </cell>
          <cell r="R204">
            <v>198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Y204">
            <v>0</v>
          </cell>
        </row>
        <row r="205">
          <cell r="A205">
            <v>0</v>
          </cell>
          <cell r="B205">
            <v>0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Q205">
            <v>199</v>
          </cell>
          <cell r="R205">
            <v>199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Y205">
            <v>0</v>
          </cell>
        </row>
        <row r="206">
          <cell r="A206">
            <v>0</v>
          </cell>
          <cell r="B206">
            <v>0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Q206">
            <v>200</v>
          </cell>
          <cell r="R206">
            <v>200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Y206">
            <v>0</v>
          </cell>
        </row>
        <row r="207">
          <cell r="A207">
            <v>0</v>
          </cell>
          <cell r="B207">
            <v>0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Q207">
            <v>201</v>
          </cell>
          <cell r="R207">
            <v>201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Y207">
            <v>0</v>
          </cell>
        </row>
        <row r="208">
          <cell r="A208">
            <v>0</v>
          </cell>
          <cell r="B208">
            <v>0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Q208">
            <v>202</v>
          </cell>
          <cell r="R208">
            <v>202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Y208">
            <v>0</v>
          </cell>
        </row>
        <row r="209">
          <cell r="A209">
            <v>0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Q209">
            <v>203</v>
          </cell>
          <cell r="R209">
            <v>203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Y209">
            <v>0</v>
          </cell>
        </row>
        <row r="210">
          <cell r="A210">
            <v>0</v>
          </cell>
          <cell r="B210">
            <v>0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Q210">
            <v>204</v>
          </cell>
          <cell r="R210">
            <v>204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Y210">
            <v>0</v>
          </cell>
        </row>
        <row r="211">
          <cell r="A211">
            <v>0</v>
          </cell>
          <cell r="B211">
            <v>0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Q211">
            <v>205</v>
          </cell>
          <cell r="R211">
            <v>205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Y211">
            <v>0</v>
          </cell>
        </row>
        <row r="212">
          <cell r="A212">
            <v>0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Q212">
            <v>206</v>
          </cell>
          <cell r="R212">
            <v>206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Y212">
            <v>0</v>
          </cell>
        </row>
        <row r="213">
          <cell r="A213">
            <v>0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Q213">
            <v>207</v>
          </cell>
          <cell r="R213">
            <v>207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Y213">
            <v>0</v>
          </cell>
        </row>
        <row r="214">
          <cell r="A214">
            <v>0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208</v>
          </cell>
          <cell r="R214">
            <v>208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Y214">
            <v>0</v>
          </cell>
        </row>
        <row r="215">
          <cell r="A215">
            <v>0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209</v>
          </cell>
          <cell r="R215">
            <v>209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Y215">
            <v>0</v>
          </cell>
        </row>
        <row r="216">
          <cell r="A216">
            <v>0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Q216">
            <v>210</v>
          </cell>
          <cell r="R216">
            <v>210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Y216">
            <v>0</v>
          </cell>
        </row>
        <row r="217">
          <cell r="A217">
            <v>0</v>
          </cell>
          <cell r="B217">
            <v>0</v>
          </cell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Q217">
            <v>211</v>
          </cell>
          <cell r="R217">
            <v>211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Y217">
            <v>0</v>
          </cell>
        </row>
        <row r="218">
          <cell r="A218">
            <v>0</v>
          </cell>
          <cell r="B218">
            <v>0</v>
          </cell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Q218">
            <v>212</v>
          </cell>
          <cell r="R218">
            <v>212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Y218">
            <v>0</v>
          </cell>
        </row>
        <row r="219">
          <cell r="A219">
            <v>0</v>
          </cell>
          <cell r="B219">
            <v>0</v>
          </cell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Q219">
            <v>213</v>
          </cell>
          <cell r="R219">
            <v>213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Y219">
            <v>0</v>
          </cell>
        </row>
        <row r="220">
          <cell r="A220">
            <v>0</v>
          </cell>
          <cell r="B220">
            <v>0</v>
          </cell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Q220">
            <v>214</v>
          </cell>
          <cell r="R220">
            <v>214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Y220">
            <v>0</v>
          </cell>
        </row>
        <row r="221">
          <cell r="A221">
            <v>0</v>
          </cell>
          <cell r="B221">
            <v>0</v>
          </cell>
          <cell r="C221">
            <v>0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Q221">
            <v>215</v>
          </cell>
          <cell r="R221">
            <v>215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Y221">
            <v>0</v>
          </cell>
        </row>
        <row r="222">
          <cell r="A222">
            <v>0</v>
          </cell>
          <cell r="B222">
            <v>0</v>
          </cell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Q222">
            <v>216</v>
          </cell>
          <cell r="R222">
            <v>216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Y222">
            <v>0</v>
          </cell>
        </row>
        <row r="223">
          <cell r="A223">
            <v>0</v>
          </cell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Q223">
            <v>217</v>
          </cell>
          <cell r="R223">
            <v>217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Y223">
            <v>0</v>
          </cell>
        </row>
        <row r="224">
          <cell r="A224">
            <v>0</v>
          </cell>
          <cell r="B224">
            <v>0</v>
          </cell>
          <cell r="C224">
            <v>0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218</v>
          </cell>
          <cell r="R224">
            <v>218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Y224">
            <v>0</v>
          </cell>
        </row>
        <row r="225">
          <cell r="A225">
            <v>0</v>
          </cell>
          <cell r="B225">
            <v>0</v>
          </cell>
          <cell r="C225">
            <v>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P225">
            <v>0</v>
          </cell>
          <cell r="Q225">
            <v>219</v>
          </cell>
          <cell r="R225">
            <v>219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Y225">
            <v>0</v>
          </cell>
        </row>
        <row r="226">
          <cell r="A226">
            <v>0</v>
          </cell>
          <cell r="B226">
            <v>0</v>
          </cell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Q226">
            <v>220</v>
          </cell>
          <cell r="R226">
            <v>220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Y226">
            <v>0</v>
          </cell>
        </row>
        <row r="227">
          <cell r="A227">
            <v>0</v>
          </cell>
          <cell r="B227">
            <v>0</v>
          </cell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Q227">
            <v>221</v>
          </cell>
          <cell r="R227">
            <v>221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Y227">
            <v>0</v>
          </cell>
        </row>
        <row r="228">
          <cell r="A228">
            <v>0</v>
          </cell>
          <cell r="B228">
            <v>0</v>
          </cell>
          <cell r="C228">
            <v>0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Q228">
            <v>222</v>
          </cell>
          <cell r="R228">
            <v>222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Y228">
            <v>0</v>
          </cell>
        </row>
        <row r="229">
          <cell r="A229">
            <v>0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Q229">
            <v>223</v>
          </cell>
          <cell r="R229">
            <v>223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Y229">
            <v>0</v>
          </cell>
        </row>
        <row r="230">
          <cell r="A230">
            <v>0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Q230">
            <v>224</v>
          </cell>
          <cell r="R230">
            <v>224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Y230">
            <v>0</v>
          </cell>
        </row>
        <row r="231">
          <cell r="A231">
            <v>0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Q231">
            <v>225</v>
          </cell>
          <cell r="R231">
            <v>225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Y231">
            <v>0</v>
          </cell>
        </row>
        <row r="232">
          <cell r="A232">
            <v>0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Q232">
            <v>226</v>
          </cell>
          <cell r="R232">
            <v>226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Y232">
            <v>0</v>
          </cell>
        </row>
        <row r="233">
          <cell r="A233">
            <v>0</v>
          </cell>
          <cell r="B233">
            <v>0</v>
          </cell>
          <cell r="C233">
            <v>0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Q233">
            <v>227</v>
          </cell>
          <cell r="R233">
            <v>227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Y233">
            <v>0</v>
          </cell>
        </row>
        <row r="234">
          <cell r="A234">
            <v>0</v>
          </cell>
          <cell r="B234">
            <v>0</v>
          </cell>
          <cell r="C234">
            <v>0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Q234">
            <v>228</v>
          </cell>
          <cell r="R234">
            <v>228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Y234">
            <v>0</v>
          </cell>
        </row>
        <row r="235">
          <cell r="A235">
            <v>0</v>
          </cell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Q235">
            <v>229</v>
          </cell>
          <cell r="R235">
            <v>229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Y235">
            <v>0</v>
          </cell>
        </row>
        <row r="236">
          <cell r="A236">
            <v>0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Q236">
            <v>230</v>
          </cell>
          <cell r="R236">
            <v>230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Y236">
            <v>0</v>
          </cell>
        </row>
        <row r="237">
          <cell r="A237">
            <v>0</v>
          </cell>
          <cell r="B237">
            <v>0</v>
          </cell>
          <cell r="C237">
            <v>0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Q237">
            <v>231</v>
          </cell>
          <cell r="R237">
            <v>231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Y237">
            <v>0</v>
          </cell>
        </row>
        <row r="238">
          <cell r="A238">
            <v>0</v>
          </cell>
          <cell r="B238">
            <v>0</v>
          </cell>
          <cell r="C238">
            <v>0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Q238">
            <v>232</v>
          </cell>
          <cell r="R238">
            <v>232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Y238">
            <v>0</v>
          </cell>
        </row>
        <row r="239">
          <cell r="A239">
            <v>0</v>
          </cell>
          <cell r="B239">
            <v>0</v>
          </cell>
          <cell r="C239">
            <v>0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Q239">
            <v>233</v>
          </cell>
          <cell r="R239">
            <v>233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Y239">
            <v>0</v>
          </cell>
        </row>
        <row r="240">
          <cell r="A240">
            <v>0</v>
          </cell>
          <cell r="B240">
            <v>0</v>
          </cell>
          <cell r="C240">
            <v>0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Q240">
            <v>234</v>
          </cell>
          <cell r="R240">
            <v>234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Y240">
            <v>0</v>
          </cell>
        </row>
        <row r="241">
          <cell r="A241">
            <v>0</v>
          </cell>
          <cell r="B241">
            <v>0</v>
          </cell>
          <cell r="C241">
            <v>0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Q241">
            <v>235</v>
          </cell>
          <cell r="R241">
            <v>235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Y241">
            <v>0</v>
          </cell>
        </row>
        <row r="242">
          <cell r="A242">
            <v>0</v>
          </cell>
          <cell r="B242">
            <v>0</v>
          </cell>
          <cell r="C242">
            <v>0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Q242">
            <v>236</v>
          </cell>
          <cell r="R242">
            <v>236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Y242">
            <v>0</v>
          </cell>
        </row>
        <row r="243">
          <cell r="A243">
            <v>0</v>
          </cell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Q243">
            <v>237</v>
          </cell>
          <cell r="R243">
            <v>237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Y243">
            <v>0</v>
          </cell>
        </row>
        <row r="244">
          <cell r="A244">
            <v>0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Q244">
            <v>238</v>
          </cell>
          <cell r="R244">
            <v>238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Y244">
            <v>0</v>
          </cell>
        </row>
        <row r="245">
          <cell r="A245">
            <v>0</v>
          </cell>
          <cell r="B245">
            <v>0</v>
          </cell>
          <cell r="C245">
            <v>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Q245">
            <v>239</v>
          </cell>
          <cell r="R245">
            <v>239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Y245">
            <v>0</v>
          </cell>
        </row>
        <row r="246">
          <cell r="A246">
            <v>0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Q246">
            <v>240</v>
          </cell>
          <cell r="R246">
            <v>240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Y246">
            <v>0</v>
          </cell>
        </row>
        <row r="247">
          <cell r="A247">
            <v>0</v>
          </cell>
          <cell r="B247">
            <v>0</v>
          </cell>
          <cell r="C247">
            <v>0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Q247">
            <v>241</v>
          </cell>
          <cell r="R247">
            <v>241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Y247">
            <v>0</v>
          </cell>
        </row>
        <row r="248">
          <cell r="A248">
            <v>0</v>
          </cell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Q248">
            <v>242</v>
          </cell>
          <cell r="R248">
            <v>242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Y248">
            <v>0</v>
          </cell>
        </row>
        <row r="249">
          <cell r="A249">
            <v>0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Q249">
            <v>243</v>
          </cell>
          <cell r="R249">
            <v>243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Y249">
            <v>0</v>
          </cell>
        </row>
        <row r="250">
          <cell r="A250">
            <v>0</v>
          </cell>
          <cell r="B250">
            <v>0</v>
          </cell>
          <cell r="C250">
            <v>0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Q250">
            <v>244</v>
          </cell>
          <cell r="R250">
            <v>244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Y250">
            <v>0</v>
          </cell>
        </row>
        <row r="251">
          <cell r="A251">
            <v>0</v>
          </cell>
          <cell r="B251">
            <v>0</v>
          </cell>
          <cell r="C251">
            <v>0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245</v>
          </cell>
          <cell r="R251">
            <v>245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Y251">
            <v>0</v>
          </cell>
        </row>
        <row r="252">
          <cell r="A252">
            <v>0</v>
          </cell>
          <cell r="B252">
            <v>0</v>
          </cell>
          <cell r="C252">
            <v>0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246</v>
          </cell>
          <cell r="R252">
            <v>246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Y252">
            <v>0</v>
          </cell>
        </row>
        <row r="253">
          <cell r="A253">
            <v>0</v>
          </cell>
          <cell r="B253">
            <v>0</v>
          </cell>
          <cell r="C253">
            <v>0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Q253">
            <v>247</v>
          </cell>
          <cell r="R253">
            <v>247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Y253">
            <v>0</v>
          </cell>
        </row>
        <row r="254">
          <cell r="A254">
            <v>0</v>
          </cell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Q254">
            <v>248</v>
          </cell>
          <cell r="R254">
            <v>248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Y254">
            <v>0</v>
          </cell>
        </row>
        <row r="255">
          <cell r="A255">
            <v>0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Q255">
            <v>249</v>
          </cell>
          <cell r="R255">
            <v>249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Y255">
            <v>0</v>
          </cell>
        </row>
        <row r="256">
          <cell r="A256">
            <v>0</v>
          </cell>
          <cell r="B256">
            <v>0</v>
          </cell>
          <cell r="C256">
            <v>0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Q256">
            <v>250</v>
          </cell>
          <cell r="R256">
            <v>250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Y256">
            <v>0</v>
          </cell>
        </row>
        <row r="257">
          <cell r="A257">
            <v>0</v>
          </cell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Q257">
            <v>251</v>
          </cell>
          <cell r="R257">
            <v>251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Y257">
            <v>0</v>
          </cell>
        </row>
        <row r="258">
          <cell r="A258">
            <v>0</v>
          </cell>
          <cell r="B258">
            <v>0</v>
          </cell>
          <cell r="C258">
            <v>0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Q258">
            <v>252</v>
          </cell>
          <cell r="R258">
            <v>252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Y258">
            <v>0</v>
          </cell>
        </row>
        <row r="259">
          <cell r="A259">
            <v>0</v>
          </cell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Q259">
            <v>253</v>
          </cell>
          <cell r="R259">
            <v>253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Y259">
            <v>0</v>
          </cell>
        </row>
        <row r="260">
          <cell r="A260">
            <v>0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Q260">
            <v>254</v>
          </cell>
          <cell r="R260">
            <v>254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Y260">
            <v>0</v>
          </cell>
        </row>
        <row r="261">
          <cell r="A261">
            <v>0</v>
          </cell>
          <cell r="B261">
            <v>0</v>
          </cell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Q261">
            <v>255</v>
          </cell>
          <cell r="R261">
            <v>255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Y261">
            <v>0</v>
          </cell>
        </row>
        <row r="262">
          <cell r="A262">
            <v>0</v>
          </cell>
          <cell r="B262">
            <v>0</v>
          </cell>
          <cell r="C262">
            <v>0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Q262">
            <v>256</v>
          </cell>
          <cell r="R262">
            <v>256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Y262">
            <v>0</v>
          </cell>
        </row>
        <row r="263">
          <cell r="A263">
            <v>0</v>
          </cell>
          <cell r="B263">
            <v>0</v>
          </cell>
          <cell r="C263">
            <v>0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Q263">
            <v>257</v>
          </cell>
          <cell r="R263">
            <v>257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Y263">
            <v>0</v>
          </cell>
        </row>
        <row r="264">
          <cell r="A264">
            <v>0</v>
          </cell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Q264">
            <v>258</v>
          </cell>
          <cell r="R264">
            <v>258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Y264">
            <v>0</v>
          </cell>
        </row>
        <row r="265">
          <cell r="A265">
            <v>0</v>
          </cell>
          <cell r="B265">
            <v>0</v>
          </cell>
          <cell r="C265">
            <v>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Q265">
            <v>259</v>
          </cell>
          <cell r="R265">
            <v>259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Y265">
            <v>0</v>
          </cell>
        </row>
        <row r="266">
          <cell r="A266">
            <v>0</v>
          </cell>
          <cell r="B266">
            <v>0</v>
          </cell>
          <cell r="C266">
            <v>0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Q266">
            <v>260</v>
          </cell>
          <cell r="R266">
            <v>260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Y266">
            <v>0</v>
          </cell>
        </row>
        <row r="267">
          <cell r="A267">
            <v>0</v>
          </cell>
          <cell r="B267">
            <v>0</v>
          </cell>
          <cell r="C267">
            <v>0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Q267">
            <v>261</v>
          </cell>
          <cell r="R267">
            <v>261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Y267">
            <v>0</v>
          </cell>
        </row>
        <row r="268">
          <cell r="A268">
            <v>0</v>
          </cell>
          <cell r="B268">
            <v>0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262</v>
          </cell>
          <cell r="R268">
            <v>262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Y268">
            <v>0</v>
          </cell>
        </row>
        <row r="269">
          <cell r="A269">
            <v>0</v>
          </cell>
          <cell r="B269">
            <v>0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Q269">
            <v>263</v>
          </cell>
          <cell r="R269">
            <v>263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Y269">
            <v>0</v>
          </cell>
        </row>
        <row r="270">
          <cell r="A270">
            <v>0</v>
          </cell>
          <cell r="B270">
            <v>0</v>
          </cell>
          <cell r="C270">
            <v>0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P270">
            <v>0</v>
          </cell>
          <cell r="Q270">
            <v>264</v>
          </cell>
          <cell r="R270">
            <v>264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Y270">
            <v>0</v>
          </cell>
        </row>
        <row r="271">
          <cell r="A271">
            <v>0</v>
          </cell>
          <cell r="B271">
            <v>0</v>
          </cell>
          <cell r="C271">
            <v>0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Q271">
            <v>265</v>
          </cell>
          <cell r="R271">
            <v>265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Y271">
            <v>0</v>
          </cell>
        </row>
        <row r="272">
          <cell r="A272">
            <v>0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Q272">
            <v>266</v>
          </cell>
          <cell r="R272">
            <v>266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Y272">
            <v>0</v>
          </cell>
        </row>
        <row r="273">
          <cell r="A273">
            <v>0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Q273">
            <v>267</v>
          </cell>
          <cell r="R273">
            <v>267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Y273">
            <v>0</v>
          </cell>
        </row>
        <row r="274">
          <cell r="A274">
            <v>0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Q274">
            <v>268</v>
          </cell>
          <cell r="R274">
            <v>268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Y274">
            <v>0</v>
          </cell>
        </row>
        <row r="275">
          <cell r="A275">
            <v>0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Q275">
            <v>269</v>
          </cell>
          <cell r="R275">
            <v>269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Y275">
            <v>0</v>
          </cell>
        </row>
        <row r="276">
          <cell r="A276">
            <v>0</v>
          </cell>
          <cell r="B276">
            <v>0</v>
          </cell>
          <cell r="C276">
            <v>0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Q276">
            <v>270</v>
          </cell>
          <cell r="R276">
            <v>270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Y276">
            <v>0</v>
          </cell>
        </row>
        <row r="277">
          <cell r="A277">
            <v>0</v>
          </cell>
          <cell r="B277">
            <v>0</v>
          </cell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Q277">
            <v>271</v>
          </cell>
          <cell r="R277">
            <v>271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Y277">
            <v>0</v>
          </cell>
        </row>
        <row r="278">
          <cell r="A278">
            <v>0</v>
          </cell>
          <cell r="B278">
            <v>0</v>
          </cell>
          <cell r="C278">
            <v>0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Q278">
            <v>272</v>
          </cell>
          <cell r="R278">
            <v>272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Y278">
            <v>0</v>
          </cell>
        </row>
        <row r="279">
          <cell r="A279">
            <v>0</v>
          </cell>
          <cell r="B279">
            <v>0</v>
          </cell>
          <cell r="C279">
            <v>0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Q279">
            <v>273</v>
          </cell>
          <cell r="R279">
            <v>273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Y279">
            <v>0</v>
          </cell>
        </row>
        <row r="280">
          <cell r="A280">
            <v>0</v>
          </cell>
          <cell r="B280">
            <v>0</v>
          </cell>
          <cell r="C280">
            <v>0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Q280">
            <v>274</v>
          </cell>
          <cell r="R280">
            <v>274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Y280">
            <v>0</v>
          </cell>
        </row>
        <row r="281">
          <cell r="A281">
            <v>0</v>
          </cell>
          <cell r="B281">
            <v>0</v>
          </cell>
          <cell r="C281">
            <v>0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Q281">
            <v>275</v>
          </cell>
          <cell r="R281">
            <v>275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Y281">
            <v>0</v>
          </cell>
        </row>
        <row r="282">
          <cell r="A282">
            <v>0</v>
          </cell>
          <cell r="B282">
            <v>0</v>
          </cell>
          <cell r="C282">
            <v>0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Q282">
            <v>276</v>
          </cell>
          <cell r="R282">
            <v>276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Y282">
            <v>0</v>
          </cell>
        </row>
        <row r="283">
          <cell r="A283">
            <v>0</v>
          </cell>
          <cell r="B283">
            <v>0</v>
          </cell>
          <cell r="C283">
            <v>0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Q283">
            <v>277</v>
          </cell>
          <cell r="R283">
            <v>277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Y283">
            <v>0</v>
          </cell>
        </row>
        <row r="284">
          <cell r="A284">
            <v>0</v>
          </cell>
          <cell r="B284">
            <v>0</v>
          </cell>
          <cell r="C284">
            <v>0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Q284">
            <v>278</v>
          </cell>
          <cell r="R284">
            <v>278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Y284">
            <v>0</v>
          </cell>
        </row>
        <row r="285">
          <cell r="A285">
            <v>0</v>
          </cell>
          <cell r="B285">
            <v>0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Q285">
            <v>279</v>
          </cell>
          <cell r="R285">
            <v>279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Y285">
            <v>0</v>
          </cell>
        </row>
        <row r="286">
          <cell r="A286">
            <v>0</v>
          </cell>
          <cell r="B286">
            <v>0</v>
          </cell>
          <cell r="C286">
            <v>0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Q286">
            <v>280</v>
          </cell>
          <cell r="R286">
            <v>280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Y286">
            <v>0</v>
          </cell>
        </row>
        <row r="287">
          <cell r="A287">
            <v>0</v>
          </cell>
          <cell r="B287">
            <v>0</v>
          </cell>
          <cell r="C287">
            <v>0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Q287">
            <v>281</v>
          </cell>
          <cell r="R287">
            <v>281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Y287">
            <v>0</v>
          </cell>
        </row>
        <row r="288">
          <cell r="A288">
            <v>0</v>
          </cell>
          <cell r="B288">
            <v>0</v>
          </cell>
          <cell r="C288">
            <v>0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Q288">
            <v>282</v>
          </cell>
          <cell r="R288">
            <v>282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Y288">
            <v>0</v>
          </cell>
        </row>
        <row r="289">
          <cell r="A289">
            <v>0</v>
          </cell>
          <cell r="B289">
            <v>0</v>
          </cell>
          <cell r="C289">
            <v>0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Q289">
            <v>283</v>
          </cell>
          <cell r="R289">
            <v>283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Y289">
            <v>0</v>
          </cell>
        </row>
        <row r="290">
          <cell r="A290">
            <v>0</v>
          </cell>
          <cell r="B290">
            <v>0</v>
          </cell>
          <cell r="C290">
            <v>0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Q290">
            <v>284</v>
          </cell>
          <cell r="R290">
            <v>284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Y290">
            <v>0</v>
          </cell>
        </row>
        <row r="291">
          <cell r="A291">
            <v>0</v>
          </cell>
          <cell r="B291">
            <v>0</v>
          </cell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Q291">
            <v>285</v>
          </cell>
          <cell r="R291">
            <v>285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Y291">
            <v>0</v>
          </cell>
        </row>
        <row r="292">
          <cell r="A292">
            <v>0</v>
          </cell>
          <cell r="B292">
            <v>0</v>
          </cell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Q292">
            <v>286</v>
          </cell>
          <cell r="R292">
            <v>286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Y292">
            <v>0</v>
          </cell>
        </row>
        <row r="293">
          <cell r="A293">
            <v>0</v>
          </cell>
          <cell r="B293">
            <v>0</v>
          </cell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Q293">
            <v>287</v>
          </cell>
          <cell r="R293">
            <v>287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Y293">
            <v>0</v>
          </cell>
        </row>
        <row r="294">
          <cell r="A294">
            <v>0</v>
          </cell>
          <cell r="B294">
            <v>0</v>
          </cell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Q294">
            <v>288</v>
          </cell>
          <cell r="R294">
            <v>288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Y294">
            <v>0</v>
          </cell>
        </row>
        <row r="295">
          <cell r="A295">
            <v>0</v>
          </cell>
          <cell r="B295">
            <v>0</v>
          </cell>
          <cell r="C295">
            <v>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Q295">
            <v>289</v>
          </cell>
          <cell r="R295">
            <v>289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Y295">
            <v>0</v>
          </cell>
        </row>
        <row r="296">
          <cell r="A296">
            <v>0</v>
          </cell>
          <cell r="B296">
            <v>0</v>
          </cell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Q296">
            <v>290</v>
          </cell>
          <cell r="R296">
            <v>290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</row>
        <row r="297">
          <cell r="A297">
            <v>0</v>
          </cell>
          <cell r="B297">
            <v>0</v>
          </cell>
          <cell r="C297">
            <v>0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Q297">
            <v>291</v>
          </cell>
          <cell r="R297">
            <v>291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</row>
        <row r="298">
          <cell r="A298">
            <v>0</v>
          </cell>
          <cell r="B298">
            <v>0</v>
          </cell>
          <cell r="C298">
            <v>0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Q298">
            <v>292</v>
          </cell>
          <cell r="R298">
            <v>292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</row>
        <row r="299">
          <cell r="A299">
            <v>0</v>
          </cell>
          <cell r="B299">
            <v>0</v>
          </cell>
          <cell r="C299">
            <v>0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Q299">
            <v>293</v>
          </cell>
          <cell r="R299">
            <v>293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</row>
        <row r="300">
          <cell r="A300">
            <v>0</v>
          </cell>
          <cell r="B300">
            <v>0</v>
          </cell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Q300">
            <v>294</v>
          </cell>
          <cell r="R300">
            <v>294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</row>
        <row r="301">
          <cell r="A301">
            <v>0</v>
          </cell>
          <cell r="B301">
            <v>0</v>
          </cell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Q301">
            <v>295</v>
          </cell>
          <cell r="R301">
            <v>295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</row>
        <row r="302">
          <cell r="A302">
            <v>0</v>
          </cell>
          <cell r="B302">
            <v>0</v>
          </cell>
          <cell r="C302">
            <v>0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Q302">
            <v>296</v>
          </cell>
          <cell r="R302">
            <v>296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</row>
        <row r="303">
          <cell r="A303">
            <v>0</v>
          </cell>
          <cell r="B303">
            <v>0</v>
          </cell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Q303">
            <v>297</v>
          </cell>
          <cell r="R303">
            <v>297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</row>
        <row r="304">
          <cell r="A304">
            <v>0</v>
          </cell>
          <cell r="B304">
            <v>0</v>
          </cell>
          <cell r="C304">
            <v>0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Q304">
            <v>298</v>
          </cell>
          <cell r="R304">
            <v>298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</row>
        <row r="305">
          <cell r="A305">
            <v>0</v>
          </cell>
          <cell r="B305">
            <v>0</v>
          </cell>
          <cell r="C305">
            <v>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Q305">
            <v>299</v>
          </cell>
          <cell r="R305">
            <v>299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</row>
        <row r="306">
          <cell r="A306">
            <v>0</v>
          </cell>
          <cell r="B306">
            <v>0</v>
          </cell>
          <cell r="C306">
            <v>0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Q306">
            <v>300</v>
          </cell>
          <cell r="R306">
            <v>300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</row>
        <row r="307">
          <cell r="A307">
            <v>0</v>
          </cell>
          <cell r="B307">
            <v>0</v>
          </cell>
          <cell r="C307">
            <v>0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Q307">
            <v>301</v>
          </cell>
          <cell r="R307">
            <v>301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</row>
        <row r="308">
          <cell r="A308">
            <v>0</v>
          </cell>
          <cell r="B308">
            <v>0</v>
          </cell>
          <cell r="C308">
            <v>0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Q308">
            <v>302</v>
          </cell>
          <cell r="R308">
            <v>302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</row>
        <row r="309">
          <cell r="A309">
            <v>0</v>
          </cell>
          <cell r="B309">
            <v>0</v>
          </cell>
          <cell r="C309">
            <v>0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Q309">
            <v>303</v>
          </cell>
          <cell r="R309">
            <v>303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</row>
        <row r="310">
          <cell r="A310">
            <v>0</v>
          </cell>
          <cell r="B310">
            <v>0</v>
          </cell>
          <cell r="C310">
            <v>0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Q310">
            <v>304</v>
          </cell>
          <cell r="R310">
            <v>304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</row>
        <row r="311">
          <cell r="A311">
            <v>0</v>
          </cell>
          <cell r="B311">
            <v>0</v>
          </cell>
          <cell r="C311">
            <v>0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Q311">
            <v>305</v>
          </cell>
          <cell r="R311">
            <v>305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</row>
        <row r="312">
          <cell r="A312">
            <v>0</v>
          </cell>
          <cell r="B312">
            <v>0</v>
          </cell>
          <cell r="C312">
            <v>0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Q312">
            <v>306</v>
          </cell>
          <cell r="R312">
            <v>306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</row>
        <row r="313">
          <cell r="A313">
            <v>0</v>
          </cell>
          <cell r="B313">
            <v>0</v>
          </cell>
          <cell r="C313">
            <v>0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N313">
            <v>0</v>
          </cell>
          <cell r="O313">
            <v>0</v>
          </cell>
          <cell r="Q313">
            <v>307</v>
          </cell>
          <cell r="R313">
            <v>307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</row>
        <row r="314">
          <cell r="A314">
            <v>0</v>
          </cell>
          <cell r="B314">
            <v>0</v>
          </cell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Q314">
            <v>308</v>
          </cell>
          <cell r="R314">
            <v>308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</row>
        <row r="315">
          <cell r="A315">
            <v>0</v>
          </cell>
          <cell r="B315">
            <v>0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Q315">
            <v>309</v>
          </cell>
          <cell r="R315">
            <v>309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</row>
        <row r="316">
          <cell r="A316">
            <v>0</v>
          </cell>
          <cell r="B316">
            <v>0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Q316">
            <v>310</v>
          </cell>
          <cell r="R316">
            <v>310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</row>
        <row r="317">
          <cell r="A317">
            <v>0</v>
          </cell>
          <cell r="B317">
            <v>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Q317">
            <v>311</v>
          </cell>
          <cell r="R317">
            <v>311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</row>
        <row r="318">
          <cell r="A318">
            <v>0</v>
          </cell>
          <cell r="B318">
            <v>0</v>
          </cell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Q318">
            <v>312</v>
          </cell>
          <cell r="R318">
            <v>312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</row>
        <row r="319">
          <cell r="A319">
            <v>0</v>
          </cell>
          <cell r="B319">
            <v>0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Q319">
            <v>313</v>
          </cell>
          <cell r="R319">
            <v>313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</row>
        <row r="320">
          <cell r="A320">
            <v>0</v>
          </cell>
          <cell r="B320">
            <v>0</v>
          </cell>
          <cell r="C320">
            <v>0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Q320">
            <v>314</v>
          </cell>
          <cell r="R320">
            <v>314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</row>
        <row r="321">
          <cell r="A321">
            <v>0</v>
          </cell>
          <cell r="B321">
            <v>0</v>
          </cell>
          <cell r="C321">
            <v>0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Q321">
            <v>315</v>
          </cell>
          <cell r="R321">
            <v>315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</row>
        <row r="322">
          <cell r="A322">
            <v>0</v>
          </cell>
          <cell r="B322">
            <v>0</v>
          </cell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Q322">
            <v>316</v>
          </cell>
          <cell r="R322">
            <v>316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</row>
        <row r="323">
          <cell r="A323">
            <v>0</v>
          </cell>
          <cell r="B323">
            <v>0</v>
          </cell>
          <cell r="C323">
            <v>0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Q323">
            <v>317</v>
          </cell>
          <cell r="R323">
            <v>317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</row>
        <row r="324">
          <cell r="A324">
            <v>0</v>
          </cell>
          <cell r="B324">
            <v>0</v>
          </cell>
          <cell r="C324">
            <v>0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Q324">
            <v>318</v>
          </cell>
          <cell r="R324">
            <v>318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</row>
        <row r="325">
          <cell r="A325">
            <v>0</v>
          </cell>
          <cell r="B325">
            <v>0</v>
          </cell>
          <cell r="C325">
            <v>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Q325">
            <v>319</v>
          </cell>
          <cell r="R325">
            <v>319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</row>
        <row r="326">
          <cell r="A326">
            <v>0</v>
          </cell>
          <cell r="B326">
            <v>0</v>
          </cell>
          <cell r="C326">
            <v>0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Q326">
            <v>320</v>
          </cell>
          <cell r="R326">
            <v>320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</row>
        <row r="327">
          <cell r="A327">
            <v>0</v>
          </cell>
          <cell r="B327">
            <v>0</v>
          </cell>
          <cell r="C327">
            <v>0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Q327">
            <v>321</v>
          </cell>
          <cell r="R327">
            <v>321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</row>
        <row r="328">
          <cell r="A328">
            <v>0</v>
          </cell>
          <cell r="B328">
            <v>0</v>
          </cell>
          <cell r="C328">
            <v>0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Q328">
            <v>322</v>
          </cell>
          <cell r="R328">
            <v>322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</row>
        <row r="329">
          <cell r="A329">
            <v>0</v>
          </cell>
          <cell r="B329">
            <v>0</v>
          </cell>
          <cell r="C329">
            <v>0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Q329">
            <v>323</v>
          </cell>
          <cell r="R329">
            <v>323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</row>
        <row r="330">
          <cell r="A330">
            <v>0</v>
          </cell>
          <cell r="B330">
            <v>0</v>
          </cell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Q330">
            <v>324</v>
          </cell>
          <cell r="R330">
            <v>324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</row>
        <row r="331">
          <cell r="A331">
            <v>0</v>
          </cell>
          <cell r="B331">
            <v>0</v>
          </cell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Q331">
            <v>325</v>
          </cell>
          <cell r="R331">
            <v>325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</row>
        <row r="332">
          <cell r="A332">
            <v>0</v>
          </cell>
          <cell r="B332">
            <v>0</v>
          </cell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Q332">
            <v>326</v>
          </cell>
          <cell r="R332">
            <v>326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</row>
        <row r="333">
          <cell r="A333">
            <v>0</v>
          </cell>
          <cell r="B333">
            <v>0</v>
          </cell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Q333">
            <v>327</v>
          </cell>
          <cell r="R333">
            <v>327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</row>
        <row r="334">
          <cell r="A334">
            <v>0</v>
          </cell>
          <cell r="B334">
            <v>0</v>
          </cell>
          <cell r="C334">
            <v>0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328</v>
          </cell>
          <cell r="R334">
            <v>328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Y334">
            <v>0</v>
          </cell>
        </row>
        <row r="335">
          <cell r="A335">
            <v>0</v>
          </cell>
          <cell r="B335">
            <v>0</v>
          </cell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Q335">
            <v>329</v>
          </cell>
          <cell r="R335">
            <v>329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Y335">
            <v>0</v>
          </cell>
        </row>
        <row r="336">
          <cell r="A336">
            <v>0</v>
          </cell>
          <cell r="B336">
            <v>0</v>
          </cell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330</v>
          </cell>
          <cell r="R336">
            <v>330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</row>
        <row r="337">
          <cell r="A337">
            <v>0</v>
          </cell>
          <cell r="B337">
            <v>0</v>
          </cell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Q337">
            <v>331</v>
          </cell>
          <cell r="R337">
            <v>331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</row>
        <row r="338">
          <cell r="A338">
            <v>0</v>
          </cell>
          <cell r="B338">
            <v>0</v>
          </cell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Q338">
            <v>332</v>
          </cell>
          <cell r="R338">
            <v>332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</row>
        <row r="339">
          <cell r="A339">
            <v>0</v>
          </cell>
          <cell r="B339">
            <v>0</v>
          </cell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Q339">
            <v>333</v>
          </cell>
          <cell r="R339">
            <v>333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</row>
        <row r="340">
          <cell r="A340">
            <v>0</v>
          </cell>
          <cell r="B340">
            <v>0</v>
          </cell>
          <cell r="C340">
            <v>0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334</v>
          </cell>
          <cell r="R340">
            <v>334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Y340">
            <v>0</v>
          </cell>
        </row>
        <row r="341">
          <cell r="A341">
            <v>0</v>
          </cell>
          <cell r="B341">
            <v>0</v>
          </cell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335</v>
          </cell>
          <cell r="R341">
            <v>335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</row>
        <row r="342">
          <cell r="A342">
            <v>0</v>
          </cell>
          <cell r="B342">
            <v>0</v>
          </cell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Q342">
            <v>336</v>
          </cell>
          <cell r="R342">
            <v>336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</row>
        <row r="343">
          <cell r="A343">
            <v>0</v>
          </cell>
          <cell r="B343">
            <v>0</v>
          </cell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Q343">
            <v>337</v>
          </cell>
          <cell r="R343">
            <v>337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</row>
        <row r="344">
          <cell r="A344">
            <v>0</v>
          </cell>
          <cell r="B344">
            <v>0</v>
          </cell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Q344">
            <v>338</v>
          </cell>
          <cell r="R344">
            <v>338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</row>
        <row r="345">
          <cell r="A345">
            <v>0</v>
          </cell>
          <cell r="B345">
            <v>0</v>
          </cell>
          <cell r="C345">
            <v>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Q345">
            <v>339</v>
          </cell>
          <cell r="R345">
            <v>339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</row>
        <row r="346">
          <cell r="A346">
            <v>0</v>
          </cell>
          <cell r="B346">
            <v>0</v>
          </cell>
          <cell r="C346">
            <v>0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Q346">
            <v>340</v>
          </cell>
          <cell r="R346">
            <v>340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</row>
        <row r="347">
          <cell r="A347">
            <v>0</v>
          </cell>
          <cell r="B347">
            <v>0</v>
          </cell>
          <cell r="C347">
            <v>0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Q347">
            <v>341</v>
          </cell>
          <cell r="R347">
            <v>341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</row>
        <row r="348">
          <cell r="A348">
            <v>0</v>
          </cell>
          <cell r="B348">
            <v>0</v>
          </cell>
          <cell r="C348">
            <v>0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Q348">
            <v>342</v>
          </cell>
          <cell r="R348">
            <v>342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</row>
        <row r="349">
          <cell r="A349">
            <v>0</v>
          </cell>
          <cell r="B349">
            <v>0</v>
          </cell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Q349">
            <v>343</v>
          </cell>
          <cell r="R349">
            <v>343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</row>
        <row r="350">
          <cell r="A350">
            <v>0</v>
          </cell>
          <cell r="B350">
            <v>0</v>
          </cell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Q350">
            <v>344</v>
          </cell>
          <cell r="R350">
            <v>344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</row>
        <row r="351">
          <cell r="A351">
            <v>0</v>
          </cell>
          <cell r="B351">
            <v>0</v>
          </cell>
          <cell r="C351">
            <v>0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Q351">
            <v>345</v>
          </cell>
          <cell r="R351">
            <v>345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</row>
        <row r="352">
          <cell r="A352">
            <v>0</v>
          </cell>
          <cell r="B352">
            <v>0</v>
          </cell>
          <cell r="C352">
            <v>0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Q352">
            <v>346</v>
          </cell>
          <cell r="R352">
            <v>346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</row>
        <row r="353">
          <cell r="A353">
            <v>0</v>
          </cell>
          <cell r="B353">
            <v>0</v>
          </cell>
          <cell r="C353">
            <v>0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Q353">
            <v>347</v>
          </cell>
          <cell r="R353">
            <v>347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</row>
        <row r="354">
          <cell r="A354">
            <v>0</v>
          </cell>
          <cell r="B354">
            <v>0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Q354">
            <v>348</v>
          </cell>
          <cell r="R354">
            <v>348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</row>
        <row r="355">
          <cell r="A355">
            <v>0</v>
          </cell>
          <cell r="B355">
            <v>0</v>
          </cell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Q355">
            <v>349</v>
          </cell>
          <cell r="R355">
            <v>349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</row>
        <row r="356">
          <cell r="A356">
            <v>0</v>
          </cell>
          <cell r="B356">
            <v>0</v>
          </cell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Q356">
            <v>350</v>
          </cell>
          <cell r="R356">
            <v>350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</row>
        <row r="357">
          <cell r="A357">
            <v>0</v>
          </cell>
          <cell r="B357">
            <v>0</v>
          </cell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Q357">
            <v>351</v>
          </cell>
          <cell r="R357">
            <v>351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</row>
        <row r="358">
          <cell r="A358">
            <v>0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Q358">
            <v>352</v>
          </cell>
          <cell r="R358">
            <v>352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</row>
        <row r="359">
          <cell r="A359">
            <v>0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Q359">
            <v>353</v>
          </cell>
          <cell r="R359">
            <v>353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</row>
        <row r="360">
          <cell r="A360">
            <v>0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Q360">
            <v>354</v>
          </cell>
          <cell r="R360">
            <v>354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</row>
        <row r="361">
          <cell r="A361">
            <v>0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355</v>
          </cell>
          <cell r="R361">
            <v>355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</row>
        <row r="362">
          <cell r="A362">
            <v>0</v>
          </cell>
          <cell r="B362">
            <v>0</v>
          </cell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356</v>
          </cell>
          <cell r="R362">
            <v>356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</row>
        <row r="363">
          <cell r="A363">
            <v>0</v>
          </cell>
          <cell r="B363">
            <v>0</v>
          </cell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357</v>
          </cell>
          <cell r="R363">
            <v>357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</row>
        <row r="364">
          <cell r="A364">
            <v>0</v>
          </cell>
          <cell r="B364">
            <v>0</v>
          </cell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358</v>
          </cell>
          <cell r="R364">
            <v>358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</row>
        <row r="365">
          <cell r="A365">
            <v>0</v>
          </cell>
          <cell r="B365">
            <v>0</v>
          </cell>
          <cell r="C365">
            <v>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Q365">
            <v>359</v>
          </cell>
          <cell r="R365">
            <v>359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</row>
        <row r="366">
          <cell r="A366">
            <v>0</v>
          </cell>
          <cell r="B366">
            <v>0</v>
          </cell>
          <cell r="C366">
            <v>0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Q366">
            <v>360</v>
          </cell>
          <cell r="R366">
            <v>360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</row>
        <row r="367">
          <cell r="A367">
            <v>0</v>
          </cell>
          <cell r="B367">
            <v>0</v>
          </cell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Q367">
            <v>361</v>
          </cell>
          <cell r="R367">
            <v>361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</row>
        <row r="368">
          <cell r="A368">
            <v>0</v>
          </cell>
          <cell r="B368">
            <v>0</v>
          </cell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Q368">
            <v>362</v>
          </cell>
          <cell r="R368">
            <v>362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</row>
        <row r="369">
          <cell r="A369">
            <v>0</v>
          </cell>
          <cell r="B369">
            <v>0</v>
          </cell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N369">
            <v>0</v>
          </cell>
          <cell r="Q369">
            <v>363</v>
          </cell>
          <cell r="R369">
            <v>363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</row>
        <row r="370">
          <cell r="A370">
            <v>0</v>
          </cell>
          <cell r="B370">
            <v>0</v>
          </cell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Q370">
            <v>364</v>
          </cell>
          <cell r="R370">
            <v>364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</row>
        <row r="371">
          <cell r="A371">
            <v>0</v>
          </cell>
          <cell r="B371">
            <v>0</v>
          </cell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Q371">
            <v>365</v>
          </cell>
          <cell r="R371">
            <v>365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</row>
        <row r="372">
          <cell r="A372">
            <v>0</v>
          </cell>
          <cell r="B372">
            <v>0</v>
          </cell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Q372">
            <v>366</v>
          </cell>
          <cell r="R372">
            <v>366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</row>
        <row r="373">
          <cell r="A373">
            <v>0</v>
          </cell>
          <cell r="B373">
            <v>0</v>
          </cell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Q373">
            <v>367</v>
          </cell>
          <cell r="R373">
            <v>367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</row>
        <row r="374">
          <cell r="A374">
            <v>0</v>
          </cell>
          <cell r="B374">
            <v>0</v>
          </cell>
          <cell r="C374">
            <v>0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Q374">
            <v>368</v>
          </cell>
          <cell r="R374">
            <v>368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</row>
        <row r="375">
          <cell r="A375">
            <v>0</v>
          </cell>
          <cell r="B375">
            <v>0</v>
          </cell>
          <cell r="C375">
            <v>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Q375">
            <v>369</v>
          </cell>
          <cell r="R375">
            <v>369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</row>
        <row r="376">
          <cell r="A376">
            <v>0</v>
          </cell>
          <cell r="B376">
            <v>0</v>
          </cell>
          <cell r="C376">
            <v>0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Q376">
            <v>370</v>
          </cell>
          <cell r="R376">
            <v>370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</row>
        <row r="377">
          <cell r="A377">
            <v>0</v>
          </cell>
          <cell r="B377">
            <v>0</v>
          </cell>
          <cell r="C377">
            <v>0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Q377">
            <v>371</v>
          </cell>
          <cell r="R377">
            <v>371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</row>
        <row r="378">
          <cell r="A378">
            <v>0</v>
          </cell>
          <cell r="B378">
            <v>0</v>
          </cell>
          <cell r="C378">
            <v>0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Q378">
            <v>372</v>
          </cell>
          <cell r="R378">
            <v>372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</row>
        <row r="379">
          <cell r="A379">
            <v>0</v>
          </cell>
          <cell r="B379">
            <v>0</v>
          </cell>
          <cell r="C379">
            <v>0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Q379">
            <v>373</v>
          </cell>
          <cell r="R379">
            <v>373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</row>
        <row r="380">
          <cell r="A380">
            <v>0</v>
          </cell>
          <cell r="B380">
            <v>0</v>
          </cell>
          <cell r="C380">
            <v>0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374</v>
          </cell>
          <cell r="R380">
            <v>374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Y380">
            <v>0</v>
          </cell>
        </row>
        <row r="381">
          <cell r="A381">
            <v>0</v>
          </cell>
          <cell r="B381">
            <v>0</v>
          </cell>
          <cell r="C381">
            <v>0</v>
          </cell>
          <cell r="D381">
            <v>0</v>
          </cell>
          <cell r="E381">
            <v>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Q381">
            <v>375</v>
          </cell>
          <cell r="R381">
            <v>375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Y381">
            <v>0</v>
          </cell>
        </row>
        <row r="382">
          <cell r="A382">
            <v>0</v>
          </cell>
          <cell r="B382">
            <v>0</v>
          </cell>
          <cell r="C382">
            <v>0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376</v>
          </cell>
          <cell r="R382">
            <v>376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</row>
        <row r="383">
          <cell r="A383">
            <v>0</v>
          </cell>
          <cell r="B383">
            <v>0</v>
          </cell>
          <cell r="C383">
            <v>0</v>
          </cell>
          <cell r="D383">
            <v>0</v>
          </cell>
          <cell r="E383">
            <v>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N383">
            <v>0</v>
          </cell>
          <cell r="Q383">
            <v>377</v>
          </cell>
          <cell r="R383">
            <v>377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</row>
        <row r="384">
          <cell r="A384">
            <v>0</v>
          </cell>
          <cell r="B384">
            <v>0</v>
          </cell>
          <cell r="C384">
            <v>0</v>
          </cell>
          <cell r="D384">
            <v>0</v>
          </cell>
          <cell r="E384">
            <v>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378</v>
          </cell>
          <cell r="R384">
            <v>378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Y384">
            <v>0</v>
          </cell>
        </row>
        <row r="385">
          <cell r="A385">
            <v>0</v>
          </cell>
          <cell r="B385">
            <v>0</v>
          </cell>
          <cell r="C385">
            <v>0</v>
          </cell>
          <cell r="D385">
            <v>0</v>
          </cell>
          <cell r="E385">
            <v>0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379</v>
          </cell>
          <cell r="R385">
            <v>379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</row>
        <row r="386">
          <cell r="A386">
            <v>0</v>
          </cell>
          <cell r="B386">
            <v>0</v>
          </cell>
          <cell r="C386">
            <v>0</v>
          </cell>
          <cell r="D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Q386">
            <v>380</v>
          </cell>
          <cell r="R386">
            <v>380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</row>
        <row r="387">
          <cell r="A387">
            <v>0</v>
          </cell>
          <cell r="B387">
            <v>0</v>
          </cell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Q387">
            <v>381</v>
          </cell>
          <cell r="R387">
            <v>381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</row>
        <row r="388">
          <cell r="A388">
            <v>0</v>
          </cell>
          <cell r="B388">
            <v>0</v>
          </cell>
          <cell r="C388">
            <v>0</v>
          </cell>
          <cell r="D388">
            <v>0</v>
          </cell>
          <cell r="E388">
            <v>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Q388">
            <v>382</v>
          </cell>
          <cell r="R388">
            <v>382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</row>
        <row r="389">
          <cell r="A389">
            <v>0</v>
          </cell>
          <cell r="B389">
            <v>0</v>
          </cell>
          <cell r="C389">
            <v>0</v>
          </cell>
          <cell r="D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Q389">
            <v>383</v>
          </cell>
          <cell r="R389">
            <v>383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</row>
        <row r="390">
          <cell r="A390">
            <v>0</v>
          </cell>
          <cell r="B390">
            <v>0</v>
          </cell>
          <cell r="C390">
            <v>0</v>
          </cell>
          <cell r="D390">
            <v>0</v>
          </cell>
          <cell r="E390">
            <v>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Q390">
            <v>384</v>
          </cell>
          <cell r="R390">
            <v>384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</row>
        <row r="391">
          <cell r="A391">
            <v>0</v>
          </cell>
          <cell r="B391">
            <v>0</v>
          </cell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Q391">
            <v>385</v>
          </cell>
          <cell r="R391">
            <v>385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</row>
        <row r="392">
          <cell r="A392">
            <v>0</v>
          </cell>
          <cell r="B392">
            <v>0</v>
          </cell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N392">
            <v>0</v>
          </cell>
          <cell r="Q392">
            <v>386</v>
          </cell>
          <cell r="R392">
            <v>386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</row>
        <row r="393">
          <cell r="A393">
            <v>0</v>
          </cell>
          <cell r="B393">
            <v>0</v>
          </cell>
          <cell r="C393">
            <v>0</v>
          </cell>
          <cell r="D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N393">
            <v>0</v>
          </cell>
          <cell r="Q393">
            <v>387</v>
          </cell>
          <cell r="R393">
            <v>387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</row>
        <row r="394">
          <cell r="A394">
            <v>0</v>
          </cell>
          <cell r="B394">
            <v>0</v>
          </cell>
          <cell r="C394">
            <v>0</v>
          </cell>
          <cell r="D394">
            <v>0</v>
          </cell>
          <cell r="E394">
            <v>0</v>
          </cell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N394">
            <v>0</v>
          </cell>
          <cell r="Q394">
            <v>388</v>
          </cell>
          <cell r="R394">
            <v>388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</row>
        <row r="395">
          <cell r="A395">
            <v>0</v>
          </cell>
          <cell r="B395">
            <v>0</v>
          </cell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N395">
            <v>0</v>
          </cell>
          <cell r="Q395">
            <v>389</v>
          </cell>
          <cell r="R395">
            <v>389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</row>
        <row r="396">
          <cell r="A396">
            <v>0</v>
          </cell>
          <cell r="B396">
            <v>0</v>
          </cell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N396">
            <v>0</v>
          </cell>
          <cell r="Q396">
            <v>390</v>
          </cell>
          <cell r="R396">
            <v>390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</row>
        <row r="397">
          <cell r="A397">
            <v>0</v>
          </cell>
          <cell r="B397">
            <v>0</v>
          </cell>
          <cell r="C397">
            <v>0</v>
          </cell>
          <cell r="D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Q397">
            <v>391</v>
          </cell>
          <cell r="R397">
            <v>391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</row>
        <row r="398">
          <cell r="A398">
            <v>0</v>
          </cell>
          <cell r="B398">
            <v>0</v>
          </cell>
          <cell r="C398">
            <v>0</v>
          </cell>
          <cell r="D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N398">
            <v>0</v>
          </cell>
          <cell r="Q398">
            <v>392</v>
          </cell>
          <cell r="R398">
            <v>392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</row>
        <row r="399">
          <cell r="A399">
            <v>0</v>
          </cell>
          <cell r="B399">
            <v>0</v>
          </cell>
          <cell r="C399">
            <v>0</v>
          </cell>
          <cell r="D399">
            <v>0</v>
          </cell>
          <cell r="E399">
            <v>0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Q399">
            <v>393</v>
          </cell>
          <cell r="R399">
            <v>393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</row>
        <row r="400">
          <cell r="A400">
            <v>0</v>
          </cell>
          <cell r="B400">
            <v>0</v>
          </cell>
          <cell r="C400">
            <v>0</v>
          </cell>
          <cell r="D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Q400">
            <v>394</v>
          </cell>
          <cell r="R400">
            <v>394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</row>
        <row r="401">
          <cell r="A401">
            <v>0</v>
          </cell>
          <cell r="B401">
            <v>0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N401">
            <v>0</v>
          </cell>
          <cell r="Q401">
            <v>395</v>
          </cell>
          <cell r="R401">
            <v>395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</row>
        <row r="402">
          <cell r="A402">
            <v>0</v>
          </cell>
          <cell r="B402">
            <v>0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Q402">
            <v>396</v>
          </cell>
          <cell r="R402">
            <v>396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</row>
        <row r="403">
          <cell r="A403">
            <v>0</v>
          </cell>
          <cell r="B403">
            <v>0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N403">
            <v>0</v>
          </cell>
          <cell r="Q403">
            <v>397</v>
          </cell>
          <cell r="R403">
            <v>397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</row>
        <row r="404">
          <cell r="A404">
            <v>0</v>
          </cell>
          <cell r="B404">
            <v>0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N404">
            <v>0</v>
          </cell>
          <cell r="Q404">
            <v>398</v>
          </cell>
          <cell r="R404">
            <v>398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</row>
        <row r="405">
          <cell r="A405">
            <v>0</v>
          </cell>
          <cell r="B405">
            <v>0</v>
          </cell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N405">
            <v>0</v>
          </cell>
          <cell r="Q405">
            <v>399</v>
          </cell>
          <cell r="R405">
            <v>399</v>
          </cell>
          <cell r="S405">
            <v>0</v>
          </cell>
          <cell r="T405" t="str">
            <v/>
          </cell>
          <cell r="U405" t="str">
            <v/>
          </cell>
          <cell r="V405">
            <v>0</v>
          </cell>
          <cell r="W405">
            <v>0</v>
          </cell>
        </row>
        <row r="406">
          <cell r="A406">
            <v>0</v>
          </cell>
          <cell r="B406">
            <v>0</v>
          </cell>
          <cell r="C406">
            <v>0</v>
          </cell>
          <cell r="D406">
            <v>0</v>
          </cell>
          <cell r="E406">
            <v>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N406">
            <v>0</v>
          </cell>
          <cell r="Q406">
            <v>400</v>
          </cell>
          <cell r="R406">
            <v>400</v>
          </cell>
          <cell r="S406">
            <v>0</v>
          </cell>
          <cell r="T406" t="str">
            <v/>
          </cell>
          <cell r="U406" t="str">
            <v/>
          </cell>
          <cell r="V406" t="e">
            <v>#VALUE!</v>
          </cell>
          <cell r="W406" t="e">
            <v>#VALUE!</v>
          </cell>
        </row>
        <row r="407">
          <cell r="A407">
            <v>0</v>
          </cell>
          <cell r="B407">
            <v>0</v>
          </cell>
          <cell r="C407">
            <v>0</v>
          </cell>
          <cell r="D407">
            <v>0</v>
          </cell>
          <cell r="E407">
            <v>0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N407">
            <v>0</v>
          </cell>
          <cell r="Q407">
            <v>401</v>
          </cell>
          <cell r="R407">
            <v>401</v>
          </cell>
          <cell r="S407">
            <v>0</v>
          </cell>
          <cell r="T407" t="str">
            <v/>
          </cell>
          <cell r="U407" t="str">
            <v/>
          </cell>
          <cell r="V407" t="e">
            <v>#VALUE!</v>
          </cell>
          <cell r="W407" t="e">
            <v>#VALUE!</v>
          </cell>
        </row>
        <row r="408">
          <cell r="A408">
            <v>0</v>
          </cell>
          <cell r="B408">
            <v>0</v>
          </cell>
          <cell r="C408">
            <v>0</v>
          </cell>
          <cell r="D408">
            <v>0</v>
          </cell>
          <cell r="E408">
            <v>0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N408">
            <v>0</v>
          </cell>
          <cell r="Q408">
            <v>402</v>
          </cell>
          <cell r="R408">
            <v>402</v>
          </cell>
          <cell r="S408">
            <v>0</v>
          </cell>
          <cell r="T408">
            <v>0</v>
          </cell>
          <cell r="U408">
            <v>0</v>
          </cell>
          <cell r="V408" t="e">
            <v>#VALUE!</v>
          </cell>
          <cell r="W408" t="e">
            <v>#VALUE!</v>
          </cell>
        </row>
        <row r="409">
          <cell r="A409">
            <v>0</v>
          </cell>
          <cell r="B409">
            <v>0</v>
          </cell>
          <cell r="C409">
            <v>0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N409">
            <v>0</v>
          </cell>
          <cell r="Q409">
            <v>403</v>
          </cell>
          <cell r="R409">
            <v>403</v>
          </cell>
          <cell r="S409">
            <v>0</v>
          </cell>
          <cell r="T409">
            <v>0</v>
          </cell>
          <cell r="U409">
            <v>0</v>
          </cell>
          <cell r="V409" t="e">
            <v>#VALUE!</v>
          </cell>
          <cell r="W409" t="e">
            <v>#VALUE!</v>
          </cell>
        </row>
        <row r="410">
          <cell r="A410">
            <v>0</v>
          </cell>
          <cell r="B410">
            <v>0</v>
          </cell>
          <cell r="C410">
            <v>0</v>
          </cell>
          <cell r="D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N410">
            <v>0</v>
          </cell>
          <cell r="Q410">
            <v>404</v>
          </cell>
          <cell r="R410">
            <v>404</v>
          </cell>
          <cell r="S410">
            <v>0</v>
          </cell>
          <cell r="T410">
            <v>0</v>
          </cell>
          <cell r="U410">
            <v>0</v>
          </cell>
          <cell r="V410" t="e">
            <v>#VALUE!</v>
          </cell>
          <cell r="W410" t="e">
            <v>#VALUE!</v>
          </cell>
        </row>
        <row r="411">
          <cell r="A411">
            <v>0</v>
          </cell>
          <cell r="B411">
            <v>0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N411">
            <v>0</v>
          </cell>
          <cell r="Q411">
            <v>405</v>
          </cell>
          <cell r="R411">
            <v>405</v>
          </cell>
          <cell r="S411">
            <v>0</v>
          </cell>
          <cell r="T411">
            <v>0</v>
          </cell>
          <cell r="U411">
            <v>0</v>
          </cell>
          <cell r="V411" t="e">
            <v>#VALUE!</v>
          </cell>
          <cell r="W411" t="e">
            <v>#VALUE!</v>
          </cell>
        </row>
        <row r="412">
          <cell r="A412">
            <v>0</v>
          </cell>
          <cell r="B412">
            <v>0</v>
          </cell>
          <cell r="C412">
            <v>0</v>
          </cell>
          <cell r="D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N412">
            <v>0</v>
          </cell>
          <cell r="Q412">
            <v>406</v>
          </cell>
          <cell r="R412">
            <v>406</v>
          </cell>
          <cell r="S412">
            <v>0</v>
          </cell>
          <cell r="T412" t="str">
            <v/>
          </cell>
          <cell r="U412" t="str">
            <v/>
          </cell>
          <cell r="V412" t="e">
            <v>#VALUE!</v>
          </cell>
          <cell r="W412" t="e">
            <v>#VALUE!</v>
          </cell>
        </row>
        <row r="413">
          <cell r="A413">
            <v>0</v>
          </cell>
          <cell r="B413">
            <v>0</v>
          </cell>
          <cell r="C413">
            <v>0</v>
          </cell>
          <cell r="D413">
            <v>0</v>
          </cell>
          <cell r="E413">
            <v>0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Q413">
            <v>0</v>
          </cell>
          <cell r="R413">
            <v>0</v>
          </cell>
          <cell r="S413">
            <v>0</v>
          </cell>
          <cell r="T413" t="str">
            <v/>
          </cell>
          <cell r="U413" t="str">
            <v/>
          </cell>
          <cell r="V413" t="e">
            <v>#VALUE!</v>
          </cell>
          <cell r="W413" t="e">
            <v>#VALUE!</v>
          </cell>
        </row>
        <row r="414">
          <cell r="A414">
            <v>0</v>
          </cell>
          <cell r="B414">
            <v>0</v>
          </cell>
          <cell r="C414">
            <v>0</v>
          </cell>
          <cell r="D414">
            <v>0</v>
          </cell>
          <cell r="E414">
            <v>0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N414">
            <v>0</v>
          </cell>
          <cell r="Q414">
            <v>0</v>
          </cell>
          <cell r="R414">
            <v>0</v>
          </cell>
          <cell r="S414">
            <v>0</v>
          </cell>
          <cell r="T414" t="str">
            <v/>
          </cell>
          <cell r="U414" t="str">
            <v/>
          </cell>
          <cell r="V414" t="e">
            <v>#VALUE!</v>
          </cell>
          <cell r="W414" t="e">
            <v>#VALUE!</v>
          </cell>
        </row>
        <row r="415">
          <cell r="A415">
            <v>0</v>
          </cell>
          <cell r="B415">
            <v>0</v>
          </cell>
          <cell r="C415">
            <v>0</v>
          </cell>
          <cell r="D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Q415">
            <v>0</v>
          </cell>
          <cell r="R415">
            <v>0</v>
          </cell>
          <cell r="S415">
            <v>0</v>
          </cell>
          <cell r="T415" t="str">
            <v/>
          </cell>
          <cell r="U415" t="str">
            <v/>
          </cell>
          <cell r="V415" t="e">
            <v>#VALUE!</v>
          </cell>
          <cell r="W415" t="e">
            <v>#VALUE!</v>
          </cell>
        </row>
        <row r="416">
          <cell r="A416">
            <v>0</v>
          </cell>
          <cell r="B416">
            <v>0</v>
          </cell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N416">
            <v>0</v>
          </cell>
          <cell r="Q416">
            <v>0</v>
          </cell>
          <cell r="R416">
            <v>0</v>
          </cell>
          <cell r="S416">
            <v>0</v>
          </cell>
          <cell r="T416" t="str">
            <v/>
          </cell>
          <cell r="U416" t="str">
            <v/>
          </cell>
          <cell r="V416" t="e">
            <v>#VALUE!</v>
          </cell>
          <cell r="W416" t="e">
            <v>#VALUE!</v>
          </cell>
        </row>
        <row r="417">
          <cell r="A417">
            <v>0</v>
          </cell>
          <cell r="B417">
            <v>0</v>
          </cell>
          <cell r="C417">
            <v>0</v>
          </cell>
          <cell r="D417">
            <v>0</v>
          </cell>
          <cell r="E417">
            <v>0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N417">
            <v>0</v>
          </cell>
          <cell r="Q417">
            <v>0</v>
          </cell>
          <cell r="R417">
            <v>0</v>
          </cell>
          <cell r="S417">
            <v>0</v>
          </cell>
          <cell r="T417" t="str">
            <v/>
          </cell>
          <cell r="U417" t="str">
            <v/>
          </cell>
          <cell r="V417" t="e">
            <v>#VALUE!</v>
          </cell>
          <cell r="W417" t="e">
            <v>#VALUE!</v>
          </cell>
        </row>
        <row r="418">
          <cell r="A418">
            <v>0</v>
          </cell>
          <cell r="B418">
            <v>0</v>
          </cell>
          <cell r="C418">
            <v>0</v>
          </cell>
          <cell r="D418">
            <v>0</v>
          </cell>
          <cell r="E418">
            <v>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N418">
            <v>0</v>
          </cell>
          <cell r="Q418">
            <v>0</v>
          </cell>
          <cell r="R418">
            <v>0</v>
          </cell>
          <cell r="S418">
            <v>0</v>
          </cell>
          <cell r="T418" t="str">
            <v/>
          </cell>
          <cell r="U418" t="str">
            <v/>
          </cell>
          <cell r="V418" t="e">
            <v>#VALUE!</v>
          </cell>
          <cell r="W418" t="e">
            <v>#VALUE!</v>
          </cell>
        </row>
        <row r="419">
          <cell r="A419">
            <v>0</v>
          </cell>
          <cell r="B419">
            <v>0</v>
          </cell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N419">
            <v>0</v>
          </cell>
          <cell r="Q419">
            <v>0</v>
          </cell>
          <cell r="R419">
            <v>0</v>
          </cell>
          <cell r="S419">
            <v>0</v>
          </cell>
          <cell r="T419" t="str">
            <v/>
          </cell>
          <cell r="U419" t="str">
            <v/>
          </cell>
          <cell r="V419" t="e">
            <v>#VALUE!</v>
          </cell>
          <cell r="W419" t="e">
            <v>#VALUE!</v>
          </cell>
        </row>
        <row r="420">
          <cell r="A420">
            <v>0</v>
          </cell>
          <cell r="B420">
            <v>0</v>
          </cell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N420">
            <v>0</v>
          </cell>
          <cell r="Q420">
            <v>0</v>
          </cell>
          <cell r="R420">
            <v>0</v>
          </cell>
          <cell r="S420">
            <v>0</v>
          </cell>
          <cell r="T420" t="str">
            <v/>
          </cell>
          <cell r="U420" t="str">
            <v/>
          </cell>
          <cell r="V420" t="e">
            <v>#VALUE!</v>
          </cell>
          <cell r="W420" t="e">
            <v>#VALUE!</v>
          </cell>
        </row>
        <row r="421">
          <cell r="A421">
            <v>0</v>
          </cell>
          <cell r="B421">
            <v>0</v>
          </cell>
          <cell r="C421">
            <v>0</v>
          </cell>
          <cell r="D421">
            <v>0</v>
          </cell>
          <cell r="E421">
            <v>0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Q421">
            <v>0</v>
          </cell>
          <cell r="R421">
            <v>0</v>
          </cell>
          <cell r="S421">
            <v>0</v>
          </cell>
          <cell r="T421" t="str">
            <v/>
          </cell>
          <cell r="U421" t="str">
            <v/>
          </cell>
          <cell r="V421" t="e">
            <v>#VALUE!</v>
          </cell>
          <cell r="W421" t="e">
            <v>#VALUE!</v>
          </cell>
        </row>
        <row r="422">
          <cell r="A422">
            <v>0</v>
          </cell>
          <cell r="B422">
            <v>0</v>
          </cell>
          <cell r="C422">
            <v>0</v>
          </cell>
          <cell r="D422">
            <v>0</v>
          </cell>
          <cell r="E422">
            <v>0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Q422">
            <v>0</v>
          </cell>
          <cell r="R422">
            <v>0</v>
          </cell>
          <cell r="S422">
            <v>0</v>
          </cell>
          <cell r="T422" t="str">
            <v/>
          </cell>
          <cell r="U422" t="str">
            <v/>
          </cell>
          <cell r="V422" t="e">
            <v>#VALUE!</v>
          </cell>
          <cell r="W422" t="e">
            <v>#VALUE!</v>
          </cell>
        </row>
        <row r="423">
          <cell r="A423">
            <v>0</v>
          </cell>
          <cell r="B423">
            <v>0</v>
          </cell>
          <cell r="C423">
            <v>0</v>
          </cell>
          <cell r="D423">
            <v>0</v>
          </cell>
          <cell r="E423">
            <v>0</v>
          </cell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N423">
            <v>0</v>
          </cell>
          <cell r="Q423">
            <v>0</v>
          </cell>
          <cell r="R423">
            <v>0</v>
          </cell>
          <cell r="S423">
            <v>0</v>
          </cell>
          <cell r="T423" t="str">
            <v/>
          </cell>
          <cell r="U423" t="str">
            <v/>
          </cell>
          <cell r="V423" t="e">
            <v>#VALUE!</v>
          </cell>
          <cell r="W423" t="e">
            <v>#VALUE!</v>
          </cell>
        </row>
        <row r="424">
          <cell r="A424">
            <v>0</v>
          </cell>
          <cell r="B424">
            <v>0</v>
          </cell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N424">
            <v>0</v>
          </cell>
          <cell r="Q424">
            <v>0</v>
          </cell>
          <cell r="R424">
            <v>0</v>
          </cell>
          <cell r="S424">
            <v>0</v>
          </cell>
          <cell r="T424" t="str">
            <v/>
          </cell>
          <cell r="U424" t="str">
            <v/>
          </cell>
          <cell r="V424" t="e">
            <v>#VALUE!</v>
          </cell>
          <cell r="W424" t="e">
            <v>#VALUE!</v>
          </cell>
        </row>
        <row r="425">
          <cell r="A425">
            <v>0</v>
          </cell>
          <cell r="B425">
            <v>0</v>
          </cell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N425">
            <v>0</v>
          </cell>
          <cell r="Q425">
            <v>0</v>
          </cell>
          <cell r="R425">
            <v>0</v>
          </cell>
          <cell r="S425">
            <v>0</v>
          </cell>
          <cell r="T425" t="str">
            <v/>
          </cell>
          <cell r="U425" t="str">
            <v/>
          </cell>
          <cell r="V425" t="e">
            <v>#VALUE!</v>
          </cell>
          <cell r="W425" t="e">
            <v>#VALUE!</v>
          </cell>
        </row>
        <row r="426">
          <cell r="A426">
            <v>0</v>
          </cell>
          <cell r="B426">
            <v>0</v>
          </cell>
          <cell r="C426">
            <v>0</v>
          </cell>
          <cell r="D426">
            <v>0</v>
          </cell>
          <cell r="E426">
            <v>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Q426">
            <v>0</v>
          </cell>
          <cell r="R426">
            <v>0</v>
          </cell>
          <cell r="S426">
            <v>0</v>
          </cell>
          <cell r="T426" t="str">
            <v/>
          </cell>
          <cell r="U426" t="str">
            <v/>
          </cell>
          <cell r="V426" t="e">
            <v>#VALUE!</v>
          </cell>
          <cell r="W426" t="e">
            <v>#VALUE!</v>
          </cell>
        </row>
        <row r="427">
          <cell r="A427">
            <v>0</v>
          </cell>
          <cell r="B427">
            <v>0</v>
          </cell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Q427">
            <v>0</v>
          </cell>
          <cell r="R427">
            <v>0</v>
          </cell>
          <cell r="S427">
            <v>0</v>
          </cell>
          <cell r="T427" t="str">
            <v/>
          </cell>
          <cell r="U427" t="str">
            <v/>
          </cell>
          <cell r="V427" t="e">
            <v>#VALUE!</v>
          </cell>
          <cell r="W427" t="e">
            <v>#VALUE!</v>
          </cell>
        </row>
        <row r="428">
          <cell r="A428">
            <v>0</v>
          </cell>
          <cell r="B428">
            <v>0</v>
          </cell>
          <cell r="C428">
            <v>0</v>
          </cell>
          <cell r="D428">
            <v>0</v>
          </cell>
          <cell r="E428">
            <v>0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N428">
            <v>0</v>
          </cell>
          <cell r="Q428">
            <v>0</v>
          </cell>
          <cell r="R428">
            <v>0</v>
          </cell>
          <cell r="S428">
            <v>0</v>
          </cell>
          <cell r="T428" t="str">
            <v/>
          </cell>
          <cell r="U428" t="str">
            <v/>
          </cell>
          <cell r="V428" t="e">
            <v>#VALUE!</v>
          </cell>
          <cell r="W428" t="e">
            <v>#VALUE!</v>
          </cell>
        </row>
        <row r="429">
          <cell r="A429">
            <v>0</v>
          </cell>
          <cell r="B429">
            <v>0</v>
          </cell>
          <cell r="C429">
            <v>0</v>
          </cell>
          <cell r="D429">
            <v>0</v>
          </cell>
          <cell r="E429">
            <v>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Q429">
            <v>0</v>
          </cell>
          <cell r="R429">
            <v>0</v>
          </cell>
          <cell r="S429">
            <v>0</v>
          </cell>
          <cell r="T429" t="str">
            <v/>
          </cell>
          <cell r="U429" t="str">
            <v/>
          </cell>
          <cell r="V429" t="e">
            <v>#VALUE!</v>
          </cell>
          <cell r="W429" t="e">
            <v>#VALUE!</v>
          </cell>
        </row>
        <row r="430">
          <cell r="A430">
            <v>0</v>
          </cell>
          <cell r="B430">
            <v>0</v>
          </cell>
          <cell r="C430">
            <v>0</v>
          </cell>
          <cell r="D430">
            <v>0</v>
          </cell>
          <cell r="E430">
            <v>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N430">
            <v>0</v>
          </cell>
          <cell r="Q430">
            <v>0</v>
          </cell>
          <cell r="R430">
            <v>0</v>
          </cell>
          <cell r="S430">
            <v>0</v>
          </cell>
          <cell r="T430" t="str">
            <v/>
          </cell>
          <cell r="U430" t="str">
            <v/>
          </cell>
          <cell r="V430" t="e">
            <v>#VALUE!</v>
          </cell>
          <cell r="W430" t="e">
            <v>#VALUE!</v>
          </cell>
        </row>
        <row r="431">
          <cell r="A431">
            <v>0</v>
          </cell>
          <cell r="B431">
            <v>0</v>
          </cell>
          <cell r="C431">
            <v>0</v>
          </cell>
          <cell r="D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N431">
            <v>0</v>
          </cell>
          <cell r="Q431">
            <v>0</v>
          </cell>
          <cell r="R431">
            <v>0</v>
          </cell>
          <cell r="S431">
            <v>0</v>
          </cell>
          <cell r="T431" t="str">
            <v/>
          </cell>
          <cell r="U431" t="str">
            <v/>
          </cell>
          <cell r="V431" t="e">
            <v>#VALUE!</v>
          </cell>
          <cell r="W431" t="e">
            <v>#VALUE!</v>
          </cell>
        </row>
        <row r="432">
          <cell r="A432">
            <v>0</v>
          </cell>
          <cell r="B432">
            <v>0</v>
          </cell>
          <cell r="C432">
            <v>0</v>
          </cell>
          <cell r="D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N432">
            <v>0</v>
          </cell>
          <cell r="Q432">
            <v>0</v>
          </cell>
          <cell r="R432">
            <v>0</v>
          </cell>
          <cell r="S432">
            <v>0</v>
          </cell>
          <cell r="T432" t="str">
            <v/>
          </cell>
          <cell r="U432" t="str">
            <v/>
          </cell>
          <cell r="V432" t="e">
            <v>#VALUE!</v>
          </cell>
          <cell r="W432" t="e">
            <v>#VALUE!</v>
          </cell>
        </row>
        <row r="433">
          <cell r="A433">
            <v>0</v>
          </cell>
          <cell r="B433">
            <v>0</v>
          </cell>
          <cell r="C433">
            <v>0</v>
          </cell>
          <cell r="D433">
            <v>0</v>
          </cell>
          <cell r="E433">
            <v>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Q433">
            <v>0</v>
          </cell>
          <cell r="R433">
            <v>0</v>
          </cell>
          <cell r="S433">
            <v>0</v>
          </cell>
          <cell r="T433" t="str">
            <v/>
          </cell>
          <cell r="U433" t="str">
            <v/>
          </cell>
          <cell r="V433" t="e">
            <v>#VALUE!</v>
          </cell>
          <cell r="W433" t="e">
            <v>#VALUE!</v>
          </cell>
        </row>
        <row r="434">
          <cell r="A434">
            <v>0</v>
          </cell>
          <cell r="B434">
            <v>0</v>
          </cell>
          <cell r="C434">
            <v>0</v>
          </cell>
          <cell r="D434">
            <v>0</v>
          </cell>
          <cell r="E434">
            <v>0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Q434">
            <v>0</v>
          </cell>
          <cell r="R434">
            <v>0</v>
          </cell>
          <cell r="S434">
            <v>0</v>
          </cell>
          <cell r="T434" t="str">
            <v/>
          </cell>
          <cell r="U434" t="str">
            <v/>
          </cell>
          <cell r="V434" t="e">
            <v>#VALUE!</v>
          </cell>
          <cell r="W434" t="e">
            <v>#VALUE!</v>
          </cell>
        </row>
        <row r="435">
          <cell r="A435">
            <v>0</v>
          </cell>
          <cell r="B435">
            <v>0</v>
          </cell>
          <cell r="C435">
            <v>0</v>
          </cell>
          <cell r="D435">
            <v>0</v>
          </cell>
          <cell r="E435">
            <v>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Q435">
            <v>0</v>
          </cell>
          <cell r="R435">
            <v>0</v>
          </cell>
          <cell r="S435">
            <v>0</v>
          </cell>
          <cell r="T435" t="str">
            <v/>
          </cell>
          <cell r="U435" t="str">
            <v/>
          </cell>
          <cell r="V435" t="e">
            <v>#VALUE!</v>
          </cell>
          <cell r="W435" t="e">
            <v>#VALUE!</v>
          </cell>
        </row>
        <row r="436">
          <cell r="A436">
            <v>0</v>
          </cell>
          <cell r="B436">
            <v>0</v>
          </cell>
          <cell r="C436">
            <v>0</v>
          </cell>
          <cell r="D436">
            <v>0</v>
          </cell>
          <cell r="E436">
            <v>0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N436">
            <v>0</v>
          </cell>
          <cell r="Q436">
            <v>0</v>
          </cell>
          <cell r="R436">
            <v>0</v>
          </cell>
          <cell r="S436">
            <v>0</v>
          </cell>
          <cell r="T436" t="str">
            <v/>
          </cell>
          <cell r="U436" t="str">
            <v/>
          </cell>
          <cell r="V436" t="e">
            <v>#VALUE!</v>
          </cell>
          <cell r="W436" t="e">
            <v>#VALUE!</v>
          </cell>
        </row>
        <row r="437">
          <cell r="A437">
            <v>0</v>
          </cell>
          <cell r="B437">
            <v>0</v>
          </cell>
          <cell r="C437">
            <v>0</v>
          </cell>
          <cell r="D437">
            <v>0</v>
          </cell>
          <cell r="E437">
            <v>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N437">
            <v>0</v>
          </cell>
          <cell r="Q437">
            <v>0</v>
          </cell>
          <cell r="R437">
            <v>0</v>
          </cell>
          <cell r="S437">
            <v>0</v>
          </cell>
          <cell r="T437" t="str">
            <v/>
          </cell>
          <cell r="U437" t="str">
            <v/>
          </cell>
          <cell r="V437" t="e">
            <v>#VALUE!</v>
          </cell>
          <cell r="W437" t="e">
            <v>#VALUE!</v>
          </cell>
        </row>
        <row r="438">
          <cell r="A438">
            <v>0</v>
          </cell>
          <cell r="B438">
            <v>0</v>
          </cell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N438">
            <v>0</v>
          </cell>
          <cell r="Q438">
            <v>0</v>
          </cell>
          <cell r="R438">
            <v>0</v>
          </cell>
          <cell r="S438">
            <v>0</v>
          </cell>
          <cell r="T438" t="str">
            <v/>
          </cell>
          <cell r="U438" t="str">
            <v/>
          </cell>
          <cell r="V438" t="e">
            <v>#VALUE!</v>
          </cell>
          <cell r="W438" t="e">
            <v>#VALUE!</v>
          </cell>
        </row>
        <row r="439">
          <cell r="A439">
            <v>0</v>
          </cell>
          <cell r="B439">
            <v>0</v>
          </cell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0</v>
          </cell>
          <cell r="N439">
            <v>0</v>
          </cell>
          <cell r="Q439">
            <v>0</v>
          </cell>
          <cell r="R439">
            <v>0</v>
          </cell>
          <cell r="S439">
            <v>0</v>
          </cell>
          <cell r="T439" t="str">
            <v/>
          </cell>
          <cell r="U439" t="str">
            <v/>
          </cell>
          <cell r="V439" t="e">
            <v>#VALUE!</v>
          </cell>
          <cell r="W439" t="e">
            <v>#VALUE!</v>
          </cell>
        </row>
        <row r="440">
          <cell r="A440">
            <v>0</v>
          </cell>
          <cell r="B440">
            <v>0</v>
          </cell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Q440">
            <v>0</v>
          </cell>
          <cell r="R440">
            <v>0</v>
          </cell>
          <cell r="S440">
            <v>0</v>
          </cell>
          <cell r="T440" t="str">
            <v/>
          </cell>
          <cell r="U440" t="str">
            <v/>
          </cell>
          <cell r="V440" t="e">
            <v>#VALUE!</v>
          </cell>
          <cell r="W440" t="e">
            <v>#VALUE!</v>
          </cell>
        </row>
        <row r="441">
          <cell r="A441">
            <v>0</v>
          </cell>
          <cell r="B441">
            <v>0</v>
          </cell>
          <cell r="C441">
            <v>0</v>
          </cell>
          <cell r="D441">
            <v>0</v>
          </cell>
          <cell r="E441">
            <v>0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Q441">
            <v>0</v>
          </cell>
          <cell r="R441">
            <v>0</v>
          </cell>
          <cell r="S441" t="str">
            <v>Yeast Angel Sugar talorant</v>
          </cell>
          <cell r="T441" t="str">
            <v/>
          </cell>
          <cell r="U441" t="str">
            <v/>
          </cell>
          <cell r="V441" t="e">
            <v>#VALUE!</v>
          </cell>
          <cell r="W441" t="e">
            <v>#VALUE!</v>
          </cell>
          <cell r="Y441">
            <v>0</v>
          </cell>
        </row>
        <row r="442">
          <cell r="A442">
            <v>0</v>
          </cell>
          <cell r="B442">
            <v>0</v>
          </cell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Q442">
            <v>0</v>
          </cell>
          <cell r="R442">
            <v>0</v>
          </cell>
          <cell r="S442" t="str">
            <v>ម្នាស់ទឹកឃ្មុំ</v>
          </cell>
          <cell r="T442" t="str">
            <v/>
          </cell>
          <cell r="U442" t="str">
            <v/>
          </cell>
          <cell r="V442" t="e">
            <v>#VALUE!</v>
          </cell>
          <cell r="W442" t="e">
            <v>#VALUE!</v>
          </cell>
          <cell r="Y442">
            <v>0</v>
          </cell>
        </row>
        <row r="443">
          <cell r="A443">
            <v>0</v>
          </cell>
          <cell r="B443">
            <v>0</v>
          </cell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Q443">
            <v>0</v>
          </cell>
          <cell r="R443">
            <v>0</v>
          </cell>
          <cell r="S443" t="str">
            <v>Organic Soy</v>
          </cell>
          <cell r="T443" t="str">
            <v/>
          </cell>
          <cell r="U443" t="str">
            <v/>
          </cell>
          <cell r="V443" t="e">
            <v>#VALUE!</v>
          </cell>
          <cell r="W443" t="e">
            <v>#VALUE!</v>
          </cell>
          <cell r="Y443">
            <v>0</v>
          </cell>
        </row>
        <row r="444">
          <cell r="A444">
            <v>0</v>
          </cell>
          <cell r="B444">
            <v>0</v>
          </cell>
          <cell r="C444">
            <v>0</v>
          </cell>
          <cell r="D444">
            <v>0</v>
          </cell>
          <cell r="E444">
            <v>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Q444">
            <v>0</v>
          </cell>
          <cell r="R444">
            <v>0</v>
          </cell>
          <cell r="S444" t="str">
            <v>Cleaning cloth green</v>
          </cell>
          <cell r="T444" t="str">
            <v/>
          </cell>
          <cell r="U444" t="str">
            <v/>
          </cell>
          <cell r="V444" t="e">
            <v>#VALUE!</v>
          </cell>
          <cell r="W444" t="e">
            <v>#VALUE!</v>
          </cell>
          <cell r="Y444">
            <v>0</v>
          </cell>
        </row>
        <row r="445">
          <cell r="A445">
            <v>0</v>
          </cell>
          <cell r="B445">
            <v>0</v>
          </cell>
          <cell r="C445">
            <v>0</v>
          </cell>
          <cell r="D445">
            <v>0</v>
          </cell>
          <cell r="E445">
            <v>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Q445">
            <v>0</v>
          </cell>
          <cell r="R445">
            <v>0</v>
          </cell>
          <cell r="S445" t="str">
            <v>Cleaning cloth yellow</v>
          </cell>
          <cell r="T445" t="str">
            <v/>
          </cell>
          <cell r="U445" t="str">
            <v/>
          </cell>
          <cell r="V445" t="e">
            <v>#VALUE!</v>
          </cell>
          <cell r="W445" t="e">
            <v>#VALUE!</v>
          </cell>
          <cell r="Y445">
            <v>0</v>
          </cell>
        </row>
        <row r="446">
          <cell r="A446">
            <v>0</v>
          </cell>
          <cell r="B446">
            <v>0</v>
          </cell>
          <cell r="C446">
            <v>0</v>
          </cell>
          <cell r="D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Q446">
            <v>0</v>
          </cell>
          <cell r="R446">
            <v>0</v>
          </cell>
          <cell r="S446" t="str">
            <v>Cleaning cloth blue</v>
          </cell>
          <cell r="T446" t="str">
            <v/>
          </cell>
          <cell r="U446" t="str">
            <v/>
          </cell>
          <cell r="V446" t="e">
            <v>#VALUE!</v>
          </cell>
          <cell r="W446" t="e">
            <v>#VALUE!</v>
          </cell>
          <cell r="Y446">
            <v>0</v>
          </cell>
        </row>
        <row r="447">
          <cell r="A447">
            <v>0</v>
          </cell>
          <cell r="B447">
            <v>0</v>
          </cell>
          <cell r="C447">
            <v>0</v>
          </cell>
          <cell r="D447">
            <v>0</v>
          </cell>
          <cell r="E447">
            <v>0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Q447">
            <v>0</v>
          </cell>
          <cell r="R447">
            <v>0</v>
          </cell>
          <cell r="S447" t="str">
            <v>Murasaki Imo</v>
          </cell>
          <cell r="T447" t="str">
            <v/>
          </cell>
          <cell r="U447" t="str">
            <v/>
          </cell>
          <cell r="V447" t="e">
            <v>#VALUE!</v>
          </cell>
          <cell r="W447" t="e">
            <v>#VALUE!</v>
          </cell>
          <cell r="Y447">
            <v>0</v>
          </cell>
        </row>
        <row r="448">
          <cell r="A448">
            <v>0</v>
          </cell>
          <cell r="B448">
            <v>0</v>
          </cell>
          <cell r="C448">
            <v>0</v>
          </cell>
          <cell r="D448">
            <v>0</v>
          </cell>
          <cell r="E448">
            <v>0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Q448">
            <v>0</v>
          </cell>
          <cell r="R448">
            <v>0</v>
          </cell>
          <cell r="S448" t="str">
            <v>Cocoa Butter</v>
          </cell>
          <cell r="T448" t="str">
            <v/>
          </cell>
          <cell r="U448" t="str">
            <v/>
          </cell>
          <cell r="V448" t="e">
            <v>#VALUE!</v>
          </cell>
          <cell r="W448" t="e">
            <v>#VALUE!</v>
          </cell>
          <cell r="Y448">
            <v>0</v>
          </cell>
        </row>
        <row r="449">
          <cell r="A449">
            <v>0</v>
          </cell>
          <cell r="B449">
            <v>0</v>
          </cell>
          <cell r="C449">
            <v>0</v>
          </cell>
          <cell r="D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Q449">
            <v>0</v>
          </cell>
          <cell r="R449">
            <v>0</v>
          </cell>
          <cell r="S449" t="str">
            <v>Vanilla Frappe</v>
          </cell>
          <cell r="T449" t="str">
            <v/>
          </cell>
          <cell r="U449" t="str">
            <v/>
          </cell>
          <cell r="V449" t="e">
            <v>#VALUE!</v>
          </cell>
          <cell r="W449" t="e">
            <v>#VALUE!</v>
          </cell>
          <cell r="Y449">
            <v>0</v>
          </cell>
        </row>
        <row r="450">
          <cell r="A450">
            <v>0</v>
          </cell>
          <cell r="B450">
            <v>0</v>
          </cell>
          <cell r="C450">
            <v>0</v>
          </cell>
          <cell r="D450">
            <v>0</v>
          </cell>
          <cell r="E450">
            <v>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Q450">
            <v>0</v>
          </cell>
          <cell r="R450">
            <v>0</v>
          </cell>
          <cell r="S450" t="str">
            <v>Green tea Powder</v>
          </cell>
          <cell r="T450" t="str">
            <v/>
          </cell>
          <cell r="U450" t="str">
            <v/>
          </cell>
          <cell r="V450" t="e">
            <v>#VALUE!</v>
          </cell>
          <cell r="W450" t="e">
            <v>#VALUE!</v>
          </cell>
          <cell r="Y450">
            <v>0</v>
          </cell>
        </row>
        <row r="451">
          <cell r="A451">
            <v>0</v>
          </cell>
          <cell r="B451">
            <v>0</v>
          </cell>
          <cell r="C451">
            <v>0</v>
          </cell>
          <cell r="D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Q451">
            <v>0</v>
          </cell>
          <cell r="R451">
            <v>0</v>
          </cell>
          <cell r="S451">
            <v>0</v>
          </cell>
          <cell r="T451" t="str">
            <v/>
          </cell>
          <cell r="U451" t="str">
            <v/>
          </cell>
          <cell r="V451" t="e">
            <v>#VALUE!</v>
          </cell>
          <cell r="W451" t="e">
            <v>#VALUE!</v>
          </cell>
          <cell r="Y451">
            <v>0</v>
          </cell>
        </row>
        <row r="452">
          <cell r="A452">
            <v>0</v>
          </cell>
          <cell r="B452">
            <v>0</v>
          </cell>
          <cell r="C452">
            <v>0</v>
          </cell>
          <cell r="D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Q452">
            <v>0</v>
          </cell>
          <cell r="R452">
            <v>0</v>
          </cell>
          <cell r="S452">
            <v>0</v>
          </cell>
          <cell r="T452" t="str">
            <v/>
          </cell>
          <cell r="U452" t="str">
            <v/>
          </cell>
          <cell r="V452" t="e">
            <v>#VALUE!</v>
          </cell>
          <cell r="W452" t="e">
            <v>#VALUE!</v>
          </cell>
          <cell r="Y452">
            <v>0</v>
          </cell>
        </row>
        <row r="453">
          <cell r="A453">
            <v>0</v>
          </cell>
          <cell r="B453">
            <v>0</v>
          </cell>
          <cell r="C453">
            <v>0</v>
          </cell>
          <cell r="D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Q453">
            <v>0</v>
          </cell>
          <cell r="R453">
            <v>0</v>
          </cell>
          <cell r="S453">
            <v>0</v>
          </cell>
          <cell r="T453" t="str">
            <v/>
          </cell>
          <cell r="U453" t="str">
            <v/>
          </cell>
          <cell r="V453" t="e">
            <v>#VALUE!</v>
          </cell>
          <cell r="W453" t="e">
            <v>#VALUE!</v>
          </cell>
          <cell r="Y453">
            <v>0</v>
          </cell>
        </row>
        <row r="454">
          <cell r="A454">
            <v>0</v>
          </cell>
          <cell r="B454">
            <v>0</v>
          </cell>
          <cell r="C454">
            <v>0</v>
          </cell>
          <cell r="D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 t="str">
            <v/>
          </cell>
          <cell r="U454" t="str">
            <v/>
          </cell>
          <cell r="V454" t="e">
            <v>#VALUE!</v>
          </cell>
          <cell r="W454" t="e">
            <v>#VALUE!</v>
          </cell>
        </row>
        <row r="455">
          <cell r="A455">
            <v>0</v>
          </cell>
          <cell r="B455">
            <v>0</v>
          </cell>
          <cell r="C455">
            <v>0</v>
          </cell>
          <cell r="D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Q455">
            <v>0</v>
          </cell>
          <cell r="R455">
            <v>0</v>
          </cell>
          <cell r="S455">
            <v>0</v>
          </cell>
          <cell r="T455" t="str">
            <v/>
          </cell>
          <cell r="U455" t="str">
            <v/>
          </cell>
          <cell r="V455" t="e">
            <v>#VALUE!</v>
          </cell>
          <cell r="W455" t="e">
            <v>#VALUE!</v>
          </cell>
          <cell r="Y455">
            <v>0</v>
          </cell>
        </row>
        <row r="456">
          <cell r="A456">
            <v>0</v>
          </cell>
          <cell r="B456">
            <v>0</v>
          </cell>
          <cell r="C456">
            <v>0</v>
          </cell>
          <cell r="D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Q456">
            <v>0</v>
          </cell>
          <cell r="R456">
            <v>0</v>
          </cell>
          <cell r="S456">
            <v>0</v>
          </cell>
          <cell r="T456" t="str">
            <v/>
          </cell>
          <cell r="U456" t="str">
            <v/>
          </cell>
          <cell r="V456" t="e">
            <v>#VALUE!</v>
          </cell>
          <cell r="W456" t="e">
            <v>#VALUE!</v>
          </cell>
          <cell r="Y456">
            <v>0</v>
          </cell>
        </row>
        <row r="457">
          <cell r="A457">
            <v>0</v>
          </cell>
          <cell r="B457">
            <v>0</v>
          </cell>
          <cell r="C457">
            <v>0</v>
          </cell>
          <cell r="D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Q457">
            <v>0</v>
          </cell>
          <cell r="R457">
            <v>0</v>
          </cell>
          <cell r="S457">
            <v>0</v>
          </cell>
          <cell r="T457" t="str">
            <v/>
          </cell>
          <cell r="U457" t="str">
            <v/>
          </cell>
          <cell r="V457" t="e">
            <v>#VALUE!</v>
          </cell>
          <cell r="W457" t="e">
            <v>#VALUE!</v>
          </cell>
          <cell r="Y457">
            <v>0</v>
          </cell>
        </row>
        <row r="458">
          <cell r="A458">
            <v>0</v>
          </cell>
          <cell r="B458">
            <v>0</v>
          </cell>
          <cell r="C458">
            <v>0</v>
          </cell>
          <cell r="D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Q458">
            <v>0</v>
          </cell>
          <cell r="R458">
            <v>0</v>
          </cell>
          <cell r="S458">
            <v>0</v>
          </cell>
          <cell r="T458" t="str">
            <v/>
          </cell>
          <cell r="U458" t="str">
            <v/>
          </cell>
          <cell r="V458" t="e">
            <v>#VALUE!</v>
          </cell>
          <cell r="W458" t="e">
            <v>#VALUE!</v>
          </cell>
          <cell r="Y458">
            <v>0</v>
          </cell>
        </row>
        <row r="459">
          <cell r="A459">
            <v>0</v>
          </cell>
          <cell r="B459">
            <v>0</v>
          </cell>
          <cell r="C459">
            <v>0</v>
          </cell>
          <cell r="D459">
            <v>0</v>
          </cell>
          <cell r="E459">
            <v>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Q459">
            <v>0</v>
          </cell>
          <cell r="R459">
            <v>0</v>
          </cell>
          <cell r="S459">
            <v>0</v>
          </cell>
          <cell r="T459" t="str">
            <v/>
          </cell>
          <cell r="U459" t="str">
            <v/>
          </cell>
          <cell r="V459" t="e">
            <v>#VALUE!</v>
          </cell>
          <cell r="W459" t="e">
            <v>#VALUE!</v>
          </cell>
          <cell r="Y459">
            <v>0</v>
          </cell>
        </row>
        <row r="460">
          <cell r="A460">
            <v>0</v>
          </cell>
          <cell r="B460">
            <v>0</v>
          </cell>
          <cell r="C460">
            <v>0</v>
          </cell>
          <cell r="D460">
            <v>0</v>
          </cell>
          <cell r="E460">
            <v>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Q460">
            <v>0</v>
          </cell>
          <cell r="R460">
            <v>0</v>
          </cell>
          <cell r="S460">
            <v>0</v>
          </cell>
          <cell r="T460" t="str">
            <v/>
          </cell>
          <cell r="U460" t="str">
            <v/>
          </cell>
          <cell r="V460" t="e">
            <v>#VALUE!</v>
          </cell>
          <cell r="W460" t="e">
            <v>#VALUE!</v>
          </cell>
          <cell r="Y460">
            <v>0</v>
          </cell>
        </row>
        <row r="461">
          <cell r="A461">
            <v>0</v>
          </cell>
          <cell r="B461">
            <v>0</v>
          </cell>
          <cell r="C461">
            <v>0</v>
          </cell>
          <cell r="D461">
            <v>0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Q461">
            <v>0</v>
          </cell>
          <cell r="R461">
            <v>0</v>
          </cell>
          <cell r="S461">
            <v>0</v>
          </cell>
          <cell r="T461" t="str">
            <v/>
          </cell>
          <cell r="U461" t="str">
            <v/>
          </cell>
          <cell r="V461" t="e">
            <v>#VALUE!</v>
          </cell>
          <cell r="W461" t="e">
            <v>#VALUE!</v>
          </cell>
          <cell r="Y461">
            <v>0</v>
          </cell>
        </row>
        <row r="462">
          <cell r="A462">
            <v>0</v>
          </cell>
          <cell r="B462">
            <v>0</v>
          </cell>
          <cell r="C462">
            <v>0</v>
          </cell>
          <cell r="D462">
            <v>0</v>
          </cell>
          <cell r="E462">
            <v>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Q462">
            <v>0</v>
          </cell>
          <cell r="R462">
            <v>0</v>
          </cell>
          <cell r="S462">
            <v>0</v>
          </cell>
          <cell r="T462" t="str">
            <v/>
          </cell>
          <cell r="U462" t="str">
            <v/>
          </cell>
          <cell r="V462" t="e">
            <v>#VALUE!</v>
          </cell>
          <cell r="W462" t="e">
            <v>#VALUE!</v>
          </cell>
          <cell r="Y462">
            <v>0</v>
          </cell>
        </row>
        <row r="463">
          <cell r="A463">
            <v>0</v>
          </cell>
          <cell r="B463">
            <v>0</v>
          </cell>
          <cell r="C463">
            <v>0</v>
          </cell>
          <cell r="D463">
            <v>0</v>
          </cell>
          <cell r="E463">
            <v>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Q463">
            <v>0</v>
          </cell>
          <cell r="R463">
            <v>0</v>
          </cell>
          <cell r="S463">
            <v>0</v>
          </cell>
          <cell r="T463" t="str">
            <v/>
          </cell>
          <cell r="U463" t="str">
            <v/>
          </cell>
          <cell r="V463" t="e">
            <v>#VALUE!</v>
          </cell>
          <cell r="W463" t="e">
            <v>#VALUE!</v>
          </cell>
          <cell r="Y463">
            <v>0</v>
          </cell>
        </row>
        <row r="464">
          <cell r="A464">
            <v>0</v>
          </cell>
          <cell r="B464">
            <v>0</v>
          </cell>
          <cell r="C464">
            <v>0</v>
          </cell>
          <cell r="D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Q464">
            <v>0</v>
          </cell>
          <cell r="R464">
            <v>0</v>
          </cell>
          <cell r="S464">
            <v>0</v>
          </cell>
          <cell r="T464" t="str">
            <v/>
          </cell>
          <cell r="U464" t="str">
            <v/>
          </cell>
          <cell r="V464" t="e">
            <v>#VALUE!</v>
          </cell>
          <cell r="W464" t="e">
            <v>#VALUE!</v>
          </cell>
          <cell r="Y464">
            <v>0</v>
          </cell>
        </row>
        <row r="465">
          <cell r="A465">
            <v>0</v>
          </cell>
          <cell r="B465">
            <v>0</v>
          </cell>
          <cell r="C465">
            <v>0</v>
          </cell>
          <cell r="D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Q465">
            <v>0</v>
          </cell>
          <cell r="R465">
            <v>0</v>
          </cell>
          <cell r="S465">
            <v>0</v>
          </cell>
          <cell r="T465" t="str">
            <v/>
          </cell>
          <cell r="U465" t="str">
            <v/>
          </cell>
          <cell r="V465" t="e">
            <v>#VALUE!</v>
          </cell>
          <cell r="W465" t="e">
            <v>#VALUE!</v>
          </cell>
          <cell r="Y465">
            <v>0</v>
          </cell>
        </row>
        <row r="466">
          <cell r="A466">
            <v>0</v>
          </cell>
          <cell r="B466">
            <v>0</v>
          </cell>
          <cell r="C466">
            <v>0</v>
          </cell>
          <cell r="D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Q466">
            <v>0</v>
          </cell>
          <cell r="R466">
            <v>0</v>
          </cell>
          <cell r="S466">
            <v>0</v>
          </cell>
          <cell r="T466" t="str">
            <v/>
          </cell>
          <cell r="U466" t="str">
            <v/>
          </cell>
          <cell r="V466" t="e">
            <v>#VALUE!</v>
          </cell>
          <cell r="W466" t="e">
            <v>#VALUE!</v>
          </cell>
          <cell r="Y466">
            <v>0</v>
          </cell>
        </row>
        <row r="467">
          <cell r="A467">
            <v>0</v>
          </cell>
          <cell r="B467">
            <v>0</v>
          </cell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Q467">
            <v>0</v>
          </cell>
          <cell r="R467">
            <v>0</v>
          </cell>
          <cell r="S467">
            <v>0</v>
          </cell>
          <cell r="T467" t="str">
            <v/>
          </cell>
          <cell r="U467" t="str">
            <v/>
          </cell>
          <cell r="V467" t="e">
            <v>#VALUE!</v>
          </cell>
          <cell r="W467" t="e">
            <v>#VALUE!</v>
          </cell>
          <cell r="Y467">
            <v>0</v>
          </cell>
        </row>
        <row r="468">
          <cell r="A468">
            <v>0</v>
          </cell>
          <cell r="B468">
            <v>0</v>
          </cell>
          <cell r="C468">
            <v>0</v>
          </cell>
          <cell r="D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Q468">
            <v>0</v>
          </cell>
          <cell r="R468">
            <v>0</v>
          </cell>
          <cell r="S468">
            <v>0</v>
          </cell>
          <cell r="T468" t="str">
            <v/>
          </cell>
          <cell r="U468" t="str">
            <v/>
          </cell>
          <cell r="V468" t="e">
            <v>#VALUE!</v>
          </cell>
          <cell r="W468" t="e">
            <v>#VALUE!</v>
          </cell>
          <cell r="Y468">
            <v>0</v>
          </cell>
        </row>
        <row r="469">
          <cell r="A469">
            <v>0</v>
          </cell>
          <cell r="B469">
            <v>0</v>
          </cell>
          <cell r="C469">
            <v>0</v>
          </cell>
          <cell r="D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Q469">
            <v>0</v>
          </cell>
          <cell r="R469">
            <v>0</v>
          </cell>
          <cell r="S469">
            <v>0</v>
          </cell>
          <cell r="T469" t="str">
            <v/>
          </cell>
          <cell r="U469" t="str">
            <v/>
          </cell>
          <cell r="V469" t="e">
            <v>#VALUE!</v>
          </cell>
          <cell r="W469" t="e">
            <v>#VALUE!</v>
          </cell>
          <cell r="Y469">
            <v>0</v>
          </cell>
        </row>
        <row r="470">
          <cell r="A470">
            <v>0</v>
          </cell>
          <cell r="B470">
            <v>0</v>
          </cell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Q470">
            <v>0</v>
          </cell>
          <cell r="R470">
            <v>0</v>
          </cell>
          <cell r="S470">
            <v>0</v>
          </cell>
          <cell r="T470" t="str">
            <v/>
          </cell>
          <cell r="U470" t="str">
            <v/>
          </cell>
          <cell r="V470" t="e">
            <v>#VALUE!</v>
          </cell>
          <cell r="W470" t="e">
            <v>#VALUE!</v>
          </cell>
          <cell r="Y470">
            <v>0</v>
          </cell>
        </row>
        <row r="471">
          <cell r="A471">
            <v>0</v>
          </cell>
          <cell r="B471">
            <v>0</v>
          </cell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Q471">
            <v>0</v>
          </cell>
          <cell r="R471">
            <v>0</v>
          </cell>
          <cell r="S471">
            <v>0</v>
          </cell>
          <cell r="T471" t="str">
            <v/>
          </cell>
          <cell r="U471" t="str">
            <v/>
          </cell>
          <cell r="V471" t="e">
            <v>#VALUE!</v>
          </cell>
          <cell r="W471" t="e">
            <v>#VALUE!</v>
          </cell>
          <cell r="Y471">
            <v>0</v>
          </cell>
        </row>
        <row r="472">
          <cell r="A472">
            <v>0</v>
          </cell>
          <cell r="B472">
            <v>0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Q472">
            <v>0</v>
          </cell>
          <cell r="R472">
            <v>0</v>
          </cell>
          <cell r="S472">
            <v>0</v>
          </cell>
          <cell r="T472" t="str">
            <v/>
          </cell>
          <cell r="U472" t="str">
            <v/>
          </cell>
          <cell r="V472" t="e">
            <v>#VALUE!</v>
          </cell>
          <cell r="W472" t="e">
            <v>#VALUE!</v>
          </cell>
          <cell r="Y472">
            <v>0</v>
          </cell>
        </row>
        <row r="473">
          <cell r="A473">
            <v>0</v>
          </cell>
          <cell r="B473">
            <v>0</v>
          </cell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Q473">
            <v>0</v>
          </cell>
          <cell r="R473">
            <v>0</v>
          </cell>
          <cell r="S473">
            <v>0</v>
          </cell>
          <cell r="T473" t="str">
            <v/>
          </cell>
          <cell r="U473" t="str">
            <v/>
          </cell>
          <cell r="V473" t="e">
            <v>#VALUE!</v>
          </cell>
          <cell r="W473" t="e">
            <v>#VALUE!</v>
          </cell>
          <cell r="Y473">
            <v>0</v>
          </cell>
        </row>
        <row r="474">
          <cell r="A474">
            <v>0</v>
          </cell>
          <cell r="B474">
            <v>0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Q474">
            <v>0</v>
          </cell>
          <cell r="R474">
            <v>0</v>
          </cell>
          <cell r="S474">
            <v>0</v>
          </cell>
          <cell r="T474" t="str">
            <v/>
          </cell>
          <cell r="U474" t="str">
            <v/>
          </cell>
          <cell r="V474" t="e">
            <v>#VALUE!</v>
          </cell>
          <cell r="W474" t="e">
            <v>#VALUE!</v>
          </cell>
          <cell r="Y474">
            <v>0</v>
          </cell>
        </row>
        <row r="475">
          <cell r="A475">
            <v>0</v>
          </cell>
          <cell r="B475">
            <v>0</v>
          </cell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Q475">
            <v>0</v>
          </cell>
          <cell r="R475">
            <v>0</v>
          </cell>
          <cell r="S475">
            <v>0</v>
          </cell>
          <cell r="T475" t="str">
            <v/>
          </cell>
          <cell r="U475" t="str">
            <v/>
          </cell>
          <cell r="V475" t="e">
            <v>#VALUE!</v>
          </cell>
          <cell r="W475" t="e">
            <v>#VALUE!</v>
          </cell>
          <cell r="Y475">
            <v>0</v>
          </cell>
        </row>
        <row r="476">
          <cell r="A476">
            <v>0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Q476">
            <v>0</v>
          </cell>
          <cell r="R476">
            <v>0</v>
          </cell>
          <cell r="S476">
            <v>0</v>
          </cell>
          <cell r="T476" t="str">
            <v/>
          </cell>
          <cell r="U476" t="str">
            <v/>
          </cell>
          <cell r="V476" t="e">
            <v>#VALUE!</v>
          </cell>
          <cell r="W476" t="e">
            <v>#VALUE!</v>
          </cell>
          <cell r="Y476">
            <v>0</v>
          </cell>
        </row>
        <row r="477">
          <cell r="A477">
            <v>0</v>
          </cell>
          <cell r="B477">
            <v>0</v>
          </cell>
          <cell r="C477">
            <v>0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Q477">
            <v>0</v>
          </cell>
          <cell r="R477">
            <v>0</v>
          </cell>
          <cell r="S477">
            <v>0</v>
          </cell>
          <cell r="T477" t="str">
            <v/>
          </cell>
          <cell r="U477" t="str">
            <v/>
          </cell>
          <cell r="V477" t="e">
            <v>#VALUE!</v>
          </cell>
          <cell r="W477" t="e">
            <v>#VALUE!</v>
          </cell>
          <cell r="Y477">
            <v>0</v>
          </cell>
        </row>
        <row r="478">
          <cell r="A478">
            <v>0</v>
          </cell>
          <cell r="B478">
            <v>0</v>
          </cell>
          <cell r="C478">
            <v>0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Q478">
            <v>0</v>
          </cell>
          <cell r="R478">
            <v>0</v>
          </cell>
          <cell r="S478">
            <v>0</v>
          </cell>
          <cell r="T478" t="str">
            <v/>
          </cell>
          <cell r="U478" t="str">
            <v/>
          </cell>
          <cell r="V478" t="e">
            <v>#VALUE!</v>
          </cell>
          <cell r="W478" t="e">
            <v>#VALUE!</v>
          </cell>
          <cell r="Y478">
            <v>0</v>
          </cell>
        </row>
        <row r="479">
          <cell r="A479">
            <v>0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Q479">
            <v>0</v>
          </cell>
          <cell r="R479">
            <v>0</v>
          </cell>
          <cell r="S479">
            <v>0</v>
          </cell>
          <cell r="T479" t="str">
            <v/>
          </cell>
          <cell r="U479" t="str">
            <v/>
          </cell>
          <cell r="V479" t="e">
            <v>#VALUE!</v>
          </cell>
          <cell r="W479" t="e">
            <v>#VALUE!</v>
          </cell>
          <cell r="Y479">
            <v>0</v>
          </cell>
        </row>
        <row r="480">
          <cell r="A480">
            <v>0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Q480">
            <v>0</v>
          </cell>
          <cell r="R480">
            <v>0</v>
          </cell>
          <cell r="S480">
            <v>0</v>
          </cell>
          <cell r="T480" t="str">
            <v/>
          </cell>
          <cell r="U480" t="str">
            <v/>
          </cell>
          <cell r="V480" t="e">
            <v>#VALUE!</v>
          </cell>
          <cell r="W480" t="e">
            <v>#VALUE!</v>
          </cell>
          <cell r="Y480">
            <v>0</v>
          </cell>
        </row>
        <row r="481">
          <cell r="A481">
            <v>0</v>
          </cell>
          <cell r="B481">
            <v>0</v>
          </cell>
          <cell r="C481">
            <v>0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Q481">
            <v>0</v>
          </cell>
          <cell r="R481">
            <v>0</v>
          </cell>
          <cell r="S481">
            <v>0</v>
          </cell>
          <cell r="T481" t="str">
            <v/>
          </cell>
          <cell r="U481" t="str">
            <v/>
          </cell>
          <cell r="V481" t="e">
            <v>#VALUE!</v>
          </cell>
          <cell r="W481" t="e">
            <v>#VALUE!</v>
          </cell>
          <cell r="Y481">
            <v>0</v>
          </cell>
        </row>
        <row r="482">
          <cell r="A482">
            <v>0</v>
          </cell>
          <cell r="B482">
            <v>0</v>
          </cell>
          <cell r="C482">
            <v>0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Q482">
            <v>0</v>
          </cell>
          <cell r="R482">
            <v>0</v>
          </cell>
          <cell r="S482">
            <v>0</v>
          </cell>
          <cell r="T482" t="str">
            <v/>
          </cell>
          <cell r="U482" t="str">
            <v/>
          </cell>
          <cell r="V482" t="e">
            <v>#VALUE!</v>
          </cell>
          <cell r="W482" t="e">
            <v>#VALUE!</v>
          </cell>
          <cell r="Y482">
            <v>0</v>
          </cell>
        </row>
        <row r="483">
          <cell r="A483">
            <v>0</v>
          </cell>
          <cell r="B483">
            <v>0</v>
          </cell>
          <cell r="C483">
            <v>0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Q483">
            <v>0</v>
          </cell>
          <cell r="R483">
            <v>0</v>
          </cell>
          <cell r="S483">
            <v>0</v>
          </cell>
          <cell r="T483" t="str">
            <v/>
          </cell>
          <cell r="U483" t="str">
            <v/>
          </cell>
          <cell r="V483" t="e">
            <v>#VALUE!</v>
          </cell>
          <cell r="W483" t="e">
            <v>#VALUE!</v>
          </cell>
          <cell r="Y483">
            <v>0</v>
          </cell>
        </row>
        <row r="484">
          <cell r="A484">
            <v>0</v>
          </cell>
          <cell r="B484">
            <v>0</v>
          </cell>
          <cell r="C484">
            <v>0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Q484">
            <v>0</v>
          </cell>
          <cell r="R484">
            <v>0</v>
          </cell>
          <cell r="S484">
            <v>0</v>
          </cell>
          <cell r="T484" t="str">
            <v/>
          </cell>
          <cell r="U484" t="str">
            <v/>
          </cell>
          <cell r="V484" t="e">
            <v>#VALUE!</v>
          </cell>
          <cell r="W484" t="e">
            <v>#VALUE!</v>
          </cell>
          <cell r="Y484">
            <v>0</v>
          </cell>
        </row>
        <row r="485">
          <cell r="A485">
            <v>0</v>
          </cell>
          <cell r="B485">
            <v>0</v>
          </cell>
          <cell r="C485">
            <v>0</v>
          </cell>
          <cell r="D485">
            <v>0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Q485">
            <v>0</v>
          </cell>
          <cell r="R485">
            <v>0</v>
          </cell>
          <cell r="S485">
            <v>0</v>
          </cell>
          <cell r="T485" t="str">
            <v/>
          </cell>
          <cell r="U485" t="str">
            <v/>
          </cell>
          <cell r="V485" t="e">
            <v>#VALUE!</v>
          </cell>
          <cell r="W485" t="e">
            <v>#VALUE!</v>
          </cell>
          <cell r="Y485">
            <v>0</v>
          </cell>
        </row>
        <row r="486">
          <cell r="A486">
            <v>0</v>
          </cell>
          <cell r="B486">
            <v>0</v>
          </cell>
          <cell r="C486">
            <v>0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Q486">
            <v>0</v>
          </cell>
          <cell r="R486">
            <v>0</v>
          </cell>
          <cell r="S486">
            <v>0</v>
          </cell>
          <cell r="T486" t="str">
            <v/>
          </cell>
          <cell r="U486" t="str">
            <v/>
          </cell>
          <cell r="V486" t="e">
            <v>#VALUE!</v>
          </cell>
          <cell r="W486" t="e">
            <v>#VALUE!</v>
          </cell>
          <cell r="Y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Q487">
            <v>0</v>
          </cell>
          <cell r="R487">
            <v>0</v>
          </cell>
          <cell r="S487">
            <v>0</v>
          </cell>
          <cell r="T487" t="str">
            <v/>
          </cell>
          <cell r="U487" t="str">
            <v/>
          </cell>
          <cell r="V487" t="e">
            <v>#VALUE!</v>
          </cell>
          <cell r="W487" t="e">
            <v>#VALUE!</v>
          </cell>
          <cell r="Y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Q488">
            <v>0</v>
          </cell>
          <cell r="R488">
            <v>0</v>
          </cell>
          <cell r="S488">
            <v>0</v>
          </cell>
          <cell r="T488" t="str">
            <v/>
          </cell>
          <cell r="U488" t="str">
            <v/>
          </cell>
          <cell r="V488" t="e">
            <v>#VALUE!</v>
          </cell>
          <cell r="W488" t="e">
            <v>#VALUE!</v>
          </cell>
          <cell r="Y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Q489">
            <v>0</v>
          </cell>
          <cell r="R489">
            <v>0</v>
          </cell>
          <cell r="S489">
            <v>0</v>
          </cell>
          <cell r="T489" t="str">
            <v/>
          </cell>
          <cell r="U489" t="str">
            <v/>
          </cell>
          <cell r="V489" t="e">
            <v>#VALUE!</v>
          </cell>
          <cell r="W489" t="e">
            <v>#VALUE!</v>
          </cell>
          <cell r="Y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Q490">
            <v>0</v>
          </cell>
          <cell r="R490">
            <v>0</v>
          </cell>
          <cell r="S490">
            <v>0</v>
          </cell>
          <cell r="T490" t="str">
            <v/>
          </cell>
          <cell r="U490" t="str">
            <v/>
          </cell>
          <cell r="V490" t="e">
            <v>#VALUE!</v>
          </cell>
          <cell r="W490" t="e">
            <v>#VALUE!</v>
          </cell>
          <cell r="Y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Q491">
            <v>0</v>
          </cell>
          <cell r="R491">
            <v>0</v>
          </cell>
          <cell r="S491">
            <v>0</v>
          </cell>
          <cell r="T491" t="str">
            <v/>
          </cell>
          <cell r="U491" t="str">
            <v/>
          </cell>
          <cell r="V491" t="e">
            <v>#VALUE!</v>
          </cell>
          <cell r="W491" t="e">
            <v>#VALUE!</v>
          </cell>
          <cell r="Y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Q492">
            <v>0</v>
          </cell>
          <cell r="R492">
            <v>0</v>
          </cell>
          <cell r="S492">
            <v>0</v>
          </cell>
          <cell r="T492" t="str">
            <v/>
          </cell>
          <cell r="U492" t="str">
            <v/>
          </cell>
          <cell r="V492" t="e">
            <v>#VALUE!</v>
          </cell>
          <cell r="W492" t="e">
            <v>#VALUE!</v>
          </cell>
          <cell r="Y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Q493">
            <v>0</v>
          </cell>
          <cell r="R493">
            <v>0</v>
          </cell>
          <cell r="S493">
            <v>0</v>
          </cell>
          <cell r="T493" t="str">
            <v/>
          </cell>
          <cell r="U493" t="str">
            <v/>
          </cell>
          <cell r="V493" t="e">
            <v>#VALUE!</v>
          </cell>
          <cell r="W493" t="e">
            <v>#VALUE!</v>
          </cell>
          <cell r="Y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Q494">
            <v>0</v>
          </cell>
          <cell r="R494">
            <v>0</v>
          </cell>
          <cell r="S494">
            <v>0</v>
          </cell>
          <cell r="T494" t="str">
            <v/>
          </cell>
          <cell r="U494" t="str">
            <v/>
          </cell>
          <cell r="V494" t="e">
            <v>#VALUE!</v>
          </cell>
          <cell r="W494" t="e">
            <v>#VALUE!</v>
          </cell>
          <cell r="Y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Q495">
            <v>0</v>
          </cell>
          <cell r="R495">
            <v>0</v>
          </cell>
          <cell r="S495">
            <v>0</v>
          </cell>
          <cell r="T495" t="str">
            <v/>
          </cell>
          <cell r="U495" t="str">
            <v/>
          </cell>
          <cell r="V495" t="e">
            <v>#VALUE!</v>
          </cell>
          <cell r="W495" t="e">
            <v>#VALUE!</v>
          </cell>
          <cell r="Y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Q496">
            <v>0</v>
          </cell>
          <cell r="R496">
            <v>0</v>
          </cell>
          <cell r="S496">
            <v>0</v>
          </cell>
          <cell r="T496" t="str">
            <v/>
          </cell>
          <cell r="U496" t="str">
            <v/>
          </cell>
          <cell r="V496" t="e">
            <v>#VALUE!</v>
          </cell>
          <cell r="W496" t="e">
            <v>#VALUE!</v>
          </cell>
          <cell r="Y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Q497">
            <v>0</v>
          </cell>
          <cell r="R497">
            <v>0</v>
          </cell>
          <cell r="S497">
            <v>0</v>
          </cell>
          <cell r="T497" t="str">
            <v/>
          </cell>
          <cell r="U497" t="str">
            <v/>
          </cell>
          <cell r="V497" t="e">
            <v>#VALUE!</v>
          </cell>
          <cell r="W497" t="e">
            <v>#VALUE!</v>
          </cell>
          <cell r="Y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Q498">
            <v>0</v>
          </cell>
          <cell r="R498">
            <v>0</v>
          </cell>
          <cell r="S498">
            <v>0</v>
          </cell>
          <cell r="T498" t="str">
            <v/>
          </cell>
          <cell r="U498" t="str">
            <v/>
          </cell>
          <cell r="V498" t="e">
            <v>#VALUE!</v>
          </cell>
          <cell r="W498" t="e">
            <v>#VALUE!</v>
          </cell>
          <cell r="Y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Q499">
            <v>0</v>
          </cell>
          <cell r="R499">
            <v>0</v>
          </cell>
          <cell r="S499">
            <v>0</v>
          </cell>
          <cell r="T499" t="str">
            <v/>
          </cell>
          <cell r="U499" t="str">
            <v/>
          </cell>
          <cell r="V499" t="e">
            <v>#VALUE!</v>
          </cell>
          <cell r="W499" t="e">
            <v>#VALUE!</v>
          </cell>
          <cell r="Y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Q500">
            <v>0</v>
          </cell>
          <cell r="R500">
            <v>0</v>
          </cell>
          <cell r="S500">
            <v>0</v>
          </cell>
          <cell r="T500" t="str">
            <v/>
          </cell>
          <cell r="U500" t="str">
            <v/>
          </cell>
          <cell r="V500" t="e">
            <v>#VALUE!</v>
          </cell>
          <cell r="W500" t="e">
            <v>#VALUE!</v>
          </cell>
          <cell r="Y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Q501">
            <v>0</v>
          </cell>
          <cell r="R501">
            <v>0</v>
          </cell>
          <cell r="S501">
            <v>0</v>
          </cell>
          <cell r="T501" t="str">
            <v/>
          </cell>
          <cell r="U501" t="str">
            <v/>
          </cell>
          <cell r="V501" t="e">
            <v>#VALUE!</v>
          </cell>
          <cell r="W501" t="e">
            <v>#VALUE!</v>
          </cell>
          <cell r="Y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Q502">
            <v>0</v>
          </cell>
          <cell r="R502">
            <v>0</v>
          </cell>
          <cell r="S502">
            <v>0</v>
          </cell>
          <cell r="T502" t="str">
            <v/>
          </cell>
          <cell r="U502" t="str">
            <v/>
          </cell>
          <cell r="V502" t="e">
            <v>#VALUE!</v>
          </cell>
          <cell r="W502" t="e">
            <v>#VALUE!</v>
          </cell>
          <cell r="Y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Q503">
            <v>0</v>
          </cell>
          <cell r="R503">
            <v>0</v>
          </cell>
          <cell r="S503">
            <v>0</v>
          </cell>
          <cell r="T503" t="str">
            <v/>
          </cell>
          <cell r="U503" t="str">
            <v/>
          </cell>
          <cell r="V503" t="e">
            <v>#VALUE!</v>
          </cell>
          <cell r="W503" t="e">
            <v>#VALUE!</v>
          </cell>
          <cell r="Y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Q504">
            <v>0</v>
          </cell>
          <cell r="R504">
            <v>0</v>
          </cell>
          <cell r="S504">
            <v>0</v>
          </cell>
          <cell r="T504" t="str">
            <v/>
          </cell>
          <cell r="U504" t="str">
            <v/>
          </cell>
          <cell r="V504" t="e">
            <v>#VALUE!</v>
          </cell>
          <cell r="W504" t="e">
            <v>#VALUE!</v>
          </cell>
          <cell r="Y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Q505">
            <v>0</v>
          </cell>
          <cell r="R505">
            <v>0</v>
          </cell>
          <cell r="S505">
            <v>0</v>
          </cell>
          <cell r="T505" t="str">
            <v/>
          </cell>
          <cell r="U505" t="str">
            <v/>
          </cell>
          <cell r="V505" t="e">
            <v>#VALUE!</v>
          </cell>
          <cell r="W505" t="e">
            <v>#VALUE!</v>
          </cell>
          <cell r="Y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Q506">
            <v>0</v>
          </cell>
          <cell r="R506">
            <v>0</v>
          </cell>
          <cell r="S506">
            <v>0</v>
          </cell>
          <cell r="T506" t="str">
            <v/>
          </cell>
          <cell r="U506" t="str">
            <v/>
          </cell>
          <cell r="V506" t="e">
            <v>#VALUE!</v>
          </cell>
          <cell r="W506" t="e">
            <v>#VALUE!</v>
          </cell>
          <cell r="Y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Q507">
            <v>0</v>
          </cell>
          <cell r="R507">
            <v>0</v>
          </cell>
          <cell r="S507">
            <v>0</v>
          </cell>
          <cell r="T507" t="str">
            <v/>
          </cell>
          <cell r="U507" t="str">
            <v/>
          </cell>
          <cell r="V507" t="e">
            <v>#VALUE!</v>
          </cell>
          <cell r="W507" t="e">
            <v>#VALUE!</v>
          </cell>
          <cell r="Y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Q508">
            <v>0</v>
          </cell>
          <cell r="R508">
            <v>0</v>
          </cell>
          <cell r="S508">
            <v>0</v>
          </cell>
          <cell r="T508" t="str">
            <v/>
          </cell>
          <cell r="U508" t="str">
            <v/>
          </cell>
          <cell r="V508" t="e">
            <v>#VALUE!</v>
          </cell>
          <cell r="W508" t="e">
            <v>#VALUE!</v>
          </cell>
          <cell r="Y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Q509">
            <v>0</v>
          </cell>
          <cell r="R509">
            <v>0</v>
          </cell>
          <cell r="S509">
            <v>0</v>
          </cell>
          <cell r="T509" t="str">
            <v/>
          </cell>
          <cell r="U509" t="str">
            <v/>
          </cell>
          <cell r="V509" t="e">
            <v>#VALUE!</v>
          </cell>
          <cell r="W509" t="e">
            <v>#VALUE!</v>
          </cell>
          <cell r="Y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Q510">
            <v>0</v>
          </cell>
          <cell r="R510">
            <v>0</v>
          </cell>
          <cell r="S510">
            <v>0</v>
          </cell>
          <cell r="T510" t="str">
            <v/>
          </cell>
          <cell r="U510" t="str">
            <v/>
          </cell>
          <cell r="V510" t="e">
            <v>#VALUE!</v>
          </cell>
          <cell r="W510" t="e">
            <v>#VALUE!</v>
          </cell>
          <cell r="Y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Q511">
            <v>0</v>
          </cell>
          <cell r="R511">
            <v>0</v>
          </cell>
          <cell r="S511">
            <v>0</v>
          </cell>
          <cell r="T511" t="str">
            <v/>
          </cell>
          <cell r="U511" t="str">
            <v/>
          </cell>
          <cell r="V511" t="e">
            <v>#VALUE!</v>
          </cell>
          <cell r="W511" t="e">
            <v>#VALUE!</v>
          </cell>
          <cell r="Y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Q512">
            <v>0</v>
          </cell>
          <cell r="R512">
            <v>0</v>
          </cell>
          <cell r="S512">
            <v>0</v>
          </cell>
          <cell r="T512" t="str">
            <v/>
          </cell>
          <cell r="U512" t="str">
            <v/>
          </cell>
          <cell r="V512" t="e">
            <v>#VALUE!</v>
          </cell>
          <cell r="W512" t="e">
            <v>#VALUE!</v>
          </cell>
          <cell r="Y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Q513">
            <v>0</v>
          </cell>
          <cell r="R513">
            <v>0</v>
          </cell>
          <cell r="S513">
            <v>0</v>
          </cell>
          <cell r="T513" t="str">
            <v/>
          </cell>
          <cell r="U513" t="str">
            <v/>
          </cell>
          <cell r="V513" t="e">
            <v>#VALUE!</v>
          </cell>
          <cell r="W513" t="e">
            <v>#VALUE!</v>
          </cell>
          <cell r="Y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Q514">
            <v>0</v>
          </cell>
          <cell r="R514">
            <v>0</v>
          </cell>
          <cell r="S514">
            <v>0</v>
          </cell>
          <cell r="T514" t="str">
            <v/>
          </cell>
          <cell r="U514" t="str">
            <v/>
          </cell>
          <cell r="V514" t="e">
            <v>#VALUE!</v>
          </cell>
          <cell r="W514" t="e">
            <v>#VALUE!</v>
          </cell>
          <cell r="Y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Q515">
            <v>0</v>
          </cell>
          <cell r="R515">
            <v>0</v>
          </cell>
          <cell r="S515">
            <v>0</v>
          </cell>
          <cell r="T515" t="str">
            <v/>
          </cell>
          <cell r="U515" t="str">
            <v/>
          </cell>
          <cell r="V515" t="e">
            <v>#VALUE!</v>
          </cell>
          <cell r="W515" t="e">
            <v>#VALUE!</v>
          </cell>
          <cell r="Y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Q516">
            <v>0</v>
          </cell>
          <cell r="R516">
            <v>0</v>
          </cell>
          <cell r="S516">
            <v>0</v>
          </cell>
          <cell r="T516" t="str">
            <v/>
          </cell>
          <cell r="U516" t="str">
            <v/>
          </cell>
          <cell r="V516" t="e">
            <v>#VALUE!</v>
          </cell>
          <cell r="W516" t="e">
            <v>#VALUE!</v>
          </cell>
          <cell r="Y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Q517">
            <v>0</v>
          </cell>
          <cell r="R517">
            <v>0</v>
          </cell>
          <cell r="S517">
            <v>0</v>
          </cell>
          <cell r="T517" t="str">
            <v/>
          </cell>
          <cell r="U517" t="str">
            <v/>
          </cell>
          <cell r="V517" t="e">
            <v>#VALUE!</v>
          </cell>
          <cell r="W517" t="e">
            <v>#VALUE!</v>
          </cell>
          <cell r="Y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Q518">
            <v>0</v>
          </cell>
          <cell r="R518">
            <v>0</v>
          </cell>
          <cell r="S518">
            <v>0</v>
          </cell>
          <cell r="T518" t="str">
            <v/>
          </cell>
          <cell r="U518" t="str">
            <v/>
          </cell>
          <cell r="V518" t="e">
            <v>#VALUE!</v>
          </cell>
          <cell r="W518" t="e">
            <v>#VALUE!</v>
          </cell>
          <cell r="Y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Q519">
            <v>0</v>
          </cell>
          <cell r="R519">
            <v>0</v>
          </cell>
          <cell r="S519">
            <v>0</v>
          </cell>
          <cell r="T519" t="str">
            <v/>
          </cell>
          <cell r="U519" t="str">
            <v/>
          </cell>
          <cell r="V519" t="e">
            <v>#VALUE!</v>
          </cell>
          <cell r="W519" t="e">
            <v>#VALUE!</v>
          </cell>
          <cell r="Y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Q520">
            <v>0</v>
          </cell>
          <cell r="R520">
            <v>0</v>
          </cell>
          <cell r="S520">
            <v>0</v>
          </cell>
          <cell r="T520" t="str">
            <v/>
          </cell>
          <cell r="U520" t="str">
            <v/>
          </cell>
          <cell r="V520" t="e">
            <v>#VALUE!</v>
          </cell>
          <cell r="W520" t="e">
            <v>#VALUE!</v>
          </cell>
          <cell r="Y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Q521">
            <v>0</v>
          </cell>
          <cell r="R521">
            <v>0</v>
          </cell>
          <cell r="S521">
            <v>0</v>
          </cell>
          <cell r="T521" t="str">
            <v/>
          </cell>
          <cell r="U521" t="str">
            <v/>
          </cell>
          <cell r="V521" t="e">
            <v>#VALUE!</v>
          </cell>
          <cell r="W521" t="e">
            <v>#VALUE!</v>
          </cell>
          <cell r="Y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Q522">
            <v>0</v>
          </cell>
          <cell r="R522">
            <v>0</v>
          </cell>
          <cell r="S522">
            <v>0</v>
          </cell>
          <cell r="T522" t="str">
            <v/>
          </cell>
          <cell r="U522" t="str">
            <v/>
          </cell>
          <cell r="V522" t="e">
            <v>#VALUE!</v>
          </cell>
          <cell r="W522" t="e">
            <v>#VALUE!</v>
          </cell>
          <cell r="Y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Q523">
            <v>0</v>
          </cell>
          <cell r="R523">
            <v>0</v>
          </cell>
          <cell r="S523">
            <v>0</v>
          </cell>
          <cell r="T523" t="str">
            <v/>
          </cell>
          <cell r="U523" t="str">
            <v/>
          </cell>
          <cell r="V523" t="e">
            <v>#VALUE!</v>
          </cell>
          <cell r="W523" t="e">
            <v>#VALUE!</v>
          </cell>
          <cell r="Y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Q524">
            <v>0</v>
          </cell>
          <cell r="R524">
            <v>0</v>
          </cell>
          <cell r="S524">
            <v>0</v>
          </cell>
          <cell r="T524" t="str">
            <v/>
          </cell>
          <cell r="U524" t="str">
            <v/>
          </cell>
          <cell r="V524" t="e">
            <v>#VALUE!</v>
          </cell>
          <cell r="W524" t="e">
            <v>#VALUE!</v>
          </cell>
          <cell r="Y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Q525">
            <v>0</v>
          </cell>
          <cell r="R525">
            <v>0</v>
          </cell>
          <cell r="S525">
            <v>0</v>
          </cell>
          <cell r="T525" t="str">
            <v/>
          </cell>
          <cell r="U525" t="str">
            <v/>
          </cell>
          <cell r="V525" t="e">
            <v>#VALUE!</v>
          </cell>
          <cell r="W525" t="e">
            <v>#VALUE!</v>
          </cell>
          <cell r="Y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Q526">
            <v>0</v>
          </cell>
          <cell r="R526">
            <v>0</v>
          </cell>
          <cell r="S526">
            <v>0</v>
          </cell>
          <cell r="T526" t="str">
            <v/>
          </cell>
          <cell r="U526" t="str">
            <v/>
          </cell>
          <cell r="V526" t="e">
            <v>#VALUE!</v>
          </cell>
          <cell r="W526" t="e">
            <v>#VALUE!</v>
          </cell>
          <cell r="Y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Q527">
            <v>0</v>
          </cell>
          <cell r="R527">
            <v>0</v>
          </cell>
          <cell r="S527">
            <v>0</v>
          </cell>
          <cell r="T527" t="str">
            <v/>
          </cell>
          <cell r="U527" t="str">
            <v/>
          </cell>
          <cell r="V527" t="e">
            <v>#VALUE!</v>
          </cell>
          <cell r="W527" t="e">
            <v>#VALUE!</v>
          </cell>
          <cell r="Y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Q528">
            <v>0</v>
          </cell>
          <cell r="R528">
            <v>0</v>
          </cell>
          <cell r="S528">
            <v>0</v>
          </cell>
          <cell r="T528" t="str">
            <v/>
          </cell>
          <cell r="U528" t="str">
            <v/>
          </cell>
          <cell r="V528" t="e">
            <v>#VALUE!</v>
          </cell>
          <cell r="W528" t="e">
            <v>#VALUE!</v>
          </cell>
          <cell r="Y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Q529">
            <v>0</v>
          </cell>
          <cell r="R529">
            <v>0</v>
          </cell>
          <cell r="S529">
            <v>0</v>
          </cell>
          <cell r="T529" t="str">
            <v/>
          </cell>
          <cell r="U529" t="str">
            <v/>
          </cell>
          <cell r="V529" t="e">
            <v>#VALUE!</v>
          </cell>
          <cell r="W529" t="e">
            <v>#VALUE!</v>
          </cell>
          <cell r="Y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Q530">
            <v>0</v>
          </cell>
          <cell r="R530">
            <v>0</v>
          </cell>
          <cell r="S530">
            <v>0</v>
          </cell>
          <cell r="T530" t="str">
            <v/>
          </cell>
          <cell r="U530" t="str">
            <v/>
          </cell>
          <cell r="V530" t="e">
            <v>#VALUE!</v>
          </cell>
          <cell r="W530" t="e">
            <v>#VALUE!</v>
          </cell>
          <cell r="Y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Q531">
            <v>0</v>
          </cell>
          <cell r="R531">
            <v>0</v>
          </cell>
          <cell r="S531">
            <v>0</v>
          </cell>
          <cell r="T531" t="str">
            <v/>
          </cell>
          <cell r="U531" t="str">
            <v/>
          </cell>
          <cell r="V531" t="e">
            <v>#VALUE!</v>
          </cell>
          <cell r="W531" t="e">
            <v>#VALUE!</v>
          </cell>
          <cell r="Y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Q532">
            <v>0</v>
          </cell>
          <cell r="R532">
            <v>0</v>
          </cell>
          <cell r="S532">
            <v>0</v>
          </cell>
          <cell r="T532" t="str">
            <v/>
          </cell>
          <cell r="U532" t="str">
            <v/>
          </cell>
          <cell r="V532" t="e">
            <v>#VALUE!</v>
          </cell>
          <cell r="W532" t="e">
            <v>#VALUE!</v>
          </cell>
          <cell r="Y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Q533">
            <v>0</v>
          </cell>
          <cell r="R533">
            <v>0</v>
          </cell>
          <cell r="S533">
            <v>0</v>
          </cell>
          <cell r="T533" t="str">
            <v/>
          </cell>
          <cell r="U533" t="str">
            <v/>
          </cell>
          <cell r="V533" t="e">
            <v>#VALUE!</v>
          </cell>
          <cell r="W533" t="e">
            <v>#VALUE!</v>
          </cell>
          <cell r="Y533">
            <v>0</v>
          </cell>
        </row>
        <row r="534">
          <cell r="A534">
            <v>0</v>
          </cell>
          <cell r="B534">
            <v>0</v>
          </cell>
          <cell r="C534">
            <v>0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Q534">
            <v>0</v>
          </cell>
          <cell r="R534">
            <v>0</v>
          </cell>
          <cell r="S534">
            <v>0</v>
          </cell>
          <cell r="T534" t="str">
            <v/>
          </cell>
          <cell r="U534" t="str">
            <v/>
          </cell>
          <cell r="V534" t="e">
            <v>#VALUE!</v>
          </cell>
          <cell r="W534" t="e">
            <v>#VALUE!</v>
          </cell>
          <cell r="Y534">
            <v>0</v>
          </cell>
        </row>
        <row r="535">
          <cell r="A535">
            <v>0</v>
          </cell>
          <cell r="B535">
            <v>0</v>
          </cell>
          <cell r="C535">
            <v>0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Q535">
            <v>0</v>
          </cell>
          <cell r="R535">
            <v>0</v>
          </cell>
          <cell r="S535">
            <v>0</v>
          </cell>
          <cell r="T535" t="str">
            <v/>
          </cell>
          <cell r="U535" t="str">
            <v/>
          </cell>
          <cell r="V535" t="e">
            <v>#VALUE!</v>
          </cell>
          <cell r="W535" t="e">
            <v>#VALUE!</v>
          </cell>
          <cell r="Y535">
            <v>0</v>
          </cell>
        </row>
        <row r="536">
          <cell r="A536">
            <v>0</v>
          </cell>
          <cell r="B536">
            <v>0</v>
          </cell>
          <cell r="C536">
            <v>0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Q536">
            <v>0</v>
          </cell>
          <cell r="R536">
            <v>0</v>
          </cell>
          <cell r="S536">
            <v>0</v>
          </cell>
          <cell r="T536" t="str">
            <v/>
          </cell>
          <cell r="U536" t="str">
            <v/>
          </cell>
          <cell r="V536" t="e">
            <v>#VALUE!</v>
          </cell>
          <cell r="W536" t="e">
            <v>#VALUE!</v>
          </cell>
          <cell r="Y536">
            <v>0</v>
          </cell>
        </row>
        <row r="537">
          <cell r="A537">
            <v>0</v>
          </cell>
          <cell r="B537">
            <v>0</v>
          </cell>
          <cell r="C537">
            <v>0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Q537">
            <v>0</v>
          </cell>
          <cell r="R537">
            <v>0</v>
          </cell>
          <cell r="S537">
            <v>0</v>
          </cell>
          <cell r="T537" t="str">
            <v/>
          </cell>
          <cell r="U537" t="str">
            <v/>
          </cell>
          <cell r="V537" t="e">
            <v>#VALUE!</v>
          </cell>
          <cell r="W537" t="e">
            <v>#VALUE!</v>
          </cell>
          <cell r="Y537">
            <v>0</v>
          </cell>
        </row>
        <row r="538">
          <cell r="A538">
            <v>0</v>
          </cell>
          <cell r="B538">
            <v>0</v>
          </cell>
          <cell r="C538">
            <v>0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Q538">
            <v>0</v>
          </cell>
          <cell r="R538">
            <v>0</v>
          </cell>
          <cell r="S538">
            <v>0</v>
          </cell>
          <cell r="T538" t="str">
            <v/>
          </cell>
          <cell r="U538" t="str">
            <v/>
          </cell>
          <cell r="V538" t="e">
            <v>#VALUE!</v>
          </cell>
          <cell r="W538" t="e">
            <v>#VALUE!</v>
          </cell>
          <cell r="Y538">
            <v>0</v>
          </cell>
        </row>
        <row r="539">
          <cell r="A539">
            <v>0</v>
          </cell>
          <cell r="B539">
            <v>0</v>
          </cell>
          <cell r="C539">
            <v>0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Q539">
            <v>0</v>
          </cell>
          <cell r="R539">
            <v>0</v>
          </cell>
          <cell r="S539">
            <v>0</v>
          </cell>
          <cell r="T539" t="str">
            <v/>
          </cell>
          <cell r="U539" t="str">
            <v/>
          </cell>
          <cell r="V539" t="e">
            <v>#VALUE!</v>
          </cell>
          <cell r="W539" t="e">
            <v>#VALUE!</v>
          </cell>
          <cell r="Y539">
            <v>0</v>
          </cell>
        </row>
        <row r="540">
          <cell r="A540">
            <v>0</v>
          </cell>
          <cell r="B540">
            <v>0</v>
          </cell>
          <cell r="C540">
            <v>0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Q540">
            <v>0</v>
          </cell>
          <cell r="R540">
            <v>0</v>
          </cell>
          <cell r="S540">
            <v>0</v>
          </cell>
          <cell r="T540" t="str">
            <v/>
          </cell>
          <cell r="U540" t="str">
            <v/>
          </cell>
          <cell r="V540" t="e">
            <v>#VALUE!</v>
          </cell>
          <cell r="W540" t="e">
            <v>#VALUE!</v>
          </cell>
          <cell r="Y540">
            <v>0</v>
          </cell>
        </row>
        <row r="541">
          <cell r="A541">
            <v>0</v>
          </cell>
          <cell r="B541">
            <v>0</v>
          </cell>
          <cell r="C541">
            <v>0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Q541">
            <v>0</v>
          </cell>
          <cell r="R541">
            <v>0</v>
          </cell>
          <cell r="S541">
            <v>0</v>
          </cell>
          <cell r="T541" t="str">
            <v/>
          </cell>
          <cell r="U541" t="str">
            <v/>
          </cell>
          <cell r="V541" t="e">
            <v>#VALUE!</v>
          </cell>
          <cell r="W541" t="e">
            <v>#VALUE!</v>
          </cell>
          <cell r="Y541">
            <v>0</v>
          </cell>
        </row>
        <row r="542">
          <cell r="A542">
            <v>0</v>
          </cell>
          <cell r="B542">
            <v>0</v>
          </cell>
          <cell r="C542">
            <v>0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Q542">
            <v>0</v>
          </cell>
          <cell r="R542">
            <v>0</v>
          </cell>
          <cell r="S542">
            <v>0</v>
          </cell>
          <cell r="T542" t="str">
            <v/>
          </cell>
          <cell r="U542" t="str">
            <v/>
          </cell>
          <cell r="V542" t="e">
            <v>#VALUE!</v>
          </cell>
          <cell r="W542" t="e">
            <v>#VALUE!</v>
          </cell>
          <cell r="Y542">
            <v>0</v>
          </cell>
        </row>
        <row r="543">
          <cell r="A543">
            <v>0</v>
          </cell>
          <cell r="B543">
            <v>0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 t="str">
            <v/>
          </cell>
          <cell r="U543" t="str">
            <v/>
          </cell>
          <cell r="V543" t="e">
            <v>#VALUE!</v>
          </cell>
          <cell r="W543" t="e">
            <v>#VALUE!</v>
          </cell>
        </row>
        <row r="544">
          <cell r="A544">
            <v>0</v>
          </cell>
          <cell r="B544">
            <v>0</v>
          </cell>
          <cell r="C544">
            <v>0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 t="str">
            <v/>
          </cell>
          <cell r="U544" t="str">
            <v/>
          </cell>
          <cell r="V544" t="e">
            <v>#VALUE!</v>
          </cell>
          <cell r="W544" t="e">
            <v>#VALUE!</v>
          </cell>
        </row>
        <row r="545">
          <cell r="A545">
            <v>0</v>
          </cell>
          <cell r="B545">
            <v>0</v>
          </cell>
          <cell r="C545">
            <v>0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 t="str">
            <v/>
          </cell>
          <cell r="U545" t="str">
            <v/>
          </cell>
          <cell r="V545" t="e">
            <v>#VALUE!</v>
          </cell>
          <cell r="W545" t="e">
            <v>#VALUE!</v>
          </cell>
        </row>
        <row r="546">
          <cell r="A546">
            <v>0</v>
          </cell>
          <cell r="B546">
            <v>0</v>
          </cell>
          <cell r="C546">
            <v>0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 t="str">
            <v/>
          </cell>
          <cell r="U546" t="str">
            <v/>
          </cell>
          <cell r="V546" t="e">
            <v>#VALUE!</v>
          </cell>
          <cell r="W546" t="e">
            <v>#VALUE!</v>
          </cell>
        </row>
        <row r="547">
          <cell r="A547">
            <v>0</v>
          </cell>
          <cell r="B547">
            <v>0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 t="str">
            <v/>
          </cell>
          <cell r="U547" t="str">
            <v/>
          </cell>
          <cell r="V547" t="e">
            <v>#VALUE!</v>
          </cell>
          <cell r="W547" t="e">
            <v>#VALUE!</v>
          </cell>
        </row>
        <row r="548">
          <cell r="A548">
            <v>0</v>
          </cell>
          <cell r="B548">
            <v>0</v>
          </cell>
          <cell r="C548">
            <v>0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 t="str">
            <v/>
          </cell>
          <cell r="U548" t="str">
            <v/>
          </cell>
          <cell r="V548" t="e">
            <v>#VALUE!</v>
          </cell>
          <cell r="W548" t="e">
            <v>#VALUE!</v>
          </cell>
        </row>
        <row r="549">
          <cell r="A549">
            <v>0</v>
          </cell>
          <cell r="B549">
            <v>0</v>
          </cell>
          <cell r="C549">
            <v>0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 t="str">
            <v/>
          </cell>
          <cell r="U549" t="str">
            <v/>
          </cell>
          <cell r="V549" t="e">
            <v>#VALUE!</v>
          </cell>
          <cell r="W549" t="e">
            <v>#VALUE!</v>
          </cell>
        </row>
        <row r="550">
          <cell r="A550">
            <v>0</v>
          </cell>
          <cell r="B550">
            <v>0</v>
          </cell>
          <cell r="C550">
            <v>0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 t="str">
            <v/>
          </cell>
          <cell r="U550" t="str">
            <v/>
          </cell>
          <cell r="V550" t="e">
            <v>#VALUE!</v>
          </cell>
          <cell r="W550" t="e">
            <v>#VALUE!</v>
          </cell>
        </row>
        <row r="551">
          <cell r="A551">
            <v>0</v>
          </cell>
          <cell r="B551">
            <v>0</v>
          </cell>
          <cell r="C551">
            <v>0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 t="str">
            <v/>
          </cell>
          <cell r="U551" t="str">
            <v/>
          </cell>
          <cell r="V551" t="e">
            <v>#VALUE!</v>
          </cell>
          <cell r="W551" t="e">
            <v>#VALUE!</v>
          </cell>
        </row>
        <row r="552">
          <cell r="A552">
            <v>0</v>
          </cell>
          <cell r="B552">
            <v>0</v>
          </cell>
          <cell r="C552">
            <v>0</v>
          </cell>
          <cell r="D552">
            <v>0</v>
          </cell>
          <cell r="E552">
            <v>0</v>
          </cell>
          <cell r="F552">
            <v>0</v>
          </cell>
          <cell r="G552">
            <v>0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 t="str">
            <v/>
          </cell>
          <cell r="U552" t="str">
            <v/>
          </cell>
          <cell r="V552" t="e">
            <v>#VALUE!</v>
          </cell>
          <cell r="W552" t="e">
            <v>#VALUE!</v>
          </cell>
        </row>
        <row r="553">
          <cell r="A553">
            <v>0</v>
          </cell>
          <cell r="B553">
            <v>0</v>
          </cell>
          <cell r="C553">
            <v>0</v>
          </cell>
          <cell r="D553">
            <v>0</v>
          </cell>
          <cell r="E553">
            <v>0</v>
          </cell>
          <cell r="F553">
            <v>0</v>
          </cell>
          <cell r="G553">
            <v>0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 t="str">
            <v/>
          </cell>
          <cell r="U553" t="str">
            <v/>
          </cell>
          <cell r="V553" t="e">
            <v>#VALUE!</v>
          </cell>
          <cell r="W553" t="e">
            <v>#VALUE!</v>
          </cell>
        </row>
        <row r="554">
          <cell r="A554">
            <v>0</v>
          </cell>
          <cell r="B554">
            <v>0</v>
          </cell>
          <cell r="C554">
            <v>0</v>
          </cell>
          <cell r="D554">
            <v>0</v>
          </cell>
          <cell r="E554">
            <v>0</v>
          </cell>
          <cell r="F554">
            <v>0</v>
          </cell>
          <cell r="G554">
            <v>0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 t="str">
            <v/>
          </cell>
          <cell r="U554" t="str">
            <v/>
          </cell>
          <cell r="V554" t="e">
            <v>#VALUE!</v>
          </cell>
          <cell r="W554" t="e">
            <v>#VALUE!</v>
          </cell>
        </row>
        <row r="555">
          <cell r="A555">
            <v>0</v>
          </cell>
          <cell r="B555">
            <v>0</v>
          </cell>
          <cell r="C555">
            <v>0</v>
          </cell>
          <cell r="D555">
            <v>0</v>
          </cell>
          <cell r="E555">
            <v>0</v>
          </cell>
          <cell r="F555">
            <v>0</v>
          </cell>
          <cell r="G555">
            <v>0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 t="str">
            <v/>
          </cell>
          <cell r="U555" t="str">
            <v/>
          </cell>
          <cell r="V555" t="e">
            <v>#VALUE!</v>
          </cell>
          <cell r="W555" t="e">
            <v>#VALUE!</v>
          </cell>
        </row>
        <row r="556">
          <cell r="A556">
            <v>0</v>
          </cell>
          <cell r="B556">
            <v>0</v>
          </cell>
          <cell r="C556">
            <v>0</v>
          </cell>
          <cell r="D556">
            <v>0</v>
          </cell>
          <cell r="E556">
            <v>0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 t="str">
            <v/>
          </cell>
          <cell r="U556" t="str">
            <v/>
          </cell>
          <cell r="V556" t="e">
            <v>#VALUE!</v>
          </cell>
          <cell r="W556" t="e">
            <v>#VALUE!</v>
          </cell>
        </row>
        <row r="557">
          <cell r="A557">
            <v>0</v>
          </cell>
          <cell r="B557">
            <v>0</v>
          </cell>
          <cell r="C557">
            <v>0</v>
          </cell>
          <cell r="D557">
            <v>0</v>
          </cell>
          <cell r="E557">
            <v>0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 t="str">
            <v/>
          </cell>
          <cell r="U557" t="str">
            <v/>
          </cell>
          <cell r="V557" t="e">
            <v>#VALUE!</v>
          </cell>
          <cell r="W557" t="e">
            <v>#VALUE!</v>
          </cell>
        </row>
        <row r="558">
          <cell r="A558">
            <v>0</v>
          </cell>
          <cell r="B558">
            <v>0</v>
          </cell>
          <cell r="C558">
            <v>0</v>
          </cell>
          <cell r="D558">
            <v>0</v>
          </cell>
          <cell r="E558">
            <v>0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 t="str">
            <v/>
          </cell>
          <cell r="U558" t="str">
            <v/>
          </cell>
          <cell r="V558" t="e">
            <v>#VALUE!</v>
          </cell>
          <cell r="W558" t="e">
            <v>#VALUE!</v>
          </cell>
        </row>
        <row r="559">
          <cell r="A559">
            <v>0</v>
          </cell>
          <cell r="B559">
            <v>0</v>
          </cell>
          <cell r="C559">
            <v>0</v>
          </cell>
          <cell r="D559">
            <v>0</v>
          </cell>
          <cell r="E559">
            <v>0</v>
          </cell>
          <cell r="F559">
            <v>0</v>
          </cell>
          <cell r="G559">
            <v>0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 t="str">
            <v/>
          </cell>
          <cell r="U559" t="str">
            <v/>
          </cell>
          <cell r="V559" t="e">
            <v>#VALUE!</v>
          </cell>
          <cell r="W559" t="e">
            <v>#VALUE!</v>
          </cell>
        </row>
        <row r="560">
          <cell r="A560">
            <v>0</v>
          </cell>
          <cell r="B560">
            <v>0</v>
          </cell>
          <cell r="C560">
            <v>0</v>
          </cell>
          <cell r="D560">
            <v>0</v>
          </cell>
          <cell r="E560">
            <v>0</v>
          </cell>
          <cell r="F560">
            <v>0</v>
          </cell>
          <cell r="G560">
            <v>0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 t="str">
            <v/>
          </cell>
          <cell r="U560" t="str">
            <v/>
          </cell>
          <cell r="V560" t="e">
            <v>#VALUE!</v>
          </cell>
          <cell r="W560" t="e">
            <v>#VALUE!</v>
          </cell>
        </row>
        <row r="561">
          <cell r="A561">
            <v>0</v>
          </cell>
          <cell r="B561">
            <v>0</v>
          </cell>
          <cell r="C561">
            <v>0</v>
          </cell>
          <cell r="D561">
            <v>0</v>
          </cell>
          <cell r="E561">
            <v>0</v>
          </cell>
          <cell r="F561">
            <v>0</v>
          </cell>
          <cell r="G561">
            <v>0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 t="str">
            <v/>
          </cell>
          <cell r="U561" t="str">
            <v/>
          </cell>
          <cell r="V561" t="e">
            <v>#VALUE!</v>
          </cell>
          <cell r="W561" t="e">
            <v>#VALUE!</v>
          </cell>
        </row>
        <row r="562">
          <cell r="A562">
            <v>0</v>
          </cell>
          <cell r="B562">
            <v>0</v>
          </cell>
          <cell r="C562">
            <v>0</v>
          </cell>
          <cell r="D562">
            <v>0</v>
          </cell>
          <cell r="E562">
            <v>0</v>
          </cell>
          <cell r="F562">
            <v>0</v>
          </cell>
          <cell r="G562">
            <v>0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 t="str">
            <v/>
          </cell>
          <cell r="U562" t="str">
            <v/>
          </cell>
          <cell r="V562" t="e">
            <v>#VALUE!</v>
          </cell>
          <cell r="W562" t="e">
            <v>#VALUE!</v>
          </cell>
        </row>
        <row r="563">
          <cell r="A563">
            <v>0</v>
          </cell>
          <cell r="B563">
            <v>0</v>
          </cell>
          <cell r="C563">
            <v>0</v>
          </cell>
          <cell r="D563">
            <v>0</v>
          </cell>
          <cell r="E563">
            <v>0</v>
          </cell>
          <cell r="F563">
            <v>0</v>
          </cell>
          <cell r="G563">
            <v>0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 t="str">
            <v/>
          </cell>
          <cell r="U563" t="str">
            <v/>
          </cell>
          <cell r="V563" t="e">
            <v>#VALUE!</v>
          </cell>
          <cell r="W563" t="e">
            <v>#VALUE!</v>
          </cell>
        </row>
        <row r="564">
          <cell r="A564">
            <v>0</v>
          </cell>
          <cell r="B564">
            <v>0</v>
          </cell>
          <cell r="C564">
            <v>0</v>
          </cell>
          <cell r="D564">
            <v>0</v>
          </cell>
          <cell r="E564">
            <v>0</v>
          </cell>
          <cell r="F564">
            <v>0</v>
          </cell>
          <cell r="G564">
            <v>0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 t="str">
            <v/>
          </cell>
          <cell r="U564" t="str">
            <v/>
          </cell>
          <cell r="V564" t="e">
            <v>#VALUE!</v>
          </cell>
          <cell r="W564" t="e">
            <v>#VALUE!</v>
          </cell>
        </row>
        <row r="565">
          <cell r="A565">
            <v>0</v>
          </cell>
          <cell r="B565">
            <v>0</v>
          </cell>
          <cell r="C565">
            <v>0</v>
          </cell>
          <cell r="D565">
            <v>0</v>
          </cell>
          <cell r="E565">
            <v>0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 t="str">
            <v/>
          </cell>
          <cell r="U565" t="str">
            <v/>
          </cell>
          <cell r="V565" t="e">
            <v>#VALUE!</v>
          </cell>
          <cell r="W565" t="e">
            <v>#VALUE!</v>
          </cell>
        </row>
        <row r="566">
          <cell r="A566">
            <v>0</v>
          </cell>
          <cell r="B566">
            <v>0</v>
          </cell>
          <cell r="C566">
            <v>0</v>
          </cell>
          <cell r="D566">
            <v>0</v>
          </cell>
          <cell r="E566">
            <v>0</v>
          </cell>
          <cell r="F566">
            <v>0</v>
          </cell>
          <cell r="G566">
            <v>0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 t="str">
            <v/>
          </cell>
          <cell r="U566" t="str">
            <v/>
          </cell>
          <cell r="V566" t="e">
            <v>#VALUE!</v>
          </cell>
          <cell r="W566" t="e">
            <v>#VALUE!</v>
          </cell>
        </row>
        <row r="567">
          <cell r="A567">
            <v>0</v>
          </cell>
          <cell r="B567">
            <v>0</v>
          </cell>
          <cell r="C567">
            <v>0</v>
          </cell>
          <cell r="D567">
            <v>0</v>
          </cell>
          <cell r="E567">
            <v>0</v>
          </cell>
          <cell r="F567">
            <v>0</v>
          </cell>
          <cell r="G567">
            <v>0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 t="str">
            <v/>
          </cell>
          <cell r="U567" t="str">
            <v/>
          </cell>
          <cell r="V567" t="e">
            <v>#VALUE!</v>
          </cell>
          <cell r="W567" t="e">
            <v>#VALUE!</v>
          </cell>
        </row>
        <row r="568">
          <cell r="A568">
            <v>0</v>
          </cell>
          <cell r="B568">
            <v>0</v>
          </cell>
          <cell r="C568">
            <v>0</v>
          </cell>
          <cell r="D568">
            <v>0</v>
          </cell>
          <cell r="E568">
            <v>0</v>
          </cell>
          <cell r="F568">
            <v>0</v>
          </cell>
          <cell r="G568">
            <v>0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 t="str">
            <v/>
          </cell>
          <cell r="U568" t="str">
            <v/>
          </cell>
          <cell r="V568" t="e">
            <v>#VALUE!</v>
          </cell>
          <cell r="W568" t="e">
            <v>#VALUE!</v>
          </cell>
        </row>
        <row r="569">
          <cell r="A569">
            <v>0</v>
          </cell>
          <cell r="B569">
            <v>0</v>
          </cell>
          <cell r="C569">
            <v>0</v>
          </cell>
          <cell r="D569">
            <v>0</v>
          </cell>
          <cell r="E569">
            <v>0</v>
          </cell>
          <cell r="F569">
            <v>0</v>
          </cell>
          <cell r="G569">
            <v>0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 t="str">
            <v/>
          </cell>
          <cell r="U569" t="str">
            <v/>
          </cell>
          <cell r="V569" t="e">
            <v>#VALUE!</v>
          </cell>
          <cell r="W569" t="e">
            <v>#VALUE!</v>
          </cell>
        </row>
        <row r="570">
          <cell r="A570">
            <v>0</v>
          </cell>
          <cell r="B570">
            <v>0</v>
          </cell>
          <cell r="C570">
            <v>0</v>
          </cell>
          <cell r="D570">
            <v>0</v>
          </cell>
          <cell r="E570">
            <v>0</v>
          </cell>
          <cell r="F570">
            <v>0</v>
          </cell>
          <cell r="G570">
            <v>0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 t="str">
            <v/>
          </cell>
          <cell r="U570" t="str">
            <v/>
          </cell>
          <cell r="V570" t="e">
            <v>#VALUE!</v>
          </cell>
          <cell r="W570" t="e">
            <v>#VALUE!</v>
          </cell>
        </row>
        <row r="571">
          <cell r="A571">
            <v>0</v>
          </cell>
          <cell r="B571">
            <v>0</v>
          </cell>
          <cell r="C571">
            <v>0</v>
          </cell>
          <cell r="D571">
            <v>0</v>
          </cell>
          <cell r="E571">
            <v>0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 t="str">
            <v/>
          </cell>
          <cell r="U571" t="str">
            <v/>
          </cell>
          <cell r="V571" t="e">
            <v>#VALUE!</v>
          </cell>
          <cell r="W571" t="e">
            <v>#VALUE!</v>
          </cell>
        </row>
        <row r="572">
          <cell r="A572">
            <v>0</v>
          </cell>
          <cell r="B572">
            <v>0</v>
          </cell>
          <cell r="C572">
            <v>0</v>
          </cell>
          <cell r="D572">
            <v>0</v>
          </cell>
          <cell r="E572">
            <v>0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 t="str">
            <v/>
          </cell>
          <cell r="U572" t="str">
            <v/>
          </cell>
          <cell r="V572" t="e">
            <v>#VALUE!</v>
          </cell>
          <cell r="W572" t="e">
            <v>#VALUE!</v>
          </cell>
        </row>
        <row r="573">
          <cell r="A573">
            <v>0</v>
          </cell>
          <cell r="B573">
            <v>0</v>
          </cell>
          <cell r="C573">
            <v>0</v>
          </cell>
          <cell r="D573">
            <v>0</v>
          </cell>
          <cell r="E573">
            <v>0</v>
          </cell>
          <cell r="F573">
            <v>0</v>
          </cell>
          <cell r="G573">
            <v>0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 t="str">
            <v/>
          </cell>
          <cell r="U573" t="str">
            <v/>
          </cell>
          <cell r="V573" t="e">
            <v>#VALUE!</v>
          </cell>
          <cell r="W573" t="e">
            <v>#VALUE!</v>
          </cell>
        </row>
        <row r="574">
          <cell r="A574">
            <v>0</v>
          </cell>
          <cell r="B574">
            <v>0</v>
          </cell>
          <cell r="C574">
            <v>0</v>
          </cell>
          <cell r="D574">
            <v>0</v>
          </cell>
          <cell r="E574">
            <v>0</v>
          </cell>
          <cell r="F574">
            <v>0</v>
          </cell>
          <cell r="G574">
            <v>0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 t="str">
            <v/>
          </cell>
          <cell r="U574" t="str">
            <v/>
          </cell>
          <cell r="V574" t="e">
            <v>#VALUE!</v>
          </cell>
          <cell r="W574" t="e">
            <v>#VALUE!</v>
          </cell>
        </row>
        <row r="575">
          <cell r="A575">
            <v>0</v>
          </cell>
          <cell r="B575">
            <v>0</v>
          </cell>
          <cell r="C575">
            <v>0</v>
          </cell>
          <cell r="D575">
            <v>0</v>
          </cell>
          <cell r="E575">
            <v>0</v>
          </cell>
          <cell r="F575">
            <v>0</v>
          </cell>
          <cell r="G575">
            <v>0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 t="str">
            <v/>
          </cell>
          <cell r="U575" t="str">
            <v/>
          </cell>
          <cell r="V575" t="e">
            <v>#VALUE!</v>
          </cell>
          <cell r="W575" t="e">
            <v>#VALUE!</v>
          </cell>
        </row>
        <row r="576">
          <cell r="A576">
            <v>0</v>
          </cell>
          <cell r="B576">
            <v>0</v>
          </cell>
          <cell r="C576">
            <v>0</v>
          </cell>
          <cell r="D576">
            <v>0</v>
          </cell>
          <cell r="E576">
            <v>0</v>
          </cell>
          <cell r="F576">
            <v>0</v>
          </cell>
          <cell r="G576">
            <v>0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 t="str">
            <v/>
          </cell>
          <cell r="U576" t="str">
            <v/>
          </cell>
          <cell r="V576" t="e">
            <v>#VALUE!</v>
          </cell>
          <cell r="W576" t="e">
            <v>#VALUE!</v>
          </cell>
        </row>
        <row r="577">
          <cell r="A577">
            <v>0</v>
          </cell>
          <cell r="B577">
            <v>0</v>
          </cell>
          <cell r="C577">
            <v>0</v>
          </cell>
          <cell r="D577">
            <v>0</v>
          </cell>
          <cell r="E577">
            <v>0</v>
          </cell>
          <cell r="F577">
            <v>0</v>
          </cell>
          <cell r="G577">
            <v>0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 t="str">
            <v/>
          </cell>
          <cell r="U577" t="str">
            <v/>
          </cell>
          <cell r="V577" t="e">
            <v>#VALUE!</v>
          </cell>
          <cell r="W577" t="e">
            <v>#VALUE!</v>
          </cell>
        </row>
        <row r="578">
          <cell r="A578">
            <v>0</v>
          </cell>
          <cell r="B578">
            <v>0</v>
          </cell>
          <cell r="C578">
            <v>0</v>
          </cell>
          <cell r="D578">
            <v>0</v>
          </cell>
          <cell r="E578">
            <v>0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Q578">
            <v>0</v>
          </cell>
          <cell r="R578">
            <v>0</v>
          </cell>
          <cell r="S578">
            <v>0</v>
          </cell>
          <cell r="T578" t="str">
            <v/>
          </cell>
          <cell r="U578" t="str">
            <v/>
          </cell>
          <cell r="V578" t="e">
            <v>#VALUE!</v>
          </cell>
          <cell r="W578" t="e">
            <v>#VALUE!</v>
          </cell>
        </row>
        <row r="579">
          <cell r="A579">
            <v>0</v>
          </cell>
          <cell r="B579">
            <v>0</v>
          </cell>
          <cell r="C579">
            <v>0</v>
          </cell>
          <cell r="D579">
            <v>0</v>
          </cell>
          <cell r="E579">
            <v>0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Q579">
            <v>0</v>
          </cell>
          <cell r="R579">
            <v>0</v>
          </cell>
          <cell r="S579">
            <v>0</v>
          </cell>
          <cell r="T579" t="str">
            <v/>
          </cell>
          <cell r="U579" t="str">
            <v/>
          </cell>
          <cell r="V579" t="e">
            <v>#VALUE!</v>
          </cell>
          <cell r="W579" t="e">
            <v>#VALUE!</v>
          </cell>
        </row>
        <row r="580">
          <cell r="A580">
            <v>0</v>
          </cell>
          <cell r="B580">
            <v>0</v>
          </cell>
          <cell r="C580">
            <v>0</v>
          </cell>
          <cell r="D580">
            <v>0</v>
          </cell>
          <cell r="E580">
            <v>0</v>
          </cell>
          <cell r="F580">
            <v>0</v>
          </cell>
          <cell r="G580">
            <v>0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N580">
            <v>0</v>
          </cell>
          <cell r="Q580">
            <v>0</v>
          </cell>
          <cell r="R580">
            <v>0</v>
          </cell>
          <cell r="S580">
            <v>0</v>
          </cell>
          <cell r="T580" t="str">
            <v/>
          </cell>
          <cell r="U580" t="str">
            <v/>
          </cell>
          <cell r="V580" t="e">
            <v>#VALUE!</v>
          </cell>
          <cell r="W580" t="e">
            <v>#VALUE!</v>
          </cell>
        </row>
        <row r="581">
          <cell r="A581">
            <v>0</v>
          </cell>
          <cell r="B581">
            <v>0</v>
          </cell>
          <cell r="C581">
            <v>0</v>
          </cell>
          <cell r="D581">
            <v>0</v>
          </cell>
          <cell r="E581">
            <v>0</v>
          </cell>
          <cell r="F581">
            <v>0</v>
          </cell>
          <cell r="G581">
            <v>0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N581">
            <v>0</v>
          </cell>
          <cell r="Q581">
            <v>0</v>
          </cell>
          <cell r="R581">
            <v>0</v>
          </cell>
          <cell r="S581">
            <v>0</v>
          </cell>
          <cell r="T581" t="str">
            <v/>
          </cell>
          <cell r="U581" t="str">
            <v/>
          </cell>
          <cell r="V581" t="e">
            <v>#VALUE!</v>
          </cell>
          <cell r="W581" t="e">
            <v>#VALUE!</v>
          </cell>
        </row>
        <row r="582">
          <cell r="A582">
            <v>0</v>
          </cell>
          <cell r="B582">
            <v>0</v>
          </cell>
          <cell r="C582">
            <v>0</v>
          </cell>
          <cell r="D582">
            <v>0</v>
          </cell>
          <cell r="E582">
            <v>0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N582">
            <v>0</v>
          </cell>
          <cell r="Q582">
            <v>0</v>
          </cell>
          <cell r="R582">
            <v>0</v>
          </cell>
          <cell r="S582">
            <v>0</v>
          </cell>
          <cell r="T582" t="str">
            <v/>
          </cell>
          <cell r="U582" t="str">
            <v/>
          </cell>
          <cell r="V582" t="e">
            <v>#VALUE!</v>
          </cell>
          <cell r="W582" t="e">
            <v>#VALUE!</v>
          </cell>
        </row>
        <row r="583">
          <cell r="A583">
            <v>0</v>
          </cell>
          <cell r="B583">
            <v>0</v>
          </cell>
          <cell r="C583">
            <v>0</v>
          </cell>
          <cell r="D583">
            <v>0</v>
          </cell>
          <cell r="E583">
            <v>0</v>
          </cell>
          <cell r="F583">
            <v>0</v>
          </cell>
          <cell r="G583">
            <v>0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N583">
            <v>0</v>
          </cell>
          <cell r="Q583">
            <v>0</v>
          </cell>
          <cell r="R583">
            <v>0</v>
          </cell>
          <cell r="S583">
            <v>0</v>
          </cell>
          <cell r="T583" t="str">
            <v/>
          </cell>
          <cell r="U583" t="str">
            <v/>
          </cell>
          <cell r="V583" t="e">
            <v>#VALUE!</v>
          </cell>
          <cell r="W583" t="e">
            <v>#VALUE!</v>
          </cell>
        </row>
        <row r="584">
          <cell r="A584">
            <v>0</v>
          </cell>
          <cell r="B584">
            <v>0</v>
          </cell>
          <cell r="C584">
            <v>0</v>
          </cell>
          <cell r="D584">
            <v>0</v>
          </cell>
          <cell r="E584">
            <v>0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Q584">
            <v>0</v>
          </cell>
          <cell r="R584">
            <v>0</v>
          </cell>
          <cell r="S584">
            <v>0</v>
          </cell>
          <cell r="T584" t="str">
            <v/>
          </cell>
          <cell r="U584" t="str">
            <v/>
          </cell>
          <cell r="V584" t="e">
            <v>#VALUE!</v>
          </cell>
          <cell r="W584" t="e">
            <v>#VALUE!</v>
          </cell>
        </row>
        <row r="585">
          <cell r="A585">
            <v>0</v>
          </cell>
          <cell r="B585">
            <v>0</v>
          </cell>
          <cell r="C585">
            <v>0</v>
          </cell>
          <cell r="D585">
            <v>0</v>
          </cell>
          <cell r="E585">
            <v>0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N585">
            <v>0</v>
          </cell>
          <cell r="Q585">
            <v>0</v>
          </cell>
          <cell r="R585">
            <v>0</v>
          </cell>
          <cell r="S585">
            <v>0</v>
          </cell>
          <cell r="T585" t="str">
            <v/>
          </cell>
          <cell r="U585" t="str">
            <v/>
          </cell>
          <cell r="V585" t="e">
            <v>#VALUE!</v>
          </cell>
          <cell r="W585" t="e">
            <v>#VALUE!</v>
          </cell>
        </row>
        <row r="586">
          <cell r="A586">
            <v>0</v>
          </cell>
          <cell r="B586">
            <v>0</v>
          </cell>
          <cell r="C586">
            <v>0</v>
          </cell>
          <cell r="D586">
            <v>0</v>
          </cell>
          <cell r="E586">
            <v>0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N586">
            <v>0</v>
          </cell>
          <cell r="Q586">
            <v>0</v>
          </cell>
          <cell r="R586">
            <v>0</v>
          </cell>
          <cell r="S586">
            <v>0</v>
          </cell>
          <cell r="T586" t="str">
            <v/>
          </cell>
          <cell r="U586" t="str">
            <v/>
          </cell>
          <cell r="V586" t="e">
            <v>#VALUE!</v>
          </cell>
          <cell r="W586" t="e">
            <v>#VALUE!</v>
          </cell>
        </row>
        <row r="587">
          <cell r="A587">
            <v>0</v>
          </cell>
          <cell r="B587">
            <v>0</v>
          </cell>
          <cell r="C587">
            <v>0</v>
          </cell>
          <cell r="D587">
            <v>0</v>
          </cell>
          <cell r="E587">
            <v>0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N587">
            <v>0</v>
          </cell>
          <cell r="Q587">
            <v>0</v>
          </cell>
          <cell r="R587">
            <v>0</v>
          </cell>
          <cell r="S587">
            <v>0</v>
          </cell>
          <cell r="T587" t="str">
            <v/>
          </cell>
          <cell r="U587" t="str">
            <v/>
          </cell>
          <cell r="V587" t="e">
            <v>#VALUE!</v>
          </cell>
          <cell r="W587" t="e">
            <v>#VALUE!</v>
          </cell>
        </row>
        <row r="588">
          <cell r="A588">
            <v>0</v>
          </cell>
          <cell r="B588">
            <v>0</v>
          </cell>
          <cell r="C588">
            <v>0</v>
          </cell>
          <cell r="D588">
            <v>0</v>
          </cell>
          <cell r="E588">
            <v>0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N588">
            <v>0</v>
          </cell>
          <cell r="Q588">
            <v>0</v>
          </cell>
          <cell r="R588">
            <v>0</v>
          </cell>
          <cell r="S588">
            <v>0</v>
          </cell>
          <cell r="T588" t="str">
            <v/>
          </cell>
          <cell r="U588" t="str">
            <v/>
          </cell>
          <cell r="V588" t="e">
            <v>#VALUE!</v>
          </cell>
          <cell r="W588" t="e">
            <v>#VALUE!</v>
          </cell>
        </row>
        <row r="589">
          <cell r="A589">
            <v>0</v>
          </cell>
          <cell r="B589">
            <v>0</v>
          </cell>
          <cell r="C589">
            <v>0</v>
          </cell>
          <cell r="D589">
            <v>0</v>
          </cell>
          <cell r="E589">
            <v>0</v>
          </cell>
          <cell r="F589">
            <v>0</v>
          </cell>
          <cell r="G589">
            <v>0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N589">
            <v>0</v>
          </cell>
          <cell r="Q589">
            <v>0</v>
          </cell>
          <cell r="R589">
            <v>0</v>
          </cell>
          <cell r="S589">
            <v>0</v>
          </cell>
          <cell r="T589" t="str">
            <v/>
          </cell>
          <cell r="U589" t="str">
            <v/>
          </cell>
          <cell r="V589" t="e">
            <v>#VALUE!</v>
          </cell>
          <cell r="W589" t="e">
            <v>#VALUE!</v>
          </cell>
        </row>
        <row r="590">
          <cell r="A590">
            <v>0</v>
          </cell>
          <cell r="B590">
            <v>0</v>
          </cell>
          <cell r="C590">
            <v>0</v>
          </cell>
          <cell r="D590">
            <v>0</v>
          </cell>
          <cell r="E590">
            <v>0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N590">
            <v>0</v>
          </cell>
          <cell r="Q590">
            <v>0</v>
          </cell>
          <cell r="R590">
            <v>0</v>
          </cell>
          <cell r="S590">
            <v>0</v>
          </cell>
          <cell r="T590" t="str">
            <v/>
          </cell>
          <cell r="U590" t="str">
            <v/>
          </cell>
          <cell r="V590" t="e">
            <v>#VALUE!</v>
          </cell>
          <cell r="W590" t="e">
            <v>#VALUE!</v>
          </cell>
        </row>
        <row r="591">
          <cell r="A591">
            <v>0</v>
          </cell>
          <cell r="B591">
            <v>0</v>
          </cell>
          <cell r="C591">
            <v>0</v>
          </cell>
          <cell r="D591">
            <v>0</v>
          </cell>
          <cell r="E591">
            <v>0</v>
          </cell>
          <cell r="F591">
            <v>0</v>
          </cell>
          <cell r="G591">
            <v>0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N591">
            <v>0</v>
          </cell>
          <cell r="Q591">
            <v>0</v>
          </cell>
          <cell r="R591">
            <v>0</v>
          </cell>
          <cell r="S591">
            <v>0</v>
          </cell>
          <cell r="T591" t="str">
            <v/>
          </cell>
          <cell r="U591" t="str">
            <v/>
          </cell>
          <cell r="V591" t="e">
            <v>#VALUE!</v>
          </cell>
          <cell r="W591" t="e">
            <v>#VALUE!</v>
          </cell>
        </row>
        <row r="592">
          <cell r="A592">
            <v>0</v>
          </cell>
          <cell r="B592">
            <v>0</v>
          </cell>
          <cell r="C592">
            <v>0</v>
          </cell>
          <cell r="D592">
            <v>0</v>
          </cell>
          <cell r="E592">
            <v>0</v>
          </cell>
          <cell r="F592">
            <v>0</v>
          </cell>
          <cell r="G592">
            <v>0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N592">
            <v>0</v>
          </cell>
          <cell r="Q592">
            <v>0</v>
          </cell>
          <cell r="R592">
            <v>0</v>
          </cell>
          <cell r="S592">
            <v>0</v>
          </cell>
          <cell r="T592" t="str">
            <v/>
          </cell>
          <cell r="U592" t="str">
            <v/>
          </cell>
          <cell r="V592" t="e">
            <v>#VALUE!</v>
          </cell>
          <cell r="W592" t="e">
            <v>#VALUE!</v>
          </cell>
        </row>
        <row r="593">
          <cell r="A593">
            <v>0</v>
          </cell>
          <cell r="B593">
            <v>0</v>
          </cell>
          <cell r="C593">
            <v>0</v>
          </cell>
          <cell r="D593">
            <v>0</v>
          </cell>
          <cell r="E593">
            <v>0</v>
          </cell>
          <cell r="F593">
            <v>0</v>
          </cell>
          <cell r="G593">
            <v>0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N593">
            <v>0</v>
          </cell>
          <cell r="Q593">
            <v>0</v>
          </cell>
          <cell r="R593">
            <v>0</v>
          </cell>
          <cell r="S593">
            <v>0</v>
          </cell>
          <cell r="T593" t="str">
            <v/>
          </cell>
          <cell r="U593" t="str">
            <v/>
          </cell>
          <cell r="V593" t="e">
            <v>#VALUE!</v>
          </cell>
          <cell r="W593" t="e">
            <v>#VALUE!</v>
          </cell>
        </row>
        <row r="594">
          <cell r="A594">
            <v>0</v>
          </cell>
          <cell r="B594">
            <v>0</v>
          </cell>
          <cell r="C594">
            <v>0</v>
          </cell>
          <cell r="D594">
            <v>0</v>
          </cell>
          <cell r="E594">
            <v>0</v>
          </cell>
          <cell r="F594">
            <v>0</v>
          </cell>
          <cell r="G594">
            <v>0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N594">
            <v>0</v>
          </cell>
          <cell r="Q594">
            <v>0</v>
          </cell>
          <cell r="R594">
            <v>0</v>
          </cell>
          <cell r="S594">
            <v>0</v>
          </cell>
          <cell r="T594" t="str">
            <v/>
          </cell>
          <cell r="U594" t="str">
            <v/>
          </cell>
          <cell r="V594" t="e">
            <v>#VALUE!</v>
          </cell>
          <cell r="W594" t="e">
            <v>#VALUE!</v>
          </cell>
        </row>
        <row r="595">
          <cell r="A595">
            <v>0</v>
          </cell>
          <cell r="B595">
            <v>0</v>
          </cell>
          <cell r="C595">
            <v>0</v>
          </cell>
          <cell r="D595">
            <v>0</v>
          </cell>
          <cell r="E595">
            <v>0</v>
          </cell>
          <cell r="F595">
            <v>0</v>
          </cell>
          <cell r="G595">
            <v>0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N595">
            <v>0</v>
          </cell>
          <cell r="Q595">
            <v>0</v>
          </cell>
          <cell r="R595">
            <v>0</v>
          </cell>
          <cell r="S595">
            <v>0</v>
          </cell>
          <cell r="T595" t="str">
            <v/>
          </cell>
          <cell r="U595" t="str">
            <v/>
          </cell>
          <cell r="V595" t="e">
            <v>#VALUE!</v>
          </cell>
          <cell r="W595" t="e">
            <v>#VALUE!</v>
          </cell>
        </row>
        <row r="596">
          <cell r="A596">
            <v>0</v>
          </cell>
          <cell r="B596">
            <v>0</v>
          </cell>
          <cell r="C596">
            <v>0</v>
          </cell>
          <cell r="D596">
            <v>0</v>
          </cell>
          <cell r="E596">
            <v>0</v>
          </cell>
          <cell r="F596">
            <v>0</v>
          </cell>
          <cell r="G596">
            <v>0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N596">
            <v>0</v>
          </cell>
          <cell r="Q596">
            <v>0</v>
          </cell>
          <cell r="R596">
            <v>0</v>
          </cell>
          <cell r="S596">
            <v>0</v>
          </cell>
          <cell r="T596" t="str">
            <v/>
          </cell>
          <cell r="U596" t="str">
            <v/>
          </cell>
          <cell r="V596" t="e">
            <v>#VALUE!</v>
          </cell>
          <cell r="W596" t="e">
            <v>#VALUE!</v>
          </cell>
        </row>
        <row r="597">
          <cell r="A597">
            <v>0</v>
          </cell>
          <cell r="B597">
            <v>0</v>
          </cell>
          <cell r="C597">
            <v>0</v>
          </cell>
          <cell r="D597">
            <v>0</v>
          </cell>
          <cell r="E597">
            <v>0</v>
          </cell>
          <cell r="F597">
            <v>0</v>
          </cell>
          <cell r="G597">
            <v>0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Q597">
            <v>0</v>
          </cell>
          <cell r="R597">
            <v>0</v>
          </cell>
          <cell r="S597">
            <v>0</v>
          </cell>
          <cell r="T597" t="str">
            <v/>
          </cell>
          <cell r="U597" t="str">
            <v/>
          </cell>
          <cell r="V597" t="e">
            <v>#VALUE!</v>
          </cell>
          <cell r="W597" t="e">
            <v>#VALUE!</v>
          </cell>
        </row>
        <row r="598">
          <cell r="A598">
            <v>0</v>
          </cell>
          <cell r="B598">
            <v>0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N598">
            <v>0</v>
          </cell>
          <cell r="Q598">
            <v>0</v>
          </cell>
          <cell r="R598">
            <v>0</v>
          </cell>
          <cell r="S598">
            <v>0</v>
          </cell>
          <cell r="T598" t="str">
            <v/>
          </cell>
          <cell r="U598" t="str">
            <v/>
          </cell>
          <cell r="V598" t="e">
            <v>#VALUE!</v>
          </cell>
          <cell r="W598" t="e">
            <v>#VALUE!</v>
          </cell>
        </row>
        <row r="599">
          <cell r="A599">
            <v>0</v>
          </cell>
          <cell r="B599">
            <v>0</v>
          </cell>
          <cell r="C599">
            <v>0</v>
          </cell>
          <cell r="D599">
            <v>0</v>
          </cell>
          <cell r="E599">
            <v>0</v>
          </cell>
          <cell r="F599">
            <v>0</v>
          </cell>
          <cell r="G599">
            <v>0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N599">
            <v>0</v>
          </cell>
          <cell r="Q599">
            <v>0</v>
          </cell>
          <cell r="R599">
            <v>0</v>
          </cell>
          <cell r="S599">
            <v>0</v>
          </cell>
          <cell r="T599" t="str">
            <v/>
          </cell>
          <cell r="U599" t="str">
            <v/>
          </cell>
          <cell r="V599" t="e">
            <v>#VALUE!</v>
          </cell>
          <cell r="W599" t="e">
            <v>#VALUE!</v>
          </cell>
        </row>
        <row r="600">
          <cell r="A600">
            <v>0</v>
          </cell>
          <cell r="B600">
            <v>0</v>
          </cell>
          <cell r="C600">
            <v>0</v>
          </cell>
          <cell r="D600">
            <v>0</v>
          </cell>
          <cell r="E600">
            <v>0</v>
          </cell>
          <cell r="F600">
            <v>0</v>
          </cell>
          <cell r="G600">
            <v>0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N600">
            <v>0</v>
          </cell>
          <cell r="Q600">
            <v>0</v>
          </cell>
          <cell r="R600">
            <v>0</v>
          </cell>
          <cell r="S600">
            <v>0</v>
          </cell>
          <cell r="T600" t="str">
            <v/>
          </cell>
          <cell r="U600" t="str">
            <v/>
          </cell>
          <cell r="V600" t="e">
            <v>#VALUE!</v>
          </cell>
          <cell r="W600" t="e">
            <v>#VALUE!</v>
          </cell>
        </row>
        <row r="601">
          <cell r="A601">
            <v>0</v>
          </cell>
          <cell r="B601">
            <v>0</v>
          </cell>
          <cell r="C601">
            <v>0</v>
          </cell>
          <cell r="D601">
            <v>0</v>
          </cell>
          <cell r="E601">
            <v>0</v>
          </cell>
          <cell r="F601">
            <v>0</v>
          </cell>
          <cell r="G601">
            <v>0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N601">
            <v>0</v>
          </cell>
          <cell r="Q601">
            <v>0</v>
          </cell>
          <cell r="R601">
            <v>0</v>
          </cell>
          <cell r="S601">
            <v>0</v>
          </cell>
          <cell r="T601" t="str">
            <v/>
          </cell>
          <cell r="U601" t="str">
            <v/>
          </cell>
          <cell r="V601" t="e">
            <v>#VALUE!</v>
          </cell>
          <cell r="W601" t="e">
            <v>#VALUE!</v>
          </cell>
        </row>
        <row r="602">
          <cell r="A602">
            <v>0</v>
          </cell>
          <cell r="B602">
            <v>0</v>
          </cell>
          <cell r="C602">
            <v>0</v>
          </cell>
          <cell r="D602">
            <v>0</v>
          </cell>
          <cell r="E602">
            <v>0</v>
          </cell>
          <cell r="F602">
            <v>0</v>
          </cell>
          <cell r="G602">
            <v>0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N602">
            <v>0</v>
          </cell>
          <cell r="Q602">
            <v>0</v>
          </cell>
          <cell r="R602">
            <v>0</v>
          </cell>
          <cell r="S602">
            <v>0</v>
          </cell>
          <cell r="T602" t="str">
            <v/>
          </cell>
          <cell r="U602" t="str">
            <v/>
          </cell>
          <cell r="V602" t="e">
            <v>#VALUE!</v>
          </cell>
          <cell r="W602" t="e">
            <v>#VALUE!</v>
          </cell>
        </row>
        <row r="603">
          <cell r="A603">
            <v>0</v>
          </cell>
          <cell r="B603">
            <v>0</v>
          </cell>
          <cell r="C603">
            <v>0</v>
          </cell>
          <cell r="D603">
            <v>0</v>
          </cell>
          <cell r="E603">
            <v>0</v>
          </cell>
          <cell r="F603">
            <v>0</v>
          </cell>
          <cell r="G603">
            <v>0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N603">
            <v>0</v>
          </cell>
          <cell r="Q603">
            <v>0</v>
          </cell>
          <cell r="R603">
            <v>0</v>
          </cell>
          <cell r="S603">
            <v>0</v>
          </cell>
          <cell r="T603" t="str">
            <v/>
          </cell>
          <cell r="U603" t="str">
            <v/>
          </cell>
          <cell r="V603" t="e">
            <v>#VALUE!</v>
          </cell>
          <cell r="W603" t="e">
            <v>#VALUE!</v>
          </cell>
        </row>
        <row r="604">
          <cell r="A604">
            <v>0</v>
          </cell>
          <cell r="B604">
            <v>0</v>
          </cell>
          <cell r="C604">
            <v>0</v>
          </cell>
          <cell r="D604">
            <v>0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Q604">
            <v>0</v>
          </cell>
          <cell r="R604">
            <v>0</v>
          </cell>
          <cell r="S604">
            <v>0</v>
          </cell>
          <cell r="T604" t="str">
            <v/>
          </cell>
          <cell r="U604" t="str">
            <v/>
          </cell>
          <cell r="V604" t="e">
            <v>#VALUE!</v>
          </cell>
          <cell r="W604" t="e">
            <v>#VALUE!</v>
          </cell>
        </row>
        <row r="605">
          <cell r="A605">
            <v>0</v>
          </cell>
          <cell r="B605">
            <v>0</v>
          </cell>
          <cell r="C605">
            <v>0</v>
          </cell>
          <cell r="D605">
            <v>0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Q605">
            <v>0</v>
          </cell>
          <cell r="R605">
            <v>0</v>
          </cell>
          <cell r="S605">
            <v>0</v>
          </cell>
          <cell r="T605" t="str">
            <v/>
          </cell>
          <cell r="U605" t="str">
            <v/>
          </cell>
          <cell r="V605" t="e">
            <v>#VALUE!</v>
          </cell>
          <cell r="W605" t="e">
            <v>#VALUE!</v>
          </cell>
        </row>
        <row r="606">
          <cell r="A606">
            <v>0</v>
          </cell>
          <cell r="B606">
            <v>0</v>
          </cell>
          <cell r="C606">
            <v>0</v>
          </cell>
          <cell r="D606">
            <v>0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Q606">
            <v>0</v>
          </cell>
          <cell r="R606">
            <v>0</v>
          </cell>
          <cell r="S606">
            <v>0</v>
          </cell>
          <cell r="T606" t="str">
            <v/>
          </cell>
          <cell r="U606" t="str">
            <v/>
          </cell>
          <cell r="V606" t="e">
            <v>#VALUE!</v>
          </cell>
          <cell r="W606" t="e">
            <v>#VALUE!</v>
          </cell>
        </row>
        <row r="607">
          <cell r="A607">
            <v>0</v>
          </cell>
          <cell r="B607">
            <v>0</v>
          </cell>
          <cell r="C607">
            <v>0</v>
          </cell>
          <cell r="D607">
            <v>0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Q607">
            <v>0</v>
          </cell>
          <cell r="R607">
            <v>0</v>
          </cell>
          <cell r="S607">
            <v>0</v>
          </cell>
          <cell r="T607" t="str">
            <v/>
          </cell>
          <cell r="U607" t="str">
            <v/>
          </cell>
          <cell r="V607" t="e">
            <v>#VALUE!</v>
          </cell>
          <cell r="W607" t="e">
            <v>#VALUE!</v>
          </cell>
        </row>
        <row r="608">
          <cell r="A608">
            <v>0</v>
          </cell>
          <cell r="B608">
            <v>0</v>
          </cell>
          <cell r="C608">
            <v>0</v>
          </cell>
          <cell r="D608">
            <v>0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Q608">
            <v>0</v>
          </cell>
          <cell r="R608">
            <v>0</v>
          </cell>
          <cell r="S608">
            <v>0</v>
          </cell>
          <cell r="T608" t="str">
            <v/>
          </cell>
          <cell r="U608" t="str">
            <v/>
          </cell>
          <cell r="V608" t="e">
            <v>#VALUE!</v>
          </cell>
          <cell r="W608" t="e">
            <v>#VALUE!</v>
          </cell>
        </row>
        <row r="609">
          <cell r="A609">
            <v>0</v>
          </cell>
          <cell r="B609">
            <v>0</v>
          </cell>
          <cell r="C609">
            <v>0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Q609">
            <v>0</v>
          </cell>
          <cell r="R609">
            <v>0</v>
          </cell>
          <cell r="S609">
            <v>0</v>
          </cell>
          <cell r="T609" t="str">
            <v/>
          </cell>
          <cell r="U609" t="str">
            <v/>
          </cell>
          <cell r="V609" t="e">
            <v>#VALUE!</v>
          </cell>
          <cell r="W609" t="e">
            <v>#VALUE!</v>
          </cell>
        </row>
        <row r="610">
          <cell r="A610">
            <v>0</v>
          </cell>
          <cell r="B610">
            <v>0</v>
          </cell>
          <cell r="C610">
            <v>0</v>
          </cell>
          <cell r="D610">
            <v>0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Q610">
            <v>0</v>
          </cell>
          <cell r="R610">
            <v>0</v>
          </cell>
          <cell r="S610">
            <v>0</v>
          </cell>
          <cell r="T610" t="str">
            <v/>
          </cell>
          <cell r="U610" t="str">
            <v/>
          </cell>
          <cell r="V610" t="e">
            <v>#VALUE!</v>
          </cell>
          <cell r="W610" t="e">
            <v>#VALUE!</v>
          </cell>
        </row>
        <row r="611">
          <cell r="A611">
            <v>0</v>
          </cell>
          <cell r="B611">
            <v>0</v>
          </cell>
          <cell r="C611">
            <v>0</v>
          </cell>
          <cell r="D611">
            <v>0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Q611">
            <v>0</v>
          </cell>
          <cell r="R611">
            <v>0</v>
          </cell>
          <cell r="S611">
            <v>0</v>
          </cell>
          <cell r="T611" t="str">
            <v/>
          </cell>
          <cell r="U611" t="str">
            <v/>
          </cell>
          <cell r="V611" t="e">
            <v>#VALUE!</v>
          </cell>
          <cell r="W611" t="e">
            <v>#VALUE!</v>
          </cell>
        </row>
        <row r="612">
          <cell r="A612">
            <v>0</v>
          </cell>
          <cell r="B612">
            <v>0</v>
          </cell>
          <cell r="C612">
            <v>0</v>
          </cell>
          <cell r="D612">
            <v>0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N612">
            <v>0</v>
          </cell>
          <cell r="Q612">
            <v>0</v>
          </cell>
          <cell r="R612">
            <v>0</v>
          </cell>
          <cell r="S612">
            <v>0</v>
          </cell>
          <cell r="T612" t="str">
            <v/>
          </cell>
          <cell r="U612" t="str">
            <v/>
          </cell>
          <cell r="V612" t="e">
            <v>#VALUE!</v>
          </cell>
          <cell r="W612" t="e">
            <v>#VALUE!</v>
          </cell>
        </row>
        <row r="613">
          <cell r="A613">
            <v>0</v>
          </cell>
          <cell r="B613">
            <v>0</v>
          </cell>
          <cell r="C613">
            <v>0</v>
          </cell>
          <cell r="D613">
            <v>0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N613">
            <v>0</v>
          </cell>
          <cell r="Q613">
            <v>0</v>
          </cell>
          <cell r="R613">
            <v>0</v>
          </cell>
          <cell r="S613">
            <v>0</v>
          </cell>
          <cell r="T613" t="str">
            <v/>
          </cell>
          <cell r="U613" t="str">
            <v/>
          </cell>
          <cell r="V613" t="e">
            <v>#VALUE!</v>
          </cell>
          <cell r="W613" t="e">
            <v>#VALUE!</v>
          </cell>
        </row>
        <row r="614">
          <cell r="A614">
            <v>0</v>
          </cell>
          <cell r="B614">
            <v>0</v>
          </cell>
          <cell r="C614">
            <v>0</v>
          </cell>
          <cell r="D614">
            <v>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Q614">
            <v>0</v>
          </cell>
          <cell r="R614">
            <v>0</v>
          </cell>
          <cell r="S614">
            <v>0</v>
          </cell>
          <cell r="T614" t="str">
            <v/>
          </cell>
          <cell r="U614" t="str">
            <v/>
          </cell>
          <cell r="V614" t="e">
            <v>#VALUE!</v>
          </cell>
          <cell r="W614" t="e">
            <v>#VALUE!</v>
          </cell>
        </row>
        <row r="615">
          <cell r="A615">
            <v>0</v>
          </cell>
          <cell r="B615">
            <v>0</v>
          </cell>
          <cell r="C615">
            <v>0</v>
          </cell>
          <cell r="D615">
            <v>0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Q615">
            <v>0</v>
          </cell>
          <cell r="R615">
            <v>0</v>
          </cell>
          <cell r="S615">
            <v>0</v>
          </cell>
          <cell r="T615" t="str">
            <v/>
          </cell>
          <cell r="U615" t="str">
            <v/>
          </cell>
          <cell r="V615" t="e">
            <v>#VALUE!</v>
          </cell>
          <cell r="W615" t="e">
            <v>#VALUE!</v>
          </cell>
        </row>
        <row r="616">
          <cell r="A616">
            <v>0</v>
          </cell>
          <cell r="B616">
            <v>0</v>
          </cell>
          <cell r="C616">
            <v>0</v>
          </cell>
          <cell r="D616">
            <v>0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Q616">
            <v>0</v>
          </cell>
          <cell r="R616">
            <v>0</v>
          </cell>
          <cell r="S616">
            <v>0</v>
          </cell>
          <cell r="T616" t="str">
            <v/>
          </cell>
          <cell r="U616" t="str">
            <v/>
          </cell>
          <cell r="V616" t="e">
            <v>#VALUE!</v>
          </cell>
          <cell r="W616" t="e">
            <v>#VALUE!</v>
          </cell>
        </row>
        <row r="617">
          <cell r="A617">
            <v>0</v>
          </cell>
          <cell r="B617">
            <v>0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Q617">
            <v>0</v>
          </cell>
          <cell r="R617">
            <v>0</v>
          </cell>
          <cell r="S617">
            <v>0</v>
          </cell>
          <cell r="T617" t="str">
            <v/>
          </cell>
          <cell r="U617" t="str">
            <v/>
          </cell>
          <cell r="V617" t="e">
            <v>#VALUE!</v>
          </cell>
          <cell r="W617" t="e">
            <v>#VALUE!</v>
          </cell>
        </row>
        <row r="618">
          <cell r="A618">
            <v>0</v>
          </cell>
          <cell r="B618">
            <v>0</v>
          </cell>
          <cell r="C618">
            <v>0</v>
          </cell>
          <cell r="D618">
            <v>0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Q618">
            <v>0</v>
          </cell>
          <cell r="R618">
            <v>0</v>
          </cell>
          <cell r="S618">
            <v>0</v>
          </cell>
          <cell r="T618" t="str">
            <v/>
          </cell>
          <cell r="U618" t="str">
            <v/>
          </cell>
          <cell r="V618" t="e">
            <v>#VALUE!</v>
          </cell>
          <cell r="W618" t="e">
            <v>#VALUE!</v>
          </cell>
        </row>
        <row r="619">
          <cell r="A619">
            <v>0</v>
          </cell>
          <cell r="B619">
            <v>0</v>
          </cell>
          <cell r="C619">
            <v>0</v>
          </cell>
          <cell r="D619">
            <v>0</v>
          </cell>
          <cell r="E619">
            <v>0</v>
          </cell>
          <cell r="F619">
            <v>0</v>
          </cell>
          <cell r="G619">
            <v>0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Q619">
            <v>0</v>
          </cell>
          <cell r="R619">
            <v>0</v>
          </cell>
          <cell r="S619">
            <v>0</v>
          </cell>
          <cell r="T619" t="str">
            <v/>
          </cell>
          <cell r="U619" t="str">
            <v/>
          </cell>
          <cell r="V619" t="e">
            <v>#VALUE!</v>
          </cell>
          <cell r="W619" t="e">
            <v>#VALUE!</v>
          </cell>
        </row>
        <row r="620">
          <cell r="A620">
            <v>0</v>
          </cell>
          <cell r="B620">
            <v>0</v>
          </cell>
          <cell r="C620">
            <v>0</v>
          </cell>
          <cell r="D620">
            <v>0</v>
          </cell>
          <cell r="E620">
            <v>0</v>
          </cell>
          <cell r="F620">
            <v>0</v>
          </cell>
          <cell r="G620">
            <v>0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Q620">
            <v>0</v>
          </cell>
          <cell r="R620">
            <v>0</v>
          </cell>
          <cell r="S620">
            <v>0</v>
          </cell>
          <cell r="T620" t="str">
            <v/>
          </cell>
          <cell r="U620" t="str">
            <v/>
          </cell>
          <cell r="V620" t="e">
            <v>#VALUE!</v>
          </cell>
          <cell r="W620" t="e">
            <v>#VALUE!</v>
          </cell>
        </row>
        <row r="621">
          <cell r="A621">
            <v>0</v>
          </cell>
          <cell r="B621">
            <v>0</v>
          </cell>
          <cell r="C621">
            <v>0</v>
          </cell>
          <cell r="D621">
            <v>0</v>
          </cell>
          <cell r="E621">
            <v>0</v>
          </cell>
          <cell r="F621">
            <v>0</v>
          </cell>
          <cell r="G621">
            <v>0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Q621">
            <v>0</v>
          </cell>
          <cell r="R621">
            <v>0</v>
          </cell>
          <cell r="S621">
            <v>0</v>
          </cell>
          <cell r="T621" t="str">
            <v/>
          </cell>
          <cell r="U621" t="str">
            <v/>
          </cell>
          <cell r="V621" t="e">
            <v>#VALUE!</v>
          </cell>
          <cell r="W621" t="e">
            <v>#VALUE!</v>
          </cell>
        </row>
        <row r="622">
          <cell r="A622">
            <v>0</v>
          </cell>
          <cell r="B622">
            <v>0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0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Q622">
            <v>0</v>
          </cell>
          <cell r="R622">
            <v>0</v>
          </cell>
          <cell r="S622">
            <v>0</v>
          </cell>
          <cell r="T622" t="str">
            <v/>
          </cell>
          <cell r="U622" t="str">
            <v/>
          </cell>
          <cell r="V622" t="e">
            <v>#VALUE!</v>
          </cell>
          <cell r="W622" t="e">
            <v>#VALUE!</v>
          </cell>
        </row>
        <row r="623">
          <cell r="A623">
            <v>0</v>
          </cell>
          <cell r="B623">
            <v>0</v>
          </cell>
          <cell r="C623">
            <v>0</v>
          </cell>
          <cell r="D623">
            <v>0</v>
          </cell>
          <cell r="E623">
            <v>0</v>
          </cell>
          <cell r="F623">
            <v>0</v>
          </cell>
          <cell r="G623">
            <v>0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Q623">
            <v>0</v>
          </cell>
          <cell r="R623">
            <v>0</v>
          </cell>
          <cell r="S623">
            <v>0</v>
          </cell>
          <cell r="T623" t="str">
            <v/>
          </cell>
          <cell r="U623" t="str">
            <v/>
          </cell>
          <cell r="V623" t="e">
            <v>#VALUE!</v>
          </cell>
          <cell r="W623" t="e">
            <v>#VALUE!</v>
          </cell>
        </row>
        <row r="624">
          <cell r="A624">
            <v>0</v>
          </cell>
          <cell r="B624">
            <v>0</v>
          </cell>
          <cell r="C624">
            <v>0</v>
          </cell>
          <cell r="D624">
            <v>0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N624">
            <v>0</v>
          </cell>
          <cell r="Q624">
            <v>0</v>
          </cell>
          <cell r="R624">
            <v>0</v>
          </cell>
          <cell r="S624">
            <v>0</v>
          </cell>
          <cell r="T624" t="str">
            <v/>
          </cell>
          <cell r="U624" t="str">
            <v/>
          </cell>
          <cell r="V624" t="e">
            <v>#VALUE!</v>
          </cell>
          <cell r="W624" t="e">
            <v>#VALUE!</v>
          </cell>
        </row>
        <row r="625">
          <cell r="A625">
            <v>0</v>
          </cell>
          <cell r="B625">
            <v>0</v>
          </cell>
          <cell r="C625">
            <v>0</v>
          </cell>
          <cell r="D625">
            <v>0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Q625">
            <v>0</v>
          </cell>
          <cell r="R625">
            <v>0</v>
          </cell>
          <cell r="S625">
            <v>0</v>
          </cell>
          <cell r="T625" t="str">
            <v/>
          </cell>
          <cell r="U625" t="str">
            <v/>
          </cell>
          <cell r="V625" t="e">
            <v>#VALUE!</v>
          </cell>
          <cell r="W625" t="e">
            <v>#VALUE!</v>
          </cell>
        </row>
        <row r="626">
          <cell r="A626">
            <v>0</v>
          </cell>
          <cell r="B626">
            <v>0</v>
          </cell>
          <cell r="C626">
            <v>0</v>
          </cell>
          <cell r="D626">
            <v>0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N626">
            <v>0</v>
          </cell>
          <cell r="Q626">
            <v>0</v>
          </cell>
          <cell r="R626">
            <v>0</v>
          </cell>
          <cell r="S626">
            <v>0</v>
          </cell>
          <cell r="T626" t="str">
            <v/>
          </cell>
          <cell r="U626" t="str">
            <v/>
          </cell>
          <cell r="V626" t="e">
            <v>#VALUE!</v>
          </cell>
          <cell r="W626" t="e">
            <v>#VALUE!</v>
          </cell>
        </row>
        <row r="627">
          <cell r="A627">
            <v>0</v>
          </cell>
          <cell r="B627">
            <v>0</v>
          </cell>
          <cell r="C627">
            <v>0</v>
          </cell>
          <cell r="D627">
            <v>0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N627">
            <v>0</v>
          </cell>
          <cell r="Q627">
            <v>0</v>
          </cell>
          <cell r="R627">
            <v>0</v>
          </cell>
          <cell r="S627">
            <v>0</v>
          </cell>
          <cell r="T627" t="str">
            <v/>
          </cell>
          <cell r="U627" t="str">
            <v/>
          </cell>
          <cell r="V627" t="e">
            <v>#VALUE!</v>
          </cell>
          <cell r="W627" t="e">
            <v>#VALUE!</v>
          </cell>
        </row>
        <row r="628">
          <cell r="A628">
            <v>0</v>
          </cell>
          <cell r="B628">
            <v>0</v>
          </cell>
          <cell r="C628">
            <v>0</v>
          </cell>
          <cell r="D628">
            <v>0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N628">
            <v>0</v>
          </cell>
          <cell r="Q628">
            <v>0</v>
          </cell>
          <cell r="R628">
            <v>0</v>
          </cell>
          <cell r="S628">
            <v>0</v>
          </cell>
          <cell r="T628" t="str">
            <v/>
          </cell>
          <cell r="U628" t="str">
            <v/>
          </cell>
          <cell r="V628" t="e">
            <v>#VALUE!</v>
          </cell>
          <cell r="W628" t="e">
            <v>#VALUE!</v>
          </cell>
        </row>
        <row r="629">
          <cell r="A629">
            <v>0</v>
          </cell>
          <cell r="B629">
            <v>0</v>
          </cell>
          <cell r="C629">
            <v>0</v>
          </cell>
          <cell r="D629">
            <v>0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N629">
            <v>0</v>
          </cell>
          <cell r="Q629">
            <v>0</v>
          </cell>
          <cell r="R629">
            <v>0</v>
          </cell>
          <cell r="S629">
            <v>0</v>
          </cell>
          <cell r="T629" t="str">
            <v/>
          </cell>
          <cell r="U629" t="str">
            <v/>
          </cell>
          <cell r="V629" t="e">
            <v>#VALUE!</v>
          </cell>
          <cell r="W629" t="e">
            <v>#VALUE!</v>
          </cell>
        </row>
        <row r="630">
          <cell r="A630">
            <v>0</v>
          </cell>
          <cell r="B630">
            <v>0</v>
          </cell>
          <cell r="C630">
            <v>0</v>
          </cell>
          <cell r="D630">
            <v>0</v>
          </cell>
          <cell r="E630">
            <v>0</v>
          </cell>
          <cell r="F630">
            <v>0</v>
          </cell>
          <cell r="G630">
            <v>0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N630">
            <v>0</v>
          </cell>
          <cell r="Q630">
            <v>0</v>
          </cell>
          <cell r="R630">
            <v>0</v>
          </cell>
          <cell r="S630">
            <v>0</v>
          </cell>
          <cell r="T630" t="str">
            <v/>
          </cell>
          <cell r="U630" t="str">
            <v/>
          </cell>
          <cell r="V630" t="e">
            <v>#VALUE!</v>
          </cell>
          <cell r="W630" t="e">
            <v>#VALUE!</v>
          </cell>
        </row>
        <row r="631">
          <cell r="A631">
            <v>0</v>
          </cell>
          <cell r="B631">
            <v>0</v>
          </cell>
          <cell r="C631">
            <v>0</v>
          </cell>
          <cell r="D631">
            <v>0</v>
          </cell>
          <cell r="E631">
            <v>0</v>
          </cell>
          <cell r="F631">
            <v>0</v>
          </cell>
          <cell r="G631">
            <v>0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Q631">
            <v>0</v>
          </cell>
          <cell r="R631">
            <v>0</v>
          </cell>
          <cell r="S631">
            <v>0</v>
          </cell>
          <cell r="T631" t="str">
            <v/>
          </cell>
          <cell r="U631" t="str">
            <v/>
          </cell>
          <cell r="V631" t="e">
            <v>#VALUE!</v>
          </cell>
          <cell r="W631" t="e">
            <v>#VALUE!</v>
          </cell>
        </row>
        <row r="632">
          <cell r="A632">
            <v>0</v>
          </cell>
          <cell r="B632">
            <v>0</v>
          </cell>
          <cell r="C632">
            <v>0</v>
          </cell>
          <cell r="D632">
            <v>0</v>
          </cell>
          <cell r="E632">
            <v>0</v>
          </cell>
          <cell r="F632">
            <v>0</v>
          </cell>
          <cell r="G632">
            <v>0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Q632">
            <v>0</v>
          </cell>
          <cell r="R632">
            <v>0</v>
          </cell>
          <cell r="S632">
            <v>0</v>
          </cell>
          <cell r="T632" t="str">
            <v/>
          </cell>
          <cell r="U632" t="str">
            <v/>
          </cell>
          <cell r="V632" t="e">
            <v>#VALUE!</v>
          </cell>
          <cell r="W632" t="e">
            <v>#VALUE!</v>
          </cell>
        </row>
        <row r="633">
          <cell r="A633">
            <v>0</v>
          </cell>
          <cell r="B633">
            <v>0</v>
          </cell>
          <cell r="C633">
            <v>0</v>
          </cell>
          <cell r="D633">
            <v>0</v>
          </cell>
          <cell r="E633">
            <v>0</v>
          </cell>
          <cell r="F633">
            <v>0</v>
          </cell>
          <cell r="G633">
            <v>0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Q633">
            <v>0</v>
          </cell>
          <cell r="R633">
            <v>0</v>
          </cell>
          <cell r="S633">
            <v>0</v>
          </cell>
          <cell r="T633" t="str">
            <v/>
          </cell>
          <cell r="U633" t="str">
            <v/>
          </cell>
          <cell r="V633" t="e">
            <v>#VALUE!</v>
          </cell>
          <cell r="W633" t="e">
            <v>#VALUE!</v>
          </cell>
        </row>
        <row r="634">
          <cell r="A634">
            <v>0</v>
          </cell>
          <cell r="B634">
            <v>0</v>
          </cell>
          <cell r="C634">
            <v>0</v>
          </cell>
          <cell r="D634">
            <v>0</v>
          </cell>
          <cell r="E634">
            <v>0</v>
          </cell>
          <cell r="F634">
            <v>0</v>
          </cell>
          <cell r="G634">
            <v>0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Q634">
            <v>0</v>
          </cell>
          <cell r="R634">
            <v>0</v>
          </cell>
          <cell r="S634">
            <v>0</v>
          </cell>
          <cell r="T634" t="str">
            <v/>
          </cell>
          <cell r="U634" t="str">
            <v/>
          </cell>
          <cell r="V634" t="e">
            <v>#VALUE!</v>
          </cell>
          <cell r="W634" t="e">
            <v>#VALUE!</v>
          </cell>
        </row>
        <row r="635">
          <cell r="A635">
            <v>0</v>
          </cell>
          <cell r="B635">
            <v>0</v>
          </cell>
          <cell r="C635">
            <v>0</v>
          </cell>
          <cell r="D635">
            <v>0</v>
          </cell>
          <cell r="E635">
            <v>0</v>
          </cell>
          <cell r="F635">
            <v>0</v>
          </cell>
          <cell r="G635">
            <v>0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Q635">
            <v>0</v>
          </cell>
          <cell r="R635">
            <v>0</v>
          </cell>
          <cell r="S635">
            <v>0</v>
          </cell>
          <cell r="T635" t="str">
            <v/>
          </cell>
          <cell r="U635" t="str">
            <v/>
          </cell>
          <cell r="V635" t="e">
            <v>#VALUE!</v>
          </cell>
          <cell r="W635" t="e">
            <v>#VALUE!</v>
          </cell>
        </row>
        <row r="636">
          <cell r="A636">
            <v>0</v>
          </cell>
          <cell r="B636">
            <v>0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Q636">
            <v>0</v>
          </cell>
          <cell r="R636">
            <v>0</v>
          </cell>
          <cell r="S636">
            <v>0</v>
          </cell>
          <cell r="T636" t="str">
            <v/>
          </cell>
          <cell r="U636" t="str">
            <v/>
          </cell>
          <cell r="V636" t="e">
            <v>#VALUE!</v>
          </cell>
          <cell r="W636" t="e">
            <v>#VALUE!</v>
          </cell>
        </row>
        <row r="637">
          <cell r="A637">
            <v>0</v>
          </cell>
          <cell r="B637">
            <v>0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Q637">
            <v>0</v>
          </cell>
          <cell r="R637">
            <v>0</v>
          </cell>
          <cell r="S637">
            <v>0</v>
          </cell>
          <cell r="T637" t="str">
            <v/>
          </cell>
          <cell r="U637" t="str">
            <v/>
          </cell>
          <cell r="V637" t="e">
            <v>#VALUE!</v>
          </cell>
          <cell r="W637" t="e">
            <v>#VALUE!</v>
          </cell>
        </row>
        <row r="638">
          <cell r="A638">
            <v>0</v>
          </cell>
          <cell r="B638">
            <v>0</v>
          </cell>
          <cell r="C638">
            <v>0</v>
          </cell>
          <cell r="D638">
            <v>0</v>
          </cell>
          <cell r="E638">
            <v>0</v>
          </cell>
          <cell r="F638">
            <v>0</v>
          </cell>
          <cell r="G638">
            <v>0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Q638">
            <v>0</v>
          </cell>
          <cell r="R638">
            <v>0</v>
          </cell>
          <cell r="S638">
            <v>0</v>
          </cell>
          <cell r="T638" t="str">
            <v/>
          </cell>
          <cell r="U638" t="str">
            <v/>
          </cell>
          <cell r="V638" t="e">
            <v>#VALUE!</v>
          </cell>
          <cell r="W638" t="e">
            <v>#VALUE!</v>
          </cell>
        </row>
        <row r="639">
          <cell r="A639">
            <v>0</v>
          </cell>
          <cell r="B639">
            <v>0</v>
          </cell>
          <cell r="C639">
            <v>0</v>
          </cell>
          <cell r="D639">
            <v>0</v>
          </cell>
          <cell r="E639">
            <v>0</v>
          </cell>
          <cell r="F639">
            <v>0</v>
          </cell>
          <cell r="G639">
            <v>0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Q639">
            <v>0</v>
          </cell>
          <cell r="R639">
            <v>0</v>
          </cell>
          <cell r="S639">
            <v>0</v>
          </cell>
          <cell r="T639" t="str">
            <v/>
          </cell>
          <cell r="U639" t="str">
            <v/>
          </cell>
          <cell r="V639" t="e">
            <v>#VALUE!</v>
          </cell>
          <cell r="W639" t="e">
            <v>#VALUE!</v>
          </cell>
        </row>
        <row r="640">
          <cell r="A640">
            <v>0</v>
          </cell>
          <cell r="B640">
            <v>0</v>
          </cell>
          <cell r="C640">
            <v>0</v>
          </cell>
          <cell r="D640">
            <v>0</v>
          </cell>
          <cell r="E640">
            <v>0</v>
          </cell>
          <cell r="F640">
            <v>0</v>
          </cell>
          <cell r="G640">
            <v>0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Q640">
            <v>0</v>
          </cell>
          <cell r="R640">
            <v>0</v>
          </cell>
          <cell r="S640">
            <v>0</v>
          </cell>
          <cell r="T640" t="str">
            <v/>
          </cell>
          <cell r="U640" t="str">
            <v/>
          </cell>
          <cell r="V640" t="e">
            <v>#VALUE!</v>
          </cell>
          <cell r="W640" t="e">
            <v>#VALUE!</v>
          </cell>
        </row>
        <row r="641">
          <cell r="A641">
            <v>0</v>
          </cell>
          <cell r="B641">
            <v>0</v>
          </cell>
          <cell r="C641">
            <v>0</v>
          </cell>
          <cell r="D641">
            <v>0</v>
          </cell>
          <cell r="E641">
            <v>0</v>
          </cell>
          <cell r="F641">
            <v>0</v>
          </cell>
          <cell r="G641">
            <v>0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Q641">
            <v>0</v>
          </cell>
          <cell r="R641">
            <v>0</v>
          </cell>
          <cell r="S641">
            <v>0</v>
          </cell>
          <cell r="T641" t="str">
            <v/>
          </cell>
          <cell r="U641" t="str">
            <v/>
          </cell>
          <cell r="V641" t="e">
            <v>#VALUE!</v>
          </cell>
          <cell r="W641" t="e">
            <v>#VALUE!</v>
          </cell>
        </row>
        <row r="642">
          <cell r="A642">
            <v>0</v>
          </cell>
          <cell r="B642">
            <v>0</v>
          </cell>
          <cell r="C642">
            <v>0</v>
          </cell>
          <cell r="D642">
            <v>0</v>
          </cell>
          <cell r="E642">
            <v>0</v>
          </cell>
          <cell r="F642">
            <v>0</v>
          </cell>
          <cell r="G642">
            <v>0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Q642">
            <v>0</v>
          </cell>
          <cell r="R642">
            <v>0</v>
          </cell>
          <cell r="S642">
            <v>0</v>
          </cell>
          <cell r="T642" t="str">
            <v/>
          </cell>
          <cell r="U642" t="str">
            <v/>
          </cell>
          <cell r="V642" t="e">
            <v>#VALUE!</v>
          </cell>
          <cell r="W642" t="e">
            <v>#VALUE!</v>
          </cell>
        </row>
        <row r="643">
          <cell r="A643">
            <v>0</v>
          </cell>
          <cell r="B643">
            <v>0</v>
          </cell>
          <cell r="C643">
            <v>0</v>
          </cell>
          <cell r="D643">
            <v>0</v>
          </cell>
          <cell r="E643">
            <v>0</v>
          </cell>
          <cell r="F643">
            <v>0</v>
          </cell>
          <cell r="G643">
            <v>0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Q643">
            <v>0</v>
          </cell>
          <cell r="R643">
            <v>0</v>
          </cell>
          <cell r="S643">
            <v>0</v>
          </cell>
          <cell r="T643" t="str">
            <v/>
          </cell>
          <cell r="U643" t="str">
            <v/>
          </cell>
          <cell r="V643" t="e">
            <v>#VALUE!</v>
          </cell>
          <cell r="W643" t="e">
            <v>#VALUE!</v>
          </cell>
        </row>
        <row r="644">
          <cell r="A644">
            <v>0</v>
          </cell>
          <cell r="B644">
            <v>0</v>
          </cell>
          <cell r="C644">
            <v>0</v>
          </cell>
          <cell r="D644">
            <v>0</v>
          </cell>
          <cell r="E644">
            <v>0</v>
          </cell>
          <cell r="F644">
            <v>0</v>
          </cell>
          <cell r="G644">
            <v>0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Q644">
            <v>0</v>
          </cell>
          <cell r="R644">
            <v>0</v>
          </cell>
          <cell r="S644">
            <v>0</v>
          </cell>
          <cell r="T644" t="str">
            <v/>
          </cell>
          <cell r="U644" t="str">
            <v/>
          </cell>
          <cell r="V644" t="e">
            <v>#VALUE!</v>
          </cell>
          <cell r="W644" t="e">
            <v>#VALUE!</v>
          </cell>
        </row>
        <row r="645">
          <cell r="A645">
            <v>0</v>
          </cell>
          <cell r="B645">
            <v>0</v>
          </cell>
          <cell r="C645">
            <v>0</v>
          </cell>
          <cell r="D645">
            <v>0</v>
          </cell>
          <cell r="E645">
            <v>0</v>
          </cell>
          <cell r="F645">
            <v>0</v>
          </cell>
          <cell r="G645">
            <v>0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Q645">
            <v>0</v>
          </cell>
          <cell r="R645">
            <v>0</v>
          </cell>
          <cell r="S645">
            <v>0</v>
          </cell>
          <cell r="T645" t="str">
            <v/>
          </cell>
          <cell r="U645" t="str">
            <v/>
          </cell>
          <cell r="V645" t="e">
            <v>#VALUE!</v>
          </cell>
          <cell r="W645" t="e">
            <v>#VALUE!</v>
          </cell>
        </row>
        <row r="646">
          <cell r="A646">
            <v>0</v>
          </cell>
          <cell r="B646">
            <v>0</v>
          </cell>
          <cell r="C646">
            <v>0</v>
          </cell>
          <cell r="D646">
            <v>0</v>
          </cell>
          <cell r="E646">
            <v>0</v>
          </cell>
          <cell r="F646">
            <v>0</v>
          </cell>
          <cell r="G646">
            <v>0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Q646">
            <v>0</v>
          </cell>
          <cell r="R646">
            <v>0</v>
          </cell>
          <cell r="S646">
            <v>0</v>
          </cell>
          <cell r="T646" t="str">
            <v/>
          </cell>
          <cell r="U646" t="str">
            <v/>
          </cell>
          <cell r="V646" t="e">
            <v>#VALUE!</v>
          </cell>
          <cell r="W646" t="e">
            <v>#VALUE!</v>
          </cell>
        </row>
        <row r="647">
          <cell r="A647">
            <v>0</v>
          </cell>
          <cell r="B647">
            <v>0</v>
          </cell>
          <cell r="C647">
            <v>0</v>
          </cell>
          <cell r="D647">
            <v>0</v>
          </cell>
          <cell r="E647">
            <v>0</v>
          </cell>
          <cell r="F647">
            <v>0</v>
          </cell>
          <cell r="G647">
            <v>0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Q647">
            <v>0</v>
          </cell>
          <cell r="R647">
            <v>0</v>
          </cell>
          <cell r="S647">
            <v>0</v>
          </cell>
          <cell r="T647" t="str">
            <v/>
          </cell>
          <cell r="U647" t="str">
            <v/>
          </cell>
          <cell r="V647" t="e">
            <v>#VALUE!</v>
          </cell>
          <cell r="W647" t="e">
            <v>#VALUE!</v>
          </cell>
        </row>
        <row r="648">
          <cell r="A648">
            <v>0</v>
          </cell>
          <cell r="B648">
            <v>0</v>
          </cell>
          <cell r="C648">
            <v>0</v>
          </cell>
          <cell r="D648">
            <v>0</v>
          </cell>
          <cell r="E648">
            <v>0</v>
          </cell>
          <cell r="F648">
            <v>0</v>
          </cell>
          <cell r="G648">
            <v>0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Q648">
            <v>0</v>
          </cell>
          <cell r="R648">
            <v>0</v>
          </cell>
          <cell r="S648">
            <v>0</v>
          </cell>
          <cell r="T648" t="str">
            <v/>
          </cell>
          <cell r="U648" t="str">
            <v/>
          </cell>
          <cell r="V648" t="e">
            <v>#VALUE!</v>
          </cell>
          <cell r="W648" t="e">
            <v>#VALUE!</v>
          </cell>
        </row>
        <row r="649">
          <cell r="A649">
            <v>0</v>
          </cell>
          <cell r="B649">
            <v>0</v>
          </cell>
          <cell r="C649">
            <v>0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Q649">
            <v>0</v>
          </cell>
          <cell r="R649">
            <v>0</v>
          </cell>
          <cell r="S649">
            <v>0</v>
          </cell>
          <cell r="T649" t="str">
            <v/>
          </cell>
          <cell r="U649" t="str">
            <v/>
          </cell>
          <cell r="V649" t="e">
            <v>#VALUE!</v>
          </cell>
          <cell r="W649" t="e">
            <v>#VALUE!</v>
          </cell>
        </row>
        <row r="650">
          <cell r="A650">
            <v>0</v>
          </cell>
          <cell r="B650">
            <v>0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Q650">
            <v>0</v>
          </cell>
          <cell r="R650">
            <v>0</v>
          </cell>
          <cell r="S650">
            <v>0</v>
          </cell>
          <cell r="T650" t="str">
            <v/>
          </cell>
          <cell r="U650" t="str">
            <v/>
          </cell>
          <cell r="V650" t="e">
            <v>#VALUE!</v>
          </cell>
          <cell r="W650" t="e">
            <v>#VALUE!</v>
          </cell>
        </row>
        <row r="651">
          <cell r="A651">
            <v>0</v>
          </cell>
          <cell r="B651">
            <v>0</v>
          </cell>
          <cell r="C651">
            <v>0</v>
          </cell>
          <cell r="D651">
            <v>0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Q651">
            <v>0</v>
          </cell>
          <cell r="R651">
            <v>0</v>
          </cell>
          <cell r="S651">
            <v>0</v>
          </cell>
          <cell r="T651" t="str">
            <v/>
          </cell>
          <cell r="U651" t="str">
            <v/>
          </cell>
          <cell r="V651" t="e">
            <v>#VALUE!</v>
          </cell>
          <cell r="W651" t="e">
            <v>#VALUE!</v>
          </cell>
        </row>
        <row r="652">
          <cell r="A652">
            <v>0</v>
          </cell>
          <cell r="B652">
            <v>0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Q652">
            <v>0</v>
          </cell>
          <cell r="R652">
            <v>0</v>
          </cell>
          <cell r="S652">
            <v>0</v>
          </cell>
          <cell r="T652" t="str">
            <v/>
          </cell>
          <cell r="U652" t="str">
            <v/>
          </cell>
          <cell r="V652" t="e">
            <v>#VALUE!</v>
          </cell>
          <cell r="W652" t="e">
            <v>#VALUE!</v>
          </cell>
        </row>
        <row r="653">
          <cell r="A653">
            <v>0</v>
          </cell>
          <cell r="B653">
            <v>0</v>
          </cell>
          <cell r="C653">
            <v>0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Q653">
            <v>0</v>
          </cell>
          <cell r="R653">
            <v>0</v>
          </cell>
          <cell r="S653">
            <v>0</v>
          </cell>
          <cell r="T653" t="str">
            <v/>
          </cell>
          <cell r="U653" t="str">
            <v/>
          </cell>
          <cell r="V653" t="e">
            <v>#VALUE!</v>
          </cell>
          <cell r="W653" t="e">
            <v>#VALUE!</v>
          </cell>
        </row>
        <row r="654">
          <cell r="A654">
            <v>0</v>
          </cell>
          <cell r="B654">
            <v>0</v>
          </cell>
          <cell r="C654">
            <v>0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Q654">
            <v>0</v>
          </cell>
          <cell r="R654">
            <v>0</v>
          </cell>
          <cell r="S654">
            <v>0</v>
          </cell>
          <cell r="T654" t="str">
            <v/>
          </cell>
          <cell r="U654" t="str">
            <v/>
          </cell>
          <cell r="V654" t="e">
            <v>#VALUE!</v>
          </cell>
          <cell r="W654" t="e">
            <v>#VALUE!</v>
          </cell>
        </row>
        <row r="655">
          <cell r="A655">
            <v>0</v>
          </cell>
          <cell r="B655">
            <v>0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Q655">
            <v>0</v>
          </cell>
          <cell r="R655">
            <v>0</v>
          </cell>
          <cell r="S655">
            <v>0</v>
          </cell>
          <cell r="T655" t="str">
            <v/>
          </cell>
          <cell r="U655" t="str">
            <v/>
          </cell>
          <cell r="V655" t="e">
            <v>#VALUE!</v>
          </cell>
          <cell r="W655" t="e">
            <v>#VALUE!</v>
          </cell>
        </row>
        <row r="656">
          <cell r="A656">
            <v>0</v>
          </cell>
          <cell r="B656">
            <v>0</v>
          </cell>
          <cell r="C656">
            <v>0</v>
          </cell>
          <cell r="D656">
            <v>0</v>
          </cell>
          <cell r="E656">
            <v>0</v>
          </cell>
          <cell r="F656">
            <v>0</v>
          </cell>
          <cell r="G656">
            <v>0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</row>
        <row r="657">
          <cell r="A657">
            <v>0</v>
          </cell>
          <cell r="B657">
            <v>0</v>
          </cell>
          <cell r="C657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TEGORY"/>
      <sheetName val="MASTER LIST"/>
      <sheetName val="PURCHASE IN"/>
      <sheetName val="TRANSFER OUTLET"/>
      <sheetName val="STOCK MOVEMENT"/>
      <sheetName val="SUMMARY REPORT"/>
      <sheetName val="WAREHOUSE CUP TURBOTECH"/>
      <sheetName val="MASTER COSTING"/>
      <sheetName val="WASTE.SPOILED"/>
      <sheetName val="RETURN IN-OUT"/>
    </sheetNames>
    <sheetDataSet>
      <sheetData sheetId="0"/>
      <sheetData sheetId="1">
        <row r="1">
          <cell r="E1">
            <v>0</v>
          </cell>
          <cell r="F1">
            <v>0</v>
          </cell>
          <cell r="G1">
            <v>0</v>
          </cell>
          <cell r="H1">
            <v>0</v>
          </cell>
          <cell r="J1">
            <v>0</v>
          </cell>
          <cell r="K1">
            <v>0</v>
          </cell>
          <cell r="L1">
            <v>0</v>
          </cell>
        </row>
        <row r="2">
          <cell r="E2">
            <v>0</v>
          </cell>
          <cell r="F2">
            <v>0</v>
          </cell>
          <cell r="G2">
            <v>0</v>
          </cell>
          <cell r="H2">
            <v>0</v>
          </cell>
          <cell r="J2">
            <v>0</v>
          </cell>
          <cell r="K2">
            <v>0</v>
          </cell>
          <cell r="L2">
            <v>0</v>
          </cell>
        </row>
        <row r="3">
          <cell r="E3">
            <v>0</v>
          </cell>
          <cell r="F3">
            <v>0</v>
          </cell>
          <cell r="G3">
            <v>0</v>
          </cell>
          <cell r="H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>
            <v>0</v>
          </cell>
          <cell r="B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J4">
            <v>0</v>
          </cell>
          <cell r="K4">
            <v>0</v>
          </cell>
          <cell r="L4">
            <v>0</v>
          </cell>
        </row>
        <row r="5">
          <cell r="A5">
            <v>0</v>
          </cell>
          <cell r="B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Nº</v>
          </cell>
          <cell r="B6" t="str">
            <v>Item Code</v>
          </cell>
          <cell r="C6" t="str">
            <v xml:space="preserve">Item Name </v>
          </cell>
          <cell r="D6" t="str">
            <v>Product Line</v>
          </cell>
          <cell r="E6" t="str">
            <v>UOM</v>
          </cell>
          <cell r="F6" t="str">
            <v>Packing  Size</v>
          </cell>
          <cell r="G6" t="str">
            <v>Unit Cost</v>
          </cell>
          <cell r="H6" t="str">
            <v>Purchase 
UOM</v>
          </cell>
          <cell r="I6" t="str">
            <v>Packing  Size2</v>
          </cell>
          <cell r="J6" t="str">
            <v>Purchase Cost</v>
          </cell>
          <cell r="K6" t="str">
            <v>Vendor Name</v>
          </cell>
          <cell r="L6" t="str">
            <v>Brand</v>
          </cell>
          <cell r="M6" t="str">
            <v>Remarks</v>
          </cell>
          <cell r="N6" t="str">
            <v>NUB</v>
          </cell>
          <cell r="O6" t="str">
            <v>Nub2</v>
          </cell>
          <cell r="P6" t="str">
            <v>Name</v>
          </cell>
          <cell r="Q6" t="str">
            <v>Data Search</v>
          </cell>
          <cell r="R6" t="str">
            <v>Data Search2</v>
          </cell>
          <cell r="S6" t="str">
            <v>Master Name</v>
          </cell>
          <cell r="T6" t="str">
            <v>Master Name2</v>
          </cell>
          <cell r="U6" t="str">
            <v>Date</v>
          </cell>
          <cell r="V6" t="str">
            <v>Supplied Name</v>
          </cell>
          <cell r="W6" t="str">
            <v xml:space="preserve">Location </v>
          </cell>
          <cell r="X6" t="str">
            <v>Using Period</v>
          </cell>
          <cell r="Y6" t="str">
            <v>Reason</v>
          </cell>
        </row>
        <row r="7">
          <cell r="A7">
            <v>1</v>
          </cell>
          <cell r="B7" t="str">
            <v>DS-BAK-0001</v>
          </cell>
          <cell r="C7" t="str">
            <v>ALMOND POWDER</v>
          </cell>
          <cell r="D7" t="str">
            <v>Bakery&amp; Pastry</v>
          </cell>
          <cell r="E7" t="str">
            <v>Pack</v>
          </cell>
          <cell r="F7" t="str">
            <v>1Kg/Pack</v>
          </cell>
          <cell r="G7">
            <v>0</v>
          </cell>
          <cell r="H7" t="str">
            <v>Pack</v>
          </cell>
          <cell r="I7" t="str">
            <v>1Kg/Pack</v>
          </cell>
          <cell r="K7" t="str">
            <v>KSLH</v>
          </cell>
          <cell r="N7">
            <v>0</v>
          </cell>
          <cell r="O7">
            <v>0</v>
          </cell>
          <cell r="P7" t="str">
            <v>ALMOND POWDER</v>
          </cell>
          <cell r="Q7" t="str">
            <v/>
          </cell>
          <cell r="R7" t="str">
            <v>PAPRIKA POWDER 70G</v>
          </cell>
          <cell r="S7" t="e">
            <v>#REF!</v>
          </cell>
          <cell r="T7" t="str">
            <v>PAPRIKA POWDER 70G</v>
          </cell>
          <cell r="U7">
            <v>43960</v>
          </cell>
          <cell r="V7" t="str">
            <v>AUSKHMER</v>
          </cell>
          <cell r="W7" t="str">
            <v>Beverage TK</v>
          </cell>
          <cell r="X7" t="str">
            <v>1 Day</v>
          </cell>
          <cell r="Y7" t="str">
            <v>Expried</v>
          </cell>
        </row>
        <row r="8">
          <cell r="A8">
            <v>2</v>
          </cell>
          <cell r="B8" t="str">
            <v>DS-BAK-0003</v>
          </cell>
          <cell r="C8" t="str">
            <v>ANCHOR BUTTER</v>
          </cell>
          <cell r="D8" t="str">
            <v>Bakery&amp; Pastry</v>
          </cell>
          <cell r="E8" t="str">
            <v>CTN</v>
          </cell>
          <cell r="F8" t="str">
            <v>25Kg/Ctn</v>
          </cell>
          <cell r="G8">
            <v>0</v>
          </cell>
          <cell r="H8" t="str">
            <v>CTN</v>
          </cell>
          <cell r="I8" t="str">
            <v>25Kg/Ctn</v>
          </cell>
          <cell r="K8" t="str">
            <v>AUSKHMER</v>
          </cell>
          <cell r="N8">
            <v>0</v>
          </cell>
          <cell r="O8">
            <v>0</v>
          </cell>
          <cell r="P8" t="str">
            <v>ANCHOR BUTTER</v>
          </cell>
          <cell r="Q8" t="str">
            <v/>
          </cell>
          <cell r="R8" t="str">
            <v/>
          </cell>
          <cell r="S8">
            <v>0</v>
          </cell>
          <cell r="T8">
            <v>0</v>
          </cell>
          <cell r="U8">
            <v>43961</v>
          </cell>
          <cell r="V8" t="str">
            <v>DAVINCI</v>
          </cell>
          <cell r="W8" t="str">
            <v>Beverage TN</v>
          </cell>
          <cell r="X8" t="str">
            <v>2 Day</v>
          </cell>
          <cell r="Y8" t="str">
            <v>Nealy Exp</v>
          </cell>
        </row>
        <row r="9">
          <cell r="A9">
            <v>3</v>
          </cell>
          <cell r="B9" t="str">
            <v>DS-BAK-0004</v>
          </cell>
          <cell r="C9" t="str">
            <v xml:space="preserve">ANCHOR WHIPPING CREAM </v>
          </cell>
          <cell r="D9" t="str">
            <v>Bakery&amp; Pastry</v>
          </cell>
          <cell r="E9" t="str">
            <v>Box</v>
          </cell>
          <cell r="F9" t="str">
            <v>1L/Box</v>
          </cell>
          <cell r="G9">
            <v>0</v>
          </cell>
          <cell r="H9" t="str">
            <v>Box</v>
          </cell>
          <cell r="I9" t="str">
            <v>1L/Box</v>
          </cell>
          <cell r="K9" t="str">
            <v>AUSKHMER</v>
          </cell>
          <cell r="N9">
            <v>0</v>
          </cell>
          <cell r="O9">
            <v>0</v>
          </cell>
          <cell r="P9" t="str">
            <v xml:space="preserve">ANCHOR WHIPPING CREAM </v>
          </cell>
          <cell r="Q9" t="str">
            <v/>
          </cell>
          <cell r="R9" t="str">
            <v/>
          </cell>
          <cell r="S9">
            <v>0</v>
          </cell>
          <cell r="T9">
            <v>0</v>
          </cell>
          <cell r="U9">
            <v>43962</v>
          </cell>
          <cell r="V9" t="str">
            <v>ESPRESSO O</v>
          </cell>
          <cell r="W9" t="str">
            <v>Beverage MST</v>
          </cell>
          <cell r="X9" t="str">
            <v>3 Day</v>
          </cell>
          <cell r="Y9" t="str">
            <v>Wrong Brand</v>
          </cell>
        </row>
        <row r="10">
          <cell r="A10">
            <v>4</v>
          </cell>
          <cell r="B10" t="str">
            <v>DS-BAK-0005</v>
          </cell>
          <cell r="C10" t="str">
            <v>BAKING POWDER</v>
          </cell>
          <cell r="D10" t="str">
            <v>Bakery&amp; Pastry</v>
          </cell>
          <cell r="E10" t="str">
            <v>Tin</v>
          </cell>
          <cell r="F10" t="str">
            <v>2.7Kg/Tin</v>
          </cell>
          <cell r="G10">
            <v>0</v>
          </cell>
          <cell r="H10" t="str">
            <v>Tin</v>
          </cell>
          <cell r="I10" t="str">
            <v>2.7Kg/Tin</v>
          </cell>
          <cell r="N10">
            <v>0</v>
          </cell>
          <cell r="O10">
            <v>0</v>
          </cell>
          <cell r="P10" t="str">
            <v>BAKING POWDER</v>
          </cell>
          <cell r="Q10" t="str">
            <v/>
          </cell>
          <cell r="R10" t="str">
            <v/>
          </cell>
          <cell r="S10">
            <v>0</v>
          </cell>
          <cell r="T10">
            <v>0</v>
          </cell>
          <cell r="U10">
            <v>43963</v>
          </cell>
          <cell r="V10" t="str">
            <v>FPP</v>
          </cell>
          <cell r="W10" t="str">
            <v>Food TK</v>
          </cell>
          <cell r="X10" t="str">
            <v>7 Day</v>
          </cell>
          <cell r="Y10" t="str">
            <v>Wrong Size</v>
          </cell>
        </row>
        <row r="11">
          <cell r="A11">
            <v>5</v>
          </cell>
          <cell r="B11" t="str">
            <v>DS-BAK-0006</v>
          </cell>
          <cell r="C11" t="str">
            <v>BLUEBERRY JAM</v>
          </cell>
          <cell r="D11" t="str">
            <v>Bakery&amp; Pastry</v>
          </cell>
          <cell r="E11" t="str">
            <v>Tin</v>
          </cell>
          <cell r="F11" t="str">
            <v>2.7Kg/Tin</v>
          </cell>
          <cell r="G11">
            <v>0</v>
          </cell>
          <cell r="H11" t="str">
            <v>Tin</v>
          </cell>
          <cell r="I11" t="str">
            <v>2.7Kg/Tin</v>
          </cell>
          <cell r="N11">
            <v>0</v>
          </cell>
          <cell r="O11">
            <v>0</v>
          </cell>
          <cell r="P11" t="str">
            <v>BLUEBERRY JAM</v>
          </cell>
          <cell r="Q11" t="str">
            <v/>
          </cell>
          <cell r="R11" t="str">
            <v/>
          </cell>
          <cell r="S11">
            <v>0</v>
          </cell>
          <cell r="T11">
            <v>0</v>
          </cell>
          <cell r="U11">
            <v>43964</v>
          </cell>
          <cell r="V11" t="str">
            <v>GBS</v>
          </cell>
          <cell r="W11" t="str">
            <v>Bakery TK</v>
          </cell>
          <cell r="X11" t="str">
            <v>15 Day</v>
          </cell>
          <cell r="Y11" t="str">
            <v>Other</v>
          </cell>
        </row>
        <row r="12">
          <cell r="A12">
            <v>6</v>
          </cell>
          <cell r="B12" t="str">
            <v>DS-BAK-0007</v>
          </cell>
          <cell r="C12" t="str">
            <v>CAFÉ FLAVOR</v>
          </cell>
          <cell r="D12" t="str">
            <v>Bakery&amp; Pastry</v>
          </cell>
          <cell r="E12" t="str">
            <v>Tin</v>
          </cell>
          <cell r="F12" t="str">
            <v>5Kg/Tin</v>
          </cell>
          <cell r="G12">
            <v>0</v>
          </cell>
          <cell r="H12" t="str">
            <v>Tin</v>
          </cell>
          <cell r="I12" t="str">
            <v>5Kg/Tin</v>
          </cell>
          <cell r="N12">
            <v>0</v>
          </cell>
          <cell r="O12">
            <v>0</v>
          </cell>
          <cell r="P12" t="str">
            <v>CAFÉ FLAVOR</v>
          </cell>
          <cell r="Q12" t="str">
            <v/>
          </cell>
          <cell r="R12" t="str">
            <v/>
          </cell>
          <cell r="S12">
            <v>0</v>
          </cell>
          <cell r="T12">
            <v>0</v>
          </cell>
          <cell r="U12">
            <v>43965</v>
          </cell>
          <cell r="V12" t="str">
            <v>INDOGUNA</v>
          </cell>
          <cell r="W12" t="str">
            <v>Luna Tela TSK</v>
          </cell>
          <cell r="X12" t="str">
            <v>30 Day</v>
          </cell>
          <cell r="Y12" t="str">
            <v>Spoiled</v>
          </cell>
        </row>
        <row r="13">
          <cell r="A13">
            <v>7</v>
          </cell>
          <cell r="B13" t="str">
            <v>DS-BAK-0008</v>
          </cell>
          <cell r="C13" t="str">
            <v xml:space="preserve">POLENTA </v>
          </cell>
          <cell r="D13" t="str">
            <v>Bakery&amp; Pastry</v>
          </cell>
          <cell r="E13" t="str">
            <v>Pack</v>
          </cell>
          <cell r="F13" t="str">
            <v>0.5Kg/Pkt</v>
          </cell>
          <cell r="G13">
            <v>0</v>
          </cell>
          <cell r="H13" t="str">
            <v>Pack</v>
          </cell>
          <cell r="I13" t="str">
            <v>0.5Kg/Pkt</v>
          </cell>
          <cell r="N13">
            <v>0</v>
          </cell>
          <cell r="O13">
            <v>0</v>
          </cell>
          <cell r="P13" t="str">
            <v xml:space="preserve">POLENTA </v>
          </cell>
          <cell r="Q13" t="str">
            <v/>
          </cell>
          <cell r="R13" t="str">
            <v/>
          </cell>
          <cell r="S13">
            <v>0</v>
          </cell>
          <cell r="T13">
            <v>0</v>
          </cell>
          <cell r="U13">
            <v>43966</v>
          </cell>
          <cell r="V13" t="str">
            <v>KOFI</v>
          </cell>
          <cell r="W13" t="str">
            <v>Luna Tela DK</v>
          </cell>
          <cell r="X13" t="str">
            <v>Daily Use</v>
          </cell>
        </row>
        <row r="14">
          <cell r="A14">
            <v>8</v>
          </cell>
          <cell r="B14" t="str">
            <v>DS-BAK-0009</v>
          </cell>
          <cell r="C14" t="str">
            <v>CAKE FLOUR 25kg</v>
          </cell>
          <cell r="D14" t="str">
            <v>Bakery&amp; Pastry</v>
          </cell>
          <cell r="E14" t="str">
            <v>Bag</v>
          </cell>
          <cell r="F14" t="str">
            <v>25Kg/Bag</v>
          </cell>
          <cell r="G14">
            <v>0</v>
          </cell>
          <cell r="H14" t="str">
            <v>Bag</v>
          </cell>
          <cell r="I14" t="str">
            <v>25Kg/Bag</v>
          </cell>
          <cell r="N14">
            <v>0</v>
          </cell>
          <cell r="O14">
            <v>0</v>
          </cell>
          <cell r="P14" t="str">
            <v>CAKE FLOUR 25kg</v>
          </cell>
          <cell r="Q14" t="str">
            <v/>
          </cell>
          <cell r="R14" t="str">
            <v/>
          </cell>
          <cell r="S14">
            <v>0</v>
          </cell>
          <cell r="T14">
            <v>0</v>
          </cell>
          <cell r="U14">
            <v>43967</v>
          </cell>
          <cell r="V14" t="str">
            <v>KSLH</v>
          </cell>
          <cell r="W14" t="str">
            <v>Luna Tela SR</v>
          </cell>
        </row>
        <row r="15">
          <cell r="A15">
            <v>9</v>
          </cell>
          <cell r="B15" t="str">
            <v>DS-BAK-0010</v>
          </cell>
          <cell r="C15" t="str">
            <v>CHOCOLATE FLAVOR</v>
          </cell>
          <cell r="D15" t="str">
            <v>Bakery&amp; Pastry</v>
          </cell>
          <cell r="E15" t="str">
            <v>Btl</v>
          </cell>
          <cell r="F15" t="str">
            <v>5L/Btl</v>
          </cell>
          <cell r="G15">
            <v>0</v>
          </cell>
          <cell r="H15" t="str">
            <v>Btl</v>
          </cell>
          <cell r="I15" t="str">
            <v>5L/Btl</v>
          </cell>
          <cell r="N15">
            <v>0</v>
          </cell>
          <cell r="O15">
            <v>0</v>
          </cell>
          <cell r="P15" t="str">
            <v>CHOCOLATE FLAVOR</v>
          </cell>
          <cell r="Q15" t="str">
            <v/>
          </cell>
          <cell r="R15" t="str">
            <v/>
          </cell>
          <cell r="S15">
            <v>0</v>
          </cell>
          <cell r="T15">
            <v>0</v>
          </cell>
          <cell r="U15">
            <v>43968</v>
          </cell>
          <cell r="V15" t="str">
            <v>LEE'S FOOD</v>
          </cell>
          <cell r="W15" t="str">
            <v>Luna Tela KPS</v>
          </cell>
        </row>
        <row r="16">
          <cell r="A16">
            <v>10</v>
          </cell>
          <cell r="B16" t="str">
            <v>DS-BAK-0011</v>
          </cell>
          <cell r="C16" t="str">
            <v>CHOCOLATE CHIP</v>
          </cell>
          <cell r="D16" t="str">
            <v>Bakery&amp; Pastry</v>
          </cell>
          <cell r="E16" t="str">
            <v>Box</v>
          </cell>
          <cell r="F16" t="str">
            <v>2.5Kg/Box</v>
          </cell>
          <cell r="G16">
            <v>0</v>
          </cell>
          <cell r="H16" t="str">
            <v>Box</v>
          </cell>
          <cell r="I16" t="str">
            <v>2.5Kg/Box</v>
          </cell>
          <cell r="N16">
            <v>0</v>
          </cell>
          <cell r="O16">
            <v>0</v>
          </cell>
          <cell r="P16" t="str">
            <v>CHOCOLATE CHIP</v>
          </cell>
          <cell r="Q16" t="str">
            <v/>
          </cell>
          <cell r="R16" t="str">
            <v/>
          </cell>
          <cell r="S16">
            <v>0</v>
          </cell>
          <cell r="T16">
            <v>0</v>
          </cell>
          <cell r="U16">
            <v>43969</v>
          </cell>
          <cell r="V16" t="str">
            <v>MENG FOOD</v>
          </cell>
          <cell r="W16" t="str">
            <v>Luna Tela HQ</v>
          </cell>
        </row>
        <row r="17">
          <cell r="A17">
            <v>11</v>
          </cell>
          <cell r="B17" t="str">
            <v>DS-BAK-0012</v>
          </cell>
          <cell r="C17" t="str">
            <v>CHOCOLATE STICK</v>
          </cell>
          <cell r="D17" t="str">
            <v>Bakery&amp; Pastry</v>
          </cell>
          <cell r="E17" t="str">
            <v>Box</v>
          </cell>
          <cell r="F17" t="str">
            <v>1Kg/Box</v>
          </cell>
          <cell r="G17">
            <v>0</v>
          </cell>
          <cell r="H17" t="str">
            <v>Box</v>
          </cell>
          <cell r="I17" t="str">
            <v>1Kg/Box</v>
          </cell>
          <cell r="N17">
            <v>0</v>
          </cell>
          <cell r="O17">
            <v>0</v>
          </cell>
          <cell r="P17" t="str">
            <v>CHOCOLATE STICK</v>
          </cell>
          <cell r="Q17" t="str">
            <v/>
          </cell>
          <cell r="R17" t="str">
            <v/>
          </cell>
          <cell r="S17">
            <v>0</v>
          </cell>
          <cell r="T17">
            <v>0</v>
          </cell>
          <cell r="U17">
            <v>43970</v>
          </cell>
          <cell r="V17" t="str">
            <v>MOI COFFEE</v>
          </cell>
          <cell r="W17" t="str">
            <v>Waste/Spoiled</v>
          </cell>
        </row>
        <row r="18">
          <cell r="A18">
            <v>12</v>
          </cell>
          <cell r="B18" t="str">
            <v>DS-BAK-0013</v>
          </cell>
          <cell r="C18" t="str">
            <v>CLOVER FLOUR</v>
          </cell>
          <cell r="D18" t="str">
            <v>Bakery&amp; Pastry</v>
          </cell>
          <cell r="E18" t="str">
            <v>Bag</v>
          </cell>
          <cell r="F18" t="str">
            <v>25Kg/Bag</v>
          </cell>
          <cell r="G18">
            <v>0</v>
          </cell>
          <cell r="H18" t="str">
            <v>Bag</v>
          </cell>
          <cell r="I18" t="str">
            <v>25Kg/Bag</v>
          </cell>
          <cell r="N18">
            <v>0</v>
          </cell>
          <cell r="O18">
            <v>0</v>
          </cell>
          <cell r="P18" t="str">
            <v>CLOVER FLOUR</v>
          </cell>
          <cell r="Q18" t="str">
            <v/>
          </cell>
          <cell r="R18" t="str">
            <v/>
          </cell>
          <cell r="S18">
            <v>0</v>
          </cell>
          <cell r="T18">
            <v>0</v>
          </cell>
          <cell r="U18">
            <v>43971</v>
          </cell>
          <cell r="V18" t="str">
            <v>NEO PACK</v>
          </cell>
          <cell r="W18" t="str">
            <v>City Golf Course</v>
          </cell>
        </row>
        <row r="19">
          <cell r="A19">
            <v>13</v>
          </cell>
          <cell r="B19" t="str">
            <v>DS-BAK-0014</v>
          </cell>
          <cell r="C19" t="str">
            <v>COCAO POWDER</v>
          </cell>
          <cell r="D19" t="str">
            <v>Bakery&amp; Pastry</v>
          </cell>
          <cell r="E19" t="str">
            <v>Pack</v>
          </cell>
          <cell r="F19" t="str">
            <v>1Kg/Pack</v>
          </cell>
          <cell r="G19">
            <v>0</v>
          </cell>
          <cell r="H19" t="str">
            <v>Pack</v>
          </cell>
          <cell r="I19" t="str">
            <v>1Kg/Pack</v>
          </cell>
          <cell r="N19">
            <v>0</v>
          </cell>
          <cell r="O19">
            <v>0</v>
          </cell>
          <cell r="P19" t="str">
            <v>COCAO POWDER</v>
          </cell>
          <cell r="Q19" t="str">
            <v/>
          </cell>
          <cell r="R19" t="str">
            <v/>
          </cell>
          <cell r="S19">
            <v>0</v>
          </cell>
          <cell r="T19">
            <v>0</v>
          </cell>
          <cell r="U19">
            <v>43972</v>
          </cell>
          <cell r="V19" t="str">
            <v>NY FARM</v>
          </cell>
          <cell r="W19" t="str">
            <v>Warehouse Turbotech</v>
          </cell>
        </row>
        <row r="20">
          <cell r="A20">
            <v>14</v>
          </cell>
          <cell r="B20" t="str">
            <v>DS-BAK-0015</v>
          </cell>
          <cell r="C20" t="str">
            <v>COCONUT MILK</v>
          </cell>
          <cell r="D20" t="str">
            <v>Bakery&amp; Pastry</v>
          </cell>
          <cell r="E20" t="str">
            <v>Can</v>
          </cell>
          <cell r="F20" t="str">
            <v>0.4Kg/Can</v>
          </cell>
          <cell r="G20">
            <v>0</v>
          </cell>
          <cell r="H20" t="str">
            <v>Can</v>
          </cell>
          <cell r="I20" t="str">
            <v>0.4Kg/Can</v>
          </cell>
          <cell r="N20">
            <v>0</v>
          </cell>
          <cell r="O20">
            <v>0</v>
          </cell>
          <cell r="P20" t="str">
            <v>COCONUT MILK</v>
          </cell>
          <cell r="Q20" t="str">
            <v/>
          </cell>
          <cell r="R20" t="str">
            <v/>
          </cell>
          <cell r="S20">
            <v>0</v>
          </cell>
          <cell r="T20">
            <v>0</v>
          </cell>
          <cell r="U20">
            <v>43973</v>
          </cell>
          <cell r="V20" t="str">
            <v>REAKSMEY TELA GAS</v>
          </cell>
        </row>
        <row r="21">
          <cell r="A21">
            <v>15</v>
          </cell>
          <cell r="B21" t="str">
            <v>DS-BAK-0017</v>
          </cell>
          <cell r="C21" t="str">
            <v>COLOR GREEN TEA</v>
          </cell>
          <cell r="D21" t="str">
            <v>Bakery&amp; Pastry</v>
          </cell>
          <cell r="E21" t="str">
            <v>Btl</v>
          </cell>
          <cell r="F21" t="str">
            <v>1L/Btl</v>
          </cell>
          <cell r="G21">
            <v>0</v>
          </cell>
          <cell r="H21" t="str">
            <v>Btl</v>
          </cell>
          <cell r="I21" t="str">
            <v>1L/Btl</v>
          </cell>
          <cell r="N21">
            <v>0</v>
          </cell>
          <cell r="O21">
            <v>0</v>
          </cell>
          <cell r="P21" t="str">
            <v>COLOR GREEN TEA</v>
          </cell>
          <cell r="Q21" t="str">
            <v/>
          </cell>
          <cell r="R21" t="str">
            <v/>
          </cell>
          <cell r="S21">
            <v>0</v>
          </cell>
          <cell r="T21">
            <v>0</v>
          </cell>
          <cell r="U21">
            <v>43974</v>
          </cell>
          <cell r="V21" t="str">
            <v>SISTER EACH</v>
          </cell>
        </row>
        <row r="22">
          <cell r="A22">
            <v>16</v>
          </cell>
          <cell r="B22" t="str">
            <v>DS-GN-0030</v>
          </cell>
          <cell r="C22" t="str">
            <v>CREAM CHEESE 1.36KG</v>
          </cell>
          <cell r="D22" t="str">
            <v>Bakery&amp; Pastry</v>
          </cell>
          <cell r="E22" t="str">
            <v>Box</v>
          </cell>
          <cell r="F22" t="str">
            <v>1.36Kg/Box</v>
          </cell>
          <cell r="G22">
            <v>0</v>
          </cell>
          <cell r="H22" t="str">
            <v>Box</v>
          </cell>
          <cell r="I22" t="str">
            <v>1.36Kg/Box</v>
          </cell>
          <cell r="N22">
            <v>0</v>
          </cell>
          <cell r="O22">
            <v>0</v>
          </cell>
          <cell r="P22" t="str">
            <v>CREAM CHEESE 1.36KG</v>
          </cell>
          <cell r="Q22" t="str">
            <v/>
          </cell>
          <cell r="R22" t="str">
            <v/>
          </cell>
          <cell r="S22">
            <v>0</v>
          </cell>
          <cell r="T22">
            <v>0</v>
          </cell>
          <cell r="U22">
            <v>43975</v>
          </cell>
          <cell r="V22" t="str">
            <v>SOK HAY GROUP</v>
          </cell>
        </row>
        <row r="23">
          <cell r="A23">
            <v>17</v>
          </cell>
          <cell r="B23" t="str">
            <v>DS-BAK-0020</v>
          </cell>
          <cell r="C23" t="str">
            <v>CREAMY VIT</v>
          </cell>
          <cell r="D23" t="str">
            <v>Bakery&amp; Pastry</v>
          </cell>
          <cell r="E23" t="str">
            <v>Pack</v>
          </cell>
          <cell r="F23" t="str">
            <v>5Kg/Pack</v>
          </cell>
          <cell r="G23">
            <v>0</v>
          </cell>
          <cell r="H23" t="str">
            <v>Pack</v>
          </cell>
          <cell r="I23" t="str">
            <v>5Kg/Pack</v>
          </cell>
          <cell r="N23">
            <v>0</v>
          </cell>
          <cell r="O23">
            <v>0</v>
          </cell>
          <cell r="P23" t="str">
            <v>CREAMY VIT</v>
          </cell>
          <cell r="Q23" t="str">
            <v/>
          </cell>
          <cell r="R23" t="str">
            <v/>
          </cell>
          <cell r="S23">
            <v>0</v>
          </cell>
          <cell r="T23">
            <v>0</v>
          </cell>
          <cell r="U23">
            <v>43976</v>
          </cell>
          <cell r="V23" t="str">
            <v>SONAVITH</v>
          </cell>
        </row>
        <row r="24">
          <cell r="A24">
            <v>18</v>
          </cell>
          <cell r="B24" t="str">
            <v>DS-BAK-0021</v>
          </cell>
          <cell r="C24" t="str">
            <v>DARK CHOCOLATE</v>
          </cell>
          <cell r="D24" t="str">
            <v>Bakery&amp; Pastry</v>
          </cell>
          <cell r="E24" t="str">
            <v>Pack</v>
          </cell>
          <cell r="F24" t="str">
            <v>1Kg/Pack</v>
          </cell>
          <cell r="G24">
            <v>0</v>
          </cell>
          <cell r="H24" t="str">
            <v>Pack</v>
          </cell>
          <cell r="I24" t="str">
            <v>1Kg/Pack</v>
          </cell>
          <cell r="N24">
            <v>0</v>
          </cell>
          <cell r="O24">
            <v>0</v>
          </cell>
          <cell r="P24" t="str">
            <v>DARK CHOCOLATE</v>
          </cell>
          <cell r="Q24" t="str">
            <v/>
          </cell>
          <cell r="R24" t="str">
            <v/>
          </cell>
          <cell r="S24">
            <v>0</v>
          </cell>
          <cell r="T24">
            <v>0</v>
          </cell>
          <cell r="U24">
            <v>43977</v>
          </cell>
          <cell r="V24" t="str">
            <v xml:space="preserve">THAI HOUT </v>
          </cell>
        </row>
        <row r="25">
          <cell r="A25">
            <v>19</v>
          </cell>
          <cell r="B25" t="str">
            <v>DS-BAK-0022</v>
          </cell>
          <cell r="C25" t="str">
            <v>DARK RAISIN</v>
          </cell>
          <cell r="D25" t="str">
            <v>Bakery&amp; Pastry</v>
          </cell>
          <cell r="E25" t="str">
            <v>Pack</v>
          </cell>
          <cell r="F25" t="str">
            <v>1Kg/Pack</v>
          </cell>
          <cell r="G25">
            <v>0</v>
          </cell>
          <cell r="H25" t="str">
            <v>Pack</v>
          </cell>
          <cell r="I25" t="str">
            <v>1Kg/Pack</v>
          </cell>
          <cell r="N25">
            <v>0</v>
          </cell>
          <cell r="O25">
            <v>0</v>
          </cell>
          <cell r="P25" t="str">
            <v>DARK RAISIN</v>
          </cell>
          <cell r="Q25" t="str">
            <v/>
          </cell>
          <cell r="R25" t="str">
            <v/>
          </cell>
          <cell r="S25">
            <v>0</v>
          </cell>
          <cell r="T25">
            <v>0</v>
          </cell>
          <cell r="U25">
            <v>43978</v>
          </cell>
          <cell r="V25" t="str">
            <v>MARKET (COD)</v>
          </cell>
        </row>
        <row r="26">
          <cell r="A26">
            <v>20</v>
          </cell>
          <cell r="B26" t="str">
            <v>DS-BAK-0026</v>
          </cell>
          <cell r="C26" t="str">
            <v xml:space="preserve">FRESH MILK (Alar Fresh Milk) </v>
          </cell>
          <cell r="D26" t="str">
            <v>Bakery&amp; Pastry</v>
          </cell>
          <cell r="E26" t="str">
            <v>Box</v>
          </cell>
          <cell r="F26" t="str">
            <v>1L/box</v>
          </cell>
          <cell r="G26">
            <v>0</v>
          </cell>
          <cell r="H26" t="str">
            <v>Box</v>
          </cell>
          <cell r="I26" t="str">
            <v>1L/box</v>
          </cell>
          <cell r="N26">
            <v>0</v>
          </cell>
          <cell r="O26">
            <v>0</v>
          </cell>
          <cell r="P26" t="str">
            <v xml:space="preserve">FRESH MILK (Alar Fresh Milk) </v>
          </cell>
          <cell r="Q26" t="str">
            <v/>
          </cell>
          <cell r="R26" t="str">
            <v/>
          </cell>
          <cell r="S26">
            <v>0</v>
          </cell>
          <cell r="T26">
            <v>0</v>
          </cell>
          <cell r="U26">
            <v>43979</v>
          </cell>
          <cell r="V26" t="str">
            <v>MISTER CUP</v>
          </cell>
        </row>
        <row r="27">
          <cell r="A27">
            <v>21</v>
          </cell>
          <cell r="B27" t="str">
            <v>DS-BAK-0027</v>
          </cell>
          <cell r="C27" t="str">
            <v>FRUIT COCKTAIL SYRUP</v>
          </cell>
          <cell r="D27" t="str">
            <v>Bakery&amp; Pastry</v>
          </cell>
          <cell r="E27" t="str">
            <v>Can</v>
          </cell>
          <cell r="F27" t="str">
            <v>800g/Can</v>
          </cell>
          <cell r="G27">
            <v>0</v>
          </cell>
          <cell r="H27" t="str">
            <v>Can</v>
          </cell>
          <cell r="I27" t="str">
            <v>800g/Can</v>
          </cell>
          <cell r="N27">
            <v>0</v>
          </cell>
          <cell r="O27">
            <v>0</v>
          </cell>
          <cell r="P27" t="str">
            <v>FRUIT COCKTAIL SYRUP</v>
          </cell>
          <cell r="Q27" t="str">
            <v/>
          </cell>
          <cell r="R27" t="str">
            <v/>
          </cell>
          <cell r="S27">
            <v>0</v>
          </cell>
          <cell r="T27">
            <v>0</v>
          </cell>
          <cell r="U27">
            <v>43980</v>
          </cell>
          <cell r="V27" t="str">
            <v>KSLM</v>
          </cell>
        </row>
        <row r="28">
          <cell r="A28">
            <v>22</v>
          </cell>
          <cell r="B28" t="str">
            <v>DS-BAK-0028</v>
          </cell>
          <cell r="C28" t="str">
            <v>GELATIN POWDER</v>
          </cell>
          <cell r="D28" t="str">
            <v>Bakery&amp; Pastry</v>
          </cell>
          <cell r="E28" t="str">
            <v>Tin</v>
          </cell>
          <cell r="F28" t="str">
            <v>1Kg/Tin</v>
          </cell>
          <cell r="G28">
            <v>0</v>
          </cell>
          <cell r="H28" t="str">
            <v>Tin</v>
          </cell>
          <cell r="I28" t="str">
            <v>1Kg/Tin</v>
          </cell>
          <cell r="N28">
            <v>0</v>
          </cell>
          <cell r="O28">
            <v>0</v>
          </cell>
          <cell r="P28" t="str">
            <v>GELATIN POWDER</v>
          </cell>
          <cell r="Q28" t="str">
            <v/>
          </cell>
          <cell r="R28" t="str">
            <v/>
          </cell>
          <cell r="S28">
            <v>0</v>
          </cell>
          <cell r="T28">
            <v>0</v>
          </cell>
          <cell r="U28">
            <v>43981</v>
          </cell>
          <cell r="V28" t="str">
            <v>LSH</v>
          </cell>
        </row>
        <row r="29">
          <cell r="A29">
            <v>23</v>
          </cell>
          <cell r="B29" t="str">
            <v>DS-BAK-0029</v>
          </cell>
          <cell r="C29" t="str">
            <v>GREEN TEA</v>
          </cell>
          <cell r="D29" t="str">
            <v>Bakery&amp; Pastry</v>
          </cell>
          <cell r="E29" t="str">
            <v>Pack</v>
          </cell>
          <cell r="F29" t="str">
            <v>1Kg/Pack</v>
          </cell>
          <cell r="G29">
            <v>0</v>
          </cell>
          <cell r="H29" t="str">
            <v>Pack</v>
          </cell>
          <cell r="I29" t="str">
            <v>1Kg/Pack</v>
          </cell>
          <cell r="N29">
            <v>0</v>
          </cell>
          <cell r="O29">
            <v>0</v>
          </cell>
          <cell r="P29" t="str">
            <v>GREEN TEA</v>
          </cell>
          <cell r="Q29" t="str">
            <v/>
          </cell>
          <cell r="R29" t="str">
            <v/>
          </cell>
          <cell r="S29">
            <v>0</v>
          </cell>
          <cell r="T29">
            <v>0</v>
          </cell>
          <cell r="U29">
            <v>43982</v>
          </cell>
          <cell r="V29" t="str">
            <v>GOLDEN YEM</v>
          </cell>
        </row>
        <row r="30">
          <cell r="A30">
            <v>24</v>
          </cell>
          <cell r="B30" t="str">
            <v>DS-BAK-0030</v>
          </cell>
          <cell r="C30" t="str">
            <v xml:space="preserve">GREEN TEA SYRUP </v>
          </cell>
          <cell r="D30" t="str">
            <v>Bakery&amp; Pastry</v>
          </cell>
          <cell r="E30" t="str">
            <v>Btl</v>
          </cell>
          <cell r="F30" t="str">
            <v>1L/Btl</v>
          </cell>
          <cell r="G30">
            <v>0</v>
          </cell>
          <cell r="H30" t="str">
            <v>Btl</v>
          </cell>
          <cell r="I30" t="str">
            <v>1L/Btl</v>
          </cell>
          <cell r="N30">
            <v>0</v>
          </cell>
          <cell r="O30">
            <v>0</v>
          </cell>
          <cell r="P30" t="str">
            <v xml:space="preserve">GREEN TEA SYRUP </v>
          </cell>
          <cell r="Q30" t="str">
            <v/>
          </cell>
          <cell r="R30" t="str">
            <v/>
          </cell>
          <cell r="S30">
            <v>0</v>
          </cell>
          <cell r="T30">
            <v>0</v>
          </cell>
          <cell r="U30">
            <v>43983</v>
          </cell>
          <cell r="V30" t="str">
            <v>PAPER CHOICE</v>
          </cell>
        </row>
        <row r="31">
          <cell r="A31">
            <v>25</v>
          </cell>
          <cell r="B31" t="str">
            <v>DS-BAK-0031</v>
          </cell>
          <cell r="C31" t="str">
            <v>ICING SUGAR</v>
          </cell>
          <cell r="D31" t="str">
            <v>Bakery&amp; Pastry</v>
          </cell>
          <cell r="E31" t="str">
            <v>Pack</v>
          </cell>
          <cell r="F31" t="str">
            <v>1Kg/Pack</v>
          </cell>
          <cell r="G31">
            <v>0</v>
          </cell>
          <cell r="H31" t="str">
            <v>Pack</v>
          </cell>
          <cell r="I31" t="str">
            <v>1Kg/Pack</v>
          </cell>
          <cell r="N31">
            <v>0</v>
          </cell>
          <cell r="O31">
            <v>0</v>
          </cell>
          <cell r="P31" t="str">
            <v>ICING SUGAR</v>
          </cell>
          <cell r="Q31" t="str">
            <v/>
          </cell>
          <cell r="R31" t="str">
            <v/>
          </cell>
          <cell r="S31">
            <v>0</v>
          </cell>
          <cell r="T31">
            <v>0</v>
          </cell>
          <cell r="U31">
            <v>43984</v>
          </cell>
          <cell r="V31" t="str">
            <v>PROMOTION</v>
          </cell>
        </row>
        <row r="32">
          <cell r="A32">
            <v>26</v>
          </cell>
          <cell r="B32" t="str">
            <v>DS-BAK-0032</v>
          </cell>
          <cell r="C32" t="str">
            <v>BREAD IMPROVER F500</v>
          </cell>
          <cell r="D32" t="str">
            <v>Bakery&amp; Pastry</v>
          </cell>
          <cell r="E32" t="str">
            <v>Pack</v>
          </cell>
          <cell r="F32" t="str">
            <v>1Kg/Pack</v>
          </cell>
          <cell r="G32">
            <v>0</v>
          </cell>
          <cell r="H32" t="str">
            <v>Pack</v>
          </cell>
          <cell r="I32" t="str">
            <v>1Kg/Pack</v>
          </cell>
          <cell r="N32">
            <v>0</v>
          </cell>
          <cell r="O32">
            <v>0</v>
          </cell>
          <cell r="P32" t="str">
            <v>BREAD IMPROVER F500</v>
          </cell>
          <cell r="Q32" t="str">
            <v/>
          </cell>
          <cell r="R32" t="str">
            <v/>
          </cell>
          <cell r="S32">
            <v>0</v>
          </cell>
          <cell r="T32">
            <v>0</v>
          </cell>
          <cell r="U32">
            <v>43985</v>
          </cell>
          <cell r="V32" t="str">
            <v>DKSH</v>
          </cell>
        </row>
        <row r="33">
          <cell r="A33">
            <v>27</v>
          </cell>
          <cell r="B33" t="str">
            <v>DS-BAK-0033</v>
          </cell>
          <cell r="C33" t="str">
            <v xml:space="preserve">JELLY POWDER </v>
          </cell>
          <cell r="D33" t="str">
            <v>Bakery&amp; Pastry</v>
          </cell>
          <cell r="E33" t="str">
            <v>Pack</v>
          </cell>
          <cell r="F33" t="str">
            <v>60g/Pack</v>
          </cell>
          <cell r="G33">
            <v>0</v>
          </cell>
          <cell r="H33" t="str">
            <v>Pack</v>
          </cell>
          <cell r="I33" t="str">
            <v>60g/Pack</v>
          </cell>
          <cell r="N33">
            <v>0</v>
          </cell>
          <cell r="O33">
            <v>0</v>
          </cell>
          <cell r="P33" t="str">
            <v xml:space="preserve">JELLY POWDER </v>
          </cell>
          <cell r="Q33" t="str">
            <v/>
          </cell>
          <cell r="R33" t="str">
            <v/>
          </cell>
          <cell r="S33">
            <v>0</v>
          </cell>
          <cell r="T33">
            <v>0</v>
          </cell>
          <cell r="U33">
            <v>43986</v>
          </cell>
          <cell r="V33" t="str">
            <v>TUBOTIC</v>
          </cell>
        </row>
        <row r="34">
          <cell r="A34">
            <v>28</v>
          </cell>
          <cell r="B34" t="str">
            <v>DS-BAK-0035</v>
          </cell>
          <cell r="C34" t="str">
            <v>MILK POWDER</v>
          </cell>
          <cell r="D34" t="str">
            <v>Bakery&amp; Pastry</v>
          </cell>
          <cell r="E34" t="str">
            <v>Kg</v>
          </cell>
          <cell r="F34" t="str">
            <v>25Kg/Bag</v>
          </cell>
          <cell r="G34">
            <v>0</v>
          </cell>
          <cell r="H34" t="str">
            <v>Kg</v>
          </cell>
          <cell r="I34" t="str">
            <v>25Kg/Bag</v>
          </cell>
          <cell r="N34">
            <v>0</v>
          </cell>
          <cell r="O34">
            <v>0</v>
          </cell>
          <cell r="P34" t="str">
            <v>MILK POWDER</v>
          </cell>
          <cell r="Q34" t="str">
            <v/>
          </cell>
          <cell r="R34" t="str">
            <v/>
          </cell>
          <cell r="S34">
            <v>0</v>
          </cell>
          <cell r="T34">
            <v>0</v>
          </cell>
          <cell r="U34">
            <v>43987</v>
          </cell>
          <cell r="V34" t="str">
            <v>ONLY ONE PLANET</v>
          </cell>
        </row>
        <row r="35">
          <cell r="A35">
            <v>29</v>
          </cell>
          <cell r="B35" t="str">
            <v>DS-BAK-0037</v>
          </cell>
          <cell r="C35" t="str">
            <v>PANDAN FLAVOR</v>
          </cell>
          <cell r="D35" t="str">
            <v>Bakery&amp; Pastry</v>
          </cell>
          <cell r="E35" t="str">
            <v>Btl</v>
          </cell>
          <cell r="F35" t="str">
            <v>500g/Btl</v>
          </cell>
          <cell r="G35">
            <v>0</v>
          </cell>
          <cell r="H35" t="str">
            <v>Btl</v>
          </cell>
          <cell r="I35" t="str">
            <v>500g/Btl</v>
          </cell>
          <cell r="N35">
            <v>0</v>
          </cell>
          <cell r="O35">
            <v>0</v>
          </cell>
          <cell r="P35" t="str">
            <v>PANDAN FLAVOR</v>
          </cell>
          <cell r="Q35" t="str">
            <v/>
          </cell>
          <cell r="R35" t="str">
            <v/>
          </cell>
          <cell r="S35">
            <v>0</v>
          </cell>
          <cell r="T35">
            <v>0</v>
          </cell>
          <cell r="U35">
            <v>43988</v>
          </cell>
          <cell r="V35" t="str">
            <v>DANMEAT</v>
          </cell>
        </row>
        <row r="36">
          <cell r="A36">
            <v>30</v>
          </cell>
          <cell r="B36" t="str">
            <v>DS-BAK-0038</v>
          </cell>
          <cell r="C36" t="str">
            <v>RED BEAN PAST</v>
          </cell>
          <cell r="D36" t="str">
            <v>Bakery&amp; Pastry</v>
          </cell>
          <cell r="E36" t="str">
            <v>Pack</v>
          </cell>
          <cell r="F36" t="str">
            <v>5Kg/Pack</v>
          </cell>
          <cell r="G36">
            <v>0</v>
          </cell>
          <cell r="H36" t="str">
            <v>Pack</v>
          </cell>
          <cell r="I36" t="str">
            <v>5Kg/Pack</v>
          </cell>
          <cell r="N36">
            <v>0</v>
          </cell>
          <cell r="O36">
            <v>0</v>
          </cell>
          <cell r="P36" t="str">
            <v>RED BEAN PAST</v>
          </cell>
          <cell r="Q36" t="str">
            <v/>
          </cell>
          <cell r="R36" t="str">
            <v/>
          </cell>
          <cell r="S36">
            <v>0</v>
          </cell>
          <cell r="T36">
            <v>0</v>
          </cell>
          <cell r="U36">
            <v>43989</v>
          </cell>
          <cell r="V36" t="str">
            <v>MC</v>
          </cell>
        </row>
        <row r="37">
          <cell r="A37">
            <v>31</v>
          </cell>
          <cell r="B37" t="str">
            <v>DS-BAK-0040</v>
          </cell>
          <cell r="C37" t="str">
            <v>SNOW POWDER</v>
          </cell>
          <cell r="D37" t="str">
            <v>Bakery&amp; Pastry</v>
          </cell>
          <cell r="E37" t="str">
            <v>Pack</v>
          </cell>
          <cell r="F37" t="str">
            <v>1Kg/Pack</v>
          </cell>
          <cell r="G37">
            <v>0</v>
          </cell>
          <cell r="H37" t="str">
            <v>Pack</v>
          </cell>
          <cell r="I37" t="str">
            <v>1Kg/Pack</v>
          </cell>
          <cell r="N37">
            <v>0</v>
          </cell>
          <cell r="O37">
            <v>0</v>
          </cell>
          <cell r="P37" t="str">
            <v>SNOW POWDER</v>
          </cell>
          <cell r="Q37" t="str">
            <v/>
          </cell>
          <cell r="R37" t="str">
            <v/>
          </cell>
          <cell r="S37">
            <v>0</v>
          </cell>
          <cell r="T37">
            <v>0</v>
          </cell>
          <cell r="U37">
            <v>43990</v>
          </cell>
          <cell r="V37" t="str">
            <v>TUBUTIC</v>
          </cell>
        </row>
        <row r="38">
          <cell r="A38">
            <v>32</v>
          </cell>
          <cell r="B38" t="str">
            <v>DS-BAK-0041</v>
          </cell>
          <cell r="C38" t="str">
            <v>SUGAR CRAKERS</v>
          </cell>
          <cell r="D38" t="str">
            <v>Bakery&amp; Pastry</v>
          </cell>
          <cell r="E38" t="str">
            <v>Pack</v>
          </cell>
          <cell r="F38" t="str">
            <v>400g/Pack</v>
          </cell>
          <cell r="G38">
            <v>0</v>
          </cell>
          <cell r="H38" t="str">
            <v>Pack</v>
          </cell>
          <cell r="I38" t="str">
            <v>400g/Pack</v>
          </cell>
          <cell r="N38">
            <v>0</v>
          </cell>
          <cell r="O38">
            <v>0</v>
          </cell>
          <cell r="P38" t="str">
            <v>SUGAR CRAKERS</v>
          </cell>
          <cell r="Q38" t="str">
            <v/>
          </cell>
          <cell r="R38" t="str">
            <v/>
          </cell>
          <cell r="S38">
            <v>0</v>
          </cell>
          <cell r="T38">
            <v>0</v>
          </cell>
          <cell r="U38">
            <v>43991</v>
          </cell>
          <cell r="V38" t="str">
            <v>HOSED</v>
          </cell>
        </row>
        <row r="39">
          <cell r="A39">
            <v>33</v>
          </cell>
          <cell r="B39" t="str">
            <v>DS-BAK-0042</v>
          </cell>
          <cell r="C39" t="str">
            <v>SUPER SPONGE (SP)</v>
          </cell>
          <cell r="D39" t="str">
            <v>Bakery&amp; Pastry</v>
          </cell>
          <cell r="E39" t="str">
            <v>Tin</v>
          </cell>
          <cell r="F39" t="str">
            <v>20Kg/Tin</v>
          </cell>
          <cell r="G39">
            <v>0</v>
          </cell>
          <cell r="H39" t="str">
            <v>Tin</v>
          </cell>
          <cell r="I39" t="str">
            <v>20Kg/Tin</v>
          </cell>
          <cell r="N39">
            <v>0</v>
          </cell>
          <cell r="O39">
            <v>0</v>
          </cell>
          <cell r="P39" t="str">
            <v>SUPER SPONGE (SP)</v>
          </cell>
          <cell r="Q39" t="str">
            <v/>
          </cell>
          <cell r="R39" t="str">
            <v/>
          </cell>
          <cell r="S39">
            <v>0</v>
          </cell>
          <cell r="T39">
            <v>0</v>
          </cell>
          <cell r="U39">
            <v>43992</v>
          </cell>
        </row>
        <row r="40">
          <cell r="A40">
            <v>34</v>
          </cell>
          <cell r="B40" t="str">
            <v>DS-BAK-0043</v>
          </cell>
          <cell r="C40" t="str">
            <v>TROPICAL TOPPING CREAM</v>
          </cell>
          <cell r="D40" t="str">
            <v>Bakery&amp; Pastry</v>
          </cell>
          <cell r="E40" t="str">
            <v>Box</v>
          </cell>
          <cell r="F40" t="str">
            <v>1L/Box</v>
          </cell>
          <cell r="G40">
            <v>0</v>
          </cell>
          <cell r="H40" t="str">
            <v>Box</v>
          </cell>
          <cell r="I40" t="str">
            <v>1L/Box</v>
          </cell>
          <cell r="N40">
            <v>0</v>
          </cell>
          <cell r="O40">
            <v>0</v>
          </cell>
          <cell r="P40" t="str">
            <v>TROPICAL TOPPING CREAM</v>
          </cell>
          <cell r="Q40" t="str">
            <v/>
          </cell>
          <cell r="R40" t="str">
            <v/>
          </cell>
          <cell r="S40">
            <v>0</v>
          </cell>
          <cell r="T40">
            <v>0</v>
          </cell>
          <cell r="U40">
            <v>43993</v>
          </cell>
        </row>
        <row r="41">
          <cell r="A41">
            <v>35</v>
          </cell>
          <cell r="B41" t="str">
            <v>DS-BAK-0044</v>
          </cell>
          <cell r="C41" t="str">
            <v>VANILLA FLAVOR</v>
          </cell>
          <cell r="D41" t="str">
            <v>Bakery&amp; Pastry</v>
          </cell>
          <cell r="E41" t="str">
            <v>Btl</v>
          </cell>
          <cell r="F41" t="str">
            <v>500g/Btl</v>
          </cell>
          <cell r="G41">
            <v>0</v>
          </cell>
          <cell r="H41" t="str">
            <v>Btl</v>
          </cell>
          <cell r="I41" t="str">
            <v>500g/Btl</v>
          </cell>
          <cell r="N41">
            <v>0</v>
          </cell>
          <cell r="O41">
            <v>0</v>
          </cell>
          <cell r="P41" t="str">
            <v>VANILLA FLAVOR</v>
          </cell>
          <cell r="Q41" t="str">
            <v/>
          </cell>
          <cell r="R41" t="str">
            <v/>
          </cell>
          <cell r="S41">
            <v>0</v>
          </cell>
          <cell r="T41">
            <v>0</v>
          </cell>
          <cell r="U41">
            <v>43994</v>
          </cell>
        </row>
        <row r="42">
          <cell r="A42">
            <v>36</v>
          </cell>
          <cell r="B42" t="str">
            <v>DS-BAK-0045</v>
          </cell>
          <cell r="C42" t="str">
            <v>WALNUT DICED</v>
          </cell>
          <cell r="D42" t="str">
            <v>Bakery&amp; Pastry</v>
          </cell>
          <cell r="E42" t="str">
            <v>Pack</v>
          </cell>
          <cell r="F42" t="str">
            <v>1Kg/Pack</v>
          </cell>
          <cell r="G42">
            <v>0</v>
          </cell>
          <cell r="H42" t="str">
            <v>Pack</v>
          </cell>
          <cell r="I42" t="str">
            <v>1Kg/Pack</v>
          </cell>
          <cell r="N42">
            <v>0</v>
          </cell>
          <cell r="O42">
            <v>0</v>
          </cell>
          <cell r="P42" t="str">
            <v>WALNUT DICED</v>
          </cell>
          <cell r="Q42" t="str">
            <v/>
          </cell>
          <cell r="R42" t="str">
            <v/>
          </cell>
          <cell r="S42">
            <v>0</v>
          </cell>
          <cell r="T42">
            <v>0</v>
          </cell>
          <cell r="U42">
            <v>43995</v>
          </cell>
        </row>
        <row r="43">
          <cell r="A43">
            <v>37</v>
          </cell>
          <cell r="B43" t="str">
            <v>DS-BAK-0047</v>
          </cell>
          <cell r="C43" t="str">
            <v>WHITE SUGAR 50kg</v>
          </cell>
          <cell r="D43" t="str">
            <v>Bakery&amp; Pastry</v>
          </cell>
          <cell r="E43" t="str">
            <v>Bag</v>
          </cell>
          <cell r="F43" t="str">
            <v>50Kg/Bag</v>
          </cell>
          <cell r="G43">
            <v>0</v>
          </cell>
          <cell r="H43" t="str">
            <v>Bag</v>
          </cell>
          <cell r="I43" t="str">
            <v>50Kg/Bag</v>
          </cell>
          <cell r="N43">
            <v>0</v>
          </cell>
          <cell r="O43">
            <v>0</v>
          </cell>
          <cell r="P43" t="str">
            <v>WHITE SUGAR 50kg</v>
          </cell>
          <cell r="Q43" t="str">
            <v/>
          </cell>
          <cell r="R43" t="str">
            <v/>
          </cell>
          <cell r="S43">
            <v>0</v>
          </cell>
          <cell r="T43">
            <v>0</v>
          </cell>
          <cell r="U43">
            <v>43996</v>
          </cell>
        </row>
        <row r="44">
          <cell r="A44">
            <v>38</v>
          </cell>
          <cell r="B44" t="str">
            <v>DS-BAK-0050</v>
          </cell>
          <cell r="C44" t="str">
            <v>FOOD COLOR GREEN</v>
          </cell>
          <cell r="D44" t="str">
            <v>Bakery&amp; Pastry</v>
          </cell>
          <cell r="E44" t="str">
            <v>Btl</v>
          </cell>
          <cell r="F44" t="str">
            <v>1L/Btl</v>
          </cell>
          <cell r="G44">
            <v>0</v>
          </cell>
          <cell r="H44" t="str">
            <v>Btl</v>
          </cell>
          <cell r="I44" t="str">
            <v>1L/Btl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 t="str">
            <v>FOOD COLOR GREEN</v>
          </cell>
          <cell r="Q44" t="str">
            <v/>
          </cell>
          <cell r="R44" t="str">
            <v/>
          </cell>
          <cell r="S44">
            <v>0</v>
          </cell>
          <cell r="T44">
            <v>0</v>
          </cell>
          <cell r="U44">
            <v>43997</v>
          </cell>
          <cell r="V44">
            <v>0</v>
          </cell>
        </row>
        <row r="45">
          <cell r="A45">
            <v>39</v>
          </cell>
          <cell r="B45" t="str">
            <v>DS-BAK-0051</v>
          </cell>
          <cell r="C45" t="str">
            <v>APRICOT GLAZING GEL (RED MAN)</v>
          </cell>
          <cell r="D45" t="str">
            <v>Bakery&amp; Pastry</v>
          </cell>
          <cell r="E45" t="str">
            <v>Tin</v>
          </cell>
          <cell r="F45" t="str">
            <v>7KG/TIN</v>
          </cell>
          <cell r="G45">
            <v>0</v>
          </cell>
          <cell r="H45" t="str">
            <v>Tin</v>
          </cell>
          <cell r="I45" t="str">
            <v>7KG/TIN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 t="str">
            <v>APRICOT GLAZING GEL (RED MAN)</v>
          </cell>
          <cell r="Q45" t="str">
            <v/>
          </cell>
          <cell r="R45" t="str">
            <v/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40</v>
          </cell>
          <cell r="B46" t="str">
            <v>DS-BEV-0001</v>
          </cell>
          <cell r="C46" t="str">
            <v>BANANA PUREE</v>
          </cell>
          <cell r="D46" t="str">
            <v>Beverage</v>
          </cell>
          <cell r="E46" t="str">
            <v>Btl</v>
          </cell>
          <cell r="F46" t="str">
            <v>1L/Btl</v>
          </cell>
          <cell r="G46">
            <v>0</v>
          </cell>
          <cell r="H46" t="str">
            <v>Btl</v>
          </cell>
          <cell r="I46" t="str">
            <v>1L/Btl</v>
          </cell>
          <cell r="N46">
            <v>0</v>
          </cell>
          <cell r="O46">
            <v>0</v>
          </cell>
          <cell r="P46" t="str">
            <v>BANANA PUREE</v>
          </cell>
          <cell r="Q46" t="str">
            <v/>
          </cell>
          <cell r="R46" t="str">
            <v/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41</v>
          </cell>
          <cell r="B47" t="str">
            <v>DS-BEV-0002</v>
          </cell>
          <cell r="C47" t="str">
            <v>BROWN SUGAR SACHET</v>
          </cell>
          <cell r="D47" t="str">
            <v>Beverage</v>
          </cell>
          <cell r="E47" t="str">
            <v>Pack</v>
          </cell>
          <cell r="F47" t="str">
            <v>250pcs/Pack</v>
          </cell>
          <cell r="G47">
            <v>0</v>
          </cell>
          <cell r="H47" t="str">
            <v>Pack</v>
          </cell>
          <cell r="I47" t="str">
            <v>250pcs/Pack</v>
          </cell>
          <cell r="N47">
            <v>0</v>
          </cell>
          <cell r="O47">
            <v>0</v>
          </cell>
          <cell r="P47" t="str">
            <v>BROWN SUGAR SACHET</v>
          </cell>
          <cell r="Q47" t="str">
            <v/>
          </cell>
          <cell r="R47" t="str">
            <v/>
          </cell>
          <cell r="S47">
            <v>0</v>
          </cell>
          <cell r="T47">
            <v>0</v>
          </cell>
          <cell r="U47">
            <v>0</v>
          </cell>
        </row>
        <row r="48">
          <cell r="A48">
            <v>42</v>
          </cell>
          <cell r="B48" t="str">
            <v>DS-BEV-0003</v>
          </cell>
          <cell r="C48" t="str">
            <v>DVG-CARAMEL POWDER</v>
          </cell>
          <cell r="D48" t="str">
            <v>Beverage</v>
          </cell>
          <cell r="E48" t="str">
            <v>Pack</v>
          </cell>
          <cell r="F48" t="str">
            <v>1Kg/Pack</v>
          </cell>
          <cell r="G48">
            <v>0</v>
          </cell>
          <cell r="H48" t="str">
            <v>Pack</v>
          </cell>
          <cell r="I48" t="str">
            <v>1Kg/Pack</v>
          </cell>
          <cell r="N48">
            <v>0</v>
          </cell>
          <cell r="O48">
            <v>0</v>
          </cell>
          <cell r="P48" t="str">
            <v>DVG-CARAMEL POWDER</v>
          </cell>
          <cell r="Q48" t="str">
            <v/>
          </cell>
          <cell r="R48" t="str">
            <v/>
          </cell>
          <cell r="S48">
            <v>0</v>
          </cell>
          <cell r="T48">
            <v>0</v>
          </cell>
          <cell r="U48">
            <v>0</v>
          </cell>
        </row>
        <row r="49">
          <cell r="A49">
            <v>43</v>
          </cell>
          <cell r="B49" t="str">
            <v>DS-BEV-0004</v>
          </cell>
          <cell r="C49" t="str">
            <v>DVG-CARAMEL SAUCE</v>
          </cell>
          <cell r="D49" t="str">
            <v>Beverage</v>
          </cell>
          <cell r="E49" t="str">
            <v>Btl</v>
          </cell>
          <cell r="F49" t="str">
            <v>2L/Btl</v>
          </cell>
          <cell r="G49">
            <v>0</v>
          </cell>
          <cell r="H49" t="str">
            <v>Btl</v>
          </cell>
          <cell r="I49" t="str">
            <v>2L/Btl</v>
          </cell>
          <cell r="N49">
            <v>0</v>
          </cell>
          <cell r="O49">
            <v>0</v>
          </cell>
          <cell r="P49" t="str">
            <v>DVG-CARAMEL SAUCE</v>
          </cell>
          <cell r="Q49" t="str">
            <v/>
          </cell>
          <cell r="R49" t="str">
            <v/>
          </cell>
          <cell r="S49">
            <v>0</v>
          </cell>
          <cell r="T49">
            <v>0</v>
          </cell>
          <cell r="U49">
            <v>0</v>
          </cell>
        </row>
        <row r="50">
          <cell r="A50">
            <v>44</v>
          </cell>
          <cell r="B50" t="str">
            <v>DS-BEV-0005</v>
          </cell>
          <cell r="C50" t="str">
            <v>DVG-CARAMEL SYRUP</v>
          </cell>
          <cell r="D50" t="str">
            <v>Beverage</v>
          </cell>
          <cell r="E50" t="str">
            <v>Btl</v>
          </cell>
          <cell r="F50" t="str">
            <v>700ml/Btl</v>
          </cell>
          <cell r="G50">
            <v>0</v>
          </cell>
          <cell r="H50" t="str">
            <v>Btl</v>
          </cell>
          <cell r="I50" t="str">
            <v>700ml/Btl</v>
          </cell>
          <cell r="N50">
            <v>0</v>
          </cell>
          <cell r="O50">
            <v>0</v>
          </cell>
          <cell r="P50" t="str">
            <v>DVG-CARAMEL SYRUP</v>
          </cell>
          <cell r="Q50" t="str">
            <v/>
          </cell>
          <cell r="R50" t="str">
            <v/>
          </cell>
          <cell r="S50">
            <v>0</v>
          </cell>
          <cell r="T50">
            <v>0</v>
          </cell>
          <cell r="U50">
            <v>0</v>
          </cell>
        </row>
        <row r="51">
          <cell r="A51">
            <v>45</v>
          </cell>
          <cell r="B51" t="str">
            <v>DS-BEV-0006</v>
          </cell>
          <cell r="C51" t="str">
            <v>SELBOURNE DARK CHOCOLATE CHIP</v>
          </cell>
          <cell r="D51" t="str">
            <v>Beverage</v>
          </cell>
          <cell r="E51" t="str">
            <v>Pack</v>
          </cell>
          <cell r="F51" t="str">
            <v>1Kg/Pack</v>
          </cell>
          <cell r="G51">
            <v>0</v>
          </cell>
          <cell r="H51" t="str">
            <v>Pack</v>
          </cell>
          <cell r="I51" t="str">
            <v>1Kg/Pack</v>
          </cell>
          <cell r="N51">
            <v>0</v>
          </cell>
          <cell r="O51">
            <v>0</v>
          </cell>
          <cell r="P51" t="str">
            <v>SELBOURNE DARK CHOCOLATE CHIP</v>
          </cell>
          <cell r="Q51" t="str">
            <v/>
          </cell>
          <cell r="R51" t="str">
            <v/>
          </cell>
          <cell r="S51">
            <v>0</v>
          </cell>
          <cell r="T51">
            <v>0</v>
          </cell>
          <cell r="U51">
            <v>0</v>
          </cell>
        </row>
        <row r="52">
          <cell r="A52">
            <v>46</v>
          </cell>
          <cell r="B52" t="str">
            <v>DS-BEV-0007</v>
          </cell>
          <cell r="C52" t="str">
            <v>DVG-SPRING CHOCOLATE</v>
          </cell>
          <cell r="D52" t="str">
            <v>Beverage</v>
          </cell>
          <cell r="E52" t="str">
            <v>Pack</v>
          </cell>
          <cell r="F52" t="str">
            <v>1.50Kg/Pack</v>
          </cell>
          <cell r="G52">
            <v>0</v>
          </cell>
          <cell r="H52" t="str">
            <v>Pack</v>
          </cell>
          <cell r="I52" t="str">
            <v>1.50Kg/Pack</v>
          </cell>
          <cell r="N52">
            <v>0</v>
          </cell>
          <cell r="O52">
            <v>0</v>
          </cell>
          <cell r="P52" t="str">
            <v>DVG-SPRING CHOCOLATE</v>
          </cell>
          <cell r="Q52" t="str">
            <v/>
          </cell>
          <cell r="R52" t="str">
            <v/>
          </cell>
          <cell r="S52">
            <v>0</v>
          </cell>
          <cell r="T52">
            <v>0</v>
          </cell>
          <cell r="U52">
            <v>0</v>
          </cell>
        </row>
        <row r="53">
          <cell r="A53">
            <v>47</v>
          </cell>
          <cell r="B53" t="str">
            <v>DS-BEV-0008</v>
          </cell>
          <cell r="C53" t="str">
            <v>DVG-CHOCOLATE SAUCE</v>
          </cell>
          <cell r="D53" t="str">
            <v>Beverage</v>
          </cell>
          <cell r="E53" t="str">
            <v>Btl</v>
          </cell>
          <cell r="F53" t="str">
            <v>2L/Btl</v>
          </cell>
          <cell r="G53">
            <v>0</v>
          </cell>
          <cell r="H53" t="str">
            <v>Btl</v>
          </cell>
          <cell r="I53" t="str">
            <v>2L/Btl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 t="str">
            <v>DVG-CHOCOLATE SAUCE</v>
          </cell>
          <cell r="Q53" t="str">
            <v/>
          </cell>
          <cell r="R53" t="str">
            <v/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A54">
            <v>48</v>
          </cell>
          <cell r="B54" t="str">
            <v>DS-BEV-0010</v>
          </cell>
          <cell r="C54" t="str">
            <v>LUNA BLEN 500G</v>
          </cell>
          <cell r="D54" t="str">
            <v>Beverage</v>
          </cell>
          <cell r="E54" t="str">
            <v>KG</v>
          </cell>
          <cell r="F54" t="str">
            <v>500G/Pack</v>
          </cell>
          <cell r="G54">
            <v>0</v>
          </cell>
          <cell r="H54" t="str">
            <v>KG</v>
          </cell>
          <cell r="I54" t="str">
            <v>500G/Pack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 t="str">
            <v>LUNA BLEN 500G</v>
          </cell>
          <cell r="Q54" t="str">
            <v/>
          </cell>
          <cell r="R54" t="str">
            <v/>
          </cell>
          <cell r="S54">
            <v>0</v>
          </cell>
          <cell r="T54">
            <v>0</v>
          </cell>
          <cell r="U54">
            <v>0</v>
          </cell>
        </row>
        <row r="55">
          <cell r="A55">
            <v>49</v>
          </cell>
          <cell r="B55" t="str">
            <v>DS-BEV-0011</v>
          </cell>
          <cell r="C55" t="str">
            <v xml:space="preserve">KRAFT OREO BISCUIT SANDWICH COOKIES </v>
          </cell>
          <cell r="D55" t="str">
            <v>Beverage</v>
          </cell>
          <cell r="E55" t="str">
            <v>Box</v>
          </cell>
          <cell r="F55" t="str">
            <v>2Pack/Box, 14pcs/pack</v>
          </cell>
          <cell r="G55">
            <v>0</v>
          </cell>
          <cell r="H55" t="str">
            <v>Box</v>
          </cell>
          <cell r="I55" t="str">
            <v>2Pack/Box, 14pcs/pack</v>
          </cell>
          <cell r="N55">
            <v>0</v>
          </cell>
          <cell r="O55">
            <v>0</v>
          </cell>
          <cell r="P55" t="str">
            <v xml:space="preserve">KRAFT OREO BISCUIT SANDWICH COOKIES </v>
          </cell>
          <cell r="Q55" t="str">
            <v/>
          </cell>
          <cell r="R55" t="str">
            <v/>
          </cell>
          <cell r="S55">
            <v>0</v>
          </cell>
          <cell r="T55">
            <v>0</v>
          </cell>
          <cell r="U55">
            <v>0</v>
          </cell>
        </row>
        <row r="56">
          <cell r="A56">
            <v>50</v>
          </cell>
          <cell r="B56" t="str">
            <v>DS-BEV-0012</v>
          </cell>
          <cell r="C56" t="str">
            <v>DVG-FRAPPEASE POWDER</v>
          </cell>
          <cell r="D56" t="str">
            <v>Beverage</v>
          </cell>
          <cell r="E56" t="str">
            <v>Pack</v>
          </cell>
          <cell r="F56" t="str">
            <v>1.50Kg/Pack</v>
          </cell>
          <cell r="G56">
            <v>0</v>
          </cell>
          <cell r="H56" t="str">
            <v>Pack</v>
          </cell>
          <cell r="I56" t="str">
            <v>1.50Kg/Pack</v>
          </cell>
          <cell r="N56">
            <v>0</v>
          </cell>
          <cell r="O56">
            <v>0</v>
          </cell>
          <cell r="P56" t="str">
            <v>DVG-FRAPPEASE POWDER</v>
          </cell>
          <cell r="Q56" t="str">
            <v/>
          </cell>
          <cell r="R56" t="str">
            <v/>
          </cell>
          <cell r="S56">
            <v>0</v>
          </cell>
          <cell r="T56">
            <v>0</v>
          </cell>
          <cell r="U56">
            <v>0</v>
          </cell>
        </row>
        <row r="57">
          <cell r="A57">
            <v>51</v>
          </cell>
          <cell r="B57" t="str">
            <v>DS-BEV-0013</v>
          </cell>
          <cell r="C57" t="str">
            <v>FRESH MILK MEIJI 2L</v>
          </cell>
          <cell r="D57" t="str">
            <v>Beverage</v>
          </cell>
          <cell r="E57" t="str">
            <v>Btl</v>
          </cell>
          <cell r="F57" t="str">
            <v>2L/Btl</v>
          </cell>
          <cell r="G57">
            <v>0</v>
          </cell>
          <cell r="H57" t="str">
            <v>Btl</v>
          </cell>
          <cell r="I57" t="str">
            <v>2L/Btl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 t="str">
            <v>FRESH MILK MEIJI 2L</v>
          </cell>
          <cell r="Q57" t="str">
            <v/>
          </cell>
          <cell r="R57" t="str">
            <v/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A58">
            <v>52</v>
          </cell>
          <cell r="B58" t="str">
            <v>DS-BEV-0014</v>
          </cell>
          <cell r="C58" t="str">
            <v>PURE MATCHA POWDER</v>
          </cell>
          <cell r="D58" t="str">
            <v>Beverage</v>
          </cell>
          <cell r="E58" t="str">
            <v>Pack</v>
          </cell>
          <cell r="F58" t="str">
            <v>500g/Pack</v>
          </cell>
          <cell r="G58">
            <v>0</v>
          </cell>
          <cell r="H58" t="str">
            <v>Pack</v>
          </cell>
          <cell r="I58" t="str">
            <v>500g/Pack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 t="str">
            <v>PURE MATCHA POWDER</v>
          </cell>
          <cell r="Q58" t="str">
            <v/>
          </cell>
          <cell r="R58" t="str">
            <v/>
          </cell>
          <cell r="S58">
            <v>0</v>
          </cell>
          <cell r="T58">
            <v>0</v>
          </cell>
          <cell r="U58">
            <v>0</v>
          </cell>
        </row>
        <row r="59">
          <cell r="A59">
            <v>53</v>
          </cell>
          <cell r="B59" t="str">
            <v>DS-BEV-0015</v>
          </cell>
          <cell r="C59" t="str">
            <v>INSTANT MATCHA</v>
          </cell>
          <cell r="D59" t="str">
            <v>Beverage</v>
          </cell>
          <cell r="E59" t="str">
            <v>Kg</v>
          </cell>
          <cell r="F59" t="str">
            <v>1Kg/Pack</v>
          </cell>
          <cell r="G59">
            <v>0</v>
          </cell>
          <cell r="H59" t="str">
            <v>Kg</v>
          </cell>
          <cell r="I59" t="str">
            <v>1Kg/Pack</v>
          </cell>
          <cell r="N59">
            <v>0</v>
          </cell>
          <cell r="O59">
            <v>0</v>
          </cell>
          <cell r="P59" t="str">
            <v>INSTANT MATCHA</v>
          </cell>
          <cell r="Q59" t="str">
            <v/>
          </cell>
          <cell r="R59" t="str">
            <v/>
          </cell>
          <cell r="S59">
            <v>0</v>
          </cell>
          <cell r="T59">
            <v>0</v>
          </cell>
          <cell r="U59">
            <v>0</v>
          </cell>
        </row>
        <row r="60">
          <cell r="A60">
            <v>54</v>
          </cell>
          <cell r="B60" t="str">
            <v>DS-BEV-0016</v>
          </cell>
          <cell r="C60" t="str">
            <v>DVG-HAZELNUT SYRUP</v>
          </cell>
          <cell r="D60" t="str">
            <v>Beverage</v>
          </cell>
          <cell r="E60" t="str">
            <v>Btl</v>
          </cell>
          <cell r="F60" t="str">
            <v>750ml/Btl</v>
          </cell>
          <cell r="G60">
            <v>0</v>
          </cell>
          <cell r="H60" t="str">
            <v>Btl</v>
          </cell>
          <cell r="I60" t="str">
            <v>750ml/Btl</v>
          </cell>
          <cell r="N60">
            <v>0</v>
          </cell>
          <cell r="O60">
            <v>0</v>
          </cell>
          <cell r="P60" t="str">
            <v>DVG-HAZELNUT SYRUP</v>
          </cell>
          <cell r="Q60" t="str">
            <v/>
          </cell>
          <cell r="R60" t="str">
            <v/>
          </cell>
          <cell r="S60">
            <v>0</v>
          </cell>
          <cell r="T60">
            <v>0</v>
          </cell>
          <cell r="U60">
            <v>0</v>
          </cell>
        </row>
        <row r="61">
          <cell r="A61">
            <v>55</v>
          </cell>
          <cell r="B61" t="str">
            <v>DS-BEV-0017</v>
          </cell>
          <cell r="C61" t="str">
            <v>ORANGE (KHMER)</v>
          </cell>
          <cell r="D61" t="str">
            <v>General</v>
          </cell>
          <cell r="E61" t="str">
            <v>Kg</v>
          </cell>
          <cell r="F61" t="str">
            <v>Kg</v>
          </cell>
          <cell r="G61">
            <v>0</v>
          </cell>
          <cell r="H61" t="str">
            <v>Kg</v>
          </cell>
          <cell r="I61" t="str">
            <v>Kg</v>
          </cell>
          <cell r="N61">
            <v>0</v>
          </cell>
          <cell r="O61">
            <v>0</v>
          </cell>
          <cell r="P61" t="str">
            <v>ORANGE (KHMER)</v>
          </cell>
          <cell r="Q61" t="str">
            <v/>
          </cell>
          <cell r="R61" t="str">
            <v/>
          </cell>
          <cell r="S61">
            <v>0</v>
          </cell>
          <cell r="T61">
            <v>0</v>
          </cell>
          <cell r="U61">
            <v>0</v>
          </cell>
        </row>
        <row r="62">
          <cell r="A62">
            <v>56</v>
          </cell>
          <cell r="B62" t="str">
            <v>DS-BEV-0019</v>
          </cell>
          <cell r="C62" t="str">
            <v>8OZ SINGLE WALL PAPER CUP</v>
          </cell>
          <cell r="D62" t="str">
            <v>Beverage</v>
          </cell>
          <cell r="E62" t="str">
            <v>Pack</v>
          </cell>
          <cell r="F62" t="str">
            <v>50Pcs/Pack</v>
          </cell>
          <cell r="G62">
            <v>0</v>
          </cell>
          <cell r="H62" t="str">
            <v>Pack</v>
          </cell>
          <cell r="I62" t="str">
            <v>50Pcs/Pack</v>
          </cell>
          <cell r="N62">
            <v>0</v>
          </cell>
          <cell r="O62">
            <v>0</v>
          </cell>
          <cell r="P62" t="str">
            <v>8OZ SINGLE WALL PAPER CUP</v>
          </cell>
          <cell r="Q62" t="str">
            <v/>
          </cell>
          <cell r="R62" t="str">
            <v/>
          </cell>
          <cell r="S62">
            <v>0</v>
          </cell>
          <cell r="T62">
            <v>0</v>
          </cell>
          <cell r="U62">
            <v>0</v>
          </cell>
        </row>
        <row r="63">
          <cell r="A63">
            <v>57</v>
          </cell>
          <cell r="B63" t="str">
            <v>DS-BEV-0020</v>
          </cell>
          <cell r="C63" t="str">
            <v>12OZ SINGLE WALL PAPER CUP</v>
          </cell>
          <cell r="D63" t="str">
            <v>Beverage</v>
          </cell>
          <cell r="E63" t="str">
            <v>Pack</v>
          </cell>
          <cell r="F63" t="str">
            <v>50Pcs/Pack</v>
          </cell>
          <cell r="G63">
            <v>0</v>
          </cell>
          <cell r="H63" t="str">
            <v>Pack</v>
          </cell>
          <cell r="I63" t="str">
            <v>50Pcs/Pack</v>
          </cell>
          <cell r="N63">
            <v>0</v>
          </cell>
          <cell r="O63">
            <v>0</v>
          </cell>
          <cell r="P63" t="str">
            <v>12OZ SINGLE WALL PAPER CUP</v>
          </cell>
          <cell r="Q63" t="str">
            <v/>
          </cell>
          <cell r="R63" t="str">
            <v/>
          </cell>
          <cell r="S63">
            <v>0</v>
          </cell>
          <cell r="T63">
            <v>0</v>
          </cell>
          <cell r="U63">
            <v>0</v>
          </cell>
        </row>
        <row r="64">
          <cell r="A64">
            <v>58</v>
          </cell>
          <cell r="B64" t="str">
            <v>DS-BEV-0021</v>
          </cell>
          <cell r="C64" t="str">
            <v>16OZ SINGLE WALL PAPER CUP</v>
          </cell>
          <cell r="D64" t="str">
            <v>Beverage</v>
          </cell>
          <cell r="E64" t="str">
            <v>Pack</v>
          </cell>
          <cell r="F64" t="str">
            <v>50Pcs/Pack</v>
          </cell>
          <cell r="G64">
            <v>0</v>
          </cell>
          <cell r="H64" t="str">
            <v>Pack</v>
          </cell>
          <cell r="I64" t="str">
            <v>50Pcs/Pack</v>
          </cell>
          <cell r="N64">
            <v>0</v>
          </cell>
          <cell r="O64">
            <v>0</v>
          </cell>
          <cell r="P64" t="str">
            <v>16OZ SINGLE WALL PAPER CUP</v>
          </cell>
          <cell r="Q64" t="str">
            <v/>
          </cell>
          <cell r="R64" t="str">
            <v/>
          </cell>
          <cell r="S64">
            <v>0</v>
          </cell>
          <cell r="T64">
            <v>0</v>
          </cell>
          <cell r="U64">
            <v>0</v>
          </cell>
        </row>
        <row r="65">
          <cell r="A65">
            <v>59</v>
          </cell>
          <cell r="B65" t="str">
            <v>DS-BEV-0022</v>
          </cell>
          <cell r="C65" t="str">
            <v>8OZ WHITE LID</v>
          </cell>
          <cell r="D65" t="str">
            <v>Beverage</v>
          </cell>
          <cell r="E65" t="str">
            <v>Pack</v>
          </cell>
          <cell r="F65" t="str">
            <v>100Pcs/Pack</v>
          </cell>
          <cell r="G65">
            <v>0</v>
          </cell>
          <cell r="H65" t="str">
            <v>Pack</v>
          </cell>
          <cell r="I65" t="str">
            <v>100Pcs/Pack</v>
          </cell>
          <cell r="N65">
            <v>0</v>
          </cell>
          <cell r="O65">
            <v>0</v>
          </cell>
          <cell r="P65" t="str">
            <v>8OZ WHITE LID</v>
          </cell>
          <cell r="Q65" t="str">
            <v/>
          </cell>
          <cell r="R65" t="str">
            <v/>
          </cell>
          <cell r="S65">
            <v>0</v>
          </cell>
          <cell r="T65">
            <v>0</v>
          </cell>
          <cell r="U65">
            <v>0</v>
          </cell>
        </row>
        <row r="66">
          <cell r="A66">
            <v>60</v>
          </cell>
          <cell r="B66" t="str">
            <v>DS-BEV-0023</v>
          </cell>
          <cell r="C66" t="str">
            <v>12OZ WHITE LID</v>
          </cell>
          <cell r="D66" t="str">
            <v>Beverage</v>
          </cell>
          <cell r="E66" t="str">
            <v>Pack</v>
          </cell>
          <cell r="F66" t="str">
            <v>100Pcs/Pack</v>
          </cell>
          <cell r="G66">
            <v>0</v>
          </cell>
          <cell r="H66" t="str">
            <v>Pack</v>
          </cell>
          <cell r="I66" t="str">
            <v>100Pcs/Pack</v>
          </cell>
          <cell r="J66">
            <v>0</v>
          </cell>
          <cell r="K66">
            <v>0</v>
          </cell>
          <cell r="L66">
            <v>0</v>
          </cell>
          <cell r="N66">
            <v>0</v>
          </cell>
          <cell r="O66">
            <v>0</v>
          </cell>
          <cell r="P66" t="str">
            <v>12OZ WHITE LID</v>
          </cell>
          <cell r="Q66" t="str">
            <v/>
          </cell>
          <cell r="R66" t="str">
            <v/>
          </cell>
          <cell r="S66">
            <v>0</v>
          </cell>
          <cell r="T66">
            <v>0</v>
          </cell>
          <cell r="U66">
            <v>0</v>
          </cell>
        </row>
        <row r="67">
          <cell r="A67">
            <v>61</v>
          </cell>
          <cell r="B67" t="str">
            <v>DS-BEV-0024</v>
          </cell>
          <cell r="C67" t="str">
            <v>16OZ WHITE LID</v>
          </cell>
          <cell r="D67" t="str">
            <v>Beverage</v>
          </cell>
          <cell r="E67" t="str">
            <v>Pack</v>
          </cell>
          <cell r="F67" t="str">
            <v>100Pcs/Pack</v>
          </cell>
          <cell r="G67">
            <v>0</v>
          </cell>
          <cell r="H67" t="str">
            <v>Pack</v>
          </cell>
          <cell r="I67" t="str">
            <v>100Pcs/Pack</v>
          </cell>
          <cell r="K67">
            <v>0</v>
          </cell>
          <cell r="L67">
            <v>0</v>
          </cell>
          <cell r="N67">
            <v>0</v>
          </cell>
          <cell r="O67">
            <v>0</v>
          </cell>
          <cell r="P67" t="str">
            <v>16OZ WHITE LID</v>
          </cell>
          <cell r="Q67" t="str">
            <v/>
          </cell>
          <cell r="R67" t="str">
            <v/>
          </cell>
          <cell r="S67">
            <v>0</v>
          </cell>
          <cell r="T67">
            <v>0</v>
          </cell>
          <cell r="U67">
            <v>0</v>
          </cell>
        </row>
        <row r="68">
          <cell r="A68">
            <v>62</v>
          </cell>
          <cell r="B68" t="str">
            <v>DS-BEV-0025</v>
          </cell>
          <cell r="C68" t="str">
            <v>12OZ PET CUP</v>
          </cell>
          <cell r="D68" t="str">
            <v>Beverage</v>
          </cell>
          <cell r="E68" t="str">
            <v>Pack</v>
          </cell>
          <cell r="F68" t="str">
            <v>50Pcs/Pack</v>
          </cell>
          <cell r="G68">
            <v>0</v>
          </cell>
          <cell r="H68" t="str">
            <v>Pack</v>
          </cell>
          <cell r="I68" t="str">
            <v>50Pcs/Pack</v>
          </cell>
          <cell r="K68">
            <v>0</v>
          </cell>
          <cell r="L68">
            <v>0</v>
          </cell>
          <cell r="N68">
            <v>0</v>
          </cell>
          <cell r="O68">
            <v>0</v>
          </cell>
          <cell r="P68" t="str">
            <v>12OZ PET CUP</v>
          </cell>
          <cell r="Q68" t="str">
            <v/>
          </cell>
          <cell r="R68" t="str">
            <v/>
          </cell>
          <cell r="S68">
            <v>0</v>
          </cell>
          <cell r="T68">
            <v>0</v>
          </cell>
          <cell r="U68">
            <v>0</v>
          </cell>
        </row>
        <row r="69">
          <cell r="A69">
            <v>63</v>
          </cell>
          <cell r="B69" t="str">
            <v>DS-BEV-0026</v>
          </cell>
          <cell r="C69" t="str">
            <v>12OZ FLATE LID</v>
          </cell>
          <cell r="D69" t="str">
            <v>Beverage</v>
          </cell>
          <cell r="E69" t="str">
            <v>Pack</v>
          </cell>
          <cell r="F69" t="str">
            <v>100Pcs/Pack</v>
          </cell>
          <cell r="G69">
            <v>0</v>
          </cell>
          <cell r="H69" t="str">
            <v>Pack</v>
          </cell>
          <cell r="I69" t="str">
            <v>100Pcs/Pack</v>
          </cell>
          <cell r="K69">
            <v>0</v>
          </cell>
          <cell r="L69">
            <v>0</v>
          </cell>
          <cell r="N69">
            <v>0</v>
          </cell>
          <cell r="O69">
            <v>0</v>
          </cell>
          <cell r="P69" t="str">
            <v>12OZ FLATE LID</v>
          </cell>
          <cell r="Q69" t="str">
            <v/>
          </cell>
          <cell r="R69" t="str">
            <v/>
          </cell>
          <cell r="S69">
            <v>0</v>
          </cell>
          <cell r="T69">
            <v>0</v>
          </cell>
          <cell r="U69">
            <v>0</v>
          </cell>
        </row>
        <row r="70">
          <cell r="A70">
            <v>64</v>
          </cell>
          <cell r="B70" t="str">
            <v>DS-BEV-0027</v>
          </cell>
          <cell r="C70" t="str">
            <v>12OZ DOME LID</v>
          </cell>
          <cell r="D70" t="str">
            <v>Beverage</v>
          </cell>
          <cell r="E70" t="str">
            <v>Pack</v>
          </cell>
          <cell r="F70" t="str">
            <v>100Pcs/Pack</v>
          </cell>
          <cell r="G70">
            <v>0</v>
          </cell>
          <cell r="H70" t="str">
            <v>Pack</v>
          </cell>
          <cell r="I70" t="str">
            <v>100Pcs/Pack</v>
          </cell>
          <cell r="K70">
            <v>0</v>
          </cell>
          <cell r="L70">
            <v>0</v>
          </cell>
          <cell r="N70">
            <v>0</v>
          </cell>
          <cell r="O70">
            <v>0</v>
          </cell>
          <cell r="P70" t="str">
            <v>12OZ DOME LID</v>
          </cell>
          <cell r="Q70" t="str">
            <v/>
          </cell>
          <cell r="R70" t="str">
            <v/>
          </cell>
          <cell r="S70">
            <v>0</v>
          </cell>
          <cell r="T70">
            <v>0</v>
          </cell>
          <cell r="U70">
            <v>0</v>
          </cell>
        </row>
        <row r="71">
          <cell r="A71">
            <v>65</v>
          </cell>
          <cell r="B71" t="str">
            <v>DS-BEV-0028</v>
          </cell>
          <cell r="C71" t="str">
            <v>16OZ PET CUP</v>
          </cell>
          <cell r="D71" t="str">
            <v>Beverage</v>
          </cell>
          <cell r="E71" t="str">
            <v>Pack</v>
          </cell>
          <cell r="F71" t="str">
            <v>50Pcs/Pack</v>
          </cell>
          <cell r="G71">
            <v>0</v>
          </cell>
          <cell r="H71" t="str">
            <v>Pack</v>
          </cell>
          <cell r="I71" t="str">
            <v>50Pcs/Pack</v>
          </cell>
          <cell r="K71">
            <v>0</v>
          </cell>
          <cell r="L71">
            <v>0</v>
          </cell>
          <cell r="N71">
            <v>0</v>
          </cell>
          <cell r="O71">
            <v>0</v>
          </cell>
          <cell r="P71" t="str">
            <v>16OZ PET CUP</v>
          </cell>
          <cell r="Q71" t="str">
            <v/>
          </cell>
          <cell r="R71" t="str">
            <v/>
          </cell>
          <cell r="S71">
            <v>0</v>
          </cell>
          <cell r="T71">
            <v>0</v>
          </cell>
          <cell r="U71">
            <v>0</v>
          </cell>
        </row>
        <row r="72">
          <cell r="A72">
            <v>66</v>
          </cell>
          <cell r="B72" t="str">
            <v>DS-BEV-0029</v>
          </cell>
          <cell r="C72" t="str">
            <v>16OZ FLATE LID</v>
          </cell>
          <cell r="D72" t="str">
            <v>Beverage</v>
          </cell>
          <cell r="E72" t="str">
            <v>Pack</v>
          </cell>
          <cell r="F72" t="str">
            <v>100Pcs/Pack</v>
          </cell>
          <cell r="G72">
            <v>0</v>
          </cell>
          <cell r="H72" t="str">
            <v>Pack</v>
          </cell>
          <cell r="I72" t="str">
            <v>100Pcs/Pack</v>
          </cell>
          <cell r="K72">
            <v>0</v>
          </cell>
          <cell r="L72">
            <v>0</v>
          </cell>
          <cell r="N72">
            <v>0</v>
          </cell>
          <cell r="O72">
            <v>0</v>
          </cell>
          <cell r="P72" t="str">
            <v>16OZ FLATE LID</v>
          </cell>
          <cell r="Q72" t="str">
            <v/>
          </cell>
          <cell r="R72" t="str">
            <v/>
          </cell>
          <cell r="S72">
            <v>0</v>
          </cell>
          <cell r="T72">
            <v>0</v>
          </cell>
          <cell r="U72">
            <v>0</v>
          </cell>
        </row>
        <row r="73">
          <cell r="A73">
            <v>67</v>
          </cell>
          <cell r="B73" t="str">
            <v>DS-BEV-0030</v>
          </cell>
          <cell r="C73" t="str">
            <v>16OZ DOME LID</v>
          </cell>
          <cell r="D73" t="str">
            <v>Beverage</v>
          </cell>
          <cell r="E73" t="str">
            <v>Pack</v>
          </cell>
          <cell r="F73" t="str">
            <v>100Pcs/Pack</v>
          </cell>
          <cell r="G73">
            <v>0</v>
          </cell>
          <cell r="H73" t="str">
            <v>Pack</v>
          </cell>
          <cell r="I73" t="str">
            <v>100Pcs/Pack</v>
          </cell>
          <cell r="K73">
            <v>0</v>
          </cell>
          <cell r="L73">
            <v>0</v>
          </cell>
          <cell r="N73">
            <v>0</v>
          </cell>
          <cell r="O73">
            <v>0</v>
          </cell>
          <cell r="P73" t="str">
            <v>16OZ DOME LID</v>
          </cell>
          <cell r="Q73" t="str">
            <v/>
          </cell>
          <cell r="R73" t="str">
            <v/>
          </cell>
          <cell r="S73">
            <v>0</v>
          </cell>
          <cell r="T73">
            <v>0</v>
          </cell>
          <cell r="U73">
            <v>0</v>
          </cell>
        </row>
        <row r="74">
          <cell r="A74">
            <v>68</v>
          </cell>
          <cell r="B74" t="str">
            <v>DS-BEV-0031</v>
          </cell>
          <cell r="C74" t="str">
            <v>20OZ PET CUP</v>
          </cell>
          <cell r="D74" t="str">
            <v>Beverage</v>
          </cell>
          <cell r="E74" t="str">
            <v>Pack</v>
          </cell>
          <cell r="F74" t="str">
            <v>50Pcs/Pack</v>
          </cell>
          <cell r="G74">
            <v>0</v>
          </cell>
          <cell r="H74" t="str">
            <v>Pack</v>
          </cell>
          <cell r="I74" t="str">
            <v>50Pcs/Pack</v>
          </cell>
          <cell r="K74">
            <v>0</v>
          </cell>
          <cell r="L74">
            <v>0</v>
          </cell>
          <cell r="N74">
            <v>0</v>
          </cell>
          <cell r="O74">
            <v>0</v>
          </cell>
          <cell r="P74" t="str">
            <v>20OZ PET CUP</v>
          </cell>
          <cell r="Q74" t="str">
            <v/>
          </cell>
          <cell r="R74" t="str">
            <v/>
          </cell>
          <cell r="S74">
            <v>0</v>
          </cell>
          <cell r="T74">
            <v>0</v>
          </cell>
          <cell r="U74">
            <v>0</v>
          </cell>
        </row>
        <row r="75">
          <cell r="A75">
            <v>69</v>
          </cell>
          <cell r="B75" t="str">
            <v>DS-BEV-0032</v>
          </cell>
          <cell r="C75" t="str">
            <v>20OZ FLATE LID</v>
          </cell>
          <cell r="D75" t="str">
            <v>Beverage</v>
          </cell>
          <cell r="E75" t="str">
            <v>Pack</v>
          </cell>
          <cell r="F75" t="str">
            <v>100Pcs/Pack</v>
          </cell>
          <cell r="G75">
            <v>0</v>
          </cell>
          <cell r="H75" t="str">
            <v>Pack</v>
          </cell>
          <cell r="I75" t="str">
            <v>100Pcs/Pack</v>
          </cell>
          <cell r="K75">
            <v>0</v>
          </cell>
          <cell r="L75">
            <v>0</v>
          </cell>
          <cell r="N75">
            <v>0</v>
          </cell>
          <cell r="O75">
            <v>0</v>
          </cell>
          <cell r="P75" t="str">
            <v>20OZ FLATE LID</v>
          </cell>
          <cell r="Q75" t="str">
            <v/>
          </cell>
          <cell r="R75" t="str">
            <v/>
          </cell>
          <cell r="S75">
            <v>0</v>
          </cell>
          <cell r="T75">
            <v>0</v>
          </cell>
          <cell r="U75">
            <v>0</v>
          </cell>
        </row>
        <row r="76">
          <cell r="A76">
            <v>70</v>
          </cell>
          <cell r="B76" t="str">
            <v>DS-BEV-0033</v>
          </cell>
          <cell r="C76" t="str">
            <v>20OZ DOME LID</v>
          </cell>
          <cell r="D76" t="str">
            <v>Beverage</v>
          </cell>
          <cell r="E76" t="str">
            <v>Pack</v>
          </cell>
          <cell r="F76" t="str">
            <v>100Pcs/Pack</v>
          </cell>
          <cell r="G76">
            <v>0</v>
          </cell>
          <cell r="H76" t="str">
            <v>Pack</v>
          </cell>
          <cell r="I76" t="str">
            <v>100Pcs/Pack</v>
          </cell>
          <cell r="K76">
            <v>0</v>
          </cell>
          <cell r="L76">
            <v>0</v>
          </cell>
          <cell r="N76">
            <v>0</v>
          </cell>
          <cell r="O76">
            <v>0</v>
          </cell>
          <cell r="P76" t="str">
            <v>20OZ DOME LID</v>
          </cell>
          <cell r="Q76" t="str">
            <v/>
          </cell>
          <cell r="R76" t="str">
            <v/>
          </cell>
          <cell r="S76">
            <v>0</v>
          </cell>
          <cell r="T76">
            <v>0</v>
          </cell>
          <cell r="U76">
            <v>0</v>
          </cell>
        </row>
        <row r="77">
          <cell r="A77">
            <v>71</v>
          </cell>
          <cell r="B77" t="str">
            <v>DS-BEV-0034</v>
          </cell>
          <cell r="C77" t="str">
            <v>POS PAPER ROLL 80X80</v>
          </cell>
          <cell r="D77" t="str">
            <v>Beverage</v>
          </cell>
          <cell r="E77" t="str">
            <v>Pc</v>
          </cell>
          <cell r="F77" t="str">
            <v>Pc</v>
          </cell>
          <cell r="G77">
            <v>0</v>
          </cell>
          <cell r="H77" t="str">
            <v>Pc</v>
          </cell>
          <cell r="I77" t="str">
            <v>Pc</v>
          </cell>
          <cell r="K77">
            <v>0</v>
          </cell>
          <cell r="L77">
            <v>0</v>
          </cell>
          <cell r="N77">
            <v>0</v>
          </cell>
          <cell r="O77">
            <v>0</v>
          </cell>
          <cell r="P77" t="str">
            <v>POS PAPER ROLL 80X80</v>
          </cell>
          <cell r="Q77" t="str">
            <v/>
          </cell>
          <cell r="R77" t="str">
            <v/>
          </cell>
          <cell r="S77">
            <v>0</v>
          </cell>
          <cell r="T77">
            <v>0</v>
          </cell>
          <cell r="U77">
            <v>0</v>
          </cell>
        </row>
        <row r="78">
          <cell r="A78">
            <v>72</v>
          </cell>
          <cell r="B78" t="str">
            <v>DS-BEV-0035</v>
          </cell>
          <cell r="C78" t="str">
            <v>DVG-MOCHA POWDER</v>
          </cell>
          <cell r="D78" t="str">
            <v>Beverage</v>
          </cell>
          <cell r="E78" t="str">
            <v>Pack</v>
          </cell>
          <cell r="F78" t="str">
            <v>1Kg/Pack</v>
          </cell>
          <cell r="G78">
            <v>0</v>
          </cell>
          <cell r="H78" t="str">
            <v>Pack</v>
          </cell>
          <cell r="I78" t="str">
            <v>1Kg/Pack</v>
          </cell>
          <cell r="K78">
            <v>0</v>
          </cell>
          <cell r="L78">
            <v>0</v>
          </cell>
          <cell r="N78">
            <v>0</v>
          </cell>
          <cell r="O78">
            <v>0</v>
          </cell>
          <cell r="P78" t="str">
            <v>DVG-MOCHA POWDER</v>
          </cell>
          <cell r="Q78" t="str">
            <v/>
          </cell>
          <cell r="R78" t="str">
            <v/>
          </cell>
          <cell r="S78">
            <v>0</v>
          </cell>
          <cell r="T78">
            <v>0</v>
          </cell>
          <cell r="U78">
            <v>0</v>
          </cell>
        </row>
        <row r="79">
          <cell r="A79">
            <v>73</v>
          </cell>
          <cell r="B79" t="str">
            <v>DS-BEV-0036</v>
          </cell>
          <cell r="C79" t="str">
            <v>MY BOY SWEET CONDESED MILK</v>
          </cell>
          <cell r="D79" t="str">
            <v>Beverage</v>
          </cell>
          <cell r="E79" t="str">
            <v>Can</v>
          </cell>
          <cell r="F79" t="str">
            <v>330g/can</v>
          </cell>
          <cell r="G79">
            <v>0</v>
          </cell>
          <cell r="H79" t="str">
            <v>Can</v>
          </cell>
          <cell r="I79" t="str">
            <v>330g/can</v>
          </cell>
          <cell r="K79">
            <v>0</v>
          </cell>
          <cell r="L79">
            <v>0</v>
          </cell>
          <cell r="N79">
            <v>0</v>
          </cell>
          <cell r="O79">
            <v>0</v>
          </cell>
          <cell r="P79" t="str">
            <v>MY BOY SWEET CONDESED MILK</v>
          </cell>
          <cell r="Q79" t="str">
            <v/>
          </cell>
          <cell r="R79" t="str">
            <v/>
          </cell>
          <cell r="S79">
            <v>0</v>
          </cell>
          <cell r="T79">
            <v>0</v>
          </cell>
          <cell r="U79">
            <v>0</v>
          </cell>
        </row>
        <row r="80">
          <cell r="A80">
            <v>74</v>
          </cell>
          <cell r="B80" t="str">
            <v>DS-BEV-0037</v>
          </cell>
          <cell r="C80" t="str">
            <v>NAPKIN 33X33/1PLY-4 FOLDED (BROWN)</v>
          </cell>
          <cell r="D80" t="str">
            <v>Beverage</v>
          </cell>
          <cell r="E80" t="str">
            <v>Pack</v>
          </cell>
          <cell r="F80" t="str">
            <v>300Pcs/Pack</v>
          </cell>
          <cell r="G80">
            <v>0</v>
          </cell>
          <cell r="H80" t="str">
            <v>Pack</v>
          </cell>
          <cell r="I80" t="str">
            <v>300Pcs/Pack</v>
          </cell>
          <cell r="K80">
            <v>0</v>
          </cell>
          <cell r="L80">
            <v>0</v>
          </cell>
          <cell r="N80">
            <v>0</v>
          </cell>
          <cell r="O80">
            <v>0</v>
          </cell>
          <cell r="P80" t="str">
            <v>NAPKIN 33X33/1PLY-4 FOLDED (BROWN)</v>
          </cell>
          <cell r="Q80" t="str">
            <v/>
          </cell>
          <cell r="R80" t="str">
            <v/>
          </cell>
          <cell r="S80">
            <v>0</v>
          </cell>
          <cell r="T80">
            <v>0</v>
          </cell>
          <cell r="U80">
            <v>0</v>
          </cell>
        </row>
        <row r="81">
          <cell r="A81">
            <v>75</v>
          </cell>
          <cell r="B81" t="str">
            <v>DS-BEV-0038</v>
          </cell>
          <cell r="C81" t="str">
            <v>SOVANNAK PALM SUGAR 500G</v>
          </cell>
          <cell r="D81" t="str">
            <v>Beverage</v>
          </cell>
          <cell r="E81" t="str">
            <v>Pack</v>
          </cell>
          <cell r="F81" t="str">
            <v>500g/Pack</v>
          </cell>
          <cell r="G81">
            <v>0</v>
          </cell>
          <cell r="H81" t="str">
            <v>Pack</v>
          </cell>
          <cell r="I81" t="str">
            <v>500g/Pack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 t="str">
            <v>SOVANNAK PALM SUGAR 500G</v>
          </cell>
          <cell r="Q81" t="str">
            <v/>
          </cell>
          <cell r="R81" t="str">
            <v/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A82">
            <v>76</v>
          </cell>
          <cell r="B82" t="str">
            <v>DS-BEV-0040</v>
          </cell>
          <cell r="C82" t="str">
            <v xml:space="preserve">BUTTERFLY PEA TEA FLOWER </v>
          </cell>
          <cell r="D82" t="str">
            <v>Beverage</v>
          </cell>
          <cell r="E82" t="str">
            <v>Kg</v>
          </cell>
          <cell r="F82" t="str">
            <v>500G/Pack</v>
          </cell>
          <cell r="G82">
            <v>0</v>
          </cell>
          <cell r="H82" t="str">
            <v>KG</v>
          </cell>
          <cell r="I82" t="str">
            <v>500G/Pack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 t="str">
            <v xml:space="preserve">BUTTERFLY PEA TEA FLOWER </v>
          </cell>
          <cell r="Q82" t="str">
            <v/>
          </cell>
          <cell r="R82" t="str">
            <v/>
          </cell>
          <cell r="S82">
            <v>0</v>
          </cell>
          <cell r="T82">
            <v>0</v>
          </cell>
          <cell r="U82">
            <v>0</v>
          </cell>
        </row>
        <row r="83">
          <cell r="A83">
            <v>77</v>
          </cell>
          <cell r="B83" t="str">
            <v>DS-BEV-0041</v>
          </cell>
          <cell r="C83" t="str">
            <v>SCHWEPPES SODA WATER</v>
          </cell>
          <cell r="D83" t="str">
            <v>Beverage</v>
          </cell>
          <cell r="E83" t="str">
            <v>Can</v>
          </cell>
          <cell r="F83" t="str">
            <v>330ml/can</v>
          </cell>
          <cell r="G83">
            <v>0</v>
          </cell>
          <cell r="H83" t="str">
            <v>Can</v>
          </cell>
          <cell r="I83" t="str">
            <v>330ml/can</v>
          </cell>
          <cell r="K83">
            <v>0</v>
          </cell>
          <cell r="L83">
            <v>0</v>
          </cell>
          <cell r="N83">
            <v>0</v>
          </cell>
          <cell r="O83">
            <v>0</v>
          </cell>
          <cell r="P83" t="str">
            <v>SCHWEPPES SODA WATER</v>
          </cell>
          <cell r="Q83" t="str">
            <v/>
          </cell>
          <cell r="R83" t="str">
            <v/>
          </cell>
          <cell r="S83">
            <v>0</v>
          </cell>
          <cell r="T83">
            <v>0</v>
          </cell>
          <cell r="U83">
            <v>0</v>
          </cell>
        </row>
        <row r="84">
          <cell r="A84">
            <v>78</v>
          </cell>
          <cell r="B84" t="str">
            <v>DS-BEV-0042</v>
          </cell>
          <cell r="C84" t="str">
            <v>COFFEE STIR STICK PLASTIC OD 6X130MM</v>
          </cell>
          <cell r="D84" t="str">
            <v>Beverage</v>
          </cell>
          <cell r="E84" t="str">
            <v>Pack</v>
          </cell>
          <cell r="F84" t="str">
            <v>250Pcs/Pack</v>
          </cell>
          <cell r="G84">
            <v>0</v>
          </cell>
          <cell r="H84" t="str">
            <v>Pack</v>
          </cell>
          <cell r="I84" t="str">
            <v>250Pcs/Pack</v>
          </cell>
          <cell r="K84">
            <v>0</v>
          </cell>
          <cell r="L84">
            <v>0</v>
          </cell>
          <cell r="N84">
            <v>0</v>
          </cell>
          <cell r="O84">
            <v>0</v>
          </cell>
          <cell r="P84" t="str">
            <v>COFFEE STIR STICK PLASTIC OD 6X130MM</v>
          </cell>
          <cell r="Q84" t="str">
            <v/>
          </cell>
          <cell r="R84" t="str">
            <v/>
          </cell>
          <cell r="S84">
            <v>0</v>
          </cell>
          <cell r="T84">
            <v>0</v>
          </cell>
          <cell r="U84">
            <v>0</v>
          </cell>
        </row>
        <row r="85">
          <cell r="A85">
            <v>79</v>
          </cell>
          <cell r="B85" t="str">
            <v>DS-BEV-0043</v>
          </cell>
          <cell r="C85" t="str">
            <v>PAPER WRAPPED FLEXIBLE STRAW OD 6X21CM</v>
          </cell>
          <cell r="D85" t="str">
            <v>Beverage</v>
          </cell>
          <cell r="E85" t="str">
            <v>Pack</v>
          </cell>
          <cell r="F85" t="str">
            <v>200Pcs/Pack</v>
          </cell>
          <cell r="G85">
            <v>0</v>
          </cell>
          <cell r="H85" t="str">
            <v>Pack</v>
          </cell>
          <cell r="I85" t="str">
            <v>200Pcs/Pack</v>
          </cell>
          <cell r="K85">
            <v>0</v>
          </cell>
          <cell r="L85">
            <v>0</v>
          </cell>
          <cell r="N85">
            <v>0</v>
          </cell>
          <cell r="O85">
            <v>0</v>
          </cell>
          <cell r="P85" t="str">
            <v>PAPER WRAPPED FLEXIBLE STRAW OD 6X21CM</v>
          </cell>
          <cell r="Q85" t="str">
            <v/>
          </cell>
          <cell r="R85" t="str">
            <v/>
          </cell>
          <cell r="S85">
            <v>0</v>
          </cell>
          <cell r="T85">
            <v>0</v>
          </cell>
          <cell r="U85">
            <v>0</v>
          </cell>
        </row>
        <row r="86">
          <cell r="A86">
            <v>80</v>
          </cell>
          <cell r="B86" t="str">
            <v>DS-BEV-0045</v>
          </cell>
          <cell r="C86" t="str">
            <v>MONIN STRAWBERRY PUREE 1L</v>
          </cell>
          <cell r="D86" t="str">
            <v>Beverage</v>
          </cell>
          <cell r="E86" t="str">
            <v>Btl</v>
          </cell>
          <cell r="F86" t="str">
            <v>1L/Btl</v>
          </cell>
          <cell r="G86">
            <v>0</v>
          </cell>
          <cell r="H86" t="str">
            <v>Btl</v>
          </cell>
          <cell r="I86" t="str">
            <v>1L/Btl</v>
          </cell>
          <cell r="K86">
            <v>0</v>
          </cell>
          <cell r="L86">
            <v>0</v>
          </cell>
          <cell r="N86">
            <v>0</v>
          </cell>
          <cell r="O86">
            <v>0</v>
          </cell>
          <cell r="P86" t="str">
            <v>MONIN STRAWBERRY PUREE 1L</v>
          </cell>
          <cell r="Q86" t="str">
            <v/>
          </cell>
          <cell r="R86" t="str">
            <v/>
          </cell>
          <cell r="S86">
            <v>0</v>
          </cell>
          <cell r="T86">
            <v>0</v>
          </cell>
        </row>
        <row r="87">
          <cell r="A87">
            <v>81</v>
          </cell>
          <cell r="B87" t="str">
            <v>DS-BEV-0046</v>
          </cell>
          <cell r="C87" t="str">
            <v>ODK SUGAR SYRUP</v>
          </cell>
          <cell r="D87" t="str">
            <v>Beverage</v>
          </cell>
          <cell r="E87" t="str">
            <v>Btl</v>
          </cell>
          <cell r="F87" t="str">
            <v>750ml/Btl</v>
          </cell>
          <cell r="G87">
            <v>0</v>
          </cell>
          <cell r="H87" t="str">
            <v>Btl</v>
          </cell>
          <cell r="I87" t="str">
            <v>750ml/Btl</v>
          </cell>
          <cell r="K87">
            <v>0</v>
          </cell>
          <cell r="L87">
            <v>0</v>
          </cell>
          <cell r="N87">
            <v>0</v>
          </cell>
          <cell r="O87">
            <v>0</v>
          </cell>
          <cell r="P87" t="str">
            <v>ODK SUGAR SYRUP</v>
          </cell>
          <cell r="Q87" t="str">
            <v/>
          </cell>
          <cell r="R87" t="str">
            <v/>
          </cell>
          <cell r="S87">
            <v>0</v>
          </cell>
          <cell r="T87">
            <v>0</v>
          </cell>
        </row>
        <row r="88">
          <cell r="A88">
            <v>82</v>
          </cell>
          <cell r="B88" t="str">
            <v>DS-BEV-0047</v>
          </cell>
          <cell r="C88" t="str">
            <v>MONIN POWDER VANILLA 1KG</v>
          </cell>
          <cell r="D88" t="str">
            <v>Beverage</v>
          </cell>
          <cell r="E88" t="str">
            <v>Kg</v>
          </cell>
          <cell r="F88" t="str">
            <v>1Kg/Pack</v>
          </cell>
          <cell r="G88">
            <v>0</v>
          </cell>
          <cell r="H88" t="str">
            <v>Kg</v>
          </cell>
          <cell r="I88" t="str">
            <v>1Kg/Pack</v>
          </cell>
          <cell r="K88">
            <v>0</v>
          </cell>
          <cell r="L88">
            <v>0</v>
          </cell>
          <cell r="N88">
            <v>0</v>
          </cell>
          <cell r="O88">
            <v>0</v>
          </cell>
          <cell r="P88" t="str">
            <v>MONIN POWDER VANILLA 1KG</v>
          </cell>
          <cell r="Q88" t="str">
            <v/>
          </cell>
          <cell r="R88" t="str">
            <v/>
          </cell>
          <cell r="S88">
            <v>0</v>
          </cell>
          <cell r="T88">
            <v>0</v>
          </cell>
        </row>
        <row r="89">
          <cell r="A89">
            <v>83</v>
          </cell>
          <cell r="B89" t="str">
            <v>DS-BEV-0049</v>
          </cell>
          <cell r="C89" t="str">
            <v>50 TEABAGS PER BOX EARL GREY</v>
          </cell>
          <cell r="D89" t="str">
            <v>Beverage</v>
          </cell>
          <cell r="E89" t="str">
            <v>Box</v>
          </cell>
          <cell r="F89" t="str">
            <v>50pcs/Box</v>
          </cell>
          <cell r="G89">
            <v>0</v>
          </cell>
          <cell r="H89" t="str">
            <v>Box</v>
          </cell>
          <cell r="I89" t="str">
            <v>50pcs/Box</v>
          </cell>
          <cell r="K89">
            <v>0</v>
          </cell>
          <cell r="L89">
            <v>0</v>
          </cell>
          <cell r="N89">
            <v>0</v>
          </cell>
          <cell r="O89">
            <v>0</v>
          </cell>
          <cell r="P89" t="str">
            <v>50 TEABAGS PER BOX EARL GREY</v>
          </cell>
          <cell r="Q89" t="str">
            <v/>
          </cell>
          <cell r="R89" t="str">
            <v/>
          </cell>
          <cell r="S89">
            <v>0</v>
          </cell>
          <cell r="T89">
            <v>0</v>
          </cell>
        </row>
        <row r="90">
          <cell r="A90">
            <v>84</v>
          </cell>
          <cell r="B90" t="str">
            <v>DS-BEV-0050</v>
          </cell>
          <cell r="C90" t="str">
            <v>50 TEABAGE PER BOX ENGLISH BREAKFAST</v>
          </cell>
          <cell r="D90" t="str">
            <v>Beverage</v>
          </cell>
          <cell r="E90" t="str">
            <v>Box</v>
          </cell>
          <cell r="F90" t="str">
            <v>50pcs/Box</v>
          </cell>
          <cell r="G90">
            <v>0</v>
          </cell>
          <cell r="H90" t="str">
            <v>Box</v>
          </cell>
          <cell r="I90" t="str">
            <v>50pcs/Box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 t="str">
            <v>50 TEABAGE PER BOX ENGLISH BREAKFAST</v>
          </cell>
          <cell r="Q90" t="str">
            <v/>
          </cell>
          <cell r="R90" t="str">
            <v/>
          </cell>
          <cell r="S90">
            <v>0</v>
          </cell>
          <cell r="T90">
            <v>0</v>
          </cell>
          <cell r="V90">
            <v>0</v>
          </cell>
        </row>
        <row r="91">
          <cell r="A91">
            <v>85</v>
          </cell>
          <cell r="B91" t="str">
            <v>DS-BEV-0051</v>
          </cell>
          <cell r="C91" t="str">
            <v>50 SILKENS PER BOX DARJEELING</v>
          </cell>
          <cell r="D91" t="str">
            <v>Beverage</v>
          </cell>
          <cell r="E91" t="str">
            <v>Box</v>
          </cell>
          <cell r="F91" t="str">
            <v>50pcs/Box</v>
          </cell>
          <cell r="G91">
            <v>0</v>
          </cell>
          <cell r="H91" t="str">
            <v>Box</v>
          </cell>
          <cell r="I91" t="str">
            <v>50pcs/Box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 t="str">
            <v>50 SILKENS PER BOX DARJEELING</v>
          </cell>
          <cell r="Q91" t="str">
            <v/>
          </cell>
          <cell r="R91" t="str">
            <v/>
          </cell>
          <cell r="S91">
            <v>0</v>
          </cell>
          <cell r="T91">
            <v>0</v>
          </cell>
        </row>
        <row r="92">
          <cell r="A92">
            <v>86</v>
          </cell>
          <cell r="B92" t="str">
            <v>DS-BEV-0052</v>
          </cell>
          <cell r="C92" t="str">
            <v>50 TEABAGS PER BOX JASMINE</v>
          </cell>
          <cell r="D92" t="str">
            <v>Beverage</v>
          </cell>
          <cell r="E92" t="str">
            <v>Box</v>
          </cell>
          <cell r="F92" t="str">
            <v>50pcs/Box</v>
          </cell>
          <cell r="G92">
            <v>0</v>
          </cell>
          <cell r="H92" t="str">
            <v>Box</v>
          </cell>
          <cell r="I92" t="str">
            <v>50pcs/Box</v>
          </cell>
          <cell r="K92">
            <v>0</v>
          </cell>
          <cell r="L92">
            <v>0</v>
          </cell>
          <cell r="N92">
            <v>0</v>
          </cell>
          <cell r="O92">
            <v>0</v>
          </cell>
          <cell r="P92" t="str">
            <v>50 TEABAGS PER BOX JASMINE</v>
          </cell>
          <cell r="Q92" t="str">
            <v/>
          </cell>
          <cell r="R92" t="str">
            <v/>
          </cell>
          <cell r="S92">
            <v>0</v>
          </cell>
          <cell r="T92">
            <v>0</v>
          </cell>
        </row>
        <row r="93">
          <cell r="A93">
            <v>87</v>
          </cell>
          <cell r="B93" t="str">
            <v>DS-BEV-0056</v>
          </cell>
          <cell r="C93" t="str">
            <v>MONIN VANILLA SYRUP 750ML</v>
          </cell>
          <cell r="D93" t="str">
            <v>Beverage</v>
          </cell>
          <cell r="E93" t="str">
            <v>Btl</v>
          </cell>
          <cell r="F93" t="str">
            <v>700ml/Btl</v>
          </cell>
          <cell r="G93">
            <v>0</v>
          </cell>
          <cell r="H93" t="str">
            <v>Btl</v>
          </cell>
          <cell r="I93" t="str">
            <v>700ml/Btl</v>
          </cell>
          <cell r="K93">
            <v>0</v>
          </cell>
          <cell r="L93">
            <v>0</v>
          </cell>
          <cell r="N93">
            <v>0</v>
          </cell>
          <cell r="O93">
            <v>0</v>
          </cell>
          <cell r="P93" t="str">
            <v>MONIN VANILLA SYRUP 750ML</v>
          </cell>
          <cell r="Q93" t="str">
            <v/>
          </cell>
          <cell r="R93" t="str">
            <v/>
          </cell>
          <cell r="S93">
            <v>0</v>
          </cell>
          <cell r="T93">
            <v>0</v>
          </cell>
        </row>
        <row r="94">
          <cell r="A94">
            <v>88</v>
          </cell>
          <cell r="B94" t="str">
            <v>DS-BEV-0057</v>
          </cell>
          <cell r="C94" t="str">
            <v>WATERMELON FRUIT</v>
          </cell>
          <cell r="D94" t="str">
            <v>Beverage</v>
          </cell>
          <cell r="E94" t="str">
            <v>Pc</v>
          </cell>
          <cell r="F94" t="str">
            <v>Pc</v>
          </cell>
          <cell r="G94">
            <v>0</v>
          </cell>
          <cell r="H94" t="str">
            <v>Pc</v>
          </cell>
          <cell r="I94" t="str">
            <v>Pc</v>
          </cell>
          <cell r="K94">
            <v>0</v>
          </cell>
          <cell r="L94">
            <v>0</v>
          </cell>
          <cell r="N94">
            <v>0</v>
          </cell>
          <cell r="O94">
            <v>0</v>
          </cell>
          <cell r="P94" t="str">
            <v>WATERMELON FRUIT</v>
          </cell>
          <cell r="Q94" t="str">
            <v/>
          </cell>
          <cell r="R94" t="str">
            <v/>
          </cell>
          <cell r="S94">
            <v>0</v>
          </cell>
          <cell r="T94">
            <v>0</v>
          </cell>
        </row>
        <row r="95">
          <cell r="A95">
            <v>89</v>
          </cell>
          <cell r="B95" t="str">
            <v>DS-BEV-0058</v>
          </cell>
          <cell r="C95" t="str">
            <v>DVG-WHITE CHOCOLATE SAUCE</v>
          </cell>
          <cell r="D95" t="str">
            <v>Beverage</v>
          </cell>
          <cell r="E95" t="str">
            <v>Btl</v>
          </cell>
          <cell r="F95" t="str">
            <v>2L/Btl</v>
          </cell>
          <cell r="G95">
            <v>0</v>
          </cell>
          <cell r="H95" t="str">
            <v>Btl</v>
          </cell>
          <cell r="I95" t="str">
            <v>2L/Btl</v>
          </cell>
          <cell r="K95">
            <v>0</v>
          </cell>
          <cell r="L95">
            <v>0</v>
          </cell>
          <cell r="N95">
            <v>0</v>
          </cell>
          <cell r="O95">
            <v>0</v>
          </cell>
          <cell r="P95" t="str">
            <v>DVG-WHITE CHOCOLATE SAUCE</v>
          </cell>
          <cell r="Q95" t="str">
            <v/>
          </cell>
          <cell r="R95" t="str">
            <v/>
          </cell>
          <cell r="S95">
            <v>0</v>
          </cell>
          <cell r="T95">
            <v>0</v>
          </cell>
        </row>
        <row r="96">
          <cell r="A96">
            <v>90</v>
          </cell>
          <cell r="B96" t="str">
            <v>DS-BEV-0059</v>
          </cell>
          <cell r="C96" t="str">
            <v>HOMEMADE YOGURT</v>
          </cell>
          <cell r="D96" t="str">
            <v>Beverage</v>
          </cell>
          <cell r="E96" t="str">
            <v>Kg</v>
          </cell>
          <cell r="F96" t="str">
            <v>Kg</v>
          </cell>
          <cell r="G96">
            <v>0</v>
          </cell>
          <cell r="H96" t="str">
            <v>Kg</v>
          </cell>
          <cell r="I96" t="str">
            <v>Kg</v>
          </cell>
          <cell r="K96">
            <v>0</v>
          </cell>
          <cell r="L96">
            <v>0</v>
          </cell>
          <cell r="N96">
            <v>0</v>
          </cell>
          <cell r="O96">
            <v>0</v>
          </cell>
          <cell r="P96" t="str">
            <v>HOMEMADE YOGURT</v>
          </cell>
          <cell r="Q96" t="str">
            <v/>
          </cell>
          <cell r="R96" t="str">
            <v/>
          </cell>
          <cell r="S96">
            <v>0</v>
          </cell>
          <cell r="T96">
            <v>0</v>
          </cell>
        </row>
        <row r="97">
          <cell r="A97">
            <v>91</v>
          </cell>
          <cell r="B97" t="str">
            <v>DS-BEV-0060</v>
          </cell>
          <cell r="C97" t="str">
            <v>HANDLE PAPER BAG</v>
          </cell>
          <cell r="D97" t="str">
            <v>Beverage</v>
          </cell>
          <cell r="E97" t="str">
            <v>Pack</v>
          </cell>
          <cell r="F97" t="str">
            <v>20Pcs/Pack</v>
          </cell>
          <cell r="G97">
            <v>0</v>
          </cell>
          <cell r="H97" t="str">
            <v>Pack</v>
          </cell>
          <cell r="I97" t="str">
            <v>20Pcs/Pack</v>
          </cell>
          <cell r="K97">
            <v>0</v>
          </cell>
          <cell r="L97">
            <v>0</v>
          </cell>
          <cell r="N97">
            <v>0</v>
          </cell>
          <cell r="O97">
            <v>0</v>
          </cell>
          <cell r="P97" t="str">
            <v>HANDLE PAPER BAG</v>
          </cell>
          <cell r="Q97" t="str">
            <v/>
          </cell>
          <cell r="R97" t="str">
            <v/>
          </cell>
          <cell r="S97">
            <v>0</v>
          </cell>
          <cell r="T97">
            <v>0</v>
          </cell>
        </row>
        <row r="98">
          <cell r="A98">
            <v>92</v>
          </cell>
          <cell r="B98" t="str">
            <v>DS-BEV-0061</v>
          </cell>
          <cell r="C98" t="str">
            <v>TAKE A WAY PLASTIC BAG FOR 1 CUP</v>
          </cell>
          <cell r="D98" t="str">
            <v>Beverage</v>
          </cell>
          <cell r="E98" t="str">
            <v>Pack</v>
          </cell>
          <cell r="F98" t="str">
            <v>100Pcs/Pack</v>
          </cell>
          <cell r="G98">
            <v>0</v>
          </cell>
          <cell r="H98" t="str">
            <v>Pack</v>
          </cell>
          <cell r="I98" t="str">
            <v>100Pcs/Pack</v>
          </cell>
          <cell r="K98">
            <v>0</v>
          </cell>
          <cell r="L98">
            <v>0</v>
          </cell>
          <cell r="N98">
            <v>0</v>
          </cell>
          <cell r="O98">
            <v>0</v>
          </cell>
          <cell r="P98" t="str">
            <v>TAKE A WAY PLASTIC BAG FOR 1 CUP</v>
          </cell>
          <cell r="Q98" t="str">
            <v/>
          </cell>
          <cell r="R98" t="str">
            <v/>
          </cell>
          <cell r="S98">
            <v>0</v>
          </cell>
          <cell r="T98">
            <v>0</v>
          </cell>
        </row>
        <row r="99">
          <cell r="A99">
            <v>93</v>
          </cell>
          <cell r="B99" t="str">
            <v>DS-BEV-0062</v>
          </cell>
          <cell r="C99" t="str">
            <v>(US) CUP HOLDER FOR 2 CUPS ​​​​​​1X300'S</v>
          </cell>
          <cell r="D99" t="str">
            <v>Beverage</v>
          </cell>
          <cell r="E99" t="str">
            <v>Pc</v>
          </cell>
          <cell r="F99" t="str">
            <v>Pc</v>
          </cell>
          <cell r="G99">
            <v>0</v>
          </cell>
          <cell r="H99" t="str">
            <v>Pc</v>
          </cell>
          <cell r="I99" t="str">
            <v>Pc</v>
          </cell>
          <cell r="K99">
            <v>0</v>
          </cell>
          <cell r="L99">
            <v>0</v>
          </cell>
          <cell r="N99">
            <v>0</v>
          </cell>
          <cell r="O99">
            <v>0</v>
          </cell>
          <cell r="P99" t="str">
            <v>(US) CUP HOLDER FOR 2 CUPS ​​​​​​1X300'S</v>
          </cell>
          <cell r="Q99" t="str">
            <v/>
          </cell>
          <cell r="R99" t="str">
            <v/>
          </cell>
          <cell r="S99">
            <v>0</v>
          </cell>
          <cell r="T99">
            <v>0</v>
          </cell>
        </row>
        <row r="100">
          <cell r="A100">
            <v>94</v>
          </cell>
          <cell r="B100" t="str">
            <v>DS-BEV-0063</v>
          </cell>
          <cell r="C100" t="str">
            <v>WHITE SUGAR SACHET ( 250'SX7G )</v>
          </cell>
          <cell r="D100" t="str">
            <v>Beverage</v>
          </cell>
          <cell r="E100" t="str">
            <v>Pack</v>
          </cell>
          <cell r="F100" t="str">
            <v>250pcs/Pack</v>
          </cell>
          <cell r="G100">
            <v>0</v>
          </cell>
          <cell r="H100" t="str">
            <v>Pack</v>
          </cell>
          <cell r="I100" t="str">
            <v>250pcs/Pack</v>
          </cell>
          <cell r="K100">
            <v>0</v>
          </cell>
          <cell r="L100">
            <v>0</v>
          </cell>
          <cell r="N100">
            <v>0</v>
          </cell>
          <cell r="O100">
            <v>0</v>
          </cell>
          <cell r="P100" t="str">
            <v>WHITE SUGAR SACHET ( 250'SX7G )</v>
          </cell>
          <cell r="Q100" t="str">
            <v/>
          </cell>
          <cell r="R100" t="str">
            <v/>
          </cell>
          <cell r="S100">
            <v>0</v>
          </cell>
          <cell r="T100">
            <v>0</v>
          </cell>
        </row>
        <row r="101">
          <cell r="A101">
            <v>95</v>
          </cell>
          <cell r="B101" t="str">
            <v>DS-BEV-0064</v>
          </cell>
          <cell r="C101" t="str">
            <v>LACTASOY 1L</v>
          </cell>
          <cell r="D101" t="str">
            <v>Beverage</v>
          </cell>
          <cell r="E101" t="str">
            <v>Box</v>
          </cell>
          <cell r="F101" t="str">
            <v>1L/Box</v>
          </cell>
          <cell r="G101">
            <v>0</v>
          </cell>
          <cell r="H101" t="str">
            <v>Box</v>
          </cell>
          <cell r="I101" t="str">
            <v>1L/Box</v>
          </cell>
          <cell r="K101">
            <v>0</v>
          </cell>
          <cell r="L101">
            <v>0</v>
          </cell>
          <cell r="N101">
            <v>0</v>
          </cell>
          <cell r="O101">
            <v>0</v>
          </cell>
          <cell r="P101" t="str">
            <v>LACTASOY 1L</v>
          </cell>
          <cell r="Q101" t="str">
            <v/>
          </cell>
          <cell r="R101" t="str">
            <v/>
          </cell>
          <cell r="S101">
            <v>0</v>
          </cell>
          <cell r="T101">
            <v>0</v>
          </cell>
        </row>
        <row r="102">
          <cell r="A102">
            <v>96</v>
          </cell>
          <cell r="B102" t="str">
            <v>DS-BEV-0065</v>
          </cell>
          <cell r="C102" t="str">
            <v>FILM WRAPPED FLEXIBLE STRAW OD 8X24CM</v>
          </cell>
          <cell r="D102" t="str">
            <v>Beverage</v>
          </cell>
          <cell r="E102" t="str">
            <v>Pack</v>
          </cell>
          <cell r="F102" t="str">
            <v>100Pcs/Pack</v>
          </cell>
          <cell r="G102">
            <v>0</v>
          </cell>
          <cell r="H102" t="str">
            <v>Pack</v>
          </cell>
          <cell r="I102" t="str">
            <v>100Pcs/Pack</v>
          </cell>
          <cell r="K102">
            <v>0</v>
          </cell>
          <cell r="L102">
            <v>0</v>
          </cell>
          <cell r="N102">
            <v>0</v>
          </cell>
          <cell r="O102">
            <v>0</v>
          </cell>
          <cell r="P102" t="str">
            <v>FILM WRAPPED FLEXIBLE STRAW OD 8X24CM</v>
          </cell>
          <cell r="Q102" t="str">
            <v/>
          </cell>
          <cell r="R102" t="str">
            <v/>
          </cell>
          <cell r="S102">
            <v>0</v>
          </cell>
          <cell r="T102">
            <v>0</v>
          </cell>
        </row>
        <row r="103">
          <cell r="A103">
            <v>97</v>
          </cell>
          <cell r="B103" t="str">
            <v>DS-BEV-0066</v>
          </cell>
          <cell r="C103" t="str">
            <v>CHRYSANTHEMUM TEA-KECH HUY</v>
          </cell>
          <cell r="D103" t="str">
            <v>Beverage</v>
          </cell>
          <cell r="E103" t="str">
            <v>Pack</v>
          </cell>
          <cell r="F103" t="str">
            <v>1Kg/Pack</v>
          </cell>
          <cell r="G103">
            <v>0</v>
          </cell>
          <cell r="H103" t="str">
            <v>Pack</v>
          </cell>
          <cell r="I103" t="str">
            <v>1Kg/Pack</v>
          </cell>
          <cell r="K103">
            <v>0</v>
          </cell>
          <cell r="L103">
            <v>0</v>
          </cell>
          <cell r="N103">
            <v>0</v>
          </cell>
          <cell r="O103">
            <v>0</v>
          </cell>
          <cell r="P103" t="str">
            <v>CHRYSANTHEMUM TEA-KECH HUY</v>
          </cell>
          <cell r="Q103" t="str">
            <v/>
          </cell>
          <cell r="R103" t="str">
            <v/>
          </cell>
          <cell r="S103">
            <v>0</v>
          </cell>
          <cell r="T103">
            <v>0</v>
          </cell>
        </row>
        <row r="104">
          <cell r="A104">
            <v>98</v>
          </cell>
          <cell r="B104" t="str">
            <v>DS-BEV-0067</v>
          </cell>
          <cell r="C104" t="str">
            <v>PANDAN TEA</v>
          </cell>
          <cell r="D104" t="str">
            <v>Beverage</v>
          </cell>
          <cell r="E104" t="str">
            <v>Box</v>
          </cell>
          <cell r="F104" t="str">
            <v>25pcs/Box</v>
          </cell>
          <cell r="G104">
            <v>0</v>
          </cell>
          <cell r="H104" t="str">
            <v>Box</v>
          </cell>
          <cell r="I104" t="str">
            <v>25pcs/Box</v>
          </cell>
          <cell r="K104">
            <v>0</v>
          </cell>
          <cell r="L104">
            <v>0</v>
          </cell>
          <cell r="N104">
            <v>0</v>
          </cell>
          <cell r="O104">
            <v>0</v>
          </cell>
          <cell r="P104" t="str">
            <v>PANDAN TEA</v>
          </cell>
          <cell r="Q104" t="str">
            <v/>
          </cell>
          <cell r="R104" t="str">
            <v/>
          </cell>
          <cell r="S104">
            <v>0</v>
          </cell>
          <cell r="T104">
            <v>0</v>
          </cell>
        </row>
        <row r="105">
          <cell r="A105">
            <v>99</v>
          </cell>
          <cell r="B105" t="str">
            <v>DS-BEV-0068</v>
          </cell>
          <cell r="C105" t="str">
            <v>LEMON GRASS TEA</v>
          </cell>
          <cell r="D105" t="str">
            <v>Beverage</v>
          </cell>
          <cell r="E105" t="str">
            <v>Box</v>
          </cell>
          <cell r="F105" t="str">
            <v>25pcs/Box</v>
          </cell>
          <cell r="G105">
            <v>0</v>
          </cell>
          <cell r="H105" t="str">
            <v>Box</v>
          </cell>
          <cell r="I105" t="str">
            <v>25pcs/Box</v>
          </cell>
          <cell r="K105">
            <v>0</v>
          </cell>
          <cell r="L105">
            <v>0</v>
          </cell>
          <cell r="N105">
            <v>0</v>
          </cell>
          <cell r="O105">
            <v>0</v>
          </cell>
          <cell r="P105" t="str">
            <v>LEMON GRASS TEA</v>
          </cell>
          <cell r="Q105" t="str">
            <v/>
          </cell>
          <cell r="R105" t="str">
            <v/>
          </cell>
          <cell r="S105">
            <v>0</v>
          </cell>
          <cell r="T105">
            <v>0</v>
          </cell>
        </row>
        <row r="106">
          <cell r="A106">
            <v>100</v>
          </cell>
          <cell r="B106" t="str">
            <v>DS-BEV-0070</v>
          </cell>
          <cell r="C106" t="str">
            <v>CREAM CHARGER GAS</v>
          </cell>
          <cell r="D106" t="str">
            <v>Beverage</v>
          </cell>
          <cell r="E106" t="str">
            <v>Box</v>
          </cell>
          <cell r="F106" t="str">
            <v>10Pcs/Box</v>
          </cell>
          <cell r="G106">
            <v>0</v>
          </cell>
          <cell r="H106" t="str">
            <v>Box</v>
          </cell>
          <cell r="I106" t="str">
            <v>10Pcs/Box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 t="str">
            <v>CREAM CHARGER GAS</v>
          </cell>
          <cell r="Q106" t="str">
            <v/>
          </cell>
          <cell r="R106" t="str">
            <v/>
          </cell>
          <cell r="S106">
            <v>0</v>
          </cell>
          <cell r="T106">
            <v>0</v>
          </cell>
          <cell r="V106">
            <v>0</v>
          </cell>
        </row>
        <row r="107">
          <cell r="A107">
            <v>101</v>
          </cell>
          <cell r="B107" t="str">
            <v>DS-BEV-0072</v>
          </cell>
          <cell r="C107" t="str">
            <v>CORN SUGAR SACHET (TROPICANA SLIM)</v>
          </cell>
          <cell r="D107" t="str">
            <v>Beverage</v>
          </cell>
          <cell r="E107" t="str">
            <v>Box</v>
          </cell>
          <cell r="F107" t="str">
            <v>100Pcs/Box</v>
          </cell>
          <cell r="G107">
            <v>0</v>
          </cell>
          <cell r="H107" t="str">
            <v>Box</v>
          </cell>
          <cell r="I107" t="str">
            <v>100Pcs/Box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 t="str">
            <v>CORN SUGAR SACHET (TROPICANA SLIM)</v>
          </cell>
          <cell r="Q107" t="str">
            <v/>
          </cell>
          <cell r="R107" t="str">
            <v/>
          </cell>
          <cell r="S107">
            <v>0</v>
          </cell>
          <cell r="T107">
            <v>0</v>
          </cell>
        </row>
        <row r="108">
          <cell r="A108">
            <v>102</v>
          </cell>
          <cell r="B108" t="str">
            <v>DS-FOD-0051</v>
          </cell>
          <cell r="C108" t="str">
            <v>UNSALT BUTTER ANCHOR</v>
          </cell>
          <cell r="D108" t="str">
            <v>Food</v>
          </cell>
          <cell r="E108" t="str">
            <v>Pack</v>
          </cell>
          <cell r="F108" t="str">
            <v>5Kg/Pack</v>
          </cell>
          <cell r="G108">
            <v>0</v>
          </cell>
          <cell r="H108" t="str">
            <v>Pack</v>
          </cell>
          <cell r="I108" t="str">
            <v>5Kg/Pack</v>
          </cell>
          <cell r="K108">
            <v>0</v>
          </cell>
          <cell r="L108">
            <v>0</v>
          </cell>
          <cell r="N108">
            <v>0</v>
          </cell>
          <cell r="O108">
            <v>0</v>
          </cell>
          <cell r="P108" t="str">
            <v>UNSALT BUTTER ANCHOR</v>
          </cell>
          <cell r="Q108" t="str">
            <v/>
          </cell>
          <cell r="R108" t="str">
            <v/>
          </cell>
          <cell r="S108">
            <v>0</v>
          </cell>
          <cell r="T108">
            <v>0</v>
          </cell>
        </row>
        <row r="109">
          <cell r="A109">
            <v>103</v>
          </cell>
          <cell r="B109" t="str">
            <v>DS-FOD-0055</v>
          </cell>
          <cell r="C109" t="str">
            <v>PARMASAN CHEESE POWDER</v>
          </cell>
          <cell r="D109" t="str">
            <v>Food</v>
          </cell>
          <cell r="E109" t="str">
            <v>Pack</v>
          </cell>
          <cell r="F109" t="str">
            <v>1Kg/Pack</v>
          </cell>
          <cell r="G109">
            <v>0</v>
          </cell>
          <cell r="H109" t="str">
            <v>Pack</v>
          </cell>
          <cell r="I109" t="str">
            <v>1Kg/Pack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 t="str">
            <v>PARMASAN CHEESE POWDER</v>
          </cell>
          <cell r="Q109" t="str">
            <v/>
          </cell>
          <cell r="R109" t="str">
            <v/>
          </cell>
          <cell r="S109">
            <v>0</v>
          </cell>
          <cell r="T109">
            <v>0</v>
          </cell>
          <cell r="V109">
            <v>0</v>
          </cell>
        </row>
        <row r="110">
          <cell r="A110">
            <v>104</v>
          </cell>
          <cell r="B110" t="str">
            <v>DS-GN-0029</v>
          </cell>
          <cell r="C110" t="str">
            <v>MOZZARELLA CHEESE 2.3KG</v>
          </cell>
          <cell r="D110" t="str">
            <v>General</v>
          </cell>
          <cell r="E110" t="str">
            <v>Pack</v>
          </cell>
          <cell r="F110" t="str">
            <v>2.30Kg/Pack</v>
          </cell>
          <cell r="G110">
            <v>0</v>
          </cell>
          <cell r="H110" t="str">
            <v>Pack</v>
          </cell>
          <cell r="I110" t="str">
            <v>2.30Kg/Pack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 t="str">
            <v>MOZZARELLA CHEESE 2.3KG</v>
          </cell>
          <cell r="Q110" t="str">
            <v/>
          </cell>
          <cell r="R110" t="str">
            <v/>
          </cell>
          <cell r="S110">
            <v>0</v>
          </cell>
          <cell r="T110">
            <v>0</v>
          </cell>
        </row>
        <row r="111">
          <cell r="A111">
            <v>105</v>
          </cell>
          <cell r="B111" t="str">
            <v>DS-FOD-0059</v>
          </cell>
          <cell r="C111" t="str">
            <v>GROUND CINNAMON</v>
          </cell>
          <cell r="D111" t="str">
            <v>Food</v>
          </cell>
          <cell r="E111" t="str">
            <v>Kg</v>
          </cell>
          <cell r="F111" t="str">
            <v>Kg</v>
          </cell>
          <cell r="G111">
            <v>0</v>
          </cell>
          <cell r="H111" t="str">
            <v>Kg</v>
          </cell>
          <cell r="I111" t="str">
            <v>Kg</v>
          </cell>
          <cell r="K111">
            <v>0</v>
          </cell>
          <cell r="L111">
            <v>0</v>
          </cell>
          <cell r="N111">
            <v>0</v>
          </cell>
          <cell r="O111">
            <v>0</v>
          </cell>
          <cell r="P111" t="str">
            <v>GROUND CINNAMON</v>
          </cell>
          <cell r="Q111" t="str">
            <v/>
          </cell>
          <cell r="R111" t="str">
            <v/>
          </cell>
          <cell r="S111">
            <v>0</v>
          </cell>
          <cell r="T111">
            <v>0</v>
          </cell>
        </row>
        <row r="112">
          <cell r="A112">
            <v>106</v>
          </cell>
          <cell r="B112" t="str">
            <v>DS-FOD-0060</v>
          </cell>
          <cell r="C112" t="str">
            <v>MUESLI 750G</v>
          </cell>
          <cell r="D112" t="str">
            <v>Food</v>
          </cell>
          <cell r="E112" t="str">
            <v>Pack</v>
          </cell>
          <cell r="F112" t="str">
            <v>750g/Pack</v>
          </cell>
          <cell r="G112">
            <v>0</v>
          </cell>
          <cell r="H112" t="str">
            <v>Pack</v>
          </cell>
          <cell r="I112" t="str">
            <v>750g/Pack</v>
          </cell>
          <cell r="K112">
            <v>0</v>
          </cell>
          <cell r="L112">
            <v>0</v>
          </cell>
          <cell r="N112">
            <v>0</v>
          </cell>
          <cell r="O112">
            <v>0</v>
          </cell>
          <cell r="P112" t="str">
            <v>MUESLI 750G</v>
          </cell>
          <cell r="Q112" t="str">
            <v/>
          </cell>
          <cell r="R112" t="str">
            <v/>
          </cell>
          <cell r="S112">
            <v>0</v>
          </cell>
          <cell r="T112">
            <v>0</v>
          </cell>
        </row>
        <row r="113">
          <cell r="A113">
            <v>107</v>
          </cell>
          <cell r="B113" t="str">
            <v>DS-FOD-0061</v>
          </cell>
          <cell r="C113" t="str">
            <v>SPAGHETTI 500G</v>
          </cell>
          <cell r="D113" t="str">
            <v>Food</v>
          </cell>
          <cell r="E113" t="str">
            <v>Pack</v>
          </cell>
          <cell r="F113" t="str">
            <v>500g/Pack</v>
          </cell>
          <cell r="G113">
            <v>0</v>
          </cell>
          <cell r="H113" t="str">
            <v>Pack</v>
          </cell>
          <cell r="I113" t="str">
            <v>500g/Pack</v>
          </cell>
          <cell r="K113">
            <v>0</v>
          </cell>
          <cell r="L113">
            <v>0</v>
          </cell>
          <cell r="N113">
            <v>0</v>
          </cell>
          <cell r="O113">
            <v>0</v>
          </cell>
          <cell r="P113" t="str">
            <v>SPAGHETTI 500G</v>
          </cell>
          <cell r="Q113" t="str">
            <v/>
          </cell>
          <cell r="R113" t="str">
            <v/>
          </cell>
          <cell r="S113">
            <v>0</v>
          </cell>
          <cell r="T113">
            <v>0</v>
          </cell>
        </row>
        <row r="114">
          <cell r="A114">
            <v>108</v>
          </cell>
          <cell r="B114" t="str">
            <v>DS-FOD-0063</v>
          </cell>
          <cell r="C114" t="str">
            <v>CORN OIL 2L</v>
          </cell>
          <cell r="D114" t="str">
            <v>Food</v>
          </cell>
          <cell r="E114" t="str">
            <v>Btl</v>
          </cell>
          <cell r="F114" t="str">
            <v>2L/Btl</v>
          </cell>
          <cell r="G114">
            <v>0</v>
          </cell>
          <cell r="H114" t="str">
            <v>Btl</v>
          </cell>
          <cell r="I114" t="str">
            <v>2L/Btl</v>
          </cell>
          <cell r="K114">
            <v>0</v>
          </cell>
          <cell r="L114">
            <v>0</v>
          </cell>
          <cell r="N114">
            <v>0</v>
          </cell>
          <cell r="O114">
            <v>0</v>
          </cell>
          <cell r="P114" t="str">
            <v>CORN OIL 2L</v>
          </cell>
          <cell r="Q114" t="str">
            <v/>
          </cell>
          <cell r="R114" t="str">
            <v/>
          </cell>
          <cell r="S114">
            <v>0</v>
          </cell>
          <cell r="T114">
            <v>0</v>
          </cell>
        </row>
        <row r="115">
          <cell r="A115">
            <v>109</v>
          </cell>
          <cell r="B115" t="str">
            <v>DS-FOD-0064</v>
          </cell>
          <cell r="C115" t="str">
            <v>OLIVE OIL​ 5L</v>
          </cell>
          <cell r="D115" t="str">
            <v>Food</v>
          </cell>
          <cell r="E115" t="str">
            <v>Tin</v>
          </cell>
          <cell r="F115" t="str">
            <v>5L/Tin</v>
          </cell>
          <cell r="G115">
            <v>0</v>
          </cell>
          <cell r="H115" t="str">
            <v>Tin</v>
          </cell>
          <cell r="I115" t="str">
            <v>5L/Tin</v>
          </cell>
          <cell r="K115">
            <v>0</v>
          </cell>
          <cell r="L115">
            <v>0</v>
          </cell>
          <cell r="N115">
            <v>0</v>
          </cell>
          <cell r="O115">
            <v>0</v>
          </cell>
          <cell r="P115" t="str">
            <v>OLIVE OIL​ 5L</v>
          </cell>
          <cell r="Q115" t="str">
            <v/>
          </cell>
          <cell r="R115" t="str">
            <v/>
          </cell>
          <cell r="S115">
            <v>0</v>
          </cell>
          <cell r="T115">
            <v>0</v>
          </cell>
        </row>
        <row r="116">
          <cell r="A116">
            <v>110</v>
          </cell>
          <cell r="B116" t="str">
            <v>DS-FOD-0065</v>
          </cell>
          <cell r="C116" t="str">
            <v>ANCHOVIES 30G</v>
          </cell>
          <cell r="D116" t="str">
            <v>Food</v>
          </cell>
          <cell r="E116" t="str">
            <v>Pcs</v>
          </cell>
          <cell r="F116" t="str">
            <v>30g/Pcs</v>
          </cell>
          <cell r="G116">
            <v>0</v>
          </cell>
          <cell r="H116" t="str">
            <v>Pcs</v>
          </cell>
          <cell r="I116" t="str">
            <v>30g/Pcs</v>
          </cell>
          <cell r="K116">
            <v>0</v>
          </cell>
          <cell r="L116">
            <v>0</v>
          </cell>
          <cell r="N116">
            <v>0</v>
          </cell>
          <cell r="O116">
            <v>0</v>
          </cell>
          <cell r="P116" t="str">
            <v>ANCHOVIES 30G</v>
          </cell>
          <cell r="Q116" t="str">
            <v/>
          </cell>
          <cell r="R116" t="str">
            <v/>
          </cell>
          <cell r="S116">
            <v>0</v>
          </cell>
          <cell r="T116">
            <v>0</v>
          </cell>
        </row>
        <row r="117">
          <cell r="A117">
            <v>111</v>
          </cell>
          <cell r="B117" t="str">
            <v>DS-FOD-0066</v>
          </cell>
          <cell r="C117" t="str">
            <v>BLACK OLIVE 340G</v>
          </cell>
          <cell r="D117" t="str">
            <v>Food</v>
          </cell>
          <cell r="E117" t="str">
            <v>Btl</v>
          </cell>
          <cell r="F117" t="str">
            <v>340g/Btl</v>
          </cell>
          <cell r="G117">
            <v>0</v>
          </cell>
          <cell r="H117" t="str">
            <v>Btl</v>
          </cell>
          <cell r="I117" t="str">
            <v>340g/Btl</v>
          </cell>
          <cell r="K117">
            <v>0</v>
          </cell>
          <cell r="L117">
            <v>0</v>
          </cell>
          <cell r="N117">
            <v>0</v>
          </cell>
          <cell r="O117">
            <v>0</v>
          </cell>
          <cell r="P117" t="str">
            <v>BLACK OLIVE 340G</v>
          </cell>
          <cell r="Q117" t="str">
            <v/>
          </cell>
          <cell r="R117" t="str">
            <v/>
          </cell>
          <cell r="S117">
            <v>0</v>
          </cell>
          <cell r="T117">
            <v>0</v>
          </cell>
        </row>
        <row r="118">
          <cell r="A118">
            <v>112</v>
          </cell>
          <cell r="B118" t="str">
            <v>DS-FOD-0068</v>
          </cell>
          <cell r="C118" t="str">
            <v>COVEE SPECAIL VIN BLANC 750ML</v>
          </cell>
          <cell r="D118" t="str">
            <v>Food</v>
          </cell>
          <cell r="E118" t="str">
            <v>Btl</v>
          </cell>
          <cell r="F118" t="str">
            <v>750ml/Btl</v>
          </cell>
          <cell r="G118">
            <v>0</v>
          </cell>
          <cell r="H118" t="str">
            <v>Btl</v>
          </cell>
          <cell r="I118" t="str">
            <v>750ml/Btl</v>
          </cell>
          <cell r="K118">
            <v>0</v>
          </cell>
          <cell r="L118">
            <v>0</v>
          </cell>
          <cell r="N118">
            <v>0</v>
          </cell>
          <cell r="O118">
            <v>0</v>
          </cell>
          <cell r="P118" t="str">
            <v>COVEE SPECAIL VIN BLANC 750ML</v>
          </cell>
          <cell r="Q118" t="str">
            <v/>
          </cell>
          <cell r="R118" t="str">
            <v/>
          </cell>
          <cell r="S118">
            <v>0</v>
          </cell>
          <cell r="T118">
            <v>0</v>
          </cell>
        </row>
        <row r="119">
          <cell r="A119">
            <v>113</v>
          </cell>
          <cell r="B119" t="str">
            <v>DS-FOD-0069</v>
          </cell>
          <cell r="C119" t="str">
            <v>COVEE SPECAIL VIN ROUGE 750ML</v>
          </cell>
          <cell r="D119" t="str">
            <v>Food</v>
          </cell>
          <cell r="E119" t="str">
            <v>Btl</v>
          </cell>
          <cell r="F119" t="str">
            <v>750ml/Btl</v>
          </cell>
          <cell r="G119">
            <v>0</v>
          </cell>
          <cell r="H119" t="str">
            <v>Btl</v>
          </cell>
          <cell r="I119" t="str">
            <v>750ml/Btl</v>
          </cell>
          <cell r="K119">
            <v>0</v>
          </cell>
          <cell r="L119">
            <v>0</v>
          </cell>
          <cell r="N119">
            <v>0</v>
          </cell>
          <cell r="O119">
            <v>0</v>
          </cell>
          <cell r="P119" t="str">
            <v>COVEE SPECAIL VIN ROUGE 750ML</v>
          </cell>
          <cell r="Q119" t="str">
            <v/>
          </cell>
          <cell r="R119" t="str">
            <v/>
          </cell>
          <cell r="S119">
            <v>0</v>
          </cell>
          <cell r="T119">
            <v>0</v>
          </cell>
        </row>
        <row r="120">
          <cell r="A120">
            <v>114</v>
          </cell>
          <cell r="B120" t="str">
            <v>DS-FOD-0070</v>
          </cell>
          <cell r="C120" t="str">
            <v>SESAME OIL 630ML</v>
          </cell>
          <cell r="D120" t="str">
            <v>Food</v>
          </cell>
          <cell r="E120" t="str">
            <v>Btl</v>
          </cell>
          <cell r="F120" t="str">
            <v>630ml/Btl</v>
          </cell>
          <cell r="G120">
            <v>0</v>
          </cell>
          <cell r="H120" t="str">
            <v>Btl</v>
          </cell>
          <cell r="I120" t="str">
            <v>630ml/Btl</v>
          </cell>
          <cell r="K120">
            <v>0</v>
          </cell>
          <cell r="L120">
            <v>0</v>
          </cell>
          <cell r="N120">
            <v>0</v>
          </cell>
          <cell r="O120">
            <v>0</v>
          </cell>
          <cell r="P120" t="str">
            <v>SESAME OIL 630ML</v>
          </cell>
          <cell r="Q120" t="str">
            <v/>
          </cell>
          <cell r="R120" t="str">
            <v/>
          </cell>
          <cell r="S120">
            <v>0</v>
          </cell>
          <cell r="T120">
            <v>0</v>
          </cell>
        </row>
        <row r="121">
          <cell r="A121">
            <v>115</v>
          </cell>
          <cell r="B121" t="str">
            <v>DS-FOD-0071</v>
          </cell>
          <cell r="C121" t="str">
            <v>TURMERIC POWDER</v>
          </cell>
          <cell r="D121" t="str">
            <v>Food</v>
          </cell>
          <cell r="E121" t="str">
            <v>Pack</v>
          </cell>
          <cell r="F121" t="str">
            <v>250g/Pack</v>
          </cell>
          <cell r="G121">
            <v>0</v>
          </cell>
          <cell r="H121" t="str">
            <v>Pack</v>
          </cell>
          <cell r="I121" t="str">
            <v>250g/Pack</v>
          </cell>
          <cell r="K121">
            <v>0</v>
          </cell>
          <cell r="L121">
            <v>0</v>
          </cell>
          <cell r="N121">
            <v>0</v>
          </cell>
          <cell r="O121">
            <v>0</v>
          </cell>
          <cell r="P121" t="str">
            <v>TURMERIC POWDER</v>
          </cell>
          <cell r="Q121" t="str">
            <v/>
          </cell>
          <cell r="R121" t="str">
            <v/>
          </cell>
          <cell r="S121">
            <v>0</v>
          </cell>
          <cell r="T121">
            <v>0</v>
          </cell>
        </row>
        <row r="122">
          <cell r="A122">
            <v>116</v>
          </cell>
          <cell r="B122" t="str">
            <v>DS-FOD-0073</v>
          </cell>
          <cell r="C122" t="str">
            <v>CORRIANDER POWER</v>
          </cell>
          <cell r="D122" t="str">
            <v>Food</v>
          </cell>
          <cell r="E122" t="str">
            <v>Kg</v>
          </cell>
          <cell r="F122" t="str">
            <v>Kg</v>
          </cell>
          <cell r="G122">
            <v>0</v>
          </cell>
          <cell r="H122" t="str">
            <v>Kg</v>
          </cell>
          <cell r="I122" t="str">
            <v>Kg</v>
          </cell>
          <cell r="K122">
            <v>0</v>
          </cell>
          <cell r="L122">
            <v>0</v>
          </cell>
          <cell r="N122">
            <v>0</v>
          </cell>
          <cell r="O122">
            <v>0</v>
          </cell>
          <cell r="P122" t="str">
            <v>CORRIANDER POWER</v>
          </cell>
          <cell r="Q122" t="str">
            <v/>
          </cell>
          <cell r="R122" t="str">
            <v/>
          </cell>
          <cell r="S122">
            <v>0</v>
          </cell>
          <cell r="T122">
            <v>0</v>
          </cell>
        </row>
        <row r="123">
          <cell r="A123">
            <v>117</v>
          </cell>
          <cell r="B123" t="str">
            <v>DS-FOD-0074</v>
          </cell>
          <cell r="C123" t="str">
            <v>MUSTARD DE DIJON 440G</v>
          </cell>
          <cell r="D123" t="str">
            <v>Food</v>
          </cell>
          <cell r="E123" t="str">
            <v>Jar</v>
          </cell>
          <cell r="F123" t="str">
            <v>440g/Jar</v>
          </cell>
          <cell r="G123">
            <v>0</v>
          </cell>
          <cell r="H123" t="str">
            <v>Jar</v>
          </cell>
          <cell r="I123" t="str">
            <v>440g/Jar</v>
          </cell>
          <cell r="K123">
            <v>0</v>
          </cell>
          <cell r="L123">
            <v>0</v>
          </cell>
          <cell r="N123">
            <v>0</v>
          </cell>
          <cell r="O123">
            <v>0</v>
          </cell>
          <cell r="P123" t="str">
            <v>MUSTARD DE DIJON 440G</v>
          </cell>
          <cell r="Q123" t="str">
            <v/>
          </cell>
          <cell r="R123" t="str">
            <v/>
          </cell>
          <cell r="S123">
            <v>0</v>
          </cell>
          <cell r="T123">
            <v>0</v>
          </cell>
        </row>
        <row r="124">
          <cell r="A124">
            <v>118</v>
          </cell>
          <cell r="B124" t="str">
            <v>DS-FOD-0075</v>
          </cell>
          <cell r="C124" t="str">
            <v>MUSTARD A L'ANCIENNE (GLOVE) 380G</v>
          </cell>
          <cell r="D124" t="str">
            <v>Food</v>
          </cell>
          <cell r="E124" t="str">
            <v>Jar</v>
          </cell>
          <cell r="F124" t="str">
            <v>380g/Jar</v>
          </cell>
          <cell r="G124">
            <v>0</v>
          </cell>
          <cell r="H124" t="str">
            <v>Jar</v>
          </cell>
          <cell r="I124" t="str">
            <v>380g/Jar</v>
          </cell>
          <cell r="K124">
            <v>0</v>
          </cell>
          <cell r="L124">
            <v>0</v>
          </cell>
          <cell r="N124">
            <v>0</v>
          </cell>
          <cell r="O124">
            <v>0</v>
          </cell>
          <cell r="P124" t="str">
            <v>MUSTARD A L'ANCIENNE (GLOVE) 380G</v>
          </cell>
          <cell r="Q124" t="str">
            <v/>
          </cell>
          <cell r="R124" t="str">
            <v/>
          </cell>
          <cell r="S124">
            <v>0</v>
          </cell>
          <cell r="T124">
            <v>0</v>
          </cell>
        </row>
        <row r="125">
          <cell r="A125">
            <v>119</v>
          </cell>
          <cell r="B125" t="str">
            <v>DS-FOD-0077</v>
          </cell>
          <cell r="C125" t="str">
            <v>PAPRIKA 1KG</v>
          </cell>
          <cell r="D125" t="str">
            <v>Food</v>
          </cell>
          <cell r="E125" t="str">
            <v>Pack</v>
          </cell>
          <cell r="F125" t="str">
            <v>1Kg/Pack</v>
          </cell>
          <cell r="G125">
            <v>0</v>
          </cell>
          <cell r="H125" t="str">
            <v>Pack</v>
          </cell>
          <cell r="I125" t="str">
            <v>1Kg/Pack</v>
          </cell>
          <cell r="K125">
            <v>0</v>
          </cell>
          <cell r="L125">
            <v>0</v>
          </cell>
          <cell r="N125">
            <v>0</v>
          </cell>
          <cell r="O125">
            <v>0</v>
          </cell>
          <cell r="P125" t="str">
            <v>PAPRIKA 1KG</v>
          </cell>
          <cell r="Q125" t="str">
            <v/>
          </cell>
          <cell r="R125" t="str">
            <v/>
          </cell>
          <cell r="S125">
            <v>0</v>
          </cell>
          <cell r="T125">
            <v>0</v>
          </cell>
        </row>
        <row r="126">
          <cell r="A126">
            <v>120</v>
          </cell>
          <cell r="B126" t="str">
            <v>DS-FOD-0079</v>
          </cell>
          <cell r="C126" t="str">
            <v>TABASCO 60ML</v>
          </cell>
          <cell r="D126" t="str">
            <v>Food</v>
          </cell>
          <cell r="E126" t="str">
            <v>Btl</v>
          </cell>
          <cell r="F126" t="str">
            <v>60ml/Btl</v>
          </cell>
          <cell r="G126">
            <v>0</v>
          </cell>
          <cell r="H126" t="str">
            <v>Btl</v>
          </cell>
          <cell r="I126" t="str">
            <v>60ml/Btl</v>
          </cell>
          <cell r="K126">
            <v>0</v>
          </cell>
          <cell r="L126">
            <v>0</v>
          </cell>
          <cell r="N126">
            <v>0</v>
          </cell>
          <cell r="O126">
            <v>0</v>
          </cell>
          <cell r="P126" t="str">
            <v>TABASCO 60ML</v>
          </cell>
          <cell r="Q126" t="str">
            <v/>
          </cell>
          <cell r="R126" t="str">
            <v/>
          </cell>
          <cell r="S126">
            <v>0</v>
          </cell>
          <cell r="T126">
            <v>0</v>
          </cell>
        </row>
        <row r="127">
          <cell r="A127">
            <v>121</v>
          </cell>
          <cell r="B127" t="str">
            <v>DS-FOD-0080</v>
          </cell>
          <cell r="C127" t="str">
            <v>CINNAMON STICK</v>
          </cell>
          <cell r="D127" t="str">
            <v>Food</v>
          </cell>
          <cell r="E127" t="str">
            <v>Pack</v>
          </cell>
          <cell r="F127" t="str">
            <v>1Kg/Pack</v>
          </cell>
          <cell r="G127">
            <v>0</v>
          </cell>
          <cell r="H127" t="str">
            <v>Pack</v>
          </cell>
          <cell r="I127" t="str">
            <v>1Kg/Pack</v>
          </cell>
          <cell r="K127">
            <v>0</v>
          </cell>
          <cell r="L127">
            <v>0</v>
          </cell>
          <cell r="N127">
            <v>0</v>
          </cell>
          <cell r="O127">
            <v>0</v>
          </cell>
          <cell r="P127" t="str">
            <v>CINNAMON STICK</v>
          </cell>
          <cell r="Q127" t="str">
            <v/>
          </cell>
          <cell r="R127" t="str">
            <v/>
          </cell>
          <cell r="S127">
            <v>0</v>
          </cell>
          <cell r="T127">
            <v>0</v>
          </cell>
        </row>
        <row r="128">
          <cell r="A128">
            <v>122</v>
          </cell>
          <cell r="B128" t="str">
            <v>DS-FOD-0081</v>
          </cell>
          <cell r="C128" t="str">
            <v>TOMATO WHOLE PEEL 2.5KG</v>
          </cell>
          <cell r="D128" t="str">
            <v>Food</v>
          </cell>
          <cell r="E128" t="str">
            <v>Can</v>
          </cell>
          <cell r="F128" t="str">
            <v>2.50Kg/Can</v>
          </cell>
          <cell r="G128">
            <v>0</v>
          </cell>
          <cell r="H128" t="str">
            <v>Can</v>
          </cell>
          <cell r="I128" t="str">
            <v>2.50Kg/Can</v>
          </cell>
          <cell r="K128">
            <v>0</v>
          </cell>
          <cell r="L128">
            <v>0</v>
          </cell>
          <cell r="N128">
            <v>0</v>
          </cell>
          <cell r="O128">
            <v>0</v>
          </cell>
          <cell r="P128" t="str">
            <v>TOMATO WHOLE PEEL 2.5KG</v>
          </cell>
          <cell r="Q128" t="str">
            <v/>
          </cell>
          <cell r="R128" t="str">
            <v/>
          </cell>
          <cell r="S128">
            <v>0</v>
          </cell>
          <cell r="T128">
            <v>0</v>
          </cell>
        </row>
        <row r="129">
          <cell r="A129">
            <v>123</v>
          </cell>
          <cell r="B129" t="str">
            <v>DS-FOD-0082</v>
          </cell>
          <cell r="C129" t="str">
            <v>CHUNK TUNA IN SOYBEAN OIL (TCB)</v>
          </cell>
          <cell r="D129" t="str">
            <v>Food</v>
          </cell>
          <cell r="E129" t="str">
            <v>Can</v>
          </cell>
          <cell r="F129" t="str">
            <v>140g/Can</v>
          </cell>
          <cell r="G129">
            <v>0</v>
          </cell>
          <cell r="H129" t="str">
            <v>Can</v>
          </cell>
          <cell r="I129" t="str">
            <v>140g/Can</v>
          </cell>
          <cell r="K129">
            <v>0</v>
          </cell>
          <cell r="L129">
            <v>0</v>
          </cell>
          <cell r="N129">
            <v>0</v>
          </cell>
          <cell r="O129">
            <v>0</v>
          </cell>
          <cell r="P129" t="str">
            <v>CHUNK TUNA IN SOYBEAN OIL (TCB)</v>
          </cell>
          <cell r="Q129" t="str">
            <v/>
          </cell>
          <cell r="R129" t="str">
            <v/>
          </cell>
          <cell r="S129">
            <v>0</v>
          </cell>
          <cell r="T129">
            <v>0</v>
          </cell>
        </row>
        <row r="130">
          <cell r="A130">
            <v>124</v>
          </cell>
          <cell r="B130" t="str">
            <v>DS-FOD-0083</v>
          </cell>
          <cell r="C130" t="str">
            <v>BASALMIC VINEGER 500ML</v>
          </cell>
          <cell r="D130" t="str">
            <v>Food</v>
          </cell>
          <cell r="E130" t="str">
            <v>Btl</v>
          </cell>
          <cell r="F130" t="str">
            <v>500g/Btl</v>
          </cell>
          <cell r="G130">
            <v>0</v>
          </cell>
          <cell r="H130" t="str">
            <v>Btl</v>
          </cell>
          <cell r="I130" t="str">
            <v>500g/Btl</v>
          </cell>
          <cell r="K130">
            <v>0</v>
          </cell>
          <cell r="L130">
            <v>0</v>
          </cell>
          <cell r="N130">
            <v>0</v>
          </cell>
          <cell r="O130">
            <v>0</v>
          </cell>
          <cell r="P130" t="str">
            <v>BASALMIC VINEGER 500ML</v>
          </cell>
          <cell r="Q130" t="str">
            <v/>
          </cell>
          <cell r="R130" t="str">
            <v/>
          </cell>
          <cell r="S130">
            <v>0</v>
          </cell>
          <cell r="T130">
            <v>0</v>
          </cell>
        </row>
        <row r="131">
          <cell r="A131">
            <v>125</v>
          </cell>
          <cell r="B131" t="str">
            <v>DS-FOD-0084</v>
          </cell>
          <cell r="C131" t="str">
            <v>CAPERS IN VINEGAR 935G</v>
          </cell>
          <cell r="D131" t="str">
            <v>Food</v>
          </cell>
          <cell r="E131" t="str">
            <v>Jar</v>
          </cell>
          <cell r="F131" t="str">
            <v>935g/Jar</v>
          </cell>
          <cell r="G131">
            <v>0</v>
          </cell>
          <cell r="H131" t="str">
            <v>Jar</v>
          </cell>
          <cell r="I131" t="str">
            <v>935g/Jar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 t="str">
            <v>CAPERS IN VINEGAR 935G</v>
          </cell>
          <cell r="Q131" t="str">
            <v/>
          </cell>
          <cell r="R131" t="str">
            <v/>
          </cell>
          <cell r="S131">
            <v>0</v>
          </cell>
          <cell r="T131">
            <v>0</v>
          </cell>
          <cell r="V131">
            <v>0</v>
          </cell>
        </row>
        <row r="132">
          <cell r="A132">
            <v>126</v>
          </cell>
          <cell r="B132" t="str">
            <v>DS-FOD-0085</v>
          </cell>
          <cell r="C132" t="str">
            <v>GHERKINS 400G ( Mailee)</v>
          </cell>
          <cell r="D132" t="str">
            <v>Food</v>
          </cell>
          <cell r="E132" t="str">
            <v>Jar</v>
          </cell>
          <cell r="F132" t="str">
            <v>400g/Jar</v>
          </cell>
          <cell r="G132">
            <v>0</v>
          </cell>
          <cell r="H132" t="str">
            <v>Jar</v>
          </cell>
          <cell r="I132" t="str">
            <v>400g/Jar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 t="str">
            <v>GHERKINS 400G ( Mailee)</v>
          </cell>
          <cell r="Q132" t="str">
            <v/>
          </cell>
          <cell r="R132" t="str">
            <v/>
          </cell>
          <cell r="S132">
            <v>0</v>
          </cell>
          <cell r="T132">
            <v>0</v>
          </cell>
        </row>
        <row r="133">
          <cell r="A133">
            <v>127</v>
          </cell>
          <cell r="B133" t="str">
            <v>DS-FOD-0086</v>
          </cell>
          <cell r="C133" t="str">
            <v>RED WINE VINEGAR 1Litter</v>
          </cell>
          <cell r="D133" t="str">
            <v>Food</v>
          </cell>
          <cell r="E133" t="str">
            <v>Btl</v>
          </cell>
          <cell r="F133" t="str">
            <v>1L/Btl</v>
          </cell>
          <cell r="G133">
            <v>0</v>
          </cell>
          <cell r="H133" t="str">
            <v>Btl</v>
          </cell>
          <cell r="I133" t="str">
            <v>1L/Btl</v>
          </cell>
          <cell r="K133">
            <v>0</v>
          </cell>
          <cell r="L133">
            <v>0</v>
          </cell>
          <cell r="N133">
            <v>0</v>
          </cell>
          <cell r="O133">
            <v>0</v>
          </cell>
          <cell r="P133" t="str">
            <v>RED WINE VINEGAR 1Litter</v>
          </cell>
          <cell r="Q133" t="str">
            <v/>
          </cell>
          <cell r="R133" t="str">
            <v/>
          </cell>
          <cell r="S133">
            <v>0</v>
          </cell>
          <cell r="T133">
            <v>0</v>
          </cell>
        </row>
        <row r="134">
          <cell r="A134">
            <v>128</v>
          </cell>
          <cell r="B134" t="str">
            <v>DS-FOD-0087</v>
          </cell>
          <cell r="C134" t="str">
            <v>WHITE WINE VINEGAR 1 Litter</v>
          </cell>
          <cell r="D134" t="str">
            <v>Food</v>
          </cell>
          <cell r="E134" t="str">
            <v>Btl</v>
          </cell>
          <cell r="F134" t="str">
            <v>1L/Btl</v>
          </cell>
          <cell r="G134">
            <v>0</v>
          </cell>
          <cell r="H134" t="str">
            <v>Btl</v>
          </cell>
          <cell r="I134" t="str">
            <v>1L/Btl</v>
          </cell>
          <cell r="K134">
            <v>0</v>
          </cell>
          <cell r="L134">
            <v>0</v>
          </cell>
          <cell r="N134">
            <v>0</v>
          </cell>
          <cell r="O134">
            <v>0</v>
          </cell>
          <cell r="P134" t="str">
            <v>WHITE WINE VINEGAR 1 Litter</v>
          </cell>
          <cell r="Q134" t="str">
            <v/>
          </cell>
          <cell r="R134" t="str">
            <v/>
          </cell>
          <cell r="S134">
            <v>0</v>
          </cell>
          <cell r="T134">
            <v>0</v>
          </cell>
        </row>
        <row r="135">
          <cell r="A135">
            <v>129</v>
          </cell>
          <cell r="B135" t="str">
            <v>DS-FOD-0088</v>
          </cell>
          <cell r="C135" t="str">
            <v>APPLE CIDER VINEGER 473ML</v>
          </cell>
          <cell r="D135" t="str">
            <v>Food</v>
          </cell>
          <cell r="E135" t="str">
            <v>Btl</v>
          </cell>
          <cell r="F135" t="str">
            <v>473ml/Btl</v>
          </cell>
          <cell r="G135">
            <v>0</v>
          </cell>
          <cell r="H135" t="str">
            <v>Btl</v>
          </cell>
          <cell r="I135" t="str">
            <v>473ml/Btl</v>
          </cell>
          <cell r="K135">
            <v>0</v>
          </cell>
          <cell r="L135">
            <v>0</v>
          </cell>
          <cell r="N135">
            <v>0</v>
          </cell>
          <cell r="O135">
            <v>0</v>
          </cell>
          <cell r="P135" t="str">
            <v>APPLE CIDER VINEGER 473ML</v>
          </cell>
          <cell r="Q135" t="str">
            <v/>
          </cell>
          <cell r="R135" t="str">
            <v/>
          </cell>
          <cell r="S135">
            <v>0</v>
          </cell>
          <cell r="T135">
            <v>0</v>
          </cell>
        </row>
        <row r="136">
          <cell r="A136">
            <v>130</v>
          </cell>
          <cell r="B136" t="str">
            <v>DS-FOD-0089</v>
          </cell>
          <cell r="C136" t="str">
            <v>FRENCH FRIED 2.2KG (LIGO 3/8)</v>
          </cell>
          <cell r="D136" t="str">
            <v>Food</v>
          </cell>
          <cell r="E136" t="str">
            <v>Pack</v>
          </cell>
          <cell r="F136" t="str">
            <v>2.20Kg/Pack</v>
          </cell>
          <cell r="G136">
            <v>0</v>
          </cell>
          <cell r="H136" t="str">
            <v>Pack</v>
          </cell>
          <cell r="I136" t="str">
            <v>2.20Kg/Pack</v>
          </cell>
          <cell r="K136">
            <v>0</v>
          </cell>
          <cell r="L136">
            <v>0</v>
          </cell>
          <cell r="N136">
            <v>0</v>
          </cell>
          <cell r="O136">
            <v>0</v>
          </cell>
          <cell r="P136" t="str">
            <v>FRENCH FRIED 2.2KG (LIGO 3/8)</v>
          </cell>
          <cell r="Q136" t="str">
            <v/>
          </cell>
          <cell r="R136" t="str">
            <v/>
          </cell>
          <cell r="S136">
            <v>0</v>
          </cell>
          <cell r="T136">
            <v>0</v>
          </cell>
        </row>
        <row r="137">
          <cell r="A137">
            <v>131</v>
          </cell>
          <cell r="B137" t="str">
            <v>DS-FOD-0090</v>
          </cell>
          <cell r="C137" t="str">
            <v>BAKED BEAN (CAMPAGNA) 400G</v>
          </cell>
          <cell r="D137" t="str">
            <v>Food</v>
          </cell>
          <cell r="E137" t="str">
            <v>Can</v>
          </cell>
          <cell r="F137" t="str">
            <v>400g/Can</v>
          </cell>
          <cell r="G137">
            <v>0</v>
          </cell>
          <cell r="H137" t="str">
            <v>Can</v>
          </cell>
          <cell r="I137" t="str">
            <v>400g/Can</v>
          </cell>
          <cell r="K137">
            <v>0</v>
          </cell>
          <cell r="L137">
            <v>0</v>
          </cell>
          <cell r="N137">
            <v>0</v>
          </cell>
          <cell r="O137">
            <v>0</v>
          </cell>
          <cell r="P137" t="str">
            <v>BAKED BEAN (CAMPAGNA) 400G</v>
          </cell>
          <cell r="Q137" t="str">
            <v/>
          </cell>
          <cell r="R137" t="str">
            <v/>
          </cell>
          <cell r="S137">
            <v>0</v>
          </cell>
          <cell r="T137">
            <v>0</v>
          </cell>
        </row>
        <row r="138">
          <cell r="A138">
            <v>132</v>
          </cell>
          <cell r="B138" t="str">
            <v>DS-FOD-0091</v>
          </cell>
          <cell r="C138" t="str">
            <v>CHILI OIL 720ML</v>
          </cell>
          <cell r="D138" t="str">
            <v>Food</v>
          </cell>
          <cell r="E138" t="str">
            <v>Btl</v>
          </cell>
          <cell r="F138" t="str">
            <v>720ml/Btl</v>
          </cell>
          <cell r="G138">
            <v>0</v>
          </cell>
          <cell r="H138" t="str">
            <v>Btl</v>
          </cell>
          <cell r="I138" t="str">
            <v>720ml/Btl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 t="str">
            <v>CHILI OIL 720ML</v>
          </cell>
          <cell r="Q138" t="str">
            <v/>
          </cell>
          <cell r="R138" t="str">
            <v/>
          </cell>
          <cell r="S138">
            <v>0</v>
          </cell>
          <cell r="T138">
            <v>0</v>
          </cell>
          <cell r="V138">
            <v>0</v>
          </cell>
        </row>
        <row r="139">
          <cell r="A139">
            <v>133</v>
          </cell>
          <cell r="B139" t="str">
            <v>DS-FOD-0092</v>
          </cell>
          <cell r="C139" t="str">
            <v>ONION POWDER (McCormick)</v>
          </cell>
          <cell r="D139" t="str">
            <v>Food</v>
          </cell>
          <cell r="E139" t="str">
            <v>Btl</v>
          </cell>
          <cell r="F139" t="str">
            <v>90g/Btl</v>
          </cell>
          <cell r="G139">
            <v>0</v>
          </cell>
          <cell r="H139" t="str">
            <v>Btl</v>
          </cell>
          <cell r="I139" t="str">
            <v>90g/Btl</v>
          </cell>
          <cell r="J139">
            <v>0</v>
          </cell>
          <cell r="K139">
            <v>0</v>
          </cell>
          <cell r="L139">
            <v>0</v>
          </cell>
          <cell r="N139">
            <v>0</v>
          </cell>
          <cell r="O139">
            <v>0</v>
          </cell>
          <cell r="P139" t="str">
            <v>ONION POWDER (McCormick)</v>
          </cell>
          <cell r="Q139" t="str">
            <v/>
          </cell>
          <cell r="R139" t="str">
            <v/>
          </cell>
          <cell r="S139">
            <v>0</v>
          </cell>
          <cell r="T139">
            <v>0</v>
          </cell>
          <cell r="V139">
            <v>0</v>
          </cell>
        </row>
        <row r="140">
          <cell r="A140">
            <v>134</v>
          </cell>
          <cell r="B140" t="str">
            <v>DS-FOD-0093</v>
          </cell>
          <cell r="C140" t="str">
            <v>GARLIC POWDER (McCormick)</v>
          </cell>
          <cell r="D140" t="str">
            <v>Food</v>
          </cell>
          <cell r="E140" t="str">
            <v>Btl</v>
          </cell>
          <cell r="F140" t="str">
            <v>90g/Btl</v>
          </cell>
          <cell r="G140">
            <v>0</v>
          </cell>
          <cell r="H140" t="str">
            <v>Btl</v>
          </cell>
          <cell r="I140" t="str">
            <v>90g/Btl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 t="str">
            <v>GARLIC POWDER (McCormick)</v>
          </cell>
          <cell r="Q140" t="str">
            <v/>
          </cell>
          <cell r="R140" t="str">
            <v/>
          </cell>
          <cell r="S140">
            <v>0</v>
          </cell>
          <cell r="T140">
            <v>0</v>
          </cell>
        </row>
        <row r="141">
          <cell r="A141">
            <v>135</v>
          </cell>
          <cell r="B141" t="str">
            <v>DS-FOD-0094</v>
          </cell>
          <cell r="C141" t="str">
            <v>KETCH UP TOMATO (KK 600ML)</v>
          </cell>
          <cell r="D141" t="str">
            <v>Food</v>
          </cell>
          <cell r="E141" t="str">
            <v>BTL</v>
          </cell>
          <cell r="F141" t="str">
            <v>600ml/Btl</v>
          </cell>
          <cell r="G141">
            <v>0</v>
          </cell>
          <cell r="H141" t="str">
            <v>BTL</v>
          </cell>
          <cell r="I141" t="str">
            <v>600ml/Btl</v>
          </cell>
          <cell r="K141">
            <v>0</v>
          </cell>
          <cell r="L141">
            <v>0</v>
          </cell>
          <cell r="N141">
            <v>0</v>
          </cell>
          <cell r="O141">
            <v>0</v>
          </cell>
          <cell r="P141" t="str">
            <v>KETCH UP TOMATO (KK 600ML)</v>
          </cell>
          <cell r="Q141" t="str">
            <v/>
          </cell>
          <cell r="R141" t="str">
            <v/>
          </cell>
          <cell r="S141">
            <v>0</v>
          </cell>
          <cell r="T141">
            <v>0</v>
          </cell>
        </row>
        <row r="142">
          <cell r="A142">
            <v>136</v>
          </cell>
          <cell r="B142" t="str">
            <v>DS-FOD-0096</v>
          </cell>
          <cell r="C142" t="str">
            <v>BAY LEAVE 40G</v>
          </cell>
          <cell r="D142" t="str">
            <v>Food</v>
          </cell>
          <cell r="E142" t="str">
            <v>Pack</v>
          </cell>
          <cell r="F142" t="str">
            <v>40g/Pack</v>
          </cell>
          <cell r="G142">
            <v>0</v>
          </cell>
          <cell r="H142" t="str">
            <v>Pack</v>
          </cell>
          <cell r="I142" t="str">
            <v>40g/Pack</v>
          </cell>
          <cell r="K142">
            <v>0</v>
          </cell>
          <cell r="L142">
            <v>0</v>
          </cell>
          <cell r="N142">
            <v>0</v>
          </cell>
          <cell r="O142">
            <v>0</v>
          </cell>
          <cell r="P142" t="str">
            <v>BAY LEAVE 40G</v>
          </cell>
          <cell r="Q142" t="str">
            <v/>
          </cell>
          <cell r="R142" t="str">
            <v/>
          </cell>
          <cell r="S142">
            <v>0</v>
          </cell>
          <cell r="T142">
            <v>0</v>
          </cell>
        </row>
        <row r="143">
          <cell r="A143">
            <v>137</v>
          </cell>
          <cell r="B143" t="str">
            <v>DS-FOD-0097</v>
          </cell>
          <cell r="C143" t="str">
            <v>ENGLISH SAUSAGE</v>
          </cell>
          <cell r="D143" t="str">
            <v>Food</v>
          </cell>
          <cell r="E143" t="str">
            <v>Pack</v>
          </cell>
          <cell r="F143" t="str">
            <v>1Kg/Pack</v>
          </cell>
          <cell r="G143">
            <v>0</v>
          </cell>
          <cell r="H143" t="str">
            <v>Pack</v>
          </cell>
          <cell r="I143" t="str">
            <v>1Kg/Pack</v>
          </cell>
          <cell r="K143">
            <v>0</v>
          </cell>
          <cell r="L143">
            <v>0</v>
          </cell>
          <cell r="N143">
            <v>0</v>
          </cell>
          <cell r="O143">
            <v>0</v>
          </cell>
          <cell r="P143" t="str">
            <v>ENGLISH SAUSAGE</v>
          </cell>
          <cell r="Q143" t="str">
            <v/>
          </cell>
          <cell r="R143" t="str">
            <v/>
          </cell>
          <cell r="S143">
            <v>0</v>
          </cell>
          <cell r="T143">
            <v>0</v>
          </cell>
        </row>
        <row r="144">
          <cell r="A144">
            <v>138</v>
          </cell>
          <cell r="B144" t="str">
            <v>DS-FOD-0098</v>
          </cell>
          <cell r="C144" t="str">
            <v>SMOKED BACON</v>
          </cell>
          <cell r="D144" t="str">
            <v>Food</v>
          </cell>
          <cell r="E144" t="str">
            <v>Pack</v>
          </cell>
          <cell r="F144" t="str">
            <v>1Kg/Pack</v>
          </cell>
          <cell r="G144">
            <v>0</v>
          </cell>
          <cell r="H144" t="str">
            <v>Pack</v>
          </cell>
          <cell r="I144" t="str">
            <v>1Kg/Pack</v>
          </cell>
          <cell r="K144">
            <v>0</v>
          </cell>
          <cell r="L144">
            <v>0</v>
          </cell>
          <cell r="N144">
            <v>0</v>
          </cell>
          <cell r="O144">
            <v>0</v>
          </cell>
          <cell r="P144" t="str">
            <v>SMOKED BACON</v>
          </cell>
          <cell r="Q144" t="str">
            <v/>
          </cell>
          <cell r="R144" t="str">
            <v/>
          </cell>
          <cell r="S144">
            <v>0</v>
          </cell>
          <cell r="T144">
            <v>0</v>
          </cell>
        </row>
        <row r="145">
          <cell r="A145">
            <v>139</v>
          </cell>
          <cell r="B145" t="str">
            <v>DS-FOD-0099</v>
          </cell>
          <cell r="C145" t="str">
            <v>TGM SANDWICH HAM 500G</v>
          </cell>
          <cell r="D145" t="str">
            <v>Food</v>
          </cell>
          <cell r="E145" t="str">
            <v>Pack</v>
          </cell>
          <cell r="F145" t="str">
            <v>500g/Pack</v>
          </cell>
          <cell r="G145">
            <v>0</v>
          </cell>
          <cell r="H145" t="str">
            <v>Pack</v>
          </cell>
          <cell r="I145" t="str">
            <v>500g/Pack</v>
          </cell>
          <cell r="K145">
            <v>0</v>
          </cell>
          <cell r="L145">
            <v>0</v>
          </cell>
          <cell r="N145">
            <v>0</v>
          </cell>
          <cell r="O145">
            <v>0</v>
          </cell>
          <cell r="P145" t="str">
            <v>TGM SANDWICH HAM 500G</v>
          </cell>
          <cell r="Q145" t="str">
            <v/>
          </cell>
          <cell r="R145" t="str">
            <v/>
          </cell>
          <cell r="S145">
            <v>0</v>
          </cell>
          <cell r="T145">
            <v>0</v>
          </cell>
        </row>
        <row r="146">
          <cell r="A146">
            <v>140</v>
          </cell>
          <cell r="B146" t="str">
            <v>DS-FOD-0100</v>
          </cell>
          <cell r="C146" t="str">
            <v>CHICKEN SAUSAGE</v>
          </cell>
          <cell r="D146" t="str">
            <v>Food</v>
          </cell>
          <cell r="E146" t="str">
            <v>Kg</v>
          </cell>
          <cell r="F146" t="str">
            <v>Kg</v>
          </cell>
          <cell r="G146">
            <v>0</v>
          </cell>
          <cell r="H146" t="str">
            <v>Kg</v>
          </cell>
          <cell r="I146" t="str">
            <v>Kg</v>
          </cell>
          <cell r="K146">
            <v>0</v>
          </cell>
          <cell r="L146">
            <v>0</v>
          </cell>
          <cell r="N146">
            <v>0</v>
          </cell>
          <cell r="O146">
            <v>0</v>
          </cell>
          <cell r="P146" t="str">
            <v>CHICKEN SAUSAGE</v>
          </cell>
          <cell r="Q146" t="str">
            <v/>
          </cell>
          <cell r="R146" t="str">
            <v/>
          </cell>
          <cell r="S146">
            <v>0</v>
          </cell>
          <cell r="T146">
            <v>0</v>
          </cell>
        </row>
        <row r="147">
          <cell r="A147">
            <v>141</v>
          </cell>
          <cell r="B147" t="str">
            <v>DS-FOD-0103</v>
          </cell>
          <cell r="C147" t="str">
            <v>ANCHOR COOKING CREAM 1L</v>
          </cell>
          <cell r="D147" t="str">
            <v>Food</v>
          </cell>
          <cell r="E147" t="str">
            <v>Box</v>
          </cell>
          <cell r="F147" t="str">
            <v>1L/Btl</v>
          </cell>
          <cell r="G147">
            <v>0</v>
          </cell>
          <cell r="H147" t="str">
            <v>Box</v>
          </cell>
          <cell r="I147" t="str">
            <v>1L/Btl</v>
          </cell>
          <cell r="K147">
            <v>0</v>
          </cell>
          <cell r="L147">
            <v>0</v>
          </cell>
          <cell r="N147">
            <v>0</v>
          </cell>
          <cell r="O147">
            <v>0</v>
          </cell>
          <cell r="P147" t="str">
            <v>ANCHOR COOKING CREAM 1L</v>
          </cell>
          <cell r="Q147" t="str">
            <v/>
          </cell>
          <cell r="R147" t="str">
            <v/>
          </cell>
          <cell r="S147">
            <v>0</v>
          </cell>
          <cell r="T147">
            <v>0</v>
          </cell>
        </row>
        <row r="148">
          <cell r="A148">
            <v>142</v>
          </cell>
          <cell r="B148" t="str">
            <v>DS-FOD-0104</v>
          </cell>
          <cell r="C148" t="str">
            <v>OREGANO 30G</v>
          </cell>
          <cell r="D148" t="str">
            <v>Food</v>
          </cell>
          <cell r="E148" t="str">
            <v>Can</v>
          </cell>
          <cell r="F148" t="str">
            <v>30g/Can</v>
          </cell>
          <cell r="G148">
            <v>0</v>
          </cell>
          <cell r="H148" t="str">
            <v>Can</v>
          </cell>
          <cell r="I148" t="str">
            <v>30g/Can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P148" t="str">
            <v>OREGANO 30G</v>
          </cell>
          <cell r="Q148" t="str">
            <v/>
          </cell>
          <cell r="R148" t="str">
            <v/>
          </cell>
          <cell r="S148">
            <v>0</v>
          </cell>
          <cell r="T148">
            <v>0</v>
          </cell>
        </row>
        <row r="149">
          <cell r="A149">
            <v>143</v>
          </cell>
          <cell r="B149" t="str">
            <v>DS-FOD-0106</v>
          </cell>
          <cell r="C149" t="str">
            <v>CHILI SAUCE (HEINZ) 300G</v>
          </cell>
          <cell r="D149" t="str">
            <v>Food</v>
          </cell>
          <cell r="E149" t="str">
            <v>Btl</v>
          </cell>
          <cell r="F149" t="str">
            <v>300g/Btl</v>
          </cell>
          <cell r="G149">
            <v>0</v>
          </cell>
          <cell r="H149" t="str">
            <v>Btl</v>
          </cell>
          <cell r="I149" t="str">
            <v>300g/Btl</v>
          </cell>
          <cell r="K149">
            <v>0</v>
          </cell>
          <cell r="L149">
            <v>0</v>
          </cell>
          <cell r="N149">
            <v>0</v>
          </cell>
          <cell r="O149">
            <v>0</v>
          </cell>
          <cell r="P149" t="str">
            <v>CHILI SAUCE (HEINZ) 300G</v>
          </cell>
          <cell r="Q149" t="str">
            <v/>
          </cell>
          <cell r="R149" t="str">
            <v/>
          </cell>
          <cell r="S149">
            <v>0</v>
          </cell>
          <cell r="T149">
            <v>0</v>
          </cell>
        </row>
        <row r="150">
          <cell r="A150">
            <v>144</v>
          </cell>
          <cell r="B150" t="str">
            <v>DS-FOD-0107</v>
          </cell>
          <cell r="C150" t="str">
            <v>FISH SAUCE 700ML (PLASTIC BOTTLE)</v>
          </cell>
          <cell r="D150" t="str">
            <v>Food</v>
          </cell>
          <cell r="E150" t="str">
            <v>Btl</v>
          </cell>
          <cell r="F150" t="str">
            <v>700g/Btl</v>
          </cell>
          <cell r="G150">
            <v>0</v>
          </cell>
          <cell r="H150" t="str">
            <v>Btl</v>
          </cell>
          <cell r="I150" t="str">
            <v>700g/Btl</v>
          </cell>
          <cell r="K150">
            <v>0</v>
          </cell>
          <cell r="L150">
            <v>0</v>
          </cell>
          <cell r="N150">
            <v>0</v>
          </cell>
          <cell r="O150">
            <v>0</v>
          </cell>
          <cell r="P150" t="str">
            <v>FISH SAUCE 700ML (PLASTIC BOTTLE)</v>
          </cell>
          <cell r="Q150" t="str">
            <v/>
          </cell>
          <cell r="R150" t="str">
            <v/>
          </cell>
          <cell r="S150">
            <v>0</v>
          </cell>
          <cell r="T150">
            <v>0</v>
          </cell>
        </row>
        <row r="151">
          <cell r="A151">
            <v>145</v>
          </cell>
          <cell r="B151" t="str">
            <v>DS-FOD-0108</v>
          </cell>
          <cell r="C151" t="str">
            <v>OYSTER SAUCE 600ML</v>
          </cell>
          <cell r="D151" t="str">
            <v>Food</v>
          </cell>
          <cell r="E151" t="str">
            <v>Btl</v>
          </cell>
          <cell r="F151" t="str">
            <v>600g/Btl</v>
          </cell>
          <cell r="G151">
            <v>0</v>
          </cell>
          <cell r="H151" t="str">
            <v>Btl</v>
          </cell>
          <cell r="I151" t="str">
            <v>600g/Btl</v>
          </cell>
          <cell r="K151">
            <v>0</v>
          </cell>
          <cell r="L151">
            <v>0</v>
          </cell>
          <cell r="N151">
            <v>0</v>
          </cell>
          <cell r="O151">
            <v>0</v>
          </cell>
          <cell r="P151" t="str">
            <v>OYSTER SAUCE 600ML</v>
          </cell>
          <cell r="Q151" t="str">
            <v/>
          </cell>
          <cell r="R151" t="str">
            <v/>
          </cell>
          <cell r="S151">
            <v>0</v>
          </cell>
          <cell r="T151">
            <v>0</v>
          </cell>
        </row>
        <row r="152">
          <cell r="A152">
            <v>146</v>
          </cell>
          <cell r="B152" t="str">
            <v>DS-FOD-0111</v>
          </cell>
          <cell r="C152" t="str">
            <v>SOYA SAUCE KIKOMAN 1.6L</v>
          </cell>
          <cell r="D152" t="str">
            <v>Food</v>
          </cell>
          <cell r="E152" t="str">
            <v>Btl</v>
          </cell>
          <cell r="F152" t="str">
            <v>1.60L/Btl</v>
          </cell>
          <cell r="G152">
            <v>0</v>
          </cell>
          <cell r="H152" t="str">
            <v>Btl</v>
          </cell>
          <cell r="I152" t="str">
            <v>1.60L/Btl</v>
          </cell>
          <cell r="K152">
            <v>0</v>
          </cell>
          <cell r="L152">
            <v>0</v>
          </cell>
          <cell r="N152">
            <v>0</v>
          </cell>
          <cell r="O152">
            <v>0</v>
          </cell>
          <cell r="P152" t="str">
            <v>SOYA SAUCE KIKOMAN 1.6L</v>
          </cell>
          <cell r="Q152" t="str">
            <v/>
          </cell>
          <cell r="R152" t="str">
            <v/>
          </cell>
          <cell r="S152">
            <v>0</v>
          </cell>
          <cell r="T152">
            <v>0</v>
          </cell>
        </row>
        <row r="153">
          <cell r="A153">
            <v>147</v>
          </cell>
          <cell r="B153" t="str">
            <v>DS-FOD-0112</v>
          </cell>
          <cell r="C153" t="str">
            <v>CORN FLOUR</v>
          </cell>
          <cell r="D153" t="str">
            <v>Food</v>
          </cell>
          <cell r="E153" t="str">
            <v>Pack</v>
          </cell>
          <cell r="F153" t="str">
            <v>1Kg/Pack</v>
          </cell>
          <cell r="G153">
            <v>0</v>
          </cell>
          <cell r="H153" t="str">
            <v>Pack</v>
          </cell>
          <cell r="I153" t="str">
            <v>1Kg/Pack</v>
          </cell>
          <cell r="K153">
            <v>0</v>
          </cell>
          <cell r="L153">
            <v>0</v>
          </cell>
          <cell r="N153">
            <v>0</v>
          </cell>
          <cell r="O153">
            <v>0</v>
          </cell>
          <cell r="P153" t="str">
            <v>CORN FLOUR</v>
          </cell>
          <cell r="Q153" t="str">
            <v/>
          </cell>
          <cell r="R153" t="str">
            <v/>
          </cell>
          <cell r="S153">
            <v>0</v>
          </cell>
          <cell r="T153">
            <v>0</v>
          </cell>
        </row>
        <row r="154">
          <cell r="A154">
            <v>148</v>
          </cell>
          <cell r="B154" t="str">
            <v>DS-FOD-0114</v>
          </cell>
          <cell r="C154" t="str">
            <v>PLAIN FLOUR (FIVE CYCLE)</v>
          </cell>
          <cell r="D154" t="str">
            <v>Food</v>
          </cell>
          <cell r="E154" t="str">
            <v>Kg</v>
          </cell>
          <cell r="F154" t="str">
            <v>Kg</v>
          </cell>
          <cell r="G154">
            <v>0</v>
          </cell>
          <cell r="H154" t="str">
            <v>Kg</v>
          </cell>
          <cell r="I154" t="str">
            <v>Kg</v>
          </cell>
          <cell r="K154">
            <v>0</v>
          </cell>
          <cell r="L154">
            <v>0</v>
          </cell>
          <cell r="N154">
            <v>0</v>
          </cell>
          <cell r="O154">
            <v>0</v>
          </cell>
          <cell r="P154" t="str">
            <v>PLAIN FLOUR (FIVE CYCLE)</v>
          </cell>
          <cell r="Q154" t="str">
            <v/>
          </cell>
          <cell r="R154" t="str">
            <v/>
          </cell>
          <cell r="S154">
            <v>0</v>
          </cell>
          <cell r="T154">
            <v>0</v>
          </cell>
        </row>
        <row r="155">
          <cell r="A155">
            <v>149</v>
          </cell>
          <cell r="B155" t="str">
            <v>DS-FOD-0115</v>
          </cell>
          <cell r="C155" t="str">
            <v>BAKING POWDER 2.72KG</v>
          </cell>
          <cell r="D155" t="str">
            <v>Food</v>
          </cell>
          <cell r="E155" t="str">
            <v>Can</v>
          </cell>
          <cell r="F155" t="str">
            <v>2.72Kg/Can</v>
          </cell>
          <cell r="G155">
            <v>0</v>
          </cell>
          <cell r="H155" t="str">
            <v>Can</v>
          </cell>
          <cell r="I155" t="str">
            <v>2.72Kg/Can</v>
          </cell>
          <cell r="K155">
            <v>0</v>
          </cell>
          <cell r="L155">
            <v>0</v>
          </cell>
          <cell r="N155">
            <v>0</v>
          </cell>
          <cell r="O155">
            <v>0</v>
          </cell>
          <cell r="P155" t="str">
            <v>BAKING POWDER 2.72KG</v>
          </cell>
          <cell r="Q155" t="str">
            <v/>
          </cell>
          <cell r="R155" t="str">
            <v/>
          </cell>
          <cell r="S155">
            <v>0</v>
          </cell>
          <cell r="T155">
            <v>0</v>
          </cell>
        </row>
        <row r="156">
          <cell r="A156">
            <v>150</v>
          </cell>
          <cell r="B156" t="str">
            <v>DS-FOD-0116</v>
          </cell>
          <cell r="C156" t="str">
            <v>CHILI POWDER 250G</v>
          </cell>
          <cell r="D156" t="str">
            <v>Food</v>
          </cell>
          <cell r="E156" t="str">
            <v>Pack</v>
          </cell>
          <cell r="F156" t="str">
            <v>250g/Pack</v>
          </cell>
          <cell r="G156">
            <v>0</v>
          </cell>
          <cell r="H156" t="str">
            <v>Pack</v>
          </cell>
          <cell r="I156" t="str">
            <v>250g/Pack</v>
          </cell>
          <cell r="K156">
            <v>0</v>
          </cell>
          <cell r="L156">
            <v>0</v>
          </cell>
          <cell r="N156">
            <v>0</v>
          </cell>
          <cell r="O156">
            <v>0</v>
          </cell>
          <cell r="P156" t="str">
            <v>CHILI POWDER 250G</v>
          </cell>
          <cell r="Q156" t="str">
            <v/>
          </cell>
          <cell r="R156" t="str">
            <v/>
          </cell>
          <cell r="S156">
            <v>0</v>
          </cell>
          <cell r="T156">
            <v>0</v>
          </cell>
        </row>
        <row r="157">
          <cell r="A157">
            <v>151</v>
          </cell>
          <cell r="B157" t="str">
            <v>DS-FOD-0120</v>
          </cell>
          <cell r="C157" t="str">
            <v>COUNTRY MAPLE SYRUP 710ML</v>
          </cell>
          <cell r="D157" t="str">
            <v>Food</v>
          </cell>
          <cell r="E157" t="str">
            <v>Btl</v>
          </cell>
          <cell r="F157" t="str">
            <v>710ml/Btl</v>
          </cell>
          <cell r="G157">
            <v>0</v>
          </cell>
          <cell r="H157" t="str">
            <v>Btl</v>
          </cell>
          <cell r="I157" t="str">
            <v>710ml/Btl</v>
          </cell>
          <cell r="K157">
            <v>0</v>
          </cell>
          <cell r="L157">
            <v>0</v>
          </cell>
          <cell r="N157">
            <v>0</v>
          </cell>
          <cell r="O157">
            <v>0</v>
          </cell>
          <cell r="P157" t="str">
            <v>COUNTRY MAPLE SYRUP 710ML</v>
          </cell>
          <cell r="Q157" t="str">
            <v/>
          </cell>
          <cell r="R157" t="str">
            <v/>
          </cell>
          <cell r="S157">
            <v>0</v>
          </cell>
          <cell r="T157">
            <v>0</v>
          </cell>
        </row>
        <row r="158">
          <cell r="A158">
            <v>152</v>
          </cell>
          <cell r="B158" t="str">
            <v>DS-FOD-0121</v>
          </cell>
          <cell r="C158" t="str">
            <v>CHINESE RED WINE 640ML</v>
          </cell>
          <cell r="D158" t="str">
            <v>Food</v>
          </cell>
          <cell r="E158" t="str">
            <v>Btl</v>
          </cell>
          <cell r="F158" t="str">
            <v>640ml/Btl</v>
          </cell>
          <cell r="G158">
            <v>0</v>
          </cell>
          <cell r="H158" t="str">
            <v>Btl</v>
          </cell>
          <cell r="I158" t="str">
            <v>640ml/Btl</v>
          </cell>
          <cell r="K158">
            <v>0</v>
          </cell>
          <cell r="L158">
            <v>0</v>
          </cell>
          <cell r="N158">
            <v>0</v>
          </cell>
          <cell r="O158">
            <v>0</v>
          </cell>
          <cell r="P158" t="str">
            <v>CHINESE RED WINE 640ML</v>
          </cell>
          <cell r="Q158" t="str">
            <v/>
          </cell>
          <cell r="R158" t="str">
            <v/>
          </cell>
          <cell r="S158">
            <v>0</v>
          </cell>
          <cell r="T158">
            <v>0</v>
          </cell>
        </row>
        <row r="159">
          <cell r="A159">
            <v>153</v>
          </cell>
          <cell r="B159" t="str">
            <v>DS-FOD-0123</v>
          </cell>
          <cell r="C159" t="str">
            <v>JACK DANIEL WHISKY 700ML</v>
          </cell>
          <cell r="D159" t="str">
            <v>Food</v>
          </cell>
          <cell r="E159" t="str">
            <v>Btl</v>
          </cell>
          <cell r="F159" t="str">
            <v>700ml/Btl</v>
          </cell>
          <cell r="G159">
            <v>0</v>
          </cell>
          <cell r="H159" t="str">
            <v>Btl</v>
          </cell>
          <cell r="I159" t="str">
            <v>700ml/Btl</v>
          </cell>
          <cell r="K159">
            <v>0</v>
          </cell>
          <cell r="L159">
            <v>0</v>
          </cell>
          <cell r="N159">
            <v>0</v>
          </cell>
          <cell r="O159">
            <v>0</v>
          </cell>
          <cell r="P159" t="str">
            <v>JACK DANIEL WHISKY 700ML</v>
          </cell>
          <cell r="Q159" t="str">
            <v/>
          </cell>
          <cell r="R159" t="str">
            <v/>
          </cell>
          <cell r="S159">
            <v>0</v>
          </cell>
          <cell r="T159">
            <v>0</v>
          </cell>
        </row>
        <row r="160">
          <cell r="A160">
            <v>154</v>
          </cell>
          <cell r="B160" t="str">
            <v>DS-FOD-0124</v>
          </cell>
          <cell r="C160" t="str">
            <v>MUSTARD POWDER 454G</v>
          </cell>
          <cell r="D160" t="str">
            <v>Food</v>
          </cell>
          <cell r="E160" t="str">
            <v>Pack</v>
          </cell>
          <cell r="F160" t="str">
            <v>454g/Pack</v>
          </cell>
          <cell r="G160">
            <v>0</v>
          </cell>
          <cell r="H160" t="str">
            <v>Pack</v>
          </cell>
          <cell r="I160" t="str">
            <v>454g/Pack</v>
          </cell>
          <cell r="K160">
            <v>0</v>
          </cell>
          <cell r="L160">
            <v>0</v>
          </cell>
          <cell r="N160">
            <v>0</v>
          </cell>
          <cell r="O160">
            <v>0</v>
          </cell>
          <cell r="P160" t="str">
            <v>MUSTARD POWDER 454G</v>
          </cell>
          <cell r="Q160" t="str">
            <v/>
          </cell>
          <cell r="R160" t="str">
            <v/>
          </cell>
          <cell r="S160">
            <v>0</v>
          </cell>
          <cell r="T160">
            <v>0</v>
          </cell>
        </row>
        <row r="161">
          <cell r="A161">
            <v>155</v>
          </cell>
          <cell r="B161" t="str">
            <v>DS-FOD-0125</v>
          </cell>
          <cell r="C161" t="str">
            <v>ANGOSTURA AROMATIC BITTER 200ML</v>
          </cell>
          <cell r="D161" t="str">
            <v>Food</v>
          </cell>
          <cell r="E161" t="str">
            <v>Btl</v>
          </cell>
          <cell r="F161" t="str">
            <v>200ml/Btl</v>
          </cell>
          <cell r="G161">
            <v>0</v>
          </cell>
          <cell r="H161" t="str">
            <v>Btl</v>
          </cell>
          <cell r="I161" t="str">
            <v>200ml/Btl</v>
          </cell>
          <cell r="K161">
            <v>0</v>
          </cell>
          <cell r="L161">
            <v>0</v>
          </cell>
          <cell r="N161">
            <v>0</v>
          </cell>
          <cell r="O161">
            <v>0</v>
          </cell>
          <cell r="P161" t="str">
            <v>ANGOSTURA AROMATIC BITTER 200ML</v>
          </cell>
          <cell r="Q161" t="str">
            <v/>
          </cell>
          <cell r="R161" t="str">
            <v/>
          </cell>
          <cell r="S161">
            <v>0</v>
          </cell>
          <cell r="T161">
            <v>0</v>
          </cell>
        </row>
        <row r="162">
          <cell r="A162">
            <v>156</v>
          </cell>
          <cell r="B162" t="str">
            <v>DS-FOD-0126</v>
          </cell>
          <cell r="C162" t="str">
            <v>KNORR CHICKEN SEASONING POWDER</v>
          </cell>
          <cell r="D162" t="str">
            <v>Food</v>
          </cell>
          <cell r="E162" t="str">
            <v>Pack</v>
          </cell>
          <cell r="F162" t="str">
            <v>800g/Pack</v>
          </cell>
          <cell r="G162">
            <v>0</v>
          </cell>
          <cell r="H162" t="str">
            <v>Pack</v>
          </cell>
          <cell r="I162" t="str">
            <v>800g/Pack</v>
          </cell>
          <cell r="K162">
            <v>0</v>
          </cell>
          <cell r="L162">
            <v>0</v>
          </cell>
          <cell r="N162">
            <v>0</v>
          </cell>
          <cell r="O162">
            <v>0</v>
          </cell>
          <cell r="P162" t="str">
            <v>KNORR CHICKEN SEASONING POWDER</v>
          </cell>
          <cell r="Q162" t="str">
            <v/>
          </cell>
          <cell r="R162" t="str">
            <v/>
          </cell>
          <cell r="S162">
            <v>0</v>
          </cell>
          <cell r="T162">
            <v>0</v>
          </cell>
        </row>
        <row r="163">
          <cell r="A163">
            <v>157</v>
          </cell>
          <cell r="B163" t="str">
            <v>DS-FOD-0129</v>
          </cell>
          <cell r="C163" t="str">
            <v>HOISIN SAUCE 397G</v>
          </cell>
          <cell r="D163" t="str">
            <v>Food</v>
          </cell>
          <cell r="E163" t="str">
            <v>Jar</v>
          </cell>
          <cell r="F163" t="str">
            <v>397g/Jar</v>
          </cell>
          <cell r="G163">
            <v>0</v>
          </cell>
          <cell r="H163" t="str">
            <v>Jar</v>
          </cell>
          <cell r="I163" t="str">
            <v>397g/Jar</v>
          </cell>
          <cell r="K163">
            <v>0</v>
          </cell>
          <cell r="L163">
            <v>0</v>
          </cell>
          <cell r="N163">
            <v>0</v>
          </cell>
          <cell r="O163">
            <v>0</v>
          </cell>
          <cell r="P163" t="str">
            <v>HOISIN SAUCE 397G</v>
          </cell>
          <cell r="Q163" t="str">
            <v/>
          </cell>
          <cell r="R163" t="str">
            <v/>
          </cell>
          <cell r="S163">
            <v>0</v>
          </cell>
          <cell r="T163">
            <v>0</v>
          </cell>
        </row>
        <row r="164">
          <cell r="A164">
            <v>158</v>
          </cell>
          <cell r="B164" t="str">
            <v>DS-FOD-0130</v>
          </cell>
          <cell r="C164" t="str">
            <v>TOMATO PASTE (CAMPAGNA 400G)</v>
          </cell>
          <cell r="D164" t="str">
            <v>Food</v>
          </cell>
          <cell r="E164" t="str">
            <v>Can</v>
          </cell>
          <cell r="F164" t="str">
            <v>400g/Can</v>
          </cell>
          <cell r="G164">
            <v>0</v>
          </cell>
          <cell r="H164" t="str">
            <v>Can</v>
          </cell>
          <cell r="I164" t="str">
            <v>400g/Can</v>
          </cell>
          <cell r="K164">
            <v>0</v>
          </cell>
          <cell r="L164">
            <v>0</v>
          </cell>
          <cell r="N164">
            <v>0</v>
          </cell>
          <cell r="O164">
            <v>0</v>
          </cell>
          <cell r="P164" t="str">
            <v>TOMATO PASTE (CAMPAGNA 400G)</v>
          </cell>
          <cell r="Q164" t="str">
            <v/>
          </cell>
          <cell r="R164" t="str">
            <v/>
          </cell>
          <cell r="S164">
            <v>0</v>
          </cell>
          <cell r="T164">
            <v>0</v>
          </cell>
        </row>
        <row r="165">
          <cell r="A165">
            <v>159</v>
          </cell>
          <cell r="B165" t="str">
            <v>DS-FOD-0131</v>
          </cell>
          <cell r="C165" t="str">
            <v>HENNESSY VSOP 700ML</v>
          </cell>
          <cell r="D165" t="str">
            <v>Food</v>
          </cell>
          <cell r="E165" t="str">
            <v>Btl</v>
          </cell>
          <cell r="F165" t="str">
            <v>700ml/Btl</v>
          </cell>
          <cell r="G165">
            <v>0</v>
          </cell>
          <cell r="H165" t="str">
            <v>Btl</v>
          </cell>
          <cell r="I165" t="str">
            <v>700ml/Btl</v>
          </cell>
          <cell r="K165">
            <v>0</v>
          </cell>
          <cell r="L165">
            <v>0</v>
          </cell>
          <cell r="N165">
            <v>0</v>
          </cell>
          <cell r="O165">
            <v>0</v>
          </cell>
          <cell r="P165" t="str">
            <v>HENNESSY VSOP 700ML</v>
          </cell>
          <cell r="Q165" t="str">
            <v/>
          </cell>
          <cell r="R165" t="str">
            <v/>
          </cell>
          <cell r="S165">
            <v>0</v>
          </cell>
          <cell r="T165">
            <v>0</v>
          </cell>
        </row>
        <row r="166">
          <cell r="A166">
            <v>160</v>
          </cell>
          <cell r="B166" t="str">
            <v>DS-FOD-0133</v>
          </cell>
          <cell r="C166" t="str">
            <v>DARK SOYA SAUCE 940G</v>
          </cell>
          <cell r="D166" t="str">
            <v>Food</v>
          </cell>
          <cell r="E166" t="str">
            <v>Btl</v>
          </cell>
          <cell r="F166" t="str">
            <v>940g/Btl</v>
          </cell>
          <cell r="G166">
            <v>0</v>
          </cell>
          <cell r="H166" t="str">
            <v>Btl</v>
          </cell>
          <cell r="I166" t="str">
            <v>940g/Btl</v>
          </cell>
          <cell r="K166">
            <v>0</v>
          </cell>
          <cell r="L166">
            <v>0</v>
          </cell>
          <cell r="N166">
            <v>0</v>
          </cell>
          <cell r="O166">
            <v>0</v>
          </cell>
          <cell r="P166" t="str">
            <v>DARK SOYA SAUCE 940G</v>
          </cell>
          <cell r="Q166" t="str">
            <v/>
          </cell>
          <cell r="R166" t="str">
            <v/>
          </cell>
          <cell r="S166">
            <v>0</v>
          </cell>
          <cell r="T166">
            <v>0</v>
          </cell>
        </row>
        <row r="167">
          <cell r="A167">
            <v>161</v>
          </cell>
          <cell r="B167" t="str">
            <v>DS-FOD-0136</v>
          </cell>
          <cell r="C167" t="str">
            <v>SHRIMP PASTE 170G</v>
          </cell>
          <cell r="D167" t="str">
            <v>Food</v>
          </cell>
          <cell r="E167" t="str">
            <v>Can</v>
          </cell>
          <cell r="F167" t="str">
            <v>170g/Can</v>
          </cell>
          <cell r="G167">
            <v>0</v>
          </cell>
          <cell r="H167" t="str">
            <v>Can</v>
          </cell>
          <cell r="I167" t="str">
            <v>170g/Can</v>
          </cell>
          <cell r="K167">
            <v>0</v>
          </cell>
          <cell r="L167">
            <v>0</v>
          </cell>
          <cell r="N167">
            <v>0</v>
          </cell>
          <cell r="O167">
            <v>0</v>
          </cell>
          <cell r="P167" t="str">
            <v>SHRIMP PASTE 170G</v>
          </cell>
          <cell r="Q167" t="str">
            <v/>
          </cell>
          <cell r="R167" t="str">
            <v/>
          </cell>
          <cell r="S167">
            <v>0</v>
          </cell>
          <cell r="T167">
            <v>0</v>
          </cell>
        </row>
        <row r="168">
          <cell r="A168">
            <v>162</v>
          </cell>
          <cell r="B168" t="str">
            <v>DS-FOD-0137</v>
          </cell>
          <cell r="C168" t="str">
            <v>PICKLED SPRING ONION 800G</v>
          </cell>
          <cell r="D168" t="str">
            <v>Food</v>
          </cell>
          <cell r="E168" t="str">
            <v>Jar</v>
          </cell>
          <cell r="F168" t="str">
            <v>800g/Jar</v>
          </cell>
          <cell r="G168">
            <v>0</v>
          </cell>
          <cell r="H168" t="str">
            <v>Jar</v>
          </cell>
          <cell r="I168" t="str">
            <v>800g/Jar</v>
          </cell>
          <cell r="K168">
            <v>0</v>
          </cell>
          <cell r="L168">
            <v>0</v>
          </cell>
          <cell r="N168">
            <v>0</v>
          </cell>
          <cell r="O168">
            <v>0</v>
          </cell>
          <cell r="P168" t="str">
            <v>PICKLED SPRING ONION 800G</v>
          </cell>
          <cell r="Q168" t="str">
            <v/>
          </cell>
          <cell r="R168" t="str">
            <v/>
          </cell>
          <cell r="S168">
            <v>0</v>
          </cell>
          <cell r="T168">
            <v>0</v>
          </cell>
        </row>
        <row r="169">
          <cell r="A169">
            <v>163</v>
          </cell>
          <cell r="B169" t="str">
            <v>DS-FOD-0138</v>
          </cell>
          <cell r="C169" t="str">
            <v>PEPPER POWDER</v>
          </cell>
          <cell r="D169" t="str">
            <v>Food</v>
          </cell>
          <cell r="E169" t="str">
            <v>Pack</v>
          </cell>
          <cell r="F169" t="str">
            <v>1Kg/Pack</v>
          </cell>
          <cell r="G169">
            <v>0</v>
          </cell>
          <cell r="H169" t="str">
            <v>Pack</v>
          </cell>
          <cell r="I169" t="str">
            <v>1Kg/Pack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P169" t="str">
            <v>PEPPER POWDER</v>
          </cell>
          <cell r="Q169" t="str">
            <v/>
          </cell>
          <cell r="R169" t="str">
            <v/>
          </cell>
          <cell r="S169">
            <v>0</v>
          </cell>
          <cell r="T169">
            <v>0</v>
          </cell>
        </row>
        <row r="170">
          <cell r="A170">
            <v>164</v>
          </cell>
          <cell r="B170" t="str">
            <v>DS-FOD-0139</v>
          </cell>
          <cell r="C170" t="str">
            <v>DRY PRAWN</v>
          </cell>
          <cell r="D170" t="str">
            <v>Food</v>
          </cell>
          <cell r="E170" t="str">
            <v>Kg</v>
          </cell>
          <cell r="F170" t="str">
            <v>Kg</v>
          </cell>
          <cell r="G170">
            <v>0</v>
          </cell>
          <cell r="H170" t="str">
            <v>Kg</v>
          </cell>
          <cell r="I170" t="str">
            <v>Kg</v>
          </cell>
          <cell r="K170">
            <v>0</v>
          </cell>
          <cell r="L170">
            <v>0</v>
          </cell>
          <cell r="N170">
            <v>0</v>
          </cell>
          <cell r="O170">
            <v>0</v>
          </cell>
          <cell r="P170" t="str">
            <v>DRY PRAWN</v>
          </cell>
          <cell r="Q170" t="str">
            <v/>
          </cell>
          <cell r="R170" t="str">
            <v/>
          </cell>
          <cell r="S170">
            <v>0</v>
          </cell>
          <cell r="T170">
            <v>0</v>
          </cell>
        </row>
        <row r="171">
          <cell r="A171">
            <v>165</v>
          </cell>
          <cell r="B171" t="str">
            <v>DS-FOD-0140</v>
          </cell>
          <cell r="C171" t="str">
            <v>ROCK SALT 1KG</v>
          </cell>
          <cell r="D171" t="str">
            <v>Food</v>
          </cell>
          <cell r="E171" t="str">
            <v>Pack</v>
          </cell>
          <cell r="F171" t="str">
            <v>1Kg/Pack</v>
          </cell>
          <cell r="G171">
            <v>0</v>
          </cell>
          <cell r="H171" t="str">
            <v>Pack</v>
          </cell>
          <cell r="I171" t="str">
            <v>1Kg/Pack</v>
          </cell>
          <cell r="K171">
            <v>0</v>
          </cell>
          <cell r="L171">
            <v>0</v>
          </cell>
          <cell r="N171">
            <v>0</v>
          </cell>
          <cell r="O171">
            <v>0</v>
          </cell>
          <cell r="P171" t="str">
            <v>ROCK SALT 1KG</v>
          </cell>
          <cell r="Q171" t="str">
            <v/>
          </cell>
          <cell r="R171" t="str">
            <v/>
          </cell>
          <cell r="S171">
            <v>0</v>
          </cell>
          <cell r="T171">
            <v>0</v>
          </cell>
        </row>
        <row r="172">
          <cell r="A172">
            <v>166</v>
          </cell>
          <cell r="B172" t="str">
            <v>DS-FOD-0143</v>
          </cell>
          <cell r="C172" t="str">
            <v>SOUP KNORR 28PCS/BOX</v>
          </cell>
          <cell r="D172" t="str">
            <v>Food</v>
          </cell>
          <cell r="E172" t="str">
            <v>Box</v>
          </cell>
          <cell r="F172" t="str">
            <v>28pcs/Box</v>
          </cell>
          <cell r="G172">
            <v>0</v>
          </cell>
          <cell r="H172" t="str">
            <v>Box</v>
          </cell>
          <cell r="I172" t="str">
            <v>28pcs/Box</v>
          </cell>
          <cell r="K172">
            <v>0</v>
          </cell>
          <cell r="L172">
            <v>0</v>
          </cell>
          <cell r="N172">
            <v>0</v>
          </cell>
          <cell r="O172">
            <v>0</v>
          </cell>
          <cell r="P172" t="str">
            <v>SOUP KNORR 28PCS/BOX</v>
          </cell>
          <cell r="Q172" t="str">
            <v/>
          </cell>
          <cell r="R172" t="str">
            <v/>
          </cell>
          <cell r="S172">
            <v>0</v>
          </cell>
          <cell r="T172">
            <v>0</v>
          </cell>
        </row>
        <row r="173">
          <cell r="A173">
            <v>167</v>
          </cell>
          <cell r="B173" t="str">
            <v>DS-FOD-0144</v>
          </cell>
          <cell r="C173" t="str">
            <v>WHOLE PEPPER</v>
          </cell>
          <cell r="D173" t="str">
            <v>Food</v>
          </cell>
          <cell r="E173" t="str">
            <v>Kg</v>
          </cell>
          <cell r="F173" t="str">
            <v>Kg</v>
          </cell>
          <cell r="G173">
            <v>0</v>
          </cell>
          <cell r="H173" t="str">
            <v>Kg</v>
          </cell>
          <cell r="I173" t="str">
            <v>Kg</v>
          </cell>
          <cell r="K173">
            <v>0</v>
          </cell>
          <cell r="L173">
            <v>0</v>
          </cell>
          <cell r="N173">
            <v>0</v>
          </cell>
          <cell r="O173">
            <v>0</v>
          </cell>
          <cell r="P173" t="str">
            <v>WHOLE PEPPER</v>
          </cell>
          <cell r="Q173" t="str">
            <v/>
          </cell>
          <cell r="R173" t="str">
            <v/>
          </cell>
          <cell r="S173">
            <v>0</v>
          </cell>
          <cell r="T173">
            <v>0</v>
          </cell>
        </row>
        <row r="174">
          <cell r="A174">
            <v>168</v>
          </cell>
          <cell r="B174" t="str">
            <v>DS-FOD-0146</v>
          </cell>
          <cell r="C174" t="str">
            <v>JASMINE RICE 50KG</v>
          </cell>
          <cell r="D174" t="str">
            <v>Food</v>
          </cell>
          <cell r="E174" t="str">
            <v>Bag</v>
          </cell>
          <cell r="F174" t="str">
            <v>50Kg/Bag</v>
          </cell>
          <cell r="G174">
            <v>0</v>
          </cell>
          <cell r="H174" t="str">
            <v>Bag</v>
          </cell>
          <cell r="I174" t="str">
            <v>50Kg/Bag</v>
          </cell>
          <cell r="K174">
            <v>0</v>
          </cell>
          <cell r="L174">
            <v>0</v>
          </cell>
          <cell r="N174">
            <v>0</v>
          </cell>
          <cell r="O174">
            <v>0</v>
          </cell>
          <cell r="P174" t="str">
            <v>JASMINE RICE 50KG</v>
          </cell>
          <cell r="Q174" t="str">
            <v/>
          </cell>
          <cell r="R174" t="str">
            <v/>
          </cell>
          <cell r="S174">
            <v>0</v>
          </cell>
          <cell r="T174">
            <v>0</v>
          </cell>
        </row>
        <row r="175">
          <cell r="A175">
            <v>169</v>
          </cell>
          <cell r="B175" t="str">
            <v>DS-FOD-0147</v>
          </cell>
          <cell r="C175" t="str">
            <v>TAPIOCA FLOUR (ម្សៅយន្តហោះ)</v>
          </cell>
          <cell r="D175" t="str">
            <v>Food</v>
          </cell>
          <cell r="E175" t="str">
            <v>Pack</v>
          </cell>
          <cell r="F175" t="str">
            <v>0.5Kg/Pack</v>
          </cell>
          <cell r="G175">
            <v>0</v>
          </cell>
          <cell r="H175" t="str">
            <v>Pack</v>
          </cell>
          <cell r="I175" t="str">
            <v>0.5Kg/Pack</v>
          </cell>
          <cell r="K175">
            <v>0</v>
          </cell>
          <cell r="L175">
            <v>0</v>
          </cell>
          <cell r="N175">
            <v>0</v>
          </cell>
          <cell r="O175">
            <v>0</v>
          </cell>
          <cell r="P175" t="str">
            <v>TAPIOCA FLOUR (ម្សៅយន្តហោះ)</v>
          </cell>
          <cell r="Q175" t="str">
            <v/>
          </cell>
          <cell r="R175" t="str">
            <v/>
          </cell>
          <cell r="S175">
            <v>0</v>
          </cell>
          <cell r="T175">
            <v>0</v>
          </cell>
        </row>
        <row r="176">
          <cell r="A176">
            <v>170</v>
          </cell>
          <cell r="B176" t="str">
            <v>DS-FOD-0148</v>
          </cell>
          <cell r="C176" t="str">
            <v>FRESH MILK (COW HEAD)</v>
          </cell>
          <cell r="D176" t="str">
            <v>Food</v>
          </cell>
          <cell r="E176" t="str">
            <v>Box</v>
          </cell>
          <cell r="F176" t="str">
            <v>1L/Box</v>
          </cell>
          <cell r="G176">
            <v>0</v>
          </cell>
          <cell r="H176" t="str">
            <v>Box</v>
          </cell>
          <cell r="I176" t="str">
            <v>1L/Box</v>
          </cell>
          <cell r="K176">
            <v>0</v>
          </cell>
          <cell r="L176">
            <v>0</v>
          </cell>
          <cell r="N176">
            <v>0</v>
          </cell>
          <cell r="O176">
            <v>0</v>
          </cell>
          <cell r="P176" t="str">
            <v>FRESH MILK (COW HEAD)</v>
          </cell>
          <cell r="Q176" t="str">
            <v/>
          </cell>
          <cell r="R176" t="str">
            <v/>
          </cell>
          <cell r="S176">
            <v>0</v>
          </cell>
          <cell r="T176">
            <v>0</v>
          </cell>
        </row>
        <row r="177">
          <cell r="A177">
            <v>171</v>
          </cell>
          <cell r="B177" t="str">
            <v>DS-FOD-0159</v>
          </cell>
          <cell r="C177" t="str">
            <v>WORCHESTIRE SAUCE</v>
          </cell>
          <cell r="D177" t="str">
            <v>Food</v>
          </cell>
          <cell r="E177" t="str">
            <v>Btl</v>
          </cell>
          <cell r="F177" t="str">
            <v>290ml/Btl</v>
          </cell>
          <cell r="G177">
            <v>0</v>
          </cell>
          <cell r="H177" t="str">
            <v>Btl</v>
          </cell>
          <cell r="I177" t="str">
            <v>290ml/Btl</v>
          </cell>
          <cell r="K177">
            <v>0</v>
          </cell>
          <cell r="L177">
            <v>0</v>
          </cell>
          <cell r="N177">
            <v>0</v>
          </cell>
          <cell r="O177">
            <v>0</v>
          </cell>
          <cell r="P177" t="str">
            <v>WORCHESTIRE SAUCE</v>
          </cell>
          <cell r="Q177" t="str">
            <v/>
          </cell>
          <cell r="R177" t="str">
            <v/>
          </cell>
          <cell r="S177">
            <v>0</v>
          </cell>
          <cell r="T177">
            <v>0</v>
          </cell>
        </row>
        <row r="178">
          <cell r="A178">
            <v>172</v>
          </cell>
          <cell r="B178" t="str">
            <v>DS-FOD-0161</v>
          </cell>
          <cell r="C178" t="str">
            <v>OLIVE OIL EXTRA 1L</v>
          </cell>
          <cell r="D178" t="str">
            <v>Food</v>
          </cell>
          <cell r="E178" t="str">
            <v>BTL</v>
          </cell>
          <cell r="F178" t="str">
            <v>1L/BTL</v>
          </cell>
          <cell r="G178">
            <v>0</v>
          </cell>
          <cell r="H178" t="str">
            <v>BTL</v>
          </cell>
          <cell r="I178" t="str">
            <v>1L/BTL</v>
          </cell>
          <cell r="J178">
            <v>0</v>
          </cell>
          <cell r="K178">
            <v>0</v>
          </cell>
          <cell r="L178">
            <v>0</v>
          </cell>
          <cell r="N178">
            <v>0</v>
          </cell>
          <cell r="O178">
            <v>0</v>
          </cell>
          <cell r="P178" t="str">
            <v>OLIVE OIL EXTRA 1L</v>
          </cell>
          <cell r="Q178" t="str">
            <v/>
          </cell>
          <cell r="R178" t="str">
            <v/>
          </cell>
          <cell r="S178">
            <v>0</v>
          </cell>
          <cell r="T178">
            <v>0</v>
          </cell>
          <cell r="V178">
            <v>0</v>
          </cell>
        </row>
        <row r="179">
          <cell r="A179">
            <v>173</v>
          </cell>
          <cell r="B179" t="str">
            <v>DS-FOD-0118</v>
          </cell>
          <cell r="C179" t="str">
            <v xml:space="preserve">BROWN SUGAR      </v>
          </cell>
          <cell r="D179" t="str">
            <v>Food</v>
          </cell>
          <cell r="E179" t="str">
            <v>Pack</v>
          </cell>
          <cell r="F179" t="str">
            <v>1Kg/Pack</v>
          </cell>
          <cell r="G179">
            <v>0</v>
          </cell>
          <cell r="H179" t="str">
            <v>Pack</v>
          </cell>
          <cell r="I179" t="str">
            <v>1Kg/Pack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 t="str">
            <v xml:space="preserve">BROWN SUGAR      </v>
          </cell>
          <cell r="Q179" t="str">
            <v/>
          </cell>
          <cell r="R179" t="str">
            <v/>
          </cell>
          <cell r="S179">
            <v>0</v>
          </cell>
          <cell r="T179">
            <v>0</v>
          </cell>
        </row>
        <row r="180">
          <cell r="A180">
            <v>174</v>
          </cell>
          <cell r="B180" t="str">
            <v>DS-GN-0001</v>
          </cell>
          <cell r="C180" t="str">
            <v>COOKING OIL (MASTER CHEF)</v>
          </cell>
          <cell r="D180" t="str">
            <v>General</v>
          </cell>
          <cell r="E180" t="str">
            <v>Tin</v>
          </cell>
          <cell r="F180" t="str">
            <v>17L/Tin</v>
          </cell>
          <cell r="G180">
            <v>0</v>
          </cell>
          <cell r="H180" t="str">
            <v>Tin</v>
          </cell>
          <cell r="I180" t="str">
            <v>17L/Tin</v>
          </cell>
          <cell r="K180">
            <v>0</v>
          </cell>
          <cell r="L180">
            <v>0</v>
          </cell>
          <cell r="N180">
            <v>0</v>
          </cell>
          <cell r="O180">
            <v>0</v>
          </cell>
          <cell r="P180" t="str">
            <v>COOKING OIL (MASTER CHEF)</v>
          </cell>
          <cell r="Q180" t="str">
            <v/>
          </cell>
          <cell r="R180" t="str">
            <v/>
          </cell>
          <cell r="S180">
            <v>0</v>
          </cell>
          <cell r="T180">
            <v>0</v>
          </cell>
        </row>
        <row r="181">
          <cell r="A181">
            <v>175</v>
          </cell>
          <cell r="B181" t="str">
            <v>DS-GN-0002</v>
          </cell>
          <cell r="C181" t="str">
            <v>THAI SALT</v>
          </cell>
          <cell r="D181" t="str">
            <v>General</v>
          </cell>
          <cell r="E181" t="str">
            <v>Pack</v>
          </cell>
          <cell r="F181" t="str">
            <v>1Kg/Pack</v>
          </cell>
          <cell r="G181">
            <v>0</v>
          </cell>
          <cell r="H181" t="str">
            <v>Pack</v>
          </cell>
          <cell r="I181" t="str">
            <v>1Kg/Pack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 t="str">
            <v>THAI SALT</v>
          </cell>
          <cell r="Q181" t="str">
            <v/>
          </cell>
          <cell r="R181" t="str">
            <v/>
          </cell>
          <cell r="S181">
            <v>0</v>
          </cell>
          <cell r="T181">
            <v>0</v>
          </cell>
        </row>
        <row r="182">
          <cell r="A182">
            <v>176</v>
          </cell>
          <cell r="B182" t="str">
            <v>DS-GN-0004</v>
          </cell>
          <cell r="C182" t="str">
            <v>CHEDDAR CHEESE 2.3KG</v>
          </cell>
          <cell r="D182" t="str">
            <v>General</v>
          </cell>
          <cell r="E182" t="str">
            <v>Pack</v>
          </cell>
          <cell r="F182" t="str">
            <v>2.30Kg/Pack</v>
          </cell>
          <cell r="G182">
            <v>0</v>
          </cell>
          <cell r="H182" t="str">
            <v>Pack</v>
          </cell>
          <cell r="I182" t="str">
            <v>2.30Kg/Pack</v>
          </cell>
          <cell r="K182">
            <v>0</v>
          </cell>
          <cell r="L182">
            <v>0</v>
          </cell>
          <cell r="N182">
            <v>0</v>
          </cell>
          <cell r="O182">
            <v>0</v>
          </cell>
          <cell r="P182" t="str">
            <v>CHEDDAR CHEESE 2.3KG</v>
          </cell>
          <cell r="Q182" t="str">
            <v/>
          </cell>
          <cell r="R182" t="str">
            <v/>
          </cell>
          <cell r="S182">
            <v>0</v>
          </cell>
          <cell r="T182">
            <v>0</v>
          </cell>
        </row>
        <row r="183">
          <cell r="A183">
            <v>177</v>
          </cell>
          <cell r="B183" t="str">
            <v>DS-GN-0005</v>
          </cell>
          <cell r="C183" t="str">
            <v>ALMOND SLICE</v>
          </cell>
          <cell r="D183" t="str">
            <v>General</v>
          </cell>
          <cell r="E183" t="str">
            <v>Pack</v>
          </cell>
          <cell r="F183" t="str">
            <v>1Kg/Pack</v>
          </cell>
          <cell r="G183">
            <v>0</v>
          </cell>
          <cell r="H183" t="str">
            <v>Pack</v>
          </cell>
          <cell r="I183" t="str">
            <v>1Kg/Pack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 t="str">
            <v>ALMOND SLICE</v>
          </cell>
          <cell r="Q183" t="str">
            <v/>
          </cell>
          <cell r="R183" t="str">
            <v/>
          </cell>
          <cell r="S183">
            <v>0</v>
          </cell>
          <cell r="T183">
            <v>0</v>
          </cell>
        </row>
        <row r="184">
          <cell r="A184">
            <v>178</v>
          </cell>
          <cell r="B184" t="str">
            <v>DS-GN-0006</v>
          </cell>
          <cell r="C184" t="str">
            <v>DUTCH PLAN YOGHURT</v>
          </cell>
          <cell r="D184" t="str">
            <v>General</v>
          </cell>
          <cell r="E184" t="str">
            <v>Can</v>
          </cell>
          <cell r="F184" t="str">
            <v>130g/Can</v>
          </cell>
          <cell r="G184">
            <v>0</v>
          </cell>
          <cell r="H184" t="str">
            <v>Can</v>
          </cell>
          <cell r="I184" t="str">
            <v>130g/Can</v>
          </cell>
          <cell r="K184">
            <v>0</v>
          </cell>
          <cell r="L184">
            <v>0</v>
          </cell>
          <cell r="N184">
            <v>0</v>
          </cell>
          <cell r="O184">
            <v>0</v>
          </cell>
          <cell r="P184" t="str">
            <v>DUTCH PLAN YOGHURT</v>
          </cell>
          <cell r="Q184" t="str">
            <v/>
          </cell>
          <cell r="R184" t="str">
            <v/>
          </cell>
          <cell r="S184">
            <v>0</v>
          </cell>
          <cell r="T184">
            <v>0</v>
          </cell>
        </row>
        <row r="185">
          <cell r="A185">
            <v>179</v>
          </cell>
          <cell r="B185" t="str">
            <v>DS-GN-0007</v>
          </cell>
          <cell r="C185" t="str">
            <v>THAI SUGAR MITR PHOL</v>
          </cell>
          <cell r="D185" t="str">
            <v>General</v>
          </cell>
          <cell r="E185" t="str">
            <v>Pack</v>
          </cell>
          <cell r="F185" t="str">
            <v>1Kg/Pack</v>
          </cell>
          <cell r="G185">
            <v>0</v>
          </cell>
          <cell r="H185" t="str">
            <v>Pack</v>
          </cell>
          <cell r="I185" t="str">
            <v>1Kg/Pack</v>
          </cell>
          <cell r="K185">
            <v>0</v>
          </cell>
          <cell r="L185">
            <v>0</v>
          </cell>
          <cell r="N185">
            <v>0</v>
          </cell>
          <cell r="O185">
            <v>0</v>
          </cell>
          <cell r="P185" t="str">
            <v>THAI SUGAR MITR PHOL</v>
          </cell>
          <cell r="Q185" t="str">
            <v/>
          </cell>
          <cell r="R185" t="str">
            <v/>
          </cell>
          <cell r="S185">
            <v>0</v>
          </cell>
          <cell r="T185">
            <v>0</v>
          </cell>
        </row>
        <row r="186">
          <cell r="A186">
            <v>180</v>
          </cell>
          <cell r="B186" t="str">
            <v>DS-GN-0008</v>
          </cell>
          <cell r="C186" t="str">
            <v>HOSEN PURE HONEY</v>
          </cell>
          <cell r="D186" t="str">
            <v>General</v>
          </cell>
          <cell r="E186" t="str">
            <v>Can</v>
          </cell>
          <cell r="F186" t="str">
            <v>1Kg/Can</v>
          </cell>
          <cell r="G186">
            <v>0</v>
          </cell>
          <cell r="H186" t="str">
            <v>Can</v>
          </cell>
          <cell r="I186" t="str">
            <v>1Kg/Can</v>
          </cell>
          <cell r="K186">
            <v>0</v>
          </cell>
          <cell r="L186">
            <v>0</v>
          </cell>
          <cell r="N186">
            <v>0</v>
          </cell>
          <cell r="O186">
            <v>0</v>
          </cell>
          <cell r="P186" t="str">
            <v>HOSEN PURE HONEY</v>
          </cell>
          <cell r="Q186" t="str">
            <v/>
          </cell>
          <cell r="R186" t="str">
            <v/>
          </cell>
          <cell r="S186">
            <v>0</v>
          </cell>
          <cell r="T186">
            <v>0</v>
          </cell>
        </row>
        <row r="187">
          <cell r="A187">
            <v>181</v>
          </cell>
          <cell r="B187" t="str">
            <v>DS-GN-0009</v>
          </cell>
          <cell r="C187" t="str">
            <v>SESAME BLACK</v>
          </cell>
          <cell r="D187" t="str">
            <v>General</v>
          </cell>
          <cell r="E187" t="str">
            <v>Pack</v>
          </cell>
          <cell r="F187" t="str">
            <v>1Kg/Pack</v>
          </cell>
          <cell r="G187">
            <v>0</v>
          </cell>
          <cell r="H187" t="str">
            <v>Pack</v>
          </cell>
          <cell r="I187" t="str">
            <v>1Kg/Pack</v>
          </cell>
          <cell r="K187">
            <v>0</v>
          </cell>
          <cell r="L187">
            <v>0</v>
          </cell>
          <cell r="N187">
            <v>0</v>
          </cell>
          <cell r="O187">
            <v>0</v>
          </cell>
          <cell r="P187" t="str">
            <v>SESAME BLACK</v>
          </cell>
          <cell r="Q187" t="str">
            <v/>
          </cell>
          <cell r="R187" t="str">
            <v/>
          </cell>
          <cell r="S187">
            <v>0</v>
          </cell>
          <cell r="T187">
            <v>0</v>
          </cell>
        </row>
        <row r="188">
          <cell r="A188">
            <v>182</v>
          </cell>
          <cell r="B188" t="str">
            <v>DS-GN-0010</v>
          </cell>
          <cell r="C188" t="str">
            <v>SESAME WHITE</v>
          </cell>
          <cell r="D188" t="str">
            <v>General</v>
          </cell>
          <cell r="E188" t="str">
            <v>Pack</v>
          </cell>
          <cell r="F188" t="str">
            <v>1Kg/Pack</v>
          </cell>
          <cell r="G188">
            <v>0</v>
          </cell>
          <cell r="H188" t="str">
            <v>Pack</v>
          </cell>
          <cell r="I188" t="str">
            <v>1Kg/Pack</v>
          </cell>
          <cell r="K188">
            <v>0</v>
          </cell>
          <cell r="L188">
            <v>0</v>
          </cell>
          <cell r="N188">
            <v>0</v>
          </cell>
          <cell r="O188">
            <v>0</v>
          </cell>
          <cell r="P188" t="str">
            <v>SESAME WHITE</v>
          </cell>
          <cell r="Q188" t="str">
            <v/>
          </cell>
          <cell r="R188" t="str">
            <v/>
          </cell>
          <cell r="S188">
            <v>0</v>
          </cell>
          <cell r="T188">
            <v>0</v>
          </cell>
        </row>
        <row r="189">
          <cell r="A189">
            <v>183</v>
          </cell>
          <cell r="B189" t="str">
            <v>DS-GN-0011</v>
          </cell>
          <cell r="C189" t="str">
            <v>KETCH UP TOMATO (HEINZ 9G)</v>
          </cell>
          <cell r="D189" t="str">
            <v>General</v>
          </cell>
          <cell r="E189" t="str">
            <v>Ctn</v>
          </cell>
          <cell r="F189" t="str">
            <v>1000Pcs/Ctn</v>
          </cell>
          <cell r="G189">
            <v>0</v>
          </cell>
          <cell r="H189" t="str">
            <v>Ctn</v>
          </cell>
          <cell r="I189" t="str">
            <v>1000Pcs/Ctn</v>
          </cell>
          <cell r="K189">
            <v>0</v>
          </cell>
          <cell r="L189">
            <v>0</v>
          </cell>
          <cell r="N189">
            <v>0</v>
          </cell>
          <cell r="O189">
            <v>0</v>
          </cell>
          <cell r="P189" t="str">
            <v>KETCH UP TOMATO (HEINZ 9G)</v>
          </cell>
          <cell r="Q189" t="str">
            <v/>
          </cell>
          <cell r="R189" t="str">
            <v/>
          </cell>
          <cell r="S189">
            <v>0</v>
          </cell>
          <cell r="T189">
            <v>0</v>
          </cell>
        </row>
        <row r="190">
          <cell r="A190">
            <v>184</v>
          </cell>
          <cell r="B190" t="str">
            <v>DS-GN-0013</v>
          </cell>
          <cell r="C190" t="str">
            <v>RED APPLE</v>
          </cell>
          <cell r="D190" t="str">
            <v>General</v>
          </cell>
          <cell r="E190" t="str">
            <v>Kg</v>
          </cell>
          <cell r="F190" t="str">
            <v>Kg</v>
          </cell>
          <cell r="G190">
            <v>0</v>
          </cell>
          <cell r="H190" t="str">
            <v>Kg</v>
          </cell>
          <cell r="I190" t="str">
            <v>Kg</v>
          </cell>
          <cell r="K190">
            <v>0</v>
          </cell>
          <cell r="L190">
            <v>0</v>
          </cell>
          <cell r="N190">
            <v>0</v>
          </cell>
          <cell r="O190">
            <v>0</v>
          </cell>
          <cell r="P190" t="str">
            <v>RED APPLE</v>
          </cell>
          <cell r="Q190" t="str">
            <v/>
          </cell>
          <cell r="R190" t="str">
            <v/>
          </cell>
          <cell r="S190">
            <v>0</v>
          </cell>
          <cell r="T190">
            <v>0</v>
          </cell>
        </row>
        <row r="191">
          <cell r="A191">
            <v>185</v>
          </cell>
          <cell r="B191" t="str">
            <v>DS-GN-0014</v>
          </cell>
          <cell r="C191" t="str">
            <v>RIP MANGO</v>
          </cell>
          <cell r="D191" t="str">
            <v>General</v>
          </cell>
          <cell r="E191" t="str">
            <v>Kg</v>
          </cell>
          <cell r="F191" t="str">
            <v>Kg</v>
          </cell>
          <cell r="G191">
            <v>0</v>
          </cell>
          <cell r="H191" t="str">
            <v>Kg</v>
          </cell>
          <cell r="I191" t="str">
            <v>Kg</v>
          </cell>
          <cell r="K191">
            <v>0</v>
          </cell>
          <cell r="L191">
            <v>0</v>
          </cell>
          <cell r="N191">
            <v>0</v>
          </cell>
          <cell r="O191">
            <v>0</v>
          </cell>
          <cell r="P191" t="str">
            <v>RIP MANGO</v>
          </cell>
          <cell r="Q191" t="str">
            <v/>
          </cell>
          <cell r="R191" t="str">
            <v/>
          </cell>
          <cell r="S191">
            <v>0</v>
          </cell>
          <cell r="T191">
            <v>0</v>
          </cell>
        </row>
        <row r="192">
          <cell r="A192">
            <v>186</v>
          </cell>
          <cell r="B192" t="str">
            <v>DS-GN-0015</v>
          </cell>
          <cell r="C192" t="str">
            <v xml:space="preserve">PASSION FRUIT </v>
          </cell>
          <cell r="D192" t="str">
            <v>General</v>
          </cell>
          <cell r="E192" t="str">
            <v>Kg</v>
          </cell>
          <cell r="F192" t="str">
            <v>Kg</v>
          </cell>
          <cell r="G192">
            <v>0</v>
          </cell>
          <cell r="H192" t="str">
            <v>Kg</v>
          </cell>
          <cell r="I192" t="str">
            <v>Kg</v>
          </cell>
          <cell r="K192">
            <v>0</v>
          </cell>
          <cell r="L192">
            <v>0</v>
          </cell>
          <cell r="N192">
            <v>0</v>
          </cell>
          <cell r="O192">
            <v>0</v>
          </cell>
          <cell r="P192" t="str">
            <v xml:space="preserve">PASSION FRUIT </v>
          </cell>
          <cell r="Q192" t="str">
            <v/>
          </cell>
          <cell r="R192" t="str">
            <v/>
          </cell>
          <cell r="S192">
            <v>0</v>
          </cell>
          <cell r="T192">
            <v>0</v>
          </cell>
        </row>
        <row r="193">
          <cell r="A193">
            <v>187</v>
          </cell>
          <cell r="B193" t="str">
            <v>DS-GN-0016</v>
          </cell>
          <cell r="C193" t="str">
            <v>LIME</v>
          </cell>
          <cell r="D193" t="str">
            <v>General</v>
          </cell>
          <cell r="E193" t="str">
            <v>Kg</v>
          </cell>
          <cell r="F193" t="str">
            <v>Kg</v>
          </cell>
          <cell r="G193">
            <v>0</v>
          </cell>
          <cell r="H193" t="str">
            <v>Kg</v>
          </cell>
          <cell r="I193" t="str">
            <v>Kg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 t="str">
            <v>LIME</v>
          </cell>
          <cell r="Q193" t="str">
            <v/>
          </cell>
          <cell r="R193" t="str">
            <v/>
          </cell>
          <cell r="S193">
            <v>0</v>
          </cell>
          <cell r="T193">
            <v>0</v>
          </cell>
        </row>
        <row r="194">
          <cell r="A194">
            <v>188</v>
          </cell>
          <cell r="B194" t="str">
            <v>DS-GN-0017</v>
          </cell>
          <cell r="C194" t="str">
            <v>YELLOW ORANGE</v>
          </cell>
          <cell r="D194" t="str">
            <v>General</v>
          </cell>
          <cell r="E194" t="str">
            <v>Kg</v>
          </cell>
          <cell r="F194" t="str">
            <v>Kg</v>
          </cell>
          <cell r="G194">
            <v>0</v>
          </cell>
          <cell r="H194" t="str">
            <v>Kg</v>
          </cell>
          <cell r="I194" t="str">
            <v>Kg</v>
          </cell>
          <cell r="K194">
            <v>0</v>
          </cell>
          <cell r="L194">
            <v>0</v>
          </cell>
          <cell r="N194">
            <v>0</v>
          </cell>
          <cell r="O194">
            <v>0</v>
          </cell>
          <cell r="P194" t="str">
            <v>YELLOW ORANGE</v>
          </cell>
          <cell r="Q194" t="str">
            <v/>
          </cell>
          <cell r="R194" t="str">
            <v/>
          </cell>
          <cell r="S194">
            <v>0</v>
          </cell>
          <cell r="T194">
            <v>0</v>
          </cell>
        </row>
        <row r="195">
          <cell r="A195">
            <v>189</v>
          </cell>
          <cell r="B195" t="str">
            <v>DS-GN-0018</v>
          </cell>
          <cell r="C195" t="str">
            <v>EGG</v>
          </cell>
          <cell r="D195" t="str">
            <v>General</v>
          </cell>
          <cell r="E195" t="str">
            <v>Pc</v>
          </cell>
          <cell r="F195" t="str">
            <v>Pc</v>
          </cell>
          <cell r="G195">
            <v>0</v>
          </cell>
          <cell r="H195" t="str">
            <v>Pc</v>
          </cell>
          <cell r="I195" t="str">
            <v>Pc</v>
          </cell>
          <cell r="K195">
            <v>0</v>
          </cell>
          <cell r="L195">
            <v>0</v>
          </cell>
          <cell r="N195">
            <v>0</v>
          </cell>
          <cell r="O195">
            <v>0</v>
          </cell>
          <cell r="P195" t="str">
            <v>EGG</v>
          </cell>
          <cell r="Q195" t="str">
            <v/>
          </cell>
          <cell r="R195" t="str">
            <v/>
          </cell>
          <cell r="S195">
            <v>0</v>
          </cell>
          <cell r="T195">
            <v>0</v>
          </cell>
        </row>
        <row r="196">
          <cell r="A196">
            <v>190</v>
          </cell>
          <cell r="B196" t="str">
            <v>DS-GN-0019</v>
          </cell>
          <cell r="C196" t="str">
            <v>MILLAC GOLD CREAM</v>
          </cell>
          <cell r="D196" t="str">
            <v>General</v>
          </cell>
          <cell r="E196" t="str">
            <v>Box</v>
          </cell>
          <cell r="F196" t="str">
            <v>1L/Box</v>
          </cell>
          <cell r="G196">
            <v>0</v>
          </cell>
          <cell r="H196" t="str">
            <v>Box</v>
          </cell>
          <cell r="I196" t="str">
            <v>1L/Box</v>
          </cell>
          <cell r="K196">
            <v>0</v>
          </cell>
          <cell r="L196">
            <v>0</v>
          </cell>
          <cell r="N196">
            <v>0</v>
          </cell>
          <cell r="O196">
            <v>0</v>
          </cell>
          <cell r="P196" t="str">
            <v>MILLAC GOLD CREAM</v>
          </cell>
          <cell r="Q196" t="str">
            <v/>
          </cell>
          <cell r="R196" t="str">
            <v/>
          </cell>
          <cell r="S196">
            <v>0</v>
          </cell>
          <cell r="T196">
            <v>0</v>
          </cell>
        </row>
        <row r="197">
          <cell r="A197">
            <v>191</v>
          </cell>
          <cell r="B197" t="str">
            <v>DS-GN-0020</v>
          </cell>
          <cell r="C197" t="str">
            <v>COCONUT FRUIT</v>
          </cell>
          <cell r="D197" t="str">
            <v>General</v>
          </cell>
          <cell r="E197" t="str">
            <v>Pc</v>
          </cell>
          <cell r="F197" t="str">
            <v>Pc</v>
          </cell>
          <cell r="G197">
            <v>0</v>
          </cell>
          <cell r="H197" t="str">
            <v>Pc</v>
          </cell>
          <cell r="I197" t="str">
            <v>Pc</v>
          </cell>
          <cell r="K197">
            <v>0</v>
          </cell>
          <cell r="L197">
            <v>0</v>
          </cell>
          <cell r="N197">
            <v>0</v>
          </cell>
          <cell r="O197">
            <v>0</v>
          </cell>
          <cell r="P197" t="str">
            <v>COCONUT FRUIT</v>
          </cell>
          <cell r="Q197" t="str">
            <v/>
          </cell>
          <cell r="R197" t="str">
            <v/>
          </cell>
          <cell r="S197">
            <v>0</v>
          </cell>
          <cell r="T197">
            <v>0</v>
          </cell>
        </row>
        <row r="198">
          <cell r="A198">
            <v>192</v>
          </cell>
          <cell r="B198" t="str">
            <v>DS-GN-0021</v>
          </cell>
          <cell r="C198" t="str">
            <v>YEAST GOLD (ANGEL)</v>
          </cell>
          <cell r="D198" t="str">
            <v>General</v>
          </cell>
          <cell r="E198" t="str">
            <v>Pack</v>
          </cell>
          <cell r="F198" t="str">
            <v>500g/Pack</v>
          </cell>
          <cell r="G198">
            <v>0</v>
          </cell>
          <cell r="H198" t="str">
            <v>Pack</v>
          </cell>
          <cell r="I198" t="str">
            <v>500g/Pack</v>
          </cell>
          <cell r="K198">
            <v>0</v>
          </cell>
          <cell r="L198">
            <v>0</v>
          </cell>
          <cell r="N198">
            <v>0</v>
          </cell>
          <cell r="O198">
            <v>0</v>
          </cell>
          <cell r="P198" t="str">
            <v>YEAST GOLD (ANGEL)</v>
          </cell>
          <cell r="Q198" t="str">
            <v/>
          </cell>
          <cell r="R198" t="str">
            <v/>
          </cell>
          <cell r="S198">
            <v>0</v>
          </cell>
          <cell r="T198">
            <v>0</v>
          </cell>
        </row>
        <row r="199">
          <cell r="A199">
            <v>193</v>
          </cell>
          <cell r="B199" t="str">
            <v>DS-GN-0022</v>
          </cell>
          <cell r="C199" t="str">
            <v>HAND TOWEL (COMFY)</v>
          </cell>
          <cell r="D199" t="str">
            <v>General</v>
          </cell>
          <cell r="E199" t="str">
            <v>Pack</v>
          </cell>
          <cell r="F199" t="str">
            <v>Pack</v>
          </cell>
          <cell r="G199">
            <v>0</v>
          </cell>
          <cell r="H199" t="str">
            <v>Pack</v>
          </cell>
          <cell r="I199" t="str">
            <v>Pack</v>
          </cell>
          <cell r="K199">
            <v>0</v>
          </cell>
          <cell r="L199">
            <v>0</v>
          </cell>
          <cell r="N199">
            <v>0</v>
          </cell>
          <cell r="O199">
            <v>0</v>
          </cell>
          <cell r="P199" t="str">
            <v>HAND TOWEL (COMFY)</v>
          </cell>
          <cell r="Q199" t="str">
            <v/>
          </cell>
          <cell r="R199" t="str">
            <v/>
          </cell>
          <cell r="S199">
            <v>0</v>
          </cell>
          <cell r="T199">
            <v>0</v>
          </cell>
        </row>
        <row r="200">
          <cell r="A200">
            <v>194</v>
          </cell>
          <cell r="B200" t="str">
            <v>DS-GN-0023</v>
          </cell>
          <cell r="C200" t="str">
            <v>DETERGENT POWDER (1KG)</v>
          </cell>
          <cell r="D200" t="str">
            <v>General</v>
          </cell>
          <cell r="E200" t="str">
            <v>Pack</v>
          </cell>
          <cell r="F200" t="str">
            <v>1Kg/Pack</v>
          </cell>
          <cell r="G200">
            <v>0</v>
          </cell>
          <cell r="H200" t="str">
            <v>Pack</v>
          </cell>
          <cell r="I200" t="str">
            <v>1Kg/Pack</v>
          </cell>
          <cell r="K200">
            <v>0</v>
          </cell>
          <cell r="L200">
            <v>0</v>
          </cell>
          <cell r="N200">
            <v>0</v>
          </cell>
          <cell r="O200">
            <v>0</v>
          </cell>
          <cell r="P200" t="str">
            <v>DETERGENT POWDER (1KG)</v>
          </cell>
          <cell r="Q200" t="str">
            <v/>
          </cell>
          <cell r="R200" t="str">
            <v/>
          </cell>
          <cell r="S200">
            <v>0</v>
          </cell>
          <cell r="T200">
            <v>0</v>
          </cell>
        </row>
        <row r="201">
          <cell r="A201">
            <v>195</v>
          </cell>
          <cell r="B201" t="str">
            <v>DS-GN-0024</v>
          </cell>
          <cell r="C201" t="str">
            <v>FLOOR LIQUID (សាប៊ូក្រអូប)</v>
          </cell>
          <cell r="D201" t="str">
            <v>General</v>
          </cell>
          <cell r="E201" t="str">
            <v>Btl</v>
          </cell>
          <cell r="F201" t="str">
            <v>4L/Btl</v>
          </cell>
          <cell r="G201">
            <v>0</v>
          </cell>
          <cell r="H201" t="str">
            <v>Btl</v>
          </cell>
          <cell r="I201" t="str">
            <v>4L/Btl</v>
          </cell>
          <cell r="K201">
            <v>0</v>
          </cell>
          <cell r="L201">
            <v>0</v>
          </cell>
          <cell r="N201">
            <v>0</v>
          </cell>
          <cell r="O201">
            <v>0</v>
          </cell>
          <cell r="P201" t="str">
            <v>FLOOR LIQUID (សាប៊ូក្រអូប)</v>
          </cell>
          <cell r="Q201" t="str">
            <v/>
          </cell>
          <cell r="R201" t="str">
            <v/>
          </cell>
          <cell r="S201">
            <v>0</v>
          </cell>
          <cell r="T201">
            <v>0</v>
          </cell>
        </row>
        <row r="202">
          <cell r="A202">
            <v>196</v>
          </cell>
          <cell r="B202" t="str">
            <v>DS-GN-0025</v>
          </cell>
          <cell r="C202" t="str">
            <v>DISH WASHIG LIQUID (SUN LIGHT)</v>
          </cell>
          <cell r="D202" t="str">
            <v>General</v>
          </cell>
          <cell r="E202" t="str">
            <v>Btl</v>
          </cell>
          <cell r="F202" t="str">
            <v>4L/Btl</v>
          </cell>
          <cell r="G202">
            <v>0</v>
          </cell>
          <cell r="H202" t="str">
            <v>Btl</v>
          </cell>
          <cell r="I202" t="str">
            <v>4L/Btl</v>
          </cell>
          <cell r="K202">
            <v>0</v>
          </cell>
          <cell r="L202">
            <v>0</v>
          </cell>
          <cell r="N202">
            <v>0</v>
          </cell>
          <cell r="O202">
            <v>0</v>
          </cell>
          <cell r="P202" t="str">
            <v>DISH WASHIG LIQUID (SUN LIGHT)</v>
          </cell>
          <cell r="Q202" t="str">
            <v/>
          </cell>
          <cell r="R202" t="str">
            <v/>
          </cell>
          <cell r="S202">
            <v>0</v>
          </cell>
          <cell r="T202">
            <v>0</v>
          </cell>
        </row>
        <row r="203">
          <cell r="A203">
            <v>197</v>
          </cell>
          <cell r="B203" t="str">
            <v>DS-GN-0026</v>
          </cell>
          <cell r="C203" t="str">
            <v>SAFETY GAS 0.2 KG</v>
          </cell>
          <cell r="D203" t="str">
            <v>General</v>
          </cell>
          <cell r="E203" t="str">
            <v>Tin</v>
          </cell>
          <cell r="F203" t="str">
            <v>200ml/Tin</v>
          </cell>
          <cell r="G203">
            <v>0</v>
          </cell>
          <cell r="H203" t="str">
            <v>Tin</v>
          </cell>
          <cell r="I203" t="str">
            <v>200ml/Tin</v>
          </cell>
          <cell r="K203">
            <v>0</v>
          </cell>
          <cell r="L203">
            <v>0</v>
          </cell>
          <cell r="N203">
            <v>0</v>
          </cell>
          <cell r="O203">
            <v>0</v>
          </cell>
          <cell r="P203" t="str">
            <v>SAFETY GAS 0.2 KG</v>
          </cell>
          <cell r="Q203" t="str">
            <v/>
          </cell>
          <cell r="R203" t="str">
            <v/>
          </cell>
          <cell r="S203">
            <v>0</v>
          </cell>
          <cell r="T203">
            <v>0</v>
          </cell>
        </row>
        <row r="204">
          <cell r="A204">
            <v>198</v>
          </cell>
          <cell r="B204" t="str">
            <v>DS-GN-0027</v>
          </cell>
          <cell r="C204" t="str">
            <v>SAFETY GAS 15 KG</v>
          </cell>
          <cell r="D204" t="str">
            <v>General</v>
          </cell>
          <cell r="E204" t="str">
            <v>Tin</v>
          </cell>
          <cell r="F204" t="str">
            <v>15Kg/Tin</v>
          </cell>
          <cell r="G204">
            <v>0</v>
          </cell>
          <cell r="H204" t="str">
            <v>Tin</v>
          </cell>
          <cell r="I204" t="str">
            <v>15Kg/Tin</v>
          </cell>
          <cell r="K204">
            <v>0</v>
          </cell>
          <cell r="L204">
            <v>0</v>
          </cell>
          <cell r="N204">
            <v>0</v>
          </cell>
          <cell r="O204">
            <v>0</v>
          </cell>
          <cell r="P204" t="str">
            <v>SAFETY GAS 15 KG</v>
          </cell>
          <cell r="Q204" t="str">
            <v/>
          </cell>
          <cell r="R204" t="str">
            <v/>
          </cell>
          <cell r="S204">
            <v>0</v>
          </cell>
          <cell r="T204">
            <v>0</v>
          </cell>
        </row>
        <row r="205">
          <cell r="A205">
            <v>199</v>
          </cell>
          <cell r="B205" t="str">
            <v>DS-GN-0028</v>
          </cell>
          <cell r="C205" t="str">
            <v>SAFETY GAS 48 KG</v>
          </cell>
          <cell r="D205" t="str">
            <v>General</v>
          </cell>
          <cell r="E205" t="str">
            <v>Tin</v>
          </cell>
          <cell r="F205" t="str">
            <v>48Kg/Tin</v>
          </cell>
          <cell r="G205">
            <v>0</v>
          </cell>
          <cell r="H205" t="str">
            <v>Tin</v>
          </cell>
          <cell r="I205" t="str">
            <v>48Kg/Tin</v>
          </cell>
          <cell r="K205">
            <v>0</v>
          </cell>
          <cell r="L205">
            <v>0</v>
          </cell>
          <cell r="N205">
            <v>0</v>
          </cell>
          <cell r="O205">
            <v>0</v>
          </cell>
          <cell r="P205" t="str">
            <v>SAFETY GAS 48 KG</v>
          </cell>
          <cell r="Q205" t="str">
            <v/>
          </cell>
          <cell r="R205" t="str">
            <v/>
          </cell>
          <cell r="S205">
            <v>0</v>
          </cell>
          <cell r="T205">
            <v>0</v>
          </cell>
        </row>
        <row r="206">
          <cell r="A206">
            <v>200</v>
          </cell>
          <cell r="B206" t="str">
            <v>FR-BAK-0002</v>
          </cell>
          <cell r="C206" t="str">
            <v xml:space="preserve">BLACK CHERRY </v>
          </cell>
          <cell r="D206" t="str">
            <v>Bakery&amp; Pastry</v>
          </cell>
          <cell r="E206" t="str">
            <v>Tin</v>
          </cell>
          <cell r="F206" t="str">
            <v>2.7Kg/Tin</v>
          </cell>
          <cell r="G206">
            <v>0</v>
          </cell>
          <cell r="H206" t="str">
            <v>Tin</v>
          </cell>
          <cell r="I206" t="str">
            <v>2.7Kg/Tin</v>
          </cell>
          <cell r="K206">
            <v>0</v>
          </cell>
          <cell r="L206">
            <v>0</v>
          </cell>
          <cell r="N206">
            <v>0</v>
          </cell>
          <cell r="O206">
            <v>0</v>
          </cell>
          <cell r="P206" t="str">
            <v xml:space="preserve">BLACK CHERRY </v>
          </cell>
          <cell r="Q206" t="str">
            <v/>
          </cell>
          <cell r="R206" t="str">
            <v/>
          </cell>
          <cell r="S206">
            <v>0</v>
          </cell>
          <cell r="T206">
            <v>0</v>
          </cell>
        </row>
        <row r="207">
          <cell r="A207">
            <v>201</v>
          </cell>
          <cell r="B207" t="str">
            <v>FR-BAK-0003</v>
          </cell>
          <cell r="C207" t="str">
            <v>BLUEBERRY FINLLING</v>
          </cell>
          <cell r="D207" t="str">
            <v>Bakery&amp; Pastry</v>
          </cell>
          <cell r="E207" t="str">
            <v>Tin</v>
          </cell>
          <cell r="F207" t="str">
            <v>2.7Kg/Tin</v>
          </cell>
          <cell r="G207">
            <v>0</v>
          </cell>
          <cell r="H207" t="str">
            <v>Tin</v>
          </cell>
          <cell r="I207" t="str">
            <v>2.7Kg/Tin</v>
          </cell>
          <cell r="K207">
            <v>0</v>
          </cell>
          <cell r="L207">
            <v>0</v>
          </cell>
          <cell r="N207">
            <v>0</v>
          </cell>
          <cell r="O207">
            <v>0</v>
          </cell>
          <cell r="P207" t="str">
            <v>BLUEBERRY FINLLING</v>
          </cell>
          <cell r="Q207" t="str">
            <v/>
          </cell>
          <cell r="R207" t="str">
            <v/>
          </cell>
          <cell r="S207">
            <v>0</v>
          </cell>
          <cell r="T207">
            <v>0</v>
          </cell>
        </row>
        <row r="208">
          <cell r="A208">
            <v>202</v>
          </cell>
          <cell r="B208" t="str">
            <v>FR-BAK-0004</v>
          </cell>
          <cell r="C208" t="str">
            <v>BLUEBERRY FROZEN</v>
          </cell>
          <cell r="D208" t="str">
            <v>Bakery&amp; Pastry</v>
          </cell>
          <cell r="E208" t="str">
            <v>Pack</v>
          </cell>
          <cell r="F208" t="str">
            <v>1Kg/Pack</v>
          </cell>
          <cell r="G208">
            <v>0</v>
          </cell>
          <cell r="H208" t="str">
            <v>Pack</v>
          </cell>
          <cell r="I208" t="str">
            <v>1Kg/Pack</v>
          </cell>
          <cell r="K208">
            <v>0</v>
          </cell>
          <cell r="L208">
            <v>0</v>
          </cell>
          <cell r="N208">
            <v>0</v>
          </cell>
          <cell r="O208">
            <v>0</v>
          </cell>
          <cell r="P208" t="str">
            <v>BLUEBERRY FROZEN</v>
          </cell>
          <cell r="Q208" t="str">
            <v/>
          </cell>
          <cell r="R208" t="str">
            <v/>
          </cell>
          <cell r="S208">
            <v>0</v>
          </cell>
          <cell r="T208">
            <v>0</v>
          </cell>
        </row>
        <row r="209">
          <cell r="A209">
            <v>203</v>
          </cell>
          <cell r="B209" t="str">
            <v>FR-BAK-0007</v>
          </cell>
          <cell r="C209" t="str">
            <v>DURIAN FRESH</v>
          </cell>
          <cell r="D209" t="str">
            <v>Bakery&amp; Pastry</v>
          </cell>
          <cell r="E209" t="str">
            <v>Kg</v>
          </cell>
          <cell r="F209" t="str">
            <v>Kg</v>
          </cell>
          <cell r="G209">
            <v>0</v>
          </cell>
          <cell r="H209" t="str">
            <v>Kg</v>
          </cell>
          <cell r="I209" t="str">
            <v>Kg</v>
          </cell>
          <cell r="K209">
            <v>0</v>
          </cell>
          <cell r="L209">
            <v>0</v>
          </cell>
          <cell r="N209">
            <v>0</v>
          </cell>
          <cell r="O209">
            <v>0</v>
          </cell>
          <cell r="P209" t="str">
            <v>DURIAN FRESH</v>
          </cell>
          <cell r="Q209" t="str">
            <v/>
          </cell>
          <cell r="R209" t="str">
            <v/>
          </cell>
          <cell r="S209">
            <v>0</v>
          </cell>
          <cell r="T209">
            <v>0</v>
          </cell>
        </row>
        <row r="210">
          <cell r="A210">
            <v>204</v>
          </cell>
          <cell r="B210" t="str">
            <v>FR-BAK-0010</v>
          </cell>
          <cell r="C210" t="str">
            <v>VANILLA FLAVOR</v>
          </cell>
          <cell r="D210" t="str">
            <v>Bakery&amp; Pastry</v>
          </cell>
          <cell r="E210" t="str">
            <v>Pack</v>
          </cell>
          <cell r="F210" t="str">
            <v>1Kg/Pack</v>
          </cell>
          <cell r="G210">
            <v>0</v>
          </cell>
          <cell r="H210" t="str">
            <v>Pack</v>
          </cell>
          <cell r="I210" t="str">
            <v>1Kg/Pack</v>
          </cell>
          <cell r="K210">
            <v>0</v>
          </cell>
          <cell r="L210">
            <v>0</v>
          </cell>
          <cell r="N210">
            <v>0</v>
          </cell>
          <cell r="O210">
            <v>0</v>
          </cell>
          <cell r="P210" t="str">
            <v>VANILLA FLAVOR</v>
          </cell>
          <cell r="Q210" t="str">
            <v/>
          </cell>
          <cell r="R210" t="str">
            <v/>
          </cell>
          <cell r="S210">
            <v>0</v>
          </cell>
          <cell r="T210">
            <v>0</v>
          </cell>
        </row>
        <row r="211">
          <cell r="A211">
            <v>205</v>
          </cell>
          <cell r="B211" t="str">
            <v>FR-BAK-0012</v>
          </cell>
          <cell r="C211" t="str">
            <v>PORK SAUSAGE</v>
          </cell>
          <cell r="D211" t="str">
            <v>Bakery&amp; Pastry</v>
          </cell>
          <cell r="E211" t="str">
            <v>Kg</v>
          </cell>
          <cell r="F211" t="str">
            <v>Kg</v>
          </cell>
          <cell r="G211">
            <v>0</v>
          </cell>
          <cell r="H211" t="str">
            <v>Kg</v>
          </cell>
          <cell r="I211" t="str">
            <v>Kg</v>
          </cell>
          <cell r="K211">
            <v>0</v>
          </cell>
          <cell r="L211">
            <v>0</v>
          </cell>
          <cell r="N211">
            <v>0</v>
          </cell>
          <cell r="O211">
            <v>0</v>
          </cell>
          <cell r="P211" t="str">
            <v>PORK SAUSAGE</v>
          </cell>
          <cell r="Q211" t="str">
            <v/>
          </cell>
          <cell r="R211" t="str">
            <v/>
          </cell>
          <cell r="S211">
            <v>0</v>
          </cell>
          <cell r="T211">
            <v>0</v>
          </cell>
        </row>
        <row r="212">
          <cell r="A212">
            <v>206</v>
          </cell>
          <cell r="B212" t="str">
            <v>FR-BAK-0013</v>
          </cell>
          <cell r="C212" t="str">
            <v>MAGGI CHILLI SAUCE</v>
          </cell>
          <cell r="D212" t="str">
            <v>Bakery&amp; Pastry</v>
          </cell>
          <cell r="E212" t="str">
            <v>Tin</v>
          </cell>
          <cell r="F212" t="str">
            <v>3.30Kg/Tin</v>
          </cell>
          <cell r="G212">
            <v>0</v>
          </cell>
          <cell r="H212" t="str">
            <v>Tin</v>
          </cell>
          <cell r="I212" t="str">
            <v>3.30Kg/Tin</v>
          </cell>
          <cell r="K212">
            <v>0</v>
          </cell>
          <cell r="L212">
            <v>0</v>
          </cell>
          <cell r="N212">
            <v>0</v>
          </cell>
          <cell r="O212">
            <v>0</v>
          </cell>
          <cell r="P212" t="str">
            <v>MAGGI CHILLI SAUCE</v>
          </cell>
          <cell r="Q212" t="str">
            <v/>
          </cell>
          <cell r="R212" t="str">
            <v/>
          </cell>
          <cell r="S212">
            <v>0</v>
          </cell>
          <cell r="T212">
            <v>0</v>
          </cell>
        </row>
        <row r="213">
          <cell r="A213">
            <v>207</v>
          </cell>
          <cell r="B213" t="str">
            <v>FR-BAK-0014</v>
          </cell>
          <cell r="C213" t="str">
            <v>MAYONAISE (RED MEDAL)</v>
          </cell>
          <cell r="D213" t="str">
            <v>Bakery&amp; Pastry</v>
          </cell>
          <cell r="E213" t="str">
            <v>Btl</v>
          </cell>
          <cell r="F213" t="str">
            <v>3L/Btl</v>
          </cell>
          <cell r="G213">
            <v>0</v>
          </cell>
          <cell r="H213" t="str">
            <v>Btl</v>
          </cell>
          <cell r="I213" t="str">
            <v>3L/Btl</v>
          </cell>
          <cell r="K213">
            <v>0</v>
          </cell>
          <cell r="L213">
            <v>0</v>
          </cell>
          <cell r="N213">
            <v>0</v>
          </cell>
          <cell r="O213">
            <v>0</v>
          </cell>
          <cell r="P213" t="str">
            <v>MAYONAISE (RED MEDAL)</v>
          </cell>
          <cell r="Q213" t="str">
            <v/>
          </cell>
          <cell r="R213" t="str">
            <v/>
          </cell>
          <cell r="S213">
            <v>0</v>
          </cell>
          <cell r="T213">
            <v>0</v>
          </cell>
        </row>
        <row r="214">
          <cell r="A214">
            <v>208</v>
          </cell>
          <cell r="B214" t="str">
            <v>FR-BAK-0015</v>
          </cell>
          <cell r="C214" t="str">
            <v>PANDAN FILLING (BEST FOOD)</v>
          </cell>
          <cell r="D214" t="str">
            <v>Bakery&amp; Pastry</v>
          </cell>
          <cell r="E214" t="str">
            <v>Pack</v>
          </cell>
          <cell r="F214" t="str">
            <v>1Kg/Pack</v>
          </cell>
          <cell r="G214">
            <v>0</v>
          </cell>
          <cell r="H214" t="str">
            <v>Pack</v>
          </cell>
          <cell r="I214" t="str">
            <v>1Kg/Pack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 t="str">
            <v>PANDAN FILLING (BEST FOOD)</v>
          </cell>
          <cell r="Q214" t="str">
            <v/>
          </cell>
          <cell r="R214" t="str">
            <v/>
          </cell>
          <cell r="S214">
            <v>0</v>
          </cell>
          <cell r="T214">
            <v>0</v>
          </cell>
          <cell r="V214">
            <v>0</v>
          </cell>
        </row>
        <row r="215">
          <cell r="A215">
            <v>209</v>
          </cell>
          <cell r="B215" t="str">
            <v>Fr-BEV-0001</v>
          </cell>
          <cell r="C215" t="str">
            <v>BANANA (UMBONG)</v>
          </cell>
          <cell r="D215" t="str">
            <v>Beverage</v>
          </cell>
          <cell r="E215" t="str">
            <v>Bunch</v>
          </cell>
          <cell r="F215" t="str">
            <v>16Pcs/Bunch</v>
          </cell>
          <cell r="G215">
            <v>0</v>
          </cell>
          <cell r="H215" t="str">
            <v>Bunch</v>
          </cell>
          <cell r="I215" t="str">
            <v>16Pcs/Bunch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 t="str">
            <v>BANANA (UMBONG)</v>
          </cell>
          <cell r="Q215" t="str">
            <v/>
          </cell>
          <cell r="R215" t="str">
            <v/>
          </cell>
          <cell r="S215">
            <v>0</v>
          </cell>
          <cell r="T215">
            <v>0</v>
          </cell>
        </row>
        <row r="216">
          <cell r="A216">
            <v>210</v>
          </cell>
          <cell r="B216" t="str">
            <v>FR-FOD-0012</v>
          </cell>
          <cell r="C216" t="str">
            <v>BEEF BALL</v>
          </cell>
          <cell r="D216" t="str">
            <v>Food</v>
          </cell>
          <cell r="E216" t="str">
            <v>Kg</v>
          </cell>
          <cell r="F216" t="str">
            <v>Kg</v>
          </cell>
          <cell r="G216">
            <v>0</v>
          </cell>
          <cell r="H216" t="str">
            <v>Kg</v>
          </cell>
          <cell r="I216" t="str">
            <v>Kg</v>
          </cell>
          <cell r="K216">
            <v>0</v>
          </cell>
          <cell r="L216">
            <v>0</v>
          </cell>
          <cell r="N216">
            <v>0</v>
          </cell>
          <cell r="O216">
            <v>0</v>
          </cell>
          <cell r="P216" t="str">
            <v>BEEF BALL</v>
          </cell>
          <cell r="Q216" t="str">
            <v/>
          </cell>
          <cell r="R216" t="str">
            <v/>
          </cell>
          <cell r="S216">
            <v>0</v>
          </cell>
          <cell r="T216">
            <v>0</v>
          </cell>
        </row>
        <row r="217">
          <cell r="A217">
            <v>211</v>
          </cell>
          <cell r="B217" t="str">
            <v>FR-FOD-0013</v>
          </cell>
          <cell r="C217" t="str">
            <v>KHMER BEEF MEAT</v>
          </cell>
          <cell r="D217" t="str">
            <v>Food</v>
          </cell>
          <cell r="E217" t="str">
            <v>Kg</v>
          </cell>
          <cell r="F217" t="str">
            <v>Kg</v>
          </cell>
          <cell r="G217">
            <v>0</v>
          </cell>
          <cell r="H217" t="str">
            <v>Kg</v>
          </cell>
          <cell r="I217" t="str">
            <v>Kg</v>
          </cell>
          <cell r="K217">
            <v>0</v>
          </cell>
          <cell r="L217">
            <v>0</v>
          </cell>
          <cell r="N217">
            <v>0</v>
          </cell>
          <cell r="O217">
            <v>0</v>
          </cell>
          <cell r="P217" t="str">
            <v>KHMER BEEF MEAT</v>
          </cell>
          <cell r="Q217" t="str">
            <v/>
          </cell>
          <cell r="R217" t="str">
            <v/>
          </cell>
          <cell r="S217">
            <v>0</v>
          </cell>
          <cell r="T217">
            <v>0</v>
          </cell>
        </row>
        <row r="218">
          <cell r="A218">
            <v>212</v>
          </cell>
          <cell r="B218" t="str">
            <v>FR-FOD-0014</v>
          </cell>
          <cell r="C218" t="str">
            <v>BEEF STRIPLOIN</v>
          </cell>
          <cell r="D218" t="str">
            <v>Food</v>
          </cell>
          <cell r="E218" t="str">
            <v>Kg</v>
          </cell>
          <cell r="F218" t="str">
            <v>Kg</v>
          </cell>
          <cell r="G218">
            <v>0</v>
          </cell>
          <cell r="H218" t="str">
            <v>Kg</v>
          </cell>
          <cell r="I218" t="str">
            <v>Kg</v>
          </cell>
          <cell r="K218">
            <v>0</v>
          </cell>
          <cell r="L218">
            <v>0</v>
          </cell>
          <cell r="N218">
            <v>0</v>
          </cell>
          <cell r="O218">
            <v>0</v>
          </cell>
          <cell r="P218" t="str">
            <v>BEEF STRIPLOIN</v>
          </cell>
          <cell r="Q218" t="str">
            <v/>
          </cell>
          <cell r="R218" t="str">
            <v/>
          </cell>
          <cell r="S218">
            <v>0</v>
          </cell>
          <cell r="T218">
            <v>0</v>
          </cell>
        </row>
        <row r="219">
          <cell r="A219">
            <v>213</v>
          </cell>
          <cell r="B219" t="str">
            <v>FR-FOD-0015</v>
          </cell>
          <cell r="C219" t="str">
            <v>BEEF TENDERLOIN STEAK</v>
          </cell>
          <cell r="D219" t="str">
            <v>Food</v>
          </cell>
          <cell r="E219" t="str">
            <v>Kg</v>
          </cell>
          <cell r="F219" t="str">
            <v>Kg</v>
          </cell>
          <cell r="G219">
            <v>0</v>
          </cell>
          <cell r="H219" t="str">
            <v>Kg</v>
          </cell>
          <cell r="I219" t="str">
            <v>Kg</v>
          </cell>
          <cell r="K219">
            <v>0</v>
          </cell>
          <cell r="L219">
            <v>0</v>
          </cell>
          <cell r="N219">
            <v>0</v>
          </cell>
          <cell r="O219">
            <v>0</v>
          </cell>
          <cell r="P219" t="str">
            <v>BEEF TENDERLOIN STEAK</v>
          </cell>
          <cell r="Q219" t="str">
            <v/>
          </cell>
          <cell r="R219" t="str">
            <v/>
          </cell>
          <cell r="S219">
            <v>0</v>
          </cell>
          <cell r="T219">
            <v>0</v>
          </cell>
        </row>
        <row r="220">
          <cell r="A220">
            <v>214</v>
          </cell>
          <cell r="B220" t="str">
            <v>FR-FOD-0016</v>
          </cell>
          <cell r="C220" t="str">
            <v>BEEF TENDERLOIN_AUSTRALIA</v>
          </cell>
          <cell r="D220" t="str">
            <v>Food</v>
          </cell>
          <cell r="E220" t="str">
            <v>Kg</v>
          </cell>
          <cell r="F220" t="str">
            <v>Kg</v>
          </cell>
          <cell r="G220">
            <v>0</v>
          </cell>
          <cell r="H220" t="str">
            <v>Kg</v>
          </cell>
          <cell r="I220" t="str">
            <v>Kg</v>
          </cell>
          <cell r="K220">
            <v>0</v>
          </cell>
          <cell r="L220">
            <v>0</v>
          </cell>
          <cell r="N220">
            <v>0</v>
          </cell>
          <cell r="O220">
            <v>0</v>
          </cell>
          <cell r="P220" t="str">
            <v>BEEF TENDERLOIN_AUSTRALIA</v>
          </cell>
          <cell r="Q220" t="str">
            <v/>
          </cell>
          <cell r="R220" t="str">
            <v/>
          </cell>
          <cell r="S220">
            <v>0</v>
          </cell>
          <cell r="T220">
            <v>0</v>
          </cell>
        </row>
        <row r="221">
          <cell r="A221">
            <v>215</v>
          </cell>
          <cell r="B221" t="str">
            <v>FR-FOD-0017</v>
          </cell>
          <cell r="C221" t="str">
            <v>BEEF RUMP​ LOCAL</v>
          </cell>
          <cell r="D221" t="str">
            <v>Food</v>
          </cell>
          <cell r="E221" t="str">
            <v>Kg</v>
          </cell>
          <cell r="F221" t="str">
            <v>Kg</v>
          </cell>
          <cell r="G221">
            <v>0</v>
          </cell>
          <cell r="H221" t="str">
            <v>Kg</v>
          </cell>
          <cell r="I221" t="str">
            <v>Kg</v>
          </cell>
          <cell r="K221">
            <v>0</v>
          </cell>
          <cell r="L221">
            <v>0</v>
          </cell>
          <cell r="N221">
            <v>0</v>
          </cell>
          <cell r="O221">
            <v>0</v>
          </cell>
          <cell r="P221" t="str">
            <v>BEEF RUMP​ LOCAL</v>
          </cell>
          <cell r="Q221" t="str">
            <v/>
          </cell>
          <cell r="R221" t="str">
            <v/>
          </cell>
          <cell r="S221">
            <v>0</v>
          </cell>
          <cell r="T221">
            <v>0</v>
          </cell>
        </row>
        <row r="222">
          <cell r="A222">
            <v>216</v>
          </cell>
          <cell r="B222" t="str">
            <v>FR-FOD-0018</v>
          </cell>
          <cell r="C222" t="str">
            <v>BACON</v>
          </cell>
          <cell r="D222" t="str">
            <v>Food</v>
          </cell>
          <cell r="E222" t="str">
            <v>Kg</v>
          </cell>
          <cell r="F222" t="str">
            <v>Kg</v>
          </cell>
          <cell r="G222">
            <v>0</v>
          </cell>
          <cell r="H222" t="str">
            <v>Kg</v>
          </cell>
          <cell r="I222" t="str">
            <v>Kg</v>
          </cell>
          <cell r="K222">
            <v>0</v>
          </cell>
          <cell r="L222">
            <v>0</v>
          </cell>
          <cell r="N222">
            <v>0</v>
          </cell>
          <cell r="O222">
            <v>0</v>
          </cell>
          <cell r="P222" t="str">
            <v>BACON</v>
          </cell>
          <cell r="Q222" t="str">
            <v/>
          </cell>
          <cell r="R222" t="str">
            <v/>
          </cell>
          <cell r="S222">
            <v>0</v>
          </cell>
          <cell r="T222">
            <v>0</v>
          </cell>
        </row>
        <row r="223">
          <cell r="A223">
            <v>217</v>
          </cell>
          <cell r="B223" t="str">
            <v>FR-FOD-0019</v>
          </cell>
          <cell r="C223" t="str">
            <v>PORK RUMP LOCAL</v>
          </cell>
          <cell r="D223" t="str">
            <v>Food</v>
          </cell>
          <cell r="E223" t="str">
            <v>Kg</v>
          </cell>
          <cell r="F223" t="str">
            <v>Kg</v>
          </cell>
          <cell r="G223">
            <v>0</v>
          </cell>
          <cell r="H223" t="str">
            <v>Kg</v>
          </cell>
          <cell r="I223" t="str">
            <v>Kg</v>
          </cell>
          <cell r="K223">
            <v>0</v>
          </cell>
          <cell r="L223">
            <v>0</v>
          </cell>
          <cell r="N223">
            <v>0</v>
          </cell>
          <cell r="O223">
            <v>0</v>
          </cell>
          <cell r="P223" t="str">
            <v>PORK RUMP LOCAL</v>
          </cell>
          <cell r="Q223" t="str">
            <v/>
          </cell>
          <cell r="R223" t="str">
            <v/>
          </cell>
          <cell r="S223">
            <v>0</v>
          </cell>
          <cell r="T223">
            <v>0</v>
          </cell>
        </row>
        <row r="224">
          <cell r="A224">
            <v>218</v>
          </cell>
          <cell r="B224" t="str">
            <v>FR-FOD-0020</v>
          </cell>
          <cell r="C224" t="str">
            <v>PORK SHOULDER</v>
          </cell>
          <cell r="D224" t="str">
            <v>Food</v>
          </cell>
          <cell r="E224" t="str">
            <v>Kg</v>
          </cell>
          <cell r="F224" t="str">
            <v>Kg</v>
          </cell>
          <cell r="G224">
            <v>0</v>
          </cell>
          <cell r="H224" t="str">
            <v>Kg</v>
          </cell>
          <cell r="I224" t="str">
            <v>Kg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 t="str">
            <v>PORK SHOULDER</v>
          </cell>
          <cell r="Q224" t="str">
            <v/>
          </cell>
          <cell r="R224" t="str">
            <v/>
          </cell>
          <cell r="S224">
            <v>0</v>
          </cell>
          <cell r="T224">
            <v>0</v>
          </cell>
        </row>
        <row r="225">
          <cell r="A225">
            <v>219</v>
          </cell>
          <cell r="B225" t="str">
            <v>FR-FOD-0021</v>
          </cell>
          <cell r="C225" t="str">
            <v>PORK BALL</v>
          </cell>
          <cell r="D225" t="str">
            <v>Food</v>
          </cell>
          <cell r="E225" t="str">
            <v>Kg</v>
          </cell>
          <cell r="F225" t="str">
            <v>Kg</v>
          </cell>
          <cell r="G225">
            <v>0</v>
          </cell>
          <cell r="H225" t="str">
            <v>Kg</v>
          </cell>
          <cell r="I225" t="str">
            <v>Kg</v>
          </cell>
          <cell r="J225">
            <v>0</v>
          </cell>
          <cell r="M225">
            <v>0</v>
          </cell>
          <cell r="N225">
            <v>0</v>
          </cell>
          <cell r="O225">
            <v>0</v>
          </cell>
          <cell r="P225" t="str">
            <v>PORK BALL</v>
          </cell>
          <cell r="Q225" t="str">
            <v/>
          </cell>
          <cell r="R225" t="str">
            <v/>
          </cell>
          <cell r="S225">
            <v>0</v>
          </cell>
          <cell r="T225">
            <v>0</v>
          </cell>
          <cell r="V225">
            <v>0</v>
          </cell>
        </row>
        <row r="226">
          <cell r="A226">
            <v>220</v>
          </cell>
          <cell r="B226" t="str">
            <v>FR-FOD-0022</v>
          </cell>
          <cell r="C226" t="str">
            <v>PORK BONE</v>
          </cell>
          <cell r="D226" t="str">
            <v>Food</v>
          </cell>
          <cell r="E226" t="str">
            <v>Kg</v>
          </cell>
          <cell r="F226" t="str">
            <v>Kg</v>
          </cell>
          <cell r="G226">
            <v>0</v>
          </cell>
          <cell r="H226" t="str">
            <v>Kg</v>
          </cell>
          <cell r="I226" t="str">
            <v>Kg</v>
          </cell>
          <cell r="K226">
            <v>0</v>
          </cell>
          <cell r="L226">
            <v>0</v>
          </cell>
          <cell r="N226">
            <v>0</v>
          </cell>
          <cell r="O226">
            <v>0</v>
          </cell>
          <cell r="P226" t="str">
            <v>PORK BONE</v>
          </cell>
          <cell r="Q226" t="str">
            <v/>
          </cell>
          <cell r="R226" t="str">
            <v/>
          </cell>
          <cell r="S226">
            <v>0</v>
          </cell>
          <cell r="T226">
            <v>0</v>
          </cell>
        </row>
        <row r="227">
          <cell r="A227">
            <v>221</v>
          </cell>
          <cell r="B227" t="str">
            <v>FR-FOD-0023</v>
          </cell>
          <cell r="C227" t="str">
            <v>PORK LOIN</v>
          </cell>
          <cell r="D227" t="str">
            <v>Food</v>
          </cell>
          <cell r="E227" t="str">
            <v>Kg</v>
          </cell>
          <cell r="F227" t="str">
            <v>Kg</v>
          </cell>
          <cell r="G227">
            <v>0</v>
          </cell>
          <cell r="H227" t="str">
            <v>Kg</v>
          </cell>
          <cell r="I227" t="str">
            <v>Kg</v>
          </cell>
          <cell r="K227">
            <v>0</v>
          </cell>
          <cell r="L227">
            <v>0</v>
          </cell>
          <cell r="N227">
            <v>0</v>
          </cell>
          <cell r="O227">
            <v>0</v>
          </cell>
          <cell r="P227" t="str">
            <v>PORK LOIN</v>
          </cell>
          <cell r="Q227" t="str">
            <v/>
          </cell>
          <cell r="R227" t="str">
            <v/>
          </cell>
          <cell r="S227">
            <v>0</v>
          </cell>
          <cell r="T227">
            <v>0</v>
          </cell>
        </row>
        <row r="228">
          <cell r="A228">
            <v>222</v>
          </cell>
          <cell r="B228" t="str">
            <v>FR-FOD-0024</v>
          </cell>
          <cell r="C228" t="str">
            <v>PORK FAT</v>
          </cell>
          <cell r="D228" t="str">
            <v>Food</v>
          </cell>
          <cell r="E228" t="str">
            <v>Kg</v>
          </cell>
          <cell r="F228" t="str">
            <v>Kg</v>
          </cell>
          <cell r="G228">
            <v>0</v>
          </cell>
          <cell r="H228" t="str">
            <v>Kg</v>
          </cell>
          <cell r="I228" t="str">
            <v>Kg</v>
          </cell>
          <cell r="K228">
            <v>0</v>
          </cell>
          <cell r="L228">
            <v>0</v>
          </cell>
          <cell r="N228">
            <v>0</v>
          </cell>
          <cell r="O228">
            <v>0</v>
          </cell>
          <cell r="P228" t="str">
            <v>PORK FAT</v>
          </cell>
          <cell r="Q228" t="str">
            <v/>
          </cell>
          <cell r="R228" t="str">
            <v/>
          </cell>
          <cell r="S228">
            <v>0</v>
          </cell>
          <cell r="T228">
            <v>0</v>
          </cell>
        </row>
        <row r="229">
          <cell r="A229">
            <v>223</v>
          </cell>
          <cell r="B229" t="str">
            <v>FR-FOD-0025</v>
          </cell>
          <cell r="C229" t="str">
            <v>CHICKEN BREASTS MEAT</v>
          </cell>
          <cell r="D229" t="str">
            <v>Food</v>
          </cell>
          <cell r="E229" t="str">
            <v>Kg</v>
          </cell>
          <cell r="F229" t="str">
            <v>Kg</v>
          </cell>
          <cell r="G229">
            <v>0</v>
          </cell>
          <cell r="H229" t="str">
            <v>Kg</v>
          </cell>
          <cell r="I229" t="str">
            <v>Kg</v>
          </cell>
          <cell r="K229">
            <v>0</v>
          </cell>
          <cell r="L229">
            <v>0</v>
          </cell>
          <cell r="N229">
            <v>0</v>
          </cell>
          <cell r="O229">
            <v>0</v>
          </cell>
          <cell r="P229" t="str">
            <v>CHICKEN BREASTS MEAT</v>
          </cell>
          <cell r="Q229" t="str">
            <v/>
          </cell>
          <cell r="R229" t="str">
            <v/>
          </cell>
          <cell r="S229">
            <v>0</v>
          </cell>
          <cell r="T229">
            <v>0</v>
          </cell>
        </row>
        <row r="230">
          <cell r="A230">
            <v>224</v>
          </cell>
          <cell r="B230" t="str">
            <v>FR-FOD-0026</v>
          </cell>
          <cell r="C230" t="str">
            <v>CHICKEN LEG</v>
          </cell>
          <cell r="D230" t="str">
            <v>Food</v>
          </cell>
          <cell r="E230" t="str">
            <v>Kg</v>
          </cell>
          <cell r="F230" t="str">
            <v>Kg</v>
          </cell>
          <cell r="G230">
            <v>0</v>
          </cell>
          <cell r="H230" t="str">
            <v>Kg</v>
          </cell>
          <cell r="I230" t="str">
            <v>Kg</v>
          </cell>
          <cell r="K230">
            <v>0</v>
          </cell>
          <cell r="L230">
            <v>0</v>
          </cell>
          <cell r="N230">
            <v>0</v>
          </cell>
          <cell r="O230">
            <v>0</v>
          </cell>
          <cell r="P230" t="str">
            <v>CHICKEN LEG</v>
          </cell>
          <cell r="Q230" t="str">
            <v/>
          </cell>
          <cell r="R230" t="str">
            <v/>
          </cell>
          <cell r="S230">
            <v>0</v>
          </cell>
          <cell r="T230">
            <v>0</v>
          </cell>
        </row>
        <row r="231">
          <cell r="A231">
            <v>225</v>
          </cell>
          <cell r="B231" t="str">
            <v>FR-FOD-0027</v>
          </cell>
          <cell r="C231" t="str">
            <v>FRESH SALMON FILLET</v>
          </cell>
          <cell r="D231" t="str">
            <v>Food</v>
          </cell>
          <cell r="E231" t="str">
            <v>Kg</v>
          </cell>
          <cell r="F231" t="str">
            <v>Kg</v>
          </cell>
          <cell r="G231">
            <v>0</v>
          </cell>
          <cell r="H231" t="str">
            <v>Kg</v>
          </cell>
          <cell r="I231" t="str">
            <v>Kg</v>
          </cell>
          <cell r="K231">
            <v>0</v>
          </cell>
          <cell r="L231">
            <v>0</v>
          </cell>
          <cell r="N231">
            <v>0</v>
          </cell>
          <cell r="O231">
            <v>0</v>
          </cell>
          <cell r="P231" t="str">
            <v>FRESH SALMON FILLET</v>
          </cell>
          <cell r="Q231" t="str">
            <v/>
          </cell>
          <cell r="R231" t="str">
            <v/>
          </cell>
          <cell r="S231">
            <v>0</v>
          </cell>
          <cell r="T231">
            <v>0</v>
          </cell>
        </row>
        <row r="232">
          <cell r="A232">
            <v>226</v>
          </cell>
          <cell r="B232" t="str">
            <v>FR-FOD-0028</v>
          </cell>
          <cell r="C232" t="str">
            <v>FRESH SALMON WHOLE</v>
          </cell>
          <cell r="D232" t="str">
            <v>Food</v>
          </cell>
          <cell r="E232" t="str">
            <v>Kg</v>
          </cell>
          <cell r="F232" t="str">
            <v>Kg</v>
          </cell>
          <cell r="G232">
            <v>0</v>
          </cell>
          <cell r="H232" t="str">
            <v>Kg</v>
          </cell>
          <cell r="I232" t="str">
            <v>Kg</v>
          </cell>
          <cell r="K232">
            <v>0</v>
          </cell>
          <cell r="L232">
            <v>0</v>
          </cell>
          <cell r="N232">
            <v>0</v>
          </cell>
          <cell r="O232">
            <v>0</v>
          </cell>
          <cell r="P232" t="str">
            <v>FRESH SALMON WHOLE</v>
          </cell>
          <cell r="Q232" t="str">
            <v/>
          </cell>
          <cell r="R232" t="str">
            <v/>
          </cell>
          <cell r="S232">
            <v>0</v>
          </cell>
          <cell r="T232">
            <v>0</v>
          </cell>
        </row>
        <row r="233">
          <cell r="A233">
            <v>227</v>
          </cell>
          <cell r="B233" t="str">
            <v>FR-FOD-0029</v>
          </cell>
          <cell r="C233" t="str">
            <v>TUNA LOIN (MAGURO)</v>
          </cell>
          <cell r="D233" t="str">
            <v>Food</v>
          </cell>
          <cell r="E233" t="str">
            <v>Kg</v>
          </cell>
          <cell r="F233" t="str">
            <v>Kg</v>
          </cell>
          <cell r="G233">
            <v>0</v>
          </cell>
          <cell r="H233" t="str">
            <v>Kg</v>
          </cell>
          <cell r="I233" t="str">
            <v>Kg</v>
          </cell>
          <cell r="K233">
            <v>0</v>
          </cell>
          <cell r="L233">
            <v>0</v>
          </cell>
          <cell r="N233">
            <v>0</v>
          </cell>
          <cell r="O233">
            <v>0</v>
          </cell>
          <cell r="P233" t="str">
            <v>TUNA LOIN (MAGURO)</v>
          </cell>
          <cell r="Q233" t="str">
            <v/>
          </cell>
          <cell r="R233" t="str">
            <v/>
          </cell>
          <cell r="S233">
            <v>0</v>
          </cell>
          <cell r="T233">
            <v>0</v>
          </cell>
        </row>
        <row r="234">
          <cell r="A234">
            <v>228</v>
          </cell>
          <cell r="B234" t="str">
            <v>FR-FOD-0030</v>
          </cell>
          <cell r="C234" t="str">
            <v>PRAWN</v>
          </cell>
          <cell r="D234" t="str">
            <v>Food</v>
          </cell>
          <cell r="E234" t="str">
            <v>Kg</v>
          </cell>
          <cell r="F234" t="str">
            <v>Kg</v>
          </cell>
          <cell r="G234">
            <v>0</v>
          </cell>
          <cell r="H234" t="str">
            <v>Kg</v>
          </cell>
          <cell r="I234" t="str">
            <v>Kg</v>
          </cell>
          <cell r="K234">
            <v>0</v>
          </cell>
          <cell r="L234">
            <v>0</v>
          </cell>
          <cell r="N234">
            <v>0</v>
          </cell>
          <cell r="O234">
            <v>0</v>
          </cell>
          <cell r="P234" t="str">
            <v>PRAWN</v>
          </cell>
          <cell r="Q234" t="str">
            <v/>
          </cell>
          <cell r="R234" t="str">
            <v/>
          </cell>
          <cell r="S234">
            <v>0</v>
          </cell>
          <cell r="T234">
            <v>0</v>
          </cell>
        </row>
        <row r="235">
          <cell r="A235">
            <v>229</v>
          </cell>
          <cell r="B235" t="str">
            <v>FR-FOD-0031</v>
          </cell>
          <cell r="C235" t="str">
            <v>SQUID</v>
          </cell>
          <cell r="D235" t="str">
            <v>Food</v>
          </cell>
          <cell r="E235" t="str">
            <v>Kg</v>
          </cell>
          <cell r="F235" t="str">
            <v>Kg</v>
          </cell>
          <cell r="G235">
            <v>0</v>
          </cell>
          <cell r="H235" t="str">
            <v>Kg</v>
          </cell>
          <cell r="I235" t="str">
            <v>Kg</v>
          </cell>
          <cell r="K235">
            <v>0</v>
          </cell>
          <cell r="L235">
            <v>0</v>
          </cell>
          <cell r="N235">
            <v>0</v>
          </cell>
          <cell r="O235">
            <v>0</v>
          </cell>
          <cell r="P235" t="str">
            <v>SQUID</v>
          </cell>
          <cell r="Q235" t="str">
            <v/>
          </cell>
          <cell r="R235" t="str">
            <v/>
          </cell>
          <cell r="S235">
            <v>0</v>
          </cell>
          <cell r="T235">
            <v>0</v>
          </cell>
        </row>
        <row r="236">
          <cell r="A236">
            <v>230</v>
          </cell>
          <cell r="B236" t="str">
            <v>FR-FOD-0032</v>
          </cell>
          <cell r="C236" t="str">
            <v>PEPPERONI</v>
          </cell>
          <cell r="D236" t="str">
            <v>Food</v>
          </cell>
          <cell r="E236" t="str">
            <v>Kg</v>
          </cell>
          <cell r="F236" t="str">
            <v>Kg</v>
          </cell>
          <cell r="G236">
            <v>0</v>
          </cell>
          <cell r="H236" t="str">
            <v>Kg</v>
          </cell>
          <cell r="I236" t="str">
            <v>Kg</v>
          </cell>
          <cell r="K236">
            <v>0</v>
          </cell>
          <cell r="L236">
            <v>0</v>
          </cell>
          <cell r="N236">
            <v>0</v>
          </cell>
          <cell r="O236">
            <v>0</v>
          </cell>
          <cell r="P236" t="str">
            <v>PEPPERONI</v>
          </cell>
          <cell r="Q236" t="str">
            <v/>
          </cell>
          <cell r="R236" t="str">
            <v/>
          </cell>
          <cell r="S236">
            <v>0</v>
          </cell>
          <cell r="T236">
            <v>0</v>
          </cell>
        </row>
        <row r="237">
          <cell r="A237">
            <v>231</v>
          </cell>
          <cell r="B237" t="str">
            <v>FR-FOD-0040</v>
          </cell>
          <cell r="C237" t="str">
            <v>PAPAYA RIPE</v>
          </cell>
          <cell r="D237" t="str">
            <v>Food</v>
          </cell>
          <cell r="E237" t="str">
            <v>Kg</v>
          </cell>
          <cell r="F237" t="str">
            <v>Kg</v>
          </cell>
          <cell r="G237">
            <v>0</v>
          </cell>
          <cell r="H237" t="str">
            <v>Kg</v>
          </cell>
          <cell r="I237" t="str">
            <v>Kg</v>
          </cell>
          <cell r="K237">
            <v>0</v>
          </cell>
          <cell r="L237">
            <v>0</v>
          </cell>
          <cell r="N237">
            <v>0</v>
          </cell>
          <cell r="O237">
            <v>0</v>
          </cell>
          <cell r="P237" t="str">
            <v>PAPAYA RIPE</v>
          </cell>
          <cell r="Q237" t="str">
            <v/>
          </cell>
          <cell r="R237" t="str">
            <v/>
          </cell>
          <cell r="S237">
            <v>0</v>
          </cell>
          <cell r="T237">
            <v>0</v>
          </cell>
        </row>
        <row r="238">
          <cell r="A238">
            <v>232</v>
          </cell>
          <cell r="B238" t="str">
            <v>FR-FOD-0042</v>
          </cell>
          <cell r="C238" t="str">
            <v>PINEAPPLE</v>
          </cell>
          <cell r="D238" t="str">
            <v>Food</v>
          </cell>
          <cell r="E238" t="str">
            <v>Pc</v>
          </cell>
          <cell r="F238" t="str">
            <v>Pc</v>
          </cell>
          <cell r="G238">
            <v>0</v>
          </cell>
          <cell r="H238" t="str">
            <v>Pc</v>
          </cell>
          <cell r="I238" t="str">
            <v>Pc</v>
          </cell>
          <cell r="K238">
            <v>0</v>
          </cell>
          <cell r="L238">
            <v>0</v>
          </cell>
          <cell r="N238">
            <v>0</v>
          </cell>
          <cell r="O238">
            <v>0</v>
          </cell>
          <cell r="P238" t="str">
            <v>PINEAPPLE</v>
          </cell>
          <cell r="Q238" t="str">
            <v/>
          </cell>
          <cell r="R238" t="str">
            <v/>
          </cell>
          <cell r="S238">
            <v>0</v>
          </cell>
          <cell r="T238">
            <v>0</v>
          </cell>
        </row>
        <row r="239">
          <cell r="A239">
            <v>233</v>
          </cell>
          <cell r="B239" t="str">
            <v>FR-FOD-0043</v>
          </cell>
          <cell r="C239" t="str">
            <v>DRAGON FRUIT</v>
          </cell>
          <cell r="D239" t="str">
            <v>Food</v>
          </cell>
          <cell r="E239" t="str">
            <v>Kg</v>
          </cell>
          <cell r="F239" t="str">
            <v>Kg</v>
          </cell>
          <cell r="G239">
            <v>0</v>
          </cell>
          <cell r="H239" t="str">
            <v>Kg</v>
          </cell>
          <cell r="I239" t="str">
            <v>Kg</v>
          </cell>
          <cell r="K239">
            <v>0</v>
          </cell>
          <cell r="L239">
            <v>0</v>
          </cell>
          <cell r="N239">
            <v>0</v>
          </cell>
          <cell r="O239">
            <v>0</v>
          </cell>
          <cell r="P239" t="str">
            <v>DRAGON FRUIT</v>
          </cell>
          <cell r="Q239" t="str">
            <v/>
          </cell>
          <cell r="R239" t="str">
            <v/>
          </cell>
          <cell r="S239">
            <v>0</v>
          </cell>
          <cell r="T239">
            <v>0</v>
          </cell>
        </row>
        <row r="240">
          <cell r="A240">
            <v>234</v>
          </cell>
          <cell r="B240" t="str">
            <v>FR-FOD-0047</v>
          </cell>
          <cell r="C240" t="str">
            <v>BASIL</v>
          </cell>
          <cell r="D240" t="str">
            <v>Food</v>
          </cell>
          <cell r="E240" t="str">
            <v>Kg</v>
          </cell>
          <cell r="F240" t="str">
            <v>Kg</v>
          </cell>
          <cell r="G240">
            <v>0</v>
          </cell>
          <cell r="H240" t="str">
            <v>Kg</v>
          </cell>
          <cell r="I240" t="str">
            <v>Kg</v>
          </cell>
          <cell r="K240">
            <v>0</v>
          </cell>
          <cell r="L240">
            <v>0</v>
          </cell>
          <cell r="N240">
            <v>0</v>
          </cell>
          <cell r="O240">
            <v>0</v>
          </cell>
          <cell r="P240" t="str">
            <v>BASIL</v>
          </cell>
          <cell r="Q240" t="str">
            <v/>
          </cell>
          <cell r="R240" t="str">
            <v/>
          </cell>
          <cell r="S240">
            <v>0</v>
          </cell>
          <cell r="T240">
            <v>0</v>
          </cell>
        </row>
        <row r="241">
          <cell r="A241">
            <v>235</v>
          </cell>
          <cell r="B241" t="str">
            <v>FR-FOD-0048</v>
          </cell>
          <cell r="C241" t="str">
            <v>BLACK MUSHROOM</v>
          </cell>
          <cell r="D241" t="str">
            <v>Food</v>
          </cell>
          <cell r="E241" t="str">
            <v>Kg</v>
          </cell>
          <cell r="F241" t="str">
            <v>Kg</v>
          </cell>
          <cell r="G241">
            <v>0</v>
          </cell>
          <cell r="H241" t="str">
            <v>Kg</v>
          </cell>
          <cell r="I241" t="str">
            <v>Kg</v>
          </cell>
          <cell r="K241">
            <v>0</v>
          </cell>
          <cell r="L241">
            <v>0</v>
          </cell>
          <cell r="N241">
            <v>0</v>
          </cell>
          <cell r="O241">
            <v>0</v>
          </cell>
          <cell r="P241" t="str">
            <v>BLACK MUSHROOM</v>
          </cell>
          <cell r="Q241" t="str">
            <v/>
          </cell>
          <cell r="R241" t="str">
            <v/>
          </cell>
          <cell r="S241">
            <v>0</v>
          </cell>
          <cell r="T241">
            <v>0</v>
          </cell>
        </row>
        <row r="242">
          <cell r="A242">
            <v>236</v>
          </cell>
          <cell r="B242" t="str">
            <v>FR-FOD-0049</v>
          </cell>
          <cell r="C242" t="str">
            <v>BOK CHOY</v>
          </cell>
          <cell r="D242" t="str">
            <v>Food</v>
          </cell>
          <cell r="E242" t="str">
            <v>Kg</v>
          </cell>
          <cell r="F242" t="str">
            <v>Kg</v>
          </cell>
          <cell r="G242">
            <v>0</v>
          </cell>
          <cell r="H242" t="str">
            <v>Kg</v>
          </cell>
          <cell r="I242" t="str">
            <v>Kg</v>
          </cell>
          <cell r="K242">
            <v>0</v>
          </cell>
          <cell r="L242">
            <v>0</v>
          </cell>
          <cell r="N242">
            <v>0</v>
          </cell>
          <cell r="O242">
            <v>0</v>
          </cell>
          <cell r="P242" t="str">
            <v>BOK CHOY</v>
          </cell>
          <cell r="Q242" t="str">
            <v/>
          </cell>
          <cell r="R242" t="str">
            <v/>
          </cell>
          <cell r="S242">
            <v>0</v>
          </cell>
          <cell r="T242">
            <v>0</v>
          </cell>
        </row>
        <row r="243">
          <cell r="A243">
            <v>237</v>
          </cell>
          <cell r="B243" t="str">
            <v>FR-FOD-0050</v>
          </cell>
          <cell r="C243" t="str">
            <v>CABBAGE</v>
          </cell>
          <cell r="D243" t="str">
            <v>Food</v>
          </cell>
          <cell r="E243" t="str">
            <v>Kg</v>
          </cell>
          <cell r="F243" t="str">
            <v>Kg</v>
          </cell>
          <cell r="G243">
            <v>0</v>
          </cell>
          <cell r="H243" t="str">
            <v>Kg</v>
          </cell>
          <cell r="I243" t="str">
            <v>Kg</v>
          </cell>
          <cell r="K243">
            <v>0</v>
          </cell>
          <cell r="L243">
            <v>0</v>
          </cell>
          <cell r="N243">
            <v>0</v>
          </cell>
          <cell r="O243">
            <v>0</v>
          </cell>
          <cell r="P243" t="str">
            <v>CABBAGE</v>
          </cell>
          <cell r="Q243" t="str">
            <v/>
          </cell>
          <cell r="R243" t="str">
            <v/>
          </cell>
          <cell r="S243">
            <v>0</v>
          </cell>
          <cell r="T243">
            <v>0</v>
          </cell>
        </row>
        <row r="244">
          <cell r="A244">
            <v>238</v>
          </cell>
          <cell r="B244" t="str">
            <v>FR-FOD-0051</v>
          </cell>
          <cell r="C244" t="str">
            <v>CELERY</v>
          </cell>
          <cell r="D244" t="str">
            <v>Food</v>
          </cell>
          <cell r="E244" t="str">
            <v>Kg</v>
          </cell>
          <cell r="F244" t="str">
            <v>Kg</v>
          </cell>
          <cell r="G244">
            <v>0</v>
          </cell>
          <cell r="H244" t="str">
            <v>Kg</v>
          </cell>
          <cell r="I244" t="str">
            <v>Kg</v>
          </cell>
          <cell r="K244">
            <v>0</v>
          </cell>
          <cell r="L244">
            <v>0</v>
          </cell>
          <cell r="N244">
            <v>0</v>
          </cell>
          <cell r="O244">
            <v>0</v>
          </cell>
          <cell r="P244" t="str">
            <v>CELERY</v>
          </cell>
          <cell r="Q244" t="str">
            <v/>
          </cell>
          <cell r="R244" t="str">
            <v/>
          </cell>
          <cell r="S244">
            <v>0</v>
          </cell>
          <cell r="T244">
            <v>0</v>
          </cell>
        </row>
        <row r="245">
          <cell r="A245">
            <v>239</v>
          </cell>
          <cell r="B245" t="str">
            <v>FR-FOD-0052</v>
          </cell>
          <cell r="C245" t="str">
            <v>CELERY CHINESE</v>
          </cell>
          <cell r="D245" t="str">
            <v>Food</v>
          </cell>
          <cell r="E245" t="str">
            <v>Kg</v>
          </cell>
          <cell r="F245" t="str">
            <v>Kg</v>
          </cell>
          <cell r="G245">
            <v>0</v>
          </cell>
          <cell r="H245" t="str">
            <v>Kg</v>
          </cell>
          <cell r="I245" t="str">
            <v>Kg</v>
          </cell>
          <cell r="K245">
            <v>0</v>
          </cell>
          <cell r="L245">
            <v>0</v>
          </cell>
          <cell r="N245">
            <v>0</v>
          </cell>
          <cell r="O245">
            <v>0</v>
          </cell>
          <cell r="P245" t="str">
            <v>CELERY CHINESE</v>
          </cell>
          <cell r="Q245" t="str">
            <v/>
          </cell>
          <cell r="R245" t="str">
            <v/>
          </cell>
          <cell r="S245">
            <v>0</v>
          </cell>
          <cell r="T245">
            <v>0</v>
          </cell>
        </row>
        <row r="246">
          <cell r="A246">
            <v>240</v>
          </cell>
          <cell r="B246" t="str">
            <v>FR-FOD-0053</v>
          </cell>
          <cell r="C246" t="str">
            <v>CHEE KROHOM</v>
          </cell>
          <cell r="D246" t="str">
            <v>Food</v>
          </cell>
          <cell r="E246" t="str">
            <v>Kg</v>
          </cell>
          <cell r="F246" t="str">
            <v>Kg</v>
          </cell>
          <cell r="G246">
            <v>0</v>
          </cell>
          <cell r="H246" t="str">
            <v>Kg</v>
          </cell>
          <cell r="I246" t="str">
            <v>Kg</v>
          </cell>
          <cell r="K246">
            <v>0</v>
          </cell>
          <cell r="L246">
            <v>0</v>
          </cell>
          <cell r="N246">
            <v>0</v>
          </cell>
          <cell r="O246">
            <v>0</v>
          </cell>
          <cell r="P246" t="str">
            <v>CHEE KROHOM</v>
          </cell>
          <cell r="Q246" t="str">
            <v/>
          </cell>
          <cell r="R246" t="str">
            <v/>
          </cell>
          <cell r="S246">
            <v>0</v>
          </cell>
          <cell r="T246">
            <v>0</v>
          </cell>
        </row>
        <row r="247">
          <cell r="A247">
            <v>241</v>
          </cell>
          <cell r="B247" t="str">
            <v>FR-FOD-0054</v>
          </cell>
          <cell r="C247" t="str">
            <v>FRESH THYME</v>
          </cell>
          <cell r="D247" t="str">
            <v>Food</v>
          </cell>
          <cell r="E247" t="str">
            <v>Kg</v>
          </cell>
          <cell r="F247" t="str">
            <v>Kg</v>
          </cell>
          <cell r="G247">
            <v>0</v>
          </cell>
          <cell r="H247" t="str">
            <v>Kg</v>
          </cell>
          <cell r="I247" t="str">
            <v>Kg</v>
          </cell>
          <cell r="K247">
            <v>0</v>
          </cell>
          <cell r="L247">
            <v>0</v>
          </cell>
          <cell r="N247">
            <v>0</v>
          </cell>
          <cell r="O247">
            <v>0</v>
          </cell>
          <cell r="P247" t="str">
            <v>FRESH THYME</v>
          </cell>
          <cell r="Q247" t="str">
            <v/>
          </cell>
          <cell r="R247" t="str">
            <v/>
          </cell>
          <cell r="S247">
            <v>0</v>
          </cell>
          <cell r="T247">
            <v>0</v>
          </cell>
        </row>
        <row r="248">
          <cell r="A248">
            <v>242</v>
          </cell>
          <cell r="B248" t="str">
            <v>FR-FOD-0055</v>
          </cell>
          <cell r="C248" t="str">
            <v>KING OYSTER MUSHROOM</v>
          </cell>
          <cell r="D248" t="str">
            <v>Food</v>
          </cell>
          <cell r="E248" t="str">
            <v>Kg</v>
          </cell>
          <cell r="F248" t="str">
            <v>Kg</v>
          </cell>
          <cell r="G248">
            <v>0</v>
          </cell>
          <cell r="H248" t="str">
            <v>Kg</v>
          </cell>
          <cell r="I248" t="str">
            <v>Kg</v>
          </cell>
          <cell r="K248">
            <v>0</v>
          </cell>
          <cell r="L248">
            <v>0</v>
          </cell>
          <cell r="N248">
            <v>0</v>
          </cell>
          <cell r="O248">
            <v>0</v>
          </cell>
          <cell r="P248" t="str">
            <v>KING OYSTER MUSHROOM</v>
          </cell>
          <cell r="Q248" t="str">
            <v/>
          </cell>
          <cell r="R248" t="str">
            <v/>
          </cell>
          <cell r="S248">
            <v>0</v>
          </cell>
          <cell r="T248">
            <v>0</v>
          </cell>
        </row>
        <row r="249">
          <cell r="A249">
            <v>243</v>
          </cell>
          <cell r="B249" t="str">
            <v>FR-FOD-0056</v>
          </cell>
          <cell r="C249" t="str">
            <v>HOT CHILLI</v>
          </cell>
          <cell r="D249" t="str">
            <v>Food</v>
          </cell>
          <cell r="E249" t="str">
            <v>Kg</v>
          </cell>
          <cell r="F249" t="str">
            <v>Kg</v>
          </cell>
          <cell r="G249">
            <v>0</v>
          </cell>
          <cell r="H249" t="str">
            <v>Kg</v>
          </cell>
          <cell r="I249" t="str">
            <v>Kg</v>
          </cell>
          <cell r="K249">
            <v>0</v>
          </cell>
          <cell r="L249">
            <v>0</v>
          </cell>
          <cell r="N249">
            <v>0</v>
          </cell>
          <cell r="O249">
            <v>0</v>
          </cell>
          <cell r="P249" t="str">
            <v>HOT CHILLI</v>
          </cell>
          <cell r="Q249" t="str">
            <v/>
          </cell>
          <cell r="R249" t="str">
            <v/>
          </cell>
          <cell r="S249">
            <v>0</v>
          </cell>
          <cell r="T249">
            <v>0</v>
          </cell>
        </row>
        <row r="250">
          <cell r="A250">
            <v>244</v>
          </cell>
          <cell r="B250" t="str">
            <v>FR-FOD-0057</v>
          </cell>
          <cell r="C250" t="str">
            <v>CHINESE CABBAGE</v>
          </cell>
          <cell r="D250" t="str">
            <v>Food</v>
          </cell>
          <cell r="E250" t="str">
            <v>Kg</v>
          </cell>
          <cell r="F250" t="str">
            <v>Kg</v>
          </cell>
          <cell r="G250">
            <v>0</v>
          </cell>
          <cell r="H250" t="str">
            <v>Kg</v>
          </cell>
          <cell r="I250" t="str">
            <v>Kg</v>
          </cell>
          <cell r="K250">
            <v>0</v>
          </cell>
          <cell r="L250">
            <v>0</v>
          </cell>
          <cell r="N250">
            <v>0</v>
          </cell>
          <cell r="O250">
            <v>0</v>
          </cell>
          <cell r="P250" t="str">
            <v>CHINESE CABBAGE</v>
          </cell>
          <cell r="Q250" t="str">
            <v/>
          </cell>
          <cell r="R250" t="str">
            <v/>
          </cell>
          <cell r="S250">
            <v>0</v>
          </cell>
          <cell r="T250">
            <v>0</v>
          </cell>
        </row>
        <row r="251">
          <cell r="A251">
            <v>245</v>
          </cell>
          <cell r="B251" t="str">
            <v>FR-FOD-0059</v>
          </cell>
          <cell r="C251" t="str">
            <v>CHIVE LEAVE</v>
          </cell>
          <cell r="D251" t="str">
            <v>Food</v>
          </cell>
          <cell r="E251" t="str">
            <v>Kg</v>
          </cell>
          <cell r="F251" t="str">
            <v>Kg</v>
          </cell>
          <cell r="G251">
            <v>0</v>
          </cell>
          <cell r="H251" t="str">
            <v>Kg</v>
          </cell>
          <cell r="I251" t="str">
            <v>Kg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 t="str">
            <v>CHIVE LEAVE</v>
          </cell>
          <cell r="Q251" t="str">
            <v/>
          </cell>
          <cell r="R251" t="str">
            <v/>
          </cell>
          <cell r="S251">
            <v>0</v>
          </cell>
          <cell r="T251">
            <v>0</v>
          </cell>
          <cell r="V251">
            <v>0</v>
          </cell>
        </row>
        <row r="252">
          <cell r="A252">
            <v>246</v>
          </cell>
          <cell r="B252" t="str">
            <v>FR-FOD-0060</v>
          </cell>
          <cell r="C252" t="str">
            <v>CORAINDER</v>
          </cell>
          <cell r="D252" t="str">
            <v>Food</v>
          </cell>
          <cell r="E252" t="str">
            <v>BATCH</v>
          </cell>
          <cell r="F252" t="str">
            <v>BATCH</v>
          </cell>
          <cell r="G252">
            <v>0</v>
          </cell>
          <cell r="H252" t="str">
            <v>BATCH</v>
          </cell>
          <cell r="I252" t="str">
            <v>BATCH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 t="str">
            <v>CORAINDER</v>
          </cell>
          <cell r="Q252" t="str">
            <v/>
          </cell>
          <cell r="R252" t="str">
            <v/>
          </cell>
          <cell r="S252">
            <v>0</v>
          </cell>
          <cell r="T252">
            <v>0</v>
          </cell>
        </row>
        <row r="253">
          <cell r="A253">
            <v>247</v>
          </cell>
          <cell r="B253" t="str">
            <v>FR-FOD-0061</v>
          </cell>
          <cell r="C253" t="str">
            <v>CORN</v>
          </cell>
          <cell r="D253" t="str">
            <v>Food</v>
          </cell>
          <cell r="E253" t="str">
            <v>Kg</v>
          </cell>
          <cell r="F253" t="str">
            <v>Kg</v>
          </cell>
          <cell r="G253">
            <v>0</v>
          </cell>
          <cell r="H253" t="str">
            <v>Kg</v>
          </cell>
          <cell r="I253" t="str">
            <v>Kg</v>
          </cell>
          <cell r="K253">
            <v>0</v>
          </cell>
          <cell r="L253">
            <v>0</v>
          </cell>
          <cell r="N253">
            <v>0</v>
          </cell>
          <cell r="O253">
            <v>0</v>
          </cell>
          <cell r="P253" t="str">
            <v>CORN</v>
          </cell>
          <cell r="Q253" t="str">
            <v/>
          </cell>
          <cell r="R253" t="str">
            <v/>
          </cell>
          <cell r="S253">
            <v>0</v>
          </cell>
          <cell r="T253">
            <v>0</v>
          </cell>
        </row>
        <row r="254">
          <cell r="A254">
            <v>248</v>
          </cell>
          <cell r="B254" t="str">
            <v>FR-FOD-0062</v>
          </cell>
          <cell r="C254" t="str">
            <v>COURGETE</v>
          </cell>
          <cell r="D254" t="str">
            <v>Food</v>
          </cell>
          <cell r="E254" t="str">
            <v>Kg</v>
          </cell>
          <cell r="F254" t="str">
            <v>Kg</v>
          </cell>
          <cell r="G254">
            <v>0</v>
          </cell>
          <cell r="H254" t="str">
            <v>Kg</v>
          </cell>
          <cell r="I254" t="str">
            <v>Kg</v>
          </cell>
          <cell r="K254">
            <v>0</v>
          </cell>
          <cell r="L254">
            <v>0</v>
          </cell>
          <cell r="N254">
            <v>0</v>
          </cell>
          <cell r="O254">
            <v>0</v>
          </cell>
          <cell r="P254" t="str">
            <v>COURGETE</v>
          </cell>
          <cell r="Q254" t="str">
            <v/>
          </cell>
          <cell r="R254" t="str">
            <v/>
          </cell>
          <cell r="S254">
            <v>0</v>
          </cell>
          <cell r="T254">
            <v>0</v>
          </cell>
        </row>
        <row r="255">
          <cell r="A255">
            <v>249</v>
          </cell>
          <cell r="B255" t="str">
            <v>FR-FOD-0063</v>
          </cell>
          <cell r="C255" t="str">
            <v>CRAP MEAT 250G</v>
          </cell>
          <cell r="D255" t="str">
            <v>Food</v>
          </cell>
          <cell r="E255" t="str">
            <v>Pack</v>
          </cell>
          <cell r="F255" t="str">
            <v>250g/Pack</v>
          </cell>
          <cell r="G255">
            <v>0</v>
          </cell>
          <cell r="H255" t="str">
            <v>Pack</v>
          </cell>
          <cell r="I255" t="str">
            <v>250g/Pack</v>
          </cell>
          <cell r="K255">
            <v>0</v>
          </cell>
          <cell r="L255">
            <v>0</v>
          </cell>
          <cell r="N255">
            <v>0</v>
          </cell>
          <cell r="O255">
            <v>0</v>
          </cell>
          <cell r="P255" t="str">
            <v>CRAP MEAT 250G</v>
          </cell>
          <cell r="Q255" t="str">
            <v/>
          </cell>
          <cell r="R255" t="str">
            <v/>
          </cell>
          <cell r="S255">
            <v>0</v>
          </cell>
          <cell r="T255">
            <v>0</v>
          </cell>
        </row>
        <row r="256">
          <cell r="A256">
            <v>250</v>
          </cell>
          <cell r="B256" t="str">
            <v>FR-FOD-0064</v>
          </cell>
          <cell r="C256" t="str">
            <v>CUCUMBER</v>
          </cell>
          <cell r="D256" t="str">
            <v>Food</v>
          </cell>
          <cell r="E256" t="str">
            <v>Kg</v>
          </cell>
          <cell r="F256" t="str">
            <v>Kg</v>
          </cell>
          <cell r="G256">
            <v>0</v>
          </cell>
          <cell r="H256" t="str">
            <v>Kg</v>
          </cell>
          <cell r="I256" t="str">
            <v>Kg</v>
          </cell>
          <cell r="K256">
            <v>0</v>
          </cell>
          <cell r="L256">
            <v>0</v>
          </cell>
          <cell r="N256">
            <v>0</v>
          </cell>
          <cell r="O256">
            <v>0</v>
          </cell>
          <cell r="P256" t="str">
            <v>CUCUMBER</v>
          </cell>
          <cell r="Q256" t="str">
            <v/>
          </cell>
          <cell r="R256" t="str">
            <v/>
          </cell>
          <cell r="S256">
            <v>0</v>
          </cell>
          <cell r="T256">
            <v>0</v>
          </cell>
        </row>
        <row r="257">
          <cell r="A257">
            <v>251</v>
          </cell>
          <cell r="B257" t="str">
            <v>FR-FOD-0065</v>
          </cell>
          <cell r="C257" t="str">
            <v>LADY FINGER CHILLI</v>
          </cell>
          <cell r="D257" t="str">
            <v>Food</v>
          </cell>
          <cell r="E257" t="str">
            <v>Kg</v>
          </cell>
          <cell r="F257" t="str">
            <v>Kg</v>
          </cell>
          <cell r="G257">
            <v>0</v>
          </cell>
          <cell r="H257" t="str">
            <v>Kg</v>
          </cell>
          <cell r="I257" t="str">
            <v>Kg</v>
          </cell>
          <cell r="K257">
            <v>0</v>
          </cell>
          <cell r="L257">
            <v>0</v>
          </cell>
          <cell r="N257">
            <v>0</v>
          </cell>
          <cell r="O257">
            <v>0</v>
          </cell>
          <cell r="P257" t="str">
            <v>LADY FINGER CHILLI</v>
          </cell>
          <cell r="Q257" t="str">
            <v/>
          </cell>
          <cell r="R257" t="str">
            <v/>
          </cell>
          <cell r="S257">
            <v>0</v>
          </cell>
          <cell r="T257">
            <v>0</v>
          </cell>
        </row>
        <row r="258">
          <cell r="A258">
            <v>252</v>
          </cell>
          <cell r="B258" t="str">
            <v>FR-FOD-0066</v>
          </cell>
          <cell r="C258" t="str">
            <v>DILL</v>
          </cell>
          <cell r="D258" t="str">
            <v>Food</v>
          </cell>
          <cell r="E258" t="str">
            <v>Kg</v>
          </cell>
          <cell r="F258" t="str">
            <v>Kg</v>
          </cell>
          <cell r="G258">
            <v>0</v>
          </cell>
          <cell r="H258" t="str">
            <v>Kg</v>
          </cell>
          <cell r="I258" t="str">
            <v>Kg</v>
          </cell>
          <cell r="K258">
            <v>0</v>
          </cell>
          <cell r="L258">
            <v>0</v>
          </cell>
          <cell r="N258">
            <v>0</v>
          </cell>
          <cell r="O258">
            <v>0</v>
          </cell>
          <cell r="P258" t="str">
            <v>DILL</v>
          </cell>
          <cell r="Q258" t="str">
            <v/>
          </cell>
          <cell r="R258" t="str">
            <v/>
          </cell>
          <cell r="S258">
            <v>0</v>
          </cell>
          <cell r="T258">
            <v>0</v>
          </cell>
        </row>
        <row r="259">
          <cell r="A259">
            <v>253</v>
          </cell>
          <cell r="B259" t="str">
            <v>FR-FOD-0067</v>
          </cell>
          <cell r="C259" t="str">
            <v>DRY MUSHROOM</v>
          </cell>
          <cell r="D259" t="str">
            <v>Food</v>
          </cell>
          <cell r="E259" t="str">
            <v>Kg</v>
          </cell>
          <cell r="F259" t="str">
            <v>Kg</v>
          </cell>
          <cell r="G259">
            <v>0</v>
          </cell>
          <cell r="H259" t="str">
            <v>Kg</v>
          </cell>
          <cell r="I259" t="str">
            <v>Kg</v>
          </cell>
          <cell r="K259">
            <v>0</v>
          </cell>
          <cell r="L259">
            <v>0</v>
          </cell>
          <cell r="N259">
            <v>0</v>
          </cell>
          <cell r="O259">
            <v>0</v>
          </cell>
          <cell r="P259" t="str">
            <v>DRY MUSHROOM</v>
          </cell>
          <cell r="Q259" t="str">
            <v/>
          </cell>
          <cell r="R259" t="str">
            <v/>
          </cell>
          <cell r="S259">
            <v>0</v>
          </cell>
          <cell r="T259">
            <v>0</v>
          </cell>
        </row>
        <row r="260">
          <cell r="A260">
            <v>254</v>
          </cell>
          <cell r="B260" t="str">
            <v>FR-FOD-0068</v>
          </cell>
          <cell r="C260" t="str">
            <v>DRY STAR ANIST</v>
          </cell>
          <cell r="D260" t="str">
            <v>Food</v>
          </cell>
          <cell r="E260" t="str">
            <v>Kg</v>
          </cell>
          <cell r="F260" t="str">
            <v>Kg</v>
          </cell>
          <cell r="G260">
            <v>0</v>
          </cell>
          <cell r="H260" t="str">
            <v>Kg</v>
          </cell>
          <cell r="I260" t="str">
            <v>Kg</v>
          </cell>
          <cell r="K260">
            <v>0</v>
          </cell>
          <cell r="L260">
            <v>0</v>
          </cell>
          <cell r="N260">
            <v>0</v>
          </cell>
          <cell r="O260">
            <v>0</v>
          </cell>
          <cell r="P260" t="str">
            <v>DRY STAR ANIST</v>
          </cell>
          <cell r="Q260" t="str">
            <v/>
          </cell>
          <cell r="R260" t="str">
            <v/>
          </cell>
          <cell r="S260">
            <v>0</v>
          </cell>
          <cell r="T260">
            <v>0</v>
          </cell>
        </row>
        <row r="261">
          <cell r="A261">
            <v>255</v>
          </cell>
          <cell r="B261" t="str">
            <v>FR-FOD-0069</v>
          </cell>
          <cell r="C261" t="str">
            <v>EGGPLANT</v>
          </cell>
          <cell r="D261" t="str">
            <v>Food</v>
          </cell>
          <cell r="E261" t="str">
            <v>Kg</v>
          </cell>
          <cell r="F261" t="str">
            <v>Kg</v>
          </cell>
          <cell r="G261">
            <v>0</v>
          </cell>
          <cell r="H261" t="str">
            <v>Kg</v>
          </cell>
          <cell r="I261" t="str">
            <v>Kg</v>
          </cell>
          <cell r="K261">
            <v>0</v>
          </cell>
          <cell r="L261">
            <v>0</v>
          </cell>
          <cell r="N261">
            <v>0</v>
          </cell>
          <cell r="O261">
            <v>0</v>
          </cell>
          <cell r="P261" t="str">
            <v>EGGPLANT</v>
          </cell>
          <cell r="Q261" t="str">
            <v/>
          </cell>
          <cell r="R261" t="str">
            <v/>
          </cell>
          <cell r="S261">
            <v>0</v>
          </cell>
          <cell r="T261">
            <v>0</v>
          </cell>
        </row>
        <row r="262">
          <cell r="A262">
            <v>256</v>
          </cell>
          <cell r="B262" t="str">
            <v>FR-FOD-0070</v>
          </cell>
          <cell r="C262" t="str">
            <v>ENOKI MUSHROOM</v>
          </cell>
          <cell r="D262" t="str">
            <v>Food</v>
          </cell>
          <cell r="E262" t="str">
            <v>Kg</v>
          </cell>
          <cell r="F262" t="str">
            <v>Kg</v>
          </cell>
          <cell r="G262">
            <v>0</v>
          </cell>
          <cell r="H262" t="str">
            <v>Kg</v>
          </cell>
          <cell r="I262" t="str">
            <v>Kg</v>
          </cell>
          <cell r="K262">
            <v>0</v>
          </cell>
          <cell r="L262">
            <v>0</v>
          </cell>
          <cell r="N262">
            <v>0</v>
          </cell>
          <cell r="O262">
            <v>0</v>
          </cell>
          <cell r="P262" t="str">
            <v>ENOKI MUSHROOM</v>
          </cell>
          <cell r="Q262" t="str">
            <v/>
          </cell>
          <cell r="R262" t="str">
            <v/>
          </cell>
          <cell r="S262">
            <v>0</v>
          </cell>
          <cell r="T262">
            <v>0</v>
          </cell>
        </row>
        <row r="263">
          <cell r="A263">
            <v>257</v>
          </cell>
          <cell r="B263" t="str">
            <v>FR-FOD-0071</v>
          </cell>
          <cell r="C263" t="str">
            <v>FRENCH BEAN</v>
          </cell>
          <cell r="D263" t="str">
            <v>Food</v>
          </cell>
          <cell r="E263" t="str">
            <v>Kg</v>
          </cell>
          <cell r="F263" t="str">
            <v>Kg</v>
          </cell>
          <cell r="G263">
            <v>0</v>
          </cell>
          <cell r="H263" t="str">
            <v>Kg</v>
          </cell>
          <cell r="I263" t="str">
            <v>Kg</v>
          </cell>
          <cell r="K263">
            <v>0</v>
          </cell>
          <cell r="L263">
            <v>0</v>
          </cell>
          <cell r="N263">
            <v>0</v>
          </cell>
          <cell r="O263">
            <v>0</v>
          </cell>
          <cell r="P263" t="str">
            <v>FRENCH BEAN</v>
          </cell>
          <cell r="Q263" t="str">
            <v/>
          </cell>
          <cell r="R263" t="str">
            <v/>
          </cell>
          <cell r="S263">
            <v>0</v>
          </cell>
          <cell r="T263">
            <v>0</v>
          </cell>
        </row>
        <row r="264">
          <cell r="A264">
            <v>258</v>
          </cell>
          <cell r="B264" t="str">
            <v>FR-FOD-0072</v>
          </cell>
          <cell r="C264" t="str">
            <v>FRESH MUSHROOM</v>
          </cell>
          <cell r="D264" t="str">
            <v>Food</v>
          </cell>
          <cell r="E264" t="str">
            <v>Kg</v>
          </cell>
          <cell r="F264" t="str">
            <v>Kg</v>
          </cell>
          <cell r="G264">
            <v>0</v>
          </cell>
          <cell r="H264" t="str">
            <v>Kg</v>
          </cell>
          <cell r="I264" t="str">
            <v>Kg</v>
          </cell>
          <cell r="K264">
            <v>0</v>
          </cell>
          <cell r="L264">
            <v>0</v>
          </cell>
          <cell r="N264">
            <v>0</v>
          </cell>
          <cell r="O264">
            <v>0</v>
          </cell>
          <cell r="P264" t="str">
            <v>FRESH MUSHROOM</v>
          </cell>
          <cell r="Q264" t="str">
            <v/>
          </cell>
          <cell r="R264" t="str">
            <v/>
          </cell>
          <cell r="S264">
            <v>0</v>
          </cell>
          <cell r="T264">
            <v>0</v>
          </cell>
        </row>
        <row r="265">
          <cell r="A265">
            <v>259</v>
          </cell>
          <cell r="B265" t="str">
            <v>FR-FOD-0073</v>
          </cell>
          <cell r="C265" t="str">
            <v>BELL PEPPER ( RED&amp;YELLOW)</v>
          </cell>
          <cell r="D265" t="str">
            <v>Food</v>
          </cell>
          <cell r="E265" t="str">
            <v>Kg</v>
          </cell>
          <cell r="F265" t="str">
            <v>Kg</v>
          </cell>
          <cell r="G265">
            <v>0</v>
          </cell>
          <cell r="H265" t="str">
            <v>Kg</v>
          </cell>
          <cell r="I265" t="str">
            <v>Kg</v>
          </cell>
          <cell r="K265">
            <v>0</v>
          </cell>
          <cell r="L265">
            <v>0</v>
          </cell>
          <cell r="N265">
            <v>0</v>
          </cell>
          <cell r="O265">
            <v>0</v>
          </cell>
          <cell r="P265" t="str">
            <v>BELL PEPPER ( RED&amp;YELLOW)</v>
          </cell>
          <cell r="Q265" t="str">
            <v/>
          </cell>
          <cell r="R265" t="str">
            <v/>
          </cell>
          <cell r="S265">
            <v>0</v>
          </cell>
          <cell r="T265">
            <v>0</v>
          </cell>
        </row>
        <row r="266">
          <cell r="A266">
            <v>260</v>
          </cell>
          <cell r="B266" t="str">
            <v>FR-FOD-0074</v>
          </cell>
          <cell r="C266" t="str">
            <v>FRISEE</v>
          </cell>
          <cell r="D266" t="str">
            <v>Food</v>
          </cell>
          <cell r="E266" t="str">
            <v>Kg</v>
          </cell>
          <cell r="F266" t="str">
            <v>Kg</v>
          </cell>
          <cell r="G266">
            <v>0</v>
          </cell>
          <cell r="H266" t="str">
            <v>Kg</v>
          </cell>
          <cell r="I266" t="str">
            <v>Kg</v>
          </cell>
          <cell r="K266">
            <v>0</v>
          </cell>
          <cell r="L266">
            <v>0</v>
          </cell>
          <cell r="N266">
            <v>0</v>
          </cell>
          <cell r="O266">
            <v>0</v>
          </cell>
          <cell r="P266" t="str">
            <v>FRISEE</v>
          </cell>
          <cell r="Q266" t="str">
            <v/>
          </cell>
          <cell r="R266" t="str">
            <v/>
          </cell>
          <cell r="S266">
            <v>0</v>
          </cell>
          <cell r="T266">
            <v>0</v>
          </cell>
        </row>
        <row r="267">
          <cell r="A267">
            <v>261</v>
          </cell>
          <cell r="B267" t="str">
            <v>FR-FOD-0075</v>
          </cell>
          <cell r="C267" t="str">
            <v>GALANGA</v>
          </cell>
          <cell r="D267" t="str">
            <v>Food</v>
          </cell>
          <cell r="E267" t="str">
            <v>Kg</v>
          </cell>
          <cell r="F267" t="str">
            <v>Kg</v>
          </cell>
          <cell r="G267">
            <v>0</v>
          </cell>
          <cell r="H267" t="str">
            <v>Kg</v>
          </cell>
          <cell r="I267" t="str">
            <v>Kg</v>
          </cell>
          <cell r="K267">
            <v>0</v>
          </cell>
          <cell r="L267">
            <v>0</v>
          </cell>
          <cell r="N267">
            <v>0</v>
          </cell>
          <cell r="O267">
            <v>0</v>
          </cell>
          <cell r="P267" t="str">
            <v>GALANGA</v>
          </cell>
          <cell r="Q267" t="str">
            <v/>
          </cell>
          <cell r="R267" t="str">
            <v/>
          </cell>
          <cell r="S267">
            <v>0</v>
          </cell>
          <cell r="T267">
            <v>0</v>
          </cell>
        </row>
        <row r="268">
          <cell r="A268">
            <v>262</v>
          </cell>
          <cell r="B268" t="str">
            <v>FR-FOD-0076</v>
          </cell>
          <cell r="C268" t="str">
            <v>GARLIC WHOLE</v>
          </cell>
          <cell r="D268" t="str">
            <v>Food</v>
          </cell>
          <cell r="E268" t="str">
            <v>Kg</v>
          </cell>
          <cell r="F268" t="str">
            <v>Kg</v>
          </cell>
          <cell r="G268">
            <v>0</v>
          </cell>
          <cell r="H268" t="str">
            <v>Kg</v>
          </cell>
          <cell r="I268" t="str">
            <v>Kg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 t="str">
            <v>GARLIC WHOLE</v>
          </cell>
          <cell r="Q268" t="str">
            <v/>
          </cell>
          <cell r="R268" t="str">
            <v/>
          </cell>
          <cell r="S268">
            <v>0</v>
          </cell>
          <cell r="T268">
            <v>0</v>
          </cell>
        </row>
        <row r="269">
          <cell r="A269">
            <v>263</v>
          </cell>
          <cell r="B269" t="str">
            <v>FR-FOD-0077</v>
          </cell>
          <cell r="C269" t="str">
            <v>GARLIC PEELED</v>
          </cell>
          <cell r="D269" t="str">
            <v>Food</v>
          </cell>
          <cell r="E269" t="str">
            <v>Kg</v>
          </cell>
          <cell r="F269" t="str">
            <v>Kg</v>
          </cell>
          <cell r="G269">
            <v>0</v>
          </cell>
          <cell r="H269" t="str">
            <v>Kg</v>
          </cell>
          <cell r="I269" t="str">
            <v>Kg</v>
          </cell>
          <cell r="J269">
            <v>0</v>
          </cell>
          <cell r="N269">
            <v>0</v>
          </cell>
          <cell r="O269">
            <v>0</v>
          </cell>
          <cell r="P269" t="str">
            <v>GARLIC PEELED</v>
          </cell>
          <cell r="Q269" t="str">
            <v/>
          </cell>
          <cell r="R269" t="str">
            <v/>
          </cell>
          <cell r="S269">
            <v>0</v>
          </cell>
          <cell r="T269">
            <v>0</v>
          </cell>
          <cell r="V269">
            <v>0</v>
          </cell>
        </row>
        <row r="270">
          <cell r="A270">
            <v>264</v>
          </cell>
          <cell r="B270" t="str">
            <v>FR-FOD-0078</v>
          </cell>
          <cell r="C270" t="str">
            <v>GINGER</v>
          </cell>
          <cell r="D270" t="str">
            <v>Food</v>
          </cell>
          <cell r="E270" t="str">
            <v>Kg</v>
          </cell>
          <cell r="F270" t="str">
            <v>Kg</v>
          </cell>
          <cell r="G270">
            <v>0</v>
          </cell>
          <cell r="H270" t="str">
            <v>Kg</v>
          </cell>
          <cell r="I270" t="str">
            <v>Kg</v>
          </cell>
          <cell r="J270">
            <v>0</v>
          </cell>
          <cell r="M270">
            <v>0</v>
          </cell>
          <cell r="N270">
            <v>0</v>
          </cell>
          <cell r="O270">
            <v>0</v>
          </cell>
          <cell r="P270" t="str">
            <v>GINGER</v>
          </cell>
          <cell r="Q270" t="str">
            <v/>
          </cell>
          <cell r="R270" t="str">
            <v/>
          </cell>
          <cell r="S270">
            <v>0</v>
          </cell>
          <cell r="T270">
            <v>0</v>
          </cell>
          <cell r="V270">
            <v>0</v>
          </cell>
        </row>
        <row r="271">
          <cell r="A271">
            <v>265</v>
          </cell>
          <cell r="B271" t="str">
            <v>FR-FOD-0079</v>
          </cell>
          <cell r="C271" t="str">
            <v>GOLDEN MUSHROOM</v>
          </cell>
          <cell r="D271" t="str">
            <v>Food</v>
          </cell>
          <cell r="E271" t="str">
            <v>Kg</v>
          </cell>
          <cell r="F271" t="str">
            <v>Kg</v>
          </cell>
          <cell r="G271">
            <v>0</v>
          </cell>
          <cell r="H271" t="str">
            <v>Kg</v>
          </cell>
          <cell r="I271" t="str">
            <v>Kg</v>
          </cell>
          <cell r="K271">
            <v>0</v>
          </cell>
          <cell r="L271">
            <v>0</v>
          </cell>
          <cell r="N271">
            <v>0</v>
          </cell>
          <cell r="O271">
            <v>0</v>
          </cell>
          <cell r="P271" t="str">
            <v>GOLDEN MUSHROOM</v>
          </cell>
          <cell r="Q271" t="str">
            <v/>
          </cell>
          <cell r="R271" t="str">
            <v/>
          </cell>
          <cell r="S271">
            <v>0</v>
          </cell>
          <cell r="T271">
            <v>0</v>
          </cell>
        </row>
        <row r="272">
          <cell r="A272">
            <v>266</v>
          </cell>
          <cell r="B272" t="str">
            <v>FR-FOD-0080</v>
          </cell>
          <cell r="C272" t="str">
            <v>ASPARAGUS</v>
          </cell>
          <cell r="D272" t="str">
            <v>Food</v>
          </cell>
          <cell r="E272" t="str">
            <v>Kg</v>
          </cell>
          <cell r="F272" t="str">
            <v>Kg</v>
          </cell>
          <cell r="G272">
            <v>0</v>
          </cell>
          <cell r="H272" t="str">
            <v>Kg</v>
          </cell>
          <cell r="I272" t="str">
            <v>Kg</v>
          </cell>
          <cell r="K272">
            <v>0</v>
          </cell>
          <cell r="L272">
            <v>0</v>
          </cell>
          <cell r="N272">
            <v>0</v>
          </cell>
          <cell r="O272">
            <v>0</v>
          </cell>
          <cell r="P272" t="str">
            <v>ASPARAGUS</v>
          </cell>
          <cell r="Q272" t="str">
            <v/>
          </cell>
          <cell r="R272" t="str">
            <v/>
          </cell>
          <cell r="S272">
            <v>0</v>
          </cell>
          <cell r="T272">
            <v>0</v>
          </cell>
        </row>
        <row r="273">
          <cell r="A273">
            <v>267</v>
          </cell>
          <cell r="B273" t="str">
            <v>FR-FOD-0081</v>
          </cell>
          <cell r="C273" t="str">
            <v xml:space="preserve">BELL PEPPER GREEN </v>
          </cell>
          <cell r="D273" t="str">
            <v>Food</v>
          </cell>
          <cell r="E273" t="str">
            <v>Kg</v>
          </cell>
          <cell r="F273" t="str">
            <v>Kg</v>
          </cell>
          <cell r="G273">
            <v>0</v>
          </cell>
          <cell r="H273" t="str">
            <v>Kg</v>
          </cell>
          <cell r="I273" t="str">
            <v>Kg</v>
          </cell>
          <cell r="K273">
            <v>0</v>
          </cell>
          <cell r="L273">
            <v>0</v>
          </cell>
          <cell r="N273">
            <v>0</v>
          </cell>
          <cell r="O273">
            <v>0</v>
          </cell>
          <cell r="P273" t="str">
            <v xml:space="preserve">BELL PEPPER GREEN </v>
          </cell>
          <cell r="Q273" t="str">
            <v/>
          </cell>
          <cell r="R273" t="str">
            <v/>
          </cell>
          <cell r="S273">
            <v>0</v>
          </cell>
          <cell r="T273">
            <v>0</v>
          </cell>
        </row>
        <row r="274">
          <cell r="A274">
            <v>268</v>
          </cell>
          <cell r="B274" t="str">
            <v>FR-FOD-0082</v>
          </cell>
          <cell r="C274" t="str">
            <v>ICE BERG</v>
          </cell>
          <cell r="D274" t="str">
            <v>Food</v>
          </cell>
          <cell r="E274" t="str">
            <v>Kg</v>
          </cell>
          <cell r="F274" t="str">
            <v>Kg</v>
          </cell>
          <cell r="G274">
            <v>0</v>
          </cell>
          <cell r="H274" t="str">
            <v>Kg</v>
          </cell>
          <cell r="I274" t="str">
            <v>Kg</v>
          </cell>
          <cell r="K274">
            <v>0</v>
          </cell>
          <cell r="L274">
            <v>0</v>
          </cell>
          <cell r="N274">
            <v>0</v>
          </cell>
          <cell r="O274">
            <v>0</v>
          </cell>
          <cell r="P274" t="str">
            <v>ICE BERG</v>
          </cell>
          <cell r="Q274" t="str">
            <v/>
          </cell>
          <cell r="R274" t="str">
            <v/>
          </cell>
          <cell r="S274">
            <v>0</v>
          </cell>
          <cell r="T274">
            <v>0</v>
          </cell>
        </row>
        <row r="275">
          <cell r="A275">
            <v>269</v>
          </cell>
          <cell r="B275" t="str">
            <v>FR-FOD-0083</v>
          </cell>
          <cell r="C275" t="str">
            <v>JALAPENO WHOLE</v>
          </cell>
          <cell r="D275" t="str">
            <v>Food</v>
          </cell>
          <cell r="E275" t="str">
            <v>Kg</v>
          </cell>
          <cell r="F275" t="str">
            <v>Kg</v>
          </cell>
          <cell r="G275">
            <v>0</v>
          </cell>
          <cell r="H275" t="str">
            <v>Kg</v>
          </cell>
          <cell r="I275" t="str">
            <v>Kg</v>
          </cell>
          <cell r="K275">
            <v>0</v>
          </cell>
          <cell r="L275">
            <v>0</v>
          </cell>
          <cell r="N275">
            <v>0</v>
          </cell>
          <cell r="O275">
            <v>0</v>
          </cell>
          <cell r="P275" t="str">
            <v>JALAPENO WHOLE</v>
          </cell>
          <cell r="Q275" t="str">
            <v/>
          </cell>
          <cell r="R275" t="str">
            <v/>
          </cell>
          <cell r="S275">
            <v>0</v>
          </cell>
          <cell r="T275">
            <v>0</v>
          </cell>
        </row>
        <row r="276">
          <cell r="A276">
            <v>270</v>
          </cell>
          <cell r="B276" t="str">
            <v>FR-FOD-0084</v>
          </cell>
          <cell r="C276" t="str">
            <v>KAFIR LIME</v>
          </cell>
          <cell r="D276" t="str">
            <v>Food</v>
          </cell>
          <cell r="E276" t="str">
            <v>Kg</v>
          </cell>
          <cell r="F276" t="str">
            <v>Kg</v>
          </cell>
          <cell r="G276">
            <v>0</v>
          </cell>
          <cell r="H276" t="str">
            <v>Kg</v>
          </cell>
          <cell r="I276" t="str">
            <v>Kg</v>
          </cell>
          <cell r="K276">
            <v>0</v>
          </cell>
          <cell r="L276">
            <v>0</v>
          </cell>
          <cell r="N276">
            <v>0</v>
          </cell>
          <cell r="O276">
            <v>0</v>
          </cell>
          <cell r="P276" t="str">
            <v>KAFIR LIME</v>
          </cell>
          <cell r="Q276" t="str">
            <v/>
          </cell>
          <cell r="R276" t="str">
            <v/>
          </cell>
          <cell r="S276">
            <v>0</v>
          </cell>
          <cell r="T276">
            <v>0</v>
          </cell>
        </row>
        <row r="277">
          <cell r="A277">
            <v>271</v>
          </cell>
          <cell r="B277" t="str">
            <v>FR-FOD-0085</v>
          </cell>
          <cell r="C277" t="str">
            <v>LEEK</v>
          </cell>
          <cell r="D277" t="str">
            <v>Food</v>
          </cell>
          <cell r="E277" t="str">
            <v>Kg</v>
          </cell>
          <cell r="F277" t="str">
            <v>Kg</v>
          </cell>
          <cell r="G277">
            <v>0</v>
          </cell>
          <cell r="H277" t="str">
            <v>Kg</v>
          </cell>
          <cell r="I277" t="str">
            <v>Kg</v>
          </cell>
          <cell r="K277">
            <v>0</v>
          </cell>
          <cell r="L277">
            <v>0</v>
          </cell>
          <cell r="N277">
            <v>0</v>
          </cell>
          <cell r="O277">
            <v>0</v>
          </cell>
          <cell r="P277" t="str">
            <v>LEEK</v>
          </cell>
          <cell r="Q277" t="str">
            <v/>
          </cell>
          <cell r="R277" t="str">
            <v/>
          </cell>
          <cell r="S277">
            <v>0</v>
          </cell>
          <cell r="T277">
            <v>0</v>
          </cell>
        </row>
        <row r="278">
          <cell r="A278">
            <v>272</v>
          </cell>
          <cell r="B278" t="str">
            <v>FR-FOD-0086</v>
          </cell>
          <cell r="C278" t="str">
            <v>LEMON</v>
          </cell>
          <cell r="D278" t="str">
            <v>Food</v>
          </cell>
          <cell r="E278" t="str">
            <v>Kg</v>
          </cell>
          <cell r="F278" t="str">
            <v>Kg</v>
          </cell>
          <cell r="G278">
            <v>0</v>
          </cell>
          <cell r="H278" t="str">
            <v>Kg</v>
          </cell>
          <cell r="I278" t="str">
            <v>Kg</v>
          </cell>
          <cell r="K278">
            <v>0</v>
          </cell>
          <cell r="L278">
            <v>0</v>
          </cell>
          <cell r="N278">
            <v>0</v>
          </cell>
          <cell r="O278">
            <v>0</v>
          </cell>
          <cell r="P278" t="str">
            <v>LEMON</v>
          </cell>
          <cell r="Q278" t="str">
            <v/>
          </cell>
          <cell r="R278" t="str">
            <v/>
          </cell>
          <cell r="S278">
            <v>0</v>
          </cell>
          <cell r="T278">
            <v>0</v>
          </cell>
        </row>
        <row r="279">
          <cell r="A279">
            <v>273</v>
          </cell>
          <cell r="B279" t="str">
            <v>FR-FOD-0087</v>
          </cell>
          <cell r="C279" t="str">
            <v>LEMON GRASS</v>
          </cell>
          <cell r="D279" t="str">
            <v>Food</v>
          </cell>
          <cell r="E279" t="str">
            <v>Kg</v>
          </cell>
          <cell r="F279" t="str">
            <v>Kg</v>
          </cell>
          <cell r="G279">
            <v>0</v>
          </cell>
          <cell r="H279" t="str">
            <v>Kg</v>
          </cell>
          <cell r="I279" t="str">
            <v>Kg</v>
          </cell>
          <cell r="K279">
            <v>0</v>
          </cell>
          <cell r="L279">
            <v>0</v>
          </cell>
          <cell r="N279">
            <v>0</v>
          </cell>
          <cell r="O279">
            <v>0</v>
          </cell>
          <cell r="P279" t="str">
            <v>LEMON GRASS</v>
          </cell>
          <cell r="Q279" t="str">
            <v/>
          </cell>
          <cell r="R279" t="str">
            <v/>
          </cell>
          <cell r="S279">
            <v>0</v>
          </cell>
          <cell r="T279">
            <v>0</v>
          </cell>
        </row>
        <row r="280">
          <cell r="A280">
            <v>274</v>
          </cell>
          <cell r="B280" t="str">
            <v>FR-FOD-0088</v>
          </cell>
          <cell r="C280" t="str">
            <v>LOLO</v>
          </cell>
          <cell r="D280" t="str">
            <v>Food</v>
          </cell>
          <cell r="E280" t="str">
            <v>Kg</v>
          </cell>
          <cell r="F280" t="str">
            <v>Kg</v>
          </cell>
          <cell r="G280">
            <v>0</v>
          </cell>
          <cell r="H280" t="str">
            <v>Kg</v>
          </cell>
          <cell r="I280" t="str">
            <v>Kg</v>
          </cell>
          <cell r="K280">
            <v>0</v>
          </cell>
          <cell r="L280">
            <v>0</v>
          </cell>
          <cell r="N280">
            <v>0</v>
          </cell>
          <cell r="O280">
            <v>0</v>
          </cell>
          <cell r="P280" t="str">
            <v>LOLO</v>
          </cell>
          <cell r="Q280" t="str">
            <v/>
          </cell>
          <cell r="R280" t="str">
            <v/>
          </cell>
          <cell r="S280">
            <v>0</v>
          </cell>
          <cell r="T280">
            <v>0</v>
          </cell>
        </row>
        <row r="281">
          <cell r="A281">
            <v>275</v>
          </cell>
          <cell r="B281" t="str">
            <v>FR-FOD-0089</v>
          </cell>
          <cell r="C281" t="str">
            <v>LONG BEAN</v>
          </cell>
          <cell r="D281" t="str">
            <v>Food</v>
          </cell>
          <cell r="E281" t="str">
            <v>Kg</v>
          </cell>
          <cell r="F281" t="str">
            <v>Kg</v>
          </cell>
          <cell r="G281">
            <v>0</v>
          </cell>
          <cell r="H281" t="str">
            <v>Kg</v>
          </cell>
          <cell r="I281" t="str">
            <v>Kg</v>
          </cell>
          <cell r="K281">
            <v>0</v>
          </cell>
          <cell r="L281">
            <v>0</v>
          </cell>
          <cell r="N281">
            <v>0</v>
          </cell>
          <cell r="O281">
            <v>0</v>
          </cell>
          <cell r="P281" t="str">
            <v>LONG BEAN</v>
          </cell>
          <cell r="Q281" t="str">
            <v/>
          </cell>
          <cell r="R281" t="str">
            <v/>
          </cell>
          <cell r="S281">
            <v>0</v>
          </cell>
          <cell r="T281">
            <v>0</v>
          </cell>
        </row>
        <row r="282">
          <cell r="A282">
            <v>276</v>
          </cell>
          <cell r="B282" t="str">
            <v>FR-FOD-0090</v>
          </cell>
          <cell r="C282" t="str">
            <v>MINT</v>
          </cell>
          <cell r="D282" t="str">
            <v>Food</v>
          </cell>
          <cell r="E282" t="str">
            <v>Kg</v>
          </cell>
          <cell r="F282" t="str">
            <v>Kg</v>
          </cell>
          <cell r="G282">
            <v>0</v>
          </cell>
          <cell r="H282" t="str">
            <v>Kg</v>
          </cell>
          <cell r="I282" t="str">
            <v>Kg</v>
          </cell>
          <cell r="K282">
            <v>0</v>
          </cell>
          <cell r="L282">
            <v>0</v>
          </cell>
          <cell r="N282">
            <v>0</v>
          </cell>
          <cell r="O282">
            <v>0</v>
          </cell>
          <cell r="P282" t="str">
            <v>MINT</v>
          </cell>
          <cell r="Q282" t="str">
            <v/>
          </cell>
          <cell r="R282" t="str">
            <v/>
          </cell>
          <cell r="S282">
            <v>0</v>
          </cell>
          <cell r="T282">
            <v>0</v>
          </cell>
        </row>
        <row r="283">
          <cell r="A283">
            <v>277</v>
          </cell>
          <cell r="B283" t="str">
            <v>FR-FOD-0091</v>
          </cell>
          <cell r="C283" t="str">
            <v>MUSHROOM</v>
          </cell>
          <cell r="D283" t="str">
            <v>Food</v>
          </cell>
          <cell r="E283" t="str">
            <v>Kg</v>
          </cell>
          <cell r="F283" t="str">
            <v>Kg</v>
          </cell>
          <cell r="G283">
            <v>0</v>
          </cell>
          <cell r="H283" t="str">
            <v>Kg</v>
          </cell>
          <cell r="I283" t="str">
            <v>Kg</v>
          </cell>
          <cell r="K283">
            <v>0</v>
          </cell>
          <cell r="L283">
            <v>0</v>
          </cell>
          <cell r="N283">
            <v>0</v>
          </cell>
          <cell r="O283">
            <v>0</v>
          </cell>
          <cell r="P283" t="str">
            <v>MUSHROOM</v>
          </cell>
          <cell r="Q283" t="str">
            <v/>
          </cell>
          <cell r="R283" t="str">
            <v/>
          </cell>
          <cell r="S283">
            <v>0</v>
          </cell>
          <cell r="T283">
            <v>0</v>
          </cell>
        </row>
        <row r="284">
          <cell r="A284">
            <v>278</v>
          </cell>
          <cell r="B284" t="str">
            <v>FR-FOD-0092</v>
          </cell>
          <cell r="C284" t="str">
            <v>ONION</v>
          </cell>
          <cell r="D284" t="str">
            <v>Food</v>
          </cell>
          <cell r="E284" t="str">
            <v>Kg</v>
          </cell>
          <cell r="F284" t="str">
            <v>Kg</v>
          </cell>
          <cell r="G284">
            <v>0</v>
          </cell>
          <cell r="H284" t="str">
            <v>Kg</v>
          </cell>
          <cell r="I284" t="str">
            <v>Kg</v>
          </cell>
          <cell r="K284">
            <v>0</v>
          </cell>
          <cell r="L284">
            <v>0</v>
          </cell>
          <cell r="N284">
            <v>0</v>
          </cell>
          <cell r="O284">
            <v>0</v>
          </cell>
          <cell r="P284" t="str">
            <v>ONION</v>
          </cell>
          <cell r="Q284" t="str">
            <v/>
          </cell>
          <cell r="R284" t="str">
            <v/>
          </cell>
          <cell r="S284">
            <v>0</v>
          </cell>
          <cell r="T284">
            <v>0</v>
          </cell>
        </row>
        <row r="285">
          <cell r="A285">
            <v>279</v>
          </cell>
          <cell r="B285" t="str">
            <v>FR-FOD-0093</v>
          </cell>
          <cell r="C285" t="str">
            <v>PAPAYA GREEN</v>
          </cell>
          <cell r="D285" t="str">
            <v>Food</v>
          </cell>
          <cell r="E285" t="str">
            <v>Kg</v>
          </cell>
          <cell r="F285" t="str">
            <v>Kg</v>
          </cell>
          <cell r="G285">
            <v>0</v>
          </cell>
          <cell r="H285" t="str">
            <v>Kg</v>
          </cell>
          <cell r="I285" t="str">
            <v>Kg</v>
          </cell>
          <cell r="K285">
            <v>0</v>
          </cell>
          <cell r="L285">
            <v>0</v>
          </cell>
          <cell r="N285">
            <v>0</v>
          </cell>
          <cell r="O285">
            <v>0</v>
          </cell>
          <cell r="P285" t="str">
            <v>PAPAYA GREEN</v>
          </cell>
          <cell r="Q285" t="str">
            <v/>
          </cell>
          <cell r="R285" t="str">
            <v/>
          </cell>
          <cell r="S285">
            <v>0</v>
          </cell>
          <cell r="T285">
            <v>0</v>
          </cell>
        </row>
        <row r="286">
          <cell r="A286">
            <v>280</v>
          </cell>
          <cell r="B286" t="str">
            <v>FR-FOD-0094</v>
          </cell>
          <cell r="C286" t="str">
            <v>PARSLEY</v>
          </cell>
          <cell r="D286" t="str">
            <v>Food</v>
          </cell>
          <cell r="E286" t="str">
            <v>Kg</v>
          </cell>
          <cell r="F286" t="str">
            <v>Kg</v>
          </cell>
          <cell r="G286">
            <v>0</v>
          </cell>
          <cell r="H286" t="str">
            <v>Kg</v>
          </cell>
          <cell r="I286" t="str">
            <v>Kg</v>
          </cell>
          <cell r="K286">
            <v>0</v>
          </cell>
          <cell r="L286">
            <v>0</v>
          </cell>
          <cell r="N286">
            <v>0</v>
          </cell>
          <cell r="O286">
            <v>0</v>
          </cell>
          <cell r="P286" t="str">
            <v>PARSLEY</v>
          </cell>
          <cell r="Q286" t="str">
            <v/>
          </cell>
          <cell r="R286" t="str">
            <v/>
          </cell>
          <cell r="S286">
            <v>0</v>
          </cell>
          <cell r="T286">
            <v>0</v>
          </cell>
        </row>
        <row r="287">
          <cell r="A287">
            <v>281</v>
          </cell>
          <cell r="B287" t="str">
            <v>FR-FOD-0095</v>
          </cell>
          <cell r="C287" t="str">
            <v>PEANUT (RAW)</v>
          </cell>
          <cell r="D287" t="str">
            <v>Food</v>
          </cell>
          <cell r="E287" t="str">
            <v>Kg</v>
          </cell>
          <cell r="F287" t="str">
            <v>Kg</v>
          </cell>
          <cell r="G287">
            <v>0</v>
          </cell>
          <cell r="H287" t="str">
            <v>Kg</v>
          </cell>
          <cell r="I287" t="str">
            <v>Kg</v>
          </cell>
          <cell r="K287">
            <v>0</v>
          </cell>
          <cell r="L287">
            <v>0</v>
          </cell>
          <cell r="N287">
            <v>0</v>
          </cell>
          <cell r="O287">
            <v>0</v>
          </cell>
          <cell r="P287" t="str">
            <v>PEANUT (RAW)</v>
          </cell>
          <cell r="Q287" t="str">
            <v/>
          </cell>
          <cell r="R287" t="str">
            <v/>
          </cell>
          <cell r="S287">
            <v>0</v>
          </cell>
          <cell r="T287">
            <v>0</v>
          </cell>
        </row>
        <row r="288">
          <cell r="A288">
            <v>282</v>
          </cell>
          <cell r="B288" t="str">
            <v>FR-FOD-0096</v>
          </cell>
          <cell r="C288" t="str">
            <v>PIKOUK SEED</v>
          </cell>
          <cell r="D288" t="str">
            <v>Food</v>
          </cell>
          <cell r="E288" t="str">
            <v>Kg</v>
          </cell>
          <cell r="F288" t="str">
            <v>Kg</v>
          </cell>
          <cell r="G288">
            <v>0</v>
          </cell>
          <cell r="H288" t="str">
            <v>Kg</v>
          </cell>
          <cell r="I288" t="str">
            <v>Kg</v>
          </cell>
          <cell r="K288">
            <v>0</v>
          </cell>
          <cell r="L288">
            <v>0</v>
          </cell>
          <cell r="N288">
            <v>0</v>
          </cell>
          <cell r="O288">
            <v>0</v>
          </cell>
          <cell r="P288" t="str">
            <v>PIKOUK SEED</v>
          </cell>
          <cell r="Q288" t="str">
            <v/>
          </cell>
          <cell r="R288" t="str">
            <v/>
          </cell>
          <cell r="S288">
            <v>0</v>
          </cell>
          <cell r="T288">
            <v>0</v>
          </cell>
        </row>
        <row r="289">
          <cell r="A289">
            <v>283</v>
          </cell>
          <cell r="B289" t="str">
            <v>FR-FOD-0097</v>
          </cell>
          <cell r="C289" t="str">
            <v>POTATO</v>
          </cell>
          <cell r="D289" t="str">
            <v>Food</v>
          </cell>
          <cell r="E289" t="str">
            <v>Kg</v>
          </cell>
          <cell r="F289" t="str">
            <v>Kg</v>
          </cell>
          <cell r="G289">
            <v>0</v>
          </cell>
          <cell r="H289" t="str">
            <v>Kg</v>
          </cell>
          <cell r="I289" t="str">
            <v>Kg</v>
          </cell>
          <cell r="K289">
            <v>0</v>
          </cell>
          <cell r="L289">
            <v>0</v>
          </cell>
          <cell r="N289">
            <v>0</v>
          </cell>
          <cell r="O289">
            <v>0</v>
          </cell>
          <cell r="P289" t="str">
            <v>POTATO</v>
          </cell>
          <cell r="Q289" t="str">
            <v/>
          </cell>
          <cell r="R289" t="str">
            <v/>
          </cell>
          <cell r="S289">
            <v>0</v>
          </cell>
          <cell r="T289">
            <v>0</v>
          </cell>
        </row>
        <row r="290">
          <cell r="A290">
            <v>284</v>
          </cell>
          <cell r="B290" t="str">
            <v>FR-FOD-0098</v>
          </cell>
          <cell r="C290" t="str">
            <v>PUMPKIN</v>
          </cell>
          <cell r="D290" t="str">
            <v>Food</v>
          </cell>
          <cell r="E290" t="str">
            <v>Kg</v>
          </cell>
          <cell r="F290" t="str">
            <v>Kg</v>
          </cell>
          <cell r="G290">
            <v>0</v>
          </cell>
          <cell r="H290" t="str">
            <v>Kg</v>
          </cell>
          <cell r="I290" t="str">
            <v>Kg</v>
          </cell>
          <cell r="K290">
            <v>0</v>
          </cell>
          <cell r="L290">
            <v>0</v>
          </cell>
          <cell r="N290">
            <v>0</v>
          </cell>
          <cell r="O290">
            <v>0</v>
          </cell>
          <cell r="P290" t="str">
            <v>PUMPKIN</v>
          </cell>
          <cell r="Q290" t="str">
            <v/>
          </cell>
          <cell r="R290" t="str">
            <v/>
          </cell>
          <cell r="S290">
            <v>0</v>
          </cell>
          <cell r="T290">
            <v>0</v>
          </cell>
        </row>
        <row r="291">
          <cell r="A291">
            <v>285</v>
          </cell>
          <cell r="B291" t="str">
            <v>FR-FOD-0099</v>
          </cell>
          <cell r="C291" t="str">
            <v>RADICHO</v>
          </cell>
          <cell r="D291" t="str">
            <v>Food</v>
          </cell>
          <cell r="E291" t="str">
            <v>Kg</v>
          </cell>
          <cell r="F291" t="str">
            <v>Kg</v>
          </cell>
          <cell r="G291">
            <v>0</v>
          </cell>
          <cell r="H291" t="str">
            <v>Kg</v>
          </cell>
          <cell r="I291" t="str">
            <v>Kg</v>
          </cell>
          <cell r="K291">
            <v>0</v>
          </cell>
          <cell r="L291">
            <v>0</v>
          </cell>
          <cell r="N291">
            <v>0</v>
          </cell>
          <cell r="O291">
            <v>0</v>
          </cell>
          <cell r="P291" t="str">
            <v>RADICHO</v>
          </cell>
          <cell r="Q291" t="str">
            <v/>
          </cell>
          <cell r="R291" t="str">
            <v/>
          </cell>
          <cell r="S291">
            <v>0</v>
          </cell>
          <cell r="T291">
            <v>0</v>
          </cell>
        </row>
        <row r="292">
          <cell r="A292">
            <v>286</v>
          </cell>
          <cell r="B292" t="str">
            <v>FR-FOD-0100</v>
          </cell>
          <cell r="C292" t="str">
            <v>RADISH</v>
          </cell>
          <cell r="D292" t="str">
            <v>Food</v>
          </cell>
          <cell r="E292" t="str">
            <v>Kg</v>
          </cell>
          <cell r="F292" t="str">
            <v>Kg</v>
          </cell>
          <cell r="G292">
            <v>0</v>
          </cell>
          <cell r="H292" t="str">
            <v>Kg</v>
          </cell>
          <cell r="I292" t="str">
            <v>Kg</v>
          </cell>
          <cell r="K292">
            <v>0</v>
          </cell>
          <cell r="L292">
            <v>0</v>
          </cell>
          <cell r="N292">
            <v>0</v>
          </cell>
          <cell r="O292">
            <v>0</v>
          </cell>
          <cell r="P292" t="str">
            <v>RADISH</v>
          </cell>
          <cell r="Q292" t="str">
            <v/>
          </cell>
          <cell r="R292" t="str">
            <v/>
          </cell>
          <cell r="S292">
            <v>0</v>
          </cell>
          <cell r="T292">
            <v>0</v>
          </cell>
        </row>
        <row r="293">
          <cell r="A293">
            <v>287</v>
          </cell>
          <cell r="B293" t="str">
            <v>FR-FOD-0101</v>
          </cell>
          <cell r="C293" t="str">
            <v>SATAY SAUCE</v>
          </cell>
          <cell r="D293" t="str">
            <v>Food</v>
          </cell>
          <cell r="E293" t="str">
            <v>PACK</v>
          </cell>
          <cell r="F293" t="str">
            <v>500g/Pack</v>
          </cell>
          <cell r="G293">
            <v>0</v>
          </cell>
          <cell r="H293" t="str">
            <v>PACK</v>
          </cell>
          <cell r="I293" t="str">
            <v>500g/Pack</v>
          </cell>
          <cell r="K293">
            <v>0</v>
          </cell>
          <cell r="L293">
            <v>0</v>
          </cell>
          <cell r="N293">
            <v>0</v>
          </cell>
          <cell r="O293">
            <v>0</v>
          </cell>
          <cell r="P293" t="str">
            <v>SATAY SAUCE</v>
          </cell>
          <cell r="Q293" t="str">
            <v/>
          </cell>
          <cell r="R293" t="str">
            <v/>
          </cell>
          <cell r="S293">
            <v>0</v>
          </cell>
          <cell r="T293">
            <v>0</v>
          </cell>
        </row>
        <row r="294">
          <cell r="A294">
            <v>288</v>
          </cell>
          <cell r="B294" t="str">
            <v>FR-FOD-0102</v>
          </cell>
          <cell r="C294" t="str">
            <v>ROMAIN</v>
          </cell>
          <cell r="D294" t="str">
            <v>Food</v>
          </cell>
          <cell r="E294" t="str">
            <v>Kg</v>
          </cell>
          <cell r="F294" t="str">
            <v>Kg</v>
          </cell>
          <cell r="G294">
            <v>0</v>
          </cell>
          <cell r="H294" t="str">
            <v>Kg</v>
          </cell>
          <cell r="I294" t="str">
            <v>Kg</v>
          </cell>
          <cell r="K294">
            <v>0</v>
          </cell>
          <cell r="L294">
            <v>0</v>
          </cell>
          <cell r="N294">
            <v>0</v>
          </cell>
          <cell r="O294">
            <v>0</v>
          </cell>
          <cell r="P294" t="str">
            <v>ROMAIN</v>
          </cell>
          <cell r="Q294" t="str">
            <v/>
          </cell>
          <cell r="R294" t="str">
            <v/>
          </cell>
          <cell r="S294">
            <v>0</v>
          </cell>
          <cell r="T294">
            <v>0</v>
          </cell>
        </row>
        <row r="295">
          <cell r="A295">
            <v>289</v>
          </cell>
          <cell r="B295" t="str">
            <v>FR-FOD-0103</v>
          </cell>
          <cell r="C295" t="str">
            <v>ROQUETTE</v>
          </cell>
          <cell r="D295" t="str">
            <v>Food</v>
          </cell>
          <cell r="E295" t="str">
            <v>Kg</v>
          </cell>
          <cell r="F295" t="str">
            <v>Kg</v>
          </cell>
          <cell r="G295">
            <v>0</v>
          </cell>
          <cell r="H295" t="str">
            <v>Kg</v>
          </cell>
          <cell r="I295" t="str">
            <v>Kg</v>
          </cell>
          <cell r="K295">
            <v>0</v>
          </cell>
          <cell r="L295">
            <v>0</v>
          </cell>
          <cell r="N295">
            <v>0</v>
          </cell>
          <cell r="O295">
            <v>0</v>
          </cell>
          <cell r="P295" t="str">
            <v>ROQUETTE</v>
          </cell>
          <cell r="Q295" t="str">
            <v/>
          </cell>
          <cell r="R295" t="str">
            <v/>
          </cell>
          <cell r="S295">
            <v>0</v>
          </cell>
          <cell r="T295">
            <v>0</v>
          </cell>
        </row>
        <row r="296">
          <cell r="A296">
            <v>290</v>
          </cell>
          <cell r="B296" t="str">
            <v>FR-FOD-0104</v>
          </cell>
          <cell r="C296" t="str">
            <v>ROSMARY</v>
          </cell>
          <cell r="D296" t="str">
            <v>Food</v>
          </cell>
          <cell r="E296" t="str">
            <v>Kg</v>
          </cell>
          <cell r="F296" t="str">
            <v>Kg</v>
          </cell>
          <cell r="G296">
            <v>0</v>
          </cell>
          <cell r="H296" t="str">
            <v>Kg</v>
          </cell>
          <cell r="I296" t="str">
            <v>Kg</v>
          </cell>
          <cell r="K296">
            <v>0</v>
          </cell>
          <cell r="L296">
            <v>0</v>
          </cell>
          <cell r="N296">
            <v>0</v>
          </cell>
          <cell r="O296">
            <v>0</v>
          </cell>
          <cell r="P296" t="str">
            <v>ROSMARY</v>
          </cell>
          <cell r="Q296" t="str">
            <v/>
          </cell>
          <cell r="R296" t="str">
            <v/>
          </cell>
          <cell r="S296">
            <v>0</v>
          </cell>
          <cell r="T296">
            <v>0</v>
          </cell>
        </row>
        <row r="297">
          <cell r="A297">
            <v>291</v>
          </cell>
          <cell r="B297" t="str">
            <v>FR-FOD-0105</v>
          </cell>
          <cell r="C297" t="str">
            <v>SALAD SONG</v>
          </cell>
          <cell r="D297" t="str">
            <v>Food</v>
          </cell>
          <cell r="E297" t="str">
            <v>Kg</v>
          </cell>
          <cell r="F297" t="str">
            <v>Kg</v>
          </cell>
          <cell r="G297">
            <v>0</v>
          </cell>
          <cell r="H297" t="str">
            <v>Kg</v>
          </cell>
          <cell r="I297" t="str">
            <v>Kg</v>
          </cell>
          <cell r="K297">
            <v>0</v>
          </cell>
          <cell r="L297">
            <v>0</v>
          </cell>
          <cell r="N297">
            <v>0</v>
          </cell>
          <cell r="O297">
            <v>0</v>
          </cell>
          <cell r="P297" t="str">
            <v>SALAD SONG</v>
          </cell>
          <cell r="Q297" t="str">
            <v/>
          </cell>
          <cell r="R297" t="str">
            <v/>
          </cell>
          <cell r="S297">
            <v>0</v>
          </cell>
          <cell r="T297">
            <v>0</v>
          </cell>
        </row>
        <row r="298">
          <cell r="A298">
            <v>292</v>
          </cell>
          <cell r="B298" t="str">
            <v>FR-FOD-0106</v>
          </cell>
          <cell r="C298" t="str">
            <v xml:space="preserve">SHALLOT  </v>
          </cell>
          <cell r="D298" t="str">
            <v>Food</v>
          </cell>
          <cell r="E298" t="str">
            <v>Kg</v>
          </cell>
          <cell r="F298" t="str">
            <v>Kg</v>
          </cell>
          <cell r="G298">
            <v>0</v>
          </cell>
          <cell r="H298" t="str">
            <v>Kg</v>
          </cell>
          <cell r="I298" t="str">
            <v>Kg</v>
          </cell>
          <cell r="K298">
            <v>0</v>
          </cell>
          <cell r="L298">
            <v>0</v>
          </cell>
          <cell r="N298">
            <v>0</v>
          </cell>
          <cell r="O298">
            <v>0</v>
          </cell>
          <cell r="P298" t="str">
            <v xml:space="preserve">SHALLOT  </v>
          </cell>
          <cell r="Q298" t="str">
            <v/>
          </cell>
          <cell r="R298" t="str">
            <v/>
          </cell>
          <cell r="S298">
            <v>0</v>
          </cell>
          <cell r="T298">
            <v>0</v>
          </cell>
        </row>
        <row r="299">
          <cell r="A299">
            <v>293</v>
          </cell>
          <cell r="B299" t="str">
            <v>FR-FOD-0107</v>
          </cell>
          <cell r="C299" t="str">
            <v>SHALLOT PEEL</v>
          </cell>
          <cell r="D299" t="str">
            <v>Food</v>
          </cell>
          <cell r="E299" t="str">
            <v>Kg</v>
          </cell>
          <cell r="F299" t="str">
            <v>Kg</v>
          </cell>
          <cell r="G299">
            <v>0</v>
          </cell>
          <cell r="H299" t="str">
            <v>Kg</v>
          </cell>
          <cell r="I299" t="str">
            <v>Kg</v>
          </cell>
          <cell r="K299">
            <v>0</v>
          </cell>
          <cell r="L299">
            <v>0</v>
          </cell>
          <cell r="N299">
            <v>0</v>
          </cell>
          <cell r="O299">
            <v>0</v>
          </cell>
          <cell r="P299" t="str">
            <v>SHALLOT PEEL</v>
          </cell>
          <cell r="Q299" t="str">
            <v/>
          </cell>
          <cell r="R299" t="str">
            <v/>
          </cell>
          <cell r="S299">
            <v>0</v>
          </cell>
          <cell r="T299">
            <v>0</v>
          </cell>
        </row>
        <row r="300">
          <cell r="A300">
            <v>294</v>
          </cell>
          <cell r="B300" t="str">
            <v>FR-FOD-0108</v>
          </cell>
          <cell r="C300" t="str">
            <v>SMALL CHILLI</v>
          </cell>
          <cell r="D300" t="str">
            <v>Food</v>
          </cell>
          <cell r="E300" t="str">
            <v>Kg</v>
          </cell>
          <cell r="F300" t="str">
            <v>Kg</v>
          </cell>
          <cell r="G300">
            <v>0</v>
          </cell>
          <cell r="H300" t="str">
            <v>Kg</v>
          </cell>
          <cell r="I300" t="str">
            <v>Kg</v>
          </cell>
          <cell r="K300">
            <v>0</v>
          </cell>
          <cell r="L300">
            <v>0</v>
          </cell>
          <cell r="N300">
            <v>0</v>
          </cell>
          <cell r="O300">
            <v>0</v>
          </cell>
          <cell r="P300" t="str">
            <v>SMALL CHILLI</v>
          </cell>
          <cell r="Q300" t="str">
            <v/>
          </cell>
          <cell r="R300" t="str">
            <v/>
          </cell>
          <cell r="S300">
            <v>0</v>
          </cell>
          <cell r="T300">
            <v>0</v>
          </cell>
        </row>
        <row r="301">
          <cell r="A301">
            <v>295</v>
          </cell>
          <cell r="B301" t="str">
            <v>FR-FOD-0109</v>
          </cell>
          <cell r="C301" t="str">
            <v>SMALL POTATO</v>
          </cell>
          <cell r="D301" t="str">
            <v>Food</v>
          </cell>
          <cell r="E301" t="str">
            <v>Kg</v>
          </cell>
          <cell r="F301" t="str">
            <v>Kg</v>
          </cell>
          <cell r="G301">
            <v>0</v>
          </cell>
          <cell r="H301" t="str">
            <v>Kg</v>
          </cell>
          <cell r="I301" t="str">
            <v>Kg</v>
          </cell>
          <cell r="K301">
            <v>0</v>
          </cell>
          <cell r="L301">
            <v>0</v>
          </cell>
          <cell r="N301">
            <v>0</v>
          </cell>
          <cell r="O301">
            <v>0</v>
          </cell>
          <cell r="P301" t="str">
            <v>SMALL POTATO</v>
          </cell>
          <cell r="Q301" t="str">
            <v/>
          </cell>
          <cell r="R301" t="str">
            <v/>
          </cell>
          <cell r="S301">
            <v>0</v>
          </cell>
          <cell r="T301">
            <v>0</v>
          </cell>
        </row>
        <row r="302">
          <cell r="A302">
            <v>296</v>
          </cell>
          <cell r="B302" t="str">
            <v>FR-FOD-0110</v>
          </cell>
          <cell r="C302" t="str">
            <v>CHERRY TOMATO</v>
          </cell>
          <cell r="D302" t="str">
            <v>Food</v>
          </cell>
          <cell r="E302" t="str">
            <v>Kg</v>
          </cell>
          <cell r="F302" t="str">
            <v>Kg</v>
          </cell>
          <cell r="G302">
            <v>0</v>
          </cell>
          <cell r="H302" t="str">
            <v>Kg</v>
          </cell>
          <cell r="I302" t="str">
            <v>Kg</v>
          </cell>
          <cell r="K302">
            <v>0</v>
          </cell>
          <cell r="L302">
            <v>0</v>
          </cell>
          <cell r="N302">
            <v>0</v>
          </cell>
          <cell r="O302">
            <v>0</v>
          </cell>
          <cell r="P302" t="str">
            <v>CHERRY TOMATO</v>
          </cell>
          <cell r="Q302" t="str">
            <v/>
          </cell>
          <cell r="R302" t="str">
            <v/>
          </cell>
          <cell r="S302">
            <v>0</v>
          </cell>
          <cell r="T302">
            <v>0</v>
          </cell>
        </row>
        <row r="303">
          <cell r="A303">
            <v>297</v>
          </cell>
          <cell r="B303" t="str">
            <v>FR-FOD-0111</v>
          </cell>
          <cell r="C303" t="str">
            <v>SPINACH</v>
          </cell>
          <cell r="D303" t="str">
            <v>Food</v>
          </cell>
          <cell r="E303" t="str">
            <v>Kg</v>
          </cell>
          <cell r="F303" t="str">
            <v>Kg</v>
          </cell>
          <cell r="G303">
            <v>0</v>
          </cell>
          <cell r="H303" t="str">
            <v>Kg</v>
          </cell>
          <cell r="I303" t="str">
            <v>Kg</v>
          </cell>
          <cell r="K303">
            <v>0</v>
          </cell>
          <cell r="L303">
            <v>0</v>
          </cell>
          <cell r="N303">
            <v>0</v>
          </cell>
          <cell r="O303">
            <v>0</v>
          </cell>
          <cell r="P303" t="str">
            <v>SPINACH</v>
          </cell>
          <cell r="Q303" t="str">
            <v/>
          </cell>
          <cell r="R303" t="str">
            <v/>
          </cell>
          <cell r="S303">
            <v>0</v>
          </cell>
          <cell r="T303">
            <v>0</v>
          </cell>
        </row>
        <row r="304">
          <cell r="A304">
            <v>298</v>
          </cell>
          <cell r="B304" t="str">
            <v>FR-FOD-0112</v>
          </cell>
          <cell r="C304" t="str">
            <v>SPRING ONION</v>
          </cell>
          <cell r="D304" t="str">
            <v>Food</v>
          </cell>
          <cell r="E304" t="str">
            <v>Kg</v>
          </cell>
          <cell r="F304" t="str">
            <v>Kg</v>
          </cell>
          <cell r="G304">
            <v>0</v>
          </cell>
          <cell r="H304" t="str">
            <v>Kg</v>
          </cell>
          <cell r="I304" t="str">
            <v>Kg</v>
          </cell>
          <cell r="K304">
            <v>0</v>
          </cell>
          <cell r="L304">
            <v>0</v>
          </cell>
          <cell r="N304">
            <v>0</v>
          </cell>
          <cell r="O304">
            <v>0</v>
          </cell>
          <cell r="P304" t="str">
            <v>SPRING ONION</v>
          </cell>
          <cell r="Q304" t="str">
            <v/>
          </cell>
          <cell r="R304" t="str">
            <v/>
          </cell>
          <cell r="S304">
            <v>0</v>
          </cell>
          <cell r="T304">
            <v>0</v>
          </cell>
        </row>
        <row r="305">
          <cell r="A305">
            <v>299</v>
          </cell>
          <cell r="B305" t="str">
            <v>FR-FOD-0113</v>
          </cell>
          <cell r="C305" t="str">
            <v>SWEET POTATO</v>
          </cell>
          <cell r="D305" t="str">
            <v>Food</v>
          </cell>
          <cell r="E305" t="str">
            <v>Kg</v>
          </cell>
          <cell r="F305" t="str">
            <v>Kg</v>
          </cell>
          <cell r="G305">
            <v>0</v>
          </cell>
          <cell r="H305" t="str">
            <v>Kg</v>
          </cell>
          <cell r="I305" t="str">
            <v>Kg</v>
          </cell>
          <cell r="K305">
            <v>0</v>
          </cell>
          <cell r="L305">
            <v>0</v>
          </cell>
          <cell r="N305">
            <v>0</v>
          </cell>
          <cell r="O305">
            <v>0</v>
          </cell>
          <cell r="P305" t="str">
            <v>SWEET POTATO</v>
          </cell>
          <cell r="Q305" t="str">
            <v/>
          </cell>
          <cell r="R305" t="str">
            <v/>
          </cell>
          <cell r="S305">
            <v>0</v>
          </cell>
          <cell r="T305">
            <v>0</v>
          </cell>
        </row>
        <row r="306">
          <cell r="A306">
            <v>300</v>
          </cell>
          <cell r="B306" t="str">
            <v>FR-FOD-0115</v>
          </cell>
          <cell r="C306" t="str">
            <v>TONG KOUV MUSHROOM</v>
          </cell>
          <cell r="D306" t="str">
            <v>Food</v>
          </cell>
          <cell r="E306" t="str">
            <v>Kg</v>
          </cell>
          <cell r="F306" t="str">
            <v>Kg</v>
          </cell>
          <cell r="G306">
            <v>0</v>
          </cell>
          <cell r="H306" t="str">
            <v>Kg</v>
          </cell>
          <cell r="I306" t="str">
            <v>Kg</v>
          </cell>
          <cell r="K306">
            <v>0</v>
          </cell>
          <cell r="L306">
            <v>0</v>
          </cell>
          <cell r="N306">
            <v>0</v>
          </cell>
          <cell r="O306">
            <v>0</v>
          </cell>
          <cell r="P306" t="str">
            <v>TONG KOUV MUSHROOM</v>
          </cell>
          <cell r="Q306" t="str">
            <v/>
          </cell>
          <cell r="R306" t="str">
            <v/>
          </cell>
          <cell r="S306">
            <v>0</v>
          </cell>
          <cell r="T306">
            <v>0</v>
          </cell>
        </row>
        <row r="307">
          <cell r="A307">
            <v>301</v>
          </cell>
          <cell r="B307" t="str">
            <v>FR-FOD-0116</v>
          </cell>
          <cell r="C307" t="str">
            <v>CHINESE NODDLE</v>
          </cell>
          <cell r="D307" t="str">
            <v>Food</v>
          </cell>
          <cell r="E307" t="str">
            <v>Kg</v>
          </cell>
          <cell r="F307" t="str">
            <v>Kg</v>
          </cell>
          <cell r="G307">
            <v>0</v>
          </cell>
          <cell r="H307" t="str">
            <v>Kg</v>
          </cell>
          <cell r="I307" t="str">
            <v>Kg</v>
          </cell>
          <cell r="K307">
            <v>0</v>
          </cell>
          <cell r="L307">
            <v>0</v>
          </cell>
          <cell r="N307">
            <v>0</v>
          </cell>
          <cell r="O307">
            <v>0</v>
          </cell>
          <cell r="P307" t="str">
            <v>CHINESE NODDLE</v>
          </cell>
          <cell r="Q307" t="str">
            <v/>
          </cell>
          <cell r="R307" t="str">
            <v/>
          </cell>
          <cell r="S307">
            <v>0</v>
          </cell>
          <cell r="T307">
            <v>0</v>
          </cell>
        </row>
        <row r="308">
          <cell r="A308">
            <v>302</v>
          </cell>
          <cell r="B308" t="str">
            <v>FR-FOD-0117</v>
          </cell>
          <cell r="C308" t="str">
            <v>DRY CHILI</v>
          </cell>
          <cell r="D308" t="str">
            <v>Food</v>
          </cell>
          <cell r="E308" t="str">
            <v>Kg</v>
          </cell>
          <cell r="F308" t="str">
            <v>Kg</v>
          </cell>
          <cell r="G308">
            <v>0</v>
          </cell>
          <cell r="H308" t="str">
            <v>Kg</v>
          </cell>
          <cell r="I308" t="str">
            <v>Kg</v>
          </cell>
          <cell r="K308">
            <v>0</v>
          </cell>
          <cell r="L308">
            <v>0</v>
          </cell>
          <cell r="N308">
            <v>0</v>
          </cell>
          <cell r="O308">
            <v>0</v>
          </cell>
          <cell r="P308" t="str">
            <v>DRY CHILI</v>
          </cell>
          <cell r="Q308" t="str">
            <v/>
          </cell>
          <cell r="R308" t="str">
            <v/>
          </cell>
          <cell r="S308">
            <v>0</v>
          </cell>
          <cell r="T308">
            <v>0</v>
          </cell>
        </row>
        <row r="309">
          <cell r="A309">
            <v>303</v>
          </cell>
          <cell r="B309" t="str">
            <v>FR-FOD-0118</v>
          </cell>
          <cell r="C309" t="str">
            <v>DRY SQUID</v>
          </cell>
          <cell r="D309" t="str">
            <v>Food</v>
          </cell>
          <cell r="E309" t="str">
            <v>Kg</v>
          </cell>
          <cell r="F309" t="str">
            <v>Kg</v>
          </cell>
          <cell r="G309">
            <v>0</v>
          </cell>
          <cell r="H309" t="str">
            <v>Kg</v>
          </cell>
          <cell r="I309" t="str">
            <v>Kg</v>
          </cell>
          <cell r="K309">
            <v>0</v>
          </cell>
          <cell r="L309">
            <v>0</v>
          </cell>
          <cell r="N309">
            <v>0</v>
          </cell>
          <cell r="O309">
            <v>0</v>
          </cell>
          <cell r="P309" t="str">
            <v>DRY SQUID</v>
          </cell>
          <cell r="Q309" t="str">
            <v/>
          </cell>
          <cell r="R309" t="str">
            <v/>
          </cell>
          <cell r="S309">
            <v>0</v>
          </cell>
          <cell r="T309">
            <v>0</v>
          </cell>
        </row>
        <row r="310">
          <cell r="A310">
            <v>304</v>
          </cell>
          <cell r="B310" t="str">
            <v>FR-FOD-0119</v>
          </cell>
          <cell r="C310" t="str">
            <v>GLASS NODDLE</v>
          </cell>
          <cell r="D310" t="str">
            <v>Food</v>
          </cell>
          <cell r="E310" t="str">
            <v>Kg</v>
          </cell>
          <cell r="F310" t="str">
            <v>Kg</v>
          </cell>
          <cell r="G310">
            <v>0</v>
          </cell>
          <cell r="H310" t="str">
            <v>Kg</v>
          </cell>
          <cell r="I310" t="str">
            <v>Kg</v>
          </cell>
          <cell r="K310">
            <v>0</v>
          </cell>
          <cell r="L310">
            <v>0</v>
          </cell>
          <cell r="N310">
            <v>0</v>
          </cell>
          <cell r="O310">
            <v>0</v>
          </cell>
          <cell r="P310" t="str">
            <v>GLASS NODDLE</v>
          </cell>
          <cell r="Q310" t="str">
            <v/>
          </cell>
          <cell r="R310" t="str">
            <v/>
          </cell>
          <cell r="S310">
            <v>0</v>
          </cell>
          <cell r="T310">
            <v>0</v>
          </cell>
        </row>
        <row r="311">
          <cell r="A311">
            <v>305</v>
          </cell>
          <cell r="B311" t="str">
            <v>FR-FOD-0120</v>
          </cell>
          <cell r="C311" t="str">
            <v>KHMER PALM SUGAR</v>
          </cell>
          <cell r="D311" t="str">
            <v>Food</v>
          </cell>
          <cell r="E311" t="str">
            <v>Kg</v>
          </cell>
          <cell r="F311" t="str">
            <v>Kg</v>
          </cell>
          <cell r="G311">
            <v>0</v>
          </cell>
          <cell r="H311" t="str">
            <v>Kg</v>
          </cell>
          <cell r="I311" t="str">
            <v>Kg</v>
          </cell>
          <cell r="K311">
            <v>0</v>
          </cell>
          <cell r="L311">
            <v>0</v>
          </cell>
          <cell r="N311">
            <v>0</v>
          </cell>
          <cell r="O311">
            <v>0</v>
          </cell>
          <cell r="P311" t="str">
            <v>KHMER PALM SUGAR</v>
          </cell>
          <cell r="Q311" t="str">
            <v/>
          </cell>
          <cell r="R311" t="str">
            <v/>
          </cell>
          <cell r="S311">
            <v>0</v>
          </cell>
          <cell r="T311">
            <v>0</v>
          </cell>
        </row>
        <row r="312">
          <cell r="A312">
            <v>306</v>
          </cell>
          <cell r="B312" t="str">
            <v>FR-FOD-0121</v>
          </cell>
          <cell r="C312" t="str">
            <v>RIPE TAMARIND</v>
          </cell>
          <cell r="D312" t="str">
            <v>Food</v>
          </cell>
          <cell r="E312" t="str">
            <v>Kg</v>
          </cell>
          <cell r="F312" t="str">
            <v>Kg</v>
          </cell>
          <cell r="G312">
            <v>0</v>
          </cell>
          <cell r="H312" t="str">
            <v>Kg</v>
          </cell>
          <cell r="I312" t="str">
            <v>Kg</v>
          </cell>
          <cell r="K312">
            <v>0</v>
          </cell>
          <cell r="L312">
            <v>0</v>
          </cell>
          <cell r="N312">
            <v>0</v>
          </cell>
          <cell r="O312">
            <v>0</v>
          </cell>
          <cell r="P312" t="str">
            <v>RIPE TAMARIND</v>
          </cell>
          <cell r="Q312" t="str">
            <v/>
          </cell>
          <cell r="R312" t="str">
            <v/>
          </cell>
          <cell r="S312">
            <v>0</v>
          </cell>
          <cell r="T312">
            <v>0</v>
          </cell>
        </row>
        <row r="313">
          <cell r="A313">
            <v>307</v>
          </cell>
          <cell r="B313" t="str">
            <v>FR-FOD-0123</v>
          </cell>
          <cell r="C313" t="str">
            <v>PAPRIKA POWDER 70G</v>
          </cell>
          <cell r="D313" t="str">
            <v>Food</v>
          </cell>
          <cell r="E313" t="str">
            <v>Can</v>
          </cell>
          <cell r="F313" t="str">
            <v>70g/Can</v>
          </cell>
          <cell r="G313">
            <v>0</v>
          </cell>
          <cell r="H313" t="str">
            <v>Can</v>
          </cell>
          <cell r="I313" t="str">
            <v>70g/Can</v>
          </cell>
          <cell r="K313">
            <v>0</v>
          </cell>
          <cell r="L313">
            <v>0</v>
          </cell>
          <cell r="N313">
            <v>1</v>
          </cell>
          <cell r="O313">
            <v>0</v>
          </cell>
          <cell r="P313" t="str">
            <v>PAPRIKA POWDER 70G</v>
          </cell>
          <cell r="Q313" t="str">
            <v/>
          </cell>
          <cell r="R313" t="str">
            <v/>
          </cell>
          <cell r="S313">
            <v>0</v>
          </cell>
          <cell r="T313">
            <v>0</v>
          </cell>
        </row>
        <row r="314">
          <cell r="A314">
            <v>308</v>
          </cell>
          <cell r="B314" t="str">
            <v>FR-FOD-0124</v>
          </cell>
          <cell r="C314" t="str">
            <v>SOYA SAUCE 600ML</v>
          </cell>
          <cell r="D314" t="str">
            <v>Food</v>
          </cell>
          <cell r="E314" t="str">
            <v>Btl</v>
          </cell>
          <cell r="F314" t="str">
            <v>600ml/Btl</v>
          </cell>
          <cell r="G314">
            <v>0</v>
          </cell>
          <cell r="H314" t="str">
            <v>Btl</v>
          </cell>
          <cell r="I314" t="str">
            <v>600ml/Btl</v>
          </cell>
          <cell r="K314">
            <v>0</v>
          </cell>
          <cell r="L314">
            <v>0</v>
          </cell>
          <cell r="N314">
            <v>0</v>
          </cell>
          <cell r="O314">
            <v>0</v>
          </cell>
          <cell r="P314" t="str">
            <v>SOYA SAUCE 600ML</v>
          </cell>
          <cell r="Q314" t="str">
            <v/>
          </cell>
          <cell r="R314" t="str">
            <v/>
          </cell>
          <cell r="S314">
            <v>0</v>
          </cell>
          <cell r="T314">
            <v>0</v>
          </cell>
        </row>
        <row r="315">
          <cell r="A315">
            <v>309</v>
          </cell>
          <cell r="B315" t="str">
            <v>FR-FOD-0125</v>
          </cell>
          <cell r="C315" t="str">
            <v>KING SOUP (MAGGI)</v>
          </cell>
          <cell r="D315" t="str">
            <v>Food</v>
          </cell>
          <cell r="E315" t="str">
            <v>Btl</v>
          </cell>
          <cell r="F315" t="str">
            <v>1Kg/Btl</v>
          </cell>
          <cell r="G315">
            <v>0</v>
          </cell>
          <cell r="H315" t="str">
            <v>Btl</v>
          </cell>
          <cell r="I315" t="str">
            <v>1Kg/Btl</v>
          </cell>
          <cell r="K315">
            <v>0</v>
          </cell>
          <cell r="L315">
            <v>0</v>
          </cell>
          <cell r="N315">
            <v>0</v>
          </cell>
          <cell r="O315">
            <v>0</v>
          </cell>
          <cell r="P315" t="str">
            <v>KING SOUP (MAGGI)</v>
          </cell>
          <cell r="Q315" t="str">
            <v/>
          </cell>
          <cell r="R315" t="str">
            <v/>
          </cell>
          <cell r="S315">
            <v>0</v>
          </cell>
          <cell r="T315">
            <v>0</v>
          </cell>
        </row>
        <row r="316">
          <cell r="A316">
            <v>310</v>
          </cell>
          <cell r="B316" t="str">
            <v>FR-FOD-0126</v>
          </cell>
          <cell r="C316" t="str">
            <v>SWEET SOY BEAN</v>
          </cell>
          <cell r="D316" t="str">
            <v>Food</v>
          </cell>
          <cell r="E316" t="str">
            <v>Kg</v>
          </cell>
          <cell r="F316" t="str">
            <v>Kg</v>
          </cell>
          <cell r="G316">
            <v>0</v>
          </cell>
          <cell r="H316" t="str">
            <v>Kg</v>
          </cell>
          <cell r="I316" t="str">
            <v>Kg</v>
          </cell>
          <cell r="K316">
            <v>0</v>
          </cell>
          <cell r="L316">
            <v>0</v>
          </cell>
          <cell r="N316">
            <v>0</v>
          </cell>
          <cell r="O316">
            <v>0</v>
          </cell>
          <cell r="P316" t="str">
            <v>SWEET SOY BEAN</v>
          </cell>
          <cell r="Q316" t="str">
            <v/>
          </cell>
          <cell r="R316" t="str">
            <v/>
          </cell>
          <cell r="S316">
            <v>0</v>
          </cell>
          <cell r="T316">
            <v>0</v>
          </cell>
        </row>
        <row r="317">
          <cell r="A317">
            <v>311</v>
          </cell>
          <cell r="B317" t="str">
            <v>FR-FOD-0127</v>
          </cell>
          <cell r="C317" t="str">
            <v>TONG YAM PAST</v>
          </cell>
          <cell r="D317" t="str">
            <v>Food</v>
          </cell>
          <cell r="E317" t="str">
            <v>Box</v>
          </cell>
          <cell r="F317" t="str">
            <v>28pcs/Box</v>
          </cell>
          <cell r="G317">
            <v>0</v>
          </cell>
          <cell r="H317" t="str">
            <v>Box</v>
          </cell>
          <cell r="I317" t="str">
            <v>28pcs/Box</v>
          </cell>
          <cell r="K317">
            <v>0</v>
          </cell>
          <cell r="L317">
            <v>0</v>
          </cell>
          <cell r="N317">
            <v>0</v>
          </cell>
          <cell r="O317">
            <v>0</v>
          </cell>
          <cell r="P317" t="str">
            <v>TONG YAM PAST</v>
          </cell>
          <cell r="Q317" t="str">
            <v/>
          </cell>
          <cell r="R317" t="str">
            <v/>
          </cell>
          <cell r="S317">
            <v>0</v>
          </cell>
          <cell r="T317">
            <v>0</v>
          </cell>
        </row>
        <row r="318">
          <cell r="A318">
            <v>312</v>
          </cell>
          <cell r="B318" t="str">
            <v>FR-FOD-0133</v>
          </cell>
          <cell r="C318" t="str">
            <v>SALTED RADISH</v>
          </cell>
          <cell r="D318" t="str">
            <v>Food</v>
          </cell>
          <cell r="E318" t="str">
            <v>Kg</v>
          </cell>
          <cell r="F318" t="str">
            <v>Kg</v>
          </cell>
          <cell r="G318">
            <v>0</v>
          </cell>
          <cell r="H318" t="str">
            <v>Kg</v>
          </cell>
          <cell r="I318" t="str">
            <v>Kg</v>
          </cell>
          <cell r="K318">
            <v>0</v>
          </cell>
          <cell r="L318">
            <v>0</v>
          </cell>
          <cell r="N318">
            <v>0</v>
          </cell>
          <cell r="O318">
            <v>0</v>
          </cell>
          <cell r="P318" t="str">
            <v>SALTED RADISH</v>
          </cell>
          <cell r="Q318" t="str">
            <v/>
          </cell>
          <cell r="R318" t="str">
            <v/>
          </cell>
          <cell r="S318">
            <v>0</v>
          </cell>
          <cell r="T318">
            <v>0</v>
          </cell>
        </row>
        <row r="319">
          <cell r="A319">
            <v>313</v>
          </cell>
          <cell r="B319" t="str">
            <v>FR-FOD-0134</v>
          </cell>
          <cell r="C319" t="str">
            <v>YAM BEAN (ប៊ិកគួក)</v>
          </cell>
          <cell r="D319" t="str">
            <v>Food</v>
          </cell>
          <cell r="E319" t="str">
            <v>Kg</v>
          </cell>
          <cell r="F319" t="str">
            <v>Kg</v>
          </cell>
          <cell r="G319">
            <v>0</v>
          </cell>
          <cell r="H319" t="str">
            <v>Kg</v>
          </cell>
          <cell r="I319" t="str">
            <v>Kg</v>
          </cell>
          <cell r="K319">
            <v>0</v>
          </cell>
          <cell r="L319">
            <v>0</v>
          </cell>
          <cell r="N319">
            <v>0</v>
          </cell>
          <cell r="O319">
            <v>0</v>
          </cell>
          <cell r="P319" t="str">
            <v>YAM BEAN (ប៊ិកគួក)</v>
          </cell>
          <cell r="Q319" t="str">
            <v/>
          </cell>
          <cell r="R319" t="str">
            <v/>
          </cell>
          <cell r="S319">
            <v>0</v>
          </cell>
          <cell r="T319">
            <v>0</v>
          </cell>
        </row>
        <row r="320">
          <cell r="A320">
            <v>314</v>
          </cell>
          <cell r="B320" t="str">
            <v>FR-FOD-0135</v>
          </cell>
          <cell r="C320" t="str">
            <v>STICKY RICE</v>
          </cell>
          <cell r="D320" t="str">
            <v>Food</v>
          </cell>
          <cell r="E320" t="str">
            <v>Kg</v>
          </cell>
          <cell r="F320" t="str">
            <v>Kg</v>
          </cell>
          <cell r="G320">
            <v>0</v>
          </cell>
          <cell r="H320" t="str">
            <v>Kg</v>
          </cell>
          <cell r="I320" t="str">
            <v>Kg</v>
          </cell>
          <cell r="K320">
            <v>0</v>
          </cell>
          <cell r="L320">
            <v>0</v>
          </cell>
          <cell r="N320">
            <v>0</v>
          </cell>
          <cell r="O320">
            <v>0</v>
          </cell>
          <cell r="P320" t="str">
            <v>STICKY RICE</v>
          </cell>
          <cell r="Q320" t="str">
            <v/>
          </cell>
          <cell r="R320" t="str">
            <v/>
          </cell>
          <cell r="S320">
            <v>0</v>
          </cell>
          <cell r="T320">
            <v>0</v>
          </cell>
        </row>
        <row r="321">
          <cell r="A321">
            <v>315</v>
          </cell>
          <cell r="B321" t="str">
            <v>FR-FOD-0136</v>
          </cell>
          <cell r="C321" t="str">
            <v>PANDAN LEAF</v>
          </cell>
          <cell r="D321" t="str">
            <v>Food</v>
          </cell>
          <cell r="E321" t="str">
            <v>Kg</v>
          </cell>
          <cell r="F321" t="str">
            <v>Kg</v>
          </cell>
          <cell r="G321">
            <v>0</v>
          </cell>
          <cell r="H321" t="str">
            <v>Kg</v>
          </cell>
          <cell r="I321" t="str">
            <v>Kg</v>
          </cell>
          <cell r="K321">
            <v>0</v>
          </cell>
          <cell r="L321">
            <v>0</v>
          </cell>
          <cell r="N321">
            <v>0</v>
          </cell>
          <cell r="O321">
            <v>0</v>
          </cell>
          <cell r="P321" t="str">
            <v>PANDAN LEAF</v>
          </cell>
          <cell r="Q321" t="str">
            <v/>
          </cell>
          <cell r="R321" t="str">
            <v/>
          </cell>
          <cell r="S321">
            <v>0</v>
          </cell>
          <cell r="T321">
            <v>0</v>
          </cell>
        </row>
        <row r="322">
          <cell r="A322">
            <v>316</v>
          </cell>
          <cell r="B322" t="str">
            <v>FR-FOD-0138</v>
          </cell>
          <cell r="C322" t="str">
            <v>BEAN CURD WITH CHILLI</v>
          </cell>
          <cell r="D322" t="str">
            <v>Food</v>
          </cell>
          <cell r="E322" t="str">
            <v>Jar</v>
          </cell>
          <cell r="F322" t="str">
            <v>Jar</v>
          </cell>
          <cell r="G322">
            <v>0</v>
          </cell>
          <cell r="H322" t="str">
            <v>Jar</v>
          </cell>
          <cell r="I322" t="str">
            <v>Jar</v>
          </cell>
          <cell r="K322">
            <v>0</v>
          </cell>
          <cell r="L322">
            <v>0</v>
          </cell>
          <cell r="N322">
            <v>0</v>
          </cell>
          <cell r="O322">
            <v>0</v>
          </cell>
          <cell r="P322" t="str">
            <v>BEAN CURD WITH CHILLI</v>
          </cell>
          <cell r="Q322" t="str">
            <v/>
          </cell>
          <cell r="R322" t="str">
            <v/>
          </cell>
          <cell r="S322">
            <v>0</v>
          </cell>
          <cell r="T322">
            <v>0</v>
          </cell>
        </row>
        <row r="323">
          <cell r="A323">
            <v>317</v>
          </cell>
          <cell r="B323" t="str">
            <v>FR-FOD-0139</v>
          </cell>
          <cell r="C323" t="str">
            <v>SWEET CHILI SAUCE 750ML</v>
          </cell>
          <cell r="D323" t="str">
            <v>Food</v>
          </cell>
          <cell r="E323" t="str">
            <v>Btl</v>
          </cell>
          <cell r="F323" t="str">
            <v>750ml/Btl</v>
          </cell>
          <cell r="G323">
            <v>0</v>
          </cell>
          <cell r="H323" t="str">
            <v>Btl</v>
          </cell>
          <cell r="I323" t="str">
            <v>750ml/Btl</v>
          </cell>
          <cell r="K323">
            <v>0</v>
          </cell>
          <cell r="L323">
            <v>0</v>
          </cell>
          <cell r="N323">
            <v>0</v>
          </cell>
          <cell r="O323">
            <v>0</v>
          </cell>
          <cell r="P323" t="str">
            <v>SWEET CHILI SAUCE 750ML</v>
          </cell>
          <cell r="Q323" t="str">
            <v/>
          </cell>
          <cell r="R323" t="str">
            <v/>
          </cell>
          <cell r="S323">
            <v>0</v>
          </cell>
          <cell r="T323">
            <v>0</v>
          </cell>
        </row>
        <row r="324">
          <cell r="A324">
            <v>318</v>
          </cell>
          <cell r="B324" t="str">
            <v>FR-FOD-0140</v>
          </cell>
          <cell r="C324" t="str">
            <v>BAK SEAK</v>
          </cell>
          <cell r="D324" t="str">
            <v>Food</v>
          </cell>
          <cell r="E324" t="str">
            <v>Kg</v>
          </cell>
          <cell r="F324" t="str">
            <v>Kg</v>
          </cell>
          <cell r="G324">
            <v>0</v>
          </cell>
          <cell r="H324" t="str">
            <v>Kg</v>
          </cell>
          <cell r="I324" t="str">
            <v>Kg</v>
          </cell>
          <cell r="K324">
            <v>0</v>
          </cell>
          <cell r="L324">
            <v>0</v>
          </cell>
          <cell r="N324">
            <v>0</v>
          </cell>
          <cell r="O324">
            <v>0</v>
          </cell>
          <cell r="P324" t="str">
            <v>BAK SEAK</v>
          </cell>
          <cell r="Q324" t="str">
            <v/>
          </cell>
          <cell r="R324" t="str">
            <v/>
          </cell>
          <cell r="S324">
            <v>0</v>
          </cell>
          <cell r="T324">
            <v>0</v>
          </cell>
        </row>
        <row r="325">
          <cell r="A325">
            <v>319</v>
          </cell>
          <cell r="B325" t="str">
            <v>FR-FOD-0143</v>
          </cell>
          <cell r="C325" t="str">
            <v>CHILLI POWDER</v>
          </cell>
          <cell r="D325" t="str">
            <v>Food</v>
          </cell>
          <cell r="E325" t="str">
            <v>BOX</v>
          </cell>
          <cell r="F325" t="str">
            <v>50g/BOX</v>
          </cell>
          <cell r="G325">
            <v>0</v>
          </cell>
          <cell r="H325" t="str">
            <v>BOX</v>
          </cell>
          <cell r="I325" t="str">
            <v>50g/BOX</v>
          </cell>
          <cell r="K325">
            <v>0</v>
          </cell>
          <cell r="L325">
            <v>0</v>
          </cell>
          <cell r="N325">
            <v>0</v>
          </cell>
          <cell r="O325">
            <v>0</v>
          </cell>
          <cell r="P325" t="str">
            <v>CHILLI POWDER</v>
          </cell>
          <cell r="Q325" t="str">
            <v/>
          </cell>
          <cell r="R325" t="str">
            <v/>
          </cell>
          <cell r="S325">
            <v>0</v>
          </cell>
          <cell r="T325">
            <v>0</v>
          </cell>
        </row>
        <row r="326">
          <cell r="A326">
            <v>320</v>
          </cell>
          <cell r="B326" t="str">
            <v>FR-FOD-0148</v>
          </cell>
          <cell r="C326" t="str">
            <v>AVOCADO</v>
          </cell>
          <cell r="D326" t="str">
            <v>Food</v>
          </cell>
          <cell r="E326" t="str">
            <v>Kg</v>
          </cell>
          <cell r="F326" t="str">
            <v>Kg</v>
          </cell>
          <cell r="G326">
            <v>0</v>
          </cell>
          <cell r="H326" t="str">
            <v>Kg</v>
          </cell>
          <cell r="I326" t="str">
            <v>Kg</v>
          </cell>
          <cell r="K326">
            <v>0</v>
          </cell>
          <cell r="L326">
            <v>0</v>
          </cell>
          <cell r="N326">
            <v>0</v>
          </cell>
          <cell r="O326">
            <v>0</v>
          </cell>
          <cell r="P326" t="str">
            <v>AVOCADO</v>
          </cell>
          <cell r="Q326" t="str">
            <v/>
          </cell>
          <cell r="R326" t="str">
            <v/>
          </cell>
          <cell r="S326">
            <v>0</v>
          </cell>
          <cell r="T326">
            <v>0</v>
          </cell>
        </row>
        <row r="327">
          <cell r="A327">
            <v>321</v>
          </cell>
          <cell r="B327" t="str">
            <v>FR-FOD-0149</v>
          </cell>
          <cell r="C327" t="str">
            <v>LIME LEAF</v>
          </cell>
          <cell r="D327" t="str">
            <v>Food</v>
          </cell>
          <cell r="E327" t="str">
            <v>Kg</v>
          </cell>
          <cell r="F327" t="str">
            <v>Kg</v>
          </cell>
          <cell r="G327">
            <v>0</v>
          </cell>
          <cell r="H327" t="str">
            <v>Kg</v>
          </cell>
          <cell r="I327" t="str">
            <v>Kg</v>
          </cell>
          <cell r="K327">
            <v>0</v>
          </cell>
          <cell r="L327">
            <v>0</v>
          </cell>
          <cell r="N327">
            <v>0</v>
          </cell>
          <cell r="O327">
            <v>0</v>
          </cell>
          <cell r="P327" t="str">
            <v>LIME LEAF</v>
          </cell>
          <cell r="Q327" t="str">
            <v/>
          </cell>
          <cell r="R327" t="str">
            <v/>
          </cell>
          <cell r="S327">
            <v>0</v>
          </cell>
          <cell r="T327">
            <v>0</v>
          </cell>
        </row>
        <row r="328">
          <cell r="A328">
            <v>322</v>
          </cell>
          <cell r="B328" t="str">
            <v>FR-FOD-0150</v>
          </cell>
          <cell r="C328" t="str">
            <v>BEEF TOP SIDE</v>
          </cell>
          <cell r="D328" t="str">
            <v>Food</v>
          </cell>
          <cell r="E328" t="str">
            <v>Kg</v>
          </cell>
          <cell r="F328" t="str">
            <v>Kg</v>
          </cell>
          <cell r="G328">
            <v>0</v>
          </cell>
          <cell r="H328" t="str">
            <v>Kg</v>
          </cell>
          <cell r="I328" t="str">
            <v>Kg</v>
          </cell>
          <cell r="K328">
            <v>0</v>
          </cell>
          <cell r="L328">
            <v>0</v>
          </cell>
          <cell r="N328">
            <v>0</v>
          </cell>
          <cell r="O328">
            <v>0</v>
          </cell>
          <cell r="P328" t="str">
            <v>BEEF TOP SIDE</v>
          </cell>
          <cell r="Q328" t="str">
            <v/>
          </cell>
          <cell r="R328" t="str">
            <v/>
          </cell>
          <cell r="S328">
            <v>0</v>
          </cell>
          <cell r="T328">
            <v>0</v>
          </cell>
        </row>
        <row r="329">
          <cell r="A329">
            <v>323</v>
          </cell>
          <cell r="B329" t="str">
            <v>FR-FOD-0151</v>
          </cell>
          <cell r="C329" t="str">
            <v>DRY GARLIC CHOP</v>
          </cell>
          <cell r="D329" t="str">
            <v>Food</v>
          </cell>
          <cell r="E329" t="str">
            <v>Kg</v>
          </cell>
          <cell r="F329" t="str">
            <v>Kg</v>
          </cell>
          <cell r="G329">
            <v>0</v>
          </cell>
          <cell r="H329" t="str">
            <v>Kg</v>
          </cell>
          <cell r="I329" t="str">
            <v>Kg</v>
          </cell>
          <cell r="K329">
            <v>0</v>
          </cell>
          <cell r="L329">
            <v>0</v>
          </cell>
          <cell r="N329">
            <v>0</v>
          </cell>
          <cell r="O329">
            <v>0</v>
          </cell>
          <cell r="P329" t="str">
            <v>DRY GARLIC CHOP</v>
          </cell>
          <cell r="Q329" t="str">
            <v/>
          </cell>
          <cell r="R329" t="str">
            <v/>
          </cell>
          <cell r="S329">
            <v>0</v>
          </cell>
          <cell r="T329">
            <v>0</v>
          </cell>
        </row>
        <row r="330">
          <cell r="A330">
            <v>324</v>
          </cell>
          <cell r="B330" t="str">
            <v>FR-FOD-0152</v>
          </cell>
          <cell r="C330" t="str">
            <v>CHICKEN WHOLE (KHMER)</v>
          </cell>
          <cell r="D330" t="str">
            <v>Food</v>
          </cell>
          <cell r="E330" t="str">
            <v>Kg</v>
          </cell>
          <cell r="F330" t="str">
            <v>Kg</v>
          </cell>
          <cell r="G330">
            <v>0</v>
          </cell>
          <cell r="H330" t="str">
            <v>Kg</v>
          </cell>
          <cell r="I330" t="str">
            <v>Kg</v>
          </cell>
          <cell r="K330">
            <v>0</v>
          </cell>
          <cell r="L330">
            <v>0</v>
          </cell>
          <cell r="N330">
            <v>0</v>
          </cell>
          <cell r="O330">
            <v>0</v>
          </cell>
          <cell r="P330" t="str">
            <v>CHICKEN WHOLE (KHMER)</v>
          </cell>
          <cell r="Q330" t="str">
            <v/>
          </cell>
          <cell r="R330" t="str">
            <v/>
          </cell>
          <cell r="S330">
            <v>0</v>
          </cell>
          <cell r="T330">
            <v>0</v>
          </cell>
        </row>
        <row r="331">
          <cell r="A331">
            <v>325</v>
          </cell>
          <cell r="B331" t="str">
            <v>FR-FOD-0154</v>
          </cell>
          <cell r="C331" t="str">
            <v>CHICKEN FEET</v>
          </cell>
          <cell r="D331" t="str">
            <v>Food</v>
          </cell>
          <cell r="E331" t="str">
            <v>Kg</v>
          </cell>
          <cell r="F331" t="str">
            <v>Kg</v>
          </cell>
          <cell r="G331">
            <v>0</v>
          </cell>
          <cell r="H331" t="str">
            <v>Kg</v>
          </cell>
          <cell r="I331" t="str">
            <v>Kg</v>
          </cell>
          <cell r="K331">
            <v>0</v>
          </cell>
          <cell r="L331">
            <v>0</v>
          </cell>
          <cell r="N331">
            <v>0</v>
          </cell>
          <cell r="O331">
            <v>0</v>
          </cell>
          <cell r="P331" t="str">
            <v>CHICKEN FEET</v>
          </cell>
          <cell r="Q331" t="str">
            <v/>
          </cell>
          <cell r="R331" t="str">
            <v/>
          </cell>
          <cell r="S331">
            <v>0</v>
          </cell>
          <cell r="T331">
            <v>0</v>
          </cell>
        </row>
        <row r="332">
          <cell r="A332">
            <v>326</v>
          </cell>
          <cell r="B332" t="str">
            <v>FR-FOD-0155</v>
          </cell>
          <cell r="C332" t="str">
            <v>SMOKED SALMON</v>
          </cell>
          <cell r="D332" t="str">
            <v>Food</v>
          </cell>
          <cell r="E332" t="str">
            <v>Kg</v>
          </cell>
          <cell r="F332" t="str">
            <v>Kg</v>
          </cell>
          <cell r="G332">
            <v>0</v>
          </cell>
          <cell r="H332" t="str">
            <v>Kg</v>
          </cell>
          <cell r="I332" t="str">
            <v>Kg</v>
          </cell>
          <cell r="K332">
            <v>0</v>
          </cell>
          <cell r="L332">
            <v>0</v>
          </cell>
          <cell r="N332">
            <v>0</v>
          </cell>
          <cell r="O332">
            <v>0</v>
          </cell>
          <cell r="P332" t="str">
            <v>SMOKED SALMON</v>
          </cell>
          <cell r="Q332" t="str">
            <v/>
          </cell>
          <cell r="R332" t="str">
            <v/>
          </cell>
          <cell r="S332">
            <v>0</v>
          </cell>
          <cell r="T332">
            <v>0</v>
          </cell>
        </row>
        <row r="333">
          <cell r="A333">
            <v>327</v>
          </cell>
          <cell r="B333" t="str">
            <v>FR-FOD-0158</v>
          </cell>
          <cell r="C333" t="str">
            <v>TRUFFLE OIL (URBANI)</v>
          </cell>
          <cell r="D333" t="str">
            <v>Food</v>
          </cell>
          <cell r="E333" t="str">
            <v>Btl</v>
          </cell>
          <cell r="F333" t="str">
            <v>500ml/Btl</v>
          </cell>
          <cell r="G333">
            <v>0</v>
          </cell>
          <cell r="H333" t="str">
            <v>Btl</v>
          </cell>
          <cell r="I333" t="str">
            <v>500ml/Btl</v>
          </cell>
          <cell r="K333">
            <v>0</v>
          </cell>
          <cell r="L333">
            <v>0</v>
          </cell>
          <cell r="N333">
            <v>0</v>
          </cell>
          <cell r="O333">
            <v>0</v>
          </cell>
          <cell r="P333" t="str">
            <v>TRUFFLE OIL (URBANI)</v>
          </cell>
          <cell r="Q333" t="str">
            <v/>
          </cell>
          <cell r="R333" t="str">
            <v/>
          </cell>
          <cell r="S333">
            <v>0</v>
          </cell>
          <cell r="T333">
            <v>0</v>
          </cell>
        </row>
        <row r="334">
          <cell r="A334">
            <v>328</v>
          </cell>
          <cell r="B334" t="str">
            <v>FR-FOD-0159</v>
          </cell>
          <cell r="C334" t="str">
            <v>BEEF MINCE</v>
          </cell>
          <cell r="D334" t="str">
            <v>Food</v>
          </cell>
          <cell r="E334" t="str">
            <v>Kg</v>
          </cell>
          <cell r="F334" t="str">
            <v>Kg</v>
          </cell>
          <cell r="G334">
            <v>0</v>
          </cell>
          <cell r="H334" t="str">
            <v>Kg</v>
          </cell>
          <cell r="I334" t="str">
            <v>Kg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 t="str">
            <v>BEEF MINCE</v>
          </cell>
          <cell r="Q334" t="str">
            <v/>
          </cell>
          <cell r="R334" t="str">
            <v/>
          </cell>
          <cell r="S334">
            <v>0</v>
          </cell>
          <cell r="T334">
            <v>0</v>
          </cell>
          <cell r="V334">
            <v>0</v>
          </cell>
        </row>
        <row r="335">
          <cell r="A335">
            <v>329</v>
          </cell>
          <cell r="B335" t="str">
            <v>FR-FOD-0160</v>
          </cell>
          <cell r="C335" t="str">
            <v>FRESH PEPPERCORNS (ម្រេចខ្ចី)</v>
          </cell>
          <cell r="D335" t="str">
            <v>Food</v>
          </cell>
          <cell r="E335" t="str">
            <v>Kg</v>
          </cell>
          <cell r="F335" t="str">
            <v>Kg</v>
          </cell>
          <cell r="G335">
            <v>0</v>
          </cell>
          <cell r="H335" t="str">
            <v>Kg</v>
          </cell>
          <cell r="I335" t="str">
            <v>Kg</v>
          </cell>
          <cell r="J335">
            <v>0</v>
          </cell>
          <cell r="K335">
            <v>0</v>
          </cell>
          <cell r="L335">
            <v>0</v>
          </cell>
          <cell r="N335">
            <v>0</v>
          </cell>
          <cell r="O335">
            <v>0</v>
          </cell>
          <cell r="P335" t="str">
            <v>FRESH PEPPERCORNS (ម្រេចខ្ចី)</v>
          </cell>
          <cell r="Q335" t="str">
            <v/>
          </cell>
          <cell r="R335" t="str">
            <v/>
          </cell>
          <cell r="S335">
            <v>0</v>
          </cell>
          <cell r="T335">
            <v>0</v>
          </cell>
          <cell r="V335">
            <v>0</v>
          </cell>
        </row>
        <row r="336">
          <cell r="A336">
            <v>330</v>
          </cell>
          <cell r="B336" t="str">
            <v>FR-FOD-0161</v>
          </cell>
          <cell r="C336" t="str">
            <v>CAJUN SPICE (McCornmick)</v>
          </cell>
          <cell r="D336" t="str">
            <v>Food</v>
          </cell>
          <cell r="E336" t="str">
            <v>Btl</v>
          </cell>
          <cell r="F336" t="str">
            <v>90g/Btl</v>
          </cell>
          <cell r="G336">
            <v>0</v>
          </cell>
          <cell r="H336" t="str">
            <v>Btl</v>
          </cell>
          <cell r="I336" t="str">
            <v>90g/Btl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 t="str">
            <v>CAJUN SPICE (McCornmick)</v>
          </cell>
          <cell r="Q336" t="str">
            <v/>
          </cell>
          <cell r="R336" t="str">
            <v/>
          </cell>
          <cell r="S336">
            <v>0</v>
          </cell>
          <cell r="T336">
            <v>0</v>
          </cell>
        </row>
        <row r="337">
          <cell r="A337">
            <v>331</v>
          </cell>
          <cell r="B337" t="str">
            <v>FR-FOD-0162</v>
          </cell>
          <cell r="C337" t="str">
            <v>DRY SHARLOT SLICE</v>
          </cell>
          <cell r="D337" t="str">
            <v>Food</v>
          </cell>
          <cell r="E337" t="str">
            <v>Kg</v>
          </cell>
          <cell r="F337" t="str">
            <v>Kg</v>
          </cell>
          <cell r="G337">
            <v>0</v>
          </cell>
          <cell r="H337" t="str">
            <v>Kg</v>
          </cell>
          <cell r="I337" t="str">
            <v>Kg</v>
          </cell>
          <cell r="K337">
            <v>0</v>
          </cell>
          <cell r="L337">
            <v>0</v>
          </cell>
          <cell r="N337">
            <v>0</v>
          </cell>
          <cell r="O337">
            <v>0</v>
          </cell>
          <cell r="P337" t="str">
            <v>DRY SHARLOT SLICE</v>
          </cell>
          <cell r="Q337" t="str">
            <v/>
          </cell>
          <cell r="R337" t="str">
            <v/>
          </cell>
          <cell r="S337">
            <v>0</v>
          </cell>
          <cell r="T337">
            <v>0</v>
          </cell>
        </row>
        <row r="338">
          <cell r="A338">
            <v>332</v>
          </cell>
          <cell r="B338" t="str">
            <v>FR-FOD-0163</v>
          </cell>
          <cell r="C338" t="str">
            <v>DRY GARLICE SLICE</v>
          </cell>
          <cell r="D338" t="str">
            <v>Food</v>
          </cell>
          <cell r="E338" t="str">
            <v>Kg</v>
          </cell>
          <cell r="F338" t="str">
            <v>Kg</v>
          </cell>
          <cell r="G338">
            <v>0</v>
          </cell>
          <cell r="H338" t="str">
            <v>Kg</v>
          </cell>
          <cell r="I338" t="str">
            <v>Kg</v>
          </cell>
          <cell r="K338">
            <v>0</v>
          </cell>
          <cell r="L338">
            <v>0</v>
          </cell>
          <cell r="N338">
            <v>0</v>
          </cell>
          <cell r="O338">
            <v>0</v>
          </cell>
          <cell r="P338" t="str">
            <v>DRY GARLICE SLICE</v>
          </cell>
          <cell r="Q338" t="str">
            <v/>
          </cell>
          <cell r="R338" t="str">
            <v/>
          </cell>
          <cell r="S338">
            <v>0</v>
          </cell>
          <cell r="T338">
            <v>0</v>
          </cell>
        </row>
        <row r="339">
          <cell r="A339">
            <v>333</v>
          </cell>
          <cell r="B339" t="str">
            <v>FR-FOD-0165</v>
          </cell>
          <cell r="C339" t="str">
            <v>LINGUINE NO.9 (PIETRO)</v>
          </cell>
          <cell r="D339" t="str">
            <v>Food</v>
          </cell>
          <cell r="E339" t="str">
            <v>Pack</v>
          </cell>
          <cell r="F339" t="str">
            <v>500g/Pack</v>
          </cell>
          <cell r="G339">
            <v>0</v>
          </cell>
          <cell r="H339" t="str">
            <v>Pack</v>
          </cell>
          <cell r="I339" t="str">
            <v>500g/Pack</v>
          </cell>
          <cell r="K339">
            <v>0</v>
          </cell>
          <cell r="L339">
            <v>0</v>
          </cell>
          <cell r="N339">
            <v>0</v>
          </cell>
          <cell r="O339">
            <v>0</v>
          </cell>
          <cell r="P339" t="str">
            <v>LINGUINE NO.9 (PIETRO)</v>
          </cell>
          <cell r="Q339" t="str">
            <v/>
          </cell>
          <cell r="R339" t="str">
            <v/>
          </cell>
          <cell r="S339">
            <v>0</v>
          </cell>
          <cell r="T339">
            <v>0</v>
          </cell>
        </row>
        <row r="340">
          <cell r="A340">
            <v>334</v>
          </cell>
          <cell r="B340" t="str">
            <v>FR-FOD-0166</v>
          </cell>
          <cell r="C340" t="str">
            <v>SAW MINCE</v>
          </cell>
          <cell r="D340" t="str">
            <v>Food</v>
          </cell>
          <cell r="E340" t="str">
            <v>Kg</v>
          </cell>
          <cell r="F340" t="str">
            <v>Kg</v>
          </cell>
          <cell r="G340">
            <v>0</v>
          </cell>
          <cell r="H340" t="str">
            <v>Kg</v>
          </cell>
          <cell r="I340" t="str">
            <v>Kg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 t="str">
            <v>SAW MINCE</v>
          </cell>
          <cell r="Q340" t="str">
            <v/>
          </cell>
          <cell r="R340" t="str">
            <v/>
          </cell>
          <cell r="S340">
            <v>0</v>
          </cell>
          <cell r="T340">
            <v>0</v>
          </cell>
          <cell r="V340">
            <v>0</v>
          </cell>
        </row>
        <row r="341">
          <cell r="A341">
            <v>335</v>
          </cell>
          <cell r="B341" t="str">
            <v>FR-FOD-0144</v>
          </cell>
          <cell r="C341" t="str">
            <v>RED LONG CHILLI (ម្ទេសម៉ាឡេ)</v>
          </cell>
          <cell r="D341" t="str">
            <v>Food</v>
          </cell>
          <cell r="E341" t="str">
            <v>Kg</v>
          </cell>
          <cell r="F341" t="str">
            <v>Kg</v>
          </cell>
          <cell r="G341">
            <v>0</v>
          </cell>
          <cell r="H341" t="str">
            <v>Kg</v>
          </cell>
          <cell r="I341" t="str">
            <v>Kg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 t="str">
            <v>RED LONG CHILLI (ម្ទេសម៉ាឡេ)</v>
          </cell>
          <cell r="Q341" t="str">
            <v/>
          </cell>
          <cell r="R341" t="str">
            <v/>
          </cell>
          <cell r="S341">
            <v>0</v>
          </cell>
          <cell r="T341">
            <v>0</v>
          </cell>
        </row>
        <row r="342">
          <cell r="A342">
            <v>336</v>
          </cell>
          <cell r="B342" t="str">
            <v>FR-GN-0001</v>
          </cell>
          <cell r="C342" t="str">
            <v>CARROT</v>
          </cell>
          <cell r="D342" t="str">
            <v>General</v>
          </cell>
          <cell r="E342" t="str">
            <v>Kg</v>
          </cell>
          <cell r="F342" t="str">
            <v>Kg</v>
          </cell>
          <cell r="G342">
            <v>0</v>
          </cell>
          <cell r="H342" t="str">
            <v>Kg</v>
          </cell>
          <cell r="I342" t="str">
            <v>Kg</v>
          </cell>
          <cell r="K342">
            <v>0</v>
          </cell>
          <cell r="L342">
            <v>0</v>
          </cell>
          <cell r="N342">
            <v>0</v>
          </cell>
          <cell r="O342">
            <v>0</v>
          </cell>
          <cell r="P342" t="str">
            <v>CARROT</v>
          </cell>
          <cell r="Q342" t="str">
            <v/>
          </cell>
          <cell r="R342" t="str">
            <v/>
          </cell>
          <cell r="S342">
            <v>0</v>
          </cell>
          <cell r="T342">
            <v>0</v>
          </cell>
        </row>
        <row r="343">
          <cell r="A343">
            <v>337</v>
          </cell>
          <cell r="B343" t="str">
            <v>FR-GN-0002</v>
          </cell>
          <cell r="C343" t="str">
            <v>BANANA (NAMVA)</v>
          </cell>
          <cell r="D343" t="str">
            <v>General</v>
          </cell>
          <cell r="E343" t="str">
            <v>Bunch</v>
          </cell>
          <cell r="F343" t="str">
            <v>14Pcs/Bunch</v>
          </cell>
          <cell r="G343">
            <v>0</v>
          </cell>
          <cell r="H343" t="str">
            <v>Bunch</v>
          </cell>
          <cell r="I343" t="str">
            <v>14Pcs/Bunch</v>
          </cell>
          <cell r="K343">
            <v>0</v>
          </cell>
          <cell r="L343">
            <v>0</v>
          </cell>
          <cell r="N343">
            <v>0</v>
          </cell>
          <cell r="O343">
            <v>0</v>
          </cell>
          <cell r="P343" t="str">
            <v>BANANA (NAMVA)</v>
          </cell>
          <cell r="Q343" t="str">
            <v/>
          </cell>
          <cell r="R343" t="str">
            <v/>
          </cell>
          <cell r="S343">
            <v>0</v>
          </cell>
          <cell r="T343">
            <v>0</v>
          </cell>
        </row>
        <row r="344">
          <cell r="A344">
            <v>338</v>
          </cell>
          <cell r="B344" t="str">
            <v>FR-GN-0003</v>
          </cell>
          <cell r="C344" t="str">
            <v>FRESH STRAWBERRY</v>
          </cell>
          <cell r="D344" t="str">
            <v>General</v>
          </cell>
          <cell r="E344" t="str">
            <v>Kg</v>
          </cell>
          <cell r="F344" t="str">
            <v>Kg</v>
          </cell>
          <cell r="G344">
            <v>0</v>
          </cell>
          <cell r="H344" t="str">
            <v>Kg</v>
          </cell>
          <cell r="I344" t="str">
            <v>Kg</v>
          </cell>
          <cell r="K344">
            <v>0</v>
          </cell>
          <cell r="L344">
            <v>0</v>
          </cell>
          <cell r="N344">
            <v>0</v>
          </cell>
          <cell r="O344">
            <v>0</v>
          </cell>
          <cell r="P344" t="str">
            <v>FRESH STRAWBERRY</v>
          </cell>
          <cell r="Q344" t="str">
            <v/>
          </cell>
          <cell r="R344" t="str">
            <v/>
          </cell>
          <cell r="S344">
            <v>0</v>
          </cell>
          <cell r="T344">
            <v>0</v>
          </cell>
        </row>
        <row r="345">
          <cell r="A345">
            <v>339</v>
          </cell>
          <cell r="B345" t="str">
            <v>FR-GN-0004</v>
          </cell>
          <cell r="C345" t="str">
            <v>FROZEN STRAWBERRY</v>
          </cell>
          <cell r="D345" t="str">
            <v>General</v>
          </cell>
          <cell r="E345" t="str">
            <v>Pack</v>
          </cell>
          <cell r="F345" t="str">
            <v>1Kg/Pack</v>
          </cell>
          <cell r="G345">
            <v>0</v>
          </cell>
          <cell r="H345" t="str">
            <v>Pack</v>
          </cell>
          <cell r="I345" t="str">
            <v>1Kg/Pack</v>
          </cell>
          <cell r="K345">
            <v>0</v>
          </cell>
          <cell r="L345">
            <v>0</v>
          </cell>
          <cell r="N345">
            <v>0</v>
          </cell>
          <cell r="O345">
            <v>0</v>
          </cell>
          <cell r="P345" t="str">
            <v>FROZEN STRAWBERRY</v>
          </cell>
          <cell r="Q345" t="str">
            <v/>
          </cell>
          <cell r="R345" t="str">
            <v/>
          </cell>
          <cell r="S345">
            <v>0</v>
          </cell>
          <cell r="T345">
            <v>0</v>
          </cell>
        </row>
        <row r="346">
          <cell r="A346">
            <v>340</v>
          </cell>
          <cell r="B346" t="str">
            <v>FR-GN-0005</v>
          </cell>
          <cell r="C346" t="str">
            <v>LEMON Juice</v>
          </cell>
          <cell r="D346" t="str">
            <v>General</v>
          </cell>
          <cell r="E346" t="str">
            <v>Btl</v>
          </cell>
          <cell r="F346" t="str">
            <v>700ml/Btl</v>
          </cell>
          <cell r="G346">
            <v>0</v>
          </cell>
          <cell r="H346" t="str">
            <v>Btl</v>
          </cell>
          <cell r="I346" t="str">
            <v>700ml/Btl</v>
          </cell>
          <cell r="K346">
            <v>0</v>
          </cell>
          <cell r="L346">
            <v>0</v>
          </cell>
          <cell r="N346">
            <v>0</v>
          </cell>
          <cell r="O346">
            <v>0</v>
          </cell>
          <cell r="P346" t="str">
            <v>LEMON Juice</v>
          </cell>
          <cell r="Q346" t="str">
            <v/>
          </cell>
          <cell r="R346" t="str">
            <v/>
          </cell>
          <cell r="S346">
            <v>0</v>
          </cell>
          <cell r="T346">
            <v>0</v>
          </cell>
        </row>
        <row r="347">
          <cell r="A347">
            <v>341</v>
          </cell>
          <cell r="B347" t="str">
            <v>FR-GN-0006</v>
          </cell>
          <cell r="C347" t="str">
            <v>LEMON ZEST (ក្រូចឆ្មារលឿង)</v>
          </cell>
          <cell r="D347" t="str">
            <v>General</v>
          </cell>
          <cell r="E347" t="str">
            <v>Kg</v>
          </cell>
          <cell r="F347" t="str">
            <v>Kg</v>
          </cell>
          <cell r="G347">
            <v>0</v>
          </cell>
          <cell r="H347" t="str">
            <v>Kg</v>
          </cell>
          <cell r="I347" t="str">
            <v>Kg</v>
          </cell>
          <cell r="K347">
            <v>0</v>
          </cell>
          <cell r="L347">
            <v>0</v>
          </cell>
          <cell r="N347">
            <v>0</v>
          </cell>
          <cell r="O347">
            <v>0</v>
          </cell>
          <cell r="P347" t="str">
            <v>LEMON ZEST (ក្រូចឆ្មារលឿង)</v>
          </cell>
          <cell r="Q347" t="str">
            <v/>
          </cell>
          <cell r="R347" t="str">
            <v/>
          </cell>
          <cell r="S347">
            <v>0</v>
          </cell>
          <cell r="T347">
            <v>0</v>
          </cell>
        </row>
        <row r="348">
          <cell r="A348">
            <v>342</v>
          </cell>
          <cell r="B348" t="str">
            <v>HFN-BAK-007</v>
          </cell>
          <cell r="C348" t="str">
            <v>BIG BURGER</v>
          </cell>
          <cell r="D348" t="str">
            <v>Bakery&amp; Pastry</v>
          </cell>
          <cell r="E348" t="str">
            <v>PCs</v>
          </cell>
          <cell r="F348" t="str">
            <v>0</v>
          </cell>
          <cell r="G348">
            <v>0</v>
          </cell>
          <cell r="H348" t="str">
            <v>PCs</v>
          </cell>
          <cell r="I348" t="str">
            <v>0</v>
          </cell>
          <cell r="K348">
            <v>0</v>
          </cell>
          <cell r="L348">
            <v>0</v>
          </cell>
          <cell r="N348">
            <v>0</v>
          </cell>
          <cell r="O348">
            <v>0</v>
          </cell>
          <cell r="P348" t="str">
            <v>BIG BURGER</v>
          </cell>
          <cell r="Q348" t="str">
            <v/>
          </cell>
          <cell r="R348" t="str">
            <v/>
          </cell>
          <cell r="S348">
            <v>0</v>
          </cell>
          <cell r="T348">
            <v>0</v>
          </cell>
        </row>
        <row r="349">
          <cell r="A349">
            <v>343</v>
          </cell>
          <cell r="B349" t="str">
            <v>HFN-BAK-011</v>
          </cell>
          <cell r="C349" t="str">
            <v>PANINI BREAD</v>
          </cell>
          <cell r="D349" t="str">
            <v>Bakery&amp; Pastry</v>
          </cell>
          <cell r="E349" t="str">
            <v>PCs</v>
          </cell>
          <cell r="F349" t="str">
            <v>0</v>
          </cell>
          <cell r="G349">
            <v>0</v>
          </cell>
          <cell r="H349" t="str">
            <v>PCs</v>
          </cell>
          <cell r="I349" t="str">
            <v>0</v>
          </cell>
          <cell r="K349">
            <v>0</v>
          </cell>
          <cell r="L349">
            <v>0</v>
          </cell>
          <cell r="N349">
            <v>0</v>
          </cell>
          <cell r="O349">
            <v>0</v>
          </cell>
          <cell r="P349" t="str">
            <v>PANINI BREAD</v>
          </cell>
          <cell r="Q349" t="str">
            <v/>
          </cell>
          <cell r="R349" t="str">
            <v/>
          </cell>
          <cell r="S349">
            <v>0</v>
          </cell>
          <cell r="T349">
            <v>0</v>
          </cell>
        </row>
        <row r="350">
          <cell r="A350">
            <v>344</v>
          </cell>
          <cell r="B350" t="str">
            <v>HFN-BAK-016</v>
          </cell>
          <cell r="C350" t="str">
            <v xml:space="preserve">CROISSAND PLAN </v>
          </cell>
          <cell r="D350" t="str">
            <v>Bakery&amp; Pastry</v>
          </cell>
          <cell r="E350" t="str">
            <v>PCs</v>
          </cell>
          <cell r="F350" t="str">
            <v>0</v>
          </cell>
          <cell r="G350">
            <v>0</v>
          </cell>
          <cell r="H350" t="str">
            <v>PCs</v>
          </cell>
          <cell r="I350" t="str">
            <v>0</v>
          </cell>
          <cell r="K350">
            <v>0</v>
          </cell>
          <cell r="L350">
            <v>0</v>
          </cell>
          <cell r="N350">
            <v>0</v>
          </cell>
          <cell r="O350">
            <v>0</v>
          </cell>
          <cell r="P350" t="str">
            <v xml:space="preserve">CROISSAND PLAN </v>
          </cell>
          <cell r="Q350" t="str">
            <v/>
          </cell>
          <cell r="R350" t="str">
            <v/>
          </cell>
          <cell r="S350">
            <v>0</v>
          </cell>
          <cell r="T350">
            <v>0</v>
          </cell>
        </row>
        <row r="351">
          <cell r="A351">
            <v>345</v>
          </cell>
          <cell r="B351" t="str">
            <v>PK-BAK-0001</v>
          </cell>
          <cell r="C351" t="str">
            <v>CAKE ROLL BOX E62</v>
          </cell>
          <cell r="D351" t="str">
            <v>Bakery&amp; Pastry</v>
          </cell>
          <cell r="E351" t="str">
            <v>Pack</v>
          </cell>
          <cell r="F351" t="str">
            <v>200Pcs/Pack</v>
          </cell>
          <cell r="G351">
            <v>0</v>
          </cell>
          <cell r="H351" t="str">
            <v>Pack</v>
          </cell>
          <cell r="I351" t="str">
            <v>200Pcs/Pack</v>
          </cell>
          <cell r="K351">
            <v>0</v>
          </cell>
          <cell r="L351">
            <v>0</v>
          </cell>
          <cell r="N351">
            <v>0</v>
          </cell>
          <cell r="O351">
            <v>0</v>
          </cell>
          <cell r="P351" t="str">
            <v>CAKE ROLL BOX E62</v>
          </cell>
          <cell r="Q351" t="str">
            <v/>
          </cell>
          <cell r="R351" t="str">
            <v/>
          </cell>
          <cell r="S351">
            <v>0</v>
          </cell>
          <cell r="T351">
            <v>0</v>
          </cell>
        </row>
        <row r="352">
          <cell r="A352">
            <v>346</v>
          </cell>
          <cell r="B352" t="str">
            <v>PK-BAK-0002</v>
          </cell>
          <cell r="C352" t="str">
            <v>MUFFIN CUP</v>
          </cell>
          <cell r="D352" t="str">
            <v>Bakery&amp; Pastry</v>
          </cell>
          <cell r="E352" t="str">
            <v>Pack</v>
          </cell>
          <cell r="F352" t="str">
            <v>340Pcs/Pack</v>
          </cell>
          <cell r="G352">
            <v>0</v>
          </cell>
          <cell r="H352" t="str">
            <v>Pack</v>
          </cell>
          <cell r="I352" t="str">
            <v>340Pcs/Pack</v>
          </cell>
          <cell r="K352">
            <v>0</v>
          </cell>
          <cell r="L352">
            <v>0</v>
          </cell>
          <cell r="N352">
            <v>0</v>
          </cell>
          <cell r="O352">
            <v>0</v>
          </cell>
          <cell r="P352" t="str">
            <v>MUFFIN CUP</v>
          </cell>
          <cell r="Q352" t="str">
            <v/>
          </cell>
          <cell r="R352" t="str">
            <v/>
          </cell>
          <cell r="S352">
            <v>0</v>
          </cell>
          <cell r="T352">
            <v>0</v>
          </cell>
        </row>
        <row r="353">
          <cell r="A353">
            <v>347</v>
          </cell>
          <cell r="B353" t="str">
            <v>PK-BAK-0003</v>
          </cell>
          <cell r="C353" t="str">
            <v>PAPER PLATE FOR CAKE</v>
          </cell>
          <cell r="D353" t="str">
            <v>Bakery&amp; Pastry</v>
          </cell>
          <cell r="E353" t="str">
            <v>Pack</v>
          </cell>
          <cell r="F353" t="str">
            <v>100Pcs/Pack</v>
          </cell>
          <cell r="G353">
            <v>0</v>
          </cell>
          <cell r="H353" t="str">
            <v>Pack</v>
          </cell>
          <cell r="I353" t="str">
            <v>100Pcs/Pack</v>
          </cell>
          <cell r="K353">
            <v>0</v>
          </cell>
          <cell r="L353">
            <v>0</v>
          </cell>
          <cell r="N353">
            <v>0</v>
          </cell>
          <cell r="O353">
            <v>0</v>
          </cell>
          <cell r="P353" t="str">
            <v>PAPER PLATE FOR CAKE</v>
          </cell>
          <cell r="Q353" t="str">
            <v/>
          </cell>
          <cell r="R353" t="str">
            <v/>
          </cell>
          <cell r="S353">
            <v>0</v>
          </cell>
          <cell r="T353">
            <v>0</v>
          </cell>
        </row>
        <row r="354">
          <cell r="A354">
            <v>348</v>
          </cell>
          <cell r="B354" t="str">
            <v>PK-BAK-0005</v>
          </cell>
          <cell r="C354" t="str">
            <v>PLASTIC SANDWICH BAG</v>
          </cell>
          <cell r="D354" t="str">
            <v>Bakery&amp; Pastry</v>
          </cell>
          <cell r="E354" t="str">
            <v>Kg</v>
          </cell>
          <cell r="F354" t="str">
            <v>125Pcs/Kg</v>
          </cell>
          <cell r="G354">
            <v>0</v>
          </cell>
          <cell r="H354" t="str">
            <v>Kg</v>
          </cell>
          <cell r="I354" t="str">
            <v>125Pcs/Kg</v>
          </cell>
          <cell r="K354">
            <v>0</v>
          </cell>
          <cell r="L354">
            <v>0</v>
          </cell>
          <cell r="N354">
            <v>0</v>
          </cell>
          <cell r="O354">
            <v>0</v>
          </cell>
          <cell r="P354" t="str">
            <v>PLASTIC SANDWICH BAG</v>
          </cell>
          <cell r="Q354" t="str">
            <v/>
          </cell>
          <cell r="R354" t="str">
            <v/>
          </cell>
          <cell r="S354">
            <v>0</v>
          </cell>
          <cell r="T354">
            <v>0</v>
          </cell>
        </row>
        <row r="355">
          <cell r="A355">
            <v>349</v>
          </cell>
          <cell r="B355" t="str">
            <v>PK-BAK-0006</v>
          </cell>
          <cell r="C355" t="str">
            <v>MINI CAKE BOARD 9CM</v>
          </cell>
          <cell r="D355" t="str">
            <v>Bakery&amp; Pastry</v>
          </cell>
          <cell r="E355" t="str">
            <v>Pack</v>
          </cell>
          <cell r="F355" t="str">
            <v>100Pcs/Pack</v>
          </cell>
          <cell r="G355">
            <v>0</v>
          </cell>
          <cell r="H355" t="str">
            <v>Pack</v>
          </cell>
          <cell r="I355" t="str">
            <v>100Pcs/Pack</v>
          </cell>
          <cell r="K355">
            <v>0</v>
          </cell>
          <cell r="L355">
            <v>0</v>
          </cell>
          <cell r="N355">
            <v>0</v>
          </cell>
          <cell r="O355">
            <v>0</v>
          </cell>
          <cell r="P355" t="str">
            <v>MINI CAKE BOARD 9CM</v>
          </cell>
          <cell r="Q355" t="str">
            <v/>
          </cell>
          <cell r="R355" t="str">
            <v/>
          </cell>
          <cell r="S355">
            <v>0</v>
          </cell>
          <cell r="T355">
            <v>0</v>
          </cell>
        </row>
        <row r="356">
          <cell r="A356">
            <v>350</v>
          </cell>
          <cell r="B356" t="str">
            <v>PK-BAK-0007</v>
          </cell>
          <cell r="C356" t="str">
            <v>CLEAR PLASTIC CAKE WRAP</v>
          </cell>
          <cell r="D356" t="str">
            <v>Bakery&amp; Pastry</v>
          </cell>
          <cell r="E356" t="str">
            <v>Roll</v>
          </cell>
          <cell r="F356" t="str">
            <v>1Pcs/Roll</v>
          </cell>
          <cell r="G356">
            <v>0</v>
          </cell>
          <cell r="H356" t="str">
            <v>Roll</v>
          </cell>
          <cell r="I356" t="str">
            <v>1Pcs/Roll</v>
          </cell>
          <cell r="K356">
            <v>0</v>
          </cell>
          <cell r="L356">
            <v>0</v>
          </cell>
          <cell r="N356">
            <v>0</v>
          </cell>
          <cell r="O356">
            <v>0</v>
          </cell>
          <cell r="P356" t="str">
            <v>CLEAR PLASTIC CAKE WRAP</v>
          </cell>
          <cell r="Q356" t="str">
            <v/>
          </cell>
          <cell r="R356" t="str">
            <v/>
          </cell>
          <cell r="S356">
            <v>0</v>
          </cell>
          <cell r="T356">
            <v>0</v>
          </cell>
        </row>
        <row r="357">
          <cell r="A357">
            <v>351</v>
          </cell>
          <cell r="B357" t="str">
            <v>PK-BAK-0008</v>
          </cell>
          <cell r="C357" t="str">
            <v>PLASTIC CAKE ROLL BOX K56</v>
          </cell>
          <cell r="D357" t="str">
            <v>Bakery&amp; Pastry</v>
          </cell>
          <cell r="E357" t="str">
            <v>Pack</v>
          </cell>
          <cell r="F357" t="str">
            <v>200Pcs/Pack</v>
          </cell>
          <cell r="G357">
            <v>0</v>
          </cell>
          <cell r="H357" t="str">
            <v>Pack</v>
          </cell>
          <cell r="I357" t="str">
            <v>200Pcs/Pack</v>
          </cell>
          <cell r="K357">
            <v>0</v>
          </cell>
          <cell r="L357">
            <v>0</v>
          </cell>
          <cell r="N357">
            <v>0</v>
          </cell>
          <cell r="O357">
            <v>0</v>
          </cell>
          <cell r="P357" t="str">
            <v>PLASTIC CAKE ROLL BOX K56</v>
          </cell>
          <cell r="Q357" t="str">
            <v/>
          </cell>
          <cell r="R357" t="str">
            <v/>
          </cell>
          <cell r="S357">
            <v>0</v>
          </cell>
          <cell r="T357">
            <v>0</v>
          </cell>
        </row>
        <row r="358">
          <cell r="A358">
            <v>352</v>
          </cell>
          <cell r="B358" t="str">
            <v>PK-BAK-0009</v>
          </cell>
          <cell r="C358" t="str">
            <v>MINI CAKE BOARD 11.8*7.8CM</v>
          </cell>
          <cell r="D358" t="str">
            <v>Bakery&amp; Pastry</v>
          </cell>
          <cell r="E358" t="str">
            <v>Pack</v>
          </cell>
          <cell r="F358" t="str">
            <v>100Pcs/Pack</v>
          </cell>
          <cell r="G358">
            <v>0</v>
          </cell>
          <cell r="H358" t="str">
            <v>Pack</v>
          </cell>
          <cell r="I358" t="str">
            <v>100Pcs/Pack</v>
          </cell>
          <cell r="K358">
            <v>0</v>
          </cell>
          <cell r="L358">
            <v>0</v>
          </cell>
          <cell r="N358">
            <v>0</v>
          </cell>
          <cell r="O358">
            <v>0</v>
          </cell>
          <cell r="P358" t="str">
            <v>MINI CAKE BOARD 11.8*7.8CM</v>
          </cell>
          <cell r="Q358" t="str">
            <v/>
          </cell>
          <cell r="R358" t="str">
            <v/>
          </cell>
          <cell r="S358">
            <v>0</v>
          </cell>
          <cell r="T358">
            <v>0</v>
          </cell>
        </row>
        <row r="359">
          <cell r="A359">
            <v>353</v>
          </cell>
          <cell r="B359" t="str">
            <v>PK-BAK-0010</v>
          </cell>
          <cell r="C359" t="str">
            <v>MINI CAKE BOARD 9.1*8.4CM</v>
          </cell>
          <cell r="D359" t="str">
            <v>Bakery&amp; Pastry</v>
          </cell>
          <cell r="E359" t="str">
            <v>Pack</v>
          </cell>
          <cell r="F359" t="str">
            <v>100Pcs/Pack</v>
          </cell>
          <cell r="G359">
            <v>0</v>
          </cell>
          <cell r="H359" t="str">
            <v>Pack</v>
          </cell>
          <cell r="I359" t="str">
            <v>100Pcs/Pack</v>
          </cell>
          <cell r="K359">
            <v>0</v>
          </cell>
          <cell r="L359">
            <v>0</v>
          </cell>
          <cell r="N359">
            <v>0</v>
          </cell>
          <cell r="O359">
            <v>0</v>
          </cell>
          <cell r="P359" t="str">
            <v>MINI CAKE BOARD 9.1*8.4CM</v>
          </cell>
          <cell r="Q359" t="str">
            <v/>
          </cell>
          <cell r="R359" t="str">
            <v/>
          </cell>
          <cell r="S359">
            <v>0</v>
          </cell>
          <cell r="T359">
            <v>0</v>
          </cell>
        </row>
        <row r="360">
          <cell r="A360">
            <v>354</v>
          </cell>
          <cell r="B360" t="str">
            <v>PK-BAK-0011</v>
          </cell>
          <cell r="C360" t="str">
            <v>MINI CAKE BOARD 10.5*4CM</v>
          </cell>
          <cell r="D360" t="str">
            <v>Bakery&amp; Pastry</v>
          </cell>
          <cell r="E360" t="str">
            <v>Pack</v>
          </cell>
          <cell r="F360" t="str">
            <v>100Pcs/Pack</v>
          </cell>
          <cell r="G360">
            <v>0</v>
          </cell>
          <cell r="H360" t="str">
            <v>Pack</v>
          </cell>
          <cell r="I360" t="str">
            <v>100Pcs/Pack</v>
          </cell>
          <cell r="K360">
            <v>0</v>
          </cell>
          <cell r="L360">
            <v>0</v>
          </cell>
          <cell r="N360">
            <v>0</v>
          </cell>
          <cell r="O360">
            <v>0</v>
          </cell>
          <cell r="P360" t="str">
            <v>MINI CAKE BOARD 10.5*4CM</v>
          </cell>
          <cell r="Q360" t="str">
            <v/>
          </cell>
          <cell r="R360" t="str">
            <v/>
          </cell>
          <cell r="S360">
            <v>0</v>
          </cell>
          <cell r="T360">
            <v>0</v>
          </cell>
        </row>
        <row r="361">
          <cell r="A361">
            <v>355</v>
          </cell>
          <cell r="B361" t="str">
            <v>PK-BAK-0012</v>
          </cell>
          <cell r="C361" t="str">
            <v>BOARD CAKE 33X33CM (WHITE)</v>
          </cell>
          <cell r="D361" t="str">
            <v>Bakery&amp; Pastry</v>
          </cell>
          <cell r="E361" t="str">
            <v>PCS</v>
          </cell>
          <cell r="F361" t="str">
            <v>50Pcs/Pkt</v>
          </cell>
          <cell r="G361">
            <v>0</v>
          </cell>
          <cell r="H361" t="str">
            <v>PCS</v>
          </cell>
          <cell r="I361" t="str">
            <v>50Pcs/Pkt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 t="str">
            <v>BOARD CAKE 33X33CM (WHITE)</v>
          </cell>
          <cell r="Q361" t="str">
            <v/>
          </cell>
          <cell r="R361" t="str">
            <v/>
          </cell>
          <cell r="S361">
            <v>0</v>
          </cell>
          <cell r="T361">
            <v>0</v>
          </cell>
        </row>
        <row r="362">
          <cell r="A362">
            <v>356</v>
          </cell>
          <cell r="B362" t="str">
            <v>PK-BAK-0013</v>
          </cell>
          <cell r="C362" t="str">
            <v>BOARD CAKE 25X25CM (WHITE)</v>
          </cell>
          <cell r="D362" t="str">
            <v>Bakery&amp; Pastry</v>
          </cell>
          <cell r="E362" t="str">
            <v>PCS</v>
          </cell>
          <cell r="F362" t="str">
            <v>50Pcs/Pkt</v>
          </cell>
          <cell r="G362">
            <v>0</v>
          </cell>
          <cell r="H362" t="str">
            <v>PCS</v>
          </cell>
          <cell r="I362" t="str">
            <v>50Pcs/Pkt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 t="str">
            <v>BOARD CAKE 25X25CM (WHITE)</v>
          </cell>
          <cell r="Q362" t="str">
            <v/>
          </cell>
          <cell r="R362" t="str">
            <v/>
          </cell>
          <cell r="S362">
            <v>0</v>
          </cell>
          <cell r="T362">
            <v>0</v>
          </cell>
        </row>
        <row r="363">
          <cell r="A363">
            <v>357</v>
          </cell>
          <cell r="B363" t="str">
            <v>PK-BAK-0014</v>
          </cell>
          <cell r="C363" t="str">
            <v>BOARD CAKE 20X20CM (WHITE)</v>
          </cell>
          <cell r="D363" t="str">
            <v>Bakery&amp; Pastry</v>
          </cell>
          <cell r="E363" t="str">
            <v>PCS</v>
          </cell>
          <cell r="F363" t="str">
            <v>50Pcs/Pkt</v>
          </cell>
          <cell r="G363">
            <v>0</v>
          </cell>
          <cell r="H363" t="str">
            <v>PCS</v>
          </cell>
          <cell r="I363" t="str">
            <v>50Pcs/Pkt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 t="str">
            <v>BOARD CAKE 20X20CM (WHITE)</v>
          </cell>
          <cell r="Q363" t="str">
            <v/>
          </cell>
          <cell r="R363" t="str">
            <v/>
          </cell>
          <cell r="S363">
            <v>0</v>
          </cell>
          <cell r="T363">
            <v>0</v>
          </cell>
        </row>
        <row r="364">
          <cell r="A364">
            <v>358</v>
          </cell>
          <cell r="B364" t="str">
            <v>PK-BAK-0015</v>
          </cell>
          <cell r="C364" t="str">
            <v>BOARD CAKE 30X30CM (WHITE)</v>
          </cell>
          <cell r="D364" t="str">
            <v>Bakery&amp; Pastry</v>
          </cell>
          <cell r="E364" t="str">
            <v>PCS</v>
          </cell>
          <cell r="F364" t="str">
            <v>50Pcs/Pkt</v>
          </cell>
          <cell r="G364">
            <v>0</v>
          </cell>
          <cell r="H364" t="str">
            <v>PCS</v>
          </cell>
          <cell r="I364" t="str">
            <v>50Pcs/Pkt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 t="str">
            <v>BOARD CAKE 30X30CM (WHITE)</v>
          </cell>
          <cell r="Q364" t="str">
            <v/>
          </cell>
          <cell r="R364" t="str">
            <v/>
          </cell>
          <cell r="S364">
            <v>0</v>
          </cell>
          <cell r="T364">
            <v>0</v>
          </cell>
        </row>
        <row r="365">
          <cell r="A365">
            <v>359</v>
          </cell>
          <cell r="B365" t="str">
            <v>PK-FOD-0001</v>
          </cell>
          <cell r="C365" t="str">
            <v>PIZZA BOX (PLAIN)</v>
          </cell>
          <cell r="D365" t="str">
            <v>Food</v>
          </cell>
          <cell r="E365" t="str">
            <v>PC</v>
          </cell>
          <cell r="F365" t="str">
            <v>PC</v>
          </cell>
          <cell r="G365">
            <v>0</v>
          </cell>
          <cell r="H365" t="str">
            <v>PC</v>
          </cell>
          <cell r="I365" t="str">
            <v>PC</v>
          </cell>
          <cell r="K365">
            <v>0</v>
          </cell>
          <cell r="L365">
            <v>0</v>
          </cell>
          <cell r="N365">
            <v>0</v>
          </cell>
          <cell r="O365">
            <v>0</v>
          </cell>
          <cell r="P365" t="str">
            <v>PIZZA BOX (PLAIN)</v>
          </cell>
          <cell r="Q365" t="str">
            <v/>
          </cell>
          <cell r="R365" t="str">
            <v/>
          </cell>
          <cell r="S365">
            <v>0</v>
          </cell>
          <cell r="T365">
            <v>0</v>
          </cell>
        </row>
        <row r="366">
          <cell r="A366">
            <v>360</v>
          </cell>
          <cell r="B366" t="str">
            <v>PK-FOD-0002</v>
          </cell>
          <cell r="C366" t="str">
            <v>KRAFT SALAD BOX 1000Ml</v>
          </cell>
          <cell r="D366" t="str">
            <v>Food</v>
          </cell>
          <cell r="E366" t="str">
            <v>PC</v>
          </cell>
          <cell r="F366" t="str">
            <v>PC</v>
          </cell>
          <cell r="G366">
            <v>0</v>
          </cell>
          <cell r="H366" t="str">
            <v>PC</v>
          </cell>
          <cell r="I366" t="str">
            <v>PC</v>
          </cell>
          <cell r="K366">
            <v>0</v>
          </cell>
          <cell r="L366">
            <v>0</v>
          </cell>
          <cell r="N366">
            <v>0</v>
          </cell>
          <cell r="O366">
            <v>0</v>
          </cell>
          <cell r="P366" t="str">
            <v>KRAFT SALAD BOX 1000Ml</v>
          </cell>
          <cell r="Q366" t="str">
            <v/>
          </cell>
          <cell r="R366" t="str">
            <v/>
          </cell>
          <cell r="S366">
            <v>0</v>
          </cell>
          <cell r="T366">
            <v>0</v>
          </cell>
        </row>
        <row r="367">
          <cell r="A367">
            <v>361</v>
          </cell>
          <cell r="B367" t="str">
            <v>PK-FOD-0003</v>
          </cell>
          <cell r="C367" t="str">
            <v>PLASTIC SAUCE CUP (ប្រអប់ទឹកសស)</v>
          </cell>
          <cell r="D367" t="str">
            <v>Food</v>
          </cell>
          <cell r="E367" t="str">
            <v>Pack</v>
          </cell>
          <cell r="F367" t="str">
            <v>50Pcs/Pack</v>
          </cell>
          <cell r="G367">
            <v>0</v>
          </cell>
          <cell r="H367" t="str">
            <v>Pack</v>
          </cell>
          <cell r="I367" t="str">
            <v>50Pcs/Pack</v>
          </cell>
          <cell r="K367">
            <v>0</v>
          </cell>
          <cell r="L367">
            <v>0</v>
          </cell>
          <cell r="N367">
            <v>0</v>
          </cell>
          <cell r="O367">
            <v>0</v>
          </cell>
          <cell r="P367" t="str">
            <v>PLASTIC SAUCE CUP (ប្រអប់ទឹកសស)</v>
          </cell>
          <cell r="Q367" t="str">
            <v/>
          </cell>
          <cell r="R367" t="str">
            <v/>
          </cell>
          <cell r="S367">
            <v>0</v>
          </cell>
          <cell r="T367">
            <v>0</v>
          </cell>
        </row>
        <row r="368">
          <cell r="A368">
            <v>362</v>
          </cell>
          <cell r="B368" t="str">
            <v>PK-FOD-0004</v>
          </cell>
          <cell r="C368" t="str">
            <v>TAKE AWAYS BOX 600ML</v>
          </cell>
          <cell r="D368" t="str">
            <v>Food</v>
          </cell>
          <cell r="E368" t="str">
            <v>Pc</v>
          </cell>
          <cell r="F368" t="str">
            <v>Pc</v>
          </cell>
          <cell r="G368">
            <v>0</v>
          </cell>
          <cell r="H368" t="str">
            <v>Pc</v>
          </cell>
          <cell r="I368" t="str">
            <v>Pc</v>
          </cell>
          <cell r="N368">
            <v>0</v>
          </cell>
          <cell r="O368">
            <v>0</v>
          </cell>
          <cell r="P368" t="str">
            <v>TAKE AWAYS BOX 600ML</v>
          </cell>
          <cell r="Q368" t="str">
            <v/>
          </cell>
          <cell r="R368" t="str">
            <v/>
          </cell>
          <cell r="S368">
            <v>0</v>
          </cell>
          <cell r="T368">
            <v>0</v>
          </cell>
        </row>
        <row r="369">
          <cell r="A369">
            <v>363</v>
          </cell>
          <cell r="B369" t="str">
            <v>PK-FOD-0005</v>
          </cell>
          <cell r="C369" t="str">
            <v>KRAFT SANDWICH BOX 55MM</v>
          </cell>
          <cell r="D369" t="str">
            <v>Food</v>
          </cell>
          <cell r="E369" t="str">
            <v>Pc</v>
          </cell>
          <cell r="F369" t="str">
            <v>Pc</v>
          </cell>
          <cell r="G369">
            <v>0</v>
          </cell>
          <cell r="H369" t="str">
            <v>Pc</v>
          </cell>
          <cell r="I369" t="str">
            <v>Pc</v>
          </cell>
          <cell r="N369">
            <v>0</v>
          </cell>
          <cell r="O369">
            <v>0</v>
          </cell>
          <cell r="P369" t="str">
            <v>KRAFT SANDWICH BOX 55MM</v>
          </cell>
          <cell r="Q369" t="str">
            <v/>
          </cell>
          <cell r="R369" t="str">
            <v/>
          </cell>
          <cell r="S369">
            <v>0</v>
          </cell>
          <cell r="T369">
            <v>0</v>
          </cell>
        </row>
        <row r="370">
          <cell r="A370">
            <v>364</v>
          </cell>
          <cell r="B370" t="str">
            <v>PK-FOD-0006</v>
          </cell>
          <cell r="C370" t="str">
            <v>PLASTIC SOUP CUP (300ML)</v>
          </cell>
          <cell r="D370" t="str">
            <v>Food</v>
          </cell>
          <cell r="E370" t="str">
            <v>Pack</v>
          </cell>
          <cell r="F370" t="str">
            <v>50Pcs/Pack</v>
          </cell>
          <cell r="G370">
            <v>0</v>
          </cell>
          <cell r="H370" t="str">
            <v>Pack</v>
          </cell>
          <cell r="I370" t="str">
            <v>50Pcs/Pack</v>
          </cell>
          <cell r="N370">
            <v>0</v>
          </cell>
          <cell r="O370">
            <v>0</v>
          </cell>
          <cell r="P370" t="str">
            <v>PLASTIC SOUP CUP (300ML)</v>
          </cell>
          <cell r="Q370" t="str">
            <v/>
          </cell>
          <cell r="R370" t="str">
            <v/>
          </cell>
          <cell r="S370">
            <v>0</v>
          </cell>
          <cell r="T370">
            <v>0</v>
          </cell>
        </row>
        <row r="371">
          <cell r="A371">
            <v>365</v>
          </cell>
          <cell r="B371" t="str">
            <v>PK-FOD-0007</v>
          </cell>
          <cell r="C371" t="str">
            <v>PLASTIC SOUP CUP (500ML)</v>
          </cell>
          <cell r="D371" t="str">
            <v>Food</v>
          </cell>
          <cell r="E371" t="str">
            <v>Pack</v>
          </cell>
          <cell r="F371" t="str">
            <v>50Pcs/Pack</v>
          </cell>
          <cell r="G371">
            <v>0</v>
          </cell>
          <cell r="H371" t="str">
            <v>Pack</v>
          </cell>
          <cell r="I371" t="str">
            <v>50Pcs/Pack</v>
          </cell>
          <cell r="N371">
            <v>0</v>
          </cell>
          <cell r="O371">
            <v>0</v>
          </cell>
          <cell r="P371" t="str">
            <v>PLASTIC SOUP CUP (500ML)</v>
          </cell>
          <cell r="Q371" t="str">
            <v/>
          </cell>
          <cell r="R371" t="str">
            <v/>
          </cell>
          <cell r="S371">
            <v>0</v>
          </cell>
          <cell r="T371">
            <v>0</v>
          </cell>
        </row>
        <row r="372">
          <cell r="A372">
            <v>366</v>
          </cell>
          <cell r="B372" t="str">
            <v>PK-FOD-0008</v>
          </cell>
          <cell r="C372" t="str">
            <v>PLASTIC CUP FOR PASSION MOUSSE</v>
          </cell>
          <cell r="D372" t="str">
            <v>Food</v>
          </cell>
          <cell r="E372" t="str">
            <v>Pack</v>
          </cell>
          <cell r="F372" t="str">
            <v>100Pcs/Pack</v>
          </cell>
          <cell r="G372">
            <v>0</v>
          </cell>
          <cell r="H372" t="str">
            <v>Pack</v>
          </cell>
          <cell r="I372" t="str">
            <v>100Pcs/Pack</v>
          </cell>
          <cell r="N372">
            <v>0</v>
          </cell>
          <cell r="O372">
            <v>0</v>
          </cell>
          <cell r="P372" t="str">
            <v>PLASTIC CUP FOR PASSION MOUSSE</v>
          </cell>
          <cell r="Q372" t="str">
            <v/>
          </cell>
          <cell r="R372" t="str">
            <v/>
          </cell>
          <cell r="S372">
            <v>0</v>
          </cell>
          <cell r="T372">
            <v>0</v>
          </cell>
        </row>
        <row r="373">
          <cell r="A373">
            <v>367</v>
          </cell>
          <cell r="B373" t="str">
            <v>PK-FOD-0009</v>
          </cell>
          <cell r="C373" t="str">
            <v>CLEAR PLASTIC BAG 5X9</v>
          </cell>
          <cell r="D373" t="str">
            <v>Food</v>
          </cell>
          <cell r="E373" t="str">
            <v>KG</v>
          </cell>
          <cell r="F373" t="str">
            <v>1kg/Pack</v>
          </cell>
          <cell r="G373">
            <v>0</v>
          </cell>
          <cell r="H373" t="str">
            <v>KG</v>
          </cell>
          <cell r="I373" t="str">
            <v>1kg/Pack</v>
          </cell>
          <cell r="N373">
            <v>0</v>
          </cell>
          <cell r="O373">
            <v>0</v>
          </cell>
          <cell r="P373" t="str">
            <v>CLEAR PLASTIC BAG 5X9</v>
          </cell>
          <cell r="Q373" t="str">
            <v/>
          </cell>
          <cell r="R373" t="str">
            <v/>
          </cell>
          <cell r="S373">
            <v>0</v>
          </cell>
          <cell r="T373">
            <v>0</v>
          </cell>
        </row>
        <row r="374">
          <cell r="A374">
            <v>368</v>
          </cell>
          <cell r="B374" t="str">
            <v>PK-GN-0001</v>
          </cell>
          <cell r="C374" t="str">
            <v>PLASTIC SPOON</v>
          </cell>
          <cell r="D374" t="str">
            <v>General</v>
          </cell>
          <cell r="E374" t="str">
            <v>Pack</v>
          </cell>
          <cell r="F374" t="str">
            <v>100Pcs/Pack</v>
          </cell>
          <cell r="G374">
            <v>0</v>
          </cell>
          <cell r="H374" t="str">
            <v>Pack</v>
          </cell>
          <cell r="I374" t="str">
            <v>100Pcs/Pack</v>
          </cell>
          <cell r="N374">
            <v>0</v>
          </cell>
          <cell r="O374">
            <v>0</v>
          </cell>
          <cell r="P374" t="str">
            <v>PLASTIC SPOON</v>
          </cell>
          <cell r="Q374" t="str">
            <v/>
          </cell>
          <cell r="R374" t="str">
            <v/>
          </cell>
          <cell r="S374">
            <v>0</v>
          </cell>
          <cell r="T374">
            <v>0</v>
          </cell>
        </row>
        <row r="375">
          <cell r="A375">
            <v>369</v>
          </cell>
          <cell r="B375" t="str">
            <v>PK-GN-0002</v>
          </cell>
          <cell r="C375" t="str">
            <v>PLASTIC FORK</v>
          </cell>
          <cell r="D375" t="str">
            <v>General</v>
          </cell>
          <cell r="E375" t="str">
            <v>Pack</v>
          </cell>
          <cell r="F375" t="str">
            <v>100Pcs/Pack</v>
          </cell>
          <cell r="G375">
            <v>0</v>
          </cell>
          <cell r="H375" t="str">
            <v>Pack</v>
          </cell>
          <cell r="I375" t="str">
            <v>100Pcs/Pack</v>
          </cell>
          <cell r="N375">
            <v>0</v>
          </cell>
          <cell r="O375">
            <v>0</v>
          </cell>
          <cell r="P375" t="str">
            <v>PLASTIC FORK</v>
          </cell>
          <cell r="Q375" t="str">
            <v/>
          </cell>
          <cell r="R375" t="str">
            <v/>
          </cell>
          <cell r="S375">
            <v>0</v>
          </cell>
          <cell r="T375">
            <v>0</v>
          </cell>
        </row>
        <row r="376">
          <cell r="A376">
            <v>370</v>
          </cell>
          <cell r="B376" t="str">
            <v>PK-GN-0003</v>
          </cell>
          <cell r="C376" t="str">
            <v>PLASTIC KNIFE</v>
          </cell>
          <cell r="D376" t="str">
            <v>General</v>
          </cell>
          <cell r="E376" t="str">
            <v>Pack</v>
          </cell>
          <cell r="F376" t="str">
            <v>100Pcs/Pack</v>
          </cell>
          <cell r="G376">
            <v>0</v>
          </cell>
          <cell r="H376" t="str">
            <v>Pack</v>
          </cell>
          <cell r="I376" t="str">
            <v>100Pcs/Pack</v>
          </cell>
          <cell r="N376">
            <v>0</v>
          </cell>
          <cell r="O376">
            <v>0</v>
          </cell>
          <cell r="P376" t="str">
            <v>PLASTIC KNIFE</v>
          </cell>
          <cell r="Q376" t="str">
            <v/>
          </cell>
          <cell r="R376" t="str">
            <v/>
          </cell>
          <cell r="S376">
            <v>0</v>
          </cell>
          <cell r="T376">
            <v>0</v>
          </cell>
        </row>
        <row r="377">
          <cell r="A377">
            <v>371</v>
          </cell>
          <cell r="B377" t="str">
            <v>PK-GN-0004</v>
          </cell>
          <cell r="C377" t="str">
            <v>PLASTIC BOX FOR SLICE CAKE</v>
          </cell>
          <cell r="D377" t="str">
            <v>General</v>
          </cell>
          <cell r="E377" t="str">
            <v>Pack</v>
          </cell>
          <cell r="F377" t="str">
            <v>200Pcs/Pack</v>
          </cell>
          <cell r="G377">
            <v>0</v>
          </cell>
          <cell r="H377" t="str">
            <v>Pack</v>
          </cell>
          <cell r="I377" t="str">
            <v>200Pcs/Pack</v>
          </cell>
          <cell r="N377">
            <v>0</v>
          </cell>
          <cell r="O377">
            <v>0</v>
          </cell>
          <cell r="P377" t="str">
            <v>PLASTIC BOX FOR SLICE CAKE</v>
          </cell>
          <cell r="Q377" t="str">
            <v/>
          </cell>
          <cell r="R377" t="str">
            <v/>
          </cell>
          <cell r="S377">
            <v>0</v>
          </cell>
          <cell r="T377">
            <v>0</v>
          </cell>
        </row>
        <row r="378">
          <cell r="A378">
            <v>372</v>
          </cell>
          <cell r="B378" t="str">
            <v>PK-GN-0005</v>
          </cell>
          <cell r="C378" t="str">
            <v>BLACK PLASTIC 20X30</v>
          </cell>
          <cell r="D378" t="str">
            <v>General</v>
          </cell>
          <cell r="E378" t="str">
            <v>Kg</v>
          </cell>
          <cell r="F378" t="str">
            <v>Kg</v>
          </cell>
          <cell r="G378">
            <v>0</v>
          </cell>
          <cell r="H378" t="str">
            <v>Kg</v>
          </cell>
          <cell r="I378" t="str">
            <v>Kg</v>
          </cell>
          <cell r="N378">
            <v>0</v>
          </cell>
          <cell r="O378">
            <v>0</v>
          </cell>
          <cell r="P378" t="str">
            <v>BLACK PLASTIC 20X30</v>
          </cell>
          <cell r="Q378" t="str">
            <v/>
          </cell>
          <cell r="R378" t="str">
            <v/>
          </cell>
          <cell r="S378">
            <v>0</v>
          </cell>
          <cell r="T378">
            <v>0</v>
          </cell>
        </row>
        <row r="379">
          <cell r="A379">
            <v>373</v>
          </cell>
          <cell r="B379" t="str">
            <v>TL-GN-0001</v>
          </cell>
          <cell r="C379" t="str">
            <v>MOP SET (ម៉ប់)</v>
          </cell>
          <cell r="D379" t="str">
            <v>General</v>
          </cell>
          <cell r="E379" t="str">
            <v>Set</v>
          </cell>
          <cell r="F379" t="str">
            <v>Set</v>
          </cell>
          <cell r="G379">
            <v>0</v>
          </cell>
          <cell r="H379" t="str">
            <v>Set</v>
          </cell>
          <cell r="I379" t="str">
            <v>Set</v>
          </cell>
          <cell r="K379">
            <v>0</v>
          </cell>
          <cell r="L379">
            <v>0</v>
          </cell>
          <cell r="N379">
            <v>0</v>
          </cell>
          <cell r="O379">
            <v>0</v>
          </cell>
          <cell r="P379" t="str">
            <v>MOP SET (ម៉ប់)</v>
          </cell>
          <cell r="Q379" t="str">
            <v/>
          </cell>
          <cell r="R379" t="str">
            <v/>
          </cell>
          <cell r="S379">
            <v>0</v>
          </cell>
          <cell r="T379">
            <v>0</v>
          </cell>
        </row>
        <row r="380">
          <cell r="A380">
            <v>374</v>
          </cell>
          <cell r="B380" t="str">
            <v>TL-GN-0002</v>
          </cell>
          <cell r="C380" t="str">
            <v>MOP LINEN (ក្រណាត់ម៉ប់)</v>
          </cell>
          <cell r="D380" t="str">
            <v>General</v>
          </cell>
          <cell r="E380" t="str">
            <v>Pc</v>
          </cell>
          <cell r="F380" t="str">
            <v>Pc</v>
          </cell>
          <cell r="G380">
            <v>0</v>
          </cell>
          <cell r="H380" t="str">
            <v>Pc</v>
          </cell>
          <cell r="I380" t="str">
            <v>Pc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 t="str">
            <v>MOP LINEN (ក្រណាត់ម៉ប់)</v>
          </cell>
          <cell r="Q380" t="str">
            <v/>
          </cell>
          <cell r="R380" t="str">
            <v/>
          </cell>
          <cell r="S380">
            <v>0</v>
          </cell>
          <cell r="T380">
            <v>0</v>
          </cell>
          <cell r="V380">
            <v>0</v>
          </cell>
        </row>
        <row r="381">
          <cell r="A381">
            <v>375</v>
          </cell>
          <cell r="B381" t="str">
            <v>TL-BEV-0003</v>
          </cell>
          <cell r="C381" t="str">
            <v>COFIZA POWDER (URNEX)</v>
          </cell>
          <cell r="D381" t="str">
            <v>Beverage</v>
          </cell>
          <cell r="E381" t="str">
            <v>Btl</v>
          </cell>
          <cell r="F381" t="str">
            <v>900g/Btl</v>
          </cell>
          <cell r="G381">
            <v>0</v>
          </cell>
          <cell r="H381" t="str">
            <v>Btl</v>
          </cell>
          <cell r="I381" t="str">
            <v>900g/Btl</v>
          </cell>
          <cell r="J381">
            <v>0</v>
          </cell>
          <cell r="K381" t="str">
            <v>Kofi</v>
          </cell>
          <cell r="L381">
            <v>0</v>
          </cell>
          <cell r="N381">
            <v>0</v>
          </cell>
          <cell r="O381">
            <v>0</v>
          </cell>
          <cell r="P381" t="str">
            <v>COFIZA POWDER (URNEX)</v>
          </cell>
          <cell r="Q381" t="str">
            <v/>
          </cell>
          <cell r="R381" t="str">
            <v/>
          </cell>
          <cell r="S381">
            <v>0</v>
          </cell>
          <cell r="T381">
            <v>0</v>
          </cell>
          <cell r="V381">
            <v>0</v>
          </cell>
        </row>
        <row r="382">
          <cell r="A382">
            <v>376</v>
          </cell>
          <cell r="B382" t="str">
            <v>TL-BEV-0004</v>
          </cell>
          <cell r="C382" t="str">
            <v xml:space="preserve">THERMOPLAN CLEANING TABLETS </v>
          </cell>
          <cell r="D382" t="str">
            <v>Beverage</v>
          </cell>
          <cell r="E382" t="str">
            <v>Btl</v>
          </cell>
          <cell r="F382" t="str">
            <v>90Pcs/Btl</v>
          </cell>
          <cell r="G382">
            <v>0</v>
          </cell>
          <cell r="H382" t="str">
            <v>Btl</v>
          </cell>
          <cell r="I382" t="str">
            <v>90Pcs/Btl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 t="str">
            <v xml:space="preserve">THERMOPLAN CLEANING TABLETS </v>
          </cell>
          <cell r="Q382" t="str">
            <v/>
          </cell>
          <cell r="R382" t="str">
            <v/>
          </cell>
          <cell r="S382">
            <v>0</v>
          </cell>
          <cell r="T382">
            <v>0</v>
          </cell>
        </row>
        <row r="383">
          <cell r="A383">
            <v>377</v>
          </cell>
          <cell r="B383" t="str">
            <v>FR-FOD-0167</v>
          </cell>
          <cell r="C383" t="str">
            <v xml:space="preserve">TOMATO </v>
          </cell>
          <cell r="D383" t="str">
            <v>Food</v>
          </cell>
          <cell r="E383" t="str">
            <v>Kg</v>
          </cell>
          <cell r="F383" t="str">
            <v>Kg</v>
          </cell>
          <cell r="G383">
            <v>0</v>
          </cell>
          <cell r="H383" t="str">
            <v>KG</v>
          </cell>
          <cell r="I383" t="str">
            <v>KG</v>
          </cell>
          <cell r="N383">
            <v>0</v>
          </cell>
          <cell r="O383">
            <v>0</v>
          </cell>
          <cell r="P383" t="str">
            <v xml:space="preserve">TOMATO </v>
          </cell>
          <cell r="Q383" t="str">
            <v/>
          </cell>
          <cell r="R383" t="str">
            <v/>
          </cell>
          <cell r="S383">
            <v>0</v>
          </cell>
          <cell r="T383">
            <v>0</v>
          </cell>
        </row>
        <row r="384">
          <cell r="A384">
            <v>378</v>
          </cell>
          <cell r="B384" t="str">
            <v>FR-FOD-0168</v>
          </cell>
          <cell r="C384" t="str">
            <v>GARLIC SMELL</v>
          </cell>
          <cell r="D384" t="str">
            <v>Food</v>
          </cell>
          <cell r="E384" t="str">
            <v>Kg</v>
          </cell>
          <cell r="F384" t="str">
            <v>Kg</v>
          </cell>
          <cell r="G384">
            <v>0</v>
          </cell>
          <cell r="H384" t="str">
            <v>KG</v>
          </cell>
          <cell r="I384" t="str">
            <v>KG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 t="str">
            <v>GARLIC SMELL</v>
          </cell>
          <cell r="Q384" t="str">
            <v/>
          </cell>
          <cell r="R384" t="str">
            <v/>
          </cell>
          <cell r="S384">
            <v>0</v>
          </cell>
          <cell r="T384">
            <v>0</v>
          </cell>
          <cell r="V384">
            <v>0</v>
          </cell>
        </row>
        <row r="385">
          <cell r="A385">
            <v>379</v>
          </cell>
          <cell r="B385" t="str">
            <v>DS-BEV-0071</v>
          </cell>
          <cell r="C385" t="str">
            <v>EQUAL SUGAR SACHET</v>
          </cell>
          <cell r="D385" t="str">
            <v>Beverage</v>
          </cell>
          <cell r="E385" t="str">
            <v>Box</v>
          </cell>
          <cell r="F385" t="str">
            <v>100Pcs/Box</v>
          </cell>
          <cell r="G385">
            <v>0</v>
          </cell>
          <cell r="H385" t="str">
            <v>Box</v>
          </cell>
          <cell r="I385" t="str">
            <v>100Pcs/Box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 t="str">
            <v>EQUAL SUGAR SACHET</v>
          </cell>
          <cell r="Q385" t="str">
            <v/>
          </cell>
          <cell r="R385" t="str">
            <v/>
          </cell>
          <cell r="S385">
            <v>0</v>
          </cell>
          <cell r="T385">
            <v>0</v>
          </cell>
        </row>
        <row r="386">
          <cell r="A386">
            <v>380</v>
          </cell>
          <cell r="B386" t="str">
            <v>LTO-VL-0001</v>
          </cell>
          <cell r="C386" t="str">
            <v>COLORFUL BALL RAINBOW</v>
          </cell>
          <cell r="D386" t="str">
            <v>Beverage</v>
          </cell>
          <cell r="E386" t="str">
            <v>CAN</v>
          </cell>
          <cell r="F386" t="str">
            <v>250G/CAN</v>
          </cell>
          <cell r="G386">
            <v>0</v>
          </cell>
          <cell r="H386" t="str">
            <v>CAN</v>
          </cell>
          <cell r="I386" t="str">
            <v>250G/CAN</v>
          </cell>
          <cell r="M386" t="str">
            <v>NEW SKU FOR PROMOTION</v>
          </cell>
          <cell r="N386">
            <v>0</v>
          </cell>
          <cell r="O386">
            <v>0</v>
          </cell>
          <cell r="P386" t="str">
            <v>COLORFUL BALL RAINBOW</v>
          </cell>
          <cell r="Q386" t="str">
            <v/>
          </cell>
          <cell r="R386" t="str">
            <v/>
          </cell>
          <cell r="S386">
            <v>0</v>
          </cell>
          <cell r="T386">
            <v>0</v>
          </cell>
        </row>
        <row r="387">
          <cell r="A387">
            <v>381</v>
          </cell>
          <cell r="B387" t="str">
            <v>LTO-VL-0002</v>
          </cell>
          <cell r="C387" t="str">
            <v>NESTLE 3IN1 COFFEE</v>
          </cell>
          <cell r="D387" t="str">
            <v>Beverage</v>
          </cell>
          <cell r="E387" t="str">
            <v>Pack</v>
          </cell>
          <cell r="F387" t="str">
            <v>473G/PACK</v>
          </cell>
          <cell r="G387">
            <v>0</v>
          </cell>
          <cell r="H387" t="str">
            <v>Pack</v>
          </cell>
          <cell r="I387" t="str">
            <v>473G/PACK</v>
          </cell>
          <cell r="M387" t="str">
            <v>NEW SKU FOR PROMOTION</v>
          </cell>
          <cell r="N387">
            <v>0</v>
          </cell>
          <cell r="O387">
            <v>0</v>
          </cell>
          <cell r="P387" t="str">
            <v>NESTLE 3IN1 COFFEE</v>
          </cell>
          <cell r="Q387" t="str">
            <v/>
          </cell>
          <cell r="R387" t="str">
            <v/>
          </cell>
          <cell r="S387">
            <v>0</v>
          </cell>
          <cell r="T387">
            <v>0</v>
          </cell>
        </row>
        <row r="388">
          <cell r="A388">
            <v>382</v>
          </cell>
          <cell r="B388" t="str">
            <v>LTO-VL-0003</v>
          </cell>
          <cell r="C388" t="str">
            <v>NUTELLA CHOCOLATE</v>
          </cell>
          <cell r="D388" t="str">
            <v>Beverage</v>
          </cell>
          <cell r="E388" t="str">
            <v>JAR</v>
          </cell>
          <cell r="F388" t="str">
            <v>350G/JAR</v>
          </cell>
          <cell r="G388">
            <v>0</v>
          </cell>
          <cell r="H388" t="str">
            <v>JAR</v>
          </cell>
          <cell r="I388" t="str">
            <v>350G/JAR</v>
          </cell>
          <cell r="M388" t="str">
            <v>NEW SKU FOR PROMOTION</v>
          </cell>
          <cell r="N388">
            <v>0</v>
          </cell>
          <cell r="O388">
            <v>0</v>
          </cell>
          <cell r="P388" t="str">
            <v>NUTELLA CHOCOLATE</v>
          </cell>
          <cell r="Q388" t="str">
            <v/>
          </cell>
          <cell r="R388" t="str">
            <v/>
          </cell>
          <cell r="S388">
            <v>0</v>
          </cell>
          <cell r="T388">
            <v>0</v>
          </cell>
        </row>
        <row r="389">
          <cell r="A389">
            <v>383</v>
          </cell>
          <cell r="B389" t="str">
            <v>LTO-VL-0004</v>
          </cell>
          <cell r="C389" t="str">
            <v>DVG-PASSION FRUIT SYRUP</v>
          </cell>
          <cell r="D389" t="str">
            <v>Beverage</v>
          </cell>
          <cell r="E389" t="str">
            <v>BTL</v>
          </cell>
          <cell r="F389" t="str">
            <v>750ML/BTL</v>
          </cell>
          <cell r="G389">
            <v>0</v>
          </cell>
          <cell r="H389" t="str">
            <v>BTL</v>
          </cell>
          <cell r="I389" t="str">
            <v>750ML/BTL</v>
          </cell>
          <cell r="M389" t="str">
            <v>NEW SKU FOR PROMOTION</v>
          </cell>
          <cell r="N389">
            <v>0</v>
          </cell>
          <cell r="O389">
            <v>0</v>
          </cell>
          <cell r="P389" t="str">
            <v>DVG-PASSION FRUIT SYRUP</v>
          </cell>
          <cell r="Q389" t="str">
            <v/>
          </cell>
          <cell r="R389" t="str">
            <v/>
          </cell>
          <cell r="S389">
            <v>0</v>
          </cell>
          <cell r="T389">
            <v>0</v>
          </cell>
        </row>
        <row r="390">
          <cell r="A390">
            <v>384</v>
          </cell>
          <cell r="B390" t="str">
            <v>PK-FOD-0010</v>
          </cell>
          <cell r="C390" t="str">
            <v>CHOPSTICKS (WOODEN)</v>
          </cell>
          <cell r="D390" t="str">
            <v>Food</v>
          </cell>
          <cell r="E390" t="str">
            <v>PKT</v>
          </cell>
          <cell r="F390" t="str">
            <v>50Pcs/Pack</v>
          </cell>
          <cell r="G390">
            <v>0</v>
          </cell>
          <cell r="H390" t="str">
            <v>PKT</v>
          </cell>
          <cell r="I390" t="str">
            <v>50Pcs/Pack</v>
          </cell>
          <cell r="N390">
            <v>0</v>
          </cell>
          <cell r="O390">
            <v>0</v>
          </cell>
          <cell r="P390" t="str">
            <v>CHOPSTICKS (WOODEN)</v>
          </cell>
          <cell r="Q390" t="str">
            <v/>
          </cell>
          <cell r="R390" t="str">
            <v/>
          </cell>
          <cell r="S390">
            <v>0</v>
          </cell>
          <cell r="T390">
            <v>0</v>
          </cell>
        </row>
        <row r="391">
          <cell r="A391">
            <v>385</v>
          </cell>
          <cell r="B391" t="str">
            <v>PK-GN-0006</v>
          </cell>
          <cell r="C391" t="str">
            <v>PLASTIC FILM 45CM*600M (LACY)</v>
          </cell>
          <cell r="D391" t="str">
            <v>General</v>
          </cell>
          <cell r="E391" t="str">
            <v>Roll</v>
          </cell>
          <cell r="F391" t="str">
            <v>600M/ROLL</v>
          </cell>
          <cell r="G391">
            <v>0</v>
          </cell>
          <cell r="H391" t="str">
            <v>Roll</v>
          </cell>
          <cell r="I391" t="str">
            <v>600M/ROLL</v>
          </cell>
          <cell r="N391">
            <v>0</v>
          </cell>
          <cell r="O391">
            <v>0</v>
          </cell>
          <cell r="P391" t="str">
            <v>PLASTIC FILM 45CM*600M (LACY)</v>
          </cell>
          <cell r="Q391" t="str">
            <v/>
          </cell>
          <cell r="R391" t="str">
            <v/>
          </cell>
          <cell r="S391">
            <v>0</v>
          </cell>
          <cell r="T391">
            <v>0</v>
          </cell>
        </row>
        <row r="392">
          <cell r="A392">
            <v>386</v>
          </cell>
          <cell r="B392" t="str">
            <v>DS-FOD-0119</v>
          </cell>
          <cell r="C392" t="str">
            <v xml:space="preserve">SZICHUAN PRESERVED VEGETABLE </v>
          </cell>
          <cell r="D392" t="str">
            <v>Food</v>
          </cell>
          <cell r="E392" t="str">
            <v>Can</v>
          </cell>
          <cell r="F392" t="str">
            <v>340G/CAN</v>
          </cell>
          <cell r="G392">
            <v>0</v>
          </cell>
          <cell r="H392" t="str">
            <v>Can</v>
          </cell>
          <cell r="I392" t="str">
            <v>340G/CAN</v>
          </cell>
          <cell r="N392">
            <v>0</v>
          </cell>
          <cell r="O392">
            <v>0</v>
          </cell>
          <cell r="P392" t="str">
            <v xml:space="preserve">SZICHUAN PRESERVED VEGETABLE </v>
          </cell>
          <cell r="Q392" t="str">
            <v/>
          </cell>
          <cell r="R392" t="str">
            <v/>
          </cell>
          <cell r="S392">
            <v>0</v>
          </cell>
          <cell r="T392">
            <v>0</v>
          </cell>
        </row>
        <row r="393">
          <cell r="A393">
            <v>387</v>
          </cell>
          <cell r="B393" t="str">
            <v>PK-BAK-0016</v>
          </cell>
          <cell r="C393" t="str">
            <v>PAPER CUPCAKE 8CM</v>
          </cell>
          <cell r="D393" t="str">
            <v>Bakery&amp; Pastry</v>
          </cell>
          <cell r="E393" t="str">
            <v>Pack</v>
          </cell>
          <cell r="F393" t="str">
            <v>100Pcs/Pack</v>
          </cell>
          <cell r="G393">
            <v>0</v>
          </cell>
          <cell r="H393" t="str">
            <v>Pack</v>
          </cell>
          <cell r="I393" t="str">
            <v>100Pcs/Pack</v>
          </cell>
          <cell r="M393" t="str">
            <v>NEW SKU FOR TESTING</v>
          </cell>
          <cell r="N393">
            <v>0</v>
          </cell>
          <cell r="O393">
            <v>0</v>
          </cell>
          <cell r="P393" t="str">
            <v>PAPER CUPCAKE 8CM</v>
          </cell>
          <cell r="Q393" t="str">
            <v/>
          </cell>
          <cell r="R393" t="str">
            <v/>
          </cell>
          <cell r="S393">
            <v>0</v>
          </cell>
          <cell r="T393">
            <v>0</v>
          </cell>
        </row>
        <row r="394">
          <cell r="A394">
            <v>388</v>
          </cell>
          <cell r="B394" t="str">
            <v>DS-FOD-0122</v>
          </cell>
          <cell r="C394" t="str">
            <v xml:space="preserve">THAI VINEGAR </v>
          </cell>
          <cell r="D394" t="str">
            <v>Food</v>
          </cell>
          <cell r="E394" t="str">
            <v>BTL</v>
          </cell>
          <cell r="F394" t="str">
            <v>700ml/Btl</v>
          </cell>
          <cell r="G394">
            <v>0</v>
          </cell>
          <cell r="H394" t="str">
            <v>BTL</v>
          </cell>
          <cell r="I394" t="str">
            <v>700ml/Btl</v>
          </cell>
          <cell r="N394">
            <v>0</v>
          </cell>
          <cell r="O394">
            <v>0</v>
          </cell>
          <cell r="P394" t="str">
            <v xml:space="preserve">THAI VINEGAR </v>
          </cell>
          <cell r="Q394" t="str">
            <v/>
          </cell>
          <cell r="R394" t="str">
            <v/>
          </cell>
          <cell r="S394">
            <v>0</v>
          </cell>
          <cell r="T394">
            <v>0</v>
          </cell>
        </row>
        <row r="395">
          <cell r="A395">
            <v>389</v>
          </cell>
          <cell r="B395" t="str">
            <v>DS-BAK-0052</v>
          </cell>
          <cell r="C395" t="str">
            <v>GLUCUSE</v>
          </cell>
          <cell r="D395" t="str">
            <v>Bakery&amp; Pastry</v>
          </cell>
          <cell r="E395" t="str">
            <v>Box</v>
          </cell>
          <cell r="F395" t="str">
            <v>1KG/BOX</v>
          </cell>
          <cell r="G395">
            <v>0</v>
          </cell>
          <cell r="H395" t="str">
            <v>Box</v>
          </cell>
          <cell r="I395" t="str">
            <v>1KG/BOX</v>
          </cell>
          <cell r="N395">
            <v>0</v>
          </cell>
          <cell r="O395">
            <v>0</v>
          </cell>
          <cell r="P395" t="str">
            <v>GLUCUSE</v>
          </cell>
          <cell r="Q395" t="str">
            <v/>
          </cell>
          <cell r="R395" t="str">
            <v/>
          </cell>
          <cell r="S395">
            <v>0</v>
          </cell>
          <cell r="T395">
            <v>0</v>
          </cell>
        </row>
        <row r="396">
          <cell r="A396">
            <v>390</v>
          </cell>
          <cell r="B396" t="str">
            <v>DS-FOD-0127</v>
          </cell>
          <cell r="C396" t="str">
            <v xml:space="preserve">SEASONING (AJINO MOTO) </v>
          </cell>
          <cell r="D396" t="str">
            <v>Food</v>
          </cell>
          <cell r="E396" t="str">
            <v>Pack</v>
          </cell>
          <cell r="F396" t="str">
            <v>500G/PACK</v>
          </cell>
          <cell r="G396">
            <v>0</v>
          </cell>
          <cell r="H396" t="str">
            <v>Pack</v>
          </cell>
          <cell r="I396" t="str">
            <v>500G/PACK</v>
          </cell>
          <cell r="N396">
            <v>0</v>
          </cell>
          <cell r="O396">
            <v>0</v>
          </cell>
          <cell r="P396" t="str">
            <v xml:space="preserve">SEASONING (AJINO MOTO) </v>
          </cell>
          <cell r="Q396" t="str">
            <v/>
          </cell>
          <cell r="R396" t="str">
            <v/>
          </cell>
          <cell r="S396">
            <v>0</v>
          </cell>
          <cell r="T396">
            <v>0</v>
          </cell>
        </row>
        <row r="397">
          <cell r="A397">
            <v>391</v>
          </cell>
          <cell r="B397" t="str">
            <v>TL-GN-0005</v>
          </cell>
          <cell r="C397" t="str">
            <v>DISH WASHING SPONG</v>
          </cell>
          <cell r="D397" t="str">
            <v>General</v>
          </cell>
          <cell r="E397" t="str">
            <v>Pack</v>
          </cell>
          <cell r="F397" t="str">
            <v>12PCS/PACK</v>
          </cell>
          <cell r="G397">
            <v>0</v>
          </cell>
          <cell r="H397" t="str">
            <v>PKT</v>
          </cell>
          <cell r="I397" t="str">
            <v>12PCS/PACK</v>
          </cell>
          <cell r="N397">
            <v>0</v>
          </cell>
          <cell r="O397">
            <v>0</v>
          </cell>
          <cell r="P397" t="str">
            <v>DISH WASHING SPONG</v>
          </cell>
          <cell r="Q397" t="str">
            <v/>
          </cell>
          <cell r="R397" t="str">
            <v/>
          </cell>
          <cell r="S397">
            <v>0</v>
          </cell>
          <cell r="T397">
            <v>0</v>
          </cell>
        </row>
        <row r="398">
          <cell r="A398">
            <v>392</v>
          </cell>
          <cell r="B398" t="str">
            <v>DS-BEV-0073</v>
          </cell>
          <cell r="C398" t="str">
            <v xml:space="preserve">FIJI MINERAL WATER </v>
          </cell>
          <cell r="D398" t="str">
            <v>Beverage</v>
          </cell>
          <cell r="E398" t="str">
            <v>BTL</v>
          </cell>
          <cell r="F398" t="str">
            <v>500ml/Btl</v>
          </cell>
          <cell r="G398">
            <v>0</v>
          </cell>
          <cell r="H398" t="str">
            <v>BTL</v>
          </cell>
          <cell r="I398" t="str">
            <v>500ml/Btl</v>
          </cell>
          <cell r="N398">
            <v>0</v>
          </cell>
          <cell r="O398">
            <v>0</v>
          </cell>
          <cell r="P398" t="str">
            <v xml:space="preserve">FIJI MINERAL WATER </v>
          </cell>
          <cell r="Q398" t="str">
            <v/>
          </cell>
          <cell r="R398" t="str">
            <v/>
          </cell>
          <cell r="S398">
            <v>0</v>
          </cell>
          <cell r="T398">
            <v>0</v>
          </cell>
        </row>
        <row r="399">
          <cell r="A399">
            <v>393</v>
          </cell>
          <cell r="B399" t="str">
            <v>TL-GN-0006</v>
          </cell>
          <cell r="C399" t="str">
            <v>OVEN GLOVES</v>
          </cell>
          <cell r="D399" t="str">
            <v>General</v>
          </cell>
          <cell r="E399" t="str">
            <v>PIAR</v>
          </cell>
          <cell r="F399" t="str">
            <v>PIAR</v>
          </cell>
          <cell r="G399">
            <v>0</v>
          </cell>
          <cell r="H399" t="str">
            <v>PIAR</v>
          </cell>
          <cell r="I399" t="str">
            <v>PIAR</v>
          </cell>
          <cell r="N399">
            <v>0</v>
          </cell>
          <cell r="O399">
            <v>0</v>
          </cell>
          <cell r="P399" t="str">
            <v>OVEN GLOVES</v>
          </cell>
          <cell r="Q399" t="str">
            <v/>
          </cell>
          <cell r="R399" t="str">
            <v/>
          </cell>
          <cell r="S399">
            <v>0</v>
          </cell>
          <cell r="T399">
            <v>0</v>
          </cell>
        </row>
        <row r="400">
          <cell r="A400">
            <v>394</v>
          </cell>
          <cell r="B400" t="str">
            <v>TL-GN-0007</v>
          </cell>
          <cell r="C400" t="str">
            <v>PRE-FILTER WATER FILTER</v>
          </cell>
          <cell r="D400" t="str">
            <v>General</v>
          </cell>
          <cell r="E400" t="str">
            <v>PCS</v>
          </cell>
          <cell r="F400" t="str">
            <v>PCS</v>
          </cell>
          <cell r="G400">
            <v>0</v>
          </cell>
          <cell r="H400" t="str">
            <v>PCS</v>
          </cell>
          <cell r="I400" t="str">
            <v>PCS</v>
          </cell>
          <cell r="N400">
            <v>0</v>
          </cell>
          <cell r="O400">
            <v>0</v>
          </cell>
          <cell r="P400" t="str">
            <v>PRE-FILTER WATER FILTER</v>
          </cell>
          <cell r="Q400" t="str">
            <v/>
          </cell>
          <cell r="R400" t="str">
            <v/>
          </cell>
          <cell r="S400">
            <v>0</v>
          </cell>
          <cell r="T400">
            <v>0</v>
          </cell>
        </row>
        <row r="401">
          <cell r="A401">
            <v>395</v>
          </cell>
          <cell r="B401" t="str">
            <v>DS-FOD-0162</v>
          </cell>
          <cell r="C401" t="str">
            <v>DEMI GLACE BROWN KNOR</v>
          </cell>
          <cell r="D401" t="str">
            <v>Food</v>
          </cell>
          <cell r="E401" t="str">
            <v>BOX</v>
          </cell>
          <cell r="F401" t="str">
            <v>1KG/BOX</v>
          </cell>
          <cell r="G401">
            <v>0</v>
          </cell>
          <cell r="H401" t="str">
            <v>BOX</v>
          </cell>
          <cell r="I401" t="str">
            <v>1KG/BOX</v>
          </cell>
          <cell r="N401">
            <v>0</v>
          </cell>
          <cell r="O401">
            <v>0</v>
          </cell>
          <cell r="P401" t="str">
            <v>DEMI GLACE BROWN KNOR</v>
          </cell>
          <cell r="Q401" t="str">
            <v/>
          </cell>
          <cell r="R401" t="str">
            <v/>
          </cell>
          <cell r="S401">
            <v>0</v>
          </cell>
          <cell r="T401">
            <v>0</v>
          </cell>
        </row>
        <row r="402">
          <cell r="A402">
            <v>396</v>
          </cell>
          <cell r="B402" t="str">
            <v>TL-GN-0008</v>
          </cell>
          <cell r="C402" t="str">
            <v>TOP GLOVES</v>
          </cell>
          <cell r="D402" t="str">
            <v>General</v>
          </cell>
          <cell r="E402" t="str">
            <v>BOX</v>
          </cell>
          <cell r="F402" t="str">
            <v>100PCS/BOX</v>
          </cell>
          <cell r="G402">
            <v>0</v>
          </cell>
          <cell r="H402" t="str">
            <v>BOX</v>
          </cell>
          <cell r="I402" t="str">
            <v>100PCS/BOX</v>
          </cell>
          <cell r="N402">
            <v>0</v>
          </cell>
          <cell r="O402">
            <v>0</v>
          </cell>
          <cell r="P402" t="str">
            <v>TOP GLOVES</v>
          </cell>
          <cell r="Q402" t="str">
            <v/>
          </cell>
          <cell r="R402" t="str">
            <v/>
          </cell>
          <cell r="S402">
            <v>0</v>
          </cell>
          <cell r="T402">
            <v>0</v>
          </cell>
        </row>
        <row r="403">
          <cell r="A403">
            <v>397</v>
          </cell>
          <cell r="B403" t="str">
            <v>DS-FOD-0095</v>
          </cell>
          <cell r="C403" t="str">
            <v>KETCH UP TOMATO (KK 300ML)</v>
          </cell>
          <cell r="D403" t="str">
            <v>Food</v>
          </cell>
          <cell r="E403" t="str">
            <v>BTL</v>
          </cell>
          <cell r="F403" t="str">
            <v>300ML/BTL</v>
          </cell>
          <cell r="G403">
            <v>0</v>
          </cell>
          <cell r="H403" t="str">
            <v>BTL</v>
          </cell>
          <cell r="I403" t="str">
            <v>300ML/BTL</v>
          </cell>
          <cell r="N403">
            <v>0</v>
          </cell>
          <cell r="O403">
            <v>0</v>
          </cell>
          <cell r="P403" t="str">
            <v>KETCH UP TOMATO (KK 300ML)</v>
          </cell>
          <cell r="Q403" t="str">
            <v/>
          </cell>
          <cell r="R403" t="str">
            <v/>
          </cell>
          <cell r="S403">
            <v>0</v>
          </cell>
          <cell r="T403">
            <v>0</v>
          </cell>
        </row>
        <row r="404">
          <cell r="A404">
            <v>398</v>
          </cell>
          <cell r="B404" t="str">
            <v>DS-BAK-0023</v>
          </cell>
          <cell r="C404" t="str">
            <v>WHITE CHOCOLATE</v>
          </cell>
          <cell r="D404" t="str">
            <v>Bakery&amp; Pastry</v>
          </cell>
          <cell r="E404" t="str">
            <v>Pack</v>
          </cell>
          <cell r="F404" t="str">
            <v>1Kg/Pack</v>
          </cell>
          <cell r="G404">
            <v>0</v>
          </cell>
          <cell r="H404" t="str">
            <v>Pack</v>
          </cell>
          <cell r="I404" t="str">
            <v>1Kg/Pack</v>
          </cell>
          <cell r="N404">
            <v>0</v>
          </cell>
          <cell r="O404">
            <v>0</v>
          </cell>
          <cell r="P404" t="str">
            <v>WHITE CHOCOLATE</v>
          </cell>
          <cell r="Q404" t="str">
            <v/>
          </cell>
          <cell r="R404" t="str">
            <v/>
          </cell>
          <cell r="S404">
            <v>0</v>
          </cell>
          <cell r="T404">
            <v>0</v>
          </cell>
        </row>
        <row r="405">
          <cell r="A405">
            <v>399</v>
          </cell>
          <cell r="B405" t="str">
            <v>DS-FOD-0101</v>
          </cell>
          <cell r="C405" t="str">
            <v>SCALLOP (ស្កាឡុប)</v>
          </cell>
          <cell r="D405" t="str">
            <v>Food</v>
          </cell>
          <cell r="E405" t="str">
            <v>Pack</v>
          </cell>
          <cell r="F405" t="str">
            <v>800g/Pack</v>
          </cell>
          <cell r="G405">
            <v>0</v>
          </cell>
          <cell r="H405" t="str">
            <v>Pack</v>
          </cell>
          <cell r="I405" t="str">
            <v>800g/Pack</v>
          </cell>
          <cell r="N405">
            <v>0</v>
          </cell>
          <cell r="O405">
            <v>0</v>
          </cell>
          <cell r="P405" t="str">
            <v>SCALLOP (ស្កាឡុប)</v>
          </cell>
          <cell r="Q405" t="str">
            <v/>
          </cell>
          <cell r="R405" t="str">
            <v/>
          </cell>
          <cell r="S405">
            <v>0</v>
          </cell>
          <cell r="T405">
            <v>0</v>
          </cell>
        </row>
        <row r="406">
          <cell r="A406">
            <v>400</v>
          </cell>
          <cell r="B406" t="str">
            <v>DS-FOD-0102</v>
          </cell>
          <cell r="C406" t="str">
            <v>ABALONE (ប៉ាវហ៊ឺ)</v>
          </cell>
          <cell r="D406" t="str">
            <v>Food</v>
          </cell>
          <cell r="E406" t="str">
            <v>Pack</v>
          </cell>
          <cell r="F406" t="str">
            <v>300g/Pack</v>
          </cell>
          <cell r="G406">
            <v>0</v>
          </cell>
          <cell r="H406" t="str">
            <v>Pack</v>
          </cell>
          <cell r="I406" t="str">
            <v>300g/Pack</v>
          </cell>
          <cell r="N406">
            <v>0</v>
          </cell>
          <cell r="O406">
            <v>0</v>
          </cell>
          <cell r="P406" t="str">
            <v>ABALONE (ប៉ាវហ៊ឺ)</v>
          </cell>
          <cell r="Q406" t="str">
            <v/>
          </cell>
          <cell r="R406" t="str">
            <v/>
          </cell>
          <cell r="S406" t="e">
            <v>#REF!</v>
          </cell>
          <cell r="T406" t="str">
            <v>PAPRIKA POWDER 70G</v>
          </cell>
        </row>
        <row r="407">
          <cell r="A407">
            <v>401</v>
          </cell>
          <cell r="B407" t="str">
            <v>DS-FOD-0052</v>
          </cell>
          <cell r="C407" t="str">
            <v>MINI BUTTER ANCHOR</v>
          </cell>
          <cell r="D407" t="str">
            <v>Bakery&amp; Pastry</v>
          </cell>
          <cell r="E407" t="str">
            <v>PCS</v>
          </cell>
          <cell r="F407" t="str">
            <v>10G/PC</v>
          </cell>
          <cell r="G407">
            <v>0</v>
          </cell>
          <cell r="H407" t="str">
            <v>PCS</v>
          </cell>
          <cell r="I407" t="str">
            <v>10G/PC</v>
          </cell>
          <cell r="N407">
            <v>0</v>
          </cell>
          <cell r="O407">
            <v>0</v>
          </cell>
          <cell r="P407" t="str">
            <v>MINI BUTTER ANCHOR</v>
          </cell>
          <cell r="Q407" t="str">
            <v/>
          </cell>
          <cell r="R407" t="str">
            <v/>
          </cell>
          <cell r="S407" t="e">
            <v>#REF!</v>
          </cell>
          <cell r="T407" t="str">
            <v>PAPRIKA POWDER 70G</v>
          </cell>
        </row>
        <row r="408">
          <cell r="A408">
            <v>402</v>
          </cell>
          <cell r="B408" t="str">
            <v>TL-GN-0009</v>
          </cell>
          <cell r="C408" t="str">
            <v>LUNA T-SHIRT (S)</v>
          </cell>
          <cell r="D408" t="str">
            <v>General</v>
          </cell>
          <cell r="E408" t="str">
            <v>PCS</v>
          </cell>
          <cell r="F408" t="str">
            <v>PCS</v>
          </cell>
          <cell r="G408">
            <v>0</v>
          </cell>
          <cell r="H408" t="str">
            <v>PCS</v>
          </cell>
          <cell r="I408" t="str">
            <v>PCS</v>
          </cell>
          <cell r="L408" t="str">
            <v>UNIFORM</v>
          </cell>
          <cell r="N408">
            <v>0</v>
          </cell>
          <cell r="O408">
            <v>0</v>
          </cell>
          <cell r="P408" t="str">
            <v>LUNA T-SHIRT (S)</v>
          </cell>
          <cell r="Q408" t="str">
            <v/>
          </cell>
          <cell r="R408" t="str">
            <v/>
          </cell>
          <cell r="S408" t="e">
            <v>#REF!</v>
          </cell>
          <cell r="T408" t="str">
            <v>PAPRIKA POWDER 70G</v>
          </cell>
        </row>
        <row r="409">
          <cell r="A409">
            <v>403</v>
          </cell>
          <cell r="B409" t="str">
            <v>TL-GN-0010</v>
          </cell>
          <cell r="C409" t="str">
            <v>LUNA T-SHIRT (M)</v>
          </cell>
          <cell r="D409" t="str">
            <v>General</v>
          </cell>
          <cell r="E409" t="str">
            <v>PCS</v>
          </cell>
          <cell r="F409" t="str">
            <v>PCS</v>
          </cell>
          <cell r="G409">
            <v>0</v>
          </cell>
          <cell r="H409" t="str">
            <v>PCS</v>
          </cell>
          <cell r="I409" t="str">
            <v>PCS</v>
          </cell>
          <cell r="L409" t="str">
            <v>UNIFORM</v>
          </cell>
          <cell r="N409">
            <v>0</v>
          </cell>
          <cell r="O409">
            <v>0</v>
          </cell>
          <cell r="P409" t="str">
            <v>LUNA T-SHIRT (M)</v>
          </cell>
          <cell r="Q409" t="str">
            <v/>
          </cell>
          <cell r="R409" t="str">
            <v/>
          </cell>
          <cell r="S409" t="e">
            <v>#REF!</v>
          </cell>
          <cell r="T409" t="str">
            <v>PAPRIKA POWDER 70G</v>
          </cell>
        </row>
        <row r="410">
          <cell r="A410">
            <v>404</v>
          </cell>
          <cell r="B410" t="str">
            <v>TL-GN-0011</v>
          </cell>
          <cell r="C410" t="str">
            <v>LUNA T-SHIRT (L)</v>
          </cell>
          <cell r="D410" t="str">
            <v>General</v>
          </cell>
          <cell r="E410" t="str">
            <v>PCS</v>
          </cell>
          <cell r="F410" t="str">
            <v>PCS</v>
          </cell>
          <cell r="G410">
            <v>0</v>
          </cell>
          <cell r="H410" t="str">
            <v>PCS</v>
          </cell>
          <cell r="I410" t="str">
            <v>PCS</v>
          </cell>
          <cell r="L410" t="str">
            <v>UNIFORM</v>
          </cell>
          <cell r="N410">
            <v>0</v>
          </cell>
          <cell r="O410">
            <v>0</v>
          </cell>
          <cell r="P410" t="str">
            <v>LUNA T-SHIRT (L)</v>
          </cell>
          <cell r="Q410" t="str">
            <v/>
          </cell>
          <cell r="R410" t="str">
            <v/>
          </cell>
          <cell r="S410" t="e">
            <v>#REF!</v>
          </cell>
          <cell r="T410" t="str">
            <v>PAPRIKA POWDER 70G</v>
          </cell>
        </row>
        <row r="411">
          <cell r="A411">
            <v>405</v>
          </cell>
          <cell r="B411" t="str">
            <v>TL-GN-0012</v>
          </cell>
          <cell r="C411" t="str">
            <v>LUNA T-SHIRT (XL)</v>
          </cell>
          <cell r="D411" t="str">
            <v>General</v>
          </cell>
          <cell r="E411" t="str">
            <v>PCS</v>
          </cell>
          <cell r="F411" t="str">
            <v>PCS</v>
          </cell>
          <cell r="G411">
            <v>0</v>
          </cell>
          <cell r="H411" t="str">
            <v>PCS</v>
          </cell>
          <cell r="I411" t="str">
            <v>PCS</v>
          </cell>
          <cell r="L411" t="str">
            <v>UNIFORM</v>
          </cell>
          <cell r="N411">
            <v>0</v>
          </cell>
          <cell r="O411">
            <v>0</v>
          </cell>
          <cell r="P411" t="str">
            <v>LUNA T-SHIRT (XL)</v>
          </cell>
          <cell r="Q411" t="str">
            <v/>
          </cell>
          <cell r="R411" t="str">
            <v/>
          </cell>
          <cell r="S411" t="e">
            <v>#REF!</v>
          </cell>
          <cell r="T411" t="str">
            <v>PAPRIKA POWDER 70G</v>
          </cell>
        </row>
        <row r="412">
          <cell r="A412">
            <v>406</v>
          </cell>
          <cell r="B412" t="str">
            <v>TL-GN-0013</v>
          </cell>
          <cell r="C412" t="str">
            <v>LUNA APRON</v>
          </cell>
          <cell r="D412" t="str">
            <v>General</v>
          </cell>
          <cell r="E412" t="str">
            <v>PCS</v>
          </cell>
          <cell r="F412" t="str">
            <v>PCS</v>
          </cell>
          <cell r="G412">
            <v>0</v>
          </cell>
          <cell r="H412" t="str">
            <v>PCS</v>
          </cell>
          <cell r="I412" t="str">
            <v>PCS</v>
          </cell>
          <cell r="L412" t="str">
            <v>UNIFORM</v>
          </cell>
          <cell r="N412">
            <v>0</v>
          </cell>
          <cell r="O412">
            <v>0</v>
          </cell>
          <cell r="P412" t="str">
            <v>LUNA APRON</v>
          </cell>
          <cell r="Q412" t="str">
            <v/>
          </cell>
          <cell r="R412" t="str">
            <v/>
          </cell>
          <cell r="S412" t="e">
            <v>#REF!</v>
          </cell>
          <cell r="T412" t="str">
            <v>PAPRIKA POWDER 70G</v>
          </cell>
        </row>
        <row r="413">
          <cell r="A413">
            <v>407</v>
          </cell>
          <cell r="B413" t="str">
            <v>TL-GN-0014</v>
          </cell>
          <cell r="C413" t="str">
            <v>Loaf Pan ( Non-stick ) sam 2022</v>
          </cell>
          <cell r="D413" t="str">
            <v>General</v>
          </cell>
          <cell r="E413" t="str">
            <v>PCS</v>
          </cell>
          <cell r="F413" t="str">
            <v>PCS</v>
          </cell>
          <cell r="G413">
            <v>0</v>
          </cell>
          <cell r="H413" t="str">
            <v>PCS</v>
          </cell>
          <cell r="I413" t="str">
            <v>PCS</v>
          </cell>
          <cell r="N413">
            <v>0</v>
          </cell>
          <cell r="O413">
            <v>0</v>
          </cell>
          <cell r="P413" t="str">
            <v>Loaf Pan ( Non-stick ) sam 2022</v>
          </cell>
          <cell r="Q413" t="str">
            <v/>
          </cell>
          <cell r="R413" t="str">
            <v/>
          </cell>
          <cell r="S413" t="e">
            <v>#REF!</v>
          </cell>
          <cell r="T413" t="str">
            <v>PAPRIKA POWDER 70G</v>
          </cell>
        </row>
        <row r="414">
          <cell r="A414">
            <v>408</v>
          </cell>
          <cell r="B414" t="str">
            <v>TL-GN0015</v>
          </cell>
          <cell r="C414" t="str">
            <v>STAINLESS STEEL SPONGS</v>
          </cell>
          <cell r="D414" t="str">
            <v>General</v>
          </cell>
          <cell r="E414" t="str">
            <v>PACK</v>
          </cell>
          <cell r="F414" t="str">
            <v>12PCS/PACK</v>
          </cell>
          <cell r="G414">
            <v>0</v>
          </cell>
          <cell r="H414" t="str">
            <v>PACK</v>
          </cell>
          <cell r="I414" t="str">
            <v>12PCS/PACK</v>
          </cell>
          <cell r="N414">
            <v>0</v>
          </cell>
          <cell r="O414">
            <v>0</v>
          </cell>
          <cell r="P414" t="str">
            <v>STAINLESS STEEL SPONGS</v>
          </cell>
          <cell r="Q414" t="str">
            <v/>
          </cell>
          <cell r="R414" t="str">
            <v/>
          </cell>
          <cell r="S414" t="e">
            <v>#REF!</v>
          </cell>
          <cell r="T414" t="str">
            <v>PAPRIKA POWDER 70G</v>
          </cell>
        </row>
        <row r="415">
          <cell r="A415">
            <v>409</v>
          </cell>
          <cell r="B415" t="str">
            <v>TL-FOD-0001</v>
          </cell>
          <cell r="C415" t="str">
            <v>Food Processor</v>
          </cell>
          <cell r="D415" t="str">
            <v>Food</v>
          </cell>
          <cell r="E415" t="str">
            <v>Set</v>
          </cell>
          <cell r="F415" t="str">
            <v>Set</v>
          </cell>
          <cell r="G415">
            <v>0</v>
          </cell>
          <cell r="H415" t="str">
            <v>Set</v>
          </cell>
          <cell r="I415" t="str">
            <v>Set</v>
          </cell>
          <cell r="N415">
            <v>0</v>
          </cell>
          <cell r="O415">
            <v>0</v>
          </cell>
          <cell r="P415" t="str">
            <v>Food Processor</v>
          </cell>
          <cell r="Q415" t="str">
            <v/>
          </cell>
          <cell r="R415" t="str">
            <v/>
          </cell>
          <cell r="S415" t="e">
            <v>#REF!</v>
          </cell>
          <cell r="T415" t="str">
            <v>PAPRIKA POWDER 70G</v>
          </cell>
        </row>
        <row r="416">
          <cell r="A416">
            <v>410</v>
          </cell>
          <cell r="B416" t="str">
            <v>DS-BEV-0074</v>
          </cell>
          <cell r="C416" t="str">
            <v>PASSION SYRUP</v>
          </cell>
          <cell r="D416" t="str">
            <v>Beverage</v>
          </cell>
          <cell r="E416" t="str">
            <v>BTL</v>
          </cell>
          <cell r="F416" t="str">
            <v>360ML/BTL</v>
          </cell>
          <cell r="G416">
            <v>0</v>
          </cell>
          <cell r="H416" t="str">
            <v>BTL</v>
          </cell>
          <cell r="I416" t="str">
            <v>360ML/BTL</v>
          </cell>
          <cell r="N416">
            <v>0</v>
          </cell>
          <cell r="O416">
            <v>0</v>
          </cell>
          <cell r="P416" t="str">
            <v>PASSION SYRUP</v>
          </cell>
          <cell r="Q416" t="str">
            <v/>
          </cell>
          <cell r="R416" t="str">
            <v/>
          </cell>
          <cell r="S416" t="e">
            <v>#REF!</v>
          </cell>
          <cell r="T416" t="str">
            <v>PAPRIKA POWDER 70G</v>
          </cell>
        </row>
        <row r="417">
          <cell r="A417">
            <v>411</v>
          </cell>
          <cell r="B417" t="str">
            <v>DS-BEV-0075</v>
          </cell>
          <cell r="C417" t="str">
            <v xml:space="preserve">NESTLE 3IN1 </v>
          </cell>
          <cell r="D417" t="str">
            <v>Beverage</v>
          </cell>
          <cell r="E417" t="str">
            <v>PACK</v>
          </cell>
          <cell r="F417" t="str">
            <v>27Pcs/Pack</v>
          </cell>
          <cell r="G417">
            <v>0</v>
          </cell>
          <cell r="H417" t="str">
            <v>PACK</v>
          </cell>
          <cell r="I417" t="str">
            <v>27Pcs/Pack</v>
          </cell>
          <cell r="N417">
            <v>0</v>
          </cell>
          <cell r="O417">
            <v>0</v>
          </cell>
          <cell r="P417" t="str">
            <v xml:space="preserve">NESTLE 3IN1 </v>
          </cell>
          <cell r="Q417" t="str">
            <v/>
          </cell>
          <cell r="R417" t="str">
            <v/>
          </cell>
          <cell r="S417" t="e">
            <v>#REF!</v>
          </cell>
          <cell r="T417" t="str">
            <v>PAPRIKA POWDER 70G</v>
          </cell>
        </row>
        <row r="418">
          <cell r="A418">
            <v>412</v>
          </cell>
          <cell r="B418" t="str">
            <v>DS-BEV-0076</v>
          </cell>
          <cell r="C418" t="str">
            <v xml:space="preserve">COLORFUL BALL </v>
          </cell>
          <cell r="D418" t="str">
            <v>Beverage</v>
          </cell>
          <cell r="E418" t="str">
            <v>Can</v>
          </cell>
          <cell r="F418" t="str">
            <v>250G/CAN</v>
          </cell>
          <cell r="G418">
            <v>0</v>
          </cell>
          <cell r="H418" t="str">
            <v>Can</v>
          </cell>
          <cell r="I418" t="str">
            <v>250G/CAN</v>
          </cell>
          <cell r="N418">
            <v>0</v>
          </cell>
          <cell r="O418">
            <v>0</v>
          </cell>
          <cell r="P418" t="str">
            <v xml:space="preserve">COLORFUL BALL </v>
          </cell>
          <cell r="Q418" t="str">
            <v/>
          </cell>
          <cell r="R418" t="str">
            <v/>
          </cell>
          <cell r="S418" t="e">
            <v>#REF!</v>
          </cell>
          <cell r="T418" t="str">
            <v>PAPRIKA POWDER 70G</v>
          </cell>
        </row>
        <row r="419">
          <cell r="A419">
            <v>413</v>
          </cell>
          <cell r="B419" t="str">
            <v>DS-BAK-0024</v>
          </cell>
          <cell r="C419" t="str">
            <v xml:space="preserve">BAKING PAPER </v>
          </cell>
          <cell r="D419" t="str">
            <v>Bakery&amp; Pastry</v>
          </cell>
          <cell r="E419" t="str">
            <v>BOX</v>
          </cell>
          <cell r="F419" t="str">
            <v>500F*60*40</v>
          </cell>
          <cell r="G419">
            <v>0</v>
          </cell>
          <cell r="H419" t="str">
            <v>BOX</v>
          </cell>
          <cell r="I419" t="str">
            <v>500F*60*40</v>
          </cell>
          <cell r="N419">
            <v>0</v>
          </cell>
          <cell r="O419">
            <v>0</v>
          </cell>
          <cell r="P419" t="str">
            <v xml:space="preserve">BAKING PAPER </v>
          </cell>
          <cell r="Q419" t="str">
            <v/>
          </cell>
          <cell r="R419" t="str">
            <v/>
          </cell>
          <cell r="S419" t="e">
            <v>#REF!</v>
          </cell>
          <cell r="T419" t="str">
            <v>PAPRIKA POWDER 70G</v>
          </cell>
        </row>
        <row r="420">
          <cell r="A420">
            <v>414</v>
          </cell>
          <cell r="B420" t="str">
            <v>FR-FOD-00169</v>
          </cell>
          <cell r="C420" t="str">
            <v xml:space="preserve">SOUR CREAM </v>
          </cell>
          <cell r="D420" t="str">
            <v>Food</v>
          </cell>
          <cell r="E420" t="str">
            <v>Box</v>
          </cell>
          <cell r="F420" t="str">
            <v>Box</v>
          </cell>
          <cell r="G420">
            <v>0</v>
          </cell>
          <cell r="H420" t="str">
            <v>Box</v>
          </cell>
          <cell r="I420" t="str">
            <v>Box</v>
          </cell>
          <cell r="N420">
            <v>0</v>
          </cell>
          <cell r="O420">
            <v>0</v>
          </cell>
          <cell r="P420" t="str">
            <v xml:space="preserve">SOUR CREAM </v>
          </cell>
          <cell r="Q420" t="str">
            <v/>
          </cell>
          <cell r="R420" t="str">
            <v/>
          </cell>
          <cell r="S420" t="e">
            <v>#REF!</v>
          </cell>
          <cell r="T420" t="str">
            <v>PAPRIKA POWDER 70G</v>
          </cell>
        </row>
        <row r="421">
          <cell r="A421">
            <v>415</v>
          </cell>
          <cell r="B421" t="str">
            <v>DS-GN-0031</v>
          </cell>
          <cell r="C421" t="str">
            <v>SUN PAPER BAG 30X100</v>
          </cell>
          <cell r="D421" t="str">
            <v>General</v>
          </cell>
          <cell r="E421" t="str">
            <v>Pack</v>
          </cell>
          <cell r="F421" t="str">
            <v>1Pack/100PC</v>
          </cell>
          <cell r="G421">
            <v>0</v>
          </cell>
          <cell r="H421" t="str">
            <v>Pack</v>
          </cell>
          <cell r="I421" t="str">
            <v>1Pack/100PC</v>
          </cell>
          <cell r="N421">
            <v>0</v>
          </cell>
          <cell r="O421">
            <v>0</v>
          </cell>
          <cell r="P421" t="str">
            <v>SUN PAPER BAG 30X100</v>
          </cell>
          <cell r="Q421" t="str">
            <v/>
          </cell>
          <cell r="R421" t="str">
            <v/>
          </cell>
          <cell r="S421" t="e">
            <v>#REF!</v>
          </cell>
          <cell r="T421" t="str">
            <v>PAPRIKA POWDER 70G</v>
          </cell>
        </row>
        <row r="422">
          <cell r="A422">
            <v>416</v>
          </cell>
          <cell r="B422" t="str">
            <v>DS-BEV-0077</v>
          </cell>
          <cell r="C422" t="str">
            <v>CLASSIC CAREMEL SYRUP 750ML</v>
          </cell>
          <cell r="D422" t="str">
            <v>Beverage</v>
          </cell>
          <cell r="E422" t="str">
            <v>BLT</v>
          </cell>
          <cell r="F422" t="str">
            <v>1BTL/750ML</v>
          </cell>
          <cell r="G422">
            <v>0</v>
          </cell>
          <cell r="H422" t="str">
            <v>BLT</v>
          </cell>
          <cell r="I422" t="str">
            <v>1BTL/750ML</v>
          </cell>
          <cell r="J422">
            <v>0</v>
          </cell>
          <cell r="N422">
            <v>0</v>
          </cell>
          <cell r="O422">
            <v>0</v>
          </cell>
          <cell r="P422" t="str">
            <v>CLASSIC CAREMEL SYRUP 750ML</v>
          </cell>
          <cell r="Q422" t="str">
            <v/>
          </cell>
          <cell r="R422" t="str">
            <v/>
          </cell>
          <cell r="S422" t="e">
            <v>#REF!</v>
          </cell>
          <cell r="T422" t="str">
            <v>PAPRIKA POWDER 70G</v>
          </cell>
        </row>
        <row r="423">
          <cell r="A423">
            <v>417</v>
          </cell>
          <cell r="B423" t="str">
            <v>DS-BAK-0025</v>
          </cell>
          <cell r="C423" t="str">
            <v>Alloy Sheet Pan SN1048 ( Tray Black )</v>
          </cell>
          <cell r="D423" t="str">
            <v>Bakery&amp; Pastry</v>
          </cell>
          <cell r="E423" t="str">
            <v>PCS</v>
          </cell>
          <cell r="F423" t="str">
            <v>PCS</v>
          </cell>
          <cell r="G423">
            <v>0</v>
          </cell>
          <cell r="H423" t="str">
            <v>PCS</v>
          </cell>
          <cell r="I423" t="str">
            <v>PCS</v>
          </cell>
          <cell r="N423">
            <v>0</v>
          </cell>
          <cell r="O423">
            <v>0</v>
          </cell>
          <cell r="P423" t="str">
            <v>Alloy Sheet Pan SN1048 ( Tray Black )</v>
          </cell>
          <cell r="Q423" t="str">
            <v/>
          </cell>
          <cell r="R423" t="str">
            <v/>
          </cell>
          <cell r="S423" t="e">
            <v>#REF!</v>
          </cell>
          <cell r="T423" t="str">
            <v>PAPRIKA POWDER 70G</v>
          </cell>
        </row>
        <row r="424">
          <cell r="A424">
            <v>418</v>
          </cell>
          <cell r="B424" t="str">
            <v>FR-FOD-0169</v>
          </cell>
          <cell r="C424" t="str">
            <v>Bean Sprout</v>
          </cell>
          <cell r="D424" t="str">
            <v>Food</v>
          </cell>
          <cell r="E424" t="str">
            <v>KG</v>
          </cell>
          <cell r="F424" t="str">
            <v>KG</v>
          </cell>
          <cell r="G424">
            <v>0</v>
          </cell>
          <cell r="H424" t="str">
            <v>KG</v>
          </cell>
          <cell r="I424" t="str">
            <v>KG</v>
          </cell>
          <cell r="N424">
            <v>0</v>
          </cell>
          <cell r="O424">
            <v>0</v>
          </cell>
          <cell r="P424" t="str">
            <v>Bean Sprout</v>
          </cell>
          <cell r="Q424" t="str">
            <v/>
          </cell>
          <cell r="R424" t="str">
            <v/>
          </cell>
          <cell r="S424" t="e">
            <v>#REF!</v>
          </cell>
          <cell r="T424" t="str">
            <v>PAPRIKA POWDER 70G</v>
          </cell>
        </row>
        <row r="425">
          <cell r="A425">
            <v>419</v>
          </cell>
          <cell r="B425" t="str">
            <v>DS-BEV-0078</v>
          </cell>
          <cell r="C425" t="str">
            <v>LACTASOY 330ML</v>
          </cell>
          <cell r="D425" t="str">
            <v>Beverage</v>
          </cell>
          <cell r="E425" t="str">
            <v>BTL</v>
          </cell>
          <cell r="F425" t="str">
            <v>1BTL/330ML</v>
          </cell>
          <cell r="G425">
            <v>0</v>
          </cell>
          <cell r="H425" t="str">
            <v>BTL</v>
          </cell>
          <cell r="I425" t="str">
            <v>1BTL/330ML</v>
          </cell>
          <cell r="N425">
            <v>0</v>
          </cell>
          <cell r="O425">
            <v>0</v>
          </cell>
          <cell r="P425" t="str">
            <v>LACTASOY 330ML</v>
          </cell>
          <cell r="Q425" t="str">
            <v/>
          </cell>
          <cell r="R425" t="str">
            <v/>
          </cell>
          <cell r="S425" t="e">
            <v>#REF!</v>
          </cell>
          <cell r="T425" t="str">
            <v>PAPRIKA POWDER 70G</v>
          </cell>
        </row>
        <row r="426">
          <cell r="A426">
            <v>420</v>
          </cell>
          <cell r="B426" t="str">
            <v>DS-FOD-0163</v>
          </cell>
          <cell r="C426" t="str">
            <v>BASIL LEAVES</v>
          </cell>
          <cell r="D426" t="str">
            <v>FOOD</v>
          </cell>
          <cell r="E426" t="str">
            <v>CAN</v>
          </cell>
          <cell r="F426" t="str">
            <v>30G/CAN</v>
          </cell>
          <cell r="G426">
            <v>0</v>
          </cell>
          <cell r="H426" t="str">
            <v>CAN</v>
          </cell>
          <cell r="I426" t="str">
            <v>30G/CAN</v>
          </cell>
          <cell r="N426">
            <v>0</v>
          </cell>
          <cell r="O426">
            <v>0</v>
          </cell>
          <cell r="P426" t="str">
            <v>BASIL LEAVES</v>
          </cell>
          <cell r="Q426" t="str">
            <v/>
          </cell>
          <cell r="R426" t="str">
            <v/>
          </cell>
          <cell r="S426" t="e">
            <v>#REF!</v>
          </cell>
          <cell r="T426" t="str">
            <v>PAPRIKA POWDER 70G</v>
          </cell>
        </row>
        <row r="427">
          <cell r="A427">
            <v>421</v>
          </cell>
          <cell r="B427" t="str">
            <v>PK-FOD-00010</v>
          </cell>
          <cell r="C427" t="str">
            <v>CLEAR PLASTIC BAG 22x67</v>
          </cell>
          <cell r="D427" t="str">
            <v>General</v>
          </cell>
          <cell r="E427" t="str">
            <v>1kg/Pack</v>
          </cell>
          <cell r="F427" t="str">
            <v>KG</v>
          </cell>
          <cell r="G427">
            <v>0</v>
          </cell>
          <cell r="H427" t="str">
            <v>1kg/Pack</v>
          </cell>
          <cell r="I427" t="str">
            <v>KG</v>
          </cell>
          <cell r="N427">
            <v>0</v>
          </cell>
          <cell r="O427">
            <v>0</v>
          </cell>
          <cell r="P427" t="str">
            <v>CLEAR PLASTIC BAG 22x67</v>
          </cell>
          <cell r="Q427" t="str">
            <v/>
          </cell>
          <cell r="R427" t="str">
            <v/>
          </cell>
          <cell r="S427" t="e">
            <v>#REF!</v>
          </cell>
          <cell r="T427" t="str">
            <v>PAPRIKA POWDER 70G</v>
          </cell>
        </row>
        <row r="428">
          <cell r="A428">
            <v>422</v>
          </cell>
          <cell r="B428" t="str">
            <v>DS-BEV-0079</v>
          </cell>
          <cell r="C428" t="str">
            <v>MAGNALIA ( FRESH MILK 2L )</v>
          </cell>
          <cell r="D428" t="str">
            <v>Beverage</v>
          </cell>
          <cell r="E428" t="str">
            <v>Btl</v>
          </cell>
          <cell r="F428" t="str">
            <v>2L/Btl</v>
          </cell>
          <cell r="G428">
            <v>0</v>
          </cell>
          <cell r="H428" t="str">
            <v>Btl</v>
          </cell>
          <cell r="I428" t="str">
            <v>2L/Btl</v>
          </cell>
          <cell r="N428">
            <v>0</v>
          </cell>
          <cell r="O428">
            <v>0</v>
          </cell>
          <cell r="P428" t="str">
            <v>MAGNALIA ( FRESH MILK 2L )</v>
          </cell>
          <cell r="Q428" t="str">
            <v/>
          </cell>
          <cell r="R428" t="str">
            <v/>
          </cell>
          <cell r="S428" t="e">
            <v>#REF!</v>
          </cell>
          <cell r="T428" t="str">
            <v>PAPRIKA POWDER 70G</v>
          </cell>
        </row>
        <row r="429">
          <cell r="A429">
            <v>423</v>
          </cell>
          <cell r="B429" t="str">
            <v>PK-GN-0016</v>
          </cell>
          <cell r="C429" t="str">
            <v xml:space="preserve">LACY'S CHEFOIL AF 318 45CM X 300M </v>
          </cell>
          <cell r="D429" t="str">
            <v>General</v>
          </cell>
          <cell r="E429" t="str">
            <v>Roll</v>
          </cell>
          <cell r="F429" t="str">
            <v>300M/ROLL</v>
          </cell>
          <cell r="G429">
            <v>0</v>
          </cell>
          <cell r="H429" t="str">
            <v>Roll</v>
          </cell>
          <cell r="I429" t="str">
            <v>300M/ROLL</v>
          </cell>
          <cell r="N429">
            <v>0</v>
          </cell>
          <cell r="O429">
            <v>0</v>
          </cell>
          <cell r="P429" t="str">
            <v xml:space="preserve">LACY'S CHEFOIL AF 318 45CM X 300M </v>
          </cell>
          <cell r="Q429" t="str">
            <v/>
          </cell>
          <cell r="R429" t="str">
            <v/>
          </cell>
          <cell r="S429" t="e">
            <v>#REF!</v>
          </cell>
          <cell r="T429" t="str">
            <v>PAPRIKA POWDER 70G</v>
          </cell>
        </row>
        <row r="430">
          <cell r="A430">
            <v>424</v>
          </cell>
          <cell r="B430" t="str">
            <v>DS-BAK-017</v>
          </cell>
          <cell r="C430" t="str">
            <v>PURPLE POTATO</v>
          </cell>
          <cell r="D430" t="str">
            <v>Bakery&amp; Pastry</v>
          </cell>
          <cell r="E430" t="str">
            <v>KG</v>
          </cell>
          <cell r="F430" t="str">
            <v>KG</v>
          </cell>
          <cell r="G430">
            <v>0</v>
          </cell>
          <cell r="H430" t="str">
            <v>KG</v>
          </cell>
          <cell r="I430" t="str">
            <v>KG</v>
          </cell>
          <cell r="N430">
            <v>0</v>
          </cell>
          <cell r="O430">
            <v>0</v>
          </cell>
          <cell r="P430" t="str">
            <v>PURPLE POTATO</v>
          </cell>
          <cell r="Q430" t="str">
            <v/>
          </cell>
          <cell r="R430" t="str">
            <v/>
          </cell>
          <cell r="S430" t="e">
            <v>#REF!</v>
          </cell>
          <cell r="T430" t="str">
            <v>PAPRIKA POWDER 70G</v>
          </cell>
        </row>
        <row r="431">
          <cell r="A431">
            <v>425</v>
          </cell>
          <cell r="B431" t="str">
            <v>DS-BAK-018</v>
          </cell>
          <cell r="C431" t="str">
            <v>TARO</v>
          </cell>
          <cell r="D431" t="str">
            <v>Bakery&amp; Pastry</v>
          </cell>
          <cell r="E431" t="str">
            <v>KG</v>
          </cell>
          <cell r="F431" t="str">
            <v>KG</v>
          </cell>
          <cell r="G431">
            <v>0</v>
          </cell>
          <cell r="H431" t="str">
            <v>KG</v>
          </cell>
          <cell r="I431" t="str">
            <v>KG</v>
          </cell>
          <cell r="N431">
            <v>0</v>
          </cell>
          <cell r="O431">
            <v>0</v>
          </cell>
          <cell r="P431" t="str">
            <v>TARO</v>
          </cell>
          <cell r="Q431" t="str">
            <v/>
          </cell>
          <cell r="R431" t="str">
            <v/>
          </cell>
          <cell r="S431" t="e">
            <v>#REF!</v>
          </cell>
          <cell r="T431" t="str">
            <v>PAPRIKA POWDER 70G</v>
          </cell>
        </row>
        <row r="432">
          <cell r="A432">
            <v>426</v>
          </cell>
          <cell r="B432" t="str">
            <v>DS-FOD-0164</v>
          </cell>
          <cell r="C432" t="str">
            <v>BLACK PEPPER CORN</v>
          </cell>
          <cell r="D432" t="str">
            <v>FOOD</v>
          </cell>
          <cell r="E432" t="str">
            <v>KG</v>
          </cell>
          <cell r="F432" t="str">
            <v>KG</v>
          </cell>
          <cell r="G432">
            <v>0</v>
          </cell>
          <cell r="H432" t="str">
            <v>KG</v>
          </cell>
          <cell r="I432" t="str">
            <v>KG</v>
          </cell>
          <cell r="N432">
            <v>0</v>
          </cell>
          <cell r="O432">
            <v>0</v>
          </cell>
          <cell r="P432" t="str">
            <v>BLACK PEPPER CORN</v>
          </cell>
          <cell r="Q432" t="str">
            <v/>
          </cell>
          <cell r="R432" t="str">
            <v/>
          </cell>
          <cell r="S432" t="e">
            <v>#REF!</v>
          </cell>
          <cell r="T432" t="str">
            <v>PAPRIKA POWDER 70G</v>
          </cell>
        </row>
        <row r="433">
          <cell r="A433">
            <v>427</v>
          </cell>
          <cell r="B433" t="str">
            <v>TL-GN-0016</v>
          </cell>
          <cell r="C433" t="str">
            <v>ROYAL CROWN MINITIES</v>
          </cell>
          <cell r="D433" t="str">
            <v>General</v>
          </cell>
          <cell r="E433" t="str">
            <v>ROLL</v>
          </cell>
          <cell r="F433" t="str">
            <v>ROLL</v>
          </cell>
          <cell r="G433">
            <v>0</v>
          </cell>
          <cell r="H433" t="str">
            <v>ROLL</v>
          </cell>
          <cell r="I433" t="str">
            <v>ROLL</v>
          </cell>
          <cell r="N433">
            <v>0</v>
          </cell>
          <cell r="O433">
            <v>0</v>
          </cell>
          <cell r="P433" t="str">
            <v>ROYAL CROWN MINITIES</v>
          </cell>
          <cell r="Q433" t="str">
            <v/>
          </cell>
          <cell r="R433" t="str">
            <v/>
          </cell>
          <cell r="S433" t="e">
            <v>#REF!</v>
          </cell>
          <cell r="T433" t="str">
            <v>PAPRIKA POWDER 70G</v>
          </cell>
        </row>
        <row r="434">
          <cell r="A434">
            <v>428</v>
          </cell>
          <cell r="B434" t="str">
            <v>DS-GN-0032.</v>
          </cell>
          <cell r="C434" t="str">
            <v>INSTANT DRY YEAST ( ANGEL )</v>
          </cell>
          <cell r="D434" t="str">
            <v>General</v>
          </cell>
          <cell r="E434" t="str">
            <v>Pack</v>
          </cell>
          <cell r="F434" t="str">
            <v>500g/Pack</v>
          </cell>
          <cell r="G434">
            <v>0</v>
          </cell>
          <cell r="H434" t="str">
            <v>Pack</v>
          </cell>
          <cell r="I434" t="str">
            <v>500g/Pack</v>
          </cell>
          <cell r="N434">
            <v>0</v>
          </cell>
          <cell r="O434">
            <v>0</v>
          </cell>
          <cell r="P434" t="str">
            <v>INSTANT DRY YEAST ( ANGEL )</v>
          </cell>
          <cell r="Q434" t="str">
            <v/>
          </cell>
          <cell r="R434" t="str">
            <v/>
          </cell>
          <cell r="S434" t="e">
            <v>#REF!</v>
          </cell>
          <cell r="T434" t="str">
            <v>PAPRIKA POWDER 70G</v>
          </cell>
        </row>
        <row r="435">
          <cell r="A435">
            <v>429</v>
          </cell>
          <cell r="B435" t="str">
            <v>PK-FOD-0011</v>
          </cell>
          <cell r="C435" t="str">
            <v>TAKE AWAY ALUMINIUM FOIL CONTAINER</v>
          </cell>
          <cell r="D435" t="str">
            <v>Food</v>
          </cell>
          <cell r="E435" t="str">
            <v>Pack</v>
          </cell>
          <cell r="F435" t="str">
            <v>1Pack/5PCS</v>
          </cell>
          <cell r="G435">
            <v>0</v>
          </cell>
          <cell r="H435" t="str">
            <v>Pack</v>
          </cell>
          <cell r="I435" t="str">
            <v>1Pack/5PCS</v>
          </cell>
          <cell r="N435">
            <v>0</v>
          </cell>
          <cell r="O435">
            <v>0</v>
          </cell>
          <cell r="P435" t="str">
            <v>TAKE AWAY ALUMINIUM FOIL CONTAINER</v>
          </cell>
          <cell r="Q435" t="str">
            <v/>
          </cell>
          <cell r="R435" t="str">
            <v/>
          </cell>
          <cell r="S435" t="e">
            <v>#REF!</v>
          </cell>
          <cell r="T435" t="str">
            <v>PAPRIKA POWDER 70G</v>
          </cell>
        </row>
        <row r="436">
          <cell r="A436">
            <v>430</v>
          </cell>
          <cell r="B436" t="str">
            <v>DS-BAK-019</v>
          </cell>
          <cell r="C436" t="str">
            <v>BREAD CRUMBS 1KG</v>
          </cell>
          <cell r="D436" t="str">
            <v>Bakery&amp; Pastry</v>
          </cell>
          <cell r="E436" t="str">
            <v>Kg</v>
          </cell>
          <cell r="F436" t="str">
            <v>PACK/1KG</v>
          </cell>
          <cell r="G436">
            <v>0</v>
          </cell>
          <cell r="H436" t="str">
            <v>PACK/1KG</v>
          </cell>
          <cell r="I436" t="str">
            <v>KG</v>
          </cell>
          <cell r="N436">
            <v>0</v>
          </cell>
          <cell r="O436">
            <v>0</v>
          </cell>
          <cell r="P436" t="str">
            <v>BREAD CRUMBS 1KG</v>
          </cell>
          <cell r="Q436" t="str">
            <v/>
          </cell>
          <cell r="R436" t="str">
            <v/>
          </cell>
          <cell r="S436" t="e">
            <v>#REF!</v>
          </cell>
          <cell r="T436" t="str">
            <v>PAPRIKA POWDER 70G</v>
          </cell>
        </row>
        <row r="437">
          <cell r="A437">
            <v>431</v>
          </cell>
          <cell r="B437" t="str">
            <v>DS-FOD-0165</v>
          </cell>
          <cell r="C437" t="str">
            <v>EBIKO</v>
          </cell>
          <cell r="D437" t="str">
            <v>Food</v>
          </cell>
          <cell r="E437" t="str">
            <v>Pack</v>
          </cell>
          <cell r="F437" t="str">
            <v>Pack</v>
          </cell>
          <cell r="G437">
            <v>0</v>
          </cell>
          <cell r="H437" t="str">
            <v>Pack</v>
          </cell>
          <cell r="I437" t="str">
            <v>Pack</v>
          </cell>
          <cell r="N437">
            <v>0</v>
          </cell>
          <cell r="O437">
            <v>0</v>
          </cell>
          <cell r="P437" t="str">
            <v>EBIKO</v>
          </cell>
          <cell r="Q437" t="str">
            <v/>
          </cell>
          <cell r="R437" t="str">
            <v/>
          </cell>
          <cell r="S437" t="e">
            <v>#REF!</v>
          </cell>
          <cell r="T437" t="str">
            <v>PAPRIKA POWDER 70G</v>
          </cell>
        </row>
        <row r="438">
          <cell r="A438">
            <v>432</v>
          </cell>
          <cell r="B438" t="str">
            <v>DS-BEV-0080</v>
          </cell>
          <cell r="C438" t="str">
            <v>CARNATION MILK</v>
          </cell>
          <cell r="D438" t="str">
            <v>Beverage</v>
          </cell>
          <cell r="E438" t="str">
            <v>CAN</v>
          </cell>
          <cell r="F438" t="str">
            <v>379Mg/CAN</v>
          </cell>
          <cell r="G438">
            <v>0</v>
          </cell>
          <cell r="H438" t="str">
            <v>CAN</v>
          </cell>
          <cell r="I438" t="str">
            <v>379Mg/CAN</v>
          </cell>
          <cell r="N438">
            <v>0</v>
          </cell>
          <cell r="O438">
            <v>0</v>
          </cell>
          <cell r="P438" t="str">
            <v>CARNATION MILK</v>
          </cell>
          <cell r="Q438" t="str">
            <v/>
          </cell>
          <cell r="R438" t="str">
            <v/>
          </cell>
          <cell r="S438" t="e">
            <v>#REF!</v>
          </cell>
          <cell r="T438" t="str">
            <v>PAPRIKA POWDER 70G</v>
          </cell>
        </row>
        <row r="439">
          <cell r="A439">
            <v>433</v>
          </cell>
          <cell r="B439" t="str">
            <v>DS-BAK-0056</v>
          </cell>
          <cell r="C439" t="str">
            <v>COCONUT MILK RICH &amp; CREAMY</v>
          </cell>
          <cell r="D439" t="str">
            <v>Bakery&amp; Pastry</v>
          </cell>
          <cell r="E439" t="str">
            <v>CAN</v>
          </cell>
          <cell r="F439" t="str">
            <v>400Ml/CAN</v>
          </cell>
          <cell r="G439">
            <v>0</v>
          </cell>
          <cell r="H439" t="str">
            <v>CAN</v>
          </cell>
          <cell r="I439" t="str">
            <v>400Ml/CAN</v>
          </cell>
          <cell r="N439">
            <v>0</v>
          </cell>
          <cell r="O439">
            <v>0</v>
          </cell>
          <cell r="P439" t="str">
            <v>COCONUT MILK RICH &amp; CREAMY</v>
          </cell>
          <cell r="Q439" t="str">
            <v/>
          </cell>
          <cell r="R439" t="str">
            <v/>
          </cell>
          <cell r="S439" t="e">
            <v>#REF!</v>
          </cell>
          <cell r="T439" t="str">
            <v>PAPRIKA POWDER 70G</v>
          </cell>
        </row>
        <row r="440">
          <cell r="A440">
            <v>434</v>
          </cell>
          <cell r="B440" t="str">
            <v>DS-GN-0033</v>
          </cell>
          <cell r="C440" t="str">
            <v>PLASTIC 444</v>
          </cell>
          <cell r="D440" t="str">
            <v>General</v>
          </cell>
          <cell r="E440" t="str">
            <v>PACK</v>
          </cell>
          <cell r="F440" t="str">
            <v>25/PACK</v>
          </cell>
          <cell r="G440">
            <v>0</v>
          </cell>
          <cell r="H440" t="str">
            <v>CAN</v>
          </cell>
          <cell r="I440" t="str">
            <v>25/PACK</v>
          </cell>
          <cell r="N440">
            <v>0</v>
          </cell>
          <cell r="O440">
            <v>0</v>
          </cell>
          <cell r="P440" t="str">
            <v>PLASTIC 444</v>
          </cell>
          <cell r="Q440" t="str">
            <v/>
          </cell>
          <cell r="R440" t="str">
            <v/>
          </cell>
          <cell r="S440" t="e">
            <v>#REF!</v>
          </cell>
          <cell r="T440" t="str">
            <v>PAPRIKA POWDER 70G</v>
          </cell>
        </row>
        <row r="441">
          <cell r="A441">
            <v>435</v>
          </cell>
          <cell r="B441" t="str">
            <v>DS-GN-0045</v>
          </cell>
          <cell r="C441" t="str">
            <v>Yeast Angel Sugar talorant</v>
          </cell>
          <cell r="D441" t="str">
            <v>Bakery&amp; Pastry</v>
          </cell>
          <cell r="E441" t="str">
            <v>Pc</v>
          </cell>
          <cell r="F441" t="str">
            <v>1 pack/pc</v>
          </cell>
          <cell r="G441">
            <v>0</v>
          </cell>
          <cell r="H441" t="str">
            <v>Pc</v>
          </cell>
          <cell r="I441" t="str">
            <v>1 pack/pc</v>
          </cell>
          <cell r="J441">
            <v>0</v>
          </cell>
          <cell r="N441">
            <v>0</v>
          </cell>
          <cell r="O441">
            <v>0</v>
          </cell>
          <cell r="P441" t="str">
            <v>Yeast Angel Sugar talorant</v>
          </cell>
          <cell r="Q441" t="str">
            <v/>
          </cell>
          <cell r="R441" t="str">
            <v/>
          </cell>
          <cell r="S441" t="e">
            <v>#REF!</v>
          </cell>
          <cell r="T441" t="str">
            <v>PAPRIKA POWDER 70G</v>
          </cell>
          <cell r="V441">
            <v>0</v>
          </cell>
        </row>
        <row r="442">
          <cell r="A442">
            <v>436</v>
          </cell>
          <cell r="B442" t="str">
            <v>PK-FOD-0013</v>
          </cell>
          <cell r="C442" t="str">
            <v>ម្នាស់ទឹកឃ្មុំ</v>
          </cell>
          <cell r="D442" t="str">
            <v>Food</v>
          </cell>
          <cell r="E442" t="str">
            <v>pc</v>
          </cell>
          <cell r="F442" t="str">
            <v>pc</v>
          </cell>
          <cell r="G442">
            <v>0</v>
          </cell>
          <cell r="H442" t="str">
            <v>pc</v>
          </cell>
          <cell r="I442" t="str">
            <v>pc</v>
          </cell>
          <cell r="J442">
            <v>0</v>
          </cell>
          <cell r="N442">
            <v>0</v>
          </cell>
          <cell r="O442">
            <v>0</v>
          </cell>
          <cell r="P442" t="str">
            <v>ម្នាស់ទឹកឃ្មុំ</v>
          </cell>
          <cell r="Q442" t="str">
            <v/>
          </cell>
          <cell r="R442" t="str">
            <v/>
          </cell>
          <cell r="S442" t="e">
            <v>#REF!</v>
          </cell>
          <cell r="T442" t="str">
            <v>PAPRIKA POWDER 70G</v>
          </cell>
          <cell r="V442">
            <v>0</v>
          </cell>
        </row>
        <row r="443">
          <cell r="A443">
            <v>437</v>
          </cell>
          <cell r="B443" t="str">
            <v>DS-BEV-0093</v>
          </cell>
          <cell r="C443" t="str">
            <v>Organic Soy</v>
          </cell>
          <cell r="D443" t="str">
            <v>Beverage</v>
          </cell>
          <cell r="E443" t="str">
            <v>Pack</v>
          </cell>
          <cell r="F443" t="str">
            <v>1 Box=12 pack</v>
          </cell>
          <cell r="G443">
            <v>0</v>
          </cell>
          <cell r="H443" t="str">
            <v>Pack</v>
          </cell>
          <cell r="I443" t="str">
            <v>1 Box=12 pack</v>
          </cell>
          <cell r="J443">
            <v>0</v>
          </cell>
          <cell r="N443">
            <v>0</v>
          </cell>
          <cell r="O443">
            <v>0</v>
          </cell>
          <cell r="P443" t="str">
            <v>Organic Soy</v>
          </cell>
          <cell r="Q443" t="str">
            <v/>
          </cell>
          <cell r="R443" t="str">
            <v/>
          </cell>
          <cell r="S443" t="e">
            <v>#REF!</v>
          </cell>
          <cell r="T443" t="str">
            <v>PAPRIKA POWDER 70G</v>
          </cell>
          <cell r="V443">
            <v>0</v>
          </cell>
        </row>
        <row r="444">
          <cell r="A444">
            <v>438</v>
          </cell>
          <cell r="B444" t="str">
            <v>DS-GN-00019</v>
          </cell>
          <cell r="C444" t="str">
            <v>Cleaning cloth green</v>
          </cell>
          <cell r="D444" t="str">
            <v>General</v>
          </cell>
          <cell r="E444" t="str">
            <v>ea</v>
          </cell>
          <cell r="F444" t="str">
            <v>PC</v>
          </cell>
          <cell r="G444">
            <v>0</v>
          </cell>
          <cell r="H444" t="str">
            <v>ea</v>
          </cell>
          <cell r="I444" t="str">
            <v>PC</v>
          </cell>
          <cell r="J444">
            <v>0</v>
          </cell>
          <cell r="N444">
            <v>0</v>
          </cell>
          <cell r="O444">
            <v>0</v>
          </cell>
          <cell r="P444" t="str">
            <v>Cleaning cloth green</v>
          </cell>
          <cell r="Q444" t="str">
            <v/>
          </cell>
          <cell r="R444" t="str">
            <v/>
          </cell>
          <cell r="S444" t="e">
            <v>#REF!</v>
          </cell>
          <cell r="T444" t="str">
            <v>PAPRIKA POWDER 70G</v>
          </cell>
          <cell r="V444">
            <v>0</v>
          </cell>
        </row>
        <row r="445">
          <cell r="A445">
            <v>439</v>
          </cell>
          <cell r="B445" t="str">
            <v>DS-GN-00020</v>
          </cell>
          <cell r="C445" t="str">
            <v>Cleaning cloth yellow</v>
          </cell>
          <cell r="D445" t="str">
            <v>General</v>
          </cell>
          <cell r="E445" t="str">
            <v>ea</v>
          </cell>
          <cell r="F445" t="str">
            <v>PC</v>
          </cell>
          <cell r="G445">
            <v>0</v>
          </cell>
          <cell r="H445" t="str">
            <v>ea</v>
          </cell>
          <cell r="I445" t="str">
            <v>PC</v>
          </cell>
          <cell r="J445">
            <v>0</v>
          </cell>
          <cell r="N445">
            <v>0</v>
          </cell>
          <cell r="O445">
            <v>0</v>
          </cell>
          <cell r="P445" t="str">
            <v>Cleaning cloth yellow</v>
          </cell>
          <cell r="Q445" t="str">
            <v/>
          </cell>
          <cell r="R445" t="str">
            <v/>
          </cell>
          <cell r="S445" t="e">
            <v>#REF!</v>
          </cell>
          <cell r="T445" t="str">
            <v>PAPRIKA POWDER 70G</v>
          </cell>
          <cell r="V445">
            <v>0</v>
          </cell>
        </row>
        <row r="446">
          <cell r="A446">
            <v>440</v>
          </cell>
          <cell r="B446" t="str">
            <v>DS-GN-00021</v>
          </cell>
          <cell r="C446" t="str">
            <v>Cleaning cloth blue</v>
          </cell>
          <cell r="D446" t="str">
            <v>General</v>
          </cell>
          <cell r="E446" t="str">
            <v>ea</v>
          </cell>
          <cell r="F446" t="str">
            <v>PC</v>
          </cell>
          <cell r="G446">
            <v>0</v>
          </cell>
          <cell r="H446" t="str">
            <v>ea</v>
          </cell>
          <cell r="I446" t="str">
            <v>PC</v>
          </cell>
          <cell r="J446">
            <v>0</v>
          </cell>
          <cell r="N446">
            <v>0</v>
          </cell>
          <cell r="O446">
            <v>0</v>
          </cell>
          <cell r="P446" t="str">
            <v>Cleaning cloth blue</v>
          </cell>
          <cell r="Q446" t="str">
            <v/>
          </cell>
          <cell r="R446" t="str">
            <v/>
          </cell>
          <cell r="S446" t="e">
            <v>#REF!</v>
          </cell>
          <cell r="T446" t="str">
            <v>PAPRIKA POWDER 70G</v>
          </cell>
          <cell r="V446">
            <v>0</v>
          </cell>
        </row>
        <row r="447">
          <cell r="A447">
            <v>441</v>
          </cell>
          <cell r="B447" t="str">
            <v>DS-BEV-0090</v>
          </cell>
          <cell r="C447" t="str">
            <v>Murasaki Imo</v>
          </cell>
          <cell r="D447" t="str">
            <v>Beverage</v>
          </cell>
          <cell r="E447" t="str">
            <v>Pack</v>
          </cell>
          <cell r="F447" t="str">
            <v>Pack</v>
          </cell>
          <cell r="G447">
            <v>0</v>
          </cell>
          <cell r="H447" t="str">
            <v>Pack</v>
          </cell>
          <cell r="I447" t="str">
            <v>Pack</v>
          </cell>
          <cell r="J447">
            <v>0</v>
          </cell>
          <cell r="N447">
            <v>0</v>
          </cell>
          <cell r="O447">
            <v>0</v>
          </cell>
          <cell r="P447" t="str">
            <v>Murasaki Imo</v>
          </cell>
          <cell r="Q447" t="str">
            <v/>
          </cell>
          <cell r="R447" t="str">
            <v/>
          </cell>
          <cell r="S447" t="e">
            <v>#REF!</v>
          </cell>
          <cell r="T447" t="str">
            <v>PAPRIKA POWDER 70G</v>
          </cell>
          <cell r="V447">
            <v>0</v>
          </cell>
        </row>
        <row r="448">
          <cell r="A448">
            <v>442</v>
          </cell>
          <cell r="B448" t="str">
            <v>DS-BEV-0091</v>
          </cell>
          <cell r="C448" t="str">
            <v>Cocoa Butter</v>
          </cell>
          <cell r="D448" t="str">
            <v>Beverage</v>
          </cell>
          <cell r="E448" t="str">
            <v>Pack</v>
          </cell>
          <cell r="F448" t="str">
            <v>Pack</v>
          </cell>
          <cell r="G448">
            <v>0</v>
          </cell>
          <cell r="H448" t="str">
            <v>Pack</v>
          </cell>
          <cell r="I448" t="str">
            <v>Pack</v>
          </cell>
          <cell r="J448">
            <v>0</v>
          </cell>
          <cell r="N448">
            <v>0</v>
          </cell>
          <cell r="O448">
            <v>0</v>
          </cell>
          <cell r="P448" t="str">
            <v>Cocoa Butter</v>
          </cell>
          <cell r="Q448" t="str">
            <v/>
          </cell>
          <cell r="R448" t="str">
            <v/>
          </cell>
          <cell r="S448" t="e">
            <v>#REF!</v>
          </cell>
          <cell r="T448" t="str">
            <v>PAPRIKA POWDER 70G</v>
          </cell>
          <cell r="V448">
            <v>0</v>
          </cell>
        </row>
        <row r="449">
          <cell r="A449">
            <v>443</v>
          </cell>
          <cell r="B449" t="str">
            <v>DS-BEV-0092</v>
          </cell>
          <cell r="C449" t="str">
            <v>Vanilla Frappe</v>
          </cell>
          <cell r="D449" t="str">
            <v>Beverage</v>
          </cell>
          <cell r="E449" t="str">
            <v>Pack</v>
          </cell>
          <cell r="F449" t="str">
            <v>Pack</v>
          </cell>
          <cell r="G449">
            <v>0</v>
          </cell>
          <cell r="H449" t="str">
            <v>Pack</v>
          </cell>
          <cell r="I449" t="str">
            <v>Pack</v>
          </cell>
          <cell r="J449">
            <v>0</v>
          </cell>
          <cell r="N449">
            <v>0</v>
          </cell>
          <cell r="O449">
            <v>0</v>
          </cell>
          <cell r="P449" t="str">
            <v>Vanilla Frappe</v>
          </cell>
          <cell r="Q449" t="str">
            <v/>
          </cell>
          <cell r="R449" t="str">
            <v/>
          </cell>
          <cell r="S449" t="e">
            <v>#REF!</v>
          </cell>
          <cell r="T449" t="str">
            <v>PAPRIKA POWDER 70G</v>
          </cell>
          <cell r="V449">
            <v>0</v>
          </cell>
        </row>
        <row r="450">
          <cell r="A450">
            <v>444</v>
          </cell>
          <cell r="B450" t="str">
            <v>DS-BAK-0080</v>
          </cell>
          <cell r="C450" t="str">
            <v>Green tea Powder</v>
          </cell>
          <cell r="D450" t="str">
            <v>Bakery&amp; Pastry</v>
          </cell>
          <cell r="E450" t="str">
            <v>Kg</v>
          </cell>
          <cell r="F450" t="str">
            <v>Kg</v>
          </cell>
          <cell r="G450">
            <v>0</v>
          </cell>
          <cell r="H450" t="str">
            <v>Kg</v>
          </cell>
          <cell r="I450" t="str">
            <v>Kg</v>
          </cell>
          <cell r="J450">
            <v>0</v>
          </cell>
          <cell r="N450">
            <v>0</v>
          </cell>
          <cell r="O450">
            <v>0</v>
          </cell>
          <cell r="P450" t="str">
            <v>Green tea Powder</v>
          </cell>
          <cell r="Q450" t="str">
            <v/>
          </cell>
          <cell r="R450" t="str">
            <v/>
          </cell>
          <cell r="S450" t="e">
            <v>#REF!</v>
          </cell>
          <cell r="T450" t="str">
            <v>PAPRIKA POWDER 70G</v>
          </cell>
          <cell r="V450">
            <v>0</v>
          </cell>
        </row>
        <row r="451">
          <cell r="A451">
            <v>445</v>
          </cell>
          <cell r="B451" t="str">
            <v>DS-FOD-0056</v>
          </cell>
          <cell r="C451" t="str">
            <v>Anchor Mozzarella sharedd</v>
          </cell>
          <cell r="D451" t="str">
            <v>Food</v>
          </cell>
          <cell r="E451" t="str">
            <v>Pack</v>
          </cell>
          <cell r="F451" t="str">
            <v>2Kg/ Pack</v>
          </cell>
          <cell r="G451">
            <v>0</v>
          </cell>
          <cell r="H451" t="str">
            <v>Pack</v>
          </cell>
          <cell r="I451" t="str">
            <v>2Kg/ Pack</v>
          </cell>
          <cell r="J451">
            <v>0</v>
          </cell>
          <cell r="N451">
            <v>0</v>
          </cell>
          <cell r="O451">
            <v>0</v>
          </cell>
          <cell r="P451" t="str">
            <v>Anchor Mozzarella sharedd</v>
          </cell>
          <cell r="Q451" t="str">
            <v/>
          </cell>
          <cell r="R451" t="str">
            <v/>
          </cell>
          <cell r="S451" t="e">
            <v>#REF!</v>
          </cell>
          <cell r="T451" t="str">
            <v>PAPRIKA POWDER 70G</v>
          </cell>
          <cell r="V451">
            <v>0</v>
          </cell>
        </row>
        <row r="452">
          <cell r="A452">
            <v>446</v>
          </cell>
          <cell r="B452" t="str">
            <v>DS-FOD-0057</v>
          </cell>
          <cell r="C452" t="str">
            <v>Anchor Cheessos 12 Slice</v>
          </cell>
          <cell r="D452" t="str">
            <v>Food</v>
          </cell>
          <cell r="E452" t="str">
            <v>Pack</v>
          </cell>
          <cell r="F452" t="str">
            <v>Pack</v>
          </cell>
          <cell r="G452">
            <v>0</v>
          </cell>
          <cell r="H452" t="str">
            <v>Pack</v>
          </cell>
          <cell r="I452" t="str">
            <v>Pack</v>
          </cell>
          <cell r="J452">
            <v>0</v>
          </cell>
          <cell r="N452">
            <v>0</v>
          </cell>
          <cell r="O452">
            <v>0</v>
          </cell>
          <cell r="P452" t="str">
            <v>Anchor Cheessos 12 Slice</v>
          </cell>
          <cell r="Q452" t="str">
            <v/>
          </cell>
          <cell r="R452" t="str">
            <v/>
          </cell>
          <cell r="S452" t="e">
            <v>#REF!</v>
          </cell>
          <cell r="T452" t="str">
            <v>PAPRIKA POWDER 70G</v>
          </cell>
          <cell r="V452">
            <v>0</v>
          </cell>
        </row>
        <row r="453">
          <cell r="A453">
            <v>447</v>
          </cell>
          <cell r="B453" t="str">
            <v>DS-BEV-0099</v>
          </cell>
          <cell r="C453" t="str">
            <v>Puly café powder ( Machine Cleaning)</v>
          </cell>
          <cell r="D453" t="str">
            <v>Beverage</v>
          </cell>
          <cell r="E453" t="str">
            <v>Btl</v>
          </cell>
          <cell r="F453" t="str">
            <v>Btl</v>
          </cell>
          <cell r="G453">
            <v>0</v>
          </cell>
          <cell r="H453" t="str">
            <v>Btl</v>
          </cell>
          <cell r="I453" t="str">
            <v>Btl</v>
          </cell>
          <cell r="J453">
            <v>0</v>
          </cell>
          <cell r="N453">
            <v>0</v>
          </cell>
          <cell r="O453">
            <v>0</v>
          </cell>
          <cell r="P453" t="str">
            <v>Puly café powder ( Machine Cleaning)</v>
          </cell>
          <cell r="Q453" t="str">
            <v/>
          </cell>
          <cell r="R453" t="str">
            <v/>
          </cell>
          <cell r="S453" t="e">
            <v>#REF!</v>
          </cell>
          <cell r="T453" t="str">
            <v>PAPRIKA POWDER 70G</v>
          </cell>
          <cell r="V453">
            <v>0</v>
          </cell>
        </row>
        <row r="454">
          <cell r="A454">
            <v>448</v>
          </cell>
          <cell r="B454" t="str">
            <v>DS-FOD-0058</v>
          </cell>
          <cell r="C454" t="str">
            <v xml:space="preserve">AMG Beef Striploin </v>
          </cell>
          <cell r="D454" t="str">
            <v>Food</v>
          </cell>
          <cell r="E454" t="str">
            <v>kg</v>
          </cell>
          <cell r="F454" t="str">
            <v>kg</v>
          </cell>
          <cell r="G454">
            <v>0</v>
          </cell>
          <cell r="H454" t="str">
            <v>kg</v>
          </cell>
          <cell r="I454" t="str">
            <v>kg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 t="str">
            <v xml:space="preserve">AMG Beef Striploin </v>
          </cell>
          <cell r="Q454" t="str">
            <v/>
          </cell>
          <cell r="R454" t="str">
            <v/>
          </cell>
          <cell r="S454" t="e">
            <v>#REF!</v>
          </cell>
          <cell r="T454" t="str">
            <v>PAPRIKA POWDER 70G</v>
          </cell>
        </row>
        <row r="455">
          <cell r="A455">
            <v>449</v>
          </cell>
          <cell r="B455" t="str">
            <v>DS-FOD-0173</v>
          </cell>
          <cell r="C455" t="str">
            <v>Dried Shiitake Mushroom (200g)</v>
          </cell>
          <cell r="D455" t="str">
            <v>Food</v>
          </cell>
          <cell r="E455" t="str">
            <v>Pack</v>
          </cell>
          <cell r="F455" t="str">
            <v>Pack</v>
          </cell>
          <cell r="G455">
            <v>0</v>
          </cell>
          <cell r="H455" t="str">
            <v>Pack</v>
          </cell>
          <cell r="I455" t="str">
            <v>Pack</v>
          </cell>
          <cell r="J455">
            <v>0</v>
          </cell>
          <cell r="N455">
            <v>0</v>
          </cell>
          <cell r="O455">
            <v>0</v>
          </cell>
          <cell r="P455" t="str">
            <v>Dried Shiitake Mushroom (200g)</v>
          </cell>
          <cell r="Q455" t="str">
            <v/>
          </cell>
          <cell r="R455" t="str">
            <v/>
          </cell>
          <cell r="S455" t="e">
            <v>#REF!</v>
          </cell>
          <cell r="T455" t="str">
            <v>PAPRIKA POWDER 70G</v>
          </cell>
          <cell r="V455">
            <v>0</v>
          </cell>
        </row>
        <row r="456">
          <cell r="A456">
            <v>450</v>
          </cell>
          <cell r="B456" t="str">
            <v>DS-FOD-0168</v>
          </cell>
          <cell r="C456" t="str">
            <v>Korean Dry Fish  (120g/Pack)</v>
          </cell>
          <cell r="D456" t="str">
            <v>Food</v>
          </cell>
          <cell r="E456" t="str">
            <v>Pack</v>
          </cell>
          <cell r="F456" t="str">
            <v>Pack</v>
          </cell>
          <cell r="G456">
            <v>0</v>
          </cell>
          <cell r="H456" t="str">
            <v>Pack</v>
          </cell>
          <cell r="I456" t="str">
            <v>Pack</v>
          </cell>
          <cell r="J456">
            <v>0</v>
          </cell>
          <cell r="N456">
            <v>0</v>
          </cell>
          <cell r="O456">
            <v>0</v>
          </cell>
          <cell r="P456" t="str">
            <v>Korean Dry Fish  (120g/Pack)</v>
          </cell>
          <cell r="Q456" t="str">
            <v/>
          </cell>
          <cell r="R456" t="str">
            <v/>
          </cell>
          <cell r="S456" t="e">
            <v>#REF!</v>
          </cell>
          <cell r="T456" t="str">
            <v>PAPRIKA POWDER 70G</v>
          </cell>
          <cell r="V456">
            <v>0</v>
          </cell>
        </row>
        <row r="457">
          <cell r="A457">
            <v>451</v>
          </cell>
          <cell r="B457" t="str">
            <v>DS-FOD-0062</v>
          </cell>
          <cell r="C457" t="str">
            <v>Jin Ramen (Mild) 600g (120g x 5pcs)</v>
          </cell>
          <cell r="D457" t="str">
            <v>Food</v>
          </cell>
          <cell r="E457" t="str">
            <v>Pack</v>
          </cell>
          <cell r="F457" t="str">
            <v>Pack</v>
          </cell>
          <cell r="G457">
            <v>0</v>
          </cell>
          <cell r="H457" t="str">
            <v>Pack</v>
          </cell>
          <cell r="I457" t="str">
            <v>Pack</v>
          </cell>
          <cell r="J457">
            <v>0</v>
          </cell>
          <cell r="N457">
            <v>0</v>
          </cell>
          <cell r="O457">
            <v>0</v>
          </cell>
          <cell r="P457" t="str">
            <v>Jin Ramen (Mild) 600g (120g x 5pcs)</v>
          </cell>
          <cell r="Q457" t="str">
            <v/>
          </cell>
          <cell r="R457" t="str">
            <v/>
          </cell>
          <cell r="S457" t="e">
            <v>#REF!</v>
          </cell>
          <cell r="T457" t="str">
            <v>PAPRIKA POWDER 70G</v>
          </cell>
          <cell r="V457">
            <v>0</v>
          </cell>
        </row>
        <row r="458">
          <cell r="A458">
            <v>452</v>
          </cell>
          <cell r="B458" t="str">
            <v>DS-FOD-0169</v>
          </cell>
          <cell r="C458" t="str">
            <v>Jin Ramen (Hot) 600g (120g x 5pcs)</v>
          </cell>
          <cell r="D458" t="str">
            <v>Food</v>
          </cell>
          <cell r="E458" t="str">
            <v>Pack</v>
          </cell>
          <cell r="F458" t="str">
            <v>Pack</v>
          </cell>
          <cell r="G458">
            <v>0</v>
          </cell>
          <cell r="H458" t="str">
            <v>Pack</v>
          </cell>
          <cell r="I458" t="str">
            <v>Pack</v>
          </cell>
          <cell r="J458">
            <v>0</v>
          </cell>
          <cell r="N458">
            <v>0</v>
          </cell>
          <cell r="O458">
            <v>0</v>
          </cell>
          <cell r="P458" t="str">
            <v>Jin Ramen (Hot) 600g (120g x 5pcs)</v>
          </cell>
          <cell r="Q458" t="str">
            <v/>
          </cell>
          <cell r="R458" t="str">
            <v/>
          </cell>
          <cell r="S458" t="e">
            <v>#REF!</v>
          </cell>
          <cell r="T458" t="str">
            <v>PAPRIKA POWDER 70G</v>
          </cell>
          <cell r="V458">
            <v>0</v>
          </cell>
        </row>
        <row r="459">
          <cell r="A459">
            <v>453</v>
          </cell>
          <cell r="B459" t="str">
            <v>DS-FOD-0170</v>
          </cell>
          <cell r="C459" t="str">
            <v>SamYang Cheese 560g (140g x 4pcs)</v>
          </cell>
          <cell r="D459" t="str">
            <v>Food</v>
          </cell>
          <cell r="E459" t="str">
            <v>Pack</v>
          </cell>
          <cell r="F459" t="str">
            <v>Pack</v>
          </cell>
          <cell r="G459">
            <v>0</v>
          </cell>
          <cell r="H459" t="str">
            <v>Pack</v>
          </cell>
          <cell r="I459" t="str">
            <v>Pack</v>
          </cell>
          <cell r="J459">
            <v>0</v>
          </cell>
          <cell r="N459">
            <v>0</v>
          </cell>
          <cell r="O459">
            <v>0</v>
          </cell>
          <cell r="P459" t="str">
            <v>SamYang Cheese 560g (140g x 4pcs)</v>
          </cell>
          <cell r="Q459" t="str">
            <v/>
          </cell>
          <cell r="R459" t="str">
            <v/>
          </cell>
          <cell r="S459" t="e">
            <v>#REF!</v>
          </cell>
          <cell r="T459" t="str">
            <v>PAPRIKA POWDER 70G</v>
          </cell>
          <cell r="V459">
            <v>0</v>
          </cell>
        </row>
        <row r="460">
          <cell r="A460">
            <v>454</v>
          </cell>
          <cell r="B460" t="str">
            <v>DS-FOD-0174</v>
          </cell>
          <cell r="C460" t="str">
            <v>Kimchee (0.5Kg)</v>
          </cell>
          <cell r="D460" t="str">
            <v>Food</v>
          </cell>
          <cell r="E460" t="str">
            <v>Pack</v>
          </cell>
          <cell r="F460" t="str">
            <v>Pack</v>
          </cell>
          <cell r="G460">
            <v>0</v>
          </cell>
          <cell r="H460" t="str">
            <v>Pack</v>
          </cell>
          <cell r="I460" t="str">
            <v>Pack</v>
          </cell>
          <cell r="J460">
            <v>0</v>
          </cell>
          <cell r="N460">
            <v>0</v>
          </cell>
          <cell r="O460">
            <v>0</v>
          </cell>
          <cell r="P460" t="str">
            <v>Kimchee (0.5Kg)</v>
          </cell>
          <cell r="Q460" t="str">
            <v/>
          </cell>
          <cell r="R460" t="str">
            <v/>
          </cell>
          <cell r="S460" t="e">
            <v>#REF!</v>
          </cell>
          <cell r="T460" t="str">
            <v>PAPRIKA POWDER 70G</v>
          </cell>
          <cell r="V460">
            <v>0</v>
          </cell>
        </row>
        <row r="461">
          <cell r="A461">
            <v>455</v>
          </cell>
          <cell r="B461" t="str">
            <v>DS-FOD-0171</v>
          </cell>
          <cell r="C461" t="str">
            <v>Orange Jam (370g)</v>
          </cell>
          <cell r="D461" t="str">
            <v>Food</v>
          </cell>
          <cell r="E461" t="str">
            <v>JAR</v>
          </cell>
          <cell r="F461" t="str">
            <v>JAR</v>
          </cell>
          <cell r="G461">
            <v>0</v>
          </cell>
          <cell r="H461" t="str">
            <v>JAR</v>
          </cell>
          <cell r="I461" t="str">
            <v>JAR</v>
          </cell>
          <cell r="J461">
            <v>0</v>
          </cell>
          <cell r="N461">
            <v>0</v>
          </cell>
          <cell r="O461">
            <v>0</v>
          </cell>
          <cell r="P461" t="str">
            <v>Orange Jam (370g)</v>
          </cell>
          <cell r="Q461" t="str">
            <v/>
          </cell>
          <cell r="R461" t="str">
            <v/>
          </cell>
          <cell r="S461" t="e">
            <v>#REF!</v>
          </cell>
          <cell r="T461" t="str">
            <v>PAPRIKA POWDER 70G</v>
          </cell>
          <cell r="V461">
            <v>0</v>
          </cell>
        </row>
        <row r="462">
          <cell r="A462">
            <v>456</v>
          </cell>
          <cell r="B462" t="str">
            <v>DS-FOD-0067</v>
          </cell>
          <cell r="C462" t="str">
            <v>Sempio Youndoo (275ml)</v>
          </cell>
          <cell r="D462" t="str">
            <v>Food</v>
          </cell>
          <cell r="E462" t="str">
            <v>BTL</v>
          </cell>
          <cell r="F462" t="str">
            <v>BTL</v>
          </cell>
          <cell r="G462">
            <v>0</v>
          </cell>
          <cell r="H462" t="str">
            <v>BTL</v>
          </cell>
          <cell r="I462" t="str">
            <v>BTL</v>
          </cell>
          <cell r="J462">
            <v>0</v>
          </cell>
          <cell r="N462">
            <v>0</v>
          </cell>
          <cell r="O462">
            <v>0</v>
          </cell>
          <cell r="P462" t="str">
            <v>Sempio Youndoo (275ml)</v>
          </cell>
          <cell r="Q462" t="str">
            <v/>
          </cell>
          <cell r="R462" t="str">
            <v/>
          </cell>
          <cell r="S462" t="e">
            <v>#REF!</v>
          </cell>
          <cell r="T462" t="str">
            <v>PAPRIKA POWDER 70G</v>
          </cell>
          <cell r="V462">
            <v>0</v>
          </cell>
        </row>
        <row r="463">
          <cell r="A463">
            <v>457</v>
          </cell>
          <cell r="B463" t="str">
            <v>DS-FOD-0172</v>
          </cell>
          <cell r="C463" t="str">
            <v>Kelp (Dashima) 150g/pack</v>
          </cell>
          <cell r="D463" t="str">
            <v>Food</v>
          </cell>
          <cell r="E463" t="str">
            <v>Pack</v>
          </cell>
          <cell r="F463" t="str">
            <v>Pack</v>
          </cell>
          <cell r="G463">
            <v>0</v>
          </cell>
          <cell r="H463" t="str">
            <v>Pack</v>
          </cell>
          <cell r="I463" t="str">
            <v>Pack</v>
          </cell>
          <cell r="J463">
            <v>0</v>
          </cell>
          <cell r="N463">
            <v>0</v>
          </cell>
          <cell r="O463">
            <v>0</v>
          </cell>
          <cell r="P463" t="str">
            <v>Kelp (Dashima) 150g/pack</v>
          </cell>
          <cell r="Q463" t="str">
            <v/>
          </cell>
          <cell r="R463" t="str">
            <v/>
          </cell>
          <cell r="S463" t="e">
            <v>#REF!</v>
          </cell>
          <cell r="T463" t="str">
            <v>PAPRIKA POWDER 70G</v>
          </cell>
          <cell r="V463">
            <v>0</v>
          </cell>
        </row>
        <row r="464">
          <cell r="A464">
            <v>458</v>
          </cell>
          <cell r="B464" t="str">
            <v>DS-FOD-0175</v>
          </cell>
          <cell r="C464" t="str">
            <v xml:space="preserve">Korean Fish Cake (750g = 30g x 25pcs) </v>
          </cell>
          <cell r="D464" t="str">
            <v>Food</v>
          </cell>
          <cell r="E464" t="str">
            <v>Pack</v>
          </cell>
          <cell r="F464" t="str">
            <v>Pack</v>
          </cell>
          <cell r="G464">
            <v>0</v>
          </cell>
          <cell r="H464" t="str">
            <v>Pack</v>
          </cell>
          <cell r="I464" t="str">
            <v>Pack</v>
          </cell>
          <cell r="J464">
            <v>0</v>
          </cell>
          <cell r="N464">
            <v>0</v>
          </cell>
          <cell r="O464">
            <v>0</v>
          </cell>
          <cell r="P464" t="str">
            <v xml:space="preserve">Korean Fish Cake (750g = 30g x 25pcs) </v>
          </cell>
          <cell r="Q464" t="str">
            <v/>
          </cell>
          <cell r="R464" t="str">
            <v/>
          </cell>
          <cell r="S464" t="e">
            <v>#REF!</v>
          </cell>
          <cell r="T464" t="str">
            <v>PAPRIKA POWDER 70G</v>
          </cell>
          <cell r="V464">
            <v>0</v>
          </cell>
        </row>
        <row r="465">
          <cell r="A465">
            <v>459</v>
          </cell>
          <cell r="B465" t="str">
            <v>DS-FOD-0167</v>
          </cell>
          <cell r="C465" t="str">
            <v>Spicy Bulgogi  Sauce For Pork 500g</v>
          </cell>
          <cell r="D465" t="str">
            <v>Food</v>
          </cell>
          <cell r="E465" t="str">
            <v>JAR</v>
          </cell>
          <cell r="F465" t="str">
            <v>JAR</v>
          </cell>
          <cell r="G465">
            <v>0</v>
          </cell>
          <cell r="H465" t="str">
            <v>JAR</v>
          </cell>
          <cell r="I465" t="str">
            <v>JAR</v>
          </cell>
          <cell r="J465">
            <v>0</v>
          </cell>
          <cell r="N465">
            <v>0</v>
          </cell>
          <cell r="O465">
            <v>0</v>
          </cell>
          <cell r="P465" t="str">
            <v>Spicy Bulgogi  Sauce For Pork 500g</v>
          </cell>
          <cell r="Q465" t="str">
            <v/>
          </cell>
          <cell r="R465" t="str">
            <v/>
          </cell>
          <cell r="S465" t="e">
            <v>#REF!</v>
          </cell>
          <cell r="T465" t="str">
            <v>PAPRIKA POWDER 70G</v>
          </cell>
          <cell r="V465">
            <v>0</v>
          </cell>
        </row>
        <row r="466">
          <cell r="A466">
            <v>460</v>
          </cell>
          <cell r="B466" t="str">
            <v>DS-FOD-0176</v>
          </cell>
          <cell r="C466" t="str">
            <v>Korean Soy Sauce (930ml)</v>
          </cell>
          <cell r="D466" t="str">
            <v>Food</v>
          </cell>
          <cell r="E466" t="str">
            <v>BTL</v>
          </cell>
          <cell r="F466" t="str">
            <v>BTL</v>
          </cell>
          <cell r="G466">
            <v>0</v>
          </cell>
          <cell r="H466" t="str">
            <v>BTL</v>
          </cell>
          <cell r="I466" t="str">
            <v>BTL</v>
          </cell>
          <cell r="J466">
            <v>0</v>
          </cell>
          <cell r="N466">
            <v>0</v>
          </cell>
          <cell r="O466">
            <v>0</v>
          </cell>
          <cell r="P466" t="str">
            <v>Korean Soy Sauce (930ml)</v>
          </cell>
          <cell r="Q466" t="str">
            <v/>
          </cell>
          <cell r="R466" t="str">
            <v/>
          </cell>
          <cell r="S466" t="e">
            <v>#REF!</v>
          </cell>
          <cell r="T466" t="str">
            <v>PAPRIKA POWDER 70G</v>
          </cell>
          <cell r="V466">
            <v>0</v>
          </cell>
        </row>
        <row r="467">
          <cell r="A467">
            <v>461</v>
          </cell>
          <cell r="B467" t="str">
            <v>DS-FOD-0072</v>
          </cell>
          <cell r="C467" t="str">
            <v xml:space="preserve">Korean Radish </v>
          </cell>
          <cell r="D467" t="str">
            <v>Food</v>
          </cell>
          <cell r="E467" t="str">
            <v>kg</v>
          </cell>
          <cell r="F467" t="str">
            <v>kg</v>
          </cell>
          <cell r="G467">
            <v>0</v>
          </cell>
          <cell r="H467" t="str">
            <v>kg</v>
          </cell>
          <cell r="I467" t="str">
            <v>kg</v>
          </cell>
          <cell r="J467">
            <v>0</v>
          </cell>
          <cell r="N467">
            <v>0</v>
          </cell>
          <cell r="O467">
            <v>0</v>
          </cell>
          <cell r="P467" t="str">
            <v xml:space="preserve">Korean Radish </v>
          </cell>
          <cell r="Q467" t="str">
            <v/>
          </cell>
          <cell r="R467" t="str">
            <v/>
          </cell>
          <cell r="S467" t="e">
            <v>#REF!</v>
          </cell>
          <cell r="T467" t="str">
            <v>PAPRIKA POWDER 70G</v>
          </cell>
          <cell r="V467">
            <v>0</v>
          </cell>
        </row>
        <row r="468">
          <cell r="A468">
            <v>462</v>
          </cell>
          <cell r="B468" t="str">
            <v>DS-FOD-0177</v>
          </cell>
          <cell r="C468" t="str">
            <v>Dry Anvhovy (500g)</v>
          </cell>
          <cell r="D468" t="str">
            <v>Food</v>
          </cell>
          <cell r="E468" t="str">
            <v>Pack</v>
          </cell>
          <cell r="F468" t="str">
            <v>Pack</v>
          </cell>
          <cell r="G468">
            <v>0</v>
          </cell>
          <cell r="H468" t="str">
            <v>Pack</v>
          </cell>
          <cell r="I468" t="str">
            <v>Pack</v>
          </cell>
          <cell r="J468">
            <v>0</v>
          </cell>
          <cell r="N468">
            <v>0</v>
          </cell>
          <cell r="O468">
            <v>0</v>
          </cell>
          <cell r="P468" t="str">
            <v>Dry Anvhovy (500g)</v>
          </cell>
          <cell r="Q468" t="str">
            <v/>
          </cell>
          <cell r="R468" t="str">
            <v/>
          </cell>
          <cell r="S468" t="e">
            <v>#REF!</v>
          </cell>
          <cell r="T468" t="str">
            <v>PAPRIKA POWDER 70G</v>
          </cell>
          <cell r="V468">
            <v>0</v>
          </cell>
        </row>
        <row r="469">
          <cell r="A469">
            <v>463</v>
          </cell>
          <cell r="B469" t="str">
            <v>DS-BAK-0081</v>
          </cell>
          <cell r="C469" t="str">
            <v xml:space="preserve">BAKING SODA </v>
          </cell>
          <cell r="D469" t="str">
            <v>Bakery&amp; Pastry</v>
          </cell>
          <cell r="E469" t="str">
            <v>Box</v>
          </cell>
          <cell r="F469" t="str">
            <v>454g/Box</v>
          </cell>
          <cell r="G469">
            <v>0</v>
          </cell>
          <cell r="H469" t="str">
            <v>Box</v>
          </cell>
          <cell r="I469" t="str">
            <v>454g/Box</v>
          </cell>
          <cell r="J469">
            <v>0</v>
          </cell>
          <cell r="N469">
            <v>0</v>
          </cell>
          <cell r="O469">
            <v>0</v>
          </cell>
          <cell r="P469" t="str">
            <v xml:space="preserve">BAKING SODA </v>
          </cell>
          <cell r="Q469" t="str">
            <v/>
          </cell>
          <cell r="R469" t="str">
            <v/>
          </cell>
          <cell r="S469" t="e">
            <v>#REF!</v>
          </cell>
          <cell r="T469" t="str">
            <v>PAPRIKA POWDER 70G</v>
          </cell>
          <cell r="V469">
            <v>0</v>
          </cell>
        </row>
        <row r="470">
          <cell r="A470">
            <v>464</v>
          </cell>
          <cell r="B470" t="str">
            <v>DS-FOD-0166</v>
          </cell>
          <cell r="C470" t="str">
            <v xml:space="preserve">Dry Chasoba Noodle (Green Tea Spaghetti) </v>
          </cell>
          <cell r="D470" t="str">
            <v>Food</v>
          </cell>
          <cell r="E470" t="str">
            <v>Pack</v>
          </cell>
          <cell r="F470" t="str">
            <v>1 CTN/20 Pack</v>
          </cell>
          <cell r="G470">
            <v>0</v>
          </cell>
          <cell r="H470" t="str">
            <v>Pack</v>
          </cell>
          <cell r="I470" t="str">
            <v>1 CTN/20 Pack</v>
          </cell>
          <cell r="J470">
            <v>0</v>
          </cell>
          <cell r="N470">
            <v>0</v>
          </cell>
          <cell r="O470">
            <v>0</v>
          </cell>
          <cell r="P470" t="str">
            <v xml:space="preserve">Dry Chasoba Noodle (Green Tea Spaghetti) </v>
          </cell>
          <cell r="Q470" t="str">
            <v/>
          </cell>
          <cell r="R470" t="str">
            <v/>
          </cell>
          <cell r="S470" t="e">
            <v>#REF!</v>
          </cell>
          <cell r="T470" t="str">
            <v>PAPRIKA POWDER 70G</v>
          </cell>
          <cell r="V470">
            <v>0</v>
          </cell>
        </row>
        <row r="471">
          <cell r="A471">
            <v>465</v>
          </cell>
          <cell r="B471" t="str">
            <v>DS-FOD-0178</v>
          </cell>
          <cell r="C471" t="str">
            <v>HINODE RYORISHU (Cooking Sake 18L)</v>
          </cell>
          <cell r="D471" t="str">
            <v>Food</v>
          </cell>
          <cell r="E471" t="str">
            <v>CTN</v>
          </cell>
          <cell r="F471" t="str">
            <v>18L/CTN</v>
          </cell>
          <cell r="G471">
            <v>0</v>
          </cell>
          <cell r="H471" t="str">
            <v>CTN</v>
          </cell>
          <cell r="I471" t="str">
            <v>18L/CTN</v>
          </cell>
          <cell r="J471">
            <v>0</v>
          </cell>
          <cell r="N471">
            <v>0</v>
          </cell>
          <cell r="O471">
            <v>0</v>
          </cell>
          <cell r="P471" t="str">
            <v>HINODE RYORISHU (Cooking Sake 18L)</v>
          </cell>
          <cell r="Q471" t="str">
            <v/>
          </cell>
          <cell r="R471" t="str">
            <v/>
          </cell>
          <cell r="S471" t="e">
            <v>#REF!</v>
          </cell>
          <cell r="T471" t="str">
            <v>PAPRIKA POWDER 70G</v>
          </cell>
          <cell r="V471">
            <v>0</v>
          </cell>
        </row>
        <row r="472">
          <cell r="A472">
            <v>466</v>
          </cell>
          <cell r="B472" t="str">
            <v>DS-FOD-0179</v>
          </cell>
          <cell r="C472" t="str">
            <v>SHIN RAMYUN ( Spicy Korean Noodle)</v>
          </cell>
          <cell r="D472" t="str">
            <v>Food</v>
          </cell>
          <cell r="E472" t="str">
            <v>Bag</v>
          </cell>
          <cell r="F472" t="str">
            <v>5Pack/Bag</v>
          </cell>
          <cell r="G472">
            <v>0</v>
          </cell>
          <cell r="H472" t="str">
            <v>Bag</v>
          </cell>
          <cell r="I472" t="str">
            <v>5Pack/Bag</v>
          </cell>
          <cell r="J472">
            <v>0</v>
          </cell>
          <cell r="N472">
            <v>0</v>
          </cell>
          <cell r="O472">
            <v>0</v>
          </cell>
          <cell r="P472" t="str">
            <v>SHIN RAMYUN ( Spicy Korean Noodle)</v>
          </cell>
          <cell r="Q472" t="str">
            <v/>
          </cell>
          <cell r="R472" t="str">
            <v/>
          </cell>
          <cell r="S472" t="e">
            <v>#REF!</v>
          </cell>
          <cell r="T472" t="str">
            <v>PAPRIKA POWDER 70G</v>
          </cell>
          <cell r="V472">
            <v>0</v>
          </cell>
        </row>
        <row r="473">
          <cell r="A473">
            <v>467</v>
          </cell>
          <cell r="B473" t="str">
            <v>DS-FOD-0180</v>
          </cell>
          <cell r="C473" t="str">
            <v>BAGUTEH HERB (មើមថ្នាំចិន)</v>
          </cell>
          <cell r="D473" t="str">
            <v>Food</v>
          </cell>
          <cell r="E473" t="str">
            <v>Kg</v>
          </cell>
          <cell r="F473" t="str">
            <v>Kg</v>
          </cell>
          <cell r="G473">
            <v>0</v>
          </cell>
          <cell r="H473" t="str">
            <v>Kg</v>
          </cell>
          <cell r="I473" t="str">
            <v>Kg</v>
          </cell>
          <cell r="J473">
            <v>0</v>
          </cell>
          <cell r="N473">
            <v>0</v>
          </cell>
          <cell r="O473">
            <v>0</v>
          </cell>
          <cell r="P473" t="str">
            <v>BAGUTEH HERB (មើមថ្នាំចិន)</v>
          </cell>
          <cell r="Q473" t="str">
            <v/>
          </cell>
          <cell r="R473" t="str">
            <v/>
          </cell>
          <cell r="S473" t="e">
            <v>#REF!</v>
          </cell>
          <cell r="T473" t="str">
            <v>PAPRIKA POWDER 70G</v>
          </cell>
          <cell r="V473">
            <v>0</v>
          </cell>
        </row>
        <row r="474">
          <cell r="A474">
            <v>468</v>
          </cell>
          <cell r="B474" t="str">
            <v>DS-FOD-0181</v>
          </cell>
          <cell r="C474" t="str">
            <v>Soba Ghetti (Brown Spagehetti)</v>
          </cell>
          <cell r="D474" t="str">
            <v>Food</v>
          </cell>
          <cell r="E474" t="str">
            <v xml:space="preserve">Pack </v>
          </cell>
          <cell r="F474" t="str">
            <v>1CTN/9Pack</v>
          </cell>
          <cell r="G474">
            <v>0</v>
          </cell>
          <cell r="H474" t="str">
            <v xml:space="preserve">Pack </v>
          </cell>
          <cell r="I474" t="str">
            <v>1CTN/9Pack</v>
          </cell>
          <cell r="J474">
            <v>0</v>
          </cell>
          <cell r="N474">
            <v>0</v>
          </cell>
          <cell r="O474">
            <v>0</v>
          </cell>
          <cell r="P474" t="str">
            <v>Soba Ghetti (Brown Spagehetti)</v>
          </cell>
          <cell r="Q474" t="str">
            <v/>
          </cell>
          <cell r="R474" t="str">
            <v/>
          </cell>
          <cell r="S474" t="e">
            <v>#REF!</v>
          </cell>
          <cell r="T474" t="str">
            <v>PAPRIKA POWDER 70G</v>
          </cell>
          <cell r="V474">
            <v>0</v>
          </cell>
        </row>
        <row r="475">
          <cell r="A475">
            <v>469</v>
          </cell>
          <cell r="B475" t="str">
            <v>DS-FOD-0182</v>
          </cell>
          <cell r="C475" t="str">
            <v>Plastic Spatulas "White Color" (L24Cm x W8Cm) (វែកកូរ)</v>
          </cell>
          <cell r="D475" t="str">
            <v>Food</v>
          </cell>
          <cell r="E475" t="str">
            <v>Pc</v>
          </cell>
          <cell r="F475" t="str">
            <v>Pc</v>
          </cell>
          <cell r="G475">
            <v>0</v>
          </cell>
          <cell r="H475" t="str">
            <v>Pc</v>
          </cell>
          <cell r="I475" t="str">
            <v>Pc</v>
          </cell>
          <cell r="J475">
            <v>0</v>
          </cell>
          <cell r="N475">
            <v>0</v>
          </cell>
          <cell r="O475">
            <v>0</v>
          </cell>
          <cell r="P475" t="str">
            <v>Plastic Spatulas "White Color" (L24Cm x W8Cm) (វែកកូរ)</v>
          </cell>
          <cell r="Q475" t="str">
            <v/>
          </cell>
          <cell r="R475" t="str">
            <v/>
          </cell>
          <cell r="S475" t="e">
            <v>#REF!</v>
          </cell>
          <cell r="T475" t="str">
            <v>PAPRIKA POWDER 70G</v>
          </cell>
          <cell r="V475">
            <v>0</v>
          </cell>
        </row>
        <row r="476">
          <cell r="A476">
            <v>470</v>
          </cell>
          <cell r="B476" t="str">
            <v>DS-FOD-0183</v>
          </cell>
          <cell r="C476" t="str">
            <v>Statulas "Stainless Steel" (Size 40Cm x 10Cm) (វែកបន្ទះដែក)</v>
          </cell>
          <cell r="D476" t="str">
            <v>Food</v>
          </cell>
          <cell r="E476" t="str">
            <v>Pc</v>
          </cell>
          <cell r="F476" t="str">
            <v>Pc</v>
          </cell>
          <cell r="G476">
            <v>0</v>
          </cell>
          <cell r="H476" t="str">
            <v>Pc</v>
          </cell>
          <cell r="I476" t="str">
            <v>Pc</v>
          </cell>
          <cell r="J476">
            <v>0</v>
          </cell>
          <cell r="N476">
            <v>0</v>
          </cell>
          <cell r="O476">
            <v>0</v>
          </cell>
          <cell r="P476" t="str">
            <v>Statulas "Stainless Steel" (Size 40Cm x 10Cm) (វែកបន្ទះដែក)</v>
          </cell>
          <cell r="Q476" t="str">
            <v/>
          </cell>
          <cell r="R476" t="str">
            <v/>
          </cell>
          <cell r="S476" t="e">
            <v>#REF!</v>
          </cell>
          <cell r="T476" t="str">
            <v>PAPRIKA POWDER 70G</v>
          </cell>
          <cell r="V476">
            <v>0</v>
          </cell>
        </row>
        <row r="477">
          <cell r="A477">
            <v>471</v>
          </cell>
          <cell r="B477" t="str">
            <v>DS-FOD-0184</v>
          </cell>
          <cell r="C477" t="str">
            <v>Chinese Noodle Strainer "Stainless Steel" (Size 42Cm  x H12Cm)​ (កន្រ្តងស្រុះគុយទាវ)</v>
          </cell>
          <cell r="D477" t="str">
            <v>Food</v>
          </cell>
          <cell r="E477" t="str">
            <v>Pc</v>
          </cell>
          <cell r="F477" t="str">
            <v>Pc</v>
          </cell>
          <cell r="G477">
            <v>0</v>
          </cell>
          <cell r="H477" t="str">
            <v>Pc</v>
          </cell>
          <cell r="I477" t="str">
            <v>Pc</v>
          </cell>
          <cell r="J477">
            <v>0</v>
          </cell>
          <cell r="N477">
            <v>0</v>
          </cell>
          <cell r="O477">
            <v>0</v>
          </cell>
          <cell r="P477" t="str">
            <v>Chinese Noodle Strainer "Stainless Steel" (Size 42Cm  x H12Cm)​ (កន្រ្តងស្រុះគុយទាវ)</v>
          </cell>
          <cell r="Q477" t="str">
            <v/>
          </cell>
          <cell r="R477" t="str">
            <v/>
          </cell>
          <cell r="S477" t="e">
            <v>#REF!</v>
          </cell>
          <cell r="T477" t="str">
            <v>PAPRIKA POWDER 70G</v>
          </cell>
          <cell r="V477">
            <v>0</v>
          </cell>
        </row>
        <row r="478">
          <cell r="A478">
            <v>472</v>
          </cell>
          <cell r="B478" t="str">
            <v>DS-FOD-0185</v>
          </cell>
          <cell r="C478" t="str">
            <v>Sauce Pan " Stainless Steel"  (Size 24Cm  x  H 6.5Cm) (ខ្ទះអ៊ីណុក)</v>
          </cell>
          <cell r="D478" t="str">
            <v>Food</v>
          </cell>
          <cell r="E478" t="str">
            <v>Pc</v>
          </cell>
          <cell r="F478" t="str">
            <v>Pc</v>
          </cell>
          <cell r="G478">
            <v>0</v>
          </cell>
          <cell r="H478" t="str">
            <v>Pc</v>
          </cell>
          <cell r="I478" t="str">
            <v>Pc</v>
          </cell>
          <cell r="J478">
            <v>0</v>
          </cell>
          <cell r="N478">
            <v>0</v>
          </cell>
          <cell r="O478">
            <v>0</v>
          </cell>
          <cell r="P478" t="str">
            <v>Sauce Pan " Stainless Steel"  (Size 24Cm  x  H 6.5Cm) (ខ្ទះអ៊ីណុក)</v>
          </cell>
          <cell r="Q478" t="str">
            <v/>
          </cell>
          <cell r="R478" t="str">
            <v/>
          </cell>
          <cell r="S478" t="e">
            <v>#REF!</v>
          </cell>
          <cell r="T478" t="str">
            <v>PAPRIKA POWDER 70G</v>
          </cell>
          <cell r="V478">
            <v>0</v>
          </cell>
        </row>
        <row r="479">
          <cell r="A479">
            <v>473</v>
          </cell>
          <cell r="B479" t="str">
            <v>DS-FOD-0186</v>
          </cell>
          <cell r="C479" t="str">
            <v>Measuring Spoon, "Handle Stainless Steel"  Black (ស្លាបព្រាឈុត)</v>
          </cell>
          <cell r="D479" t="str">
            <v>Food</v>
          </cell>
          <cell r="E479" t="str">
            <v>Pc</v>
          </cell>
          <cell r="F479" t="str">
            <v>Pc</v>
          </cell>
          <cell r="G479">
            <v>0</v>
          </cell>
          <cell r="H479" t="str">
            <v>Pc</v>
          </cell>
          <cell r="I479" t="str">
            <v>Pc</v>
          </cell>
          <cell r="J479">
            <v>0</v>
          </cell>
          <cell r="N479">
            <v>0</v>
          </cell>
          <cell r="O479">
            <v>0</v>
          </cell>
          <cell r="P479" t="str">
            <v>Measuring Spoon, "Handle Stainless Steel"  Black (ស្លាបព្រាឈុត)</v>
          </cell>
          <cell r="Q479" t="str">
            <v/>
          </cell>
          <cell r="R479" t="str">
            <v/>
          </cell>
          <cell r="S479" t="e">
            <v>#REF!</v>
          </cell>
          <cell r="T479" t="str">
            <v>PAPRIKA POWDER 70G</v>
          </cell>
          <cell r="V479">
            <v>0</v>
          </cell>
        </row>
        <row r="480">
          <cell r="A480">
            <v>474</v>
          </cell>
          <cell r="B480" t="str">
            <v>DS-FOD-0187</v>
          </cell>
          <cell r="C480" t="str">
            <v>Mixing Bowls, "Stainless Steel" (Size 20Cm x H4Cm)​ (ថាសជញ្ជីង)</v>
          </cell>
          <cell r="D480" t="str">
            <v>Food</v>
          </cell>
          <cell r="E480" t="str">
            <v>Pc</v>
          </cell>
          <cell r="F480" t="str">
            <v>Pc</v>
          </cell>
          <cell r="G480">
            <v>0</v>
          </cell>
          <cell r="H480" t="str">
            <v>Pc</v>
          </cell>
          <cell r="I480" t="str">
            <v>Pc</v>
          </cell>
          <cell r="J480">
            <v>0</v>
          </cell>
          <cell r="N480">
            <v>0</v>
          </cell>
          <cell r="O480">
            <v>0</v>
          </cell>
          <cell r="P480" t="str">
            <v>Mixing Bowls, "Stainless Steel" (Size 20Cm x H4Cm)​ (ថាសជញ្ជីង)</v>
          </cell>
          <cell r="Q480" t="str">
            <v/>
          </cell>
          <cell r="R480" t="str">
            <v/>
          </cell>
          <cell r="S480" t="e">
            <v>#REF!</v>
          </cell>
          <cell r="T480" t="str">
            <v>PAPRIKA POWDER 70G</v>
          </cell>
          <cell r="V480">
            <v>0</v>
          </cell>
        </row>
        <row r="481">
          <cell r="A481">
            <v>475</v>
          </cell>
          <cell r="B481" t="str">
            <v>DS-FOD-0188</v>
          </cell>
          <cell r="C481" t="str">
            <v>Meyer Chinese Deep Strainer 13Cm (កន្រ្តង)</v>
          </cell>
          <cell r="D481" t="str">
            <v>Food</v>
          </cell>
          <cell r="E481" t="str">
            <v>Pc</v>
          </cell>
          <cell r="F481" t="str">
            <v>Pc</v>
          </cell>
          <cell r="G481">
            <v>0</v>
          </cell>
          <cell r="H481" t="str">
            <v>Pc</v>
          </cell>
          <cell r="I481" t="str">
            <v>Pc</v>
          </cell>
          <cell r="J481">
            <v>0</v>
          </cell>
          <cell r="N481">
            <v>0</v>
          </cell>
          <cell r="O481">
            <v>0</v>
          </cell>
          <cell r="P481" t="str">
            <v>Meyer Chinese Deep Strainer 13Cm (កន្រ្តង)</v>
          </cell>
          <cell r="Q481" t="str">
            <v/>
          </cell>
          <cell r="R481" t="str">
            <v/>
          </cell>
          <cell r="S481" t="e">
            <v>#REF!</v>
          </cell>
          <cell r="T481" t="str">
            <v>PAPRIKA POWDER 70G</v>
          </cell>
          <cell r="V481">
            <v>0</v>
          </cell>
        </row>
        <row r="482">
          <cell r="A482">
            <v>476</v>
          </cell>
          <cell r="B482" t="str">
            <v>DS-FOD-0189</v>
          </cell>
          <cell r="C482" t="str">
            <v>Noodle Basket កន្រ្តងស៊ុប​</v>
          </cell>
          <cell r="D482" t="str">
            <v>Food</v>
          </cell>
          <cell r="E482" t="str">
            <v>Pc</v>
          </cell>
          <cell r="F482" t="str">
            <v>Pc</v>
          </cell>
          <cell r="G482">
            <v>0</v>
          </cell>
          <cell r="H482" t="str">
            <v>Pc</v>
          </cell>
          <cell r="I482" t="str">
            <v>Pc</v>
          </cell>
          <cell r="J482">
            <v>0</v>
          </cell>
          <cell r="N482">
            <v>0</v>
          </cell>
          <cell r="O482">
            <v>0</v>
          </cell>
          <cell r="P482" t="str">
            <v>Noodle Basket កន្រ្តងស៊ុប​</v>
          </cell>
          <cell r="Q482" t="str">
            <v/>
          </cell>
          <cell r="R482" t="str">
            <v/>
          </cell>
          <cell r="S482" t="e">
            <v>#REF!</v>
          </cell>
          <cell r="T482" t="str">
            <v>PAPRIKA POWDER 70G</v>
          </cell>
          <cell r="V482">
            <v>0</v>
          </cell>
        </row>
        <row r="483">
          <cell r="A483">
            <v>477</v>
          </cell>
          <cell r="B483" t="str">
            <v>DS-BAK-0082</v>
          </cell>
          <cell r="C483" t="str">
            <v>All Purpose Flour</v>
          </cell>
          <cell r="D483" t="str">
            <v>Bakery&amp; Pastry</v>
          </cell>
          <cell r="E483" t="str">
            <v>Pack</v>
          </cell>
          <cell r="F483" t="str">
            <v>1Kg/Pack</v>
          </cell>
          <cell r="G483">
            <v>0</v>
          </cell>
          <cell r="H483" t="str">
            <v>Pack</v>
          </cell>
          <cell r="I483" t="str">
            <v>1Kg/Pack</v>
          </cell>
          <cell r="J483">
            <v>0</v>
          </cell>
          <cell r="N483">
            <v>0</v>
          </cell>
          <cell r="O483">
            <v>0</v>
          </cell>
          <cell r="P483" t="str">
            <v>All Purpose Flour</v>
          </cell>
          <cell r="Q483" t="str">
            <v/>
          </cell>
          <cell r="R483" t="str">
            <v/>
          </cell>
          <cell r="S483" t="e">
            <v>#REF!</v>
          </cell>
          <cell r="T483" t="str">
            <v>PAPRIKA POWDER 70G</v>
          </cell>
          <cell r="V483">
            <v>0</v>
          </cell>
        </row>
        <row r="484">
          <cell r="A484">
            <v>478</v>
          </cell>
          <cell r="B484" t="str">
            <v>DS-FOD-0190</v>
          </cell>
          <cell r="C484" t="str">
            <v>SHIN RAMYUN ( No Spicy Korean Noodle)</v>
          </cell>
          <cell r="D484" t="str">
            <v>Food</v>
          </cell>
          <cell r="E484" t="str">
            <v>Bag</v>
          </cell>
          <cell r="F484" t="str">
            <v>5Pack/Bag</v>
          </cell>
          <cell r="G484">
            <v>0</v>
          </cell>
          <cell r="H484" t="str">
            <v>Bag</v>
          </cell>
          <cell r="I484" t="str">
            <v>5Pack/Bag</v>
          </cell>
          <cell r="J484">
            <v>0</v>
          </cell>
          <cell r="N484">
            <v>0</v>
          </cell>
          <cell r="O484">
            <v>0</v>
          </cell>
          <cell r="P484" t="str">
            <v>SHIN RAMYUN ( No Spicy Korean Noodle)</v>
          </cell>
          <cell r="Q484" t="str">
            <v/>
          </cell>
          <cell r="R484" t="str">
            <v/>
          </cell>
          <cell r="S484" t="e">
            <v>#REF!</v>
          </cell>
          <cell r="T484" t="str">
            <v>PAPRIKA POWDER 70G</v>
          </cell>
          <cell r="V484">
            <v>0</v>
          </cell>
        </row>
        <row r="485">
          <cell r="A485">
            <v>479</v>
          </cell>
          <cell r="B485" t="str">
            <v>DS-FOD-0191</v>
          </cell>
          <cell r="C485" t="str">
            <v xml:space="preserve">Kitchen Cleaner Spray </v>
          </cell>
          <cell r="D485" t="str">
            <v>Food</v>
          </cell>
          <cell r="E485" t="str">
            <v>BTL</v>
          </cell>
          <cell r="F485" t="str">
            <v>500ml/Btl</v>
          </cell>
          <cell r="G485">
            <v>0</v>
          </cell>
          <cell r="H485" t="str">
            <v>BTL</v>
          </cell>
          <cell r="I485" t="str">
            <v>500ml/Btl</v>
          </cell>
          <cell r="J485">
            <v>0</v>
          </cell>
          <cell r="N485">
            <v>0</v>
          </cell>
          <cell r="O485">
            <v>0</v>
          </cell>
          <cell r="P485" t="str">
            <v xml:space="preserve">Kitchen Cleaner Spray </v>
          </cell>
          <cell r="Q485" t="str">
            <v/>
          </cell>
          <cell r="R485" t="str">
            <v/>
          </cell>
          <cell r="S485" t="e">
            <v>#REF!</v>
          </cell>
          <cell r="T485" t="str">
            <v>PAPRIKA POWDER 70G</v>
          </cell>
          <cell r="V485">
            <v>0</v>
          </cell>
        </row>
        <row r="486">
          <cell r="A486">
            <v>480</v>
          </cell>
          <cell r="B486" t="str">
            <v>DS-BEV-0100</v>
          </cell>
          <cell r="C486" t="str">
            <v xml:space="preserve">Burble Tea Straw </v>
          </cell>
          <cell r="D486" t="str">
            <v>Beverage</v>
          </cell>
          <cell r="E486" t="str">
            <v>Pack</v>
          </cell>
          <cell r="F486" t="str">
            <v>Pack</v>
          </cell>
          <cell r="G486">
            <v>0</v>
          </cell>
          <cell r="H486" t="str">
            <v>Pack</v>
          </cell>
          <cell r="I486" t="str">
            <v>Pack</v>
          </cell>
          <cell r="J486">
            <v>0</v>
          </cell>
          <cell r="N486">
            <v>0</v>
          </cell>
          <cell r="O486">
            <v>0</v>
          </cell>
          <cell r="P486" t="str">
            <v xml:space="preserve">Burble Tea Straw </v>
          </cell>
          <cell r="Q486" t="str">
            <v/>
          </cell>
          <cell r="R486" t="str">
            <v/>
          </cell>
          <cell r="S486" t="e">
            <v>#REF!</v>
          </cell>
          <cell r="T486" t="str">
            <v>PAPRIKA POWDER 70G</v>
          </cell>
          <cell r="V486">
            <v>0</v>
          </cell>
        </row>
        <row r="487">
          <cell r="A487">
            <v>0</v>
          </cell>
          <cell r="B487">
            <v>0</v>
          </cell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N487">
            <v>0</v>
          </cell>
          <cell r="O487">
            <v>0</v>
          </cell>
          <cell r="P487">
            <v>0</v>
          </cell>
          <cell r="Q487" t="str">
            <v/>
          </cell>
          <cell r="R487" t="str">
            <v/>
          </cell>
          <cell r="S487" t="e">
            <v>#REF!</v>
          </cell>
          <cell r="T487" t="str">
            <v>PAPRIKA POWDER 70G</v>
          </cell>
          <cell r="V487">
            <v>0</v>
          </cell>
        </row>
        <row r="488">
          <cell r="A488">
            <v>0</v>
          </cell>
          <cell r="B488">
            <v>0</v>
          </cell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N488">
            <v>0</v>
          </cell>
          <cell r="O488">
            <v>0</v>
          </cell>
          <cell r="P488">
            <v>0</v>
          </cell>
          <cell r="Q488" t="str">
            <v/>
          </cell>
          <cell r="R488" t="str">
            <v/>
          </cell>
          <cell r="S488" t="e">
            <v>#REF!</v>
          </cell>
          <cell r="T488" t="str">
            <v>PAPRIKA POWDER 70G</v>
          </cell>
          <cell r="V488">
            <v>0</v>
          </cell>
        </row>
        <row r="489">
          <cell r="A489">
            <v>0</v>
          </cell>
          <cell r="B489">
            <v>0</v>
          </cell>
          <cell r="C489">
            <v>0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N489">
            <v>0</v>
          </cell>
          <cell r="O489">
            <v>0</v>
          </cell>
          <cell r="P489">
            <v>0</v>
          </cell>
          <cell r="Q489" t="str">
            <v/>
          </cell>
          <cell r="R489" t="str">
            <v/>
          </cell>
          <cell r="S489" t="e">
            <v>#REF!</v>
          </cell>
          <cell r="T489" t="str">
            <v>PAPRIKA POWDER 70G</v>
          </cell>
          <cell r="V489">
            <v>0</v>
          </cell>
        </row>
        <row r="490">
          <cell r="A490">
            <v>0</v>
          </cell>
          <cell r="B490">
            <v>0</v>
          </cell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N490">
            <v>0</v>
          </cell>
          <cell r="O490">
            <v>0</v>
          </cell>
          <cell r="P490">
            <v>0</v>
          </cell>
          <cell r="Q490" t="str">
            <v/>
          </cell>
          <cell r="R490" t="str">
            <v/>
          </cell>
          <cell r="S490" t="e">
            <v>#REF!</v>
          </cell>
          <cell r="T490" t="str">
            <v>PAPRIKA POWDER 70G</v>
          </cell>
          <cell r="V490">
            <v>0</v>
          </cell>
        </row>
        <row r="491">
          <cell r="A491">
            <v>0</v>
          </cell>
          <cell r="B491">
            <v>0</v>
          </cell>
          <cell r="C491">
            <v>0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N491">
            <v>0</v>
          </cell>
          <cell r="O491">
            <v>0</v>
          </cell>
          <cell r="P491">
            <v>0</v>
          </cell>
          <cell r="Q491" t="str">
            <v/>
          </cell>
          <cell r="R491" t="str">
            <v/>
          </cell>
          <cell r="S491" t="e">
            <v>#REF!</v>
          </cell>
          <cell r="T491" t="str">
            <v>PAPRIKA POWDER 70G</v>
          </cell>
          <cell r="V491">
            <v>0</v>
          </cell>
        </row>
        <row r="492">
          <cell r="A492">
            <v>0</v>
          </cell>
          <cell r="B492">
            <v>0</v>
          </cell>
          <cell r="C492">
            <v>0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N492">
            <v>0</v>
          </cell>
          <cell r="O492">
            <v>0</v>
          </cell>
          <cell r="P492">
            <v>0</v>
          </cell>
          <cell r="Q492" t="str">
            <v/>
          </cell>
          <cell r="R492" t="str">
            <v/>
          </cell>
          <cell r="S492" t="e">
            <v>#REF!</v>
          </cell>
          <cell r="T492" t="str">
            <v>PAPRIKA POWDER 70G</v>
          </cell>
          <cell r="V492">
            <v>0</v>
          </cell>
        </row>
        <row r="493">
          <cell r="A493">
            <v>0</v>
          </cell>
          <cell r="B493">
            <v>0</v>
          </cell>
          <cell r="C493">
            <v>0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N493">
            <v>0</v>
          </cell>
          <cell r="O493">
            <v>0</v>
          </cell>
          <cell r="P493">
            <v>0</v>
          </cell>
          <cell r="Q493" t="str">
            <v/>
          </cell>
          <cell r="R493" t="str">
            <v/>
          </cell>
          <cell r="S493" t="e">
            <v>#REF!</v>
          </cell>
          <cell r="T493" t="str">
            <v>PAPRIKA POWDER 70G</v>
          </cell>
          <cell r="V493">
            <v>0</v>
          </cell>
        </row>
        <row r="494">
          <cell r="A494">
            <v>0</v>
          </cell>
          <cell r="B494">
            <v>0</v>
          </cell>
          <cell r="C494">
            <v>0</v>
          </cell>
          <cell r="D494">
            <v>0</v>
          </cell>
          <cell r="E494">
            <v>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N494">
            <v>0</v>
          </cell>
          <cell r="O494">
            <v>0</v>
          </cell>
          <cell r="P494">
            <v>0</v>
          </cell>
          <cell r="Q494" t="str">
            <v/>
          </cell>
          <cell r="R494" t="str">
            <v/>
          </cell>
          <cell r="S494" t="e">
            <v>#REF!</v>
          </cell>
          <cell r="T494" t="str">
            <v>PAPRIKA POWDER 70G</v>
          </cell>
          <cell r="V494">
            <v>0</v>
          </cell>
        </row>
        <row r="495">
          <cell r="A495">
            <v>0</v>
          </cell>
          <cell r="B495">
            <v>0</v>
          </cell>
          <cell r="C495">
            <v>0</v>
          </cell>
          <cell r="D495">
            <v>0</v>
          </cell>
          <cell r="E495">
            <v>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N495">
            <v>0</v>
          </cell>
          <cell r="O495">
            <v>0</v>
          </cell>
          <cell r="P495">
            <v>0</v>
          </cell>
          <cell r="Q495" t="str">
            <v/>
          </cell>
          <cell r="R495" t="str">
            <v/>
          </cell>
          <cell r="S495" t="e">
            <v>#REF!</v>
          </cell>
          <cell r="T495" t="str">
            <v>PAPRIKA POWDER 70G</v>
          </cell>
          <cell r="V495">
            <v>0</v>
          </cell>
        </row>
        <row r="496">
          <cell r="A496">
            <v>0</v>
          </cell>
          <cell r="B496">
            <v>0</v>
          </cell>
          <cell r="C496">
            <v>0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N496">
            <v>0</v>
          </cell>
          <cell r="O496">
            <v>0</v>
          </cell>
          <cell r="P496">
            <v>0</v>
          </cell>
          <cell r="Q496" t="str">
            <v/>
          </cell>
          <cell r="R496" t="str">
            <v/>
          </cell>
          <cell r="S496" t="e">
            <v>#REF!</v>
          </cell>
          <cell r="T496" t="str">
            <v>PAPRIKA POWDER 70G</v>
          </cell>
          <cell r="V496">
            <v>0</v>
          </cell>
        </row>
        <row r="497">
          <cell r="A497">
            <v>0</v>
          </cell>
          <cell r="B497">
            <v>0</v>
          </cell>
          <cell r="C497">
            <v>0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N497">
            <v>0</v>
          </cell>
          <cell r="O497">
            <v>0</v>
          </cell>
          <cell r="P497">
            <v>0</v>
          </cell>
          <cell r="Q497" t="str">
            <v/>
          </cell>
          <cell r="R497" t="str">
            <v/>
          </cell>
          <cell r="S497" t="e">
            <v>#REF!</v>
          </cell>
          <cell r="T497" t="str">
            <v>PAPRIKA POWDER 70G</v>
          </cell>
          <cell r="V497">
            <v>0</v>
          </cell>
        </row>
        <row r="498">
          <cell r="A498">
            <v>0</v>
          </cell>
          <cell r="B498">
            <v>0</v>
          </cell>
          <cell r="C498">
            <v>0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0</v>
          </cell>
          <cell r="J498">
            <v>0</v>
          </cell>
          <cell r="N498">
            <v>0</v>
          </cell>
          <cell r="O498">
            <v>0</v>
          </cell>
          <cell r="P498">
            <v>0</v>
          </cell>
          <cell r="Q498" t="str">
            <v/>
          </cell>
          <cell r="R498" t="str">
            <v/>
          </cell>
          <cell r="S498" t="e">
            <v>#REF!</v>
          </cell>
          <cell r="T498" t="str">
            <v>PAPRIKA POWDER 70G</v>
          </cell>
          <cell r="V498">
            <v>0</v>
          </cell>
        </row>
        <row r="499">
          <cell r="A499">
            <v>0</v>
          </cell>
          <cell r="B499">
            <v>0</v>
          </cell>
          <cell r="C499">
            <v>0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0</v>
          </cell>
          <cell r="J499">
            <v>0</v>
          </cell>
          <cell r="N499">
            <v>0</v>
          </cell>
          <cell r="O499">
            <v>0</v>
          </cell>
          <cell r="P499">
            <v>0</v>
          </cell>
          <cell r="Q499" t="str">
            <v/>
          </cell>
          <cell r="R499" t="str">
            <v/>
          </cell>
          <cell r="S499" t="e">
            <v>#REF!</v>
          </cell>
          <cell r="T499" t="str">
            <v>PAPRIKA POWDER 70G</v>
          </cell>
          <cell r="V499">
            <v>0</v>
          </cell>
        </row>
        <row r="500">
          <cell r="A500">
            <v>0</v>
          </cell>
          <cell r="B500">
            <v>0</v>
          </cell>
          <cell r="C500">
            <v>0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N500">
            <v>0</v>
          </cell>
          <cell r="O500">
            <v>0</v>
          </cell>
          <cell r="P500">
            <v>0</v>
          </cell>
          <cell r="Q500" t="str">
            <v/>
          </cell>
          <cell r="R500" t="str">
            <v/>
          </cell>
          <cell r="S500" t="e">
            <v>#REF!</v>
          </cell>
          <cell r="T500" t="str">
            <v>PAPRIKA POWDER 70G</v>
          </cell>
          <cell r="V500">
            <v>0</v>
          </cell>
        </row>
        <row r="501">
          <cell r="A501">
            <v>0</v>
          </cell>
          <cell r="B501">
            <v>0</v>
          </cell>
          <cell r="C501">
            <v>0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0</v>
          </cell>
          <cell r="N501">
            <v>0</v>
          </cell>
          <cell r="O501">
            <v>0</v>
          </cell>
          <cell r="P501">
            <v>0</v>
          </cell>
          <cell r="Q501" t="str">
            <v/>
          </cell>
          <cell r="R501" t="str">
            <v/>
          </cell>
          <cell r="S501" t="e">
            <v>#REF!</v>
          </cell>
          <cell r="T501" t="str">
            <v>PAPRIKA POWDER 70G</v>
          </cell>
          <cell r="V501">
            <v>0</v>
          </cell>
        </row>
        <row r="502">
          <cell r="A502">
            <v>0</v>
          </cell>
          <cell r="B502">
            <v>0</v>
          </cell>
          <cell r="C502">
            <v>0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0</v>
          </cell>
          <cell r="N502">
            <v>0</v>
          </cell>
          <cell r="O502">
            <v>0</v>
          </cell>
          <cell r="P502">
            <v>0</v>
          </cell>
          <cell r="Q502" t="str">
            <v/>
          </cell>
          <cell r="R502" t="str">
            <v/>
          </cell>
          <cell r="S502" t="e">
            <v>#REF!</v>
          </cell>
          <cell r="T502" t="str">
            <v>PAPRIKA POWDER 70G</v>
          </cell>
          <cell r="V502">
            <v>0</v>
          </cell>
        </row>
        <row r="503">
          <cell r="A503">
            <v>0</v>
          </cell>
          <cell r="B503">
            <v>0</v>
          </cell>
          <cell r="C503">
            <v>0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0</v>
          </cell>
          <cell r="N503">
            <v>0</v>
          </cell>
          <cell r="O503">
            <v>0</v>
          </cell>
          <cell r="P503">
            <v>0</v>
          </cell>
          <cell r="Q503" t="str">
            <v/>
          </cell>
          <cell r="R503" t="str">
            <v/>
          </cell>
          <cell r="S503" t="e">
            <v>#REF!</v>
          </cell>
          <cell r="T503" t="str">
            <v>PAPRIKA POWDER 70G</v>
          </cell>
          <cell r="V503">
            <v>0</v>
          </cell>
        </row>
        <row r="504">
          <cell r="A504">
            <v>0</v>
          </cell>
          <cell r="B504">
            <v>0</v>
          </cell>
          <cell r="C504">
            <v>0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0</v>
          </cell>
          <cell r="I504">
            <v>0</v>
          </cell>
          <cell r="J504">
            <v>0</v>
          </cell>
          <cell r="N504">
            <v>0</v>
          </cell>
          <cell r="O504">
            <v>0</v>
          </cell>
          <cell r="P504">
            <v>0</v>
          </cell>
          <cell r="Q504" t="str">
            <v/>
          </cell>
          <cell r="R504" t="str">
            <v/>
          </cell>
          <cell r="S504" t="e">
            <v>#REF!</v>
          </cell>
          <cell r="T504" t="str">
            <v>PAPRIKA POWDER 70G</v>
          </cell>
          <cell r="V504">
            <v>0</v>
          </cell>
        </row>
        <row r="505">
          <cell r="A505">
            <v>0</v>
          </cell>
          <cell r="B505">
            <v>0</v>
          </cell>
          <cell r="C505">
            <v>0</v>
          </cell>
          <cell r="D505">
            <v>0</v>
          </cell>
          <cell r="E505">
            <v>0</v>
          </cell>
          <cell r="F505">
            <v>0</v>
          </cell>
          <cell r="G505">
            <v>0</v>
          </cell>
          <cell r="H505">
            <v>0</v>
          </cell>
          <cell r="I505">
            <v>0</v>
          </cell>
          <cell r="J505">
            <v>0</v>
          </cell>
          <cell r="N505">
            <v>0</v>
          </cell>
          <cell r="O505">
            <v>0</v>
          </cell>
          <cell r="P505">
            <v>0</v>
          </cell>
          <cell r="Q505" t="str">
            <v/>
          </cell>
          <cell r="R505" t="str">
            <v/>
          </cell>
          <cell r="S505" t="e">
            <v>#REF!</v>
          </cell>
          <cell r="T505" t="str">
            <v>PAPRIKA POWDER 70G</v>
          </cell>
          <cell r="V505">
            <v>0</v>
          </cell>
        </row>
        <row r="506">
          <cell r="A506">
            <v>0</v>
          </cell>
          <cell r="B506">
            <v>0</v>
          </cell>
          <cell r="C506">
            <v>0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N506">
            <v>0</v>
          </cell>
          <cell r="O506">
            <v>0</v>
          </cell>
          <cell r="P506">
            <v>0</v>
          </cell>
          <cell r="Q506" t="str">
            <v/>
          </cell>
          <cell r="R506" t="str">
            <v/>
          </cell>
          <cell r="S506" t="e">
            <v>#REF!</v>
          </cell>
          <cell r="T506" t="str">
            <v>PAPRIKA POWDER 70G</v>
          </cell>
          <cell r="V506">
            <v>0</v>
          </cell>
        </row>
        <row r="507">
          <cell r="A507">
            <v>0</v>
          </cell>
          <cell r="B507">
            <v>0</v>
          </cell>
          <cell r="C507">
            <v>0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0</v>
          </cell>
          <cell r="I507">
            <v>0</v>
          </cell>
          <cell r="J507">
            <v>0</v>
          </cell>
          <cell r="N507">
            <v>0</v>
          </cell>
          <cell r="O507">
            <v>0</v>
          </cell>
          <cell r="P507">
            <v>0</v>
          </cell>
          <cell r="Q507" t="str">
            <v/>
          </cell>
          <cell r="R507" t="str">
            <v/>
          </cell>
          <cell r="S507" t="e">
            <v>#REF!</v>
          </cell>
          <cell r="T507" t="str">
            <v>PAPRIKA POWDER 70G</v>
          </cell>
          <cell r="V507">
            <v>0</v>
          </cell>
        </row>
        <row r="508">
          <cell r="A508">
            <v>0</v>
          </cell>
          <cell r="B508">
            <v>0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N508">
            <v>0</v>
          </cell>
          <cell r="O508">
            <v>0</v>
          </cell>
          <cell r="P508">
            <v>0</v>
          </cell>
          <cell r="Q508" t="str">
            <v/>
          </cell>
          <cell r="R508" t="str">
            <v/>
          </cell>
          <cell r="S508" t="e">
            <v>#REF!</v>
          </cell>
          <cell r="T508" t="str">
            <v>PAPRIKA POWDER 70G</v>
          </cell>
          <cell r="V508">
            <v>0</v>
          </cell>
        </row>
        <row r="509">
          <cell r="A509">
            <v>0</v>
          </cell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J509">
            <v>0</v>
          </cell>
          <cell r="N509">
            <v>0</v>
          </cell>
          <cell r="O509">
            <v>0</v>
          </cell>
          <cell r="P509">
            <v>0</v>
          </cell>
          <cell r="Q509" t="str">
            <v/>
          </cell>
          <cell r="R509" t="str">
            <v/>
          </cell>
          <cell r="S509" t="e">
            <v>#REF!</v>
          </cell>
          <cell r="T509" t="str">
            <v>PAPRIKA POWDER 70G</v>
          </cell>
          <cell r="V509">
            <v>0</v>
          </cell>
        </row>
        <row r="510">
          <cell r="A510">
            <v>0</v>
          </cell>
          <cell r="B510">
            <v>0</v>
          </cell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N510">
            <v>0</v>
          </cell>
          <cell r="O510">
            <v>0</v>
          </cell>
          <cell r="P510">
            <v>0</v>
          </cell>
          <cell r="Q510" t="str">
            <v/>
          </cell>
          <cell r="R510" t="str">
            <v/>
          </cell>
          <cell r="S510" t="e">
            <v>#REF!</v>
          </cell>
          <cell r="T510" t="str">
            <v>PAPRIKA POWDER 70G</v>
          </cell>
          <cell r="V510">
            <v>0</v>
          </cell>
        </row>
        <row r="511">
          <cell r="A511">
            <v>0</v>
          </cell>
          <cell r="B511">
            <v>0</v>
          </cell>
          <cell r="C511">
            <v>0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N511">
            <v>0</v>
          </cell>
          <cell r="O511">
            <v>0</v>
          </cell>
          <cell r="P511">
            <v>0</v>
          </cell>
          <cell r="Q511" t="str">
            <v/>
          </cell>
          <cell r="R511" t="str">
            <v/>
          </cell>
          <cell r="S511" t="e">
            <v>#REF!</v>
          </cell>
          <cell r="T511" t="str">
            <v>PAPRIKA POWDER 70G</v>
          </cell>
          <cell r="V511">
            <v>0</v>
          </cell>
        </row>
        <row r="512">
          <cell r="A512">
            <v>0</v>
          </cell>
          <cell r="B512">
            <v>0</v>
          </cell>
          <cell r="C512">
            <v>0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0</v>
          </cell>
          <cell r="I512">
            <v>0</v>
          </cell>
          <cell r="J512">
            <v>0</v>
          </cell>
          <cell r="N512">
            <v>0</v>
          </cell>
          <cell r="O512">
            <v>0</v>
          </cell>
          <cell r="P512">
            <v>0</v>
          </cell>
          <cell r="Q512" t="str">
            <v/>
          </cell>
          <cell r="R512" t="str">
            <v/>
          </cell>
          <cell r="S512" t="e">
            <v>#REF!</v>
          </cell>
          <cell r="T512" t="str">
            <v>PAPRIKA POWDER 70G</v>
          </cell>
          <cell r="V512">
            <v>0</v>
          </cell>
        </row>
        <row r="513">
          <cell r="A513">
            <v>0</v>
          </cell>
          <cell r="B513">
            <v>0</v>
          </cell>
          <cell r="C513">
            <v>0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0</v>
          </cell>
          <cell r="I513">
            <v>0</v>
          </cell>
          <cell r="J513">
            <v>0</v>
          </cell>
          <cell r="N513">
            <v>0</v>
          </cell>
          <cell r="O513">
            <v>0</v>
          </cell>
          <cell r="P513">
            <v>0</v>
          </cell>
          <cell r="Q513" t="str">
            <v/>
          </cell>
          <cell r="R513" t="str">
            <v/>
          </cell>
          <cell r="S513" t="e">
            <v>#REF!</v>
          </cell>
          <cell r="T513" t="str">
            <v>PAPRIKA POWDER 70G</v>
          </cell>
          <cell r="V513">
            <v>0</v>
          </cell>
        </row>
        <row r="514">
          <cell r="A514">
            <v>0</v>
          </cell>
          <cell r="B514">
            <v>0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N514">
            <v>0</v>
          </cell>
          <cell r="O514">
            <v>0</v>
          </cell>
          <cell r="P514">
            <v>0</v>
          </cell>
          <cell r="Q514" t="str">
            <v/>
          </cell>
          <cell r="R514" t="str">
            <v/>
          </cell>
          <cell r="S514" t="e">
            <v>#REF!</v>
          </cell>
          <cell r="T514" t="str">
            <v>PAPRIKA POWDER 70G</v>
          </cell>
          <cell r="V514">
            <v>0</v>
          </cell>
        </row>
        <row r="515">
          <cell r="A515">
            <v>0</v>
          </cell>
          <cell r="B515">
            <v>0</v>
          </cell>
          <cell r="C515">
            <v>0</v>
          </cell>
          <cell r="D515">
            <v>0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  <cell r="J515">
            <v>0</v>
          </cell>
          <cell r="N515">
            <v>0</v>
          </cell>
          <cell r="O515">
            <v>0</v>
          </cell>
          <cell r="P515">
            <v>0</v>
          </cell>
          <cell r="Q515" t="str">
            <v/>
          </cell>
          <cell r="R515" t="str">
            <v/>
          </cell>
          <cell r="S515" t="e">
            <v>#REF!</v>
          </cell>
          <cell r="T515" t="str">
            <v>PAPRIKA POWDER 70G</v>
          </cell>
          <cell r="V515">
            <v>0</v>
          </cell>
        </row>
        <row r="516">
          <cell r="A516">
            <v>0</v>
          </cell>
          <cell r="B516">
            <v>0</v>
          </cell>
          <cell r="C516">
            <v>0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0</v>
          </cell>
          <cell r="I516">
            <v>0</v>
          </cell>
          <cell r="J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/>
          </cell>
          <cell r="R516" t="str">
            <v/>
          </cell>
          <cell r="S516" t="e">
            <v>#REF!</v>
          </cell>
          <cell r="T516" t="str">
            <v>PAPRIKA POWDER 70G</v>
          </cell>
          <cell r="V516">
            <v>0</v>
          </cell>
        </row>
        <row r="517">
          <cell r="A517">
            <v>0</v>
          </cell>
          <cell r="B517">
            <v>0</v>
          </cell>
          <cell r="C517">
            <v>0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/>
          </cell>
          <cell r="R517" t="str">
            <v/>
          </cell>
          <cell r="S517" t="e">
            <v>#REF!</v>
          </cell>
          <cell r="T517" t="str">
            <v>PAPRIKA POWDER 70G</v>
          </cell>
          <cell r="V517">
            <v>0</v>
          </cell>
        </row>
        <row r="518">
          <cell r="A518">
            <v>0</v>
          </cell>
          <cell r="B518">
            <v>0</v>
          </cell>
          <cell r="C518">
            <v>0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/>
          </cell>
          <cell r="R518" t="str">
            <v/>
          </cell>
          <cell r="S518" t="e">
            <v>#REF!</v>
          </cell>
          <cell r="T518" t="str">
            <v>PAPRIKA POWDER 70G</v>
          </cell>
          <cell r="V518">
            <v>0</v>
          </cell>
        </row>
        <row r="519">
          <cell r="A519">
            <v>0</v>
          </cell>
          <cell r="B519">
            <v>0</v>
          </cell>
          <cell r="C519">
            <v>0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N519">
            <v>0</v>
          </cell>
          <cell r="O519">
            <v>0</v>
          </cell>
          <cell r="P519">
            <v>0</v>
          </cell>
          <cell r="Q519" t="str">
            <v/>
          </cell>
          <cell r="R519" t="str">
            <v/>
          </cell>
          <cell r="S519" t="e">
            <v>#REF!</v>
          </cell>
          <cell r="T519" t="str">
            <v>PAPRIKA POWDER 70G</v>
          </cell>
          <cell r="V519">
            <v>0</v>
          </cell>
        </row>
        <row r="520">
          <cell r="A520">
            <v>0</v>
          </cell>
          <cell r="B520">
            <v>0</v>
          </cell>
          <cell r="C520">
            <v>0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0</v>
          </cell>
          <cell r="I520">
            <v>0</v>
          </cell>
          <cell r="J520">
            <v>0</v>
          </cell>
          <cell r="N520">
            <v>0</v>
          </cell>
          <cell r="O520">
            <v>0</v>
          </cell>
          <cell r="P520">
            <v>0</v>
          </cell>
          <cell r="Q520" t="str">
            <v/>
          </cell>
          <cell r="R520" t="str">
            <v/>
          </cell>
          <cell r="S520" t="e">
            <v>#REF!</v>
          </cell>
          <cell r="T520" t="str">
            <v>PAPRIKA POWDER 70G</v>
          </cell>
          <cell r="V520">
            <v>0</v>
          </cell>
        </row>
        <row r="521">
          <cell r="A521">
            <v>0</v>
          </cell>
          <cell r="B521">
            <v>0</v>
          </cell>
          <cell r="C521">
            <v>0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N521">
            <v>0</v>
          </cell>
          <cell r="O521">
            <v>0</v>
          </cell>
          <cell r="P521">
            <v>0</v>
          </cell>
          <cell r="Q521" t="str">
            <v/>
          </cell>
          <cell r="R521" t="str">
            <v/>
          </cell>
          <cell r="S521" t="e">
            <v>#REF!</v>
          </cell>
          <cell r="T521" t="str">
            <v>PAPRIKA POWDER 70G</v>
          </cell>
          <cell r="V521">
            <v>0</v>
          </cell>
        </row>
        <row r="522">
          <cell r="A522">
            <v>0</v>
          </cell>
          <cell r="B522">
            <v>0</v>
          </cell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J522">
            <v>0</v>
          </cell>
          <cell r="N522">
            <v>0</v>
          </cell>
          <cell r="O522">
            <v>0</v>
          </cell>
          <cell r="P522">
            <v>0</v>
          </cell>
          <cell r="Q522" t="str">
            <v/>
          </cell>
          <cell r="R522" t="str">
            <v/>
          </cell>
          <cell r="S522" t="e">
            <v>#REF!</v>
          </cell>
          <cell r="T522" t="str">
            <v>PAPRIKA POWDER 70G</v>
          </cell>
          <cell r="V522">
            <v>0</v>
          </cell>
        </row>
        <row r="523">
          <cell r="A523">
            <v>0</v>
          </cell>
          <cell r="B523">
            <v>0</v>
          </cell>
          <cell r="C523">
            <v>0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0</v>
          </cell>
          <cell r="I523">
            <v>0</v>
          </cell>
          <cell r="J523">
            <v>0</v>
          </cell>
          <cell r="N523">
            <v>0</v>
          </cell>
          <cell r="O523">
            <v>0</v>
          </cell>
          <cell r="P523">
            <v>0</v>
          </cell>
          <cell r="Q523" t="str">
            <v/>
          </cell>
          <cell r="R523" t="str">
            <v/>
          </cell>
          <cell r="S523" t="e">
            <v>#REF!</v>
          </cell>
          <cell r="T523" t="str">
            <v>PAPRIKA POWDER 70G</v>
          </cell>
          <cell r="V523">
            <v>0</v>
          </cell>
        </row>
        <row r="524">
          <cell r="A524">
            <v>0</v>
          </cell>
          <cell r="B524">
            <v>0</v>
          </cell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J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/>
          </cell>
          <cell r="R524" t="str">
            <v/>
          </cell>
          <cell r="S524" t="e">
            <v>#REF!</v>
          </cell>
          <cell r="T524" t="str">
            <v>PAPRIKA POWDER 70G</v>
          </cell>
          <cell r="V524">
            <v>0</v>
          </cell>
        </row>
        <row r="525">
          <cell r="A525">
            <v>0</v>
          </cell>
          <cell r="B525">
            <v>0</v>
          </cell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/>
          </cell>
          <cell r="R525" t="str">
            <v/>
          </cell>
          <cell r="S525" t="e">
            <v>#REF!</v>
          </cell>
          <cell r="T525" t="str">
            <v>PAPRIKA POWDER 70G</v>
          </cell>
          <cell r="V525">
            <v>0</v>
          </cell>
        </row>
        <row r="526">
          <cell r="A526">
            <v>0</v>
          </cell>
          <cell r="B526">
            <v>0</v>
          </cell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J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/>
          </cell>
          <cell r="R526" t="str">
            <v/>
          </cell>
          <cell r="S526" t="e">
            <v>#REF!</v>
          </cell>
          <cell r="T526" t="str">
            <v>PAPRIKA POWDER 70G</v>
          </cell>
          <cell r="V526">
            <v>0</v>
          </cell>
        </row>
        <row r="527">
          <cell r="A527">
            <v>0</v>
          </cell>
          <cell r="B527">
            <v>0</v>
          </cell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N527">
            <v>0</v>
          </cell>
          <cell r="O527">
            <v>0</v>
          </cell>
          <cell r="P527">
            <v>0</v>
          </cell>
          <cell r="Q527" t="str">
            <v/>
          </cell>
          <cell r="R527" t="str">
            <v/>
          </cell>
          <cell r="S527" t="e">
            <v>#REF!</v>
          </cell>
          <cell r="T527" t="str">
            <v>PAPRIKA POWDER 70G</v>
          </cell>
          <cell r="V527">
            <v>0</v>
          </cell>
        </row>
        <row r="528">
          <cell r="A528">
            <v>0</v>
          </cell>
          <cell r="B528">
            <v>0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0</v>
          </cell>
          <cell r="N528">
            <v>0</v>
          </cell>
          <cell r="O528">
            <v>0</v>
          </cell>
          <cell r="P528">
            <v>0</v>
          </cell>
          <cell r="Q528" t="str">
            <v/>
          </cell>
          <cell r="R528" t="str">
            <v/>
          </cell>
          <cell r="S528" t="e">
            <v>#REF!</v>
          </cell>
          <cell r="T528" t="str">
            <v>PAPRIKA POWDER 70G</v>
          </cell>
          <cell r="V528">
            <v>0</v>
          </cell>
        </row>
        <row r="529">
          <cell r="A529">
            <v>0</v>
          </cell>
          <cell r="B529">
            <v>0</v>
          </cell>
          <cell r="C529">
            <v>0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0</v>
          </cell>
          <cell r="I529">
            <v>0</v>
          </cell>
          <cell r="J529">
            <v>0</v>
          </cell>
          <cell r="N529">
            <v>0</v>
          </cell>
          <cell r="O529">
            <v>0</v>
          </cell>
          <cell r="P529">
            <v>0</v>
          </cell>
          <cell r="Q529" t="str">
            <v/>
          </cell>
          <cell r="R529" t="str">
            <v/>
          </cell>
          <cell r="S529" t="e">
            <v>#REF!</v>
          </cell>
          <cell r="T529" t="str">
            <v>PAPRIKA POWDER 70G</v>
          </cell>
          <cell r="V529">
            <v>0</v>
          </cell>
        </row>
        <row r="530">
          <cell r="A530">
            <v>0</v>
          </cell>
          <cell r="B530">
            <v>0</v>
          </cell>
          <cell r="C530">
            <v>0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0</v>
          </cell>
          <cell r="N530">
            <v>0</v>
          </cell>
          <cell r="O530">
            <v>0</v>
          </cell>
          <cell r="P530">
            <v>0</v>
          </cell>
          <cell r="Q530" t="str">
            <v/>
          </cell>
          <cell r="R530" t="str">
            <v/>
          </cell>
          <cell r="S530" t="e">
            <v>#REF!</v>
          </cell>
          <cell r="T530" t="str">
            <v>PAPRIKA POWDER 70G</v>
          </cell>
          <cell r="V530">
            <v>0</v>
          </cell>
        </row>
        <row r="531">
          <cell r="A531">
            <v>0</v>
          </cell>
          <cell r="B531">
            <v>0</v>
          </cell>
          <cell r="C531">
            <v>0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0</v>
          </cell>
          <cell r="N531">
            <v>0</v>
          </cell>
          <cell r="O531">
            <v>0</v>
          </cell>
          <cell r="P531">
            <v>0</v>
          </cell>
          <cell r="Q531" t="str">
            <v/>
          </cell>
          <cell r="R531" t="str">
            <v/>
          </cell>
          <cell r="S531" t="e">
            <v>#REF!</v>
          </cell>
          <cell r="T531" t="str">
            <v>PAPRIKA POWDER 70G</v>
          </cell>
          <cell r="V531">
            <v>0</v>
          </cell>
        </row>
        <row r="532">
          <cell r="A532">
            <v>0</v>
          </cell>
          <cell r="B532">
            <v>0</v>
          </cell>
          <cell r="C532">
            <v>0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0</v>
          </cell>
          <cell r="N532">
            <v>0</v>
          </cell>
          <cell r="O532">
            <v>0</v>
          </cell>
          <cell r="P532">
            <v>0</v>
          </cell>
          <cell r="Q532" t="str">
            <v/>
          </cell>
          <cell r="R532" t="str">
            <v/>
          </cell>
          <cell r="S532" t="e">
            <v>#REF!</v>
          </cell>
          <cell r="T532" t="str">
            <v>PAPRIKA POWDER 70G</v>
          </cell>
          <cell r="V532">
            <v>0</v>
          </cell>
        </row>
        <row r="533">
          <cell r="A533">
            <v>0</v>
          </cell>
          <cell r="B533">
            <v>0</v>
          </cell>
          <cell r="C533">
            <v>0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0</v>
          </cell>
          <cell r="N533">
            <v>0</v>
          </cell>
          <cell r="O533">
            <v>0</v>
          </cell>
          <cell r="P533">
            <v>0</v>
          </cell>
          <cell r="Q533" t="str">
            <v/>
          </cell>
          <cell r="R533" t="str">
            <v/>
          </cell>
          <cell r="S533" t="e">
            <v>#REF!</v>
          </cell>
          <cell r="T533" t="str">
            <v>PAPRIKA POWDER 70G</v>
          </cell>
          <cell r="V533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ak" refreshedDate="45903.882445717594" createdVersion="8" refreshedVersion="6" minRefreshableVersion="3" recordCount="5740" xr:uid="{6AD6F2B6-6119-4381-873F-9F8F2DE0423A}">
  <cacheSource type="worksheet">
    <worksheetSource name="Table49"/>
  </cacheSource>
  <cacheFields count="25">
    <cacheField name="Nº" numFmtId="0">
      <sharedItems containsMixedTypes="1" containsNumber="1" containsInteger="1" minValue="1" maxValue="5709"/>
    </cacheField>
    <cacheField name="DATE" numFmtId="166">
      <sharedItems containsNonDate="0" containsDate="1" containsString="0" containsBlank="1" minDate="2024-05-16T00:00:00" maxDate="2025-09-05T00:00:00" count="460">
        <d v="2025-09-01T00:00:00"/>
        <d v="2025-09-02T00:00:00"/>
        <d v="2025-09-03T00:00:00"/>
        <d v="2025-09-04T00:00:00"/>
        <m/>
        <d v="2024-09-29T00:00:00" u="1"/>
        <d v="2024-10-25T00:00:00" u="1"/>
        <d v="2024-11-21T00:00:00" u="1"/>
        <d v="2024-12-17T00:00:00" u="1"/>
        <d v="2024-10-27T00:00:00" u="1"/>
        <d v="2024-11-23T00:00:00" u="1"/>
        <d v="2024-12-19T00:00:00" u="1"/>
        <d v="2024-10-29T00:00:00" u="1"/>
        <d v="2024-11-25T00:00:00" u="1"/>
        <d v="2024-12-21T00:00:00" u="1"/>
        <d v="2025-01-02T00:00:00" u="1"/>
        <d v="2024-10-31T00:00:00" u="1"/>
        <d v="2024-11-27T00:00:00" u="1"/>
        <d v="2024-12-23T00:00:00" u="1"/>
        <d v="2025-01-04T00:00:00" u="1"/>
        <d v="2024-11-29T00:00:00" u="1"/>
        <d v="2024-12-25T00:00:00" u="1"/>
        <d v="2025-01-06T00:00:00" u="1"/>
        <d v="2025-02-02T00:00:00" u="1"/>
        <d v="2024-12-27T00:00:00" u="1"/>
        <d v="2025-01-08T00:00:00" u="1"/>
        <d v="2025-02-04T00:00:00" u="1"/>
        <d v="2024-12-29T00:00:00" u="1"/>
        <d v="2025-01-10T00:00:00" u="1"/>
        <d v="2025-02-06T00:00:00" u="1"/>
        <d v="2025-03-02T00:00:00" u="1"/>
        <d v="2024-12-31T00:00:00" u="1"/>
        <d v="2025-01-12T00:00:00" u="1"/>
        <d v="2025-02-08T00:00:00" u="1"/>
        <d v="2025-03-04T00:00:00" u="1"/>
        <d v="2025-01-14T00:00:00" u="1"/>
        <d v="2025-02-10T00:00:00" u="1"/>
        <d v="2025-03-06T00:00:00" u="1"/>
        <d v="2025-04-02T00:00:00" u="1"/>
        <d v="2025-01-16T00:00:00" u="1"/>
        <d v="2025-02-12T00:00:00" u="1"/>
        <d v="2025-03-08T00:00:00" u="1"/>
        <d v="2025-04-04T00:00:00" u="1"/>
        <d v="2025-01-18T00:00:00" u="1"/>
        <d v="2025-02-14T00:00:00" u="1"/>
        <d v="2025-03-10T00:00:00" u="1"/>
        <d v="2025-04-06T00:00:00" u="1"/>
        <d v="2025-05-02T00:00:00" u="1"/>
        <d v="2025-01-20T00:00:00" u="1"/>
        <d v="2025-02-16T00:00:00" u="1"/>
        <d v="2025-03-12T00:00:00" u="1"/>
        <d v="2025-04-08T00:00:00" u="1"/>
        <d v="2025-05-04T00:00:00" u="1"/>
        <d v="2025-01-22T00:00:00" u="1"/>
        <d v="2025-02-18T00:00:00" u="1"/>
        <d v="2025-03-14T00:00:00" u="1"/>
        <d v="2025-04-10T00:00:00" u="1"/>
        <d v="2025-05-06T00:00:00" u="1"/>
        <d v="2024-06-02T00:00:00" u="1"/>
        <d v="2025-06-02T00:00:00" u="1"/>
        <d v="2025-01-24T00:00:00" u="1"/>
        <d v="2025-02-20T00:00:00" u="1"/>
        <d v="2025-03-16T00:00:00" u="1"/>
        <d v="2025-04-12T00:00:00" u="1"/>
        <d v="2025-05-08T00:00:00" u="1"/>
        <d v="2024-06-04T00:00:00" u="1"/>
        <d v="2025-06-04T00:00:00" u="1"/>
        <d v="2025-01-26T00:00:00" u="1"/>
        <d v="2025-02-22T00:00:00" u="1"/>
        <d v="2025-03-18T00:00:00" u="1"/>
        <d v="2025-04-14T00:00:00" u="1"/>
        <d v="2025-05-10T00:00:00" u="1"/>
        <d v="2024-06-06T00:00:00" u="1"/>
        <d v="2025-06-06T00:00:00" u="1"/>
        <d v="2024-07-02T00:00:00" u="1"/>
        <d v="2025-07-02T00:00:00" u="1"/>
        <d v="2025-01-28T00:00:00" u="1"/>
        <d v="2025-02-24T00:00:00" u="1"/>
        <d v="2025-03-20T00:00:00" u="1"/>
        <d v="2025-04-16T00:00:00" u="1"/>
        <d v="2025-05-12T00:00:00" u="1"/>
        <d v="2025-06-08T00:00:00" u="1"/>
        <d v="2024-07-04T00:00:00" u="1"/>
        <d v="2025-07-04T00:00:00" u="1"/>
        <d v="2025-01-30T00:00:00" u="1"/>
        <d v="2025-02-26T00:00:00" u="1"/>
        <d v="2025-03-22T00:00:00" u="1"/>
        <d v="2025-04-18T00:00:00" u="1"/>
        <d v="2025-05-14T00:00:00" u="1"/>
        <d v="2024-06-10T00:00:00" u="1"/>
        <d v="2025-06-10T00:00:00" u="1"/>
        <d v="2024-07-06T00:00:00" u="1"/>
        <d v="2025-07-06T00:00:00" u="1"/>
        <d v="2024-08-02T00:00:00" u="1"/>
        <d v="2025-08-02T00:00:00" u="1"/>
        <d v="2025-02-28T00:00:00" u="1"/>
        <d v="2025-03-24T00:00:00" u="1"/>
        <d v="2025-04-20T00:00:00" u="1"/>
        <d v="2024-05-16T00:00:00" u="1"/>
        <d v="2025-05-16T00:00:00" u="1"/>
        <d v="2024-06-12T00:00:00" u="1"/>
        <d v="2025-06-12T00:00:00" u="1"/>
        <d v="2024-07-08T00:00:00" u="1"/>
        <d v="2025-07-08T00:00:00" u="1"/>
        <d v="2024-08-04T00:00:00" u="1"/>
        <d v="2025-08-04T00:00:00" u="1"/>
        <d v="2025-03-26T00:00:00" u="1"/>
        <d v="2025-04-22T00:00:00" u="1"/>
        <d v="2024-05-18T00:00:00" u="1"/>
        <d v="2025-05-18T00:00:00" u="1"/>
        <d v="2024-06-14T00:00:00" u="1"/>
        <d v="2025-06-14T00:00:00" u="1"/>
        <d v="2024-07-10T00:00:00" u="1"/>
        <d v="2025-07-10T00:00:00" u="1"/>
        <d v="2024-08-06T00:00:00" u="1"/>
        <d v="2025-08-06T00:00:00" u="1"/>
        <d v="2024-09-02T00:00:00" u="1"/>
        <d v="2025-03-28T00:00:00" u="1"/>
        <d v="2025-04-24T00:00:00" u="1"/>
        <d v="2024-05-20T00:00:00" u="1"/>
        <d v="2025-05-20T00:00:00" u="1"/>
        <d v="2024-06-16T00:00:00" u="1"/>
        <d v="2025-06-16T00:00:00" u="1"/>
        <d v="2024-07-12T00:00:00" u="1"/>
        <d v="2025-07-12T00:00:00" u="1"/>
        <d v="2024-08-08T00:00:00" u="1"/>
        <d v="2025-08-08T00:00:00" u="1"/>
        <d v="2024-09-04T00:00:00" u="1"/>
        <d v="2025-03-30T00:00:00" u="1"/>
        <d v="2025-04-26T00:00:00" u="1"/>
        <d v="2024-05-22T00:00:00" u="1"/>
        <d v="2025-05-22T00:00:00" u="1"/>
        <d v="2024-06-18T00:00:00" u="1"/>
        <d v="2025-06-18T00:00:00" u="1"/>
        <d v="2024-07-14T00:00:00" u="1"/>
        <d v="2025-07-14T00:00:00" u="1"/>
        <d v="2024-08-10T00:00:00" u="1"/>
        <d v="2025-08-10T00:00:00" u="1"/>
        <d v="2024-09-06T00:00:00" u="1"/>
        <d v="2024-10-02T00:00:00" u="1"/>
        <d v="2025-04-28T00:00:00" u="1"/>
        <d v="2024-05-24T00:00:00" u="1"/>
        <d v="2025-05-24T00:00:00" u="1"/>
        <d v="2024-06-20T00:00:00" u="1"/>
        <d v="2025-06-20T00:00:00" u="1"/>
        <d v="2024-07-16T00:00:00" u="1"/>
        <d v="2025-07-16T00:00:00" u="1"/>
        <d v="2024-08-12T00:00:00" u="1"/>
        <d v="2025-08-12T00:00:00" u="1"/>
        <d v="2024-09-08T00:00:00" u="1"/>
        <d v="2024-10-04T00:00:00" u="1"/>
        <d v="2025-04-30T00:00:00" u="1"/>
        <d v="2024-05-26T00:00:00" u="1"/>
        <d v="2025-05-26T00:00:00" u="1"/>
        <d v="2025-06-22T00:00:00" u="1"/>
        <d v="2024-07-18T00:00:00" u="1"/>
        <d v="2025-07-18T00:00:00" u="1"/>
        <d v="2024-08-14T00:00:00" u="1"/>
        <d v="2025-08-14T00:00:00" u="1"/>
        <d v="2024-09-10T00:00:00" u="1"/>
        <d v="2024-10-06T00:00:00" u="1"/>
        <d v="2024-11-02T00:00:00" u="1"/>
        <d v="2024-05-28T00:00:00" u="1"/>
        <d v="2025-05-28T00:00:00" u="1"/>
        <d v="2025-06-24T00:00:00" u="1"/>
        <d v="2024-07-20T00:00:00" u="1"/>
        <d v="2025-07-20T00:00:00" u="1"/>
        <d v="2024-08-16T00:00:00" u="1"/>
        <d v="2025-08-16T00:00:00" u="1"/>
        <d v="2024-09-12T00:00:00" u="1"/>
        <d v="2024-10-08T00:00:00" u="1"/>
        <d v="2024-11-04T00:00:00" u="1"/>
        <d v="2024-05-30T00:00:00" u="1"/>
        <d v="2025-05-30T00:00:00" u="1"/>
        <d v="2025-06-26T00:00:00" u="1"/>
        <d v="2024-07-22T00:00:00" u="1"/>
        <d v="2025-07-22T00:00:00" u="1"/>
        <d v="2024-08-18T00:00:00" u="1"/>
        <d v="2025-08-18T00:00:00" u="1"/>
        <d v="2024-09-14T00:00:00" u="1"/>
        <d v="2024-10-10T00:00:00" u="1"/>
        <d v="2024-11-06T00:00:00" u="1"/>
        <d v="2024-12-02T00:00:00" u="1"/>
        <d v="2025-06-28T00:00:00" u="1"/>
        <d v="2024-07-24T00:00:00" u="1"/>
        <d v="2025-07-24T00:00:00" u="1"/>
        <d v="2024-08-20T00:00:00" u="1"/>
        <d v="2025-08-20T00:00:00" u="1"/>
        <d v="2024-09-16T00:00:00" u="1"/>
        <d v="2024-10-12T00:00:00" u="1"/>
        <d v="2024-11-08T00:00:00" u="1"/>
        <d v="2024-12-04T00:00:00" u="1"/>
        <d v="2025-06-30T00:00:00" u="1"/>
        <d v="2024-07-26T00:00:00" u="1"/>
        <d v="2025-07-26T00:00:00" u="1"/>
        <d v="2024-08-22T00:00:00" u="1"/>
        <d v="2025-08-22T00:00:00" u="1"/>
        <d v="2024-09-18T00:00:00" u="1"/>
        <d v="2024-10-14T00:00:00" u="1"/>
        <d v="2024-11-10T00:00:00" u="1"/>
        <d v="2024-12-06T00:00:00" u="1"/>
        <d v="2024-07-28T00:00:00" u="1"/>
        <d v="2025-07-28T00:00:00" u="1"/>
        <d v="2024-08-24T00:00:00" u="1"/>
        <d v="2025-08-24T00:00:00" u="1"/>
        <d v="2024-09-20T00:00:00" u="1"/>
        <d v="2024-10-16T00:00:00" u="1"/>
        <d v="2024-11-12T00:00:00" u="1"/>
        <d v="2024-12-08T00:00:00" u="1"/>
        <d v="2025-07-30T00:00:00" u="1"/>
        <d v="2024-08-26T00:00:00" u="1"/>
        <d v="2025-08-26T00:00:00" u="1"/>
        <d v="2024-09-22T00:00:00" u="1"/>
        <d v="2024-10-18T00:00:00" u="1"/>
        <d v="2024-11-14T00:00:00" u="1"/>
        <d v="2024-12-10T00:00:00" u="1"/>
        <d v="2024-08-28T00:00:00" u="1"/>
        <d v="2025-08-28T00:00:00" u="1"/>
        <d v="2024-09-24T00:00:00" u="1"/>
        <d v="2024-10-20T00:00:00" u="1"/>
        <d v="2024-11-16T00:00:00" u="1"/>
        <d v="2024-12-12T00:00:00" u="1"/>
        <d v="2024-08-30T00:00:00" u="1"/>
        <d v="2025-08-30T00:00:00" u="1"/>
        <d v="2024-09-26T00:00:00" u="1"/>
        <d v="2024-10-22T00:00:00" u="1"/>
        <d v="2024-11-18T00:00:00" u="1"/>
        <d v="2024-12-14T00:00:00" u="1"/>
        <d v="2024-09-28T00:00:00" u="1"/>
        <d v="2024-10-24T00:00:00" u="1"/>
        <d v="2024-11-20T00:00:00" u="1"/>
        <d v="2024-12-16T00:00:00" u="1"/>
        <d v="2024-10-26T00:00:00" u="1"/>
        <d v="2024-11-22T00:00:00" u="1"/>
        <d v="2024-12-18T00:00:00" u="1"/>
        <d v="2024-10-28T00:00:00" u="1"/>
        <d v="2024-11-24T00:00:00" u="1"/>
        <d v="2024-12-20T00:00:00" u="1"/>
        <d v="2025-01-01T00:00:00" u="1"/>
        <d v="2024-10-30T00:00:00" u="1"/>
        <d v="2024-11-26T00:00:00" u="1"/>
        <d v="2024-12-22T00:00:00" u="1"/>
        <d v="2025-01-03T00:00:00" u="1"/>
        <d v="2024-11-28T00:00:00" u="1"/>
        <d v="2024-12-24T00:00:00" u="1"/>
        <d v="2025-01-05T00:00:00" u="1"/>
        <d v="2025-02-01T00:00:00" u="1"/>
        <d v="2024-11-30T00:00:00" u="1"/>
        <d v="2024-12-26T00:00:00" u="1"/>
        <d v="2025-01-07T00:00:00" u="1"/>
        <d v="2025-02-03T00:00:00" u="1"/>
        <d v="2024-12-28T00:00:00" u="1"/>
        <d v="2025-01-09T00:00:00" u="1"/>
        <d v="2025-02-05T00:00:00" u="1"/>
        <d v="2025-03-01T00:00:00" u="1"/>
        <d v="2024-12-30T00:00:00" u="1"/>
        <d v="2025-01-11T00:00:00" u="1"/>
        <d v="2025-02-07T00:00:00" u="1"/>
        <d v="2025-03-03T00:00:00" u="1"/>
        <d v="2025-01-13T00:00:00" u="1"/>
        <d v="2025-02-09T00:00:00" u="1"/>
        <d v="2025-03-05T00:00:00" u="1"/>
        <d v="2025-04-01T00:00:00" u="1"/>
        <d v="2025-01-15T00:00:00" u="1"/>
        <d v="2025-02-11T00:00:00" u="1"/>
        <d v="2025-03-07T00:00:00" u="1"/>
        <d v="2025-04-03T00:00:00" u="1"/>
        <d v="2025-01-17T00:00:00" u="1"/>
        <d v="2025-02-13T00:00:00" u="1"/>
        <d v="2025-03-09T00:00:00" u="1"/>
        <d v="2025-04-05T00:00:00" u="1"/>
        <d v="2025-05-01T00:00:00" u="1"/>
        <d v="2025-01-19T00:00:00" u="1"/>
        <d v="2025-02-15T00:00:00" u="1"/>
        <d v="2025-03-11T00:00:00" u="1"/>
        <d v="2025-04-07T00:00:00" u="1"/>
        <d v="2025-05-03T00:00:00" u="1"/>
        <d v="2025-01-21T00:00:00" u="1"/>
        <d v="2025-02-17T00:00:00" u="1"/>
        <d v="2025-03-13T00:00:00" u="1"/>
        <d v="2025-04-09T00:00:00" u="1"/>
        <d v="2025-05-05T00:00:00" u="1"/>
        <d v="2024-06-01T00:00:00" u="1"/>
        <d v="2025-06-01T00:00:00" u="1"/>
        <d v="2025-01-23T00:00:00" u="1"/>
        <d v="2025-02-19T00:00:00" u="1"/>
        <d v="2025-03-15T00:00:00" u="1"/>
        <d v="2025-04-11T00:00:00" u="1"/>
        <d v="2025-05-07T00:00:00" u="1"/>
        <d v="2024-06-03T00:00:00" u="1"/>
        <d v="2025-06-03T00:00:00" u="1"/>
        <d v="2025-01-25T00:00:00" u="1"/>
        <d v="2025-02-21T00:00:00" u="1"/>
        <d v="2025-03-17T00:00:00" u="1"/>
        <d v="2025-04-13T00:00:00" u="1"/>
        <d v="2025-05-09T00:00:00" u="1"/>
        <d v="2024-06-05T00:00:00" u="1"/>
        <d v="2025-06-05T00:00:00" u="1"/>
        <d v="2024-07-01T00:00:00" u="1"/>
        <d v="2025-07-01T00:00:00" u="1"/>
        <d v="2025-01-27T00:00:00" u="1"/>
        <d v="2025-02-23T00:00:00" u="1"/>
        <d v="2025-03-19T00:00:00" u="1"/>
        <d v="2025-04-15T00:00:00" u="1"/>
        <d v="2025-05-11T00:00:00" u="1"/>
        <d v="2025-06-07T00:00:00" u="1"/>
        <d v="2024-07-03T00:00:00" u="1"/>
        <d v="2025-07-03T00:00:00" u="1"/>
        <d v="2025-01-29T00:00:00" u="1"/>
        <d v="2025-02-25T00:00:00" u="1"/>
        <d v="2025-03-21T00:00:00" u="1"/>
        <d v="2025-04-17T00:00:00" u="1"/>
        <d v="2025-05-13T00:00:00" u="1"/>
        <d v="2025-06-09T00:00:00" u="1"/>
        <d v="2024-07-05T00:00:00" u="1"/>
        <d v="2025-07-05T00:00:00" u="1"/>
        <d v="2024-08-01T00:00:00" u="1"/>
        <d v="2025-08-01T00:00:00" u="1"/>
        <d v="2025-01-31T00:00:00" u="1"/>
        <d v="2025-02-27T00:00:00" u="1"/>
        <d v="2025-03-23T00:00:00" u="1"/>
        <d v="2025-04-19T00:00:00" u="1"/>
        <d v="2025-05-15T00:00:00" u="1"/>
        <d v="2024-06-11T00:00:00" u="1"/>
        <d v="2025-06-11T00:00:00" u="1"/>
        <d v="2024-07-07T00:00:00" u="1"/>
        <d v="2025-07-07T00:00:00" u="1"/>
        <d v="2024-08-03T00:00:00" u="1"/>
        <d v="2025-08-03T00:00:00" u="1"/>
        <d v="2025-03-25T00:00:00" u="1"/>
        <d v="2025-04-21T00:00:00" u="1"/>
        <d v="2025-05-17T00:00:00" u="1"/>
        <d v="2024-06-13T00:00:00" u="1"/>
        <d v="2025-06-13T00:00:00" u="1"/>
        <d v="2024-07-09T00:00:00" u="1"/>
        <d v="2025-07-09T00:00:00" u="1"/>
        <d v="2024-08-05T00:00:00" u="1"/>
        <d v="2025-08-05T00:00:00" u="1"/>
        <d v="2024-09-01T00:00:00" u="1"/>
        <d v="2025-03-27T00:00:00" u="1"/>
        <d v="2025-04-23T00:00:00" u="1"/>
        <d v="2025-05-19T00:00:00" u="1"/>
        <d v="2024-06-15T00:00:00" u="1"/>
        <d v="2025-06-15T00:00:00" u="1"/>
        <d v="2024-07-11T00:00:00" u="1"/>
        <d v="2025-07-11T00:00:00" u="1"/>
        <d v="2024-08-07T00:00:00" u="1"/>
        <d v="2025-08-07T00:00:00" u="1"/>
        <d v="2024-09-03T00:00:00" u="1"/>
        <d v="2025-03-29T00:00:00" u="1"/>
        <d v="2025-04-25T00:00:00" u="1"/>
        <d v="2024-05-21T00:00:00" u="1"/>
        <d v="2025-05-21T00:00:00" u="1"/>
        <d v="2024-06-17T00:00:00" u="1"/>
        <d v="2025-06-17T00:00:00" u="1"/>
        <d v="2024-07-13T00:00:00" u="1"/>
        <d v="2025-07-13T00:00:00" u="1"/>
        <d v="2024-08-09T00:00:00" u="1"/>
        <d v="2025-08-09T00:00:00" u="1"/>
        <d v="2024-09-05T00:00:00" u="1"/>
        <d v="2024-10-01T00:00:00" u="1"/>
        <d v="2025-03-31T00:00:00" u="1"/>
        <d v="2025-04-27T00:00:00" u="1"/>
        <d v="2024-05-23T00:00:00" u="1"/>
        <d v="2025-05-23T00:00:00" u="1"/>
        <d v="2024-06-19T00:00:00" u="1"/>
        <d v="2025-06-19T00:00:00" u="1"/>
        <d v="2024-07-15T00:00:00" u="1"/>
        <d v="2025-07-15T00:00:00" u="1"/>
        <d v="2024-08-11T00:00:00" u="1"/>
        <d v="2025-08-11T00:00:00" u="1"/>
        <d v="2024-09-07T00:00:00" u="1"/>
        <d v="2024-10-03T00:00:00" u="1"/>
        <d v="2025-04-29T00:00:00" u="1"/>
        <d v="2024-05-25T00:00:00" u="1"/>
        <d v="2025-05-25T00:00:00" u="1"/>
        <d v="2025-06-21T00:00:00" u="1"/>
        <d v="2024-07-17T00:00:00" u="1"/>
        <d v="2025-07-17T00:00:00" u="1"/>
        <d v="2024-08-13T00:00:00" u="1"/>
        <d v="2025-08-13T00:00:00" u="1"/>
        <d v="2024-09-09T00:00:00" u="1"/>
        <d v="2024-10-05T00:00:00" u="1"/>
        <d v="2024-11-01T00:00:00" u="1"/>
        <d v="2024-05-27T00:00:00" u="1"/>
        <d v="2025-05-27T00:00:00" u="1"/>
        <d v="2025-06-23T00:00:00" u="1"/>
        <d v="2024-07-19T00:00:00" u="1"/>
        <d v="2025-07-19T00:00:00" u="1"/>
        <d v="2024-08-15T00:00:00" u="1"/>
        <d v="2025-08-15T00:00:00" u="1"/>
        <d v="2024-09-11T00:00:00" u="1"/>
        <d v="2024-10-07T00:00:00" u="1"/>
        <d v="2024-11-03T00:00:00" u="1"/>
        <d v="2024-05-29T00:00:00" u="1"/>
        <d v="2025-05-29T00:00:00" u="1"/>
        <d v="2025-06-25T00:00:00" u="1"/>
        <d v="2024-07-21T00:00:00" u="1"/>
        <d v="2025-07-21T00:00:00" u="1"/>
        <d v="2024-08-17T00:00:00" u="1"/>
        <d v="2025-08-17T00:00:00" u="1"/>
        <d v="2024-09-13T00:00:00" u="1"/>
        <d v="2024-10-09T00:00:00" u="1"/>
        <d v="2024-11-05T00:00:00" u="1"/>
        <d v="2024-12-01T00:00:00" u="1"/>
        <d v="2024-05-31T00:00:00" u="1"/>
        <d v="2025-05-31T00:00:00" u="1"/>
        <d v="2025-06-27T00:00:00" u="1"/>
        <d v="2024-07-23T00:00:00" u="1"/>
        <d v="2025-07-23T00:00:00" u="1"/>
        <d v="2024-08-19T00:00:00" u="1"/>
        <d v="2025-08-19T00:00:00" u="1"/>
        <d v="2024-09-15T00:00:00" u="1"/>
        <d v="2024-10-11T00:00:00" u="1"/>
        <d v="2024-11-07T00:00:00" u="1"/>
        <d v="2024-12-03T00:00:00" u="1"/>
        <d v="2025-06-29T00:00:00" u="1"/>
        <d v="2024-07-25T00:00:00" u="1"/>
        <d v="2025-07-25T00:00:00" u="1"/>
        <d v="2024-08-21T00:00:00" u="1"/>
        <d v="2025-08-21T00:00:00" u="1"/>
        <d v="2024-09-17T00:00:00" u="1"/>
        <d v="2024-10-13T00:00:00" u="1"/>
        <d v="2024-11-09T00:00:00" u="1"/>
        <d v="2024-12-05T00:00:00" u="1"/>
        <d v="2024-07-27T00:00:00" u="1"/>
        <d v="2025-07-27T00:00:00" u="1"/>
        <d v="2024-08-23T00:00:00" u="1"/>
        <d v="2025-08-23T00:00:00" u="1"/>
        <d v="2024-09-19T00:00:00" u="1"/>
        <d v="2024-10-15T00:00:00" u="1"/>
        <d v="2024-11-11T00:00:00" u="1"/>
        <d v="2024-12-07T00:00:00" u="1"/>
        <d v="2024-07-29T00:00:00" u="1"/>
        <d v="2025-07-29T00:00:00" u="1"/>
        <d v="2024-08-25T00:00:00" u="1"/>
        <d v="2025-08-25T00:00:00" u="1"/>
        <d v="2024-09-21T00:00:00" u="1"/>
        <d v="2024-10-17T00:00:00" u="1"/>
        <d v="2024-11-13T00:00:00" u="1"/>
        <d v="2024-12-09T00:00:00" u="1"/>
        <d v="2025-07-31T00:00:00" u="1"/>
        <d v="2024-08-27T00:00:00" u="1"/>
        <d v="2025-08-27T00:00:00" u="1"/>
        <d v="2024-09-23T00:00:00" u="1"/>
        <d v="2024-10-19T00:00:00" u="1"/>
        <d v="2024-11-15T00:00:00" u="1"/>
        <d v="2024-12-11T00:00:00" u="1"/>
        <d v="2024-08-29T00:00:00" u="1"/>
        <d v="2025-08-29T00:00:00" u="1"/>
        <d v="2024-09-25T00:00:00" u="1"/>
        <d v="2024-10-21T00:00:00" u="1"/>
        <d v="2024-11-17T00:00:00" u="1"/>
        <d v="2024-12-13T00:00:00" u="1"/>
        <d v="2024-08-31T00:00:00" u="1"/>
        <d v="2025-08-31T00:00:00" u="1"/>
        <d v="2024-09-27T00:00:00" u="1"/>
        <d v="2024-10-23T00:00:00" u="1"/>
        <d v="2024-11-19T00:00:00" u="1"/>
        <d v="2024-12-15T00:00:00" u="1"/>
      </sharedItems>
    </cacheField>
    <cacheField name="Month" numFmtId="0">
      <sharedItems containsMixedTypes="1" containsNumber="1" containsInteger="1" minValue="1" maxValue="12" count="13">
        <n v="9"/>
        <s v=""/>
        <n v="5" u="1"/>
        <n v="2" u="1"/>
        <n v="6" u="1"/>
        <n v="7" u="1"/>
        <n v="1" u="1"/>
        <n v="3" u="1"/>
        <n v="8" u="1"/>
        <n v="10" u="1"/>
        <n v="11" u="1"/>
        <n v="4" u="1"/>
        <n v="12" u="1"/>
      </sharedItems>
    </cacheField>
    <cacheField name="Week Num2" numFmtId="0">
      <sharedItems containsBlank="1" count="8">
        <s v="Week 01"/>
        <s v=""/>
        <s v="Week 04" u="1"/>
        <m u="1"/>
        <s v="Week 05" u="1"/>
        <s v="Week 06" u="1"/>
        <s v="Week 02" u="1"/>
        <s v="Week 03" u="1"/>
      </sharedItems>
    </cacheField>
    <cacheField name="PO Number" numFmtId="0">
      <sharedItems containsBlank="1"/>
    </cacheField>
    <cacheField name="Document Number" numFmtId="0">
      <sharedItems containsBlank="1"/>
    </cacheField>
    <cacheField name="Delivered From/To" numFmtId="0">
      <sharedItems containsBlank="1" count="23">
        <s v="E-MART24 BKK1"/>
        <s v="E-MART24 BKK3"/>
        <s v="E-MART24 CAMKO"/>
        <s v="E-MART24 CKD"/>
        <s v="E-MART ANLONG KNGAN (OLP)"/>
        <s v="E-MART ANLONG KNGAN (TK)"/>
        <m/>
        <s v="CENTRAL KITCHEN" u="1"/>
        <s v="HIKO EURO PARK" u="1"/>
        <s v="Uncle Wong Borey Keylla" u="1"/>
        <s v="FUN CRAB AEON2" u="1"/>
        <s v="E-MART24 BKK4" u="1"/>
        <s v="E-MART ANLONG KNGAN (Warehouse)" u="1"/>
        <s v="HIKO 271 MEGA MALL" u="1"/>
        <s v="FUN CRAB TK" u="1"/>
        <s v="E-MART24 TS" u="1"/>
        <s v="E-MART24 BKK" u="1"/>
        <s v="E-MART24 BKK2" u="1"/>
        <s v="HIKO NORO MALL" u="1"/>
        <s v="CATERING" u="1"/>
        <s v="E-MART ANLONG KNGAN" u="1"/>
        <s v="THE CUT STEAK HOUSE" u="1"/>
        <s v="HIKO DESIGN VILLAGE" u="1"/>
      </sharedItems>
    </cacheField>
    <cacheField name="BARCODE" numFmtId="0">
      <sharedItems containsMixedTypes="1" containsNumber="1" containsInteger="1" minValue="0" maxValue="0"/>
    </cacheField>
    <cacheField name="ITEM CODE" numFmtId="0">
      <sharedItems containsBlank="1" count="1750">
        <s v="CSW-0001"/>
        <s v="CSW-0002"/>
        <s v="CSW-0003"/>
        <s v="CSW-0004"/>
        <s v="KL-0001"/>
        <s v="KL-0003"/>
        <s v="KL-0002"/>
        <s v="SS-0002"/>
        <s v="SS-0004"/>
        <s v="HF-0001"/>
        <s v="HF-0002"/>
        <s v="HF-0008"/>
        <s v="HF-0004"/>
        <s v="HF-0005"/>
        <s v="HF-0010"/>
        <s v="HF-0011"/>
        <s v="HF-0012"/>
        <s v="HF-0017"/>
        <s v="HF-0027"/>
        <s v="HF-0028"/>
        <s v="V-0102"/>
        <s v="V-0038"/>
        <s v="I-0001"/>
        <s v="P-0033"/>
        <s v="P-0041"/>
        <s v="I-0212"/>
        <s v="V-0120"/>
        <s v="I-0099"/>
        <s v="I-0050"/>
        <s v="C-0023"/>
        <s v="I-0017"/>
        <s v="KF-0026"/>
        <s v="RF-0001"/>
        <s v="RF-0002"/>
        <s v="KF-0001"/>
        <s v="KF-0004"/>
        <s v="KF-0003"/>
        <s v="KF-0008"/>
        <s v="KF-0012"/>
        <s v="KF-0009"/>
        <s v="KF-0005"/>
        <s v="KF-0010"/>
        <s v="KF-0013"/>
        <s v="KF-0027"/>
        <s v="O-0164"/>
        <s v="O-0163"/>
        <s v="KF-0002"/>
        <s v="KF-0007"/>
        <s v="M-0099"/>
        <s v="V-0066"/>
        <s v="KF-0014"/>
        <s v="BK-0013"/>
        <s v="BK-0020"/>
        <s v="BK-0014"/>
        <s v="BK-0016"/>
        <s v="BK-0011"/>
        <s v="BK-0018"/>
        <s v="BK-0028"/>
        <s v="BK-0021"/>
        <s v="BK-0024"/>
        <s v="BK-0017"/>
        <s v="BK-0019"/>
        <s v="BK-0012"/>
        <s v="BK-0022"/>
        <s v="BK-0025"/>
        <s v="BK-0015"/>
        <s v="BK-0026"/>
        <s v="BK-0027"/>
        <s v="BK-0029"/>
        <s v="O-0049"/>
        <s v="KF-0015"/>
        <s v="KF-0006"/>
        <s v="KF-0011"/>
        <s v="M-0354"/>
        <s v="I-0281"/>
        <m/>
        <s v="I-0340"/>
        <s v="P-0075"/>
        <s v="B-0069" u="1"/>
        <s v="I-0028" u="1"/>
        <s v="B-0057" u="1"/>
        <s v="B-0149" u="1"/>
        <s v="I-0016" u="1"/>
        <s v="I-0108" u="1"/>
        <s v="B-0045" u="1"/>
        <s v="B-0137" u="1"/>
        <s v="C-0034" u="1"/>
        <s v="I-0004" u="1"/>
        <s v="B-0033" u="1"/>
        <s v="B-0125" u="1"/>
        <s v="B-0217" u="1"/>
        <s v="C-0022" u="1"/>
        <s v="B-0021" u="1"/>
        <s v="B-0113" u="1"/>
        <s v="B-0205" u="1"/>
        <s v="C-0010" u="1"/>
        <s v="B-0101" u="1"/>
        <s v="B-0079" u="1"/>
        <s v="P-0009" u="1"/>
        <s v="I-0038" u="1"/>
        <s v="M-0018" u="1"/>
        <s v="O-0008" u="1"/>
        <s v="B-0067" u="1"/>
        <s v="B-0159" u="1"/>
        <s v="I-0026" u="1"/>
        <s v="I-0118" u="1"/>
        <s v="B-0055" u="1"/>
        <s v="B-0147" u="1"/>
        <s v="B-0239" u="1"/>
        <s v="C-0044" u="1"/>
        <s v="I-0014" u="1"/>
        <s v="I-0106" u="1"/>
        <s v="B-0043" u="1"/>
        <s v="B-0319" u="1"/>
        <s v="C-0032" u="1"/>
        <s v="I-0002" u="1"/>
        <s v="B-0031" u="1"/>
        <s v="B-0123" u="1"/>
        <s v="B-0215" u="1"/>
        <s v="B-0307" u="1"/>
        <s v="C-0020" u="1"/>
        <s v="B-0111" u="1"/>
        <s v="B-0203" u="1"/>
        <s v="B-0089" u="1"/>
        <s v="P-0019" u="1"/>
        <s v="I-0048" u="1"/>
        <s v="M-0028" u="1"/>
        <s v="O-0018" u="1"/>
        <s v="B-0077" u="1"/>
        <s v="B-0169" u="1"/>
        <s v="P-0007" u="1"/>
        <s v="I-0036" u="1"/>
        <s v="I-0128" u="1"/>
        <s v="M-0016" u="1"/>
        <s v="M-0108" u="1"/>
        <s v="O-0006" u="1"/>
        <s v="B-0065" u="1"/>
        <s v="B-0157" u="1"/>
        <s v="B-0249" u="1"/>
        <s v="I-0024" u="1"/>
        <s v="I-0116" u="1"/>
        <s v="I-0208" u="1"/>
        <s v="B-0053" u="1"/>
        <s v="B-0145" u="1"/>
        <s v="B-0237" u="1"/>
        <s v="B-0329" u="1"/>
        <s v="C-0042" u="1"/>
        <s v="I-0012" u="1"/>
        <s v="I-0104" u="1"/>
        <s v="B-0041" u="1"/>
        <s v="B-0133" u="1"/>
        <s v="B-0317" u="1"/>
        <s v="C-0030" u="1"/>
        <s v="B-0121" u="1"/>
        <s v="B-0213" u="1"/>
        <s v="B-0201" u="1"/>
        <s v="B-0099" u="1"/>
        <s v="P-0029" u="1"/>
        <s v="I-0058" u="1"/>
        <s v="M-0038" u="1"/>
        <s v="O-0028" u="1"/>
        <s v="B-0087" u="1"/>
        <s v="B-0179" u="1"/>
        <s v="P-0017" u="1"/>
        <s v="I-0046" u="1"/>
        <s v="I-0138" u="1"/>
        <s v="M-0026" u="1"/>
        <s v="M-0118" u="1"/>
        <s v="O-0016" u="1"/>
        <s v="O-0108" u="1"/>
        <s v="B-0075" u="1"/>
        <s v="B-0167" u="1"/>
        <s v="B-0259" u="1"/>
        <s v="P-0005" u="1"/>
        <s v="I-0034" u="1"/>
        <s v="I-0126" u="1"/>
        <s v="I-0218" u="1"/>
        <s v="M-0014" u="1"/>
        <s v="M-0106" u="1"/>
        <s v="O-0004" u="1"/>
        <s v="B-0155" u="1"/>
        <s v="B-0247" u="1"/>
        <s v="B-0339" u="1"/>
        <s v="I-0022" u="1"/>
        <s v="I-0114" u="1"/>
        <s v="I-0206" u="1"/>
        <s v="B-0051" u="1"/>
        <s v="B-0143" u="1"/>
        <s v="B-0235" u="1"/>
        <s v="B-0327" u="1"/>
        <s v="C-0040" u="1"/>
        <s v="I-0010" u="1"/>
        <s v="I-0102" u="1"/>
        <s v="B-0131" u="1"/>
        <s v="B-0223" u="1"/>
        <s v="B-0315" u="1"/>
        <s v="B-0211" u="1"/>
        <s v="P-0039" u="1"/>
        <s v="V-0009" u="1"/>
        <s v="I-0068" u="1"/>
        <s v="M-0048" u="1"/>
        <s v="O-0038" u="1"/>
        <s v="B-0097" u="1"/>
        <s v="B-0189" u="1"/>
        <s v="P-0027" u="1"/>
        <s v="I-0148" u="1"/>
        <s v="M-0036" u="1"/>
        <s v="M-0128" u="1"/>
        <s v="O-0026" u="1"/>
        <s v="O-0118" u="1"/>
        <s v="B-0085" u="1"/>
        <s v="B-0177" u="1"/>
        <s v="B-0269" u="1"/>
        <s v="P-0015" u="1"/>
        <s v="I-0044" u="1"/>
        <s v="I-0136" u="1"/>
        <s v="I-0228" u="1"/>
        <s v="M-0024" u="1"/>
        <s v="M-0116" u="1"/>
        <s v="M-0208" u="1"/>
        <s v="O-0014" u="1"/>
        <s v="O-0106" u="1"/>
        <s v="B-0073" u="1"/>
        <s v="B-0165" u="1"/>
        <s v="B-0257" u="1"/>
        <s v="B-0349" u="1"/>
        <s v="P-0003" u="1"/>
        <s v="I-0032" u="1"/>
        <s v="I-0124" u="1"/>
        <s v="I-0216" u="1"/>
        <s v="M-0012" u="1"/>
        <s v="M-0104" u="1"/>
        <s v="O-0002" u="1"/>
        <s v="B-0061" u="1"/>
        <s v="B-0153" u="1"/>
        <s v="B-0245" u="1"/>
        <s v="B-0337" u="1"/>
        <s v="B-0429" u="1"/>
        <s v="I-0020" u="1"/>
        <s v="I-0112" u="1"/>
        <s v="I-0204" u="1"/>
        <s v="B-0141" u="1"/>
        <s v="B-0325" u="1"/>
        <s v="B-0509" u="1"/>
        <s v="I-0100" u="1"/>
        <s v="B-0221" u="1"/>
        <s v="B-0313" u="1"/>
        <s v="P-0049" u="1"/>
        <s v="V-0019" u="1"/>
        <s v="I-0078" u="1"/>
        <s v="O-0048" u="1"/>
        <s v="B-0199" u="1"/>
        <s v="P-0037" u="1"/>
        <s v="V-0007" u="1"/>
        <s v="I-0066" u="1"/>
        <s v="I-0158" u="1"/>
        <s v="M-0046" u="1"/>
        <s v="M-0138" u="1"/>
        <s v="O-0036" u="1"/>
        <s v="O-0128" u="1"/>
        <s v="B-0095" u="1"/>
        <s v="B-0187" u="1"/>
        <s v="B-0279" u="1"/>
        <s v="P-0025" u="1"/>
        <s v="I-0054" u="1"/>
        <s v="I-0146" u="1"/>
        <s v="I-0238" u="1"/>
        <s v="M-0034" u="1"/>
        <s v="M-0126" u="1"/>
        <s v="M-0218" u="1"/>
        <s v="O-0024" u="1"/>
        <s v="O-0116" u="1"/>
        <s v="B-0083" u="1"/>
        <s v="B-0175" u="1"/>
        <s v="B-0267" u="1"/>
        <s v="B-0359" u="1"/>
        <s v="P-0013" u="1"/>
        <s v="I-0042" u="1"/>
        <s v="I-0134" u="1"/>
        <s v="I-0226" u="1"/>
        <s v="M-0022" u="1"/>
        <s v="M-0114" u="1"/>
        <s v="O-0012" u="1"/>
        <s v="O-0104" u="1"/>
        <s v="B-0071" u="1"/>
        <s v="B-0163" u="1"/>
        <s v="B-0347" u="1"/>
        <s v="P-0001" u="1"/>
        <s v="I-0030" u="1"/>
        <s v="I-0122" u="1"/>
        <s v="I-0214" u="1"/>
        <s v="M-0010" u="1"/>
        <s v="M-0102" u="1"/>
        <s v="B-0151" u="1"/>
        <s v="B-0335" u="1"/>
        <s v="B-0519" u="1"/>
        <s v="I-0110" u="1"/>
        <s v="I-0202" u="1"/>
        <s v="B-0323" u="1"/>
        <s v="B-0415" u="1"/>
        <s v="B-0507" u="1"/>
        <s v="B-0311" u="1"/>
        <s v="P-0059" u="1"/>
        <s v="V-0029" u="1"/>
        <s v="I-0088" u="1"/>
        <s v="O-0058" u="1"/>
        <s v="P-0047" u="1"/>
        <s v="V-0017" u="1"/>
        <s v="V-0109" u="1"/>
        <s v="I-0076" u="1"/>
        <s v="I-0168" u="1"/>
        <s v="M-0148" u="1"/>
        <s v="O-0046" u="1"/>
        <s v="O-0138" u="1"/>
        <s v="B-0197" u="1"/>
        <s v="B-0289" u="1"/>
        <s v="P-0035" u="1"/>
        <s v="V-0005" u="1"/>
        <s v="I-0064" u="1"/>
        <s v="I-0156" u="1"/>
        <s v="I-0248" u="1"/>
        <s v="M-0044" u="1"/>
        <s v="M-0136" u="1"/>
        <s v="O-0034" u="1"/>
        <s v="O-0126" u="1"/>
        <s v="B-0093" u="1"/>
        <s v="B-0185" u="1"/>
        <s v="B-0277" u="1"/>
        <s v="B-0369" u="1"/>
        <s v="P-0023" u="1"/>
        <s v="I-0052" u="1"/>
        <s v="I-0144" u="1"/>
        <s v="I-0236" u="1"/>
        <s v="M-0032" u="1"/>
        <s v="M-0124" u="1"/>
        <s v="M-0216" u="1"/>
        <s v="M-0308" u="1"/>
        <s v="O-0022" u="1"/>
        <s v="O-0114" u="1"/>
        <s v="B-0081" u="1"/>
        <s v="B-0173" u="1"/>
        <s v="B-0265" u="1"/>
        <s v="B-0357" u="1"/>
        <s v="B-0449" u="1"/>
        <s v="P-0011" u="1"/>
        <s v="P-0103" u="1"/>
        <s v="I-0040" u="1"/>
        <s v="I-0132" u="1"/>
        <s v="I-0224" u="1"/>
        <s v="M-0020" u="1"/>
        <s v="M-0112" u="1"/>
        <s v="M-0204" u="1"/>
        <s v="O-0010" u="1"/>
        <s v="O-0102" u="1"/>
        <s v="B-0161" u="1"/>
        <s v="B-0253" u="1"/>
        <s v="B-0345" u="1"/>
        <s v="B-0437" u="1"/>
        <s v="B-0529" u="1"/>
        <s v="I-0120" u="1"/>
        <s v="M-0100" u="1"/>
        <s v="B-0241" u="1"/>
        <s v="B-0333" u="1"/>
        <s v="B-0517" u="1"/>
        <s v="B-0609" u="1"/>
        <s v="I-0200" u="1"/>
        <s v="B-0321" u="1"/>
        <s v="B-0505" u="1"/>
        <s v="P-0069" u="1"/>
        <s v="V-0039" u="1"/>
        <s v="I-0098" u="1"/>
        <s v="M-0078" u="1"/>
        <s v="O-0068" u="1"/>
        <s v="P-0057" u="1"/>
        <s v="V-0027" u="1"/>
        <s v="V-0119" u="1"/>
        <s v="I-0086" u="1"/>
        <s v="I-0178" u="1"/>
        <s v="M-0066" u="1"/>
        <s v="M-0158" u="1"/>
        <s v="B-0299" u="1"/>
        <s v="P-0045" u="1"/>
        <s v="V-0015" u="1"/>
        <s v="V-0107" u="1"/>
        <s v="I-0074" u="1"/>
        <s v="I-0166" u="1"/>
        <s v="I-0258" u="1"/>
        <s v="M-0054" u="1"/>
        <s v="M-0146" u="1"/>
        <s v="M-0238" u="1"/>
        <s v="O-0044" u="1"/>
        <s v="O-0136" u="1"/>
        <s v="B-0195" u="1"/>
        <s v="B-0287" u="1"/>
        <s v="B-0379" u="1"/>
        <s v="V-0003" u="1"/>
        <s v="I-0062" u="1"/>
        <s v="I-0154" u="1"/>
        <s v="I-0246" u="1"/>
        <s v="M-0042" u="1"/>
        <s v="M-0134" u="1"/>
        <s v="M-0226" u="1"/>
        <s v="M-0318" u="1"/>
        <s v="O-0032" u="1"/>
        <s v="O-0124" u="1"/>
        <s v="B-0091" u="1"/>
        <s v="B-0183" u="1"/>
        <s v="B-0275" u="1"/>
        <s v="B-0367" u="1"/>
        <s v="B-0459" u="1"/>
        <s v="P-0021" u="1"/>
        <s v="I-0142" u="1"/>
        <s v="M-0030" u="1"/>
        <s v="M-0122" u="1"/>
        <s v="M-0214" u="1"/>
        <s v="M-0306" u="1"/>
        <s v="O-0020" u="1"/>
        <s v="O-0112" u="1"/>
        <s v="B-0171" u="1"/>
        <s v="B-0263" u="1"/>
        <s v="B-0355" u="1"/>
        <s v="B-0447" u="1"/>
        <s v="B-0539" u="1"/>
        <s v="P-0101" u="1"/>
        <s v="I-0130" u="1"/>
        <s v="I-0222" u="1"/>
        <s v="M-0110" u="1"/>
        <s v="M-0202" u="1"/>
        <s v="O-0100" u="1"/>
        <s v="B-0343" u="1"/>
        <s v="B-0435" u="1"/>
        <s v="B-0527" u="1"/>
        <s v="I-0210" u="1"/>
        <s v="B-0331" u="1"/>
        <s v="B-0515" u="1"/>
        <s v="B-0607" u="1"/>
        <s v="B-0503" u="1"/>
        <s v="P-0079" u="1"/>
        <s v="V-0049" u="1"/>
        <s v="M-0088" u="1"/>
        <s v="O-0078" u="1"/>
        <s v="P-0067" u="1"/>
        <s v="V-0037" u="1"/>
        <s v="V-0129" u="1"/>
        <s v="I-0096" u="1"/>
        <s v="I-0188" u="1"/>
        <s v="M-0076" u="1"/>
        <s v="M-0168" u="1"/>
        <s v="O-0066" u="1"/>
        <s v="P-0055" u="1"/>
        <s v="V-0025" u="1"/>
        <s v="V-0117" u="1"/>
        <s v="I-0084" u="1"/>
        <s v="I-0176" u="1"/>
        <s v="I-0268" u="1"/>
        <s v="M-0064" u="1"/>
        <s v="M-0156" u="1"/>
        <s v="M-0248" u="1"/>
        <s v="O-0054" u="1"/>
        <s v="O-0146" u="1"/>
        <s v="P-0043" u="1"/>
        <s v="V-0013" u="1"/>
        <s v="V-0105" u="1"/>
        <s v="I-0072" u="1"/>
        <s v="I-0256" u="1"/>
        <s v="M-0052" u="1"/>
        <s v="M-0144" u="1"/>
        <s v="M-0236" u="1"/>
        <s v="O-0042" u="1"/>
        <s v="O-0134" u="1"/>
        <s v="B-0193" u="1"/>
        <s v="B-0285" u="1"/>
        <s v="B-0377" u="1"/>
        <s v="B-0469" u="1"/>
        <s v="P-0031" u="1"/>
        <s v="V-0001" u="1"/>
        <s v="I-0060" u="1"/>
        <s v="I-0152" u="1"/>
        <s v="I-0244" u="1"/>
        <s v="M-0040" u="1"/>
        <s v="M-0132" u="1"/>
        <s v="M-0224" u="1"/>
        <s v="M-0316" u="1"/>
        <s v="O-0030" u="1"/>
        <s v="O-0122" u="1"/>
        <s v="B-0181" u="1"/>
        <s v="B-0273" u="1"/>
        <s v="B-0365" u="1"/>
        <s v="B-0457" u="1"/>
        <s v="I-0140" u="1"/>
        <s v="I-0232" u="1"/>
        <s v="M-0120" u="1"/>
        <s v="M-0212" u="1"/>
        <s v="M-0304" u="1"/>
        <s v="O-0110" u="1"/>
        <s v="B-0261" u="1"/>
        <s v="B-0353" u="1"/>
        <s v="B-0537" u="1"/>
        <s v="I-0220" u="1"/>
        <s v="M-0200" u="1"/>
        <s v="B-0341" u="1"/>
        <s v="B-0433" u="1"/>
        <s v="B-0525" u="1"/>
        <s v="ITM-030" u="1"/>
        <s v="B-0513" u="1"/>
        <s v="B-0605" u="1"/>
        <s v="I-00000" u="1"/>
        <s v="B-0501" u="1"/>
        <s v="P-0089" u="1"/>
        <s v="V-0059" u="1"/>
        <s v="M-0098" u="1"/>
        <s v="O-0088" u="1"/>
        <s v="P-0077" u="1"/>
        <s v="V-0047" u="1"/>
        <s v="V-0139" u="1"/>
        <s v="I-0198" u="1"/>
        <s v="M-0086" u="1"/>
        <s v="M-0178" u="1"/>
        <s v="O-0076" u="1"/>
        <s v="P-0065" u="1"/>
        <s v="V-0035" u="1"/>
        <s v="V-0127" u="1"/>
        <s v="I-0094" u="1"/>
        <s v="I-0186" u="1"/>
        <s v="I-0278" u="1"/>
        <s v="M-0166" u="1"/>
        <s v="M-0258" u="1"/>
        <s v="O-0064" u="1"/>
        <s v="P-0053" u="1"/>
        <s v="V-0023" u="1"/>
        <s v="V-0115" u="1"/>
        <s v="I-0082" u="1"/>
        <s v="I-0174" u="1"/>
        <s v="I-0266" u="1"/>
        <s v="M-0062" u="1"/>
        <s v="M-0154" u="1"/>
        <s v="M-0246" u="1"/>
        <s v="O-0052" u="1"/>
        <s v="O-0144" u="1"/>
        <s v="B-0295" u="1"/>
        <s v="B-0479" u="1"/>
        <s v="V-0011" u="1"/>
        <s v="V-0103" u="1"/>
        <s v="I-0070" u="1"/>
        <s v="I-0254" u="1"/>
        <s v="M-0050" u="1"/>
        <s v="M-0142" u="1"/>
        <s v="M-0234" u="1"/>
        <s v="M-0326" u="1"/>
        <s v="O-0040" u="1"/>
        <s v="O-0132" u="1"/>
        <s v="B-0191" u="1"/>
        <s v="B-0283" u="1"/>
        <s v="B-0375" u="1"/>
        <s v="B-0467" u="1"/>
        <s v="B-0559" u="1"/>
        <s v="I-0150" u="1"/>
        <s v="I-0242" u="1"/>
        <s v="M-0130" u="1"/>
        <s v="M-0222" u="1"/>
        <s v="M-0314" u="1"/>
        <s v="O-0120" u="1"/>
        <s v="B-0271" u="1"/>
        <s v="B-0363" u="1"/>
        <s v="B-0455" u="1"/>
        <s v="B-0547" u="1"/>
        <s v="I-0230" u="1"/>
        <s v="M-0210" u="1"/>
        <s v="M-0302" u="1"/>
        <s v="B-0351" u="1"/>
        <s v="B-0443" u="1"/>
        <s v="B-0535" u="1"/>
        <s v="B-0431" u="1"/>
        <s v="B-0523" u="1"/>
        <s v="ITM-010" u="1"/>
        <s v="B-0511" u="1"/>
        <s v="B-0603" u="1"/>
        <s v="ITM-011" u="1"/>
        <s v="ITM-012" u="1"/>
        <s v="ITM-013" u="1"/>
        <s v="P-0099" u="1"/>
        <s v="V-0069" u="1"/>
        <s v="O-0098" u="1"/>
        <s v="P-0087" u="1"/>
        <s v="V-0057" u="1"/>
        <s v="V-0149" u="1"/>
        <s v="ITM-014" u="1"/>
        <s v="M-0096" u="1"/>
        <s v="O-0086" u="1"/>
        <s v="V-0045" u="1"/>
        <s v="V-0137" u="1"/>
        <s v="I-0196" u="1"/>
        <s v="I-0288" u="1"/>
        <s v="M-0084" u="1"/>
        <s v="M-0268" u="1"/>
        <s v="O-0074" u="1"/>
        <s v="P-0063" u="1"/>
        <s v="V-0033" u="1"/>
        <s v="ITM-015" u="1"/>
        <s v="I-0184" u="1"/>
        <s v="I-0276" u="1"/>
        <s v="M-0072" u="1"/>
        <s v="M-0256" u="1"/>
        <s v="M-0348" u="1"/>
        <s v="O-0062" u="1"/>
        <s v="B-0397" u="1"/>
        <s v="B-0489" u="1"/>
        <s v="P-0051" u="1"/>
        <s v="V-0021" u="1"/>
        <s v="V-0113" u="1"/>
        <s v="I-0080" u="1"/>
        <s v="I-0172" u="1"/>
        <s v="I-0264" u="1"/>
        <s v="M-0152" u="1"/>
        <s v="M-0244" u="1"/>
        <s v="O-0050" u="1"/>
        <s v="B-0293" u="1"/>
        <s v="B-0477" u="1"/>
        <s v="B-0569" u="1"/>
        <s v="P-0131" u="1"/>
        <s v="V-0101" u="1"/>
        <s v="I-0160" u="1"/>
        <s v="M-0140" u="1"/>
        <s v="M-0324" u="1"/>
        <s v="M-0416" u="1"/>
        <s v="O-0130" u="1"/>
        <s v="B-0281" u="1"/>
        <s v="B-0373" u="1"/>
        <s v="B-0465" u="1"/>
        <s v="B-0557" u="1"/>
        <s v="I-0240" u="1"/>
        <s v="M-0220" u="1"/>
        <s v="B-0361" u="1"/>
        <s v="B-0453" u="1"/>
        <s v="B-0545" u="1"/>
        <s v="ITM-017" u="1"/>
        <s v="M-0300" u="1"/>
        <s v="B-0441" u="1"/>
        <s v="B-0533" u="1"/>
        <s v="B-0521" u="1"/>
        <s v="ITM-018" u="1"/>
        <s v="B-0601" u="1"/>
        <s v="ITM-019" u="1"/>
        <s v="V-0079" u="1"/>
        <s v="P-0097" u="1"/>
        <s v="V-0067" u="1"/>
        <s v="V-0159" u="1"/>
        <s v="M-0198" u="1"/>
        <s v="O-0096" u="1"/>
        <s v="P-0085" u="1"/>
        <s v="V-0055" u="1"/>
        <s v="V-0147" u="1"/>
        <s v="V-0239" u="1"/>
        <s v="M-0094" u="1"/>
        <s v="M-0186" u="1"/>
        <s v="M-0278" u="1"/>
        <s v="O-0084" u="1"/>
        <s v="P-0073" u="1"/>
        <s v="V-0043" u="1"/>
        <s v="V-0135" u="1"/>
        <s v="I-0194" u="1"/>
        <s v="I-0286" u="1"/>
        <s v="M-0082" u="1"/>
        <s v="M-0174" u="1"/>
        <s v="M-0266" u="1"/>
        <s v="M-0358" u="1"/>
        <s v="O-0072" u="1"/>
        <s v="B-0499" u="1"/>
        <s v="P-0061" u="1"/>
        <s v="V-0031" u="1"/>
        <s v="V-0123" u="1"/>
        <s v="I-0090" u="1"/>
        <s v="I-0274" u="1"/>
        <s v="M-0070" u="1"/>
        <s v="M-0162" u="1"/>
        <s v="M-0254" u="1"/>
        <s v="M-0346" u="1"/>
        <s v="O-0060" u="1"/>
        <s v="B-0487" u="1"/>
        <s v="B-0579" u="1"/>
        <s v="I-0170" u="1"/>
        <s v="I-0262" u="1"/>
        <s v="M-0150" u="1"/>
        <s v="M-0242" u="1"/>
        <s v="M-0334" u="1"/>
        <s v="O-0140" u="1"/>
        <s v="B-0383" u="1"/>
        <s v="B-0475" u="1"/>
        <s v="B-0567" u="1"/>
        <s v="M-0230" u="1"/>
        <s v="M-0414" u="1"/>
        <s v="B-0371" u="1"/>
        <s v="B-0463" u="1"/>
        <s v="B-0555" u="1"/>
        <s v="M-0310" u="1"/>
        <s v="B-0451" u="1"/>
        <s v="B-0543" u="1"/>
        <s v="B-0531" u="1"/>
        <s v="B-0611" u="1"/>
        <s v="V-0089" u="1"/>
        <s v="V-0077" u="1"/>
        <s v="V-0169" u="1"/>
        <s v="P-0095" u="1"/>
        <s v="V-0065" u="1"/>
        <s v="V-0157" u="1"/>
        <s v="M-0196" u="1"/>
        <s v="M-0288" u="1"/>
        <s v="O-0094" u="1"/>
        <s v="P-0083" u="1"/>
        <s v="V-0053" u="1"/>
        <s v="V-0145" u="1"/>
        <s v="M-0092" u="1"/>
        <s v="M-0184" u="1"/>
        <s v="M-0276" u="1"/>
        <s v="O-0082" u="1"/>
        <s v="P-0071" u="1"/>
        <s v="V-0041" u="1"/>
        <s v="V-0133" u="1"/>
        <s v="I-0192" u="1"/>
        <s v="I-0284" u="1"/>
        <s v="M-0080" u="1"/>
        <s v="M-0172" u="1"/>
        <s v="M-0264" u="1"/>
        <s v="M-0356" u="1"/>
        <s v="O-0070" u="1"/>
        <s v="O-0162" u="1"/>
        <s v="B-0497" u="1"/>
        <s v="B-0589" u="1"/>
        <s v="V-0121" u="1"/>
        <s v="I-0180" u="1"/>
        <s v="M-0160" u="1"/>
        <s v="M-0252" u="1"/>
        <s v="M-0344" u="1"/>
        <s v="O-0150" u="1"/>
        <s v="B-0393" u="1"/>
        <s v="B-0485" u="1"/>
        <s v="B-0577" u="1"/>
        <s v="I-0260" u="1"/>
        <s v="M-0240" u="1"/>
        <s v="B-0381" u="1"/>
        <s v="B-0473" u="1"/>
        <s v="B-0565" u="1"/>
        <s v="M-0320" u="1"/>
        <s v="M-0412" u="1"/>
        <s v="B-0461" u="1"/>
        <s v="B-0553" u="1"/>
        <s v="B-0541" u="1"/>
        <s v="V-0099" u="1"/>
        <s v="V-0087" u="1"/>
        <s v="V-0179" u="1"/>
        <s v="V-0075" u="1"/>
        <s v="V-0167" u="1"/>
        <s v="M-0298" u="1"/>
        <s v="V-0063" u="1"/>
        <s v="V-0155" u="1"/>
        <s v="M-0194" u="1"/>
        <s v="M-0286" u="1"/>
        <s v="O-0092" u="1"/>
        <s v="P-0081" u="1"/>
        <s v="V-0051" u="1"/>
        <s v="V-0143" u="1"/>
        <s v="V-0235" u="1"/>
        <s v="M-0090" u="1"/>
        <s v="M-0182" u="1"/>
        <s v="M-0274" u="1"/>
        <s v="O-0080" u="1"/>
        <s v="B-0599" u="1"/>
        <s v="V-0131" u="1"/>
        <s v="I-0190" u="1"/>
        <s v="M-0170" u="1"/>
        <s v="M-0262" u="1"/>
        <s v="FP-0025" u="1"/>
        <s v="B-0495" u="1"/>
        <s v="B-0587" u="1"/>
        <s v="M-0250" u="1"/>
        <s v="M-0342" u="1"/>
        <s v="B-0391" u="1"/>
        <s v="B-0575" u="1"/>
        <s v="B-0471" u="1"/>
        <s v="B-0563" u="1"/>
        <s v="M-0410" u="1"/>
        <s v="B-0551" u="1"/>
        <s v="V-0097" u="1"/>
        <s v="V-0085" u="1"/>
        <s v="V-0177" u="1"/>
        <s v="FP-0003" u="1"/>
        <s v="V-0073" u="1"/>
        <s v="V-0165" u="1"/>
        <s v="M-0296" u="1"/>
        <s v="P-0091" u="1"/>
        <s v="V-0061" u="1"/>
        <s v="V-0153" u="1"/>
        <s v="M-0284" u="1"/>
        <s v="O-0090" u="1"/>
        <s v="V-0141" u="1"/>
        <s v="M-0180" u="1"/>
        <s v="M-0272" u="1"/>
        <s v="B-0597" u="1"/>
        <s v="M-0260" u="1"/>
        <s v="M-0352" u="1"/>
        <s v="B-0493" u="1"/>
        <s v="B-0585" u="1"/>
        <s v="B-0481" u="1"/>
        <s v="B-0573" u="1"/>
        <s v="FP-0006" u="1"/>
        <s v="B-0561" u="1"/>
        <s v="QB-004" u="1"/>
        <s v="DF-0010" u="1"/>
        <s v="DF-0011" u="1"/>
        <s v="V-0095" u="1"/>
        <s v="DF-0012" u="1"/>
        <s v="V-0083" u="1"/>
        <s v="V-0175" u="1"/>
        <s v="V-0071" u="1"/>
        <s v="V-0163" u="1"/>
        <s v="M-0294" u="1"/>
        <s v="DF-0013" u="1"/>
        <s v="V-0151" u="1"/>
        <s v="M-0190" u="1"/>
        <s v="M-0282" u="1"/>
        <s v="M-0270" u="1"/>
        <s v="DF-0014" u="1"/>
        <s v="B-0595" u="1"/>
        <s v="M-0350" u="1"/>
        <s v="V-00110" u="1"/>
        <s v="B-0491" u="1"/>
        <s v="B-0583" u="1"/>
        <s v="DF-0015" u="1"/>
        <s v="B-0571" u="1"/>
        <s v="QB-014" u="1"/>
        <s v="QB-002" u="1"/>
        <s v="B-0903" u="1"/>
        <s v="HF-0030" u="1"/>
        <s v="V-0093" u="1"/>
        <s v="V-0081" u="1"/>
        <s v="V-0173" u="1"/>
        <s v="V-0161" u="1"/>
        <s v="M-0292" u="1"/>
        <s v="M-0280" u="1"/>
        <s v="M-0360" u="1"/>
        <s v="B-0593" u="1"/>
        <s v="B-0581" u="1"/>
        <s v="QB-012" u="1"/>
        <s v="B-0901" u="1"/>
        <s v="V-0091" u="1"/>
        <s v="V-0183" u="1"/>
        <s v="HF-0013" u="1"/>
        <s v="V-0171" u="1"/>
        <s v="M-0290" u="1"/>
        <s v="HF-0015" u="1"/>
        <s v="B-0591" u="1"/>
        <s v="HF-0016" u="1"/>
        <s v="KF-0020" u="1"/>
        <s v="KF-0021" u="1"/>
        <s v="KF-0022" u="1"/>
        <s v="V-0193" u="1"/>
        <s v="KF-0023" u="1"/>
        <s v="KF-0024" u="1"/>
        <s v="KF-0025" u="1"/>
        <s v="KF-0028" u="1"/>
        <s v="UN-0022" u="1"/>
        <s v="UN-0023" u="1"/>
        <s v="UN-0001" u="1"/>
        <s v="UN-0002" u="1"/>
        <s v="UN-0003" u="1"/>
        <s v="UN-0004" u="1"/>
        <s v="UN-0005" u="1"/>
        <s v="UN-0006" u="1"/>
        <s v="UN-0008" u="1"/>
        <s v="UN-0009" u="1"/>
        <s v="C-0009" u="1"/>
        <s v="B-0008" u="1"/>
        <s v="C-0019" u="1"/>
        <s v="B-0018" u="1"/>
        <s v="C-0007" u="1"/>
        <s v="B-0006" u="1"/>
        <s v="C-0029" u="1"/>
        <s v="B-0028" u="1"/>
        <s v="B-0016" u="1"/>
        <s v="C-0005" u="1"/>
        <s v="B-0004" u="1"/>
        <s v="C-0039" u="1"/>
        <s v="I-0009" u="1"/>
        <s v="B-0038" u="1"/>
        <s v="C-0027" u="1"/>
        <s v="B-0026" u="1"/>
        <s v="B-0118" u="1"/>
        <s v="C-0015" u="1"/>
        <s v="B-0014" u="1"/>
        <s v="B-0106" u="1"/>
        <s v="C-0003" u="1"/>
        <s v="B-0002" u="1"/>
        <s v="I-0019" u="1"/>
        <s v="B-0048" u="1"/>
        <s v="I-0007" u="1"/>
        <s v="B-0036" u="1"/>
        <s v="B-0128" u="1"/>
        <s v="C-0025" u="1"/>
        <s v="B-0024" u="1"/>
        <s v="B-0116" u="1"/>
        <s v="B-0208" u="1"/>
        <s v="C-0013" u="1"/>
        <s v="B-0012" u="1"/>
        <s v="B-0104" u="1"/>
        <s v="C-0001" u="1"/>
        <s v="I-0029" u="1"/>
        <s v="M-0009" u="1"/>
        <s v="I-0109" u="1"/>
        <s v="B-0046" u="1"/>
        <s v="B-0138" u="1"/>
        <s v="I-0005" u="1"/>
        <s v="B-0034" u="1"/>
        <s v="B-0126" u="1"/>
        <s v="B-0218" u="1"/>
        <s v="B-0022" u="1"/>
        <s v="B-0114" u="1"/>
        <s v="B-0206" u="1"/>
        <s v="C-0011" u="1"/>
        <s v="B-0010" u="1"/>
        <s v="B-0102" u="1"/>
        <s v="REV-FOOD" u="1"/>
        <s v="I-0039" u="1"/>
        <s v="M-0019" u="1"/>
        <s v="O-0009" u="1"/>
        <s v="B-0068" u="1"/>
        <s v="I-0027" u="1"/>
        <s v="I-0119" u="1"/>
        <s v="B-0056" u="1"/>
        <s v="B-0148" u="1"/>
        <s v="I-0015" u="1"/>
        <s v="I-0107" u="1"/>
        <s v="B-0044" u="1"/>
        <s v="C-0033" u="1"/>
        <s v="I-0003" u="1"/>
        <s v="B-0032" u="1"/>
        <s v="B-0124" u="1"/>
        <s v="B-0216" u="1"/>
        <s v="B-0308" u="1"/>
        <s v="C-0021" u="1"/>
        <s v="B-0020" u="1"/>
        <s v="B-0112" u="1"/>
        <s v="B-0204" u="1"/>
        <s v="B-0100" u="1"/>
        <s v="I-0049" u="1"/>
        <s v="M-0029" u="1"/>
        <s v="O-0019" u="1"/>
        <s v="B-0078" u="1"/>
        <s v="P-0008" u="1"/>
        <s v="I-0037" u="1"/>
        <s v="I-0129" u="1"/>
        <s v="M-0017" u="1"/>
        <s v="M-0109" u="1"/>
        <s v="O-0007" u="1"/>
        <s v="B-0066" u="1"/>
        <s v="B-0158" u="1"/>
        <s v="I-0025" u="1"/>
        <s v="I-0117" u="1"/>
        <s v="I-0209" u="1"/>
        <s v="B-0054" u="1"/>
        <s v="B-0146" u="1"/>
        <s v="B-0238" u="1"/>
        <s v="C-0043" u="1"/>
        <s v="I-0013" u="1"/>
        <s v="I-0105" u="1"/>
        <s v="B-0042" u="1"/>
        <s v="B-0134" u="1"/>
        <s v="B-0318" u="1"/>
        <s v="C-0031" u="1"/>
        <s v="B-0030" u="1"/>
        <s v="B-0122" u="1"/>
        <s v="B-0214" u="1"/>
        <s v="B-0306" u="1"/>
        <s v="B-0110" u="1"/>
        <s v="B-0202" u="1"/>
        <s v="SW-0001" u="1"/>
        <s v="SW-0002" u="1"/>
        <s v="M-0039" u="1"/>
        <s v="O-0029" u="1"/>
        <s v="P-0018" u="1"/>
        <s v="SW-0003" u="1"/>
        <s v="I-0047" u="1"/>
        <s v="I-0139" u="1"/>
        <s v="M-0027" u="1"/>
        <s v="M-0119" u="1"/>
        <s v="O-0017" u="1"/>
        <s v="O-0109" u="1"/>
        <s v="B-0076" u="1"/>
        <s v="B-0168" u="1"/>
        <s v="I-0035" u="1"/>
        <s v="I-0127" u="1"/>
        <s v="I-0219" u="1"/>
        <s v="M-0015" u="1"/>
        <s v="M-0107" u="1"/>
        <s v="O-0005" u="1"/>
        <s v="B-0156" u="1"/>
        <s v="B-0248" u="1"/>
        <s v="SW-0004" u="1"/>
        <s v="I-0023" u="1"/>
        <s v="I-0115" u="1"/>
        <s v="I-0207" u="1"/>
        <s v="B-0052" u="1"/>
        <s v="B-0144" u="1"/>
        <s v="B-0236" u="1"/>
        <s v="B-0328" u="1"/>
        <s v="C-0041" u="1"/>
        <s v="I-0011" u="1"/>
        <s v="B-0040" u="1"/>
        <s v="B-0132" u="1"/>
        <s v="B-0224" u="1"/>
        <s v="B-0316" u="1"/>
        <s v="SW-0005" u="1"/>
        <s v="B-0120" u="1"/>
        <s v="B-0212" u="1"/>
        <s v="B-0304" u="1"/>
        <s v="B-0200" u="1"/>
        <s v="SW-0006" u="1"/>
        <s v="SW-0007" u="1"/>
        <s v="SW-0008" u="1"/>
        <s v="I-0069" u="1"/>
        <s v="M-0049" u="1"/>
        <s v="O-0039" u="1"/>
        <s v="B-0098" u="1"/>
        <s v="P-0028" u="1"/>
        <s v="I-0057" u="1"/>
        <s v="I-0149" u="1"/>
        <s v="M-0037" u="1"/>
        <s v="M-0129" u="1"/>
        <s v="O-0027" u="1"/>
        <s v="O-0119" u="1"/>
        <s v="B-0086" u="1"/>
        <s v="B-0178" u="1"/>
        <s v="I-0137" u="1"/>
        <s v="I-0229" u="1"/>
        <s v="M-0117" u="1"/>
        <s v="M-0209" u="1"/>
        <s v="O-0107" u="1"/>
        <s v="B-0074" u="1"/>
        <s v="B-0166" u="1"/>
        <s v="B-0258" u="1"/>
        <s v="P-0004" u="1"/>
        <s v="I-0125" u="1"/>
        <s v="I-0217" u="1"/>
        <s v="M-0013" u="1"/>
        <s v="M-0105" u="1"/>
        <s v="O-0003" u="1"/>
        <s v="B-0062" u="1"/>
        <s v="B-0154" u="1"/>
        <s v="B-0246" u="1"/>
        <s v="B-0338" u="1"/>
        <s v="I-0021" u="1"/>
        <s v="I-0113" u="1"/>
        <s v="I-0205" u="1"/>
        <s v="M-0001" u="1"/>
        <s v="B-0050" u="1"/>
        <s v="B-0142" u="1"/>
        <s v="B-0326" u="1"/>
        <s v="B-0130" u="1"/>
        <s v="B-0222" u="1"/>
        <s v="B-0210" u="1"/>
        <s v="B-0302" u="1"/>
        <s v="I-0079" u="1"/>
        <s v="M-0059" u="1"/>
        <s v="P-0038" u="1"/>
        <s v="V-0008" u="1"/>
        <s v="I-0067" u="1"/>
        <s v="I-0159" u="1"/>
        <s v="M-0047" u="1"/>
        <s v="M-0139" u="1"/>
        <s v="O-0037" u="1"/>
        <s v="O-0129" u="1"/>
        <s v="B-0096" u="1"/>
        <s v="B-0188" u="1"/>
        <s v="P-0026" u="1"/>
        <s v="I-0055" u="1"/>
        <s v="I-0147" u="1"/>
        <s v="I-0239" u="1"/>
        <s v="M-0035" u="1"/>
        <s v="M-0127" u="1"/>
        <s v="M-0219" u="1"/>
        <s v="O-0025" u="1"/>
        <s v="O-0117" u="1"/>
        <s v="B-0084" u="1"/>
        <s v="B-0176" u="1"/>
        <s v="B-0268" u="1"/>
        <s v="P-0014" u="1"/>
        <s v="I-0043" u="1"/>
        <s v="I-0135" u="1"/>
        <s v="I-0227" u="1"/>
        <s v="M-0023" u="1"/>
        <s v="M-0115" u="1"/>
        <s v="M-0207" u="1"/>
        <s v="O-0013" u="1"/>
        <s v="O-0105" u="1"/>
        <s v="B-0164" u="1"/>
        <s v="B-0256" u="1"/>
        <s v="B-0348" u="1"/>
        <s v="P-0002" u="1"/>
        <s v="I-0031" u="1"/>
        <s v="I-0123" u="1"/>
        <s v="I-0215" u="1"/>
        <s v="M-0011" u="1"/>
        <s v="M-0103" u="1"/>
        <s v="O-0001" u="1"/>
        <s v="B-0060" u="1"/>
        <s v="B-0152" u="1"/>
        <s v="B-0244" u="1"/>
        <s v="B-0336" u="1"/>
        <s v="B-0428" u="1"/>
        <s v="I-0111" u="1"/>
        <s v="I-0203" u="1"/>
        <s v="B-0140" u="1"/>
        <s v="B-0324" u="1"/>
        <s v="B-0508" u="1"/>
        <s v="B-0220" u="1"/>
        <s v="B-0312" u="1"/>
        <s v="B-0404" u="1"/>
        <s v="I-0089" u="1"/>
        <s v="M-0069" u="1"/>
        <s v="O-0059" u="1"/>
        <s v="P-0048" u="1"/>
        <s v="V-0018" u="1"/>
        <s v="I-0077" u="1"/>
        <s v="I-0169" u="1"/>
        <s v="M-0057" u="1"/>
        <s v="M-0149" u="1"/>
        <s v="O-0047" u="1"/>
        <s v="O-0139" u="1"/>
        <s v="B-0198" u="1"/>
        <s v="P-0036" u="1"/>
        <s v="V-0006" u="1"/>
        <s v="I-0065" u="1"/>
        <s v="I-0157" u="1"/>
        <s v="I-0249" u="1"/>
        <s v="M-0137" u="1"/>
        <s v="M-0229" u="1"/>
        <s v="O-0035" u="1"/>
        <s v="O-0127" u="1"/>
        <s v="B-0094" u="1"/>
        <s v="B-0186" u="1"/>
        <s v="B-0278" u="1"/>
        <s v="P-0024" u="1"/>
        <s v="P-0116" u="1"/>
        <s v="I-0053" u="1"/>
        <s v="I-0145" u="1"/>
        <s v="I-0237" u="1"/>
        <s v="M-0033" u="1"/>
        <s v="M-0125" u="1"/>
        <s v="M-0217" u="1"/>
        <s v="M-0309" u="1"/>
        <s v="O-0023" u="1"/>
        <s v="O-0115" u="1"/>
        <s v="B-0082" u="1"/>
        <s v="B-0174" u="1"/>
        <s v="B-0358" u="1"/>
        <s v="P-0012" u="1"/>
        <s v="I-0041" u="1"/>
        <s v="I-0133" u="1"/>
        <s v="I-0225" u="1"/>
        <s v="M-0021" u="1"/>
        <s v="M-0205" u="1"/>
        <s v="O-0011" u="1"/>
        <s v="O-0103" u="1"/>
        <s v="B-0070" u="1"/>
        <s v="B-0162" u="1"/>
        <s v="B-0254" u="1"/>
        <s v="B-0346" u="1"/>
        <s v="I-0213" u="1"/>
        <s v="M-0101" u="1"/>
        <s v="B-0150" u="1"/>
        <s v="B-0242" u="1"/>
        <s v="B-0334" u="1"/>
        <s v="B-0518" u="1"/>
        <s v="I-0201" u="1"/>
        <s v="B-0230" u="1"/>
        <s v="B-0322" u="1"/>
        <s v="B-0506" u="1"/>
        <s v="B-0310" u="1"/>
        <s v="M-0079" u="1"/>
        <s v="O-0069" u="1"/>
        <s v="P-0058" u="1"/>
        <s v="V-0028" u="1"/>
        <s v="I-0087" u="1"/>
        <s v="I-0179" u="1"/>
        <s v="M-0067" u="1"/>
        <s v="M-0159" u="1"/>
        <s v="O-0057" u="1"/>
        <s v="O-0149" u="1"/>
        <s v="P-0046" u="1"/>
        <s v="V-0016" u="1"/>
        <s v="V-0108" u="1"/>
        <s v="I-0075" u="1"/>
        <s v="I-0167" u="1"/>
        <s v="M-0055" u="1"/>
        <s v="M-0239" u="1"/>
        <s v="O-0045" u="1"/>
        <s v="O-0137" u="1"/>
        <s v="B-0196" u="1"/>
        <s v="B-0288" u="1"/>
        <s v="P-0034" u="1"/>
        <s v="V-0004" u="1"/>
        <s v="I-0063" u="1"/>
        <s v="I-0155" u="1"/>
        <s v="I-0247" u="1"/>
        <s v="M-0043" u="1"/>
        <s v="M-0135" u="1"/>
        <s v="M-0227" u="1"/>
        <s v="M-0319" u="1"/>
        <s v="O-0033" u="1"/>
        <s v="O-0125" u="1"/>
        <s v="B-0092" u="1"/>
        <s v="B-0184" u="1"/>
        <s v="B-0276" u="1"/>
        <s v="B-0368" u="1"/>
        <s v="P-0022" u="1"/>
        <s v="I-0051" u="1"/>
        <s v="I-0143" u="1"/>
        <s v="M-0031" u="1"/>
        <s v="M-0123" u="1"/>
        <s v="M-0307" u="1"/>
        <s v="O-0021" u="1"/>
        <s v="O-0113" u="1"/>
        <s v="B-0080" u="1"/>
        <s v="B-0172" u="1"/>
        <s v="B-0264" u="1"/>
        <s v="B-0356" u="1"/>
        <s v="B-0448" u="1"/>
        <s v="P-0010" u="1"/>
        <s v="I-0131" u="1"/>
        <s v="I-0223" u="1"/>
        <s v="M-0111" u="1"/>
        <s v="M-0203" u="1"/>
        <s v="O-0101" u="1"/>
        <s v="B-0160" u="1"/>
        <s v="B-0252" u="1"/>
        <s v="B-0344" u="1"/>
        <s v="B-0436" u="1"/>
        <s v="B-0528" u="1"/>
        <s v="I-0211" u="1"/>
        <s v="B-0240" u="1"/>
        <s v="B-0332" u="1"/>
        <s v="B-0516" u="1"/>
        <s v="B-0608" u="1"/>
        <s v="B-0320" u="1"/>
        <s v="B-0504" u="1"/>
        <s v="B-0400" u="1"/>
        <s v="M-0089" u="1"/>
        <s v="P-0068" u="1"/>
        <s v="I-0097" u="1"/>
        <s v="I-0189" u="1"/>
        <s v="M-0077" u="1"/>
        <s v="M-0169" u="1"/>
        <s v="O-0067" u="1"/>
        <s v="P-0056" u="1"/>
        <s v="V-0026" u="1"/>
        <s v="V-0118" u="1"/>
        <s v="I-0085" u="1"/>
        <s v="I-0177" u="1"/>
        <s v="M-0065" u="1"/>
        <s v="M-0157" u="1"/>
        <s v="M-0249" u="1"/>
        <s v="O-0055" u="1"/>
        <s v="O-0147" u="1"/>
        <s v="B-0298" u="1"/>
        <s v="P-0044" u="1"/>
        <s v="V-0014" u="1"/>
        <s v="V-0106" u="1"/>
        <s v="I-0073" u="1"/>
        <s v="I-0165" u="1"/>
        <s v="I-0257" u="1"/>
        <s v="M-0053" u="1"/>
        <s v="M-0145" u="1"/>
        <s v="M-0237" u="1"/>
        <s v="O-0043" u="1"/>
        <s v="O-0135" u="1"/>
        <s v="B-0194" u="1"/>
        <s v="B-0286" u="1"/>
        <s v="B-0378" u="1"/>
        <s v="P-0032" u="1"/>
        <s v="V-0002" u="1"/>
        <s v="I-0061" u="1"/>
        <s v="I-0153" u="1"/>
        <s v="I-0245" u="1"/>
        <s v="M-0133" u="1"/>
        <s v="M-0225" u="1"/>
        <s v="M-0317" u="1"/>
        <s v="M-0409" u="1"/>
        <s v="O-0031" u="1"/>
        <s v="O-0123" u="1"/>
        <s v="B-0090" u="1"/>
        <s v="B-0182" u="1"/>
        <s v="B-0274" u="1"/>
        <s v="B-0366" u="1"/>
        <s v="B-0458" u="1"/>
        <s v="P-0020" u="1"/>
        <s v="I-0141" u="1"/>
        <s v="I-0233" u="1"/>
        <s v="M-0121" u="1"/>
        <s v="M-0213" u="1"/>
        <s v="M-0305" u="1"/>
        <s v="O-0111" u="1"/>
        <s v="B-0170" u="1"/>
        <s v="B-0262" u="1"/>
        <s v="B-0354" u="1"/>
        <s v="B-0446" u="1"/>
        <s v="B-0538" u="1"/>
        <s v="P-0100" u="1"/>
        <s v="M-0201" u="1"/>
        <s v="B-0250" u="1"/>
        <s v="B-0342" u="1"/>
        <s v="B-0434" u="1"/>
        <s v="B-0526" u="1"/>
        <s v="B-0330" u="1"/>
        <s v="B-0514" u="1"/>
        <s v="B-0606" u="1"/>
        <s v="B-0502" u="1"/>
        <s v="O-0089" u="1"/>
        <s v="P-0078" u="1"/>
        <s v="V-0048" u="1"/>
        <s v="I-0199" u="1"/>
        <s v="M-0179" u="1"/>
        <s v="O-0077" u="1"/>
        <s v="P-0066" u="1"/>
        <s v="V-0036" u="1"/>
        <s v="V-0128" u="1"/>
        <s v="I-0095" u="1"/>
        <s v="I-0187" u="1"/>
        <s v="M-0167" u="1"/>
        <s v="M-0259" u="1"/>
        <s v="O-0065" u="1"/>
        <s v="P-0054" u="1"/>
        <s v="V-0024" u="1"/>
        <s v="V-0116" u="1"/>
        <s v="I-0083" u="1"/>
        <s v="I-0175" u="1"/>
        <s v="I-0267" u="1"/>
        <s v="M-0063" u="1"/>
        <s v="M-0247" u="1"/>
        <s v="O-0053" u="1"/>
        <s v="B-0388" u="1"/>
        <s v="P-0042" u="1"/>
        <s v="V-0012" u="1"/>
        <s v="V-0104" u="1"/>
        <s v="I-0071" u="1"/>
        <s v="I-0163" u="1"/>
        <s v="I-0255" u="1"/>
        <s v="M-0051" u="1"/>
        <s v="M-0143" u="1"/>
        <s v="M-0235" u="1"/>
        <s v="O-0041" u="1"/>
        <s v="O-0133" u="1"/>
        <s v="B-0192" u="1"/>
        <s v="B-0284" u="1"/>
        <s v="B-0376" u="1"/>
        <s v="B-0468" u="1"/>
        <s v="P-0030" u="1"/>
        <s v="I-0151" u="1"/>
        <s v="I-0243" u="1"/>
        <s v="M-0131" u="1"/>
        <s v="M-0223" u="1"/>
        <s v="O-0121" u="1"/>
        <s v="B-0180" u="1"/>
        <s v="B-0272" u="1"/>
        <s v="B-0364" u="1"/>
        <s v="B-0456" u="1"/>
        <s v="B-0548" u="1"/>
        <s v="I-0231" u="1"/>
        <s v="M-0211" u="1"/>
        <s v="B-0260" u="1"/>
        <s v="B-0352" u="1"/>
        <s v="B-0444" u="1"/>
        <s v="B-0536" u="1"/>
        <s v="B-0340" u="1"/>
        <s v="B-0432" u="1"/>
        <s v="B-0524" u="1"/>
        <s v="ITM-020" u="1"/>
        <s v="B-0512" u="1"/>
        <s v="B-0604" u="1"/>
        <s v="B-0500" u="1"/>
        <s v="ITM-021" u="1"/>
        <s v="ITM-023" u="1"/>
        <s v="P-0088" u="1"/>
        <s v="V-0058" u="1"/>
        <s v="M-0097" u="1"/>
        <s v="M-0189" u="1"/>
        <s v="O-0087" u="1"/>
        <s v="P-0076" u="1"/>
        <s v="V-0046" u="1"/>
        <s v="V-0138" u="1"/>
        <s v="I-0289" u="1"/>
        <s v="M-0085" u="1"/>
        <s v="M-0269" u="1"/>
        <s v="O-0075" u="1"/>
        <s v="P-0064" u="1"/>
        <s v="V-0034" u="1"/>
        <s v="V-0126" u="1"/>
        <s v="I-0093" u="1"/>
        <s v="I-0185" u="1"/>
        <s v="M-0073" u="1"/>
        <s v="M-0165" u="1"/>
        <s v="M-0257" u="1"/>
        <s v="M-0349" u="1"/>
        <s v="O-0063" u="1"/>
        <s v="P-0052" u="1"/>
        <s v="V-0022" u="1"/>
        <s v="V-0114" u="1"/>
        <s v="I-0081" u="1"/>
        <s v="I-0173" u="1"/>
        <s v="I-0265" u="1"/>
        <s v="M-0061" u="1"/>
        <s v="M-0153" u="1"/>
        <s v="M-0245" u="1"/>
        <s v="B-0294" u="1"/>
        <s v="B-0478" u="1"/>
        <s v="P-0040" u="1"/>
        <s v="V-0010" u="1"/>
        <s v="ITM-026" u="1"/>
        <s v="I-0161" u="1"/>
        <s v="I-0253" u="1"/>
        <s v="M-0141" u="1"/>
        <s v="M-0233" u="1"/>
        <s v="M-0325" u="1"/>
        <s v="O-0131" u="1"/>
        <s v="B-0190" u="1"/>
        <s v="B-0282" u="1"/>
        <s v="B-0374" u="1"/>
        <s v="B-0466" u="1"/>
        <s v="B-0558" u="1"/>
        <s v="I-0241" u="1"/>
        <s v="B-0270" u="1"/>
        <s v="B-0362" u="1"/>
        <s v="B-0546" u="1"/>
        <s v="ITM-027" u="1"/>
        <s v="M-0301" u="1"/>
        <s v="B-0350" u="1"/>
        <s v="B-0442" u="1"/>
        <s v="B-0534" u="1"/>
        <s v="B-0430" u="1"/>
        <s v="B-0522" u="1"/>
        <s v="B-0510" u="1"/>
        <s v="B-0602" u="1"/>
        <s v="ITM-029" u="1"/>
        <s v="ITM-001" u="1"/>
        <s v="ITM-002" u="1"/>
        <s v="ITM-003" u="1"/>
        <s v="P-0098" u="1"/>
        <s v="V-0068" u="1"/>
        <s v="O-0097" u="1"/>
        <s v="P-0086" u="1"/>
        <s v="V-0056" u="1"/>
        <s v="V-0148" u="1"/>
        <s v="ITM-004" u="1"/>
        <s v="M-0095" u="1"/>
        <s v="M-0187" u="1"/>
        <s v="M-0279" u="1"/>
        <s v="O-0085" u="1"/>
        <s v="P-0074" u="1"/>
        <s v="V-0044" u="1"/>
        <s v="V-0136" u="1"/>
        <s v="V-0228" u="1"/>
        <s v="I-0195" u="1"/>
        <s v="I-0287" u="1"/>
        <s v="M-0175" u="1"/>
        <s v="M-0267" u="1"/>
        <s v="M-0359" u="1"/>
        <s v="P-0062" u="1"/>
        <s v="V-0032" u="1"/>
        <s v="V-0124" u="1"/>
        <s v="ITM-005" u="1"/>
        <s v="I-0091" u="1"/>
        <s v="I-0183" u="1"/>
        <s v="I-0275" u="1"/>
        <s v="M-0071" u="1"/>
        <s v="M-0163" u="1"/>
        <s v="M-0255" u="1"/>
        <s v="M-0347" u="1"/>
        <s v="O-0061" u="1"/>
        <s v="B-0488" u="1"/>
        <s v="P-0050" u="1"/>
        <s v="V-0020" u="1"/>
        <s v="V-0112" u="1"/>
        <s v="I-0171" u="1"/>
        <s v="I-0263" u="1"/>
        <s v="M-0151" u="1"/>
        <s v="M-0243" u="1"/>
        <s v="M-0335" u="1"/>
        <s v="B-0292" u="1"/>
        <s v="B-0384" u="1"/>
        <s v="B-0476" u="1"/>
        <s v="B-0568" u="1"/>
        <s v="V-0100" u="1"/>
        <s v="I-0251" u="1"/>
        <s v="M-0231" u="1"/>
        <s v="M-0323" u="1"/>
        <s v="M-0415" u="1"/>
        <s v="B-0280" u="1"/>
        <s v="B-0372" u="1"/>
        <s v="B-0464" u="1"/>
        <s v="B-0556" u="1"/>
        <s v="M-0311" u="1"/>
        <s v="B-0360" u="1"/>
        <s v="B-0452" u="1"/>
        <s v="B-0544" u="1"/>
        <s v="ITM-007" u="1"/>
        <s v="B-0440" u="1"/>
        <s v="B-0532" u="1"/>
        <s v="B-0520" u="1"/>
        <s v="ITM-008" u="1"/>
        <s v="B-0600" u="1"/>
        <s v="REV-OTHER" u="1"/>
        <s v="V-0078" u="1"/>
        <s v="P-0096" u="1"/>
        <s v="V-0158" u="1"/>
        <s v="M-0197" u="1"/>
        <s v="M-0289" u="1"/>
        <s v="O-0095" u="1"/>
        <s v="P-0084" u="1"/>
        <s v="V-0054" u="1"/>
        <s v="V-0146" u="1"/>
        <s v="M-0093" u="1"/>
        <s v="M-0185" u="1"/>
        <s v="M-0277" u="1"/>
        <s v="O-0083" u="1"/>
        <s v="P-0072" u="1"/>
        <s v="V-0042" u="1"/>
        <s v="V-0134" u="1"/>
        <s v="V-0226" u="1"/>
        <s v="I-0193" u="1"/>
        <s v="I-0285" u="1"/>
        <s v="M-0081" u="1"/>
        <s v="M-0173" u="1"/>
        <s v="M-0357" u="1"/>
        <s v="O-0071" u="1"/>
        <s v="B-0498" u="1"/>
        <s v="P-0060" u="1"/>
        <s v="V-0030" u="1"/>
        <s v="V-0122" u="1"/>
        <s v="I-0181" u="1"/>
        <s v="M-0161" u="1"/>
        <s v="M-0253" u="1"/>
        <s v="M-0345" u="1"/>
        <s v="O-0151" u="1"/>
        <s v="B-0394" u="1"/>
        <s v="B-0486" u="1"/>
        <s v="B-0578" u="1"/>
        <s v="V-0110" u="1"/>
        <s v="I-0261" u="1"/>
        <s v="M-0241" u="1"/>
        <s v="B-0382" u="1"/>
        <s v="B-0474" u="1"/>
        <s v="B-0566" u="1"/>
        <s v="M-0321" u="1"/>
        <s v="M-0413" u="1"/>
        <s v="B-0370" u="1"/>
        <s v="B-0462" u="1"/>
        <s v="B-0554" u="1"/>
        <s v="B-0450" u="1"/>
        <s v="B-0542" u="1"/>
        <s v="B-0530" u="1"/>
        <s v="B-0610" u="1"/>
        <s v="V-0088" u="1"/>
        <s v="V-0076" u="1"/>
        <s v="V-0168" u="1"/>
        <s v="M-0299" u="1"/>
        <s v="P-0094" u="1"/>
        <s v="V-0064" u="1"/>
        <s v="V-0156" u="1"/>
        <s v="M-0195" u="1"/>
        <s v="M-0287" u="1"/>
        <s v="O-0093" u="1"/>
        <s v="P-0082" u="1"/>
        <s v="V-0052" u="1"/>
        <s v="V-0144" u="1"/>
        <s v="M-0091" u="1"/>
        <s v="M-0275" u="1"/>
        <s v="O-0081" u="1"/>
        <s v="P-0070" u="1"/>
        <s v="V-0040" u="1"/>
        <s v="V-0132" u="1"/>
        <s v="I-0191" u="1"/>
        <s v="I-0283" u="1"/>
        <s v="M-0171" u="1"/>
        <s v="M-0263" u="1"/>
        <s v="M-0355" u="1"/>
        <s v="B-0588" u="1"/>
        <s v="I-0271" u="1"/>
        <s v="M-0251" u="1"/>
        <s v="M-0343" u="1"/>
        <s v="B-0392" u="1"/>
        <s v="B-0484" u="1"/>
        <s v="B-0576" u="1"/>
        <s v="B-0380" u="1"/>
        <s v="B-0472" u="1"/>
        <s v="B-0564" u="1"/>
        <s v="M-0411" u="1"/>
        <s v="B-0460" u="1"/>
        <s v="B-0552" u="1"/>
        <s v="B-0540" u="1"/>
        <s v="B-0632" u="1"/>
        <s v="V-0098" u="1"/>
        <s v="V-0086" u="1"/>
        <s v="V-0178" u="1"/>
        <s v="V-0074" u="1"/>
        <s v="V-0166" u="1"/>
        <s v="M-0297" u="1"/>
        <s v="V-0062" u="1"/>
        <s v="V-0154" u="1"/>
        <s v="M-0193" u="1"/>
        <s v="M-0285" u="1"/>
        <s v="P-0080" u="1"/>
        <s v="V-0050" u="1"/>
        <s v="V-0142" u="1"/>
        <s v="M-0181" u="1"/>
        <s v="M-0273" u="1"/>
        <s v="B-0598" u="1"/>
        <s v="V-0130" u="1"/>
        <s v="V-0222" u="1"/>
        <s v="M-0353" u="1"/>
        <s v="B-0494" u="1"/>
        <s v="B-0586" u="1"/>
        <s v="M-0341" u="1"/>
        <s v="B-0390" u="1"/>
        <s v="B-0482" u="1"/>
        <s v="B-0574" u="1"/>
        <s v="M-0421" u="1"/>
        <s v="B-0470" u="1"/>
        <s v="B-0562" u="1"/>
        <s v="QB-017" u="1"/>
        <s v="B-0550" u="1"/>
        <s v="V-0096" u="1"/>
        <s v="V-0084" u="1"/>
        <s v="V-0176" u="1"/>
        <s v="M-0399" u="1"/>
        <s v="V-0072" u="1"/>
        <s v="V-0164" u="1"/>
        <s v="M-0295" u="1"/>
        <s v="P-0090" u="1"/>
        <s v="V-0060" u="1"/>
        <s v="V-0152" u="1"/>
        <s v="M-0191" u="1"/>
        <s v="M-0283" u="1"/>
        <s v="V-0140" u="1"/>
        <s v="M-0271" u="1"/>
        <s v="B-0596" u="1"/>
        <s v="M-0351" u="1"/>
        <s v="B-0492" u="1"/>
        <s v="B-0584" u="1"/>
        <s v="B-0480" u="1"/>
        <s v="B-0572" u="1"/>
        <s v="B-0560" u="1"/>
        <s v="QB-003" u="1"/>
        <s v="DF-0001" u="1"/>
        <s v="V-0094" u="1"/>
        <s v="DF-0002" u="1"/>
        <s v="V-0082" u="1"/>
        <s v="V-0174" u="1"/>
        <s v="V-0070" u="1"/>
        <s v="V-0162" u="1"/>
        <s v="DF-0003" u="1"/>
        <s v="V-0150" u="1"/>
        <s v="M-0281" u="1"/>
        <s v="DF-0004" u="1"/>
        <s v="B-0594" u="1"/>
        <s v="B-0490" u="1"/>
        <s v="B-0582" u="1"/>
        <s v="DF-0005" u="1"/>
        <s v="B-0570" u="1"/>
        <s v="QB-013" u="1"/>
        <s v="DF-0006" u="1"/>
        <s v="QB-001" u="1"/>
        <s v="B-0902" u="1"/>
        <s v="DF-0007" u="1"/>
        <s v="DF-0008" u="1"/>
        <s v="DF-0009" u="1"/>
        <s v="V-0092" u="1"/>
        <s v="V-0080" u="1"/>
        <s v="V-0172" u="1"/>
        <s v="V-0160" u="1"/>
        <s v="M-0291" u="1"/>
        <s v="B-0592" u="1"/>
        <s v="B-0580" u="1"/>
        <s v="B-0900" u="1"/>
        <s v="HF-0029" u="1"/>
        <s v="V-0090" u="1"/>
        <s v="HF-0003" u="1"/>
        <s v="V-0170" u="1"/>
        <s v="B-0590" u="1"/>
        <s v="HF-0006" u="1"/>
        <s v="HF-0007" u="1"/>
        <s v="HF-0009" u="1"/>
        <s v="KF-0016" u="1"/>
        <s v="KF-0017" u="1"/>
        <s v="KF-0018" u="1"/>
        <s v="KF-0019" u="1"/>
        <s v="UN-0010" u="1"/>
        <s v="UN-0011" u="1"/>
        <s v="UN-0012" u="1"/>
        <s v="UN-0013" u="1"/>
        <s v="UN-0014" u="1"/>
        <s v="REV-NON ALCOHOL" u="1"/>
        <s v="UN-0016" u="1"/>
        <s v="UN-0017" u="1"/>
        <s v="UN-0018" u="1"/>
        <s v="REV-ALCOHOL" u="1"/>
        <s v="B-0009" u="1"/>
        <s v="M-0999" u="1"/>
        <s v="B-0019" u="1"/>
        <s v="C-0008" u="1"/>
        <s v="B-0007" u="1"/>
        <s v="B-0029" u="1"/>
        <s v="C-0018" u="1"/>
        <s v="B-0109" u="1"/>
        <s v="C-0006" u="1"/>
        <s v="B-0005" u="1"/>
        <s v="C-0028" u="1"/>
        <s v="B-0027" u="1"/>
        <s v="B-0119" u="1"/>
        <s v="C-0016" u="1"/>
        <s v="B-0015" u="1"/>
        <s v="B-0107" u="1"/>
        <s v="C-0004" u="1"/>
        <s v="B-0003" u="1"/>
        <s v="B-0049" u="1"/>
        <s v="C-0038" u="1"/>
        <s v="I-0008" u="1"/>
        <s v="B-0037" u="1"/>
        <s v="B-0129" u="1"/>
        <s v="C-0026" u="1"/>
        <s v="B-0025" u="1"/>
        <s v="B-0117" u="1"/>
        <s v="B-0209" u="1"/>
        <s v="C-0014" u="1"/>
        <s v="B-0013" u="1"/>
        <s v="B-0105" u="1"/>
        <s v="C-0002" u="1"/>
        <s v="B-0001" u="1"/>
        <s v="B-0059" u="1"/>
        <s v="I-0018" u="1"/>
        <s v="B-0047" u="1"/>
        <s v="B-0139" u="1"/>
        <s v="C-0036" u="1"/>
        <s v="B-0035" u="1"/>
        <s v="B-0127" u="1"/>
        <s v="B-0219" u="1"/>
        <s v="C-0024" u="1"/>
        <s v="B-0023" u="1"/>
        <s v="B-0115" u="1"/>
        <s v="B-0207" u="1"/>
        <s v="C-0012" u="1"/>
        <s v="B-0011" u="1"/>
        <s v="B-0103" u="1"/>
      </sharedItems>
    </cacheField>
    <cacheField name="ITEM NAME" numFmtId="0">
      <sharedItems containsBlank="1" count="1894">
        <s v="Tuna &amp; Egg Sandwich "/>
        <s v="Ham &amp; Corn Sandwich "/>
        <s v="Sausage &amp; Freid Egg Sandwich  "/>
        <s v="Chicken Sandwich "/>
        <s v="Bulgogi Dosirak-KL-0001"/>
        <s v="Japchae Dakgangjeong Dosirak-KL-0003"/>
        <s v="Stir Fried Spicy Pork Dosirak-KL-0002"/>
        <s v="Maki Crab &amp; Chicken Egg"/>
        <s v="Maki Cali &amp; Tuna Roll"/>
        <s v="BEEF LOK LAK WITH RICE (បាយ​ ឡុកឡាក់សាច់គោ)"/>
        <s v="STIR FRIED MINCED PORK HOT BASIL WITH RICE (បាយ សាច់ជ្រូកចិញ្រ្ចាំឆាម្រះព្រៅ)"/>
        <s v="ROASTED DUCK WITH RICE (បាយ ទាខ្វៃ)"/>
        <s v="STIR FRIED MINCED CHICKEN HOT BASIL WITH RICE (បាយ​ សាច់មាន់ចិញ្រ្ចាំឆាម្រះព្រៅ)"/>
        <s v="STIR FRIED MINCED PORK EGGPLANT WITH RICE (បាយ សាច់ជ្រូកចិញ្ច្រាំឆាត្រប់វែង)"/>
        <s v="ROATED PORK BELLY WITH RICE (បាយ សាច់ជ្រូក៣ជាន់)"/>
        <s v="THICK CHICKEN CURRY (ការីសាច់មាន់) ខាប់"/>
        <s v="THICK BEEF CURRY SARAMAN (ការីសារ៉ាម៉ាន់សាច់គោ) ខាប់"/>
        <s v="HIKO FRIED RICE (បាយឆា HIKO)"/>
        <s v="Salmon Fried Rice (បា​យឆា សាលម៉ុន)"/>
        <s v="Crab Fried Rice (បាយឆា ក្ដាម)"/>
        <s v="Lettuce Iceberg"/>
        <s v="White Radish (Daikon)"/>
        <s v="White Sugar (Bag*50Kg)"/>
        <s v="Kelly Cling Wrap (ហ្វីមរុំម្ហូប)"/>
        <s v="Baking Paper"/>
        <s v="Best Food Mayonniase 3.5KG"/>
        <s v="Leek"/>
        <s v="Thai Salt (អំបិលកញ្ចប់)"/>
        <s v="Roasted White Sesame Seed (ល្ងសលីង)"/>
        <s v="Latex Glove (Top) ស្រោមដៃពេទ្យ"/>
        <s v="Cooking Oil 18LTR (ប្រេងឆា)"/>
        <s v="Semi Chicken Sweet &amp; Spicy Korean Sauce "/>
        <s v="Raw Frozen Chicken Drumstick"/>
        <s v="Raw Frozen Chicken Middle Wing"/>
        <s v="Raw Bulgogi Pork"/>
        <s v="Raw Deep Fried Chicken "/>
        <s v="Raw Fried Japchae "/>
        <s v="Raw Sausage Corn Dog"/>
        <s v="Raw Spicy Mayo Sauce"/>
        <s v="Raw Sriracha Mayo Sauce"/>
        <s v="Raw Stir Fried Kimchi"/>
        <s v="Raw Sweet &amp; Spicy Sauce (Yangyum Sauce)"/>
        <s v="Raw Teriyaki Sauce"/>
        <s v="Fried Chicken Flour"/>
        <s v="SMOKED COCKTAIL SAUSAGE DELUXE 1KG"/>
        <s v="JUMBO GOLD SAUSAGE 16PCS 1KG"/>
        <s v="Raw Stir Fried Spicy Pork"/>
        <s v="Raw Cheese Corn Dog"/>
        <s v="Smoked Bacon 1kg"/>
        <s v="Whole Garlic"/>
        <s v="Raw Garlic Soy Sauce"/>
        <s v="Almond Chocolate Twist 100g"/>
        <s v="Croissant 70g"/>
        <s v="Double Chocolate Twist 100g"/>
        <s v="Ham Pocket 100g"/>
        <s v="Baguette Small 150g"/>
        <s v="Banana Cake"/>
        <s v="Chocolate Muffin"/>
        <s v="Chocolate Roll"/>
        <s v="Green Tea Muffin"/>
        <s v="Hot Dog Cheese "/>
        <s v="Marble Cake"/>
        <s v="Mini Baguette"/>
        <s v="Mix Mini Snack"/>
        <s v="Mix Fruit Muffin"/>
        <s v="Raisins Bread "/>
        <s v="Strawberry Muffin"/>
        <s v="Vanilla Muffin"/>
        <s v="White Toast"/>
        <s v="Cambodia Jasmine Rice"/>
        <s v="Raw Bibm Spicy Sauce (Cupbap Sauce)"/>
        <s v="Raw Deep Fried Kimmari"/>
        <s v="Raw Honey Sauce"/>
        <s v="Fish Ball Pack (ប្រហិតត្រីកញ្ចប់)"/>
        <s v="KELLY MAYONNAISE (TUB*3KG)"/>
        <s v=""/>
        <s v="Cooking Oil 25LTR (ប្រេងឆា)"/>
        <s v="Set Plastic Spoon &amp; Fork (ឈុតស្លាបព្រា សម)"/>
        <s v="Lettuce Romaine" u="1"/>
        <s v="Water Hyacinth Flower (Komphlok)" u="1"/>
        <m u="1"/>
        <s v="Beef Pastrami  No.160" u="1"/>
        <s v="Chilli Green Small" u="1"/>
        <s v="Beer Rochefort Trappistes 10" u="1"/>
        <s v="Nastaturim" u="1"/>
        <s v="Condensed Milk" u="1"/>
        <s v="Cowhead Milk" u="1"/>
        <s v="Dried Salted Fish (ត្រីងៀត)" u="1"/>
        <s v="Basil Western" u="1"/>
        <s v="Aust.Ch A Beef Tenderloin Harvey" u="1"/>
        <s v="Beef Ball" u="1"/>
        <s v="Hoi Sin Sauce" u="1"/>
        <s v="Shatyounosake" u="1"/>
        <s v="Equal Sugar" u="1"/>
        <s v="Dassai 45 (Btl*1800ML)" u="1"/>
        <s v="Cheddar Cheese Slice White(Pkt*84pcs)" u="1"/>
        <s v="Red Man Dessicate Coconut" u="1"/>
        <s v="Tempura Flour Nisshin" u="1"/>
        <s v="Heineken Beer Bottle" u="1"/>
        <s v="Korean Chilli Powder" u="1"/>
        <s v="Miraglo 3.8LTR" u="1"/>
        <s v="Escargot In Can" u="1"/>
        <s v="Unagi (Eel)" u="1"/>
        <s v="Semi Rice Cake Skewer" u="1"/>
        <s v="Hashbrown Potatoes" u="1"/>
        <s v="Wine,Marques Casa Concha Cabernet" u="1"/>
        <s v="Scallop Roe Off, Us" u="1"/>
        <s v="Karatanba 720 Ml Ozeki" u="1"/>
        <s v="Wine,Gerard Bertrand 6Eme Sens White" u="1"/>
        <s v="Aust Cube Roll Harvery Grainfed" u="1"/>
        <s v="NZ Lamb-Leg Chump Off(Bone-In)" u="1"/>
        <s v="Fried Chilli" u="1"/>
        <s v="Rebelde Vinho Regional Alentejano 2019 Rose Wine 14%" u="1"/>
        <s v="Oasis Compac 10 Heavy Duty All Purpose Degreaser 2Lt" u="1"/>
        <s v="Coke Zero Can" u="1"/>
        <s v="Lychee Juice" u="1"/>
        <s v="Stir Fried Chilli" u="1"/>
        <s v="Banana Leaf" u="1"/>
        <s v="Huy Say Squid" u="1"/>
        <s v="Flying Roe (Tobiko) 500G" u="1"/>
        <s v="White Mushroom" u="1"/>
        <s v="Kubota Senju Asahishizo" u="1"/>
        <s v="FISH BURGER PATTY" u="1"/>
        <s v="Sesbania Flower (Phkasnao)" u="1"/>
        <s v="Wine,Stone Fish Cabernet Sauvignon" u="1"/>
        <s v="Kimchi Sauce (Spicy Chilli Sauce)" u="1"/>
        <s v="Wine,Comte John Malbec" u="1"/>
        <s v="Alaskan Crab (King Crab)" u="1"/>
        <s v="Cognac Camus Xo Elegance" u="1"/>
        <s v="Culantro (Chee Rona) ជីរណា" u="1"/>
        <s v="Brown Straw Plastic Wrap" u="1"/>
        <s v="San Remo #38 Macaroni" u="1"/>
        <s v="FC  Tote Bags" u="1"/>
        <s v="Wine,Sanama Reserva Chardonnay" u="1"/>
        <s v="Parmasan Cheese" u="1"/>
        <s v="Balsalmic Vinegar" u="1"/>
        <s v="Chicken Egg Yolk (Red)" u="1"/>
        <s v="Domaine Larock" u="1"/>
        <s v="Foil Box with Lid 3400ml" u="1"/>
        <s v="Lotus Root" u="1"/>
        <s v="Mushroom Straw" u="1"/>
        <s v="Wine,Solal Cabernet Sauvignon" u="1"/>
        <s v="Deokbokki (Rice Cake) " u="1"/>
        <s v="Bacardi Ron" u="1"/>
        <s v="Grand'Or Unsalted Butter" u="1"/>
        <s v="Semi Honey Sauce" u="1"/>
        <s v="Orange Juice" u="1"/>
        <s v="Crispy Beans" u="1"/>
        <s v="Canation Sweet Milk(Pack*Kg)" u="1"/>
        <s v="Qb Snack Box 16cm*12cm*7cm" u="1"/>
        <s v="Wine,Shell Bay Chardonay" u="1"/>
        <s v="Aust.Ch B/L *Pr* Gf Oyster Blade Stanbroke" u="1"/>
        <s v="Gnob Leave" u="1"/>
        <s v="Chambord Resberry Liquor" u="1"/>
        <s v="Wine,Dame De Rapes - Grand Bordeau" u="1"/>
        <s v="Dried beef (spicy)" u="1"/>
        <s v="DUBONNET (750ml)" u="1"/>
        <s v="Shushi Box 500" u="1"/>
        <s v="Chidor Katsuobushi Fukushima Katsuo" u="1"/>
        <s v="Coriander Powder" u="1"/>
        <s v="Chicken Rice Paste" u="1"/>
        <s v="Royal Ocean Tuna Chunk In Oil" u="1"/>
        <s v="Salt Khmer" u="1"/>
        <s v="Plastic Gloves (ស្រោមដៃថង់)" u="1"/>
        <s v="Aus - Fz *A* Shortloin /T-Born (600G)" u="1"/>
        <s v="Red Radish" u="1"/>
        <s v="Shin Gochujang" u="1"/>
        <s v="Japanese Rice" u="1"/>
        <s v="Kavalan Distillery Select No.1 Single Malt Whisky 700ml" u="1"/>
        <s v="Wine,Bouchard Les Vielles Vignes" u="1"/>
        <s v="Green Zucchini Local" u="1"/>
        <s v="NL Fz Finest Straight Cut 10MM-Pack*2kg" u="1"/>
        <s v="Raw Sausage Stick" u="1"/>
        <s v="Nanbu Bijin Special (720ml)" u="1"/>
        <s v="Ice Cream Powder Vanilla Flavor" u="1"/>
        <s v="Passion Fruit" u="1"/>
        <s v="Singha Beer Btl Reserve" u="1"/>
        <s v="Plastic Gloves" u="1"/>
        <s v="Coke Bottle 350Ml" u="1"/>
        <s v="Tomato Ripe (ប៉េងប៉ោះទុំ)" u="1"/>
        <s v="MIO 750ml Takara" u="1"/>
        <s v="White Vinegar" u="1"/>
        <s v="Pork Groin" u="1"/>
        <s v="Creme De Cassis" u="1"/>
        <s v="M. Chapoutier Cotes Du Rhone 2021 Red Wine" u="1"/>
        <s v="Wine,Grande Cuvee-Syr-Gre" u="1"/>
        <s v="Black Olive 400Gm" u="1"/>
        <s v="Glenfiddich Single Malt Whisky 21 Yo" u="1"/>
        <s v="Wing Bean" u="1"/>
        <s v="Choice Rib Prepaped Cap On" u="1"/>
        <s v="Brama Fish" u="1"/>
        <s v="Samsaek Sandwich" u="1"/>
        <s v="Plastic White Bag 9*18" u="1"/>
        <s v="PORK &amp; SHRIMP BURGER PATTY" u="1"/>
        <s v="Kaok Fish" u="1"/>
        <s v="Bean French" u="1"/>
        <s v="Johnnie Black Label 12 Years(1000ml)" u="1"/>
        <s v="Usa Choice Ribeye" u="1"/>
        <s v="Sweet &amp; Sour Sauce/ទឹកជ្រលក់ជូអែម" u="1"/>
        <s v="Plastic Fork" u="1"/>
        <s v="Grease Cutter 3.8LTR" u="1"/>
        <s v="Smirnoff Green Apple" u="1"/>
        <s v="CA FZ A Brisket" u="1"/>
        <s v="Sandhurst Anchovies" u="1"/>
        <s v="Semi Rice Cake Skewer Sauce (Sotteok Sotteok)" u="1"/>
        <s v="White Wine Vinegar" u="1"/>
        <s v="Capsicum Yellow" u="1"/>
        <s v="Sweet Turnip" u="1"/>
        <s v="Big Ant" u="1"/>
        <s v="Wonton Noodle (មីឆៅសសៃមូល)" u="1"/>
        <s v="Long Eggplant (ត្រប់វែង)" u="1"/>
        <s v="Hoegaarden Beer Rosee Bottle" u="1"/>
        <s v="Plastic Round Box For Soup Large" u="1"/>
        <s v="Pancake Mix Buttermilk,1kg" u="1"/>
        <s v="Qb Plastic Sauce no Cover" u="1"/>
        <s v="Thyme Leave" u="1"/>
        <s v="Tempura Flour" u="1"/>
        <s v="Pietro Spaghetti" u="1"/>
        <s v="Pumpkin Noodle (មីល្ពៅ)" u="1"/>
        <s v="Usa Prime Short Rib Boneless" u="1"/>
        <s v="Sdao Leave" u="1"/>
        <s v="Red Wine Vinegar" u="1"/>
        <s v="Cauliflower" u="1"/>
        <s v="Frozen Abalone" u="1"/>
        <s v="Agar Agar Powder" u="1"/>
        <s v="Kronenbourg 1664 Blanc" u="1"/>
        <s v="Crab Mushroom" u="1"/>
        <s v="Teriyaki Sauce ( Lamb )" u="1"/>
        <s v="Cheddar Cheese Block" u="1"/>
        <s v="Frozen Hamachi Fillet(Kagoshima)" u="1"/>
        <s v="Tequila Suza Gold" u="1"/>
        <s v="Tortiglioni Pasta" u="1"/>
        <s v="Mozzarella Cheese Block" u="1"/>
        <s v="Pha Ork" u="1"/>
        <s v="Cooking Oil" u="1"/>
        <s v="Qb Plastic Lunch Box 3P" u="1"/>
        <s v="Oyster Sauce" u="1"/>
        <s v="Beef Meat (សាច់គោ សាច់ភ្លៅ)" u="1"/>
        <s v="Purple Cabbage" u="1"/>
        <s v="Strawberry Puree" u="1"/>
        <s v="Taittinger Brut Reserv" u="1"/>
        <s v="Qb Snack Plant 16cm*18cm" u="1"/>
        <s v="Domaine Aymard, Ventoux Intemporel Rouge" u="1"/>
        <s v="Shallot Big (ខ្ទឹមក្រហមធំ)" u="1"/>
        <s v="Chang Beer Bottle" u="1"/>
        <s v="Purple Cabbage (ស្ពៃក្ដោបស្វាយ)" u="1"/>
        <s v="CHICKEN WINGS" u="1"/>
        <s v="St-Remy Vsop 70Cl" u="1"/>
        <s v="US Beef-Nebraska Heel Muscle" u="1"/>
        <s v="Chives Flower" u="1"/>
        <s v="Jasmine Tea Leave" u="1"/>
        <s v="SRIRACHA BURGER SAUCE " u="1"/>
        <s v="Lettuce Lolo" u="1"/>
        <s v="Grain Mustard" u="1"/>
        <s v="Harney &amp; Son: Wrapped Mint Verbena Saches" u="1"/>
        <s v="Local Oxtail (កន្ទុយគោ)" u="1"/>
        <s v="Wine,Stone Fish &quot;Nero&quot; Cabernet" u="1"/>
        <s v="Green Apple" u="1"/>
        <s v="Chateau Mont Redon Chateauneuf du pape  2015" u="1"/>
        <s v="Jameson" u="1"/>
        <s v="Grana Magiaro Cheese 1/8 12month" u="1"/>
        <s v="Jose Cuervo Especial Repecial" u="1"/>
        <s v="Moringa Leaves" u="1"/>
        <s v="Wine,Atamisque Malbec-Cab-Merlot" u="1"/>
        <s v="Wakatsuru Shuzo Gin Silver(720ml)" u="1"/>
        <s v="Pumpkin Sprouts" u="1"/>
        <s v="Wine,Norton Soleccion Malbec" u="1"/>
        <s v="Salted Duck Egg" u="1"/>
        <s v="Mar Bin Chili Sauce 4900Gram" u="1"/>
        <s v="Frozen Ama Ebi" u="1"/>
        <s v="The Yamazaki Single Malt Whisky" u="1"/>
        <s v="Brohet Trei Slat (ប្រហិតត្រីស្លាត) Fish Ball" u="1"/>
        <s v="Cambodia Beer Bottle" u="1"/>
        <s v="Basil Leaves (ជីនាងវង)" u="1"/>
        <s v="Eco Klene HD 25L" u="1"/>
        <s v="Fish Head" u="1"/>
        <s v="Kimchi Paste" u="1"/>
        <s v="Imec If 1000-Maual Foam Soap Dispenser" u="1"/>
        <s v="Beansprouts (សណ្ដែកបណ្ដុះ)" u="1"/>
        <s v="Blood Cockle (ក្រែងឈាម)" u="1"/>
        <s v="Dried Squid (មឹកក្រៀម) យាយហ៊ឺ" u="1"/>
        <s v="Capsaicin Super Hot &amp; Spicy Sauce (Kim Mart) 550gm" u="1"/>
        <s v="Crenbrry Juice" u="1"/>
        <s v="TERIYAKI SAUCE SAUCE" u="1"/>
        <s v="Terrazas Reserva-Cab Sau 2017" u="1"/>
        <s v="Plastic Bag 6*11" u="1"/>
        <s v="Mayonnaise in Tub*1kg" u="1"/>
        <s v="Buckwheat Tea Yun Nan" u="1"/>
        <s v="White Sugar(1pack*1kg)" u="1"/>
        <s v="Monkey Shoulder Whiskey" u="1"/>
        <s v="Semi Deep-fried Kimmari" u="1"/>
        <s v="22 Multi-Quat Sanitize 2Lt" u="1"/>
        <s v="Gluten Powder" u="1"/>
        <s v="Fish Ball (ប្រហិតត្រី)" u="1"/>
        <s v="Wine, Black Pearl Shriaz" u="1"/>
        <s v="Curry Powder" u="1"/>
        <s v="Tomato Ketchup Btl (Rosa Brand)" u="1"/>
        <s v="Frangosul Grill Whole Chicken" u="1"/>
        <s v="Mentailko Tube Kanefuku 300GM" u="1"/>
        <s v="Chai Sim Vegetable" u="1"/>
        <s v="Choya Kokuto Umeshu 720ml" u="1"/>
        <s v="Five Spice Powder" u="1"/>
        <s v="Wild Turkey Bourbon" u="1"/>
        <s v="Absolut Vodka" u="1"/>
        <s v="Wine,Solal Sauvignon Blanc" u="1"/>
        <s v="Sakura Craker Monaka" u="1"/>
        <s v="Paper Ice-Cream Cup 6.5 Oz No Logo" u="1"/>
        <s v="Beef Sausage" u="1"/>
        <s v="Fiji Water 500ML" u="1"/>
        <s v="Mochi Passion Fruit" u="1"/>
        <s v="White Cabbage" u="1"/>
        <s v="Garlic Spicy Sauce ( Seafood )" u="1"/>
        <s v="Star Anise" u="1"/>
        <s v="Corona Beer Bottle" u="1"/>
        <s v="Botanist 22 Gin 700ml" u="1"/>
        <s v="Wine,Bouchard Pere Et Fils Beaune Ler Cru Beaune Du" u="1"/>
        <s v="Kakerm Fish" u="1"/>
        <s v="Hoisin Sauce" u="1"/>
        <s v="Paper Take Away Bag L" u="1"/>
        <s v="Emborg Unsalted Butter" u="1"/>
        <s v="Wine,Norton Soleccion Chardonnay" u="1"/>
        <s v="kampot Rum Black Kampot Pepper" u="1"/>
        <s v="Yeast" u="1"/>
        <s v="Mahiki Rum" u="1"/>
        <s v="Tabasco" u="1"/>
        <s v="Pork Sparerib" u="1"/>
        <s v="Glenmorangie Signet" u="1"/>
        <s v="Mission 6&quot; Tortillas Flour 12 Pcs" u="1"/>
        <s v="Coke Light Can" u="1"/>
        <s v="Cornflakes 380G" u="1"/>
        <s v="Cañailla (ខ្យងទទឹម)" u="1"/>
        <s v="Teacher's Whiskey" u="1"/>
        <s v="Fresh Milk" u="1"/>
        <s v="Patron Xo Coffee" u="1"/>
        <s v="Gojo Hand Wash Mild Foam, 700ml" u="1"/>
        <s v="Grand Marnier" u="1"/>
        <s v="Chopsticks (ចង្កឹះឬស្សី)" u="1"/>
        <s v="Wafu Dressing" u="1"/>
        <s v="Lime Fruit" u="1"/>
        <s v="Qb French Fried Small Box 10.4cm*11.5cm" u="1"/>
        <s v="Brown Sugar Sachet" u="1"/>
        <s v="Roasted Pork Belly " u="1"/>
        <s v="Dishwashing Liquid (សាប៊ូលាងចានកាន)" u="1"/>
        <s v="Wine,Spumante Prosecco DOC treviso&quot;Butterfly&quot;-Astoria(Sparkling)" u="1"/>
        <s v="Wine,The Winery Of Good Hope Unoake" u="1"/>
        <s v="Raw Sausage Bar" u="1"/>
        <s v="Chicken Feet" u="1"/>
        <s v="Paprika Powder" u="1"/>
        <s v="Hiro Food Pack ST-5 50p (Body&amp; Lid) For Bento box" u="1"/>
        <s v="Fukuju" u="1"/>
        <s v="Karatanba 1.8Ltr Ozeki" u="1"/>
        <s v="Kamitsuru Junmai" u="1"/>
        <s v="Amaretto" u="1"/>
        <s v="Chicken Drumette (Wing Short)" u="1"/>
        <s v="Whisky White Oak Akashi Blend" u="1"/>
        <s v="Kelly Cling Wrap" u="1"/>
        <s v="Chum Churum Original 17.5 14p" u="1"/>
        <s v="Raw Rice Cake Skewer Sauce (Sotteok Sotteok)" u="1"/>
        <s v="Warsteiner Premium Beer" u="1"/>
        <s v="Plastic Dome lid 95MM" u="1"/>
        <s v="COLESLAW DRESSING" u="1"/>
        <s v="Pork Minced" u="1"/>
        <s v="Cabbage Pickle (ស្ពៃជូរ) ​ជ្រក់ស្ពៃ" u="1"/>
        <s v="Sunflower Oil" u="1"/>
        <s v="Black Crab Mushroom" u="1"/>
        <s v="Lotus Stem" u="1"/>
        <s v="Garlic Whole" u="1"/>
        <s v="Royal Salute 21" u="1"/>
        <s v="Prima Clover Cake Flour" u="1"/>
        <s v="Green Half Shell Mussel (New Z" u="1"/>
        <s v="Kappa Zuke" u="1"/>
        <s v="Wine,Mavum Cab-Sauvignon" u="1"/>
        <s v="Cambodia Ginger Rice" u="1"/>
        <s v="Guinness Bottle" u="1"/>
        <s v="Aust-Beef Topside" u="1"/>
        <s v="Dragon Fruit" u="1"/>
        <s v="Prama Fish" u="1"/>
        <s v="Roasted Pork Char Siew" u="1"/>
        <s v="Instant Noodle (Bear Logo)" u="1"/>
        <s v="Hot Pot Seasoning(Sichuan)" u="1"/>
        <s v="Wine,Chateau Des Capitans, Juliena" u="1"/>
        <s v="Mochi Vanilla" u="1"/>
        <s v="Chinese Cabbage" u="1"/>
        <s v="Cranberry Juice" u="1"/>
        <s v="Usa Choice Beef Tenderloin " u="1"/>
        <s v="Renenue Other" u="1"/>
        <s v="Pellegrini Cheese" u="1"/>
        <s v="Sauza Gold" u="1"/>
        <s v="Moringa Leaves (ស្លឹកម្រុំ)" u="1"/>
        <s v="Venison Shoulder Boneless" u="1"/>
        <s v="Semi Stir-fried Kimchi" u="1"/>
        <s v="Wine, M.Chapoutier Marius Red" u="1"/>
        <s v="Durian" u="1"/>
        <s v="Wine,Arome De Pavie" u="1"/>
        <s v="Mochi Strawberry" u="1"/>
        <s v="Monkey 47 Dry Gin 500ml" u="1"/>
        <s v="Sanyo 100Gm S&amp;B" u="1"/>
        <s v="Beijing Duck Sauce (ទឹកជ្រលក់ទាប៉េកាំង)" u="1"/>
        <s v="Ginger Ale Can" u="1"/>
        <s v="Apricot Brandy 700ml" u="1"/>
        <s v="Chai Sim Vegetable (ស្ពៃឆាយស៊ីម)" u="1"/>
        <s v="Beer Kasteel Rouge" u="1"/>
        <s v="Oyster Pacifice" u="1"/>
        <s v="Chicken Whole 1.8KG" u="1"/>
        <s v="Sea Climbing Perch Fish" u="1"/>
        <s v="Inkigayo Sandwich" u="1"/>
        <s v="Deab Fish" u="1"/>
        <s v="Market Guard Sanitizer 3.8LTR" u="1"/>
        <s v="Destainer" u="1"/>
        <s v="Whole Duck Thai" u="1"/>
        <s v="Hot Basil" u="1"/>
        <s v="Crispy Noodle" u="1"/>
        <s v="Slipper Lobster" u="1"/>
        <s v="Hand Towel Paper" u="1"/>
        <s v="Hiro Food Pack LS-43 20p (Body&amp; Lid) For Bento Box" u="1"/>
        <s v="Beer Blanche De Bruges" u="1"/>
        <s v="Vegetable Samosa" u="1"/>
        <s v="Sausage Local Made" u="1"/>
        <s v="Chicken Thigh Boneless (សាច់មាន់ត្រកៀកអត់ឆ្អឹង)" u="1"/>
        <s v="White Plastic Bag Wtith Hand 20*30 (ថង់ថ្លាមានដៃ)" u="1"/>
        <s v="Sunfield Corn Oil" u="1"/>
        <s v="Wine,Stone Finsh &quot;Nero&quot; Old Wine" u="1"/>
        <s v="Semi Sausage Stick" u="1"/>
        <s v="Hanakizakura Junmai Ginjo KIZAKURA 720ml" u="1"/>
        <s v="Prima Plain Flour ,1Kg" u="1"/>
        <s v="Goat Cheese" u="1"/>
        <s v="Usa Prime Striploin" u="1"/>
        <s v="Kewpie Japanese Dressing Roast" u="1"/>
        <s v="Ligo French Fries Straight Cut" u="1"/>
        <s v="Aust.Tajima Tomahawk MB4/5" u="1"/>
        <s v="Yusyutsuyo Puro Aka Marukome" u="1"/>
        <s v="Saches Organic English Breakfast" u="1"/>
        <s v="Khmer Glory Morning" u="1"/>
        <s v="Plastic White Bag Big 80*120 ថង់សម្រាមថ្លាធំ" u="1"/>
        <s v="Ham Meat" u="1"/>
        <s v="Carrot" u="1"/>
        <s v="Sauza Silver" u="1"/>
        <s v="Martini Bianco 700ml" u="1"/>
        <s v="Fish Kakerm" u="1"/>
        <s v="Fungus Black" u="1"/>
        <s v="Grants Triple Wood" u="1"/>
        <s v="Coconut Milk" u="1"/>
        <s v="Argentina Red Shrimp" u="1"/>
        <s v="Aus Ch Beef B/L Rib Eye Mb2" u="1"/>
        <s v="Semi Eu Muk- Fish Square Skewer" u="1"/>
        <s v="Soda Water" u="1"/>
        <s v="Taro" u="1"/>
        <s v="Divella Linguine" u="1"/>
        <s v="Yude Azuki Bean Can" u="1"/>
        <s v="Tequila 1800 Silver 750ml" u="1"/>
        <s v="Kulen Mineral Water 1500Ml" u="1"/>
        <s v="Pork Soft Rack​ (ឆ្អឹងជំនីជ្រូក)" u="1"/>
        <s v="Fresh Lobster" u="1"/>
        <s v="Nusa Cana Rum 700ml" u="1"/>
        <s v="Calvet Vpd Cabernet Merlot" u="1"/>
        <s v="Onion Powder" u="1"/>
        <s v="Plastic Sauce Take Away" u="1"/>
        <s v="Charcoal" u="1"/>
        <s v="Chilli Red Big" u="1"/>
        <s v="Kulen Minerale Water 500Ml" u="1"/>
        <s v="Jose Cuervo Especial Gold" u="1"/>
        <s v="Fish Sauce ( PAK ) ទឹកត្រីបង្កងប៉ាក" u="1"/>
        <s v="Sabay Sabay Big Towel (កន្សែងត្រជាក់)" u="1"/>
        <s v="Monin Pandan Syrup" u="1"/>
        <s v="Spicy Braised Quail Eggs-HF-0030" u="1"/>
        <s v="Raw Ham No Bone-Segata" u="1"/>
        <s v="Black Garbage Bag 20*30" u="1"/>
        <s v="Coke Can" u="1"/>
        <s v="Bacardi Light" u="1"/>
        <s v="Beer Delirium-Tremens-bath road beer" u="1"/>
        <s v="Tomato Paste" u="1"/>
        <s v="Imec 515-Glass Kleen 9Ltr" u="1"/>
        <s v="Leek Vegetable" u="1"/>
        <s v="Cowhead Milk (ទឹកដោះគោកំប៉ុងក្រដាស)" u="1"/>
        <s v="Blue Crab" u="1"/>
        <s v="Shrimp Paste With Bean In Oil 200Gm" u="1"/>
        <s v="Red Man Lemon Yellow Colour, 500ml" u="1"/>
        <s v="Green Mango" u="1"/>
        <s v="Andeng Fish" u="1"/>
        <s v="Pastis EP 1000ml" u="1"/>
        <s v="Coriander" u="1"/>
        <s v="Sea Salt Flake(Maldon)" u="1"/>
        <s v="Hajikame (Ginger Pickle)" u="1"/>
        <s v="Creme De Banana (70cl)" u="1"/>
        <s v="Aus Fz Wagyu Tomahawk Mb4/6" u="1"/>
        <s v="Curly Cabbage" u="1"/>
        <s v="Hokkigai" u="1"/>
        <s v="Frozen Wasabi Paste Siver 500G" u="1"/>
        <s v="Galangal" u="1"/>
        <s v="Chilli Sauce" u="1"/>
        <s v="Aus Fz Lamb Hindshank" u="1"/>
        <s v="Pandan Leave" u="1"/>
        <s v="Auchentoshan 18 Years" u="1"/>
        <s v="Frog Meat" u="1"/>
        <s v="Shrimp Paste Thai" u="1"/>
        <s v="Dewar's Whisky 15Y" u="1"/>
        <s v="Rinse Dry 25L" u="1"/>
        <s v="Jacques Picard Brut Champagne" u="1"/>
        <s v="Bird Fish" u="1"/>
        <s v="Honey Hosen" u="1"/>
        <s v="Mocca Bean(Coffee)" u="1"/>
        <s v="Cocalero Herbal Spirit" u="1"/>
        <s v="Jasmine Tea - Fu Jian" u="1"/>
        <s v="Singha Beer Bottle Big" u="1"/>
        <s v="Small River Shrimp" u="1"/>
        <s v="Jack Daniel Single Barrel 700ml" u="1"/>
        <s v="Passion Torani Syrup" u="1"/>
        <s v="Duck Breast Fillet" u="1"/>
        <s v="Goat Cheese Dolcetto " u="1"/>
        <s v="Aus Fz B/In Tomahawk MB2+Pinnacle" u="1"/>
        <s v="Setencostas,Espumante Sparkling White Wine 12.5%" u="1"/>
        <s v="Alcohol (Burning)" u="1"/>
        <s v="Green Tomato" u="1"/>
        <s v="Sushi Gari White" u="1"/>
        <s v="Galodoro 2018 Red Wine 13%" u="1"/>
        <s v="Stock Soup (Concentrated Chicken Stock)" u="1"/>
        <s v="Lychee Syrup 750ml" u="1"/>
        <s v="Japanese Noodle (Udon)" u="1"/>
        <s v="Dried Shrimp" u="1"/>
        <s v="Wine,La Closerie De Camensac 2012" u="1"/>
        <s v="Nanbu Bijin Special (1800ml)" u="1"/>
        <s v="Japanese Cucumber" u="1"/>
        <s v="Chicken Knee" u="1"/>
        <s v="Flora Margarine Original" u="1"/>
        <s v="Rubber Dishwashing Gloves" u="1"/>
        <s v="Cambodian Noodle" u="1"/>
        <s v="Freshwater Lobster (12-15pcs/kg)" u="1"/>
        <s v="Raw Fish Ball Bar" u="1"/>
        <s v="Us Beef-Saint Helen Rib Finger" u="1"/>
        <s v="Whelk Snail Small" u="1"/>
        <s v="Knor Soup" u="1"/>
        <s v="Cognac Reviseur Origin New Wooden Box Version 2017 700ml 45%" u="1"/>
        <s v="Mozuku" u="1"/>
        <s v="Yellow Bean" u="1"/>
        <s v="Paper Rice Take Away Box 1000ML" u="1"/>
        <s v="Bacon" u="1"/>
        <s v="Lychee Puree" u="1"/>
        <s v="Orange Liqueur Imperial" u="1"/>
        <s v="Wine,Domaine Paskal Chablis" u="1"/>
        <s v="Dried Unsalted Fish (ត្រីឆ្អើរ)" u="1"/>
        <s v="Pork Ear" u="1"/>
        <s v="Roasted Nori 50P Dtc" u="1"/>
        <s v="Don Julio Blanco 750ml" u="1"/>
        <s v="Edamame" u="1"/>
        <s v="Hiro Food Pack ST-8-50P Set-Black FP0023)" u="1"/>
        <s v="Aust-Oxtail Beef" u="1"/>
        <s v="Dasani Water 500Ml" u="1"/>
        <s v="Coffee Bean Dark Night" u="1"/>
        <s v="Captain Morgan Dark" u="1"/>
        <s v="Martini Rosso 700ml" u="1"/>
        <s v="Bok Choy" u="1"/>
        <s v="Water Lily Stem" u="1"/>
        <s v="Champagne Brut Trandition Blanc De Blance 1Er Cru" u="1"/>
        <s v="Chopsticks" u="1"/>
        <s v="Touriz Vinho Regional Alentjana 2016 Red Wine 14.5%" u="1"/>
        <s v="Vegetable Shortening,20kg" u="1"/>
        <s v="Squid Ring" u="1"/>
        <s v="Aegerter Gevrey-Chambertin 2018" u="1"/>
        <s v="Limoncello" u="1"/>
        <s v="Minced Prahok" u="1"/>
        <s v="Johnnie Walker Gold Reseve" u="1"/>
        <s v="Wheat Flour T55" u="1"/>
        <s v="Vital Water 350ml" u="1"/>
        <s v="Fz Chocolate Lava Cake" u="1"/>
        <s v="CP Chicken Meat" u="1"/>
        <s v="English Muffin 55gm" u="1"/>
        <s v="Wine,Le Moulin De Les Roque Les Adrets Bandol Rose" u="1"/>
        <s v="Somi Ponzu" u="1"/>
        <s v="Roasted Duck Whole" u="1"/>
        <s v="Celery" u="1"/>
        <s v="Aperitif Pimm´S Nº 750Ml" u="1"/>
        <s v="Long Life Noodle(មីអាយុវែង)" u="1"/>
        <s v="Sugar Sachet" u="1"/>
        <s v="Wine,Gerard Bertrand Gris Blanc" u="1"/>
        <s v="Wine,Quinta Da Espiga, Lisbao 2019 Red Wine13%" u="1"/>
        <s v="Frozen Canadian Lobster" u="1"/>
        <s v="PORK &amp; CRAB BURGER PATTY" u="1"/>
        <s v="Cashew Nut​ (គ្រាប់ស្វាយចន្ទី)" u="1"/>
        <s v="CHICKEN TOPPINGS" u="1"/>
        <s v="Joop Fruit Juice" u="1"/>
        <s v="Braised Chicken Feet (ខជើងមាន់)" u="1"/>
        <s v="Tiger Grouper Fish(0.8kg-1.2kg)" u="1"/>
        <s v="Ginger Whole" u="1"/>
        <s v="Dory Fillet" u="1"/>
        <s v="Hat Trick, IG Alentejano, Tinto 2020" u="1"/>
        <s v="Johnnie Walker 18 Years" u="1"/>
        <s v="Pork Intestine" u="1"/>
        <s v="Plastic Clear Cup" u="1"/>
        <s v="Hanwoo Beef Striploin" u="1"/>
        <s v="Chopsticks (No Cover) 100P" u="1"/>
        <s v="Masahiro Okinawa Gin-Recipe 700ml" u="1"/>
        <s v="Cachaca 51" u="1"/>
        <s v="Thai Tea Mix-Green Tea" u="1"/>
        <s v="Pork Jerky (spicy)" u="1"/>
        <s v="Black Pepper Sauce/គ្រឿងសម្រាប់ឆាម្រេច" u="1"/>
        <s v="Sprite 10LTR BIB PM" u="1"/>
        <s v="Rosemary" u="1"/>
        <s v="Wine,Saint Nicolas" u="1"/>
        <s v="Grenadine (Bardinet)" u="1"/>
        <s v="BABA Chilli Powder " u="1"/>
        <s v="Wine,Chateau Durfort Vivens" u="1"/>
        <s v="Bibm Spicy Sauce (Cupbap Sauce)" u="1"/>
        <s v="Sanma 1Kg Thai (Fz128)" u="1"/>
        <s v="Hoegaarden Draught" u="1"/>
        <s v="Mico Gold Pure Corn Oil 2L" u="1"/>
        <s v="Rice Paddy Herb (ម្អម)" u="1"/>
        <s v="Aust Red Dragon Lobster" u="1"/>
        <s v="Qb Party Box With Print" u="1"/>
        <s v="Winter Melon" u="1"/>
        <s v="Asakura Koji Whisky" u="1"/>
        <s v="Pork Belly" u="1"/>
        <s v="Cup Strawberry" u="1"/>
        <s v="Aus Pr Grainfet Op Ribe 600Gr/Pcs" u="1"/>
        <s v="Semi-Chicken Cutlets-KF-0028" u="1"/>
        <s v="Sauce Not Spicy/ទឹកជ្រលក់អត់ហិល" u="1"/>
        <s v="Char Siew Pork Jerky (Spicy)" u="1"/>
        <s v="Spicy Mayo ( Sushi )" u="1"/>
        <s v="Soft Shell Crab" u="1"/>
        <s v="Apple Sauce ( Deeping )" u="1"/>
        <s v="Pork Affal" u="1"/>
        <s v="Imec Mf40G-Green Micro Fiber Cloth" u="1"/>
        <s v="Black Chicken Soup" u="1"/>
        <s v="Colossal Casa Santos Lima 2017 Red Wine 14%" u="1"/>
        <s v="Brown Rice " u="1"/>
        <s v="Ballantine'S Finest 1L" u="1"/>
        <s v="Wine,Cheval Noir Se 2017 Saint Emilion Ac" u="1"/>
        <s v="Green Momiji" u="1"/>
        <s v="Imec 548-Dishwash" u="1"/>
        <s v="Kingdom Pisener Beer" u="1"/>
        <s v="Fingerroot (Kchheay) ខ្ជាយ" u="1"/>
        <s v="Raw Sotteok Sotteok Skewer" u="1"/>
        <s v="Truffle Sauce" u="1"/>
        <s v="Havana Club Rum" u="1"/>
        <s v="Grey Goose Vodka" u="1"/>
        <s v="Shimaya Katsuodashi" u="1"/>
        <s v="Aust.Ch B/L A Striploin Harvey" u="1"/>
        <s v="Cinzano Rosso Vermouth" u="1"/>
        <s v="Ice Cream Powder Mango Flavor" u="1"/>
        <s v="Qb French Fried Box 19.4cm*25.3cm" u="1"/>
        <s v="DEARIM Busan Eo Muk Square (Fish Cake)" u="1"/>
        <s v="Risotto Rice" u="1"/>
        <s v="Beer Liefmans Kriek-Brut" u="1"/>
        <s v="Wine,Chateau De Camensac Haut Medoc" u="1"/>
        <s v="Late Harvest, V.REG, Lisboa, VB 2017" u="1"/>
        <s v="Savepak Garlic Pickle Juice 1LTR" u="1"/>
        <s v="Ponlors Fish (ត្រីពន្លស់)" u="1"/>
        <s v="Pork Lungs" u="1"/>
        <s v="CLASSIC SAUCE" u="1"/>
        <s v="Original Braised Quail Eggs-HF-0029" u="1"/>
        <s v="Ecolab Floor Cleaner 31-3.8LTR" u="1"/>
        <s v="Tomato Sauce" u="1"/>
        <s v="Seasoning Tomato Powder" u="1"/>
        <s v="Miso Paste" u="1"/>
        <s v="Suntory Kaku Whiskey" u="1"/>
        <s v="Ferraton Pere &amp; Fils Caveau" u="1"/>
        <s v="Thermal Paper Roll 80Mm*80Mm" u="1"/>
        <s v="Beer Budweiser Bottle Aluminum" u="1"/>
        <s v="Walnut" u="1"/>
        <s v="Mango Juice" u="1"/>
        <s v="Brooklyn Defender Ipa Beer" u="1"/>
        <s v="Bacardi Gold" u="1"/>
        <s v="Burrata Cheese" u="1"/>
        <s v="Ichimi Togarashi Powder S&amp;B" u="1"/>
        <s v="Cognac Reviseur VSOP 700ml 40%" u="1"/>
        <s v="Smoked Short Rib" u="1"/>
        <s v="Pomelo" u="1"/>
        <s v="Takoyaki" u="1"/>
        <s v="Mandarin Orange Fruit (ក្រូចឃ្វិច)" u="1"/>
        <s v="Fish Cake Kamaboko" u="1"/>
        <s v="Green Chilli Pickle" u="1"/>
        <s v="Potato" u="1"/>
        <s v="LKK Seasoned Soy Sauce" u="1"/>
        <s v="Qb Burger Box" u="1"/>
        <s v="Lemon" u="1"/>
        <s v="Macallan 1000Ml" u="1"/>
        <s v="Belvedere Vodka" u="1"/>
        <s v="Squid (មឹកបំពង់)" u="1"/>
        <s v="Qb Blank Tissue Paper 18cm*28cm" u="1"/>
        <s v="Cambodia Jasmine Rice 20KG (អង្ករផ្កាម្លិះ)" u="1"/>
        <s v="Cambodia Jasmine Rice 50kg (អង្ករផ្កាម្លិះ)" u="1"/>
        <s v="Big Sausage" u="1"/>
        <s v="Para Snail" u="1"/>
        <s v="Dried Wakame" u="1"/>
        <s v="Golden Curry" u="1"/>
        <s v="Set Plastic Spoon&amp;Fork" u="1"/>
        <s v="Snapper Fillets" u="1"/>
        <s v="Galangal (រំដែង)" u="1"/>
        <s v="Pumpkin" u="1"/>
        <s v="Green Colour" u="1"/>
        <s v="Long Beach Lotus Syrup" u="1"/>
        <s v="Red Man Organic White Quinoa Seed" u="1"/>
        <s v="Baguette L'Wain" u="1"/>
        <s v="Dried Mushroom" u="1"/>
        <s v="CHILI BEEF TOPPINGS" u="1"/>
        <s v="LEMONGRASS CHILLIE SAUCE" u="1"/>
        <s v="Finest Rice Flour" u="1"/>
        <s v="Cambodian Noodle (នំបញ្ចុក)" u="1"/>
        <s v="Baby Spinach (Puy Leng)" u="1"/>
        <s v="Chicken Breakfast Sausage 3&quot;" u="1"/>
        <s v="Lettuce Frisee" u="1"/>
        <s v="Nobashi Ebi" u="1"/>
        <s v="Gyoza (Pork)" u="1"/>
        <s v="Wine,Noval Tawny Porto" u="1"/>
        <s v="Absinthe Pere Kermann's" u="1"/>
        <s v="Whisky White Oak Akashi Single Malt" u="1"/>
        <s v="Chicken Meat" u="1"/>
        <s v="BREADING FLOUR MIX" u="1"/>
        <s v="Grana Padano Cheese Block" u="1"/>
        <s v="Fresh Prawn King Size (Shrimp)12-15pcs/kg" u="1"/>
        <s v="Chilli Oil" u="1"/>
        <s v="Corn Flour" u="1"/>
        <s v="Singha Beer Bottle Small" u="1"/>
        <s v="Kikkoman Soy Sauce" u="1"/>
        <s v="FC Paper Bags Small" u="1"/>
        <s v="Evian 1500Ml" u="1"/>
        <s v="Black Olive Pitted" u="1"/>
        <s v="Tamarind Leaves" u="1"/>
        <s v="Daikon (Turnip) ឆៃថាវ" u="1"/>
        <s v="The Dalmore 15 Yo (700ml)" u="1"/>
        <s v="Semi Sotteok Sotteok Skewer" u="1"/>
        <s v="Henessy X.O" u="1"/>
        <s v="Santa Victoria Sparkling Small" u="1"/>
        <s v="Wheat Flour" u="1"/>
        <s v="Aust-Mined Beef" u="1"/>
        <s v="Wine,Lindemans Sprkling Premier Selection Brut Cuvee" u="1"/>
        <s v="Pandan Leave Noodle (មីស្លឹកតយ)" u="1"/>
        <s v="Ramen Noodle" u="1"/>
        <s v="Chicken Gizzard &amp; Liver" u="1"/>
        <s v="Aust FZ Veal Osso Bucco" u="1"/>
        <s v="GRILLED PORK WITH RICE (បាយ សាច់ជ្រូកអាំង)" u="1"/>
        <s v="Tanqueray Gin" u="1"/>
        <s v="Massenez Mirabelle(700ML)" u="1"/>
        <s v="Nz Short  Rib Bone In" u="1"/>
        <s v="Mekong Prawn Baby" u="1"/>
        <s v="Pluma Alvarinho White Wine 12.5%" u="1"/>
        <s v="Palha Canas, Lisboao 2017 Red Wine 14.5%" u="1"/>
        <s v="Sloek Thnoeng" u="1"/>
        <s v="Plantation 3 stars 700ml" u="1"/>
        <s v="Cayenne Pepper" u="1"/>
        <s v="Bon Hot Instant Chocolate" u="1"/>
        <s v="Ice Cream Powder Chocolate Flavor" u="1"/>
        <s v="Vital Water 1500Ml" u="1"/>
        <s v="Mekong River Prawn (7-8 Pcs/Kg)" u="1"/>
        <s v="Wine,Point Noir" u="1"/>
        <s v="Dewar's 15 Year Blend Whisky 40%" u="1"/>
        <s v="Cajun Spice" u="1"/>
        <s v="Bas-Aramagnac Musketeer Du Ror" u="1"/>
        <s v="Big Snail (ខ្យងបន្លា)" u="1"/>
        <s v="Vanilla Syrup (Monin)" u="1"/>
        <s v="Hershey's Chocolate Syrup" u="1"/>
        <s v="Galliano Vanilla" u="1"/>
        <s v="Stock Soup" u="1"/>
        <s v="Lime Pickle" u="1"/>
        <s v="Halibut Fish" u="1"/>
        <s v="Baby Corn Can" u="1"/>
        <s v="Light Soya Sauce(Cow Brand) ទឹកស៊ីអ៊ីវរូបគោ" u="1"/>
        <s v="Aust Bamboo Lobster" u="1"/>
        <s v="Paper Roll 75Mm*75Mm 2Ply" u="1"/>
        <s v="Black Nori (ជីឆាយ)" u="1"/>
        <s v="Bamboo Shoot Sliced" u="1"/>
        <s v="Calvet Vpd Cabernet Syraz" u="1"/>
        <s v="Cowboy Toyonaga" u="1"/>
        <s v="Frozen Shrimp Whole No Peel Size 28-30pcs /kg" u="1"/>
        <s v="Qb Ice Cream Cup 300ml Square Cup with Lid" u="1"/>
        <s v="Beansprouts" u="1"/>
        <s v="Gold Leaves 100Pcs" u="1"/>
        <s v="Johnnie Walker Red label" u="1"/>
        <s v="Cup Coconut" u="1"/>
        <s v="Strawberry Fruit" u="1"/>
        <s v="Duck Leg" u="1"/>
        <s v="Raw Rice Cake Skewer" u="1"/>
        <s v="Tempura Flour (ម្សៅបំពង)" u="1"/>
        <s v="M. Chapoutier Cotes Du Rhone 2021 White Win" u="1"/>
        <s v="Elder Flower Syrup(Monin)" u="1"/>
        <s v="Cinnamon Stick" u="1"/>
        <s v="Crab Meat Body(Kom Pot)" u="1"/>
        <s v="Crab Meat Claw(Kom Pot)" u="1"/>
        <s v="Valcatrina Vinho Regional Alentejano 2020 Red Wine 14.5" u="1"/>
        <s v="Smirnoff Vodka" u="1"/>
        <s v="Capsicum Red" u="1"/>
        <s v="S.Pellegrino Sparking Water" u="1"/>
        <s v="Aluminium Foil" u="1"/>
        <s v="Oxtail" u="1"/>
        <s v="Fisherman Junmai Ginjo" u="1"/>
        <s v="Aka-Tosaka Nori" u="1"/>
        <s v="Roasted Chicken Whole" u="1"/>
        <s v="Oyster Sauce Btl(Panda Brand)" u="1"/>
        <s v="Salmon Fried Rice (បា​ឆា សាលម៉ុន)" u="1"/>
        <s v="BeercTripel Karmeliet- Belgisch Speciaalbeier" u="1"/>
        <s v="Ginger Sliced" u="1"/>
        <s v="Mixed Herbs" u="1"/>
        <s v="Passion Juice" u="1"/>
        <s v="Paper Box 1600ml" u="1"/>
        <s v="Plastic Bag White 12*20 (ថង់ថ្លាមានដៃ)" u="1"/>
        <s v="Aut-Lamb Rack Cfo" u="1"/>
        <s v="Figaro Pitted Green Olive,340Gm" u="1"/>
        <s v="Pork Fat (ខ្លាញ់ជ្រូក)" u="1"/>
        <s v="Jack Daniel Honey" u="1"/>
        <s v="Nishin" u="1"/>
        <s v="Tropical Lobster" u="1"/>
        <s v="Pastis Toni Liter" u="1"/>
        <s v="White Shrimp (បង្កាស)" u="1"/>
        <s v="Plastic Sauce Take Away Big" u="1"/>
        <s v="Uni" u="1"/>
        <s v="Smoked Bacon" u="1"/>
        <s v="Cognac Reviseur VS 700ml 40%" u="1"/>
        <s v="Cognac Reviseur XO 700ml 40%" u="1"/>
        <s v="Wild Strawberry(De Kuyper) 700ml" u="1"/>
        <s v="Shallot Small" u="1"/>
        <s v="US- Tomahawk (1.7kg/portion)" u="1"/>
        <s v="Usa Choice Short Ribs Boneless" u="1"/>
        <s v="Hanuman Beer Draft" u="1"/>
        <s v="Duck River Beef Striploins Msa" u="1"/>
        <s v="Mixed Vegetable" u="1"/>
        <s v="Hinode Mirin 18Ltr" u="1"/>
        <s v="Kavalan Concertmaster Sherry Cask Single Malt Whisky 700ml" u="1"/>
        <s v="Shime Saba" u="1"/>
        <s v="Lime Juice Btl (ទឹកក្រូចឆ្មាដប)" u="1"/>
        <s v="Martell Cognac XO - 700 ml" u="1"/>
        <s v="Beer Chimay - Red Trappist Beer" u="1"/>
        <s v="SPICY CLASSIC SAUCE" u="1"/>
        <s v="Peanut Raw (សណ្ដែកដីឆៅ)" u="1"/>
        <s v="Kamitsuru Honjozo" u="1"/>
        <s v="Beer Kingdom Pilsner Draught" u="1"/>
        <s v="Semi Garlic Soy Sauce" u="1"/>
        <s v="Mizkan Venigar 18Ltr" u="1"/>
        <s v="Stolichnaya Vodka" u="1"/>
        <s v="Frozen Tako (Grade B)" u="1"/>
        <s v="Kubota Manju Asahishuzo 1800ml" u="1"/>
        <s v="Hendrix Gin" u="1"/>
        <s v="Estero Mac Ham" u="1"/>
        <s v="ARLA Full Cream Milk 3,5%" u="1"/>
        <s v="Seekers Mekong Dry Gin 700ml" u="1"/>
        <s v="Ice Cream Powder Strawbery Flavor" u="1"/>
        <s v="Dishwashing Liquid" u="1"/>
        <s v="Fresh Coconut" u="1"/>
        <s v="Beer Leffe Brune Belgian Abbey beer Large" u="1"/>
        <s v="Noodle Soy Sauce" u="1"/>
        <s v="Wine,1955-Syrash- Gres Demontpelli" u="1"/>
        <s v="Moet &amp; Chardon- Champagne Brut" u="1"/>
        <s v="Wine,Millegrand Igp Cabernet Sauvig" u="1"/>
        <s v="Wasabi Powder" u="1"/>
        <s v="Heinz Apple Cider Vinegar" u="1"/>
        <s v="Jack Daniel" u="1"/>
        <s v="Por Fish (ត្រីពោ)" u="1"/>
        <s v="Chinese Morning Glory" u="1"/>
        <s v="Mint Leave" u="1"/>
        <s v="Hainanese Chicken Whole" u="1"/>
        <s v="Poire Welliam" u="1"/>
        <s v="Chicken Egg" u="1"/>
        <s v="Pump Pearl Powder Gold" u="1"/>
        <s v="White Clams" u="1"/>
        <s v="Aust Tajima Striploin Wagyu" u="1"/>
        <s v="Roasted Pork Whole" u="1"/>
        <s v="Wine,Colombelle L'original White" u="1"/>
        <s v="Us Beef-Mishima Wagyu 4 Star Ribeye" u="1"/>
        <s v="Wine,Bouteille Pommard 1 Er Cru 2018" u="1"/>
        <s v="Chateau Du breuil Calvados" u="1"/>
        <s v="Capsicum Green" u="1"/>
        <s v="Budweiser Bottle" u="1"/>
        <s v="Crispy Pork Skin" u="1"/>
        <s v="Andros Professional Strawberry Chunky" u="1"/>
        <s v="Kamong Fish" u="1"/>
        <s v="Orange Ebiko" u="1"/>
        <s v="Revenue Non Alcohol" u="1"/>
        <s v="Cup Vanilla" u="1"/>
        <s v="Bakseak Fish Cake" u="1"/>
        <s v="Crab Seaghai" u="1"/>
        <s v="Pele Lopez Silver" u="1"/>
        <s v="Dried beef (original)" u="1"/>
        <s v="Shichimi Powder" u="1"/>
        <s v="Kanthomthet (Ipil-Ipil)" u="1"/>
        <s v="Jellyfish" u="1"/>
        <s v="Dried Softendon Pork" u="1"/>
        <s v="Chopstick Cover(Hiko)" u="1"/>
        <s v="Sapporo Beer Can" u="1"/>
        <s v="Cup Taro" u="1"/>
        <s v="Plastic Sqaure Bowl 4R(For Bento)" u="1"/>
        <s v="Wine,Comte John Reserve - Cabinet" u="1"/>
        <s v="Sesame Oil" u="1"/>
        <s v="Sakura No Sato Aka Maou Imo Shochu" u="1"/>
        <s v="Wakatsuru Shuzo Gin Silver(1800ml)" u="1"/>
        <s v="Salmon Fresh Whole Fish Trout (4 - 6kg/pcs)" u="1"/>
        <s v="Turkey Ham Whole" u="1"/>
        <s v="Hibiki Harmony" u="1"/>
        <s v="River Lobster (18-20 Pcs)" u="1"/>
        <s v="Coppa Nostrana Whole" u="1"/>
        <s v="FRIED CHICKEN" u="1"/>
        <s v="Bok Choy (ស្ពៃតឿ)" u="1"/>
        <s v="Spinach" u="1"/>
        <s v="Seasoning Shallot Chicken Powder" u="1"/>
        <s v="Brown Sugar" u="1"/>
        <s v="Calsberg Beer Draft" u="1"/>
        <s v="Dasani Water 1500Ml" u="1"/>
        <s v="Crème De Mango 700ml" u="1"/>
        <s v="French Wheat Flour T55,Kg" u="1"/>
        <s v="Calvet Vpd Cabernet Sauvignon" u="1"/>
        <s v="Bone Marrow (ខួរឆ្អឹងគោអូស្តា្រលី)" u="1"/>
        <s v="Dashinomoto, 1kg ( Hondashi )" u="1"/>
        <s v="Wine,Assemblage" u="1"/>
        <s v="LKK Char Siu Sauce" u="1"/>
        <s v="Died Longan Meat" u="1"/>
        <s v="Semi Teriyaki Sauce" u="1"/>
        <s v="Dassai23" u="1"/>
        <s v="PAD KRA POA BURGER PATTY" u="1"/>
        <s v="LKK Kicap Soy Sauce (Less Salty)" u="1"/>
        <s v="STIR FRIED CHICKEN HOT BASIL WITH RICE (បាយ សាច់មាន់ឆាក្ដៅ)" u="1"/>
        <s v="Water Hyacinth Flower (Phka Kam Phlaok)" u="1"/>
        <s v="De Cecco Biologico Extra Virgin Olive Oil" u="1"/>
        <s v="Crab Meat Sandwich" u="1"/>
        <s v="Wine,Terrazas Reserva Malbec" u="1"/>
        <s v="Hinode Ryorishu Cooking Sake 18Ltr" u="1"/>
        <s v="Bra Fish" u="1"/>
        <s v="Palm Fruit" u="1"/>
        <s v="Singha Can 330Ml" u="1"/>
        <s v="Alpha Estate Pinot Nori 2017" u="1"/>
        <s v="June Plum (Mkeak)" u="1"/>
        <s v="Wine,Cheval Noir 2014 Emilion Grd Cru" u="1"/>
        <s v="Turmeric Powder" u="1"/>
        <s v="Bone Marrow" u="1"/>
        <s v="Softshell Turtle" u="1"/>
        <s v="Fanta 10LTR BIB PM" u="1"/>
        <s v="Oyster Meat" u="1"/>
        <s v="Sprite Can" u="1"/>
        <s v="S-Perdry 20LTR" u="1"/>
        <s v="Wine,Torres Corona (Tenprannillo)" u="1"/>
        <s v="Red Bull" u="1"/>
        <s v="Blue Cheese" u="1"/>
        <s v="Plastic Bag White 12*20" u="1"/>
        <s v="Blue Curacao" u="1"/>
        <s v="Grande Absente 69" u="1"/>
        <s v="Chartreuse Green" u="1"/>
        <s v="Qb Dome Lid 16/22" u="1"/>
        <s v="Jp Eihire 300Gm" u="1"/>
        <s v="Corn Kernel (Can*400gm)" u="1"/>
        <s v="Karashi Powder S&amp;B" u="1"/>
        <s v="Maggi Seasoning 800ml" u="1"/>
        <s v="Almond Whole" u="1"/>
        <s v="Foil Box with Lid 1100ml" u="1"/>
        <s v="Pork Tongue" u="1"/>
        <s v="Star Of Bombay" u="1"/>
        <s v="Usa Prime Tenderloin" u="1"/>
        <s v="Plastic White Bag Big 80*120" u="1"/>
        <s v="XL - Sauce Cup 2oz Hinged (2000's)" u="1"/>
        <s v="Ize Cola Can" u="1"/>
        <s v="Moa Jia Green Tea - Hu Bei" u="1"/>
        <s v="Wine,Marques Casa Concha Camenere" u="1"/>
        <s v="Cointreau" u="1"/>
        <s v="UJI Green Tea Latte Powder" u="1"/>
        <s v="Mango Ripe" u="1"/>
        <s v="Crabstick (Kanikama) 500Gm" u="1"/>
        <s v="Black Sticky Rice" u="1"/>
        <s v="Plastic Round Box For Soup Medium" u="1"/>
        <s v="Condensed Milk (ទឹកដោះគោខាប់កំប៉ុង)" u="1"/>
        <s v="Pitted Green Olive" u="1"/>
        <s v="Lettuce Rocket " u="1"/>
        <s v="MG Pop Up Tissue(150sheet)" u="1"/>
        <s v="Black Berry Crust" u="1"/>
        <s v="Bamboo Skewer 20cm" u="1"/>
        <s v="Capelin Fish(Shishamo)" u="1"/>
        <s v="Wine, Porto Cruz Tawny-750ML" u="1"/>
        <s v="Star Anise (ផ្កាចន្ទ័)" u="1"/>
        <s v="Chhpin Fish" u="1"/>
        <s v="Pinto Bean" u="1"/>
        <s v="Banana Flower" u="1"/>
        <s v="Chi Phlou Leave" u="1"/>
        <s v="Bailey's Irish Cream" u="1"/>
        <s v="Plastic Bag 8*12" u="1"/>
        <s v="Rosmery Cut Prime" u="1"/>
        <s v="Potato (ដំឡូងបារាំង)" u="1"/>
        <s v="Kikkoman Soy Sauce 18LTR" u="1"/>
        <s v="Benedictine D.O.M" u="1"/>
        <s v="Wine,Pampas Del Sur &quot;Select&quot; Syrah" u="1"/>
        <s v="Parma Ham" u="1"/>
        <s v="Pork Jerky (orginal)" u="1"/>
        <s v="Mango Sauce ( Foie Gras )" u="1"/>
        <s v="S R B Wasabi Paste In Tube" u="1"/>
        <s v="Cacao Powder" u="1"/>
        <s v="Karaage Powder Nisshin" u="1"/>
        <s v="Maraschino Cherries Red " u="1"/>
        <s v="Gelatin" u="1"/>
        <s v="Squid" u="1"/>
        <s v="Chicken Blood" u="1"/>
        <s v="Green Chilli Sauce for Cooked Seafood/ទឹកជ្រលក់សម្រាប់គ្រឿងសមុទ្រឆ្អិន ( ពណ៏បៃតង )" u="1"/>
        <s v="Raw Fish Shapped Batter" u="1"/>
        <s v="Chilli Sauce (ទឹកជ្រលក់ម្ទេស)" u="1"/>
        <s v="Chayote Vegetable" u="1"/>
        <s v="Plastic Glove (ស្រោមដៃថង់)" u="1"/>
        <s v="Vacuum Bag 30cm x 20cm" u="1"/>
        <s v="Lichi-Li (Giffard)" u="1"/>
        <s v="Aust-Lamb Rack French Cut" u="1"/>
        <s v="Wine,Sanama Reserva Merlot" u="1"/>
        <s v="Cambodia Water 1500Ml" u="1"/>
        <s v="Glen Grant Single Malt 18 Yo" u="1"/>
        <s v="Lemon Tart" u="1"/>
        <s v="Chicken Wing Brazil" u="1"/>
        <s v="Tequila Suza Siliver" u="1"/>
        <s v="Salame Spicy-Segata" u="1"/>
        <s v="Raw Eu Muk Fish Naruto" u="1"/>
        <s v="Wine,Lindemans Premier Semillon Chardonnay" u="1"/>
        <s v="Small Sausage" u="1"/>
        <s v="Blue Ribbon-Shoestring Potatoes Fries(Pack*2.73Kg)" u="1"/>
        <s v="Lapia​​ Fish Red" u="1"/>
        <s v="Dijon Mustard " u="1"/>
        <s v="Pork Blood (ឈាមជ្រូក)" u="1"/>
        <s v="Wine,Clos Apalta" u="1"/>
        <s v="Butter (Blue Band)" u="1"/>
        <s v="Oyster Sauce Btl(Panda Brand) ទឹកប្រេងខ្យងរូបខ្លាឃ្មុំ" u="1"/>
        <s v="Peach Gum" u="1"/>
        <s v="Leek Vegetable (ដើមខ្ទឹមខ្យល់)" u="1"/>
        <s v="Mochi Chocolate" u="1"/>
        <s v="Sour Soup Paste" u="1"/>
        <s v="Turmeric (រមៀត)" u="1"/>
        <s v="Live Kegani Crab(Hair Crab ក្តាមនំបុ័ង))" u="1"/>
        <s v="Wine,Folie Rouge,Blayes Cotes De Bordeaux AOC" u="1"/>
        <s v="Japan Wagyu Sirloin A4" u="1"/>
        <s v="Japan Wagyu Sirloin A5" u="1"/>
        <s v="Qb Chicken Tray 15cm*20cm" u="1"/>
        <s v="Paper Rice Take Away Box 450ML" u="1"/>
        <s v="Sanma Fish" u="1"/>
        <s v="Sweet Potato (ដំឡូងជ្វា)" u="1"/>
        <s v="Komesu Vinegar Miyabi 20Ltr Uchibori" u="1"/>
        <s v="Chuka Wakame" u="1"/>
        <s v="Ao-Tosaka Nori" u="1"/>
        <s v="Anakena Merlot" u="1"/>
        <s v="Chicken Egg Carameled" u="1"/>
        <s v="Red Cherry" u="1"/>
        <s v="Live Boston Lobster" u="1"/>
        <s v="Fish Sauce ( Nam Ngu )​ ទឹកត្រីម៉ាកណាំង៉ូវ" u="1"/>
        <s v="Pen Shell (ខ្យងចប)" u="1"/>
        <s v="Macallan 18Y" u="1"/>
        <s v="Chicken Katsu Sandwich-SW-0006" u="1"/>
        <s v="Hair Net" u="1"/>
        <s v="Lady Finger Vegetable" u="1"/>
        <s v="Local Beef Tenderloin ( In )" u="1"/>
        <s v="Kachive​" u="1"/>
        <s v="Red Ebiko" u="1"/>
        <s v="Quinta Das Setencostas, Casa Santos Lima 2019 Red Wine 13.5%" u="1"/>
        <s v="Mozzarella For Pizza" u="1"/>
        <s v="Coke Cup Paper 16oz 50PCS" u="1"/>
        <s v="Garlic Sauce ( Deeping )" u="1"/>
        <s v="Tempura Paper" u="1"/>
        <s v="Soft Tendon Beef" u="1"/>
        <s v="Newzerland Lamb Rack" u="1"/>
        <s v="Winter Melon (ផ្លែត្រឡាច)" u="1"/>
        <s v="Revenue Alcohol" u="1"/>
        <s v="Snow Fish (B Grade)" u="1"/>
        <s v="Frozen Tako" u="1"/>
        <s v="Aust. Striploin Mb2+Graine" u="1"/>
        <s v="Figaro Capers In Vinegar 700Gm" u="1"/>
        <s v="Saches Japan Sencha" u="1"/>
        <s v="Jumbo Toilet Roll Paper" u="1"/>
        <s v="Sashimi Sauce ( Deeping )" u="1"/>
        <s v="Dark Chocolate Torani Sauce" u="1"/>
        <s v="White Peppercorn (ម្រេចគ្រាប់ស)" u="1"/>
        <s v="Takara Cho-Tokusen Tokubetsu Junmai" u="1"/>
        <s v="Strawberry Torani Syrup" u="1"/>
        <s v="Beer Hyena Howl-our beer &amp; pride" u="1"/>
        <s v="Red Wine Vinegar Chinese " u="1"/>
        <s v="S-Perklene 20LTR" u="1"/>
        <s v="Celery (ដើមគិនឆាយធំ)" u="1"/>
        <s v="Crab Meat" u="1"/>
        <s v="Singha Soda Water" u="1"/>
        <s v="Wine,Cru Monplasisir - Grand" u="1"/>
        <s v="Cherry Brandy" u="1"/>
        <s v="Shark Fish" u="1"/>
        <s v="Chicken Powder (ម្សៅស៊ុប)" u="1"/>
        <s v="Chrysanthemum Flower Tea" u="1"/>
        <s v="Sashimi Sauce 1 lite/Pack ( Deeping )" u="1"/>
        <s v="Rice Small Noodle" u="1"/>
        <s v="Sambal Chilli Sauce ( Salmon )" u="1"/>
        <s v="Big Squid" u="1"/>
        <s v="Tiger Shrimp (40-45pcs/kg)" u="1"/>
        <s v="Anchor Cheddar Cheese Red, 1040g" u="1"/>
        <s v="Mask Cloth" u="1"/>
        <s v="Chives Leaves" u="1"/>
        <s v="Chives Leaves (ស្លឹកគូឆាយ)" u="1"/>
        <s v="Chilli Red" u="1"/>
        <s v="Beef Jerky (spicy)" u="1"/>
        <s v="Seasoning Black Pepper Steak Powder" u="1"/>
        <s v="Semi Deep-fried Chicken " u="1"/>
        <s v="Lemon (ក្រូចលឿង)" u="1"/>
        <s v="Tequila 1800 Reposado 750ml" u="1"/>
        <s v="Heinz Chilli Sauce Sachet ,9Gm" u="1"/>
        <s v="Wine,Chateau La Font Du Loup" u="1"/>
        <s v="Chorizo Sausage" u="1"/>
        <s v="Mochi Mango" u="1"/>
        <s v="Huy Say Squid (មឹកហួយសាយ)" u="1"/>
        <s v="Ros Fish (ត្រីរ៉ស់)" u="1"/>
        <s v="GARLIC SAUCE" u="1"/>
        <s v="Fresh Milk (Bear Brand)" u="1"/>
        <s v="ROASTED CHICKEN WITH RICE (បាយ មាន់ខ្វៃ)" u="1"/>
        <s v="Hotel Starlino Rosso (Sweet Vermouth)" u="1"/>
        <s v="Aust Striploin Harvey Grainfed" u="1"/>
        <s v="Avocado Fruit" u="1"/>
        <s v="Vital Water 500Ml" u="1"/>
        <s v="Semi Sausage Bar" u="1"/>
        <s v="Disinfectant Floor Cleaner" u="1"/>
        <s v="Pork Chop" u="1"/>
        <s v="Chingono Lwa Takarbune" u="1"/>
        <s v="Reserve" u="1"/>
        <s v="Coke 390ml" u="1"/>
        <s v="Johnnie Walker Blue Label" u="1"/>
        <s v=" Dressing Caesar Sauce" u="1"/>
        <s v="Zhen Gong Fu Chafuju Tea" u="1"/>
        <s v="Wine,M.Chapoutier La Ciboise Luberon Red" u="1"/>
        <s v="Brohet Trei Slat" u="1"/>
        <s v="Semi Eu Muk-Fish Naruto" u="1"/>
        <s v="Snail 1 Foot" u="1"/>
        <s v="Tequila Patron Tequila Reposado" u="1"/>
        <s v="MSG" u="1"/>
        <s v="Glass Cleaner" u="1"/>
        <s v="Cumin Ground" u="1"/>
        <s v="Glenmorangie Netra D'or" u="1"/>
        <s v="Warsteiner Brewers Gold Beer" u="1"/>
        <s v="Pepper Powder (ម្រេចម៉ត់ខ្មៅ)" u="1"/>
        <s v="Qb Single Wrap 11*3.5mm Spoon Clear" u="1"/>
        <s v="Guava Fruit" u="1"/>
        <s v="Raw Eu Muk Fish Square Skewer" u="1"/>
        <s v="Local Snail Meat" u="1"/>
        <s v="Montesand Frozen Pork Iberico" u="1"/>
        <s v="Grape Juice" u="1"/>
        <s v="T-Bag(Leo Bag)" u="1"/>
        <s v="Chandon Brut Sparkling Wine" u="1"/>
        <s v="Jim Beam" u="1"/>
        <s v="Watermelon Fruit" u="1"/>
        <s v="Mango Puree" u="1"/>
        <s v="Fundador Supremo 15 Yo Am" u="1"/>
        <s v="Hanahojisu" u="1"/>
        <s v="Thai Salt" u="1"/>
        <s v="Grand'Or Camembert Cheese" u="1"/>
        <s v="Coriander Big Leaves(ខិនឆាយ)" u="1"/>
        <s v="Japanese Dressing  Sesame Soy Sauce Kewpiem" u="1"/>
        <s v="Paper Soup Bowl Box 850ML" u="1"/>
        <s v="Tamirin Shoyu" u="1"/>
        <s v="Diplomatico Reserva Exclusiva 700ml" u="1"/>
        <s v="Java Curry" u="1"/>
        <s v="Sticky Rice Flour" u="1"/>
        <s v="Irish Speciale Oysters" u="1"/>
        <s v="Zucchini" u="1"/>
        <s v="The Macallan 15 Yo Triple Cask 43%" u="1"/>
        <s v="Peanut Raw" u="1"/>
        <s v="Chateau Clos Fourtet 2015" u="1"/>
        <s v="Thai Red Tea (តែក្រហមថៃ)" u="1"/>
        <s v="Black Peppercorn" u="1"/>
        <s v="Alcohol (Washing)" u="1"/>
        <s v="Chilli Garlic Sauce" u="1"/>
        <s v="Beer Stella Artois Belgium" u="1"/>
        <s v="Kitchen Lighter" u="1"/>
        <s v="Sour &amp; Spicy Dressing/ទឹកជ្រលក់ជូហិល" u="1"/>
        <s v="Peach Schnapps" u="1"/>
        <s v="Dishwashing Sponge" u="1"/>
        <s v="Black Straw Paper Wrap" u="1"/>
        <s v="Ecolab Hand Fresh Plus 3.8LTR" u="1"/>
        <s v="White Plastic Bag 4*14" u="1"/>
        <s v="Candle Nut" u="1"/>
        <s v="Frozen Salmon Head" u="1"/>
        <s v="Kitchen Cloth (Yellow/Green)" u="1"/>
        <s v="Almond Sliced" u="1"/>
        <s v="Branzi Cow Cheese-Casera Monaci" u="1"/>
        <s v="Parsley" u="1"/>
        <s v="Dried Capsicum" u="1"/>
        <s v="Lea &amp; Perrins Sauce(290ML)" u="1"/>
        <s v="Dried Mushroom ( ផ្សិតក្រៀមខ្មៅ)" u="1"/>
        <s v="Mission 6&quot; Tortillas Flour 12Pcs" u="1"/>
        <s v="Pear Fruit" u="1"/>
        <s v="Local Pork Neck (សាច់ជ្រូក)​​ ណង់ក" u="1"/>
        <s v="Kavalan Classic Single Malt,40%- 700ml" u="1"/>
        <s v="Exser Can" u="1"/>
        <s v="Mixed Vegetable (បន្លែសម្លកកូរ)" u="1"/>
        <s v="Wine,Alixer D' Amour" u="1"/>
        <s v="Plum Sauce" u="1"/>
        <s v="Cape Grim Beef Petit Tenders" u="1"/>
        <s v="Qb Fried Cup" u="1"/>
        <s v="FC Paper Bags Big" u="1"/>
        <s v="Roasted Duck " u="1"/>
        <s v="Wine,Uvam Pinot Grigio" u="1"/>
        <s v="Cashew nuts (spicy)" u="1"/>
        <s v="Lime Juice Btl" u="1"/>
        <s v="Wine,Alpha1" u="1"/>
        <s v="Kani Miso Paste" u="1"/>
        <s v="Wine,Stone Fish Icon" u="1"/>
        <s v="Detergent Powder" u="1"/>
        <s v="Satay Paste (សាតេ)" u="1"/>
        <s v="CHICKEN BURGER PATTY" u="1"/>
        <s v="Wine,Chateau L'Ecuyer 2016" u="1"/>
        <s v="Anchor Unsalted Butter(PKT*200gm)" u="1"/>
        <s v="Dill Leave" u="1"/>
        <s v="Ice Cream" u="1"/>
        <s v="Ostrich Meat" u="1"/>
        <s v="Dewar's Whisky 18Y" u="1"/>
        <s v="Chicken Egg (ពងមាន់)" u="1"/>
        <s v="Bardinet Sour Apple 700ml" u="1"/>
        <s v="Lillet Blanc (Maison Fondie En 1872)" u="1"/>
        <s v="Corn Yellow" u="1"/>
        <s v="Puff Pastry Dough" u="1"/>
        <s v="Brocoli" u="1"/>
        <s v="Sandpaper" u="1"/>
        <s v="Qb Burger Wrapper Small" u="1"/>
        <s v="NZ Beef Rump" u="1"/>
        <s v="Kikkoman Soy Sauce Btl " u="1"/>
        <s v="Captain Morgan Spiced Gold" u="1"/>
        <s v="Grand'Or-Cream Cheese " u="1"/>
        <s v="BBQ Sauce" u="1"/>
        <s v="Wine,Malbec 2015." u="1"/>
        <s v="Pork sausage_x000a_(Steamed &amp; Vacuum)" u="1"/>
        <s v="Beef Brisket Local" u="1"/>
        <s v="Qb 500-89 16oz PP Cup(480ml) with 2 Color Logo" u="1"/>
        <s v="Qb 500-89 22oz PP Cup(680ml) with 2 Color Logo" u="1"/>
        <s v="Sako Seed" u="1"/>
        <s v="Chilli Green Big (ម្ទេសម៉ាឡេខ្ចី)" u="1"/>
        <s v="Fish Sauce" u="1"/>
        <s v="Scallop Meat USA" u="1"/>
        <s v="Orange Fruit (Khmer)" u="1"/>
        <s v="Ciroc Vodka" u="1"/>
        <s v="Wine,Gustave Lorentz Pinot Gris" u="1"/>
        <s v="Liquor Coca Lime" u="1"/>
        <s v="Stingray Fish" u="1"/>
        <s v="Gorgonzola Dolce D.O.P Cheese-Igor" u="1"/>
        <s v="Raw Duck Foie Gras Block" u="1"/>
        <s v="Cockles (ងាវ)" u="1"/>
        <s v="Roman Style Artichokes With Stem" u="1"/>
        <s v="Semi Fish Shapped Batter" u="1"/>
        <s v="Anchor Beer Bottle" u="1"/>
        <s v="Cup Corn for Ice-Cream" u="1"/>
        <s v="Tomyum Knor Box" u="1"/>
        <s v="Live Abalone" u="1"/>
        <s v="Wine,Comte John Monceau Malbec" u="1"/>
        <s v="Imec 551-Mp7 10Ltr" u="1"/>
        <s v="Hakutsuru Daiginjo 720ml" u="1"/>
        <s v="Bitter Melon" u="1"/>
        <s v="Galodoro Reserva 2019 Red Wine 13.5%" u="1"/>
        <s v="Chocolate Compound" u="1"/>
        <s v="Rebelde Vinho Regional Alentejano 2020 White Wine 12.5% (Cooking)" u="1"/>
        <s v="Black Raisin" u="1"/>
        <s v="Pork Belly Trimming  (សាច់ជ្រូកបីជាន់ ចៀរចោល)" u="1"/>
        <s v="Garland Chrysanthemum" u="1"/>
        <s v="Korean Chilli Paste" u="1"/>
        <s v="Baby Potato" u="1"/>
        <s v="Grand Sud Chardonnay" u="1"/>
        <s v="Mc Ground Nutmeg 31G" u="1"/>
        <s v="Suntory Roku Gin Selected (Alc 43%)" u="1"/>
        <s v="Noodle Glass Sauce/ទឹកស៊ីអ៊ីវអប់មីសួរ" u="1"/>
        <s v="Ciao Chick Peas" u="1"/>
        <s v="BEEF SEASONING" u="1"/>
        <s v="Mission Tortilla Flour" u="1"/>
        <s v="French Fries Shoestring" u="1"/>
        <s v="Lettuce Romaine (សាលាដរ៉ូម៉ែន)" u="1"/>
        <s v="Cowboy Inoun" u="1"/>
        <s v="Abc Beer Can" u="1"/>
        <s v="Hosen Gherkins Pickle" u="1"/>
        <s v="Pecorino With Pepper Cheese" u="1"/>
        <s v="Japan Wagyu Tenderloin A5" u="1"/>
        <s v="Cuttlefish Ink" u="1"/>
        <s v="Crab Meat Sandwich-SW-0007" u="1"/>
        <s v="Pe-Er Black Tea Yun Nan" u="1"/>
        <s v="Kobe Pork Belly" u="1"/>
        <s v="Fresh Baby Corn " u="1"/>
        <s v="MSG 500GM (ប៊ីចេង) " u="1"/>
        <s v="Heinz Chilli Sauce 5Kg" u="1"/>
        <s v="Heinz Tomato Sauce 5Kg" u="1"/>
        <s v="Casa Fiesta Sliced Jalapeno Peppers" u="1"/>
        <s v="Lemongrass Sliced​ (គលស្លឹកគ្រៃហាន់)" u="1"/>
        <s v="Mini Baguette Short" u="1"/>
        <s v="Bay Leave (ស្លឹកខ្យល់)" u="1"/>
        <s v="Gold Label 12 Years" u="1"/>
        <s v="Red Onion (ខ្ទឹមបារាំងក្រហម)" u="1"/>
        <s v="Chlang Fish" u="1"/>
        <s v="Aperitif Ricard" u="1"/>
        <s v="Shallot Big" u="1"/>
        <s v="Bachhus Energy Drink" u="1"/>
        <s v="Arco Coffee Bean" u="1"/>
        <s v="ICE Cubes (ទឹកកកបេ)" u="1"/>
        <s v="Qb Paper Tray 28cm*38cm" u="1"/>
        <s v="Fanta Can" u="1"/>
        <s v="SPICY KOREAN SAUCE" u="1"/>
        <s v="Pork Shoulder (សាច់ជ្រូកស្មា)" u="1"/>
        <s v="Fever Tree Premium Soda Water 200ml" u="1"/>
        <s v="Fiji Water 1000ML" u="1"/>
        <s v="Rice Paper" u="1"/>
        <s v="Lamb Foreshank" u="1"/>
        <s v="Spring Onion (ស្លឹកខ្ទឹម)" u="1"/>
        <s v="Shrimp Frozen -61_70pcs/Kg" u="1"/>
        <s v="Golden Farm Strawberry Preserves" u="1"/>
        <s v="Pluma Alvarinho White Wine 12.5% (BTL*750ML)" u="1"/>
        <s v="Rebelde Vinho Regional Alentejano 2020 Red Wine 12%" u="1"/>
        <s v="Trimbach 2012" u="1"/>
        <s v="Rice Improvement" u="1"/>
        <s v="Quid Pro Quo Reserva 2018 Red Wine 14.5%" u="1"/>
        <s v="Koh Kong Dressing/ទឹកជ្រលក់សម្រាប់គ្រឿងសមុទ្រឆៅ" u="1"/>
        <s v="Teriyaki Sauce" u="1"/>
        <s v="Cucumber" u="1"/>
        <s v="Crispy Crackers" u="1"/>
        <s v="Mixed Herbs (ជីគ្រប់មុខ)" u="1"/>
        <s v="Wine,Norton Barrel Selection" u="1"/>
        <s v="Green Peppercorn" u="1"/>
        <s v="Wonton Skin" u="1"/>
        <s v="Wine, Istatis Premium" u="1"/>
        <s v="Calsbergs Can" u="1"/>
        <s v="Honeydew Melon" u="1"/>
        <s v="TARTAR SAUCE" u="1"/>
        <s v="Bamboo Skewers" u="1"/>
        <s v="Hygiene Straw Big" u="1"/>
        <s v="Bread Improver Flour" u="1"/>
        <s v="Salmon Roe (Ikura) 500G" u="1"/>
        <s v="Heinz Tomato Ketchup Sauce Sachet ,9Gm" u="1"/>
        <s v="Sticky Rice " u="1"/>
        <s v="Somersby Beer" u="1"/>
        <s v="Pipa Shrimp" u="1"/>
        <s v="Carrot (ការ៉ុត)" u="1"/>
        <s v="PORK BURGER PATTY" u="1"/>
        <s v="Pinean Des Charentes" u="1"/>
        <s v="Joya, Lisboa Leve, Branco 2022" u="1"/>
        <s v="Oregon Trail Cranberry Sauce, 397GM" u="1"/>
        <s v="Saches Chamomile" u="1"/>
        <s v="Sakura Natto 100gm*2" u="1"/>
        <s v="Martini Extra Dry 700ml" u="1"/>
        <s v="Bushmill 16 Yo 700ml" u="1"/>
        <s v="Wine,Manyar Chardonnay" u="1"/>
        <s v="Saba Fillet" u="1"/>
        <s v="SUZE (750ml)" u="1"/>
        <s v="Cucumber (ផ្លែត្រសក់)" u="1"/>
        <s v="Monin Matcha Green Tea Syrup" u="1"/>
        <s v="Sambuca" u="1"/>
        <s v="Iberico Ham" u="1"/>
        <s v="Aperitif Campari" u="1"/>
        <s v="Brazil Pork Belly" u="1"/>
        <s v="Ginger Sauce" u="1"/>
        <s v="Char Siew Pork Jerky (Original)" u="1"/>
        <s v="White Chilli" u="1"/>
        <s v="The Macallan 12 Yo Double Cask 40%" u="1"/>
        <s v="The Macallan 12 Yo Sherry Cask 40%" u="1"/>
        <s v="The Macallan 12 Yo Triple Cask 40%" u="1"/>
        <s v="Pork Bone" u="1"/>
        <s v="Chicken Leg" u="1"/>
        <s v="Pineapple Juice" u="1"/>
        <s v="Lemongrass Sliced" u="1"/>
        <s v="Snail Sauce" u="1"/>
        <s v="Sha-Orm Leave" u="1"/>
        <s v="Grand Sun Merlot Vdp" u="1"/>
        <s v="Wine, Black Pearl Chardonnay " u="1"/>
        <s v="Coconut Snail" u="1"/>
        <s v="Sourdough Bread 850gm" u="1"/>
        <s v="Green Papaya" u="1"/>
        <s v="Wrapped Dragon Pearl Saches" u="1"/>
        <s v="Peach Syrup(Monin)" u="1"/>
        <s v="Seasoning Spicy  &amp; Hot Powder" u="1"/>
        <s v="Wine,Penfolds Bin 389 - 750ML" u="1"/>
        <s v="Pomace Olive Oil" u="1"/>
        <s v="Emmental Bavarian Cheese" u="1"/>
        <s v="Konbu Kirin (Fukushimakatsuo)" u="1"/>
        <s v="Hanuman Beer Btl" u="1"/>
        <s v="Canned Abalone (New Moon)" u="1"/>
        <s v="Crab Roe" u="1"/>
        <s v="Tiger Beer Bottle" u="1"/>
        <s v="Pork Bone​​ (ឆ្អឹងជ្រូក)" u="1"/>
        <s v="Beef Tripe" u="1"/>
        <s v="Sabak Fish (Whole)" u="1"/>
        <s v="The Dalmore Sherry Cask 700ml" u="1"/>
        <s v="Dried Chrysanthemum flower" u="1"/>
        <s v="Wine,Chateau Villenouvette A.O.C Corbieres Rouge" u="1"/>
        <s v="Elderflower" u="1"/>
        <s v="Mochi Yogurt" u="1"/>
        <s v="Ovary Tiny Chicken Egg" u="1"/>
        <s v="Aust Ch *Pr* Gf Flap Meat Stanbroke" u="1"/>
        <s v="Frozen 6'' Yellow Thin Corn Tortillas" u="1"/>
        <s v="Pumpkin Seed" u="1"/>
        <s v="Cashew nuts (original)" u="1"/>
        <s v="Emmental Cheese" u="1"/>
        <s v="Snow Fish" u="1"/>
        <s v="Yellow Sponge" u="1"/>
        <s v="Passion Fruit (ផ្លែផាសិន)" u="1"/>
        <s v="Wine,Domaine Des Justices-Bordeaux" u="1"/>
        <s v="Pork Stomach" u="1"/>
        <s v="Usa Choice Strploin" u="1"/>
        <s v="Bombay Sapphire" u="1"/>
        <s v="Snapper Fish" u="1"/>
        <s v="Abc Beer Bottle" u="1"/>
        <s v="Soft Tofu Square" u="1"/>
        <s v="Johnnie Walker Gold Xr21" u="1"/>
        <s v="Green Peas " u="1"/>
        <s v="Cabbage Pickle" u="1"/>
        <s v="TH Fz Mussels Meat IQF Aro" u="1"/>
        <s v="Wine,Stone Fish Chardonnay" u="1"/>
        <s v="Aust Beef Cheeks" u="1"/>
        <s v="Hoegaarden Beer Bottle" u="1"/>
        <s v="Sirop D'Orgeat (750ml)" u="1"/>
        <s v="Pork Soft Rack" u="1"/>
        <s v="Gruyere Cheese-250g" u="1"/>
        <s v="Kaffir Lime Leaves" u="1"/>
        <s v="Semi Fish Ball Bar" u="1"/>
        <s v="Dried Shrimp (បង្គាក្រៀម)" u="1"/>
        <s v="FRIED SNAKESKIN GOURAMI FISH WITH RICE   (បាយ ត្រីកន្ធរចៀន)" u="1"/>
        <s v="Chicken Middle Wing" u="1"/>
        <s v="Brown Sugar Mith Phol" u="1"/>
        <s v="Mini Donut" u="1"/>
        <s v="Mas De Daumas Gassac 2017" u="1"/>
        <s v="Baby Carrot" u="1"/>
        <s v="Shrimp Paste Kg" u="1"/>
        <s v="Burger Bun" u="1"/>
        <s v="Dark Soya Sauce" u="1"/>
        <s v="Shiitake Mushroom" u="1"/>
        <s v="Brisket Beef" u="1"/>
        <s v="Nomonomo 2Ltr Ozeki" u="1"/>
        <s v="Savepak Lite Mayonnaise" u="1"/>
        <s v="Cambodia Beer Can" u="1"/>
        <s v="Lime Fruit (ផ្លែក្រូចឆ្មា)" u="1"/>
        <s v="Dinner Napkin 100Sheet" u="1"/>
        <s v="President Unsalted Butter-Roll*1kg" u="1"/>
        <s v="Dried Squid" u="1"/>
        <s v="Basil Leaves" u="1"/>
        <s v="Thyme Shredded" u="1"/>
        <s v="Whipping Cream" u="1"/>
        <s v="Crème De Menth(700ml)" u="1"/>
        <s v="Sencha Maruhichi" u="1"/>
        <s v="Kamabuko Red" u="1"/>
        <s v="Kinome" u="1"/>
        <s v="Beluga Noble" u="1"/>
        <s v="Fried Shallot" u="1"/>
        <s v="Tuna Frozen" u="1"/>
        <s v="Tamarind Ripe" u="1"/>
        <s v="Sriracha Sauce" u="1"/>
        <s v="Usa Prime  Ribeye" u="1"/>
        <s v="Rice Big Noodle" u="1"/>
        <s v="Beer Smiling Evil-Pale ale" u="1"/>
        <s v="Jack Daniel's 27" u="1"/>
        <s v="Wine,Mar Ques Casa Concha Camenere" u="1"/>
        <s v="Us Cablong B/In Ribeye Tomahaw" u="1"/>
        <s v="Wine,Cloudy Bay" u="1"/>
        <s v="Angkor Beer Bottle" u="1"/>
        <s v="Sweet Chilli Sauce" u="1"/>
        <s v="Lemongrass" u="1"/>
        <s v="Pork Belly (សាច់ជ្រូក៥ជាន់)" u="1"/>
        <s v="Onion Yellow (ខ្ទឹមបារាំង)" u="1"/>
        <s v="Tequila Patron Tequila Silver" u="1"/>
        <s v="Ecolab Miraglo Cleaner" u="1"/>
        <s v="Domaine Chavy- Chouet 2018" u="1"/>
        <s v="Oyster Fresh Totten Inlet(USA)" u="1"/>
        <s v="Dried Truffle" u="1"/>
        <s v="Chilli Red (ម្ទេសហិរក្រហម)" u="1"/>
        <s v="Plastic Spoon" u="1"/>
        <s v="Yellow Orange" u="1"/>
        <s v="Pork Jowl (សាច់ថ្ពាល់ជ្រូក)" u="1"/>
        <s v="Samai Gold Rum" u="1"/>
        <s v="Beef Tongue" u="1"/>
        <s v="Seasoning Crab Roe Powder" u="1"/>
        <s v="Pork Ball" u="1"/>
        <s v="Stolichnaya Gold" u="1"/>
        <s v="Semi Fried Japchae " u="1"/>
        <s v="White Plastic Bag 4*14 With Hand" u="1"/>
        <s v="White Plastic Bag 8*15 With Hand" u="1"/>
        <s v="Chicken Whole Wing" u="1"/>
        <s v="Angostura Bitters" u="1"/>
        <s v="Saches Earl Grey Supreme" u="1"/>
        <s v="Kusa Coffee Creamer" u="1"/>
        <s v="Garlic Whole (ខ្ទឹមសមូល)" u="1"/>
        <s v="Macallan Edition" u="1"/>
        <s v="Pork Minced (សាច់ជ្រូកកិន ឬ ចិញ្រ្ជាំ)" u="1"/>
        <s v="USA Beef Brisket (សាចក្បាលពោះ) សាច់បាំង" u="1"/>
        <s v="Cooking Red Wine" u="1"/>
        <s v="Ice Cream Powder Milk Flavor" u="1"/>
        <s v="Cotes Du Rhone" u="1"/>
        <s v="Daikon (Turnip)" u="1"/>
        <s v="Semi Sweet &amp; Spicy Sauce (Yangyum Sauce)" u="1"/>
        <s v="Mud Crab" u="1"/>
        <s v="June Plum Leave" u="1"/>
        <s v="Wine,Sauvinon Blane 2014" u="1"/>
        <s v="Baran 1000P Balun For Bento" u="1"/>
        <s v="Super Aluminium Foil 300m" u="1"/>
        <s v="Young Tamarind" u="1"/>
        <s v="Beef Jerky (orginal)" u="1"/>
        <s v="Pork Tongue​ (អណ្ដាតជ្រូគ)" u="1"/>
        <s v="Kostritzer Beer Can (Black)" u="1"/>
        <s v="Local Crab (ក្តាមស្រែ)" u="1"/>
        <s v="Taleggio DOP Cheese-Casera Monaci" u="1"/>
        <s v="Chicken Breast" u="1"/>
        <s v="Takuan" u="1"/>
        <s v="Bamboo Skewer 25cm" u="1"/>
        <s v="Whelk Snail Big" u="1"/>
        <s v="Palm Sugar" u="1"/>
        <s v="Wine,Chateau Brehat Cotes De Castillon" u="1"/>
        <s v="Cherry Tomato" u="1"/>
        <s v="Goji Nuts" u="1"/>
        <s v="Qb Dome Lid 16oz" u="1"/>
        <s v="Yowe Baking Powder" u="1"/>
        <s v="Usa Prime T Bone Steak(400gm/portion)" u="1"/>
        <s v="Ballantines Christmas Reserve" u="1"/>
        <s v="Glenfiddich Single Malt Whisky 18 Yo" u="1"/>
        <s v="Baked Bean" u="1"/>
        <s v="Aust. Beef Grain Fed Brisket" u="1"/>
        <s v="HAINANESE CHICKEN WITH RICE (បាយ មាន់ហៃណាំ)" u="1"/>
        <s v="Ivy Gourd Leaves (ស្លឹកបាស)" u="1"/>
        <s v="Live Shrimp" u="1"/>
        <s v="Black Nori" u="1"/>
        <s v="Millac Cooking Cream" u="1"/>
        <s v="Bamboo Leave" u="1"/>
        <s v="Pineapple Fruit (ផ្លែម្នាស់)" u="1"/>
        <s v="Rabbit Whole" u="1"/>
        <s v="Whole Mushroom" u="1"/>
        <s v="Destainer (អូសាវែល)" u="1"/>
        <s v="President Petit Camembert" u="1"/>
        <s v="Smoked Bacon Whole" u="1"/>
        <s v="Fukujinzuke" u="1"/>
        <s v="Midori" u="1"/>
        <s v="King Oyster Mushroom" u="1"/>
        <s v="Johnnie Walker Gold Bullion" u="1"/>
        <s v="Quail Eggs" u="1"/>
        <s v="Cowboy Shinozaki" u="1"/>
        <s v="Mustard Sauce ( Snow Fish )" u="1"/>
        <s v="French Fine De Claire Oyster Nr2" u="1"/>
        <s v="Pear Fruit (ផ្លែសារី)" u="1"/>
        <s v="Big Peanuts (spicy)" u="1"/>
        <s v="Oyster Frozen (Korea)" u="1"/>
        <s v="Ice Cream Powder Taro Flavor" u="1"/>
        <s v="Wine,Torres Celeste Do Ribera Del" u="1"/>
        <s v="LILLET ROSE (750ml)" u="1"/>
        <s v="Korean Paste(Kim Mart)" u="1"/>
        <s v="Crème De Rasberry 700ml" u="1"/>
        <s v="Apricot Preserve" u="1"/>
        <s v="Jägermeister" u="1"/>
        <s v="Wine,Chateau Camensac 2015" u="1"/>
        <s v="Wine,Stone Fish Sauvignon Blanc" u="1"/>
        <s v="Curry Sauce" u="1"/>
        <s v="Mayonnaise Kewpie" u="1"/>
        <s v="Light Soya Sauce. 5L" u="1"/>
        <s v="Takara Ikkomon Potato Shochu" u="1"/>
        <s v="Mussel Whole Shell Green" u="1"/>
        <s v="Carraro Olandesino Chocolate" u="1"/>
        <s v="Hiro Food Pack DB-313-50P Set-Black FP0001)" u="1"/>
        <s v="Strawberry Monin" u="1"/>
        <s v="Ecolab All Purpose Detergent 21-3.8LTR" u="1"/>
        <s v="Wine,Chateau Graveqres" u="1"/>
        <s v="Wine,Colombelle L'original Red" u="1"/>
        <s v="Cylinder Co2 9.1kg Full" u="1"/>
        <s v="Baby Eggplant (ត្រប់ស្រួយ)" u="1"/>
        <s v="Kimchi Sauce(Spicy Chilli Sauce)" u="1"/>
        <s v="Long Bean (សណ្ដែកគួរ)" u="1"/>
        <s v="Red Apple Fruit" u="1"/>
        <s v="Crispy Chicken Sandwich" u="1"/>
        <s v="Banana" u="1"/>
        <s v="Chivas 18 Years" u="1"/>
        <s v="Choya Umeshu Honey Gold" u="1"/>
        <s v="FISH PROMA WITH RICE (បាយ​ ពងទាចៀនត្រីប្រម៉ា)" u="1"/>
        <s v="Perfume For Machine" u="1"/>
        <s v="Cornstarch" u="1"/>
        <s v="Khor Kor Soup " u="1"/>
        <s v="Tomyum Paste Pack" u="1"/>
        <s v="គ្រឿងស៊ុបចិន (កញ្ចប់ធំ)" u="1"/>
        <s v="Provolone Sweet DOP Cheese-Latterie Cremona,1kg" u="1"/>
        <s v="Emborg Swiss Cheese " u="1"/>
        <s v="Dewar's Founder'S Reserve 18 Yo Whisky40%" u="1"/>
        <s v="Pepper Powder" u="1"/>
        <s v="CHICKEN TENDERS" u="1"/>
        <s v="Bailey" u="1"/>
        <s v="Plastic Knife" u="1"/>
        <s v="Red Man Orange Nolour, 500ml" u="1"/>
        <s v="Pork Gyoza" u="1"/>
        <s v="Gordon Dry Gin" u="1"/>
        <s v="Cucumber Pickle" u="1"/>
        <s v="Wine,Chateau Julie Coquill" u="1"/>
        <s v="Imec 525 Foam-Foam Soap 10 Ltr" u="1"/>
        <s v="Beer Leffe Blond Belgisch Abdijbier Fles" u="1"/>
        <s v="Chicken Thigh Boneless" u="1"/>
        <s v="La Vieille Ferme Rouge 2020" u="1"/>
        <s v="HYFUN FRENCH FRIES SHOESTRING" u="1"/>
        <s v="Onion Yellow" u="1"/>
        <s v="Beetroot" u="1"/>
        <s v="White Peppercorn" u="1"/>
        <s v="Century Egg" u="1"/>
        <s v="Coke 20LTR BIB PM" u="1"/>
        <s v="Paper Take Away Bag XL" u="1"/>
        <s v="Garlic Powder" u="1"/>
        <s v="Red Onion" u="1"/>
        <s v="White Straw Paper Wrap" u="1"/>
        <s v="Fujikko Shio Kombu" u="1"/>
        <s v="Plastic Square Box" u="1"/>
        <s v="White Cabbage (ស្ពៃក្ដោបស)" u="1"/>
        <s v="Kahlua" u="1"/>
        <s v="Semi Cheese Corn Dog" u="1"/>
        <s v="Fish Food Size M 1.5KG (ចំណីត្រី)" u="1"/>
        <s v="Hanabi 700Ml Nbs" u="1"/>
        <s v="Tomyum Paste In Jar" u="1"/>
        <s v="Black Tea" u="1"/>
        <s v="Spring Onion" u="1"/>
        <s v="Black Box 3block" u="1"/>
        <s v="CHAR SIEW FRIED RICE (បាយឆា សាច់ជ្រូកសាស៊ីវ)" u="1"/>
        <s v="Scratch Pad Green" u="1"/>
        <s v="Pancake" u="1"/>
        <s v="Kanh Jos Fish" u="1"/>
        <s v="Chateau Pavie 2015" u="1"/>
        <s v="Chicken Fat (ខ្លាញ់មាន់)" u="1"/>
        <s v="Macallan Triple Case 12Y" u="1"/>
        <s v="Wine,Stone Fish Shiraz Margaret" u="1"/>
        <s v="Mochi Sesame" u="1"/>
        <s v="Squid Ring Red" u="1"/>
        <s v="Wine,Mocato Pink" u="1"/>
        <s v="Suntory Chita Whiskey" u="1"/>
        <s v="Chicken Cheese Sandwich" u="1"/>
        <s v="Vivo Topping" u="1"/>
        <s v="Usa Prime Short  Rib Bone In" u="1"/>
        <s v="Wine,Chateau Julie" u="1"/>
        <s v="Beefeater Gin 700ml" u="1"/>
        <s v="Vanilla etrach" u="1"/>
        <s v="Calsberg Beer Btl" u="1"/>
        <s v="Plastic Bag Black 12*20" u="1"/>
        <s v="Iichiko Kogane No Imo Shochu" u="1"/>
        <s v="Tomato Ripe" u="1"/>
        <s v="Cinzano Dry Vermouth" u="1"/>
        <s v="ABC Sweet Soy Sauce" u="1"/>
        <s v="Cambodia Water 500Ml" u="1"/>
        <s v="Aust.Ch A Beef Tenderloin Harvey Grainfed" u="1"/>
        <s v="Dried Chilli Red Big (ម្ទេសក្រៀមម៉ាឡេ)" u="1"/>
        <s v="Qb Round Food Tray" u="1"/>
        <s v="NARUTO 160g" u="1"/>
        <s v="Papaya Pickles" u="1"/>
        <s v="HONEY LEMON SAUCE" u="1"/>
        <s v="Ikkyu Miso (Marukome)" u="1"/>
        <s v="Soba Noodle" u="1"/>
        <s v="Cambodia Jasmine Rice 50kg" u="1"/>
        <s v="Plastic Spoon Set" u="1"/>
        <s v="Moet&amp;Chardon-Champagne Brut Rose" u="1"/>
        <s v="Black Peppercorn (ម្រេចគ្រាប់ខ្មៅ)" u="1"/>
        <s v="Paper Soup Bowl Box 520ML" u="1"/>
        <s v="Red Apple Fruit (ផ្លែប៉ោមក្រហម)" u="1"/>
        <s v="White Sesame Seed" u="1"/>
        <s v="Trimbach 2007" u="1"/>
        <s v="Dassai39" u="1"/>
        <s v="Horseshoe Crab" u="1"/>
        <s v="Beer Trimbach 2015" u="1"/>
        <s v="Duck Liver Deveined" u="1"/>
        <s v="Wing Bean (ផ្លែពពាយ)" u="1"/>
        <s v="Wine,Chateau Haut Blanville" u="1"/>
        <s v="Absolut Vanilla" u="1"/>
        <s v="Revenue Food" u="1"/>
        <s v="Duck Tongue" u="1"/>
        <s v="The Yamazaki Single Malt Whisky 12Y" u="1"/>
        <s v="Wine,Billecart-Salmon Brut Reserve" u="1"/>
        <s v="Por Fish" u="1"/>
        <s v="Dashi Pack" u="1"/>
        <s v="Culantro (Chee Rona)" u="1"/>
        <s v="Cream Milk Powder" u="1"/>
        <s v="Kurokirishima" u="1"/>
        <s v="Teisseire Strawberry Syrup" u="1"/>
        <s v="Tequila Patron Tequila Anejo" u="1"/>
        <s v="Kes Fish" u="1"/>
        <s v="Semi Custard" u="1"/>
        <s v="Formagella Cow Cheese" u="1"/>
        <s v="Jpnr Oba Leaf 10P" u="1"/>
        <s v="Fresh Coconut Milk" u="1"/>
        <s v="Ripe Coconut" u="1"/>
        <s v="Koh Kong  Sauce ( Deeping )" u="1"/>
        <s v="Fz.Duck Foie Gras Sliced(40/60 gr)" u="1"/>
        <s v="Mizkan Venigar" u="1"/>
        <s v="Bamboo (Sour)" u="1"/>
        <s v="Turmeric" u="1"/>
        <s v="Salmon Smoked" u="1"/>
        <s v="Wine, Black Pearl Merlot" u="1"/>
        <s v="Brooklyn Large Beer" u="1"/>
        <s v="Eastern Harbor Premium Crab Meat" u="1"/>
        <s v="Indian Chilli Powder" u="1"/>
        <s v="Pear Eggplant" u="1"/>
        <s v="Mochi Green Tea" u="1"/>
        <s v="Plastic Glass Cover No16" u="1"/>
        <s v="Maccha 1Kg Hamasaen" u="1"/>
        <s v="Kapa Duck" u="1"/>
        <s v="Water Mimosa" u="1"/>
        <s v="Chinese Wine" u="1"/>
        <s v="Ros Fish" u="1"/>
        <s v="Asparagus" u="1"/>
        <s v="Scratch Pad White" u="1"/>
        <s v="Kampot Rum Passion Fruit" u="1"/>
        <s v="St Germain Elderflower Liqueur" u="1"/>
        <s v="Semi Stir-fried Spicy Pork" u="1"/>
        <s v="Glenfiddich Single Malt Whisky 15 Yo" u="1"/>
        <s v="Ripe Papaya Fruit" u="1"/>
        <s v="Akitakomachi Rice 20KG Kitoku" u="1"/>
        <s v="Chapangna Whole Peeled Tomatoes" u="1"/>
        <s v="Hanwoo Beef Tenderloin" u="1"/>
        <s v="Pandan Leave​ (ស្លឹកតយ)" u="1"/>
        <s v="Sweet Potato" u="1"/>
        <s v="Grape" u="1"/>
        <s v="Dewar's Whisky 12Y" u="1"/>
        <s v="Banana Flower (ត្រយូងចេក)" u="1"/>
        <s v="Red Man Glucose Syrup" u="1"/>
        <s v="Chatsworth Estate Black Label Cabernet Merlot" u="1"/>
        <s v="Peach" u="1"/>
        <s v="Calamansi (Lime for Tea)" u="1"/>
        <s v="Dashi Kumbo" u="1"/>
        <s v="Big Peanuts (original)" u="1"/>
        <s v="Triple Sec" u="1"/>
        <s v="Eihire 500Gm (Fz113)" u="1"/>
        <s v="Pork Fat" u="1"/>
        <s v="Qb 230*11.5mm PP Straw" u="1"/>
        <s v="Sushizu ( Sushi Rice )" u="1"/>
        <s v="Daiginzyou Osakaya Chobei 720Ml Ozeki" u="1"/>
        <s v="Chivas  Regal 12 Years" u="1"/>
        <s v="Beef sausage_x000a_(Steamed &amp; vacuum)" u="1"/>
        <s v="Usukuchi Soy Sauce Higashimaru" u="1"/>
        <s v="Wine, Angas Moscato" u="1"/>
        <s v="Figaro Capers In Vinegar 935GM" u="1"/>
        <s v="Latex Glove (Top)" u="1"/>
        <s v="Speck Trentino Ham " u="1"/>
        <s v="Auchentoshan 12 Yo 40% NBS" u="1"/>
        <s v="Perrier 330ml" u="1"/>
        <s v="Tomato Ketchup Btl (Rosa Brand) ទឹកប៉េងប៉ោះរូហ្សា" u="1"/>
        <s v="Wine,Ginestet Red" u="1"/>
        <s v="Semi Fish Cake Bar" u="1"/>
        <s v="Semi Sriracha Mayo Sauce" u="1"/>
        <s v="Yellow Cheddar Cheese Block" u="1"/>
        <s v="Toothpick Paper Wrap" u="1"/>
        <s v="Tonic Can" u="1"/>
        <s v="White Truffle Olive Oil 250Ml" u="1"/>
        <s v="Jamon Serrano Raw Ham" u="1"/>
        <s v="Kingdom White Beer" u="1"/>
        <s v="Khmer Salad Box Small" u="1"/>
        <s v="Spy" u="1"/>
        <s v="Chicken Powder" u="1"/>
        <s v="Tuekkbong" u="1"/>
        <s v="Ricard Pastis" u="1"/>
        <s v="Knor Demi Glace" u="1"/>
        <s v="Plastic Cup 22oz " u="1"/>
        <s v="Fz Raw Hard Shell Clams 40-60" u="1"/>
        <s v="Porchetta Oven Cooked" u="1"/>
        <s v="Absolut Citron" u="1"/>
        <s v="The Accompilce Chardonnay" u="1"/>
        <s v="Usa Choice Short Ribs Bone in" u="1"/>
        <s v="Wine,Zonin Cuvee 1821 Prosecco" u="1"/>
        <s v="Black Garbage Bag 20*30 (ថង់សំរាមខ្មៅ)" u="1"/>
        <s v="Wine,Primosic Classic-Pinot Grigio" u="1"/>
        <s v="Aust-Lamb Shoulder Boneless" u="1"/>
        <s v="Razor Clam" u="1"/>
        <s v="Mission 8' Original Wraps " u="1"/>
        <s v="Kailan" u="1"/>
        <s v="Live Canadian Lobster" u="1"/>
        <s v="Baking Soda" u="1"/>
        <s v="Wine,Mas De La Tour" u="1"/>
        <s v="Semi Spicy Mayo Sauce" u="1"/>
        <s v="Malibu Rum" u="1"/>
        <s v="SRIRACHA HOT CHILLI SAUCE" u="1"/>
        <s v="Asahi Beer" u="1"/>
        <s v="Gran Gourmet" u="1"/>
        <s v="Cabbage Chinese Small" u="1"/>
        <s v="Black Garbage Bag (No Handle)" u="1"/>
        <s v="Japan Wagyu Ribeye A5" u="1"/>
        <s v="Sweet Soya Bean" u="1"/>
        <s v="Chicken Soup " u="1"/>
        <s v="Golden Mushroom" u="1"/>
        <s v="Black Garbage Bag (No Handle) 70*120 (ថង់សម្រាមខ្មៅអត់ដៃ)" u="1"/>
        <s v="Umami (70cl)" u="1"/>
        <s v="Scallop Sauce ( Scallop )" u="1"/>
        <s v="Hong Cha Red Tea - Fu Jian" u="1"/>
        <s v="Mochi Coffee" u="1"/>
        <s v="Cup Avocado" u="1"/>
        <s v="Golden Mushroom Can" u="1"/>
        <s v="Butter Spread (Pilot)" u="1"/>
        <s v="Bread Crumb Panko 1Kg(Sp0022)" u="1"/>
        <s v="Ice Cream Cone" u="1"/>
        <s v="Inkigayo Sandwich-SW-0008" u="1"/>
        <s v="AU CH *PR TENDERLOIN SS/OFF GRAINFED HARVEY" u="1"/>
        <s v="Kubota Senju Asahishizo 720Ml" u="1"/>
        <s v="Moulin de Gassac Sauvignon Blanc IGP Pays d'Oc" u="1"/>
        <s v="Steak Ostrich Meat" u="1"/>
        <s v="Tiger Crystal Bottle" u="1"/>
        <s v="Imec 556-Sanitise(10Ltr)" u="1"/>
        <s v="Passion Monin" u="1"/>
        <s v="Wine,Chateau La Garde, Pessac" u="1"/>
        <s v="Rebelde Vinho Regional Alentejano 2020 White Wine 12.5%" u="1"/>
        <s v="Chilli Green Small (ម្ទេសអាចម៍សត្វ)" u="1"/>
        <s v="Ballantine'S 12Y" u="1"/>
        <s v="Apple Juice" u="1"/>
        <s v="Red Man Egg Yellow Colour, 500ml" u="1"/>
        <s v="Blueberry Juice" u="1"/>
        <s v="Calamansi (Lime for Tea) ក្រូចធ្វើតែជ្រក់" u="1"/>
        <s v="MG Napkin(Ctn*8Pack)" u="1"/>
        <s v="Evian  Water 500Ml" u="1"/>
        <s v="LKK Hoisin Sauce Jar*397GM" u="1"/>
        <s v="Tok Ke Fish" u="1"/>
        <s v="Grand Machish Finest Scotch Whisky" u="1"/>
        <s v="Daisekkei" u="1"/>
        <s v="White Shrimp" u="1"/>
        <s v="Kaffir Lime Leaves (ស្លឹកក្រូចសើច)" u="1"/>
        <s v="Coke Lid 16oz Cover" u="1"/>
        <s v="BEEF BURGER PATTY" u="1"/>
        <s v="Me Trobae (មេត្របែ)" u="1"/>
        <s v="Aperol" u="1"/>
        <s v="Hennessy V.S.O.P" u="1"/>
        <s v="Black Ebiko" u="1"/>
        <s v="Paper Bolw 500ml" u="1"/>
        <s v="Mission 12&quot; Tortillas Flour 12Pcs" u="1"/>
        <s v="Ginger Whole (ខ្ញីដុំ)" u="1"/>
        <s v="Pork Blood" u="1"/>
        <s v="Fondant Roll" u="1"/>
        <s v="Honey Mondulkiri" u="1"/>
        <s v="Wine,G.Duboeuf Beaujolais Nouveau 750ML" u="1"/>
        <s v="Tonkatsu Sauce" u="1"/>
        <s v="Scallop Half Shell" u="1"/>
        <s v="Mc Tarragon Leaves Wh" u="1"/>
        <s v="Beef Ball (ប្រហិតសាច់គោ)" u="1"/>
        <s v="Sambal Paste ( For Make Snail Sauce )" u="1"/>
        <s v="LOK LAK SAUCE " u="1"/>
        <s v="ត្រីកាហែប្រឡាក់" u="1"/>
        <s v="Chicken Drumstick" u="1"/>
        <s v="Beef Bone" u="1"/>
        <s v="Duck Egg" u="1"/>
        <s v="Vegetable Sauce For Cooking/គ្រឿងសម្រាប់ឆាបន្លែ/ទំពាំងបារាំង" u="1"/>
        <s v="Wine,Dea Del Mare Prosecco Squmants" u="1"/>
        <s v="Alfalfa (Atomev)" u="1"/>
        <s v="Best Food Mayoniase" u="1"/>
        <s v="Aus Fz Wagyu Striploin 4/5 Tajima" u="1"/>
        <s v="Babas Chilli Powder" u="1"/>
        <s v="Tc 50/50 , White Color" u="1"/>
        <s v="Pineapple Fruit" u="1"/>
        <s v="Pad Thai Rice Stick (400gm)" u="1"/>
        <s v="Yellow Noodle" u="1"/>
        <s v="Dark Green Cabbage" u="1"/>
        <s v="Semi Bulgogi Pork" u="1"/>
        <s v="Long Bean" u="1"/>
        <s v="Coriander (ជីវ៉ាន់ស៊ុយ)" u="1"/>
        <s v="The Kraken Black Spiced 700ml" u="1"/>
        <s v="Hakutsuru SAYURI Nigori 720ml" u="1"/>
        <s v="Long Eggplant" u="1"/>
        <s v="Khmer Salad Box Big" u="1"/>
        <s v="Garlic Peeled (ខ្ទឹមសបក)" u="1"/>
        <s v="Qb Chicken Box 20*11*7.5cm" u="1"/>
        <s v="Trioliro DOC Verde, Rose 2021" u="1"/>
        <s v="Light Soya Sauce(Cow Brand)" u="1"/>
        <s v="Wine,Shall Bay Shiraz Cabernet" u="1"/>
        <s v="Bamboo Shoot" u="1"/>
        <s v="Hoisin Sauce, 5L" u="1"/>
        <s v="Chuka Idako (Baby Octopus)" u="1"/>
        <s v="Tissue Fun Food x Sea Game" u="1"/>
        <s v="Lettuce Khmer" u="1"/>
        <s v="KREUNG BURGER PATTY" u="1"/>
        <s v="Imec 502-Meta Strip 10LTR" u="1"/>
        <s v="Qb Burger Wrapper 30cm*30cm" u="1"/>
        <s v="Snakeskin Gourami (ត្រីកន្ធរប្រឡាក់)" u="1"/>
        <s v="Chuka Kurage" u="1"/>
        <s v="Santa Victoria Sparkling Big" u="1"/>
        <s v="Chilli Red Big (ម្ទេសម៉ាឡេទុំ)" u="1"/>
        <s v="Ballantine'S 17Y" u="1"/>
        <s v="Jose Cuervo Especial Silver" u="1"/>
        <s v="Lipton Yellow Tea" u="1"/>
        <s v="Emborng Sour Cream" u="1"/>
        <s v="Wine,Mouton Cadet Bordeaux" u="1"/>
        <s v="Shrimp Frozen -(31-40pcs/Kg)" u="1"/>
        <s v="Dover Sole Fish" u="1"/>
        <s v="Chinese Black Vinegar" u="1"/>
        <s v="Coconut Milk (ខ្ទះដូងកំប៉ុង)" u="1"/>
        <s v="Salmon Fish Fillet" u="1"/>
        <s v="Beef Meat" u="1"/>
        <s v="Toothpick" u="1"/>
        <s v="Garlic Peeled" u="1"/>
        <s v="Wine,Mouton Cadet Medoc" u="1"/>
        <s v="Soft Tofu Square (តៅហ៊ូជ្រុង)" u="1"/>
        <s v="Sweet Relish" u="1"/>
        <s v="Raw Custard" u="1"/>
        <s v="Semi Sausage Corn Dog" u="1"/>
        <s v="Plastic Bag 4*14cm" u="1"/>
        <s v="Kubota Manju Asahishuzo" u="1"/>
        <s v="Quinta De Porrais Reserva, DOC Douro, Tinto 2018" u="1"/>
        <s v="Breadcrumbs" u="1"/>
        <s v="Hiko Sauce ( Pork )" u="1"/>
        <s v="CHICKEN POPCORN" u="1"/>
        <s v="Lychee in Syrup Can" u="1"/>
        <s v="Rock Melon" u="1"/>
        <s v="Dashi Pack " u="1"/>
        <s v="Lemon Twist" u="1"/>
        <s v="Tofu Box (តៅហ៊ូប្រអប់)" u="1"/>
        <s v="ROATED PORK CHAR SIEW WITH RICE (បាយ សាច់ជ្រូកសាស៊ីវ)" u="1"/>
        <s v="Le Fruit-Tomato Juice-250ml" u="1"/>
        <s v="Wine,Bin Shiraz 407" u="1"/>
        <s v="Chicken Torikawa(Skin)1kg" u="1"/>
        <s v="La Bastide Igp Cabernet Sauvignon" u="1"/>
        <s v="Lemongrass (គលស្លឹកគ្រៃ)" u="1"/>
        <s v="Black Truffle Paste" u="1"/>
        <s v="Hot Basil (ម្រះព្រៅ)" u="1"/>
        <s v="Bitburger Beer Can" u="1"/>
        <s v="Hakutsuru Yuzu Citrus Liquor" u="1"/>
        <s v="Maltose" u="1"/>
        <s v="Acqua Panna Sparking Water" u="1"/>
        <s v="Chicken Nugget" u="1"/>
        <s v="Adachi Kinu Habutae Goma ( White Sesame Paste )" u="1"/>
        <s v="Champagne Lanson Black Label Brut N/V 750ML" u="1"/>
        <s v="Tapioca Flour (Airplane Brand)" u="1"/>
        <s v="Choy Sum" u="1"/>
        <s v="Spring Roll Skin" u="1"/>
        <s v="Seekers Mekong Vodka 700ml" u="1"/>
        <s v="Aroma Cacao" u="1"/>
        <s v="Bakseak Fish Cake (ប្រហិតបាក់សៀក)" u="1"/>
        <s v="Soft Tendon Beef (សសៃកែងគោ)" u="1"/>
        <s v="Monte Da Cacada Casa Santos Lima 2018 Red Wine 14.5%" u="1"/>
        <s v="Baby Eggplant" u="1"/>
        <s v="Aust.Cuberoll Mb2+Certified Graine" u="1"/>
        <s v="Katang Fish (ត្រីកាតាំង)" u="1"/>
      </sharedItems>
    </cacheField>
    <cacheField name="PACKING _x000a_SIZE" numFmtId="0">
      <sharedItems/>
    </cacheField>
    <cacheField name="PURCHASE_x000a_Uom" numFmtId="0">
      <sharedItems/>
    </cacheField>
    <cacheField name="QUANTITY" numFmtId="0">
      <sharedItems containsString="0" containsBlank="1" containsNumber="1" containsInteger="1" minValue="1" maxValue="1600"/>
    </cacheField>
    <cacheField name="Master List Prices" numFmtId="43">
      <sharedItems containsSemiMixedTypes="0" containsString="0" containsNumber="1" minValue="0" maxValue="50"/>
    </cacheField>
    <cacheField name="INV Prices" numFmtId="176">
      <sharedItems containsSemiMixedTypes="0" containsString="0" containsNumber="1" minValue="0" maxValue="50"/>
    </cacheField>
    <cacheField name="PRICE (USD)" numFmtId="43">
      <sharedItems containsNonDate="0" containsString="0" containsBlank="1"/>
    </cacheField>
    <cacheField name="TOTAL PRICE_x000a_(USD)" numFmtId="44">
      <sharedItems containsNonDate="0" containsString="0" containsBlank="1"/>
    </cacheField>
    <cacheField name="LAST TOTAL_x000a_PRICE (USD)" numFmtId="44">
      <sharedItems containsSemiMixedTypes="0" containsString="0" containsNumber="1" minValue="0" maxValue="250"/>
    </cacheField>
    <cacheField name="EXPRIED DATE" numFmtId="168">
      <sharedItems containsNonDate="0" containsString="0" containsBlank="1"/>
    </cacheField>
    <cacheField name="ALERT" numFmtId="0">
      <sharedItems containsNonDate="0" containsString="0" containsBlank="1"/>
    </cacheField>
    <cacheField name="REMARK" numFmtId="0">
      <sharedItems containsNonDate="0" containsString="0" containsBlank="1"/>
    </cacheField>
    <cacheField name="Transaction Type" numFmtId="0">
      <sharedItems containsBlank="1"/>
    </cacheField>
    <cacheField name="Category" numFmtId="0">
      <sharedItems containsMixedTypes="1" containsNumber="1" containsInteger="1" minValue="0" maxValue="0" count="11">
        <s v="FOOD"/>
        <s v="NON-FOOD"/>
        <s v="Bread"/>
        <s v="Croissant"/>
        <s v="Bun"/>
        <s v="Baguette"/>
        <s v="Cake"/>
        <s v="Muffin"/>
        <s v="Toast"/>
        <s v=""/>
        <n v="0" u="1"/>
      </sharedItems>
    </cacheField>
    <cacheField name="Sub Category" numFmtId="0">
      <sharedItems containsMixedTypes="1" containsNumber="1" containsInteger="1" minValue="0" maxValue="0" count="13">
        <s v="Sandwich"/>
        <s v="Korean Lunch Box"/>
        <s v="Sushi"/>
        <s v="Khmer Food"/>
        <s v="Fruits &amp; Veggies / Veggies"/>
        <s v="Ingredients"/>
        <s v="NON-FOOD"/>
        <s v="Semi-Product"/>
        <s v="Froozen Food"/>
        <s v="Bakery"/>
        <s v="Others / Dried Food"/>
        <s v=""/>
        <n v="0" u="1"/>
      </sharedItems>
    </cacheField>
    <cacheField name="H1" numFmtId="166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ak" refreshedDate="45903.882449074074" backgroundQuery="1" createdVersion="7" refreshedVersion="6" minRefreshableVersion="3" recordCount="5802" xr:uid="{E1C3B334-46C2-4EF4-A3DE-D41AF47CD931}">
  <cacheSource type="external" connectionId="3"/>
  <cacheFields count="25">
    <cacheField name="Nº" numFmtId="0">
      <sharedItems containsString="0" containsBlank="1" containsNumber="1" containsInteger="1" minValue="1" maxValue="5709"/>
    </cacheField>
    <cacheField name="DATE" numFmtId="0">
      <sharedItems containsNonDate="0" containsDate="1" containsString="0" containsBlank="1" minDate="2025-01-01T00:00:00" maxDate="2025-09-05T00:00:00" count="248">
        <d v="2025-09-01T00:00:00"/>
        <d v="2025-09-02T00:00:00"/>
        <d v="2025-09-03T00:00:00"/>
        <m/>
        <d v="2025-09-04T00:00:00"/>
        <d v="2025-08-11T00:00:00" u="1"/>
        <d v="2025-04-24T00:00:00" u="1"/>
        <d v="2025-02-03T00:00:00" u="1"/>
        <d v="2025-07-26T00:00:00" u="1"/>
        <d v="2025-05-05T00:00:00" u="1"/>
        <d v="2025-01-18T00:00:00" u="1"/>
        <d v="2025-08-07T00:00:00" u="1"/>
        <d v="2025-04-20T00:00:00" u="1"/>
        <d v="2025-07-22T00:00:00" u="1"/>
        <d v="2025-05-01T00:00:00" u="1"/>
        <d v="2025-01-14T00:00:00" u="1"/>
        <d v="2025-08-03T00:00:00" u="1"/>
        <d v="2025-04-16T00:00:00" u="1"/>
        <d v="2025-07-18T00:00:00" u="1"/>
        <d v="2025-03-31T00:00:00" u="1"/>
        <d v="2025-01-10T00:00:00" u="1"/>
        <d v="2025-04-12T00:00:00" u="1"/>
        <d v="2025-07-14T00:00:00" u="1"/>
        <d v="2025-03-27T00:00:00" u="1"/>
        <d v="2025-01-06T00:00:00" u="1"/>
        <d v="2025-06-29T00:00:00" u="1"/>
        <d v="2025-04-08T00:00:00" u="1"/>
        <d v="2025-07-10T00:00:00" u="1"/>
        <d v="2025-03-23T00:00:00" u="1"/>
        <d v="2025-01-02T00:00:00" u="1"/>
        <d v="2025-06-25T00:00:00" u="1"/>
        <d v="2025-04-04T00:00:00" u="1"/>
        <d v="2025-07-06T00:00:00" u="1"/>
        <d v="2025-03-19T00:00:00" u="1"/>
        <d v="2025-06-21T00:00:00" u="1"/>
        <d v="2025-07-02T00:00:00" u="1"/>
        <d v="2025-03-15T00:00:00" u="1"/>
        <d v="2025-06-17T00:00:00" u="1"/>
        <d v="2025-03-11T00:00:00" u="1"/>
        <d v="2025-06-13T00:00:00" u="1"/>
        <d v="2025-02-26T00:00:00" u="1"/>
        <d v="2025-05-28T00:00:00" u="1"/>
        <d v="2025-03-07T00:00:00" u="1"/>
        <d v="2025-08-30T00:00:00" u="1"/>
        <d v="2025-06-09T00:00:00" u="1"/>
        <d v="2025-02-22T00:00:00" u="1"/>
        <d v="2025-05-24T00:00:00" u="1"/>
        <d v="2025-03-03T00:00:00" u="1"/>
        <d v="2025-08-26T00:00:00" u="1"/>
        <d v="2025-06-05T00:00:00" u="1"/>
        <d v="2025-02-18T00:00:00" u="1"/>
        <d v="2025-05-20T00:00:00" u="1"/>
        <d v="2025-08-22T00:00:00" u="1"/>
        <d v="2025-06-01T00:00:00" u="1"/>
        <d v="2025-02-14T00:00:00" u="1"/>
        <d v="2025-05-16T00:00:00" u="1"/>
        <d v="2025-01-29T00:00:00" u="1"/>
        <d v="2025-08-18T00:00:00" u="1"/>
        <d v="2025-02-10T00:00:00" u="1"/>
        <d v="2025-05-12T00:00:00" u="1"/>
        <d v="2025-01-25T00:00:00" u="1"/>
        <d v="2025-08-14T00:00:00" u="1"/>
        <d v="2025-04-27T00:00:00" u="1"/>
        <d v="2025-02-06T00:00:00" u="1"/>
        <d v="2025-07-29T00:00:00" u="1"/>
        <d v="2025-05-08T00:00:00" u="1"/>
        <d v="2025-01-21T00:00:00" u="1"/>
        <d v="2025-08-10T00:00:00" u="1"/>
        <d v="2025-04-23T00:00:00" u="1"/>
        <d v="2025-02-02T00:00:00" u="1"/>
        <d v="2025-07-25T00:00:00" u="1"/>
        <d v="2025-05-04T00:00:00" u="1"/>
        <d v="2025-01-17T00:00:00" u="1"/>
        <d v="2025-08-06T00:00:00" u="1"/>
        <d v="2025-04-19T00:00:00" u="1"/>
        <d v="2025-07-21T00:00:00" u="1"/>
        <d v="2025-01-13T00:00:00" u="1"/>
        <d v="2025-08-02T00:00:00" u="1"/>
        <d v="2025-04-15T00:00:00" u="1"/>
        <d v="2025-07-17T00:00:00" u="1"/>
        <d v="2025-03-30T00:00:00" u="1"/>
        <d v="2025-01-09T00:00:00" u="1"/>
        <d v="2025-04-11T00:00:00" u="1"/>
        <d v="2025-07-13T00:00:00" u="1"/>
        <d v="2025-03-26T00:00:00" u="1"/>
        <d v="2025-01-05T00:00:00" u="1"/>
        <d v="2025-06-28T00:00:00" u="1"/>
        <d v="2025-04-07T00:00:00" u="1"/>
        <d v="2025-07-09T00:00:00" u="1"/>
        <d v="2025-03-22T00:00:00" u="1"/>
        <d v="2025-01-01T00:00:00" u="1"/>
        <d v="2025-06-24T00:00:00" u="1"/>
        <d v="2025-04-03T00:00:00" u="1"/>
        <d v="2025-07-05T00:00:00" u="1"/>
        <d v="2025-03-18T00:00:00" u="1"/>
        <d v="2025-06-20T00:00:00" u="1"/>
        <d v="2025-07-01T00:00:00" u="1"/>
        <d v="2025-03-14T00:00:00" u="1"/>
        <d v="2025-06-16T00:00:00" u="1"/>
        <d v="2025-05-31T00:00:00" u="1"/>
        <d v="2025-03-10T00:00:00" u="1"/>
        <d v="2025-06-12T00:00:00" u="1"/>
        <d v="2025-02-25T00:00:00" u="1"/>
        <d v="2025-05-27T00:00:00" u="1"/>
        <d v="2025-03-06T00:00:00" u="1"/>
        <d v="2025-08-29T00:00:00" u="1"/>
        <d v="2025-06-08T00:00:00" u="1"/>
        <d v="2025-02-21T00:00:00" u="1"/>
        <d v="2025-05-23T00:00:00" u="1"/>
        <d v="2025-03-02T00:00:00" u="1"/>
        <d v="2025-08-25T00:00:00" u="1"/>
        <d v="2025-06-04T00:00:00" u="1"/>
        <d v="2025-02-17T00:00:00" u="1"/>
        <d v="2025-05-19T00:00:00" u="1"/>
        <d v="2025-08-21T00:00:00" u="1"/>
        <d v="2025-02-13T00:00:00" u="1"/>
        <d v="2025-05-15T00:00:00" u="1"/>
        <d v="2025-01-28T00:00:00" u="1"/>
        <d v="2025-08-17T00:00:00" u="1"/>
        <d v="2025-04-30T00:00:00" u="1"/>
        <d v="2025-02-09T00:00:00" u="1"/>
        <d v="2025-05-11T00:00:00" u="1"/>
        <d v="2025-01-24T00:00:00" u="1"/>
        <d v="2025-08-13T00:00:00" u="1"/>
        <d v="2025-04-26T00:00:00" u="1"/>
        <d v="2025-02-05T00:00:00" u="1"/>
        <d v="2025-07-28T00:00:00" u="1"/>
        <d v="2025-05-07T00:00:00" u="1"/>
        <d v="2025-01-20T00:00:00" u="1"/>
        <d v="2025-08-09T00:00:00" u="1"/>
        <d v="2025-04-22T00:00:00" u="1"/>
        <d v="2025-02-01T00:00:00" u="1"/>
        <d v="2025-07-24T00:00:00" u="1"/>
        <d v="2025-05-03T00:00:00" u="1"/>
        <d v="2025-01-16T00:00:00" u="1"/>
        <d v="2025-08-05T00:00:00" u="1"/>
        <d v="2025-04-18T00:00:00" u="1"/>
        <d v="2025-07-20T00:00:00" u="1"/>
        <d v="2025-01-12T00:00:00" u="1"/>
        <d v="2025-08-01T00:00:00" u="1"/>
        <d v="2025-04-14T00:00:00" u="1"/>
        <d v="2025-07-16T00:00:00" u="1"/>
        <d v="2025-03-29T00:00:00" u="1"/>
        <d v="2025-01-08T00:00:00" u="1"/>
        <d v="2025-04-10T00:00:00" u="1"/>
        <d v="2025-07-12T00:00:00" u="1"/>
        <d v="2025-03-25T00:00:00" u="1"/>
        <d v="2025-01-04T00:00:00" u="1"/>
        <d v="2025-06-27T00:00:00" u="1"/>
        <d v="2025-04-06T00:00:00" u="1"/>
        <d v="2025-07-08T00:00:00" u="1"/>
        <d v="2025-03-21T00:00:00" u="1"/>
        <d v="2025-06-23T00:00:00" u="1"/>
        <d v="2025-04-02T00:00:00" u="1"/>
        <d v="2025-07-04T00:00:00" u="1"/>
        <d v="2025-03-17T00:00:00" u="1"/>
        <d v="2025-06-19T00:00:00" u="1"/>
        <d v="2025-03-13T00:00:00" u="1"/>
        <d v="2025-06-15T00:00:00" u="1"/>
        <d v="2025-02-28T00:00:00" u="1"/>
        <d v="2025-05-30T00:00:00" u="1"/>
        <d v="2025-03-09T00:00:00" u="1"/>
        <d v="2025-06-11T00:00:00" u="1"/>
        <d v="2025-02-24T00:00:00" u="1"/>
        <d v="2025-05-26T00:00:00" u="1"/>
        <d v="2025-03-05T00:00:00" u="1"/>
        <d v="2025-08-28T00:00:00" u="1"/>
        <d v="2025-06-07T00:00:00" u="1"/>
        <d v="2025-02-20T00:00:00" u="1"/>
        <d v="2025-05-22T00:00:00" u="1"/>
        <d v="2025-03-01T00:00:00" u="1"/>
        <d v="2025-08-24T00:00:00" u="1"/>
        <d v="2025-06-03T00:00:00" u="1"/>
        <d v="2025-02-16T00:00:00" u="1"/>
        <d v="2025-05-18T00:00:00" u="1"/>
        <d v="2025-01-31T00:00:00" u="1"/>
        <d v="2025-08-20T00:00:00" u="1"/>
        <d v="2025-02-12T00:00:00" u="1"/>
        <d v="2025-05-14T00:00:00" u="1"/>
        <d v="2025-01-27T00:00:00" u="1"/>
        <d v="2025-08-16T00:00:00" u="1"/>
        <d v="2025-04-29T00:00:00" u="1"/>
        <d v="2025-02-08T00:00:00" u="1"/>
        <d v="2025-07-31T00:00:00" u="1"/>
        <d v="2025-05-10T00:00:00" u="1"/>
        <d v="2025-01-23T00:00:00" u="1"/>
        <d v="2025-08-12T00:00:00" u="1"/>
        <d v="2025-04-25T00:00:00" u="1"/>
        <d v="2025-02-04T00:00:00" u="1"/>
        <d v="2025-07-27T00:00:00" u="1"/>
        <d v="2025-05-06T00:00:00" u="1"/>
        <d v="2025-01-19T00:00:00" u="1"/>
        <d v="2025-08-08T00:00:00" u="1"/>
        <d v="2025-04-21T00:00:00" u="1"/>
        <d v="2025-07-23T00:00:00" u="1"/>
        <d v="2025-05-02T00:00:00" u="1"/>
        <d v="2025-01-15T00:00:00" u="1"/>
        <d v="2025-08-04T00:00:00" u="1"/>
        <d v="2025-04-17T00:00:00" u="1"/>
        <d v="2025-07-19T00:00:00" u="1"/>
        <d v="2025-01-11T00:00:00" u="1"/>
        <d v="2025-04-13T00:00:00" u="1"/>
        <d v="2025-07-15T00:00:00" u="1"/>
        <d v="2025-03-28T00:00:00" u="1"/>
        <d v="2025-01-07T00:00:00" u="1"/>
        <d v="2025-06-30T00:00:00" u="1"/>
        <d v="2025-04-09T00:00:00" u="1"/>
        <d v="2025-07-11T00:00:00" u="1"/>
        <d v="2025-03-24T00:00:00" u="1"/>
        <d v="2025-01-03T00:00:00" u="1"/>
        <d v="2025-06-26T00:00:00" u="1"/>
        <d v="2025-04-05T00:00:00" u="1"/>
        <d v="2025-07-07T00:00:00" u="1"/>
        <d v="2025-03-20T00:00:00" u="1"/>
        <d v="2025-06-22T00:00:00" u="1"/>
        <d v="2025-04-01T00:00:00" u="1"/>
        <d v="2025-07-03T00:00:00" u="1"/>
        <d v="2025-03-16T00:00:00" u="1"/>
        <d v="2025-06-18T00:00:00" u="1"/>
        <d v="2025-03-12T00:00:00" u="1"/>
        <d v="2025-06-14T00:00:00" u="1"/>
        <d v="2025-02-27T00:00:00" u="1"/>
        <d v="2025-05-29T00:00:00" u="1"/>
        <d v="2025-03-08T00:00:00" u="1"/>
        <d v="2025-08-31T00:00:00" u="1"/>
        <d v="2025-06-10T00:00:00" u="1"/>
        <d v="2025-02-23T00:00:00" u="1"/>
        <d v="2025-05-25T00:00:00" u="1"/>
        <d v="2025-03-04T00:00:00" u="1"/>
        <d v="2025-08-27T00:00:00" u="1"/>
        <d v="2025-06-06T00:00:00" u="1"/>
        <d v="2025-02-19T00:00:00" u="1"/>
        <d v="2025-05-21T00:00:00" u="1"/>
        <d v="2025-08-23T00:00:00" u="1"/>
        <d v="2025-06-02T00:00:00" u="1"/>
        <d v="2025-02-15T00:00:00" u="1"/>
        <d v="2025-05-17T00:00:00" u="1"/>
        <d v="2025-01-30T00:00:00" u="1"/>
        <d v="2025-08-19T00:00:00" u="1"/>
        <d v="2025-02-11T00:00:00" u="1"/>
        <d v="2025-05-13T00:00:00" u="1"/>
        <d v="2025-01-26T00:00:00" u="1"/>
        <d v="2025-08-15T00:00:00" u="1"/>
        <d v="2025-04-28T00:00:00" u="1"/>
        <d v="2025-02-07T00:00:00" u="1"/>
        <d v="2025-07-30T00:00:00" u="1"/>
        <d v="2025-05-09T00:00:00" u="1"/>
        <d v="2025-01-22T00:00:00" u="1"/>
      </sharedItems>
    </cacheField>
    <cacheField name="Month" numFmtId="0">
      <sharedItems containsString="0" containsBlank="1" containsNumber="1" containsInteger="1" minValue="1" maxValue="9" count="10">
        <n v="9"/>
        <m/>
        <n v="6" u="1"/>
        <n v="3" u="1"/>
        <n v="7" u="1"/>
        <n v="8" u="1"/>
        <n v="4" u="1"/>
        <n v="2" u="1"/>
        <n v="1" u="1"/>
        <n v="5" u="1"/>
      </sharedItems>
    </cacheField>
    <cacheField name="Week Num2" numFmtId="0">
      <sharedItems containsBlank="1" count="8">
        <s v="Week 01"/>
        <s v=""/>
        <s v="Week 04" u="1"/>
        <m u="1"/>
        <s v="Week 05" u="1"/>
        <s v="Week 06" u="1"/>
        <s v="Week 02" u="1"/>
        <s v="Week 03" u="1"/>
      </sharedItems>
    </cacheField>
    <cacheField name="PO Number" numFmtId="0">
      <sharedItems containsBlank="1"/>
    </cacheField>
    <cacheField name="Document Number" numFmtId="0">
      <sharedItems containsBlank="1"/>
    </cacheField>
    <cacheField name="Delivered From/To" numFmtId="0">
      <sharedItems containsBlank="1" count="10">
        <s v="HEALTHY FOOD"/>
        <s v="E-MART24 BKK1"/>
        <s v="E-MART24 BKK3"/>
        <s v="E-MART24 CAMKO"/>
        <s v="E-MART24 CKD"/>
        <s v="E-MART ANLONG KNGAN (OLP)"/>
        <s v="E-MART ANLONG KNGAN (TK)"/>
        <m/>
        <s v="E-MART ANLONG KNGAN (Warehouse)" u="1"/>
        <s v="E-MART ANLONG KNGAN" u="1"/>
      </sharedItems>
    </cacheField>
    <cacheField name="BARCODE" numFmtId="0">
      <sharedItems containsMixedTypes="1" containsNumber="1" containsInteger="1" minValue="0" maxValue="0"/>
    </cacheField>
    <cacheField name="ITEM CODE" numFmtId="0">
      <sharedItems containsBlank="1"/>
    </cacheField>
    <cacheField name="ITEM NAME" numFmtId="0">
      <sharedItems containsBlank="1" count="109">
        <s v="Revenue Food"/>
        <s v="Revenue Non Alcohol"/>
        <s v="Tuna &amp; Egg Sandwich "/>
        <s v="Ham &amp; Corn Sandwich "/>
        <s v="Sausage &amp; Freid Egg Sandwich  "/>
        <s v="Chicken Sandwich "/>
        <s v="Bulgogi Dosirak-KL-0001"/>
        <s v="Japchae Dakgangjeong Dosirak-KL-0003"/>
        <s v="Stir Fried Spicy Pork Dosirak-KL-0002"/>
        <s v="Maki Crab &amp; Chicken Egg"/>
        <s v="Maki Cali &amp; Tuna Roll"/>
        <s v="BEEF LOK LAK WITH RICE (បាយ​ ឡុកឡាក់សាច់គោ)"/>
        <s v="STIR FRIED MINCED PORK HOT BASIL WITH RICE (បាយ សាច់ជ្រូកចិញ្រ្ចាំឆាម្រះព្រៅ)"/>
        <s v="ROASTED DUCK WITH RICE (បាយ ទាខ្វៃ)"/>
        <s v="STIR FRIED MINCED CHICKEN HOT BASIL WITH RICE (បាយ​ សាច់មាន់ចិញ្រ្ចាំឆាម្រះព្រៅ)"/>
        <s v="STIR FRIED MINCED PORK EGGPLANT WITH RICE (បាយ សាច់ជ្រូកចិញ្ច្រាំឆាត្រប់វែង)"/>
        <s v="ROATED PORK BELLY WITH RICE (បាយ សាច់ជ្រូក៣ជាន់)"/>
        <s v="THICK CHICKEN CURRY (ការីសាច់មាន់) ខាប់"/>
        <s v="THICK BEEF CURRY SARAMAN (ការីសារ៉ាម៉ាន់សាច់គោ) ខាប់"/>
        <s v="HIKO FRIED RICE (បាយឆា HIKO)"/>
        <s v="Salmon Fried Rice (បា​យឆា សាលម៉ុន)"/>
        <s v="Crab Fried Rice (បាយឆា ក្ដាម)"/>
        <s v="Lettuce Iceberg"/>
        <s v="White Radish (Daikon)"/>
        <s v="White Sugar (Bag*50Kg)"/>
        <s v="Kelly Cling Wrap (ហ្វីមរុំម្ហូប)"/>
        <s v="Baking Paper"/>
        <s v="Best Food Mayonniase 3.5KG"/>
        <s v="Leek"/>
        <s v="Thai Salt (អំបិលកញ្ចប់)"/>
        <s v="Roasted White Sesame Seed (ល្ងសលីង)"/>
        <s v="Latex Glove (Top) ស្រោមដៃពេទ្យ"/>
        <s v="Cooking Oil 18LTR (ប្រេងឆា)"/>
        <s v="Semi Chicken Sweet &amp; Spicy Korean Sauce "/>
        <s v="Raw Frozen Chicken Drumstick"/>
        <s v="Raw Frozen Chicken Middle Wing"/>
        <s v="Raw Bulgogi Pork"/>
        <s v="Raw Deep Fried Chicken "/>
        <s v="Raw Fried Japchae "/>
        <s v="Raw Sausage Corn Dog"/>
        <s v="Raw Spicy Mayo Sauce"/>
        <s v="Raw Sriracha Mayo Sauce"/>
        <s v="Raw Stir Fried Kimchi"/>
        <s v="Raw Sweet &amp; Spicy Sauce (Yangyum Sauce)"/>
        <s v="Raw Teriyaki Sauce"/>
        <s v="Fried Chicken Flour"/>
        <s v="SMOKED COCKTAIL SAUSAGE DELUXE 1KG"/>
        <s v="JUMBO GOLD SAUSAGE 16PCS 1KG"/>
        <s v="Raw Stir Fried Spicy Pork"/>
        <s v="Raw Cheese Corn Dog"/>
        <s v="Smoked Bacon 1kg"/>
        <s v="Whole Garlic"/>
        <s v="Raw Garlic Soy Sauce"/>
        <s v="Almond Chocolate Twist 100g"/>
        <s v="Croissant 70g"/>
        <s v="Double Chocolate Twist 100g"/>
        <s v="Ham Pocket 100g"/>
        <s v="Baguette Small 150g"/>
        <s v="Banana Cake"/>
        <s v="Chocolate Muffin"/>
        <s v="Chocolate Roll"/>
        <s v="Green Tea Muffin"/>
        <s v="Hot Dog Cheese "/>
        <s v="Marble Cake"/>
        <s v="Mini Baguette"/>
        <s v="Mix Mini Snack"/>
        <s v="Mix Fruit Muffin"/>
        <s v="Raisins Bread "/>
        <s v="Strawberry Muffin"/>
        <s v="Vanilla Muffin"/>
        <s v="White Toast"/>
        <s v="Cambodia Jasmine Rice"/>
        <s v="Raw Bibm Spicy Sauce (Cupbap Sauce)"/>
        <s v="Raw Deep Fried Kimmari"/>
        <s v="Raw Honey Sauce"/>
        <s v="Fish Ball Pack (ប្រហិតត្រីកញ្ចប់)"/>
        <s v="KELLY MAYONNAISE (TUB*3KG)"/>
        <s v=""/>
        <s v="Cooking Oil 25LTR (ប្រេងឆា)"/>
        <s v="Set Plastic Spoon &amp; Fork (ឈុតស្លាបព្រា សម)"/>
        <m u="1"/>
        <s v="Crab Meat Sandwich" u="1"/>
        <s v="Cambodia Jasmine Rice 50kg (អង្ករផ្កាម្លិះ)" u="1"/>
        <s v="Black Garbage Bag (No Handle) 70*120 (ថង់សម្រាមខ្មៅអត់ដៃ)" u="1"/>
        <s v="Chicken Cheese Sandwich" u="1"/>
        <s v="Chicken Katsu Sandwich-SW-0006" u="1"/>
        <s v="ROASTED CHICKEN WITH RICE (បាយ មាន់ខ្វៃ)" u="1"/>
        <s v="Samsaek Sandwich" u="1"/>
        <s v="Chopsticks (ចង្កឹះឬស្សី)" u="1"/>
        <s v="Semi-Chicken Cutlets-KF-0028" u="1"/>
        <s v="Paper Soup Bowl Box 520ML" u="1"/>
        <s v="Crispy Chicken Sandwich" u="1"/>
        <s v="Spicy Braised Quail Eggs-HF-0030" u="1"/>
        <s v="Crab Meat Sandwich-SW-0007" u="1"/>
        <s v="Heinz Tomato Sauce 5Kg" u="1"/>
        <s v="Raw Rice Cake Skewer Sauce (Sotteok Sotteok)" u="1"/>
        <s v="Chicken Egg" u="1"/>
        <s v="Bamboo Skewer 25cm" u="1"/>
        <s v="Best Food Mayoniase" u="1"/>
        <s v="Plastic Glove (ស្រោមដៃថង់)" u="1"/>
        <s v="Salmon Fried Rice (បា​ឆា សាលម៉ុន)" u="1"/>
        <s v="Bamboo Skewer 20cm" u="1"/>
        <s v="Black Garbage Bag 20*30 (ថង់សំរាមខ្មៅ)" u="1"/>
        <s v="NARUTO 160g" u="1"/>
        <s v="White Plastic Bag Wtith Hand 20*30 (ថង់ថ្លាមានដៃ)" u="1"/>
        <s v="Inkigayo Sandwich" u="1"/>
        <s v="Inkigayo Sandwich-SW-0008" u="1"/>
        <s v="Plastic White Bag Big 80*120 ថង់សម្រាមថ្លាធំ" u="1"/>
        <s v="Original Braised Quail Eggs-HF-0029" u="1"/>
      </sharedItems>
    </cacheField>
    <cacheField name="PACKING _x000a_SIZE" numFmtId="0">
      <sharedItems containsMixedTypes="1" containsNumber="1" containsInteger="1" minValue="0" maxValue="0" count="28">
        <n v="0"/>
        <s v="1BOX*2PCS"/>
        <s v="1BOX*1Portion"/>
        <s v="1BOX*6PCS"/>
        <s v="1BOX*3PCS"/>
        <s v="KG"/>
        <s v="1BAG*50KG"/>
        <s v="1ROLL*600M*45CM"/>
        <s v="1CTN*4TUB*3.5KG"/>
        <s v="1PKT*1KG"/>
        <s v="1PKT*100PCS"/>
        <s v="TIN*18LTR"/>
        <s v="1PKT*6PCS*100G"/>
        <s v="1CTN*11PKT*1KG"/>
        <s v="1PKT*1pcs"/>
        <s v="1PKT*4pcs"/>
        <s v="1PKT*2pcs"/>
        <s v="1PKT*6pcs"/>
        <s v="1PKT*3pcs"/>
        <s v="1PKT*5pcs"/>
        <s v="1PKT*7pcs"/>
        <s v="1PKT*6slice"/>
        <s v="1PKT*10PCS*40G"/>
        <s v="1CTN*20PKT*1KG"/>
        <s v="1CTN*4TUB*3KG"/>
        <s v=""/>
        <s v="1GALLON*25LTR"/>
        <s v="1CTN*16PKT*50PCS"/>
      </sharedItems>
    </cacheField>
    <cacheField name="PURCHASE_x000a_Uom" numFmtId="0">
      <sharedItems containsMixedTypes="1" containsNumber="1" containsInteger="1" minValue="0" maxValue="0" count="10">
        <n v="0"/>
        <s v="BOX"/>
        <s v="KG"/>
        <s v="ROLL"/>
        <s v="TUB"/>
        <s v="PKT"/>
        <s v="TIN"/>
        <s v="PCS"/>
        <s v=""/>
        <s v="GALLON"/>
      </sharedItems>
    </cacheField>
    <cacheField name="QUANTITY" numFmtId="0">
      <sharedItems containsString="0" containsBlank="1" containsNumber="1" containsInteger="1" minValue="1" maxValue="1600" count="17">
        <n v="1"/>
        <n v="2"/>
        <n v="50"/>
        <n v="5"/>
        <n v="3"/>
        <n v="10"/>
        <n v="4"/>
        <n v="15"/>
        <n v="7"/>
        <n v="20"/>
        <n v="40"/>
        <n v="19"/>
        <n v="30"/>
        <n v="14"/>
        <n v="6"/>
        <m/>
        <n v="1600"/>
      </sharedItems>
    </cacheField>
    <cacheField name="Master List Prices" numFmtId="0">
      <sharedItems containsString="0" containsBlank="1" containsNumber="1" containsInteger="1" minValue="0" maxValue="50" count="6">
        <n v="0"/>
        <m/>
        <n v="36"/>
        <n v="6"/>
        <n v="3"/>
        <n v="50"/>
      </sharedItems>
    </cacheField>
    <cacheField name="INV Prices" numFmtId="0">
      <sharedItems containsString="0" containsBlank="1" containsNumber="1" minValue="0" maxValue="173.38"/>
    </cacheField>
    <cacheField name="PRICE (USD)" numFmtId="0">
      <sharedItems containsString="0" containsBlank="1" count="1">
        <m/>
      </sharedItems>
    </cacheField>
    <cacheField name="TOTAL PRICE_x000a_(USD)" numFmtId="0">
      <sharedItems containsString="0" containsBlank="1" count="1">
        <m/>
      </sharedItems>
    </cacheField>
    <cacheField name="LAST TOTAL_x000a_PRICE (USD)" numFmtId="0">
      <sharedItems containsSemiMixedTypes="0" containsString="0" containsNumber="1" minValue="0" maxValue="250"/>
    </cacheField>
    <cacheField name="EXPRIED DATE" numFmtId="0">
      <sharedItems containsString="0" containsBlank="1" count="1">
        <m/>
      </sharedItems>
    </cacheField>
    <cacheField name="ALERT" numFmtId="0">
      <sharedItems containsString="0" containsBlank="1" count="1">
        <m/>
      </sharedItems>
    </cacheField>
    <cacheField name="REMARK" numFmtId="0">
      <sharedItems containsString="0" containsBlank="1" count="1">
        <m/>
      </sharedItems>
    </cacheField>
    <cacheField name="Transaction Type" numFmtId="0">
      <sharedItems containsBlank="1" count="2">
        <s v="Sold"/>
        <m/>
      </sharedItems>
    </cacheField>
    <cacheField name="Category" numFmtId="0">
      <sharedItems count="11">
        <s v="FOOD"/>
        <s v="BEVERAGE NON-ALOCOHOL"/>
        <s v="NON-FOOD"/>
        <s v="Bread"/>
        <s v="Croissant"/>
        <s v="Bun"/>
        <s v="Baguette"/>
        <s v="Cake"/>
        <s v="Muffin"/>
        <s v="Toast"/>
        <s v=""/>
      </sharedItems>
    </cacheField>
    <cacheField name="Sub Category" numFmtId="0">
      <sharedItems containsBlank="1" count="18">
        <s v="FOOD"/>
        <s v="BEVERAGE NON-ALOCOHOL"/>
        <s v="Sandwich"/>
        <s v="Korean Lunch Box"/>
        <s v="Sushi"/>
        <s v="Khmer Food"/>
        <s v="Fruits &amp; Veggies / Veggies"/>
        <s v="Ingredients"/>
        <s v="NON-FOOD"/>
        <s v="Semi-Product"/>
        <s v="Froozen Food"/>
        <s v="Bakery"/>
        <s v="Others / Dried Food"/>
        <s v=""/>
        <m u="1"/>
        <s v="0" u="1"/>
        <s v="Baguette" u="1"/>
        <s v="Packaging Materials / Packaging" u="1"/>
      </sharedItems>
    </cacheField>
    <cacheField name="H1" numFmtId="0">
      <sharedItems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2">
  <r>
    <n v="1"/>
    <x v="0"/>
    <x v="0"/>
    <x v="0"/>
    <m/>
    <m/>
    <x v="0"/>
    <n v="0"/>
    <s v="REV-FOOD"/>
    <x v="0"/>
    <x v="0"/>
    <x v="0"/>
    <x v="0"/>
    <x v="0"/>
    <n v="173.38"/>
    <x v="0"/>
    <x v="0"/>
    <n v="173.38"/>
    <x v="0"/>
    <x v="0"/>
    <x v="0"/>
    <x v="0"/>
    <x v="0"/>
    <x v="0"/>
    <n v="0"/>
  </r>
  <r>
    <n v="2"/>
    <x v="0"/>
    <x v="0"/>
    <x v="0"/>
    <m/>
    <m/>
    <x v="0"/>
    <n v="0"/>
    <s v="REV-NON ALCOHOL"/>
    <x v="1"/>
    <x v="0"/>
    <x v="0"/>
    <x v="0"/>
    <x v="0"/>
    <n v="39.47"/>
    <x v="0"/>
    <x v="0"/>
    <n v="39.47"/>
    <x v="0"/>
    <x v="0"/>
    <x v="0"/>
    <x v="0"/>
    <x v="1"/>
    <x v="1"/>
    <n v="0"/>
  </r>
  <r>
    <n v="3"/>
    <x v="1"/>
    <x v="0"/>
    <x v="0"/>
    <m/>
    <m/>
    <x v="0"/>
    <n v="0"/>
    <s v="REV-FOOD"/>
    <x v="0"/>
    <x v="0"/>
    <x v="0"/>
    <x v="0"/>
    <x v="0"/>
    <n v="114.75"/>
    <x v="0"/>
    <x v="0"/>
    <n v="114.75"/>
    <x v="0"/>
    <x v="0"/>
    <x v="0"/>
    <x v="0"/>
    <x v="0"/>
    <x v="0"/>
    <n v="0"/>
  </r>
  <r>
    <n v="4"/>
    <x v="1"/>
    <x v="0"/>
    <x v="0"/>
    <m/>
    <m/>
    <x v="0"/>
    <n v="0"/>
    <s v="REV-NON ALCOHOL"/>
    <x v="1"/>
    <x v="0"/>
    <x v="0"/>
    <x v="0"/>
    <x v="0"/>
    <n v="42"/>
    <x v="0"/>
    <x v="0"/>
    <n v="42"/>
    <x v="0"/>
    <x v="0"/>
    <x v="0"/>
    <x v="0"/>
    <x v="1"/>
    <x v="1"/>
    <n v="0"/>
  </r>
  <r>
    <n v="5"/>
    <x v="2"/>
    <x v="0"/>
    <x v="0"/>
    <m/>
    <m/>
    <x v="0"/>
    <n v="0"/>
    <s v="REV-FOOD"/>
    <x v="0"/>
    <x v="0"/>
    <x v="0"/>
    <x v="0"/>
    <x v="0"/>
    <n v="74.37"/>
    <x v="0"/>
    <x v="0"/>
    <n v="74.37"/>
    <x v="0"/>
    <x v="0"/>
    <x v="0"/>
    <x v="0"/>
    <x v="0"/>
    <x v="0"/>
    <n v="0"/>
  </r>
  <r>
    <n v="6"/>
    <x v="2"/>
    <x v="0"/>
    <x v="0"/>
    <m/>
    <m/>
    <x v="0"/>
    <n v="0"/>
    <s v="REV-NON ALCOHOL"/>
    <x v="1"/>
    <x v="0"/>
    <x v="0"/>
    <x v="0"/>
    <x v="0"/>
    <n v="57.07"/>
    <x v="0"/>
    <x v="0"/>
    <n v="57.07"/>
    <x v="0"/>
    <x v="0"/>
    <x v="0"/>
    <x v="0"/>
    <x v="1"/>
    <x v="1"/>
    <n v="0"/>
  </r>
  <r>
    <n v="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1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1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1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13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14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15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16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1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1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1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2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2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2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23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24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25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26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2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2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2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3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3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3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33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34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35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36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3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3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3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4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4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4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43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44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45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46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4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4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4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5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5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5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53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54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55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56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57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58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59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0"/>
    <x v="0"/>
    <x v="0"/>
    <n v="0"/>
  </r>
  <r>
    <n v="60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0"/>
    <x v="1"/>
    <x v="1"/>
    <n v="0"/>
  </r>
  <r>
    <n v="61"/>
    <x v="3"/>
    <x v="1"/>
    <x v="1"/>
    <m/>
    <m/>
    <x v="0"/>
    <n v="0"/>
    <s v="REV-FOOD"/>
    <x v="0"/>
    <x v="0"/>
    <x v="0"/>
    <x v="0"/>
    <x v="0"/>
    <m/>
    <x v="0"/>
    <x v="0"/>
    <n v="0"/>
    <x v="0"/>
    <x v="0"/>
    <x v="0"/>
    <x v="1"/>
    <x v="0"/>
    <x v="0"/>
    <n v="0"/>
  </r>
  <r>
    <n v="62"/>
    <x v="3"/>
    <x v="1"/>
    <x v="1"/>
    <m/>
    <m/>
    <x v="0"/>
    <n v="0"/>
    <s v="REV-NON ALCOHOL"/>
    <x v="1"/>
    <x v="0"/>
    <x v="0"/>
    <x v="0"/>
    <x v="0"/>
    <m/>
    <x v="0"/>
    <x v="0"/>
    <n v="0"/>
    <x v="0"/>
    <x v="0"/>
    <x v="0"/>
    <x v="1"/>
    <x v="1"/>
    <x v="1"/>
    <n v="0"/>
  </r>
  <r>
    <n v="1"/>
    <x v="0"/>
    <x v="0"/>
    <x v="0"/>
    <s v="PO30955"/>
    <s v="DN-010901"/>
    <x v="1"/>
    <s v="F0103010009"/>
    <s v="CSW-0001"/>
    <x v="2"/>
    <x v="1"/>
    <x v="1"/>
    <x v="1"/>
    <x v="1"/>
    <n v="1.5"/>
    <x v="0"/>
    <x v="0"/>
    <n v="3"/>
    <x v="0"/>
    <x v="0"/>
    <x v="0"/>
    <x v="0"/>
    <x v="0"/>
    <x v="2"/>
    <s v="PO309551"/>
  </r>
  <r>
    <n v="2"/>
    <x v="0"/>
    <x v="0"/>
    <x v="0"/>
    <s v="PO30955"/>
    <s v="DN-010901"/>
    <x v="1"/>
    <s v="F0103010010"/>
    <s v="CSW-0002"/>
    <x v="3"/>
    <x v="1"/>
    <x v="1"/>
    <x v="1"/>
    <x v="1"/>
    <n v="1.5"/>
    <x v="0"/>
    <x v="0"/>
    <n v="3"/>
    <x v="0"/>
    <x v="0"/>
    <x v="0"/>
    <x v="0"/>
    <x v="0"/>
    <x v="2"/>
    <s v="PO309552"/>
  </r>
  <r>
    <n v="3"/>
    <x v="0"/>
    <x v="0"/>
    <x v="0"/>
    <s v="PO30955"/>
    <s v="DN-010901"/>
    <x v="1"/>
    <s v="F0103010011"/>
    <s v="CSW-0003"/>
    <x v="4"/>
    <x v="1"/>
    <x v="1"/>
    <x v="1"/>
    <x v="1"/>
    <n v="1.5"/>
    <x v="0"/>
    <x v="0"/>
    <n v="3"/>
    <x v="0"/>
    <x v="0"/>
    <x v="0"/>
    <x v="1"/>
    <x v="0"/>
    <x v="2"/>
    <s v="PO309553"/>
  </r>
  <r>
    <n v="4"/>
    <x v="0"/>
    <x v="0"/>
    <x v="0"/>
    <s v="PO30955"/>
    <s v="DN-010901"/>
    <x v="1"/>
    <s v="F0103010012"/>
    <s v="CSW-0004"/>
    <x v="5"/>
    <x v="1"/>
    <x v="1"/>
    <x v="1"/>
    <x v="1"/>
    <n v="1.5"/>
    <x v="0"/>
    <x v="0"/>
    <n v="3"/>
    <x v="0"/>
    <x v="0"/>
    <x v="0"/>
    <x v="0"/>
    <x v="0"/>
    <x v="2"/>
    <s v="PO309554"/>
  </r>
  <r>
    <n v="5"/>
    <x v="0"/>
    <x v="0"/>
    <x v="0"/>
    <s v="PO30955"/>
    <s v="DN-010901"/>
    <x v="1"/>
    <s v="F0101010017"/>
    <s v="KL-0001"/>
    <x v="6"/>
    <x v="2"/>
    <x v="1"/>
    <x v="1"/>
    <x v="1"/>
    <n v="2.2000000000000002"/>
    <x v="0"/>
    <x v="0"/>
    <n v="4.4000000000000004"/>
    <x v="0"/>
    <x v="0"/>
    <x v="0"/>
    <x v="0"/>
    <x v="0"/>
    <x v="3"/>
    <s v="PO309555"/>
  </r>
  <r>
    <n v="6"/>
    <x v="0"/>
    <x v="0"/>
    <x v="0"/>
    <s v="PO30955"/>
    <s v="DN-010901"/>
    <x v="1"/>
    <s v="F0101010015"/>
    <s v="KL-0003"/>
    <x v="7"/>
    <x v="2"/>
    <x v="1"/>
    <x v="1"/>
    <x v="1"/>
    <n v="2.6"/>
    <x v="0"/>
    <x v="0"/>
    <n v="5.2"/>
    <x v="0"/>
    <x v="0"/>
    <x v="0"/>
    <x v="0"/>
    <x v="0"/>
    <x v="3"/>
    <s v="PO309556"/>
  </r>
  <r>
    <n v="7"/>
    <x v="0"/>
    <x v="0"/>
    <x v="0"/>
    <s v="PO30955"/>
    <s v="DN-010901"/>
    <x v="1"/>
    <s v="F0101010016"/>
    <s v="KL-0002"/>
    <x v="8"/>
    <x v="2"/>
    <x v="1"/>
    <x v="1"/>
    <x v="1"/>
    <n v="2.38"/>
    <x v="0"/>
    <x v="0"/>
    <n v="4.76"/>
    <x v="0"/>
    <x v="0"/>
    <x v="0"/>
    <x v="0"/>
    <x v="0"/>
    <x v="3"/>
    <s v="PO309557"/>
  </r>
  <r>
    <n v="8"/>
    <x v="0"/>
    <x v="0"/>
    <x v="0"/>
    <s v="PO30955"/>
    <s v="DN-010901"/>
    <x v="1"/>
    <s v="F0103010013"/>
    <s v="SS-0002"/>
    <x v="9"/>
    <x v="3"/>
    <x v="1"/>
    <x v="1"/>
    <x v="1"/>
    <n v="1.21"/>
    <x v="0"/>
    <x v="0"/>
    <n v="2.42"/>
    <x v="0"/>
    <x v="0"/>
    <x v="0"/>
    <x v="0"/>
    <x v="0"/>
    <x v="4"/>
    <s v="PO309558"/>
  </r>
  <r>
    <n v="9"/>
    <x v="0"/>
    <x v="0"/>
    <x v="0"/>
    <s v="PO30955"/>
    <s v="DN-010901"/>
    <x v="1"/>
    <s v="F0103010014"/>
    <s v="SS-0004"/>
    <x v="10"/>
    <x v="4"/>
    <x v="1"/>
    <x v="1"/>
    <x v="1"/>
    <n v="1.21"/>
    <x v="0"/>
    <x v="0"/>
    <n v="2.42"/>
    <x v="0"/>
    <x v="0"/>
    <x v="0"/>
    <x v="0"/>
    <x v="0"/>
    <x v="4"/>
    <s v="PO309559"/>
  </r>
  <r>
    <n v="10"/>
    <x v="0"/>
    <x v="0"/>
    <x v="0"/>
    <s v="PO30959"/>
    <s v="DN-010902"/>
    <x v="1"/>
    <s v="900029"/>
    <s v="HF-0001"/>
    <x v="11"/>
    <x v="2"/>
    <x v="1"/>
    <x v="1"/>
    <x v="1"/>
    <n v="1.6679999999999999"/>
    <x v="0"/>
    <x v="0"/>
    <n v="3.3359999999999999"/>
    <x v="0"/>
    <x v="0"/>
    <x v="0"/>
    <x v="0"/>
    <x v="0"/>
    <x v="5"/>
    <s v="PO309591"/>
  </r>
  <r>
    <n v="11"/>
    <x v="0"/>
    <x v="0"/>
    <x v="0"/>
    <s v="PO30959"/>
    <s v="DN-010902"/>
    <x v="1"/>
    <s v="900027"/>
    <s v="HF-0002"/>
    <x v="12"/>
    <x v="2"/>
    <x v="1"/>
    <x v="1"/>
    <x v="1"/>
    <n v="1.2023999999999999"/>
    <x v="0"/>
    <x v="0"/>
    <n v="2.4047999999999998"/>
    <x v="0"/>
    <x v="0"/>
    <x v="0"/>
    <x v="0"/>
    <x v="0"/>
    <x v="5"/>
    <s v="PO309592"/>
  </r>
  <r>
    <n v="12"/>
    <x v="0"/>
    <x v="0"/>
    <x v="0"/>
    <s v="PO30959"/>
    <s v="DN-010902"/>
    <x v="1"/>
    <s v="900031"/>
    <s v="HF-0008"/>
    <x v="13"/>
    <x v="2"/>
    <x v="1"/>
    <x v="1"/>
    <x v="1"/>
    <n v="1.4783999999999999"/>
    <x v="0"/>
    <x v="0"/>
    <n v="2.9567999999999999"/>
    <x v="0"/>
    <x v="0"/>
    <x v="0"/>
    <x v="0"/>
    <x v="0"/>
    <x v="5"/>
    <s v="PO309593"/>
  </r>
  <r>
    <n v="13"/>
    <x v="0"/>
    <x v="0"/>
    <x v="0"/>
    <s v="PO30959"/>
    <s v="DN-010902"/>
    <x v="1"/>
    <s v="900032"/>
    <s v="HF-0004"/>
    <x v="14"/>
    <x v="2"/>
    <x v="1"/>
    <x v="1"/>
    <x v="1"/>
    <n v="1.2984"/>
    <x v="0"/>
    <x v="0"/>
    <n v="2.5968"/>
    <x v="0"/>
    <x v="0"/>
    <x v="0"/>
    <x v="0"/>
    <x v="0"/>
    <x v="5"/>
    <s v="PO309594"/>
  </r>
  <r>
    <n v="14"/>
    <x v="0"/>
    <x v="0"/>
    <x v="0"/>
    <s v="PO30959"/>
    <s v="DN-010902"/>
    <x v="1"/>
    <s v="900028"/>
    <s v="HF-0005"/>
    <x v="15"/>
    <x v="2"/>
    <x v="1"/>
    <x v="1"/>
    <x v="1"/>
    <n v="1.0104"/>
    <x v="0"/>
    <x v="0"/>
    <n v="2.0207999999999999"/>
    <x v="0"/>
    <x v="0"/>
    <x v="0"/>
    <x v="0"/>
    <x v="0"/>
    <x v="5"/>
    <s v="PO309595"/>
  </r>
  <r>
    <n v="15"/>
    <x v="0"/>
    <x v="0"/>
    <x v="0"/>
    <s v="PO30959"/>
    <s v="DN-010902"/>
    <x v="1"/>
    <s v="900038"/>
    <s v="HF-0010"/>
    <x v="16"/>
    <x v="2"/>
    <x v="1"/>
    <x v="1"/>
    <x v="1"/>
    <n v="1.0920000000000001"/>
    <x v="0"/>
    <x v="0"/>
    <n v="2.1840000000000002"/>
    <x v="0"/>
    <x v="0"/>
    <x v="0"/>
    <x v="0"/>
    <x v="0"/>
    <x v="5"/>
    <s v="PO309596"/>
  </r>
  <r>
    <n v="16"/>
    <x v="0"/>
    <x v="0"/>
    <x v="0"/>
    <s v="PO30959"/>
    <s v="DN-010902"/>
    <x v="1"/>
    <s v="900036"/>
    <s v="HF-0011"/>
    <x v="17"/>
    <x v="2"/>
    <x v="1"/>
    <x v="0"/>
    <x v="1"/>
    <n v="1.3824000000000001"/>
    <x v="0"/>
    <x v="0"/>
    <n v="1.3824000000000001"/>
    <x v="0"/>
    <x v="0"/>
    <x v="0"/>
    <x v="0"/>
    <x v="0"/>
    <x v="5"/>
    <s v="PO309597"/>
  </r>
  <r>
    <n v="17"/>
    <x v="0"/>
    <x v="0"/>
    <x v="0"/>
    <s v="PO30959"/>
    <s v="DN-010902"/>
    <x v="1"/>
    <s v="900035"/>
    <s v="HF-0012"/>
    <x v="18"/>
    <x v="2"/>
    <x v="1"/>
    <x v="1"/>
    <x v="1"/>
    <n v="1.9079999999999999"/>
    <x v="0"/>
    <x v="0"/>
    <n v="3.8159999999999998"/>
    <x v="0"/>
    <x v="0"/>
    <x v="0"/>
    <x v="0"/>
    <x v="0"/>
    <x v="5"/>
    <s v="PO309598"/>
  </r>
  <r>
    <n v="18"/>
    <x v="0"/>
    <x v="0"/>
    <x v="0"/>
    <s v="PO30959"/>
    <s v="DN-010902"/>
    <x v="1"/>
    <s v="900037"/>
    <s v="HF-0017"/>
    <x v="19"/>
    <x v="2"/>
    <x v="1"/>
    <x v="0"/>
    <x v="1"/>
    <n v="1.68"/>
    <x v="0"/>
    <x v="0"/>
    <n v="1.68"/>
    <x v="0"/>
    <x v="0"/>
    <x v="0"/>
    <x v="0"/>
    <x v="0"/>
    <x v="5"/>
    <s v="PO309599"/>
  </r>
  <r>
    <n v="19"/>
    <x v="0"/>
    <x v="0"/>
    <x v="0"/>
    <s v="PO30959"/>
    <s v="DN-010902"/>
    <x v="1"/>
    <s v="F0101010018"/>
    <s v="HF-0027"/>
    <x v="20"/>
    <x v="2"/>
    <x v="1"/>
    <x v="0"/>
    <x v="1"/>
    <n v="1.6"/>
    <x v="0"/>
    <x v="0"/>
    <n v="1.6"/>
    <x v="0"/>
    <x v="0"/>
    <x v="0"/>
    <x v="0"/>
    <x v="0"/>
    <x v="5"/>
    <s v="PO3095910"/>
  </r>
  <r>
    <n v="20"/>
    <x v="0"/>
    <x v="0"/>
    <x v="0"/>
    <s v="PO30959"/>
    <s v="DN-010902"/>
    <x v="1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5911"/>
  </r>
  <r>
    <n v="21"/>
    <x v="0"/>
    <x v="0"/>
    <x v="0"/>
    <s v="PO30959"/>
    <s v="DN-010902"/>
    <x v="1"/>
    <s v="900152"/>
    <s v="V-0102"/>
    <x v="22"/>
    <x v="5"/>
    <x v="2"/>
    <x v="0"/>
    <x v="1"/>
    <n v="3.12"/>
    <x v="0"/>
    <x v="0"/>
    <n v="3.12"/>
    <x v="0"/>
    <x v="0"/>
    <x v="0"/>
    <x v="1"/>
    <x v="0"/>
    <x v="6"/>
    <s v="PO3095912"/>
  </r>
  <r>
    <n v="22"/>
    <x v="0"/>
    <x v="0"/>
    <x v="0"/>
    <s v="PO30959"/>
    <s v="DN-010902"/>
    <x v="1"/>
    <s v="900153"/>
    <s v="V-0038"/>
    <x v="23"/>
    <x v="5"/>
    <x v="2"/>
    <x v="0"/>
    <x v="1"/>
    <n v="0.84"/>
    <x v="0"/>
    <x v="0"/>
    <n v="0.84"/>
    <x v="0"/>
    <x v="0"/>
    <x v="0"/>
    <x v="1"/>
    <x v="0"/>
    <x v="6"/>
    <s v="PO3095913"/>
  </r>
  <r>
    <n v="23"/>
    <x v="0"/>
    <x v="0"/>
    <x v="0"/>
    <s v="PO30959"/>
    <s v="DN-010902"/>
    <x v="1"/>
    <s v="900268"/>
    <s v="I-0001"/>
    <x v="24"/>
    <x v="6"/>
    <x v="2"/>
    <x v="2"/>
    <x v="1"/>
    <n v="0.96"/>
    <x v="0"/>
    <x v="0"/>
    <n v="48"/>
    <x v="0"/>
    <x v="0"/>
    <x v="0"/>
    <x v="1"/>
    <x v="0"/>
    <x v="7"/>
    <s v="PO3095914"/>
  </r>
  <r>
    <n v="24"/>
    <x v="0"/>
    <x v="0"/>
    <x v="0"/>
    <s v="PO30959"/>
    <s v="DN-010902"/>
    <x v="1"/>
    <s v="900295"/>
    <s v="P-0033"/>
    <x v="25"/>
    <x v="7"/>
    <x v="3"/>
    <x v="1"/>
    <x v="1"/>
    <n v="21.6"/>
    <x v="0"/>
    <x v="0"/>
    <n v="43.2"/>
    <x v="0"/>
    <x v="0"/>
    <x v="0"/>
    <x v="1"/>
    <x v="2"/>
    <x v="8"/>
    <s v="PO3095915"/>
  </r>
  <r>
    <n v="25"/>
    <x v="0"/>
    <x v="0"/>
    <x v="0"/>
    <s v="PO30959"/>
    <s v="DN-010902"/>
    <x v="1"/>
    <s v="900296"/>
    <s v="P-0041"/>
    <x v="26"/>
    <x v="7"/>
    <x v="3"/>
    <x v="0"/>
    <x v="1"/>
    <n v="22.8"/>
    <x v="0"/>
    <x v="0"/>
    <n v="22.8"/>
    <x v="0"/>
    <x v="0"/>
    <x v="0"/>
    <x v="1"/>
    <x v="2"/>
    <x v="8"/>
    <s v="PO3095916"/>
  </r>
  <r>
    <n v="26"/>
    <x v="0"/>
    <x v="0"/>
    <x v="0"/>
    <s v="PO30959"/>
    <s v="DN-010902"/>
    <x v="1"/>
    <s v="900271"/>
    <s v="I-0212"/>
    <x v="27"/>
    <x v="8"/>
    <x v="4"/>
    <x v="1"/>
    <x v="1"/>
    <n v="22.8"/>
    <x v="0"/>
    <x v="0"/>
    <n v="45.6"/>
    <x v="0"/>
    <x v="0"/>
    <x v="0"/>
    <x v="1"/>
    <x v="0"/>
    <x v="7"/>
    <s v="PO3095917"/>
  </r>
  <r>
    <n v="27"/>
    <x v="0"/>
    <x v="0"/>
    <x v="0"/>
    <s v="PO30956"/>
    <s v="DN-010903"/>
    <x v="2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09561"/>
  </r>
  <r>
    <n v="28"/>
    <x v="0"/>
    <x v="0"/>
    <x v="0"/>
    <s v="PO30956"/>
    <s v="DN-010903"/>
    <x v="2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09562"/>
  </r>
  <r>
    <n v="29"/>
    <x v="0"/>
    <x v="0"/>
    <x v="0"/>
    <s v="PO30956"/>
    <s v="DN-010903"/>
    <x v="2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09563"/>
  </r>
  <r>
    <n v="30"/>
    <x v="0"/>
    <x v="0"/>
    <x v="0"/>
    <s v="PO30956"/>
    <s v="DN-010903"/>
    <x v="2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09564"/>
  </r>
  <r>
    <n v="31"/>
    <x v="0"/>
    <x v="0"/>
    <x v="0"/>
    <s v="PO30956"/>
    <s v="DN-010903"/>
    <x v="2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09565"/>
  </r>
  <r>
    <n v="32"/>
    <x v="0"/>
    <x v="0"/>
    <x v="0"/>
    <s v="PO30956"/>
    <s v="DN-010903"/>
    <x v="2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09566"/>
  </r>
  <r>
    <n v="33"/>
    <x v="0"/>
    <x v="0"/>
    <x v="0"/>
    <s v="PO30956"/>
    <s v="DN-010903"/>
    <x v="2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09567"/>
  </r>
  <r>
    <n v="34"/>
    <x v="0"/>
    <x v="0"/>
    <x v="0"/>
    <s v="PO30956"/>
    <s v="DN-010903"/>
    <x v="2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09568"/>
  </r>
  <r>
    <n v="35"/>
    <x v="0"/>
    <x v="0"/>
    <x v="0"/>
    <s v="PO30956"/>
    <s v="DN-010903"/>
    <x v="2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09569"/>
  </r>
  <r>
    <n v="36"/>
    <x v="0"/>
    <x v="0"/>
    <x v="0"/>
    <s v="PO30960"/>
    <s v="DN-010904"/>
    <x v="2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09601"/>
  </r>
  <r>
    <n v="37"/>
    <x v="0"/>
    <x v="0"/>
    <x v="0"/>
    <s v="PO30960"/>
    <s v="DN-010904"/>
    <x v="2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09602"/>
  </r>
  <r>
    <n v="38"/>
    <x v="0"/>
    <x v="0"/>
    <x v="0"/>
    <s v="PO30960"/>
    <s v="DN-010904"/>
    <x v="2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09603"/>
  </r>
  <r>
    <n v="39"/>
    <x v="0"/>
    <x v="0"/>
    <x v="0"/>
    <s v="PO30960"/>
    <s v="DN-010904"/>
    <x v="2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09604"/>
  </r>
  <r>
    <n v="40"/>
    <x v="0"/>
    <x v="0"/>
    <x v="0"/>
    <s v="PO30960"/>
    <s v="DN-010904"/>
    <x v="2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09605"/>
  </r>
  <r>
    <n v="41"/>
    <x v="0"/>
    <x v="0"/>
    <x v="0"/>
    <s v="PO30960"/>
    <s v="DN-010904"/>
    <x v="2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09606"/>
  </r>
  <r>
    <n v="42"/>
    <x v="0"/>
    <x v="0"/>
    <x v="0"/>
    <s v="PO30960"/>
    <s v="DN-010904"/>
    <x v="2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09607"/>
  </r>
  <r>
    <n v="43"/>
    <x v="0"/>
    <x v="0"/>
    <x v="0"/>
    <s v="PO30960"/>
    <s v="DN-010904"/>
    <x v="2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09608"/>
  </r>
  <r>
    <n v="44"/>
    <x v="0"/>
    <x v="0"/>
    <x v="0"/>
    <s v="PO30960"/>
    <s v="DN-010904"/>
    <x v="2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09609"/>
  </r>
  <r>
    <n v="45"/>
    <x v="0"/>
    <x v="0"/>
    <x v="0"/>
    <s v="PO30960"/>
    <s v="DN-010904"/>
    <x v="2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096010"/>
  </r>
  <r>
    <n v="46"/>
    <x v="0"/>
    <x v="0"/>
    <x v="0"/>
    <s v="PO30960"/>
    <s v="DN-010904"/>
    <x v="2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6011"/>
  </r>
  <r>
    <n v="47"/>
    <x v="0"/>
    <x v="0"/>
    <x v="0"/>
    <s v="PO30957"/>
    <s v="DN-010905"/>
    <x v="3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09571"/>
  </r>
  <r>
    <n v="48"/>
    <x v="0"/>
    <x v="0"/>
    <x v="0"/>
    <s v="PO30957"/>
    <s v="DN-010905"/>
    <x v="3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09572"/>
  </r>
  <r>
    <n v="49"/>
    <x v="0"/>
    <x v="0"/>
    <x v="0"/>
    <s v="PO30957"/>
    <s v="DN-010905"/>
    <x v="3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09573"/>
  </r>
  <r>
    <n v="50"/>
    <x v="0"/>
    <x v="0"/>
    <x v="0"/>
    <s v="PO30957"/>
    <s v="DN-010905"/>
    <x v="3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09574"/>
  </r>
  <r>
    <n v="51"/>
    <x v="0"/>
    <x v="0"/>
    <x v="0"/>
    <s v="PO30957"/>
    <s v="DN-010905"/>
    <x v="3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09575"/>
  </r>
  <r>
    <n v="52"/>
    <x v="0"/>
    <x v="0"/>
    <x v="0"/>
    <s v="PO30957"/>
    <s v="DN-010905"/>
    <x v="3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09576"/>
  </r>
  <r>
    <n v="53"/>
    <x v="0"/>
    <x v="0"/>
    <x v="0"/>
    <s v="PO30961"/>
    <s v="DN-010906"/>
    <x v="3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09611"/>
  </r>
  <r>
    <n v="54"/>
    <x v="0"/>
    <x v="0"/>
    <x v="0"/>
    <s v="PO30961"/>
    <s v="DN-010906"/>
    <x v="3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09612"/>
  </r>
  <r>
    <n v="55"/>
    <x v="0"/>
    <x v="0"/>
    <x v="0"/>
    <s v="PO30961"/>
    <s v="DN-010906"/>
    <x v="3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09613"/>
  </r>
  <r>
    <n v="56"/>
    <x v="0"/>
    <x v="0"/>
    <x v="0"/>
    <s v="PO30961"/>
    <s v="DN-010906"/>
    <x v="3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09614"/>
  </r>
  <r>
    <n v="57"/>
    <x v="0"/>
    <x v="0"/>
    <x v="0"/>
    <s v="PO30961"/>
    <s v="DN-010906"/>
    <x v="3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09615"/>
  </r>
  <r>
    <n v="58"/>
    <x v="0"/>
    <x v="0"/>
    <x v="0"/>
    <s v="PO30961"/>
    <s v="DN-010906"/>
    <x v="3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09616"/>
  </r>
  <r>
    <n v="59"/>
    <x v="0"/>
    <x v="0"/>
    <x v="0"/>
    <s v="PO30961"/>
    <s v="DN-010906"/>
    <x v="3"/>
    <s v="900036"/>
    <s v="HF-0011"/>
    <x v="17"/>
    <x v="2"/>
    <x v="1"/>
    <x v="1"/>
    <x v="1"/>
    <n v="1.3824000000000001"/>
    <x v="0"/>
    <x v="0"/>
    <n v="2.7648000000000001"/>
    <x v="0"/>
    <x v="0"/>
    <x v="0"/>
    <x v="1"/>
    <x v="0"/>
    <x v="5"/>
    <s v="PO309617"/>
  </r>
  <r>
    <n v="60"/>
    <x v="0"/>
    <x v="0"/>
    <x v="0"/>
    <s v="PO30961"/>
    <s v="DN-010906"/>
    <x v="3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09618"/>
  </r>
  <r>
    <n v="61"/>
    <x v="0"/>
    <x v="0"/>
    <x v="0"/>
    <s v="PO30961"/>
    <s v="DN-010906"/>
    <x v="3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09619"/>
  </r>
  <r>
    <n v="62"/>
    <x v="0"/>
    <x v="0"/>
    <x v="0"/>
    <s v="PO30961"/>
    <s v="DN-010906"/>
    <x v="3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096110"/>
  </r>
  <r>
    <n v="63"/>
    <x v="0"/>
    <x v="0"/>
    <x v="0"/>
    <s v="PO30961"/>
    <s v="DN-010906"/>
    <x v="3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6111"/>
  </r>
  <r>
    <n v="64"/>
    <x v="0"/>
    <x v="0"/>
    <x v="0"/>
    <s v="PO30961"/>
    <s v="DN-010906"/>
    <x v="3"/>
    <s v="900152"/>
    <s v="V-0102"/>
    <x v="22"/>
    <x v="5"/>
    <x v="2"/>
    <x v="3"/>
    <x v="1"/>
    <n v="3.12"/>
    <x v="0"/>
    <x v="0"/>
    <n v="15.6"/>
    <x v="0"/>
    <x v="0"/>
    <x v="0"/>
    <x v="1"/>
    <x v="0"/>
    <x v="6"/>
    <s v="PO3096112"/>
  </r>
  <r>
    <n v="65"/>
    <x v="0"/>
    <x v="0"/>
    <x v="0"/>
    <s v="PO30958"/>
    <s v="DN-010907"/>
    <x v="4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09581"/>
  </r>
  <r>
    <n v="66"/>
    <x v="0"/>
    <x v="0"/>
    <x v="0"/>
    <s v="PO30958"/>
    <s v="DN-010907"/>
    <x v="4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09582"/>
  </r>
  <r>
    <n v="67"/>
    <x v="0"/>
    <x v="0"/>
    <x v="0"/>
    <s v="PO30958"/>
    <s v="DN-010907"/>
    <x v="4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09583"/>
  </r>
  <r>
    <n v="68"/>
    <x v="0"/>
    <x v="0"/>
    <x v="0"/>
    <s v="PO30958"/>
    <s v="DN-010907"/>
    <x v="4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09584"/>
  </r>
  <r>
    <n v="69"/>
    <x v="0"/>
    <x v="0"/>
    <x v="0"/>
    <s v="PO30958"/>
    <s v="DN-010907"/>
    <x v="4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09585"/>
  </r>
  <r>
    <n v="70"/>
    <x v="0"/>
    <x v="0"/>
    <x v="0"/>
    <s v="PO30958"/>
    <s v="DN-010907"/>
    <x v="4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09586"/>
  </r>
  <r>
    <n v="71"/>
    <x v="0"/>
    <x v="0"/>
    <x v="0"/>
    <s v="PO30962"/>
    <s v="DN-010908"/>
    <x v="4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09621"/>
  </r>
  <r>
    <n v="72"/>
    <x v="0"/>
    <x v="0"/>
    <x v="0"/>
    <s v="PO30962"/>
    <s v="DN-010908"/>
    <x v="4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09622"/>
  </r>
  <r>
    <n v="73"/>
    <x v="0"/>
    <x v="0"/>
    <x v="0"/>
    <s v="PO30962"/>
    <s v="DN-010908"/>
    <x v="4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09623"/>
  </r>
  <r>
    <n v="74"/>
    <x v="0"/>
    <x v="0"/>
    <x v="0"/>
    <s v="PO30962"/>
    <s v="DN-010908"/>
    <x v="4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09624"/>
  </r>
  <r>
    <n v="75"/>
    <x v="0"/>
    <x v="0"/>
    <x v="0"/>
    <s v="PO30962"/>
    <s v="DN-010908"/>
    <x v="4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09625"/>
  </r>
  <r>
    <n v="76"/>
    <x v="0"/>
    <x v="0"/>
    <x v="0"/>
    <s v="PO30962"/>
    <s v="DN-010908"/>
    <x v="4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09626"/>
  </r>
  <r>
    <n v="77"/>
    <x v="0"/>
    <x v="0"/>
    <x v="0"/>
    <s v="PO30962"/>
    <s v="DN-010908"/>
    <x v="4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09627"/>
  </r>
  <r>
    <n v="78"/>
    <x v="0"/>
    <x v="0"/>
    <x v="0"/>
    <s v="PO30962"/>
    <s v="DN-010908"/>
    <x v="4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09628"/>
  </r>
  <r>
    <n v="79"/>
    <x v="0"/>
    <x v="0"/>
    <x v="0"/>
    <s v="PO30962"/>
    <s v="DN-010908"/>
    <x v="4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09629"/>
  </r>
  <r>
    <n v="80"/>
    <x v="0"/>
    <x v="0"/>
    <x v="0"/>
    <s v="PO30962"/>
    <s v="DN-010908"/>
    <x v="4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096210"/>
  </r>
  <r>
    <n v="81"/>
    <x v="0"/>
    <x v="0"/>
    <x v="0"/>
    <s v="PO30962"/>
    <s v="DN-010908"/>
    <x v="4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6211"/>
  </r>
  <r>
    <n v="82"/>
    <x v="0"/>
    <x v="0"/>
    <x v="0"/>
    <s v="PO30954"/>
    <s v="DN-010909"/>
    <x v="5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09541"/>
  </r>
  <r>
    <n v="83"/>
    <x v="0"/>
    <x v="0"/>
    <x v="0"/>
    <s v="PO30954"/>
    <s v="DN-010909"/>
    <x v="5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09542"/>
  </r>
  <r>
    <n v="84"/>
    <x v="0"/>
    <x v="0"/>
    <x v="0"/>
    <s v="PO30954"/>
    <s v="DN-010909"/>
    <x v="5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09543"/>
  </r>
  <r>
    <n v="85"/>
    <x v="0"/>
    <x v="0"/>
    <x v="0"/>
    <s v="PO30954"/>
    <s v="DN-010909"/>
    <x v="5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09544"/>
  </r>
  <r>
    <n v="86"/>
    <x v="0"/>
    <x v="0"/>
    <x v="0"/>
    <s v="PO30954"/>
    <s v="DN-010909"/>
    <x v="5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09545"/>
  </r>
  <r>
    <n v="87"/>
    <x v="0"/>
    <x v="0"/>
    <x v="0"/>
    <s v="PO30954"/>
    <s v="DN-010909"/>
    <x v="5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09546"/>
  </r>
  <r>
    <n v="88"/>
    <x v="0"/>
    <x v="0"/>
    <x v="0"/>
    <s v="PO30953"/>
    <s v="DN-010910"/>
    <x v="5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09531"/>
  </r>
  <r>
    <n v="89"/>
    <x v="0"/>
    <x v="0"/>
    <x v="0"/>
    <s v="PO30953"/>
    <s v="DN-010910"/>
    <x v="5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09532"/>
  </r>
  <r>
    <n v="90"/>
    <x v="0"/>
    <x v="0"/>
    <x v="0"/>
    <s v="PO30953"/>
    <s v="DN-010910"/>
    <x v="5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09533"/>
  </r>
  <r>
    <n v="91"/>
    <x v="0"/>
    <x v="0"/>
    <x v="0"/>
    <s v="PO30953"/>
    <s v="DN-010910"/>
    <x v="5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09534"/>
  </r>
  <r>
    <n v="92"/>
    <x v="0"/>
    <x v="0"/>
    <x v="0"/>
    <s v="PO30953"/>
    <s v="DN-010910"/>
    <x v="5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09535"/>
  </r>
  <r>
    <n v="93"/>
    <x v="0"/>
    <x v="0"/>
    <x v="0"/>
    <s v="PO30953"/>
    <s v="DN-010910"/>
    <x v="5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09536"/>
  </r>
  <r>
    <n v="94"/>
    <x v="0"/>
    <x v="0"/>
    <x v="0"/>
    <s v="PO30953"/>
    <s v="DN-010910"/>
    <x v="5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09537"/>
  </r>
  <r>
    <n v="95"/>
    <x v="0"/>
    <x v="0"/>
    <x v="0"/>
    <s v="PO30953"/>
    <s v="DN-010910"/>
    <x v="5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09538"/>
  </r>
  <r>
    <n v="96"/>
    <x v="0"/>
    <x v="0"/>
    <x v="0"/>
    <s v="PO30953"/>
    <s v="DN-010910"/>
    <x v="5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09539"/>
  </r>
  <r>
    <n v="97"/>
    <x v="0"/>
    <x v="0"/>
    <x v="0"/>
    <s v="PO30953"/>
    <s v="DN-010910"/>
    <x v="5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095310"/>
  </r>
  <r>
    <n v="98"/>
    <x v="0"/>
    <x v="0"/>
    <x v="0"/>
    <s v="PO30953"/>
    <s v="DN-010910"/>
    <x v="5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5311"/>
  </r>
  <r>
    <n v="99"/>
    <x v="0"/>
    <x v="0"/>
    <x v="0"/>
    <s v="PO30953"/>
    <s v="DN-010910"/>
    <x v="5"/>
    <s v="900152"/>
    <s v="V-0102"/>
    <x v="22"/>
    <x v="5"/>
    <x v="2"/>
    <x v="1"/>
    <x v="1"/>
    <n v="3.12"/>
    <x v="0"/>
    <x v="0"/>
    <n v="6.24"/>
    <x v="0"/>
    <x v="0"/>
    <x v="0"/>
    <x v="1"/>
    <x v="0"/>
    <x v="6"/>
    <s v="PO3095312"/>
  </r>
  <r>
    <n v="100"/>
    <x v="0"/>
    <x v="0"/>
    <x v="0"/>
    <s v="PO30953"/>
    <s v="DN-010910"/>
    <x v="5"/>
    <s v="900151"/>
    <s v="V-0120"/>
    <x v="28"/>
    <x v="5"/>
    <x v="2"/>
    <x v="1"/>
    <x v="1"/>
    <n v="3.36"/>
    <x v="0"/>
    <x v="0"/>
    <n v="6.72"/>
    <x v="0"/>
    <x v="0"/>
    <x v="0"/>
    <x v="1"/>
    <x v="0"/>
    <x v="6"/>
    <s v="PO3095313"/>
  </r>
  <r>
    <n v="101"/>
    <x v="0"/>
    <x v="0"/>
    <x v="0"/>
    <s v="PO30953"/>
    <s v="DN-010910"/>
    <x v="5"/>
    <s v="900270"/>
    <s v="I-0099"/>
    <x v="29"/>
    <x v="9"/>
    <x v="5"/>
    <x v="4"/>
    <x v="1"/>
    <n v="0.72"/>
    <x v="0"/>
    <x v="0"/>
    <n v="2.16"/>
    <x v="0"/>
    <x v="0"/>
    <x v="0"/>
    <x v="1"/>
    <x v="0"/>
    <x v="7"/>
    <s v="PO3095314"/>
  </r>
  <r>
    <n v="102"/>
    <x v="0"/>
    <x v="0"/>
    <x v="0"/>
    <s v="PO30963"/>
    <s v="DN-010911"/>
    <x v="6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09631"/>
  </r>
  <r>
    <n v="103"/>
    <x v="0"/>
    <x v="0"/>
    <x v="0"/>
    <s v="PO30963"/>
    <s v="DN-010911"/>
    <x v="6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09632"/>
  </r>
  <r>
    <n v="104"/>
    <x v="0"/>
    <x v="0"/>
    <x v="0"/>
    <s v="PO30963"/>
    <s v="DN-010911"/>
    <x v="6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09633"/>
  </r>
  <r>
    <n v="105"/>
    <x v="0"/>
    <x v="0"/>
    <x v="0"/>
    <s v="PO30963"/>
    <s v="DN-010911"/>
    <x v="6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09634"/>
  </r>
  <r>
    <n v="106"/>
    <x v="0"/>
    <x v="0"/>
    <x v="0"/>
    <s v="PO30963"/>
    <s v="DN-010911"/>
    <x v="6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09635"/>
  </r>
  <r>
    <n v="107"/>
    <x v="0"/>
    <x v="0"/>
    <x v="0"/>
    <s v="PO30963"/>
    <s v="DN-010911"/>
    <x v="6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09636"/>
  </r>
  <r>
    <n v="108"/>
    <x v="0"/>
    <x v="0"/>
    <x v="0"/>
    <s v="PO30963"/>
    <s v="DN-010911"/>
    <x v="6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09637"/>
  </r>
  <r>
    <n v="109"/>
    <x v="0"/>
    <x v="0"/>
    <x v="0"/>
    <s v="PO30963"/>
    <s v="DN-010911"/>
    <x v="6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09638"/>
  </r>
  <r>
    <n v="110"/>
    <x v="0"/>
    <x v="0"/>
    <x v="0"/>
    <s v="PO30963"/>
    <s v="DN-010911"/>
    <x v="6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09639"/>
  </r>
  <r>
    <n v="111"/>
    <x v="0"/>
    <x v="0"/>
    <x v="0"/>
    <s v="PO30964"/>
    <s v="DN-010912"/>
    <x v="6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09641"/>
  </r>
  <r>
    <n v="112"/>
    <x v="0"/>
    <x v="0"/>
    <x v="0"/>
    <s v="PO30964"/>
    <s v="DN-010912"/>
    <x v="6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09642"/>
  </r>
  <r>
    <n v="113"/>
    <x v="0"/>
    <x v="0"/>
    <x v="0"/>
    <s v="PO30964"/>
    <s v="DN-010912"/>
    <x v="6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09643"/>
  </r>
  <r>
    <n v="114"/>
    <x v="0"/>
    <x v="0"/>
    <x v="0"/>
    <s v="PO30964"/>
    <s v="DN-010912"/>
    <x v="6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09644"/>
  </r>
  <r>
    <n v="115"/>
    <x v="0"/>
    <x v="0"/>
    <x v="0"/>
    <s v="PO30964"/>
    <s v="DN-010912"/>
    <x v="6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09645"/>
  </r>
  <r>
    <n v="116"/>
    <x v="0"/>
    <x v="0"/>
    <x v="0"/>
    <s v="PO30964"/>
    <s v="DN-010912"/>
    <x v="6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09646"/>
  </r>
  <r>
    <n v="117"/>
    <x v="0"/>
    <x v="0"/>
    <x v="0"/>
    <s v="PO30964"/>
    <s v="DN-010912"/>
    <x v="6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09647"/>
  </r>
  <r>
    <n v="118"/>
    <x v="0"/>
    <x v="0"/>
    <x v="0"/>
    <s v="PO30964"/>
    <s v="DN-010912"/>
    <x v="6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09648"/>
  </r>
  <r>
    <n v="119"/>
    <x v="0"/>
    <x v="0"/>
    <x v="0"/>
    <s v="PO30964"/>
    <s v="DN-010912"/>
    <x v="6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09649"/>
  </r>
  <r>
    <n v="120"/>
    <x v="0"/>
    <x v="0"/>
    <x v="0"/>
    <s v="PO30964"/>
    <s v="DN-010912"/>
    <x v="6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096410"/>
  </r>
  <r>
    <n v="121"/>
    <x v="0"/>
    <x v="0"/>
    <x v="0"/>
    <s v="PO30964"/>
    <s v="DN-010912"/>
    <x v="6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096411"/>
  </r>
  <r>
    <n v="122"/>
    <x v="0"/>
    <x v="0"/>
    <x v="0"/>
    <s v="PO30964"/>
    <s v="DN-010912"/>
    <x v="6"/>
    <s v="900152"/>
    <s v="V-0102"/>
    <x v="22"/>
    <x v="5"/>
    <x v="2"/>
    <x v="3"/>
    <x v="1"/>
    <n v="3.12"/>
    <x v="0"/>
    <x v="0"/>
    <n v="15.6"/>
    <x v="0"/>
    <x v="0"/>
    <x v="0"/>
    <x v="1"/>
    <x v="0"/>
    <x v="6"/>
    <s v="PO3096412"/>
  </r>
  <r>
    <n v="123"/>
    <x v="0"/>
    <x v="0"/>
    <x v="0"/>
    <s v="PO30964"/>
    <s v="DN-010912"/>
    <x v="6"/>
    <s v="900153"/>
    <s v="V-0038"/>
    <x v="23"/>
    <x v="5"/>
    <x v="2"/>
    <x v="4"/>
    <x v="1"/>
    <n v="0.84"/>
    <x v="0"/>
    <x v="0"/>
    <n v="2.52"/>
    <x v="0"/>
    <x v="0"/>
    <x v="0"/>
    <x v="1"/>
    <x v="0"/>
    <x v="6"/>
    <s v="PO3096413"/>
  </r>
  <r>
    <n v="124"/>
    <x v="0"/>
    <x v="0"/>
    <x v="0"/>
    <s v="PO30964"/>
    <s v="DN-010912"/>
    <x v="6"/>
    <s v="900294"/>
    <s v="I-0050"/>
    <x v="30"/>
    <x v="5"/>
    <x v="2"/>
    <x v="1"/>
    <x v="1"/>
    <n v="4.92"/>
    <x v="0"/>
    <x v="0"/>
    <n v="9.84"/>
    <x v="0"/>
    <x v="0"/>
    <x v="0"/>
    <x v="1"/>
    <x v="0"/>
    <x v="9"/>
    <s v="PO3096414"/>
  </r>
  <r>
    <n v="125"/>
    <x v="0"/>
    <x v="0"/>
    <x v="0"/>
    <s v="PO30964"/>
    <s v="DN-010912"/>
    <x v="6"/>
    <s v="900278"/>
    <s v="C-0023"/>
    <x v="31"/>
    <x v="10"/>
    <x v="5"/>
    <x v="5"/>
    <x v="1"/>
    <n v="5.16"/>
    <x v="0"/>
    <x v="0"/>
    <n v="51.6"/>
    <x v="0"/>
    <x v="0"/>
    <x v="0"/>
    <x v="1"/>
    <x v="2"/>
    <x v="8"/>
    <s v="PO3096415"/>
  </r>
  <r>
    <n v="126"/>
    <x v="0"/>
    <x v="0"/>
    <x v="0"/>
    <s v="PO30964"/>
    <s v="DN-010912"/>
    <x v="6"/>
    <s v="900269"/>
    <s v="I-0017"/>
    <x v="32"/>
    <x v="11"/>
    <x v="6"/>
    <x v="3"/>
    <x v="2"/>
    <n v="36"/>
    <x v="0"/>
    <x v="0"/>
    <n v="180"/>
    <x v="0"/>
    <x v="0"/>
    <x v="0"/>
    <x v="1"/>
    <x v="0"/>
    <x v="7"/>
    <s v="PO3096416"/>
  </r>
  <r>
    <n v="127"/>
    <x v="0"/>
    <x v="0"/>
    <x v="0"/>
    <s v="PO30964"/>
    <s v="DN-010912"/>
    <x v="6"/>
    <s v="900271"/>
    <s v="I-0212"/>
    <x v="27"/>
    <x v="8"/>
    <x v="4"/>
    <x v="1"/>
    <x v="1"/>
    <n v="22.8"/>
    <x v="0"/>
    <x v="0"/>
    <n v="45.6"/>
    <x v="0"/>
    <x v="0"/>
    <x v="0"/>
    <x v="1"/>
    <x v="0"/>
    <x v="7"/>
    <s v="PO3096417"/>
  </r>
  <r>
    <n v="128"/>
    <x v="0"/>
    <x v="0"/>
    <x v="0"/>
    <s v="PO30966"/>
    <s v="DN-010913"/>
    <x v="1"/>
    <s v="C0101010536"/>
    <s v="KF-0026"/>
    <x v="33"/>
    <x v="9"/>
    <x v="2"/>
    <x v="0"/>
    <x v="1"/>
    <n v="6.9239999999999995"/>
    <x v="0"/>
    <x v="0"/>
    <n v="6.9240000000000004"/>
    <x v="0"/>
    <x v="0"/>
    <x v="0"/>
    <x v="1"/>
    <x v="0"/>
    <x v="9"/>
    <s v="PO309661"/>
  </r>
  <r>
    <n v="129"/>
    <x v="0"/>
    <x v="0"/>
    <x v="0"/>
    <s v="PO30967"/>
    <s v="DN-010914"/>
    <x v="1"/>
    <s v="C0101010534"/>
    <s v="RF-0001"/>
    <x v="34"/>
    <x v="9"/>
    <x v="2"/>
    <x v="4"/>
    <x v="1"/>
    <n v="4.74"/>
    <x v="0"/>
    <x v="0"/>
    <n v="14.22"/>
    <x v="0"/>
    <x v="0"/>
    <x v="0"/>
    <x v="1"/>
    <x v="0"/>
    <x v="9"/>
    <s v="PO309671"/>
  </r>
  <r>
    <n v="130"/>
    <x v="0"/>
    <x v="0"/>
    <x v="0"/>
    <s v="PO30967"/>
    <s v="DN-010914"/>
    <x v="1"/>
    <s v="C0101010535"/>
    <s v="RF-0002"/>
    <x v="35"/>
    <x v="9"/>
    <x v="2"/>
    <x v="1"/>
    <x v="1"/>
    <n v="7.3800000000000008"/>
    <x v="0"/>
    <x v="0"/>
    <n v="14.76"/>
    <x v="0"/>
    <x v="0"/>
    <x v="0"/>
    <x v="1"/>
    <x v="0"/>
    <x v="9"/>
    <s v="PO309672"/>
  </r>
  <r>
    <n v="131"/>
    <x v="0"/>
    <x v="0"/>
    <x v="0"/>
    <s v="PO30967"/>
    <s v="DN-010914"/>
    <x v="1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09673"/>
  </r>
  <r>
    <n v="132"/>
    <x v="0"/>
    <x v="0"/>
    <x v="0"/>
    <s v="PO30967"/>
    <s v="DN-010914"/>
    <x v="1"/>
    <s v="900117"/>
    <s v="KF-0004"/>
    <x v="37"/>
    <x v="9"/>
    <x v="5"/>
    <x v="3"/>
    <x v="3"/>
    <n v="6"/>
    <x v="0"/>
    <x v="0"/>
    <n v="30"/>
    <x v="0"/>
    <x v="0"/>
    <x v="0"/>
    <x v="1"/>
    <x v="0"/>
    <x v="9"/>
    <s v="PO309674"/>
  </r>
  <r>
    <n v="133"/>
    <x v="0"/>
    <x v="0"/>
    <x v="0"/>
    <s v="PO30967"/>
    <s v="DN-010914"/>
    <x v="1"/>
    <s v="900116"/>
    <s v="KF-0003"/>
    <x v="38"/>
    <x v="9"/>
    <x v="5"/>
    <x v="0"/>
    <x v="1"/>
    <n v="3.6"/>
    <x v="0"/>
    <x v="0"/>
    <n v="3.6"/>
    <x v="0"/>
    <x v="0"/>
    <x v="0"/>
    <x v="1"/>
    <x v="0"/>
    <x v="9"/>
    <s v="PO309675"/>
  </r>
  <r>
    <n v="134"/>
    <x v="0"/>
    <x v="0"/>
    <x v="0"/>
    <s v="PO30967"/>
    <s v="DN-010914"/>
    <x v="1"/>
    <s v="900121"/>
    <s v="KF-0008"/>
    <x v="39"/>
    <x v="12"/>
    <x v="5"/>
    <x v="5"/>
    <x v="1"/>
    <n v="3.67"/>
    <x v="0"/>
    <x v="0"/>
    <n v="36.700000000000003"/>
    <x v="0"/>
    <x v="0"/>
    <x v="0"/>
    <x v="1"/>
    <x v="0"/>
    <x v="9"/>
    <s v="PO309676"/>
  </r>
  <r>
    <n v="135"/>
    <x v="0"/>
    <x v="0"/>
    <x v="0"/>
    <s v="PO30967"/>
    <s v="DN-010914"/>
    <x v="1"/>
    <s v="900125"/>
    <s v="KF-0012"/>
    <x v="40"/>
    <x v="9"/>
    <x v="5"/>
    <x v="0"/>
    <x v="1"/>
    <n v="7.8"/>
    <x v="0"/>
    <x v="0"/>
    <n v="7.8"/>
    <x v="0"/>
    <x v="0"/>
    <x v="0"/>
    <x v="1"/>
    <x v="0"/>
    <x v="9"/>
    <s v="PO309677"/>
  </r>
  <r>
    <n v="136"/>
    <x v="0"/>
    <x v="0"/>
    <x v="0"/>
    <s v="PO30967"/>
    <s v="DN-010914"/>
    <x v="1"/>
    <s v="900122"/>
    <s v="KF-0009"/>
    <x v="41"/>
    <x v="9"/>
    <x v="5"/>
    <x v="0"/>
    <x v="1"/>
    <n v="7.2"/>
    <x v="0"/>
    <x v="0"/>
    <n v="7.2"/>
    <x v="0"/>
    <x v="0"/>
    <x v="0"/>
    <x v="1"/>
    <x v="0"/>
    <x v="9"/>
    <s v="PO309678"/>
  </r>
  <r>
    <n v="137"/>
    <x v="0"/>
    <x v="0"/>
    <x v="0"/>
    <s v="PO30967"/>
    <s v="DN-010914"/>
    <x v="1"/>
    <s v="900118"/>
    <s v="KF-0005"/>
    <x v="42"/>
    <x v="9"/>
    <x v="5"/>
    <x v="4"/>
    <x v="1"/>
    <n v="5.76"/>
    <x v="0"/>
    <x v="0"/>
    <n v="17.28"/>
    <x v="0"/>
    <x v="0"/>
    <x v="0"/>
    <x v="1"/>
    <x v="0"/>
    <x v="9"/>
    <s v="PO309679"/>
  </r>
  <r>
    <n v="138"/>
    <x v="0"/>
    <x v="0"/>
    <x v="0"/>
    <s v="PO30967"/>
    <s v="DN-010914"/>
    <x v="1"/>
    <s v="900123"/>
    <s v="KF-0010"/>
    <x v="43"/>
    <x v="9"/>
    <x v="5"/>
    <x v="0"/>
    <x v="1"/>
    <n v="5.16"/>
    <x v="0"/>
    <x v="0"/>
    <n v="5.16"/>
    <x v="0"/>
    <x v="0"/>
    <x v="0"/>
    <x v="1"/>
    <x v="0"/>
    <x v="9"/>
    <s v="PO3096710"/>
  </r>
  <r>
    <n v="139"/>
    <x v="0"/>
    <x v="0"/>
    <x v="0"/>
    <s v="PO30967"/>
    <s v="DN-010914"/>
    <x v="1"/>
    <s v="900126"/>
    <s v="KF-0013"/>
    <x v="44"/>
    <x v="9"/>
    <x v="5"/>
    <x v="0"/>
    <x v="1"/>
    <n v="9.7200000000000006"/>
    <x v="0"/>
    <x v="0"/>
    <n v="9.7200000000000006"/>
    <x v="0"/>
    <x v="0"/>
    <x v="0"/>
    <x v="1"/>
    <x v="0"/>
    <x v="9"/>
    <s v="PO3096711"/>
  </r>
  <r>
    <n v="140"/>
    <x v="0"/>
    <x v="0"/>
    <x v="0"/>
    <s v="PO30967"/>
    <s v="DN-010914"/>
    <x v="1"/>
    <s v="C0101010537"/>
    <s v="KF-0027"/>
    <x v="45"/>
    <x v="9"/>
    <x v="2"/>
    <x v="0"/>
    <x v="1"/>
    <n v="7.4550000000000001"/>
    <x v="0"/>
    <x v="0"/>
    <n v="7.4550000000000001"/>
    <x v="0"/>
    <x v="0"/>
    <x v="0"/>
    <x v="1"/>
    <x v="0"/>
    <x v="9"/>
    <s v="PO3096712"/>
  </r>
  <r>
    <n v="141"/>
    <x v="0"/>
    <x v="0"/>
    <x v="0"/>
    <s v="PO30967"/>
    <s v="DN-010914"/>
    <x v="1"/>
    <s v="8852043005014"/>
    <s v="O-0164"/>
    <x v="46"/>
    <x v="13"/>
    <x v="5"/>
    <x v="0"/>
    <x v="1"/>
    <n v="6.96"/>
    <x v="0"/>
    <x v="0"/>
    <n v="6.96"/>
    <x v="0"/>
    <x v="0"/>
    <x v="0"/>
    <x v="1"/>
    <x v="0"/>
    <x v="10"/>
    <s v="PO3096713"/>
  </r>
  <r>
    <n v="142"/>
    <x v="0"/>
    <x v="0"/>
    <x v="0"/>
    <s v="PO30967"/>
    <s v="DN-010914"/>
    <x v="1"/>
    <n v="0"/>
    <s v="O-0163"/>
    <x v="47"/>
    <x v="13"/>
    <x v="5"/>
    <x v="0"/>
    <x v="1"/>
    <n v="4.6440000000000001"/>
    <x v="0"/>
    <x v="0"/>
    <n v="4.6440000000000001"/>
    <x v="0"/>
    <x v="0"/>
    <x v="0"/>
    <x v="1"/>
    <x v="0"/>
    <x v="10"/>
    <s v="PO3096714"/>
  </r>
  <r>
    <n v="143"/>
    <x v="0"/>
    <x v="0"/>
    <x v="0"/>
    <s v="PO30968"/>
    <s v="DN-010915"/>
    <x v="2"/>
    <s v="C0101010534"/>
    <s v="RF-0001"/>
    <x v="34"/>
    <x v="9"/>
    <x v="2"/>
    <x v="0"/>
    <x v="1"/>
    <n v="4.74"/>
    <x v="0"/>
    <x v="0"/>
    <n v="4.74"/>
    <x v="0"/>
    <x v="0"/>
    <x v="0"/>
    <x v="1"/>
    <x v="0"/>
    <x v="9"/>
    <s v="PO309681"/>
  </r>
  <r>
    <n v="144"/>
    <x v="0"/>
    <x v="0"/>
    <x v="0"/>
    <s v="PO30968"/>
    <s v="DN-010915"/>
    <x v="2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09682"/>
  </r>
  <r>
    <n v="145"/>
    <x v="0"/>
    <x v="0"/>
    <x v="0"/>
    <s v="PO30968"/>
    <s v="DN-010915"/>
    <x v="2"/>
    <s v="900117"/>
    <s v="KF-0004"/>
    <x v="37"/>
    <x v="9"/>
    <x v="5"/>
    <x v="5"/>
    <x v="3"/>
    <n v="6"/>
    <x v="0"/>
    <x v="0"/>
    <n v="60"/>
    <x v="0"/>
    <x v="0"/>
    <x v="0"/>
    <x v="1"/>
    <x v="0"/>
    <x v="9"/>
    <s v="PO309683"/>
  </r>
  <r>
    <n v="146"/>
    <x v="0"/>
    <x v="0"/>
    <x v="0"/>
    <s v="PO30968"/>
    <s v="DN-010915"/>
    <x v="2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309684"/>
  </r>
  <r>
    <n v="147"/>
    <x v="0"/>
    <x v="0"/>
    <x v="0"/>
    <s v="PO30968"/>
    <s v="DN-010915"/>
    <x v="2"/>
    <s v="C0101010537"/>
    <s v="KF-0027"/>
    <x v="45"/>
    <x v="9"/>
    <x v="2"/>
    <x v="1"/>
    <x v="1"/>
    <n v="7.4550000000000001"/>
    <x v="0"/>
    <x v="0"/>
    <n v="14.91"/>
    <x v="0"/>
    <x v="0"/>
    <x v="0"/>
    <x v="1"/>
    <x v="0"/>
    <x v="9"/>
    <s v="PO309685"/>
  </r>
  <r>
    <n v="148"/>
    <x v="0"/>
    <x v="0"/>
    <x v="0"/>
    <s v="PO30969"/>
    <s v="DN-010916"/>
    <x v="3"/>
    <s v="C0101010536"/>
    <s v="KF-0026"/>
    <x v="33"/>
    <x v="9"/>
    <x v="2"/>
    <x v="5"/>
    <x v="1"/>
    <n v="6.9239999999999995"/>
    <x v="0"/>
    <x v="0"/>
    <n v="69.239999999999995"/>
    <x v="0"/>
    <x v="0"/>
    <x v="0"/>
    <x v="1"/>
    <x v="0"/>
    <x v="9"/>
    <s v="PO309691"/>
  </r>
  <r>
    <n v="149"/>
    <x v="0"/>
    <x v="0"/>
    <x v="0"/>
    <s v="PO30970"/>
    <s v="DN-010917"/>
    <x v="3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09701"/>
  </r>
  <r>
    <n v="150"/>
    <x v="0"/>
    <x v="0"/>
    <x v="0"/>
    <s v="PO30970"/>
    <s v="DN-010917"/>
    <x v="3"/>
    <s v="C0101010535"/>
    <s v="RF-0002"/>
    <x v="35"/>
    <x v="9"/>
    <x v="2"/>
    <x v="6"/>
    <x v="1"/>
    <n v="7.3800000000000008"/>
    <x v="0"/>
    <x v="0"/>
    <n v="29.52"/>
    <x v="0"/>
    <x v="0"/>
    <x v="0"/>
    <x v="1"/>
    <x v="0"/>
    <x v="9"/>
    <s v="PO309702"/>
  </r>
  <r>
    <n v="151"/>
    <x v="0"/>
    <x v="0"/>
    <x v="0"/>
    <s v="PO30970"/>
    <s v="DN-010917"/>
    <x v="3"/>
    <s v="900114"/>
    <s v="KF-0001"/>
    <x v="36"/>
    <x v="9"/>
    <x v="5"/>
    <x v="7"/>
    <x v="1"/>
    <n v="5.76"/>
    <x v="0"/>
    <x v="0"/>
    <n v="86.4"/>
    <x v="0"/>
    <x v="0"/>
    <x v="0"/>
    <x v="1"/>
    <x v="0"/>
    <x v="9"/>
    <s v="PO309703"/>
  </r>
  <r>
    <n v="152"/>
    <x v="0"/>
    <x v="0"/>
    <x v="0"/>
    <s v="PO30970"/>
    <s v="DN-010917"/>
    <x v="3"/>
    <s v="900120"/>
    <s v="KF-0007"/>
    <x v="49"/>
    <x v="12"/>
    <x v="5"/>
    <x v="3"/>
    <x v="1"/>
    <n v="4.9000000000000004"/>
    <x v="0"/>
    <x v="0"/>
    <n v="24.5"/>
    <x v="0"/>
    <x v="0"/>
    <x v="0"/>
    <x v="1"/>
    <x v="0"/>
    <x v="9"/>
    <s v="PO309704"/>
  </r>
  <r>
    <n v="153"/>
    <x v="0"/>
    <x v="0"/>
    <x v="0"/>
    <s v="PO30970"/>
    <s v="DN-010917"/>
    <x v="3"/>
    <s v="900117"/>
    <s v="KF-0004"/>
    <x v="37"/>
    <x v="9"/>
    <x v="5"/>
    <x v="8"/>
    <x v="3"/>
    <n v="6"/>
    <x v="0"/>
    <x v="0"/>
    <n v="42"/>
    <x v="0"/>
    <x v="0"/>
    <x v="0"/>
    <x v="1"/>
    <x v="0"/>
    <x v="9"/>
    <s v="PO309705"/>
  </r>
  <r>
    <n v="154"/>
    <x v="0"/>
    <x v="0"/>
    <x v="0"/>
    <s v="PO30970"/>
    <s v="DN-010917"/>
    <x v="3"/>
    <s v="900116"/>
    <s v="KF-0003"/>
    <x v="38"/>
    <x v="9"/>
    <x v="5"/>
    <x v="3"/>
    <x v="1"/>
    <n v="3.6"/>
    <x v="0"/>
    <x v="0"/>
    <n v="18"/>
    <x v="0"/>
    <x v="0"/>
    <x v="0"/>
    <x v="1"/>
    <x v="0"/>
    <x v="9"/>
    <s v="PO309706"/>
  </r>
  <r>
    <n v="155"/>
    <x v="0"/>
    <x v="0"/>
    <x v="0"/>
    <s v="PO30970"/>
    <s v="DN-010917"/>
    <x v="3"/>
    <s v="900121"/>
    <s v="KF-0008"/>
    <x v="39"/>
    <x v="12"/>
    <x v="5"/>
    <x v="6"/>
    <x v="1"/>
    <n v="3.67"/>
    <x v="0"/>
    <x v="0"/>
    <n v="14.68"/>
    <x v="0"/>
    <x v="0"/>
    <x v="0"/>
    <x v="1"/>
    <x v="0"/>
    <x v="9"/>
    <s v="PO309707"/>
  </r>
  <r>
    <n v="156"/>
    <x v="0"/>
    <x v="0"/>
    <x v="0"/>
    <s v="PO30970"/>
    <s v="DN-010917"/>
    <x v="3"/>
    <s v="900125"/>
    <s v="KF-0012"/>
    <x v="40"/>
    <x v="9"/>
    <x v="5"/>
    <x v="5"/>
    <x v="1"/>
    <n v="7.8"/>
    <x v="0"/>
    <x v="0"/>
    <n v="78"/>
    <x v="0"/>
    <x v="0"/>
    <x v="0"/>
    <x v="1"/>
    <x v="0"/>
    <x v="9"/>
    <s v="PO309708"/>
  </r>
  <r>
    <n v="157"/>
    <x v="0"/>
    <x v="0"/>
    <x v="0"/>
    <s v="PO30970"/>
    <s v="DN-010917"/>
    <x v="3"/>
    <s v="900118"/>
    <s v="KF-0005"/>
    <x v="42"/>
    <x v="9"/>
    <x v="5"/>
    <x v="5"/>
    <x v="1"/>
    <n v="5.76"/>
    <x v="0"/>
    <x v="0"/>
    <n v="57.6"/>
    <x v="0"/>
    <x v="0"/>
    <x v="0"/>
    <x v="1"/>
    <x v="0"/>
    <x v="9"/>
    <s v="PO309709"/>
  </r>
  <r>
    <n v="158"/>
    <x v="0"/>
    <x v="0"/>
    <x v="0"/>
    <s v="PO30970"/>
    <s v="DN-010917"/>
    <x v="3"/>
    <s v="900115"/>
    <s v="KF-0002"/>
    <x v="48"/>
    <x v="9"/>
    <x v="5"/>
    <x v="5"/>
    <x v="3"/>
    <n v="6"/>
    <x v="0"/>
    <x v="0"/>
    <n v="60"/>
    <x v="0"/>
    <x v="0"/>
    <x v="0"/>
    <x v="1"/>
    <x v="0"/>
    <x v="9"/>
    <s v="PO3097010"/>
  </r>
  <r>
    <n v="159"/>
    <x v="0"/>
    <x v="0"/>
    <x v="0"/>
    <s v="PO30970"/>
    <s v="DN-010917"/>
    <x v="3"/>
    <s v="900126"/>
    <s v="KF-0013"/>
    <x v="44"/>
    <x v="9"/>
    <x v="5"/>
    <x v="1"/>
    <x v="1"/>
    <n v="9.7200000000000006"/>
    <x v="0"/>
    <x v="0"/>
    <n v="19.440000000000001"/>
    <x v="0"/>
    <x v="0"/>
    <x v="0"/>
    <x v="1"/>
    <x v="0"/>
    <x v="9"/>
    <s v="PO3097011"/>
  </r>
  <r>
    <n v="160"/>
    <x v="0"/>
    <x v="0"/>
    <x v="0"/>
    <s v="PO30970"/>
    <s v="DN-010917"/>
    <x v="3"/>
    <s v="8852043005014"/>
    <s v="O-0164"/>
    <x v="46"/>
    <x v="13"/>
    <x v="5"/>
    <x v="9"/>
    <x v="1"/>
    <n v="6.96"/>
    <x v="0"/>
    <x v="0"/>
    <n v="139.19999999999999"/>
    <x v="0"/>
    <x v="0"/>
    <x v="0"/>
    <x v="1"/>
    <x v="0"/>
    <x v="10"/>
    <s v="PO3097012"/>
  </r>
  <r>
    <n v="161"/>
    <x v="0"/>
    <x v="0"/>
    <x v="0"/>
    <s v="PO30970"/>
    <s v="DN-010917"/>
    <x v="3"/>
    <n v="0"/>
    <s v="O-0163"/>
    <x v="47"/>
    <x v="13"/>
    <x v="5"/>
    <x v="10"/>
    <x v="1"/>
    <n v="4.6440000000000001"/>
    <x v="0"/>
    <x v="0"/>
    <n v="185.76"/>
    <x v="0"/>
    <x v="0"/>
    <x v="0"/>
    <x v="1"/>
    <x v="0"/>
    <x v="10"/>
    <s v="PO3097013"/>
  </r>
  <r>
    <n v="162"/>
    <x v="0"/>
    <x v="0"/>
    <x v="0"/>
    <s v="PO30970"/>
    <s v="DN-010917"/>
    <x v="3"/>
    <n v="0"/>
    <s v="M-0099"/>
    <x v="50"/>
    <x v="9"/>
    <x v="2"/>
    <x v="3"/>
    <x v="1"/>
    <n v="15.6"/>
    <x v="0"/>
    <x v="0"/>
    <n v="78"/>
    <x v="0"/>
    <x v="0"/>
    <x v="0"/>
    <x v="1"/>
    <x v="0"/>
    <x v="10"/>
    <s v="PO3097014"/>
  </r>
  <r>
    <n v="163"/>
    <x v="0"/>
    <x v="0"/>
    <x v="0"/>
    <s v="PO30971"/>
    <s v="DN-010918"/>
    <x v="4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09711"/>
  </r>
  <r>
    <n v="164"/>
    <x v="0"/>
    <x v="0"/>
    <x v="0"/>
    <s v="PO30971"/>
    <s v="DN-010918"/>
    <x v="4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09712"/>
  </r>
  <r>
    <n v="165"/>
    <x v="0"/>
    <x v="0"/>
    <x v="0"/>
    <s v="PO30971"/>
    <s v="DN-010918"/>
    <x v="4"/>
    <s v="900120"/>
    <s v="KF-0007"/>
    <x v="49"/>
    <x v="12"/>
    <x v="5"/>
    <x v="4"/>
    <x v="1"/>
    <n v="4.9000000000000004"/>
    <x v="0"/>
    <x v="0"/>
    <n v="14.7"/>
    <x v="0"/>
    <x v="0"/>
    <x v="0"/>
    <x v="1"/>
    <x v="0"/>
    <x v="9"/>
    <s v="PO309713"/>
  </r>
  <r>
    <n v="166"/>
    <x v="0"/>
    <x v="0"/>
    <x v="0"/>
    <s v="PO30971"/>
    <s v="DN-010918"/>
    <x v="4"/>
    <s v="900117"/>
    <s v="KF-0004"/>
    <x v="37"/>
    <x v="9"/>
    <x v="5"/>
    <x v="5"/>
    <x v="3"/>
    <n v="6"/>
    <x v="0"/>
    <x v="0"/>
    <n v="60"/>
    <x v="0"/>
    <x v="0"/>
    <x v="0"/>
    <x v="1"/>
    <x v="0"/>
    <x v="9"/>
    <s v="PO309714"/>
  </r>
  <r>
    <n v="167"/>
    <x v="0"/>
    <x v="0"/>
    <x v="0"/>
    <s v="PO30971"/>
    <s v="DN-010918"/>
    <x v="4"/>
    <s v="900122"/>
    <s v="KF-0009"/>
    <x v="41"/>
    <x v="9"/>
    <x v="5"/>
    <x v="1"/>
    <x v="1"/>
    <n v="7.2"/>
    <x v="0"/>
    <x v="0"/>
    <n v="14.4"/>
    <x v="0"/>
    <x v="0"/>
    <x v="0"/>
    <x v="1"/>
    <x v="0"/>
    <x v="9"/>
    <s v="PO309715"/>
  </r>
  <r>
    <n v="168"/>
    <x v="0"/>
    <x v="0"/>
    <x v="0"/>
    <s v="PO30971"/>
    <s v="DN-010918"/>
    <x v="4"/>
    <s v="8852043005014"/>
    <s v="O-0164"/>
    <x v="46"/>
    <x v="13"/>
    <x v="5"/>
    <x v="5"/>
    <x v="1"/>
    <n v="6.96"/>
    <x v="0"/>
    <x v="0"/>
    <n v="69.599999999999994"/>
    <x v="0"/>
    <x v="0"/>
    <x v="0"/>
    <x v="1"/>
    <x v="0"/>
    <x v="10"/>
    <s v="PO309716"/>
  </r>
  <r>
    <n v="169"/>
    <x v="0"/>
    <x v="0"/>
    <x v="0"/>
    <s v="PO30971"/>
    <s v="DN-010918"/>
    <x v="4"/>
    <n v="0"/>
    <s v="O-0163"/>
    <x v="47"/>
    <x v="13"/>
    <x v="5"/>
    <x v="11"/>
    <x v="1"/>
    <n v="4.6440000000000001"/>
    <x v="0"/>
    <x v="0"/>
    <n v="88.236000000000004"/>
    <x v="0"/>
    <x v="0"/>
    <x v="0"/>
    <x v="1"/>
    <x v="0"/>
    <x v="10"/>
    <s v="PO309717"/>
  </r>
  <r>
    <n v="170"/>
    <x v="0"/>
    <x v="0"/>
    <x v="0"/>
    <s v="PO03977"/>
    <s v="DN-010919"/>
    <x v="5"/>
    <s v="C0101010534"/>
    <s v="RF-0001"/>
    <x v="34"/>
    <x v="9"/>
    <x v="2"/>
    <x v="5"/>
    <x v="1"/>
    <n v="4.74"/>
    <x v="0"/>
    <x v="0"/>
    <n v="47.4"/>
    <x v="0"/>
    <x v="0"/>
    <x v="0"/>
    <x v="1"/>
    <x v="0"/>
    <x v="9"/>
    <s v="PO039771"/>
  </r>
  <r>
    <n v="171"/>
    <x v="0"/>
    <x v="0"/>
    <x v="0"/>
    <s v="PO03977"/>
    <s v="DN-010919"/>
    <x v="5"/>
    <s v="C0101010535"/>
    <s v="RF-0002"/>
    <x v="35"/>
    <x v="9"/>
    <x v="2"/>
    <x v="5"/>
    <x v="1"/>
    <n v="7.3800000000000008"/>
    <x v="0"/>
    <x v="0"/>
    <n v="73.8"/>
    <x v="0"/>
    <x v="0"/>
    <x v="0"/>
    <x v="1"/>
    <x v="0"/>
    <x v="9"/>
    <s v="PO039772"/>
  </r>
  <r>
    <n v="172"/>
    <x v="0"/>
    <x v="0"/>
    <x v="0"/>
    <s v="PO03977"/>
    <s v="DN-010919"/>
    <x v="5"/>
    <s v="900120"/>
    <s v="KF-0007"/>
    <x v="49"/>
    <x v="12"/>
    <x v="5"/>
    <x v="9"/>
    <x v="1"/>
    <n v="4.9000000000000004"/>
    <x v="0"/>
    <x v="0"/>
    <n v="98"/>
    <x v="0"/>
    <x v="0"/>
    <x v="0"/>
    <x v="1"/>
    <x v="0"/>
    <x v="9"/>
    <s v="PO039773"/>
  </r>
  <r>
    <n v="173"/>
    <x v="0"/>
    <x v="0"/>
    <x v="0"/>
    <s v="PO03977"/>
    <s v="DN-010919"/>
    <x v="5"/>
    <s v="900117"/>
    <s v="KF-0004"/>
    <x v="37"/>
    <x v="9"/>
    <x v="5"/>
    <x v="12"/>
    <x v="3"/>
    <n v="6"/>
    <x v="0"/>
    <x v="0"/>
    <n v="180"/>
    <x v="0"/>
    <x v="0"/>
    <x v="0"/>
    <x v="1"/>
    <x v="0"/>
    <x v="9"/>
    <s v="PO039774"/>
  </r>
  <r>
    <n v="174"/>
    <x v="0"/>
    <x v="0"/>
    <x v="0"/>
    <s v="PO03977"/>
    <s v="DN-010919"/>
    <x v="5"/>
    <s v="900121"/>
    <s v="KF-0008"/>
    <x v="39"/>
    <x v="12"/>
    <x v="5"/>
    <x v="9"/>
    <x v="1"/>
    <n v="3.67"/>
    <x v="0"/>
    <x v="0"/>
    <n v="73.400000000000006"/>
    <x v="0"/>
    <x v="0"/>
    <x v="0"/>
    <x v="1"/>
    <x v="0"/>
    <x v="9"/>
    <s v="PO039775"/>
  </r>
  <r>
    <n v="175"/>
    <x v="0"/>
    <x v="0"/>
    <x v="0"/>
    <s v="PO03977"/>
    <s v="DN-010919"/>
    <x v="5"/>
    <s v="900125"/>
    <s v="KF-0012"/>
    <x v="40"/>
    <x v="9"/>
    <x v="5"/>
    <x v="4"/>
    <x v="1"/>
    <n v="7.8"/>
    <x v="0"/>
    <x v="0"/>
    <n v="23.4"/>
    <x v="0"/>
    <x v="0"/>
    <x v="0"/>
    <x v="1"/>
    <x v="0"/>
    <x v="9"/>
    <s v="PO039776"/>
  </r>
  <r>
    <n v="176"/>
    <x v="0"/>
    <x v="0"/>
    <x v="0"/>
    <s v="PO03977"/>
    <s v="DN-010919"/>
    <x v="5"/>
    <s v="900122"/>
    <s v="KF-0009"/>
    <x v="41"/>
    <x v="9"/>
    <x v="5"/>
    <x v="1"/>
    <x v="1"/>
    <n v="7.2"/>
    <x v="0"/>
    <x v="0"/>
    <n v="14.4"/>
    <x v="0"/>
    <x v="0"/>
    <x v="0"/>
    <x v="1"/>
    <x v="0"/>
    <x v="9"/>
    <s v="PO039777"/>
  </r>
  <r>
    <n v="177"/>
    <x v="0"/>
    <x v="0"/>
    <x v="0"/>
    <s v="PO03977"/>
    <s v="DN-010919"/>
    <x v="5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039778"/>
  </r>
  <r>
    <n v="178"/>
    <x v="0"/>
    <x v="0"/>
    <x v="0"/>
    <s v="PO03977"/>
    <s v="DN-010919"/>
    <x v="5"/>
    <s v="900123"/>
    <s v="KF-0010"/>
    <x v="43"/>
    <x v="9"/>
    <x v="5"/>
    <x v="1"/>
    <x v="1"/>
    <n v="5.16"/>
    <x v="0"/>
    <x v="0"/>
    <n v="10.32"/>
    <x v="0"/>
    <x v="0"/>
    <x v="0"/>
    <x v="1"/>
    <x v="0"/>
    <x v="9"/>
    <s v="PO039779"/>
  </r>
  <r>
    <n v="179"/>
    <x v="0"/>
    <x v="0"/>
    <x v="0"/>
    <s v="PO03977"/>
    <s v="DN-010919"/>
    <x v="5"/>
    <s v="C0101010537"/>
    <s v="KF-0027"/>
    <x v="45"/>
    <x v="9"/>
    <x v="2"/>
    <x v="5"/>
    <x v="1"/>
    <n v="7.4550000000000001"/>
    <x v="0"/>
    <x v="0"/>
    <n v="74.55"/>
    <x v="0"/>
    <x v="0"/>
    <x v="0"/>
    <x v="1"/>
    <x v="0"/>
    <x v="9"/>
    <s v="PO0397710"/>
  </r>
  <r>
    <n v="180"/>
    <x v="0"/>
    <x v="0"/>
    <x v="0"/>
    <s v="PO03977"/>
    <s v="DN-010919"/>
    <x v="5"/>
    <s v="8852043005014"/>
    <s v="O-0164"/>
    <x v="46"/>
    <x v="13"/>
    <x v="5"/>
    <x v="13"/>
    <x v="1"/>
    <n v="6.96"/>
    <x v="0"/>
    <x v="0"/>
    <n v="97.44"/>
    <x v="0"/>
    <x v="0"/>
    <x v="0"/>
    <x v="1"/>
    <x v="0"/>
    <x v="10"/>
    <s v="PO0397711"/>
  </r>
  <r>
    <n v="181"/>
    <x v="0"/>
    <x v="0"/>
    <x v="0"/>
    <s v="PO03977"/>
    <s v="DN-010919"/>
    <x v="5"/>
    <n v="0"/>
    <s v="O-0163"/>
    <x v="47"/>
    <x v="13"/>
    <x v="5"/>
    <x v="7"/>
    <x v="1"/>
    <n v="4.6440000000000001"/>
    <x v="0"/>
    <x v="0"/>
    <n v="69.66"/>
    <x v="0"/>
    <x v="0"/>
    <x v="0"/>
    <x v="1"/>
    <x v="0"/>
    <x v="10"/>
    <s v="PO0397712"/>
  </r>
  <r>
    <n v="182"/>
    <x v="0"/>
    <x v="0"/>
    <x v="0"/>
    <s v="PO03977"/>
    <s v="DN-010919"/>
    <x v="5"/>
    <n v="0"/>
    <s v="M-0099"/>
    <x v="50"/>
    <x v="9"/>
    <x v="2"/>
    <x v="3"/>
    <x v="1"/>
    <n v="15.6"/>
    <x v="0"/>
    <x v="0"/>
    <n v="78"/>
    <x v="0"/>
    <x v="0"/>
    <x v="0"/>
    <x v="1"/>
    <x v="0"/>
    <x v="10"/>
    <s v="PO0397713"/>
  </r>
  <r>
    <n v="183"/>
    <x v="0"/>
    <x v="0"/>
    <x v="0"/>
    <s v="PO30979"/>
    <s v="DN-010920"/>
    <x v="6"/>
    <s v="C0101010538"/>
    <s v="V-0066"/>
    <x v="51"/>
    <x v="5"/>
    <x v="2"/>
    <x v="3"/>
    <x v="1"/>
    <n v="2.2799999999999998"/>
    <x v="0"/>
    <x v="0"/>
    <n v="11.4"/>
    <x v="0"/>
    <x v="0"/>
    <x v="0"/>
    <x v="1"/>
    <x v="0"/>
    <x v="6"/>
    <s v="PO309791"/>
  </r>
  <r>
    <n v="184"/>
    <x v="0"/>
    <x v="0"/>
    <x v="0"/>
    <s v="PO30979"/>
    <s v="DN-010920"/>
    <x v="6"/>
    <s v="900120"/>
    <s v="KF-0007"/>
    <x v="49"/>
    <x v="12"/>
    <x v="5"/>
    <x v="7"/>
    <x v="1"/>
    <n v="4.9000000000000004"/>
    <x v="0"/>
    <x v="0"/>
    <n v="73.5"/>
    <x v="0"/>
    <x v="0"/>
    <x v="0"/>
    <x v="1"/>
    <x v="0"/>
    <x v="9"/>
    <s v="PO309792"/>
  </r>
  <r>
    <n v="185"/>
    <x v="0"/>
    <x v="0"/>
    <x v="0"/>
    <s v="PO30979"/>
    <s v="DN-010920"/>
    <x v="6"/>
    <s v="900127"/>
    <s v="KF-0014"/>
    <x v="52"/>
    <x v="9"/>
    <x v="5"/>
    <x v="3"/>
    <x v="1"/>
    <n v="3.6"/>
    <x v="0"/>
    <x v="0"/>
    <n v="18"/>
    <x v="0"/>
    <x v="0"/>
    <x v="0"/>
    <x v="1"/>
    <x v="0"/>
    <x v="9"/>
    <s v="PO309793"/>
  </r>
  <r>
    <n v="186"/>
    <x v="0"/>
    <x v="0"/>
    <x v="0"/>
    <s v="PO30979"/>
    <s v="DN-010920"/>
    <x v="6"/>
    <s v="900116"/>
    <s v="KF-0003"/>
    <x v="38"/>
    <x v="9"/>
    <x v="5"/>
    <x v="1"/>
    <x v="1"/>
    <n v="3.6"/>
    <x v="0"/>
    <x v="0"/>
    <n v="7.2"/>
    <x v="0"/>
    <x v="0"/>
    <x v="0"/>
    <x v="1"/>
    <x v="0"/>
    <x v="9"/>
    <s v="PO309794"/>
  </r>
  <r>
    <n v="187"/>
    <x v="0"/>
    <x v="0"/>
    <x v="0"/>
    <s v="PO30979"/>
    <s v="DN-010920"/>
    <x v="6"/>
    <s v="900121"/>
    <s v="KF-0008"/>
    <x v="39"/>
    <x v="12"/>
    <x v="5"/>
    <x v="3"/>
    <x v="1"/>
    <n v="3.67"/>
    <x v="0"/>
    <x v="0"/>
    <n v="18.350000000000001"/>
    <x v="0"/>
    <x v="0"/>
    <x v="0"/>
    <x v="1"/>
    <x v="0"/>
    <x v="9"/>
    <s v="PO309795"/>
  </r>
  <r>
    <n v="188"/>
    <x v="0"/>
    <x v="0"/>
    <x v="0"/>
    <s v="PO30979"/>
    <s v="DN-010920"/>
    <x v="6"/>
    <s v="900125"/>
    <s v="KF-0012"/>
    <x v="40"/>
    <x v="9"/>
    <x v="5"/>
    <x v="5"/>
    <x v="1"/>
    <n v="7.8"/>
    <x v="0"/>
    <x v="0"/>
    <n v="78"/>
    <x v="0"/>
    <x v="0"/>
    <x v="0"/>
    <x v="1"/>
    <x v="0"/>
    <x v="9"/>
    <s v="PO309796"/>
  </r>
  <r>
    <n v="189"/>
    <x v="0"/>
    <x v="0"/>
    <x v="0"/>
    <s v="PO30979"/>
    <s v="DN-010920"/>
    <x v="6"/>
    <s v="900122"/>
    <s v="KF-0009"/>
    <x v="41"/>
    <x v="9"/>
    <x v="5"/>
    <x v="3"/>
    <x v="1"/>
    <n v="7.2"/>
    <x v="0"/>
    <x v="0"/>
    <n v="36"/>
    <x v="0"/>
    <x v="0"/>
    <x v="0"/>
    <x v="1"/>
    <x v="0"/>
    <x v="9"/>
    <s v="PO309797"/>
  </r>
  <r>
    <n v="190"/>
    <x v="0"/>
    <x v="0"/>
    <x v="0"/>
    <s v="PO30979"/>
    <s v="DN-010920"/>
    <x v="6"/>
    <s v="900118"/>
    <s v="KF-0005"/>
    <x v="42"/>
    <x v="9"/>
    <x v="5"/>
    <x v="1"/>
    <x v="1"/>
    <n v="5.76"/>
    <x v="0"/>
    <x v="0"/>
    <n v="11.52"/>
    <x v="0"/>
    <x v="0"/>
    <x v="0"/>
    <x v="1"/>
    <x v="0"/>
    <x v="9"/>
    <s v="PO309798"/>
  </r>
  <r>
    <n v="191"/>
    <x v="0"/>
    <x v="0"/>
    <x v="0"/>
    <s v="PO30979"/>
    <s v="DN-010920"/>
    <x v="6"/>
    <s v="900126"/>
    <s v="KF-0013"/>
    <x v="44"/>
    <x v="9"/>
    <x v="5"/>
    <x v="1"/>
    <x v="1"/>
    <n v="9.7200000000000006"/>
    <x v="0"/>
    <x v="0"/>
    <n v="19.440000000000001"/>
    <x v="0"/>
    <x v="0"/>
    <x v="0"/>
    <x v="1"/>
    <x v="0"/>
    <x v="9"/>
    <s v="PO309799"/>
  </r>
  <r>
    <n v="192"/>
    <x v="0"/>
    <x v="0"/>
    <x v="0"/>
    <s v="PO30979"/>
    <s v="DN-010920"/>
    <x v="6"/>
    <s v="C0101010537"/>
    <s v="KF-0027"/>
    <x v="45"/>
    <x v="9"/>
    <x v="2"/>
    <x v="3"/>
    <x v="1"/>
    <n v="7.4550000000000001"/>
    <x v="0"/>
    <x v="0"/>
    <n v="37.274999999999999"/>
    <x v="0"/>
    <x v="0"/>
    <x v="0"/>
    <x v="1"/>
    <x v="0"/>
    <x v="9"/>
    <s v="PO3097910"/>
  </r>
  <r>
    <n v="193"/>
    <x v="0"/>
    <x v="0"/>
    <x v="0"/>
    <s v="PO30979"/>
    <s v="DN-010920"/>
    <x v="6"/>
    <s v="8852043005014"/>
    <s v="O-0164"/>
    <x v="46"/>
    <x v="13"/>
    <x v="5"/>
    <x v="3"/>
    <x v="1"/>
    <n v="6.96"/>
    <x v="0"/>
    <x v="0"/>
    <n v="34.799999999999997"/>
    <x v="0"/>
    <x v="0"/>
    <x v="0"/>
    <x v="1"/>
    <x v="0"/>
    <x v="10"/>
    <s v="PO3097911"/>
  </r>
  <r>
    <n v="194"/>
    <x v="0"/>
    <x v="0"/>
    <x v="0"/>
    <s v="PO30979"/>
    <s v="DN-010920"/>
    <x v="6"/>
    <n v="0"/>
    <s v="O-0163"/>
    <x v="47"/>
    <x v="13"/>
    <x v="5"/>
    <x v="3"/>
    <x v="1"/>
    <n v="4.6440000000000001"/>
    <x v="0"/>
    <x v="0"/>
    <n v="23.22"/>
    <x v="0"/>
    <x v="0"/>
    <x v="0"/>
    <x v="1"/>
    <x v="0"/>
    <x v="10"/>
    <s v="PO3097912"/>
  </r>
  <r>
    <n v="195"/>
    <x v="0"/>
    <x v="0"/>
    <x v="0"/>
    <s v="PO30979"/>
    <s v="DN-010920"/>
    <x v="6"/>
    <n v="0"/>
    <s v="M-0099"/>
    <x v="50"/>
    <x v="9"/>
    <x v="2"/>
    <x v="4"/>
    <x v="1"/>
    <n v="15.6"/>
    <x v="0"/>
    <x v="0"/>
    <n v="46.8"/>
    <x v="0"/>
    <x v="0"/>
    <x v="0"/>
    <x v="1"/>
    <x v="0"/>
    <x v="10"/>
    <s v="PO3097913"/>
  </r>
  <r>
    <n v="196"/>
    <x v="0"/>
    <x v="0"/>
    <x v="0"/>
    <s v="CO02434"/>
    <s v="DN-010921"/>
    <x v="1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341"/>
  </r>
  <r>
    <n v="197"/>
    <x v="0"/>
    <x v="0"/>
    <x v="0"/>
    <s v="CO02434"/>
    <s v="DN-010921"/>
    <x v="1"/>
    <s v="F0301050008"/>
    <s v="BK-0020"/>
    <x v="54"/>
    <x v="14"/>
    <x v="7"/>
    <x v="1"/>
    <x v="1"/>
    <n v="0.55000000000000004"/>
    <x v="0"/>
    <x v="0"/>
    <n v="1.1000000000000001"/>
    <x v="0"/>
    <x v="0"/>
    <x v="0"/>
    <x v="1"/>
    <x v="4"/>
    <x v="11"/>
    <s v="CO024342"/>
  </r>
  <r>
    <n v="198"/>
    <x v="0"/>
    <x v="0"/>
    <x v="0"/>
    <s v="CO02434"/>
    <s v="DN-010921"/>
    <x v="1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343"/>
  </r>
  <r>
    <n v="199"/>
    <x v="0"/>
    <x v="0"/>
    <x v="0"/>
    <s v="CO02434"/>
    <s v="DN-010921"/>
    <x v="1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344"/>
  </r>
  <r>
    <n v="200"/>
    <x v="0"/>
    <x v="0"/>
    <x v="0"/>
    <s v="CO02434"/>
    <s v="DN-010921"/>
    <x v="1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345"/>
  </r>
  <r>
    <n v="201"/>
    <x v="0"/>
    <x v="0"/>
    <x v="0"/>
    <s v="CO02434"/>
    <s v="DN-010921"/>
    <x v="1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346"/>
  </r>
  <r>
    <n v="202"/>
    <x v="0"/>
    <x v="0"/>
    <x v="0"/>
    <s v="CO02434"/>
    <s v="DN-010921"/>
    <x v="1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347"/>
  </r>
  <r>
    <n v="203"/>
    <x v="0"/>
    <x v="0"/>
    <x v="0"/>
    <s v="CO02434"/>
    <s v="DN-010921"/>
    <x v="1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348"/>
  </r>
  <r>
    <n v="204"/>
    <x v="0"/>
    <x v="0"/>
    <x v="0"/>
    <s v="CO02434"/>
    <s v="DN-010921"/>
    <x v="1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349"/>
  </r>
  <r>
    <n v="205"/>
    <x v="0"/>
    <x v="0"/>
    <x v="0"/>
    <s v="CO02434"/>
    <s v="DN-010921"/>
    <x v="1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3410"/>
  </r>
  <r>
    <n v="206"/>
    <x v="0"/>
    <x v="0"/>
    <x v="0"/>
    <s v="CO02434"/>
    <s v="DN-010921"/>
    <x v="1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3411"/>
  </r>
  <r>
    <n v="207"/>
    <x v="0"/>
    <x v="0"/>
    <x v="0"/>
    <s v="CO02434"/>
    <s v="DN-010921"/>
    <x v="1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3412"/>
  </r>
  <r>
    <n v="208"/>
    <x v="0"/>
    <x v="0"/>
    <x v="0"/>
    <s v="CO02434"/>
    <s v="DN-010921"/>
    <x v="1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3413"/>
  </r>
  <r>
    <n v="209"/>
    <x v="0"/>
    <x v="0"/>
    <x v="0"/>
    <s v="CO02434"/>
    <s v="DN-010921"/>
    <x v="1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3414"/>
  </r>
  <r>
    <n v="210"/>
    <x v="0"/>
    <x v="0"/>
    <x v="0"/>
    <s v="CO02434"/>
    <s v="DN-010921"/>
    <x v="1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3415"/>
  </r>
  <r>
    <n v="211"/>
    <x v="0"/>
    <x v="0"/>
    <x v="0"/>
    <s v="CO02434"/>
    <s v="DN-010921"/>
    <x v="1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3416"/>
  </r>
  <r>
    <n v="212"/>
    <x v="0"/>
    <x v="0"/>
    <x v="0"/>
    <s v="CO02434"/>
    <s v="DN-010921"/>
    <x v="1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3417"/>
  </r>
  <r>
    <n v="213"/>
    <x v="0"/>
    <x v="0"/>
    <x v="0"/>
    <s v="CO02434"/>
    <s v="DN-010921"/>
    <x v="1"/>
    <s v="F0301050025"/>
    <s v="BK-0029"/>
    <x v="70"/>
    <x v="21"/>
    <x v="5"/>
    <x v="1"/>
    <x v="1"/>
    <n v="1.02"/>
    <x v="0"/>
    <x v="0"/>
    <n v="2.04"/>
    <x v="0"/>
    <x v="0"/>
    <x v="0"/>
    <x v="1"/>
    <x v="9"/>
    <x v="11"/>
    <s v="CO0243418"/>
  </r>
  <r>
    <n v="214"/>
    <x v="0"/>
    <x v="0"/>
    <x v="0"/>
    <s v="CO02435"/>
    <s v="DN-010922"/>
    <x v="2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351"/>
  </r>
  <r>
    <n v="215"/>
    <x v="0"/>
    <x v="0"/>
    <x v="0"/>
    <s v="CO02435"/>
    <s v="DN-010922"/>
    <x v="2"/>
    <s v="F0301050008"/>
    <s v="BK-0020"/>
    <x v="54"/>
    <x v="14"/>
    <x v="7"/>
    <x v="1"/>
    <x v="1"/>
    <n v="0.55000000000000004"/>
    <x v="0"/>
    <x v="0"/>
    <n v="1.1000000000000001"/>
    <x v="0"/>
    <x v="0"/>
    <x v="0"/>
    <x v="1"/>
    <x v="4"/>
    <x v="11"/>
    <s v="CO024352"/>
  </r>
  <r>
    <n v="216"/>
    <x v="0"/>
    <x v="0"/>
    <x v="0"/>
    <s v="CO02435"/>
    <s v="DN-010922"/>
    <x v="2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353"/>
  </r>
  <r>
    <n v="217"/>
    <x v="0"/>
    <x v="0"/>
    <x v="0"/>
    <s v="CO02435"/>
    <s v="DN-010922"/>
    <x v="2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354"/>
  </r>
  <r>
    <n v="218"/>
    <x v="0"/>
    <x v="0"/>
    <x v="0"/>
    <s v="CO02435"/>
    <s v="DN-010922"/>
    <x v="2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355"/>
  </r>
  <r>
    <n v="219"/>
    <x v="0"/>
    <x v="0"/>
    <x v="0"/>
    <s v="CO02435"/>
    <s v="DN-010922"/>
    <x v="2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356"/>
  </r>
  <r>
    <n v="220"/>
    <x v="0"/>
    <x v="0"/>
    <x v="0"/>
    <s v="CO02435"/>
    <s v="DN-010922"/>
    <x v="2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357"/>
  </r>
  <r>
    <n v="221"/>
    <x v="0"/>
    <x v="0"/>
    <x v="0"/>
    <s v="CO02435"/>
    <s v="DN-010922"/>
    <x v="2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358"/>
  </r>
  <r>
    <n v="222"/>
    <x v="0"/>
    <x v="0"/>
    <x v="0"/>
    <s v="CO02435"/>
    <s v="DN-010922"/>
    <x v="2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359"/>
  </r>
  <r>
    <n v="223"/>
    <x v="0"/>
    <x v="0"/>
    <x v="0"/>
    <s v="CO02435"/>
    <s v="DN-010922"/>
    <x v="2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3510"/>
  </r>
  <r>
    <n v="224"/>
    <x v="0"/>
    <x v="0"/>
    <x v="0"/>
    <s v="CO02435"/>
    <s v="DN-010922"/>
    <x v="2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3511"/>
  </r>
  <r>
    <n v="225"/>
    <x v="0"/>
    <x v="0"/>
    <x v="0"/>
    <s v="CO02435"/>
    <s v="DN-010922"/>
    <x v="2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3512"/>
  </r>
  <r>
    <n v="226"/>
    <x v="0"/>
    <x v="0"/>
    <x v="0"/>
    <s v="CO02435"/>
    <s v="DN-010922"/>
    <x v="2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3513"/>
  </r>
  <r>
    <n v="227"/>
    <x v="0"/>
    <x v="0"/>
    <x v="0"/>
    <s v="CO02435"/>
    <s v="DN-010922"/>
    <x v="2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3514"/>
  </r>
  <r>
    <n v="228"/>
    <x v="0"/>
    <x v="0"/>
    <x v="0"/>
    <s v="CO02435"/>
    <s v="DN-010922"/>
    <x v="2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3515"/>
  </r>
  <r>
    <n v="229"/>
    <x v="0"/>
    <x v="0"/>
    <x v="0"/>
    <s v="CO02435"/>
    <s v="DN-010922"/>
    <x v="2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3516"/>
  </r>
  <r>
    <n v="230"/>
    <x v="0"/>
    <x v="0"/>
    <x v="0"/>
    <s v="CO02435"/>
    <s v="DN-010922"/>
    <x v="2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3517"/>
  </r>
  <r>
    <n v="231"/>
    <x v="0"/>
    <x v="0"/>
    <x v="0"/>
    <s v="CO02435"/>
    <s v="DN-010922"/>
    <x v="2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3518"/>
  </r>
  <r>
    <n v="232"/>
    <x v="0"/>
    <x v="0"/>
    <x v="0"/>
    <s v="CO02436"/>
    <s v="DN-010923"/>
    <x v="3"/>
    <s v="F0301050007"/>
    <s v="BK-0013"/>
    <x v="53"/>
    <x v="14"/>
    <x v="7"/>
    <x v="6"/>
    <x v="1"/>
    <n v="0.8"/>
    <x v="0"/>
    <x v="0"/>
    <n v="3.2"/>
    <x v="0"/>
    <x v="0"/>
    <x v="0"/>
    <x v="1"/>
    <x v="3"/>
    <x v="11"/>
    <s v="CO024361"/>
  </r>
  <r>
    <n v="233"/>
    <x v="0"/>
    <x v="0"/>
    <x v="0"/>
    <s v="CO02436"/>
    <s v="DN-010923"/>
    <x v="3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362"/>
  </r>
  <r>
    <n v="234"/>
    <x v="0"/>
    <x v="0"/>
    <x v="0"/>
    <s v="CO02436"/>
    <s v="DN-010923"/>
    <x v="3"/>
    <s v="F0301050009"/>
    <s v="BK-0014"/>
    <x v="55"/>
    <x v="14"/>
    <x v="7"/>
    <x v="6"/>
    <x v="1"/>
    <n v="0.8"/>
    <x v="0"/>
    <x v="0"/>
    <n v="3.2"/>
    <x v="0"/>
    <x v="0"/>
    <x v="0"/>
    <x v="1"/>
    <x v="3"/>
    <x v="11"/>
    <s v="CO024363"/>
  </r>
  <r>
    <n v="235"/>
    <x v="0"/>
    <x v="0"/>
    <x v="0"/>
    <s v="CO02436"/>
    <s v="DN-010923"/>
    <x v="3"/>
    <s v="F0301050010"/>
    <s v="BK-0016"/>
    <x v="56"/>
    <x v="14"/>
    <x v="7"/>
    <x v="6"/>
    <x v="1"/>
    <n v="0.8"/>
    <x v="0"/>
    <x v="0"/>
    <n v="3.2"/>
    <x v="0"/>
    <x v="0"/>
    <x v="0"/>
    <x v="1"/>
    <x v="5"/>
    <x v="11"/>
    <s v="CO024364"/>
  </r>
  <r>
    <n v="236"/>
    <x v="0"/>
    <x v="0"/>
    <x v="0"/>
    <s v="CO02436"/>
    <s v="DN-010923"/>
    <x v="3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365"/>
  </r>
  <r>
    <n v="237"/>
    <x v="0"/>
    <x v="0"/>
    <x v="0"/>
    <s v="CO02436"/>
    <s v="DN-010923"/>
    <x v="3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366"/>
  </r>
  <r>
    <n v="238"/>
    <x v="0"/>
    <x v="0"/>
    <x v="0"/>
    <s v="CO02436"/>
    <s v="DN-010923"/>
    <x v="3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367"/>
  </r>
  <r>
    <n v="239"/>
    <x v="0"/>
    <x v="0"/>
    <x v="0"/>
    <s v="CO02436"/>
    <s v="DN-010923"/>
    <x v="3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368"/>
  </r>
  <r>
    <n v="240"/>
    <x v="0"/>
    <x v="0"/>
    <x v="0"/>
    <s v="CO02436"/>
    <s v="DN-010923"/>
    <x v="3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369"/>
  </r>
  <r>
    <n v="241"/>
    <x v="0"/>
    <x v="0"/>
    <x v="0"/>
    <s v="CO02436"/>
    <s v="DN-010923"/>
    <x v="3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3610"/>
  </r>
  <r>
    <n v="242"/>
    <x v="0"/>
    <x v="0"/>
    <x v="0"/>
    <s v="CO02436"/>
    <s v="DN-010923"/>
    <x v="3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3611"/>
  </r>
  <r>
    <n v="243"/>
    <x v="0"/>
    <x v="0"/>
    <x v="0"/>
    <s v="CO02436"/>
    <s v="DN-010923"/>
    <x v="3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3612"/>
  </r>
  <r>
    <n v="244"/>
    <x v="0"/>
    <x v="0"/>
    <x v="0"/>
    <s v="CO02436"/>
    <s v="DN-010923"/>
    <x v="3"/>
    <s v="F0301050020"/>
    <s v="BK-0022"/>
    <x v="65"/>
    <x v="20"/>
    <x v="5"/>
    <x v="1"/>
    <x v="1"/>
    <n v="1.77"/>
    <x v="0"/>
    <x v="0"/>
    <n v="3.54"/>
    <x v="0"/>
    <x v="0"/>
    <x v="0"/>
    <x v="1"/>
    <x v="4"/>
    <x v="11"/>
    <s v="CO0243613"/>
  </r>
  <r>
    <n v="245"/>
    <x v="0"/>
    <x v="0"/>
    <x v="0"/>
    <s v="CO02436"/>
    <s v="DN-010923"/>
    <x v="3"/>
    <s v="F0301050021"/>
    <s v="BK-0025"/>
    <x v="66"/>
    <x v="15"/>
    <x v="5"/>
    <x v="1"/>
    <x v="1"/>
    <n v="0.44"/>
    <x v="0"/>
    <x v="0"/>
    <n v="0.88"/>
    <x v="0"/>
    <x v="0"/>
    <x v="0"/>
    <x v="1"/>
    <x v="8"/>
    <x v="11"/>
    <s v="CO0243614"/>
  </r>
  <r>
    <n v="246"/>
    <x v="0"/>
    <x v="0"/>
    <x v="0"/>
    <s v="CO02436"/>
    <s v="DN-010923"/>
    <x v="3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3615"/>
  </r>
  <r>
    <n v="247"/>
    <x v="0"/>
    <x v="0"/>
    <x v="0"/>
    <s v="CO02436"/>
    <s v="DN-010923"/>
    <x v="3"/>
    <s v="F0301050023"/>
    <s v="BK-0026"/>
    <x v="68"/>
    <x v="18"/>
    <x v="5"/>
    <x v="1"/>
    <x v="1"/>
    <n v="0.44"/>
    <x v="0"/>
    <x v="0"/>
    <n v="0.88"/>
    <x v="0"/>
    <x v="0"/>
    <x v="0"/>
    <x v="1"/>
    <x v="8"/>
    <x v="11"/>
    <s v="CO0243616"/>
  </r>
  <r>
    <n v="248"/>
    <x v="0"/>
    <x v="0"/>
    <x v="0"/>
    <s v="CO02436"/>
    <s v="DN-010923"/>
    <x v="3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3617"/>
  </r>
  <r>
    <n v="249"/>
    <x v="0"/>
    <x v="0"/>
    <x v="0"/>
    <s v="CO02436"/>
    <s v="DN-010923"/>
    <x v="3"/>
    <s v="F0301050025"/>
    <s v="BK-0029"/>
    <x v="70"/>
    <x v="21"/>
    <x v="5"/>
    <x v="1"/>
    <x v="1"/>
    <n v="1.02"/>
    <x v="0"/>
    <x v="0"/>
    <n v="2.04"/>
    <x v="0"/>
    <x v="0"/>
    <x v="0"/>
    <x v="1"/>
    <x v="9"/>
    <x v="11"/>
    <s v="CO0243618"/>
  </r>
  <r>
    <n v="250"/>
    <x v="0"/>
    <x v="0"/>
    <x v="0"/>
    <s v="CO02437"/>
    <s v="DN-010924"/>
    <x v="4"/>
    <s v="F0301050007"/>
    <s v="BK-0013"/>
    <x v="53"/>
    <x v="14"/>
    <x v="7"/>
    <x v="6"/>
    <x v="1"/>
    <n v="0.8"/>
    <x v="0"/>
    <x v="0"/>
    <n v="3.2"/>
    <x v="0"/>
    <x v="0"/>
    <x v="0"/>
    <x v="1"/>
    <x v="3"/>
    <x v="11"/>
    <s v="CO024371"/>
  </r>
  <r>
    <n v="251"/>
    <x v="0"/>
    <x v="0"/>
    <x v="0"/>
    <s v="CO02437"/>
    <s v="DN-010924"/>
    <x v="4"/>
    <s v="F0301050008"/>
    <s v="BK-0020"/>
    <x v="54"/>
    <x v="14"/>
    <x v="7"/>
    <x v="14"/>
    <x v="1"/>
    <n v="0.55000000000000004"/>
    <x v="0"/>
    <x v="0"/>
    <n v="3.3"/>
    <x v="0"/>
    <x v="0"/>
    <x v="0"/>
    <x v="1"/>
    <x v="4"/>
    <x v="11"/>
    <s v="CO024372"/>
  </r>
  <r>
    <n v="252"/>
    <x v="0"/>
    <x v="0"/>
    <x v="0"/>
    <s v="CO02437"/>
    <s v="DN-010924"/>
    <x v="4"/>
    <s v="F0301050009"/>
    <s v="BK-0014"/>
    <x v="55"/>
    <x v="14"/>
    <x v="7"/>
    <x v="4"/>
    <x v="1"/>
    <n v="0.8"/>
    <x v="0"/>
    <x v="0"/>
    <n v="2.4"/>
    <x v="0"/>
    <x v="0"/>
    <x v="0"/>
    <x v="1"/>
    <x v="3"/>
    <x v="11"/>
    <s v="CO024373"/>
  </r>
  <r>
    <n v="253"/>
    <x v="0"/>
    <x v="0"/>
    <x v="0"/>
    <s v="CO02437"/>
    <s v="DN-010924"/>
    <x v="4"/>
    <s v="F0301050010"/>
    <s v="BK-0016"/>
    <x v="56"/>
    <x v="14"/>
    <x v="7"/>
    <x v="4"/>
    <x v="1"/>
    <n v="0.8"/>
    <x v="0"/>
    <x v="0"/>
    <n v="2.4"/>
    <x v="0"/>
    <x v="0"/>
    <x v="0"/>
    <x v="1"/>
    <x v="5"/>
    <x v="11"/>
    <s v="CO024374"/>
  </r>
  <r>
    <n v="254"/>
    <x v="0"/>
    <x v="0"/>
    <x v="0"/>
    <s v="CO02437"/>
    <s v="DN-010924"/>
    <x v="4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375"/>
  </r>
  <r>
    <n v="255"/>
    <x v="0"/>
    <x v="0"/>
    <x v="0"/>
    <s v="CO02437"/>
    <s v="DN-010924"/>
    <x v="4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376"/>
  </r>
  <r>
    <n v="256"/>
    <x v="0"/>
    <x v="0"/>
    <x v="0"/>
    <s v="CO02437"/>
    <s v="DN-010924"/>
    <x v="4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377"/>
  </r>
  <r>
    <n v="257"/>
    <x v="0"/>
    <x v="0"/>
    <x v="0"/>
    <s v="CO02437"/>
    <s v="DN-010924"/>
    <x v="4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378"/>
  </r>
  <r>
    <n v="258"/>
    <x v="0"/>
    <x v="0"/>
    <x v="0"/>
    <s v="CO02437"/>
    <s v="DN-010924"/>
    <x v="4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379"/>
  </r>
  <r>
    <n v="259"/>
    <x v="0"/>
    <x v="0"/>
    <x v="0"/>
    <s v="CO02437"/>
    <s v="DN-010924"/>
    <x v="4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3710"/>
  </r>
  <r>
    <n v="260"/>
    <x v="0"/>
    <x v="0"/>
    <x v="0"/>
    <s v="CO02437"/>
    <s v="DN-010924"/>
    <x v="4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3711"/>
  </r>
  <r>
    <n v="261"/>
    <x v="0"/>
    <x v="0"/>
    <x v="0"/>
    <s v="CO02437"/>
    <s v="DN-010924"/>
    <x v="4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3712"/>
  </r>
  <r>
    <n v="262"/>
    <x v="0"/>
    <x v="0"/>
    <x v="0"/>
    <s v="CO02437"/>
    <s v="DN-010924"/>
    <x v="4"/>
    <s v="F0301050020"/>
    <s v="BK-0022"/>
    <x v="65"/>
    <x v="20"/>
    <x v="5"/>
    <x v="1"/>
    <x v="1"/>
    <n v="1.77"/>
    <x v="0"/>
    <x v="0"/>
    <n v="3.54"/>
    <x v="0"/>
    <x v="0"/>
    <x v="0"/>
    <x v="1"/>
    <x v="4"/>
    <x v="11"/>
    <s v="CO0243713"/>
  </r>
  <r>
    <n v="263"/>
    <x v="0"/>
    <x v="0"/>
    <x v="0"/>
    <s v="CO02437"/>
    <s v="DN-010924"/>
    <x v="4"/>
    <s v="F0301050021"/>
    <s v="BK-0025"/>
    <x v="66"/>
    <x v="15"/>
    <x v="5"/>
    <x v="1"/>
    <x v="1"/>
    <n v="0.44"/>
    <x v="0"/>
    <x v="0"/>
    <n v="0.88"/>
    <x v="0"/>
    <x v="0"/>
    <x v="0"/>
    <x v="1"/>
    <x v="8"/>
    <x v="11"/>
    <s v="CO0243714"/>
  </r>
  <r>
    <n v="264"/>
    <x v="0"/>
    <x v="0"/>
    <x v="0"/>
    <s v="CO02437"/>
    <s v="DN-010924"/>
    <x v="4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3715"/>
  </r>
  <r>
    <n v="265"/>
    <x v="0"/>
    <x v="0"/>
    <x v="0"/>
    <s v="CO02437"/>
    <s v="DN-010924"/>
    <x v="4"/>
    <s v="F0301050023"/>
    <s v="BK-0026"/>
    <x v="68"/>
    <x v="18"/>
    <x v="5"/>
    <x v="1"/>
    <x v="1"/>
    <n v="0.44"/>
    <x v="0"/>
    <x v="0"/>
    <n v="0.88"/>
    <x v="0"/>
    <x v="0"/>
    <x v="0"/>
    <x v="1"/>
    <x v="8"/>
    <x v="11"/>
    <s v="CO0243716"/>
  </r>
  <r>
    <n v="266"/>
    <x v="0"/>
    <x v="0"/>
    <x v="0"/>
    <s v="CO02437"/>
    <s v="DN-010924"/>
    <x v="4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3717"/>
  </r>
  <r>
    <n v="267"/>
    <x v="0"/>
    <x v="0"/>
    <x v="0"/>
    <s v="CO02437"/>
    <s v="DN-010924"/>
    <x v="4"/>
    <s v="F0301050025"/>
    <s v="BK-0029"/>
    <x v="70"/>
    <x v="21"/>
    <x v="5"/>
    <x v="3"/>
    <x v="1"/>
    <n v="1.02"/>
    <x v="0"/>
    <x v="0"/>
    <n v="5.0999999999999996"/>
    <x v="0"/>
    <x v="0"/>
    <x v="0"/>
    <x v="1"/>
    <x v="9"/>
    <x v="11"/>
    <s v="CO0243718"/>
  </r>
  <r>
    <n v="268"/>
    <x v="0"/>
    <x v="0"/>
    <x v="0"/>
    <s v="CO02438"/>
    <s v="DN-010925"/>
    <x v="5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381"/>
  </r>
  <r>
    <n v="269"/>
    <x v="0"/>
    <x v="0"/>
    <x v="0"/>
    <s v="CO02438"/>
    <s v="DN-010925"/>
    <x v="5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382"/>
  </r>
  <r>
    <n v="270"/>
    <x v="0"/>
    <x v="0"/>
    <x v="0"/>
    <s v="CO02438"/>
    <s v="DN-010925"/>
    <x v="5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383"/>
  </r>
  <r>
    <n v="271"/>
    <x v="0"/>
    <x v="0"/>
    <x v="0"/>
    <s v="CO02438"/>
    <s v="DN-010925"/>
    <x v="5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384"/>
  </r>
  <r>
    <n v="272"/>
    <x v="0"/>
    <x v="0"/>
    <x v="0"/>
    <s v="CO02438"/>
    <s v="DN-010925"/>
    <x v="5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385"/>
  </r>
  <r>
    <n v="273"/>
    <x v="0"/>
    <x v="0"/>
    <x v="0"/>
    <s v="CO02438"/>
    <s v="DN-010925"/>
    <x v="5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386"/>
  </r>
  <r>
    <n v="274"/>
    <x v="0"/>
    <x v="0"/>
    <x v="0"/>
    <s v="CO02438"/>
    <s v="DN-010925"/>
    <x v="5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387"/>
  </r>
  <r>
    <n v="275"/>
    <x v="0"/>
    <x v="0"/>
    <x v="0"/>
    <s v="CO02438"/>
    <s v="DN-010925"/>
    <x v="5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388"/>
  </r>
  <r>
    <n v="276"/>
    <x v="0"/>
    <x v="0"/>
    <x v="0"/>
    <s v="CO02438"/>
    <s v="DN-010925"/>
    <x v="5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389"/>
  </r>
  <r>
    <n v="277"/>
    <x v="0"/>
    <x v="0"/>
    <x v="0"/>
    <s v="CO02438"/>
    <s v="DN-010925"/>
    <x v="5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3810"/>
  </r>
  <r>
    <n v="278"/>
    <x v="0"/>
    <x v="0"/>
    <x v="0"/>
    <s v="CO02438"/>
    <s v="DN-010925"/>
    <x v="5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3811"/>
  </r>
  <r>
    <n v="279"/>
    <x v="0"/>
    <x v="0"/>
    <x v="0"/>
    <s v="CO02438"/>
    <s v="DN-010925"/>
    <x v="5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3812"/>
  </r>
  <r>
    <n v="280"/>
    <x v="0"/>
    <x v="0"/>
    <x v="0"/>
    <s v="CO02438"/>
    <s v="DN-010925"/>
    <x v="5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3813"/>
  </r>
  <r>
    <n v="281"/>
    <x v="0"/>
    <x v="0"/>
    <x v="0"/>
    <s v="CO02438"/>
    <s v="DN-010925"/>
    <x v="5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3814"/>
  </r>
  <r>
    <n v="282"/>
    <x v="0"/>
    <x v="0"/>
    <x v="0"/>
    <s v="CO02438"/>
    <s v="DN-010925"/>
    <x v="5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3815"/>
  </r>
  <r>
    <n v="283"/>
    <x v="0"/>
    <x v="0"/>
    <x v="0"/>
    <s v="CO02438"/>
    <s v="DN-010925"/>
    <x v="5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3816"/>
  </r>
  <r>
    <n v="284"/>
    <x v="0"/>
    <x v="0"/>
    <x v="0"/>
    <s v="CO02438"/>
    <s v="DN-010925"/>
    <x v="5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3817"/>
  </r>
  <r>
    <n v="285"/>
    <x v="0"/>
    <x v="0"/>
    <x v="0"/>
    <s v="CO02438"/>
    <s v="DN-010925"/>
    <x v="5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3818"/>
  </r>
  <r>
    <n v="286"/>
    <x v="0"/>
    <x v="0"/>
    <x v="0"/>
    <s v="CO02439"/>
    <s v="DN-010926"/>
    <x v="6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391"/>
  </r>
  <r>
    <n v="287"/>
    <x v="0"/>
    <x v="0"/>
    <x v="0"/>
    <s v="CO02439"/>
    <s v="DN-010926"/>
    <x v="6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392"/>
  </r>
  <r>
    <n v="288"/>
    <x v="0"/>
    <x v="0"/>
    <x v="0"/>
    <s v="CO02439"/>
    <s v="DN-010926"/>
    <x v="6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393"/>
  </r>
  <r>
    <n v="289"/>
    <x v="0"/>
    <x v="0"/>
    <x v="0"/>
    <s v="CO02439"/>
    <s v="DN-010926"/>
    <x v="6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394"/>
  </r>
  <r>
    <n v="290"/>
    <x v="0"/>
    <x v="0"/>
    <x v="0"/>
    <s v="CO02439"/>
    <s v="DN-010926"/>
    <x v="6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395"/>
  </r>
  <r>
    <n v="291"/>
    <x v="0"/>
    <x v="0"/>
    <x v="0"/>
    <s v="CO02439"/>
    <s v="DN-010926"/>
    <x v="6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396"/>
  </r>
  <r>
    <n v="292"/>
    <x v="0"/>
    <x v="0"/>
    <x v="0"/>
    <s v="CO02439"/>
    <s v="DN-010926"/>
    <x v="6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397"/>
  </r>
  <r>
    <n v="293"/>
    <x v="0"/>
    <x v="0"/>
    <x v="0"/>
    <s v="CO02439"/>
    <s v="DN-010926"/>
    <x v="6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398"/>
  </r>
  <r>
    <n v="294"/>
    <x v="0"/>
    <x v="0"/>
    <x v="0"/>
    <s v="CO02439"/>
    <s v="DN-010926"/>
    <x v="6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399"/>
  </r>
  <r>
    <n v="295"/>
    <x v="0"/>
    <x v="0"/>
    <x v="0"/>
    <s v="CO02439"/>
    <s v="DN-010926"/>
    <x v="6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3910"/>
  </r>
  <r>
    <n v="296"/>
    <x v="0"/>
    <x v="0"/>
    <x v="0"/>
    <s v="CO02439"/>
    <s v="DN-010926"/>
    <x v="6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3911"/>
  </r>
  <r>
    <n v="297"/>
    <x v="0"/>
    <x v="0"/>
    <x v="0"/>
    <s v="CO02439"/>
    <s v="DN-010926"/>
    <x v="6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3912"/>
  </r>
  <r>
    <n v="298"/>
    <x v="0"/>
    <x v="0"/>
    <x v="0"/>
    <s v="CO02439"/>
    <s v="DN-010926"/>
    <x v="6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3913"/>
  </r>
  <r>
    <n v="299"/>
    <x v="0"/>
    <x v="0"/>
    <x v="0"/>
    <s v="CO02439"/>
    <s v="DN-010926"/>
    <x v="6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3914"/>
  </r>
  <r>
    <n v="300"/>
    <x v="0"/>
    <x v="0"/>
    <x v="0"/>
    <s v="CO02439"/>
    <s v="DN-010926"/>
    <x v="6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3915"/>
  </r>
  <r>
    <n v="301"/>
    <x v="0"/>
    <x v="0"/>
    <x v="0"/>
    <s v="CO02439"/>
    <s v="DN-010926"/>
    <x v="6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3916"/>
  </r>
  <r>
    <n v="302"/>
    <x v="0"/>
    <x v="0"/>
    <x v="0"/>
    <s v="CO02439"/>
    <s v="DN-010926"/>
    <x v="6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3917"/>
  </r>
  <r>
    <n v="303"/>
    <x v="0"/>
    <x v="0"/>
    <x v="0"/>
    <s v="CO02439"/>
    <s v="DN-010926"/>
    <x v="6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3918"/>
  </r>
  <r>
    <n v="304"/>
    <x v="1"/>
    <x v="0"/>
    <x v="0"/>
    <s v="PO31075"/>
    <s v="DN-020901"/>
    <x v="1"/>
    <s v="F0103010009"/>
    <s v="CSW-0001"/>
    <x v="2"/>
    <x v="1"/>
    <x v="1"/>
    <x v="1"/>
    <x v="1"/>
    <n v="1.5"/>
    <x v="0"/>
    <x v="0"/>
    <n v="3"/>
    <x v="0"/>
    <x v="0"/>
    <x v="0"/>
    <x v="1"/>
    <x v="0"/>
    <x v="2"/>
    <s v="PO310751"/>
  </r>
  <r>
    <n v="305"/>
    <x v="1"/>
    <x v="0"/>
    <x v="0"/>
    <s v="PO31075"/>
    <s v="DN-020901"/>
    <x v="1"/>
    <s v="F0103010010"/>
    <s v="CSW-0002"/>
    <x v="3"/>
    <x v="1"/>
    <x v="1"/>
    <x v="1"/>
    <x v="1"/>
    <n v="1.5"/>
    <x v="0"/>
    <x v="0"/>
    <n v="3"/>
    <x v="0"/>
    <x v="0"/>
    <x v="0"/>
    <x v="1"/>
    <x v="0"/>
    <x v="2"/>
    <s v="PO310752"/>
  </r>
  <r>
    <n v="306"/>
    <x v="1"/>
    <x v="0"/>
    <x v="0"/>
    <s v="PO31075"/>
    <s v="DN-020901"/>
    <x v="1"/>
    <s v="F0103010011"/>
    <s v="CSW-0003"/>
    <x v="4"/>
    <x v="1"/>
    <x v="1"/>
    <x v="1"/>
    <x v="1"/>
    <n v="1.5"/>
    <x v="0"/>
    <x v="0"/>
    <n v="3"/>
    <x v="0"/>
    <x v="0"/>
    <x v="0"/>
    <x v="1"/>
    <x v="0"/>
    <x v="2"/>
    <s v="PO310753"/>
  </r>
  <r>
    <n v="307"/>
    <x v="1"/>
    <x v="0"/>
    <x v="0"/>
    <s v="PO31075"/>
    <s v="DN-020901"/>
    <x v="1"/>
    <s v="F0103010012"/>
    <s v="CSW-0004"/>
    <x v="5"/>
    <x v="1"/>
    <x v="1"/>
    <x v="1"/>
    <x v="1"/>
    <n v="1.5"/>
    <x v="0"/>
    <x v="0"/>
    <n v="3"/>
    <x v="0"/>
    <x v="0"/>
    <x v="0"/>
    <x v="1"/>
    <x v="0"/>
    <x v="2"/>
    <s v="PO310754"/>
  </r>
  <r>
    <n v="308"/>
    <x v="1"/>
    <x v="0"/>
    <x v="0"/>
    <s v="PO31075"/>
    <s v="DN-020901"/>
    <x v="1"/>
    <s v="F0101010017"/>
    <s v="KL-0001"/>
    <x v="6"/>
    <x v="2"/>
    <x v="1"/>
    <x v="1"/>
    <x v="1"/>
    <n v="2.2000000000000002"/>
    <x v="0"/>
    <x v="0"/>
    <n v="4.4000000000000004"/>
    <x v="0"/>
    <x v="0"/>
    <x v="0"/>
    <x v="1"/>
    <x v="0"/>
    <x v="3"/>
    <s v="PO310755"/>
  </r>
  <r>
    <n v="309"/>
    <x v="1"/>
    <x v="0"/>
    <x v="0"/>
    <s v="PO31075"/>
    <s v="DN-020901"/>
    <x v="1"/>
    <s v="F0101010015"/>
    <s v="KL-0003"/>
    <x v="7"/>
    <x v="2"/>
    <x v="1"/>
    <x v="1"/>
    <x v="1"/>
    <n v="2.6"/>
    <x v="0"/>
    <x v="0"/>
    <n v="5.2"/>
    <x v="0"/>
    <x v="0"/>
    <x v="0"/>
    <x v="1"/>
    <x v="0"/>
    <x v="3"/>
    <s v="PO310756"/>
  </r>
  <r>
    <n v="310"/>
    <x v="1"/>
    <x v="0"/>
    <x v="0"/>
    <s v="PO31075"/>
    <s v="DN-020901"/>
    <x v="1"/>
    <s v="F0101010016"/>
    <s v="KL-0002"/>
    <x v="8"/>
    <x v="2"/>
    <x v="1"/>
    <x v="1"/>
    <x v="1"/>
    <n v="2.38"/>
    <x v="0"/>
    <x v="0"/>
    <n v="4.76"/>
    <x v="0"/>
    <x v="0"/>
    <x v="0"/>
    <x v="1"/>
    <x v="0"/>
    <x v="3"/>
    <s v="PO310757"/>
  </r>
  <r>
    <n v="311"/>
    <x v="1"/>
    <x v="0"/>
    <x v="0"/>
    <s v="PO31075"/>
    <s v="DN-020901"/>
    <x v="1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0758"/>
  </r>
  <r>
    <n v="312"/>
    <x v="1"/>
    <x v="0"/>
    <x v="0"/>
    <s v="PO31075"/>
    <s v="DN-020901"/>
    <x v="1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0759"/>
  </r>
  <r>
    <n v="313"/>
    <x v="1"/>
    <x v="0"/>
    <x v="0"/>
    <s v="PO31071"/>
    <s v="DN-020902"/>
    <x v="1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0711"/>
  </r>
  <r>
    <n v="314"/>
    <x v="1"/>
    <x v="0"/>
    <x v="0"/>
    <s v="PO31071"/>
    <s v="DN-020902"/>
    <x v="1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0712"/>
  </r>
  <r>
    <n v="315"/>
    <x v="1"/>
    <x v="0"/>
    <x v="0"/>
    <s v="PO31071"/>
    <s v="DN-020902"/>
    <x v="1"/>
    <s v="900031"/>
    <s v="HF-0008"/>
    <x v="13"/>
    <x v="2"/>
    <x v="1"/>
    <x v="1"/>
    <x v="1"/>
    <n v="1.4783999999999999"/>
    <x v="0"/>
    <x v="0"/>
    <n v="2.9567999999999999"/>
    <x v="0"/>
    <x v="0"/>
    <x v="0"/>
    <x v="1"/>
    <x v="0"/>
    <x v="5"/>
    <s v="PO310713"/>
  </r>
  <r>
    <n v="316"/>
    <x v="1"/>
    <x v="0"/>
    <x v="0"/>
    <s v="PO31071"/>
    <s v="DN-020902"/>
    <x v="1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0714"/>
  </r>
  <r>
    <n v="317"/>
    <x v="1"/>
    <x v="0"/>
    <x v="0"/>
    <s v="PO31071"/>
    <s v="DN-020902"/>
    <x v="1"/>
    <s v="900028"/>
    <s v="HF-0005"/>
    <x v="15"/>
    <x v="2"/>
    <x v="1"/>
    <x v="1"/>
    <x v="1"/>
    <n v="1.0104"/>
    <x v="0"/>
    <x v="0"/>
    <n v="2.0207999999999999"/>
    <x v="0"/>
    <x v="0"/>
    <x v="0"/>
    <x v="1"/>
    <x v="0"/>
    <x v="5"/>
    <s v="PO310715"/>
  </r>
  <r>
    <n v="318"/>
    <x v="1"/>
    <x v="0"/>
    <x v="0"/>
    <s v="PO31071"/>
    <s v="DN-020902"/>
    <x v="1"/>
    <s v="900038"/>
    <s v="HF-0010"/>
    <x v="16"/>
    <x v="2"/>
    <x v="1"/>
    <x v="1"/>
    <x v="1"/>
    <n v="1.0920000000000001"/>
    <x v="0"/>
    <x v="0"/>
    <n v="2.1840000000000002"/>
    <x v="0"/>
    <x v="0"/>
    <x v="0"/>
    <x v="1"/>
    <x v="0"/>
    <x v="5"/>
    <s v="PO310716"/>
  </r>
  <r>
    <n v="319"/>
    <x v="1"/>
    <x v="0"/>
    <x v="0"/>
    <s v="PO31071"/>
    <s v="DN-020902"/>
    <x v="1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0717"/>
  </r>
  <r>
    <n v="320"/>
    <x v="1"/>
    <x v="0"/>
    <x v="0"/>
    <s v="PO31071"/>
    <s v="DN-020902"/>
    <x v="1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0718"/>
  </r>
  <r>
    <n v="321"/>
    <x v="1"/>
    <x v="0"/>
    <x v="0"/>
    <s v="PO31071"/>
    <s v="DN-020902"/>
    <x v="1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719"/>
  </r>
  <r>
    <n v="322"/>
    <x v="1"/>
    <x v="0"/>
    <x v="0"/>
    <s v="PO31071"/>
    <s v="DN-020902"/>
    <x v="1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7110"/>
  </r>
  <r>
    <n v="323"/>
    <x v="1"/>
    <x v="0"/>
    <x v="0"/>
    <s v="PO31071"/>
    <s v="DN-020902"/>
    <x v="1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7111"/>
  </r>
  <r>
    <n v="324"/>
    <x v="1"/>
    <x v="0"/>
    <x v="0"/>
    <s v="PO31071"/>
    <s v="DN-020902"/>
    <x v="1"/>
    <s v="900152"/>
    <s v="V-0102"/>
    <x v="22"/>
    <x v="5"/>
    <x v="2"/>
    <x v="0"/>
    <x v="1"/>
    <n v="3.12"/>
    <x v="0"/>
    <x v="0"/>
    <n v="3.12"/>
    <x v="0"/>
    <x v="0"/>
    <x v="0"/>
    <x v="1"/>
    <x v="0"/>
    <x v="6"/>
    <s v="PO3107112"/>
  </r>
  <r>
    <n v="325"/>
    <x v="1"/>
    <x v="0"/>
    <x v="0"/>
    <s v="PO31071"/>
    <s v="DN-020902"/>
    <x v="1"/>
    <s v="900153"/>
    <s v="V-0038"/>
    <x v="23"/>
    <x v="5"/>
    <x v="2"/>
    <x v="0"/>
    <x v="1"/>
    <n v="0.84"/>
    <x v="0"/>
    <x v="0"/>
    <n v="0.84"/>
    <x v="0"/>
    <x v="0"/>
    <x v="0"/>
    <x v="1"/>
    <x v="0"/>
    <x v="6"/>
    <s v="PO3107113"/>
  </r>
  <r>
    <n v="326"/>
    <x v="1"/>
    <x v="0"/>
    <x v="0"/>
    <s v="PO31074"/>
    <s v="DN-020903"/>
    <x v="2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0741"/>
  </r>
  <r>
    <n v="327"/>
    <x v="1"/>
    <x v="0"/>
    <x v="0"/>
    <s v="PO31074"/>
    <s v="DN-020903"/>
    <x v="2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0742"/>
  </r>
  <r>
    <n v="328"/>
    <x v="1"/>
    <x v="0"/>
    <x v="0"/>
    <s v="PO31074"/>
    <s v="DN-020903"/>
    <x v="2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0743"/>
  </r>
  <r>
    <n v="329"/>
    <x v="1"/>
    <x v="0"/>
    <x v="0"/>
    <s v="PO31074"/>
    <s v="DN-020903"/>
    <x v="2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0744"/>
  </r>
  <r>
    <n v="330"/>
    <x v="1"/>
    <x v="0"/>
    <x v="0"/>
    <s v="PO31074"/>
    <s v="DN-020903"/>
    <x v="2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0745"/>
  </r>
  <r>
    <n v="331"/>
    <x v="1"/>
    <x v="0"/>
    <x v="0"/>
    <s v="PO31074"/>
    <s v="DN-020903"/>
    <x v="2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0746"/>
  </r>
  <r>
    <n v="332"/>
    <x v="1"/>
    <x v="0"/>
    <x v="0"/>
    <s v="PO31074"/>
    <s v="DN-020903"/>
    <x v="2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0747"/>
  </r>
  <r>
    <n v="333"/>
    <x v="1"/>
    <x v="0"/>
    <x v="0"/>
    <s v="PO31074"/>
    <s v="DN-020903"/>
    <x v="2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0748"/>
  </r>
  <r>
    <n v="334"/>
    <x v="1"/>
    <x v="0"/>
    <x v="0"/>
    <s v="PO31074"/>
    <s v="DN-020903"/>
    <x v="2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0749"/>
  </r>
  <r>
    <n v="335"/>
    <x v="1"/>
    <x v="0"/>
    <x v="0"/>
    <s v="PO31070"/>
    <s v="DN-020904"/>
    <x v="2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0701"/>
  </r>
  <r>
    <n v="336"/>
    <x v="1"/>
    <x v="0"/>
    <x v="0"/>
    <s v="PO31070"/>
    <s v="DN-020904"/>
    <x v="2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0702"/>
  </r>
  <r>
    <n v="337"/>
    <x v="1"/>
    <x v="0"/>
    <x v="0"/>
    <s v="PO31070"/>
    <s v="DN-020904"/>
    <x v="2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0703"/>
  </r>
  <r>
    <n v="338"/>
    <x v="1"/>
    <x v="0"/>
    <x v="0"/>
    <s v="PO31070"/>
    <s v="DN-020904"/>
    <x v="2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0704"/>
  </r>
  <r>
    <n v="339"/>
    <x v="1"/>
    <x v="0"/>
    <x v="0"/>
    <s v="PO31070"/>
    <s v="DN-020904"/>
    <x v="2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0705"/>
  </r>
  <r>
    <n v="340"/>
    <x v="1"/>
    <x v="0"/>
    <x v="0"/>
    <s v="PO31070"/>
    <s v="DN-020904"/>
    <x v="2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0706"/>
  </r>
  <r>
    <n v="341"/>
    <x v="1"/>
    <x v="0"/>
    <x v="0"/>
    <s v="PO31070"/>
    <s v="DN-020904"/>
    <x v="2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0707"/>
  </r>
  <r>
    <n v="342"/>
    <x v="1"/>
    <x v="0"/>
    <x v="0"/>
    <s v="PO31070"/>
    <s v="DN-020904"/>
    <x v="2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0708"/>
  </r>
  <r>
    <n v="343"/>
    <x v="1"/>
    <x v="0"/>
    <x v="0"/>
    <s v="PO31070"/>
    <s v="DN-020904"/>
    <x v="2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709"/>
  </r>
  <r>
    <n v="344"/>
    <x v="1"/>
    <x v="0"/>
    <x v="0"/>
    <s v="PO31070"/>
    <s v="DN-020904"/>
    <x v="2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7010"/>
  </r>
  <r>
    <n v="345"/>
    <x v="1"/>
    <x v="0"/>
    <x v="0"/>
    <s v="PO31070"/>
    <s v="DN-020904"/>
    <x v="2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7011"/>
  </r>
  <r>
    <n v="346"/>
    <x v="1"/>
    <x v="0"/>
    <x v="0"/>
    <s v="PO31073"/>
    <s v="DN-020905"/>
    <x v="3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0731"/>
  </r>
  <r>
    <n v="347"/>
    <x v="1"/>
    <x v="0"/>
    <x v="0"/>
    <s v="PO31073"/>
    <s v="DN-020905"/>
    <x v="3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0732"/>
  </r>
  <r>
    <n v="348"/>
    <x v="1"/>
    <x v="0"/>
    <x v="0"/>
    <s v="PO31073"/>
    <s v="DN-020905"/>
    <x v="3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0733"/>
  </r>
  <r>
    <n v="349"/>
    <x v="1"/>
    <x v="0"/>
    <x v="0"/>
    <s v="PO31073"/>
    <s v="DN-020905"/>
    <x v="3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0734"/>
  </r>
  <r>
    <n v="350"/>
    <x v="1"/>
    <x v="0"/>
    <x v="0"/>
    <s v="PO31073"/>
    <s v="DN-020905"/>
    <x v="3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0735"/>
  </r>
  <r>
    <n v="351"/>
    <x v="1"/>
    <x v="0"/>
    <x v="0"/>
    <s v="PO31073"/>
    <s v="DN-020905"/>
    <x v="3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0736"/>
  </r>
  <r>
    <n v="352"/>
    <x v="1"/>
    <x v="0"/>
    <x v="0"/>
    <s v="PO31073"/>
    <s v="DN-020905"/>
    <x v="3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0737"/>
  </r>
  <r>
    <n v="353"/>
    <x v="1"/>
    <x v="0"/>
    <x v="0"/>
    <s v="PO31073"/>
    <s v="DN-020905"/>
    <x v="3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0738"/>
  </r>
  <r>
    <n v="354"/>
    <x v="1"/>
    <x v="0"/>
    <x v="0"/>
    <s v="PO31073"/>
    <s v="DN-020905"/>
    <x v="3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0739"/>
  </r>
  <r>
    <n v="355"/>
    <x v="1"/>
    <x v="0"/>
    <x v="0"/>
    <s v="PO31069"/>
    <s v="DN-020906"/>
    <x v="3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0691"/>
  </r>
  <r>
    <n v="356"/>
    <x v="1"/>
    <x v="0"/>
    <x v="0"/>
    <s v="PO31069"/>
    <s v="DN-020906"/>
    <x v="3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0692"/>
  </r>
  <r>
    <n v="357"/>
    <x v="1"/>
    <x v="0"/>
    <x v="0"/>
    <s v="PO31069"/>
    <s v="DN-020906"/>
    <x v="3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0693"/>
  </r>
  <r>
    <n v="358"/>
    <x v="1"/>
    <x v="0"/>
    <x v="0"/>
    <s v="PO31069"/>
    <s v="DN-020906"/>
    <x v="3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0694"/>
  </r>
  <r>
    <n v="359"/>
    <x v="1"/>
    <x v="0"/>
    <x v="0"/>
    <s v="PO31069"/>
    <s v="DN-020906"/>
    <x v="3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0695"/>
  </r>
  <r>
    <n v="360"/>
    <x v="1"/>
    <x v="0"/>
    <x v="0"/>
    <s v="PO31069"/>
    <s v="DN-020906"/>
    <x v="3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0696"/>
  </r>
  <r>
    <n v="361"/>
    <x v="1"/>
    <x v="0"/>
    <x v="0"/>
    <s v="PO31069"/>
    <s v="DN-020906"/>
    <x v="3"/>
    <s v="900036"/>
    <s v="HF-0011"/>
    <x v="17"/>
    <x v="2"/>
    <x v="1"/>
    <x v="1"/>
    <x v="1"/>
    <n v="1.3824000000000001"/>
    <x v="0"/>
    <x v="0"/>
    <n v="2.7648000000000001"/>
    <x v="0"/>
    <x v="0"/>
    <x v="0"/>
    <x v="1"/>
    <x v="0"/>
    <x v="5"/>
    <s v="PO310697"/>
  </r>
  <r>
    <n v="362"/>
    <x v="1"/>
    <x v="0"/>
    <x v="0"/>
    <s v="PO31069"/>
    <s v="DN-020906"/>
    <x v="3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0698"/>
  </r>
  <r>
    <n v="363"/>
    <x v="1"/>
    <x v="0"/>
    <x v="0"/>
    <s v="PO31069"/>
    <s v="DN-020906"/>
    <x v="3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699"/>
  </r>
  <r>
    <n v="364"/>
    <x v="1"/>
    <x v="0"/>
    <x v="0"/>
    <s v="PO31069"/>
    <s v="DN-020906"/>
    <x v="3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6910"/>
  </r>
  <r>
    <n v="365"/>
    <x v="1"/>
    <x v="0"/>
    <x v="0"/>
    <s v="PO31069"/>
    <s v="DN-020906"/>
    <x v="3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6911"/>
  </r>
  <r>
    <n v="366"/>
    <x v="1"/>
    <x v="0"/>
    <x v="0"/>
    <s v="PO31072"/>
    <s v="DN-020907"/>
    <x v="4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0721"/>
  </r>
  <r>
    <n v="367"/>
    <x v="1"/>
    <x v="0"/>
    <x v="0"/>
    <s v="PO31072"/>
    <s v="DN-020907"/>
    <x v="4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0722"/>
  </r>
  <r>
    <n v="368"/>
    <x v="1"/>
    <x v="0"/>
    <x v="0"/>
    <s v="PO31072"/>
    <s v="DN-020907"/>
    <x v="4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0723"/>
  </r>
  <r>
    <n v="369"/>
    <x v="1"/>
    <x v="0"/>
    <x v="0"/>
    <s v="PO31072"/>
    <s v="DN-020907"/>
    <x v="4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0724"/>
  </r>
  <r>
    <n v="370"/>
    <x v="1"/>
    <x v="0"/>
    <x v="0"/>
    <s v="PO31072"/>
    <s v="DN-020907"/>
    <x v="4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0725"/>
  </r>
  <r>
    <n v="371"/>
    <x v="1"/>
    <x v="0"/>
    <x v="0"/>
    <s v="PO31072"/>
    <s v="DN-020907"/>
    <x v="4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0726"/>
  </r>
  <r>
    <n v="372"/>
    <x v="1"/>
    <x v="0"/>
    <x v="0"/>
    <s v="PO31068"/>
    <s v="DN-020908"/>
    <x v="4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0681"/>
  </r>
  <r>
    <n v="373"/>
    <x v="1"/>
    <x v="0"/>
    <x v="0"/>
    <s v="PO31068"/>
    <s v="DN-020908"/>
    <x v="4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0682"/>
  </r>
  <r>
    <n v="374"/>
    <x v="1"/>
    <x v="0"/>
    <x v="0"/>
    <s v="PO31068"/>
    <s v="DN-020908"/>
    <x v="4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0683"/>
  </r>
  <r>
    <n v="375"/>
    <x v="1"/>
    <x v="0"/>
    <x v="0"/>
    <s v="PO31068"/>
    <s v="DN-020908"/>
    <x v="4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0684"/>
  </r>
  <r>
    <n v="376"/>
    <x v="1"/>
    <x v="0"/>
    <x v="0"/>
    <s v="PO31068"/>
    <s v="DN-020908"/>
    <x v="4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0685"/>
  </r>
  <r>
    <n v="377"/>
    <x v="1"/>
    <x v="0"/>
    <x v="0"/>
    <s v="PO31068"/>
    <s v="DN-020908"/>
    <x v="4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0686"/>
  </r>
  <r>
    <n v="378"/>
    <x v="1"/>
    <x v="0"/>
    <x v="0"/>
    <s v="PO31068"/>
    <s v="DN-020908"/>
    <x v="4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0687"/>
  </r>
  <r>
    <n v="379"/>
    <x v="1"/>
    <x v="0"/>
    <x v="0"/>
    <s v="PO31068"/>
    <s v="DN-020908"/>
    <x v="4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0688"/>
  </r>
  <r>
    <n v="380"/>
    <x v="1"/>
    <x v="0"/>
    <x v="0"/>
    <s v="PO31068"/>
    <s v="DN-020908"/>
    <x v="4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689"/>
  </r>
  <r>
    <n v="381"/>
    <x v="1"/>
    <x v="0"/>
    <x v="0"/>
    <s v="PO31068"/>
    <s v="DN-020908"/>
    <x v="4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6810"/>
  </r>
  <r>
    <n v="382"/>
    <x v="1"/>
    <x v="0"/>
    <x v="0"/>
    <s v="PO31068"/>
    <s v="DN-020908"/>
    <x v="4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6811"/>
  </r>
  <r>
    <n v="383"/>
    <x v="1"/>
    <x v="0"/>
    <x v="0"/>
    <s v="PO31068"/>
    <s v="DN-020908"/>
    <x v="4"/>
    <s v="900151"/>
    <s v="V-0120"/>
    <x v="28"/>
    <x v="5"/>
    <x v="2"/>
    <x v="0"/>
    <x v="1"/>
    <n v="3.36"/>
    <x v="0"/>
    <x v="0"/>
    <n v="3.36"/>
    <x v="0"/>
    <x v="0"/>
    <x v="0"/>
    <x v="1"/>
    <x v="0"/>
    <x v="6"/>
    <s v="PO3106812"/>
  </r>
  <r>
    <n v="384"/>
    <x v="1"/>
    <x v="0"/>
    <x v="0"/>
    <s v="PO31068"/>
    <s v="DN-020908"/>
    <x v="4"/>
    <s v="900154"/>
    <s v="O-0049"/>
    <x v="71"/>
    <x v="6"/>
    <x v="2"/>
    <x v="2"/>
    <x v="1"/>
    <n v="1.2"/>
    <x v="0"/>
    <x v="0"/>
    <n v="60"/>
    <x v="0"/>
    <x v="0"/>
    <x v="0"/>
    <x v="1"/>
    <x v="0"/>
    <x v="12"/>
    <s v="PO3106813"/>
  </r>
  <r>
    <n v="385"/>
    <x v="1"/>
    <x v="0"/>
    <x v="0"/>
    <s v="PO31076"/>
    <s v="DN-020909"/>
    <x v="5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0761"/>
  </r>
  <r>
    <n v="386"/>
    <x v="1"/>
    <x v="0"/>
    <x v="0"/>
    <s v="PO31076"/>
    <s v="DN-020909"/>
    <x v="5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0762"/>
  </r>
  <r>
    <n v="387"/>
    <x v="1"/>
    <x v="0"/>
    <x v="0"/>
    <s v="PO31076"/>
    <s v="DN-020909"/>
    <x v="5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0763"/>
  </r>
  <r>
    <n v="388"/>
    <x v="1"/>
    <x v="0"/>
    <x v="0"/>
    <s v="PO31076"/>
    <s v="DN-020909"/>
    <x v="5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0764"/>
  </r>
  <r>
    <n v="389"/>
    <x v="1"/>
    <x v="0"/>
    <x v="0"/>
    <s v="PO31076"/>
    <s v="DN-020909"/>
    <x v="5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0765"/>
  </r>
  <r>
    <n v="390"/>
    <x v="1"/>
    <x v="0"/>
    <x v="0"/>
    <s v="PO31076"/>
    <s v="DN-020909"/>
    <x v="5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0766"/>
  </r>
  <r>
    <n v="391"/>
    <x v="1"/>
    <x v="0"/>
    <x v="0"/>
    <s v="PO31076"/>
    <s v="DN-020909"/>
    <x v="5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0767"/>
  </r>
  <r>
    <n v="392"/>
    <x v="1"/>
    <x v="0"/>
    <x v="0"/>
    <s v="PO31076"/>
    <s v="DN-020909"/>
    <x v="5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0768"/>
  </r>
  <r>
    <n v="393"/>
    <x v="1"/>
    <x v="0"/>
    <x v="0"/>
    <s v="PO31076"/>
    <s v="DN-020909"/>
    <x v="5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0769"/>
  </r>
  <r>
    <n v="394"/>
    <x v="1"/>
    <x v="0"/>
    <x v="0"/>
    <s v="PO31077"/>
    <s v="DN-020910"/>
    <x v="5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0771"/>
  </r>
  <r>
    <n v="395"/>
    <x v="1"/>
    <x v="0"/>
    <x v="0"/>
    <s v="PO31077"/>
    <s v="DN-020910"/>
    <x v="5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0772"/>
  </r>
  <r>
    <n v="396"/>
    <x v="1"/>
    <x v="0"/>
    <x v="0"/>
    <s v="PO31077"/>
    <s v="DN-020910"/>
    <x v="5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0773"/>
  </r>
  <r>
    <n v="397"/>
    <x v="1"/>
    <x v="0"/>
    <x v="0"/>
    <s v="PO31077"/>
    <s v="DN-020910"/>
    <x v="5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0774"/>
  </r>
  <r>
    <n v="398"/>
    <x v="1"/>
    <x v="0"/>
    <x v="0"/>
    <s v="PO31077"/>
    <s v="DN-020910"/>
    <x v="5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0775"/>
  </r>
  <r>
    <n v="399"/>
    <x v="1"/>
    <x v="0"/>
    <x v="0"/>
    <s v="PO31077"/>
    <s v="DN-020910"/>
    <x v="5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0776"/>
  </r>
  <r>
    <n v="400"/>
    <x v="1"/>
    <x v="0"/>
    <x v="0"/>
    <s v="PO31077"/>
    <s v="DN-020910"/>
    <x v="5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0777"/>
  </r>
  <r>
    <n v="401"/>
    <x v="1"/>
    <x v="0"/>
    <x v="0"/>
    <s v="PO31077"/>
    <s v="DN-020910"/>
    <x v="5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0778"/>
  </r>
  <r>
    <n v="402"/>
    <x v="1"/>
    <x v="0"/>
    <x v="0"/>
    <s v="PO31077"/>
    <s v="DN-020910"/>
    <x v="5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779"/>
  </r>
  <r>
    <n v="403"/>
    <x v="1"/>
    <x v="0"/>
    <x v="0"/>
    <s v="PO31077"/>
    <s v="DN-020910"/>
    <x v="5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7710"/>
  </r>
  <r>
    <n v="404"/>
    <x v="1"/>
    <x v="0"/>
    <x v="0"/>
    <s v="PO31077"/>
    <s v="DN-020910"/>
    <x v="5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7711"/>
  </r>
  <r>
    <n v="405"/>
    <x v="1"/>
    <x v="0"/>
    <x v="0"/>
    <s v="PO31067"/>
    <s v="DN-020911"/>
    <x v="6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0671"/>
  </r>
  <r>
    <n v="406"/>
    <x v="1"/>
    <x v="0"/>
    <x v="0"/>
    <s v="PO31067"/>
    <s v="DN-020911"/>
    <x v="6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0672"/>
  </r>
  <r>
    <n v="407"/>
    <x v="1"/>
    <x v="0"/>
    <x v="0"/>
    <s v="PO31067"/>
    <s v="DN-020911"/>
    <x v="6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0673"/>
  </r>
  <r>
    <n v="408"/>
    <x v="1"/>
    <x v="0"/>
    <x v="0"/>
    <s v="PO31067"/>
    <s v="DN-020911"/>
    <x v="6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0674"/>
  </r>
  <r>
    <n v="409"/>
    <x v="1"/>
    <x v="0"/>
    <x v="0"/>
    <s v="PO31067"/>
    <s v="DN-020911"/>
    <x v="6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0675"/>
  </r>
  <r>
    <n v="410"/>
    <x v="1"/>
    <x v="0"/>
    <x v="0"/>
    <s v="PO31067"/>
    <s v="DN-020911"/>
    <x v="6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0676"/>
  </r>
  <r>
    <n v="411"/>
    <x v="1"/>
    <x v="0"/>
    <x v="0"/>
    <s v="PO31067"/>
    <s v="DN-020911"/>
    <x v="6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0677"/>
  </r>
  <r>
    <n v="412"/>
    <x v="1"/>
    <x v="0"/>
    <x v="0"/>
    <s v="PO31067"/>
    <s v="DN-020911"/>
    <x v="6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0678"/>
  </r>
  <r>
    <n v="413"/>
    <x v="1"/>
    <x v="0"/>
    <x v="0"/>
    <s v="PO31067"/>
    <s v="DN-020911"/>
    <x v="6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0679"/>
  </r>
  <r>
    <n v="414"/>
    <x v="1"/>
    <x v="0"/>
    <x v="0"/>
    <s v="PO31066"/>
    <s v="DN-020912"/>
    <x v="6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0661"/>
  </r>
  <r>
    <n v="415"/>
    <x v="1"/>
    <x v="0"/>
    <x v="0"/>
    <s v="PO31066"/>
    <s v="DN-020912"/>
    <x v="6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0662"/>
  </r>
  <r>
    <n v="416"/>
    <x v="1"/>
    <x v="0"/>
    <x v="0"/>
    <s v="PO31066"/>
    <s v="DN-020912"/>
    <x v="6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0663"/>
  </r>
  <r>
    <n v="417"/>
    <x v="1"/>
    <x v="0"/>
    <x v="0"/>
    <s v="PO31066"/>
    <s v="DN-020912"/>
    <x v="6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0664"/>
  </r>
  <r>
    <n v="418"/>
    <x v="1"/>
    <x v="0"/>
    <x v="0"/>
    <s v="PO31066"/>
    <s v="DN-020912"/>
    <x v="6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0665"/>
  </r>
  <r>
    <n v="419"/>
    <x v="1"/>
    <x v="0"/>
    <x v="0"/>
    <s v="PO31066"/>
    <s v="DN-020912"/>
    <x v="6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0666"/>
  </r>
  <r>
    <n v="420"/>
    <x v="1"/>
    <x v="0"/>
    <x v="0"/>
    <s v="PO31066"/>
    <s v="DN-020912"/>
    <x v="6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0667"/>
  </r>
  <r>
    <n v="421"/>
    <x v="1"/>
    <x v="0"/>
    <x v="0"/>
    <s v="PO31066"/>
    <s v="DN-020912"/>
    <x v="6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0668"/>
  </r>
  <r>
    <n v="422"/>
    <x v="1"/>
    <x v="0"/>
    <x v="0"/>
    <s v="PO31066"/>
    <s v="DN-020912"/>
    <x v="6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0669"/>
  </r>
  <r>
    <n v="423"/>
    <x v="1"/>
    <x v="0"/>
    <x v="0"/>
    <s v="PO31066"/>
    <s v="DN-020912"/>
    <x v="6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06610"/>
  </r>
  <r>
    <n v="424"/>
    <x v="1"/>
    <x v="0"/>
    <x v="0"/>
    <s v="PO31066"/>
    <s v="DN-020912"/>
    <x v="6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06611"/>
  </r>
  <r>
    <n v="425"/>
    <x v="1"/>
    <x v="0"/>
    <x v="0"/>
    <s v="PO31080"/>
    <s v="DN-020913"/>
    <x v="1"/>
    <s v="C0101010536"/>
    <s v="KF-0026"/>
    <x v="33"/>
    <x v="9"/>
    <x v="2"/>
    <x v="0"/>
    <x v="1"/>
    <n v="6.9239999999999995"/>
    <x v="0"/>
    <x v="0"/>
    <n v="6.9240000000000004"/>
    <x v="0"/>
    <x v="0"/>
    <x v="0"/>
    <x v="1"/>
    <x v="0"/>
    <x v="9"/>
    <s v="PO310801"/>
  </r>
  <r>
    <n v="426"/>
    <x v="1"/>
    <x v="0"/>
    <x v="0"/>
    <s v="PO31081"/>
    <s v="DN-020914"/>
    <x v="1"/>
    <s v="C0101010534"/>
    <s v="RF-0001"/>
    <x v="34"/>
    <x v="9"/>
    <x v="2"/>
    <x v="4"/>
    <x v="1"/>
    <n v="4.74"/>
    <x v="0"/>
    <x v="0"/>
    <n v="14.22"/>
    <x v="0"/>
    <x v="0"/>
    <x v="0"/>
    <x v="1"/>
    <x v="0"/>
    <x v="9"/>
    <s v="PO310811"/>
  </r>
  <r>
    <n v="427"/>
    <x v="1"/>
    <x v="0"/>
    <x v="0"/>
    <s v="PO31081"/>
    <s v="DN-020914"/>
    <x v="1"/>
    <s v="C0101010535"/>
    <s v="RF-0002"/>
    <x v="35"/>
    <x v="9"/>
    <x v="2"/>
    <x v="1"/>
    <x v="1"/>
    <n v="7.3800000000000008"/>
    <x v="0"/>
    <x v="0"/>
    <n v="14.76"/>
    <x v="0"/>
    <x v="0"/>
    <x v="0"/>
    <x v="1"/>
    <x v="0"/>
    <x v="9"/>
    <s v="PO310812"/>
  </r>
  <r>
    <n v="428"/>
    <x v="1"/>
    <x v="0"/>
    <x v="0"/>
    <s v="PO31081"/>
    <s v="DN-020914"/>
    <x v="1"/>
    <s v="C0101010538"/>
    <s v="V-0066"/>
    <x v="51"/>
    <x v="5"/>
    <x v="2"/>
    <x v="0"/>
    <x v="1"/>
    <n v="2.2799999999999998"/>
    <x v="0"/>
    <x v="0"/>
    <n v="2.2799999999999998"/>
    <x v="0"/>
    <x v="0"/>
    <x v="0"/>
    <x v="1"/>
    <x v="0"/>
    <x v="6"/>
    <s v="PO310813"/>
  </r>
  <r>
    <n v="429"/>
    <x v="1"/>
    <x v="0"/>
    <x v="0"/>
    <s v="PO31081"/>
    <s v="DN-020914"/>
    <x v="1"/>
    <s v="900128"/>
    <s v="KF-0015"/>
    <x v="72"/>
    <x v="9"/>
    <x v="5"/>
    <x v="0"/>
    <x v="1"/>
    <n v="4.5599999999999996"/>
    <x v="0"/>
    <x v="0"/>
    <n v="4.5599999999999996"/>
    <x v="0"/>
    <x v="0"/>
    <x v="0"/>
    <x v="1"/>
    <x v="0"/>
    <x v="9"/>
    <s v="PO310814"/>
  </r>
  <r>
    <n v="430"/>
    <x v="1"/>
    <x v="0"/>
    <x v="0"/>
    <s v="PO31081"/>
    <s v="DN-020914"/>
    <x v="1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10815"/>
  </r>
  <r>
    <n v="431"/>
    <x v="1"/>
    <x v="0"/>
    <x v="0"/>
    <s v="PO31081"/>
    <s v="DN-020914"/>
    <x v="1"/>
    <s v="900120"/>
    <s v="KF-0007"/>
    <x v="49"/>
    <x v="12"/>
    <x v="5"/>
    <x v="5"/>
    <x v="1"/>
    <n v="4.9000000000000004"/>
    <x v="0"/>
    <x v="0"/>
    <n v="49"/>
    <x v="0"/>
    <x v="0"/>
    <x v="0"/>
    <x v="1"/>
    <x v="0"/>
    <x v="9"/>
    <s v="PO310816"/>
  </r>
  <r>
    <n v="432"/>
    <x v="1"/>
    <x v="0"/>
    <x v="0"/>
    <s v="PO31081"/>
    <s v="DN-020914"/>
    <x v="1"/>
    <s v="900117"/>
    <s v="KF-0004"/>
    <x v="37"/>
    <x v="9"/>
    <x v="5"/>
    <x v="3"/>
    <x v="3"/>
    <n v="6"/>
    <x v="0"/>
    <x v="0"/>
    <n v="30"/>
    <x v="0"/>
    <x v="0"/>
    <x v="0"/>
    <x v="1"/>
    <x v="0"/>
    <x v="9"/>
    <s v="PO310817"/>
  </r>
  <r>
    <n v="433"/>
    <x v="1"/>
    <x v="0"/>
    <x v="0"/>
    <s v="PO31081"/>
    <s v="DN-020914"/>
    <x v="1"/>
    <s v="900119"/>
    <s v="KF-0006"/>
    <x v="73"/>
    <x v="22"/>
    <x v="5"/>
    <x v="1"/>
    <x v="1"/>
    <n v="2.4"/>
    <x v="0"/>
    <x v="0"/>
    <n v="4.8"/>
    <x v="0"/>
    <x v="0"/>
    <x v="0"/>
    <x v="1"/>
    <x v="0"/>
    <x v="9"/>
    <s v="PO310818"/>
  </r>
  <r>
    <n v="434"/>
    <x v="1"/>
    <x v="0"/>
    <x v="0"/>
    <s v="PO31081"/>
    <s v="DN-020914"/>
    <x v="1"/>
    <s v="900127"/>
    <s v="KF-0014"/>
    <x v="52"/>
    <x v="9"/>
    <x v="5"/>
    <x v="0"/>
    <x v="1"/>
    <n v="3.6"/>
    <x v="0"/>
    <x v="0"/>
    <n v="3.6"/>
    <x v="0"/>
    <x v="0"/>
    <x v="0"/>
    <x v="1"/>
    <x v="0"/>
    <x v="9"/>
    <s v="PO310819"/>
  </r>
  <r>
    <n v="435"/>
    <x v="1"/>
    <x v="0"/>
    <x v="0"/>
    <s v="PO31081"/>
    <s v="DN-020914"/>
    <x v="1"/>
    <s v="900124"/>
    <s v="KF-0011"/>
    <x v="74"/>
    <x v="9"/>
    <x v="5"/>
    <x v="0"/>
    <x v="1"/>
    <n v="4.2"/>
    <x v="0"/>
    <x v="0"/>
    <n v="4.2"/>
    <x v="0"/>
    <x v="0"/>
    <x v="0"/>
    <x v="1"/>
    <x v="0"/>
    <x v="9"/>
    <s v="PO3108110"/>
  </r>
  <r>
    <n v="436"/>
    <x v="1"/>
    <x v="0"/>
    <x v="0"/>
    <s v="PO31081"/>
    <s v="DN-020914"/>
    <x v="1"/>
    <s v="900121"/>
    <s v="KF-0008"/>
    <x v="39"/>
    <x v="12"/>
    <x v="5"/>
    <x v="5"/>
    <x v="1"/>
    <n v="3.67"/>
    <x v="0"/>
    <x v="0"/>
    <n v="36.700000000000003"/>
    <x v="0"/>
    <x v="0"/>
    <x v="0"/>
    <x v="1"/>
    <x v="0"/>
    <x v="9"/>
    <s v="PO3108111"/>
  </r>
  <r>
    <n v="437"/>
    <x v="1"/>
    <x v="0"/>
    <x v="0"/>
    <s v="PO31081"/>
    <s v="DN-020914"/>
    <x v="1"/>
    <s v="900125"/>
    <s v="KF-0012"/>
    <x v="40"/>
    <x v="9"/>
    <x v="5"/>
    <x v="0"/>
    <x v="1"/>
    <n v="7.8"/>
    <x v="0"/>
    <x v="0"/>
    <n v="7.8"/>
    <x v="0"/>
    <x v="0"/>
    <x v="0"/>
    <x v="1"/>
    <x v="0"/>
    <x v="9"/>
    <s v="PO3108112"/>
  </r>
  <r>
    <n v="438"/>
    <x v="1"/>
    <x v="0"/>
    <x v="0"/>
    <s v="PO31081"/>
    <s v="DN-020914"/>
    <x v="1"/>
    <s v="900122"/>
    <s v="KF-0009"/>
    <x v="41"/>
    <x v="9"/>
    <x v="5"/>
    <x v="0"/>
    <x v="1"/>
    <n v="7.2"/>
    <x v="0"/>
    <x v="0"/>
    <n v="7.2"/>
    <x v="0"/>
    <x v="0"/>
    <x v="0"/>
    <x v="1"/>
    <x v="0"/>
    <x v="9"/>
    <s v="PO3108113"/>
  </r>
  <r>
    <n v="439"/>
    <x v="1"/>
    <x v="0"/>
    <x v="0"/>
    <s v="PO31081"/>
    <s v="DN-020914"/>
    <x v="1"/>
    <s v="900118"/>
    <s v="KF-0005"/>
    <x v="42"/>
    <x v="9"/>
    <x v="5"/>
    <x v="4"/>
    <x v="1"/>
    <n v="5.76"/>
    <x v="0"/>
    <x v="0"/>
    <n v="17.28"/>
    <x v="0"/>
    <x v="0"/>
    <x v="0"/>
    <x v="1"/>
    <x v="0"/>
    <x v="9"/>
    <s v="PO3108114"/>
  </r>
  <r>
    <n v="440"/>
    <x v="1"/>
    <x v="0"/>
    <x v="0"/>
    <s v="PO31081"/>
    <s v="DN-020914"/>
    <x v="1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3108115"/>
  </r>
  <r>
    <n v="441"/>
    <x v="1"/>
    <x v="0"/>
    <x v="0"/>
    <s v="PO31081"/>
    <s v="DN-020914"/>
    <x v="1"/>
    <s v="900123"/>
    <s v="KF-0010"/>
    <x v="43"/>
    <x v="9"/>
    <x v="5"/>
    <x v="0"/>
    <x v="1"/>
    <n v="5.16"/>
    <x v="0"/>
    <x v="0"/>
    <n v="5.16"/>
    <x v="0"/>
    <x v="0"/>
    <x v="0"/>
    <x v="1"/>
    <x v="0"/>
    <x v="9"/>
    <s v="PO3108116"/>
  </r>
  <r>
    <n v="442"/>
    <x v="1"/>
    <x v="0"/>
    <x v="0"/>
    <s v="PO31081"/>
    <s v="DN-020914"/>
    <x v="1"/>
    <s v="C0101010537"/>
    <s v="KF-0027"/>
    <x v="45"/>
    <x v="9"/>
    <x v="2"/>
    <x v="0"/>
    <x v="1"/>
    <n v="7.4550000000000001"/>
    <x v="0"/>
    <x v="0"/>
    <n v="7.4550000000000001"/>
    <x v="0"/>
    <x v="0"/>
    <x v="0"/>
    <x v="1"/>
    <x v="0"/>
    <x v="9"/>
    <s v="PO3108117"/>
  </r>
  <r>
    <n v="443"/>
    <x v="1"/>
    <x v="0"/>
    <x v="0"/>
    <s v="PO31081"/>
    <s v="DN-020914"/>
    <x v="1"/>
    <s v="8852043005014"/>
    <s v="O-0164"/>
    <x v="46"/>
    <x v="13"/>
    <x v="5"/>
    <x v="0"/>
    <x v="1"/>
    <n v="6.96"/>
    <x v="0"/>
    <x v="0"/>
    <n v="6.96"/>
    <x v="0"/>
    <x v="0"/>
    <x v="0"/>
    <x v="1"/>
    <x v="0"/>
    <x v="10"/>
    <s v="PO3108118"/>
  </r>
  <r>
    <n v="444"/>
    <x v="1"/>
    <x v="0"/>
    <x v="0"/>
    <s v="PO31081"/>
    <s v="DN-020914"/>
    <x v="1"/>
    <n v="0"/>
    <s v="O-0163"/>
    <x v="47"/>
    <x v="13"/>
    <x v="5"/>
    <x v="0"/>
    <x v="1"/>
    <n v="4.6440000000000001"/>
    <x v="0"/>
    <x v="0"/>
    <n v="4.6440000000000001"/>
    <x v="0"/>
    <x v="0"/>
    <x v="0"/>
    <x v="1"/>
    <x v="0"/>
    <x v="10"/>
    <s v="PO3108119"/>
  </r>
  <r>
    <n v="445"/>
    <x v="1"/>
    <x v="0"/>
    <x v="0"/>
    <s v="PO31083"/>
    <s v="DN-020915"/>
    <x v="2"/>
    <s v="900116"/>
    <s v="KF-0003"/>
    <x v="38"/>
    <x v="9"/>
    <x v="5"/>
    <x v="1"/>
    <x v="1"/>
    <n v="3.6"/>
    <x v="0"/>
    <x v="0"/>
    <n v="7.2"/>
    <x v="0"/>
    <x v="0"/>
    <x v="0"/>
    <x v="1"/>
    <x v="0"/>
    <x v="9"/>
    <s v="PO310831"/>
  </r>
  <r>
    <n v="446"/>
    <x v="1"/>
    <x v="0"/>
    <x v="0"/>
    <s v="PO31084"/>
    <s v="DN-020916"/>
    <x v="3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10841"/>
  </r>
  <r>
    <n v="447"/>
    <x v="1"/>
    <x v="0"/>
    <x v="0"/>
    <s v="PO31084"/>
    <s v="DN-020916"/>
    <x v="3"/>
    <s v="C0101010535"/>
    <s v="RF-0002"/>
    <x v="35"/>
    <x v="9"/>
    <x v="2"/>
    <x v="6"/>
    <x v="1"/>
    <n v="7.3800000000000008"/>
    <x v="0"/>
    <x v="0"/>
    <n v="29.52"/>
    <x v="0"/>
    <x v="0"/>
    <x v="0"/>
    <x v="1"/>
    <x v="0"/>
    <x v="9"/>
    <s v="PO310842"/>
  </r>
  <r>
    <n v="448"/>
    <x v="1"/>
    <x v="0"/>
    <x v="0"/>
    <s v="PO31084"/>
    <s v="DN-020916"/>
    <x v="3"/>
    <s v="900120"/>
    <s v="KF-0007"/>
    <x v="49"/>
    <x v="12"/>
    <x v="5"/>
    <x v="3"/>
    <x v="1"/>
    <n v="4.9000000000000004"/>
    <x v="0"/>
    <x v="0"/>
    <n v="24.5"/>
    <x v="0"/>
    <x v="0"/>
    <x v="0"/>
    <x v="1"/>
    <x v="0"/>
    <x v="9"/>
    <s v="PO310843"/>
  </r>
  <r>
    <n v="449"/>
    <x v="1"/>
    <x v="0"/>
    <x v="0"/>
    <s v="PO31084"/>
    <s v="DN-020916"/>
    <x v="3"/>
    <s v="900117"/>
    <s v="KF-0004"/>
    <x v="37"/>
    <x v="9"/>
    <x v="5"/>
    <x v="8"/>
    <x v="3"/>
    <n v="6"/>
    <x v="0"/>
    <x v="0"/>
    <n v="42"/>
    <x v="0"/>
    <x v="0"/>
    <x v="0"/>
    <x v="1"/>
    <x v="0"/>
    <x v="9"/>
    <s v="PO310844"/>
  </r>
  <r>
    <n v="450"/>
    <x v="1"/>
    <x v="0"/>
    <x v="0"/>
    <s v="PO31084"/>
    <s v="DN-020916"/>
    <x v="3"/>
    <s v="900121"/>
    <s v="KF-0008"/>
    <x v="39"/>
    <x v="12"/>
    <x v="5"/>
    <x v="6"/>
    <x v="1"/>
    <n v="3.67"/>
    <x v="0"/>
    <x v="0"/>
    <n v="14.68"/>
    <x v="0"/>
    <x v="0"/>
    <x v="0"/>
    <x v="1"/>
    <x v="0"/>
    <x v="9"/>
    <s v="PO310845"/>
  </r>
  <r>
    <n v="451"/>
    <x v="1"/>
    <x v="0"/>
    <x v="0"/>
    <s v="PO31085"/>
    <s v="DN-020917"/>
    <x v="4"/>
    <s v="900116"/>
    <s v="KF-0003"/>
    <x v="38"/>
    <x v="9"/>
    <x v="5"/>
    <x v="1"/>
    <x v="1"/>
    <n v="3.6"/>
    <x v="0"/>
    <x v="0"/>
    <n v="7.2"/>
    <x v="0"/>
    <x v="0"/>
    <x v="0"/>
    <x v="1"/>
    <x v="0"/>
    <x v="9"/>
    <s v="PO310851"/>
  </r>
  <r>
    <n v="452"/>
    <x v="1"/>
    <x v="0"/>
    <x v="0"/>
    <s v="PO31085"/>
    <s v="DN-020917"/>
    <x v="4"/>
    <n v="0"/>
    <s v="M-0099"/>
    <x v="50"/>
    <x v="9"/>
    <x v="2"/>
    <x v="4"/>
    <x v="1"/>
    <n v="15.6"/>
    <x v="0"/>
    <x v="0"/>
    <n v="46.8"/>
    <x v="0"/>
    <x v="0"/>
    <x v="0"/>
    <x v="1"/>
    <x v="0"/>
    <x v="10"/>
    <s v="PO310852"/>
  </r>
  <r>
    <n v="453"/>
    <x v="2"/>
    <x v="0"/>
    <x v="0"/>
    <s v="PO31139"/>
    <s v="DN-030901"/>
    <x v="1"/>
    <s v="F0103010009"/>
    <s v="CSW-0001"/>
    <x v="2"/>
    <x v="1"/>
    <x v="1"/>
    <x v="1"/>
    <x v="1"/>
    <n v="1.5"/>
    <x v="0"/>
    <x v="0"/>
    <n v="3"/>
    <x v="0"/>
    <x v="0"/>
    <x v="0"/>
    <x v="1"/>
    <x v="0"/>
    <x v="2"/>
    <s v="PO311391"/>
  </r>
  <r>
    <n v="454"/>
    <x v="2"/>
    <x v="0"/>
    <x v="0"/>
    <s v="PO31139"/>
    <s v="DN-030901"/>
    <x v="1"/>
    <s v="F0103010010"/>
    <s v="CSW-0002"/>
    <x v="3"/>
    <x v="1"/>
    <x v="1"/>
    <x v="1"/>
    <x v="1"/>
    <n v="1.5"/>
    <x v="0"/>
    <x v="0"/>
    <n v="3"/>
    <x v="0"/>
    <x v="0"/>
    <x v="0"/>
    <x v="1"/>
    <x v="0"/>
    <x v="2"/>
    <s v="PO311392"/>
  </r>
  <r>
    <n v="455"/>
    <x v="2"/>
    <x v="0"/>
    <x v="0"/>
    <s v="PO31139"/>
    <s v="DN-030901"/>
    <x v="1"/>
    <s v="F0103010011"/>
    <s v="CSW-0003"/>
    <x v="4"/>
    <x v="1"/>
    <x v="1"/>
    <x v="1"/>
    <x v="1"/>
    <n v="1.5"/>
    <x v="0"/>
    <x v="0"/>
    <n v="3"/>
    <x v="0"/>
    <x v="0"/>
    <x v="0"/>
    <x v="1"/>
    <x v="0"/>
    <x v="2"/>
    <s v="PO311393"/>
  </r>
  <r>
    <n v="456"/>
    <x v="2"/>
    <x v="0"/>
    <x v="0"/>
    <s v="PO31139"/>
    <s v="DN-030901"/>
    <x v="1"/>
    <s v="F0103010012"/>
    <s v="CSW-0004"/>
    <x v="5"/>
    <x v="1"/>
    <x v="1"/>
    <x v="1"/>
    <x v="1"/>
    <n v="1.5"/>
    <x v="0"/>
    <x v="0"/>
    <n v="3"/>
    <x v="0"/>
    <x v="0"/>
    <x v="0"/>
    <x v="1"/>
    <x v="0"/>
    <x v="2"/>
    <s v="PO311394"/>
  </r>
  <r>
    <n v="457"/>
    <x v="2"/>
    <x v="0"/>
    <x v="0"/>
    <s v="PO31139"/>
    <s v="DN-030901"/>
    <x v="1"/>
    <s v="F0101010017"/>
    <s v="KL-0001"/>
    <x v="6"/>
    <x v="2"/>
    <x v="1"/>
    <x v="1"/>
    <x v="1"/>
    <n v="2.2000000000000002"/>
    <x v="0"/>
    <x v="0"/>
    <n v="4.4000000000000004"/>
    <x v="0"/>
    <x v="0"/>
    <x v="0"/>
    <x v="1"/>
    <x v="0"/>
    <x v="3"/>
    <s v="PO311395"/>
  </r>
  <r>
    <n v="458"/>
    <x v="2"/>
    <x v="0"/>
    <x v="0"/>
    <s v="PO31139"/>
    <s v="DN-030901"/>
    <x v="1"/>
    <s v="F0101010015"/>
    <s v="KL-0003"/>
    <x v="7"/>
    <x v="2"/>
    <x v="1"/>
    <x v="1"/>
    <x v="1"/>
    <n v="2.6"/>
    <x v="0"/>
    <x v="0"/>
    <n v="5.2"/>
    <x v="0"/>
    <x v="0"/>
    <x v="0"/>
    <x v="1"/>
    <x v="0"/>
    <x v="3"/>
    <s v="PO311396"/>
  </r>
  <r>
    <n v="459"/>
    <x v="2"/>
    <x v="0"/>
    <x v="0"/>
    <s v="PO31139"/>
    <s v="DN-030901"/>
    <x v="1"/>
    <s v="F0101010016"/>
    <s v="KL-0002"/>
    <x v="8"/>
    <x v="2"/>
    <x v="1"/>
    <x v="1"/>
    <x v="1"/>
    <n v="2.38"/>
    <x v="0"/>
    <x v="0"/>
    <n v="4.76"/>
    <x v="0"/>
    <x v="0"/>
    <x v="0"/>
    <x v="1"/>
    <x v="0"/>
    <x v="3"/>
    <s v="PO311397"/>
  </r>
  <r>
    <n v="460"/>
    <x v="2"/>
    <x v="0"/>
    <x v="0"/>
    <s v="PO31139"/>
    <s v="DN-030901"/>
    <x v="1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1398"/>
  </r>
  <r>
    <n v="461"/>
    <x v="2"/>
    <x v="0"/>
    <x v="0"/>
    <s v="PO31139"/>
    <s v="DN-030901"/>
    <x v="1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1399"/>
  </r>
  <r>
    <n v="462"/>
    <x v="2"/>
    <x v="0"/>
    <x v="0"/>
    <s v="PO31135"/>
    <s v="DN-030902"/>
    <x v="1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351"/>
  </r>
  <r>
    <n v="463"/>
    <x v="2"/>
    <x v="0"/>
    <x v="0"/>
    <s v="PO31135"/>
    <s v="DN-030902"/>
    <x v="1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352"/>
  </r>
  <r>
    <n v="464"/>
    <x v="2"/>
    <x v="0"/>
    <x v="0"/>
    <s v="PO31135"/>
    <s v="DN-030902"/>
    <x v="1"/>
    <s v="900031"/>
    <s v="HF-0008"/>
    <x v="13"/>
    <x v="2"/>
    <x v="1"/>
    <x v="1"/>
    <x v="1"/>
    <n v="1.4783999999999999"/>
    <x v="0"/>
    <x v="0"/>
    <n v="2.9567999999999999"/>
    <x v="0"/>
    <x v="0"/>
    <x v="0"/>
    <x v="1"/>
    <x v="0"/>
    <x v="5"/>
    <s v="PO311353"/>
  </r>
  <r>
    <n v="465"/>
    <x v="2"/>
    <x v="0"/>
    <x v="0"/>
    <s v="PO31135"/>
    <s v="DN-030902"/>
    <x v="1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354"/>
  </r>
  <r>
    <n v="466"/>
    <x v="2"/>
    <x v="0"/>
    <x v="0"/>
    <s v="PO31135"/>
    <s v="DN-030902"/>
    <x v="1"/>
    <s v="900028"/>
    <s v="HF-0005"/>
    <x v="15"/>
    <x v="2"/>
    <x v="1"/>
    <x v="1"/>
    <x v="1"/>
    <n v="1.0104"/>
    <x v="0"/>
    <x v="0"/>
    <n v="2.0207999999999999"/>
    <x v="0"/>
    <x v="0"/>
    <x v="0"/>
    <x v="1"/>
    <x v="0"/>
    <x v="5"/>
    <s v="PO311355"/>
  </r>
  <r>
    <n v="467"/>
    <x v="2"/>
    <x v="0"/>
    <x v="0"/>
    <s v="PO31135"/>
    <s v="DN-030902"/>
    <x v="1"/>
    <s v="900038"/>
    <s v="HF-0010"/>
    <x v="16"/>
    <x v="2"/>
    <x v="1"/>
    <x v="1"/>
    <x v="1"/>
    <n v="1.0920000000000001"/>
    <x v="0"/>
    <x v="0"/>
    <n v="2.1840000000000002"/>
    <x v="0"/>
    <x v="0"/>
    <x v="0"/>
    <x v="1"/>
    <x v="0"/>
    <x v="5"/>
    <s v="PO311356"/>
  </r>
  <r>
    <n v="468"/>
    <x v="2"/>
    <x v="0"/>
    <x v="0"/>
    <s v="PO31135"/>
    <s v="DN-030902"/>
    <x v="1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357"/>
  </r>
  <r>
    <n v="469"/>
    <x v="2"/>
    <x v="0"/>
    <x v="0"/>
    <s v="PO31135"/>
    <s v="DN-030902"/>
    <x v="1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1358"/>
  </r>
  <r>
    <n v="470"/>
    <x v="2"/>
    <x v="0"/>
    <x v="0"/>
    <s v="PO31135"/>
    <s v="DN-030902"/>
    <x v="1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359"/>
  </r>
  <r>
    <n v="471"/>
    <x v="2"/>
    <x v="0"/>
    <x v="0"/>
    <s v="PO31135"/>
    <s v="DN-030902"/>
    <x v="1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3510"/>
  </r>
  <r>
    <n v="472"/>
    <x v="2"/>
    <x v="0"/>
    <x v="0"/>
    <s v="PO31135"/>
    <s v="DN-030902"/>
    <x v="1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3511"/>
  </r>
  <r>
    <n v="473"/>
    <x v="2"/>
    <x v="0"/>
    <x v="0"/>
    <s v="PO31135"/>
    <s v="DN-030902"/>
    <x v="1"/>
    <s v="900152"/>
    <s v="V-0102"/>
    <x v="22"/>
    <x v="5"/>
    <x v="2"/>
    <x v="0"/>
    <x v="1"/>
    <n v="3.12"/>
    <x v="0"/>
    <x v="0"/>
    <n v="3.12"/>
    <x v="0"/>
    <x v="0"/>
    <x v="0"/>
    <x v="1"/>
    <x v="0"/>
    <x v="6"/>
    <s v="PO3113512"/>
  </r>
  <r>
    <n v="474"/>
    <x v="2"/>
    <x v="0"/>
    <x v="0"/>
    <s v="PO31135"/>
    <s v="DN-030902"/>
    <x v="1"/>
    <s v="900153"/>
    <s v="V-0038"/>
    <x v="23"/>
    <x v="5"/>
    <x v="2"/>
    <x v="0"/>
    <x v="1"/>
    <n v="0.84"/>
    <x v="0"/>
    <x v="0"/>
    <n v="0.84"/>
    <x v="0"/>
    <x v="0"/>
    <x v="0"/>
    <x v="1"/>
    <x v="0"/>
    <x v="6"/>
    <s v="PO3113513"/>
  </r>
  <r>
    <n v="475"/>
    <x v="2"/>
    <x v="0"/>
    <x v="0"/>
    <s v="PO31135"/>
    <s v="DN-030902"/>
    <x v="1"/>
    <s v="900295"/>
    <s v="P-0033"/>
    <x v="25"/>
    <x v="7"/>
    <x v="3"/>
    <x v="1"/>
    <x v="1"/>
    <n v="21.6"/>
    <x v="0"/>
    <x v="0"/>
    <n v="43.2"/>
    <x v="0"/>
    <x v="0"/>
    <x v="0"/>
    <x v="1"/>
    <x v="2"/>
    <x v="8"/>
    <s v="PO3113514"/>
  </r>
  <r>
    <n v="476"/>
    <x v="2"/>
    <x v="0"/>
    <x v="0"/>
    <s v="PO31138"/>
    <s v="DN-030903"/>
    <x v="2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381"/>
  </r>
  <r>
    <n v="477"/>
    <x v="2"/>
    <x v="0"/>
    <x v="0"/>
    <s v="PO31138"/>
    <s v="DN-030903"/>
    <x v="2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382"/>
  </r>
  <r>
    <n v="478"/>
    <x v="2"/>
    <x v="0"/>
    <x v="0"/>
    <s v="PO31138"/>
    <s v="DN-030903"/>
    <x v="2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383"/>
  </r>
  <r>
    <n v="479"/>
    <x v="2"/>
    <x v="0"/>
    <x v="0"/>
    <s v="PO31138"/>
    <s v="DN-030903"/>
    <x v="2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384"/>
  </r>
  <r>
    <n v="480"/>
    <x v="2"/>
    <x v="0"/>
    <x v="0"/>
    <s v="PO31138"/>
    <s v="DN-030903"/>
    <x v="2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385"/>
  </r>
  <r>
    <n v="481"/>
    <x v="2"/>
    <x v="0"/>
    <x v="0"/>
    <s v="PO31138"/>
    <s v="DN-030903"/>
    <x v="2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386"/>
  </r>
  <r>
    <n v="482"/>
    <x v="2"/>
    <x v="0"/>
    <x v="0"/>
    <s v="PO31138"/>
    <s v="DN-030903"/>
    <x v="2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387"/>
  </r>
  <r>
    <n v="483"/>
    <x v="2"/>
    <x v="0"/>
    <x v="0"/>
    <s v="PO31138"/>
    <s v="DN-030903"/>
    <x v="2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388"/>
  </r>
  <r>
    <n v="484"/>
    <x v="2"/>
    <x v="0"/>
    <x v="0"/>
    <s v="PO31138"/>
    <s v="DN-030903"/>
    <x v="2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389"/>
  </r>
  <r>
    <n v="485"/>
    <x v="2"/>
    <x v="0"/>
    <x v="0"/>
    <s v="PO31134"/>
    <s v="DN-030904"/>
    <x v="2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341"/>
  </r>
  <r>
    <n v="486"/>
    <x v="2"/>
    <x v="0"/>
    <x v="0"/>
    <s v="PO31134"/>
    <s v="DN-030904"/>
    <x v="2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342"/>
  </r>
  <r>
    <n v="487"/>
    <x v="2"/>
    <x v="0"/>
    <x v="0"/>
    <s v="PO31134"/>
    <s v="DN-030904"/>
    <x v="2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343"/>
  </r>
  <r>
    <n v="488"/>
    <x v="2"/>
    <x v="0"/>
    <x v="0"/>
    <s v="PO31134"/>
    <s v="DN-030904"/>
    <x v="2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344"/>
  </r>
  <r>
    <n v="489"/>
    <x v="2"/>
    <x v="0"/>
    <x v="0"/>
    <s v="PO31134"/>
    <s v="DN-030904"/>
    <x v="2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345"/>
  </r>
  <r>
    <n v="490"/>
    <x v="2"/>
    <x v="0"/>
    <x v="0"/>
    <s v="PO31134"/>
    <s v="DN-030904"/>
    <x v="2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346"/>
  </r>
  <r>
    <n v="491"/>
    <x v="2"/>
    <x v="0"/>
    <x v="0"/>
    <s v="PO31134"/>
    <s v="DN-030904"/>
    <x v="2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347"/>
  </r>
  <r>
    <n v="492"/>
    <x v="2"/>
    <x v="0"/>
    <x v="0"/>
    <s v="PO31134"/>
    <s v="DN-030904"/>
    <x v="2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1348"/>
  </r>
  <r>
    <n v="493"/>
    <x v="2"/>
    <x v="0"/>
    <x v="0"/>
    <s v="PO31134"/>
    <s v="DN-030904"/>
    <x v="2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349"/>
  </r>
  <r>
    <n v="494"/>
    <x v="2"/>
    <x v="0"/>
    <x v="0"/>
    <s v="PO31134"/>
    <s v="DN-030904"/>
    <x v="2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3410"/>
  </r>
  <r>
    <n v="495"/>
    <x v="2"/>
    <x v="0"/>
    <x v="0"/>
    <s v="PO31134"/>
    <s v="DN-030904"/>
    <x v="2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3411"/>
  </r>
  <r>
    <n v="496"/>
    <x v="2"/>
    <x v="0"/>
    <x v="0"/>
    <s v="PO31137"/>
    <s v="DN-030905"/>
    <x v="3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371"/>
  </r>
  <r>
    <n v="497"/>
    <x v="2"/>
    <x v="0"/>
    <x v="0"/>
    <s v="PO31137"/>
    <s v="DN-030905"/>
    <x v="3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372"/>
  </r>
  <r>
    <n v="498"/>
    <x v="2"/>
    <x v="0"/>
    <x v="0"/>
    <s v="PO31137"/>
    <s v="DN-030905"/>
    <x v="3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373"/>
  </r>
  <r>
    <n v="499"/>
    <x v="2"/>
    <x v="0"/>
    <x v="0"/>
    <s v="PO31137"/>
    <s v="DN-030905"/>
    <x v="3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374"/>
  </r>
  <r>
    <n v="500"/>
    <x v="2"/>
    <x v="0"/>
    <x v="0"/>
    <s v="PO31137"/>
    <s v="DN-030905"/>
    <x v="3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375"/>
  </r>
  <r>
    <n v="501"/>
    <x v="2"/>
    <x v="0"/>
    <x v="0"/>
    <s v="PO31137"/>
    <s v="DN-030905"/>
    <x v="3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376"/>
  </r>
  <r>
    <n v="502"/>
    <x v="2"/>
    <x v="0"/>
    <x v="0"/>
    <s v="PO31137"/>
    <s v="DN-030905"/>
    <x v="3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377"/>
  </r>
  <r>
    <n v="503"/>
    <x v="2"/>
    <x v="0"/>
    <x v="0"/>
    <s v="PO31137"/>
    <s v="DN-030905"/>
    <x v="3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1378"/>
  </r>
  <r>
    <n v="504"/>
    <x v="2"/>
    <x v="0"/>
    <x v="0"/>
    <s v="PO31137"/>
    <s v="DN-030905"/>
    <x v="3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1379"/>
  </r>
  <r>
    <n v="505"/>
    <x v="2"/>
    <x v="0"/>
    <x v="0"/>
    <s v="PO31133"/>
    <s v="DN-030906"/>
    <x v="3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331"/>
  </r>
  <r>
    <n v="506"/>
    <x v="2"/>
    <x v="0"/>
    <x v="0"/>
    <s v="PO31133"/>
    <s v="DN-030906"/>
    <x v="3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332"/>
  </r>
  <r>
    <n v="507"/>
    <x v="2"/>
    <x v="0"/>
    <x v="0"/>
    <s v="PO31133"/>
    <s v="DN-030906"/>
    <x v="3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333"/>
  </r>
  <r>
    <n v="508"/>
    <x v="2"/>
    <x v="0"/>
    <x v="0"/>
    <s v="PO31133"/>
    <s v="DN-030906"/>
    <x v="3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334"/>
  </r>
  <r>
    <n v="509"/>
    <x v="2"/>
    <x v="0"/>
    <x v="0"/>
    <s v="PO31133"/>
    <s v="DN-030906"/>
    <x v="3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335"/>
  </r>
  <r>
    <n v="510"/>
    <x v="2"/>
    <x v="0"/>
    <x v="0"/>
    <s v="PO31133"/>
    <s v="DN-030906"/>
    <x v="3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336"/>
  </r>
  <r>
    <n v="511"/>
    <x v="2"/>
    <x v="0"/>
    <x v="0"/>
    <s v="PO31133"/>
    <s v="DN-030906"/>
    <x v="3"/>
    <s v="900036"/>
    <s v="HF-0011"/>
    <x v="17"/>
    <x v="2"/>
    <x v="1"/>
    <x v="1"/>
    <x v="1"/>
    <n v="1.3824000000000001"/>
    <x v="0"/>
    <x v="0"/>
    <n v="2.7648000000000001"/>
    <x v="0"/>
    <x v="0"/>
    <x v="0"/>
    <x v="1"/>
    <x v="0"/>
    <x v="5"/>
    <s v="PO311337"/>
  </r>
  <r>
    <n v="512"/>
    <x v="2"/>
    <x v="0"/>
    <x v="0"/>
    <s v="PO31133"/>
    <s v="DN-030906"/>
    <x v="3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1338"/>
  </r>
  <r>
    <n v="513"/>
    <x v="2"/>
    <x v="0"/>
    <x v="0"/>
    <s v="PO31133"/>
    <s v="DN-030906"/>
    <x v="3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339"/>
  </r>
  <r>
    <n v="514"/>
    <x v="2"/>
    <x v="0"/>
    <x v="0"/>
    <s v="PO31133"/>
    <s v="DN-030906"/>
    <x v="3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3310"/>
  </r>
  <r>
    <n v="515"/>
    <x v="2"/>
    <x v="0"/>
    <x v="0"/>
    <s v="PO31133"/>
    <s v="DN-030906"/>
    <x v="3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3311"/>
  </r>
  <r>
    <n v="516"/>
    <x v="2"/>
    <x v="0"/>
    <x v="0"/>
    <s v="PO31136"/>
    <s v="DN-030907"/>
    <x v="4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361"/>
  </r>
  <r>
    <n v="517"/>
    <x v="2"/>
    <x v="0"/>
    <x v="0"/>
    <s v="PO31136"/>
    <s v="DN-030907"/>
    <x v="4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362"/>
  </r>
  <r>
    <n v="518"/>
    <x v="2"/>
    <x v="0"/>
    <x v="0"/>
    <s v="PO31136"/>
    <s v="DN-030907"/>
    <x v="4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363"/>
  </r>
  <r>
    <n v="519"/>
    <x v="2"/>
    <x v="0"/>
    <x v="0"/>
    <s v="PO31136"/>
    <s v="DN-030907"/>
    <x v="4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364"/>
  </r>
  <r>
    <n v="520"/>
    <x v="2"/>
    <x v="0"/>
    <x v="0"/>
    <s v="PO31136"/>
    <s v="DN-030907"/>
    <x v="4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365"/>
  </r>
  <r>
    <n v="521"/>
    <x v="2"/>
    <x v="0"/>
    <x v="0"/>
    <s v="PO31136"/>
    <s v="DN-030907"/>
    <x v="4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366"/>
  </r>
  <r>
    <n v="522"/>
    <x v="2"/>
    <x v="0"/>
    <x v="0"/>
    <s v="PO31136"/>
    <s v="DN-030907"/>
    <x v="4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367"/>
  </r>
  <r>
    <n v="523"/>
    <x v="2"/>
    <x v="0"/>
    <x v="0"/>
    <s v="PO31136"/>
    <s v="DN-030907"/>
    <x v="4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368"/>
  </r>
  <r>
    <n v="524"/>
    <x v="2"/>
    <x v="0"/>
    <x v="0"/>
    <s v="PO31136"/>
    <s v="DN-030907"/>
    <x v="4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369"/>
  </r>
  <r>
    <n v="525"/>
    <x v="2"/>
    <x v="0"/>
    <x v="0"/>
    <s v="PO31132"/>
    <s v="DN-030908"/>
    <x v="4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321"/>
  </r>
  <r>
    <n v="526"/>
    <x v="2"/>
    <x v="0"/>
    <x v="0"/>
    <s v="PO31132"/>
    <s v="DN-030908"/>
    <x v="4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322"/>
  </r>
  <r>
    <n v="527"/>
    <x v="2"/>
    <x v="0"/>
    <x v="0"/>
    <s v="PO31132"/>
    <s v="DN-030908"/>
    <x v="4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323"/>
  </r>
  <r>
    <n v="528"/>
    <x v="2"/>
    <x v="0"/>
    <x v="0"/>
    <s v="PO31132"/>
    <s v="DN-030908"/>
    <x v="4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324"/>
  </r>
  <r>
    <n v="529"/>
    <x v="2"/>
    <x v="0"/>
    <x v="0"/>
    <s v="PO31132"/>
    <s v="DN-030908"/>
    <x v="4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325"/>
  </r>
  <r>
    <n v="530"/>
    <x v="2"/>
    <x v="0"/>
    <x v="0"/>
    <s v="PO31132"/>
    <s v="DN-030908"/>
    <x v="4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326"/>
  </r>
  <r>
    <n v="531"/>
    <x v="2"/>
    <x v="0"/>
    <x v="0"/>
    <s v="PO31132"/>
    <s v="DN-030908"/>
    <x v="4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327"/>
  </r>
  <r>
    <n v="532"/>
    <x v="2"/>
    <x v="0"/>
    <x v="0"/>
    <s v="PO31132"/>
    <s v="DN-030908"/>
    <x v="4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1328"/>
  </r>
  <r>
    <n v="533"/>
    <x v="2"/>
    <x v="0"/>
    <x v="0"/>
    <s v="PO31132"/>
    <s v="DN-030908"/>
    <x v="4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329"/>
  </r>
  <r>
    <n v="534"/>
    <x v="2"/>
    <x v="0"/>
    <x v="0"/>
    <s v="PO31132"/>
    <s v="DN-030908"/>
    <x v="4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3210"/>
  </r>
  <r>
    <n v="535"/>
    <x v="2"/>
    <x v="0"/>
    <x v="0"/>
    <s v="PO31132"/>
    <s v="DN-030908"/>
    <x v="4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3211"/>
  </r>
  <r>
    <n v="536"/>
    <x v="2"/>
    <x v="0"/>
    <x v="0"/>
    <s v="PO31132"/>
    <s v="DN-030908"/>
    <x v="4"/>
    <s v="900153"/>
    <s v="V-0038"/>
    <x v="23"/>
    <x v="5"/>
    <x v="2"/>
    <x v="4"/>
    <x v="1"/>
    <n v="0.84"/>
    <x v="0"/>
    <x v="0"/>
    <n v="2.52"/>
    <x v="0"/>
    <x v="0"/>
    <x v="0"/>
    <x v="1"/>
    <x v="0"/>
    <x v="6"/>
    <s v="PO3113212"/>
  </r>
  <r>
    <n v="537"/>
    <x v="2"/>
    <x v="0"/>
    <x v="0"/>
    <s v="PO31140"/>
    <s v="DN-030909"/>
    <x v="5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401"/>
  </r>
  <r>
    <n v="538"/>
    <x v="2"/>
    <x v="0"/>
    <x v="0"/>
    <s v="PO31140"/>
    <s v="DN-030909"/>
    <x v="5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402"/>
  </r>
  <r>
    <n v="539"/>
    <x v="2"/>
    <x v="0"/>
    <x v="0"/>
    <s v="PO31140"/>
    <s v="DN-030909"/>
    <x v="5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403"/>
  </r>
  <r>
    <n v="540"/>
    <x v="2"/>
    <x v="0"/>
    <x v="0"/>
    <s v="PO31140"/>
    <s v="DN-030909"/>
    <x v="5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404"/>
  </r>
  <r>
    <n v="541"/>
    <x v="2"/>
    <x v="0"/>
    <x v="0"/>
    <s v="PO31140"/>
    <s v="DN-030909"/>
    <x v="5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405"/>
  </r>
  <r>
    <n v="542"/>
    <x v="2"/>
    <x v="0"/>
    <x v="0"/>
    <s v="PO31140"/>
    <s v="DN-030909"/>
    <x v="5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406"/>
  </r>
  <r>
    <n v="543"/>
    <x v="2"/>
    <x v="0"/>
    <x v="0"/>
    <s v="PO31140"/>
    <s v="DN-030909"/>
    <x v="5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407"/>
  </r>
  <r>
    <n v="544"/>
    <x v="2"/>
    <x v="0"/>
    <x v="0"/>
    <s v="PO31140"/>
    <s v="DN-030909"/>
    <x v="5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408"/>
  </r>
  <r>
    <n v="545"/>
    <x v="2"/>
    <x v="0"/>
    <x v="0"/>
    <s v="PO31140"/>
    <s v="DN-030909"/>
    <x v="5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409"/>
  </r>
  <r>
    <n v="546"/>
    <x v="2"/>
    <x v="0"/>
    <x v="0"/>
    <s v="PO31141"/>
    <s v="DN-030910"/>
    <x v="5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1411"/>
  </r>
  <r>
    <n v="547"/>
    <x v="2"/>
    <x v="0"/>
    <x v="0"/>
    <s v="PO31141"/>
    <s v="DN-030910"/>
    <x v="5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1412"/>
  </r>
  <r>
    <n v="548"/>
    <x v="2"/>
    <x v="0"/>
    <x v="0"/>
    <s v="PO31141"/>
    <s v="DN-030910"/>
    <x v="5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413"/>
  </r>
  <r>
    <n v="549"/>
    <x v="2"/>
    <x v="0"/>
    <x v="0"/>
    <s v="PO31141"/>
    <s v="DN-030910"/>
    <x v="5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1414"/>
  </r>
  <r>
    <n v="550"/>
    <x v="2"/>
    <x v="0"/>
    <x v="0"/>
    <s v="PO31141"/>
    <s v="DN-030910"/>
    <x v="5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415"/>
  </r>
  <r>
    <n v="551"/>
    <x v="2"/>
    <x v="0"/>
    <x v="0"/>
    <s v="PO31141"/>
    <s v="DN-030910"/>
    <x v="5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416"/>
  </r>
  <r>
    <n v="552"/>
    <x v="2"/>
    <x v="0"/>
    <x v="0"/>
    <s v="PO31141"/>
    <s v="DN-030910"/>
    <x v="5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417"/>
  </r>
  <r>
    <n v="553"/>
    <x v="2"/>
    <x v="0"/>
    <x v="0"/>
    <s v="PO31141"/>
    <s v="DN-030910"/>
    <x v="5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1418"/>
  </r>
  <r>
    <n v="554"/>
    <x v="2"/>
    <x v="0"/>
    <x v="0"/>
    <s v="PO31141"/>
    <s v="DN-030910"/>
    <x v="5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419"/>
  </r>
  <r>
    <n v="555"/>
    <x v="2"/>
    <x v="0"/>
    <x v="0"/>
    <s v="PO31141"/>
    <s v="DN-030910"/>
    <x v="5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4110"/>
  </r>
  <r>
    <n v="556"/>
    <x v="2"/>
    <x v="0"/>
    <x v="0"/>
    <s v="PO31141"/>
    <s v="DN-030910"/>
    <x v="5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4111"/>
  </r>
  <r>
    <n v="557"/>
    <x v="2"/>
    <x v="0"/>
    <x v="0"/>
    <s v="PO31141"/>
    <s v="DN-030910"/>
    <x v="5"/>
    <s v="900152"/>
    <s v="V-0102"/>
    <x v="22"/>
    <x v="5"/>
    <x v="2"/>
    <x v="1"/>
    <x v="1"/>
    <n v="3.12"/>
    <x v="0"/>
    <x v="0"/>
    <n v="6.24"/>
    <x v="0"/>
    <x v="0"/>
    <x v="0"/>
    <x v="1"/>
    <x v="0"/>
    <x v="6"/>
    <s v="PO3114112"/>
  </r>
  <r>
    <n v="558"/>
    <x v="2"/>
    <x v="0"/>
    <x v="0"/>
    <s v="PO31141"/>
    <s v="DN-030910"/>
    <x v="5"/>
    <s v="900151"/>
    <s v="V-0120"/>
    <x v="28"/>
    <x v="5"/>
    <x v="2"/>
    <x v="1"/>
    <x v="1"/>
    <n v="3.36"/>
    <x v="0"/>
    <x v="0"/>
    <n v="6.72"/>
    <x v="0"/>
    <x v="0"/>
    <x v="0"/>
    <x v="1"/>
    <x v="0"/>
    <x v="6"/>
    <s v="PO3114113"/>
  </r>
  <r>
    <n v="559"/>
    <x v="2"/>
    <x v="0"/>
    <x v="0"/>
    <s v="PO31141"/>
    <s v="DN-030910"/>
    <x v="5"/>
    <s v="900153"/>
    <s v="V-0038"/>
    <x v="23"/>
    <x v="5"/>
    <x v="2"/>
    <x v="1"/>
    <x v="1"/>
    <n v="0.84"/>
    <x v="0"/>
    <x v="0"/>
    <n v="1.68"/>
    <x v="0"/>
    <x v="0"/>
    <x v="0"/>
    <x v="1"/>
    <x v="0"/>
    <x v="6"/>
    <s v="PO3114114"/>
  </r>
  <r>
    <n v="560"/>
    <x v="2"/>
    <x v="0"/>
    <x v="0"/>
    <s v="PO31131"/>
    <s v="DN-030911"/>
    <x v="6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311"/>
  </r>
  <r>
    <n v="561"/>
    <x v="2"/>
    <x v="0"/>
    <x v="0"/>
    <s v="PO31131"/>
    <s v="DN-030911"/>
    <x v="6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312"/>
  </r>
  <r>
    <n v="562"/>
    <x v="2"/>
    <x v="0"/>
    <x v="0"/>
    <s v="PO31131"/>
    <s v="DN-030911"/>
    <x v="6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313"/>
  </r>
  <r>
    <n v="563"/>
    <x v="2"/>
    <x v="0"/>
    <x v="0"/>
    <s v="PO31131"/>
    <s v="DN-030911"/>
    <x v="6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314"/>
  </r>
  <r>
    <n v="564"/>
    <x v="2"/>
    <x v="0"/>
    <x v="0"/>
    <s v="PO31131"/>
    <s v="DN-030911"/>
    <x v="6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315"/>
  </r>
  <r>
    <n v="565"/>
    <x v="2"/>
    <x v="0"/>
    <x v="0"/>
    <s v="PO31131"/>
    <s v="DN-030911"/>
    <x v="6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316"/>
  </r>
  <r>
    <n v="566"/>
    <x v="2"/>
    <x v="0"/>
    <x v="0"/>
    <s v="PO31131"/>
    <s v="DN-030911"/>
    <x v="6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317"/>
  </r>
  <r>
    <n v="567"/>
    <x v="2"/>
    <x v="0"/>
    <x v="0"/>
    <s v="PO31131"/>
    <s v="DN-030911"/>
    <x v="6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1318"/>
  </r>
  <r>
    <n v="568"/>
    <x v="2"/>
    <x v="0"/>
    <x v="0"/>
    <s v="PO31131"/>
    <s v="DN-030911"/>
    <x v="6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1319"/>
  </r>
  <r>
    <n v="569"/>
    <x v="2"/>
    <x v="0"/>
    <x v="0"/>
    <s v="PO31130"/>
    <s v="DN-030912"/>
    <x v="6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1301"/>
  </r>
  <r>
    <n v="570"/>
    <x v="2"/>
    <x v="0"/>
    <x v="0"/>
    <s v="PO31130"/>
    <s v="DN-030912"/>
    <x v="6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1302"/>
  </r>
  <r>
    <n v="571"/>
    <x v="2"/>
    <x v="0"/>
    <x v="0"/>
    <s v="PO31130"/>
    <s v="DN-030912"/>
    <x v="6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303"/>
  </r>
  <r>
    <n v="572"/>
    <x v="2"/>
    <x v="0"/>
    <x v="0"/>
    <s v="PO31130"/>
    <s v="DN-030912"/>
    <x v="6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1304"/>
  </r>
  <r>
    <n v="573"/>
    <x v="2"/>
    <x v="0"/>
    <x v="0"/>
    <s v="PO31130"/>
    <s v="DN-030912"/>
    <x v="6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305"/>
  </r>
  <r>
    <n v="574"/>
    <x v="2"/>
    <x v="0"/>
    <x v="0"/>
    <s v="PO31130"/>
    <s v="DN-030912"/>
    <x v="6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306"/>
  </r>
  <r>
    <n v="575"/>
    <x v="2"/>
    <x v="0"/>
    <x v="0"/>
    <s v="PO31130"/>
    <s v="DN-030912"/>
    <x v="6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307"/>
  </r>
  <r>
    <n v="576"/>
    <x v="2"/>
    <x v="0"/>
    <x v="0"/>
    <s v="PO31130"/>
    <s v="DN-030912"/>
    <x v="6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1308"/>
  </r>
  <r>
    <n v="577"/>
    <x v="2"/>
    <x v="0"/>
    <x v="0"/>
    <s v="PO31130"/>
    <s v="DN-030912"/>
    <x v="6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309"/>
  </r>
  <r>
    <n v="578"/>
    <x v="2"/>
    <x v="0"/>
    <x v="0"/>
    <s v="PO31130"/>
    <s v="DN-030912"/>
    <x v="6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3010"/>
  </r>
  <r>
    <n v="579"/>
    <x v="2"/>
    <x v="0"/>
    <x v="0"/>
    <s v="PO31130"/>
    <s v="DN-030912"/>
    <x v="6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3011"/>
  </r>
  <r>
    <n v="580"/>
    <x v="2"/>
    <x v="0"/>
    <x v="0"/>
    <s v="PO31142"/>
    <s v="DN-030913"/>
    <x v="1"/>
    <s v="C0101010536"/>
    <s v="KF-0026"/>
    <x v="33"/>
    <x v="9"/>
    <x v="2"/>
    <x v="0"/>
    <x v="1"/>
    <n v="6.9239999999999995"/>
    <x v="0"/>
    <x v="0"/>
    <n v="6.9240000000000004"/>
    <x v="0"/>
    <x v="0"/>
    <x v="0"/>
    <x v="1"/>
    <x v="0"/>
    <x v="9"/>
    <s v="PO311421"/>
  </r>
  <r>
    <n v="581"/>
    <x v="2"/>
    <x v="0"/>
    <x v="0"/>
    <s v="PO31143"/>
    <s v="DN-030914"/>
    <x v="1"/>
    <s v="C0101010534"/>
    <s v="RF-0001"/>
    <x v="34"/>
    <x v="9"/>
    <x v="2"/>
    <x v="4"/>
    <x v="1"/>
    <n v="4.74"/>
    <x v="0"/>
    <x v="0"/>
    <n v="14.22"/>
    <x v="0"/>
    <x v="0"/>
    <x v="0"/>
    <x v="1"/>
    <x v="0"/>
    <x v="9"/>
    <s v="PO311431"/>
  </r>
  <r>
    <n v="582"/>
    <x v="2"/>
    <x v="0"/>
    <x v="0"/>
    <s v="PO31143"/>
    <s v="DN-030914"/>
    <x v="1"/>
    <s v="C0101010535"/>
    <s v="RF-0002"/>
    <x v="35"/>
    <x v="9"/>
    <x v="2"/>
    <x v="1"/>
    <x v="1"/>
    <n v="7.3800000000000008"/>
    <x v="0"/>
    <x v="0"/>
    <n v="14.76"/>
    <x v="0"/>
    <x v="0"/>
    <x v="0"/>
    <x v="1"/>
    <x v="0"/>
    <x v="9"/>
    <s v="PO311432"/>
  </r>
  <r>
    <n v="583"/>
    <x v="2"/>
    <x v="0"/>
    <x v="0"/>
    <s v="PO31143"/>
    <s v="DN-030914"/>
    <x v="1"/>
    <s v="900128"/>
    <s v="KF-0015"/>
    <x v="72"/>
    <x v="9"/>
    <x v="5"/>
    <x v="0"/>
    <x v="1"/>
    <n v="4.5599999999999996"/>
    <x v="0"/>
    <x v="0"/>
    <n v="4.5599999999999996"/>
    <x v="0"/>
    <x v="0"/>
    <x v="0"/>
    <x v="1"/>
    <x v="0"/>
    <x v="9"/>
    <s v="PO311433"/>
  </r>
  <r>
    <n v="584"/>
    <x v="2"/>
    <x v="0"/>
    <x v="0"/>
    <s v="PO31143"/>
    <s v="DN-030914"/>
    <x v="1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11434"/>
  </r>
  <r>
    <n v="585"/>
    <x v="2"/>
    <x v="0"/>
    <x v="0"/>
    <s v="PO31143"/>
    <s v="DN-030914"/>
    <x v="1"/>
    <s v="900120"/>
    <s v="KF-0007"/>
    <x v="49"/>
    <x v="12"/>
    <x v="5"/>
    <x v="5"/>
    <x v="1"/>
    <n v="4.9000000000000004"/>
    <x v="0"/>
    <x v="0"/>
    <n v="49"/>
    <x v="0"/>
    <x v="0"/>
    <x v="0"/>
    <x v="1"/>
    <x v="0"/>
    <x v="9"/>
    <s v="PO311435"/>
  </r>
  <r>
    <n v="586"/>
    <x v="2"/>
    <x v="0"/>
    <x v="0"/>
    <s v="PO31143"/>
    <s v="DN-030914"/>
    <x v="1"/>
    <s v="900117"/>
    <s v="KF-0004"/>
    <x v="37"/>
    <x v="9"/>
    <x v="5"/>
    <x v="3"/>
    <x v="3"/>
    <n v="6"/>
    <x v="0"/>
    <x v="0"/>
    <n v="30"/>
    <x v="0"/>
    <x v="0"/>
    <x v="0"/>
    <x v="1"/>
    <x v="0"/>
    <x v="9"/>
    <s v="PO311436"/>
  </r>
  <r>
    <n v="587"/>
    <x v="2"/>
    <x v="0"/>
    <x v="0"/>
    <s v="PO31143"/>
    <s v="DN-030914"/>
    <x v="1"/>
    <s v="900119"/>
    <s v="KF-0006"/>
    <x v="73"/>
    <x v="22"/>
    <x v="5"/>
    <x v="1"/>
    <x v="1"/>
    <n v="2.4"/>
    <x v="0"/>
    <x v="0"/>
    <n v="4.8"/>
    <x v="0"/>
    <x v="0"/>
    <x v="0"/>
    <x v="1"/>
    <x v="0"/>
    <x v="9"/>
    <s v="PO311437"/>
  </r>
  <r>
    <n v="588"/>
    <x v="2"/>
    <x v="0"/>
    <x v="0"/>
    <s v="PO31143"/>
    <s v="DN-030914"/>
    <x v="1"/>
    <s v="900124"/>
    <s v="KF-0011"/>
    <x v="74"/>
    <x v="9"/>
    <x v="5"/>
    <x v="0"/>
    <x v="1"/>
    <n v="4.2"/>
    <x v="0"/>
    <x v="0"/>
    <n v="4.2"/>
    <x v="0"/>
    <x v="0"/>
    <x v="0"/>
    <x v="1"/>
    <x v="0"/>
    <x v="9"/>
    <s v="PO311438"/>
  </r>
  <r>
    <n v="589"/>
    <x v="2"/>
    <x v="0"/>
    <x v="0"/>
    <s v="PO31143"/>
    <s v="DN-030914"/>
    <x v="1"/>
    <s v="900121"/>
    <s v="KF-0008"/>
    <x v="39"/>
    <x v="12"/>
    <x v="5"/>
    <x v="5"/>
    <x v="1"/>
    <n v="3.67"/>
    <x v="0"/>
    <x v="0"/>
    <n v="36.700000000000003"/>
    <x v="0"/>
    <x v="0"/>
    <x v="0"/>
    <x v="1"/>
    <x v="0"/>
    <x v="9"/>
    <s v="PO311439"/>
  </r>
  <r>
    <n v="590"/>
    <x v="2"/>
    <x v="0"/>
    <x v="0"/>
    <s v="PO31143"/>
    <s v="DN-030914"/>
    <x v="1"/>
    <s v="900125"/>
    <s v="KF-0012"/>
    <x v="40"/>
    <x v="9"/>
    <x v="5"/>
    <x v="0"/>
    <x v="1"/>
    <n v="7.8"/>
    <x v="0"/>
    <x v="0"/>
    <n v="7.8"/>
    <x v="0"/>
    <x v="0"/>
    <x v="0"/>
    <x v="1"/>
    <x v="0"/>
    <x v="9"/>
    <s v="PO3114310"/>
  </r>
  <r>
    <n v="591"/>
    <x v="2"/>
    <x v="0"/>
    <x v="0"/>
    <s v="PO31143"/>
    <s v="DN-030914"/>
    <x v="1"/>
    <s v="900122"/>
    <s v="KF-0009"/>
    <x v="41"/>
    <x v="9"/>
    <x v="5"/>
    <x v="0"/>
    <x v="1"/>
    <n v="7.2"/>
    <x v="0"/>
    <x v="0"/>
    <n v="7.2"/>
    <x v="0"/>
    <x v="0"/>
    <x v="0"/>
    <x v="1"/>
    <x v="0"/>
    <x v="9"/>
    <s v="PO3114311"/>
  </r>
  <r>
    <n v="592"/>
    <x v="2"/>
    <x v="0"/>
    <x v="0"/>
    <s v="PO31143"/>
    <s v="DN-030914"/>
    <x v="1"/>
    <s v="900118"/>
    <s v="KF-0005"/>
    <x v="42"/>
    <x v="9"/>
    <x v="5"/>
    <x v="4"/>
    <x v="1"/>
    <n v="5.76"/>
    <x v="0"/>
    <x v="0"/>
    <n v="17.28"/>
    <x v="0"/>
    <x v="0"/>
    <x v="0"/>
    <x v="1"/>
    <x v="0"/>
    <x v="9"/>
    <s v="PO3114312"/>
  </r>
  <r>
    <n v="593"/>
    <x v="2"/>
    <x v="0"/>
    <x v="0"/>
    <s v="PO31143"/>
    <s v="DN-030914"/>
    <x v="1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3114313"/>
  </r>
  <r>
    <n v="594"/>
    <x v="2"/>
    <x v="0"/>
    <x v="0"/>
    <s v="PO31143"/>
    <s v="DN-030914"/>
    <x v="1"/>
    <s v="900123"/>
    <s v="KF-0010"/>
    <x v="43"/>
    <x v="9"/>
    <x v="5"/>
    <x v="0"/>
    <x v="1"/>
    <n v="5.16"/>
    <x v="0"/>
    <x v="0"/>
    <n v="5.16"/>
    <x v="0"/>
    <x v="0"/>
    <x v="0"/>
    <x v="1"/>
    <x v="0"/>
    <x v="9"/>
    <s v="PO3114314"/>
  </r>
  <r>
    <n v="595"/>
    <x v="2"/>
    <x v="0"/>
    <x v="0"/>
    <s v="PO31143"/>
    <s v="DN-030914"/>
    <x v="1"/>
    <s v="900126"/>
    <s v="KF-0013"/>
    <x v="44"/>
    <x v="9"/>
    <x v="5"/>
    <x v="0"/>
    <x v="1"/>
    <n v="9.7200000000000006"/>
    <x v="0"/>
    <x v="0"/>
    <n v="9.7200000000000006"/>
    <x v="0"/>
    <x v="0"/>
    <x v="0"/>
    <x v="1"/>
    <x v="0"/>
    <x v="9"/>
    <s v="PO3114315"/>
  </r>
  <r>
    <n v="596"/>
    <x v="2"/>
    <x v="0"/>
    <x v="0"/>
    <s v="PO31143"/>
    <s v="DN-030914"/>
    <x v="1"/>
    <s v="C0101010537"/>
    <s v="KF-0027"/>
    <x v="45"/>
    <x v="9"/>
    <x v="2"/>
    <x v="0"/>
    <x v="1"/>
    <n v="7.4550000000000001"/>
    <x v="0"/>
    <x v="0"/>
    <n v="7.4550000000000001"/>
    <x v="0"/>
    <x v="0"/>
    <x v="0"/>
    <x v="1"/>
    <x v="0"/>
    <x v="9"/>
    <s v="PO3114316"/>
  </r>
  <r>
    <n v="597"/>
    <x v="2"/>
    <x v="0"/>
    <x v="0"/>
    <s v="PO31143"/>
    <s v="DN-030914"/>
    <x v="1"/>
    <s v="8852043005014"/>
    <s v="O-0164"/>
    <x v="46"/>
    <x v="13"/>
    <x v="5"/>
    <x v="0"/>
    <x v="1"/>
    <n v="6.96"/>
    <x v="0"/>
    <x v="0"/>
    <n v="6.96"/>
    <x v="0"/>
    <x v="0"/>
    <x v="0"/>
    <x v="1"/>
    <x v="0"/>
    <x v="10"/>
    <s v="PO3114317"/>
  </r>
  <r>
    <n v="598"/>
    <x v="2"/>
    <x v="0"/>
    <x v="0"/>
    <s v="PO31144"/>
    <s v="DN-030915"/>
    <x v="2"/>
    <s v="C0101010535"/>
    <s v="RF-0002"/>
    <x v="35"/>
    <x v="9"/>
    <x v="2"/>
    <x v="3"/>
    <x v="1"/>
    <n v="7.3800000000000008"/>
    <x v="0"/>
    <x v="0"/>
    <n v="36.9"/>
    <x v="0"/>
    <x v="0"/>
    <x v="0"/>
    <x v="1"/>
    <x v="0"/>
    <x v="9"/>
    <s v="PO311441"/>
  </r>
  <r>
    <n v="599"/>
    <x v="2"/>
    <x v="0"/>
    <x v="0"/>
    <s v="PO31144"/>
    <s v="DN-030915"/>
    <x v="2"/>
    <s v="900121"/>
    <s v="KF-0008"/>
    <x v="39"/>
    <x v="12"/>
    <x v="5"/>
    <x v="1"/>
    <x v="1"/>
    <n v="3.67"/>
    <x v="0"/>
    <x v="0"/>
    <n v="7.34"/>
    <x v="0"/>
    <x v="0"/>
    <x v="0"/>
    <x v="1"/>
    <x v="0"/>
    <x v="9"/>
    <s v="PO311442"/>
  </r>
  <r>
    <n v="600"/>
    <x v="2"/>
    <x v="0"/>
    <x v="0"/>
    <s v="PO31144"/>
    <s v="DN-030915"/>
    <x v="2"/>
    <s v="900123"/>
    <s v="KF-0010"/>
    <x v="43"/>
    <x v="9"/>
    <x v="5"/>
    <x v="1"/>
    <x v="1"/>
    <n v="5.16"/>
    <x v="0"/>
    <x v="0"/>
    <n v="10.32"/>
    <x v="0"/>
    <x v="0"/>
    <x v="0"/>
    <x v="1"/>
    <x v="0"/>
    <x v="9"/>
    <s v="PO311443"/>
  </r>
  <r>
    <n v="601"/>
    <x v="2"/>
    <x v="0"/>
    <x v="0"/>
    <s v="PO31145"/>
    <s v="DN-030916"/>
    <x v="3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11451"/>
  </r>
  <r>
    <n v="602"/>
    <x v="2"/>
    <x v="0"/>
    <x v="0"/>
    <s v="PO31145"/>
    <s v="DN-030916"/>
    <x v="3"/>
    <s v="C0101010535"/>
    <s v="RF-0002"/>
    <x v="35"/>
    <x v="9"/>
    <x v="2"/>
    <x v="6"/>
    <x v="1"/>
    <n v="7.3800000000000008"/>
    <x v="0"/>
    <x v="0"/>
    <n v="29.52"/>
    <x v="0"/>
    <x v="0"/>
    <x v="0"/>
    <x v="1"/>
    <x v="0"/>
    <x v="9"/>
    <s v="PO311452"/>
  </r>
  <r>
    <n v="603"/>
    <x v="2"/>
    <x v="0"/>
    <x v="0"/>
    <s v="PO31145"/>
    <s v="DN-030916"/>
    <x v="3"/>
    <s v="900120"/>
    <s v="KF-0007"/>
    <x v="49"/>
    <x v="12"/>
    <x v="5"/>
    <x v="3"/>
    <x v="1"/>
    <n v="4.9000000000000004"/>
    <x v="0"/>
    <x v="0"/>
    <n v="24.5"/>
    <x v="0"/>
    <x v="0"/>
    <x v="0"/>
    <x v="1"/>
    <x v="0"/>
    <x v="9"/>
    <s v="PO311453"/>
  </r>
  <r>
    <n v="604"/>
    <x v="2"/>
    <x v="0"/>
    <x v="0"/>
    <s v="PO31145"/>
    <s v="DN-030916"/>
    <x v="3"/>
    <s v="900117"/>
    <s v="KF-0004"/>
    <x v="37"/>
    <x v="9"/>
    <x v="5"/>
    <x v="8"/>
    <x v="3"/>
    <n v="6"/>
    <x v="0"/>
    <x v="0"/>
    <n v="42"/>
    <x v="0"/>
    <x v="0"/>
    <x v="0"/>
    <x v="1"/>
    <x v="0"/>
    <x v="9"/>
    <s v="PO311454"/>
  </r>
  <r>
    <n v="605"/>
    <x v="2"/>
    <x v="0"/>
    <x v="0"/>
    <s v="PO31145"/>
    <s v="DN-030916"/>
    <x v="3"/>
    <s v="900121"/>
    <s v="KF-0008"/>
    <x v="39"/>
    <x v="12"/>
    <x v="5"/>
    <x v="6"/>
    <x v="1"/>
    <n v="3.67"/>
    <x v="0"/>
    <x v="0"/>
    <n v="14.68"/>
    <x v="0"/>
    <x v="0"/>
    <x v="0"/>
    <x v="1"/>
    <x v="0"/>
    <x v="9"/>
    <s v="PO311455"/>
  </r>
  <r>
    <n v="606"/>
    <x v="2"/>
    <x v="0"/>
    <x v="0"/>
    <s v="PO31146"/>
    <s v="DN-030917"/>
    <x v="4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11461"/>
  </r>
  <r>
    <n v="607"/>
    <x v="2"/>
    <x v="0"/>
    <x v="0"/>
    <s v="PO31146"/>
    <s v="DN-030917"/>
    <x v="4"/>
    <s v="C0101010535"/>
    <s v="RF-0002"/>
    <x v="35"/>
    <x v="9"/>
    <x v="2"/>
    <x v="3"/>
    <x v="1"/>
    <n v="7.3800000000000008"/>
    <x v="0"/>
    <x v="0"/>
    <n v="36.9"/>
    <x v="0"/>
    <x v="0"/>
    <x v="0"/>
    <x v="1"/>
    <x v="0"/>
    <x v="9"/>
    <s v="PO311462"/>
  </r>
  <r>
    <n v="608"/>
    <x v="2"/>
    <x v="0"/>
    <x v="0"/>
    <s v="PO31146"/>
    <s v="DN-030917"/>
    <x v="4"/>
    <s v="900117"/>
    <s v="KF-0004"/>
    <x v="37"/>
    <x v="9"/>
    <x v="5"/>
    <x v="3"/>
    <x v="3"/>
    <n v="6"/>
    <x v="0"/>
    <x v="0"/>
    <n v="30"/>
    <x v="0"/>
    <x v="0"/>
    <x v="0"/>
    <x v="1"/>
    <x v="0"/>
    <x v="9"/>
    <s v="PO311463"/>
  </r>
  <r>
    <n v="609"/>
    <x v="2"/>
    <x v="0"/>
    <x v="0"/>
    <s v="PO31146"/>
    <s v="DN-030917"/>
    <x v="4"/>
    <s v="900121"/>
    <s v="KF-0008"/>
    <x v="39"/>
    <x v="12"/>
    <x v="5"/>
    <x v="3"/>
    <x v="1"/>
    <n v="3.67"/>
    <x v="0"/>
    <x v="0"/>
    <n v="18.350000000000001"/>
    <x v="0"/>
    <x v="0"/>
    <x v="0"/>
    <x v="1"/>
    <x v="0"/>
    <x v="9"/>
    <s v="PO311464"/>
  </r>
  <r>
    <n v="610"/>
    <x v="2"/>
    <x v="0"/>
    <x v="0"/>
    <s v="PO31146"/>
    <s v="DN-030917"/>
    <x v="4"/>
    <s v="C0101010537"/>
    <s v="KF-0027"/>
    <x v="45"/>
    <x v="9"/>
    <x v="2"/>
    <x v="1"/>
    <x v="1"/>
    <n v="7.4550000000000001"/>
    <x v="0"/>
    <x v="0"/>
    <n v="14.91"/>
    <x v="0"/>
    <x v="0"/>
    <x v="0"/>
    <x v="1"/>
    <x v="0"/>
    <x v="9"/>
    <s v="PO311465"/>
  </r>
  <r>
    <n v="611"/>
    <x v="2"/>
    <x v="0"/>
    <x v="0"/>
    <s v="CO02470"/>
    <s v="DN-030918"/>
    <x v="1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701"/>
  </r>
  <r>
    <n v="612"/>
    <x v="2"/>
    <x v="0"/>
    <x v="0"/>
    <s v="CO02470"/>
    <s v="DN-030918"/>
    <x v="1"/>
    <s v="F0301050008"/>
    <s v="BK-0020"/>
    <x v="54"/>
    <x v="14"/>
    <x v="7"/>
    <x v="1"/>
    <x v="1"/>
    <n v="0.55000000000000004"/>
    <x v="0"/>
    <x v="0"/>
    <n v="1.1000000000000001"/>
    <x v="0"/>
    <x v="0"/>
    <x v="0"/>
    <x v="1"/>
    <x v="4"/>
    <x v="11"/>
    <s v="CO024702"/>
  </r>
  <r>
    <n v="613"/>
    <x v="2"/>
    <x v="0"/>
    <x v="0"/>
    <s v="CO02470"/>
    <s v="DN-030918"/>
    <x v="1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703"/>
  </r>
  <r>
    <n v="614"/>
    <x v="2"/>
    <x v="0"/>
    <x v="0"/>
    <s v="CO02470"/>
    <s v="DN-030918"/>
    <x v="1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704"/>
  </r>
  <r>
    <n v="615"/>
    <x v="2"/>
    <x v="0"/>
    <x v="0"/>
    <s v="CO02470"/>
    <s v="DN-030918"/>
    <x v="1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705"/>
  </r>
  <r>
    <n v="616"/>
    <x v="2"/>
    <x v="0"/>
    <x v="0"/>
    <s v="CO02470"/>
    <s v="DN-030918"/>
    <x v="1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706"/>
  </r>
  <r>
    <n v="617"/>
    <x v="2"/>
    <x v="0"/>
    <x v="0"/>
    <s v="CO02470"/>
    <s v="DN-030918"/>
    <x v="1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707"/>
  </r>
  <r>
    <n v="618"/>
    <x v="2"/>
    <x v="0"/>
    <x v="0"/>
    <s v="CO02470"/>
    <s v="DN-030918"/>
    <x v="1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708"/>
  </r>
  <r>
    <n v="619"/>
    <x v="2"/>
    <x v="0"/>
    <x v="0"/>
    <s v="CO02470"/>
    <s v="DN-030918"/>
    <x v="1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709"/>
  </r>
  <r>
    <n v="620"/>
    <x v="2"/>
    <x v="0"/>
    <x v="0"/>
    <s v="CO02470"/>
    <s v="DN-030918"/>
    <x v="1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7010"/>
  </r>
  <r>
    <n v="621"/>
    <x v="2"/>
    <x v="0"/>
    <x v="0"/>
    <s v="CO02470"/>
    <s v="DN-030918"/>
    <x v="1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7011"/>
  </r>
  <r>
    <n v="622"/>
    <x v="2"/>
    <x v="0"/>
    <x v="0"/>
    <s v="CO02470"/>
    <s v="DN-030918"/>
    <x v="1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7012"/>
  </r>
  <r>
    <n v="623"/>
    <x v="2"/>
    <x v="0"/>
    <x v="0"/>
    <s v="CO02470"/>
    <s v="DN-030918"/>
    <x v="1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7013"/>
  </r>
  <r>
    <n v="624"/>
    <x v="2"/>
    <x v="0"/>
    <x v="0"/>
    <s v="CO02470"/>
    <s v="DN-030918"/>
    <x v="1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7014"/>
  </r>
  <r>
    <n v="625"/>
    <x v="2"/>
    <x v="0"/>
    <x v="0"/>
    <s v="CO02470"/>
    <s v="DN-030918"/>
    <x v="1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7015"/>
  </r>
  <r>
    <n v="626"/>
    <x v="2"/>
    <x v="0"/>
    <x v="0"/>
    <s v="CO02470"/>
    <s v="DN-030918"/>
    <x v="1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7016"/>
  </r>
  <r>
    <n v="627"/>
    <x v="2"/>
    <x v="0"/>
    <x v="0"/>
    <s v="CO02470"/>
    <s v="DN-030918"/>
    <x v="1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7017"/>
  </r>
  <r>
    <n v="628"/>
    <x v="2"/>
    <x v="0"/>
    <x v="0"/>
    <s v="CO02470"/>
    <s v="DN-030918"/>
    <x v="1"/>
    <s v="F0301050025"/>
    <s v="BK-0029"/>
    <x v="70"/>
    <x v="21"/>
    <x v="5"/>
    <x v="1"/>
    <x v="1"/>
    <n v="1.02"/>
    <x v="0"/>
    <x v="0"/>
    <n v="2.04"/>
    <x v="0"/>
    <x v="0"/>
    <x v="0"/>
    <x v="1"/>
    <x v="9"/>
    <x v="11"/>
    <s v="CO0247018"/>
  </r>
  <r>
    <n v="629"/>
    <x v="2"/>
    <x v="0"/>
    <x v="0"/>
    <s v="CO02469"/>
    <s v="DN-030919"/>
    <x v="2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691"/>
  </r>
  <r>
    <n v="630"/>
    <x v="2"/>
    <x v="0"/>
    <x v="0"/>
    <s v="CO02469"/>
    <s v="DN-030919"/>
    <x v="2"/>
    <s v="F0301050008"/>
    <s v="BK-0020"/>
    <x v="54"/>
    <x v="14"/>
    <x v="7"/>
    <x v="1"/>
    <x v="1"/>
    <n v="0.55000000000000004"/>
    <x v="0"/>
    <x v="0"/>
    <n v="1.1000000000000001"/>
    <x v="0"/>
    <x v="0"/>
    <x v="0"/>
    <x v="1"/>
    <x v="4"/>
    <x v="11"/>
    <s v="CO024692"/>
  </r>
  <r>
    <n v="631"/>
    <x v="2"/>
    <x v="0"/>
    <x v="0"/>
    <s v="CO02469"/>
    <s v="DN-030919"/>
    <x v="2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693"/>
  </r>
  <r>
    <n v="632"/>
    <x v="2"/>
    <x v="0"/>
    <x v="0"/>
    <s v="CO02469"/>
    <s v="DN-030919"/>
    <x v="2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694"/>
  </r>
  <r>
    <n v="633"/>
    <x v="2"/>
    <x v="0"/>
    <x v="0"/>
    <s v="CO02469"/>
    <s v="DN-030919"/>
    <x v="2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695"/>
  </r>
  <r>
    <n v="634"/>
    <x v="2"/>
    <x v="0"/>
    <x v="0"/>
    <s v="CO02469"/>
    <s v="DN-030919"/>
    <x v="2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696"/>
  </r>
  <r>
    <n v="635"/>
    <x v="2"/>
    <x v="0"/>
    <x v="0"/>
    <s v="CO02469"/>
    <s v="DN-030919"/>
    <x v="2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697"/>
  </r>
  <r>
    <n v="636"/>
    <x v="2"/>
    <x v="0"/>
    <x v="0"/>
    <s v="CO02469"/>
    <s v="DN-030919"/>
    <x v="2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698"/>
  </r>
  <r>
    <n v="637"/>
    <x v="2"/>
    <x v="0"/>
    <x v="0"/>
    <s v="CO02469"/>
    <s v="DN-030919"/>
    <x v="2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699"/>
  </r>
  <r>
    <n v="638"/>
    <x v="2"/>
    <x v="0"/>
    <x v="0"/>
    <s v="CO02469"/>
    <s v="DN-030919"/>
    <x v="2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6910"/>
  </r>
  <r>
    <n v="639"/>
    <x v="2"/>
    <x v="0"/>
    <x v="0"/>
    <s v="CO02469"/>
    <s v="DN-030919"/>
    <x v="2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6911"/>
  </r>
  <r>
    <n v="640"/>
    <x v="2"/>
    <x v="0"/>
    <x v="0"/>
    <s v="CO02469"/>
    <s v="DN-030919"/>
    <x v="2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6912"/>
  </r>
  <r>
    <n v="641"/>
    <x v="2"/>
    <x v="0"/>
    <x v="0"/>
    <s v="CO02469"/>
    <s v="DN-030919"/>
    <x v="2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6913"/>
  </r>
  <r>
    <n v="642"/>
    <x v="2"/>
    <x v="0"/>
    <x v="0"/>
    <s v="CO02469"/>
    <s v="DN-030919"/>
    <x v="2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6914"/>
  </r>
  <r>
    <n v="643"/>
    <x v="2"/>
    <x v="0"/>
    <x v="0"/>
    <s v="CO02469"/>
    <s v="DN-030919"/>
    <x v="2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6915"/>
  </r>
  <r>
    <n v="644"/>
    <x v="2"/>
    <x v="0"/>
    <x v="0"/>
    <s v="CO02469"/>
    <s v="DN-030919"/>
    <x v="2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6916"/>
  </r>
  <r>
    <n v="645"/>
    <x v="2"/>
    <x v="0"/>
    <x v="0"/>
    <s v="CO02469"/>
    <s v="DN-030919"/>
    <x v="2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6917"/>
  </r>
  <r>
    <n v="646"/>
    <x v="2"/>
    <x v="0"/>
    <x v="0"/>
    <s v="CO02469"/>
    <s v="DN-030919"/>
    <x v="2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6918"/>
  </r>
  <r>
    <n v="647"/>
    <x v="2"/>
    <x v="0"/>
    <x v="0"/>
    <s v="CO02468"/>
    <s v="DN-030920"/>
    <x v="3"/>
    <s v="F0301050007"/>
    <s v="BK-0013"/>
    <x v="53"/>
    <x v="14"/>
    <x v="7"/>
    <x v="6"/>
    <x v="1"/>
    <n v="0.8"/>
    <x v="0"/>
    <x v="0"/>
    <n v="3.2"/>
    <x v="0"/>
    <x v="0"/>
    <x v="0"/>
    <x v="1"/>
    <x v="3"/>
    <x v="11"/>
    <s v="CO024681"/>
  </r>
  <r>
    <n v="648"/>
    <x v="2"/>
    <x v="0"/>
    <x v="0"/>
    <s v="CO02468"/>
    <s v="DN-030920"/>
    <x v="3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682"/>
  </r>
  <r>
    <n v="649"/>
    <x v="2"/>
    <x v="0"/>
    <x v="0"/>
    <s v="CO02468"/>
    <s v="DN-030920"/>
    <x v="3"/>
    <s v="F0301050009"/>
    <s v="BK-0014"/>
    <x v="55"/>
    <x v="14"/>
    <x v="7"/>
    <x v="6"/>
    <x v="1"/>
    <n v="0.8"/>
    <x v="0"/>
    <x v="0"/>
    <n v="3.2"/>
    <x v="0"/>
    <x v="0"/>
    <x v="0"/>
    <x v="1"/>
    <x v="3"/>
    <x v="11"/>
    <s v="CO024683"/>
  </r>
  <r>
    <n v="650"/>
    <x v="2"/>
    <x v="0"/>
    <x v="0"/>
    <s v="CO02468"/>
    <s v="DN-030920"/>
    <x v="3"/>
    <s v="F0301050010"/>
    <s v="BK-0016"/>
    <x v="56"/>
    <x v="14"/>
    <x v="7"/>
    <x v="6"/>
    <x v="1"/>
    <n v="0.8"/>
    <x v="0"/>
    <x v="0"/>
    <n v="3.2"/>
    <x v="0"/>
    <x v="0"/>
    <x v="0"/>
    <x v="1"/>
    <x v="5"/>
    <x v="11"/>
    <s v="CO024684"/>
  </r>
  <r>
    <n v="651"/>
    <x v="2"/>
    <x v="0"/>
    <x v="0"/>
    <s v="CO02468"/>
    <s v="DN-030920"/>
    <x v="3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685"/>
  </r>
  <r>
    <n v="652"/>
    <x v="2"/>
    <x v="0"/>
    <x v="0"/>
    <s v="CO02468"/>
    <s v="DN-030920"/>
    <x v="3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686"/>
  </r>
  <r>
    <n v="653"/>
    <x v="2"/>
    <x v="0"/>
    <x v="0"/>
    <s v="CO02468"/>
    <s v="DN-030920"/>
    <x v="3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687"/>
  </r>
  <r>
    <n v="654"/>
    <x v="2"/>
    <x v="0"/>
    <x v="0"/>
    <s v="CO02468"/>
    <s v="DN-030920"/>
    <x v="3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688"/>
  </r>
  <r>
    <n v="655"/>
    <x v="2"/>
    <x v="0"/>
    <x v="0"/>
    <s v="CO02468"/>
    <s v="DN-030920"/>
    <x v="3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689"/>
  </r>
  <r>
    <n v="656"/>
    <x v="2"/>
    <x v="0"/>
    <x v="0"/>
    <s v="CO02468"/>
    <s v="DN-030920"/>
    <x v="3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6810"/>
  </r>
  <r>
    <n v="657"/>
    <x v="2"/>
    <x v="0"/>
    <x v="0"/>
    <s v="CO02468"/>
    <s v="DN-030920"/>
    <x v="3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6811"/>
  </r>
  <r>
    <n v="658"/>
    <x v="2"/>
    <x v="0"/>
    <x v="0"/>
    <s v="CO02468"/>
    <s v="DN-030920"/>
    <x v="3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6812"/>
  </r>
  <r>
    <n v="659"/>
    <x v="2"/>
    <x v="0"/>
    <x v="0"/>
    <s v="CO02468"/>
    <s v="DN-030920"/>
    <x v="3"/>
    <s v="F0301050020"/>
    <s v="BK-0022"/>
    <x v="65"/>
    <x v="20"/>
    <x v="5"/>
    <x v="1"/>
    <x v="1"/>
    <n v="1.77"/>
    <x v="0"/>
    <x v="0"/>
    <n v="3.54"/>
    <x v="0"/>
    <x v="0"/>
    <x v="0"/>
    <x v="1"/>
    <x v="4"/>
    <x v="11"/>
    <s v="CO0246813"/>
  </r>
  <r>
    <n v="660"/>
    <x v="2"/>
    <x v="0"/>
    <x v="0"/>
    <s v="CO02468"/>
    <s v="DN-030920"/>
    <x v="3"/>
    <s v="F0301050021"/>
    <s v="BK-0025"/>
    <x v="66"/>
    <x v="15"/>
    <x v="5"/>
    <x v="1"/>
    <x v="1"/>
    <n v="0.44"/>
    <x v="0"/>
    <x v="0"/>
    <n v="0.88"/>
    <x v="0"/>
    <x v="0"/>
    <x v="0"/>
    <x v="1"/>
    <x v="8"/>
    <x v="11"/>
    <s v="CO0246814"/>
  </r>
  <r>
    <n v="661"/>
    <x v="2"/>
    <x v="0"/>
    <x v="0"/>
    <s v="CO02468"/>
    <s v="DN-030920"/>
    <x v="3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6815"/>
  </r>
  <r>
    <n v="662"/>
    <x v="2"/>
    <x v="0"/>
    <x v="0"/>
    <s v="CO02468"/>
    <s v="DN-030920"/>
    <x v="3"/>
    <s v="F0301050023"/>
    <s v="BK-0026"/>
    <x v="68"/>
    <x v="18"/>
    <x v="5"/>
    <x v="1"/>
    <x v="1"/>
    <n v="0.44"/>
    <x v="0"/>
    <x v="0"/>
    <n v="0.88"/>
    <x v="0"/>
    <x v="0"/>
    <x v="0"/>
    <x v="1"/>
    <x v="8"/>
    <x v="11"/>
    <s v="CO0246816"/>
  </r>
  <r>
    <n v="663"/>
    <x v="2"/>
    <x v="0"/>
    <x v="0"/>
    <s v="CO02468"/>
    <s v="DN-030920"/>
    <x v="3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6817"/>
  </r>
  <r>
    <n v="664"/>
    <x v="2"/>
    <x v="0"/>
    <x v="0"/>
    <s v="CO02468"/>
    <s v="DN-030920"/>
    <x v="3"/>
    <s v="F0301050025"/>
    <s v="BK-0029"/>
    <x v="70"/>
    <x v="21"/>
    <x v="5"/>
    <x v="1"/>
    <x v="1"/>
    <n v="1.02"/>
    <x v="0"/>
    <x v="0"/>
    <n v="2.04"/>
    <x v="0"/>
    <x v="0"/>
    <x v="0"/>
    <x v="1"/>
    <x v="9"/>
    <x v="11"/>
    <s v="CO0246818"/>
  </r>
  <r>
    <n v="665"/>
    <x v="2"/>
    <x v="0"/>
    <x v="0"/>
    <s v="CO02467"/>
    <s v="DN-030921"/>
    <x v="4"/>
    <s v="F0301050007"/>
    <s v="BK-0013"/>
    <x v="53"/>
    <x v="14"/>
    <x v="7"/>
    <x v="6"/>
    <x v="1"/>
    <n v="0.8"/>
    <x v="0"/>
    <x v="0"/>
    <n v="3.2"/>
    <x v="0"/>
    <x v="0"/>
    <x v="0"/>
    <x v="1"/>
    <x v="3"/>
    <x v="11"/>
    <s v="CO024671"/>
  </r>
  <r>
    <n v="666"/>
    <x v="2"/>
    <x v="0"/>
    <x v="0"/>
    <s v="CO02467"/>
    <s v="DN-030921"/>
    <x v="4"/>
    <s v="F0301050008"/>
    <s v="BK-0020"/>
    <x v="54"/>
    <x v="14"/>
    <x v="7"/>
    <x v="14"/>
    <x v="1"/>
    <n v="0.55000000000000004"/>
    <x v="0"/>
    <x v="0"/>
    <n v="3.3"/>
    <x v="0"/>
    <x v="0"/>
    <x v="0"/>
    <x v="1"/>
    <x v="4"/>
    <x v="11"/>
    <s v="CO024672"/>
  </r>
  <r>
    <n v="667"/>
    <x v="2"/>
    <x v="0"/>
    <x v="0"/>
    <s v="CO02467"/>
    <s v="DN-030921"/>
    <x v="4"/>
    <s v="F0301050009"/>
    <s v="BK-0014"/>
    <x v="55"/>
    <x v="14"/>
    <x v="7"/>
    <x v="4"/>
    <x v="1"/>
    <n v="0.8"/>
    <x v="0"/>
    <x v="0"/>
    <n v="2.4"/>
    <x v="0"/>
    <x v="0"/>
    <x v="0"/>
    <x v="1"/>
    <x v="3"/>
    <x v="11"/>
    <s v="CO024673"/>
  </r>
  <r>
    <n v="668"/>
    <x v="2"/>
    <x v="0"/>
    <x v="0"/>
    <s v="CO02467"/>
    <s v="DN-030921"/>
    <x v="4"/>
    <s v="F0301050010"/>
    <s v="BK-0016"/>
    <x v="56"/>
    <x v="14"/>
    <x v="7"/>
    <x v="4"/>
    <x v="1"/>
    <n v="0.8"/>
    <x v="0"/>
    <x v="0"/>
    <n v="2.4"/>
    <x v="0"/>
    <x v="0"/>
    <x v="0"/>
    <x v="1"/>
    <x v="5"/>
    <x v="11"/>
    <s v="CO024674"/>
  </r>
  <r>
    <n v="669"/>
    <x v="2"/>
    <x v="0"/>
    <x v="0"/>
    <s v="CO02467"/>
    <s v="DN-030921"/>
    <x v="4"/>
    <s v="F0301050015"/>
    <s v="BK-0011"/>
    <x v="57"/>
    <x v="15"/>
    <x v="5"/>
    <x v="1"/>
    <x v="1"/>
    <n v="0.33"/>
    <x v="0"/>
    <x v="0"/>
    <n v="0.66"/>
    <x v="0"/>
    <x v="0"/>
    <x v="0"/>
    <x v="1"/>
    <x v="6"/>
    <x v="11"/>
    <s v="CO024675"/>
  </r>
  <r>
    <n v="670"/>
    <x v="2"/>
    <x v="0"/>
    <x v="0"/>
    <s v="CO02467"/>
    <s v="DN-030921"/>
    <x v="4"/>
    <s v="F0301050011"/>
    <s v="BK-0018"/>
    <x v="58"/>
    <x v="16"/>
    <x v="5"/>
    <x v="1"/>
    <x v="1"/>
    <n v="0.65"/>
    <x v="0"/>
    <x v="0"/>
    <n v="1.3"/>
    <x v="0"/>
    <x v="0"/>
    <x v="0"/>
    <x v="1"/>
    <x v="7"/>
    <x v="11"/>
    <s v="CO024676"/>
  </r>
  <r>
    <n v="671"/>
    <x v="2"/>
    <x v="0"/>
    <x v="0"/>
    <s v="CO02467"/>
    <s v="DN-030921"/>
    <x v="4"/>
    <s v="F0301050016"/>
    <s v="BK-0028"/>
    <x v="59"/>
    <x v="17"/>
    <x v="5"/>
    <x v="1"/>
    <x v="1"/>
    <n v="1.02"/>
    <x v="0"/>
    <x v="0"/>
    <n v="2.04"/>
    <x v="0"/>
    <x v="0"/>
    <x v="0"/>
    <x v="1"/>
    <x v="8"/>
    <x v="11"/>
    <s v="CO024677"/>
  </r>
  <r>
    <n v="672"/>
    <x v="2"/>
    <x v="0"/>
    <x v="0"/>
    <s v="CO02467"/>
    <s v="DN-030921"/>
    <x v="4"/>
    <s v="F0301050017"/>
    <s v="BK-0021"/>
    <x v="60"/>
    <x v="14"/>
    <x v="7"/>
    <x v="1"/>
    <x v="1"/>
    <n v="0.65"/>
    <x v="0"/>
    <x v="0"/>
    <n v="1.3"/>
    <x v="0"/>
    <x v="0"/>
    <x v="0"/>
    <x v="1"/>
    <x v="4"/>
    <x v="11"/>
    <s v="CO024678"/>
  </r>
  <r>
    <n v="673"/>
    <x v="2"/>
    <x v="0"/>
    <x v="0"/>
    <s v="CO02467"/>
    <s v="DN-030921"/>
    <x v="4"/>
    <s v="F0301050018"/>
    <s v="BK-0024"/>
    <x v="61"/>
    <x v="18"/>
    <x v="5"/>
    <x v="1"/>
    <x v="1"/>
    <n v="0.44"/>
    <x v="0"/>
    <x v="0"/>
    <n v="0.88"/>
    <x v="0"/>
    <x v="0"/>
    <x v="0"/>
    <x v="1"/>
    <x v="8"/>
    <x v="11"/>
    <s v="CO024679"/>
  </r>
  <r>
    <n v="674"/>
    <x v="2"/>
    <x v="0"/>
    <x v="0"/>
    <s v="CO02467"/>
    <s v="DN-030921"/>
    <x v="4"/>
    <s v="F0301050019"/>
    <s v="BK-0017"/>
    <x v="62"/>
    <x v="15"/>
    <x v="5"/>
    <x v="1"/>
    <x v="1"/>
    <n v="0.98"/>
    <x v="0"/>
    <x v="0"/>
    <n v="1.96"/>
    <x v="0"/>
    <x v="0"/>
    <x v="0"/>
    <x v="1"/>
    <x v="5"/>
    <x v="11"/>
    <s v="CO0246710"/>
  </r>
  <r>
    <n v="675"/>
    <x v="2"/>
    <x v="0"/>
    <x v="0"/>
    <s v="CO02467"/>
    <s v="DN-030921"/>
    <x v="4"/>
    <s v="F0301050013"/>
    <s v="BK-0019"/>
    <x v="63"/>
    <x v="16"/>
    <x v="5"/>
    <x v="1"/>
    <x v="1"/>
    <n v="0.82"/>
    <x v="0"/>
    <x v="0"/>
    <n v="1.64"/>
    <x v="0"/>
    <x v="0"/>
    <x v="0"/>
    <x v="1"/>
    <x v="7"/>
    <x v="11"/>
    <s v="CO0246711"/>
  </r>
  <r>
    <n v="676"/>
    <x v="2"/>
    <x v="0"/>
    <x v="0"/>
    <s v="CO02467"/>
    <s v="DN-030921"/>
    <x v="4"/>
    <s v="F0301050014"/>
    <s v="BK-0012"/>
    <x v="64"/>
    <x v="19"/>
    <x v="5"/>
    <x v="1"/>
    <x v="1"/>
    <n v="0.75"/>
    <x v="0"/>
    <x v="0"/>
    <n v="1.5"/>
    <x v="0"/>
    <x v="0"/>
    <x v="0"/>
    <x v="1"/>
    <x v="6"/>
    <x v="11"/>
    <s v="CO0246712"/>
  </r>
  <r>
    <n v="677"/>
    <x v="2"/>
    <x v="0"/>
    <x v="0"/>
    <s v="CO02467"/>
    <s v="DN-030921"/>
    <x v="4"/>
    <s v="F0301050020"/>
    <s v="BK-0022"/>
    <x v="65"/>
    <x v="20"/>
    <x v="5"/>
    <x v="1"/>
    <x v="1"/>
    <n v="1.77"/>
    <x v="0"/>
    <x v="0"/>
    <n v="3.54"/>
    <x v="0"/>
    <x v="0"/>
    <x v="0"/>
    <x v="1"/>
    <x v="4"/>
    <x v="11"/>
    <s v="CO0246713"/>
  </r>
  <r>
    <n v="678"/>
    <x v="2"/>
    <x v="0"/>
    <x v="0"/>
    <s v="CO02467"/>
    <s v="DN-030921"/>
    <x v="4"/>
    <s v="F0301050021"/>
    <s v="BK-0025"/>
    <x v="66"/>
    <x v="15"/>
    <x v="5"/>
    <x v="1"/>
    <x v="1"/>
    <n v="0.44"/>
    <x v="0"/>
    <x v="0"/>
    <n v="0.88"/>
    <x v="0"/>
    <x v="0"/>
    <x v="0"/>
    <x v="1"/>
    <x v="8"/>
    <x v="11"/>
    <s v="CO0246714"/>
  </r>
  <r>
    <n v="679"/>
    <x v="2"/>
    <x v="0"/>
    <x v="0"/>
    <s v="CO02467"/>
    <s v="DN-030921"/>
    <x v="4"/>
    <s v="F0301050022"/>
    <s v="BK-0015"/>
    <x v="67"/>
    <x v="14"/>
    <x v="7"/>
    <x v="1"/>
    <x v="1"/>
    <n v="0.77"/>
    <x v="0"/>
    <x v="0"/>
    <n v="1.54"/>
    <x v="0"/>
    <x v="0"/>
    <x v="0"/>
    <x v="1"/>
    <x v="3"/>
    <x v="11"/>
    <s v="CO0246715"/>
  </r>
  <r>
    <n v="680"/>
    <x v="2"/>
    <x v="0"/>
    <x v="0"/>
    <s v="CO02467"/>
    <s v="DN-030921"/>
    <x v="4"/>
    <s v="F0301050023"/>
    <s v="BK-0026"/>
    <x v="68"/>
    <x v="18"/>
    <x v="5"/>
    <x v="1"/>
    <x v="1"/>
    <n v="0.44"/>
    <x v="0"/>
    <x v="0"/>
    <n v="0.88"/>
    <x v="0"/>
    <x v="0"/>
    <x v="0"/>
    <x v="1"/>
    <x v="8"/>
    <x v="11"/>
    <s v="CO0246716"/>
  </r>
  <r>
    <n v="681"/>
    <x v="2"/>
    <x v="0"/>
    <x v="0"/>
    <s v="CO02467"/>
    <s v="DN-030921"/>
    <x v="4"/>
    <s v="F0301050024"/>
    <s v="BK-0027"/>
    <x v="69"/>
    <x v="18"/>
    <x v="5"/>
    <x v="1"/>
    <x v="1"/>
    <n v="0.44"/>
    <x v="0"/>
    <x v="0"/>
    <n v="0.88"/>
    <x v="0"/>
    <x v="0"/>
    <x v="0"/>
    <x v="1"/>
    <x v="8"/>
    <x v="11"/>
    <s v="CO0246717"/>
  </r>
  <r>
    <n v="682"/>
    <x v="2"/>
    <x v="0"/>
    <x v="0"/>
    <s v="CO02467"/>
    <s v="DN-030921"/>
    <x v="4"/>
    <s v="F0301050025"/>
    <s v="BK-0029"/>
    <x v="70"/>
    <x v="21"/>
    <x v="5"/>
    <x v="3"/>
    <x v="1"/>
    <n v="1.02"/>
    <x v="0"/>
    <x v="0"/>
    <n v="5.0999999999999996"/>
    <x v="0"/>
    <x v="0"/>
    <x v="0"/>
    <x v="1"/>
    <x v="9"/>
    <x v="11"/>
    <s v="CO0246718"/>
  </r>
  <r>
    <n v="683"/>
    <x v="2"/>
    <x v="0"/>
    <x v="0"/>
    <s v="CO02466"/>
    <s v="DN-030922"/>
    <x v="5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661"/>
  </r>
  <r>
    <n v="684"/>
    <x v="2"/>
    <x v="0"/>
    <x v="0"/>
    <s v="CO02466"/>
    <s v="DN-030922"/>
    <x v="5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662"/>
  </r>
  <r>
    <n v="685"/>
    <x v="2"/>
    <x v="0"/>
    <x v="0"/>
    <s v="CO02466"/>
    <s v="DN-030922"/>
    <x v="5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663"/>
  </r>
  <r>
    <n v="686"/>
    <x v="2"/>
    <x v="0"/>
    <x v="0"/>
    <s v="CO02466"/>
    <s v="DN-030922"/>
    <x v="5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664"/>
  </r>
  <r>
    <n v="687"/>
    <x v="2"/>
    <x v="0"/>
    <x v="0"/>
    <s v="CO02466"/>
    <s v="DN-030922"/>
    <x v="5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665"/>
  </r>
  <r>
    <n v="688"/>
    <x v="2"/>
    <x v="0"/>
    <x v="0"/>
    <s v="CO02466"/>
    <s v="DN-030922"/>
    <x v="5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666"/>
  </r>
  <r>
    <n v="689"/>
    <x v="2"/>
    <x v="0"/>
    <x v="0"/>
    <s v="CO02466"/>
    <s v="DN-030922"/>
    <x v="5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667"/>
  </r>
  <r>
    <n v="690"/>
    <x v="2"/>
    <x v="0"/>
    <x v="0"/>
    <s v="CO02466"/>
    <s v="DN-030922"/>
    <x v="5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668"/>
  </r>
  <r>
    <n v="691"/>
    <x v="2"/>
    <x v="0"/>
    <x v="0"/>
    <s v="CO02466"/>
    <s v="DN-030922"/>
    <x v="5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669"/>
  </r>
  <r>
    <n v="692"/>
    <x v="2"/>
    <x v="0"/>
    <x v="0"/>
    <s v="CO02466"/>
    <s v="DN-030922"/>
    <x v="5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6610"/>
  </r>
  <r>
    <n v="693"/>
    <x v="2"/>
    <x v="0"/>
    <x v="0"/>
    <s v="CO02466"/>
    <s v="DN-030922"/>
    <x v="5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6611"/>
  </r>
  <r>
    <n v="694"/>
    <x v="2"/>
    <x v="0"/>
    <x v="0"/>
    <s v="CO02466"/>
    <s v="DN-030922"/>
    <x v="5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6612"/>
  </r>
  <r>
    <n v="695"/>
    <x v="2"/>
    <x v="0"/>
    <x v="0"/>
    <s v="CO02466"/>
    <s v="DN-030922"/>
    <x v="5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6613"/>
  </r>
  <r>
    <n v="696"/>
    <x v="2"/>
    <x v="0"/>
    <x v="0"/>
    <s v="CO02466"/>
    <s v="DN-030922"/>
    <x v="5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6614"/>
  </r>
  <r>
    <n v="697"/>
    <x v="2"/>
    <x v="0"/>
    <x v="0"/>
    <s v="CO02466"/>
    <s v="DN-030922"/>
    <x v="5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6615"/>
  </r>
  <r>
    <n v="698"/>
    <x v="2"/>
    <x v="0"/>
    <x v="0"/>
    <s v="CO02466"/>
    <s v="DN-030922"/>
    <x v="5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6616"/>
  </r>
  <r>
    <n v="699"/>
    <x v="2"/>
    <x v="0"/>
    <x v="0"/>
    <s v="CO02466"/>
    <s v="DN-030922"/>
    <x v="5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6617"/>
  </r>
  <r>
    <n v="700"/>
    <x v="2"/>
    <x v="0"/>
    <x v="0"/>
    <s v="CO02466"/>
    <s v="DN-030922"/>
    <x v="5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6618"/>
  </r>
  <r>
    <n v="701"/>
    <x v="2"/>
    <x v="0"/>
    <x v="0"/>
    <s v="CO02465"/>
    <s v="DN-030923"/>
    <x v="6"/>
    <s v="F0301050007"/>
    <s v="BK-0013"/>
    <x v="53"/>
    <x v="14"/>
    <x v="7"/>
    <x v="1"/>
    <x v="1"/>
    <n v="0.8"/>
    <x v="0"/>
    <x v="0"/>
    <n v="1.6"/>
    <x v="0"/>
    <x v="0"/>
    <x v="0"/>
    <x v="1"/>
    <x v="3"/>
    <x v="11"/>
    <s v="CO024651"/>
  </r>
  <r>
    <n v="702"/>
    <x v="2"/>
    <x v="0"/>
    <x v="0"/>
    <s v="CO02465"/>
    <s v="DN-030923"/>
    <x v="6"/>
    <s v="F0301050008"/>
    <s v="BK-0020"/>
    <x v="54"/>
    <x v="14"/>
    <x v="7"/>
    <x v="3"/>
    <x v="1"/>
    <n v="0.55000000000000004"/>
    <x v="0"/>
    <x v="0"/>
    <n v="2.75"/>
    <x v="0"/>
    <x v="0"/>
    <x v="0"/>
    <x v="1"/>
    <x v="4"/>
    <x v="11"/>
    <s v="CO024652"/>
  </r>
  <r>
    <n v="703"/>
    <x v="2"/>
    <x v="0"/>
    <x v="0"/>
    <s v="CO02465"/>
    <s v="DN-030923"/>
    <x v="6"/>
    <s v="F0301050009"/>
    <s v="BK-0014"/>
    <x v="55"/>
    <x v="14"/>
    <x v="7"/>
    <x v="1"/>
    <x v="1"/>
    <n v="0.8"/>
    <x v="0"/>
    <x v="0"/>
    <n v="1.6"/>
    <x v="0"/>
    <x v="0"/>
    <x v="0"/>
    <x v="1"/>
    <x v="3"/>
    <x v="11"/>
    <s v="CO024653"/>
  </r>
  <r>
    <n v="704"/>
    <x v="2"/>
    <x v="0"/>
    <x v="0"/>
    <s v="CO02465"/>
    <s v="DN-030923"/>
    <x v="6"/>
    <s v="F0301050010"/>
    <s v="BK-0016"/>
    <x v="56"/>
    <x v="14"/>
    <x v="7"/>
    <x v="1"/>
    <x v="1"/>
    <n v="0.8"/>
    <x v="0"/>
    <x v="0"/>
    <n v="1.6"/>
    <x v="0"/>
    <x v="0"/>
    <x v="0"/>
    <x v="1"/>
    <x v="5"/>
    <x v="11"/>
    <s v="CO024654"/>
  </r>
  <r>
    <n v="705"/>
    <x v="2"/>
    <x v="0"/>
    <x v="0"/>
    <s v="CO02465"/>
    <s v="DN-030923"/>
    <x v="6"/>
    <s v="F0301050015"/>
    <s v="BK-0011"/>
    <x v="57"/>
    <x v="15"/>
    <x v="5"/>
    <x v="0"/>
    <x v="1"/>
    <n v="0.33"/>
    <x v="0"/>
    <x v="0"/>
    <n v="0.33"/>
    <x v="0"/>
    <x v="0"/>
    <x v="0"/>
    <x v="1"/>
    <x v="6"/>
    <x v="11"/>
    <s v="CO024655"/>
  </r>
  <r>
    <n v="706"/>
    <x v="2"/>
    <x v="0"/>
    <x v="0"/>
    <s v="CO02465"/>
    <s v="DN-030923"/>
    <x v="6"/>
    <s v="F0301050011"/>
    <s v="BK-0018"/>
    <x v="58"/>
    <x v="16"/>
    <x v="5"/>
    <x v="0"/>
    <x v="1"/>
    <n v="0.65"/>
    <x v="0"/>
    <x v="0"/>
    <n v="0.65"/>
    <x v="0"/>
    <x v="0"/>
    <x v="0"/>
    <x v="1"/>
    <x v="7"/>
    <x v="11"/>
    <s v="CO024656"/>
  </r>
  <r>
    <n v="707"/>
    <x v="2"/>
    <x v="0"/>
    <x v="0"/>
    <s v="CO02465"/>
    <s v="DN-030923"/>
    <x v="6"/>
    <s v="F0301050016"/>
    <s v="BK-0028"/>
    <x v="59"/>
    <x v="17"/>
    <x v="5"/>
    <x v="0"/>
    <x v="1"/>
    <n v="1.02"/>
    <x v="0"/>
    <x v="0"/>
    <n v="1.02"/>
    <x v="0"/>
    <x v="0"/>
    <x v="0"/>
    <x v="1"/>
    <x v="8"/>
    <x v="11"/>
    <s v="CO024657"/>
  </r>
  <r>
    <n v="708"/>
    <x v="2"/>
    <x v="0"/>
    <x v="0"/>
    <s v="CO02465"/>
    <s v="DN-030923"/>
    <x v="6"/>
    <s v="F0301050017"/>
    <s v="BK-0021"/>
    <x v="60"/>
    <x v="14"/>
    <x v="7"/>
    <x v="0"/>
    <x v="1"/>
    <n v="0.65"/>
    <x v="0"/>
    <x v="0"/>
    <n v="0.65"/>
    <x v="0"/>
    <x v="0"/>
    <x v="0"/>
    <x v="1"/>
    <x v="4"/>
    <x v="11"/>
    <s v="CO024658"/>
  </r>
  <r>
    <n v="709"/>
    <x v="2"/>
    <x v="0"/>
    <x v="0"/>
    <s v="CO02465"/>
    <s v="DN-030923"/>
    <x v="6"/>
    <s v="F0301050018"/>
    <s v="BK-0024"/>
    <x v="61"/>
    <x v="18"/>
    <x v="5"/>
    <x v="0"/>
    <x v="1"/>
    <n v="0.44"/>
    <x v="0"/>
    <x v="0"/>
    <n v="0.44"/>
    <x v="0"/>
    <x v="0"/>
    <x v="0"/>
    <x v="1"/>
    <x v="8"/>
    <x v="11"/>
    <s v="CO024659"/>
  </r>
  <r>
    <n v="710"/>
    <x v="2"/>
    <x v="0"/>
    <x v="0"/>
    <s v="CO02465"/>
    <s v="DN-030923"/>
    <x v="6"/>
    <s v="F0301050019"/>
    <s v="BK-0017"/>
    <x v="62"/>
    <x v="15"/>
    <x v="5"/>
    <x v="0"/>
    <x v="1"/>
    <n v="0.98"/>
    <x v="0"/>
    <x v="0"/>
    <n v="0.98"/>
    <x v="0"/>
    <x v="0"/>
    <x v="0"/>
    <x v="1"/>
    <x v="5"/>
    <x v="11"/>
    <s v="CO0246510"/>
  </r>
  <r>
    <n v="711"/>
    <x v="2"/>
    <x v="0"/>
    <x v="0"/>
    <s v="CO02465"/>
    <s v="DN-030923"/>
    <x v="6"/>
    <s v="F0301050013"/>
    <s v="BK-0019"/>
    <x v="63"/>
    <x v="16"/>
    <x v="5"/>
    <x v="0"/>
    <x v="1"/>
    <n v="0.82"/>
    <x v="0"/>
    <x v="0"/>
    <n v="0.82"/>
    <x v="0"/>
    <x v="0"/>
    <x v="0"/>
    <x v="1"/>
    <x v="7"/>
    <x v="11"/>
    <s v="CO0246511"/>
  </r>
  <r>
    <n v="712"/>
    <x v="2"/>
    <x v="0"/>
    <x v="0"/>
    <s v="CO02465"/>
    <s v="DN-030923"/>
    <x v="6"/>
    <s v="F0301050014"/>
    <s v="BK-0012"/>
    <x v="64"/>
    <x v="19"/>
    <x v="5"/>
    <x v="0"/>
    <x v="1"/>
    <n v="0.75"/>
    <x v="0"/>
    <x v="0"/>
    <n v="0.75"/>
    <x v="0"/>
    <x v="0"/>
    <x v="0"/>
    <x v="1"/>
    <x v="6"/>
    <x v="11"/>
    <s v="CO0246512"/>
  </r>
  <r>
    <n v="713"/>
    <x v="2"/>
    <x v="0"/>
    <x v="0"/>
    <s v="CO02465"/>
    <s v="DN-030923"/>
    <x v="6"/>
    <s v="F0301050020"/>
    <s v="BK-0022"/>
    <x v="65"/>
    <x v="20"/>
    <x v="5"/>
    <x v="0"/>
    <x v="1"/>
    <n v="1.77"/>
    <x v="0"/>
    <x v="0"/>
    <n v="1.77"/>
    <x v="0"/>
    <x v="0"/>
    <x v="0"/>
    <x v="1"/>
    <x v="4"/>
    <x v="11"/>
    <s v="CO0246513"/>
  </r>
  <r>
    <n v="714"/>
    <x v="2"/>
    <x v="0"/>
    <x v="0"/>
    <s v="CO02465"/>
    <s v="DN-030923"/>
    <x v="6"/>
    <s v="F0301050021"/>
    <s v="BK-0025"/>
    <x v="66"/>
    <x v="15"/>
    <x v="5"/>
    <x v="0"/>
    <x v="1"/>
    <n v="0.44"/>
    <x v="0"/>
    <x v="0"/>
    <n v="0.44"/>
    <x v="0"/>
    <x v="0"/>
    <x v="0"/>
    <x v="1"/>
    <x v="8"/>
    <x v="11"/>
    <s v="CO0246514"/>
  </r>
  <r>
    <n v="715"/>
    <x v="2"/>
    <x v="0"/>
    <x v="0"/>
    <s v="CO02465"/>
    <s v="DN-030923"/>
    <x v="6"/>
    <s v="F0301050022"/>
    <s v="BK-0015"/>
    <x v="67"/>
    <x v="14"/>
    <x v="7"/>
    <x v="0"/>
    <x v="1"/>
    <n v="0.77"/>
    <x v="0"/>
    <x v="0"/>
    <n v="0.77"/>
    <x v="0"/>
    <x v="0"/>
    <x v="0"/>
    <x v="1"/>
    <x v="3"/>
    <x v="11"/>
    <s v="CO0246515"/>
  </r>
  <r>
    <n v="716"/>
    <x v="2"/>
    <x v="0"/>
    <x v="0"/>
    <s v="CO02465"/>
    <s v="DN-030923"/>
    <x v="6"/>
    <s v="F0301050023"/>
    <s v="BK-0026"/>
    <x v="68"/>
    <x v="18"/>
    <x v="5"/>
    <x v="0"/>
    <x v="1"/>
    <n v="0.44"/>
    <x v="0"/>
    <x v="0"/>
    <n v="0.44"/>
    <x v="0"/>
    <x v="0"/>
    <x v="0"/>
    <x v="1"/>
    <x v="8"/>
    <x v="11"/>
    <s v="CO0246516"/>
  </r>
  <r>
    <n v="717"/>
    <x v="2"/>
    <x v="0"/>
    <x v="0"/>
    <s v="CO02465"/>
    <s v="DN-030923"/>
    <x v="6"/>
    <s v="F0301050024"/>
    <s v="BK-0027"/>
    <x v="69"/>
    <x v="18"/>
    <x v="5"/>
    <x v="0"/>
    <x v="1"/>
    <n v="0.44"/>
    <x v="0"/>
    <x v="0"/>
    <n v="0.44"/>
    <x v="0"/>
    <x v="0"/>
    <x v="0"/>
    <x v="1"/>
    <x v="8"/>
    <x v="11"/>
    <s v="CO0246517"/>
  </r>
  <r>
    <n v="718"/>
    <x v="2"/>
    <x v="0"/>
    <x v="0"/>
    <s v="CO02465"/>
    <s v="DN-030923"/>
    <x v="6"/>
    <s v="F0301050025"/>
    <s v="BK-0029"/>
    <x v="70"/>
    <x v="21"/>
    <x v="5"/>
    <x v="0"/>
    <x v="1"/>
    <n v="1.02"/>
    <x v="0"/>
    <x v="0"/>
    <n v="1.02"/>
    <x v="0"/>
    <x v="0"/>
    <x v="0"/>
    <x v="1"/>
    <x v="9"/>
    <x v="11"/>
    <s v="CO0246518"/>
  </r>
  <r>
    <n v="719"/>
    <x v="4"/>
    <x v="0"/>
    <x v="0"/>
    <s v="PO31193"/>
    <s v="DN-040901"/>
    <x v="1"/>
    <s v="F0103010009"/>
    <s v="CSW-0001"/>
    <x v="2"/>
    <x v="1"/>
    <x v="1"/>
    <x v="1"/>
    <x v="1"/>
    <n v="1.5"/>
    <x v="0"/>
    <x v="0"/>
    <n v="3"/>
    <x v="0"/>
    <x v="0"/>
    <x v="0"/>
    <x v="1"/>
    <x v="0"/>
    <x v="2"/>
    <s v="PO311931"/>
  </r>
  <r>
    <n v="720"/>
    <x v="4"/>
    <x v="0"/>
    <x v="0"/>
    <s v="PO31193"/>
    <s v="DN-040901"/>
    <x v="1"/>
    <s v="F0103010010"/>
    <s v="CSW-0002"/>
    <x v="3"/>
    <x v="1"/>
    <x v="1"/>
    <x v="1"/>
    <x v="1"/>
    <n v="1.5"/>
    <x v="0"/>
    <x v="0"/>
    <n v="3"/>
    <x v="0"/>
    <x v="0"/>
    <x v="0"/>
    <x v="1"/>
    <x v="0"/>
    <x v="2"/>
    <s v="PO311932"/>
  </r>
  <r>
    <n v="721"/>
    <x v="4"/>
    <x v="0"/>
    <x v="0"/>
    <s v="PO31193"/>
    <s v="DN-040901"/>
    <x v="1"/>
    <s v="F0103010011"/>
    <s v="CSW-0003"/>
    <x v="4"/>
    <x v="1"/>
    <x v="1"/>
    <x v="1"/>
    <x v="1"/>
    <n v="1.5"/>
    <x v="0"/>
    <x v="0"/>
    <n v="3"/>
    <x v="0"/>
    <x v="0"/>
    <x v="0"/>
    <x v="1"/>
    <x v="0"/>
    <x v="2"/>
    <s v="PO311933"/>
  </r>
  <r>
    <n v="722"/>
    <x v="4"/>
    <x v="0"/>
    <x v="0"/>
    <s v="PO31193"/>
    <s v="DN-040901"/>
    <x v="1"/>
    <s v="F0103010012"/>
    <s v="CSW-0004"/>
    <x v="5"/>
    <x v="1"/>
    <x v="1"/>
    <x v="1"/>
    <x v="1"/>
    <n v="1.5"/>
    <x v="0"/>
    <x v="0"/>
    <n v="3"/>
    <x v="0"/>
    <x v="0"/>
    <x v="0"/>
    <x v="1"/>
    <x v="0"/>
    <x v="2"/>
    <s v="PO311934"/>
  </r>
  <r>
    <n v="723"/>
    <x v="4"/>
    <x v="0"/>
    <x v="0"/>
    <s v="PO31193"/>
    <s v="DN-040901"/>
    <x v="1"/>
    <s v="F0101010017"/>
    <s v="KL-0001"/>
    <x v="6"/>
    <x v="2"/>
    <x v="1"/>
    <x v="1"/>
    <x v="1"/>
    <n v="2.2000000000000002"/>
    <x v="0"/>
    <x v="0"/>
    <n v="4.4000000000000004"/>
    <x v="0"/>
    <x v="0"/>
    <x v="0"/>
    <x v="1"/>
    <x v="0"/>
    <x v="3"/>
    <s v="PO311935"/>
  </r>
  <r>
    <n v="724"/>
    <x v="4"/>
    <x v="0"/>
    <x v="0"/>
    <s v="PO31193"/>
    <s v="DN-040901"/>
    <x v="1"/>
    <s v="F0101010015"/>
    <s v="KL-0003"/>
    <x v="7"/>
    <x v="2"/>
    <x v="1"/>
    <x v="1"/>
    <x v="1"/>
    <n v="2.6"/>
    <x v="0"/>
    <x v="0"/>
    <n v="5.2"/>
    <x v="0"/>
    <x v="0"/>
    <x v="0"/>
    <x v="1"/>
    <x v="0"/>
    <x v="3"/>
    <s v="PO311936"/>
  </r>
  <r>
    <n v="725"/>
    <x v="4"/>
    <x v="0"/>
    <x v="0"/>
    <s v="PO31193"/>
    <s v="DN-040901"/>
    <x v="1"/>
    <s v="F0101010016"/>
    <s v="KL-0002"/>
    <x v="8"/>
    <x v="2"/>
    <x v="1"/>
    <x v="1"/>
    <x v="1"/>
    <n v="2.38"/>
    <x v="0"/>
    <x v="0"/>
    <n v="4.76"/>
    <x v="0"/>
    <x v="0"/>
    <x v="0"/>
    <x v="1"/>
    <x v="0"/>
    <x v="3"/>
    <s v="PO311937"/>
  </r>
  <r>
    <n v="726"/>
    <x v="4"/>
    <x v="0"/>
    <x v="0"/>
    <s v="PO31193"/>
    <s v="DN-040901"/>
    <x v="1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1938"/>
  </r>
  <r>
    <n v="727"/>
    <x v="4"/>
    <x v="0"/>
    <x v="0"/>
    <s v="PO31193"/>
    <s v="DN-040901"/>
    <x v="1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1939"/>
  </r>
  <r>
    <n v="728"/>
    <x v="4"/>
    <x v="0"/>
    <x v="0"/>
    <s v="PO31197"/>
    <s v="DN-040902"/>
    <x v="1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971"/>
  </r>
  <r>
    <n v="729"/>
    <x v="4"/>
    <x v="0"/>
    <x v="0"/>
    <s v="PO31197"/>
    <s v="DN-040902"/>
    <x v="1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972"/>
  </r>
  <r>
    <n v="730"/>
    <x v="4"/>
    <x v="0"/>
    <x v="0"/>
    <s v="PO31197"/>
    <s v="DN-040902"/>
    <x v="1"/>
    <s v="900031"/>
    <s v="HF-0008"/>
    <x v="13"/>
    <x v="2"/>
    <x v="1"/>
    <x v="1"/>
    <x v="1"/>
    <n v="1.4783999999999999"/>
    <x v="0"/>
    <x v="0"/>
    <n v="2.9567999999999999"/>
    <x v="0"/>
    <x v="0"/>
    <x v="0"/>
    <x v="1"/>
    <x v="0"/>
    <x v="5"/>
    <s v="PO311973"/>
  </r>
  <r>
    <n v="731"/>
    <x v="4"/>
    <x v="0"/>
    <x v="0"/>
    <s v="PO31197"/>
    <s v="DN-040902"/>
    <x v="1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974"/>
  </r>
  <r>
    <n v="732"/>
    <x v="4"/>
    <x v="0"/>
    <x v="0"/>
    <s v="PO31197"/>
    <s v="DN-040902"/>
    <x v="1"/>
    <s v="900028"/>
    <s v="HF-0005"/>
    <x v="15"/>
    <x v="2"/>
    <x v="1"/>
    <x v="1"/>
    <x v="1"/>
    <n v="1.0104"/>
    <x v="0"/>
    <x v="0"/>
    <n v="2.0207999999999999"/>
    <x v="0"/>
    <x v="0"/>
    <x v="0"/>
    <x v="1"/>
    <x v="0"/>
    <x v="5"/>
    <s v="PO311975"/>
  </r>
  <r>
    <n v="733"/>
    <x v="4"/>
    <x v="0"/>
    <x v="0"/>
    <s v="PO31197"/>
    <s v="DN-040902"/>
    <x v="1"/>
    <s v="900038"/>
    <s v="HF-0010"/>
    <x v="16"/>
    <x v="2"/>
    <x v="1"/>
    <x v="1"/>
    <x v="1"/>
    <n v="1.0920000000000001"/>
    <x v="0"/>
    <x v="0"/>
    <n v="2.1840000000000002"/>
    <x v="0"/>
    <x v="0"/>
    <x v="0"/>
    <x v="1"/>
    <x v="0"/>
    <x v="5"/>
    <s v="PO311976"/>
  </r>
  <r>
    <n v="734"/>
    <x v="4"/>
    <x v="0"/>
    <x v="0"/>
    <s v="PO31197"/>
    <s v="DN-040902"/>
    <x v="1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977"/>
  </r>
  <r>
    <n v="735"/>
    <x v="4"/>
    <x v="0"/>
    <x v="0"/>
    <s v="PO31197"/>
    <s v="DN-040902"/>
    <x v="1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1978"/>
  </r>
  <r>
    <n v="736"/>
    <x v="4"/>
    <x v="0"/>
    <x v="0"/>
    <s v="PO31197"/>
    <s v="DN-040902"/>
    <x v="1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979"/>
  </r>
  <r>
    <n v="737"/>
    <x v="4"/>
    <x v="0"/>
    <x v="0"/>
    <s v="PO31197"/>
    <s v="DN-040902"/>
    <x v="1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9710"/>
  </r>
  <r>
    <n v="738"/>
    <x v="4"/>
    <x v="0"/>
    <x v="0"/>
    <s v="PO31197"/>
    <s v="DN-040902"/>
    <x v="1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9711"/>
  </r>
  <r>
    <n v="739"/>
    <x v="4"/>
    <x v="0"/>
    <x v="0"/>
    <s v="PO31197"/>
    <s v="DN-040902"/>
    <x v="1"/>
    <s v="900152"/>
    <s v="V-0102"/>
    <x v="22"/>
    <x v="5"/>
    <x v="2"/>
    <x v="0"/>
    <x v="1"/>
    <n v="3.12"/>
    <x v="0"/>
    <x v="0"/>
    <n v="3.12"/>
    <x v="0"/>
    <x v="0"/>
    <x v="0"/>
    <x v="1"/>
    <x v="0"/>
    <x v="6"/>
    <s v="PO3119712"/>
  </r>
  <r>
    <n v="740"/>
    <x v="4"/>
    <x v="0"/>
    <x v="0"/>
    <s v="PO31197"/>
    <s v="DN-040902"/>
    <x v="1"/>
    <s v="900153"/>
    <s v="V-0038"/>
    <x v="23"/>
    <x v="5"/>
    <x v="2"/>
    <x v="0"/>
    <x v="1"/>
    <n v="0.84"/>
    <x v="0"/>
    <x v="0"/>
    <n v="0.84"/>
    <x v="0"/>
    <x v="0"/>
    <x v="0"/>
    <x v="1"/>
    <x v="0"/>
    <x v="6"/>
    <s v="PO3119713"/>
  </r>
  <r>
    <n v="741"/>
    <x v="4"/>
    <x v="0"/>
    <x v="0"/>
    <s v="PO31197"/>
    <s v="DN-040902"/>
    <x v="1"/>
    <s v="900294"/>
    <s v="I-0050"/>
    <x v="30"/>
    <x v="5"/>
    <x v="2"/>
    <x v="0"/>
    <x v="1"/>
    <n v="4.92"/>
    <x v="0"/>
    <x v="0"/>
    <n v="4.92"/>
    <x v="0"/>
    <x v="0"/>
    <x v="0"/>
    <x v="1"/>
    <x v="0"/>
    <x v="9"/>
    <s v="PO3119714"/>
  </r>
  <r>
    <n v="742"/>
    <x v="4"/>
    <x v="0"/>
    <x v="0"/>
    <s v="PO31197"/>
    <s v="DN-040902"/>
    <x v="1"/>
    <s v="900267"/>
    <s v="M-0354"/>
    <x v="75"/>
    <x v="23"/>
    <x v="5"/>
    <x v="7"/>
    <x v="4"/>
    <n v="3"/>
    <x v="0"/>
    <x v="0"/>
    <n v="45"/>
    <x v="0"/>
    <x v="0"/>
    <x v="0"/>
    <x v="1"/>
    <x v="0"/>
    <x v="10"/>
    <s v="PO3119715"/>
  </r>
  <r>
    <n v="743"/>
    <x v="4"/>
    <x v="0"/>
    <x v="0"/>
    <s v="PO31197"/>
    <s v="DN-040902"/>
    <x v="1"/>
    <s v="900296"/>
    <s v="P-0041"/>
    <x v="26"/>
    <x v="7"/>
    <x v="3"/>
    <x v="0"/>
    <x v="1"/>
    <n v="22.8"/>
    <x v="0"/>
    <x v="0"/>
    <n v="22.8"/>
    <x v="0"/>
    <x v="0"/>
    <x v="0"/>
    <x v="1"/>
    <x v="2"/>
    <x v="8"/>
    <s v="PO3119716"/>
  </r>
  <r>
    <n v="744"/>
    <x v="4"/>
    <x v="0"/>
    <x v="0"/>
    <s v="PO31194"/>
    <s v="DN-040903"/>
    <x v="2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941"/>
  </r>
  <r>
    <n v="745"/>
    <x v="4"/>
    <x v="0"/>
    <x v="0"/>
    <s v="PO31194"/>
    <s v="DN-040903"/>
    <x v="2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942"/>
  </r>
  <r>
    <n v="746"/>
    <x v="4"/>
    <x v="0"/>
    <x v="0"/>
    <s v="PO31194"/>
    <s v="DN-040903"/>
    <x v="2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943"/>
  </r>
  <r>
    <n v="747"/>
    <x v="4"/>
    <x v="0"/>
    <x v="0"/>
    <s v="PO31194"/>
    <s v="DN-040903"/>
    <x v="2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944"/>
  </r>
  <r>
    <n v="748"/>
    <x v="4"/>
    <x v="0"/>
    <x v="0"/>
    <s v="PO31194"/>
    <s v="DN-040903"/>
    <x v="2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945"/>
  </r>
  <r>
    <n v="749"/>
    <x v="4"/>
    <x v="0"/>
    <x v="0"/>
    <s v="PO31194"/>
    <s v="DN-040903"/>
    <x v="2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946"/>
  </r>
  <r>
    <n v="750"/>
    <x v="4"/>
    <x v="0"/>
    <x v="0"/>
    <s v="PO31194"/>
    <s v="DN-040903"/>
    <x v="2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947"/>
  </r>
  <r>
    <n v="751"/>
    <x v="4"/>
    <x v="0"/>
    <x v="0"/>
    <s v="PO31194"/>
    <s v="DN-040903"/>
    <x v="2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948"/>
  </r>
  <r>
    <n v="752"/>
    <x v="4"/>
    <x v="0"/>
    <x v="0"/>
    <s v="PO31194"/>
    <s v="DN-040903"/>
    <x v="2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949"/>
  </r>
  <r>
    <n v="753"/>
    <x v="4"/>
    <x v="0"/>
    <x v="0"/>
    <s v="PO31198"/>
    <s v="DN-040904"/>
    <x v="2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1981"/>
  </r>
  <r>
    <n v="754"/>
    <x v="4"/>
    <x v="0"/>
    <x v="0"/>
    <s v="PO31198"/>
    <s v="DN-040904"/>
    <x v="2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1982"/>
  </r>
  <r>
    <n v="755"/>
    <x v="4"/>
    <x v="0"/>
    <x v="0"/>
    <s v="PO31198"/>
    <s v="DN-040904"/>
    <x v="2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983"/>
  </r>
  <r>
    <n v="756"/>
    <x v="4"/>
    <x v="0"/>
    <x v="0"/>
    <s v="PO31198"/>
    <s v="DN-040904"/>
    <x v="2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1984"/>
  </r>
  <r>
    <n v="757"/>
    <x v="4"/>
    <x v="0"/>
    <x v="0"/>
    <s v="PO31198"/>
    <s v="DN-040904"/>
    <x v="2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985"/>
  </r>
  <r>
    <n v="758"/>
    <x v="4"/>
    <x v="0"/>
    <x v="0"/>
    <s v="PO31198"/>
    <s v="DN-040904"/>
    <x v="2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986"/>
  </r>
  <r>
    <n v="759"/>
    <x v="4"/>
    <x v="0"/>
    <x v="0"/>
    <s v="PO31198"/>
    <s v="DN-040904"/>
    <x v="2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987"/>
  </r>
  <r>
    <n v="760"/>
    <x v="4"/>
    <x v="0"/>
    <x v="0"/>
    <s v="PO31198"/>
    <s v="DN-040904"/>
    <x v="2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1988"/>
  </r>
  <r>
    <n v="761"/>
    <x v="4"/>
    <x v="0"/>
    <x v="0"/>
    <s v="PO31198"/>
    <s v="DN-040904"/>
    <x v="2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989"/>
  </r>
  <r>
    <n v="762"/>
    <x v="4"/>
    <x v="0"/>
    <x v="0"/>
    <s v="PO31198"/>
    <s v="DN-040904"/>
    <x v="2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9810"/>
  </r>
  <r>
    <n v="763"/>
    <x v="4"/>
    <x v="0"/>
    <x v="0"/>
    <s v="PO31198"/>
    <s v="DN-040904"/>
    <x v="2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9811"/>
  </r>
  <r>
    <n v="764"/>
    <x v="4"/>
    <x v="0"/>
    <x v="0"/>
    <s v="PO31195"/>
    <s v="DN-040905"/>
    <x v="3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951"/>
  </r>
  <r>
    <n v="765"/>
    <x v="4"/>
    <x v="0"/>
    <x v="0"/>
    <s v="PO31195"/>
    <s v="DN-040905"/>
    <x v="3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952"/>
  </r>
  <r>
    <n v="766"/>
    <x v="4"/>
    <x v="0"/>
    <x v="0"/>
    <s v="PO31195"/>
    <s v="DN-040905"/>
    <x v="3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953"/>
  </r>
  <r>
    <n v="767"/>
    <x v="4"/>
    <x v="0"/>
    <x v="0"/>
    <s v="PO31195"/>
    <s v="DN-040905"/>
    <x v="3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954"/>
  </r>
  <r>
    <n v="768"/>
    <x v="4"/>
    <x v="0"/>
    <x v="0"/>
    <s v="PO31195"/>
    <s v="DN-040905"/>
    <x v="3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955"/>
  </r>
  <r>
    <n v="769"/>
    <x v="4"/>
    <x v="0"/>
    <x v="0"/>
    <s v="PO31195"/>
    <s v="DN-040905"/>
    <x v="3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956"/>
  </r>
  <r>
    <n v="770"/>
    <x v="4"/>
    <x v="0"/>
    <x v="0"/>
    <s v="PO31195"/>
    <s v="DN-040905"/>
    <x v="3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957"/>
  </r>
  <r>
    <n v="771"/>
    <x v="4"/>
    <x v="0"/>
    <x v="0"/>
    <s v="PO31195"/>
    <s v="DN-040905"/>
    <x v="3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1958"/>
  </r>
  <r>
    <n v="772"/>
    <x v="4"/>
    <x v="0"/>
    <x v="0"/>
    <s v="PO31195"/>
    <s v="DN-040905"/>
    <x v="3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1959"/>
  </r>
  <r>
    <n v="773"/>
    <x v="4"/>
    <x v="0"/>
    <x v="0"/>
    <s v="PO31199"/>
    <s v="DN-040906"/>
    <x v="3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1991"/>
  </r>
  <r>
    <n v="774"/>
    <x v="4"/>
    <x v="0"/>
    <x v="0"/>
    <s v="PO31199"/>
    <s v="DN-040906"/>
    <x v="3"/>
    <s v="900027"/>
    <s v="HF-0002"/>
    <x v="12"/>
    <x v="2"/>
    <x v="1"/>
    <x v="1"/>
    <x v="1"/>
    <n v="1.2023999999999999"/>
    <x v="0"/>
    <x v="0"/>
    <n v="2.4047999999999998"/>
    <x v="0"/>
    <x v="0"/>
    <x v="0"/>
    <x v="1"/>
    <x v="0"/>
    <x v="5"/>
    <s v="PO311992"/>
  </r>
  <r>
    <n v="775"/>
    <x v="4"/>
    <x v="0"/>
    <x v="0"/>
    <s v="PO31199"/>
    <s v="DN-040906"/>
    <x v="3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993"/>
  </r>
  <r>
    <n v="776"/>
    <x v="4"/>
    <x v="0"/>
    <x v="0"/>
    <s v="PO31199"/>
    <s v="DN-040906"/>
    <x v="3"/>
    <s v="900032"/>
    <s v="HF-0004"/>
    <x v="14"/>
    <x v="2"/>
    <x v="1"/>
    <x v="1"/>
    <x v="1"/>
    <n v="1.2984"/>
    <x v="0"/>
    <x v="0"/>
    <n v="2.5968"/>
    <x v="0"/>
    <x v="0"/>
    <x v="0"/>
    <x v="1"/>
    <x v="0"/>
    <x v="5"/>
    <s v="PO311994"/>
  </r>
  <r>
    <n v="777"/>
    <x v="4"/>
    <x v="0"/>
    <x v="0"/>
    <s v="PO31199"/>
    <s v="DN-040906"/>
    <x v="3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995"/>
  </r>
  <r>
    <n v="778"/>
    <x v="4"/>
    <x v="0"/>
    <x v="0"/>
    <s v="PO31199"/>
    <s v="DN-040906"/>
    <x v="3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996"/>
  </r>
  <r>
    <n v="779"/>
    <x v="4"/>
    <x v="0"/>
    <x v="0"/>
    <s v="PO31199"/>
    <s v="DN-040906"/>
    <x v="3"/>
    <s v="900036"/>
    <s v="HF-0011"/>
    <x v="17"/>
    <x v="2"/>
    <x v="1"/>
    <x v="1"/>
    <x v="1"/>
    <n v="1.3824000000000001"/>
    <x v="0"/>
    <x v="0"/>
    <n v="2.7648000000000001"/>
    <x v="0"/>
    <x v="0"/>
    <x v="0"/>
    <x v="1"/>
    <x v="0"/>
    <x v="5"/>
    <s v="PO311997"/>
  </r>
  <r>
    <n v="780"/>
    <x v="4"/>
    <x v="0"/>
    <x v="0"/>
    <s v="PO31199"/>
    <s v="DN-040906"/>
    <x v="3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1998"/>
  </r>
  <r>
    <n v="781"/>
    <x v="4"/>
    <x v="0"/>
    <x v="0"/>
    <s v="PO31199"/>
    <s v="DN-040906"/>
    <x v="3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999"/>
  </r>
  <r>
    <n v="782"/>
    <x v="4"/>
    <x v="0"/>
    <x v="0"/>
    <s v="PO31199"/>
    <s v="DN-040906"/>
    <x v="3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9910"/>
  </r>
  <r>
    <n v="783"/>
    <x v="4"/>
    <x v="0"/>
    <x v="0"/>
    <s v="PO31199"/>
    <s v="DN-040906"/>
    <x v="3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9911"/>
  </r>
  <r>
    <n v="784"/>
    <x v="4"/>
    <x v="0"/>
    <x v="0"/>
    <s v="PO31199"/>
    <s v="DN-040906"/>
    <x v="3"/>
    <s v="900267"/>
    <s v="M-0354"/>
    <x v="75"/>
    <x v="23"/>
    <x v="5"/>
    <x v="7"/>
    <x v="4"/>
    <n v="3"/>
    <x v="0"/>
    <x v="0"/>
    <n v="45"/>
    <x v="0"/>
    <x v="0"/>
    <x v="0"/>
    <x v="1"/>
    <x v="0"/>
    <x v="10"/>
    <s v="PO3119912"/>
  </r>
  <r>
    <n v="785"/>
    <x v="4"/>
    <x v="0"/>
    <x v="0"/>
    <s v="PO31196"/>
    <s v="DN-040907"/>
    <x v="4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961"/>
  </r>
  <r>
    <n v="786"/>
    <x v="4"/>
    <x v="0"/>
    <x v="0"/>
    <s v="PO31196"/>
    <s v="DN-040907"/>
    <x v="4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962"/>
  </r>
  <r>
    <n v="787"/>
    <x v="4"/>
    <x v="0"/>
    <x v="0"/>
    <s v="PO31196"/>
    <s v="DN-040907"/>
    <x v="4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963"/>
  </r>
  <r>
    <n v="788"/>
    <x v="4"/>
    <x v="0"/>
    <x v="0"/>
    <s v="PO31196"/>
    <s v="DN-040907"/>
    <x v="4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964"/>
  </r>
  <r>
    <n v="789"/>
    <x v="4"/>
    <x v="0"/>
    <x v="0"/>
    <s v="PO31196"/>
    <s v="DN-040907"/>
    <x v="4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965"/>
  </r>
  <r>
    <n v="790"/>
    <x v="4"/>
    <x v="0"/>
    <x v="0"/>
    <s v="PO31196"/>
    <s v="DN-040907"/>
    <x v="4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966"/>
  </r>
  <r>
    <n v="791"/>
    <x v="4"/>
    <x v="0"/>
    <x v="0"/>
    <s v="PO31200"/>
    <s v="DN-040908"/>
    <x v="4"/>
    <s v="900029"/>
    <s v="HF-0001"/>
    <x v="11"/>
    <x v="2"/>
    <x v="1"/>
    <x v="1"/>
    <x v="1"/>
    <n v="1.6679999999999999"/>
    <x v="0"/>
    <x v="0"/>
    <n v="3.3359999999999999"/>
    <x v="0"/>
    <x v="0"/>
    <x v="0"/>
    <x v="1"/>
    <x v="0"/>
    <x v="5"/>
    <s v="PO312001"/>
  </r>
  <r>
    <n v="792"/>
    <x v="4"/>
    <x v="0"/>
    <x v="0"/>
    <s v="PO31200"/>
    <s v="DN-040908"/>
    <x v="4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2002"/>
  </r>
  <r>
    <n v="793"/>
    <x v="4"/>
    <x v="0"/>
    <x v="0"/>
    <s v="PO31200"/>
    <s v="DN-040908"/>
    <x v="4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2003"/>
  </r>
  <r>
    <n v="794"/>
    <x v="4"/>
    <x v="0"/>
    <x v="0"/>
    <s v="PO31200"/>
    <s v="DN-040908"/>
    <x v="4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2004"/>
  </r>
  <r>
    <n v="795"/>
    <x v="4"/>
    <x v="0"/>
    <x v="0"/>
    <s v="PO31200"/>
    <s v="DN-040908"/>
    <x v="4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2005"/>
  </r>
  <r>
    <n v="796"/>
    <x v="4"/>
    <x v="0"/>
    <x v="0"/>
    <s v="PO31200"/>
    <s v="DN-040908"/>
    <x v="4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2006"/>
  </r>
  <r>
    <n v="797"/>
    <x v="4"/>
    <x v="0"/>
    <x v="0"/>
    <s v="PO31200"/>
    <s v="DN-040908"/>
    <x v="4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2007"/>
  </r>
  <r>
    <n v="798"/>
    <x v="4"/>
    <x v="0"/>
    <x v="0"/>
    <s v="PO31200"/>
    <s v="DN-040908"/>
    <x v="4"/>
    <s v="900035"/>
    <s v="HF-0012"/>
    <x v="18"/>
    <x v="2"/>
    <x v="1"/>
    <x v="1"/>
    <x v="1"/>
    <n v="1.9079999999999999"/>
    <x v="0"/>
    <x v="0"/>
    <n v="3.8159999999999998"/>
    <x v="0"/>
    <x v="0"/>
    <x v="0"/>
    <x v="1"/>
    <x v="0"/>
    <x v="5"/>
    <s v="PO312008"/>
  </r>
  <r>
    <n v="799"/>
    <x v="4"/>
    <x v="0"/>
    <x v="0"/>
    <s v="PO31200"/>
    <s v="DN-040908"/>
    <x v="4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2009"/>
  </r>
  <r>
    <n v="800"/>
    <x v="4"/>
    <x v="0"/>
    <x v="0"/>
    <s v="PO31200"/>
    <s v="DN-040908"/>
    <x v="4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20010"/>
  </r>
  <r>
    <n v="801"/>
    <x v="4"/>
    <x v="0"/>
    <x v="0"/>
    <s v="PO31200"/>
    <s v="DN-040908"/>
    <x v="4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20011"/>
  </r>
  <r>
    <n v="802"/>
    <x v="4"/>
    <x v="0"/>
    <x v="0"/>
    <s v="PO31200"/>
    <s v="DN-040908"/>
    <x v="4"/>
    <s v="900152"/>
    <s v="V-0102"/>
    <x v="22"/>
    <x v="5"/>
    <x v="2"/>
    <x v="1"/>
    <x v="1"/>
    <n v="3.12"/>
    <x v="0"/>
    <x v="0"/>
    <n v="6.24"/>
    <x v="0"/>
    <x v="0"/>
    <x v="0"/>
    <x v="1"/>
    <x v="0"/>
    <x v="6"/>
    <s v="PO3120012"/>
  </r>
  <r>
    <n v="803"/>
    <x v="4"/>
    <x v="0"/>
    <x v="0"/>
    <s v="PO31200"/>
    <s v="DN-040908"/>
    <x v="4"/>
    <s v="900278"/>
    <s v="C-0023"/>
    <x v="31"/>
    <x v="10"/>
    <x v="5"/>
    <x v="5"/>
    <x v="1"/>
    <n v="5.16"/>
    <x v="0"/>
    <x v="0"/>
    <n v="51.6"/>
    <x v="0"/>
    <x v="0"/>
    <x v="0"/>
    <x v="1"/>
    <x v="2"/>
    <x v="8"/>
    <s v="PO3120013"/>
  </r>
  <r>
    <n v="804"/>
    <x v="4"/>
    <x v="0"/>
    <x v="0"/>
    <s v="PO31200"/>
    <s v="DN-040908"/>
    <x v="4"/>
    <s v="900269"/>
    <s v="I-0017"/>
    <x v="32"/>
    <x v="11"/>
    <x v="6"/>
    <x v="1"/>
    <x v="2"/>
    <n v="36"/>
    <x v="0"/>
    <x v="0"/>
    <n v="72"/>
    <x v="0"/>
    <x v="0"/>
    <x v="0"/>
    <x v="1"/>
    <x v="0"/>
    <x v="7"/>
    <s v="PO3120014"/>
  </r>
  <r>
    <n v="805"/>
    <x v="4"/>
    <x v="0"/>
    <x v="0"/>
    <s v="PO31192"/>
    <s v="DN-040909"/>
    <x v="5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1921"/>
  </r>
  <r>
    <n v="806"/>
    <x v="4"/>
    <x v="0"/>
    <x v="0"/>
    <s v="PO31192"/>
    <s v="DN-040909"/>
    <x v="5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1922"/>
  </r>
  <r>
    <n v="807"/>
    <x v="4"/>
    <x v="0"/>
    <x v="0"/>
    <s v="PO31192"/>
    <s v="DN-040909"/>
    <x v="5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1923"/>
  </r>
  <r>
    <n v="808"/>
    <x v="4"/>
    <x v="0"/>
    <x v="0"/>
    <s v="PO31192"/>
    <s v="DN-040909"/>
    <x v="5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1924"/>
  </r>
  <r>
    <n v="809"/>
    <x v="4"/>
    <x v="0"/>
    <x v="0"/>
    <s v="PO31192"/>
    <s v="DN-040909"/>
    <x v="5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1925"/>
  </r>
  <r>
    <n v="810"/>
    <x v="4"/>
    <x v="0"/>
    <x v="0"/>
    <s v="PO31192"/>
    <s v="DN-040909"/>
    <x v="5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1926"/>
  </r>
  <r>
    <n v="811"/>
    <x v="4"/>
    <x v="0"/>
    <x v="0"/>
    <s v="PO31192"/>
    <s v="DN-040909"/>
    <x v="5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1927"/>
  </r>
  <r>
    <n v="812"/>
    <x v="4"/>
    <x v="0"/>
    <x v="0"/>
    <s v="PO31192"/>
    <s v="DN-040909"/>
    <x v="5"/>
    <s v="F0103010013"/>
    <s v="SS-0002"/>
    <x v="9"/>
    <x v="3"/>
    <x v="1"/>
    <x v="0"/>
    <x v="1"/>
    <n v="1.21"/>
    <x v="0"/>
    <x v="0"/>
    <n v="1.21"/>
    <x v="0"/>
    <x v="0"/>
    <x v="0"/>
    <x v="1"/>
    <x v="0"/>
    <x v="4"/>
    <s v="PO311928"/>
  </r>
  <r>
    <n v="813"/>
    <x v="4"/>
    <x v="0"/>
    <x v="0"/>
    <s v="PO31192"/>
    <s v="DN-040909"/>
    <x v="5"/>
    <s v="F0103010014"/>
    <s v="SS-0004"/>
    <x v="10"/>
    <x v="4"/>
    <x v="1"/>
    <x v="0"/>
    <x v="1"/>
    <n v="1.21"/>
    <x v="0"/>
    <x v="0"/>
    <n v="1.21"/>
    <x v="0"/>
    <x v="0"/>
    <x v="0"/>
    <x v="1"/>
    <x v="0"/>
    <x v="4"/>
    <s v="PO311929"/>
  </r>
  <r>
    <n v="814"/>
    <x v="4"/>
    <x v="0"/>
    <x v="0"/>
    <s v="PO31191"/>
    <s v="DN-040910"/>
    <x v="5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1911"/>
  </r>
  <r>
    <n v="815"/>
    <x v="4"/>
    <x v="0"/>
    <x v="0"/>
    <s v="PO31191"/>
    <s v="DN-040910"/>
    <x v="5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1912"/>
  </r>
  <r>
    <n v="816"/>
    <x v="4"/>
    <x v="0"/>
    <x v="0"/>
    <s v="PO31191"/>
    <s v="DN-040910"/>
    <x v="5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1913"/>
  </r>
  <r>
    <n v="817"/>
    <x v="4"/>
    <x v="0"/>
    <x v="0"/>
    <s v="PO31191"/>
    <s v="DN-040910"/>
    <x v="5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1914"/>
  </r>
  <r>
    <n v="818"/>
    <x v="4"/>
    <x v="0"/>
    <x v="0"/>
    <s v="PO31191"/>
    <s v="DN-040910"/>
    <x v="5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1915"/>
  </r>
  <r>
    <n v="819"/>
    <x v="4"/>
    <x v="0"/>
    <x v="0"/>
    <s v="PO31191"/>
    <s v="DN-040910"/>
    <x v="5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1916"/>
  </r>
  <r>
    <n v="820"/>
    <x v="4"/>
    <x v="0"/>
    <x v="0"/>
    <s v="PO31191"/>
    <s v="DN-040910"/>
    <x v="5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1917"/>
  </r>
  <r>
    <n v="821"/>
    <x v="4"/>
    <x v="0"/>
    <x v="0"/>
    <s v="PO31191"/>
    <s v="DN-040910"/>
    <x v="5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1918"/>
  </r>
  <r>
    <n v="822"/>
    <x v="4"/>
    <x v="0"/>
    <x v="0"/>
    <s v="PO31191"/>
    <s v="DN-040910"/>
    <x v="5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1919"/>
  </r>
  <r>
    <n v="823"/>
    <x v="4"/>
    <x v="0"/>
    <x v="0"/>
    <s v="PO31191"/>
    <s v="DN-040910"/>
    <x v="5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19110"/>
  </r>
  <r>
    <n v="824"/>
    <x v="4"/>
    <x v="0"/>
    <x v="0"/>
    <s v="PO31191"/>
    <s v="DN-040910"/>
    <x v="5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19111"/>
  </r>
  <r>
    <n v="825"/>
    <x v="4"/>
    <x v="0"/>
    <x v="0"/>
    <s v="PO31201"/>
    <s v="DN-040911"/>
    <x v="6"/>
    <s v="F0103010009"/>
    <s v="CSW-0001"/>
    <x v="2"/>
    <x v="1"/>
    <x v="1"/>
    <x v="0"/>
    <x v="1"/>
    <n v="1.5"/>
    <x v="0"/>
    <x v="0"/>
    <n v="1.5"/>
    <x v="0"/>
    <x v="0"/>
    <x v="0"/>
    <x v="1"/>
    <x v="0"/>
    <x v="2"/>
    <s v="PO312011"/>
  </r>
  <r>
    <n v="826"/>
    <x v="4"/>
    <x v="0"/>
    <x v="0"/>
    <s v="PO31201"/>
    <s v="DN-040911"/>
    <x v="6"/>
    <s v="F0103010010"/>
    <s v="CSW-0002"/>
    <x v="3"/>
    <x v="1"/>
    <x v="1"/>
    <x v="0"/>
    <x v="1"/>
    <n v="1.5"/>
    <x v="0"/>
    <x v="0"/>
    <n v="1.5"/>
    <x v="0"/>
    <x v="0"/>
    <x v="0"/>
    <x v="1"/>
    <x v="0"/>
    <x v="2"/>
    <s v="PO312012"/>
  </r>
  <r>
    <n v="827"/>
    <x v="4"/>
    <x v="0"/>
    <x v="0"/>
    <s v="PO31201"/>
    <s v="DN-040911"/>
    <x v="6"/>
    <s v="F0103010011"/>
    <s v="CSW-0003"/>
    <x v="4"/>
    <x v="1"/>
    <x v="1"/>
    <x v="0"/>
    <x v="1"/>
    <n v="1.5"/>
    <x v="0"/>
    <x v="0"/>
    <n v="1.5"/>
    <x v="0"/>
    <x v="0"/>
    <x v="0"/>
    <x v="1"/>
    <x v="0"/>
    <x v="2"/>
    <s v="PO312013"/>
  </r>
  <r>
    <n v="828"/>
    <x v="4"/>
    <x v="0"/>
    <x v="0"/>
    <s v="PO31201"/>
    <s v="DN-040911"/>
    <x v="6"/>
    <s v="F0103010012"/>
    <s v="CSW-0004"/>
    <x v="5"/>
    <x v="1"/>
    <x v="1"/>
    <x v="0"/>
    <x v="1"/>
    <n v="1.5"/>
    <x v="0"/>
    <x v="0"/>
    <n v="1.5"/>
    <x v="0"/>
    <x v="0"/>
    <x v="0"/>
    <x v="1"/>
    <x v="0"/>
    <x v="2"/>
    <s v="PO312014"/>
  </r>
  <r>
    <n v="829"/>
    <x v="4"/>
    <x v="0"/>
    <x v="0"/>
    <s v="PO31201"/>
    <s v="DN-040911"/>
    <x v="6"/>
    <s v="F0101010017"/>
    <s v="KL-0001"/>
    <x v="6"/>
    <x v="2"/>
    <x v="1"/>
    <x v="0"/>
    <x v="1"/>
    <n v="2.2000000000000002"/>
    <x v="0"/>
    <x v="0"/>
    <n v="2.2000000000000002"/>
    <x v="0"/>
    <x v="0"/>
    <x v="0"/>
    <x v="1"/>
    <x v="0"/>
    <x v="3"/>
    <s v="PO312015"/>
  </r>
  <r>
    <n v="830"/>
    <x v="4"/>
    <x v="0"/>
    <x v="0"/>
    <s v="PO31201"/>
    <s v="DN-040911"/>
    <x v="6"/>
    <s v="F0101010015"/>
    <s v="KL-0003"/>
    <x v="7"/>
    <x v="2"/>
    <x v="1"/>
    <x v="0"/>
    <x v="1"/>
    <n v="2.6"/>
    <x v="0"/>
    <x v="0"/>
    <n v="2.6"/>
    <x v="0"/>
    <x v="0"/>
    <x v="0"/>
    <x v="1"/>
    <x v="0"/>
    <x v="3"/>
    <s v="PO312016"/>
  </r>
  <r>
    <n v="831"/>
    <x v="4"/>
    <x v="0"/>
    <x v="0"/>
    <s v="PO31201"/>
    <s v="DN-040911"/>
    <x v="6"/>
    <s v="F0101010016"/>
    <s v="KL-0002"/>
    <x v="8"/>
    <x v="2"/>
    <x v="1"/>
    <x v="0"/>
    <x v="1"/>
    <n v="2.38"/>
    <x v="0"/>
    <x v="0"/>
    <n v="2.38"/>
    <x v="0"/>
    <x v="0"/>
    <x v="0"/>
    <x v="1"/>
    <x v="0"/>
    <x v="3"/>
    <s v="PO312017"/>
  </r>
  <r>
    <n v="832"/>
    <x v="4"/>
    <x v="0"/>
    <x v="0"/>
    <s v="PO31201"/>
    <s v="DN-040911"/>
    <x v="6"/>
    <s v="F0103010013"/>
    <s v="SS-0002"/>
    <x v="9"/>
    <x v="3"/>
    <x v="1"/>
    <x v="1"/>
    <x v="1"/>
    <n v="1.21"/>
    <x v="0"/>
    <x v="0"/>
    <n v="2.42"/>
    <x v="0"/>
    <x v="0"/>
    <x v="0"/>
    <x v="1"/>
    <x v="0"/>
    <x v="4"/>
    <s v="PO312018"/>
  </r>
  <r>
    <n v="833"/>
    <x v="4"/>
    <x v="0"/>
    <x v="0"/>
    <s v="PO31201"/>
    <s v="DN-040911"/>
    <x v="6"/>
    <s v="F0103010014"/>
    <s v="SS-0004"/>
    <x v="10"/>
    <x v="4"/>
    <x v="1"/>
    <x v="1"/>
    <x v="1"/>
    <n v="1.21"/>
    <x v="0"/>
    <x v="0"/>
    <n v="2.42"/>
    <x v="0"/>
    <x v="0"/>
    <x v="0"/>
    <x v="1"/>
    <x v="0"/>
    <x v="4"/>
    <s v="PO312019"/>
  </r>
  <r>
    <n v="834"/>
    <x v="4"/>
    <x v="0"/>
    <x v="0"/>
    <s v="PO31202"/>
    <s v="DN-040912"/>
    <x v="6"/>
    <s v="900029"/>
    <s v="HF-0001"/>
    <x v="11"/>
    <x v="2"/>
    <x v="1"/>
    <x v="0"/>
    <x v="1"/>
    <n v="1.6679999999999999"/>
    <x v="0"/>
    <x v="0"/>
    <n v="1.6679999999999999"/>
    <x v="0"/>
    <x v="0"/>
    <x v="0"/>
    <x v="1"/>
    <x v="0"/>
    <x v="5"/>
    <s v="PO312021"/>
  </r>
  <r>
    <n v="835"/>
    <x v="4"/>
    <x v="0"/>
    <x v="0"/>
    <s v="PO31202"/>
    <s v="DN-040912"/>
    <x v="6"/>
    <s v="900027"/>
    <s v="HF-0002"/>
    <x v="12"/>
    <x v="2"/>
    <x v="1"/>
    <x v="0"/>
    <x v="1"/>
    <n v="1.2023999999999999"/>
    <x v="0"/>
    <x v="0"/>
    <n v="1.2023999999999999"/>
    <x v="0"/>
    <x v="0"/>
    <x v="0"/>
    <x v="1"/>
    <x v="0"/>
    <x v="5"/>
    <s v="PO312022"/>
  </r>
  <r>
    <n v="836"/>
    <x v="4"/>
    <x v="0"/>
    <x v="0"/>
    <s v="PO31202"/>
    <s v="DN-040912"/>
    <x v="6"/>
    <s v="900031"/>
    <s v="HF-0008"/>
    <x v="13"/>
    <x v="2"/>
    <x v="1"/>
    <x v="0"/>
    <x v="1"/>
    <n v="1.4783999999999999"/>
    <x v="0"/>
    <x v="0"/>
    <n v="1.4783999999999999"/>
    <x v="0"/>
    <x v="0"/>
    <x v="0"/>
    <x v="1"/>
    <x v="0"/>
    <x v="5"/>
    <s v="PO312023"/>
  </r>
  <r>
    <n v="837"/>
    <x v="4"/>
    <x v="0"/>
    <x v="0"/>
    <s v="PO31202"/>
    <s v="DN-040912"/>
    <x v="6"/>
    <s v="900032"/>
    <s v="HF-0004"/>
    <x v="14"/>
    <x v="2"/>
    <x v="1"/>
    <x v="0"/>
    <x v="1"/>
    <n v="1.2984"/>
    <x v="0"/>
    <x v="0"/>
    <n v="1.2984"/>
    <x v="0"/>
    <x v="0"/>
    <x v="0"/>
    <x v="1"/>
    <x v="0"/>
    <x v="5"/>
    <s v="PO312024"/>
  </r>
  <r>
    <n v="838"/>
    <x v="4"/>
    <x v="0"/>
    <x v="0"/>
    <s v="PO31202"/>
    <s v="DN-040912"/>
    <x v="6"/>
    <s v="900028"/>
    <s v="HF-0005"/>
    <x v="15"/>
    <x v="2"/>
    <x v="1"/>
    <x v="0"/>
    <x v="1"/>
    <n v="1.0104"/>
    <x v="0"/>
    <x v="0"/>
    <n v="1.0104"/>
    <x v="0"/>
    <x v="0"/>
    <x v="0"/>
    <x v="1"/>
    <x v="0"/>
    <x v="5"/>
    <s v="PO312025"/>
  </r>
  <r>
    <n v="839"/>
    <x v="4"/>
    <x v="0"/>
    <x v="0"/>
    <s v="PO31202"/>
    <s v="DN-040912"/>
    <x v="6"/>
    <s v="900038"/>
    <s v="HF-0010"/>
    <x v="16"/>
    <x v="2"/>
    <x v="1"/>
    <x v="0"/>
    <x v="1"/>
    <n v="1.0920000000000001"/>
    <x v="0"/>
    <x v="0"/>
    <n v="1.0920000000000001"/>
    <x v="0"/>
    <x v="0"/>
    <x v="0"/>
    <x v="1"/>
    <x v="0"/>
    <x v="5"/>
    <s v="PO312026"/>
  </r>
  <r>
    <n v="840"/>
    <x v="4"/>
    <x v="0"/>
    <x v="0"/>
    <s v="PO31202"/>
    <s v="DN-040912"/>
    <x v="6"/>
    <s v="900036"/>
    <s v="HF-0011"/>
    <x v="17"/>
    <x v="2"/>
    <x v="1"/>
    <x v="0"/>
    <x v="1"/>
    <n v="1.3824000000000001"/>
    <x v="0"/>
    <x v="0"/>
    <n v="1.3824000000000001"/>
    <x v="0"/>
    <x v="0"/>
    <x v="0"/>
    <x v="1"/>
    <x v="0"/>
    <x v="5"/>
    <s v="PO312027"/>
  </r>
  <r>
    <n v="841"/>
    <x v="4"/>
    <x v="0"/>
    <x v="0"/>
    <s v="PO31202"/>
    <s v="DN-040912"/>
    <x v="6"/>
    <s v="900035"/>
    <s v="HF-0012"/>
    <x v="18"/>
    <x v="2"/>
    <x v="1"/>
    <x v="0"/>
    <x v="1"/>
    <n v="1.9079999999999999"/>
    <x v="0"/>
    <x v="0"/>
    <n v="1.9079999999999999"/>
    <x v="0"/>
    <x v="0"/>
    <x v="0"/>
    <x v="1"/>
    <x v="0"/>
    <x v="5"/>
    <s v="PO312028"/>
  </r>
  <r>
    <n v="842"/>
    <x v="4"/>
    <x v="0"/>
    <x v="0"/>
    <s v="PO31202"/>
    <s v="DN-040912"/>
    <x v="6"/>
    <s v="900037"/>
    <s v="HF-0017"/>
    <x v="19"/>
    <x v="2"/>
    <x v="1"/>
    <x v="0"/>
    <x v="1"/>
    <n v="1.68"/>
    <x v="0"/>
    <x v="0"/>
    <n v="1.68"/>
    <x v="0"/>
    <x v="0"/>
    <x v="0"/>
    <x v="1"/>
    <x v="0"/>
    <x v="5"/>
    <s v="PO312029"/>
  </r>
  <r>
    <n v="843"/>
    <x v="4"/>
    <x v="0"/>
    <x v="0"/>
    <s v="PO31202"/>
    <s v="DN-040912"/>
    <x v="6"/>
    <s v="F0101010018"/>
    <s v="HF-0027"/>
    <x v="20"/>
    <x v="2"/>
    <x v="1"/>
    <x v="0"/>
    <x v="1"/>
    <n v="1.6"/>
    <x v="0"/>
    <x v="0"/>
    <n v="1.6"/>
    <x v="0"/>
    <x v="0"/>
    <x v="0"/>
    <x v="1"/>
    <x v="0"/>
    <x v="5"/>
    <s v="PO3120210"/>
  </r>
  <r>
    <n v="844"/>
    <x v="4"/>
    <x v="0"/>
    <x v="0"/>
    <s v="PO31202"/>
    <s v="DN-040912"/>
    <x v="6"/>
    <s v="F0101010019"/>
    <s v="HF-0028"/>
    <x v="21"/>
    <x v="2"/>
    <x v="1"/>
    <x v="0"/>
    <x v="1"/>
    <n v="1.6"/>
    <x v="0"/>
    <x v="0"/>
    <n v="1.6"/>
    <x v="0"/>
    <x v="0"/>
    <x v="0"/>
    <x v="1"/>
    <x v="0"/>
    <x v="5"/>
    <s v="PO3120211"/>
  </r>
  <r>
    <n v="845"/>
    <x v="4"/>
    <x v="0"/>
    <x v="0"/>
    <s v="PO31202"/>
    <s v="DN-040912"/>
    <x v="6"/>
    <s v="900152"/>
    <s v="V-0102"/>
    <x v="22"/>
    <x v="5"/>
    <x v="2"/>
    <x v="3"/>
    <x v="1"/>
    <n v="3.12"/>
    <x v="0"/>
    <x v="0"/>
    <n v="15.6"/>
    <x v="0"/>
    <x v="0"/>
    <x v="0"/>
    <x v="1"/>
    <x v="0"/>
    <x v="6"/>
    <s v="PO3120212"/>
  </r>
  <r>
    <n v="846"/>
    <x v="4"/>
    <x v="0"/>
    <x v="0"/>
    <s v="PO31202"/>
    <s v="DN-040912"/>
    <x v="6"/>
    <s v="900152"/>
    <s v="V-0102"/>
    <x v="22"/>
    <x v="5"/>
    <x v="2"/>
    <x v="3"/>
    <x v="1"/>
    <n v="3.12"/>
    <x v="0"/>
    <x v="0"/>
    <n v="15.6"/>
    <x v="0"/>
    <x v="0"/>
    <x v="0"/>
    <x v="1"/>
    <x v="0"/>
    <x v="6"/>
    <s v="PO3120213"/>
  </r>
  <r>
    <n v="847"/>
    <x v="4"/>
    <x v="0"/>
    <x v="0"/>
    <s v="PO31202"/>
    <s v="DN-040912"/>
    <x v="6"/>
    <s v="900153"/>
    <s v="V-0038"/>
    <x v="23"/>
    <x v="5"/>
    <x v="2"/>
    <x v="3"/>
    <x v="1"/>
    <n v="0.84"/>
    <x v="0"/>
    <x v="0"/>
    <n v="4.2"/>
    <x v="0"/>
    <x v="0"/>
    <x v="0"/>
    <x v="1"/>
    <x v="0"/>
    <x v="6"/>
    <s v="PO3120214"/>
  </r>
  <r>
    <n v="848"/>
    <x v="4"/>
    <x v="0"/>
    <x v="0"/>
    <s v="PO31202"/>
    <s v="DN-040912"/>
    <x v="6"/>
    <s v="900294"/>
    <s v="I-0050"/>
    <x v="30"/>
    <x v="5"/>
    <x v="2"/>
    <x v="4"/>
    <x v="1"/>
    <n v="4.92"/>
    <x v="0"/>
    <x v="0"/>
    <n v="14.76"/>
    <x v="0"/>
    <x v="0"/>
    <x v="0"/>
    <x v="1"/>
    <x v="0"/>
    <x v="9"/>
    <s v="PO3120215"/>
  </r>
  <r>
    <n v="849"/>
    <x v="4"/>
    <x v="0"/>
    <x v="0"/>
    <s v="PO31202"/>
    <s v="DN-040912"/>
    <x v="6"/>
    <s v="900267"/>
    <s v="M-0354"/>
    <x v="75"/>
    <x v="23"/>
    <x v="5"/>
    <x v="10"/>
    <x v="4"/>
    <n v="3"/>
    <x v="0"/>
    <x v="0"/>
    <n v="120"/>
    <x v="0"/>
    <x v="0"/>
    <x v="0"/>
    <x v="1"/>
    <x v="0"/>
    <x v="10"/>
    <s v="PO3120216"/>
  </r>
  <r>
    <n v="850"/>
    <x v="4"/>
    <x v="0"/>
    <x v="0"/>
    <s v="PO31202"/>
    <s v="DN-040912"/>
    <x v="6"/>
    <s v="900269"/>
    <s v="I-0017"/>
    <x v="32"/>
    <x v="11"/>
    <x v="6"/>
    <x v="3"/>
    <x v="2"/>
    <n v="36"/>
    <x v="0"/>
    <x v="0"/>
    <n v="180"/>
    <x v="0"/>
    <x v="0"/>
    <x v="0"/>
    <x v="1"/>
    <x v="0"/>
    <x v="7"/>
    <s v="PO3120217"/>
  </r>
  <r>
    <n v="851"/>
    <x v="4"/>
    <x v="0"/>
    <x v="0"/>
    <s v="PO31202"/>
    <s v="DN-040912"/>
    <x v="6"/>
    <n v="0"/>
    <s v="I-0281"/>
    <x v="76"/>
    <x v="24"/>
    <x v="4"/>
    <x v="0"/>
    <x v="1"/>
    <n v="19.2"/>
    <x v="0"/>
    <x v="0"/>
    <n v="19.2"/>
    <x v="0"/>
    <x v="0"/>
    <x v="0"/>
    <x v="1"/>
    <x v="0"/>
    <x v="7"/>
    <s v="PO3120218"/>
  </r>
  <r>
    <n v="852"/>
    <x v="4"/>
    <x v="0"/>
    <x v="0"/>
    <s v="PO31204"/>
    <s v="DN-040913"/>
    <x v="1"/>
    <s v="C0101010534"/>
    <s v="RF-0001"/>
    <x v="34"/>
    <x v="9"/>
    <x v="2"/>
    <x v="4"/>
    <x v="1"/>
    <n v="4.74"/>
    <x v="0"/>
    <x v="0"/>
    <n v="14.22"/>
    <x v="0"/>
    <x v="0"/>
    <x v="0"/>
    <x v="1"/>
    <x v="0"/>
    <x v="9"/>
    <s v="PO312041"/>
  </r>
  <r>
    <n v="853"/>
    <x v="4"/>
    <x v="0"/>
    <x v="0"/>
    <s v="PO31204"/>
    <s v="DN-040913"/>
    <x v="1"/>
    <s v="C0101010535"/>
    <s v="RF-0002"/>
    <x v="35"/>
    <x v="9"/>
    <x v="2"/>
    <x v="1"/>
    <x v="1"/>
    <n v="7.3800000000000008"/>
    <x v="0"/>
    <x v="0"/>
    <n v="14.76"/>
    <x v="0"/>
    <x v="0"/>
    <x v="0"/>
    <x v="1"/>
    <x v="0"/>
    <x v="9"/>
    <s v="PO312042"/>
  </r>
  <r>
    <n v="854"/>
    <x v="4"/>
    <x v="0"/>
    <x v="0"/>
    <s v="PO31204"/>
    <s v="DN-040913"/>
    <x v="1"/>
    <s v="900128"/>
    <s v="KF-0015"/>
    <x v="72"/>
    <x v="9"/>
    <x v="5"/>
    <x v="0"/>
    <x v="1"/>
    <n v="4.5599999999999996"/>
    <x v="0"/>
    <x v="0"/>
    <n v="4.5599999999999996"/>
    <x v="0"/>
    <x v="0"/>
    <x v="0"/>
    <x v="1"/>
    <x v="0"/>
    <x v="9"/>
    <s v="PO312043"/>
  </r>
  <r>
    <n v="855"/>
    <x v="4"/>
    <x v="0"/>
    <x v="0"/>
    <s v="PO31204"/>
    <s v="DN-040913"/>
    <x v="1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12044"/>
  </r>
  <r>
    <n v="856"/>
    <x v="4"/>
    <x v="0"/>
    <x v="0"/>
    <s v="PO31204"/>
    <s v="DN-040913"/>
    <x v="1"/>
    <s v="900120"/>
    <s v="KF-0007"/>
    <x v="49"/>
    <x v="12"/>
    <x v="5"/>
    <x v="5"/>
    <x v="1"/>
    <n v="4.9000000000000004"/>
    <x v="0"/>
    <x v="0"/>
    <n v="49"/>
    <x v="0"/>
    <x v="0"/>
    <x v="0"/>
    <x v="1"/>
    <x v="0"/>
    <x v="9"/>
    <s v="PO312045"/>
  </r>
  <r>
    <n v="857"/>
    <x v="4"/>
    <x v="0"/>
    <x v="0"/>
    <s v="PO31204"/>
    <s v="DN-040913"/>
    <x v="1"/>
    <s v="900117"/>
    <s v="KF-0004"/>
    <x v="37"/>
    <x v="9"/>
    <x v="5"/>
    <x v="3"/>
    <x v="3"/>
    <n v="6"/>
    <x v="0"/>
    <x v="0"/>
    <n v="30"/>
    <x v="0"/>
    <x v="0"/>
    <x v="0"/>
    <x v="1"/>
    <x v="0"/>
    <x v="9"/>
    <s v="PO312046"/>
  </r>
  <r>
    <n v="858"/>
    <x v="4"/>
    <x v="0"/>
    <x v="0"/>
    <s v="PO31204"/>
    <s v="DN-040913"/>
    <x v="1"/>
    <s v="900119"/>
    <s v="KF-0006"/>
    <x v="73"/>
    <x v="22"/>
    <x v="5"/>
    <x v="1"/>
    <x v="1"/>
    <n v="2.4"/>
    <x v="0"/>
    <x v="0"/>
    <n v="4.8"/>
    <x v="0"/>
    <x v="0"/>
    <x v="0"/>
    <x v="1"/>
    <x v="0"/>
    <x v="9"/>
    <s v="PO312047"/>
  </r>
  <r>
    <n v="859"/>
    <x v="4"/>
    <x v="0"/>
    <x v="0"/>
    <s v="PO31204"/>
    <s v="DN-040913"/>
    <x v="1"/>
    <s v="900124"/>
    <s v="KF-0011"/>
    <x v="74"/>
    <x v="9"/>
    <x v="5"/>
    <x v="0"/>
    <x v="1"/>
    <n v="4.2"/>
    <x v="0"/>
    <x v="0"/>
    <n v="4.2"/>
    <x v="0"/>
    <x v="0"/>
    <x v="0"/>
    <x v="1"/>
    <x v="0"/>
    <x v="9"/>
    <s v="PO312048"/>
  </r>
  <r>
    <n v="860"/>
    <x v="4"/>
    <x v="0"/>
    <x v="0"/>
    <s v="PO31204"/>
    <s v="DN-040913"/>
    <x v="1"/>
    <s v="900116"/>
    <s v="KF-0003"/>
    <x v="38"/>
    <x v="9"/>
    <x v="5"/>
    <x v="0"/>
    <x v="1"/>
    <n v="3.6"/>
    <x v="0"/>
    <x v="0"/>
    <n v="3.6"/>
    <x v="0"/>
    <x v="0"/>
    <x v="0"/>
    <x v="1"/>
    <x v="0"/>
    <x v="9"/>
    <s v="PO312049"/>
  </r>
  <r>
    <n v="861"/>
    <x v="4"/>
    <x v="0"/>
    <x v="0"/>
    <s v="PO31204"/>
    <s v="DN-040913"/>
    <x v="1"/>
    <s v="900121"/>
    <s v="KF-0008"/>
    <x v="39"/>
    <x v="12"/>
    <x v="5"/>
    <x v="5"/>
    <x v="1"/>
    <n v="3.67"/>
    <x v="0"/>
    <x v="0"/>
    <n v="36.700000000000003"/>
    <x v="0"/>
    <x v="0"/>
    <x v="0"/>
    <x v="1"/>
    <x v="0"/>
    <x v="9"/>
    <s v="PO3120410"/>
  </r>
  <r>
    <n v="862"/>
    <x v="4"/>
    <x v="0"/>
    <x v="0"/>
    <s v="PO31204"/>
    <s v="DN-040913"/>
    <x v="1"/>
    <s v="900125"/>
    <s v="KF-0012"/>
    <x v="40"/>
    <x v="9"/>
    <x v="5"/>
    <x v="0"/>
    <x v="1"/>
    <n v="7.8"/>
    <x v="0"/>
    <x v="0"/>
    <n v="7.8"/>
    <x v="0"/>
    <x v="0"/>
    <x v="0"/>
    <x v="1"/>
    <x v="0"/>
    <x v="9"/>
    <s v="PO3120411"/>
  </r>
  <r>
    <n v="863"/>
    <x v="4"/>
    <x v="0"/>
    <x v="0"/>
    <s v="PO31204"/>
    <s v="DN-040913"/>
    <x v="1"/>
    <s v="900122"/>
    <s v="KF-0009"/>
    <x v="41"/>
    <x v="9"/>
    <x v="5"/>
    <x v="0"/>
    <x v="1"/>
    <n v="7.2"/>
    <x v="0"/>
    <x v="0"/>
    <n v="7.2"/>
    <x v="0"/>
    <x v="0"/>
    <x v="0"/>
    <x v="1"/>
    <x v="0"/>
    <x v="9"/>
    <s v="PO3120412"/>
  </r>
  <r>
    <n v="864"/>
    <x v="4"/>
    <x v="0"/>
    <x v="0"/>
    <s v="PO31204"/>
    <s v="DN-040913"/>
    <x v="1"/>
    <s v="900118"/>
    <s v="KF-0005"/>
    <x v="42"/>
    <x v="9"/>
    <x v="5"/>
    <x v="4"/>
    <x v="1"/>
    <n v="5.76"/>
    <x v="0"/>
    <x v="0"/>
    <n v="17.28"/>
    <x v="0"/>
    <x v="0"/>
    <x v="0"/>
    <x v="1"/>
    <x v="0"/>
    <x v="9"/>
    <s v="PO3120413"/>
  </r>
  <r>
    <n v="865"/>
    <x v="4"/>
    <x v="0"/>
    <x v="0"/>
    <s v="PO31204"/>
    <s v="DN-040913"/>
    <x v="1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3120414"/>
  </r>
  <r>
    <n v="866"/>
    <x v="4"/>
    <x v="0"/>
    <x v="0"/>
    <s v="PO31204"/>
    <s v="DN-040913"/>
    <x v="1"/>
    <s v="900123"/>
    <s v="KF-0010"/>
    <x v="43"/>
    <x v="9"/>
    <x v="5"/>
    <x v="0"/>
    <x v="1"/>
    <n v="5.16"/>
    <x v="0"/>
    <x v="0"/>
    <n v="5.16"/>
    <x v="0"/>
    <x v="0"/>
    <x v="0"/>
    <x v="1"/>
    <x v="0"/>
    <x v="9"/>
    <s v="PO3120415"/>
  </r>
  <r>
    <n v="867"/>
    <x v="4"/>
    <x v="0"/>
    <x v="0"/>
    <s v="PO31204"/>
    <s v="DN-040913"/>
    <x v="1"/>
    <s v="C0101010537"/>
    <s v="KF-0027"/>
    <x v="45"/>
    <x v="9"/>
    <x v="2"/>
    <x v="1"/>
    <x v="1"/>
    <n v="7.4550000000000001"/>
    <x v="0"/>
    <x v="0"/>
    <n v="14.91"/>
    <x v="0"/>
    <x v="0"/>
    <x v="0"/>
    <x v="1"/>
    <x v="0"/>
    <x v="9"/>
    <s v="PO3120416"/>
  </r>
  <r>
    <n v="868"/>
    <x v="4"/>
    <x v="0"/>
    <x v="0"/>
    <s v="PO31204"/>
    <s v="DN-040913"/>
    <x v="1"/>
    <s v="8852043005014"/>
    <s v="O-0164"/>
    <x v="46"/>
    <x v="13"/>
    <x v="5"/>
    <x v="0"/>
    <x v="1"/>
    <n v="6.96"/>
    <x v="0"/>
    <x v="0"/>
    <n v="6.96"/>
    <x v="0"/>
    <x v="0"/>
    <x v="0"/>
    <x v="1"/>
    <x v="0"/>
    <x v="10"/>
    <s v="PO3120417"/>
  </r>
  <r>
    <n v="869"/>
    <x v="4"/>
    <x v="0"/>
    <x v="0"/>
    <s v="PO31203"/>
    <s v="DN-040914"/>
    <x v="1"/>
    <s v="C0101010536"/>
    <s v="KF-0026"/>
    <x v="33"/>
    <x v="9"/>
    <x v="2"/>
    <x v="0"/>
    <x v="1"/>
    <n v="6.9239999999999995"/>
    <x v="0"/>
    <x v="0"/>
    <n v="6.9240000000000004"/>
    <x v="0"/>
    <x v="0"/>
    <x v="0"/>
    <x v="1"/>
    <x v="0"/>
    <x v="9"/>
    <s v="PO312031"/>
  </r>
  <r>
    <n v="870"/>
    <x v="4"/>
    <x v="0"/>
    <x v="0"/>
    <s v="PO31205"/>
    <s v="DN-040915"/>
    <x v="2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12051"/>
  </r>
  <r>
    <n v="871"/>
    <x v="4"/>
    <x v="0"/>
    <x v="0"/>
    <s v="PO31206"/>
    <s v="DN-040916"/>
    <x v="3"/>
    <s v="C0101010536"/>
    <s v="KF-0026"/>
    <x v="33"/>
    <x v="9"/>
    <x v="2"/>
    <x v="8"/>
    <x v="1"/>
    <n v="6.9239999999999995"/>
    <x v="0"/>
    <x v="0"/>
    <n v="48.468000000000004"/>
    <x v="0"/>
    <x v="0"/>
    <x v="0"/>
    <x v="1"/>
    <x v="0"/>
    <x v="9"/>
    <s v="PO312061"/>
  </r>
  <r>
    <n v="872"/>
    <x v="4"/>
    <x v="0"/>
    <x v="0"/>
    <s v="PO31207"/>
    <s v="DN-040917"/>
    <x v="3"/>
    <s v="C0101010534"/>
    <s v="RF-0001"/>
    <x v="34"/>
    <x v="9"/>
    <x v="2"/>
    <x v="3"/>
    <x v="1"/>
    <n v="4.74"/>
    <x v="0"/>
    <x v="0"/>
    <n v="23.7"/>
    <x v="0"/>
    <x v="0"/>
    <x v="0"/>
    <x v="1"/>
    <x v="0"/>
    <x v="9"/>
    <s v="PO312071"/>
  </r>
  <r>
    <n v="873"/>
    <x v="4"/>
    <x v="0"/>
    <x v="0"/>
    <s v="PO31207"/>
    <s v="DN-040917"/>
    <x v="3"/>
    <s v="C0101010535"/>
    <s v="RF-0002"/>
    <x v="35"/>
    <x v="9"/>
    <x v="2"/>
    <x v="6"/>
    <x v="1"/>
    <n v="7.3800000000000008"/>
    <x v="0"/>
    <x v="0"/>
    <n v="29.52"/>
    <x v="0"/>
    <x v="0"/>
    <x v="0"/>
    <x v="1"/>
    <x v="0"/>
    <x v="9"/>
    <s v="PO312072"/>
  </r>
  <r>
    <n v="874"/>
    <x v="4"/>
    <x v="0"/>
    <x v="0"/>
    <s v="PO31207"/>
    <s v="DN-040917"/>
    <x v="3"/>
    <s v="900120"/>
    <s v="KF-0007"/>
    <x v="49"/>
    <x v="12"/>
    <x v="5"/>
    <x v="3"/>
    <x v="1"/>
    <n v="4.9000000000000004"/>
    <x v="0"/>
    <x v="0"/>
    <n v="24.5"/>
    <x v="0"/>
    <x v="0"/>
    <x v="0"/>
    <x v="1"/>
    <x v="0"/>
    <x v="9"/>
    <s v="PO312073"/>
  </r>
  <r>
    <n v="875"/>
    <x v="4"/>
    <x v="0"/>
    <x v="0"/>
    <s v="PO31207"/>
    <s v="DN-040917"/>
    <x v="3"/>
    <s v="900117"/>
    <s v="KF-0004"/>
    <x v="37"/>
    <x v="9"/>
    <x v="5"/>
    <x v="8"/>
    <x v="3"/>
    <n v="6"/>
    <x v="0"/>
    <x v="0"/>
    <n v="42"/>
    <x v="0"/>
    <x v="0"/>
    <x v="0"/>
    <x v="1"/>
    <x v="0"/>
    <x v="9"/>
    <s v="PO312074"/>
  </r>
  <r>
    <n v="876"/>
    <x v="4"/>
    <x v="0"/>
    <x v="0"/>
    <s v="PO31207"/>
    <s v="DN-040917"/>
    <x v="3"/>
    <s v="900121"/>
    <s v="KF-0008"/>
    <x v="39"/>
    <x v="12"/>
    <x v="5"/>
    <x v="6"/>
    <x v="1"/>
    <n v="3.67"/>
    <x v="0"/>
    <x v="0"/>
    <n v="14.68"/>
    <x v="0"/>
    <x v="0"/>
    <x v="0"/>
    <x v="1"/>
    <x v="0"/>
    <x v="9"/>
    <s v="PO312075"/>
  </r>
  <r>
    <n v="877"/>
    <x v="4"/>
    <x v="0"/>
    <x v="0"/>
    <s v="PO31207"/>
    <s v="DN-040917"/>
    <x v="3"/>
    <s v="900125"/>
    <s v="KF-0012"/>
    <x v="40"/>
    <x v="9"/>
    <x v="5"/>
    <x v="3"/>
    <x v="1"/>
    <n v="7.8"/>
    <x v="0"/>
    <x v="0"/>
    <n v="39"/>
    <x v="0"/>
    <x v="0"/>
    <x v="0"/>
    <x v="1"/>
    <x v="0"/>
    <x v="9"/>
    <s v="PO312076"/>
  </r>
  <r>
    <n v="878"/>
    <x v="4"/>
    <x v="0"/>
    <x v="0"/>
    <s v="PO31207"/>
    <s v="DN-040917"/>
    <x v="3"/>
    <s v="900115"/>
    <s v="KF-0002"/>
    <x v="48"/>
    <x v="9"/>
    <x v="5"/>
    <x v="3"/>
    <x v="3"/>
    <n v="6"/>
    <x v="0"/>
    <x v="0"/>
    <n v="30"/>
    <x v="0"/>
    <x v="0"/>
    <x v="0"/>
    <x v="1"/>
    <x v="0"/>
    <x v="9"/>
    <s v="PO312077"/>
  </r>
  <r>
    <n v="879"/>
    <x v="4"/>
    <x v="0"/>
    <x v="0"/>
    <s v="PO31210"/>
    <s v="DN-040918"/>
    <x v="4"/>
    <s v="900114"/>
    <s v="KF-0001"/>
    <x v="36"/>
    <x v="9"/>
    <x v="5"/>
    <x v="4"/>
    <x v="1"/>
    <n v="5.76"/>
    <x v="0"/>
    <x v="0"/>
    <n v="17.28"/>
    <x v="0"/>
    <x v="0"/>
    <x v="0"/>
    <x v="1"/>
    <x v="0"/>
    <x v="9"/>
    <s v="PO312101"/>
  </r>
  <r>
    <n v="880"/>
    <x v="4"/>
    <x v="0"/>
    <x v="0"/>
    <s v="PO31210"/>
    <s v="DN-040918"/>
    <x v="4"/>
    <s v="900125"/>
    <s v="KF-0012"/>
    <x v="40"/>
    <x v="9"/>
    <x v="5"/>
    <x v="1"/>
    <x v="1"/>
    <n v="7.8"/>
    <x v="0"/>
    <x v="0"/>
    <n v="15.6"/>
    <x v="0"/>
    <x v="0"/>
    <x v="0"/>
    <x v="1"/>
    <x v="0"/>
    <x v="9"/>
    <s v="PO312102"/>
  </r>
  <r>
    <n v="881"/>
    <x v="4"/>
    <x v="0"/>
    <x v="0"/>
    <s v="PO31210"/>
    <s v="DN-040918"/>
    <x v="4"/>
    <s v="900122"/>
    <s v="KF-0009"/>
    <x v="41"/>
    <x v="9"/>
    <x v="5"/>
    <x v="1"/>
    <x v="1"/>
    <n v="7.2"/>
    <x v="0"/>
    <x v="0"/>
    <n v="14.4"/>
    <x v="0"/>
    <x v="0"/>
    <x v="0"/>
    <x v="1"/>
    <x v="0"/>
    <x v="9"/>
    <s v="PO312103"/>
  </r>
  <r>
    <n v="882"/>
    <x v="4"/>
    <x v="0"/>
    <x v="0"/>
    <s v="PO31210"/>
    <s v="DN-040918"/>
    <x v="4"/>
    <s v="900115"/>
    <s v="KF-0002"/>
    <x v="48"/>
    <x v="9"/>
    <x v="5"/>
    <x v="4"/>
    <x v="3"/>
    <n v="6"/>
    <x v="0"/>
    <x v="0"/>
    <n v="18"/>
    <x v="0"/>
    <x v="0"/>
    <x v="0"/>
    <x v="1"/>
    <x v="0"/>
    <x v="9"/>
    <s v="PO312104"/>
  </r>
  <r>
    <n v="883"/>
    <x v="4"/>
    <x v="0"/>
    <x v="0"/>
    <s v="PO31210"/>
    <s v="DN-040918"/>
    <x v="4"/>
    <s v="8852043005014"/>
    <s v="O-0164"/>
    <x v="46"/>
    <x v="13"/>
    <x v="5"/>
    <x v="5"/>
    <x v="1"/>
    <n v="6.96"/>
    <x v="0"/>
    <x v="0"/>
    <n v="69.599999999999994"/>
    <x v="0"/>
    <x v="0"/>
    <x v="0"/>
    <x v="1"/>
    <x v="0"/>
    <x v="10"/>
    <s v="PO312105"/>
  </r>
  <r>
    <n v="884"/>
    <x v="4"/>
    <x v="0"/>
    <x v="0"/>
    <s v="PO31210"/>
    <s v="DN-040918"/>
    <x v="4"/>
    <n v="0"/>
    <s v="O-0163"/>
    <x v="47"/>
    <x v="13"/>
    <x v="5"/>
    <x v="5"/>
    <x v="1"/>
    <n v="4.6440000000000001"/>
    <x v="0"/>
    <x v="0"/>
    <n v="46.44"/>
    <x v="0"/>
    <x v="0"/>
    <x v="0"/>
    <x v="1"/>
    <x v="0"/>
    <x v="10"/>
    <s v="PO312106"/>
  </r>
  <r>
    <n v="885"/>
    <x v="4"/>
    <x v="0"/>
    <x v="0"/>
    <s v="PO31211"/>
    <s v="DN-040919"/>
    <x v="6"/>
    <s v="900128"/>
    <s v="KF-0015"/>
    <x v="72"/>
    <x v="9"/>
    <x v="5"/>
    <x v="5"/>
    <x v="1"/>
    <n v="4.5599999999999996"/>
    <x v="0"/>
    <x v="0"/>
    <n v="45.6"/>
    <x v="0"/>
    <x v="0"/>
    <x v="0"/>
    <x v="1"/>
    <x v="0"/>
    <x v="9"/>
    <s v="PO312111"/>
  </r>
  <r>
    <n v="886"/>
    <x v="4"/>
    <x v="0"/>
    <x v="0"/>
    <s v="PO31211"/>
    <s v="DN-040919"/>
    <x v="6"/>
    <s v="900120"/>
    <s v="KF-0007"/>
    <x v="49"/>
    <x v="12"/>
    <x v="5"/>
    <x v="7"/>
    <x v="1"/>
    <n v="4.9000000000000004"/>
    <x v="0"/>
    <x v="0"/>
    <n v="73.5"/>
    <x v="0"/>
    <x v="0"/>
    <x v="0"/>
    <x v="1"/>
    <x v="0"/>
    <x v="9"/>
    <s v="PO312112"/>
  </r>
  <r>
    <n v="887"/>
    <x v="4"/>
    <x v="0"/>
    <x v="0"/>
    <s v="PO31211"/>
    <s v="DN-040919"/>
    <x v="6"/>
    <s v="900117"/>
    <s v="KF-0004"/>
    <x v="37"/>
    <x v="9"/>
    <x v="5"/>
    <x v="9"/>
    <x v="3"/>
    <n v="6"/>
    <x v="0"/>
    <x v="0"/>
    <n v="120"/>
    <x v="0"/>
    <x v="0"/>
    <x v="0"/>
    <x v="1"/>
    <x v="0"/>
    <x v="9"/>
    <s v="PO312113"/>
  </r>
  <r>
    <n v="888"/>
    <x v="4"/>
    <x v="0"/>
    <x v="0"/>
    <s v="PO31211"/>
    <s v="DN-040919"/>
    <x v="6"/>
    <s v="900119"/>
    <s v="KF-0006"/>
    <x v="73"/>
    <x v="22"/>
    <x v="5"/>
    <x v="3"/>
    <x v="1"/>
    <n v="2.4"/>
    <x v="0"/>
    <x v="0"/>
    <n v="12"/>
    <x v="0"/>
    <x v="0"/>
    <x v="0"/>
    <x v="1"/>
    <x v="0"/>
    <x v="9"/>
    <s v="PO312114"/>
  </r>
  <r>
    <n v="889"/>
    <x v="4"/>
    <x v="0"/>
    <x v="0"/>
    <s v="PO31211"/>
    <s v="DN-040919"/>
    <x v="6"/>
    <s v="900127"/>
    <s v="KF-0014"/>
    <x v="52"/>
    <x v="9"/>
    <x v="5"/>
    <x v="3"/>
    <x v="1"/>
    <n v="3.6"/>
    <x v="0"/>
    <x v="0"/>
    <n v="18"/>
    <x v="0"/>
    <x v="0"/>
    <x v="0"/>
    <x v="1"/>
    <x v="0"/>
    <x v="9"/>
    <s v="PO312115"/>
  </r>
  <r>
    <n v="890"/>
    <x v="4"/>
    <x v="0"/>
    <x v="0"/>
    <s v="PO31211"/>
    <s v="DN-040919"/>
    <x v="6"/>
    <s v="900124"/>
    <s v="KF-0011"/>
    <x v="74"/>
    <x v="9"/>
    <x v="5"/>
    <x v="5"/>
    <x v="1"/>
    <n v="4.2"/>
    <x v="0"/>
    <x v="0"/>
    <n v="42"/>
    <x v="0"/>
    <x v="0"/>
    <x v="0"/>
    <x v="1"/>
    <x v="0"/>
    <x v="9"/>
    <s v="PO312116"/>
  </r>
  <r>
    <n v="891"/>
    <x v="4"/>
    <x v="0"/>
    <x v="0"/>
    <s v="PO31211"/>
    <s v="DN-040919"/>
    <x v="6"/>
    <s v="900116"/>
    <s v="KF-0003"/>
    <x v="38"/>
    <x v="9"/>
    <x v="5"/>
    <x v="1"/>
    <x v="1"/>
    <n v="3.6"/>
    <x v="0"/>
    <x v="0"/>
    <n v="7.2"/>
    <x v="0"/>
    <x v="0"/>
    <x v="0"/>
    <x v="1"/>
    <x v="0"/>
    <x v="9"/>
    <s v="PO312117"/>
  </r>
  <r>
    <n v="892"/>
    <x v="4"/>
    <x v="0"/>
    <x v="0"/>
    <s v="PO31211"/>
    <s v="DN-040919"/>
    <x v="6"/>
    <s v="900121"/>
    <s v="KF-0008"/>
    <x v="39"/>
    <x v="12"/>
    <x v="5"/>
    <x v="7"/>
    <x v="1"/>
    <n v="3.67"/>
    <x v="0"/>
    <x v="0"/>
    <n v="55.05"/>
    <x v="0"/>
    <x v="0"/>
    <x v="0"/>
    <x v="1"/>
    <x v="0"/>
    <x v="9"/>
    <s v="PO312118"/>
  </r>
  <r>
    <n v="893"/>
    <x v="4"/>
    <x v="0"/>
    <x v="0"/>
    <s v="PO31211"/>
    <s v="DN-040919"/>
    <x v="6"/>
    <s v="900122"/>
    <s v="KF-0009"/>
    <x v="41"/>
    <x v="9"/>
    <x v="5"/>
    <x v="3"/>
    <x v="1"/>
    <n v="7.2"/>
    <x v="0"/>
    <x v="0"/>
    <n v="36"/>
    <x v="0"/>
    <x v="0"/>
    <x v="0"/>
    <x v="1"/>
    <x v="0"/>
    <x v="9"/>
    <s v="PO312119"/>
  </r>
  <r>
    <n v="894"/>
    <x v="4"/>
    <x v="0"/>
    <x v="0"/>
    <s v="PO31211"/>
    <s v="DN-040919"/>
    <x v="6"/>
    <s v="900118"/>
    <s v="KF-0005"/>
    <x v="42"/>
    <x v="9"/>
    <x v="5"/>
    <x v="3"/>
    <x v="1"/>
    <n v="5.76"/>
    <x v="0"/>
    <x v="0"/>
    <n v="28.8"/>
    <x v="0"/>
    <x v="0"/>
    <x v="0"/>
    <x v="1"/>
    <x v="0"/>
    <x v="9"/>
    <s v="PO3121110"/>
  </r>
  <r>
    <n v="895"/>
    <x v="4"/>
    <x v="0"/>
    <x v="0"/>
    <s v="PO31211"/>
    <s v="DN-040919"/>
    <x v="6"/>
    <s v="900126"/>
    <s v="KF-0013"/>
    <x v="44"/>
    <x v="9"/>
    <x v="5"/>
    <x v="1"/>
    <x v="1"/>
    <n v="9.7200000000000006"/>
    <x v="0"/>
    <x v="0"/>
    <n v="19.440000000000001"/>
    <x v="0"/>
    <x v="0"/>
    <x v="0"/>
    <x v="1"/>
    <x v="0"/>
    <x v="9"/>
    <s v="PO3121111"/>
  </r>
  <r>
    <n v="896"/>
    <x v="4"/>
    <x v="0"/>
    <x v="0"/>
    <s v="PO31211"/>
    <s v="DN-040919"/>
    <x v="6"/>
    <s v="C0101010537"/>
    <s v="KF-0027"/>
    <x v="45"/>
    <x v="9"/>
    <x v="2"/>
    <x v="3"/>
    <x v="1"/>
    <n v="7.4550000000000001"/>
    <x v="0"/>
    <x v="0"/>
    <n v="37.274999999999999"/>
    <x v="0"/>
    <x v="0"/>
    <x v="0"/>
    <x v="1"/>
    <x v="0"/>
    <x v="9"/>
    <s v="PO3121112"/>
  </r>
  <r>
    <n v="897"/>
    <x v="4"/>
    <x v="0"/>
    <x v="0"/>
    <s v="PO31211"/>
    <s v="DN-040919"/>
    <x v="6"/>
    <s v="8852043005014"/>
    <s v="O-0164"/>
    <x v="46"/>
    <x v="13"/>
    <x v="5"/>
    <x v="3"/>
    <x v="1"/>
    <n v="6.96"/>
    <x v="0"/>
    <x v="0"/>
    <n v="34.799999999999997"/>
    <x v="0"/>
    <x v="0"/>
    <x v="0"/>
    <x v="1"/>
    <x v="0"/>
    <x v="10"/>
    <s v="PO3121113"/>
  </r>
  <r>
    <n v="898"/>
    <x v="4"/>
    <x v="0"/>
    <x v="0"/>
    <s v="PO31211"/>
    <s v="DN-040919"/>
    <x v="6"/>
    <n v="0"/>
    <s v="O-0163"/>
    <x v="47"/>
    <x v="13"/>
    <x v="5"/>
    <x v="3"/>
    <x v="1"/>
    <n v="4.6440000000000001"/>
    <x v="0"/>
    <x v="0"/>
    <n v="23.22"/>
    <x v="0"/>
    <x v="0"/>
    <x v="0"/>
    <x v="1"/>
    <x v="0"/>
    <x v="10"/>
    <s v="PO3121114"/>
  </r>
  <r>
    <n v="899"/>
    <x v="4"/>
    <x v="0"/>
    <x v="0"/>
    <s v="PO31211"/>
    <s v="DN-040919"/>
    <x v="6"/>
    <n v="0"/>
    <s v="M-0099"/>
    <x v="50"/>
    <x v="9"/>
    <x v="2"/>
    <x v="4"/>
    <x v="1"/>
    <n v="15.6"/>
    <x v="0"/>
    <x v="0"/>
    <n v="46.8"/>
    <x v="0"/>
    <x v="0"/>
    <x v="0"/>
    <x v="1"/>
    <x v="0"/>
    <x v="10"/>
    <s v="PO3121115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n v="5708"/>
    <x v="3"/>
    <x v="1"/>
    <x v="1"/>
    <s v="NA01"/>
    <s v="03.09.25"/>
    <x v="3"/>
    <n v="0"/>
    <s v="I-0340"/>
    <x v="78"/>
    <x v="26"/>
    <x v="9"/>
    <x v="3"/>
    <x v="5"/>
    <n v="50"/>
    <x v="0"/>
    <x v="0"/>
    <n v="250"/>
    <x v="0"/>
    <x v="0"/>
    <x v="0"/>
    <x v="1"/>
    <x v="0"/>
    <x v="7"/>
    <s v="NA011"/>
  </r>
  <r>
    <n v="5709"/>
    <x v="3"/>
    <x v="1"/>
    <x v="1"/>
    <s v="NA02"/>
    <s v="03.09.25"/>
    <x v="1"/>
    <s v="43A52003"/>
    <s v="P-0075"/>
    <x v="79"/>
    <x v="27"/>
    <x v="7"/>
    <x v="16"/>
    <x v="1"/>
    <n v="6.7500000000000004E-2"/>
    <x v="0"/>
    <x v="0"/>
    <n v="108"/>
    <x v="0"/>
    <x v="0"/>
    <x v="0"/>
    <x v="1"/>
    <x v="2"/>
    <x v="8"/>
    <s v="NA021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  <r>
    <m/>
    <x v="3"/>
    <x v="1"/>
    <x v="1"/>
    <m/>
    <m/>
    <x v="7"/>
    <s v=""/>
    <m/>
    <x v="77"/>
    <x v="25"/>
    <x v="8"/>
    <x v="15"/>
    <x v="0"/>
    <n v="0"/>
    <x v="0"/>
    <x v="0"/>
    <n v="0"/>
    <x v="0"/>
    <x v="0"/>
    <x v="0"/>
    <x v="1"/>
    <x v="10"/>
    <x v="13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CDA69-3D80-4B25-994C-417CFB59FF6C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compact="0" compactData="0" multipleFieldFilters="0" rowHeaderCaption="Items Name" colHeaderCaption="Outlet">
  <location ref="B6:J10" firstHeaderRow="1" firstDataRow="2" firstDataCol="2" rowPageCount="3" colPageCount="1"/>
  <pivotFields count="25">
    <pivotField compact="0" outline="0" showAll="0" defaultSubtotal="0"/>
    <pivotField axis="axisPage" compact="0" outline="0" multipleItemSelectionAllowed="1" showAll="0" defaultSubtotal="0">
      <items count="460">
        <item m="1" x="98"/>
        <item m="1" x="108"/>
        <item m="1" x="119"/>
        <item m="1" x="351"/>
        <item m="1" x="130"/>
        <item m="1" x="363"/>
        <item m="1" x="141"/>
        <item m="1" x="374"/>
        <item m="1" x="152"/>
        <item m="1" x="384"/>
        <item m="1" x="162"/>
        <item m="1" x="394"/>
        <item m="1" x="172"/>
        <item m="1" x="405"/>
        <item m="1" x="282"/>
        <item m="1" x="58"/>
        <item m="1" x="289"/>
        <item m="1" x="65"/>
        <item m="1" x="296"/>
        <item m="1" x="72"/>
        <item m="1" x="89"/>
        <item m="1" x="323"/>
        <item m="1" x="100"/>
        <item m="1" x="332"/>
        <item m="1" x="110"/>
        <item m="1" x="342"/>
        <item m="1" x="121"/>
        <item m="1" x="353"/>
        <item m="1" x="132"/>
        <item m="1" x="365"/>
        <item m="1" x="143"/>
        <item m="1" x="298"/>
        <item m="1" x="74"/>
        <item m="1" x="306"/>
        <item m="1" x="82"/>
        <item m="1" x="314"/>
        <item m="1" x="91"/>
        <item m="1" x="325"/>
        <item m="1" x="102"/>
        <item m="1" x="334"/>
        <item m="1" x="112"/>
        <item m="1" x="344"/>
        <item m="1" x="123"/>
        <item m="1" x="355"/>
        <item m="1" x="134"/>
        <item m="1" x="367"/>
        <item m="1" x="145"/>
        <item m="1" x="377"/>
        <item m="1" x="155"/>
        <item m="1" x="387"/>
        <item m="1" x="165"/>
        <item m="1" x="397"/>
        <item m="1" x="175"/>
        <item m="1" x="408"/>
        <item m="1" x="184"/>
        <item m="1" x="417"/>
        <item m="1" x="193"/>
        <item m="1" x="425"/>
        <item m="1" x="201"/>
        <item m="1" x="433"/>
        <item m="1" x="316"/>
        <item m="1" x="93"/>
        <item m="1" x="327"/>
        <item m="1" x="104"/>
        <item m="1" x="336"/>
        <item m="1" x="114"/>
        <item m="1" x="346"/>
        <item m="1" x="125"/>
        <item m="1" x="357"/>
        <item m="1" x="136"/>
        <item m="1" x="369"/>
        <item m="1" x="147"/>
        <item m="1" x="379"/>
        <item m="1" x="157"/>
        <item m="1" x="389"/>
        <item m="1" x="167"/>
        <item m="1" x="399"/>
        <item m="1" x="177"/>
        <item m="1" x="410"/>
        <item m="1" x="186"/>
        <item m="1" x="419"/>
        <item m="1" x="195"/>
        <item m="1" x="427"/>
        <item m="1" x="203"/>
        <item m="1" x="435"/>
        <item m="1" x="210"/>
        <item m="1" x="442"/>
        <item m="1" x="216"/>
        <item m="1" x="448"/>
        <item m="1" x="222"/>
        <item m="1" x="454"/>
        <item m="1" x="338"/>
        <item m="1" x="116"/>
        <item m="1" x="348"/>
        <item m="1" x="127"/>
        <item m="1" x="359"/>
        <item m="1" x="138"/>
        <item m="1" x="371"/>
        <item m="1" x="149"/>
        <item m="1" x="381"/>
        <item m="1" x="159"/>
        <item m="1" x="391"/>
        <item m="1" x="169"/>
        <item m="1" x="401"/>
        <item m="1" x="179"/>
        <item m="1" x="412"/>
        <item m="1" x="188"/>
        <item m="1" x="421"/>
        <item m="1" x="197"/>
        <item m="1" x="429"/>
        <item m="1" x="205"/>
        <item m="1" x="437"/>
        <item m="1" x="212"/>
        <item m="1" x="444"/>
        <item m="1" x="218"/>
        <item m="1" x="450"/>
        <item m="1" x="224"/>
        <item m="1" x="456"/>
        <item m="1" x="228"/>
        <item m="1" x="5"/>
        <item m="1" x="360"/>
        <item m="1" x="139"/>
        <item m="1" x="372"/>
        <item m="1" x="150"/>
        <item m="1" x="382"/>
        <item m="1" x="160"/>
        <item m="1" x="392"/>
        <item m="1" x="170"/>
        <item m="1" x="402"/>
        <item m="1" x="180"/>
        <item m="1" x="413"/>
        <item m="1" x="189"/>
        <item m="1" x="422"/>
        <item m="1" x="198"/>
        <item m="1" x="430"/>
        <item m="1" x="206"/>
        <item m="1" x="438"/>
        <item m="1" x="213"/>
        <item m="1" x="445"/>
        <item m="1" x="219"/>
        <item m="1" x="451"/>
        <item m="1" x="225"/>
        <item m="1" x="457"/>
        <item m="1" x="229"/>
        <item m="1" x="6"/>
        <item m="1" x="232"/>
        <item m="1" x="9"/>
        <item m="1" x="235"/>
        <item m="1" x="12"/>
        <item m="1" x="239"/>
        <item m="1" x="16"/>
        <item m="1" x="383"/>
        <item m="1" x="161"/>
        <item m="1" x="393"/>
        <item m="1" x="171"/>
        <item m="1" x="403"/>
        <item m="1" x="181"/>
        <item m="1" x="414"/>
        <item m="1" x="190"/>
        <item m="1" x="423"/>
        <item m="1" x="199"/>
        <item m="1" x="431"/>
        <item m="1" x="207"/>
        <item m="1" x="439"/>
        <item m="1" x="214"/>
        <item m="1" x="446"/>
        <item m="1" x="220"/>
        <item m="1" x="452"/>
        <item m="1" x="226"/>
        <item m="1" x="458"/>
        <item m="1" x="230"/>
        <item m="1" x="7"/>
        <item m="1" x="233"/>
        <item m="1" x="10"/>
        <item m="1" x="236"/>
        <item m="1" x="13"/>
        <item m="1" x="240"/>
        <item m="1" x="17"/>
        <item m="1" x="243"/>
        <item m="1" x="20"/>
        <item m="1" x="247"/>
        <item h="1" m="1" x="404"/>
        <item h="1" m="1" x="182"/>
        <item h="1" m="1" x="415"/>
        <item h="1" m="1" x="191"/>
        <item h="1" m="1" x="424"/>
        <item h="1" m="1" x="200"/>
        <item h="1" m="1" x="432"/>
        <item h="1" x="4"/>
        <item h="1" m="1" x="208"/>
        <item h="1" m="1" x="440"/>
        <item h="1" m="1" x="215"/>
        <item h="1" m="1" x="447"/>
        <item h="1" m="1" x="221"/>
        <item h="1" m="1" x="453"/>
        <item h="1" m="1" x="227"/>
        <item h="1" m="1" x="459"/>
        <item h="1" m="1" x="231"/>
        <item h="1" m="1" x="8"/>
        <item h="1" m="1" x="234"/>
        <item h="1" m="1" x="11"/>
        <item h="1" m="1" x="237"/>
        <item h="1" m="1" x="14"/>
        <item h="1" m="1" x="241"/>
        <item h="1" m="1" x="18"/>
        <item h="1" m="1" x="244"/>
        <item h="1" m="1" x="21"/>
        <item h="1" m="1" x="248"/>
        <item h="1" m="1" x="24"/>
        <item h="1" m="1" x="251"/>
        <item h="1" m="1" x="27"/>
        <item h="1" m="1" x="255"/>
        <item m="1" x="31"/>
        <item h="1" m="1" x="238"/>
        <item h="1" m="1" x="15"/>
        <item h="1" m="1" x="242"/>
        <item h="1" m="1" x="19"/>
        <item h="1" m="1" x="245"/>
        <item h="1" m="1" x="22"/>
        <item h="1" m="1" x="249"/>
        <item h="1" m="1" x="25"/>
        <item h="1" m="1" x="252"/>
        <item h="1" m="1" x="28"/>
        <item h="1" m="1" x="256"/>
        <item h="1" m="1" x="32"/>
        <item h="1" m="1" x="259"/>
        <item h="1" m="1" x="35"/>
        <item h="1" m="1" x="263"/>
        <item h="1" m="1" x="39"/>
        <item h="1" m="1" x="267"/>
        <item h="1" m="1" x="43"/>
        <item h="1" m="1" x="272"/>
        <item h="1" m="1" x="48"/>
        <item h="1" m="1" x="277"/>
        <item h="1" m="1" x="53"/>
        <item h="1" m="1" x="284"/>
        <item h="1" m="1" x="60"/>
        <item h="1" m="1" x="291"/>
        <item h="1" m="1" x="67"/>
        <item h="1" m="1" x="300"/>
        <item h="1" m="1" x="76"/>
        <item h="1" m="1" x="308"/>
        <item h="1" m="1" x="84"/>
        <item m="1" x="318"/>
        <item h="1" m="1" x="246"/>
        <item h="1" m="1" x="23"/>
        <item h="1" m="1" x="250"/>
        <item h="1" m="1" x="26"/>
        <item h="1" m="1" x="253"/>
        <item h="1" m="1" x="29"/>
        <item h="1" m="1" x="257"/>
        <item h="1" m="1" x="33"/>
        <item h="1" m="1" x="260"/>
        <item h="1" m="1" x="36"/>
        <item h="1" m="1" x="264"/>
        <item h="1" m="1" x="40"/>
        <item h="1" m="1" x="268"/>
        <item h="1" m="1" x="44"/>
        <item h="1" m="1" x="273"/>
        <item h="1" m="1" x="49"/>
        <item h="1" m="1" x="278"/>
        <item h="1" m="1" x="54"/>
        <item h="1" m="1" x="285"/>
        <item h="1" m="1" x="61"/>
        <item h="1" m="1" x="292"/>
        <item h="1" m="1" x="68"/>
        <item h="1" m="1" x="301"/>
        <item h="1" m="1" x="77"/>
        <item h="1" m="1" x="309"/>
        <item h="1" m="1" x="85"/>
        <item h="1" m="1" x="319"/>
        <item m="1" x="95"/>
        <item h="1" m="1" x="254"/>
        <item h="1" m="1" x="30"/>
        <item h="1" m="1" x="258"/>
        <item h="1" m="1" x="34"/>
        <item h="1" m="1" x="261"/>
        <item h="1" m="1" x="37"/>
        <item h="1" m="1" x="265"/>
        <item h="1" m="1" x="41"/>
        <item h="1" m="1" x="269"/>
        <item h="1" m="1" x="45"/>
        <item h="1" m="1" x="274"/>
        <item h="1" m="1" x="50"/>
        <item h="1" m="1" x="279"/>
        <item h="1" m="1" x="55"/>
        <item h="1" m="1" x="286"/>
        <item h="1" m="1" x="62"/>
        <item h="1" m="1" x="293"/>
        <item h="1" m="1" x="69"/>
        <item h="1" m="1" x="302"/>
        <item h="1" m="1" x="78"/>
        <item h="1" m="1" x="310"/>
        <item h="1" m="1" x="86"/>
        <item h="1" m="1" x="320"/>
        <item h="1" m="1" x="96"/>
        <item h="1" m="1" x="329"/>
        <item h="1" m="1" x="106"/>
        <item h="1" m="1" x="339"/>
        <item h="1" m="1" x="117"/>
        <item h="1" m="1" x="349"/>
        <item h="1" m="1" x="128"/>
        <item m="1" x="361"/>
        <item h="1" m="1" x="262"/>
        <item h="1" m="1" x="38"/>
        <item h="1" m="1" x="266"/>
        <item h="1" m="1" x="42"/>
        <item h="1" m="1" x="270"/>
        <item h="1" m="1" x="46"/>
        <item h="1" m="1" x="275"/>
        <item h="1" m="1" x="51"/>
        <item h="1" m="1" x="280"/>
        <item h="1" m="1" x="56"/>
        <item h="1" m="1" x="287"/>
        <item h="1" m="1" x="63"/>
        <item h="1" m="1" x="294"/>
        <item h="1" m="1" x="70"/>
        <item h="1" m="1" x="303"/>
        <item h="1" m="1" x="79"/>
        <item h="1" m="1" x="311"/>
        <item h="1" m="1" x="87"/>
        <item h="1" m="1" x="321"/>
        <item h="1" m="1" x="97"/>
        <item h="1" m="1" x="330"/>
        <item h="1" m="1" x="107"/>
        <item h="1" m="1" x="340"/>
        <item h="1" m="1" x="118"/>
        <item h="1" m="1" x="350"/>
        <item h="1" m="1" x="129"/>
        <item h="1" m="1" x="362"/>
        <item h="1" m="1" x="140"/>
        <item m="1" x="373"/>
        <item h="1" m="1" x="151"/>
        <item h="1" m="1" x="271"/>
        <item h="1" m="1" x="47"/>
        <item h="1" m="1" x="276"/>
        <item h="1" m="1" x="52"/>
        <item h="1" m="1" x="281"/>
        <item h="1" m="1" x="57"/>
        <item h="1" m="1" x="288"/>
        <item h="1" m="1" x="64"/>
        <item h="1" m="1" x="295"/>
        <item h="1" m="1" x="71"/>
        <item h="1" m="1" x="304"/>
        <item h="1" m="1" x="80"/>
        <item h="1" m="1" x="312"/>
        <item h="1" m="1" x="88"/>
        <item h="1" m="1" x="322"/>
        <item h="1" m="1" x="99"/>
        <item h="1" m="1" x="331"/>
        <item h="1" m="1" x="109"/>
        <item h="1" m="1" x="341"/>
        <item h="1" m="1" x="120"/>
        <item h="1" m="1" x="352"/>
        <item h="1" m="1" x="131"/>
        <item h="1" m="1" x="364"/>
        <item h="1" m="1" x="142"/>
        <item h="1" m="1" x="375"/>
        <item h="1" m="1" x="153"/>
        <item h="1" m="1" x="385"/>
        <item h="1" m="1" x="163"/>
        <item h="1" m="1" x="395"/>
        <item h="1" m="1" x="173"/>
        <item m="1" x="406"/>
        <item h="1" m="1" x="283"/>
        <item h="1" m="1" x="59"/>
        <item h="1" m="1" x="290"/>
        <item h="1" m="1" x="66"/>
        <item h="1" m="1" x="297"/>
        <item h="1" m="1" x="73"/>
        <item h="1" m="1" x="305"/>
        <item h="1" m="1" x="81"/>
        <item h="1" m="1" x="313"/>
        <item m="1" x="90"/>
        <item h="1" m="1" x="324"/>
        <item h="1" m="1" x="101"/>
        <item h="1" m="1" x="333"/>
        <item h="1" m="1" x="111"/>
        <item h="1" m="1" x="343"/>
        <item h="1" m="1" x="122"/>
        <item h="1" m="1" x="354"/>
        <item h="1" m="1" x="133"/>
        <item h="1" m="1" x="366"/>
        <item h="1" m="1" x="144"/>
        <item h="1" m="1" x="376"/>
        <item h="1" m="1" x="154"/>
        <item h="1" m="1" x="386"/>
        <item h="1" m="1" x="164"/>
        <item h="1" m="1" x="396"/>
        <item h="1" m="1" x="174"/>
        <item h="1" m="1" x="407"/>
        <item h="1" m="1" x="183"/>
        <item h="1" m="1" x="416"/>
        <item h="1" m="1" x="192"/>
        <item h="1" m="1" x="299"/>
        <item h="1" m="1" x="75"/>
        <item h="1" m="1" x="307"/>
        <item h="1" m="1" x="83"/>
        <item h="1" m="1" x="315"/>
        <item h="1" m="1" x="92"/>
        <item h="1" m="1" x="326"/>
        <item h="1" m="1" x="103"/>
        <item h="1" m="1" x="335"/>
        <item h="1" m="1" x="113"/>
        <item h="1" m="1" x="345"/>
        <item h="1" m="1" x="124"/>
        <item h="1" m="1" x="356"/>
        <item h="1" m="1" x="135"/>
        <item h="1" m="1" x="368"/>
        <item h="1" m="1" x="146"/>
        <item h="1" m="1" x="378"/>
        <item h="1" m="1" x="156"/>
        <item h="1" m="1" x="388"/>
        <item h="1" m="1" x="166"/>
        <item h="1" m="1" x="398"/>
        <item h="1" m="1" x="176"/>
        <item h="1" m="1" x="409"/>
        <item h="1" m="1" x="185"/>
        <item h="1" m="1" x="418"/>
        <item h="1" m="1" x="194"/>
        <item h="1" m="1" x="426"/>
        <item h="1" m="1" x="202"/>
        <item h="1" m="1" x="434"/>
        <item h="1" m="1" x="209"/>
        <item m="1" x="441"/>
        <item h="1" m="1" x="317"/>
        <item h="1" m="1" x="94"/>
        <item h="1" m="1" x="328"/>
        <item h="1" m="1" x="105"/>
        <item h="1" m="1" x="337"/>
        <item h="1" m="1" x="115"/>
        <item h="1" m="1" x="347"/>
        <item h="1" m="1" x="126"/>
        <item h="1" m="1" x="358"/>
        <item h="1" m="1" x="137"/>
        <item h="1" m="1" x="370"/>
        <item h="1" m="1" x="148"/>
        <item h="1" m="1" x="380"/>
        <item h="1" m="1" x="158"/>
        <item h="1" m="1" x="390"/>
        <item h="1" m="1" x="168"/>
        <item h="1" m="1" x="400"/>
        <item h="1" m="1" x="178"/>
        <item h="1" m="1" x="411"/>
        <item h="1" m="1" x="187"/>
        <item h="1" m="1" x="420"/>
        <item h="1" m="1" x="196"/>
        <item h="1" m="1" x="428"/>
        <item h="1" m="1" x="204"/>
        <item h="1" m="1" x="436"/>
        <item h="1" m="1" x="211"/>
        <item h="1" m="1" x="443"/>
        <item h="1" m="1" x="217"/>
        <item h="1" m="1" x="449"/>
        <item h="1" m="1" x="223"/>
        <item m="1" x="455"/>
        <item h="1" x="0"/>
        <item h="1" x="1"/>
        <item h="1" x="2"/>
        <item x="3"/>
      </items>
    </pivotField>
    <pivotField axis="axisPage" compact="0" outline="0" multipleItemSelectionAllowed="1" showAll="0" defaultSubtotal="0">
      <items count="13">
        <item m="1" x="6"/>
        <item m="1" x="2"/>
        <item m="1" x="4"/>
        <item m="1" x="5"/>
        <item m="1" x="8"/>
        <item x="0"/>
        <item m="1" x="9"/>
        <item m="1" x="10"/>
        <item m="1" x="12"/>
        <item h="1" x="1"/>
        <item m="1" x="3"/>
        <item m="1" x="7"/>
        <item m="1" x="11"/>
      </items>
    </pivotField>
    <pivotField axis="axisPage" compact="0" outline="0" multipleItemSelectionAllowed="1" showAll="0" defaultSubtotal="0">
      <items count="8">
        <item x="1"/>
        <item x="0"/>
        <item m="1" x="6"/>
        <item m="1" x="7"/>
        <item m="1" x="2"/>
        <item m="1" x="4"/>
        <item m="1" x="3"/>
        <item m="1" x="5"/>
      </items>
    </pivotField>
    <pivotField compact="0" outline="0" showAll="0" defaultSubtotal="0"/>
    <pivotField compact="0" outline="0" showAll="0" defaultSubtotal="0"/>
    <pivotField axis="axisCol" compact="0" outline="0" showAll="0" defaultSubtotal="0">
      <items count="23">
        <item m="1" x="19"/>
        <item m="1" x="7"/>
        <item m="1" x="16"/>
        <item x="0"/>
        <item x="1"/>
        <item m="1" x="11"/>
        <item x="2"/>
        <item m="1" x="15"/>
        <item m="1" x="10"/>
        <item m="1" x="14"/>
        <item m="1" x="13"/>
        <item m="1" x="22"/>
        <item m="1" x="8"/>
        <item m="1" x="18"/>
        <item m="1" x="21"/>
        <item m="1" x="9"/>
        <item x="6"/>
        <item m="1" x="17"/>
        <item x="3"/>
        <item m="1" x="20"/>
        <item x="4"/>
        <item x="5"/>
        <item m="1" x="12"/>
      </items>
    </pivotField>
    <pivotField compact="0" outline="0" showAll="0" defaultSubtotal="0"/>
    <pivotField axis="axisRow" compact="0" outline="0" showAll="0" sortType="ascending" defaultSubtotal="0">
      <items count="1750">
        <item h="1" m="1" x="1734"/>
        <item h="1" m="1" x="891"/>
        <item h="1" m="1" x="1720"/>
        <item h="1" m="1" x="880"/>
        <item h="1" m="1" x="1712"/>
        <item h="1" m="1" x="875"/>
        <item h="1" m="1" x="1707"/>
        <item h="1" m="1" x="871"/>
        <item h="1" m="1" x="1703"/>
        <item h="1" m="1" x="918"/>
        <item h="1" m="1" x="1748"/>
        <item h="1" m="1" x="902"/>
        <item h="1" m="1" x="1731"/>
        <item h="1" m="1" x="888"/>
        <item h="1" m="1" x="1717"/>
        <item h="1" m="1" x="878"/>
        <item h="1" m="1" x="873"/>
        <item h="1" m="1" x="1705"/>
        <item h="1" m="1" x="939"/>
        <item h="1" m="1" x="92"/>
        <item h="1" m="1" x="914"/>
        <item h="1" m="1" x="1744"/>
        <item h="1" m="1" x="898"/>
        <item h="1" m="1" x="1727"/>
        <item h="1" m="1" x="885"/>
        <item h="1" m="1" x="1714"/>
        <item h="1" m="1" x="877"/>
        <item h="1" m="1" x="1708"/>
        <item h="1" m="1" x="968"/>
        <item h="1" m="1" x="116"/>
        <item h="1" m="1" x="934"/>
        <item h="1" m="1" x="88"/>
        <item h="1" m="1" x="911"/>
        <item h="1" m="1" x="1740"/>
        <item h="1" m="1" x="895"/>
        <item h="1" m="1" x="1724"/>
        <item h="1" m="1" x="883"/>
        <item h="1" m="1" x="1006"/>
        <item h="1" m="1" x="149"/>
        <item h="1" m="1" x="964"/>
        <item h="1" m="1" x="112"/>
        <item h="1" m="1" x="931"/>
        <item h="1" m="1" x="84"/>
        <item h="1" m="1" x="908"/>
        <item h="1" m="1" x="1737"/>
        <item h="1" m="1" x="893"/>
        <item h="1" m="1" x="1721"/>
        <item h="1" m="1" x="1053"/>
        <item h="1" m="1" x="186"/>
        <item h="1" m="1" x="1000"/>
        <item h="1" m="1" x="142"/>
        <item h="1" m="1" x="958"/>
        <item h="1" m="1" x="106"/>
        <item h="1" m="1" x="927"/>
        <item h="1" m="1" x="80"/>
        <item h="1" m="1" x="1735"/>
        <item h="1" m="1" x="1103"/>
        <item h="1" m="1" x="233"/>
        <item h="1" m="1" x="1045"/>
        <item h="1" m="1" x="136"/>
        <item h="1" m="1" x="953"/>
        <item h="1" m="1" x="102"/>
        <item h="1" m="1" x="924"/>
        <item h="1" m="1" x="78"/>
        <item h="1" m="1" x="1162"/>
        <item h="1" m="1" x="284"/>
        <item h="1" m="1" x="222"/>
        <item h="1" m="1" x="1036"/>
        <item h="1" m="1" x="170"/>
        <item h="1" m="1" x="986"/>
        <item h="1" m="1" x="128"/>
        <item h="1" m="1" x="946"/>
        <item h="1" m="1" x="97"/>
        <item h="1" m="1" x="1221"/>
        <item h="1" m="1" x="339"/>
        <item h="1" m="1" x="1151"/>
        <item h="1" m="1" x="272"/>
        <item h="1" m="1" x="1081"/>
        <item h="1" m="1" x="210"/>
        <item h="1" m="1" x="1029"/>
        <item h="1" m="1" x="161"/>
        <item h="1" m="1" x="123"/>
        <item h="1" m="1" x="1288"/>
        <item h="1" m="1" x="405"/>
        <item h="1" m="1" x="1209"/>
        <item h="1" m="1" x="325"/>
        <item h="1" m="1" x="1137"/>
        <item h="1" m="1" x="260"/>
        <item h="1" m="1" x="1070"/>
        <item h="1" m="1" x="202"/>
        <item h="1" m="1" x="1021"/>
        <item h="1" m="1" x="156"/>
        <item h="1" m="1" x="942"/>
        <item h="1" m="1" x="96"/>
        <item h="1" m="1" x="919"/>
        <item h="1" m="1" x="1749"/>
        <item h="1" m="1" x="903"/>
        <item h="1" m="1" x="1732"/>
        <item h="1" m="1" x="889"/>
        <item h="1" m="1" x="1718"/>
        <item h="1" m="1" x="1710"/>
        <item h="1" m="1" x="972"/>
        <item h="1" m="1" x="121"/>
        <item h="1" m="1" x="940"/>
        <item h="1" m="1" x="93"/>
        <item h="1" m="1" x="915"/>
        <item h="1" m="1" x="1745"/>
        <item h="1" m="1" x="899"/>
        <item h="1" m="1" x="1728"/>
        <item h="1" m="1" x="886"/>
        <item h="1" m="1" x="1715"/>
        <item h="1" m="1" x="1011"/>
        <item h="1" m="1" x="153"/>
        <item h="1" m="1" x="969"/>
        <item h="1" m="1" x="117"/>
        <item h="1" m="1" x="935"/>
        <item h="1" m="1" x="89"/>
        <item h="1" m="1" x="912"/>
        <item h="1" m="1" x="1741"/>
        <item h="1" m="1" x="896"/>
        <item h="1" m="1" x="1725"/>
        <item h="1" m="1" x="1056"/>
        <item h="1" m="1" x="193"/>
        <item h="1" m="1" x="1007"/>
        <item h="1" m="1" x="150"/>
        <item h="1" m="1" x="965"/>
        <item h="1" m="1" x="85"/>
        <item h="1" m="1" x="909"/>
        <item h="1" m="1" x="1738"/>
        <item h="1" m="1" x="1110"/>
        <item h="1" m="1" x="241"/>
        <item h="1" m="1" x="1054"/>
        <item h="1" m="1" x="187"/>
        <item h="1" m="1" x="1001"/>
        <item h="1" m="1" x="143"/>
        <item h="1" m="1" x="959"/>
        <item h="1" m="1" x="107"/>
        <item h="1" m="1" x="928"/>
        <item h="1" m="1" x="81"/>
        <item h="1" m="1" x="1168"/>
        <item h="1" m="1" x="293"/>
        <item h="1" m="1" x="1104"/>
        <item h="1" m="1" x="234"/>
        <item h="1" m="1" x="1046"/>
        <item h="1" m="1" x="180"/>
        <item h="1" m="1" x="994"/>
        <item h="1" m="1" x="137"/>
        <item h="1" m="1" x="954"/>
        <item h="1" m="1" x="103"/>
        <item h="1" m="1" x="1232"/>
        <item h="1" m="1" x="354"/>
        <item h="1" m="1" x="1163"/>
        <item h="1" m="1" x="285"/>
        <item h="1" m="1" x="1093"/>
        <item h="1" m="1" x="223"/>
        <item h="1" m="1" x="1037"/>
        <item h="1" m="1" x="171"/>
        <item h="1" m="1" x="987"/>
        <item h="1" m="1" x="129"/>
        <item h="1" m="1" x="1300"/>
        <item h="1" m="1" x="418"/>
        <item h="1" m="1" x="1222"/>
        <item h="1" m="1" x="340"/>
        <item h="1" m="1" x="1152"/>
        <item h="1" m="1" x="273"/>
        <item h="1" m="1" x="1082"/>
        <item h="1" m="1" x="211"/>
        <item h="1" m="1" x="1030"/>
        <item h="1" m="1" x="162"/>
        <item h="1" m="1" x="1360"/>
        <item h="1" m="1" x="485"/>
        <item h="1" m="1" x="1289"/>
        <item h="1" m="1" x="406"/>
        <item h="1" m="1" x="1210"/>
        <item h="1" m="1" x="326"/>
        <item h="1" m="1" x="1138"/>
        <item h="1" m="1" x="261"/>
        <item h="1" m="1" x="1071"/>
        <item h="1" m="1" x="203"/>
        <item h="1" m="1" x="1422"/>
        <item h="1" m="1" x="551"/>
        <item h="1" m="1" x="1350"/>
        <item h="1" m="1" x="470"/>
        <item h="1" m="1" x="1274"/>
        <item h="1" m="1" x="392"/>
        <item h="1" m="1" x="1196"/>
        <item h="1" m="1" x="314"/>
        <item h="1" m="1" x="1127"/>
        <item h="1" m="1" x="251"/>
        <item h="1" m="1" x="1014"/>
        <item h="1" m="1" x="155"/>
        <item h="1" m="1" x="973"/>
        <item h="1" m="1" x="122"/>
        <item h="1" m="1" x="941"/>
        <item h="1" m="1" x="94"/>
        <item h="1" m="1" x="916"/>
        <item h="1" m="1" x="1746"/>
        <item h="1" m="1" x="900"/>
        <item h="1" m="1" x="1729"/>
        <item h="1" m="1" x="1058"/>
        <item h="1" m="1" x="196"/>
        <item h="1" m="1" x="1012"/>
        <item h="1" m="1" x="154"/>
        <item h="1" m="1" x="970"/>
        <item h="1" m="1" x="118"/>
        <item h="1" m="1" x="936"/>
        <item h="1" m="1" x="90"/>
        <item h="1" m="1" x="913"/>
        <item h="1" m="1" x="1742"/>
        <item h="1" m="1" x="1113"/>
        <item h="1" m="1" x="245"/>
        <item h="1" m="1" x="1057"/>
        <item h="1" m="1" x="194"/>
        <item h="1" m="1" x="1008"/>
        <item h="1" m="1" x="1173"/>
        <item h="1" m="1" x="188"/>
        <item h="1" m="1" x="1002"/>
        <item h="1" m="1" x="144"/>
        <item h="1" m="1" x="960"/>
        <item h="1" m="1" x="108"/>
        <item h="1" m="1" x="1238"/>
        <item h="1" m="1" x="361"/>
        <item h="1" m="1" x="1169"/>
        <item h="1" m="1" x="1105"/>
        <item h="1" m="1" x="235"/>
        <item h="1" m="1" x="1047"/>
        <item h="1" m="1" x="181"/>
        <item h="1" m="1" x="995"/>
        <item h="1" m="1" x="138"/>
        <item h="1" m="1" x="1307"/>
        <item h="1" m="1" x="1233"/>
        <item h="1" m="1" x="355"/>
        <item h="1" m="1" x="1164"/>
        <item h="1" m="1" x="1094"/>
        <item h="1" m="1" x="224"/>
        <item h="1" m="1" x="1038"/>
        <item h="1" m="1" x="172"/>
        <item h="1" m="1" x="1367"/>
        <item h="1" m="1" x="495"/>
        <item h="1" m="1" x="1301"/>
        <item h="1" m="1" x="419"/>
        <item h="1" m="1" x="1223"/>
        <item h="1" m="1" x="341"/>
        <item h="1" m="1" x="274"/>
        <item h="1" m="1" x="1083"/>
        <item h="1" m="1" x="212"/>
        <item h="1" m="1" x="1428"/>
        <item h="1" m="1" x="562"/>
        <item h="1" m="1" x="1361"/>
        <item h="1" m="1" x="486"/>
        <item h="1" m="1" x="1290"/>
        <item h="1" m="1" x="407"/>
        <item h="1" m="1" x="1211"/>
        <item h="1" m="1" x="327"/>
        <item h="1" m="1" x="1139"/>
        <item h="1" m="1" x="262"/>
        <item h="1" m="1" x="1494"/>
        <item h="1" m="1" x="626"/>
        <item h="1" m="1" x="1423"/>
        <item h="1" m="1" x="552"/>
        <item h="1" m="1" x="1351"/>
        <item h="1" m="1" x="471"/>
        <item h="1" m="1" x="1275"/>
        <item h="1" m="1" x="393"/>
        <item h="1" m="1" x="1197"/>
        <item h="1" m="1" x="315"/>
        <item h="1" m="1" x="1485"/>
        <item h="1" m="1" x="616"/>
        <item h="1" m="1" x="1411"/>
        <item h="1" m="1" x="539"/>
        <item h="1" m="1" x="1262"/>
        <item h="1" m="1" x="380"/>
        <item h="1" m="1" x="1059"/>
        <item h="1" m="1" x="1013"/>
        <item h="1" m="1" x="971"/>
        <item h="1" m="1" x="119"/>
        <item h="1" m="1" x="937"/>
        <item h="1" m="1" x="1176"/>
        <item h="1" m="1" x="301"/>
        <item h="1" m="1" x="1114"/>
        <item h="1" m="1" x="246"/>
        <item h="1" m="1" x="195"/>
        <item h="1" m="1" x="1009"/>
        <item h="1" m="1" x="151"/>
        <item h="1" m="1" x="966"/>
        <item h="1" m="1" x="113"/>
        <item h="1" m="1" x="1242"/>
        <item h="1" m="1" x="366"/>
        <item h="1" m="1" x="1174"/>
        <item h="1" m="1" x="298"/>
        <item h="1" m="1" x="1111"/>
        <item h="1" m="1" x="242"/>
        <item h="1" m="1" x="1055"/>
        <item h="1" m="1" x="189"/>
        <item h="1" m="1" x="1003"/>
        <item h="1" m="1" x="145"/>
        <item h="1" m="1" x="1311"/>
        <item h="1" m="1" x="433"/>
        <item h="1" m="1" x="1239"/>
        <item h="1" m="1" x="362"/>
        <item h="1" m="1" x="1170"/>
        <item h="1" m="1" x="294"/>
        <item h="1" m="1" x="1106"/>
        <item h="1" m="1" x="236"/>
        <item h="1" m="1" x="1048"/>
        <item h="1" m="1" x="182"/>
        <item h="1" m="1" x="1371"/>
        <item h="1" m="1" x="500"/>
        <item h="1" m="1" x="1308"/>
        <item h="1" m="1" x="429"/>
        <item h="1" m="1" x="1234"/>
        <item h="1" m="1" x="356"/>
        <item h="1" m="1" x="1165"/>
        <item h="1" m="1" x="286"/>
        <item h="1" m="1" x="1095"/>
        <item h="1" m="1" x="225"/>
        <item h="1" m="1" x="1433"/>
        <item h="1" m="1" x="569"/>
        <item h="1" m="1" x="1368"/>
        <item h="1" m="1" x="496"/>
        <item h="1" m="1" x="1302"/>
        <item h="1" m="1" x="420"/>
        <item h="1" m="1" x="1224"/>
        <item h="1" m="1" x="342"/>
        <item h="1" m="1" x="1153"/>
        <item h="1" m="1" x="275"/>
        <item h="1" m="1" x="1499"/>
        <item h="1" m="1" x="632"/>
        <item h="1" m="1" x="1429"/>
        <item h="1" m="1" x="563"/>
        <item h="1" m="1" x="1362"/>
        <item h="1" m="1" x="487"/>
        <item h="1" m="1" x="1291"/>
        <item h="1" m="1" x="408"/>
        <item h="1" m="1" x="1212"/>
        <item h="1" m="1" x="328"/>
        <item h="1" m="1" x="1552"/>
        <item h="1" m="1" x="691"/>
        <item h="1" m="1" x="1495"/>
        <item h="1" m="1" x="627"/>
        <item h="1" m="1" x="1424"/>
        <item h="1" m="1" x="553"/>
        <item h="1" m="1" x="1352"/>
        <item h="1" m="1" x="472"/>
        <item h="1" m="1" x="1276"/>
        <item h="1" m="1" x="394"/>
        <item h="1" m="1" x="1590"/>
        <item h="1" m="1" x="739"/>
        <item h="1" m="1" x="1547"/>
        <item h="1" m="1" x="686"/>
        <item h="1" m="1" x="1486"/>
        <item h="1" m="1" x="1338"/>
        <item h="1" m="1" x="1620"/>
        <item h="1" m="1" x="776"/>
        <item h="1" m="1" x="1587"/>
        <item h="1" m="1" x="734"/>
        <item h="1" m="1" x="1541"/>
        <item h="1" m="1" x="605"/>
        <item h="1" m="1" x="1244"/>
        <item h="1" m="1" x="1115"/>
        <item h="1" m="1" x="299"/>
        <item h="1" m="1" x="1107"/>
        <item h="1" m="1" x="237"/>
        <item h="1" m="1" x="1436"/>
        <item h="1" m="1" x="572"/>
        <item h="1" m="1" x="1372"/>
        <item h="1" m="1" x="501"/>
        <item h="1" m="1" x="1309"/>
        <item h="1" m="1" x="430"/>
        <item h="1" m="1" x="1235"/>
        <item h="1" m="1" x="357"/>
        <item h="1" m="1" x="1503"/>
        <item h="1" m="1" x="637"/>
        <item h="1" m="1" x="1434"/>
        <item h="1" m="1" x="570"/>
        <item h="1" m="1" x="1369"/>
        <item h="1" m="1" x="1303"/>
        <item h="1" m="1" x="421"/>
        <item h="1" m="1" x="1225"/>
        <item h="1" m="1" x="343"/>
        <item h="1" m="1" x="1555"/>
        <item h="1" m="1" x="695"/>
        <item h="1" m="1" x="1500"/>
        <item h="1" m="1" x="633"/>
        <item h="1" m="1" x="564"/>
        <item h="1" m="1" x="1363"/>
        <item h="1" m="1" x="488"/>
        <item h="1" m="1" x="1292"/>
        <item h="1" m="1" x="409"/>
        <item h="1" m="1" x="1594"/>
        <item h="1" m="1" x="744"/>
        <item h="1" m="1" x="1553"/>
        <item h="1" m="1" x="692"/>
        <item h="1" m="1" x="1496"/>
        <item h="1" m="1" x="628"/>
        <item h="1" m="1" x="1425"/>
        <item h="1" m="1" x="554"/>
        <item h="1" m="1" x="1353"/>
        <item h="1" m="1" x="473"/>
        <item h="1" m="1" x="1624"/>
        <item h="1" m="1" x="778"/>
        <item h="1" m="1" x="1591"/>
        <item h="1" m="1" x="740"/>
        <item h="1" m="1" x="1548"/>
        <item h="1" m="1" x="687"/>
        <item h="1" m="1" x="1487"/>
        <item h="1" m="1" x="617"/>
        <item h="1" m="1" x="1412"/>
        <item h="1" m="1" x="540"/>
        <item h="1" m="1" x="1646"/>
        <item h="1" m="1" x="802"/>
        <item h="1" m="1" x="1621"/>
        <item h="1" m="1" x="1588"/>
        <item h="1" m="1" x="735"/>
        <item h="1" m="1" x="1542"/>
        <item h="1" m="1" x="678"/>
        <item h="1" m="1" x="1476"/>
        <item h="1" m="1" x="606"/>
        <item h="1" m="1" x="1662"/>
        <item h="1" m="1" x="825"/>
        <item h="1" m="1" x="1644"/>
        <item h="1" m="1" x="800"/>
        <item h="1" m="1" x="1617"/>
        <item h="1" m="1" x="772"/>
        <item h="1" m="1" x="726"/>
        <item h="1" m="1" x="1532"/>
        <item h="1" m="1" x="667"/>
        <item h="1" m="1" x="1377"/>
        <item h="1" m="1" x="507"/>
        <item h="1" m="1" x="1314"/>
        <item h="1" m="1" x="436"/>
        <item h="1" m="1" x="1243"/>
        <item h="1" m="1" x="367"/>
        <item h="1" m="1" x="1175"/>
        <item h="1" m="1" x="300"/>
        <item h="1" m="1" x="1112"/>
        <item h="1" m="1" x="243"/>
        <item h="1" m="1" x="1438"/>
        <item h="1" m="1" x="575"/>
        <item h="1" m="1" x="1375"/>
        <item h="1" m="1" x="504"/>
        <item h="1" m="1" x="1312"/>
        <item h="1" m="1" x="434"/>
        <item h="1" m="1" x="1240"/>
        <item h="1" m="1" x="363"/>
        <item h="1" m="1" x="1171"/>
        <item h="1" m="1" x="295"/>
        <item h="1" m="1" x="1505"/>
        <item h="1" m="1" x="639"/>
        <item h="1" m="1" x="1437"/>
        <item h="1" m="1" x="573"/>
        <item h="1" m="1" x="1373"/>
        <item h="1" m="1" x="502"/>
        <item h="1" m="1" x="1310"/>
        <item h="1" m="1" x="431"/>
        <item h="1" m="1" x="1236"/>
        <item h="1" m="1" x="358"/>
        <item h="1" m="1" x="1557"/>
        <item h="1" m="1" x="697"/>
        <item h="1" m="1" x="1504"/>
        <item h="1" m="1" x="638"/>
        <item h="1" m="1" x="1435"/>
        <item h="1" m="1" x="571"/>
        <item h="1" m="1" x="1370"/>
        <item h="1" m="1" x="497"/>
        <item h="1" m="1" x="1304"/>
        <item h="1" m="1" x="422"/>
        <item h="1" m="1" x="1596"/>
        <item h="1" m="1" x="746"/>
        <item h="1" m="1" x="1556"/>
        <item h="1" m="1" x="696"/>
        <item h="1" m="1" x="1501"/>
        <item h="1" m="1" x="634"/>
        <item h="1" m="1" x="1430"/>
        <item h="1" m="1" x="565"/>
        <item h="1" m="1" x="1364"/>
        <item h="1" m="1" x="1627"/>
        <item h="1" m="1" x="781"/>
        <item h="1" m="1" x="1595"/>
        <item h="1" m="1" x="745"/>
        <item h="1" m="1" x="1554"/>
        <item h="1" m="1" x="693"/>
        <item h="1" m="1" x="1497"/>
        <item h="1" m="1" x="629"/>
        <item h="1" m="1" x="1426"/>
        <item h="1" m="1" x="555"/>
        <item h="1" m="1" x="1648"/>
        <item h="1" m="1" x="805"/>
        <item h="1" m="1" x="1625"/>
        <item h="1" m="1" x="779"/>
        <item h="1" m="1" x="1592"/>
        <item h="1" m="1" x="741"/>
        <item h="1" m="1" x="1549"/>
        <item h="1" m="1" x="688"/>
        <item h="1" m="1" x="1488"/>
        <item h="1" m="1" x="618"/>
        <item h="1" m="1" x="1665"/>
        <item h="1" m="1" x="828"/>
        <item h="1" m="1" x="1647"/>
        <item h="1" m="1" x="803"/>
        <item h="1" m="1" x="1622"/>
        <item h="1" m="1" x="777"/>
        <item h="1" m="1" x="1589"/>
        <item h="1" m="1" x="736"/>
        <item h="1" m="1" x="1543"/>
        <item h="1" m="1" x="679"/>
        <item h="1" m="1" x="1679"/>
        <item h="1" m="1" x="841"/>
        <item h="1" m="1" x="1663"/>
        <item h="1" m="1" x="826"/>
        <item h="1" m="1" x="1645"/>
        <item h="1" m="1" x="801"/>
        <item h="1" m="1" x="1618"/>
        <item h="1" m="1" x="773"/>
        <item h="1" m="1" x="1583"/>
        <item h="1" m="1" x="727"/>
        <item h="1" m="1" x="1685"/>
        <item h="1" m="1" x="850"/>
        <item h="1" m="1" x="1678"/>
        <item h="1" m="1" x="840"/>
        <item h="1" m="1" x="1661"/>
        <item h="1" m="1" x="822"/>
        <item h="1" m="1" x="1642"/>
        <item h="1" m="1" x="797"/>
        <item h="1" m="1" x="1613"/>
        <item h="1" m="1" x="766"/>
        <item h="1" m="1" x="1507"/>
        <item h="1" m="1" x="641"/>
        <item h="1" m="1" x="1439"/>
        <item h="1" m="1" x="576"/>
        <item h="1" m="1" x="1376"/>
        <item h="1" m="1" x="505"/>
        <item h="1" m="1" x="1313"/>
        <item h="1" m="1" x="435"/>
        <item h="1" m="1" x="1241"/>
        <item h="1" m="1" x="364"/>
        <item h="1" m="1" x="1558"/>
        <item h="1" m="1" x="698"/>
        <item h="1" m="1" x="1597"/>
        <item h="1" m="1" x="1680"/>
        <item h="1" m="1" x="843"/>
        <item h="1" m="1" x="1669"/>
        <item h="1" m="1" x="831"/>
        <item h="1" x="55"/>
        <item h="1" x="62"/>
        <item h="1" x="51"/>
        <item h="1" x="53"/>
        <item h="1" x="65"/>
        <item h="1" x="54"/>
        <item h="1" x="60"/>
        <item h="1" x="56"/>
        <item h="1" x="61"/>
        <item h="1" x="52"/>
        <item h="1" x="58"/>
        <item h="1" x="63"/>
        <item h="1" x="59"/>
        <item h="1" x="64"/>
        <item h="1" x="66"/>
        <item h="1" x="67"/>
        <item h="1" x="57"/>
        <item h="1" x="68"/>
        <item h="1" m="1" x="904"/>
        <item h="1" m="1" x="1733"/>
        <item h="1" m="1" x="890"/>
        <item h="1" m="1" x="1719"/>
        <item h="1" m="1" x="879"/>
        <item h="1" m="1" x="1711"/>
        <item h="1" m="1" x="874"/>
        <item h="1" m="1" x="1706"/>
        <item h="1" m="1" x="870"/>
        <item h="1" m="1" x="95"/>
        <item h="1" m="1" x="917"/>
        <item h="1" m="1" x="1747"/>
        <item h="1" m="1" x="901"/>
        <item h="1" m="1" x="1730"/>
        <item h="1" m="1" x="887"/>
        <item h="1" m="1" x="1716"/>
        <item h="1" m="1" x="1709"/>
        <item h="1" m="1" x="872"/>
        <item h="1" m="1" x="120"/>
        <item h="1" m="1" x="938"/>
        <item h="1" m="1" x="91"/>
        <item h="1" x="29"/>
        <item h="1" m="1" x="1743"/>
        <item h="1" m="1" x="897"/>
        <item h="1" m="1" x="1726"/>
        <item h="1" m="1" x="884"/>
        <item h="1" m="1" x="1713"/>
        <item h="1" m="1" x="876"/>
        <item h="1" m="1" x="152"/>
        <item h="1" m="1" x="967"/>
        <item h="1" m="1" x="114"/>
        <item h="1" m="1" x="932"/>
        <item h="1" m="1" x="86"/>
        <item h="1" m="1" x="1739"/>
        <item h="1" m="1" x="1722"/>
        <item h="1" m="1" x="881"/>
        <item h="1" m="1" x="190"/>
        <item h="1" m="1" x="1004"/>
        <item h="1" m="1" x="146"/>
        <item h="1" m="1" x="961"/>
        <item h="1" m="1" x="109"/>
        <item h="1" x="0"/>
        <item h="1" x="1"/>
        <item h="1" x="2"/>
        <item h="1" x="3"/>
        <item h="1" m="1" x="1650"/>
        <item h="1" m="1" x="1652"/>
        <item h="1" m="1" x="1657"/>
        <item h="1" m="1" x="1660"/>
        <item h="1" m="1" x="1664"/>
        <item h="1" m="1" x="1667"/>
        <item h="1" m="1" x="1670"/>
        <item h="1" m="1" x="1671"/>
        <item h="1" m="1" x="1672"/>
        <item h="1" m="1" x="807"/>
        <item h="1" m="1" x="808"/>
        <item h="1" m="1" x="810"/>
        <item h="1" m="1" x="816"/>
        <item h="1" m="1" x="821"/>
        <item h="1" m="1" x="827"/>
        <item h="1" m="1" x="785"/>
        <item h="1" m="1" x="804"/>
        <item h="1" m="1" x="771"/>
        <item h="1" x="9"/>
        <item h="1" x="10"/>
        <item h="1" m="1" x="1683"/>
        <item h="1" x="12"/>
        <item h="1" x="13"/>
        <item h="1" m="1" x="1686"/>
        <item h="1" m="1" x="1687"/>
        <item h="1" x="11"/>
        <item h="1" m="1" x="1688"/>
        <item h="1" x="14"/>
        <item h="1" x="15"/>
        <item h="1" x="16"/>
        <item h="1" m="1" x="846"/>
        <item h="1" m="1" x="849"/>
        <item h="1" m="1" x="851"/>
        <item h="1" x="17"/>
        <item h="1" x="18"/>
        <item h="1" x="19"/>
        <item h="1" m="1" x="1681"/>
        <item h="1" m="1" x="832"/>
        <item h="1" m="1" x="506"/>
        <item h="1" x="22"/>
        <item h="1" m="1" x="115"/>
        <item h="1" m="1" x="933"/>
        <item h="1" m="1" x="87"/>
        <item h="1" m="1" x="910"/>
        <item h="1" m="1" x="894"/>
        <item h="1" m="1" x="1723"/>
        <item h="1" m="1" x="882"/>
        <item h="1" m="1" x="191"/>
        <item h="1" m="1" x="1005"/>
        <item h="1" m="1" x="147"/>
        <item h="1" m="1" x="962"/>
        <item h="1" m="1" x="110"/>
        <item h="1" m="1" x="929"/>
        <item h="1" m="1" x="82"/>
        <item h="1" x="30"/>
        <item h="1" m="1" x="1736"/>
        <item h="1" m="1" x="892"/>
        <item h="1" m="1" x="238"/>
        <item h="1" m="1" x="1049"/>
        <item h="1" m="1" x="183"/>
        <item h="1" m="1" x="997"/>
        <item h="1" m="1" x="139"/>
        <item h="1" m="1" x="955"/>
        <item h="1" m="1" x="104"/>
        <item h="1" m="1" x="925"/>
        <item h="1" m="1" x="79"/>
        <item h="1" m="1" x="905"/>
        <item h="1" m="1" x="288"/>
        <item h="1" m="1" x="1097"/>
        <item h="1" m="1" x="227"/>
        <item h="1" m="1" x="174"/>
        <item h="1" m="1" x="988"/>
        <item h="1" m="1" x="131"/>
        <item h="1" m="1" x="948"/>
        <item h="1" m="1" x="99"/>
        <item h="1" m="1" x="921"/>
        <item h="1" m="1" x="346"/>
        <item h="1" m="1" x="1155"/>
        <item h="1" m="1" x="277"/>
        <item h="1" m="1" x="1085"/>
        <item h="1" m="1" x="214"/>
        <item h="1" m="1" x="164"/>
        <item h="1" m="1" x="980"/>
        <item h="1" m="1" x="125"/>
        <item h="1" m="1" x="943"/>
        <item h="1" x="28"/>
        <item h="1" m="1" x="1214"/>
        <item h="1" m="1" x="330"/>
        <item h="1" m="1" x="1142"/>
        <item h="1" m="1" x="264"/>
        <item h="1" m="1" x="1073"/>
        <item h="1" m="1" x="1023"/>
        <item h="1" m="1" x="158"/>
        <item h="1" m="1" x="476"/>
        <item h="1" m="1" x="1279"/>
        <item h="1" m="1" x="396"/>
        <item h="1" m="1" x="1200"/>
        <item h="1" m="1" x="318"/>
        <item h="1" m="1" x="1130"/>
        <item h="1" m="1" x="254"/>
        <item h="1" m="1" x="1064"/>
        <item h="1" m="1" x="199"/>
        <item h="1" m="1" x="1018"/>
        <item h="1" m="1" x="543"/>
        <item h="1" m="1" x="1342"/>
        <item h="1" m="1" x="463"/>
        <item h="1" m="1" x="1266"/>
        <item h="1" m="1" x="384"/>
        <item h="1" m="1" x="1190"/>
        <item h="1" m="1" x="309"/>
        <item h="1" m="1" x="1121"/>
        <item h="1" m="1" x="249"/>
        <item h="1" m="1" x="1060"/>
        <item h="1" m="1" x="610"/>
        <item h="1" m="1" x="1405"/>
        <item h="1" m="1" x="531"/>
        <item h="1" m="1" x="1332"/>
        <item h="1" m="1" x="452"/>
        <item h="1" m="1" x="1255"/>
        <item h="1" m="1" x="376"/>
        <item h="1" m="1" x="1181"/>
        <item h="1" m="1" x="304"/>
        <item h="1" m="1" x="1116"/>
        <item h="1" m="1" x="671"/>
        <item h="1" m="1" x="1468"/>
        <item h="1" m="1" x="1395"/>
        <item h="1" m="1" x="522"/>
        <item h="1" m="1" x="1324"/>
        <item h="1" m="1" x="444"/>
        <item h="1" m="1" x="1247"/>
        <item h="1" m="1" x="370"/>
        <item h="1" x="27"/>
        <item h="1" m="1" x="244"/>
        <item h="1" m="1" x="192"/>
        <item h="1" m="1" x="148"/>
        <item h="1" m="1" x="963"/>
        <item h="1" m="1" x="111"/>
        <item h="1" m="1" x="930"/>
        <item h="1" m="1" x="83"/>
        <item h="1" m="1" x="907"/>
        <item h="1" m="1" x="296"/>
        <item h="1" m="1" x="1108"/>
        <item h="1" m="1" x="239"/>
        <item h="1" m="1" x="1050"/>
        <item h="1" m="1" x="184"/>
        <item h="1" m="1" x="998"/>
        <item h="1" m="1" x="140"/>
        <item h="1" m="1" x="956"/>
        <item h="1" m="1" x="105"/>
        <item h="1" m="1" x="926"/>
        <item h="1" m="1" x="359"/>
        <item h="1" m="1" x="289"/>
        <item h="1" m="1" x="1098"/>
        <item h="1" m="1" x="228"/>
        <item h="1" m="1" x="1040"/>
        <item h="1" m="1" x="175"/>
        <item h="1" m="1" x="989"/>
        <item h="1" m="1" x="132"/>
        <item h="1" m="1" x="949"/>
        <item h="1" m="1" x="424"/>
        <item h="1" m="1" x="1227"/>
        <item h="1" m="1" x="347"/>
        <item h="1" m="1" x="1156"/>
        <item h="1" m="1" x="278"/>
        <item h="1" m="1" x="1086"/>
        <item h="1" m="1" x="215"/>
        <item h="1" m="1" x="1031"/>
        <item h="1" m="1" x="165"/>
        <item h="1" m="1" x="981"/>
        <item h="1" m="1" x="489"/>
        <item h="1" m="1" x="1294"/>
        <item h="1" m="1" x="411"/>
        <item h="1" m="1" x="1215"/>
        <item h="1" m="1" x="331"/>
        <item h="1" m="1" x="1143"/>
        <item h="1" m="1" x="265"/>
        <item h="1" m="1" x="1074"/>
        <item h="1" m="1" x="205"/>
        <item h="1" m="1" x="1024"/>
        <item h="1" m="1" x="556"/>
        <item h="1" m="1" x="1355"/>
        <item h="1" m="1" x="477"/>
        <item h="1" m="1" x="1280"/>
        <item h="1" m="1" x="397"/>
        <item h="1" m="1" x="1201"/>
        <item h="1" m="1" x="319"/>
        <item h="1" m="1" x="1131"/>
        <item h="1" m="1" x="255"/>
        <item h="1" m="1" x="1065"/>
        <item h="1" m="1" x="621"/>
        <item h="1" m="1" x="1416"/>
        <item h="1" m="1" x="1343"/>
        <item h="1" m="1" x="1267"/>
        <item h="1" m="1" x="385"/>
        <item h="1" m="1" x="1191"/>
        <item h="1" m="1" x="310"/>
        <item h="1" m="1" x="1122"/>
        <item h="1" m="1" x="680"/>
        <item h="1" m="1" x="1480"/>
        <item h="1" m="1" x="611"/>
        <item h="1" m="1" x="1406"/>
        <item h="1" m="1" x="532"/>
        <item h="1" m="1" x="1333"/>
        <item h="1" m="1" x="453"/>
        <item h="1" m="1" x="1256"/>
        <item h="1" m="1" x="377"/>
        <item h="1" m="1" x="1182"/>
        <item h="1" m="1" x="729"/>
        <item h="1" m="1" x="1536"/>
        <item h="1" m="1" x="1469"/>
        <item h="1" m="1" x="599"/>
        <item h="1" m="1" x="1396"/>
        <item h="1" m="1" x="523"/>
        <item h="1" m="1" x="1325"/>
        <item h="1" m="1" x="445"/>
        <item h="1" m="1" x="1248"/>
        <item h="1" m="1" x="768"/>
        <item h="1" m="1" x="1578"/>
        <item h="1" m="1" x="718"/>
        <item h="1" m="1" x="1526"/>
        <item h="1" m="1" x="660"/>
        <item h="1" m="1" x="1459"/>
        <item h="1" m="1" x="591"/>
        <item h="1" m="1" x="515"/>
        <item h="1" m="1" x="1318"/>
        <item h="1" m="1" x="365"/>
        <item h="1" m="1" x="1172"/>
        <item h="1" m="1" x="297"/>
        <item h="1" m="1" x="1109"/>
        <item h="1" m="1" x="240"/>
        <item h="1" m="1" x="1051"/>
        <item h="1" m="1" x="185"/>
        <item h="1" m="1" x="999"/>
        <item h="1" m="1" x="141"/>
        <item h="1" m="1" x="957"/>
        <item h="1" m="1" x="432"/>
        <item h="1" m="1" x="1237"/>
        <item h="1" x="25"/>
        <item h="1" m="1" x="1166"/>
        <item h="1" m="1" x="290"/>
        <item h="1" m="1" x="1099"/>
        <item h="1" m="1" x="229"/>
        <item h="1" m="1" x="1041"/>
        <item h="1" m="1" x="176"/>
        <item h="1" m="1" x="990"/>
        <item h="1" m="1" x="498"/>
        <item h="1" m="1" x="425"/>
        <item h="1" m="1" x="1228"/>
        <item h="1" m="1" x="348"/>
        <item h="1" m="1" x="1157"/>
        <item h="1" m="1" x="279"/>
        <item h="1" m="1" x="1087"/>
        <item h="1" m="1" x="216"/>
        <item h="1" m="1" x="1032"/>
        <item h="1" m="1" x="566"/>
        <item h="1" m="1" x="1365"/>
        <item h="1" m="1" x="490"/>
        <item h="1" m="1" x="1295"/>
        <item h="1" m="1" x="332"/>
        <item h="1" m="1" x="1144"/>
        <item h="1" m="1" x="266"/>
        <item h="1" m="1" x="1075"/>
        <item h="1" m="1" x="630"/>
        <item h="1" m="1" x="1427"/>
        <item h="1" m="1" x="557"/>
        <item h="1" m="1" x="1356"/>
        <item h="1" m="1" x="478"/>
        <item h="1" m="1" x="1281"/>
        <item h="1" m="1" x="398"/>
        <item h="1" m="1" x="1202"/>
        <item h="1" m="1" x="320"/>
        <item h="1" m="1" x="1132"/>
        <item h="1" m="1" x="1490"/>
        <item h="1" m="1" x="1417"/>
        <item h="1" m="1" x="544"/>
        <item h="1" m="1" x="1344"/>
        <item h="1" m="1" x="464"/>
        <item h="1" m="1" x="1268"/>
        <item h="1" m="1" x="386"/>
        <item h="1" m="1" x="737"/>
        <item h="1" m="1" x="1545"/>
        <item h="1" m="1" x="681"/>
        <item h="1" m="1" x="1481"/>
        <item h="1" m="1" x="612"/>
        <item h="1" m="1" x="1407"/>
        <item h="1" m="1" x="533"/>
        <item h="1" m="1" x="1334"/>
        <item h="1" m="1" x="454"/>
        <item h="1" m="1" x="1584"/>
        <item h="1" m="1" x="672"/>
        <item h="1" m="1" x="1470"/>
        <item h="1" m="1" x="600"/>
        <item h="1" m="1" x="524"/>
        <item h="1" x="74"/>
        <item h="1" m="1" x="1579"/>
        <item h="1" m="1" x="719"/>
        <item h="1" m="1" x="1527"/>
        <item h="1" m="1" x="661"/>
        <item h="1" m="1" x="1460"/>
        <item h="1" m="1" x="592"/>
        <item h="1" m="1" x="1388"/>
        <item h="1" x="76"/>
        <item h="1" m="1" x="1441"/>
        <item h="1" m="1" x="1442"/>
        <item h="1" m="1" x="1443"/>
        <item h="1" m="1" x="1450"/>
        <item h="1" m="1" x="1467"/>
        <item h="1" m="1" x="1502"/>
        <item h="1" m="1" x="1506"/>
        <item h="1" m="1" x="574"/>
        <item h="1" m="1" x="577"/>
        <item h="1" m="1" x="578"/>
        <item h="1" m="1" x="579"/>
        <item h="1" m="1" x="586"/>
        <item h="1" m="1" x="598"/>
        <item h="1" m="1" x="635"/>
        <item h="1" m="1" x="640"/>
        <item h="1" m="1" x="642"/>
        <item h="1" m="1" x="1374"/>
        <item h="1" m="1" x="1378"/>
        <item h="1" m="1" x="1379"/>
        <item h="1" m="1" x="1415"/>
        <item h="1" m="1" x="1431"/>
        <item h="1" m="1" x="1440"/>
        <item h="1" m="1" x="503"/>
        <item h="1" x="34"/>
        <item h="1" x="46"/>
        <item h="1" x="36"/>
        <item h="1" x="35"/>
        <item h="1" x="40"/>
        <item h="1" x="71"/>
        <item h="1" x="47"/>
        <item h="1" x="37"/>
        <item h="1" x="39"/>
        <item h="1" x="41"/>
        <item h="1" x="72"/>
        <item h="1" x="38"/>
        <item h="1" x="42"/>
        <item h="1" x="50"/>
        <item h="1" x="70"/>
        <item h="1" m="1" x="1689"/>
        <item h="1" m="1" x="1690"/>
        <item h="1" m="1" x="1691"/>
        <item h="1" m="1" x="1692"/>
        <item h="1" m="1" x="852"/>
        <item h="1" m="1" x="853"/>
        <item h="1" m="1" x="854"/>
        <item h="1" m="1" x="856"/>
        <item h="1" m="1" x="857"/>
        <item h="1" m="1" x="858"/>
        <item h="1" x="31"/>
        <item h="1" x="43"/>
        <item h="1" m="1" x="859"/>
        <item h="1" x="4"/>
        <item h="1" x="6"/>
        <item h="1" x="5"/>
        <item h="1" m="1" x="1052"/>
        <item h="1" m="1" x="906"/>
        <item h="1" m="1" x="291"/>
        <item h="1" m="1" x="1100"/>
        <item h="1" m="1" x="230"/>
        <item h="1" m="1" x="1042"/>
        <item h="1" m="1" x="177"/>
        <item h="1" m="1" x="991"/>
        <item h="1" m="1" x="133"/>
        <item h="1" m="1" x="950"/>
        <item h="1" m="1" x="100"/>
        <item h="1" m="1" x="922"/>
        <item h="1" m="1" x="349"/>
        <item h="1" m="1" x="1158"/>
        <item h="1" m="1" x="280"/>
        <item h="1" m="1" x="1088"/>
        <item h="1" m="1" x="217"/>
        <item h="1" m="1" x="166"/>
        <item h="1" m="1" x="982"/>
        <item h="1" m="1" x="126"/>
        <item h="1" m="1" x="944"/>
        <item h="1" m="1" x="412"/>
        <item h="1" m="1" x="1216"/>
        <item h="1" m="1" x="333"/>
        <item h="1" m="1" x="1145"/>
        <item h="1" m="1" x="267"/>
        <item h="1" m="1" x="1076"/>
        <item h="1" m="1" x="206"/>
        <item h="1" m="1" x="1025"/>
        <item h="1" m="1" x="159"/>
        <item h="1" m="1" x="976"/>
        <item h="1" m="1" x="479"/>
        <item h="1" m="1" x="399"/>
        <item h="1" m="1" x="1203"/>
        <item h="1" m="1" x="321"/>
        <item h="1" m="1" x="256"/>
        <item h="1" m="1" x="1066"/>
        <item h="1" m="1" x="200"/>
        <item h="1" m="1" x="1019"/>
        <item h="1" m="1" x="545"/>
        <item h="1" m="1" x="1345"/>
        <item h="1" m="1" x="465"/>
        <item h="1" m="1" x="1269"/>
        <item h="1" m="1" x="387"/>
        <item h="1" m="1" x="1192"/>
        <item h="1" m="1" x="1123"/>
        <item h="1" m="1" x="1061"/>
        <item h="1" m="1" x="1408"/>
        <item h="1" m="1" x="534"/>
        <item h="1" m="1" x="1335"/>
        <item h="1" m="1" x="455"/>
        <item h="1" m="1" x="1257"/>
        <item h="1" m="1" x="378"/>
        <item h="1" m="1" x="1183"/>
        <item h="1" m="1" x="1117"/>
        <item h="1" m="1" x="673"/>
        <item h="1" m="1" x="1471"/>
        <item h="1" m="1" x="601"/>
        <item h="1" m="1" x="1397"/>
        <item h="1" m="1" x="446"/>
        <item h="1" m="1" x="1249"/>
        <item h="1" m="1" x="371"/>
        <item h="1" m="1" x="1177"/>
        <item h="1" m="1" x="720"/>
        <item h="1" m="1" x="1528"/>
        <item h="1" m="1" x="662"/>
        <item h="1" m="1" x="593"/>
        <item h="1" m="1" x="1389"/>
        <item h="1" m="1" x="516"/>
        <item h="1" m="1" x="439"/>
        <item h="1" m="1" x="1245"/>
        <item h="1" m="1" x="762"/>
        <item h="1" m="1" x="1572"/>
        <item h="1" m="1" x="711"/>
        <item h="1" m="1" x="1518"/>
        <item h="1" m="1" x="653"/>
        <item h="1" m="1" x="1451"/>
        <item h="1" m="1" x="587"/>
        <item h="1" m="1" x="1382"/>
        <item h="1" m="1" x="510"/>
        <item h="1" x="48"/>
        <item h="1" m="1" x="360"/>
        <item h="1" m="1" x="1167"/>
        <item h="1" m="1" x="292"/>
        <item h="1" m="1" x="1101"/>
        <item h="1" m="1" x="231"/>
        <item h="1" m="1" x="1043"/>
        <item h="1" m="1" x="178"/>
        <item h="1" m="1" x="992"/>
        <item h="1" m="1" x="134"/>
        <item h="1" m="1" x="951"/>
        <item h="1" m="1" x="426"/>
        <item h="1" m="1" x="1229"/>
        <item h="1" m="1" x="350"/>
        <item h="1" m="1" x="281"/>
        <item h="1" m="1" x="1089"/>
        <item h="1" m="1" x="218"/>
        <item h="1" m="1" x="1033"/>
        <item h="1" m="1" x="167"/>
        <item h="1" m="1" x="983"/>
        <item h="1" m="1" x="491"/>
        <item h="1" m="1" x="1296"/>
        <item h="1" m="1" x="413"/>
        <item h="1" m="1" x="1217"/>
        <item h="1" m="1" x="334"/>
        <item h="1" m="1" x="1146"/>
        <item h="1" m="1" x="268"/>
        <item h="1" m="1" x="1077"/>
        <item h="1" m="1" x="207"/>
        <item h="1" m="1" x="1026"/>
        <item h="1" m="1" x="558"/>
        <item h="1" m="1" x="1357"/>
        <item h="1" m="1" x="480"/>
        <item h="1" m="1" x="1282"/>
        <item h="1" m="1" x="400"/>
        <item h="1" m="1" x="1204"/>
        <item h="1" m="1" x="322"/>
        <item h="1" m="1" x="1133"/>
        <item h="1" m="1" x="257"/>
        <item h="1" m="1" x="1067"/>
        <item h="1" m="1" x="622"/>
        <item h="1" m="1" x="1418"/>
        <item h="1" m="1" x="546"/>
        <item h="1" m="1" x="1346"/>
        <item h="1" m="1" x="466"/>
        <item h="1" m="1" x="1270"/>
        <item h="1" m="1" x="388"/>
        <item h="1" m="1" x="311"/>
        <item h="1" m="1" x="1124"/>
        <item h="1" m="1" x="682"/>
        <item h="1" m="1" x="1482"/>
        <item h="1" m="1" x="613"/>
        <item h="1" m="1" x="1409"/>
        <item h="1" m="1" x="535"/>
        <item h="1" m="1" x="456"/>
        <item h="1" m="1" x="1258"/>
        <item h="1" m="1" x="379"/>
        <item h="1" m="1" x="1184"/>
        <item h="1" m="1" x="730"/>
        <item h="1" m="1" x="1537"/>
        <item h="1" m="1" x="674"/>
        <item h="1" m="1" x="1472"/>
        <item h="1" m="1" x="1398"/>
        <item h="1" m="1" x="525"/>
        <item h="1" m="1" x="1326"/>
        <item h="1" m="1" x="447"/>
        <item h="1" m="1" x="1250"/>
        <item h="1" m="1" x="769"/>
        <item h="1" m="1" x="1580"/>
        <item h="1" m="1" x="721"/>
        <item h="1" m="1" x="1529"/>
        <item h="1" m="1" x="663"/>
        <item h="1" m="1" x="1461"/>
        <item h="1" m="1" x="517"/>
        <item h="1" m="1" x="1319"/>
        <item h="1" m="1" x="795"/>
        <item h="1" m="1" x="1611"/>
        <item h="1" m="1" x="763"/>
        <item h="1" m="1" x="712"/>
        <item h="1" m="1" x="1519"/>
        <item h="1" m="1" x="654"/>
        <item h="1" m="1" x="1452"/>
        <item h="1" m="1" x="1383"/>
        <item h="1" m="1" x="818"/>
        <item h="1" m="1" x="1638"/>
        <item h="1" m="1" x="1606"/>
        <item h="1" m="1" x="755"/>
        <item h="1" m="1" x="1566"/>
        <item h="1" m="1" x="705"/>
        <item h="1" m="1" x="1512"/>
        <item h="1" m="1" x="647"/>
        <item h="1" m="1" x="499"/>
        <item h="1" m="1" x="1306"/>
        <item h="1" m="1" x="427"/>
        <item h="1" m="1" x="1230"/>
        <item h="1" m="1" x="351"/>
        <item h="1" m="1" x="1159"/>
        <item h="1" m="1" x="1090"/>
        <item h="1" m="1" x="219"/>
        <item h="1" m="1" x="1034"/>
        <item h="1" m="1" x="567"/>
        <item h="1" m="1" x="1366"/>
        <item h="1" m="1" x="492"/>
        <item h="1" m="1" x="1297"/>
        <item h="1" m="1" x="414"/>
        <item h="1" m="1" x="335"/>
        <item h="1" m="1" x="1147"/>
        <item h="1" m="1" x="269"/>
        <item h="1" m="1" x="1078"/>
        <item h="1" m="1" x="631"/>
        <item h="1" m="1" x="559"/>
        <item h="1" m="1" x="1358"/>
        <item h="1" m="1" x="481"/>
        <item h="1" m="1" x="1283"/>
        <item h="1" m="1" x="401"/>
        <item h="1" m="1" x="1205"/>
        <item h="1" m="1" x="1134"/>
        <item h="1" m="1" x="689"/>
        <item h="1" m="1" x="1491"/>
        <item h="1" m="1" x="1419"/>
        <item h="1" m="1" x="547"/>
        <item h="1" m="1" x="1347"/>
        <item h="1" m="1" x="467"/>
        <item h="1" m="1" x="1271"/>
        <item h="1" m="1" x="389"/>
        <item h="1" m="1" x="1193"/>
        <item h="1" m="1" x="738"/>
        <item h="1" m="1" x="1546"/>
        <item h="1" m="1" x="683"/>
        <item h="1" m="1" x="1483"/>
        <item h="1" m="1" x="614"/>
        <item h="1" m="1" x="1410"/>
        <item h="1" m="1" x="536"/>
        <item h="1" m="1" x="1336"/>
        <item h="1" m="1" x="457"/>
        <item h="1" m="1" x="1259"/>
        <item h="1" m="1" x="774"/>
        <item h="1" m="1" x="1585"/>
        <item h="1" m="1" x="731"/>
        <item h="1" m="1" x="1538"/>
        <item h="1" m="1" x="675"/>
        <item h="1" m="1" x="1473"/>
        <item h="1" m="1" x="602"/>
        <item h="1" m="1" x="1399"/>
        <item h="1" m="1" x="526"/>
        <item h="1" m="1" x="1327"/>
        <item h="1" m="1" x="798"/>
        <item h="1" m="1" x="770"/>
        <item h="1" m="1" x="1581"/>
        <item h="1" m="1" x="722"/>
        <item h="1" m="1" x="664"/>
        <item h="1" m="1" x="1462"/>
        <item h="1" m="1" x="594"/>
        <item h="1" m="1" x="1390"/>
        <item h="1" m="1" x="820"/>
        <item h="1" m="1" x="1641"/>
        <item h="1" m="1" x="796"/>
        <item h="1" m="1" x="1612"/>
        <item h="1" m="1" x="764"/>
        <item h="1" m="1" x="1573"/>
        <item h="1" m="1" x="713"/>
        <item h="1" m="1" x="1520"/>
        <item h="1" m="1" x="655"/>
        <item h="1" m="1" x="1453"/>
        <item h="1" m="1" x="838"/>
        <item h="1" m="1" x="1659"/>
        <item h="1" m="1" x="819"/>
        <item h="1" m="1" x="1639"/>
        <item h="1" m="1" x="792"/>
        <item h="1" m="1" x="1607"/>
        <item h="1" m="1" x="756"/>
        <item h="1" m="1" x="1567"/>
        <item h="1" m="1" x="706"/>
        <item h="1" m="1" x="1513"/>
        <item h="1" m="1" x="848"/>
        <item h="1" m="1" x="1677"/>
        <item h="1" m="1" x="837"/>
        <item h="1" m="1" x="815"/>
        <item h="1" m="1" x="1634"/>
        <item h="1" m="1" x="788"/>
        <item h="1" m="1" x="1603"/>
        <item h="1" m="1" x="752"/>
        <item h="1" m="1" x="1562"/>
        <item h="1" m="1" x="636"/>
        <item h="1" m="1" x="1432"/>
        <item h="1" m="1" x="568"/>
        <item h="1" m="1" x="493"/>
        <item h="1" m="1" x="1298"/>
        <item h="1" m="1" x="415"/>
        <item h="1" m="1" x="1218"/>
        <item h="1" m="1" x="336"/>
        <item h="1" m="1" x="1148"/>
        <item h="1" m="1" x="694"/>
        <item h="1" m="1" x="1498"/>
        <item h="1" m="1" x="560"/>
        <item h="1" m="1" x="482"/>
        <item h="1" m="1" x="1284"/>
        <item h="1" m="1" x="402"/>
        <item h="1" m="1" x="1206"/>
        <item h="1" m="1" x="742"/>
        <item h="1" m="1" x="1550"/>
        <item h="1" m="1" x="1492"/>
        <item h="1" m="1" x="623"/>
        <item h="1" m="1" x="1420"/>
        <item h="1" m="1" x="548"/>
        <item h="1" m="1" x="684"/>
        <item h="1" m="1" x="1484"/>
        <item h="1" m="1" x="1619"/>
        <item h="1" m="1" x="775"/>
        <item h="1" m="1" x="1586"/>
        <item h="1" m="1" x="732"/>
        <item h="1" m="1" x="1539"/>
        <item h="1" m="1" x="676"/>
        <item h="1" m="1" x="1474"/>
        <item h="1" m="1" x="603"/>
        <item h="1" m="1" x="1400"/>
        <item h="1" m="1" x="823"/>
        <item h="1" m="1" x="1643"/>
        <item h="1" m="1" x="799"/>
        <item h="1" m="1" x="1616"/>
        <item h="1" x="73"/>
        <item h="1" m="1" x="1582"/>
        <item h="1" m="1" x="723"/>
        <item h="1" m="1" x="1530"/>
        <item h="1" m="1" x="665"/>
        <item h="1" m="1" x="1463"/>
        <item h="1" m="1" x="839"/>
        <item h="1" m="1" x="1631"/>
        <item h="1" m="1" x="1285"/>
        <item h="1" m="1" x="780"/>
        <item h="1" m="1" x="1593"/>
        <item h="1" m="1" x="743"/>
        <item h="1" m="1" x="1551"/>
        <item h="1" m="1" x="690"/>
        <item h="1" m="1" x="1493"/>
        <item h="1" m="1" x="624"/>
        <item h="1" m="1" x="1623"/>
        <item h="1" m="1" x="1704"/>
        <item h="1" m="1" x="1102"/>
        <item h="1" m="1" x="232"/>
        <item h="1" m="1" x="1044"/>
        <item h="1" m="1" x="179"/>
        <item h="1" m="1" x="993"/>
        <item h="1" m="1" x="135"/>
        <item h="1" m="1" x="952"/>
        <item h="1" m="1" x="101"/>
        <item h="1" m="1" x="923"/>
        <item h="1" m="1" x="352"/>
        <item h="1" m="1" x="1160"/>
        <item h="1" m="1" x="282"/>
        <item h="1" m="1" x="1091"/>
        <item h="1" m="1" x="220"/>
        <item h="1" m="1" x="168"/>
        <item h="1" m="1" x="984"/>
        <item h="1" m="1" x="127"/>
        <item h="1" m="1" x="945"/>
        <item h="1" m="1" x="416"/>
        <item h="1" m="1" x="1219"/>
        <item h="1" m="1" x="337"/>
        <item h="1" m="1" x="1149"/>
        <item h="1" m="1" x="270"/>
        <item h="1" m="1" x="1079"/>
        <item h="1" m="1" x="208"/>
        <item h="1" m="1" x="1027"/>
        <item h="1" m="1" x="160"/>
        <item h="1" m="1" x="977"/>
        <item h="1" m="1" x="483"/>
        <item h="1" m="1" x="1286"/>
        <item h="1" m="1" x="403"/>
        <item h="1" m="1" x="1207"/>
        <item h="1" m="1" x="323"/>
        <item h="1" m="1" x="1135"/>
        <item h="1" m="1" x="258"/>
        <item h="1" m="1" x="1068"/>
        <item h="1" m="1" x="201"/>
        <item h="1" m="1" x="1020"/>
        <item h="1" m="1" x="549"/>
        <item h="1" m="1" x="1348"/>
        <item h="1" m="1" x="468"/>
        <item h="1" m="1" x="1272"/>
        <item h="1" m="1" x="390"/>
        <item h="1" m="1" x="1194"/>
        <item h="1" m="1" x="312"/>
        <item h="1" m="1" x="1125"/>
        <item h="1" m="1" x="250"/>
        <item h="1" x="69"/>
        <item h="1" m="1" x="615"/>
        <item h="1" m="1" x="537"/>
        <item h="1" m="1" x="1337"/>
        <item h="1" m="1" x="458"/>
        <item h="1" m="1" x="1260"/>
        <item h="1" m="1" x="1185"/>
        <item h="1" m="1" x="305"/>
        <item h="1" m="1" x="1118"/>
        <item h="1" m="1" x="677"/>
        <item h="1" m="1" x="1475"/>
        <item h="1" m="1" x="604"/>
        <item h="1" m="1" x="1401"/>
        <item h="1" m="1" x="527"/>
        <item h="1" m="1" x="1328"/>
        <item h="1" m="1" x="448"/>
        <item h="1" m="1" x="1251"/>
        <item h="1" m="1" x="372"/>
        <item h="1" m="1" x="1178"/>
        <item h="1" m="1" x="724"/>
        <item h="1" m="1" x="1531"/>
        <item h="1" m="1" x="666"/>
        <item h="1" m="1" x="595"/>
        <item h="1" m="1" x="1391"/>
        <item h="1" m="1" x="518"/>
        <item h="1" m="1" x="1320"/>
        <item h="1" m="1" x="440"/>
        <item h="1" m="1" x="765"/>
        <item h="1" m="1" x="1574"/>
        <item h="1" m="1" x="714"/>
        <item h="1" m="1" x="1521"/>
        <item h="1" m="1" x="656"/>
        <item h="1" m="1" x="1454"/>
        <item h="1" m="1" x="588"/>
        <item h="1" m="1" x="1384"/>
        <item h="1" m="1" x="511"/>
        <item h="1" m="1" x="1315"/>
        <item h="1" m="1" x="793"/>
        <item h="1" m="1" x="757"/>
        <item h="1" m="1" x="1568"/>
        <item h="1" m="1" x="707"/>
        <item h="1" m="1" x="1514"/>
        <item h="1" m="1" x="648"/>
        <item h="1" m="1" x="1446"/>
        <item h="1" m="1" x="582"/>
        <item h="1" m="1" x="428"/>
        <item h="1" m="1" x="1231"/>
        <item h="1" m="1" x="353"/>
        <item h="1" m="1" x="1161"/>
        <item h="1" m="1" x="283"/>
        <item h="1" m="1" x="1092"/>
        <item h="1" m="1" x="221"/>
        <item h="1" m="1" x="1035"/>
        <item h="1" m="1" x="169"/>
        <item h="1" m="1" x="985"/>
        <item h="1" m="1" x="494"/>
        <item h="1" m="1" x="1299"/>
        <item h="1" m="1" x="417"/>
        <item h="1" m="1" x="1220"/>
        <item h="1" m="1" x="338"/>
        <item h="1" m="1" x="1150"/>
        <item h="1" m="1" x="271"/>
        <item h="1" m="1" x="1080"/>
        <item h="1" m="1" x="209"/>
        <item h="1" m="1" x="1028"/>
        <item h="1" m="1" x="561"/>
        <item h="1" m="1" x="1359"/>
        <item h="1" m="1" x="484"/>
        <item h="1" m="1" x="1287"/>
        <item h="1" m="1" x="404"/>
        <item h="1" m="1" x="1208"/>
        <item h="1" m="1" x="324"/>
        <item h="1" m="1" x="1136"/>
        <item h="1" m="1" x="259"/>
        <item h="1" m="1" x="1069"/>
        <item h="1" m="1" x="625"/>
        <item h="1" m="1" x="1421"/>
        <item h="1" m="1" x="550"/>
        <item h="1" m="1" x="1349"/>
        <item h="1" m="1" x="469"/>
        <item h="1" m="1" x="1273"/>
        <item h="1" m="1" x="391"/>
        <item h="1" m="1" x="1195"/>
        <item h="1" m="1" x="313"/>
        <item h="1" m="1" x="1126"/>
        <item h="1" m="1" x="685"/>
        <item h="1" m="1" x="538"/>
        <item h="1" m="1" x="459"/>
        <item h="1" m="1" x="1261"/>
        <item h="1" m="1" x="1186"/>
        <item h="1" m="1" x="733"/>
        <item h="1" m="1" x="1540"/>
        <item h="1" m="1" x="725"/>
        <item h="1" x="45"/>
        <item h="1" x="44"/>
        <item h="1" m="1" x="287"/>
        <item h="1" m="1" x="1096"/>
        <item h="1" m="1" x="226"/>
        <item h="1" m="1" x="1039"/>
        <item h="1" m="1" x="173"/>
        <item h="1" m="1" x="130"/>
        <item h="1" m="1" x="947"/>
        <item h="1" m="1" x="98"/>
        <item h="1" m="1" x="1226"/>
        <item h="1" m="1" x="344"/>
        <item h="1" m="1" x="1154"/>
        <item h="1" m="1" x="276"/>
        <item h="1" m="1" x="1084"/>
        <item h="1" m="1" x="213"/>
        <item h="1" m="1" x="163"/>
        <item h="1" m="1" x="978"/>
        <item h="1" m="1" x="124"/>
        <item h="1" m="1" x="1293"/>
        <item h="1" m="1" x="410"/>
        <item h="1" m="1" x="1213"/>
        <item h="1" m="1" x="329"/>
        <item h="1" m="1" x="1140"/>
        <item h="1" m="1" x="263"/>
        <item h="1" m="1" x="1072"/>
        <item h="1" m="1" x="204"/>
        <item h="1" m="1" x="1022"/>
        <item h="1" m="1" x="157"/>
        <item h="1" m="1" x="1354"/>
        <item h="1" m="1" x="474"/>
        <item h="1" m="1" x="1277"/>
        <item h="1" x="23"/>
        <item h="1" m="1" x="1198"/>
        <item h="1" m="1" x="316"/>
        <item h="1" m="1" x="1128"/>
        <item h="1" m="1" x="252"/>
        <item h="1" m="1" x="1062"/>
        <item h="1" m="1" x="197"/>
        <item h="1" m="1" x="1413"/>
        <item h="1" x="24"/>
        <item h="1" m="1" x="1339"/>
        <item h="1" m="1" x="460"/>
        <item h="1" m="1" x="1263"/>
        <item h="1" m="1" x="381"/>
        <item h="1" m="1" x="1187"/>
        <item h="1" m="1" x="306"/>
        <item h="1" m="1" x="1119"/>
        <item h="1" m="1" x="247"/>
        <item h="1" m="1" x="1477"/>
        <item h="1" m="1" x="607"/>
        <item h="1" m="1" x="1402"/>
        <item h="1" m="1" x="528"/>
        <item h="1" m="1" x="1329"/>
        <item h="1" m="1" x="449"/>
        <item h="1" m="1" x="1252"/>
        <item h="1" m="1" x="373"/>
        <item h="1" m="1" x="1179"/>
        <item h="1" m="1" x="302"/>
        <item h="1" m="1" x="1533"/>
        <item h="1" m="1" x="668"/>
        <item h="1" m="1" x="1464"/>
        <item h="1" m="1" x="596"/>
        <item h="1" m="1" x="1392"/>
        <item h="1" m="1" x="519"/>
        <item h="1" m="1" x="1321"/>
        <item h="1" m="1" x="441"/>
        <item h="1" m="1" x="1246"/>
        <item h="1" m="1" x="368"/>
        <item h="1" m="1" x="1575"/>
        <item h="1" m="1" x="715"/>
        <item h="1" m="1" x="1522"/>
        <item h="1" m="1" x="657"/>
        <item h="1" m="1" x="1455"/>
        <item h="1" x="77"/>
        <item h="1" m="1" x="1385"/>
        <item h="1" m="1" x="512"/>
        <item h="1" m="1" x="1316"/>
        <item h="1" m="1" x="437"/>
        <item h="1" m="1" x="1608"/>
        <item h="1" m="1" x="758"/>
        <item h="1" m="1" x="1569"/>
        <item h="1" m="1" x="708"/>
        <item h="1" m="1" x="1515"/>
        <item h="1" m="1" x="649"/>
        <item h="1" m="1" x="1447"/>
        <item h="1" m="1" x="583"/>
        <item h="1" m="1" x="1380"/>
        <item h="1" m="1" x="508"/>
        <item h="1" m="1" x="1635"/>
        <item h="1" m="1" x="789"/>
        <item h="1" m="1" x="1563"/>
        <item h="1" m="1" x="702"/>
        <item h="1" m="1" x="1510"/>
        <item h="1" m="1" x="644"/>
        <item h="1" m="1" x="1444"/>
        <item h="1" m="1" x="580"/>
        <item h="1" m="1" x="1305"/>
        <item h="1" m="1" x="423"/>
        <item h="1" m="1" x="345"/>
        <item h="1" m="1" x="1141"/>
        <item h="1" m="1" x="619"/>
        <item h="1" m="1" x="1668"/>
        <item h="1" m="1" x="830"/>
        <item h="1" m="1" x="1649"/>
        <item h="1" m="1" x="806"/>
        <item h="1" m="1" x="842"/>
        <item h="1" m="1" x="1666"/>
        <item h="1" m="1" x="829"/>
        <item h="1" m="1" x="1626"/>
        <item h="1" m="1" x="1702"/>
        <item h="1" m="1" x="920"/>
        <item h="1" m="1" x="1698"/>
        <item h="1" m="1" x="1508"/>
        <item h="1" x="32"/>
        <item h="1" x="33"/>
        <item x="7"/>
        <item x="8"/>
        <item h="1" m="1" x="974"/>
        <item h="1" m="1" x="975"/>
        <item h="1" m="1" x="979"/>
        <item h="1" m="1" x="996"/>
        <item h="1" m="1" x="1010"/>
        <item h="1" m="1" x="1015"/>
        <item h="1" m="1" x="1016"/>
        <item h="1" m="1" x="1017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1693"/>
        <item h="1" m="1" x="1694"/>
        <item h="1" m="1" x="1695"/>
        <item h="1" m="1" x="1696"/>
        <item h="1" m="1" x="1697"/>
        <item h="1" m="1" x="1699"/>
        <item h="1" m="1" x="1700"/>
        <item h="1" m="1" x="1701"/>
        <item h="1" m="1" x="860"/>
        <item h="1" m="1" x="861"/>
        <item h="1" m="1" x="475"/>
        <item h="1" m="1" x="1278"/>
        <item h="1" m="1" x="395"/>
        <item h="1" m="1" x="1199"/>
        <item h="1" m="1" x="317"/>
        <item h="1" m="1" x="1129"/>
        <item h="1" m="1" x="253"/>
        <item h="1" m="1" x="1063"/>
        <item h="1" m="1" x="198"/>
        <item h="1" m="1" x="1414"/>
        <item h="1" m="1" x="541"/>
        <item h="1" m="1" x="824"/>
        <item h="1" m="1" x="1340"/>
        <item h="1" m="1" x="461"/>
        <item h="1" m="1" x="1264"/>
        <item h="1" m="1" x="382"/>
        <item h="1" m="1" x="1188"/>
        <item h="1" m="1" x="307"/>
        <item h="1" m="1" x="1120"/>
        <item h="1" m="1" x="248"/>
        <item h="1" m="1" x="1478"/>
        <item h="1" m="1" x="608"/>
        <item h="1" m="1" x="1403"/>
        <item h="1" m="1" x="529"/>
        <item h="1" m="1" x="1330"/>
        <item h="1" m="1" x="450"/>
        <item h="1" m="1" x="1253"/>
        <item h="1" m="1" x="374"/>
        <item h="1" m="1" x="1180"/>
        <item h="1" m="1" x="303"/>
        <item h="1" m="1" x="1534"/>
        <item h="1" m="1" x="669"/>
        <item h="1" m="1" x="1465"/>
        <item h="1" m="1" x="597"/>
        <item h="1" m="1" x="1393"/>
        <item h="1" m="1" x="520"/>
        <item h="1" m="1" x="1322"/>
        <item h="1" m="1" x="442"/>
        <item h="1" x="21"/>
        <item h="1" m="1" x="369"/>
        <item h="1" m="1" x="1576"/>
        <item h="1" m="1" x="716"/>
        <item h="1" m="1" x="1523"/>
        <item h="1" m="1" x="658"/>
        <item h="1" m="1" x="1456"/>
        <item h="1" m="1" x="589"/>
        <item h="1" m="1" x="1386"/>
        <item h="1" m="1" x="513"/>
        <item h="1" m="1" x="1317"/>
        <item h="1" m="1" x="438"/>
        <item h="1" m="1" x="1609"/>
        <item h="1" m="1" x="759"/>
        <item h="1" m="1" x="1570"/>
        <item h="1" m="1" x="709"/>
        <item h="1" m="1" x="1516"/>
        <item h="1" m="1" x="650"/>
        <item h="1" m="1" x="1448"/>
        <item h="1" m="1" x="584"/>
        <item h="1" m="1" x="1381"/>
        <item h="1" m="1" x="509"/>
        <item h="1" m="1" x="1636"/>
        <item h="1" m="1" x="790"/>
        <item h="1" m="1" x="1604"/>
        <item h="1" m="1" x="753"/>
        <item h="1" m="1" x="1564"/>
        <item h="1" m="1" x="703"/>
        <item h="1" x="49"/>
        <item h="1" m="1" x="645"/>
        <item h="1" m="1" x="1445"/>
        <item h="1" m="1" x="581"/>
        <item h="1" m="1" x="1655"/>
        <item h="1" m="1" x="813"/>
        <item h="1" m="1" x="1632"/>
        <item h="1" m="1" x="786"/>
        <item h="1" m="1" x="1601"/>
        <item h="1" m="1" x="750"/>
        <item h="1" m="1" x="1560"/>
        <item h="1" m="1" x="700"/>
        <item h="1" m="1" x="1509"/>
        <item h="1" m="1" x="643"/>
        <item h="1" m="1" x="1674"/>
        <item h="1" m="1" x="834"/>
        <item h="1" m="1" x="1653"/>
        <item h="1" m="1" x="811"/>
        <item h="1" m="1" x="1629"/>
        <item h="1" m="1" x="783"/>
        <item h="1" m="1" x="1599"/>
        <item h="1" m="1" x="748"/>
        <item h="1" m="1" x="1559"/>
        <item h="1" m="1" x="699"/>
        <item h="1" m="1" x="1682"/>
        <item h="1" m="1" x="844"/>
        <item h="1" m="1" x="1673"/>
        <item h="1" m="1" x="833"/>
        <item h="1" m="1" x="1651"/>
        <item h="1" m="1" x="809"/>
        <item h="1" m="1" x="1628"/>
        <item h="1" m="1" x="782"/>
        <item h="1" m="1" x="1598"/>
        <item h="1" m="1" x="747"/>
        <item h="1" m="1" x="1489"/>
        <item h="1" m="1" x="620"/>
        <item h="1" x="20"/>
        <item h="1" m="1" x="542"/>
        <item h="1" m="1" x="1341"/>
        <item h="1" m="1" x="462"/>
        <item h="1" m="1" x="1265"/>
        <item h="1" m="1" x="383"/>
        <item h="1" m="1" x="1189"/>
        <item h="1" m="1" x="308"/>
        <item h="1" m="1" x="1544"/>
        <item h="1" m="1" x="1479"/>
        <item h="1" m="1" x="609"/>
        <item h="1" m="1" x="1404"/>
        <item h="1" m="1" x="530"/>
        <item h="1" m="1" x="1331"/>
        <item h="1" m="1" x="451"/>
        <item h="1" m="1" x="1254"/>
        <item h="1" m="1" x="375"/>
        <item h="1" x="26"/>
        <item h="1" m="1" x="728"/>
        <item h="1" m="1" x="1535"/>
        <item h="1" m="1" x="670"/>
        <item h="1" m="1" x="1466"/>
        <item h="1" m="1" x="1394"/>
        <item h="1" m="1" x="521"/>
        <item h="1" m="1" x="1323"/>
        <item h="1" m="1" x="443"/>
        <item h="1" m="1" x="1614"/>
        <item h="1" m="1" x="767"/>
        <item h="1" m="1" x="1577"/>
        <item h="1" m="1" x="717"/>
        <item h="1" m="1" x="1524"/>
        <item h="1" m="1" x="659"/>
        <item h="1" m="1" x="1457"/>
        <item h="1" m="1" x="590"/>
        <item h="1" m="1" x="1387"/>
        <item h="1" m="1" x="514"/>
        <item h="1" m="1" x="1640"/>
        <item h="1" m="1" x="794"/>
        <item h="1" m="1" x="1610"/>
        <item h="1" m="1" x="760"/>
        <item h="1" m="1" x="1571"/>
        <item h="1" m="1" x="710"/>
        <item h="1" m="1" x="1517"/>
        <item h="1" m="1" x="651"/>
        <item h="1" m="1" x="1449"/>
        <item h="1" m="1" x="585"/>
        <item h="1" m="1" x="1658"/>
        <item h="1" m="1" x="817"/>
        <item h="1" m="1" x="1637"/>
        <item h="1" m="1" x="791"/>
        <item h="1" m="1" x="1605"/>
        <item h="1" m="1" x="754"/>
        <item h="1" m="1" x="1565"/>
        <item h="1" m="1" x="704"/>
        <item h="1" m="1" x="1511"/>
        <item h="1" m="1" x="646"/>
        <item h="1" m="1" x="1676"/>
        <item h="1" m="1" x="836"/>
        <item h="1" m="1" x="1656"/>
        <item h="1" m="1" x="814"/>
        <item h="1" m="1" x="1633"/>
        <item h="1" m="1" x="787"/>
        <item h="1" m="1" x="1602"/>
        <item h="1" m="1" x="751"/>
        <item h="1" m="1" x="1561"/>
        <item h="1" m="1" x="701"/>
        <item h="1" m="1" x="1684"/>
        <item h="1" m="1" x="847"/>
        <item h="1" m="1" x="1675"/>
        <item h="1" m="1" x="835"/>
        <item h="1" m="1" x="1654"/>
        <item h="1" m="1" x="812"/>
        <item h="1" m="1" x="1630"/>
        <item h="1" m="1" x="784"/>
        <item h="1" m="1" x="1600"/>
        <item h="1" m="1" x="749"/>
        <item h="1" m="1" x="845"/>
        <item h="1" m="1" x="855"/>
        <item h="1" m="1" x="1615"/>
        <item h="1" m="1" x="1525"/>
        <item h="1" m="1" x="1458"/>
        <item h="1" m="1" x="761"/>
        <item h="1" m="1" x="652"/>
        <item h="1" x="75"/>
      </items>
    </pivotField>
    <pivotField axis="axisRow" compact="0" outline="0" showAll="0" sortType="ascending" defaultSubtotal="0">
      <items count="1894">
        <item x="75"/>
        <item m="1" x="1103"/>
        <item m="1" x="291"/>
        <item m="1" x="1377"/>
        <item m="1" x="1249"/>
        <item m="1" x="1608"/>
        <item m="1" x="703"/>
        <item m="1" x="1723"/>
        <item m="1" x="1632"/>
        <item m="1" x="303"/>
        <item m="1" x="1879"/>
        <item m="1" x="1881"/>
        <item m="1" x="557"/>
        <item m="1" x="224"/>
        <item m="1" x="784"/>
        <item m="1" x="1675"/>
        <item m="1" x="127"/>
        <item m="1" x="511"/>
        <item m="1" x="1145"/>
        <item m="1" x="1806"/>
        <item x="51"/>
        <item m="1" x="1158"/>
        <item m="1" x="937"/>
        <item m="1" x="915"/>
        <item m="1" x="781"/>
        <item m="1" x="352"/>
        <item m="1" x="1024"/>
        <item m="1" x="1223"/>
        <item m="1" x="1073"/>
        <item m="1" x="1186"/>
        <item m="1" x="478"/>
        <item m="1" x="861"/>
        <item m="1" x="1429"/>
        <item m="1" x="1452"/>
        <item m="1" x="1023"/>
        <item m="1" x="1325"/>
        <item m="1" x="570"/>
        <item m="1" x="1268"/>
        <item m="1" x="1784"/>
        <item m="1" x="1769"/>
        <item m="1" x="618"/>
        <item m="1" x="399"/>
        <item m="1" x="1518"/>
        <item m="1" x="1271"/>
        <item m="1" x="442"/>
        <item m="1" x="831"/>
        <item m="1" x="1887"/>
        <item m="1" x="1739"/>
        <item m="1" x="609"/>
        <item m="1" x="1668"/>
        <item m="1" x="1758"/>
        <item m="1" x="1702"/>
        <item m="1" x="492"/>
        <item m="1" x="164"/>
        <item m="1" x="443"/>
        <item m="1" x="509"/>
        <item m="1" x="490"/>
        <item m="1" x="1808"/>
        <item m="1" x="484"/>
        <item m="1" x="612"/>
        <item m="1" x="756"/>
        <item m="1" x="1384"/>
        <item m="1" x="1364"/>
        <item m="1" x="109"/>
        <item m="1" x="728"/>
        <item m="1" x="606"/>
        <item m="1" x="1093"/>
        <item m="1" x="852"/>
        <item m="1" x="1489"/>
        <item m="1" x="1048"/>
        <item m="1" x="89"/>
        <item m="1" x="1610"/>
        <item m="1" x="151"/>
        <item m="1" x="635"/>
        <item m="1" x="1892"/>
        <item m="1" x="429"/>
        <item m="1" x="374"/>
        <item m="1" x="990"/>
        <item m="1" x="1729"/>
        <item m="1" x="723"/>
        <item m="1" x="545"/>
        <item m="1" x="794"/>
        <item m="1" x="1094"/>
        <item m="1" x="599"/>
        <item m="1" x="1809"/>
        <item m="1" x="1397"/>
        <item m="1" x="754"/>
        <item m="1" x="1891"/>
        <item m="1" x="1534"/>
        <item m="1" x="1238"/>
        <item m="1" x="697"/>
        <item m="1" x="660"/>
        <item m="1" x="468"/>
        <item m="1" x="143"/>
        <item m="1" x="1270"/>
        <item m="1" x="535"/>
        <item m="1" x="691"/>
        <item x="55"/>
        <item m="1" x="1553"/>
        <item m="1" x="966"/>
        <item m="1" x="1488"/>
        <item x="24"/>
        <item m="1" x="1734"/>
        <item m="1" x="866"/>
        <item m="1" x="1888"/>
        <item m="1" x="1768"/>
        <item m="1" x="1839"/>
        <item m="1" x="1486"/>
        <item m="1" x="624"/>
        <item m="1" x="135"/>
        <item m="1" x="1653"/>
        <item m="1" x="1495"/>
        <item m="1" x="1827"/>
        <item m="1" x="759"/>
        <item m="1" x="958"/>
        <item m="1" x="1477"/>
        <item m="1" x="1301"/>
        <item m="1" x="1539"/>
        <item x="56"/>
        <item m="1" x="964"/>
        <item m="1" x="1682"/>
        <item m="1" x="117"/>
        <item m="1" x="1467"/>
        <item m="1" x="1192"/>
        <item m="1" x="746"/>
        <item m="1" x="1410"/>
        <item m="1" x="273"/>
        <item m="1" x="88"/>
        <item m="1" x="1264"/>
        <item m="1" x="1203"/>
        <item m="1" x="195"/>
        <item m="1" x="764"/>
        <item m="1" x="278"/>
        <item m="1" x="90"/>
        <item m="1" x="1797"/>
        <item m="1" x="1802"/>
        <item m="1" x="1206"/>
        <item m="1" x="1782"/>
        <item m="1" x="1470"/>
        <item m="1" x="1078"/>
        <item x="9"/>
        <item m="1" x="1849"/>
        <item m="1" x="237"/>
        <item m="1" x="81"/>
        <item m="1" x="307"/>
        <item m="1" x="1696"/>
        <item m="1" x="1244"/>
        <item m="1" x="1444"/>
        <item m="1" x="1356"/>
        <item m="1" x="1601"/>
        <item m="1" x="415"/>
        <item m="1" x="656"/>
        <item m="1" x="819"/>
        <item m="1" x="469"/>
        <item m="1" x="1057"/>
        <item m="1" x="401"/>
        <item m="1" x="823"/>
        <item m="1" x="1561"/>
        <item m="1" x="836"/>
        <item m="1" x="641"/>
        <item m="1" x="83"/>
        <item m="1" x="1424"/>
        <item m="1" x="1147"/>
        <item m="1" x="1628"/>
        <item m="1" x="788"/>
        <item m="1" x="1566"/>
        <item m="1" x="397"/>
        <item m="1" x="1417"/>
        <item m="1" x="675"/>
        <item m="1" x="971"/>
        <item m="1" x="1807"/>
        <item x="25"/>
        <item m="1" x="601"/>
        <item m="1" x="208"/>
        <item m="1" x="1688"/>
        <item m="1" x="1511"/>
        <item m="1" x="680"/>
        <item m="1" x="747"/>
        <item m="1" x="1071"/>
        <item m="1" x="498"/>
        <item m="1" x="1876"/>
        <item m="1" x="1230"/>
        <item m="1" x="957"/>
        <item m="1" x="1584"/>
        <item m="1" x="621"/>
        <item m="1" x="364"/>
        <item m="1" x="1786"/>
        <item m="1" x="1742"/>
        <item m="1" x="1747"/>
        <item m="1" x="466"/>
        <item m="1" x="1727"/>
        <item m="1" x="1493"/>
        <item m="1" x="758"/>
        <item m="1" x="186"/>
        <item m="1" x="715"/>
        <item m="1" x="594"/>
        <item m="1" x="1144"/>
        <item m="1" x="1621"/>
        <item m="1" x="1234"/>
        <item m="1" x="951"/>
        <item m="1" x="1152"/>
        <item m="1" x="1582"/>
        <item m="1" x="1874"/>
        <item m="1" x="279"/>
        <item m="1" x="927"/>
        <item m="1" x="474"/>
        <item m="1" x="929"/>
        <item m="1" x="1001"/>
        <item m="1" x="1771"/>
        <item m="1" x="550"/>
        <item m="1" x="888"/>
        <item m="1" x="1375"/>
        <item m="1" x="739"/>
        <item m="1" x="919"/>
        <item m="1" x="897"/>
        <item m="1" x="314"/>
        <item m="1" x="912"/>
        <item m="1" x="580"/>
        <item m="1" x="190"/>
        <item m="1" x="1159"/>
        <item m="1" x="1326"/>
        <item m="1" x="1755"/>
        <item m="1" x="1303"/>
        <item m="1" x="1860"/>
        <item m="1" x="706"/>
        <item m="1" x="1402"/>
        <item m="1" x="1196"/>
        <item m="1" x="1106"/>
        <item m="1" x="271"/>
        <item m="1" x="659"/>
        <item m="1" x="1657"/>
        <item m="1" x="623"/>
        <item m="1" x="130"/>
        <item m="1" x="891"/>
        <item m="1" x="1394"/>
        <item m="1" x="340"/>
        <item m="1" x="287"/>
        <item m="1" x="859"/>
        <item x="4"/>
        <item m="1" x="1399"/>
        <item m="1" x="661"/>
        <item m="1" x="1317"/>
        <item m="1" x="1006"/>
        <item m="1" x="1754"/>
        <item m="1" x="202"/>
        <item m="1" x="1741"/>
        <item m="1" x="1381"/>
        <item m="1" x="362"/>
        <item m="1" x="977"/>
        <item m="1" x="591"/>
        <item m="1" x="745"/>
        <item m="1" x="1686"/>
        <item m="1" x="1772"/>
        <item m="1" x="1603"/>
        <item m="1" x="892"/>
        <item m="1" x="1298"/>
        <item m="1" x="454"/>
        <item m="1" x="896"/>
        <item m="1" x="760"/>
        <item m="1" x="272"/>
        <item m="1" x="1405"/>
        <item m="1" x="372"/>
        <item x="69"/>
        <item m="1" x="678"/>
        <item m="1" x="1618"/>
        <item m="1" x="679"/>
        <item m="1" x="992"/>
        <item m="1" x="1609"/>
        <item m="1" x="525"/>
        <item m="1" x="696"/>
        <item m="1" x="330"/>
        <item m="1" x="148"/>
        <item m="1" x="1155"/>
        <item m="1" x="1352"/>
        <item m="1" x="1172"/>
        <item m="1" x="959"/>
        <item m="1" x="281"/>
        <item m="1" x="858"/>
        <item m="1" x="779"/>
        <item m="1" x="206"/>
        <item m="1" x="548"/>
        <item m="1" x="1201"/>
        <item m="1" x="1527"/>
        <item m="1" x="435"/>
        <item m="1" x="1309"/>
        <item m="1" x="1261"/>
        <item m="1" x="577"/>
        <item m="1" x="1367"/>
        <item m="1" x="1177"/>
        <item m="1" x="222"/>
        <item m="1" x="738"/>
        <item m="1" x="569"/>
        <item m="1" x="1060"/>
        <item m="1" x="1568"/>
        <item m="1" x="299"/>
        <item m="1" x="400"/>
        <item m="1" x="153"/>
        <item m="1" x="552"/>
        <item m="1" x="1882"/>
        <item m="1" x="1123"/>
        <item m="1" x="244"/>
        <item m="1" x="1676"/>
        <item m="1" x="1585"/>
        <item m="1" x="1328"/>
        <item m="1" x="615"/>
        <item m="1" x="457"/>
        <item m="1" x="931"/>
        <item m="1" x="1142"/>
        <item m="1" x="857"/>
        <item m="1" x="258"/>
        <item m="1" x="1589"/>
        <item m="1" x="1684"/>
        <item m="1" x="986"/>
        <item m="1" x="228"/>
        <item m="1" x="95"/>
        <item m="1" x="1064"/>
        <item m="1" x="1481"/>
        <item m="1" x="962"/>
        <item m="1" x="965"/>
        <item m="1" x="982"/>
        <item m="1" x="698"/>
        <item m="1" x="1475"/>
        <item m="1" x="1184"/>
        <item m="1" x="1597"/>
        <item m="1" x="353"/>
        <item m="1" x="1801"/>
        <item m="1" x="849"/>
        <item m="1" x="1191"/>
        <item m="1" x="1025"/>
        <item m="1" x="136"/>
        <item m="1" x="1590"/>
        <item m="1" x="346"/>
        <item m="1" x="727"/>
        <item m="1" x="1031"/>
        <item m="1" x="522"/>
        <item m="1" x="1334"/>
        <item m="1" x="705"/>
        <item m="1" x="1393"/>
        <item m="1" x="1880"/>
        <item m="1" x="1862"/>
        <item m="1" x="1716"/>
        <item m="1" x="1066"/>
        <item m="1" x="160"/>
        <item x="3"/>
        <item m="1" x="1745"/>
        <item m="1" x="1552"/>
        <item m="1" x="1562"/>
        <item m="1" x="418"/>
        <item m="1" x="578"/>
        <item m="1" x="1871"/>
        <item m="1" x="403"/>
        <item m="1" x="1451"/>
        <item m="1" x="995"/>
        <item m="1" x="246"/>
        <item m="1" x="158"/>
        <item m="1" x="693"/>
        <item m="1" x="1146"/>
        <item m="1" x="1210"/>
        <item m="1" x="82"/>
        <item m="1" x="1767"/>
        <item m="1" x="709"/>
        <item m="1" x="1077"/>
        <item m="1" x="1439"/>
        <item m="1" x="458"/>
        <item m="1" x="1838"/>
        <item m="1" x="489"/>
        <item m="1" x="985"/>
        <item m="1" x="1846"/>
        <item m="1" x="382"/>
        <item m="1" x="845"/>
        <item m="1" x="1666"/>
        <item m="1" x="1099"/>
        <item m="1" x="1695"/>
        <item m="1" x="1540"/>
        <item m="1" x="249"/>
        <item m="1" x="1075"/>
        <item m="1" x="1076"/>
        <item m="1" x="1267"/>
        <item m="1" x="1232"/>
        <item x="57"/>
        <item x="58"/>
        <item m="1" x="189"/>
        <item m="1" x="874"/>
        <item m="1" x="553"/>
        <item m="1" x="589"/>
        <item m="1" x="336"/>
        <item m="1" x="1085"/>
        <item m="1" x="1884"/>
        <item m="1" x="300"/>
        <item m="1" x="1541"/>
        <item m="1" x="1067"/>
        <item m="1" x="1829"/>
        <item m="1" x="1836"/>
        <item m="1" x="1022"/>
        <item m="1" x="356"/>
        <item m="1" x="1243"/>
        <item m="1" x="774"/>
        <item m="1" x="1607"/>
        <item m="1" x="636"/>
        <item m="1" x="1214"/>
        <item m="1" x="647"/>
        <item m="1" x="501"/>
        <item m="1" x="1220"/>
        <item m="1" x="441"/>
        <item m="1" x="1847"/>
        <item m="1" x="1341"/>
        <item m="1" x="547"/>
        <item m="1" x="128"/>
        <item m="1" x="531"/>
        <item m="1" x="805"/>
        <item m="1" x="663"/>
        <item m="1" x="806"/>
        <item m="1" x="947"/>
        <item m="1" x="1569"/>
        <item m="1" x="1101"/>
        <item m="1" x="178"/>
        <item m="1" x="467"/>
        <item m="1" x="1039"/>
        <item m="1" x="1781"/>
        <item m="1" x="328"/>
        <item m="1" x="114"/>
        <item m="1" x="360"/>
        <item m="1" x="622"/>
        <item m="1" x="85"/>
        <item m="1" x="953"/>
        <item m="1" x="234"/>
        <item x="30"/>
        <item x="76"/>
        <item m="1" x="1459"/>
        <item m="1" x="886"/>
        <item m="1" x="480"/>
        <item m="1" x="1817"/>
        <item m="1" x="1131"/>
        <item m="1" x="159"/>
        <item m="1" x="710"/>
        <item m="1" x="934"/>
        <item m="1" x="1194"/>
        <item m="1" x="329"/>
        <item m="1" x="1544"/>
        <item m="1" x="313"/>
        <item m="1" x="1461"/>
        <item m="1" x="1248"/>
        <item m="1" x="1507"/>
        <item m="1" x="761"/>
        <item m="1" x="86"/>
        <item m="1" x="473"/>
        <item m="1" x="564"/>
        <item x="19"/>
        <item m="1" x="1061"/>
        <item m="1" x="775"/>
        <item m="1" x="776"/>
        <item m="1" x="909"/>
        <item m="1" x="1254"/>
        <item m="1" x="226"/>
        <item m="1" x="1353"/>
        <item m="1" x="867"/>
        <item m="1" x="950"/>
        <item m="1" x="383"/>
        <item m="1" x="1640"/>
        <item m="1" x="483"/>
        <item m="1" x="183"/>
        <item m="1" x="894"/>
        <item m="1" x="1413"/>
        <item m="1" x="1517"/>
        <item m="1" x="282"/>
        <item m="1" x="147"/>
        <item m="1" x="1538"/>
        <item m="1" x="1292"/>
        <item m="1" x="411"/>
        <item m="1" x="860"/>
        <item x="52"/>
        <item m="1" x="1291"/>
        <item m="1" x="1321"/>
        <item m="1" x="1558"/>
        <item m="1" x="1639"/>
        <item m="1" x="129"/>
        <item m="1" x="1112"/>
        <item m="1" x="1752"/>
        <item m="1" x="767"/>
        <item m="1" x="1224"/>
        <item m="1" x="611"/>
        <item m="1" x="876"/>
        <item m="1" x="865"/>
        <item m="1" x="485"/>
        <item m="1" x="295"/>
        <item m="1" x="1522"/>
        <item m="1" x="1253"/>
        <item m="1" x="1533"/>
        <item m="1" x="1694"/>
        <item m="1" x="1462"/>
        <item m="1" x="717"/>
        <item m="1" x="1778"/>
        <item m="1" x="1053"/>
        <item m="1" x="1814"/>
        <item m="1" x="1400"/>
        <item m="1" x="893"/>
        <item m="1" x="546"/>
        <item m="1" x="1687"/>
        <item m="1" x="1638"/>
        <item m="1" x="1865"/>
        <item m="1" x="898"/>
        <item m="1" x="94"/>
        <item m="1" x="903"/>
        <item m="1" x="1626"/>
        <item m="1" x="908"/>
        <item m="1" x="406"/>
        <item m="1" x="639"/>
        <item m="1" x="142"/>
        <item m="1" x="408"/>
        <item m="1" x="1499"/>
        <item m="1" x="1182"/>
        <item m="1" x="744"/>
        <item m="1" x="1550"/>
        <item m="1" x="1681"/>
        <item m="1" x="495"/>
        <item m="1" x="1190"/>
        <item m="1" x="901"/>
        <item m="1" x="1003"/>
        <item m="1" x="1187"/>
        <item m="1" x="1407"/>
        <item m="1" x="1135"/>
        <item m="1" x="834"/>
        <item m="1" x="342"/>
        <item m="1" x="1151"/>
        <item m="1" x="1097"/>
        <item m="1" x="447"/>
        <item m="1" x="242"/>
        <item m="1" x="1436"/>
        <item m="1" x="137"/>
        <item m="1" x="542"/>
        <item m="1" x="583"/>
        <item x="53"/>
        <item m="1" x="1845"/>
        <item m="1" x="375"/>
        <item m="1" x="869"/>
        <item m="1" x="155"/>
        <item m="1" x="1161"/>
        <item m="1" x="1611"/>
        <item m="1" x="1359"/>
        <item m="1" x="692"/>
        <item m="1" x="1163"/>
        <item m="1" x="87"/>
        <item m="1" x="518"/>
        <item m="1" x="1391"/>
        <item m="1" x="873"/>
        <item m="1" x="1409"/>
        <item m="1" x="280"/>
        <item m="1" x="1438"/>
        <item m="1" x="539"/>
        <item m="1" x="682"/>
        <item m="1" x="156"/>
        <item m="1" x="507"/>
        <item m="1" x="1803"/>
        <item m="1" x="769"/>
        <item m="1" x="1629"/>
        <item m="1" x="812"/>
        <item m="1" x="1634"/>
        <item m="1" x="392"/>
        <item m="1" x="1658"/>
        <item m="1" x="274"/>
        <item m="1" x="1530"/>
        <item m="1" x="649"/>
        <item m="1" x="1153"/>
        <item m="1" x="1435"/>
        <item m="1" x="543"/>
        <item m="1" x="1690"/>
        <item m="1" x="773"/>
        <item m="1" x="1361"/>
        <item m="1" x="1549"/>
        <item m="1" x="319"/>
        <item m="1" x="1842"/>
        <item m="1" x="1349"/>
        <item m="1" x="1368"/>
        <item m="1" x="565"/>
        <item m="1" x="93"/>
        <item m="1" x="101"/>
        <item m="1" x="830"/>
        <item m="1" x="1774"/>
        <item m="1" x="714"/>
        <item m="1" x="1168"/>
        <item m="1" x="921"/>
        <item m="1" x="1274"/>
        <item m="1" x="132"/>
        <item m="1" x="1174"/>
        <item m="1" x="713"/>
        <item m="1" x="654"/>
        <item m="1" x="1277"/>
        <item m="1" x="1049"/>
        <item m="1" x="1699"/>
        <item m="1" x="795"/>
        <item m="1" x="1278"/>
        <item m="1" x="308"/>
        <item m="1" x="695"/>
        <item m="1" x="629"/>
        <item m="1" x="293"/>
        <item x="73"/>
        <item m="1" x="122"/>
        <item m="1" x="668"/>
        <item m="1" x="1579"/>
        <item m="1" x="275"/>
        <item m="1" x="438"/>
        <item m="1" x="1542"/>
        <item m="1" x="1211"/>
        <item m="1" x="1028"/>
        <item m="1" x="461"/>
        <item m="1" x="783"/>
        <item m="1" x="301"/>
        <item m="1" x="523"/>
        <item m="1" x="119"/>
        <item m="1" x="938"/>
        <item m="1" x="138"/>
        <item m="1" x="1791"/>
        <item m="1" x="1646"/>
        <item m="1" x="297"/>
        <item m="1" x="1509"/>
        <item m="1" x="1246"/>
        <item m="1" x="895"/>
        <item m="1" x="1257"/>
        <item m="1" x="835"/>
        <item m="1" x="1648"/>
        <item m="1" x="452"/>
        <item m="1" x="332"/>
        <item m="1" x="1090"/>
        <item m="1" x="708"/>
        <item m="1" x="526"/>
        <item m="1" x="887"/>
        <item x="43"/>
        <item m="1" x="111"/>
        <item m="1" x="1418"/>
        <item m="1" x="1392"/>
        <item m="1" x="493"/>
        <item m="1" x="1365"/>
        <item m="1" x="223"/>
        <item m="1" x="269"/>
        <item m="1" x="575"/>
        <item m="1" x="229"/>
        <item m="1" x="1156"/>
        <item m="1" x="762"/>
        <item m="1" x="1047"/>
        <item m="1" x="827"/>
        <item m="1" x="487"/>
        <item m="1" x="1574"/>
        <item m="1" x="1502"/>
        <item m="1" x="349"/>
        <item m="1" x="1127"/>
        <item m="1" x="439"/>
        <item m="1" x="563"/>
        <item m="1" x="1721"/>
        <item m="1" x="1651"/>
        <item m="1" x="488"/>
        <item m="1" x="686"/>
        <item m="1" x="750"/>
        <item m="1" x="514"/>
        <item m="1" x="1231"/>
        <item m="1" x="1236"/>
        <item m="1" x="1851"/>
        <item m="1" x="1822"/>
        <item m="1" x="1571"/>
        <item m="1" x="1089"/>
        <item m="1" x="1040"/>
        <item m="1" x="311"/>
        <item m="1" x="366"/>
        <item m="1" x="1455"/>
        <item m="1" x="980"/>
        <item m="1" x="398"/>
        <item m="1" x="1327"/>
        <item m="1" x="789"/>
        <item m="1" x="582"/>
        <item m="1" x="1789"/>
        <item m="1" x="1111"/>
        <item m="1" x="993"/>
        <item m="1" x="1673"/>
        <item m="1" x="1487"/>
        <item m="1" x="187"/>
        <item m="1" x="1113"/>
        <item m="1" x="326"/>
        <item m="1" x="292"/>
        <item m="1" x="152"/>
        <item m="1" x="425"/>
        <item m="1" x="508"/>
        <item m="1" x="1482"/>
        <item m="1" x="334"/>
        <item m="1" x="1265"/>
        <item m="1" x="765"/>
        <item m="1" x="683"/>
        <item m="1" x="1283"/>
        <item m="1" x="1746"/>
        <item m="1" x="1753"/>
        <item m="1" x="1557"/>
        <item m="1" x="1218"/>
        <item m="1" x="253"/>
        <item m="1" x="1740"/>
        <item m="1" x="260"/>
        <item m="1" x="707"/>
        <item m="1" x="1777"/>
        <item m="1" x="335"/>
        <item m="1" x="1239"/>
        <item m="1" x="1339"/>
        <item m="1" x="930"/>
        <item m="1" x="1130"/>
        <item m="1" x="144"/>
        <item m="1" x="1202"/>
        <item m="1" x="440"/>
        <item m="1" x="1680"/>
        <item m="1" x="1121"/>
        <item m="1" x="200"/>
        <item m="1" x="257"/>
        <item m="1" x="669"/>
        <item m="1" x="983"/>
        <item m="1" x="688"/>
        <item m="1" x="369"/>
        <item m="1" x="477"/>
        <item m="1" x="626"/>
        <item m="1" x="1343"/>
        <item m="1" x="1380"/>
        <item m="1" x="1295"/>
        <item x="59"/>
        <item m="1" x="512"/>
        <item m="1" x="170"/>
        <item m="1" x="598"/>
        <item m="1" x="633"/>
        <item m="1" x="729"/>
        <item m="1" x="1388"/>
        <item m="1" x="1117"/>
        <item m="1" x="373"/>
        <item m="1" x="701"/>
        <item m="1" x="847"/>
        <item m="1" x="1490"/>
        <item m="1" x="1032"/>
        <item m="1" x="482"/>
        <item m="1" x="1229"/>
        <item m="1" x="1819"/>
        <item m="1" x="1877"/>
        <item m="1" x="753"/>
        <item x="1"/>
        <item m="1" x="434"/>
        <item x="54"/>
        <item m="1" x="1580"/>
        <item m="1" x="1128"/>
        <item m="1" x="423"/>
        <item m="1" x="413"/>
        <item m="1" x="1351"/>
        <item m="1" x="811"/>
        <item m="1" x="588"/>
        <item m="1" x="1677"/>
        <item m="1" x="254"/>
        <item m="1" x="104"/>
        <item m="1" x="584"/>
        <item m="1" x="632"/>
        <item m="1" x="98"/>
        <item m="1" x="842"/>
        <item m="1" x="1259"/>
        <item m="1" x="1083"/>
        <item m="1" x="1305"/>
        <item m="1" x="1260"/>
        <item m="1" x="829"/>
        <item m="1" x="720"/>
        <item m="1" x="1785"/>
        <item m="1" x="749"/>
        <item m="1" x="884"/>
        <item x="17"/>
        <item m="1" x="1861"/>
        <item m="1" x="814"/>
        <item m="1" x="911"/>
        <item m="1" x="1528"/>
        <item m="1" x="414"/>
        <item m="1" x="348"/>
        <item m="1" x="544"/>
        <item m="1" x="1385"/>
        <item m="1" x="211"/>
        <item m="1" x="603"/>
        <item m="1" x="91"/>
        <item m="1" x="317"/>
        <item m="1" x="1828"/>
        <item m="1" x="486"/>
        <item m="1" x="499"/>
        <item m="1" x="1615"/>
        <item m="1" x="1792"/>
        <item m="1" x="1299"/>
        <item m="1" x="1750"/>
        <item m="1" x="1627"/>
        <item m="1" x="1250"/>
        <item m="1" x="410"/>
        <item m="1" x="1875"/>
        <item x="60"/>
        <item m="1" x="379"/>
        <item m="1" x="1092"/>
        <item m="1" x="118"/>
        <item m="1" x="1087"/>
        <item m="1" x="1564"/>
        <item m="1" x="1302"/>
        <item m="1" x="1324"/>
        <item m="1" x="1188"/>
        <item m="1" x="1756"/>
        <item m="1" x="740"/>
        <item m="1" x="637"/>
        <item m="1" x="1460"/>
        <item m="1" x="833"/>
        <item m="1" x="1513"/>
        <item m="1" x="174"/>
        <item m="1" x="1272"/>
        <item m="1" x="662"/>
        <item m="1" x="1605"/>
        <item m="1" x="1616"/>
        <item m="1" x="1833"/>
        <item m="1" x="471"/>
        <item m="1" x="1560"/>
        <item m="1" x="627"/>
        <item m="1" x="1228"/>
        <item m="1" x="1763"/>
        <item m="1" x="277"/>
        <item m="1" x="620"/>
        <item m="1" x="1659"/>
        <item m="1" x="405"/>
        <item m="1" x="1757"/>
        <item m="1" x="378"/>
        <item m="1" x="1138"/>
        <item m="1" x="1491"/>
        <item m="1" x="944"/>
        <item m="1" x="843"/>
        <item m="1" x="797"/>
        <item m="1" x="505"/>
        <item m="1" x="1425"/>
        <item m="1" x="497"/>
        <item m="1" x="1519"/>
        <item m="1" x="259"/>
        <item m="1" x="1712"/>
        <item m="1" x="1743"/>
        <item m="1" x="1015"/>
        <item m="1" x="1016"/>
        <item m="1" x="1252"/>
        <item m="1" x="521"/>
        <item m="1" x="1132"/>
        <item m="1" x="517"/>
        <item m="1" x="167"/>
        <item x="5"/>
        <item m="1" x="502"/>
        <item m="1" x="250"/>
        <item m="1" x="1136"/>
        <item m="1" x="872"/>
        <item m="1" x="1124"/>
        <item m="1" x="196"/>
        <item m="1" x="585"/>
        <item m="1" x="1102"/>
        <item m="1" x="1505"/>
        <item m="1" x="560"/>
        <item m="1" x="1379"/>
        <item m="1" x="766"/>
        <item m="1" x="579"/>
        <item m="1" x="460"/>
        <item m="1" x="261"/>
        <item m="1" x="1840"/>
        <item m="1" x="1312"/>
        <item m="1" x="933"/>
        <item m="1" x="1647"/>
        <item x="45"/>
        <item m="1" x="1051"/>
        <item m="1" x="916"/>
        <item m="1" x="1465"/>
        <item m="1" x="1035"/>
        <item m="1" x="1389"/>
        <item m="1" x="1780"/>
        <item m="1" x="1577"/>
        <item m="1" x="1732"/>
        <item m="1" x="316"/>
        <item m="1" x="1415"/>
        <item m="1" x="822"/>
        <item m="1" x="351"/>
        <item m="1" x="862"/>
        <item m="1" x="321"/>
        <item m="1" x="1670"/>
        <item m="1" x="1588"/>
        <item m="1" x="1180"/>
        <item m="1" x="871"/>
        <item m="1" x="194"/>
        <item m="1" x="1664"/>
        <item m="1" x="370"/>
        <item m="1" x="978"/>
        <item m="1" x="935"/>
        <item m="1" x="350"/>
        <item m="1" x="107"/>
        <item m="1" x="1893"/>
        <item m="1" x="1167"/>
        <item m="1" x="815"/>
        <item m="1" x="168"/>
        <item m="1" x="355"/>
        <item x="23"/>
        <item x="74"/>
        <item m="1" x="1644"/>
        <item m="1" x="427"/>
        <item m="1" x="432"/>
        <item m="1" x="1821"/>
        <item m="1" x="1714"/>
        <item m="1" x="1545"/>
        <item m="1" x="712"/>
        <item m="1" x="970"/>
        <item m="1" x="1200"/>
        <item m="1" x="276"/>
        <item m="1" x="125"/>
        <item m="1" x="1535"/>
        <item m="1" x="1504"/>
        <item m="1" x="628"/>
        <item m="1" x="1713"/>
        <item m="1" x="1416"/>
        <item m="1" x="1157"/>
        <item m="1" x="1148"/>
        <item m="1" x="1719"/>
        <item m="1" x="530"/>
        <item m="1" x="1256"/>
        <item m="1" x="1650"/>
        <item m="1" x="1289"/>
        <item m="1" x="1021"/>
        <item m="1" x="1350"/>
        <item m="1" x="1237"/>
        <item m="1" x="99"/>
        <item m="1" x="1516"/>
        <item m="1" x="1472"/>
        <item m="1" x="1832"/>
        <item m="1" x="225"/>
        <item m="1" x="1858"/>
        <item m="1" x="828"/>
        <item m="1" x="121"/>
        <item m="1" x="1759"/>
        <item m="1" x="450"/>
        <item m="1" x="459"/>
        <item m="1" x="1641"/>
        <item m="1" x="1454"/>
        <item m="1" x="1872"/>
        <item m="1" x="1563"/>
        <item m="1" x="1033"/>
        <item m="1" x="1280"/>
        <item m="1" x="1002"/>
        <item m="1" x="643"/>
        <item m="1" x="1700"/>
        <item x="29"/>
        <item m="1" x="1869"/>
        <item m="1" x="1162"/>
        <item x="26"/>
        <item m="1" x="472"/>
        <item m="1" x="1009"/>
        <item m="1" x="673"/>
        <item m="1" x="1081"/>
        <item m="1" x="994"/>
        <item m="1" x="1866"/>
        <item m="1" x="1431"/>
        <item m="1" x="1873"/>
        <item m="1" x="694"/>
        <item m="1" x="1336"/>
        <item m="1" x="1262"/>
        <item m="1" x="699"/>
        <item x="20"/>
        <item m="1" x="1831"/>
        <item m="1" x="252"/>
        <item m="1" x="955"/>
        <item m="1" x="78"/>
        <item m="1" x="1247"/>
        <item m="1" x="989"/>
        <item m="1" x="1825"/>
        <item m="1" x="755"/>
        <item m="1" x="1524"/>
        <item m="1" x="428"/>
        <item m="1" x="1193"/>
        <item m="1" x="1515"/>
        <item m="1" x="338"/>
        <item m="1" x="1406"/>
        <item m="1" x="1178"/>
        <item m="1" x="817"/>
        <item m="1" x="752"/>
        <item m="1" x="558"/>
        <item m="1" x="1841"/>
        <item m="1" x="1216"/>
        <item m="1" x="1226"/>
        <item m="1" x="1027"/>
        <item m="1" x="1733"/>
        <item m="1" x="1013"/>
        <item m="1" x="1492"/>
        <item m="1" x="900"/>
        <item m="1" x="1775"/>
        <item m="1" x="905"/>
        <item m="1" x="671"/>
        <item m="1" x="1034"/>
        <item m="1" x="1473"/>
        <item m="1" x="255"/>
        <item m="1" x="1166"/>
        <item m="1" x="1119"/>
        <item m="1" x="1799"/>
        <item m="1" x="689"/>
        <item m="1" x="1816"/>
        <item m="1" x="1536"/>
        <item m="1" x="1820"/>
        <item m="1" x="210"/>
        <item m="1" x="571"/>
        <item m="1" x="139"/>
        <item m="1" x="365"/>
        <item m="1" x="1863"/>
        <item m="1" x="115"/>
        <item m="1" x="536"/>
        <item m="1" x="516"/>
        <item m="1" x="184"/>
        <item m="1" x="772"/>
        <item m="1" x="674"/>
        <item m="1" x="1030"/>
        <item m="1" x="1456"/>
        <item m="1" x="1591"/>
        <item m="1" x="1663"/>
        <item m="1" x="936"/>
        <item m="1" x="323"/>
        <item x="8"/>
        <item x="7"/>
        <item m="1" x="1737"/>
        <item m="1" x="1878"/>
        <item m="1" x="667"/>
        <item m="1" x="658"/>
        <item m="1" x="1126"/>
        <item m="1" x="949"/>
        <item m="1" x="975"/>
        <item m="1" x="268"/>
        <item m="1" x="979"/>
        <item x="61"/>
        <item m="1" x="407"/>
        <item m="1" x="818"/>
        <item m="1" x="437"/>
        <item m="1" x="1316"/>
        <item m="1" x="549"/>
        <item m="1" x="1396"/>
        <item m="1" x="590"/>
        <item m="1" x="1074"/>
        <item m="1" x="731"/>
        <item m="1" x="286"/>
        <item m="1" x="1523"/>
        <item m="1" x="1240"/>
        <item m="1" x="1796"/>
        <item m="1" x="1783"/>
        <item m="1" x="733"/>
        <item m="1" x="742"/>
        <item m="1" x="298"/>
        <item m="1" x="1773"/>
        <item m="1" x="956"/>
        <item m="1" x="604"/>
        <item m="1" x="1503"/>
        <item m="1" x="1494"/>
        <item m="1" x="559"/>
        <item x="62"/>
        <item m="1" x="1263"/>
        <item m="1" x="1395"/>
        <item m="1" x="846"/>
        <item m="1" x="180"/>
        <item m="1" x="100"/>
        <item m="1" x="652"/>
        <item m="1" x="1788"/>
        <item m="1" x="327"/>
        <item m="1" x="1164"/>
        <item m="1" x="1731"/>
        <item m="1" x="1245"/>
        <item x="64"/>
        <item x="63"/>
        <item m="1" x="790"/>
        <item m="1" x="1293"/>
        <item m="1" x="813"/>
        <item m="1" x="1169"/>
        <item m="1" x="1652"/>
        <item m="1" x="825"/>
        <item m="1" x="945"/>
        <item m="1" x="500"/>
        <item m="1" x="1010"/>
        <item m="1" x="1751"/>
        <item m="1" x="1661"/>
        <item m="1" x="1086"/>
        <item m="1" x="309"/>
        <item m="1" x="1593"/>
        <item m="1" x="394"/>
        <item m="1" x="381"/>
        <item m="1" x="1362"/>
        <item m="1" x="839"/>
        <item m="1" x="1620"/>
        <item m="1" x="1322"/>
        <item m="1" x="463"/>
        <item m="1" x="395"/>
        <item m="1" x="289"/>
        <item m="1" x="1890"/>
        <item m="1" x="1120"/>
        <item m="1" x="262"/>
        <item m="1" x="388"/>
        <item m="1" x="1760"/>
        <item m="1" x="532"/>
        <item m="1" x="232"/>
        <item m="1" x="1038"/>
        <item m="1" x="1110"/>
        <item m="1" x="1258"/>
        <item m="1" x="1464"/>
        <item m="1" x="140"/>
        <item m="1" x="1526"/>
        <item m="1" x="1508"/>
        <item m="1" x="520"/>
        <item m="1" x="173"/>
        <item m="1" x="1613"/>
        <item m="1" x="84"/>
        <item m="1" x="1043"/>
        <item m="1" x="798"/>
        <item m="1" x="171"/>
        <item m="1" x="700"/>
        <item m="1" x="1403"/>
        <item m="1" x="1242"/>
        <item m="1" x="837"/>
        <item m="1" x="453"/>
        <item m="1" x="1199"/>
        <item m="1" x="110"/>
        <item m="1" x="732"/>
        <item m="1" x="113"/>
        <item m="1" x="455"/>
        <item m="1" x="1565"/>
        <item m="1" x="1433"/>
        <item m="1" x="863"/>
        <item m="1" x="1213"/>
        <item m="1" x="146"/>
        <item m="1" x="537"/>
        <item m="1" x="1313"/>
        <item m="1" x="648"/>
        <item m="1" x="1189"/>
        <item m="1" x="1363"/>
        <item m="1" x="782"/>
        <item m="1" x="1437"/>
        <item m="1" x="1512"/>
        <item m="1" x="922"/>
        <item m="1" x="402"/>
        <item m="1" x="236"/>
        <item m="1" x="786"/>
        <item m="1" x="1007"/>
        <item m="1" x="904"/>
        <item m="1" x="1812"/>
        <item m="1" x="735"/>
        <item m="1" x="913"/>
        <item m="1" x="1479"/>
        <item m="1" x="1587"/>
        <item m="1" x="213"/>
        <item m="1" x="491"/>
        <item m="1" x="725"/>
        <item m="1" x="1678"/>
        <item m="1" x="1614"/>
        <item m="1" x="1787"/>
        <item m="1" x="792"/>
        <item m="1" x="306"/>
        <item m="1" x="534"/>
        <item m="1" x="1018"/>
        <item m="1" x="757"/>
        <item m="1" x="1622"/>
        <item m="1" x="1133"/>
        <item m="1" x="318"/>
        <item m="1" x="1570"/>
        <item m="1" x="347"/>
        <item m="1" x="681"/>
        <item m="1" x="973"/>
        <item m="1" x="134"/>
        <item m="1" x="1160"/>
        <item m="1" x="175"/>
        <item m="1" x="1371"/>
        <item m="1" x="791"/>
        <item m="1" x="1764"/>
        <item m="1" x="506"/>
        <item m="1" x="479"/>
        <item m="1" x="800"/>
        <item m="1" x="333"/>
        <item m="1" x="1685"/>
        <item m="1" x="1008"/>
        <item m="1" x="1150"/>
        <item m="1" x="1345"/>
        <item m="1" x="1141"/>
        <item m="1" x="821"/>
        <item m="1" x="1660"/>
        <item m="1" x="1165"/>
        <item m="1" x="1510"/>
        <item m="1" x="1251"/>
        <item m="1" x="1255"/>
        <item m="1" x="868"/>
        <item m="1" x="386"/>
        <item m="1" x="1029"/>
        <item m="1" x="1551"/>
        <item m="1" x="1115"/>
        <item m="1" x="1543"/>
        <item m="1" x="1703"/>
        <item m="1" x="233"/>
        <item m="1" x="217"/>
        <item m="1" x="1311"/>
        <item m="1" x="1811"/>
        <item m="1" x="1496"/>
        <item m="1" x="1335"/>
        <item m="1" x="963"/>
        <item m="1" x="1308"/>
        <item m="1" x="954"/>
        <item m="1" x="737"/>
        <item m="1" x="1857"/>
        <item m="1" x="285"/>
        <item m="1" x="967"/>
        <item m="1" x="1604"/>
        <item m="1" x="928"/>
        <item m="1" x="793"/>
        <item m="1" x="587"/>
        <item m="1" x="1720"/>
        <item m="1" x="359"/>
        <item m="1" x="199"/>
        <item m="1" x="1662"/>
        <item m="1" x="987"/>
        <item m="1" x="177"/>
        <item m="1" x="163"/>
        <item m="1" x="1554"/>
        <item m="1" x="212"/>
        <item m="1" x="952"/>
        <item m="1" x="456"/>
        <item m="1" x="802"/>
        <item m="1" x="1440"/>
        <item m="1" x="1619"/>
        <item m="1" x="877"/>
        <item m="1" x="1575"/>
        <item m="1" x="192"/>
        <item m="1" x="942"/>
        <item m="1" x="433"/>
        <item m="1" x="1171"/>
        <item m="1" x="734"/>
        <item m="1" x="1284"/>
        <item m="1" x="848"/>
        <item m="1" x="1348"/>
        <item m="1" x="665"/>
        <item m="1" x="645"/>
        <item m="1" x="1637"/>
        <item m="1" x="844"/>
        <item m="1" x="1722"/>
        <item m="1" x="576"/>
        <item m="1" x="193"/>
        <item m="1" x="619"/>
        <item m="1" x="1446"/>
        <item m="1" x="610"/>
        <item m="1" x="1432"/>
        <item m="1" x="1235"/>
        <item m="1" x="1790"/>
        <item m="1" x="1004"/>
        <item m="1" x="1333"/>
        <item m="1" x="1355"/>
        <item m="1" x="1310"/>
        <item m="1" x="1098"/>
        <item m="1" x="540"/>
        <item m="1" x="1691"/>
        <item m="1" x="796"/>
        <item m="1" x="182"/>
        <item m="1" x="1556"/>
        <item m="1" x="586"/>
        <item m="1" x="974"/>
        <item m="1" x="593"/>
        <item m="1" x="1442"/>
        <item m="1" x="646"/>
        <item m="1" x="361"/>
        <item m="1" x="1457"/>
        <item m="1" x="1205"/>
        <item m="1" x="1276"/>
        <item m="1" x="1387"/>
        <item m="1" x="451"/>
        <item m="1" x="325"/>
        <item m="1" x="1373"/>
        <item m="1" x="939"/>
        <item m="1" x="1471"/>
        <item m="1" x="670"/>
        <item m="1" x="969"/>
        <item m="1" x="376"/>
        <item m="1" x="1500"/>
        <item m="1" x="1408"/>
        <item m="1" x="368"/>
        <item m="1" x="424"/>
        <item m="1" x="1548"/>
        <item m="1" x="1195"/>
        <item m="1" x="850"/>
        <item m="1" x="687"/>
        <item m="1" x="218"/>
        <item m="1" x="1366"/>
        <item m="1" x="265"/>
        <item m="1" x="238"/>
        <item m="1" x="245"/>
        <item m="1" x="1692"/>
        <item m="1" x="1207"/>
        <item m="1" x="1208"/>
        <item m="1" x="677"/>
        <item m="1" x="672"/>
        <item m="1" x="1834"/>
        <item m="1" x="1198"/>
        <item m="1" x="1823"/>
        <item m="1" x="1017"/>
        <item m="1" x="932"/>
        <item m="1" x="1483"/>
        <item m="1" x="638"/>
        <item m="1" x="339"/>
        <item m="1" x="1173"/>
        <item m="1" x="763"/>
        <item m="1" x="1273"/>
        <item m="1" x="607"/>
        <item m="1" x="235"/>
        <item m="1" x="214"/>
        <item m="1" x="1612"/>
        <item m="1" x="1116"/>
        <item m="1" x="149"/>
        <item m="1" x="241"/>
        <item m="1" x="1506"/>
        <item m="1" x="1288"/>
        <item m="1" x="1037"/>
        <item m="1" x="1859"/>
        <item m="1" x="1497"/>
        <item x="65"/>
        <item m="1" x="726"/>
        <item x="70"/>
        <item x="34"/>
        <item x="47"/>
        <item m="1" x="1855"/>
        <item x="35"/>
        <item x="71"/>
        <item m="1" x="1219"/>
        <item m="1" x="998"/>
        <item m="1" x="1118"/>
        <item m="1" x="527"/>
        <item m="1" x="984"/>
        <item x="36"/>
        <item x="32"/>
        <item x="33"/>
        <item x="50"/>
        <item m="1" x="465"/>
        <item x="72"/>
        <item m="1" x="770"/>
        <item m="1" x="357"/>
        <item m="1" x="345"/>
        <item x="37"/>
        <item m="1" x="172"/>
        <item m="1" x="630"/>
        <item x="38"/>
        <item x="39"/>
        <item x="40"/>
        <item x="46"/>
        <item x="41"/>
        <item x="42"/>
        <item m="1" x="1730"/>
        <item m="1" x="112"/>
        <item m="1" x="1285"/>
        <item m="1" x="1766"/>
        <item m="1" x="1233"/>
        <item m="1" x="1537"/>
        <item m="1" x="1623"/>
        <item m="1" x="926"/>
        <item m="1" x="1026"/>
        <item m="1" x="1036"/>
        <item m="1" x="96"/>
        <item m="1" x="1770"/>
        <item m="1" x="1683"/>
        <item m="1" x="476"/>
        <item m="1" x="1555"/>
        <item m="1" x="690"/>
        <item m="1" x="1572"/>
        <item m="1" x="1266"/>
        <item m="1" x="165"/>
        <item m="1" x="221"/>
        <item m="1" x="1058"/>
        <item m="1" x="385"/>
        <item m="1" x="1100"/>
        <item m="1" x="1045"/>
        <item m="1" x="1633"/>
        <item m="1" x="864"/>
        <item m="1" x="1718"/>
        <item m="1" x="1423"/>
        <item m="1" x="1287"/>
        <item m="1" x="605"/>
        <item m="1" x="1279"/>
        <item m="1" x="1069"/>
        <item m="1" x="496"/>
        <item m="1" x="1649"/>
        <item m="1" x="1674"/>
        <item m="1" x="640"/>
        <item m="1" x="885"/>
        <item m="1" x="785"/>
        <item m="1" x="1091"/>
        <item m="1" x="1175"/>
        <item m="1" x="568"/>
        <item x="11"/>
        <item m="1" x="541"/>
        <item m="1" x="341"/>
        <item m="1" x="377"/>
        <item m="1" x="853"/>
        <item x="28"/>
        <item x="14"/>
        <item m="1" x="1868"/>
        <item m="1" x="1864"/>
        <item m="1" x="1221"/>
        <item m="1" x="1667"/>
        <item m="1" x="1088"/>
        <item m="1" x="596"/>
        <item m="1" x="968"/>
        <item m="1" x="161"/>
        <item m="1" x="367"/>
        <item m="1" x="524"/>
        <item m="1" x="976"/>
        <item m="1" x="780"/>
        <item m="1" x="1319"/>
        <item m="1" x="1357"/>
        <item m="1" x="462"/>
        <item m="1" x="1314"/>
        <item m="1" x="1453"/>
        <item m="1" x="1050"/>
        <item m="1" x="431"/>
        <item m="1" x="1209"/>
        <item m="1" x="305"/>
        <item m="1" x="1315"/>
        <item m="1" x="880"/>
        <item m="1" x="997"/>
        <item m="1" x="1848"/>
        <item m="1" x="882"/>
        <item m="1" x="787"/>
        <item x="18"/>
        <item m="1" x="1304"/>
        <item m="1" x="1655"/>
        <item m="1" x="162"/>
        <item m="1" x="267"/>
        <item m="1" x="1443"/>
        <item m="1" x="1070"/>
        <item m="1" x="1798"/>
        <item m="1" x="1323"/>
        <item m="1" x="191"/>
        <item m="1" x="131"/>
        <item m="1" x="203"/>
        <item m="1" x="1197"/>
        <item m="1" x="602"/>
        <item m="1" x="1019"/>
        <item m="1" x="1837"/>
        <item m="1" x="721"/>
        <item m="1" x="396"/>
        <item m="1" x="875"/>
        <item m="1" x="1052"/>
        <item m="1" x="1068"/>
        <item m="1" x="1183"/>
        <item m="1" x="614"/>
        <item x="2"/>
        <item m="1" x="417"/>
        <item m="1" x="387"/>
        <item m="1" x="436"/>
        <item m="1" x="644"/>
        <item m="1" x="1404"/>
        <item m="1" x="1795"/>
        <item m="1" x="1212"/>
        <item m="1" x="106"/>
        <item m="1" x="1749"/>
        <item m="1" x="1586"/>
        <item m="1" x="1669"/>
        <item m="1" x="220"/>
        <item m="1" x="404"/>
        <item m="1" x="481"/>
        <item m="1" x="1079"/>
        <item m="1" x="1445"/>
        <item m="1" x="890"/>
        <item m="1" x="1346"/>
        <item m="1" x="651"/>
        <item m="1" x="832"/>
        <item m="1" x="1886"/>
        <item m="1" x="1815"/>
        <item m="1" x="1578"/>
        <item x="31"/>
        <item m="1" x="1645"/>
        <item m="1" x="1080"/>
        <item m="1" x="290"/>
        <item m="1" x="444"/>
        <item m="1" x="1107"/>
        <item m="1" x="1390"/>
        <item m="1" x="1706"/>
        <item m="1" x="1222"/>
        <item m="1" x="1448"/>
        <item m="1" x="824"/>
        <item m="1" x="145"/>
        <item m="1" x="103"/>
        <item m="1" x="204"/>
        <item m="1" x="1096"/>
        <item m="1" x="1856"/>
        <item m="1" x="422"/>
        <item m="1" x="719"/>
        <item m="1" x="1736"/>
        <item m="1" x="1707"/>
        <item m="1" x="390"/>
        <item m="1" x="1672"/>
        <item m="1" x="1463"/>
        <item m="1" x="902"/>
        <item m="1" x="613"/>
        <item m="1" x="1414"/>
        <item m="1" x="879"/>
        <item m="1" x="123"/>
        <item x="77"/>
        <item m="1" x="684"/>
        <item m="1" x="510"/>
        <item m="1" x="1269"/>
        <item m="1" x="243"/>
        <item m="1" x="808"/>
        <item m="1" x="1338"/>
        <item m="1" x="1065"/>
        <item m="1" x="92"/>
        <item m="1" x="870"/>
        <item m="1" x="1401"/>
        <item m="1" x="634"/>
        <item m="1" x="816"/>
        <item m="1" x="166"/>
        <item m="1" x="1844"/>
        <item m="1" x="1282"/>
        <item m="1" x="1398"/>
        <item m="1" x="494"/>
        <item m="1" x="475"/>
        <item m="1" x="157"/>
        <item m="1" x="503"/>
        <item m="1" x="711"/>
        <item m="1" x="176"/>
        <item m="1" x="914"/>
        <item m="1" x="1062"/>
        <item m="1" x="1386"/>
        <item m="1" x="412"/>
        <item m="1" x="736"/>
        <item m="1" x="504"/>
        <item m="1" x="1000"/>
        <item m="1" x="201"/>
        <item m="1" x="778"/>
        <item m="1" x="804"/>
        <item x="48"/>
        <item m="1" x="1501"/>
        <item x="44"/>
        <item m="1" x="664"/>
        <item m="1" x="1108"/>
        <item m="1" x="1337"/>
        <item m="1" x="1835"/>
        <item m="1" x="685"/>
        <item m="1" x="1376"/>
        <item m="1" x="1369"/>
        <item m="1" x="1046"/>
        <item m="1" x="1617"/>
        <item m="1" x="445"/>
        <item m="1" x="617"/>
        <item m="1" x="1042"/>
        <item m="1" x="1889"/>
        <item m="1" x="1378"/>
        <item m="1" x="1853"/>
        <item m="1" x="920"/>
        <item m="1" x="1307"/>
        <item m="1" x="567"/>
        <item m="1" x="1149"/>
        <item m="1" x="1011"/>
        <item m="1" x="1342"/>
        <item m="1" x="1701"/>
        <item m="1" x="924"/>
        <item m="1" x="1059"/>
        <item m="1" x="464"/>
        <item m="1" x="820"/>
        <item m="1" x="1275"/>
        <item m="1" x="616"/>
        <item m="1" x="889"/>
        <item m="1" x="1583"/>
        <item m="1" x="1281"/>
        <item m="1" x="1885"/>
        <item m="1" x="595"/>
        <item m="1" x="923"/>
        <item m="1" x="1715"/>
        <item m="1" x="981"/>
        <item m="1" x="676"/>
        <item m="1" x="556"/>
        <item m="1" x="1594"/>
        <item m="1" x="251"/>
        <item m="1" x="1738"/>
        <item m="1" x="1421"/>
        <item m="1" x="1671"/>
        <item m="1" x="312"/>
        <item m="1" x="961"/>
        <item m="1" x="940"/>
        <item m="1" x="1761"/>
        <item m="1" x="1306"/>
        <item m="1" x="1137"/>
        <item m="1" x="1217"/>
        <item m="1" x="906"/>
        <item m="1" x="116"/>
        <item x="12"/>
        <item x="13"/>
        <item x="10"/>
        <item x="6"/>
        <item m="1" x="751"/>
        <item m="1" x="515"/>
        <item m="1" x="1447"/>
        <item m="1" x="826"/>
        <item m="1" x="768"/>
        <item m="1" x="1529"/>
        <item x="66"/>
        <item m="1" x="239"/>
        <item m="1" x="1056"/>
        <item m="1" x="247"/>
        <item m="1" x="572"/>
        <item m="1" x="420"/>
        <item m="1" x="363"/>
        <item m="1" x="1596"/>
        <item m="1" x="653"/>
        <item m="1" x="1241"/>
        <item m="1" x="1468"/>
        <item m="1" x="513"/>
        <item m="1" x="1693"/>
        <item m="1" x="1320"/>
        <item m="1" x="198"/>
        <item m="1" x="1430"/>
        <item m="1" x="1679"/>
        <item m="1" x="1020"/>
        <item m="1" x="1854"/>
        <item m="1" x="1744"/>
        <item m="1" x="207"/>
        <item m="1" x="324"/>
        <item m="1" x="240"/>
        <item m="1" x="1055"/>
        <item m="1" x="1525"/>
        <item m="1" x="666"/>
        <item m="1" x="1476"/>
        <item m="1" x="1474"/>
        <item m="1" x="716"/>
        <item m="1" x="1420"/>
        <item m="1" x="1134"/>
        <item m="1" x="730"/>
        <item m="1" x="1883"/>
        <item m="1" x="446"/>
        <item m="1" x="1300"/>
        <item m="1" x="1122"/>
        <item m="1" x="1810"/>
        <item m="1" x="331"/>
        <item m="1" x="1642"/>
        <item m="1" x="216"/>
        <item m="1" x="771"/>
        <item m="1" x="97"/>
        <item m="1" x="1041"/>
        <item m="1" x="1082"/>
        <item m="1" x="449"/>
        <item m="1" x="1643"/>
        <item m="1" x="1109"/>
        <item m="1" x="1434"/>
        <item m="1" x="230"/>
        <item m="1" x="996"/>
        <item m="1" x="1290"/>
        <item m="1" x="227"/>
        <item m="1" x="283"/>
        <item m="1" x="284"/>
        <item m="1" x="1382"/>
        <item m="1" x="1143"/>
        <item m="1" x="1129"/>
        <item x="27"/>
        <item m="1" x="592"/>
        <item m="1" x="1724"/>
        <item m="1" x="718"/>
        <item m="1" x="1358"/>
        <item m="1" x="1818"/>
        <item m="1" x="1330"/>
        <item m="1" x="1331"/>
        <item m="1" x="1332"/>
        <item m="1" x="1140"/>
        <item m="1" x="270"/>
        <item m="1" x="1635"/>
        <item m="1" x="655"/>
        <item x="16"/>
        <item x="15"/>
        <item m="1" x="215"/>
        <item m="1" x="1411"/>
        <item m="1" x="1354"/>
        <item m="1" x="1762"/>
        <item m="1" x="581"/>
        <item m="1" x="1072"/>
        <item m="1" x="1830"/>
        <item m="1" x="1867"/>
        <item m="1" x="1776"/>
        <item m="1" x="296"/>
        <item m="1" x="1704"/>
        <item m="1" x="470"/>
        <item m="1" x="1606"/>
        <item m="1" x="179"/>
        <item m="1" x="650"/>
        <item m="1" x="1225"/>
        <item m="1" x="1581"/>
        <item m="1" x="1546"/>
        <item m="1" x="1710"/>
        <item m="1" x="1794"/>
        <item m="1" x="1850"/>
        <item m="1" x="1709"/>
        <item m="1" x="231"/>
        <item m="1" x="554"/>
        <item m="1" x="1625"/>
        <item m="1" x="1286"/>
        <item m="1" x="1824"/>
        <item m="1" x="1689"/>
        <item m="1" x="799"/>
        <item m="1" x="631"/>
        <item m="1" x="1717"/>
        <item x="0"/>
        <item m="1" x="1419"/>
        <item m="1" x="883"/>
        <item m="1" x="1654"/>
        <item m="1" x="1012"/>
        <item m="1" x="918"/>
        <item m="1" x="948"/>
        <item m="1" x="1748"/>
        <item m="1" x="102"/>
        <item m="1" x="803"/>
        <item m="1" x="855"/>
        <item m="1" x="248"/>
        <item m="1" x="528"/>
        <item m="1" x="1427"/>
        <item m="1" x="809"/>
        <item m="1" x="1458"/>
        <item m="1" x="384"/>
        <item m="1" x="197"/>
        <item m="1" x="1725"/>
        <item m="1" x="810"/>
        <item m="1" x="1374"/>
        <item m="1" x="1422"/>
        <item m="1" x="1599"/>
        <item m="1" x="219"/>
        <item m="1" x="426"/>
        <item m="1" x="1485"/>
        <item m="1" x="941"/>
        <item m="1" x="1697"/>
        <item m="1" x="988"/>
        <item m="1" x="777"/>
        <item m="1" x="1602"/>
        <item x="67"/>
        <item m="1" x="748"/>
        <item m="1" x="416"/>
        <item m="1" x="1804"/>
        <item m="1" x="555"/>
        <item m="1" x="389"/>
        <item m="1" x="741"/>
        <item m="1" x="562"/>
        <item m="1" x="1095"/>
        <item m="1" x="1598"/>
        <item m="1" x="337"/>
        <item m="1" x="881"/>
        <item m="1" x="264"/>
        <item m="1" x="657"/>
        <item m="1" x="1114"/>
        <item m="1" x="358"/>
        <item m="1" x="841"/>
        <item m="1" x="79"/>
        <item m="1" x="907"/>
        <item m="1" x="551"/>
        <item m="1" x="1665"/>
        <item m="1" x="1125"/>
        <item m="1" x="722"/>
        <item m="1" x="561"/>
        <item m="1" x="1478"/>
        <item m="1" x="529"/>
        <item m="1" x="1412"/>
        <item m="1" x="354"/>
        <item m="1" x="704"/>
        <item m="1" x="310"/>
        <item m="1" x="1576"/>
        <item m="1" x="1329"/>
        <item m="1" x="851"/>
        <item m="1" x="120"/>
        <item m="1" x="1567"/>
        <item m="1" x="1054"/>
        <item m="1" x="1154"/>
        <item m="1" x="1449"/>
        <item m="1" x="1450"/>
        <item m="1" x="419"/>
        <item x="21"/>
        <item m="1" x="1624"/>
        <item m="1" x="1779"/>
        <item m="1" x="801"/>
        <item m="1" x="1573"/>
        <item x="22"/>
        <item m="1" x="288"/>
        <item x="68"/>
        <item m="1" x="1711"/>
        <item m="1" x="181"/>
        <item m="1" x="205"/>
        <item m="1" x="409"/>
        <item x="49"/>
        <item m="1" x="1498"/>
        <item m="1" x="807"/>
        <item m="1" x="302"/>
        <item m="1" x="1698"/>
        <item m="1" x="1340"/>
        <item m="1" x="1656"/>
        <item m="1" x="294"/>
        <item m="1" x="1297"/>
        <item m="1" x="391"/>
        <item m="1" x="960"/>
        <item m="1" x="838"/>
        <item m="1" x="1170"/>
        <item m="1" x="1179"/>
        <item m="1" x="393"/>
        <item m="1" x="899"/>
        <item m="1" x="263"/>
        <item m="1" x="1636"/>
        <item m="1" x="1870"/>
        <item m="1" x="169"/>
        <item m="1" x="315"/>
        <item m="1" x="856"/>
        <item m="1" x="1480"/>
        <item m="1" x="1520"/>
        <item m="1" x="642"/>
        <item m="1" x="380"/>
        <item m="1" x="600"/>
        <item m="1" x="1531"/>
        <item m="1" x="1631"/>
        <item m="1" x="1600"/>
        <item m="1" x="1559"/>
        <item m="1" x="1084"/>
        <item m="1" x="1765"/>
        <item m="1" x="1185"/>
        <item m="1" x="1360"/>
        <item m="1" x="917"/>
        <item m="1" x="625"/>
        <item m="1" x="1005"/>
        <item m="1" x="1428"/>
        <item m="1" x="1532"/>
        <item m="1" x="854"/>
        <item m="1" x="126"/>
        <item m="1" x="1227"/>
        <item m="1" x="878"/>
        <item m="1" x="1063"/>
        <item m="1" x="154"/>
        <item m="1" x="1805"/>
        <item m="1" x="1372"/>
        <item m="1" x="538"/>
        <item m="1" x="1014"/>
        <item m="1" x="1793"/>
        <item m="1" x="108"/>
        <item m="1" x="573"/>
        <item m="1" x="1705"/>
        <item m="1" x="185"/>
        <item m="1" x="1215"/>
        <item m="1" x="519"/>
        <item m="1" x="566"/>
        <item m="1" x="999"/>
        <item m="1" x="724"/>
        <item m="1" x="1105"/>
        <item m="1" x="1204"/>
        <item m="1" x="1318"/>
        <item m="1" x="1426"/>
        <item m="1" x="105"/>
        <item m="1" x="946"/>
        <item m="1" x="1735"/>
        <item m="1" x="371"/>
        <item m="1" x="840"/>
        <item m="1" x="1595"/>
        <item m="1" x="1843"/>
        <item m="1" x="1852"/>
        <item m="1" x="1294"/>
        <item m="1" x="320"/>
        <item m="1" x="266"/>
        <item m="1" x="702"/>
        <item m="1" x="972"/>
        <item m="1" x="1347"/>
        <item m="1" x="743"/>
        <item m="1" x="1728"/>
        <item m="1" x="574"/>
        <item m="1" x="597"/>
        <item m="1" x="133"/>
        <item m="1" x="991"/>
        <item m="1" x="1466"/>
        <item m="1" x="1826"/>
        <item m="1" x="150"/>
        <item m="1" x="141"/>
        <item m="1" x="304"/>
        <item m="1" x="343"/>
        <item m="1" x="421"/>
        <item m="1" x="256"/>
        <item m="1" x="124"/>
        <item m="1" x="1383"/>
        <item m="1" x="1181"/>
        <item m="1" x="1521"/>
        <item m="1" x="1592"/>
        <item m="1" x="910"/>
        <item m="1" x="344"/>
        <item m="1" x="1514"/>
        <item m="1" x="925"/>
        <item m="1" x="1176"/>
        <item m="1" x="1726"/>
        <item m="1" x="188"/>
        <item m="1" x="1630"/>
        <item m="1" x="608"/>
        <item m="1" x="1044"/>
        <item m="1" x="209"/>
        <item m="1" x="1296"/>
        <item m="1" x="1344"/>
        <item m="1" x="943"/>
        <item m="1" x="322"/>
        <item m="1" x="533"/>
        <item m="1" x="1708"/>
        <item m="1" x="1813"/>
        <item m="1" x="1441"/>
        <item m="1" x="1370"/>
        <item m="1" x="1469"/>
        <item m="1" x="1484"/>
        <item m="1" x="448"/>
        <item m="1" x="430"/>
        <item m="1" x="1104"/>
        <item m="1" x="1139"/>
        <item m="1" x="1547"/>
        <item m="1" x="1800"/>
        <item m="1" x="80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numFmtId="4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8"/>
    <field x="9"/>
  </rowFields>
  <rowItems count="3">
    <i>
      <x v="1536"/>
      <x v="1008"/>
    </i>
    <i>
      <x v="1537"/>
      <x v="1007"/>
    </i>
    <i t="grand">
      <x/>
    </i>
  </rowItems>
  <colFields count="1">
    <field x="6"/>
  </colFields>
  <colItems count="7">
    <i>
      <x v="3"/>
    </i>
    <i>
      <x v="4"/>
    </i>
    <i>
      <x v="6"/>
    </i>
    <i>
      <x v="18"/>
    </i>
    <i>
      <x v="20"/>
    </i>
    <i>
      <x v="21"/>
    </i>
    <i t="grand">
      <x/>
    </i>
  </colItems>
  <pageFields count="3">
    <pageField fld="2" hier="-1"/>
    <pageField fld="3" hier="-1"/>
    <pageField fld="1" hier="-1"/>
  </pageFields>
  <dataFields count="1">
    <dataField name="Sum of QUANTITY" fld="12" baseField="0" baseItem="0"/>
  </dataFields>
  <formats count="23">
    <format dxfId="980">
      <pivotArea type="all" dataOnly="0" outline="0" fieldPosition="0"/>
    </format>
    <format dxfId="979">
      <pivotArea outline="0" collapsedLevelsAreSubtotals="1" fieldPosition="0"/>
    </format>
    <format dxfId="978">
      <pivotArea type="topRight" dataOnly="0" labelOnly="1" outline="0" fieldPosition="0"/>
    </format>
    <format dxfId="977">
      <pivotArea field="8" type="button" dataOnly="0" labelOnly="1" outline="0" axis="axisRow" fieldPosition="0"/>
    </format>
    <format dxfId="976">
      <pivotArea field="9" type="button" dataOnly="0" labelOnly="1" outline="0" axis="axisRow" fieldPosition="1"/>
    </format>
    <format dxfId="975">
      <pivotArea dataOnly="0" labelOnly="1" outline="0" fieldPosition="0">
        <references count="1">
          <reference field="6" count="5">
            <x v="3"/>
            <x v="4"/>
            <x v="6"/>
            <x v="18"/>
            <x v="19"/>
          </reference>
        </references>
      </pivotArea>
    </format>
    <format dxfId="974">
      <pivotArea dataOnly="0" labelOnly="1" grandCol="1" outline="0" fieldPosition="0"/>
    </format>
    <format dxfId="973">
      <pivotArea field="8" type="button" dataOnly="0" labelOnly="1" outline="0" axis="axisRow" fieldPosition="0"/>
    </format>
    <format dxfId="972">
      <pivotArea field="9" type="button" dataOnly="0" labelOnly="1" outline="0" axis="axisRow" fieldPosition="1"/>
    </format>
    <format dxfId="971">
      <pivotArea dataOnly="0" labelOnly="1" outline="0" fieldPosition="0">
        <references count="1">
          <reference field="6" count="5">
            <x v="3"/>
            <x v="4"/>
            <x v="6"/>
            <x v="18"/>
            <x v="19"/>
          </reference>
        </references>
      </pivotArea>
    </format>
    <format dxfId="970">
      <pivotArea dataOnly="0" labelOnly="1" grandCol="1" outline="0" fieldPosition="0"/>
    </format>
    <format dxfId="969">
      <pivotArea field="8" type="button" dataOnly="0" labelOnly="1" outline="0" axis="axisRow" fieldPosition="0"/>
    </format>
    <format dxfId="968">
      <pivotArea field="9" type="button" dataOnly="0" labelOnly="1" outline="0" axis="axisRow" fieldPosition="1"/>
    </format>
    <format dxfId="967">
      <pivotArea dataOnly="0" labelOnly="1" outline="0" fieldPosition="0">
        <references count="1">
          <reference field="6" count="5">
            <x v="3"/>
            <x v="4"/>
            <x v="6"/>
            <x v="18"/>
            <x v="19"/>
          </reference>
        </references>
      </pivotArea>
    </format>
    <format dxfId="966">
      <pivotArea field="6" type="button" dataOnly="0" labelOnly="1" outline="0" axis="axisCol" fieldPosition="0"/>
    </format>
    <format dxfId="965">
      <pivotArea field="6" type="button" dataOnly="0" labelOnly="1" outline="0" axis="axisCol" fieldPosition="0"/>
    </format>
    <format dxfId="964">
      <pivotArea field="6" type="button" dataOnly="0" labelOnly="1" outline="0" axis="axisCol" fieldPosition="0"/>
    </format>
    <format dxfId="963">
      <pivotArea dataOnly="0" labelOnly="1" outline="0" fieldPosition="0">
        <references count="1">
          <reference field="6" count="1">
            <x v="20"/>
          </reference>
        </references>
      </pivotArea>
    </format>
    <format dxfId="962">
      <pivotArea dataOnly="0" labelOnly="1" outline="0" fieldPosition="0">
        <references count="1">
          <reference field="6" count="1">
            <x v="21"/>
          </reference>
        </references>
      </pivotArea>
    </format>
    <format dxfId="961">
      <pivotArea dataOnly="0" labelOnly="1" outline="0" fieldPosition="0">
        <references count="1">
          <reference field="6" count="1">
            <x v="21"/>
          </reference>
        </references>
      </pivotArea>
    </format>
    <format dxfId="960">
      <pivotArea dataOnly="0" labelOnly="1" outline="0" fieldPosition="0">
        <references count="1">
          <reference field="6" count="1">
            <x v="20"/>
          </reference>
        </references>
      </pivotArea>
    </format>
    <format dxfId="959">
      <pivotArea dataOnly="0" grandCol="1" outline="0" fieldPosition="0"/>
    </format>
    <format dxfId="95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470EC9-F621-4BC7-95B6-916EEEE45460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Item Name" colHeaderCaption="Outlet">
  <location ref="B6:D9" firstHeaderRow="1" firstDataRow="3" firstDataCol="1" rowPageCount="3" colPageCount="1"/>
  <pivotFields count="25">
    <pivotField showAll="0"/>
    <pivotField axis="axisPage" multipleItemSelectionAllowed="1" showAll="0">
      <items count="461">
        <item h="1" m="1" x="98"/>
        <item h="1" m="1" x="108"/>
        <item h="1" m="1" x="119"/>
        <item h="1" m="1" x="351"/>
        <item h="1" m="1" x="130"/>
        <item h="1" m="1" x="363"/>
        <item h="1" m="1" x="141"/>
        <item h="1" m="1" x="374"/>
        <item h="1" m="1" x="152"/>
        <item h="1" m="1" x="384"/>
        <item h="1" m="1" x="162"/>
        <item h="1" m="1" x="394"/>
        <item h="1" m="1" x="172"/>
        <item m="1" x="405"/>
        <item h="1" m="1" x="282"/>
        <item h="1" m="1" x="58"/>
        <item h="1" m="1" x="289"/>
        <item h="1" m="1" x="65"/>
        <item h="1" m="1" x="296"/>
        <item m="1" x="72"/>
        <item m="1" x="89"/>
        <item m="1" x="323"/>
        <item m="1" x="100"/>
        <item m="1" x="332"/>
        <item m="1" x="110"/>
        <item m="1" x="121"/>
        <item m="1" x="353"/>
        <item m="1" x="132"/>
        <item m="1" x="342"/>
        <item h="1" m="1" x="365"/>
        <item h="1" m="1" x="143"/>
        <item h="1" m="1" x="298"/>
        <item h="1" m="1" x="74"/>
        <item h="1" m="1" x="306"/>
        <item h="1" m="1" x="82"/>
        <item h="1" m="1" x="314"/>
        <item h="1" m="1" x="91"/>
        <item h="1" m="1" x="325"/>
        <item h="1" m="1" x="102"/>
        <item h="1" m="1" x="334"/>
        <item h="1" m="1" x="112"/>
        <item h="1" m="1" x="344"/>
        <item h="1" m="1" x="123"/>
        <item h="1" m="1" x="355"/>
        <item h="1" m="1" x="134"/>
        <item h="1" m="1" x="367"/>
        <item h="1" m="1" x="145"/>
        <item h="1" m="1" x="377"/>
        <item h="1" m="1" x="155"/>
        <item h="1" m="1" x="387"/>
        <item h="1" m="1" x="165"/>
        <item h="1" m="1" x="397"/>
        <item h="1" m="1" x="175"/>
        <item h="1" m="1" x="408"/>
        <item h="1" m="1" x="184"/>
        <item h="1" m="1" x="417"/>
        <item h="1" m="1" x="193"/>
        <item h="1" m="1" x="425"/>
        <item h="1" m="1" x="201"/>
        <item m="1" x="433"/>
        <item m="1" x="316"/>
        <item m="1" x="93"/>
        <item m="1" x="327"/>
        <item m="1" x="104"/>
        <item m="1" x="336"/>
        <item m="1" x="114"/>
        <item m="1" x="346"/>
        <item m="1" x="125"/>
        <item m="1" x="357"/>
        <item m="1" x="136"/>
        <item m="1" x="369"/>
        <item m="1" x="147"/>
        <item m="1" x="379"/>
        <item m="1" x="157"/>
        <item m="1" x="389"/>
        <item m="1" x="167"/>
        <item m="1" x="399"/>
        <item m="1" x="177"/>
        <item m="1" x="410"/>
        <item m="1" x="186"/>
        <item m="1" x="419"/>
        <item m="1" x="195"/>
        <item m="1" x="427"/>
        <item m="1" x="203"/>
        <item m="1" x="435"/>
        <item m="1" x="210"/>
        <item m="1" x="442"/>
        <item m="1" x="216"/>
        <item m="1" x="448"/>
        <item m="1" x="222"/>
        <item m="1" x="454"/>
        <item h="1" m="1" x="338"/>
        <item h="1" m="1" x="116"/>
        <item h="1" m="1" x="348"/>
        <item h="1" m="1" x="127"/>
        <item h="1" m="1" x="359"/>
        <item h="1" m="1" x="138"/>
        <item h="1" m="1" x="371"/>
        <item h="1" m="1" x="149"/>
        <item h="1" m="1" x="381"/>
        <item h="1" m="1" x="159"/>
        <item h="1" m="1" x="391"/>
        <item h="1" m="1" x="169"/>
        <item h="1" m="1" x="401"/>
        <item h="1" m="1" x="179"/>
        <item h="1" m="1" x="412"/>
        <item h="1" m="1" x="188"/>
        <item h="1" m="1" x="421"/>
        <item h="1" m="1" x="197"/>
        <item h="1" m="1" x="429"/>
        <item h="1" m="1" x="205"/>
        <item h="1" m="1" x="437"/>
        <item h="1" m="1" x="212"/>
        <item h="1" m="1" x="444"/>
        <item h="1" m="1" x="218"/>
        <item h="1" m="1" x="450"/>
        <item h="1" m="1" x="224"/>
        <item h="1" m="1" x="456"/>
        <item h="1" m="1" x="228"/>
        <item m="1" x="5"/>
        <item h="1" m="1" x="360"/>
        <item h="1" m="1" x="139"/>
        <item h="1" m="1" x="372"/>
        <item h="1" m="1" x="150"/>
        <item h="1" m="1" x="382"/>
        <item h="1" m="1" x="160"/>
        <item h="1" m="1" x="392"/>
        <item h="1" m="1" x="170"/>
        <item h="1" m="1" x="402"/>
        <item h="1" m="1" x="180"/>
        <item h="1" m="1" x="413"/>
        <item h="1" m="1" x="189"/>
        <item h="1" m="1" x="422"/>
        <item h="1" m="1" x="198"/>
        <item h="1" m="1" x="430"/>
        <item h="1" m="1" x="206"/>
        <item h="1" m="1" x="438"/>
        <item h="1" m="1" x="213"/>
        <item h="1" m="1" x="445"/>
        <item h="1" m="1" x="219"/>
        <item h="1" m="1" x="451"/>
        <item h="1" m="1" x="225"/>
        <item h="1" m="1" x="457"/>
        <item h="1" m="1" x="229"/>
        <item h="1" m="1" x="6"/>
        <item h="1" m="1" x="232"/>
        <item h="1" m="1" x="9"/>
        <item h="1" m="1" x="235"/>
        <item m="1" x="12"/>
        <item h="1" m="1" x="239"/>
        <item h="1" m="1" x="16"/>
        <item h="1" m="1" x="383"/>
        <item h="1" x="4"/>
        <item h="1" m="1" x="161"/>
        <item h="1" m="1" x="393"/>
        <item h="1" m="1" x="171"/>
        <item h="1" m="1" x="403"/>
        <item h="1" m="1" x="181"/>
        <item h="1" m="1" x="414"/>
        <item h="1" m="1" x="190"/>
        <item h="1" m="1" x="423"/>
        <item h="1" m="1" x="199"/>
        <item h="1" m="1" x="431"/>
        <item h="1" m="1" x="207"/>
        <item h="1" m="1" x="439"/>
        <item h="1" m="1" x="214"/>
        <item h="1" m="1" x="446"/>
        <item h="1" m="1" x="220"/>
        <item h="1" m="1" x="452"/>
        <item h="1" m="1" x="226"/>
        <item h="1" m="1" x="458"/>
        <item h="1" m="1" x="230"/>
        <item h="1" m="1" x="7"/>
        <item h="1" m="1" x="233"/>
        <item h="1" m="1" x="10"/>
        <item h="1" m="1" x="236"/>
        <item h="1" m="1" x="13"/>
        <item h="1" m="1" x="240"/>
        <item h="1" m="1" x="17"/>
        <item h="1" m="1" x="243"/>
        <item h="1" m="1" x="20"/>
        <item m="1" x="247"/>
        <item h="1" m="1" x="404"/>
        <item h="1" m="1" x="182"/>
        <item h="1" m="1" x="415"/>
        <item h="1" m="1" x="191"/>
        <item h="1" m="1" x="424"/>
        <item h="1" m="1" x="200"/>
        <item h="1" m="1" x="432"/>
        <item h="1" m="1" x="208"/>
        <item h="1" m="1" x="440"/>
        <item h="1" m="1" x="215"/>
        <item h="1" m="1" x="447"/>
        <item h="1" m="1" x="221"/>
        <item h="1" m="1" x="453"/>
        <item h="1" m="1" x="227"/>
        <item h="1" m="1" x="459"/>
        <item h="1" m="1" x="231"/>
        <item h="1" m="1" x="8"/>
        <item h="1" m="1" x="234"/>
        <item h="1" m="1" x="11"/>
        <item h="1" m="1" x="237"/>
        <item h="1" m="1" x="14"/>
        <item h="1" m="1" x="241"/>
        <item h="1" m="1" x="18"/>
        <item h="1" m="1" x="244"/>
        <item h="1" m="1" x="21"/>
        <item h="1" m="1" x="248"/>
        <item h="1" m="1" x="24"/>
        <item h="1" m="1" x="251"/>
        <item h="1" m="1" x="27"/>
        <item h="1" m="1" x="255"/>
        <item m="1" x="31"/>
        <item h="1" m="1" x="238"/>
        <item h="1" m="1" x="15"/>
        <item h="1" m="1" x="242"/>
        <item h="1" m="1" x="19"/>
        <item h="1" m="1" x="245"/>
        <item h="1" m="1" x="22"/>
        <item h="1" m="1" x="249"/>
        <item h="1" m="1" x="25"/>
        <item h="1" m="1" x="252"/>
        <item h="1" m="1" x="28"/>
        <item h="1" m="1" x="256"/>
        <item h="1" m="1" x="32"/>
        <item h="1" m="1" x="259"/>
        <item h="1" m="1" x="35"/>
        <item h="1" m="1" x="263"/>
        <item h="1" m="1" x="39"/>
        <item h="1" m="1" x="267"/>
        <item h="1" m="1" x="43"/>
        <item h="1" m="1" x="272"/>
        <item h="1" m="1" x="48"/>
        <item h="1" m="1" x="277"/>
        <item h="1" m="1" x="53"/>
        <item h="1" m="1" x="284"/>
        <item h="1" m="1" x="60"/>
        <item h="1" m="1" x="291"/>
        <item m="1" x="67"/>
        <item h="1" m="1" x="300"/>
        <item h="1" m="1" x="76"/>
        <item h="1" m="1" x="308"/>
        <item h="1" m="1" x="84"/>
        <item h="1" m="1" x="318"/>
        <item h="1" m="1" x="246"/>
        <item h="1" m="1" x="23"/>
        <item h="1" m="1" x="250"/>
        <item h="1" m="1" x="26"/>
        <item h="1" m="1" x="253"/>
        <item h="1" m="1" x="29"/>
        <item h="1" m="1" x="257"/>
        <item h="1" m="1" x="33"/>
        <item h="1" m="1" x="260"/>
        <item h="1" m="1" x="36"/>
        <item h="1" m="1" x="264"/>
        <item h="1" m="1" x="40"/>
        <item m="1" x="268"/>
        <item h="1" m="1" x="44"/>
        <item h="1" m="1" x="273"/>
        <item h="1" m="1" x="49"/>
        <item h="1" m="1" x="278"/>
        <item h="1" m="1" x="54"/>
        <item h="1" m="1" x="285"/>
        <item h="1" m="1" x="61"/>
        <item h="1" m="1" x="292"/>
        <item h="1" m="1" x="68"/>
        <item h="1" m="1" x="301"/>
        <item h="1" m="1" x="77"/>
        <item h="1" m="1" x="309"/>
        <item h="1" m="1" x="85"/>
        <item h="1" m="1" x="319"/>
        <item h="1" m="1" x="95"/>
        <item h="1" m="1" x="254"/>
        <item h="1" m="1" x="30"/>
        <item h="1" m="1" x="258"/>
        <item h="1" m="1" x="34"/>
        <item h="1" m="1" x="261"/>
        <item h="1" m="1" x="37"/>
        <item h="1" m="1" x="265"/>
        <item h="1" m="1" x="41"/>
        <item h="1" m="1" x="269"/>
        <item h="1" m="1" x="45"/>
        <item h="1" m="1" x="274"/>
        <item h="1" m="1" x="50"/>
        <item h="1" m="1" x="279"/>
        <item h="1" m="1" x="55"/>
        <item h="1" m="1" x="286"/>
        <item h="1" m="1" x="62"/>
        <item h="1" m="1" x="293"/>
        <item h="1" m="1" x="69"/>
        <item h="1" m="1" x="302"/>
        <item h="1" m="1" x="78"/>
        <item h="1" m="1" x="310"/>
        <item h="1" m="1" x="86"/>
        <item h="1" m="1" x="320"/>
        <item h="1" m="1" x="96"/>
        <item h="1" m="1" x="329"/>
        <item h="1" m="1" x="106"/>
        <item h="1" m="1" x="339"/>
        <item h="1" m="1" x="117"/>
        <item h="1" m="1" x="349"/>
        <item h="1" m="1" x="128"/>
        <item h="1" m="1" x="361"/>
        <item h="1" m="1" x="262"/>
        <item h="1" m="1" x="38"/>
        <item h="1" m="1" x="266"/>
        <item h="1" m="1" x="42"/>
        <item h="1" m="1" x="270"/>
        <item h="1" m="1" x="46"/>
        <item h="1" m="1" x="275"/>
        <item h="1" m="1" x="51"/>
        <item h="1" m="1" x="280"/>
        <item h="1" m="1" x="56"/>
        <item h="1" m="1" x="287"/>
        <item h="1" m="1" x="63"/>
        <item h="1" m="1" x="294"/>
        <item h="1" m="1" x="70"/>
        <item h="1" m="1" x="303"/>
        <item h="1" m="1" x="79"/>
        <item h="1" m="1" x="311"/>
        <item h="1" m="1" x="87"/>
        <item h="1" m="1" x="321"/>
        <item h="1" m="1" x="97"/>
        <item h="1" m="1" x="330"/>
        <item h="1" m="1" x="107"/>
        <item h="1" m="1" x="340"/>
        <item h="1" m="1" x="118"/>
        <item h="1" m="1" x="350"/>
        <item h="1" m="1" x="129"/>
        <item h="1" m="1" x="362"/>
        <item h="1" m="1" x="140"/>
        <item h="1" m="1" x="373"/>
        <item h="1" m="1" x="151"/>
        <item h="1" m="1" x="271"/>
        <item h="1" m="1" x="47"/>
        <item h="1" m="1" x="276"/>
        <item h="1" m="1" x="52"/>
        <item h="1" m="1" x="281"/>
        <item h="1" m="1" x="57"/>
        <item h="1" m="1" x="288"/>
        <item h="1" m="1" x="64"/>
        <item h="1" m="1" x="295"/>
        <item h="1" m="1" x="71"/>
        <item h="1" m="1" x="304"/>
        <item h="1" m="1" x="80"/>
        <item h="1" m="1" x="312"/>
        <item h="1" m="1" x="88"/>
        <item h="1" m="1" x="322"/>
        <item h="1" m="1" x="99"/>
        <item h="1" m="1" x="331"/>
        <item h="1" m="1" x="109"/>
        <item h="1" m="1" x="341"/>
        <item h="1" m="1" x="120"/>
        <item h="1" m="1" x="352"/>
        <item h="1" m="1" x="131"/>
        <item h="1" m="1" x="364"/>
        <item h="1" m="1" x="142"/>
        <item h="1" m="1" x="375"/>
        <item h="1" m="1" x="153"/>
        <item h="1" m="1" x="385"/>
        <item h="1" m="1" x="163"/>
        <item h="1" m="1" x="395"/>
        <item h="1" m="1" x="173"/>
        <item h="1" m="1" x="406"/>
        <item h="1" m="1" x="283"/>
        <item h="1" m="1" x="59"/>
        <item h="1" m="1" x="290"/>
        <item h="1" m="1" x="66"/>
        <item h="1" m="1" x="297"/>
        <item h="1" m="1" x="73"/>
        <item h="1" m="1" x="305"/>
        <item h="1" m="1" x="81"/>
        <item h="1" m="1" x="313"/>
        <item h="1" m="1" x="90"/>
        <item h="1" m="1" x="324"/>
        <item h="1" m="1" x="101"/>
        <item h="1" m="1" x="333"/>
        <item h="1" m="1" x="111"/>
        <item h="1" m="1" x="343"/>
        <item h="1" m="1" x="122"/>
        <item h="1" m="1" x="354"/>
        <item h="1" m="1" x="133"/>
        <item h="1" m="1" x="366"/>
        <item h="1" m="1" x="144"/>
        <item h="1" m="1" x="376"/>
        <item h="1" m="1" x="154"/>
        <item h="1" m="1" x="386"/>
        <item h="1" m="1" x="164"/>
        <item h="1" m="1" x="396"/>
        <item h="1" m="1" x="174"/>
        <item h="1" m="1" x="407"/>
        <item h="1" m="1" x="183"/>
        <item h="1" m="1" x="416"/>
        <item h="1" m="1" x="192"/>
        <item h="1" m="1" x="299"/>
        <item h="1" m="1" x="75"/>
        <item h="1" m="1" x="307"/>
        <item h="1" m="1" x="83"/>
        <item h="1" m="1" x="315"/>
        <item h="1" m="1" x="92"/>
        <item h="1" m="1" x="326"/>
        <item h="1" m="1" x="103"/>
        <item h="1" m="1" x="335"/>
        <item h="1" m="1" x="113"/>
        <item h="1" m="1" x="345"/>
        <item h="1" m="1" x="124"/>
        <item h="1" m="1" x="356"/>
        <item h="1" m="1" x="135"/>
        <item h="1" m="1" x="368"/>
        <item h="1" m="1" x="146"/>
        <item h="1" m="1" x="378"/>
        <item h="1" m="1" x="156"/>
        <item h="1" m="1" x="388"/>
        <item h="1" m="1" x="166"/>
        <item h="1" m="1" x="398"/>
        <item h="1" m="1" x="176"/>
        <item h="1" m="1" x="409"/>
        <item h="1" m="1" x="185"/>
        <item h="1" m="1" x="418"/>
        <item h="1" m="1" x="194"/>
        <item h="1" m="1" x="426"/>
        <item h="1" m="1" x="202"/>
        <item h="1" m="1" x="434"/>
        <item h="1" m="1" x="209"/>
        <item h="1" m="1" x="441"/>
        <item h="1" m="1" x="317"/>
        <item h="1" m="1" x="94"/>
        <item h="1" m="1" x="328"/>
        <item h="1" m="1" x="105"/>
        <item h="1" m="1" x="337"/>
        <item h="1" m="1" x="115"/>
        <item h="1" m="1" x="347"/>
        <item h="1" m="1" x="126"/>
        <item h="1" m="1" x="358"/>
        <item h="1" m="1" x="137"/>
        <item h="1" m="1" x="370"/>
        <item h="1" m="1" x="148"/>
        <item h="1" m="1" x="380"/>
        <item h="1" m="1" x="158"/>
        <item h="1" m="1" x="390"/>
        <item h="1" m="1" x="168"/>
        <item h="1" m="1" x="400"/>
        <item h="1" m="1" x="178"/>
        <item h="1" m="1" x="411"/>
        <item h="1" m="1" x="187"/>
        <item h="1" m="1" x="420"/>
        <item h="1" m="1" x="196"/>
        <item h="1" m="1" x="428"/>
        <item h="1" m="1" x="204"/>
        <item h="1" m="1" x="436"/>
        <item h="1" m="1" x="211"/>
        <item h="1" m="1" x="443"/>
        <item h="1" m="1" x="217"/>
        <item h="1" m="1" x="449"/>
        <item h="1" m="1" x="223"/>
        <item h="1" m="1" x="455"/>
        <item h="1" x="0"/>
        <item h="1" x="1"/>
        <item h="1" x="2"/>
        <item h="1" x="3"/>
        <item t="default"/>
      </items>
    </pivotField>
    <pivotField axis="axisPage" multipleItemSelectionAllowed="1" showAll="0">
      <items count="14">
        <item m="1" x="6"/>
        <item m="1" x="2"/>
        <item m="1" x="4"/>
        <item m="1" x="5"/>
        <item m="1" x="8"/>
        <item x="0"/>
        <item m="1" x="9"/>
        <item m="1" x="10"/>
        <item m="1" x="12"/>
        <item h="1" x="1"/>
        <item m="1" x="3"/>
        <item h="1" m="1" x="7"/>
        <item h="1" m="1" x="11"/>
        <item t="default"/>
      </items>
    </pivotField>
    <pivotField axis="axisPage" multipleItemSelectionAllowed="1" showAll="0">
      <items count="9">
        <item x="1"/>
        <item m="1" x="6"/>
        <item m="1" x="7"/>
        <item m="1" x="2"/>
        <item x="0"/>
        <item m="1" x="4"/>
        <item h="1" m="1" x="3"/>
        <item h="1" m="1" x="5"/>
        <item t="default"/>
      </items>
    </pivotField>
    <pivotField showAll="0"/>
    <pivotField showAll="0"/>
    <pivotField axis="axisCol" showAll="0">
      <items count="24">
        <item m="1" x="10"/>
        <item m="1" x="14"/>
        <item m="1" x="13"/>
        <item m="1" x="22"/>
        <item m="1" x="8"/>
        <item m="1" x="18"/>
        <item m="1" x="21"/>
        <item m="1" x="9"/>
        <item x="6"/>
        <item m="1" x="19"/>
        <item m="1" x="7"/>
        <item m="1" x="16"/>
        <item m="1" x="15"/>
        <item n="             E-MART24 BKK1" x="0"/>
        <item n="             E-MART24 BKK3" x="1"/>
        <item m="1" x="11"/>
        <item n="            E-MART24 CAMKO" x="2"/>
        <item m="1" x="17"/>
        <item x="3"/>
        <item m="1" x="20"/>
        <item x="4"/>
        <item x="5"/>
        <item m="1" x="12"/>
        <item t="default"/>
      </items>
    </pivotField>
    <pivotField showAll="0"/>
    <pivotField showAll="0" defaultSubtotal="0">
      <items count="1750">
        <item m="1" x="1734"/>
        <item m="1" x="891"/>
        <item m="1" x="1720"/>
        <item m="1" x="880"/>
        <item m="1" x="1712"/>
        <item m="1" x="875"/>
        <item m="1" x="1707"/>
        <item m="1" x="871"/>
        <item m="1" x="1703"/>
        <item m="1" x="918"/>
        <item m="1" x="1748"/>
        <item m="1" x="902"/>
        <item m="1" x="1731"/>
        <item m="1" x="888"/>
        <item m="1" x="1717"/>
        <item m="1" x="878"/>
        <item m="1" x="873"/>
        <item m="1" x="1705"/>
        <item m="1" x="939"/>
        <item m="1" x="92"/>
        <item m="1" x="914"/>
        <item m="1" x="1744"/>
        <item m="1" x="898"/>
        <item m="1" x="1727"/>
        <item m="1" x="885"/>
        <item m="1" x="1714"/>
        <item m="1" x="877"/>
        <item m="1" x="1708"/>
        <item m="1" x="968"/>
        <item m="1" x="116"/>
        <item m="1" x="934"/>
        <item m="1" x="88"/>
        <item m="1" x="911"/>
        <item m="1" x="1740"/>
        <item m="1" x="895"/>
        <item m="1" x="1724"/>
        <item m="1" x="883"/>
        <item m="1" x="1006"/>
        <item m="1" x="149"/>
        <item m="1" x="964"/>
        <item m="1" x="112"/>
        <item m="1" x="931"/>
        <item m="1" x="84"/>
        <item m="1" x="908"/>
        <item m="1" x="1737"/>
        <item m="1" x="893"/>
        <item m="1" x="1721"/>
        <item m="1" x="1053"/>
        <item m="1" x="186"/>
        <item m="1" x="1000"/>
        <item m="1" x="142"/>
        <item m="1" x="958"/>
        <item m="1" x="106"/>
        <item m="1" x="927"/>
        <item m="1" x="80"/>
        <item m="1" x="1735"/>
        <item m="1" x="1103"/>
        <item m="1" x="233"/>
        <item m="1" x="1045"/>
        <item m="1" x="136"/>
        <item m="1" x="953"/>
        <item m="1" x="102"/>
        <item m="1" x="924"/>
        <item m="1" x="78"/>
        <item m="1" x="1162"/>
        <item m="1" x="284"/>
        <item m="1" x="222"/>
        <item m="1" x="1036"/>
        <item m="1" x="170"/>
        <item m="1" x="986"/>
        <item m="1" x="128"/>
        <item m="1" x="946"/>
        <item m="1" x="97"/>
        <item m="1" x="1221"/>
        <item m="1" x="339"/>
        <item m="1" x="1151"/>
        <item m="1" x="272"/>
        <item m="1" x="1081"/>
        <item m="1" x="210"/>
        <item m="1" x="1029"/>
        <item m="1" x="161"/>
        <item m="1" x="123"/>
        <item m="1" x="1288"/>
        <item m="1" x="405"/>
        <item m="1" x="1209"/>
        <item m="1" x="325"/>
        <item m="1" x="1137"/>
        <item m="1" x="260"/>
        <item m="1" x="1070"/>
        <item m="1" x="202"/>
        <item m="1" x="1021"/>
        <item m="1" x="156"/>
        <item m="1" x="942"/>
        <item m="1" x="96"/>
        <item m="1" x="919"/>
        <item m="1" x="1749"/>
        <item m="1" x="903"/>
        <item m="1" x="1732"/>
        <item m="1" x="889"/>
        <item m="1" x="1718"/>
        <item m="1" x="1710"/>
        <item m="1" x="972"/>
        <item m="1" x="121"/>
        <item m="1" x="940"/>
        <item m="1" x="93"/>
        <item m="1" x="915"/>
        <item m="1" x="1745"/>
        <item m="1" x="899"/>
        <item m="1" x="1728"/>
        <item m="1" x="886"/>
        <item m="1" x="1715"/>
        <item m="1" x="1011"/>
        <item m="1" x="153"/>
        <item m="1" x="969"/>
        <item m="1" x="117"/>
        <item m="1" x="935"/>
        <item m="1" x="89"/>
        <item m="1" x="912"/>
        <item m="1" x="1741"/>
        <item m="1" x="896"/>
        <item m="1" x="1725"/>
        <item m="1" x="1056"/>
        <item m="1" x="193"/>
        <item m="1" x="1007"/>
        <item m="1" x="150"/>
        <item m="1" x="965"/>
        <item m="1" x="85"/>
        <item m="1" x="909"/>
        <item m="1" x="1738"/>
        <item m="1" x="1110"/>
        <item m="1" x="241"/>
        <item m="1" x="1054"/>
        <item m="1" x="187"/>
        <item m="1" x="1001"/>
        <item m="1" x="143"/>
        <item m="1" x="959"/>
        <item m="1" x="107"/>
        <item m="1" x="928"/>
        <item m="1" x="81"/>
        <item m="1" x="1168"/>
        <item m="1" x="293"/>
        <item m="1" x="1104"/>
        <item m="1" x="234"/>
        <item m="1" x="1046"/>
        <item m="1" x="180"/>
        <item m="1" x="994"/>
        <item m="1" x="137"/>
        <item m="1" x="954"/>
        <item m="1" x="103"/>
        <item m="1" x="1232"/>
        <item m="1" x="354"/>
        <item m="1" x="1163"/>
        <item m="1" x="285"/>
        <item m="1" x="1093"/>
        <item m="1" x="223"/>
        <item m="1" x="1037"/>
        <item m="1" x="171"/>
        <item m="1" x="987"/>
        <item m="1" x="129"/>
        <item m="1" x="1300"/>
        <item m="1" x="418"/>
        <item m="1" x="1222"/>
        <item m="1" x="340"/>
        <item m="1" x="1152"/>
        <item m="1" x="273"/>
        <item m="1" x="1082"/>
        <item m="1" x="211"/>
        <item m="1" x="1030"/>
        <item m="1" x="162"/>
        <item m="1" x="1360"/>
        <item m="1" x="485"/>
        <item m="1" x="1289"/>
        <item m="1" x="406"/>
        <item m="1" x="1210"/>
        <item m="1" x="326"/>
        <item m="1" x="1138"/>
        <item m="1" x="261"/>
        <item m="1" x="1071"/>
        <item m="1" x="203"/>
        <item m="1" x="1422"/>
        <item m="1" x="551"/>
        <item m="1" x="1350"/>
        <item m="1" x="470"/>
        <item m="1" x="1274"/>
        <item m="1" x="392"/>
        <item m="1" x="1196"/>
        <item m="1" x="314"/>
        <item m="1" x="1127"/>
        <item m="1" x="251"/>
        <item m="1" x="1014"/>
        <item m="1" x="155"/>
        <item m="1" x="973"/>
        <item m="1" x="122"/>
        <item m="1" x="941"/>
        <item m="1" x="94"/>
        <item m="1" x="916"/>
        <item m="1" x="1746"/>
        <item m="1" x="900"/>
        <item m="1" x="1729"/>
        <item m="1" x="1058"/>
        <item m="1" x="196"/>
        <item m="1" x="1012"/>
        <item m="1" x="154"/>
        <item m="1" x="970"/>
        <item m="1" x="118"/>
        <item m="1" x="936"/>
        <item m="1" x="90"/>
        <item m="1" x="913"/>
        <item m="1" x="1742"/>
        <item m="1" x="1113"/>
        <item m="1" x="245"/>
        <item m="1" x="1057"/>
        <item m="1" x="194"/>
        <item m="1" x="1008"/>
        <item m="1" x="1173"/>
        <item m="1" x="188"/>
        <item m="1" x="1002"/>
        <item m="1" x="144"/>
        <item m="1" x="960"/>
        <item m="1" x="108"/>
        <item m="1" x="1238"/>
        <item m="1" x="361"/>
        <item m="1" x="1169"/>
        <item m="1" x="1105"/>
        <item m="1" x="235"/>
        <item m="1" x="1047"/>
        <item m="1" x="181"/>
        <item m="1" x="995"/>
        <item m="1" x="138"/>
        <item m="1" x="1307"/>
        <item m="1" x="1233"/>
        <item m="1" x="355"/>
        <item m="1" x="1164"/>
        <item m="1" x="1094"/>
        <item m="1" x="224"/>
        <item m="1" x="1038"/>
        <item m="1" x="172"/>
        <item m="1" x="1367"/>
        <item m="1" x="495"/>
        <item m="1" x="1301"/>
        <item m="1" x="419"/>
        <item m="1" x="1223"/>
        <item m="1" x="341"/>
        <item m="1" x="274"/>
        <item m="1" x="1083"/>
        <item m="1" x="212"/>
        <item m="1" x="1428"/>
        <item m="1" x="562"/>
        <item m="1" x="1361"/>
        <item m="1" x="486"/>
        <item m="1" x="1290"/>
        <item m="1" x="407"/>
        <item m="1" x="1211"/>
        <item m="1" x="327"/>
        <item m="1" x="1139"/>
        <item m="1" x="262"/>
        <item m="1" x="1494"/>
        <item m="1" x="626"/>
        <item m="1" x="1423"/>
        <item m="1" x="552"/>
        <item m="1" x="1351"/>
        <item m="1" x="471"/>
        <item m="1" x="1275"/>
        <item m="1" x="393"/>
        <item m="1" x="1197"/>
        <item m="1" x="315"/>
        <item m="1" x="1485"/>
        <item m="1" x="616"/>
        <item m="1" x="1411"/>
        <item m="1" x="539"/>
        <item m="1" x="1262"/>
        <item m="1" x="380"/>
        <item m="1" x="1059"/>
        <item m="1" x="1013"/>
        <item m="1" x="971"/>
        <item m="1" x="119"/>
        <item m="1" x="937"/>
        <item m="1" x="1176"/>
        <item m="1" x="301"/>
        <item m="1" x="1114"/>
        <item m="1" x="246"/>
        <item m="1" x="195"/>
        <item m="1" x="1009"/>
        <item m="1" x="151"/>
        <item m="1" x="966"/>
        <item m="1" x="113"/>
        <item m="1" x="1242"/>
        <item m="1" x="366"/>
        <item m="1" x="1174"/>
        <item m="1" x="298"/>
        <item m="1" x="1111"/>
        <item m="1" x="242"/>
        <item m="1" x="1055"/>
        <item m="1" x="189"/>
        <item m="1" x="1003"/>
        <item m="1" x="145"/>
        <item m="1" x="1311"/>
        <item m="1" x="433"/>
        <item m="1" x="1239"/>
        <item m="1" x="362"/>
        <item m="1" x="1170"/>
        <item m="1" x="294"/>
        <item m="1" x="1106"/>
        <item m="1" x="236"/>
        <item m="1" x="1048"/>
        <item m="1" x="182"/>
        <item m="1" x="1371"/>
        <item m="1" x="500"/>
        <item m="1" x="1308"/>
        <item m="1" x="429"/>
        <item m="1" x="1234"/>
        <item m="1" x="356"/>
        <item m="1" x="1165"/>
        <item m="1" x="286"/>
        <item m="1" x="1095"/>
        <item m="1" x="225"/>
        <item m="1" x="1433"/>
        <item m="1" x="569"/>
        <item m="1" x="1368"/>
        <item m="1" x="496"/>
        <item m="1" x="1302"/>
        <item m="1" x="420"/>
        <item m="1" x="1224"/>
        <item m="1" x="342"/>
        <item m="1" x="1153"/>
        <item m="1" x="275"/>
        <item m="1" x="1499"/>
        <item m="1" x="632"/>
        <item m="1" x="1429"/>
        <item m="1" x="563"/>
        <item m="1" x="1362"/>
        <item m="1" x="487"/>
        <item m="1" x="1291"/>
        <item m="1" x="408"/>
        <item m="1" x="1212"/>
        <item m="1" x="328"/>
        <item m="1" x="1552"/>
        <item m="1" x="691"/>
        <item m="1" x="1495"/>
        <item m="1" x="627"/>
        <item m="1" x="1424"/>
        <item m="1" x="553"/>
        <item m="1" x="1352"/>
        <item m="1" x="472"/>
        <item m="1" x="1276"/>
        <item m="1" x="394"/>
        <item m="1" x="1590"/>
        <item m="1" x="739"/>
        <item m="1" x="1547"/>
        <item m="1" x="686"/>
        <item m="1" x="1486"/>
        <item m="1" x="1338"/>
        <item m="1" x="1620"/>
        <item m="1" x="776"/>
        <item m="1" x="1587"/>
        <item m="1" x="734"/>
        <item m="1" x="1541"/>
        <item m="1" x="605"/>
        <item m="1" x="1244"/>
        <item m="1" x="1115"/>
        <item m="1" x="299"/>
        <item m="1" x="1107"/>
        <item m="1" x="237"/>
        <item m="1" x="1436"/>
        <item m="1" x="572"/>
        <item m="1" x="1372"/>
        <item m="1" x="501"/>
        <item m="1" x="1309"/>
        <item m="1" x="430"/>
        <item m="1" x="1235"/>
        <item m="1" x="357"/>
        <item m="1" x="1503"/>
        <item m="1" x="637"/>
        <item m="1" x="1434"/>
        <item m="1" x="570"/>
        <item m="1" x="1369"/>
        <item m="1" x="1303"/>
        <item m="1" x="421"/>
        <item m="1" x="1225"/>
        <item m="1" x="343"/>
        <item m="1" x="1555"/>
        <item m="1" x="695"/>
        <item m="1" x="1500"/>
        <item m="1" x="633"/>
        <item m="1" x="564"/>
        <item m="1" x="1363"/>
        <item m="1" x="488"/>
        <item m="1" x="1292"/>
        <item m="1" x="409"/>
        <item m="1" x="1594"/>
        <item m="1" x="744"/>
        <item m="1" x="1553"/>
        <item m="1" x="692"/>
        <item m="1" x="1496"/>
        <item m="1" x="628"/>
        <item m="1" x="1425"/>
        <item m="1" x="554"/>
        <item m="1" x="1353"/>
        <item m="1" x="473"/>
        <item m="1" x="1624"/>
        <item m="1" x="778"/>
        <item m="1" x="1591"/>
        <item m="1" x="740"/>
        <item m="1" x="1548"/>
        <item m="1" x="687"/>
        <item m="1" x="1487"/>
        <item m="1" x="617"/>
        <item m="1" x="1412"/>
        <item m="1" x="540"/>
        <item m="1" x="1646"/>
        <item m="1" x="802"/>
        <item m="1" x="1621"/>
        <item m="1" x="1588"/>
        <item m="1" x="735"/>
        <item m="1" x="1542"/>
        <item m="1" x="678"/>
        <item m="1" x="1476"/>
        <item m="1" x="606"/>
        <item m="1" x="1662"/>
        <item m="1" x="825"/>
        <item m="1" x="1644"/>
        <item m="1" x="800"/>
        <item m="1" x="1617"/>
        <item m="1" x="772"/>
        <item m="1" x="726"/>
        <item m="1" x="1532"/>
        <item m="1" x="667"/>
        <item m="1" x="1377"/>
        <item m="1" x="507"/>
        <item m="1" x="1314"/>
        <item m="1" x="436"/>
        <item m="1" x="1243"/>
        <item m="1" x="367"/>
        <item m="1" x="1175"/>
        <item m="1" x="300"/>
        <item m="1" x="1112"/>
        <item m="1" x="243"/>
        <item m="1" x="1438"/>
        <item m="1" x="575"/>
        <item m="1" x="1375"/>
        <item m="1" x="504"/>
        <item m="1" x="1312"/>
        <item m="1" x="434"/>
        <item m="1" x="1240"/>
        <item m="1" x="363"/>
        <item m="1" x="1171"/>
        <item m="1" x="295"/>
        <item m="1" x="1505"/>
        <item m="1" x="639"/>
        <item m="1" x="1437"/>
        <item m="1" x="573"/>
        <item m="1" x="1373"/>
        <item m="1" x="502"/>
        <item m="1" x="1310"/>
        <item m="1" x="431"/>
        <item m="1" x="1236"/>
        <item m="1" x="358"/>
        <item m="1" x="1557"/>
        <item m="1" x="697"/>
        <item m="1" x="1504"/>
        <item m="1" x="638"/>
        <item m="1" x="1435"/>
        <item m="1" x="571"/>
        <item m="1" x="1370"/>
        <item m="1" x="497"/>
        <item m="1" x="1304"/>
        <item m="1" x="422"/>
        <item m="1" x="1596"/>
        <item m="1" x="746"/>
        <item m="1" x="1556"/>
        <item m="1" x="696"/>
        <item m="1" x="1501"/>
        <item m="1" x="634"/>
        <item m="1" x="1430"/>
        <item m="1" x="565"/>
        <item m="1" x="1364"/>
        <item m="1" x="1627"/>
        <item m="1" x="781"/>
        <item m="1" x="1595"/>
        <item m="1" x="745"/>
        <item m="1" x="1554"/>
        <item m="1" x="693"/>
        <item m="1" x="1497"/>
        <item m="1" x="629"/>
        <item m="1" x="1426"/>
        <item m="1" x="555"/>
        <item m="1" x="1648"/>
        <item m="1" x="805"/>
        <item m="1" x="1625"/>
        <item m="1" x="779"/>
        <item m="1" x="1592"/>
        <item m="1" x="741"/>
        <item m="1" x="1549"/>
        <item m="1" x="688"/>
        <item m="1" x="1488"/>
        <item m="1" x="618"/>
        <item m="1" x="1665"/>
        <item m="1" x="828"/>
        <item m="1" x="1647"/>
        <item m="1" x="803"/>
        <item m="1" x="1622"/>
        <item m="1" x="777"/>
        <item m="1" x="1589"/>
        <item m="1" x="736"/>
        <item m="1" x="1543"/>
        <item m="1" x="679"/>
        <item m="1" x="1679"/>
        <item m="1" x="841"/>
        <item m="1" x="1663"/>
        <item m="1" x="826"/>
        <item m="1" x="1645"/>
        <item m="1" x="801"/>
        <item m="1" x="1618"/>
        <item m="1" x="773"/>
        <item m="1" x="1583"/>
        <item m="1" x="727"/>
        <item m="1" x="1685"/>
        <item m="1" x="850"/>
        <item m="1" x="1678"/>
        <item m="1" x="840"/>
        <item m="1" x="1661"/>
        <item m="1" x="822"/>
        <item m="1" x="1642"/>
        <item m="1" x="797"/>
        <item m="1" x="1613"/>
        <item m="1" x="766"/>
        <item m="1" x="1507"/>
        <item m="1" x="641"/>
        <item m="1" x="1439"/>
        <item m="1" x="576"/>
        <item m="1" x="1376"/>
        <item m="1" x="505"/>
        <item m="1" x="1313"/>
        <item m="1" x="435"/>
        <item m="1" x="1241"/>
        <item m="1" x="364"/>
        <item m="1" x="1558"/>
        <item m="1" x="698"/>
        <item m="1" x="1597"/>
        <item m="1" x="1680"/>
        <item m="1" x="843"/>
        <item m="1" x="1669"/>
        <item m="1" x="831"/>
        <item m="1" x="904"/>
        <item m="1" x="1733"/>
        <item m="1" x="890"/>
        <item m="1" x="1719"/>
        <item m="1" x="879"/>
        <item m="1" x="1711"/>
        <item m="1" x="874"/>
        <item m="1" x="1706"/>
        <item m="1" x="870"/>
        <item m="1" x="95"/>
        <item m="1" x="917"/>
        <item m="1" x="1747"/>
        <item m="1" x="901"/>
        <item m="1" x="1730"/>
        <item m="1" x="887"/>
        <item m="1" x="1716"/>
        <item m="1" x="1709"/>
        <item m="1" x="872"/>
        <item m="1" x="120"/>
        <item m="1" x="938"/>
        <item m="1" x="91"/>
        <item x="29"/>
        <item m="1" x="1743"/>
        <item m="1" x="897"/>
        <item m="1" x="1726"/>
        <item m="1" x="884"/>
        <item m="1" x="1713"/>
        <item m="1" x="876"/>
        <item m="1" x="152"/>
        <item m="1" x="967"/>
        <item m="1" x="114"/>
        <item m="1" x="932"/>
        <item m="1" x="86"/>
        <item m="1" x="1739"/>
        <item m="1" x="1722"/>
        <item m="1" x="881"/>
        <item m="1" x="190"/>
        <item m="1" x="1004"/>
        <item m="1" x="146"/>
        <item m="1" x="961"/>
        <item m="1" x="109"/>
        <item m="1" x="785"/>
        <item m="1" x="804"/>
        <item m="1" x="771"/>
        <item sd="0" x="9"/>
        <item x="10"/>
        <item m="1" x="1683"/>
        <item x="12"/>
        <item x="13"/>
        <item m="1" x="1686"/>
        <item m="1" x="1687"/>
        <item x="11"/>
        <item m="1" x="1688"/>
        <item x="14"/>
        <item x="15"/>
        <item x="16"/>
        <item m="1" x="846"/>
        <item m="1" x="506"/>
        <item x="22"/>
        <item m="1" x="115"/>
        <item m="1" x="933"/>
        <item m="1" x="87"/>
        <item m="1" x="910"/>
        <item m="1" x="894"/>
        <item m="1" x="1723"/>
        <item m="1" x="882"/>
        <item m="1" x="191"/>
        <item m="1" x="1005"/>
        <item m="1" x="147"/>
        <item m="1" x="962"/>
        <item m="1" x="110"/>
        <item m="1" x="929"/>
        <item m="1" x="82"/>
        <item x="30"/>
        <item m="1" x="1736"/>
        <item m="1" x="892"/>
        <item m="1" x="238"/>
        <item m="1" x="1049"/>
        <item m="1" x="183"/>
        <item m="1" x="997"/>
        <item m="1" x="139"/>
        <item m="1" x="955"/>
        <item m="1" x="104"/>
        <item m="1" x="925"/>
        <item m="1" x="79"/>
        <item m="1" x="905"/>
        <item m="1" x="288"/>
        <item m="1" x="1097"/>
        <item m="1" x="227"/>
        <item m="1" x="174"/>
        <item m="1" x="988"/>
        <item m="1" x="131"/>
        <item m="1" x="948"/>
        <item m="1" x="99"/>
        <item m="1" x="921"/>
        <item m="1" x="346"/>
        <item m="1" x="1155"/>
        <item m="1" x="277"/>
        <item m="1" x="1085"/>
        <item m="1" x="214"/>
        <item m="1" x="164"/>
        <item m="1" x="980"/>
        <item m="1" x="125"/>
        <item m="1" x="943"/>
        <item x="28"/>
        <item m="1" x="1214"/>
        <item m="1" x="330"/>
        <item m="1" x="1142"/>
        <item m="1" x="264"/>
        <item m="1" x="1073"/>
        <item m="1" x="1023"/>
        <item m="1" x="158"/>
        <item m="1" x="476"/>
        <item m="1" x="1279"/>
        <item m="1" x="396"/>
        <item m="1" x="1200"/>
        <item m="1" x="318"/>
        <item m="1" x="1130"/>
        <item m="1" x="254"/>
        <item m="1" x="1064"/>
        <item m="1" x="199"/>
        <item m="1" x="1018"/>
        <item m="1" x="543"/>
        <item m="1" x="1342"/>
        <item m="1" x="463"/>
        <item m="1" x="1266"/>
        <item m="1" x="384"/>
        <item m="1" x="1190"/>
        <item m="1" x="309"/>
        <item m="1" x="1121"/>
        <item m="1" x="249"/>
        <item m="1" x="1060"/>
        <item m="1" x="610"/>
        <item m="1" x="1405"/>
        <item m="1" x="531"/>
        <item m="1" x="1332"/>
        <item m="1" x="452"/>
        <item m="1" x="1255"/>
        <item m="1" x="376"/>
        <item m="1" x="1181"/>
        <item m="1" x="304"/>
        <item m="1" x="1116"/>
        <item m="1" x="671"/>
        <item m="1" x="1468"/>
        <item m="1" x="1395"/>
        <item m="1" x="522"/>
        <item m="1" x="1324"/>
        <item m="1" x="444"/>
        <item m="1" x="1247"/>
        <item m="1" x="370"/>
        <item x="27"/>
        <item m="1" x="244"/>
        <item m="1" x="192"/>
        <item m="1" x="148"/>
        <item m="1" x="963"/>
        <item m="1" x="111"/>
        <item m="1" x="930"/>
        <item m="1" x="83"/>
        <item m="1" x="907"/>
        <item m="1" x="296"/>
        <item m="1" x="1108"/>
        <item m="1" x="239"/>
        <item m="1" x="1050"/>
        <item m="1" x="184"/>
        <item m="1" x="998"/>
        <item m="1" x="140"/>
        <item m="1" x="956"/>
        <item m="1" x="105"/>
        <item m="1" x="926"/>
        <item m="1" x="359"/>
        <item m="1" x="289"/>
        <item m="1" x="1098"/>
        <item m="1" x="228"/>
        <item m="1" x="1040"/>
        <item m="1" x="175"/>
        <item m="1" x="989"/>
        <item m="1" x="132"/>
        <item m="1" x="949"/>
        <item m="1" x="424"/>
        <item m="1" x="1227"/>
        <item m="1" x="347"/>
        <item m="1" x="1156"/>
        <item m="1" x="278"/>
        <item m="1" x="1086"/>
        <item m="1" x="215"/>
        <item m="1" x="1031"/>
        <item m="1" x="165"/>
        <item m="1" x="981"/>
        <item m="1" x="489"/>
        <item m="1" x="1294"/>
        <item m="1" x="411"/>
        <item m="1" x="1215"/>
        <item m="1" x="331"/>
        <item m="1" x="1143"/>
        <item m="1" x="265"/>
        <item m="1" x="1074"/>
        <item m="1" x="205"/>
        <item m="1" x="1024"/>
        <item m="1" x="556"/>
        <item m="1" x="1355"/>
        <item m="1" x="477"/>
        <item m="1" x="1280"/>
        <item m="1" x="397"/>
        <item m="1" x="1201"/>
        <item m="1" x="319"/>
        <item m="1" x="1131"/>
        <item m="1" x="255"/>
        <item m="1" x="1065"/>
        <item m="1" x="621"/>
        <item m="1" x="1416"/>
        <item m="1" x="1343"/>
        <item m="1" x="1267"/>
        <item m="1" x="385"/>
        <item m="1" x="1191"/>
        <item m="1" x="310"/>
        <item m="1" x="1122"/>
        <item m="1" x="680"/>
        <item m="1" x="1480"/>
        <item m="1" x="611"/>
        <item m="1" x="1406"/>
        <item m="1" x="532"/>
        <item m="1" x="1333"/>
        <item m="1" x="453"/>
        <item m="1" x="1256"/>
        <item m="1" x="377"/>
        <item m="1" x="1182"/>
        <item m="1" x="729"/>
        <item m="1" x="1536"/>
        <item m="1" x="1469"/>
        <item m="1" x="599"/>
        <item m="1" x="1396"/>
        <item m="1" x="523"/>
        <item m="1" x="1325"/>
        <item m="1" x="445"/>
        <item m="1" x="1248"/>
        <item m="1" x="768"/>
        <item m="1" x="1578"/>
        <item m="1" x="718"/>
        <item m="1" x="1526"/>
        <item m="1" x="660"/>
        <item m="1" x="1459"/>
        <item m="1" x="591"/>
        <item m="1" x="515"/>
        <item m="1" x="1318"/>
        <item m="1" x="365"/>
        <item m="1" x="1172"/>
        <item m="1" x="297"/>
        <item m="1" x="1109"/>
        <item m="1" x="240"/>
        <item m="1" x="1051"/>
        <item m="1" x="185"/>
        <item m="1" x="999"/>
        <item m="1" x="141"/>
        <item m="1" x="957"/>
        <item m="1" x="432"/>
        <item m="1" x="1237"/>
        <item x="25"/>
        <item m="1" x="1166"/>
        <item m="1" x="290"/>
        <item m="1" x="1099"/>
        <item m="1" x="229"/>
        <item m="1" x="1041"/>
        <item m="1" x="176"/>
        <item m="1" x="990"/>
        <item m="1" x="498"/>
        <item m="1" x="425"/>
        <item m="1" x="1228"/>
        <item m="1" x="348"/>
        <item m="1" x="1157"/>
        <item m="1" x="279"/>
        <item m="1" x="1087"/>
        <item m="1" x="216"/>
        <item m="1" x="1032"/>
        <item m="1" x="566"/>
        <item m="1" x="1365"/>
        <item m="1" x="490"/>
        <item m="1" x="1295"/>
        <item m="1" x="332"/>
        <item m="1" x="1144"/>
        <item m="1" x="266"/>
        <item m="1" x="1075"/>
        <item m="1" x="630"/>
        <item m="1" x="1427"/>
        <item m="1" x="557"/>
        <item m="1" x="1356"/>
        <item m="1" x="478"/>
        <item m="1" x="1281"/>
        <item m="1" x="398"/>
        <item m="1" x="1202"/>
        <item m="1" x="320"/>
        <item m="1" x="1132"/>
        <item m="1" x="1490"/>
        <item m="1" x="1417"/>
        <item m="1" x="544"/>
        <item m="1" x="1344"/>
        <item m="1" x="464"/>
        <item m="1" x="1268"/>
        <item m="1" x="386"/>
        <item m="1" x="737"/>
        <item m="1" x="1545"/>
        <item m="1" x="681"/>
        <item m="1" x="1481"/>
        <item m="1" x="612"/>
        <item m="1" x="1407"/>
        <item m="1" x="533"/>
        <item m="1" x="1334"/>
        <item m="1" x="454"/>
        <item m="1" x="1584"/>
        <item m="1" x="672"/>
        <item m="1" x="1470"/>
        <item m="1" x="600"/>
        <item m="1" x="524"/>
        <item m="1" x="1579"/>
        <item m="1" x="719"/>
        <item m="1" x="1527"/>
        <item m="1" x="661"/>
        <item m="1" x="1460"/>
        <item m="1" x="592"/>
        <item m="1" x="1388"/>
        <item m="1" x="1441"/>
        <item m="1" x="1442"/>
        <item m="1" x="1443"/>
        <item m="1" x="1450"/>
        <item m="1" x="1467"/>
        <item m="1" x="1502"/>
        <item m="1" x="1506"/>
        <item m="1" x="574"/>
        <item m="1" x="577"/>
        <item m="1" x="578"/>
        <item m="1" x="579"/>
        <item m="1" x="586"/>
        <item m="1" x="598"/>
        <item m="1" x="635"/>
        <item m="1" x="640"/>
        <item m="1" x="642"/>
        <item m="1" x="1374"/>
        <item m="1" x="1378"/>
        <item m="1" x="1379"/>
        <item m="1" x="1415"/>
        <item m="1" x="1431"/>
        <item m="1" x="1440"/>
        <item m="1" x="503"/>
        <item m="1" x="1052"/>
        <item m="1" x="906"/>
        <item m="1" x="291"/>
        <item m="1" x="1100"/>
        <item m="1" x="230"/>
        <item m="1" x="1042"/>
        <item m="1" x="177"/>
        <item m="1" x="991"/>
        <item m="1" x="133"/>
        <item m="1" x="950"/>
        <item m="1" x="100"/>
        <item m="1" x="922"/>
        <item m="1" x="349"/>
        <item m="1" x="1158"/>
        <item m="1" x="280"/>
        <item m="1" x="1088"/>
        <item m="1" x="217"/>
        <item m="1" x="166"/>
        <item m="1" x="982"/>
        <item m="1" x="126"/>
        <item m="1" x="944"/>
        <item m="1" x="412"/>
        <item m="1" x="1216"/>
        <item m="1" x="333"/>
        <item m="1" x="1145"/>
        <item m="1" x="267"/>
        <item m="1" x="1076"/>
        <item m="1" x="206"/>
        <item m="1" x="1025"/>
        <item m="1" x="159"/>
        <item m="1" x="976"/>
        <item m="1" x="479"/>
        <item m="1" x="399"/>
        <item m="1" x="1203"/>
        <item m="1" x="321"/>
        <item m="1" x="256"/>
        <item m="1" x="1066"/>
        <item m="1" x="200"/>
        <item m="1" x="1019"/>
        <item m="1" x="545"/>
        <item m="1" x="1345"/>
        <item m="1" x="465"/>
        <item m="1" x="1269"/>
        <item m="1" x="387"/>
        <item m="1" x="1192"/>
        <item m="1" x="1123"/>
        <item m="1" x="1061"/>
        <item m="1" x="1408"/>
        <item m="1" x="534"/>
        <item m="1" x="1335"/>
        <item m="1" x="455"/>
        <item m="1" x="1257"/>
        <item m="1" x="378"/>
        <item m="1" x="1183"/>
        <item m="1" x="1117"/>
        <item m="1" x="673"/>
        <item m="1" x="1471"/>
        <item m="1" x="601"/>
        <item m="1" x="1397"/>
        <item m="1" x="446"/>
        <item m="1" x="1249"/>
        <item m="1" x="371"/>
        <item m="1" x="1177"/>
        <item m="1" x="720"/>
        <item m="1" x="1528"/>
        <item m="1" x="662"/>
        <item m="1" x="593"/>
        <item m="1" x="1389"/>
        <item m="1" x="516"/>
        <item m="1" x="439"/>
        <item m="1" x="1245"/>
        <item m="1" x="762"/>
        <item m="1" x="1572"/>
        <item m="1" x="711"/>
        <item m="1" x="1518"/>
        <item m="1" x="653"/>
        <item m="1" x="1451"/>
        <item m="1" x="587"/>
        <item m="1" x="1382"/>
        <item m="1" x="510"/>
        <item x="48"/>
        <item m="1" x="360"/>
        <item m="1" x="1167"/>
        <item m="1" x="292"/>
        <item m="1" x="1101"/>
        <item m="1" x="231"/>
        <item m="1" x="1043"/>
        <item m="1" x="178"/>
        <item m="1" x="992"/>
        <item m="1" x="134"/>
        <item m="1" x="951"/>
        <item m="1" x="426"/>
        <item m="1" x="1229"/>
        <item m="1" x="350"/>
        <item m="1" x="281"/>
        <item m="1" x="1089"/>
        <item m="1" x="218"/>
        <item m="1" x="1033"/>
        <item m="1" x="167"/>
        <item m="1" x="983"/>
        <item m="1" x="491"/>
        <item m="1" x="1296"/>
        <item m="1" x="413"/>
        <item m="1" x="1217"/>
        <item m="1" x="334"/>
        <item m="1" x="1146"/>
        <item m="1" x="268"/>
        <item m="1" x="1077"/>
        <item m="1" x="207"/>
        <item m="1" x="1026"/>
        <item m="1" x="558"/>
        <item m="1" x="1357"/>
        <item m="1" x="480"/>
        <item m="1" x="1282"/>
        <item m="1" x="400"/>
        <item m="1" x="1204"/>
        <item m="1" x="322"/>
        <item m="1" x="1133"/>
        <item m="1" x="257"/>
        <item m="1" x="1067"/>
        <item m="1" x="622"/>
        <item m="1" x="1418"/>
        <item m="1" x="546"/>
        <item m="1" x="1346"/>
        <item m="1" x="466"/>
        <item m="1" x="1270"/>
        <item m="1" x="388"/>
        <item m="1" x="311"/>
        <item m="1" x="1124"/>
        <item m="1" x="682"/>
        <item m="1" x="1482"/>
        <item m="1" x="613"/>
        <item m="1" x="1409"/>
        <item m="1" x="535"/>
        <item m="1" x="456"/>
        <item m="1" x="1258"/>
        <item m="1" x="379"/>
        <item m="1" x="1184"/>
        <item m="1" x="730"/>
        <item m="1" x="1537"/>
        <item m="1" x="674"/>
        <item m="1" x="1472"/>
        <item m="1" x="1398"/>
        <item m="1" x="525"/>
        <item m="1" x="1326"/>
        <item m="1" x="447"/>
        <item m="1" x="1250"/>
        <item m="1" x="769"/>
        <item m="1" x="1580"/>
        <item m="1" x="721"/>
        <item m="1" x="1529"/>
        <item m="1" x="663"/>
        <item m="1" x="1461"/>
        <item m="1" x="517"/>
        <item m="1" x="1319"/>
        <item m="1" x="795"/>
        <item m="1" x="1611"/>
        <item m="1" x="763"/>
        <item m="1" x="712"/>
        <item m="1" x="1519"/>
        <item m="1" x="654"/>
        <item m="1" x="1452"/>
        <item m="1" x="1383"/>
        <item m="1" x="818"/>
        <item m="1" x="1638"/>
        <item m="1" x="1606"/>
        <item m="1" x="755"/>
        <item m="1" x="1566"/>
        <item m="1" x="705"/>
        <item m="1" x="1512"/>
        <item m="1" x="647"/>
        <item m="1" x="499"/>
        <item m="1" x="1306"/>
        <item m="1" x="427"/>
        <item m="1" x="1230"/>
        <item m="1" x="351"/>
        <item m="1" x="1159"/>
        <item m="1" x="1090"/>
        <item m="1" x="219"/>
        <item m="1" x="1034"/>
        <item m="1" x="567"/>
        <item m="1" x="1366"/>
        <item m="1" x="492"/>
        <item m="1" x="1297"/>
        <item m="1" x="414"/>
        <item m="1" x="335"/>
        <item m="1" x="1147"/>
        <item m="1" x="269"/>
        <item m="1" x="1078"/>
        <item m="1" x="631"/>
        <item m="1" x="559"/>
        <item m="1" x="1358"/>
        <item m="1" x="481"/>
        <item m="1" x="1283"/>
        <item m="1" x="401"/>
        <item m="1" x="1205"/>
        <item m="1" x="1134"/>
        <item m="1" x="689"/>
        <item m="1" x="1491"/>
        <item m="1" x="1419"/>
        <item m="1" x="547"/>
        <item m="1" x="1347"/>
        <item m="1" x="467"/>
        <item m="1" x="1271"/>
        <item m="1" x="389"/>
        <item m="1" x="1193"/>
        <item m="1" x="738"/>
        <item m="1" x="1546"/>
        <item m="1" x="683"/>
        <item m="1" x="1483"/>
        <item m="1" x="614"/>
        <item m="1" x="1410"/>
        <item m="1" x="536"/>
        <item m="1" x="1336"/>
        <item m="1" x="457"/>
        <item m="1" x="1259"/>
        <item m="1" x="774"/>
        <item m="1" x="1585"/>
        <item m="1" x="731"/>
        <item m="1" x="1538"/>
        <item m="1" x="675"/>
        <item m="1" x="1473"/>
        <item m="1" x="602"/>
        <item m="1" x="1399"/>
        <item m="1" x="526"/>
        <item m="1" x="1327"/>
        <item m="1" x="798"/>
        <item m="1" x="770"/>
        <item m="1" x="1581"/>
        <item m="1" x="722"/>
        <item m="1" x="664"/>
        <item m="1" x="1462"/>
        <item m="1" x="594"/>
        <item m="1" x="1390"/>
        <item m="1" x="820"/>
        <item m="1" x="1641"/>
        <item m="1" x="796"/>
        <item m="1" x="1612"/>
        <item m="1" x="764"/>
        <item m="1" x="1573"/>
        <item m="1" x="713"/>
        <item m="1" x="1520"/>
        <item m="1" x="655"/>
        <item m="1" x="1453"/>
        <item m="1" x="838"/>
        <item m="1" x="1659"/>
        <item m="1" x="819"/>
        <item m="1" x="1639"/>
        <item m="1" x="792"/>
        <item m="1" x="1607"/>
        <item m="1" x="756"/>
        <item m="1" x="1567"/>
        <item m="1" x="706"/>
        <item m="1" x="1513"/>
        <item m="1" x="848"/>
        <item m="1" x="1677"/>
        <item m="1" x="837"/>
        <item m="1" x="815"/>
        <item m="1" x="1634"/>
        <item m="1" x="788"/>
        <item m="1" x="1603"/>
        <item m="1" x="752"/>
        <item m="1" x="1562"/>
        <item m="1" x="636"/>
        <item m="1" x="1432"/>
        <item m="1" x="568"/>
        <item m="1" x="493"/>
        <item m="1" x="1298"/>
        <item m="1" x="415"/>
        <item m="1" x="1218"/>
        <item m="1" x="336"/>
        <item m="1" x="1148"/>
        <item m="1" x="694"/>
        <item m="1" x="1498"/>
        <item m="1" x="560"/>
        <item m="1" x="482"/>
        <item m="1" x="1284"/>
        <item m="1" x="402"/>
        <item m="1" x="1206"/>
        <item m="1" x="742"/>
        <item m="1" x="1550"/>
        <item m="1" x="1492"/>
        <item m="1" x="623"/>
        <item m="1" x="1420"/>
        <item m="1" x="548"/>
        <item m="1" x="684"/>
        <item m="1" x="1484"/>
        <item m="1" x="1619"/>
        <item m="1" x="775"/>
        <item m="1" x="1586"/>
        <item m="1" x="732"/>
        <item m="1" x="1539"/>
        <item m="1" x="676"/>
        <item m="1" x="1474"/>
        <item m="1" x="603"/>
        <item m="1" x="1400"/>
        <item m="1" x="823"/>
        <item m="1" x="1643"/>
        <item m="1" x="799"/>
        <item m="1" x="1616"/>
        <item x="73"/>
        <item m="1" x="1582"/>
        <item m="1" x="723"/>
        <item m="1" x="1530"/>
        <item m="1" x="665"/>
        <item m="1" x="1463"/>
        <item m="1" x="839"/>
        <item m="1" x="1631"/>
        <item m="1" x="1285"/>
        <item m="1" x="780"/>
        <item m="1" x="1593"/>
        <item m="1" x="743"/>
        <item m="1" x="1551"/>
        <item m="1" x="690"/>
        <item m="1" x="1493"/>
        <item m="1" x="624"/>
        <item m="1" x="1704"/>
        <item m="1" x="1102"/>
        <item m="1" x="232"/>
        <item m="1" x="1044"/>
        <item m="1" x="179"/>
        <item m="1" x="993"/>
        <item m="1" x="135"/>
        <item m="1" x="952"/>
        <item m="1" x="101"/>
        <item m="1" x="923"/>
        <item m="1" x="352"/>
        <item m="1" x="1160"/>
        <item m="1" x="282"/>
        <item m="1" x="1091"/>
        <item m="1" x="220"/>
        <item m="1" x="168"/>
        <item m="1" x="984"/>
        <item m="1" x="127"/>
        <item m="1" x="945"/>
        <item m="1" x="416"/>
        <item m="1" x="1219"/>
        <item m="1" x="337"/>
        <item m="1" x="1149"/>
        <item m="1" x="270"/>
        <item m="1" x="1079"/>
        <item m="1" x="208"/>
        <item m="1" x="1027"/>
        <item m="1" x="160"/>
        <item m="1" x="977"/>
        <item m="1" x="483"/>
        <item m="1" x="1286"/>
        <item m="1" x="403"/>
        <item m="1" x="1207"/>
        <item m="1" x="323"/>
        <item m="1" x="1135"/>
        <item m="1" x="258"/>
        <item m="1" x="1068"/>
        <item m="1" x="201"/>
        <item m="1" x="1020"/>
        <item m="1" x="549"/>
        <item m="1" x="1348"/>
        <item m="1" x="468"/>
        <item m="1" x="1272"/>
        <item m="1" x="390"/>
        <item m="1" x="1194"/>
        <item m="1" x="312"/>
        <item m="1" x="1125"/>
        <item m="1" x="250"/>
        <item x="69"/>
        <item m="1" x="615"/>
        <item m="1" x="537"/>
        <item m="1" x="1337"/>
        <item m="1" x="458"/>
        <item m="1" x="1260"/>
        <item m="1" x="1185"/>
        <item m="1" x="305"/>
        <item m="1" x="1118"/>
        <item m="1" x="677"/>
        <item m="1" x="1475"/>
        <item m="1" x="604"/>
        <item m="1" x="1401"/>
        <item m="1" x="527"/>
        <item m="1" x="1328"/>
        <item m="1" x="448"/>
        <item m="1" x="1251"/>
        <item m="1" x="372"/>
        <item m="1" x="1178"/>
        <item m="1" x="724"/>
        <item m="1" x="1531"/>
        <item m="1" x="666"/>
        <item m="1" x="595"/>
        <item m="1" x="1391"/>
        <item m="1" x="518"/>
        <item m="1" x="1320"/>
        <item m="1" x="440"/>
        <item m="1" x="765"/>
        <item m="1" x="1574"/>
        <item m="1" x="714"/>
        <item m="1" x="1521"/>
        <item m="1" x="656"/>
        <item m="1" x="1454"/>
        <item m="1" x="588"/>
        <item m="1" x="1384"/>
        <item m="1" x="511"/>
        <item m="1" x="1315"/>
        <item m="1" x="793"/>
        <item m="1" x="757"/>
        <item m="1" x="1568"/>
        <item m="1" x="707"/>
        <item m="1" x="1514"/>
        <item m="1" x="648"/>
        <item m="1" x="1446"/>
        <item m="1" x="582"/>
        <item m="1" x="428"/>
        <item m="1" x="1231"/>
        <item m="1" x="353"/>
        <item m="1" x="1161"/>
        <item m="1" x="283"/>
        <item m="1" x="1092"/>
        <item m="1" x="221"/>
        <item m="1" x="1035"/>
        <item m="1" x="169"/>
        <item m="1" x="985"/>
        <item m="1" x="494"/>
        <item m="1" x="1299"/>
        <item m="1" x="417"/>
        <item m="1" x="1220"/>
        <item m="1" x="338"/>
        <item m="1" x="1150"/>
        <item m="1" x="271"/>
        <item m="1" x="1080"/>
        <item m="1" x="209"/>
        <item m="1" x="1028"/>
        <item m="1" x="561"/>
        <item m="1" x="1359"/>
        <item m="1" x="484"/>
        <item m="1" x="1287"/>
        <item m="1" x="404"/>
        <item m="1" x="1208"/>
        <item m="1" x="324"/>
        <item m="1" x="1136"/>
        <item m="1" x="259"/>
        <item m="1" x="1069"/>
        <item m="1" x="625"/>
        <item m="1" x="1421"/>
        <item m="1" x="550"/>
        <item m="1" x="1349"/>
        <item m="1" x="469"/>
        <item m="1" x="1273"/>
        <item m="1" x="391"/>
        <item m="1" x="1195"/>
        <item m="1" x="313"/>
        <item m="1" x="1126"/>
        <item m="1" x="685"/>
        <item m="1" x="538"/>
        <item m="1" x="459"/>
        <item m="1" x="1261"/>
        <item m="1" x="1186"/>
        <item m="1" x="733"/>
        <item m="1" x="1540"/>
        <item m="1" x="287"/>
        <item m="1" x="1096"/>
        <item m="1" x="226"/>
        <item m="1" x="1039"/>
        <item m="1" x="173"/>
        <item m="1" x="130"/>
        <item m="1" x="947"/>
        <item m="1" x="98"/>
        <item m="1" x="1226"/>
        <item m="1" x="344"/>
        <item m="1" x="1154"/>
        <item m="1" x="276"/>
        <item m="1" x="1084"/>
        <item m="1" x="213"/>
        <item m="1" x="163"/>
        <item m="1" x="978"/>
        <item m="1" x="124"/>
        <item m="1" x="1293"/>
        <item m="1" x="410"/>
        <item m="1" x="1213"/>
        <item m="1" x="329"/>
        <item m="1" x="1140"/>
        <item m="1" x="263"/>
        <item m="1" x="1072"/>
        <item m="1" x="204"/>
        <item m="1" x="1022"/>
        <item m="1" x="157"/>
        <item m="1" x="1354"/>
        <item m="1" x="474"/>
        <item m="1" x="1277"/>
        <item x="23"/>
        <item m="1" x="1198"/>
        <item m="1" x="316"/>
        <item m="1" x="1128"/>
        <item m="1" x="252"/>
        <item m="1" x="1062"/>
        <item m="1" x="197"/>
        <item m="1" x="1413"/>
        <item x="24"/>
        <item m="1" x="1339"/>
        <item m="1" x="460"/>
        <item m="1" x="1263"/>
        <item m="1" x="381"/>
        <item m="1" x="1187"/>
        <item m="1" x="306"/>
        <item m="1" x="1119"/>
        <item m="1" x="247"/>
        <item m="1" x="1477"/>
        <item m="1" x="607"/>
        <item m="1" x="1402"/>
        <item m="1" x="528"/>
        <item m="1" x="1329"/>
        <item m="1" x="449"/>
        <item m="1" x="1252"/>
        <item m="1" x="373"/>
        <item m="1" x="1179"/>
        <item m="1" x="302"/>
        <item m="1" x="1533"/>
        <item m="1" x="668"/>
        <item m="1" x="1464"/>
        <item m="1" x="596"/>
        <item m="1" x="1392"/>
        <item m="1" x="519"/>
        <item m="1" x="1321"/>
        <item m="1" x="441"/>
        <item m="1" x="1246"/>
        <item m="1" x="368"/>
        <item m="1" x="1575"/>
        <item m="1" x="715"/>
        <item m="1" x="1522"/>
        <item m="1" x="657"/>
        <item m="1" x="1455"/>
        <item x="77"/>
        <item m="1" x="1385"/>
        <item m="1" x="512"/>
        <item m="1" x="1316"/>
        <item m="1" x="437"/>
        <item m="1" x="1608"/>
        <item m="1" x="758"/>
        <item m="1" x="1569"/>
        <item m="1" x="708"/>
        <item m="1" x="1515"/>
        <item m="1" x="649"/>
        <item m="1" x="1447"/>
        <item m="1" x="583"/>
        <item m="1" x="1380"/>
        <item m="1" x="508"/>
        <item m="1" x="1635"/>
        <item m="1" x="789"/>
        <item m="1" x="1563"/>
        <item m="1" x="702"/>
        <item m="1" x="1510"/>
        <item m="1" x="644"/>
        <item m="1" x="1444"/>
        <item m="1" x="580"/>
        <item m="1" x="1305"/>
        <item m="1" x="423"/>
        <item m="1" x="1141"/>
        <item m="1" x="1668"/>
        <item m="1" x="830"/>
        <item m="1" x="1649"/>
        <item m="1" x="806"/>
        <item m="1" x="842"/>
        <item m="1" x="1666"/>
        <item m="1" x="829"/>
        <item m="1" x="1626"/>
        <item m="1" x="1702"/>
        <item m="1" x="920"/>
        <item m="1" x="1698"/>
        <item m="1" x="1508"/>
        <item m="1" x="862"/>
        <item m="1" x="863"/>
        <item m="1" x="864"/>
        <item m="1" x="865"/>
        <item m="1" x="866"/>
        <item m="1" x="867"/>
        <item m="1" x="868"/>
        <item m="1" x="869"/>
        <item m="1" x="1693"/>
        <item m="1" x="1694"/>
        <item m="1" x="1695"/>
        <item m="1" x="1696"/>
        <item m="1" x="1697"/>
        <item m="1" x="1699"/>
        <item m="1" x="1700"/>
        <item m="1" x="1701"/>
        <item m="1" x="860"/>
        <item m="1" x="861"/>
        <item m="1" x="475"/>
        <item m="1" x="1278"/>
        <item m="1" x="395"/>
        <item m="1" x="1199"/>
        <item m="1" x="317"/>
        <item m="1" x="1129"/>
        <item m="1" x="253"/>
        <item m="1" x="1063"/>
        <item m="1" x="198"/>
        <item m="1" x="1414"/>
        <item m="1" x="541"/>
        <item m="1" x="824"/>
        <item m="1" x="1340"/>
        <item m="1" x="461"/>
        <item m="1" x="1264"/>
        <item m="1" x="382"/>
        <item m="1" x="1188"/>
        <item m="1" x="307"/>
        <item m="1" x="1120"/>
        <item m="1" x="248"/>
        <item m="1" x="1478"/>
        <item m="1" x="608"/>
        <item m="1" x="1403"/>
        <item m="1" x="529"/>
        <item m="1" x="1330"/>
        <item m="1" x="450"/>
        <item m="1" x="1253"/>
        <item m="1" x="374"/>
        <item m="1" x="1180"/>
        <item m="1" x="303"/>
        <item m="1" x="1534"/>
        <item m="1" x="669"/>
        <item m="1" x="1465"/>
        <item m="1" x="597"/>
        <item m="1" x="1393"/>
        <item m="1" x="520"/>
        <item m="1" x="1322"/>
        <item m="1" x="442"/>
        <item x="21"/>
        <item m="1" x="369"/>
        <item m="1" x="1576"/>
        <item m="1" x="716"/>
        <item m="1" x="1523"/>
        <item m="1" x="658"/>
        <item m="1" x="1456"/>
        <item m="1" x="589"/>
        <item m="1" x="1386"/>
        <item m="1" x="513"/>
        <item m="1" x="1317"/>
        <item m="1" x="438"/>
        <item m="1" x="1609"/>
        <item m="1" x="759"/>
        <item m="1" x="1570"/>
        <item m="1" x="709"/>
        <item m="1" x="1516"/>
        <item m="1" x="650"/>
        <item m="1" x="1448"/>
        <item m="1" x="584"/>
        <item m="1" x="1381"/>
        <item m="1" x="509"/>
        <item m="1" x="1636"/>
        <item m="1" x="790"/>
        <item m="1" x="1604"/>
        <item m="1" x="753"/>
        <item m="1" x="1564"/>
        <item m="1" x="703"/>
        <item x="49"/>
        <item m="1" x="645"/>
        <item m="1" x="1445"/>
        <item m="1" x="581"/>
        <item m="1" x="1655"/>
        <item m="1" x="813"/>
        <item m="1" x="1632"/>
        <item m="1" x="786"/>
        <item m="1" x="1601"/>
        <item m="1" x="750"/>
        <item m="1" x="1560"/>
        <item m="1" x="700"/>
        <item m="1" x="1509"/>
        <item m="1" x="643"/>
        <item m="1" x="1674"/>
        <item m="1" x="834"/>
        <item m="1" x="1653"/>
        <item m="1" x="811"/>
        <item m="1" x="1629"/>
        <item m="1" x="783"/>
        <item m="1" x="1599"/>
        <item m="1" x="748"/>
        <item m="1" x="1559"/>
        <item m="1" x="699"/>
        <item m="1" x="1682"/>
        <item m="1" x="844"/>
        <item m="1" x="1673"/>
        <item m="1" x="833"/>
        <item m="1" x="1651"/>
        <item m="1" x="809"/>
        <item m="1" x="1628"/>
        <item m="1" x="782"/>
        <item m="1" x="1598"/>
        <item m="1" x="747"/>
        <item m="1" x="1489"/>
        <item m="1" x="620"/>
        <item x="20"/>
        <item m="1" x="542"/>
        <item m="1" x="1341"/>
        <item m="1" x="462"/>
        <item m="1" x="1265"/>
        <item m="1" x="383"/>
        <item m="1" x="1189"/>
        <item m="1" x="308"/>
        <item m="1" x="1544"/>
        <item m="1" x="1479"/>
        <item m="1" x="609"/>
        <item m="1" x="1404"/>
        <item m="1" x="530"/>
        <item m="1" x="1331"/>
        <item m="1" x="451"/>
        <item m="1" x="1254"/>
        <item m="1" x="375"/>
        <item x="26"/>
        <item m="1" x="728"/>
        <item m="1" x="1535"/>
        <item m="1" x="670"/>
        <item m="1" x="1466"/>
        <item m="1" x="1394"/>
        <item m="1" x="521"/>
        <item m="1" x="1323"/>
        <item m="1" x="443"/>
        <item m="1" x="1614"/>
        <item m="1" x="767"/>
        <item m="1" x="1577"/>
        <item m="1" x="717"/>
        <item m="1" x="1524"/>
        <item m="1" x="659"/>
        <item m="1" x="1457"/>
        <item m="1" x="590"/>
        <item m="1" x="1387"/>
        <item m="1" x="514"/>
        <item m="1" x="1640"/>
        <item m="1" x="794"/>
        <item m="1" x="1610"/>
        <item m="1" x="760"/>
        <item m="1" x="1571"/>
        <item m="1" x="710"/>
        <item m="1" x="1517"/>
        <item m="1" x="651"/>
        <item m="1" x="1449"/>
        <item m="1" x="585"/>
        <item m="1" x="1658"/>
        <item m="1" x="817"/>
        <item m="1" x="1637"/>
        <item m="1" x="791"/>
        <item m="1" x="1605"/>
        <item m="1" x="754"/>
        <item m="1" x="1565"/>
        <item m="1" x="704"/>
        <item m="1" x="1511"/>
        <item m="1" x="646"/>
        <item m="1" x="1676"/>
        <item m="1" x="836"/>
        <item m="1" x="1656"/>
        <item m="1" x="814"/>
        <item m="1" x="1633"/>
        <item m="1" x="787"/>
        <item m="1" x="1602"/>
        <item m="1" x="751"/>
        <item m="1" x="1561"/>
        <item m="1" x="701"/>
        <item m="1" x="1684"/>
        <item m="1" x="847"/>
        <item m="1" x="1675"/>
        <item m="1" x="835"/>
        <item m="1" x="1654"/>
        <item m="1" x="812"/>
        <item m="1" x="1630"/>
        <item m="1" x="784"/>
        <item m="1" x="1600"/>
        <item m="1" x="749"/>
        <item m="1" x="845"/>
        <item m="1" x="855"/>
        <item m="1" x="1615"/>
        <item m="1" x="1525"/>
        <item m="1" x="1458"/>
        <item m="1" x="761"/>
        <item m="1" x="652"/>
        <item x="75"/>
        <item m="1" x="1623"/>
        <item m="1" x="849"/>
        <item m="1" x="851"/>
        <item x="17"/>
        <item m="1" x="1689"/>
        <item m="1" x="1690"/>
        <item x="34"/>
        <item x="46"/>
        <item x="35"/>
        <item x="41"/>
        <item x="36"/>
        <item x="39"/>
        <item x="38"/>
        <item x="42"/>
        <item x="40"/>
        <item x="71"/>
        <item x="47"/>
        <item x="37"/>
        <item x="72"/>
        <item x="70"/>
        <item x="50"/>
        <item m="1" x="1691"/>
        <item m="1" x="974"/>
        <item m="1" x="975"/>
        <item m="1" x="979"/>
        <item m="1" x="996"/>
        <item m="1" x="1010"/>
        <item m="1" x="1692"/>
        <item m="1" x="852"/>
        <item m="1" x="853"/>
        <item m="1" x="854"/>
        <item m="1" x="856"/>
        <item m="1" x="1650"/>
        <item m="1" x="1652"/>
        <item m="1" x="1657"/>
        <item m="1" x="1660"/>
        <item m="1" x="1664"/>
        <item m="1" x="1667"/>
        <item m="1" x="1670"/>
        <item m="1" x="1671"/>
        <item m="1" x="1672"/>
        <item m="1" x="807"/>
        <item m="1" x="808"/>
        <item m="1" x="810"/>
        <item m="1" x="816"/>
        <item m="1" x="821"/>
        <item m="1" x="827"/>
        <item m="1" x="858"/>
        <item m="1" x="857"/>
        <item m="1" x="725"/>
        <item x="44"/>
        <item x="32"/>
        <item x="33"/>
        <item x="31"/>
        <item x="45"/>
        <item x="43"/>
        <item m="1" x="1015"/>
        <item m="1" x="1016"/>
        <item m="1" x="1017"/>
        <item x="4"/>
        <item x="6"/>
        <item x="5"/>
        <item m="1" x="619"/>
        <item x="0"/>
        <item x="1"/>
        <item x="2"/>
        <item x="3"/>
        <item x="7"/>
        <item x="8"/>
        <item x="18"/>
        <item x="19"/>
        <item x="74"/>
        <item m="1" x="345"/>
        <item m="1" x="859"/>
        <item x="76"/>
        <item x="55"/>
        <item x="62"/>
        <item x="51"/>
        <item x="53"/>
        <item x="65"/>
        <item x="60"/>
        <item x="56"/>
        <item x="61"/>
        <item x="52"/>
        <item x="58"/>
        <item x="59"/>
        <item x="66"/>
        <item x="67"/>
        <item x="57"/>
        <item x="68"/>
        <item x="54"/>
        <item m="1" x="1681"/>
        <item m="1" x="832"/>
        <item x="63"/>
        <item x="64"/>
      </items>
    </pivotField>
    <pivotField axis="axisRow" showAll="0" defaultSubtotal="0">
      <items count="1894">
        <item x="75"/>
        <item m="1" x="1103"/>
        <item m="1" x="291"/>
        <item m="1" x="1377"/>
        <item m="1" x="1249"/>
        <item m="1" x="1608"/>
        <item m="1" x="703"/>
        <item m="1" x="1723"/>
        <item m="1" x="1632"/>
        <item m="1" x="303"/>
        <item m="1" x="1879"/>
        <item m="1" x="1881"/>
        <item m="1" x="557"/>
        <item m="1" x="224"/>
        <item m="1" x="784"/>
        <item m="1" x="1675"/>
        <item m="1" x="127"/>
        <item m="1" x="511"/>
        <item m="1" x="1145"/>
        <item m="1" x="1806"/>
        <item m="1" x="1158"/>
        <item m="1" x="937"/>
        <item m="1" x="915"/>
        <item m="1" x="781"/>
        <item m="1" x="352"/>
        <item m="1" x="1024"/>
        <item m="1" x="1223"/>
        <item m="1" x="1073"/>
        <item m="1" x="1186"/>
        <item m="1" x="478"/>
        <item m="1" x="861"/>
        <item m="1" x="1429"/>
        <item m="1" x="1452"/>
        <item m="1" x="1023"/>
        <item m="1" x="1325"/>
        <item m="1" x="570"/>
        <item m="1" x="1268"/>
        <item m="1" x="1784"/>
        <item m="1" x="1769"/>
        <item m="1" x="618"/>
        <item m="1" x="399"/>
        <item m="1" x="1518"/>
        <item m="1" x="1271"/>
        <item m="1" x="442"/>
        <item m="1" x="831"/>
        <item m="1" x="1887"/>
        <item m="1" x="1739"/>
        <item m="1" x="609"/>
        <item m="1" x="1668"/>
        <item m="1" x="1758"/>
        <item m="1" x="1702"/>
        <item m="1" x="492"/>
        <item m="1" x="164"/>
        <item m="1" x="443"/>
        <item m="1" x="509"/>
        <item m="1" x="490"/>
        <item m="1" x="1808"/>
        <item m="1" x="484"/>
        <item m="1" x="612"/>
        <item m="1" x="756"/>
        <item m="1" x="1384"/>
        <item m="1" x="1364"/>
        <item m="1" x="109"/>
        <item m="1" x="728"/>
        <item m="1" x="606"/>
        <item m="1" x="1093"/>
        <item m="1" x="852"/>
        <item m="1" x="1489"/>
        <item m="1" x="1048"/>
        <item m="1" x="89"/>
        <item m="1" x="1610"/>
        <item m="1" x="151"/>
        <item m="1" x="635"/>
        <item m="1" x="1892"/>
        <item m="1" x="429"/>
        <item m="1" x="374"/>
        <item m="1" x="990"/>
        <item m="1" x="1729"/>
        <item m="1" x="723"/>
        <item m="1" x="545"/>
        <item m="1" x="794"/>
        <item m="1" x="1094"/>
        <item m="1" x="599"/>
        <item m="1" x="1809"/>
        <item m="1" x="1397"/>
        <item m="1" x="754"/>
        <item m="1" x="1891"/>
        <item m="1" x="1534"/>
        <item m="1" x="1238"/>
        <item m="1" x="697"/>
        <item m="1" x="660"/>
        <item m="1" x="468"/>
        <item m="1" x="143"/>
        <item m="1" x="1270"/>
        <item m="1" x="535"/>
        <item m="1" x="691"/>
        <item m="1" x="1553"/>
        <item m="1" x="966"/>
        <item m="1" x="1488"/>
        <item x="24"/>
        <item m="1" x="1734"/>
        <item m="1" x="866"/>
        <item m="1" x="1888"/>
        <item m="1" x="1768"/>
        <item m="1" x="1839"/>
        <item m="1" x="1486"/>
        <item m="1" x="624"/>
        <item m="1" x="135"/>
        <item m="1" x="1653"/>
        <item m="1" x="1495"/>
        <item m="1" x="1827"/>
        <item m="1" x="759"/>
        <item m="1" x="1301"/>
        <item m="1" x="1539"/>
        <item m="1" x="964"/>
        <item m="1" x="1682"/>
        <item m="1" x="117"/>
        <item m="1" x="1467"/>
        <item m="1" x="1192"/>
        <item m="1" x="746"/>
        <item m="1" x="1410"/>
        <item m="1" x="273"/>
        <item m="1" x="88"/>
        <item m="1" x="1264"/>
        <item m="1" x="1203"/>
        <item m="1" x="195"/>
        <item m="1" x="764"/>
        <item m="1" x="278"/>
        <item m="1" x="90"/>
        <item m="1" x="1797"/>
        <item m="1" x="1802"/>
        <item m="1" x="1206"/>
        <item m="1" x="1782"/>
        <item x="9"/>
        <item m="1" x="1849"/>
        <item m="1" x="237"/>
        <item m="1" x="81"/>
        <item m="1" x="307"/>
        <item m="1" x="1244"/>
        <item m="1" x="1444"/>
        <item m="1" x="1356"/>
        <item m="1" x="1601"/>
        <item m="1" x="415"/>
        <item m="1" x="656"/>
        <item m="1" x="819"/>
        <item m="1" x="469"/>
        <item m="1" x="1057"/>
        <item m="1" x="401"/>
        <item m="1" x="823"/>
        <item m="1" x="1561"/>
        <item m="1" x="836"/>
        <item m="1" x="641"/>
        <item m="1" x="83"/>
        <item m="1" x="1424"/>
        <item m="1" x="1147"/>
        <item m="1" x="1628"/>
        <item m="1" x="788"/>
        <item m="1" x="1566"/>
        <item m="1" x="397"/>
        <item m="1" x="1417"/>
        <item m="1" x="675"/>
        <item m="1" x="971"/>
        <item m="1" x="1807"/>
        <item m="1" x="208"/>
        <item m="1" x="680"/>
        <item m="1" x="747"/>
        <item m="1" x="1071"/>
        <item m="1" x="498"/>
        <item m="1" x="1876"/>
        <item m="1" x="1230"/>
        <item m="1" x="957"/>
        <item m="1" x="1584"/>
        <item m="1" x="621"/>
        <item m="1" x="364"/>
        <item m="1" x="1786"/>
        <item m="1" x="1742"/>
        <item m="1" x="1747"/>
        <item m="1" x="466"/>
        <item m="1" x="1727"/>
        <item m="1" x="1493"/>
        <item m="1" x="758"/>
        <item m="1" x="186"/>
        <item m="1" x="715"/>
        <item m="1" x="594"/>
        <item m="1" x="1144"/>
        <item m="1" x="1621"/>
        <item m="1" x="1234"/>
        <item m="1" x="951"/>
        <item m="1" x="1152"/>
        <item m="1" x="1582"/>
        <item m="1" x="1874"/>
        <item m="1" x="279"/>
        <item m="1" x="927"/>
        <item m="1" x="474"/>
        <item m="1" x="929"/>
        <item m="1" x="1001"/>
        <item m="1" x="1771"/>
        <item m="1" x="550"/>
        <item m="1" x="888"/>
        <item m="1" x="1375"/>
        <item m="1" x="739"/>
        <item m="1" x="919"/>
        <item m="1" x="897"/>
        <item m="1" x="314"/>
        <item m="1" x="912"/>
        <item m="1" x="580"/>
        <item m="1" x="190"/>
        <item m="1" x="1159"/>
        <item m="1" x="1326"/>
        <item m="1" x="1755"/>
        <item m="1" x="1303"/>
        <item m="1" x="1860"/>
        <item m="1" x="706"/>
        <item m="1" x="1402"/>
        <item m="1" x="1196"/>
        <item m="1" x="1106"/>
        <item m="1" x="271"/>
        <item m="1" x="659"/>
        <item m="1" x="1657"/>
        <item m="1" x="623"/>
        <item m="1" x="130"/>
        <item m="1" x="891"/>
        <item m="1" x="1394"/>
        <item m="1" x="340"/>
        <item m="1" x="287"/>
        <item m="1" x="859"/>
        <item m="1" x="1399"/>
        <item m="1" x="661"/>
        <item m="1" x="1317"/>
        <item m="1" x="1006"/>
        <item m="1" x="1754"/>
        <item m="1" x="202"/>
        <item m="1" x="1741"/>
        <item m="1" x="1381"/>
        <item m="1" x="362"/>
        <item m="1" x="977"/>
        <item m="1" x="591"/>
        <item m="1" x="745"/>
        <item m="1" x="1686"/>
        <item m="1" x="1772"/>
        <item m="1" x="1603"/>
        <item m="1" x="892"/>
        <item m="1" x="1298"/>
        <item m="1" x="454"/>
        <item m="1" x="896"/>
        <item m="1" x="760"/>
        <item m="1" x="272"/>
        <item m="1" x="1405"/>
        <item m="1" x="372"/>
        <item x="69"/>
        <item m="1" x="678"/>
        <item m="1" x="1618"/>
        <item m="1" x="992"/>
        <item m="1" x="1609"/>
        <item m="1" x="525"/>
        <item m="1" x="696"/>
        <item m="1" x="330"/>
        <item m="1" x="148"/>
        <item m="1" x="1155"/>
        <item m="1" x="1352"/>
        <item m="1" x="1172"/>
        <item m="1" x="959"/>
        <item m="1" x="281"/>
        <item m="1" x="858"/>
        <item m="1" x="779"/>
        <item m="1" x="206"/>
        <item m="1" x="548"/>
        <item m="1" x="1201"/>
        <item m="1" x="1527"/>
        <item m="1" x="435"/>
        <item m="1" x="1309"/>
        <item m="1" x="1261"/>
        <item m="1" x="577"/>
        <item m="1" x="222"/>
        <item m="1" x="738"/>
        <item m="1" x="569"/>
        <item m="1" x="1060"/>
        <item m="1" x="1568"/>
        <item m="1" x="299"/>
        <item m="1" x="400"/>
        <item m="1" x="153"/>
        <item m="1" x="552"/>
        <item m="1" x="1882"/>
        <item m="1" x="1123"/>
        <item m="1" x="244"/>
        <item m="1" x="1676"/>
        <item m="1" x="457"/>
        <item m="1" x="931"/>
        <item m="1" x="1142"/>
        <item m="1" x="857"/>
        <item m="1" x="258"/>
        <item m="1" x="1589"/>
        <item m="1" x="1684"/>
        <item m="1" x="986"/>
        <item m="1" x="228"/>
        <item m="1" x="95"/>
        <item m="1" x="1064"/>
        <item m="1" x="1481"/>
        <item m="1" x="962"/>
        <item m="1" x="965"/>
        <item m="1" x="982"/>
        <item m="1" x="698"/>
        <item m="1" x="1475"/>
        <item m="1" x="1184"/>
        <item m="1" x="353"/>
        <item m="1" x="1801"/>
        <item m="1" x="849"/>
        <item m="1" x="1191"/>
        <item m="1" x="1025"/>
        <item m="1" x="136"/>
        <item m="1" x="1590"/>
        <item m="1" x="346"/>
        <item m="1" x="727"/>
        <item m="1" x="522"/>
        <item m="1" x="1334"/>
        <item m="1" x="705"/>
        <item m="1" x="1393"/>
        <item m="1" x="1880"/>
        <item m="1" x="1862"/>
        <item m="1" x="1716"/>
        <item m="1" x="1066"/>
        <item m="1" x="160"/>
        <item m="1" x="1745"/>
        <item m="1" x="1552"/>
        <item m="1" x="1562"/>
        <item m="1" x="418"/>
        <item m="1" x="578"/>
        <item m="1" x="1871"/>
        <item m="1" x="403"/>
        <item m="1" x="1451"/>
        <item m="1" x="995"/>
        <item m="1" x="246"/>
        <item m="1" x="158"/>
        <item m="1" x="693"/>
        <item m="1" x="1146"/>
        <item m="1" x="1210"/>
        <item m="1" x="82"/>
        <item m="1" x="1767"/>
        <item m="1" x="709"/>
        <item m="1" x="1077"/>
        <item m="1" x="1439"/>
        <item m="1" x="458"/>
        <item m="1" x="1838"/>
        <item m="1" x="489"/>
        <item m="1" x="985"/>
        <item m="1" x="1846"/>
        <item m="1" x="382"/>
        <item m="1" x="845"/>
        <item m="1" x="1666"/>
        <item m="1" x="1099"/>
        <item m="1" x="1695"/>
        <item m="1" x="1540"/>
        <item m="1" x="249"/>
        <item m="1" x="1075"/>
        <item m="1" x="1076"/>
        <item m="1" x="1267"/>
        <item m="1" x="1232"/>
        <item m="1" x="189"/>
        <item m="1" x="874"/>
        <item m="1" x="553"/>
        <item m="1" x="589"/>
        <item m="1" x="1085"/>
        <item m="1" x="1884"/>
        <item m="1" x="300"/>
        <item m="1" x="1541"/>
        <item m="1" x="1067"/>
        <item m="1" x="1829"/>
        <item m="1" x="1836"/>
        <item m="1" x="1022"/>
        <item m="1" x="356"/>
        <item m="1" x="1243"/>
        <item m="1" x="774"/>
        <item m="1" x="1607"/>
        <item m="1" x="636"/>
        <item m="1" x="1214"/>
        <item m="1" x="647"/>
        <item m="1" x="501"/>
        <item m="1" x="1220"/>
        <item m="1" x="441"/>
        <item m="1" x="1847"/>
        <item m="1" x="1341"/>
        <item m="1" x="547"/>
        <item m="1" x="128"/>
        <item m="1" x="531"/>
        <item m="1" x="805"/>
        <item m="1" x="663"/>
        <item m="1" x="806"/>
        <item m="1" x="947"/>
        <item m="1" x="1569"/>
        <item m="1" x="1101"/>
        <item m="1" x="178"/>
        <item m="1" x="467"/>
        <item m="1" x="1039"/>
        <item m="1" x="1781"/>
        <item m="1" x="328"/>
        <item m="1" x="114"/>
        <item m="1" x="360"/>
        <item m="1" x="622"/>
        <item m="1" x="85"/>
        <item m="1" x="953"/>
        <item m="1" x="234"/>
        <item x="30"/>
        <item m="1" x="1459"/>
        <item m="1" x="886"/>
        <item m="1" x="480"/>
        <item m="1" x="1817"/>
        <item m="1" x="1131"/>
        <item m="1" x="159"/>
        <item m="1" x="710"/>
        <item m="1" x="934"/>
        <item m="1" x="1194"/>
        <item m="1" x="329"/>
        <item m="1" x="1544"/>
        <item m="1" x="313"/>
        <item m="1" x="1461"/>
        <item m="1" x="1248"/>
        <item m="1" x="1507"/>
        <item m="1" x="761"/>
        <item m="1" x="86"/>
        <item m="1" x="473"/>
        <item m="1" x="564"/>
        <item m="1" x="1061"/>
        <item m="1" x="775"/>
        <item m="1" x="776"/>
        <item m="1" x="226"/>
        <item m="1" x="1353"/>
        <item m="1" x="867"/>
        <item m="1" x="950"/>
        <item m="1" x="383"/>
        <item m="1" x="1640"/>
        <item m="1" x="483"/>
        <item m="1" x="183"/>
        <item m="1" x="894"/>
        <item m="1" x="1413"/>
        <item m="1" x="1517"/>
        <item m="1" x="282"/>
        <item m="1" x="147"/>
        <item m="1" x="1292"/>
        <item m="1" x="411"/>
        <item m="1" x="860"/>
        <item m="1" x="1291"/>
        <item m="1" x="1321"/>
        <item m="1" x="1558"/>
        <item m="1" x="1639"/>
        <item m="1" x="129"/>
        <item m="1" x="1112"/>
        <item m="1" x="1752"/>
        <item m="1" x="767"/>
        <item m="1" x="1224"/>
        <item m="1" x="611"/>
        <item m="1" x="876"/>
        <item m="1" x="865"/>
        <item m="1" x="485"/>
        <item m="1" x="295"/>
        <item m="1" x="1522"/>
        <item m="1" x="1253"/>
        <item m="1" x="1533"/>
        <item m="1" x="1694"/>
        <item m="1" x="1462"/>
        <item m="1" x="717"/>
        <item m="1" x="1778"/>
        <item m="1" x="1053"/>
        <item m="1" x="1814"/>
        <item m="1" x="1400"/>
        <item m="1" x="893"/>
        <item m="1" x="546"/>
        <item m="1" x="1687"/>
        <item m="1" x="1638"/>
        <item m="1" x="1865"/>
        <item m="1" x="898"/>
        <item m="1" x="94"/>
        <item m="1" x="903"/>
        <item m="1" x="1626"/>
        <item m="1" x="908"/>
        <item m="1" x="406"/>
        <item m="1" x="408"/>
        <item m="1" x="1499"/>
        <item m="1" x="1182"/>
        <item m="1" x="744"/>
        <item m="1" x="1550"/>
        <item m="1" x="1681"/>
        <item m="1" x="495"/>
        <item m="1" x="1190"/>
        <item m="1" x="901"/>
        <item m="1" x="1003"/>
        <item m="1" x="1187"/>
        <item m="1" x="1407"/>
        <item m="1" x="1135"/>
        <item m="1" x="834"/>
        <item m="1" x="342"/>
        <item m="1" x="1151"/>
        <item m="1" x="1097"/>
        <item m="1" x="447"/>
        <item m="1" x="242"/>
        <item m="1" x="1436"/>
        <item m="1" x="137"/>
        <item m="1" x="542"/>
        <item m="1" x="583"/>
        <item m="1" x="1845"/>
        <item m="1" x="375"/>
        <item m="1" x="1161"/>
        <item m="1" x="1611"/>
        <item m="1" x="1359"/>
        <item m="1" x="692"/>
        <item m="1" x="1163"/>
        <item m="1" x="87"/>
        <item m="1" x="518"/>
        <item m="1" x="1391"/>
        <item m="1" x="873"/>
        <item m="1" x="1409"/>
        <item m="1" x="280"/>
        <item m="1" x="1438"/>
        <item m="1" x="539"/>
        <item m="1" x="682"/>
        <item m="1" x="156"/>
        <item m="1" x="507"/>
        <item m="1" x="1803"/>
        <item m="1" x="769"/>
        <item m="1" x="1629"/>
        <item m="1" x="812"/>
        <item m="1" x="1634"/>
        <item m="1" x="392"/>
        <item m="1" x="1658"/>
        <item m="1" x="274"/>
        <item m="1" x="1530"/>
        <item m="1" x="649"/>
        <item m="1" x="1153"/>
        <item m="1" x="1435"/>
        <item m="1" x="543"/>
        <item m="1" x="1690"/>
        <item m="1" x="773"/>
        <item m="1" x="1361"/>
        <item m="1" x="1549"/>
        <item m="1" x="319"/>
        <item m="1" x="1842"/>
        <item m="1" x="1349"/>
        <item m="1" x="1368"/>
        <item m="1" x="565"/>
        <item m="1" x="93"/>
        <item m="1" x="101"/>
        <item m="1" x="830"/>
        <item m="1" x="1774"/>
        <item m="1" x="714"/>
        <item m="1" x="1168"/>
        <item m="1" x="921"/>
        <item m="1" x="1274"/>
        <item m="1" x="132"/>
        <item m="1" x="1174"/>
        <item m="1" x="713"/>
        <item m="1" x="654"/>
        <item m="1" x="1277"/>
        <item m="1" x="1049"/>
        <item m="1" x="1699"/>
        <item m="1" x="795"/>
        <item m="1" x="1278"/>
        <item m="1" x="308"/>
        <item m="1" x="695"/>
        <item m="1" x="629"/>
        <item m="1" x="293"/>
        <item m="1" x="122"/>
        <item m="1" x="668"/>
        <item m="1" x="1579"/>
        <item m="1" x="275"/>
        <item m="1" x="1542"/>
        <item m="1" x="1211"/>
        <item m="1" x="1028"/>
        <item m="1" x="461"/>
        <item m="1" x="783"/>
        <item m="1" x="301"/>
        <item m="1" x="523"/>
        <item m="1" x="119"/>
        <item m="1" x="938"/>
        <item m="1" x="138"/>
        <item m="1" x="1791"/>
        <item m="1" x="1646"/>
        <item m="1" x="297"/>
        <item m="1" x="1509"/>
        <item m="1" x="1246"/>
        <item m="1" x="895"/>
        <item m="1" x="1257"/>
        <item m="1" x="835"/>
        <item m="1" x="1648"/>
        <item m="1" x="452"/>
        <item m="1" x="332"/>
        <item m="1" x="1090"/>
        <item m="1" x="708"/>
        <item m="1" x="526"/>
        <item m="1" x="887"/>
        <item m="1" x="111"/>
        <item m="1" x="1418"/>
        <item m="1" x="493"/>
        <item m="1" x="1365"/>
        <item m="1" x="223"/>
        <item m="1" x="269"/>
        <item m="1" x="575"/>
        <item m="1" x="229"/>
        <item m="1" x="1156"/>
        <item m="1" x="762"/>
        <item m="1" x="1047"/>
        <item m="1" x="827"/>
        <item m="1" x="487"/>
        <item m="1" x="1574"/>
        <item m="1" x="1502"/>
        <item m="1" x="349"/>
        <item m="1" x="1127"/>
        <item m="1" x="439"/>
        <item m="1" x="563"/>
        <item m="1" x="1721"/>
        <item m="1" x="1651"/>
        <item m="1" x="488"/>
        <item m="1" x="686"/>
        <item m="1" x="750"/>
        <item m="1" x="514"/>
        <item m="1" x="1231"/>
        <item m="1" x="1236"/>
        <item m="1" x="1851"/>
        <item m="1" x="1822"/>
        <item m="1" x="1571"/>
        <item m="1" x="1089"/>
        <item m="1" x="1040"/>
        <item m="1" x="311"/>
        <item m="1" x="366"/>
        <item m="1" x="1455"/>
        <item m="1" x="980"/>
        <item m="1" x="398"/>
        <item m="1" x="1327"/>
        <item m="1" x="789"/>
        <item m="1" x="582"/>
        <item m="1" x="1789"/>
        <item m="1" x="1111"/>
        <item m="1" x="993"/>
        <item m="1" x="1673"/>
        <item m="1" x="1487"/>
        <item m="1" x="187"/>
        <item m="1" x="1113"/>
        <item m="1" x="326"/>
        <item m="1" x="292"/>
        <item m="1" x="152"/>
        <item m="1" x="425"/>
        <item m="1" x="508"/>
        <item m="1" x="1482"/>
        <item m="1" x="334"/>
        <item m="1" x="1265"/>
        <item m="1" x="765"/>
        <item m="1" x="683"/>
        <item m="1" x="1283"/>
        <item m="1" x="1746"/>
        <item m="1" x="1753"/>
        <item m="1" x="1557"/>
        <item m="1" x="1218"/>
        <item m="1" x="253"/>
        <item m="1" x="1740"/>
        <item m="1" x="260"/>
        <item m="1" x="707"/>
        <item m="1" x="1777"/>
        <item m="1" x="335"/>
        <item m="1" x="1239"/>
        <item m="1" x="1339"/>
        <item m="1" x="930"/>
        <item m="1" x="1130"/>
        <item m="1" x="144"/>
        <item m="1" x="1202"/>
        <item m="1" x="440"/>
        <item m="1" x="1680"/>
        <item m="1" x="1121"/>
        <item m="1" x="200"/>
        <item m="1" x="257"/>
        <item m="1" x="669"/>
        <item m="1" x="983"/>
        <item m="1" x="688"/>
        <item m="1" x="369"/>
        <item m="1" x="477"/>
        <item m="1" x="626"/>
        <item m="1" x="1343"/>
        <item m="1" x="1380"/>
        <item m="1" x="1295"/>
        <item m="1" x="512"/>
        <item m="1" x="170"/>
        <item m="1" x="598"/>
        <item m="1" x="633"/>
        <item m="1" x="1388"/>
        <item m="1" x="1117"/>
        <item m="1" x="373"/>
        <item m="1" x="701"/>
        <item m="1" x="847"/>
        <item m="1" x="1490"/>
        <item m="1" x="1032"/>
        <item m="1" x="482"/>
        <item m="1" x="1229"/>
        <item m="1" x="1819"/>
        <item m="1" x="1877"/>
        <item m="1" x="753"/>
        <item m="1" x="434"/>
        <item m="1" x="1580"/>
        <item m="1" x="1128"/>
        <item m="1" x="423"/>
        <item m="1" x="413"/>
        <item m="1" x="1351"/>
        <item m="1" x="811"/>
        <item m="1" x="588"/>
        <item m="1" x="1677"/>
        <item m="1" x="254"/>
        <item m="1" x="104"/>
        <item m="1" x="584"/>
        <item m="1" x="632"/>
        <item m="1" x="98"/>
        <item m="1" x="842"/>
        <item m="1" x="1259"/>
        <item m="1" x="1083"/>
        <item m="1" x="1305"/>
        <item m="1" x="1260"/>
        <item m="1" x="829"/>
        <item m="1" x="720"/>
        <item m="1" x="1785"/>
        <item m="1" x="749"/>
        <item m="1" x="884"/>
        <item m="1" x="1861"/>
        <item m="1" x="814"/>
        <item m="1" x="911"/>
        <item m="1" x="1528"/>
        <item m="1" x="414"/>
        <item m="1" x="348"/>
        <item m="1" x="544"/>
        <item m="1" x="1385"/>
        <item m="1" x="211"/>
        <item m="1" x="603"/>
        <item m="1" x="91"/>
        <item m="1" x="317"/>
        <item m="1" x="1828"/>
        <item m="1" x="486"/>
        <item m="1" x="499"/>
        <item m="1" x="1615"/>
        <item m="1" x="1792"/>
        <item m="1" x="1299"/>
        <item m="1" x="1750"/>
        <item m="1" x="1627"/>
        <item m="1" x="1250"/>
        <item m="1" x="410"/>
        <item m="1" x="1875"/>
        <item m="1" x="379"/>
        <item m="1" x="1092"/>
        <item m="1" x="118"/>
        <item m="1" x="1087"/>
        <item m="1" x="1564"/>
        <item m="1" x="1302"/>
        <item m="1" x="1324"/>
        <item m="1" x="1188"/>
        <item m="1" x="1756"/>
        <item m="1" x="740"/>
        <item m="1" x="637"/>
        <item m="1" x="1460"/>
        <item m="1" x="833"/>
        <item m="1" x="1513"/>
        <item m="1" x="174"/>
        <item m="1" x="1272"/>
        <item m="1" x="662"/>
        <item m="1" x="1605"/>
        <item m="1" x="1616"/>
        <item m="1" x="1833"/>
        <item m="1" x="471"/>
        <item m="1" x="1560"/>
        <item m="1" x="627"/>
        <item m="1" x="1228"/>
        <item m="1" x="1763"/>
        <item m="1" x="277"/>
        <item m="1" x="620"/>
        <item m="1" x="1659"/>
        <item m="1" x="378"/>
        <item m="1" x="1138"/>
        <item m="1" x="1491"/>
        <item m="1" x="944"/>
        <item m="1" x="843"/>
        <item m="1" x="797"/>
        <item m="1" x="505"/>
        <item m="1" x="1425"/>
        <item m="1" x="497"/>
        <item m="1" x="1519"/>
        <item m="1" x="259"/>
        <item m="1" x="1712"/>
        <item m="1" x="1743"/>
        <item m="1" x="1015"/>
        <item m="1" x="1016"/>
        <item m="1" x="1252"/>
        <item m="1" x="521"/>
        <item m="1" x="1132"/>
        <item m="1" x="517"/>
        <item m="1" x="167"/>
        <item m="1" x="502"/>
        <item m="1" x="250"/>
        <item m="1" x="1136"/>
        <item m="1" x="872"/>
        <item m="1" x="1124"/>
        <item m="1" x="196"/>
        <item m="1" x="585"/>
        <item m="1" x="1102"/>
        <item m="1" x="1505"/>
        <item m="1" x="560"/>
        <item m="1" x="1379"/>
        <item m="1" x="766"/>
        <item m="1" x="579"/>
        <item m="1" x="460"/>
        <item m="1" x="261"/>
        <item m="1" x="1840"/>
        <item m="1" x="1312"/>
        <item m="1" x="933"/>
        <item m="1" x="1647"/>
        <item m="1" x="1051"/>
        <item m="1" x="916"/>
        <item m="1" x="1465"/>
        <item m="1" x="1035"/>
        <item m="1" x="1389"/>
        <item m="1" x="1780"/>
        <item m="1" x="1577"/>
        <item m="1" x="1732"/>
        <item m="1" x="316"/>
        <item m="1" x="1415"/>
        <item m="1" x="822"/>
        <item m="1" x="351"/>
        <item m="1" x="862"/>
        <item m="1" x="321"/>
        <item m="1" x="1670"/>
        <item m="1" x="1588"/>
        <item m="1" x="1180"/>
        <item m="1" x="871"/>
        <item m="1" x="194"/>
        <item m="1" x="1664"/>
        <item m="1" x="370"/>
        <item m="1" x="978"/>
        <item m="1" x="935"/>
        <item m="1" x="350"/>
        <item m="1" x="107"/>
        <item m="1" x="1893"/>
        <item m="1" x="1167"/>
        <item m="1" x="815"/>
        <item m="1" x="168"/>
        <item m="1" x="355"/>
        <item m="1" x="1644"/>
        <item m="1" x="427"/>
        <item m="1" x="432"/>
        <item m="1" x="1821"/>
        <item m="1" x="1714"/>
        <item m="1" x="1545"/>
        <item m="1" x="712"/>
        <item m="1" x="970"/>
        <item m="1" x="1200"/>
        <item m="1" x="276"/>
        <item m="1" x="125"/>
        <item m="1" x="1535"/>
        <item m="1" x="1504"/>
        <item m="1" x="628"/>
        <item m="1" x="1713"/>
        <item m="1" x="1416"/>
        <item m="1" x="1157"/>
        <item m="1" x="1148"/>
        <item m="1" x="1719"/>
        <item m="1" x="530"/>
        <item m="1" x="1256"/>
        <item m="1" x="1650"/>
        <item m="1" x="1289"/>
        <item m="1" x="1021"/>
        <item m="1" x="1350"/>
        <item m="1" x="1237"/>
        <item m="1" x="99"/>
        <item m="1" x="1516"/>
        <item m="1" x="1472"/>
        <item m="1" x="1832"/>
        <item m="1" x="225"/>
        <item m="1" x="1858"/>
        <item m="1" x="828"/>
        <item m="1" x="121"/>
        <item m="1" x="1759"/>
        <item m="1" x="450"/>
        <item m="1" x="459"/>
        <item m="1" x="1641"/>
        <item m="1" x="1454"/>
        <item m="1" x="1872"/>
        <item m="1" x="1563"/>
        <item m="1" x="1033"/>
        <item m="1" x="1280"/>
        <item m="1" x="1002"/>
        <item m="1" x="643"/>
        <item m="1" x="1700"/>
        <item x="29"/>
        <item m="1" x="1869"/>
        <item m="1" x="1162"/>
        <item m="1" x="472"/>
        <item m="1" x="1009"/>
        <item m="1" x="673"/>
        <item m="1" x="1081"/>
        <item m="1" x="994"/>
        <item m="1" x="1866"/>
        <item m="1" x="1431"/>
        <item m="1" x="1873"/>
        <item m="1" x="694"/>
        <item m="1" x="1336"/>
        <item m="1" x="1262"/>
        <item m="1" x="699"/>
        <item x="20"/>
        <item m="1" x="1831"/>
        <item m="1" x="252"/>
        <item m="1" x="955"/>
        <item m="1" x="78"/>
        <item m="1" x="1247"/>
        <item m="1" x="989"/>
        <item m="1" x="1825"/>
        <item m="1" x="755"/>
        <item m="1" x="1524"/>
        <item m="1" x="428"/>
        <item m="1" x="1193"/>
        <item m="1" x="1515"/>
        <item m="1" x="338"/>
        <item m="1" x="1406"/>
        <item m="1" x="1178"/>
        <item m="1" x="817"/>
        <item m="1" x="752"/>
        <item m="1" x="558"/>
        <item m="1" x="1841"/>
        <item m="1" x="1216"/>
        <item m="1" x="1226"/>
        <item m="1" x="1027"/>
        <item m="1" x="1733"/>
        <item m="1" x="1013"/>
        <item m="1" x="1492"/>
        <item m="1" x="900"/>
        <item m="1" x="1775"/>
        <item m="1" x="905"/>
        <item m="1" x="671"/>
        <item m="1" x="1034"/>
        <item m="1" x="1473"/>
        <item m="1" x="255"/>
        <item m="1" x="1166"/>
        <item m="1" x="1119"/>
        <item m="1" x="1799"/>
        <item m="1" x="689"/>
        <item m="1" x="1816"/>
        <item m="1" x="1536"/>
        <item m="1" x="1820"/>
        <item m="1" x="210"/>
        <item m="1" x="571"/>
        <item m="1" x="139"/>
        <item m="1" x="365"/>
        <item m="1" x="1863"/>
        <item m="1" x="115"/>
        <item m="1" x="536"/>
        <item m="1" x="516"/>
        <item m="1" x="184"/>
        <item m="1" x="772"/>
        <item m="1" x="674"/>
        <item m="1" x="1030"/>
        <item m="1" x="1456"/>
        <item m="1" x="1591"/>
        <item m="1" x="1663"/>
        <item m="1" x="936"/>
        <item m="1" x="323"/>
        <item m="1" x="1737"/>
        <item m="1" x="1878"/>
        <item m="1" x="667"/>
        <item m="1" x="658"/>
        <item m="1" x="1126"/>
        <item m="1" x="949"/>
        <item m="1" x="975"/>
        <item m="1" x="268"/>
        <item m="1" x="979"/>
        <item m="1" x="407"/>
        <item m="1" x="818"/>
        <item m="1" x="437"/>
        <item m="1" x="1316"/>
        <item m="1" x="549"/>
        <item m="1" x="1396"/>
        <item m="1" x="590"/>
        <item m="1" x="1074"/>
        <item m="1" x="731"/>
        <item m="1" x="286"/>
        <item m="1" x="1523"/>
        <item m="1" x="1240"/>
        <item m="1" x="1796"/>
        <item m="1" x="1783"/>
        <item m="1" x="733"/>
        <item m="1" x="742"/>
        <item m="1" x="298"/>
        <item m="1" x="1773"/>
        <item m="1" x="956"/>
        <item m="1" x="604"/>
        <item m="1" x="1503"/>
        <item m="1" x="1494"/>
        <item m="1" x="559"/>
        <item m="1" x="1263"/>
        <item m="1" x="1395"/>
        <item m="1" x="846"/>
        <item m="1" x="180"/>
        <item m="1" x="100"/>
        <item m="1" x="652"/>
        <item m="1" x="1788"/>
        <item m="1" x="327"/>
        <item m="1" x="1164"/>
        <item m="1" x="1731"/>
        <item m="1" x="1245"/>
        <item m="1" x="790"/>
        <item m="1" x="1293"/>
        <item m="1" x="813"/>
        <item m="1" x="1169"/>
        <item m="1" x="1652"/>
        <item m="1" x="825"/>
        <item m="1" x="945"/>
        <item m="1" x="500"/>
        <item m="1" x="1010"/>
        <item m="1" x="1751"/>
        <item m="1" x="1661"/>
        <item m="1" x="1086"/>
        <item m="1" x="309"/>
        <item m="1" x="1593"/>
        <item m="1" x="394"/>
        <item m="1" x="381"/>
        <item m="1" x="1362"/>
        <item m="1" x="839"/>
        <item m="1" x="1620"/>
        <item m="1" x="1322"/>
        <item m="1" x="463"/>
        <item m="1" x="395"/>
        <item m="1" x="289"/>
        <item m="1" x="1890"/>
        <item m="1" x="1120"/>
        <item m="1" x="262"/>
        <item m="1" x="388"/>
        <item m="1" x="1760"/>
        <item m="1" x="532"/>
        <item m="1" x="232"/>
        <item m="1" x="1038"/>
        <item m="1" x="1110"/>
        <item m="1" x="1258"/>
        <item m="1" x="1464"/>
        <item m="1" x="140"/>
        <item m="1" x="1526"/>
        <item m="1" x="1508"/>
        <item m="1" x="520"/>
        <item m="1" x="173"/>
        <item m="1" x="1613"/>
        <item m="1" x="84"/>
        <item m="1" x="1043"/>
        <item m="1" x="798"/>
        <item m="1" x="171"/>
        <item m="1" x="700"/>
        <item m="1" x="1403"/>
        <item m="1" x="1242"/>
        <item m="1" x="837"/>
        <item m="1" x="453"/>
        <item m="1" x="1199"/>
        <item m="1" x="110"/>
        <item m="1" x="732"/>
        <item m="1" x="113"/>
        <item m="1" x="455"/>
        <item m="1" x="1565"/>
        <item m="1" x="1433"/>
        <item m="1" x="863"/>
        <item m="1" x="1213"/>
        <item m="1" x="146"/>
        <item m="1" x="537"/>
        <item m="1" x="1313"/>
        <item m="1" x="1189"/>
        <item m="1" x="1363"/>
        <item m="1" x="782"/>
        <item m="1" x="1437"/>
        <item m="1" x="1512"/>
        <item m="1" x="922"/>
        <item m="1" x="402"/>
        <item m="1" x="236"/>
        <item m="1" x="786"/>
        <item m="1" x="1007"/>
        <item m="1" x="904"/>
        <item m="1" x="1812"/>
        <item m="1" x="735"/>
        <item m="1" x="913"/>
        <item m="1" x="1479"/>
        <item m="1" x="1587"/>
        <item m="1" x="213"/>
        <item m="1" x="491"/>
        <item m="1" x="725"/>
        <item m="1" x="1678"/>
        <item m="1" x="1614"/>
        <item m="1" x="1787"/>
        <item m="1" x="792"/>
        <item m="1" x="306"/>
        <item m="1" x="534"/>
        <item m="1" x="1018"/>
        <item m="1" x="757"/>
        <item m="1" x="1622"/>
        <item m="1" x="1133"/>
        <item m="1" x="318"/>
        <item m="1" x="1570"/>
        <item m="1" x="347"/>
        <item m="1" x="681"/>
        <item m="1" x="973"/>
        <item m="1" x="134"/>
        <item m="1" x="1160"/>
        <item m="1" x="175"/>
        <item m="1" x="1371"/>
        <item m="1" x="791"/>
        <item m="1" x="1764"/>
        <item m="1" x="506"/>
        <item m="1" x="479"/>
        <item m="1" x="800"/>
        <item m="1" x="333"/>
        <item m="1" x="1685"/>
        <item m="1" x="1008"/>
        <item m="1" x="1150"/>
        <item m="1" x="1345"/>
        <item m="1" x="1141"/>
        <item m="1" x="821"/>
        <item m="1" x="1660"/>
        <item m="1" x="1165"/>
        <item m="1" x="1510"/>
        <item m="1" x="1251"/>
        <item m="1" x="1255"/>
        <item m="1" x="868"/>
        <item m="1" x="386"/>
        <item m="1" x="1029"/>
        <item m="1" x="1551"/>
        <item m="1" x="1115"/>
        <item m="1" x="1543"/>
        <item m="1" x="1703"/>
        <item m="1" x="233"/>
        <item m="1" x="217"/>
        <item m="1" x="1311"/>
        <item m="1" x="1811"/>
        <item m="1" x="1496"/>
        <item m="1" x="1335"/>
        <item m="1" x="963"/>
        <item m="1" x="1308"/>
        <item m="1" x="954"/>
        <item m="1" x="737"/>
        <item m="1" x="1857"/>
        <item m="1" x="285"/>
        <item m="1" x="967"/>
        <item m="1" x="1604"/>
        <item m="1" x="928"/>
        <item m="1" x="587"/>
        <item m="1" x="1720"/>
        <item m="1" x="359"/>
        <item m="1" x="199"/>
        <item m="1" x="1662"/>
        <item m="1" x="177"/>
        <item m="1" x="163"/>
        <item m="1" x="1554"/>
        <item m="1" x="212"/>
        <item m="1" x="952"/>
        <item m="1" x="456"/>
        <item m="1" x="802"/>
        <item m="1" x="1440"/>
        <item m="1" x="1619"/>
        <item m="1" x="877"/>
        <item m="1" x="1575"/>
        <item m="1" x="192"/>
        <item m="1" x="942"/>
        <item m="1" x="1171"/>
        <item m="1" x="734"/>
        <item m="1" x="1284"/>
        <item m="1" x="848"/>
        <item m="1" x="1348"/>
        <item m="1" x="665"/>
        <item m="1" x="645"/>
        <item m="1" x="1637"/>
        <item m="1" x="844"/>
        <item m="1" x="1722"/>
        <item m="1" x="576"/>
        <item m="1" x="193"/>
        <item m="1" x="619"/>
        <item m="1" x="1446"/>
        <item m="1" x="610"/>
        <item m="1" x="1432"/>
        <item m="1" x="1790"/>
        <item m="1" x="1004"/>
        <item m="1" x="1333"/>
        <item m="1" x="1355"/>
        <item m="1" x="1310"/>
        <item m="1" x="1098"/>
        <item m="1" x="540"/>
        <item m="1" x="1691"/>
        <item m="1" x="796"/>
        <item m="1" x="182"/>
        <item m="1" x="1556"/>
        <item m="1" x="586"/>
        <item m="1" x="1442"/>
        <item m="1" x="646"/>
        <item m="1" x="361"/>
        <item m="1" x="1457"/>
        <item m="1" x="1276"/>
        <item m="1" x="1387"/>
        <item m="1" x="451"/>
        <item m="1" x="325"/>
        <item m="1" x="1373"/>
        <item m="1" x="939"/>
        <item m="1" x="1471"/>
        <item m="1" x="670"/>
        <item m="1" x="969"/>
        <item m="1" x="376"/>
        <item m="1" x="1500"/>
        <item m="1" x="1408"/>
        <item m="1" x="368"/>
        <item m="1" x="424"/>
        <item m="1" x="1548"/>
        <item m="1" x="1195"/>
        <item m="1" x="850"/>
        <item m="1" x="687"/>
        <item m="1" x="218"/>
        <item m="1" x="1366"/>
        <item m="1" x="265"/>
        <item m="1" x="238"/>
        <item m="1" x="245"/>
        <item m="1" x="1692"/>
        <item m="1" x="1207"/>
        <item m="1" x="1208"/>
        <item m="1" x="677"/>
        <item m="1" x="672"/>
        <item m="1" x="1834"/>
        <item m="1" x="1198"/>
        <item m="1" x="1823"/>
        <item m="1" x="1017"/>
        <item m="1" x="932"/>
        <item m="1" x="1483"/>
        <item m="1" x="638"/>
        <item m="1" x="339"/>
        <item m="1" x="1173"/>
        <item m="1" x="763"/>
        <item m="1" x="1273"/>
        <item m="1" x="607"/>
        <item m="1" x="235"/>
        <item m="1" x="214"/>
        <item m="1" x="1612"/>
        <item m="1" x="1116"/>
        <item m="1" x="149"/>
        <item m="1" x="241"/>
        <item m="1" x="1506"/>
        <item m="1" x="1288"/>
        <item m="1" x="1037"/>
        <item m="1" x="1859"/>
        <item m="1" x="1497"/>
        <item m="1" x="726"/>
        <item m="1" x="1219"/>
        <item m="1" x="465"/>
        <item m="1" x="1730"/>
        <item m="1" x="112"/>
        <item m="1" x="1285"/>
        <item m="1" x="1766"/>
        <item m="1" x="1233"/>
        <item m="1" x="1537"/>
        <item m="1" x="1623"/>
        <item m="1" x="926"/>
        <item m="1" x="1026"/>
        <item m="1" x="1036"/>
        <item m="1" x="96"/>
        <item m="1" x="1770"/>
        <item m="1" x="1683"/>
        <item m="1" x="476"/>
        <item m="1" x="1555"/>
        <item m="1" x="690"/>
        <item m="1" x="1572"/>
        <item m="1" x="1266"/>
        <item m="1" x="165"/>
        <item m="1" x="221"/>
        <item m="1" x="1058"/>
        <item m="1" x="385"/>
        <item m="1" x="1100"/>
        <item m="1" x="1045"/>
        <item m="1" x="1633"/>
        <item m="1" x="864"/>
        <item m="1" x="1718"/>
        <item m="1" x="1423"/>
        <item m="1" x="1287"/>
        <item m="1" x="605"/>
        <item m="1" x="1279"/>
        <item m="1" x="1069"/>
        <item m="1" x="496"/>
        <item m="1" x="1649"/>
        <item m="1" x="1674"/>
        <item m="1" x="640"/>
        <item m="1" x="885"/>
        <item m="1" x="785"/>
        <item m="1" x="1091"/>
        <item m="1" x="1175"/>
        <item m="1" x="568"/>
        <item x="11"/>
        <item m="1" x="541"/>
        <item m="1" x="341"/>
        <item m="1" x="377"/>
        <item m="1" x="853"/>
        <item x="14"/>
        <item m="1" x="1868"/>
        <item m="1" x="1864"/>
        <item m="1" x="1221"/>
        <item m="1" x="1667"/>
        <item m="1" x="1088"/>
        <item m="1" x="596"/>
        <item m="1" x="968"/>
        <item m="1" x="161"/>
        <item m="1" x="367"/>
        <item m="1" x="524"/>
        <item m="1" x="976"/>
        <item m="1" x="780"/>
        <item m="1" x="1319"/>
        <item m="1" x="1357"/>
        <item m="1" x="462"/>
        <item m="1" x="1314"/>
        <item m="1" x="1453"/>
        <item m="1" x="1050"/>
        <item m="1" x="431"/>
        <item m="1" x="1209"/>
        <item m="1" x="305"/>
        <item m="1" x="1315"/>
        <item m="1" x="880"/>
        <item m="1" x="997"/>
        <item m="1" x="1848"/>
        <item m="1" x="882"/>
        <item m="1" x="1304"/>
        <item m="1" x="1655"/>
        <item m="1" x="162"/>
        <item m="1" x="267"/>
        <item m="1" x="1443"/>
        <item m="1" x="1070"/>
        <item m="1" x="1798"/>
        <item m="1" x="1323"/>
        <item m="1" x="131"/>
        <item m="1" x="203"/>
        <item m="1" x="1197"/>
        <item m="1" x="602"/>
        <item m="1" x="1019"/>
        <item m="1" x="1837"/>
        <item m="1" x="721"/>
        <item m="1" x="396"/>
        <item m="1" x="875"/>
        <item m="1" x="1052"/>
        <item m="1" x="1068"/>
        <item m="1" x="1183"/>
        <item m="1" x="614"/>
        <item m="1" x="417"/>
        <item m="1" x="387"/>
        <item m="1" x="436"/>
        <item m="1" x="644"/>
        <item m="1" x="1404"/>
        <item m="1" x="1795"/>
        <item m="1" x="1212"/>
        <item m="1" x="106"/>
        <item m="1" x="1749"/>
        <item m="1" x="1586"/>
        <item m="1" x="1669"/>
        <item m="1" x="220"/>
        <item m="1" x="404"/>
        <item m="1" x="481"/>
        <item m="1" x="1079"/>
        <item m="1" x="1445"/>
        <item m="1" x="890"/>
        <item m="1" x="1346"/>
        <item m="1" x="651"/>
        <item m="1" x="832"/>
        <item m="1" x="1886"/>
        <item m="1" x="1414"/>
        <item m="1" x="879"/>
        <item m="1" x="123"/>
        <item m="1" x="684"/>
        <item m="1" x="510"/>
        <item m="1" x="1269"/>
        <item m="1" x="243"/>
        <item m="1" x="808"/>
        <item m="1" x="1338"/>
        <item m="1" x="1065"/>
        <item m="1" x="92"/>
        <item m="1" x="870"/>
        <item m="1" x="1401"/>
        <item m="1" x="634"/>
        <item m="1" x="816"/>
        <item m="1" x="166"/>
        <item m="1" x="1844"/>
        <item m="1" x="1282"/>
        <item m="1" x="1398"/>
        <item m="1" x="494"/>
        <item m="1" x="475"/>
        <item m="1" x="157"/>
        <item m="1" x="503"/>
        <item m="1" x="711"/>
        <item m="1" x="176"/>
        <item m="1" x="914"/>
        <item m="1" x="1062"/>
        <item m="1" x="1386"/>
        <item m="1" x="412"/>
        <item m="1" x="736"/>
        <item m="1" x="504"/>
        <item m="1" x="1000"/>
        <item m="1" x="201"/>
        <item m="1" x="778"/>
        <item m="1" x="804"/>
        <item m="1" x="1501"/>
        <item m="1" x="664"/>
        <item m="1" x="1108"/>
        <item m="1" x="1337"/>
        <item m="1" x="1835"/>
        <item m="1" x="685"/>
        <item m="1" x="1376"/>
        <item m="1" x="1369"/>
        <item m="1" x="1046"/>
        <item m="1" x="1617"/>
        <item m="1" x="445"/>
        <item m="1" x="617"/>
        <item m="1" x="1042"/>
        <item m="1" x="1889"/>
        <item m="1" x="1378"/>
        <item m="1" x="1853"/>
        <item m="1" x="920"/>
        <item m="1" x="1307"/>
        <item m="1" x="567"/>
        <item m="1" x="1149"/>
        <item m="1" x="1011"/>
        <item m="1" x="1342"/>
        <item m="1" x="1701"/>
        <item m="1" x="924"/>
        <item m="1" x="1059"/>
        <item m="1" x="820"/>
        <item m="1" x="1275"/>
        <item m="1" x="616"/>
        <item m="1" x="889"/>
        <item m="1" x="1583"/>
        <item m="1" x="1281"/>
        <item m="1" x="1885"/>
        <item m="1" x="595"/>
        <item m="1" x="923"/>
        <item m="1" x="1715"/>
        <item m="1" x="981"/>
        <item m="1" x="676"/>
        <item m="1" x="556"/>
        <item m="1" x="1594"/>
        <item m="1" x="251"/>
        <item m="1" x="1738"/>
        <item m="1" x="1421"/>
        <item m="1" x="1671"/>
        <item m="1" x="312"/>
        <item m="1" x="961"/>
        <item m="1" x="940"/>
        <item m="1" x="1761"/>
        <item m="1" x="1306"/>
        <item m="1" x="1137"/>
        <item m="1" x="1217"/>
        <item m="1" x="906"/>
        <item m="1" x="116"/>
        <item x="12"/>
        <item x="13"/>
        <item x="10"/>
        <item m="1" x="751"/>
        <item m="1" x="515"/>
        <item m="1" x="1447"/>
        <item m="1" x="826"/>
        <item m="1" x="768"/>
        <item m="1" x="1529"/>
        <item m="1" x="239"/>
        <item m="1" x="1056"/>
        <item m="1" x="247"/>
        <item m="1" x="572"/>
        <item m="1" x="420"/>
        <item m="1" x="363"/>
        <item m="1" x="1596"/>
        <item m="1" x="653"/>
        <item m="1" x="1241"/>
        <item m="1" x="1468"/>
        <item m="1" x="513"/>
        <item m="1" x="1693"/>
        <item m="1" x="1320"/>
        <item m="1" x="198"/>
        <item m="1" x="1430"/>
        <item m="1" x="1679"/>
        <item m="1" x="1020"/>
        <item m="1" x="1854"/>
        <item m="1" x="1744"/>
        <item m="1" x="207"/>
        <item m="1" x="324"/>
        <item m="1" x="240"/>
        <item m="1" x="1055"/>
        <item m="1" x="1525"/>
        <item m="1" x="666"/>
        <item m="1" x="1476"/>
        <item m="1" x="1474"/>
        <item m="1" x="716"/>
        <item m="1" x="1420"/>
        <item m="1" x="1134"/>
        <item m="1" x="730"/>
        <item m="1" x="1883"/>
        <item m="1" x="446"/>
        <item m="1" x="1300"/>
        <item m="1" x="1122"/>
        <item m="1" x="1810"/>
        <item m="1" x="331"/>
        <item m="1" x="1642"/>
        <item m="1" x="216"/>
        <item m="1" x="771"/>
        <item m="1" x="97"/>
        <item m="1" x="1041"/>
        <item m="1" x="1082"/>
        <item m="1" x="449"/>
        <item m="1" x="1643"/>
        <item m="1" x="1109"/>
        <item m="1" x="1434"/>
        <item m="1" x="230"/>
        <item m="1" x="996"/>
        <item m="1" x="1290"/>
        <item m="1" x="227"/>
        <item m="1" x="283"/>
        <item m="1" x="284"/>
        <item m="1" x="1382"/>
        <item m="1" x="1143"/>
        <item m="1" x="1129"/>
        <item m="1" x="592"/>
        <item m="1" x="1724"/>
        <item m="1" x="718"/>
        <item m="1" x="1358"/>
        <item m="1" x="1818"/>
        <item m="1" x="1330"/>
        <item m="1" x="1331"/>
        <item m="1" x="1332"/>
        <item m="1" x="1140"/>
        <item m="1" x="270"/>
        <item m="1" x="1635"/>
        <item m="1" x="655"/>
        <item x="16"/>
        <item x="15"/>
        <item m="1" x="215"/>
        <item m="1" x="1411"/>
        <item m="1" x="1354"/>
        <item m="1" x="1762"/>
        <item m="1" x="581"/>
        <item m="1" x="1072"/>
        <item m="1" x="1830"/>
        <item m="1" x="1867"/>
        <item m="1" x="1776"/>
        <item m="1" x="296"/>
        <item m="1" x="1704"/>
        <item m="1" x="470"/>
        <item m="1" x="1606"/>
        <item m="1" x="179"/>
        <item m="1" x="650"/>
        <item m="1" x="1225"/>
        <item m="1" x="1581"/>
        <item m="1" x="1546"/>
        <item m="1" x="1710"/>
        <item m="1" x="1794"/>
        <item m="1" x="1850"/>
        <item m="1" x="1709"/>
        <item m="1" x="231"/>
        <item m="1" x="554"/>
        <item m="1" x="1625"/>
        <item m="1" x="1286"/>
        <item m="1" x="1824"/>
        <item m="1" x="1689"/>
        <item m="1" x="799"/>
        <item m="1" x="631"/>
        <item m="1" x="1717"/>
        <item m="1" x="1419"/>
        <item m="1" x="883"/>
        <item m="1" x="1654"/>
        <item m="1" x="1012"/>
        <item m="1" x="918"/>
        <item m="1" x="948"/>
        <item m="1" x="1748"/>
        <item m="1" x="102"/>
        <item m="1" x="803"/>
        <item m="1" x="855"/>
        <item m="1" x="248"/>
        <item m="1" x="528"/>
        <item m="1" x="1427"/>
        <item m="1" x="809"/>
        <item m="1" x="1458"/>
        <item m="1" x="384"/>
        <item m="1" x="197"/>
        <item m="1" x="1725"/>
        <item m="1" x="810"/>
        <item m="1" x="1374"/>
        <item m="1" x="1422"/>
        <item m="1" x="1599"/>
        <item m="1" x="219"/>
        <item m="1" x="426"/>
        <item m="1" x="1485"/>
        <item m="1" x="941"/>
        <item m="1" x="1697"/>
        <item m="1" x="988"/>
        <item m="1" x="777"/>
        <item m="1" x="1602"/>
        <item m="1" x="748"/>
        <item m="1" x="416"/>
        <item m="1" x="1804"/>
        <item m="1" x="555"/>
        <item m="1" x="389"/>
        <item m="1" x="741"/>
        <item m="1" x="562"/>
        <item m="1" x="1095"/>
        <item m="1" x="1598"/>
        <item m="1" x="337"/>
        <item m="1" x="881"/>
        <item m="1" x="264"/>
        <item m="1" x="657"/>
        <item m="1" x="1114"/>
        <item m="1" x="358"/>
        <item m="1" x="841"/>
        <item m="1" x="79"/>
        <item m="1" x="907"/>
        <item m="1" x="551"/>
        <item m="1" x="1665"/>
        <item m="1" x="1125"/>
        <item m="1" x="722"/>
        <item m="1" x="561"/>
        <item m="1" x="1478"/>
        <item m="1" x="529"/>
        <item m="1" x="1412"/>
        <item m="1" x="354"/>
        <item m="1" x="704"/>
        <item m="1" x="310"/>
        <item m="1" x="1576"/>
        <item m="1" x="1329"/>
        <item m="1" x="851"/>
        <item m="1" x="120"/>
        <item m="1" x="1567"/>
        <item m="1" x="1054"/>
        <item m="1" x="1154"/>
        <item m="1" x="1449"/>
        <item m="1" x="1450"/>
        <item m="1" x="1624"/>
        <item m="1" x="1779"/>
        <item m="1" x="801"/>
        <item m="1" x="1573"/>
        <item x="22"/>
        <item m="1" x="288"/>
        <item m="1" x="1711"/>
        <item m="1" x="181"/>
        <item m="1" x="205"/>
        <item m="1" x="409"/>
        <item m="1" x="1498"/>
        <item m="1" x="807"/>
        <item m="1" x="302"/>
        <item m="1" x="1698"/>
        <item m="1" x="1340"/>
        <item m="1" x="1656"/>
        <item m="1" x="294"/>
        <item m="1" x="1297"/>
        <item m="1" x="391"/>
        <item m="1" x="960"/>
        <item m="1" x="838"/>
        <item m="1" x="1170"/>
        <item m="1" x="1179"/>
        <item m="1" x="393"/>
        <item m="1" x="899"/>
        <item m="1" x="263"/>
        <item m="1" x="1636"/>
        <item m="1" x="1870"/>
        <item m="1" x="169"/>
        <item m="1" x="315"/>
        <item m="1" x="856"/>
        <item m="1" x="1480"/>
        <item m="1" x="1520"/>
        <item m="1" x="642"/>
        <item m="1" x="380"/>
        <item m="1" x="600"/>
        <item m="1" x="1531"/>
        <item m="1" x="1631"/>
        <item m="1" x="1600"/>
        <item m="1" x="1559"/>
        <item m="1" x="1084"/>
        <item m="1" x="1765"/>
        <item m="1" x="1185"/>
        <item m="1" x="1360"/>
        <item m="1" x="917"/>
        <item m="1" x="625"/>
        <item m="1" x="1005"/>
        <item m="1" x="1428"/>
        <item m="1" x="1532"/>
        <item m="1" x="854"/>
        <item m="1" x="126"/>
        <item m="1" x="1227"/>
        <item m="1" x="878"/>
        <item m="1" x="1063"/>
        <item m="1" x="154"/>
        <item m="1" x="1805"/>
        <item m="1" x="1372"/>
        <item m="1" x="538"/>
        <item m="1" x="1014"/>
        <item m="1" x="1793"/>
        <item m="1" x="108"/>
        <item m="1" x="573"/>
        <item m="1" x="1705"/>
        <item m="1" x="185"/>
        <item m="1" x="1215"/>
        <item m="1" x="519"/>
        <item m="1" x="566"/>
        <item m="1" x="999"/>
        <item m="1" x="724"/>
        <item m="1" x="1105"/>
        <item m="1" x="1204"/>
        <item m="1" x="1318"/>
        <item m="1" x="1426"/>
        <item m="1" x="105"/>
        <item m="1" x="946"/>
        <item m="1" x="1735"/>
        <item m="1" x="371"/>
        <item m="1" x="840"/>
        <item m="1" x="1595"/>
        <item m="1" x="1843"/>
        <item m="1" x="1852"/>
        <item m="1" x="1294"/>
        <item m="1" x="320"/>
        <item m="1" x="266"/>
        <item m="1" x="702"/>
        <item m="1" x="972"/>
        <item m="1" x="1347"/>
        <item m="1" x="743"/>
        <item m="1" x="1728"/>
        <item m="1" x="574"/>
        <item m="1" x="597"/>
        <item m="1" x="133"/>
        <item m="1" x="991"/>
        <item m="1" x="1466"/>
        <item m="1" x="1826"/>
        <item m="1" x="150"/>
        <item m="1" x="141"/>
        <item m="1" x="304"/>
        <item m="1" x="343"/>
        <item m="1" x="421"/>
        <item m="1" x="256"/>
        <item m="1" x="124"/>
        <item m="1" x="1383"/>
        <item m="1" x="1181"/>
        <item m="1" x="1521"/>
        <item m="1" x="1592"/>
        <item m="1" x="910"/>
        <item m="1" x="344"/>
        <item m="1" x="1514"/>
        <item m="1" x="925"/>
        <item m="1" x="1176"/>
        <item m="1" x="1726"/>
        <item m="1" x="188"/>
        <item m="1" x="1630"/>
        <item m="1" x="608"/>
        <item m="1" x="1044"/>
        <item m="1" x="209"/>
        <item m="1" x="1296"/>
        <item m="1" x="1344"/>
        <item m="1" x="943"/>
        <item m="1" x="322"/>
        <item m="1" x="533"/>
        <item m="1" x="1708"/>
        <item m="1" x="1813"/>
        <item m="1" x="1441"/>
        <item m="1" x="1370"/>
        <item m="1" x="1469"/>
        <item m="1" x="1484"/>
        <item m="1" x="448"/>
        <item m="1" x="430"/>
        <item m="1" x="1104"/>
        <item m="1" x="1139"/>
        <item m="1" x="1547"/>
        <item m="1" x="1800"/>
        <item m="1" x="80"/>
        <item m="1" x="1235"/>
        <item m="1" x="1392"/>
        <item m="1" x="729"/>
        <item m="1" x="1585"/>
        <item m="1" x="1222"/>
        <item m="1" x="1645"/>
        <item m="1" x="1815"/>
        <item m="1" x="1672"/>
        <item m="1" x="1080"/>
        <item m="1" x="1463"/>
        <item m="1" x="1448"/>
        <item m="1" x="1707"/>
        <item m="1" x="1736"/>
        <item m="1" x="902"/>
        <item m="1" x="390"/>
        <item m="1" x="290"/>
        <item m="1" x="1578"/>
        <item m="1" x="1856"/>
        <item m="1" x="145"/>
        <item m="1" x="601"/>
        <item m="1" x="824"/>
        <item m="1" x="204"/>
        <item x="73"/>
        <item m="1" x="1538"/>
        <item m="1" x="909"/>
        <item m="1" x="1597"/>
        <item m="1" x="191"/>
        <item m="1" x="405"/>
        <item x="26"/>
        <item x="21"/>
        <item m="1" x="103"/>
        <item m="1" x="719"/>
        <item m="1" x="1096"/>
        <item m="1" x="1706"/>
        <item m="1" x="422"/>
        <item m="1" x="974"/>
        <item m="1" x="593"/>
        <item m="1" x="1470"/>
        <item m="1" x="1078"/>
        <item m="1" x="1328"/>
        <item m="1" x="615"/>
        <item m="1" x="869"/>
        <item m="1" x="155"/>
        <item m="1" x="1696"/>
        <item m="1" x="1205"/>
        <item m="1" x="438"/>
        <item m="1" x="1367"/>
        <item m="1" x="1177"/>
        <item m="1" x="1688"/>
        <item m="1" x="1511"/>
        <item m="1" x="1390"/>
        <item m="1" x="1107"/>
        <item x="17"/>
        <item m="1" x="639"/>
        <item m="1" x="444"/>
        <item x="28"/>
        <item m="1" x="793"/>
        <item m="1" x="987"/>
        <item x="23"/>
        <item x="77"/>
        <item m="1" x="679"/>
        <item x="27"/>
        <item m="1" x="336"/>
        <item m="1" x="958"/>
        <item m="1" x="142"/>
        <item m="1" x="172"/>
        <item m="1" x="527"/>
        <item m="1" x="984"/>
        <item x="72"/>
        <item x="50"/>
        <item x="47"/>
        <item x="35"/>
        <item x="34"/>
        <item x="46"/>
        <item x="36"/>
        <item x="40"/>
        <item x="71"/>
        <item x="37"/>
        <item m="1" x="1855"/>
        <item m="1" x="1118"/>
        <item m="1" x="998"/>
        <item m="1" x="345"/>
        <item m="1" x="630"/>
        <item x="39"/>
        <item x="41"/>
        <item x="38"/>
        <item x="42"/>
        <item m="1" x="357"/>
        <item x="70"/>
        <item m="1" x="770"/>
        <item x="44"/>
        <item x="32"/>
        <item x="33"/>
        <item x="31"/>
        <item x="45"/>
        <item x="43"/>
        <item x="49"/>
        <item m="1" x="1031"/>
        <item m="1" x="1254"/>
        <item m="1" x="1757"/>
        <item x="4"/>
        <item x="6"/>
        <item x="5"/>
        <item x="48"/>
        <item m="1" x="1477"/>
        <item m="1" x="433"/>
        <item x="0"/>
        <item x="1"/>
        <item x="2"/>
        <item x="3"/>
        <item x="7"/>
        <item x="8"/>
        <item m="1" x="787"/>
        <item x="19"/>
        <item x="18"/>
        <item x="74"/>
        <item m="1" x="419"/>
        <item m="1" x="613"/>
        <item x="76"/>
        <item x="55"/>
        <item x="62"/>
        <item x="51"/>
        <item x="53"/>
        <item x="65"/>
        <item x="60"/>
        <item x="56"/>
        <item x="61"/>
        <item x="52"/>
        <item x="58"/>
        <item x="59"/>
        <item x="66"/>
        <item x="67"/>
        <item x="57"/>
        <item x="68"/>
        <item x="54"/>
        <item m="1" x="648"/>
        <item m="1" x="464"/>
        <item x="63"/>
        <item x="64"/>
        <item x="25"/>
      </items>
    </pivotField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2">
        <item x="9"/>
        <item sd="0" x="0"/>
        <item m="1" x="10"/>
        <item x="1"/>
        <item x="5"/>
        <item x="2"/>
        <item x="4"/>
        <item x="6"/>
        <item x="3"/>
        <item x="7"/>
        <item x="8"/>
        <item t="default"/>
      </items>
    </pivotField>
    <pivotField axis="axisRow" showAll="0" sortType="descending">
      <items count="14">
        <item sd="0" x="11"/>
        <item sd="0" x="8"/>
        <item sd="0" x="4"/>
        <item sd="0" x="3"/>
        <item sd="0" x="7"/>
        <item sd="0" m="1" x="12"/>
        <item x="0"/>
        <item x="2"/>
        <item x="1"/>
        <item x="6"/>
        <item x="5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</pivotFields>
  <rowFields count="2">
    <field x="23"/>
    <field x="9"/>
  </rowFields>
  <rowItems count="1">
    <i t="grand">
      <x/>
    </i>
  </rowItems>
  <colFields count="2">
    <field x="6"/>
    <field x="-2"/>
  </colFields>
  <colItems count="2">
    <i t="grand">
      <x/>
    </i>
    <i t="grand" i="1">
      <x v="1"/>
    </i>
  </colItems>
  <pageFields count="3">
    <pageField fld="2" hier="-1"/>
    <pageField fld="3" hier="-1"/>
    <pageField fld="1" hier="-1"/>
  </pageFields>
  <dataFields count="2">
    <dataField name="QTY" fld="12" baseField="0" baseItem="0"/>
    <dataField name="$" fld="17" baseField="22" baseItem="0" numFmtId="44"/>
  </dataFields>
  <formats count="244">
    <format dxfId="957">
      <pivotArea type="origin" dataOnly="0" labelOnly="1" outline="0" fieldPosition="0"/>
    </format>
    <format dxfId="956">
      <pivotArea field="6" type="button" dataOnly="0" labelOnly="1" outline="0" axis="axisCol" fieldPosition="0"/>
    </format>
    <format dxfId="955">
      <pivotArea type="topRight" dataOnly="0" labelOnly="1" outline="0" fieldPosition="0"/>
    </format>
    <format dxfId="954">
      <pivotArea field="8" type="button" dataOnly="0" labelOnly="1" outline="0"/>
    </format>
    <format dxfId="953">
      <pivotArea dataOnly="0" labelOnly="1" fieldPosition="0">
        <references count="1">
          <reference field="6" count="0"/>
        </references>
      </pivotArea>
    </format>
    <format dxfId="952">
      <pivotArea dataOnly="0" labelOnly="1" grandCol="1" outline="0" fieldPosition="0"/>
    </format>
    <format dxfId="951">
      <pivotArea grandRow="1" outline="0" collapsedLevelsAreSubtotals="1" fieldPosition="0"/>
    </format>
    <format dxfId="950">
      <pivotArea dataOnly="0" labelOnly="1" grandRow="1" outline="0" fieldPosition="0"/>
    </format>
    <format dxfId="949">
      <pivotArea type="all" dataOnly="0" outline="0" fieldPosition="0"/>
    </format>
    <format dxfId="948">
      <pivotArea outline="0" collapsedLevelsAreSubtotals="1" fieldPosition="0"/>
    </format>
    <format dxfId="947">
      <pivotArea type="origin" dataOnly="0" labelOnly="1" outline="0" fieldPosition="0"/>
    </format>
    <format dxfId="946">
      <pivotArea dataOnly="0" labelOnly="1" grandRow="1" outline="0" fieldPosition="0"/>
    </format>
    <format dxfId="945">
      <pivotArea dataOnly="0" labelOnly="1" grandRow="1" outline="0" fieldPosition="0"/>
    </format>
    <format dxfId="944">
      <pivotArea type="origin" dataOnly="0" labelOnly="1" outline="0" fieldPosition="0"/>
    </format>
    <format dxfId="943">
      <pivotArea grandRow="1" outline="0" collapsedLevelsAreSubtotals="1" fieldPosition="0"/>
    </format>
    <format dxfId="942">
      <pivotArea outline="0" collapsedLevelsAreSubtotals="1" fieldPosition="0"/>
    </format>
    <format dxfId="941">
      <pivotArea type="all" dataOnly="0" outline="0" fieldPosition="0"/>
    </format>
    <format dxfId="940">
      <pivotArea outline="0" collapsedLevelsAreSubtotals="1" fieldPosition="0"/>
    </format>
    <format dxfId="939">
      <pivotArea type="origin" dataOnly="0" labelOnly="1" outline="0" fieldPosition="0"/>
    </format>
    <format dxfId="938">
      <pivotArea field="6" type="button" dataOnly="0" labelOnly="1" outline="0" axis="axisCol" fieldPosition="0"/>
    </format>
    <format dxfId="937">
      <pivotArea type="topRight" dataOnly="0" labelOnly="1" outline="0" fieldPosition="0"/>
    </format>
    <format dxfId="936">
      <pivotArea field="9" type="button" dataOnly="0" labelOnly="1" outline="0" axis="axisRow" fieldPosition="1"/>
    </format>
    <format dxfId="935">
      <pivotArea dataOnly="0" labelOnly="1" grandRow="1" outline="0" fieldPosition="0"/>
    </format>
    <format dxfId="934">
      <pivotArea dataOnly="0" labelOnly="1" fieldPosition="0">
        <references count="1">
          <reference field="6" count="0"/>
        </references>
      </pivotArea>
    </format>
    <format dxfId="933">
      <pivotArea dataOnly="0" labelOnly="1" grandCol="1" outline="0" fieldPosition="0"/>
    </format>
    <format dxfId="932">
      <pivotArea outline="0" collapsedLevelsAreSubtotals="1" fieldPosition="0"/>
    </format>
    <format dxfId="931">
      <pivotArea dataOnly="0" labelOnly="1" offset="IV1" fieldPosition="0">
        <references count="1">
          <reference field="6" count="1" defaultSubtotal="1">
            <x v="11"/>
          </reference>
        </references>
      </pivotArea>
    </format>
    <format dxfId="930">
      <pivotArea dataOnly="0" labelOnly="1" offset="IV256" fieldPosition="0">
        <references count="1">
          <reference field="6" count="1" defaultSubtotal="1">
            <x v="11"/>
          </reference>
        </references>
      </pivotArea>
    </format>
    <format dxfId="929">
      <pivotArea dataOnly="0" labelOnly="1" offset="IV2" fieldPosition="0">
        <references count="1">
          <reference field="6" count="1" defaultSubtotal="1">
            <x v="11"/>
          </reference>
        </references>
      </pivotArea>
    </format>
    <format dxfId="928">
      <pivotArea outline="0" collapsedLevelsAreSubtotals="1" fieldPosition="0">
        <references count="2">
          <reference field="4294967294" count="1" selected="0">
            <x v="0"/>
          </reference>
          <reference field="6" count="1" selected="0" defaultSubtotal="1">
            <x v="11"/>
          </reference>
        </references>
      </pivotArea>
    </format>
    <format dxfId="927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926">
      <pivotArea dataOnly="0" labelOnly="1" fieldPosition="0">
        <references count="2">
          <reference field="4294967294" count="1" selected="0">
            <x v="0"/>
          </reference>
          <reference field="6" count="1" defaultSubtotal="1">
            <x v="11"/>
          </reference>
        </references>
      </pivotArea>
    </format>
    <format dxfId="925">
      <pivotArea dataOnly="0" labelOnly="1" fieldPosition="0">
        <references count="2">
          <reference field="4294967294" count="1" selected="0">
            <x v="1"/>
          </reference>
          <reference field="6" count="1" defaultSubtotal="1">
            <x v="11"/>
          </reference>
        </references>
      </pivotArea>
    </format>
    <format dxfId="924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 defaultSubtotal="1">
            <x v="11"/>
          </reference>
          <reference field="23" count="1">
            <x v="1"/>
          </reference>
        </references>
      </pivotArea>
    </format>
    <format dxfId="923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 defaultSubtotal="1">
            <x v="11"/>
          </reference>
          <reference field="23" count="1">
            <x v="2"/>
          </reference>
        </references>
      </pivotArea>
    </format>
    <format dxfId="922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 defaultSubtotal="1">
            <x v="11"/>
          </reference>
          <reference field="23" count="1">
            <x v="3"/>
          </reference>
        </references>
      </pivotArea>
    </format>
    <format dxfId="921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 defaultSubtotal="1">
            <x v="11"/>
          </reference>
          <reference field="23" count="1">
            <x v="4"/>
          </reference>
        </references>
      </pivotArea>
    </format>
    <format dxfId="920">
      <pivotArea field="22" type="button" dataOnly="0" labelOnly="1" outline="0"/>
    </format>
    <format dxfId="91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1"/>
          </reference>
        </references>
      </pivotArea>
    </format>
    <format dxfId="918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17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16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915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914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913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912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11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10">
      <pivotArea field="23" type="button" dataOnly="0" labelOnly="1" outline="0" axis="axisRow" fieldPosition="0"/>
    </format>
    <format dxfId="909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08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0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1"/>
          </reference>
        </references>
      </pivotArea>
    </format>
    <format dxfId="906">
      <pivotArea dataOnly="0" labelOnly="1" fieldPosition="0">
        <references count="1">
          <reference field="6" count="1">
            <x v="11"/>
          </reference>
        </references>
      </pivotArea>
    </format>
    <format dxfId="905">
      <pivotArea type="origin" dataOnly="0" labelOnly="1" outline="0" offset="A2" fieldPosition="0"/>
    </format>
    <format dxfId="904">
      <pivotArea field="23" type="button" dataOnly="0" labelOnly="1" outline="0" axis="axisRow" fieldPosition="0"/>
    </format>
    <format dxfId="903">
      <pivotArea dataOnly="0" labelOnly="1" fieldPosition="0">
        <references count="1">
          <reference field="6" count="1">
            <x v="11"/>
          </reference>
        </references>
      </pivotArea>
    </format>
    <format dxfId="902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901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90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1"/>
          </reference>
        </references>
      </pivotArea>
    </format>
    <format dxfId="899">
      <pivotArea field="23" type="button" dataOnly="0" labelOnly="1" outline="0" axis="axisRow" fieldPosition="0"/>
    </format>
    <format dxfId="898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97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96">
      <pivotArea type="origin" dataOnly="0" labelOnly="1" outline="0" offset="A2" fieldPosition="0"/>
    </format>
    <format dxfId="895">
      <pivotArea field="23" type="button" dataOnly="0" labelOnly="1" outline="0" axis="axisRow" fieldPosition="0"/>
    </format>
    <format dxfId="894">
      <pivotArea dataOnly="0" labelOnly="1" grandRow="1" outline="0" fieldPosition="0"/>
    </format>
    <format dxfId="89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format>
    <format dxfId="892">
      <pivotArea dataOnly="0" labelOnly="1" offset="A256" fieldPosition="0">
        <references count="1">
          <reference field="6" count="1">
            <x v="11"/>
          </reference>
        </references>
      </pivotArea>
    </format>
    <format dxfId="891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1"/>
          </reference>
        </references>
      </pivotArea>
    </format>
    <format dxfId="890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11"/>
          </reference>
        </references>
      </pivotArea>
    </format>
    <format dxfId="889">
      <pivotArea dataOnly="0" labelOnly="1" offset="IV256" fieldPosition="0">
        <references count="1">
          <reference field="6" count="1">
            <x v="11"/>
          </reference>
        </references>
      </pivotArea>
    </format>
    <format dxfId="888">
      <pivotArea dataOnly="0" labelOnly="1" outline="0" fieldPosition="0">
        <references count="2">
          <reference field="4294967294" count="1">
            <x v="1"/>
          </reference>
          <reference field="6" count="1" selected="0">
            <x v="11"/>
          </reference>
        </references>
      </pivotArea>
    </format>
    <format dxfId="887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886">
      <pivotArea field="6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88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8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83">
      <pivotArea grandRow="1" outline="0" collapsedLevelsAreSubtotals="1" fieldPosition="0"/>
    </format>
    <format dxfId="882">
      <pivotArea dataOnly="0" labelOnly="1" grandRow="1" outline="0" fieldPosition="0"/>
    </format>
    <format dxfId="881">
      <pivotArea grandRow="1" outline="0" collapsedLevelsAreSubtotals="1" fieldPosition="0"/>
    </format>
    <format dxfId="880">
      <pivotArea dataOnly="0" labelOnly="1" grandRow="1" outline="0" fieldPosition="0"/>
    </format>
    <format dxfId="879">
      <pivotArea grandRow="1" outline="0" collapsedLevelsAreSubtotals="1" fieldPosition="0"/>
    </format>
    <format dxfId="878">
      <pivotArea dataOnly="0" labelOnly="1" grandRow="1" outline="0" fieldPosition="0"/>
    </format>
    <format dxfId="877">
      <pivotArea dataOnly="0" labelOnly="1" grandRow="1" outline="0" fieldPosition="0"/>
    </format>
    <format dxfId="876">
      <pivotArea type="origin" dataOnly="0" labelOnly="1" outline="0" offset="A1" fieldPosition="0"/>
    </format>
    <format dxfId="875">
      <pivotArea field="6" type="button" dataOnly="0" labelOnly="1" outline="0" axis="axisCol" fieldPosition="0"/>
    </format>
    <format dxfId="874">
      <pivotArea field="-2" type="button" dataOnly="0" labelOnly="1" outline="0" axis="axisCol" fieldPosition="1"/>
    </format>
    <format dxfId="873">
      <pivotArea type="topRight" dataOnly="0" labelOnly="1" outline="0" fieldPosition="0"/>
    </format>
    <format dxfId="872">
      <pivotArea field="-2" type="button" dataOnly="0" labelOnly="1" outline="0" axis="axisCol" fieldPosition="1"/>
    </format>
    <format dxfId="871">
      <pivotArea type="topRight" dataOnly="0" labelOnly="1" outline="0" fieldPosition="0"/>
    </format>
    <format dxfId="870">
      <pivotArea dataOnly="0" labelOnly="1" offset="IV256" fieldPosition="0">
        <references count="1">
          <reference field="6" count="1">
            <x v="11"/>
          </reference>
        </references>
      </pivotArea>
    </format>
    <format dxfId="869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68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67">
      <pivotArea dataOnly="0" labelOnly="1" outline="0" fieldPosition="0">
        <references count="2">
          <reference field="4294967294" count="1">
            <x v="1"/>
          </reference>
          <reference field="6" count="1" selected="0">
            <x v="11"/>
          </reference>
        </references>
      </pivotArea>
    </format>
    <format dxfId="866">
      <pivotArea type="origin" dataOnly="0" labelOnly="1" outline="0" offset="A1" fieldPosition="0"/>
    </format>
    <format dxfId="865">
      <pivotArea field="6" type="button" dataOnly="0" labelOnly="1" outline="0" axis="axisCol" fieldPosition="0"/>
    </format>
    <format dxfId="864">
      <pivotArea field="6" type="button" dataOnly="0" labelOnly="1" outline="0" axis="axisCol" fieldPosition="0"/>
    </format>
    <format dxfId="863">
      <pivotArea dataOnly="0" labelOnly="1" grandRow="1" outline="0" fieldPosition="0"/>
    </format>
    <format dxfId="862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861">
      <pivotArea dataOnly="0" labelOnly="1" fieldPosition="0">
        <references count="1">
          <reference field="6" count="1">
            <x v="11"/>
          </reference>
        </references>
      </pivotArea>
    </format>
    <format dxfId="860">
      <pivotArea dataOnly="0" labelOnly="1" offset="IV256" fieldPosition="0">
        <references count="1">
          <reference field="6" count="1">
            <x v="11"/>
          </reference>
        </references>
      </pivotArea>
    </format>
    <format dxfId="859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58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57">
      <pivotArea field="6" dataOnly="0" labelOnly="1" grandCol="1" outline="0" offset="IV256" axis="axisCol" fieldPosition="0">
        <references count="1">
          <reference field="4294967294" count="1" selected="0">
            <x v="0"/>
          </reference>
        </references>
      </pivotArea>
    </format>
    <format dxfId="856">
      <pivotArea field="6" dataOnly="0" labelOnly="1" grandCol="1" outline="0" offset="IV256" axis="axisCol" fieldPosition="0">
        <references count="1">
          <reference field="4294967294" count="1" selected="0">
            <x v="1"/>
          </reference>
        </references>
      </pivotArea>
    </format>
    <format dxfId="855">
      <pivotArea field="6" dataOnly="0" labelOnly="1" grandCol="1" outline="0" offset="IV1" axis="axisCol" fieldPosition="0">
        <references count="1">
          <reference field="4294967294" count="1" selected="0">
            <x v="0"/>
          </reference>
        </references>
      </pivotArea>
    </format>
    <format dxfId="854">
      <pivotArea field="6" dataOnly="0" labelOnly="1" grandCol="1" outline="0" offset="IV1" axis="axisCol" fieldPosition="0">
        <references count="1">
          <reference field="4294967294" count="1" selected="0">
            <x v="1"/>
          </reference>
        </references>
      </pivotArea>
    </format>
    <format dxfId="853">
      <pivotArea type="origin" dataOnly="0" labelOnly="1" outline="0" offset="A2" fieldPosition="0"/>
    </format>
    <format dxfId="852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1"/>
          </reference>
          <reference field="23" count="1">
            <x v="3"/>
          </reference>
        </references>
      </pivotArea>
    </format>
    <format dxfId="851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3"/>
          </reference>
        </references>
      </pivotArea>
    </format>
    <format dxfId="850">
      <pivotArea collapsedLevelsAreSubtotals="1" fieldPosition="0">
        <references count="3">
          <reference field="4294967294" count="1" selected="0">
            <x v="0"/>
          </reference>
          <reference field="6" count="1" selected="0">
            <x v="11"/>
          </reference>
          <reference field="23" count="1">
            <x v="3"/>
          </reference>
        </references>
      </pivotArea>
    </format>
    <format dxfId="849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2"/>
          </reference>
        </references>
      </pivotArea>
    </format>
    <format dxfId="848">
      <pivotArea dataOnly="0" labelOnly="1" fieldPosition="0">
        <references count="1">
          <reference field="6" count="1">
            <x v="12"/>
          </reference>
        </references>
      </pivotArea>
    </format>
    <format dxfId="84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2"/>
          </reference>
        </references>
      </pivotArea>
    </format>
    <format dxfId="84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2"/>
          </reference>
        </references>
      </pivotArea>
    </format>
    <format dxfId="845">
      <pivotArea dataOnly="0" labelOnly="1" offset="A256" fieldPosition="0">
        <references count="1">
          <reference field="6" count="1">
            <x v="11"/>
          </reference>
        </references>
      </pivotArea>
    </format>
    <format dxfId="844">
      <pivotArea dataOnly="0" labelOnly="1" fieldPosition="0">
        <references count="1">
          <reference field="6" count="1">
            <x v="12"/>
          </reference>
        </references>
      </pivotArea>
    </format>
    <format dxfId="843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1" selected="0">
            <x v="12"/>
          </reference>
        </references>
      </pivotArea>
    </format>
    <format dxfId="842">
      <pivotArea field="6" grandRow="1" outline="0" collapsedLevelsAreSubtotals="1" axis="axisCol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format>
    <format dxfId="841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format>
    <format dxfId="84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1"/>
          </reference>
        </references>
      </pivotArea>
    </format>
    <format dxfId="83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2"/>
          </reference>
        </references>
      </pivotArea>
    </format>
    <format dxfId="8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2"/>
          </reference>
        </references>
      </pivotArea>
    </format>
    <format dxfId="83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format>
    <format dxfId="836">
      <pivotArea type="topRight" dataOnly="0" labelOnly="1" outline="0" fieldPosition="0"/>
    </format>
    <format dxfId="835">
      <pivotArea dataOnly="0" labelOnly="1" fieldPosition="0">
        <references count="1">
          <reference field="6" count="1">
            <x v="12"/>
          </reference>
        </references>
      </pivotArea>
    </format>
    <format dxfId="834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2"/>
          </reference>
        </references>
      </pivotArea>
    </format>
    <format dxfId="83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format>
    <format dxfId="832">
      <pivotArea field="6" type="button" dataOnly="0" labelOnly="1" outline="0" axis="axisCol" fieldPosition="0"/>
    </format>
    <format dxfId="831">
      <pivotArea dataOnly="0" labelOnly="1" fieldPosition="0">
        <references count="1">
          <reference field="6" count="1">
            <x v="11"/>
          </reference>
        </references>
      </pivotArea>
    </format>
    <format dxfId="83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1"/>
          </reference>
        </references>
      </pivotArea>
    </format>
    <format dxfId="829">
      <pivotArea dataOnly="0" labelOnly="1" outline="0" fieldPosition="0">
        <references count="1">
          <reference field="1" count="0"/>
        </references>
      </pivotArea>
    </format>
    <format dxfId="82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format>
    <format dxfId="82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3"/>
          </reference>
        </references>
      </pivotArea>
    </format>
    <format dxfId="826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3"/>
          </reference>
        </references>
      </pivotArea>
    </format>
    <format dxfId="825">
      <pivotArea dataOnly="0" labelOnly="1" outline="0" fieldPosition="0">
        <references count="2">
          <reference field="4294967294" count="1">
            <x v="1"/>
          </reference>
          <reference field="6" count="1" selected="0">
            <x v="13"/>
          </reference>
        </references>
      </pivotArea>
    </format>
    <format dxfId="82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3"/>
          </reference>
        </references>
      </pivotArea>
    </format>
    <format dxfId="823">
      <pivotArea dataOnly="0" labelOnly="1" fieldPosition="0">
        <references count="1">
          <reference field="6" count="1">
            <x v="13"/>
          </reference>
        </references>
      </pivotArea>
    </format>
    <format dxfId="82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821">
      <pivotArea dataOnly="0" labelOnly="1" fieldPosition="0">
        <references count="1">
          <reference field="6" count="1">
            <x v="13"/>
          </reference>
        </references>
      </pivotArea>
    </format>
    <format dxfId="82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819">
      <pivotArea dataOnly="0" labelOnly="1" fieldPosition="0">
        <references count="1">
          <reference field="6" count="1">
            <x v="13"/>
          </reference>
        </references>
      </pivotArea>
    </format>
    <format dxfId="81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817">
      <pivotArea collapsedLevelsAreSubtotals="1" fieldPosition="0">
        <references count="1">
          <reference field="23" count="1">
            <x v="4"/>
          </reference>
        </references>
      </pivotArea>
    </format>
    <format dxfId="816">
      <pivotArea dataOnly="0" labelOnly="1" fieldPosition="0">
        <references count="1">
          <reference field="23" count="1">
            <x v="4"/>
          </reference>
        </references>
      </pivotArea>
    </format>
    <format dxfId="815">
      <pivotArea collapsedLevelsAreSubtotals="1" fieldPosition="0">
        <references count="1">
          <reference field="23" count="1">
            <x v="3"/>
          </reference>
        </references>
      </pivotArea>
    </format>
    <format dxfId="814">
      <pivotArea dataOnly="0" labelOnly="1" fieldPosition="0">
        <references count="1">
          <reference field="23" count="1">
            <x v="3"/>
          </reference>
        </references>
      </pivotArea>
    </format>
    <format dxfId="813">
      <pivotArea dataOnly="0" labelOnly="1" fieldPosition="0">
        <references count="1">
          <reference field="23" count="1">
            <x v="3"/>
          </reference>
        </references>
      </pivotArea>
    </format>
    <format dxfId="812">
      <pivotArea dataOnly="0" labelOnly="1" grandRow="1" outline="0" fieldPosition="0"/>
    </format>
    <format dxfId="811">
      <pivotArea dataOnly="0" labelOnly="1" fieldPosition="0">
        <references count="1">
          <reference field="6" count="1">
            <x v="12"/>
          </reference>
        </references>
      </pivotArea>
    </format>
    <format dxfId="810">
      <pivotArea dataOnly="0" labelOnly="1" fieldPosition="0">
        <references count="1">
          <reference field="6" count="1">
            <x v="14"/>
          </reference>
        </references>
      </pivotArea>
    </format>
    <format dxfId="809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1" selected="0">
            <x v="14"/>
          </reference>
        </references>
      </pivotArea>
    </format>
    <format dxfId="80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80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4"/>
          </reference>
        </references>
      </pivotArea>
    </format>
    <format dxfId="80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4"/>
          </reference>
        </references>
      </pivotArea>
    </format>
    <format dxfId="805">
      <pivotArea dataOnly="0" labelOnly="1" outline="0" fieldPosition="0">
        <references count="2">
          <reference field="4294967294" count="1">
            <x v="1"/>
          </reference>
          <reference field="6" count="1" selected="0">
            <x v="14"/>
          </reference>
        </references>
      </pivotArea>
    </format>
    <format dxfId="804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03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02">
      <pivotArea dataOnly="0" labelOnly="1" fieldPosition="0">
        <references count="1">
          <reference field="6" count="1">
            <x v="14"/>
          </reference>
        </references>
      </pivotArea>
    </format>
    <format dxfId="80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4"/>
          </reference>
        </references>
      </pivotArea>
    </format>
    <format dxfId="80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799">
      <pivotArea field="23" grandCol="1" collapsedLevelsAreSubtotals="1" axis="axisRow" fieldPosition="0">
        <references count="2">
          <reference field="4294967294" count="1" selected="0">
            <x v="1"/>
          </reference>
          <reference field="23" count="1">
            <x v="2"/>
          </reference>
        </references>
      </pivotArea>
    </format>
    <format dxfId="79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79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796">
      <pivotArea field="23" type="button" dataOnly="0" labelOnly="1" outline="0" axis="axisRow" fieldPosition="0"/>
    </format>
    <format dxfId="795">
      <pivotArea dataOnly="0" labelOnly="1" fieldPosition="0">
        <references count="1">
          <reference field="6" count="2">
            <x v="13"/>
            <x v="14"/>
          </reference>
        </references>
      </pivotArea>
    </format>
    <format dxfId="794">
      <pivotArea dataOnly="0" labelOnly="1" offset="A256" fieldPosition="0">
        <references count="1">
          <reference field="6" count="1">
            <x v="14"/>
          </reference>
        </references>
      </pivotArea>
    </format>
    <format dxfId="793">
      <pivotArea dataOnly="0" labelOnly="1" fieldPosition="0">
        <references count="1">
          <reference field="6" count="1">
            <x v="14"/>
          </reference>
        </references>
      </pivotArea>
    </format>
    <format dxfId="792">
      <pivotArea dataOnly="0" labelOnly="1" fieldPosition="0">
        <references count="1">
          <reference field="6" count="1">
            <x v="13"/>
          </reference>
        </references>
      </pivotArea>
    </format>
    <format dxfId="791">
      <pivotArea dataOnly="0" labelOnly="1" fieldPosition="0">
        <references count="1">
          <reference field="6" count="1">
            <x v="14"/>
          </reference>
        </references>
      </pivotArea>
    </format>
    <format dxfId="790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89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88">
      <pivotArea type="origin" dataOnly="0" labelOnly="1" outline="0" offset="A2" fieldPosition="0"/>
    </format>
    <format dxfId="787">
      <pivotArea field="23" type="button" dataOnly="0" labelOnly="1" outline="0" axis="axisRow" fieldPosition="0"/>
    </format>
    <format dxfId="786">
      <pivotArea type="origin" dataOnly="0" labelOnly="1" outline="0" fieldPosition="0"/>
    </format>
    <format dxfId="785">
      <pivotArea field="23" type="button" dataOnly="0" labelOnly="1" outline="0" axis="axisRow" fieldPosition="0"/>
    </format>
    <format dxfId="78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783">
      <pivotArea field="23" type="button" dataOnly="0" labelOnly="1" outline="0" axis="axisRow" fieldPosition="0"/>
    </format>
    <format dxfId="782">
      <pivotArea dataOnly="0" labelOnly="1" offset="IV256" fieldPosition="0">
        <references count="1">
          <reference field="6" count="1">
            <x v="14"/>
          </reference>
        </references>
      </pivotArea>
    </format>
    <format dxfId="781">
      <pivotArea dataOnly="0" labelOnly="1" offset="IV256" fieldPosition="0">
        <references count="1">
          <reference field="6" count="1">
            <x v="13"/>
          </reference>
        </references>
      </pivotArea>
    </format>
    <format dxfId="78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779">
      <pivotArea dataOnly="0" labelOnly="1" offset="A256" fieldPosition="0">
        <references count="1">
          <reference field="6" count="1">
            <x v="13"/>
          </reference>
        </references>
      </pivotArea>
    </format>
    <format dxfId="778">
      <pivotArea dataOnly="0" labelOnly="1" fieldPosition="0">
        <references count="1">
          <reference field="23" count="1">
            <x v="2"/>
          </reference>
        </references>
      </pivotArea>
    </format>
    <format dxfId="777">
      <pivotArea collapsedLevelsAreSubtotals="1" fieldPosition="0">
        <references count="1">
          <reference field="23" count="1">
            <x v="3"/>
          </reference>
        </references>
      </pivotArea>
    </format>
    <format dxfId="776">
      <pivotArea dataOnly="0" labelOnly="1" fieldPosition="0">
        <references count="1">
          <reference field="23" count="1">
            <x v="3"/>
          </reference>
        </references>
      </pivotArea>
    </format>
    <format dxfId="775">
      <pivotArea field="23" grandCol="1" collapsedLevelsAreSubtotals="1" axis="axisRow" fieldPosition="0">
        <references count="2">
          <reference field="4294967294" count="1" selected="0">
            <x v="1"/>
          </reference>
          <reference field="23" count="1">
            <x v="1"/>
          </reference>
        </references>
      </pivotArea>
    </format>
    <format dxfId="774">
      <pivotArea collapsedLevelsAreSubtotals="1" fieldPosition="0">
        <references count="3">
          <reference field="4294967294" count="2" selected="0">
            <x v="0"/>
            <x v="1"/>
          </reference>
          <reference field="6" count="2" selected="0">
            <x v="13"/>
            <x v="14"/>
          </reference>
          <reference field="23" count="1">
            <x v="2"/>
          </reference>
        </references>
      </pivotArea>
    </format>
    <format dxfId="773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2"/>
          </reference>
        </references>
      </pivotArea>
    </format>
    <format dxfId="772">
      <pivotArea collapsedLevelsAreSubtotals="1" fieldPosition="0">
        <references count="3">
          <reference field="4294967294" count="2" selected="0">
            <x v="0"/>
            <x v="1"/>
          </reference>
          <reference field="6" count="2" selected="0">
            <x v="13"/>
            <x v="14"/>
          </reference>
          <reference field="23" count="1">
            <x v="1"/>
          </reference>
        </references>
      </pivotArea>
    </format>
    <format dxfId="771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1"/>
          </reference>
        </references>
      </pivotArea>
    </format>
    <format dxfId="770">
      <pivotArea dataOnly="0" labelOnly="1" fieldPosition="0">
        <references count="1">
          <reference field="23" count="1">
            <x v="1"/>
          </reference>
        </references>
      </pivotArea>
    </format>
    <format dxfId="769">
      <pivotArea collapsedLevelsAreSubtotals="1" fieldPosition="0">
        <references count="3">
          <reference field="4294967294" count="2" selected="0">
            <x v="0"/>
            <x v="1"/>
          </reference>
          <reference field="6" count="2" selected="0">
            <x v="13"/>
            <x v="14"/>
          </reference>
          <reference field="23" count="1">
            <x v="2"/>
          </reference>
        </references>
      </pivotArea>
    </format>
    <format dxfId="768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2"/>
          </reference>
        </references>
      </pivotArea>
    </format>
    <format dxfId="767">
      <pivotArea dataOnly="0" labelOnly="1" fieldPosition="0">
        <references count="1">
          <reference field="23" count="1">
            <x v="2"/>
          </reference>
        </references>
      </pivotArea>
    </format>
    <format dxfId="766">
      <pivotArea dataOnly="0" labelOnly="1" fieldPosition="0">
        <references count="1">
          <reference field="23" count="1">
            <x v="2"/>
          </reference>
        </references>
      </pivotArea>
    </format>
    <format dxfId="765">
      <pivotArea collapsedLevelsAreSubtotals="1" fieldPosition="0">
        <references count="1">
          <reference field="23" count="1">
            <x v="4"/>
          </reference>
        </references>
      </pivotArea>
    </format>
    <format dxfId="764">
      <pivotArea dataOnly="0" labelOnly="1" fieldPosition="0">
        <references count="1">
          <reference field="23" count="1">
            <x v="4"/>
          </reference>
        </references>
      </pivotArea>
    </format>
    <format dxfId="763">
      <pivotArea collapsedLevelsAreSubtotals="1" fieldPosition="0">
        <references count="3">
          <reference field="4294967294" count="2" selected="0">
            <x v="0"/>
            <x v="1"/>
          </reference>
          <reference field="6" count="2" selected="0">
            <x v="13"/>
            <x v="14"/>
          </reference>
          <reference field="23" count="1">
            <x v="2"/>
          </reference>
        </references>
      </pivotArea>
    </format>
    <format dxfId="762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2"/>
          </reference>
        </references>
      </pivotArea>
    </format>
    <format dxfId="761">
      <pivotArea type="all" dataOnly="0" outline="0" fieldPosition="0"/>
    </format>
    <format dxfId="760">
      <pivotArea outline="0" collapsedLevelsAreSubtotals="1" fieldPosition="0"/>
    </format>
    <format dxfId="759">
      <pivotArea type="origin" dataOnly="0" labelOnly="1" outline="0" fieldPosition="0"/>
    </format>
    <format dxfId="758">
      <pivotArea field="6" type="button" dataOnly="0" labelOnly="1" outline="0" axis="axisCol" fieldPosition="0"/>
    </format>
    <format dxfId="757">
      <pivotArea field="-2" type="button" dataOnly="0" labelOnly="1" outline="0" axis="axisCol" fieldPosition="1"/>
    </format>
    <format dxfId="756">
      <pivotArea type="topRight" dataOnly="0" labelOnly="1" outline="0" fieldPosition="0"/>
    </format>
    <format dxfId="755">
      <pivotArea field="23" type="button" dataOnly="0" labelOnly="1" outline="0" axis="axisRow" fieldPosition="0"/>
    </format>
    <format dxfId="754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753">
      <pivotArea dataOnly="0" labelOnly="1" grandRow="1" outline="0" fieldPosition="0"/>
    </format>
    <format dxfId="752">
      <pivotArea dataOnly="0" labelOnly="1" fieldPosition="0">
        <references count="1">
          <reference field="6" count="2">
            <x v="13"/>
            <x v="14"/>
          </reference>
        </references>
      </pivotArea>
    </format>
    <format dxfId="751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50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4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74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747">
      <pivotArea type="all" dataOnly="0" outline="0" fieldPosition="0"/>
    </format>
    <format dxfId="746">
      <pivotArea outline="0" collapsedLevelsAreSubtotals="1" fieldPosition="0"/>
    </format>
    <format dxfId="745">
      <pivotArea type="origin" dataOnly="0" labelOnly="1" outline="0" fieldPosition="0"/>
    </format>
    <format dxfId="744">
      <pivotArea field="6" type="button" dataOnly="0" labelOnly="1" outline="0" axis="axisCol" fieldPosition="0"/>
    </format>
    <format dxfId="743">
      <pivotArea field="-2" type="button" dataOnly="0" labelOnly="1" outline="0" axis="axisCol" fieldPosition="1"/>
    </format>
    <format dxfId="742">
      <pivotArea type="topRight" dataOnly="0" labelOnly="1" outline="0" fieldPosition="0"/>
    </format>
    <format dxfId="741">
      <pivotArea field="23" type="button" dataOnly="0" labelOnly="1" outline="0" axis="axisRow" fieldPosition="0"/>
    </format>
    <format dxfId="740">
      <pivotArea dataOnly="0" labelOnly="1" grandRow="1" outline="0" fieldPosition="0"/>
    </format>
    <format dxfId="739">
      <pivotArea dataOnly="0" labelOnly="1" fieldPosition="0">
        <references count="1">
          <reference field="6" count="2">
            <x v="13"/>
            <x v="14"/>
          </reference>
        </references>
      </pivotArea>
    </format>
    <format dxfId="738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37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3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3"/>
          </reference>
        </references>
      </pivotArea>
    </format>
    <format dxfId="73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4"/>
          </reference>
        </references>
      </pivotArea>
    </format>
    <format dxfId="734">
      <pivotArea dataOnly="0" labelOnly="1" fieldPosition="0">
        <references count="1">
          <reference field="23" count="4">
            <x v="1"/>
            <x v="2"/>
            <x v="3"/>
            <x v="4"/>
          </reference>
        </references>
      </pivotArea>
    </format>
    <format dxfId="733">
      <pivotArea dataOnly="0" labelOnly="1" fieldPosition="0">
        <references count="1">
          <reference field="6" count="1">
            <x v="16"/>
          </reference>
        </references>
      </pivotArea>
    </format>
    <format dxfId="732">
      <pivotArea dataOnly="0" labelOnly="1" outline="0" fieldPosition="0">
        <references count="1">
          <reference field="1" count="0"/>
        </references>
      </pivotArea>
    </format>
    <format dxfId="731">
      <pivotArea dataOnly="0" labelOnly="1" fieldPosition="0">
        <references count="1">
          <reference field="6" count="1">
            <x v="16"/>
          </reference>
        </references>
      </pivotArea>
    </format>
    <format dxfId="73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6"/>
          </reference>
        </references>
      </pivotArea>
    </format>
    <format dxfId="729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6"/>
          </reference>
          <reference field="23" count="1">
            <x v="2"/>
          </reference>
        </references>
      </pivotArea>
    </format>
    <format dxfId="728">
      <pivotArea field="23" grandCol="1" collapsedLevelsAreSubtotals="1" axis="axisRow" fieldPosition="0">
        <references count="2">
          <reference field="4294967294" count="1" selected="0">
            <x v="0"/>
          </reference>
          <reference field="23" count="1">
            <x v="4"/>
          </reference>
        </references>
      </pivotArea>
    </format>
    <format dxfId="72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format>
    <format dxfId="726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6"/>
          </reference>
          <reference field="23" count="1">
            <x v="1"/>
          </reference>
        </references>
      </pivotArea>
    </format>
    <format dxfId="725">
      <pivotArea dataOnly="0" labelOnly="1" fieldPosition="0">
        <references count="1">
          <reference field="6" count="1">
            <x v="18"/>
          </reference>
        </references>
      </pivotArea>
    </format>
    <format dxfId="72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"/>
          </reference>
        </references>
      </pivotArea>
    </format>
    <format dxfId="723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8"/>
          </reference>
          <reference field="23" count="1">
            <x v="4"/>
          </reference>
        </references>
      </pivotArea>
    </format>
    <format dxfId="722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8"/>
          </reference>
          <reference field="23" count="1">
            <x v="1"/>
          </reference>
        </references>
      </pivotArea>
    </format>
    <format dxfId="721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8"/>
          </reference>
          <reference field="23" count="1">
            <x v="3"/>
          </reference>
        </references>
      </pivotArea>
    </format>
    <format dxfId="720">
      <pivotArea collapsedLevelsAreSubtotals="1" fieldPosition="0">
        <references count="3">
          <reference field="4294967294" count="2" selected="0">
            <x v="0"/>
            <x v="1"/>
          </reference>
          <reference field="6" count="1" selected="0">
            <x v="18"/>
          </reference>
          <reference field="23" count="1">
            <x v="2"/>
          </reference>
        </references>
      </pivotArea>
    </format>
    <format dxfId="71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"/>
          </reference>
        </references>
      </pivotArea>
    </format>
    <format dxfId="71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8"/>
          </reference>
        </references>
      </pivotArea>
    </format>
    <format dxfId="717">
      <pivotArea dataOnly="0" labelOnly="1" fieldPosition="0">
        <references count="1">
          <reference field="6" count="1">
            <x v="18"/>
          </reference>
        </references>
      </pivotArea>
    </format>
    <format dxfId="716">
      <pivotArea dataOnly="0" labelOnly="1" fieldPosition="0">
        <references count="1">
          <reference field="6" count="1">
            <x v="16"/>
          </reference>
        </references>
      </pivotArea>
    </format>
    <format dxfId="715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2" selected="0">
            <x v="16"/>
            <x v="18"/>
          </reference>
        </references>
      </pivotArea>
    </format>
    <format dxfId="714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6BA63-E5DB-481E-8D51-F83A663EA759}" name="PivotTable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7" indent="0" outline="1" outlineData="1" multipleFieldFilters="0" rowHeaderCaption="Item Name" colHeaderCaption="Outlet" fieldListSortAscending="1">
  <location ref="B6:R20" firstHeaderRow="1" firstDataRow="3" firstDataCol="1" rowPageCount="3" colPageCount="1"/>
  <pivotFields count="25">
    <pivotField showAll="0" defaultSubtotal="0"/>
    <pivotField axis="axisPage" multipleItemSelectionAllowed="1" showAll="0" defaultSubtotal="0">
      <items count="248">
        <item h="1" m="1" x="90"/>
        <item h="1" m="1" x="29"/>
        <item h="1" m="1" x="209"/>
        <item h="1" m="1" x="147"/>
        <item h="1" x="3"/>
        <item h="1" m="1" x="85"/>
        <item h="1" m="1" x="24"/>
        <item h="1" m="1" x="204"/>
        <item h="1" m="1" x="143"/>
        <item h="1" m="1" x="81"/>
        <item h="1" m="1" x="20"/>
        <item h="1" m="1" x="200"/>
        <item h="1" m="1" x="138"/>
        <item h="1" m="1" x="76"/>
        <item h="1" m="1" x="15"/>
        <item h="1" m="1" x="196"/>
        <item h="1" m="1" x="134"/>
        <item h="1" m="1" x="72"/>
        <item h="1" m="1" x="10"/>
        <item h="1" m="1" x="191"/>
        <item h="1" m="1" x="128"/>
        <item h="1" m="1" x="66"/>
        <item h="1" m="1" x="247"/>
        <item h="1" m="1" x="185"/>
        <item h="1" m="1" x="122"/>
        <item h="1" m="1" x="60"/>
        <item h="1" m="1" x="241"/>
        <item h="1" m="1" x="179"/>
        <item h="1" m="1" x="117"/>
        <item h="1" m="1" x="56"/>
        <item m="1" x="237"/>
        <item h="1" m="1" x="175"/>
        <item h="1" m="1" x="131"/>
        <item h="1" m="1" x="69"/>
        <item h="1" m="1" x="7"/>
        <item h="1" m="1" x="188"/>
        <item h="1" m="1" x="125"/>
        <item h="1" m="1" x="63"/>
        <item h="1" m="1" x="244"/>
        <item h="1" m="1" x="182"/>
        <item h="1" m="1" x="120"/>
        <item h="1" m="1" x="58"/>
        <item h="1" m="1" x="239"/>
        <item h="1" m="1" x="177"/>
        <item h="1" m="1" x="115"/>
        <item h="1" m="1" x="54"/>
        <item h="1" m="1" x="235"/>
        <item h="1" m="1" x="173"/>
        <item h="1" m="1" x="112"/>
        <item h="1" m="1" x="50"/>
        <item h="1" m="1" x="231"/>
        <item h="1" m="1" x="168"/>
        <item h="1" m="1" x="107"/>
        <item h="1" m="1" x="45"/>
        <item h="1" m="1" x="226"/>
        <item h="1" m="1" x="163"/>
        <item h="1" m="1" x="102"/>
        <item h="1" m="1" x="40"/>
        <item h="1" m="1" x="221"/>
        <item m="1" x="159"/>
        <item h="1" m="1" x="170"/>
        <item h="1" m="1" x="109"/>
        <item h="1" m="1" x="47"/>
        <item h="1" m="1" x="228"/>
        <item h="1" m="1" x="165"/>
        <item h="1" m="1" x="104"/>
        <item h="1" m="1" x="42"/>
        <item h="1" m="1" x="223"/>
        <item h="1" m="1" x="161"/>
        <item h="1" m="1" x="100"/>
        <item h="1" m="1" x="38"/>
        <item h="1" m="1" x="219"/>
        <item h="1" m="1" x="157"/>
        <item h="1" m="1" x="97"/>
        <item h="1" m="1" x="36"/>
        <item h="1" m="1" x="217"/>
        <item h="1" m="1" x="155"/>
        <item h="1" m="1" x="94"/>
        <item h="1" m="1" x="33"/>
        <item h="1" m="1" x="213"/>
        <item h="1" m="1" x="151"/>
        <item h="1" m="1" x="89"/>
        <item h="1" m="1" x="28"/>
        <item h="1" m="1" x="208"/>
        <item h="1" m="1" x="146"/>
        <item h="1" m="1" x="84"/>
        <item h="1" m="1" x="23"/>
        <item h="1" m="1" x="203"/>
        <item h="1" m="1" x="142"/>
        <item h="1" m="1" x="80"/>
        <item m="1" x="19"/>
        <item h="1" m="1" x="215"/>
        <item h="1" m="1" x="153"/>
        <item h="1" m="1" x="92"/>
        <item h="1" m="1" x="31"/>
        <item h="1" m="1" x="211"/>
        <item h="1" m="1" x="149"/>
        <item h="1" m="1" x="87"/>
        <item h="1" m="1" x="26"/>
        <item h="1" m="1" x="206"/>
        <item h="1" m="1" x="144"/>
        <item h="1" m="1" x="82"/>
        <item h="1" m="1" x="21"/>
        <item h="1" m="1" x="201"/>
        <item h="1" m="1" x="140"/>
        <item h="1" m="1" x="78"/>
        <item h="1" m="1" x="17"/>
        <item h="1" m="1" x="198"/>
        <item h="1" m="1" x="136"/>
        <item h="1" m="1" x="74"/>
        <item h="1" m="1" x="12"/>
        <item h="1" m="1" x="193"/>
        <item h="1" m="1" x="130"/>
        <item h="1" m="1" x="68"/>
        <item h="1" m="1" x="6"/>
        <item h="1" m="1" x="187"/>
        <item h="1" m="1" x="124"/>
        <item h="1" m="1" x="62"/>
        <item h="1" m="1" x="243"/>
        <item m="1" x="181"/>
        <item h="1" m="1" x="119"/>
        <item h="1" m="1" x="14"/>
        <item h="1" m="1" x="195"/>
        <item h="1" m="1" x="133"/>
        <item h="1" m="1" x="71"/>
        <item h="1" m="1" x="9"/>
        <item h="1" m="1" x="190"/>
        <item h="1" m="1" x="127"/>
        <item h="1" m="1" x="65"/>
        <item h="1" m="1" x="246"/>
        <item h="1" m="1" x="184"/>
        <item h="1" m="1" x="121"/>
        <item h="1" m="1" x="59"/>
        <item h="1" m="1" x="240"/>
        <item h="1" m="1" x="178"/>
        <item h="1" m="1" x="116"/>
        <item h="1" m="1" x="55"/>
        <item h="1" m="1" x="236"/>
        <item h="1" m="1" x="174"/>
        <item h="1" m="1" x="113"/>
        <item h="1" m="1" x="51"/>
        <item h="1" m="1" x="232"/>
        <item h="1" m="1" x="169"/>
        <item h="1" m="1" x="108"/>
        <item h="1" m="1" x="46"/>
        <item h="1" m="1" x="227"/>
        <item h="1" m="1" x="164"/>
        <item h="1" m="1" x="103"/>
        <item h="1" m="1" x="41"/>
        <item h="1" m="1" x="222"/>
        <item m="1" x="160"/>
        <item h="1" m="1" x="99"/>
        <item h="1" m="1" x="53"/>
        <item h="1" m="1" x="234"/>
        <item h="1" m="1" x="172"/>
        <item h="1" m="1" x="111"/>
        <item h="1" m="1" x="49"/>
        <item h="1" m="1" x="230"/>
        <item h="1" m="1" x="167"/>
        <item h="1" m="1" x="106"/>
        <item h="1" m="1" x="44"/>
        <item h="1" m="1" x="225"/>
        <item h="1" m="1" x="162"/>
        <item h="1" m="1" x="101"/>
        <item h="1" m="1" x="39"/>
        <item h="1" m="1" x="220"/>
        <item h="1" m="1" x="158"/>
        <item h="1" m="1" x="98"/>
        <item h="1" m="1" x="37"/>
        <item h="1" m="1" x="218"/>
        <item h="1" m="1" x="156"/>
        <item h="1" m="1" x="95"/>
        <item h="1" m="1" x="34"/>
        <item h="1" m="1" x="214"/>
        <item h="1" m="1" x="152"/>
        <item h="1" m="1" x="91"/>
        <item h="1" m="1" x="30"/>
        <item h="1" m="1" x="210"/>
        <item h="1" m="1" x="148"/>
        <item h="1" m="1" x="86"/>
        <item h="1" m="1" x="25"/>
        <item m="1" x="205"/>
        <item h="1" m="1" x="96"/>
        <item h="1" m="1" x="35"/>
        <item h="1" m="1" x="216"/>
        <item h="1" m="1" x="154"/>
        <item h="1" m="1" x="93"/>
        <item h="1" m="1" x="32"/>
        <item h="1" m="1" x="212"/>
        <item h="1" m="1" x="150"/>
        <item h="1" m="1" x="88"/>
        <item h="1" m="1" x="27"/>
        <item h="1" m="1" x="207"/>
        <item h="1" m="1" x="145"/>
        <item h="1" m="1" x="83"/>
        <item h="1" m="1" x="22"/>
        <item h="1" m="1" x="202"/>
        <item h="1" m="1" x="141"/>
        <item h="1" m="1" x="79"/>
        <item h="1" m="1" x="18"/>
        <item h="1" m="1" x="199"/>
        <item h="1" m="1" x="137"/>
        <item h="1" m="1" x="75"/>
        <item h="1" m="1" x="13"/>
        <item h="1" m="1" x="194"/>
        <item h="1" m="1" x="132"/>
        <item h="1" m="1" x="70"/>
        <item h="1" m="1" x="8"/>
        <item h="1" m="1" x="189"/>
        <item h="1" m="1" x="126"/>
        <item h="1" m="1" x="64"/>
        <item m="1" x="245"/>
        <item h="1" m="1" x="183"/>
        <item h="1" m="1" x="139"/>
        <item h="1" m="1" x="77"/>
        <item h="1" m="1" x="16"/>
        <item h="1" m="1" x="197"/>
        <item h="1" m="1" x="135"/>
        <item h="1" m="1" x="73"/>
        <item h="1" m="1" x="11"/>
        <item h="1" m="1" x="192"/>
        <item h="1" m="1" x="129"/>
        <item h="1" m="1" x="67"/>
        <item h="1" m="1" x="5"/>
        <item h="1" m="1" x="186"/>
        <item h="1" m="1" x="123"/>
        <item h="1" m="1" x="61"/>
        <item h="1" m="1" x="242"/>
        <item h="1" m="1" x="180"/>
        <item h="1" m="1" x="118"/>
        <item h="1" m="1" x="57"/>
        <item h="1" m="1" x="238"/>
        <item h="1" m="1" x="176"/>
        <item h="1" m="1" x="114"/>
        <item h="1" m="1" x="52"/>
        <item h="1" m="1" x="233"/>
        <item h="1" m="1" x="171"/>
        <item h="1" m="1" x="110"/>
        <item h="1" m="1" x="48"/>
        <item h="1" m="1" x="229"/>
        <item h="1" m="1" x="166"/>
        <item h="1" m="1" x="105"/>
        <item m="1" x="43"/>
        <item h="1" m="1" x="224"/>
        <item h="1" x="0"/>
        <item h="1" x="1"/>
        <item x="2"/>
        <item h="1" x="4"/>
      </items>
    </pivotField>
    <pivotField axis="axisPage" multipleItemSelectionAllowed="1" showAll="0" defaultSubtotal="0">
      <items count="10">
        <item m="1" x="8"/>
        <item h="1" x="1"/>
        <item m="1" x="7"/>
        <item m="1" x="3"/>
        <item m="1" x="6"/>
        <item m="1" x="9"/>
        <item m="1" x="2"/>
        <item m="1" x="4"/>
        <item m="1" x="5"/>
        <item x="0"/>
      </items>
    </pivotField>
    <pivotField axis="axisPage" multipleItemSelectionAllowed="1" showAll="0" defaultSubtotal="0">
      <items count="8">
        <item x="1"/>
        <item x="0"/>
        <item m="1" x="6"/>
        <item m="1" x="7"/>
        <item m="1" x="3"/>
        <item m="1" x="2"/>
        <item m="1" x="4"/>
        <item m="1" x="5"/>
      </items>
    </pivotField>
    <pivotField showAll="0" defaultSubtotal="0"/>
    <pivotField showAll="0" defaultSubtotal="0"/>
    <pivotField axis="axisCol" showAll="0" defaultSubtotal="0">
      <items count="10">
        <item n="          E-MART24 BKK1" x="1"/>
        <item n="           E-MART24 BKK3" x="2"/>
        <item n="          E-MART24 CAMKO" x="3"/>
        <item n="              E-MART24 CKD" x="4"/>
        <item h="1" x="7"/>
        <item n=" E-MART ANLONG KNGAN" h="1" m="1" x="9"/>
        <item n="E-MART ANLONG KNGAN (OLP)" x="5"/>
        <item n="  E-MART ANLONG KNGAN (TK)" x="6"/>
        <item n="            HEALTHY FOOD" x="0"/>
        <item h="1" m="1" x="8"/>
      </items>
    </pivotField>
    <pivotField showAll="0" defaultSubtotal="0"/>
    <pivotField showAll="0" defaultSubtotal="0"/>
    <pivotField axis="axisRow" showAll="0" defaultSubtotal="0">
      <items count="109">
        <item x="77"/>
        <item x="11"/>
        <item x="71"/>
        <item m="1" x="84"/>
        <item m="1" x="81"/>
        <item m="1" x="91"/>
        <item x="75"/>
        <item x="45"/>
        <item m="1" x="94"/>
        <item x="19"/>
        <item m="1" x="105"/>
        <item x="28"/>
        <item x="22"/>
        <item x="36"/>
        <item x="49"/>
        <item x="37"/>
        <item x="73"/>
        <item x="38"/>
        <item x="34"/>
        <item x="35"/>
        <item x="39"/>
        <item x="40"/>
        <item x="41"/>
        <item x="0"/>
        <item x="1"/>
        <item x="13"/>
        <item x="16"/>
        <item m="1" x="87"/>
        <item x="79"/>
        <item x="14"/>
        <item x="15"/>
        <item x="12"/>
        <item x="18"/>
        <item x="17"/>
        <item x="23"/>
        <item x="33"/>
        <item x="46"/>
        <item x="47"/>
        <item m="1" x="96"/>
        <item x="72"/>
        <item x="26"/>
        <item x="42"/>
        <item x="32"/>
        <item m="1" x="85"/>
        <item m="1" x="93"/>
        <item m="1" x="106"/>
        <item x="48"/>
        <item x="31"/>
        <item m="1" x="88"/>
        <item m="1" x="103"/>
        <item x="43"/>
        <item x="52"/>
        <item x="51"/>
        <item x="30"/>
        <item x="24"/>
        <item m="1" x="99"/>
        <item x="25"/>
        <item x="74"/>
        <item x="44"/>
        <item x="6"/>
        <item x="8"/>
        <item x="7"/>
        <item m="1" x="98"/>
        <item m="1" x="101"/>
        <item x="29"/>
        <item m="1" x="95"/>
        <item x="50"/>
        <item m="1" x="97"/>
        <item m="1" x="82"/>
        <item m="1" x="107"/>
        <item m="1" x="102"/>
        <item m="1" x="83"/>
        <item x="2"/>
        <item x="3"/>
        <item x="4"/>
        <item x="5"/>
        <item x="9"/>
        <item x="10"/>
        <item m="1" x="100"/>
        <item x="21"/>
        <item m="1" x="90"/>
        <item x="20"/>
        <item m="1" x="86"/>
        <item x="76"/>
        <item m="1" x="104"/>
        <item m="1" x="89"/>
        <item x="78"/>
        <item m="1" x="80"/>
        <item x="57"/>
        <item x="64"/>
        <item x="53"/>
        <item x="55"/>
        <item x="67"/>
        <item x="62"/>
        <item x="58"/>
        <item x="63"/>
        <item x="54"/>
        <item x="60"/>
        <item x="61"/>
        <item x="68"/>
        <item x="69"/>
        <item x="59"/>
        <item x="70"/>
        <item x="56"/>
        <item m="1" x="108"/>
        <item m="1" x="92"/>
        <item x="65"/>
        <item x="66"/>
        <item x="27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sortType="descending" defaultSubtotal="0">
      <items count="18">
        <item m="1" x="14"/>
        <item sd="0" x="4"/>
        <item sd="0" x="9"/>
        <item sd="0" x="2"/>
        <item sd="0" m="1" x="17"/>
        <item sd="0" x="12"/>
        <item sd="0" x="8"/>
        <item sd="0" x="3"/>
        <item sd="0" x="5"/>
        <item sd="0" x="7"/>
        <item sd="0" x="6"/>
        <item sd="0" x="10"/>
        <item sd="0" x="0"/>
        <item sd="0" x="1"/>
        <item sd="0" x="11"/>
        <item sd="0" m="1" x="16"/>
        <item m="1" x="15"/>
        <item sd="0" x="13"/>
      </items>
    </pivotField>
    <pivotField showAll="0" defaultSubtotal="0"/>
  </pivotFields>
  <rowFields count="2">
    <field x="23"/>
    <field x="9"/>
  </rowFields>
  <rowItems count="12">
    <i>
      <x v="1"/>
    </i>
    <i>
      <x v="2"/>
    </i>
    <i>
      <x v="3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 t="grand">
      <x/>
    </i>
  </rowItems>
  <colFields count="2">
    <field x="6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 t="grand">
      <x/>
    </i>
    <i t="grand" i="1">
      <x/>
    </i>
  </colItems>
  <pageFields count="3">
    <pageField fld="2" hier="-1"/>
    <pageField fld="3" hier="-1"/>
    <pageField fld="1" hier="-1"/>
  </pageFields>
  <dataFields count="2">
    <dataField name="QTY" fld="12" baseField="0" baseItem="0"/>
    <dataField name="$" fld="17" baseField="0" baseItem="0"/>
  </dataFields>
  <formats count="210">
    <format dxfId="691">
      <pivotArea type="origin" dataOnly="0" labelOnly="1" outline="0" fieldPosition="0"/>
    </format>
    <format dxfId="690">
      <pivotArea field="23" type="button" dataOnly="0" labelOnly="1" outline="0" axis="axisRow" fieldPosition="0"/>
    </format>
    <format dxfId="689">
      <pivotArea dataOnly="0" labelOnly="1" fieldPosition="0">
        <references count="1">
          <reference field="23" count="10">
            <x v="2"/>
            <x v="3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688">
      <pivotArea dataOnly="0" labelOnly="1" grandRow="1" outline="0" fieldPosition="0"/>
    </format>
    <format dxfId="687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0"/>
          </reference>
        </references>
      </pivotArea>
    </format>
    <format dxfId="686">
      <pivotArea dataOnly="0" labelOnly="1" fieldPosition="0">
        <references count="1">
          <reference field="6" count="1">
            <x v="0"/>
          </reference>
        </references>
      </pivotArea>
    </format>
    <format dxfId="68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8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1"/>
          </reference>
        </references>
      </pivotArea>
    </format>
    <format dxfId="683">
      <pivotArea dataOnly="0" labelOnly="1" fieldPosition="0">
        <references count="1">
          <reference field="6" count="1">
            <x v="1"/>
          </reference>
        </references>
      </pivotArea>
    </format>
    <format dxfId="68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681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2"/>
          </reference>
        </references>
      </pivotArea>
    </format>
    <format dxfId="680">
      <pivotArea dataOnly="0" labelOnly="1" fieldPosition="0">
        <references count="1">
          <reference field="6" count="1">
            <x v="2"/>
          </reference>
        </references>
      </pivotArea>
    </format>
    <format dxfId="67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678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8"/>
          </reference>
        </references>
      </pivotArea>
    </format>
    <format dxfId="677">
      <pivotArea dataOnly="0" labelOnly="1" fieldPosition="0">
        <references count="1">
          <reference field="6" count="1">
            <x v="8"/>
          </reference>
        </references>
      </pivotArea>
    </format>
    <format dxfId="67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675">
      <pivotArea field="6" grandCol="1" outline="0" collapsedLevelsAreSubtotals="1" axis="axisCol" fieldPosition="0">
        <references count="1">
          <reference field="4294967294" count="2" selected="0">
            <x v="0"/>
            <x v="1"/>
          </reference>
        </references>
      </pivotArea>
    </format>
    <format dxfId="674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3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2">
      <pivotArea dataOnly="0" labelOnly="1" fieldPosition="0">
        <references count="1">
          <reference field="6" count="1">
            <x v="0"/>
          </reference>
        </references>
      </pivotArea>
    </format>
    <format dxfId="671">
      <pivotArea field="23" type="button" dataOnly="0" labelOnly="1" outline="0" axis="axisRow" fieldPosition="0"/>
    </format>
    <format dxfId="67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6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66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66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666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66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6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3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62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61">
      <pivotArea collapsedLevelsAreSubtotals="1" fieldPosition="0">
        <references count="1">
          <reference field="23" count="1">
            <x v="12"/>
          </reference>
        </references>
      </pivotArea>
    </format>
    <format dxfId="660">
      <pivotArea dataOnly="0" labelOnly="1" fieldPosition="0">
        <references count="1">
          <reference field="23" count="1">
            <x v="12"/>
          </reference>
        </references>
      </pivotArea>
    </format>
    <format dxfId="659">
      <pivotArea collapsedLevelsAreSubtotals="1" fieldPosition="0">
        <references count="1">
          <reference field="23" count="1">
            <x v="10"/>
          </reference>
        </references>
      </pivotArea>
    </format>
    <format dxfId="658">
      <pivotArea dataOnly="0" labelOnly="1" fieldPosition="0">
        <references count="1">
          <reference field="23" count="1">
            <x v="10"/>
          </reference>
        </references>
      </pivotArea>
    </format>
    <format dxfId="657">
      <pivotArea collapsedLevelsAreSubtotals="1" fieldPosition="0">
        <references count="1">
          <reference field="23" count="1">
            <x v="8"/>
          </reference>
        </references>
      </pivotArea>
    </format>
    <format dxfId="656">
      <pivotArea dataOnly="0" labelOnly="1" fieldPosition="0">
        <references count="1">
          <reference field="23" count="1">
            <x v="8"/>
          </reference>
        </references>
      </pivotArea>
    </format>
    <format dxfId="655">
      <pivotArea collapsedLevelsAreSubtotals="1" fieldPosition="0">
        <references count="1">
          <reference field="23" count="1">
            <x v="5"/>
          </reference>
        </references>
      </pivotArea>
    </format>
    <format dxfId="654">
      <pivotArea dataOnly="0" labelOnly="1" fieldPosition="0">
        <references count="1">
          <reference field="23" count="1">
            <x v="5"/>
          </reference>
        </references>
      </pivotArea>
    </format>
    <format dxfId="653">
      <pivotArea collapsedLevelsAreSubtotals="1" fieldPosition="0">
        <references count="1">
          <reference field="23" count="1">
            <x v="2"/>
          </reference>
        </references>
      </pivotArea>
    </format>
    <format dxfId="652">
      <pivotArea dataOnly="0" labelOnly="1" fieldPosition="0">
        <references count="1">
          <reference field="23" count="1">
            <x v="2"/>
          </reference>
        </references>
      </pivotArea>
    </format>
    <format dxfId="651">
      <pivotArea field="6" type="button" dataOnly="0" labelOnly="1" outline="0" axis="axisCol" fieldPosition="0"/>
    </format>
    <format dxfId="650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64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0"/>
          </reference>
        </references>
      </pivotArea>
    </format>
    <format dxfId="64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64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1"/>
          </reference>
        </references>
      </pivotArea>
    </format>
    <format dxfId="64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645">
      <pivotArea dataOnly="0" labelOnly="1" outline="0" fieldPosition="0">
        <references count="2">
          <reference field="4294967294" count="1">
            <x v="0"/>
          </reference>
          <reference field="6" count="1" selected="0">
            <x v="2"/>
          </reference>
        </references>
      </pivotArea>
    </format>
    <format dxfId="644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format>
    <format dxfId="643">
      <pivotArea dataOnly="0" labelOnly="1" outline="0" fieldPosition="0">
        <references count="2">
          <reference field="4294967294" count="1">
            <x v="0"/>
          </reference>
          <reference field="6" count="1" selected="0">
            <x v="8"/>
          </reference>
        </references>
      </pivotArea>
    </format>
    <format dxfId="642">
      <pivotArea dataOnly="0" labelOnly="1" fieldPosition="0">
        <references count="1">
          <reference field="6" count="0"/>
        </references>
      </pivotArea>
    </format>
    <format dxfId="64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64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63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6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637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36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35">
      <pivotArea grandRow="1" outline="0" collapsedLevelsAreSubtotals="1" fieldPosition="0"/>
    </format>
    <format dxfId="634">
      <pivotArea dataOnly="0" labelOnly="1" grandRow="1" outline="0" fieldPosition="0"/>
    </format>
    <format dxfId="633">
      <pivotArea field="6" type="button" dataOnly="0" labelOnly="1" outline="0" axis="axisCol" fieldPosition="0"/>
    </format>
    <format dxfId="632">
      <pivotArea type="origin" dataOnly="0" labelOnly="1" outline="0" fieldPosition="0"/>
    </format>
    <format dxfId="631">
      <pivotArea field="6" type="button" dataOnly="0" labelOnly="1" outline="0" axis="axisCol" fieldPosition="0"/>
    </format>
    <format dxfId="630">
      <pivotArea type="origin" dataOnly="0" labelOnly="1" outline="0" fieldPosition="0"/>
    </format>
    <format dxfId="629">
      <pivotArea field="23" type="button" dataOnly="0" labelOnly="1" outline="0" axis="axisRow" fieldPosition="0"/>
    </format>
    <format dxfId="628">
      <pivotArea field="-2" type="button" dataOnly="0" labelOnly="1" outline="0" axis="axisCol" fieldPosition="1"/>
    </format>
    <format dxfId="627">
      <pivotArea type="topRight" dataOnly="0" labelOnly="1" outline="0" fieldPosition="0"/>
    </format>
    <format dxfId="626">
      <pivotArea dataOnly="0" labelOnly="1" fieldPosition="0">
        <references count="1">
          <reference field="6" count="0"/>
        </references>
      </pivotArea>
    </format>
    <format dxfId="62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2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2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format>
    <format dxfId="622">
      <pivotArea field="6" type="button" dataOnly="0" labelOnly="1" outline="0" axis="axisCol" fieldPosition="0"/>
    </format>
    <format dxfId="621">
      <pivotArea dataOnly="0" labelOnly="1" outline="0" fieldPosition="0">
        <references count="2">
          <reference field="4294967294" count="1">
            <x v="0"/>
          </reference>
          <reference field="6" count="1" selected="0">
            <x v="0"/>
          </reference>
        </references>
      </pivotArea>
    </format>
    <format dxfId="620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format>
    <format dxfId="619">
      <pivotArea field="-2" type="button" dataOnly="0" labelOnly="1" outline="0" axis="axisCol" fieldPosition="1"/>
    </format>
    <format dxfId="618">
      <pivotArea dataOnly="0" labelOnly="1" fieldPosition="0">
        <references count="1">
          <reference field="6" count="1">
            <x v="0"/>
          </reference>
        </references>
      </pivotArea>
    </format>
    <format dxfId="617">
      <pivotArea dataOnly="0" labelOnly="1" outline="0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616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format>
    <format dxfId="615">
      <pivotArea type="topRight" dataOnly="0" labelOnly="1" outline="0" fieldPosition="0"/>
    </format>
    <format dxfId="614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61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format>
    <format dxfId="612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611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format>
    <format dxfId="610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format>
    <format dxfId="609">
      <pivotArea field="6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608">
      <pivotArea field="6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607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format>
    <format dxfId="606">
      <pivotArea field="-2" type="button" dataOnly="0" labelOnly="1" outline="0" axis="axisCol" fieldPosition="1"/>
    </format>
    <format dxfId="605">
      <pivotArea dataOnly="0" labelOnly="1" fieldPosition="0">
        <references count="1">
          <reference field="6" count="1">
            <x v="0"/>
          </reference>
        </references>
      </pivotArea>
    </format>
    <format dxfId="604">
      <pivotArea dataOnly="0" labelOnly="1" outline="0" fieldPosition="0">
        <references count="2">
          <reference field="4294967294" count="1">
            <x v="1"/>
          </reference>
          <reference field="6" count="1" selected="0">
            <x v="0"/>
          </reference>
        </references>
      </pivotArea>
    </format>
    <format dxfId="603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format>
    <format dxfId="602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format>
    <format dxfId="601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8"/>
          </reference>
        </references>
      </pivotArea>
    </format>
    <format dxfId="600">
      <pivotArea field="6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599">
      <pivotArea type="origin" dataOnly="0" labelOnly="1" outline="0" offset="A2" fieldPosition="0"/>
    </format>
    <format dxfId="598">
      <pivotArea field="6" type="button" dataOnly="0" labelOnly="1" outline="0" axis="axisCol" fieldPosition="0"/>
    </format>
    <format dxfId="597">
      <pivotArea dataOnly="0" labelOnly="1" fieldPosition="0">
        <references count="1">
          <reference field="6" count="0"/>
        </references>
      </pivotArea>
    </format>
    <format dxfId="596">
      <pivotArea field="23" type="button" dataOnly="0" labelOnly="1" outline="0" axis="axisRow" fieldPosition="0"/>
    </format>
    <format dxfId="595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94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59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59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59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589">
      <pivotArea field="23" type="button" dataOnly="0" labelOnly="1" outline="0" axis="axisRow" fieldPosition="0"/>
    </format>
    <format dxfId="588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87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8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58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58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58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582">
      <pivotArea outline="0" collapsedLevelsAreSubtotals="1" fieldPosition="0"/>
    </format>
    <format dxfId="581">
      <pivotArea dataOnly="0" labelOnly="1" grandRow="1" outline="0" fieldPosition="0"/>
    </format>
    <format dxfId="580">
      <pivotArea outline="0" collapsedLevelsAreSubtotals="1" fieldPosition="0"/>
    </format>
    <format dxfId="579">
      <pivotArea dataOnly="0" labelOnly="1" fieldPosition="0">
        <references count="1">
          <reference field="23" count="10">
            <x v="2"/>
            <x v="3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578">
      <pivotArea dataOnly="0" labelOnly="1" grandRow="1" outline="0" fieldPosition="0"/>
    </format>
    <format dxfId="577">
      <pivotArea dataOnly="0" labelOnly="1" fieldPosition="0">
        <references count="1">
          <reference field="23" count="10">
            <x v="2"/>
            <x v="3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576">
      <pivotArea type="all" dataOnly="0" outline="0" fieldPosition="0"/>
    </format>
    <format dxfId="575">
      <pivotArea outline="0" collapsedLevelsAreSubtotals="1" fieldPosition="0"/>
    </format>
    <format dxfId="574">
      <pivotArea type="origin" dataOnly="0" labelOnly="1" outline="0" fieldPosition="0"/>
    </format>
    <format dxfId="573">
      <pivotArea field="6" type="button" dataOnly="0" labelOnly="1" outline="0" axis="axisCol" fieldPosition="0"/>
    </format>
    <format dxfId="572">
      <pivotArea field="-2" type="button" dataOnly="0" labelOnly="1" outline="0" axis="axisCol" fieldPosition="1"/>
    </format>
    <format dxfId="571">
      <pivotArea type="topRight" dataOnly="0" labelOnly="1" outline="0" fieldPosition="0"/>
    </format>
    <format dxfId="570">
      <pivotArea field="23" type="button" dataOnly="0" labelOnly="1" outline="0" axis="axisRow" fieldPosition="0"/>
    </format>
    <format dxfId="569">
      <pivotArea dataOnly="0" labelOnly="1" fieldPosition="0">
        <references count="1">
          <reference field="23" count="10">
            <x v="2"/>
            <x v="3"/>
            <x v="5"/>
            <x v="6"/>
            <x v="8"/>
            <x v="9"/>
            <x v="10"/>
            <x v="11"/>
            <x v="12"/>
            <x v="13"/>
          </reference>
        </references>
      </pivotArea>
    </format>
    <format dxfId="568">
      <pivotArea dataOnly="0" labelOnly="1" grandRow="1" outline="0" fieldPosition="0"/>
    </format>
    <format dxfId="567">
      <pivotArea dataOnly="0" labelOnly="1" fieldPosition="0">
        <references count="1">
          <reference field="6" count="0"/>
        </references>
      </pivotArea>
    </format>
    <format dxfId="566">
      <pivotArea field="6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65">
      <pivotArea field="6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6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0"/>
          </reference>
        </references>
      </pivotArea>
    </format>
    <format dxfId="563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1"/>
          </reference>
        </references>
      </pivotArea>
    </format>
    <format dxfId="56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2"/>
          </reference>
        </references>
      </pivotArea>
    </format>
    <format dxfId="56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8"/>
          </reference>
        </references>
      </pivotArea>
    </format>
    <format dxfId="560">
      <pivotArea dataOnly="0" labelOnly="1" fieldPosition="0">
        <references count="1">
          <reference field="6" count="1">
            <x v="0"/>
          </reference>
        </references>
      </pivotArea>
    </format>
    <format dxfId="559">
      <pivotArea dataOnly="0" labelOnly="1" fieldPosition="0">
        <references count="1">
          <reference field="6" count="1">
            <x v="2"/>
          </reference>
        </references>
      </pivotArea>
    </format>
    <format dxfId="558">
      <pivotArea dataOnly="0" labelOnly="1" fieldPosition="0">
        <references count="1">
          <reference field="6" count="1">
            <x v="8"/>
          </reference>
        </references>
      </pivotArea>
    </format>
    <format dxfId="557">
      <pivotArea grandRow="1" outline="0" collapsedLevelsAreSubtotals="1" fieldPosition="0"/>
    </format>
    <format dxfId="556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555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55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3"/>
          </reference>
        </references>
      </pivotArea>
    </format>
    <format dxfId="553">
      <pivotArea dataOnly="0" labelOnly="1" fieldPosition="0">
        <references count="1">
          <reference field="6" count="1">
            <x v="3"/>
          </reference>
        </references>
      </pivotArea>
    </format>
    <format dxfId="552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551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format>
    <format dxfId="55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3"/>
          </reference>
        </references>
      </pivotArea>
    </format>
    <format dxfId="549">
      <pivotArea dataOnly="0" fieldPosition="0">
        <references count="1">
          <reference field="23" count="1">
            <x v="3"/>
          </reference>
        </references>
      </pivotArea>
    </format>
    <format dxfId="548">
      <pivotArea collapsedLevelsAreSubtotals="1" fieldPosition="0">
        <references count="3">
          <reference field="4294967294" count="2" selected="0">
            <x v="0"/>
            <x v="1"/>
          </reference>
          <reference field="6" count="0" selected="0"/>
          <reference field="23" count="1">
            <x v="4"/>
          </reference>
        </references>
      </pivotArea>
    </format>
    <format dxfId="547">
      <pivotArea dataOnly="0" labelOnly="1" fieldPosition="0">
        <references count="1">
          <reference field="23" count="1">
            <x v="4"/>
          </reference>
        </references>
      </pivotArea>
    </format>
    <format dxfId="546">
      <pivotArea dataOnly="0" labelOnly="1" fieldPosition="0">
        <references count="1">
          <reference field="23" count="1">
            <x v="4"/>
          </reference>
        </references>
      </pivotArea>
    </format>
    <format dxfId="545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3"/>
          </reference>
        </references>
      </pivotArea>
    </format>
    <format dxfId="54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3"/>
          </reference>
        </references>
      </pivotArea>
    </format>
    <format dxfId="543">
      <pivotArea collapsedLevelsAreSubtotals="1" fieldPosition="0">
        <references count="1">
          <reference field="23" count="1">
            <x v="6"/>
          </reference>
        </references>
      </pivotArea>
    </format>
    <format dxfId="542">
      <pivotArea dataOnly="0" fieldPosition="0">
        <references count="1">
          <reference field="23" count="1">
            <x v="1"/>
          </reference>
        </references>
      </pivotArea>
    </format>
    <format dxfId="541">
      <pivotArea dataOnly="0" labelOnly="1" fieldPosition="0">
        <references count="1">
          <reference field="23" count="1">
            <x v="1"/>
          </reference>
        </references>
      </pivotArea>
    </format>
    <format dxfId="540">
      <pivotArea dataOnly="0" labelOnly="1" fieldPosition="0">
        <references count="1">
          <reference field="23" count="1">
            <x v="7"/>
          </reference>
        </references>
      </pivotArea>
    </format>
    <format dxfId="539">
      <pivotArea collapsedLevelsAreSubtotals="1" fieldPosition="0">
        <references count="1">
          <reference field="23" count="1">
            <x v="6"/>
          </reference>
        </references>
      </pivotArea>
    </format>
    <format dxfId="53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537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536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35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1" selected="0">
            <x v="5"/>
          </reference>
        </references>
      </pivotArea>
    </format>
    <format dxfId="534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5"/>
          </reference>
        </references>
      </pivotArea>
    </format>
    <format dxfId="533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32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31">
      <pivotArea dataOnly="0" labelOnly="1" outline="0" fieldPosition="0">
        <references count="2">
          <reference field="4294967294" count="1">
            <x v="1"/>
          </reference>
          <reference field="6" count="1" selected="0">
            <x v="5"/>
          </reference>
        </references>
      </pivotArea>
    </format>
    <format dxfId="530">
      <pivotArea dataOnly="0" labelOnly="1" outline="0" fieldPosition="0">
        <references count="2">
          <reference field="4294967294" count="1">
            <x v="1"/>
          </reference>
          <reference field="6" count="1" selected="0">
            <x v="5"/>
          </reference>
        </references>
      </pivotArea>
    </format>
    <format dxfId="529">
      <pivotArea collapsedLevelsAreSubtotals="1" fieldPosition="0">
        <references count="1">
          <reference field="23" count="1">
            <x v="7"/>
          </reference>
        </references>
      </pivotArea>
    </format>
    <format dxfId="528">
      <pivotArea dataOnly="0" labelOnly="1" fieldPosition="0">
        <references count="1">
          <reference field="23" count="1">
            <x v="7"/>
          </reference>
        </references>
      </pivotArea>
    </format>
    <format dxfId="527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format>
    <format dxfId="526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25">
      <pivotArea field="6" grandRow="1" outline="0" collapsedLevelsAreSubtotals="1" axis="axisCol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format>
    <format dxfId="524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23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format>
    <format dxfId="522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8"/>
          </reference>
        </references>
      </pivotArea>
    </format>
    <format dxfId="521">
      <pivotArea dataOnly="0" labelOnly="1" fieldPosition="0">
        <references count="1">
          <reference field="6" count="1">
            <x v="5"/>
          </reference>
        </references>
      </pivotArea>
    </format>
    <format dxfId="520">
      <pivotArea dataOnly="0" labelOnly="1" outline="0" fieldPosition="0">
        <references count="2">
          <reference field="4294967294" count="1">
            <x v="0"/>
          </reference>
          <reference field="6" count="1" selected="0">
            <x v="5"/>
          </reference>
        </references>
      </pivotArea>
    </format>
    <format dxfId="51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5"/>
          </reference>
        </references>
      </pivotArea>
    </format>
    <format dxfId="518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5"/>
          </reference>
        </references>
      </pivotArea>
    </format>
    <format dxfId="517">
      <pivotArea field="6" grandRow="1" outline="0" collapsedLevelsAreSubtotals="1" axis="axisCol" fieldPosition="0">
        <references count="2">
          <reference field="4294967294" count="2" selected="0">
            <x v="0"/>
            <x v="1"/>
          </reference>
          <reference field="6" count="1" selected="0">
            <x v="8"/>
          </reference>
        </references>
      </pivotArea>
    </format>
    <format dxfId="516">
      <pivotArea grandRow="1" grandCol="1"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515">
      <pivotArea dataOnly="0" labelOnly="1" outline="0" fieldPosition="0">
        <references count="2">
          <reference field="4294967294" count="1">
            <x v="0"/>
          </reference>
          <reference field="6" count="1" selected="0">
            <x v="6"/>
          </reference>
        </references>
      </pivotArea>
    </format>
    <format dxfId="514">
      <pivotArea dataOnly="0" labelOnly="1" outline="0" fieldPosition="0">
        <references count="2">
          <reference field="4294967294" count="1">
            <x v="1"/>
          </reference>
          <reference field="6" count="1" selected="0">
            <x v="6"/>
          </reference>
        </references>
      </pivotArea>
    </format>
    <format dxfId="513">
      <pivotArea dataOnly="0" labelOnly="1" outline="0" fieldPosition="0">
        <references count="2">
          <reference field="4294967294" count="1">
            <x v="0"/>
          </reference>
          <reference field="6" count="1" selected="0">
            <x v="7"/>
          </reference>
        </references>
      </pivotArea>
    </format>
    <format dxfId="512">
      <pivotArea dataOnly="0" labelOnly="1" outline="0" fieldPosition="0">
        <references count="2">
          <reference field="4294967294" count="1">
            <x v="1"/>
          </reference>
          <reference field="6" count="1" selected="0">
            <x v="7"/>
          </reference>
        </references>
      </pivotArea>
    </format>
    <format dxfId="51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"/>
          </reference>
        </references>
      </pivotArea>
    </format>
    <format dxfId="510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7"/>
          </reference>
        </references>
      </pivotArea>
    </format>
    <format dxfId="509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"/>
          </reference>
        </references>
      </pivotArea>
    </format>
    <format dxfId="508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7"/>
          </reference>
        </references>
      </pivotArea>
    </format>
    <format dxfId="507">
      <pivotArea dataOnly="0" labelOnly="1" fieldPosition="0">
        <references count="1">
          <reference field="6" count="2">
            <x v="6"/>
            <x v="7"/>
          </reference>
        </references>
      </pivotArea>
    </format>
    <format dxfId="506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6"/>
          </reference>
        </references>
      </pivotArea>
    </format>
    <format dxfId="505">
      <pivotArea dataOnly="0" labelOnly="1" fieldPosition="0">
        <references count="1">
          <reference field="6" count="1">
            <x v="6"/>
          </reference>
        </references>
      </pivotArea>
    </format>
    <format dxfId="504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6"/>
          </reference>
        </references>
      </pivotArea>
    </format>
    <format dxfId="503">
      <pivotArea outline="0" collapsedLevelsAreSubtotals="1" fieldPosition="0">
        <references count="2">
          <reference field="4294967294" count="2" selected="0">
            <x v="0"/>
            <x v="1"/>
          </reference>
          <reference field="6" count="1" selected="0">
            <x v="7"/>
          </reference>
        </references>
      </pivotArea>
    </format>
    <format dxfId="502">
      <pivotArea dataOnly="0" labelOnly="1" fieldPosition="0">
        <references count="1">
          <reference field="6" count="1">
            <x v="7"/>
          </reference>
        </references>
      </pivotArea>
    </format>
    <format dxfId="501">
      <pivotArea dataOnly="0" labelOnly="1" outline="0" fieldPosition="0">
        <references count="2">
          <reference field="4294967294" count="2">
            <x v="0"/>
            <x v="1"/>
          </reference>
          <reference field="6" count="1" selected="0">
            <x v="7"/>
          </reference>
        </references>
      </pivotArea>
    </format>
    <format dxfId="500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format>
    <format dxfId="499">
      <pivotArea dataOnly="0" labelOnly="1" outline="0" fieldPosition="0">
        <references count="2">
          <reference field="4294967294" count="1">
            <x v="0"/>
          </reference>
          <reference field="6" count="1" selected="0">
            <x v="6"/>
          </reference>
        </references>
      </pivotArea>
    </format>
    <format dxfId="498">
      <pivotArea outline="0" collapsedLevelsAreSubtotals="1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format>
    <format dxfId="497">
      <pivotArea dataOnly="0" labelOnly="1" outline="0" fieldPosition="0">
        <references count="2">
          <reference field="4294967294" count="1">
            <x v="0"/>
          </reference>
          <reference field="6" count="1" selected="0">
            <x v="7"/>
          </reference>
        </references>
      </pivotArea>
    </format>
    <format dxfId="496">
      <pivotArea dataOnly="0" labelOnly="1" fieldPosition="0">
        <references count="1">
          <reference field="6" count="0"/>
        </references>
      </pivotArea>
    </format>
    <format dxfId="495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6"/>
          </reference>
        </references>
      </pivotArea>
    </format>
    <format dxfId="494">
      <pivotArea outline="0" collapsedLevelsAreSubtotals="1" fieldPosition="0">
        <references count="2">
          <reference field="4294967294" count="1" selected="0">
            <x v="1"/>
          </reference>
          <reference field="6" count="1" selected="0">
            <x v="7"/>
          </reference>
        </references>
      </pivotArea>
    </format>
    <format dxfId="493">
      <pivotArea dataOnly="0" labelOnly="1" fieldPosition="0">
        <references count="1">
          <reference field="6" count="1">
            <x v="2"/>
          </reference>
        </references>
      </pivotArea>
    </format>
    <format dxfId="492">
      <pivotArea dataOnly="0" labelOnly="1" fieldPosition="0">
        <references count="1">
          <reference field="6" count="1">
            <x v="3"/>
          </reference>
        </references>
      </pivotArea>
    </format>
    <format dxfId="491">
      <pivotArea dataOnly="0" labelOnly="1" fieldPosition="0">
        <references count="1">
          <reference field="6" count="1">
            <x v="6"/>
          </reference>
        </references>
      </pivotArea>
    </format>
    <format dxfId="490">
      <pivotArea dataOnly="0" labelOnly="1" fieldPosition="0">
        <references count="1">
          <reference field="6" count="1">
            <x v="7"/>
          </reference>
        </references>
      </pivotArea>
    </format>
    <format dxfId="489">
      <pivotArea dataOnly="0" labelOnly="1" fieldPosition="0">
        <references count="1">
          <reference field="6" count="1">
            <x v="0"/>
          </reference>
        </references>
      </pivotArea>
    </format>
    <format dxfId="488">
      <pivotArea dataOnly="0" labelOnly="1" fieldPosition="0">
        <references count="1">
          <reference field="6" count="1">
            <x v="1"/>
          </reference>
        </references>
      </pivotArea>
    </format>
    <format dxfId="487">
      <pivotArea dataOnly="0" labelOnly="1" fieldPosition="0">
        <references count="1">
          <reference field="6" count="1">
            <x v="8"/>
          </reference>
        </references>
      </pivotArea>
    </format>
    <format dxfId="486">
      <pivotArea collapsedLevelsAreSubtotals="1" fieldPosition="0">
        <references count="1">
          <reference field="23" count="1">
            <x v="14"/>
          </reference>
        </references>
      </pivotArea>
    </format>
    <format dxfId="485">
      <pivotArea dataOnly="0" labelOnly="1" fieldPosition="0">
        <references count="1">
          <reference field="23" count="1">
            <x v="14"/>
          </reference>
        </references>
      </pivotArea>
    </format>
    <format dxfId="484">
      <pivotArea dataOnly="0" labelOnly="1" fieldPosition="0">
        <references count="1">
          <reference field="23" count="1">
            <x v="14"/>
          </reference>
        </references>
      </pivotArea>
    </format>
    <format dxfId="483">
      <pivotArea dataOnly="0" fieldPosition="0">
        <references count="1">
          <reference field="23" count="1">
            <x v="14"/>
          </reference>
        </references>
      </pivotArea>
    </format>
    <format dxfId="482">
      <pivotArea dataOnly="0" labelOnly="1" fieldPosition="0">
        <references count="1">
          <reference field="6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E6A90E4-EB4E-4A45-9BF6-A68CDB17A5FA}" autoFormatId="16" applyNumberFormats="0" applyBorderFormats="0" applyFontFormats="0" applyPatternFormats="0" applyAlignmentFormats="0" applyWidthHeightFormats="0">
  <queryTableRefresh nextId="26">
    <queryTableFields count="25">
      <queryTableField id="1" name="Nº" tableColumnId="1"/>
      <queryTableField id="2" name="DATE" tableColumnId="2"/>
      <queryTableField id="3" name="Month" tableColumnId="3"/>
      <queryTableField id="4" name="Week Num2" tableColumnId="4"/>
      <queryTableField id="5" name="PO Number" tableColumnId="5"/>
      <queryTableField id="6" name="Document Number" tableColumnId="6"/>
      <queryTableField id="7" name="Delivered From/To" tableColumnId="7"/>
      <queryTableField id="8" name="BARCODE" tableColumnId="8"/>
      <queryTableField id="9" name="ITEM CODE" tableColumnId="9"/>
      <queryTableField id="10" name="ITEM NAME" tableColumnId="10"/>
      <queryTableField id="11" name="PACKING _x000a_SIZE" tableColumnId="11"/>
      <queryTableField id="12" name="PURCHASE_x000a_Uom" tableColumnId="12"/>
      <queryTableField id="13" name="QUANTITY" tableColumnId="13"/>
      <queryTableField id="14" name="Master List Prices" tableColumnId="14"/>
      <queryTableField id="15" name="INV Prices" tableColumnId="15"/>
      <queryTableField id="16" name="PRICE (USD)" tableColumnId="16"/>
      <queryTableField id="17" name="TOTAL PRICE_x000a_(USD)" tableColumnId="17"/>
      <queryTableField id="18" name="LAST TOTAL_x000a_PRICE (USD)" tableColumnId="18"/>
      <queryTableField id="19" name="EXPRIED DATE" tableColumnId="19"/>
      <queryTableField id="20" name="ALERT" tableColumnId="20"/>
      <queryTableField id="21" name="REMARK" tableColumnId="21"/>
      <queryTableField id="22" name="Transaction Type" tableColumnId="22"/>
      <queryTableField id="23" name="Category" tableColumnId="23"/>
      <queryTableField id="24" name="Sub Category" tableColumnId="24"/>
      <queryTableField id="25" name="H1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F4CDDAA-938E-4450-A040-812A3A8A0FAC}" name="CK_HF" displayName="CK_HF" ref="A1:Y5803" tableType="queryTable" totalsRowShown="0">
  <autoFilter ref="A1:Y5803" xr:uid="{8F4CDDAA-938E-4450-A040-812A3A8A0FAC}"/>
  <tableColumns count="25">
    <tableColumn id="1" xr3:uid="{33999EF0-379D-4EBC-8974-F3916FD99CBC}" uniqueName="1" name="Nº" queryTableFieldId="1"/>
    <tableColumn id="2" xr3:uid="{54481897-2758-4F79-9B23-A4CE0A1A8B70}" uniqueName="2" name="DATE" queryTableFieldId="2" dataDxfId="210"/>
    <tableColumn id="3" xr3:uid="{F04FCEF1-3387-4CBE-A6DA-AB140F4A6749}" uniqueName="3" name="Month" queryTableFieldId="3"/>
    <tableColumn id="4" xr3:uid="{A90A4D08-A878-4DA0-8FA0-CAAF48CB63CA}" uniqueName="4" name="Week Num2" queryTableFieldId="4" dataDxfId="1090"/>
    <tableColumn id="5" xr3:uid="{78215687-FB28-47C5-BEA8-5B26E7F8B94C}" uniqueName="5" name="PO Number" queryTableFieldId="5"/>
    <tableColumn id="6" xr3:uid="{5F10C12F-7DA2-4586-BE21-92599D0E0497}" uniqueName="6" name="Document Number" queryTableFieldId="6"/>
    <tableColumn id="7" xr3:uid="{C15AF5A9-D19B-485E-A81E-48C3D145777B}" uniqueName="7" name="Delivered From/To" queryTableFieldId="7" dataDxfId="1089"/>
    <tableColumn id="8" xr3:uid="{E4B641E2-576E-4CE1-847B-BBE0778CF5FB}" uniqueName="8" name="BARCODE" queryTableFieldId="8"/>
    <tableColumn id="9" xr3:uid="{5B45DDBA-9194-44BC-81DF-3D1FE31F7BE9}" uniqueName="9" name="ITEM CODE" queryTableFieldId="9" dataDxfId="1088"/>
    <tableColumn id="10" xr3:uid="{FA042160-B824-49FA-B8C9-4CB8A1FD57EE}" uniqueName="10" name="ITEM NAME" queryTableFieldId="10" dataDxfId="1087"/>
    <tableColumn id="11" xr3:uid="{49F367D6-A4AF-4A54-9393-C12BEBCD00AE}" uniqueName="11" name="PACKING _x000a_SIZE" queryTableFieldId="11"/>
    <tableColumn id="12" xr3:uid="{2651F281-5DBD-47FC-AD67-52E7A2A28E00}" uniqueName="12" name="PURCHASE_x000a_Uom" queryTableFieldId="12"/>
    <tableColumn id="13" xr3:uid="{5F04C5CB-A637-4611-A9F8-A2935AFF881B}" uniqueName="13" name="QUANTITY" queryTableFieldId="13"/>
    <tableColumn id="14" xr3:uid="{5A062F7F-5958-45DE-9B01-C305450C362D}" uniqueName="14" name="Master List Prices" queryTableFieldId="14"/>
    <tableColumn id="15" xr3:uid="{BD414830-12DE-4C5F-8093-3DF57C7F7F76}" uniqueName="15" name="INV Prices" queryTableFieldId="15"/>
    <tableColumn id="16" xr3:uid="{6822A686-CF18-4985-B319-CFC9B94B0AD9}" uniqueName="16" name="PRICE (USD)" queryTableFieldId="16"/>
    <tableColumn id="17" xr3:uid="{424DBBD9-310F-4406-A7DD-CB046B9E84C2}" uniqueName="17" name="TOTAL PRICE_x000a_(USD)" queryTableFieldId="17"/>
    <tableColumn id="18" xr3:uid="{D36C41B7-BE25-44EE-8E29-A67F513567B5}" uniqueName="18" name="LAST TOTAL_x000a_PRICE (USD)" queryTableFieldId="18"/>
    <tableColumn id="19" xr3:uid="{5A4C1982-A649-4066-A75A-0499E0E66906}" uniqueName="19" name="EXPRIED DATE" queryTableFieldId="19"/>
    <tableColumn id="20" xr3:uid="{905F6B6F-5E87-4A0D-B236-24755661ED6B}" uniqueName="20" name="ALERT" queryTableFieldId="20"/>
    <tableColumn id="21" xr3:uid="{7D33DA94-9C21-43A7-8CE2-3B6DC531B708}" uniqueName="21" name="REMARK" queryTableFieldId="21"/>
    <tableColumn id="22" xr3:uid="{C9A56DF3-4BE9-470C-8161-FC338A8FCF2F}" uniqueName="22" name="Transaction Type" queryTableFieldId="22" dataDxfId="1086"/>
    <tableColumn id="23" xr3:uid="{9D653AEA-341F-41D4-84AD-F7991E6BADBA}" uniqueName="23" name="Category" queryTableFieldId="23" dataDxfId="1085"/>
    <tableColumn id="24" xr3:uid="{8EA78271-D98D-4FAE-A54C-0E59C4624687}" uniqueName="24" name="Sub Category" queryTableFieldId="24" dataDxfId="1084"/>
    <tableColumn id="25" xr3:uid="{64E5228B-18C9-4C94-ADAB-37F5301C433C}" uniqueName="25" name="H1" queryTableFieldId="2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CB971C-661C-4980-8575-055DFAA3C0F2}" name="Table3" displayName="Table3" ref="U1:U4" totalsRowShown="0" headerRowDxfId="1068">
  <autoFilter ref="U1:U4" xr:uid="{FACB971C-661C-4980-8575-055DFAA3C0F2}"/>
  <tableColumns count="1">
    <tableColumn id="1" xr3:uid="{2B8BAA4F-A869-4ACE-939C-040CBC480B97}" name="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BEB70F-8324-4CF0-B762-716F43745260}" name="Table6" displayName="Table6" ref="AI1:AI8" totalsRowShown="0" headerRowDxfId="1067">
  <autoFilter ref="AI1:AI8" xr:uid="{13BEB70F-8324-4CF0-B762-716F43745260}"/>
  <tableColumns count="1">
    <tableColumn id="1" xr3:uid="{03293FE6-7F66-4962-9DBA-124AC5C62AB1}" name="Using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0A4B75F-C38B-4E21-BFA6-237EBB10C439}" name="Table7" displayName="Table7" ref="AJ1:AJ8" totalsRowShown="0" headerRowDxfId="1066">
  <autoFilter ref="AJ1:AJ8" xr:uid="{D0A4B75F-C38B-4E21-BFA6-237EBB10C439}"/>
  <tableColumns count="1">
    <tableColumn id="1" xr3:uid="{82F3085D-3ED8-4D80-A4FD-3AA67E6F753F}" name="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2B936B-389B-46F6-BA34-2213BACD72A8}" name="Table4" displayName="Table4" ref="W1:AA67" totalsRowShown="0" headerRowDxfId="1065" tableBorderDxfId="1064">
  <autoFilter ref="W1:AA67" xr:uid="{642B936B-389B-46F6-BA34-2213BACD72A8}"/>
  <tableColumns count="5">
    <tableColumn id="1" xr3:uid="{EC61A54A-BEDB-425F-B0E3-6C7548B41ECF}" name="NUB" dataDxfId="1063">
      <calculatedColumnFormula>IF(ISNUMBER(SEARCH('Data Entry'!$J$3,$Y2)),MAX($W$1:$W1)+1,0)</calculatedColumnFormula>
    </tableColumn>
    <tableColumn id="2" xr3:uid="{EAE56820-4943-4122-9CB7-217AC9293848}" name="Nub2" dataDxfId="1062">
      <calculatedColumnFormula>IF(ISNUMBER(SEARCH('Data Entry'!$J$3,$Y2)),MAX($X$1:$X1)+1,0)</calculatedColumnFormula>
    </tableColumn>
    <tableColumn id="3" xr3:uid="{1095BE72-E762-45E6-B54D-58E2888FBAD2}" name="Supplied Name" dataDxfId="1061"/>
    <tableColumn id="4" xr3:uid="{13C61C67-1A66-49AD-9048-BCC934106FF1}" name="Data Search" dataDxfId="1060">
      <calculatedColumnFormula>IFERROR(VLOOKUP(ROWS($Z$2:$Z2),Table4[[Nub2]:[Supplied Name]],2,0),"")</calculatedColumnFormula>
    </tableColumn>
    <tableColumn id="5" xr3:uid="{424263EF-6209-44B3-AB3D-4C1C1B764A2D}" name="Master Name" dataDxfId="1059">
      <calculatedColumnFormula>OFFSET($Z$2,,,COUNTIF($Z$2:$Z$25,"?*"))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8DC87E6-31F9-45F4-B58A-029554F7BF4F}" name="Table5" displayName="Table5" ref="AC1:AG44" totalsRowShown="0" headerRowDxfId="1058">
  <autoFilter ref="AC1:AG44" xr:uid="{58DC87E6-31F9-45F4-B58A-029554F7BF4F}"/>
  <tableColumns count="5">
    <tableColumn id="1" xr3:uid="{AF770B01-0EAA-4704-92F5-097030950584}" name="NUB">
      <calculatedColumnFormula>IF(ISNUMBER(SEARCH('Data Entry'!$J$3,$AE2)),MAX($AC$1:$AC1)+1,0)</calculatedColumnFormula>
    </tableColumn>
    <tableColumn id="2" xr3:uid="{3374AEF9-8A5B-4A8D-9164-FC201134C4FF}" name="Nub2" dataDxfId="1057">
      <calculatedColumnFormula>IF(ISNUMBER(SEARCH('Data Entry'!$J$3,$AE2)),MAX($AD$1:$AD1)+1,0)</calculatedColumnFormula>
    </tableColumn>
    <tableColumn id="3" xr3:uid="{D873D031-391E-4D48-B583-EC9694EF9D25}" name="Location " dataDxfId="1056"/>
    <tableColumn id="4" xr3:uid="{66B5DF19-7FE5-44D8-AB2E-43CD4EB30C10}" name="Data Search" dataDxfId="1055">
      <calculatedColumnFormula>IFERROR(VLOOKUP(ROWS($Z$2:$Z2),Table5[[#All],[Nub2]:[Location ]],2,0),"")</calculatedColumnFormula>
    </tableColumn>
    <tableColumn id="5" xr3:uid="{2DB74363-C2CB-4473-81CB-A23E0651D340}" name="Master Name" dataDxfId="1054">
      <calculatedColumnFormula>OFFSET($AF$2,,,COUNTIF($AF$2:$AF$25,"?*"))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082DE-EABD-4830-B924-E8E5863333F1}" name="Table2" displayName="Table2" ref="A1:S154" totalsRowShown="0" headerRowDxfId="1053">
  <autoFilter ref="A1:S154" xr:uid="{5C9082DE-EABD-4830-B924-E8E5863333F1}"/>
  <sortState ref="A2:S92">
    <sortCondition ref="B1:B92"/>
  </sortState>
  <tableColumns count="19">
    <tableColumn id="2" xr3:uid="{1B4F4C24-0A9A-4440-A166-1D9A0ACDABBE}" name="Nº" dataDxfId="1052">
      <calculatedColumnFormula array="1">ROW(1:1)</calculatedColumnFormula>
    </tableColumn>
    <tableColumn id="1" xr3:uid="{64A06B9E-D5DF-4EED-B836-3C60DDDA1578}" name="Item Code" dataDxfId="1051"/>
    <tableColumn id="17" xr3:uid="{0EBC875B-9CD7-444D-BF05-CD3ABE8EF701}" name="Barcode" dataDxfId="1050"/>
    <tableColumn id="4" xr3:uid="{08EA4F62-840F-4297-87C3-6EE57892C863}" name="Item Name " dataDxfId="1049"/>
    <tableColumn id="16" xr3:uid="{3577462D-5581-46AE-A961-F0D814B3BCBC}" name="ITEM NAME in Khmer" dataDxfId="1048"/>
    <tableColumn id="21" xr3:uid="{E1ED01B9-2438-4EB1-8095-7704056C3E08}" name="Supplier Name"/>
    <tableColumn id="5" xr3:uid="{77424F61-A809-4962-80EB-928DF25FAFFE}" name="Category " dataDxfId="1047"/>
    <tableColumn id="22" xr3:uid="{374DD2E9-A51E-49C7-97CA-5A865594AEE9}" name="Sub Category" dataDxfId="1046"/>
    <tableColumn id="6" xr3:uid="{CC995E8B-258E-41EF-9D75-2F172B6FA7D3}" name="UOM" dataDxfId="1045"/>
    <tableColumn id="7" xr3:uid="{16920653-0871-4D67-AF85-574526D2F261}" name="Packing  Size" dataDxfId="1044"/>
    <tableColumn id="8" xr3:uid="{D20E2741-EBFD-4152-807E-95D590A2C5EB}" name="Unit Cost" dataDxfId="1043" dataCellStyle="Currency"/>
    <tableColumn id="15" xr3:uid="{80BA2665-7B11-46E3-9EE3-810692EB91DD}" name="Invoice Price" dataDxfId="1042" dataCellStyle="Currency"/>
    <tableColumn id="10" xr3:uid="{B42A3466-199E-4A62-BDAA-23EDE51BE9F0}" name="Lead Times" dataDxfId="1041"/>
    <tableColumn id="11" xr3:uid="{39FF71F8-1B50-4A29-9FC4-5B9DE18EF2F9}" name="Par Stock" dataDxfId="1040" dataCellStyle="Comma"/>
    <tableColumn id="3" xr3:uid="{C0B3AD85-7D07-4092-A46E-E47AFA659D34}" name="NUB" dataDxfId="1039">
      <calculatedColumnFormula>IF(ISNUMBER(SEARCH('Data Entry'!$J$3,$Q2)),MAX($O$1:$O1)+1,0)</calculatedColumnFormula>
    </tableColumn>
    <tableColumn id="9" xr3:uid="{4EE317E0-09E7-4F86-B238-94E7F71FB76B}" name="Nub2" dataDxfId="1038">
      <calculatedColumnFormula>IF(ISNUMBER(SEARCH('Data Entry'!$J$3,$Q2)),MAX($P$1:$P1)+1,0)</calculatedColumnFormula>
    </tableColumn>
    <tableColumn id="12" xr3:uid="{D92EF422-4950-4689-AB77-E6238FA0EB13}" name="Name" dataDxfId="1037">
      <calculatedColumnFormula>Table2[[#This Row],[Item Name ]]</calculatedColumnFormula>
    </tableColumn>
    <tableColumn id="13" xr3:uid="{61E7B37B-44D3-425A-8751-799BA502C857}" name="Data Search" dataDxfId="1036">
      <calculatedColumnFormula>IFERROR(VLOOKUP(ROWS($R$2:$R2),Table2[[Nub2]:[Name]],2,0),"")</calculatedColumnFormula>
    </tableColumn>
    <tableColumn id="14" xr3:uid="{FB5E55B3-066B-446A-988C-74D0669B596C}" name="Master Name" dataDxfId="1035"/>
  </tableColumns>
  <tableStyleInfo name="TableStyleLight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9F8F28-E834-4D21-A2B7-7B8F7C4839CB}" name="Table49" displayName="Table49" ref="A4:Y5744" totalsRowShown="0" headerRowDxfId="1034" dataDxfId="1033">
  <autoFilter ref="A4:Y5744" xr:uid="{19BF1F0F-EA2A-408C-B82C-E636611AF48A}"/>
  <tableColumns count="25">
    <tableColumn id="1" xr3:uid="{F0E9AFF0-D1C0-4307-8D10-DDDB95A93738}" name="Nº" dataDxfId="1032">
      <calculatedColumnFormula>IF(Table49[[#This Row],[ITEM NAME]]="","",ROW()-4)</calculatedColumnFormula>
    </tableColumn>
    <tableColumn id="2" xr3:uid="{1DD50BF5-7192-4DA6-9BF9-2480A2A502D9}" name="DATE" dataDxfId="1031"/>
    <tableColumn id="3" xr3:uid="{095FE3B6-D3E1-4D3C-A7C4-E7C2867DB057}" name="Month" dataDxfId="1030">
      <calculatedColumnFormula>IFERROR(VLOOKUP(B5,Table14[],3,0),"")</calculatedColumnFormula>
    </tableColumn>
    <tableColumn id="21" xr3:uid="{A2193A83-A550-4E1D-ABAB-F1EF658FB6B2}" name="Week Num2" dataDxfId="1029">
      <calculatedColumnFormula>IFERROR(VLOOKUP(B5,Table14[],2,0),"")</calculatedColumnFormula>
    </tableColumn>
    <tableColumn id="23" xr3:uid="{4B827495-E93D-4BF2-AFB6-2ABA52B3EED3}" name="PO Number" dataDxfId="1028"/>
    <tableColumn id="4" xr3:uid="{1CB43EBA-020C-4942-8EC8-B929AEBF9262}" name="Document Number" dataDxfId="1027"/>
    <tableColumn id="5" xr3:uid="{BD885190-5919-4281-B3B1-CB5FB9DF970D}" name="Delivered From/To" dataDxfId="1026"/>
    <tableColumn id="24" xr3:uid="{A3E05C04-76AC-4F17-BB07-D520814E827D}" name="BARCODE" dataDxfId="1025">
      <calculatedColumnFormula>IFERROR(VLOOKUP(Table49[[#This Row],[ITEM CODE]],Table2[[Item Code]:[Master Name]],2,0),"")</calculatedColumnFormula>
    </tableColumn>
    <tableColumn id="6" xr3:uid="{BE5E6406-D267-407B-BA89-411E4320A634}" name="ITEM CODE" dataDxfId="1024"/>
    <tableColumn id="7" xr3:uid="{87B26E04-DF8C-46FC-B406-126A7AE6C484}" name="ITEM NAME" dataDxfId="1023">
      <calculatedColumnFormula>IFERROR(VLOOKUP(Table49[[#This Row],[ITEM CODE]],Table2[[Item Code]:[Master Name]],3,0),"")</calculatedColumnFormula>
    </tableColumn>
    <tableColumn id="8" xr3:uid="{FB503F68-E1EE-40CC-8E41-BED1B82AEB29}" name="PACKING _x000a_SIZE" dataDxfId="1022">
      <calculatedColumnFormula>IFERROR(VLOOKUP(Table49[[#This Row],[ITEM CODE]],Table2[[Item Code]:[Master Name]],9,0),"")</calculatedColumnFormula>
    </tableColumn>
    <tableColumn id="9" xr3:uid="{58542F09-5B86-48F8-AFD6-5E99304DDBC0}" name="PURCHASE_x000a_Uom" dataDxfId="1021">
      <calculatedColumnFormula>IFERROR(VLOOKUP(Table49[[#This Row],[ITEM CODE]],Table2[[Item Code]:[Master Name]],8,0),"")</calculatedColumnFormula>
    </tableColumn>
    <tableColumn id="10" xr3:uid="{F114556C-1253-451D-8919-30D524DC3D2D}" name="QUANTITY" dataDxfId="1020"/>
    <tableColumn id="20" xr3:uid="{ADC994BC-D295-437B-982A-BDC58EAAEC5F}" name="Master List Prices" dataDxfId="1019" dataCellStyle="Comma">
      <calculatedColumnFormula>IFERROR(VLOOKUP(Table49[[#This Row],[ITEM CODE]],Table2[[#All],[Item Code]:[Unit Cost]],10,0),0)</calculatedColumnFormula>
    </tableColumn>
    <tableColumn id="11" xr3:uid="{93B71F7C-AB7C-4A30-BF2E-94710C464821}" name="INV Prices" dataDxfId="1018" dataCellStyle="Comma">
      <calculatedColumnFormula>IFERROR(VLOOKUP(Table49[[#This Row],[ITEM CODE]],Table2[[#All],[Item Code]:[Unit Cost]],10,0),0)</calculatedColumnFormula>
    </tableColumn>
    <tableColumn id="12" xr3:uid="{8D0E3243-C3F8-480D-9195-31A347043624}" name="PRICE (USD)" dataDxfId="1017" dataCellStyle="Currency"/>
    <tableColumn id="13" xr3:uid="{DA336070-13DB-4B92-9E55-A973BE0ECB20}" name="TOTAL PRICE_x000a_(USD)" dataDxfId="1016" dataCellStyle="Currency"/>
    <tableColumn id="14" xr3:uid="{30486C46-B569-4315-8AC5-34C9E0ED90C9}" name="LAST TOTAL_x000a_PRICE (USD)" dataDxfId="1015" dataCellStyle="Currency">
      <calculatedColumnFormula>Table49[[#This Row],[QUANTITY]]*Table49[[#This Row],[INV Prices]]</calculatedColumnFormula>
    </tableColumn>
    <tableColumn id="16" xr3:uid="{95A5263F-185C-438B-A8F8-5F691F21B505}" name="EXPRIED DATE" dataDxfId="1014"/>
    <tableColumn id="15" xr3:uid="{A0D0C7C8-94E4-4D36-9B16-36B1FBC7F735}" name="ALERT" dataDxfId="1013"/>
    <tableColumn id="17" xr3:uid="{FE89698B-E7D6-4599-9A84-7037F689CE5D}" name="REMARK" dataDxfId="1012"/>
    <tableColumn id="19" xr3:uid="{FBD8FD7A-6587-423E-B5A4-57EA6FDEFE59}" name="Transaction Type" dataDxfId="1011"/>
    <tableColumn id="18" xr3:uid="{0B417287-2183-419F-A847-B619963D84FB}" name="Category" dataDxfId="1010">
      <calculatedColumnFormula>IFERROR(VLOOKUP(Table49[[#This Row],[ITEM CODE]],Table2[[Item Code]:[Category ]],6,0),"")</calculatedColumnFormula>
    </tableColumn>
    <tableColumn id="25" xr3:uid="{7CB4DA3D-40DD-4E22-BD5F-CB446368C09D}" name="Sub Category" dataDxfId="1009">
      <calculatedColumnFormula>IFERROR(VLOOKUP(Table49[[#This Row],[ITEM CODE]],Table2[[Item Code]:[Sub Category]],7,0),"")</calculatedColumnFormula>
    </tableColumn>
    <tableColumn id="22" xr3:uid="{AD5AC011-037C-4FB9-88C3-9B35B1AE8FF1}" name="H1" dataDxfId="1008">
      <calculatedColumnFormula>Table49[[#This Row],[PO Number]]&amp;COUNTIFS($E$5:E5,E5)</calculatedColumnFormula>
    </tableColumn>
  </tableColumns>
  <tableStyleInfo name="TableStyleMedium2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706AE95-522A-49BD-86A4-0403D8966EB8}" name="Table4914" displayName="Table4914" ref="A4:Y66" totalsRowShown="0" headerRowDxfId="1007" dataDxfId="1006">
  <autoFilter ref="A4:Y66" xr:uid="{19BF1F0F-EA2A-408C-B82C-E636611AF48A}"/>
  <sortState ref="A5:Y6">
    <sortCondition ref="F4"/>
  </sortState>
  <tableColumns count="25">
    <tableColumn id="1" xr3:uid="{0C09385D-454A-45A3-9BC3-FA9B7EF84767}" name="Nº" dataDxfId="1005">
      <calculatedColumnFormula>IF(Table4914[[#This Row],[ITEM NAME]]="","",ROW()-4)</calculatedColumnFormula>
    </tableColumn>
    <tableColumn id="2" xr3:uid="{AFC1B0F8-E26B-404F-9BD8-DE5E3616B627}" name="DATE" dataDxfId="1004"/>
    <tableColumn id="3" xr3:uid="{53A6F692-84F6-4955-B8C5-EF27F0FEE663}" name="Month" dataDxfId="1003">
      <calculatedColumnFormula>IFERROR(VLOOKUP(B5,Table14[],3,0),"")</calculatedColumnFormula>
    </tableColumn>
    <tableColumn id="21" xr3:uid="{4A053AC4-1C2A-4744-9524-C67FFC88210A}" name="Week Num2" dataDxfId="1002">
      <calculatedColumnFormula>IFERROR(VLOOKUP(B5,Table14[],2,0),"")</calculatedColumnFormula>
    </tableColumn>
    <tableColumn id="23" xr3:uid="{84402E9C-6759-4A59-BB03-BC967FE63EA2}" name="PO Number" dataDxfId="1001"/>
    <tableColumn id="4" xr3:uid="{4B9A3CEB-F577-4986-A095-3595A88E74E8}" name="Document Number" dataDxfId="1000"/>
    <tableColumn id="5" xr3:uid="{57B2EBA1-2489-4C3E-92E7-F029D18E5B74}" name="Delivered From/To" dataDxfId="999"/>
    <tableColumn id="24" xr3:uid="{BDD25195-438B-40CB-B59B-4B7DBEDE9466}" name="BARCODE" dataDxfId="998">
      <calculatedColumnFormula>IFERROR(VLOOKUP(Table4914[[#This Row],[ITEM CODE]],Table2[[Item Code]:[Master Name]],2,0),"")</calculatedColumnFormula>
    </tableColumn>
    <tableColumn id="6" xr3:uid="{A7CB96B3-1158-48E4-B9AD-754A9546B9D3}" name="ITEM CODE" dataDxfId="997"/>
    <tableColumn id="7" xr3:uid="{D1C90EE5-BC34-4337-96F8-414605DA59D6}" name="ITEM NAME" dataDxfId="996">
      <calculatedColumnFormula>IFERROR(VLOOKUP(Table4914[[#This Row],[ITEM CODE]],Table2[[Item Code]:[Master Name]],3,0),"")</calculatedColumnFormula>
    </tableColumn>
    <tableColumn id="8" xr3:uid="{E0DCA8D9-E3A7-4E5E-838D-6D305C72D29A}" name="PACKING _x000a_SIZE" dataDxfId="995">
      <calculatedColumnFormula>IFERROR(VLOOKUP(Table4914[[#This Row],[ITEM CODE]],Table2[[Item Code]:[Master Name]],9,0),"")</calculatedColumnFormula>
    </tableColumn>
    <tableColumn id="9" xr3:uid="{74423D92-542D-4A88-9D52-20E6DC1A8C8C}" name="PURCHASE_x000a_Uom" dataDxfId="994">
      <calculatedColumnFormula>IFERROR(VLOOKUP(Table4914[[#This Row],[ITEM CODE]],Table2[[Item Code]:[Master Name]],8,0),"")</calculatedColumnFormula>
    </tableColumn>
    <tableColumn id="10" xr3:uid="{46F51876-1D65-4F5C-9457-874EF81F2DEF}" name="QUANTITY" dataDxfId="993"/>
    <tableColumn id="20" xr3:uid="{512D32DB-84BA-456B-AAB5-8B488172758B}" name="Master List Prices" dataDxfId="992" dataCellStyle="Comma">
      <calculatedColumnFormula>IFERROR(VLOOKUP(Table4914[[#This Row],[ITEM CODE]],Table2[[#All],[Item Code]:[Unit Cost]],10,0),0)</calculatedColumnFormula>
    </tableColumn>
    <tableColumn id="11" xr3:uid="{F28D7DA5-20AB-43B0-84C3-5D70FF738B54}" name="INV Prices" dataDxfId="991" dataCellStyle="Comma"/>
    <tableColumn id="12" xr3:uid="{BEDCCEFC-31BA-49D6-916D-09D7556DA9DE}" name="PRICE (USD)" dataDxfId="990" dataCellStyle="Currency"/>
    <tableColumn id="13" xr3:uid="{45AB8DAE-FDBA-40FA-9BCD-D1DC0DCC430B}" name="TOTAL PRICE_x000a_(USD)" dataDxfId="989" dataCellStyle="Currency"/>
    <tableColumn id="14" xr3:uid="{8508C9BE-1CB9-487D-98F6-2290D8E26015}" name="LAST TOTAL_x000a_PRICE (USD)" dataDxfId="988" dataCellStyle="Currency">
      <calculatedColumnFormula>Table4914[[#This Row],[QUANTITY]]*Table4914[[#This Row],[INV Prices]]</calculatedColumnFormula>
    </tableColumn>
    <tableColumn id="16" xr3:uid="{A6222BC8-8959-4EB4-8D28-115FDFB5A36D}" name="EXPRIED DATE" dataDxfId="987"/>
    <tableColumn id="15" xr3:uid="{29EAD174-2899-4684-B3FD-8A98855DC7A9}" name="ALERT" dataDxfId="986"/>
    <tableColumn id="17" xr3:uid="{8A554921-4ADE-46E0-AB23-75AF9B175E29}" name="REMARK" dataDxfId="985"/>
    <tableColumn id="19" xr3:uid="{7E348F79-1BC0-4523-A91A-7B2B7EBBAD79}" name="Transaction Type" dataDxfId="984"/>
    <tableColumn id="18" xr3:uid="{62B9B1E9-AA12-49AA-B35A-11E6E2A8DFDF}" name="Category" dataDxfId="983">
      <calculatedColumnFormula>IFERROR(VLOOKUP(Table4914[[#This Row],[ITEM CODE]],Table2[[Item Code]:[Category ]],6,0),"")</calculatedColumnFormula>
    </tableColumn>
    <tableColumn id="25" xr3:uid="{26CA848E-8212-4411-BF51-4696BC2AB3F0}" name="Sub Category" dataDxfId="982">
      <calculatedColumnFormula>IFERROR(VLOOKUP(Table4914[[#This Row],[ITEM CODE]],Table2[[Item Code]:[Sub Category]],7,0),"")</calculatedColumnFormula>
    </tableColumn>
    <tableColumn id="22" xr3:uid="{C0337835-7507-4E24-B497-D78BE73AB5DD}" name="H1" dataDxfId="981">
      <calculatedColumnFormula>Table4914[[#This Row],[PO Number]]&amp;COUNTIFS($E$5:E5,E5)</calculatedColumnFormula>
    </tableColumn>
  </tableColumns>
  <tableStyleInfo name="TableStyleMedium2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3C0171-5A41-4675-BF3F-E7B45D61371F}" name="Invoice" displayName="Invoice" ref="A10:K34" totalsRowCount="1" headerRowDxfId="713">
  <autoFilter ref="A10:K33" xr:uid="{00000000-0009-0000-0100-000001000000}"/>
  <tableColumns count="11">
    <tableColumn id="9" xr3:uid="{F49EDB0B-3163-4199-B249-B5E95017D0AF}" name="No." dataDxfId="712" totalsRowDxfId="711" dataCellStyle="Normal 2">
      <calculatedColumnFormula>A10+1</calculatedColumnFormula>
    </tableColumn>
    <tableColumn id="8" xr3:uid="{F2894A62-5658-4604-B4A9-648804EF6F3B}" name="ITEM CODE" dataDxfId="710" totalsRowDxfId="709" dataCellStyle="Normal 2">
      <calculatedColumnFormula>IFERROR(INDEX(Table49[ITEM CODE],MATCH(Invoice[[#This Row],[Column1]],Table49[H1],0),0),"")</calculatedColumnFormula>
    </tableColumn>
    <tableColumn id="11" xr3:uid="{7B4D097F-85DE-455E-B7E8-7628887BEE3A}" name="BARCODE" dataDxfId="708" totalsRowDxfId="707" dataCellStyle="Normal 2">
      <calculatedColumnFormula>IFERROR(INDEX(Table49[BARCODE],MATCH(Invoice[[#This Row],[Column1]],Table49[H1],0),0),"")</calculatedColumnFormula>
    </tableColumn>
    <tableColumn id="1" xr3:uid="{DAADBA66-A60E-4FDE-A2F9-8B07ACAF2171}" name="DESCRIPTION" dataDxfId="706" totalsRowDxfId="705">
      <calculatedColumnFormula>IFERROR(INDEX(Table49[ITEM NAME],MATCH(Invoice[[#This Row],[Column1]],Table49[H1],0),0),"")</calculatedColumnFormula>
    </tableColumn>
    <tableColumn id="5" xr3:uid="{64DD440E-FE89-4B56-BBE2-D5239EAEEC85}" name="PACKING SIZE" dataDxfId="704" totalsRowDxfId="703" dataCellStyle="Comma 2">
      <calculatedColumnFormula>IFERROR(INDEX(Table49[PACKING 
SIZE],MATCH(Invoice[[#This Row],[Column1]],Table49[H1],0),0),"")</calculatedColumnFormula>
    </tableColumn>
    <tableColumn id="2" xr3:uid="{C4A3D638-19E2-405E-9384-2A3759B4439A}" name="QTY" totalsRowFunction="custom" dataDxfId="702" totalsRowDxfId="701" dataCellStyle="Comma">
      <calculatedColumnFormula array="1">IFERROR(INDEX(Table49[QUANTITY],MATCH(Invoice[[#This Row],[Column1]],Table49[H1],0),0),"")</calculatedColumnFormula>
      <totalsRowFormula>SUM(Invoice[QTY])</totalsRowFormula>
    </tableColumn>
    <tableColumn id="6" xr3:uid="{73BB077E-73CD-4D16-A71E-12B02279B8A7}" name="UOM" totalsRowLabel=" SUB TOTAL   " dataDxfId="700" totalsRowDxfId="699" dataCellStyle="Comma">
      <calculatedColumnFormula>IFERROR(INDEX(Table49[PURCHASE
Uom],MATCH(Invoice[[#This Row],[Column1]],Table49[H1],0),0),"")</calculatedColumnFormula>
    </tableColumn>
    <tableColumn id="3" xr3:uid="{B1AF867C-F619-4037-9583-C39136FF5629}" name="UNIT PRICE" dataDxfId="698" totalsRowDxfId="697" dataCellStyle="Currency">
      <calculatedColumnFormula array="1">IFERROR(INDEX(Table49[INV Prices],MATCH(Invoice[[#This Row],[Column1]],Table49[H1],0),0),"")</calculatedColumnFormula>
    </tableColumn>
    <tableColumn id="4" xr3:uid="{DA962756-6999-4E69-B437-DD771B3995DA}" name="AMOUNT" totalsRowFunction="sum" dataDxfId="696" totalsRowDxfId="695">
      <calculatedColumnFormula>IFERROR(F11*H11, "")</calculatedColumnFormula>
    </tableColumn>
    <tableColumn id="10" xr3:uid="{ADD045B3-BDE0-4156-845B-D63076564AFF}" name="Remark" dataDxfId="694" totalsRowDxfId="693" dataCellStyle="Currency [0] 2">
      <calculatedColumnFormula>J16</calculatedColumnFormula>
    </tableColumn>
    <tableColumn id="7" xr3:uid="{1CF5C6CD-9A53-4B34-8C6D-0ACB59D88EC5}" name="Column1" dataDxfId="692" dataCellStyle="Normal 2">
      <calculatedColumnFormula>$J$4&amp;A11</calculatedColumnFormula>
    </tableColumn>
  </tableColumns>
  <tableStyleInfo name="Service invoice with tax calculation" showFirstColumn="0" showLastColumn="1" showRowStripes="1" showColumnStripes="0"/>
  <extLst>
    <ext xmlns:x14="http://schemas.microsoft.com/office/spreadsheetml/2009/9/main" uri="{504A1905-F514-4f6f-8877-14C23A59335A}">
      <x14:table altTextSummary="Enter Description, Hours, and Rate in this table. Amount and Subtotal are automatically calculated"/>
    </ext>
  </extLst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2D0F2C8-2C67-4E4C-991E-3B2DB85D4853}" name="Table10" displayName="Table10" ref="A1:B5" totalsRowShown="0">
  <autoFilter ref="A1:B5" xr:uid="{92D0F2C8-2C67-4E4C-991E-3B2DB85D4853}"/>
  <tableColumns count="2">
    <tableColumn id="1" xr3:uid="{80F3811F-3941-444E-8603-A64EC126DE2D}" name="ITEMS" dataDxfId="481"/>
    <tableColumn id="2" xr3:uid="{FB728492-B0F1-4B7C-9E1A-321E57E6A4EA}" name="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0A22370-819E-4A81-8693-F221DF009996}" name="Table11" displayName="Table11" ref="D1:E7" totalsRowShown="0">
  <autoFilter ref="D1:E7" xr:uid="{40A22370-819E-4A81-8693-F221DF009996}"/>
  <tableColumns count="2">
    <tableColumn id="1" xr3:uid="{A685615C-F802-491A-9FA8-1BA17D0203AA}" name="CATEGORY"/>
    <tableColumn id="2" xr3:uid="{004D52A5-5A0A-45DB-9FAE-14F6AC4D4D51}" name="TYP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1EBE9C5-3367-4866-A7CB-DA4F12D6693D}" name="Table14" displayName="Table14" ref="M1:O32" totalsRowShown="0">
  <autoFilter ref="M1:O32" xr:uid="{81EBE9C5-3367-4866-A7CB-DA4F12D6693D}"/>
  <tableColumns count="3">
    <tableColumn id="1" xr3:uid="{C6B8FF2A-F781-427F-A268-2E4203D0E8EB}" name="Date" dataDxfId="480"/>
    <tableColumn id="2" xr3:uid="{6B13BD71-D5AD-4EBB-B3CD-98D7BF2EDBA0}" name="Week No." dataDxfId="479"/>
    <tableColumn id="3" xr3:uid="{AA12CE65-65B7-41D8-B2AC-22FF87F699C8}" name="Month" dataDxfId="478">
      <calculatedColumnFormula>MONTH(Table14[[#This Row],[Date]])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8E1CD7-07B4-4446-97A2-DF55535844EE}" name="Table118" displayName="Table118" ref="G1:K9" totalsRowShown="0">
  <autoFilter ref="G1:K9" xr:uid="{5C4D7787-1B85-4C52-A76B-607AD3D9C2C1}"/>
  <tableColumns count="5">
    <tableColumn id="1" xr3:uid="{02FC66C2-EFE0-4427-AF4D-9CCCC4208F1C}" name="STORES"/>
    <tableColumn id="2" xr3:uid="{4F6DDBCA-CD9C-40C3-9D79-B1AC7A428BE5}" name="ADDRESS"/>
    <tableColumn id="3" xr3:uid="{5E13E41A-4E63-4A3A-B483-043329E12BF0}" name="Store Manager Name"/>
    <tableColumn id="4" xr3:uid="{697A5E3A-368A-470B-96E9-84A71149ECB1}" name="Contact Number"/>
    <tableColumn id="5" xr3:uid="{78A1498A-4894-4BF0-AF3C-E481ABBC435D}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2.xml"/><Relationship Id="rId3" Type="http://schemas.openxmlformats.org/officeDocument/2006/relationships/hyperlink" Target="mailto:cwak@emart24kh.com" TargetMode="External"/><Relationship Id="rId7" Type="http://schemas.openxmlformats.org/officeDocument/2006/relationships/table" Target="../tables/table11.xml"/><Relationship Id="rId2" Type="http://schemas.openxmlformats.org/officeDocument/2006/relationships/hyperlink" Target="mailto:cwak@emart24kh.com" TargetMode="External"/><Relationship Id="rId1" Type="http://schemas.openxmlformats.org/officeDocument/2006/relationships/hyperlink" Target="mailto:centralkitchen@fun-food.net" TargetMode="External"/><Relationship Id="rId6" Type="http://schemas.openxmlformats.org/officeDocument/2006/relationships/printerSettings" Target="../printerSettings/printerSettings8.bin"/><Relationship Id="rId5" Type="http://schemas.openxmlformats.org/officeDocument/2006/relationships/hyperlink" Target="mailto:cwak@emart24kh.com" TargetMode="External"/><Relationship Id="rId10" Type="http://schemas.openxmlformats.org/officeDocument/2006/relationships/table" Target="../tables/table14.xml"/><Relationship Id="rId4" Type="http://schemas.openxmlformats.org/officeDocument/2006/relationships/hyperlink" Target="mailto:cwak@emart24kh.com" TargetMode="External"/><Relationship Id="rId9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F2A7-9220-4196-B026-45EB4D2E6A5F}">
  <dimension ref="A1:Y5803"/>
  <sheetViews>
    <sheetView topLeftCell="A3" zoomScale="70" zoomScaleNormal="70" workbookViewId="0">
      <selection activeCell="R2247" sqref="R2247"/>
    </sheetView>
  </sheetViews>
  <sheetFormatPr defaultRowHeight="14.4" x14ac:dyDescent="0.3"/>
  <cols>
    <col min="1" max="1" width="6.6640625" bestFit="1" customWidth="1"/>
    <col min="2" max="2" width="9.33203125" bestFit="1" customWidth="1"/>
    <col min="3" max="3" width="10.109375" bestFit="1" customWidth="1"/>
    <col min="4" max="4" width="15.21875" bestFit="1" customWidth="1"/>
    <col min="5" max="5" width="14.5546875" bestFit="1" customWidth="1"/>
    <col min="6" max="6" width="21.21875" bestFit="1" customWidth="1"/>
    <col min="7" max="7" width="27.21875" bestFit="1" customWidth="1"/>
    <col min="8" max="8" width="15.6640625" bestFit="1" customWidth="1"/>
    <col min="9" max="9" width="17.44140625" bestFit="1" customWidth="1"/>
    <col min="10" max="10" width="75.5546875" bestFit="1" customWidth="1"/>
    <col min="11" max="11" width="18.5546875" bestFit="1" customWidth="1"/>
    <col min="12" max="12" width="18.6640625" bestFit="1" customWidth="1"/>
    <col min="13" max="13" width="13.109375" bestFit="1" customWidth="1"/>
    <col min="14" max="14" width="19.6640625" bestFit="1" customWidth="1"/>
    <col min="15" max="15" width="13" bestFit="1" customWidth="1"/>
    <col min="16" max="16" width="14.21875" bestFit="1" customWidth="1"/>
    <col min="17" max="17" width="21.109375" bestFit="1" customWidth="1"/>
    <col min="18" max="18" width="25.77734375" bestFit="1" customWidth="1"/>
    <col min="19" max="19" width="16.109375" bestFit="1" customWidth="1"/>
    <col min="20" max="20" width="9.44140625" bestFit="1" customWidth="1"/>
    <col min="21" max="21" width="11.5546875" bestFit="1" customWidth="1"/>
    <col min="22" max="22" width="18.88671875" bestFit="1" customWidth="1"/>
    <col min="23" max="24" width="24.5546875" bestFit="1" customWidth="1"/>
    <col min="25" max="25" width="11.33203125" bestFit="1" customWidth="1"/>
  </cols>
  <sheetData>
    <row r="1" spans="1:25" x14ac:dyDescent="0.3">
      <c r="A1" t="s">
        <v>0</v>
      </c>
      <c r="B1" t="s">
        <v>38</v>
      </c>
      <c r="C1" t="s">
        <v>237</v>
      </c>
      <c r="D1" t="s">
        <v>160</v>
      </c>
      <c r="E1" t="s">
        <v>240</v>
      </c>
      <c r="F1" t="s">
        <v>39</v>
      </c>
      <c r="G1" t="s">
        <v>40</v>
      </c>
      <c r="H1" t="s">
        <v>325</v>
      </c>
      <c r="I1" t="s">
        <v>41</v>
      </c>
      <c r="J1" t="s">
        <v>42</v>
      </c>
      <c r="K1" t="s">
        <v>43</v>
      </c>
      <c r="L1" t="s">
        <v>44</v>
      </c>
      <c r="M1" t="s">
        <v>210</v>
      </c>
      <c r="N1" t="s">
        <v>146</v>
      </c>
      <c r="O1" t="s">
        <v>147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55</v>
      </c>
      <c r="X1" t="s">
        <v>79</v>
      </c>
      <c r="Y1" t="s">
        <v>187</v>
      </c>
    </row>
    <row r="2" spans="1:25" x14ac:dyDescent="0.3">
      <c r="A2">
        <v>1</v>
      </c>
      <c r="B2" s="118">
        <v>45901</v>
      </c>
      <c r="C2">
        <v>9</v>
      </c>
      <c r="D2" t="s">
        <v>159</v>
      </c>
      <c r="G2" t="s">
        <v>546</v>
      </c>
      <c r="H2">
        <v>0</v>
      </c>
      <c r="I2" t="s">
        <v>148</v>
      </c>
      <c r="J2" t="s">
        <v>547</v>
      </c>
      <c r="K2">
        <v>0</v>
      </c>
      <c r="L2">
        <v>0</v>
      </c>
      <c r="M2">
        <v>1</v>
      </c>
      <c r="N2">
        <v>0</v>
      </c>
      <c r="O2">
        <v>173.38</v>
      </c>
      <c r="R2">
        <v>173.38</v>
      </c>
      <c r="V2" t="s">
        <v>252</v>
      </c>
      <c r="W2" t="s">
        <v>74</v>
      </c>
      <c r="X2" t="s">
        <v>74</v>
      </c>
      <c r="Y2">
        <v>0</v>
      </c>
    </row>
    <row r="3" spans="1:25" x14ac:dyDescent="0.3">
      <c r="A3">
        <v>2</v>
      </c>
      <c r="B3" s="118">
        <v>45901</v>
      </c>
      <c r="C3">
        <v>9</v>
      </c>
      <c r="D3" t="s">
        <v>159</v>
      </c>
      <c r="G3" t="s">
        <v>546</v>
      </c>
      <c r="H3">
        <v>0</v>
      </c>
      <c r="I3" t="s">
        <v>150</v>
      </c>
      <c r="J3" t="s">
        <v>548</v>
      </c>
      <c r="K3">
        <v>0</v>
      </c>
      <c r="L3">
        <v>0</v>
      </c>
      <c r="M3">
        <v>1</v>
      </c>
      <c r="N3">
        <v>0</v>
      </c>
      <c r="O3">
        <v>39.47</v>
      </c>
      <c r="R3">
        <v>39.47</v>
      </c>
      <c r="V3" t="s">
        <v>252</v>
      </c>
      <c r="W3" t="s">
        <v>72</v>
      </c>
      <c r="X3" t="s">
        <v>72</v>
      </c>
      <c r="Y3">
        <v>0</v>
      </c>
    </row>
    <row r="4" spans="1:25" x14ac:dyDescent="0.3">
      <c r="A4">
        <v>3</v>
      </c>
      <c r="B4" s="118">
        <v>45902</v>
      </c>
      <c r="C4">
        <v>9</v>
      </c>
      <c r="D4" t="s">
        <v>159</v>
      </c>
      <c r="G4" t="s">
        <v>546</v>
      </c>
      <c r="H4">
        <v>0</v>
      </c>
      <c r="I4" t="s">
        <v>148</v>
      </c>
      <c r="J4" t="s">
        <v>547</v>
      </c>
      <c r="K4">
        <v>0</v>
      </c>
      <c r="L4">
        <v>0</v>
      </c>
      <c r="M4">
        <v>1</v>
      </c>
      <c r="N4">
        <v>0</v>
      </c>
      <c r="O4">
        <v>114.75</v>
      </c>
      <c r="R4">
        <v>114.75</v>
      </c>
      <c r="V4" t="s">
        <v>252</v>
      </c>
      <c r="W4" t="s">
        <v>74</v>
      </c>
      <c r="X4" t="s">
        <v>74</v>
      </c>
      <c r="Y4">
        <v>0</v>
      </c>
    </row>
    <row r="5" spans="1:25" x14ac:dyDescent="0.3">
      <c r="A5">
        <v>4</v>
      </c>
      <c r="B5" s="118">
        <v>45902</v>
      </c>
      <c r="C5">
        <v>9</v>
      </c>
      <c r="D5" t="s">
        <v>159</v>
      </c>
      <c r="G5" t="s">
        <v>546</v>
      </c>
      <c r="H5">
        <v>0</v>
      </c>
      <c r="I5" t="s">
        <v>150</v>
      </c>
      <c r="J5" t="s">
        <v>548</v>
      </c>
      <c r="K5">
        <v>0</v>
      </c>
      <c r="L5">
        <v>0</v>
      </c>
      <c r="M5">
        <v>1</v>
      </c>
      <c r="N5">
        <v>0</v>
      </c>
      <c r="O5">
        <v>42</v>
      </c>
      <c r="R5">
        <v>42</v>
      </c>
      <c r="V5" t="s">
        <v>252</v>
      </c>
      <c r="W5" t="s">
        <v>72</v>
      </c>
      <c r="X5" t="s">
        <v>72</v>
      </c>
      <c r="Y5">
        <v>0</v>
      </c>
    </row>
    <row r="6" spans="1:25" x14ac:dyDescent="0.3">
      <c r="A6">
        <v>5</v>
      </c>
      <c r="B6" s="118">
        <v>45903</v>
      </c>
      <c r="C6">
        <v>9</v>
      </c>
      <c r="D6" t="s">
        <v>159</v>
      </c>
      <c r="G6" t="s">
        <v>546</v>
      </c>
      <c r="H6">
        <v>0</v>
      </c>
      <c r="I6" t="s">
        <v>148</v>
      </c>
      <c r="J6" t="s">
        <v>547</v>
      </c>
      <c r="K6">
        <v>0</v>
      </c>
      <c r="L6">
        <v>0</v>
      </c>
      <c r="M6">
        <v>1</v>
      </c>
      <c r="N6">
        <v>0</v>
      </c>
      <c r="O6">
        <v>74.37</v>
      </c>
      <c r="R6">
        <v>74.37</v>
      </c>
      <c r="V6" t="s">
        <v>252</v>
      </c>
      <c r="W6" t="s">
        <v>74</v>
      </c>
      <c r="X6" t="s">
        <v>74</v>
      </c>
      <c r="Y6">
        <v>0</v>
      </c>
    </row>
    <row r="7" spans="1:25" x14ac:dyDescent="0.3">
      <c r="A7">
        <v>6</v>
      </c>
      <c r="B7" s="118">
        <v>45903</v>
      </c>
      <c r="C7">
        <v>9</v>
      </c>
      <c r="D7" t="s">
        <v>159</v>
      </c>
      <c r="G7" t="s">
        <v>546</v>
      </c>
      <c r="H7">
        <v>0</v>
      </c>
      <c r="I7" t="s">
        <v>150</v>
      </c>
      <c r="J7" t="s">
        <v>548</v>
      </c>
      <c r="K7">
        <v>0</v>
      </c>
      <c r="L7">
        <v>0</v>
      </c>
      <c r="M7">
        <v>1</v>
      </c>
      <c r="N7">
        <v>0</v>
      </c>
      <c r="O7">
        <v>57.07</v>
      </c>
      <c r="R7">
        <v>57.07</v>
      </c>
      <c r="V7" t="s">
        <v>252</v>
      </c>
      <c r="W7" t="s">
        <v>72</v>
      </c>
      <c r="X7" t="s">
        <v>72</v>
      </c>
      <c r="Y7">
        <v>0</v>
      </c>
    </row>
    <row r="8" spans="1:25" x14ac:dyDescent="0.3">
      <c r="A8">
        <v>7</v>
      </c>
      <c r="B8" s="118"/>
      <c r="D8" t="s">
        <v>567</v>
      </c>
      <c r="G8" t="s">
        <v>546</v>
      </c>
      <c r="H8">
        <v>0</v>
      </c>
      <c r="I8" t="s">
        <v>148</v>
      </c>
      <c r="J8" t="s">
        <v>547</v>
      </c>
      <c r="K8">
        <v>0</v>
      </c>
      <c r="L8">
        <v>0</v>
      </c>
      <c r="M8">
        <v>1</v>
      </c>
      <c r="N8">
        <v>0</v>
      </c>
      <c r="R8">
        <v>0</v>
      </c>
      <c r="V8" t="s">
        <v>252</v>
      </c>
      <c r="W8" t="s">
        <v>74</v>
      </c>
      <c r="X8" t="s">
        <v>74</v>
      </c>
      <c r="Y8">
        <v>0</v>
      </c>
    </row>
    <row r="9" spans="1:25" x14ac:dyDescent="0.3">
      <c r="A9">
        <v>8</v>
      </c>
      <c r="B9" s="118"/>
      <c r="D9" t="s">
        <v>567</v>
      </c>
      <c r="G9" t="s">
        <v>546</v>
      </c>
      <c r="H9">
        <v>0</v>
      </c>
      <c r="I9" t="s">
        <v>150</v>
      </c>
      <c r="J9" t="s">
        <v>548</v>
      </c>
      <c r="K9">
        <v>0</v>
      </c>
      <c r="L9">
        <v>0</v>
      </c>
      <c r="M9">
        <v>1</v>
      </c>
      <c r="N9">
        <v>0</v>
      </c>
      <c r="R9">
        <v>0</v>
      </c>
      <c r="V9" t="s">
        <v>252</v>
      </c>
      <c r="W9" t="s">
        <v>72</v>
      </c>
      <c r="X9" t="s">
        <v>72</v>
      </c>
      <c r="Y9">
        <v>0</v>
      </c>
    </row>
    <row r="10" spans="1:25" x14ac:dyDescent="0.3">
      <c r="A10">
        <v>9</v>
      </c>
      <c r="B10" s="118"/>
      <c r="D10" t="s">
        <v>567</v>
      </c>
      <c r="G10" t="s">
        <v>546</v>
      </c>
      <c r="H10">
        <v>0</v>
      </c>
      <c r="I10" t="s">
        <v>148</v>
      </c>
      <c r="J10" t="s">
        <v>547</v>
      </c>
      <c r="K10">
        <v>0</v>
      </c>
      <c r="L10">
        <v>0</v>
      </c>
      <c r="M10">
        <v>1</v>
      </c>
      <c r="N10">
        <v>0</v>
      </c>
      <c r="R10">
        <v>0</v>
      </c>
      <c r="V10" t="s">
        <v>252</v>
      </c>
      <c r="W10" t="s">
        <v>74</v>
      </c>
      <c r="X10" t="s">
        <v>74</v>
      </c>
      <c r="Y10">
        <v>0</v>
      </c>
    </row>
    <row r="11" spans="1:25" x14ac:dyDescent="0.3">
      <c r="A11">
        <v>10</v>
      </c>
      <c r="B11" s="118"/>
      <c r="D11" t="s">
        <v>567</v>
      </c>
      <c r="G11" t="s">
        <v>546</v>
      </c>
      <c r="H11">
        <v>0</v>
      </c>
      <c r="I11" t="s">
        <v>150</v>
      </c>
      <c r="J11" t="s">
        <v>548</v>
      </c>
      <c r="K11">
        <v>0</v>
      </c>
      <c r="L11">
        <v>0</v>
      </c>
      <c r="M11">
        <v>1</v>
      </c>
      <c r="N11">
        <v>0</v>
      </c>
      <c r="R11">
        <v>0</v>
      </c>
      <c r="V11" t="s">
        <v>252</v>
      </c>
      <c r="W11" t="s">
        <v>72</v>
      </c>
      <c r="X11" t="s">
        <v>72</v>
      </c>
      <c r="Y11">
        <v>0</v>
      </c>
    </row>
    <row r="12" spans="1:25" x14ac:dyDescent="0.3">
      <c r="A12">
        <v>11</v>
      </c>
      <c r="B12" s="118"/>
      <c r="D12" t="s">
        <v>567</v>
      </c>
      <c r="G12" t="s">
        <v>546</v>
      </c>
      <c r="H12">
        <v>0</v>
      </c>
      <c r="I12" t="s">
        <v>148</v>
      </c>
      <c r="J12" t="s">
        <v>547</v>
      </c>
      <c r="K12">
        <v>0</v>
      </c>
      <c r="L12">
        <v>0</v>
      </c>
      <c r="M12">
        <v>1</v>
      </c>
      <c r="N12">
        <v>0</v>
      </c>
      <c r="R12">
        <v>0</v>
      </c>
      <c r="V12" t="s">
        <v>252</v>
      </c>
      <c r="W12" t="s">
        <v>74</v>
      </c>
      <c r="X12" t="s">
        <v>74</v>
      </c>
      <c r="Y12">
        <v>0</v>
      </c>
    </row>
    <row r="13" spans="1:25" x14ac:dyDescent="0.3">
      <c r="A13">
        <v>12</v>
      </c>
      <c r="B13" s="118"/>
      <c r="D13" t="s">
        <v>567</v>
      </c>
      <c r="G13" t="s">
        <v>546</v>
      </c>
      <c r="H13">
        <v>0</v>
      </c>
      <c r="I13" t="s">
        <v>150</v>
      </c>
      <c r="J13" t="s">
        <v>548</v>
      </c>
      <c r="K13">
        <v>0</v>
      </c>
      <c r="L13">
        <v>0</v>
      </c>
      <c r="M13">
        <v>1</v>
      </c>
      <c r="N13">
        <v>0</v>
      </c>
      <c r="R13">
        <v>0</v>
      </c>
      <c r="V13" t="s">
        <v>252</v>
      </c>
      <c r="W13" t="s">
        <v>72</v>
      </c>
      <c r="X13" t="s">
        <v>72</v>
      </c>
      <c r="Y13">
        <v>0</v>
      </c>
    </row>
    <row r="14" spans="1:25" x14ac:dyDescent="0.3">
      <c r="A14">
        <v>13</v>
      </c>
      <c r="B14" s="118"/>
      <c r="D14" t="s">
        <v>567</v>
      </c>
      <c r="G14" t="s">
        <v>546</v>
      </c>
      <c r="H14">
        <v>0</v>
      </c>
      <c r="I14" t="s">
        <v>148</v>
      </c>
      <c r="J14" t="s">
        <v>547</v>
      </c>
      <c r="K14">
        <v>0</v>
      </c>
      <c r="L14">
        <v>0</v>
      </c>
      <c r="M14">
        <v>1</v>
      </c>
      <c r="N14">
        <v>0</v>
      </c>
      <c r="R14">
        <v>0</v>
      </c>
      <c r="V14" t="s">
        <v>252</v>
      </c>
      <c r="W14" t="s">
        <v>74</v>
      </c>
      <c r="X14" t="s">
        <v>74</v>
      </c>
      <c r="Y14">
        <v>0</v>
      </c>
    </row>
    <row r="15" spans="1:25" x14ac:dyDescent="0.3">
      <c r="A15">
        <v>14</v>
      </c>
      <c r="B15" s="118"/>
      <c r="D15" t="s">
        <v>567</v>
      </c>
      <c r="G15" t="s">
        <v>546</v>
      </c>
      <c r="H15">
        <v>0</v>
      </c>
      <c r="I15" t="s">
        <v>150</v>
      </c>
      <c r="J15" t="s">
        <v>548</v>
      </c>
      <c r="K15">
        <v>0</v>
      </c>
      <c r="L15">
        <v>0</v>
      </c>
      <c r="M15">
        <v>1</v>
      </c>
      <c r="N15">
        <v>0</v>
      </c>
      <c r="R15">
        <v>0</v>
      </c>
      <c r="V15" t="s">
        <v>252</v>
      </c>
      <c r="W15" t="s">
        <v>72</v>
      </c>
      <c r="X15" t="s">
        <v>72</v>
      </c>
      <c r="Y15">
        <v>0</v>
      </c>
    </row>
    <row r="16" spans="1:25" x14ac:dyDescent="0.3">
      <c r="A16">
        <v>15</v>
      </c>
      <c r="B16" s="118"/>
      <c r="D16" t="s">
        <v>567</v>
      </c>
      <c r="G16" t="s">
        <v>546</v>
      </c>
      <c r="H16">
        <v>0</v>
      </c>
      <c r="I16" t="s">
        <v>148</v>
      </c>
      <c r="J16" t="s">
        <v>547</v>
      </c>
      <c r="K16">
        <v>0</v>
      </c>
      <c r="L16">
        <v>0</v>
      </c>
      <c r="M16">
        <v>1</v>
      </c>
      <c r="N16">
        <v>0</v>
      </c>
      <c r="R16">
        <v>0</v>
      </c>
      <c r="V16" t="s">
        <v>252</v>
      </c>
      <c r="W16" t="s">
        <v>74</v>
      </c>
      <c r="X16" t="s">
        <v>74</v>
      </c>
      <c r="Y16">
        <v>0</v>
      </c>
    </row>
    <row r="17" spans="1:25" x14ac:dyDescent="0.3">
      <c r="A17">
        <v>16</v>
      </c>
      <c r="B17" s="118"/>
      <c r="D17" t="s">
        <v>567</v>
      </c>
      <c r="G17" t="s">
        <v>546</v>
      </c>
      <c r="H17">
        <v>0</v>
      </c>
      <c r="I17" t="s">
        <v>150</v>
      </c>
      <c r="J17" t="s">
        <v>548</v>
      </c>
      <c r="K17">
        <v>0</v>
      </c>
      <c r="L17">
        <v>0</v>
      </c>
      <c r="M17">
        <v>1</v>
      </c>
      <c r="N17">
        <v>0</v>
      </c>
      <c r="R17">
        <v>0</v>
      </c>
      <c r="V17" t="s">
        <v>252</v>
      </c>
      <c r="W17" t="s">
        <v>72</v>
      </c>
      <c r="X17" t="s">
        <v>72</v>
      </c>
      <c r="Y17">
        <v>0</v>
      </c>
    </row>
    <row r="18" spans="1:25" x14ac:dyDescent="0.3">
      <c r="A18">
        <v>17</v>
      </c>
      <c r="B18" s="118"/>
      <c r="D18" t="s">
        <v>567</v>
      </c>
      <c r="G18" t="s">
        <v>546</v>
      </c>
      <c r="H18">
        <v>0</v>
      </c>
      <c r="I18" t="s">
        <v>148</v>
      </c>
      <c r="J18" t="s">
        <v>547</v>
      </c>
      <c r="K18">
        <v>0</v>
      </c>
      <c r="L18">
        <v>0</v>
      </c>
      <c r="M18">
        <v>1</v>
      </c>
      <c r="N18">
        <v>0</v>
      </c>
      <c r="R18">
        <v>0</v>
      </c>
      <c r="V18" t="s">
        <v>252</v>
      </c>
      <c r="W18" t="s">
        <v>74</v>
      </c>
      <c r="X18" t="s">
        <v>74</v>
      </c>
      <c r="Y18">
        <v>0</v>
      </c>
    </row>
    <row r="19" spans="1:25" x14ac:dyDescent="0.3">
      <c r="A19">
        <v>18</v>
      </c>
      <c r="B19" s="118"/>
      <c r="D19" t="s">
        <v>567</v>
      </c>
      <c r="G19" t="s">
        <v>546</v>
      </c>
      <c r="H19">
        <v>0</v>
      </c>
      <c r="I19" t="s">
        <v>150</v>
      </c>
      <c r="J19" t="s">
        <v>548</v>
      </c>
      <c r="K19">
        <v>0</v>
      </c>
      <c r="L19">
        <v>0</v>
      </c>
      <c r="M19">
        <v>1</v>
      </c>
      <c r="N19">
        <v>0</v>
      </c>
      <c r="R19">
        <v>0</v>
      </c>
      <c r="V19" t="s">
        <v>252</v>
      </c>
      <c r="W19" t="s">
        <v>72</v>
      </c>
      <c r="X19" t="s">
        <v>72</v>
      </c>
      <c r="Y19">
        <v>0</v>
      </c>
    </row>
    <row r="20" spans="1:25" x14ac:dyDescent="0.3">
      <c r="A20">
        <v>19</v>
      </c>
      <c r="B20" s="118"/>
      <c r="D20" t="s">
        <v>567</v>
      </c>
      <c r="G20" t="s">
        <v>546</v>
      </c>
      <c r="H20">
        <v>0</v>
      </c>
      <c r="I20" t="s">
        <v>148</v>
      </c>
      <c r="J20" t="s">
        <v>547</v>
      </c>
      <c r="K20">
        <v>0</v>
      </c>
      <c r="L20">
        <v>0</v>
      </c>
      <c r="M20">
        <v>1</v>
      </c>
      <c r="N20">
        <v>0</v>
      </c>
      <c r="R20">
        <v>0</v>
      </c>
      <c r="V20" t="s">
        <v>252</v>
      </c>
      <c r="W20" t="s">
        <v>74</v>
      </c>
      <c r="X20" t="s">
        <v>74</v>
      </c>
      <c r="Y20">
        <v>0</v>
      </c>
    </row>
    <row r="21" spans="1:25" x14ac:dyDescent="0.3">
      <c r="A21">
        <v>20</v>
      </c>
      <c r="B21" s="118"/>
      <c r="D21" t="s">
        <v>567</v>
      </c>
      <c r="G21" t="s">
        <v>546</v>
      </c>
      <c r="H21">
        <v>0</v>
      </c>
      <c r="I21" t="s">
        <v>150</v>
      </c>
      <c r="J21" t="s">
        <v>548</v>
      </c>
      <c r="K21">
        <v>0</v>
      </c>
      <c r="L21">
        <v>0</v>
      </c>
      <c r="M21">
        <v>1</v>
      </c>
      <c r="N21">
        <v>0</v>
      </c>
      <c r="R21">
        <v>0</v>
      </c>
      <c r="V21" t="s">
        <v>252</v>
      </c>
      <c r="W21" t="s">
        <v>72</v>
      </c>
      <c r="X21" t="s">
        <v>72</v>
      </c>
      <c r="Y21">
        <v>0</v>
      </c>
    </row>
    <row r="22" spans="1:25" x14ac:dyDescent="0.3">
      <c r="A22">
        <v>21</v>
      </c>
      <c r="B22" s="118"/>
      <c r="D22" t="s">
        <v>567</v>
      </c>
      <c r="G22" t="s">
        <v>546</v>
      </c>
      <c r="H22">
        <v>0</v>
      </c>
      <c r="I22" t="s">
        <v>148</v>
      </c>
      <c r="J22" t="s">
        <v>547</v>
      </c>
      <c r="K22">
        <v>0</v>
      </c>
      <c r="L22">
        <v>0</v>
      </c>
      <c r="M22">
        <v>1</v>
      </c>
      <c r="N22">
        <v>0</v>
      </c>
      <c r="R22">
        <v>0</v>
      </c>
      <c r="V22" t="s">
        <v>252</v>
      </c>
      <c r="W22" t="s">
        <v>74</v>
      </c>
      <c r="X22" t="s">
        <v>74</v>
      </c>
      <c r="Y22">
        <v>0</v>
      </c>
    </row>
    <row r="23" spans="1:25" x14ac:dyDescent="0.3">
      <c r="A23">
        <v>22</v>
      </c>
      <c r="B23" s="118"/>
      <c r="D23" t="s">
        <v>567</v>
      </c>
      <c r="G23" t="s">
        <v>546</v>
      </c>
      <c r="H23">
        <v>0</v>
      </c>
      <c r="I23" t="s">
        <v>150</v>
      </c>
      <c r="J23" t="s">
        <v>548</v>
      </c>
      <c r="K23">
        <v>0</v>
      </c>
      <c r="L23">
        <v>0</v>
      </c>
      <c r="M23">
        <v>1</v>
      </c>
      <c r="N23">
        <v>0</v>
      </c>
      <c r="R23">
        <v>0</v>
      </c>
      <c r="V23" t="s">
        <v>252</v>
      </c>
      <c r="W23" t="s">
        <v>72</v>
      </c>
      <c r="X23" t="s">
        <v>72</v>
      </c>
      <c r="Y23">
        <v>0</v>
      </c>
    </row>
    <row r="24" spans="1:25" x14ac:dyDescent="0.3">
      <c r="A24">
        <v>23</v>
      </c>
      <c r="B24" s="118"/>
      <c r="D24" t="s">
        <v>567</v>
      </c>
      <c r="G24" t="s">
        <v>546</v>
      </c>
      <c r="H24">
        <v>0</v>
      </c>
      <c r="I24" t="s">
        <v>148</v>
      </c>
      <c r="J24" t="s">
        <v>547</v>
      </c>
      <c r="K24">
        <v>0</v>
      </c>
      <c r="L24">
        <v>0</v>
      </c>
      <c r="M24">
        <v>1</v>
      </c>
      <c r="N24">
        <v>0</v>
      </c>
      <c r="R24">
        <v>0</v>
      </c>
      <c r="V24" t="s">
        <v>252</v>
      </c>
      <c r="W24" t="s">
        <v>74</v>
      </c>
      <c r="X24" t="s">
        <v>74</v>
      </c>
      <c r="Y24">
        <v>0</v>
      </c>
    </row>
    <row r="25" spans="1:25" x14ac:dyDescent="0.3">
      <c r="A25">
        <v>24</v>
      </c>
      <c r="B25" s="118"/>
      <c r="D25" t="s">
        <v>567</v>
      </c>
      <c r="G25" t="s">
        <v>546</v>
      </c>
      <c r="H25">
        <v>0</v>
      </c>
      <c r="I25" t="s">
        <v>150</v>
      </c>
      <c r="J25" t="s">
        <v>548</v>
      </c>
      <c r="K25">
        <v>0</v>
      </c>
      <c r="L25">
        <v>0</v>
      </c>
      <c r="M25">
        <v>1</v>
      </c>
      <c r="N25">
        <v>0</v>
      </c>
      <c r="R25">
        <v>0</v>
      </c>
      <c r="V25" t="s">
        <v>252</v>
      </c>
      <c r="W25" t="s">
        <v>72</v>
      </c>
      <c r="X25" t="s">
        <v>72</v>
      </c>
      <c r="Y25">
        <v>0</v>
      </c>
    </row>
    <row r="26" spans="1:25" x14ac:dyDescent="0.3">
      <c r="A26">
        <v>25</v>
      </c>
      <c r="B26" s="118"/>
      <c r="D26" t="s">
        <v>567</v>
      </c>
      <c r="G26" t="s">
        <v>546</v>
      </c>
      <c r="H26">
        <v>0</v>
      </c>
      <c r="I26" t="s">
        <v>148</v>
      </c>
      <c r="J26" t="s">
        <v>547</v>
      </c>
      <c r="K26">
        <v>0</v>
      </c>
      <c r="L26">
        <v>0</v>
      </c>
      <c r="M26">
        <v>1</v>
      </c>
      <c r="N26">
        <v>0</v>
      </c>
      <c r="R26">
        <v>0</v>
      </c>
      <c r="V26" t="s">
        <v>252</v>
      </c>
      <c r="W26" t="s">
        <v>74</v>
      </c>
      <c r="X26" t="s">
        <v>74</v>
      </c>
      <c r="Y26">
        <v>0</v>
      </c>
    </row>
    <row r="27" spans="1:25" x14ac:dyDescent="0.3">
      <c r="A27">
        <v>26</v>
      </c>
      <c r="B27" s="118"/>
      <c r="D27" t="s">
        <v>567</v>
      </c>
      <c r="G27" t="s">
        <v>546</v>
      </c>
      <c r="H27">
        <v>0</v>
      </c>
      <c r="I27" t="s">
        <v>150</v>
      </c>
      <c r="J27" t="s">
        <v>548</v>
      </c>
      <c r="K27">
        <v>0</v>
      </c>
      <c r="L27">
        <v>0</v>
      </c>
      <c r="M27">
        <v>1</v>
      </c>
      <c r="N27">
        <v>0</v>
      </c>
      <c r="R27">
        <v>0</v>
      </c>
      <c r="V27" t="s">
        <v>252</v>
      </c>
      <c r="W27" t="s">
        <v>72</v>
      </c>
      <c r="X27" t="s">
        <v>72</v>
      </c>
      <c r="Y27">
        <v>0</v>
      </c>
    </row>
    <row r="28" spans="1:25" x14ac:dyDescent="0.3">
      <c r="A28">
        <v>27</v>
      </c>
      <c r="B28" s="118"/>
      <c r="D28" t="s">
        <v>567</v>
      </c>
      <c r="G28" t="s">
        <v>546</v>
      </c>
      <c r="H28">
        <v>0</v>
      </c>
      <c r="I28" t="s">
        <v>148</v>
      </c>
      <c r="J28" t="s">
        <v>547</v>
      </c>
      <c r="K28">
        <v>0</v>
      </c>
      <c r="L28">
        <v>0</v>
      </c>
      <c r="M28">
        <v>1</v>
      </c>
      <c r="N28">
        <v>0</v>
      </c>
      <c r="R28">
        <v>0</v>
      </c>
      <c r="V28" t="s">
        <v>252</v>
      </c>
      <c r="W28" t="s">
        <v>74</v>
      </c>
      <c r="X28" t="s">
        <v>74</v>
      </c>
      <c r="Y28">
        <v>0</v>
      </c>
    </row>
    <row r="29" spans="1:25" x14ac:dyDescent="0.3">
      <c r="A29">
        <v>28</v>
      </c>
      <c r="B29" s="118"/>
      <c r="D29" t="s">
        <v>567</v>
      </c>
      <c r="G29" t="s">
        <v>546</v>
      </c>
      <c r="H29">
        <v>0</v>
      </c>
      <c r="I29" t="s">
        <v>150</v>
      </c>
      <c r="J29" t="s">
        <v>548</v>
      </c>
      <c r="K29">
        <v>0</v>
      </c>
      <c r="L29">
        <v>0</v>
      </c>
      <c r="M29">
        <v>1</v>
      </c>
      <c r="N29">
        <v>0</v>
      </c>
      <c r="R29">
        <v>0</v>
      </c>
      <c r="V29" t="s">
        <v>252</v>
      </c>
      <c r="W29" t="s">
        <v>72</v>
      </c>
      <c r="X29" t="s">
        <v>72</v>
      </c>
      <c r="Y29">
        <v>0</v>
      </c>
    </row>
    <row r="30" spans="1:25" x14ac:dyDescent="0.3">
      <c r="A30">
        <v>29</v>
      </c>
      <c r="B30" s="118"/>
      <c r="D30" t="s">
        <v>567</v>
      </c>
      <c r="G30" t="s">
        <v>546</v>
      </c>
      <c r="H30">
        <v>0</v>
      </c>
      <c r="I30" t="s">
        <v>148</v>
      </c>
      <c r="J30" t="s">
        <v>547</v>
      </c>
      <c r="K30">
        <v>0</v>
      </c>
      <c r="L30">
        <v>0</v>
      </c>
      <c r="M30">
        <v>1</v>
      </c>
      <c r="N30">
        <v>0</v>
      </c>
      <c r="R30">
        <v>0</v>
      </c>
      <c r="V30" t="s">
        <v>252</v>
      </c>
      <c r="W30" t="s">
        <v>74</v>
      </c>
      <c r="X30" t="s">
        <v>74</v>
      </c>
      <c r="Y30">
        <v>0</v>
      </c>
    </row>
    <row r="31" spans="1:25" x14ac:dyDescent="0.3">
      <c r="A31">
        <v>30</v>
      </c>
      <c r="B31" s="118"/>
      <c r="D31" t="s">
        <v>567</v>
      </c>
      <c r="G31" t="s">
        <v>546</v>
      </c>
      <c r="H31">
        <v>0</v>
      </c>
      <c r="I31" t="s">
        <v>150</v>
      </c>
      <c r="J31" t="s">
        <v>548</v>
      </c>
      <c r="K31">
        <v>0</v>
      </c>
      <c r="L31">
        <v>0</v>
      </c>
      <c r="M31">
        <v>1</v>
      </c>
      <c r="N31">
        <v>0</v>
      </c>
      <c r="R31">
        <v>0</v>
      </c>
      <c r="V31" t="s">
        <v>252</v>
      </c>
      <c r="W31" t="s">
        <v>72</v>
      </c>
      <c r="X31" t="s">
        <v>72</v>
      </c>
      <c r="Y31">
        <v>0</v>
      </c>
    </row>
    <row r="32" spans="1:25" x14ac:dyDescent="0.3">
      <c r="A32">
        <v>31</v>
      </c>
      <c r="B32" s="118"/>
      <c r="D32" t="s">
        <v>567</v>
      </c>
      <c r="G32" t="s">
        <v>546</v>
      </c>
      <c r="H32">
        <v>0</v>
      </c>
      <c r="I32" t="s">
        <v>148</v>
      </c>
      <c r="J32" t="s">
        <v>547</v>
      </c>
      <c r="K32">
        <v>0</v>
      </c>
      <c r="L32">
        <v>0</v>
      </c>
      <c r="M32">
        <v>1</v>
      </c>
      <c r="N32">
        <v>0</v>
      </c>
      <c r="R32">
        <v>0</v>
      </c>
      <c r="V32" t="s">
        <v>252</v>
      </c>
      <c r="W32" t="s">
        <v>74</v>
      </c>
      <c r="X32" t="s">
        <v>74</v>
      </c>
      <c r="Y32">
        <v>0</v>
      </c>
    </row>
    <row r="33" spans="1:25" x14ac:dyDescent="0.3">
      <c r="A33">
        <v>32</v>
      </c>
      <c r="B33" s="118"/>
      <c r="D33" t="s">
        <v>567</v>
      </c>
      <c r="G33" t="s">
        <v>546</v>
      </c>
      <c r="H33">
        <v>0</v>
      </c>
      <c r="I33" t="s">
        <v>150</v>
      </c>
      <c r="J33" t="s">
        <v>548</v>
      </c>
      <c r="K33">
        <v>0</v>
      </c>
      <c r="L33">
        <v>0</v>
      </c>
      <c r="M33">
        <v>1</v>
      </c>
      <c r="N33">
        <v>0</v>
      </c>
      <c r="R33">
        <v>0</v>
      </c>
      <c r="V33" t="s">
        <v>252</v>
      </c>
      <c r="W33" t="s">
        <v>72</v>
      </c>
      <c r="X33" t="s">
        <v>72</v>
      </c>
      <c r="Y33">
        <v>0</v>
      </c>
    </row>
    <row r="34" spans="1:25" x14ac:dyDescent="0.3">
      <c r="A34">
        <v>33</v>
      </c>
      <c r="B34" s="118"/>
      <c r="D34" t="s">
        <v>567</v>
      </c>
      <c r="G34" t="s">
        <v>546</v>
      </c>
      <c r="H34">
        <v>0</v>
      </c>
      <c r="I34" t="s">
        <v>148</v>
      </c>
      <c r="J34" t="s">
        <v>547</v>
      </c>
      <c r="K34">
        <v>0</v>
      </c>
      <c r="L34">
        <v>0</v>
      </c>
      <c r="M34">
        <v>1</v>
      </c>
      <c r="N34">
        <v>0</v>
      </c>
      <c r="R34">
        <v>0</v>
      </c>
      <c r="V34" t="s">
        <v>252</v>
      </c>
      <c r="W34" t="s">
        <v>74</v>
      </c>
      <c r="X34" t="s">
        <v>74</v>
      </c>
      <c r="Y34">
        <v>0</v>
      </c>
    </row>
    <row r="35" spans="1:25" x14ac:dyDescent="0.3">
      <c r="A35">
        <v>34</v>
      </c>
      <c r="B35" s="118"/>
      <c r="D35" t="s">
        <v>567</v>
      </c>
      <c r="G35" t="s">
        <v>546</v>
      </c>
      <c r="H35">
        <v>0</v>
      </c>
      <c r="I35" t="s">
        <v>150</v>
      </c>
      <c r="J35" t="s">
        <v>548</v>
      </c>
      <c r="K35">
        <v>0</v>
      </c>
      <c r="L35">
        <v>0</v>
      </c>
      <c r="M35">
        <v>1</v>
      </c>
      <c r="N35">
        <v>0</v>
      </c>
      <c r="R35">
        <v>0</v>
      </c>
      <c r="V35" t="s">
        <v>252</v>
      </c>
      <c r="W35" t="s">
        <v>72</v>
      </c>
      <c r="X35" t="s">
        <v>72</v>
      </c>
      <c r="Y35">
        <v>0</v>
      </c>
    </row>
    <row r="36" spans="1:25" x14ac:dyDescent="0.3">
      <c r="A36">
        <v>35</v>
      </c>
      <c r="B36" s="118"/>
      <c r="D36" t="s">
        <v>567</v>
      </c>
      <c r="G36" t="s">
        <v>546</v>
      </c>
      <c r="H36">
        <v>0</v>
      </c>
      <c r="I36" t="s">
        <v>148</v>
      </c>
      <c r="J36" t="s">
        <v>547</v>
      </c>
      <c r="K36">
        <v>0</v>
      </c>
      <c r="L36">
        <v>0</v>
      </c>
      <c r="M36">
        <v>1</v>
      </c>
      <c r="N36">
        <v>0</v>
      </c>
      <c r="R36">
        <v>0</v>
      </c>
      <c r="V36" t="s">
        <v>252</v>
      </c>
      <c r="W36" t="s">
        <v>74</v>
      </c>
      <c r="X36" t="s">
        <v>74</v>
      </c>
      <c r="Y36">
        <v>0</v>
      </c>
    </row>
    <row r="37" spans="1:25" x14ac:dyDescent="0.3">
      <c r="A37">
        <v>36</v>
      </c>
      <c r="B37" s="118"/>
      <c r="D37" t="s">
        <v>567</v>
      </c>
      <c r="G37" t="s">
        <v>546</v>
      </c>
      <c r="H37">
        <v>0</v>
      </c>
      <c r="I37" t="s">
        <v>150</v>
      </c>
      <c r="J37" t="s">
        <v>548</v>
      </c>
      <c r="K37">
        <v>0</v>
      </c>
      <c r="L37">
        <v>0</v>
      </c>
      <c r="M37">
        <v>1</v>
      </c>
      <c r="N37">
        <v>0</v>
      </c>
      <c r="R37">
        <v>0</v>
      </c>
      <c r="V37" t="s">
        <v>252</v>
      </c>
      <c r="W37" t="s">
        <v>72</v>
      </c>
      <c r="X37" t="s">
        <v>72</v>
      </c>
      <c r="Y37">
        <v>0</v>
      </c>
    </row>
    <row r="38" spans="1:25" x14ac:dyDescent="0.3">
      <c r="A38">
        <v>37</v>
      </c>
      <c r="B38" s="118"/>
      <c r="D38" t="s">
        <v>567</v>
      </c>
      <c r="G38" t="s">
        <v>546</v>
      </c>
      <c r="H38">
        <v>0</v>
      </c>
      <c r="I38" t="s">
        <v>148</v>
      </c>
      <c r="J38" t="s">
        <v>547</v>
      </c>
      <c r="K38">
        <v>0</v>
      </c>
      <c r="L38">
        <v>0</v>
      </c>
      <c r="M38">
        <v>1</v>
      </c>
      <c r="N38">
        <v>0</v>
      </c>
      <c r="R38">
        <v>0</v>
      </c>
      <c r="V38" t="s">
        <v>252</v>
      </c>
      <c r="W38" t="s">
        <v>74</v>
      </c>
      <c r="X38" t="s">
        <v>74</v>
      </c>
      <c r="Y38">
        <v>0</v>
      </c>
    </row>
    <row r="39" spans="1:25" x14ac:dyDescent="0.3">
      <c r="A39">
        <v>38</v>
      </c>
      <c r="B39" s="118"/>
      <c r="D39" t="s">
        <v>567</v>
      </c>
      <c r="G39" t="s">
        <v>546</v>
      </c>
      <c r="H39">
        <v>0</v>
      </c>
      <c r="I39" t="s">
        <v>150</v>
      </c>
      <c r="J39" t="s">
        <v>548</v>
      </c>
      <c r="K39">
        <v>0</v>
      </c>
      <c r="L39">
        <v>0</v>
      </c>
      <c r="M39">
        <v>1</v>
      </c>
      <c r="N39">
        <v>0</v>
      </c>
      <c r="R39">
        <v>0</v>
      </c>
      <c r="V39" t="s">
        <v>252</v>
      </c>
      <c r="W39" t="s">
        <v>72</v>
      </c>
      <c r="X39" t="s">
        <v>72</v>
      </c>
      <c r="Y39">
        <v>0</v>
      </c>
    </row>
    <row r="40" spans="1:25" x14ac:dyDescent="0.3">
      <c r="A40">
        <v>39</v>
      </c>
      <c r="B40" s="118"/>
      <c r="D40" t="s">
        <v>567</v>
      </c>
      <c r="G40" t="s">
        <v>546</v>
      </c>
      <c r="H40">
        <v>0</v>
      </c>
      <c r="I40" t="s">
        <v>148</v>
      </c>
      <c r="J40" t="s">
        <v>547</v>
      </c>
      <c r="K40">
        <v>0</v>
      </c>
      <c r="L40">
        <v>0</v>
      </c>
      <c r="M40">
        <v>1</v>
      </c>
      <c r="N40">
        <v>0</v>
      </c>
      <c r="R40">
        <v>0</v>
      </c>
      <c r="V40" t="s">
        <v>252</v>
      </c>
      <c r="W40" t="s">
        <v>74</v>
      </c>
      <c r="X40" t="s">
        <v>74</v>
      </c>
      <c r="Y40">
        <v>0</v>
      </c>
    </row>
    <row r="41" spans="1:25" x14ac:dyDescent="0.3">
      <c r="A41">
        <v>40</v>
      </c>
      <c r="B41" s="118"/>
      <c r="D41" t="s">
        <v>567</v>
      </c>
      <c r="G41" t="s">
        <v>546</v>
      </c>
      <c r="H41">
        <v>0</v>
      </c>
      <c r="I41" t="s">
        <v>150</v>
      </c>
      <c r="J41" t="s">
        <v>548</v>
      </c>
      <c r="K41">
        <v>0</v>
      </c>
      <c r="L41">
        <v>0</v>
      </c>
      <c r="M41">
        <v>1</v>
      </c>
      <c r="N41">
        <v>0</v>
      </c>
      <c r="R41">
        <v>0</v>
      </c>
      <c r="V41" t="s">
        <v>252</v>
      </c>
      <c r="W41" t="s">
        <v>72</v>
      </c>
      <c r="X41" t="s">
        <v>72</v>
      </c>
      <c r="Y41">
        <v>0</v>
      </c>
    </row>
    <row r="42" spans="1:25" x14ac:dyDescent="0.3">
      <c r="A42">
        <v>41</v>
      </c>
      <c r="B42" s="118"/>
      <c r="D42" t="s">
        <v>567</v>
      </c>
      <c r="G42" t="s">
        <v>546</v>
      </c>
      <c r="H42">
        <v>0</v>
      </c>
      <c r="I42" t="s">
        <v>148</v>
      </c>
      <c r="J42" t="s">
        <v>547</v>
      </c>
      <c r="K42">
        <v>0</v>
      </c>
      <c r="L42">
        <v>0</v>
      </c>
      <c r="M42">
        <v>1</v>
      </c>
      <c r="N42">
        <v>0</v>
      </c>
      <c r="R42">
        <v>0</v>
      </c>
      <c r="V42" t="s">
        <v>252</v>
      </c>
      <c r="W42" t="s">
        <v>74</v>
      </c>
      <c r="X42" t="s">
        <v>74</v>
      </c>
      <c r="Y42">
        <v>0</v>
      </c>
    </row>
    <row r="43" spans="1:25" x14ac:dyDescent="0.3">
      <c r="A43">
        <v>42</v>
      </c>
      <c r="B43" s="118"/>
      <c r="D43" t="s">
        <v>567</v>
      </c>
      <c r="G43" t="s">
        <v>546</v>
      </c>
      <c r="H43">
        <v>0</v>
      </c>
      <c r="I43" t="s">
        <v>150</v>
      </c>
      <c r="J43" t="s">
        <v>548</v>
      </c>
      <c r="K43">
        <v>0</v>
      </c>
      <c r="L43">
        <v>0</v>
      </c>
      <c r="M43">
        <v>1</v>
      </c>
      <c r="N43">
        <v>0</v>
      </c>
      <c r="R43">
        <v>0</v>
      </c>
      <c r="V43" t="s">
        <v>252</v>
      </c>
      <c r="W43" t="s">
        <v>72</v>
      </c>
      <c r="X43" t="s">
        <v>72</v>
      </c>
      <c r="Y43">
        <v>0</v>
      </c>
    </row>
    <row r="44" spans="1:25" x14ac:dyDescent="0.3">
      <c r="A44">
        <v>43</v>
      </c>
      <c r="B44" s="118"/>
      <c r="D44" t="s">
        <v>567</v>
      </c>
      <c r="G44" t="s">
        <v>546</v>
      </c>
      <c r="H44">
        <v>0</v>
      </c>
      <c r="I44" t="s">
        <v>148</v>
      </c>
      <c r="J44" t="s">
        <v>547</v>
      </c>
      <c r="K44">
        <v>0</v>
      </c>
      <c r="L44">
        <v>0</v>
      </c>
      <c r="M44">
        <v>1</v>
      </c>
      <c r="N44">
        <v>0</v>
      </c>
      <c r="R44">
        <v>0</v>
      </c>
      <c r="V44" t="s">
        <v>252</v>
      </c>
      <c r="W44" t="s">
        <v>74</v>
      </c>
      <c r="X44" t="s">
        <v>74</v>
      </c>
      <c r="Y44">
        <v>0</v>
      </c>
    </row>
    <row r="45" spans="1:25" x14ac:dyDescent="0.3">
      <c r="A45">
        <v>44</v>
      </c>
      <c r="B45" s="118"/>
      <c r="D45" t="s">
        <v>567</v>
      </c>
      <c r="G45" t="s">
        <v>546</v>
      </c>
      <c r="H45">
        <v>0</v>
      </c>
      <c r="I45" t="s">
        <v>150</v>
      </c>
      <c r="J45" t="s">
        <v>548</v>
      </c>
      <c r="K45">
        <v>0</v>
      </c>
      <c r="L45">
        <v>0</v>
      </c>
      <c r="M45">
        <v>1</v>
      </c>
      <c r="N45">
        <v>0</v>
      </c>
      <c r="R45">
        <v>0</v>
      </c>
      <c r="V45" t="s">
        <v>252</v>
      </c>
      <c r="W45" t="s">
        <v>72</v>
      </c>
      <c r="X45" t="s">
        <v>72</v>
      </c>
      <c r="Y45">
        <v>0</v>
      </c>
    </row>
    <row r="46" spans="1:25" x14ac:dyDescent="0.3">
      <c r="A46">
        <v>45</v>
      </c>
      <c r="B46" s="118"/>
      <c r="D46" t="s">
        <v>567</v>
      </c>
      <c r="G46" t="s">
        <v>546</v>
      </c>
      <c r="H46">
        <v>0</v>
      </c>
      <c r="I46" t="s">
        <v>148</v>
      </c>
      <c r="J46" t="s">
        <v>547</v>
      </c>
      <c r="K46">
        <v>0</v>
      </c>
      <c r="L46">
        <v>0</v>
      </c>
      <c r="M46">
        <v>1</v>
      </c>
      <c r="N46">
        <v>0</v>
      </c>
      <c r="R46">
        <v>0</v>
      </c>
      <c r="V46" t="s">
        <v>252</v>
      </c>
      <c r="W46" t="s">
        <v>74</v>
      </c>
      <c r="X46" t="s">
        <v>74</v>
      </c>
      <c r="Y46">
        <v>0</v>
      </c>
    </row>
    <row r="47" spans="1:25" x14ac:dyDescent="0.3">
      <c r="A47">
        <v>46</v>
      </c>
      <c r="B47" s="118"/>
      <c r="D47" t="s">
        <v>567</v>
      </c>
      <c r="G47" t="s">
        <v>546</v>
      </c>
      <c r="H47">
        <v>0</v>
      </c>
      <c r="I47" t="s">
        <v>150</v>
      </c>
      <c r="J47" t="s">
        <v>548</v>
      </c>
      <c r="K47">
        <v>0</v>
      </c>
      <c r="L47">
        <v>0</v>
      </c>
      <c r="M47">
        <v>1</v>
      </c>
      <c r="N47">
        <v>0</v>
      </c>
      <c r="R47">
        <v>0</v>
      </c>
      <c r="V47" t="s">
        <v>252</v>
      </c>
      <c r="W47" t="s">
        <v>72</v>
      </c>
      <c r="X47" t="s">
        <v>72</v>
      </c>
      <c r="Y47">
        <v>0</v>
      </c>
    </row>
    <row r="48" spans="1:25" x14ac:dyDescent="0.3">
      <c r="A48">
        <v>47</v>
      </c>
      <c r="B48" s="118"/>
      <c r="D48" t="s">
        <v>567</v>
      </c>
      <c r="G48" t="s">
        <v>546</v>
      </c>
      <c r="H48">
        <v>0</v>
      </c>
      <c r="I48" t="s">
        <v>148</v>
      </c>
      <c r="J48" t="s">
        <v>547</v>
      </c>
      <c r="K48">
        <v>0</v>
      </c>
      <c r="L48">
        <v>0</v>
      </c>
      <c r="M48">
        <v>1</v>
      </c>
      <c r="N48">
        <v>0</v>
      </c>
      <c r="R48">
        <v>0</v>
      </c>
      <c r="V48" t="s">
        <v>252</v>
      </c>
      <c r="W48" t="s">
        <v>74</v>
      </c>
      <c r="X48" t="s">
        <v>74</v>
      </c>
      <c r="Y48">
        <v>0</v>
      </c>
    </row>
    <row r="49" spans="1:25" x14ac:dyDescent="0.3">
      <c r="A49">
        <v>48</v>
      </c>
      <c r="B49" s="118"/>
      <c r="D49" t="s">
        <v>567</v>
      </c>
      <c r="G49" t="s">
        <v>546</v>
      </c>
      <c r="H49">
        <v>0</v>
      </c>
      <c r="I49" t="s">
        <v>150</v>
      </c>
      <c r="J49" t="s">
        <v>548</v>
      </c>
      <c r="K49">
        <v>0</v>
      </c>
      <c r="L49">
        <v>0</v>
      </c>
      <c r="M49">
        <v>1</v>
      </c>
      <c r="N49">
        <v>0</v>
      </c>
      <c r="R49">
        <v>0</v>
      </c>
      <c r="V49" t="s">
        <v>252</v>
      </c>
      <c r="W49" t="s">
        <v>72</v>
      </c>
      <c r="X49" t="s">
        <v>72</v>
      </c>
      <c r="Y49">
        <v>0</v>
      </c>
    </row>
    <row r="50" spans="1:25" x14ac:dyDescent="0.3">
      <c r="A50">
        <v>49</v>
      </c>
      <c r="B50" s="118"/>
      <c r="D50" t="s">
        <v>567</v>
      </c>
      <c r="G50" t="s">
        <v>546</v>
      </c>
      <c r="H50">
        <v>0</v>
      </c>
      <c r="I50" t="s">
        <v>148</v>
      </c>
      <c r="J50" t="s">
        <v>547</v>
      </c>
      <c r="K50">
        <v>0</v>
      </c>
      <c r="L50">
        <v>0</v>
      </c>
      <c r="M50">
        <v>1</v>
      </c>
      <c r="N50">
        <v>0</v>
      </c>
      <c r="R50">
        <v>0</v>
      </c>
      <c r="V50" t="s">
        <v>252</v>
      </c>
      <c r="W50" t="s">
        <v>74</v>
      </c>
      <c r="X50" t="s">
        <v>74</v>
      </c>
      <c r="Y50">
        <v>0</v>
      </c>
    </row>
    <row r="51" spans="1:25" x14ac:dyDescent="0.3">
      <c r="A51">
        <v>50</v>
      </c>
      <c r="B51" s="118"/>
      <c r="D51" t="s">
        <v>567</v>
      </c>
      <c r="G51" t="s">
        <v>546</v>
      </c>
      <c r="H51">
        <v>0</v>
      </c>
      <c r="I51" t="s">
        <v>150</v>
      </c>
      <c r="J51" t="s">
        <v>548</v>
      </c>
      <c r="K51">
        <v>0</v>
      </c>
      <c r="L51">
        <v>0</v>
      </c>
      <c r="M51">
        <v>1</v>
      </c>
      <c r="N51">
        <v>0</v>
      </c>
      <c r="R51">
        <v>0</v>
      </c>
      <c r="V51" t="s">
        <v>252</v>
      </c>
      <c r="W51" t="s">
        <v>72</v>
      </c>
      <c r="X51" t="s">
        <v>72</v>
      </c>
      <c r="Y51">
        <v>0</v>
      </c>
    </row>
    <row r="52" spans="1:25" x14ac:dyDescent="0.3">
      <c r="A52">
        <v>51</v>
      </c>
      <c r="B52" s="118"/>
      <c r="D52" t="s">
        <v>567</v>
      </c>
      <c r="G52" t="s">
        <v>546</v>
      </c>
      <c r="H52">
        <v>0</v>
      </c>
      <c r="I52" t="s">
        <v>148</v>
      </c>
      <c r="J52" t="s">
        <v>547</v>
      </c>
      <c r="K52">
        <v>0</v>
      </c>
      <c r="L52">
        <v>0</v>
      </c>
      <c r="M52">
        <v>1</v>
      </c>
      <c r="N52">
        <v>0</v>
      </c>
      <c r="R52">
        <v>0</v>
      </c>
      <c r="V52" t="s">
        <v>252</v>
      </c>
      <c r="W52" t="s">
        <v>74</v>
      </c>
      <c r="X52" t="s">
        <v>74</v>
      </c>
      <c r="Y52">
        <v>0</v>
      </c>
    </row>
    <row r="53" spans="1:25" x14ac:dyDescent="0.3">
      <c r="A53">
        <v>52</v>
      </c>
      <c r="B53" s="118"/>
      <c r="D53" t="s">
        <v>567</v>
      </c>
      <c r="G53" t="s">
        <v>546</v>
      </c>
      <c r="H53">
        <v>0</v>
      </c>
      <c r="I53" t="s">
        <v>150</v>
      </c>
      <c r="J53" t="s">
        <v>548</v>
      </c>
      <c r="K53">
        <v>0</v>
      </c>
      <c r="L53">
        <v>0</v>
      </c>
      <c r="M53">
        <v>1</v>
      </c>
      <c r="N53">
        <v>0</v>
      </c>
      <c r="R53">
        <v>0</v>
      </c>
      <c r="V53" t="s">
        <v>252</v>
      </c>
      <c r="W53" t="s">
        <v>72</v>
      </c>
      <c r="X53" t="s">
        <v>72</v>
      </c>
      <c r="Y53">
        <v>0</v>
      </c>
    </row>
    <row r="54" spans="1:25" x14ac:dyDescent="0.3">
      <c r="A54">
        <v>53</v>
      </c>
      <c r="B54" s="118"/>
      <c r="D54" t="s">
        <v>567</v>
      </c>
      <c r="G54" t="s">
        <v>546</v>
      </c>
      <c r="H54">
        <v>0</v>
      </c>
      <c r="I54" t="s">
        <v>148</v>
      </c>
      <c r="J54" t="s">
        <v>547</v>
      </c>
      <c r="K54">
        <v>0</v>
      </c>
      <c r="L54">
        <v>0</v>
      </c>
      <c r="M54">
        <v>1</v>
      </c>
      <c r="N54">
        <v>0</v>
      </c>
      <c r="R54">
        <v>0</v>
      </c>
      <c r="V54" t="s">
        <v>252</v>
      </c>
      <c r="W54" t="s">
        <v>74</v>
      </c>
      <c r="X54" t="s">
        <v>74</v>
      </c>
      <c r="Y54">
        <v>0</v>
      </c>
    </row>
    <row r="55" spans="1:25" x14ac:dyDescent="0.3">
      <c r="A55">
        <v>54</v>
      </c>
      <c r="B55" s="118"/>
      <c r="D55" t="s">
        <v>567</v>
      </c>
      <c r="G55" t="s">
        <v>546</v>
      </c>
      <c r="H55">
        <v>0</v>
      </c>
      <c r="I55" t="s">
        <v>150</v>
      </c>
      <c r="J55" t="s">
        <v>548</v>
      </c>
      <c r="K55">
        <v>0</v>
      </c>
      <c r="L55">
        <v>0</v>
      </c>
      <c r="M55">
        <v>1</v>
      </c>
      <c r="N55">
        <v>0</v>
      </c>
      <c r="R55">
        <v>0</v>
      </c>
      <c r="V55" t="s">
        <v>252</v>
      </c>
      <c r="W55" t="s">
        <v>72</v>
      </c>
      <c r="X55" t="s">
        <v>72</v>
      </c>
      <c r="Y55">
        <v>0</v>
      </c>
    </row>
    <row r="56" spans="1:25" x14ac:dyDescent="0.3">
      <c r="A56">
        <v>55</v>
      </c>
      <c r="B56" s="118"/>
      <c r="D56" t="s">
        <v>567</v>
      </c>
      <c r="G56" t="s">
        <v>546</v>
      </c>
      <c r="H56">
        <v>0</v>
      </c>
      <c r="I56" t="s">
        <v>148</v>
      </c>
      <c r="J56" t="s">
        <v>547</v>
      </c>
      <c r="K56">
        <v>0</v>
      </c>
      <c r="L56">
        <v>0</v>
      </c>
      <c r="M56">
        <v>1</v>
      </c>
      <c r="N56">
        <v>0</v>
      </c>
      <c r="R56">
        <v>0</v>
      </c>
      <c r="V56" t="s">
        <v>252</v>
      </c>
      <c r="W56" t="s">
        <v>74</v>
      </c>
      <c r="X56" t="s">
        <v>74</v>
      </c>
      <c r="Y56">
        <v>0</v>
      </c>
    </row>
    <row r="57" spans="1:25" x14ac:dyDescent="0.3">
      <c r="A57">
        <v>56</v>
      </c>
      <c r="B57" s="118"/>
      <c r="D57" t="s">
        <v>567</v>
      </c>
      <c r="G57" t="s">
        <v>546</v>
      </c>
      <c r="H57">
        <v>0</v>
      </c>
      <c r="I57" t="s">
        <v>150</v>
      </c>
      <c r="J57" t="s">
        <v>548</v>
      </c>
      <c r="K57">
        <v>0</v>
      </c>
      <c r="L57">
        <v>0</v>
      </c>
      <c r="M57">
        <v>1</v>
      </c>
      <c r="N57">
        <v>0</v>
      </c>
      <c r="R57">
        <v>0</v>
      </c>
      <c r="V57" t="s">
        <v>252</v>
      </c>
      <c r="W57" t="s">
        <v>72</v>
      </c>
      <c r="X57" t="s">
        <v>72</v>
      </c>
      <c r="Y57">
        <v>0</v>
      </c>
    </row>
    <row r="58" spans="1:25" x14ac:dyDescent="0.3">
      <c r="A58">
        <v>57</v>
      </c>
      <c r="B58" s="118"/>
      <c r="D58" t="s">
        <v>567</v>
      </c>
      <c r="G58" t="s">
        <v>546</v>
      </c>
      <c r="H58">
        <v>0</v>
      </c>
      <c r="I58" t="s">
        <v>148</v>
      </c>
      <c r="J58" t="s">
        <v>547</v>
      </c>
      <c r="K58">
        <v>0</v>
      </c>
      <c r="L58">
        <v>0</v>
      </c>
      <c r="M58">
        <v>1</v>
      </c>
      <c r="N58">
        <v>0</v>
      </c>
      <c r="R58">
        <v>0</v>
      </c>
      <c r="V58" t="s">
        <v>252</v>
      </c>
      <c r="W58" t="s">
        <v>74</v>
      </c>
      <c r="X58" t="s">
        <v>74</v>
      </c>
      <c r="Y58">
        <v>0</v>
      </c>
    </row>
    <row r="59" spans="1:25" x14ac:dyDescent="0.3">
      <c r="A59">
        <v>58</v>
      </c>
      <c r="B59" s="118"/>
      <c r="D59" t="s">
        <v>567</v>
      </c>
      <c r="G59" t="s">
        <v>546</v>
      </c>
      <c r="H59">
        <v>0</v>
      </c>
      <c r="I59" t="s">
        <v>150</v>
      </c>
      <c r="J59" t="s">
        <v>548</v>
      </c>
      <c r="K59">
        <v>0</v>
      </c>
      <c r="L59">
        <v>0</v>
      </c>
      <c r="M59">
        <v>1</v>
      </c>
      <c r="N59">
        <v>0</v>
      </c>
      <c r="R59">
        <v>0</v>
      </c>
      <c r="V59" t="s">
        <v>252</v>
      </c>
      <c r="W59" t="s">
        <v>72</v>
      </c>
      <c r="X59" t="s">
        <v>72</v>
      </c>
      <c r="Y59">
        <v>0</v>
      </c>
    </row>
    <row r="60" spans="1:25" x14ac:dyDescent="0.3">
      <c r="A60">
        <v>59</v>
      </c>
      <c r="B60" s="118"/>
      <c r="D60" t="s">
        <v>567</v>
      </c>
      <c r="G60" t="s">
        <v>546</v>
      </c>
      <c r="H60">
        <v>0</v>
      </c>
      <c r="I60" t="s">
        <v>148</v>
      </c>
      <c r="J60" t="s">
        <v>547</v>
      </c>
      <c r="K60">
        <v>0</v>
      </c>
      <c r="L60">
        <v>0</v>
      </c>
      <c r="M60">
        <v>1</v>
      </c>
      <c r="N60">
        <v>0</v>
      </c>
      <c r="R60">
        <v>0</v>
      </c>
      <c r="V60" t="s">
        <v>252</v>
      </c>
      <c r="W60" t="s">
        <v>74</v>
      </c>
      <c r="X60" t="s">
        <v>74</v>
      </c>
      <c r="Y60">
        <v>0</v>
      </c>
    </row>
    <row r="61" spans="1:25" x14ac:dyDescent="0.3">
      <c r="A61">
        <v>60</v>
      </c>
      <c r="B61" s="118"/>
      <c r="D61" t="s">
        <v>567</v>
      </c>
      <c r="G61" t="s">
        <v>546</v>
      </c>
      <c r="H61">
        <v>0</v>
      </c>
      <c r="I61" t="s">
        <v>150</v>
      </c>
      <c r="J61" t="s">
        <v>548</v>
      </c>
      <c r="K61">
        <v>0</v>
      </c>
      <c r="L61">
        <v>0</v>
      </c>
      <c r="M61">
        <v>1</v>
      </c>
      <c r="N61">
        <v>0</v>
      </c>
      <c r="R61">
        <v>0</v>
      </c>
      <c r="V61" t="s">
        <v>252</v>
      </c>
      <c r="W61" t="s">
        <v>72</v>
      </c>
      <c r="X61" t="s">
        <v>72</v>
      </c>
      <c r="Y61">
        <v>0</v>
      </c>
    </row>
    <row r="62" spans="1:25" x14ac:dyDescent="0.3">
      <c r="A62">
        <v>61</v>
      </c>
      <c r="B62" s="118"/>
      <c r="D62" t="s">
        <v>567</v>
      </c>
      <c r="G62" t="s">
        <v>546</v>
      </c>
      <c r="H62">
        <v>0</v>
      </c>
      <c r="I62" t="s">
        <v>148</v>
      </c>
      <c r="J62" t="s">
        <v>547</v>
      </c>
      <c r="K62">
        <v>0</v>
      </c>
      <c r="L62">
        <v>0</v>
      </c>
      <c r="M62">
        <v>1</v>
      </c>
      <c r="N62">
        <v>0</v>
      </c>
      <c r="R62">
        <v>0</v>
      </c>
      <c r="W62" t="s">
        <v>74</v>
      </c>
      <c r="X62" t="s">
        <v>74</v>
      </c>
      <c r="Y62">
        <v>0</v>
      </c>
    </row>
    <row r="63" spans="1:25" x14ac:dyDescent="0.3">
      <c r="A63">
        <v>62</v>
      </c>
      <c r="B63" s="118"/>
      <c r="D63" t="s">
        <v>567</v>
      </c>
      <c r="G63" t="s">
        <v>546</v>
      </c>
      <c r="H63">
        <v>0</v>
      </c>
      <c r="I63" t="s">
        <v>150</v>
      </c>
      <c r="J63" t="s">
        <v>548</v>
      </c>
      <c r="K63">
        <v>0</v>
      </c>
      <c r="L63">
        <v>0</v>
      </c>
      <c r="M63">
        <v>1</v>
      </c>
      <c r="N63">
        <v>0</v>
      </c>
      <c r="R63">
        <v>0</v>
      </c>
      <c r="W63" t="s">
        <v>72</v>
      </c>
      <c r="X63" t="s">
        <v>72</v>
      </c>
      <c r="Y63">
        <v>0</v>
      </c>
    </row>
    <row r="64" spans="1:25" x14ac:dyDescent="0.3">
      <c r="A64">
        <v>1</v>
      </c>
      <c r="B64" s="118">
        <v>45901</v>
      </c>
      <c r="C64">
        <v>9</v>
      </c>
      <c r="D64" t="s">
        <v>159</v>
      </c>
      <c r="E64" t="s">
        <v>753</v>
      </c>
      <c r="F64" t="s">
        <v>754</v>
      </c>
      <c r="G64" t="s">
        <v>398</v>
      </c>
      <c r="H64" t="s">
        <v>610</v>
      </c>
      <c r="I64" t="s">
        <v>602</v>
      </c>
      <c r="J64" t="s">
        <v>606</v>
      </c>
      <c r="K64" t="s">
        <v>614</v>
      </c>
      <c r="L64" t="s">
        <v>58</v>
      </c>
      <c r="M64">
        <v>2</v>
      </c>
      <c r="O64">
        <v>1.5</v>
      </c>
      <c r="R64">
        <v>3</v>
      </c>
      <c r="V64" t="s">
        <v>252</v>
      </c>
      <c r="W64" t="s">
        <v>74</v>
      </c>
      <c r="X64" t="s">
        <v>389</v>
      </c>
      <c r="Y64" t="s">
        <v>805</v>
      </c>
    </row>
    <row r="65" spans="1:25" x14ac:dyDescent="0.3">
      <c r="A65">
        <v>2</v>
      </c>
      <c r="B65" s="118">
        <v>45901</v>
      </c>
      <c r="C65">
        <v>9</v>
      </c>
      <c r="D65" t="s">
        <v>159</v>
      </c>
      <c r="E65" t="s">
        <v>753</v>
      </c>
      <c r="F65" t="s">
        <v>754</v>
      </c>
      <c r="G65" t="s">
        <v>398</v>
      </c>
      <c r="H65" t="s">
        <v>611</v>
      </c>
      <c r="I65" t="s">
        <v>603</v>
      </c>
      <c r="J65" t="s">
        <v>607</v>
      </c>
      <c r="K65" t="s">
        <v>614</v>
      </c>
      <c r="L65" t="s">
        <v>58</v>
      </c>
      <c r="M65">
        <v>2</v>
      </c>
      <c r="O65">
        <v>1.5</v>
      </c>
      <c r="R65">
        <v>3</v>
      </c>
      <c r="V65" t="s">
        <v>252</v>
      </c>
      <c r="W65" t="s">
        <v>74</v>
      </c>
      <c r="X65" t="s">
        <v>389</v>
      </c>
      <c r="Y65" t="s">
        <v>806</v>
      </c>
    </row>
    <row r="66" spans="1:25" x14ac:dyDescent="0.3">
      <c r="A66">
        <v>3</v>
      </c>
      <c r="B66" s="118">
        <v>45901</v>
      </c>
      <c r="C66">
        <v>9</v>
      </c>
      <c r="D66" t="s">
        <v>159</v>
      </c>
      <c r="E66" t="s">
        <v>753</v>
      </c>
      <c r="F66" t="s">
        <v>754</v>
      </c>
      <c r="G66" t="s">
        <v>398</v>
      </c>
      <c r="H66" t="s">
        <v>612</v>
      </c>
      <c r="I66" t="s">
        <v>604</v>
      </c>
      <c r="J66" t="s">
        <v>608</v>
      </c>
      <c r="K66" t="s">
        <v>614</v>
      </c>
      <c r="L66" t="s">
        <v>58</v>
      </c>
      <c r="M66">
        <v>2</v>
      </c>
      <c r="O66">
        <v>1.5</v>
      </c>
      <c r="R66">
        <v>3</v>
      </c>
      <c r="W66" t="s">
        <v>74</v>
      </c>
      <c r="X66" t="s">
        <v>389</v>
      </c>
      <c r="Y66" t="s">
        <v>807</v>
      </c>
    </row>
    <row r="67" spans="1:25" x14ac:dyDescent="0.3">
      <c r="A67">
        <v>4</v>
      </c>
      <c r="B67" s="118">
        <v>45901</v>
      </c>
      <c r="C67">
        <v>9</v>
      </c>
      <c r="D67" t="s">
        <v>159</v>
      </c>
      <c r="E67" t="s">
        <v>753</v>
      </c>
      <c r="F67" t="s">
        <v>754</v>
      </c>
      <c r="G67" t="s">
        <v>398</v>
      </c>
      <c r="H67" t="s">
        <v>613</v>
      </c>
      <c r="I67" t="s">
        <v>605</v>
      </c>
      <c r="J67" t="s">
        <v>609</v>
      </c>
      <c r="K67" t="s">
        <v>614</v>
      </c>
      <c r="L67" t="s">
        <v>58</v>
      </c>
      <c r="M67">
        <v>2</v>
      </c>
      <c r="O67">
        <v>1.5</v>
      </c>
      <c r="R67">
        <v>3</v>
      </c>
      <c r="V67" t="s">
        <v>252</v>
      </c>
      <c r="W67" t="s">
        <v>74</v>
      </c>
      <c r="X67" t="s">
        <v>389</v>
      </c>
      <c r="Y67" t="s">
        <v>808</v>
      </c>
    </row>
    <row r="68" spans="1:25" x14ac:dyDescent="0.3">
      <c r="A68">
        <v>5</v>
      </c>
      <c r="B68" s="118">
        <v>45901</v>
      </c>
      <c r="C68">
        <v>9</v>
      </c>
      <c r="D68" t="s">
        <v>159</v>
      </c>
      <c r="E68" t="s">
        <v>753</v>
      </c>
      <c r="F68" t="s">
        <v>754</v>
      </c>
      <c r="G68" t="s">
        <v>398</v>
      </c>
      <c r="H68" t="s">
        <v>586</v>
      </c>
      <c r="I68" t="s">
        <v>583</v>
      </c>
      <c r="J68" t="s">
        <v>589</v>
      </c>
      <c r="K68" t="s">
        <v>234</v>
      </c>
      <c r="L68" t="s">
        <v>58</v>
      </c>
      <c r="M68">
        <v>2</v>
      </c>
      <c r="O68">
        <v>2.2000000000000002</v>
      </c>
      <c r="R68">
        <v>4.4000000000000004</v>
      </c>
      <c r="V68" t="s">
        <v>252</v>
      </c>
      <c r="W68" t="s">
        <v>74</v>
      </c>
      <c r="X68" t="s">
        <v>643</v>
      </c>
      <c r="Y68" t="s">
        <v>809</v>
      </c>
    </row>
    <row r="69" spans="1:25" x14ac:dyDescent="0.3">
      <c r="A69">
        <v>6</v>
      </c>
      <c r="B69" s="118">
        <v>45901</v>
      </c>
      <c r="C69">
        <v>9</v>
      </c>
      <c r="D69" t="s">
        <v>159</v>
      </c>
      <c r="E69" t="s">
        <v>753</v>
      </c>
      <c r="F69" t="s">
        <v>754</v>
      </c>
      <c r="G69" t="s">
        <v>398</v>
      </c>
      <c r="H69" t="s">
        <v>588</v>
      </c>
      <c r="I69" t="s">
        <v>585</v>
      </c>
      <c r="J69" t="s">
        <v>591</v>
      </c>
      <c r="K69" t="s">
        <v>234</v>
      </c>
      <c r="L69" t="s">
        <v>58</v>
      </c>
      <c r="M69">
        <v>2</v>
      </c>
      <c r="O69">
        <v>2.6</v>
      </c>
      <c r="R69">
        <v>5.2</v>
      </c>
      <c r="V69" t="s">
        <v>252</v>
      </c>
      <c r="W69" t="s">
        <v>74</v>
      </c>
      <c r="X69" t="s">
        <v>643</v>
      </c>
      <c r="Y69" t="s">
        <v>810</v>
      </c>
    </row>
    <row r="70" spans="1:25" x14ac:dyDescent="0.3">
      <c r="A70">
        <v>7</v>
      </c>
      <c r="B70" s="118">
        <v>45901</v>
      </c>
      <c r="C70">
        <v>9</v>
      </c>
      <c r="D70" t="s">
        <v>159</v>
      </c>
      <c r="E70" t="s">
        <v>753</v>
      </c>
      <c r="F70" t="s">
        <v>754</v>
      </c>
      <c r="G70" t="s">
        <v>398</v>
      </c>
      <c r="H70" t="s">
        <v>587</v>
      </c>
      <c r="I70" t="s">
        <v>584</v>
      </c>
      <c r="J70" t="s">
        <v>590</v>
      </c>
      <c r="K70" t="s">
        <v>234</v>
      </c>
      <c r="L70" t="s">
        <v>58</v>
      </c>
      <c r="M70">
        <v>2</v>
      </c>
      <c r="O70">
        <v>2.38</v>
      </c>
      <c r="R70">
        <v>4.76</v>
      </c>
      <c r="V70" t="s">
        <v>252</v>
      </c>
      <c r="W70" t="s">
        <v>74</v>
      </c>
      <c r="X70" t="s">
        <v>643</v>
      </c>
      <c r="Y70" t="s">
        <v>811</v>
      </c>
    </row>
    <row r="71" spans="1:25" x14ac:dyDescent="0.3">
      <c r="A71">
        <v>8</v>
      </c>
      <c r="B71" s="118">
        <v>45901</v>
      </c>
      <c r="C71">
        <v>9</v>
      </c>
      <c r="D71" t="s">
        <v>159</v>
      </c>
      <c r="E71" t="s">
        <v>753</v>
      </c>
      <c r="F71" t="s">
        <v>754</v>
      </c>
      <c r="G71" t="s">
        <v>398</v>
      </c>
      <c r="H71" t="s">
        <v>631</v>
      </c>
      <c r="I71" t="s">
        <v>615</v>
      </c>
      <c r="J71" t="s">
        <v>619</v>
      </c>
      <c r="K71" t="s">
        <v>638</v>
      </c>
      <c r="L71" t="s">
        <v>637</v>
      </c>
      <c r="M71">
        <v>2</v>
      </c>
      <c r="O71">
        <v>1.21</v>
      </c>
      <c r="R71">
        <v>2.42</v>
      </c>
      <c r="V71" t="s">
        <v>252</v>
      </c>
      <c r="W71" t="s">
        <v>74</v>
      </c>
      <c r="X71" t="s">
        <v>636</v>
      </c>
      <c r="Y71" t="s">
        <v>812</v>
      </c>
    </row>
    <row r="72" spans="1:25" x14ac:dyDescent="0.3">
      <c r="A72">
        <v>9</v>
      </c>
      <c r="B72" s="118">
        <v>45901</v>
      </c>
      <c r="C72">
        <v>9</v>
      </c>
      <c r="D72" t="s">
        <v>159</v>
      </c>
      <c r="E72" t="s">
        <v>753</v>
      </c>
      <c r="F72" t="s">
        <v>754</v>
      </c>
      <c r="G72" t="s">
        <v>398</v>
      </c>
      <c r="H72" t="s">
        <v>632</v>
      </c>
      <c r="I72" t="s">
        <v>616</v>
      </c>
      <c r="J72" t="s">
        <v>622</v>
      </c>
      <c r="K72" t="s">
        <v>639</v>
      </c>
      <c r="L72" t="s">
        <v>637</v>
      </c>
      <c r="M72">
        <v>2</v>
      </c>
      <c r="O72">
        <v>1.21</v>
      </c>
      <c r="R72">
        <v>2.42</v>
      </c>
      <c r="V72" t="s">
        <v>252</v>
      </c>
      <c r="W72" t="s">
        <v>74</v>
      </c>
      <c r="X72" t="s">
        <v>636</v>
      </c>
      <c r="Y72" t="s">
        <v>813</v>
      </c>
    </row>
    <row r="73" spans="1:25" x14ac:dyDescent="0.3">
      <c r="A73">
        <v>10</v>
      </c>
      <c r="B73" s="118">
        <v>45901</v>
      </c>
      <c r="C73">
        <v>9</v>
      </c>
      <c r="D73" t="s">
        <v>159</v>
      </c>
      <c r="E73" t="s">
        <v>755</v>
      </c>
      <c r="F73" t="s">
        <v>756</v>
      </c>
      <c r="G73" t="s">
        <v>398</v>
      </c>
      <c r="H73" t="s">
        <v>426</v>
      </c>
      <c r="I73" t="s">
        <v>211</v>
      </c>
      <c r="J73" t="s">
        <v>226</v>
      </c>
      <c r="K73" t="s">
        <v>234</v>
      </c>
      <c r="L73" t="s">
        <v>58</v>
      </c>
      <c r="M73">
        <v>2</v>
      </c>
      <c r="O73">
        <v>1.6679999999999999</v>
      </c>
      <c r="R73">
        <v>3.3359999999999999</v>
      </c>
      <c r="V73" t="s">
        <v>252</v>
      </c>
      <c r="W73" t="s">
        <v>74</v>
      </c>
      <c r="X73" t="s">
        <v>386</v>
      </c>
      <c r="Y73" t="s">
        <v>814</v>
      </c>
    </row>
    <row r="74" spans="1:25" x14ac:dyDescent="0.3">
      <c r="A74">
        <v>11</v>
      </c>
      <c r="B74" s="118">
        <v>45901</v>
      </c>
      <c r="C74">
        <v>9</v>
      </c>
      <c r="D74" t="s">
        <v>159</v>
      </c>
      <c r="E74" t="s">
        <v>755</v>
      </c>
      <c r="F74" t="s">
        <v>756</v>
      </c>
      <c r="G74" t="s">
        <v>398</v>
      </c>
      <c r="H74" t="s">
        <v>427</v>
      </c>
      <c r="I74" t="s">
        <v>212</v>
      </c>
      <c r="J74" t="s">
        <v>227</v>
      </c>
      <c r="K74" t="s">
        <v>234</v>
      </c>
      <c r="L74" t="s">
        <v>58</v>
      </c>
      <c r="M74">
        <v>2</v>
      </c>
      <c r="O74">
        <v>1.2023999999999999</v>
      </c>
      <c r="R74">
        <v>2.4047999999999998</v>
      </c>
      <c r="V74" t="s">
        <v>252</v>
      </c>
      <c r="W74" t="s">
        <v>74</v>
      </c>
      <c r="X74" t="s">
        <v>386</v>
      </c>
      <c r="Y74" t="s">
        <v>815</v>
      </c>
    </row>
    <row r="75" spans="1:25" x14ac:dyDescent="0.3">
      <c r="A75">
        <v>12</v>
      </c>
      <c r="B75" s="118">
        <v>45901</v>
      </c>
      <c r="C75">
        <v>9</v>
      </c>
      <c r="D75" t="s">
        <v>159</v>
      </c>
      <c r="E75" t="s">
        <v>755</v>
      </c>
      <c r="F75" t="s">
        <v>756</v>
      </c>
      <c r="G75" t="s">
        <v>398</v>
      </c>
      <c r="H75" t="s">
        <v>433</v>
      </c>
      <c r="I75" t="s">
        <v>218</v>
      </c>
      <c r="J75" t="s">
        <v>232</v>
      </c>
      <c r="K75" t="s">
        <v>234</v>
      </c>
      <c r="L75" t="s">
        <v>58</v>
      </c>
      <c r="M75">
        <v>2</v>
      </c>
      <c r="O75">
        <v>1.4783999999999999</v>
      </c>
      <c r="R75">
        <v>2.9567999999999999</v>
      </c>
      <c r="V75" t="s">
        <v>252</v>
      </c>
      <c r="W75" t="s">
        <v>74</v>
      </c>
      <c r="X75" t="s">
        <v>386</v>
      </c>
      <c r="Y75" t="s">
        <v>816</v>
      </c>
    </row>
    <row r="76" spans="1:25" x14ac:dyDescent="0.3">
      <c r="A76">
        <v>13</v>
      </c>
      <c r="B76" s="118">
        <v>45901</v>
      </c>
      <c r="C76">
        <v>9</v>
      </c>
      <c r="D76" t="s">
        <v>159</v>
      </c>
      <c r="E76" t="s">
        <v>755</v>
      </c>
      <c r="F76" t="s">
        <v>756</v>
      </c>
      <c r="G76" t="s">
        <v>398</v>
      </c>
      <c r="H76" t="s">
        <v>429</v>
      </c>
      <c r="I76" t="s">
        <v>214</v>
      </c>
      <c r="J76" t="s">
        <v>228</v>
      </c>
      <c r="K76" t="s">
        <v>234</v>
      </c>
      <c r="L76" t="s">
        <v>58</v>
      </c>
      <c r="M76">
        <v>2</v>
      </c>
      <c r="O76">
        <v>1.2984</v>
      </c>
      <c r="R76">
        <v>2.5968</v>
      </c>
      <c r="V76" t="s">
        <v>252</v>
      </c>
      <c r="W76" t="s">
        <v>74</v>
      </c>
      <c r="X76" t="s">
        <v>386</v>
      </c>
      <c r="Y76" t="s">
        <v>817</v>
      </c>
    </row>
    <row r="77" spans="1:25" x14ac:dyDescent="0.3">
      <c r="A77">
        <v>14</v>
      </c>
      <c r="B77" s="118">
        <v>45901</v>
      </c>
      <c r="C77">
        <v>9</v>
      </c>
      <c r="D77" t="s">
        <v>159</v>
      </c>
      <c r="E77" t="s">
        <v>755</v>
      </c>
      <c r="F77" t="s">
        <v>756</v>
      </c>
      <c r="G77" t="s">
        <v>398</v>
      </c>
      <c r="H77" t="s">
        <v>430</v>
      </c>
      <c r="I77" t="s">
        <v>215</v>
      </c>
      <c r="J77" t="s">
        <v>229</v>
      </c>
      <c r="K77" t="s">
        <v>234</v>
      </c>
      <c r="L77" t="s">
        <v>58</v>
      </c>
      <c r="M77">
        <v>2</v>
      </c>
      <c r="O77">
        <v>1.0104</v>
      </c>
      <c r="R77">
        <v>2.0207999999999999</v>
      </c>
      <c r="V77" t="s">
        <v>252</v>
      </c>
      <c r="W77" t="s">
        <v>74</v>
      </c>
      <c r="X77" t="s">
        <v>386</v>
      </c>
      <c r="Y77" t="s">
        <v>818</v>
      </c>
    </row>
    <row r="78" spans="1:25" x14ac:dyDescent="0.3">
      <c r="A78">
        <v>15</v>
      </c>
      <c r="B78" s="118">
        <v>45901</v>
      </c>
      <c r="C78">
        <v>9</v>
      </c>
      <c r="D78" t="s">
        <v>159</v>
      </c>
      <c r="E78" t="s">
        <v>755</v>
      </c>
      <c r="F78" t="s">
        <v>756</v>
      </c>
      <c r="G78" t="s">
        <v>398</v>
      </c>
      <c r="H78" t="s">
        <v>435</v>
      </c>
      <c r="I78" t="s">
        <v>219</v>
      </c>
      <c r="J78" t="s">
        <v>233</v>
      </c>
      <c r="K78" t="s">
        <v>234</v>
      </c>
      <c r="L78" t="s">
        <v>58</v>
      </c>
      <c r="M78">
        <v>2</v>
      </c>
      <c r="O78">
        <v>1.0920000000000001</v>
      </c>
      <c r="R78">
        <v>2.1840000000000002</v>
      </c>
      <c r="V78" t="s">
        <v>252</v>
      </c>
      <c r="W78" t="s">
        <v>74</v>
      </c>
      <c r="X78" t="s">
        <v>386</v>
      </c>
      <c r="Y78" t="s">
        <v>819</v>
      </c>
    </row>
    <row r="79" spans="1:25" x14ac:dyDescent="0.3">
      <c r="A79">
        <v>16</v>
      </c>
      <c r="B79" s="118">
        <v>45901</v>
      </c>
      <c r="C79">
        <v>9</v>
      </c>
      <c r="D79" t="s">
        <v>159</v>
      </c>
      <c r="E79" t="s">
        <v>755</v>
      </c>
      <c r="F79" t="s">
        <v>756</v>
      </c>
      <c r="G79" t="s">
        <v>398</v>
      </c>
      <c r="H79" t="s">
        <v>436</v>
      </c>
      <c r="I79" t="s">
        <v>220</v>
      </c>
      <c r="J79" t="s">
        <v>224</v>
      </c>
      <c r="K79" t="s">
        <v>234</v>
      </c>
      <c r="L79" t="s">
        <v>58</v>
      </c>
      <c r="M79">
        <v>1</v>
      </c>
      <c r="O79">
        <v>1.3824000000000001</v>
      </c>
      <c r="R79">
        <v>1.3824000000000001</v>
      </c>
      <c r="V79" t="s">
        <v>252</v>
      </c>
      <c r="W79" t="s">
        <v>74</v>
      </c>
      <c r="X79" t="s">
        <v>386</v>
      </c>
      <c r="Y79" t="s">
        <v>820</v>
      </c>
    </row>
    <row r="80" spans="1:25" x14ac:dyDescent="0.3">
      <c r="A80">
        <v>17</v>
      </c>
      <c r="B80" s="118">
        <v>45901</v>
      </c>
      <c r="C80">
        <v>9</v>
      </c>
      <c r="D80" t="s">
        <v>159</v>
      </c>
      <c r="E80" t="s">
        <v>755</v>
      </c>
      <c r="F80" t="s">
        <v>756</v>
      </c>
      <c r="G80" t="s">
        <v>398</v>
      </c>
      <c r="H80" t="s">
        <v>437</v>
      </c>
      <c r="I80" t="s">
        <v>221</v>
      </c>
      <c r="J80" t="s">
        <v>225</v>
      </c>
      <c r="K80" t="s">
        <v>234</v>
      </c>
      <c r="L80" t="s">
        <v>58</v>
      </c>
      <c r="M80">
        <v>2</v>
      </c>
      <c r="O80">
        <v>1.9079999999999999</v>
      </c>
      <c r="R80">
        <v>3.8159999999999998</v>
      </c>
      <c r="V80" t="s">
        <v>252</v>
      </c>
      <c r="W80" t="s">
        <v>74</v>
      </c>
      <c r="X80" t="s">
        <v>386</v>
      </c>
      <c r="Y80" t="s">
        <v>821</v>
      </c>
    </row>
    <row r="81" spans="1:25" x14ac:dyDescent="0.3">
      <c r="A81">
        <v>18</v>
      </c>
      <c r="B81" s="118">
        <v>45901</v>
      </c>
      <c r="C81">
        <v>9</v>
      </c>
      <c r="D81" t="s">
        <v>159</v>
      </c>
      <c r="E81" t="s">
        <v>755</v>
      </c>
      <c r="F81" t="s">
        <v>756</v>
      </c>
      <c r="G81" t="s">
        <v>398</v>
      </c>
      <c r="H81" t="s">
        <v>439</v>
      </c>
      <c r="I81" t="s">
        <v>223</v>
      </c>
      <c r="J81" t="s">
        <v>345</v>
      </c>
      <c r="K81" t="s">
        <v>234</v>
      </c>
      <c r="L81" t="s">
        <v>58</v>
      </c>
      <c r="M81">
        <v>1</v>
      </c>
      <c r="O81">
        <v>1.68</v>
      </c>
      <c r="R81">
        <v>1.68</v>
      </c>
      <c r="V81" t="s">
        <v>252</v>
      </c>
      <c r="W81" t="s">
        <v>74</v>
      </c>
      <c r="X81" t="s">
        <v>386</v>
      </c>
      <c r="Y81" t="s">
        <v>822</v>
      </c>
    </row>
    <row r="82" spans="1:25" x14ac:dyDescent="0.3">
      <c r="A82">
        <v>19</v>
      </c>
      <c r="B82" s="118">
        <v>45901</v>
      </c>
      <c r="C82">
        <v>9</v>
      </c>
      <c r="D82" t="s">
        <v>159</v>
      </c>
      <c r="E82" t="s">
        <v>755</v>
      </c>
      <c r="F82" t="s">
        <v>756</v>
      </c>
      <c r="G82" t="s">
        <v>398</v>
      </c>
      <c r="H82" t="s">
        <v>640</v>
      </c>
      <c r="I82" t="s">
        <v>633</v>
      </c>
      <c r="J82" t="s">
        <v>642</v>
      </c>
      <c r="K82" t="s">
        <v>234</v>
      </c>
      <c r="L82" t="s">
        <v>58</v>
      </c>
      <c r="M82">
        <v>1</v>
      </c>
      <c r="O82">
        <v>1.6</v>
      </c>
      <c r="R82">
        <v>1.6</v>
      </c>
      <c r="V82" t="s">
        <v>252</v>
      </c>
      <c r="W82" t="s">
        <v>74</v>
      </c>
      <c r="X82" t="s">
        <v>386</v>
      </c>
      <c r="Y82" t="s">
        <v>823</v>
      </c>
    </row>
    <row r="83" spans="1:25" x14ac:dyDescent="0.3">
      <c r="A83">
        <v>20</v>
      </c>
      <c r="B83" s="118">
        <v>45901</v>
      </c>
      <c r="C83">
        <v>9</v>
      </c>
      <c r="D83" t="s">
        <v>159</v>
      </c>
      <c r="E83" t="s">
        <v>755</v>
      </c>
      <c r="F83" t="s">
        <v>756</v>
      </c>
      <c r="G83" t="s">
        <v>398</v>
      </c>
      <c r="H83" t="s">
        <v>641</v>
      </c>
      <c r="I83" t="s">
        <v>634</v>
      </c>
      <c r="J83" t="s">
        <v>635</v>
      </c>
      <c r="K83" t="s">
        <v>234</v>
      </c>
      <c r="L83" t="s">
        <v>58</v>
      </c>
      <c r="M83">
        <v>1</v>
      </c>
      <c r="O83">
        <v>1.6</v>
      </c>
      <c r="R83">
        <v>1.6</v>
      </c>
      <c r="W83" t="s">
        <v>74</v>
      </c>
      <c r="X83" t="s">
        <v>386</v>
      </c>
      <c r="Y83" t="s">
        <v>824</v>
      </c>
    </row>
    <row r="84" spans="1:25" x14ac:dyDescent="0.3">
      <c r="A84">
        <v>21</v>
      </c>
      <c r="B84" s="118">
        <v>45901</v>
      </c>
      <c r="C84">
        <v>9</v>
      </c>
      <c r="D84" t="s">
        <v>159</v>
      </c>
      <c r="E84" t="s">
        <v>755</v>
      </c>
      <c r="F84" t="s">
        <v>756</v>
      </c>
      <c r="G84" t="s">
        <v>398</v>
      </c>
      <c r="H84" t="s">
        <v>489</v>
      </c>
      <c r="I84" t="s">
        <v>64</v>
      </c>
      <c r="J84" t="s">
        <v>68</v>
      </c>
      <c r="K84" t="s">
        <v>33</v>
      </c>
      <c r="L84" t="s">
        <v>33</v>
      </c>
      <c r="M84">
        <v>1</v>
      </c>
      <c r="O84">
        <v>3.12</v>
      </c>
      <c r="R84">
        <v>3.12</v>
      </c>
      <c r="W84" t="s">
        <v>74</v>
      </c>
      <c r="X84" t="s">
        <v>77</v>
      </c>
      <c r="Y84" t="s">
        <v>825</v>
      </c>
    </row>
    <row r="85" spans="1:25" x14ac:dyDescent="0.3">
      <c r="A85">
        <v>22</v>
      </c>
      <c r="B85" s="118">
        <v>45901</v>
      </c>
      <c r="C85">
        <v>9</v>
      </c>
      <c r="D85" t="s">
        <v>159</v>
      </c>
      <c r="E85" t="s">
        <v>755</v>
      </c>
      <c r="F85" t="s">
        <v>756</v>
      </c>
      <c r="G85" t="s">
        <v>398</v>
      </c>
      <c r="H85" t="s">
        <v>488</v>
      </c>
      <c r="I85" t="s">
        <v>63</v>
      </c>
      <c r="J85" t="s">
        <v>323</v>
      </c>
      <c r="K85" t="s">
        <v>33</v>
      </c>
      <c r="L85" t="s">
        <v>33</v>
      </c>
      <c r="M85">
        <v>1</v>
      </c>
      <c r="O85">
        <v>0.84</v>
      </c>
      <c r="R85">
        <v>0.84</v>
      </c>
      <c r="W85" t="s">
        <v>74</v>
      </c>
      <c r="X85" t="s">
        <v>77</v>
      </c>
      <c r="Y85" t="s">
        <v>826</v>
      </c>
    </row>
    <row r="86" spans="1:25" x14ac:dyDescent="0.3">
      <c r="A86">
        <v>23</v>
      </c>
      <c r="B86" s="118">
        <v>45901</v>
      </c>
      <c r="C86">
        <v>9</v>
      </c>
      <c r="D86" t="s">
        <v>159</v>
      </c>
      <c r="E86" t="s">
        <v>755</v>
      </c>
      <c r="F86" t="s">
        <v>756</v>
      </c>
      <c r="G86" t="s">
        <v>398</v>
      </c>
      <c r="H86" t="s">
        <v>440</v>
      </c>
      <c r="I86" t="s">
        <v>59</v>
      </c>
      <c r="J86" t="s">
        <v>66</v>
      </c>
      <c r="K86" t="s">
        <v>326</v>
      </c>
      <c r="L86" t="s">
        <v>33</v>
      </c>
      <c r="M86">
        <v>50</v>
      </c>
      <c r="O86">
        <v>0.96</v>
      </c>
      <c r="R86">
        <v>48</v>
      </c>
      <c r="W86" t="s">
        <v>74</v>
      </c>
      <c r="X86" t="s">
        <v>76</v>
      </c>
      <c r="Y86" t="s">
        <v>827</v>
      </c>
    </row>
    <row r="87" spans="1:25" x14ac:dyDescent="0.3">
      <c r="A87">
        <v>24</v>
      </c>
      <c r="B87" s="118">
        <v>45901</v>
      </c>
      <c r="C87">
        <v>9</v>
      </c>
      <c r="D87" t="s">
        <v>159</v>
      </c>
      <c r="E87" t="s">
        <v>755</v>
      </c>
      <c r="F87" t="s">
        <v>756</v>
      </c>
      <c r="G87" t="s">
        <v>398</v>
      </c>
      <c r="H87" t="s">
        <v>482</v>
      </c>
      <c r="I87" t="s">
        <v>390</v>
      </c>
      <c r="J87" t="s">
        <v>391</v>
      </c>
      <c r="K87" t="s">
        <v>393</v>
      </c>
      <c r="L87" t="s">
        <v>392</v>
      </c>
      <c r="M87">
        <v>2</v>
      </c>
      <c r="O87">
        <v>21.6</v>
      </c>
      <c r="R87">
        <v>43.2</v>
      </c>
      <c r="W87" t="s">
        <v>75</v>
      </c>
      <c r="X87" t="s">
        <v>75</v>
      </c>
      <c r="Y87" t="s">
        <v>828</v>
      </c>
    </row>
    <row r="88" spans="1:25" x14ac:dyDescent="0.3">
      <c r="A88">
        <v>25</v>
      </c>
      <c r="B88" s="118">
        <v>45901</v>
      </c>
      <c r="C88">
        <v>9</v>
      </c>
      <c r="D88" t="s">
        <v>159</v>
      </c>
      <c r="E88" t="s">
        <v>755</v>
      </c>
      <c r="F88" t="s">
        <v>756</v>
      </c>
      <c r="G88" t="s">
        <v>398</v>
      </c>
      <c r="H88" t="s">
        <v>483</v>
      </c>
      <c r="I88" t="s">
        <v>395</v>
      </c>
      <c r="J88" t="s">
        <v>394</v>
      </c>
      <c r="K88" t="s">
        <v>393</v>
      </c>
      <c r="L88" t="s">
        <v>392</v>
      </c>
      <c r="M88">
        <v>1</v>
      </c>
      <c r="O88">
        <v>22.8</v>
      </c>
      <c r="R88">
        <v>22.8</v>
      </c>
      <c r="W88" t="s">
        <v>75</v>
      </c>
      <c r="X88" t="s">
        <v>75</v>
      </c>
      <c r="Y88" t="s">
        <v>829</v>
      </c>
    </row>
    <row r="89" spans="1:25" x14ac:dyDescent="0.3">
      <c r="A89">
        <v>26</v>
      </c>
      <c r="B89" s="118">
        <v>45901</v>
      </c>
      <c r="C89">
        <v>9</v>
      </c>
      <c r="D89" t="s">
        <v>159</v>
      </c>
      <c r="E89" t="s">
        <v>755</v>
      </c>
      <c r="F89" t="s">
        <v>756</v>
      </c>
      <c r="G89" t="s">
        <v>398</v>
      </c>
      <c r="H89" t="s">
        <v>446</v>
      </c>
      <c r="I89" t="s">
        <v>346</v>
      </c>
      <c r="J89" t="s">
        <v>752</v>
      </c>
      <c r="K89" t="s">
        <v>749</v>
      </c>
      <c r="L89" t="s">
        <v>347</v>
      </c>
      <c r="M89">
        <v>2</v>
      </c>
      <c r="O89">
        <v>22.8</v>
      </c>
      <c r="R89">
        <v>45.6</v>
      </c>
      <c r="W89" t="s">
        <v>74</v>
      </c>
      <c r="X89" t="s">
        <v>76</v>
      </c>
      <c r="Y89" t="s">
        <v>830</v>
      </c>
    </row>
    <row r="90" spans="1:25" x14ac:dyDescent="0.3">
      <c r="A90">
        <v>27</v>
      </c>
      <c r="B90" s="118">
        <v>45901</v>
      </c>
      <c r="C90">
        <v>9</v>
      </c>
      <c r="D90" t="s">
        <v>159</v>
      </c>
      <c r="E90" t="s">
        <v>757</v>
      </c>
      <c r="F90" t="s">
        <v>758</v>
      </c>
      <c r="G90" t="s">
        <v>402</v>
      </c>
      <c r="H90" t="s">
        <v>610</v>
      </c>
      <c r="I90" t="s">
        <v>602</v>
      </c>
      <c r="J90" t="s">
        <v>606</v>
      </c>
      <c r="K90" t="s">
        <v>614</v>
      </c>
      <c r="L90" t="s">
        <v>58</v>
      </c>
      <c r="M90">
        <v>1</v>
      </c>
      <c r="O90">
        <v>1.5</v>
      </c>
      <c r="R90">
        <v>1.5</v>
      </c>
      <c r="W90" t="s">
        <v>74</v>
      </c>
      <c r="X90" t="s">
        <v>389</v>
      </c>
      <c r="Y90" t="s">
        <v>831</v>
      </c>
    </row>
    <row r="91" spans="1:25" x14ac:dyDescent="0.3">
      <c r="A91">
        <v>28</v>
      </c>
      <c r="B91" s="118">
        <v>45901</v>
      </c>
      <c r="C91">
        <v>9</v>
      </c>
      <c r="D91" t="s">
        <v>159</v>
      </c>
      <c r="E91" t="s">
        <v>757</v>
      </c>
      <c r="F91" t="s">
        <v>758</v>
      </c>
      <c r="G91" t="s">
        <v>402</v>
      </c>
      <c r="H91" t="s">
        <v>611</v>
      </c>
      <c r="I91" t="s">
        <v>603</v>
      </c>
      <c r="J91" t="s">
        <v>607</v>
      </c>
      <c r="K91" t="s">
        <v>614</v>
      </c>
      <c r="L91" t="s">
        <v>58</v>
      </c>
      <c r="M91">
        <v>1</v>
      </c>
      <c r="O91">
        <v>1.5</v>
      </c>
      <c r="R91">
        <v>1.5</v>
      </c>
      <c r="W91" t="s">
        <v>74</v>
      </c>
      <c r="X91" t="s">
        <v>389</v>
      </c>
      <c r="Y91" t="s">
        <v>832</v>
      </c>
    </row>
    <row r="92" spans="1:25" x14ac:dyDescent="0.3">
      <c r="A92">
        <v>29</v>
      </c>
      <c r="B92" s="118">
        <v>45901</v>
      </c>
      <c r="C92">
        <v>9</v>
      </c>
      <c r="D92" t="s">
        <v>159</v>
      </c>
      <c r="E92" t="s">
        <v>757</v>
      </c>
      <c r="F92" t="s">
        <v>758</v>
      </c>
      <c r="G92" t="s">
        <v>402</v>
      </c>
      <c r="H92" t="s">
        <v>612</v>
      </c>
      <c r="I92" t="s">
        <v>604</v>
      </c>
      <c r="J92" t="s">
        <v>608</v>
      </c>
      <c r="K92" t="s">
        <v>614</v>
      </c>
      <c r="L92" t="s">
        <v>58</v>
      </c>
      <c r="M92">
        <v>1</v>
      </c>
      <c r="O92">
        <v>1.5</v>
      </c>
      <c r="R92">
        <v>1.5</v>
      </c>
      <c r="W92" t="s">
        <v>74</v>
      </c>
      <c r="X92" t="s">
        <v>389</v>
      </c>
      <c r="Y92" t="s">
        <v>833</v>
      </c>
    </row>
    <row r="93" spans="1:25" x14ac:dyDescent="0.3">
      <c r="A93">
        <v>30</v>
      </c>
      <c r="B93" s="118">
        <v>45901</v>
      </c>
      <c r="C93">
        <v>9</v>
      </c>
      <c r="D93" t="s">
        <v>159</v>
      </c>
      <c r="E93" t="s">
        <v>757</v>
      </c>
      <c r="F93" t="s">
        <v>758</v>
      </c>
      <c r="G93" t="s">
        <v>402</v>
      </c>
      <c r="H93" t="s">
        <v>613</v>
      </c>
      <c r="I93" t="s">
        <v>605</v>
      </c>
      <c r="J93" t="s">
        <v>609</v>
      </c>
      <c r="K93" t="s">
        <v>614</v>
      </c>
      <c r="L93" t="s">
        <v>58</v>
      </c>
      <c r="M93">
        <v>1</v>
      </c>
      <c r="O93">
        <v>1.5</v>
      </c>
      <c r="R93">
        <v>1.5</v>
      </c>
      <c r="W93" t="s">
        <v>74</v>
      </c>
      <c r="X93" t="s">
        <v>389</v>
      </c>
      <c r="Y93" t="s">
        <v>834</v>
      </c>
    </row>
    <row r="94" spans="1:25" x14ac:dyDescent="0.3">
      <c r="A94">
        <v>31</v>
      </c>
      <c r="B94" s="118">
        <v>45901</v>
      </c>
      <c r="C94">
        <v>9</v>
      </c>
      <c r="D94" t="s">
        <v>159</v>
      </c>
      <c r="E94" t="s">
        <v>757</v>
      </c>
      <c r="F94" t="s">
        <v>758</v>
      </c>
      <c r="G94" t="s">
        <v>402</v>
      </c>
      <c r="H94" t="s">
        <v>586</v>
      </c>
      <c r="I94" t="s">
        <v>583</v>
      </c>
      <c r="J94" t="s">
        <v>589</v>
      </c>
      <c r="K94" t="s">
        <v>234</v>
      </c>
      <c r="L94" t="s">
        <v>58</v>
      </c>
      <c r="M94">
        <v>1</v>
      </c>
      <c r="O94">
        <v>2.2000000000000002</v>
      </c>
      <c r="R94">
        <v>2.2000000000000002</v>
      </c>
      <c r="W94" t="s">
        <v>74</v>
      </c>
      <c r="X94" t="s">
        <v>643</v>
      </c>
      <c r="Y94" t="s">
        <v>835</v>
      </c>
    </row>
    <row r="95" spans="1:25" x14ac:dyDescent="0.3">
      <c r="A95">
        <v>32</v>
      </c>
      <c r="B95" s="118">
        <v>45901</v>
      </c>
      <c r="C95">
        <v>9</v>
      </c>
      <c r="D95" t="s">
        <v>159</v>
      </c>
      <c r="E95" t="s">
        <v>757</v>
      </c>
      <c r="F95" t="s">
        <v>758</v>
      </c>
      <c r="G95" t="s">
        <v>402</v>
      </c>
      <c r="H95" t="s">
        <v>588</v>
      </c>
      <c r="I95" t="s">
        <v>585</v>
      </c>
      <c r="J95" t="s">
        <v>591</v>
      </c>
      <c r="K95" t="s">
        <v>234</v>
      </c>
      <c r="L95" t="s">
        <v>58</v>
      </c>
      <c r="M95">
        <v>1</v>
      </c>
      <c r="O95">
        <v>2.6</v>
      </c>
      <c r="R95">
        <v>2.6</v>
      </c>
      <c r="W95" t="s">
        <v>74</v>
      </c>
      <c r="X95" t="s">
        <v>643</v>
      </c>
      <c r="Y95" t="s">
        <v>836</v>
      </c>
    </row>
    <row r="96" spans="1:25" x14ac:dyDescent="0.3">
      <c r="A96">
        <v>33</v>
      </c>
      <c r="B96" s="118">
        <v>45901</v>
      </c>
      <c r="C96">
        <v>9</v>
      </c>
      <c r="D96" t="s">
        <v>159</v>
      </c>
      <c r="E96" t="s">
        <v>757</v>
      </c>
      <c r="F96" t="s">
        <v>758</v>
      </c>
      <c r="G96" t="s">
        <v>402</v>
      </c>
      <c r="H96" t="s">
        <v>587</v>
      </c>
      <c r="I96" t="s">
        <v>584</v>
      </c>
      <c r="J96" t="s">
        <v>590</v>
      </c>
      <c r="K96" t="s">
        <v>234</v>
      </c>
      <c r="L96" t="s">
        <v>58</v>
      </c>
      <c r="M96">
        <v>1</v>
      </c>
      <c r="O96">
        <v>2.38</v>
      </c>
      <c r="R96">
        <v>2.38</v>
      </c>
      <c r="W96" t="s">
        <v>74</v>
      </c>
      <c r="X96" t="s">
        <v>643</v>
      </c>
      <c r="Y96" t="s">
        <v>837</v>
      </c>
    </row>
    <row r="97" spans="1:25" x14ac:dyDescent="0.3">
      <c r="A97">
        <v>34</v>
      </c>
      <c r="B97" s="118">
        <v>45901</v>
      </c>
      <c r="C97">
        <v>9</v>
      </c>
      <c r="D97" t="s">
        <v>159</v>
      </c>
      <c r="E97" t="s">
        <v>757</v>
      </c>
      <c r="F97" t="s">
        <v>758</v>
      </c>
      <c r="G97" t="s">
        <v>402</v>
      </c>
      <c r="H97" t="s">
        <v>631</v>
      </c>
      <c r="I97" t="s">
        <v>615</v>
      </c>
      <c r="J97" t="s">
        <v>619</v>
      </c>
      <c r="K97" t="s">
        <v>638</v>
      </c>
      <c r="L97" t="s">
        <v>637</v>
      </c>
      <c r="M97">
        <v>1</v>
      </c>
      <c r="O97">
        <v>1.21</v>
      </c>
      <c r="R97">
        <v>1.21</v>
      </c>
      <c r="W97" t="s">
        <v>74</v>
      </c>
      <c r="X97" t="s">
        <v>636</v>
      </c>
      <c r="Y97" t="s">
        <v>838</v>
      </c>
    </row>
    <row r="98" spans="1:25" x14ac:dyDescent="0.3">
      <c r="A98">
        <v>35</v>
      </c>
      <c r="B98" s="118">
        <v>45901</v>
      </c>
      <c r="C98">
        <v>9</v>
      </c>
      <c r="D98" t="s">
        <v>159</v>
      </c>
      <c r="E98" t="s">
        <v>757</v>
      </c>
      <c r="F98" t="s">
        <v>758</v>
      </c>
      <c r="G98" t="s">
        <v>402</v>
      </c>
      <c r="H98" t="s">
        <v>632</v>
      </c>
      <c r="I98" t="s">
        <v>616</v>
      </c>
      <c r="J98" t="s">
        <v>622</v>
      </c>
      <c r="K98" t="s">
        <v>639</v>
      </c>
      <c r="L98" t="s">
        <v>637</v>
      </c>
      <c r="M98">
        <v>1</v>
      </c>
      <c r="O98">
        <v>1.21</v>
      </c>
      <c r="R98">
        <v>1.21</v>
      </c>
      <c r="W98" t="s">
        <v>74</v>
      </c>
      <c r="X98" t="s">
        <v>636</v>
      </c>
      <c r="Y98" t="s">
        <v>839</v>
      </c>
    </row>
    <row r="99" spans="1:25" x14ac:dyDescent="0.3">
      <c r="A99">
        <v>36</v>
      </c>
      <c r="B99" s="118">
        <v>45901</v>
      </c>
      <c r="C99">
        <v>9</v>
      </c>
      <c r="D99" t="s">
        <v>159</v>
      </c>
      <c r="E99" t="s">
        <v>759</v>
      </c>
      <c r="F99" t="s">
        <v>760</v>
      </c>
      <c r="G99" t="s">
        <v>402</v>
      </c>
      <c r="H99" t="s">
        <v>426</v>
      </c>
      <c r="I99" t="s">
        <v>211</v>
      </c>
      <c r="J99" t="s">
        <v>226</v>
      </c>
      <c r="K99" t="s">
        <v>234</v>
      </c>
      <c r="L99" t="s">
        <v>58</v>
      </c>
      <c r="M99">
        <v>2</v>
      </c>
      <c r="O99">
        <v>1.6679999999999999</v>
      </c>
      <c r="R99">
        <v>3.3359999999999999</v>
      </c>
      <c r="W99" t="s">
        <v>74</v>
      </c>
      <c r="X99" t="s">
        <v>386</v>
      </c>
      <c r="Y99" t="s">
        <v>840</v>
      </c>
    </row>
    <row r="100" spans="1:25" x14ac:dyDescent="0.3">
      <c r="A100">
        <v>37</v>
      </c>
      <c r="B100" s="118">
        <v>45901</v>
      </c>
      <c r="C100">
        <v>9</v>
      </c>
      <c r="D100" t="s">
        <v>159</v>
      </c>
      <c r="E100" t="s">
        <v>759</v>
      </c>
      <c r="F100" t="s">
        <v>760</v>
      </c>
      <c r="G100" t="s">
        <v>402</v>
      </c>
      <c r="H100" t="s">
        <v>427</v>
      </c>
      <c r="I100" t="s">
        <v>212</v>
      </c>
      <c r="J100" t="s">
        <v>227</v>
      </c>
      <c r="K100" t="s">
        <v>234</v>
      </c>
      <c r="L100" t="s">
        <v>58</v>
      </c>
      <c r="M100">
        <v>2</v>
      </c>
      <c r="O100">
        <v>1.2023999999999999</v>
      </c>
      <c r="R100">
        <v>2.4047999999999998</v>
      </c>
      <c r="W100" t="s">
        <v>74</v>
      </c>
      <c r="X100" t="s">
        <v>386</v>
      </c>
      <c r="Y100" t="s">
        <v>841</v>
      </c>
    </row>
    <row r="101" spans="1:25" x14ac:dyDescent="0.3">
      <c r="A101">
        <v>38</v>
      </c>
      <c r="B101" s="118">
        <v>45901</v>
      </c>
      <c r="C101">
        <v>9</v>
      </c>
      <c r="D101" t="s">
        <v>159</v>
      </c>
      <c r="E101" t="s">
        <v>759</v>
      </c>
      <c r="F101" t="s">
        <v>760</v>
      </c>
      <c r="G101" t="s">
        <v>402</v>
      </c>
      <c r="H101" t="s">
        <v>433</v>
      </c>
      <c r="I101" t="s">
        <v>218</v>
      </c>
      <c r="J101" t="s">
        <v>232</v>
      </c>
      <c r="K101" t="s">
        <v>234</v>
      </c>
      <c r="L101" t="s">
        <v>58</v>
      </c>
      <c r="M101">
        <v>1</v>
      </c>
      <c r="O101">
        <v>1.4783999999999999</v>
      </c>
      <c r="R101">
        <v>1.4783999999999999</v>
      </c>
      <c r="W101" t="s">
        <v>74</v>
      </c>
      <c r="X101" t="s">
        <v>386</v>
      </c>
      <c r="Y101" t="s">
        <v>842</v>
      </c>
    </row>
    <row r="102" spans="1:25" x14ac:dyDescent="0.3">
      <c r="A102">
        <v>39</v>
      </c>
      <c r="B102" s="118">
        <v>45901</v>
      </c>
      <c r="C102">
        <v>9</v>
      </c>
      <c r="D102" t="s">
        <v>159</v>
      </c>
      <c r="E102" t="s">
        <v>759</v>
      </c>
      <c r="F102" t="s">
        <v>760</v>
      </c>
      <c r="G102" t="s">
        <v>402</v>
      </c>
      <c r="H102" t="s">
        <v>429</v>
      </c>
      <c r="I102" t="s">
        <v>214</v>
      </c>
      <c r="J102" t="s">
        <v>228</v>
      </c>
      <c r="K102" t="s">
        <v>234</v>
      </c>
      <c r="L102" t="s">
        <v>58</v>
      </c>
      <c r="M102">
        <v>2</v>
      </c>
      <c r="O102">
        <v>1.2984</v>
      </c>
      <c r="R102">
        <v>2.5968</v>
      </c>
      <c r="W102" t="s">
        <v>74</v>
      </c>
      <c r="X102" t="s">
        <v>386</v>
      </c>
      <c r="Y102" t="s">
        <v>843</v>
      </c>
    </row>
    <row r="103" spans="1:25" x14ac:dyDescent="0.3">
      <c r="A103">
        <v>40</v>
      </c>
      <c r="B103" s="118">
        <v>45901</v>
      </c>
      <c r="C103">
        <v>9</v>
      </c>
      <c r="D103" t="s">
        <v>159</v>
      </c>
      <c r="E103" t="s">
        <v>759</v>
      </c>
      <c r="F103" t="s">
        <v>760</v>
      </c>
      <c r="G103" t="s">
        <v>402</v>
      </c>
      <c r="H103" t="s">
        <v>430</v>
      </c>
      <c r="I103" t="s">
        <v>215</v>
      </c>
      <c r="J103" t="s">
        <v>229</v>
      </c>
      <c r="K103" t="s">
        <v>234</v>
      </c>
      <c r="L103" t="s">
        <v>58</v>
      </c>
      <c r="M103">
        <v>1</v>
      </c>
      <c r="O103">
        <v>1.0104</v>
      </c>
      <c r="R103">
        <v>1.0104</v>
      </c>
      <c r="W103" t="s">
        <v>74</v>
      </c>
      <c r="X103" t="s">
        <v>386</v>
      </c>
      <c r="Y103" t="s">
        <v>844</v>
      </c>
    </row>
    <row r="104" spans="1:25" x14ac:dyDescent="0.3">
      <c r="A104">
        <v>41</v>
      </c>
      <c r="B104" s="118">
        <v>45901</v>
      </c>
      <c r="C104">
        <v>9</v>
      </c>
      <c r="D104" t="s">
        <v>159</v>
      </c>
      <c r="E104" t="s">
        <v>759</v>
      </c>
      <c r="F104" t="s">
        <v>760</v>
      </c>
      <c r="G104" t="s">
        <v>402</v>
      </c>
      <c r="H104" t="s">
        <v>435</v>
      </c>
      <c r="I104" t="s">
        <v>219</v>
      </c>
      <c r="J104" t="s">
        <v>233</v>
      </c>
      <c r="K104" t="s">
        <v>234</v>
      </c>
      <c r="L104" t="s">
        <v>58</v>
      </c>
      <c r="M104">
        <v>1</v>
      </c>
      <c r="O104">
        <v>1.0920000000000001</v>
      </c>
      <c r="R104">
        <v>1.0920000000000001</v>
      </c>
      <c r="W104" t="s">
        <v>74</v>
      </c>
      <c r="X104" t="s">
        <v>386</v>
      </c>
      <c r="Y104" t="s">
        <v>845</v>
      </c>
    </row>
    <row r="105" spans="1:25" x14ac:dyDescent="0.3">
      <c r="A105">
        <v>42</v>
      </c>
      <c r="B105" s="118">
        <v>45901</v>
      </c>
      <c r="C105">
        <v>9</v>
      </c>
      <c r="D105" t="s">
        <v>159</v>
      </c>
      <c r="E105" t="s">
        <v>759</v>
      </c>
      <c r="F105" t="s">
        <v>760</v>
      </c>
      <c r="G105" t="s">
        <v>402</v>
      </c>
      <c r="H105" t="s">
        <v>436</v>
      </c>
      <c r="I105" t="s">
        <v>220</v>
      </c>
      <c r="J105" t="s">
        <v>224</v>
      </c>
      <c r="K105" t="s">
        <v>234</v>
      </c>
      <c r="L105" t="s">
        <v>58</v>
      </c>
      <c r="M105">
        <v>1</v>
      </c>
      <c r="O105">
        <v>1.3824000000000001</v>
      </c>
      <c r="R105">
        <v>1.3824000000000001</v>
      </c>
      <c r="W105" t="s">
        <v>74</v>
      </c>
      <c r="X105" t="s">
        <v>386</v>
      </c>
      <c r="Y105" t="s">
        <v>846</v>
      </c>
    </row>
    <row r="106" spans="1:25" x14ac:dyDescent="0.3">
      <c r="A106">
        <v>43</v>
      </c>
      <c r="B106" s="118">
        <v>45901</v>
      </c>
      <c r="C106">
        <v>9</v>
      </c>
      <c r="D106" t="s">
        <v>159</v>
      </c>
      <c r="E106" t="s">
        <v>759</v>
      </c>
      <c r="F106" t="s">
        <v>760</v>
      </c>
      <c r="G106" t="s">
        <v>402</v>
      </c>
      <c r="H106" t="s">
        <v>437</v>
      </c>
      <c r="I106" t="s">
        <v>221</v>
      </c>
      <c r="J106" t="s">
        <v>225</v>
      </c>
      <c r="K106" t="s">
        <v>234</v>
      </c>
      <c r="L106" t="s">
        <v>58</v>
      </c>
      <c r="M106">
        <v>1</v>
      </c>
      <c r="O106">
        <v>1.9079999999999999</v>
      </c>
      <c r="R106">
        <v>1.9079999999999999</v>
      </c>
      <c r="W106" t="s">
        <v>74</v>
      </c>
      <c r="X106" t="s">
        <v>386</v>
      </c>
      <c r="Y106" t="s">
        <v>847</v>
      </c>
    </row>
    <row r="107" spans="1:25" x14ac:dyDescent="0.3">
      <c r="A107">
        <v>44</v>
      </c>
      <c r="B107" s="118">
        <v>45901</v>
      </c>
      <c r="C107">
        <v>9</v>
      </c>
      <c r="D107" t="s">
        <v>159</v>
      </c>
      <c r="E107" t="s">
        <v>759</v>
      </c>
      <c r="F107" t="s">
        <v>760</v>
      </c>
      <c r="G107" t="s">
        <v>402</v>
      </c>
      <c r="H107" t="s">
        <v>439</v>
      </c>
      <c r="I107" t="s">
        <v>223</v>
      </c>
      <c r="J107" t="s">
        <v>345</v>
      </c>
      <c r="K107" t="s">
        <v>234</v>
      </c>
      <c r="L107" t="s">
        <v>58</v>
      </c>
      <c r="M107">
        <v>1</v>
      </c>
      <c r="O107">
        <v>1.68</v>
      </c>
      <c r="R107">
        <v>1.68</v>
      </c>
      <c r="W107" t="s">
        <v>74</v>
      </c>
      <c r="X107" t="s">
        <v>386</v>
      </c>
      <c r="Y107" t="s">
        <v>848</v>
      </c>
    </row>
    <row r="108" spans="1:25" x14ac:dyDescent="0.3">
      <c r="A108">
        <v>45</v>
      </c>
      <c r="B108" s="118">
        <v>45901</v>
      </c>
      <c r="C108">
        <v>9</v>
      </c>
      <c r="D108" t="s">
        <v>159</v>
      </c>
      <c r="E108" t="s">
        <v>759</v>
      </c>
      <c r="F108" t="s">
        <v>760</v>
      </c>
      <c r="G108" t="s">
        <v>402</v>
      </c>
      <c r="H108" t="s">
        <v>640</v>
      </c>
      <c r="I108" t="s">
        <v>633</v>
      </c>
      <c r="J108" t="s">
        <v>642</v>
      </c>
      <c r="K108" t="s">
        <v>234</v>
      </c>
      <c r="L108" t="s">
        <v>58</v>
      </c>
      <c r="M108">
        <v>1</v>
      </c>
      <c r="O108">
        <v>1.6</v>
      </c>
      <c r="R108">
        <v>1.6</v>
      </c>
      <c r="W108" t="s">
        <v>74</v>
      </c>
      <c r="X108" t="s">
        <v>386</v>
      </c>
      <c r="Y108" t="s">
        <v>849</v>
      </c>
    </row>
    <row r="109" spans="1:25" x14ac:dyDescent="0.3">
      <c r="A109">
        <v>46</v>
      </c>
      <c r="B109" s="118">
        <v>45901</v>
      </c>
      <c r="C109">
        <v>9</v>
      </c>
      <c r="D109" t="s">
        <v>159</v>
      </c>
      <c r="E109" t="s">
        <v>759</v>
      </c>
      <c r="F109" t="s">
        <v>760</v>
      </c>
      <c r="G109" t="s">
        <v>402</v>
      </c>
      <c r="H109" t="s">
        <v>641</v>
      </c>
      <c r="I109" t="s">
        <v>634</v>
      </c>
      <c r="J109" t="s">
        <v>635</v>
      </c>
      <c r="K109" t="s">
        <v>234</v>
      </c>
      <c r="L109" t="s">
        <v>58</v>
      </c>
      <c r="M109">
        <v>1</v>
      </c>
      <c r="O109">
        <v>1.6</v>
      </c>
      <c r="R109">
        <v>1.6</v>
      </c>
      <c r="W109" t="s">
        <v>74</v>
      </c>
      <c r="X109" t="s">
        <v>386</v>
      </c>
      <c r="Y109" t="s">
        <v>850</v>
      </c>
    </row>
    <row r="110" spans="1:25" x14ac:dyDescent="0.3">
      <c r="A110">
        <v>47</v>
      </c>
      <c r="B110" s="118">
        <v>45901</v>
      </c>
      <c r="C110">
        <v>9</v>
      </c>
      <c r="D110" t="s">
        <v>159</v>
      </c>
      <c r="E110" t="s">
        <v>761</v>
      </c>
      <c r="F110" t="s">
        <v>762</v>
      </c>
      <c r="G110" t="s">
        <v>528</v>
      </c>
      <c r="H110" t="s">
        <v>610</v>
      </c>
      <c r="I110" t="s">
        <v>602</v>
      </c>
      <c r="J110" t="s">
        <v>606</v>
      </c>
      <c r="K110" t="s">
        <v>614</v>
      </c>
      <c r="L110" t="s">
        <v>58</v>
      </c>
      <c r="M110">
        <v>1</v>
      </c>
      <c r="O110">
        <v>1.5</v>
      </c>
      <c r="R110">
        <v>1.5</v>
      </c>
      <c r="W110" t="s">
        <v>74</v>
      </c>
      <c r="X110" t="s">
        <v>389</v>
      </c>
      <c r="Y110" t="s">
        <v>851</v>
      </c>
    </row>
    <row r="111" spans="1:25" x14ac:dyDescent="0.3">
      <c r="A111">
        <v>48</v>
      </c>
      <c r="B111" s="118">
        <v>45901</v>
      </c>
      <c r="C111">
        <v>9</v>
      </c>
      <c r="D111" t="s">
        <v>159</v>
      </c>
      <c r="E111" t="s">
        <v>761</v>
      </c>
      <c r="F111" t="s">
        <v>762</v>
      </c>
      <c r="G111" t="s">
        <v>528</v>
      </c>
      <c r="H111" t="s">
        <v>611</v>
      </c>
      <c r="I111" t="s">
        <v>603</v>
      </c>
      <c r="J111" t="s">
        <v>607</v>
      </c>
      <c r="K111" t="s">
        <v>614</v>
      </c>
      <c r="L111" t="s">
        <v>58</v>
      </c>
      <c r="M111">
        <v>1</v>
      </c>
      <c r="O111">
        <v>1.5</v>
      </c>
      <c r="R111">
        <v>1.5</v>
      </c>
      <c r="W111" t="s">
        <v>74</v>
      </c>
      <c r="X111" t="s">
        <v>389</v>
      </c>
      <c r="Y111" t="s">
        <v>852</v>
      </c>
    </row>
    <row r="112" spans="1:25" x14ac:dyDescent="0.3">
      <c r="A112">
        <v>49</v>
      </c>
      <c r="B112" s="118">
        <v>45901</v>
      </c>
      <c r="C112">
        <v>9</v>
      </c>
      <c r="D112" t="s">
        <v>159</v>
      </c>
      <c r="E112" t="s">
        <v>761</v>
      </c>
      <c r="F112" t="s">
        <v>762</v>
      </c>
      <c r="G112" t="s">
        <v>528</v>
      </c>
      <c r="H112" t="s">
        <v>612</v>
      </c>
      <c r="I112" t="s">
        <v>604</v>
      </c>
      <c r="J112" t="s">
        <v>608</v>
      </c>
      <c r="K112" t="s">
        <v>614</v>
      </c>
      <c r="L112" t="s">
        <v>58</v>
      </c>
      <c r="M112">
        <v>1</v>
      </c>
      <c r="O112">
        <v>1.5</v>
      </c>
      <c r="R112">
        <v>1.5</v>
      </c>
      <c r="W112" t="s">
        <v>74</v>
      </c>
      <c r="X112" t="s">
        <v>389</v>
      </c>
      <c r="Y112" t="s">
        <v>853</v>
      </c>
    </row>
    <row r="113" spans="1:25" x14ac:dyDescent="0.3">
      <c r="A113">
        <v>50</v>
      </c>
      <c r="B113" s="118">
        <v>45901</v>
      </c>
      <c r="C113">
        <v>9</v>
      </c>
      <c r="D113" t="s">
        <v>159</v>
      </c>
      <c r="E113" t="s">
        <v>761</v>
      </c>
      <c r="F113" t="s">
        <v>762</v>
      </c>
      <c r="G113" t="s">
        <v>528</v>
      </c>
      <c r="H113" t="s">
        <v>613</v>
      </c>
      <c r="I113" t="s">
        <v>605</v>
      </c>
      <c r="J113" t="s">
        <v>609</v>
      </c>
      <c r="K113" t="s">
        <v>614</v>
      </c>
      <c r="L113" t="s">
        <v>58</v>
      </c>
      <c r="M113">
        <v>1</v>
      </c>
      <c r="O113">
        <v>1.5</v>
      </c>
      <c r="R113">
        <v>1.5</v>
      </c>
      <c r="W113" t="s">
        <v>74</v>
      </c>
      <c r="X113" t="s">
        <v>389</v>
      </c>
      <c r="Y113" t="s">
        <v>854</v>
      </c>
    </row>
    <row r="114" spans="1:25" x14ac:dyDescent="0.3">
      <c r="A114">
        <v>51</v>
      </c>
      <c r="B114" s="118">
        <v>45901</v>
      </c>
      <c r="C114">
        <v>9</v>
      </c>
      <c r="D114" t="s">
        <v>159</v>
      </c>
      <c r="E114" t="s">
        <v>761</v>
      </c>
      <c r="F114" t="s">
        <v>762</v>
      </c>
      <c r="G114" t="s">
        <v>528</v>
      </c>
      <c r="H114" t="s">
        <v>631</v>
      </c>
      <c r="I114" t="s">
        <v>615</v>
      </c>
      <c r="J114" t="s">
        <v>619</v>
      </c>
      <c r="K114" t="s">
        <v>638</v>
      </c>
      <c r="L114" t="s">
        <v>637</v>
      </c>
      <c r="M114">
        <v>2</v>
      </c>
      <c r="O114">
        <v>1.21</v>
      </c>
      <c r="R114">
        <v>2.42</v>
      </c>
      <c r="W114" t="s">
        <v>74</v>
      </c>
      <c r="X114" t="s">
        <v>636</v>
      </c>
      <c r="Y114" t="s">
        <v>855</v>
      </c>
    </row>
    <row r="115" spans="1:25" x14ac:dyDescent="0.3">
      <c r="A115">
        <v>52</v>
      </c>
      <c r="B115" s="118">
        <v>45901</v>
      </c>
      <c r="C115">
        <v>9</v>
      </c>
      <c r="D115" t="s">
        <v>159</v>
      </c>
      <c r="E115" t="s">
        <v>761</v>
      </c>
      <c r="F115" t="s">
        <v>762</v>
      </c>
      <c r="G115" t="s">
        <v>528</v>
      </c>
      <c r="H115" t="s">
        <v>632</v>
      </c>
      <c r="I115" t="s">
        <v>616</v>
      </c>
      <c r="J115" t="s">
        <v>622</v>
      </c>
      <c r="K115" t="s">
        <v>639</v>
      </c>
      <c r="L115" t="s">
        <v>637</v>
      </c>
      <c r="M115">
        <v>2</v>
      </c>
      <c r="O115">
        <v>1.21</v>
      </c>
      <c r="R115">
        <v>2.42</v>
      </c>
      <c r="W115" t="s">
        <v>74</v>
      </c>
      <c r="X115" t="s">
        <v>636</v>
      </c>
      <c r="Y115" t="s">
        <v>856</v>
      </c>
    </row>
    <row r="116" spans="1:25" x14ac:dyDescent="0.3">
      <c r="A116">
        <v>53</v>
      </c>
      <c r="B116" s="118">
        <v>45901</v>
      </c>
      <c r="C116">
        <v>9</v>
      </c>
      <c r="D116" t="s">
        <v>159</v>
      </c>
      <c r="E116" t="s">
        <v>763</v>
      </c>
      <c r="F116" t="s">
        <v>764</v>
      </c>
      <c r="G116" t="s">
        <v>528</v>
      </c>
      <c r="H116" t="s">
        <v>426</v>
      </c>
      <c r="I116" t="s">
        <v>211</v>
      </c>
      <c r="J116" t="s">
        <v>226</v>
      </c>
      <c r="K116" t="s">
        <v>234</v>
      </c>
      <c r="L116" t="s">
        <v>58</v>
      </c>
      <c r="M116">
        <v>2</v>
      </c>
      <c r="O116">
        <v>1.6679999999999999</v>
      </c>
      <c r="R116">
        <v>3.3359999999999999</v>
      </c>
      <c r="W116" t="s">
        <v>74</v>
      </c>
      <c r="X116" t="s">
        <v>386</v>
      </c>
      <c r="Y116" t="s">
        <v>857</v>
      </c>
    </row>
    <row r="117" spans="1:25" x14ac:dyDescent="0.3">
      <c r="A117">
        <v>54</v>
      </c>
      <c r="B117" s="118">
        <v>45901</v>
      </c>
      <c r="C117">
        <v>9</v>
      </c>
      <c r="D117" t="s">
        <v>159</v>
      </c>
      <c r="E117" t="s">
        <v>763</v>
      </c>
      <c r="F117" t="s">
        <v>764</v>
      </c>
      <c r="G117" t="s">
        <v>528</v>
      </c>
      <c r="H117" t="s">
        <v>427</v>
      </c>
      <c r="I117" t="s">
        <v>212</v>
      </c>
      <c r="J117" t="s">
        <v>227</v>
      </c>
      <c r="K117" t="s">
        <v>234</v>
      </c>
      <c r="L117" t="s">
        <v>58</v>
      </c>
      <c r="M117">
        <v>2</v>
      </c>
      <c r="O117">
        <v>1.2023999999999999</v>
      </c>
      <c r="R117">
        <v>2.4047999999999998</v>
      </c>
      <c r="W117" t="s">
        <v>74</v>
      </c>
      <c r="X117" t="s">
        <v>386</v>
      </c>
      <c r="Y117" t="s">
        <v>858</v>
      </c>
    </row>
    <row r="118" spans="1:25" x14ac:dyDescent="0.3">
      <c r="A118">
        <v>55</v>
      </c>
      <c r="B118" s="118">
        <v>45901</v>
      </c>
      <c r="C118">
        <v>9</v>
      </c>
      <c r="D118" t="s">
        <v>159</v>
      </c>
      <c r="E118" t="s">
        <v>763</v>
      </c>
      <c r="F118" t="s">
        <v>764</v>
      </c>
      <c r="G118" t="s">
        <v>528</v>
      </c>
      <c r="H118" t="s">
        <v>433</v>
      </c>
      <c r="I118" t="s">
        <v>218</v>
      </c>
      <c r="J118" t="s">
        <v>232</v>
      </c>
      <c r="K118" t="s">
        <v>234</v>
      </c>
      <c r="L118" t="s">
        <v>58</v>
      </c>
      <c r="M118">
        <v>1</v>
      </c>
      <c r="O118">
        <v>1.4783999999999999</v>
      </c>
      <c r="R118">
        <v>1.4783999999999999</v>
      </c>
      <c r="W118" t="s">
        <v>74</v>
      </c>
      <c r="X118" t="s">
        <v>386</v>
      </c>
      <c r="Y118" t="s">
        <v>859</v>
      </c>
    </row>
    <row r="119" spans="1:25" x14ac:dyDescent="0.3">
      <c r="A119">
        <v>56</v>
      </c>
      <c r="B119" s="118">
        <v>45901</v>
      </c>
      <c r="C119">
        <v>9</v>
      </c>
      <c r="D119" t="s">
        <v>159</v>
      </c>
      <c r="E119" t="s">
        <v>763</v>
      </c>
      <c r="F119" t="s">
        <v>764</v>
      </c>
      <c r="G119" t="s">
        <v>528</v>
      </c>
      <c r="H119" t="s">
        <v>429</v>
      </c>
      <c r="I119" t="s">
        <v>214</v>
      </c>
      <c r="J119" t="s">
        <v>228</v>
      </c>
      <c r="K119" t="s">
        <v>234</v>
      </c>
      <c r="L119" t="s">
        <v>58</v>
      </c>
      <c r="M119">
        <v>2</v>
      </c>
      <c r="O119">
        <v>1.2984</v>
      </c>
      <c r="R119">
        <v>2.5968</v>
      </c>
      <c r="W119" t="s">
        <v>74</v>
      </c>
      <c r="X119" t="s">
        <v>386</v>
      </c>
      <c r="Y119" t="s">
        <v>860</v>
      </c>
    </row>
    <row r="120" spans="1:25" x14ac:dyDescent="0.3">
      <c r="A120">
        <v>57</v>
      </c>
      <c r="B120" s="118">
        <v>45901</v>
      </c>
      <c r="C120">
        <v>9</v>
      </c>
      <c r="D120" t="s">
        <v>159</v>
      </c>
      <c r="E120" t="s">
        <v>763</v>
      </c>
      <c r="F120" t="s">
        <v>764</v>
      </c>
      <c r="G120" t="s">
        <v>528</v>
      </c>
      <c r="H120" t="s">
        <v>430</v>
      </c>
      <c r="I120" t="s">
        <v>215</v>
      </c>
      <c r="J120" t="s">
        <v>229</v>
      </c>
      <c r="K120" t="s">
        <v>234</v>
      </c>
      <c r="L120" t="s">
        <v>58</v>
      </c>
      <c r="M120">
        <v>1</v>
      </c>
      <c r="O120">
        <v>1.0104</v>
      </c>
      <c r="R120">
        <v>1.0104</v>
      </c>
      <c r="W120" t="s">
        <v>74</v>
      </c>
      <c r="X120" t="s">
        <v>386</v>
      </c>
      <c r="Y120" t="s">
        <v>861</v>
      </c>
    </row>
    <row r="121" spans="1:25" x14ac:dyDescent="0.3">
      <c r="A121">
        <v>58</v>
      </c>
      <c r="B121" s="118">
        <v>45901</v>
      </c>
      <c r="C121">
        <v>9</v>
      </c>
      <c r="D121" t="s">
        <v>159</v>
      </c>
      <c r="E121" t="s">
        <v>763</v>
      </c>
      <c r="F121" t="s">
        <v>764</v>
      </c>
      <c r="G121" t="s">
        <v>528</v>
      </c>
      <c r="H121" t="s">
        <v>435</v>
      </c>
      <c r="I121" t="s">
        <v>219</v>
      </c>
      <c r="J121" t="s">
        <v>233</v>
      </c>
      <c r="K121" t="s">
        <v>234</v>
      </c>
      <c r="L121" t="s">
        <v>58</v>
      </c>
      <c r="M121">
        <v>1</v>
      </c>
      <c r="O121">
        <v>1.0920000000000001</v>
      </c>
      <c r="R121">
        <v>1.0920000000000001</v>
      </c>
      <c r="W121" t="s">
        <v>74</v>
      </c>
      <c r="X121" t="s">
        <v>386</v>
      </c>
      <c r="Y121" t="s">
        <v>862</v>
      </c>
    </row>
    <row r="122" spans="1:25" x14ac:dyDescent="0.3">
      <c r="A122">
        <v>59</v>
      </c>
      <c r="B122" s="118">
        <v>45901</v>
      </c>
      <c r="C122">
        <v>9</v>
      </c>
      <c r="D122" t="s">
        <v>159</v>
      </c>
      <c r="E122" t="s">
        <v>763</v>
      </c>
      <c r="F122" t="s">
        <v>764</v>
      </c>
      <c r="G122" t="s">
        <v>528</v>
      </c>
      <c r="H122" t="s">
        <v>436</v>
      </c>
      <c r="I122" t="s">
        <v>220</v>
      </c>
      <c r="J122" t="s">
        <v>224</v>
      </c>
      <c r="K122" t="s">
        <v>234</v>
      </c>
      <c r="L122" t="s">
        <v>58</v>
      </c>
      <c r="M122">
        <v>2</v>
      </c>
      <c r="O122">
        <v>1.3824000000000001</v>
      </c>
      <c r="R122">
        <v>2.7648000000000001</v>
      </c>
      <c r="W122" t="s">
        <v>74</v>
      </c>
      <c r="X122" t="s">
        <v>386</v>
      </c>
      <c r="Y122" t="s">
        <v>863</v>
      </c>
    </row>
    <row r="123" spans="1:25" x14ac:dyDescent="0.3">
      <c r="A123">
        <v>60</v>
      </c>
      <c r="B123" s="118">
        <v>45901</v>
      </c>
      <c r="C123">
        <v>9</v>
      </c>
      <c r="D123" t="s">
        <v>159</v>
      </c>
      <c r="E123" t="s">
        <v>763</v>
      </c>
      <c r="F123" t="s">
        <v>764</v>
      </c>
      <c r="G123" t="s">
        <v>528</v>
      </c>
      <c r="H123" t="s">
        <v>437</v>
      </c>
      <c r="I123" t="s">
        <v>221</v>
      </c>
      <c r="J123" t="s">
        <v>225</v>
      </c>
      <c r="K123" t="s">
        <v>234</v>
      </c>
      <c r="L123" t="s">
        <v>58</v>
      </c>
      <c r="M123">
        <v>2</v>
      </c>
      <c r="O123">
        <v>1.9079999999999999</v>
      </c>
      <c r="R123">
        <v>3.8159999999999998</v>
      </c>
      <c r="W123" t="s">
        <v>74</v>
      </c>
      <c r="X123" t="s">
        <v>386</v>
      </c>
      <c r="Y123" t="s">
        <v>864</v>
      </c>
    </row>
    <row r="124" spans="1:25" x14ac:dyDescent="0.3">
      <c r="A124">
        <v>61</v>
      </c>
      <c r="B124" s="118">
        <v>45901</v>
      </c>
      <c r="C124">
        <v>9</v>
      </c>
      <c r="D124" t="s">
        <v>159</v>
      </c>
      <c r="E124" t="s">
        <v>763</v>
      </c>
      <c r="F124" t="s">
        <v>764</v>
      </c>
      <c r="G124" t="s">
        <v>528</v>
      </c>
      <c r="H124" t="s">
        <v>439</v>
      </c>
      <c r="I124" t="s">
        <v>223</v>
      </c>
      <c r="J124" t="s">
        <v>345</v>
      </c>
      <c r="K124" t="s">
        <v>234</v>
      </c>
      <c r="L124" t="s">
        <v>58</v>
      </c>
      <c r="M124">
        <v>1</v>
      </c>
      <c r="O124">
        <v>1.68</v>
      </c>
      <c r="R124">
        <v>1.68</v>
      </c>
      <c r="W124" t="s">
        <v>74</v>
      </c>
      <c r="X124" t="s">
        <v>386</v>
      </c>
      <c r="Y124" t="s">
        <v>865</v>
      </c>
    </row>
    <row r="125" spans="1:25" x14ac:dyDescent="0.3">
      <c r="A125">
        <v>62</v>
      </c>
      <c r="B125" s="118">
        <v>45901</v>
      </c>
      <c r="C125">
        <v>9</v>
      </c>
      <c r="D125" t="s">
        <v>159</v>
      </c>
      <c r="E125" t="s">
        <v>763</v>
      </c>
      <c r="F125" t="s">
        <v>764</v>
      </c>
      <c r="G125" t="s">
        <v>528</v>
      </c>
      <c r="H125" t="s">
        <v>640</v>
      </c>
      <c r="I125" t="s">
        <v>633</v>
      </c>
      <c r="J125" t="s">
        <v>642</v>
      </c>
      <c r="K125" t="s">
        <v>234</v>
      </c>
      <c r="L125" t="s">
        <v>58</v>
      </c>
      <c r="M125">
        <v>1</v>
      </c>
      <c r="O125">
        <v>1.6</v>
      </c>
      <c r="R125">
        <v>1.6</v>
      </c>
      <c r="W125" t="s">
        <v>74</v>
      </c>
      <c r="X125" t="s">
        <v>386</v>
      </c>
      <c r="Y125" t="s">
        <v>866</v>
      </c>
    </row>
    <row r="126" spans="1:25" x14ac:dyDescent="0.3">
      <c r="A126">
        <v>63</v>
      </c>
      <c r="B126" s="118">
        <v>45901</v>
      </c>
      <c r="C126">
        <v>9</v>
      </c>
      <c r="D126" t="s">
        <v>159</v>
      </c>
      <c r="E126" t="s">
        <v>763</v>
      </c>
      <c r="F126" t="s">
        <v>764</v>
      </c>
      <c r="G126" t="s">
        <v>528</v>
      </c>
      <c r="H126" t="s">
        <v>641</v>
      </c>
      <c r="I126" t="s">
        <v>634</v>
      </c>
      <c r="J126" t="s">
        <v>635</v>
      </c>
      <c r="K126" t="s">
        <v>234</v>
      </c>
      <c r="L126" t="s">
        <v>58</v>
      </c>
      <c r="M126">
        <v>1</v>
      </c>
      <c r="O126">
        <v>1.6</v>
      </c>
      <c r="R126">
        <v>1.6</v>
      </c>
      <c r="W126" t="s">
        <v>74</v>
      </c>
      <c r="X126" t="s">
        <v>386</v>
      </c>
      <c r="Y126" t="s">
        <v>867</v>
      </c>
    </row>
    <row r="127" spans="1:25" x14ac:dyDescent="0.3">
      <c r="A127">
        <v>64</v>
      </c>
      <c r="B127" s="118">
        <v>45901</v>
      </c>
      <c r="C127">
        <v>9</v>
      </c>
      <c r="D127" t="s">
        <v>159</v>
      </c>
      <c r="E127" t="s">
        <v>763</v>
      </c>
      <c r="F127" t="s">
        <v>764</v>
      </c>
      <c r="G127" t="s">
        <v>528</v>
      </c>
      <c r="H127" t="s">
        <v>489</v>
      </c>
      <c r="I127" t="s">
        <v>64</v>
      </c>
      <c r="J127" t="s">
        <v>68</v>
      </c>
      <c r="K127" t="s">
        <v>33</v>
      </c>
      <c r="L127" t="s">
        <v>33</v>
      </c>
      <c r="M127">
        <v>5</v>
      </c>
      <c r="O127">
        <v>3.12</v>
      </c>
      <c r="R127">
        <v>15.6</v>
      </c>
      <c r="W127" t="s">
        <v>74</v>
      </c>
      <c r="X127" t="s">
        <v>77</v>
      </c>
      <c r="Y127" t="s">
        <v>868</v>
      </c>
    </row>
    <row r="128" spans="1:25" x14ac:dyDescent="0.3">
      <c r="A128">
        <v>65</v>
      </c>
      <c r="B128" s="118">
        <v>45901</v>
      </c>
      <c r="C128">
        <v>9</v>
      </c>
      <c r="D128" t="s">
        <v>159</v>
      </c>
      <c r="E128" t="s">
        <v>765</v>
      </c>
      <c r="F128" t="s">
        <v>766</v>
      </c>
      <c r="G128" t="s">
        <v>578</v>
      </c>
      <c r="H128" t="s">
        <v>610</v>
      </c>
      <c r="I128" t="s">
        <v>602</v>
      </c>
      <c r="J128" t="s">
        <v>606</v>
      </c>
      <c r="K128" t="s">
        <v>614</v>
      </c>
      <c r="L128" t="s">
        <v>58</v>
      </c>
      <c r="M128">
        <v>1</v>
      </c>
      <c r="O128">
        <v>1.5</v>
      </c>
      <c r="R128">
        <v>1.5</v>
      </c>
      <c r="W128" t="s">
        <v>74</v>
      </c>
      <c r="X128" t="s">
        <v>389</v>
      </c>
      <c r="Y128" t="s">
        <v>869</v>
      </c>
    </row>
    <row r="129" spans="1:25" x14ac:dyDescent="0.3">
      <c r="A129">
        <v>66</v>
      </c>
      <c r="B129" s="118">
        <v>45901</v>
      </c>
      <c r="C129">
        <v>9</v>
      </c>
      <c r="D129" t="s">
        <v>159</v>
      </c>
      <c r="E129" t="s">
        <v>765</v>
      </c>
      <c r="F129" t="s">
        <v>766</v>
      </c>
      <c r="G129" t="s">
        <v>578</v>
      </c>
      <c r="H129" t="s">
        <v>611</v>
      </c>
      <c r="I129" t="s">
        <v>603</v>
      </c>
      <c r="J129" t="s">
        <v>607</v>
      </c>
      <c r="K129" t="s">
        <v>614</v>
      </c>
      <c r="L129" t="s">
        <v>58</v>
      </c>
      <c r="M129">
        <v>1</v>
      </c>
      <c r="O129">
        <v>1.5</v>
      </c>
      <c r="R129">
        <v>1.5</v>
      </c>
      <c r="W129" t="s">
        <v>74</v>
      </c>
      <c r="X129" t="s">
        <v>389</v>
      </c>
      <c r="Y129" t="s">
        <v>870</v>
      </c>
    </row>
    <row r="130" spans="1:25" x14ac:dyDescent="0.3">
      <c r="A130">
        <v>67</v>
      </c>
      <c r="B130" s="118">
        <v>45901</v>
      </c>
      <c r="C130">
        <v>9</v>
      </c>
      <c r="D130" t="s">
        <v>159</v>
      </c>
      <c r="E130" t="s">
        <v>765</v>
      </c>
      <c r="F130" t="s">
        <v>766</v>
      </c>
      <c r="G130" t="s">
        <v>578</v>
      </c>
      <c r="H130" t="s">
        <v>612</v>
      </c>
      <c r="I130" t="s">
        <v>604</v>
      </c>
      <c r="J130" t="s">
        <v>608</v>
      </c>
      <c r="K130" t="s">
        <v>614</v>
      </c>
      <c r="L130" t="s">
        <v>58</v>
      </c>
      <c r="M130">
        <v>1</v>
      </c>
      <c r="O130">
        <v>1.5</v>
      </c>
      <c r="R130">
        <v>1.5</v>
      </c>
      <c r="W130" t="s">
        <v>74</v>
      </c>
      <c r="X130" t="s">
        <v>389</v>
      </c>
      <c r="Y130" t="s">
        <v>871</v>
      </c>
    </row>
    <row r="131" spans="1:25" x14ac:dyDescent="0.3">
      <c r="A131">
        <v>68</v>
      </c>
      <c r="B131" s="118">
        <v>45901</v>
      </c>
      <c r="C131">
        <v>9</v>
      </c>
      <c r="D131" t="s">
        <v>159</v>
      </c>
      <c r="E131" t="s">
        <v>765</v>
      </c>
      <c r="F131" t="s">
        <v>766</v>
      </c>
      <c r="G131" t="s">
        <v>578</v>
      </c>
      <c r="H131" t="s">
        <v>613</v>
      </c>
      <c r="I131" t="s">
        <v>605</v>
      </c>
      <c r="J131" t="s">
        <v>609</v>
      </c>
      <c r="K131" t="s">
        <v>614</v>
      </c>
      <c r="L131" t="s">
        <v>58</v>
      </c>
      <c r="M131">
        <v>1</v>
      </c>
      <c r="O131">
        <v>1.5</v>
      </c>
      <c r="R131">
        <v>1.5</v>
      </c>
      <c r="W131" t="s">
        <v>74</v>
      </c>
      <c r="X131" t="s">
        <v>389</v>
      </c>
      <c r="Y131" t="s">
        <v>872</v>
      </c>
    </row>
    <row r="132" spans="1:25" x14ac:dyDescent="0.3">
      <c r="A132">
        <v>69</v>
      </c>
      <c r="B132" s="118">
        <v>45901</v>
      </c>
      <c r="C132">
        <v>9</v>
      </c>
      <c r="D132" t="s">
        <v>159</v>
      </c>
      <c r="E132" t="s">
        <v>765</v>
      </c>
      <c r="F132" t="s">
        <v>766</v>
      </c>
      <c r="G132" t="s">
        <v>578</v>
      </c>
      <c r="H132" t="s">
        <v>631</v>
      </c>
      <c r="I132" t="s">
        <v>615</v>
      </c>
      <c r="J132" t="s">
        <v>619</v>
      </c>
      <c r="K132" t="s">
        <v>638</v>
      </c>
      <c r="L132" t="s">
        <v>637</v>
      </c>
      <c r="M132">
        <v>1</v>
      </c>
      <c r="O132">
        <v>1.21</v>
      </c>
      <c r="R132">
        <v>1.21</v>
      </c>
      <c r="W132" t="s">
        <v>74</v>
      </c>
      <c r="X132" t="s">
        <v>636</v>
      </c>
      <c r="Y132" t="s">
        <v>873</v>
      </c>
    </row>
    <row r="133" spans="1:25" x14ac:dyDescent="0.3">
      <c r="A133">
        <v>70</v>
      </c>
      <c r="B133" s="118">
        <v>45901</v>
      </c>
      <c r="C133">
        <v>9</v>
      </c>
      <c r="D133" t="s">
        <v>159</v>
      </c>
      <c r="E133" t="s">
        <v>765</v>
      </c>
      <c r="F133" t="s">
        <v>766</v>
      </c>
      <c r="G133" t="s">
        <v>578</v>
      </c>
      <c r="H133" t="s">
        <v>632</v>
      </c>
      <c r="I133" t="s">
        <v>616</v>
      </c>
      <c r="J133" t="s">
        <v>622</v>
      </c>
      <c r="K133" t="s">
        <v>639</v>
      </c>
      <c r="L133" t="s">
        <v>637</v>
      </c>
      <c r="M133">
        <v>1</v>
      </c>
      <c r="O133">
        <v>1.21</v>
      </c>
      <c r="R133">
        <v>1.21</v>
      </c>
      <c r="W133" t="s">
        <v>74</v>
      </c>
      <c r="X133" t="s">
        <v>636</v>
      </c>
      <c r="Y133" t="s">
        <v>874</v>
      </c>
    </row>
    <row r="134" spans="1:25" x14ac:dyDescent="0.3">
      <c r="A134">
        <v>71</v>
      </c>
      <c r="B134" s="118">
        <v>45901</v>
      </c>
      <c r="C134">
        <v>9</v>
      </c>
      <c r="D134" t="s">
        <v>159</v>
      </c>
      <c r="E134" t="s">
        <v>767</v>
      </c>
      <c r="F134" t="s">
        <v>768</v>
      </c>
      <c r="G134" t="s">
        <v>578</v>
      </c>
      <c r="H134" t="s">
        <v>426</v>
      </c>
      <c r="I134" t="s">
        <v>211</v>
      </c>
      <c r="J134" t="s">
        <v>226</v>
      </c>
      <c r="K134" t="s">
        <v>234</v>
      </c>
      <c r="L134" t="s">
        <v>58</v>
      </c>
      <c r="M134">
        <v>2</v>
      </c>
      <c r="O134">
        <v>1.6679999999999999</v>
      </c>
      <c r="R134">
        <v>3.3359999999999999</v>
      </c>
      <c r="W134" t="s">
        <v>74</v>
      </c>
      <c r="X134" t="s">
        <v>386</v>
      </c>
      <c r="Y134" t="s">
        <v>875</v>
      </c>
    </row>
    <row r="135" spans="1:25" x14ac:dyDescent="0.3">
      <c r="A135">
        <v>72</v>
      </c>
      <c r="B135" s="118">
        <v>45901</v>
      </c>
      <c r="C135">
        <v>9</v>
      </c>
      <c r="D135" t="s">
        <v>159</v>
      </c>
      <c r="E135" t="s">
        <v>767</v>
      </c>
      <c r="F135" t="s">
        <v>768</v>
      </c>
      <c r="G135" t="s">
        <v>578</v>
      </c>
      <c r="H135" t="s">
        <v>427</v>
      </c>
      <c r="I135" t="s">
        <v>212</v>
      </c>
      <c r="J135" t="s">
        <v>227</v>
      </c>
      <c r="K135" t="s">
        <v>234</v>
      </c>
      <c r="L135" t="s">
        <v>58</v>
      </c>
      <c r="M135">
        <v>2</v>
      </c>
      <c r="O135">
        <v>1.2023999999999999</v>
      </c>
      <c r="R135">
        <v>2.4047999999999998</v>
      </c>
      <c r="W135" t="s">
        <v>74</v>
      </c>
      <c r="X135" t="s">
        <v>386</v>
      </c>
      <c r="Y135" t="s">
        <v>876</v>
      </c>
    </row>
    <row r="136" spans="1:25" x14ac:dyDescent="0.3">
      <c r="A136">
        <v>73</v>
      </c>
      <c r="B136" s="118">
        <v>45901</v>
      </c>
      <c r="C136">
        <v>9</v>
      </c>
      <c r="D136" t="s">
        <v>159</v>
      </c>
      <c r="E136" t="s">
        <v>767</v>
      </c>
      <c r="F136" t="s">
        <v>768</v>
      </c>
      <c r="G136" t="s">
        <v>578</v>
      </c>
      <c r="H136" t="s">
        <v>433</v>
      </c>
      <c r="I136" t="s">
        <v>218</v>
      </c>
      <c r="J136" t="s">
        <v>232</v>
      </c>
      <c r="K136" t="s">
        <v>234</v>
      </c>
      <c r="L136" t="s">
        <v>58</v>
      </c>
      <c r="M136">
        <v>1</v>
      </c>
      <c r="O136">
        <v>1.4783999999999999</v>
      </c>
      <c r="R136">
        <v>1.4783999999999999</v>
      </c>
      <c r="W136" t="s">
        <v>74</v>
      </c>
      <c r="X136" t="s">
        <v>386</v>
      </c>
      <c r="Y136" t="s">
        <v>877</v>
      </c>
    </row>
    <row r="137" spans="1:25" x14ac:dyDescent="0.3">
      <c r="A137">
        <v>74</v>
      </c>
      <c r="B137" s="118">
        <v>45901</v>
      </c>
      <c r="C137">
        <v>9</v>
      </c>
      <c r="D137" t="s">
        <v>159</v>
      </c>
      <c r="E137" t="s">
        <v>767</v>
      </c>
      <c r="F137" t="s">
        <v>768</v>
      </c>
      <c r="G137" t="s">
        <v>578</v>
      </c>
      <c r="H137" t="s">
        <v>429</v>
      </c>
      <c r="I137" t="s">
        <v>214</v>
      </c>
      <c r="J137" t="s">
        <v>228</v>
      </c>
      <c r="K137" t="s">
        <v>234</v>
      </c>
      <c r="L137" t="s">
        <v>58</v>
      </c>
      <c r="M137">
        <v>2</v>
      </c>
      <c r="O137">
        <v>1.2984</v>
      </c>
      <c r="R137">
        <v>2.5968</v>
      </c>
      <c r="W137" t="s">
        <v>74</v>
      </c>
      <c r="X137" t="s">
        <v>386</v>
      </c>
      <c r="Y137" t="s">
        <v>878</v>
      </c>
    </row>
    <row r="138" spans="1:25" x14ac:dyDescent="0.3">
      <c r="A138">
        <v>75</v>
      </c>
      <c r="B138" s="118">
        <v>45901</v>
      </c>
      <c r="C138">
        <v>9</v>
      </c>
      <c r="D138" t="s">
        <v>159</v>
      </c>
      <c r="E138" t="s">
        <v>767</v>
      </c>
      <c r="F138" t="s">
        <v>768</v>
      </c>
      <c r="G138" t="s">
        <v>578</v>
      </c>
      <c r="H138" t="s">
        <v>430</v>
      </c>
      <c r="I138" t="s">
        <v>215</v>
      </c>
      <c r="J138" t="s">
        <v>229</v>
      </c>
      <c r="K138" t="s">
        <v>234</v>
      </c>
      <c r="L138" t="s">
        <v>58</v>
      </c>
      <c r="M138">
        <v>1</v>
      </c>
      <c r="O138">
        <v>1.0104</v>
      </c>
      <c r="R138">
        <v>1.0104</v>
      </c>
      <c r="W138" t="s">
        <v>74</v>
      </c>
      <c r="X138" t="s">
        <v>386</v>
      </c>
      <c r="Y138" t="s">
        <v>879</v>
      </c>
    </row>
    <row r="139" spans="1:25" x14ac:dyDescent="0.3">
      <c r="A139">
        <v>76</v>
      </c>
      <c r="B139" s="118">
        <v>45901</v>
      </c>
      <c r="C139">
        <v>9</v>
      </c>
      <c r="D139" t="s">
        <v>159</v>
      </c>
      <c r="E139" t="s">
        <v>767</v>
      </c>
      <c r="F139" t="s">
        <v>768</v>
      </c>
      <c r="G139" t="s">
        <v>578</v>
      </c>
      <c r="H139" t="s">
        <v>435</v>
      </c>
      <c r="I139" t="s">
        <v>219</v>
      </c>
      <c r="J139" t="s">
        <v>233</v>
      </c>
      <c r="K139" t="s">
        <v>234</v>
      </c>
      <c r="L139" t="s">
        <v>58</v>
      </c>
      <c r="M139">
        <v>1</v>
      </c>
      <c r="O139">
        <v>1.0920000000000001</v>
      </c>
      <c r="R139">
        <v>1.0920000000000001</v>
      </c>
      <c r="W139" t="s">
        <v>74</v>
      </c>
      <c r="X139" t="s">
        <v>386</v>
      </c>
      <c r="Y139" t="s">
        <v>880</v>
      </c>
    </row>
    <row r="140" spans="1:25" x14ac:dyDescent="0.3">
      <c r="A140">
        <v>77</v>
      </c>
      <c r="B140" s="118">
        <v>45901</v>
      </c>
      <c r="C140">
        <v>9</v>
      </c>
      <c r="D140" t="s">
        <v>159</v>
      </c>
      <c r="E140" t="s">
        <v>767</v>
      </c>
      <c r="F140" t="s">
        <v>768</v>
      </c>
      <c r="G140" t="s">
        <v>578</v>
      </c>
      <c r="H140" t="s">
        <v>436</v>
      </c>
      <c r="I140" t="s">
        <v>220</v>
      </c>
      <c r="J140" t="s">
        <v>224</v>
      </c>
      <c r="K140" t="s">
        <v>234</v>
      </c>
      <c r="L140" t="s">
        <v>58</v>
      </c>
      <c r="M140">
        <v>1</v>
      </c>
      <c r="O140">
        <v>1.3824000000000001</v>
      </c>
      <c r="R140">
        <v>1.3824000000000001</v>
      </c>
      <c r="W140" t="s">
        <v>74</v>
      </c>
      <c r="X140" t="s">
        <v>386</v>
      </c>
      <c r="Y140" t="s">
        <v>881</v>
      </c>
    </row>
    <row r="141" spans="1:25" x14ac:dyDescent="0.3">
      <c r="A141">
        <v>78</v>
      </c>
      <c r="B141" s="118">
        <v>45901</v>
      </c>
      <c r="C141">
        <v>9</v>
      </c>
      <c r="D141" t="s">
        <v>159</v>
      </c>
      <c r="E141" t="s">
        <v>767</v>
      </c>
      <c r="F141" t="s">
        <v>768</v>
      </c>
      <c r="G141" t="s">
        <v>578</v>
      </c>
      <c r="H141" t="s">
        <v>437</v>
      </c>
      <c r="I141" t="s">
        <v>221</v>
      </c>
      <c r="J141" t="s">
        <v>225</v>
      </c>
      <c r="K141" t="s">
        <v>234</v>
      </c>
      <c r="L141" t="s">
        <v>58</v>
      </c>
      <c r="M141">
        <v>2</v>
      </c>
      <c r="O141">
        <v>1.9079999999999999</v>
      </c>
      <c r="R141">
        <v>3.8159999999999998</v>
      </c>
      <c r="W141" t="s">
        <v>74</v>
      </c>
      <c r="X141" t="s">
        <v>386</v>
      </c>
      <c r="Y141" t="s">
        <v>882</v>
      </c>
    </row>
    <row r="142" spans="1:25" x14ac:dyDescent="0.3">
      <c r="A142">
        <v>79</v>
      </c>
      <c r="B142" s="118">
        <v>45901</v>
      </c>
      <c r="C142">
        <v>9</v>
      </c>
      <c r="D142" t="s">
        <v>159</v>
      </c>
      <c r="E142" t="s">
        <v>767</v>
      </c>
      <c r="F142" t="s">
        <v>768</v>
      </c>
      <c r="G142" t="s">
        <v>578</v>
      </c>
      <c r="H142" t="s">
        <v>439</v>
      </c>
      <c r="I142" t="s">
        <v>223</v>
      </c>
      <c r="J142" t="s">
        <v>345</v>
      </c>
      <c r="K142" t="s">
        <v>234</v>
      </c>
      <c r="L142" t="s">
        <v>58</v>
      </c>
      <c r="M142">
        <v>1</v>
      </c>
      <c r="O142">
        <v>1.68</v>
      </c>
      <c r="R142">
        <v>1.68</v>
      </c>
      <c r="W142" t="s">
        <v>74</v>
      </c>
      <c r="X142" t="s">
        <v>386</v>
      </c>
      <c r="Y142" t="s">
        <v>883</v>
      </c>
    </row>
    <row r="143" spans="1:25" x14ac:dyDescent="0.3">
      <c r="A143">
        <v>80</v>
      </c>
      <c r="B143" s="118">
        <v>45901</v>
      </c>
      <c r="C143">
        <v>9</v>
      </c>
      <c r="D143" t="s">
        <v>159</v>
      </c>
      <c r="E143" t="s">
        <v>767</v>
      </c>
      <c r="F143" t="s">
        <v>768</v>
      </c>
      <c r="G143" t="s">
        <v>578</v>
      </c>
      <c r="H143" t="s">
        <v>640</v>
      </c>
      <c r="I143" t="s">
        <v>633</v>
      </c>
      <c r="J143" t="s">
        <v>642</v>
      </c>
      <c r="K143" t="s">
        <v>234</v>
      </c>
      <c r="L143" t="s">
        <v>58</v>
      </c>
      <c r="M143">
        <v>1</v>
      </c>
      <c r="O143">
        <v>1.6</v>
      </c>
      <c r="R143">
        <v>1.6</v>
      </c>
      <c r="W143" t="s">
        <v>74</v>
      </c>
      <c r="X143" t="s">
        <v>386</v>
      </c>
      <c r="Y143" t="s">
        <v>884</v>
      </c>
    </row>
    <row r="144" spans="1:25" x14ac:dyDescent="0.3">
      <c r="A144">
        <v>81</v>
      </c>
      <c r="B144" s="118">
        <v>45901</v>
      </c>
      <c r="C144">
        <v>9</v>
      </c>
      <c r="D144" t="s">
        <v>159</v>
      </c>
      <c r="E144" t="s">
        <v>767</v>
      </c>
      <c r="F144" t="s">
        <v>768</v>
      </c>
      <c r="G144" t="s">
        <v>578</v>
      </c>
      <c r="H144" t="s">
        <v>641</v>
      </c>
      <c r="I144" t="s">
        <v>634</v>
      </c>
      <c r="J144" t="s">
        <v>635</v>
      </c>
      <c r="K144" t="s">
        <v>234</v>
      </c>
      <c r="L144" t="s">
        <v>58</v>
      </c>
      <c r="M144">
        <v>1</v>
      </c>
      <c r="O144">
        <v>1.6</v>
      </c>
      <c r="R144">
        <v>1.6</v>
      </c>
      <c r="W144" t="s">
        <v>74</v>
      </c>
      <c r="X144" t="s">
        <v>386</v>
      </c>
      <c r="Y144" t="s">
        <v>885</v>
      </c>
    </row>
    <row r="145" spans="1:25" x14ac:dyDescent="0.3">
      <c r="A145">
        <v>82</v>
      </c>
      <c r="B145" s="118">
        <v>45901</v>
      </c>
      <c r="C145">
        <v>9</v>
      </c>
      <c r="D145" t="s">
        <v>159</v>
      </c>
      <c r="E145" t="s">
        <v>769</v>
      </c>
      <c r="F145" t="s">
        <v>770</v>
      </c>
      <c r="G145" t="s">
        <v>663</v>
      </c>
      <c r="H145" t="s">
        <v>610</v>
      </c>
      <c r="I145" t="s">
        <v>602</v>
      </c>
      <c r="J145" t="s">
        <v>606</v>
      </c>
      <c r="K145" t="s">
        <v>614</v>
      </c>
      <c r="L145" t="s">
        <v>58</v>
      </c>
      <c r="M145">
        <v>1</v>
      </c>
      <c r="O145">
        <v>1.5</v>
      </c>
      <c r="R145">
        <v>1.5</v>
      </c>
      <c r="W145" t="s">
        <v>74</v>
      </c>
      <c r="X145" t="s">
        <v>389</v>
      </c>
      <c r="Y145" t="s">
        <v>886</v>
      </c>
    </row>
    <row r="146" spans="1:25" x14ac:dyDescent="0.3">
      <c r="A146">
        <v>83</v>
      </c>
      <c r="B146" s="118">
        <v>45901</v>
      </c>
      <c r="C146">
        <v>9</v>
      </c>
      <c r="D146" t="s">
        <v>159</v>
      </c>
      <c r="E146" t="s">
        <v>769</v>
      </c>
      <c r="F146" t="s">
        <v>770</v>
      </c>
      <c r="G146" t="s">
        <v>663</v>
      </c>
      <c r="H146" t="s">
        <v>611</v>
      </c>
      <c r="I146" t="s">
        <v>603</v>
      </c>
      <c r="J146" t="s">
        <v>607</v>
      </c>
      <c r="K146" t="s">
        <v>614</v>
      </c>
      <c r="L146" t="s">
        <v>58</v>
      </c>
      <c r="M146">
        <v>1</v>
      </c>
      <c r="O146">
        <v>1.5</v>
      </c>
      <c r="R146">
        <v>1.5</v>
      </c>
      <c r="W146" t="s">
        <v>74</v>
      </c>
      <c r="X146" t="s">
        <v>389</v>
      </c>
      <c r="Y146" t="s">
        <v>887</v>
      </c>
    </row>
    <row r="147" spans="1:25" x14ac:dyDescent="0.3">
      <c r="A147">
        <v>84</v>
      </c>
      <c r="B147" s="118">
        <v>45901</v>
      </c>
      <c r="C147">
        <v>9</v>
      </c>
      <c r="D147" t="s">
        <v>159</v>
      </c>
      <c r="E147" t="s">
        <v>769</v>
      </c>
      <c r="F147" t="s">
        <v>770</v>
      </c>
      <c r="G147" t="s">
        <v>663</v>
      </c>
      <c r="H147" t="s">
        <v>612</v>
      </c>
      <c r="I147" t="s">
        <v>604</v>
      </c>
      <c r="J147" t="s">
        <v>608</v>
      </c>
      <c r="K147" t="s">
        <v>614</v>
      </c>
      <c r="L147" t="s">
        <v>58</v>
      </c>
      <c r="M147">
        <v>1</v>
      </c>
      <c r="O147">
        <v>1.5</v>
      </c>
      <c r="R147">
        <v>1.5</v>
      </c>
      <c r="W147" t="s">
        <v>74</v>
      </c>
      <c r="X147" t="s">
        <v>389</v>
      </c>
      <c r="Y147" t="s">
        <v>888</v>
      </c>
    </row>
    <row r="148" spans="1:25" x14ac:dyDescent="0.3">
      <c r="A148">
        <v>85</v>
      </c>
      <c r="B148" s="118">
        <v>45901</v>
      </c>
      <c r="C148">
        <v>9</v>
      </c>
      <c r="D148" t="s">
        <v>159</v>
      </c>
      <c r="E148" t="s">
        <v>769</v>
      </c>
      <c r="F148" t="s">
        <v>770</v>
      </c>
      <c r="G148" t="s">
        <v>663</v>
      </c>
      <c r="H148" t="s">
        <v>613</v>
      </c>
      <c r="I148" t="s">
        <v>605</v>
      </c>
      <c r="J148" t="s">
        <v>609</v>
      </c>
      <c r="K148" t="s">
        <v>614</v>
      </c>
      <c r="L148" t="s">
        <v>58</v>
      </c>
      <c r="M148">
        <v>1</v>
      </c>
      <c r="O148">
        <v>1.5</v>
      </c>
      <c r="R148">
        <v>1.5</v>
      </c>
      <c r="W148" t="s">
        <v>74</v>
      </c>
      <c r="X148" t="s">
        <v>389</v>
      </c>
      <c r="Y148" t="s">
        <v>889</v>
      </c>
    </row>
    <row r="149" spans="1:25" x14ac:dyDescent="0.3">
      <c r="A149">
        <v>86</v>
      </c>
      <c r="B149" s="118">
        <v>45901</v>
      </c>
      <c r="C149">
        <v>9</v>
      </c>
      <c r="D149" t="s">
        <v>159</v>
      </c>
      <c r="E149" t="s">
        <v>769</v>
      </c>
      <c r="F149" t="s">
        <v>770</v>
      </c>
      <c r="G149" t="s">
        <v>663</v>
      </c>
      <c r="H149" t="s">
        <v>631</v>
      </c>
      <c r="I149" t="s">
        <v>615</v>
      </c>
      <c r="J149" t="s">
        <v>619</v>
      </c>
      <c r="K149" t="s">
        <v>638</v>
      </c>
      <c r="L149" t="s">
        <v>637</v>
      </c>
      <c r="M149">
        <v>1</v>
      </c>
      <c r="O149">
        <v>1.21</v>
      </c>
      <c r="R149">
        <v>1.21</v>
      </c>
      <c r="W149" t="s">
        <v>74</v>
      </c>
      <c r="X149" t="s">
        <v>636</v>
      </c>
      <c r="Y149" t="s">
        <v>890</v>
      </c>
    </row>
    <row r="150" spans="1:25" x14ac:dyDescent="0.3">
      <c r="A150">
        <v>87</v>
      </c>
      <c r="B150" s="118">
        <v>45901</v>
      </c>
      <c r="C150">
        <v>9</v>
      </c>
      <c r="D150" t="s">
        <v>159</v>
      </c>
      <c r="E150" t="s">
        <v>769</v>
      </c>
      <c r="F150" t="s">
        <v>770</v>
      </c>
      <c r="G150" t="s">
        <v>663</v>
      </c>
      <c r="H150" t="s">
        <v>632</v>
      </c>
      <c r="I150" t="s">
        <v>616</v>
      </c>
      <c r="J150" t="s">
        <v>622</v>
      </c>
      <c r="K150" t="s">
        <v>639</v>
      </c>
      <c r="L150" t="s">
        <v>637</v>
      </c>
      <c r="M150">
        <v>1</v>
      </c>
      <c r="O150">
        <v>1.21</v>
      </c>
      <c r="R150">
        <v>1.21</v>
      </c>
      <c r="W150" t="s">
        <v>74</v>
      </c>
      <c r="X150" t="s">
        <v>636</v>
      </c>
      <c r="Y150" t="s">
        <v>891</v>
      </c>
    </row>
    <row r="151" spans="1:25" x14ac:dyDescent="0.3">
      <c r="A151">
        <v>88</v>
      </c>
      <c r="B151" s="118">
        <v>45901</v>
      </c>
      <c r="C151">
        <v>9</v>
      </c>
      <c r="D151" t="s">
        <v>159</v>
      </c>
      <c r="E151" t="s">
        <v>771</v>
      </c>
      <c r="F151" t="s">
        <v>772</v>
      </c>
      <c r="G151" t="s">
        <v>663</v>
      </c>
      <c r="H151" t="s">
        <v>426</v>
      </c>
      <c r="I151" t="s">
        <v>211</v>
      </c>
      <c r="J151" t="s">
        <v>226</v>
      </c>
      <c r="K151" t="s">
        <v>234</v>
      </c>
      <c r="L151" t="s">
        <v>58</v>
      </c>
      <c r="M151">
        <v>1</v>
      </c>
      <c r="O151">
        <v>1.6679999999999999</v>
      </c>
      <c r="R151">
        <v>1.6679999999999999</v>
      </c>
      <c r="W151" t="s">
        <v>74</v>
      </c>
      <c r="X151" t="s">
        <v>386</v>
      </c>
      <c r="Y151" t="s">
        <v>892</v>
      </c>
    </row>
    <row r="152" spans="1:25" x14ac:dyDescent="0.3">
      <c r="A152">
        <v>89</v>
      </c>
      <c r="B152" s="118">
        <v>45901</v>
      </c>
      <c r="C152">
        <v>9</v>
      </c>
      <c r="D152" t="s">
        <v>159</v>
      </c>
      <c r="E152" t="s">
        <v>771</v>
      </c>
      <c r="F152" t="s">
        <v>772</v>
      </c>
      <c r="G152" t="s">
        <v>663</v>
      </c>
      <c r="H152" t="s">
        <v>427</v>
      </c>
      <c r="I152" t="s">
        <v>212</v>
      </c>
      <c r="J152" t="s">
        <v>227</v>
      </c>
      <c r="K152" t="s">
        <v>234</v>
      </c>
      <c r="L152" t="s">
        <v>58</v>
      </c>
      <c r="M152">
        <v>1</v>
      </c>
      <c r="O152">
        <v>1.2023999999999999</v>
      </c>
      <c r="R152">
        <v>1.2023999999999999</v>
      </c>
      <c r="W152" t="s">
        <v>74</v>
      </c>
      <c r="X152" t="s">
        <v>386</v>
      </c>
      <c r="Y152" t="s">
        <v>893</v>
      </c>
    </row>
    <row r="153" spans="1:25" x14ac:dyDescent="0.3">
      <c r="A153">
        <v>90</v>
      </c>
      <c r="B153" s="118">
        <v>45901</v>
      </c>
      <c r="C153">
        <v>9</v>
      </c>
      <c r="D153" t="s">
        <v>159</v>
      </c>
      <c r="E153" t="s">
        <v>771</v>
      </c>
      <c r="F153" t="s">
        <v>772</v>
      </c>
      <c r="G153" t="s">
        <v>663</v>
      </c>
      <c r="H153" t="s">
        <v>433</v>
      </c>
      <c r="I153" t="s">
        <v>218</v>
      </c>
      <c r="J153" t="s">
        <v>232</v>
      </c>
      <c r="K153" t="s">
        <v>234</v>
      </c>
      <c r="L153" t="s">
        <v>58</v>
      </c>
      <c r="M153">
        <v>1</v>
      </c>
      <c r="O153">
        <v>1.4783999999999999</v>
      </c>
      <c r="R153">
        <v>1.4783999999999999</v>
      </c>
      <c r="W153" t="s">
        <v>74</v>
      </c>
      <c r="X153" t="s">
        <v>386</v>
      </c>
      <c r="Y153" t="s">
        <v>894</v>
      </c>
    </row>
    <row r="154" spans="1:25" x14ac:dyDescent="0.3">
      <c r="A154">
        <v>91</v>
      </c>
      <c r="B154" s="118">
        <v>45901</v>
      </c>
      <c r="C154">
        <v>9</v>
      </c>
      <c r="D154" t="s">
        <v>159</v>
      </c>
      <c r="E154" t="s">
        <v>771</v>
      </c>
      <c r="F154" t="s">
        <v>772</v>
      </c>
      <c r="G154" t="s">
        <v>663</v>
      </c>
      <c r="H154" t="s">
        <v>429</v>
      </c>
      <c r="I154" t="s">
        <v>214</v>
      </c>
      <c r="J154" t="s">
        <v>228</v>
      </c>
      <c r="K154" t="s">
        <v>234</v>
      </c>
      <c r="L154" t="s">
        <v>58</v>
      </c>
      <c r="M154">
        <v>1</v>
      </c>
      <c r="O154">
        <v>1.2984</v>
      </c>
      <c r="R154">
        <v>1.2984</v>
      </c>
      <c r="W154" t="s">
        <v>74</v>
      </c>
      <c r="X154" t="s">
        <v>386</v>
      </c>
      <c r="Y154" t="s">
        <v>895</v>
      </c>
    </row>
    <row r="155" spans="1:25" x14ac:dyDescent="0.3">
      <c r="A155">
        <v>92</v>
      </c>
      <c r="B155" s="118">
        <v>45901</v>
      </c>
      <c r="C155">
        <v>9</v>
      </c>
      <c r="D155" t="s">
        <v>159</v>
      </c>
      <c r="E155" t="s">
        <v>771</v>
      </c>
      <c r="F155" t="s">
        <v>772</v>
      </c>
      <c r="G155" t="s">
        <v>663</v>
      </c>
      <c r="H155" t="s">
        <v>430</v>
      </c>
      <c r="I155" t="s">
        <v>215</v>
      </c>
      <c r="J155" t="s">
        <v>229</v>
      </c>
      <c r="K155" t="s">
        <v>234</v>
      </c>
      <c r="L155" t="s">
        <v>58</v>
      </c>
      <c r="M155">
        <v>1</v>
      </c>
      <c r="O155">
        <v>1.0104</v>
      </c>
      <c r="R155">
        <v>1.0104</v>
      </c>
      <c r="W155" t="s">
        <v>74</v>
      </c>
      <c r="X155" t="s">
        <v>386</v>
      </c>
      <c r="Y155" t="s">
        <v>896</v>
      </c>
    </row>
    <row r="156" spans="1:25" x14ac:dyDescent="0.3">
      <c r="A156">
        <v>93</v>
      </c>
      <c r="B156" s="118">
        <v>45901</v>
      </c>
      <c r="C156">
        <v>9</v>
      </c>
      <c r="D156" t="s">
        <v>159</v>
      </c>
      <c r="E156" t="s">
        <v>771</v>
      </c>
      <c r="F156" t="s">
        <v>772</v>
      </c>
      <c r="G156" t="s">
        <v>663</v>
      </c>
      <c r="H156" t="s">
        <v>435</v>
      </c>
      <c r="I156" t="s">
        <v>219</v>
      </c>
      <c r="J156" t="s">
        <v>233</v>
      </c>
      <c r="K156" t="s">
        <v>234</v>
      </c>
      <c r="L156" t="s">
        <v>58</v>
      </c>
      <c r="M156">
        <v>1</v>
      </c>
      <c r="O156">
        <v>1.0920000000000001</v>
      </c>
      <c r="R156">
        <v>1.0920000000000001</v>
      </c>
      <c r="W156" t="s">
        <v>74</v>
      </c>
      <c r="X156" t="s">
        <v>386</v>
      </c>
      <c r="Y156" t="s">
        <v>897</v>
      </c>
    </row>
    <row r="157" spans="1:25" x14ac:dyDescent="0.3">
      <c r="A157">
        <v>94</v>
      </c>
      <c r="B157" s="118">
        <v>45901</v>
      </c>
      <c r="C157">
        <v>9</v>
      </c>
      <c r="D157" t="s">
        <v>159</v>
      </c>
      <c r="E157" t="s">
        <v>771</v>
      </c>
      <c r="F157" t="s">
        <v>772</v>
      </c>
      <c r="G157" t="s">
        <v>663</v>
      </c>
      <c r="H157" t="s">
        <v>436</v>
      </c>
      <c r="I157" t="s">
        <v>220</v>
      </c>
      <c r="J157" t="s">
        <v>224</v>
      </c>
      <c r="K157" t="s">
        <v>234</v>
      </c>
      <c r="L157" t="s">
        <v>58</v>
      </c>
      <c r="M157">
        <v>1</v>
      </c>
      <c r="O157">
        <v>1.3824000000000001</v>
      </c>
      <c r="R157">
        <v>1.3824000000000001</v>
      </c>
      <c r="W157" t="s">
        <v>74</v>
      </c>
      <c r="X157" t="s">
        <v>386</v>
      </c>
      <c r="Y157" t="s">
        <v>898</v>
      </c>
    </row>
    <row r="158" spans="1:25" x14ac:dyDescent="0.3">
      <c r="A158">
        <v>95</v>
      </c>
      <c r="B158" s="118">
        <v>45901</v>
      </c>
      <c r="C158">
        <v>9</v>
      </c>
      <c r="D158" t="s">
        <v>159</v>
      </c>
      <c r="E158" t="s">
        <v>771</v>
      </c>
      <c r="F158" t="s">
        <v>772</v>
      </c>
      <c r="G158" t="s">
        <v>663</v>
      </c>
      <c r="H158" t="s">
        <v>437</v>
      </c>
      <c r="I158" t="s">
        <v>221</v>
      </c>
      <c r="J158" t="s">
        <v>225</v>
      </c>
      <c r="K158" t="s">
        <v>234</v>
      </c>
      <c r="L158" t="s">
        <v>58</v>
      </c>
      <c r="M158">
        <v>1</v>
      </c>
      <c r="O158">
        <v>1.9079999999999999</v>
      </c>
      <c r="R158">
        <v>1.9079999999999999</v>
      </c>
      <c r="W158" t="s">
        <v>74</v>
      </c>
      <c r="X158" t="s">
        <v>386</v>
      </c>
      <c r="Y158" t="s">
        <v>899</v>
      </c>
    </row>
    <row r="159" spans="1:25" x14ac:dyDescent="0.3">
      <c r="A159">
        <v>96</v>
      </c>
      <c r="B159" s="118">
        <v>45901</v>
      </c>
      <c r="C159">
        <v>9</v>
      </c>
      <c r="D159" t="s">
        <v>159</v>
      </c>
      <c r="E159" t="s">
        <v>771</v>
      </c>
      <c r="F159" t="s">
        <v>772</v>
      </c>
      <c r="G159" t="s">
        <v>663</v>
      </c>
      <c r="H159" t="s">
        <v>439</v>
      </c>
      <c r="I159" t="s">
        <v>223</v>
      </c>
      <c r="J159" t="s">
        <v>345</v>
      </c>
      <c r="K159" t="s">
        <v>234</v>
      </c>
      <c r="L159" t="s">
        <v>58</v>
      </c>
      <c r="M159">
        <v>1</v>
      </c>
      <c r="O159">
        <v>1.68</v>
      </c>
      <c r="R159">
        <v>1.68</v>
      </c>
      <c r="W159" t="s">
        <v>74</v>
      </c>
      <c r="X159" t="s">
        <v>386</v>
      </c>
      <c r="Y159" t="s">
        <v>900</v>
      </c>
    </row>
    <row r="160" spans="1:25" x14ac:dyDescent="0.3">
      <c r="A160">
        <v>97</v>
      </c>
      <c r="B160" s="118">
        <v>45901</v>
      </c>
      <c r="C160">
        <v>9</v>
      </c>
      <c r="D160" t="s">
        <v>159</v>
      </c>
      <c r="E160" t="s">
        <v>771</v>
      </c>
      <c r="F160" t="s">
        <v>772</v>
      </c>
      <c r="G160" t="s">
        <v>663</v>
      </c>
      <c r="H160" t="s">
        <v>640</v>
      </c>
      <c r="I160" t="s">
        <v>633</v>
      </c>
      <c r="J160" t="s">
        <v>642</v>
      </c>
      <c r="K160" t="s">
        <v>234</v>
      </c>
      <c r="L160" t="s">
        <v>58</v>
      </c>
      <c r="M160">
        <v>1</v>
      </c>
      <c r="O160">
        <v>1.6</v>
      </c>
      <c r="R160">
        <v>1.6</v>
      </c>
      <c r="W160" t="s">
        <v>74</v>
      </c>
      <c r="X160" t="s">
        <v>386</v>
      </c>
      <c r="Y160" t="s">
        <v>901</v>
      </c>
    </row>
    <row r="161" spans="1:25" x14ac:dyDescent="0.3">
      <c r="A161">
        <v>98</v>
      </c>
      <c r="B161" s="118">
        <v>45901</v>
      </c>
      <c r="C161">
        <v>9</v>
      </c>
      <c r="D161" t="s">
        <v>159</v>
      </c>
      <c r="E161" t="s">
        <v>771</v>
      </c>
      <c r="F161" t="s">
        <v>772</v>
      </c>
      <c r="G161" t="s">
        <v>663</v>
      </c>
      <c r="H161" t="s">
        <v>641</v>
      </c>
      <c r="I161" t="s">
        <v>634</v>
      </c>
      <c r="J161" t="s">
        <v>635</v>
      </c>
      <c r="K161" t="s">
        <v>234</v>
      </c>
      <c r="L161" t="s">
        <v>58</v>
      </c>
      <c r="M161">
        <v>1</v>
      </c>
      <c r="O161">
        <v>1.6</v>
      </c>
      <c r="R161">
        <v>1.6</v>
      </c>
      <c r="W161" t="s">
        <v>74</v>
      </c>
      <c r="X161" t="s">
        <v>386</v>
      </c>
      <c r="Y161" t="s">
        <v>902</v>
      </c>
    </row>
    <row r="162" spans="1:25" x14ac:dyDescent="0.3">
      <c r="A162">
        <v>99</v>
      </c>
      <c r="B162" s="118">
        <v>45901</v>
      </c>
      <c r="C162">
        <v>9</v>
      </c>
      <c r="D162" t="s">
        <v>159</v>
      </c>
      <c r="E162" t="s">
        <v>771</v>
      </c>
      <c r="F162" t="s">
        <v>772</v>
      </c>
      <c r="G162" t="s">
        <v>663</v>
      </c>
      <c r="H162" t="s">
        <v>489</v>
      </c>
      <c r="I162" t="s">
        <v>64</v>
      </c>
      <c r="J162" t="s">
        <v>68</v>
      </c>
      <c r="K162" t="s">
        <v>33</v>
      </c>
      <c r="L162" t="s">
        <v>33</v>
      </c>
      <c r="M162">
        <v>2</v>
      </c>
      <c r="O162">
        <v>3.12</v>
      </c>
      <c r="R162">
        <v>6.24</v>
      </c>
      <c r="W162" t="s">
        <v>74</v>
      </c>
      <c r="X162" t="s">
        <v>77</v>
      </c>
      <c r="Y162" t="s">
        <v>903</v>
      </c>
    </row>
    <row r="163" spans="1:25" x14ac:dyDescent="0.3">
      <c r="A163">
        <v>100</v>
      </c>
      <c r="B163" s="118">
        <v>45901</v>
      </c>
      <c r="C163">
        <v>9</v>
      </c>
      <c r="D163" t="s">
        <v>159</v>
      </c>
      <c r="E163" t="s">
        <v>771</v>
      </c>
      <c r="F163" t="s">
        <v>772</v>
      </c>
      <c r="G163" t="s">
        <v>663</v>
      </c>
      <c r="H163" t="s">
        <v>490</v>
      </c>
      <c r="I163" t="s">
        <v>65</v>
      </c>
      <c r="J163" t="s">
        <v>322</v>
      </c>
      <c r="K163" t="s">
        <v>33</v>
      </c>
      <c r="L163" t="s">
        <v>33</v>
      </c>
      <c r="M163">
        <v>2</v>
      </c>
      <c r="O163">
        <v>3.36</v>
      </c>
      <c r="R163">
        <v>6.72</v>
      </c>
      <c r="W163" t="s">
        <v>74</v>
      </c>
      <c r="X163" t="s">
        <v>77</v>
      </c>
      <c r="Y163" t="s">
        <v>904</v>
      </c>
    </row>
    <row r="164" spans="1:25" x14ac:dyDescent="0.3">
      <c r="A164">
        <v>101</v>
      </c>
      <c r="B164" s="118">
        <v>45901</v>
      </c>
      <c r="C164">
        <v>9</v>
      </c>
      <c r="D164" t="s">
        <v>159</v>
      </c>
      <c r="E164" t="s">
        <v>771</v>
      </c>
      <c r="F164" t="s">
        <v>772</v>
      </c>
      <c r="G164" t="s">
        <v>663</v>
      </c>
      <c r="H164" t="s">
        <v>444</v>
      </c>
      <c r="I164" t="s">
        <v>360</v>
      </c>
      <c r="J164" t="s">
        <v>359</v>
      </c>
      <c r="K164" t="s">
        <v>203</v>
      </c>
      <c r="L164" t="s">
        <v>54</v>
      </c>
      <c r="M164">
        <v>3</v>
      </c>
      <c r="O164">
        <v>0.72</v>
      </c>
      <c r="R164">
        <v>2.16</v>
      </c>
      <c r="W164" t="s">
        <v>74</v>
      </c>
      <c r="X164" t="s">
        <v>76</v>
      </c>
      <c r="Y164" t="s">
        <v>905</v>
      </c>
    </row>
    <row r="165" spans="1:25" x14ac:dyDescent="0.3">
      <c r="A165">
        <v>102</v>
      </c>
      <c r="B165" s="118">
        <v>45901</v>
      </c>
      <c r="C165">
        <v>9</v>
      </c>
      <c r="D165" t="s">
        <v>159</v>
      </c>
      <c r="E165" t="s">
        <v>773</v>
      </c>
      <c r="F165" t="s">
        <v>774</v>
      </c>
      <c r="G165" t="s">
        <v>664</v>
      </c>
      <c r="H165" t="s">
        <v>610</v>
      </c>
      <c r="I165" t="s">
        <v>602</v>
      </c>
      <c r="J165" t="s">
        <v>606</v>
      </c>
      <c r="K165" t="s">
        <v>614</v>
      </c>
      <c r="L165" t="s">
        <v>58</v>
      </c>
      <c r="M165">
        <v>1</v>
      </c>
      <c r="O165">
        <v>1.5</v>
      </c>
      <c r="R165">
        <v>1.5</v>
      </c>
      <c r="W165" t="s">
        <v>74</v>
      </c>
      <c r="X165" t="s">
        <v>389</v>
      </c>
      <c r="Y165" t="s">
        <v>906</v>
      </c>
    </row>
    <row r="166" spans="1:25" x14ac:dyDescent="0.3">
      <c r="A166">
        <v>103</v>
      </c>
      <c r="B166" s="118">
        <v>45901</v>
      </c>
      <c r="C166">
        <v>9</v>
      </c>
      <c r="D166" t="s">
        <v>159</v>
      </c>
      <c r="E166" t="s">
        <v>773</v>
      </c>
      <c r="F166" t="s">
        <v>774</v>
      </c>
      <c r="G166" t="s">
        <v>664</v>
      </c>
      <c r="H166" t="s">
        <v>611</v>
      </c>
      <c r="I166" t="s">
        <v>603</v>
      </c>
      <c r="J166" t="s">
        <v>607</v>
      </c>
      <c r="K166" t="s">
        <v>614</v>
      </c>
      <c r="L166" t="s">
        <v>58</v>
      </c>
      <c r="M166">
        <v>1</v>
      </c>
      <c r="O166">
        <v>1.5</v>
      </c>
      <c r="R166">
        <v>1.5</v>
      </c>
      <c r="W166" t="s">
        <v>74</v>
      </c>
      <c r="X166" t="s">
        <v>389</v>
      </c>
      <c r="Y166" t="s">
        <v>907</v>
      </c>
    </row>
    <row r="167" spans="1:25" x14ac:dyDescent="0.3">
      <c r="A167">
        <v>104</v>
      </c>
      <c r="B167" s="118">
        <v>45901</v>
      </c>
      <c r="C167">
        <v>9</v>
      </c>
      <c r="D167" t="s">
        <v>159</v>
      </c>
      <c r="E167" t="s">
        <v>773</v>
      </c>
      <c r="F167" t="s">
        <v>774</v>
      </c>
      <c r="G167" t="s">
        <v>664</v>
      </c>
      <c r="H167" t="s">
        <v>612</v>
      </c>
      <c r="I167" t="s">
        <v>604</v>
      </c>
      <c r="J167" t="s">
        <v>608</v>
      </c>
      <c r="K167" t="s">
        <v>614</v>
      </c>
      <c r="L167" t="s">
        <v>58</v>
      </c>
      <c r="M167">
        <v>1</v>
      </c>
      <c r="O167">
        <v>1.5</v>
      </c>
      <c r="R167">
        <v>1.5</v>
      </c>
      <c r="W167" t="s">
        <v>74</v>
      </c>
      <c r="X167" t="s">
        <v>389</v>
      </c>
      <c r="Y167" t="s">
        <v>908</v>
      </c>
    </row>
    <row r="168" spans="1:25" x14ac:dyDescent="0.3">
      <c r="A168">
        <v>105</v>
      </c>
      <c r="B168" s="118">
        <v>45901</v>
      </c>
      <c r="C168">
        <v>9</v>
      </c>
      <c r="D168" t="s">
        <v>159</v>
      </c>
      <c r="E168" t="s">
        <v>773</v>
      </c>
      <c r="F168" t="s">
        <v>774</v>
      </c>
      <c r="G168" t="s">
        <v>664</v>
      </c>
      <c r="H168" t="s">
        <v>613</v>
      </c>
      <c r="I168" t="s">
        <v>605</v>
      </c>
      <c r="J168" t="s">
        <v>609</v>
      </c>
      <c r="K168" t="s">
        <v>614</v>
      </c>
      <c r="L168" t="s">
        <v>58</v>
      </c>
      <c r="M168">
        <v>1</v>
      </c>
      <c r="O168">
        <v>1.5</v>
      </c>
      <c r="R168">
        <v>1.5</v>
      </c>
      <c r="W168" t="s">
        <v>74</v>
      </c>
      <c r="X168" t="s">
        <v>389</v>
      </c>
      <c r="Y168" t="s">
        <v>909</v>
      </c>
    </row>
    <row r="169" spans="1:25" x14ac:dyDescent="0.3">
      <c r="A169">
        <v>106</v>
      </c>
      <c r="B169" s="118">
        <v>45901</v>
      </c>
      <c r="C169">
        <v>9</v>
      </c>
      <c r="D169" t="s">
        <v>159</v>
      </c>
      <c r="E169" t="s">
        <v>773</v>
      </c>
      <c r="F169" t="s">
        <v>774</v>
      </c>
      <c r="G169" t="s">
        <v>664</v>
      </c>
      <c r="H169" t="s">
        <v>586</v>
      </c>
      <c r="I169" t="s">
        <v>583</v>
      </c>
      <c r="J169" t="s">
        <v>589</v>
      </c>
      <c r="K169" t="s">
        <v>234</v>
      </c>
      <c r="L169" t="s">
        <v>58</v>
      </c>
      <c r="M169">
        <v>1</v>
      </c>
      <c r="O169">
        <v>2.2000000000000002</v>
      </c>
      <c r="R169">
        <v>2.2000000000000002</v>
      </c>
      <c r="W169" t="s">
        <v>74</v>
      </c>
      <c r="X169" t="s">
        <v>643</v>
      </c>
      <c r="Y169" t="s">
        <v>910</v>
      </c>
    </row>
    <row r="170" spans="1:25" x14ac:dyDescent="0.3">
      <c r="A170">
        <v>107</v>
      </c>
      <c r="B170" s="118">
        <v>45901</v>
      </c>
      <c r="C170">
        <v>9</v>
      </c>
      <c r="D170" t="s">
        <v>159</v>
      </c>
      <c r="E170" t="s">
        <v>773</v>
      </c>
      <c r="F170" t="s">
        <v>774</v>
      </c>
      <c r="G170" t="s">
        <v>664</v>
      </c>
      <c r="H170" t="s">
        <v>588</v>
      </c>
      <c r="I170" t="s">
        <v>585</v>
      </c>
      <c r="J170" t="s">
        <v>591</v>
      </c>
      <c r="K170" t="s">
        <v>234</v>
      </c>
      <c r="L170" t="s">
        <v>58</v>
      </c>
      <c r="M170">
        <v>1</v>
      </c>
      <c r="O170">
        <v>2.6</v>
      </c>
      <c r="R170">
        <v>2.6</v>
      </c>
      <c r="W170" t="s">
        <v>74</v>
      </c>
      <c r="X170" t="s">
        <v>643</v>
      </c>
      <c r="Y170" t="s">
        <v>911</v>
      </c>
    </row>
    <row r="171" spans="1:25" x14ac:dyDescent="0.3">
      <c r="A171">
        <v>108</v>
      </c>
      <c r="B171" s="118">
        <v>45901</v>
      </c>
      <c r="C171">
        <v>9</v>
      </c>
      <c r="D171" t="s">
        <v>159</v>
      </c>
      <c r="E171" t="s">
        <v>773</v>
      </c>
      <c r="F171" t="s">
        <v>774</v>
      </c>
      <c r="G171" t="s">
        <v>664</v>
      </c>
      <c r="H171" t="s">
        <v>587</v>
      </c>
      <c r="I171" t="s">
        <v>584</v>
      </c>
      <c r="J171" t="s">
        <v>590</v>
      </c>
      <c r="K171" t="s">
        <v>234</v>
      </c>
      <c r="L171" t="s">
        <v>58</v>
      </c>
      <c r="M171">
        <v>1</v>
      </c>
      <c r="O171">
        <v>2.38</v>
      </c>
      <c r="R171">
        <v>2.38</v>
      </c>
      <c r="W171" t="s">
        <v>74</v>
      </c>
      <c r="X171" t="s">
        <v>643</v>
      </c>
      <c r="Y171" t="s">
        <v>912</v>
      </c>
    </row>
    <row r="172" spans="1:25" x14ac:dyDescent="0.3">
      <c r="A172">
        <v>109</v>
      </c>
      <c r="B172" s="118">
        <v>45901</v>
      </c>
      <c r="C172">
        <v>9</v>
      </c>
      <c r="D172" t="s">
        <v>159</v>
      </c>
      <c r="E172" t="s">
        <v>773</v>
      </c>
      <c r="F172" t="s">
        <v>774</v>
      </c>
      <c r="G172" t="s">
        <v>664</v>
      </c>
      <c r="H172" t="s">
        <v>631</v>
      </c>
      <c r="I172" t="s">
        <v>615</v>
      </c>
      <c r="J172" t="s">
        <v>619</v>
      </c>
      <c r="K172" t="s">
        <v>638</v>
      </c>
      <c r="L172" t="s">
        <v>637</v>
      </c>
      <c r="M172">
        <v>2</v>
      </c>
      <c r="O172">
        <v>1.21</v>
      </c>
      <c r="R172">
        <v>2.42</v>
      </c>
      <c r="W172" t="s">
        <v>74</v>
      </c>
      <c r="X172" t="s">
        <v>636</v>
      </c>
      <c r="Y172" t="s">
        <v>913</v>
      </c>
    </row>
    <row r="173" spans="1:25" x14ac:dyDescent="0.3">
      <c r="A173">
        <v>110</v>
      </c>
      <c r="B173" s="118">
        <v>45901</v>
      </c>
      <c r="C173">
        <v>9</v>
      </c>
      <c r="D173" t="s">
        <v>159</v>
      </c>
      <c r="E173" t="s">
        <v>773</v>
      </c>
      <c r="F173" t="s">
        <v>774</v>
      </c>
      <c r="G173" t="s">
        <v>664</v>
      </c>
      <c r="H173" t="s">
        <v>632</v>
      </c>
      <c r="I173" t="s">
        <v>616</v>
      </c>
      <c r="J173" t="s">
        <v>622</v>
      </c>
      <c r="K173" t="s">
        <v>639</v>
      </c>
      <c r="L173" t="s">
        <v>637</v>
      </c>
      <c r="M173">
        <v>2</v>
      </c>
      <c r="O173">
        <v>1.21</v>
      </c>
      <c r="R173">
        <v>2.42</v>
      </c>
      <c r="W173" t="s">
        <v>74</v>
      </c>
      <c r="X173" t="s">
        <v>636</v>
      </c>
      <c r="Y173" t="s">
        <v>914</v>
      </c>
    </row>
    <row r="174" spans="1:25" x14ac:dyDescent="0.3">
      <c r="A174">
        <v>111</v>
      </c>
      <c r="B174" s="118">
        <v>45901</v>
      </c>
      <c r="C174">
        <v>9</v>
      </c>
      <c r="D174" t="s">
        <v>159</v>
      </c>
      <c r="E174" t="s">
        <v>775</v>
      </c>
      <c r="F174" t="s">
        <v>776</v>
      </c>
      <c r="G174" t="s">
        <v>664</v>
      </c>
      <c r="H174" t="s">
        <v>426</v>
      </c>
      <c r="I174" t="s">
        <v>211</v>
      </c>
      <c r="J174" t="s">
        <v>226</v>
      </c>
      <c r="K174" t="s">
        <v>234</v>
      </c>
      <c r="L174" t="s">
        <v>58</v>
      </c>
      <c r="M174">
        <v>1</v>
      </c>
      <c r="O174">
        <v>1.6679999999999999</v>
      </c>
      <c r="R174">
        <v>1.6679999999999999</v>
      </c>
      <c r="W174" t="s">
        <v>74</v>
      </c>
      <c r="X174" t="s">
        <v>386</v>
      </c>
      <c r="Y174" t="s">
        <v>915</v>
      </c>
    </row>
    <row r="175" spans="1:25" x14ac:dyDescent="0.3">
      <c r="A175">
        <v>112</v>
      </c>
      <c r="B175" s="118">
        <v>45901</v>
      </c>
      <c r="C175">
        <v>9</v>
      </c>
      <c r="D175" t="s">
        <v>159</v>
      </c>
      <c r="E175" t="s">
        <v>775</v>
      </c>
      <c r="F175" t="s">
        <v>776</v>
      </c>
      <c r="G175" t="s">
        <v>664</v>
      </c>
      <c r="H175" t="s">
        <v>427</v>
      </c>
      <c r="I175" t="s">
        <v>212</v>
      </c>
      <c r="J175" t="s">
        <v>227</v>
      </c>
      <c r="K175" t="s">
        <v>234</v>
      </c>
      <c r="L175" t="s">
        <v>58</v>
      </c>
      <c r="M175">
        <v>1</v>
      </c>
      <c r="O175">
        <v>1.2023999999999999</v>
      </c>
      <c r="R175">
        <v>1.2023999999999999</v>
      </c>
      <c r="W175" t="s">
        <v>74</v>
      </c>
      <c r="X175" t="s">
        <v>386</v>
      </c>
      <c r="Y175" t="s">
        <v>916</v>
      </c>
    </row>
    <row r="176" spans="1:25" x14ac:dyDescent="0.3">
      <c r="A176">
        <v>113</v>
      </c>
      <c r="B176" s="118">
        <v>45901</v>
      </c>
      <c r="C176">
        <v>9</v>
      </c>
      <c r="D176" t="s">
        <v>159</v>
      </c>
      <c r="E176" t="s">
        <v>775</v>
      </c>
      <c r="F176" t="s">
        <v>776</v>
      </c>
      <c r="G176" t="s">
        <v>664</v>
      </c>
      <c r="H176" t="s">
        <v>433</v>
      </c>
      <c r="I176" t="s">
        <v>218</v>
      </c>
      <c r="J176" t="s">
        <v>232</v>
      </c>
      <c r="K176" t="s">
        <v>234</v>
      </c>
      <c r="L176" t="s">
        <v>58</v>
      </c>
      <c r="M176">
        <v>1</v>
      </c>
      <c r="O176">
        <v>1.4783999999999999</v>
      </c>
      <c r="R176">
        <v>1.4783999999999999</v>
      </c>
      <c r="W176" t="s">
        <v>74</v>
      </c>
      <c r="X176" t="s">
        <v>386</v>
      </c>
      <c r="Y176" t="s">
        <v>917</v>
      </c>
    </row>
    <row r="177" spans="1:25" x14ac:dyDescent="0.3">
      <c r="A177">
        <v>114</v>
      </c>
      <c r="B177" s="118">
        <v>45901</v>
      </c>
      <c r="C177">
        <v>9</v>
      </c>
      <c r="D177" t="s">
        <v>159</v>
      </c>
      <c r="E177" t="s">
        <v>775</v>
      </c>
      <c r="F177" t="s">
        <v>776</v>
      </c>
      <c r="G177" t="s">
        <v>664</v>
      </c>
      <c r="H177" t="s">
        <v>429</v>
      </c>
      <c r="I177" t="s">
        <v>214</v>
      </c>
      <c r="J177" t="s">
        <v>228</v>
      </c>
      <c r="K177" t="s">
        <v>234</v>
      </c>
      <c r="L177" t="s">
        <v>58</v>
      </c>
      <c r="M177">
        <v>1</v>
      </c>
      <c r="O177">
        <v>1.2984</v>
      </c>
      <c r="R177">
        <v>1.2984</v>
      </c>
      <c r="W177" t="s">
        <v>74</v>
      </c>
      <c r="X177" t="s">
        <v>386</v>
      </c>
      <c r="Y177" t="s">
        <v>918</v>
      </c>
    </row>
    <row r="178" spans="1:25" x14ac:dyDescent="0.3">
      <c r="A178">
        <v>115</v>
      </c>
      <c r="B178" s="118">
        <v>45901</v>
      </c>
      <c r="C178">
        <v>9</v>
      </c>
      <c r="D178" t="s">
        <v>159</v>
      </c>
      <c r="E178" t="s">
        <v>775</v>
      </c>
      <c r="F178" t="s">
        <v>776</v>
      </c>
      <c r="G178" t="s">
        <v>664</v>
      </c>
      <c r="H178" t="s">
        <v>430</v>
      </c>
      <c r="I178" t="s">
        <v>215</v>
      </c>
      <c r="J178" t="s">
        <v>229</v>
      </c>
      <c r="K178" t="s">
        <v>234</v>
      </c>
      <c r="L178" t="s">
        <v>58</v>
      </c>
      <c r="M178">
        <v>1</v>
      </c>
      <c r="O178">
        <v>1.0104</v>
      </c>
      <c r="R178">
        <v>1.0104</v>
      </c>
      <c r="W178" t="s">
        <v>74</v>
      </c>
      <c r="X178" t="s">
        <v>386</v>
      </c>
      <c r="Y178" t="s">
        <v>919</v>
      </c>
    </row>
    <row r="179" spans="1:25" x14ac:dyDescent="0.3">
      <c r="A179">
        <v>116</v>
      </c>
      <c r="B179" s="118">
        <v>45901</v>
      </c>
      <c r="C179">
        <v>9</v>
      </c>
      <c r="D179" t="s">
        <v>159</v>
      </c>
      <c r="E179" t="s">
        <v>775</v>
      </c>
      <c r="F179" t="s">
        <v>776</v>
      </c>
      <c r="G179" t="s">
        <v>664</v>
      </c>
      <c r="H179" t="s">
        <v>435</v>
      </c>
      <c r="I179" t="s">
        <v>219</v>
      </c>
      <c r="J179" t="s">
        <v>233</v>
      </c>
      <c r="K179" t="s">
        <v>234</v>
      </c>
      <c r="L179" t="s">
        <v>58</v>
      </c>
      <c r="M179">
        <v>1</v>
      </c>
      <c r="O179">
        <v>1.0920000000000001</v>
      </c>
      <c r="R179">
        <v>1.0920000000000001</v>
      </c>
      <c r="W179" t="s">
        <v>74</v>
      </c>
      <c r="X179" t="s">
        <v>386</v>
      </c>
      <c r="Y179" t="s">
        <v>920</v>
      </c>
    </row>
    <row r="180" spans="1:25" x14ac:dyDescent="0.3">
      <c r="A180">
        <v>117</v>
      </c>
      <c r="B180" s="118">
        <v>45901</v>
      </c>
      <c r="C180">
        <v>9</v>
      </c>
      <c r="D180" t="s">
        <v>159</v>
      </c>
      <c r="E180" t="s">
        <v>775</v>
      </c>
      <c r="F180" t="s">
        <v>776</v>
      </c>
      <c r="G180" t="s">
        <v>664</v>
      </c>
      <c r="H180" t="s">
        <v>436</v>
      </c>
      <c r="I180" t="s">
        <v>220</v>
      </c>
      <c r="J180" t="s">
        <v>224</v>
      </c>
      <c r="K180" t="s">
        <v>234</v>
      </c>
      <c r="L180" t="s">
        <v>58</v>
      </c>
      <c r="M180">
        <v>1</v>
      </c>
      <c r="O180">
        <v>1.3824000000000001</v>
      </c>
      <c r="R180">
        <v>1.3824000000000001</v>
      </c>
      <c r="W180" t="s">
        <v>74</v>
      </c>
      <c r="X180" t="s">
        <v>386</v>
      </c>
      <c r="Y180" t="s">
        <v>921</v>
      </c>
    </row>
    <row r="181" spans="1:25" x14ac:dyDescent="0.3">
      <c r="A181">
        <v>118</v>
      </c>
      <c r="B181" s="118">
        <v>45901</v>
      </c>
      <c r="C181">
        <v>9</v>
      </c>
      <c r="D181" t="s">
        <v>159</v>
      </c>
      <c r="E181" t="s">
        <v>775</v>
      </c>
      <c r="F181" t="s">
        <v>776</v>
      </c>
      <c r="G181" t="s">
        <v>664</v>
      </c>
      <c r="H181" t="s">
        <v>437</v>
      </c>
      <c r="I181" t="s">
        <v>221</v>
      </c>
      <c r="J181" t="s">
        <v>225</v>
      </c>
      <c r="K181" t="s">
        <v>234</v>
      </c>
      <c r="L181" t="s">
        <v>58</v>
      </c>
      <c r="M181">
        <v>1</v>
      </c>
      <c r="O181">
        <v>1.9079999999999999</v>
      </c>
      <c r="R181">
        <v>1.9079999999999999</v>
      </c>
      <c r="W181" t="s">
        <v>74</v>
      </c>
      <c r="X181" t="s">
        <v>386</v>
      </c>
      <c r="Y181" t="s">
        <v>922</v>
      </c>
    </row>
    <row r="182" spans="1:25" x14ac:dyDescent="0.3">
      <c r="A182">
        <v>119</v>
      </c>
      <c r="B182" s="118">
        <v>45901</v>
      </c>
      <c r="C182">
        <v>9</v>
      </c>
      <c r="D182" t="s">
        <v>159</v>
      </c>
      <c r="E182" t="s">
        <v>775</v>
      </c>
      <c r="F182" t="s">
        <v>776</v>
      </c>
      <c r="G182" t="s">
        <v>664</v>
      </c>
      <c r="H182" t="s">
        <v>439</v>
      </c>
      <c r="I182" t="s">
        <v>223</v>
      </c>
      <c r="J182" t="s">
        <v>345</v>
      </c>
      <c r="K182" t="s">
        <v>234</v>
      </c>
      <c r="L182" t="s">
        <v>58</v>
      </c>
      <c r="M182">
        <v>1</v>
      </c>
      <c r="O182">
        <v>1.68</v>
      </c>
      <c r="R182">
        <v>1.68</v>
      </c>
      <c r="W182" t="s">
        <v>74</v>
      </c>
      <c r="X182" t="s">
        <v>386</v>
      </c>
      <c r="Y182" t="s">
        <v>923</v>
      </c>
    </row>
    <row r="183" spans="1:25" x14ac:dyDescent="0.3">
      <c r="A183">
        <v>120</v>
      </c>
      <c r="B183" s="118">
        <v>45901</v>
      </c>
      <c r="C183">
        <v>9</v>
      </c>
      <c r="D183" t="s">
        <v>159</v>
      </c>
      <c r="E183" t="s">
        <v>775</v>
      </c>
      <c r="F183" t="s">
        <v>776</v>
      </c>
      <c r="G183" t="s">
        <v>664</v>
      </c>
      <c r="H183" t="s">
        <v>640</v>
      </c>
      <c r="I183" t="s">
        <v>633</v>
      </c>
      <c r="J183" t="s">
        <v>642</v>
      </c>
      <c r="K183" t="s">
        <v>234</v>
      </c>
      <c r="L183" t="s">
        <v>58</v>
      </c>
      <c r="M183">
        <v>1</v>
      </c>
      <c r="O183">
        <v>1.6</v>
      </c>
      <c r="R183">
        <v>1.6</v>
      </c>
      <c r="W183" t="s">
        <v>74</v>
      </c>
      <c r="X183" t="s">
        <v>386</v>
      </c>
      <c r="Y183" t="s">
        <v>924</v>
      </c>
    </row>
    <row r="184" spans="1:25" x14ac:dyDescent="0.3">
      <c r="A184">
        <v>121</v>
      </c>
      <c r="B184" s="118">
        <v>45901</v>
      </c>
      <c r="C184">
        <v>9</v>
      </c>
      <c r="D184" t="s">
        <v>159</v>
      </c>
      <c r="E184" t="s">
        <v>775</v>
      </c>
      <c r="F184" t="s">
        <v>776</v>
      </c>
      <c r="G184" t="s">
        <v>664</v>
      </c>
      <c r="H184" t="s">
        <v>641</v>
      </c>
      <c r="I184" t="s">
        <v>634</v>
      </c>
      <c r="J184" t="s">
        <v>635</v>
      </c>
      <c r="K184" t="s">
        <v>234</v>
      </c>
      <c r="L184" t="s">
        <v>58</v>
      </c>
      <c r="M184">
        <v>1</v>
      </c>
      <c r="O184">
        <v>1.6</v>
      </c>
      <c r="R184">
        <v>1.6</v>
      </c>
      <c r="W184" t="s">
        <v>74</v>
      </c>
      <c r="X184" t="s">
        <v>386</v>
      </c>
      <c r="Y184" t="s">
        <v>925</v>
      </c>
    </row>
    <row r="185" spans="1:25" x14ac:dyDescent="0.3">
      <c r="A185">
        <v>122</v>
      </c>
      <c r="B185" s="118">
        <v>45901</v>
      </c>
      <c r="C185">
        <v>9</v>
      </c>
      <c r="D185" t="s">
        <v>159</v>
      </c>
      <c r="E185" t="s">
        <v>775</v>
      </c>
      <c r="F185" t="s">
        <v>776</v>
      </c>
      <c r="G185" t="s">
        <v>664</v>
      </c>
      <c r="H185" t="s">
        <v>489</v>
      </c>
      <c r="I185" t="s">
        <v>64</v>
      </c>
      <c r="J185" t="s">
        <v>68</v>
      </c>
      <c r="K185" t="s">
        <v>33</v>
      </c>
      <c r="L185" t="s">
        <v>33</v>
      </c>
      <c r="M185">
        <v>5</v>
      </c>
      <c r="O185">
        <v>3.12</v>
      </c>
      <c r="R185">
        <v>15.6</v>
      </c>
      <c r="W185" t="s">
        <v>74</v>
      </c>
      <c r="X185" t="s">
        <v>77</v>
      </c>
      <c r="Y185" t="s">
        <v>926</v>
      </c>
    </row>
    <row r="186" spans="1:25" x14ac:dyDescent="0.3">
      <c r="A186">
        <v>123</v>
      </c>
      <c r="B186" s="118">
        <v>45901</v>
      </c>
      <c r="C186">
        <v>9</v>
      </c>
      <c r="D186" t="s">
        <v>159</v>
      </c>
      <c r="E186" t="s">
        <v>775</v>
      </c>
      <c r="F186" t="s">
        <v>776</v>
      </c>
      <c r="G186" t="s">
        <v>664</v>
      </c>
      <c r="H186" t="s">
        <v>488</v>
      </c>
      <c r="I186" t="s">
        <v>63</v>
      </c>
      <c r="J186" t="s">
        <v>323</v>
      </c>
      <c r="K186" t="s">
        <v>33</v>
      </c>
      <c r="L186" t="s">
        <v>33</v>
      </c>
      <c r="M186">
        <v>3</v>
      </c>
      <c r="O186">
        <v>0.84</v>
      </c>
      <c r="R186">
        <v>2.52</v>
      </c>
      <c r="W186" t="s">
        <v>74</v>
      </c>
      <c r="X186" t="s">
        <v>77</v>
      </c>
      <c r="Y186" t="s">
        <v>927</v>
      </c>
    </row>
    <row r="187" spans="1:25" x14ac:dyDescent="0.3">
      <c r="A187">
        <v>124</v>
      </c>
      <c r="B187" s="118">
        <v>45901</v>
      </c>
      <c r="C187">
        <v>9</v>
      </c>
      <c r="D187" t="s">
        <v>159</v>
      </c>
      <c r="E187" t="s">
        <v>775</v>
      </c>
      <c r="F187" t="s">
        <v>776</v>
      </c>
      <c r="G187" t="s">
        <v>664</v>
      </c>
      <c r="H187" t="s">
        <v>442</v>
      </c>
      <c r="I187" t="s">
        <v>382</v>
      </c>
      <c r="J187" t="s">
        <v>381</v>
      </c>
      <c r="K187" t="s">
        <v>33</v>
      </c>
      <c r="L187" t="s">
        <v>33</v>
      </c>
      <c r="M187">
        <v>2</v>
      </c>
      <c r="O187">
        <v>4.92</v>
      </c>
      <c r="R187">
        <v>9.84</v>
      </c>
      <c r="W187" t="s">
        <v>74</v>
      </c>
      <c r="X187" t="s">
        <v>275</v>
      </c>
      <c r="Y187" t="s">
        <v>928</v>
      </c>
    </row>
    <row r="188" spans="1:25" x14ac:dyDescent="0.3">
      <c r="A188">
        <v>125</v>
      </c>
      <c r="B188" s="118">
        <v>45901</v>
      </c>
      <c r="C188">
        <v>9</v>
      </c>
      <c r="D188" t="s">
        <v>159</v>
      </c>
      <c r="E188" t="s">
        <v>775</v>
      </c>
      <c r="F188" t="s">
        <v>776</v>
      </c>
      <c r="G188" t="s">
        <v>664</v>
      </c>
      <c r="H188" t="s">
        <v>405</v>
      </c>
      <c r="I188" t="s">
        <v>374</v>
      </c>
      <c r="J188" t="s">
        <v>372</v>
      </c>
      <c r="K188" t="s">
        <v>368</v>
      </c>
      <c r="L188" t="s">
        <v>54</v>
      </c>
      <c r="M188">
        <v>10</v>
      </c>
      <c r="O188">
        <v>5.16</v>
      </c>
      <c r="R188">
        <v>51.6</v>
      </c>
      <c r="W188" t="s">
        <v>75</v>
      </c>
      <c r="X188" t="s">
        <v>75</v>
      </c>
      <c r="Y188" t="s">
        <v>929</v>
      </c>
    </row>
    <row r="189" spans="1:25" x14ac:dyDescent="0.3">
      <c r="A189">
        <v>126</v>
      </c>
      <c r="B189" s="118">
        <v>45901</v>
      </c>
      <c r="C189">
        <v>9</v>
      </c>
      <c r="D189" t="s">
        <v>159</v>
      </c>
      <c r="E189" t="s">
        <v>775</v>
      </c>
      <c r="F189" t="s">
        <v>776</v>
      </c>
      <c r="G189" t="s">
        <v>664</v>
      </c>
      <c r="H189" t="s">
        <v>441</v>
      </c>
      <c r="I189" t="s">
        <v>60</v>
      </c>
      <c r="J189" t="s">
        <v>207</v>
      </c>
      <c r="K189" t="s">
        <v>195</v>
      </c>
      <c r="L189" t="s">
        <v>491</v>
      </c>
      <c r="M189">
        <v>5</v>
      </c>
      <c r="N189">
        <v>36</v>
      </c>
      <c r="O189">
        <v>36</v>
      </c>
      <c r="R189">
        <v>180</v>
      </c>
      <c r="W189" t="s">
        <v>74</v>
      </c>
      <c r="X189" t="s">
        <v>76</v>
      </c>
      <c r="Y189" t="s">
        <v>930</v>
      </c>
    </row>
    <row r="190" spans="1:25" x14ac:dyDescent="0.3">
      <c r="A190">
        <v>127</v>
      </c>
      <c r="B190" s="118">
        <v>45901</v>
      </c>
      <c r="C190">
        <v>9</v>
      </c>
      <c r="D190" t="s">
        <v>159</v>
      </c>
      <c r="E190" t="s">
        <v>775</v>
      </c>
      <c r="F190" t="s">
        <v>776</v>
      </c>
      <c r="G190" t="s">
        <v>664</v>
      </c>
      <c r="H190" t="s">
        <v>446</v>
      </c>
      <c r="I190" t="s">
        <v>346</v>
      </c>
      <c r="J190" t="s">
        <v>752</v>
      </c>
      <c r="K190" t="s">
        <v>749</v>
      </c>
      <c r="L190" t="s">
        <v>347</v>
      </c>
      <c r="M190">
        <v>2</v>
      </c>
      <c r="O190">
        <v>22.8</v>
      </c>
      <c r="R190">
        <v>45.6</v>
      </c>
      <c r="W190" t="s">
        <v>74</v>
      </c>
      <c r="X190" t="s">
        <v>76</v>
      </c>
      <c r="Y190" t="s">
        <v>931</v>
      </c>
    </row>
    <row r="191" spans="1:25" x14ac:dyDescent="0.3">
      <c r="A191">
        <v>128</v>
      </c>
      <c r="B191" s="118">
        <v>45901</v>
      </c>
      <c r="C191">
        <v>9</v>
      </c>
      <c r="D191" t="s">
        <v>159</v>
      </c>
      <c r="E191" t="s">
        <v>777</v>
      </c>
      <c r="F191" t="s">
        <v>778</v>
      </c>
      <c r="G191" t="s">
        <v>398</v>
      </c>
      <c r="H191" t="s">
        <v>560</v>
      </c>
      <c r="I191" t="s">
        <v>545</v>
      </c>
      <c r="J191" t="s">
        <v>542</v>
      </c>
      <c r="K191" t="s">
        <v>203</v>
      </c>
      <c r="L191" t="s">
        <v>33</v>
      </c>
      <c r="M191">
        <v>1</v>
      </c>
      <c r="O191">
        <v>6.9239999999999995</v>
      </c>
      <c r="R191">
        <v>6.9240000000000004</v>
      </c>
      <c r="W191" t="s">
        <v>74</v>
      </c>
      <c r="X191" t="s">
        <v>275</v>
      </c>
      <c r="Y191" t="s">
        <v>932</v>
      </c>
    </row>
    <row r="192" spans="1:25" x14ac:dyDescent="0.3">
      <c r="A192">
        <v>129</v>
      </c>
      <c r="B192" s="118">
        <v>45901</v>
      </c>
      <c r="C192">
        <v>9</v>
      </c>
      <c r="D192" t="s">
        <v>159</v>
      </c>
      <c r="E192" t="s">
        <v>779</v>
      </c>
      <c r="F192" t="s">
        <v>780</v>
      </c>
      <c r="G192" t="s">
        <v>398</v>
      </c>
      <c r="H192" t="s">
        <v>558</v>
      </c>
      <c r="I192" t="s">
        <v>543</v>
      </c>
      <c r="J192" t="s">
        <v>540</v>
      </c>
      <c r="K192" t="s">
        <v>203</v>
      </c>
      <c r="L192" t="s">
        <v>33</v>
      </c>
      <c r="M192">
        <v>3</v>
      </c>
      <c r="O192">
        <v>4.74</v>
      </c>
      <c r="R192">
        <v>14.22</v>
      </c>
      <c r="W192" t="s">
        <v>74</v>
      </c>
      <c r="X192" t="s">
        <v>275</v>
      </c>
      <c r="Y192" t="s">
        <v>933</v>
      </c>
    </row>
    <row r="193" spans="1:25" x14ac:dyDescent="0.3">
      <c r="A193">
        <v>130</v>
      </c>
      <c r="B193" s="118">
        <v>45901</v>
      </c>
      <c r="C193">
        <v>9</v>
      </c>
      <c r="D193" t="s">
        <v>159</v>
      </c>
      <c r="E193" t="s">
        <v>779</v>
      </c>
      <c r="F193" t="s">
        <v>780</v>
      </c>
      <c r="G193" t="s">
        <v>398</v>
      </c>
      <c r="H193" t="s">
        <v>559</v>
      </c>
      <c r="I193" t="s">
        <v>544</v>
      </c>
      <c r="J193" t="s">
        <v>541</v>
      </c>
      <c r="K193" t="s">
        <v>203</v>
      </c>
      <c r="L193" t="s">
        <v>33</v>
      </c>
      <c r="M193">
        <v>2</v>
      </c>
      <c r="O193">
        <v>7.3800000000000008</v>
      </c>
      <c r="R193">
        <v>14.76</v>
      </c>
      <c r="W193" t="s">
        <v>74</v>
      </c>
      <c r="X193" t="s">
        <v>275</v>
      </c>
      <c r="Y193" t="s">
        <v>934</v>
      </c>
    </row>
    <row r="194" spans="1:25" x14ac:dyDescent="0.3">
      <c r="A194">
        <v>131</v>
      </c>
      <c r="B194" s="118">
        <v>45901</v>
      </c>
      <c r="C194">
        <v>9</v>
      </c>
      <c r="D194" t="s">
        <v>159</v>
      </c>
      <c r="E194" t="s">
        <v>779</v>
      </c>
      <c r="F194" t="s">
        <v>780</v>
      </c>
      <c r="G194" t="s">
        <v>398</v>
      </c>
      <c r="H194" t="s">
        <v>447</v>
      </c>
      <c r="I194" t="s">
        <v>253</v>
      </c>
      <c r="J194" t="s">
        <v>495</v>
      </c>
      <c r="K194" t="s">
        <v>203</v>
      </c>
      <c r="L194" t="s">
        <v>54</v>
      </c>
      <c r="M194">
        <v>3</v>
      </c>
      <c r="O194">
        <v>5.76</v>
      </c>
      <c r="R194">
        <v>17.28</v>
      </c>
      <c r="W194" t="s">
        <v>74</v>
      </c>
      <c r="X194" t="s">
        <v>275</v>
      </c>
      <c r="Y194" t="s">
        <v>935</v>
      </c>
    </row>
    <row r="195" spans="1:25" x14ac:dyDescent="0.3">
      <c r="A195">
        <v>132</v>
      </c>
      <c r="B195" s="118">
        <v>45901</v>
      </c>
      <c r="C195">
        <v>9</v>
      </c>
      <c r="D195" t="s">
        <v>159</v>
      </c>
      <c r="E195" t="s">
        <v>779</v>
      </c>
      <c r="F195" t="s">
        <v>780</v>
      </c>
      <c r="G195" t="s">
        <v>398</v>
      </c>
      <c r="H195" t="s">
        <v>450</v>
      </c>
      <c r="I195" t="s">
        <v>256</v>
      </c>
      <c r="J195" t="s">
        <v>499</v>
      </c>
      <c r="K195" t="s">
        <v>203</v>
      </c>
      <c r="L195" t="s">
        <v>54</v>
      </c>
      <c r="M195">
        <v>5</v>
      </c>
      <c r="N195">
        <v>6</v>
      </c>
      <c r="O195">
        <v>6</v>
      </c>
      <c r="R195">
        <v>30</v>
      </c>
      <c r="W195" t="s">
        <v>74</v>
      </c>
      <c r="X195" t="s">
        <v>275</v>
      </c>
      <c r="Y195" t="s">
        <v>936</v>
      </c>
    </row>
    <row r="196" spans="1:25" x14ac:dyDescent="0.3">
      <c r="A196">
        <v>133</v>
      </c>
      <c r="B196" s="118">
        <v>45901</v>
      </c>
      <c r="C196">
        <v>9</v>
      </c>
      <c r="D196" t="s">
        <v>159</v>
      </c>
      <c r="E196" t="s">
        <v>779</v>
      </c>
      <c r="F196" t="s">
        <v>780</v>
      </c>
      <c r="G196" t="s">
        <v>398</v>
      </c>
      <c r="H196" t="s">
        <v>449</v>
      </c>
      <c r="I196" t="s">
        <v>255</v>
      </c>
      <c r="J196" t="s">
        <v>497</v>
      </c>
      <c r="K196" t="s">
        <v>203</v>
      </c>
      <c r="L196" t="s">
        <v>54</v>
      </c>
      <c r="M196">
        <v>1</v>
      </c>
      <c r="O196">
        <v>3.6</v>
      </c>
      <c r="R196">
        <v>3.6</v>
      </c>
      <c r="W196" t="s">
        <v>74</v>
      </c>
      <c r="X196" t="s">
        <v>275</v>
      </c>
      <c r="Y196" t="s">
        <v>937</v>
      </c>
    </row>
    <row r="197" spans="1:25" x14ac:dyDescent="0.3">
      <c r="A197">
        <v>134</v>
      </c>
      <c r="B197" s="118">
        <v>45901</v>
      </c>
      <c r="C197">
        <v>9</v>
      </c>
      <c r="D197" t="s">
        <v>159</v>
      </c>
      <c r="E197" t="s">
        <v>779</v>
      </c>
      <c r="F197" t="s">
        <v>780</v>
      </c>
      <c r="G197" t="s">
        <v>398</v>
      </c>
      <c r="H197" t="s">
        <v>454</v>
      </c>
      <c r="I197" t="s">
        <v>260</v>
      </c>
      <c r="J197" t="s">
        <v>502</v>
      </c>
      <c r="K197" t="s">
        <v>315</v>
      </c>
      <c r="L197" t="s">
        <v>54</v>
      </c>
      <c r="M197">
        <v>10</v>
      </c>
      <c r="O197">
        <v>3.67</v>
      </c>
      <c r="R197">
        <v>36.700000000000003</v>
      </c>
      <c r="W197" t="s">
        <v>74</v>
      </c>
      <c r="X197" t="s">
        <v>275</v>
      </c>
      <c r="Y197" t="s">
        <v>938</v>
      </c>
    </row>
    <row r="198" spans="1:25" x14ac:dyDescent="0.3">
      <c r="A198">
        <v>135</v>
      </c>
      <c r="B198" s="118">
        <v>45901</v>
      </c>
      <c r="C198">
        <v>9</v>
      </c>
      <c r="D198" t="s">
        <v>159</v>
      </c>
      <c r="E198" t="s">
        <v>779</v>
      </c>
      <c r="F198" t="s">
        <v>780</v>
      </c>
      <c r="G198" t="s">
        <v>398</v>
      </c>
      <c r="H198" t="s">
        <v>458</v>
      </c>
      <c r="I198" t="s">
        <v>264</v>
      </c>
      <c r="J198" t="s">
        <v>506</v>
      </c>
      <c r="K198" t="s">
        <v>203</v>
      </c>
      <c r="L198" t="s">
        <v>54</v>
      </c>
      <c r="M198">
        <v>1</v>
      </c>
      <c r="O198">
        <v>7.8</v>
      </c>
      <c r="R198">
        <v>7.8</v>
      </c>
      <c r="W198" t="s">
        <v>74</v>
      </c>
      <c r="X198" t="s">
        <v>275</v>
      </c>
      <c r="Y198" t="s">
        <v>939</v>
      </c>
    </row>
    <row r="199" spans="1:25" x14ac:dyDescent="0.3">
      <c r="A199">
        <v>136</v>
      </c>
      <c r="B199" s="118">
        <v>45901</v>
      </c>
      <c r="C199">
        <v>9</v>
      </c>
      <c r="D199" t="s">
        <v>159</v>
      </c>
      <c r="E199" t="s">
        <v>779</v>
      </c>
      <c r="F199" t="s">
        <v>780</v>
      </c>
      <c r="G199" t="s">
        <v>398</v>
      </c>
      <c r="H199" t="s">
        <v>455</v>
      </c>
      <c r="I199" t="s">
        <v>261</v>
      </c>
      <c r="J199" t="s">
        <v>503</v>
      </c>
      <c r="K199" t="s">
        <v>203</v>
      </c>
      <c r="L199" t="s">
        <v>54</v>
      </c>
      <c r="M199">
        <v>1</v>
      </c>
      <c r="O199">
        <v>7.2</v>
      </c>
      <c r="R199">
        <v>7.2</v>
      </c>
      <c r="W199" t="s">
        <v>74</v>
      </c>
      <c r="X199" t="s">
        <v>275</v>
      </c>
      <c r="Y199" t="s">
        <v>940</v>
      </c>
    </row>
    <row r="200" spans="1:25" x14ac:dyDescent="0.3">
      <c r="A200">
        <v>137</v>
      </c>
      <c r="B200" s="118">
        <v>45901</v>
      </c>
      <c r="C200">
        <v>9</v>
      </c>
      <c r="D200" t="s">
        <v>159</v>
      </c>
      <c r="E200" t="s">
        <v>779</v>
      </c>
      <c r="F200" t="s">
        <v>780</v>
      </c>
      <c r="G200" t="s">
        <v>398</v>
      </c>
      <c r="H200" t="s">
        <v>451</v>
      </c>
      <c r="I200" t="s">
        <v>257</v>
      </c>
      <c r="J200" t="s">
        <v>498</v>
      </c>
      <c r="K200" t="s">
        <v>203</v>
      </c>
      <c r="L200" t="s">
        <v>54</v>
      </c>
      <c r="M200">
        <v>3</v>
      </c>
      <c r="O200">
        <v>5.76</v>
      </c>
      <c r="R200">
        <v>17.28</v>
      </c>
      <c r="W200" t="s">
        <v>74</v>
      </c>
      <c r="X200" t="s">
        <v>275</v>
      </c>
      <c r="Y200" t="s">
        <v>941</v>
      </c>
    </row>
    <row r="201" spans="1:25" x14ac:dyDescent="0.3">
      <c r="A201">
        <v>138</v>
      </c>
      <c r="B201" s="118">
        <v>45901</v>
      </c>
      <c r="C201">
        <v>9</v>
      </c>
      <c r="D201" t="s">
        <v>159</v>
      </c>
      <c r="E201" t="s">
        <v>779</v>
      </c>
      <c r="F201" t="s">
        <v>780</v>
      </c>
      <c r="G201" t="s">
        <v>398</v>
      </c>
      <c r="H201" t="s">
        <v>456</v>
      </c>
      <c r="I201" t="s">
        <v>262</v>
      </c>
      <c r="J201" t="s">
        <v>504</v>
      </c>
      <c r="K201" t="s">
        <v>203</v>
      </c>
      <c r="L201" t="s">
        <v>54</v>
      </c>
      <c r="M201">
        <v>1</v>
      </c>
      <c r="O201">
        <v>5.16</v>
      </c>
      <c r="R201">
        <v>5.16</v>
      </c>
      <c r="W201" t="s">
        <v>74</v>
      </c>
      <c r="X201" t="s">
        <v>275</v>
      </c>
      <c r="Y201" t="s">
        <v>942</v>
      </c>
    </row>
    <row r="202" spans="1:25" x14ac:dyDescent="0.3">
      <c r="A202">
        <v>139</v>
      </c>
      <c r="B202" s="118">
        <v>45901</v>
      </c>
      <c r="C202">
        <v>9</v>
      </c>
      <c r="D202" t="s">
        <v>159</v>
      </c>
      <c r="E202" t="s">
        <v>779</v>
      </c>
      <c r="F202" t="s">
        <v>780</v>
      </c>
      <c r="G202" t="s">
        <v>398</v>
      </c>
      <c r="H202" t="s">
        <v>459</v>
      </c>
      <c r="I202" t="s">
        <v>265</v>
      </c>
      <c r="J202" t="s">
        <v>507</v>
      </c>
      <c r="K202" t="s">
        <v>203</v>
      </c>
      <c r="L202" t="s">
        <v>54</v>
      </c>
      <c r="M202">
        <v>1</v>
      </c>
      <c r="O202">
        <v>9.7200000000000006</v>
      </c>
      <c r="R202">
        <v>9.7200000000000006</v>
      </c>
      <c r="W202" t="s">
        <v>74</v>
      </c>
      <c r="X202" t="s">
        <v>275</v>
      </c>
      <c r="Y202" t="s">
        <v>943</v>
      </c>
    </row>
    <row r="203" spans="1:25" x14ac:dyDescent="0.3">
      <c r="A203">
        <v>140</v>
      </c>
      <c r="B203" s="118">
        <v>45901</v>
      </c>
      <c r="C203">
        <v>9</v>
      </c>
      <c r="D203" t="s">
        <v>159</v>
      </c>
      <c r="E203" t="s">
        <v>779</v>
      </c>
      <c r="F203" t="s">
        <v>780</v>
      </c>
      <c r="G203" t="s">
        <v>398</v>
      </c>
      <c r="H203" t="s">
        <v>563</v>
      </c>
      <c r="I203" t="s">
        <v>565</v>
      </c>
      <c r="J203" t="s">
        <v>561</v>
      </c>
      <c r="K203" t="s">
        <v>203</v>
      </c>
      <c r="L203" t="s">
        <v>33</v>
      </c>
      <c r="M203">
        <v>1</v>
      </c>
      <c r="O203">
        <v>7.4550000000000001</v>
      </c>
      <c r="R203">
        <v>7.4550000000000001</v>
      </c>
      <c r="W203" t="s">
        <v>74</v>
      </c>
      <c r="X203" t="s">
        <v>275</v>
      </c>
      <c r="Y203" t="s">
        <v>944</v>
      </c>
    </row>
    <row r="204" spans="1:25" x14ac:dyDescent="0.3">
      <c r="A204">
        <v>141</v>
      </c>
      <c r="B204" s="118">
        <v>45901</v>
      </c>
      <c r="C204">
        <v>9</v>
      </c>
      <c r="D204" t="s">
        <v>159</v>
      </c>
      <c r="E204" t="s">
        <v>779</v>
      </c>
      <c r="F204" t="s">
        <v>780</v>
      </c>
      <c r="G204" t="s">
        <v>398</v>
      </c>
      <c r="H204" t="s">
        <v>535</v>
      </c>
      <c r="I204" t="s">
        <v>530</v>
      </c>
      <c r="J204" t="s">
        <v>532</v>
      </c>
      <c r="K204" t="s">
        <v>534</v>
      </c>
      <c r="L204" t="s">
        <v>54</v>
      </c>
      <c r="M204">
        <v>1</v>
      </c>
      <c r="O204">
        <v>6.96</v>
      </c>
      <c r="R204">
        <v>6.96</v>
      </c>
      <c r="W204" t="s">
        <v>74</v>
      </c>
      <c r="X204" t="s">
        <v>361</v>
      </c>
      <c r="Y204" t="s">
        <v>945</v>
      </c>
    </row>
    <row r="205" spans="1:25" x14ac:dyDescent="0.3">
      <c r="A205">
        <v>142</v>
      </c>
      <c r="B205" s="118">
        <v>45901</v>
      </c>
      <c r="C205">
        <v>9</v>
      </c>
      <c r="D205" t="s">
        <v>159</v>
      </c>
      <c r="E205" t="s">
        <v>779</v>
      </c>
      <c r="F205" t="s">
        <v>780</v>
      </c>
      <c r="G205" t="s">
        <v>398</v>
      </c>
      <c r="H205">
        <v>0</v>
      </c>
      <c r="I205" t="s">
        <v>531</v>
      </c>
      <c r="J205" t="s">
        <v>533</v>
      </c>
      <c r="K205" t="s">
        <v>534</v>
      </c>
      <c r="L205" t="s">
        <v>54</v>
      </c>
      <c r="M205">
        <v>1</v>
      </c>
      <c r="O205">
        <v>4.6440000000000001</v>
      </c>
      <c r="R205">
        <v>4.6440000000000001</v>
      </c>
      <c r="W205" t="s">
        <v>74</v>
      </c>
      <c r="X205" t="s">
        <v>361</v>
      </c>
      <c r="Y205" t="s">
        <v>946</v>
      </c>
    </row>
    <row r="206" spans="1:25" x14ac:dyDescent="0.3">
      <c r="A206">
        <v>143</v>
      </c>
      <c r="B206" s="118">
        <v>45901</v>
      </c>
      <c r="C206">
        <v>9</v>
      </c>
      <c r="D206" t="s">
        <v>159</v>
      </c>
      <c r="E206" t="s">
        <v>781</v>
      </c>
      <c r="F206" t="s">
        <v>782</v>
      </c>
      <c r="G206" t="s">
        <v>402</v>
      </c>
      <c r="H206" t="s">
        <v>558</v>
      </c>
      <c r="I206" t="s">
        <v>543</v>
      </c>
      <c r="J206" t="s">
        <v>540</v>
      </c>
      <c r="K206" t="s">
        <v>203</v>
      </c>
      <c r="L206" t="s">
        <v>33</v>
      </c>
      <c r="M206">
        <v>1</v>
      </c>
      <c r="O206">
        <v>4.74</v>
      </c>
      <c r="R206">
        <v>4.74</v>
      </c>
      <c r="W206" t="s">
        <v>74</v>
      </c>
      <c r="X206" t="s">
        <v>275</v>
      </c>
      <c r="Y206" t="s">
        <v>947</v>
      </c>
    </row>
    <row r="207" spans="1:25" x14ac:dyDescent="0.3">
      <c r="A207">
        <v>144</v>
      </c>
      <c r="B207" s="118">
        <v>45901</v>
      </c>
      <c r="C207">
        <v>9</v>
      </c>
      <c r="D207" t="s">
        <v>159</v>
      </c>
      <c r="E207" t="s">
        <v>781</v>
      </c>
      <c r="F207" t="s">
        <v>782</v>
      </c>
      <c r="G207" t="s">
        <v>402</v>
      </c>
      <c r="H207" t="s">
        <v>447</v>
      </c>
      <c r="I207" t="s">
        <v>253</v>
      </c>
      <c r="J207" t="s">
        <v>495</v>
      </c>
      <c r="K207" t="s">
        <v>203</v>
      </c>
      <c r="L207" t="s">
        <v>54</v>
      </c>
      <c r="M207">
        <v>3</v>
      </c>
      <c r="O207">
        <v>5.76</v>
      </c>
      <c r="R207">
        <v>17.28</v>
      </c>
      <c r="W207" t="s">
        <v>74</v>
      </c>
      <c r="X207" t="s">
        <v>275</v>
      </c>
      <c r="Y207" t="s">
        <v>948</v>
      </c>
    </row>
    <row r="208" spans="1:25" x14ac:dyDescent="0.3">
      <c r="A208">
        <v>145</v>
      </c>
      <c r="B208" s="118">
        <v>45901</v>
      </c>
      <c r="C208">
        <v>9</v>
      </c>
      <c r="D208" t="s">
        <v>159</v>
      </c>
      <c r="E208" t="s">
        <v>781</v>
      </c>
      <c r="F208" t="s">
        <v>782</v>
      </c>
      <c r="G208" t="s">
        <v>402</v>
      </c>
      <c r="H208" t="s">
        <v>450</v>
      </c>
      <c r="I208" t="s">
        <v>256</v>
      </c>
      <c r="J208" t="s">
        <v>499</v>
      </c>
      <c r="K208" t="s">
        <v>203</v>
      </c>
      <c r="L208" t="s">
        <v>54</v>
      </c>
      <c r="M208">
        <v>10</v>
      </c>
      <c r="N208">
        <v>6</v>
      </c>
      <c r="O208">
        <v>6</v>
      </c>
      <c r="R208">
        <v>60</v>
      </c>
      <c r="W208" t="s">
        <v>74</v>
      </c>
      <c r="X208" t="s">
        <v>275</v>
      </c>
      <c r="Y208" t="s">
        <v>949</v>
      </c>
    </row>
    <row r="209" spans="1:25" x14ac:dyDescent="0.3">
      <c r="A209">
        <v>146</v>
      </c>
      <c r="B209" s="118">
        <v>45901</v>
      </c>
      <c r="C209">
        <v>9</v>
      </c>
      <c r="D209" t="s">
        <v>159</v>
      </c>
      <c r="E209" t="s">
        <v>781</v>
      </c>
      <c r="F209" t="s">
        <v>782</v>
      </c>
      <c r="G209" t="s">
        <v>402</v>
      </c>
      <c r="H209" t="s">
        <v>448</v>
      </c>
      <c r="I209" t="s">
        <v>254</v>
      </c>
      <c r="J209" t="s">
        <v>496</v>
      </c>
      <c r="K209" t="s">
        <v>203</v>
      </c>
      <c r="L209" t="s">
        <v>54</v>
      </c>
      <c r="M209">
        <v>3</v>
      </c>
      <c r="N209">
        <v>6</v>
      </c>
      <c r="O209">
        <v>6</v>
      </c>
      <c r="R209">
        <v>18</v>
      </c>
      <c r="W209" t="s">
        <v>74</v>
      </c>
      <c r="X209" t="s">
        <v>275</v>
      </c>
      <c r="Y209" t="s">
        <v>950</v>
      </c>
    </row>
    <row r="210" spans="1:25" x14ac:dyDescent="0.3">
      <c r="A210">
        <v>147</v>
      </c>
      <c r="B210" s="118">
        <v>45901</v>
      </c>
      <c r="C210">
        <v>9</v>
      </c>
      <c r="D210" t="s">
        <v>159</v>
      </c>
      <c r="E210" t="s">
        <v>781</v>
      </c>
      <c r="F210" t="s">
        <v>782</v>
      </c>
      <c r="G210" t="s">
        <v>402</v>
      </c>
      <c r="H210" t="s">
        <v>563</v>
      </c>
      <c r="I210" t="s">
        <v>565</v>
      </c>
      <c r="J210" t="s">
        <v>561</v>
      </c>
      <c r="K210" t="s">
        <v>203</v>
      </c>
      <c r="L210" t="s">
        <v>33</v>
      </c>
      <c r="M210">
        <v>2</v>
      </c>
      <c r="O210">
        <v>7.4550000000000001</v>
      </c>
      <c r="R210">
        <v>14.91</v>
      </c>
      <c r="W210" t="s">
        <v>74</v>
      </c>
      <c r="X210" t="s">
        <v>275</v>
      </c>
      <c r="Y210" t="s">
        <v>951</v>
      </c>
    </row>
    <row r="211" spans="1:25" x14ac:dyDescent="0.3">
      <c r="A211">
        <v>148</v>
      </c>
      <c r="B211" s="118">
        <v>45901</v>
      </c>
      <c r="C211">
        <v>9</v>
      </c>
      <c r="D211" t="s">
        <v>159</v>
      </c>
      <c r="E211" t="s">
        <v>783</v>
      </c>
      <c r="F211" t="s">
        <v>784</v>
      </c>
      <c r="G211" t="s">
        <v>528</v>
      </c>
      <c r="H211" t="s">
        <v>560</v>
      </c>
      <c r="I211" t="s">
        <v>545</v>
      </c>
      <c r="J211" t="s">
        <v>542</v>
      </c>
      <c r="K211" t="s">
        <v>203</v>
      </c>
      <c r="L211" t="s">
        <v>33</v>
      </c>
      <c r="M211">
        <v>10</v>
      </c>
      <c r="O211">
        <v>6.9239999999999995</v>
      </c>
      <c r="R211">
        <v>69.239999999999995</v>
      </c>
      <c r="W211" t="s">
        <v>74</v>
      </c>
      <c r="X211" t="s">
        <v>275</v>
      </c>
      <c r="Y211" t="s">
        <v>952</v>
      </c>
    </row>
    <row r="212" spans="1:25" x14ac:dyDescent="0.3">
      <c r="A212">
        <v>149</v>
      </c>
      <c r="B212" s="118">
        <v>45901</v>
      </c>
      <c r="C212">
        <v>9</v>
      </c>
      <c r="D212" t="s">
        <v>159</v>
      </c>
      <c r="E212" t="s">
        <v>785</v>
      </c>
      <c r="F212" t="s">
        <v>786</v>
      </c>
      <c r="G212" t="s">
        <v>528</v>
      </c>
      <c r="H212" t="s">
        <v>558</v>
      </c>
      <c r="I212" t="s">
        <v>543</v>
      </c>
      <c r="J212" t="s">
        <v>540</v>
      </c>
      <c r="K212" t="s">
        <v>203</v>
      </c>
      <c r="L212" t="s">
        <v>33</v>
      </c>
      <c r="M212">
        <v>5</v>
      </c>
      <c r="O212">
        <v>4.74</v>
      </c>
      <c r="R212">
        <v>23.7</v>
      </c>
      <c r="W212" t="s">
        <v>74</v>
      </c>
      <c r="X212" t="s">
        <v>275</v>
      </c>
      <c r="Y212" t="s">
        <v>953</v>
      </c>
    </row>
    <row r="213" spans="1:25" x14ac:dyDescent="0.3">
      <c r="A213">
        <v>150</v>
      </c>
      <c r="B213" s="118">
        <v>45901</v>
      </c>
      <c r="C213">
        <v>9</v>
      </c>
      <c r="D213" t="s">
        <v>159</v>
      </c>
      <c r="E213" t="s">
        <v>785</v>
      </c>
      <c r="F213" t="s">
        <v>786</v>
      </c>
      <c r="G213" t="s">
        <v>528</v>
      </c>
      <c r="H213" t="s">
        <v>559</v>
      </c>
      <c r="I213" t="s">
        <v>544</v>
      </c>
      <c r="J213" t="s">
        <v>541</v>
      </c>
      <c r="K213" t="s">
        <v>203</v>
      </c>
      <c r="L213" t="s">
        <v>33</v>
      </c>
      <c r="M213">
        <v>4</v>
      </c>
      <c r="O213">
        <v>7.3800000000000008</v>
      </c>
      <c r="R213">
        <v>29.52</v>
      </c>
      <c r="W213" t="s">
        <v>74</v>
      </c>
      <c r="X213" t="s">
        <v>275</v>
      </c>
      <c r="Y213" t="s">
        <v>954</v>
      </c>
    </row>
    <row r="214" spans="1:25" x14ac:dyDescent="0.3">
      <c r="A214">
        <v>151</v>
      </c>
      <c r="B214" s="118">
        <v>45901</v>
      </c>
      <c r="C214">
        <v>9</v>
      </c>
      <c r="D214" t="s">
        <v>159</v>
      </c>
      <c r="E214" t="s">
        <v>785</v>
      </c>
      <c r="F214" t="s">
        <v>786</v>
      </c>
      <c r="G214" t="s">
        <v>528</v>
      </c>
      <c r="H214" t="s">
        <v>447</v>
      </c>
      <c r="I214" t="s">
        <v>253</v>
      </c>
      <c r="J214" t="s">
        <v>495</v>
      </c>
      <c r="K214" t="s">
        <v>203</v>
      </c>
      <c r="L214" t="s">
        <v>54</v>
      </c>
      <c r="M214">
        <v>15</v>
      </c>
      <c r="O214">
        <v>5.76</v>
      </c>
      <c r="R214">
        <v>86.4</v>
      </c>
      <c r="W214" t="s">
        <v>74</v>
      </c>
      <c r="X214" t="s">
        <v>275</v>
      </c>
      <c r="Y214" t="s">
        <v>955</v>
      </c>
    </row>
    <row r="215" spans="1:25" x14ac:dyDescent="0.3">
      <c r="A215">
        <v>152</v>
      </c>
      <c r="B215" s="118">
        <v>45901</v>
      </c>
      <c r="C215">
        <v>9</v>
      </c>
      <c r="D215" t="s">
        <v>159</v>
      </c>
      <c r="E215" t="s">
        <v>785</v>
      </c>
      <c r="F215" t="s">
        <v>786</v>
      </c>
      <c r="G215" t="s">
        <v>528</v>
      </c>
      <c r="H215" t="s">
        <v>453</v>
      </c>
      <c r="I215" t="s">
        <v>259</v>
      </c>
      <c r="J215" t="s">
        <v>501</v>
      </c>
      <c r="K215" t="s">
        <v>315</v>
      </c>
      <c r="L215" t="s">
        <v>54</v>
      </c>
      <c r="M215">
        <v>5</v>
      </c>
      <c r="O215">
        <v>4.9000000000000004</v>
      </c>
      <c r="R215">
        <v>24.5</v>
      </c>
      <c r="W215" t="s">
        <v>74</v>
      </c>
      <c r="X215" t="s">
        <v>275</v>
      </c>
      <c r="Y215" t="s">
        <v>956</v>
      </c>
    </row>
    <row r="216" spans="1:25" x14ac:dyDescent="0.3">
      <c r="A216">
        <v>153</v>
      </c>
      <c r="B216" s="118">
        <v>45901</v>
      </c>
      <c r="C216">
        <v>9</v>
      </c>
      <c r="D216" t="s">
        <v>159</v>
      </c>
      <c r="E216" t="s">
        <v>785</v>
      </c>
      <c r="F216" t="s">
        <v>786</v>
      </c>
      <c r="G216" t="s">
        <v>528</v>
      </c>
      <c r="H216" t="s">
        <v>450</v>
      </c>
      <c r="I216" t="s">
        <v>256</v>
      </c>
      <c r="J216" t="s">
        <v>499</v>
      </c>
      <c r="K216" t="s">
        <v>203</v>
      </c>
      <c r="L216" t="s">
        <v>54</v>
      </c>
      <c r="M216">
        <v>7</v>
      </c>
      <c r="N216">
        <v>6</v>
      </c>
      <c r="O216">
        <v>6</v>
      </c>
      <c r="R216">
        <v>42</v>
      </c>
      <c r="W216" t="s">
        <v>74</v>
      </c>
      <c r="X216" t="s">
        <v>275</v>
      </c>
      <c r="Y216" t="s">
        <v>957</v>
      </c>
    </row>
    <row r="217" spans="1:25" x14ac:dyDescent="0.3">
      <c r="A217">
        <v>154</v>
      </c>
      <c r="B217" s="118">
        <v>45901</v>
      </c>
      <c r="C217">
        <v>9</v>
      </c>
      <c r="D217" t="s">
        <v>159</v>
      </c>
      <c r="E217" t="s">
        <v>785</v>
      </c>
      <c r="F217" t="s">
        <v>786</v>
      </c>
      <c r="G217" t="s">
        <v>528</v>
      </c>
      <c r="H217" t="s">
        <v>449</v>
      </c>
      <c r="I217" t="s">
        <v>255</v>
      </c>
      <c r="J217" t="s">
        <v>497</v>
      </c>
      <c r="K217" t="s">
        <v>203</v>
      </c>
      <c r="L217" t="s">
        <v>54</v>
      </c>
      <c r="M217">
        <v>5</v>
      </c>
      <c r="O217">
        <v>3.6</v>
      </c>
      <c r="R217">
        <v>18</v>
      </c>
      <c r="W217" t="s">
        <v>74</v>
      </c>
      <c r="X217" t="s">
        <v>275</v>
      </c>
      <c r="Y217" t="s">
        <v>958</v>
      </c>
    </row>
    <row r="218" spans="1:25" x14ac:dyDescent="0.3">
      <c r="A218">
        <v>155</v>
      </c>
      <c r="B218" s="118">
        <v>45901</v>
      </c>
      <c r="C218">
        <v>9</v>
      </c>
      <c r="D218" t="s">
        <v>159</v>
      </c>
      <c r="E218" t="s">
        <v>785</v>
      </c>
      <c r="F218" t="s">
        <v>786</v>
      </c>
      <c r="G218" t="s">
        <v>528</v>
      </c>
      <c r="H218" t="s">
        <v>454</v>
      </c>
      <c r="I218" t="s">
        <v>260</v>
      </c>
      <c r="J218" t="s">
        <v>502</v>
      </c>
      <c r="K218" t="s">
        <v>315</v>
      </c>
      <c r="L218" t="s">
        <v>54</v>
      </c>
      <c r="M218">
        <v>4</v>
      </c>
      <c r="O218">
        <v>3.67</v>
      </c>
      <c r="R218">
        <v>14.68</v>
      </c>
      <c r="W218" t="s">
        <v>74</v>
      </c>
      <c r="X218" t="s">
        <v>275</v>
      </c>
      <c r="Y218" t="s">
        <v>959</v>
      </c>
    </row>
    <row r="219" spans="1:25" x14ac:dyDescent="0.3">
      <c r="A219">
        <v>156</v>
      </c>
      <c r="B219" s="118">
        <v>45901</v>
      </c>
      <c r="C219">
        <v>9</v>
      </c>
      <c r="D219" t="s">
        <v>159</v>
      </c>
      <c r="E219" t="s">
        <v>785</v>
      </c>
      <c r="F219" t="s">
        <v>786</v>
      </c>
      <c r="G219" t="s">
        <v>528</v>
      </c>
      <c r="H219" t="s">
        <v>458</v>
      </c>
      <c r="I219" t="s">
        <v>264</v>
      </c>
      <c r="J219" t="s">
        <v>506</v>
      </c>
      <c r="K219" t="s">
        <v>203</v>
      </c>
      <c r="L219" t="s">
        <v>54</v>
      </c>
      <c r="M219">
        <v>10</v>
      </c>
      <c r="O219">
        <v>7.8</v>
      </c>
      <c r="R219">
        <v>78</v>
      </c>
      <c r="W219" t="s">
        <v>74</v>
      </c>
      <c r="X219" t="s">
        <v>275</v>
      </c>
      <c r="Y219" t="s">
        <v>960</v>
      </c>
    </row>
    <row r="220" spans="1:25" x14ac:dyDescent="0.3">
      <c r="A220">
        <v>157</v>
      </c>
      <c r="B220" s="118">
        <v>45901</v>
      </c>
      <c r="C220">
        <v>9</v>
      </c>
      <c r="D220" t="s">
        <v>159</v>
      </c>
      <c r="E220" t="s">
        <v>785</v>
      </c>
      <c r="F220" t="s">
        <v>786</v>
      </c>
      <c r="G220" t="s">
        <v>528</v>
      </c>
      <c r="H220" t="s">
        <v>451</v>
      </c>
      <c r="I220" t="s">
        <v>257</v>
      </c>
      <c r="J220" t="s">
        <v>498</v>
      </c>
      <c r="K220" t="s">
        <v>203</v>
      </c>
      <c r="L220" t="s">
        <v>54</v>
      </c>
      <c r="M220">
        <v>10</v>
      </c>
      <c r="O220">
        <v>5.76</v>
      </c>
      <c r="R220">
        <v>57.6</v>
      </c>
      <c r="W220" t="s">
        <v>74</v>
      </c>
      <c r="X220" t="s">
        <v>275</v>
      </c>
      <c r="Y220" t="s">
        <v>961</v>
      </c>
    </row>
    <row r="221" spans="1:25" x14ac:dyDescent="0.3">
      <c r="A221">
        <v>158</v>
      </c>
      <c r="B221" s="118">
        <v>45901</v>
      </c>
      <c r="C221">
        <v>9</v>
      </c>
      <c r="D221" t="s">
        <v>159</v>
      </c>
      <c r="E221" t="s">
        <v>785</v>
      </c>
      <c r="F221" t="s">
        <v>786</v>
      </c>
      <c r="G221" t="s">
        <v>528</v>
      </c>
      <c r="H221" t="s">
        <v>448</v>
      </c>
      <c r="I221" t="s">
        <v>254</v>
      </c>
      <c r="J221" t="s">
        <v>496</v>
      </c>
      <c r="K221" t="s">
        <v>203</v>
      </c>
      <c r="L221" t="s">
        <v>54</v>
      </c>
      <c r="M221">
        <v>10</v>
      </c>
      <c r="N221">
        <v>6</v>
      </c>
      <c r="O221">
        <v>6</v>
      </c>
      <c r="R221">
        <v>60</v>
      </c>
      <c r="W221" t="s">
        <v>74</v>
      </c>
      <c r="X221" t="s">
        <v>275</v>
      </c>
      <c r="Y221" t="s">
        <v>962</v>
      </c>
    </row>
    <row r="222" spans="1:25" x14ac:dyDescent="0.3">
      <c r="A222">
        <v>159</v>
      </c>
      <c r="B222" s="118">
        <v>45901</v>
      </c>
      <c r="C222">
        <v>9</v>
      </c>
      <c r="D222" t="s">
        <v>159</v>
      </c>
      <c r="E222" t="s">
        <v>785</v>
      </c>
      <c r="F222" t="s">
        <v>786</v>
      </c>
      <c r="G222" t="s">
        <v>528</v>
      </c>
      <c r="H222" t="s">
        <v>459</v>
      </c>
      <c r="I222" t="s">
        <v>265</v>
      </c>
      <c r="J222" t="s">
        <v>507</v>
      </c>
      <c r="K222" t="s">
        <v>203</v>
      </c>
      <c r="L222" t="s">
        <v>54</v>
      </c>
      <c r="M222">
        <v>2</v>
      </c>
      <c r="O222">
        <v>9.7200000000000006</v>
      </c>
      <c r="R222">
        <v>19.440000000000001</v>
      </c>
      <c r="W222" t="s">
        <v>74</v>
      </c>
      <c r="X222" t="s">
        <v>275</v>
      </c>
      <c r="Y222" t="s">
        <v>963</v>
      </c>
    </row>
    <row r="223" spans="1:25" x14ac:dyDescent="0.3">
      <c r="A223">
        <v>160</v>
      </c>
      <c r="B223" s="118">
        <v>45901</v>
      </c>
      <c r="C223">
        <v>9</v>
      </c>
      <c r="D223" t="s">
        <v>159</v>
      </c>
      <c r="E223" t="s">
        <v>785</v>
      </c>
      <c r="F223" t="s">
        <v>786</v>
      </c>
      <c r="G223" t="s">
        <v>528</v>
      </c>
      <c r="H223" t="s">
        <v>535</v>
      </c>
      <c r="I223" t="s">
        <v>530</v>
      </c>
      <c r="J223" t="s">
        <v>532</v>
      </c>
      <c r="K223" t="s">
        <v>534</v>
      </c>
      <c r="L223" t="s">
        <v>54</v>
      </c>
      <c r="M223">
        <v>20</v>
      </c>
      <c r="O223">
        <v>6.96</v>
      </c>
      <c r="R223">
        <v>139.19999999999999</v>
      </c>
      <c r="W223" t="s">
        <v>74</v>
      </c>
      <c r="X223" t="s">
        <v>361</v>
      </c>
      <c r="Y223" t="s">
        <v>964</v>
      </c>
    </row>
    <row r="224" spans="1:25" x14ac:dyDescent="0.3">
      <c r="A224">
        <v>161</v>
      </c>
      <c r="B224" s="118">
        <v>45901</v>
      </c>
      <c r="C224">
        <v>9</v>
      </c>
      <c r="D224" t="s">
        <v>159</v>
      </c>
      <c r="E224" t="s">
        <v>785</v>
      </c>
      <c r="F224" t="s">
        <v>786</v>
      </c>
      <c r="G224" t="s">
        <v>528</v>
      </c>
      <c r="H224">
        <v>0</v>
      </c>
      <c r="I224" t="s">
        <v>531</v>
      </c>
      <c r="J224" t="s">
        <v>533</v>
      </c>
      <c r="K224" t="s">
        <v>534</v>
      </c>
      <c r="L224" t="s">
        <v>54</v>
      </c>
      <c r="M224">
        <v>40</v>
      </c>
      <c r="O224">
        <v>4.6440000000000001</v>
      </c>
      <c r="R224">
        <v>185.76</v>
      </c>
      <c r="W224" t="s">
        <v>74</v>
      </c>
      <c r="X224" t="s">
        <v>361</v>
      </c>
      <c r="Y224" t="s">
        <v>965</v>
      </c>
    </row>
    <row r="225" spans="1:25" x14ac:dyDescent="0.3">
      <c r="A225">
        <v>162</v>
      </c>
      <c r="B225" s="118">
        <v>45901</v>
      </c>
      <c r="C225">
        <v>9</v>
      </c>
      <c r="D225" t="s">
        <v>159</v>
      </c>
      <c r="E225" t="s">
        <v>785</v>
      </c>
      <c r="F225" t="s">
        <v>786</v>
      </c>
      <c r="G225" t="s">
        <v>528</v>
      </c>
      <c r="H225">
        <v>0</v>
      </c>
      <c r="I225" t="s">
        <v>596</v>
      </c>
      <c r="J225" t="s">
        <v>597</v>
      </c>
      <c r="K225" t="s">
        <v>203</v>
      </c>
      <c r="L225" t="s">
        <v>33</v>
      </c>
      <c r="M225">
        <v>5</v>
      </c>
      <c r="O225">
        <v>15.6</v>
      </c>
      <c r="R225">
        <v>78</v>
      </c>
      <c r="W225" t="s">
        <v>74</v>
      </c>
      <c r="X225" t="s">
        <v>361</v>
      </c>
      <c r="Y225" t="s">
        <v>966</v>
      </c>
    </row>
    <row r="226" spans="1:25" x14ac:dyDescent="0.3">
      <c r="A226">
        <v>163</v>
      </c>
      <c r="B226" s="118">
        <v>45901</v>
      </c>
      <c r="C226">
        <v>9</v>
      </c>
      <c r="D226" t="s">
        <v>159</v>
      </c>
      <c r="E226" t="s">
        <v>787</v>
      </c>
      <c r="F226" t="s">
        <v>788</v>
      </c>
      <c r="G226" t="s">
        <v>578</v>
      </c>
      <c r="H226" t="s">
        <v>558</v>
      </c>
      <c r="I226" t="s">
        <v>543</v>
      </c>
      <c r="J226" t="s">
        <v>540</v>
      </c>
      <c r="K226" t="s">
        <v>203</v>
      </c>
      <c r="L226" t="s">
        <v>33</v>
      </c>
      <c r="M226">
        <v>5</v>
      </c>
      <c r="O226">
        <v>4.74</v>
      </c>
      <c r="R226">
        <v>23.7</v>
      </c>
      <c r="W226" t="s">
        <v>74</v>
      </c>
      <c r="X226" t="s">
        <v>275</v>
      </c>
      <c r="Y226" t="s">
        <v>967</v>
      </c>
    </row>
    <row r="227" spans="1:25" x14ac:dyDescent="0.3">
      <c r="A227">
        <v>164</v>
      </c>
      <c r="B227" s="118">
        <v>45901</v>
      </c>
      <c r="C227">
        <v>9</v>
      </c>
      <c r="D227" t="s">
        <v>159</v>
      </c>
      <c r="E227" t="s">
        <v>787</v>
      </c>
      <c r="F227" t="s">
        <v>788</v>
      </c>
      <c r="G227" t="s">
        <v>578</v>
      </c>
      <c r="H227" t="s">
        <v>447</v>
      </c>
      <c r="I227" t="s">
        <v>253</v>
      </c>
      <c r="J227" t="s">
        <v>495</v>
      </c>
      <c r="K227" t="s">
        <v>203</v>
      </c>
      <c r="L227" t="s">
        <v>54</v>
      </c>
      <c r="M227">
        <v>3</v>
      </c>
      <c r="O227">
        <v>5.76</v>
      </c>
      <c r="R227">
        <v>17.28</v>
      </c>
      <c r="W227" t="s">
        <v>74</v>
      </c>
      <c r="X227" t="s">
        <v>275</v>
      </c>
      <c r="Y227" t="s">
        <v>968</v>
      </c>
    </row>
    <row r="228" spans="1:25" x14ac:dyDescent="0.3">
      <c r="A228">
        <v>165</v>
      </c>
      <c r="B228" s="118">
        <v>45901</v>
      </c>
      <c r="C228">
        <v>9</v>
      </c>
      <c r="D228" t="s">
        <v>159</v>
      </c>
      <c r="E228" t="s">
        <v>787</v>
      </c>
      <c r="F228" t="s">
        <v>788</v>
      </c>
      <c r="G228" t="s">
        <v>578</v>
      </c>
      <c r="H228" t="s">
        <v>453</v>
      </c>
      <c r="I228" t="s">
        <v>259</v>
      </c>
      <c r="J228" t="s">
        <v>501</v>
      </c>
      <c r="K228" t="s">
        <v>315</v>
      </c>
      <c r="L228" t="s">
        <v>54</v>
      </c>
      <c r="M228">
        <v>3</v>
      </c>
      <c r="O228">
        <v>4.9000000000000004</v>
      </c>
      <c r="R228">
        <v>14.7</v>
      </c>
      <c r="W228" t="s">
        <v>74</v>
      </c>
      <c r="X228" t="s">
        <v>275</v>
      </c>
      <c r="Y228" t="s">
        <v>969</v>
      </c>
    </row>
    <row r="229" spans="1:25" x14ac:dyDescent="0.3">
      <c r="A229">
        <v>166</v>
      </c>
      <c r="B229" s="118">
        <v>45901</v>
      </c>
      <c r="C229">
        <v>9</v>
      </c>
      <c r="D229" t="s">
        <v>159</v>
      </c>
      <c r="E229" t="s">
        <v>787</v>
      </c>
      <c r="F229" t="s">
        <v>788</v>
      </c>
      <c r="G229" t="s">
        <v>578</v>
      </c>
      <c r="H229" t="s">
        <v>450</v>
      </c>
      <c r="I229" t="s">
        <v>256</v>
      </c>
      <c r="J229" t="s">
        <v>499</v>
      </c>
      <c r="K229" t="s">
        <v>203</v>
      </c>
      <c r="L229" t="s">
        <v>54</v>
      </c>
      <c r="M229">
        <v>10</v>
      </c>
      <c r="N229">
        <v>6</v>
      </c>
      <c r="O229">
        <v>6</v>
      </c>
      <c r="R229">
        <v>60</v>
      </c>
      <c r="W229" t="s">
        <v>74</v>
      </c>
      <c r="X229" t="s">
        <v>275</v>
      </c>
      <c r="Y229" t="s">
        <v>970</v>
      </c>
    </row>
    <row r="230" spans="1:25" x14ac:dyDescent="0.3">
      <c r="A230">
        <v>167</v>
      </c>
      <c r="B230" s="118">
        <v>45901</v>
      </c>
      <c r="C230">
        <v>9</v>
      </c>
      <c r="D230" t="s">
        <v>159</v>
      </c>
      <c r="E230" t="s">
        <v>787</v>
      </c>
      <c r="F230" t="s">
        <v>788</v>
      </c>
      <c r="G230" t="s">
        <v>578</v>
      </c>
      <c r="H230" t="s">
        <v>455</v>
      </c>
      <c r="I230" t="s">
        <v>261</v>
      </c>
      <c r="J230" t="s">
        <v>503</v>
      </c>
      <c r="K230" t="s">
        <v>203</v>
      </c>
      <c r="L230" t="s">
        <v>54</v>
      </c>
      <c r="M230">
        <v>2</v>
      </c>
      <c r="O230">
        <v>7.2</v>
      </c>
      <c r="R230">
        <v>14.4</v>
      </c>
      <c r="W230" t="s">
        <v>74</v>
      </c>
      <c r="X230" t="s">
        <v>275</v>
      </c>
      <c r="Y230" t="s">
        <v>971</v>
      </c>
    </row>
    <row r="231" spans="1:25" x14ac:dyDescent="0.3">
      <c r="A231">
        <v>168</v>
      </c>
      <c r="B231" s="118">
        <v>45901</v>
      </c>
      <c r="C231">
        <v>9</v>
      </c>
      <c r="D231" t="s">
        <v>159</v>
      </c>
      <c r="E231" t="s">
        <v>787</v>
      </c>
      <c r="F231" t="s">
        <v>788</v>
      </c>
      <c r="G231" t="s">
        <v>578</v>
      </c>
      <c r="H231" t="s">
        <v>535</v>
      </c>
      <c r="I231" t="s">
        <v>530</v>
      </c>
      <c r="J231" t="s">
        <v>532</v>
      </c>
      <c r="K231" t="s">
        <v>534</v>
      </c>
      <c r="L231" t="s">
        <v>54</v>
      </c>
      <c r="M231">
        <v>10</v>
      </c>
      <c r="O231">
        <v>6.96</v>
      </c>
      <c r="R231">
        <v>69.599999999999994</v>
      </c>
      <c r="W231" t="s">
        <v>74</v>
      </c>
      <c r="X231" t="s">
        <v>361</v>
      </c>
      <c r="Y231" t="s">
        <v>972</v>
      </c>
    </row>
    <row r="232" spans="1:25" x14ac:dyDescent="0.3">
      <c r="A232">
        <v>169</v>
      </c>
      <c r="B232" s="118">
        <v>45901</v>
      </c>
      <c r="C232">
        <v>9</v>
      </c>
      <c r="D232" t="s">
        <v>159</v>
      </c>
      <c r="E232" t="s">
        <v>787</v>
      </c>
      <c r="F232" t="s">
        <v>788</v>
      </c>
      <c r="G232" t="s">
        <v>578</v>
      </c>
      <c r="H232">
        <v>0</v>
      </c>
      <c r="I232" t="s">
        <v>531</v>
      </c>
      <c r="J232" t="s">
        <v>533</v>
      </c>
      <c r="K232" t="s">
        <v>534</v>
      </c>
      <c r="L232" t="s">
        <v>54</v>
      </c>
      <c r="M232">
        <v>19</v>
      </c>
      <c r="O232">
        <v>4.6440000000000001</v>
      </c>
      <c r="R232">
        <v>88.236000000000004</v>
      </c>
      <c r="W232" t="s">
        <v>74</v>
      </c>
      <c r="X232" t="s">
        <v>361</v>
      </c>
      <c r="Y232" t="s">
        <v>973</v>
      </c>
    </row>
    <row r="233" spans="1:25" x14ac:dyDescent="0.3">
      <c r="A233">
        <v>170</v>
      </c>
      <c r="B233" s="118">
        <v>45901</v>
      </c>
      <c r="C233">
        <v>9</v>
      </c>
      <c r="D233" t="s">
        <v>159</v>
      </c>
      <c r="E233" t="s">
        <v>789</v>
      </c>
      <c r="F233" t="s">
        <v>790</v>
      </c>
      <c r="G233" t="s">
        <v>663</v>
      </c>
      <c r="H233" t="s">
        <v>558</v>
      </c>
      <c r="I233" t="s">
        <v>543</v>
      </c>
      <c r="J233" t="s">
        <v>540</v>
      </c>
      <c r="K233" t="s">
        <v>203</v>
      </c>
      <c r="L233" t="s">
        <v>33</v>
      </c>
      <c r="M233">
        <v>10</v>
      </c>
      <c r="O233">
        <v>4.74</v>
      </c>
      <c r="R233">
        <v>47.4</v>
      </c>
      <c r="W233" t="s">
        <v>74</v>
      </c>
      <c r="X233" t="s">
        <v>275</v>
      </c>
      <c r="Y233" t="s">
        <v>974</v>
      </c>
    </row>
    <row r="234" spans="1:25" x14ac:dyDescent="0.3">
      <c r="A234">
        <v>171</v>
      </c>
      <c r="B234" s="118">
        <v>45901</v>
      </c>
      <c r="C234">
        <v>9</v>
      </c>
      <c r="D234" t="s">
        <v>159</v>
      </c>
      <c r="E234" t="s">
        <v>789</v>
      </c>
      <c r="F234" t="s">
        <v>790</v>
      </c>
      <c r="G234" t="s">
        <v>663</v>
      </c>
      <c r="H234" t="s">
        <v>559</v>
      </c>
      <c r="I234" t="s">
        <v>544</v>
      </c>
      <c r="J234" t="s">
        <v>541</v>
      </c>
      <c r="K234" t="s">
        <v>203</v>
      </c>
      <c r="L234" t="s">
        <v>33</v>
      </c>
      <c r="M234">
        <v>10</v>
      </c>
      <c r="O234">
        <v>7.3800000000000008</v>
      </c>
      <c r="R234">
        <v>73.8</v>
      </c>
      <c r="W234" t="s">
        <v>74</v>
      </c>
      <c r="X234" t="s">
        <v>275</v>
      </c>
      <c r="Y234" t="s">
        <v>975</v>
      </c>
    </row>
    <row r="235" spans="1:25" x14ac:dyDescent="0.3">
      <c r="A235">
        <v>172</v>
      </c>
      <c r="B235" s="118">
        <v>45901</v>
      </c>
      <c r="C235">
        <v>9</v>
      </c>
      <c r="D235" t="s">
        <v>159</v>
      </c>
      <c r="E235" t="s">
        <v>789</v>
      </c>
      <c r="F235" t="s">
        <v>790</v>
      </c>
      <c r="G235" t="s">
        <v>663</v>
      </c>
      <c r="H235" t="s">
        <v>453</v>
      </c>
      <c r="I235" t="s">
        <v>259</v>
      </c>
      <c r="J235" t="s">
        <v>501</v>
      </c>
      <c r="K235" t="s">
        <v>315</v>
      </c>
      <c r="L235" t="s">
        <v>54</v>
      </c>
      <c r="M235">
        <v>20</v>
      </c>
      <c r="O235">
        <v>4.9000000000000004</v>
      </c>
      <c r="R235">
        <v>98</v>
      </c>
      <c r="W235" t="s">
        <v>74</v>
      </c>
      <c r="X235" t="s">
        <v>275</v>
      </c>
      <c r="Y235" t="s">
        <v>976</v>
      </c>
    </row>
    <row r="236" spans="1:25" x14ac:dyDescent="0.3">
      <c r="A236">
        <v>173</v>
      </c>
      <c r="B236" s="118">
        <v>45901</v>
      </c>
      <c r="C236">
        <v>9</v>
      </c>
      <c r="D236" t="s">
        <v>159</v>
      </c>
      <c r="E236" t="s">
        <v>789</v>
      </c>
      <c r="F236" t="s">
        <v>790</v>
      </c>
      <c r="G236" t="s">
        <v>663</v>
      </c>
      <c r="H236" t="s">
        <v>450</v>
      </c>
      <c r="I236" t="s">
        <v>256</v>
      </c>
      <c r="J236" t="s">
        <v>499</v>
      </c>
      <c r="K236" t="s">
        <v>203</v>
      </c>
      <c r="L236" t="s">
        <v>54</v>
      </c>
      <c r="M236">
        <v>30</v>
      </c>
      <c r="N236">
        <v>6</v>
      </c>
      <c r="O236">
        <v>6</v>
      </c>
      <c r="R236">
        <v>180</v>
      </c>
      <c r="W236" t="s">
        <v>74</v>
      </c>
      <c r="X236" t="s">
        <v>275</v>
      </c>
      <c r="Y236" t="s">
        <v>977</v>
      </c>
    </row>
    <row r="237" spans="1:25" x14ac:dyDescent="0.3">
      <c r="A237">
        <v>174</v>
      </c>
      <c r="B237" s="118">
        <v>45901</v>
      </c>
      <c r="C237">
        <v>9</v>
      </c>
      <c r="D237" t="s">
        <v>159</v>
      </c>
      <c r="E237" t="s">
        <v>789</v>
      </c>
      <c r="F237" t="s">
        <v>790</v>
      </c>
      <c r="G237" t="s">
        <v>663</v>
      </c>
      <c r="H237" t="s">
        <v>454</v>
      </c>
      <c r="I237" t="s">
        <v>260</v>
      </c>
      <c r="J237" t="s">
        <v>502</v>
      </c>
      <c r="K237" t="s">
        <v>315</v>
      </c>
      <c r="L237" t="s">
        <v>54</v>
      </c>
      <c r="M237">
        <v>20</v>
      </c>
      <c r="O237">
        <v>3.67</v>
      </c>
      <c r="R237">
        <v>73.400000000000006</v>
      </c>
      <c r="W237" t="s">
        <v>74</v>
      </c>
      <c r="X237" t="s">
        <v>275</v>
      </c>
      <c r="Y237" t="s">
        <v>978</v>
      </c>
    </row>
    <row r="238" spans="1:25" x14ac:dyDescent="0.3">
      <c r="A238">
        <v>175</v>
      </c>
      <c r="B238" s="118">
        <v>45901</v>
      </c>
      <c r="C238">
        <v>9</v>
      </c>
      <c r="D238" t="s">
        <v>159</v>
      </c>
      <c r="E238" t="s">
        <v>789</v>
      </c>
      <c r="F238" t="s">
        <v>790</v>
      </c>
      <c r="G238" t="s">
        <v>663</v>
      </c>
      <c r="H238" t="s">
        <v>458</v>
      </c>
      <c r="I238" t="s">
        <v>264</v>
      </c>
      <c r="J238" t="s">
        <v>506</v>
      </c>
      <c r="K238" t="s">
        <v>203</v>
      </c>
      <c r="L238" t="s">
        <v>54</v>
      </c>
      <c r="M238">
        <v>3</v>
      </c>
      <c r="O238">
        <v>7.8</v>
      </c>
      <c r="R238">
        <v>23.4</v>
      </c>
      <c r="W238" t="s">
        <v>74</v>
      </c>
      <c r="X238" t="s">
        <v>275</v>
      </c>
      <c r="Y238" t="s">
        <v>979</v>
      </c>
    </row>
    <row r="239" spans="1:25" x14ac:dyDescent="0.3">
      <c r="A239">
        <v>176</v>
      </c>
      <c r="B239" s="118">
        <v>45901</v>
      </c>
      <c r="C239">
        <v>9</v>
      </c>
      <c r="D239" t="s">
        <v>159</v>
      </c>
      <c r="E239" t="s">
        <v>789</v>
      </c>
      <c r="F239" t="s">
        <v>790</v>
      </c>
      <c r="G239" t="s">
        <v>663</v>
      </c>
      <c r="H239" t="s">
        <v>455</v>
      </c>
      <c r="I239" t="s">
        <v>261</v>
      </c>
      <c r="J239" t="s">
        <v>503</v>
      </c>
      <c r="K239" t="s">
        <v>203</v>
      </c>
      <c r="L239" t="s">
        <v>54</v>
      </c>
      <c r="M239">
        <v>2</v>
      </c>
      <c r="O239">
        <v>7.2</v>
      </c>
      <c r="R239">
        <v>14.4</v>
      </c>
      <c r="W239" t="s">
        <v>74</v>
      </c>
      <c r="X239" t="s">
        <v>275</v>
      </c>
      <c r="Y239" t="s">
        <v>980</v>
      </c>
    </row>
    <row r="240" spans="1:25" x14ac:dyDescent="0.3">
      <c r="A240">
        <v>177</v>
      </c>
      <c r="B240" s="118">
        <v>45901</v>
      </c>
      <c r="C240">
        <v>9</v>
      </c>
      <c r="D240" t="s">
        <v>159</v>
      </c>
      <c r="E240" t="s">
        <v>789</v>
      </c>
      <c r="F240" t="s">
        <v>790</v>
      </c>
      <c r="G240" t="s">
        <v>663</v>
      </c>
      <c r="H240" t="s">
        <v>448</v>
      </c>
      <c r="I240" t="s">
        <v>254</v>
      </c>
      <c r="J240" t="s">
        <v>496</v>
      </c>
      <c r="K240" t="s">
        <v>203</v>
      </c>
      <c r="L240" t="s">
        <v>54</v>
      </c>
      <c r="M240">
        <v>3</v>
      </c>
      <c r="N240">
        <v>6</v>
      </c>
      <c r="O240">
        <v>6</v>
      </c>
      <c r="R240">
        <v>18</v>
      </c>
      <c r="W240" t="s">
        <v>74</v>
      </c>
      <c r="X240" t="s">
        <v>275</v>
      </c>
      <c r="Y240" t="s">
        <v>981</v>
      </c>
    </row>
    <row r="241" spans="1:25" x14ac:dyDescent="0.3">
      <c r="A241">
        <v>178</v>
      </c>
      <c r="B241" s="118">
        <v>45901</v>
      </c>
      <c r="C241">
        <v>9</v>
      </c>
      <c r="D241" t="s">
        <v>159</v>
      </c>
      <c r="E241" t="s">
        <v>789</v>
      </c>
      <c r="F241" t="s">
        <v>790</v>
      </c>
      <c r="G241" t="s">
        <v>663</v>
      </c>
      <c r="H241" t="s">
        <v>456</v>
      </c>
      <c r="I241" t="s">
        <v>262</v>
      </c>
      <c r="J241" t="s">
        <v>504</v>
      </c>
      <c r="K241" t="s">
        <v>203</v>
      </c>
      <c r="L241" t="s">
        <v>54</v>
      </c>
      <c r="M241">
        <v>2</v>
      </c>
      <c r="O241">
        <v>5.16</v>
      </c>
      <c r="R241">
        <v>10.32</v>
      </c>
      <c r="W241" t="s">
        <v>74</v>
      </c>
      <c r="X241" t="s">
        <v>275</v>
      </c>
      <c r="Y241" t="s">
        <v>982</v>
      </c>
    </row>
    <row r="242" spans="1:25" x14ac:dyDescent="0.3">
      <c r="A242">
        <v>179</v>
      </c>
      <c r="B242" s="118">
        <v>45901</v>
      </c>
      <c r="C242">
        <v>9</v>
      </c>
      <c r="D242" t="s">
        <v>159</v>
      </c>
      <c r="E242" t="s">
        <v>789</v>
      </c>
      <c r="F242" t="s">
        <v>790</v>
      </c>
      <c r="G242" t="s">
        <v>663</v>
      </c>
      <c r="H242" t="s">
        <v>563</v>
      </c>
      <c r="I242" t="s">
        <v>565</v>
      </c>
      <c r="J242" t="s">
        <v>561</v>
      </c>
      <c r="K242" t="s">
        <v>203</v>
      </c>
      <c r="L242" t="s">
        <v>33</v>
      </c>
      <c r="M242">
        <v>10</v>
      </c>
      <c r="O242">
        <v>7.4550000000000001</v>
      </c>
      <c r="R242">
        <v>74.55</v>
      </c>
      <c r="W242" t="s">
        <v>74</v>
      </c>
      <c r="X242" t="s">
        <v>275</v>
      </c>
      <c r="Y242" t="s">
        <v>983</v>
      </c>
    </row>
    <row r="243" spans="1:25" x14ac:dyDescent="0.3">
      <c r="A243">
        <v>180</v>
      </c>
      <c r="B243" s="118">
        <v>45901</v>
      </c>
      <c r="C243">
        <v>9</v>
      </c>
      <c r="D243" t="s">
        <v>159</v>
      </c>
      <c r="E243" t="s">
        <v>789</v>
      </c>
      <c r="F243" t="s">
        <v>790</v>
      </c>
      <c r="G243" t="s">
        <v>663</v>
      </c>
      <c r="H243" t="s">
        <v>535</v>
      </c>
      <c r="I243" t="s">
        <v>530</v>
      </c>
      <c r="J243" t="s">
        <v>532</v>
      </c>
      <c r="K243" t="s">
        <v>534</v>
      </c>
      <c r="L243" t="s">
        <v>54</v>
      </c>
      <c r="M243">
        <v>14</v>
      </c>
      <c r="O243">
        <v>6.96</v>
      </c>
      <c r="R243">
        <v>97.44</v>
      </c>
      <c r="W243" t="s">
        <v>74</v>
      </c>
      <c r="X243" t="s">
        <v>361</v>
      </c>
      <c r="Y243" t="s">
        <v>984</v>
      </c>
    </row>
    <row r="244" spans="1:25" x14ac:dyDescent="0.3">
      <c r="A244">
        <v>181</v>
      </c>
      <c r="B244" s="118">
        <v>45901</v>
      </c>
      <c r="C244">
        <v>9</v>
      </c>
      <c r="D244" t="s">
        <v>159</v>
      </c>
      <c r="E244" t="s">
        <v>789</v>
      </c>
      <c r="F244" t="s">
        <v>790</v>
      </c>
      <c r="G244" t="s">
        <v>663</v>
      </c>
      <c r="H244">
        <v>0</v>
      </c>
      <c r="I244" t="s">
        <v>531</v>
      </c>
      <c r="J244" t="s">
        <v>533</v>
      </c>
      <c r="K244" t="s">
        <v>534</v>
      </c>
      <c r="L244" t="s">
        <v>54</v>
      </c>
      <c r="M244">
        <v>15</v>
      </c>
      <c r="O244">
        <v>4.6440000000000001</v>
      </c>
      <c r="R244">
        <v>69.66</v>
      </c>
      <c r="W244" t="s">
        <v>74</v>
      </c>
      <c r="X244" t="s">
        <v>361</v>
      </c>
      <c r="Y244" t="s">
        <v>985</v>
      </c>
    </row>
    <row r="245" spans="1:25" x14ac:dyDescent="0.3">
      <c r="A245">
        <v>182</v>
      </c>
      <c r="B245" s="118">
        <v>45901</v>
      </c>
      <c r="C245">
        <v>9</v>
      </c>
      <c r="D245" t="s">
        <v>159</v>
      </c>
      <c r="E245" t="s">
        <v>789</v>
      </c>
      <c r="F245" t="s">
        <v>790</v>
      </c>
      <c r="G245" t="s">
        <v>663</v>
      </c>
      <c r="H245">
        <v>0</v>
      </c>
      <c r="I245" t="s">
        <v>596</v>
      </c>
      <c r="J245" t="s">
        <v>597</v>
      </c>
      <c r="K245" t="s">
        <v>203</v>
      </c>
      <c r="L245" t="s">
        <v>33</v>
      </c>
      <c r="M245">
        <v>5</v>
      </c>
      <c r="O245">
        <v>15.6</v>
      </c>
      <c r="R245">
        <v>78</v>
      </c>
      <c r="W245" t="s">
        <v>74</v>
      </c>
      <c r="X245" t="s">
        <v>361</v>
      </c>
      <c r="Y245" t="s">
        <v>986</v>
      </c>
    </row>
    <row r="246" spans="1:25" x14ac:dyDescent="0.3">
      <c r="A246">
        <v>183</v>
      </c>
      <c r="B246" s="118">
        <v>45901</v>
      </c>
      <c r="C246">
        <v>9</v>
      </c>
      <c r="D246" t="s">
        <v>159</v>
      </c>
      <c r="E246" t="s">
        <v>791</v>
      </c>
      <c r="F246" t="s">
        <v>792</v>
      </c>
      <c r="G246" t="s">
        <v>664</v>
      </c>
      <c r="H246" t="s">
        <v>564</v>
      </c>
      <c r="I246" t="s">
        <v>566</v>
      </c>
      <c r="J246" t="s">
        <v>562</v>
      </c>
      <c r="K246" t="s">
        <v>33</v>
      </c>
      <c r="L246" t="s">
        <v>33</v>
      </c>
      <c r="M246">
        <v>5</v>
      </c>
      <c r="O246">
        <v>2.2799999999999998</v>
      </c>
      <c r="R246">
        <v>11.4</v>
      </c>
      <c r="W246" t="s">
        <v>74</v>
      </c>
      <c r="X246" t="s">
        <v>77</v>
      </c>
      <c r="Y246" t="s">
        <v>987</v>
      </c>
    </row>
    <row r="247" spans="1:25" x14ac:dyDescent="0.3">
      <c r="A247">
        <v>184</v>
      </c>
      <c r="B247" s="118">
        <v>45901</v>
      </c>
      <c r="C247">
        <v>9</v>
      </c>
      <c r="D247" t="s">
        <v>159</v>
      </c>
      <c r="E247" t="s">
        <v>791</v>
      </c>
      <c r="F247" t="s">
        <v>792</v>
      </c>
      <c r="G247" t="s">
        <v>664</v>
      </c>
      <c r="H247" t="s">
        <v>453</v>
      </c>
      <c r="I247" t="s">
        <v>259</v>
      </c>
      <c r="J247" t="s">
        <v>501</v>
      </c>
      <c r="K247" t="s">
        <v>315</v>
      </c>
      <c r="L247" t="s">
        <v>54</v>
      </c>
      <c r="M247">
        <v>15</v>
      </c>
      <c r="O247">
        <v>4.9000000000000004</v>
      </c>
      <c r="R247">
        <v>73.5</v>
      </c>
      <c r="W247" t="s">
        <v>74</v>
      </c>
      <c r="X247" t="s">
        <v>275</v>
      </c>
      <c r="Y247" t="s">
        <v>988</v>
      </c>
    </row>
    <row r="248" spans="1:25" x14ac:dyDescent="0.3">
      <c r="A248">
        <v>185</v>
      </c>
      <c r="B248" s="118">
        <v>45901</v>
      </c>
      <c r="C248">
        <v>9</v>
      </c>
      <c r="D248" t="s">
        <v>159</v>
      </c>
      <c r="E248" t="s">
        <v>791</v>
      </c>
      <c r="F248" t="s">
        <v>792</v>
      </c>
      <c r="G248" t="s">
        <v>664</v>
      </c>
      <c r="H248" t="s">
        <v>460</v>
      </c>
      <c r="I248" t="s">
        <v>266</v>
      </c>
      <c r="J248" t="s">
        <v>508</v>
      </c>
      <c r="K248" t="s">
        <v>203</v>
      </c>
      <c r="L248" t="s">
        <v>54</v>
      </c>
      <c r="M248">
        <v>5</v>
      </c>
      <c r="O248">
        <v>3.6</v>
      </c>
      <c r="R248">
        <v>18</v>
      </c>
      <c r="W248" t="s">
        <v>74</v>
      </c>
      <c r="X248" t="s">
        <v>275</v>
      </c>
      <c r="Y248" t="s">
        <v>989</v>
      </c>
    </row>
    <row r="249" spans="1:25" x14ac:dyDescent="0.3">
      <c r="A249">
        <v>186</v>
      </c>
      <c r="B249" s="118">
        <v>45901</v>
      </c>
      <c r="C249">
        <v>9</v>
      </c>
      <c r="D249" t="s">
        <v>159</v>
      </c>
      <c r="E249" t="s">
        <v>791</v>
      </c>
      <c r="F249" t="s">
        <v>792</v>
      </c>
      <c r="G249" t="s">
        <v>664</v>
      </c>
      <c r="H249" t="s">
        <v>449</v>
      </c>
      <c r="I249" t="s">
        <v>255</v>
      </c>
      <c r="J249" t="s">
        <v>497</v>
      </c>
      <c r="K249" t="s">
        <v>203</v>
      </c>
      <c r="L249" t="s">
        <v>54</v>
      </c>
      <c r="M249">
        <v>2</v>
      </c>
      <c r="O249">
        <v>3.6</v>
      </c>
      <c r="R249">
        <v>7.2</v>
      </c>
      <c r="W249" t="s">
        <v>74</v>
      </c>
      <c r="X249" t="s">
        <v>275</v>
      </c>
      <c r="Y249" t="s">
        <v>990</v>
      </c>
    </row>
    <row r="250" spans="1:25" x14ac:dyDescent="0.3">
      <c r="A250">
        <v>187</v>
      </c>
      <c r="B250" s="118">
        <v>45901</v>
      </c>
      <c r="C250">
        <v>9</v>
      </c>
      <c r="D250" t="s">
        <v>159</v>
      </c>
      <c r="E250" t="s">
        <v>791</v>
      </c>
      <c r="F250" t="s">
        <v>792</v>
      </c>
      <c r="G250" t="s">
        <v>664</v>
      </c>
      <c r="H250" t="s">
        <v>454</v>
      </c>
      <c r="I250" t="s">
        <v>260</v>
      </c>
      <c r="J250" t="s">
        <v>502</v>
      </c>
      <c r="K250" t="s">
        <v>315</v>
      </c>
      <c r="L250" t="s">
        <v>54</v>
      </c>
      <c r="M250">
        <v>5</v>
      </c>
      <c r="O250">
        <v>3.67</v>
      </c>
      <c r="R250">
        <v>18.350000000000001</v>
      </c>
      <c r="W250" t="s">
        <v>74</v>
      </c>
      <c r="X250" t="s">
        <v>275</v>
      </c>
      <c r="Y250" t="s">
        <v>991</v>
      </c>
    </row>
    <row r="251" spans="1:25" x14ac:dyDescent="0.3">
      <c r="A251">
        <v>188</v>
      </c>
      <c r="B251" s="118">
        <v>45901</v>
      </c>
      <c r="C251">
        <v>9</v>
      </c>
      <c r="D251" t="s">
        <v>159</v>
      </c>
      <c r="E251" t="s">
        <v>791</v>
      </c>
      <c r="F251" t="s">
        <v>792</v>
      </c>
      <c r="G251" t="s">
        <v>664</v>
      </c>
      <c r="H251" t="s">
        <v>458</v>
      </c>
      <c r="I251" t="s">
        <v>264</v>
      </c>
      <c r="J251" t="s">
        <v>506</v>
      </c>
      <c r="K251" t="s">
        <v>203</v>
      </c>
      <c r="L251" t="s">
        <v>54</v>
      </c>
      <c r="M251">
        <v>10</v>
      </c>
      <c r="O251">
        <v>7.8</v>
      </c>
      <c r="R251">
        <v>78</v>
      </c>
      <c r="W251" t="s">
        <v>74</v>
      </c>
      <c r="X251" t="s">
        <v>275</v>
      </c>
      <c r="Y251" t="s">
        <v>992</v>
      </c>
    </row>
    <row r="252" spans="1:25" x14ac:dyDescent="0.3">
      <c r="A252">
        <v>189</v>
      </c>
      <c r="B252" s="118">
        <v>45901</v>
      </c>
      <c r="C252">
        <v>9</v>
      </c>
      <c r="D252" t="s">
        <v>159</v>
      </c>
      <c r="E252" t="s">
        <v>791</v>
      </c>
      <c r="F252" t="s">
        <v>792</v>
      </c>
      <c r="G252" t="s">
        <v>664</v>
      </c>
      <c r="H252" t="s">
        <v>455</v>
      </c>
      <c r="I252" t="s">
        <v>261</v>
      </c>
      <c r="J252" t="s">
        <v>503</v>
      </c>
      <c r="K252" t="s">
        <v>203</v>
      </c>
      <c r="L252" t="s">
        <v>54</v>
      </c>
      <c r="M252">
        <v>5</v>
      </c>
      <c r="O252">
        <v>7.2</v>
      </c>
      <c r="R252">
        <v>36</v>
      </c>
      <c r="W252" t="s">
        <v>74</v>
      </c>
      <c r="X252" t="s">
        <v>275</v>
      </c>
      <c r="Y252" t="s">
        <v>993</v>
      </c>
    </row>
    <row r="253" spans="1:25" x14ac:dyDescent="0.3">
      <c r="A253">
        <v>190</v>
      </c>
      <c r="B253" s="118">
        <v>45901</v>
      </c>
      <c r="C253">
        <v>9</v>
      </c>
      <c r="D253" t="s">
        <v>159</v>
      </c>
      <c r="E253" t="s">
        <v>791</v>
      </c>
      <c r="F253" t="s">
        <v>792</v>
      </c>
      <c r="G253" t="s">
        <v>664</v>
      </c>
      <c r="H253" t="s">
        <v>451</v>
      </c>
      <c r="I253" t="s">
        <v>257</v>
      </c>
      <c r="J253" t="s">
        <v>498</v>
      </c>
      <c r="K253" t="s">
        <v>203</v>
      </c>
      <c r="L253" t="s">
        <v>54</v>
      </c>
      <c r="M253">
        <v>2</v>
      </c>
      <c r="O253">
        <v>5.76</v>
      </c>
      <c r="R253">
        <v>11.52</v>
      </c>
      <c r="W253" t="s">
        <v>74</v>
      </c>
      <c r="X253" t="s">
        <v>275</v>
      </c>
      <c r="Y253" t="s">
        <v>994</v>
      </c>
    </row>
    <row r="254" spans="1:25" x14ac:dyDescent="0.3">
      <c r="A254">
        <v>191</v>
      </c>
      <c r="B254" s="118">
        <v>45901</v>
      </c>
      <c r="C254">
        <v>9</v>
      </c>
      <c r="D254" t="s">
        <v>159</v>
      </c>
      <c r="E254" t="s">
        <v>791</v>
      </c>
      <c r="F254" t="s">
        <v>792</v>
      </c>
      <c r="G254" t="s">
        <v>664</v>
      </c>
      <c r="H254" t="s">
        <v>459</v>
      </c>
      <c r="I254" t="s">
        <v>265</v>
      </c>
      <c r="J254" t="s">
        <v>507</v>
      </c>
      <c r="K254" t="s">
        <v>203</v>
      </c>
      <c r="L254" t="s">
        <v>54</v>
      </c>
      <c r="M254">
        <v>2</v>
      </c>
      <c r="O254">
        <v>9.7200000000000006</v>
      </c>
      <c r="R254">
        <v>19.440000000000001</v>
      </c>
      <c r="W254" t="s">
        <v>74</v>
      </c>
      <c r="X254" t="s">
        <v>275</v>
      </c>
      <c r="Y254" t="s">
        <v>995</v>
      </c>
    </row>
    <row r="255" spans="1:25" x14ac:dyDescent="0.3">
      <c r="A255">
        <v>192</v>
      </c>
      <c r="B255" s="118">
        <v>45901</v>
      </c>
      <c r="C255">
        <v>9</v>
      </c>
      <c r="D255" t="s">
        <v>159</v>
      </c>
      <c r="E255" t="s">
        <v>791</v>
      </c>
      <c r="F255" t="s">
        <v>792</v>
      </c>
      <c r="G255" t="s">
        <v>664</v>
      </c>
      <c r="H255" t="s">
        <v>563</v>
      </c>
      <c r="I255" t="s">
        <v>565</v>
      </c>
      <c r="J255" t="s">
        <v>561</v>
      </c>
      <c r="K255" t="s">
        <v>203</v>
      </c>
      <c r="L255" t="s">
        <v>33</v>
      </c>
      <c r="M255">
        <v>5</v>
      </c>
      <c r="O255">
        <v>7.4550000000000001</v>
      </c>
      <c r="R255">
        <v>37.274999999999999</v>
      </c>
      <c r="W255" t="s">
        <v>74</v>
      </c>
      <c r="X255" t="s">
        <v>275</v>
      </c>
      <c r="Y255" t="s">
        <v>996</v>
      </c>
    </row>
    <row r="256" spans="1:25" x14ac:dyDescent="0.3">
      <c r="A256">
        <v>193</v>
      </c>
      <c r="B256" s="118">
        <v>45901</v>
      </c>
      <c r="C256">
        <v>9</v>
      </c>
      <c r="D256" t="s">
        <v>159</v>
      </c>
      <c r="E256" t="s">
        <v>791</v>
      </c>
      <c r="F256" t="s">
        <v>792</v>
      </c>
      <c r="G256" t="s">
        <v>664</v>
      </c>
      <c r="H256" t="s">
        <v>535</v>
      </c>
      <c r="I256" t="s">
        <v>530</v>
      </c>
      <c r="J256" t="s">
        <v>532</v>
      </c>
      <c r="K256" t="s">
        <v>534</v>
      </c>
      <c r="L256" t="s">
        <v>54</v>
      </c>
      <c r="M256">
        <v>5</v>
      </c>
      <c r="O256">
        <v>6.96</v>
      </c>
      <c r="R256">
        <v>34.799999999999997</v>
      </c>
      <c r="W256" t="s">
        <v>74</v>
      </c>
      <c r="X256" t="s">
        <v>361</v>
      </c>
      <c r="Y256" t="s">
        <v>997</v>
      </c>
    </row>
    <row r="257" spans="1:25" x14ac:dyDescent="0.3">
      <c r="A257">
        <v>194</v>
      </c>
      <c r="B257" s="118">
        <v>45901</v>
      </c>
      <c r="C257">
        <v>9</v>
      </c>
      <c r="D257" t="s">
        <v>159</v>
      </c>
      <c r="E257" t="s">
        <v>791</v>
      </c>
      <c r="F257" t="s">
        <v>792</v>
      </c>
      <c r="G257" t="s">
        <v>664</v>
      </c>
      <c r="H257">
        <v>0</v>
      </c>
      <c r="I257" t="s">
        <v>531</v>
      </c>
      <c r="J257" t="s">
        <v>533</v>
      </c>
      <c r="K257" t="s">
        <v>534</v>
      </c>
      <c r="L257" t="s">
        <v>54</v>
      </c>
      <c r="M257">
        <v>5</v>
      </c>
      <c r="O257">
        <v>4.6440000000000001</v>
      </c>
      <c r="R257">
        <v>23.22</v>
      </c>
      <c r="W257" t="s">
        <v>74</v>
      </c>
      <c r="X257" t="s">
        <v>361</v>
      </c>
      <c r="Y257" t="s">
        <v>998</v>
      </c>
    </row>
    <row r="258" spans="1:25" x14ac:dyDescent="0.3">
      <c r="A258">
        <v>195</v>
      </c>
      <c r="B258" s="118">
        <v>45901</v>
      </c>
      <c r="C258">
        <v>9</v>
      </c>
      <c r="D258" t="s">
        <v>159</v>
      </c>
      <c r="E258" t="s">
        <v>791</v>
      </c>
      <c r="F258" t="s">
        <v>792</v>
      </c>
      <c r="G258" t="s">
        <v>664</v>
      </c>
      <c r="H258">
        <v>0</v>
      </c>
      <c r="I258" t="s">
        <v>596</v>
      </c>
      <c r="J258" t="s">
        <v>597</v>
      </c>
      <c r="K258" t="s">
        <v>203</v>
      </c>
      <c r="L258" t="s">
        <v>33</v>
      </c>
      <c r="M258">
        <v>3</v>
      </c>
      <c r="O258">
        <v>15.6</v>
      </c>
      <c r="R258">
        <v>46.8</v>
      </c>
      <c r="W258" t="s">
        <v>74</v>
      </c>
      <c r="X258" t="s">
        <v>361</v>
      </c>
      <c r="Y258" t="s">
        <v>999</v>
      </c>
    </row>
    <row r="259" spans="1:25" x14ac:dyDescent="0.3">
      <c r="A259">
        <v>196</v>
      </c>
      <c r="B259" s="118">
        <v>45901</v>
      </c>
      <c r="C259">
        <v>9</v>
      </c>
      <c r="D259" t="s">
        <v>159</v>
      </c>
      <c r="E259" t="s">
        <v>793</v>
      </c>
      <c r="F259" t="s">
        <v>794</v>
      </c>
      <c r="G259" t="s">
        <v>398</v>
      </c>
      <c r="H259" t="s">
        <v>731</v>
      </c>
      <c r="I259" t="s">
        <v>677</v>
      </c>
      <c r="J259" t="s">
        <v>696</v>
      </c>
      <c r="K259" t="s">
        <v>722</v>
      </c>
      <c r="L259" t="s">
        <v>396</v>
      </c>
      <c r="M259">
        <v>2</v>
      </c>
      <c r="O259">
        <v>0.8</v>
      </c>
      <c r="R259">
        <v>1.6</v>
      </c>
      <c r="W259" t="s">
        <v>714</v>
      </c>
      <c r="X259" t="s">
        <v>712</v>
      </c>
      <c r="Y259" t="s">
        <v>1000</v>
      </c>
    </row>
    <row r="260" spans="1:25" x14ac:dyDescent="0.3">
      <c r="A260">
        <v>197</v>
      </c>
      <c r="B260" s="118">
        <v>45901</v>
      </c>
      <c r="C260">
        <v>9</v>
      </c>
      <c r="D260" t="s">
        <v>159</v>
      </c>
      <c r="E260" t="s">
        <v>793</v>
      </c>
      <c r="F260" t="s">
        <v>794</v>
      </c>
      <c r="G260" t="s">
        <v>398</v>
      </c>
      <c r="H260" t="s">
        <v>738</v>
      </c>
      <c r="I260" t="s">
        <v>684</v>
      </c>
      <c r="J260" t="s">
        <v>703</v>
      </c>
      <c r="K260" t="s">
        <v>722</v>
      </c>
      <c r="L260" t="s">
        <v>396</v>
      </c>
      <c r="M260">
        <v>2</v>
      </c>
      <c r="O260">
        <v>0.55000000000000004</v>
      </c>
      <c r="R260">
        <v>1.1000000000000001</v>
      </c>
      <c r="W260" t="s">
        <v>717</v>
      </c>
      <c r="X260" t="s">
        <v>712</v>
      </c>
      <c r="Y260" t="s">
        <v>1001</v>
      </c>
    </row>
    <row r="261" spans="1:25" x14ac:dyDescent="0.3">
      <c r="A261">
        <v>198</v>
      </c>
      <c r="B261" s="118">
        <v>45901</v>
      </c>
      <c r="C261">
        <v>9</v>
      </c>
      <c r="D261" t="s">
        <v>159</v>
      </c>
      <c r="E261" t="s">
        <v>793</v>
      </c>
      <c r="F261" t="s">
        <v>794</v>
      </c>
      <c r="G261" t="s">
        <v>398</v>
      </c>
      <c r="H261" t="s">
        <v>732</v>
      </c>
      <c r="I261" t="s">
        <v>678</v>
      </c>
      <c r="J261" t="s">
        <v>697</v>
      </c>
      <c r="K261" t="s">
        <v>722</v>
      </c>
      <c r="L261" t="s">
        <v>396</v>
      </c>
      <c r="M261">
        <v>2</v>
      </c>
      <c r="O261">
        <v>0.8</v>
      </c>
      <c r="R261">
        <v>1.6</v>
      </c>
      <c r="W261" t="s">
        <v>714</v>
      </c>
      <c r="X261" t="s">
        <v>712</v>
      </c>
      <c r="Y261" t="s">
        <v>1002</v>
      </c>
    </row>
    <row r="262" spans="1:25" x14ac:dyDescent="0.3">
      <c r="A262">
        <v>199</v>
      </c>
      <c r="B262" s="118">
        <v>45901</v>
      </c>
      <c r="C262">
        <v>9</v>
      </c>
      <c r="D262" t="s">
        <v>159</v>
      </c>
      <c r="E262" t="s">
        <v>793</v>
      </c>
      <c r="F262" t="s">
        <v>794</v>
      </c>
      <c r="G262" t="s">
        <v>398</v>
      </c>
      <c r="H262" t="s">
        <v>734</v>
      </c>
      <c r="I262" t="s">
        <v>680</v>
      </c>
      <c r="J262" t="s">
        <v>699</v>
      </c>
      <c r="K262" t="s">
        <v>722</v>
      </c>
      <c r="L262" t="s">
        <v>396</v>
      </c>
      <c r="M262">
        <v>2</v>
      </c>
      <c r="O262">
        <v>0.8</v>
      </c>
      <c r="R262">
        <v>1.6</v>
      </c>
      <c r="W262" t="s">
        <v>715</v>
      </c>
      <c r="X262" t="s">
        <v>712</v>
      </c>
      <c r="Y262" t="s">
        <v>1003</v>
      </c>
    </row>
    <row r="263" spans="1:25" x14ac:dyDescent="0.3">
      <c r="A263">
        <v>200</v>
      </c>
      <c r="B263" s="118">
        <v>45901</v>
      </c>
      <c r="C263">
        <v>9</v>
      </c>
      <c r="D263" t="s">
        <v>159</v>
      </c>
      <c r="E263" t="s">
        <v>793</v>
      </c>
      <c r="F263" t="s">
        <v>794</v>
      </c>
      <c r="G263" t="s">
        <v>398</v>
      </c>
      <c r="H263" t="s">
        <v>729</v>
      </c>
      <c r="I263" t="s">
        <v>675</v>
      </c>
      <c r="J263" t="s">
        <v>694</v>
      </c>
      <c r="K263" t="s">
        <v>720</v>
      </c>
      <c r="L263" t="s">
        <v>54</v>
      </c>
      <c r="M263">
        <v>2</v>
      </c>
      <c r="O263">
        <v>0.33</v>
      </c>
      <c r="R263">
        <v>0.66</v>
      </c>
      <c r="W263" t="s">
        <v>713</v>
      </c>
      <c r="X263" t="s">
        <v>712</v>
      </c>
      <c r="Y263" t="s">
        <v>1004</v>
      </c>
    </row>
    <row r="264" spans="1:25" x14ac:dyDescent="0.3">
      <c r="A264">
        <v>201</v>
      </c>
      <c r="B264" s="118">
        <v>45901</v>
      </c>
      <c r="C264">
        <v>9</v>
      </c>
      <c r="D264" t="s">
        <v>159</v>
      </c>
      <c r="E264" t="s">
        <v>793</v>
      </c>
      <c r="F264" t="s">
        <v>794</v>
      </c>
      <c r="G264" t="s">
        <v>398</v>
      </c>
      <c r="H264" t="s">
        <v>736</v>
      </c>
      <c r="I264" t="s">
        <v>682</v>
      </c>
      <c r="J264" t="s">
        <v>701</v>
      </c>
      <c r="K264" t="s">
        <v>723</v>
      </c>
      <c r="L264" t="s">
        <v>54</v>
      </c>
      <c r="M264">
        <v>2</v>
      </c>
      <c r="O264">
        <v>0.65</v>
      </c>
      <c r="R264">
        <v>1.3</v>
      </c>
      <c r="W264" t="s">
        <v>716</v>
      </c>
      <c r="X264" t="s">
        <v>712</v>
      </c>
      <c r="Y264" t="s">
        <v>1005</v>
      </c>
    </row>
    <row r="265" spans="1:25" x14ac:dyDescent="0.3">
      <c r="A265">
        <v>202</v>
      </c>
      <c r="B265" s="118">
        <v>45901</v>
      </c>
      <c r="C265">
        <v>9</v>
      </c>
      <c r="D265" t="s">
        <v>159</v>
      </c>
      <c r="E265" t="s">
        <v>793</v>
      </c>
      <c r="F265" t="s">
        <v>794</v>
      </c>
      <c r="G265" t="s">
        <v>398</v>
      </c>
      <c r="H265" t="s">
        <v>746</v>
      </c>
      <c r="I265" t="s">
        <v>692</v>
      </c>
      <c r="J265" t="s">
        <v>706</v>
      </c>
      <c r="K265" t="s">
        <v>727</v>
      </c>
      <c r="L265" t="s">
        <v>54</v>
      </c>
      <c r="M265">
        <v>2</v>
      </c>
      <c r="O265">
        <v>1.02</v>
      </c>
      <c r="R265">
        <v>2.04</v>
      </c>
      <c r="W265" t="s">
        <v>718</v>
      </c>
      <c r="X265" t="s">
        <v>712</v>
      </c>
      <c r="Y265" t="s">
        <v>1006</v>
      </c>
    </row>
    <row r="266" spans="1:25" x14ac:dyDescent="0.3">
      <c r="A266">
        <v>203</v>
      </c>
      <c r="B266" s="118">
        <v>45901</v>
      </c>
      <c r="C266">
        <v>9</v>
      </c>
      <c r="D266" t="s">
        <v>159</v>
      </c>
      <c r="E266" t="s">
        <v>793</v>
      </c>
      <c r="F266" t="s">
        <v>794</v>
      </c>
      <c r="G266" t="s">
        <v>398</v>
      </c>
      <c r="H266" t="s">
        <v>739</v>
      </c>
      <c r="I266" t="s">
        <v>685</v>
      </c>
      <c r="J266" t="s">
        <v>704</v>
      </c>
      <c r="K266" t="s">
        <v>722</v>
      </c>
      <c r="L266" t="s">
        <v>396</v>
      </c>
      <c r="M266">
        <v>2</v>
      </c>
      <c r="O266">
        <v>0.65</v>
      </c>
      <c r="R266">
        <v>1.3</v>
      </c>
      <c r="W266" t="s">
        <v>717</v>
      </c>
      <c r="X266" t="s">
        <v>712</v>
      </c>
      <c r="Y266" t="s">
        <v>1007</v>
      </c>
    </row>
    <row r="267" spans="1:25" x14ac:dyDescent="0.3">
      <c r="A267">
        <v>204</v>
      </c>
      <c r="B267" s="118">
        <v>45901</v>
      </c>
      <c r="C267">
        <v>9</v>
      </c>
      <c r="D267" t="s">
        <v>159</v>
      </c>
      <c r="E267" t="s">
        <v>793</v>
      </c>
      <c r="F267" t="s">
        <v>794</v>
      </c>
      <c r="G267" t="s">
        <v>398</v>
      </c>
      <c r="H267" t="s">
        <v>742</v>
      </c>
      <c r="I267" t="s">
        <v>688</v>
      </c>
      <c r="J267" t="s">
        <v>707</v>
      </c>
      <c r="K267" t="s">
        <v>726</v>
      </c>
      <c r="L267" t="s">
        <v>54</v>
      </c>
      <c r="M267">
        <v>2</v>
      </c>
      <c r="O267">
        <v>0.44</v>
      </c>
      <c r="R267">
        <v>0.88</v>
      </c>
      <c r="W267" t="s">
        <v>718</v>
      </c>
      <c r="X267" t="s">
        <v>712</v>
      </c>
      <c r="Y267" t="s">
        <v>1008</v>
      </c>
    </row>
    <row r="268" spans="1:25" x14ac:dyDescent="0.3">
      <c r="A268">
        <v>205</v>
      </c>
      <c r="B268" s="118">
        <v>45901</v>
      </c>
      <c r="C268">
        <v>9</v>
      </c>
      <c r="D268" t="s">
        <v>159</v>
      </c>
      <c r="E268" t="s">
        <v>793</v>
      </c>
      <c r="F268" t="s">
        <v>794</v>
      </c>
      <c r="G268" t="s">
        <v>398</v>
      </c>
      <c r="H268" t="s">
        <v>735</v>
      </c>
      <c r="I268" t="s">
        <v>681</v>
      </c>
      <c r="J268" t="s">
        <v>700</v>
      </c>
      <c r="K268" t="s">
        <v>720</v>
      </c>
      <c r="L268" t="s">
        <v>54</v>
      </c>
      <c r="M268">
        <v>2</v>
      </c>
      <c r="O268">
        <v>0.98</v>
      </c>
      <c r="R268">
        <v>1.96</v>
      </c>
      <c r="W268" t="s">
        <v>715</v>
      </c>
      <c r="X268" t="s">
        <v>712</v>
      </c>
      <c r="Y268" t="s">
        <v>1009</v>
      </c>
    </row>
    <row r="269" spans="1:25" x14ac:dyDescent="0.3">
      <c r="A269">
        <v>206</v>
      </c>
      <c r="B269" s="118">
        <v>45901</v>
      </c>
      <c r="C269">
        <v>9</v>
      </c>
      <c r="D269" t="s">
        <v>159</v>
      </c>
      <c r="E269" t="s">
        <v>793</v>
      </c>
      <c r="F269" t="s">
        <v>794</v>
      </c>
      <c r="G269" t="s">
        <v>398</v>
      </c>
      <c r="H269" t="s">
        <v>737</v>
      </c>
      <c r="I269" t="s">
        <v>683</v>
      </c>
      <c r="J269" t="s">
        <v>702</v>
      </c>
      <c r="K269" t="s">
        <v>723</v>
      </c>
      <c r="L269" t="s">
        <v>54</v>
      </c>
      <c r="M269">
        <v>2</v>
      </c>
      <c r="O269">
        <v>0.82</v>
      </c>
      <c r="R269">
        <v>1.64</v>
      </c>
      <c r="W269" t="s">
        <v>716</v>
      </c>
      <c r="X269" t="s">
        <v>712</v>
      </c>
      <c r="Y269" t="s">
        <v>1010</v>
      </c>
    </row>
    <row r="270" spans="1:25" x14ac:dyDescent="0.3">
      <c r="A270">
        <v>207</v>
      </c>
      <c r="B270" s="118">
        <v>45901</v>
      </c>
      <c r="C270">
        <v>9</v>
      </c>
      <c r="D270" t="s">
        <v>159</v>
      </c>
      <c r="E270" t="s">
        <v>793</v>
      </c>
      <c r="F270" t="s">
        <v>794</v>
      </c>
      <c r="G270" t="s">
        <v>398</v>
      </c>
      <c r="H270" t="s">
        <v>730</v>
      </c>
      <c r="I270" t="s">
        <v>676</v>
      </c>
      <c r="J270" t="s">
        <v>695</v>
      </c>
      <c r="K270" t="s">
        <v>721</v>
      </c>
      <c r="L270" t="s">
        <v>54</v>
      </c>
      <c r="M270">
        <v>2</v>
      </c>
      <c r="O270">
        <v>0.75</v>
      </c>
      <c r="R270">
        <v>1.5</v>
      </c>
      <c r="W270" t="s">
        <v>713</v>
      </c>
      <c r="X270" t="s">
        <v>712</v>
      </c>
      <c r="Y270" t="s">
        <v>1011</v>
      </c>
    </row>
    <row r="271" spans="1:25" x14ac:dyDescent="0.3">
      <c r="A271">
        <v>208</v>
      </c>
      <c r="B271" s="118">
        <v>45901</v>
      </c>
      <c r="C271">
        <v>9</v>
      </c>
      <c r="D271" t="s">
        <v>159</v>
      </c>
      <c r="E271" t="s">
        <v>793</v>
      </c>
      <c r="F271" t="s">
        <v>794</v>
      </c>
      <c r="G271" t="s">
        <v>398</v>
      </c>
      <c r="H271" t="s">
        <v>740</v>
      </c>
      <c r="I271" t="s">
        <v>686</v>
      </c>
      <c r="J271" t="s">
        <v>705</v>
      </c>
      <c r="K271" t="s">
        <v>724</v>
      </c>
      <c r="L271" t="s">
        <v>54</v>
      </c>
      <c r="M271">
        <v>1</v>
      </c>
      <c r="O271">
        <v>1.77</v>
      </c>
      <c r="R271">
        <v>1.77</v>
      </c>
      <c r="W271" t="s">
        <v>717</v>
      </c>
      <c r="X271" t="s">
        <v>712</v>
      </c>
      <c r="Y271" t="s">
        <v>1012</v>
      </c>
    </row>
    <row r="272" spans="1:25" x14ac:dyDescent="0.3">
      <c r="A272">
        <v>209</v>
      </c>
      <c r="B272" s="118">
        <v>45901</v>
      </c>
      <c r="C272">
        <v>9</v>
      </c>
      <c r="D272" t="s">
        <v>159</v>
      </c>
      <c r="E272" t="s">
        <v>793</v>
      </c>
      <c r="F272" t="s">
        <v>794</v>
      </c>
      <c r="G272" t="s">
        <v>398</v>
      </c>
      <c r="H272" t="s">
        <v>743</v>
      </c>
      <c r="I272" t="s">
        <v>689</v>
      </c>
      <c r="J272" t="s">
        <v>708</v>
      </c>
      <c r="K272" t="s">
        <v>720</v>
      </c>
      <c r="L272" t="s">
        <v>54</v>
      </c>
      <c r="M272">
        <v>1</v>
      </c>
      <c r="O272">
        <v>0.44</v>
      </c>
      <c r="R272">
        <v>0.44</v>
      </c>
      <c r="W272" t="s">
        <v>718</v>
      </c>
      <c r="X272" t="s">
        <v>712</v>
      </c>
      <c r="Y272" t="s">
        <v>1013</v>
      </c>
    </row>
    <row r="273" spans="1:25" x14ac:dyDescent="0.3">
      <c r="A273">
        <v>210</v>
      </c>
      <c r="B273" s="118">
        <v>45901</v>
      </c>
      <c r="C273">
        <v>9</v>
      </c>
      <c r="D273" t="s">
        <v>159</v>
      </c>
      <c r="E273" t="s">
        <v>793</v>
      </c>
      <c r="F273" t="s">
        <v>794</v>
      </c>
      <c r="G273" t="s">
        <v>398</v>
      </c>
      <c r="H273" t="s">
        <v>733</v>
      </c>
      <c r="I273" t="s">
        <v>679</v>
      </c>
      <c r="J273" t="s">
        <v>698</v>
      </c>
      <c r="K273" t="s">
        <v>722</v>
      </c>
      <c r="L273" t="s">
        <v>396</v>
      </c>
      <c r="M273">
        <v>2</v>
      </c>
      <c r="O273">
        <v>0.77</v>
      </c>
      <c r="R273">
        <v>1.54</v>
      </c>
      <c r="W273" t="s">
        <v>714</v>
      </c>
      <c r="X273" t="s">
        <v>712</v>
      </c>
      <c r="Y273" t="s">
        <v>1014</v>
      </c>
    </row>
    <row r="274" spans="1:25" x14ac:dyDescent="0.3">
      <c r="A274">
        <v>211</v>
      </c>
      <c r="B274" s="118">
        <v>45901</v>
      </c>
      <c r="C274">
        <v>9</v>
      </c>
      <c r="D274" t="s">
        <v>159</v>
      </c>
      <c r="E274" t="s">
        <v>793</v>
      </c>
      <c r="F274" t="s">
        <v>794</v>
      </c>
      <c r="G274" t="s">
        <v>398</v>
      </c>
      <c r="H274" t="s">
        <v>744</v>
      </c>
      <c r="I274" t="s">
        <v>690</v>
      </c>
      <c r="J274" t="s">
        <v>709</v>
      </c>
      <c r="K274" t="s">
        <v>726</v>
      </c>
      <c r="L274" t="s">
        <v>54</v>
      </c>
      <c r="M274">
        <v>1</v>
      </c>
      <c r="O274">
        <v>0.44</v>
      </c>
      <c r="R274">
        <v>0.44</v>
      </c>
      <c r="W274" t="s">
        <v>718</v>
      </c>
      <c r="X274" t="s">
        <v>712</v>
      </c>
      <c r="Y274" t="s">
        <v>1015</v>
      </c>
    </row>
    <row r="275" spans="1:25" x14ac:dyDescent="0.3">
      <c r="A275">
        <v>212</v>
      </c>
      <c r="B275" s="118">
        <v>45901</v>
      </c>
      <c r="C275">
        <v>9</v>
      </c>
      <c r="D275" t="s">
        <v>159</v>
      </c>
      <c r="E275" t="s">
        <v>793</v>
      </c>
      <c r="F275" t="s">
        <v>794</v>
      </c>
      <c r="G275" t="s">
        <v>398</v>
      </c>
      <c r="H275" t="s">
        <v>745</v>
      </c>
      <c r="I275" t="s">
        <v>691</v>
      </c>
      <c r="J275" t="s">
        <v>710</v>
      </c>
      <c r="K275" t="s">
        <v>726</v>
      </c>
      <c r="L275" t="s">
        <v>54</v>
      </c>
      <c r="M275">
        <v>2</v>
      </c>
      <c r="O275">
        <v>0.44</v>
      </c>
      <c r="R275">
        <v>0.88</v>
      </c>
      <c r="W275" t="s">
        <v>718</v>
      </c>
      <c r="X275" t="s">
        <v>712</v>
      </c>
      <c r="Y275" t="s">
        <v>1016</v>
      </c>
    </row>
    <row r="276" spans="1:25" x14ac:dyDescent="0.3">
      <c r="A276">
        <v>213</v>
      </c>
      <c r="B276" s="118">
        <v>45901</v>
      </c>
      <c r="C276">
        <v>9</v>
      </c>
      <c r="D276" t="s">
        <v>159</v>
      </c>
      <c r="E276" t="s">
        <v>793</v>
      </c>
      <c r="F276" t="s">
        <v>794</v>
      </c>
      <c r="G276" t="s">
        <v>398</v>
      </c>
      <c r="H276" t="s">
        <v>747</v>
      </c>
      <c r="I276" t="s">
        <v>693</v>
      </c>
      <c r="J276" t="s">
        <v>711</v>
      </c>
      <c r="K276" t="s">
        <v>725</v>
      </c>
      <c r="L276" t="s">
        <v>54</v>
      </c>
      <c r="M276">
        <v>2</v>
      </c>
      <c r="O276">
        <v>1.02</v>
      </c>
      <c r="R276">
        <v>2.04</v>
      </c>
      <c r="W276" t="s">
        <v>719</v>
      </c>
      <c r="X276" t="s">
        <v>712</v>
      </c>
      <c r="Y276" t="s">
        <v>1017</v>
      </c>
    </row>
    <row r="277" spans="1:25" x14ac:dyDescent="0.3">
      <c r="A277">
        <v>214</v>
      </c>
      <c r="B277" s="118">
        <v>45901</v>
      </c>
      <c r="C277">
        <v>9</v>
      </c>
      <c r="D277" t="s">
        <v>159</v>
      </c>
      <c r="E277" t="s">
        <v>795</v>
      </c>
      <c r="F277" t="s">
        <v>796</v>
      </c>
      <c r="G277" t="s">
        <v>402</v>
      </c>
      <c r="H277" t="s">
        <v>731</v>
      </c>
      <c r="I277" t="s">
        <v>677</v>
      </c>
      <c r="J277" t="s">
        <v>696</v>
      </c>
      <c r="K277" t="s">
        <v>722</v>
      </c>
      <c r="L277" t="s">
        <v>396</v>
      </c>
      <c r="M277">
        <v>2</v>
      </c>
      <c r="O277">
        <v>0.8</v>
      </c>
      <c r="R277">
        <v>1.6</v>
      </c>
      <c r="W277" t="s">
        <v>714</v>
      </c>
      <c r="X277" t="s">
        <v>712</v>
      </c>
      <c r="Y277" t="s">
        <v>1018</v>
      </c>
    </row>
    <row r="278" spans="1:25" x14ac:dyDescent="0.3">
      <c r="A278">
        <v>215</v>
      </c>
      <c r="B278" s="118">
        <v>45901</v>
      </c>
      <c r="C278">
        <v>9</v>
      </c>
      <c r="D278" t="s">
        <v>159</v>
      </c>
      <c r="E278" t="s">
        <v>795</v>
      </c>
      <c r="F278" t="s">
        <v>796</v>
      </c>
      <c r="G278" t="s">
        <v>402</v>
      </c>
      <c r="H278" t="s">
        <v>738</v>
      </c>
      <c r="I278" t="s">
        <v>684</v>
      </c>
      <c r="J278" t="s">
        <v>703</v>
      </c>
      <c r="K278" t="s">
        <v>722</v>
      </c>
      <c r="L278" t="s">
        <v>396</v>
      </c>
      <c r="M278">
        <v>2</v>
      </c>
      <c r="O278">
        <v>0.55000000000000004</v>
      </c>
      <c r="R278">
        <v>1.1000000000000001</v>
      </c>
      <c r="W278" t="s">
        <v>717</v>
      </c>
      <c r="X278" t="s">
        <v>712</v>
      </c>
      <c r="Y278" t="s">
        <v>1019</v>
      </c>
    </row>
    <row r="279" spans="1:25" x14ac:dyDescent="0.3">
      <c r="A279">
        <v>216</v>
      </c>
      <c r="B279" s="118">
        <v>45901</v>
      </c>
      <c r="C279">
        <v>9</v>
      </c>
      <c r="D279" t="s">
        <v>159</v>
      </c>
      <c r="E279" t="s">
        <v>795</v>
      </c>
      <c r="F279" t="s">
        <v>796</v>
      </c>
      <c r="G279" t="s">
        <v>402</v>
      </c>
      <c r="H279" t="s">
        <v>732</v>
      </c>
      <c r="I279" t="s">
        <v>678</v>
      </c>
      <c r="J279" t="s">
        <v>697</v>
      </c>
      <c r="K279" t="s">
        <v>722</v>
      </c>
      <c r="L279" t="s">
        <v>396</v>
      </c>
      <c r="M279">
        <v>2</v>
      </c>
      <c r="O279">
        <v>0.8</v>
      </c>
      <c r="R279">
        <v>1.6</v>
      </c>
      <c r="W279" t="s">
        <v>714</v>
      </c>
      <c r="X279" t="s">
        <v>712</v>
      </c>
      <c r="Y279" t="s">
        <v>1020</v>
      </c>
    </row>
    <row r="280" spans="1:25" x14ac:dyDescent="0.3">
      <c r="A280">
        <v>217</v>
      </c>
      <c r="B280" s="118">
        <v>45901</v>
      </c>
      <c r="C280">
        <v>9</v>
      </c>
      <c r="D280" t="s">
        <v>159</v>
      </c>
      <c r="E280" t="s">
        <v>795</v>
      </c>
      <c r="F280" t="s">
        <v>796</v>
      </c>
      <c r="G280" t="s">
        <v>402</v>
      </c>
      <c r="H280" t="s">
        <v>734</v>
      </c>
      <c r="I280" t="s">
        <v>680</v>
      </c>
      <c r="J280" t="s">
        <v>699</v>
      </c>
      <c r="K280" t="s">
        <v>722</v>
      </c>
      <c r="L280" t="s">
        <v>396</v>
      </c>
      <c r="M280">
        <v>2</v>
      </c>
      <c r="O280">
        <v>0.8</v>
      </c>
      <c r="R280">
        <v>1.6</v>
      </c>
      <c r="W280" t="s">
        <v>715</v>
      </c>
      <c r="X280" t="s">
        <v>712</v>
      </c>
      <c r="Y280" t="s">
        <v>1021</v>
      </c>
    </row>
    <row r="281" spans="1:25" x14ac:dyDescent="0.3">
      <c r="A281">
        <v>218</v>
      </c>
      <c r="B281" s="118">
        <v>45901</v>
      </c>
      <c r="C281">
        <v>9</v>
      </c>
      <c r="D281" t="s">
        <v>159</v>
      </c>
      <c r="E281" t="s">
        <v>795</v>
      </c>
      <c r="F281" t="s">
        <v>796</v>
      </c>
      <c r="G281" t="s">
        <v>402</v>
      </c>
      <c r="H281" t="s">
        <v>729</v>
      </c>
      <c r="I281" t="s">
        <v>675</v>
      </c>
      <c r="J281" t="s">
        <v>694</v>
      </c>
      <c r="K281" t="s">
        <v>720</v>
      </c>
      <c r="L281" t="s">
        <v>54</v>
      </c>
      <c r="M281">
        <v>1</v>
      </c>
      <c r="O281">
        <v>0.33</v>
      </c>
      <c r="R281">
        <v>0.33</v>
      </c>
      <c r="W281" t="s">
        <v>713</v>
      </c>
      <c r="X281" t="s">
        <v>712</v>
      </c>
      <c r="Y281" t="s">
        <v>1022</v>
      </c>
    </row>
    <row r="282" spans="1:25" x14ac:dyDescent="0.3">
      <c r="A282">
        <v>219</v>
      </c>
      <c r="B282" s="118">
        <v>45901</v>
      </c>
      <c r="C282">
        <v>9</v>
      </c>
      <c r="D282" t="s">
        <v>159</v>
      </c>
      <c r="E282" t="s">
        <v>795</v>
      </c>
      <c r="F282" t="s">
        <v>796</v>
      </c>
      <c r="G282" t="s">
        <v>402</v>
      </c>
      <c r="H282" t="s">
        <v>736</v>
      </c>
      <c r="I282" t="s">
        <v>682</v>
      </c>
      <c r="J282" t="s">
        <v>701</v>
      </c>
      <c r="K282" t="s">
        <v>723</v>
      </c>
      <c r="L282" t="s">
        <v>54</v>
      </c>
      <c r="M282">
        <v>1</v>
      </c>
      <c r="O282">
        <v>0.65</v>
      </c>
      <c r="R282">
        <v>0.65</v>
      </c>
      <c r="W282" t="s">
        <v>716</v>
      </c>
      <c r="X282" t="s">
        <v>712</v>
      </c>
      <c r="Y282" t="s">
        <v>1023</v>
      </c>
    </row>
    <row r="283" spans="1:25" x14ac:dyDescent="0.3">
      <c r="A283">
        <v>220</v>
      </c>
      <c r="B283" s="118">
        <v>45901</v>
      </c>
      <c r="C283">
        <v>9</v>
      </c>
      <c r="D283" t="s">
        <v>159</v>
      </c>
      <c r="E283" t="s">
        <v>795</v>
      </c>
      <c r="F283" t="s">
        <v>796</v>
      </c>
      <c r="G283" t="s">
        <v>402</v>
      </c>
      <c r="H283" t="s">
        <v>746</v>
      </c>
      <c r="I283" t="s">
        <v>692</v>
      </c>
      <c r="J283" t="s">
        <v>706</v>
      </c>
      <c r="K283" t="s">
        <v>727</v>
      </c>
      <c r="L283" t="s">
        <v>54</v>
      </c>
      <c r="M283">
        <v>1</v>
      </c>
      <c r="O283">
        <v>1.02</v>
      </c>
      <c r="R283">
        <v>1.02</v>
      </c>
      <c r="W283" t="s">
        <v>718</v>
      </c>
      <c r="X283" t="s">
        <v>712</v>
      </c>
      <c r="Y283" t="s">
        <v>1024</v>
      </c>
    </row>
    <row r="284" spans="1:25" x14ac:dyDescent="0.3">
      <c r="A284">
        <v>221</v>
      </c>
      <c r="B284" s="118">
        <v>45901</v>
      </c>
      <c r="C284">
        <v>9</v>
      </c>
      <c r="D284" t="s">
        <v>159</v>
      </c>
      <c r="E284" t="s">
        <v>795</v>
      </c>
      <c r="F284" t="s">
        <v>796</v>
      </c>
      <c r="G284" t="s">
        <v>402</v>
      </c>
      <c r="H284" t="s">
        <v>739</v>
      </c>
      <c r="I284" t="s">
        <v>685</v>
      </c>
      <c r="J284" t="s">
        <v>704</v>
      </c>
      <c r="K284" t="s">
        <v>722</v>
      </c>
      <c r="L284" t="s">
        <v>396</v>
      </c>
      <c r="M284">
        <v>1</v>
      </c>
      <c r="O284">
        <v>0.65</v>
      </c>
      <c r="R284">
        <v>0.65</v>
      </c>
      <c r="W284" t="s">
        <v>717</v>
      </c>
      <c r="X284" t="s">
        <v>712</v>
      </c>
      <c r="Y284" t="s">
        <v>1025</v>
      </c>
    </row>
    <row r="285" spans="1:25" x14ac:dyDescent="0.3">
      <c r="A285">
        <v>222</v>
      </c>
      <c r="B285" s="118">
        <v>45901</v>
      </c>
      <c r="C285">
        <v>9</v>
      </c>
      <c r="D285" t="s">
        <v>159</v>
      </c>
      <c r="E285" t="s">
        <v>795</v>
      </c>
      <c r="F285" t="s">
        <v>796</v>
      </c>
      <c r="G285" t="s">
        <v>402</v>
      </c>
      <c r="H285" t="s">
        <v>742</v>
      </c>
      <c r="I285" t="s">
        <v>688</v>
      </c>
      <c r="J285" t="s">
        <v>707</v>
      </c>
      <c r="K285" t="s">
        <v>726</v>
      </c>
      <c r="L285" t="s">
        <v>54</v>
      </c>
      <c r="M285">
        <v>1</v>
      </c>
      <c r="O285">
        <v>0.44</v>
      </c>
      <c r="R285">
        <v>0.44</v>
      </c>
      <c r="W285" t="s">
        <v>718</v>
      </c>
      <c r="X285" t="s">
        <v>712</v>
      </c>
      <c r="Y285" t="s">
        <v>1026</v>
      </c>
    </row>
    <row r="286" spans="1:25" x14ac:dyDescent="0.3">
      <c r="A286">
        <v>223</v>
      </c>
      <c r="B286" s="118">
        <v>45901</v>
      </c>
      <c r="C286">
        <v>9</v>
      </c>
      <c r="D286" t="s">
        <v>159</v>
      </c>
      <c r="E286" t="s">
        <v>795</v>
      </c>
      <c r="F286" t="s">
        <v>796</v>
      </c>
      <c r="G286" t="s">
        <v>402</v>
      </c>
      <c r="H286" t="s">
        <v>735</v>
      </c>
      <c r="I286" t="s">
        <v>681</v>
      </c>
      <c r="J286" t="s">
        <v>700</v>
      </c>
      <c r="K286" t="s">
        <v>720</v>
      </c>
      <c r="L286" t="s">
        <v>54</v>
      </c>
      <c r="M286">
        <v>1</v>
      </c>
      <c r="O286">
        <v>0.98</v>
      </c>
      <c r="R286">
        <v>0.98</v>
      </c>
      <c r="W286" t="s">
        <v>715</v>
      </c>
      <c r="X286" t="s">
        <v>712</v>
      </c>
      <c r="Y286" t="s">
        <v>1027</v>
      </c>
    </row>
    <row r="287" spans="1:25" x14ac:dyDescent="0.3">
      <c r="A287">
        <v>224</v>
      </c>
      <c r="B287" s="118">
        <v>45901</v>
      </c>
      <c r="C287">
        <v>9</v>
      </c>
      <c r="D287" t="s">
        <v>159</v>
      </c>
      <c r="E287" t="s">
        <v>795</v>
      </c>
      <c r="F287" t="s">
        <v>796</v>
      </c>
      <c r="G287" t="s">
        <v>402</v>
      </c>
      <c r="H287" t="s">
        <v>737</v>
      </c>
      <c r="I287" t="s">
        <v>683</v>
      </c>
      <c r="J287" t="s">
        <v>702</v>
      </c>
      <c r="K287" t="s">
        <v>723</v>
      </c>
      <c r="L287" t="s">
        <v>54</v>
      </c>
      <c r="M287">
        <v>1</v>
      </c>
      <c r="O287">
        <v>0.82</v>
      </c>
      <c r="R287">
        <v>0.82</v>
      </c>
      <c r="W287" t="s">
        <v>716</v>
      </c>
      <c r="X287" t="s">
        <v>712</v>
      </c>
      <c r="Y287" t="s">
        <v>1028</v>
      </c>
    </row>
    <row r="288" spans="1:25" x14ac:dyDescent="0.3">
      <c r="A288">
        <v>225</v>
      </c>
      <c r="B288" s="118">
        <v>45901</v>
      </c>
      <c r="C288">
        <v>9</v>
      </c>
      <c r="D288" t="s">
        <v>159</v>
      </c>
      <c r="E288" t="s">
        <v>795</v>
      </c>
      <c r="F288" t="s">
        <v>796</v>
      </c>
      <c r="G288" t="s">
        <v>402</v>
      </c>
      <c r="H288" t="s">
        <v>730</v>
      </c>
      <c r="I288" t="s">
        <v>676</v>
      </c>
      <c r="J288" t="s">
        <v>695</v>
      </c>
      <c r="K288" t="s">
        <v>721</v>
      </c>
      <c r="L288" t="s">
        <v>54</v>
      </c>
      <c r="M288">
        <v>1</v>
      </c>
      <c r="O288">
        <v>0.75</v>
      </c>
      <c r="R288">
        <v>0.75</v>
      </c>
      <c r="W288" t="s">
        <v>713</v>
      </c>
      <c r="X288" t="s">
        <v>712</v>
      </c>
      <c r="Y288" t="s">
        <v>1029</v>
      </c>
    </row>
    <row r="289" spans="1:25" x14ac:dyDescent="0.3">
      <c r="A289">
        <v>226</v>
      </c>
      <c r="B289" s="118">
        <v>45901</v>
      </c>
      <c r="C289">
        <v>9</v>
      </c>
      <c r="D289" t="s">
        <v>159</v>
      </c>
      <c r="E289" t="s">
        <v>795</v>
      </c>
      <c r="F289" t="s">
        <v>796</v>
      </c>
      <c r="G289" t="s">
        <v>402</v>
      </c>
      <c r="H289" t="s">
        <v>740</v>
      </c>
      <c r="I289" t="s">
        <v>686</v>
      </c>
      <c r="J289" t="s">
        <v>705</v>
      </c>
      <c r="K289" t="s">
        <v>724</v>
      </c>
      <c r="L289" t="s">
        <v>54</v>
      </c>
      <c r="M289">
        <v>1</v>
      </c>
      <c r="O289">
        <v>1.77</v>
      </c>
      <c r="R289">
        <v>1.77</v>
      </c>
      <c r="W289" t="s">
        <v>717</v>
      </c>
      <c r="X289" t="s">
        <v>712</v>
      </c>
      <c r="Y289" t="s">
        <v>1030</v>
      </c>
    </row>
    <row r="290" spans="1:25" x14ac:dyDescent="0.3">
      <c r="A290">
        <v>227</v>
      </c>
      <c r="B290" s="118">
        <v>45901</v>
      </c>
      <c r="C290">
        <v>9</v>
      </c>
      <c r="D290" t="s">
        <v>159</v>
      </c>
      <c r="E290" t="s">
        <v>795</v>
      </c>
      <c r="F290" t="s">
        <v>796</v>
      </c>
      <c r="G290" t="s">
        <v>402</v>
      </c>
      <c r="H290" t="s">
        <v>743</v>
      </c>
      <c r="I290" t="s">
        <v>689</v>
      </c>
      <c r="J290" t="s">
        <v>708</v>
      </c>
      <c r="K290" t="s">
        <v>720</v>
      </c>
      <c r="L290" t="s">
        <v>54</v>
      </c>
      <c r="M290">
        <v>1</v>
      </c>
      <c r="O290">
        <v>0.44</v>
      </c>
      <c r="R290">
        <v>0.44</v>
      </c>
      <c r="W290" t="s">
        <v>718</v>
      </c>
      <c r="X290" t="s">
        <v>712</v>
      </c>
      <c r="Y290" t="s">
        <v>1031</v>
      </c>
    </row>
    <row r="291" spans="1:25" x14ac:dyDescent="0.3">
      <c r="A291">
        <v>228</v>
      </c>
      <c r="B291" s="118">
        <v>45901</v>
      </c>
      <c r="C291">
        <v>9</v>
      </c>
      <c r="D291" t="s">
        <v>159</v>
      </c>
      <c r="E291" t="s">
        <v>795</v>
      </c>
      <c r="F291" t="s">
        <v>796</v>
      </c>
      <c r="G291" t="s">
        <v>402</v>
      </c>
      <c r="H291" t="s">
        <v>733</v>
      </c>
      <c r="I291" t="s">
        <v>679</v>
      </c>
      <c r="J291" t="s">
        <v>698</v>
      </c>
      <c r="K291" t="s">
        <v>722</v>
      </c>
      <c r="L291" t="s">
        <v>396</v>
      </c>
      <c r="M291">
        <v>1</v>
      </c>
      <c r="O291">
        <v>0.77</v>
      </c>
      <c r="R291">
        <v>0.77</v>
      </c>
      <c r="W291" t="s">
        <v>714</v>
      </c>
      <c r="X291" t="s">
        <v>712</v>
      </c>
      <c r="Y291" t="s">
        <v>1032</v>
      </c>
    </row>
    <row r="292" spans="1:25" x14ac:dyDescent="0.3">
      <c r="A292">
        <v>229</v>
      </c>
      <c r="B292" s="118">
        <v>45901</v>
      </c>
      <c r="C292">
        <v>9</v>
      </c>
      <c r="D292" t="s">
        <v>159</v>
      </c>
      <c r="E292" t="s">
        <v>795</v>
      </c>
      <c r="F292" t="s">
        <v>796</v>
      </c>
      <c r="G292" t="s">
        <v>402</v>
      </c>
      <c r="H292" t="s">
        <v>744</v>
      </c>
      <c r="I292" t="s">
        <v>690</v>
      </c>
      <c r="J292" t="s">
        <v>709</v>
      </c>
      <c r="K292" t="s">
        <v>726</v>
      </c>
      <c r="L292" t="s">
        <v>54</v>
      </c>
      <c r="M292">
        <v>1</v>
      </c>
      <c r="O292">
        <v>0.44</v>
      </c>
      <c r="R292">
        <v>0.44</v>
      </c>
      <c r="W292" t="s">
        <v>718</v>
      </c>
      <c r="X292" t="s">
        <v>712</v>
      </c>
      <c r="Y292" t="s">
        <v>1033</v>
      </c>
    </row>
    <row r="293" spans="1:25" x14ac:dyDescent="0.3">
      <c r="A293">
        <v>230</v>
      </c>
      <c r="B293" s="118">
        <v>45901</v>
      </c>
      <c r="C293">
        <v>9</v>
      </c>
      <c r="D293" t="s">
        <v>159</v>
      </c>
      <c r="E293" t="s">
        <v>795</v>
      </c>
      <c r="F293" t="s">
        <v>796</v>
      </c>
      <c r="G293" t="s">
        <v>402</v>
      </c>
      <c r="H293" t="s">
        <v>745</v>
      </c>
      <c r="I293" t="s">
        <v>691</v>
      </c>
      <c r="J293" t="s">
        <v>710</v>
      </c>
      <c r="K293" t="s">
        <v>726</v>
      </c>
      <c r="L293" t="s">
        <v>54</v>
      </c>
      <c r="M293">
        <v>1</v>
      </c>
      <c r="O293">
        <v>0.44</v>
      </c>
      <c r="R293">
        <v>0.44</v>
      </c>
      <c r="W293" t="s">
        <v>718</v>
      </c>
      <c r="X293" t="s">
        <v>712</v>
      </c>
      <c r="Y293" t="s">
        <v>1034</v>
      </c>
    </row>
    <row r="294" spans="1:25" x14ac:dyDescent="0.3">
      <c r="A294">
        <v>231</v>
      </c>
      <c r="B294" s="118">
        <v>45901</v>
      </c>
      <c r="C294">
        <v>9</v>
      </c>
      <c r="D294" t="s">
        <v>159</v>
      </c>
      <c r="E294" t="s">
        <v>795</v>
      </c>
      <c r="F294" t="s">
        <v>796</v>
      </c>
      <c r="G294" t="s">
        <v>402</v>
      </c>
      <c r="H294" t="s">
        <v>747</v>
      </c>
      <c r="I294" t="s">
        <v>693</v>
      </c>
      <c r="J294" t="s">
        <v>711</v>
      </c>
      <c r="K294" t="s">
        <v>725</v>
      </c>
      <c r="L294" t="s">
        <v>54</v>
      </c>
      <c r="M294">
        <v>1</v>
      </c>
      <c r="O294">
        <v>1.02</v>
      </c>
      <c r="R294">
        <v>1.02</v>
      </c>
      <c r="W294" t="s">
        <v>719</v>
      </c>
      <c r="X294" t="s">
        <v>712</v>
      </c>
      <c r="Y294" t="s">
        <v>1035</v>
      </c>
    </row>
    <row r="295" spans="1:25" x14ac:dyDescent="0.3">
      <c r="A295">
        <v>232</v>
      </c>
      <c r="B295" s="118">
        <v>45901</v>
      </c>
      <c r="C295">
        <v>9</v>
      </c>
      <c r="D295" t="s">
        <v>159</v>
      </c>
      <c r="E295" t="s">
        <v>797</v>
      </c>
      <c r="F295" t="s">
        <v>798</v>
      </c>
      <c r="G295" t="s">
        <v>528</v>
      </c>
      <c r="H295" t="s">
        <v>731</v>
      </c>
      <c r="I295" t="s">
        <v>677</v>
      </c>
      <c r="J295" t="s">
        <v>696</v>
      </c>
      <c r="K295" t="s">
        <v>722</v>
      </c>
      <c r="L295" t="s">
        <v>396</v>
      </c>
      <c r="M295">
        <v>4</v>
      </c>
      <c r="O295">
        <v>0.8</v>
      </c>
      <c r="R295">
        <v>3.2</v>
      </c>
      <c r="W295" t="s">
        <v>714</v>
      </c>
      <c r="X295" t="s">
        <v>712</v>
      </c>
      <c r="Y295" t="s">
        <v>1036</v>
      </c>
    </row>
    <row r="296" spans="1:25" x14ac:dyDescent="0.3">
      <c r="A296">
        <v>233</v>
      </c>
      <c r="B296" s="118">
        <v>45901</v>
      </c>
      <c r="C296">
        <v>9</v>
      </c>
      <c r="D296" t="s">
        <v>159</v>
      </c>
      <c r="E296" t="s">
        <v>797</v>
      </c>
      <c r="F296" t="s">
        <v>798</v>
      </c>
      <c r="G296" t="s">
        <v>528</v>
      </c>
      <c r="H296" t="s">
        <v>738</v>
      </c>
      <c r="I296" t="s">
        <v>684</v>
      </c>
      <c r="J296" t="s">
        <v>703</v>
      </c>
      <c r="K296" t="s">
        <v>722</v>
      </c>
      <c r="L296" t="s">
        <v>396</v>
      </c>
      <c r="M296">
        <v>5</v>
      </c>
      <c r="O296">
        <v>0.55000000000000004</v>
      </c>
      <c r="R296">
        <v>2.75</v>
      </c>
      <c r="W296" t="s">
        <v>717</v>
      </c>
      <c r="X296" t="s">
        <v>712</v>
      </c>
      <c r="Y296" t="s">
        <v>1037</v>
      </c>
    </row>
    <row r="297" spans="1:25" x14ac:dyDescent="0.3">
      <c r="A297">
        <v>234</v>
      </c>
      <c r="B297" s="118">
        <v>45901</v>
      </c>
      <c r="C297">
        <v>9</v>
      </c>
      <c r="D297" t="s">
        <v>159</v>
      </c>
      <c r="E297" t="s">
        <v>797</v>
      </c>
      <c r="F297" t="s">
        <v>798</v>
      </c>
      <c r="G297" t="s">
        <v>528</v>
      </c>
      <c r="H297" t="s">
        <v>732</v>
      </c>
      <c r="I297" t="s">
        <v>678</v>
      </c>
      <c r="J297" t="s">
        <v>697</v>
      </c>
      <c r="K297" t="s">
        <v>722</v>
      </c>
      <c r="L297" t="s">
        <v>396</v>
      </c>
      <c r="M297">
        <v>4</v>
      </c>
      <c r="O297">
        <v>0.8</v>
      </c>
      <c r="R297">
        <v>3.2</v>
      </c>
      <c r="W297" t="s">
        <v>714</v>
      </c>
      <c r="X297" t="s">
        <v>712</v>
      </c>
      <c r="Y297" t="s">
        <v>1038</v>
      </c>
    </row>
    <row r="298" spans="1:25" x14ac:dyDescent="0.3">
      <c r="A298">
        <v>235</v>
      </c>
      <c r="B298" s="118">
        <v>45901</v>
      </c>
      <c r="C298">
        <v>9</v>
      </c>
      <c r="D298" t="s">
        <v>159</v>
      </c>
      <c r="E298" t="s">
        <v>797</v>
      </c>
      <c r="F298" t="s">
        <v>798</v>
      </c>
      <c r="G298" t="s">
        <v>528</v>
      </c>
      <c r="H298" t="s">
        <v>734</v>
      </c>
      <c r="I298" t="s">
        <v>680</v>
      </c>
      <c r="J298" t="s">
        <v>699</v>
      </c>
      <c r="K298" t="s">
        <v>722</v>
      </c>
      <c r="L298" t="s">
        <v>396</v>
      </c>
      <c r="M298">
        <v>4</v>
      </c>
      <c r="O298">
        <v>0.8</v>
      </c>
      <c r="R298">
        <v>3.2</v>
      </c>
      <c r="W298" t="s">
        <v>715</v>
      </c>
      <c r="X298" t="s">
        <v>712</v>
      </c>
      <c r="Y298" t="s">
        <v>1039</v>
      </c>
    </row>
    <row r="299" spans="1:25" x14ac:dyDescent="0.3">
      <c r="A299">
        <v>236</v>
      </c>
      <c r="B299" s="118">
        <v>45901</v>
      </c>
      <c r="C299">
        <v>9</v>
      </c>
      <c r="D299" t="s">
        <v>159</v>
      </c>
      <c r="E299" t="s">
        <v>797</v>
      </c>
      <c r="F299" t="s">
        <v>798</v>
      </c>
      <c r="G299" t="s">
        <v>528</v>
      </c>
      <c r="H299" t="s">
        <v>729</v>
      </c>
      <c r="I299" t="s">
        <v>675</v>
      </c>
      <c r="J299" t="s">
        <v>694</v>
      </c>
      <c r="K299" t="s">
        <v>720</v>
      </c>
      <c r="L299" t="s">
        <v>54</v>
      </c>
      <c r="M299">
        <v>2</v>
      </c>
      <c r="O299">
        <v>0.33</v>
      </c>
      <c r="R299">
        <v>0.66</v>
      </c>
      <c r="W299" t="s">
        <v>713</v>
      </c>
      <c r="X299" t="s">
        <v>712</v>
      </c>
      <c r="Y299" t="s">
        <v>1040</v>
      </c>
    </row>
    <row r="300" spans="1:25" x14ac:dyDescent="0.3">
      <c r="A300">
        <v>237</v>
      </c>
      <c r="B300" s="118">
        <v>45901</v>
      </c>
      <c r="C300">
        <v>9</v>
      </c>
      <c r="D300" t="s">
        <v>159</v>
      </c>
      <c r="E300" t="s">
        <v>797</v>
      </c>
      <c r="F300" t="s">
        <v>798</v>
      </c>
      <c r="G300" t="s">
        <v>528</v>
      </c>
      <c r="H300" t="s">
        <v>736</v>
      </c>
      <c r="I300" t="s">
        <v>682</v>
      </c>
      <c r="J300" t="s">
        <v>701</v>
      </c>
      <c r="K300" t="s">
        <v>723</v>
      </c>
      <c r="L300" t="s">
        <v>54</v>
      </c>
      <c r="M300">
        <v>2</v>
      </c>
      <c r="O300">
        <v>0.65</v>
      </c>
      <c r="R300">
        <v>1.3</v>
      </c>
      <c r="W300" t="s">
        <v>716</v>
      </c>
      <c r="X300" t="s">
        <v>712</v>
      </c>
      <c r="Y300" t="s">
        <v>1041</v>
      </c>
    </row>
    <row r="301" spans="1:25" x14ac:dyDescent="0.3">
      <c r="A301">
        <v>238</v>
      </c>
      <c r="B301" s="118">
        <v>45901</v>
      </c>
      <c r="C301">
        <v>9</v>
      </c>
      <c r="D301" t="s">
        <v>159</v>
      </c>
      <c r="E301" t="s">
        <v>797</v>
      </c>
      <c r="F301" t="s">
        <v>798</v>
      </c>
      <c r="G301" t="s">
        <v>528</v>
      </c>
      <c r="H301" t="s">
        <v>746</v>
      </c>
      <c r="I301" t="s">
        <v>692</v>
      </c>
      <c r="J301" t="s">
        <v>706</v>
      </c>
      <c r="K301" t="s">
        <v>727</v>
      </c>
      <c r="L301" t="s">
        <v>54</v>
      </c>
      <c r="M301">
        <v>2</v>
      </c>
      <c r="O301">
        <v>1.02</v>
      </c>
      <c r="R301">
        <v>2.04</v>
      </c>
      <c r="W301" t="s">
        <v>718</v>
      </c>
      <c r="X301" t="s">
        <v>712</v>
      </c>
      <c r="Y301" t="s">
        <v>1042</v>
      </c>
    </row>
    <row r="302" spans="1:25" x14ac:dyDescent="0.3">
      <c r="A302">
        <v>239</v>
      </c>
      <c r="B302" s="118">
        <v>45901</v>
      </c>
      <c r="C302">
        <v>9</v>
      </c>
      <c r="D302" t="s">
        <v>159</v>
      </c>
      <c r="E302" t="s">
        <v>797</v>
      </c>
      <c r="F302" t="s">
        <v>798</v>
      </c>
      <c r="G302" t="s">
        <v>528</v>
      </c>
      <c r="H302" t="s">
        <v>739</v>
      </c>
      <c r="I302" t="s">
        <v>685</v>
      </c>
      <c r="J302" t="s">
        <v>704</v>
      </c>
      <c r="K302" t="s">
        <v>722</v>
      </c>
      <c r="L302" t="s">
        <v>396</v>
      </c>
      <c r="M302">
        <v>2</v>
      </c>
      <c r="O302">
        <v>0.65</v>
      </c>
      <c r="R302">
        <v>1.3</v>
      </c>
      <c r="W302" t="s">
        <v>717</v>
      </c>
      <c r="X302" t="s">
        <v>712</v>
      </c>
      <c r="Y302" t="s">
        <v>1043</v>
      </c>
    </row>
    <row r="303" spans="1:25" x14ac:dyDescent="0.3">
      <c r="A303">
        <v>240</v>
      </c>
      <c r="B303" s="118">
        <v>45901</v>
      </c>
      <c r="C303">
        <v>9</v>
      </c>
      <c r="D303" t="s">
        <v>159</v>
      </c>
      <c r="E303" t="s">
        <v>797</v>
      </c>
      <c r="F303" t="s">
        <v>798</v>
      </c>
      <c r="G303" t="s">
        <v>528</v>
      </c>
      <c r="H303" t="s">
        <v>742</v>
      </c>
      <c r="I303" t="s">
        <v>688</v>
      </c>
      <c r="J303" t="s">
        <v>707</v>
      </c>
      <c r="K303" t="s">
        <v>726</v>
      </c>
      <c r="L303" t="s">
        <v>54</v>
      </c>
      <c r="M303">
        <v>2</v>
      </c>
      <c r="O303">
        <v>0.44</v>
      </c>
      <c r="R303">
        <v>0.88</v>
      </c>
      <c r="W303" t="s">
        <v>718</v>
      </c>
      <c r="X303" t="s">
        <v>712</v>
      </c>
      <c r="Y303" t="s">
        <v>1044</v>
      </c>
    </row>
    <row r="304" spans="1:25" x14ac:dyDescent="0.3">
      <c r="A304">
        <v>241</v>
      </c>
      <c r="B304" s="118">
        <v>45901</v>
      </c>
      <c r="C304">
        <v>9</v>
      </c>
      <c r="D304" t="s">
        <v>159</v>
      </c>
      <c r="E304" t="s">
        <v>797</v>
      </c>
      <c r="F304" t="s">
        <v>798</v>
      </c>
      <c r="G304" t="s">
        <v>528</v>
      </c>
      <c r="H304" t="s">
        <v>735</v>
      </c>
      <c r="I304" t="s">
        <v>681</v>
      </c>
      <c r="J304" t="s">
        <v>700</v>
      </c>
      <c r="K304" t="s">
        <v>720</v>
      </c>
      <c r="L304" t="s">
        <v>54</v>
      </c>
      <c r="M304">
        <v>2</v>
      </c>
      <c r="O304">
        <v>0.98</v>
      </c>
      <c r="R304">
        <v>1.96</v>
      </c>
      <c r="W304" t="s">
        <v>715</v>
      </c>
      <c r="X304" t="s">
        <v>712</v>
      </c>
      <c r="Y304" t="s">
        <v>1045</v>
      </c>
    </row>
    <row r="305" spans="1:25" x14ac:dyDescent="0.3">
      <c r="A305">
        <v>242</v>
      </c>
      <c r="B305" s="118">
        <v>45901</v>
      </c>
      <c r="C305">
        <v>9</v>
      </c>
      <c r="D305" t="s">
        <v>159</v>
      </c>
      <c r="E305" t="s">
        <v>797</v>
      </c>
      <c r="F305" t="s">
        <v>798</v>
      </c>
      <c r="G305" t="s">
        <v>528</v>
      </c>
      <c r="H305" t="s">
        <v>737</v>
      </c>
      <c r="I305" t="s">
        <v>683</v>
      </c>
      <c r="J305" t="s">
        <v>702</v>
      </c>
      <c r="K305" t="s">
        <v>723</v>
      </c>
      <c r="L305" t="s">
        <v>54</v>
      </c>
      <c r="M305">
        <v>2</v>
      </c>
      <c r="O305">
        <v>0.82</v>
      </c>
      <c r="R305">
        <v>1.64</v>
      </c>
      <c r="W305" t="s">
        <v>716</v>
      </c>
      <c r="X305" t="s">
        <v>712</v>
      </c>
      <c r="Y305" t="s">
        <v>1046</v>
      </c>
    </row>
    <row r="306" spans="1:25" x14ac:dyDescent="0.3">
      <c r="A306">
        <v>243</v>
      </c>
      <c r="B306" s="118">
        <v>45901</v>
      </c>
      <c r="C306">
        <v>9</v>
      </c>
      <c r="D306" t="s">
        <v>159</v>
      </c>
      <c r="E306" t="s">
        <v>797</v>
      </c>
      <c r="F306" t="s">
        <v>798</v>
      </c>
      <c r="G306" t="s">
        <v>528</v>
      </c>
      <c r="H306" t="s">
        <v>730</v>
      </c>
      <c r="I306" t="s">
        <v>676</v>
      </c>
      <c r="J306" t="s">
        <v>695</v>
      </c>
      <c r="K306" t="s">
        <v>721</v>
      </c>
      <c r="L306" t="s">
        <v>54</v>
      </c>
      <c r="M306">
        <v>2</v>
      </c>
      <c r="O306">
        <v>0.75</v>
      </c>
      <c r="R306">
        <v>1.5</v>
      </c>
      <c r="W306" t="s">
        <v>713</v>
      </c>
      <c r="X306" t="s">
        <v>712</v>
      </c>
      <c r="Y306" t="s">
        <v>1047</v>
      </c>
    </row>
    <row r="307" spans="1:25" x14ac:dyDescent="0.3">
      <c r="A307">
        <v>244</v>
      </c>
      <c r="B307" s="118">
        <v>45901</v>
      </c>
      <c r="C307">
        <v>9</v>
      </c>
      <c r="D307" t="s">
        <v>159</v>
      </c>
      <c r="E307" t="s">
        <v>797</v>
      </c>
      <c r="F307" t="s">
        <v>798</v>
      </c>
      <c r="G307" t="s">
        <v>528</v>
      </c>
      <c r="H307" t="s">
        <v>740</v>
      </c>
      <c r="I307" t="s">
        <v>686</v>
      </c>
      <c r="J307" t="s">
        <v>705</v>
      </c>
      <c r="K307" t="s">
        <v>724</v>
      </c>
      <c r="L307" t="s">
        <v>54</v>
      </c>
      <c r="M307">
        <v>2</v>
      </c>
      <c r="O307">
        <v>1.77</v>
      </c>
      <c r="R307">
        <v>3.54</v>
      </c>
      <c r="W307" t="s">
        <v>717</v>
      </c>
      <c r="X307" t="s">
        <v>712</v>
      </c>
      <c r="Y307" t="s">
        <v>1048</v>
      </c>
    </row>
    <row r="308" spans="1:25" x14ac:dyDescent="0.3">
      <c r="A308">
        <v>245</v>
      </c>
      <c r="B308" s="118">
        <v>45901</v>
      </c>
      <c r="C308">
        <v>9</v>
      </c>
      <c r="D308" t="s">
        <v>159</v>
      </c>
      <c r="E308" t="s">
        <v>797</v>
      </c>
      <c r="F308" t="s">
        <v>798</v>
      </c>
      <c r="G308" t="s">
        <v>528</v>
      </c>
      <c r="H308" t="s">
        <v>743</v>
      </c>
      <c r="I308" t="s">
        <v>689</v>
      </c>
      <c r="J308" t="s">
        <v>708</v>
      </c>
      <c r="K308" t="s">
        <v>720</v>
      </c>
      <c r="L308" t="s">
        <v>54</v>
      </c>
      <c r="M308">
        <v>2</v>
      </c>
      <c r="O308">
        <v>0.44</v>
      </c>
      <c r="R308">
        <v>0.88</v>
      </c>
      <c r="W308" t="s">
        <v>718</v>
      </c>
      <c r="X308" t="s">
        <v>712</v>
      </c>
      <c r="Y308" t="s">
        <v>1049</v>
      </c>
    </row>
    <row r="309" spans="1:25" x14ac:dyDescent="0.3">
      <c r="A309">
        <v>246</v>
      </c>
      <c r="B309" s="118">
        <v>45901</v>
      </c>
      <c r="C309">
        <v>9</v>
      </c>
      <c r="D309" t="s">
        <v>159</v>
      </c>
      <c r="E309" t="s">
        <v>797</v>
      </c>
      <c r="F309" t="s">
        <v>798</v>
      </c>
      <c r="G309" t="s">
        <v>528</v>
      </c>
      <c r="H309" t="s">
        <v>733</v>
      </c>
      <c r="I309" t="s">
        <v>679</v>
      </c>
      <c r="J309" t="s">
        <v>698</v>
      </c>
      <c r="K309" t="s">
        <v>722</v>
      </c>
      <c r="L309" t="s">
        <v>396</v>
      </c>
      <c r="M309">
        <v>2</v>
      </c>
      <c r="O309">
        <v>0.77</v>
      </c>
      <c r="R309">
        <v>1.54</v>
      </c>
      <c r="W309" t="s">
        <v>714</v>
      </c>
      <c r="X309" t="s">
        <v>712</v>
      </c>
      <c r="Y309" t="s">
        <v>1050</v>
      </c>
    </row>
    <row r="310" spans="1:25" x14ac:dyDescent="0.3">
      <c r="A310">
        <v>247</v>
      </c>
      <c r="B310" s="118">
        <v>45901</v>
      </c>
      <c r="C310">
        <v>9</v>
      </c>
      <c r="D310" t="s">
        <v>159</v>
      </c>
      <c r="E310" t="s">
        <v>797</v>
      </c>
      <c r="F310" t="s">
        <v>798</v>
      </c>
      <c r="G310" t="s">
        <v>528</v>
      </c>
      <c r="H310" t="s">
        <v>744</v>
      </c>
      <c r="I310" t="s">
        <v>690</v>
      </c>
      <c r="J310" t="s">
        <v>709</v>
      </c>
      <c r="K310" t="s">
        <v>726</v>
      </c>
      <c r="L310" t="s">
        <v>54</v>
      </c>
      <c r="M310">
        <v>2</v>
      </c>
      <c r="O310">
        <v>0.44</v>
      </c>
      <c r="R310">
        <v>0.88</v>
      </c>
      <c r="W310" t="s">
        <v>718</v>
      </c>
      <c r="X310" t="s">
        <v>712</v>
      </c>
      <c r="Y310" t="s">
        <v>1051</v>
      </c>
    </row>
    <row r="311" spans="1:25" x14ac:dyDescent="0.3">
      <c r="A311">
        <v>248</v>
      </c>
      <c r="B311" s="118">
        <v>45901</v>
      </c>
      <c r="C311">
        <v>9</v>
      </c>
      <c r="D311" t="s">
        <v>159</v>
      </c>
      <c r="E311" t="s">
        <v>797</v>
      </c>
      <c r="F311" t="s">
        <v>798</v>
      </c>
      <c r="G311" t="s">
        <v>528</v>
      </c>
      <c r="H311" t="s">
        <v>745</v>
      </c>
      <c r="I311" t="s">
        <v>691</v>
      </c>
      <c r="J311" t="s">
        <v>710</v>
      </c>
      <c r="K311" t="s">
        <v>726</v>
      </c>
      <c r="L311" t="s">
        <v>54</v>
      </c>
      <c r="M311">
        <v>2</v>
      </c>
      <c r="O311">
        <v>0.44</v>
      </c>
      <c r="R311">
        <v>0.88</v>
      </c>
      <c r="W311" t="s">
        <v>718</v>
      </c>
      <c r="X311" t="s">
        <v>712</v>
      </c>
      <c r="Y311" t="s">
        <v>1052</v>
      </c>
    </row>
    <row r="312" spans="1:25" x14ac:dyDescent="0.3">
      <c r="A312">
        <v>249</v>
      </c>
      <c r="B312" s="118">
        <v>45901</v>
      </c>
      <c r="C312">
        <v>9</v>
      </c>
      <c r="D312" t="s">
        <v>159</v>
      </c>
      <c r="E312" t="s">
        <v>797</v>
      </c>
      <c r="F312" t="s">
        <v>798</v>
      </c>
      <c r="G312" t="s">
        <v>528</v>
      </c>
      <c r="H312" t="s">
        <v>747</v>
      </c>
      <c r="I312" t="s">
        <v>693</v>
      </c>
      <c r="J312" t="s">
        <v>711</v>
      </c>
      <c r="K312" t="s">
        <v>725</v>
      </c>
      <c r="L312" t="s">
        <v>54</v>
      </c>
      <c r="M312">
        <v>2</v>
      </c>
      <c r="O312">
        <v>1.02</v>
      </c>
      <c r="R312">
        <v>2.04</v>
      </c>
      <c r="W312" t="s">
        <v>719</v>
      </c>
      <c r="X312" t="s">
        <v>712</v>
      </c>
      <c r="Y312" t="s">
        <v>1053</v>
      </c>
    </row>
    <row r="313" spans="1:25" x14ac:dyDescent="0.3">
      <c r="A313">
        <v>250</v>
      </c>
      <c r="B313" s="118">
        <v>45901</v>
      </c>
      <c r="C313">
        <v>9</v>
      </c>
      <c r="D313" t="s">
        <v>159</v>
      </c>
      <c r="E313" t="s">
        <v>799</v>
      </c>
      <c r="F313" t="s">
        <v>800</v>
      </c>
      <c r="G313" t="s">
        <v>578</v>
      </c>
      <c r="H313" t="s">
        <v>731</v>
      </c>
      <c r="I313" t="s">
        <v>677</v>
      </c>
      <c r="J313" t="s">
        <v>696</v>
      </c>
      <c r="K313" t="s">
        <v>722</v>
      </c>
      <c r="L313" t="s">
        <v>396</v>
      </c>
      <c r="M313">
        <v>4</v>
      </c>
      <c r="O313">
        <v>0.8</v>
      </c>
      <c r="R313">
        <v>3.2</v>
      </c>
      <c r="W313" t="s">
        <v>714</v>
      </c>
      <c r="X313" t="s">
        <v>712</v>
      </c>
      <c r="Y313" t="s">
        <v>1054</v>
      </c>
    </row>
    <row r="314" spans="1:25" x14ac:dyDescent="0.3">
      <c r="A314">
        <v>251</v>
      </c>
      <c r="B314" s="118">
        <v>45901</v>
      </c>
      <c r="C314">
        <v>9</v>
      </c>
      <c r="D314" t="s">
        <v>159</v>
      </c>
      <c r="E314" t="s">
        <v>799</v>
      </c>
      <c r="F314" t="s">
        <v>800</v>
      </c>
      <c r="G314" t="s">
        <v>578</v>
      </c>
      <c r="H314" t="s">
        <v>738</v>
      </c>
      <c r="I314" t="s">
        <v>684</v>
      </c>
      <c r="J314" t="s">
        <v>703</v>
      </c>
      <c r="K314" t="s">
        <v>722</v>
      </c>
      <c r="L314" t="s">
        <v>396</v>
      </c>
      <c r="M314">
        <v>6</v>
      </c>
      <c r="O314">
        <v>0.55000000000000004</v>
      </c>
      <c r="R314">
        <v>3.3</v>
      </c>
      <c r="W314" t="s">
        <v>717</v>
      </c>
      <c r="X314" t="s">
        <v>712</v>
      </c>
      <c r="Y314" t="s">
        <v>1055</v>
      </c>
    </row>
    <row r="315" spans="1:25" x14ac:dyDescent="0.3">
      <c r="A315">
        <v>252</v>
      </c>
      <c r="B315" s="118">
        <v>45901</v>
      </c>
      <c r="C315">
        <v>9</v>
      </c>
      <c r="D315" t="s">
        <v>159</v>
      </c>
      <c r="E315" t="s">
        <v>799</v>
      </c>
      <c r="F315" t="s">
        <v>800</v>
      </c>
      <c r="G315" t="s">
        <v>578</v>
      </c>
      <c r="H315" t="s">
        <v>732</v>
      </c>
      <c r="I315" t="s">
        <v>678</v>
      </c>
      <c r="J315" t="s">
        <v>697</v>
      </c>
      <c r="K315" t="s">
        <v>722</v>
      </c>
      <c r="L315" t="s">
        <v>396</v>
      </c>
      <c r="M315">
        <v>3</v>
      </c>
      <c r="O315">
        <v>0.8</v>
      </c>
      <c r="R315">
        <v>2.4</v>
      </c>
      <c r="W315" t="s">
        <v>714</v>
      </c>
      <c r="X315" t="s">
        <v>712</v>
      </c>
      <c r="Y315" t="s">
        <v>1056</v>
      </c>
    </row>
    <row r="316" spans="1:25" x14ac:dyDescent="0.3">
      <c r="A316">
        <v>253</v>
      </c>
      <c r="B316" s="118">
        <v>45901</v>
      </c>
      <c r="C316">
        <v>9</v>
      </c>
      <c r="D316" t="s">
        <v>159</v>
      </c>
      <c r="E316" t="s">
        <v>799</v>
      </c>
      <c r="F316" t="s">
        <v>800</v>
      </c>
      <c r="G316" t="s">
        <v>578</v>
      </c>
      <c r="H316" t="s">
        <v>734</v>
      </c>
      <c r="I316" t="s">
        <v>680</v>
      </c>
      <c r="J316" t="s">
        <v>699</v>
      </c>
      <c r="K316" t="s">
        <v>722</v>
      </c>
      <c r="L316" t="s">
        <v>396</v>
      </c>
      <c r="M316">
        <v>3</v>
      </c>
      <c r="O316">
        <v>0.8</v>
      </c>
      <c r="R316">
        <v>2.4</v>
      </c>
      <c r="W316" t="s">
        <v>715</v>
      </c>
      <c r="X316" t="s">
        <v>712</v>
      </c>
      <c r="Y316" t="s">
        <v>1057</v>
      </c>
    </row>
    <row r="317" spans="1:25" x14ac:dyDescent="0.3">
      <c r="A317">
        <v>254</v>
      </c>
      <c r="B317" s="118">
        <v>45901</v>
      </c>
      <c r="C317">
        <v>9</v>
      </c>
      <c r="D317" t="s">
        <v>159</v>
      </c>
      <c r="E317" t="s">
        <v>799</v>
      </c>
      <c r="F317" t="s">
        <v>800</v>
      </c>
      <c r="G317" t="s">
        <v>578</v>
      </c>
      <c r="H317" t="s">
        <v>729</v>
      </c>
      <c r="I317" t="s">
        <v>675</v>
      </c>
      <c r="J317" t="s">
        <v>694</v>
      </c>
      <c r="K317" t="s">
        <v>720</v>
      </c>
      <c r="L317" t="s">
        <v>54</v>
      </c>
      <c r="M317">
        <v>2</v>
      </c>
      <c r="O317">
        <v>0.33</v>
      </c>
      <c r="R317">
        <v>0.66</v>
      </c>
      <c r="W317" t="s">
        <v>713</v>
      </c>
      <c r="X317" t="s">
        <v>712</v>
      </c>
      <c r="Y317" t="s">
        <v>1058</v>
      </c>
    </row>
    <row r="318" spans="1:25" x14ac:dyDescent="0.3">
      <c r="A318">
        <v>255</v>
      </c>
      <c r="B318" s="118">
        <v>45901</v>
      </c>
      <c r="C318">
        <v>9</v>
      </c>
      <c r="D318" t="s">
        <v>159</v>
      </c>
      <c r="E318" t="s">
        <v>799</v>
      </c>
      <c r="F318" t="s">
        <v>800</v>
      </c>
      <c r="G318" t="s">
        <v>578</v>
      </c>
      <c r="H318" t="s">
        <v>736</v>
      </c>
      <c r="I318" t="s">
        <v>682</v>
      </c>
      <c r="J318" t="s">
        <v>701</v>
      </c>
      <c r="K318" t="s">
        <v>723</v>
      </c>
      <c r="L318" t="s">
        <v>54</v>
      </c>
      <c r="M318">
        <v>2</v>
      </c>
      <c r="O318">
        <v>0.65</v>
      </c>
      <c r="R318">
        <v>1.3</v>
      </c>
      <c r="W318" t="s">
        <v>716</v>
      </c>
      <c r="X318" t="s">
        <v>712</v>
      </c>
      <c r="Y318" t="s">
        <v>1059</v>
      </c>
    </row>
    <row r="319" spans="1:25" x14ac:dyDescent="0.3">
      <c r="A319">
        <v>256</v>
      </c>
      <c r="B319" s="118">
        <v>45901</v>
      </c>
      <c r="C319">
        <v>9</v>
      </c>
      <c r="D319" t="s">
        <v>159</v>
      </c>
      <c r="E319" t="s">
        <v>799</v>
      </c>
      <c r="F319" t="s">
        <v>800</v>
      </c>
      <c r="G319" t="s">
        <v>578</v>
      </c>
      <c r="H319" t="s">
        <v>746</v>
      </c>
      <c r="I319" t="s">
        <v>692</v>
      </c>
      <c r="J319" t="s">
        <v>706</v>
      </c>
      <c r="K319" t="s">
        <v>727</v>
      </c>
      <c r="L319" t="s">
        <v>54</v>
      </c>
      <c r="M319">
        <v>2</v>
      </c>
      <c r="O319">
        <v>1.02</v>
      </c>
      <c r="R319">
        <v>2.04</v>
      </c>
      <c r="W319" t="s">
        <v>718</v>
      </c>
      <c r="X319" t="s">
        <v>712</v>
      </c>
      <c r="Y319" t="s">
        <v>1060</v>
      </c>
    </row>
    <row r="320" spans="1:25" x14ac:dyDescent="0.3">
      <c r="A320">
        <v>257</v>
      </c>
      <c r="B320" s="118">
        <v>45901</v>
      </c>
      <c r="C320">
        <v>9</v>
      </c>
      <c r="D320" t="s">
        <v>159</v>
      </c>
      <c r="E320" t="s">
        <v>799</v>
      </c>
      <c r="F320" t="s">
        <v>800</v>
      </c>
      <c r="G320" t="s">
        <v>578</v>
      </c>
      <c r="H320" t="s">
        <v>739</v>
      </c>
      <c r="I320" t="s">
        <v>685</v>
      </c>
      <c r="J320" t="s">
        <v>704</v>
      </c>
      <c r="K320" t="s">
        <v>722</v>
      </c>
      <c r="L320" t="s">
        <v>396</v>
      </c>
      <c r="M320">
        <v>2</v>
      </c>
      <c r="O320">
        <v>0.65</v>
      </c>
      <c r="R320">
        <v>1.3</v>
      </c>
      <c r="W320" t="s">
        <v>717</v>
      </c>
      <c r="X320" t="s">
        <v>712</v>
      </c>
      <c r="Y320" t="s">
        <v>1061</v>
      </c>
    </row>
    <row r="321" spans="1:25" x14ac:dyDescent="0.3">
      <c r="A321">
        <v>258</v>
      </c>
      <c r="B321" s="118">
        <v>45901</v>
      </c>
      <c r="C321">
        <v>9</v>
      </c>
      <c r="D321" t="s">
        <v>159</v>
      </c>
      <c r="E321" t="s">
        <v>799</v>
      </c>
      <c r="F321" t="s">
        <v>800</v>
      </c>
      <c r="G321" t="s">
        <v>578</v>
      </c>
      <c r="H321" t="s">
        <v>742</v>
      </c>
      <c r="I321" t="s">
        <v>688</v>
      </c>
      <c r="J321" t="s">
        <v>707</v>
      </c>
      <c r="K321" t="s">
        <v>726</v>
      </c>
      <c r="L321" t="s">
        <v>54</v>
      </c>
      <c r="M321">
        <v>2</v>
      </c>
      <c r="O321">
        <v>0.44</v>
      </c>
      <c r="R321">
        <v>0.88</v>
      </c>
      <c r="W321" t="s">
        <v>718</v>
      </c>
      <c r="X321" t="s">
        <v>712</v>
      </c>
      <c r="Y321" t="s">
        <v>1062</v>
      </c>
    </row>
    <row r="322" spans="1:25" x14ac:dyDescent="0.3">
      <c r="A322">
        <v>259</v>
      </c>
      <c r="B322" s="118">
        <v>45901</v>
      </c>
      <c r="C322">
        <v>9</v>
      </c>
      <c r="D322" t="s">
        <v>159</v>
      </c>
      <c r="E322" t="s">
        <v>799</v>
      </c>
      <c r="F322" t="s">
        <v>800</v>
      </c>
      <c r="G322" t="s">
        <v>578</v>
      </c>
      <c r="H322" t="s">
        <v>735</v>
      </c>
      <c r="I322" t="s">
        <v>681</v>
      </c>
      <c r="J322" t="s">
        <v>700</v>
      </c>
      <c r="K322" t="s">
        <v>720</v>
      </c>
      <c r="L322" t="s">
        <v>54</v>
      </c>
      <c r="M322">
        <v>2</v>
      </c>
      <c r="O322">
        <v>0.98</v>
      </c>
      <c r="R322">
        <v>1.96</v>
      </c>
      <c r="W322" t="s">
        <v>715</v>
      </c>
      <c r="X322" t="s">
        <v>712</v>
      </c>
      <c r="Y322" t="s">
        <v>1063</v>
      </c>
    </row>
    <row r="323" spans="1:25" x14ac:dyDescent="0.3">
      <c r="A323">
        <v>260</v>
      </c>
      <c r="B323" s="118">
        <v>45901</v>
      </c>
      <c r="C323">
        <v>9</v>
      </c>
      <c r="D323" t="s">
        <v>159</v>
      </c>
      <c r="E323" t="s">
        <v>799</v>
      </c>
      <c r="F323" t="s">
        <v>800</v>
      </c>
      <c r="G323" t="s">
        <v>578</v>
      </c>
      <c r="H323" t="s">
        <v>737</v>
      </c>
      <c r="I323" t="s">
        <v>683</v>
      </c>
      <c r="J323" t="s">
        <v>702</v>
      </c>
      <c r="K323" t="s">
        <v>723</v>
      </c>
      <c r="L323" t="s">
        <v>54</v>
      </c>
      <c r="M323">
        <v>2</v>
      </c>
      <c r="O323">
        <v>0.82</v>
      </c>
      <c r="R323">
        <v>1.64</v>
      </c>
      <c r="W323" t="s">
        <v>716</v>
      </c>
      <c r="X323" t="s">
        <v>712</v>
      </c>
      <c r="Y323" t="s">
        <v>1064</v>
      </c>
    </row>
    <row r="324" spans="1:25" x14ac:dyDescent="0.3">
      <c r="A324">
        <v>261</v>
      </c>
      <c r="B324" s="118">
        <v>45901</v>
      </c>
      <c r="C324">
        <v>9</v>
      </c>
      <c r="D324" t="s">
        <v>159</v>
      </c>
      <c r="E324" t="s">
        <v>799</v>
      </c>
      <c r="F324" t="s">
        <v>800</v>
      </c>
      <c r="G324" t="s">
        <v>578</v>
      </c>
      <c r="H324" t="s">
        <v>730</v>
      </c>
      <c r="I324" t="s">
        <v>676</v>
      </c>
      <c r="J324" t="s">
        <v>695</v>
      </c>
      <c r="K324" t="s">
        <v>721</v>
      </c>
      <c r="L324" t="s">
        <v>54</v>
      </c>
      <c r="M324">
        <v>2</v>
      </c>
      <c r="O324">
        <v>0.75</v>
      </c>
      <c r="R324">
        <v>1.5</v>
      </c>
      <c r="W324" t="s">
        <v>713</v>
      </c>
      <c r="X324" t="s">
        <v>712</v>
      </c>
      <c r="Y324" t="s">
        <v>1065</v>
      </c>
    </row>
    <row r="325" spans="1:25" x14ac:dyDescent="0.3">
      <c r="A325">
        <v>262</v>
      </c>
      <c r="B325" s="118">
        <v>45901</v>
      </c>
      <c r="C325">
        <v>9</v>
      </c>
      <c r="D325" t="s">
        <v>159</v>
      </c>
      <c r="E325" t="s">
        <v>799</v>
      </c>
      <c r="F325" t="s">
        <v>800</v>
      </c>
      <c r="G325" t="s">
        <v>578</v>
      </c>
      <c r="H325" t="s">
        <v>740</v>
      </c>
      <c r="I325" t="s">
        <v>686</v>
      </c>
      <c r="J325" t="s">
        <v>705</v>
      </c>
      <c r="K325" t="s">
        <v>724</v>
      </c>
      <c r="L325" t="s">
        <v>54</v>
      </c>
      <c r="M325">
        <v>2</v>
      </c>
      <c r="O325">
        <v>1.77</v>
      </c>
      <c r="R325">
        <v>3.54</v>
      </c>
      <c r="W325" t="s">
        <v>717</v>
      </c>
      <c r="X325" t="s">
        <v>712</v>
      </c>
      <c r="Y325" t="s">
        <v>1066</v>
      </c>
    </row>
    <row r="326" spans="1:25" x14ac:dyDescent="0.3">
      <c r="A326">
        <v>263</v>
      </c>
      <c r="B326" s="118">
        <v>45901</v>
      </c>
      <c r="C326">
        <v>9</v>
      </c>
      <c r="D326" t="s">
        <v>159</v>
      </c>
      <c r="E326" t="s">
        <v>799</v>
      </c>
      <c r="F326" t="s">
        <v>800</v>
      </c>
      <c r="G326" t="s">
        <v>578</v>
      </c>
      <c r="H326" t="s">
        <v>743</v>
      </c>
      <c r="I326" t="s">
        <v>689</v>
      </c>
      <c r="J326" t="s">
        <v>708</v>
      </c>
      <c r="K326" t="s">
        <v>720</v>
      </c>
      <c r="L326" t="s">
        <v>54</v>
      </c>
      <c r="M326">
        <v>2</v>
      </c>
      <c r="O326">
        <v>0.44</v>
      </c>
      <c r="R326">
        <v>0.88</v>
      </c>
      <c r="W326" t="s">
        <v>718</v>
      </c>
      <c r="X326" t="s">
        <v>712</v>
      </c>
      <c r="Y326" t="s">
        <v>1067</v>
      </c>
    </row>
    <row r="327" spans="1:25" x14ac:dyDescent="0.3">
      <c r="A327">
        <v>264</v>
      </c>
      <c r="B327" s="118">
        <v>45901</v>
      </c>
      <c r="C327">
        <v>9</v>
      </c>
      <c r="D327" t="s">
        <v>159</v>
      </c>
      <c r="E327" t="s">
        <v>799</v>
      </c>
      <c r="F327" t="s">
        <v>800</v>
      </c>
      <c r="G327" t="s">
        <v>578</v>
      </c>
      <c r="H327" t="s">
        <v>733</v>
      </c>
      <c r="I327" t="s">
        <v>679</v>
      </c>
      <c r="J327" t="s">
        <v>698</v>
      </c>
      <c r="K327" t="s">
        <v>722</v>
      </c>
      <c r="L327" t="s">
        <v>396</v>
      </c>
      <c r="M327">
        <v>2</v>
      </c>
      <c r="O327">
        <v>0.77</v>
      </c>
      <c r="R327">
        <v>1.54</v>
      </c>
      <c r="W327" t="s">
        <v>714</v>
      </c>
      <c r="X327" t="s">
        <v>712</v>
      </c>
      <c r="Y327" t="s">
        <v>1068</v>
      </c>
    </row>
    <row r="328" spans="1:25" x14ac:dyDescent="0.3">
      <c r="A328">
        <v>265</v>
      </c>
      <c r="B328" s="118">
        <v>45901</v>
      </c>
      <c r="C328">
        <v>9</v>
      </c>
      <c r="D328" t="s">
        <v>159</v>
      </c>
      <c r="E328" t="s">
        <v>799</v>
      </c>
      <c r="F328" t="s">
        <v>800</v>
      </c>
      <c r="G328" t="s">
        <v>578</v>
      </c>
      <c r="H328" t="s">
        <v>744</v>
      </c>
      <c r="I328" t="s">
        <v>690</v>
      </c>
      <c r="J328" t="s">
        <v>709</v>
      </c>
      <c r="K328" t="s">
        <v>726</v>
      </c>
      <c r="L328" t="s">
        <v>54</v>
      </c>
      <c r="M328">
        <v>2</v>
      </c>
      <c r="O328">
        <v>0.44</v>
      </c>
      <c r="R328">
        <v>0.88</v>
      </c>
      <c r="W328" t="s">
        <v>718</v>
      </c>
      <c r="X328" t="s">
        <v>712</v>
      </c>
      <c r="Y328" t="s">
        <v>1069</v>
      </c>
    </row>
    <row r="329" spans="1:25" x14ac:dyDescent="0.3">
      <c r="A329">
        <v>266</v>
      </c>
      <c r="B329" s="118">
        <v>45901</v>
      </c>
      <c r="C329">
        <v>9</v>
      </c>
      <c r="D329" t="s">
        <v>159</v>
      </c>
      <c r="E329" t="s">
        <v>799</v>
      </c>
      <c r="F329" t="s">
        <v>800</v>
      </c>
      <c r="G329" t="s">
        <v>578</v>
      </c>
      <c r="H329" t="s">
        <v>745</v>
      </c>
      <c r="I329" t="s">
        <v>691</v>
      </c>
      <c r="J329" t="s">
        <v>710</v>
      </c>
      <c r="K329" t="s">
        <v>726</v>
      </c>
      <c r="L329" t="s">
        <v>54</v>
      </c>
      <c r="M329">
        <v>2</v>
      </c>
      <c r="O329">
        <v>0.44</v>
      </c>
      <c r="R329">
        <v>0.88</v>
      </c>
      <c r="W329" t="s">
        <v>718</v>
      </c>
      <c r="X329" t="s">
        <v>712</v>
      </c>
      <c r="Y329" t="s">
        <v>1070</v>
      </c>
    </row>
    <row r="330" spans="1:25" x14ac:dyDescent="0.3">
      <c r="A330">
        <v>267</v>
      </c>
      <c r="B330" s="118">
        <v>45901</v>
      </c>
      <c r="C330">
        <v>9</v>
      </c>
      <c r="D330" t="s">
        <v>159</v>
      </c>
      <c r="E330" t="s">
        <v>799</v>
      </c>
      <c r="F330" t="s">
        <v>800</v>
      </c>
      <c r="G330" t="s">
        <v>578</v>
      </c>
      <c r="H330" t="s">
        <v>747</v>
      </c>
      <c r="I330" t="s">
        <v>693</v>
      </c>
      <c r="J330" t="s">
        <v>711</v>
      </c>
      <c r="K330" t="s">
        <v>725</v>
      </c>
      <c r="L330" t="s">
        <v>54</v>
      </c>
      <c r="M330">
        <v>5</v>
      </c>
      <c r="O330">
        <v>1.02</v>
      </c>
      <c r="R330">
        <v>5.0999999999999996</v>
      </c>
      <c r="W330" t="s">
        <v>719</v>
      </c>
      <c r="X330" t="s">
        <v>712</v>
      </c>
      <c r="Y330" t="s">
        <v>1071</v>
      </c>
    </row>
    <row r="331" spans="1:25" x14ac:dyDescent="0.3">
      <c r="A331">
        <v>268</v>
      </c>
      <c r="B331" s="118">
        <v>45901</v>
      </c>
      <c r="C331">
        <v>9</v>
      </c>
      <c r="D331" t="s">
        <v>159</v>
      </c>
      <c r="E331" t="s">
        <v>801</v>
      </c>
      <c r="F331" t="s">
        <v>802</v>
      </c>
      <c r="G331" t="s">
        <v>663</v>
      </c>
      <c r="H331" t="s">
        <v>731</v>
      </c>
      <c r="I331" t="s">
        <v>677</v>
      </c>
      <c r="J331" t="s">
        <v>696</v>
      </c>
      <c r="K331" t="s">
        <v>722</v>
      </c>
      <c r="L331" t="s">
        <v>396</v>
      </c>
      <c r="M331">
        <v>2</v>
      </c>
      <c r="O331">
        <v>0.8</v>
      </c>
      <c r="R331">
        <v>1.6</v>
      </c>
      <c r="W331" t="s">
        <v>714</v>
      </c>
      <c r="X331" t="s">
        <v>712</v>
      </c>
      <c r="Y331" t="s">
        <v>1072</v>
      </c>
    </row>
    <row r="332" spans="1:25" x14ac:dyDescent="0.3">
      <c r="A332">
        <v>269</v>
      </c>
      <c r="B332" s="118">
        <v>45901</v>
      </c>
      <c r="C332">
        <v>9</v>
      </c>
      <c r="D332" t="s">
        <v>159</v>
      </c>
      <c r="E332" t="s">
        <v>801</v>
      </c>
      <c r="F332" t="s">
        <v>802</v>
      </c>
      <c r="G332" t="s">
        <v>663</v>
      </c>
      <c r="H332" t="s">
        <v>738</v>
      </c>
      <c r="I332" t="s">
        <v>684</v>
      </c>
      <c r="J332" t="s">
        <v>703</v>
      </c>
      <c r="K332" t="s">
        <v>722</v>
      </c>
      <c r="L332" t="s">
        <v>396</v>
      </c>
      <c r="M332">
        <v>5</v>
      </c>
      <c r="O332">
        <v>0.55000000000000004</v>
      </c>
      <c r="R332">
        <v>2.75</v>
      </c>
      <c r="W332" t="s">
        <v>717</v>
      </c>
      <c r="X332" t="s">
        <v>712</v>
      </c>
      <c r="Y332" t="s">
        <v>1073</v>
      </c>
    </row>
    <row r="333" spans="1:25" x14ac:dyDescent="0.3">
      <c r="A333">
        <v>270</v>
      </c>
      <c r="B333" s="118">
        <v>45901</v>
      </c>
      <c r="C333">
        <v>9</v>
      </c>
      <c r="D333" t="s">
        <v>159</v>
      </c>
      <c r="E333" t="s">
        <v>801</v>
      </c>
      <c r="F333" t="s">
        <v>802</v>
      </c>
      <c r="G333" t="s">
        <v>663</v>
      </c>
      <c r="H333" t="s">
        <v>732</v>
      </c>
      <c r="I333" t="s">
        <v>678</v>
      </c>
      <c r="J333" t="s">
        <v>697</v>
      </c>
      <c r="K333" t="s">
        <v>722</v>
      </c>
      <c r="L333" t="s">
        <v>396</v>
      </c>
      <c r="M333">
        <v>2</v>
      </c>
      <c r="O333">
        <v>0.8</v>
      </c>
      <c r="R333">
        <v>1.6</v>
      </c>
      <c r="W333" t="s">
        <v>714</v>
      </c>
      <c r="X333" t="s">
        <v>712</v>
      </c>
      <c r="Y333" t="s">
        <v>1074</v>
      </c>
    </row>
    <row r="334" spans="1:25" x14ac:dyDescent="0.3">
      <c r="A334">
        <v>271</v>
      </c>
      <c r="B334" s="118">
        <v>45901</v>
      </c>
      <c r="C334">
        <v>9</v>
      </c>
      <c r="D334" t="s">
        <v>159</v>
      </c>
      <c r="E334" t="s">
        <v>801</v>
      </c>
      <c r="F334" t="s">
        <v>802</v>
      </c>
      <c r="G334" t="s">
        <v>663</v>
      </c>
      <c r="H334" t="s">
        <v>734</v>
      </c>
      <c r="I334" t="s">
        <v>680</v>
      </c>
      <c r="J334" t="s">
        <v>699</v>
      </c>
      <c r="K334" t="s">
        <v>722</v>
      </c>
      <c r="L334" t="s">
        <v>396</v>
      </c>
      <c r="M334">
        <v>2</v>
      </c>
      <c r="O334">
        <v>0.8</v>
      </c>
      <c r="R334">
        <v>1.6</v>
      </c>
      <c r="W334" t="s">
        <v>715</v>
      </c>
      <c r="X334" t="s">
        <v>712</v>
      </c>
      <c r="Y334" t="s">
        <v>1075</v>
      </c>
    </row>
    <row r="335" spans="1:25" x14ac:dyDescent="0.3">
      <c r="A335">
        <v>272</v>
      </c>
      <c r="B335" s="118">
        <v>45901</v>
      </c>
      <c r="C335">
        <v>9</v>
      </c>
      <c r="D335" t="s">
        <v>159</v>
      </c>
      <c r="E335" t="s">
        <v>801</v>
      </c>
      <c r="F335" t="s">
        <v>802</v>
      </c>
      <c r="G335" t="s">
        <v>663</v>
      </c>
      <c r="H335" t="s">
        <v>729</v>
      </c>
      <c r="I335" t="s">
        <v>675</v>
      </c>
      <c r="J335" t="s">
        <v>694</v>
      </c>
      <c r="K335" t="s">
        <v>720</v>
      </c>
      <c r="L335" t="s">
        <v>54</v>
      </c>
      <c r="M335">
        <v>1</v>
      </c>
      <c r="O335">
        <v>0.33</v>
      </c>
      <c r="R335">
        <v>0.33</v>
      </c>
      <c r="W335" t="s">
        <v>713</v>
      </c>
      <c r="X335" t="s">
        <v>712</v>
      </c>
      <c r="Y335" t="s">
        <v>1076</v>
      </c>
    </row>
    <row r="336" spans="1:25" x14ac:dyDescent="0.3">
      <c r="A336">
        <v>273</v>
      </c>
      <c r="B336" s="118">
        <v>45901</v>
      </c>
      <c r="C336">
        <v>9</v>
      </c>
      <c r="D336" t="s">
        <v>159</v>
      </c>
      <c r="E336" t="s">
        <v>801</v>
      </c>
      <c r="F336" t="s">
        <v>802</v>
      </c>
      <c r="G336" t="s">
        <v>663</v>
      </c>
      <c r="H336" t="s">
        <v>736</v>
      </c>
      <c r="I336" t="s">
        <v>682</v>
      </c>
      <c r="J336" t="s">
        <v>701</v>
      </c>
      <c r="K336" t="s">
        <v>723</v>
      </c>
      <c r="L336" t="s">
        <v>54</v>
      </c>
      <c r="M336">
        <v>1</v>
      </c>
      <c r="O336">
        <v>0.65</v>
      </c>
      <c r="R336">
        <v>0.65</v>
      </c>
      <c r="W336" t="s">
        <v>716</v>
      </c>
      <c r="X336" t="s">
        <v>712</v>
      </c>
      <c r="Y336" t="s">
        <v>1077</v>
      </c>
    </row>
    <row r="337" spans="1:25" x14ac:dyDescent="0.3">
      <c r="A337">
        <v>274</v>
      </c>
      <c r="B337" s="118">
        <v>45901</v>
      </c>
      <c r="C337">
        <v>9</v>
      </c>
      <c r="D337" t="s">
        <v>159</v>
      </c>
      <c r="E337" t="s">
        <v>801</v>
      </c>
      <c r="F337" t="s">
        <v>802</v>
      </c>
      <c r="G337" t="s">
        <v>663</v>
      </c>
      <c r="H337" t="s">
        <v>746</v>
      </c>
      <c r="I337" t="s">
        <v>692</v>
      </c>
      <c r="J337" t="s">
        <v>706</v>
      </c>
      <c r="K337" t="s">
        <v>727</v>
      </c>
      <c r="L337" t="s">
        <v>54</v>
      </c>
      <c r="M337">
        <v>1</v>
      </c>
      <c r="O337">
        <v>1.02</v>
      </c>
      <c r="R337">
        <v>1.02</v>
      </c>
      <c r="W337" t="s">
        <v>718</v>
      </c>
      <c r="X337" t="s">
        <v>712</v>
      </c>
      <c r="Y337" t="s">
        <v>1078</v>
      </c>
    </row>
    <row r="338" spans="1:25" x14ac:dyDescent="0.3">
      <c r="A338">
        <v>275</v>
      </c>
      <c r="B338" s="118">
        <v>45901</v>
      </c>
      <c r="C338">
        <v>9</v>
      </c>
      <c r="D338" t="s">
        <v>159</v>
      </c>
      <c r="E338" t="s">
        <v>801</v>
      </c>
      <c r="F338" t="s">
        <v>802</v>
      </c>
      <c r="G338" t="s">
        <v>663</v>
      </c>
      <c r="H338" t="s">
        <v>739</v>
      </c>
      <c r="I338" t="s">
        <v>685</v>
      </c>
      <c r="J338" t="s">
        <v>704</v>
      </c>
      <c r="K338" t="s">
        <v>722</v>
      </c>
      <c r="L338" t="s">
        <v>396</v>
      </c>
      <c r="M338">
        <v>1</v>
      </c>
      <c r="O338">
        <v>0.65</v>
      </c>
      <c r="R338">
        <v>0.65</v>
      </c>
      <c r="W338" t="s">
        <v>717</v>
      </c>
      <c r="X338" t="s">
        <v>712</v>
      </c>
      <c r="Y338" t="s">
        <v>1079</v>
      </c>
    </row>
    <row r="339" spans="1:25" x14ac:dyDescent="0.3">
      <c r="A339">
        <v>276</v>
      </c>
      <c r="B339" s="118">
        <v>45901</v>
      </c>
      <c r="C339">
        <v>9</v>
      </c>
      <c r="D339" t="s">
        <v>159</v>
      </c>
      <c r="E339" t="s">
        <v>801</v>
      </c>
      <c r="F339" t="s">
        <v>802</v>
      </c>
      <c r="G339" t="s">
        <v>663</v>
      </c>
      <c r="H339" t="s">
        <v>742</v>
      </c>
      <c r="I339" t="s">
        <v>688</v>
      </c>
      <c r="J339" t="s">
        <v>707</v>
      </c>
      <c r="K339" t="s">
        <v>726</v>
      </c>
      <c r="L339" t="s">
        <v>54</v>
      </c>
      <c r="M339">
        <v>1</v>
      </c>
      <c r="O339">
        <v>0.44</v>
      </c>
      <c r="R339">
        <v>0.44</v>
      </c>
      <c r="W339" t="s">
        <v>718</v>
      </c>
      <c r="X339" t="s">
        <v>712</v>
      </c>
      <c r="Y339" t="s">
        <v>1080</v>
      </c>
    </row>
    <row r="340" spans="1:25" x14ac:dyDescent="0.3">
      <c r="A340">
        <v>277</v>
      </c>
      <c r="B340" s="118">
        <v>45901</v>
      </c>
      <c r="C340">
        <v>9</v>
      </c>
      <c r="D340" t="s">
        <v>159</v>
      </c>
      <c r="E340" t="s">
        <v>801</v>
      </c>
      <c r="F340" t="s">
        <v>802</v>
      </c>
      <c r="G340" t="s">
        <v>663</v>
      </c>
      <c r="H340" t="s">
        <v>735</v>
      </c>
      <c r="I340" t="s">
        <v>681</v>
      </c>
      <c r="J340" t="s">
        <v>700</v>
      </c>
      <c r="K340" t="s">
        <v>720</v>
      </c>
      <c r="L340" t="s">
        <v>54</v>
      </c>
      <c r="M340">
        <v>1</v>
      </c>
      <c r="O340">
        <v>0.98</v>
      </c>
      <c r="R340">
        <v>0.98</v>
      </c>
      <c r="W340" t="s">
        <v>715</v>
      </c>
      <c r="X340" t="s">
        <v>712</v>
      </c>
      <c r="Y340" t="s">
        <v>1081</v>
      </c>
    </row>
    <row r="341" spans="1:25" x14ac:dyDescent="0.3">
      <c r="A341">
        <v>278</v>
      </c>
      <c r="B341" s="118">
        <v>45901</v>
      </c>
      <c r="C341">
        <v>9</v>
      </c>
      <c r="D341" t="s">
        <v>159</v>
      </c>
      <c r="E341" t="s">
        <v>801</v>
      </c>
      <c r="F341" t="s">
        <v>802</v>
      </c>
      <c r="G341" t="s">
        <v>663</v>
      </c>
      <c r="H341" t="s">
        <v>737</v>
      </c>
      <c r="I341" t="s">
        <v>683</v>
      </c>
      <c r="J341" t="s">
        <v>702</v>
      </c>
      <c r="K341" t="s">
        <v>723</v>
      </c>
      <c r="L341" t="s">
        <v>54</v>
      </c>
      <c r="M341">
        <v>1</v>
      </c>
      <c r="O341">
        <v>0.82</v>
      </c>
      <c r="R341">
        <v>0.82</v>
      </c>
      <c r="W341" t="s">
        <v>716</v>
      </c>
      <c r="X341" t="s">
        <v>712</v>
      </c>
      <c r="Y341" t="s">
        <v>1082</v>
      </c>
    </row>
    <row r="342" spans="1:25" x14ac:dyDescent="0.3">
      <c r="A342">
        <v>279</v>
      </c>
      <c r="B342" s="118">
        <v>45901</v>
      </c>
      <c r="C342">
        <v>9</v>
      </c>
      <c r="D342" t="s">
        <v>159</v>
      </c>
      <c r="E342" t="s">
        <v>801</v>
      </c>
      <c r="F342" t="s">
        <v>802</v>
      </c>
      <c r="G342" t="s">
        <v>663</v>
      </c>
      <c r="H342" t="s">
        <v>730</v>
      </c>
      <c r="I342" t="s">
        <v>676</v>
      </c>
      <c r="J342" t="s">
        <v>695</v>
      </c>
      <c r="K342" t="s">
        <v>721</v>
      </c>
      <c r="L342" t="s">
        <v>54</v>
      </c>
      <c r="M342">
        <v>1</v>
      </c>
      <c r="O342">
        <v>0.75</v>
      </c>
      <c r="R342">
        <v>0.75</v>
      </c>
      <c r="W342" t="s">
        <v>713</v>
      </c>
      <c r="X342" t="s">
        <v>712</v>
      </c>
      <c r="Y342" t="s">
        <v>1083</v>
      </c>
    </row>
    <row r="343" spans="1:25" x14ac:dyDescent="0.3">
      <c r="A343">
        <v>280</v>
      </c>
      <c r="B343" s="118">
        <v>45901</v>
      </c>
      <c r="C343">
        <v>9</v>
      </c>
      <c r="D343" t="s">
        <v>159</v>
      </c>
      <c r="E343" t="s">
        <v>801</v>
      </c>
      <c r="F343" t="s">
        <v>802</v>
      </c>
      <c r="G343" t="s">
        <v>663</v>
      </c>
      <c r="H343" t="s">
        <v>740</v>
      </c>
      <c r="I343" t="s">
        <v>686</v>
      </c>
      <c r="J343" t="s">
        <v>705</v>
      </c>
      <c r="K343" t="s">
        <v>724</v>
      </c>
      <c r="L343" t="s">
        <v>54</v>
      </c>
      <c r="M343">
        <v>1</v>
      </c>
      <c r="O343">
        <v>1.77</v>
      </c>
      <c r="R343">
        <v>1.77</v>
      </c>
      <c r="W343" t="s">
        <v>717</v>
      </c>
      <c r="X343" t="s">
        <v>712</v>
      </c>
      <c r="Y343" t="s">
        <v>1084</v>
      </c>
    </row>
    <row r="344" spans="1:25" x14ac:dyDescent="0.3">
      <c r="A344">
        <v>281</v>
      </c>
      <c r="B344" s="118">
        <v>45901</v>
      </c>
      <c r="C344">
        <v>9</v>
      </c>
      <c r="D344" t="s">
        <v>159</v>
      </c>
      <c r="E344" t="s">
        <v>801</v>
      </c>
      <c r="F344" t="s">
        <v>802</v>
      </c>
      <c r="G344" t="s">
        <v>663</v>
      </c>
      <c r="H344" t="s">
        <v>743</v>
      </c>
      <c r="I344" t="s">
        <v>689</v>
      </c>
      <c r="J344" t="s">
        <v>708</v>
      </c>
      <c r="K344" t="s">
        <v>720</v>
      </c>
      <c r="L344" t="s">
        <v>54</v>
      </c>
      <c r="M344">
        <v>1</v>
      </c>
      <c r="O344">
        <v>0.44</v>
      </c>
      <c r="R344">
        <v>0.44</v>
      </c>
      <c r="W344" t="s">
        <v>718</v>
      </c>
      <c r="X344" t="s">
        <v>712</v>
      </c>
      <c r="Y344" t="s">
        <v>1085</v>
      </c>
    </row>
    <row r="345" spans="1:25" x14ac:dyDescent="0.3">
      <c r="A345">
        <v>282</v>
      </c>
      <c r="B345" s="118">
        <v>45901</v>
      </c>
      <c r="C345">
        <v>9</v>
      </c>
      <c r="D345" t="s">
        <v>159</v>
      </c>
      <c r="E345" t="s">
        <v>801</v>
      </c>
      <c r="F345" t="s">
        <v>802</v>
      </c>
      <c r="G345" t="s">
        <v>663</v>
      </c>
      <c r="H345" t="s">
        <v>733</v>
      </c>
      <c r="I345" t="s">
        <v>679</v>
      </c>
      <c r="J345" t="s">
        <v>698</v>
      </c>
      <c r="K345" t="s">
        <v>722</v>
      </c>
      <c r="L345" t="s">
        <v>396</v>
      </c>
      <c r="M345">
        <v>1</v>
      </c>
      <c r="O345">
        <v>0.77</v>
      </c>
      <c r="R345">
        <v>0.77</v>
      </c>
      <c r="W345" t="s">
        <v>714</v>
      </c>
      <c r="X345" t="s">
        <v>712</v>
      </c>
      <c r="Y345" t="s">
        <v>1086</v>
      </c>
    </row>
    <row r="346" spans="1:25" x14ac:dyDescent="0.3">
      <c r="A346">
        <v>283</v>
      </c>
      <c r="B346" s="118">
        <v>45901</v>
      </c>
      <c r="C346">
        <v>9</v>
      </c>
      <c r="D346" t="s">
        <v>159</v>
      </c>
      <c r="E346" t="s">
        <v>801</v>
      </c>
      <c r="F346" t="s">
        <v>802</v>
      </c>
      <c r="G346" t="s">
        <v>663</v>
      </c>
      <c r="H346" t="s">
        <v>744</v>
      </c>
      <c r="I346" t="s">
        <v>690</v>
      </c>
      <c r="J346" t="s">
        <v>709</v>
      </c>
      <c r="K346" t="s">
        <v>726</v>
      </c>
      <c r="L346" t="s">
        <v>54</v>
      </c>
      <c r="M346">
        <v>1</v>
      </c>
      <c r="O346">
        <v>0.44</v>
      </c>
      <c r="R346">
        <v>0.44</v>
      </c>
      <c r="W346" t="s">
        <v>718</v>
      </c>
      <c r="X346" t="s">
        <v>712</v>
      </c>
      <c r="Y346" t="s">
        <v>1087</v>
      </c>
    </row>
    <row r="347" spans="1:25" x14ac:dyDescent="0.3">
      <c r="A347">
        <v>284</v>
      </c>
      <c r="B347" s="118">
        <v>45901</v>
      </c>
      <c r="C347">
        <v>9</v>
      </c>
      <c r="D347" t="s">
        <v>159</v>
      </c>
      <c r="E347" t="s">
        <v>801</v>
      </c>
      <c r="F347" t="s">
        <v>802</v>
      </c>
      <c r="G347" t="s">
        <v>663</v>
      </c>
      <c r="H347" t="s">
        <v>745</v>
      </c>
      <c r="I347" t="s">
        <v>691</v>
      </c>
      <c r="J347" t="s">
        <v>710</v>
      </c>
      <c r="K347" t="s">
        <v>726</v>
      </c>
      <c r="L347" t="s">
        <v>54</v>
      </c>
      <c r="M347">
        <v>1</v>
      </c>
      <c r="O347">
        <v>0.44</v>
      </c>
      <c r="R347">
        <v>0.44</v>
      </c>
      <c r="W347" t="s">
        <v>718</v>
      </c>
      <c r="X347" t="s">
        <v>712</v>
      </c>
      <c r="Y347" t="s">
        <v>1088</v>
      </c>
    </row>
    <row r="348" spans="1:25" x14ac:dyDescent="0.3">
      <c r="A348">
        <v>285</v>
      </c>
      <c r="B348" s="118">
        <v>45901</v>
      </c>
      <c r="C348">
        <v>9</v>
      </c>
      <c r="D348" t="s">
        <v>159</v>
      </c>
      <c r="E348" t="s">
        <v>801</v>
      </c>
      <c r="F348" t="s">
        <v>802</v>
      </c>
      <c r="G348" t="s">
        <v>663</v>
      </c>
      <c r="H348" t="s">
        <v>747</v>
      </c>
      <c r="I348" t="s">
        <v>693</v>
      </c>
      <c r="J348" t="s">
        <v>711</v>
      </c>
      <c r="K348" t="s">
        <v>725</v>
      </c>
      <c r="L348" t="s">
        <v>54</v>
      </c>
      <c r="M348">
        <v>1</v>
      </c>
      <c r="O348">
        <v>1.02</v>
      </c>
      <c r="R348">
        <v>1.02</v>
      </c>
      <c r="W348" t="s">
        <v>719</v>
      </c>
      <c r="X348" t="s">
        <v>712</v>
      </c>
      <c r="Y348" t="s">
        <v>1089</v>
      </c>
    </row>
    <row r="349" spans="1:25" x14ac:dyDescent="0.3">
      <c r="A349">
        <v>286</v>
      </c>
      <c r="B349" s="118">
        <v>45901</v>
      </c>
      <c r="C349">
        <v>9</v>
      </c>
      <c r="D349" t="s">
        <v>159</v>
      </c>
      <c r="E349" t="s">
        <v>803</v>
      </c>
      <c r="F349" t="s">
        <v>804</v>
      </c>
      <c r="G349" t="s">
        <v>664</v>
      </c>
      <c r="H349" t="s">
        <v>731</v>
      </c>
      <c r="I349" t="s">
        <v>677</v>
      </c>
      <c r="J349" t="s">
        <v>696</v>
      </c>
      <c r="K349" t="s">
        <v>722</v>
      </c>
      <c r="L349" t="s">
        <v>396</v>
      </c>
      <c r="M349">
        <v>2</v>
      </c>
      <c r="O349">
        <v>0.8</v>
      </c>
      <c r="R349">
        <v>1.6</v>
      </c>
      <c r="W349" t="s">
        <v>714</v>
      </c>
      <c r="X349" t="s">
        <v>712</v>
      </c>
      <c r="Y349" t="s">
        <v>1090</v>
      </c>
    </row>
    <row r="350" spans="1:25" x14ac:dyDescent="0.3">
      <c r="A350">
        <v>287</v>
      </c>
      <c r="B350" s="118">
        <v>45901</v>
      </c>
      <c r="C350">
        <v>9</v>
      </c>
      <c r="D350" t="s">
        <v>159</v>
      </c>
      <c r="E350" t="s">
        <v>803</v>
      </c>
      <c r="F350" t="s">
        <v>804</v>
      </c>
      <c r="G350" t="s">
        <v>664</v>
      </c>
      <c r="H350" t="s">
        <v>738</v>
      </c>
      <c r="I350" t="s">
        <v>684</v>
      </c>
      <c r="J350" t="s">
        <v>703</v>
      </c>
      <c r="K350" t="s">
        <v>722</v>
      </c>
      <c r="L350" t="s">
        <v>396</v>
      </c>
      <c r="M350">
        <v>5</v>
      </c>
      <c r="O350">
        <v>0.55000000000000004</v>
      </c>
      <c r="R350">
        <v>2.75</v>
      </c>
      <c r="W350" t="s">
        <v>717</v>
      </c>
      <c r="X350" t="s">
        <v>712</v>
      </c>
      <c r="Y350" t="s">
        <v>1091</v>
      </c>
    </row>
    <row r="351" spans="1:25" x14ac:dyDescent="0.3">
      <c r="A351">
        <v>288</v>
      </c>
      <c r="B351" s="118">
        <v>45901</v>
      </c>
      <c r="C351">
        <v>9</v>
      </c>
      <c r="D351" t="s">
        <v>159</v>
      </c>
      <c r="E351" t="s">
        <v>803</v>
      </c>
      <c r="F351" t="s">
        <v>804</v>
      </c>
      <c r="G351" t="s">
        <v>664</v>
      </c>
      <c r="H351" t="s">
        <v>732</v>
      </c>
      <c r="I351" t="s">
        <v>678</v>
      </c>
      <c r="J351" t="s">
        <v>697</v>
      </c>
      <c r="K351" t="s">
        <v>722</v>
      </c>
      <c r="L351" t="s">
        <v>396</v>
      </c>
      <c r="M351">
        <v>2</v>
      </c>
      <c r="O351">
        <v>0.8</v>
      </c>
      <c r="R351">
        <v>1.6</v>
      </c>
      <c r="W351" t="s">
        <v>714</v>
      </c>
      <c r="X351" t="s">
        <v>712</v>
      </c>
      <c r="Y351" t="s">
        <v>1092</v>
      </c>
    </row>
    <row r="352" spans="1:25" x14ac:dyDescent="0.3">
      <c r="A352">
        <v>289</v>
      </c>
      <c r="B352" s="118">
        <v>45901</v>
      </c>
      <c r="C352">
        <v>9</v>
      </c>
      <c r="D352" t="s">
        <v>159</v>
      </c>
      <c r="E352" t="s">
        <v>803</v>
      </c>
      <c r="F352" t="s">
        <v>804</v>
      </c>
      <c r="G352" t="s">
        <v>664</v>
      </c>
      <c r="H352" t="s">
        <v>734</v>
      </c>
      <c r="I352" t="s">
        <v>680</v>
      </c>
      <c r="J352" t="s">
        <v>699</v>
      </c>
      <c r="K352" t="s">
        <v>722</v>
      </c>
      <c r="L352" t="s">
        <v>396</v>
      </c>
      <c r="M352">
        <v>2</v>
      </c>
      <c r="O352">
        <v>0.8</v>
      </c>
      <c r="R352">
        <v>1.6</v>
      </c>
      <c r="W352" t="s">
        <v>715</v>
      </c>
      <c r="X352" t="s">
        <v>712</v>
      </c>
      <c r="Y352" t="s">
        <v>1093</v>
      </c>
    </row>
    <row r="353" spans="1:25" x14ac:dyDescent="0.3">
      <c r="A353">
        <v>290</v>
      </c>
      <c r="B353" s="118">
        <v>45901</v>
      </c>
      <c r="C353">
        <v>9</v>
      </c>
      <c r="D353" t="s">
        <v>159</v>
      </c>
      <c r="E353" t="s">
        <v>803</v>
      </c>
      <c r="F353" t="s">
        <v>804</v>
      </c>
      <c r="G353" t="s">
        <v>664</v>
      </c>
      <c r="H353" t="s">
        <v>729</v>
      </c>
      <c r="I353" t="s">
        <v>675</v>
      </c>
      <c r="J353" t="s">
        <v>694</v>
      </c>
      <c r="K353" t="s">
        <v>720</v>
      </c>
      <c r="L353" t="s">
        <v>54</v>
      </c>
      <c r="M353">
        <v>1</v>
      </c>
      <c r="O353">
        <v>0.33</v>
      </c>
      <c r="R353">
        <v>0.33</v>
      </c>
      <c r="W353" t="s">
        <v>713</v>
      </c>
      <c r="X353" t="s">
        <v>712</v>
      </c>
      <c r="Y353" t="s">
        <v>1094</v>
      </c>
    </row>
    <row r="354" spans="1:25" x14ac:dyDescent="0.3">
      <c r="A354">
        <v>291</v>
      </c>
      <c r="B354" s="118">
        <v>45901</v>
      </c>
      <c r="C354">
        <v>9</v>
      </c>
      <c r="D354" t="s">
        <v>159</v>
      </c>
      <c r="E354" t="s">
        <v>803</v>
      </c>
      <c r="F354" t="s">
        <v>804</v>
      </c>
      <c r="G354" t="s">
        <v>664</v>
      </c>
      <c r="H354" t="s">
        <v>736</v>
      </c>
      <c r="I354" t="s">
        <v>682</v>
      </c>
      <c r="J354" t="s">
        <v>701</v>
      </c>
      <c r="K354" t="s">
        <v>723</v>
      </c>
      <c r="L354" t="s">
        <v>54</v>
      </c>
      <c r="M354">
        <v>1</v>
      </c>
      <c r="O354">
        <v>0.65</v>
      </c>
      <c r="R354">
        <v>0.65</v>
      </c>
      <c r="W354" t="s">
        <v>716</v>
      </c>
      <c r="X354" t="s">
        <v>712</v>
      </c>
      <c r="Y354" t="s">
        <v>1095</v>
      </c>
    </row>
    <row r="355" spans="1:25" x14ac:dyDescent="0.3">
      <c r="A355">
        <v>292</v>
      </c>
      <c r="B355" s="118">
        <v>45901</v>
      </c>
      <c r="C355">
        <v>9</v>
      </c>
      <c r="D355" t="s">
        <v>159</v>
      </c>
      <c r="E355" t="s">
        <v>803</v>
      </c>
      <c r="F355" t="s">
        <v>804</v>
      </c>
      <c r="G355" t="s">
        <v>664</v>
      </c>
      <c r="H355" t="s">
        <v>746</v>
      </c>
      <c r="I355" t="s">
        <v>692</v>
      </c>
      <c r="J355" t="s">
        <v>706</v>
      </c>
      <c r="K355" t="s">
        <v>727</v>
      </c>
      <c r="L355" t="s">
        <v>54</v>
      </c>
      <c r="M355">
        <v>1</v>
      </c>
      <c r="O355">
        <v>1.02</v>
      </c>
      <c r="R355">
        <v>1.02</v>
      </c>
      <c r="W355" t="s">
        <v>718</v>
      </c>
      <c r="X355" t="s">
        <v>712</v>
      </c>
      <c r="Y355" t="s">
        <v>1096</v>
      </c>
    </row>
    <row r="356" spans="1:25" x14ac:dyDescent="0.3">
      <c r="A356">
        <v>293</v>
      </c>
      <c r="B356" s="118">
        <v>45901</v>
      </c>
      <c r="C356">
        <v>9</v>
      </c>
      <c r="D356" t="s">
        <v>159</v>
      </c>
      <c r="E356" t="s">
        <v>803</v>
      </c>
      <c r="F356" t="s">
        <v>804</v>
      </c>
      <c r="G356" t="s">
        <v>664</v>
      </c>
      <c r="H356" t="s">
        <v>739</v>
      </c>
      <c r="I356" t="s">
        <v>685</v>
      </c>
      <c r="J356" t="s">
        <v>704</v>
      </c>
      <c r="K356" t="s">
        <v>722</v>
      </c>
      <c r="L356" t="s">
        <v>396</v>
      </c>
      <c r="M356">
        <v>1</v>
      </c>
      <c r="O356">
        <v>0.65</v>
      </c>
      <c r="R356">
        <v>0.65</v>
      </c>
      <c r="W356" t="s">
        <v>717</v>
      </c>
      <c r="X356" t="s">
        <v>712</v>
      </c>
      <c r="Y356" t="s">
        <v>1097</v>
      </c>
    </row>
    <row r="357" spans="1:25" x14ac:dyDescent="0.3">
      <c r="A357">
        <v>294</v>
      </c>
      <c r="B357" s="118">
        <v>45901</v>
      </c>
      <c r="C357">
        <v>9</v>
      </c>
      <c r="D357" t="s">
        <v>159</v>
      </c>
      <c r="E357" t="s">
        <v>803</v>
      </c>
      <c r="F357" t="s">
        <v>804</v>
      </c>
      <c r="G357" t="s">
        <v>664</v>
      </c>
      <c r="H357" t="s">
        <v>742</v>
      </c>
      <c r="I357" t="s">
        <v>688</v>
      </c>
      <c r="J357" t="s">
        <v>707</v>
      </c>
      <c r="K357" t="s">
        <v>726</v>
      </c>
      <c r="L357" t="s">
        <v>54</v>
      </c>
      <c r="M357">
        <v>1</v>
      </c>
      <c r="O357">
        <v>0.44</v>
      </c>
      <c r="R357">
        <v>0.44</v>
      </c>
      <c r="W357" t="s">
        <v>718</v>
      </c>
      <c r="X357" t="s">
        <v>712</v>
      </c>
      <c r="Y357" t="s">
        <v>1098</v>
      </c>
    </row>
    <row r="358" spans="1:25" x14ac:dyDescent="0.3">
      <c r="A358">
        <v>295</v>
      </c>
      <c r="B358" s="118">
        <v>45901</v>
      </c>
      <c r="C358">
        <v>9</v>
      </c>
      <c r="D358" t="s">
        <v>159</v>
      </c>
      <c r="E358" t="s">
        <v>803</v>
      </c>
      <c r="F358" t="s">
        <v>804</v>
      </c>
      <c r="G358" t="s">
        <v>664</v>
      </c>
      <c r="H358" t="s">
        <v>735</v>
      </c>
      <c r="I358" t="s">
        <v>681</v>
      </c>
      <c r="J358" t="s">
        <v>700</v>
      </c>
      <c r="K358" t="s">
        <v>720</v>
      </c>
      <c r="L358" t="s">
        <v>54</v>
      </c>
      <c r="M358">
        <v>1</v>
      </c>
      <c r="O358">
        <v>0.98</v>
      </c>
      <c r="R358">
        <v>0.98</v>
      </c>
      <c r="W358" t="s">
        <v>715</v>
      </c>
      <c r="X358" t="s">
        <v>712</v>
      </c>
      <c r="Y358" t="s">
        <v>1099</v>
      </c>
    </row>
    <row r="359" spans="1:25" x14ac:dyDescent="0.3">
      <c r="A359">
        <v>296</v>
      </c>
      <c r="B359" s="118">
        <v>45901</v>
      </c>
      <c r="C359">
        <v>9</v>
      </c>
      <c r="D359" t="s">
        <v>159</v>
      </c>
      <c r="E359" t="s">
        <v>803</v>
      </c>
      <c r="F359" t="s">
        <v>804</v>
      </c>
      <c r="G359" t="s">
        <v>664</v>
      </c>
      <c r="H359" t="s">
        <v>737</v>
      </c>
      <c r="I359" t="s">
        <v>683</v>
      </c>
      <c r="J359" t="s">
        <v>702</v>
      </c>
      <c r="K359" t="s">
        <v>723</v>
      </c>
      <c r="L359" t="s">
        <v>54</v>
      </c>
      <c r="M359">
        <v>1</v>
      </c>
      <c r="O359">
        <v>0.82</v>
      </c>
      <c r="R359">
        <v>0.82</v>
      </c>
      <c r="W359" t="s">
        <v>716</v>
      </c>
      <c r="X359" t="s">
        <v>712</v>
      </c>
      <c r="Y359" t="s">
        <v>1100</v>
      </c>
    </row>
    <row r="360" spans="1:25" x14ac:dyDescent="0.3">
      <c r="A360">
        <v>297</v>
      </c>
      <c r="B360" s="118">
        <v>45901</v>
      </c>
      <c r="C360">
        <v>9</v>
      </c>
      <c r="D360" t="s">
        <v>159</v>
      </c>
      <c r="E360" t="s">
        <v>803</v>
      </c>
      <c r="F360" t="s">
        <v>804</v>
      </c>
      <c r="G360" t="s">
        <v>664</v>
      </c>
      <c r="H360" t="s">
        <v>730</v>
      </c>
      <c r="I360" t="s">
        <v>676</v>
      </c>
      <c r="J360" t="s">
        <v>695</v>
      </c>
      <c r="K360" t="s">
        <v>721</v>
      </c>
      <c r="L360" t="s">
        <v>54</v>
      </c>
      <c r="M360">
        <v>1</v>
      </c>
      <c r="O360">
        <v>0.75</v>
      </c>
      <c r="R360">
        <v>0.75</v>
      </c>
      <c r="W360" t="s">
        <v>713</v>
      </c>
      <c r="X360" t="s">
        <v>712</v>
      </c>
      <c r="Y360" t="s">
        <v>1101</v>
      </c>
    </row>
    <row r="361" spans="1:25" x14ac:dyDescent="0.3">
      <c r="A361">
        <v>298</v>
      </c>
      <c r="B361" s="118">
        <v>45901</v>
      </c>
      <c r="C361">
        <v>9</v>
      </c>
      <c r="D361" t="s">
        <v>159</v>
      </c>
      <c r="E361" t="s">
        <v>803</v>
      </c>
      <c r="F361" t="s">
        <v>804</v>
      </c>
      <c r="G361" t="s">
        <v>664</v>
      </c>
      <c r="H361" t="s">
        <v>740</v>
      </c>
      <c r="I361" t="s">
        <v>686</v>
      </c>
      <c r="J361" t="s">
        <v>705</v>
      </c>
      <c r="K361" t="s">
        <v>724</v>
      </c>
      <c r="L361" t="s">
        <v>54</v>
      </c>
      <c r="M361">
        <v>1</v>
      </c>
      <c r="O361">
        <v>1.77</v>
      </c>
      <c r="R361">
        <v>1.77</v>
      </c>
      <c r="W361" t="s">
        <v>717</v>
      </c>
      <c r="X361" t="s">
        <v>712</v>
      </c>
      <c r="Y361" t="s">
        <v>1102</v>
      </c>
    </row>
    <row r="362" spans="1:25" x14ac:dyDescent="0.3">
      <c r="A362">
        <v>299</v>
      </c>
      <c r="B362" s="118">
        <v>45901</v>
      </c>
      <c r="C362">
        <v>9</v>
      </c>
      <c r="D362" t="s">
        <v>159</v>
      </c>
      <c r="E362" t="s">
        <v>803</v>
      </c>
      <c r="F362" t="s">
        <v>804</v>
      </c>
      <c r="G362" t="s">
        <v>664</v>
      </c>
      <c r="H362" t="s">
        <v>743</v>
      </c>
      <c r="I362" t="s">
        <v>689</v>
      </c>
      <c r="J362" t="s">
        <v>708</v>
      </c>
      <c r="K362" t="s">
        <v>720</v>
      </c>
      <c r="L362" t="s">
        <v>54</v>
      </c>
      <c r="M362">
        <v>1</v>
      </c>
      <c r="O362">
        <v>0.44</v>
      </c>
      <c r="R362">
        <v>0.44</v>
      </c>
      <c r="W362" t="s">
        <v>718</v>
      </c>
      <c r="X362" t="s">
        <v>712</v>
      </c>
      <c r="Y362" t="s">
        <v>1103</v>
      </c>
    </row>
    <row r="363" spans="1:25" x14ac:dyDescent="0.3">
      <c r="A363">
        <v>300</v>
      </c>
      <c r="B363" s="118">
        <v>45901</v>
      </c>
      <c r="C363">
        <v>9</v>
      </c>
      <c r="D363" t="s">
        <v>159</v>
      </c>
      <c r="E363" t="s">
        <v>803</v>
      </c>
      <c r="F363" t="s">
        <v>804</v>
      </c>
      <c r="G363" t="s">
        <v>664</v>
      </c>
      <c r="H363" t="s">
        <v>733</v>
      </c>
      <c r="I363" t="s">
        <v>679</v>
      </c>
      <c r="J363" t="s">
        <v>698</v>
      </c>
      <c r="K363" t="s">
        <v>722</v>
      </c>
      <c r="L363" t="s">
        <v>396</v>
      </c>
      <c r="M363">
        <v>1</v>
      </c>
      <c r="O363">
        <v>0.77</v>
      </c>
      <c r="R363">
        <v>0.77</v>
      </c>
      <c r="W363" t="s">
        <v>714</v>
      </c>
      <c r="X363" t="s">
        <v>712</v>
      </c>
      <c r="Y363" t="s">
        <v>1104</v>
      </c>
    </row>
    <row r="364" spans="1:25" x14ac:dyDescent="0.3">
      <c r="A364">
        <v>301</v>
      </c>
      <c r="B364" s="118">
        <v>45901</v>
      </c>
      <c r="C364">
        <v>9</v>
      </c>
      <c r="D364" t="s">
        <v>159</v>
      </c>
      <c r="E364" t="s">
        <v>803</v>
      </c>
      <c r="F364" t="s">
        <v>804</v>
      </c>
      <c r="G364" t="s">
        <v>664</v>
      </c>
      <c r="H364" t="s">
        <v>744</v>
      </c>
      <c r="I364" t="s">
        <v>690</v>
      </c>
      <c r="J364" t="s">
        <v>709</v>
      </c>
      <c r="K364" t="s">
        <v>726</v>
      </c>
      <c r="L364" t="s">
        <v>54</v>
      </c>
      <c r="M364">
        <v>1</v>
      </c>
      <c r="O364">
        <v>0.44</v>
      </c>
      <c r="R364">
        <v>0.44</v>
      </c>
      <c r="W364" t="s">
        <v>718</v>
      </c>
      <c r="X364" t="s">
        <v>712</v>
      </c>
      <c r="Y364" t="s">
        <v>1105</v>
      </c>
    </row>
    <row r="365" spans="1:25" x14ac:dyDescent="0.3">
      <c r="A365">
        <v>302</v>
      </c>
      <c r="B365" s="118">
        <v>45901</v>
      </c>
      <c r="C365">
        <v>9</v>
      </c>
      <c r="D365" t="s">
        <v>159</v>
      </c>
      <c r="E365" t="s">
        <v>803</v>
      </c>
      <c r="F365" t="s">
        <v>804</v>
      </c>
      <c r="G365" t="s">
        <v>664</v>
      </c>
      <c r="H365" t="s">
        <v>745</v>
      </c>
      <c r="I365" t="s">
        <v>691</v>
      </c>
      <c r="J365" t="s">
        <v>710</v>
      </c>
      <c r="K365" t="s">
        <v>726</v>
      </c>
      <c r="L365" t="s">
        <v>54</v>
      </c>
      <c r="M365">
        <v>1</v>
      </c>
      <c r="O365">
        <v>0.44</v>
      </c>
      <c r="R365">
        <v>0.44</v>
      </c>
      <c r="W365" t="s">
        <v>718</v>
      </c>
      <c r="X365" t="s">
        <v>712</v>
      </c>
      <c r="Y365" t="s">
        <v>1106</v>
      </c>
    </row>
    <row r="366" spans="1:25" x14ac:dyDescent="0.3">
      <c r="A366">
        <v>303</v>
      </c>
      <c r="B366" s="118">
        <v>45901</v>
      </c>
      <c r="C366">
        <v>9</v>
      </c>
      <c r="D366" t="s">
        <v>159</v>
      </c>
      <c r="E366" t="s">
        <v>803</v>
      </c>
      <c r="F366" t="s">
        <v>804</v>
      </c>
      <c r="G366" t="s">
        <v>664</v>
      </c>
      <c r="H366" t="s">
        <v>747</v>
      </c>
      <c r="I366" t="s">
        <v>693</v>
      </c>
      <c r="J366" t="s">
        <v>711</v>
      </c>
      <c r="K366" t="s">
        <v>725</v>
      </c>
      <c r="L366" t="s">
        <v>54</v>
      </c>
      <c r="M366">
        <v>1</v>
      </c>
      <c r="O366">
        <v>1.02</v>
      </c>
      <c r="R366">
        <v>1.02</v>
      </c>
      <c r="W366" t="s">
        <v>719</v>
      </c>
      <c r="X366" t="s">
        <v>712</v>
      </c>
      <c r="Y366" t="s">
        <v>1107</v>
      </c>
    </row>
    <row r="367" spans="1:25" x14ac:dyDescent="0.3">
      <c r="A367">
        <v>304</v>
      </c>
      <c r="B367" s="118">
        <v>45902</v>
      </c>
      <c r="C367">
        <v>9</v>
      </c>
      <c r="D367" t="s">
        <v>159</v>
      </c>
      <c r="E367" t="s">
        <v>1108</v>
      </c>
      <c r="F367" t="s">
        <v>1109</v>
      </c>
      <c r="G367" t="s">
        <v>398</v>
      </c>
      <c r="H367" t="s">
        <v>610</v>
      </c>
      <c r="I367" t="s">
        <v>602</v>
      </c>
      <c r="J367" t="s">
        <v>606</v>
      </c>
      <c r="K367" t="s">
        <v>614</v>
      </c>
      <c r="L367" t="s">
        <v>58</v>
      </c>
      <c r="M367">
        <v>2</v>
      </c>
      <c r="O367">
        <v>1.5</v>
      </c>
      <c r="R367">
        <v>3</v>
      </c>
      <c r="W367" t="s">
        <v>74</v>
      </c>
      <c r="X367" t="s">
        <v>389</v>
      </c>
      <c r="Y367" t="s">
        <v>1188</v>
      </c>
    </row>
    <row r="368" spans="1:25" x14ac:dyDescent="0.3">
      <c r="A368">
        <v>305</v>
      </c>
      <c r="B368" s="118">
        <v>45902</v>
      </c>
      <c r="C368">
        <v>9</v>
      </c>
      <c r="D368" t="s">
        <v>159</v>
      </c>
      <c r="E368" t="s">
        <v>1108</v>
      </c>
      <c r="F368" t="s">
        <v>1109</v>
      </c>
      <c r="G368" t="s">
        <v>398</v>
      </c>
      <c r="H368" t="s">
        <v>611</v>
      </c>
      <c r="I368" t="s">
        <v>603</v>
      </c>
      <c r="J368" t="s">
        <v>607</v>
      </c>
      <c r="K368" t="s">
        <v>614</v>
      </c>
      <c r="L368" t="s">
        <v>58</v>
      </c>
      <c r="M368">
        <v>2</v>
      </c>
      <c r="O368">
        <v>1.5</v>
      </c>
      <c r="R368">
        <v>3</v>
      </c>
      <c r="W368" t="s">
        <v>74</v>
      </c>
      <c r="X368" t="s">
        <v>389</v>
      </c>
      <c r="Y368" t="s">
        <v>1189</v>
      </c>
    </row>
    <row r="369" spans="1:25" x14ac:dyDescent="0.3">
      <c r="A369">
        <v>306</v>
      </c>
      <c r="B369" s="118">
        <v>45902</v>
      </c>
      <c r="C369">
        <v>9</v>
      </c>
      <c r="D369" t="s">
        <v>159</v>
      </c>
      <c r="E369" t="s">
        <v>1108</v>
      </c>
      <c r="F369" t="s">
        <v>1109</v>
      </c>
      <c r="G369" t="s">
        <v>398</v>
      </c>
      <c r="H369" t="s">
        <v>612</v>
      </c>
      <c r="I369" t="s">
        <v>604</v>
      </c>
      <c r="J369" t="s">
        <v>608</v>
      </c>
      <c r="K369" t="s">
        <v>614</v>
      </c>
      <c r="L369" t="s">
        <v>58</v>
      </c>
      <c r="M369">
        <v>2</v>
      </c>
      <c r="O369">
        <v>1.5</v>
      </c>
      <c r="R369">
        <v>3</v>
      </c>
      <c r="W369" t="s">
        <v>74</v>
      </c>
      <c r="X369" t="s">
        <v>389</v>
      </c>
      <c r="Y369" t="s">
        <v>1190</v>
      </c>
    </row>
    <row r="370" spans="1:25" x14ac:dyDescent="0.3">
      <c r="A370">
        <v>307</v>
      </c>
      <c r="B370" s="118">
        <v>45902</v>
      </c>
      <c r="C370">
        <v>9</v>
      </c>
      <c r="D370" t="s">
        <v>159</v>
      </c>
      <c r="E370" t="s">
        <v>1108</v>
      </c>
      <c r="F370" t="s">
        <v>1109</v>
      </c>
      <c r="G370" t="s">
        <v>398</v>
      </c>
      <c r="H370" t="s">
        <v>613</v>
      </c>
      <c r="I370" t="s">
        <v>605</v>
      </c>
      <c r="J370" t="s">
        <v>609</v>
      </c>
      <c r="K370" t="s">
        <v>614</v>
      </c>
      <c r="L370" t="s">
        <v>58</v>
      </c>
      <c r="M370">
        <v>2</v>
      </c>
      <c r="O370">
        <v>1.5</v>
      </c>
      <c r="R370">
        <v>3</v>
      </c>
      <c r="W370" t="s">
        <v>74</v>
      </c>
      <c r="X370" t="s">
        <v>389</v>
      </c>
      <c r="Y370" t="s">
        <v>1191</v>
      </c>
    </row>
    <row r="371" spans="1:25" x14ac:dyDescent="0.3">
      <c r="A371">
        <v>308</v>
      </c>
      <c r="B371" s="118">
        <v>45902</v>
      </c>
      <c r="C371">
        <v>9</v>
      </c>
      <c r="D371" t="s">
        <v>159</v>
      </c>
      <c r="E371" t="s">
        <v>1108</v>
      </c>
      <c r="F371" t="s">
        <v>1109</v>
      </c>
      <c r="G371" t="s">
        <v>398</v>
      </c>
      <c r="H371" t="s">
        <v>586</v>
      </c>
      <c r="I371" t="s">
        <v>583</v>
      </c>
      <c r="J371" t="s">
        <v>589</v>
      </c>
      <c r="K371" t="s">
        <v>234</v>
      </c>
      <c r="L371" t="s">
        <v>58</v>
      </c>
      <c r="M371">
        <v>2</v>
      </c>
      <c r="O371">
        <v>2.2000000000000002</v>
      </c>
      <c r="R371">
        <v>4.4000000000000004</v>
      </c>
      <c r="W371" t="s">
        <v>74</v>
      </c>
      <c r="X371" t="s">
        <v>643</v>
      </c>
      <c r="Y371" t="s">
        <v>1192</v>
      </c>
    </row>
    <row r="372" spans="1:25" x14ac:dyDescent="0.3">
      <c r="A372">
        <v>309</v>
      </c>
      <c r="B372" s="118">
        <v>45902</v>
      </c>
      <c r="C372">
        <v>9</v>
      </c>
      <c r="D372" t="s">
        <v>159</v>
      </c>
      <c r="E372" t="s">
        <v>1108</v>
      </c>
      <c r="F372" t="s">
        <v>1109</v>
      </c>
      <c r="G372" t="s">
        <v>398</v>
      </c>
      <c r="H372" t="s">
        <v>588</v>
      </c>
      <c r="I372" t="s">
        <v>585</v>
      </c>
      <c r="J372" t="s">
        <v>591</v>
      </c>
      <c r="K372" t="s">
        <v>234</v>
      </c>
      <c r="L372" t="s">
        <v>58</v>
      </c>
      <c r="M372">
        <v>2</v>
      </c>
      <c r="O372">
        <v>2.6</v>
      </c>
      <c r="R372">
        <v>5.2</v>
      </c>
      <c r="W372" t="s">
        <v>74</v>
      </c>
      <c r="X372" t="s">
        <v>643</v>
      </c>
      <c r="Y372" t="s">
        <v>1193</v>
      </c>
    </row>
    <row r="373" spans="1:25" x14ac:dyDescent="0.3">
      <c r="A373">
        <v>310</v>
      </c>
      <c r="B373" s="118">
        <v>45902</v>
      </c>
      <c r="C373">
        <v>9</v>
      </c>
      <c r="D373" t="s">
        <v>159</v>
      </c>
      <c r="E373" t="s">
        <v>1108</v>
      </c>
      <c r="F373" t="s">
        <v>1109</v>
      </c>
      <c r="G373" t="s">
        <v>398</v>
      </c>
      <c r="H373" t="s">
        <v>587</v>
      </c>
      <c r="I373" t="s">
        <v>584</v>
      </c>
      <c r="J373" t="s">
        <v>590</v>
      </c>
      <c r="K373" t="s">
        <v>234</v>
      </c>
      <c r="L373" t="s">
        <v>58</v>
      </c>
      <c r="M373">
        <v>2</v>
      </c>
      <c r="O373">
        <v>2.38</v>
      </c>
      <c r="R373">
        <v>4.76</v>
      </c>
      <c r="W373" t="s">
        <v>74</v>
      </c>
      <c r="X373" t="s">
        <v>643</v>
      </c>
      <c r="Y373" t="s">
        <v>1194</v>
      </c>
    </row>
    <row r="374" spans="1:25" x14ac:dyDescent="0.3">
      <c r="A374">
        <v>311</v>
      </c>
      <c r="B374" s="118">
        <v>45902</v>
      </c>
      <c r="C374">
        <v>9</v>
      </c>
      <c r="D374" t="s">
        <v>159</v>
      </c>
      <c r="E374" t="s">
        <v>1108</v>
      </c>
      <c r="F374" t="s">
        <v>1109</v>
      </c>
      <c r="G374" t="s">
        <v>398</v>
      </c>
      <c r="H374" t="s">
        <v>631</v>
      </c>
      <c r="I374" t="s">
        <v>615</v>
      </c>
      <c r="J374" t="s">
        <v>619</v>
      </c>
      <c r="K374" t="s">
        <v>638</v>
      </c>
      <c r="L374" t="s">
        <v>637</v>
      </c>
      <c r="M374">
        <v>2</v>
      </c>
      <c r="O374">
        <v>1.21</v>
      </c>
      <c r="R374">
        <v>2.42</v>
      </c>
      <c r="W374" t="s">
        <v>74</v>
      </c>
      <c r="X374" t="s">
        <v>636</v>
      </c>
      <c r="Y374" t="s">
        <v>1195</v>
      </c>
    </row>
    <row r="375" spans="1:25" x14ac:dyDescent="0.3">
      <c r="A375">
        <v>312</v>
      </c>
      <c r="B375" s="118">
        <v>45902</v>
      </c>
      <c r="C375">
        <v>9</v>
      </c>
      <c r="D375" t="s">
        <v>159</v>
      </c>
      <c r="E375" t="s">
        <v>1108</v>
      </c>
      <c r="F375" t="s">
        <v>1109</v>
      </c>
      <c r="G375" t="s">
        <v>398</v>
      </c>
      <c r="H375" t="s">
        <v>632</v>
      </c>
      <c r="I375" t="s">
        <v>616</v>
      </c>
      <c r="J375" t="s">
        <v>622</v>
      </c>
      <c r="K375" t="s">
        <v>639</v>
      </c>
      <c r="L375" t="s">
        <v>637</v>
      </c>
      <c r="M375">
        <v>2</v>
      </c>
      <c r="O375">
        <v>1.21</v>
      </c>
      <c r="R375">
        <v>2.42</v>
      </c>
      <c r="W375" t="s">
        <v>74</v>
      </c>
      <c r="X375" t="s">
        <v>636</v>
      </c>
      <c r="Y375" t="s">
        <v>1196</v>
      </c>
    </row>
    <row r="376" spans="1:25" x14ac:dyDescent="0.3">
      <c r="A376">
        <v>313</v>
      </c>
      <c r="B376" s="118">
        <v>45902</v>
      </c>
      <c r="C376">
        <v>9</v>
      </c>
      <c r="D376" t="s">
        <v>159</v>
      </c>
      <c r="E376" t="s">
        <v>1110</v>
      </c>
      <c r="F376" t="s">
        <v>1111</v>
      </c>
      <c r="G376" t="s">
        <v>398</v>
      </c>
      <c r="H376" t="s">
        <v>426</v>
      </c>
      <c r="I376" t="s">
        <v>211</v>
      </c>
      <c r="J376" t="s">
        <v>226</v>
      </c>
      <c r="K376" t="s">
        <v>234</v>
      </c>
      <c r="L376" t="s">
        <v>58</v>
      </c>
      <c r="M376">
        <v>2</v>
      </c>
      <c r="O376">
        <v>1.6679999999999999</v>
      </c>
      <c r="R376">
        <v>3.3359999999999999</v>
      </c>
      <c r="W376" t="s">
        <v>74</v>
      </c>
      <c r="X376" t="s">
        <v>386</v>
      </c>
      <c r="Y376" t="s">
        <v>1197</v>
      </c>
    </row>
    <row r="377" spans="1:25" x14ac:dyDescent="0.3">
      <c r="A377">
        <v>314</v>
      </c>
      <c r="B377" s="118">
        <v>45902</v>
      </c>
      <c r="C377">
        <v>9</v>
      </c>
      <c r="D377" t="s">
        <v>159</v>
      </c>
      <c r="E377" t="s">
        <v>1110</v>
      </c>
      <c r="F377" t="s">
        <v>1111</v>
      </c>
      <c r="G377" t="s">
        <v>398</v>
      </c>
      <c r="H377" t="s">
        <v>427</v>
      </c>
      <c r="I377" t="s">
        <v>212</v>
      </c>
      <c r="J377" t="s">
        <v>227</v>
      </c>
      <c r="K377" t="s">
        <v>234</v>
      </c>
      <c r="L377" t="s">
        <v>58</v>
      </c>
      <c r="M377">
        <v>2</v>
      </c>
      <c r="O377">
        <v>1.2023999999999999</v>
      </c>
      <c r="R377">
        <v>2.4047999999999998</v>
      </c>
      <c r="W377" t="s">
        <v>74</v>
      </c>
      <c r="X377" t="s">
        <v>386</v>
      </c>
      <c r="Y377" t="s">
        <v>1198</v>
      </c>
    </row>
    <row r="378" spans="1:25" x14ac:dyDescent="0.3">
      <c r="A378">
        <v>315</v>
      </c>
      <c r="B378" s="118">
        <v>45902</v>
      </c>
      <c r="C378">
        <v>9</v>
      </c>
      <c r="D378" t="s">
        <v>159</v>
      </c>
      <c r="E378" t="s">
        <v>1110</v>
      </c>
      <c r="F378" t="s">
        <v>1111</v>
      </c>
      <c r="G378" t="s">
        <v>398</v>
      </c>
      <c r="H378" t="s">
        <v>433</v>
      </c>
      <c r="I378" t="s">
        <v>218</v>
      </c>
      <c r="J378" t="s">
        <v>232</v>
      </c>
      <c r="K378" t="s">
        <v>234</v>
      </c>
      <c r="L378" t="s">
        <v>58</v>
      </c>
      <c r="M378">
        <v>2</v>
      </c>
      <c r="O378">
        <v>1.4783999999999999</v>
      </c>
      <c r="R378">
        <v>2.9567999999999999</v>
      </c>
      <c r="W378" t="s">
        <v>74</v>
      </c>
      <c r="X378" t="s">
        <v>386</v>
      </c>
      <c r="Y378" t="s">
        <v>1199</v>
      </c>
    </row>
    <row r="379" spans="1:25" x14ac:dyDescent="0.3">
      <c r="A379">
        <v>316</v>
      </c>
      <c r="B379" s="118">
        <v>45902</v>
      </c>
      <c r="C379">
        <v>9</v>
      </c>
      <c r="D379" t="s">
        <v>159</v>
      </c>
      <c r="E379" t="s">
        <v>1110</v>
      </c>
      <c r="F379" t="s">
        <v>1111</v>
      </c>
      <c r="G379" t="s">
        <v>398</v>
      </c>
      <c r="H379" t="s">
        <v>429</v>
      </c>
      <c r="I379" t="s">
        <v>214</v>
      </c>
      <c r="J379" t="s">
        <v>228</v>
      </c>
      <c r="K379" t="s">
        <v>234</v>
      </c>
      <c r="L379" t="s">
        <v>58</v>
      </c>
      <c r="M379">
        <v>2</v>
      </c>
      <c r="O379">
        <v>1.2984</v>
      </c>
      <c r="R379">
        <v>2.5968</v>
      </c>
      <c r="W379" t="s">
        <v>74</v>
      </c>
      <c r="X379" t="s">
        <v>386</v>
      </c>
      <c r="Y379" t="s">
        <v>1200</v>
      </c>
    </row>
    <row r="380" spans="1:25" x14ac:dyDescent="0.3">
      <c r="A380">
        <v>317</v>
      </c>
      <c r="B380" s="118">
        <v>45902</v>
      </c>
      <c r="C380">
        <v>9</v>
      </c>
      <c r="D380" t="s">
        <v>159</v>
      </c>
      <c r="E380" t="s">
        <v>1110</v>
      </c>
      <c r="F380" t="s">
        <v>1111</v>
      </c>
      <c r="G380" t="s">
        <v>398</v>
      </c>
      <c r="H380" t="s">
        <v>430</v>
      </c>
      <c r="I380" t="s">
        <v>215</v>
      </c>
      <c r="J380" t="s">
        <v>229</v>
      </c>
      <c r="K380" t="s">
        <v>234</v>
      </c>
      <c r="L380" t="s">
        <v>58</v>
      </c>
      <c r="M380">
        <v>2</v>
      </c>
      <c r="O380">
        <v>1.0104</v>
      </c>
      <c r="R380">
        <v>2.0207999999999999</v>
      </c>
      <c r="W380" t="s">
        <v>74</v>
      </c>
      <c r="X380" t="s">
        <v>386</v>
      </c>
      <c r="Y380" t="s">
        <v>1201</v>
      </c>
    </row>
    <row r="381" spans="1:25" x14ac:dyDescent="0.3">
      <c r="A381">
        <v>318</v>
      </c>
      <c r="B381" s="118">
        <v>45902</v>
      </c>
      <c r="C381">
        <v>9</v>
      </c>
      <c r="D381" t="s">
        <v>159</v>
      </c>
      <c r="E381" t="s">
        <v>1110</v>
      </c>
      <c r="F381" t="s">
        <v>1111</v>
      </c>
      <c r="G381" t="s">
        <v>398</v>
      </c>
      <c r="H381" t="s">
        <v>435</v>
      </c>
      <c r="I381" t="s">
        <v>219</v>
      </c>
      <c r="J381" t="s">
        <v>233</v>
      </c>
      <c r="K381" t="s">
        <v>234</v>
      </c>
      <c r="L381" t="s">
        <v>58</v>
      </c>
      <c r="M381">
        <v>2</v>
      </c>
      <c r="O381">
        <v>1.0920000000000001</v>
      </c>
      <c r="R381">
        <v>2.1840000000000002</v>
      </c>
      <c r="W381" t="s">
        <v>74</v>
      </c>
      <c r="X381" t="s">
        <v>386</v>
      </c>
      <c r="Y381" t="s">
        <v>1202</v>
      </c>
    </row>
    <row r="382" spans="1:25" x14ac:dyDescent="0.3">
      <c r="A382">
        <v>319</v>
      </c>
      <c r="B382" s="118">
        <v>45902</v>
      </c>
      <c r="C382">
        <v>9</v>
      </c>
      <c r="D382" t="s">
        <v>159</v>
      </c>
      <c r="E382" t="s">
        <v>1110</v>
      </c>
      <c r="F382" t="s">
        <v>1111</v>
      </c>
      <c r="G382" t="s">
        <v>398</v>
      </c>
      <c r="H382" t="s">
        <v>436</v>
      </c>
      <c r="I382" t="s">
        <v>220</v>
      </c>
      <c r="J382" t="s">
        <v>224</v>
      </c>
      <c r="K382" t="s">
        <v>234</v>
      </c>
      <c r="L382" t="s">
        <v>58</v>
      </c>
      <c r="M382">
        <v>1</v>
      </c>
      <c r="O382">
        <v>1.3824000000000001</v>
      </c>
      <c r="R382">
        <v>1.3824000000000001</v>
      </c>
      <c r="W382" t="s">
        <v>74</v>
      </c>
      <c r="X382" t="s">
        <v>386</v>
      </c>
      <c r="Y382" t="s">
        <v>1203</v>
      </c>
    </row>
    <row r="383" spans="1:25" x14ac:dyDescent="0.3">
      <c r="A383">
        <v>320</v>
      </c>
      <c r="B383" s="118">
        <v>45902</v>
      </c>
      <c r="C383">
        <v>9</v>
      </c>
      <c r="D383" t="s">
        <v>159</v>
      </c>
      <c r="E383" t="s">
        <v>1110</v>
      </c>
      <c r="F383" t="s">
        <v>1111</v>
      </c>
      <c r="G383" t="s">
        <v>398</v>
      </c>
      <c r="H383" t="s">
        <v>437</v>
      </c>
      <c r="I383" t="s">
        <v>221</v>
      </c>
      <c r="J383" t="s">
        <v>225</v>
      </c>
      <c r="K383" t="s">
        <v>234</v>
      </c>
      <c r="L383" t="s">
        <v>58</v>
      </c>
      <c r="M383">
        <v>2</v>
      </c>
      <c r="O383">
        <v>1.9079999999999999</v>
      </c>
      <c r="R383">
        <v>3.8159999999999998</v>
      </c>
      <c r="W383" t="s">
        <v>74</v>
      </c>
      <c r="X383" t="s">
        <v>386</v>
      </c>
      <c r="Y383" t="s">
        <v>1204</v>
      </c>
    </row>
    <row r="384" spans="1:25" x14ac:dyDescent="0.3">
      <c r="A384">
        <v>321</v>
      </c>
      <c r="B384" s="118">
        <v>45902</v>
      </c>
      <c r="C384">
        <v>9</v>
      </c>
      <c r="D384" t="s">
        <v>159</v>
      </c>
      <c r="E384" t="s">
        <v>1110</v>
      </c>
      <c r="F384" t="s">
        <v>1111</v>
      </c>
      <c r="G384" t="s">
        <v>398</v>
      </c>
      <c r="H384" t="s">
        <v>439</v>
      </c>
      <c r="I384" t="s">
        <v>223</v>
      </c>
      <c r="J384" t="s">
        <v>345</v>
      </c>
      <c r="K384" t="s">
        <v>234</v>
      </c>
      <c r="L384" t="s">
        <v>58</v>
      </c>
      <c r="M384">
        <v>1</v>
      </c>
      <c r="O384">
        <v>1.68</v>
      </c>
      <c r="R384">
        <v>1.68</v>
      </c>
      <c r="W384" t="s">
        <v>74</v>
      </c>
      <c r="X384" t="s">
        <v>386</v>
      </c>
      <c r="Y384" t="s">
        <v>1205</v>
      </c>
    </row>
    <row r="385" spans="1:25" x14ac:dyDescent="0.3">
      <c r="A385">
        <v>322</v>
      </c>
      <c r="B385" s="118">
        <v>45902</v>
      </c>
      <c r="C385">
        <v>9</v>
      </c>
      <c r="D385" t="s">
        <v>159</v>
      </c>
      <c r="E385" t="s">
        <v>1110</v>
      </c>
      <c r="F385" t="s">
        <v>1111</v>
      </c>
      <c r="G385" t="s">
        <v>398</v>
      </c>
      <c r="H385" t="s">
        <v>640</v>
      </c>
      <c r="I385" t="s">
        <v>633</v>
      </c>
      <c r="J385" t="s">
        <v>642</v>
      </c>
      <c r="K385" t="s">
        <v>234</v>
      </c>
      <c r="L385" t="s">
        <v>58</v>
      </c>
      <c r="M385">
        <v>1</v>
      </c>
      <c r="O385">
        <v>1.6</v>
      </c>
      <c r="R385">
        <v>1.6</v>
      </c>
      <c r="W385" t="s">
        <v>74</v>
      </c>
      <c r="X385" t="s">
        <v>386</v>
      </c>
      <c r="Y385" t="s">
        <v>1206</v>
      </c>
    </row>
    <row r="386" spans="1:25" x14ac:dyDescent="0.3">
      <c r="A386">
        <v>323</v>
      </c>
      <c r="B386" s="118">
        <v>45902</v>
      </c>
      <c r="C386">
        <v>9</v>
      </c>
      <c r="D386" t="s">
        <v>159</v>
      </c>
      <c r="E386" t="s">
        <v>1110</v>
      </c>
      <c r="F386" t="s">
        <v>1111</v>
      </c>
      <c r="G386" t="s">
        <v>398</v>
      </c>
      <c r="H386" t="s">
        <v>641</v>
      </c>
      <c r="I386" t="s">
        <v>634</v>
      </c>
      <c r="J386" t="s">
        <v>635</v>
      </c>
      <c r="K386" t="s">
        <v>234</v>
      </c>
      <c r="L386" t="s">
        <v>58</v>
      </c>
      <c r="M386">
        <v>1</v>
      </c>
      <c r="O386">
        <v>1.6</v>
      </c>
      <c r="R386">
        <v>1.6</v>
      </c>
      <c r="W386" t="s">
        <v>74</v>
      </c>
      <c r="X386" t="s">
        <v>386</v>
      </c>
      <c r="Y386" t="s">
        <v>1207</v>
      </c>
    </row>
    <row r="387" spans="1:25" x14ac:dyDescent="0.3">
      <c r="A387">
        <v>324</v>
      </c>
      <c r="B387" s="118">
        <v>45902</v>
      </c>
      <c r="C387">
        <v>9</v>
      </c>
      <c r="D387" t="s">
        <v>159</v>
      </c>
      <c r="E387" t="s">
        <v>1110</v>
      </c>
      <c r="F387" t="s">
        <v>1111</v>
      </c>
      <c r="G387" t="s">
        <v>398</v>
      </c>
      <c r="H387" t="s">
        <v>489</v>
      </c>
      <c r="I387" t="s">
        <v>64</v>
      </c>
      <c r="J387" t="s">
        <v>68</v>
      </c>
      <c r="K387" t="s">
        <v>33</v>
      </c>
      <c r="L387" t="s">
        <v>33</v>
      </c>
      <c r="M387">
        <v>1</v>
      </c>
      <c r="O387">
        <v>3.12</v>
      </c>
      <c r="R387">
        <v>3.12</v>
      </c>
      <c r="W387" t="s">
        <v>74</v>
      </c>
      <c r="X387" t="s">
        <v>77</v>
      </c>
      <c r="Y387" t="s">
        <v>1208</v>
      </c>
    </row>
    <row r="388" spans="1:25" x14ac:dyDescent="0.3">
      <c r="A388">
        <v>325</v>
      </c>
      <c r="B388" s="118">
        <v>45902</v>
      </c>
      <c r="C388">
        <v>9</v>
      </c>
      <c r="D388" t="s">
        <v>159</v>
      </c>
      <c r="E388" t="s">
        <v>1110</v>
      </c>
      <c r="F388" t="s">
        <v>1111</v>
      </c>
      <c r="G388" t="s">
        <v>398</v>
      </c>
      <c r="H388" t="s">
        <v>488</v>
      </c>
      <c r="I388" t="s">
        <v>63</v>
      </c>
      <c r="J388" t="s">
        <v>323</v>
      </c>
      <c r="K388" t="s">
        <v>33</v>
      </c>
      <c r="L388" t="s">
        <v>33</v>
      </c>
      <c r="M388">
        <v>1</v>
      </c>
      <c r="O388">
        <v>0.84</v>
      </c>
      <c r="R388">
        <v>0.84</v>
      </c>
      <c r="W388" t="s">
        <v>74</v>
      </c>
      <c r="X388" t="s">
        <v>77</v>
      </c>
      <c r="Y388" t="s">
        <v>1209</v>
      </c>
    </row>
    <row r="389" spans="1:25" x14ac:dyDescent="0.3">
      <c r="A389">
        <v>326</v>
      </c>
      <c r="B389" s="118">
        <v>45902</v>
      </c>
      <c r="C389">
        <v>9</v>
      </c>
      <c r="D389" t="s">
        <v>159</v>
      </c>
      <c r="E389" t="s">
        <v>1112</v>
      </c>
      <c r="F389" t="s">
        <v>1113</v>
      </c>
      <c r="G389" t="s">
        <v>402</v>
      </c>
      <c r="H389" t="s">
        <v>610</v>
      </c>
      <c r="I389" t="s">
        <v>602</v>
      </c>
      <c r="J389" t="s">
        <v>606</v>
      </c>
      <c r="K389" t="s">
        <v>614</v>
      </c>
      <c r="L389" t="s">
        <v>58</v>
      </c>
      <c r="M389">
        <v>1</v>
      </c>
      <c r="O389">
        <v>1.5</v>
      </c>
      <c r="R389">
        <v>1.5</v>
      </c>
      <c r="W389" t="s">
        <v>74</v>
      </c>
      <c r="X389" t="s">
        <v>389</v>
      </c>
      <c r="Y389" t="s">
        <v>1210</v>
      </c>
    </row>
    <row r="390" spans="1:25" x14ac:dyDescent="0.3">
      <c r="A390">
        <v>327</v>
      </c>
      <c r="B390" s="118">
        <v>45902</v>
      </c>
      <c r="C390">
        <v>9</v>
      </c>
      <c r="D390" t="s">
        <v>159</v>
      </c>
      <c r="E390" t="s">
        <v>1112</v>
      </c>
      <c r="F390" t="s">
        <v>1113</v>
      </c>
      <c r="G390" t="s">
        <v>402</v>
      </c>
      <c r="H390" t="s">
        <v>611</v>
      </c>
      <c r="I390" t="s">
        <v>603</v>
      </c>
      <c r="J390" t="s">
        <v>607</v>
      </c>
      <c r="K390" t="s">
        <v>614</v>
      </c>
      <c r="L390" t="s">
        <v>58</v>
      </c>
      <c r="M390">
        <v>1</v>
      </c>
      <c r="O390">
        <v>1.5</v>
      </c>
      <c r="R390">
        <v>1.5</v>
      </c>
      <c r="W390" t="s">
        <v>74</v>
      </c>
      <c r="X390" t="s">
        <v>389</v>
      </c>
      <c r="Y390" t="s">
        <v>1211</v>
      </c>
    </row>
    <row r="391" spans="1:25" x14ac:dyDescent="0.3">
      <c r="A391">
        <v>328</v>
      </c>
      <c r="B391" s="118">
        <v>45902</v>
      </c>
      <c r="C391">
        <v>9</v>
      </c>
      <c r="D391" t="s">
        <v>159</v>
      </c>
      <c r="E391" t="s">
        <v>1112</v>
      </c>
      <c r="F391" t="s">
        <v>1113</v>
      </c>
      <c r="G391" t="s">
        <v>402</v>
      </c>
      <c r="H391" t="s">
        <v>612</v>
      </c>
      <c r="I391" t="s">
        <v>604</v>
      </c>
      <c r="J391" t="s">
        <v>608</v>
      </c>
      <c r="K391" t="s">
        <v>614</v>
      </c>
      <c r="L391" t="s">
        <v>58</v>
      </c>
      <c r="M391">
        <v>1</v>
      </c>
      <c r="O391">
        <v>1.5</v>
      </c>
      <c r="R391">
        <v>1.5</v>
      </c>
      <c r="W391" t="s">
        <v>74</v>
      </c>
      <c r="X391" t="s">
        <v>389</v>
      </c>
      <c r="Y391" t="s">
        <v>1212</v>
      </c>
    </row>
    <row r="392" spans="1:25" x14ac:dyDescent="0.3">
      <c r="A392">
        <v>329</v>
      </c>
      <c r="B392" s="118">
        <v>45902</v>
      </c>
      <c r="C392">
        <v>9</v>
      </c>
      <c r="D392" t="s">
        <v>159</v>
      </c>
      <c r="E392" t="s">
        <v>1112</v>
      </c>
      <c r="F392" t="s">
        <v>1113</v>
      </c>
      <c r="G392" t="s">
        <v>402</v>
      </c>
      <c r="H392" t="s">
        <v>613</v>
      </c>
      <c r="I392" t="s">
        <v>605</v>
      </c>
      <c r="J392" t="s">
        <v>609</v>
      </c>
      <c r="K392" t="s">
        <v>614</v>
      </c>
      <c r="L392" t="s">
        <v>58</v>
      </c>
      <c r="M392">
        <v>1</v>
      </c>
      <c r="O392">
        <v>1.5</v>
      </c>
      <c r="R392">
        <v>1.5</v>
      </c>
      <c r="W392" t="s">
        <v>74</v>
      </c>
      <c r="X392" t="s">
        <v>389</v>
      </c>
      <c r="Y392" t="s">
        <v>1213</v>
      </c>
    </row>
    <row r="393" spans="1:25" x14ac:dyDescent="0.3">
      <c r="A393">
        <v>330</v>
      </c>
      <c r="B393" s="118">
        <v>45902</v>
      </c>
      <c r="C393">
        <v>9</v>
      </c>
      <c r="D393" t="s">
        <v>159</v>
      </c>
      <c r="E393" t="s">
        <v>1112</v>
      </c>
      <c r="F393" t="s">
        <v>1113</v>
      </c>
      <c r="G393" t="s">
        <v>402</v>
      </c>
      <c r="H393" t="s">
        <v>586</v>
      </c>
      <c r="I393" t="s">
        <v>583</v>
      </c>
      <c r="J393" t="s">
        <v>589</v>
      </c>
      <c r="K393" t="s">
        <v>234</v>
      </c>
      <c r="L393" t="s">
        <v>58</v>
      </c>
      <c r="M393">
        <v>1</v>
      </c>
      <c r="O393">
        <v>2.2000000000000002</v>
      </c>
      <c r="R393">
        <v>2.2000000000000002</v>
      </c>
      <c r="W393" t="s">
        <v>74</v>
      </c>
      <c r="X393" t="s">
        <v>643</v>
      </c>
      <c r="Y393" t="s">
        <v>1214</v>
      </c>
    </row>
    <row r="394" spans="1:25" x14ac:dyDescent="0.3">
      <c r="A394">
        <v>331</v>
      </c>
      <c r="B394" s="118">
        <v>45902</v>
      </c>
      <c r="C394">
        <v>9</v>
      </c>
      <c r="D394" t="s">
        <v>159</v>
      </c>
      <c r="E394" t="s">
        <v>1112</v>
      </c>
      <c r="F394" t="s">
        <v>1113</v>
      </c>
      <c r="G394" t="s">
        <v>402</v>
      </c>
      <c r="H394" t="s">
        <v>588</v>
      </c>
      <c r="I394" t="s">
        <v>585</v>
      </c>
      <c r="J394" t="s">
        <v>591</v>
      </c>
      <c r="K394" t="s">
        <v>234</v>
      </c>
      <c r="L394" t="s">
        <v>58</v>
      </c>
      <c r="M394">
        <v>1</v>
      </c>
      <c r="O394">
        <v>2.6</v>
      </c>
      <c r="R394">
        <v>2.6</v>
      </c>
      <c r="W394" t="s">
        <v>74</v>
      </c>
      <c r="X394" t="s">
        <v>643</v>
      </c>
      <c r="Y394" t="s">
        <v>1215</v>
      </c>
    </row>
    <row r="395" spans="1:25" x14ac:dyDescent="0.3">
      <c r="A395">
        <v>332</v>
      </c>
      <c r="B395" s="118">
        <v>45902</v>
      </c>
      <c r="C395">
        <v>9</v>
      </c>
      <c r="D395" t="s">
        <v>159</v>
      </c>
      <c r="E395" t="s">
        <v>1112</v>
      </c>
      <c r="F395" t="s">
        <v>1113</v>
      </c>
      <c r="G395" t="s">
        <v>402</v>
      </c>
      <c r="H395" t="s">
        <v>587</v>
      </c>
      <c r="I395" t="s">
        <v>584</v>
      </c>
      <c r="J395" t="s">
        <v>590</v>
      </c>
      <c r="K395" t="s">
        <v>234</v>
      </c>
      <c r="L395" t="s">
        <v>58</v>
      </c>
      <c r="M395">
        <v>1</v>
      </c>
      <c r="O395">
        <v>2.38</v>
      </c>
      <c r="R395">
        <v>2.38</v>
      </c>
      <c r="W395" t="s">
        <v>74</v>
      </c>
      <c r="X395" t="s">
        <v>643</v>
      </c>
      <c r="Y395" t="s">
        <v>1216</v>
      </c>
    </row>
    <row r="396" spans="1:25" x14ac:dyDescent="0.3">
      <c r="A396">
        <v>333</v>
      </c>
      <c r="B396" s="118">
        <v>45902</v>
      </c>
      <c r="C396">
        <v>9</v>
      </c>
      <c r="D396" t="s">
        <v>159</v>
      </c>
      <c r="E396" t="s">
        <v>1112</v>
      </c>
      <c r="F396" t="s">
        <v>1113</v>
      </c>
      <c r="G396" t="s">
        <v>402</v>
      </c>
      <c r="H396" t="s">
        <v>631</v>
      </c>
      <c r="I396" t="s">
        <v>615</v>
      </c>
      <c r="J396" t="s">
        <v>619</v>
      </c>
      <c r="K396" t="s">
        <v>638</v>
      </c>
      <c r="L396" t="s">
        <v>637</v>
      </c>
      <c r="M396">
        <v>1</v>
      </c>
      <c r="O396">
        <v>1.21</v>
      </c>
      <c r="R396">
        <v>1.21</v>
      </c>
      <c r="W396" t="s">
        <v>74</v>
      </c>
      <c r="X396" t="s">
        <v>636</v>
      </c>
      <c r="Y396" t="s">
        <v>1217</v>
      </c>
    </row>
    <row r="397" spans="1:25" x14ac:dyDescent="0.3">
      <c r="A397">
        <v>334</v>
      </c>
      <c r="B397" s="118">
        <v>45902</v>
      </c>
      <c r="C397">
        <v>9</v>
      </c>
      <c r="D397" t="s">
        <v>159</v>
      </c>
      <c r="E397" t="s">
        <v>1112</v>
      </c>
      <c r="F397" t="s">
        <v>1113</v>
      </c>
      <c r="G397" t="s">
        <v>402</v>
      </c>
      <c r="H397" t="s">
        <v>632</v>
      </c>
      <c r="I397" t="s">
        <v>616</v>
      </c>
      <c r="J397" t="s">
        <v>622</v>
      </c>
      <c r="K397" t="s">
        <v>639</v>
      </c>
      <c r="L397" t="s">
        <v>637</v>
      </c>
      <c r="M397">
        <v>1</v>
      </c>
      <c r="O397">
        <v>1.21</v>
      </c>
      <c r="R397">
        <v>1.21</v>
      </c>
      <c r="W397" t="s">
        <v>74</v>
      </c>
      <c r="X397" t="s">
        <v>636</v>
      </c>
      <c r="Y397" t="s">
        <v>1218</v>
      </c>
    </row>
    <row r="398" spans="1:25" x14ac:dyDescent="0.3">
      <c r="A398">
        <v>335</v>
      </c>
      <c r="B398" s="118">
        <v>45902</v>
      </c>
      <c r="C398">
        <v>9</v>
      </c>
      <c r="D398" t="s">
        <v>159</v>
      </c>
      <c r="E398" t="s">
        <v>1126</v>
      </c>
      <c r="F398" t="s">
        <v>1114</v>
      </c>
      <c r="G398" t="s">
        <v>402</v>
      </c>
      <c r="H398" t="s">
        <v>426</v>
      </c>
      <c r="I398" t="s">
        <v>211</v>
      </c>
      <c r="J398" t="s">
        <v>226</v>
      </c>
      <c r="K398" t="s">
        <v>234</v>
      </c>
      <c r="L398" t="s">
        <v>58</v>
      </c>
      <c r="M398">
        <v>1</v>
      </c>
      <c r="O398">
        <v>1.6679999999999999</v>
      </c>
      <c r="R398">
        <v>1.6679999999999999</v>
      </c>
      <c r="W398" t="s">
        <v>74</v>
      </c>
      <c r="X398" t="s">
        <v>386</v>
      </c>
      <c r="Y398" t="s">
        <v>1219</v>
      </c>
    </row>
    <row r="399" spans="1:25" x14ac:dyDescent="0.3">
      <c r="A399">
        <v>336</v>
      </c>
      <c r="B399" s="118">
        <v>45902</v>
      </c>
      <c r="C399">
        <v>9</v>
      </c>
      <c r="D399" t="s">
        <v>159</v>
      </c>
      <c r="E399" t="s">
        <v>1126</v>
      </c>
      <c r="F399" t="s">
        <v>1114</v>
      </c>
      <c r="G399" t="s">
        <v>402</v>
      </c>
      <c r="H399" t="s">
        <v>427</v>
      </c>
      <c r="I399" t="s">
        <v>212</v>
      </c>
      <c r="J399" t="s">
        <v>227</v>
      </c>
      <c r="K399" t="s">
        <v>234</v>
      </c>
      <c r="L399" t="s">
        <v>58</v>
      </c>
      <c r="M399">
        <v>1</v>
      </c>
      <c r="O399">
        <v>1.2023999999999999</v>
      </c>
      <c r="R399">
        <v>1.2023999999999999</v>
      </c>
      <c r="W399" t="s">
        <v>74</v>
      </c>
      <c r="X399" t="s">
        <v>386</v>
      </c>
      <c r="Y399" t="s">
        <v>1220</v>
      </c>
    </row>
    <row r="400" spans="1:25" x14ac:dyDescent="0.3">
      <c r="A400">
        <v>337</v>
      </c>
      <c r="B400" s="118">
        <v>45902</v>
      </c>
      <c r="C400">
        <v>9</v>
      </c>
      <c r="D400" t="s">
        <v>159</v>
      </c>
      <c r="E400" t="s">
        <v>1126</v>
      </c>
      <c r="F400" t="s">
        <v>1114</v>
      </c>
      <c r="G400" t="s">
        <v>402</v>
      </c>
      <c r="H400" t="s">
        <v>433</v>
      </c>
      <c r="I400" t="s">
        <v>218</v>
      </c>
      <c r="J400" t="s">
        <v>232</v>
      </c>
      <c r="K400" t="s">
        <v>234</v>
      </c>
      <c r="L400" t="s">
        <v>58</v>
      </c>
      <c r="M400">
        <v>1</v>
      </c>
      <c r="O400">
        <v>1.4783999999999999</v>
      </c>
      <c r="R400">
        <v>1.4783999999999999</v>
      </c>
      <c r="W400" t="s">
        <v>74</v>
      </c>
      <c r="X400" t="s">
        <v>386</v>
      </c>
      <c r="Y400" t="s">
        <v>1221</v>
      </c>
    </row>
    <row r="401" spans="1:25" x14ac:dyDescent="0.3">
      <c r="A401">
        <v>338</v>
      </c>
      <c r="B401" s="118">
        <v>45902</v>
      </c>
      <c r="C401">
        <v>9</v>
      </c>
      <c r="D401" t="s">
        <v>159</v>
      </c>
      <c r="E401" t="s">
        <v>1126</v>
      </c>
      <c r="F401" t="s">
        <v>1114</v>
      </c>
      <c r="G401" t="s">
        <v>402</v>
      </c>
      <c r="H401" t="s">
        <v>429</v>
      </c>
      <c r="I401" t="s">
        <v>214</v>
      </c>
      <c r="J401" t="s">
        <v>228</v>
      </c>
      <c r="K401" t="s">
        <v>234</v>
      </c>
      <c r="L401" t="s">
        <v>58</v>
      </c>
      <c r="M401">
        <v>1</v>
      </c>
      <c r="O401">
        <v>1.2984</v>
      </c>
      <c r="R401">
        <v>1.2984</v>
      </c>
      <c r="W401" t="s">
        <v>74</v>
      </c>
      <c r="X401" t="s">
        <v>386</v>
      </c>
      <c r="Y401" t="s">
        <v>1222</v>
      </c>
    </row>
    <row r="402" spans="1:25" x14ac:dyDescent="0.3">
      <c r="A402">
        <v>339</v>
      </c>
      <c r="B402" s="118">
        <v>45902</v>
      </c>
      <c r="C402">
        <v>9</v>
      </c>
      <c r="D402" t="s">
        <v>159</v>
      </c>
      <c r="E402" t="s">
        <v>1126</v>
      </c>
      <c r="F402" t="s">
        <v>1114</v>
      </c>
      <c r="G402" t="s">
        <v>402</v>
      </c>
      <c r="H402" t="s">
        <v>430</v>
      </c>
      <c r="I402" t="s">
        <v>215</v>
      </c>
      <c r="J402" t="s">
        <v>229</v>
      </c>
      <c r="K402" t="s">
        <v>234</v>
      </c>
      <c r="L402" t="s">
        <v>58</v>
      </c>
      <c r="M402">
        <v>1</v>
      </c>
      <c r="O402">
        <v>1.0104</v>
      </c>
      <c r="R402">
        <v>1.0104</v>
      </c>
      <c r="W402" t="s">
        <v>74</v>
      </c>
      <c r="X402" t="s">
        <v>386</v>
      </c>
      <c r="Y402" t="s">
        <v>1223</v>
      </c>
    </row>
    <row r="403" spans="1:25" x14ac:dyDescent="0.3">
      <c r="A403">
        <v>340</v>
      </c>
      <c r="B403" s="118">
        <v>45902</v>
      </c>
      <c r="C403">
        <v>9</v>
      </c>
      <c r="D403" t="s">
        <v>159</v>
      </c>
      <c r="E403" t="s">
        <v>1126</v>
      </c>
      <c r="F403" t="s">
        <v>1114</v>
      </c>
      <c r="G403" t="s">
        <v>402</v>
      </c>
      <c r="H403" t="s">
        <v>435</v>
      </c>
      <c r="I403" t="s">
        <v>219</v>
      </c>
      <c r="J403" t="s">
        <v>233</v>
      </c>
      <c r="K403" t="s">
        <v>234</v>
      </c>
      <c r="L403" t="s">
        <v>58</v>
      </c>
      <c r="M403">
        <v>1</v>
      </c>
      <c r="O403">
        <v>1.0920000000000001</v>
      </c>
      <c r="R403">
        <v>1.0920000000000001</v>
      </c>
      <c r="W403" t="s">
        <v>74</v>
      </c>
      <c r="X403" t="s">
        <v>386</v>
      </c>
      <c r="Y403" t="s">
        <v>1224</v>
      </c>
    </row>
    <row r="404" spans="1:25" x14ac:dyDescent="0.3">
      <c r="A404">
        <v>341</v>
      </c>
      <c r="B404" s="118">
        <v>45902</v>
      </c>
      <c r="C404">
        <v>9</v>
      </c>
      <c r="D404" t="s">
        <v>159</v>
      </c>
      <c r="E404" t="s">
        <v>1126</v>
      </c>
      <c r="F404" t="s">
        <v>1114</v>
      </c>
      <c r="G404" t="s">
        <v>402</v>
      </c>
      <c r="H404" t="s">
        <v>436</v>
      </c>
      <c r="I404" t="s">
        <v>220</v>
      </c>
      <c r="J404" t="s">
        <v>224</v>
      </c>
      <c r="K404" t="s">
        <v>234</v>
      </c>
      <c r="L404" t="s">
        <v>58</v>
      </c>
      <c r="M404">
        <v>1</v>
      </c>
      <c r="O404">
        <v>1.3824000000000001</v>
      </c>
      <c r="R404">
        <v>1.3824000000000001</v>
      </c>
      <c r="W404" t="s">
        <v>74</v>
      </c>
      <c r="X404" t="s">
        <v>386</v>
      </c>
      <c r="Y404" t="s">
        <v>1225</v>
      </c>
    </row>
    <row r="405" spans="1:25" x14ac:dyDescent="0.3">
      <c r="A405">
        <v>342</v>
      </c>
      <c r="B405" s="118">
        <v>45902</v>
      </c>
      <c r="C405">
        <v>9</v>
      </c>
      <c r="D405" t="s">
        <v>159</v>
      </c>
      <c r="E405" t="s">
        <v>1126</v>
      </c>
      <c r="F405" t="s">
        <v>1114</v>
      </c>
      <c r="G405" t="s">
        <v>402</v>
      </c>
      <c r="H405" t="s">
        <v>437</v>
      </c>
      <c r="I405" t="s">
        <v>221</v>
      </c>
      <c r="J405" t="s">
        <v>225</v>
      </c>
      <c r="K405" t="s">
        <v>234</v>
      </c>
      <c r="L405" t="s">
        <v>58</v>
      </c>
      <c r="M405">
        <v>1</v>
      </c>
      <c r="O405">
        <v>1.9079999999999999</v>
      </c>
      <c r="R405">
        <v>1.9079999999999999</v>
      </c>
      <c r="W405" t="s">
        <v>74</v>
      </c>
      <c r="X405" t="s">
        <v>386</v>
      </c>
      <c r="Y405" t="s">
        <v>1226</v>
      </c>
    </row>
    <row r="406" spans="1:25" x14ac:dyDescent="0.3">
      <c r="A406">
        <v>343</v>
      </c>
      <c r="B406" s="118">
        <v>45902</v>
      </c>
      <c r="C406">
        <v>9</v>
      </c>
      <c r="D406" t="s">
        <v>159</v>
      </c>
      <c r="E406" t="s">
        <v>1126</v>
      </c>
      <c r="F406" t="s">
        <v>1114</v>
      </c>
      <c r="G406" t="s">
        <v>402</v>
      </c>
      <c r="H406" t="s">
        <v>439</v>
      </c>
      <c r="I406" t="s">
        <v>223</v>
      </c>
      <c r="J406" t="s">
        <v>345</v>
      </c>
      <c r="K406" t="s">
        <v>234</v>
      </c>
      <c r="L406" t="s">
        <v>58</v>
      </c>
      <c r="M406">
        <v>1</v>
      </c>
      <c r="O406">
        <v>1.68</v>
      </c>
      <c r="R406">
        <v>1.68</v>
      </c>
      <c r="W406" t="s">
        <v>74</v>
      </c>
      <c r="X406" t="s">
        <v>386</v>
      </c>
      <c r="Y406" t="s">
        <v>1227</v>
      </c>
    </row>
    <row r="407" spans="1:25" x14ac:dyDescent="0.3">
      <c r="A407">
        <v>344</v>
      </c>
      <c r="B407" s="118">
        <v>45902</v>
      </c>
      <c r="C407">
        <v>9</v>
      </c>
      <c r="D407" t="s">
        <v>159</v>
      </c>
      <c r="E407" t="s">
        <v>1126</v>
      </c>
      <c r="F407" t="s">
        <v>1114</v>
      </c>
      <c r="G407" t="s">
        <v>402</v>
      </c>
      <c r="H407" t="s">
        <v>640</v>
      </c>
      <c r="I407" t="s">
        <v>633</v>
      </c>
      <c r="J407" t="s">
        <v>642</v>
      </c>
      <c r="K407" t="s">
        <v>234</v>
      </c>
      <c r="L407" t="s">
        <v>58</v>
      </c>
      <c r="M407">
        <v>1</v>
      </c>
      <c r="O407">
        <v>1.6</v>
      </c>
      <c r="R407">
        <v>1.6</v>
      </c>
      <c r="W407" t="s">
        <v>74</v>
      </c>
      <c r="X407" t="s">
        <v>386</v>
      </c>
      <c r="Y407" t="s">
        <v>1228</v>
      </c>
    </row>
    <row r="408" spans="1:25" x14ac:dyDescent="0.3">
      <c r="A408">
        <v>345</v>
      </c>
      <c r="B408" s="118">
        <v>45902</v>
      </c>
      <c r="C408">
        <v>9</v>
      </c>
      <c r="D408" t="s">
        <v>159</v>
      </c>
      <c r="E408" t="s">
        <v>1126</v>
      </c>
      <c r="F408" t="s">
        <v>1114</v>
      </c>
      <c r="G408" t="s">
        <v>402</v>
      </c>
      <c r="H408" t="s">
        <v>641</v>
      </c>
      <c r="I408" t="s">
        <v>634</v>
      </c>
      <c r="J408" t="s">
        <v>635</v>
      </c>
      <c r="K408" t="s">
        <v>234</v>
      </c>
      <c r="L408" t="s">
        <v>58</v>
      </c>
      <c r="M408">
        <v>1</v>
      </c>
      <c r="O408">
        <v>1.6</v>
      </c>
      <c r="R408">
        <v>1.6</v>
      </c>
      <c r="W408" t="s">
        <v>74</v>
      </c>
      <c r="X408" t="s">
        <v>386</v>
      </c>
      <c r="Y408" t="s">
        <v>1229</v>
      </c>
    </row>
    <row r="409" spans="1:25" x14ac:dyDescent="0.3">
      <c r="A409">
        <v>346</v>
      </c>
      <c r="B409" s="118">
        <v>45902</v>
      </c>
      <c r="C409">
        <v>9</v>
      </c>
      <c r="D409" t="s">
        <v>159</v>
      </c>
      <c r="E409" t="s">
        <v>1128</v>
      </c>
      <c r="F409" t="s">
        <v>1116</v>
      </c>
      <c r="G409" t="s">
        <v>528</v>
      </c>
      <c r="H409" t="s">
        <v>610</v>
      </c>
      <c r="I409" t="s">
        <v>602</v>
      </c>
      <c r="J409" t="s">
        <v>606</v>
      </c>
      <c r="K409" t="s">
        <v>614</v>
      </c>
      <c r="L409" t="s">
        <v>58</v>
      </c>
      <c r="M409">
        <v>1</v>
      </c>
      <c r="O409">
        <v>1.5</v>
      </c>
      <c r="R409">
        <v>1.5</v>
      </c>
      <c r="W409" t="s">
        <v>74</v>
      </c>
      <c r="X409" t="s">
        <v>389</v>
      </c>
      <c r="Y409" t="s">
        <v>1230</v>
      </c>
    </row>
    <row r="410" spans="1:25" x14ac:dyDescent="0.3">
      <c r="A410">
        <v>347</v>
      </c>
      <c r="B410" s="118">
        <v>45902</v>
      </c>
      <c r="C410">
        <v>9</v>
      </c>
      <c r="D410" t="s">
        <v>159</v>
      </c>
      <c r="E410" t="s">
        <v>1128</v>
      </c>
      <c r="F410" t="s">
        <v>1116</v>
      </c>
      <c r="G410" t="s">
        <v>528</v>
      </c>
      <c r="H410" t="s">
        <v>611</v>
      </c>
      <c r="I410" t="s">
        <v>603</v>
      </c>
      <c r="J410" t="s">
        <v>607</v>
      </c>
      <c r="K410" t="s">
        <v>614</v>
      </c>
      <c r="L410" t="s">
        <v>58</v>
      </c>
      <c r="M410">
        <v>1</v>
      </c>
      <c r="O410">
        <v>1.5</v>
      </c>
      <c r="R410">
        <v>1.5</v>
      </c>
      <c r="W410" t="s">
        <v>74</v>
      </c>
      <c r="X410" t="s">
        <v>389</v>
      </c>
      <c r="Y410" t="s">
        <v>1231</v>
      </c>
    </row>
    <row r="411" spans="1:25" x14ac:dyDescent="0.3">
      <c r="A411">
        <v>348</v>
      </c>
      <c r="B411" s="118">
        <v>45902</v>
      </c>
      <c r="C411">
        <v>9</v>
      </c>
      <c r="D411" t="s">
        <v>159</v>
      </c>
      <c r="E411" t="s">
        <v>1128</v>
      </c>
      <c r="F411" t="s">
        <v>1116</v>
      </c>
      <c r="G411" t="s">
        <v>528</v>
      </c>
      <c r="H411" t="s">
        <v>612</v>
      </c>
      <c r="I411" t="s">
        <v>604</v>
      </c>
      <c r="J411" t="s">
        <v>608</v>
      </c>
      <c r="K411" t="s">
        <v>614</v>
      </c>
      <c r="L411" t="s">
        <v>58</v>
      </c>
      <c r="M411">
        <v>1</v>
      </c>
      <c r="O411">
        <v>1.5</v>
      </c>
      <c r="R411">
        <v>1.5</v>
      </c>
      <c r="W411" t="s">
        <v>74</v>
      </c>
      <c r="X411" t="s">
        <v>389</v>
      </c>
      <c r="Y411" t="s">
        <v>1232</v>
      </c>
    </row>
    <row r="412" spans="1:25" x14ac:dyDescent="0.3">
      <c r="A412">
        <v>349</v>
      </c>
      <c r="B412" s="118">
        <v>45902</v>
      </c>
      <c r="C412">
        <v>9</v>
      </c>
      <c r="D412" t="s">
        <v>159</v>
      </c>
      <c r="E412" t="s">
        <v>1128</v>
      </c>
      <c r="F412" t="s">
        <v>1116</v>
      </c>
      <c r="G412" t="s">
        <v>528</v>
      </c>
      <c r="H412" t="s">
        <v>613</v>
      </c>
      <c r="I412" t="s">
        <v>605</v>
      </c>
      <c r="J412" t="s">
        <v>609</v>
      </c>
      <c r="K412" t="s">
        <v>614</v>
      </c>
      <c r="L412" t="s">
        <v>58</v>
      </c>
      <c r="M412">
        <v>1</v>
      </c>
      <c r="O412">
        <v>1.5</v>
      </c>
      <c r="R412">
        <v>1.5</v>
      </c>
      <c r="W412" t="s">
        <v>74</v>
      </c>
      <c r="X412" t="s">
        <v>389</v>
      </c>
      <c r="Y412" t="s">
        <v>1233</v>
      </c>
    </row>
    <row r="413" spans="1:25" x14ac:dyDescent="0.3">
      <c r="A413">
        <v>350</v>
      </c>
      <c r="B413" s="118">
        <v>45902</v>
      </c>
      <c r="C413">
        <v>9</v>
      </c>
      <c r="D413" t="s">
        <v>159</v>
      </c>
      <c r="E413" t="s">
        <v>1128</v>
      </c>
      <c r="F413" t="s">
        <v>1116</v>
      </c>
      <c r="G413" t="s">
        <v>528</v>
      </c>
      <c r="H413" t="s">
        <v>586</v>
      </c>
      <c r="I413" t="s">
        <v>583</v>
      </c>
      <c r="J413" t="s">
        <v>589</v>
      </c>
      <c r="K413" t="s">
        <v>234</v>
      </c>
      <c r="L413" t="s">
        <v>58</v>
      </c>
      <c r="M413">
        <v>1</v>
      </c>
      <c r="O413">
        <v>2.2000000000000002</v>
      </c>
      <c r="R413">
        <v>2.2000000000000002</v>
      </c>
      <c r="W413" t="s">
        <v>74</v>
      </c>
      <c r="X413" t="s">
        <v>643</v>
      </c>
      <c r="Y413" t="s">
        <v>1234</v>
      </c>
    </row>
    <row r="414" spans="1:25" x14ac:dyDescent="0.3">
      <c r="A414">
        <v>351</v>
      </c>
      <c r="B414" s="118">
        <v>45902</v>
      </c>
      <c r="C414">
        <v>9</v>
      </c>
      <c r="D414" t="s">
        <v>159</v>
      </c>
      <c r="E414" t="s">
        <v>1128</v>
      </c>
      <c r="F414" t="s">
        <v>1116</v>
      </c>
      <c r="G414" t="s">
        <v>528</v>
      </c>
      <c r="H414" t="s">
        <v>588</v>
      </c>
      <c r="I414" t="s">
        <v>585</v>
      </c>
      <c r="J414" t="s">
        <v>591</v>
      </c>
      <c r="K414" t="s">
        <v>234</v>
      </c>
      <c r="L414" t="s">
        <v>58</v>
      </c>
      <c r="M414">
        <v>1</v>
      </c>
      <c r="O414">
        <v>2.6</v>
      </c>
      <c r="R414">
        <v>2.6</v>
      </c>
      <c r="W414" t="s">
        <v>74</v>
      </c>
      <c r="X414" t="s">
        <v>643</v>
      </c>
      <c r="Y414" t="s">
        <v>1235</v>
      </c>
    </row>
    <row r="415" spans="1:25" x14ac:dyDescent="0.3">
      <c r="A415">
        <v>352</v>
      </c>
      <c r="B415" s="118">
        <v>45902</v>
      </c>
      <c r="C415">
        <v>9</v>
      </c>
      <c r="D415" t="s">
        <v>159</v>
      </c>
      <c r="E415" t="s">
        <v>1128</v>
      </c>
      <c r="F415" t="s">
        <v>1116</v>
      </c>
      <c r="G415" t="s">
        <v>528</v>
      </c>
      <c r="H415" t="s">
        <v>587</v>
      </c>
      <c r="I415" t="s">
        <v>584</v>
      </c>
      <c r="J415" t="s">
        <v>590</v>
      </c>
      <c r="K415" t="s">
        <v>234</v>
      </c>
      <c r="L415" t="s">
        <v>58</v>
      </c>
      <c r="M415">
        <v>1</v>
      </c>
      <c r="O415">
        <v>2.38</v>
      </c>
      <c r="R415">
        <v>2.38</v>
      </c>
      <c r="W415" t="s">
        <v>74</v>
      </c>
      <c r="X415" t="s">
        <v>643</v>
      </c>
      <c r="Y415" t="s">
        <v>1236</v>
      </c>
    </row>
    <row r="416" spans="1:25" x14ac:dyDescent="0.3">
      <c r="A416">
        <v>353</v>
      </c>
      <c r="B416" s="118">
        <v>45902</v>
      </c>
      <c r="C416">
        <v>9</v>
      </c>
      <c r="D416" t="s">
        <v>159</v>
      </c>
      <c r="E416" t="s">
        <v>1128</v>
      </c>
      <c r="F416" t="s">
        <v>1116</v>
      </c>
      <c r="G416" t="s">
        <v>528</v>
      </c>
      <c r="H416" t="s">
        <v>631</v>
      </c>
      <c r="I416" t="s">
        <v>615</v>
      </c>
      <c r="J416" t="s">
        <v>619</v>
      </c>
      <c r="K416" t="s">
        <v>638</v>
      </c>
      <c r="L416" t="s">
        <v>637</v>
      </c>
      <c r="M416">
        <v>2</v>
      </c>
      <c r="O416">
        <v>1.21</v>
      </c>
      <c r="R416">
        <v>2.42</v>
      </c>
      <c r="W416" t="s">
        <v>74</v>
      </c>
      <c r="X416" t="s">
        <v>636</v>
      </c>
      <c r="Y416" t="s">
        <v>1237</v>
      </c>
    </row>
    <row r="417" spans="1:25" x14ac:dyDescent="0.3">
      <c r="A417">
        <v>354</v>
      </c>
      <c r="B417" s="118">
        <v>45902</v>
      </c>
      <c r="C417">
        <v>9</v>
      </c>
      <c r="D417" t="s">
        <v>159</v>
      </c>
      <c r="E417" t="s">
        <v>1128</v>
      </c>
      <c r="F417" t="s">
        <v>1116</v>
      </c>
      <c r="G417" t="s">
        <v>528</v>
      </c>
      <c r="H417" t="s">
        <v>632</v>
      </c>
      <c r="I417" t="s">
        <v>616</v>
      </c>
      <c r="J417" t="s">
        <v>622</v>
      </c>
      <c r="K417" t="s">
        <v>639</v>
      </c>
      <c r="L417" t="s">
        <v>637</v>
      </c>
      <c r="M417">
        <v>2</v>
      </c>
      <c r="O417">
        <v>1.21</v>
      </c>
      <c r="R417">
        <v>2.42</v>
      </c>
      <c r="W417" t="s">
        <v>74</v>
      </c>
      <c r="X417" t="s">
        <v>636</v>
      </c>
      <c r="Y417" t="s">
        <v>1238</v>
      </c>
    </row>
    <row r="418" spans="1:25" x14ac:dyDescent="0.3">
      <c r="A418">
        <v>355</v>
      </c>
      <c r="B418" s="118">
        <v>45902</v>
      </c>
      <c r="C418">
        <v>9</v>
      </c>
      <c r="D418" t="s">
        <v>159</v>
      </c>
      <c r="E418" t="s">
        <v>1132</v>
      </c>
      <c r="F418" t="s">
        <v>1118</v>
      </c>
      <c r="G418" t="s">
        <v>528</v>
      </c>
      <c r="H418" t="s">
        <v>426</v>
      </c>
      <c r="I418" t="s">
        <v>211</v>
      </c>
      <c r="J418" t="s">
        <v>226</v>
      </c>
      <c r="K418" t="s">
        <v>234</v>
      </c>
      <c r="L418" t="s">
        <v>58</v>
      </c>
      <c r="M418">
        <v>2</v>
      </c>
      <c r="O418">
        <v>1.6679999999999999</v>
      </c>
      <c r="R418">
        <v>3.3359999999999999</v>
      </c>
      <c r="W418" t="s">
        <v>74</v>
      </c>
      <c r="X418" t="s">
        <v>386</v>
      </c>
      <c r="Y418" t="s">
        <v>1239</v>
      </c>
    </row>
    <row r="419" spans="1:25" x14ac:dyDescent="0.3">
      <c r="A419">
        <v>356</v>
      </c>
      <c r="B419" s="118">
        <v>45902</v>
      </c>
      <c r="C419">
        <v>9</v>
      </c>
      <c r="D419" t="s">
        <v>159</v>
      </c>
      <c r="E419" t="s">
        <v>1132</v>
      </c>
      <c r="F419" t="s">
        <v>1118</v>
      </c>
      <c r="G419" t="s">
        <v>528</v>
      </c>
      <c r="H419" t="s">
        <v>427</v>
      </c>
      <c r="I419" t="s">
        <v>212</v>
      </c>
      <c r="J419" t="s">
        <v>227</v>
      </c>
      <c r="K419" t="s">
        <v>234</v>
      </c>
      <c r="L419" t="s">
        <v>58</v>
      </c>
      <c r="M419">
        <v>2</v>
      </c>
      <c r="O419">
        <v>1.2023999999999999</v>
      </c>
      <c r="R419">
        <v>2.4047999999999998</v>
      </c>
      <c r="W419" t="s">
        <v>74</v>
      </c>
      <c r="X419" t="s">
        <v>386</v>
      </c>
      <c r="Y419" t="s">
        <v>1240</v>
      </c>
    </row>
    <row r="420" spans="1:25" x14ac:dyDescent="0.3">
      <c r="A420">
        <v>357</v>
      </c>
      <c r="B420" s="118">
        <v>45902</v>
      </c>
      <c r="C420">
        <v>9</v>
      </c>
      <c r="D420" t="s">
        <v>159</v>
      </c>
      <c r="E420" t="s">
        <v>1132</v>
      </c>
      <c r="F420" t="s">
        <v>1118</v>
      </c>
      <c r="G420" t="s">
        <v>528</v>
      </c>
      <c r="H420" t="s">
        <v>433</v>
      </c>
      <c r="I420" t="s">
        <v>218</v>
      </c>
      <c r="J420" t="s">
        <v>232</v>
      </c>
      <c r="K420" t="s">
        <v>234</v>
      </c>
      <c r="L420" t="s">
        <v>58</v>
      </c>
      <c r="M420">
        <v>1</v>
      </c>
      <c r="O420">
        <v>1.4783999999999999</v>
      </c>
      <c r="R420">
        <v>1.4783999999999999</v>
      </c>
      <c r="W420" t="s">
        <v>74</v>
      </c>
      <c r="X420" t="s">
        <v>386</v>
      </c>
      <c r="Y420" t="s">
        <v>1241</v>
      </c>
    </row>
    <row r="421" spans="1:25" x14ac:dyDescent="0.3">
      <c r="A421">
        <v>358</v>
      </c>
      <c r="B421" s="118">
        <v>45902</v>
      </c>
      <c r="C421">
        <v>9</v>
      </c>
      <c r="D421" t="s">
        <v>159</v>
      </c>
      <c r="E421" t="s">
        <v>1132</v>
      </c>
      <c r="F421" t="s">
        <v>1118</v>
      </c>
      <c r="G421" t="s">
        <v>528</v>
      </c>
      <c r="H421" t="s">
        <v>429</v>
      </c>
      <c r="I421" t="s">
        <v>214</v>
      </c>
      <c r="J421" t="s">
        <v>228</v>
      </c>
      <c r="K421" t="s">
        <v>234</v>
      </c>
      <c r="L421" t="s">
        <v>58</v>
      </c>
      <c r="M421">
        <v>2</v>
      </c>
      <c r="O421">
        <v>1.2984</v>
      </c>
      <c r="R421">
        <v>2.5968</v>
      </c>
      <c r="W421" t="s">
        <v>74</v>
      </c>
      <c r="X421" t="s">
        <v>386</v>
      </c>
      <c r="Y421" t="s">
        <v>1242</v>
      </c>
    </row>
    <row r="422" spans="1:25" x14ac:dyDescent="0.3">
      <c r="A422">
        <v>359</v>
      </c>
      <c r="B422" s="118">
        <v>45902</v>
      </c>
      <c r="C422">
        <v>9</v>
      </c>
      <c r="D422" t="s">
        <v>159</v>
      </c>
      <c r="E422" t="s">
        <v>1132</v>
      </c>
      <c r="F422" t="s">
        <v>1118</v>
      </c>
      <c r="G422" t="s">
        <v>528</v>
      </c>
      <c r="H422" t="s">
        <v>430</v>
      </c>
      <c r="I422" t="s">
        <v>215</v>
      </c>
      <c r="J422" t="s">
        <v>229</v>
      </c>
      <c r="K422" t="s">
        <v>234</v>
      </c>
      <c r="L422" t="s">
        <v>58</v>
      </c>
      <c r="M422">
        <v>1</v>
      </c>
      <c r="O422">
        <v>1.0104</v>
      </c>
      <c r="R422">
        <v>1.0104</v>
      </c>
      <c r="W422" t="s">
        <v>74</v>
      </c>
      <c r="X422" t="s">
        <v>386</v>
      </c>
      <c r="Y422" t="s">
        <v>1243</v>
      </c>
    </row>
    <row r="423" spans="1:25" x14ac:dyDescent="0.3">
      <c r="A423">
        <v>360</v>
      </c>
      <c r="B423" s="118">
        <v>45902</v>
      </c>
      <c r="C423">
        <v>9</v>
      </c>
      <c r="D423" t="s">
        <v>159</v>
      </c>
      <c r="E423" t="s">
        <v>1132</v>
      </c>
      <c r="F423" t="s">
        <v>1118</v>
      </c>
      <c r="G423" t="s">
        <v>528</v>
      </c>
      <c r="H423" t="s">
        <v>435</v>
      </c>
      <c r="I423" t="s">
        <v>219</v>
      </c>
      <c r="J423" t="s">
        <v>233</v>
      </c>
      <c r="K423" t="s">
        <v>234</v>
      </c>
      <c r="L423" t="s">
        <v>58</v>
      </c>
      <c r="M423">
        <v>1</v>
      </c>
      <c r="O423">
        <v>1.0920000000000001</v>
      </c>
      <c r="R423">
        <v>1.0920000000000001</v>
      </c>
      <c r="W423" t="s">
        <v>74</v>
      </c>
      <c r="X423" t="s">
        <v>386</v>
      </c>
      <c r="Y423" t="s">
        <v>1244</v>
      </c>
    </row>
    <row r="424" spans="1:25" x14ac:dyDescent="0.3">
      <c r="A424">
        <v>361</v>
      </c>
      <c r="B424" s="118">
        <v>45902</v>
      </c>
      <c r="C424">
        <v>9</v>
      </c>
      <c r="D424" t="s">
        <v>159</v>
      </c>
      <c r="E424" t="s">
        <v>1132</v>
      </c>
      <c r="F424" t="s">
        <v>1118</v>
      </c>
      <c r="G424" t="s">
        <v>528</v>
      </c>
      <c r="H424" t="s">
        <v>436</v>
      </c>
      <c r="I424" t="s">
        <v>220</v>
      </c>
      <c r="J424" t="s">
        <v>224</v>
      </c>
      <c r="K424" t="s">
        <v>234</v>
      </c>
      <c r="L424" t="s">
        <v>58</v>
      </c>
      <c r="M424">
        <v>2</v>
      </c>
      <c r="O424">
        <v>1.3824000000000001</v>
      </c>
      <c r="R424">
        <v>2.7648000000000001</v>
      </c>
      <c r="W424" t="s">
        <v>74</v>
      </c>
      <c r="X424" t="s">
        <v>386</v>
      </c>
      <c r="Y424" t="s">
        <v>1245</v>
      </c>
    </row>
    <row r="425" spans="1:25" x14ac:dyDescent="0.3">
      <c r="A425">
        <v>362</v>
      </c>
      <c r="B425" s="118">
        <v>45902</v>
      </c>
      <c r="C425">
        <v>9</v>
      </c>
      <c r="D425" t="s">
        <v>159</v>
      </c>
      <c r="E425" t="s">
        <v>1132</v>
      </c>
      <c r="F425" t="s">
        <v>1118</v>
      </c>
      <c r="G425" t="s">
        <v>528</v>
      </c>
      <c r="H425" t="s">
        <v>437</v>
      </c>
      <c r="I425" t="s">
        <v>221</v>
      </c>
      <c r="J425" t="s">
        <v>225</v>
      </c>
      <c r="K425" t="s">
        <v>234</v>
      </c>
      <c r="L425" t="s">
        <v>58</v>
      </c>
      <c r="M425">
        <v>2</v>
      </c>
      <c r="O425">
        <v>1.9079999999999999</v>
      </c>
      <c r="R425">
        <v>3.8159999999999998</v>
      </c>
      <c r="W425" t="s">
        <v>74</v>
      </c>
      <c r="X425" t="s">
        <v>386</v>
      </c>
      <c r="Y425" t="s">
        <v>1246</v>
      </c>
    </row>
    <row r="426" spans="1:25" x14ac:dyDescent="0.3">
      <c r="A426">
        <v>363</v>
      </c>
      <c r="B426" s="118">
        <v>45902</v>
      </c>
      <c r="C426">
        <v>9</v>
      </c>
      <c r="D426" t="s">
        <v>159</v>
      </c>
      <c r="E426" t="s">
        <v>1132</v>
      </c>
      <c r="F426" t="s">
        <v>1118</v>
      </c>
      <c r="G426" t="s">
        <v>528</v>
      </c>
      <c r="H426" t="s">
        <v>439</v>
      </c>
      <c r="I426" t="s">
        <v>223</v>
      </c>
      <c r="J426" t="s">
        <v>345</v>
      </c>
      <c r="K426" t="s">
        <v>234</v>
      </c>
      <c r="L426" t="s">
        <v>58</v>
      </c>
      <c r="M426">
        <v>1</v>
      </c>
      <c r="O426">
        <v>1.68</v>
      </c>
      <c r="R426">
        <v>1.68</v>
      </c>
      <c r="W426" t="s">
        <v>74</v>
      </c>
      <c r="X426" t="s">
        <v>386</v>
      </c>
      <c r="Y426" t="s">
        <v>1247</v>
      </c>
    </row>
    <row r="427" spans="1:25" x14ac:dyDescent="0.3">
      <c r="A427">
        <v>364</v>
      </c>
      <c r="B427" s="118">
        <v>45902</v>
      </c>
      <c r="C427">
        <v>9</v>
      </c>
      <c r="D427" t="s">
        <v>159</v>
      </c>
      <c r="E427" t="s">
        <v>1132</v>
      </c>
      <c r="F427" t="s">
        <v>1118</v>
      </c>
      <c r="G427" t="s">
        <v>528</v>
      </c>
      <c r="H427" t="s">
        <v>640</v>
      </c>
      <c r="I427" t="s">
        <v>633</v>
      </c>
      <c r="J427" t="s">
        <v>642</v>
      </c>
      <c r="K427" t="s">
        <v>234</v>
      </c>
      <c r="L427" t="s">
        <v>58</v>
      </c>
      <c r="M427">
        <v>1</v>
      </c>
      <c r="O427">
        <v>1.6</v>
      </c>
      <c r="R427">
        <v>1.6</v>
      </c>
      <c r="W427" t="s">
        <v>74</v>
      </c>
      <c r="X427" t="s">
        <v>386</v>
      </c>
      <c r="Y427" t="s">
        <v>1248</v>
      </c>
    </row>
    <row r="428" spans="1:25" x14ac:dyDescent="0.3">
      <c r="A428">
        <v>365</v>
      </c>
      <c r="B428" s="118">
        <v>45902</v>
      </c>
      <c r="C428">
        <v>9</v>
      </c>
      <c r="D428" t="s">
        <v>159</v>
      </c>
      <c r="E428" t="s">
        <v>1132</v>
      </c>
      <c r="F428" t="s">
        <v>1118</v>
      </c>
      <c r="G428" t="s">
        <v>528</v>
      </c>
      <c r="H428" t="s">
        <v>641</v>
      </c>
      <c r="I428" t="s">
        <v>634</v>
      </c>
      <c r="J428" t="s">
        <v>635</v>
      </c>
      <c r="K428" t="s">
        <v>234</v>
      </c>
      <c r="L428" t="s">
        <v>58</v>
      </c>
      <c r="M428">
        <v>1</v>
      </c>
      <c r="O428">
        <v>1.6</v>
      </c>
      <c r="R428">
        <v>1.6</v>
      </c>
      <c r="W428" t="s">
        <v>74</v>
      </c>
      <c r="X428" t="s">
        <v>386</v>
      </c>
      <c r="Y428" t="s">
        <v>1249</v>
      </c>
    </row>
    <row r="429" spans="1:25" x14ac:dyDescent="0.3">
      <c r="A429">
        <v>366</v>
      </c>
      <c r="B429" s="118">
        <v>45902</v>
      </c>
      <c r="C429">
        <v>9</v>
      </c>
      <c r="D429" t="s">
        <v>159</v>
      </c>
      <c r="E429" t="s">
        <v>1127</v>
      </c>
      <c r="F429" t="s">
        <v>1119</v>
      </c>
      <c r="G429" t="s">
        <v>578</v>
      </c>
      <c r="H429" t="s">
        <v>610</v>
      </c>
      <c r="I429" t="s">
        <v>602</v>
      </c>
      <c r="J429" t="s">
        <v>606</v>
      </c>
      <c r="K429" t="s">
        <v>614</v>
      </c>
      <c r="L429" t="s">
        <v>58</v>
      </c>
      <c r="M429">
        <v>1</v>
      </c>
      <c r="O429">
        <v>1.5</v>
      </c>
      <c r="R429">
        <v>1.5</v>
      </c>
      <c r="W429" t="s">
        <v>74</v>
      </c>
      <c r="X429" t="s">
        <v>389</v>
      </c>
      <c r="Y429" t="s">
        <v>1250</v>
      </c>
    </row>
    <row r="430" spans="1:25" x14ac:dyDescent="0.3">
      <c r="A430">
        <v>367</v>
      </c>
      <c r="B430" s="118">
        <v>45902</v>
      </c>
      <c r="C430">
        <v>9</v>
      </c>
      <c r="D430" t="s">
        <v>159</v>
      </c>
      <c r="E430" t="s">
        <v>1127</v>
      </c>
      <c r="F430" t="s">
        <v>1119</v>
      </c>
      <c r="G430" t="s">
        <v>578</v>
      </c>
      <c r="H430" t="s">
        <v>611</v>
      </c>
      <c r="I430" t="s">
        <v>603</v>
      </c>
      <c r="J430" t="s">
        <v>607</v>
      </c>
      <c r="K430" t="s">
        <v>614</v>
      </c>
      <c r="L430" t="s">
        <v>58</v>
      </c>
      <c r="M430">
        <v>1</v>
      </c>
      <c r="O430">
        <v>1.5</v>
      </c>
      <c r="R430">
        <v>1.5</v>
      </c>
      <c r="W430" t="s">
        <v>74</v>
      </c>
      <c r="X430" t="s">
        <v>389</v>
      </c>
      <c r="Y430" t="s">
        <v>1251</v>
      </c>
    </row>
    <row r="431" spans="1:25" x14ac:dyDescent="0.3">
      <c r="A431">
        <v>368</v>
      </c>
      <c r="B431" s="118">
        <v>45902</v>
      </c>
      <c r="C431">
        <v>9</v>
      </c>
      <c r="D431" t="s">
        <v>159</v>
      </c>
      <c r="E431" t="s">
        <v>1127</v>
      </c>
      <c r="F431" t="s">
        <v>1119</v>
      </c>
      <c r="G431" t="s">
        <v>578</v>
      </c>
      <c r="H431" t="s">
        <v>612</v>
      </c>
      <c r="I431" t="s">
        <v>604</v>
      </c>
      <c r="J431" t="s">
        <v>608</v>
      </c>
      <c r="K431" t="s">
        <v>614</v>
      </c>
      <c r="L431" t="s">
        <v>58</v>
      </c>
      <c r="M431">
        <v>1</v>
      </c>
      <c r="O431">
        <v>1.5</v>
      </c>
      <c r="R431">
        <v>1.5</v>
      </c>
      <c r="W431" t="s">
        <v>74</v>
      </c>
      <c r="X431" t="s">
        <v>389</v>
      </c>
      <c r="Y431" t="s">
        <v>1252</v>
      </c>
    </row>
    <row r="432" spans="1:25" x14ac:dyDescent="0.3">
      <c r="A432">
        <v>369</v>
      </c>
      <c r="B432" s="118">
        <v>45902</v>
      </c>
      <c r="C432">
        <v>9</v>
      </c>
      <c r="D432" t="s">
        <v>159</v>
      </c>
      <c r="E432" t="s">
        <v>1127</v>
      </c>
      <c r="F432" t="s">
        <v>1119</v>
      </c>
      <c r="G432" t="s">
        <v>578</v>
      </c>
      <c r="H432" t="s">
        <v>613</v>
      </c>
      <c r="I432" t="s">
        <v>605</v>
      </c>
      <c r="J432" t="s">
        <v>609</v>
      </c>
      <c r="K432" t="s">
        <v>614</v>
      </c>
      <c r="L432" t="s">
        <v>58</v>
      </c>
      <c r="M432">
        <v>1</v>
      </c>
      <c r="O432">
        <v>1.5</v>
      </c>
      <c r="R432">
        <v>1.5</v>
      </c>
      <c r="W432" t="s">
        <v>74</v>
      </c>
      <c r="X432" t="s">
        <v>389</v>
      </c>
      <c r="Y432" t="s">
        <v>1253</v>
      </c>
    </row>
    <row r="433" spans="1:25" x14ac:dyDescent="0.3">
      <c r="A433">
        <v>370</v>
      </c>
      <c r="B433" s="118">
        <v>45902</v>
      </c>
      <c r="C433">
        <v>9</v>
      </c>
      <c r="D433" t="s">
        <v>159</v>
      </c>
      <c r="E433" t="s">
        <v>1127</v>
      </c>
      <c r="F433" t="s">
        <v>1119</v>
      </c>
      <c r="G433" t="s">
        <v>578</v>
      </c>
      <c r="H433" t="s">
        <v>631</v>
      </c>
      <c r="I433" t="s">
        <v>615</v>
      </c>
      <c r="J433" t="s">
        <v>619</v>
      </c>
      <c r="K433" t="s">
        <v>638</v>
      </c>
      <c r="L433" t="s">
        <v>637</v>
      </c>
      <c r="M433">
        <v>1</v>
      </c>
      <c r="O433">
        <v>1.21</v>
      </c>
      <c r="R433">
        <v>1.21</v>
      </c>
      <c r="W433" t="s">
        <v>74</v>
      </c>
      <c r="X433" t="s">
        <v>636</v>
      </c>
      <c r="Y433" t="s">
        <v>1254</v>
      </c>
    </row>
    <row r="434" spans="1:25" x14ac:dyDescent="0.3">
      <c r="A434">
        <v>371</v>
      </c>
      <c r="B434" s="118">
        <v>45902</v>
      </c>
      <c r="C434">
        <v>9</v>
      </c>
      <c r="D434" t="s">
        <v>159</v>
      </c>
      <c r="E434" t="s">
        <v>1127</v>
      </c>
      <c r="F434" t="s">
        <v>1119</v>
      </c>
      <c r="G434" t="s">
        <v>578</v>
      </c>
      <c r="H434" t="s">
        <v>632</v>
      </c>
      <c r="I434" t="s">
        <v>616</v>
      </c>
      <c r="J434" t="s">
        <v>622</v>
      </c>
      <c r="K434" t="s">
        <v>639</v>
      </c>
      <c r="L434" t="s">
        <v>637</v>
      </c>
      <c r="M434">
        <v>1</v>
      </c>
      <c r="O434">
        <v>1.21</v>
      </c>
      <c r="R434">
        <v>1.21</v>
      </c>
      <c r="W434" t="s">
        <v>74</v>
      </c>
      <c r="X434" t="s">
        <v>636</v>
      </c>
      <c r="Y434" t="s">
        <v>1255</v>
      </c>
    </row>
    <row r="435" spans="1:25" x14ac:dyDescent="0.3">
      <c r="A435">
        <v>372</v>
      </c>
      <c r="B435" s="118">
        <v>45902</v>
      </c>
      <c r="C435">
        <v>9</v>
      </c>
      <c r="D435" t="s">
        <v>159</v>
      </c>
      <c r="E435" t="s">
        <v>1133</v>
      </c>
      <c r="F435" t="s">
        <v>1120</v>
      </c>
      <c r="G435" t="s">
        <v>578</v>
      </c>
      <c r="H435" t="s">
        <v>426</v>
      </c>
      <c r="I435" t="s">
        <v>211</v>
      </c>
      <c r="J435" t="s">
        <v>226</v>
      </c>
      <c r="K435" t="s">
        <v>234</v>
      </c>
      <c r="L435" t="s">
        <v>58</v>
      </c>
      <c r="M435">
        <v>2</v>
      </c>
      <c r="O435">
        <v>1.6679999999999999</v>
      </c>
      <c r="R435">
        <v>3.3359999999999999</v>
      </c>
      <c r="W435" t="s">
        <v>74</v>
      </c>
      <c r="X435" t="s">
        <v>386</v>
      </c>
      <c r="Y435" t="s">
        <v>1256</v>
      </c>
    </row>
    <row r="436" spans="1:25" x14ac:dyDescent="0.3">
      <c r="A436">
        <v>373</v>
      </c>
      <c r="B436" s="118">
        <v>45902</v>
      </c>
      <c r="C436">
        <v>9</v>
      </c>
      <c r="D436" t="s">
        <v>159</v>
      </c>
      <c r="E436" t="s">
        <v>1133</v>
      </c>
      <c r="F436" t="s">
        <v>1120</v>
      </c>
      <c r="G436" t="s">
        <v>578</v>
      </c>
      <c r="H436" t="s">
        <v>427</v>
      </c>
      <c r="I436" t="s">
        <v>212</v>
      </c>
      <c r="J436" t="s">
        <v>227</v>
      </c>
      <c r="K436" t="s">
        <v>234</v>
      </c>
      <c r="L436" t="s">
        <v>58</v>
      </c>
      <c r="M436">
        <v>1</v>
      </c>
      <c r="O436">
        <v>1.2023999999999999</v>
      </c>
      <c r="R436">
        <v>1.2023999999999999</v>
      </c>
      <c r="W436" t="s">
        <v>74</v>
      </c>
      <c r="X436" t="s">
        <v>386</v>
      </c>
      <c r="Y436" t="s">
        <v>1257</v>
      </c>
    </row>
    <row r="437" spans="1:25" x14ac:dyDescent="0.3">
      <c r="A437">
        <v>374</v>
      </c>
      <c r="B437" s="118">
        <v>45902</v>
      </c>
      <c r="C437">
        <v>9</v>
      </c>
      <c r="D437" t="s">
        <v>159</v>
      </c>
      <c r="E437" t="s">
        <v>1133</v>
      </c>
      <c r="F437" t="s">
        <v>1120</v>
      </c>
      <c r="G437" t="s">
        <v>578</v>
      </c>
      <c r="H437" t="s">
        <v>433</v>
      </c>
      <c r="I437" t="s">
        <v>218</v>
      </c>
      <c r="J437" t="s">
        <v>232</v>
      </c>
      <c r="K437" t="s">
        <v>234</v>
      </c>
      <c r="L437" t="s">
        <v>58</v>
      </c>
      <c r="M437">
        <v>1</v>
      </c>
      <c r="O437">
        <v>1.4783999999999999</v>
      </c>
      <c r="R437">
        <v>1.4783999999999999</v>
      </c>
      <c r="W437" t="s">
        <v>74</v>
      </c>
      <c r="X437" t="s">
        <v>386</v>
      </c>
      <c r="Y437" t="s">
        <v>1258</v>
      </c>
    </row>
    <row r="438" spans="1:25" x14ac:dyDescent="0.3">
      <c r="A438">
        <v>375</v>
      </c>
      <c r="B438" s="118">
        <v>45902</v>
      </c>
      <c r="C438">
        <v>9</v>
      </c>
      <c r="D438" t="s">
        <v>159</v>
      </c>
      <c r="E438" t="s">
        <v>1133</v>
      </c>
      <c r="F438" t="s">
        <v>1120</v>
      </c>
      <c r="G438" t="s">
        <v>578</v>
      </c>
      <c r="H438" t="s">
        <v>429</v>
      </c>
      <c r="I438" t="s">
        <v>214</v>
      </c>
      <c r="J438" t="s">
        <v>228</v>
      </c>
      <c r="K438" t="s">
        <v>234</v>
      </c>
      <c r="L438" t="s">
        <v>58</v>
      </c>
      <c r="M438">
        <v>1</v>
      </c>
      <c r="O438">
        <v>1.2984</v>
      </c>
      <c r="R438">
        <v>1.2984</v>
      </c>
      <c r="W438" t="s">
        <v>74</v>
      </c>
      <c r="X438" t="s">
        <v>386</v>
      </c>
      <c r="Y438" t="s">
        <v>1259</v>
      </c>
    </row>
    <row r="439" spans="1:25" x14ac:dyDescent="0.3">
      <c r="A439">
        <v>376</v>
      </c>
      <c r="B439" s="118">
        <v>45902</v>
      </c>
      <c r="C439">
        <v>9</v>
      </c>
      <c r="D439" t="s">
        <v>159</v>
      </c>
      <c r="E439" t="s">
        <v>1133</v>
      </c>
      <c r="F439" t="s">
        <v>1120</v>
      </c>
      <c r="G439" t="s">
        <v>578</v>
      </c>
      <c r="H439" t="s">
        <v>430</v>
      </c>
      <c r="I439" t="s">
        <v>215</v>
      </c>
      <c r="J439" t="s">
        <v>229</v>
      </c>
      <c r="K439" t="s">
        <v>234</v>
      </c>
      <c r="L439" t="s">
        <v>58</v>
      </c>
      <c r="M439">
        <v>1</v>
      </c>
      <c r="O439">
        <v>1.0104</v>
      </c>
      <c r="R439">
        <v>1.0104</v>
      </c>
      <c r="W439" t="s">
        <v>74</v>
      </c>
      <c r="X439" t="s">
        <v>386</v>
      </c>
      <c r="Y439" t="s">
        <v>1260</v>
      </c>
    </row>
    <row r="440" spans="1:25" x14ac:dyDescent="0.3">
      <c r="A440">
        <v>377</v>
      </c>
      <c r="B440" s="118">
        <v>45902</v>
      </c>
      <c r="C440">
        <v>9</v>
      </c>
      <c r="D440" t="s">
        <v>159</v>
      </c>
      <c r="E440" t="s">
        <v>1133</v>
      </c>
      <c r="F440" t="s">
        <v>1120</v>
      </c>
      <c r="G440" t="s">
        <v>578</v>
      </c>
      <c r="H440" t="s">
        <v>435</v>
      </c>
      <c r="I440" t="s">
        <v>219</v>
      </c>
      <c r="J440" t="s">
        <v>233</v>
      </c>
      <c r="K440" t="s">
        <v>234</v>
      </c>
      <c r="L440" t="s">
        <v>58</v>
      </c>
      <c r="M440">
        <v>1</v>
      </c>
      <c r="O440">
        <v>1.0920000000000001</v>
      </c>
      <c r="R440">
        <v>1.0920000000000001</v>
      </c>
      <c r="W440" t="s">
        <v>74</v>
      </c>
      <c r="X440" t="s">
        <v>386</v>
      </c>
      <c r="Y440" t="s">
        <v>1261</v>
      </c>
    </row>
    <row r="441" spans="1:25" x14ac:dyDescent="0.3">
      <c r="A441">
        <v>378</v>
      </c>
      <c r="B441" s="118">
        <v>45902</v>
      </c>
      <c r="C441">
        <v>9</v>
      </c>
      <c r="D441" t="s">
        <v>159</v>
      </c>
      <c r="E441" t="s">
        <v>1133</v>
      </c>
      <c r="F441" t="s">
        <v>1120</v>
      </c>
      <c r="G441" t="s">
        <v>578</v>
      </c>
      <c r="H441" t="s">
        <v>436</v>
      </c>
      <c r="I441" t="s">
        <v>220</v>
      </c>
      <c r="J441" t="s">
        <v>224</v>
      </c>
      <c r="K441" t="s">
        <v>234</v>
      </c>
      <c r="L441" t="s">
        <v>58</v>
      </c>
      <c r="M441">
        <v>1</v>
      </c>
      <c r="O441">
        <v>1.3824000000000001</v>
      </c>
      <c r="R441">
        <v>1.3824000000000001</v>
      </c>
      <c r="W441" t="s">
        <v>74</v>
      </c>
      <c r="X441" t="s">
        <v>386</v>
      </c>
      <c r="Y441" t="s">
        <v>1262</v>
      </c>
    </row>
    <row r="442" spans="1:25" x14ac:dyDescent="0.3">
      <c r="A442">
        <v>379</v>
      </c>
      <c r="B442" s="118">
        <v>45902</v>
      </c>
      <c r="C442">
        <v>9</v>
      </c>
      <c r="D442" t="s">
        <v>159</v>
      </c>
      <c r="E442" t="s">
        <v>1133</v>
      </c>
      <c r="F442" t="s">
        <v>1120</v>
      </c>
      <c r="G442" t="s">
        <v>578</v>
      </c>
      <c r="H442" t="s">
        <v>437</v>
      </c>
      <c r="I442" t="s">
        <v>221</v>
      </c>
      <c r="J442" t="s">
        <v>225</v>
      </c>
      <c r="K442" t="s">
        <v>234</v>
      </c>
      <c r="L442" t="s">
        <v>58</v>
      </c>
      <c r="M442">
        <v>2</v>
      </c>
      <c r="O442">
        <v>1.9079999999999999</v>
      </c>
      <c r="R442">
        <v>3.8159999999999998</v>
      </c>
      <c r="W442" t="s">
        <v>74</v>
      </c>
      <c r="X442" t="s">
        <v>386</v>
      </c>
      <c r="Y442" t="s">
        <v>1263</v>
      </c>
    </row>
    <row r="443" spans="1:25" x14ac:dyDescent="0.3">
      <c r="A443">
        <v>380</v>
      </c>
      <c r="B443" s="118">
        <v>45902</v>
      </c>
      <c r="C443">
        <v>9</v>
      </c>
      <c r="D443" t="s">
        <v>159</v>
      </c>
      <c r="E443" t="s">
        <v>1133</v>
      </c>
      <c r="F443" t="s">
        <v>1120</v>
      </c>
      <c r="G443" t="s">
        <v>578</v>
      </c>
      <c r="H443" t="s">
        <v>439</v>
      </c>
      <c r="I443" t="s">
        <v>223</v>
      </c>
      <c r="J443" t="s">
        <v>345</v>
      </c>
      <c r="K443" t="s">
        <v>234</v>
      </c>
      <c r="L443" t="s">
        <v>58</v>
      </c>
      <c r="M443">
        <v>1</v>
      </c>
      <c r="O443">
        <v>1.68</v>
      </c>
      <c r="R443">
        <v>1.68</v>
      </c>
      <c r="W443" t="s">
        <v>74</v>
      </c>
      <c r="X443" t="s">
        <v>386</v>
      </c>
      <c r="Y443" t="s">
        <v>1264</v>
      </c>
    </row>
    <row r="444" spans="1:25" x14ac:dyDescent="0.3">
      <c r="A444">
        <v>381</v>
      </c>
      <c r="B444" s="118">
        <v>45902</v>
      </c>
      <c r="C444">
        <v>9</v>
      </c>
      <c r="D444" t="s">
        <v>159</v>
      </c>
      <c r="E444" t="s">
        <v>1133</v>
      </c>
      <c r="F444" t="s">
        <v>1120</v>
      </c>
      <c r="G444" t="s">
        <v>578</v>
      </c>
      <c r="H444" t="s">
        <v>640</v>
      </c>
      <c r="I444" t="s">
        <v>633</v>
      </c>
      <c r="J444" t="s">
        <v>642</v>
      </c>
      <c r="K444" t="s">
        <v>234</v>
      </c>
      <c r="L444" t="s">
        <v>58</v>
      </c>
      <c r="M444">
        <v>1</v>
      </c>
      <c r="O444">
        <v>1.6</v>
      </c>
      <c r="R444">
        <v>1.6</v>
      </c>
      <c r="W444" t="s">
        <v>74</v>
      </c>
      <c r="X444" t="s">
        <v>386</v>
      </c>
      <c r="Y444" t="s">
        <v>1265</v>
      </c>
    </row>
    <row r="445" spans="1:25" x14ac:dyDescent="0.3">
      <c r="A445">
        <v>382</v>
      </c>
      <c r="B445" s="118">
        <v>45902</v>
      </c>
      <c r="C445">
        <v>9</v>
      </c>
      <c r="D445" t="s">
        <v>159</v>
      </c>
      <c r="E445" t="s">
        <v>1133</v>
      </c>
      <c r="F445" t="s">
        <v>1120</v>
      </c>
      <c r="G445" t="s">
        <v>578</v>
      </c>
      <c r="H445" t="s">
        <v>641</v>
      </c>
      <c r="I445" t="s">
        <v>634</v>
      </c>
      <c r="J445" t="s">
        <v>635</v>
      </c>
      <c r="K445" t="s">
        <v>234</v>
      </c>
      <c r="L445" t="s">
        <v>58</v>
      </c>
      <c r="M445">
        <v>1</v>
      </c>
      <c r="O445">
        <v>1.6</v>
      </c>
      <c r="R445">
        <v>1.6</v>
      </c>
      <c r="W445" t="s">
        <v>74</v>
      </c>
      <c r="X445" t="s">
        <v>386</v>
      </c>
      <c r="Y445" t="s">
        <v>1266</v>
      </c>
    </row>
    <row r="446" spans="1:25" x14ac:dyDescent="0.3">
      <c r="A446">
        <v>383</v>
      </c>
      <c r="B446" s="118">
        <v>45902</v>
      </c>
      <c r="C446">
        <v>9</v>
      </c>
      <c r="D446" t="s">
        <v>159</v>
      </c>
      <c r="E446" t="s">
        <v>1133</v>
      </c>
      <c r="F446" t="s">
        <v>1120</v>
      </c>
      <c r="G446" t="s">
        <v>578</v>
      </c>
      <c r="H446" t="s">
        <v>490</v>
      </c>
      <c r="I446" t="s">
        <v>65</v>
      </c>
      <c r="J446" t="s">
        <v>322</v>
      </c>
      <c r="K446" t="s">
        <v>33</v>
      </c>
      <c r="L446" t="s">
        <v>33</v>
      </c>
      <c r="M446">
        <v>1</v>
      </c>
      <c r="O446">
        <v>3.36</v>
      </c>
      <c r="R446">
        <v>3.36</v>
      </c>
      <c r="W446" t="s">
        <v>74</v>
      </c>
      <c r="X446" t="s">
        <v>77</v>
      </c>
      <c r="Y446" t="s">
        <v>1267</v>
      </c>
    </row>
    <row r="447" spans="1:25" x14ac:dyDescent="0.3">
      <c r="A447">
        <v>384</v>
      </c>
      <c r="B447" s="118">
        <v>45902</v>
      </c>
      <c r="C447">
        <v>9</v>
      </c>
      <c r="D447" t="s">
        <v>159</v>
      </c>
      <c r="E447" t="s">
        <v>1133</v>
      </c>
      <c r="F447" t="s">
        <v>1120</v>
      </c>
      <c r="G447" t="s">
        <v>578</v>
      </c>
      <c r="H447" t="s">
        <v>475</v>
      </c>
      <c r="I447" t="s">
        <v>62</v>
      </c>
      <c r="J447" t="s">
        <v>324</v>
      </c>
      <c r="K447" t="s">
        <v>326</v>
      </c>
      <c r="L447" t="s">
        <v>33</v>
      </c>
      <c r="M447">
        <v>50</v>
      </c>
      <c r="O447">
        <v>1.2</v>
      </c>
      <c r="R447">
        <v>60</v>
      </c>
      <c r="W447" t="s">
        <v>74</v>
      </c>
      <c r="X447" t="s">
        <v>78</v>
      </c>
      <c r="Y447" t="s">
        <v>1268</v>
      </c>
    </row>
    <row r="448" spans="1:25" x14ac:dyDescent="0.3">
      <c r="A448">
        <v>385</v>
      </c>
      <c r="B448" s="118">
        <v>45902</v>
      </c>
      <c r="C448">
        <v>9</v>
      </c>
      <c r="D448" t="s">
        <v>159</v>
      </c>
      <c r="E448" t="s">
        <v>1115</v>
      </c>
      <c r="F448" t="s">
        <v>1122</v>
      </c>
      <c r="G448" t="s">
        <v>663</v>
      </c>
      <c r="H448" t="s">
        <v>610</v>
      </c>
      <c r="I448" t="s">
        <v>602</v>
      </c>
      <c r="J448" t="s">
        <v>606</v>
      </c>
      <c r="K448" t="s">
        <v>614</v>
      </c>
      <c r="L448" t="s">
        <v>58</v>
      </c>
      <c r="M448">
        <v>1</v>
      </c>
      <c r="O448">
        <v>1.5</v>
      </c>
      <c r="R448">
        <v>1.5</v>
      </c>
      <c r="W448" t="s">
        <v>74</v>
      </c>
      <c r="X448" t="s">
        <v>389</v>
      </c>
      <c r="Y448" t="s">
        <v>1269</v>
      </c>
    </row>
    <row r="449" spans="1:25" x14ac:dyDescent="0.3">
      <c r="A449">
        <v>386</v>
      </c>
      <c r="B449" s="118">
        <v>45902</v>
      </c>
      <c r="C449">
        <v>9</v>
      </c>
      <c r="D449" t="s">
        <v>159</v>
      </c>
      <c r="E449" t="s">
        <v>1115</v>
      </c>
      <c r="F449" t="s">
        <v>1122</v>
      </c>
      <c r="G449" t="s">
        <v>663</v>
      </c>
      <c r="H449" t="s">
        <v>611</v>
      </c>
      <c r="I449" t="s">
        <v>603</v>
      </c>
      <c r="J449" t="s">
        <v>607</v>
      </c>
      <c r="K449" t="s">
        <v>614</v>
      </c>
      <c r="L449" t="s">
        <v>58</v>
      </c>
      <c r="M449">
        <v>1</v>
      </c>
      <c r="O449">
        <v>1.5</v>
      </c>
      <c r="R449">
        <v>1.5</v>
      </c>
      <c r="W449" t="s">
        <v>74</v>
      </c>
      <c r="X449" t="s">
        <v>389</v>
      </c>
      <c r="Y449" t="s">
        <v>1270</v>
      </c>
    </row>
    <row r="450" spans="1:25" x14ac:dyDescent="0.3">
      <c r="A450">
        <v>387</v>
      </c>
      <c r="B450" s="118">
        <v>45902</v>
      </c>
      <c r="C450">
        <v>9</v>
      </c>
      <c r="D450" t="s">
        <v>159</v>
      </c>
      <c r="E450" t="s">
        <v>1115</v>
      </c>
      <c r="F450" t="s">
        <v>1122</v>
      </c>
      <c r="G450" t="s">
        <v>663</v>
      </c>
      <c r="H450" t="s">
        <v>612</v>
      </c>
      <c r="I450" t="s">
        <v>604</v>
      </c>
      <c r="J450" t="s">
        <v>608</v>
      </c>
      <c r="K450" t="s">
        <v>614</v>
      </c>
      <c r="L450" t="s">
        <v>58</v>
      </c>
      <c r="M450">
        <v>1</v>
      </c>
      <c r="O450">
        <v>1.5</v>
      </c>
      <c r="R450">
        <v>1.5</v>
      </c>
      <c r="W450" t="s">
        <v>74</v>
      </c>
      <c r="X450" t="s">
        <v>389</v>
      </c>
      <c r="Y450" t="s">
        <v>1271</v>
      </c>
    </row>
    <row r="451" spans="1:25" x14ac:dyDescent="0.3">
      <c r="A451">
        <v>388</v>
      </c>
      <c r="B451" s="118">
        <v>45902</v>
      </c>
      <c r="C451">
        <v>9</v>
      </c>
      <c r="D451" t="s">
        <v>159</v>
      </c>
      <c r="E451" t="s">
        <v>1115</v>
      </c>
      <c r="F451" t="s">
        <v>1122</v>
      </c>
      <c r="G451" t="s">
        <v>663</v>
      </c>
      <c r="H451" t="s">
        <v>613</v>
      </c>
      <c r="I451" t="s">
        <v>605</v>
      </c>
      <c r="J451" t="s">
        <v>609</v>
      </c>
      <c r="K451" t="s">
        <v>614</v>
      </c>
      <c r="L451" t="s">
        <v>58</v>
      </c>
      <c r="M451">
        <v>1</v>
      </c>
      <c r="O451">
        <v>1.5</v>
      </c>
      <c r="R451">
        <v>1.5</v>
      </c>
      <c r="W451" t="s">
        <v>74</v>
      </c>
      <c r="X451" t="s">
        <v>389</v>
      </c>
      <c r="Y451" t="s">
        <v>1272</v>
      </c>
    </row>
    <row r="452" spans="1:25" x14ac:dyDescent="0.3">
      <c r="A452">
        <v>389</v>
      </c>
      <c r="B452" s="118">
        <v>45902</v>
      </c>
      <c r="C452">
        <v>9</v>
      </c>
      <c r="D452" t="s">
        <v>159</v>
      </c>
      <c r="E452" t="s">
        <v>1115</v>
      </c>
      <c r="F452" t="s">
        <v>1122</v>
      </c>
      <c r="G452" t="s">
        <v>663</v>
      </c>
      <c r="H452" t="s">
        <v>586</v>
      </c>
      <c r="I452" t="s">
        <v>583</v>
      </c>
      <c r="J452" t="s">
        <v>589</v>
      </c>
      <c r="K452" t="s">
        <v>234</v>
      </c>
      <c r="L452" t="s">
        <v>58</v>
      </c>
      <c r="M452">
        <v>1</v>
      </c>
      <c r="O452">
        <v>2.2000000000000002</v>
      </c>
      <c r="R452">
        <v>2.2000000000000002</v>
      </c>
      <c r="W452" t="s">
        <v>74</v>
      </c>
      <c r="X452" t="s">
        <v>643</v>
      </c>
      <c r="Y452" t="s">
        <v>1273</v>
      </c>
    </row>
    <row r="453" spans="1:25" x14ac:dyDescent="0.3">
      <c r="A453">
        <v>390</v>
      </c>
      <c r="B453" s="118">
        <v>45902</v>
      </c>
      <c r="C453">
        <v>9</v>
      </c>
      <c r="D453" t="s">
        <v>159</v>
      </c>
      <c r="E453" t="s">
        <v>1115</v>
      </c>
      <c r="F453" t="s">
        <v>1122</v>
      </c>
      <c r="G453" t="s">
        <v>663</v>
      </c>
      <c r="H453" t="s">
        <v>588</v>
      </c>
      <c r="I453" t="s">
        <v>585</v>
      </c>
      <c r="J453" t="s">
        <v>591</v>
      </c>
      <c r="K453" t="s">
        <v>234</v>
      </c>
      <c r="L453" t="s">
        <v>58</v>
      </c>
      <c r="M453">
        <v>1</v>
      </c>
      <c r="O453">
        <v>2.6</v>
      </c>
      <c r="R453">
        <v>2.6</v>
      </c>
      <c r="W453" t="s">
        <v>74</v>
      </c>
      <c r="X453" t="s">
        <v>643</v>
      </c>
      <c r="Y453" t="s">
        <v>1274</v>
      </c>
    </row>
    <row r="454" spans="1:25" x14ac:dyDescent="0.3">
      <c r="A454">
        <v>391</v>
      </c>
      <c r="B454" s="118">
        <v>45902</v>
      </c>
      <c r="C454">
        <v>9</v>
      </c>
      <c r="D454" t="s">
        <v>159</v>
      </c>
      <c r="E454" t="s">
        <v>1115</v>
      </c>
      <c r="F454" t="s">
        <v>1122</v>
      </c>
      <c r="G454" t="s">
        <v>663</v>
      </c>
      <c r="H454" t="s">
        <v>587</v>
      </c>
      <c r="I454" t="s">
        <v>584</v>
      </c>
      <c r="J454" t="s">
        <v>590</v>
      </c>
      <c r="K454" t="s">
        <v>234</v>
      </c>
      <c r="L454" t="s">
        <v>58</v>
      </c>
      <c r="M454">
        <v>1</v>
      </c>
      <c r="O454">
        <v>2.38</v>
      </c>
      <c r="R454">
        <v>2.38</v>
      </c>
      <c r="W454" t="s">
        <v>74</v>
      </c>
      <c r="X454" t="s">
        <v>643</v>
      </c>
      <c r="Y454" t="s">
        <v>1275</v>
      </c>
    </row>
    <row r="455" spans="1:25" x14ac:dyDescent="0.3">
      <c r="A455">
        <v>392</v>
      </c>
      <c r="B455" s="118">
        <v>45902</v>
      </c>
      <c r="C455">
        <v>9</v>
      </c>
      <c r="D455" t="s">
        <v>159</v>
      </c>
      <c r="E455" t="s">
        <v>1115</v>
      </c>
      <c r="F455" t="s">
        <v>1122</v>
      </c>
      <c r="G455" t="s">
        <v>663</v>
      </c>
      <c r="H455" t="s">
        <v>631</v>
      </c>
      <c r="I455" t="s">
        <v>615</v>
      </c>
      <c r="J455" t="s">
        <v>619</v>
      </c>
      <c r="K455" t="s">
        <v>638</v>
      </c>
      <c r="L455" t="s">
        <v>637</v>
      </c>
      <c r="M455">
        <v>1</v>
      </c>
      <c r="O455">
        <v>1.21</v>
      </c>
      <c r="R455">
        <v>1.21</v>
      </c>
      <c r="W455" t="s">
        <v>74</v>
      </c>
      <c r="X455" t="s">
        <v>636</v>
      </c>
      <c r="Y455" t="s">
        <v>1276</v>
      </c>
    </row>
    <row r="456" spans="1:25" x14ac:dyDescent="0.3">
      <c r="A456">
        <v>393</v>
      </c>
      <c r="B456" s="118">
        <v>45902</v>
      </c>
      <c r="C456">
        <v>9</v>
      </c>
      <c r="D456" t="s">
        <v>159</v>
      </c>
      <c r="E456" t="s">
        <v>1115</v>
      </c>
      <c r="F456" t="s">
        <v>1122</v>
      </c>
      <c r="G456" t="s">
        <v>663</v>
      </c>
      <c r="H456" t="s">
        <v>632</v>
      </c>
      <c r="I456" t="s">
        <v>616</v>
      </c>
      <c r="J456" t="s">
        <v>622</v>
      </c>
      <c r="K456" t="s">
        <v>639</v>
      </c>
      <c r="L456" t="s">
        <v>637</v>
      </c>
      <c r="M456">
        <v>1</v>
      </c>
      <c r="O456">
        <v>1.21</v>
      </c>
      <c r="R456">
        <v>1.21</v>
      </c>
      <c r="W456" t="s">
        <v>74</v>
      </c>
      <c r="X456" t="s">
        <v>636</v>
      </c>
      <c r="Y456" t="s">
        <v>1277</v>
      </c>
    </row>
    <row r="457" spans="1:25" x14ac:dyDescent="0.3">
      <c r="A457">
        <v>394</v>
      </c>
      <c r="B457" s="118">
        <v>45902</v>
      </c>
      <c r="C457">
        <v>9</v>
      </c>
      <c r="D457" t="s">
        <v>159</v>
      </c>
      <c r="E457" t="s">
        <v>1117</v>
      </c>
      <c r="F457" t="s">
        <v>1124</v>
      </c>
      <c r="G457" t="s">
        <v>663</v>
      </c>
      <c r="H457" t="s">
        <v>426</v>
      </c>
      <c r="I457" t="s">
        <v>211</v>
      </c>
      <c r="J457" t="s">
        <v>226</v>
      </c>
      <c r="K457" t="s">
        <v>234</v>
      </c>
      <c r="L457" t="s">
        <v>58</v>
      </c>
      <c r="M457">
        <v>1</v>
      </c>
      <c r="O457">
        <v>1.6679999999999999</v>
      </c>
      <c r="R457">
        <v>1.6679999999999999</v>
      </c>
      <c r="W457" t="s">
        <v>74</v>
      </c>
      <c r="X457" t="s">
        <v>386</v>
      </c>
      <c r="Y457" t="s">
        <v>1278</v>
      </c>
    </row>
    <row r="458" spans="1:25" x14ac:dyDescent="0.3">
      <c r="A458">
        <v>395</v>
      </c>
      <c r="B458" s="118">
        <v>45902</v>
      </c>
      <c r="C458">
        <v>9</v>
      </c>
      <c r="D458" t="s">
        <v>159</v>
      </c>
      <c r="E458" t="s">
        <v>1117</v>
      </c>
      <c r="F458" t="s">
        <v>1124</v>
      </c>
      <c r="G458" t="s">
        <v>663</v>
      </c>
      <c r="H458" t="s">
        <v>427</v>
      </c>
      <c r="I458" t="s">
        <v>212</v>
      </c>
      <c r="J458" t="s">
        <v>227</v>
      </c>
      <c r="K458" t="s">
        <v>234</v>
      </c>
      <c r="L458" t="s">
        <v>58</v>
      </c>
      <c r="M458">
        <v>1</v>
      </c>
      <c r="O458">
        <v>1.2023999999999999</v>
      </c>
      <c r="R458">
        <v>1.2023999999999999</v>
      </c>
      <c r="W458" t="s">
        <v>74</v>
      </c>
      <c r="X458" t="s">
        <v>386</v>
      </c>
      <c r="Y458" t="s">
        <v>1279</v>
      </c>
    </row>
    <row r="459" spans="1:25" x14ac:dyDescent="0.3">
      <c r="A459">
        <v>396</v>
      </c>
      <c r="B459" s="118">
        <v>45902</v>
      </c>
      <c r="C459">
        <v>9</v>
      </c>
      <c r="D459" t="s">
        <v>159</v>
      </c>
      <c r="E459" t="s">
        <v>1117</v>
      </c>
      <c r="F459" t="s">
        <v>1124</v>
      </c>
      <c r="G459" t="s">
        <v>663</v>
      </c>
      <c r="H459" t="s">
        <v>433</v>
      </c>
      <c r="I459" t="s">
        <v>218</v>
      </c>
      <c r="J459" t="s">
        <v>232</v>
      </c>
      <c r="K459" t="s">
        <v>234</v>
      </c>
      <c r="L459" t="s">
        <v>58</v>
      </c>
      <c r="M459">
        <v>1</v>
      </c>
      <c r="O459">
        <v>1.4783999999999999</v>
      </c>
      <c r="R459">
        <v>1.4783999999999999</v>
      </c>
      <c r="W459" t="s">
        <v>74</v>
      </c>
      <c r="X459" t="s">
        <v>386</v>
      </c>
      <c r="Y459" t="s">
        <v>1280</v>
      </c>
    </row>
    <row r="460" spans="1:25" x14ac:dyDescent="0.3">
      <c r="A460">
        <v>397</v>
      </c>
      <c r="B460" s="118">
        <v>45902</v>
      </c>
      <c r="C460">
        <v>9</v>
      </c>
      <c r="D460" t="s">
        <v>159</v>
      </c>
      <c r="E460" t="s">
        <v>1117</v>
      </c>
      <c r="F460" t="s">
        <v>1124</v>
      </c>
      <c r="G460" t="s">
        <v>663</v>
      </c>
      <c r="H460" t="s">
        <v>429</v>
      </c>
      <c r="I460" t="s">
        <v>214</v>
      </c>
      <c r="J460" t="s">
        <v>228</v>
      </c>
      <c r="K460" t="s">
        <v>234</v>
      </c>
      <c r="L460" t="s">
        <v>58</v>
      </c>
      <c r="M460">
        <v>1</v>
      </c>
      <c r="O460">
        <v>1.2984</v>
      </c>
      <c r="R460">
        <v>1.2984</v>
      </c>
      <c r="W460" t="s">
        <v>74</v>
      </c>
      <c r="X460" t="s">
        <v>386</v>
      </c>
      <c r="Y460" t="s">
        <v>1281</v>
      </c>
    </row>
    <row r="461" spans="1:25" x14ac:dyDescent="0.3">
      <c r="A461">
        <v>398</v>
      </c>
      <c r="B461" s="118">
        <v>45902</v>
      </c>
      <c r="C461">
        <v>9</v>
      </c>
      <c r="D461" t="s">
        <v>159</v>
      </c>
      <c r="E461" t="s">
        <v>1117</v>
      </c>
      <c r="F461" t="s">
        <v>1124</v>
      </c>
      <c r="G461" t="s">
        <v>663</v>
      </c>
      <c r="H461" t="s">
        <v>430</v>
      </c>
      <c r="I461" t="s">
        <v>215</v>
      </c>
      <c r="J461" t="s">
        <v>229</v>
      </c>
      <c r="K461" t="s">
        <v>234</v>
      </c>
      <c r="L461" t="s">
        <v>58</v>
      </c>
      <c r="M461">
        <v>1</v>
      </c>
      <c r="O461">
        <v>1.0104</v>
      </c>
      <c r="R461">
        <v>1.0104</v>
      </c>
      <c r="W461" t="s">
        <v>74</v>
      </c>
      <c r="X461" t="s">
        <v>386</v>
      </c>
      <c r="Y461" t="s">
        <v>1282</v>
      </c>
    </row>
    <row r="462" spans="1:25" x14ac:dyDescent="0.3">
      <c r="A462">
        <v>399</v>
      </c>
      <c r="B462" s="118">
        <v>45902</v>
      </c>
      <c r="C462">
        <v>9</v>
      </c>
      <c r="D462" t="s">
        <v>159</v>
      </c>
      <c r="E462" t="s">
        <v>1117</v>
      </c>
      <c r="F462" t="s">
        <v>1124</v>
      </c>
      <c r="G462" t="s">
        <v>663</v>
      </c>
      <c r="H462" t="s">
        <v>435</v>
      </c>
      <c r="I462" t="s">
        <v>219</v>
      </c>
      <c r="J462" t="s">
        <v>233</v>
      </c>
      <c r="K462" t="s">
        <v>234</v>
      </c>
      <c r="L462" t="s">
        <v>58</v>
      </c>
      <c r="M462">
        <v>1</v>
      </c>
      <c r="O462">
        <v>1.0920000000000001</v>
      </c>
      <c r="R462">
        <v>1.0920000000000001</v>
      </c>
      <c r="W462" t="s">
        <v>74</v>
      </c>
      <c r="X462" t="s">
        <v>386</v>
      </c>
      <c r="Y462" t="s">
        <v>1283</v>
      </c>
    </row>
    <row r="463" spans="1:25" x14ac:dyDescent="0.3">
      <c r="A463">
        <v>400</v>
      </c>
      <c r="B463" s="118">
        <v>45902</v>
      </c>
      <c r="C463">
        <v>9</v>
      </c>
      <c r="D463" t="s">
        <v>159</v>
      </c>
      <c r="E463" t="s">
        <v>1117</v>
      </c>
      <c r="F463" t="s">
        <v>1124</v>
      </c>
      <c r="G463" t="s">
        <v>663</v>
      </c>
      <c r="H463" t="s">
        <v>436</v>
      </c>
      <c r="I463" t="s">
        <v>220</v>
      </c>
      <c r="J463" t="s">
        <v>224</v>
      </c>
      <c r="K463" t="s">
        <v>234</v>
      </c>
      <c r="L463" t="s">
        <v>58</v>
      </c>
      <c r="M463">
        <v>1</v>
      </c>
      <c r="O463">
        <v>1.3824000000000001</v>
      </c>
      <c r="R463">
        <v>1.3824000000000001</v>
      </c>
      <c r="W463" t="s">
        <v>74</v>
      </c>
      <c r="X463" t="s">
        <v>386</v>
      </c>
      <c r="Y463" t="s">
        <v>1284</v>
      </c>
    </row>
    <row r="464" spans="1:25" x14ac:dyDescent="0.3">
      <c r="A464">
        <v>401</v>
      </c>
      <c r="B464" s="118">
        <v>45902</v>
      </c>
      <c r="C464">
        <v>9</v>
      </c>
      <c r="D464" t="s">
        <v>159</v>
      </c>
      <c r="E464" t="s">
        <v>1117</v>
      </c>
      <c r="F464" t="s">
        <v>1124</v>
      </c>
      <c r="G464" t="s">
        <v>663</v>
      </c>
      <c r="H464" t="s">
        <v>437</v>
      </c>
      <c r="I464" t="s">
        <v>221</v>
      </c>
      <c r="J464" t="s">
        <v>225</v>
      </c>
      <c r="K464" t="s">
        <v>234</v>
      </c>
      <c r="L464" t="s">
        <v>58</v>
      </c>
      <c r="M464">
        <v>1</v>
      </c>
      <c r="O464">
        <v>1.9079999999999999</v>
      </c>
      <c r="R464">
        <v>1.9079999999999999</v>
      </c>
      <c r="W464" t="s">
        <v>74</v>
      </c>
      <c r="X464" t="s">
        <v>386</v>
      </c>
      <c r="Y464" t="s">
        <v>1285</v>
      </c>
    </row>
    <row r="465" spans="1:25" x14ac:dyDescent="0.3">
      <c r="A465">
        <v>402</v>
      </c>
      <c r="B465" s="118">
        <v>45902</v>
      </c>
      <c r="C465">
        <v>9</v>
      </c>
      <c r="D465" t="s">
        <v>159</v>
      </c>
      <c r="E465" t="s">
        <v>1117</v>
      </c>
      <c r="F465" t="s">
        <v>1124</v>
      </c>
      <c r="G465" t="s">
        <v>663</v>
      </c>
      <c r="H465" t="s">
        <v>439</v>
      </c>
      <c r="I465" t="s">
        <v>223</v>
      </c>
      <c r="J465" t="s">
        <v>345</v>
      </c>
      <c r="K465" t="s">
        <v>234</v>
      </c>
      <c r="L465" t="s">
        <v>58</v>
      </c>
      <c r="M465">
        <v>1</v>
      </c>
      <c r="O465">
        <v>1.68</v>
      </c>
      <c r="R465">
        <v>1.68</v>
      </c>
      <c r="W465" t="s">
        <v>74</v>
      </c>
      <c r="X465" t="s">
        <v>386</v>
      </c>
      <c r="Y465" t="s">
        <v>1286</v>
      </c>
    </row>
    <row r="466" spans="1:25" x14ac:dyDescent="0.3">
      <c r="A466">
        <v>403</v>
      </c>
      <c r="B466" s="118">
        <v>45902</v>
      </c>
      <c r="C466">
        <v>9</v>
      </c>
      <c r="D466" t="s">
        <v>159</v>
      </c>
      <c r="E466" t="s">
        <v>1117</v>
      </c>
      <c r="F466" t="s">
        <v>1124</v>
      </c>
      <c r="G466" t="s">
        <v>663</v>
      </c>
      <c r="H466" t="s">
        <v>640</v>
      </c>
      <c r="I466" t="s">
        <v>633</v>
      </c>
      <c r="J466" t="s">
        <v>642</v>
      </c>
      <c r="K466" t="s">
        <v>234</v>
      </c>
      <c r="L466" t="s">
        <v>58</v>
      </c>
      <c r="M466">
        <v>1</v>
      </c>
      <c r="O466">
        <v>1.6</v>
      </c>
      <c r="R466">
        <v>1.6</v>
      </c>
      <c r="W466" t="s">
        <v>74</v>
      </c>
      <c r="X466" t="s">
        <v>386</v>
      </c>
      <c r="Y466" t="s">
        <v>1287</v>
      </c>
    </row>
    <row r="467" spans="1:25" x14ac:dyDescent="0.3">
      <c r="A467">
        <v>404</v>
      </c>
      <c r="B467" s="118">
        <v>45902</v>
      </c>
      <c r="C467">
        <v>9</v>
      </c>
      <c r="D467" t="s">
        <v>159</v>
      </c>
      <c r="E467" t="s">
        <v>1117</v>
      </c>
      <c r="F467" t="s">
        <v>1124</v>
      </c>
      <c r="G467" t="s">
        <v>663</v>
      </c>
      <c r="H467" t="s">
        <v>641</v>
      </c>
      <c r="I467" t="s">
        <v>634</v>
      </c>
      <c r="J467" t="s">
        <v>635</v>
      </c>
      <c r="K467" t="s">
        <v>234</v>
      </c>
      <c r="L467" t="s">
        <v>58</v>
      </c>
      <c r="M467">
        <v>1</v>
      </c>
      <c r="O467">
        <v>1.6</v>
      </c>
      <c r="R467">
        <v>1.6</v>
      </c>
      <c r="W467" t="s">
        <v>74</v>
      </c>
      <c r="X467" t="s">
        <v>386</v>
      </c>
      <c r="Y467" t="s">
        <v>1288</v>
      </c>
    </row>
    <row r="468" spans="1:25" x14ac:dyDescent="0.3">
      <c r="A468">
        <v>405</v>
      </c>
      <c r="B468" s="118">
        <v>45902</v>
      </c>
      <c r="C468">
        <v>9</v>
      </c>
      <c r="D468" t="s">
        <v>159</v>
      </c>
      <c r="E468" t="s">
        <v>1134</v>
      </c>
      <c r="F468" t="s">
        <v>1125</v>
      </c>
      <c r="G468" t="s">
        <v>664</v>
      </c>
      <c r="H468" t="s">
        <v>610</v>
      </c>
      <c r="I468" t="s">
        <v>602</v>
      </c>
      <c r="J468" t="s">
        <v>606</v>
      </c>
      <c r="K468" t="s">
        <v>614</v>
      </c>
      <c r="L468" t="s">
        <v>58</v>
      </c>
      <c r="M468">
        <v>1</v>
      </c>
      <c r="O468">
        <v>1.5</v>
      </c>
      <c r="R468">
        <v>1.5</v>
      </c>
      <c r="W468" t="s">
        <v>74</v>
      </c>
      <c r="X468" t="s">
        <v>389</v>
      </c>
      <c r="Y468" t="s">
        <v>1289</v>
      </c>
    </row>
    <row r="469" spans="1:25" x14ac:dyDescent="0.3">
      <c r="A469">
        <v>406</v>
      </c>
      <c r="B469" s="118">
        <v>45902</v>
      </c>
      <c r="C469">
        <v>9</v>
      </c>
      <c r="D469" t="s">
        <v>159</v>
      </c>
      <c r="E469" t="s">
        <v>1134</v>
      </c>
      <c r="F469" t="s">
        <v>1125</v>
      </c>
      <c r="G469" t="s">
        <v>664</v>
      </c>
      <c r="H469" t="s">
        <v>611</v>
      </c>
      <c r="I469" t="s">
        <v>603</v>
      </c>
      <c r="J469" t="s">
        <v>607</v>
      </c>
      <c r="K469" t="s">
        <v>614</v>
      </c>
      <c r="L469" t="s">
        <v>58</v>
      </c>
      <c r="M469">
        <v>1</v>
      </c>
      <c r="O469">
        <v>1.5</v>
      </c>
      <c r="R469">
        <v>1.5</v>
      </c>
      <c r="W469" t="s">
        <v>74</v>
      </c>
      <c r="X469" t="s">
        <v>389</v>
      </c>
      <c r="Y469" t="s">
        <v>1290</v>
      </c>
    </row>
    <row r="470" spans="1:25" x14ac:dyDescent="0.3">
      <c r="A470">
        <v>407</v>
      </c>
      <c r="B470" s="118">
        <v>45902</v>
      </c>
      <c r="C470">
        <v>9</v>
      </c>
      <c r="D470" t="s">
        <v>159</v>
      </c>
      <c r="E470" t="s">
        <v>1134</v>
      </c>
      <c r="F470" t="s">
        <v>1125</v>
      </c>
      <c r="G470" t="s">
        <v>664</v>
      </c>
      <c r="H470" t="s">
        <v>612</v>
      </c>
      <c r="I470" t="s">
        <v>604</v>
      </c>
      <c r="J470" t="s">
        <v>608</v>
      </c>
      <c r="K470" t="s">
        <v>614</v>
      </c>
      <c r="L470" t="s">
        <v>58</v>
      </c>
      <c r="M470">
        <v>1</v>
      </c>
      <c r="O470">
        <v>1.5</v>
      </c>
      <c r="R470">
        <v>1.5</v>
      </c>
      <c r="W470" t="s">
        <v>74</v>
      </c>
      <c r="X470" t="s">
        <v>389</v>
      </c>
      <c r="Y470" t="s">
        <v>1291</v>
      </c>
    </row>
    <row r="471" spans="1:25" x14ac:dyDescent="0.3">
      <c r="A471">
        <v>408</v>
      </c>
      <c r="B471" s="118">
        <v>45902</v>
      </c>
      <c r="C471">
        <v>9</v>
      </c>
      <c r="D471" t="s">
        <v>159</v>
      </c>
      <c r="E471" t="s">
        <v>1134</v>
      </c>
      <c r="F471" t="s">
        <v>1125</v>
      </c>
      <c r="G471" t="s">
        <v>664</v>
      </c>
      <c r="H471" t="s">
        <v>613</v>
      </c>
      <c r="I471" t="s">
        <v>605</v>
      </c>
      <c r="J471" t="s">
        <v>609</v>
      </c>
      <c r="K471" t="s">
        <v>614</v>
      </c>
      <c r="L471" t="s">
        <v>58</v>
      </c>
      <c r="M471">
        <v>1</v>
      </c>
      <c r="O471">
        <v>1.5</v>
      </c>
      <c r="R471">
        <v>1.5</v>
      </c>
      <c r="W471" t="s">
        <v>74</v>
      </c>
      <c r="X471" t="s">
        <v>389</v>
      </c>
      <c r="Y471" t="s">
        <v>1292</v>
      </c>
    </row>
    <row r="472" spans="1:25" x14ac:dyDescent="0.3">
      <c r="A472">
        <v>409</v>
      </c>
      <c r="B472" s="118">
        <v>45902</v>
      </c>
      <c r="C472">
        <v>9</v>
      </c>
      <c r="D472" t="s">
        <v>159</v>
      </c>
      <c r="E472" t="s">
        <v>1134</v>
      </c>
      <c r="F472" t="s">
        <v>1125</v>
      </c>
      <c r="G472" t="s">
        <v>664</v>
      </c>
      <c r="H472" t="s">
        <v>586</v>
      </c>
      <c r="I472" t="s">
        <v>583</v>
      </c>
      <c r="J472" t="s">
        <v>589</v>
      </c>
      <c r="K472" t="s">
        <v>234</v>
      </c>
      <c r="L472" t="s">
        <v>58</v>
      </c>
      <c r="M472">
        <v>1</v>
      </c>
      <c r="O472">
        <v>2.2000000000000002</v>
      </c>
      <c r="R472">
        <v>2.2000000000000002</v>
      </c>
      <c r="W472" t="s">
        <v>74</v>
      </c>
      <c r="X472" t="s">
        <v>643</v>
      </c>
      <c r="Y472" t="s">
        <v>1293</v>
      </c>
    </row>
    <row r="473" spans="1:25" x14ac:dyDescent="0.3">
      <c r="A473">
        <v>410</v>
      </c>
      <c r="B473" s="118">
        <v>45902</v>
      </c>
      <c r="C473">
        <v>9</v>
      </c>
      <c r="D473" t="s">
        <v>159</v>
      </c>
      <c r="E473" t="s">
        <v>1134</v>
      </c>
      <c r="F473" t="s">
        <v>1125</v>
      </c>
      <c r="G473" t="s">
        <v>664</v>
      </c>
      <c r="H473" t="s">
        <v>588</v>
      </c>
      <c r="I473" t="s">
        <v>585</v>
      </c>
      <c r="J473" t="s">
        <v>591</v>
      </c>
      <c r="K473" t="s">
        <v>234</v>
      </c>
      <c r="L473" t="s">
        <v>58</v>
      </c>
      <c r="M473">
        <v>1</v>
      </c>
      <c r="O473">
        <v>2.6</v>
      </c>
      <c r="R473">
        <v>2.6</v>
      </c>
      <c r="W473" t="s">
        <v>74</v>
      </c>
      <c r="X473" t="s">
        <v>643</v>
      </c>
      <c r="Y473" t="s">
        <v>1294</v>
      </c>
    </row>
    <row r="474" spans="1:25" x14ac:dyDescent="0.3">
      <c r="A474">
        <v>411</v>
      </c>
      <c r="B474" s="118">
        <v>45902</v>
      </c>
      <c r="C474">
        <v>9</v>
      </c>
      <c r="D474" t="s">
        <v>159</v>
      </c>
      <c r="E474" t="s">
        <v>1134</v>
      </c>
      <c r="F474" t="s">
        <v>1125</v>
      </c>
      <c r="G474" t="s">
        <v>664</v>
      </c>
      <c r="H474" t="s">
        <v>587</v>
      </c>
      <c r="I474" t="s">
        <v>584</v>
      </c>
      <c r="J474" t="s">
        <v>590</v>
      </c>
      <c r="K474" t="s">
        <v>234</v>
      </c>
      <c r="L474" t="s">
        <v>58</v>
      </c>
      <c r="M474">
        <v>1</v>
      </c>
      <c r="O474">
        <v>2.38</v>
      </c>
      <c r="R474">
        <v>2.38</v>
      </c>
      <c r="W474" t="s">
        <v>74</v>
      </c>
      <c r="X474" t="s">
        <v>643</v>
      </c>
      <c r="Y474" t="s">
        <v>1295</v>
      </c>
    </row>
    <row r="475" spans="1:25" x14ac:dyDescent="0.3">
      <c r="A475">
        <v>412</v>
      </c>
      <c r="B475" s="118">
        <v>45902</v>
      </c>
      <c r="C475">
        <v>9</v>
      </c>
      <c r="D475" t="s">
        <v>159</v>
      </c>
      <c r="E475" t="s">
        <v>1134</v>
      </c>
      <c r="F475" t="s">
        <v>1125</v>
      </c>
      <c r="G475" t="s">
        <v>664</v>
      </c>
      <c r="H475" t="s">
        <v>631</v>
      </c>
      <c r="I475" t="s">
        <v>615</v>
      </c>
      <c r="J475" t="s">
        <v>619</v>
      </c>
      <c r="K475" t="s">
        <v>638</v>
      </c>
      <c r="L475" t="s">
        <v>637</v>
      </c>
      <c r="M475">
        <v>2</v>
      </c>
      <c r="O475">
        <v>1.21</v>
      </c>
      <c r="R475">
        <v>2.42</v>
      </c>
      <c r="W475" t="s">
        <v>74</v>
      </c>
      <c r="X475" t="s">
        <v>636</v>
      </c>
      <c r="Y475" t="s">
        <v>1296</v>
      </c>
    </row>
    <row r="476" spans="1:25" x14ac:dyDescent="0.3">
      <c r="A476">
        <v>413</v>
      </c>
      <c r="B476" s="118">
        <v>45902</v>
      </c>
      <c r="C476">
        <v>9</v>
      </c>
      <c r="D476" t="s">
        <v>159</v>
      </c>
      <c r="E476" t="s">
        <v>1134</v>
      </c>
      <c r="F476" t="s">
        <v>1125</v>
      </c>
      <c r="G476" t="s">
        <v>664</v>
      </c>
      <c r="H476" t="s">
        <v>632</v>
      </c>
      <c r="I476" t="s">
        <v>616</v>
      </c>
      <c r="J476" t="s">
        <v>622</v>
      </c>
      <c r="K476" t="s">
        <v>639</v>
      </c>
      <c r="L476" t="s">
        <v>637</v>
      </c>
      <c r="M476">
        <v>2</v>
      </c>
      <c r="O476">
        <v>1.21</v>
      </c>
      <c r="R476">
        <v>2.42</v>
      </c>
      <c r="W476" t="s">
        <v>74</v>
      </c>
      <c r="X476" t="s">
        <v>636</v>
      </c>
      <c r="Y476" t="s">
        <v>1297</v>
      </c>
    </row>
    <row r="477" spans="1:25" x14ac:dyDescent="0.3">
      <c r="A477">
        <v>414</v>
      </c>
      <c r="B477" s="118">
        <v>45902</v>
      </c>
      <c r="C477">
        <v>9</v>
      </c>
      <c r="D477" t="s">
        <v>159</v>
      </c>
      <c r="E477" t="s">
        <v>1135</v>
      </c>
      <c r="F477" t="s">
        <v>1129</v>
      </c>
      <c r="G477" t="s">
        <v>664</v>
      </c>
      <c r="H477" t="s">
        <v>426</v>
      </c>
      <c r="I477" t="s">
        <v>211</v>
      </c>
      <c r="J477" t="s">
        <v>226</v>
      </c>
      <c r="K477" t="s">
        <v>234</v>
      </c>
      <c r="L477" t="s">
        <v>58</v>
      </c>
      <c r="M477">
        <v>1</v>
      </c>
      <c r="O477">
        <v>1.6679999999999999</v>
      </c>
      <c r="R477">
        <v>1.6679999999999999</v>
      </c>
      <c r="W477" t="s">
        <v>74</v>
      </c>
      <c r="X477" t="s">
        <v>386</v>
      </c>
      <c r="Y477" t="s">
        <v>1298</v>
      </c>
    </row>
    <row r="478" spans="1:25" x14ac:dyDescent="0.3">
      <c r="A478">
        <v>415</v>
      </c>
      <c r="B478" s="118">
        <v>45902</v>
      </c>
      <c r="C478">
        <v>9</v>
      </c>
      <c r="D478" t="s">
        <v>159</v>
      </c>
      <c r="E478" t="s">
        <v>1135</v>
      </c>
      <c r="F478" t="s">
        <v>1129</v>
      </c>
      <c r="G478" t="s">
        <v>664</v>
      </c>
      <c r="H478" t="s">
        <v>427</v>
      </c>
      <c r="I478" t="s">
        <v>212</v>
      </c>
      <c r="J478" t="s">
        <v>227</v>
      </c>
      <c r="K478" t="s">
        <v>234</v>
      </c>
      <c r="L478" t="s">
        <v>58</v>
      </c>
      <c r="M478">
        <v>1</v>
      </c>
      <c r="O478">
        <v>1.2023999999999999</v>
      </c>
      <c r="R478">
        <v>1.2023999999999999</v>
      </c>
      <c r="W478" t="s">
        <v>74</v>
      </c>
      <c r="X478" t="s">
        <v>386</v>
      </c>
      <c r="Y478" t="s">
        <v>1299</v>
      </c>
    </row>
    <row r="479" spans="1:25" x14ac:dyDescent="0.3">
      <c r="A479">
        <v>416</v>
      </c>
      <c r="B479" s="118">
        <v>45902</v>
      </c>
      <c r="C479">
        <v>9</v>
      </c>
      <c r="D479" t="s">
        <v>159</v>
      </c>
      <c r="E479" t="s">
        <v>1135</v>
      </c>
      <c r="F479" t="s">
        <v>1129</v>
      </c>
      <c r="G479" t="s">
        <v>664</v>
      </c>
      <c r="H479" t="s">
        <v>433</v>
      </c>
      <c r="I479" t="s">
        <v>218</v>
      </c>
      <c r="J479" t="s">
        <v>232</v>
      </c>
      <c r="K479" t="s">
        <v>234</v>
      </c>
      <c r="L479" t="s">
        <v>58</v>
      </c>
      <c r="M479">
        <v>1</v>
      </c>
      <c r="O479">
        <v>1.4783999999999999</v>
      </c>
      <c r="R479">
        <v>1.4783999999999999</v>
      </c>
      <c r="W479" t="s">
        <v>74</v>
      </c>
      <c r="X479" t="s">
        <v>386</v>
      </c>
      <c r="Y479" t="s">
        <v>1300</v>
      </c>
    </row>
    <row r="480" spans="1:25" x14ac:dyDescent="0.3">
      <c r="A480">
        <v>417</v>
      </c>
      <c r="B480" s="118">
        <v>45902</v>
      </c>
      <c r="C480">
        <v>9</v>
      </c>
      <c r="D480" t="s">
        <v>159</v>
      </c>
      <c r="E480" t="s">
        <v>1135</v>
      </c>
      <c r="F480" t="s">
        <v>1129</v>
      </c>
      <c r="G480" t="s">
        <v>664</v>
      </c>
      <c r="H480" t="s">
        <v>429</v>
      </c>
      <c r="I480" t="s">
        <v>214</v>
      </c>
      <c r="J480" t="s">
        <v>228</v>
      </c>
      <c r="K480" t="s">
        <v>234</v>
      </c>
      <c r="L480" t="s">
        <v>58</v>
      </c>
      <c r="M480">
        <v>1</v>
      </c>
      <c r="O480">
        <v>1.2984</v>
      </c>
      <c r="R480">
        <v>1.2984</v>
      </c>
      <c r="W480" t="s">
        <v>74</v>
      </c>
      <c r="X480" t="s">
        <v>386</v>
      </c>
      <c r="Y480" t="s">
        <v>1301</v>
      </c>
    </row>
    <row r="481" spans="1:25" x14ac:dyDescent="0.3">
      <c r="A481">
        <v>418</v>
      </c>
      <c r="B481" s="118">
        <v>45902</v>
      </c>
      <c r="C481">
        <v>9</v>
      </c>
      <c r="D481" t="s">
        <v>159</v>
      </c>
      <c r="E481" t="s">
        <v>1135</v>
      </c>
      <c r="F481" t="s">
        <v>1129</v>
      </c>
      <c r="G481" t="s">
        <v>664</v>
      </c>
      <c r="H481" t="s">
        <v>430</v>
      </c>
      <c r="I481" t="s">
        <v>215</v>
      </c>
      <c r="J481" t="s">
        <v>229</v>
      </c>
      <c r="K481" t="s">
        <v>234</v>
      </c>
      <c r="L481" t="s">
        <v>58</v>
      </c>
      <c r="M481">
        <v>1</v>
      </c>
      <c r="O481">
        <v>1.0104</v>
      </c>
      <c r="R481">
        <v>1.0104</v>
      </c>
      <c r="W481" t="s">
        <v>74</v>
      </c>
      <c r="X481" t="s">
        <v>386</v>
      </c>
      <c r="Y481" t="s">
        <v>1302</v>
      </c>
    </row>
    <row r="482" spans="1:25" x14ac:dyDescent="0.3">
      <c r="A482">
        <v>419</v>
      </c>
      <c r="B482" s="118">
        <v>45902</v>
      </c>
      <c r="C482">
        <v>9</v>
      </c>
      <c r="D482" t="s">
        <v>159</v>
      </c>
      <c r="E482" t="s">
        <v>1135</v>
      </c>
      <c r="F482" t="s">
        <v>1129</v>
      </c>
      <c r="G482" t="s">
        <v>664</v>
      </c>
      <c r="H482" t="s">
        <v>435</v>
      </c>
      <c r="I482" t="s">
        <v>219</v>
      </c>
      <c r="J482" t="s">
        <v>233</v>
      </c>
      <c r="K482" t="s">
        <v>234</v>
      </c>
      <c r="L482" t="s">
        <v>58</v>
      </c>
      <c r="M482">
        <v>1</v>
      </c>
      <c r="O482">
        <v>1.0920000000000001</v>
      </c>
      <c r="R482">
        <v>1.0920000000000001</v>
      </c>
      <c r="W482" t="s">
        <v>74</v>
      </c>
      <c r="X482" t="s">
        <v>386</v>
      </c>
      <c r="Y482" t="s">
        <v>1303</v>
      </c>
    </row>
    <row r="483" spans="1:25" x14ac:dyDescent="0.3">
      <c r="A483">
        <v>420</v>
      </c>
      <c r="B483" s="118">
        <v>45902</v>
      </c>
      <c r="C483">
        <v>9</v>
      </c>
      <c r="D483" t="s">
        <v>159</v>
      </c>
      <c r="E483" t="s">
        <v>1135</v>
      </c>
      <c r="F483" t="s">
        <v>1129</v>
      </c>
      <c r="G483" t="s">
        <v>664</v>
      </c>
      <c r="H483" t="s">
        <v>436</v>
      </c>
      <c r="I483" t="s">
        <v>220</v>
      </c>
      <c r="J483" t="s">
        <v>224</v>
      </c>
      <c r="K483" t="s">
        <v>234</v>
      </c>
      <c r="L483" t="s">
        <v>58</v>
      </c>
      <c r="M483">
        <v>1</v>
      </c>
      <c r="O483">
        <v>1.3824000000000001</v>
      </c>
      <c r="R483">
        <v>1.3824000000000001</v>
      </c>
      <c r="W483" t="s">
        <v>74</v>
      </c>
      <c r="X483" t="s">
        <v>386</v>
      </c>
      <c r="Y483" t="s">
        <v>1304</v>
      </c>
    </row>
    <row r="484" spans="1:25" x14ac:dyDescent="0.3">
      <c r="A484">
        <v>421</v>
      </c>
      <c r="B484" s="118">
        <v>45902</v>
      </c>
      <c r="C484">
        <v>9</v>
      </c>
      <c r="D484" t="s">
        <v>159</v>
      </c>
      <c r="E484" t="s">
        <v>1135</v>
      </c>
      <c r="F484" t="s">
        <v>1129</v>
      </c>
      <c r="G484" t="s">
        <v>664</v>
      </c>
      <c r="H484" t="s">
        <v>437</v>
      </c>
      <c r="I484" t="s">
        <v>221</v>
      </c>
      <c r="J484" t="s">
        <v>225</v>
      </c>
      <c r="K484" t="s">
        <v>234</v>
      </c>
      <c r="L484" t="s">
        <v>58</v>
      </c>
      <c r="M484">
        <v>1</v>
      </c>
      <c r="O484">
        <v>1.9079999999999999</v>
      </c>
      <c r="R484">
        <v>1.9079999999999999</v>
      </c>
      <c r="W484" t="s">
        <v>74</v>
      </c>
      <c r="X484" t="s">
        <v>386</v>
      </c>
      <c r="Y484" t="s">
        <v>1305</v>
      </c>
    </row>
    <row r="485" spans="1:25" x14ac:dyDescent="0.3">
      <c r="A485">
        <v>422</v>
      </c>
      <c r="B485" s="118">
        <v>45902</v>
      </c>
      <c r="C485">
        <v>9</v>
      </c>
      <c r="D485" t="s">
        <v>159</v>
      </c>
      <c r="E485" t="s">
        <v>1135</v>
      </c>
      <c r="F485" t="s">
        <v>1129</v>
      </c>
      <c r="G485" t="s">
        <v>664</v>
      </c>
      <c r="H485" t="s">
        <v>439</v>
      </c>
      <c r="I485" t="s">
        <v>223</v>
      </c>
      <c r="J485" t="s">
        <v>345</v>
      </c>
      <c r="K485" t="s">
        <v>234</v>
      </c>
      <c r="L485" t="s">
        <v>58</v>
      </c>
      <c r="M485">
        <v>1</v>
      </c>
      <c r="O485">
        <v>1.68</v>
      </c>
      <c r="R485">
        <v>1.68</v>
      </c>
      <c r="W485" t="s">
        <v>74</v>
      </c>
      <c r="X485" t="s">
        <v>386</v>
      </c>
      <c r="Y485" t="s">
        <v>1306</v>
      </c>
    </row>
    <row r="486" spans="1:25" x14ac:dyDescent="0.3">
      <c r="A486">
        <v>423</v>
      </c>
      <c r="B486" s="118">
        <v>45902</v>
      </c>
      <c r="C486">
        <v>9</v>
      </c>
      <c r="D486" t="s">
        <v>159</v>
      </c>
      <c r="E486" t="s">
        <v>1135</v>
      </c>
      <c r="F486" t="s">
        <v>1129</v>
      </c>
      <c r="G486" t="s">
        <v>664</v>
      </c>
      <c r="H486" t="s">
        <v>640</v>
      </c>
      <c r="I486" t="s">
        <v>633</v>
      </c>
      <c r="J486" t="s">
        <v>642</v>
      </c>
      <c r="K486" t="s">
        <v>234</v>
      </c>
      <c r="L486" t="s">
        <v>58</v>
      </c>
      <c r="M486">
        <v>1</v>
      </c>
      <c r="O486">
        <v>1.6</v>
      </c>
      <c r="R486">
        <v>1.6</v>
      </c>
      <c r="W486" t="s">
        <v>74</v>
      </c>
      <c r="X486" t="s">
        <v>386</v>
      </c>
      <c r="Y486" t="s">
        <v>1307</v>
      </c>
    </row>
    <row r="487" spans="1:25" x14ac:dyDescent="0.3">
      <c r="A487">
        <v>424</v>
      </c>
      <c r="B487" s="118">
        <v>45902</v>
      </c>
      <c r="C487">
        <v>9</v>
      </c>
      <c r="D487" t="s">
        <v>159</v>
      </c>
      <c r="E487" t="s">
        <v>1135</v>
      </c>
      <c r="F487" t="s">
        <v>1129</v>
      </c>
      <c r="G487" t="s">
        <v>664</v>
      </c>
      <c r="H487" t="s">
        <v>641</v>
      </c>
      <c r="I487" t="s">
        <v>634</v>
      </c>
      <c r="J487" t="s">
        <v>635</v>
      </c>
      <c r="K487" t="s">
        <v>234</v>
      </c>
      <c r="L487" t="s">
        <v>58</v>
      </c>
      <c r="M487">
        <v>1</v>
      </c>
      <c r="O487">
        <v>1.6</v>
      </c>
      <c r="R487">
        <v>1.6</v>
      </c>
      <c r="W487" t="s">
        <v>74</v>
      </c>
      <c r="X487" t="s">
        <v>386</v>
      </c>
      <c r="Y487" t="s">
        <v>1308</v>
      </c>
    </row>
    <row r="488" spans="1:25" x14ac:dyDescent="0.3">
      <c r="A488">
        <v>425</v>
      </c>
      <c r="B488" s="118">
        <v>45902</v>
      </c>
      <c r="C488">
        <v>9</v>
      </c>
      <c r="D488" t="s">
        <v>159</v>
      </c>
      <c r="E488" t="s">
        <v>1121</v>
      </c>
      <c r="F488" t="s">
        <v>1130</v>
      </c>
      <c r="G488" t="s">
        <v>398</v>
      </c>
      <c r="H488" t="s">
        <v>560</v>
      </c>
      <c r="I488" t="s">
        <v>545</v>
      </c>
      <c r="J488" t="s">
        <v>542</v>
      </c>
      <c r="K488" t="s">
        <v>203</v>
      </c>
      <c r="L488" t="s">
        <v>33</v>
      </c>
      <c r="M488">
        <v>1</v>
      </c>
      <c r="O488">
        <v>6.9239999999999995</v>
      </c>
      <c r="R488">
        <v>6.9240000000000004</v>
      </c>
      <c r="W488" t="s">
        <v>74</v>
      </c>
      <c r="X488" t="s">
        <v>275</v>
      </c>
      <c r="Y488" t="s">
        <v>1309</v>
      </c>
    </row>
    <row r="489" spans="1:25" x14ac:dyDescent="0.3">
      <c r="A489">
        <v>426</v>
      </c>
      <c r="B489" s="118">
        <v>45902</v>
      </c>
      <c r="C489">
        <v>9</v>
      </c>
      <c r="D489" t="s">
        <v>159</v>
      </c>
      <c r="E489" t="s">
        <v>1123</v>
      </c>
      <c r="F489" t="s">
        <v>1131</v>
      </c>
      <c r="G489" t="s">
        <v>398</v>
      </c>
      <c r="H489" t="s">
        <v>558</v>
      </c>
      <c r="I489" t="s">
        <v>543</v>
      </c>
      <c r="J489" t="s">
        <v>540</v>
      </c>
      <c r="K489" t="s">
        <v>203</v>
      </c>
      <c r="L489" t="s">
        <v>33</v>
      </c>
      <c r="M489">
        <v>3</v>
      </c>
      <c r="O489">
        <v>4.74</v>
      </c>
      <c r="R489">
        <v>14.22</v>
      </c>
      <c r="W489" t="s">
        <v>74</v>
      </c>
      <c r="X489" t="s">
        <v>275</v>
      </c>
      <c r="Y489" t="s">
        <v>1310</v>
      </c>
    </row>
    <row r="490" spans="1:25" x14ac:dyDescent="0.3">
      <c r="A490">
        <v>427</v>
      </c>
      <c r="B490" s="118">
        <v>45902</v>
      </c>
      <c r="C490">
        <v>9</v>
      </c>
      <c r="D490" t="s">
        <v>159</v>
      </c>
      <c r="E490" t="s">
        <v>1123</v>
      </c>
      <c r="F490" t="s">
        <v>1131</v>
      </c>
      <c r="G490" t="s">
        <v>398</v>
      </c>
      <c r="H490" t="s">
        <v>559</v>
      </c>
      <c r="I490" t="s">
        <v>544</v>
      </c>
      <c r="J490" t="s">
        <v>541</v>
      </c>
      <c r="K490" t="s">
        <v>203</v>
      </c>
      <c r="L490" t="s">
        <v>33</v>
      </c>
      <c r="M490">
        <v>2</v>
      </c>
      <c r="O490">
        <v>7.3800000000000008</v>
      </c>
      <c r="R490">
        <v>14.76</v>
      </c>
      <c r="W490" t="s">
        <v>74</v>
      </c>
      <c r="X490" t="s">
        <v>275</v>
      </c>
      <c r="Y490" t="s">
        <v>1311</v>
      </c>
    </row>
    <row r="491" spans="1:25" x14ac:dyDescent="0.3">
      <c r="A491">
        <v>428</v>
      </c>
      <c r="B491" s="118">
        <v>45902</v>
      </c>
      <c r="C491">
        <v>9</v>
      </c>
      <c r="D491" t="s">
        <v>159</v>
      </c>
      <c r="E491" t="s">
        <v>1123</v>
      </c>
      <c r="F491" t="s">
        <v>1131</v>
      </c>
      <c r="G491" t="s">
        <v>398</v>
      </c>
      <c r="H491" t="s">
        <v>564</v>
      </c>
      <c r="I491" t="s">
        <v>566</v>
      </c>
      <c r="J491" t="s">
        <v>562</v>
      </c>
      <c r="K491" t="s">
        <v>33</v>
      </c>
      <c r="L491" t="s">
        <v>33</v>
      </c>
      <c r="M491">
        <v>1</v>
      </c>
      <c r="O491">
        <v>2.2799999999999998</v>
      </c>
      <c r="R491">
        <v>2.2799999999999998</v>
      </c>
      <c r="W491" t="s">
        <v>74</v>
      </c>
      <c r="X491" t="s">
        <v>77</v>
      </c>
      <c r="Y491" t="s">
        <v>1312</v>
      </c>
    </row>
    <row r="492" spans="1:25" x14ac:dyDescent="0.3">
      <c r="A492">
        <v>429</v>
      </c>
      <c r="B492" s="118">
        <v>45902</v>
      </c>
      <c r="C492">
        <v>9</v>
      </c>
      <c r="D492" t="s">
        <v>159</v>
      </c>
      <c r="E492" t="s">
        <v>1123</v>
      </c>
      <c r="F492" t="s">
        <v>1131</v>
      </c>
      <c r="G492" t="s">
        <v>398</v>
      </c>
      <c r="H492" t="s">
        <v>461</v>
      </c>
      <c r="I492" t="s">
        <v>267</v>
      </c>
      <c r="J492" t="s">
        <v>509</v>
      </c>
      <c r="K492" t="s">
        <v>203</v>
      </c>
      <c r="L492" t="s">
        <v>54</v>
      </c>
      <c r="M492">
        <v>1</v>
      </c>
      <c r="O492">
        <v>4.5599999999999996</v>
      </c>
      <c r="R492">
        <v>4.5599999999999996</v>
      </c>
      <c r="W492" t="s">
        <v>74</v>
      </c>
      <c r="X492" t="s">
        <v>275</v>
      </c>
      <c r="Y492" t="s">
        <v>1313</v>
      </c>
    </row>
    <row r="493" spans="1:25" x14ac:dyDescent="0.3">
      <c r="A493">
        <v>430</v>
      </c>
      <c r="B493" s="118">
        <v>45902</v>
      </c>
      <c r="C493">
        <v>9</v>
      </c>
      <c r="D493" t="s">
        <v>159</v>
      </c>
      <c r="E493" t="s">
        <v>1123</v>
      </c>
      <c r="F493" t="s">
        <v>1131</v>
      </c>
      <c r="G493" t="s">
        <v>398</v>
      </c>
      <c r="H493" t="s">
        <v>447</v>
      </c>
      <c r="I493" t="s">
        <v>253</v>
      </c>
      <c r="J493" t="s">
        <v>495</v>
      </c>
      <c r="K493" t="s">
        <v>203</v>
      </c>
      <c r="L493" t="s">
        <v>54</v>
      </c>
      <c r="M493">
        <v>3</v>
      </c>
      <c r="O493">
        <v>5.76</v>
      </c>
      <c r="R493">
        <v>17.28</v>
      </c>
      <c r="W493" t="s">
        <v>74</v>
      </c>
      <c r="X493" t="s">
        <v>275</v>
      </c>
      <c r="Y493" t="s">
        <v>1314</v>
      </c>
    </row>
    <row r="494" spans="1:25" x14ac:dyDescent="0.3">
      <c r="A494">
        <v>431</v>
      </c>
      <c r="B494" s="118">
        <v>45902</v>
      </c>
      <c r="C494">
        <v>9</v>
      </c>
      <c r="D494" t="s">
        <v>159</v>
      </c>
      <c r="E494" t="s">
        <v>1123</v>
      </c>
      <c r="F494" t="s">
        <v>1131</v>
      </c>
      <c r="G494" t="s">
        <v>398</v>
      </c>
      <c r="H494" t="s">
        <v>453</v>
      </c>
      <c r="I494" t="s">
        <v>259</v>
      </c>
      <c r="J494" t="s">
        <v>501</v>
      </c>
      <c r="K494" t="s">
        <v>315</v>
      </c>
      <c r="L494" t="s">
        <v>54</v>
      </c>
      <c r="M494">
        <v>10</v>
      </c>
      <c r="O494">
        <v>4.9000000000000004</v>
      </c>
      <c r="R494">
        <v>49</v>
      </c>
      <c r="W494" t="s">
        <v>74</v>
      </c>
      <c r="X494" t="s">
        <v>275</v>
      </c>
      <c r="Y494" t="s">
        <v>1315</v>
      </c>
    </row>
    <row r="495" spans="1:25" x14ac:dyDescent="0.3">
      <c r="A495">
        <v>432</v>
      </c>
      <c r="B495" s="118">
        <v>45902</v>
      </c>
      <c r="C495">
        <v>9</v>
      </c>
      <c r="D495" t="s">
        <v>159</v>
      </c>
      <c r="E495" t="s">
        <v>1123</v>
      </c>
      <c r="F495" t="s">
        <v>1131</v>
      </c>
      <c r="G495" t="s">
        <v>398</v>
      </c>
      <c r="H495" t="s">
        <v>450</v>
      </c>
      <c r="I495" t="s">
        <v>256</v>
      </c>
      <c r="J495" t="s">
        <v>499</v>
      </c>
      <c r="K495" t="s">
        <v>203</v>
      </c>
      <c r="L495" t="s">
        <v>54</v>
      </c>
      <c r="M495">
        <v>5</v>
      </c>
      <c r="N495">
        <v>6</v>
      </c>
      <c r="O495">
        <v>6</v>
      </c>
      <c r="R495">
        <v>30</v>
      </c>
      <c r="W495" t="s">
        <v>74</v>
      </c>
      <c r="X495" t="s">
        <v>275</v>
      </c>
      <c r="Y495" t="s">
        <v>1316</v>
      </c>
    </row>
    <row r="496" spans="1:25" x14ac:dyDescent="0.3">
      <c r="A496">
        <v>433</v>
      </c>
      <c r="B496" s="118">
        <v>45902</v>
      </c>
      <c r="C496">
        <v>9</v>
      </c>
      <c r="D496" t="s">
        <v>159</v>
      </c>
      <c r="E496" t="s">
        <v>1123</v>
      </c>
      <c r="F496" t="s">
        <v>1131</v>
      </c>
      <c r="G496" t="s">
        <v>398</v>
      </c>
      <c r="H496" t="s">
        <v>452</v>
      </c>
      <c r="I496" t="s">
        <v>258</v>
      </c>
      <c r="J496" t="s">
        <v>500</v>
      </c>
      <c r="K496" t="s">
        <v>314</v>
      </c>
      <c r="L496" t="s">
        <v>54</v>
      </c>
      <c r="M496">
        <v>2</v>
      </c>
      <c r="O496">
        <v>2.4</v>
      </c>
      <c r="R496">
        <v>4.8</v>
      </c>
      <c r="W496" t="s">
        <v>74</v>
      </c>
      <c r="X496" t="s">
        <v>275</v>
      </c>
      <c r="Y496" t="s">
        <v>1317</v>
      </c>
    </row>
    <row r="497" spans="1:25" x14ac:dyDescent="0.3">
      <c r="A497">
        <v>434</v>
      </c>
      <c r="B497" s="118">
        <v>45902</v>
      </c>
      <c r="C497">
        <v>9</v>
      </c>
      <c r="D497" t="s">
        <v>159</v>
      </c>
      <c r="E497" t="s">
        <v>1123</v>
      </c>
      <c r="F497" t="s">
        <v>1131</v>
      </c>
      <c r="G497" t="s">
        <v>398</v>
      </c>
      <c r="H497" t="s">
        <v>460</v>
      </c>
      <c r="I497" t="s">
        <v>266</v>
      </c>
      <c r="J497" t="s">
        <v>508</v>
      </c>
      <c r="K497" t="s">
        <v>203</v>
      </c>
      <c r="L497" t="s">
        <v>54</v>
      </c>
      <c r="M497">
        <v>1</v>
      </c>
      <c r="O497">
        <v>3.6</v>
      </c>
      <c r="R497">
        <v>3.6</v>
      </c>
      <c r="W497" t="s">
        <v>74</v>
      </c>
      <c r="X497" t="s">
        <v>275</v>
      </c>
      <c r="Y497" t="s">
        <v>1318</v>
      </c>
    </row>
    <row r="498" spans="1:25" x14ac:dyDescent="0.3">
      <c r="A498">
        <v>435</v>
      </c>
      <c r="B498" s="118">
        <v>45902</v>
      </c>
      <c r="C498">
        <v>9</v>
      </c>
      <c r="D498" t="s">
        <v>159</v>
      </c>
      <c r="E498" t="s">
        <v>1123</v>
      </c>
      <c r="F498" t="s">
        <v>1131</v>
      </c>
      <c r="G498" t="s">
        <v>398</v>
      </c>
      <c r="H498" t="s">
        <v>457</v>
      </c>
      <c r="I498" t="s">
        <v>263</v>
      </c>
      <c r="J498" t="s">
        <v>505</v>
      </c>
      <c r="K498" t="s">
        <v>203</v>
      </c>
      <c r="L498" t="s">
        <v>54</v>
      </c>
      <c r="M498">
        <v>1</v>
      </c>
      <c r="O498">
        <v>4.2</v>
      </c>
      <c r="R498">
        <v>4.2</v>
      </c>
      <c r="W498" t="s">
        <v>74</v>
      </c>
      <c r="X498" t="s">
        <v>275</v>
      </c>
      <c r="Y498" t="s">
        <v>1319</v>
      </c>
    </row>
    <row r="499" spans="1:25" x14ac:dyDescent="0.3">
      <c r="A499">
        <v>436</v>
      </c>
      <c r="B499" s="118">
        <v>45902</v>
      </c>
      <c r="C499">
        <v>9</v>
      </c>
      <c r="D499" t="s">
        <v>159</v>
      </c>
      <c r="E499" t="s">
        <v>1123</v>
      </c>
      <c r="F499" t="s">
        <v>1131</v>
      </c>
      <c r="G499" t="s">
        <v>398</v>
      </c>
      <c r="H499" t="s">
        <v>454</v>
      </c>
      <c r="I499" t="s">
        <v>260</v>
      </c>
      <c r="J499" t="s">
        <v>502</v>
      </c>
      <c r="K499" t="s">
        <v>315</v>
      </c>
      <c r="L499" t="s">
        <v>54</v>
      </c>
      <c r="M499">
        <v>10</v>
      </c>
      <c r="O499">
        <v>3.67</v>
      </c>
      <c r="R499">
        <v>36.700000000000003</v>
      </c>
      <c r="W499" t="s">
        <v>74</v>
      </c>
      <c r="X499" t="s">
        <v>275</v>
      </c>
      <c r="Y499" t="s">
        <v>1320</v>
      </c>
    </row>
    <row r="500" spans="1:25" x14ac:dyDescent="0.3">
      <c r="A500">
        <v>437</v>
      </c>
      <c r="B500" s="118">
        <v>45902</v>
      </c>
      <c r="C500">
        <v>9</v>
      </c>
      <c r="D500" t="s">
        <v>159</v>
      </c>
      <c r="E500" t="s">
        <v>1123</v>
      </c>
      <c r="F500" t="s">
        <v>1131</v>
      </c>
      <c r="G500" t="s">
        <v>398</v>
      </c>
      <c r="H500" t="s">
        <v>458</v>
      </c>
      <c r="I500" t="s">
        <v>264</v>
      </c>
      <c r="J500" t="s">
        <v>506</v>
      </c>
      <c r="K500" t="s">
        <v>203</v>
      </c>
      <c r="L500" t="s">
        <v>54</v>
      </c>
      <c r="M500">
        <v>1</v>
      </c>
      <c r="O500">
        <v>7.8</v>
      </c>
      <c r="R500">
        <v>7.8</v>
      </c>
      <c r="W500" t="s">
        <v>74</v>
      </c>
      <c r="X500" t="s">
        <v>275</v>
      </c>
      <c r="Y500" t="s">
        <v>1321</v>
      </c>
    </row>
    <row r="501" spans="1:25" x14ac:dyDescent="0.3">
      <c r="A501">
        <v>438</v>
      </c>
      <c r="B501" s="118">
        <v>45902</v>
      </c>
      <c r="C501">
        <v>9</v>
      </c>
      <c r="D501" t="s">
        <v>159</v>
      </c>
      <c r="E501" t="s">
        <v>1123</v>
      </c>
      <c r="F501" t="s">
        <v>1131</v>
      </c>
      <c r="G501" t="s">
        <v>398</v>
      </c>
      <c r="H501" t="s">
        <v>455</v>
      </c>
      <c r="I501" t="s">
        <v>261</v>
      </c>
      <c r="J501" t="s">
        <v>503</v>
      </c>
      <c r="K501" t="s">
        <v>203</v>
      </c>
      <c r="L501" t="s">
        <v>54</v>
      </c>
      <c r="M501">
        <v>1</v>
      </c>
      <c r="O501">
        <v>7.2</v>
      </c>
      <c r="R501">
        <v>7.2</v>
      </c>
      <c r="W501" t="s">
        <v>74</v>
      </c>
      <c r="X501" t="s">
        <v>275</v>
      </c>
      <c r="Y501" t="s">
        <v>1322</v>
      </c>
    </row>
    <row r="502" spans="1:25" x14ac:dyDescent="0.3">
      <c r="A502">
        <v>439</v>
      </c>
      <c r="B502" s="118">
        <v>45902</v>
      </c>
      <c r="C502">
        <v>9</v>
      </c>
      <c r="D502" t="s">
        <v>159</v>
      </c>
      <c r="E502" t="s">
        <v>1123</v>
      </c>
      <c r="F502" t="s">
        <v>1131</v>
      </c>
      <c r="G502" t="s">
        <v>398</v>
      </c>
      <c r="H502" t="s">
        <v>451</v>
      </c>
      <c r="I502" t="s">
        <v>257</v>
      </c>
      <c r="J502" t="s">
        <v>498</v>
      </c>
      <c r="K502" t="s">
        <v>203</v>
      </c>
      <c r="L502" t="s">
        <v>54</v>
      </c>
      <c r="M502">
        <v>3</v>
      </c>
      <c r="O502">
        <v>5.76</v>
      </c>
      <c r="R502">
        <v>17.28</v>
      </c>
      <c r="W502" t="s">
        <v>74</v>
      </c>
      <c r="X502" t="s">
        <v>275</v>
      </c>
      <c r="Y502" t="s">
        <v>1323</v>
      </c>
    </row>
    <row r="503" spans="1:25" x14ac:dyDescent="0.3">
      <c r="A503">
        <v>440</v>
      </c>
      <c r="B503" s="118">
        <v>45902</v>
      </c>
      <c r="C503">
        <v>9</v>
      </c>
      <c r="D503" t="s">
        <v>159</v>
      </c>
      <c r="E503" t="s">
        <v>1123</v>
      </c>
      <c r="F503" t="s">
        <v>1131</v>
      </c>
      <c r="G503" t="s">
        <v>398</v>
      </c>
      <c r="H503" t="s">
        <v>448</v>
      </c>
      <c r="I503" t="s">
        <v>254</v>
      </c>
      <c r="J503" t="s">
        <v>496</v>
      </c>
      <c r="K503" t="s">
        <v>203</v>
      </c>
      <c r="L503" t="s">
        <v>54</v>
      </c>
      <c r="M503">
        <v>3</v>
      </c>
      <c r="N503">
        <v>6</v>
      </c>
      <c r="O503">
        <v>6</v>
      </c>
      <c r="R503">
        <v>18</v>
      </c>
      <c r="W503" t="s">
        <v>74</v>
      </c>
      <c r="X503" t="s">
        <v>275</v>
      </c>
      <c r="Y503" t="s">
        <v>1324</v>
      </c>
    </row>
    <row r="504" spans="1:25" x14ac:dyDescent="0.3">
      <c r="A504">
        <v>441</v>
      </c>
      <c r="B504" s="118">
        <v>45902</v>
      </c>
      <c r="C504">
        <v>9</v>
      </c>
      <c r="D504" t="s">
        <v>159</v>
      </c>
      <c r="E504" t="s">
        <v>1123</v>
      </c>
      <c r="F504" t="s">
        <v>1131</v>
      </c>
      <c r="G504" t="s">
        <v>398</v>
      </c>
      <c r="H504" t="s">
        <v>456</v>
      </c>
      <c r="I504" t="s">
        <v>262</v>
      </c>
      <c r="J504" t="s">
        <v>504</v>
      </c>
      <c r="K504" t="s">
        <v>203</v>
      </c>
      <c r="L504" t="s">
        <v>54</v>
      </c>
      <c r="M504">
        <v>1</v>
      </c>
      <c r="O504">
        <v>5.16</v>
      </c>
      <c r="R504">
        <v>5.16</v>
      </c>
      <c r="W504" t="s">
        <v>74</v>
      </c>
      <c r="X504" t="s">
        <v>275</v>
      </c>
      <c r="Y504" t="s">
        <v>1325</v>
      </c>
    </row>
    <row r="505" spans="1:25" x14ac:dyDescent="0.3">
      <c r="A505">
        <v>442</v>
      </c>
      <c r="B505" s="118">
        <v>45902</v>
      </c>
      <c r="C505">
        <v>9</v>
      </c>
      <c r="D505" t="s">
        <v>159</v>
      </c>
      <c r="E505" t="s">
        <v>1123</v>
      </c>
      <c r="F505" t="s">
        <v>1131</v>
      </c>
      <c r="G505" t="s">
        <v>398</v>
      </c>
      <c r="H505" t="s">
        <v>563</v>
      </c>
      <c r="I505" t="s">
        <v>565</v>
      </c>
      <c r="J505" t="s">
        <v>561</v>
      </c>
      <c r="K505" t="s">
        <v>203</v>
      </c>
      <c r="L505" t="s">
        <v>33</v>
      </c>
      <c r="M505">
        <v>1</v>
      </c>
      <c r="O505">
        <v>7.4550000000000001</v>
      </c>
      <c r="R505">
        <v>7.4550000000000001</v>
      </c>
      <c r="W505" t="s">
        <v>74</v>
      </c>
      <c r="X505" t="s">
        <v>275</v>
      </c>
      <c r="Y505" t="s">
        <v>1326</v>
      </c>
    </row>
    <row r="506" spans="1:25" x14ac:dyDescent="0.3">
      <c r="A506">
        <v>443</v>
      </c>
      <c r="B506" s="118">
        <v>45902</v>
      </c>
      <c r="C506">
        <v>9</v>
      </c>
      <c r="D506" t="s">
        <v>159</v>
      </c>
      <c r="E506" t="s">
        <v>1123</v>
      </c>
      <c r="F506" t="s">
        <v>1131</v>
      </c>
      <c r="G506" t="s">
        <v>398</v>
      </c>
      <c r="H506" t="s">
        <v>535</v>
      </c>
      <c r="I506" t="s">
        <v>530</v>
      </c>
      <c r="J506" t="s">
        <v>532</v>
      </c>
      <c r="K506" t="s">
        <v>534</v>
      </c>
      <c r="L506" t="s">
        <v>54</v>
      </c>
      <c r="M506">
        <v>1</v>
      </c>
      <c r="O506">
        <v>6.96</v>
      </c>
      <c r="R506">
        <v>6.96</v>
      </c>
      <c r="W506" t="s">
        <v>74</v>
      </c>
      <c r="X506" t="s">
        <v>361</v>
      </c>
      <c r="Y506" t="s">
        <v>1327</v>
      </c>
    </row>
    <row r="507" spans="1:25" x14ac:dyDescent="0.3">
      <c r="A507">
        <v>444</v>
      </c>
      <c r="B507" s="118">
        <v>45902</v>
      </c>
      <c r="C507">
        <v>9</v>
      </c>
      <c r="D507" t="s">
        <v>159</v>
      </c>
      <c r="E507" t="s">
        <v>1123</v>
      </c>
      <c r="F507" t="s">
        <v>1131</v>
      </c>
      <c r="G507" t="s">
        <v>398</v>
      </c>
      <c r="H507">
        <v>0</v>
      </c>
      <c r="I507" t="s">
        <v>531</v>
      </c>
      <c r="J507" t="s">
        <v>533</v>
      </c>
      <c r="K507" t="s">
        <v>534</v>
      </c>
      <c r="L507" t="s">
        <v>54</v>
      </c>
      <c r="M507">
        <v>1</v>
      </c>
      <c r="O507">
        <v>4.6440000000000001</v>
      </c>
      <c r="R507">
        <v>4.6440000000000001</v>
      </c>
      <c r="W507" t="s">
        <v>74</v>
      </c>
      <c r="X507" t="s">
        <v>361</v>
      </c>
      <c r="Y507" t="s">
        <v>1328</v>
      </c>
    </row>
    <row r="508" spans="1:25" x14ac:dyDescent="0.3">
      <c r="A508">
        <v>445</v>
      </c>
      <c r="B508" s="118">
        <v>45902</v>
      </c>
      <c r="C508">
        <v>9</v>
      </c>
      <c r="D508" t="s">
        <v>159</v>
      </c>
      <c r="E508" t="s">
        <v>1136</v>
      </c>
      <c r="F508" t="s">
        <v>1137</v>
      </c>
      <c r="G508" t="s">
        <v>402</v>
      </c>
      <c r="H508" t="s">
        <v>449</v>
      </c>
      <c r="I508" t="s">
        <v>255</v>
      </c>
      <c r="J508" t="s">
        <v>497</v>
      </c>
      <c r="K508" t="s">
        <v>203</v>
      </c>
      <c r="L508" t="s">
        <v>54</v>
      </c>
      <c r="M508">
        <v>2</v>
      </c>
      <c r="O508">
        <v>3.6</v>
      </c>
      <c r="R508">
        <v>7.2</v>
      </c>
      <c r="W508" t="s">
        <v>74</v>
      </c>
      <c r="X508" t="s">
        <v>275</v>
      </c>
      <c r="Y508" t="s">
        <v>1329</v>
      </c>
    </row>
    <row r="509" spans="1:25" x14ac:dyDescent="0.3">
      <c r="A509">
        <v>446</v>
      </c>
      <c r="B509" s="118">
        <v>45902</v>
      </c>
      <c r="C509">
        <v>9</v>
      </c>
      <c r="D509" t="s">
        <v>159</v>
      </c>
      <c r="E509" t="s">
        <v>1138</v>
      </c>
      <c r="F509" t="s">
        <v>1139</v>
      </c>
      <c r="G509" t="s">
        <v>528</v>
      </c>
      <c r="H509" t="s">
        <v>558</v>
      </c>
      <c r="I509" t="s">
        <v>543</v>
      </c>
      <c r="J509" t="s">
        <v>540</v>
      </c>
      <c r="K509" t="s">
        <v>203</v>
      </c>
      <c r="L509" t="s">
        <v>33</v>
      </c>
      <c r="M509">
        <v>5</v>
      </c>
      <c r="O509">
        <v>4.74</v>
      </c>
      <c r="R509">
        <v>23.7</v>
      </c>
      <c r="W509" t="s">
        <v>74</v>
      </c>
      <c r="X509" t="s">
        <v>275</v>
      </c>
      <c r="Y509" t="s">
        <v>1330</v>
      </c>
    </row>
    <row r="510" spans="1:25" x14ac:dyDescent="0.3">
      <c r="A510">
        <v>447</v>
      </c>
      <c r="B510" s="118">
        <v>45902</v>
      </c>
      <c r="C510">
        <v>9</v>
      </c>
      <c r="D510" t="s">
        <v>159</v>
      </c>
      <c r="E510" t="s">
        <v>1138</v>
      </c>
      <c r="F510" t="s">
        <v>1139</v>
      </c>
      <c r="G510" t="s">
        <v>528</v>
      </c>
      <c r="H510" t="s">
        <v>559</v>
      </c>
      <c r="I510" t="s">
        <v>544</v>
      </c>
      <c r="J510" t="s">
        <v>541</v>
      </c>
      <c r="K510" t="s">
        <v>203</v>
      </c>
      <c r="L510" t="s">
        <v>33</v>
      </c>
      <c r="M510">
        <v>4</v>
      </c>
      <c r="O510">
        <v>7.3800000000000008</v>
      </c>
      <c r="R510">
        <v>29.52</v>
      </c>
      <c r="W510" t="s">
        <v>74</v>
      </c>
      <c r="X510" t="s">
        <v>275</v>
      </c>
      <c r="Y510" t="s">
        <v>1331</v>
      </c>
    </row>
    <row r="511" spans="1:25" x14ac:dyDescent="0.3">
      <c r="A511">
        <v>448</v>
      </c>
      <c r="B511" s="118">
        <v>45902</v>
      </c>
      <c r="C511">
        <v>9</v>
      </c>
      <c r="D511" t="s">
        <v>159</v>
      </c>
      <c r="E511" t="s">
        <v>1138</v>
      </c>
      <c r="F511" t="s">
        <v>1139</v>
      </c>
      <c r="G511" t="s">
        <v>528</v>
      </c>
      <c r="H511" t="s">
        <v>453</v>
      </c>
      <c r="I511" t="s">
        <v>259</v>
      </c>
      <c r="J511" t="s">
        <v>501</v>
      </c>
      <c r="K511" t="s">
        <v>315</v>
      </c>
      <c r="L511" t="s">
        <v>54</v>
      </c>
      <c r="M511">
        <v>5</v>
      </c>
      <c r="O511">
        <v>4.9000000000000004</v>
      </c>
      <c r="R511">
        <v>24.5</v>
      </c>
      <c r="W511" t="s">
        <v>74</v>
      </c>
      <c r="X511" t="s">
        <v>275</v>
      </c>
      <c r="Y511" t="s">
        <v>1332</v>
      </c>
    </row>
    <row r="512" spans="1:25" x14ac:dyDescent="0.3">
      <c r="A512">
        <v>449</v>
      </c>
      <c r="B512" s="118">
        <v>45902</v>
      </c>
      <c r="C512">
        <v>9</v>
      </c>
      <c r="D512" t="s">
        <v>159</v>
      </c>
      <c r="E512" t="s">
        <v>1138</v>
      </c>
      <c r="F512" t="s">
        <v>1139</v>
      </c>
      <c r="G512" t="s">
        <v>528</v>
      </c>
      <c r="H512" t="s">
        <v>450</v>
      </c>
      <c r="I512" t="s">
        <v>256</v>
      </c>
      <c r="J512" t="s">
        <v>499</v>
      </c>
      <c r="K512" t="s">
        <v>203</v>
      </c>
      <c r="L512" t="s">
        <v>54</v>
      </c>
      <c r="M512">
        <v>7</v>
      </c>
      <c r="N512">
        <v>6</v>
      </c>
      <c r="O512">
        <v>6</v>
      </c>
      <c r="R512">
        <v>42</v>
      </c>
      <c r="W512" t="s">
        <v>74</v>
      </c>
      <c r="X512" t="s">
        <v>275</v>
      </c>
      <c r="Y512" t="s">
        <v>1333</v>
      </c>
    </row>
    <row r="513" spans="1:25" x14ac:dyDescent="0.3">
      <c r="A513">
        <v>450</v>
      </c>
      <c r="B513" s="118">
        <v>45902</v>
      </c>
      <c r="C513">
        <v>9</v>
      </c>
      <c r="D513" t="s">
        <v>159</v>
      </c>
      <c r="E513" t="s">
        <v>1138</v>
      </c>
      <c r="F513" t="s">
        <v>1139</v>
      </c>
      <c r="G513" t="s">
        <v>528</v>
      </c>
      <c r="H513" t="s">
        <v>454</v>
      </c>
      <c r="I513" t="s">
        <v>260</v>
      </c>
      <c r="J513" t="s">
        <v>502</v>
      </c>
      <c r="K513" t="s">
        <v>315</v>
      </c>
      <c r="L513" t="s">
        <v>54</v>
      </c>
      <c r="M513">
        <v>4</v>
      </c>
      <c r="O513">
        <v>3.67</v>
      </c>
      <c r="R513">
        <v>14.68</v>
      </c>
      <c r="W513" t="s">
        <v>74</v>
      </c>
      <c r="X513" t="s">
        <v>275</v>
      </c>
      <c r="Y513" t="s">
        <v>1334</v>
      </c>
    </row>
    <row r="514" spans="1:25" x14ac:dyDescent="0.3">
      <c r="A514">
        <v>451</v>
      </c>
      <c r="B514" s="118">
        <v>45902</v>
      </c>
      <c r="C514">
        <v>9</v>
      </c>
      <c r="D514" t="s">
        <v>159</v>
      </c>
      <c r="E514" t="s">
        <v>1140</v>
      </c>
      <c r="F514" t="s">
        <v>1141</v>
      </c>
      <c r="G514" t="s">
        <v>578</v>
      </c>
      <c r="H514" t="s">
        <v>449</v>
      </c>
      <c r="I514" t="s">
        <v>255</v>
      </c>
      <c r="J514" t="s">
        <v>497</v>
      </c>
      <c r="K514" t="s">
        <v>203</v>
      </c>
      <c r="L514" t="s">
        <v>54</v>
      </c>
      <c r="M514">
        <v>2</v>
      </c>
      <c r="O514">
        <v>3.6</v>
      </c>
      <c r="R514">
        <v>7.2</v>
      </c>
      <c r="W514" t="s">
        <v>74</v>
      </c>
      <c r="X514" t="s">
        <v>275</v>
      </c>
      <c r="Y514" t="s">
        <v>1335</v>
      </c>
    </row>
    <row r="515" spans="1:25" x14ac:dyDescent="0.3">
      <c r="A515">
        <v>452</v>
      </c>
      <c r="B515" s="118">
        <v>45902</v>
      </c>
      <c r="C515">
        <v>9</v>
      </c>
      <c r="D515" t="s">
        <v>159</v>
      </c>
      <c r="E515" t="s">
        <v>1140</v>
      </c>
      <c r="F515" t="s">
        <v>1141</v>
      </c>
      <c r="G515" t="s">
        <v>578</v>
      </c>
      <c r="H515">
        <v>0</v>
      </c>
      <c r="I515" t="s">
        <v>596</v>
      </c>
      <c r="J515" t="s">
        <v>597</v>
      </c>
      <c r="K515" t="s">
        <v>203</v>
      </c>
      <c r="L515" t="s">
        <v>33</v>
      </c>
      <c r="M515">
        <v>3</v>
      </c>
      <c r="O515">
        <v>15.6</v>
      </c>
      <c r="R515">
        <v>46.8</v>
      </c>
      <c r="W515" t="s">
        <v>74</v>
      </c>
      <c r="X515" t="s">
        <v>361</v>
      </c>
      <c r="Y515" t="s">
        <v>1336</v>
      </c>
    </row>
    <row r="516" spans="1:25" x14ac:dyDescent="0.3">
      <c r="A516">
        <v>453</v>
      </c>
      <c r="B516" s="118">
        <v>45903</v>
      </c>
      <c r="C516">
        <v>9</v>
      </c>
      <c r="D516" t="s">
        <v>159</v>
      </c>
      <c r="E516" t="s">
        <v>1142</v>
      </c>
      <c r="F516" t="s">
        <v>1143</v>
      </c>
      <c r="G516" t="s">
        <v>398</v>
      </c>
      <c r="H516" t="s">
        <v>610</v>
      </c>
      <c r="I516" t="s">
        <v>602</v>
      </c>
      <c r="J516" t="s">
        <v>606</v>
      </c>
      <c r="K516" t="s">
        <v>614</v>
      </c>
      <c r="L516" t="s">
        <v>58</v>
      </c>
      <c r="M516">
        <v>2</v>
      </c>
      <c r="O516">
        <v>1.5</v>
      </c>
      <c r="R516">
        <v>3</v>
      </c>
      <c r="W516" t="s">
        <v>74</v>
      </c>
      <c r="X516" t="s">
        <v>389</v>
      </c>
      <c r="Y516" t="s">
        <v>1337</v>
      </c>
    </row>
    <row r="517" spans="1:25" x14ac:dyDescent="0.3">
      <c r="A517">
        <v>454</v>
      </c>
      <c r="B517" s="118">
        <v>45903</v>
      </c>
      <c r="C517">
        <v>9</v>
      </c>
      <c r="D517" t="s">
        <v>159</v>
      </c>
      <c r="E517" t="s">
        <v>1142</v>
      </c>
      <c r="F517" t="s">
        <v>1143</v>
      </c>
      <c r="G517" t="s">
        <v>398</v>
      </c>
      <c r="H517" t="s">
        <v>611</v>
      </c>
      <c r="I517" t="s">
        <v>603</v>
      </c>
      <c r="J517" t="s">
        <v>607</v>
      </c>
      <c r="K517" t="s">
        <v>614</v>
      </c>
      <c r="L517" t="s">
        <v>58</v>
      </c>
      <c r="M517">
        <v>2</v>
      </c>
      <c r="O517">
        <v>1.5</v>
      </c>
      <c r="R517">
        <v>3</v>
      </c>
      <c r="W517" t="s">
        <v>74</v>
      </c>
      <c r="X517" t="s">
        <v>389</v>
      </c>
      <c r="Y517" t="s">
        <v>1338</v>
      </c>
    </row>
    <row r="518" spans="1:25" x14ac:dyDescent="0.3">
      <c r="A518">
        <v>455</v>
      </c>
      <c r="B518" s="118">
        <v>45903</v>
      </c>
      <c r="C518">
        <v>9</v>
      </c>
      <c r="D518" t="s">
        <v>159</v>
      </c>
      <c r="E518" t="s">
        <v>1142</v>
      </c>
      <c r="F518" t="s">
        <v>1143</v>
      </c>
      <c r="G518" t="s">
        <v>398</v>
      </c>
      <c r="H518" t="s">
        <v>612</v>
      </c>
      <c r="I518" t="s">
        <v>604</v>
      </c>
      <c r="J518" t="s">
        <v>608</v>
      </c>
      <c r="K518" t="s">
        <v>614</v>
      </c>
      <c r="L518" t="s">
        <v>58</v>
      </c>
      <c r="M518">
        <v>2</v>
      </c>
      <c r="O518">
        <v>1.5</v>
      </c>
      <c r="R518">
        <v>3</v>
      </c>
      <c r="W518" t="s">
        <v>74</v>
      </c>
      <c r="X518" t="s">
        <v>389</v>
      </c>
      <c r="Y518" t="s">
        <v>1339</v>
      </c>
    </row>
    <row r="519" spans="1:25" x14ac:dyDescent="0.3">
      <c r="A519">
        <v>456</v>
      </c>
      <c r="B519" s="118">
        <v>45903</v>
      </c>
      <c r="C519">
        <v>9</v>
      </c>
      <c r="D519" t="s">
        <v>159</v>
      </c>
      <c r="E519" t="s">
        <v>1142</v>
      </c>
      <c r="F519" t="s">
        <v>1143</v>
      </c>
      <c r="G519" t="s">
        <v>398</v>
      </c>
      <c r="H519" t="s">
        <v>613</v>
      </c>
      <c r="I519" t="s">
        <v>605</v>
      </c>
      <c r="J519" t="s">
        <v>609</v>
      </c>
      <c r="K519" t="s">
        <v>614</v>
      </c>
      <c r="L519" t="s">
        <v>58</v>
      </c>
      <c r="M519">
        <v>2</v>
      </c>
      <c r="O519">
        <v>1.5</v>
      </c>
      <c r="R519">
        <v>3</v>
      </c>
      <c r="W519" t="s">
        <v>74</v>
      </c>
      <c r="X519" t="s">
        <v>389</v>
      </c>
      <c r="Y519" t="s">
        <v>1340</v>
      </c>
    </row>
    <row r="520" spans="1:25" x14ac:dyDescent="0.3">
      <c r="A520">
        <v>457</v>
      </c>
      <c r="B520" s="118">
        <v>45903</v>
      </c>
      <c r="C520">
        <v>9</v>
      </c>
      <c r="D520" t="s">
        <v>159</v>
      </c>
      <c r="E520" t="s">
        <v>1142</v>
      </c>
      <c r="F520" t="s">
        <v>1143</v>
      </c>
      <c r="G520" t="s">
        <v>398</v>
      </c>
      <c r="H520" t="s">
        <v>586</v>
      </c>
      <c r="I520" t="s">
        <v>583</v>
      </c>
      <c r="J520" t="s">
        <v>589</v>
      </c>
      <c r="K520" t="s">
        <v>234</v>
      </c>
      <c r="L520" t="s">
        <v>58</v>
      </c>
      <c r="M520">
        <v>2</v>
      </c>
      <c r="O520">
        <v>2.2000000000000002</v>
      </c>
      <c r="R520">
        <v>4.4000000000000004</v>
      </c>
      <c r="W520" t="s">
        <v>74</v>
      </c>
      <c r="X520" t="s">
        <v>643</v>
      </c>
      <c r="Y520" t="s">
        <v>1341</v>
      </c>
    </row>
    <row r="521" spans="1:25" x14ac:dyDescent="0.3">
      <c r="A521">
        <v>458</v>
      </c>
      <c r="B521" s="118">
        <v>45903</v>
      </c>
      <c r="C521">
        <v>9</v>
      </c>
      <c r="D521" t="s">
        <v>159</v>
      </c>
      <c r="E521" t="s">
        <v>1142</v>
      </c>
      <c r="F521" t="s">
        <v>1143</v>
      </c>
      <c r="G521" t="s">
        <v>398</v>
      </c>
      <c r="H521" t="s">
        <v>588</v>
      </c>
      <c r="I521" t="s">
        <v>585</v>
      </c>
      <c r="J521" t="s">
        <v>591</v>
      </c>
      <c r="K521" t="s">
        <v>234</v>
      </c>
      <c r="L521" t="s">
        <v>58</v>
      </c>
      <c r="M521">
        <v>2</v>
      </c>
      <c r="O521">
        <v>2.6</v>
      </c>
      <c r="R521">
        <v>5.2</v>
      </c>
      <c r="W521" t="s">
        <v>74</v>
      </c>
      <c r="X521" t="s">
        <v>643</v>
      </c>
      <c r="Y521" t="s">
        <v>1342</v>
      </c>
    </row>
    <row r="522" spans="1:25" x14ac:dyDescent="0.3">
      <c r="A522">
        <v>459</v>
      </c>
      <c r="B522" s="118">
        <v>45903</v>
      </c>
      <c r="C522">
        <v>9</v>
      </c>
      <c r="D522" t="s">
        <v>159</v>
      </c>
      <c r="E522" t="s">
        <v>1142</v>
      </c>
      <c r="F522" t="s">
        <v>1143</v>
      </c>
      <c r="G522" t="s">
        <v>398</v>
      </c>
      <c r="H522" t="s">
        <v>587</v>
      </c>
      <c r="I522" t="s">
        <v>584</v>
      </c>
      <c r="J522" t="s">
        <v>590</v>
      </c>
      <c r="K522" t="s">
        <v>234</v>
      </c>
      <c r="L522" t="s">
        <v>58</v>
      </c>
      <c r="M522">
        <v>2</v>
      </c>
      <c r="O522">
        <v>2.38</v>
      </c>
      <c r="R522">
        <v>4.76</v>
      </c>
      <c r="W522" t="s">
        <v>74</v>
      </c>
      <c r="X522" t="s">
        <v>643</v>
      </c>
      <c r="Y522" t="s">
        <v>1343</v>
      </c>
    </row>
    <row r="523" spans="1:25" x14ac:dyDescent="0.3">
      <c r="A523">
        <v>460</v>
      </c>
      <c r="B523" s="118">
        <v>45903</v>
      </c>
      <c r="C523">
        <v>9</v>
      </c>
      <c r="D523" t="s">
        <v>159</v>
      </c>
      <c r="E523" t="s">
        <v>1142</v>
      </c>
      <c r="F523" t="s">
        <v>1143</v>
      </c>
      <c r="G523" t="s">
        <v>398</v>
      </c>
      <c r="H523" t="s">
        <v>631</v>
      </c>
      <c r="I523" t="s">
        <v>615</v>
      </c>
      <c r="J523" t="s">
        <v>619</v>
      </c>
      <c r="K523" t="s">
        <v>638</v>
      </c>
      <c r="L523" t="s">
        <v>637</v>
      </c>
      <c r="M523">
        <v>2</v>
      </c>
      <c r="O523">
        <v>1.21</v>
      </c>
      <c r="R523">
        <v>2.42</v>
      </c>
      <c r="W523" t="s">
        <v>74</v>
      </c>
      <c r="X523" t="s">
        <v>636</v>
      </c>
      <c r="Y523" t="s">
        <v>1344</v>
      </c>
    </row>
    <row r="524" spans="1:25" x14ac:dyDescent="0.3">
      <c r="A524">
        <v>461</v>
      </c>
      <c r="B524" s="118">
        <v>45903</v>
      </c>
      <c r="C524">
        <v>9</v>
      </c>
      <c r="D524" t="s">
        <v>159</v>
      </c>
      <c r="E524" t="s">
        <v>1142</v>
      </c>
      <c r="F524" t="s">
        <v>1143</v>
      </c>
      <c r="G524" t="s">
        <v>398</v>
      </c>
      <c r="H524" t="s">
        <v>632</v>
      </c>
      <c r="I524" t="s">
        <v>616</v>
      </c>
      <c r="J524" t="s">
        <v>622</v>
      </c>
      <c r="K524" t="s">
        <v>639</v>
      </c>
      <c r="L524" t="s">
        <v>637</v>
      </c>
      <c r="M524">
        <v>2</v>
      </c>
      <c r="O524">
        <v>1.21</v>
      </c>
      <c r="R524">
        <v>2.42</v>
      </c>
      <c r="W524" t="s">
        <v>74</v>
      </c>
      <c r="X524" t="s">
        <v>636</v>
      </c>
      <c r="Y524" t="s">
        <v>1345</v>
      </c>
    </row>
    <row r="525" spans="1:25" x14ac:dyDescent="0.3">
      <c r="A525">
        <v>462</v>
      </c>
      <c r="B525" s="118">
        <v>45903</v>
      </c>
      <c r="C525">
        <v>9</v>
      </c>
      <c r="D525" t="s">
        <v>159</v>
      </c>
      <c r="E525" t="s">
        <v>1144</v>
      </c>
      <c r="F525" t="s">
        <v>1145</v>
      </c>
      <c r="G525" t="s">
        <v>398</v>
      </c>
      <c r="H525" t="s">
        <v>426</v>
      </c>
      <c r="I525" t="s">
        <v>211</v>
      </c>
      <c r="J525" t="s">
        <v>226</v>
      </c>
      <c r="K525" t="s">
        <v>234</v>
      </c>
      <c r="L525" t="s">
        <v>58</v>
      </c>
      <c r="M525">
        <v>2</v>
      </c>
      <c r="O525">
        <v>1.6679999999999999</v>
      </c>
      <c r="R525">
        <v>3.3359999999999999</v>
      </c>
      <c r="W525" t="s">
        <v>74</v>
      </c>
      <c r="X525" t="s">
        <v>386</v>
      </c>
      <c r="Y525" t="s">
        <v>1346</v>
      </c>
    </row>
    <row r="526" spans="1:25" x14ac:dyDescent="0.3">
      <c r="A526">
        <v>463</v>
      </c>
      <c r="B526" s="118">
        <v>45903</v>
      </c>
      <c r="C526">
        <v>9</v>
      </c>
      <c r="D526" t="s">
        <v>159</v>
      </c>
      <c r="E526" t="s">
        <v>1144</v>
      </c>
      <c r="F526" t="s">
        <v>1145</v>
      </c>
      <c r="G526" t="s">
        <v>398</v>
      </c>
      <c r="H526" t="s">
        <v>427</v>
      </c>
      <c r="I526" t="s">
        <v>212</v>
      </c>
      <c r="J526" t="s">
        <v>227</v>
      </c>
      <c r="K526" t="s">
        <v>234</v>
      </c>
      <c r="L526" t="s">
        <v>58</v>
      </c>
      <c r="M526">
        <v>2</v>
      </c>
      <c r="O526">
        <v>1.2023999999999999</v>
      </c>
      <c r="R526">
        <v>2.4047999999999998</v>
      </c>
      <c r="W526" t="s">
        <v>74</v>
      </c>
      <c r="X526" t="s">
        <v>386</v>
      </c>
      <c r="Y526" t="s">
        <v>1347</v>
      </c>
    </row>
    <row r="527" spans="1:25" x14ac:dyDescent="0.3">
      <c r="A527">
        <v>464</v>
      </c>
      <c r="B527" s="118">
        <v>45903</v>
      </c>
      <c r="C527">
        <v>9</v>
      </c>
      <c r="D527" t="s">
        <v>159</v>
      </c>
      <c r="E527" t="s">
        <v>1144</v>
      </c>
      <c r="F527" t="s">
        <v>1145</v>
      </c>
      <c r="G527" t="s">
        <v>398</v>
      </c>
      <c r="H527" t="s">
        <v>433</v>
      </c>
      <c r="I527" t="s">
        <v>218</v>
      </c>
      <c r="J527" t="s">
        <v>232</v>
      </c>
      <c r="K527" t="s">
        <v>234</v>
      </c>
      <c r="L527" t="s">
        <v>58</v>
      </c>
      <c r="M527">
        <v>2</v>
      </c>
      <c r="O527">
        <v>1.4783999999999999</v>
      </c>
      <c r="R527">
        <v>2.9567999999999999</v>
      </c>
      <c r="W527" t="s">
        <v>74</v>
      </c>
      <c r="X527" t="s">
        <v>386</v>
      </c>
      <c r="Y527" t="s">
        <v>1348</v>
      </c>
    </row>
    <row r="528" spans="1:25" x14ac:dyDescent="0.3">
      <c r="A528">
        <v>465</v>
      </c>
      <c r="B528" s="118">
        <v>45903</v>
      </c>
      <c r="C528">
        <v>9</v>
      </c>
      <c r="D528" t="s">
        <v>159</v>
      </c>
      <c r="E528" t="s">
        <v>1144</v>
      </c>
      <c r="F528" t="s">
        <v>1145</v>
      </c>
      <c r="G528" t="s">
        <v>398</v>
      </c>
      <c r="H528" t="s">
        <v>429</v>
      </c>
      <c r="I528" t="s">
        <v>214</v>
      </c>
      <c r="J528" t="s">
        <v>228</v>
      </c>
      <c r="K528" t="s">
        <v>234</v>
      </c>
      <c r="L528" t="s">
        <v>58</v>
      </c>
      <c r="M528">
        <v>2</v>
      </c>
      <c r="O528">
        <v>1.2984</v>
      </c>
      <c r="R528">
        <v>2.5968</v>
      </c>
      <c r="W528" t="s">
        <v>74</v>
      </c>
      <c r="X528" t="s">
        <v>386</v>
      </c>
      <c r="Y528" t="s">
        <v>1349</v>
      </c>
    </row>
    <row r="529" spans="1:25" x14ac:dyDescent="0.3">
      <c r="A529">
        <v>466</v>
      </c>
      <c r="B529" s="118">
        <v>45903</v>
      </c>
      <c r="C529">
        <v>9</v>
      </c>
      <c r="D529" t="s">
        <v>159</v>
      </c>
      <c r="E529" t="s">
        <v>1144</v>
      </c>
      <c r="F529" t="s">
        <v>1145</v>
      </c>
      <c r="G529" t="s">
        <v>398</v>
      </c>
      <c r="H529" t="s">
        <v>430</v>
      </c>
      <c r="I529" t="s">
        <v>215</v>
      </c>
      <c r="J529" t="s">
        <v>229</v>
      </c>
      <c r="K529" t="s">
        <v>234</v>
      </c>
      <c r="L529" t="s">
        <v>58</v>
      </c>
      <c r="M529">
        <v>2</v>
      </c>
      <c r="O529">
        <v>1.0104</v>
      </c>
      <c r="R529">
        <v>2.0207999999999999</v>
      </c>
      <c r="W529" t="s">
        <v>74</v>
      </c>
      <c r="X529" t="s">
        <v>386</v>
      </c>
      <c r="Y529" t="s">
        <v>1350</v>
      </c>
    </row>
    <row r="530" spans="1:25" x14ac:dyDescent="0.3">
      <c r="A530">
        <v>467</v>
      </c>
      <c r="B530" s="118">
        <v>45903</v>
      </c>
      <c r="C530">
        <v>9</v>
      </c>
      <c r="D530" t="s">
        <v>159</v>
      </c>
      <c r="E530" t="s">
        <v>1144</v>
      </c>
      <c r="F530" t="s">
        <v>1145</v>
      </c>
      <c r="G530" t="s">
        <v>398</v>
      </c>
      <c r="H530" t="s">
        <v>435</v>
      </c>
      <c r="I530" t="s">
        <v>219</v>
      </c>
      <c r="J530" t="s">
        <v>233</v>
      </c>
      <c r="K530" t="s">
        <v>234</v>
      </c>
      <c r="L530" t="s">
        <v>58</v>
      </c>
      <c r="M530">
        <v>2</v>
      </c>
      <c r="O530">
        <v>1.0920000000000001</v>
      </c>
      <c r="R530">
        <v>2.1840000000000002</v>
      </c>
      <c r="W530" t="s">
        <v>74</v>
      </c>
      <c r="X530" t="s">
        <v>386</v>
      </c>
      <c r="Y530" t="s">
        <v>1351</v>
      </c>
    </row>
    <row r="531" spans="1:25" x14ac:dyDescent="0.3">
      <c r="A531">
        <v>468</v>
      </c>
      <c r="B531" s="118">
        <v>45903</v>
      </c>
      <c r="C531">
        <v>9</v>
      </c>
      <c r="D531" t="s">
        <v>159</v>
      </c>
      <c r="E531" t="s">
        <v>1144</v>
      </c>
      <c r="F531" t="s">
        <v>1145</v>
      </c>
      <c r="G531" t="s">
        <v>398</v>
      </c>
      <c r="H531" t="s">
        <v>436</v>
      </c>
      <c r="I531" t="s">
        <v>220</v>
      </c>
      <c r="J531" t="s">
        <v>224</v>
      </c>
      <c r="K531" t="s">
        <v>234</v>
      </c>
      <c r="L531" t="s">
        <v>58</v>
      </c>
      <c r="M531">
        <v>1</v>
      </c>
      <c r="O531">
        <v>1.3824000000000001</v>
      </c>
      <c r="R531">
        <v>1.3824000000000001</v>
      </c>
      <c r="W531" t="s">
        <v>74</v>
      </c>
      <c r="X531" t="s">
        <v>386</v>
      </c>
      <c r="Y531" t="s">
        <v>1352</v>
      </c>
    </row>
    <row r="532" spans="1:25" x14ac:dyDescent="0.3">
      <c r="A532">
        <v>469</v>
      </c>
      <c r="B532" s="118">
        <v>45903</v>
      </c>
      <c r="C532">
        <v>9</v>
      </c>
      <c r="D532" t="s">
        <v>159</v>
      </c>
      <c r="E532" t="s">
        <v>1144</v>
      </c>
      <c r="F532" t="s">
        <v>1145</v>
      </c>
      <c r="G532" t="s">
        <v>398</v>
      </c>
      <c r="H532" t="s">
        <v>437</v>
      </c>
      <c r="I532" t="s">
        <v>221</v>
      </c>
      <c r="J532" t="s">
        <v>225</v>
      </c>
      <c r="K532" t="s">
        <v>234</v>
      </c>
      <c r="L532" t="s">
        <v>58</v>
      </c>
      <c r="M532">
        <v>2</v>
      </c>
      <c r="O532">
        <v>1.9079999999999999</v>
      </c>
      <c r="R532">
        <v>3.8159999999999998</v>
      </c>
      <c r="W532" t="s">
        <v>74</v>
      </c>
      <c r="X532" t="s">
        <v>386</v>
      </c>
      <c r="Y532" t="s">
        <v>1353</v>
      </c>
    </row>
    <row r="533" spans="1:25" x14ac:dyDescent="0.3">
      <c r="A533">
        <v>470</v>
      </c>
      <c r="B533" s="118">
        <v>45903</v>
      </c>
      <c r="C533">
        <v>9</v>
      </c>
      <c r="D533" t="s">
        <v>159</v>
      </c>
      <c r="E533" t="s">
        <v>1144</v>
      </c>
      <c r="F533" t="s">
        <v>1145</v>
      </c>
      <c r="G533" t="s">
        <v>398</v>
      </c>
      <c r="H533" t="s">
        <v>439</v>
      </c>
      <c r="I533" t="s">
        <v>223</v>
      </c>
      <c r="J533" t="s">
        <v>345</v>
      </c>
      <c r="K533" t="s">
        <v>234</v>
      </c>
      <c r="L533" t="s">
        <v>58</v>
      </c>
      <c r="M533">
        <v>1</v>
      </c>
      <c r="O533">
        <v>1.68</v>
      </c>
      <c r="R533">
        <v>1.68</v>
      </c>
      <c r="W533" t="s">
        <v>74</v>
      </c>
      <c r="X533" t="s">
        <v>386</v>
      </c>
      <c r="Y533" t="s">
        <v>1354</v>
      </c>
    </row>
    <row r="534" spans="1:25" x14ac:dyDescent="0.3">
      <c r="A534">
        <v>471</v>
      </c>
      <c r="B534" s="118">
        <v>45903</v>
      </c>
      <c r="C534">
        <v>9</v>
      </c>
      <c r="D534" t="s">
        <v>159</v>
      </c>
      <c r="E534" t="s">
        <v>1144</v>
      </c>
      <c r="F534" t="s">
        <v>1145</v>
      </c>
      <c r="G534" t="s">
        <v>398</v>
      </c>
      <c r="H534" t="s">
        <v>640</v>
      </c>
      <c r="I534" t="s">
        <v>633</v>
      </c>
      <c r="J534" t="s">
        <v>642</v>
      </c>
      <c r="K534" t="s">
        <v>234</v>
      </c>
      <c r="L534" t="s">
        <v>58</v>
      </c>
      <c r="M534">
        <v>1</v>
      </c>
      <c r="O534">
        <v>1.6</v>
      </c>
      <c r="R534">
        <v>1.6</v>
      </c>
      <c r="W534" t="s">
        <v>74</v>
      </c>
      <c r="X534" t="s">
        <v>386</v>
      </c>
      <c r="Y534" t="s">
        <v>1355</v>
      </c>
    </row>
    <row r="535" spans="1:25" x14ac:dyDescent="0.3">
      <c r="A535">
        <v>472</v>
      </c>
      <c r="B535" s="118">
        <v>45903</v>
      </c>
      <c r="C535">
        <v>9</v>
      </c>
      <c r="D535" t="s">
        <v>159</v>
      </c>
      <c r="E535" t="s">
        <v>1144</v>
      </c>
      <c r="F535" t="s">
        <v>1145</v>
      </c>
      <c r="G535" t="s">
        <v>398</v>
      </c>
      <c r="H535" t="s">
        <v>641</v>
      </c>
      <c r="I535" t="s">
        <v>634</v>
      </c>
      <c r="J535" t="s">
        <v>635</v>
      </c>
      <c r="K535" t="s">
        <v>234</v>
      </c>
      <c r="L535" t="s">
        <v>58</v>
      </c>
      <c r="M535">
        <v>1</v>
      </c>
      <c r="O535">
        <v>1.6</v>
      </c>
      <c r="R535">
        <v>1.6</v>
      </c>
      <c r="W535" t="s">
        <v>74</v>
      </c>
      <c r="X535" t="s">
        <v>386</v>
      </c>
      <c r="Y535" t="s">
        <v>1356</v>
      </c>
    </row>
    <row r="536" spans="1:25" x14ac:dyDescent="0.3">
      <c r="A536">
        <v>473</v>
      </c>
      <c r="B536" s="118">
        <v>45903</v>
      </c>
      <c r="C536">
        <v>9</v>
      </c>
      <c r="D536" t="s">
        <v>159</v>
      </c>
      <c r="E536" t="s">
        <v>1144</v>
      </c>
      <c r="F536" t="s">
        <v>1145</v>
      </c>
      <c r="G536" t="s">
        <v>398</v>
      </c>
      <c r="H536" t="s">
        <v>489</v>
      </c>
      <c r="I536" t="s">
        <v>64</v>
      </c>
      <c r="J536" t="s">
        <v>68</v>
      </c>
      <c r="K536" t="s">
        <v>33</v>
      </c>
      <c r="L536" t="s">
        <v>33</v>
      </c>
      <c r="M536">
        <v>1</v>
      </c>
      <c r="O536">
        <v>3.12</v>
      </c>
      <c r="R536">
        <v>3.12</v>
      </c>
      <c r="W536" t="s">
        <v>74</v>
      </c>
      <c r="X536" t="s">
        <v>77</v>
      </c>
      <c r="Y536" t="s">
        <v>1357</v>
      </c>
    </row>
    <row r="537" spans="1:25" x14ac:dyDescent="0.3">
      <c r="A537">
        <v>474</v>
      </c>
      <c r="B537" s="118">
        <v>45903</v>
      </c>
      <c r="C537">
        <v>9</v>
      </c>
      <c r="D537" t="s">
        <v>159</v>
      </c>
      <c r="E537" t="s">
        <v>1144</v>
      </c>
      <c r="F537" t="s">
        <v>1145</v>
      </c>
      <c r="G537" t="s">
        <v>398</v>
      </c>
      <c r="H537" t="s">
        <v>488</v>
      </c>
      <c r="I537" t="s">
        <v>63</v>
      </c>
      <c r="J537" t="s">
        <v>323</v>
      </c>
      <c r="K537" t="s">
        <v>33</v>
      </c>
      <c r="L537" t="s">
        <v>33</v>
      </c>
      <c r="M537">
        <v>1</v>
      </c>
      <c r="O537">
        <v>0.84</v>
      </c>
      <c r="R537">
        <v>0.84</v>
      </c>
      <c r="W537" t="s">
        <v>74</v>
      </c>
      <c r="X537" t="s">
        <v>77</v>
      </c>
      <c r="Y537" t="s">
        <v>1358</v>
      </c>
    </row>
    <row r="538" spans="1:25" x14ac:dyDescent="0.3">
      <c r="A538">
        <v>475</v>
      </c>
      <c r="B538" s="118">
        <v>45903</v>
      </c>
      <c r="C538">
        <v>9</v>
      </c>
      <c r="D538" t="s">
        <v>159</v>
      </c>
      <c r="E538" t="s">
        <v>1144</v>
      </c>
      <c r="F538" t="s">
        <v>1145</v>
      </c>
      <c r="G538" t="s">
        <v>398</v>
      </c>
      <c r="H538" t="s">
        <v>482</v>
      </c>
      <c r="I538" t="s">
        <v>390</v>
      </c>
      <c r="J538" t="s">
        <v>391</v>
      </c>
      <c r="K538" t="s">
        <v>393</v>
      </c>
      <c r="L538" t="s">
        <v>392</v>
      </c>
      <c r="M538">
        <v>2</v>
      </c>
      <c r="O538">
        <v>21.6</v>
      </c>
      <c r="R538">
        <v>43.2</v>
      </c>
      <c r="W538" t="s">
        <v>75</v>
      </c>
      <c r="X538" t="s">
        <v>75</v>
      </c>
      <c r="Y538" t="s">
        <v>1359</v>
      </c>
    </row>
    <row r="539" spans="1:25" x14ac:dyDescent="0.3">
      <c r="A539">
        <v>476</v>
      </c>
      <c r="B539" s="118">
        <v>45903</v>
      </c>
      <c r="C539">
        <v>9</v>
      </c>
      <c r="D539" t="s">
        <v>159</v>
      </c>
      <c r="E539" t="s">
        <v>1146</v>
      </c>
      <c r="F539" t="s">
        <v>1147</v>
      </c>
      <c r="G539" t="s">
        <v>402</v>
      </c>
      <c r="H539" t="s">
        <v>610</v>
      </c>
      <c r="I539" t="s">
        <v>602</v>
      </c>
      <c r="J539" t="s">
        <v>606</v>
      </c>
      <c r="K539" t="s">
        <v>614</v>
      </c>
      <c r="L539" t="s">
        <v>58</v>
      </c>
      <c r="M539">
        <v>1</v>
      </c>
      <c r="O539">
        <v>1.5</v>
      </c>
      <c r="R539">
        <v>1.5</v>
      </c>
      <c r="W539" t="s">
        <v>74</v>
      </c>
      <c r="X539" t="s">
        <v>389</v>
      </c>
      <c r="Y539" t="s">
        <v>1360</v>
      </c>
    </row>
    <row r="540" spans="1:25" x14ac:dyDescent="0.3">
      <c r="A540">
        <v>477</v>
      </c>
      <c r="B540" s="118">
        <v>45903</v>
      </c>
      <c r="C540">
        <v>9</v>
      </c>
      <c r="D540" t="s">
        <v>159</v>
      </c>
      <c r="E540" t="s">
        <v>1146</v>
      </c>
      <c r="F540" t="s">
        <v>1147</v>
      </c>
      <c r="G540" t="s">
        <v>402</v>
      </c>
      <c r="H540" t="s">
        <v>611</v>
      </c>
      <c r="I540" t="s">
        <v>603</v>
      </c>
      <c r="J540" t="s">
        <v>607</v>
      </c>
      <c r="K540" t="s">
        <v>614</v>
      </c>
      <c r="L540" t="s">
        <v>58</v>
      </c>
      <c r="M540">
        <v>1</v>
      </c>
      <c r="O540">
        <v>1.5</v>
      </c>
      <c r="R540">
        <v>1.5</v>
      </c>
      <c r="W540" t="s">
        <v>74</v>
      </c>
      <c r="X540" t="s">
        <v>389</v>
      </c>
      <c r="Y540" t="s">
        <v>1361</v>
      </c>
    </row>
    <row r="541" spans="1:25" x14ac:dyDescent="0.3">
      <c r="A541">
        <v>478</v>
      </c>
      <c r="B541" s="118">
        <v>45903</v>
      </c>
      <c r="C541">
        <v>9</v>
      </c>
      <c r="D541" t="s">
        <v>159</v>
      </c>
      <c r="E541" t="s">
        <v>1146</v>
      </c>
      <c r="F541" t="s">
        <v>1147</v>
      </c>
      <c r="G541" t="s">
        <v>402</v>
      </c>
      <c r="H541" t="s">
        <v>612</v>
      </c>
      <c r="I541" t="s">
        <v>604</v>
      </c>
      <c r="J541" t="s">
        <v>608</v>
      </c>
      <c r="K541" t="s">
        <v>614</v>
      </c>
      <c r="L541" t="s">
        <v>58</v>
      </c>
      <c r="M541">
        <v>1</v>
      </c>
      <c r="O541">
        <v>1.5</v>
      </c>
      <c r="R541">
        <v>1.5</v>
      </c>
      <c r="W541" t="s">
        <v>74</v>
      </c>
      <c r="X541" t="s">
        <v>389</v>
      </c>
      <c r="Y541" t="s">
        <v>1362</v>
      </c>
    </row>
    <row r="542" spans="1:25" x14ac:dyDescent="0.3">
      <c r="A542">
        <v>479</v>
      </c>
      <c r="B542" s="118">
        <v>45903</v>
      </c>
      <c r="C542">
        <v>9</v>
      </c>
      <c r="D542" t="s">
        <v>159</v>
      </c>
      <c r="E542" t="s">
        <v>1146</v>
      </c>
      <c r="F542" t="s">
        <v>1147</v>
      </c>
      <c r="G542" t="s">
        <v>402</v>
      </c>
      <c r="H542" t="s">
        <v>613</v>
      </c>
      <c r="I542" t="s">
        <v>605</v>
      </c>
      <c r="J542" t="s">
        <v>609</v>
      </c>
      <c r="K542" t="s">
        <v>614</v>
      </c>
      <c r="L542" t="s">
        <v>58</v>
      </c>
      <c r="M542">
        <v>1</v>
      </c>
      <c r="O542">
        <v>1.5</v>
      </c>
      <c r="R542">
        <v>1.5</v>
      </c>
      <c r="W542" t="s">
        <v>74</v>
      </c>
      <c r="X542" t="s">
        <v>389</v>
      </c>
      <c r="Y542" t="s">
        <v>1363</v>
      </c>
    </row>
    <row r="543" spans="1:25" x14ac:dyDescent="0.3">
      <c r="A543">
        <v>480</v>
      </c>
      <c r="B543" s="118">
        <v>45903</v>
      </c>
      <c r="C543">
        <v>9</v>
      </c>
      <c r="D543" t="s">
        <v>159</v>
      </c>
      <c r="E543" t="s">
        <v>1146</v>
      </c>
      <c r="F543" t="s">
        <v>1147</v>
      </c>
      <c r="G543" t="s">
        <v>402</v>
      </c>
      <c r="H543" t="s">
        <v>586</v>
      </c>
      <c r="I543" t="s">
        <v>583</v>
      </c>
      <c r="J543" t="s">
        <v>589</v>
      </c>
      <c r="K543" t="s">
        <v>234</v>
      </c>
      <c r="L543" t="s">
        <v>58</v>
      </c>
      <c r="M543">
        <v>1</v>
      </c>
      <c r="O543">
        <v>2.2000000000000002</v>
      </c>
      <c r="R543">
        <v>2.2000000000000002</v>
      </c>
      <c r="W543" t="s">
        <v>74</v>
      </c>
      <c r="X543" t="s">
        <v>643</v>
      </c>
      <c r="Y543" t="s">
        <v>1364</v>
      </c>
    </row>
    <row r="544" spans="1:25" x14ac:dyDescent="0.3">
      <c r="A544">
        <v>481</v>
      </c>
      <c r="B544" s="118">
        <v>45903</v>
      </c>
      <c r="C544">
        <v>9</v>
      </c>
      <c r="D544" t="s">
        <v>159</v>
      </c>
      <c r="E544" t="s">
        <v>1146</v>
      </c>
      <c r="F544" t="s">
        <v>1147</v>
      </c>
      <c r="G544" t="s">
        <v>402</v>
      </c>
      <c r="H544" t="s">
        <v>588</v>
      </c>
      <c r="I544" t="s">
        <v>585</v>
      </c>
      <c r="J544" t="s">
        <v>591</v>
      </c>
      <c r="K544" t="s">
        <v>234</v>
      </c>
      <c r="L544" t="s">
        <v>58</v>
      </c>
      <c r="M544">
        <v>1</v>
      </c>
      <c r="O544">
        <v>2.6</v>
      </c>
      <c r="R544">
        <v>2.6</v>
      </c>
      <c r="W544" t="s">
        <v>74</v>
      </c>
      <c r="X544" t="s">
        <v>643</v>
      </c>
      <c r="Y544" t="s">
        <v>1365</v>
      </c>
    </row>
    <row r="545" spans="1:25" x14ac:dyDescent="0.3">
      <c r="A545">
        <v>482</v>
      </c>
      <c r="B545" s="118">
        <v>45903</v>
      </c>
      <c r="C545">
        <v>9</v>
      </c>
      <c r="D545" t="s">
        <v>159</v>
      </c>
      <c r="E545" t="s">
        <v>1146</v>
      </c>
      <c r="F545" t="s">
        <v>1147</v>
      </c>
      <c r="G545" t="s">
        <v>402</v>
      </c>
      <c r="H545" t="s">
        <v>587</v>
      </c>
      <c r="I545" t="s">
        <v>584</v>
      </c>
      <c r="J545" t="s">
        <v>590</v>
      </c>
      <c r="K545" t="s">
        <v>234</v>
      </c>
      <c r="L545" t="s">
        <v>58</v>
      </c>
      <c r="M545">
        <v>1</v>
      </c>
      <c r="O545">
        <v>2.38</v>
      </c>
      <c r="R545">
        <v>2.38</v>
      </c>
      <c r="W545" t="s">
        <v>74</v>
      </c>
      <c r="X545" t="s">
        <v>643</v>
      </c>
      <c r="Y545" t="s">
        <v>1366</v>
      </c>
    </row>
    <row r="546" spans="1:25" x14ac:dyDescent="0.3">
      <c r="A546">
        <v>483</v>
      </c>
      <c r="B546" s="118">
        <v>45903</v>
      </c>
      <c r="C546">
        <v>9</v>
      </c>
      <c r="D546" t="s">
        <v>159</v>
      </c>
      <c r="E546" t="s">
        <v>1146</v>
      </c>
      <c r="F546" t="s">
        <v>1147</v>
      </c>
      <c r="G546" t="s">
        <v>402</v>
      </c>
      <c r="H546" t="s">
        <v>631</v>
      </c>
      <c r="I546" t="s">
        <v>615</v>
      </c>
      <c r="J546" t="s">
        <v>619</v>
      </c>
      <c r="K546" t="s">
        <v>638</v>
      </c>
      <c r="L546" t="s">
        <v>637</v>
      </c>
      <c r="M546">
        <v>1</v>
      </c>
      <c r="O546">
        <v>1.21</v>
      </c>
      <c r="R546">
        <v>1.21</v>
      </c>
      <c r="W546" t="s">
        <v>74</v>
      </c>
      <c r="X546" t="s">
        <v>636</v>
      </c>
      <c r="Y546" t="s">
        <v>1367</v>
      </c>
    </row>
    <row r="547" spans="1:25" x14ac:dyDescent="0.3">
      <c r="A547">
        <v>484</v>
      </c>
      <c r="B547" s="118">
        <v>45903</v>
      </c>
      <c r="C547">
        <v>9</v>
      </c>
      <c r="D547" t="s">
        <v>159</v>
      </c>
      <c r="E547" t="s">
        <v>1146</v>
      </c>
      <c r="F547" t="s">
        <v>1147</v>
      </c>
      <c r="G547" t="s">
        <v>402</v>
      </c>
      <c r="H547" t="s">
        <v>632</v>
      </c>
      <c r="I547" t="s">
        <v>616</v>
      </c>
      <c r="J547" t="s">
        <v>622</v>
      </c>
      <c r="K547" t="s">
        <v>639</v>
      </c>
      <c r="L547" t="s">
        <v>637</v>
      </c>
      <c r="M547">
        <v>1</v>
      </c>
      <c r="O547">
        <v>1.21</v>
      </c>
      <c r="R547">
        <v>1.21</v>
      </c>
      <c r="W547" t="s">
        <v>74</v>
      </c>
      <c r="X547" t="s">
        <v>636</v>
      </c>
      <c r="Y547" t="s">
        <v>1368</v>
      </c>
    </row>
    <row r="548" spans="1:25" x14ac:dyDescent="0.3">
      <c r="A548">
        <v>485</v>
      </c>
      <c r="B548" s="118">
        <v>45903</v>
      </c>
      <c r="C548">
        <v>9</v>
      </c>
      <c r="D548" t="s">
        <v>159</v>
      </c>
      <c r="E548" t="s">
        <v>1148</v>
      </c>
      <c r="F548" t="s">
        <v>1149</v>
      </c>
      <c r="G548" t="s">
        <v>402</v>
      </c>
      <c r="H548" t="s">
        <v>426</v>
      </c>
      <c r="I548" t="s">
        <v>211</v>
      </c>
      <c r="J548" t="s">
        <v>226</v>
      </c>
      <c r="K548" t="s">
        <v>234</v>
      </c>
      <c r="L548" t="s">
        <v>58</v>
      </c>
      <c r="M548">
        <v>2</v>
      </c>
      <c r="O548">
        <v>1.6679999999999999</v>
      </c>
      <c r="R548">
        <v>3.3359999999999999</v>
      </c>
      <c r="W548" t="s">
        <v>74</v>
      </c>
      <c r="X548" t="s">
        <v>386</v>
      </c>
      <c r="Y548" t="s">
        <v>1369</v>
      </c>
    </row>
    <row r="549" spans="1:25" x14ac:dyDescent="0.3">
      <c r="A549">
        <v>486</v>
      </c>
      <c r="B549" s="118">
        <v>45903</v>
      </c>
      <c r="C549">
        <v>9</v>
      </c>
      <c r="D549" t="s">
        <v>159</v>
      </c>
      <c r="E549" t="s">
        <v>1148</v>
      </c>
      <c r="F549" t="s">
        <v>1149</v>
      </c>
      <c r="G549" t="s">
        <v>402</v>
      </c>
      <c r="H549" t="s">
        <v>427</v>
      </c>
      <c r="I549" t="s">
        <v>212</v>
      </c>
      <c r="J549" t="s">
        <v>227</v>
      </c>
      <c r="K549" t="s">
        <v>234</v>
      </c>
      <c r="L549" t="s">
        <v>58</v>
      </c>
      <c r="M549">
        <v>2</v>
      </c>
      <c r="O549">
        <v>1.2023999999999999</v>
      </c>
      <c r="R549">
        <v>2.4047999999999998</v>
      </c>
      <c r="W549" t="s">
        <v>74</v>
      </c>
      <c r="X549" t="s">
        <v>386</v>
      </c>
      <c r="Y549" t="s">
        <v>1370</v>
      </c>
    </row>
    <row r="550" spans="1:25" x14ac:dyDescent="0.3">
      <c r="A550">
        <v>487</v>
      </c>
      <c r="B550" s="118">
        <v>45903</v>
      </c>
      <c r="C550">
        <v>9</v>
      </c>
      <c r="D550" t="s">
        <v>159</v>
      </c>
      <c r="E550" t="s">
        <v>1148</v>
      </c>
      <c r="F550" t="s">
        <v>1149</v>
      </c>
      <c r="G550" t="s">
        <v>402</v>
      </c>
      <c r="H550" t="s">
        <v>433</v>
      </c>
      <c r="I550" t="s">
        <v>218</v>
      </c>
      <c r="J550" t="s">
        <v>232</v>
      </c>
      <c r="K550" t="s">
        <v>234</v>
      </c>
      <c r="L550" t="s">
        <v>58</v>
      </c>
      <c r="M550">
        <v>1</v>
      </c>
      <c r="O550">
        <v>1.4783999999999999</v>
      </c>
      <c r="R550">
        <v>1.4783999999999999</v>
      </c>
      <c r="W550" t="s">
        <v>74</v>
      </c>
      <c r="X550" t="s">
        <v>386</v>
      </c>
      <c r="Y550" t="s">
        <v>1371</v>
      </c>
    </row>
    <row r="551" spans="1:25" x14ac:dyDescent="0.3">
      <c r="A551">
        <v>488</v>
      </c>
      <c r="B551" s="118">
        <v>45903</v>
      </c>
      <c r="C551">
        <v>9</v>
      </c>
      <c r="D551" t="s">
        <v>159</v>
      </c>
      <c r="E551" t="s">
        <v>1148</v>
      </c>
      <c r="F551" t="s">
        <v>1149</v>
      </c>
      <c r="G551" t="s">
        <v>402</v>
      </c>
      <c r="H551" t="s">
        <v>429</v>
      </c>
      <c r="I551" t="s">
        <v>214</v>
      </c>
      <c r="J551" t="s">
        <v>228</v>
      </c>
      <c r="K551" t="s">
        <v>234</v>
      </c>
      <c r="L551" t="s">
        <v>58</v>
      </c>
      <c r="M551">
        <v>2</v>
      </c>
      <c r="O551">
        <v>1.2984</v>
      </c>
      <c r="R551">
        <v>2.5968</v>
      </c>
      <c r="W551" t="s">
        <v>74</v>
      </c>
      <c r="X551" t="s">
        <v>386</v>
      </c>
      <c r="Y551" t="s">
        <v>1372</v>
      </c>
    </row>
    <row r="552" spans="1:25" x14ac:dyDescent="0.3">
      <c r="A552">
        <v>489</v>
      </c>
      <c r="B552" s="118">
        <v>45903</v>
      </c>
      <c r="C552">
        <v>9</v>
      </c>
      <c r="D552" t="s">
        <v>159</v>
      </c>
      <c r="E552" t="s">
        <v>1148</v>
      </c>
      <c r="F552" t="s">
        <v>1149</v>
      </c>
      <c r="G552" t="s">
        <v>402</v>
      </c>
      <c r="H552" t="s">
        <v>430</v>
      </c>
      <c r="I552" t="s">
        <v>215</v>
      </c>
      <c r="J552" t="s">
        <v>229</v>
      </c>
      <c r="K552" t="s">
        <v>234</v>
      </c>
      <c r="L552" t="s">
        <v>58</v>
      </c>
      <c r="M552">
        <v>1</v>
      </c>
      <c r="O552">
        <v>1.0104</v>
      </c>
      <c r="R552">
        <v>1.0104</v>
      </c>
      <c r="W552" t="s">
        <v>74</v>
      </c>
      <c r="X552" t="s">
        <v>386</v>
      </c>
      <c r="Y552" t="s">
        <v>1373</v>
      </c>
    </row>
    <row r="553" spans="1:25" x14ac:dyDescent="0.3">
      <c r="A553">
        <v>490</v>
      </c>
      <c r="B553" s="118">
        <v>45903</v>
      </c>
      <c r="C553">
        <v>9</v>
      </c>
      <c r="D553" t="s">
        <v>159</v>
      </c>
      <c r="E553" t="s">
        <v>1148</v>
      </c>
      <c r="F553" t="s">
        <v>1149</v>
      </c>
      <c r="G553" t="s">
        <v>402</v>
      </c>
      <c r="H553" t="s">
        <v>435</v>
      </c>
      <c r="I553" t="s">
        <v>219</v>
      </c>
      <c r="J553" t="s">
        <v>233</v>
      </c>
      <c r="K553" t="s">
        <v>234</v>
      </c>
      <c r="L553" t="s">
        <v>58</v>
      </c>
      <c r="M553">
        <v>1</v>
      </c>
      <c r="O553">
        <v>1.0920000000000001</v>
      </c>
      <c r="R553">
        <v>1.0920000000000001</v>
      </c>
      <c r="W553" t="s">
        <v>74</v>
      </c>
      <c r="X553" t="s">
        <v>386</v>
      </c>
      <c r="Y553" t="s">
        <v>1374</v>
      </c>
    </row>
    <row r="554" spans="1:25" x14ac:dyDescent="0.3">
      <c r="A554">
        <v>491</v>
      </c>
      <c r="B554" s="118">
        <v>45903</v>
      </c>
      <c r="C554">
        <v>9</v>
      </c>
      <c r="D554" t="s">
        <v>159</v>
      </c>
      <c r="E554" t="s">
        <v>1148</v>
      </c>
      <c r="F554" t="s">
        <v>1149</v>
      </c>
      <c r="G554" t="s">
        <v>402</v>
      </c>
      <c r="H554" t="s">
        <v>436</v>
      </c>
      <c r="I554" t="s">
        <v>220</v>
      </c>
      <c r="J554" t="s">
        <v>224</v>
      </c>
      <c r="K554" t="s">
        <v>234</v>
      </c>
      <c r="L554" t="s">
        <v>58</v>
      </c>
      <c r="M554">
        <v>1</v>
      </c>
      <c r="O554">
        <v>1.3824000000000001</v>
      </c>
      <c r="R554">
        <v>1.3824000000000001</v>
      </c>
      <c r="W554" t="s">
        <v>74</v>
      </c>
      <c r="X554" t="s">
        <v>386</v>
      </c>
      <c r="Y554" t="s">
        <v>1375</v>
      </c>
    </row>
    <row r="555" spans="1:25" x14ac:dyDescent="0.3">
      <c r="A555">
        <v>492</v>
      </c>
      <c r="B555" s="118">
        <v>45903</v>
      </c>
      <c r="C555">
        <v>9</v>
      </c>
      <c r="D555" t="s">
        <v>159</v>
      </c>
      <c r="E555" t="s">
        <v>1148</v>
      </c>
      <c r="F555" t="s">
        <v>1149</v>
      </c>
      <c r="G555" t="s">
        <v>402</v>
      </c>
      <c r="H555" t="s">
        <v>437</v>
      </c>
      <c r="I555" t="s">
        <v>221</v>
      </c>
      <c r="J555" t="s">
        <v>225</v>
      </c>
      <c r="K555" t="s">
        <v>234</v>
      </c>
      <c r="L555" t="s">
        <v>58</v>
      </c>
      <c r="M555">
        <v>1</v>
      </c>
      <c r="O555">
        <v>1.9079999999999999</v>
      </c>
      <c r="R555">
        <v>1.9079999999999999</v>
      </c>
      <c r="W555" t="s">
        <v>74</v>
      </c>
      <c r="X555" t="s">
        <v>386</v>
      </c>
      <c r="Y555" t="s">
        <v>1376</v>
      </c>
    </row>
    <row r="556" spans="1:25" x14ac:dyDescent="0.3">
      <c r="A556">
        <v>493</v>
      </c>
      <c r="B556" s="118">
        <v>45903</v>
      </c>
      <c r="C556">
        <v>9</v>
      </c>
      <c r="D556" t="s">
        <v>159</v>
      </c>
      <c r="E556" t="s">
        <v>1148</v>
      </c>
      <c r="F556" t="s">
        <v>1149</v>
      </c>
      <c r="G556" t="s">
        <v>402</v>
      </c>
      <c r="H556" t="s">
        <v>439</v>
      </c>
      <c r="I556" t="s">
        <v>223</v>
      </c>
      <c r="J556" t="s">
        <v>345</v>
      </c>
      <c r="K556" t="s">
        <v>234</v>
      </c>
      <c r="L556" t="s">
        <v>58</v>
      </c>
      <c r="M556">
        <v>1</v>
      </c>
      <c r="O556">
        <v>1.68</v>
      </c>
      <c r="R556">
        <v>1.68</v>
      </c>
      <c r="W556" t="s">
        <v>74</v>
      </c>
      <c r="X556" t="s">
        <v>386</v>
      </c>
      <c r="Y556" t="s">
        <v>1377</v>
      </c>
    </row>
    <row r="557" spans="1:25" x14ac:dyDescent="0.3">
      <c r="A557">
        <v>494</v>
      </c>
      <c r="B557" s="118">
        <v>45903</v>
      </c>
      <c r="C557">
        <v>9</v>
      </c>
      <c r="D557" t="s">
        <v>159</v>
      </c>
      <c r="E557" t="s">
        <v>1148</v>
      </c>
      <c r="F557" t="s">
        <v>1149</v>
      </c>
      <c r="G557" t="s">
        <v>402</v>
      </c>
      <c r="H557" t="s">
        <v>640</v>
      </c>
      <c r="I557" t="s">
        <v>633</v>
      </c>
      <c r="J557" t="s">
        <v>642</v>
      </c>
      <c r="K557" t="s">
        <v>234</v>
      </c>
      <c r="L557" t="s">
        <v>58</v>
      </c>
      <c r="M557">
        <v>1</v>
      </c>
      <c r="O557">
        <v>1.6</v>
      </c>
      <c r="R557">
        <v>1.6</v>
      </c>
      <c r="W557" t="s">
        <v>74</v>
      </c>
      <c r="X557" t="s">
        <v>386</v>
      </c>
      <c r="Y557" t="s">
        <v>1378</v>
      </c>
    </row>
    <row r="558" spans="1:25" x14ac:dyDescent="0.3">
      <c r="A558">
        <v>495</v>
      </c>
      <c r="B558" s="118">
        <v>45903</v>
      </c>
      <c r="C558">
        <v>9</v>
      </c>
      <c r="D558" t="s">
        <v>159</v>
      </c>
      <c r="E558" t="s">
        <v>1148</v>
      </c>
      <c r="F558" t="s">
        <v>1149</v>
      </c>
      <c r="G558" t="s">
        <v>402</v>
      </c>
      <c r="H558" t="s">
        <v>641</v>
      </c>
      <c r="I558" t="s">
        <v>634</v>
      </c>
      <c r="J558" t="s">
        <v>635</v>
      </c>
      <c r="K558" t="s">
        <v>234</v>
      </c>
      <c r="L558" t="s">
        <v>58</v>
      </c>
      <c r="M558">
        <v>1</v>
      </c>
      <c r="O558">
        <v>1.6</v>
      </c>
      <c r="R558">
        <v>1.6</v>
      </c>
      <c r="W558" t="s">
        <v>74</v>
      </c>
      <c r="X558" t="s">
        <v>386</v>
      </c>
      <c r="Y558" t="s">
        <v>1379</v>
      </c>
    </row>
    <row r="559" spans="1:25" x14ac:dyDescent="0.3">
      <c r="A559">
        <v>496</v>
      </c>
      <c r="B559" s="118">
        <v>45903</v>
      </c>
      <c r="C559">
        <v>9</v>
      </c>
      <c r="D559" t="s">
        <v>159</v>
      </c>
      <c r="E559" t="s">
        <v>1150</v>
      </c>
      <c r="F559" t="s">
        <v>1151</v>
      </c>
      <c r="G559" t="s">
        <v>528</v>
      </c>
      <c r="H559" t="s">
        <v>610</v>
      </c>
      <c r="I559" t="s">
        <v>602</v>
      </c>
      <c r="J559" t="s">
        <v>606</v>
      </c>
      <c r="K559" t="s">
        <v>614</v>
      </c>
      <c r="L559" t="s">
        <v>58</v>
      </c>
      <c r="M559">
        <v>1</v>
      </c>
      <c r="O559">
        <v>1.5</v>
      </c>
      <c r="R559">
        <v>1.5</v>
      </c>
      <c r="W559" t="s">
        <v>74</v>
      </c>
      <c r="X559" t="s">
        <v>389</v>
      </c>
      <c r="Y559" t="s">
        <v>1380</v>
      </c>
    </row>
    <row r="560" spans="1:25" x14ac:dyDescent="0.3">
      <c r="A560">
        <v>497</v>
      </c>
      <c r="B560" s="118">
        <v>45903</v>
      </c>
      <c r="C560">
        <v>9</v>
      </c>
      <c r="D560" t="s">
        <v>159</v>
      </c>
      <c r="E560" t="s">
        <v>1150</v>
      </c>
      <c r="F560" t="s">
        <v>1151</v>
      </c>
      <c r="G560" t="s">
        <v>528</v>
      </c>
      <c r="H560" t="s">
        <v>611</v>
      </c>
      <c r="I560" t="s">
        <v>603</v>
      </c>
      <c r="J560" t="s">
        <v>607</v>
      </c>
      <c r="K560" t="s">
        <v>614</v>
      </c>
      <c r="L560" t="s">
        <v>58</v>
      </c>
      <c r="M560">
        <v>1</v>
      </c>
      <c r="O560">
        <v>1.5</v>
      </c>
      <c r="R560">
        <v>1.5</v>
      </c>
      <c r="W560" t="s">
        <v>74</v>
      </c>
      <c r="X560" t="s">
        <v>389</v>
      </c>
      <c r="Y560" t="s">
        <v>1381</v>
      </c>
    </row>
    <row r="561" spans="1:25" x14ac:dyDescent="0.3">
      <c r="A561">
        <v>498</v>
      </c>
      <c r="B561" s="118">
        <v>45903</v>
      </c>
      <c r="C561">
        <v>9</v>
      </c>
      <c r="D561" t="s">
        <v>159</v>
      </c>
      <c r="E561" t="s">
        <v>1150</v>
      </c>
      <c r="F561" t="s">
        <v>1151</v>
      </c>
      <c r="G561" t="s">
        <v>528</v>
      </c>
      <c r="H561" t="s">
        <v>612</v>
      </c>
      <c r="I561" t="s">
        <v>604</v>
      </c>
      <c r="J561" t="s">
        <v>608</v>
      </c>
      <c r="K561" t="s">
        <v>614</v>
      </c>
      <c r="L561" t="s">
        <v>58</v>
      </c>
      <c r="M561">
        <v>1</v>
      </c>
      <c r="O561">
        <v>1.5</v>
      </c>
      <c r="R561">
        <v>1.5</v>
      </c>
      <c r="W561" t="s">
        <v>74</v>
      </c>
      <c r="X561" t="s">
        <v>389</v>
      </c>
      <c r="Y561" t="s">
        <v>1382</v>
      </c>
    </row>
    <row r="562" spans="1:25" x14ac:dyDescent="0.3">
      <c r="A562">
        <v>499</v>
      </c>
      <c r="B562" s="118">
        <v>45903</v>
      </c>
      <c r="C562">
        <v>9</v>
      </c>
      <c r="D562" t="s">
        <v>159</v>
      </c>
      <c r="E562" t="s">
        <v>1150</v>
      </c>
      <c r="F562" t="s">
        <v>1151</v>
      </c>
      <c r="G562" t="s">
        <v>528</v>
      </c>
      <c r="H562" t="s">
        <v>613</v>
      </c>
      <c r="I562" t="s">
        <v>605</v>
      </c>
      <c r="J562" t="s">
        <v>609</v>
      </c>
      <c r="K562" t="s">
        <v>614</v>
      </c>
      <c r="L562" t="s">
        <v>58</v>
      </c>
      <c r="M562">
        <v>1</v>
      </c>
      <c r="O562">
        <v>1.5</v>
      </c>
      <c r="R562">
        <v>1.5</v>
      </c>
      <c r="W562" t="s">
        <v>74</v>
      </c>
      <c r="X562" t="s">
        <v>389</v>
      </c>
      <c r="Y562" t="s">
        <v>1383</v>
      </c>
    </row>
    <row r="563" spans="1:25" x14ac:dyDescent="0.3">
      <c r="A563">
        <v>500</v>
      </c>
      <c r="B563" s="118">
        <v>45903</v>
      </c>
      <c r="C563">
        <v>9</v>
      </c>
      <c r="D563" t="s">
        <v>159</v>
      </c>
      <c r="E563" t="s">
        <v>1150</v>
      </c>
      <c r="F563" t="s">
        <v>1151</v>
      </c>
      <c r="G563" t="s">
        <v>528</v>
      </c>
      <c r="H563" t="s">
        <v>586</v>
      </c>
      <c r="I563" t="s">
        <v>583</v>
      </c>
      <c r="J563" t="s">
        <v>589</v>
      </c>
      <c r="K563" t="s">
        <v>234</v>
      </c>
      <c r="L563" t="s">
        <v>58</v>
      </c>
      <c r="M563">
        <v>1</v>
      </c>
      <c r="O563">
        <v>2.2000000000000002</v>
      </c>
      <c r="R563">
        <v>2.2000000000000002</v>
      </c>
      <c r="W563" t="s">
        <v>74</v>
      </c>
      <c r="X563" t="s">
        <v>643</v>
      </c>
      <c r="Y563" t="s">
        <v>1384</v>
      </c>
    </row>
    <row r="564" spans="1:25" x14ac:dyDescent="0.3">
      <c r="A564">
        <v>501</v>
      </c>
      <c r="B564" s="118">
        <v>45903</v>
      </c>
      <c r="C564">
        <v>9</v>
      </c>
      <c r="D564" t="s">
        <v>159</v>
      </c>
      <c r="E564" t="s">
        <v>1150</v>
      </c>
      <c r="F564" t="s">
        <v>1151</v>
      </c>
      <c r="G564" t="s">
        <v>528</v>
      </c>
      <c r="H564" t="s">
        <v>588</v>
      </c>
      <c r="I564" t="s">
        <v>585</v>
      </c>
      <c r="J564" t="s">
        <v>591</v>
      </c>
      <c r="K564" t="s">
        <v>234</v>
      </c>
      <c r="L564" t="s">
        <v>58</v>
      </c>
      <c r="M564">
        <v>1</v>
      </c>
      <c r="O564">
        <v>2.6</v>
      </c>
      <c r="R564">
        <v>2.6</v>
      </c>
      <c r="W564" t="s">
        <v>74</v>
      </c>
      <c r="X564" t="s">
        <v>643</v>
      </c>
      <c r="Y564" t="s">
        <v>1385</v>
      </c>
    </row>
    <row r="565" spans="1:25" x14ac:dyDescent="0.3">
      <c r="A565">
        <v>502</v>
      </c>
      <c r="B565" s="118">
        <v>45903</v>
      </c>
      <c r="C565">
        <v>9</v>
      </c>
      <c r="D565" t="s">
        <v>159</v>
      </c>
      <c r="E565" t="s">
        <v>1150</v>
      </c>
      <c r="F565" t="s">
        <v>1151</v>
      </c>
      <c r="G565" t="s">
        <v>528</v>
      </c>
      <c r="H565" t="s">
        <v>587</v>
      </c>
      <c r="I565" t="s">
        <v>584</v>
      </c>
      <c r="J565" t="s">
        <v>590</v>
      </c>
      <c r="K565" t="s">
        <v>234</v>
      </c>
      <c r="L565" t="s">
        <v>58</v>
      </c>
      <c r="M565">
        <v>1</v>
      </c>
      <c r="O565">
        <v>2.38</v>
      </c>
      <c r="R565">
        <v>2.38</v>
      </c>
      <c r="W565" t="s">
        <v>74</v>
      </c>
      <c r="X565" t="s">
        <v>643</v>
      </c>
      <c r="Y565" t="s">
        <v>1386</v>
      </c>
    </row>
    <row r="566" spans="1:25" x14ac:dyDescent="0.3">
      <c r="A566">
        <v>503</v>
      </c>
      <c r="B566" s="118">
        <v>45903</v>
      </c>
      <c r="C566">
        <v>9</v>
      </c>
      <c r="D566" t="s">
        <v>159</v>
      </c>
      <c r="E566" t="s">
        <v>1150</v>
      </c>
      <c r="F566" t="s">
        <v>1151</v>
      </c>
      <c r="G566" t="s">
        <v>528</v>
      </c>
      <c r="H566" t="s">
        <v>631</v>
      </c>
      <c r="I566" t="s">
        <v>615</v>
      </c>
      <c r="J566" t="s">
        <v>619</v>
      </c>
      <c r="K566" t="s">
        <v>638</v>
      </c>
      <c r="L566" t="s">
        <v>637</v>
      </c>
      <c r="M566">
        <v>2</v>
      </c>
      <c r="O566">
        <v>1.21</v>
      </c>
      <c r="R566">
        <v>2.42</v>
      </c>
      <c r="W566" t="s">
        <v>74</v>
      </c>
      <c r="X566" t="s">
        <v>636</v>
      </c>
      <c r="Y566" t="s">
        <v>1387</v>
      </c>
    </row>
    <row r="567" spans="1:25" x14ac:dyDescent="0.3">
      <c r="A567">
        <v>504</v>
      </c>
      <c r="B567" s="118">
        <v>45903</v>
      </c>
      <c r="C567">
        <v>9</v>
      </c>
      <c r="D567" t="s">
        <v>159</v>
      </c>
      <c r="E567" t="s">
        <v>1150</v>
      </c>
      <c r="F567" t="s">
        <v>1151</v>
      </c>
      <c r="G567" t="s">
        <v>528</v>
      </c>
      <c r="H567" t="s">
        <v>632</v>
      </c>
      <c r="I567" t="s">
        <v>616</v>
      </c>
      <c r="J567" t="s">
        <v>622</v>
      </c>
      <c r="K567" t="s">
        <v>639</v>
      </c>
      <c r="L567" t="s">
        <v>637</v>
      </c>
      <c r="M567">
        <v>2</v>
      </c>
      <c r="O567">
        <v>1.21</v>
      </c>
      <c r="R567">
        <v>2.42</v>
      </c>
      <c r="W567" t="s">
        <v>74</v>
      </c>
      <c r="X567" t="s">
        <v>636</v>
      </c>
      <c r="Y567" t="s">
        <v>1388</v>
      </c>
    </row>
    <row r="568" spans="1:25" x14ac:dyDescent="0.3">
      <c r="A568">
        <v>505</v>
      </c>
      <c r="B568" s="118">
        <v>45903</v>
      </c>
      <c r="C568">
        <v>9</v>
      </c>
      <c r="D568" t="s">
        <v>159</v>
      </c>
      <c r="E568" t="s">
        <v>1152</v>
      </c>
      <c r="F568" t="s">
        <v>1153</v>
      </c>
      <c r="G568" t="s">
        <v>528</v>
      </c>
      <c r="H568" t="s">
        <v>426</v>
      </c>
      <c r="I568" t="s">
        <v>211</v>
      </c>
      <c r="J568" t="s">
        <v>226</v>
      </c>
      <c r="K568" t="s">
        <v>234</v>
      </c>
      <c r="L568" t="s">
        <v>58</v>
      </c>
      <c r="M568">
        <v>2</v>
      </c>
      <c r="O568">
        <v>1.6679999999999999</v>
      </c>
      <c r="R568">
        <v>3.3359999999999999</v>
      </c>
      <c r="W568" t="s">
        <v>74</v>
      </c>
      <c r="X568" t="s">
        <v>386</v>
      </c>
      <c r="Y568" t="s">
        <v>1389</v>
      </c>
    </row>
    <row r="569" spans="1:25" x14ac:dyDescent="0.3">
      <c r="A569">
        <v>506</v>
      </c>
      <c r="B569" s="118">
        <v>45903</v>
      </c>
      <c r="C569">
        <v>9</v>
      </c>
      <c r="D569" t="s">
        <v>159</v>
      </c>
      <c r="E569" t="s">
        <v>1152</v>
      </c>
      <c r="F569" t="s">
        <v>1153</v>
      </c>
      <c r="G569" t="s">
        <v>528</v>
      </c>
      <c r="H569" t="s">
        <v>427</v>
      </c>
      <c r="I569" t="s">
        <v>212</v>
      </c>
      <c r="J569" t="s">
        <v>227</v>
      </c>
      <c r="K569" t="s">
        <v>234</v>
      </c>
      <c r="L569" t="s">
        <v>58</v>
      </c>
      <c r="M569">
        <v>2</v>
      </c>
      <c r="O569">
        <v>1.2023999999999999</v>
      </c>
      <c r="R569">
        <v>2.4047999999999998</v>
      </c>
      <c r="W569" t="s">
        <v>74</v>
      </c>
      <c r="X569" t="s">
        <v>386</v>
      </c>
      <c r="Y569" t="s">
        <v>1390</v>
      </c>
    </row>
    <row r="570" spans="1:25" x14ac:dyDescent="0.3">
      <c r="A570">
        <v>507</v>
      </c>
      <c r="B570" s="118">
        <v>45903</v>
      </c>
      <c r="C570">
        <v>9</v>
      </c>
      <c r="D570" t="s">
        <v>159</v>
      </c>
      <c r="E570" t="s">
        <v>1152</v>
      </c>
      <c r="F570" t="s">
        <v>1153</v>
      </c>
      <c r="G570" t="s">
        <v>528</v>
      </c>
      <c r="H570" t="s">
        <v>433</v>
      </c>
      <c r="I570" t="s">
        <v>218</v>
      </c>
      <c r="J570" t="s">
        <v>232</v>
      </c>
      <c r="K570" t="s">
        <v>234</v>
      </c>
      <c r="L570" t="s">
        <v>58</v>
      </c>
      <c r="M570">
        <v>1</v>
      </c>
      <c r="O570">
        <v>1.4783999999999999</v>
      </c>
      <c r="R570">
        <v>1.4783999999999999</v>
      </c>
      <c r="W570" t="s">
        <v>74</v>
      </c>
      <c r="X570" t="s">
        <v>386</v>
      </c>
      <c r="Y570" t="s">
        <v>1391</v>
      </c>
    </row>
    <row r="571" spans="1:25" x14ac:dyDescent="0.3">
      <c r="A571">
        <v>508</v>
      </c>
      <c r="B571" s="118">
        <v>45903</v>
      </c>
      <c r="C571">
        <v>9</v>
      </c>
      <c r="D571" t="s">
        <v>159</v>
      </c>
      <c r="E571" t="s">
        <v>1152</v>
      </c>
      <c r="F571" t="s">
        <v>1153</v>
      </c>
      <c r="G571" t="s">
        <v>528</v>
      </c>
      <c r="H571" t="s">
        <v>429</v>
      </c>
      <c r="I571" t="s">
        <v>214</v>
      </c>
      <c r="J571" t="s">
        <v>228</v>
      </c>
      <c r="K571" t="s">
        <v>234</v>
      </c>
      <c r="L571" t="s">
        <v>58</v>
      </c>
      <c r="M571">
        <v>2</v>
      </c>
      <c r="O571">
        <v>1.2984</v>
      </c>
      <c r="R571">
        <v>2.5968</v>
      </c>
      <c r="W571" t="s">
        <v>74</v>
      </c>
      <c r="X571" t="s">
        <v>386</v>
      </c>
      <c r="Y571" t="s">
        <v>1392</v>
      </c>
    </row>
    <row r="572" spans="1:25" x14ac:dyDescent="0.3">
      <c r="A572">
        <v>509</v>
      </c>
      <c r="B572" s="118">
        <v>45903</v>
      </c>
      <c r="C572">
        <v>9</v>
      </c>
      <c r="D572" t="s">
        <v>159</v>
      </c>
      <c r="E572" t="s">
        <v>1152</v>
      </c>
      <c r="F572" t="s">
        <v>1153</v>
      </c>
      <c r="G572" t="s">
        <v>528</v>
      </c>
      <c r="H572" t="s">
        <v>430</v>
      </c>
      <c r="I572" t="s">
        <v>215</v>
      </c>
      <c r="J572" t="s">
        <v>229</v>
      </c>
      <c r="K572" t="s">
        <v>234</v>
      </c>
      <c r="L572" t="s">
        <v>58</v>
      </c>
      <c r="M572">
        <v>1</v>
      </c>
      <c r="O572">
        <v>1.0104</v>
      </c>
      <c r="R572">
        <v>1.0104</v>
      </c>
      <c r="W572" t="s">
        <v>74</v>
      </c>
      <c r="X572" t="s">
        <v>386</v>
      </c>
      <c r="Y572" t="s">
        <v>1393</v>
      </c>
    </row>
    <row r="573" spans="1:25" x14ac:dyDescent="0.3">
      <c r="A573">
        <v>510</v>
      </c>
      <c r="B573" s="118">
        <v>45903</v>
      </c>
      <c r="C573">
        <v>9</v>
      </c>
      <c r="D573" t="s">
        <v>159</v>
      </c>
      <c r="E573" t="s">
        <v>1152</v>
      </c>
      <c r="F573" t="s">
        <v>1153</v>
      </c>
      <c r="G573" t="s">
        <v>528</v>
      </c>
      <c r="H573" t="s">
        <v>435</v>
      </c>
      <c r="I573" t="s">
        <v>219</v>
      </c>
      <c r="J573" t="s">
        <v>233</v>
      </c>
      <c r="K573" t="s">
        <v>234</v>
      </c>
      <c r="L573" t="s">
        <v>58</v>
      </c>
      <c r="M573">
        <v>1</v>
      </c>
      <c r="O573">
        <v>1.0920000000000001</v>
      </c>
      <c r="R573">
        <v>1.0920000000000001</v>
      </c>
      <c r="W573" t="s">
        <v>74</v>
      </c>
      <c r="X573" t="s">
        <v>386</v>
      </c>
      <c r="Y573" t="s">
        <v>1394</v>
      </c>
    </row>
    <row r="574" spans="1:25" x14ac:dyDescent="0.3">
      <c r="A574">
        <v>511</v>
      </c>
      <c r="B574" s="118">
        <v>45903</v>
      </c>
      <c r="C574">
        <v>9</v>
      </c>
      <c r="D574" t="s">
        <v>159</v>
      </c>
      <c r="E574" t="s">
        <v>1152</v>
      </c>
      <c r="F574" t="s">
        <v>1153</v>
      </c>
      <c r="G574" t="s">
        <v>528</v>
      </c>
      <c r="H574" t="s">
        <v>436</v>
      </c>
      <c r="I574" t="s">
        <v>220</v>
      </c>
      <c r="J574" t="s">
        <v>224</v>
      </c>
      <c r="K574" t="s">
        <v>234</v>
      </c>
      <c r="L574" t="s">
        <v>58</v>
      </c>
      <c r="M574">
        <v>2</v>
      </c>
      <c r="O574">
        <v>1.3824000000000001</v>
      </c>
      <c r="R574">
        <v>2.7648000000000001</v>
      </c>
      <c r="W574" t="s">
        <v>74</v>
      </c>
      <c r="X574" t="s">
        <v>386</v>
      </c>
      <c r="Y574" t="s">
        <v>1395</v>
      </c>
    </row>
    <row r="575" spans="1:25" x14ac:dyDescent="0.3">
      <c r="A575">
        <v>512</v>
      </c>
      <c r="B575" s="118">
        <v>45903</v>
      </c>
      <c r="C575">
        <v>9</v>
      </c>
      <c r="D575" t="s">
        <v>159</v>
      </c>
      <c r="E575" t="s">
        <v>1152</v>
      </c>
      <c r="F575" t="s">
        <v>1153</v>
      </c>
      <c r="G575" t="s">
        <v>528</v>
      </c>
      <c r="H575" t="s">
        <v>437</v>
      </c>
      <c r="I575" t="s">
        <v>221</v>
      </c>
      <c r="J575" t="s">
        <v>225</v>
      </c>
      <c r="K575" t="s">
        <v>234</v>
      </c>
      <c r="L575" t="s">
        <v>58</v>
      </c>
      <c r="M575">
        <v>2</v>
      </c>
      <c r="O575">
        <v>1.9079999999999999</v>
      </c>
      <c r="R575">
        <v>3.8159999999999998</v>
      </c>
      <c r="W575" t="s">
        <v>74</v>
      </c>
      <c r="X575" t="s">
        <v>386</v>
      </c>
      <c r="Y575" t="s">
        <v>1396</v>
      </c>
    </row>
    <row r="576" spans="1:25" x14ac:dyDescent="0.3">
      <c r="A576">
        <v>513</v>
      </c>
      <c r="B576" s="118">
        <v>45903</v>
      </c>
      <c r="C576">
        <v>9</v>
      </c>
      <c r="D576" t="s">
        <v>159</v>
      </c>
      <c r="E576" t="s">
        <v>1152</v>
      </c>
      <c r="F576" t="s">
        <v>1153</v>
      </c>
      <c r="G576" t="s">
        <v>528</v>
      </c>
      <c r="H576" t="s">
        <v>439</v>
      </c>
      <c r="I576" t="s">
        <v>223</v>
      </c>
      <c r="J576" t="s">
        <v>345</v>
      </c>
      <c r="K576" t="s">
        <v>234</v>
      </c>
      <c r="L576" t="s">
        <v>58</v>
      </c>
      <c r="M576">
        <v>1</v>
      </c>
      <c r="O576">
        <v>1.68</v>
      </c>
      <c r="R576">
        <v>1.68</v>
      </c>
      <c r="W576" t="s">
        <v>74</v>
      </c>
      <c r="X576" t="s">
        <v>386</v>
      </c>
      <c r="Y576" t="s">
        <v>1397</v>
      </c>
    </row>
    <row r="577" spans="1:25" x14ac:dyDescent="0.3">
      <c r="A577">
        <v>514</v>
      </c>
      <c r="B577" s="118">
        <v>45903</v>
      </c>
      <c r="C577">
        <v>9</v>
      </c>
      <c r="D577" t="s">
        <v>159</v>
      </c>
      <c r="E577" t="s">
        <v>1152</v>
      </c>
      <c r="F577" t="s">
        <v>1153</v>
      </c>
      <c r="G577" t="s">
        <v>528</v>
      </c>
      <c r="H577" t="s">
        <v>640</v>
      </c>
      <c r="I577" t="s">
        <v>633</v>
      </c>
      <c r="J577" t="s">
        <v>642</v>
      </c>
      <c r="K577" t="s">
        <v>234</v>
      </c>
      <c r="L577" t="s">
        <v>58</v>
      </c>
      <c r="M577">
        <v>1</v>
      </c>
      <c r="O577">
        <v>1.6</v>
      </c>
      <c r="R577">
        <v>1.6</v>
      </c>
      <c r="W577" t="s">
        <v>74</v>
      </c>
      <c r="X577" t="s">
        <v>386</v>
      </c>
      <c r="Y577" t="s">
        <v>1398</v>
      </c>
    </row>
    <row r="578" spans="1:25" x14ac:dyDescent="0.3">
      <c r="A578">
        <v>515</v>
      </c>
      <c r="B578" s="118">
        <v>45903</v>
      </c>
      <c r="C578">
        <v>9</v>
      </c>
      <c r="D578" t="s">
        <v>159</v>
      </c>
      <c r="E578" t="s">
        <v>1152</v>
      </c>
      <c r="F578" t="s">
        <v>1153</v>
      </c>
      <c r="G578" t="s">
        <v>528</v>
      </c>
      <c r="H578" t="s">
        <v>641</v>
      </c>
      <c r="I578" t="s">
        <v>634</v>
      </c>
      <c r="J578" t="s">
        <v>635</v>
      </c>
      <c r="K578" t="s">
        <v>234</v>
      </c>
      <c r="L578" t="s">
        <v>58</v>
      </c>
      <c r="M578">
        <v>1</v>
      </c>
      <c r="O578">
        <v>1.6</v>
      </c>
      <c r="R578">
        <v>1.6</v>
      </c>
      <c r="W578" t="s">
        <v>74</v>
      </c>
      <c r="X578" t="s">
        <v>386</v>
      </c>
      <c r="Y578" t="s">
        <v>1399</v>
      </c>
    </row>
    <row r="579" spans="1:25" x14ac:dyDescent="0.3">
      <c r="A579">
        <v>516</v>
      </c>
      <c r="B579" s="118">
        <v>45903</v>
      </c>
      <c r="C579">
        <v>9</v>
      </c>
      <c r="D579" t="s">
        <v>159</v>
      </c>
      <c r="E579" t="s">
        <v>1154</v>
      </c>
      <c r="F579" t="s">
        <v>1155</v>
      </c>
      <c r="G579" t="s">
        <v>578</v>
      </c>
      <c r="H579" t="s">
        <v>610</v>
      </c>
      <c r="I579" t="s">
        <v>602</v>
      </c>
      <c r="J579" t="s">
        <v>606</v>
      </c>
      <c r="K579" t="s">
        <v>614</v>
      </c>
      <c r="L579" t="s">
        <v>58</v>
      </c>
      <c r="M579">
        <v>1</v>
      </c>
      <c r="O579">
        <v>1.5</v>
      </c>
      <c r="R579">
        <v>1.5</v>
      </c>
      <c r="W579" t="s">
        <v>74</v>
      </c>
      <c r="X579" t="s">
        <v>389</v>
      </c>
      <c r="Y579" t="s">
        <v>1400</v>
      </c>
    </row>
    <row r="580" spans="1:25" x14ac:dyDescent="0.3">
      <c r="A580">
        <v>517</v>
      </c>
      <c r="B580" s="118">
        <v>45903</v>
      </c>
      <c r="C580">
        <v>9</v>
      </c>
      <c r="D580" t="s">
        <v>159</v>
      </c>
      <c r="E580" t="s">
        <v>1154</v>
      </c>
      <c r="F580" t="s">
        <v>1155</v>
      </c>
      <c r="G580" t="s">
        <v>578</v>
      </c>
      <c r="H580" t="s">
        <v>611</v>
      </c>
      <c r="I580" t="s">
        <v>603</v>
      </c>
      <c r="J580" t="s">
        <v>607</v>
      </c>
      <c r="K580" t="s">
        <v>614</v>
      </c>
      <c r="L580" t="s">
        <v>58</v>
      </c>
      <c r="M580">
        <v>1</v>
      </c>
      <c r="O580">
        <v>1.5</v>
      </c>
      <c r="R580">
        <v>1.5</v>
      </c>
      <c r="W580" t="s">
        <v>74</v>
      </c>
      <c r="X580" t="s">
        <v>389</v>
      </c>
      <c r="Y580" t="s">
        <v>1401</v>
      </c>
    </row>
    <row r="581" spans="1:25" x14ac:dyDescent="0.3">
      <c r="A581">
        <v>518</v>
      </c>
      <c r="B581" s="118">
        <v>45903</v>
      </c>
      <c r="C581">
        <v>9</v>
      </c>
      <c r="D581" t="s">
        <v>159</v>
      </c>
      <c r="E581" t="s">
        <v>1154</v>
      </c>
      <c r="F581" t="s">
        <v>1155</v>
      </c>
      <c r="G581" t="s">
        <v>578</v>
      </c>
      <c r="H581" t="s">
        <v>612</v>
      </c>
      <c r="I581" t="s">
        <v>604</v>
      </c>
      <c r="J581" t="s">
        <v>608</v>
      </c>
      <c r="K581" t="s">
        <v>614</v>
      </c>
      <c r="L581" t="s">
        <v>58</v>
      </c>
      <c r="M581">
        <v>1</v>
      </c>
      <c r="O581">
        <v>1.5</v>
      </c>
      <c r="R581">
        <v>1.5</v>
      </c>
      <c r="W581" t="s">
        <v>74</v>
      </c>
      <c r="X581" t="s">
        <v>389</v>
      </c>
      <c r="Y581" t="s">
        <v>1402</v>
      </c>
    </row>
    <row r="582" spans="1:25" x14ac:dyDescent="0.3">
      <c r="A582">
        <v>519</v>
      </c>
      <c r="B582" s="118">
        <v>45903</v>
      </c>
      <c r="C582">
        <v>9</v>
      </c>
      <c r="D582" t="s">
        <v>159</v>
      </c>
      <c r="E582" t="s">
        <v>1154</v>
      </c>
      <c r="F582" t="s">
        <v>1155</v>
      </c>
      <c r="G582" t="s">
        <v>578</v>
      </c>
      <c r="H582" t="s">
        <v>613</v>
      </c>
      <c r="I582" t="s">
        <v>605</v>
      </c>
      <c r="J582" t="s">
        <v>609</v>
      </c>
      <c r="K582" t="s">
        <v>614</v>
      </c>
      <c r="L582" t="s">
        <v>58</v>
      </c>
      <c r="M582">
        <v>1</v>
      </c>
      <c r="O582">
        <v>1.5</v>
      </c>
      <c r="R582">
        <v>1.5</v>
      </c>
      <c r="W582" t="s">
        <v>74</v>
      </c>
      <c r="X582" t="s">
        <v>389</v>
      </c>
      <c r="Y582" t="s">
        <v>1403</v>
      </c>
    </row>
    <row r="583" spans="1:25" x14ac:dyDescent="0.3">
      <c r="A583">
        <v>520</v>
      </c>
      <c r="B583" s="118">
        <v>45903</v>
      </c>
      <c r="C583">
        <v>9</v>
      </c>
      <c r="D583" t="s">
        <v>159</v>
      </c>
      <c r="E583" t="s">
        <v>1154</v>
      </c>
      <c r="F583" t="s">
        <v>1155</v>
      </c>
      <c r="G583" t="s">
        <v>578</v>
      </c>
      <c r="H583" t="s">
        <v>586</v>
      </c>
      <c r="I583" t="s">
        <v>583</v>
      </c>
      <c r="J583" t="s">
        <v>589</v>
      </c>
      <c r="K583" t="s">
        <v>234</v>
      </c>
      <c r="L583" t="s">
        <v>58</v>
      </c>
      <c r="M583">
        <v>1</v>
      </c>
      <c r="O583">
        <v>2.2000000000000002</v>
      </c>
      <c r="R583">
        <v>2.2000000000000002</v>
      </c>
      <c r="W583" t="s">
        <v>74</v>
      </c>
      <c r="X583" t="s">
        <v>643</v>
      </c>
      <c r="Y583" t="s">
        <v>1404</v>
      </c>
    </row>
    <row r="584" spans="1:25" x14ac:dyDescent="0.3">
      <c r="A584">
        <v>521</v>
      </c>
      <c r="B584" s="118">
        <v>45903</v>
      </c>
      <c r="C584">
        <v>9</v>
      </c>
      <c r="D584" t="s">
        <v>159</v>
      </c>
      <c r="E584" t="s">
        <v>1154</v>
      </c>
      <c r="F584" t="s">
        <v>1155</v>
      </c>
      <c r="G584" t="s">
        <v>578</v>
      </c>
      <c r="H584" t="s">
        <v>588</v>
      </c>
      <c r="I584" t="s">
        <v>585</v>
      </c>
      <c r="J584" t="s">
        <v>591</v>
      </c>
      <c r="K584" t="s">
        <v>234</v>
      </c>
      <c r="L584" t="s">
        <v>58</v>
      </c>
      <c r="M584">
        <v>1</v>
      </c>
      <c r="O584">
        <v>2.6</v>
      </c>
      <c r="R584">
        <v>2.6</v>
      </c>
      <c r="W584" t="s">
        <v>74</v>
      </c>
      <c r="X584" t="s">
        <v>643</v>
      </c>
      <c r="Y584" t="s">
        <v>1405</v>
      </c>
    </row>
    <row r="585" spans="1:25" x14ac:dyDescent="0.3">
      <c r="A585">
        <v>522</v>
      </c>
      <c r="B585" s="118">
        <v>45903</v>
      </c>
      <c r="C585">
        <v>9</v>
      </c>
      <c r="D585" t="s">
        <v>159</v>
      </c>
      <c r="E585" t="s">
        <v>1154</v>
      </c>
      <c r="F585" t="s">
        <v>1155</v>
      </c>
      <c r="G585" t="s">
        <v>578</v>
      </c>
      <c r="H585" t="s">
        <v>587</v>
      </c>
      <c r="I585" t="s">
        <v>584</v>
      </c>
      <c r="J585" t="s">
        <v>590</v>
      </c>
      <c r="K585" t="s">
        <v>234</v>
      </c>
      <c r="L585" t="s">
        <v>58</v>
      </c>
      <c r="M585">
        <v>1</v>
      </c>
      <c r="O585">
        <v>2.38</v>
      </c>
      <c r="R585">
        <v>2.38</v>
      </c>
      <c r="W585" t="s">
        <v>74</v>
      </c>
      <c r="X585" t="s">
        <v>643</v>
      </c>
      <c r="Y585" t="s">
        <v>1406</v>
      </c>
    </row>
    <row r="586" spans="1:25" x14ac:dyDescent="0.3">
      <c r="A586">
        <v>523</v>
      </c>
      <c r="B586" s="118">
        <v>45903</v>
      </c>
      <c r="C586">
        <v>9</v>
      </c>
      <c r="D586" t="s">
        <v>159</v>
      </c>
      <c r="E586" t="s">
        <v>1154</v>
      </c>
      <c r="F586" t="s">
        <v>1155</v>
      </c>
      <c r="G586" t="s">
        <v>578</v>
      </c>
      <c r="H586" t="s">
        <v>631</v>
      </c>
      <c r="I586" t="s">
        <v>615</v>
      </c>
      <c r="J586" t="s">
        <v>619</v>
      </c>
      <c r="K586" t="s">
        <v>638</v>
      </c>
      <c r="L586" t="s">
        <v>637</v>
      </c>
      <c r="M586">
        <v>1</v>
      </c>
      <c r="O586">
        <v>1.21</v>
      </c>
      <c r="R586">
        <v>1.21</v>
      </c>
      <c r="W586" t="s">
        <v>74</v>
      </c>
      <c r="X586" t="s">
        <v>636</v>
      </c>
      <c r="Y586" t="s">
        <v>1407</v>
      </c>
    </row>
    <row r="587" spans="1:25" x14ac:dyDescent="0.3">
      <c r="A587">
        <v>524</v>
      </c>
      <c r="B587" s="118">
        <v>45903</v>
      </c>
      <c r="C587">
        <v>9</v>
      </c>
      <c r="D587" t="s">
        <v>159</v>
      </c>
      <c r="E587" t="s">
        <v>1154</v>
      </c>
      <c r="F587" t="s">
        <v>1155</v>
      </c>
      <c r="G587" t="s">
        <v>578</v>
      </c>
      <c r="H587" t="s">
        <v>632</v>
      </c>
      <c r="I587" t="s">
        <v>616</v>
      </c>
      <c r="J587" t="s">
        <v>622</v>
      </c>
      <c r="K587" t="s">
        <v>639</v>
      </c>
      <c r="L587" t="s">
        <v>637</v>
      </c>
      <c r="M587">
        <v>1</v>
      </c>
      <c r="O587">
        <v>1.21</v>
      </c>
      <c r="R587">
        <v>1.21</v>
      </c>
      <c r="W587" t="s">
        <v>74</v>
      </c>
      <c r="X587" t="s">
        <v>636</v>
      </c>
      <c r="Y587" t="s">
        <v>1408</v>
      </c>
    </row>
    <row r="588" spans="1:25" x14ac:dyDescent="0.3">
      <c r="A588">
        <v>525</v>
      </c>
      <c r="B588" s="118">
        <v>45903</v>
      </c>
      <c r="C588">
        <v>9</v>
      </c>
      <c r="D588" t="s">
        <v>159</v>
      </c>
      <c r="E588" t="s">
        <v>1156</v>
      </c>
      <c r="F588" t="s">
        <v>1157</v>
      </c>
      <c r="G588" t="s">
        <v>578</v>
      </c>
      <c r="H588" t="s">
        <v>426</v>
      </c>
      <c r="I588" t="s">
        <v>211</v>
      </c>
      <c r="J588" t="s">
        <v>226</v>
      </c>
      <c r="K588" t="s">
        <v>234</v>
      </c>
      <c r="L588" t="s">
        <v>58</v>
      </c>
      <c r="M588">
        <v>2</v>
      </c>
      <c r="O588">
        <v>1.6679999999999999</v>
      </c>
      <c r="R588">
        <v>3.3359999999999999</v>
      </c>
      <c r="W588" t="s">
        <v>74</v>
      </c>
      <c r="X588" t="s">
        <v>386</v>
      </c>
      <c r="Y588" t="s">
        <v>1409</v>
      </c>
    </row>
    <row r="589" spans="1:25" x14ac:dyDescent="0.3">
      <c r="A589">
        <v>526</v>
      </c>
      <c r="B589" s="118">
        <v>45903</v>
      </c>
      <c r="C589">
        <v>9</v>
      </c>
      <c r="D589" t="s">
        <v>159</v>
      </c>
      <c r="E589" t="s">
        <v>1156</v>
      </c>
      <c r="F589" t="s">
        <v>1157</v>
      </c>
      <c r="G589" t="s">
        <v>578</v>
      </c>
      <c r="H589" t="s">
        <v>427</v>
      </c>
      <c r="I589" t="s">
        <v>212</v>
      </c>
      <c r="J589" t="s">
        <v>227</v>
      </c>
      <c r="K589" t="s">
        <v>234</v>
      </c>
      <c r="L589" t="s">
        <v>58</v>
      </c>
      <c r="M589">
        <v>2</v>
      </c>
      <c r="O589">
        <v>1.2023999999999999</v>
      </c>
      <c r="R589">
        <v>2.4047999999999998</v>
      </c>
      <c r="W589" t="s">
        <v>74</v>
      </c>
      <c r="X589" t="s">
        <v>386</v>
      </c>
      <c r="Y589" t="s">
        <v>1410</v>
      </c>
    </row>
    <row r="590" spans="1:25" x14ac:dyDescent="0.3">
      <c r="A590">
        <v>527</v>
      </c>
      <c r="B590" s="118">
        <v>45903</v>
      </c>
      <c r="C590">
        <v>9</v>
      </c>
      <c r="D590" t="s">
        <v>159</v>
      </c>
      <c r="E590" t="s">
        <v>1156</v>
      </c>
      <c r="F590" t="s">
        <v>1157</v>
      </c>
      <c r="G590" t="s">
        <v>578</v>
      </c>
      <c r="H590" t="s">
        <v>433</v>
      </c>
      <c r="I590" t="s">
        <v>218</v>
      </c>
      <c r="J590" t="s">
        <v>232</v>
      </c>
      <c r="K590" t="s">
        <v>234</v>
      </c>
      <c r="L590" t="s">
        <v>58</v>
      </c>
      <c r="M590">
        <v>1</v>
      </c>
      <c r="O590">
        <v>1.4783999999999999</v>
      </c>
      <c r="R590">
        <v>1.4783999999999999</v>
      </c>
      <c r="W590" t="s">
        <v>74</v>
      </c>
      <c r="X590" t="s">
        <v>386</v>
      </c>
      <c r="Y590" t="s">
        <v>1411</v>
      </c>
    </row>
    <row r="591" spans="1:25" x14ac:dyDescent="0.3">
      <c r="A591">
        <v>528</v>
      </c>
      <c r="B591" s="118">
        <v>45903</v>
      </c>
      <c r="C591">
        <v>9</v>
      </c>
      <c r="D591" t="s">
        <v>159</v>
      </c>
      <c r="E591" t="s">
        <v>1156</v>
      </c>
      <c r="F591" t="s">
        <v>1157</v>
      </c>
      <c r="G591" t="s">
        <v>578</v>
      </c>
      <c r="H591" t="s">
        <v>429</v>
      </c>
      <c r="I591" t="s">
        <v>214</v>
      </c>
      <c r="J591" t="s">
        <v>228</v>
      </c>
      <c r="K591" t="s">
        <v>234</v>
      </c>
      <c r="L591" t="s">
        <v>58</v>
      </c>
      <c r="M591">
        <v>2</v>
      </c>
      <c r="O591">
        <v>1.2984</v>
      </c>
      <c r="R591">
        <v>2.5968</v>
      </c>
      <c r="W591" t="s">
        <v>74</v>
      </c>
      <c r="X591" t="s">
        <v>386</v>
      </c>
      <c r="Y591" t="s">
        <v>1412</v>
      </c>
    </row>
    <row r="592" spans="1:25" x14ac:dyDescent="0.3">
      <c r="A592">
        <v>529</v>
      </c>
      <c r="B592" s="118">
        <v>45903</v>
      </c>
      <c r="C592">
        <v>9</v>
      </c>
      <c r="D592" t="s">
        <v>159</v>
      </c>
      <c r="E592" t="s">
        <v>1156</v>
      </c>
      <c r="F592" t="s">
        <v>1157</v>
      </c>
      <c r="G592" t="s">
        <v>578</v>
      </c>
      <c r="H592" t="s">
        <v>430</v>
      </c>
      <c r="I592" t="s">
        <v>215</v>
      </c>
      <c r="J592" t="s">
        <v>229</v>
      </c>
      <c r="K592" t="s">
        <v>234</v>
      </c>
      <c r="L592" t="s">
        <v>58</v>
      </c>
      <c r="M592">
        <v>1</v>
      </c>
      <c r="O592">
        <v>1.0104</v>
      </c>
      <c r="R592">
        <v>1.0104</v>
      </c>
      <c r="W592" t="s">
        <v>74</v>
      </c>
      <c r="X592" t="s">
        <v>386</v>
      </c>
      <c r="Y592" t="s">
        <v>1413</v>
      </c>
    </row>
    <row r="593" spans="1:25" x14ac:dyDescent="0.3">
      <c r="A593">
        <v>530</v>
      </c>
      <c r="B593" s="118">
        <v>45903</v>
      </c>
      <c r="C593">
        <v>9</v>
      </c>
      <c r="D593" t="s">
        <v>159</v>
      </c>
      <c r="E593" t="s">
        <v>1156</v>
      </c>
      <c r="F593" t="s">
        <v>1157</v>
      </c>
      <c r="G593" t="s">
        <v>578</v>
      </c>
      <c r="H593" t="s">
        <v>435</v>
      </c>
      <c r="I593" t="s">
        <v>219</v>
      </c>
      <c r="J593" t="s">
        <v>233</v>
      </c>
      <c r="K593" t="s">
        <v>234</v>
      </c>
      <c r="L593" t="s">
        <v>58</v>
      </c>
      <c r="M593">
        <v>1</v>
      </c>
      <c r="O593">
        <v>1.0920000000000001</v>
      </c>
      <c r="R593">
        <v>1.0920000000000001</v>
      </c>
      <c r="W593" t="s">
        <v>74</v>
      </c>
      <c r="X593" t="s">
        <v>386</v>
      </c>
      <c r="Y593" t="s">
        <v>1414</v>
      </c>
    </row>
    <row r="594" spans="1:25" x14ac:dyDescent="0.3">
      <c r="A594">
        <v>531</v>
      </c>
      <c r="B594" s="118">
        <v>45903</v>
      </c>
      <c r="C594">
        <v>9</v>
      </c>
      <c r="D594" t="s">
        <v>159</v>
      </c>
      <c r="E594" t="s">
        <v>1156</v>
      </c>
      <c r="F594" t="s">
        <v>1157</v>
      </c>
      <c r="G594" t="s">
        <v>578</v>
      </c>
      <c r="H594" t="s">
        <v>436</v>
      </c>
      <c r="I594" t="s">
        <v>220</v>
      </c>
      <c r="J594" t="s">
        <v>224</v>
      </c>
      <c r="K594" t="s">
        <v>234</v>
      </c>
      <c r="L594" t="s">
        <v>58</v>
      </c>
      <c r="M594">
        <v>1</v>
      </c>
      <c r="O594">
        <v>1.3824000000000001</v>
      </c>
      <c r="R594">
        <v>1.3824000000000001</v>
      </c>
      <c r="W594" t="s">
        <v>74</v>
      </c>
      <c r="X594" t="s">
        <v>386</v>
      </c>
      <c r="Y594" t="s">
        <v>1415</v>
      </c>
    </row>
    <row r="595" spans="1:25" x14ac:dyDescent="0.3">
      <c r="A595">
        <v>532</v>
      </c>
      <c r="B595" s="118">
        <v>45903</v>
      </c>
      <c r="C595">
        <v>9</v>
      </c>
      <c r="D595" t="s">
        <v>159</v>
      </c>
      <c r="E595" t="s">
        <v>1156</v>
      </c>
      <c r="F595" t="s">
        <v>1157</v>
      </c>
      <c r="G595" t="s">
        <v>578</v>
      </c>
      <c r="H595" t="s">
        <v>437</v>
      </c>
      <c r="I595" t="s">
        <v>221</v>
      </c>
      <c r="J595" t="s">
        <v>225</v>
      </c>
      <c r="K595" t="s">
        <v>234</v>
      </c>
      <c r="L595" t="s">
        <v>58</v>
      </c>
      <c r="M595">
        <v>2</v>
      </c>
      <c r="O595">
        <v>1.9079999999999999</v>
      </c>
      <c r="R595">
        <v>3.8159999999999998</v>
      </c>
      <c r="W595" t="s">
        <v>74</v>
      </c>
      <c r="X595" t="s">
        <v>386</v>
      </c>
      <c r="Y595" t="s">
        <v>1416</v>
      </c>
    </row>
    <row r="596" spans="1:25" x14ac:dyDescent="0.3">
      <c r="A596">
        <v>533</v>
      </c>
      <c r="B596" s="118">
        <v>45903</v>
      </c>
      <c r="C596">
        <v>9</v>
      </c>
      <c r="D596" t="s">
        <v>159</v>
      </c>
      <c r="E596" t="s">
        <v>1156</v>
      </c>
      <c r="F596" t="s">
        <v>1157</v>
      </c>
      <c r="G596" t="s">
        <v>578</v>
      </c>
      <c r="H596" t="s">
        <v>439</v>
      </c>
      <c r="I596" t="s">
        <v>223</v>
      </c>
      <c r="J596" t="s">
        <v>345</v>
      </c>
      <c r="K596" t="s">
        <v>234</v>
      </c>
      <c r="L596" t="s">
        <v>58</v>
      </c>
      <c r="M596">
        <v>1</v>
      </c>
      <c r="O596">
        <v>1.68</v>
      </c>
      <c r="R596">
        <v>1.68</v>
      </c>
      <c r="W596" t="s">
        <v>74</v>
      </c>
      <c r="X596" t="s">
        <v>386</v>
      </c>
      <c r="Y596" t="s">
        <v>1417</v>
      </c>
    </row>
    <row r="597" spans="1:25" x14ac:dyDescent="0.3">
      <c r="A597">
        <v>534</v>
      </c>
      <c r="B597" s="118">
        <v>45903</v>
      </c>
      <c r="C597">
        <v>9</v>
      </c>
      <c r="D597" t="s">
        <v>159</v>
      </c>
      <c r="E597" t="s">
        <v>1156</v>
      </c>
      <c r="F597" t="s">
        <v>1157</v>
      </c>
      <c r="G597" t="s">
        <v>578</v>
      </c>
      <c r="H597" t="s">
        <v>640</v>
      </c>
      <c r="I597" t="s">
        <v>633</v>
      </c>
      <c r="J597" t="s">
        <v>642</v>
      </c>
      <c r="K597" t="s">
        <v>234</v>
      </c>
      <c r="L597" t="s">
        <v>58</v>
      </c>
      <c r="M597">
        <v>1</v>
      </c>
      <c r="O597">
        <v>1.6</v>
      </c>
      <c r="R597">
        <v>1.6</v>
      </c>
      <c r="W597" t="s">
        <v>74</v>
      </c>
      <c r="X597" t="s">
        <v>386</v>
      </c>
      <c r="Y597" t="s">
        <v>1418</v>
      </c>
    </row>
    <row r="598" spans="1:25" x14ac:dyDescent="0.3">
      <c r="A598">
        <v>535</v>
      </c>
      <c r="B598" s="118">
        <v>45903</v>
      </c>
      <c r="C598">
        <v>9</v>
      </c>
      <c r="D598" t="s">
        <v>159</v>
      </c>
      <c r="E598" t="s">
        <v>1156</v>
      </c>
      <c r="F598" t="s">
        <v>1157</v>
      </c>
      <c r="G598" t="s">
        <v>578</v>
      </c>
      <c r="H598" t="s">
        <v>641</v>
      </c>
      <c r="I598" t="s">
        <v>634</v>
      </c>
      <c r="J598" t="s">
        <v>635</v>
      </c>
      <c r="K598" t="s">
        <v>234</v>
      </c>
      <c r="L598" t="s">
        <v>58</v>
      </c>
      <c r="M598">
        <v>1</v>
      </c>
      <c r="O598">
        <v>1.6</v>
      </c>
      <c r="R598">
        <v>1.6</v>
      </c>
      <c r="W598" t="s">
        <v>74</v>
      </c>
      <c r="X598" t="s">
        <v>386</v>
      </c>
      <c r="Y598" t="s">
        <v>1419</v>
      </c>
    </row>
    <row r="599" spans="1:25" x14ac:dyDescent="0.3">
      <c r="A599">
        <v>536</v>
      </c>
      <c r="B599" s="118">
        <v>45903</v>
      </c>
      <c r="C599">
        <v>9</v>
      </c>
      <c r="D599" t="s">
        <v>159</v>
      </c>
      <c r="E599" t="s">
        <v>1156</v>
      </c>
      <c r="F599" t="s">
        <v>1157</v>
      </c>
      <c r="G599" t="s">
        <v>578</v>
      </c>
      <c r="H599" t="s">
        <v>488</v>
      </c>
      <c r="I599" t="s">
        <v>63</v>
      </c>
      <c r="J599" t="s">
        <v>323</v>
      </c>
      <c r="K599" t="s">
        <v>33</v>
      </c>
      <c r="L599" t="s">
        <v>33</v>
      </c>
      <c r="M599">
        <v>3</v>
      </c>
      <c r="O599">
        <v>0.84</v>
      </c>
      <c r="R599">
        <v>2.52</v>
      </c>
      <c r="W599" t="s">
        <v>74</v>
      </c>
      <c r="X599" t="s">
        <v>77</v>
      </c>
      <c r="Y599" t="s">
        <v>1420</v>
      </c>
    </row>
    <row r="600" spans="1:25" x14ac:dyDescent="0.3">
      <c r="A600">
        <v>537</v>
      </c>
      <c r="B600" s="118">
        <v>45903</v>
      </c>
      <c r="C600">
        <v>9</v>
      </c>
      <c r="D600" t="s">
        <v>159</v>
      </c>
      <c r="E600" t="s">
        <v>1158</v>
      </c>
      <c r="F600" t="s">
        <v>1159</v>
      </c>
      <c r="G600" t="s">
        <v>663</v>
      </c>
      <c r="H600" t="s">
        <v>610</v>
      </c>
      <c r="I600" t="s">
        <v>602</v>
      </c>
      <c r="J600" t="s">
        <v>606</v>
      </c>
      <c r="K600" t="s">
        <v>614</v>
      </c>
      <c r="L600" t="s">
        <v>58</v>
      </c>
      <c r="M600">
        <v>1</v>
      </c>
      <c r="O600">
        <v>1.5</v>
      </c>
      <c r="R600">
        <v>1.5</v>
      </c>
      <c r="W600" t="s">
        <v>74</v>
      </c>
      <c r="X600" t="s">
        <v>389</v>
      </c>
      <c r="Y600" t="s">
        <v>1421</v>
      </c>
    </row>
    <row r="601" spans="1:25" x14ac:dyDescent="0.3">
      <c r="A601">
        <v>538</v>
      </c>
      <c r="B601" s="118">
        <v>45903</v>
      </c>
      <c r="C601">
        <v>9</v>
      </c>
      <c r="D601" t="s">
        <v>159</v>
      </c>
      <c r="E601" t="s">
        <v>1158</v>
      </c>
      <c r="F601" t="s">
        <v>1159</v>
      </c>
      <c r="G601" t="s">
        <v>663</v>
      </c>
      <c r="H601" t="s">
        <v>611</v>
      </c>
      <c r="I601" t="s">
        <v>603</v>
      </c>
      <c r="J601" t="s">
        <v>607</v>
      </c>
      <c r="K601" t="s">
        <v>614</v>
      </c>
      <c r="L601" t="s">
        <v>58</v>
      </c>
      <c r="M601">
        <v>1</v>
      </c>
      <c r="O601">
        <v>1.5</v>
      </c>
      <c r="R601">
        <v>1.5</v>
      </c>
      <c r="W601" t="s">
        <v>74</v>
      </c>
      <c r="X601" t="s">
        <v>389</v>
      </c>
      <c r="Y601" t="s">
        <v>1422</v>
      </c>
    </row>
    <row r="602" spans="1:25" x14ac:dyDescent="0.3">
      <c r="A602">
        <v>539</v>
      </c>
      <c r="B602" s="118">
        <v>45903</v>
      </c>
      <c r="C602">
        <v>9</v>
      </c>
      <c r="D602" t="s">
        <v>159</v>
      </c>
      <c r="E602" t="s">
        <v>1158</v>
      </c>
      <c r="F602" t="s">
        <v>1159</v>
      </c>
      <c r="G602" t="s">
        <v>663</v>
      </c>
      <c r="H602" t="s">
        <v>612</v>
      </c>
      <c r="I602" t="s">
        <v>604</v>
      </c>
      <c r="J602" t="s">
        <v>608</v>
      </c>
      <c r="K602" t="s">
        <v>614</v>
      </c>
      <c r="L602" t="s">
        <v>58</v>
      </c>
      <c r="M602">
        <v>1</v>
      </c>
      <c r="O602">
        <v>1.5</v>
      </c>
      <c r="R602">
        <v>1.5</v>
      </c>
      <c r="W602" t="s">
        <v>74</v>
      </c>
      <c r="X602" t="s">
        <v>389</v>
      </c>
      <c r="Y602" t="s">
        <v>1423</v>
      </c>
    </row>
    <row r="603" spans="1:25" x14ac:dyDescent="0.3">
      <c r="A603">
        <v>540</v>
      </c>
      <c r="B603" s="118">
        <v>45903</v>
      </c>
      <c r="C603">
        <v>9</v>
      </c>
      <c r="D603" t="s">
        <v>159</v>
      </c>
      <c r="E603" t="s">
        <v>1158</v>
      </c>
      <c r="F603" t="s">
        <v>1159</v>
      </c>
      <c r="G603" t="s">
        <v>663</v>
      </c>
      <c r="H603" t="s">
        <v>613</v>
      </c>
      <c r="I603" t="s">
        <v>605</v>
      </c>
      <c r="J603" t="s">
        <v>609</v>
      </c>
      <c r="K603" t="s">
        <v>614</v>
      </c>
      <c r="L603" t="s">
        <v>58</v>
      </c>
      <c r="M603">
        <v>1</v>
      </c>
      <c r="O603">
        <v>1.5</v>
      </c>
      <c r="R603">
        <v>1.5</v>
      </c>
      <c r="W603" t="s">
        <v>74</v>
      </c>
      <c r="X603" t="s">
        <v>389</v>
      </c>
      <c r="Y603" t="s">
        <v>1424</v>
      </c>
    </row>
    <row r="604" spans="1:25" x14ac:dyDescent="0.3">
      <c r="A604">
        <v>541</v>
      </c>
      <c r="B604" s="118">
        <v>45903</v>
      </c>
      <c r="C604">
        <v>9</v>
      </c>
      <c r="D604" t="s">
        <v>159</v>
      </c>
      <c r="E604" t="s">
        <v>1158</v>
      </c>
      <c r="F604" t="s">
        <v>1159</v>
      </c>
      <c r="G604" t="s">
        <v>663</v>
      </c>
      <c r="H604" t="s">
        <v>586</v>
      </c>
      <c r="I604" t="s">
        <v>583</v>
      </c>
      <c r="J604" t="s">
        <v>589</v>
      </c>
      <c r="K604" t="s">
        <v>234</v>
      </c>
      <c r="L604" t="s">
        <v>58</v>
      </c>
      <c r="M604">
        <v>1</v>
      </c>
      <c r="O604">
        <v>2.2000000000000002</v>
      </c>
      <c r="R604">
        <v>2.2000000000000002</v>
      </c>
      <c r="W604" t="s">
        <v>74</v>
      </c>
      <c r="X604" t="s">
        <v>643</v>
      </c>
      <c r="Y604" t="s">
        <v>1425</v>
      </c>
    </row>
    <row r="605" spans="1:25" x14ac:dyDescent="0.3">
      <c r="A605">
        <v>542</v>
      </c>
      <c r="B605" s="118">
        <v>45903</v>
      </c>
      <c r="C605">
        <v>9</v>
      </c>
      <c r="D605" t="s">
        <v>159</v>
      </c>
      <c r="E605" t="s">
        <v>1158</v>
      </c>
      <c r="F605" t="s">
        <v>1159</v>
      </c>
      <c r="G605" t="s">
        <v>663</v>
      </c>
      <c r="H605" t="s">
        <v>588</v>
      </c>
      <c r="I605" t="s">
        <v>585</v>
      </c>
      <c r="J605" t="s">
        <v>591</v>
      </c>
      <c r="K605" t="s">
        <v>234</v>
      </c>
      <c r="L605" t="s">
        <v>58</v>
      </c>
      <c r="M605">
        <v>1</v>
      </c>
      <c r="O605">
        <v>2.6</v>
      </c>
      <c r="R605">
        <v>2.6</v>
      </c>
      <c r="W605" t="s">
        <v>74</v>
      </c>
      <c r="X605" t="s">
        <v>643</v>
      </c>
      <c r="Y605" t="s">
        <v>1426</v>
      </c>
    </row>
    <row r="606" spans="1:25" x14ac:dyDescent="0.3">
      <c r="A606">
        <v>543</v>
      </c>
      <c r="B606" s="118">
        <v>45903</v>
      </c>
      <c r="C606">
        <v>9</v>
      </c>
      <c r="D606" t="s">
        <v>159</v>
      </c>
      <c r="E606" t="s">
        <v>1158</v>
      </c>
      <c r="F606" t="s">
        <v>1159</v>
      </c>
      <c r="G606" t="s">
        <v>663</v>
      </c>
      <c r="H606" t="s">
        <v>587</v>
      </c>
      <c r="I606" t="s">
        <v>584</v>
      </c>
      <c r="J606" t="s">
        <v>590</v>
      </c>
      <c r="K606" t="s">
        <v>234</v>
      </c>
      <c r="L606" t="s">
        <v>58</v>
      </c>
      <c r="M606">
        <v>1</v>
      </c>
      <c r="O606">
        <v>2.38</v>
      </c>
      <c r="R606">
        <v>2.38</v>
      </c>
      <c r="W606" t="s">
        <v>74</v>
      </c>
      <c r="X606" t="s">
        <v>643</v>
      </c>
      <c r="Y606" t="s">
        <v>1427</v>
      </c>
    </row>
    <row r="607" spans="1:25" x14ac:dyDescent="0.3">
      <c r="A607">
        <v>544</v>
      </c>
      <c r="B607" s="118">
        <v>45903</v>
      </c>
      <c r="C607">
        <v>9</v>
      </c>
      <c r="D607" t="s">
        <v>159</v>
      </c>
      <c r="E607" t="s">
        <v>1158</v>
      </c>
      <c r="F607" t="s">
        <v>1159</v>
      </c>
      <c r="G607" t="s">
        <v>663</v>
      </c>
      <c r="H607" t="s">
        <v>631</v>
      </c>
      <c r="I607" t="s">
        <v>615</v>
      </c>
      <c r="J607" t="s">
        <v>619</v>
      </c>
      <c r="K607" t="s">
        <v>638</v>
      </c>
      <c r="L607" t="s">
        <v>637</v>
      </c>
      <c r="M607">
        <v>1</v>
      </c>
      <c r="O607">
        <v>1.21</v>
      </c>
      <c r="R607">
        <v>1.21</v>
      </c>
      <c r="W607" t="s">
        <v>74</v>
      </c>
      <c r="X607" t="s">
        <v>636</v>
      </c>
      <c r="Y607" t="s">
        <v>1428</v>
      </c>
    </row>
    <row r="608" spans="1:25" x14ac:dyDescent="0.3">
      <c r="A608">
        <v>545</v>
      </c>
      <c r="B608" s="118">
        <v>45903</v>
      </c>
      <c r="C608">
        <v>9</v>
      </c>
      <c r="D608" t="s">
        <v>159</v>
      </c>
      <c r="E608" t="s">
        <v>1158</v>
      </c>
      <c r="F608" t="s">
        <v>1159</v>
      </c>
      <c r="G608" t="s">
        <v>663</v>
      </c>
      <c r="H608" t="s">
        <v>632</v>
      </c>
      <c r="I608" t="s">
        <v>616</v>
      </c>
      <c r="J608" t="s">
        <v>622</v>
      </c>
      <c r="K608" t="s">
        <v>639</v>
      </c>
      <c r="L608" t="s">
        <v>637</v>
      </c>
      <c r="M608">
        <v>1</v>
      </c>
      <c r="O608">
        <v>1.21</v>
      </c>
      <c r="R608">
        <v>1.21</v>
      </c>
      <c r="W608" t="s">
        <v>74</v>
      </c>
      <c r="X608" t="s">
        <v>636</v>
      </c>
      <c r="Y608" t="s">
        <v>1429</v>
      </c>
    </row>
    <row r="609" spans="1:25" x14ac:dyDescent="0.3">
      <c r="A609">
        <v>546</v>
      </c>
      <c r="B609" s="118">
        <v>45903</v>
      </c>
      <c r="C609">
        <v>9</v>
      </c>
      <c r="D609" t="s">
        <v>159</v>
      </c>
      <c r="E609" t="s">
        <v>1160</v>
      </c>
      <c r="F609" t="s">
        <v>1161</v>
      </c>
      <c r="G609" t="s">
        <v>663</v>
      </c>
      <c r="H609" t="s">
        <v>426</v>
      </c>
      <c r="I609" t="s">
        <v>211</v>
      </c>
      <c r="J609" t="s">
        <v>226</v>
      </c>
      <c r="K609" t="s">
        <v>234</v>
      </c>
      <c r="L609" t="s">
        <v>58</v>
      </c>
      <c r="M609">
        <v>1</v>
      </c>
      <c r="O609">
        <v>1.6679999999999999</v>
      </c>
      <c r="R609">
        <v>1.6679999999999999</v>
      </c>
      <c r="W609" t="s">
        <v>74</v>
      </c>
      <c r="X609" t="s">
        <v>386</v>
      </c>
      <c r="Y609" t="s">
        <v>1430</v>
      </c>
    </row>
    <row r="610" spans="1:25" x14ac:dyDescent="0.3">
      <c r="A610">
        <v>547</v>
      </c>
      <c r="B610" s="118">
        <v>45903</v>
      </c>
      <c r="C610">
        <v>9</v>
      </c>
      <c r="D610" t="s">
        <v>159</v>
      </c>
      <c r="E610" t="s">
        <v>1160</v>
      </c>
      <c r="F610" t="s">
        <v>1161</v>
      </c>
      <c r="G610" t="s">
        <v>663</v>
      </c>
      <c r="H610" t="s">
        <v>427</v>
      </c>
      <c r="I610" t="s">
        <v>212</v>
      </c>
      <c r="J610" t="s">
        <v>227</v>
      </c>
      <c r="K610" t="s">
        <v>234</v>
      </c>
      <c r="L610" t="s">
        <v>58</v>
      </c>
      <c r="M610">
        <v>1</v>
      </c>
      <c r="O610">
        <v>1.2023999999999999</v>
      </c>
      <c r="R610">
        <v>1.2023999999999999</v>
      </c>
      <c r="W610" t="s">
        <v>74</v>
      </c>
      <c r="X610" t="s">
        <v>386</v>
      </c>
      <c r="Y610" t="s">
        <v>1431</v>
      </c>
    </row>
    <row r="611" spans="1:25" x14ac:dyDescent="0.3">
      <c r="A611">
        <v>548</v>
      </c>
      <c r="B611" s="118">
        <v>45903</v>
      </c>
      <c r="C611">
        <v>9</v>
      </c>
      <c r="D611" t="s">
        <v>159</v>
      </c>
      <c r="E611" t="s">
        <v>1160</v>
      </c>
      <c r="F611" t="s">
        <v>1161</v>
      </c>
      <c r="G611" t="s">
        <v>663</v>
      </c>
      <c r="H611" t="s">
        <v>433</v>
      </c>
      <c r="I611" t="s">
        <v>218</v>
      </c>
      <c r="J611" t="s">
        <v>232</v>
      </c>
      <c r="K611" t="s">
        <v>234</v>
      </c>
      <c r="L611" t="s">
        <v>58</v>
      </c>
      <c r="M611">
        <v>1</v>
      </c>
      <c r="O611">
        <v>1.4783999999999999</v>
      </c>
      <c r="R611">
        <v>1.4783999999999999</v>
      </c>
      <c r="W611" t="s">
        <v>74</v>
      </c>
      <c r="X611" t="s">
        <v>386</v>
      </c>
      <c r="Y611" t="s">
        <v>1432</v>
      </c>
    </row>
    <row r="612" spans="1:25" x14ac:dyDescent="0.3">
      <c r="A612">
        <v>549</v>
      </c>
      <c r="B612" s="118">
        <v>45903</v>
      </c>
      <c r="C612">
        <v>9</v>
      </c>
      <c r="D612" t="s">
        <v>159</v>
      </c>
      <c r="E612" t="s">
        <v>1160</v>
      </c>
      <c r="F612" t="s">
        <v>1161</v>
      </c>
      <c r="G612" t="s">
        <v>663</v>
      </c>
      <c r="H612" t="s">
        <v>429</v>
      </c>
      <c r="I612" t="s">
        <v>214</v>
      </c>
      <c r="J612" t="s">
        <v>228</v>
      </c>
      <c r="K612" t="s">
        <v>234</v>
      </c>
      <c r="L612" t="s">
        <v>58</v>
      </c>
      <c r="M612">
        <v>1</v>
      </c>
      <c r="O612">
        <v>1.2984</v>
      </c>
      <c r="R612">
        <v>1.2984</v>
      </c>
      <c r="W612" t="s">
        <v>74</v>
      </c>
      <c r="X612" t="s">
        <v>386</v>
      </c>
      <c r="Y612" t="s">
        <v>1433</v>
      </c>
    </row>
    <row r="613" spans="1:25" x14ac:dyDescent="0.3">
      <c r="A613">
        <v>550</v>
      </c>
      <c r="B613" s="118">
        <v>45903</v>
      </c>
      <c r="C613">
        <v>9</v>
      </c>
      <c r="D613" t="s">
        <v>159</v>
      </c>
      <c r="E613" t="s">
        <v>1160</v>
      </c>
      <c r="F613" t="s">
        <v>1161</v>
      </c>
      <c r="G613" t="s">
        <v>663</v>
      </c>
      <c r="H613" t="s">
        <v>430</v>
      </c>
      <c r="I613" t="s">
        <v>215</v>
      </c>
      <c r="J613" t="s">
        <v>229</v>
      </c>
      <c r="K613" t="s">
        <v>234</v>
      </c>
      <c r="L613" t="s">
        <v>58</v>
      </c>
      <c r="M613">
        <v>1</v>
      </c>
      <c r="O613">
        <v>1.0104</v>
      </c>
      <c r="R613">
        <v>1.0104</v>
      </c>
      <c r="W613" t="s">
        <v>74</v>
      </c>
      <c r="X613" t="s">
        <v>386</v>
      </c>
      <c r="Y613" t="s">
        <v>1434</v>
      </c>
    </row>
    <row r="614" spans="1:25" x14ac:dyDescent="0.3">
      <c r="A614">
        <v>551</v>
      </c>
      <c r="B614" s="118">
        <v>45903</v>
      </c>
      <c r="C614">
        <v>9</v>
      </c>
      <c r="D614" t="s">
        <v>159</v>
      </c>
      <c r="E614" t="s">
        <v>1160</v>
      </c>
      <c r="F614" t="s">
        <v>1161</v>
      </c>
      <c r="G614" t="s">
        <v>663</v>
      </c>
      <c r="H614" t="s">
        <v>435</v>
      </c>
      <c r="I614" t="s">
        <v>219</v>
      </c>
      <c r="J614" t="s">
        <v>233</v>
      </c>
      <c r="K614" t="s">
        <v>234</v>
      </c>
      <c r="L614" t="s">
        <v>58</v>
      </c>
      <c r="M614">
        <v>1</v>
      </c>
      <c r="O614">
        <v>1.0920000000000001</v>
      </c>
      <c r="R614">
        <v>1.0920000000000001</v>
      </c>
      <c r="W614" t="s">
        <v>74</v>
      </c>
      <c r="X614" t="s">
        <v>386</v>
      </c>
      <c r="Y614" t="s">
        <v>1435</v>
      </c>
    </row>
    <row r="615" spans="1:25" x14ac:dyDescent="0.3">
      <c r="A615">
        <v>552</v>
      </c>
      <c r="B615" s="118">
        <v>45903</v>
      </c>
      <c r="C615">
        <v>9</v>
      </c>
      <c r="D615" t="s">
        <v>159</v>
      </c>
      <c r="E615" t="s">
        <v>1160</v>
      </c>
      <c r="F615" t="s">
        <v>1161</v>
      </c>
      <c r="G615" t="s">
        <v>663</v>
      </c>
      <c r="H615" t="s">
        <v>436</v>
      </c>
      <c r="I615" t="s">
        <v>220</v>
      </c>
      <c r="J615" t="s">
        <v>224</v>
      </c>
      <c r="K615" t="s">
        <v>234</v>
      </c>
      <c r="L615" t="s">
        <v>58</v>
      </c>
      <c r="M615">
        <v>1</v>
      </c>
      <c r="O615">
        <v>1.3824000000000001</v>
      </c>
      <c r="R615">
        <v>1.3824000000000001</v>
      </c>
      <c r="W615" t="s">
        <v>74</v>
      </c>
      <c r="X615" t="s">
        <v>386</v>
      </c>
      <c r="Y615" t="s">
        <v>1436</v>
      </c>
    </row>
    <row r="616" spans="1:25" x14ac:dyDescent="0.3">
      <c r="A616">
        <v>553</v>
      </c>
      <c r="B616" s="118">
        <v>45903</v>
      </c>
      <c r="C616">
        <v>9</v>
      </c>
      <c r="D616" t="s">
        <v>159</v>
      </c>
      <c r="E616" t="s">
        <v>1160</v>
      </c>
      <c r="F616" t="s">
        <v>1161</v>
      </c>
      <c r="G616" t="s">
        <v>663</v>
      </c>
      <c r="H616" t="s">
        <v>437</v>
      </c>
      <c r="I616" t="s">
        <v>221</v>
      </c>
      <c r="J616" t="s">
        <v>225</v>
      </c>
      <c r="K616" t="s">
        <v>234</v>
      </c>
      <c r="L616" t="s">
        <v>58</v>
      </c>
      <c r="M616">
        <v>1</v>
      </c>
      <c r="O616">
        <v>1.9079999999999999</v>
      </c>
      <c r="R616">
        <v>1.9079999999999999</v>
      </c>
      <c r="W616" t="s">
        <v>74</v>
      </c>
      <c r="X616" t="s">
        <v>386</v>
      </c>
      <c r="Y616" t="s">
        <v>1437</v>
      </c>
    </row>
    <row r="617" spans="1:25" x14ac:dyDescent="0.3">
      <c r="A617">
        <v>554</v>
      </c>
      <c r="B617" s="118">
        <v>45903</v>
      </c>
      <c r="C617">
        <v>9</v>
      </c>
      <c r="D617" t="s">
        <v>159</v>
      </c>
      <c r="E617" t="s">
        <v>1160</v>
      </c>
      <c r="F617" t="s">
        <v>1161</v>
      </c>
      <c r="G617" t="s">
        <v>663</v>
      </c>
      <c r="H617" t="s">
        <v>439</v>
      </c>
      <c r="I617" t="s">
        <v>223</v>
      </c>
      <c r="J617" t="s">
        <v>345</v>
      </c>
      <c r="K617" t="s">
        <v>234</v>
      </c>
      <c r="L617" t="s">
        <v>58</v>
      </c>
      <c r="M617">
        <v>1</v>
      </c>
      <c r="O617">
        <v>1.68</v>
      </c>
      <c r="R617">
        <v>1.68</v>
      </c>
      <c r="W617" t="s">
        <v>74</v>
      </c>
      <c r="X617" t="s">
        <v>386</v>
      </c>
      <c r="Y617" t="s">
        <v>1438</v>
      </c>
    </row>
    <row r="618" spans="1:25" x14ac:dyDescent="0.3">
      <c r="A618">
        <v>555</v>
      </c>
      <c r="B618" s="118">
        <v>45903</v>
      </c>
      <c r="C618">
        <v>9</v>
      </c>
      <c r="D618" t="s">
        <v>159</v>
      </c>
      <c r="E618" t="s">
        <v>1160</v>
      </c>
      <c r="F618" t="s">
        <v>1161</v>
      </c>
      <c r="G618" t="s">
        <v>663</v>
      </c>
      <c r="H618" t="s">
        <v>640</v>
      </c>
      <c r="I618" t="s">
        <v>633</v>
      </c>
      <c r="J618" t="s">
        <v>642</v>
      </c>
      <c r="K618" t="s">
        <v>234</v>
      </c>
      <c r="L618" t="s">
        <v>58</v>
      </c>
      <c r="M618">
        <v>1</v>
      </c>
      <c r="O618">
        <v>1.6</v>
      </c>
      <c r="R618">
        <v>1.6</v>
      </c>
      <c r="W618" t="s">
        <v>74</v>
      </c>
      <c r="X618" t="s">
        <v>386</v>
      </c>
      <c r="Y618" t="s">
        <v>1439</v>
      </c>
    </row>
    <row r="619" spans="1:25" x14ac:dyDescent="0.3">
      <c r="A619">
        <v>556</v>
      </c>
      <c r="B619" s="118">
        <v>45903</v>
      </c>
      <c r="C619">
        <v>9</v>
      </c>
      <c r="D619" t="s">
        <v>159</v>
      </c>
      <c r="E619" t="s">
        <v>1160</v>
      </c>
      <c r="F619" t="s">
        <v>1161</v>
      </c>
      <c r="G619" t="s">
        <v>663</v>
      </c>
      <c r="H619" t="s">
        <v>641</v>
      </c>
      <c r="I619" t="s">
        <v>634</v>
      </c>
      <c r="J619" t="s">
        <v>635</v>
      </c>
      <c r="K619" t="s">
        <v>234</v>
      </c>
      <c r="L619" t="s">
        <v>58</v>
      </c>
      <c r="M619">
        <v>1</v>
      </c>
      <c r="O619">
        <v>1.6</v>
      </c>
      <c r="R619">
        <v>1.6</v>
      </c>
      <c r="W619" t="s">
        <v>74</v>
      </c>
      <c r="X619" t="s">
        <v>386</v>
      </c>
      <c r="Y619" t="s">
        <v>1440</v>
      </c>
    </row>
    <row r="620" spans="1:25" x14ac:dyDescent="0.3">
      <c r="A620">
        <v>557</v>
      </c>
      <c r="B620" s="118">
        <v>45903</v>
      </c>
      <c r="C620">
        <v>9</v>
      </c>
      <c r="D620" t="s">
        <v>159</v>
      </c>
      <c r="E620" t="s">
        <v>1160</v>
      </c>
      <c r="F620" t="s">
        <v>1161</v>
      </c>
      <c r="G620" t="s">
        <v>663</v>
      </c>
      <c r="H620" t="s">
        <v>489</v>
      </c>
      <c r="I620" t="s">
        <v>64</v>
      </c>
      <c r="J620" t="s">
        <v>68</v>
      </c>
      <c r="K620" t="s">
        <v>33</v>
      </c>
      <c r="L620" t="s">
        <v>33</v>
      </c>
      <c r="M620">
        <v>2</v>
      </c>
      <c r="O620">
        <v>3.12</v>
      </c>
      <c r="R620">
        <v>6.24</v>
      </c>
      <c r="W620" t="s">
        <v>74</v>
      </c>
      <c r="X620" t="s">
        <v>77</v>
      </c>
      <c r="Y620" t="s">
        <v>1441</v>
      </c>
    </row>
    <row r="621" spans="1:25" x14ac:dyDescent="0.3">
      <c r="A621">
        <v>558</v>
      </c>
      <c r="B621" s="118">
        <v>45903</v>
      </c>
      <c r="C621">
        <v>9</v>
      </c>
      <c r="D621" t="s">
        <v>159</v>
      </c>
      <c r="E621" t="s">
        <v>1160</v>
      </c>
      <c r="F621" t="s">
        <v>1161</v>
      </c>
      <c r="G621" t="s">
        <v>663</v>
      </c>
      <c r="H621" t="s">
        <v>490</v>
      </c>
      <c r="I621" t="s">
        <v>65</v>
      </c>
      <c r="J621" t="s">
        <v>322</v>
      </c>
      <c r="K621" t="s">
        <v>33</v>
      </c>
      <c r="L621" t="s">
        <v>33</v>
      </c>
      <c r="M621">
        <v>2</v>
      </c>
      <c r="O621">
        <v>3.36</v>
      </c>
      <c r="R621">
        <v>6.72</v>
      </c>
      <c r="W621" t="s">
        <v>74</v>
      </c>
      <c r="X621" t="s">
        <v>77</v>
      </c>
      <c r="Y621" t="s">
        <v>1442</v>
      </c>
    </row>
    <row r="622" spans="1:25" x14ac:dyDescent="0.3">
      <c r="A622">
        <v>559</v>
      </c>
      <c r="B622" s="118">
        <v>45903</v>
      </c>
      <c r="C622">
        <v>9</v>
      </c>
      <c r="D622" t="s">
        <v>159</v>
      </c>
      <c r="E622" t="s">
        <v>1160</v>
      </c>
      <c r="F622" t="s">
        <v>1161</v>
      </c>
      <c r="G622" t="s">
        <v>663</v>
      </c>
      <c r="H622" t="s">
        <v>488</v>
      </c>
      <c r="I622" t="s">
        <v>63</v>
      </c>
      <c r="J622" t="s">
        <v>323</v>
      </c>
      <c r="K622" t="s">
        <v>33</v>
      </c>
      <c r="L622" t="s">
        <v>33</v>
      </c>
      <c r="M622">
        <v>2</v>
      </c>
      <c r="O622">
        <v>0.84</v>
      </c>
      <c r="R622">
        <v>1.68</v>
      </c>
      <c r="W622" t="s">
        <v>74</v>
      </c>
      <c r="X622" t="s">
        <v>77</v>
      </c>
      <c r="Y622" t="s">
        <v>1443</v>
      </c>
    </row>
    <row r="623" spans="1:25" x14ac:dyDescent="0.3">
      <c r="A623">
        <v>560</v>
      </c>
      <c r="B623" s="118">
        <v>45903</v>
      </c>
      <c r="C623">
        <v>9</v>
      </c>
      <c r="D623" t="s">
        <v>159</v>
      </c>
      <c r="E623" t="s">
        <v>1162</v>
      </c>
      <c r="F623" t="s">
        <v>1163</v>
      </c>
      <c r="G623" t="s">
        <v>664</v>
      </c>
      <c r="H623" t="s">
        <v>610</v>
      </c>
      <c r="I623" t="s">
        <v>602</v>
      </c>
      <c r="J623" t="s">
        <v>606</v>
      </c>
      <c r="K623" t="s">
        <v>614</v>
      </c>
      <c r="L623" t="s">
        <v>58</v>
      </c>
      <c r="M623">
        <v>1</v>
      </c>
      <c r="O623">
        <v>1.5</v>
      </c>
      <c r="R623">
        <v>1.5</v>
      </c>
      <c r="W623" t="s">
        <v>74</v>
      </c>
      <c r="X623" t="s">
        <v>389</v>
      </c>
      <c r="Y623" t="s">
        <v>1444</v>
      </c>
    </row>
    <row r="624" spans="1:25" x14ac:dyDescent="0.3">
      <c r="A624">
        <v>561</v>
      </c>
      <c r="B624" s="118">
        <v>45903</v>
      </c>
      <c r="C624">
        <v>9</v>
      </c>
      <c r="D624" t="s">
        <v>159</v>
      </c>
      <c r="E624" t="s">
        <v>1162</v>
      </c>
      <c r="F624" t="s">
        <v>1163</v>
      </c>
      <c r="G624" t="s">
        <v>664</v>
      </c>
      <c r="H624" t="s">
        <v>611</v>
      </c>
      <c r="I624" t="s">
        <v>603</v>
      </c>
      <c r="J624" t="s">
        <v>607</v>
      </c>
      <c r="K624" t="s">
        <v>614</v>
      </c>
      <c r="L624" t="s">
        <v>58</v>
      </c>
      <c r="M624">
        <v>1</v>
      </c>
      <c r="O624">
        <v>1.5</v>
      </c>
      <c r="R624">
        <v>1.5</v>
      </c>
      <c r="W624" t="s">
        <v>74</v>
      </c>
      <c r="X624" t="s">
        <v>389</v>
      </c>
      <c r="Y624" t="s">
        <v>1445</v>
      </c>
    </row>
    <row r="625" spans="1:25" x14ac:dyDescent="0.3">
      <c r="A625">
        <v>562</v>
      </c>
      <c r="B625" s="118">
        <v>45903</v>
      </c>
      <c r="C625">
        <v>9</v>
      </c>
      <c r="D625" t="s">
        <v>159</v>
      </c>
      <c r="E625" t="s">
        <v>1162</v>
      </c>
      <c r="F625" t="s">
        <v>1163</v>
      </c>
      <c r="G625" t="s">
        <v>664</v>
      </c>
      <c r="H625" t="s">
        <v>612</v>
      </c>
      <c r="I625" t="s">
        <v>604</v>
      </c>
      <c r="J625" t="s">
        <v>608</v>
      </c>
      <c r="K625" t="s">
        <v>614</v>
      </c>
      <c r="L625" t="s">
        <v>58</v>
      </c>
      <c r="M625">
        <v>1</v>
      </c>
      <c r="O625">
        <v>1.5</v>
      </c>
      <c r="R625">
        <v>1.5</v>
      </c>
      <c r="W625" t="s">
        <v>74</v>
      </c>
      <c r="X625" t="s">
        <v>389</v>
      </c>
      <c r="Y625" t="s">
        <v>1446</v>
      </c>
    </row>
    <row r="626" spans="1:25" x14ac:dyDescent="0.3">
      <c r="A626">
        <v>563</v>
      </c>
      <c r="B626" s="118">
        <v>45903</v>
      </c>
      <c r="C626">
        <v>9</v>
      </c>
      <c r="D626" t="s">
        <v>159</v>
      </c>
      <c r="E626" t="s">
        <v>1162</v>
      </c>
      <c r="F626" t="s">
        <v>1163</v>
      </c>
      <c r="G626" t="s">
        <v>664</v>
      </c>
      <c r="H626" t="s">
        <v>613</v>
      </c>
      <c r="I626" t="s">
        <v>605</v>
      </c>
      <c r="J626" t="s">
        <v>609</v>
      </c>
      <c r="K626" t="s">
        <v>614</v>
      </c>
      <c r="L626" t="s">
        <v>58</v>
      </c>
      <c r="M626">
        <v>1</v>
      </c>
      <c r="O626">
        <v>1.5</v>
      </c>
      <c r="R626">
        <v>1.5</v>
      </c>
      <c r="W626" t="s">
        <v>74</v>
      </c>
      <c r="X626" t="s">
        <v>389</v>
      </c>
      <c r="Y626" t="s">
        <v>1447</v>
      </c>
    </row>
    <row r="627" spans="1:25" x14ac:dyDescent="0.3">
      <c r="A627">
        <v>564</v>
      </c>
      <c r="B627" s="118">
        <v>45903</v>
      </c>
      <c r="C627">
        <v>9</v>
      </c>
      <c r="D627" t="s">
        <v>159</v>
      </c>
      <c r="E627" t="s">
        <v>1162</v>
      </c>
      <c r="F627" t="s">
        <v>1163</v>
      </c>
      <c r="G627" t="s">
        <v>664</v>
      </c>
      <c r="H627" t="s">
        <v>586</v>
      </c>
      <c r="I627" t="s">
        <v>583</v>
      </c>
      <c r="J627" t="s">
        <v>589</v>
      </c>
      <c r="K627" t="s">
        <v>234</v>
      </c>
      <c r="L627" t="s">
        <v>58</v>
      </c>
      <c r="M627">
        <v>1</v>
      </c>
      <c r="O627">
        <v>2.2000000000000002</v>
      </c>
      <c r="R627">
        <v>2.2000000000000002</v>
      </c>
      <c r="W627" t="s">
        <v>74</v>
      </c>
      <c r="X627" t="s">
        <v>643</v>
      </c>
      <c r="Y627" t="s">
        <v>1448</v>
      </c>
    </row>
    <row r="628" spans="1:25" x14ac:dyDescent="0.3">
      <c r="A628">
        <v>565</v>
      </c>
      <c r="B628" s="118">
        <v>45903</v>
      </c>
      <c r="C628">
        <v>9</v>
      </c>
      <c r="D628" t="s">
        <v>159</v>
      </c>
      <c r="E628" t="s">
        <v>1162</v>
      </c>
      <c r="F628" t="s">
        <v>1163</v>
      </c>
      <c r="G628" t="s">
        <v>664</v>
      </c>
      <c r="H628" t="s">
        <v>588</v>
      </c>
      <c r="I628" t="s">
        <v>585</v>
      </c>
      <c r="J628" t="s">
        <v>591</v>
      </c>
      <c r="K628" t="s">
        <v>234</v>
      </c>
      <c r="L628" t="s">
        <v>58</v>
      </c>
      <c r="M628">
        <v>1</v>
      </c>
      <c r="O628">
        <v>2.6</v>
      </c>
      <c r="R628">
        <v>2.6</v>
      </c>
      <c r="W628" t="s">
        <v>74</v>
      </c>
      <c r="X628" t="s">
        <v>643</v>
      </c>
      <c r="Y628" t="s">
        <v>1449</v>
      </c>
    </row>
    <row r="629" spans="1:25" x14ac:dyDescent="0.3">
      <c r="A629">
        <v>566</v>
      </c>
      <c r="B629" s="118">
        <v>45903</v>
      </c>
      <c r="C629">
        <v>9</v>
      </c>
      <c r="D629" t="s">
        <v>159</v>
      </c>
      <c r="E629" t="s">
        <v>1162</v>
      </c>
      <c r="F629" t="s">
        <v>1163</v>
      </c>
      <c r="G629" t="s">
        <v>664</v>
      </c>
      <c r="H629" t="s">
        <v>587</v>
      </c>
      <c r="I629" t="s">
        <v>584</v>
      </c>
      <c r="J629" t="s">
        <v>590</v>
      </c>
      <c r="K629" t="s">
        <v>234</v>
      </c>
      <c r="L629" t="s">
        <v>58</v>
      </c>
      <c r="M629">
        <v>1</v>
      </c>
      <c r="O629">
        <v>2.38</v>
      </c>
      <c r="R629">
        <v>2.38</v>
      </c>
      <c r="W629" t="s">
        <v>74</v>
      </c>
      <c r="X629" t="s">
        <v>643</v>
      </c>
      <c r="Y629" t="s">
        <v>1450</v>
      </c>
    </row>
    <row r="630" spans="1:25" x14ac:dyDescent="0.3">
      <c r="A630">
        <v>567</v>
      </c>
      <c r="B630" s="118">
        <v>45903</v>
      </c>
      <c r="C630">
        <v>9</v>
      </c>
      <c r="D630" t="s">
        <v>159</v>
      </c>
      <c r="E630" t="s">
        <v>1162</v>
      </c>
      <c r="F630" t="s">
        <v>1163</v>
      </c>
      <c r="G630" t="s">
        <v>664</v>
      </c>
      <c r="H630" t="s">
        <v>631</v>
      </c>
      <c r="I630" t="s">
        <v>615</v>
      </c>
      <c r="J630" t="s">
        <v>619</v>
      </c>
      <c r="K630" t="s">
        <v>638</v>
      </c>
      <c r="L630" t="s">
        <v>637</v>
      </c>
      <c r="M630">
        <v>2</v>
      </c>
      <c r="O630">
        <v>1.21</v>
      </c>
      <c r="R630">
        <v>2.42</v>
      </c>
      <c r="W630" t="s">
        <v>74</v>
      </c>
      <c r="X630" t="s">
        <v>636</v>
      </c>
      <c r="Y630" t="s">
        <v>1451</v>
      </c>
    </row>
    <row r="631" spans="1:25" x14ac:dyDescent="0.3">
      <c r="A631">
        <v>568</v>
      </c>
      <c r="B631" s="118">
        <v>45903</v>
      </c>
      <c r="C631">
        <v>9</v>
      </c>
      <c r="D631" t="s">
        <v>159</v>
      </c>
      <c r="E631" t="s">
        <v>1162</v>
      </c>
      <c r="F631" t="s">
        <v>1163</v>
      </c>
      <c r="G631" t="s">
        <v>664</v>
      </c>
      <c r="H631" t="s">
        <v>632</v>
      </c>
      <c r="I631" t="s">
        <v>616</v>
      </c>
      <c r="J631" t="s">
        <v>622</v>
      </c>
      <c r="K631" t="s">
        <v>639</v>
      </c>
      <c r="L631" t="s">
        <v>637</v>
      </c>
      <c r="M631">
        <v>2</v>
      </c>
      <c r="O631">
        <v>1.21</v>
      </c>
      <c r="R631">
        <v>2.42</v>
      </c>
      <c r="W631" t="s">
        <v>74</v>
      </c>
      <c r="X631" t="s">
        <v>636</v>
      </c>
      <c r="Y631" t="s">
        <v>1452</v>
      </c>
    </row>
    <row r="632" spans="1:25" x14ac:dyDescent="0.3">
      <c r="A632">
        <v>569</v>
      </c>
      <c r="B632" s="118">
        <v>45903</v>
      </c>
      <c r="C632">
        <v>9</v>
      </c>
      <c r="D632" t="s">
        <v>159</v>
      </c>
      <c r="E632" t="s">
        <v>1164</v>
      </c>
      <c r="F632" t="s">
        <v>1165</v>
      </c>
      <c r="G632" t="s">
        <v>664</v>
      </c>
      <c r="H632" t="s">
        <v>426</v>
      </c>
      <c r="I632" t="s">
        <v>211</v>
      </c>
      <c r="J632" t="s">
        <v>226</v>
      </c>
      <c r="K632" t="s">
        <v>234</v>
      </c>
      <c r="L632" t="s">
        <v>58</v>
      </c>
      <c r="M632">
        <v>1</v>
      </c>
      <c r="O632">
        <v>1.6679999999999999</v>
      </c>
      <c r="R632">
        <v>1.6679999999999999</v>
      </c>
      <c r="W632" t="s">
        <v>74</v>
      </c>
      <c r="X632" t="s">
        <v>386</v>
      </c>
      <c r="Y632" t="s">
        <v>1453</v>
      </c>
    </row>
    <row r="633" spans="1:25" x14ac:dyDescent="0.3">
      <c r="A633">
        <v>570</v>
      </c>
      <c r="B633" s="118">
        <v>45903</v>
      </c>
      <c r="C633">
        <v>9</v>
      </c>
      <c r="D633" t="s">
        <v>159</v>
      </c>
      <c r="E633" t="s">
        <v>1164</v>
      </c>
      <c r="F633" t="s">
        <v>1165</v>
      </c>
      <c r="G633" t="s">
        <v>664</v>
      </c>
      <c r="H633" t="s">
        <v>427</v>
      </c>
      <c r="I633" t="s">
        <v>212</v>
      </c>
      <c r="J633" t="s">
        <v>227</v>
      </c>
      <c r="K633" t="s">
        <v>234</v>
      </c>
      <c r="L633" t="s">
        <v>58</v>
      </c>
      <c r="M633">
        <v>1</v>
      </c>
      <c r="O633">
        <v>1.2023999999999999</v>
      </c>
      <c r="R633">
        <v>1.2023999999999999</v>
      </c>
      <c r="W633" t="s">
        <v>74</v>
      </c>
      <c r="X633" t="s">
        <v>386</v>
      </c>
      <c r="Y633" t="s">
        <v>1454</v>
      </c>
    </row>
    <row r="634" spans="1:25" x14ac:dyDescent="0.3">
      <c r="A634">
        <v>571</v>
      </c>
      <c r="B634" s="118">
        <v>45903</v>
      </c>
      <c r="C634">
        <v>9</v>
      </c>
      <c r="D634" t="s">
        <v>159</v>
      </c>
      <c r="E634" t="s">
        <v>1164</v>
      </c>
      <c r="F634" t="s">
        <v>1165</v>
      </c>
      <c r="G634" t="s">
        <v>664</v>
      </c>
      <c r="H634" t="s">
        <v>433</v>
      </c>
      <c r="I634" t="s">
        <v>218</v>
      </c>
      <c r="J634" t="s">
        <v>232</v>
      </c>
      <c r="K634" t="s">
        <v>234</v>
      </c>
      <c r="L634" t="s">
        <v>58</v>
      </c>
      <c r="M634">
        <v>1</v>
      </c>
      <c r="O634">
        <v>1.4783999999999999</v>
      </c>
      <c r="R634">
        <v>1.4783999999999999</v>
      </c>
      <c r="W634" t="s">
        <v>74</v>
      </c>
      <c r="X634" t="s">
        <v>386</v>
      </c>
      <c r="Y634" t="s">
        <v>1455</v>
      </c>
    </row>
    <row r="635" spans="1:25" x14ac:dyDescent="0.3">
      <c r="A635">
        <v>572</v>
      </c>
      <c r="B635" s="118">
        <v>45903</v>
      </c>
      <c r="C635">
        <v>9</v>
      </c>
      <c r="D635" t="s">
        <v>159</v>
      </c>
      <c r="E635" t="s">
        <v>1164</v>
      </c>
      <c r="F635" t="s">
        <v>1165</v>
      </c>
      <c r="G635" t="s">
        <v>664</v>
      </c>
      <c r="H635" t="s">
        <v>429</v>
      </c>
      <c r="I635" t="s">
        <v>214</v>
      </c>
      <c r="J635" t="s">
        <v>228</v>
      </c>
      <c r="K635" t="s">
        <v>234</v>
      </c>
      <c r="L635" t="s">
        <v>58</v>
      </c>
      <c r="M635">
        <v>1</v>
      </c>
      <c r="O635">
        <v>1.2984</v>
      </c>
      <c r="R635">
        <v>1.2984</v>
      </c>
      <c r="W635" t="s">
        <v>74</v>
      </c>
      <c r="X635" t="s">
        <v>386</v>
      </c>
      <c r="Y635" t="s">
        <v>1456</v>
      </c>
    </row>
    <row r="636" spans="1:25" x14ac:dyDescent="0.3">
      <c r="A636">
        <v>573</v>
      </c>
      <c r="B636" s="118">
        <v>45903</v>
      </c>
      <c r="C636">
        <v>9</v>
      </c>
      <c r="D636" t="s">
        <v>159</v>
      </c>
      <c r="E636" t="s">
        <v>1164</v>
      </c>
      <c r="F636" t="s">
        <v>1165</v>
      </c>
      <c r="G636" t="s">
        <v>664</v>
      </c>
      <c r="H636" t="s">
        <v>430</v>
      </c>
      <c r="I636" t="s">
        <v>215</v>
      </c>
      <c r="J636" t="s">
        <v>229</v>
      </c>
      <c r="K636" t="s">
        <v>234</v>
      </c>
      <c r="L636" t="s">
        <v>58</v>
      </c>
      <c r="M636">
        <v>1</v>
      </c>
      <c r="O636">
        <v>1.0104</v>
      </c>
      <c r="R636">
        <v>1.0104</v>
      </c>
      <c r="W636" t="s">
        <v>74</v>
      </c>
      <c r="X636" t="s">
        <v>386</v>
      </c>
      <c r="Y636" t="s">
        <v>1457</v>
      </c>
    </row>
    <row r="637" spans="1:25" x14ac:dyDescent="0.3">
      <c r="A637">
        <v>574</v>
      </c>
      <c r="B637" s="118">
        <v>45903</v>
      </c>
      <c r="C637">
        <v>9</v>
      </c>
      <c r="D637" t="s">
        <v>159</v>
      </c>
      <c r="E637" t="s">
        <v>1164</v>
      </c>
      <c r="F637" t="s">
        <v>1165</v>
      </c>
      <c r="G637" t="s">
        <v>664</v>
      </c>
      <c r="H637" t="s">
        <v>435</v>
      </c>
      <c r="I637" t="s">
        <v>219</v>
      </c>
      <c r="J637" t="s">
        <v>233</v>
      </c>
      <c r="K637" t="s">
        <v>234</v>
      </c>
      <c r="L637" t="s">
        <v>58</v>
      </c>
      <c r="M637">
        <v>1</v>
      </c>
      <c r="O637">
        <v>1.0920000000000001</v>
      </c>
      <c r="R637">
        <v>1.0920000000000001</v>
      </c>
      <c r="W637" t="s">
        <v>74</v>
      </c>
      <c r="X637" t="s">
        <v>386</v>
      </c>
      <c r="Y637" t="s">
        <v>1458</v>
      </c>
    </row>
    <row r="638" spans="1:25" x14ac:dyDescent="0.3">
      <c r="A638">
        <v>575</v>
      </c>
      <c r="B638" s="118">
        <v>45903</v>
      </c>
      <c r="C638">
        <v>9</v>
      </c>
      <c r="D638" t="s">
        <v>159</v>
      </c>
      <c r="E638" t="s">
        <v>1164</v>
      </c>
      <c r="F638" t="s">
        <v>1165</v>
      </c>
      <c r="G638" t="s">
        <v>664</v>
      </c>
      <c r="H638" t="s">
        <v>436</v>
      </c>
      <c r="I638" t="s">
        <v>220</v>
      </c>
      <c r="J638" t="s">
        <v>224</v>
      </c>
      <c r="K638" t="s">
        <v>234</v>
      </c>
      <c r="L638" t="s">
        <v>58</v>
      </c>
      <c r="M638">
        <v>1</v>
      </c>
      <c r="O638">
        <v>1.3824000000000001</v>
      </c>
      <c r="R638">
        <v>1.3824000000000001</v>
      </c>
      <c r="W638" t="s">
        <v>74</v>
      </c>
      <c r="X638" t="s">
        <v>386</v>
      </c>
      <c r="Y638" t="s">
        <v>1459</v>
      </c>
    </row>
    <row r="639" spans="1:25" x14ac:dyDescent="0.3">
      <c r="A639">
        <v>576</v>
      </c>
      <c r="B639" s="118">
        <v>45903</v>
      </c>
      <c r="C639">
        <v>9</v>
      </c>
      <c r="D639" t="s">
        <v>159</v>
      </c>
      <c r="E639" t="s">
        <v>1164</v>
      </c>
      <c r="F639" t="s">
        <v>1165</v>
      </c>
      <c r="G639" t="s">
        <v>664</v>
      </c>
      <c r="H639" t="s">
        <v>437</v>
      </c>
      <c r="I639" t="s">
        <v>221</v>
      </c>
      <c r="J639" t="s">
        <v>225</v>
      </c>
      <c r="K639" t="s">
        <v>234</v>
      </c>
      <c r="L639" t="s">
        <v>58</v>
      </c>
      <c r="M639">
        <v>1</v>
      </c>
      <c r="O639">
        <v>1.9079999999999999</v>
      </c>
      <c r="R639">
        <v>1.9079999999999999</v>
      </c>
      <c r="W639" t="s">
        <v>74</v>
      </c>
      <c r="X639" t="s">
        <v>386</v>
      </c>
      <c r="Y639" t="s">
        <v>1460</v>
      </c>
    </row>
    <row r="640" spans="1:25" x14ac:dyDescent="0.3">
      <c r="A640">
        <v>577</v>
      </c>
      <c r="B640" s="118">
        <v>45903</v>
      </c>
      <c r="C640">
        <v>9</v>
      </c>
      <c r="D640" t="s">
        <v>159</v>
      </c>
      <c r="E640" t="s">
        <v>1164</v>
      </c>
      <c r="F640" t="s">
        <v>1165</v>
      </c>
      <c r="G640" t="s">
        <v>664</v>
      </c>
      <c r="H640" t="s">
        <v>439</v>
      </c>
      <c r="I640" t="s">
        <v>223</v>
      </c>
      <c r="J640" t="s">
        <v>345</v>
      </c>
      <c r="K640" t="s">
        <v>234</v>
      </c>
      <c r="L640" t="s">
        <v>58</v>
      </c>
      <c r="M640">
        <v>1</v>
      </c>
      <c r="O640">
        <v>1.68</v>
      </c>
      <c r="R640">
        <v>1.68</v>
      </c>
      <c r="W640" t="s">
        <v>74</v>
      </c>
      <c r="X640" t="s">
        <v>386</v>
      </c>
      <c r="Y640" t="s">
        <v>1461</v>
      </c>
    </row>
    <row r="641" spans="1:25" x14ac:dyDescent="0.3">
      <c r="A641">
        <v>578</v>
      </c>
      <c r="B641" s="118">
        <v>45903</v>
      </c>
      <c r="C641">
        <v>9</v>
      </c>
      <c r="D641" t="s">
        <v>159</v>
      </c>
      <c r="E641" t="s">
        <v>1164</v>
      </c>
      <c r="F641" t="s">
        <v>1165</v>
      </c>
      <c r="G641" t="s">
        <v>664</v>
      </c>
      <c r="H641" t="s">
        <v>640</v>
      </c>
      <c r="I641" t="s">
        <v>633</v>
      </c>
      <c r="J641" t="s">
        <v>642</v>
      </c>
      <c r="K641" t="s">
        <v>234</v>
      </c>
      <c r="L641" t="s">
        <v>58</v>
      </c>
      <c r="M641">
        <v>1</v>
      </c>
      <c r="O641">
        <v>1.6</v>
      </c>
      <c r="R641">
        <v>1.6</v>
      </c>
      <c r="W641" t="s">
        <v>74</v>
      </c>
      <c r="X641" t="s">
        <v>386</v>
      </c>
      <c r="Y641" t="s">
        <v>1462</v>
      </c>
    </row>
    <row r="642" spans="1:25" x14ac:dyDescent="0.3">
      <c r="A642">
        <v>579</v>
      </c>
      <c r="B642" s="118">
        <v>45903</v>
      </c>
      <c r="C642">
        <v>9</v>
      </c>
      <c r="D642" t="s">
        <v>159</v>
      </c>
      <c r="E642" t="s">
        <v>1164</v>
      </c>
      <c r="F642" t="s">
        <v>1165</v>
      </c>
      <c r="G642" t="s">
        <v>664</v>
      </c>
      <c r="H642" t="s">
        <v>641</v>
      </c>
      <c r="I642" t="s">
        <v>634</v>
      </c>
      <c r="J642" t="s">
        <v>635</v>
      </c>
      <c r="K642" t="s">
        <v>234</v>
      </c>
      <c r="L642" t="s">
        <v>58</v>
      </c>
      <c r="M642">
        <v>1</v>
      </c>
      <c r="O642">
        <v>1.6</v>
      </c>
      <c r="R642">
        <v>1.6</v>
      </c>
      <c r="W642" t="s">
        <v>74</v>
      </c>
      <c r="X642" t="s">
        <v>386</v>
      </c>
      <c r="Y642" t="s">
        <v>1463</v>
      </c>
    </row>
    <row r="643" spans="1:25" x14ac:dyDescent="0.3">
      <c r="A643">
        <v>580</v>
      </c>
      <c r="B643" s="118">
        <v>45903</v>
      </c>
      <c r="C643">
        <v>9</v>
      </c>
      <c r="D643" t="s">
        <v>159</v>
      </c>
      <c r="E643" t="s">
        <v>1166</v>
      </c>
      <c r="F643" t="s">
        <v>1167</v>
      </c>
      <c r="G643" t="s">
        <v>398</v>
      </c>
      <c r="H643" t="s">
        <v>560</v>
      </c>
      <c r="I643" t="s">
        <v>545</v>
      </c>
      <c r="J643" t="s">
        <v>542</v>
      </c>
      <c r="K643" t="s">
        <v>203</v>
      </c>
      <c r="L643" t="s">
        <v>33</v>
      </c>
      <c r="M643">
        <v>1</v>
      </c>
      <c r="O643">
        <v>6.9239999999999995</v>
      </c>
      <c r="R643">
        <v>6.9240000000000004</v>
      </c>
      <c r="W643" t="s">
        <v>74</v>
      </c>
      <c r="X643" t="s">
        <v>275</v>
      </c>
      <c r="Y643" t="s">
        <v>1464</v>
      </c>
    </row>
    <row r="644" spans="1:25" x14ac:dyDescent="0.3">
      <c r="A644">
        <v>581</v>
      </c>
      <c r="B644" s="118">
        <v>45903</v>
      </c>
      <c r="C644">
        <v>9</v>
      </c>
      <c r="D644" t="s">
        <v>159</v>
      </c>
      <c r="E644" t="s">
        <v>1168</v>
      </c>
      <c r="F644" t="s">
        <v>1169</v>
      </c>
      <c r="G644" t="s">
        <v>398</v>
      </c>
      <c r="H644" t="s">
        <v>558</v>
      </c>
      <c r="I644" t="s">
        <v>543</v>
      </c>
      <c r="J644" t="s">
        <v>540</v>
      </c>
      <c r="K644" t="s">
        <v>203</v>
      </c>
      <c r="L644" t="s">
        <v>33</v>
      </c>
      <c r="M644">
        <v>3</v>
      </c>
      <c r="O644">
        <v>4.74</v>
      </c>
      <c r="R644">
        <v>14.22</v>
      </c>
      <c r="W644" t="s">
        <v>74</v>
      </c>
      <c r="X644" t="s">
        <v>275</v>
      </c>
      <c r="Y644" t="s">
        <v>1465</v>
      </c>
    </row>
    <row r="645" spans="1:25" x14ac:dyDescent="0.3">
      <c r="A645">
        <v>582</v>
      </c>
      <c r="B645" s="118">
        <v>45903</v>
      </c>
      <c r="C645">
        <v>9</v>
      </c>
      <c r="D645" t="s">
        <v>159</v>
      </c>
      <c r="E645" t="s">
        <v>1168</v>
      </c>
      <c r="F645" t="s">
        <v>1169</v>
      </c>
      <c r="G645" t="s">
        <v>398</v>
      </c>
      <c r="H645" t="s">
        <v>559</v>
      </c>
      <c r="I645" t="s">
        <v>544</v>
      </c>
      <c r="J645" t="s">
        <v>541</v>
      </c>
      <c r="K645" t="s">
        <v>203</v>
      </c>
      <c r="L645" t="s">
        <v>33</v>
      </c>
      <c r="M645">
        <v>2</v>
      </c>
      <c r="O645">
        <v>7.3800000000000008</v>
      </c>
      <c r="R645">
        <v>14.76</v>
      </c>
      <c r="W645" t="s">
        <v>74</v>
      </c>
      <c r="X645" t="s">
        <v>275</v>
      </c>
      <c r="Y645" t="s">
        <v>1466</v>
      </c>
    </row>
    <row r="646" spans="1:25" x14ac:dyDescent="0.3">
      <c r="A646">
        <v>583</v>
      </c>
      <c r="B646" s="118">
        <v>45903</v>
      </c>
      <c r="C646">
        <v>9</v>
      </c>
      <c r="D646" t="s">
        <v>159</v>
      </c>
      <c r="E646" t="s">
        <v>1168</v>
      </c>
      <c r="F646" t="s">
        <v>1169</v>
      </c>
      <c r="G646" t="s">
        <v>398</v>
      </c>
      <c r="H646" t="s">
        <v>461</v>
      </c>
      <c r="I646" t="s">
        <v>267</v>
      </c>
      <c r="J646" t="s">
        <v>509</v>
      </c>
      <c r="K646" t="s">
        <v>203</v>
      </c>
      <c r="L646" t="s">
        <v>54</v>
      </c>
      <c r="M646">
        <v>1</v>
      </c>
      <c r="O646">
        <v>4.5599999999999996</v>
      </c>
      <c r="R646">
        <v>4.5599999999999996</v>
      </c>
      <c r="W646" t="s">
        <v>74</v>
      </c>
      <c r="X646" t="s">
        <v>275</v>
      </c>
      <c r="Y646" t="s">
        <v>1467</v>
      </c>
    </row>
    <row r="647" spans="1:25" x14ac:dyDescent="0.3">
      <c r="A647">
        <v>584</v>
      </c>
      <c r="B647" s="118">
        <v>45903</v>
      </c>
      <c r="C647">
        <v>9</v>
      </c>
      <c r="D647" t="s">
        <v>159</v>
      </c>
      <c r="E647" t="s">
        <v>1168</v>
      </c>
      <c r="F647" t="s">
        <v>1169</v>
      </c>
      <c r="G647" t="s">
        <v>398</v>
      </c>
      <c r="H647" t="s">
        <v>447</v>
      </c>
      <c r="I647" t="s">
        <v>253</v>
      </c>
      <c r="J647" t="s">
        <v>495</v>
      </c>
      <c r="K647" t="s">
        <v>203</v>
      </c>
      <c r="L647" t="s">
        <v>54</v>
      </c>
      <c r="M647">
        <v>3</v>
      </c>
      <c r="O647">
        <v>5.76</v>
      </c>
      <c r="R647">
        <v>17.28</v>
      </c>
      <c r="W647" t="s">
        <v>74</v>
      </c>
      <c r="X647" t="s">
        <v>275</v>
      </c>
      <c r="Y647" t="s">
        <v>1468</v>
      </c>
    </row>
    <row r="648" spans="1:25" x14ac:dyDescent="0.3">
      <c r="A648">
        <v>585</v>
      </c>
      <c r="B648" s="118">
        <v>45903</v>
      </c>
      <c r="C648">
        <v>9</v>
      </c>
      <c r="D648" t="s">
        <v>159</v>
      </c>
      <c r="E648" t="s">
        <v>1168</v>
      </c>
      <c r="F648" t="s">
        <v>1169</v>
      </c>
      <c r="G648" t="s">
        <v>398</v>
      </c>
      <c r="H648" t="s">
        <v>453</v>
      </c>
      <c r="I648" t="s">
        <v>259</v>
      </c>
      <c r="J648" t="s">
        <v>501</v>
      </c>
      <c r="K648" t="s">
        <v>315</v>
      </c>
      <c r="L648" t="s">
        <v>54</v>
      </c>
      <c r="M648">
        <v>10</v>
      </c>
      <c r="O648">
        <v>4.9000000000000004</v>
      </c>
      <c r="R648">
        <v>49</v>
      </c>
      <c r="W648" t="s">
        <v>74</v>
      </c>
      <c r="X648" t="s">
        <v>275</v>
      </c>
      <c r="Y648" t="s">
        <v>1469</v>
      </c>
    </row>
    <row r="649" spans="1:25" x14ac:dyDescent="0.3">
      <c r="A649">
        <v>586</v>
      </c>
      <c r="B649" s="118">
        <v>45903</v>
      </c>
      <c r="C649">
        <v>9</v>
      </c>
      <c r="D649" t="s">
        <v>159</v>
      </c>
      <c r="E649" t="s">
        <v>1168</v>
      </c>
      <c r="F649" t="s">
        <v>1169</v>
      </c>
      <c r="G649" t="s">
        <v>398</v>
      </c>
      <c r="H649" t="s">
        <v>450</v>
      </c>
      <c r="I649" t="s">
        <v>256</v>
      </c>
      <c r="J649" t="s">
        <v>499</v>
      </c>
      <c r="K649" t="s">
        <v>203</v>
      </c>
      <c r="L649" t="s">
        <v>54</v>
      </c>
      <c r="M649">
        <v>5</v>
      </c>
      <c r="N649">
        <v>6</v>
      </c>
      <c r="O649">
        <v>6</v>
      </c>
      <c r="R649">
        <v>30</v>
      </c>
      <c r="W649" t="s">
        <v>74</v>
      </c>
      <c r="X649" t="s">
        <v>275</v>
      </c>
      <c r="Y649" t="s">
        <v>1470</v>
      </c>
    </row>
    <row r="650" spans="1:25" x14ac:dyDescent="0.3">
      <c r="A650">
        <v>587</v>
      </c>
      <c r="B650" s="118">
        <v>45903</v>
      </c>
      <c r="C650">
        <v>9</v>
      </c>
      <c r="D650" t="s">
        <v>159</v>
      </c>
      <c r="E650" t="s">
        <v>1168</v>
      </c>
      <c r="F650" t="s">
        <v>1169</v>
      </c>
      <c r="G650" t="s">
        <v>398</v>
      </c>
      <c r="H650" t="s">
        <v>452</v>
      </c>
      <c r="I650" t="s">
        <v>258</v>
      </c>
      <c r="J650" t="s">
        <v>500</v>
      </c>
      <c r="K650" t="s">
        <v>314</v>
      </c>
      <c r="L650" t="s">
        <v>54</v>
      </c>
      <c r="M650">
        <v>2</v>
      </c>
      <c r="O650">
        <v>2.4</v>
      </c>
      <c r="R650">
        <v>4.8</v>
      </c>
      <c r="W650" t="s">
        <v>74</v>
      </c>
      <c r="X650" t="s">
        <v>275</v>
      </c>
      <c r="Y650" t="s">
        <v>1471</v>
      </c>
    </row>
    <row r="651" spans="1:25" x14ac:dyDescent="0.3">
      <c r="A651">
        <v>588</v>
      </c>
      <c r="B651" s="118">
        <v>45903</v>
      </c>
      <c r="C651">
        <v>9</v>
      </c>
      <c r="D651" t="s">
        <v>159</v>
      </c>
      <c r="E651" t="s">
        <v>1168</v>
      </c>
      <c r="F651" t="s">
        <v>1169</v>
      </c>
      <c r="G651" t="s">
        <v>398</v>
      </c>
      <c r="H651" t="s">
        <v>457</v>
      </c>
      <c r="I651" t="s">
        <v>263</v>
      </c>
      <c r="J651" t="s">
        <v>505</v>
      </c>
      <c r="K651" t="s">
        <v>203</v>
      </c>
      <c r="L651" t="s">
        <v>54</v>
      </c>
      <c r="M651">
        <v>1</v>
      </c>
      <c r="O651">
        <v>4.2</v>
      </c>
      <c r="R651">
        <v>4.2</v>
      </c>
      <c r="W651" t="s">
        <v>74</v>
      </c>
      <c r="X651" t="s">
        <v>275</v>
      </c>
      <c r="Y651" t="s">
        <v>1472</v>
      </c>
    </row>
    <row r="652" spans="1:25" x14ac:dyDescent="0.3">
      <c r="A652">
        <v>589</v>
      </c>
      <c r="B652" s="118">
        <v>45903</v>
      </c>
      <c r="C652">
        <v>9</v>
      </c>
      <c r="D652" t="s">
        <v>159</v>
      </c>
      <c r="E652" t="s">
        <v>1168</v>
      </c>
      <c r="F652" t="s">
        <v>1169</v>
      </c>
      <c r="G652" t="s">
        <v>398</v>
      </c>
      <c r="H652" t="s">
        <v>454</v>
      </c>
      <c r="I652" t="s">
        <v>260</v>
      </c>
      <c r="J652" t="s">
        <v>502</v>
      </c>
      <c r="K652" t="s">
        <v>315</v>
      </c>
      <c r="L652" t="s">
        <v>54</v>
      </c>
      <c r="M652">
        <v>10</v>
      </c>
      <c r="O652">
        <v>3.67</v>
      </c>
      <c r="R652">
        <v>36.700000000000003</v>
      </c>
      <c r="W652" t="s">
        <v>74</v>
      </c>
      <c r="X652" t="s">
        <v>275</v>
      </c>
      <c r="Y652" t="s">
        <v>1473</v>
      </c>
    </row>
    <row r="653" spans="1:25" x14ac:dyDescent="0.3">
      <c r="A653">
        <v>590</v>
      </c>
      <c r="B653" s="118">
        <v>45903</v>
      </c>
      <c r="C653">
        <v>9</v>
      </c>
      <c r="D653" t="s">
        <v>159</v>
      </c>
      <c r="E653" t="s">
        <v>1168</v>
      </c>
      <c r="F653" t="s">
        <v>1169</v>
      </c>
      <c r="G653" t="s">
        <v>398</v>
      </c>
      <c r="H653" t="s">
        <v>458</v>
      </c>
      <c r="I653" t="s">
        <v>264</v>
      </c>
      <c r="J653" t="s">
        <v>506</v>
      </c>
      <c r="K653" t="s">
        <v>203</v>
      </c>
      <c r="L653" t="s">
        <v>54</v>
      </c>
      <c r="M653">
        <v>1</v>
      </c>
      <c r="O653">
        <v>7.8</v>
      </c>
      <c r="R653">
        <v>7.8</v>
      </c>
      <c r="W653" t="s">
        <v>74</v>
      </c>
      <c r="X653" t="s">
        <v>275</v>
      </c>
      <c r="Y653" t="s">
        <v>1474</v>
      </c>
    </row>
    <row r="654" spans="1:25" x14ac:dyDescent="0.3">
      <c r="A654">
        <v>591</v>
      </c>
      <c r="B654" s="118">
        <v>45903</v>
      </c>
      <c r="C654">
        <v>9</v>
      </c>
      <c r="D654" t="s">
        <v>159</v>
      </c>
      <c r="E654" t="s">
        <v>1168</v>
      </c>
      <c r="F654" t="s">
        <v>1169</v>
      </c>
      <c r="G654" t="s">
        <v>398</v>
      </c>
      <c r="H654" t="s">
        <v>455</v>
      </c>
      <c r="I654" t="s">
        <v>261</v>
      </c>
      <c r="J654" t="s">
        <v>503</v>
      </c>
      <c r="K654" t="s">
        <v>203</v>
      </c>
      <c r="L654" t="s">
        <v>54</v>
      </c>
      <c r="M654">
        <v>1</v>
      </c>
      <c r="O654">
        <v>7.2</v>
      </c>
      <c r="R654">
        <v>7.2</v>
      </c>
      <c r="W654" t="s">
        <v>74</v>
      </c>
      <c r="X654" t="s">
        <v>275</v>
      </c>
      <c r="Y654" t="s">
        <v>1475</v>
      </c>
    </row>
    <row r="655" spans="1:25" x14ac:dyDescent="0.3">
      <c r="A655">
        <v>592</v>
      </c>
      <c r="B655" s="118">
        <v>45903</v>
      </c>
      <c r="C655">
        <v>9</v>
      </c>
      <c r="D655" t="s">
        <v>159</v>
      </c>
      <c r="E655" t="s">
        <v>1168</v>
      </c>
      <c r="F655" t="s">
        <v>1169</v>
      </c>
      <c r="G655" t="s">
        <v>398</v>
      </c>
      <c r="H655" t="s">
        <v>451</v>
      </c>
      <c r="I655" t="s">
        <v>257</v>
      </c>
      <c r="J655" t="s">
        <v>498</v>
      </c>
      <c r="K655" t="s">
        <v>203</v>
      </c>
      <c r="L655" t="s">
        <v>54</v>
      </c>
      <c r="M655">
        <v>3</v>
      </c>
      <c r="O655">
        <v>5.76</v>
      </c>
      <c r="R655">
        <v>17.28</v>
      </c>
      <c r="W655" t="s">
        <v>74</v>
      </c>
      <c r="X655" t="s">
        <v>275</v>
      </c>
      <c r="Y655" t="s">
        <v>1476</v>
      </c>
    </row>
    <row r="656" spans="1:25" x14ac:dyDescent="0.3">
      <c r="A656">
        <v>593</v>
      </c>
      <c r="B656" s="118">
        <v>45903</v>
      </c>
      <c r="C656">
        <v>9</v>
      </c>
      <c r="D656" t="s">
        <v>159</v>
      </c>
      <c r="E656" t="s">
        <v>1168</v>
      </c>
      <c r="F656" t="s">
        <v>1169</v>
      </c>
      <c r="G656" t="s">
        <v>398</v>
      </c>
      <c r="H656" t="s">
        <v>448</v>
      </c>
      <c r="I656" t="s">
        <v>254</v>
      </c>
      <c r="J656" t="s">
        <v>496</v>
      </c>
      <c r="K656" t="s">
        <v>203</v>
      </c>
      <c r="L656" t="s">
        <v>54</v>
      </c>
      <c r="M656">
        <v>3</v>
      </c>
      <c r="N656">
        <v>6</v>
      </c>
      <c r="O656">
        <v>6</v>
      </c>
      <c r="R656">
        <v>18</v>
      </c>
      <c r="W656" t="s">
        <v>74</v>
      </c>
      <c r="X656" t="s">
        <v>275</v>
      </c>
      <c r="Y656" t="s">
        <v>1477</v>
      </c>
    </row>
    <row r="657" spans="1:25" x14ac:dyDescent="0.3">
      <c r="A657">
        <v>594</v>
      </c>
      <c r="B657" s="118">
        <v>45903</v>
      </c>
      <c r="C657">
        <v>9</v>
      </c>
      <c r="D657" t="s">
        <v>159</v>
      </c>
      <c r="E657" t="s">
        <v>1168</v>
      </c>
      <c r="F657" t="s">
        <v>1169</v>
      </c>
      <c r="G657" t="s">
        <v>398</v>
      </c>
      <c r="H657" t="s">
        <v>456</v>
      </c>
      <c r="I657" t="s">
        <v>262</v>
      </c>
      <c r="J657" t="s">
        <v>504</v>
      </c>
      <c r="K657" t="s">
        <v>203</v>
      </c>
      <c r="L657" t="s">
        <v>54</v>
      </c>
      <c r="M657">
        <v>1</v>
      </c>
      <c r="O657">
        <v>5.16</v>
      </c>
      <c r="R657">
        <v>5.16</v>
      </c>
      <c r="W657" t="s">
        <v>74</v>
      </c>
      <c r="X657" t="s">
        <v>275</v>
      </c>
      <c r="Y657" t="s">
        <v>1478</v>
      </c>
    </row>
    <row r="658" spans="1:25" x14ac:dyDescent="0.3">
      <c r="A658">
        <v>595</v>
      </c>
      <c r="B658" s="118">
        <v>45903</v>
      </c>
      <c r="C658">
        <v>9</v>
      </c>
      <c r="D658" t="s">
        <v>159</v>
      </c>
      <c r="E658" t="s">
        <v>1168</v>
      </c>
      <c r="F658" t="s">
        <v>1169</v>
      </c>
      <c r="G658" t="s">
        <v>398</v>
      </c>
      <c r="H658" t="s">
        <v>459</v>
      </c>
      <c r="I658" t="s">
        <v>265</v>
      </c>
      <c r="J658" t="s">
        <v>507</v>
      </c>
      <c r="K658" t="s">
        <v>203</v>
      </c>
      <c r="L658" t="s">
        <v>54</v>
      </c>
      <c r="M658">
        <v>1</v>
      </c>
      <c r="O658">
        <v>9.7200000000000006</v>
      </c>
      <c r="R658">
        <v>9.7200000000000006</v>
      </c>
      <c r="W658" t="s">
        <v>74</v>
      </c>
      <c r="X658" t="s">
        <v>275</v>
      </c>
      <c r="Y658" t="s">
        <v>1479</v>
      </c>
    </row>
    <row r="659" spans="1:25" x14ac:dyDescent="0.3">
      <c r="A659">
        <v>596</v>
      </c>
      <c r="B659" s="118">
        <v>45903</v>
      </c>
      <c r="C659">
        <v>9</v>
      </c>
      <c r="D659" t="s">
        <v>159</v>
      </c>
      <c r="E659" t="s">
        <v>1168</v>
      </c>
      <c r="F659" t="s">
        <v>1169</v>
      </c>
      <c r="G659" t="s">
        <v>398</v>
      </c>
      <c r="H659" t="s">
        <v>563</v>
      </c>
      <c r="I659" t="s">
        <v>565</v>
      </c>
      <c r="J659" t="s">
        <v>561</v>
      </c>
      <c r="K659" t="s">
        <v>203</v>
      </c>
      <c r="L659" t="s">
        <v>33</v>
      </c>
      <c r="M659">
        <v>1</v>
      </c>
      <c r="O659">
        <v>7.4550000000000001</v>
      </c>
      <c r="R659">
        <v>7.4550000000000001</v>
      </c>
      <c r="W659" t="s">
        <v>74</v>
      </c>
      <c r="X659" t="s">
        <v>275</v>
      </c>
      <c r="Y659" t="s">
        <v>1480</v>
      </c>
    </row>
    <row r="660" spans="1:25" x14ac:dyDescent="0.3">
      <c r="A660">
        <v>597</v>
      </c>
      <c r="B660" s="118">
        <v>45903</v>
      </c>
      <c r="C660">
        <v>9</v>
      </c>
      <c r="D660" t="s">
        <v>159</v>
      </c>
      <c r="E660" t="s">
        <v>1168</v>
      </c>
      <c r="F660" t="s">
        <v>1169</v>
      </c>
      <c r="G660" t="s">
        <v>398</v>
      </c>
      <c r="H660" t="s">
        <v>535</v>
      </c>
      <c r="I660" t="s">
        <v>530</v>
      </c>
      <c r="J660" t="s">
        <v>532</v>
      </c>
      <c r="K660" t="s">
        <v>534</v>
      </c>
      <c r="L660" t="s">
        <v>54</v>
      </c>
      <c r="M660">
        <v>1</v>
      </c>
      <c r="O660">
        <v>6.96</v>
      </c>
      <c r="R660">
        <v>6.96</v>
      </c>
      <c r="W660" t="s">
        <v>74</v>
      </c>
      <c r="X660" t="s">
        <v>361</v>
      </c>
      <c r="Y660" t="s">
        <v>1481</v>
      </c>
    </row>
    <row r="661" spans="1:25" x14ac:dyDescent="0.3">
      <c r="A661">
        <v>598</v>
      </c>
      <c r="B661" s="118">
        <v>45903</v>
      </c>
      <c r="C661">
        <v>9</v>
      </c>
      <c r="D661" t="s">
        <v>159</v>
      </c>
      <c r="E661" t="s">
        <v>1170</v>
      </c>
      <c r="F661" t="s">
        <v>1171</v>
      </c>
      <c r="G661" t="s">
        <v>402</v>
      </c>
      <c r="H661" t="s">
        <v>559</v>
      </c>
      <c r="I661" t="s">
        <v>544</v>
      </c>
      <c r="J661" t="s">
        <v>541</v>
      </c>
      <c r="K661" t="s">
        <v>203</v>
      </c>
      <c r="L661" t="s">
        <v>33</v>
      </c>
      <c r="M661">
        <v>5</v>
      </c>
      <c r="O661">
        <v>7.3800000000000008</v>
      </c>
      <c r="R661">
        <v>36.9</v>
      </c>
      <c r="W661" t="s">
        <v>74</v>
      </c>
      <c r="X661" t="s">
        <v>275</v>
      </c>
      <c r="Y661" t="s">
        <v>1482</v>
      </c>
    </row>
    <row r="662" spans="1:25" x14ac:dyDescent="0.3">
      <c r="A662">
        <v>599</v>
      </c>
      <c r="B662" s="118">
        <v>45903</v>
      </c>
      <c r="C662">
        <v>9</v>
      </c>
      <c r="D662" t="s">
        <v>159</v>
      </c>
      <c r="E662" t="s">
        <v>1170</v>
      </c>
      <c r="F662" t="s">
        <v>1171</v>
      </c>
      <c r="G662" t="s">
        <v>402</v>
      </c>
      <c r="H662" t="s">
        <v>454</v>
      </c>
      <c r="I662" t="s">
        <v>260</v>
      </c>
      <c r="J662" t="s">
        <v>502</v>
      </c>
      <c r="K662" t="s">
        <v>315</v>
      </c>
      <c r="L662" t="s">
        <v>54</v>
      </c>
      <c r="M662">
        <v>2</v>
      </c>
      <c r="O662">
        <v>3.67</v>
      </c>
      <c r="R662">
        <v>7.34</v>
      </c>
      <c r="W662" t="s">
        <v>74</v>
      </c>
      <c r="X662" t="s">
        <v>275</v>
      </c>
      <c r="Y662" t="s">
        <v>1483</v>
      </c>
    </row>
    <row r="663" spans="1:25" x14ac:dyDescent="0.3">
      <c r="A663">
        <v>600</v>
      </c>
      <c r="B663" s="118">
        <v>45903</v>
      </c>
      <c r="C663">
        <v>9</v>
      </c>
      <c r="D663" t="s">
        <v>159</v>
      </c>
      <c r="E663" t="s">
        <v>1170</v>
      </c>
      <c r="F663" t="s">
        <v>1171</v>
      </c>
      <c r="G663" t="s">
        <v>402</v>
      </c>
      <c r="H663" t="s">
        <v>456</v>
      </c>
      <c r="I663" t="s">
        <v>262</v>
      </c>
      <c r="J663" t="s">
        <v>504</v>
      </c>
      <c r="K663" t="s">
        <v>203</v>
      </c>
      <c r="L663" t="s">
        <v>54</v>
      </c>
      <c r="M663">
        <v>2</v>
      </c>
      <c r="O663">
        <v>5.16</v>
      </c>
      <c r="R663">
        <v>10.32</v>
      </c>
      <c r="W663" t="s">
        <v>74</v>
      </c>
      <c r="X663" t="s">
        <v>275</v>
      </c>
      <c r="Y663" t="s">
        <v>1484</v>
      </c>
    </row>
    <row r="664" spans="1:25" x14ac:dyDescent="0.3">
      <c r="A664">
        <v>601</v>
      </c>
      <c r="B664" s="118">
        <v>45903</v>
      </c>
      <c r="C664">
        <v>9</v>
      </c>
      <c r="D664" t="s">
        <v>159</v>
      </c>
      <c r="E664" t="s">
        <v>1172</v>
      </c>
      <c r="F664" t="s">
        <v>1173</v>
      </c>
      <c r="G664" t="s">
        <v>528</v>
      </c>
      <c r="H664" t="s">
        <v>558</v>
      </c>
      <c r="I664" t="s">
        <v>543</v>
      </c>
      <c r="J664" t="s">
        <v>540</v>
      </c>
      <c r="K664" t="s">
        <v>203</v>
      </c>
      <c r="L664" t="s">
        <v>33</v>
      </c>
      <c r="M664">
        <v>5</v>
      </c>
      <c r="O664">
        <v>4.74</v>
      </c>
      <c r="R664">
        <v>23.7</v>
      </c>
      <c r="W664" t="s">
        <v>74</v>
      </c>
      <c r="X664" t="s">
        <v>275</v>
      </c>
      <c r="Y664" t="s">
        <v>1485</v>
      </c>
    </row>
    <row r="665" spans="1:25" x14ac:dyDescent="0.3">
      <c r="A665">
        <v>602</v>
      </c>
      <c r="B665" s="118">
        <v>45903</v>
      </c>
      <c r="C665">
        <v>9</v>
      </c>
      <c r="D665" t="s">
        <v>159</v>
      </c>
      <c r="E665" t="s">
        <v>1172</v>
      </c>
      <c r="F665" t="s">
        <v>1173</v>
      </c>
      <c r="G665" t="s">
        <v>528</v>
      </c>
      <c r="H665" t="s">
        <v>559</v>
      </c>
      <c r="I665" t="s">
        <v>544</v>
      </c>
      <c r="J665" t="s">
        <v>541</v>
      </c>
      <c r="K665" t="s">
        <v>203</v>
      </c>
      <c r="L665" t="s">
        <v>33</v>
      </c>
      <c r="M665">
        <v>4</v>
      </c>
      <c r="O665">
        <v>7.3800000000000008</v>
      </c>
      <c r="R665">
        <v>29.52</v>
      </c>
      <c r="W665" t="s">
        <v>74</v>
      </c>
      <c r="X665" t="s">
        <v>275</v>
      </c>
      <c r="Y665" t="s">
        <v>1486</v>
      </c>
    </row>
    <row r="666" spans="1:25" x14ac:dyDescent="0.3">
      <c r="A666">
        <v>603</v>
      </c>
      <c r="B666" s="118">
        <v>45903</v>
      </c>
      <c r="C666">
        <v>9</v>
      </c>
      <c r="D666" t="s">
        <v>159</v>
      </c>
      <c r="E666" t="s">
        <v>1172</v>
      </c>
      <c r="F666" t="s">
        <v>1173</v>
      </c>
      <c r="G666" t="s">
        <v>528</v>
      </c>
      <c r="H666" t="s">
        <v>453</v>
      </c>
      <c r="I666" t="s">
        <v>259</v>
      </c>
      <c r="J666" t="s">
        <v>501</v>
      </c>
      <c r="K666" t="s">
        <v>315</v>
      </c>
      <c r="L666" t="s">
        <v>54</v>
      </c>
      <c r="M666">
        <v>5</v>
      </c>
      <c r="O666">
        <v>4.9000000000000004</v>
      </c>
      <c r="R666">
        <v>24.5</v>
      </c>
      <c r="W666" t="s">
        <v>74</v>
      </c>
      <c r="X666" t="s">
        <v>275</v>
      </c>
      <c r="Y666" t="s">
        <v>1487</v>
      </c>
    </row>
    <row r="667" spans="1:25" x14ac:dyDescent="0.3">
      <c r="A667">
        <v>604</v>
      </c>
      <c r="B667" s="118">
        <v>45903</v>
      </c>
      <c r="C667">
        <v>9</v>
      </c>
      <c r="D667" t="s">
        <v>159</v>
      </c>
      <c r="E667" t="s">
        <v>1172</v>
      </c>
      <c r="F667" t="s">
        <v>1173</v>
      </c>
      <c r="G667" t="s">
        <v>528</v>
      </c>
      <c r="H667" t="s">
        <v>450</v>
      </c>
      <c r="I667" t="s">
        <v>256</v>
      </c>
      <c r="J667" t="s">
        <v>499</v>
      </c>
      <c r="K667" t="s">
        <v>203</v>
      </c>
      <c r="L667" t="s">
        <v>54</v>
      </c>
      <c r="M667">
        <v>7</v>
      </c>
      <c r="N667">
        <v>6</v>
      </c>
      <c r="O667">
        <v>6</v>
      </c>
      <c r="R667">
        <v>42</v>
      </c>
      <c r="W667" t="s">
        <v>74</v>
      </c>
      <c r="X667" t="s">
        <v>275</v>
      </c>
      <c r="Y667" t="s">
        <v>1488</v>
      </c>
    </row>
    <row r="668" spans="1:25" x14ac:dyDescent="0.3">
      <c r="A668">
        <v>605</v>
      </c>
      <c r="B668" s="118">
        <v>45903</v>
      </c>
      <c r="C668">
        <v>9</v>
      </c>
      <c r="D668" t="s">
        <v>159</v>
      </c>
      <c r="E668" t="s">
        <v>1172</v>
      </c>
      <c r="F668" t="s">
        <v>1173</v>
      </c>
      <c r="G668" t="s">
        <v>528</v>
      </c>
      <c r="H668" t="s">
        <v>454</v>
      </c>
      <c r="I668" t="s">
        <v>260</v>
      </c>
      <c r="J668" t="s">
        <v>502</v>
      </c>
      <c r="K668" t="s">
        <v>315</v>
      </c>
      <c r="L668" t="s">
        <v>54</v>
      </c>
      <c r="M668">
        <v>4</v>
      </c>
      <c r="O668">
        <v>3.67</v>
      </c>
      <c r="R668">
        <v>14.68</v>
      </c>
      <c r="W668" t="s">
        <v>74</v>
      </c>
      <c r="X668" t="s">
        <v>275</v>
      </c>
      <c r="Y668" t="s">
        <v>1489</v>
      </c>
    </row>
    <row r="669" spans="1:25" x14ac:dyDescent="0.3">
      <c r="A669">
        <v>606</v>
      </c>
      <c r="B669" s="118">
        <v>45903</v>
      </c>
      <c r="C669">
        <v>9</v>
      </c>
      <c r="D669" t="s">
        <v>159</v>
      </c>
      <c r="E669" t="s">
        <v>1174</v>
      </c>
      <c r="F669" t="s">
        <v>1175</v>
      </c>
      <c r="G669" t="s">
        <v>578</v>
      </c>
      <c r="H669" t="s">
        <v>558</v>
      </c>
      <c r="I669" t="s">
        <v>543</v>
      </c>
      <c r="J669" t="s">
        <v>540</v>
      </c>
      <c r="K669" t="s">
        <v>203</v>
      </c>
      <c r="L669" t="s">
        <v>33</v>
      </c>
      <c r="M669">
        <v>5</v>
      </c>
      <c r="O669">
        <v>4.74</v>
      </c>
      <c r="R669">
        <v>23.7</v>
      </c>
      <c r="W669" t="s">
        <v>74</v>
      </c>
      <c r="X669" t="s">
        <v>275</v>
      </c>
      <c r="Y669" t="s">
        <v>1490</v>
      </c>
    </row>
    <row r="670" spans="1:25" x14ac:dyDescent="0.3">
      <c r="A670">
        <v>607</v>
      </c>
      <c r="B670" s="118">
        <v>45903</v>
      </c>
      <c r="C670">
        <v>9</v>
      </c>
      <c r="D670" t="s">
        <v>159</v>
      </c>
      <c r="E670" t="s">
        <v>1174</v>
      </c>
      <c r="F670" t="s">
        <v>1175</v>
      </c>
      <c r="G670" t="s">
        <v>578</v>
      </c>
      <c r="H670" t="s">
        <v>559</v>
      </c>
      <c r="I670" t="s">
        <v>544</v>
      </c>
      <c r="J670" t="s">
        <v>541</v>
      </c>
      <c r="K670" t="s">
        <v>203</v>
      </c>
      <c r="L670" t="s">
        <v>33</v>
      </c>
      <c r="M670">
        <v>5</v>
      </c>
      <c r="O670">
        <v>7.3800000000000008</v>
      </c>
      <c r="R670">
        <v>36.9</v>
      </c>
      <c r="W670" t="s">
        <v>74</v>
      </c>
      <c r="X670" t="s">
        <v>275</v>
      </c>
      <c r="Y670" t="s">
        <v>1491</v>
      </c>
    </row>
    <row r="671" spans="1:25" x14ac:dyDescent="0.3">
      <c r="A671">
        <v>608</v>
      </c>
      <c r="B671" s="118">
        <v>45903</v>
      </c>
      <c r="C671">
        <v>9</v>
      </c>
      <c r="D671" t="s">
        <v>159</v>
      </c>
      <c r="E671" t="s">
        <v>1174</v>
      </c>
      <c r="F671" t="s">
        <v>1175</v>
      </c>
      <c r="G671" t="s">
        <v>578</v>
      </c>
      <c r="H671" t="s">
        <v>450</v>
      </c>
      <c r="I671" t="s">
        <v>256</v>
      </c>
      <c r="J671" t="s">
        <v>499</v>
      </c>
      <c r="K671" t="s">
        <v>203</v>
      </c>
      <c r="L671" t="s">
        <v>54</v>
      </c>
      <c r="M671">
        <v>5</v>
      </c>
      <c r="N671">
        <v>6</v>
      </c>
      <c r="O671">
        <v>6</v>
      </c>
      <c r="R671">
        <v>30</v>
      </c>
      <c r="W671" t="s">
        <v>74</v>
      </c>
      <c r="X671" t="s">
        <v>275</v>
      </c>
      <c r="Y671" t="s">
        <v>1492</v>
      </c>
    </row>
    <row r="672" spans="1:25" x14ac:dyDescent="0.3">
      <c r="A672">
        <v>609</v>
      </c>
      <c r="B672" s="118">
        <v>45903</v>
      </c>
      <c r="C672">
        <v>9</v>
      </c>
      <c r="D672" t="s">
        <v>159</v>
      </c>
      <c r="E672" t="s">
        <v>1174</v>
      </c>
      <c r="F672" t="s">
        <v>1175</v>
      </c>
      <c r="G672" t="s">
        <v>578</v>
      </c>
      <c r="H672" t="s">
        <v>454</v>
      </c>
      <c r="I672" t="s">
        <v>260</v>
      </c>
      <c r="J672" t="s">
        <v>502</v>
      </c>
      <c r="K672" t="s">
        <v>315</v>
      </c>
      <c r="L672" t="s">
        <v>54</v>
      </c>
      <c r="M672">
        <v>5</v>
      </c>
      <c r="O672">
        <v>3.67</v>
      </c>
      <c r="R672">
        <v>18.350000000000001</v>
      </c>
      <c r="W672" t="s">
        <v>74</v>
      </c>
      <c r="X672" t="s">
        <v>275</v>
      </c>
      <c r="Y672" t="s">
        <v>1493</v>
      </c>
    </row>
    <row r="673" spans="1:25" x14ac:dyDescent="0.3">
      <c r="A673">
        <v>610</v>
      </c>
      <c r="B673" s="118">
        <v>45903</v>
      </c>
      <c r="C673">
        <v>9</v>
      </c>
      <c r="D673" t="s">
        <v>159</v>
      </c>
      <c r="E673" t="s">
        <v>1174</v>
      </c>
      <c r="F673" t="s">
        <v>1175</v>
      </c>
      <c r="G673" t="s">
        <v>578</v>
      </c>
      <c r="H673" t="s">
        <v>563</v>
      </c>
      <c r="I673" t="s">
        <v>565</v>
      </c>
      <c r="J673" t="s">
        <v>561</v>
      </c>
      <c r="K673" t="s">
        <v>203</v>
      </c>
      <c r="L673" t="s">
        <v>33</v>
      </c>
      <c r="M673">
        <v>2</v>
      </c>
      <c r="O673">
        <v>7.4550000000000001</v>
      </c>
      <c r="R673">
        <v>14.91</v>
      </c>
      <c r="W673" t="s">
        <v>74</v>
      </c>
      <c r="X673" t="s">
        <v>275</v>
      </c>
      <c r="Y673" t="s">
        <v>1494</v>
      </c>
    </row>
    <row r="674" spans="1:25" x14ac:dyDescent="0.3">
      <c r="A674">
        <v>611</v>
      </c>
      <c r="B674" s="118">
        <v>45903</v>
      </c>
      <c r="C674">
        <v>9</v>
      </c>
      <c r="D674" t="s">
        <v>159</v>
      </c>
      <c r="E674" t="s">
        <v>1176</v>
      </c>
      <c r="F674" t="s">
        <v>1177</v>
      </c>
      <c r="G674" t="s">
        <v>398</v>
      </c>
      <c r="H674" t="s">
        <v>731</v>
      </c>
      <c r="I674" t="s">
        <v>677</v>
      </c>
      <c r="J674" t="s">
        <v>696</v>
      </c>
      <c r="K674" t="s">
        <v>722</v>
      </c>
      <c r="L674" t="s">
        <v>396</v>
      </c>
      <c r="M674">
        <v>2</v>
      </c>
      <c r="O674">
        <v>0.8</v>
      </c>
      <c r="R674">
        <v>1.6</v>
      </c>
      <c r="W674" t="s">
        <v>714</v>
      </c>
      <c r="X674" t="s">
        <v>712</v>
      </c>
      <c r="Y674" t="s">
        <v>1495</v>
      </c>
    </row>
    <row r="675" spans="1:25" x14ac:dyDescent="0.3">
      <c r="A675">
        <v>612</v>
      </c>
      <c r="B675" s="118">
        <v>45903</v>
      </c>
      <c r="C675">
        <v>9</v>
      </c>
      <c r="D675" t="s">
        <v>159</v>
      </c>
      <c r="E675" t="s">
        <v>1176</v>
      </c>
      <c r="F675" t="s">
        <v>1177</v>
      </c>
      <c r="G675" t="s">
        <v>398</v>
      </c>
      <c r="H675" t="s">
        <v>738</v>
      </c>
      <c r="I675" t="s">
        <v>684</v>
      </c>
      <c r="J675" t="s">
        <v>703</v>
      </c>
      <c r="K675" t="s">
        <v>722</v>
      </c>
      <c r="L675" t="s">
        <v>396</v>
      </c>
      <c r="M675">
        <v>2</v>
      </c>
      <c r="O675">
        <v>0.55000000000000004</v>
      </c>
      <c r="R675">
        <v>1.1000000000000001</v>
      </c>
      <c r="W675" t="s">
        <v>717</v>
      </c>
      <c r="X675" t="s">
        <v>712</v>
      </c>
      <c r="Y675" t="s">
        <v>1496</v>
      </c>
    </row>
    <row r="676" spans="1:25" x14ac:dyDescent="0.3">
      <c r="A676">
        <v>613</v>
      </c>
      <c r="B676" s="118">
        <v>45903</v>
      </c>
      <c r="C676">
        <v>9</v>
      </c>
      <c r="D676" t="s">
        <v>159</v>
      </c>
      <c r="E676" t="s">
        <v>1176</v>
      </c>
      <c r="F676" t="s">
        <v>1177</v>
      </c>
      <c r="G676" t="s">
        <v>398</v>
      </c>
      <c r="H676" t="s">
        <v>732</v>
      </c>
      <c r="I676" t="s">
        <v>678</v>
      </c>
      <c r="J676" t="s">
        <v>697</v>
      </c>
      <c r="K676" t="s">
        <v>722</v>
      </c>
      <c r="L676" t="s">
        <v>396</v>
      </c>
      <c r="M676">
        <v>2</v>
      </c>
      <c r="O676">
        <v>0.8</v>
      </c>
      <c r="R676">
        <v>1.6</v>
      </c>
      <c r="W676" t="s">
        <v>714</v>
      </c>
      <c r="X676" t="s">
        <v>712</v>
      </c>
      <c r="Y676" t="s">
        <v>1497</v>
      </c>
    </row>
    <row r="677" spans="1:25" x14ac:dyDescent="0.3">
      <c r="A677">
        <v>614</v>
      </c>
      <c r="B677" s="118">
        <v>45903</v>
      </c>
      <c r="C677">
        <v>9</v>
      </c>
      <c r="D677" t="s">
        <v>159</v>
      </c>
      <c r="E677" t="s">
        <v>1176</v>
      </c>
      <c r="F677" t="s">
        <v>1177</v>
      </c>
      <c r="G677" t="s">
        <v>398</v>
      </c>
      <c r="H677" t="s">
        <v>734</v>
      </c>
      <c r="I677" t="s">
        <v>680</v>
      </c>
      <c r="J677" t="s">
        <v>699</v>
      </c>
      <c r="K677" t="s">
        <v>722</v>
      </c>
      <c r="L677" t="s">
        <v>396</v>
      </c>
      <c r="M677">
        <v>2</v>
      </c>
      <c r="O677">
        <v>0.8</v>
      </c>
      <c r="R677">
        <v>1.6</v>
      </c>
      <c r="W677" t="s">
        <v>715</v>
      </c>
      <c r="X677" t="s">
        <v>712</v>
      </c>
      <c r="Y677" t="s">
        <v>1498</v>
      </c>
    </row>
    <row r="678" spans="1:25" x14ac:dyDescent="0.3">
      <c r="A678">
        <v>615</v>
      </c>
      <c r="B678" s="118">
        <v>45903</v>
      </c>
      <c r="C678">
        <v>9</v>
      </c>
      <c r="D678" t="s">
        <v>159</v>
      </c>
      <c r="E678" t="s">
        <v>1176</v>
      </c>
      <c r="F678" t="s">
        <v>1177</v>
      </c>
      <c r="G678" t="s">
        <v>398</v>
      </c>
      <c r="H678" t="s">
        <v>729</v>
      </c>
      <c r="I678" t="s">
        <v>675</v>
      </c>
      <c r="J678" t="s">
        <v>694</v>
      </c>
      <c r="K678" t="s">
        <v>720</v>
      </c>
      <c r="L678" t="s">
        <v>54</v>
      </c>
      <c r="M678">
        <v>2</v>
      </c>
      <c r="O678">
        <v>0.33</v>
      </c>
      <c r="R678">
        <v>0.66</v>
      </c>
      <c r="W678" t="s">
        <v>713</v>
      </c>
      <c r="X678" t="s">
        <v>712</v>
      </c>
      <c r="Y678" t="s">
        <v>1499</v>
      </c>
    </row>
    <row r="679" spans="1:25" x14ac:dyDescent="0.3">
      <c r="A679">
        <v>616</v>
      </c>
      <c r="B679" s="118">
        <v>45903</v>
      </c>
      <c r="C679">
        <v>9</v>
      </c>
      <c r="D679" t="s">
        <v>159</v>
      </c>
      <c r="E679" t="s">
        <v>1176</v>
      </c>
      <c r="F679" t="s">
        <v>1177</v>
      </c>
      <c r="G679" t="s">
        <v>398</v>
      </c>
      <c r="H679" t="s">
        <v>736</v>
      </c>
      <c r="I679" t="s">
        <v>682</v>
      </c>
      <c r="J679" t="s">
        <v>701</v>
      </c>
      <c r="K679" t="s">
        <v>723</v>
      </c>
      <c r="L679" t="s">
        <v>54</v>
      </c>
      <c r="M679">
        <v>2</v>
      </c>
      <c r="O679">
        <v>0.65</v>
      </c>
      <c r="R679">
        <v>1.3</v>
      </c>
      <c r="W679" t="s">
        <v>716</v>
      </c>
      <c r="X679" t="s">
        <v>712</v>
      </c>
      <c r="Y679" t="s">
        <v>1500</v>
      </c>
    </row>
    <row r="680" spans="1:25" x14ac:dyDescent="0.3">
      <c r="A680">
        <v>617</v>
      </c>
      <c r="B680" s="118">
        <v>45903</v>
      </c>
      <c r="C680">
        <v>9</v>
      </c>
      <c r="D680" t="s">
        <v>159</v>
      </c>
      <c r="E680" t="s">
        <v>1176</v>
      </c>
      <c r="F680" t="s">
        <v>1177</v>
      </c>
      <c r="G680" t="s">
        <v>398</v>
      </c>
      <c r="H680" t="s">
        <v>746</v>
      </c>
      <c r="I680" t="s">
        <v>692</v>
      </c>
      <c r="J680" t="s">
        <v>706</v>
      </c>
      <c r="K680" t="s">
        <v>727</v>
      </c>
      <c r="L680" t="s">
        <v>54</v>
      </c>
      <c r="M680">
        <v>2</v>
      </c>
      <c r="O680">
        <v>1.02</v>
      </c>
      <c r="R680">
        <v>2.04</v>
      </c>
      <c r="W680" t="s">
        <v>718</v>
      </c>
      <c r="X680" t="s">
        <v>712</v>
      </c>
      <c r="Y680" t="s">
        <v>1501</v>
      </c>
    </row>
    <row r="681" spans="1:25" x14ac:dyDescent="0.3">
      <c r="A681">
        <v>618</v>
      </c>
      <c r="B681" s="118">
        <v>45903</v>
      </c>
      <c r="C681">
        <v>9</v>
      </c>
      <c r="D681" t="s">
        <v>159</v>
      </c>
      <c r="E681" t="s">
        <v>1176</v>
      </c>
      <c r="F681" t="s">
        <v>1177</v>
      </c>
      <c r="G681" t="s">
        <v>398</v>
      </c>
      <c r="H681" t="s">
        <v>739</v>
      </c>
      <c r="I681" t="s">
        <v>685</v>
      </c>
      <c r="J681" t="s">
        <v>704</v>
      </c>
      <c r="K681" t="s">
        <v>722</v>
      </c>
      <c r="L681" t="s">
        <v>396</v>
      </c>
      <c r="M681">
        <v>2</v>
      </c>
      <c r="O681">
        <v>0.65</v>
      </c>
      <c r="R681">
        <v>1.3</v>
      </c>
      <c r="W681" t="s">
        <v>717</v>
      </c>
      <c r="X681" t="s">
        <v>712</v>
      </c>
      <c r="Y681" t="s">
        <v>1502</v>
      </c>
    </row>
    <row r="682" spans="1:25" x14ac:dyDescent="0.3">
      <c r="A682">
        <v>619</v>
      </c>
      <c r="B682" s="118">
        <v>45903</v>
      </c>
      <c r="C682">
        <v>9</v>
      </c>
      <c r="D682" t="s">
        <v>159</v>
      </c>
      <c r="E682" t="s">
        <v>1176</v>
      </c>
      <c r="F682" t="s">
        <v>1177</v>
      </c>
      <c r="G682" t="s">
        <v>398</v>
      </c>
      <c r="H682" t="s">
        <v>742</v>
      </c>
      <c r="I682" t="s">
        <v>688</v>
      </c>
      <c r="J682" t="s">
        <v>707</v>
      </c>
      <c r="K682" t="s">
        <v>726</v>
      </c>
      <c r="L682" t="s">
        <v>54</v>
      </c>
      <c r="M682">
        <v>2</v>
      </c>
      <c r="O682">
        <v>0.44</v>
      </c>
      <c r="R682">
        <v>0.88</v>
      </c>
      <c r="W682" t="s">
        <v>718</v>
      </c>
      <c r="X682" t="s">
        <v>712</v>
      </c>
      <c r="Y682" t="s">
        <v>1503</v>
      </c>
    </row>
    <row r="683" spans="1:25" x14ac:dyDescent="0.3">
      <c r="A683">
        <v>620</v>
      </c>
      <c r="B683" s="118">
        <v>45903</v>
      </c>
      <c r="C683">
        <v>9</v>
      </c>
      <c r="D683" t="s">
        <v>159</v>
      </c>
      <c r="E683" t="s">
        <v>1176</v>
      </c>
      <c r="F683" t="s">
        <v>1177</v>
      </c>
      <c r="G683" t="s">
        <v>398</v>
      </c>
      <c r="H683" t="s">
        <v>735</v>
      </c>
      <c r="I683" t="s">
        <v>681</v>
      </c>
      <c r="J683" t="s">
        <v>700</v>
      </c>
      <c r="K683" t="s">
        <v>720</v>
      </c>
      <c r="L683" t="s">
        <v>54</v>
      </c>
      <c r="M683">
        <v>2</v>
      </c>
      <c r="O683">
        <v>0.98</v>
      </c>
      <c r="R683">
        <v>1.96</v>
      </c>
      <c r="W683" t="s">
        <v>715</v>
      </c>
      <c r="X683" t="s">
        <v>712</v>
      </c>
      <c r="Y683" t="s">
        <v>1504</v>
      </c>
    </row>
    <row r="684" spans="1:25" x14ac:dyDescent="0.3">
      <c r="A684">
        <v>621</v>
      </c>
      <c r="B684" s="118">
        <v>45903</v>
      </c>
      <c r="C684">
        <v>9</v>
      </c>
      <c r="D684" t="s">
        <v>159</v>
      </c>
      <c r="E684" t="s">
        <v>1176</v>
      </c>
      <c r="F684" t="s">
        <v>1177</v>
      </c>
      <c r="G684" t="s">
        <v>398</v>
      </c>
      <c r="H684" t="s">
        <v>737</v>
      </c>
      <c r="I684" t="s">
        <v>683</v>
      </c>
      <c r="J684" t="s">
        <v>702</v>
      </c>
      <c r="K684" t="s">
        <v>723</v>
      </c>
      <c r="L684" t="s">
        <v>54</v>
      </c>
      <c r="M684">
        <v>2</v>
      </c>
      <c r="O684">
        <v>0.82</v>
      </c>
      <c r="R684">
        <v>1.64</v>
      </c>
      <c r="W684" t="s">
        <v>716</v>
      </c>
      <c r="X684" t="s">
        <v>712</v>
      </c>
      <c r="Y684" t="s">
        <v>1505</v>
      </c>
    </row>
    <row r="685" spans="1:25" x14ac:dyDescent="0.3">
      <c r="A685">
        <v>622</v>
      </c>
      <c r="B685" s="118">
        <v>45903</v>
      </c>
      <c r="C685">
        <v>9</v>
      </c>
      <c r="D685" t="s">
        <v>159</v>
      </c>
      <c r="E685" t="s">
        <v>1176</v>
      </c>
      <c r="F685" t="s">
        <v>1177</v>
      </c>
      <c r="G685" t="s">
        <v>398</v>
      </c>
      <c r="H685" t="s">
        <v>730</v>
      </c>
      <c r="I685" t="s">
        <v>676</v>
      </c>
      <c r="J685" t="s">
        <v>695</v>
      </c>
      <c r="K685" t="s">
        <v>721</v>
      </c>
      <c r="L685" t="s">
        <v>54</v>
      </c>
      <c r="M685">
        <v>2</v>
      </c>
      <c r="O685">
        <v>0.75</v>
      </c>
      <c r="R685">
        <v>1.5</v>
      </c>
      <c r="W685" t="s">
        <v>713</v>
      </c>
      <c r="X685" t="s">
        <v>712</v>
      </c>
      <c r="Y685" t="s">
        <v>1506</v>
      </c>
    </row>
    <row r="686" spans="1:25" x14ac:dyDescent="0.3">
      <c r="A686">
        <v>623</v>
      </c>
      <c r="B686" s="118">
        <v>45903</v>
      </c>
      <c r="C686">
        <v>9</v>
      </c>
      <c r="D686" t="s">
        <v>159</v>
      </c>
      <c r="E686" t="s">
        <v>1176</v>
      </c>
      <c r="F686" t="s">
        <v>1177</v>
      </c>
      <c r="G686" t="s">
        <v>398</v>
      </c>
      <c r="H686" t="s">
        <v>740</v>
      </c>
      <c r="I686" t="s">
        <v>686</v>
      </c>
      <c r="J686" t="s">
        <v>705</v>
      </c>
      <c r="K686" t="s">
        <v>724</v>
      </c>
      <c r="L686" t="s">
        <v>54</v>
      </c>
      <c r="M686">
        <v>1</v>
      </c>
      <c r="O686">
        <v>1.77</v>
      </c>
      <c r="R686">
        <v>1.77</v>
      </c>
      <c r="W686" t="s">
        <v>717</v>
      </c>
      <c r="X686" t="s">
        <v>712</v>
      </c>
      <c r="Y686" t="s">
        <v>1507</v>
      </c>
    </row>
    <row r="687" spans="1:25" x14ac:dyDescent="0.3">
      <c r="A687">
        <v>624</v>
      </c>
      <c r="B687" s="118">
        <v>45903</v>
      </c>
      <c r="C687">
        <v>9</v>
      </c>
      <c r="D687" t="s">
        <v>159</v>
      </c>
      <c r="E687" t="s">
        <v>1176</v>
      </c>
      <c r="F687" t="s">
        <v>1177</v>
      </c>
      <c r="G687" t="s">
        <v>398</v>
      </c>
      <c r="H687" t="s">
        <v>743</v>
      </c>
      <c r="I687" t="s">
        <v>689</v>
      </c>
      <c r="J687" t="s">
        <v>708</v>
      </c>
      <c r="K687" t="s">
        <v>720</v>
      </c>
      <c r="L687" t="s">
        <v>54</v>
      </c>
      <c r="M687">
        <v>1</v>
      </c>
      <c r="O687">
        <v>0.44</v>
      </c>
      <c r="R687">
        <v>0.44</v>
      </c>
      <c r="W687" t="s">
        <v>718</v>
      </c>
      <c r="X687" t="s">
        <v>712</v>
      </c>
      <c r="Y687" t="s">
        <v>1508</v>
      </c>
    </row>
    <row r="688" spans="1:25" x14ac:dyDescent="0.3">
      <c r="A688">
        <v>625</v>
      </c>
      <c r="B688" s="118">
        <v>45903</v>
      </c>
      <c r="C688">
        <v>9</v>
      </c>
      <c r="D688" t="s">
        <v>159</v>
      </c>
      <c r="E688" t="s">
        <v>1176</v>
      </c>
      <c r="F688" t="s">
        <v>1177</v>
      </c>
      <c r="G688" t="s">
        <v>398</v>
      </c>
      <c r="H688" t="s">
        <v>733</v>
      </c>
      <c r="I688" t="s">
        <v>679</v>
      </c>
      <c r="J688" t="s">
        <v>698</v>
      </c>
      <c r="K688" t="s">
        <v>722</v>
      </c>
      <c r="L688" t="s">
        <v>396</v>
      </c>
      <c r="M688">
        <v>2</v>
      </c>
      <c r="O688">
        <v>0.77</v>
      </c>
      <c r="R688">
        <v>1.54</v>
      </c>
      <c r="W688" t="s">
        <v>714</v>
      </c>
      <c r="X688" t="s">
        <v>712</v>
      </c>
      <c r="Y688" t="s">
        <v>1509</v>
      </c>
    </row>
    <row r="689" spans="1:25" x14ac:dyDescent="0.3">
      <c r="A689">
        <v>626</v>
      </c>
      <c r="B689" s="118">
        <v>45903</v>
      </c>
      <c r="C689">
        <v>9</v>
      </c>
      <c r="D689" t="s">
        <v>159</v>
      </c>
      <c r="E689" t="s">
        <v>1176</v>
      </c>
      <c r="F689" t="s">
        <v>1177</v>
      </c>
      <c r="G689" t="s">
        <v>398</v>
      </c>
      <c r="H689" t="s">
        <v>744</v>
      </c>
      <c r="I689" t="s">
        <v>690</v>
      </c>
      <c r="J689" t="s">
        <v>709</v>
      </c>
      <c r="K689" t="s">
        <v>726</v>
      </c>
      <c r="L689" t="s">
        <v>54</v>
      </c>
      <c r="M689">
        <v>1</v>
      </c>
      <c r="O689">
        <v>0.44</v>
      </c>
      <c r="R689">
        <v>0.44</v>
      </c>
      <c r="W689" t="s">
        <v>718</v>
      </c>
      <c r="X689" t="s">
        <v>712</v>
      </c>
      <c r="Y689" t="s">
        <v>1510</v>
      </c>
    </row>
    <row r="690" spans="1:25" x14ac:dyDescent="0.3">
      <c r="A690">
        <v>627</v>
      </c>
      <c r="B690" s="118">
        <v>45903</v>
      </c>
      <c r="C690">
        <v>9</v>
      </c>
      <c r="D690" t="s">
        <v>159</v>
      </c>
      <c r="E690" t="s">
        <v>1176</v>
      </c>
      <c r="F690" t="s">
        <v>1177</v>
      </c>
      <c r="G690" t="s">
        <v>398</v>
      </c>
      <c r="H690" t="s">
        <v>745</v>
      </c>
      <c r="I690" t="s">
        <v>691</v>
      </c>
      <c r="J690" t="s">
        <v>710</v>
      </c>
      <c r="K690" t="s">
        <v>726</v>
      </c>
      <c r="L690" t="s">
        <v>54</v>
      </c>
      <c r="M690">
        <v>2</v>
      </c>
      <c r="O690">
        <v>0.44</v>
      </c>
      <c r="R690">
        <v>0.88</v>
      </c>
      <c r="W690" t="s">
        <v>718</v>
      </c>
      <c r="X690" t="s">
        <v>712</v>
      </c>
      <c r="Y690" t="s">
        <v>1511</v>
      </c>
    </row>
    <row r="691" spans="1:25" x14ac:dyDescent="0.3">
      <c r="A691">
        <v>628</v>
      </c>
      <c r="B691" s="118">
        <v>45903</v>
      </c>
      <c r="C691">
        <v>9</v>
      </c>
      <c r="D691" t="s">
        <v>159</v>
      </c>
      <c r="E691" t="s">
        <v>1176</v>
      </c>
      <c r="F691" t="s">
        <v>1177</v>
      </c>
      <c r="G691" t="s">
        <v>398</v>
      </c>
      <c r="H691" t="s">
        <v>747</v>
      </c>
      <c r="I691" t="s">
        <v>693</v>
      </c>
      <c r="J691" t="s">
        <v>711</v>
      </c>
      <c r="K691" t="s">
        <v>725</v>
      </c>
      <c r="L691" t="s">
        <v>54</v>
      </c>
      <c r="M691">
        <v>2</v>
      </c>
      <c r="O691">
        <v>1.02</v>
      </c>
      <c r="R691">
        <v>2.04</v>
      </c>
      <c r="W691" t="s">
        <v>719</v>
      </c>
      <c r="X691" t="s">
        <v>712</v>
      </c>
      <c r="Y691" t="s">
        <v>1512</v>
      </c>
    </row>
    <row r="692" spans="1:25" x14ac:dyDescent="0.3">
      <c r="A692">
        <v>629</v>
      </c>
      <c r="B692" s="118">
        <v>45903</v>
      </c>
      <c r="C692">
        <v>9</v>
      </c>
      <c r="D692" t="s">
        <v>159</v>
      </c>
      <c r="E692" t="s">
        <v>1178</v>
      </c>
      <c r="F692" t="s">
        <v>1179</v>
      </c>
      <c r="G692" t="s">
        <v>402</v>
      </c>
      <c r="H692" t="s">
        <v>731</v>
      </c>
      <c r="I692" t="s">
        <v>677</v>
      </c>
      <c r="J692" t="s">
        <v>696</v>
      </c>
      <c r="K692" t="s">
        <v>722</v>
      </c>
      <c r="L692" t="s">
        <v>396</v>
      </c>
      <c r="M692">
        <v>2</v>
      </c>
      <c r="O692">
        <v>0.8</v>
      </c>
      <c r="R692">
        <v>1.6</v>
      </c>
      <c r="W692" t="s">
        <v>714</v>
      </c>
      <c r="X692" t="s">
        <v>712</v>
      </c>
      <c r="Y692" t="s">
        <v>1513</v>
      </c>
    </row>
    <row r="693" spans="1:25" x14ac:dyDescent="0.3">
      <c r="A693">
        <v>630</v>
      </c>
      <c r="B693" s="118">
        <v>45903</v>
      </c>
      <c r="C693">
        <v>9</v>
      </c>
      <c r="D693" t="s">
        <v>159</v>
      </c>
      <c r="E693" t="s">
        <v>1178</v>
      </c>
      <c r="F693" t="s">
        <v>1179</v>
      </c>
      <c r="G693" t="s">
        <v>402</v>
      </c>
      <c r="H693" t="s">
        <v>738</v>
      </c>
      <c r="I693" t="s">
        <v>684</v>
      </c>
      <c r="J693" t="s">
        <v>703</v>
      </c>
      <c r="K693" t="s">
        <v>722</v>
      </c>
      <c r="L693" t="s">
        <v>396</v>
      </c>
      <c r="M693">
        <v>2</v>
      </c>
      <c r="O693">
        <v>0.55000000000000004</v>
      </c>
      <c r="R693">
        <v>1.1000000000000001</v>
      </c>
      <c r="W693" t="s">
        <v>717</v>
      </c>
      <c r="X693" t="s">
        <v>712</v>
      </c>
      <c r="Y693" t="s">
        <v>1514</v>
      </c>
    </row>
    <row r="694" spans="1:25" x14ac:dyDescent="0.3">
      <c r="A694">
        <v>631</v>
      </c>
      <c r="B694" s="118">
        <v>45903</v>
      </c>
      <c r="C694">
        <v>9</v>
      </c>
      <c r="D694" t="s">
        <v>159</v>
      </c>
      <c r="E694" t="s">
        <v>1178</v>
      </c>
      <c r="F694" t="s">
        <v>1179</v>
      </c>
      <c r="G694" t="s">
        <v>402</v>
      </c>
      <c r="H694" t="s">
        <v>732</v>
      </c>
      <c r="I694" t="s">
        <v>678</v>
      </c>
      <c r="J694" t="s">
        <v>697</v>
      </c>
      <c r="K694" t="s">
        <v>722</v>
      </c>
      <c r="L694" t="s">
        <v>396</v>
      </c>
      <c r="M694">
        <v>2</v>
      </c>
      <c r="O694">
        <v>0.8</v>
      </c>
      <c r="R694">
        <v>1.6</v>
      </c>
      <c r="W694" t="s">
        <v>714</v>
      </c>
      <c r="X694" t="s">
        <v>712</v>
      </c>
      <c r="Y694" t="s">
        <v>1515</v>
      </c>
    </row>
    <row r="695" spans="1:25" x14ac:dyDescent="0.3">
      <c r="A695">
        <v>632</v>
      </c>
      <c r="B695" s="118">
        <v>45903</v>
      </c>
      <c r="C695">
        <v>9</v>
      </c>
      <c r="D695" t="s">
        <v>159</v>
      </c>
      <c r="E695" t="s">
        <v>1178</v>
      </c>
      <c r="F695" t="s">
        <v>1179</v>
      </c>
      <c r="G695" t="s">
        <v>402</v>
      </c>
      <c r="H695" t="s">
        <v>734</v>
      </c>
      <c r="I695" t="s">
        <v>680</v>
      </c>
      <c r="J695" t="s">
        <v>699</v>
      </c>
      <c r="K695" t="s">
        <v>722</v>
      </c>
      <c r="L695" t="s">
        <v>396</v>
      </c>
      <c r="M695">
        <v>2</v>
      </c>
      <c r="O695">
        <v>0.8</v>
      </c>
      <c r="R695">
        <v>1.6</v>
      </c>
      <c r="W695" t="s">
        <v>715</v>
      </c>
      <c r="X695" t="s">
        <v>712</v>
      </c>
      <c r="Y695" t="s">
        <v>1516</v>
      </c>
    </row>
    <row r="696" spans="1:25" x14ac:dyDescent="0.3">
      <c r="A696">
        <v>633</v>
      </c>
      <c r="B696" s="118">
        <v>45903</v>
      </c>
      <c r="C696">
        <v>9</v>
      </c>
      <c r="D696" t="s">
        <v>159</v>
      </c>
      <c r="E696" t="s">
        <v>1178</v>
      </c>
      <c r="F696" t="s">
        <v>1179</v>
      </c>
      <c r="G696" t="s">
        <v>402</v>
      </c>
      <c r="H696" t="s">
        <v>729</v>
      </c>
      <c r="I696" t="s">
        <v>675</v>
      </c>
      <c r="J696" t="s">
        <v>694</v>
      </c>
      <c r="K696" t="s">
        <v>720</v>
      </c>
      <c r="L696" t="s">
        <v>54</v>
      </c>
      <c r="M696">
        <v>1</v>
      </c>
      <c r="O696">
        <v>0.33</v>
      </c>
      <c r="R696">
        <v>0.33</v>
      </c>
      <c r="W696" t="s">
        <v>713</v>
      </c>
      <c r="X696" t="s">
        <v>712</v>
      </c>
      <c r="Y696" t="s">
        <v>1517</v>
      </c>
    </row>
    <row r="697" spans="1:25" x14ac:dyDescent="0.3">
      <c r="A697">
        <v>634</v>
      </c>
      <c r="B697" s="118">
        <v>45903</v>
      </c>
      <c r="C697">
        <v>9</v>
      </c>
      <c r="D697" t="s">
        <v>159</v>
      </c>
      <c r="E697" t="s">
        <v>1178</v>
      </c>
      <c r="F697" t="s">
        <v>1179</v>
      </c>
      <c r="G697" t="s">
        <v>402</v>
      </c>
      <c r="H697" t="s">
        <v>736</v>
      </c>
      <c r="I697" t="s">
        <v>682</v>
      </c>
      <c r="J697" t="s">
        <v>701</v>
      </c>
      <c r="K697" t="s">
        <v>723</v>
      </c>
      <c r="L697" t="s">
        <v>54</v>
      </c>
      <c r="M697">
        <v>1</v>
      </c>
      <c r="O697">
        <v>0.65</v>
      </c>
      <c r="R697">
        <v>0.65</v>
      </c>
      <c r="W697" t="s">
        <v>716</v>
      </c>
      <c r="X697" t="s">
        <v>712</v>
      </c>
      <c r="Y697" t="s">
        <v>1518</v>
      </c>
    </row>
    <row r="698" spans="1:25" x14ac:dyDescent="0.3">
      <c r="A698">
        <v>635</v>
      </c>
      <c r="B698" s="118">
        <v>45903</v>
      </c>
      <c r="C698">
        <v>9</v>
      </c>
      <c r="D698" t="s">
        <v>159</v>
      </c>
      <c r="E698" t="s">
        <v>1178</v>
      </c>
      <c r="F698" t="s">
        <v>1179</v>
      </c>
      <c r="G698" t="s">
        <v>402</v>
      </c>
      <c r="H698" t="s">
        <v>746</v>
      </c>
      <c r="I698" t="s">
        <v>692</v>
      </c>
      <c r="J698" t="s">
        <v>706</v>
      </c>
      <c r="K698" t="s">
        <v>727</v>
      </c>
      <c r="L698" t="s">
        <v>54</v>
      </c>
      <c r="M698">
        <v>1</v>
      </c>
      <c r="O698">
        <v>1.02</v>
      </c>
      <c r="R698">
        <v>1.02</v>
      </c>
      <c r="W698" t="s">
        <v>718</v>
      </c>
      <c r="X698" t="s">
        <v>712</v>
      </c>
      <c r="Y698" t="s">
        <v>1519</v>
      </c>
    </row>
    <row r="699" spans="1:25" x14ac:dyDescent="0.3">
      <c r="A699">
        <v>636</v>
      </c>
      <c r="B699" s="118">
        <v>45903</v>
      </c>
      <c r="C699">
        <v>9</v>
      </c>
      <c r="D699" t="s">
        <v>159</v>
      </c>
      <c r="E699" t="s">
        <v>1178</v>
      </c>
      <c r="F699" t="s">
        <v>1179</v>
      </c>
      <c r="G699" t="s">
        <v>402</v>
      </c>
      <c r="H699" t="s">
        <v>739</v>
      </c>
      <c r="I699" t="s">
        <v>685</v>
      </c>
      <c r="J699" t="s">
        <v>704</v>
      </c>
      <c r="K699" t="s">
        <v>722</v>
      </c>
      <c r="L699" t="s">
        <v>396</v>
      </c>
      <c r="M699">
        <v>1</v>
      </c>
      <c r="O699">
        <v>0.65</v>
      </c>
      <c r="R699">
        <v>0.65</v>
      </c>
      <c r="W699" t="s">
        <v>717</v>
      </c>
      <c r="X699" t="s">
        <v>712</v>
      </c>
      <c r="Y699" t="s">
        <v>1520</v>
      </c>
    </row>
    <row r="700" spans="1:25" x14ac:dyDescent="0.3">
      <c r="A700">
        <v>637</v>
      </c>
      <c r="B700" s="118">
        <v>45903</v>
      </c>
      <c r="C700">
        <v>9</v>
      </c>
      <c r="D700" t="s">
        <v>159</v>
      </c>
      <c r="E700" t="s">
        <v>1178</v>
      </c>
      <c r="F700" t="s">
        <v>1179</v>
      </c>
      <c r="G700" t="s">
        <v>402</v>
      </c>
      <c r="H700" t="s">
        <v>742</v>
      </c>
      <c r="I700" t="s">
        <v>688</v>
      </c>
      <c r="J700" t="s">
        <v>707</v>
      </c>
      <c r="K700" t="s">
        <v>726</v>
      </c>
      <c r="L700" t="s">
        <v>54</v>
      </c>
      <c r="M700">
        <v>1</v>
      </c>
      <c r="O700">
        <v>0.44</v>
      </c>
      <c r="R700">
        <v>0.44</v>
      </c>
      <c r="W700" t="s">
        <v>718</v>
      </c>
      <c r="X700" t="s">
        <v>712</v>
      </c>
      <c r="Y700" t="s">
        <v>1521</v>
      </c>
    </row>
    <row r="701" spans="1:25" x14ac:dyDescent="0.3">
      <c r="A701">
        <v>638</v>
      </c>
      <c r="B701" s="118">
        <v>45903</v>
      </c>
      <c r="C701">
        <v>9</v>
      </c>
      <c r="D701" t="s">
        <v>159</v>
      </c>
      <c r="E701" t="s">
        <v>1178</v>
      </c>
      <c r="F701" t="s">
        <v>1179</v>
      </c>
      <c r="G701" t="s">
        <v>402</v>
      </c>
      <c r="H701" t="s">
        <v>735</v>
      </c>
      <c r="I701" t="s">
        <v>681</v>
      </c>
      <c r="J701" t="s">
        <v>700</v>
      </c>
      <c r="K701" t="s">
        <v>720</v>
      </c>
      <c r="L701" t="s">
        <v>54</v>
      </c>
      <c r="M701">
        <v>1</v>
      </c>
      <c r="O701">
        <v>0.98</v>
      </c>
      <c r="R701">
        <v>0.98</v>
      </c>
      <c r="W701" t="s">
        <v>715</v>
      </c>
      <c r="X701" t="s">
        <v>712</v>
      </c>
      <c r="Y701" t="s">
        <v>1522</v>
      </c>
    </row>
    <row r="702" spans="1:25" x14ac:dyDescent="0.3">
      <c r="A702">
        <v>639</v>
      </c>
      <c r="B702" s="118">
        <v>45903</v>
      </c>
      <c r="C702">
        <v>9</v>
      </c>
      <c r="D702" t="s">
        <v>159</v>
      </c>
      <c r="E702" t="s">
        <v>1178</v>
      </c>
      <c r="F702" t="s">
        <v>1179</v>
      </c>
      <c r="G702" t="s">
        <v>402</v>
      </c>
      <c r="H702" t="s">
        <v>737</v>
      </c>
      <c r="I702" t="s">
        <v>683</v>
      </c>
      <c r="J702" t="s">
        <v>702</v>
      </c>
      <c r="K702" t="s">
        <v>723</v>
      </c>
      <c r="L702" t="s">
        <v>54</v>
      </c>
      <c r="M702">
        <v>1</v>
      </c>
      <c r="O702">
        <v>0.82</v>
      </c>
      <c r="R702">
        <v>0.82</v>
      </c>
      <c r="W702" t="s">
        <v>716</v>
      </c>
      <c r="X702" t="s">
        <v>712</v>
      </c>
      <c r="Y702" t="s">
        <v>1523</v>
      </c>
    </row>
    <row r="703" spans="1:25" x14ac:dyDescent="0.3">
      <c r="A703">
        <v>640</v>
      </c>
      <c r="B703" s="118">
        <v>45903</v>
      </c>
      <c r="C703">
        <v>9</v>
      </c>
      <c r="D703" t="s">
        <v>159</v>
      </c>
      <c r="E703" t="s">
        <v>1178</v>
      </c>
      <c r="F703" t="s">
        <v>1179</v>
      </c>
      <c r="G703" t="s">
        <v>402</v>
      </c>
      <c r="H703" t="s">
        <v>730</v>
      </c>
      <c r="I703" t="s">
        <v>676</v>
      </c>
      <c r="J703" t="s">
        <v>695</v>
      </c>
      <c r="K703" t="s">
        <v>721</v>
      </c>
      <c r="L703" t="s">
        <v>54</v>
      </c>
      <c r="M703">
        <v>1</v>
      </c>
      <c r="O703">
        <v>0.75</v>
      </c>
      <c r="R703">
        <v>0.75</v>
      </c>
      <c r="W703" t="s">
        <v>713</v>
      </c>
      <c r="X703" t="s">
        <v>712</v>
      </c>
      <c r="Y703" t="s">
        <v>1524</v>
      </c>
    </row>
    <row r="704" spans="1:25" x14ac:dyDescent="0.3">
      <c r="A704">
        <v>641</v>
      </c>
      <c r="B704" s="118">
        <v>45903</v>
      </c>
      <c r="C704">
        <v>9</v>
      </c>
      <c r="D704" t="s">
        <v>159</v>
      </c>
      <c r="E704" t="s">
        <v>1178</v>
      </c>
      <c r="F704" t="s">
        <v>1179</v>
      </c>
      <c r="G704" t="s">
        <v>402</v>
      </c>
      <c r="H704" t="s">
        <v>740</v>
      </c>
      <c r="I704" t="s">
        <v>686</v>
      </c>
      <c r="J704" t="s">
        <v>705</v>
      </c>
      <c r="K704" t="s">
        <v>724</v>
      </c>
      <c r="L704" t="s">
        <v>54</v>
      </c>
      <c r="M704">
        <v>1</v>
      </c>
      <c r="O704">
        <v>1.77</v>
      </c>
      <c r="R704">
        <v>1.77</v>
      </c>
      <c r="W704" t="s">
        <v>717</v>
      </c>
      <c r="X704" t="s">
        <v>712</v>
      </c>
      <c r="Y704" t="s">
        <v>1525</v>
      </c>
    </row>
    <row r="705" spans="1:25" x14ac:dyDescent="0.3">
      <c r="A705">
        <v>642</v>
      </c>
      <c r="B705" s="118">
        <v>45903</v>
      </c>
      <c r="C705">
        <v>9</v>
      </c>
      <c r="D705" t="s">
        <v>159</v>
      </c>
      <c r="E705" t="s">
        <v>1178</v>
      </c>
      <c r="F705" t="s">
        <v>1179</v>
      </c>
      <c r="G705" t="s">
        <v>402</v>
      </c>
      <c r="H705" t="s">
        <v>743</v>
      </c>
      <c r="I705" t="s">
        <v>689</v>
      </c>
      <c r="J705" t="s">
        <v>708</v>
      </c>
      <c r="K705" t="s">
        <v>720</v>
      </c>
      <c r="L705" t="s">
        <v>54</v>
      </c>
      <c r="M705">
        <v>1</v>
      </c>
      <c r="O705">
        <v>0.44</v>
      </c>
      <c r="R705">
        <v>0.44</v>
      </c>
      <c r="W705" t="s">
        <v>718</v>
      </c>
      <c r="X705" t="s">
        <v>712</v>
      </c>
      <c r="Y705" t="s">
        <v>1526</v>
      </c>
    </row>
    <row r="706" spans="1:25" x14ac:dyDescent="0.3">
      <c r="A706">
        <v>643</v>
      </c>
      <c r="B706" s="118">
        <v>45903</v>
      </c>
      <c r="C706">
        <v>9</v>
      </c>
      <c r="D706" t="s">
        <v>159</v>
      </c>
      <c r="E706" t="s">
        <v>1178</v>
      </c>
      <c r="F706" t="s">
        <v>1179</v>
      </c>
      <c r="G706" t="s">
        <v>402</v>
      </c>
      <c r="H706" t="s">
        <v>733</v>
      </c>
      <c r="I706" t="s">
        <v>679</v>
      </c>
      <c r="J706" t="s">
        <v>698</v>
      </c>
      <c r="K706" t="s">
        <v>722</v>
      </c>
      <c r="L706" t="s">
        <v>396</v>
      </c>
      <c r="M706">
        <v>1</v>
      </c>
      <c r="O706">
        <v>0.77</v>
      </c>
      <c r="R706">
        <v>0.77</v>
      </c>
      <c r="W706" t="s">
        <v>714</v>
      </c>
      <c r="X706" t="s">
        <v>712</v>
      </c>
      <c r="Y706" t="s">
        <v>1527</v>
      </c>
    </row>
    <row r="707" spans="1:25" x14ac:dyDescent="0.3">
      <c r="A707">
        <v>644</v>
      </c>
      <c r="B707" s="118">
        <v>45903</v>
      </c>
      <c r="C707">
        <v>9</v>
      </c>
      <c r="D707" t="s">
        <v>159</v>
      </c>
      <c r="E707" t="s">
        <v>1178</v>
      </c>
      <c r="F707" t="s">
        <v>1179</v>
      </c>
      <c r="G707" t="s">
        <v>402</v>
      </c>
      <c r="H707" t="s">
        <v>744</v>
      </c>
      <c r="I707" t="s">
        <v>690</v>
      </c>
      <c r="J707" t="s">
        <v>709</v>
      </c>
      <c r="K707" t="s">
        <v>726</v>
      </c>
      <c r="L707" t="s">
        <v>54</v>
      </c>
      <c r="M707">
        <v>1</v>
      </c>
      <c r="O707">
        <v>0.44</v>
      </c>
      <c r="R707">
        <v>0.44</v>
      </c>
      <c r="W707" t="s">
        <v>718</v>
      </c>
      <c r="X707" t="s">
        <v>712</v>
      </c>
      <c r="Y707" t="s">
        <v>1528</v>
      </c>
    </row>
    <row r="708" spans="1:25" x14ac:dyDescent="0.3">
      <c r="A708">
        <v>645</v>
      </c>
      <c r="B708" s="118">
        <v>45903</v>
      </c>
      <c r="C708">
        <v>9</v>
      </c>
      <c r="D708" t="s">
        <v>159</v>
      </c>
      <c r="E708" t="s">
        <v>1178</v>
      </c>
      <c r="F708" t="s">
        <v>1179</v>
      </c>
      <c r="G708" t="s">
        <v>402</v>
      </c>
      <c r="H708" t="s">
        <v>745</v>
      </c>
      <c r="I708" t="s">
        <v>691</v>
      </c>
      <c r="J708" t="s">
        <v>710</v>
      </c>
      <c r="K708" t="s">
        <v>726</v>
      </c>
      <c r="L708" t="s">
        <v>54</v>
      </c>
      <c r="M708">
        <v>1</v>
      </c>
      <c r="O708">
        <v>0.44</v>
      </c>
      <c r="R708">
        <v>0.44</v>
      </c>
      <c r="W708" t="s">
        <v>718</v>
      </c>
      <c r="X708" t="s">
        <v>712</v>
      </c>
      <c r="Y708" t="s">
        <v>1529</v>
      </c>
    </row>
    <row r="709" spans="1:25" x14ac:dyDescent="0.3">
      <c r="A709">
        <v>646</v>
      </c>
      <c r="B709" s="118">
        <v>45903</v>
      </c>
      <c r="C709">
        <v>9</v>
      </c>
      <c r="D709" t="s">
        <v>159</v>
      </c>
      <c r="E709" t="s">
        <v>1178</v>
      </c>
      <c r="F709" t="s">
        <v>1179</v>
      </c>
      <c r="G709" t="s">
        <v>402</v>
      </c>
      <c r="H709" t="s">
        <v>747</v>
      </c>
      <c r="I709" t="s">
        <v>693</v>
      </c>
      <c r="J709" t="s">
        <v>711</v>
      </c>
      <c r="K709" t="s">
        <v>725</v>
      </c>
      <c r="L709" t="s">
        <v>54</v>
      </c>
      <c r="M709">
        <v>1</v>
      </c>
      <c r="O709">
        <v>1.02</v>
      </c>
      <c r="R709">
        <v>1.02</v>
      </c>
      <c r="W709" t="s">
        <v>719</v>
      </c>
      <c r="X709" t="s">
        <v>712</v>
      </c>
      <c r="Y709" t="s">
        <v>1530</v>
      </c>
    </row>
    <row r="710" spans="1:25" x14ac:dyDescent="0.3">
      <c r="A710">
        <v>647</v>
      </c>
      <c r="B710" s="118">
        <v>45903</v>
      </c>
      <c r="C710">
        <v>9</v>
      </c>
      <c r="D710" t="s">
        <v>159</v>
      </c>
      <c r="E710" t="s">
        <v>1180</v>
      </c>
      <c r="F710" t="s">
        <v>1181</v>
      </c>
      <c r="G710" t="s">
        <v>528</v>
      </c>
      <c r="H710" t="s">
        <v>731</v>
      </c>
      <c r="I710" t="s">
        <v>677</v>
      </c>
      <c r="J710" t="s">
        <v>696</v>
      </c>
      <c r="K710" t="s">
        <v>722</v>
      </c>
      <c r="L710" t="s">
        <v>396</v>
      </c>
      <c r="M710">
        <v>4</v>
      </c>
      <c r="O710">
        <v>0.8</v>
      </c>
      <c r="R710">
        <v>3.2</v>
      </c>
      <c r="W710" t="s">
        <v>714</v>
      </c>
      <c r="X710" t="s">
        <v>712</v>
      </c>
      <c r="Y710" t="s">
        <v>1531</v>
      </c>
    </row>
    <row r="711" spans="1:25" x14ac:dyDescent="0.3">
      <c r="A711">
        <v>648</v>
      </c>
      <c r="B711" s="118">
        <v>45903</v>
      </c>
      <c r="C711">
        <v>9</v>
      </c>
      <c r="D711" t="s">
        <v>159</v>
      </c>
      <c r="E711" t="s">
        <v>1180</v>
      </c>
      <c r="F711" t="s">
        <v>1181</v>
      </c>
      <c r="G711" t="s">
        <v>528</v>
      </c>
      <c r="H711" t="s">
        <v>738</v>
      </c>
      <c r="I711" t="s">
        <v>684</v>
      </c>
      <c r="J711" t="s">
        <v>703</v>
      </c>
      <c r="K711" t="s">
        <v>722</v>
      </c>
      <c r="L711" t="s">
        <v>396</v>
      </c>
      <c r="M711">
        <v>5</v>
      </c>
      <c r="O711">
        <v>0.55000000000000004</v>
      </c>
      <c r="R711">
        <v>2.75</v>
      </c>
      <c r="W711" t="s">
        <v>717</v>
      </c>
      <c r="X711" t="s">
        <v>712</v>
      </c>
      <c r="Y711" t="s">
        <v>1532</v>
      </c>
    </row>
    <row r="712" spans="1:25" x14ac:dyDescent="0.3">
      <c r="A712">
        <v>649</v>
      </c>
      <c r="B712" s="118">
        <v>45903</v>
      </c>
      <c r="C712">
        <v>9</v>
      </c>
      <c r="D712" t="s">
        <v>159</v>
      </c>
      <c r="E712" t="s">
        <v>1180</v>
      </c>
      <c r="F712" t="s">
        <v>1181</v>
      </c>
      <c r="G712" t="s">
        <v>528</v>
      </c>
      <c r="H712" t="s">
        <v>732</v>
      </c>
      <c r="I712" t="s">
        <v>678</v>
      </c>
      <c r="J712" t="s">
        <v>697</v>
      </c>
      <c r="K712" t="s">
        <v>722</v>
      </c>
      <c r="L712" t="s">
        <v>396</v>
      </c>
      <c r="M712">
        <v>4</v>
      </c>
      <c r="O712">
        <v>0.8</v>
      </c>
      <c r="R712">
        <v>3.2</v>
      </c>
      <c r="W712" t="s">
        <v>714</v>
      </c>
      <c r="X712" t="s">
        <v>712</v>
      </c>
      <c r="Y712" t="s">
        <v>1533</v>
      </c>
    </row>
    <row r="713" spans="1:25" x14ac:dyDescent="0.3">
      <c r="A713">
        <v>650</v>
      </c>
      <c r="B713" s="118">
        <v>45903</v>
      </c>
      <c r="C713">
        <v>9</v>
      </c>
      <c r="D713" t="s">
        <v>159</v>
      </c>
      <c r="E713" t="s">
        <v>1180</v>
      </c>
      <c r="F713" t="s">
        <v>1181</v>
      </c>
      <c r="G713" t="s">
        <v>528</v>
      </c>
      <c r="H713" t="s">
        <v>734</v>
      </c>
      <c r="I713" t="s">
        <v>680</v>
      </c>
      <c r="J713" t="s">
        <v>699</v>
      </c>
      <c r="K713" t="s">
        <v>722</v>
      </c>
      <c r="L713" t="s">
        <v>396</v>
      </c>
      <c r="M713">
        <v>4</v>
      </c>
      <c r="O713">
        <v>0.8</v>
      </c>
      <c r="R713">
        <v>3.2</v>
      </c>
      <c r="W713" t="s">
        <v>715</v>
      </c>
      <c r="X713" t="s">
        <v>712</v>
      </c>
      <c r="Y713" t="s">
        <v>1534</v>
      </c>
    </row>
    <row r="714" spans="1:25" x14ac:dyDescent="0.3">
      <c r="A714">
        <v>651</v>
      </c>
      <c r="B714" s="118">
        <v>45903</v>
      </c>
      <c r="C714">
        <v>9</v>
      </c>
      <c r="D714" t="s">
        <v>159</v>
      </c>
      <c r="E714" t="s">
        <v>1180</v>
      </c>
      <c r="F714" t="s">
        <v>1181</v>
      </c>
      <c r="G714" t="s">
        <v>528</v>
      </c>
      <c r="H714" t="s">
        <v>729</v>
      </c>
      <c r="I714" t="s">
        <v>675</v>
      </c>
      <c r="J714" t="s">
        <v>694</v>
      </c>
      <c r="K714" t="s">
        <v>720</v>
      </c>
      <c r="L714" t="s">
        <v>54</v>
      </c>
      <c r="M714">
        <v>2</v>
      </c>
      <c r="O714">
        <v>0.33</v>
      </c>
      <c r="R714">
        <v>0.66</v>
      </c>
      <c r="W714" t="s">
        <v>713</v>
      </c>
      <c r="X714" t="s">
        <v>712</v>
      </c>
      <c r="Y714" t="s">
        <v>1535</v>
      </c>
    </row>
    <row r="715" spans="1:25" x14ac:dyDescent="0.3">
      <c r="A715">
        <v>652</v>
      </c>
      <c r="B715" s="118">
        <v>45903</v>
      </c>
      <c r="C715">
        <v>9</v>
      </c>
      <c r="D715" t="s">
        <v>159</v>
      </c>
      <c r="E715" t="s">
        <v>1180</v>
      </c>
      <c r="F715" t="s">
        <v>1181</v>
      </c>
      <c r="G715" t="s">
        <v>528</v>
      </c>
      <c r="H715" t="s">
        <v>736</v>
      </c>
      <c r="I715" t="s">
        <v>682</v>
      </c>
      <c r="J715" t="s">
        <v>701</v>
      </c>
      <c r="K715" t="s">
        <v>723</v>
      </c>
      <c r="L715" t="s">
        <v>54</v>
      </c>
      <c r="M715">
        <v>2</v>
      </c>
      <c r="O715">
        <v>0.65</v>
      </c>
      <c r="R715">
        <v>1.3</v>
      </c>
      <c r="W715" t="s">
        <v>716</v>
      </c>
      <c r="X715" t="s">
        <v>712</v>
      </c>
      <c r="Y715" t="s">
        <v>1536</v>
      </c>
    </row>
    <row r="716" spans="1:25" x14ac:dyDescent="0.3">
      <c r="A716">
        <v>653</v>
      </c>
      <c r="B716" s="118">
        <v>45903</v>
      </c>
      <c r="C716">
        <v>9</v>
      </c>
      <c r="D716" t="s">
        <v>159</v>
      </c>
      <c r="E716" t="s">
        <v>1180</v>
      </c>
      <c r="F716" t="s">
        <v>1181</v>
      </c>
      <c r="G716" t="s">
        <v>528</v>
      </c>
      <c r="H716" t="s">
        <v>746</v>
      </c>
      <c r="I716" t="s">
        <v>692</v>
      </c>
      <c r="J716" t="s">
        <v>706</v>
      </c>
      <c r="K716" t="s">
        <v>727</v>
      </c>
      <c r="L716" t="s">
        <v>54</v>
      </c>
      <c r="M716">
        <v>2</v>
      </c>
      <c r="O716">
        <v>1.02</v>
      </c>
      <c r="R716">
        <v>2.04</v>
      </c>
      <c r="W716" t="s">
        <v>718</v>
      </c>
      <c r="X716" t="s">
        <v>712</v>
      </c>
      <c r="Y716" t="s">
        <v>1537</v>
      </c>
    </row>
    <row r="717" spans="1:25" x14ac:dyDescent="0.3">
      <c r="A717">
        <v>654</v>
      </c>
      <c r="B717" s="118">
        <v>45903</v>
      </c>
      <c r="C717">
        <v>9</v>
      </c>
      <c r="D717" t="s">
        <v>159</v>
      </c>
      <c r="E717" t="s">
        <v>1180</v>
      </c>
      <c r="F717" t="s">
        <v>1181</v>
      </c>
      <c r="G717" t="s">
        <v>528</v>
      </c>
      <c r="H717" t="s">
        <v>739</v>
      </c>
      <c r="I717" t="s">
        <v>685</v>
      </c>
      <c r="J717" t="s">
        <v>704</v>
      </c>
      <c r="K717" t="s">
        <v>722</v>
      </c>
      <c r="L717" t="s">
        <v>396</v>
      </c>
      <c r="M717">
        <v>2</v>
      </c>
      <c r="O717">
        <v>0.65</v>
      </c>
      <c r="R717">
        <v>1.3</v>
      </c>
      <c r="W717" t="s">
        <v>717</v>
      </c>
      <c r="X717" t="s">
        <v>712</v>
      </c>
      <c r="Y717" t="s">
        <v>1538</v>
      </c>
    </row>
    <row r="718" spans="1:25" x14ac:dyDescent="0.3">
      <c r="A718">
        <v>655</v>
      </c>
      <c r="B718" s="118">
        <v>45903</v>
      </c>
      <c r="C718">
        <v>9</v>
      </c>
      <c r="D718" t="s">
        <v>159</v>
      </c>
      <c r="E718" t="s">
        <v>1180</v>
      </c>
      <c r="F718" t="s">
        <v>1181</v>
      </c>
      <c r="G718" t="s">
        <v>528</v>
      </c>
      <c r="H718" t="s">
        <v>742</v>
      </c>
      <c r="I718" t="s">
        <v>688</v>
      </c>
      <c r="J718" t="s">
        <v>707</v>
      </c>
      <c r="K718" t="s">
        <v>726</v>
      </c>
      <c r="L718" t="s">
        <v>54</v>
      </c>
      <c r="M718">
        <v>2</v>
      </c>
      <c r="O718">
        <v>0.44</v>
      </c>
      <c r="R718">
        <v>0.88</v>
      </c>
      <c r="W718" t="s">
        <v>718</v>
      </c>
      <c r="X718" t="s">
        <v>712</v>
      </c>
      <c r="Y718" t="s">
        <v>1539</v>
      </c>
    </row>
    <row r="719" spans="1:25" x14ac:dyDescent="0.3">
      <c r="A719">
        <v>656</v>
      </c>
      <c r="B719" s="118">
        <v>45903</v>
      </c>
      <c r="C719">
        <v>9</v>
      </c>
      <c r="D719" t="s">
        <v>159</v>
      </c>
      <c r="E719" t="s">
        <v>1180</v>
      </c>
      <c r="F719" t="s">
        <v>1181</v>
      </c>
      <c r="G719" t="s">
        <v>528</v>
      </c>
      <c r="H719" t="s">
        <v>735</v>
      </c>
      <c r="I719" t="s">
        <v>681</v>
      </c>
      <c r="J719" t="s">
        <v>700</v>
      </c>
      <c r="K719" t="s">
        <v>720</v>
      </c>
      <c r="L719" t="s">
        <v>54</v>
      </c>
      <c r="M719">
        <v>2</v>
      </c>
      <c r="O719">
        <v>0.98</v>
      </c>
      <c r="R719">
        <v>1.96</v>
      </c>
      <c r="W719" t="s">
        <v>715</v>
      </c>
      <c r="X719" t="s">
        <v>712</v>
      </c>
      <c r="Y719" t="s">
        <v>1540</v>
      </c>
    </row>
    <row r="720" spans="1:25" x14ac:dyDescent="0.3">
      <c r="A720">
        <v>657</v>
      </c>
      <c r="B720" s="118">
        <v>45903</v>
      </c>
      <c r="C720">
        <v>9</v>
      </c>
      <c r="D720" t="s">
        <v>159</v>
      </c>
      <c r="E720" t="s">
        <v>1180</v>
      </c>
      <c r="F720" t="s">
        <v>1181</v>
      </c>
      <c r="G720" t="s">
        <v>528</v>
      </c>
      <c r="H720" t="s">
        <v>737</v>
      </c>
      <c r="I720" t="s">
        <v>683</v>
      </c>
      <c r="J720" t="s">
        <v>702</v>
      </c>
      <c r="K720" t="s">
        <v>723</v>
      </c>
      <c r="L720" t="s">
        <v>54</v>
      </c>
      <c r="M720">
        <v>2</v>
      </c>
      <c r="O720">
        <v>0.82</v>
      </c>
      <c r="R720">
        <v>1.64</v>
      </c>
      <c r="W720" t="s">
        <v>716</v>
      </c>
      <c r="X720" t="s">
        <v>712</v>
      </c>
      <c r="Y720" t="s">
        <v>1541</v>
      </c>
    </row>
    <row r="721" spans="1:25" x14ac:dyDescent="0.3">
      <c r="A721">
        <v>658</v>
      </c>
      <c r="B721" s="118">
        <v>45903</v>
      </c>
      <c r="C721">
        <v>9</v>
      </c>
      <c r="D721" t="s">
        <v>159</v>
      </c>
      <c r="E721" t="s">
        <v>1180</v>
      </c>
      <c r="F721" t="s">
        <v>1181</v>
      </c>
      <c r="G721" t="s">
        <v>528</v>
      </c>
      <c r="H721" t="s">
        <v>730</v>
      </c>
      <c r="I721" t="s">
        <v>676</v>
      </c>
      <c r="J721" t="s">
        <v>695</v>
      </c>
      <c r="K721" t="s">
        <v>721</v>
      </c>
      <c r="L721" t="s">
        <v>54</v>
      </c>
      <c r="M721">
        <v>2</v>
      </c>
      <c r="O721">
        <v>0.75</v>
      </c>
      <c r="R721">
        <v>1.5</v>
      </c>
      <c r="W721" t="s">
        <v>713</v>
      </c>
      <c r="X721" t="s">
        <v>712</v>
      </c>
      <c r="Y721" t="s">
        <v>1542</v>
      </c>
    </row>
    <row r="722" spans="1:25" x14ac:dyDescent="0.3">
      <c r="A722">
        <v>659</v>
      </c>
      <c r="B722" s="118">
        <v>45903</v>
      </c>
      <c r="C722">
        <v>9</v>
      </c>
      <c r="D722" t="s">
        <v>159</v>
      </c>
      <c r="E722" t="s">
        <v>1180</v>
      </c>
      <c r="F722" t="s">
        <v>1181</v>
      </c>
      <c r="G722" t="s">
        <v>528</v>
      </c>
      <c r="H722" t="s">
        <v>740</v>
      </c>
      <c r="I722" t="s">
        <v>686</v>
      </c>
      <c r="J722" t="s">
        <v>705</v>
      </c>
      <c r="K722" t="s">
        <v>724</v>
      </c>
      <c r="L722" t="s">
        <v>54</v>
      </c>
      <c r="M722">
        <v>2</v>
      </c>
      <c r="O722">
        <v>1.77</v>
      </c>
      <c r="R722">
        <v>3.54</v>
      </c>
      <c r="W722" t="s">
        <v>717</v>
      </c>
      <c r="X722" t="s">
        <v>712</v>
      </c>
      <c r="Y722" t="s">
        <v>1543</v>
      </c>
    </row>
    <row r="723" spans="1:25" x14ac:dyDescent="0.3">
      <c r="A723">
        <v>660</v>
      </c>
      <c r="B723" s="118">
        <v>45903</v>
      </c>
      <c r="C723">
        <v>9</v>
      </c>
      <c r="D723" t="s">
        <v>159</v>
      </c>
      <c r="E723" t="s">
        <v>1180</v>
      </c>
      <c r="F723" t="s">
        <v>1181</v>
      </c>
      <c r="G723" t="s">
        <v>528</v>
      </c>
      <c r="H723" t="s">
        <v>743</v>
      </c>
      <c r="I723" t="s">
        <v>689</v>
      </c>
      <c r="J723" t="s">
        <v>708</v>
      </c>
      <c r="K723" t="s">
        <v>720</v>
      </c>
      <c r="L723" t="s">
        <v>54</v>
      </c>
      <c r="M723">
        <v>2</v>
      </c>
      <c r="O723">
        <v>0.44</v>
      </c>
      <c r="R723">
        <v>0.88</v>
      </c>
      <c r="W723" t="s">
        <v>718</v>
      </c>
      <c r="X723" t="s">
        <v>712</v>
      </c>
      <c r="Y723" t="s">
        <v>1544</v>
      </c>
    </row>
    <row r="724" spans="1:25" x14ac:dyDescent="0.3">
      <c r="A724">
        <v>661</v>
      </c>
      <c r="B724" s="118">
        <v>45903</v>
      </c>
      <c r="C724">
        <v>9</v>
      </c>
      <c r="D724" t="s">
        <v>159</v>
      </c>
      <c r="E724" t="s">
        <v>1180</v>
      </c>
      <c r="F724" t="s">
        <v>1181</v>
      </c>
      <c r="G724" t="s">
        <v>528</v>
      </c>
      <c r="H724" t="s">
        <v>733</v>
      </c>
      <c r="I724" t="s">
        <v>679</v>
      </c>
      <c r="J724" t="s">
        <v>698</v>
      </c>
      <c r="K724" t="s">
        <v>722</v>
      </c>
      <c r="L724" t="s">
        <v>396</v>
      </c>
      <c r="M724">
        <v>2</v>
      </c>
      <c r="O724">
        <v>0.77</v>
      </c>
      <c r="R724">
        <v>1.54</v>
      </c>
      <c r="W724" t="s">
        <v>714</v>
      </c>
      <c r="X724" t="s">
        <v>712</v>
      </c>
      <c r="Y724" t="s">
        <v>1545</v>
      </c>
    </row>
    <row r="725" spans="1:25" x14ac:dyDescent="0.3">
      <c r="A725">
        <v>662</v>
      </c>
      <c r="B725" s="118">
        <v>45903</v>
      </c>
      <c r="C725">
        <v>9</v>
      </c>
      <c r="D725" t="s">
        <v>159</v>
      </c>
      <c r="E725" t="s">
        <v>1180</v>
      </c>
      <c r="F725" t="s">
        <v>1181</v>
      </c>
      <c r="G725" t="s">
        <v>528</v>
      </c>
      <c r="H725" t="s">
        <v>744</v>
      </c>
      <c r="I725" t="s">
        <v>690</v>
      </c>
      <c r="J725" t="s">
        <v>709</v>
      </c>
      <c r="K725" t="s">
        <v>726</v>
      </c>
      <c r="L725" t="s">
        <v>54</v>
      </c>
      <c r="M725">
        <v>2</v>
      </c>
      <c r="O725">
        <v>0.44</v>
      </c>
      <c r="R725">
        <v>0.88</v>
      </c>
      <c r="W725" t="s">
        <v>718</v>
      </c>
      <c r="X725" t="s">
        <v>712</v>
      </c>
      <c r="Y725" t="s">
        <v>1546</v>
      </c>
    </row>
    <row r="726" spans="1:25" x14ac:dyDescent="0.3">
      <c r="A726">
        <v>663</v>
      </c>
      <c r="B726" s="118">
        <v>45903</v>
      </c>
      <c r="C726">
        <v>9</v>
      </c>
      <c r="D726" t="s">
        <v>159</v>
      </c>
      <c r="E726" t="s">
        <v>1180</v>
      </c>
      <c r="F726" t="s">
        <v>1181</v>
      </c>
      <c r="G726" t="s">
        <v>528</v>
      </c>
      <c r="H726" t="s">
        <v>745</v>
      </c>
      <c r="I726" t="s">
        <v>691</v>
      </c>
      <c r="J726" t="s">
        <v>710</v>
      </c>
      <c r="K726" t="s">
        <v>726</v>
      </c>
      <c r="L726" t="s">
        <v>54</v>
      </c>
      <c r="M726">
        <v>2</v>
      </c>
      <c r="O726">
        <v>0.44</v>
      </c>
      <c r="R726">
        <v>0.88</v>
      </c>
      <c r="W726" t="s">
        <v>718</v>
      </c>
      <c r="X726" t="s">
        <v>712</v>
      </c>
      <c r="Y726" t="s">
        <v>1547</v>
      </c>
    </row>
    <row r="727" spans="1:25" x14ac:dyDescent="0.3">
      <c r="A727">
        <v>664</v>
      </c>
      <c r="B727" s="118">
        <v>45903</v>
      </c>
      <c r="C727">
        <v>9</v>
      </c>
      <c r="D727" t="s">
        <v>159</v>
      </c>
      <c r="E727" t="s">
        <v>1180</v>
      </c>
      <c r="F727" t="s">
        <v>1181</v>
      </c>
      <c r="G727" t="s">
        <v>528</v>
      </c>
      <c r="H727" t="s">
        <v>747</v>
      </c>
      <c r="I727" t="s">
        <v>693</v>
      </c>
      <c r="J727" t="s">
        <v>711</v>
      </c>
      <c r="K727" t="s">
        <v>725</v>
      </c>
      <c r="L727" t="s">
        <v>54</v>
      </c>
      <c r="M727">
        <v>2</v>
      </c>
      <c r="O727">
        <v>1.02</v>
      </c>
      <c r="R727">
        <v>2.04</v>
      </c>
      <c r="W727" t="s">
        <v>719</v>
      </c>
      <c r="X727" t="s">
        <v>712</v>
      </c>
      <c r="Y727" t="s">
        <v>1548</v>
      </c>
    </row>
    <row r="728" spans="1:25" x14ac:dyDescent="0.3">
      <c r="A728">
        <v>665</v>
      </c>
      <c r="B728" s="118">
        <v>45903</v>
      </c>
      <c r="C728">
        <v>9</v>
      </c>
      <c r="D728" t="s">
        <v>159</v>
      </c>
      <c r="E728" t="s">
        <v>1182</v>
      </c>
      <c r="F728" t="s">
        <v>1183</v>
      </c>
      <c r="G728" t="s">
        <v>578</v>
      </c>
      <c r="H728" t="s">
        <v>731</v>
      </c>
      <c r="I728" t="s">
        <v>677</v>
      </c>
      <c r="J728" t="s">
        <v>696</v>
      </c>
      <c r="K728" t="s">
        <v>722</v>
      </c>
      <c r="L728" t="s">
        <v>396</v>
      </c>
      <c r="M728">
        <v>4</v>
      </c>
      <c r="O728">
        <v>0.8</v>
      </c>
      <c r="R728">
        <v>3.2</v>
      </c>
      <c r="W728" t="s">
        <v>714</v>
      </c>
      <c r="X728" t="s">
        <v>712</v>
      </c>
      <c r="Y728" t="s">
        <v>1549</v>
      </c>
    </row>
    <row r="729" spans="1:25" x14ac:dyDescent="0.3">
      <c r="A729">
        <v>666</v>
      </c>
      <c r="B729" s="118">
        <v>45903</v>
      </c>
      <c r="C729">
        <v>9</v>
      </c>
      <c r="D729" t="s">
        <v>159</v>
      </c>
      <c r="E729" t="s">
        <v>1182</v>
      </c>
      <c r="F729" t="s">
        <v>1183</v>
      </c>
      <c r="G729" t="s">
        <v>578</v>
      </c>
      <c r="H729" t="s">
        <v>738</v>
      </c>
      <c r="I729" t="s">
        <v>684</v>
      </c>
      <c r="J729" t="s">
        <v>703</v>
      </c>
      <c r="K729" t="s">
        <v>722</v>
      </c>
      <c r="L729" t="s">
        <v>396</v>
      </c>
      <c r="M729">
        <v>6</v>
      </c>
      <c r="O729">
        <v>0.55000000000000004</v>
      </c>
      <c r="R729">
        <v>3.3</v>
      </c>
      <c r="W729" t="s">
        <v>717</v>
      </c>
      <c r="X729" t="s">
        <v>712</v>
      </c>
      <c r="Y729" t="s">
        <v>1550</v>
      </c>
    </row>
    <row r="730" spans="1:25" x14ac:dyDescent="0.3">
      <c r="A730">
        <v>667</v>
      </c>
      <c r="B730" s="118">
        <v>45903</v>
      </c>
      <c r="C730">
        <v>9</v>
      </c>
      <c r="D730" t="s">
        <v>159</v>
      </c>
      <c r="E730" t="s">
        <v>1182</v>
      </c>
      <c r="F730" t="s">
        <v>1183</v>
      </c>
      <c r="G730" t="s">
        <v>578</v>
      </c>
      <c r="H730" t="s">
        <v>732</v>
      </c>
      <c r="I730" t="s">
        <v>678</v>
      </c>
      <c r="J730" t="s">
        <v>697</v>
      </c>
      <c r="K730" t="s">
        <v>722</v>
      </c>
      <c r="L730" t="s">
        <v>396</v>
      </c>
      <c r="M730">
        <v>3</v>
      </c>
      <c r="O730">
        <v>0.8</v>
      </c>
      <c r="R730">
        <v>2.4</v>
      </c>
      <c r="W730" t="s">
        <v>714</v>
      </c>
      <c r="X730" t="s">
        <v>712</v>
      </c>
      <c r="Y730" t="s">
        <v>1551</v>
      </c>
    </row>
    <row r="731" spans="1:25" x14ac:dyDescent="0.3">
      <c r="A731">
        <v>668</v>
      </c>
      <c r="B731" s="118">
        <v>45903</v>
      </c>
      <c r="C731">
        <v>9</v>
      </c>
      <c r="D731" t="s">
        <v>159</v>
      </c>
      <c r="E731" t="s">
        <v>1182</v>
      </c>
      <c r="F731" t="s">
        <v>1183</v>
      </c>
      <c r="G731" t="s">
        <v>578</v>
      </c>
      <c r="H731" t="s">
        <v>734</v>
      </c>
      <c r="I731" t="s">
        <v>680</v>
      </c>
      <c r="J731" t="s">
        <v>699</v>
      </c>
      <c r="K731" t="s">
        <v>722</v>
      </c>
      <c r="L731" t="s">
        <v>396</v>
      </c>
      <c r="M731">
        <v>3</v>
      </c>
      <c r="O731">
        <v>0.8</v>
      </c>
      <c r="R731">
        <v>2.4</v>
      </c>
      <c r="W731" t="s">
        <v>715</v>
      </c>
      <c r="X731" t="s">
        <v>712</v>
      </c>
      <c r="Y731" t="s">
        <v>1552</v>
      </c>
    </row>
    <row r="732" spans="1:25" x14ac:dyDescent="0.3">
      <c r="A732">
        <v>669</v>
      </c>
      <c r="B732" s="118">
        <v>45903</v>
      </c>
      <c r="C732">
        <v>9</v>
      </c>
      <c r="D732" t="s">
        <v>159</v>
      </c>
      <c r="E732" t="s">
        <v>1182</v>
      </c>
      <c r="F732" t="s">
        <v>1183</v>
      </c>
      <c r="G732" t="s">
        <v>578</v>
      </c>
      <c r="H732" t="s">
        <v>729</v>
      </c>
      <c r="I732" t="s">
        <v>675</v>
      </c>
      <c r="J732" t="s">
        <v>694</v>
      </c>
      <c r="K732" t="s">
        <v>720</v>
      </c>
      <c r="L732" t="s">
        <v>54</v>
      </c>
      <c r="M732">
        <v>2</v>
      </c>
      <c r="O732">
        <v>0.33</v>
      </c>
      <c r="R732">
        <v>0.66</v>
      </c>
      <c r="W732" t="s">
        <v>713</v>
      </c>
      <c r="X732" t="s">
        <v>712</v>
      </c>
      <c r="Y732" t="s">
        <v>1553</v>
      </c>
    </row>
    <row r="733" spans="1:25" x14ac:dyDescent="0.3">
      <c r="A733">
        <v>670</v>
      </c>
      <c r="B733" s="118">
        <v>45903</v>
      </c>
      <c r="C733">
        <v>9</v>
      </c>
      <c r="D733" t="s">
        <v>159</v>
      </c>
      <c r="E733" t="s">
        <v>1182</v>
      </c>
      <c r="F733" t="s">
        <v>1183</v>
      </c>
      <c r="G733" t="s">
        <v>578</v>
      </c>
      <c r="H733" t="s">
        <v>736</v>
      </c>
      <c r="I733" t="s">
        <v>682</v>
      </c>
      <c r="J733" t="s">
        <v>701</v>
      </c>
      <c r="K733" t="s">
        <v>723</v>
      </c>
      <c r="L733" t="s">
        <v>54</v>
      </c>
      <c r="M733">
        <v>2</v>
      </c>
      <c r="O733">
        <v>0.65</v>
      </c>
      <c r="R733">
        <v>1.3</v>
      </c>
      <c r="W733" t="s">
        <v>716</v>
      </c>
      <c r="X733" t="s">
        <v>712</v>
      </c>
      <c r="Y733" t="s">
        <v>1554</v>
      </c>
    </row>
    <row r="734" spans="1:25" x14ac:dyDescent="0.3">
      <c r="A734">
        <v>671</v>
      </c>
      <c r="B734" s="118">
        <v>45903</v>
      </c>
      <c r="C734">
        <v>9</v>
      </c>
      <c r="D734" t="s">
        <v>159</v>
      </c>
      <c r="E734" t="s">
        <v>1182</v>
      </c>
      <c r="F734" t="s">
        <v>1183</v>
      </c>
      <c r="G734" t="s">
        <v>578</v>
      </c>
      <c r="H734" t="s">
        <v>746</v>
      </c>
      <c r="I734" t="s">
        <v>692</v>
      </c>
      <c r="J734" t="s">
        <v>706</v>
      </c>
      <c r="K734" t="s">
        <v>727</v>
      </c>
      <c r="L734" t="s">
        <v>54</v>
      </c>
      <c r="M734">
        <v>2</v>
      </c>
      <c r="O734">
        <v>1.02</v>
      </c>
      <c r="R734">
        <v>2.04</v>
      </c>
      <c r="W734" t="s">
        <v>718</v>
      </c>
      <c r="X734" t="s">
        <v>712</v>
      </c>
      <c r="Y734" t="s">
        <v>1555</v>
      </c>
    </row>
    <row r="735" spans="1:25" x14ac:dyDescent="0.3">
      <c r="A735">
        <v>672</v>
      </c>
      <c r="B735" s="118">
        <v>45903</v>
      </c>
      <c r="C735">
        <v>9</v>
      </c>
      <c r="D735" t="s">
        <v>159</v>
      </c>
      <c r="E735" t="s">
        <v>1182</v>
      </c>
      <c r="F735" t="s">
        <v>1183</v>
      </c>
      <c r="G735" t="s">
        <v>578</v>
      </c>
      <c r="H735" t="s">
        <v>739</v>
      </c>
      <c r="I735" t="s">
        <v>685</v>
      </c>
      <c r="J735" t="s">
        <v>704</v>
      </c>
      <c r="K735" t="s">
        <v>722</v>
      </c>
      <c r="L735" t="s">
        <v>396</v>
      </c>
      <c r="M735">
        <v>2</v>
      </c>
      <c r="O735">
        <v>0.65</v>
      </c>
      <c r="R735">
        <v>1.3</v>
      </c>
      <c r="W735" t="s">
        <v>717</v>
      </c>
      <c r="X735" t="s">
        <v>712</v>
      </c>
      <c r="Y735" t="s">
        <v>1556</v>
      </c>
    </row>
    <row r="736" spans="1:25" x14ac:dyDescent="0.3">
      <c r="A736">
        <v>673</v>
      </c>
      <c r="B736" s="118">
        <v>45903</v>
      </c>
      <c r="C736">
        <v>9</v>
      </c>
      <c r="D736" t="s">
        <v>159</v>
      </c>
      <c r="E736" t="s">
        <v>1182</v>
      </c>
      <c r="F736" t="s">
        <v>1183</v>
      </c>
      <c r="G736" t="s">
        <v>578</v>
      </c>
      <c r="H736" t="s">
        <v>742</v>
      </c>
      <c r="I736" t="s">
        <v>688</v>
      </c>
      <c r="J736" t="s">
        <v>707</v>
      </c>
      <c r="K736" t="s">
        <v>726</v>
      </c>
      <c r="L736" t="s">
        <v>54</v>
      </c>
      <c r="M736">
        <v>2</v>
      </c>
      <c r="O736">
        <v>0.44</v>
      </c>
      <c r="R736">
        <v>0.88</v>
      </c>
      <c r="W736" t="s">
        <v>718</v>
      </c>
      <c r="X736" t="s">
        <v>712</v>
      </c>
      <c r="Y736" t="s">
        <v>1557</v>
      </c>
    </row>
    <row r="737" spans="1:25" x14ac:dyDescent="0.3">
      <c r="A737">
        <v>674</v>
      </c>
      <c r="B737" s="118">
        <v>45903</v>
      </c>
      <c r="C737">
        <v>9</v>
      </c>
      <c r="D737" t="s">
        <v>159</v>
      </c>
      <c r="E737" t="s">
        <v>1182</v>
      </c>
      <c r="F737" t="s">
        <v>1183</v>
      </c>
      <c r="G737" t="s">
        <v>578</v>
      </c>
      <c r="H737" t="s">
        <v>735</v>
      </c>
      <c r="I737" t="s">
        <v>681</v>
      </c>
      <c r="J737" t="s">
        <v>700</v>
      </c>
      <c r="K737" t="s">
        <v>720</v>
      </c>
      <c r="L737" t="s">
        <v>54</v>
      </c>
      <c r="M737">
        <v>2</v>
      </c>
      <c r="O737">
        <v>0.98</v>
      </c>
      <c r="R737">
        <v>1.96</v>
      </c>
      <c r="W737" t="s">
        <v>715</v>
      </c>
      <c r="X737" t="s">
        <v>712</v>
      </c>
      <c r="Y737" t="s">
        <v>1558</v>
      </c>
    </row>
    <row r="738" spans="1:25" x14ac:dyDescent="0.3">
      <c r="A738">
        <v>675</v>
      </c>
      <c r="B738" s="118">
        <v>45903</v>
      </c>
      <c r="C738">
        <v>9</v>
      </c>
      <c r="D738" t="s">
        <v>159</v>
      </c>
      <c r="E738" t="s">
        <v>1182</v>
      </c>
      <c r="F738" t="s">
        <v>1183</v>
      </c>
      <c r="G738" t="s">
        <v>578</v>
      </c>
      <c r="H738" t="s">
        <v>737</v>
      </c>
      <c r="I738" t="s">
        <v>683</v>
      </c>
      <c r="J738" t="s">
        <v>702</v>
      </c>
      <c r="K738" t="s">
        <v>723</v>
      </c>
      <c r="L738" t="s">
        <v>54</v>
      </c>
      <c r="M738">
        <v>2</v>
      </c>
      <c r="O738">
        <v>0.82</v>
      </c>
      <c r="R738">
        <v>1.64</v>
      </c>
      <c r="W738" t="s">
        <v>716</v>
      </c>
      <c r="X738" t="s">
        <v>712</v>
      </c>
      <c r="Y738" t="s">
        <v>1559</v>
      </c>
    </row>
    <row r="739" spans="1:25" x14ac:dyDescent="0.3">
      <c r="A739">
        <v>676</v>
      </c>
      <c r="B739" s="118">
        <v>45903</v>
      </c>
      <c r="C739">
        <v>9</v>
      </c>
      <c r="D739" t="s">
        <v>159</v>
      </c>
      <c r="E739" t="s">
        <v>1182</v>
      </c>
      <c r="F739" t="s">
        <v>1183</v>
      </c>
      <c r="G739" t="s">
        <v>578</v>
      </c>
      <c r="H739" t="s">
        <v>730</v>
      </c>
      <c r="I739" t="s">
        <v>676</v>
      </c>
      <c r="J739" t="s">
        <v>695</v>
      </c>
      <c r="K739" t="s">
        <v>721</v>
      </c>
      <c r="L739" t="s">
        <v>54</v>
      </c>
      <c r="M739">
        <v>2</v>
      </c>
      <c r="O739">
        <v>0.75</v>
      </c>
      <c r="R739">
        <v>1.5</v>
      </c>
      <c r="W739" t="s">
        <v>713</v>
      </c>
      <c r="X739" t="s">
        <v>712</v>
      </c>
      <c r="Y739" t="s">
        <v>1560</v>
      </c>
    </row>
    <row r="740" spans="1:25" x14ac:dyDescent="0.3">
      <c r="A740">
        <v>677</v>
      </c>
      <c r="B740" s="118">
        <v>45903</v>
      </c>
      <c r="C740">
        <v>9</v>
      </c>
      <c r="D740" t="s">
        <v>159</v>
      </c>
      <c r="E740" t="s">
        <v>1182</v>
      </c>
      <c r="F740" t="s">
        <v>1183</v>
      </c>
      <c r="G740" t="s">
        <v>578</v>
      </c>
      <c r="H740" t="s">
        <v>740</v>
      </c>
      <c r="I740" t="s">
        <v>686</v>
      </c>
      <c r="J740" t="s">
        <v>705</v>
      </c>
      <c r="K740" t="s">
        <v>724</v>
      </c>
      <c r="L740" t="s">
        <v>54</v>
      </c>
      <c r="M740">
        <v>2</v>
      </c>
      <c r="O740">
        <v>1.77</v>
      </c>
      <c r="R740">
        <v>3.54</v>
      </c>
      <c r="W740" t="s">
        <v>717</v>
      </c>
      <c r="X740" t="s">
        <v>712</v>
      </c>
      <c r="Y740" t="s">
        <v>1561</v>
      </c>
    </row>
    <row r="741" spans="1:25" x14ac:dyDescent="0.3">
      <c r="A741">
        <v>678</v>
      </c>
      <c r="B741" s="118">
        <v>45903</v>
      </c>
      <c r="C741">
        <v>9</v>
      </c>
      <c r="D741" t="s">
        <v>159</v>
      </c>
      <c r="E741" t="s">
        <v>1182</v>
      </c>
      <c r="F741" t="s">
        <v>1183</v>
      </c>
      <c r="G741" t="s">
        <v>578</v>
      </c>
      <c r="H741" t="s">
        <v>743</v>
      </c>
      <c r="I741" t="s">
        <v>689</v>
      </c>
      <c r="J741" t="s">
        <v>708</v>
      </c>
      <c r="K741" t="s">
        <v>720</v>
      </c>
      <c r="L741" t="s">
        <v>54</v>
      </c>
      <c r="M741">
        <v>2</v>
      </c>
      <c r="O741">
        <v>0.44</v>
      </c>
      <c r="R741">
        <v>0.88</v>
      </c>
      <c r="W741" t="s">
        <v>718</v>
      </c>
      <c r="X741" t="s">
        <v>712</v>
      </c>
      <c r="Y741" t="s">
        <v>1562</v>
      </c>
    </row>
    <row r="742" spans="1:25" x14ac:dyDescent="0.3">
      <c r="A742">
        <v>679</v>
      </c>
      <c r="B742" s="118">
        <v>45903</v>
      </c>
      <c r="C742">
        <v>9</v>
      </c>
      <c r="D742" t="s">
        <v>159</v>
      </c>
      <c r="E742" t="s">
        <v>1182</v>
      </c>
      <c r="F742" t="s">
        <v>1183</v>
      </c>
      <c r="G742" t="s">
        <v>578</v>
      </c>
      <c r="H742" t="s">
        <v>733</v>
      </c>
      <c r="I742" t="s">
        <v>679</v>
      </c>
      <c r="J742" t="s">
        <v>698</v>
      </c>
      <c r="K742" t="s">
        <v>722</v>
      </c>
      <c r="L742" t="s">
        <v>396</v>
      </c>
      <c r="M742">
        <v>2</v>
      </c>
      <c r="O742">
        <v>0.77</v>
      </c>
      <c r="R742">
        <v>1.54</v>
      </c>
      <c r="W742" t="s">
        <v>714</v>
      </c>
      <c r="X742" t="s">
        <v>712</v>
      </c>
      <c r="Y742" t="s">
        <v>1563</v>
      </c>
    </row>
    <row r="743" spans="1:25" x14ac:dyDescent="0.3">
      <c r="A743">
        <v>680</v>
      </c>
      <c r="B743" s="118">
        <v>45903</v>
      </c>
      <c r="C743">
        <v>9</v>
      </c>
      <c r="D743" t="s">
        <v>159</v>
      </c>
      <c r="E743" t="s">
        <v>1182</v>
      </c>
      <c r="F743" t="s">
        <v>1183</v>
      </c>
      <c r="G743" t="s">
        <v>578</v>
      </c>
      <c r="H743" t="s">
        <v>744</v>
      </c>
      <c r="I743" t="s">
        <v>690</v>
      </c>
      <c r="J743" t="s">
        <v>709</v>
      </c>
      <c r="K743" t="s">
        <v>726</v>
      </c>
      <c r="L743" t="s">
        <v>54</v>
      </c>
      <c r="M743">
        <v>2</v>
      </c>
      <c r="O743">
        <v>0.44</v>
      </c>
      <c r="R743">
        <v>0.88</v>
      </c>
      <c r="W743" t="s">
        <v>718</v>
      </c>
      <c r="X743" t="s">
        <v>712</v>
      </c>
      <c r="Y743" t="s">
        <v>1564</v>
      </c>
    </row>
    <row r="744" spans="1:25" x14ac:dyDescent="0.3">
      <c r="A744">
        <v>681</v>
      </c>
      <c r="B744" s="118">
        <v>45903</v>
      </c>
      <c r="C744">
        <v>9</v>
      </c>
      <c r="D744" t="s">
        <v>159</v>
      </c>
      <c r="E744" t="s">
        <v>1182</v>
      </c>
      <c r="F744" t="s">
        <v>1183</v>
      </c>
      <c r="G744" t="s">
        <v>578</v>
      </c>
      <c r="H744" t="s">
        <v>745</v>
      </c>
      <c r="I744" t="s">
        <v>691</v>
      </c>
      <c r="J744" t="s">
        <v>710</v>
      </c>
      <c r="K744" t="s">
        <v>726</v>
      </c>
      <c r="L744" t="s">
        <v>54</v>
      </c>
      <c r="M744">
        <v>2</v>
      </c>
      <c r="O744">
        <v>0.44</v>
      </c>
      <c r="R744">
        <v>0.88</v>
      </c>
      <c r="W744" t="s">
        <v>718</v>
      </c>
      <c r="X744" t="s">
        <v>712</v>
      </c>
      <c r="Y744" t="s">
        <v>1565</v>
      </c>
    </row>
    <row r="745" spans="1:25" x14ac:dyDescent="0.3">
      <c r="A745">
        <v>682</v>
      </c>
      <c r="B745" s="118">
        <v>45903</v>
      </c>
      <c r="C745">
        <v>9</v>
      </c>
      <c r="D745" t="s">
        <v>159</v>
      </c>
      <c r="E745" t="s">
        <v>1182</v>
      </c>
      <c r="F745" t="s">
        <v>1183</v>
      </c>
      <c r="G745" t="s">
        <v>578</v>
      </c>
      <c r="H745" t="s">
        <v>747</v>
      </c>
      <c r="I745" t="s">
        <v>693</v>
      </c>
      <c r="J745" t="s">
        <v>711</v>
      </c>
      <c r="K745" t="s">
        <v>725</v>
      </c>
      <c r="L745" t="s">
        <v>54</v>
      </c>
      <c r="M745">
        <v>5</v>
      </c>
      <c r="O745">
        <v>1.02</v>
      </c>
      <c r="R745">
        <v>5.0999999999999996</v>
      </c>
      <c r="W745" t="s">
        <v>719</v>
      </c>
      <c r="X745" t="s">
        <v>712</v>
      </c>
      <c r="Y745" t="s">
        <v>1566</v>
      </c>
    </row>
    <row r="746" spans="1:25" x14ac:dyDescent="0.3">
      <c r="A746">
        <v>683</v>
      </c>
      <c r="B746" s="118">
        <v>45903</v>
      </c>
      <c r="C746">
        <v>9</v>
      </c>
      <c r="D746" t="s">
        <v>159</v>
      </c>
      <c r="E746" t="s">
        <v>1185</v>
      </c>
      <c r="F746" t="s">
        <v>1184</v>
      </c>
      <c r="G746" t="s">
        <v>663</v>
      </c>
      <c r="H746" t="s">
        <v>731</v>
      </c>
      <c r="I746" t="s">
        <v>677</v>
      </c>
      <c r="J746" t="s">
        <v>696</v>
      </c>
      <c r="K746" t="s">
        <v>722</v>
      </c>
      <c r="L746" t="s">
        <v>396</v>
      </c>
      <c r="M746">
        <v>2</v>
      </c>
      <c r="O746">
        <v>0.8</v>
      </c>
      <c r="R746">
        <v>1.6</v>
      </c>
      <c r="W746" t="s">
        <v>714</v>
      </c>
      <c r="X746" t="s">
        <v>712</v>
      </c>
      <c r="Y746" t="s">
        <v>1567</v>
      </c>
    </row>
    <row r="747" spans="1:25" x14ac:dyDescent="0.3">
      <c r="A747">
        <v>684</v>
      </c>
      <c r="B747" s="118">
        <v>45903</v>
      </c>
      <c r="C747">
        <v>9</v>
      </c>
      <c r="D747" t="s">
        <v>159</v>
      </c>
      <c r="E747" t="s">
        <v>1185</v>
      </c>
      <c r="F747" t="s">
        <v>1184</v>
      </c>
      <c r="G747" t="s">
        <v>663</v>
      </c>
      <c r="H747" t="s">
        <v>738</v>
      </c>
      <c r="I747" t="s">
        <v>684</v>
      </c>
      <c r="J747" t="s">
        <v>703</v>
      </c>
      <c r="K747" t="s">
        <v>722</v>
      </c>
      <c r="L747" t="s">
        <v>396</v>
      </c>
      <c r="M747">
        <v>5</v>
      </c>
      <c r="O747">
        <v>0.55000000000000004</v>
      </c>
      <c r="R747">
        <v>2.75</v>
      </c>
      <c r="W747" t="s">
        <v>717</v>
      </c>
      <c r="X747" t="s">
        <v>712</v>
      </c>
      <c r="Y747" t="s">
        <v>1568</v>
      </c>
    </row>
    <row r="748" spans="1:25" x14ac:dyDescent="0.3">
      <c r="A748">
        <v>685</v>
      </c>
      <c r="B748" s="118">
        <v>45903</v>
      </c>
      <c r="C748">
        <v>9</v>
      </c>
      <c r="D748" t="s">
        <v>159</v>
      </c>
      <c r="E748" t="s">
        <v>1185</v>
      </c>
      <c r="F748" t="s">
        <v>1184</v>
      </c>
      <c r="G748" t="s">
        <v>663</v>
      </c>
      <c r="H748" t="s">
        <v>732</v>
      </c>
      <c r="I748" t="s">
        <v>678</v>
      </c>
      <c r="J748" t="s">
        <v>697</v>
      </c>
      <c r="K748" t="s">
        <v>722</v>
      </c>
      <c r="L748" t="s">
        <v>396</v>
      </c>
      <c r="M748">
        <v>2</v>
      </c>
      <c r="O748">
        <v>0.8</v>
      </c>
      <c r="R748">
        <v>1.6</v>
      </c>
      <c r="W748" t="s">
        <v>714</v>
      </c>
      <c r="X748" t="s">
        <v>712</v>
      </c>
      <c r="Y748" t="s">
        <v>1569</v>
      </c>
    </row>
    <row r="749" spans="1:25" x14ac:dyDescent="0.3">
      <c r="A749">
        <v>686</v>
      </c>
      <c r="B749" s="118">
        <v>45903</v>
      </c>
      <c r="C749">
        <v>9</v>
      </c>
      <c r="D749" t="s">
        <v>159</v>
      </c>
      <c r="E749" t="s">
        <v>1185</v>
      </c>
      <c r="F749" t="s">
        <v>1184</v>
      </c>
      <c r="G749" t="s">
        <v>663</v>
      </c>
      <c r="H749" t="s">
        <v>734</v>
      </c>
      <c r="I749" t="s">
        <v>680</v>
      </c>
      <c r="J749" t="s">
        <v>699</v>
      </c>
      <c r="K749" t="s">
        <v>722</v>
      </c>
      <c r="L749" t="s">
        <v>396</v>
      </c>
      <c r="M749">
        <v>2</v>
      </c>
      <c r="O749">
        <v>0.8</v>
      </c>
      <c r="R749">
        <v>1.6</v>
      </c>
      <c r="W749" t="s">
        <v>715</v>
      </c>
      <c r="X749" t="s">
        <v>712</v>
      </c>
      <c r="Y749" t="s">
        <v>1570</v>
      </c>
    </row>
    <row r="750" spans="1:25" x14ac:dyDescent="0.3">
      <c r="A750">
        <v>687</v>
      </c>
      <c r="B750" s="118">
        <v>45903</v>
      </c>
      <c r="C750">
        <v>9</v>
      </c>
      <c r="D750" t="s">
        <v>159</v>
      </c>
      <c r="E750" t="s">
        <v>1185</v>
      </c>
      <c r="F750" t="s">
        <v>1184</v>
      </c>
      <c r="G750" t="s">
        <v>663</v>
      </c>
      <c r="H750" t="s">
        <v>729</v>
      </c>
      <c r="I750" t="s">
        <v>675</v>
      </c>
      <c r="J750" t="s">
        <v>694</v>
      </c>
      <c r="K750" t="s">
        <v>720</v>
      </c>
      <c r="L750" t="s">
        <v>54</v>
      </c>
      <c r="M750">
        <v>1</v>
      </c>
      <c r="O750">
        <v>0.33</v>
      </c>
      <c r="R750">
        <v>0.33</v>
      </c>
      <c r="W750" t="s">
        <v>713</v>
      </c>
      <c r="X750" t="s">
        <v>712</v>
      </c>
      <c r="Y750" t="s">
        <v>1571</v>
      </c>
    </row>
    <row r="751" spans="1:25" x14ac:dyDescent="0.3">
      <c r="A751">
        <v>688</v>
      </c>
      <c r="B751" s="118">
        <v>45903</v>
      </c>
      <c r="C751">
        <v>9</v>
      </c>
      <c r="D751" t="s">
        <v>159</v>
      </c>
      <c r="E751" t="s">
        <v>1185</v>
      </c>
      <c r="F751" t="s">
        <v>1184</v>
      </c>
      <c r="G751" t="s">
        <v>663</v>
      </c>
      <c r="H751" t="s">
        <v>736</v>
      </c>
      <c r="I751" t="s">
        <v>682</v>
      </c>
      <c r="J751" t="s">
        <v>701</v>
      </c>
      <c r="K751" t="s">
        <v>723</v>
      </c>
      <c r="L751" t="s">
        <v>54</v>
      </c>
      <c r="M751">
        <v>1</v>
      </c>
      <c r="O751">
        <v>0.65</v>
      </c>
      <c r="R751">
        <v>0.65</v>
      </c>
      <c r="W751" t="s">
        <v>716</v>
      </c>
      <c r="X751" t="s">
        <v>712</v>
      </c>
      <c r="Y751" t="s">
        <v>1572</v>
      </c>
    </row>
    <row r="752" spans="1:25" x14ac:dyDescent="0.3">
      <c r="A752">
        <v>689</v>
      </c>
      <c r="B752" s="118">
        <v>45903</v>
      </c>
      <c r="C752">
        <v>9</v>
      </c>
      <c r="D752" t="s">
        <v>159</v>
      </c>
      <c r="E752" t="s">
        <v>1185</v>
      </c>
      <c r="F752" t="s">
        <v>1184</v>
      </c>
      <c r="G752" t="s">
        <v>663</v>
      </c>
      <c r="H752" t="s">
        <v>746</v>
      </c>
      <c r="I752" t="s">
        <v>692</v>
      </c>
      <c r="J752" t="s">
        <v>706</v>
      </c>
      <c r="K752" t="s">
        <v>727</v>
      </c>
      <c r="L752" t="s">
        <v>54</v>
      </c>
      <c r="M752">
        <v>1</v>
      </c>
      <c r="O752">
        <v>1.02</v>
      </c>
      <c r="R752">
        <v>1.02</v>
      </c>
      <c r="W752" t="s">
        <v>718</v>
      </c>
      <c r="X752" t="s">
        <v>712</v>
      </c>
      <c r="Y752" t="s">
        <v>1573</v>
      </c>
    </row>
    <row r="753" spans="1:25" x14ac:dyDescent="0.3">
      <c r="A753">
        <v>690</v>
      </c>
      <c r="B753" s="118">
        <v>45903</v>
      </c>
      <c r="C753">
        <v>9</v>
      </c>
      <c r="D753" t="s">
        <v>159</v>
      </c>
      <c r="E753" t="s">
        <v>1185</v>
      </c>
      <c r="F753" t="s">
        <v>1184</v>
      </c>
      <c r="G753" t="s">
        <v>663</v>
      </c>
      <c r="H753" t="s">
        <v>739</v>
      </c>
      <c r="I753" t="s">
        <v>685</v>
      </c>
      <c r="J753" t="s">
        <v>704</v>
      </c>
      <c r="K753" t="s">
        <v>722</v>
      </c>
      <c r="L753" t="s">
        <v>396</v>
      </c>
      <c r="M753">
        <v>1</v>
      </c>
      <c r="O753">
        <v>0.65</v>
      </c>
      <c r="R753">
        <v>0.65</v>
      </c>
      <c r="W753" t="s">
        <v>717</v>
      </c>
      <c r="X753" t="s">
        <v>712</v>
      </c>
      <c r="Y753" t="s">
        <v>1574</v>
      </c>
    </row>
    <row r="754" spans="1:25" x14ac:dyDescent="0.3">
      <c r="A754">
        <v>691</v>
      </c>
      <c r="B754" s="118">
        <v>45903</v>
      </c>
      <c r="C754">
        <v>9</v>
      </c>
      <c r="D754" t="s">
        <v>159</v>
      </c>
      <c r="E754" t="s">
        <v>1185</v>
      </c>
      <c r="F754" t="s">
        <v>1184</v>
      </c>
      <c r="G754" t="s">
        <v>663</v>
      </c>
      <c r="H754" t="s">
        <v>742</v>
      </c>
      <c r="I754" t="s">
        <v>688</v>
      </c>
      <c r="J754" t="s">
        <v>707</v>
      </c>
      <c r="K754" t="s">
        <v>726</v>
      </c>
      <c r="L754" t="s">
        <v>54</v>
      </c>
      <c r="M754">
        <v>1</v>
      </c>
      <c r="O754">
        <v>0.44</v>
      </c>
      <c r="R754">
        <v>0.44</v>
      </c>
      <c r="W754" t="s">
        <v>718</v>
      </c>
      <c r="X754" t="s">
        <v>712</v>
      </c>
      <c r="Y754" t="s">
        <v>1575</v>
      </c>
    </row>
    <row r="755" spans="1:25" x14ac:dyDescent="0.3">
      <c r="A755">
        <v>692</v>
      </c>
      <c r="B755" s="118">
        <v>45903</v>
      </c>
      <c r="C755">
        <v>9</v>
      </c>
      <c r="D755" t="s">
        <v>159</v>
      </c>
      <c r="E755" t="s">
        <v>1185</v>
      </c>
      <c r="F755" t="s">
        <v>1184</v>
      </c>
      <c r="G755" t="s">
        <v>663</v>
      </c>
      <c r="H755" t="s">
        <v>735</v>
      </c>
      <c r="I755" t="s">
        <v>681</v>
      </c>
      <c r="J755" t="s">
        <v>700</v>
      </c>
      <c r="K755" t="s">
        <v>720</v>
      </c>
      <c r="L755" t="s">
        <v>54</v>
      </c>
      <c r="M755">
        <v>1</v>
      </c>
      <c r="O755">
        <v>0.98</v>
      </c>
      <c r="R755">
        <v>0.98</v>
      </c>
      <c r="W755" t="s">
        <v>715</v>
      </c>
      <c r="X755" t="s">
        <v>712</v>
      </c>
      <c r="Y755" t="s">
        <v>1576</v>
      </c>
    </row>
    <row r="756" spans="1:25" x14ac:dyDescent="0.3">
      <c r="A756">
        <v>693</v>
      </c>
      <c r="B756" s="118">
        <v>45903</v>
      </c>
      <c r="C756">
        <v>9</v>
      </c>
      <c r="D756" t="s">
        <v>159</v>
      </c>
      <c r="E756" t="s">
        <v>1185</v>
      </c>
      <c r="F756" t="s">
        <v>1184</v>
      </c>
      <c r="G756" t="s">
        <v>663</v>
      </c>
      <c r="H756" t="s">
        <v>737</v>
      </c>
      <c r="I756" t="s">
        <v>683</v>
      </c>
      <c r="J756" t="s">
        <v>702</v>
      </c>
      <c r="K756" t="s">
        <v>723</v>
      </c>
      <c r="L756" t="s">
        <v>54</v>
      </c>
      <c r="M756">
        <v>1</v>
      </c>
      <c r="O756">
        <v>0.82</v>
      </c>
      <c r="R756">
        <v>0.82</v>
      </c>
      <c r="W756" t="s">
        <v>716</v>
      </c>
      <c r="X756" t="s">
        <v>712</v>
      </c>
      <c r="Y756" t="s">
        <v>1577</v>
      </c>
    </row>
    <row r="757" spans="1:25" x14ac:dyDescent="0.3">
      <c r="A757">
        <v>694</v>
      </c>
      <c r="B757" s="118">
        <v>45903</v>
      </c>
      <c r="C757">
        <v>9</v>
      </c>
      <c r="D757" t="s">
        <v>159</v>
      </c>
      <c r="E757" t="s">
        <v>1185</v>
      </c>
      <c r="F757" t="s">
        <v>1184</v>
      </c>
      <c r="G757" t="s">
        <v>663</v>
      </c>
      <c r="H757" t="s">
        <v>730</v>
      </c>
      <c r="I757" t="s">
        <v>676</v>
      </c>
      <c r="J757" t="s">
        <v>695</v>
      </c>
      <c r="K757" t="s">
        <v>721</v>
      </c>
      <c r="L757" t="s">
        <v>54</v>
      </c>
      <c r="M757">
        <v>1</v>
      </c>
      <c r="O757">
        <v>0.75</v>
      </c>
      <c r="R757">
        <v>0.75</v>
      </c>
      <c r="W757" t="s">
        <v>713</v>
      </c>
      <c r="X757" t="s">
        <v>712</v>
      </c>
      <c r="Y757" t="s">
        <v>1578</v>
      </c>
    </row>
    <row r="758" spans="1:25" x14ac:dyDescent="0.3">
      <c r="A758">
        <v>695</v>
      </c>
      <c r="B758" s="118">
        <v>45903</v>
      </c>
      <c r="C758">
        <v>9</v>
      </c>
      <c r="D758" t="s">
        <v>159</v>
      </c>
      <c r="E758" t="s">
        <v>1185</v>
      </c>
      <c r="F758" t="s">
        <v>1184</v>
      </c>
      <c r="G758" t="s">
        <v>663</v>
      </c>
      <c r="H758" t="s">
        <v>740</v>
      </c>
      <c r="I758" t="s">
        <v>686</v>
      </c>
      <c r="J758" t="s">
        <v>705</v>
      </c>
      <c r="K758" t="s">
        <v>724</v>
      </c>
      <c r="L758" t="s">
        <v>54</v>
      </c>
      <c r="M758">
        <v>1</v>
      </c>
      <c r="O758">
        <v>1.77</v>
      </c>
      <c r="R758">
        <v>1.77</v>
      </c>
      <c r="W758" t="s">
        <v>717</v>
      </c>
      <c r="X758" t="s">
        <v>712</v>
      </c>
      <c r="Y758" t="s">
        <v>1579</v>
      </c>
    </row>
    <row r="759" spans="1:25" x14ac:dyDescent="0.3">
      <c r="A759">
        <v>696</v>
      </c>
      <c r="B759" s="118">
        <v>45903</v>
      </c>
      <c r="C759">
        <v>9</v>
      </c>
      <c r="D759" t="s">
        <v>159</v>
      </c>
      <c r="E759" t="s">
        <v>1185</v>
      </c>
      <c r="F759" t="s">
        <v>1184</v>
      </c>
      <c r="G759" t="s">
        <v>663</v>
      </c>
      <c r="H759" t="s">
        <v>743</v>
      </c>
      <c r="I759" t="s">
        <v>689</v>
      </c>
      <c r="J759" t="s">
        <v>708</v>
      </c>
      <c r="K759" t="s">
        <v>720</v>
      </c>
      <c r="L759" t="s">
        <v>54</v>
      </c>
      <c r="M759">
        <v>1</v>
      </c>
      <c r="O759">
        <v>0.44</v>
      </c>
      <c r="R759">
        <v>0.44</v>
      </c>
      <c r="W759" t="s">
        <v>718</v>
      </c>
      <c r="X759" t="s">
        <v>712</v>
      </c>
      <c r="Y759" t="s">
        <v>1580</v>
      </c>
    </row>
    <row r="760" spans="1:25" x14ac:dyDescent="0.3">
      <c r="A760">
        <v>697</v>
      </c>
      <c r="B760" s="118">
        <v>45903</v>
      </c>
      <c r="C760">
        <v>9</v>
      </c>
      <c r="D760" t="s">
        <v>159</v>
      </c>
      <c r="E760" t="s">
        <v>1185</v>
      </c>
      <c r="F760" t="s">
        <v>1184</v>
      </c>
      <c r="G760" t="s">
        <v>663</v>
      </c>
      <c r="H760" t="s">
        <v>733</v>
      </c>
      <c r="I760" t="s">
        <v>679</v>
      </c>
      <c r="J760" t="s">
        <v>698</v>
      </c>
      <c r="K760" t="s">
        <v>722</v>
      </c>
      <c r="L760" t="s">
        <v>396</v>
      </c>
      <c r="M760">
        <v>1</v>
      </c>
      <c r="O760">
        <v>0.77</v>
      </c>
      <c r="R760">
        <v>0.77</v>
      </c>
      <c r="W760" t="s">
        <v>714</v>
      </c>
      <c r="X760" t="s">
        <v>712</v>
      </c>
      <c r="Y760" t="s">
        <v>1581</v>
      </c>
    </row>
    <row r="761" spans="1:25" x14ac:dyDescent="0.3">
      <c r="A761">
        <v>698</v>
      </c>
      <c r="B761" s="118">
        <v>45903</v>
      </c>
      <c r="C761">
        <v>9</v>
      </c>
      <c r="D761" t="s">
        <v>159</v>
      </c>
      <c r="E761" t="s">
        <v>1185</v>
      </c>
      <c r="F761" t="s">
        <v>1184</v>
      </c>
      <c r="G761" t="s">
        <v>663</v>
      </c>
      <c r="H761" t="s">
        <v>744</v>
      </c>
      <c r="I761" t="s">
        <v>690</v>
      </c>
      <c r="J761" t="s">
        <v>709</v>
      </c>
      <c r="K761" t="s">
        <v>726</v>
      </c>
      <c r="L761" t="s">
        <v>54</v>
      </c>
      <c r="M761">
        <v>1</v>
      </c>
      <c r="O761">
        <v>0.44</v>
      </c>
      <c r="R761">
        <v>0.44</v>
      </c>
      <c r="W761" t="s">
        <v>718</v>
      </c>
      <c r="X761" t="s">
        <v>712</v>
      </c>
      <c r="Y761" t="s">
        <v>1582</v>
      </c>
    </row>
    <row r="762" spans="1:25" x14ac:dyDescent="0.3">
      <c r="A762">
        <v>699</v>
      </c>
      <c r="B762" s="118">
        <v>45903</v>
      </c>
      <c r="C762">
        <v>9</v>
      </c>
      <c r="D762" t="s">
        <v>159</v>
      </c>
      <c r="E762" t="s">
        <v>1185</v>
      </c>
      <c r="F762" t="s">
        <v>1184</v>
      </c>
      <c r="G762" t="s">
        <v>663</v>
      </c>
      <c r="H762" t="s">
        <v>745</v>
      </c>
      <c r="I762" t="s">
        <v>691</v>
      </c>
      <c r="J762" t="s">
        <v>710</v>
      </c>
      <c r="K762" t="s">
        <v>726</v>
      </c>
      <c r="L762" t="s">
        <v>54</v>
      </c>
      <c r="M762">
        <v>1</v>
      </c>
      <c r="O762">
        <v>0.44</v>
      </c>
      <c r="R762">
        <v>0.44</v>
      </c>
      <c r="W762" t="s">
        <v>718</v>
      </c>
      <c r="X762" t="s">
        <v>712</v>
      </c>
      <c r="Y762" t="s">
        <v>1583</v>
      </c>
    </row>
    <row r="763" spans="1:25" x14ac:dyDescent="0.3">
      <c r="A763">
        <v>700</v>
      </c>
      <c r="B763" s="118">
        <v>45903</v>
      </c>
      <c r="C763">
        <v>9</v>
      </c>
      <c r="D763" t="s">
        <v>159</v>
      </c>
      <c r="E763" t="s">
        <v>1185</v>
      </c>
      <c r="F763" t="s">
        <v>1184</v>
      </c>
      <c r="G763" t="s">
        <v>663</v>
      </c>
      <c r="H763" t="s">
        <v>747</v>
      </c>
      <c r="I763" t="s">
        <v>693</v>
      </c>
      <c r="J763" t="s">
        <v>711</v>
      </c>
      <c r="K763" t="s">
        <v>725</v>
      </c>
      <c r="L763" t="s">
        <v>54</v>
      </c>
      <c r="M763">
        <v>1</v>
      </c>
      <c r="O763">
        <v>1.02</v>
      </c>
      <c r="R763">
        <v>1.02</v>
      </c>
      <c r="W763" t="s">
        <v>719</v>
      </c>
      <c r="X763" t="s">
        <v>712</v>
      </c>
      <c r="Y763" t="s">
        <v>1584</v>
      </c>
    </row>
    <row r="764" spans="1:25" x14ac:dyDescent="0.3">
      <c r="A764">
        <v>701</v>
      </c>
      <c r="B764" s="118">
        <v>45903</v>
      </c>
      <c r="C764">
        <v>9</v>
      </c>
      <c r="D764" t="s">
        <v>159</v>
      </c>
      <c r="E764" t="s">
        <v>1186</v>
      </c>
      <c r="F764" t="s">
        <v>1187</v>
      </c>
      <c r="G764" t="s">
        <v>664</v>
      </c>
      <c r="H764" t="s">
        <v>731</v>
      </c>
      <c r="I764" t="s">
        <v>677</v>
      </c>
      <c r="J764" t="s">
        <v>696</v>
      </c>
      <c r="K764" t="s">
        <v>722</v>
      </c>
      <c r="L764" t="s">
        <v>396</v>
      </c>
      <c r="M764">
        <v>2</v>
      </c>
      <c r="O764">
        <v>0.8</v>
      </c>
      <c r="R764">
        <v>1.6</v>
      </c>
      <c r="W764" t="s">
        <v>714</v>
      </c>
      <c r="X764" t="s">
        <v>712</v>
      </c>
      <c r="Y764" t="s">
        <v>1585</v>
      </c>
    </row>
    <row r="765" spans="1:25" x14ac:dyDescent="0.3">
      <c r="A765">
        <v>702</v>
      </c>
      <c r="B765" s="118">
        <v>45903</v>
      </c>
      <c r="C765">
        <v>9</v>
      </c>
      <c r="D765" t="s">
        <v>159</v>
      </c>
      <c r="E765" t="s">
        <v>1186</v>
      </c>
      <c r="F765" t="s">
        <v>1187</v>
      </c>
      <c r="G765" t="s">
        <v>664</v>
      </c>
      <c r="H765" t="s">
        <v>738</v>
      </c>
      <c r="I765" t="s">
        <v>684</v>
      </c>
      <c r="J765" t="s">
        <v>703</v>
      </c>
      <c r="K765" t="s">
        <v>722</v>
      </c>
      <c r="L765" t="s">
        <v>396</v>
      </c>
      <c r="M765">
        <v>5</v>
      </c>
      <c r="O765">
        <v>0.55000000000000004</v>
      </c>
      <c r="R765">
        <v>2.75</v>
      </c>
      <c r="W765" t="s">
        <v>717</v>
      </c>
      <c r="X765" t="s">
        <v>712</v>
      </c>
      <c r="Y765" t="s">
        <v>1586</v>
      </c>
    </row>
    <row r="766" spans="1:25" x14ac:dyDescent="0.3">
      <c r="A766">
        <v>703</v>
      </c>
      <c r="B766" s="118">
        <v>45903</v>
      </c>
      <c r="C766">
        <v>9</v>
      </c>
      <c r="D766" t="s">
        <v>159</v>
      </c>
      <c r="E766" t="s">
        <v>1186</v>
      </c>
      <c r="F766" t="s">
        <v>1187</v>
      </c>
      <c r="G766" t="s">
        <v>664</v>
      </c>
      <c r="H766" t="s">
        <v>732</v>
      </c>
      <c r="I766" t="s">
        <v>678</v>
      </c>
      <c r="J766" t="s">
        <v>697</v>
      </c>
      <c r="K766" t="s">
        <v>722</v>
      </c>
      <c r="L766" t="s">
        <v>396</v>
      </c>
      <c r="M766">
        <v>2</v>
      </c>
      <c r="O766">
        <v>0.8</v>
      </c>
      <c r="R766">
        <v>1.6</v>
      </c>
      <c r="W766" t="s">
        <v>714</v>
      </c>
      <c r="X766" t="s">
        <v>712</v>
      </c>
      <c r="Y766" t="s">
        <v>1587</v>
      </c>
    </row>
    <row r="767" spans="1:25" x14ac:dyDescent="0.3">
      <c r="A767">
        <v>704</v>
      </c>
      <c r="B767" s="118">
        <v>45903</v>
      </c>
      <c r="C767">
        <v>9</v>
      </c>
      <c r="D767" t="s">
        <v>159</v>
      </c>
      <c r="E767" t="s">
        <v>1186</v>
      </c>
      <c r="F767" t="s">
        <v>1187</v>
      </c>
      <c r="G767" t="s">
        <v>664</v>
      </c>
      <c r="H767" t="s">
        <v>734</v>
      </c>
      <c r="I767" t="s">
        <v>680</v>
      </c>
      <c r="J767" t="s">
        <v>699</v>
      </c>
      <c r="K767" t="s">
        <v>722</v>
      </c>
      <c r="L767" t="s">
        <v>396</v>
      </c>
      <c r="M767">
        <v>2</v>
      </c>
      <c r="O767">
        <v>0.8</v>
      </c>
      <c r="R767">
        <v>1.6</v>
      </c>
      <c r="W767" t="s">
        <v>715</v>
      </c>
      <c r="X767" t="s">
        <v>712</v>
      </c>
      <c r="Y767" t="s">
        <v>1588</v>
      </c>
    </row>
    <row r="768" spans="1:25" x14ac:dyDescent="0.3">
      <c r="A768">
        <v>705</v>
      </c>
      <c r="B768" s="118">
        <v>45903</v>
      </c>
      <c r="C768">
        <v>9</v>
      </c>
      <c r="D768" t="s">
        <v>159</v>
      </c>
      <c r="E768" t="s">
        <v>1186</v>
      </c>
      <c r="F768" t="s">
        <v>1187</v>
      </c>
      <c r="G768" t="s">
        <v>664</v>
      </c>
      <c r="H768" t="s">
        <v>729</v>
      </c>
      <c r="I768" t="s">
        <v>675</v>
      </c>
      <c r="J768" t="s">
        <v>694</v>
      </c>
      <c r="K768" t="s">
        <v>720</v>
      </c>
      <c r="L768" t="s">
        <v>54</v>
      </c>
      <c r="M768">
        <v>1</v>
      </c>
      <c r="O768">
        <v>0.33</v>
      </c>
      <c r="R768">
        <v>0.33</v>
      </c>
      <c r="W768" t="s">
        <v>713</v>
      </c>
      <c r="X768" t="s">
        <v>712</v>
      </c>
      <c r="Y768" t="s">
        <v>1589</v>
      </c>
    </row>
    <row r="769" spans="1:25" x14ac:dyDescent="0.3">
      <c r="A769">
        <v>706</v>
      </c>
      <c r="B769" s="118">
        <v>45903</v>
      </c>
      <c r="C769">
        <v>9</v>
      </c>
      <c r="D769" t="s">
        <v>159</v>
      </c>
      <c r="E769" t="s">
        <v>1186</v>
      </c>
      <c r="F769" t="s">
        <v>1187</v>
      </c>
      <c r="G769" t="s">
        <v>664</v>
      </c>
      <c r="H769" t="s">
        <v>736</v>
      </c>
      <c r="I769" t="s">
        <v>682</v>
      </c>
      <c r="J769" t="s">
        <v>701</v>
      </c>
      <c r="K769" t="s">
        <v>723</v>
      </c>
      <c r="L769" t="s">
        <v>54</v>
      </c>
      <c r="M769">
        <v>1</v>
      </c>
      <c r="O769">
        <v>0.65</v>
      </c>
      <c r="R769">
        <v>0.65</v>
      </c>
      <c r="W769" t="s">
        <v>716</v>
      </c>
      <c r="X769" t="s">
        <v>712</v>
      </c>
      <c r="Y769" t="s">
        <v>1590</v>
      </c>
    </row>
    <row r="770" spans="1:25" x14ac:dyDescent="0.3">
      <c r="A770">
        <v>707</v>
      </c>
      <c r="B770" s="118">
        <v>45903</v>
      </c>
      <c r="C770">
        <v>9</v>
      </c>
      <c r="D770" t="s">
        <v>159</v>
      </c>
      <c r="E770" t="s">
        <v>1186</v>
      </c>
      <c r="F770" t="s">
        <v>1187</v>
      </c>
      <c r="G770" t="s">
        <v>664</v>
      </c>
      <c r="H770" t="s">
        <v>746</v>
      </c>
      <c r="I770" t="s">
        <v>692</v>
      </c>
      <c r="J770" t="s">
        <v>706</v>
      </c>
      <c r="K770" t="s">
        <v>727</v>
      </c>
      <c r="L770" t="s">
        <v>54</v>
      </c>
      <c r="M770">
        <v>1</v>
      </c>
      <c r="O770">
        <v>1.02</v>
      </c>
      <c r="R770">
        <v>1.02</v>
      </c>
      <c r="W770" t="s">
        <v>718</v>
      </c>
      <c r="X770" t="s">
        <v>712</v>
      </c>
      <c r="Y770" t="s">
        <v>1591</v>
      </c>
    </row>
    <row r="771" spans="1:25" x14ac:dyDescent="0.3">
      <c r="A771">
        <v>708</v>
      </c>
      <c r="B771" s="118">
        <v>45903</v>
      </c>
      <c r="C771">
        <v>9</v>
      </c>
      <c r="D771" t="s">
        <v>159</v>
      </c>
      <c r="E771" t="s">
        <v>1186</v>
      </c>
      <c r="F771" t="s">
        <v>1187</v>
      </c>
      <c r="G771" t="s">
        <v>664</v>
      </c>
      <c r="H771" t="s">
        <v>739</v>
      </c>
      <c r="I771" t="s">
        <v>685</v>
      </c>
      <c r="J771" t="s">
        <v>704</v>
      </c>
      <c r="K771" t="s">
        <v>722</v>
      </c>
      <c r="L771" t="s">
        <v>396</v>
      </c>
      <c r="M771">
        <v>1</v>
      </c>
      <c r="O771">
        <v>0.65</v>
      </c>
      <c r="R771">
        <v>0.65</v>
      </c>
      <c r="W771" t="s">
        <v>717</v>
      </c>
      <c r="X771" t="s">
        <v>712</v>
      </c>
      <c r="Y771" t="s">
        <v>1592</v>
      </c>
    </row>
    <row r="772" spans="1:25" x14ac:dyDescent="0.3">
      <c r="A772">
        <v>709</v>
      </c>
      <c r="B772" s="118">
        <v>45903</v>
      </c>
      <c r="C772">
        <v>9</v>
      </c>
      <c r="D772" t="s">
        <v>159</v>
      </c>
      <c r="E772" t="s">
        <v>1186</v>
      </c>
      <c r="F772" t="s">
        <v>1187</v>
      </c>
      <c r="G772" t="s">
        <v>664</v>
      </c>
      <c r="H772" t="s">
        <v>742</v>
      </c>
      <c r="I772" t="s">
        <v>688</v>
      </c>
      <c r="J772" t="s">
        <v>707</v>
      </c>
      <c r="K772" t="s">
        <v>726</v>
      </c>
      <c r="L772" t="s">
        <v>54</v>
      </c>
      <c r="M772">
        <v>1</v>
      </c>
      <c r="O772">
        <v>0.44</v>
      </c>
      <c r="R772">
        <v>0.44</v>
      </c>
      <c r="W772" t="s">
        <v>718</v>
      </c>
      <c r="X772" t="s">
        <v>712</v>
      </c>
      <c r="Y772" t="s">
        <v>1593</v>
      </c>
    </row>
    <row r="773" spans="1:25" x14ac:dyDescent="0.3">
      <c r="A773">
        <v>710</v>
      </c>
      <c r="B773" s="118">
        <v>45903</v>
      </c>
      <c r="C773">
        <v>9</v>
      </c>
      <c r="D773" t="s">
        <v>159</v>
      </c>
      <c r="E773" t="s">
        <v>1186</v>
      </c>
      <c r="F773" t="s">
        <v>1187</v>
      </c>
      <c r="G773" t="s">
        <v>664</v>
      </c>
      <c r="H773" t="s">
        <v>735</v>
      </c>
      <c r="I773" t="s">
        <v>681</v>
      </c>
      <c r="J773" t="s">
        <v>700</v>
      </c>
      <c r="K773" t="s">
        <v>720</v>
      </c>
      <c r="L773" t="s">
        <v>54</v>
      </c>
      <c r="M773">
        <v>1</v>
      </c>
      <c r="O773">
        <v>0.98</v>
      </c>
      <c r="R773">
        <v>0.98</v>
      </c>
      <c r="W773" t="s">
        <v>715</v>
      </c>
      <c r="X773" t="s">
        <v>712</v>
      </c>
      <c r="Y773" t="s">
        <v>1594</v>
      </c>
    </row>
    <row r="774" spans="1:25" x14ac:dyDescent="0.3">
      <c r="A774">
        <v>711</v>
      </c>
      <c r="B774" s="118">
        <v>45903</v>
      </c>
      <c r="C774">
        <v>9</v>
      </c>
      <c r="D774" t="s">
        <v>159</v>
      </c>
      <c r="E774" t="s">
        <v>1186</v>
      </c>
      <c r="F774" t="s">
        <v>1187</v>
      </c>
      <c r="G774" t="s">
        <v>664</v>
      </c>
      <c r="H774" t="s">
        <v>737</v>
      </c>
      <c r="I774" t="s">
        <v>683</v>
      </c>
      <c r="J774" t="s">
        <v>702</v>
      </c>
      <c r="K774" t="s">
        <v>723</v>
      </c>
      <c r="L774" t="s">
        <v>54</v>
      </c>
      <c r="M774">
        <v>1</v>
      </c>
      <c r="O774">
        <v>0.82</v>
      </c>
      <c r="R774">
        <v>0.82</v>
      </c>
      <c r="W774" t="s">
        <v>716</v>
      </c>
      <c r="X774" t="s">
        <v>712</v>
      </c>
      <c r="Y774" t="s">
        <v>1595</v>
      </c>
    </row>
    <row r="775" spans="1:25" x14ac:dyDescent="0.3">
      <c r="A775">
        <v>712</v>
      </c>
      <c r="B775" s="118">
        <v>45903</v>
      </c>
      <c r="C775">
        <v>9</v>
      </c>
      <c r="D775" t="s">
        <v>159</v>
      </c>
      <c r="E775" t="s">
        <v>1186</v>
      </c>
      <c r="F775" t="s">
        <v>1187</v>
      </c>
      <c r="G775" t="s">
        <v>664</v>
      </c>
      <c r="H775" t="s">
        <v>730</v>
      </c>
      <c r="I775" t="s">
        <v>676</v>
      </c>
      <c r="J775" t="s">
        <v>695</v>
      </c>
      <c r="K775" t="s">
        <v>721</v>
      </c>
      <c r="L775" t="s">
        <v>54</v>
      </c>
      <c r="M775">
        <v>1</v>
      </c>
      <c r="O775">
        <v>0.75</v>
      </c>
      <c r="R775">
        <v>0.75</v>
      </c>
      <c r="W775" t="s">
        <v>713</v>
      </c>
      <c r="X775" t="s">
        <v>712</v>
      </c>
      <c r="Y775" t="s">
        <v>1596</v>
      </c>
    </row>
    <row r="776" spans="1:25" x14ac:dyDescent="0.3">
      <c r="A776">
        <v>713</v>
      </c>
      <c r="B776" s="118">
        <v>45903</v>
      </c>
      <c r="C776">
        <v>9</v>
      </c>
      <c r="D776" t="s">
        <v>159</v>
      </c>
      <c r="E776" t="s">
        <v>1186</v>
      </c>
      <c r="F776" t="s">
        <v>1187</v>
      </c>
      <c r="G776" t="s">
        <v>664</v>
      </c>
      <c r="H776" t="s">
        <v>740</v>
      </c>
      <c r="I776" t="s">
        <v>686</v>
      </c>
      <c r="J776" t="s">
        <v>705</v>
      </c>
      <c r="K776" t="s">
        <v>724</v>
      </c>
      <c r="L776" t="s">
        <v>54</v>
      </c>
      <c r="M776">
        <v>1</v>
      </c>
      <c r="O776">
        <v>1.77</v>
      </c>
      <c r="R776">
        <v>1.77</v>
      </c>
      <c r="W776" t="s">
        <v>717</v>
      </c>
      <c r="X776" t="s">
        <v>712</v>
      </c>
      <c r="Y776" t="s">
        <v>1597</v>
      </c>
    </row>
    <row r="777" spans="1:25" x14ac:dyDescent="0.3">
      <c r="A777">
        <v>714</v>
      </c>
      <c r="B777" s="118">
        <v>45903</v>
      </c>
      <c r="C777">
        <v>9</v>
      </c>
      <c r="D777" t="s">
        <v>159</v>
      </c>
      <c r="E777" t="s">
        <v>1186</v>
      </c>
      <c r="F777" t="s">
        <v>1187</v>
      </c>
      <c r="G777" t="s">
        <v>664</v>
      </c>
      <c r="H777" t="s">
        <v>743</v>
      </c>
      <c r="I777" t="s">
        <v>689</v>
      </c>
      <c r="J777" t="s">
        <v>708</v>
      </c>
      <c r="K777" t="s">
        <v>720</v>
      </c>
      <c r="L777" t="s">
        <v>54</v>
      </c>
      <c r="M777">
        <v>1</v>
      </c>
      <c r="O777">
        <v>0.44</v>
      </c>
      <c r="R777">
        <v>0.44</v>
      </c>
      <c r="W777" t="s">
        <v>718</v>
      </c>
      <c r="X777" t="s">
        <v>712</v>
      </c>
      <c r="Y777" t="s">
        <v>1598</v>
      </c>
    </row>
    <row r="778" spans="1:25" x14ac:dyDescent="0.3">
      <c r="A778">
        <v>715</v>
      </c>
      <c r="B778" s="118">
        <v>45903</v>
      </c>
      <c r="C778">
        <v>9</v>
      </c>
      <c r="D778" t="s">
        <v>159</v>
      </c>
      <c r="E778" t="s">
        <v>1186</v>
      </c>
      <c r="F778" t="s">
        <v>1187</v>
      </c>
      <c r="G778" t="s">
        <v>664</v>
      </c>
      <c r="H778" t="s">
        <v>733</v>
      </c>
      <c r="I778" t="s">
        <v>679</v>
      </c>
      <c r="J778" t="s">
        <v>698</v>
      </c>
      <c r="K778" t="s">
        <v>722</v>
      </c>
      <c r="L778" t="s">
        <v>396</v>
      </c>
      <c r="M778">
        <v>1</v>
      </c>
      <c r="O778">
        <v>0.77</v>
      </c>
      <c r="R778">
        <v>0.77</v>
      </c>
      <c r="W778" t="s">
        <v>714</v>
      </c>
      <c r="X778" t="s">
        <v>712</v>
      </c>
      <c r="Y778" t="s">
        <v>1599</v>
      </c>
    </row>
    <row r="779" spans="1:25" x14ac:dyDescent="0.3">
      <c r="A779">
        <v>716</v>
      </c>
      <c r="B779" s="118">
        <v>45903</v>
      </c>
      <c r="C779">
        <v>9</v>
      </c>
      <c r="D779" t="s">
        <v>159</v>
      </c>
      <c r="E779" t="s">
        <v>1186</v>
      </c>
      <c r="F779" t="s">
        <v>1187</v>
      </c>
      <c r="G779" t="s">
        <v>664</v>
      </c>
      <c r="H779" t="s">
        <v>744</v>
      </c>
      <c r="I779" t="s">
        <v>690</v>
      </c>
      <c r="J779" t="s">
        <v>709</v>
      </c>
      <c r="K779" t="s">
        <v>726</v>
      </c>
      <c r="L779" t="s">
        <v>54</v>
      </c>
      <c r="M779">
        <v>1</v>
      </c>
      <c r="O779">
        <v>0.44</v>
      </c>
      <c r="R779">
        <v>0.44</v>
      </c>
      <c r="W779" t="s">
        <v>718</v>
      </c>
      <c r="X779" t="s">
        <v>712</v>
      </c>
      <c r="Y779" t="s">
        <v>1600</v>
      </c>
    </row>
    <row r="780" spans="1:25" x14ac:dyDescent="0.3">
      <c r="A780">
        <v>717</v>
      </c>
      <c r="B780" s="118">
        <v>45903</v>
      </c>
      <c r="C780">
        <v>9</v>
      </c>
      <c r="D780" t="s">
        <v>159</v>
      </c>
      <c r="E780" t="s">
        <v>1186</v>
      </c>
      <c r="F780" t="s">
        <v>1187</v>
      </c>
      <c r="G780" t="s">
        <v>664</v>
      </c>
      <c r="H780" t="s">
        <v>745</v>
      </c>
      <c r="I780" t="s">
        <v>691</v>
      </c>
      <c r="J780" t="s">
        <v>710</v>
      </c>
      <c r="K780" t="s">
        <v>726</v>
      </c>
      <c r="L780" t="s">
        <v>54</v>
      </c>
      <c r="M780">
        <v>1</v>
      </c>
      <c r="O780">
        <v>0.44</v>
      </c>
      <c r="R780">
        <v>0.44</v>
      </c>
      <c r="W780" t="s">
        <v>718</v>
      </c>
      <c r="X780" t="s">
        <v>712</v>
      </c>
      <c r="Y780" t="s">
        <v>1601</v>
      </c>
    </row>
    <row r="781" spans="1:25" x14ac:dyDescent="0.3">
      <c r="A781">
        <v>718</v>
      </c>
      <c r="B781" s="118">
        <v>45903</v>
      </c>
      <c r="C781">
        <v>9</v>
      </c>
      <c r="D781" t="s">
        <v>159</v>
      </c>
      <c r="E781" t="s">
        <v>1186</v>
      </c>
      <c r="F781" t="s">
        <v>1187</v>
      </c>
      <c r="G781" t="s">
        <v>664</v>
      </c>
      <c r="H781" t="s">
        <v>747</v>
      </c>
      <c r="I781" t="s">
        <v>693</v>
      </c>
      <c r="J781" t="s">
        <v>711</v>
      </c>
      <c r="K781" t="s">
        <v>725</v>
      </c>
      <c r="L781" t="s">
        <v>54</v>
      </c>
      <c r="M781">
        <v>1</v>
      </c>
      <c r="O781">
        <v>1.02</v>
      </c>
      <c r="R781">
        <v>1.02</v>
      </c>
      <c r="W781" t="s">
        <v>719</v>
      </c>
      <c r="X781" t="s">
        <v>712</v>
      </c>
      <c r="Y781" t="s">
        <v>1602</v>
      </c>
    </row>
    <row r="782" spans="1:25" x14ac:dyDescent="0.3">
      <c r="A782">
        <v>719</v>
      </c>
      <c r="B782" s="118">
        <v>45904</v>
      </c>
      <c r="C782">
        <v>9</v>
      </c>
      <c r="D782" t="s">
        <v>159</v>
      </c>
      <c r="E782" t="s">
        <v>1603</v>
      </c>
      <c r="F782" t="s">
        <v>1604</v>
      </c>
      <c r="G782" t="s">
        <v>398</v>
      </c>
      <c r="H782" t="s">
        <v>610</v>
      </c>
      <c r="I782" t="s">
        <v>602</v>
      </c>
      <c r="J782" t="s">
        <v>606</v>
      </c>
      <c r="K782" t="s">
        <v>614</v>
      </c>
      <c r="L782" t="s">
        <v>58</v>
      </c>
      <c r="M782">
        <v>2</v>
      </c>
      <c r="O782">
        <v>1.5</v>
      </c>
      <c r="R782">
        <v>3</v>
      </c>
      <c r="W782" t="s">
        <v>74</v>
      </c>
      <c r="X782" t="s">
        <v>389</v>
      </c>
      <c r="Y782" t="s">
        <v>1644</v>
      </c>
    </row>
    <row r="783" spans="1:25" x14ac:dyDescent="0.3">
      <c r="A783">
        <v>720</v>
      </c>
      <c r="B783" s="118">
        <v>45904</v>
      </c>
      <c r="C783">
        <v>9</v>
      </c>
      <c r="D783" t="s">
        <v>159</v>
      </c>
      <c r="E783" t="s">
        <v>1603</v>
      </c>
      <c r="F783" t="s">
        <v>1604</v>
      </c>
      <c r="G783" t="s">
        <v>398</v>
      </c>
      <c r="H783" t="s">
        <v>611</v>
      </c>
      <c r="I783" t="s">
        <v>603</v>
      </c>
      <c r="J783" t="s">
        <v>607</v>
      </c>
      <c r="K783" t="s">
        <v>614</v>
      </c>
      <c r="L783" t="s">
        <v>58</v>
      </c>
      <c r="M783">
        <v>2</v>
      </c>
      <c r="O783">
        <v>1.5</v>
      </c>
      <c r="R783">
        <v>3</v>
      </c>
      <c r="W783" t="s">
        <v>74</v>
      </c>
      <c r="X783" t="s">
        <v>389</v>
      </c>
      <c r="Y783" t="s">
        <v>1645</v>
      </c>
    </row>
    <row r="784" spans="1:25" x14ac:dyDescent="0.3">
      <c r="A784">
        <v>721</v>
      </c>
      <c r="B784" s="118">
        <v>45904</v>
      </c>
      <c r="C784">
        <v>9</v>
      </c>
      <c r="D784" t="s">
        <v>159</v>
      </c>
      <c r="E784" t="s">
        <v>1603</v>
      </c>
      <c r="F784" t="s">
        <v>1604</v>
      </c>
      <c r="G784" t="s">
        <v>398</v>
      </c>
      <c r="H784" t="s">
        <v>612</v>
      </c>
      <c r="I784" t="s">
        <v>604</v>
      </c>
      <c r="J784" t="s">
        <v>608</v>
      </c>
      <c r="K784" t="s">
        <v>614</v>
      </c>
      <c r="L784" t="s">
        <v>58</v>
      </c>
      <c r="M784">
        <v>2</v>
      </c>
      <c r="O784">
        <v>1.5</v>
      </c>
      <c r="R784">
        <v>3</v>
      </c>
      <c r="W784" t="s">
        <v>74</v>
      </c>
      <c r="X784" t="s">
        <v>389</v>
      </c>
      <c r="Y784" t="s">
        <v>1646</v>
      </c>
    </row>
    <row r="785" spans="1:25" x14ac:dyDescent="0.3">
      <c r="A785">
        <v>722</v>
      </c>
      <c r="B785" s="118">
        <v>45904</v>
      </c>
      <c r="C785">
        <v>9</v>
      </c>
      <c r="D785" t="s">
        <v>159</v>
      </c>
      <c r="E785" t="s">
        <v>1603</v>
      </c>
      <c r="F785" t="s">
        <v>1604</v>
      </c>
      <c r="G785" t="s">
        <v>398</v>
      </c>
      <c r="H785" t="s">
        <v>613</v>
      </c>
      <c r="I785" t="s">
        <v>605</v>
      </c>
      <c r="J785" t="s">
        <v>609</v>
      </c>
      <c r="K785" t="s">
        <v>614</v>
      </c>
      <c r="L785" t="s">
        <v>58</v>
      </c>
      <c r="M785">
        <v>2</v>
      </c>
      <c r="O785">
        <v>1.5</v>
      </c>
      <c r="R785">
        <v>3</v>
      </c>
      <c r="W785" t="s">
        <v>74</v>
      </c>
      <c r="X785" t="s">
        <v>389</v>
      </c>
      <c r="Y785" t="s">
        <v>1647</v>
      </c>
    </row>
    <row r="786" spans="1:25" x14ac:dyDescent="0.3">
      <c r="A786">
        <v>723</v>
      </c>
      <c r="B786" s="118">
        <v>45904</v>
      </c>
      <c r="C786">
        <v>9</v>
      </c>
      <c r="D786" t="s">
        <v>159</v>
      </c>
      <c r="E786" t="s">
        <v>1603</v>
      </c>
      <c r="F786" t="s">
        <v>1604</v>
      </c>
      <c r="G786" t="s">
        <v>398</v>
      </c>
      <c r="H786" t="s">
        <v>586</v>
      </c>
      <c r="I786" t="s">
        <v>583</v>
      </c>
      <c r="J786" t="s">
        <v>589</v>
      </c>
      <c r="K786" t="s">
        <v>234</v>
      </c>
      <c r="L786" t="s">
        <v>58</v>
      </c>
      <c r="M786">
        <v>2</v>
      </c>
      <c r="O786">
        <v>2.2000000000000002</v>
      </c>
      <c r="R786">
        <v>4.4000000000000004</v>
      </c>
      <c r="W786" t="s">
        <v>74</v>
      </c>
      <c r="X786" t="s">
        <v>643</v>
      </c>
      <c r="Y786" t="s">
        <v>1648</v>
      </c>
    </row>
    <row r="787" spans="1:25" x14ac:dyDescent="0.3">
      <c r="A787">
        <v>724</v>
      </c>
      <c r="B787" s="118">
        <v>45904</v>
      </c>
      <c r="C787">
        <v>9</v>
      </c>
      <c r="D787" t="s">
        <v>159</v>
      </c>
      <c r="E787" t="s">
        <v>1603</v>
      </c>
      <c r="F787" t="s">
        <v>1604</v>
      </c>
      <c r="G787" t="s">
        <v>398</v>
      </c>
      <c r="H787" t="s">
        <v>588</v>
      </c>
      <c r="I787" t="s">
        <v>585</v>
      </c>
      <c r="J787" t="s">
        <v>591</v>
      </c>
      <c r="K787" t="s">
        <v>234</v>
      </c>
      <c r="L787" t="s">
        <v>58</v>
      </c>
      <c r="M787">
        <v>2</v>
      </c>
      <c r="O787">
        <v>2.6</v>
      </c>
      <c r="R787">
        <v>5.2</v>
      </c>
      <c r="W787" t="s">
        <v>74</v>
      </c>
      <c r="X787" t="s">
        <v>643</v>
      </c>
      <c r="Y787" t="s">
        <v>1649</v>
      </c>
    </row>
    <row r="788" spans="1:25" x14ac:dyDescent="0.3">
      <c r="A788">
        <v>725</v>
      </c>
      <c r="B788" s="118">
        <v>45904</v>
      </c>
      <c r="C788">
        <v>9</v>
      </c>
      <c r="D788" t="s">
        <v>159</v>
      </c>
      <c r="E788" t="s">
        <v>1603</v>
      </c>
      <c r="F788" t="s">
        <v>1604</v>
      </c>
      <c r="G788" t="s">
        <v>398</v>
      </c>
      <c r="H788" t="s">
        <v>587</v>
      </c>
      <c r="I788" t="s">
        <v>584</v>
      </c>
      <c r="J788" t="s">
        <v>590</v>
      </c>
      <c r="K788" t="s">
        <v>234</v>
      </c>
      <c r="L788" t="s">
        <v>58</v>
      </c>
      <c r="M788">
        <v>2</v>
      </c>
      <c r="O788">
        <v>2.38</v>
      </c>
      <c r="R788">
        <v>4.76</v>
      </c>
      <c r="W788" t="s">
        <v>74</v>
      </c>
      <c r="X788" t="s">
        <v>643</v>
      </c>
      <c r="Y788" t="s">
        <v>1650</v>
      </c>
    </row>
    <row r="789" spans="1:25" x14ac:dyDescent="0.3">
      <c r="A789">
        <v>726</v>
      </c>
      <c r="B789" s="118">
        <v>45904</v>
      </c>
      <c r="C789">
        <v>9</v>
      </c>
      <c r="D789" t="s">
        <v>159</v>
      </c>
      <c r="E789" t="s">
        <v>1603</v>
      </c>
      <c r="F789" t="s">
        <v>1604</v>
      </c>
      <c r="G789" t="s">
        <v>398</v>
      </c>
      <c r="H789" t="s">
        <v>631</v>
      </c>
      <c r="I789" t="s">
        <v>615</v>
      </c>
      <c r="J789" t="s">
        <v>619</v>
      </c>
      <c r="K789" t="s">
        <v>638</v>
      </c>
      <c r="L789" t="s">
        <v>637</v>
      </c>
      <c r="M789">
        <v>2</v>
      </c>
      <c r="O789">
        <v>1.21</v>
      </c>
      <c r="R789">
        <v>2.42</v>
      </c>
      <c r="W789" t="s">
        <v>74</v>
      </c>
      <c r="X789" t="s">
        <v>636</v>
      </c>
      <c r="Y789" t="s">
        <v>1651</v>
      </c>
    </row>
    <row r="790" spans="1:25" x14ac:dyDescent="0.3">
      <c r="A790">
        <v>727</v>
      </c>
      <c r="B790" s="118">
        <v>45904</v>
      </c>
      <c r="C790">
        <v>9</v>
      </c>
      <c r="D790" t="s">
        <v>159</v>
      </c>
      <c r="E790" t="s">
        <v>1603</v>
      </c>
      <c r="F790" t="s">
        <v>1604</v>
      </c>
      <c r="G790" t="s">
        <v>398</v>
      </c>
      <c r="H790" t="s">
        <v>632</v>
      </c>
      <c r="I790" t="s">
        <v>616</v>
      </c>
      <c r="J790" t="s">
        <v>622</v>
      </c>
      <c r="K790" t="s">
        <v>639</v>
      </c>
      <c r="L790" t="s">
        <v>637</v>
      </c>
      <c r="M790">
        <v>2</v>
      </c>
      <c r="O790">
        <v>1.21</v>
      </c>
      <c r="R790">
        <v>2.42</v>
      </c>
      <c r="W790" t="s">
        <v>74</v>
      </c>
      <c r="X790" t="s">
        <v>636</v>
      </c>
      <c r="Y790" t="s">
        <v>1652</v>
      </c>
    </row>
    <row r="791" spans="1:25" x14ac:dyDescent="0.3">
      <c r="A791">
        <v>728</v>
      </c>
      <c r="B791" s="118">
        <v>45904</v>
      </c>
      <c r="C791">
        <v>9</v>
      </c>
      <c r="D791" t="s">
        <v>159</v>
      </c>
      <c r="E791" t="s">
        <v>1605</v>
      </c>
      <c r="F791" t="s">
        <v>1606</v>
      </c>
      <c r="G791" t="s">
        <v>398</v>
      </c>
      <c r="H791" t="s">
        <v>426</v>
      </c>
      <c r="I791" t="s">
        <v>211</v>
      </c>
      <c r="J791" t="s">
        <v>226</v>
      </c>
      <c r="K791" t="s">
        <v>234</v>
      </c>
      <c r="L791" t="s">
        <v>58</v>
      </c>
      <c r="M791">
        <v>2</v>
      </c>
      <c r="O791">
        <v>1.6679999999999999</v>
      </c>
      <c r="R791">
        <v>3.3359999999999999</v>
      </c>
      <c r="W791" t="s">
        <v>74</v>
      </c>
      <c r="X791" t="s">
        <v>386</v>
      </c>
      <c r="Y791" t="s">
        <v>1653</v>
      </c>
    </row>
    <row r="792" spans="1:25" x14ac:dyDescent="0.3">
      <c r="A792">
        <v>729</v>
      </c>
      <c r="B792" s="118">
        <v>45904</v>
      </c>
      <c r="C792">
        <v>9</v>
      </c>
      <c r="D792" t="s">
        <v>159</v>
      </c>
      <c r="E792" t="s">
        <v>1605</v>
      </c>
      <c r="F792" t="s">
        <v>1606</v>
      </c>
      <c r="G792" t="s">
        <v>398</v>
      </c>
      <c r="H792" t="s">
        <v>427</v>
      </c>
      <c r="I792" t="s">
        <v>212</v>
      </c>
      <c r="J792" t="s">
        <v>227</v>
      </c>
      <c r="K792" t="s">
        <v>234</v>
      </c>
      <c r="L792" t="s">
        <v>58</v>
      </c>
      <c r="M792">
        <v>2</v>
      </c>
      <c r="O792">
        <v>1.2023999999999999</v>
      </c>
      <c r="R792">
        <v>2.4047999999999998</v>
      </c>
      <c r="W792" t="s">
        <v>74</v>
      </c>
      <c r="X792" t="s">
        <v>386</v>
      </c>
      <c r="Y792" t="s">
        <v>1654</v>
      </c>
    </row>
    <row r="793" spans="1:25" x14ac:dyDescent="0.3">
      <c r="A793">
        <v>730</v>
      </c>
      <c r="B793" s="118">
        <v>45904</v>
      </c>
      <c r="C793">
        <v>9</v>
      </c>
      <c r="D793" t="s">
        <v>159</v>
      </c>
      <c r="E793" t="s">
        <v>1605</v>
      </c>
      <c r="F793" t="s">
        <v>1606</v>
      </c>
      <c r="G793" t="s">
        <v>398</v>
      </c>
      <c r="H793" t="s">
        <v>433</v>
      </c>
      <c r="I793" t="s">
        <v>218</v>
      </c>
      <c r="J793" t="s">
        <v>232</v>
      </c>
      <c r="K793" t="s">
        <v>234</v>
      </c>
      <c r="L793" t="s">
        <v>58</v>
      </c>
      <c r="M793">
        <v>2</v>
      </c>
      <c r="O793">
        <v>1.4783999999999999</v>
      </c>
      <c r="R793">
        <v>2.9567999999999999</v>
      </c>
      <c r="W793" t="s">
        <v>74</v>
      </c>
      <c r="X793" t="s">
        <v>386</v>
      </c>
      <c r="Y793" t="s">
        <v>1655</v>
      </c>
    </row>
    <row r="794" spans="1:25" x14ac:dyDescent="0.3">
      <c r="A794">
        <v>731</v>
      </c>
      <c r="B794" s="118">
        <v>45904</v>
      </c>
      <c r="C794">
        <v>9</v>
      </c>
      <c r="D794" t="s">
        <v>159</v>
      </c>
      <c r="E794" t="s">
        <v>1605</v>
      </c>
      <c r="F794" t="s">
        <v>1606</v>
      </c>
      <c r="G794" t="s">
        <v>398</v>
      </c>
      <c r="H794" t="s">
        <v>429</v>
      </c>
      <c r="I794" t="s">
        <v>214</v>
      </c>
      <c r="J794" t="s">
        <v>228</v>
      </c>
      <c r="K794" t="s">
        <v>234</v>
      </c>
      <c r="L794" t="s">
        <v>58</v>
      </c>
      <c r="M794">
        <v>2</v>
      </c>
      <c r="O794">
        <v>1.2984</v>
      </c>
      <c r="R794">
        <v>2.5968</v>
      </c>
      <c r="W794" t="s">
        <v>74</v>
      </c>
      <c r="X794" t="s">
        <v>386</v>
      </c>
      <c r="Y794" t="s">
        <v>1656</v>
      </c>
    </row>
    <row r="795" spans="1:25" x14ac:dyDescent="0.3">
      <c r="A795">
        <v>732</v>
      </c>
      <c r="B795" s="118">
        <v>45904</v>
      </c>
      <c r="C795">
        <v>9</v>
      </c>
      <c r="D795" t="s">
        <v>159</v>
      </c>
      <c r="E795" t="s">
        <v>1605</v>
      </c>
      <c r="F795" t="s">
        <v>1606</v>
      </c>
      <c r="G795" t="s">
        <v>398</v>
      </c>
      <c r="H795" t="s">
        <v>430</v>
      </c>
      <c r="I795" t="s">
        <v>215</v>
      </c>
      <c r="J795" t="s">
        <v>229</v>
      </c>
      <c r="K795" t="s">
        <v>234</v>
      </c>
      <c r="L795" t="s">
        <v>58</v>
      </c>
      <c r="M795">
        <v>2</v>
      </c>
      <c r="O795">
        <v>1.0104</v>
      </c>
      <c r="R795">
        <v>2.0207999999999999</v>
      </c>
      <c r="W795" t="s">
        <v>74</v>
      </c>
      <c r="X795" t="s">
        <v>386</v>
      </c>
      <c r="Y795" t="s">
        <v>1657</v>
      </c>
    </row>
    <row r="796" spans="1:25" x14ac:dyDescent="0.3">
      <c r="A796">
        <v>733</v>
      </c>
      <c r="B796" s="118">
        <v>45904</v>
      </c>
      <c r="C796">
        <v>9</v>
      </c>
      <c r="D796" t="s">
        <v>159</v>
      </c>
      <c r="E796" t="s">
        <v>1605</v>
      </c>
      <c r="F796" t="s">
        <v>1606</v>
      </c>
      <c r="G796" t="s">
        <v>398</v>
      </c>
      <c r="H796" t="s">
        <v>435</v>
      </c>
      <c r="I796" t="s">
        <v>219</v>
      </c>
      <c r="J796" t="s">
        <v>233</v>
      </c>
      <c r="K796" t="s">
        <v>234</v>
      </c>
      <c r="L796" t="s">
        <v>58</v>
      </c>
      <c r="M796">
        <v>2</v>
      </c>
      <c r="O796">
        <v>1.0920000000000001</v>
      </c>
      <c r="R796">
        <v>2.1840000000000002</v>
      </c>
      <c r="W796" t="s">
        <v>74</v>
      </c>
      <c r="X796" t="s">
        <v>386</v>
      </c>
      <c r="Y796" t="s">
        <v>1658</v>
      </c>
    </row>
    <row r="797" spans="1:25" x14ac:dyDescent="0.3">
      <c r="A797">
        <v>734</v>
      </c>
      <c r="B797" s="118">
        <v>45904</v>
      </c>
      <c r="C797">
        <v>9</v>
      </c>
      <c r="D797" t="s">
        <v>159</v>
      </c>
      <c r="E797" t="s">
        <v>1605</v>
      </c>
      <c r="F797" t="s">
        <v>1606</v>
      </c>
      <c r="G797" t="s">
        <v>398</v>
      </c>
      <c r="H797" t="s">
        <v>436</v>
      </c>
      <c r="I797" t="s">
        <v>220</v>
      </c>
      <c r="J797" t="s">
        <v>224</v>
      </c>
      <c r="K797" t="s">
        <v>234</v>
      </c>
      <c r="L797" t="s">
        <v>58</v>
      </c>
      <c r="M797">
        <v>1</v>
      </c>
      <c r="O797">
        <v>1.3824000000000001</v>
      </c>
      <c r="R797">
        <v>1.3824000000000001</v>
      </c>
      <c r="W797" t="s">
        <v>74</v>
      </c>
      <c r="X797" t="s">
        <v>386</v>
      </c>
      <c r="Y797" t="s">
        <v>1659</v>
      </c>
    </row>
    <row r="798" spans="1:25" x14ac:dyDescent="0.3">
      <c r="A798">
        <v>735</v>
      </c>
      <c r="B798" s="118">
        <v>45904</v>
      </c>
      <c r="C798">
        <v>9</v>
      </c>
      <c r="D798" t="s">
        <v>159</v>
      </c>
      <c r="E798" t="s">
        <v>1605</v>
      </c>
      <c r="F798" t="s">
        <v>1606</v>
      </c>
      <c r="G798" t="s">
        <v>398</v>
      </c>
      <c r="H798" t="s">
        <v>437</v>
      </c>
      <c r="I798" t="s">
        <v>221</v>
      </c>
      <c r="J798" t="s">
        <v>225</v>
      </c>
      <c r="K798" t="s">
        <v>234</v>
      </c>
      <c r="L798" t="s">
        <v>58</v>
      </c>
      <c r="M798">
        <v>2</v>
      </c>
      <c r="O798">
        <v>1.9079999999999999</v>
      </c>
      <c r="R798">
        <v>3.8159999999999998</v>
      </c>
      <c r="W798" t="s">
        <v>74</v>
      </c>
      <c r="X798" t="s">
        <v>386</v>
      </c>
      <c r="Y798" t="s">
        <v>1660</v>
      </c>
    </row>
    <row r="799" spans="1:25" x14ac:dyDescent="0.3">
      <c r="A799">
        <v>736</v>
      </c>
      <c r="B799" s="118">
        <v>45904</v>
      </c>
      <c r="C799">
        <v>9</v>
      </c>
      <c r="D799" t="s">
        <v>159</v>
      </c>
      <c r="E799" t="s">
        <v>1605</v>
      </c>
      <c r="F799" t="s">
        <v>1606</v>
      </c>
      <c r="G799" t="s">
        <v>398</v>
      </c>
      <c r="H799" t="s">
        <v>439</v>
      </c>
      <c r="I799" t="s">
        <v>223</v>
      </c>
      <c r="J799" t="s">
        <v>345</v>
      </c>
      <c r="K799" t="s">
        <v>234</v>
      </c>
      <c r="L799" t="s">
        <v>58</v>
      </c>
      <c r="M799">
        <v>1</v>
      </c>
      <c r="O799">
        <v>1.68</v>
      </c>
      <c r="R799">
        <v>1.68</v>
      </c>
      <c r="W799" t="s">
        <v>74</v>
      </c>
      <c r="X799" t="s">
        <v>386</v>
      </c>
      <c r="Y799" t="s">
        <v>1661</v>
      </c>
    </row>
    <row r="800" spans="1:25" x14ac:dyDescent="0.3">
      <c r="A800">
        <v>737</v>
      </c>
      <c r="B800" s="118">
        <v>45904</v>
      </c>
      <c r="C800">
        <v>9</v>
      </c>
      <c r="D800" t="s">
        <v>159</v>
      </c>
      <c r="E800" t="s">
        <v>1605</v>
      </c>
      <c r="F800" t="s">
        <v>1606</v>
      </c>
      <c r="G800" t="s">
        <v>398</v>
      </c>
      <c r="H800" t="s">
        <v>640</v>
      </c>
      <c r="I800" t="s">
        <v>633</v>
      </c>
      <c r="J800" t="s">
        <v>642</v>
      </c>
      <c r="K800" t="s">
        <v>234</v>
      </c>
      <c r="L800" t="s">
        <v>58</v>
      </c>
      <c r="M800">
        <v>1</v>
      </c>
      <c r="O800">
        <v>1.6</v>
      </c>
      <c r="R800">
        <v>1.6</v>
      </c>
      <c r="W800" t="s">
        <v>74</v>
      </c>
      <c r="X800" t="s">
        <v>386</v>
      </c>
      <c r="Y800" t="s">
        <v>1662</v>
      </c>
    </row>
    <row r="801" spans="1:25" x14ac:dyDescent="0.3">
      <c r="A801">
        <v>738</v>
      </c>
      <c r="B801" s="118">
        <v>45904</v>
      </c>
      <c r="C801">
        <v>9</v>
      </c>
      <c r="D801" t="s">
        <v>159</v>
      </c>
      <c r="E801" t="s">
        <v>1605</v>
      </c>
      <c r="F801" t="s">
        <v>1606</v>
      </c>
      <c r="G801" t="s">
        <v>398</v>
      </c>
      <c r="H801" t="s">
        <v>641</v>
      </c>
      <c r="I801" t="s">
        <v>634</v>
      </c>
      <c r="J801" t="s">
        <v>635</v>
      </c>
      <c r="K801" t="s">
        <v>234</v>
      </c>
      <c r="L801" t="s">
        <v>58</v>
      </c>
      <c r="M801">
        <v>1</v>
      </c>
      <c r="O801">
        <v>1.6</v>
      </c>
      <c r="R801">
        <v>1.6</v>
      </c>
      <c r="W801" t="s">
        <v>74</v>
      </c>
      <c r="X801" t="s">
        <v>386</v>
      </c>
      <c r="Y801" t="s">
        <v>1663</v>
      </c>
    </row>
    <row r="802" spans="1:25" x14ac:dyDescent="0.3">
      <c r="A802">
        <v>739</v>
      </c>
      <c r="B802" s="118">
        <v>45904</v>
      </c>
      <c r="C802">
        <v>9</v>
      </c>
      <c r="D802" t="s">
        <v>159</v>
      </c>
      <c r="E802" t="s">
        <v>1605</v>
      </c>
      <c r="F802" t="s">
        <v>1606</v>
      </c>
      <c r="G802" t="s">
        <v>398</v>
      </c>
      <c r="H802" t="s">
        <v>489</v>
      </c>
      <c r="I802" t="s">
        <v>64</v>
      </c>
      <c r="J802" t="s">
        <v>68</v>
      </c>
      <c r="K802" t="s">
        <v>33</v>
      </c>
      <c r="L802" t="s">
        <v>33</v>
      </c>
      <c r="M802">
        <v>1</v>
      </c>
      <c r="O802">
        <v>3.12</v>
      </c>
      <c r="R802">
        <v>3.12</v>
      </c>
      <c r="W802" t="s">
        <v>74</v>
      </c>
      <c r="X802" t="s">
        <v>77</v>
      </c>
      <c r="Y802" t="s">
        <v>1664</v>
      </c>
    </row>
    <row r="803" spans="1:25" x14ac:dyDescent="0.3">
      <c r="A803">
        <v>740</v>
      </c>
      <c r="B803" s="118">
        <v>45904</v>
      </c>
      <c r="C803">
        <v>9</v>
      </c>
      <c r="D803" t="s">
        <v>159</v>
      </c>
      <c r="E803" t="s">
        <v>1605</v>
      </c>
      <c r="F803" t="s">
        <v>1606</v>
      </c>
      <c r="G803" t="s">
        <v>398</v>
      </c>
      <c r="H803" t="s">
        <v>488</v>
      </c>
      <c r="I803" t="s">
        <v>63</v>
      </c>
      <c r="J803" t="s">
        <v>323</v>
      </c>
      <c r="K803" t="s">
        <v>33</v>
      </c>
      <c r="L803" t="s">
        <v>33</v>
      </c>
      <c r="M803">
        <v>1</v>
      </c>
      <c r="O803">
        <v>0.84</v>
      </c>
      <c r="R803">
        <v>0.84</v>
      </c>
      <c r="W803" t="s">
        <v>74</v>
      </c>
      <c r="X803" t="s">
        <v>77</v>
      </c>
      <c r="Y803" t="s">
        <v>1665</v>
      </c>
    </row>
    <row r="804" spans="1:25" x14ac:dyDescent="0.3">
      <c r="A804">
        <v>741</v>
      </c>
      <c r="B804" s="118">
        <v>45904</v>
      </c>
      <c r="C804">
        <v>9</v>
      </c>
      <c r="D804" t="s">
        <v>159</v>
      </c>
      <c r="E804" t="s">
        <v>1605</v>
      </c>
      <c r="F804" t="s">
        <v>1606</v>
      </c>
      <c r="G804" t="s">
        <v>398</v>
      </c>
      <c r="H804" t="s">
        <v>442</v>
      </c>
      <c r="I804" t="s">
        <v>382</v>
      </c>
      <c r="J804" t="s">
        <v>381</v>
      </c>
      <c r="K804" t="s">
        <v>33</v>
      </c>
      <c r="L804" t="s">
        <v>33</v>
      </c>
      <c r="M804">
        <v>1</v>
      </c>
      <c r="O804">
        <v>4.92</v>
      </c>
      <c r="R804">
        <v>4.92</v>
      </c>
      <c r="W804" t="s">
        <v>74</v>
      </c>
      <c r="X804" t="s">
        <v>275</v>
      </c>
      <c r="Y804" t="s">
        <v>1666</v>
      </c>
    </row>
    <row r="805" spans="1:25" x14ac:dyDescent="0.3">
      <c r="A805">
        <v>742</v>
      </c>
      <c r="B805" s="118">
        <v>45904</v>
      </c>
      <c r="C805">
        <v>9</v>
      </c>
      <c r="D805" t="s">
        <v>159</v>
      </c>
      <c r="E805" t="s">
        <v>1605</v>
      </c>
      <c r="F805" t="s">
        <v>1606</v>
      </c>
      <c r="G805" t="s">
        <v>398</v>
      </c>
      <c r="H805" t="s">
        <v>473</v>
      </c>
      <c r="I805" t="s">
        <v>194</v>
      </c>
      <c r="J805" t="s">
        <v>202</v>
      </c>
      <c r="K805" t="s">
        <v>557</v>
      </c>
      <c r="L805" t="s">
        <v>54</v>
      </c>
      <c r="M805">
        <v>15</v>
      </c>
      <c r="N805">
        <v>3</v>
      </c>
      <c r="O805">
        <v>3</v>
      </c>
      <c r="R805">
        <v>45</v>
      </c>
      <c r="W805" t="s">
        <v>74</v>
      </c>
      <c r="X805" t="s">
        <v>361</v>
      </c>
      <c r="Y805" t="s">
        <v>1667</v>
      </c>
    </row>
    <row r="806" spans="1:25" x14ac:dyDescent="0.3">
      <c r="A806">
        <v>743</v>
      </c>
      <c r="B806" s="118">
        <v>45904</v>
      </c>
      <c r="C806">
        <v>9</v>
      </c>
      <c r="D806" t="s">
        <v>159</v>
      </c>
      <c r="E806" t="s">
        <v>1605</v>
      </c>
      <c r="F806" t="s">
        <v>1606</v>
      </c>
      <c r="G806" t="s">
        <v>398</v>
      </c>
      <c r="H806" t="s">
        <v>483</v>
      </c>
      <c r="I806" t="s">
        <v>395</v>
      </c>
      <c r="J806" t="s">
        <v>394</v>
      </c>
      <c r="K806" t="s">
        <v>393</v>
      </c>
      <c r="L806" t="s">
        <v>392</v>
      </c>
      <c r="M806">
        <v>1</v>
      </c>
      <c r="O806">
        <v>22.8</v>
      </c>
      <c r="R806">
        <v>22.8</v>
      </c>
      <c r="W806" t="s">
        <v>75</v>
      </c>
      <c r="X806" t="s">
        <v>75</v>
      </c>
      <c r="Y806" t="s">
        <v>1668</v>
      </c>
    </row>
    <row r="807" spans="1:25" x14ac:dyDescent="0.3">
      <c r="A807">
        <v>744</v>
      </c>
      <c r="B807" s="118">
        <v>45904</v>
      </c>
      <c r="C807">
        <v>9</v>
      </c>
      <c r="D807" t="s">
        <v>159</v>
      </c>
      <c r="E807" t="s">
        <v>1607</v>
      </c>
      <c r="F807" t="s">
        <v>1608</v>
      </c>
      <c r="G807" t="s">
        <v>402</v>
      </c>
      <c r="H807" t="s">
        <v>610</v>
      </c>
      <c r="I807" t="s">
        <v>602</v>
      </c>
      <c r="J807" t="s">
        <v>606</v>
      </c>
      <c r="K807" t="s">
        <v>614</v>
      </c>
      <c r="L807" t="s">
        <v>58</v>
      </c>
      <c r="M807">
        <v>1</v>
      </c>
      <c r="O807">
        <v>1.5</v>
      </c>
      <c r="R807">
        <v>1.5</v>
      </c>
      <c r="W807" t="s">
        <v>74</v>
      </c>
      <c r="X807" t="s">
        <v>389</v>
      </c>
      <c r="Y807" t="s">
        <v>1669</v>
      </c>
    </row>
    <row r="808" spans="1:25" x14ac:dyDescent="0.3">
      <c r="A808">
        <v>745</v>
      </c>
      <c r="B808" s="118">
        <v>45904</v>
      </c>
      <c r="C808">
        <v>9</v>
      </c>
      <c r="D808" t="s">
        <v>159</v>
      </c>
      <c r="E808" t="s">
        <v>1607</v>
      </c>
      <c r="F808" t="s">
        <v>1608</v>
      </c>
      <c r="G808" t="s">
        <v>402</v>
      </c>
      <c r="H808" t="s">
        <v>611</v>
      </c>
      <c r="I808" t="s">
        <v>603</v>
      </c>
      <c r="J808" t="s">
        <v>607</v>
      </c>
      <c r="K808" t="s">
        <v>614</v>
      </c>
      <c r="L808" t="s">
        <v>58</v>
      </c>
      <c r="M808">
        <v>1</v>
      </c>
      <c r="O808">
        <v>1.5</v>
      </c>
      <c r="R808">
        <v>1.5</v>
      </c>
      <c r="W808" t="s">
        <v>74</v>
      </c>
      <c r="X808" t="s">
        <v>389</v>
      </c>
      <c r="Y808" t="s">
        <v>1670</v>
      </c>
    </row>
    <row r="809" spans="1:25" x14ac:dyDescent="0.3">
      <c r="A809">
        <v>746</v>
      </c>
      <c r="B809" s="118">
        <v>45904</v>
      </c>
      <c r="C809">
        <v>9</v>
      </c>
      <c r="D809" t="s">
        <v>159</v>
      </c>
      <c r="E809" t="s">
        <v>1607</v>
      </c>
      <c r="F809" t="s">
        <v>1608</v>
      </c>
      <c r="G809" t="s">
        <v>402</v>
      </c>
      <c r="H809" t="s">
        <v>612</v>
      </c>
      <c r="I809" t="s">
        <v>604</v>
      </c>
      <c r="J809" t="s">
        <v>608</v>
      </c>
      <c r="K809" t="s">
        <v>614</v>
      </c>
      <c r="L809" t="s">
        <v>58</v>
      </c>
      <c r="M809">
        <v>1</v>
      </c>
      <c r="O809">
        <v>1.5</v>
      </c>
      <c r="R809">
        <v>1.5</v>
      </c>
      <c r="W809" t="s">
        <v>74</v>
      </c>
      <c r="X809" t="s">
        <v>389</v>
      </c>
      <c r="Y809" t="s">
        <v>1671</v>
      </c>
    </row>
    <row r="810" spans="1:25" x14ac:dyDescent="0.3">
      <c r="A810">
        <v>747</v>
      </c>
      <c r="B810" s="118">
        <v>45904</v>
      </c>
      <c r="C810">
        <v>9</v>
      </c>
      <c r="D810" t="s">
        <v>159</v>
      </c>
      <c r="E810" t="s">
        <v>1607</v>
      </c>
      <c r="F810" t="s">
        <v>1608</v>
      </c>
      <c r="G810" t="s">
        <v>402</v>
      </c>
      <c r="H810" t="s">
        <v>613</v>
      </c>
      <c r="I810" t="s">
        <v>605</v>
      </c>
      <c r="J810" t="s">
        <v>609</v>
      </c>
      <c r="K810" t="s">
        <v>614</v>
      </c>
      <c r="L810" t="s">
        <v>58</v>
      </c>
      <c r="M810">
        <v>1</v>
      </c>
      <c r="O810">
        <v>1.5</v>
      </c>
      <c r="R810">
        <v>1.5</v>
      </c>
      <c r="W810" t="s">
        <v>74</v>
      </c>
      <c r="X810" t="s">
        <v>389</v>
      </c>
      <c r="Y810" t="s">
        <v>1672</v>
      </c>
    </row>
    <row r="811" spans="1:25" x14ac:dyDescent="0.3">
      <c r="A811">
        <v>748</v>
      </c>
      <c r="B811" s="118">
        <v>45904</v>
      </c>
      <c r="C811">
        <v>9</v>
      </c>
      <c r="D811" t="s">
        <v>159</v>
      </c>
      <c r="E811" t="s">
        <v>1607</v>
      </c>
      <c r="F811" t="s">
        <v>1608</v>
      </c>
      <c r="G811" t="s">
        <v>402</v>
      </c>
      <c r="H811" t="s">
        <v>586</v>
      </c>
      <c r="I811" t="s">
        <v>583</v>
      </c>
      <c r="J811" t="s">
        <v>589</v>
      </c>
      <c r="K811" t="s">
        <v>234</v>
      </c>
      <c r="L811" t="s">
        <v>58</v>
      </c>
      <c r="M811">
        <v>1</v>
      </c>
      <c r="O811">
        <v>2.2000000000000002</v>
      </c>
      <c r="R811">
        <v>2.2000000000000002</v>
      </c>
      <c r="W811" t="s">
        <v>74</v>
      </c>
      <c r="X811" t="s">
        <v>643</v>
      </c>
      <c r="Y811" t="s">
        <v>1673</v>
      </c>
    </row>
    <row r="812" spans="1:25" x14ac:dyDescent="0.3">
      <c r="A812">
        <v>749</v>
      </c>
      <c r="B812" s="118">
        <v>45904</v>
      </c>
      <c r="C812">
        <v>9</v>
      </c>
      <c r="D812" t="s">
        <v>159</v>
      </c>
      <c r="E812" t="s">
        <v>1607</v>
      </c>
      <c r="F812" t="s">
        <v>1608</v>
      </c>
      <c r="G812" t="s">
        <v>402</v>
      </c>
      <c r="H812" t="s">
        <v>588</v>
      </c>
      <c r="I812" t="s">
        <v>585</v>
      </c>
      <c r="J812" t="s">
        <v>591</v>
      </c>
      <c r="K812" t="s">
        <v>234</v>
      </c>
      <c r="L812" t="s">
        <v>58</v>
      </c>
      <c r="M812">
        <v>1</v>
      </c>
      <c r="O812">
        <v>2.6</v>
      </c>
      <c r="R812">
        <v>2.6</v>
      </c>
      <c r="W812" t="s">
        <v>74</v>
      </c>
      <c r="X812" t="s">
        <v>643</v>
      </c>
      <c r="Y812" t="s">
        <v>1674</v>
      </c>
    </row>
    <row r="813" spans="1:25" x14ac:dyDescent="0.3">
      <c r="A813">
        <v>750</v>
      </c>
      <c r="B813" s="118">
        <v>45904</v>
      </c>
      <c r="C813">
        <v>9</v>
      </c>
      <c r="D813" t="s">
        <v>159</v>
      </c>
      <c r="E813" t="s">
        <v>1607</v>
      </c>
      <c r="F813" t="s">
        <v>1608</v>
      </c>
      <c r="G813" t="s">
        <v>402</v>
      </c>
      <c r="H813" t="s">
        <v>587</v>
      </c>
      <c r="I813" t="s">
        <v>584</v>
      </c>
      <c r="J813" t="s">
        <v>590</v>
      </c>
      <c r="K813" t="s">
        <v>234</v>
      </c>
      <c r="L813" t="s">
        <v>58</v>
      </c>
      <c r="M813">
        <v>1</v>
      </c>
      <c r="O813">
        <v>2.38</v>
      </c>
      <c r="R813">
        <v>2.38</v>
      </c>
      <c r="W813" t="s">
        <v>74</v>
      </c>
      <c r="X813" t="s">
        <v>643</v>
      </c>
      <c r="Y813" t="s">
        <v>1675</v>
      </c>
    </row>
    <row r="814" spans="1:25" x14ac:dyDescent="0.3">
      <c r="A814">
        <v>751</v>
      </c>
      <c r="B814" s="118">
        <v>45904</v>
      </c>
      <c r="C814">
        <v>9</v>
      </c>
      <c r="D814" t="s">
        <v>159</v>
      </c>
      <c r="E814" t="s">
        <v>1607</v>
      </c>
      <c r="F814" t="s">
        <v>1608</v>
      </c>
      <c r="G814" t="s">
        <v>402</v>
      </c>
      <c r="H814" t="s">
        <v>631</v>
      </c>
      <c r="I814" t="s">
        <v>615</v>
      </c>
      <c r="J814" t="s">
        <v>619</v>
      </c>
      <c r="K814" t="s">
        <v>638</v>
      </c>
      <c r="L814" t="s">
        <v>637</v>
      </c>
      <c r="M814">
        <v>1</v>
      </c>
      <c r="O814">
        <v>1.21</v>
      </c>
      <c r="R814">
        <v>1.21</v>
      </c>
      <c r="W814" t="s">
        <v>74</v>
      </c>
      <c r="X814" t="s">
        <v>636</v>
      </c>
      <c r="Y814" t="s">
        <v>1676</v>
      </c>
    </row>
    <row r="815" spans="1:25" x14ac:dyDescent="0.3">
      <c r="A815">
        <v>752</v>
      </c>
      <c r="B815" s="118">
        <v>45904</v>
      </c>
      <c r="C815">
        <v>9</v>
      </c>
      <c r="D815" t="s">
        <v>159</v>
      </c>
      <c r="E815" t="s">
        <v>1607</v>
      </c>
      <c r="F815" t="s">
        <v>1608</v>
      </c>
      <c r="G815" t="s">
        <v>402</v>
      </c>
      <c r="H815" t="s">
        <v>632</v>
      </c>
      <c r="I815" t="s">
        <v>616</v>
      </c>
      <c r="J815" t="s">
        <v>622</v>
      </c>
      <c r="K815" t="s">
        <v>639</v>
      </c>
      <c r="L815" t="s">
        <v>637</v>
      </c>
      <c r="M815">
        <v>1</v>
      </c>
      <c r="O815">
        <v>1.21</v>
      </c>
      <c r="R815">
        <v>1.21</v>
      </c>
      <c r="W815" t="s">
        <v>74</v>
      </c>
      <c r="X815" t="s">
        <v>636</v>
      </c>
      <c r="Y815" t="s">
        <v>1677</v>
      </c>
    </row>
    <row r="816" spans="1:25" x14ac:dyDescent="0.3">
      <c r="A816">
        <v>753</v>
      </c>
      <c r="B816" s="118">
        <v>45904</v>
      </c>
      <c r="C816">
        <v>9</v>
      </c>
      <c r="D816" t="s">
        <v>159</v>
      </c>
      <c r="E816" t="s">
        <v>1609</v>
      </c>
      <c r="F816" t="s">
        <v>1610</v>
      </c>
      <c r="G816" t="s">
        <v>402</v>
      </c>
      <c r="H816" t="s">
        <v>426</v>
      </c>
      <c r="I816" t="s">
        <v>211</v>
      </c>
      <c r="J816" t="s">
        <v>226</v>
      </c>
      <c r="K816" t="s">
        <v>234</v>
      </c>
      <c r="L816" t="s">
        <v>58</v>
      </c>
      <c r="M816">
        <v>1</v>
      </c>
      <c r="O816">
        <v>1.6679999999999999</v>
      </c>
      <c r="R816">
        <v>1.6679999999999999</v>
      </c>
      <c r="W816" t="s">
        <v>74</v>
      </c>
      <c r="X816" t="s">
        <v>386</v>
      </c>
      <c r="Y816" t="s">
        <v>1678</v>
      </c>
    </row>
    <row r="817" spans="1:25" x14ac:dyDescent="0.3">
      <c r="A817">
        <v>754</v>
      </c>
      <c r="B817" s="118">
        <v>45904</v>
      </c>
      <c r="C817">
        <v>9</v>
      </c>
      <c r="D817" t="s">
        <v>159</v>
      </c>
      <c r="E817" t="s">
        <v>1609</v>
      </c>
      <c r="F817" t="s">
        <v>1610</v>
      </c>
      <c r="G817" t="s">
        <v>402</v>
      </c>
      <c r="H817" t="s">
        <v>427</v>
      </c>
      <c r="I817" t="s">
        <v>212</v>
      </c>
      <c r="J817" t="s">
        <v>227</v>
      </c>
      <c r="K817" t="s">
        <v>234</v>
      </c>
      <c r="L817" t="s">
        <v>58</v>
      </c>
      <c r="M817">
        <v>1</v>
      </c>
      <c r="O817">
        <v>1.2023999999999999</v>
      </c>
      <c r="R817">
        <v>1.2023999999999999</v>
      </c>
      <c r="W817" t="s">
        <v>74</v>
      </c>
      <c r="X817" t="s">
        <v>386</v>
      </c>
      <c r="Y817" t="s">
        <v>1679</v>
      </c>
    </row>
    <row r="818" spans="1:25" x14ac:dyDescent="0.3">
      <c r="A818">
        <v>755</v>
      </c>
      <c r="B818" s="118">
        <v>45904</v>
      </c>
      <c r="C818">
        <v>9</v>
      </c>
      <c r="D818" t="s">
        <v>159</v>
      </c>
      <c r="E818" t="s">
        <v>1609</v>
      </c>
      <c r="F818" t="s">
        <v>1610</v>
      </c>
      <c r="G818" t="s">
        <v>402</v>
      </c>
      <c r="H818" t="s">
        <v>433</v>
      </c>
      <c r="I818" t="s">
        <v>218</v>
      </c>
      <c r="J818" t="s">
        <v>232</v>
      </c>
      <c r="K818" t="s">
        <v>234</v>
      </c>
      <c r="L818" t="s">
        <v>58</v>
      </c>
      <c r="M818">
        <v>1</v>
      </c>
      <c r="O818">
        <v>1.4783999999999999</v>
      </c>
      <c r="R818">
        <v>1.4783999999999999</v>
      </c>
      <c r="W818" t="s">
        <v>74</v>
      </c>
      <c r="X818" t="s">
        <v>386</v>
      </c>
      <c r="Y818" t="s">
        <v>1680</v>
      </c>
    </row>
    <row r="819" spans="1:25" x14ac:dyDescent="0.3">
      <c r="A819">
        <v>756</v>
      </c>
      <c r="B819" s="118">
        <v>45904</v>
      </c>
      <c r="C819">
        <v>9</v>
      </c>
      <c r="D819" t="s">
        <v>159</v>
      </c>
      <c r="E819" t="s">
        <v>1609</v>
      </c>
      <c r="F819" t="s">
        <v>1610</v>
      </c>
      <c r="G819" t="s">
        <v>402</v>
      </c>
      <c r="H819" t="s">
        <v>429</v>
      </c>
      <c r="I819" t="s">
        <v>214</v>
      </c>
      <c r="J819" t="s">
        <v>228</v>
      </c>
      <c r="K819" t="s">
        <v>234</v>
      </c>
      <c r="L819" t="s">
        <v>58</v>
      </c>
      <c r="M819">
        <v>1</v>
      </c>
      <c r="O819">
        <v>1.2984</v>
      </c>
      <c r="R819">
        <v>1.2984</v>
      </c>
      <c r="W819" t="s">
        <v>74</v>
      </c>
      <c r="X819" t="s">
        <v>386</v>
      </c>
      <c r="Y819" t="s">
        <v>1681</v>
      </c>
    </row>
    <row r="820" spans="1:25" x14ac:dyDescent="0.3">
      <c r="A820">
        <v>757</v>
      </c>
      <c r="B820" s="118">
        <v>45904</v>
      </c>
      <c r="C820">
        <v>9</v>
      </c>
      <c r="D820" t="s">
        <v>159</v>
      </c>
      <c r="E820" t="s">
        <v>1609</v>
      </c>
      <c r="F820" t="s">
        <v>1610</v>
      </c>
      <c r="G820" t="s">
        <v>402</v>
      </c>
      <c r="H820" t="s">
        <v>430</v>
      </c>
      <c r="I820" t="s">
        <v>215</v>
      </c>
      <c r="J820" t="s">
        <v>229</v>
      </c>
      <c r="K820" t="s">
        <v>234</v>
      </c>
      <c r="L820" t="s">
        <v>58</v>
      </c>
      <c r="M820">
        <v>1</v>
      </c>
      <c r="O820">
        <v>1.0104</v>
      </c>
      <c r="R820">
        <v>1.0104</v>
      </c>
      <c r="W820" t="s">
        <v>74</v>
      </c>
      <c r="X820" t="s">
        <v>386</v>
      </c>
      <c r="Y820" t="s">
        <v>1682</v>
      </c>
    </row>
    <row r="821" spans="1:25" x14ac:dyDescent="0.3">
      <c r="A821">
        <v>758</v>
      </c>
      <c r="B821" s="118">
        <v>45904</v>
      </c>
      <c r="C821">
        <v>9</v>
      </c>
      <c r="D821" t="s">
        <v>159</v>
      </c>
      <c r="E821" t="s">
        <v>1609</v>
      </c>
      <c r="F821" t="s">
        <v>1610</v>
      </c>
      <c r="G821" t="s">
        <v>402</v>
      </c>
      <c r="H821" t="s">
        <v>435</v>
      </c>
      <c r="I821" t="s">
        <v>219</v>
      </c>
      <c r="J821" t="s">
        <v>233</v>
      </c>
      <c r="K821" t="s">
        <v>234</v>
      </c>
      <c r="L821" t="s">
        <v>58</v>
      </c>
      <c r="M821">
        <v>1</v>
      </c>
      <c r="O821">
        <v>1.0920000000000001</v>
      </c>
      <c r="R821">
        <v>1.0920000000000001</v>
      </c>
      <c r="W821" t="s">
        <v>74</v>
      </c>
      <c r="X821" t="s">
        <v>386</v>
      </c>
      <c r="Y821" t="s">
        <v>1683</v>
      </c>
    </row>
    <row r="822" spans="1:25" x14ac:dyDescent="0.3">
      <c r="A822">
        <v>759</v>
      </c>
      <c r="B822" s="118">
        <v>45904</v>
      </c>
      <c r="C822">
        <v>9</v>
      </c>
      <c r="D822" t="s">
        <v>159</v>
      </c>
      <c r="E822" t="s">
        <v>1609</v>
      </c>
      <c r="F822" t="s">
        <v>1610</v>
      </c>
      <c r="G822" t="s">
        <v>402</v>
      </c>
      <c r="H822" t="s">
        <v>436</v>
      </c>
      <c r="I822" t="s">
        <v>220</v>
      </c>
      <c r="J822" t="s">
        <v>224</v>
      </c>
      <c r="K822" t="s">
        <v>234</v>
      </c>
      <c r="L822" t="s">
        <v>58</v>
      </c>
      <c r="M822">
        <v>1</v>
      </c>
      <c r="O822">
        <v>1.3824000000000001</v>
      </c>
      <c r="R822">
        <v>1.3824000000000001</v>
      </c>
      <c r="W822" t="s">
        <v>74</v>
      </c>
      <c r="X822" t="s">
        <v>386</v>
      </c>
      <c r="Y822" t="s">
        <v>1684</v>
      </c>
    </row>
    <row r="823" spans="1:25" x14ac:dyDescent="0.3">
      <c r="A823">
        <v>760</v>
      </c>
      <c r="B823" s="118">
        <v>45904</v>
      </c>
      <c r="C823">
        <v>9</v>
      </c>
      <c r="D823" t="s">
        <v>159</v>
      </c>
      <c r="E823" t="s">
        <v>1609</v>
      </c>
      <c r="F823" t="s">
        <v>1610</v>
      </c>
      <c r="G823" t="s">
        <v>402</v>
      </c>
      <c r="H823" t="s">
        <v>437</v>
      </c>
      <c r="I823" t="s">
        <v>221</v>
      </c>
      <c r="J823" t="s">
        <v>225</v>
      </c>
      <c r="K823" t="s">
        <v>234</v>
      </c>
      <c r="L823" t="s">
        <v>58</v>
      </c>
      <c r="M823">
        <v>1</v>
      </c>
      <c r="O823">
        <v>1.9079999999999999</v>
      </c>
      <c r="R823">
        <v>1.9079999999999999</v>
      </c>
      <c r="W823" t="s">
        <v>74</v>
      </c>
      <c r="X823" t="s">
        <v>386</v>
      </c>
      <c r="Y823" t="s">
        <v>1685</v>
      </c>
    </row>
    <row r="824" spans="1:25" x14ac:dyDescent="0.3">
      <c r="A824">
        <v>761</v>
      </c>
      <c r="B824" s="118">
        <v>45904</v>
      </c>
      <c r="C824">
        <v>9</v>
      </c>
      <c r="D824" t="s">
        <v>159</v>
      </c>
      <c r="E824" t="s">
        <v>1609</v>
      </c>
      <c r="F824" t="s">
        <v>1610</v>
      </c>
      <c r="G824" t="s">
        <v>402</v>
      </c>
      <c r="H824" t="s">
        <v>439</v>
      </c>
      <c r="I824" t="s">
        <v>223</v>
      </c>
      <c r="J824" t="s">
        <v>345</v>
      </c>
      <c r="K824" t="s">
        <v>234</v>
      </c>
      <c r="L824" t="s">
        <v>58</v>
      </c>
      <c r="M824">
        <v>1</v>
      </c>
      <c r="O824">
        <v>1.68</v>
      </c>
      <c r="R824">
        <v>1.68</v>
      </c>
      <c r="W824" t="s">
        <v>74</v>
      </c>
      <c r="X824" t="s">
        <v>386</v>
      </c>
      <c r="Y824" t="s">
        <v>1686</v>
      </c>
    </row>
    <row r="825" spans="1:25" x14ac:dyDescent="0.3">
      <c r="A825">
        <v>762</v>
      </c>
      <c r="B825" s="118">
        <v>45904</v>
      </c>
      <c r="C825">
        <v>9</v>
      </c>
      <c r="D825" t="s">
        <v>159</v>
      </c>
      <c r="E825" t="s">
        <v>1609</v>
      </c>
      <c r="F825" t="s">
        <v>1610</v>
      </c>
      <c r="G825" t="s">
        <v>402</v>
      </c>
      <c r="H825" t="s">
        <v>640</v>
      </c>
      <c r="I825" t="s">
        <v>633</v>
      </c>
      <c r="J825" t="s">
        <v>642</v>
      </c>
      <c r="K825" t="s">
        <v>234</v>
      </c>
      <c r="L825" t="s">
        <v>58</v>
      </c>
      <c r="M825">
        <v>1</v>
      </c>
      <c r="O825">
        <v>1.6</v>
      </c>
      <c r="R825">
        <v>1.6</v>
      </c>
      <c r="W825" t="s">
        <v>74</v>
      </c>
      <c r="X825" t="s">
        <v>386</v>
      </c>
      <c r="Y825" t="s">
        <v>1687</v>
      </c>
    </row>
    <row r="826" spans="1:25" x14ac:dyDescent="0.3">
      <c r="A826">
        <v>763</v>
      </c>
      <c r="B826" s="118">
        <v>45904</v>
      </c>
      <c r="C826">
        <v>9</v>
      </c>
      <c r="D826" t="s">
        <v>159</v>
      </c>
      <c r="E826" t="s">
        <v>1609</v>
      </c>
      <c r="F826" t="s">
        <v>1610</v>
      </c>
      <c r="G826" t="s">
        <v>402</v>
      </c>
      <c r="H826" t="s">
        <v>641</v>
      </c>
      <c r="I826" t="s">
        <v>634</v>
      </c>
      <c r="J826" t="s">
        <v>635</v>
      </c>
      <c r="K826" t="s">
        <v>234</v>
      </c>
      <c r="L826" t="s">
        <v>58</v>
      </c>
      <c r="M826">
        <v>1</v>
      </c>
      <c r="O826">
        <v>1.6</v>
      </c>
      <c r="R826">
        <v>1.6</v>
      </c>
      <c r="W826" t="s">
        <v>74</v>
      </c>
      <c r="X826" t="s">
        <v>386</v>
      </c>
      <c r="Y826" t="s">
        <v>1688</v>
      </c>
    </row>
    <row r="827" spans="1:25" x14ac:dyDescent="0.3">
      <c r="A827">
        <v>764</v>
      </c>
      <c r="B827" s="118">
        <v>45904</v>
      </c>
      <c r="C827">
        <v>9</v>
      </c>
      <c r="D827" t="s">
        <v>159</v>
      </c>
      <c r="E827" t="s">
        <v>1611</v>
      </c>
      <c r="F827" t="s">
        <v>1612</v>
      </c>
      <c r="G827" t="s">
        <v>528</v>
      </c>
      <c r="H827" t="s">
        <v>610</v>
      </c>
      <c r="I827" t="s">
        <v>602</v>
      </c>
      <c r="J827" t="s">
        <v>606</v>
      </c>
      <c r="K827" t="s">
        <v>614</v>
      </c>
      <c r="L827" t="s">
        <v>58</v>
      </c>
      <c r="M827">
        <v>1</v>
      </c>
      <c r="O827">
        <v>1.5</v>
      </c>
      <c r="R827">
        <v>1.5</v>
      </c>
      <c r="W827" t="s">
        <v>74</v>
      </c>
      <c r="X827" t="s">
        <v>389</v>
      </c>
      <c r="Y827" t="s">
        <v>1689</v>
      </c>
    </row>
    <row r="828" spans="1:25" x14ac:dyDescent="0.3">
      <c r="A828">
        <v>765</v>
      </c>
      <c r="B828" s="118">
        <v>45904</v>
      </c>
      <c r="C828">
        <v>9</v>
      </c>
      <c r="D828" t="s">
        <v>159</v>
      </c>
      <c r="E828" t="s">
        <v>1611</v>
      </c>
      <c r="F828" t="s">
        <v>1612</v>
      </c>
      <c r="G828" t="s">
        <v>528</v>
      </c>
      <c r="H828" t="s">
        <v>611</v>
      </c>
      <c r="I828" t="s">
        <v>603</v>
      </c>
      <c r="J828" t="s">
        <v>607</v>
      </c>
      <c r="K828" t="s">
        <v>614</v>
      </c>
      <c r="L828" t="s">
        <v>58</v>
      </c>
      <c r="M828">
        <v>1</v>
      </c>
      <c r="O828">
        <v>1.5</v>
      </c>
      <c r="R828">
        <v>1.5</v>
      </c>
      <c r="W828" t="s">
        <v>74</v>
      </c>
      <c r="X828" t="s">
        <v>389</v>
      </c>
      <c r="Y828" t="s">
        <v>1690</v>
      </c>
    </row>
    <row r="829" spans="1:25" x14ac:dyDescent="0.3">
      <c r="A829">
        <v>766</v>
      </c>
      <c r="B829" s="118">
        <v>45904</v>
      </c>
      <c r="C829">
        <v>9</v>
      </c>
      <c r="D829" t="s">
        <v>159</v>
      </c>
      <c r="E829" t="s">
        <v>1611</v>
      </c>
      <c r="F829" t="s">
        <v>1612</v>
      </c>
      <c r="G829" t="s">
        <v>528</v>
      </c>
      <c r="H829" t="s">
        <v>612</v>
      </c>
      <c r="I829" t="s">
        <v>604</v>
      </c>
      <c r="J829" t="s">
        <v>608</v>
      </c>
      <c r="K829" t="s">
        <v>614</v>
      </c>
      <c r="L829" t="s">
        <v>58</v>
      </c>
      <c r="M829">
        <v>1</v>
      </c>
      <c r="O829">
        <v>1.5</v>
      </c>
      <c r="R829">
        <v>1.5</v>
      </c>
      <c r="W829" t="s">
        <v>74</v>
      </c>
      <c r="X829" t="s">
        <v>389</v>
      </c>
      <c r="Y829" t="s">
        <v>1691</v>
      </c>
    </row>
    <row r="830" spans="1:25" x14ac:dyDescent="0.3">
      <c r="A830">
        <v>767</v>
      </c>
      <c r="B830" s="118">
        <v>45904</v>
      </c>
      <c r="C830">
        <v>9</v>
      </c>
      <c r="D830" t="s">
        <v>159</v>
      </c>
      <c r="E830" t="s">
        <v>1611</v>
      </c>
      <c r="F830" t="s">
        <v>1612</v>
      </c>
      <c r="G830" t="s">
        <v>528</v>
      </c>
      <c r="H830" t="s">
        <v>613</v>
      </c>
      <c r="I830" t="s">
        <v>605</v>
      </c>
      <c r="J830" t="s">
        <v>609</v>
      </c>
      <c r="K830" t="s">
        <v>614</v>
      </c>
      <c r="L830" t="s">
        <v>58</v>
      </c>
      <c r="M830">
        <v>1</v>
      </c>
      <c r="O830">
        <v>1.5</v>
      </c>
      <c r="R830">
        <v>1.5</v>
      </c>
      <c r="W830" t="s">
        <v>74</v>
      </c>
      <c r="X830" t="s">
        <v>389</v>
      </c>
      <c r="Y830" t="s">
        <v>1692</v>
      </c>
    </row>
    <row r="831" spans="1:25" x14ac:dyDescent="0.3">
      <c r="A831">
        <v>768</v>
      </c>
      <c r="B831" s="118">
        <v>45904</v>
      </c>
      <c r="C831">
        <v>9</v>
      </c>
      <c r="D831" t="s">
        <v>159</v>
      </c>
      <c r="E831" t="s">
        <v>1611</v>
      </c>
      <c r="F831" t="s">
        <v>1612</v>
      </c>
      <c r="G831" t="s">
        <v>528</v>
      </c>
      <c r="H831" t="s">
        <v>586</v>
      </c>
      <c r="I831" t="s">
        <v>583</v>
      </c>
      <c r="J831" t="s">
        <v>589</v>
      </c>
      <c r="K831" t="s">
        <v>234</v>
      </c>
      <c r="L831" t="s">
        <v>58</v>
      </c>
      <c r="M831">
        <v>1</v>
      </c>
      <c r="O831">
        <v>2.2000000000000002</v>
      </c>
      <c r="R831">
        <v>2.2000000000000002</v>
      </c>
      <c r="W831" t="s">
        <v>74</v>
      </c>
      <c r="X831" t="s">
        <v>643</v>
      </c>
      <c r="Y831" t="s">
        <v>1693</v>
      </c>
    </row>
    <row r="832" spans="1:25" x14ac:dyDescent="0.3">
      <c r="A832">
        <v>769</v>
      </c>
      <c r="B832" s="118">
        <v>45904</v>
      </c>
      <c r="C832">
        <v>9</v>
      </c>
      <c r="D832" t="s">
        <v>159</v>
      </c>
      <c r="E832" t="s">
        <v>1611</v>
      </c>
      <c r="F832" t="s">
        <v>1612</v>
      </c>
      <c r="G832" t="s">
        <v>528</v>
      </c>
      <c r="H832" t="s">
        <v>588</v>
      </c>
      <c r="I832" t="s">
        <v>585</v>
      </c>
      <c r="J832" t="s">
        <v>591</v>
      </c>
      <c r="K832" t="s">
        <v>234</v>
      </c>
      <c r="L832" t="s">
        <v>58</v>
      </c>
      <c r="M832">
        <v>1</v>
      </c>
      <c r="O832">
        <v>2.6</v>
      </c>
      <c r="R832">
        <v>2.6</v>
      </c>
      <c r="W832" t="s">
        <v>74</v>
      </c>
      <c r="X832" t="s">
        <v>643</v>
      </c>
      <c r="Y832" t="s">
        <v>1694</v>
      </c>
    </row>
    <row r="833" spans="1:25" x14ac:dyDescent="0.3">
      <c r="A833">
        <v>770</v>
      </c>
      <c r="B833" s="118">
        <v>45904</v>
      </c>
      <c r="C833">
        <v>9</v>
      </c>
      <c r="D833" t="s">
        <v>159</v>
      </c>
      <c r="E833" t="s">
        <v>1611</v>
      </c>
      <c r="F833" t="s">
        <v>1612</v>
      </c>
      <c r="G833" t="s">
        <v>528</v>
      </c>
      <c r="H833" t="s">
        <v>587</v>
      </c>
      <c r="I833" t="s">
        <v>584</v>
      </c>
      <c r="J833" t="s">
        <v>590</v>
      </c>
      <c r="K833" t="s">
        <v>234</v>
      </c>
      <c r="L833" t="s">
        <v>58</v>
      </c>
      <c r="M833">
        <v>1</v>
      </c>
      <c r="O833">
        <v>2.38</v>
      </c>
      <c r="R833">
        <v>2.38</v>
      </c>
      <c r="W833" t="s">
        <v>74</v>
      </c>
      <c r="X833" t="s">
        <v>643</v>
      </c>
      <c r="Y833" t="s">
        <v>1695</v>
      </c>
    </row>
    <row r="834" spans="1:25" x14ac:dyDescent="0.3">
      <c r="A834">
        <v>771</v>
      </c>
      <c r="B834" s="118">
        <v>45904</v>
      </c>
      <c r="C834">
        <v>9</v>
      </c>
      <c r="D834" t="s">
        <v>159</v>
      </c>
      <c r="E834" t="s">
        <v>1611</v>
      </c>
      <c r="F834" t="s">
        <v>1612</v>
      </c>
      <c r="G834" t="s">
        <v>528</v>
      </c>
      <c r="H834" t="s">
        <v>631</v>
      </c>
      <c r="I834" t="s">
        <v>615</v>
      </c>
      <c r="J834" t="s">
        <v>619</v>
      </c>
      <c r="K834" t="s">
        <v>638</v>
      </c>
      <c r="L834" t="s">
        <v>637</v>
      </c>
      <c r="M834">
        <v>2</v>
      </c>
      <c r="O834">
        <v>1.21</v>
      </c>
      <c r="R834">
        <v>2.42</v>
      </c>
      <c r="W834" t="s">
        <v>74</v>
      </c>
      <c r="X834" t="s">
        <v>636</v>
      </c>
      <c r="Y834" t="s">
        <v>1696</v>
      </c>
    </row>
    <row r="835" spans="1:25" x14ac:dyDescent="0.3">
      <c r="A835">
        <v>772</v>
      </c>
      <c r="B835" s="118">
        <v>45904</v>
      </c>
      <c r="C835">
        <v>9</v>
      </c>
      <c r="D835" t="s">
        <v>159</v>
      </c>
      <c r="E835" t="s">
        <v>1611</v>
      </c>
      <c r="F835" t="s">
        <v>1612</v>
      </c>
      <c r="G835" t="s">
        <v>528</v>
      </c>
      <c r="H835" t="s">
        <v>632</v>
      </c>
      <c r="I835" t="s">
        <v>616</v>
      </c>
      <c r="J835" t="s">
        <v>622</v>
      </c>
      <c r="K835" t="s">
        <v>639</v>
      </c>
      <c r="L835" t="s">
        <v>637</v>
      </c>
      <c r="M835">
        <v>2</v>
      </c>
      <c r="O835">
        <v>1.21</v>
      </c>
      <c r="R835">
        <v>2.42</v>
      </c>
      <c r="W835" t="s">
        <v>74</v>
      </c>
      <c r="X835" t="s">
        <v>636</v>
      </c>
      <c r="Y835" t="s">
        <v>1697</v>
      </c>
    </row>
    <row r="836" spans="1:25" x14ac:dyDescent="0.3">
      <c r="A836">
        <v>773</v>
      </c>
      <c r="B836" s="118">
        <v>45904</v>
      </c>
      <c r="C836">
        <v>9</v>
      </c>
      <c r="D836" t="s">
        <v>159</v>
      </c>
      <c r="E836" t="s">
        <v>1613</v>
      </c>
      <c r="F836" t="s">
        <v>1614</v>
      </c>
      <c r="G836" t="s">
        <v>528</v>
      </c>
      <c r="H836" t="s">
        <v>426</v>
      </c>
      <c r="I836" t="s">
        <v>211</v>
      </c>
      <c r="J836" t="s">
        <v>226</v>
      </c>
      <c r="K836" t="s">
        <v>234</v>
      </c>
      <c r="L836" t="s">
        <v>58</v>
      </c>
      <c r="M836">
        <v>2</v>
      </c>
      <c r="O836">
        <v>1.6679999999999999</v>
      </c>
      <c r="R836">
        <v>3.3359999999999999</v>
      </c>
      <c r="W836" t="s">
        <v>74</v>
      </c>
      <c r="X836" t="s">
        <v>386</v>
      </c>
      <c r="Y836" t="s">
        <v>1698</v>
      </c>
    </row>
    <row r="837" spans="1:25" x14ac:dyDescent="0.3">
      <c r="A837">
        <v>774</v>
      </c>
      <c r="B837" s="118">
        <v>45904</v>
      </c>
      <c r="C837">
        <v>9</v>
      </c>
      <c r="D837" t="s">
        <v>159</v>
      </c>
      <c r="E837" t="s">
        <v>1613</v>
      </c>
      <c r="F837" t="s">
        <v>1614</v>
      </c>
      <c r="G837" t="s">
        <v>528</v>
      </c>
      <c r="H837" t="s">
        <v>427</v>
      </c>
      <c r="I837" t="s">
        <v>212</v>
      </c>
      <c r="J837" t="s">
        <v>227</v>
      </c>
      <c r="K837" t="s">
        <v>234</v>
      </c>
      <c r="L837" t="s">
        <v>58</v>
      </c>
      <c r="M837">
        <v>2</v>
      </c>
      <c r="O837">
        <v>1.2023999999999999</v>
      </c>
      <c r="R837">
        <v>2.4047999999999998</v>
      </c>
      <c r="W837" t="s">
        <v>74</v>
      </c>
      <c r="X837" t="s">
        <v>386</v>
      </c>
      <c r="Y837" t="s">
        <v>1699</v>
      </c>
    </row>
    <row r="838" spans="1:25" x14ac:dyDescent="0.3">
      <c r="A838">
        <v>775</v>
      </c>
      <c r="B838" s="118">
        <v>45904</v>
      </c>
      <c r="C838">
        <v>9</v>
      </c>
      <c r="D838" t="s">
        <v>159</v>
      </c>
      <c r="E838" t="s">
        <v>1613</v>
      </c>
      <c r="F838" t="s">
        <v>1614</v>
      </c>
      <c r="G838" t="s">
        <v>528</v>
      </c>
      <c r="H838" t="s">
        <v>433</v>
      </c>
      <c r="I838" t="s">
        <v>218</v>
      </c>
      <c r="J838" t="s">
        <v>232</v>
      </c>
      <c r="K838" t="s">
        <v>234</v>
      </c>
      <c r="L838" t="s">
        <v>58</v>
      </c>
      <c r="M838">
        <v>1</v>
      </c>
      <c r="O838">
        <v>1.4783999999999999</v>
      </c>
      <c r="R838">
        <v>1.4783999999999999</v>
      </c>
      <c r="W838" t="s">
        <v>74</v>
      </c>
      <c r="X838" t="s">
        <v>386</v>
      </c>
      <c r="Y838" t="s">
        <v>1700</v>
      </c>
    </row>
    <row r="839" spans="1:25" x14ac:dyDescent="0.3">
      <c r="A839">
        <v>776</v>
      </c>
      <c r="B839" s="118">
        <v>45904</v>
      </c>
      <c r="C839">
        <v>9</v>
      </c>
      <c r="D839" t="s">
        <v>159</v>
      </c>
      <c r="E839" t="s">
        <v>1613</v>
      </c>
      <c r="F839" t="s">
        <v>1614</v>
      </c>
      <c r="G839" t="s">
        <v>528</v>
      </c>
      <c r="H839" t="s">
        <v>429</v>
      </c>
      <c r="I839" t="s">
        <v>214</v>
      </c>
      <c r="J839" t="s">
        <v>228</v>
      </c>
      <c r="K839" t="s">
        <v>234</v>
      </c>
      <c r="L839" t="s">
        <v>58</v>
      </c>
      <c r="M839">
        <v>2</v>
      </c>
      <c r="O839">
        <v>1.2984</v>
      </c>
      <c r="R839">
        <v>2.5968</v>
      </c>
      <c r="W839" t="s">
        <v>74</v>
      </c>
      <c r="X839" t="s">
        <v>386</v>
      </c>
      <c r="Y839" t="s">
        <v>1701</v>
      </c>
    </row>
    <row r="840" spans="1:25" x14ac:dyDescent="0.3">
      <c r="A840">
        <v>777</v>
      </c>
      <c r="B840" s="118">
        <v>45904</v>
      </c>
      <c r="C840">
        <v>9</v>
      </c>
      <c r="D840" t="s">
        <v>159</v>
      </c>
      <c r="E840" t="s">
        <v>1613</v>
      </c>
      <c r="F840" t="s">
        <v>1614</v>
      </c>
      <c r="G840" t="s">
        <v>528</v>
      </c>
      <c r="H840" t="s">
        <v>430</v>
      </c>
      <c r="I840" t="s">
        <v>215</v>
      </c>
      <c r="J840" t="s">
        <v>229</v>
      </c>
      <c r="K840" t="s">
        <v>234</v>
      </c>
      <c r="L840" t="s">
        <v>58</v>
      </c>
      <c r="M840">
        <v>1</v>
      </c>
      <c r="O840">
        <v>1.0104</v>
      </c>
      <c r="R840">
        <v>1.0104</v>
      </c>
      <c r="W840" t="s">
        <v>74</v>
      </c>
      <c r="X840" t="s">
        <v>386</v>
      </c>
      <c r="Y840" t="s">
        <v>1702</v>
      </c>
    </row>
    <row r="841" spans="1:25" x14ac:dyDescent="0.3">
      <c r="A841">
        <v>778</v>
      </c>
      <c r="B841" s="118">
        <v>45904</v>
      </c>
      <c r="C841">
        <v>9</v>
      </c>
      <c r="D841" t="s">
        <v>159</v>
      </c>
      <c r="E841" t="s">
        <v>1613</v>
      </c>
      <c r="F841" t="s">
        <v>1614</v>
      </c>
      <c r="G841" t="s">
        <v>528</v>
      </c>
      <c r="H841" t="s">
        <v>435</v>
      </c>
      <c r="I841" t="s">
        <v>219</v>
      </c>
      <c r="J841" t="s">
        <v>233</v>
      </c>
      <c r="K841" t="s">
        <v>234</v>
      </c>
      <c r="L841" t="s">
        <v>58</v>
      </c>
      <c r="M841">
        <v>1</v>
      </c>
      <c r="O841">
        <v>1.0920000000000001</v>
      </c>
      <c r="R841">
        <v>1.0920000000000001</v>
      </c>
      <c r="W841" t="s">
        <v>74</v>
      </c>
      <c r="X841" t="s">
        <v>386</v>
      </c>
      <c r="Y841" t="s">
        <v>1703</v>
      </c>
    </row>
    <row r="842" spans="1:25" x14ac:dyDescent="0.3">
      <c r="A842">
        <v>779</v>
      </c>
      <c r="B842" s="118">
        <v>45904</v>
      </c>
      <c r="C842">
        <v>9</v>
      </c>
      <c r="D842" t="s">
        <v>159</v>
      </c>
      <c r="E842" t="s">
        <v>1613</v>
      </c>
      <c r="F842" t="s">
        <v>1614</v>
      </c>
      <c r="G842" t="s">
        <v>528</v>
      </c>
      <c r="H842" t="s">
        <v>436</v>
      </c>
      <c r="I842" t="s">
        <v>220</v>
      </c>
      <c r="J842" t="s">
        <v>224</v>
      </c>
      <c r="K842" t="s">
        <v>234</v>
      </c>
      <c r="L842" t="s">
        <v>58</v>
      </c>
      <c r="M842">
        <v>2</v>
      </c>
      <c r="O842">
        <v>1.3824000000000001</v>
      </c>
      <c r="R842">
        <v>2.7648000000000001</v>
      </c>
      <c r="W842" t="s">
        <v>74</v>
      </c>
      <c r="X842" t="s">
        <v>386</v>
      </c>
      <c r="Y842" t="s">
        <v>1704</v>
      </c>
    </row>
    <row r="843" spans="1:25" x14ac:dyDescent="0.3">
      <c r="A843">
        <v>780</v>
      </c>
      <c r="B843" s="118">
        <v>45904</v>
      </c>
      <c r="C843">
        <v>9</v>
      </c>
      <c r="D843" t="s">
        <v>159</v>
      </c>
      <c r="E843" t="s">
        <v>1613</v>
      </c>
      <c r="F843" t="s">
        <v>1614</v>
      </c>
      <c r="G843" t="s">
        <v>528</v>
      </c>
      <c r="H843" t="s">
        <v>437</v>
      </c>
      <c r="I843" t="s">
        <v>221</v>
      </c>
      <c r="J843" t="s">
        <v>225</v>
      </c>
      <c r="K843" t="s">
        <v>234</v>
      </c>
      <c r="L843" t="s">
        <v>58</v>
      </c>
      <c r="M843">
        <v>2</v>
      </c>
      <c r="O843">
        <v>1.9079999999999999</v>
      </c>
      <c r="R843">
        <v>3.8159999999999998</v>
      </c>
      <c r="W843" t="s">
        <v>74</v>
      </c>
      <c r="X843" t="s">
        <v>386</v>
      </c>
      <c r="Y843" t="s">
        <v>1705</v>
      </c>
    </row>
    <row r="844" spans="1:25" x14ac:dyDescent="0.3">
      <c r="A844">
        <v>781</v>
      </c>
      <c r="B844" s="118">
        <v>45904</v>
      </c>
      <c r="C844">
        <v>9</v>
      </c>
      <c r="D844" t="s">
        <v>159</v>
      </c>
      <c r="E844" t="s">
        <v>1613</v>
      </c>
      <c r="F844" t="s">
        <v>1614</v>
      </c>
      <c r="G844" t="s">
        <v>528</v>
      </c>
      <c r="H844" t="s">
        <v>439</v>
      </c>
      <c r="I844" t="s">
        <v>223</v>
      </c>
      <c r="J844" t="s">
        <v>345</v>
      </c>
      <c r="K844" t="s">
        <v>234</v>
      </c>
      <c r="L844" t="s">
        <v>58</v>
      </c>
      <c r="M844">
        <v>1</v>
      </c>
      <c r="O844">
        <v>1.68</v>
      </c>
      <c r="R844">
        <v>1.68</v>
      </c>
      <c r="W844" t="s">
        <v>74</v>
      </c>
      <c r="X844" t="s">
        <v>386</v>
      </c>
      <c r="Y844" t="s">
        <v>1706</v>
      </c>
    </row>
    <row r="845" spans="1:25" x14ac:dyDescent="0.3">
      <c r="A845">
        <v>782</v>
      </c>
      <c r="B845" s="118">
        <v>45904</v>
      </c>
      <c r="C845">
        <v>9</v>
      </c>
      <c r="D845" t="s">
        <v>159</v>
      </c>
      <c r="E845" t="s">
        <v>1613</v>
      </c>
      <c r="F845" t="s">
        <v>1614</v>
      </c>
      <c r="G845" t="s">
        <v>528</v>
      </c>
      <c r="H845" t="s">
        <v>640</v>
      </c>
      <c r="I845" t="s">
        <v>633</v>
      </c>
      <c r="J845" t="s">
        <v>642</v>
      </c>
      <c r="K845" t="s">
        <v>234</v>
      </c>
      <c r="L845" t="s">
        <v>58</v>
      </c>
      <c r="M845">
        <v>1</v>
      </c>
      <c r="O845">
        <v>1.6</v>
      </c>
      <c r="R845">
        <v>1.6</v>
      </c>
      <c r="W845" t="s">
        <v>74</v>
      </c>
      <c r="X845" t="s">
        <v>386</v>
      </c>
      <c r="Y845" t="s">
        <v>1707</v>
      </c>
    </row>
    <row r="846" spans="1:25" x14ac:dyDescent="0.3">
      <c r="A846">
        <v>783</v>
      </c>
      <c r="B846" s="118">
        <v>45904</v>
      </c>
      <c r="C846">
        <v>9</v>
      </c>
      <c r="D846" t="s">
        <v>159</v>
      </c>
      <c r="E846" t="s">
        <v>1613</v>
      </c>
      <c r="F846" t="s">
        <v>1614</v>
      </c>
      <c r="G846" t="s">
        <v>528</v>
      </c>
      <c r="H846" t="s">
        <v>641</v>
      </c>
      <c r="I846" t="s">
        <v>634</v>
      </c>
      <c r="J846" t="s">
        <v>635</v>
      </c>
      <c r="K846" t="s">
        <v>234</v>
      </c>
      <c r="L846" t="s">
        <v>58</v>
      </c>
      <c r="M846">
        <v>1</v>
      </c>
      <c r="O846">
        <v>1.6</v>
      </c>
      <c r="R846">
        <v>1.6</v>
      </c>
      <c r="W846" t="s">
        <v>74</v>
      </c>
      <c r="X846" t="s">
        <v>386</v>
      </c>
      <c r="Y846" t="s">
        <v>1708</v>
      </c>
    </row>
    <row r="847" spans="1:25" x14ac:dyDescent="0.3">
      <c r="A847">
        <v>784</v>
      </c>
      <c r="B847" s="118">
        <v>45904</v>
      </c>
      <c r="C847">
        <v>9</v>
      </c>
      <c r="D847" t="s">
        <v>159</v>
      </c>
      <c r="E847" t="s">
        <v>1613</v>
      </c>
      <c r="F847" t="s">
        <v>1614</v>
      </c>
      <c r="G847" t="s">
        <v>528</v>
      </c>
      <c r="H847" t="s">
        <v>473</v>
      </c>
      <c r="I847" t="s">
        <v>194</v>
      </c>
      <c r="J847" t="s">
        <v>202</v>
      </c>
      <c r="K847" t="s">
        <v>557</v>
      </c>
      <c r="L847" t="s">
        <v>54</v>
      </c>
      <c r="M847">
        <v>15</v>
      </c>
      <c r="N847">
        <v>3</v>
      </c>
      <c r="O847">
        <v>3</v>
      </c>
      <c r="R847">
        <v>45</v>
      </c>
      <c r="W847" t="s">
        <v>74</v>
      </c>
      <c r="X847" t="s">
        <v>361</v>
      </c>
      <c r="Y847" t="s">
        <v>1709</v>
      </c>
    </row>
    <row r="848" spans="1:25" x14ac:dyDescent="0.3">
      <c r="A848">
        <v>785</v>
      </c>
      <c r="B848" s="118">
        <v>45904</v>
      </c>
      <c r="C848">
        <v>9</v>
      </c>
      <c r="D848" t="s">
        <v>159</v>
      </c>
      <c r="E848" t="s">
        <v>1615</v>
      </c>
      <c r="F848" t="s">
        <v>1616</v>
      </c>
      <c r="G848" t="s">
        <v>578</v>
      </c>
      <c r="H848" t="s">
        <v>610</v>
      </c>
      <c r="I848" t="s">
        <v>602</v>
      </c>
      <c r="J848" t="s">
        <v>606</v>
      </c>
      <c r="K848" t="s">
        <v>614</v>
      </c>
      <c r="L848" t="s">
        <v>58</v>
      </c>
      <c r="M848">
        <v>1</v>
      </c>
      <c r="O848">
        <v>1.5</v>
      </c>
      <c r="R848">
        <v>1.5</v>
      </c>
      <c r="W848" t="s">
        <v>74</v>
      </c>
      <c r="X848" t="s">
        <v>389</v>
      </c>
      <c r="Y848" t="s">
        <v>1710</v>
      </c>
    </row>
    <row r="849" spans="1:25" x14ac:dyDescent="0.3">
      <c r="A849">
        <v>786</v>
      </c>
      <c r="B849" s="118">
        <v>45904</v>
      </c>
      <c r="C849">
        <v>9</v>
      </c>
      <c r="D849" t="s">
        <v>159</v>
      </c>
      <c r="E849" t="s">
        <v>1615</v>
      </c>
      <c r="F849" t="s">
        <v>1616</v>
      </c>
      <c r="G849" t="s">
        <v>578</v>
      </c>
      <c r="H849" t="s">
        <v>611</v>
      </c>
      <c r="I849" t="s">
        <v>603</v>
      </c>
      <c r="J849" t="s">
        <v>607</v>
      </c>
      <c r="K849" t="s">
        <v>614</v>
      </c>
      <c r="L849" t="s">
        <v>58</v>
      </c>
      <c r="M849">
        <v>1</v>
      </c>
      <c r="O849">
        <v>1.5</v>
      </c>
      <c r="R849">
        <v>1.5</v>
      </c>
      <c r="W849" t="s">
        <v>74</v>
      </c>
      <c r="X849" t="s">
        <v>389</v>
      </c>
      <c r="Y849" t="s">
        <v>1711</v>
      </c>
    </row>
    <row r="850" spans="1:25" x14ac:dyDescent="0.3">
      <c r="A850">
        <v>787</v>
      </c>
      <c r="B850" s="118">
        <v>45904</v>
      </c>
      <c r="C850">
        <v>9</v>
      </c>
      <c r="D850" t="s">
        <v>159</v>
      </c>
      <c r="E850" t="s">
        <v>1615</v>
      </c>
      <c r="F850" t="s">
        <v>1616</v>
      </c>
      <c r="G850" t="s">
        <v>578</v>
      </c>
      <c r="H850" t="s">
        <v>612</v>
      </c>
      <c r="I850" t="s">
        <v>604</v>
      </c>
      <c r="J850" t="s">
        <v>608</v>
      </c>
      <c r="K850" t="s">
        <v>614</v>
      </c>
      <c r="L850" t="s">
        <v>58</v>
      </c>
      <c r="M850">
        <v>1</v>
      </c>
      <c r="O850">
        <v>1.5</v>
      </c>
      <c r="R850">
        <v>1.5</v>
      </c>
      <c r="W850" t="s">
        <v>74</v>
      </c>
      <c r="X850" t="s">
        <v>389</v>
      </c>
      <c r="Y850" t="s">
        <v>1712</v>
      </c>
    </row>
    <row r="851" spans="1:25" x14ac:dyDescent="0.3">
      <c r="A851">
        <v>788</v>
      </c>
      <c r="B851" s="118">
        <v>45904</v>
      </c>
      <c r="C851">
        <v>9</v>
      </c>
      <c r="D851" t="s">
        <v>159</v>
      </c>
      <c r="E851" t="s">
        <v>1615</v>
      </c>
      <c r="F851" t="s">
        <v>1616</v>
      </c>
      <c r="G851" t="s">
        <v>578</v>
      </c>
      <c r="H851" t="s">
        <v>613</v>
      </c>
      <c r="I851" t="s">
        <v>605</v>
      </c>
      <c r="J851" t="s">
        <v>609</v>
      </c>
      <c r="K851" t="s">
        <v>614</v>
      </c>
      <c r="L851" t="s">
        <v>58</v>
      </c>
      <c r="M851">
        <v>1</v>
      </c>
      <c r="O851">
        <v>1.5</v>
      </c>
      <c r="R851">
        <v>1.5</v>
      </c>
      <c r="W851" t="s">
        <v>74</v>
      </c>
      <c r="X851" t="s">
        <v>389</v>
      </c>
      <c r="Y851" t="s">
        <v>1713</v>
      </c>
    </row>
    <row r="852" spans="1:25" x14ac:dyDescent="0.3">
      <c r="A852">
        <v>789</v>
      </c>
      <c r="B852" s="118">
        <v>45904</v>
      </c>
      <c r="C852">
        <v>9</v>
      </c>
      <c r="D852" t="s">
        <v>159</v>
      </c>
      <c r="E852" t="s">
        <v>1615</v>
      </c>
      <c r="F852" t="s">
        <v>1616</v>
      </c>
      <c r="G852" t="s">
        <v>578</v>
      </c>
      <c r="H852" t="s">
        <v>631</v>
      </c>
      <c r="I852" t="s">
        <v>615</v>
      </c>
      <c r="J852" t="s">
        <v>619</v>
      </c>
      <c r="K852" t="s">
        <v>638</v>
      </c>
      <c r="L852" t="s">
        <v>637</v>
      </c>
      <c r="M852">
        <v>1</v>
      </c>
      <c r="O852">
        <v>1.21</v>
      </c>
      <c r="R852">
        <v>1.21</v>
      </c>
      <c r="W852" t="s">
        <v>74</v>
      </c>
      <c r="X852" t="s">
        <v>636</v>
      </c>
      <c r="Y852" t="s">
        <v>1714</v>
      </c>
    </row>
    <row r="853" spans="1:25" x14ac:dyDescent="0.3">
      <c r="A853">
        <v>790</v>
      </c>
      <c r="B853" s="118">
        <v>45904</v>
      </c>
      <c r="C853">
        <v>9</v>
      </c>
      <c r="D853" t="s">
        <v>159</v>
      </c>
      <c r="E853" t="s">
        <v>1615</v>
      </c>
      <c r="F853" t="s">
        <v>1616</v>
      </c>
      <c r="G853" t="s">
        <v>578</v>
      </c>
      <c r="H853" t="s">
        <v>632</v>
      </c>
      <c r="I853" t="s">
        <v>616</v>
      </c>
      <c r="J853" t="s">
        <v>622</v>
      </c>
      <c r="K853" t="s">
        <v>639</v>
      </c>
      <c r="L853" t="s">
        <v>637</v>
      </c>
      <c r="M853">
        <v>1</v>
      </c>
      <c r="O853">
        <v>1.21</v>
      </c>
      <c r="R853">
        <v>1.21</v>
      </c>
      <c r="W853" t="s">
        <v>74</v>
      </c>
      <c r="X853" t="s">
        <v>636</v>
      </c>
      <c r="Y853" t="s">
        <v>1715</v>
      </c>
    </row>
    <row r="854" spans="1:25" x14ac:dyDescent="0.3">
      <c r="A854">
        <v>791</v>
      </c>
      <c r="B854" s="118">
        <v>45904</v>
      </c>
      <c r="C854">
        <v>9</v>
      </c>
      <c r="D854" t="s">
        <v>159</v>
      </c>
      <c r="E854" t="s">
        <v>1617</v>
      </c>
      <c r="F854" t="s">
        <v>1618</v>
      </c>
      <c r="G854" t="s">
        <v>578</v>
      </c>
      <c r="H854" t="s">
        <v>426</v>
      </c>
      <c r="I854" t="s">
        <v>211</v>
      </c>
      <c r="J854" t="s">
        <v>226</v>
      </c>
      <c r="K854" t="s">
        <v>234</v>
      </c>
      <c r="L854" t="s">
        <v>58</v>
      </c>
      <c r="M854">
        <v>2</v>
      </c>
      <c r="O854">
        <v>1.6679999999999999</v>
      </c>
      <c r="R854">
        <v>3.3359999999999999</v>
      </c>
      <c r="W854" t="s">
        <v>74</v>
      </c>
      <c r="X854" t="s">
        <v>386</v>
      </c>
      <c r="Y854" t="s">
        <v>1716</v>
      </c>
    </row>
    <row r="855" spans="1:25" x14ac:dyDescent="0.3">
      <c r="A855">
        <v>792</v>
      </c>
      <c r="B855" s="118">
        <v>45904</v>
      </c>
      <c r="C855">
        <v>9</v>
      </c>
      <c r="D855" t="s">
        <v>159</v>
      </c>
      <c r="E855" t="s">
        <v>1617</v>
      </c>
      <c r="F855" t="s">
        <v>1618</v>
      </c>
      <c r="G855" t="s">
        <v>578</v>
      </c>
      <c r="H855" t="s">
        <v>427</v>
      </c>
      <c r="I855" t="s">
        <v>212</v>
      </c>
      <c r="J855" t="s">
        <v>227</v>
      </c>
      <c r="K855" t="s">
        <v>234</v>
      </c>
      <c r="L855" t="s">
        <v>58</v>
      </c>
      <c r="M855">
        <v>1</v>
      </c>
      <c r="O855">
        <v>1.2023999999999999</v>
      </c>
      <c r="R855">
        <v>1.2023999999999999</v>
      </c>
      <c r="W855" t="s">
        <v>74</v>
      </c>
      <c r="X855" t="s">
        <v>386</v>
      </c>
      <c r="Y855" t="s">
        <v>1717</v>
      </c>
    </row>
    <row r="856" spans="1:25" x14ac:dyDescent="0.3">
      <c r="A856">
        <v>793</v>
      </c>
      <c r="B856" s="118">
        <v>45904</v>
      </c>
      <c r="C856">
        <v>9</v>
      </c>
      <c r="D856" t="s">
        <v>159</v>
      </c>
      <c r="E856" t="s">
        <v>1617</v>
      </c>
      <c r="F856" t="s">
        <v>1618</v>
      </c>
      <c r="G856" t="s">
        <v>578</v>
      </c>
      <c r="H856" t="s">
        <v>433</v>
      </c>
      <c r="I856" t="s">
        <v>218</v>
      </c>
      <c r="J856" t="s">
        <v>232</v>
      </c>
      <c r="K856" t="s">
        <v>234</v>
      </c>
      <c r="L856" t="s">
        <v>58</v>
      </c>
      <c r="M856">
        <v>1</v>
      </c>
      <c r="O856">
        <v>1.4783999999999999</v>
      </c>
      <c r="R856">
        <v>1.4783999999999999</v>
      </c>
      <c r="W856" t="s">
        <v>74</v>
      </c>
      <c r="X856" t="s">
        <v>386</v>
      </c>
      <c r="Y856" t="s">
        <v>1718</v>
      </c>
    </row>
    <row r="857" spans="1:25" x14ac:dyDescent="0.3">
      <c r="A857">
        <v>794</v>
      </c>
      <c r="B857" s="118">
        <v>45904</v>
      </c>
      <c r="C857">
        <v>9</v>
      </c>
      <c r="D857" t="s">
        <v>159</v>
      </c>
      <c r="E857" t="s">
        <v>1617</v>
      </c>
      <c r="F857" t="s">
        <v>1618</v>
      </c>
      <c r="G857" t="s">
        <v>578</v>
      </c>
      <c r="H857" t="s">
        <v>429</v>
      </c>
      <c r="I857" t="s">
        <v>214</v>
      </c>
      <c r="J857" t="s">
        <v>228</v>
      </c>
      <c r="K857" t="s">
        <v>234</v>
      </c>
      <c r="L857" t="s">
        <v>58</v>
      </c>
      <c r="M857">
        <v>1</v>
      </c>
      <c r="O857">
        <v>1.2984</v>
      </c>
      <c r="R857">
        <v>1.2984</v>
      </c>
      <c r="W857" t="s">
        <v>74</v>
      </c>
      <c r="X857" t="s">
        <v>386</v>
      </c>
      <c r="Y857" t="s">
        <v>1719</v>
      </c>
    </row>
    <row r="858" spans="1:25" x14ac:dyDescent="0.3">
      <c r="A858">
        <v>795</v>
      </c>
      <c r="B858" s="118">
        <v>45904</v>
      </c>
      <c r="C858">
        <v>9</v>
      </c>
      <c r="D858" t="s">
        <v>159</v>
      </c>
      <c r="E858" t="s">
        <v>1617</v>
      </c>
      <c r="F858" t="s">
        <v>1618</v>
      </c>
      <c r="G858" t="s">
        <v>578</v>
      </c>
      <c r="H858" t="s">
        <v>430</v>
      </c>
      <c r="I858" t="s">
        <v>215</v>
      </c>
      <c r="J858" t="s">
        <v>229</v>
      </c>
      <c r="K858" t="s">
        <v>234</v>
      </c>
      <c r="L858" t="s">
        <v>58</v>
      </c>
      <c r="M858">
        <v>1</v>
      </c>
      <c r="O858">
        <v>1.0104</v>
      </c>
      <c r="R858">
        <v>1.0104</v>
      </c>
      <c r="W858" t="s">
        <v>74</v>
      </c>
      <c r="X858" t="s">
        <v>386</v>
      </c>
      <c r="Y858" t="s">
        <v>1720</v>
      </c>
    </row>
    <row r="859" spans="1:25" x14ac:dyDescent="0.3">
      <c r="A859">
        <v>796</v>
      </c>
      <c r="B859" s="118">
        <v>45904</v>
      </c>
      <c r="C859">
        <v>9</v>
      </c>
      <c r="D859" t="s">
        <v>159</v>
      </c>
      <c r="E859" t="s">
        <v>1617</v>
      </c>
      <c r="F859" t="s">
        <v>1618</v>
      </c>
      <c r="G859" t="s">
        <v>578</v>
      </c>
      <c r="H859" t="s">
        <v>435</v>
      </c>
      <c r="I859" t="s">
        <v>219</v>
      </c>
      <c r="J859" t="s">
        <v>233</v>
      </c>
      <c r="K859" t="s">
        <v>234</v>
      </c>
      <c r="L859" t="s">
        <v>58</v>
      </c>
      <c r="M859">
        <v>1</v>
      </c>
      <c r="O859">
        <v>1.0920000000000001</v>
      </c>
      <c r="R859">
        <v>1.0920000000000001</v>
      </c>
      <c r="W859" t="s">
        <v>74</v>
      </c>
      <c r="X859" t="s">
        <v>386</v>
      </c>
      <c r="Y859" t="s">
        <v>1721</v>
      </c>
    </row>
    <row r="860" spans="1:25" x14ac:dyDescent="0.3">
      <c r="A860">
        <v>797</v>
      </c>
      <c r="B860" s="118">
        <v>45904</v>
      </c>
      <c r="C860">
        <v>9</v>
      </c>
      <c r="D860" t="s">
        <v>159</v>
      </c>
      <c r="E860" t="s">
        <v>1617</v>
      </c>
      <c r="F860" t="s">
        <v>1618</v>
      </c>
      <c r="G860" t="s">
        <v>578</v>
      </c>
      <c r="H860" t="s">
        <v>436</v>
      </c>
      <c r="I860" t="s">
        <v>220</v>
      </c>
      <c r="J860" t="s">
        <v>224</v>
      </c>
      <c r="K860" t="s">
        <v>234</v>
      </c>
      <c r="L860" t="s">
        <v>58</v>
      </c>
      <c r="M860">
        <v>1</v>
      </c>
      <c r="O860">
        <v>1.3824000000000001</v>
      </c>
      <c r="R860">
        <v>1.3824000000000001</v>
      </c>
      <c r="W860" t="s">
        <v>74</v>
      </c>
      <c r="X860" t="s">
        <v>386</v>
      </c>
      <c r="Y860" t="s">
        <v>1722</v>
      </c>
    </row>
    <row r="861" spans="1:25" x14ac:dyDescent="0.3">
      <c r="A861">
        <v>798</v>
      </c>
      <c r="B861" s="118">
        <v>45904</v>
      </c>
      <c r="C861">
        <v>9</v>
      </c>
      <c r="D861" t="s">
        <v>159</v>
      </c>
      <c r="E861" t="s">
        <v>1617</v>
      </c>
      <c r="F861" t="s">
        <v>1618</v>
      </c>
      <c r="G861" t="s">
        <v>578</v>
      </c>
      <c r="H861" t="s">
        <v>437</v>
      </c>
      <c r="I861" t="s">
        <v>221</v>
      </c>
      <c r="J861" t="s">
        <v>225</v>
      </c>
      <c r="K861" t="s">
        <v>234</v>
      </c>
      <c r="L861" t="s">
        <v>58</v>
      </c>
      <c r="M861">
        <v>2</v>
      </c>
      <c r="O861">
        <v>1.9079999999999999</v>
      </c>
      <c r="R861">
        <v>3.8159999999999998</v>
      </c>
      <c r="W861" t="s">
        <v>74</v>
      </c>
      <c r="X861" t="s">
        <v>386</v>
      </c>
      <c r="Y861" t="s">
        <v>1723</v>
      </c>
    </row>
    <row r="862" spans="1:25" x14ac:dyDescent="0.3">
      <c r="A862">
        <v>799</v>
      </c>
      <c r="B862" s="118">
        <v>45904</v>
      </c>
      <c r="C862">
        <v>9</v>
      </c>
      <c r="D862" t="s">
        <v>159</v>
      </c>
      <c r="E862" t="s">
        <v>1617</v>
      </c>
      <c r="F862" t="s">
        <v>1618</v>
      </c>
      <c r="G862" t="s">
        <v>578</v>
      </c>
      <c r="H862" t="s">
        <v>439</v>
      </c>
      <c r="I862" t="s">
        <v>223</v>
      </c>
      <c r="J862" t="s">
        <v>345</v>
      </c>
      <c r="K862" t="s">
        <v>234</v>
      </c>
      <c r="L862" t="s">
        <v>58</v>
      </c>
      <c r="M862">
        <v>1</v>
      </c>
      <c r="O862">
        <v>1.68</v>
      </c>
      <c r="R862">
        <v>1.68</v>
      </c>
      <c r="W862" t="s">
        <v>74</v>
      </c>
      <c r="X862" t="s">
        <v>386</v>
      </c>
      <c r="Y862" t="s">
        <v>1724</v>
      </c>
    </row>
    <row r="863" spans="1:25" x14ac:dyDescent="0.3">
      <c r="A863">
        <v>800</v>
      </c>
      <c r="B863" s="118">
        <v>45904</v>
      </c>
      <c r="C863">
        <v>9</v>
      </c>
      <c r="D863" t="s">
        <v>159</v>
      </c>
      <c r="E863" t="s">
        <v>1617</v>
      </c>
      <c r="F863" t="s">
        <v>1618</v>
      </c>
      <c r="G863" t="s">
        <v>578</v>
      </c>
      <c r="H863" t="s">
        <v>640</v>
      </c>
      <c r="I863" t="s">
        <v>633</v>
      </c>
      <c r="J863" t="s">
        <v>642</v>
      </c>
      <c r="K863" t="s">
        <v>234</v>
      </c>
      <c r="L863" t="s">
        <v>58</v>
      </c>
      <c r="M863">
        <v>1</v>
      </c>
      <c r="O863">
        <v>1.6</v>
      </c>
      <c r="R863">
        <v>1.6</v>
      </c>
      <c r="W863" t="s">
        <v>74</v>
      </c>
      <c r="X863" t="s">
        <v>386</v>
      </c>
      <c r="Y863" t="s">
        <v>1725</v>
      </c>
    </row>
    <row r="864" spans="1:25" x14ac:dyDescent="0.3">
      <c r="A864">
        <v>801</v>
      </c>
      <c r="B864" s="118">
        <v>45904</v>
      </c>
      <c r="C864">
        <v>9</v>
      </c>
      <c r="D864" t="s">
        <v>159</v>
      </c>
      <c r="E864" t="s">
        <v>1617</v>
      </c>
      <c r="F864" t="s">
        <v>1618</v>
      </c>
      <c r="G864" t="s">
        <v>578</v>
      </c>
      <c r="H864" t="s">
        <v>641</v>
      </c>
      <c r="I864" t="s">
        <v>634</v>
      </c>
      <c r="J864" t="s">
        <v>635</v>
      </c>
      <c r="K864" t="s">
        <v>234</v>
      </c>
      <c r="L864" t="s">
        <v>58</v>
      </c>
      <c r="M864">
        <v>1</v>
      </c>
      <c r="O864">
        <v>1.6</v>
      </c>
      <c r="R864">
        <v>1.6</v>
      </c>
      <c r="W864" t="s">
        <v>74</v>
      </c>
      <c r="X864" t="s">
        <v>386</v>
      </c>
      <c r="Y864" t="s">
        <v>1726</v>
      </c>
    </row>
    <row r="865" spans="1:25" x14ac:dyDescent="0.3">
      <c r="A865">
        <v>802</v>
      </c>
      <c r="B865" s="118">
        <v>45904</v>
      </c>
      <c r="C865">
        <v>9</v>
      </c>
      <c r="D865" t="s">
        <v>159</v>
      </c>
      <c r="E865" t="s">
        <v>1617</v>
      </c>
      <c r="F865" t="s">
        <v>1618</v>
      </c>
      <c r="G865" t="s">
        <v>578</v>
      </c>
      <c r="H865" t="s">
        <v>489</v>
      </c>
      <c r="I865" t="s">
        <v>64</v>
      </c>
      <c r="J865" t="s">
        <v>68</v>
      </c>
      <c r="K865" t="s">
        <v>33</v>
      </c>
      <c r="L865" t="s">
        <v>33</v>
      </c>
      <c r="M865">
        <v>2</v>
      </c>
      <c r="O865">
        <v>3.12</v>
      </c>
      <c r="R865">
        <v>6.24</v>
      </c>
      <c r="W865" t="s">
        <v>74</v>
      </c>
      <c r="X865" t="s">
        <v>77</v>
      </c>
      <c r="Y865" t="s">
        <v>1727</v>
      </c>
    </row>
    <row r="866" spans="1:25" x14ac:dyDescent="0.3">
      <c r="A866">
        <v>803</v>
      </c>
      <c r="B866" s="118">
        <v>45904</v>
      </c>
      <c r="C866">
        <v>9</v>
      </c>
      <c r="D866" t="s">
        <v>159</v>
      </c>
      <c r="E866" t="s">
        <v>1617</v>
      </c>
      <c r="F866" t="s">
        <v>1618</v>
      </c>
      <c r="G866" t="s">
        <v>578</v>
      </c>
      <c r="H866" t="s">
        <v>405</v>
      </c>
      <c r="I866" t="s">
        <v>374</v>
      </c>
      <c r="J866" t="s">
        <v>372</v>
      </c>
      <c r="K866" t="s">
        <v>368</v>
      </c>
      <c r="L866" t="s">
        <v>54</v>
      </c>
      <c r="M866">
        <v>10</v>
      </c>
      <c r="O866">
        <v>5.16</v>
      </c>
      <c r="R866">
        <v>51.6</v>
      </c>
      <c r="W866" t="s">
        <v>75</v>
      </c>
      <c r="X866" t="s">
        <v>75</v>
      </c>
      <c r="Y866" t="s">
        <v>1728</v>
      </c>
    </row>
    <row r="867" spans="1:25" x14ac:dyDescent="0.3">
      <c r="A867">
        <v>804</v>
      </c>
      <c r="B867" s="118">
        <v>45904</v>
      </c>
      <c r="C867">
        <v>9</v>
      </c>
      <c r="D867" t="s">
        <v>159</v>
      </c>
      <c r="E867" t="s">
        <v>1617</v>
      </c>
      <c r="F867" t="s">
        <v>1618</v>
      </c>
      <c r="G867" t="s">
        <v>578</v>
      </c>
      <c r="H867" t="s">
        <v>441</v>
      </c>
      <c r="I867" t="s">
        <v>60</v>
      </c>
      <c r="J867" t="s">
        <v>207</v>
      </c>
      <c r="K867" t="s">
        <v>195</v>
      </c>
      <c r="L867" t="s">
        <v>491</v>
      </c>
      <c r="M867">
        <v>2</v>
      </c>
      <c r="N867">
        <v>36</v>
      </c>
      <c r="O867">
        <v>36</v>
      </c>
      <c r="R867">
        <v>72</v>
      </c>
      <c r="W867" t="s">
        <v>74</v>
      </c>
      <c r="X867" t="s">
        <v>76</v>
      </c>
      <c r="Y867" t="s">
        <v>1729</v>
      </c>
    </row>
    <row r="868" spans="1:25" x14ac:dyDescent="0.3">
      <c r="A868">
        <v>805</v>
      </c>
      <c r="B868" s="118">
        <v>45904</v>
      </c>
      <c r="C868">
        <v>9</v>
      </c>
      <c r="D868" t="s">
        <v>159</v>
      </c>
      <c r="E868" t="s">
        <v>1619</v>
      </c>
      <c r="F868" t="s">
        <v>1620</v>
      </c>
      <c r="G868" t="s">
        <v>663</v>
      </c>
      <c r="H868" t="s">
        <v>610</v>
      </c>
      <c r="I868" t="s">
        <v>602</v>
      </c>
      <c r="J868" t="s">
        <v>606</v>
      </c>
      <c r="K868" t="s">
        <v>614</v>
      </c>
      <c r="L868" t="s">
        <v>58</v>
      </c>
      <c r="M868">
        <v>1</v>
      </c>
      <c r="O868">
        <v>1.5</v>
      </c>
      <c r="R868">
        <v>1.5</v>
      </c>
      <c r="W868" t="s">
        <v>74</v>
      </c>
      <c r="X868" t="s">
        <v>389</v>
      </c>
      <c r="Y868" t="s">
        <v>1730</v>
      </c>
    </row>
    <row r="869" spans="1:25" x14ac:dyDescent="0.3">
      <c r="A869">
        <v>806</v>
      </c>
      <c r="B869" s="118">
        <v>45904</v>
      </c>
      <c r="C869">
        <v>9</v>
      </c>
      <c r="D869" t="s">
        <v>159</v>
      </c>
      <c r="E869" t="s">
        <v>1619</v>
      </c>
      <c r="F869" t="s">
        <v>1620</v>
      </c>
      <c r="G869" t="s">
        <v>663</v>
      </c>
      <c r="H869" t="s">
        <v>611</v>
      </c>
      <c r="I869" t="s">
        <v>603</v>
      </c>
      <c r="J869" t="s">
        <v>607</v>
      </c>
      <c r="K869" t="s">
        <v>614</v>
      </c>
      <c r="L869" t="s">
        <v>58</v>
      </c>
      <c r="M869">
        <v>1</v>
      </c>
      <c r="O869">
        <v>1.5</v>
      </c>
      <c r="R869">
        <v>1.5</v>
      </c>
      <c r="W869" t="s">
        <v>74</v>
      </c>
      <c r="X869" t="s">
        <v>389</v>
      </c>
      <c r="Y869" t="s">
        <v>1731</v>
      </c>
    </row>
    <row r="870" spans="1:25" x14ac:dyDescent="0.3">
      <c r="A870">
        <v>807</v>
      </c>
      <c r="B870" s="118">
        <v>45904</v>
      </c>
      <c r="C870">
        <v>9</v>
      </c>
      <c r="D870" t="s">
        <v>159</v>
      </c>
      <c r="E870" t="s">
        <v>1619</v>
      </c>
      <c r="F870" t="s">
        <v>1620</v>
      </c>
      <c r="G870" t="s">
        <v>663</v>
      </c>
      <c r="H870" t="s">
        <v>612</v>
      </c>
      <c r="I870" t="s">
        <v>604</v>
      </c>
      <c r="J870" t="s">
        <v>608</v>
      </c>
      <c r="K870" t="s">
        <v>614</v>
      </c>
      <c r="L870" t="s">
        <v>58</v>
      </c>
      <c r="M870">
        <v>1</v>
      </c>
      <c r="O870">
        <v>1.5</v>
      </c>
      <c r="R870">
        <v>1.5</v>
      </c>
      <c r="W870" t="s">
        <v>74</v>
      </c>
      <c r="X870" t="s">
        <v>389</v>
      </c>
      <c r="Y870" t="s">
        <v>1732</v>
      </c>
    </row>
    <row r="871" spans="1:25" x14ac:dyDescent="0.3">
      <c r="A871">
        <v>808</v>
      </c>
      <c r="B871" s="118">
        <v>45904</v>
      </c>
      <c r="C871">
        <v>9</v>
      </c>
      <c r="D871" t="s">
        <v>159</v>
      </c>
      <c r="E871" t="s">
        <v>1619</v>
      </c>
      <c r="F871" t="s">
        <v>1620</v>
      </c>
      <c r="G871" t="s">
        <v>663</v>
      </c>
      <c r="H871" t="s">
        <v>613</v>
      </c>
      <c r="I871" t="s">
        <v>605</v>
      </c>
      <c r="J871" t="s">
        <v>609</v>
      </c>
      <c r="K871" t="s">
        <v>614</v>
      </c>
      <c r="L871" t="s">
        <v>58</v>
      </c>
      <c r="M871">
        <v>1</v>
      </c>
      <c r="O871">
        <v>1.5</v>
      </c>
      <c r="R871">
        <v>1.5</v>
      </c>
      <c r="W871" t="s">
        <v>74</v>
      </c>
      <c r="X871" t="s">
        <v>389</v>
      </c>
      <c r="Y871" t="s">
        <v>1733</v>
      </c>
    </row>
    <row r="872" spans="1:25" x14ac:dyDescent="0.3">
      <c r="A872">
        <v>809</v>
      </c>
      <c r="B872" s="118">
        <v>45904</v>
      </c>
      <c r="C872">
        <v>9</v>
      </c>
      <c r="D872" t="s">
        <v>159</v>
      </c>
      <c r="E872" t="s">
        <v>1619</v>
      </c>
      <c r="F872" t="s">
        <v>1620</v>
      </c>
      <c r="G872" t="s">
        <v>663</v>
      </c>
      <c r="H872" t="s">
        <v>586</v>
      </c>
      <c r="I872" t="s">
        <v>583</v>
      </c>
      <c r="J872" t="s">
        <v>589</v>
      </c>
      <c r="K872" t="s">
        <v>234</v>
      </c>
      <c r="L872" t="s">
        <v>58</v>
      </c>
      <c r="M872">
        <v>1</v>
      </c>
      <c r="O872">
        <v>2.2000000000000002</v>
      </c>
      <c r="R872">
        <v>2.2000000000000002</v>
      </c>
      <c r="W872" t="s">
        <v>74</v>
      </c>
      <c r="X872" t="s">
        <v>643</v>
      </c>
      <c r="Y872" t="s">
        <v>1734</v>
      </c>
    </row>
    <row r="873" spans="1:25" x14ac:dyDescent="0.3">
      <c r="A873">
        <v>810</v>
      </c>
      <c r="B873" s="118">
        <v>45904</v>
      </c>
      <c r="C873">
        <v>9</v>
      </c>
      <c r="D873" t="s">
        <v>159</v>
      </c>
      <c r="E873" t="s">
        <v>1619</v>
      </c>
      <c r="F873" t="s">
        <v>1620</v>
      </c>
      <c r="G873" t="s">
        <v>663</v>
      </c>
      <c r="H873" t="s">
        <v>588</v>
      </c>
      <c r="I873" t="s">
        <v>585</v>
      </c>
      <c r="J873" t="s">
        <v>591</v>
      </c>
      <c r="K873" t="s">
        <v>234</v>
      </c>
      <c r="L873" t="s">
        <v>58</v>
      </c>
      <c r="M873">
        <v>1</v>
      </c>
      <c r="O873">
        <v>2.6</v>
      </c>
      <c r="R873">
        <v>2.6</v>
      </c>
      <c r="W873" t="s">
        <v>74</v>
      </c>
      <c r="X873" t="s">
        <v>643</v>
      </c>
      <c r="Y873" t="s">
        <v>1735</v>
      </c>
    </row>
    <row r="874" spans="1:25" x14ac:dyDescent="0.3">
      <c r="A874">
        <v>811</v>
      </c>
      <c r="B874" s="118">
        <v>45904</v>
      </c>
      <c r="C874">
        <v>9</v>
      </c>
      <c r="D874" t="s">
        <v>159</v>
      </c>
      <c r="E874" t="s">
        <v>1619</v>
      </c>
      <c r="F874" t="s">
        <v>1620</v>
      </c>
      <c r="G874" t="s">
        <v>663</v>
      </c>
      <c r="H874" t="s">
        <v>587</v>
      </c>
      <c r="I874" t="s">
        <v>584</v>
      </c>
      <c r="J874" t="s">
        <v>590</v>
      </c>
      <c r="K874" t="s">
        <v>234</v>
      </c>
      <c r="L874" t="s">
        <v>58</v>
      </c>
      <c r="M874">
        <v>1</v>
      </c>
      <c r="O874">
        <v>2.38</v>
      </c>
      <c r="R874">
        <v>2.38</v>
      </c>
      <c r="W874" t="s">
        <v>74</v>
      </c>
      <c r="X874" t="s">
        <v>643</v>
      </c>
      <c r="Y874" t="s">
        <v>1736</v>
      </c>
    </row>
    <row r="875" spans="1:25" x14ac:dyDescent="0.3">
      <c r="A875">
        <v>812</v>
      </c>
      <c r="B875" s="118">
        <v>45904</v>
      </c>
      <c r="C875">
        <v>9</v>
      </c>
      <c r="D875" t="s">
        <v>159</v>
      </c>
      <c r="E875" t="s">
        <v>1619</v>
      </c>
      <c r="F875" t="s">
        <v>1620</v>
      </c>
      <c r="G875" t="s">
        <v>663</v>
      </c>
      <c r="H875" t="s">
        <v>631</v>
      </c>
      <c r="I875" t="s">
        <v>615</v>
      </c>
      <c r="J875" t="s">
        <v>619</v>
      </c>
      <c r="K875" t="s">
        <v>638</v>
      </c>
      <c r="L875" t="s">
        <v>637</v>
      </c>
      <c r="M875">
        <v>1</v>
      </c>
      <c r="O875">
        <v>1.21</v>
      </c>
      <c r="R875">
        <v>1.21</v>
      </c>
      <c r="W875" t="s">
        <v>74</v>
      </c>
      <c r="X875" t="s">
        <v>636</v>
      </c>
      <c r="Y875" t="s">
        <v>1737</v>
      </c>
    </row>
    <row r="876" spans="1:25" x14ac:dyDescent="0.3">
      <c r="A876">
        <v>813</v>
      </c>
      <c r="B876" s="118">
        <v>45904</v>
      </c>
      <c r="C876">
        <v>9</v>
      </c>
      <c r="D876" t="s">
        <v>159</v>
      </c>
      <c r="E876" t="s">
        <v>1619</v>
      </c>
      <c r="F876" t="s">
        <v>1620</v>
      </c>
      <c r="G876" t="s">
        <v>663</v>
      </c>
      <c r="H876" t="s">
        <v>632</v>
      </c>
      <c r="I876" t="s">
        <v>616</v>
      </c>
      <c r="J876" t="s">
        <v>622</v>
      </c>
      <c r="K876" t="s">
        <v>639</v>
      </c>
      <c r="L876" t="s">
        <v>637</v>
      </c>
      <c r="M876">
        <v>1</v>
      </c>
      <c r="O876">
        <v>1.21</v>
      </c>
      <c r="R876">
        <v>1.21</v>
      </c>
      <c r="W876" t="s">
        <v>74</v>
      </c>
      <c r="X876" t="s">
        <v>636</v>
      </c>
      <c r="Y876" t="s">
        <v>1738</v>
      </c>
    </row>
    <row r="877" spans="1:25" x14ac:dyDescent="0.3">
      <c r="A877">
        <v>814</v>
      </c>
      <c r="B877" s="118">
        <v>45904</v>
      </c>
      <c r="C877">
        <v>9</v>
      </c>
      <c r="D877" t="s">
        <v>159</v>
      </c>
      <c r="E877" t="s">
        <v>1621</v>
      </c>
      <c r="F877" t="s">
        <v>1622</v>
      </c>
      <c r="G877" t="s">
        <v>663</v>
      </c>
      <c r="H877" t="s">
        <v>426</v>
      </c>
      <c r="I877" t="s">
        <v>211</v>
      </c>
      <c r="J877" t="s">
        <v>226</v>
      </c>
      <c r="K877" t="s">
        <v>234</v>
      </c>
      <c r="L877" t="s">
        <v>58</v>
      </c>
      <c r="M877">
        <v>1</v>
      </c>
      <c r="O877">
        <v>1.6679999999999999</v>
      </c>
      <c r="R877">
        <v>1.6679999999999999</v>
      </c>
      <c r="W877" t="s">
        <v>74</v>
      </c>
      <c r="X877" t="s">
        <v>386</v>
      </c>
      <c r="Y877" t="s">
        <v>1739</v>
      </c>
    </row>
    <row r="878" spans="1:25" x14ac:dyDescent="0.3">
      <c r="A878">
        <v>815</v>
      </c>
      <c r="B878" s="118">
        <v>45904</v>
      </c>
      <c r="C878">
        <v>9</v>
      </c>
      <c r="D878" t="s">
        <v>159</v>
      </c>
      <c r="E878" t="s">
        <v>1621</v>
      </c>
      <c r="F878" t="s">
        <v>1622</v>
      </c>
      <c r="G878" t="s">
        <v>663</v>
      </c>
      <c r="H878" t="s">
        <v>427</v>
      </c>
      <c r="I878" t="s">
        <v>212</v>
      </c>
      <c r="J878" t="s">
        <v>227</v>
      </c>
      <c r="K878" t="s">
        <v>234</v>
      </c>
      <c r="L878" t="s">
        <v>58</v>
      </c>
      <c r="M878">
        <v>1</v>
      </c>
      <c r="O878">
        <v>1.2023999999999999</v>
      </c>
      <c r="R878">
        <v>1.2023999999999999</v>
      </c>
      <c r="W878" t="s">
        <v>74</v>
      </c>
      <c r="X878" t="s">
        <v>386</v>
      </c>
      <c r="Y878" t="s">
        <v>1740</v>
      </c>
    </row>
    <row r="879" spans="1:25" x14ac:dyDescent="0.3">
      <c r="A879">
        <v>816</v>
      </c>
      <c r="B879" s="118">
        <v>45904</v>
      </c>
      <c r="C879">
        <v>9</v>
      </c>
      <c r="D879" t="s">
        <v>159</v>
      </c>
      <c r="E879" t="s">
        <v>1621</v>
      </c>
      <c r="F879" t="s">
        <v>1622</v>
      </c>
      <c r="G879" t="s">
        <v>663</v>
      </c>
      <c r="H879" t="s">
        <v>433</v>
      </c>
      <c r="I879" t="s">
        <v>218</v>
      </c>
      <c r="J879" t="s">
        <v>232</v>
      </c>
      <c r="K879" t="s">
        <v>234</v>
      </c>
      <c r="L879" t="s">
        <v>58</v>
      </c>
      <c r="M879">
        <v>1</v>
      </c>
      <c r="O879">
        <v>1.4783999999999999</v>
      </c>
      <c r="R879">
        <v>1.4783999999999999</v>
      </c>
      <c r="W879" t="s">
        <v>74</v>
      </c>
      <c r="X879" t="s">
        <v>386</v>
      </c>
      <c r="Y879" t="s">
        <v>1741</v>
      </c>
    </row>
    <row r="880" spans="1:25" x14ac:dyDescent="0.3">
      <c r="A880">
        <v>817</v>
      </c>
      <c r="B880" s="118">
        <v>45904</v>
      </c>
      <c r="C880">
        <v>9</v>
      </c>
      <c r="D880" t="s">
        <v>159</v>
      </c>
      <c r="E880" t="s">
        <v>1621</v>
      </c>
      <c r="F880" t="s">
        <v>1622</v>
      </c>
      <c r="G880" t="s">
        <v>663</v>
      </c>
      <c r="H880" t="s">
        <v>429</v>
      </c>
      <c r="I880" t="s">
        <v>214</v>
      </c>
      <c r="J880" t="s">
        <v>228</v>
      </c>
      <c r="K880" t="s">
        <v>234</v>
      </c>
      <c r="L880" t="s">
        <v>58</v>
      </c>
      <c r="M880">
        <v>1</v>
      </c>
      <c r="O880">
        <v>1.2984</v>
      </c>
      <c r="R880">
        <v>1.2984</v>
      </c>
      <c r="W880" t="s">
        <v>74</v>
      </c>
      <c r="X880" t="s">
        <v>386</v>
      </c>
      <c r="Y880" t="s">
        <v>1742</v>
      </c>
    </row>
    <row r="881" spans="1:25" x14ac:dyDescent="0.3">
      <c r="A881">
        <v>818</v>
      </c>
      <c r="B881" s="118">
        <v>45904</v>
      </c>
      <c r="C881">
        <v>9</v>
      </c>
      <c r="D881" t="s">
        <v>159</v>
      </c>
      <c r="E881" t="s">
        <v>1621</v>
      </c>
      <c r="F881" t="s">
        <v>1622</v>
      </c>
      <c r="G881" t="s">
        <v>663</v>
      </c>
      <c r="H881" t="s">
        <v>430</v>
      </c>
      <c r="I881" t="s">
        <v>215</v>
      </c>
      <c r="J881" t="s">
        <v>229</v>
      </c>
      <c r="K881" t="s">
        <v>234</v>
      </c>
      <c r="L881" t="s">
        <v>58</v>
      </c>
      <c r="M881">
        <v>1</v>
      </c>
      <c r="O881">
        <v>1.0104</v>
      </c>
      <c r="R881">
        <v>1.0104</v>
      </c>
      <c r="W881" t="s">
        <v>74</v>
      </c>
      <c r="X881" t="s">
        <v>386</v>
      </c>
      <c r="Y881" t="s">
        <v>1743</v>
      </c>
    </row>
    <row r="882" spans="1:25" x14ac:dyDescent="0.3">
      <c r="A882">
        <v>819</v>
      </c>
      <c r="B882" s="118">
        <v>45904</v>
      </c>
      <c r="C882">
        <v>9</v>
      </c>
      <c r="D882" t="s">
        <v>159</v>
      </c>
      <c r="E882" t="s">
        <v>1621</v>
      </c>
      <c r="F882" t="s">
        <v>1622</v>
      </c>
      <c r="G882" t="s">
        <v>663</v>
      </c>
      <c r="H882" t="s">
        <v>435</v>
      </c>
      <c r="I882" t="s">
        <v>219</v>
      </c>
      <c r="J882" t="s">
        <v>233</v>
      </c>
      <c r="K882" t="s">
        <v>234</v>
      </c>
      <c r="L882" t="s">
        <v>58</v>
      </c>
      <c r="M882">
        <v>1</v>
      </c>
      <c r="O882">
        <v>1.0920000000000001</v>
      </c>
      <c r="R882">
        <v>1.0920000000000001</v>
      </c>
      <c r="W882" t="s">
        <v>74</v>
      </c>
      <c r="X882" t="s">
        <v>386</v>
      </c>
      <c r="Y882" t="s">
        <v>1744</v>
      </c>
    </row>
    <row r="883" spans="1:25" x14ac:dyDescent="0.3">
      <c r="A883">
        <v>820</v>
      </c>
      <c r="B883" s="118">
        <v>45904</v>
      </c>
      <c r="C883">
        <v>9</v>
      </c>
      <c r="D883" t="s">
        <v>159</v>
      </c>
      <c r="E883" t="s">
        <v>1621</v>
      </c>
      <c r="F883" t="s">
        <v>1622</v>
      </c>
      <c r="G883" t="s">
        <v>663</v>
      </c>
      <c r="H883" t="s">
        <v>436</v>
      </c>
      <c r="I883" t="s">
        <v>220</v>
      </c>
      <c r="J883" t="s">
        <v>224</v>
      </c>
      <c r="K883" t="s">
        <v>234</v>
      </c>
      <c r="L883" t="s">
        <v>58</v>
      </c>
      <c r="M883">
        <v>1</v>
      </c>
      <c r="O883">
        <v>1.3824000000000001</v>
      </c>
      <c r="R883">
        <v>1.3824000000000001</v>
      </c>
      <c r="W883" t="s">
        <v>74</v>
      </c>
      <c r="X883" t="s">
        <v>386</v>
      </c>
      <c r="Y883" t="s">
        <v>1745</v>
      </c>
    </row>
    <row r="884" spans="1:25" x14ac:dyDescent="0.3">
      <c r="A884">
        <v>821</v>
      </c>
      <c r="B884" s="118">
        <v>45904</v>
      </c>
      <c r="C884">
        <v>9</v>
      </c>
      <c r="D884" t="s">
        <v>159</v>
      </c>
      <c r="E884" t="s">
        <v>1621</v>
      </c>
      <c r="F884" t="s">
        <v>1622</v>
      </c>
      <c r="G884" t="s">
        <v>663</v>
      </c>
      <c r="H884" t="s">
        <v>437</v>
      </c>
      <c r="I884" t="s">
        <v>221</v>
      </c>
      <c r="J884" t="s">
        <v>225</v>
      </c>
      <c r="K884" t="s">
        <v>234</v>
      </c>
      <c r="L884" t="s">
        <v>58</v>
      </c>
      <c r="M884">
        <v>1</v>
      </c>
      <c r="O884">
        <v>1.9079999999999999</v>
      </c>
      <c r="R884">
        <v>1.9079999999999999</v>
      </c>
      <c r="W884" t="s">
        <v>74</v>
      </c>
      <c r="X884" t="s">
        <v>386</v>
      </c>
      <c r="Y884" t="s">
        <v>1746</v>
      </c>
    </row>
    <row r="885" spans="1:25" x14ac:dyDescent="0.3">
      <c r="A885">
        <v>822</v>
      </c>
      <c r="B885" s="118">
        <v>45904</v>
      </c>
      <c r="C885">
        <v>9</v>
      </c>
      <c r="D885" t="s">
        <v>159</v>
      </c>
      <c r="E885" t="s">
        <v>1621</v>
      </c>
      <c r="F885" t="s">
        <v>1622</v>
      </c>
      <c r="G885" t="s">
        <v>663</v>
      </c>
      <c r="H885" t="s">
        <v>439</v>
      </c>
      <c r="I885" t="s">
        <v>223</v>
      </c>
      <c r="J885" t="s">
        <v>345</v>
      </c>
      <c r="K885" t="s">
        <v>234</v>
      </c>
      <c r="L885" t="s">
        <v>58</v>
      </c>
      <c r="M885">
        <v>1</v>
      </c>
      <c r="O885">
        <v>1.68</v>
      </c>
      <c r="R885">
        <v>1.68</v>
      </c>
      <c r="W885" t="s">
        <v>74</v>
      </c>
      <c r="X885" t="s">
        <v>386</v>
      </c>
      <c r="Y885" t="s">
        <v>1747</v>
      </c>
    </row>
    <row r="886" spans="1:25" x14ac:dyDescent="0.3">
      <c r="A886">
        <v>823</v>
      </c>
      <c r="B886" s="118">
        <v>45904</v>
      </c>
      <c r="C886">
        <v>9</v>
      </c>
      <c r="D886" t="s">
        <v>159</v>
      </c>
      <c r="E886" t="s">
        <v>1621</v>
      </c>
      <c r="F886" t="s">
        <v>1622</v>
      </c>
      <c r="G886" t="s">
        <v>663</v>
      </c>
      <c r="H886" t="s">
        <v>640</v>
      </c>
      <c r="I886" t="s">
        <v>633</v>
      </c>
      <c r="J886" t="s">
        <v>642</v>
      </c>
      <c r="K886" t="s">
        <v>234</v>
      </c>
      <c r="L886" t="s">
        <v>58</v>
      </c>
      <c r="M886">
        <v>1</v>
      </c>
      <c r="O886">
        <v>1.6</v>
      </c>
      <c r="R886">
        <v>1.6</v>
      </c>
      <c r="W886" t="s">
        <v>74</v>
      </c>
      <c r="X886" t="s">
        <v>386</v>
      </c>
      <c r="Y886" t="s">
        <v>1748</v>
      </c>
    </row>
    <row r="887" spans="1:25" x14ac:dyDescent="0.3">
      <c r="A887">
        <v>824</v>
      </c>
      <c r="B887" s="118">
        <v>45904</v>
      </c>
      <c r="C887">
        <v>9</v>
      </c>
      <c r="D887" t="s">
        <v>159</v>
      </c>
      <c r="E887" t="s">
        <v>1621</v>
      </c>
      <c r="F887" t="s">
        <v>1622</v>
      </c>
      <c r="G887" t="s">
        <v>663</v>
      </c>
      <c r="H887" t="s">
        <v>641</v>
      </c>
      <c r="I887" t="s">
        <v>634</v>
      </c>
      <c r="J887" t="s">
        <v>635</v>
      </c>
      <c r="K887" t="s">
        <v>234</v>
      </c>
      <c r="L887" t="s">
        <v>58</v>
      </c>
      <c r="M887">
        <v>1</v>
      </c>
      <c r="O887">
        <v>1.6</v>
      </c>
      <c r="R887">
        <v>1.6</v>
      </c>
      <c r="W887" t="s">
        <v>74</v>
      </c>
      <c r="X887" t="s">
        <v>386</v>
      </c>
      <c r="Y887" t="s">
        <v>1749</v>
      </c>
    </row>
    <row r="888" spans="1:25" x14ac:dyDescent="0.3">
      <c r="A888">
        <v>825</v>
      </c>
      <c r="B888" s="118">
        <v>45904</v>
      </c>
      <c r="C888">
        <v>9</v>
      </c>
      <c r="D888" t="s">
        <v>159</v>
      </c>
      <c r="E888" t="s">
        <v>1623</v>
      </c>
      <c r="F888" t="s">
        <v>1624</v>
      </c>
      <c r="G888" t="s">
        <v>664</v>
      </c>
      <c r="H888" t="s">
        <v>610</v>
      </c>
      <c r="I888" t="s">
        <v>602</v>
      </c>
      <c r="J888" t="s">
        <v>606</v>
      </c>
      <c r="K888" t="s">
        <v>614</v>
      </c>
      <c r="L888" t="s">
        <v>58</v>
      </c>
      <c r="M888">
        <v>1</v>
      </c>
      <c r="O888">
        <v>1.5</v>
      </c>
      <c r="R888">
        <v>1.5</v>
      </c>
      <c r="W888" t="s">
        <v>74</v>
      </c>
      <c r="X888" t="s">
        <v>389</v>
      </c>
      <c r="Y888" t="s">
        <v>1750</v>
      </c>
    </row>
    <row r="889" spans="1:25" x14ac:dyDescent="0.3">
      <c r="A889">
        <v>826</v>
      </c>
      <c r="B889" s="118">
        <v>45904</v>
      </c>
      <c r="C889">
        <v>9</v>
      </c>
      <c r="D889" t="s">
        <v>159</v>
      </c>
      <c r="E889" t="s">
        <v>1623</v>
      </c>
      <c r="F889" t="s">
        <v>1624</v>
      </c>
      <c r="G889" t="s">
        <v>664</v>
      </c>
      <c r="H889" t="s">
        <v>611</v>
      </c>
      <c r="I889" t="s">
        <v>603</v>
      </c>
      <c r="J889" t="s">
        <v>607</v>
      </c>
      <c r="K889" t="s">
        <v>614</v>
      </c>
      <c r="L889" t="s">
        <v>58</v>
      </c>
      <c r="M889">
        <v>1</v>
      </c>
      <c r="O889">
        <v>1.5</v>
      </c>
      <c r="R889">
        <v>1.5</v>
      </c>
      <c r="W889" t="s">
        <v>74</v>
      </c>
      <c r="X889" t="s">
        <v>389</v>
      </c>
      <c r="Y889" t="s">
        <v>1751</v>
      </c>
    </row>
    <row r="890" spans="1:25" x14ac:dyDescent="0.3">
      <c r="A890">
        <v>827</v>
      </c>
      <c r="B890" s="118">
        <v>45904</v>
      </c>
      <c r="C890">
        <v>9</v>
      </c>
      <c r="D890" t="s">
        <v>159</v>
      </c>
      <c r="E890" t="s">
        <v>1623</v>
      </c>
      <c r="F890" t="s">
        <v>1624</v>
      </c>
      <c r="G890" t="s">
        <v>664</v>
      </c>
      <c r="H890" t="s">
        <v>612</v>
      </c>
      <c r="I890" t="s">
        <v>604</v>
      </c>
      <c r="J890" t="s">
        <v>608</v>
      </c>
      <c r="K890" t="s">
        <v>614</v>
      </c>
      <c r="L890" t="s">
        <v>58</v>
      </c>
      <c r="M890">
        <v>1</v>
      </c>
      <c r="O890">
        <v>1.5</v>
      </c>
      <c r="R890">
        <v>1.5</v>
      </c>
      <c r="W890" t="s">
        <v>74</v>
      </c>
      <c r="X890" t="s">
        <v>389</v>
      </c>
      <c r="Y890" t="s">
        <v>1752</v>
      </c>
    </row>
    <row r="891" spans="1:25" x14ac:dyDescent="0.3">
      <c r="A891">
        <v>828</v>
      </c>
      <c r="B891" s="118">
        <v>45904</v>
      </c>
      <c r="C891">
        <v>9</v>
      </c>
      <c r="D891" t="s">
        <v>159</v>
      </c>
      <c r="E891" t="s">
        <v>1623</v>
      </c>
      <c r="F891" t="s">
        <v>1624</v>
      </c>
      <c r="G891" t="s">
        <v>664</v>
      </c>
      <c r="H891" t="s">
        <v>613</v>
      </c>
      <c r="I891" t="s">
        <v>605</v>
      </c>
      <c r="J891" t="s">
        <v>609</v>
      </c>
      <c r="K891" t="s">
        <v>614</v>
      </c>
      <c r="L891" t="s">
        <v>58</v>
      </c>
      <c r="M891">
        <v>1</v>
      </c>
      <c r="O891">
        <v>1.5</v>
      </c>
      <c r="R891">
        <v>1.5</v>
      </c>
      <c r="W891" t="s">
        <v>74</v>
      </c>
      <c r="X891" t="s">
        <v>389</v>
      </c>
      <c r="Y891" t="s">
        <v>1753</v>
      </c>
    </row>
    <row r="892" spans="1:25" x14ac:dyDescent="0.3">
      <c r="A892">
        <v>829</v>
      </c>
      <c r="B892" s="118">
        <v>45904</v>
      </c>
      <c r="C892">
        <v>9</v>
      </c>
      <c r="D892" t="s">
        <v>159</v>
      </c>
      <c r="E892" t="s">
        <v>1623</v>
      </c>
      <c r="F892" t="s">
        <v>1624</v>
      </c>
      <c r="G892" t="s">
        <v>664</v>
      </c>
      <c r="H892" t="s">
        <v>586</v>
      </c>
      <c r="I892" t="s">
        <v>583</v>
      </c>
      <c r="J892" t="s">
        <v>589</v>
      </c>
      <c r="K892" t="s">
        <v>234</v>
      </c>
      <c r="L892" t="s">
        <v>58</v>
      </c>
      <c r="M892">
        <v>1</v>
      </c>
      <c r="O892">
        <v>2.2000000000000002</v>
      </c>
      <c r="R892">
        <v>2.2000000000000002</v>
      </c>
      <c r="W892" t="s">
        <v>74</v>
      </c>
      <c r="X892" t="s">
        <v>643</v>
      </c>
      <c r="Y892" t="s">
        <v>1754</v>
      </c>
    </row>
    <row r="893" spans="1:25" x14ac:dyDescent="0.3">
      <c r="A893">
        <v>830</v>
      </c>
      <c r="B893" s="118">
        <v>45904</v>
      </c>
      <c r="C893">
        <v>9</v>
      </c>
      <c r="D893" t="s">
        <v>159</v>
      </c>
      <c r="E893" t="s">
        <v>1623</v>
      </c>
      <c r="F893" t="s">
        <v>1624</v>
      </c>
      <c r="G893" t="s">
        <v>664</v>
      </c>
      <c r="H893" t="s">
        <v>588</v>
      </c>
      <c r="I893" t="s">
        <v>585</v>
      </c>
      <c r="J893" t="s">
        <v>591</v>
      </c>
      <c r="K893" t="s">
        <v>234</v>
      </c>
      <c r="L893" t="s">
        <v>58</v>
      </c>
      <c r="M893">
        <v>1</v>
      </c>
      <c r="O893">
        <v>2.6</v>
      </c>
      <c r="R893">
        <v>2.6</v>
      </c>
      <c r="W893" t="s">
        <v>74</v>
      </c>
      <c r="X893" t="s">
        <v>643</v>
      </c>
      <c r="Y893" t="s">
        <v>1755</v>
      </c>
    </row>
    <row r="894" spans="1:25" x14ac:dyDescent="0.3">
      <c r="A894">
        <v>831</v>
      </c>
      <c r="B894" s="118">
        <v>45904</v>
      </c>
      <c r="C894">
        <v>9</v>
      </c>
      <c r="D894" t="s">
        <v>159</v>
      </c>
      <c r="E894" t="s">
        <v>1623</v>
      </c>
      <c r="F894" t="s">
        <v>1624</v>
      </c>
      <c r="G894" t="s">
        <v>664</v>
      </c>
      <c r="H894" t="s">
        <v>587</v>
      </c>
      <c r="I894" t="s">
        <v>584</v>
      </c>
      <c r="J894" t="s">
        <v>590</v>
      </c>
      <c r="K894" t="s">
        <v>234</v>
      </c>
      <c r="L894" t="s">
        <v>58</v>
      </c>
      <c r="M894">
        <v>1</v>
      </c>
      <c r="O894">
        <v>2.38</v>
      </c>
      <c r="R894">
        <v>2.38</v>
      </c>
      <c r="W894" t="s">
        <v>74</v>
      </c>
      <c r="X894" t="s">
        <v>643</v>
      </c>
      <c r="Y894" t="s">
        <v>1756</v>
      </c>
    </row>
    <row r="895" spans="1:25" x14ac:dyDescent="0.3">
      <c r="A895">
        <v>832</v>
      </c>
      <c r="B895" s="118">
        <v>45904</v>
      </c>
      <c r="C895">
        <v>9</v>
      </c>
      <c r="D895" t="s">
        <v>159</v>
      </c>
      <c r="E895" t="s">
        <v>1623</v>
      </c>
      <c r="F895" t="s">
        <v>1624</v>
      </c>
      <c r="G895" t="s">
        <v>664</v>
      </c>
      <c r="H895" t="s">
        <v>631</v>
      </c>
      <c r="I895" t="s">
        <v>615</v>
      </c>
      <c r="J895" t="s">
        <v>619</v>
      </c>
      <c r="K895" t="s">
        <v>638</v>
      </c>
      <c r="L895" t="s">
        <v>637</v>
      </c>
      <c r="M895">
        <v>2</v>
      </c>
      <c r="O895">
        <v>1.21</v>
      </c>
      <c r="R895">
        <v>2.42</v>
      </c>
      <c r="W895" t="s">
        <v>74</v>
      </c>
      <c r="X895" t="s">
        <v>636</v>
      </c>
      <c r="Y895" t="s">
        <v>1757</v>
      </c>
    </row>
    <row r="896" spans="1:25" x14ac:dyDescent="0.3">
      <c r="A896">
        <v>833</v>
      </c>
      <c r="B896" s="118">
        <v>45904</v>
      </c>
      <c r="C896">
        <v>9</v>
      </c>
      <c r="D896" t="s">
        <v>159</v>
      </c>
      <c r="E896" t="s">
        <v>1623</v>
      </c>
      <c r="F896" t="s">
        <v>1624</v>
      </c>
      <c r="G896" t="s">
        <v>664</v>
      </c>
      <c r="H896" t="s">
        <v>632</v>
      </c>
      <c r="I896" t="s">
        <v>616</v>
      </c>
      <c r="J896" t="s">
        <v>622</v>
      </c>
      <c r="K896" t="s">
        <v>639</v>
      </c>
      <c r="L896" t="s">
        <v>637</v>
      </c>
      <c r="M896">
        <v>2</v>
      </c>
      <c r="O896">
        <v>1.21</v>
      </c>
      <c r="R896">
        <v>2.42</v>
      </c>
      <c r="W896" t="s">
        <v>74</v>
      </c>
      <c r="X896" t="s">
        <v>636</v>
      </c>
      <c r="Y896" t="s">
        <v>1758</v>
      </c>
    </row>
    <row r="897" spans="1:25" x14ac:dyDescent="0.3">
      <c r="A897">
        <v>834</v>
      </c>
      <c r="B897" s="118">
        <v>45904</v>
      </c>
      <c r="C897">
        <v>9</v>
      </c>
      <c r="D897" t="s">
        <v>159</v>
      </c>
      <c r="E897" t="s">
        <v>1625</v>
      </c>
      <c r="F897" t="s">
        <v>1626</v>
      </c>
      <c r="G897" t="s">
        <v>664</v>
      </c>
      <c r="H897" t="s">
        <v>426</v>
      </c>
      <c r="I897" t="s">
        <v>211</v>
      </c>
      <c r="J897" t="s">
        <v>226</v>
      </c>
      <c r="K897" t="s">
        <v>234</v>
      </c>
      <c r="L897" t="s">
        <v>58</v>
      </c>
      <c r="M897">
        <v>1</v>
      </c>
      <c r="O897">
        <v>1.6679999999999999</v>
      </c>
      <c r="R897">
        <v>1.6679999999999999</v>
      </c>
      <c r="W897" t="s">
        <v>74</v>
      </c>
      <c r="X897" t="s">
        <v>386</v>
      </c>
      <c r="Y897" t="s">
        <v>1759</v>
      </c>
    </row>
    <row r="898" spans="1:25" x14ac:dyDescent="0.3">
      <c r="A898">
        <v>835</v>
      </c>
      <c r="B898" s="118">
        <v>45904</v>
      </c>
      <c r="C898">
        <v>9</v>
      </c>
      <c r="D898" t="s">
        <v>159</v>
      </c>
      <c r="E898" t="s">
        <v>1625</v>
      </c>
      <c r="F898" t="s">
        <v>1626</v>
      </c>
      <c r="G898" t="s">
        <v>664</v>
      </c>
      <c r="H898" t="s">
        <v>427</v>
      </c>
      <c r="I898" t="s">
        <v>212</v>
      </c>
      <c r="J898" t="s">
        <v>227</v>
      </c>
      <c r="K898" t="s">
        <v>234</v>
      </c>
      <c r="L898" t="s">
        <v>58</v>
      </c>
      <c r="M898">
        <v>1</v>
      </c>
      <c r="O898">
        <v>1.2023999999999999</v>
      </c>
      <c r="R898">
        <v>1.2023999999999999</v>
      </c>
      <c r="W898" t="s">
        <v>74</v>
      </c>
      <c r="X898" t="s">
        <v>386</v>
      </c>
      <c r="Y898" t="s">
        <v>1760</v>
      </c>
    </row>
    <row r="899" spans="1:25" x14ac:dyDescent="0.3">
      <c r="A899">
        <v>836</v>
      </c>
      <c r="B899" s="118">
        <v>45904</v>
      </c>
      <c r="C899">
        <v>9</v>
      </c>
      <c r="D899" t="s">
        <v>159</v>
      </c>
      <c r="E899" t="s">
        <v>1625</v>
      </c>
      <c r="F899" t="s">
        <v>1626</v>
      </c>
      <c r="G899" t="s">
        <v>664</v>
      </c>
      <c r="H899" t="s">
        <v>433</v>
      </c>
      <c r="I899" t="s">
        <v>218</v>
      </c>
      <c r="J899" t="s">
        <v>232</v>
      </c>
      <c r="K899" t="s">
        <v>234</v>
      </c>
      <c r="L899" t="s">
        <v>58</v>
      </c>
      <c r="M899">
        <v>1</v>
      </c>
      <c r="O899">
        <v>1.4783999999999999</v>
      </c>
      <c r="R899">
        <v>1.4783999999999999</v>
      </c>
      <c r="W899" t="s">
        <v>74</v>
      </c>
      <c r="X899" t="s">
        <v>386</v>
      </c>
      <c r="Y899" t="s">
        <v>1761</v>
      </c>
    </row>
    <row r="900" spans="1:25" x14ac:dyDescent="0.3">
      <c r="A900">
        <v>837</v>
      </c>
      <c r="B900" s="118">
        <v>45904</v>
      </c>
      <c r="C900">
        <v>9</v>
      </c>
      <c r="D900" t="s">
        <v>159</v>
      </c>
      <c r="E900" t="s">
        <v>1625</v>
      </c>
      <c r="F900" t="s">
        <v>1626</v>
      </c>
      <c r="G900" t="s">
        <v>664</v>
      </c>
      <c r="H900" t="s">
        <v>429</v>
      </c>
      <c r="I900" t="s">
        <v>214</v>
      </c>
      <c r="J900" t="s">
        <v>228</v>
      </c>
      <c r="K900" t="s">
        <v>234</v>
      </c>
      <c r="L900" t="s">
        <v>58</v>
      </c>
      <c r="M900">
        <v>1</v>
      </c>
      <c r="O900">
        <v>1.2984</v>
      </c>
      <c r="R900">
        <v>1.2984</v>
      </c>
      <c r="W900" t="s">
        <v>74</v>
      </c>
      <c r="X900" t="s">
        <v>386</v>
      </c>
      <c r="Y900" t="s">
        <v>1762</v>
      </c>
    </row>
    <row r="901" spans="1:25" x14ac:dyDescent="0.3">
      <c r="A901">
        <v>838</v>
      </c>
      <c r="B901" s="118">
        <v>45904</v>
      </c>
      <c r="C901">
        <v>9</v>
      </c>
      <c r="D901" t="s">
        <v>159</v>
      </c>
      <c r="E901" t="s">
        <v>1625</v>
      </c>
      <c r="F901" t="s">
        <v>1626</v>
      </c>
      <c r="G901" t="s">
        <v>664</v>
      </c>
      <c r="H901" t="s">
        <v>430</v>
      </c>
      <c r="I901" t="s">
        <v>215</v>
      </c>
      <c r="J901" t="s">
        <v>229</v>
      </c>
      <c r="K901" t="s">
        <v>234</v>
      </c>
      <c r="L901" t="s">
        <v>58</v>
      </c>
      <c r="M901">
        <v>1</v>
      </c>
      <c r="O901">
        <v>1.0104</v>
      </c>
      <c r="R901">
        <v>1.0104</v>
      </c>
      <c r="W901" t="s">
        <v>74</v>
      </c>
      <c r="X901" t="s">
        <v>386</v>
      </c>
      <c r="Y901" t="s">
        <v>1763</v>
      </c>
    </row>
    <row r="902" spans="1:25" x14ac:dyDescent="0.3">
      <c r="A902">
        <v>839</v>
      </c>
      <c r="B902" s="118">
        <v>45904</v>
      </c>
      <c r="C902">
        <v>9</v>
      </c>
      <c r="D902" t="s">
        <v>159</v>
      </c>
      <c r="E902" t="s">
        <v>1625</v>
      </c>
      <c r="F902" t="s">
        <v>1626</v>
      </c>
      <c r="G902" t="s">
        <v>664</v>
      </c>
      <c r="H902" t="s">
        <v>435</v>
      </c>
      <c r="I902" t="s">
        <v>219</v>
      </c>
      <c r="J902" t="s">
        <v>233</v>
      </c>
      <c r="K902" t="s">
        <v>234</v>
      </c>
      <c r="L902" t="s">
        <v>58</v>
      </c>
      <c r="M902">
        <v>1</v>
      </c>
      <c r="O902">
        <v>1.0920000000000001</v>
      </c>
      <c r="R902">
        <v>1.0920000000000001</v>
      </c>
      <c r="W902" t="s">
        <v>74</v>
      </c>
      <c r="X902" t="s">
        <v>386</v>
      </c>
      <c r="Y902" t="s">
        <v>1764</v>
      </c>
    </row>
    <row r="903" spans="1:25" x14ac:dyDescent="0.3">
      <c r="A903">
        <v>840</v>
      </c>
      <c r="B903" s="118">
        <v>45904</v>
      </c>
      <c r="C903">
        <v>9</v>
      </c>
      <c r="D903" t="s">
        <v>159</v>
      </c>
      <c r="E903" t="s">
        <v>1625</v>
      </c>
      <c r="F903" t="s">
        <v>1626</v>
      </c>
      <c r="G903" t="s">
        <v>664</v>
      </c>
      <c r="H903" t="s">
        <v>436</v>
      </c>
      <c r="I903" t="s">
        <v>220</v>
      </c>
      <c r="J903" t="s">
        <v>224</v>
      </c>
      <c r="K903" t="s">
        <v>234</v>
      </c>
      <c r="L903" t="s">
        <v>58</v>
      </c>
      <c r="M903">
        <v>1</v>
      </c>
      <c r="O903">
        <v>1.3824000000000001</v>
      </c>
      <c r="R903">
        <v>1.3824000000000001</v>
      </c>
      <c r="W903" t="s">
        <v>74</v>
      </c>
      <c r="X903" t="s">
        <v>386</v>
      </c>
      <c r="Y903" t="s">
        <v>1765</v>
      </c>
    </row>
    <row r="904" spans="1:25" x14ac:dyDescent="0.3">
      <c r="A904">
        <v>841</v>
      </c>
      <c r="B904" s="118">
        <v>45904</v>
      </c>
      <c r="C904">
        <v>9</v>
      </c>
      <c r="D904" t="s">
        <v>159</v>
      </c>
      <c r="E904" t="s">
        <v>1625</v>
      </c>
      <c r="F904" t="s">
        <v>1626</v>
      </c>
      <c r="G904" t="s">
        <v>664</v>
      </c>
      <c r="H904" t="s">
        <v>437</v>
      </c>
      <c r="I904" t="s">
        <v>221</v>
      </c>
      <c r="J904" t="s">
        <v>225</v>
      </c>
      <c r="K904" t="s">
        <v>234</v>
      </c>
      <c r="L904" t="s">
        <v>58</v>
      </c>
      <c r="M904">
        <v>1</v>
      </c>
      <c r="O904">
        <v>1.9079999999999999</v>
      </c>
      <c r="R904">
        <v>1.9079999999999999</v>
      </c>
      <c r="W904" t="s">
        <v>74</v>
      </c>
      <c r="X904" t="s">
        <v>386</v>
      </c>
      <c r="Y904" t="s">
        <v>1766</v>
      </c>
    </row>
    <row r="905" spans="1:25" x14ac:dyDescent="0.3">
      <c r="A905">
        <v>842</v>
      </c>
      <c r="B905" s="118">
        <v>45904</v>
      </c>
      <c r="C905">
        <v>9</v>
      </c>
      <c r="D905" t="s">
        <v>159</v>
      </c>
      <c r="E905" t="s">
        <v>1625</v>
      </c>
      <c r="F905" t="s">
        <v>1626</v>
      </c>
      <c r="G905" t="s">
        <v>664</v>
      </c>
      <c r="H905" t="s">
        <v>439</v>
      </c>
      <c r="I905" t="s">
        <v>223</v>
      </c>
      <c r="J905" t="s">
        <v>345</v>
      </c>
      <c r="K905" t="s">
        <v>234</v>
      </c>
      <c r="L905" t="s">
        <v>58</v>
      </c>
      <c r="M905">
        <v>1</v>
      </c>
      <c r="O905">
        <v>1.68</v>
      </c>
      <c r="R905">
        <v>1.68</v>
      </c>
      <c r="W905" t="s">
        <v>74</v>
      </c>
      <c r="X905" t="s">
        <v>386</v>
      </c>
      <c r="Y905" t="s">
        <v>1767</v>
      </c>
    </row>
    <row r="906" spans="1:25" x14ac:dyDescent="0.3">
      <c r="A906">
        <v>843</v>
      </c>
      <c r="B906" s="118">
        <v>45904</v>
      </c>
      <c r="C906">
        <v>9</v>
      </c>
      <c r="D906" t="s">
        <v>159</v>
      </c>
      <c r="E906" t="s">
        <v>1625</v>
      </c>
      <c r="F906" t="s">
        <v>1626</v>
      </c>
      <c r="G906" t="s">
        <v>664</v>
      </c>
      <c r="H906" t="s">
        <v>640</v>
      </c>
      <c r="I906" t="s">
        <v>633</v>
      </c>
      <c r="J906" t="s">
        <v>642</v>
      </c>
      <c r="K906" t="s">
        <v>234</v>
      </c>
      <c r="L906" t="s">
        <v>58</v>
      </c>
      <c r="M906">
        <v>1</v>
      </c>
      <c r="O906">
        <v>1.6</v>
      </c>
      <c r="R906">
        <v>1.6</v>
      </c>
      <c r="W906" t="s">
        <v>74</v>
      </c>
      <c r="X906" t="s">
        <v>386</v>
      </c>
      <c r="Y906" t="s">
        <v>1768</v>
      </c>
    </row>
    <row r="907" spans="1:25" x14ac:dyDescent="0.3">
      <c r="A907">
        <v>844</v>
      </c>
      <c r="B907" s="118">
        <v>45904</v>
      </c>
      <c r="C907">
        <v>9</v>
      </c>
      <c r="D907" t="s">
        <v>159</v>
      </c>
      <c r="E907" t="s">
        <v>1625</v>
      </c>
      <c r="F907" t="s">
        <v>1626</v>
      </c>
      <c r="G907" t="s">
        <v>664</v>
      </c>
      <c r="H907" t="s">
        <v>641</v>
      </c>
      <c r="I907" t="s">
        <v>634</v>
      </c>
      <c r="J907" t="s">
        <v>635</v>
      </c>
      <c r="K907" t="s">
        <v>234</v>
      </c>
      <c r="L907" t="s">
        <v>58</v>
      </c>
      <c r="M907">
        <v>1</v>
      </c>
      <c r="O907">
        <v>1.6</v>
      </c>
      <c r="R907">
        <v>1.6</v>
      </c>
      <c r="W907" t="s">
        <v>74</v>
      </c>
      <c r="X907" t="s">
        <v>386</v>
      </c>
      <c r="Y907" t="s">
        <v>1769</v>
      </c>
    </row>
    <row r="908" spans="1:25" x14ac:dyDescent="0.3">
      <c r="A908">
        <v>845</v>
      </c>
      <c r="B908" s="118">
        <v>45904</v>
      </c>
      <c r="C908">
        <v>9</v>
      </c>
      <c r="D908" t="s">
        <v>159</v>
      </c>
      <c r="E908" t="s">
        <v>1625</v>
      </c>
      <c r="F908" t="s">
        <v>1626</v>
      </c>
      <c r="G908" t="s">
        <v>664</v>
      </c>
      <c r="H908" t="s">
        <v>489</v>
      </c>
      <c r="I908" t="s">
        <v>64</v>
      </c>
      <c r="J908" t="s">
        <v>68</v>
      </c>
      <c r="K908" t="s">
        <v>33</v>
      </c>
      <c r="L908" t="s">
        <v>33</v>
      </c>
      <c r="M908">
        <v>5</v>
      </c>
      <c r="O908">
        <v>3.12</v>
      </c>
      <c r="R908">
        <v>15.6</v>
      </c>
      <c r="W908" t="s">
        <v>74</v>
      </c>
      <c r="X908" t="s">
        <v>77</v>
      </c>
      <c r="Y908" t="s">
        <v>1770</v>
      </c>
    </row>
    <row r="909" spans="1:25" x14ac:dyDescent="0.3">
      <c r="A909">
        <v>846</v>
      </c>
      <c r="B909" s="118">
        <v>45904</v>
      </c>
      <c r="C909">
        <v>9</v>
      </c>
      <c r="D909" t="s">
        <v>159</v>
      </c>
      <c r="E909" t="s">
        <v>1625</v>
      </c>
      <c r="F909" t="s">
        <v>1626</v>
      </c>
      <c r="G909" t="s">
        <v>664</v>
      </c>
      <c r="H909" t="s">
        <v>489</v>
      </c>
      <c r="I909" t="s">
        <v>64</v>
      </c>
      <c r="J909" t="s">
        <v>68</v>
      </c>
      <c r="K909" t="s">
        <v>33</v>
      </c>
      <c r="L909" t="s">
        <v>33</v>
      </c>
      <c r="M909">
        <v>5</v>
      </c>
      <c r="O909">
        <v>3.12</v>
      </c>
      <c r="R909">
        <v>15.6</v>
      </c>
      <c r="W909" t="s">
        <v>74</v>
      </c>
      <c r="X909" t="s">
        <v>77</v>
      </c>
      <c r="Y909" t="s">
        <v>1771</v>
      </c>
    </row>
    <row r="910" spans="1:25" x14ac:dyDescent="0.3">
      <c r="A910">
        <v>847</v>
      </c>
      <c r="B910" s="118">
        <v>45904</v>
      </c>
      <c r="C910">
        <v>9</v>
      </c>
      <c r="D910" t="s">
        <v>159</v>
      </c>
      <c r="E910" t="s">
        <v>1625</v>
      </c>
      <c r="F910" t="s">
        <v>1626</v>
      </c>
      <c r="G910" t="s">
        <v>664</v>
      </c>
      <c r="H910" t="s">
        <v>488</v>
      </c>
      <c r="I910" t="s">
        <v>63</v>
      </c>
      <c r="J910" t="s">
        <v>323</v>
      </c>
      <c r="K910" t="s">
        <v>33</v>
      </c>
      <c r="L910" t="s">
        <v>33</v>
      </c>
      <c r="M910">
        <v>5</v>
      </c>
      <c r="O910">
        <v>0.84</v>
      </c>
      <c r="R910">
        <v>4.2</v>
      </c>
      <c r="W910" t="s">
        <v>74</v>
      </c>
      <c r="X910" t="s">
        <v>77</v>
      </c>
      <c r="Y910" t="s">
        <v>1772</v>
      </c>
    </row>
    <row r="911" spans="1:25" x14ac:dyDescent="0.3">
      <c r="A911">
        <v>848</v>
      </c>
      <c r="B911" s="118">
        <v>45904</v>
      </c>
      <c r="C911">
        <v>9</v>
      </c>
      <c r="D911" t="s">
        <v>159</v>
      </c>
      <c r="E911" t="s">
        <v>1625</v>
      </c>
      <c r="F911" t="s">
        <v>1626</v>
      </c>
      <c r="G911" t="s">
        <v>664</v>
      </c>
      <c r="H911" t="s">
        <v>442</v>
      </c>
      <c r="I911" t="s">
        <v>382</v>
      </c>
      <c r="J911" t="s">
        <v>381</v>
      </c>
      <c r="K911" t="s">
        <v>33</v>
      </c>
      <c r="L911" t="s">
        <v>33</v>
      </c>
      <c r="M911">
        <v>3</v>
      </c>
      <c r="O911">
        <v>4.92</v>
      </c>
      <c r="R911">
        <v>14.76</v>
      </c>
      <c r="W911" t="s">
        <v>74</v>
      </c>
      <c r="X911" t="s">
        <v>275</v>
      </c>
      <c r="Y911" t="s">
        <v>1773</v>
      </c>
    </row>
    <row r="912" spans="1:25" x14ac:dyDescent="0.3">
      <c r="A912">
        <v>849</v>
      </c>
      <c r="B912" s="118">
        <v>45904</v>
      </c>
      <c r="C912">
        <v>9</v>
      </c>
      <c r="D912" t="s">
        <v>159</v>
      </c>
      <c r="E912" t="s">
        <v>1625</v>
      </c>
      <c r="F912" t="s">
        <v>1626</v>
      </c>
      <c r="G912" t="s">
        <v>664</v>
      </c>
      <c r="H912" t="s">
        <v>473</v>
      </c>
      <c r="I912" t="s">
        <v>194</v>
      </c>
      <c r="J912" t="s">
        <v>202</v>
      </c>
      <c r="K912" t="s">
        <v>557</v>
      </c>
      <c r="L912" t="s">
        <v>54</v>
      </c>
      <c r="M912">
        <v>40</v>
      </c>
      <c r="N912">
        <v>3</v>
      </c>
      <c r="O912">
        <v>3</v>
      </c>
      <c r="R912">
        <v>120</v>
      </c>
      <c r="W912" t="s">
        <v>74</v>
      </c>
      <c r="X912" t="s">
        <v>361</v>
      </c>
      <c r="Y912" t="s">
        <v>1774</v>
      </c>
    </row>
    <row r="913" spans="1:25" x14ac:dyDescent="0.3">
      <c r="A913">
        <v>850</v>
      </c>
      <c r="B913" s="118">
        <v>45904</v>
      </c>
      <c r="C913">
        <v>9</v>
      </c>
      <c r="D913" t="s">
        <v>159</v>
      </c>
      <c r="E913" t="s">
        <v>1625</v>
      </c>
      <c r="F913" t="s">
        <v>1626</v>
      </c>
      <c r="G913" t="s">
        <v>664</v>
      </c>
      <c r="H913" t="s">
        <v>441</v>
      </c>
      <c r="I913" t="s">
        <v>60</v>
      </c>
      <c r="J913" t="s">
        <v>207</v>
      </c>
      <c r="K913" t="s">
        <v>195</v>
      </c>
      <c r="L913" t="s">
        <v>491</v>
      </c>
      <c r="M913">
        <v>5</v>
      </c>
      <c r="N913">
        <v>36</v>
      </c>
      <c r="O913">
        <v>36</v>
      </c>
      <c r="R913">
        <v>180</v>
      </c>
      <c r="W913" t="s">
        <v>74</v>
      </c>
      <c r="X913" t="s">
        <v>76</v>
      </c>
      <c r="Y913" t="s">
        <v>1775</v>
      </c>
    </row>
    <row r="914" spans="1:25" x14ac:dyDescent="0.3">
      <c r="A914">
        <v>851</v>
      </c>
      <c r="B914" s="118">
        <v>45904</v>
      </c>
      <c r="C914">
        <v>9</v>
      </c>
      <c r="D914" t="s">
        <v>159</v>
      </c>
      <c r="E914" t="s">
        <v>1625</v>
      </c>
      <c r="F914" t="s">
        <v>1626</v>
      </c>
      <c r="G914" t="s">
        <v>664</v>
      </c>
      <c r="H914">
        <v>0</v>
      </c>
      <c r="I914" t="s">
        <v>647</v>
      </c>
      <c r="J914" t="s">
        <v>648</v>
      </c>
      <c r="K914" t="s">
        <v>649</v>
      </c>
      <c r="L914" t="s">
        <v>347</v>
      </c>
      <c r="M914">
        <v>1</v>
      </c>
      <c r="O914">
        <v>19.2</v>
      </c>
      <c r="R914">
        <v>19.2</v>
      </c>
      <c r="W914" t="s">
        <v>74</v>
      </c>
      <c r="X914" t="s">
        <v>76</v>
      </c>
      <c r="Y914" t="s">
        <v>1776</v>
      </c>
    </row>
    <row r="915" spans="1:25" x14ac:dyDescent="0.3">
      <c r="A915">
        <v>852</v>
      </c>
      <c r="B915" s="118">
        <v>45904</v>
      </c>
      <c r="C915">
        <v>9</v>
      </c>
      <c r="D915" t="s">
        <v>159</v>
      </c>
      <c r="E915" t="s">
        <v>1627</v>
      </c>
      <c r="F915" t="s">
        <v>1628</v>
      </c>
      <c r="G915" t="s">
        <v>398</v>
      </c>
      <c r="H915" t="s">
        <v>558</v>
      </c>
      <c r="I915" t="s">
        <v>543</v>
      </c>
      <c r="J915" t="s">
        <v>540</v>
      </c>
      <c r="K915" t="s">
        <v>203</v>
      </c>
      <c r="L915" t="s">
        <v>33</v>
      </c>
      <c r="M915">
        <v>3</v>
      </c>
      <c r="O915">
        <v>4.74</v>
      </c>
      <c r="R915">
        <v>14.22</v>
      </c>
      <c r="W915" t="s">
        <v>74</v>
      </c>
      <c r="X915" t="s">
        <v>275</v>
      </c>
      <c r="Y915" t="s">
        <v>1777</v>
      </c>
    </row>
    <row r="916" spans="1:25" x14ac:dyDescent="0.3">
      <c r="A916">
        <v>853</v>
      </c>
      <c r="B916" s="118">
        <v>45904</v>
      </c>
      <c r="C916">
        <v>9</v>
      </c>
      <c r="D916" t="s">
        <v>159</v>
      </c>
      <c r="E916" t="s">
        <v>1627</v>
      </c>
      <c r="F916" t="s">
        <v>1628</v>
      </c>
      <c r="G916" t="s">
        <v>398</v>
      </c>
      <c r="H916" t="s">
        <v>559</v>
      </c>
      <c r="I916" t="s">
        <v>544</v>
      </c>
      <c r="J916" t="s">
        <v>541</v>
      </c>
      <c r="K916" t="s">
        <v>203</v>
      </c>
      <c r="L916" t="s">
        <v>33</v>
      </c>
      <c r="M916">
        <v>2</v>
      </c>
      <c r="O916">
        <v>7.3800000000000008</v>
      </c>
      <c r="R916">
        <v>14.76</v>
      </c>
      <c r="W916" t="s">
        <v>74</v>
      </c>
      <c r="X916" t="s">
        <v>275</v>
      </c>
      <c r="Y916" t="s">
        <v>1778</v>
      </c>
    </row>
    <row r="917" spans="1:25" x14ac:dyDescent="0.3">
      <c r="A917">
        <v>854</v>
      </c>
      <c r="B917" s="118">
        <v>45904</v>
      </c>
      <c r="C917">
        <v>9</v>
      </c>
      <c r="D917" t="s">
        <v>159</v>
      </c>
      <c r="E917" t="s">
        <v>1627</v>
      </c>
      <c r="F917" t="s">
        <v>1628</v>
      </c>
      <c r="G917" t="s">
        <v>398</v>
      </c>
      <c r="H917" t="s">
        <v>461</v>
      </c>
      <c r="I917" t="s">
        <v>267</v>
      </c>
      <c r="J917" t="s">
        <v>509</v>
      </c>
      <c r="K917" t="s">
        <v>203</v>
      </c>
      <c r="L917" t="s">
        <v>54</v>
      </c>
      <c r="M917">
        <v>1</v>
      </c>
      <c r="O917">
        <v>4.5599999999999996</v>
      </c>
      <c r="R917">
        <v>4.5599999999999996</v>
      </c>
      <c r="W917" t="s">
        <v>74</v>
      </c>
      <c r="X917" t="s">
        <v>275</v>
      </c>
      <c r="Y917" t="s">
        <v>1779</v>
      </c>
    </row>
    <row r="918" spans="1:25" x14ac:dyDescent="0.3">
      <c r="A918">
        <v>855</v>
      </c>
      <c r="B918" s="118">
        <v>45904</v>
      </c>
      <c r="C918">
        <v>9</v>
      </c>
      <c r="D918" t="s">
        <v>159</v>
      </c>
      <c r="E918" t="s">
        <v>1627</v>
      </c>
      <c r="F918" t="s">
        <v>1628</v>
      </c>
      <c r="G918" t="s">
        <v>398</v>
      </c>
      <c r="H918" t="s">
        <v>447</v>
      </c>
      <c r="I918" t="s">
        <v>253</v>
      </c>
      <c r="J918" t="s">
        <v>495</v>
      </c>
      <c r="K918" t="s">
        <v>203</v>
      </c>
      <c r="L918" t="s">
        <v>54</v>
      </c>
      <c r="M918">
        <v>3</v>
      </c>
      <c r="O918">
        <v>5.76</v>
      </c>
      <c r="R918">
        <v>17.28</v>
      </c>
      <c r="W918" t="s">
        <v>74</v>
      </c>
      <c r="X918" t="s">
        <v>275</v>
      </c>
      <c r="Y918" t="s">
        <v>1780</v>
      </c>
    </row>
    <row r="919" spans="1:25" x14ac:dyDescent="0.3">
      <c r="A919">
        <v>856</v>
      </c>
      <c r="B919" s="118">
        <v>45904</v>
      </c>
      <c r="C919">
        <v>9</v>
      </c>
      <c r="D919" t="s">
        <v>159</v>
      </c>
      <c r="E919" t="s">
        <v>1627</v>
      </c>
      <c r="F919" t="s">
        <v>1628</v>
      </c>
      <c r="G919" t="s">
        <v>398</v>
      </c>
      <c r="H919" t="s">
        <v>453</v>
      </c>
      <c r="I919" t="s">
        <v>259</v>
      </c>
      <c r="J919" t="s">
        <v>501</v>
      </c>
      <c r="K919" t="s">
        <v>315</v>
      </c>
      <c r="L919" t="s">
        <v>54</v>
      </c>
      <c r="M919">
        <v>10</v>
      </c>
      <c r="O919">
        <v>4.9000000000000004</v>
      </c>
      <c r="R919">
        <v>49</v>
      </c>
      <c r="W919" t="s">
        <v>74</v>
      </c>
      <c r="X919" t="s">
        <v>275</v>
      </c>
      <c r="Y919" t="s">
        <v>1781</v>
      </c>
    </row>
    <row r="920" spans="1:25" x14ac:dyDescent="0.3">
      <c r="A920">
        <v>857</v>
      </c>
      <c r="B920" s="118">
        <v>45904</v>
      </c>
      <c r="C920">
        <v>9</v>
      </c>
      <c r="D920" t="s">
        <v>159</v>
      </c>
      <c r="E920" t="s">
        <v>1627</v>
      </c>
      <c r="F920" t="s">
        <v>1628</v>
      </c>
      <c r="G920" t="s">
        <v>398</v>
      </c>
      <c r="H920" t="s">
        <v>450</v>
      </c>
      <c r="I920" t="s">
        <v>256</v>
      </c>
      <c r="J920" t="s">
        <v>499</v>
      </c>
      <c r="K920" t="s">
        <v>203</v>
      </c>
      <c r="L920" t="s">
        <v>54</v>
      </c>
      <c r="M920">
        <v>5</v>
      </c>
      <c r="N920">
        <v>6</v>
      </c>
      <c r="O920">
        <v>6</v>
      </c>
      <c r="R920">
        <v>30</v>
      </c>
      <c r="W920" t="s">
        <v>74</v>
      </c>
      <c r="X920" t="s">
        <v>275</v>
      </c>
      <c r="Y920" t="s">
        <v>1782</v>
      </c>
    </row>
    <row r="921" spans="1:25" x14ac:dyDescent="0.3">
      <c r="A921">
        <v>858</v>
      </c>
      <c r="B921" s="118">
        <v>45904</v>
      </c>
      <c r="C921">
        <v>9</v>
      </c>
      <c r="D921" t="s">
        <v>159</v>
      </c>
      <c r="E921" t="s">
        <v>1627</v>
      </c>
      <c r="F921" t="s">
        <v>1628</v>
      </c>
      <c r="G921" t="s">
        <v>398</v>
      </c>
      <c r="H921" t="s">
        <v>452</v>
      </c>
      <c r="I921" t="s">
        <v>258</v>
      </c>
      <c r="J921" t="s">
        <v>500</v>
      </c>
      <c r="K921" t="s">
        <v>314</v>
      </c>
      <c r="L921" t="s">
        <v>54</v>
      </c>
      <c r="M921">
        <v>2</v>
      </c>
      <c r="O921">
        <v>2.4</v>
      </c>
      <c r="R921">
        <v>4.8</v>
      </c>
      <c r="W921" t="s">
        <v>74</v>
      </c>
      <c r="X921" t="s">
        <v>275</v>
      </c>
      <c r="Y921" t="s">
        <v>1783</v>
      </c>
    </row>
    <row r="922" spans="1:25" x14ac:dyDescent="0.3">
      <c r="A922">
        <v>859</v>
      </c>
      <c r="B922" s="118">
        <v>45904</v>
      </c>
      <c r="C922">
        <v>9</v>
      </c>
      <c r="D922" t="s">
        <v>159</v>
      </c>
      <c r="E922" t="s">
        <v>1627</v>
      </c>
      <c r="F922" t="s">
        <v>1628</v>
      </c>
      <c r="G922" t="s">
        <v>398</v>
      </c>
      <c r="H922" t="s">
        <v>457</v>
      </c>
      <c r="I922" t="s">
        <v>263</v>
      </c>
      <c r="J922" t="s">
        <v>505</v>
      </c>
      <c r="K922" t="s">
        <v>203</v>
      </c>
      <c r="L922" t="s">
        <v>54</v>
      </c>
      <c r="M922">
        <v>1</v>
      </c>
      <c r="O922">
        <v>4.2</v>
      </c>
      <c r="R922">
        <v>4.2</v>
      </c>
      <c r="W922" t="s">
        <v>74</v>
      </c>
      <c r="X922" t="s">
        <v>275</v>
      </c>
      <c r="Y922" t="s">
        <v>1784</v>
      </c>
    </row>
    <row r="923" spans="1:25" x14ac:dyDescent="0.3">
      <c r="A923">
        <v>860</v>
      </c>
      <c r="B923" s="118">
        <v>45904</v>
      </c>
      <c r="C923">
        <v>9</v>
      </c>
      <c r="D923" t="s">
        <v>159</v>
      </c>
      <c r="E923" t="s">
        <v>1627</v>
      </c>
      <c r="F923" t="s">
        <v>1628</v>
      </c>
      <c r="G923" t="s">
        <v>398</v>
      </c>
      <c r="H923" t="s">
        <v>449</v>
      </c>
      <c r="I923" t="s">
        <v>255</v>
      </c>
      <c r="J923" t="s">
        <v>497</v>
      </c>
      <c r="K923" t="s">
        <v>203</v>
      </c>
      <c r="L923" t="s">
        <v>54</v>
      </c>
      <c r="M923">
        <v>1</v>
      </c>
      <c r="O923">
        <v>3.6</v>
      </c>
      <c r="R923">
        <v>3.6</v>
      </c>
      <c r="W923" t="s">
        <v>74</v>
      </c>
      <c r="X923" t="s">
        <v>275</v>
      </c>
      <c r="Y923" t="s">
        <v>1785</v>
      </c>
    </row>
    <row r="924" spans="1:25" x14ac:dyDescent="0.3">
      <c r="A924">
        <v>861</v>
      </c>
      <c r="B924" s="118">
        <v>45904</v>
      </c>
      <c r="C924">
        <v>9</v>
      </c>
      <c r="D924" t="s">
        <v>159</v>
      </c>
      <c r="E924" t="s">
        <v>1627</v>
      </c>
      <c r="F924" t="s">
        <v>1628</v>
      </c>
      <c r="G924" t="s">
        <v>398</v>
      </c>
      <c r="H924" t="s">
        <v>454</v>
      </c>
      <c r="I924" t="s">
        <v>260</v>
      </c>
      <c r="J924" t="s">
        <v>502</v>
      </c>
      <c r="K924" t="s">
        <v>315</v>
      </c>
      <c r="L924" t="s">
        <v>54</v>
      </c>
      <c r="M924">
        <v>10</v>
      </c>
      <c r="O924">
        <v>3.67</v>
      </c>
      <c r="R924">
        <v>36.700000000000003</v>
      </c>
      <c r="W924" t="s">
        <v>74</v>
      </c>
      <c r="X924" t="s">
        <v>275</v>
      </c>
      <c r="Y924" t="s">
        <v>1786</v>
      </c>
    </row>
    <row r="925" spans="1:25" x14ac:dyDescent="0.3">
      <c r="A925">
        <v>862</v>
      </c>
      <c r="B925" s="118">
        <v>45904</v>
      </c>
      <c r="C925">
        <v>9</v>
      </c>
      <c r="D925" t="s">
        <v>159</v>
      </c>
      <c r="E925" t="s">
        <v>1627</v>
      </c>
      <c r="F925" t="s">
        <v>1628</v>
      </c>
      <c r="G925" t="s">
        <v>398</v>
      </c>
      <c r="H925" t="s">
        <v>458</v>
      </c>
      <c r="I925" t="s">
        <v>264</v>
      </c>
      <c r="J925" t="s">
        <v>506</v>
      </c>
      <c r="K925" t="s">
        <v>203</v>
      </c>
      <c r="L925" t="s">
        <v>54</v>
      </c>
      <c r="M925">
        <v>1</v>
      </c>
      <c r="O925">
        <v>7.8</v>
      </c>
      <c r="R925">
        <v>7.8</v>
      </c>
      <c r="W925" t="s">
        <v>74</v>
      </c>
      <c r="X925" t="s">
        <v>275</v>
      </c>
      <c r="Y925" t="s">
        <v>1787</v>
      </c>
    </row>
    <row r="926" spans="1:25" x14ac:dyDescent="0.3">
      <c r="A926">
        <v>863</v>
      </c>
      <c r="B926" s="118">
        <v>45904</v>
      </c>
      <c r="C926">
        <v>9</v>
      </c>
      <c r="D926" t="s">
        <v>159</v>
      </c>
      <c r="E926" t="s">
        <v>1627</v>
      </c>
      <c r="F926" t="s">
        <v>1628</v>
      </c>
      <c r="G926" t="s">
        <v>398</v>
      </c>
      <c r="H926" t="s">
        <v>455</v>
      </c>
      <c r="I926" t="s">
        <v>261</v>
      </c>
      <c r="J926" t="s">
        <v>503</v>
      </c>
      <c r="K926" t="s">
        <v>203</v>
      </c>
      <c r="L926" t="s">
        <v>54</v>
      </c>
      <c r="M926">
        <v>1</v>
      </c>
      <c r="O926">
        <v>7.2</v>
      </c>
      <c r="R926">
        <v>7.2</v>
      </c>
      <c r="W926" t="s">
        <v>74</v>
      </c>
      <c r="X926" t="s">
        <v>275</v>
      </c>
      <c r="Y926" t="s">
        <v>1788</v>
      </c>
    </row>
    <row r="927" spans="1:25" x14ac:dyDescent="0.3">
      <c r="A927">
        <v>864</v>
      </c>
      <c r="B927" s="118">
        <v>45904</v>
      </c>
      <c r="C927">
        <v>9</v>
      </c>
      <c r="D927" t="s">
        <v>159</v>
      </c>
      <c r="E927" t="s">
        <v>1627</v>
      </c>
      <c r="F927" t="s">
        <v>1628</v>
      </c>
      <c r="G927" t="s">
        <v>398</v>
      </c>
      <c r="H927" t="s">
        <v>451</v>
      </c>
      <c r="I927" t="s">
        <v>257</v>
      </c>
      <c r="J927" t="s">
        <v>498</v>
      </c>
      <c r="K927" t="s">
        <v>203</v>
      </c>
      <c r="L927" t="s">
        <v>54</v>
      </c>
      <c r="M927">
        <v>3</v>
      </c>
      <c r="O927">
        <v>5.76</v>
      </c>
      <c r="R927">
        <v>17.28</v>
      </c>
      <c r="W927" t="s">
        <v>74</v>
      </c>
      <c r="X927" t="s">
        <v>275</v>
      </c>
      <c r="Y927" t="s">
        <v>1789</v>
      </c>
    </row>
    <row r="928" spans="1:25" x14ac:dyDescent="0.3">
      <c r="A928">
        <v>865</v>
      </c>
      <c r="B928" s="118">
        <v>45904</v>
      </c>
      <c r="C928">
        <v>9</v>
      </c>
      <c r="D928" t="s">
        <v>159</v>
      </c>
      <c r="E928" t="s">
        <v>1627</v>
      </c>
      <c r="F928" t="s">
        <v>1628</v>
      </c>
      <c r="G928" t="s">
        <v>398</v>
      </c>
      <c r="H928" t="s">
        <v>448</v>
      </c>
      <c r="I928" t="s">
        <v>254</v>
      </c>
      <c r="J928" t="s">
        <v>496</v>
      </c>
      <c r="K928" t="s">
        <v>203</v>
      </c>
      <c r="L928" t="s">
        <v>54</v>
      </c>
      <c r="M928">
        <v>3</v>
      </c>
      <c r="N928">
        <v>6</v>
      </c>
      <c r="O928">
        <v>6</v>
      </c>
      <c r="R928">
        <v>18</v>
      </c>
      <c r="W928" t="s">
        <v>74</v>
      </c>
      <c r="X928" t="s">
        <v>275</v>
      </c>
      <c r="Y928" t="s">
        <v>1790</v>
      </c>
    </row>
    <row r="929" spans="1:25" x14ac:dyDescent="0.3">
      <c r="A929">
        <v>866</v>
      </c>
      <c r="B929" s="118">
        <v>45904</v>
      </c>
      <c r="C929">
        <v>9</v>
      </c>
      <c r="D929" t="s">
        <v>159</v>
      </c>
      <c r="E929" t="s">
        <v>1627</v>
      </c>
      <c r="F929" t="s">
        <v>1628</v>
      </c>
      <c r="G929" t="s">
        <v>398</v>
      </c>
      <c r="H929" t="s">
        <v>456</v>
      </c>
      <c r="I929" t="s">
        <v>262</v>
      </c>
      <c r="J929" t="s">
        <v>504</v>
      </c>
      <c r="K929" t="s">
        <v>203</v>
      </c>
      <c r="L929" t="s">
        <v>54</v>
      </c>
      <c r="M929">
        <v>1</v>
      </c>
      <c r="O929">
        <v>5.16</v>
      </c>
      <c r="R929">
        <v>5.16</v>
      </c>
      <c r="W929" t="s">
        <v>74</v>
      </c>
      <c r="X929" t="s">
        <v>275</v>
      </c>
      <c r="Y929" t="s">
        <v>1791</v>
      </c>
    </row>
    <row r="930" spans="1:25" x14ac:dyDescent="0.3">
      <c r="A930">
        <v>867</v>
      </c>
      <c r="B930" s="118">
        <v>45904</v>
      </c>
      <c r="C930">
        <v>9</v>
      </c>
      <c r="D930" t="s">
        <v>159</v>
      </c>
      <c r="E930" t="s">
        <v>1627</v>
      </c>
      <c r="F930" t="s">
        <v>1628</v>
      </c>
      <c r="G930" t="s">
        <v>398</v>
      </c>
      <c r="H930" t="s">
        <v>563</v>
      </c>
      <c r="I930" t="s">
        <v>565</v>
      </c>
      <c r="J930" t="s">
        <v>561</v>
      </c>
      <c r="K930" t="s">
        <v>203</v>
      </c>
      <c r="L930" t="s">
        <v>33</v>
      </c>
      <c r="M930">
        <v>2</v>
      </c>
      <c r="O930">
        <v>7.4550000000000001</v>
      </c>
      <c r="R930">
        <v>14.91</v>
      </c>
      <c r="W930" t="s">
        <v>74</v>
      </c>
      <c r="X930" t="s">
        <v>275</v>
      </c>
      <c r="Y930" t="s">
        <v>1792</v>
      </c>
    </row>
    <row r="931" spans="1:25" x14ac:dyDescent="0.3">
      <c r="A931">
        <v>868</v>
      </c>
      <c r="B931" s="118">
        <v>45904</v>
      </c>
      <c r="C931">
        <v>9</v>
      </c>
      <c r="D931" t="s">
        <v>159</v>
      </c>
      <c r="E931" t="s">
        <v>1627</v>
      </c>
      <c r="F931" t="s">
        <v>1628</v>
      </c>
      <c r="G931" t="s">
        <v>398</v>
      </c>
      <c r="H931" t="s">
        <v>535</v>
      </c>
      <c r="I931" t="s">
        <v>530</v>
      </c>
      <c r="J931" t="s">
        <v>532</v>
      </c>
      <c r="K931" t="s">
        <v>534</v>
      </c>
      <c r="L931" t="s">
        <v>54</v>
      </c>
      <c r="M931">
        <v>1</v>
      </c>
      <c r="O931">
        <v>6.96</v>
      </c>
      <c r="R931">
        <v>6.96</v>
      </c>
      <c r="W931" t="s">
        <v>74</v>
      </c>
      <c r="X931" t="s">
        <v>361</v>
      </c>
      <c r="Y931" t="s">
        <v>1793</v>
      </c>
    </row>
    <row r="932" spans="1:25" x14ac:dyDescent="0.3">
      <c r="A932">
        <v>869</v>
      </c>
      <c r="B932" s="118">
        <v>45904</v>
      </c>
      <c r="C932">
        <v>9</v>
      </c>
      <c r="D932" t="s">
        <v>159</v>
      </c>
      <c r="E932" t="s">
        <v>1629</v>
      </c>
      <c r="F932" t="s">
        <v>1630</v>
      </c>
      <c r="G932" t="s">
        <v>398</v>
      </c>
      <c r="H932" t="s">
        <v>560</v>
      </c>
      <c r="I932" t="s">
        <v>545</v>
      </c>
      <c r="J932" t="s">
        <v>542</v>
      </c>
      <c r="K932" t="s">
        <v>203</v>
      </c>
      <c r="L932" t="s">
        <v>33</v>
      </c>
      <c r="M932">
        <v>1</v>
      </c>
      <c r="O932">
        <v>6.9239999999999995</v>
      </c>
      <c r="R932">
        <v>6.9240000000000004</v>
      </c>
      <c r="W932" t="s">
        <v>74</v>
      </c>
      <c r="X932" t="s">
        <v>275</v>
      </c>
      <c r="Y932" t="s">
        <v>1794</v>
      </c>
    </row>
    <row r="933" spans="1:25" x14ac:dyDescent="0.3">
      <c r="A933">
        <v>870</v>
      </c>
      <c r="B933" s="118">
        <v>45904</v>
      </c>
      <c r="C933">
        <v>9</v>
      </c>
      <c r="D933" t="s">
        <v>159</v>
      </c>
      <c r="E933" t="s">
        <v>1631</v>
      </c>
      <c r="F933" t="s">
        <v>1632</v>
      </c>
      <c r="G933" t="s">
        <v>402</v>
      </c>
      <c r="H933" t="s">
        <v>447</v>
      </c>
      <c r="I933" t="s">
        <v>253</v>
      </c>
      <c r="J933" t="s">
        <v>495</v>
      </c>
      <c r="K933" t="s">
        <v>203</v>
      </c>
      <c r="L933" t="s">
        <v>54</v>
      </c>
      <c r="M933">
        <v>3</v>
      </c>
      <c r="O933">
        <v>5.76</v>
      </c>
      <c r="R933">
        <v>17.28</v>
      </c>
      <c r="W933" t="s">
        <v>74</v>
      </c>
      <c r="X933" t="s">
        <v>275</v>
      </c>
      <c r="Y933" t="s">
        <v>1795</v>
      </c>
    </row>
    <row r="934" spans="1:25" x14ac:dyDescent="0.3">
      <c r="A934">
        <v>871</v>
      </c>
      <c r="B934" s="118">
        <v>45904</v>
      </c>
      <c r="C934">
        <v>9</v>
      </c>
      <c r="D934" t="s">
        <v>159</v>
      </c>
      <c r="E934" t="s">
        <v>1633</v>
      </c>
      <c r="F934" t="s">
        <v>1634</v>
      </c>
      <c r="G934" t="s">
        <v>528</v>
      </c>
      <c r="H934" t="s">
        <v>560</v>
      </c>
      <c r="I934" t="s">
        <v>545</v>
      </c>
      <c r="J934" t="s">
        <v>542</v>
      </c>
      <c r="K934" t="s">
        <v>203</v>
      </c>
      <c r="L934" t="s">
        <v>33</v>
      </c>
      <c r="M934">
        <v>7</v>
      </c>
      <c r="O934">
        <v>6.9239999999999995</v>
      </c>
      <c r="R934">
        <v>48.468000000000004</v>
      </c>
      <c r="W934" t="s">
        <v>74</v>
      </c>
      <c r="X934" t="s">
        <v>275</v>
      </c>
      <c r="Y934" t="s">
        <v>1796</v>
      </c>
    </row>
    <row r="935" spans="1:25" x14ac:dyDescent="0.3">
      <c r="A935">
        <v>872</v>
      </c>
      <c r="B935" s="118">
        <v>45904</v>
      </c>
      <c r="C935">
        <v>9</v>
      </c>
      <c r="D935" t="s">
        <v>159</v>
      </c>
      <c r="E935" t="s">
        <v>1635</v>
      </c>
      <c r="F935" t="s">
        <v>1636</v>
      </c>
      <c r="G935" t="s">
        <v>528</v>
      </c>
      <c r="H935" t="s">
        <v>558</v>
      </c>
      <c r="I935" t="s">
        <v>543</v>
      </c>
      <c r="J935" t="s">
        <v>540</v>
      </c>
      <c r="K935" t="s">
        <v>203</v>
      </c>
      <c r="L935" t="s">
        <v>33</v>
      </c>
      <c r="M935">
        <v>5</v>
      </c>
      <c r="O935">
        <v>4.74</v>
      </c>
      <c r="R935">
        <v>23.7</v>
      </c>
      <c r="W935" t="s">
        <v>74</v>
      </c>
      <c r="X935" t="s">
        <v>275</v>
      </c>
      <c r="Y935" t="s">
        <v>1797</v>
      </c>
    </row>
    <row r="936" spans="1:25" x14ac:dyDescent="0.3">
      <c r="A936">
        <v>873</v>
      </c>
      <c r="B936" s="118">
        <v>45904</v>
      </c>
      <c r="C936">
        <v>9</v>
      </c>
      <c r="D936" t="s">
        <v>159</v>
      </c>
      <c r="E936" t="s">
        <v>1635</v>
      </c>
      <c r="F936" t="s">
        <v>1636</v>
      </c>
      <c r="G936" t="s">
        <v>528</v>
      </c>
      <c r="H936" t="s">
        <v>559</v>
      </c>
      <c r="I936" t="s">
        <v>544</v>
      </c>
      <c r="J936" t="s">
        <v>541</v>
      </c>
      <c r="K936" t="s">
        <v>203</v>
      </c>
      <c r="L936" t="s">
        <v>33</v>
      </c>
      <c r="M936">
        <v>4</v>
      </c>
      <c r="O936">
        <v>7.3800000000000008</v>
      </c>
      <c r="R936">
        <v>29.52</v>
      </c>
      <c r="W936" t="s">
        <v>74</v>
      </c>
      <c r="X936" t="s">
        <v>275</v>
      </c>
      <c r="Y936" t="s">
        <v>1798</v>
      </c>
    </row>
    <row r="937" spans="1:25" x14ac:dyDescent="0.3">
      <c r="A937">
        <v>874</v>
      </c>
      <c r="B937" s="118">
        <v>45904</v>
      </c>
      <c r="C937">
        <v>9</v>
      </c>
      <c r="D937" t="s">
        <v>159</v>
      </c>
      <c r="E937" t="s">
        <v>1635</v>
      </c>
      <c r="F937" t="s">
        <v>1636</v>
      </c>
      <c r="G937" t="s">
        <v>528</v>
      </c>
      <c r="H937" t="s">
        <v>453</v>
      </c>
      <c r="I937" t="s">
        <v>259</v>
      </c>
      <c r="J937" t="s">
        <v>501</v>
      </c>
      <c r="K937" t="s">
        <v>315</v>
      </c>
      <c r="L937" t="s">
        <v>54</v>
      </c>
      <c r="M937">
        <v>5</v>
      </c>
      <c r="O937">
        <v>4.9000000000000004</v>
      </c>
      <c r="R937">
        <v>24.5</v>
      </c>
      <c r="W937" t="s">
        <v>74</v>
      </c>
      <c r="X937" t="s">
        <v>275</v>
      </c>
      <c r="Y937" t="s">
        <v>1799</v>
      </c>
    </row>
    <row r="938" spans="1:25" x14ac:dyDescent="0.3">
      <c r="A938">
        <v>875</v>
      </c>
      <c r="B938" s="118">
        <v>45904</v>
      </c>
      <c r="C938">
        <v>9</v>
      </c>
      <c r="D938" t="s">
        <v>159</v>
      </c>
      <c r="E938" t="s">
        <v>1635</v>
      </c>
      <c r="F938" t="s">
        <v>1636</v>
      </c>
      <c r="G938" t="s">
        <v>528</v>
      </c>
      <c r="H938" t="s">
        <v>450</v>
      </c>
      <c r="I938" t="s">
        <v>256</v>
      </c>
      <c r="J938" t="s">
        <v>499</v>
      </c>
      <c r="K938" t="s">
        <v>203</v>
      </c>
      <c r="L938" t="s">
        <v>54</v>
      </c>
      <c r="M938">
        <v>7</v>
      </c>
      <c r="N938">
        <v>6</v>
      </c>
      <c r="O938">
        <v>6</v>
      </c>
      <c r="R938">
        <v>42</v>
      </c>
      <c r="W938" t="s">
        <v>74</v>
      </c>
      <c r="X938" t="s">
        <v>275</v>
      </c>
      <c r="Y938" t="s">
        <v>1800</v>
      </c>
    </row>
    <row r="939" spans="1:25" x14ac:dyDescent="0.3">
      <c r="A939">
        <v>876</v>
      </c>
      <c r="B939" s="118">
        <v>45904</v>
      </c>
      <c r="C939">
        <v>9</v>
      </c>
      <c r="D939" t="s">
        <v>159</v>
      </c>
      <c r="E939" t="s">
        <v>1635</v>
      </c>
      <c r="F939" t="s">
        <v>1636</v>
      </c>
      <c r="G939" t="s">
        <v>528</v>
      </c>
      <c r="H939" t="s">
        <v>454</v>
      </c>
      <c r="I939" t="s">
        <v>260</v>
      </c>
      <c r="J939" t="s">
        <v>502</v>
      </c>
      <c r="K939" t="s">
        <v>315</v>
      </c>
      <c r="L939" t="s">
        <v>54</v>
      </c>
      <c r="M939">
        <v>4</v>
      </c>
      <c r="O939">
        <v>3.67</v>
      </c>
      <c r="R939">
        <v>14.68</v>
      </c>
      <c r="W939" t="s">
        <v>74</v>
      </c>
      <c r="X939" t="s">
        <v>275</v>
      </c>
      <c r="Y939" t="s">
        <v>1801</v>
      </c>
    </row>
    <row r="940" spans="1:25" x14ac:dyDescent="0.3">
      <c r="A940">
        <v>877</v>
      </c>
      <c r="B940" s="118">
        <v>45904</v>
      </c>
      <c r="C940">
        <v>9</v>
      </c>
      <c r="D940" t="s">
        <v>159</v>
      </c>
      <c r="E940" t="s">
        <v>1635</v>
      </c>
      <c r="F940" t="s">
        <v>1636</v>
      </c>
      <c r="G940" t="s">
        <v>528</v>
      </c>
      <c r="H940" t="s">
        <v>458</v>
      </c>
      <c r="I940" t="s">
        <v>264</v>
      </c>
      <c r="J940" t="s">
        <v>506</v>
      </c>
      <c r="K940" t="s">
        <v>203</v>
      </c>
      <c r="L940" t="s">
        <v>54</v>
      </c>
      <c r="M940">
        <v>5</v>
      </c>
      <c r="O940">
        <v>7.8</v>
      </c>
      <c r="R940">
        <v>39</v>
      </c>
      <c r="W940" t="s">
        <v>74</v>
      </c>
      <c r="X940" t="s">
        <v>275</v>
      </c>
      <c r="Y940" t="s">
        <v>1802</v>
      </c>
    </row>
    <row r="941" spans="1:25" x14ac:dyDescent="0.3">
      <c r="A941">
        <v>878</v>
      </c>
      <c r="B941" s="118">
        <v>45904</v>
      </c>
      <c r="C941">
        <v>9</v>
      </c>
      <c r="D941" t="s">
        <v>159</v>
      </c>
      <c r="E941" t="s">
        <v>1635</v>
      </c>
      <c r="F941" t="s">
        <v>1636</v>
      </c>
      <c r="G941" t="s">
        <v>528</v>
      </c>
      <c r="H941" t="s">
        <v>448</v>
      </c>
      <c r="I941" t="s">
        <v>254</v>
      </c>
      <c r="J941" t="s">
        <v>496</v>
      </c>
      <c r="K941" t="s">
        <v>203</v>
      </c>
      <c r="L941" t="s">
        <v>54</v>
      </c>
      <c r="M941">
        <v>5</v>
      </c>
      <c r="N941">
        <v>6</v>
      </c>
      <c r="O941">
        <v>6</v>
      </c>
      <c r="R941">
        <v>30</v>
      </c>
      <c r="W941" t="s">
        <v>74</v>
      </c>
      <c r="X941" t="s">
        <v>275</v>
      </c>
      <c r="Y941" t="s">
        <v>1803</v>
      </c>
    </row>
    <row r="942" spans="1:25" x14ac:dyDescent="0.3">
      <c r="A942">
        <v>879</v>
      </c>
      <c r="B942" s="118">
        <v>45904</v>
      </c>
      <c r="C942">
        <v>9</v>
      </c>
      <c r="D942" t="s">
        <v>159</v>
      </c>
      <c r="E942" t="s">
        <v>1637</v>
      </c>
      <c r="F942" t="s">
        <v>1638</v>
      </c>
      <c r="G942" t="s">
        <v>578</v>
      </c>
      <c r="H942" t="s">
        <v>447</v>
      </c>
      <c r="I942" t="s">
        <v>253</v>
      </c>
      <c r="J942" t="s">
        <v>495</v>
      </c>
      <c r="K942" t="s">
        <v>203</v>
      </c>
      <c r="L942" t="s">
        <v>54</v>
      </c>
      <c r="M942">
        <v>3</v>
      </c>
      <c r="O942">
        <v>5.76</v>
      </c>
      <c r="R942">
        <v>17.28</v>
      </c>
      <c r="W942" t="s">
        <v>74</v>
      </c>
      <c r="X942" t="s">
        <v>275</v>
      </c>
      <c r="Y942" t="s">
        <v>1804</v>
      </c>
    </row>
    <row r="943" spans="1:25" x14ac:dyDescent="0.3">
      <c r="A943">
        <v>880</v>
      </c>
      <c r="B943" s="118">
        <v>45904</v>
      </c>
      <c r="C943">
        <v>9</v>
      </c>
      <c r="D943" t="s">
        <v>159</v>
      </c>
      <c r="E943" t="s">
        <v>1637</v>
      </c>
      <c r="F943" t="s">
        <v>1638</v>
      </c>
      <c r="G943" t="s">
        <v>578</v>
      </c>
      <c r="H943" t="s">
        <v>458</v>
      </c>
      <c r="I943" t="s">
        <v>264</v>
      </c>
      <c r="J943" t="s">
        <v>506</v>
      </c>
      <c r="K943" t="s">
        <v>203</v>
      </c>
      <c r="L943" t="s">
        <v>54</v>
      </c>
      <c r="M943">
        <v>2</v>
      </c>
      <c r="O943">
        <v>7.8</v>
      </c>
      <c r="R943">
        <v>15.6</v>
      </c>
      <c r="W943" t="s">
        <v>74</v>
      </c>
      <c r="X943" t="s">
        <v>275</v>
      </c>
      <c r="Y943" t="s">
        <v>1805</v>
      </c>
    </row>
    <row r="944" spans="1:25" x14ac:dyDescent="0.3">
      <c r="A944">
        <v>881</v>
      </c>
      <c r="B944" s="118">
        <v>45904</v>
      </c>
      <c r="C944">
        <v>9</v>
      </c>
      <c r="D944" t="s">
        <v>159</v>
      </c>
      <c r="E944" t="s">
        <v>1637</v>
      </c>
      <c r="F944" t="s">
        <v>1638</v>
      </c>
      <c r="G944" t="s">
        <v>578</v>
      </c>
      <c r="H944" t="s">
        <v>455</v>
      </c>
      <c r="I944" t="s">
        <v>261</v>
      </c>
      <c r="J944" t="s">
        <v>503</v>
      </c>
      <c r="K944" t="s">
        <v>203</v>
      </c>
      <c r="L944" t="s">
        <v>54</v>
      </c>
      <c r="M944">
        <v>2</v>
      </c>
      <c r="O944">
        <v>7.2</v>
      </c>
      <c r="R944">
        <v>14.4</v>
      </c>
      <c r="W944" t="s">
        <v>74</v>
      </c>
      <c r="X944" t="s">
        <v>275</v>
      </c>
      <c r="Y944" t="s">
        <v>1806</v>
      </c>
    </row>
    <row r="945" spans="1:25" x14ac:dyDescent="0.3">
      <c r="A945">
        <v>882</v>
      </c>
      <c r="B945" s="118">
        <v>45904</v>
      </c>
      <c r="C945">
        <v>9</v>
      </c>
      <c r="D945" t="s">
        <v>159</v>
      </c>
      <c r="E945" t="s">
        <v>1637</v>
      </c>
      <c r="F945" t="s">
        <v>1638</v>
      </c>
      <c r="G945" t="s">
        <v>578</v>
      </c>
      <c r="H945" t="s">
        <v>448</v>
      </c>
      <c r="I945" t="s">
        <v>254</v>
      </c>
      <c r="J945" t="s">
        <v>496</v>
      </c>
      <c r="K945" t="s">
        <v>203</v>
      </c>
      <c r="L945" t="s">
        <v>54</v>
      </c>
      <c r="M945">
        <v>3</v>
      </c>
      <c r="N945">
        <v>6</v>
      </c>
      <c r="O945">
        <v>6</v>
      </c>
      <c r="R945">
        <v>18</v>
      </c>
      <c r="W945" t="s">
        <v>74</v>
      </c>
      <c r="X945" t="s">
        <v>275</v>
      </c>
      <c r="Y945" t="s">
        <v>1807</v>
      </c>
    </row>
    <row r="946" spans="1:25" x14ac:dyDescent="0.3">
      <c r="A946">
        <v>883</v>
      </c>
      <c r="B946" s="118">
        <v>45904</v>
      </c>
      <c r="C946">
        <v>9</v>
      </c>
      <c r="D946" t="s">
        <v>159</v>
      </c>
      <c r="E946" t="s">
        <v>1637</v>
      </c>
      <c r="F946" t="s">
        <v>1638</v>
      </c>
      <c r="G946" t="s">
        <v>578</v>
      </c>
      <c r="H946" t="s">
        <v>535</v>
      </c>
      <c r="I946" t="s">
        <v>530</v>
      </c>
      <c r="J946" t="s">
        <v>532</v>
      </c>
      <c r="K946" t="s">
        <v>534</v>
      </c>
      <c r="L946" t="s">
        <v>54</v>
      </c>
      <c r="M946">
        <v>10</v>
      </c>
      <c r="O946">
        <v>6.96</v>
      </c>
      <c r="R946">
        <v>69.599999999999994</v>
      </c>
      <c r="W946" t="s">
        <v>74</v>
      </c>
      <c r="X946" t="s">
        <v>361</v>
      </c>
      <c r="Y946" t="s">
        <v>1808</v>
      </c>
    </row>
    <row r="947" spans="1:25" x14ac:dyDescent="0.3">
      <c r="A947">
        <v>884</v>
      </c>
      <c r="B947" s="118">
        <v>45904</v>
      </c>
      <c r="C947">
        <v>9</v>
      </c>
      <c r="D947" t="s">
        <v>159</v>
      </c>
      <c r="E947" t="s">
        <v>1637</v>
      </c>
      <c r="F947" t="s">
        <v>1638</v>
      </c>
      <c r="G947" t="s">
        <v>578</v>
      </c>
      <c r="H947">
        <v>0</v>
      </c>
      <c r="I947" t="s">
        <v>531</v>
      </c>
      <c r="J947" t="s">
        <v>533</v>
      </c>
      <c r="K947" t="s">
        <v>534</v>
      </c>
      <c r="L947" t="s">
        <v>54</v>
      </c>
      <c r="M947">
        <v>10</v>
      </c>
      <c r="O947">
        <v>4.6440000000000001</v>
      </c>
      <c r="R947">
        <v>46.44</v>
      </c>
      <c r="W947" t="s">
        <v>74</v>
      </c>
      <c r="X947" t="s">
        <v>361</v>
      </c>
      <c r="Y947" t="s">
        <v>1809</v>
      </c>
    </row>
    <row r="948" spans="1:25" x14ac:dyDescent="0.3">
      <c r="A948">
        <v>885</v>
      </c>
      <c r="B948" s="118">
        <v>45904</v>
      </c>
      <c r="C948">
        <v>9</v>
      </c>
      <c r="D948" t="s">
        <v>159</v>
      </c>
      <c r="E948" t="s">
        <v>1639</v>
      </c>
      <c r="F948" t="s">
        <v>1640</v>
      </c>
      <c r="G948" t="s">
        <v>664</v>
      </c>
      <c r="H948" t="s">
        <v>461</v>
      </c>
      <c r="I948" t="s">
        <v>267</v>
      </c>
      <c r="J948" t="s">
        <v>509</v>
      </c>
      <c r="K948" t="s">
        <v>203</v>
      </c>
      <c r="L948" t="s">
        <v>54</v>
      </c>
      <c r="M948">
        <v>10</v>
      </c>
      <c r="O948">
        <v>4.5599999999999996</v>
      </c>
      <c r="R948">
        <v>45.6</v>
      </c>
      <c r="W948" t="s">
        <v>74</v>
      </c>
      <c r="X948" t="s">
        <v>275</v>
      </c>
      <c r="Y948" t="s">
        <v>1810</v>
      </c>
    </row>
    <row r="949" spans="1:25" x14ac:dyDescent="0.3">
      <c r="A949">
        <v>886</v>
      </c>
      <c r="B949" s="118">
        <v>45904</v>
      </c>
      <c r="C949">
        <v>9</v>
      </c>
      <c r="D949" t="s">
        <v>159</v>
      </c>
      <c r="E949" t="s">
        <v>1639</v>
      </c>
      <c r="F949" t="s">
        <v>1640</v>
      </c>
      <c r="G949" t="s">
        <v>664</v>
      </c>
      <c r="H949" t="s">
        <v>453</v>
      </c>
      <c r="I949" t="s">
        <v>259</v>
      </c>
      <c r="J949" t="s">
        <v>501</v>
      </c>
      <c r="K949" t="s">
        <v>315</v>
      </c>
      <c r="L949" t="s">
        <v>54</v>
      </c>
      <c r="M949">
        <v>15</v>
      </c>
      <c r="O949">
        <v>4.9000000000000004</v>
      </c>
      <c r="R949">
        <v>73.5</v>
      </c>
      <c r="W949" t="s">
        <v>74</v>
      </c>
      <c r="X949" t="s">
        <v>275</v>
      </c>
      <c r="Y949" t="s">
        <v>1811</v>
      </c>
    </row>
    <row r="950" spans="1:25" x14ac:dyDescent="0.3">
      <c r="A950">
        <v>887</v>
      </c>
      <c r="B950" s="118">
        <v>45904</v>
      </c>
      <c r="C950">
        <v>9</v>
      </c>
      <c r="D950" t="s">
        <v>159</v>
      </c>
      <c r="E950" t="s">
        <v>1639</v>
      </c>
      <c r="F950" t="s">
        <v>1640</v>
      </c>
      <c r="G950" t="s">
        <v>664</v>
      </c>
      <c r="H950" t="s">
        <v>450</v>
      </c>
      <c r="I950" t="s">
        <v>256</v>
      </c>
      <c r="J950" t="s">
        <v>499</v>
      </c>
      <c r="K950" t="s">
        <v>203</v>
      </c>
      <c r="L950" t="s">
        <v>54</v>
      </c>
      <c r="M950">
        <v>20</v>
      </c>
      <c r="N950">
        <v>6</v>
      </c>
      <c r="O950">
        <v>6</v>
      </c>
      <c r="R950">
        <v>120</v>
      </c>
      <c r="W950" t="s">
        <v>74</v>
      </c>
      <c r="X950" t="s">
        <v>275</v>
      </c>
      <c r="Y950" t="s">
        <v>1812</v>
      </c>
    </row>
    <row r="951" spans="1:25" x14ac:dyDescent="0.3">
      <c r="A951">
        <v>888</v>
      </c>
      <c r="B951" s="118">
        <v>45904</v>
      </c>
      <c r="C951">
        <v>9</v>
      </c>
      <c r="D951" t="s">
        <v>159</v>
      </c>
      <c r="E951" t="s">
        <v>1639</v>
      </c>
      <c r="F951" t="s">
        <v>1640</v>
      </c>
      <c r="G951" t="s">
        <v>664</v>
      </c>
      <c r="H951" t="s">
        <v>452</v>
      </c>
      <c r="I951" t="s">
        <v>258</v>
      </c>
      <c r="J951" t="s">
        <v>500</v>
      </c>
      <c r="K951" t="s">
        <v>314</v>
      </c>
      <c r="L951" t="s">
        <v>54</v>
      </c>
      <c r="M951">
        <v>5</v>
      </c>
      <c r="O951">
        <v>2.4</v>
      </c>
      <c r="R951">
        <v>12</v>
      </c>
      <c r="W951" t="s">
        <v>74</v>
      </c>
      <c r="X951" t="s">
        <v>275</v>
      </c>
      <c r="Y951" t="s">
        <v>1813</v>
      </c>
    </row>
    <row r="952" spans="1:25" x14ac:dyDescent="0.3">
      <c r="A952">
        <v>889</v>
      </c>
      <c r="B952" s="118">
        <v>45904</v>
      </c>
      <c r="C952">
        <v>9</v>
      </c>
      <c r="D952" t="s">
        <v>159</v>
      </c>
      <c r="E952" t="s">
        <v>1639</v>
      </c>
      <c r="F952" t="s">
        <v>1640</v>
      </c>
      <c r="G952" t="s">
        <v>664</v>
      </c>
      <c r="H952" t="s">
        <v>460</v>
      </c>
      <c r="I952" t="s">
        <v>266</v>
      </c>
      <c r="J952" t="s">
        <v>508</v>
      </c>
      <c r="K952" t="s">
        <v>203</v>
      </c>
      <c r="L952" t="s">
        <v>54</v>
      </c>
      <c r="M952">
        <v>5</v>
      </c>
      <c r="O952">
        <v>3.6</v>
      </c>
      <c r="R952">
        <v>18</v>
      </c>
      <c r="W952" t="s">
        <v>74</v>
      </c>
      <c r="X952" t="s">
        <v>275</v>
      </c>
      <c r="Y952" t="s">
        <v>1814</v>
      </c>
    </row>
    <row r="953" spans="1:25" x14ac:dyDescent="0.3">
      <c r="A953">
        <v>890</v>
      </c>
      <c r="B953" s="118">
        <v>45904</v>
      </c>
      <c r="C953">
        <v>9</v>
      </c>
      <c r="D953" t="s">
        <v>159</v>
      </c>
      <c r="E953" t="s">
        <v>1639</v>
      </c>
      <c r="F953" t="s">
        <v>1640</v>
      </c>
      <c r="G953" t="s">
        <v>664</v>
      </c>
      <c r="H953" t="s">
        <v>457</v>
      </c>
      <c r="I953" t="s">
        <v>263</v>
      </c>
      <c r="J953" t="s">
        <v>505</v>
      </c>
      <c r="K953" t="s">
        <v>203</v>
      </c>
      <c r="L953" t="s">
        <v>54</v>
      </c>
      <c r="M953">
        <v>10</v>
      </c>
      <c r="O953">
        <v>4.2</v>
      </c>
      <c r="R953">
        <v>42</v>
      </c>
      <c r="W953" t="s">
        <v>74</v>
      </c>
      <c r="X953" t="s">
        <v>275</v>
      </c>
      <c r="Y953" t="s">
        <v>1815</v>
      </c>
    </row>
    <row r="954" spans="1:25" x14ac:dyDescent="0.3">
      <c r="A954">
        <v>891</v>
      </c>
      <c r="B954" s="118">
        <v>45904</v>
      </c>
      <c r="C954">
        <v>9</v>
      </c>
      <c r="D954" t="s">
        <v>159</v>
      </c>
      <c r="E954" t="s">
        <v>1639</v>
      </c>
      <c r="F954" t="s">
        <v>1640</v>
      </c>
      <c r="G954" t="s">
        <v>664</v>
      </c>
      <c r="H954" t="s">
        <v>449</v>
      </c>
      <c r="I954" t="s">
        <v>255</v>
      </c>
      <c r="J954" t="s">
        <v>497</v>
      </c>
      <c r="K954" t="s">
        <v>203</v>
      </c>
      <c r="L954" t="s">
        <v>54</v>
      </c>
      <c r="M954">
        <v>2</v>
      </c>
      <c r="O954">
        <v>3.6</v>
      </c>
      <c r="R954">
        <v>7.2</v>
      </c>
      <c r="W954" t="s">
        <v>74</v>
      </c>
      <c r="X954" t="s">
        <v>275</v>
      </c>
      <c r="Y954" t="s">
        <v>1816</v>
      </c>
    </row>
    <row r="955" spans="1:25" x14ac:dyDescent="0.3">
      <c r="A955">
        <v>892</v>
      </c>
      <c r="B955" s="118">
        <v>45904</v>
      </c>
      <c r="C955">
        <v>9</v>
      </c>
      <c r="D955" t="s">
        <v>159</v>
      </c>
      <c r="E955" t="s">
        <v>1639</v>
      </c>
      <c r="F955" t="s">
        <v>1640</v>
      </c>
      <c r="G955" t="s">
        <v>664</v>
      </c>
      <c r="H955" t="s">
        <v>454</v>
      </c>
      <c r="I955" t="s">
        <v>260</v>
      </c>
      <c r="J955" t="s">
        <v>502</v>
      </c>
      <c r="K955" t="s">
        <v>315</v>
      </c>
      <c r="L955" t="s">
        <v>54</v>
      </c>
      <c r="M955">
        <v>15</v>
      </c>
      <c r="O955">
        <v>3.67</v>
      </c>
      <c r="R955">
        <v>55.05</v>
      </c>
      <c r="W955" t="s">
        <v>74</v>
      </c>
      <c r="X955" t="s">
        <v>275</v>
      </c>
      <c r="Y955" t="s">
        <v>1817</v>
      </c>
    </row>
    <row r="956" spans="1:25" x14ac:dyDescent="0.3">
      <c r="A956">
        <v>893</v>
      </c>
      <c r="B956" s="118">
        <v>45904</v>
      </c>
      <c r="C956">
        <v>9</v>
      </c>
      <c r="D956" t="s">
        <v>159</v>
      </c>
      <c r="E956" t="s">
        <v>1639</v>
      </c>
      <c r="F956" t="s">
        <v>1640</v>
      </c>
      <c r="G956" t="s">
        <v>664</v>
      </c>
      <c r="H956" t="s">
        <v>455</v>
      </c>
      <c r="I956" t="s">
        <v>261</v>
      </c>
      <c r="J956" t="s">
        <v>503</v>
      </c>
      <c r="K956" t="s">
        <v>203</v>
      </c>
      <c r="L956" t="s">
        <v>54</v>
      </c>
      <c r="M956">
        <v>5</v>
      </c>
      <c r="O956">
        <v>7.2</v>
      </c>
      <c r="R956">
        <v>36</v>
      </c>
      <c r="W956" t="s">
        <v>74</v>
      </c>
      <c r="X956" t="s">
        <v>275</v>
      </c>
      <c r="Y956" t="s">
        <v>1818</v>
      </c>
    </row>
    <row r="957" spans="1:25" x14ac:dyDescent="0.3">
      <c r="A957">
        <v>894</v>
      </c>
      <c r="B957" s="118">
        <v>45904</v>
      </c>
      <c r="C957">
        <v>9</v>
      </c>
      <c r="D957" t="s">
        <v>159</v>
      </c>
      <c r="E957" t="s">
        <v>1639</v>
      </c>
      <c r="F957" t="s">
        <v>1640</v>
      </c>
      <c r="G957" t="s">
        <v>664</v>
      </c>
      <c r="H957" t="s">
        <v>451</v>
      </c>
      <c r="I957" t="s">
        <v>257</v>
      </c>
      <c r="J957" t="s">
        <v>498</v>
      </c>
      <c r="K957" t="s">
        <v>203</v>
      </c>
      <c r="L957" t="s">
        <v>54</v>
      </c>
      <c r="M957">
        <v>5</v>
      </c>
      <c r="O957">
        <v>5.76</v>
      </c>
      <c r="R957">
        <v>28.8</v>
      </c>
      <c r="W957" t="s">
        <v>74</v>
      </c>
      <c r="X957" t="s">
        <v>275</v>
      </c>
      <c r="Y957" t="s">
        <v>1819</v>
      </c>
    </row>
    <row r="958" spans="1:25" x14ac:dyDescent="0.3">
      <c r="A958">
        <v>895</v>
      </c>
      <c r="B958" s="118">
        <v>45904</v>
      </c>
      <c r="C958">
        <v>9</v>
      </c>
      <c r="D958" t="s">
        <v>159</v>
      </c>
      <c r="E958" t="s">
        <v>1639</v>
      </c>
      <c r="F958" t="s">
        <v>1640</v>
      </c>
      <c r="G958" t="s">
        <v>664</v>
      </c>
      <c r="H958" t="s">
        <v>459</v>
      </c>
      <c r="I958" t="s">
        <v>265</v>
      </c>
      <c r="J958" t="s">
        <v>507</v>
      </c>
      <c r="K958" t="s">
        <v>203</v>
      </c>
      <c r="L958" t="s">
        <v>54</v>
      </c>
      <c r="M958">
        <v>2</v>
      </c>
      <c r="O958">
        <v>9.7200000000000006</v>
      </c>
      <c r="R958">
        <v>19.440000000000001</v>
      </c>
      <c r="W958" t="s">
        <v>74</v>
      </c>
      <c r="X958" t="s">
        <v>275</v>
      </c>
      <c r="Y958" t="s">
        <v>1820</v>
      </c>
    </row>
    <row r="959" spans="1:25" x14ac:dyDescent="0.3">
      <c r="A959">
        <v>896</v>
      </c>
      <c r="B959" s="118">
        <v>45904</v>
      </c>
      <c r="C959">
        <v>9</v>
      </c>
      <c r="D959" t="s">
        <v>159</v>
      </c>
      <c r="E959" t="s">
        <v>1639</v>
      </c>
      <c r="F959" t="s">
        <v>1640</v>
      </c>
      <c r="G959" t="s">
        <v>664</v>
      </c>
      <c r="H959" t="s">
        <v>563</v>
      </c>
      <c r="I959" t="s">
        <v>565</v>
      </c>
      <c r="J959" t="s">
        <v>561</v>
      </c>
      <c r="K959" t="s">
        <v>203</v>
      </c>
      <c r="L959" t="s">
        <v>33</v>
      </c>
      <c r="M959">
        <v>5</v>
      </c>
      <c r="O959">
        <v>7.4550000000000001</v>
      </c>
      <c r="R959">
        <v>37.274999999999999</v>
      </c>
      <c r="W959" t="s">
        <v>74</v>
      </c>
      <c r="X959" t="s">
        <v>275</v>
      </c>
      <c r="Y959" t="s">
        <v>1821</v>
      </c>
    </row>
    <row r="960" spans="1:25" x14ac:dyDescent="0.3">
      <c r="A960">
        <v>897</v>
      </c>
      <c r="B960" s="118">
        <v>45904</v>
      </c>
      <c r="C960">
        <v>9</v>
      </c>
      <c r="D960" t="s">
        <v>159</v>
      </c>
      <c r="E960" t="s">
        <v>1639</v>
      </c>
      <c r="F960" t="s">
        <v>1640</v>
      </c>
      <c r="G960" t="s">
        <v>664</v>
      </c>
      <c r="H960" t="s">
        <v>535</v>
      </c>
      <c r="I960" t="s">
        <v>530</v>
      </c>
      <c r="J960" t="s">
        <v>532</v>
      </c>
      <c r="K960" t="s">
        <v>534</v>
      </c>
      <c r="L960" t="s">
        <v>54</v>
      </c>
      <c r="M960">
        <v>5</v>
      </c>
      <c r="O960">
        <v>6.96</v>
      </c>
      <c r="R960">
        <v>34.799999999999997</v>
      </c>
      <c r="W960" t="s">
        <v>74</v>
      </c>
      <c r="X960" t="s">
        <v>361</v>
      </c>
      <c r="Y960" t="s">
        <v>1822</v>
      </c>
    </row>
    <row r="961" spans="1:25" x14ac:dyDescent="0.3">
      <c r="A961">
        <v>898</v>
      </c>
      <c r="B961" s="118">
        <v>45904</v>
      </c>
      <c r="C961">
        <v>9</v>
      </c>
      <c r="D961" t="s">
        <v>159</v>
      </c>
      <c r="E961" t="s">
        <v>1639</v>
      </c>
      <c r="F961" t="s">
        <v>1640</v>
      </c>
      <c r="G961" t="s">
        <v>664</v>
      </c>
      <c r="H961">
        <v>0</v>
      </c>
      <c r="I961" t="s">
        <v>531</v>
      </c>
      <c r="J961" t="s">
        <v>533</v>
      </c>
      <c r="K961" t="s">
        <v>534</v>
      </c>
      <c r="L961" t="s">
        <v>54</v>
      </c>
      <c r="M961">
        <v>5</v>
      </c>
      <c r="O961">
        <v>4.6440000000000001</v>
      </c>
      <c r="R961">
        <v>23.22</v>
      </c>
      <c r="W961" t="s">
        <v>74</v>
      </c>
      <c r="X961" t="s">
        <v>361</v>
      </c>
      <c r="Y961" t="s">
        <v>1823</v>
      </c>
    </row>
    <row r="962" spans="1:25" x14ac:dyDescent="0.3">
      <c r="A962">
        <v>899</v>
      </c>
      <c r="B962" s="118">
        <v>45904</v>
      </c>
      <c r="C962">
        <v>9</v>
      </c>
      <c r="D962" t="s">
        <v>159</v>
      </c>
      <c r="E962" t="s">
        <v>1639</v>
      </c>
      <c r="F962" t="s">
        <v>1640</v>
      </c>
      <c r="G962" t="s">
        <v>664</v>
      </c>
      <c r="H962">
        <v>0</v>
      </c>
      <c r="I962" t="s">
        <v>596</v>
      </c>
      <c r="J962" t="s">
        <v>597</v>
      </c>
      <c r="K962" t="s">
        <v>203</v>
      </c>
      <c r="L962" t="s">
        <v>33</v>
      </c>
      <c r="M962">
        <v>3</v>
      </c>
      <c r="O962">
        <v>15.6</v>
      </c>
      <c r="R962">
        <v>46.8</v>
      </c>
      <c r="W962" t="s">
        <v>74</v>
      </c>
      <c r="X962" t="s">
        <v>361</v>
      </c>
      <c r="Y962" t="s">
        <v>1824</v>
      </c>
    </row>
    <row r="963" spans="1:25" x14ac:dyDescent="0.3">
      <c r="B963" s="118"/>
      <c r="D963" t="s">
        <v>567</v>
      </c>
      <c r="H963" t="s">
        <v>567</v>
      </c>
      <c r="J963" t="s">
        <v>567</v>
      </c>
      <c r="K963" t="s">
        <v>567</v>
      </c>
      <c r="L963" t="s">
        <v>567</v>
      </c>
      <c r="N963">
        <v>0</v>
      </c>
      <c r="O963">
        <v>0</v>
      </c>
      <c r="R963">
        <v>0</v>
      </c>
      <c r="W963" t="s">
        <v>567</v>
      </c>
      <c r="X963" t="s">
        <v>567</v>
      </c>
      <c r="Y963" t="s">
        <v>568</v>
      </c>
    </row>
    <row r="964" spans="1:25" x14ac:dyDescent="0.3">
      <c r="B964" s="118"/>
      <c r="D964" t="s">
        <v>567</v>
      </c>
      <c r="H964" t="s">
        <v>567</v>
      </c>
      <c r="J964" t="s">
        <v>567</v>
      </c>
      <c r="K964" t="s">
        <v>567</v>
      </c>
      <c r="L964" t="s">
        <v>567</v>
      </c>
      <c r="N964">
        <v>0</v>
      </c>
      <c r="O964">
        <v>0</v>
      </c>
      <c r="R964">
        <v>0</v>
      </c>
      <c r="W964" t="s">
        <v>567</v>
      </c>
      <c r="X964" t="s">
        <v>567</v>
      </c>
      <c r="Y964" t="s">
        <v>568</v>
      </c>
    </row>
    <row r="965" spans="1:25" x14ac:dyDescent="0.3">
      <c r="B965" s="118"/>
      <c r="D965" t="s">
        <v>567</v>
      </c>
      <c r="H965" t="s">
        <v>567</v>
      </c>
      <c r="J965" t="s">
        <v>567</v>
      </c>
      <c r="K965" t="s">
        <v>567</v>
      </c>
      <c r="L965" t="s">
        <v>567</v>
      </c>
      <c r="N965">
        <v>0</v>
      </c>
      <c r="O965">
        <v>0</v>
      </c>
      <c r="R965">
        <v>0</v>
      </c>
      <c r="W965" t="s">
        <v>567</v>
      </c>
      <c r="X965" t="s">
        <v>567</v>
      </c>
      <c r="Y965" t="s">
        <v>568</v>
      </c>
    </row>
    <row r="966" spans="1:25" x14ac:dyDescent="0.3">
      <c r="B966" s="118"/>
      <c r="D966" t="s">
        <v>567</v>
      </c>
      <c r="H966" t="s">
        <v>567</v>
      </c>
      <c r="J966" t="s">
        <v>567</v>
      </c>
      <c r="K966" t="s">
        <v>567</v>
      </c>
      <c r="L966" t="s">
        <v>567</v>
      </c>
      <c r="N966">
        <v>0</v>
      </c>
      <c r="O966">
        <v>0</v>
      </c>
      <c r="R966">
        <v>0</v>
      </c>
      <c r="W966" t="s">
        <v>567</v>
      </c>
      <c r="X966" t="s">
        <v>567</v>
      </c>
      <c r="Y966" t="s">
        <v>568</v>
      </c>
    </row>
    <row r="967" spans="1:25" x14ac:dyDescent="0.3">
      <c r="B967" s="118"/>
      <c r="D967" t="s">
        <v>567</v>
      </c>
      <c r="H967" t="s">
        <v>567</v>
      </c>
      <c r="J967" t="s">
        <v>567</v>
      </c>
      <c r="K967" t="s">
        <v>567</v>
      </c>
      <c r="L967" t="s">
        <v>567</v>
      </c>
      <c r="N967">
        <v>0</v>
      </c>
      <c r="O967">
        <v>0</v>
      </c>
      <c r="R967">
        <v>0</v>
      </c>
      <c r="W967" t="s">
        <v>567</v>
      </c>
      <c r="X967" t="s">
        <v>567</v>
      </c>
      <c r="Y967" t="s">
        <v>568</v>
      </c>
    </row>
    <row r="968" spans="1:25" x14ac:dyDescent="0.3">
      <c r="B968" s="118"/>
      <c r="D968" t="s">
        <v>567</v>
      </c>
      <c r="H968" t="s">
        <v>567</v>
      </c>
      <c r="J968" t="s">
        <v>567</v>
      </c>
      <c r="K968" t="s">
        <v>567</v>
      </c>
      <c r="L968" t="s">
        <v>567</v>
      </c>
      <c r="N968">
        <v>0</v>
      </c>
      <c r="O968">
        <v>0</v>
      </c>
      <c r="R968">
        <v>0</v>
      </c>
      <c r="W968" t="s">
        <v>567</v>
      </c>
      <c r="X968" t="s">
        <v>567</v>
      </c>
      <c r="Y968" t="s">
        <v>568</v>
      </c>
    </row>
    <row r="969" spans="1:25" x14ac:dyDescent="0.3">
      <c r="B969" s="118"/>
      <c r="D969" t="s">
        <v>567</v>
      </c>
      <c r="H969" t="s">
        <v>567</v>
      </c>
      <c r="J969" t="s">
        <v>567</v>
      </c>
      <c r="K969" t="s">
        <v>567</v>
      </c>
      <c r="L969" t="s">
        <v>567</v>
      </c>
      <c r="N969">
        <v>0</v>
      </c>
      <c r="O969">
        <v>0</v>
      </c>
      <c r="R969">
        <v>0</v>
      </c>
      <c r="W969" t="s">
        <v>567</v>
      </c>
      <c r="X969" t="s">
        <v>567</v>
      </c>
      <c r="Y969" t="s">
        <v>568</v>
      </c>
    </row>
    <row r="970" spans="1:25" x14ac:dyDescent="0.3">
      <c r="B970" s="118"/>
      <c r="D970" t="s">
        <v>567</v>
      </c>
      <c r="H970" t="s">
        <v>567</v>
      </c>
      <c r="J970" t="s">
        <v>567</v>
      </c>
      <c r="K970" t="s">
        <v>567</v>
      </c>
      <c r="L970" t="s">
        <v>567</v>
      </c>
      <c r="N970">
        <v>0</v>
      </c>
      <c r="O970">
        <v>0</v>
      </c>
      <c r="R970">
        <v>0</v>
      </c>
      <c r="W970" t="s">
        <v>567</v>
      </c>
      <c r="X970" t="s">
        <v>567</v>
      </c>
      <c r="Y970" t="s">
        <v>568</v>
      </c>
    </row>
    <row r="971" spans="1:25" x14ac:dyDescent="0.3">
      <c r="B971" s="118"/>
      <c r="D971" t="s">
        <v>567</v>
      </c>
      <c r="H971" t="s">
        <v>567</v>
      </c>
      <c r="J971" t="s">
        <v>567</v>
      </c>
      <c r="K971" t="s">
        <v>567</v>
      </c>
      <c r="L971" t="s">
        <v>567</v>
      </c>
      <c r="N971">
        <v>0</v>
      </c>
      <c r="O971">
        <v>0</v>
      </c>
      <c r="R971">
        <v>0</v>
      </c>
      <c r="W971" t="s">
        <v>567</v>
      </c>
      <c r="X971" t="s">
        <v>567</v>
      </c>
      <c r="Y971" t="s">
        <v>568</v>
      </c>
    </row>
    <row r="972" spans="1:25" x14ac:dyDescent="0.3">
      <c r="B972" s="118"/>
      <c r="D972" t="s">
        <v>567</v>
      </c>
      <c r="H972" t="s">
        <v>567</v>
      </c>
      <c r="J972" t="s">
        <v>567</v>
      </c>
      <c r="K972" t="s">
        <v>567</v>
      </c>
      <c r="L972" t="s">
        <v>567</v>
      </c>
      <c r="N972">
        <v>0</v>
      </c>
      <c r="O972">
        <v>0</v>
      </c>
      <c r="R972">
        <v>0</v>
      </c>
      <c r="W972" t="s">
        <v>567</v>
      </c>
      <c r="X972" t="s">
        <v>567</v>
      </c>
      <c r="Y972" t="s">
        <v>568</v>
      </c>
    </row>
    <row r="973" spans="1:25" x14ac:dyDescent="0.3">
      <c r="B973" s="118"/>
      <c r="D973" t="s">
        <v>567</v>
      </c>
      <c r="H973" t="s">
        <v>567</v>
      </c>
      <c r="J973" t="s">
        <v>567</v>
      </c>
      <c r="K973" t="s">
        <v>567</v>
      </c>
      <c r="L973" t="s">
        <v>567</v>
      </c>
      <c r="N973">
        <v>0</v>
      </c>
      <c r="O973">
        <v>0</v>
      </c>
      <c r="R973">
        <v>0</v>
      </c>
      <c r="W973" t="s">
        <v>567</v>
      </c>
      <c r="X973" t="s">
        <v>567</v>
      </c>
      <c r="Y973" t="s">
        <v>568</v>
      </c>
    </row>
    <row r="974" spans="1:25" x14ac:dyDescent="0.3">
      <c r="B974" s="118"/>
      <c r="D974" t="s">
        <v>567</v>
      </c>
      <c r="H974" t="s">
        <v>567</v>
      </c>
      <c r="J974" t="s">
        <v>567</v>
      </c>
      <c r="K974" t="s">
        <v>567</v>
      </c>
      <c r="L974" t="s">
        <v>567</v>
      </c>
      <c r="N974">
        <v>0</v>
      </c>
      <c r="O974">
        <v>0</v>
      </c>
      <c r="R974">
        <v>0</v>
      </c>
      <c r="W974" t="s">
        <v>567</v>
      </c>
      <c r="X974" t="s">
        <v>567</v>
      </c>
      <c r="Y974" t="s">
        <v>568</v>
      </c>
    </row>
    <row r="975" spans="1:25" x14ac:dyDescent="0.3">
      <c r="B975" s="118"/>
      <c r="D975" t="s">
        <v>567</v>
      </c>
      <c r="H975" t="s">
        <v>567</v>
      </c>
      <c r="J975" t="s">
        <v>567</v>
      </c>
      <c r="K975" t="s">
        <v>567</v>
      </c>
      <c r="L975" t="s">
        <v>567</v>
      </c>
      <c r="N975">
        <v>0</v>
      </c>
      <c r="O975">
        <v>0</v>
      </c>
      <c r="R975">
        <v>0</v>
      </c>
      <c r="W975" t="s">
        <v>567</v>
      </c>
      <c r="X975" t="s">
        <v>567</v>
      </c>
      <c r="Y975" t="s">
        <v>568</v>
      </c>
    </row>
    <row r="976" spans="1:25" x14ac:dyDescent="0.3">
      <c r="B976" s="118"/>
      <c r="D976" t="s">
        <v>567</v>
      </c>
      <c r="H976" t="s">
        <v>567</v>
      </c>
      <c r="J976" t="s">
        <v>567</v>
      </c>
      <c r="K976" t="s">
        <v>567</v>
      </c>
      <c r="L976" t="s">
        <v>567</v>
      </c>
      <c r="N976">
        <v>0</v>
      </c>
      <c r="O976">
        <v>0</v>
      </c>
      <c r="R976">
        <v>0</v>
      </c>
      <c r="W976" t="s">
        <v>567</v>
      </c>
      <c r="X976" t="s">
        <v>567</v>
      </c>
      <c r="Y976" t="s">
        <v>568</v>
      </c>
    </row>
    <row r="977" spans="2:25" x14ac:dyDescent="0.3">
      <c r="B977" s="118"/>
      <c r="D977" t="s">
        <v>567</v>
      </c>
      <c r="H977" t="s">
        <v>567</v>
      </c>
      <c r="J977" t="s">
        <v>567</v>
      </c>
      <c r="K977" t="s">
        <v>567</v>
      </c>
      <c r="L977" t="s">
        <v>567</v>
      </c>
      <c r="N977">
        <v>0</v>
      </c>
      <c r="O977">
        <v>0</v>
      </c>
      <c r="R977">
        <v>0</v>
      </c>
      <c r="W977" t="s">
        <v>567</v>
      </c>
      <c r="X977" t="s">
        <v>567</v>
      </c>
      <c r="Y977" t="s">
        <v>568</v>
      </c>
    </row>
    <row r="978" spans="2:25" x14ac:dyDescent="0.3">
      <c r="B978" s="118"/>
      <c r="D978" t="s">
        <v>567</v>
      </c>
      <c r="H978" t="s">
        <v>567</v>
      </c>
      <c r="J978" t="s">
        <v>567</v>
      </c>
      <c r="K978" t="s">
        <v>567</v>
      </c>
      <c r="L978" t="s">
        <v>567</v>
      </c>
      <c r="N978">
        <v>0</v>
      </c>
      <c r="O978">
        <v>0</v>
      </c>
      <c r="R978">
        <v>0</v>
      </c>
      <c r="W978" t="s">
        <v>567</v>
      </c>
      <c r="X978" t="s">
        <v>567</v>
      </c>
      <c r="Y978" t="s">
        <v>568</v>
      </c>
    </row>
    <row r="979" spans="2:25" x14ac:dyDescent="0.3">
      <c r="B979" s="118"/>
      <c r="D979" t="s">
        <v>567</v>
      </c>
      <c r="H979" t="s">
        <v>567</v>
      </c>
      <c r="J979" t="s">
        <v>567</v>
      </c>
      <c r="K979" t="s">
        <v>567</v>
      </c>
      <c r="L979" t="s">
        <v>567</v>
      </c>
      <c r="N979">
        <v>0</v>
      </c>
      <c r="O979">
        <v>0</v>
      </c>
      <c r="R979">
        <v>0</v>
      </c>
      <c r="W979" t="s">
        <v>567</v>
      </c>
      <c r="X979" t="s">
        <v>567</v>
      </c>
      <c r="Y979" t="s">
        <v>568</v>
      </c>
    </row>
    <row r="980" spans="2:25" x14ac:dyDescent="0.3">
      <c r="B980" s="118"/>
      <c r="D980" t="s">
        <v>567</v>
      </c>
      <c r="H980" t="s">
        <v>567</v>
      </c>
      <c r="J980" t="s">
        <v>567</v>
      </c>
      <c r="K980" t="s">
        <v>567</v>
      </c>
      <c r="L980" t="s">
        <v>567</v>
      </c>
      <c r="N980">
        <v>0</v>
      </c>
      <c r="O980">
        <v>0</v>
      </c>
      <c r="R980">
        <v>0</v>
      </c>
      <c r="W980" t="s">
        <v>567</v>
      </c>
      <c r="X980" t="s">
        <v>567</v>
      </c>
      <c r="Y980" t="s">
        <v>568</v>
      </c>
    </row>
    <row r="981" spans="2:25" x14ac:dyDescent="0.3">
      <c r="B981" s="118"/>
      <c r="D981" t="s">
        <v>567</v>
      </c>
      <c r="H981" t="s">
        <v>567</v>
      </c>
      <c r="J981" t="s">
        <v>567</v>
      </c>
      <c r="K981" t="s">
        <v>567</v>
      </c>
      <c r="L981" t="s">
        <v>567</v>
      </c>
      <c r="N981">
        <v>0</v>
      </c>
      <c r="O981">
        <v>0</v>
      </c>
      <c r="R981">
        <v>0</v>
      </c>
      <c r="W981" t="s">
        <v>567</v>
      </c>
      <c r="X981" t="s">
        <v>567</v>
      </c>
      <c r="Y981" t="s">
        <v>568</v>
      </c>
    </row>
    <row r="982" spans="2:25" x14ac:dyDescent="0.3">
      <c r="B982" s="118"/>
      <c r="D982" t="s">
        <v>567</v>
      </c>
      <c r="H982" t="s">
        <v>567</v>
      </c>
      <c r="J982" t="s">
        <v>567</v>
      </c>
      <c r="K982" t="s">
        <v>567</v>
      </c>
      <c r="L982" t="s">
        <v>567</v>
      </c>
      <c r="N982">
        <v>0</v>
      </c>
      <c r="O982">
        <v>0</v>
      </c>
      <c r="R982">
        <v>0</v>
      </c>
      <c r="W982" t="s">
        <v>567</v>
      </c>
      <c r="X982" t="s">
        <v>567</v>
      </c>
      <c r="Y982" t="s">
        <v>568</v>
      </c>
    </row>
    <row r="983" spans="2:25" x14ac:dyDescent="0.3">
      <c r="B983" s="118"/>
      <c r="D983" t="s">
        <v>567</v>
      </c>
      <c r="H983" t="s">
        <v>567</v>
      </c>
      <c r="J983" t="s">
        <v>567</v>
      </c>
      <c r="K983" t="s">
        <v>567</v>
      </c>
      <c r="L983" t="s">
        <v>567</v>
      </c>
      <c r="N983">
        <v>0</v>
      </c>
      <c r="O983">
        <v>0</v>
      </c>
      <c r="R983">
        <v>0</v>
      </c>
      <c r="W983" t="s">
        <v>567</v>
      </c>
      <c r="X983" t="s">
        <v>567</v>
      </c>
      <c r="Y983" t="s">
        <v>568</v>
      </c>
    </row>
    <row r="984" spans="2:25" x14ac:dyDescent="0.3">
      <c r="B984" s="118"/>
      <c r="D984" t="s">
        <v>567</v>
      </c>
      <c r="H984" t="s">
        <v>567</v>
      </c>
      <c r="J984" t="s">
        <v>567</v>
      </c>
      <c r="K984" t="s">
        <v>567</v>
      </c>
      <c r="L984" t="s">
        <v>567</v>
      </c>
      <c r="N984">
        <v>0</v>
      </c>
      <c r="O984">
        <v>0</v>
      </c>
      <c r="R984">
        <v>0</v>
      </c>
      <c r="W984" t="s">
        <v>567</v>
      </c>
      <c r="X984" t="s">
        <v>567</v>
      </c>
      <c r="Y984" t="s">
        <v>568</v>
      </c>
    </row>
    <row r="985" spans="2:25" x14ac:dyDescent="0.3">
      <c r="B985" s="118"/>
      <c r="D985" t="s">
        <v>567</v>
      </c>
      <c r="H985" t="s">
        <v>567</v>
      </c>
      <c r="J985" t="s">
        <v>567</v>
      </c>
      <c r="K985" t="s">
        <v>567</v>
      </c>
      <c r="L985" t="s">
        <v>567</v>
      </c>
      <c r="N985">
        <v>0</v>
      </c>
      <c r="O985">
        <v>0</v>
      </c>
      <c r="R985">
        <v>0</v>
      </c>
      <c r="W985" t="s">
        <v>567</v>
      </c>
      <c r="X985" t="s">
        <v>567</v>
      </c>
      <c r="Y985" t="s">
        <v>568</v>
      </c>
    </row>
    <row r="986" spans="2:25" x14ac:dyDescent="0.3">
      <c r="B986" s="118"/>
      <c r="D986" t="s">
        <v>567</v>
      </c>
      <c r="H986" t="s">
        <v>567</v>
      </c>
      <c r="J986" t="s">
        <v>567</v>
      </c>
      <c r="K986" t="s">
        <v>567</v>
      </c>
      <c r="L986" t="s">
        <v>567</v>
      </c>
      <c r="N986">
        <v>0</v>
      </c>
      <c r="O986">
        <v>0</v>
      </c>
      <c r="R986">
        <v>0</v>
      </c>
      <c r="W986" t="s">
        <v>567</v>
      </c>
      <c r="X986" t="s">
        <v>567</v>
      </c>
      <c r="Y986" t="s">
        <v>568</v>
      </c>
    </row>
    <row r="987" spans="2:25" x14ac:dyDescent="0.3">
      <c r="B987" s="118"/>
      <c r="D987" t="s">
        <v>567</v>
      </c>
      <c r="H987" t="s">
        <v>567</v>
      </c>
      <c r="J987" t="s">
        <v>567</v>
      </c>
      <c r="K987" t="s">
        <v>567</v>
      </c>
      <c r="L987" t="s">
        <v>567</v>
      </c>
      <c r="N987">
        <v>0</v>
      </c>
      <c r="O987">
        <v>0</v>
      </c>
      <c r="R987">
        <v>0</v>
      </c>
      <c r="W987" t="s">
        <v>567</v>
      </c>
      <c r="X987" t="s">
        <v>567</v>
      </c>
      <c r="Y987" t="s">
        <v>568</v>
      </c>
    </row>
    <row r="988" spans="2:25" x14ac:dyDescent="0.3">
      <c r="B988" s="118"/>
      <c r="D988" t="s">
        <v>567</v>
      </c>
      <c r="H988" t="s">
        <v>567</v>
      </c>
      <c r="J988" t="s">
        <v>567</v>
      </c>
      <c r="K988" t="s">
        <v>567</v>
      </c>
      <c r="L988" t="s">
        <v>567</v>
      </c>
      <c r="N988">
        <v>0</v>
      </c>
      <c r="O988">
        <v>0</v>
      </c>
      <c r="R988">
        <v>0</v>
      </c>
      <c r="W988" t="s">
        <v>567</v>
      </c>
      <c r="X988" t="s">
        <v>567</v>
      </c>
      <c r="Y988" t="s">
        <v>568</v>
      </c>
    </row>
    <row r="989" spans="2:25" x14ac:dyDescent="0.3">
      <c r="B989" s="118"/>
      <c r="D989" t="s">
        <v>567</v>
      </c>
      <c r="H989" t="s">
        <v>567</v>
      </c>
      <c r="J989" t="s">
        <v>567</v>
      </c>
      <c r="K989" t="s">
        <v>567</v>
      </c>
      <c r="L989" t="s">
        <v>567</v>
      </c>
      <c r="N989">
        <v>0</v>
      </c>
      <c r="O989">
        <v>0</v>
      </c>
      <c r="R989">
        <v>0</v>
      </c>
      <c r="W989" t="s">
        <v>567</v>
      </c>
      <c r="X989" t="s">
        <v>567</v>
      </c>
      <c r="Y989" t="s">
        <v>568</v>
      </c>
    </row>
    <row r="990" spans="2:25" x14ac:dyDescent="0.3">
      <c r="B990" s="118"/>
      <c r="D990" t="s">
        <v>567</v>
      </c>
      <c r="H990" t="s">
        <v>567</v>
      </c>
      <c r="J990" t="s">
        <v>567</v>
      </c>
      <c r="K990" t="s">
        <v>567</v>
      </c>
      <c r="L990" t="s">
        <v>567</v>
      </c>
      <c r="N990">
        <v>0</v>
      </c>
      <c r="O990">
        <v>0</v>
      </c>
      <c r="R990">
        <v>0</v>
      </c>
      <c r="W990" t="s">
        <v>567</v>
      </c>
      <c r="X990" t="s">
        <v>567</v>
      </c>
      <c r="Y990" t="s">
        <v>568</v>
      </c>
    </row>
    <row r="991" spans="2:25" x14ac:dyDescent="0.3">
      <c r="B991" s="118"/>
      <c r="D991" t="s">
        <v>567</v>
      </c>
      <c r="H991" t="s">
        <v>567</v>
      </c>
      <c r="J991" t="s">
        <v>567</v>
      </c>
      <c r="K991" t="s">
        <v>567</v>
      </c>
      <c r="L991" t="s">
        <v>567</v>
      </c>
      <c r="N991">
        <v>0</v>
      </c>
      <c r="O991">
        <v>0</v>
      </c>
      <c r="R991">
        <v>0</v>
      </c>
      <c r="W991" t="s">
        <v>567</v>
      </c>
      <c r="X991" t="s">
        <v>567</v>
      </c>
      <c r="Y991" t="s">
        <v>568</v>
      </c>
    </row>
    <row r="992" spans="2:25" x14ac:dyDescent="0.3">
      <c r="B992" s="118"/>
      <c r="D992" t="s">
        <v>567</v>
      </c>
      <c r="H992" t="s">
        <v>567</v>
      </c>
      <c r="J992" t="s">
        <v>567</v>
      </c>
      <c r="K992" t="s">
        <v>567</v>
      </c>
      <c r="L992" t="s">
        <v>567</v>
      </c>
      <c r="N992">
        <v>0</v>
      </c>
      <c r="O992">
        <v>0</v>
      </c>
      <c r="R992">
        <v>0</v>
      </c>
      <c r="W992" t="s">
        <v>567</v>
      </c>
      <c r="X992" t="s">
        <v>567</v>
      </c>
      <c r="Y992" t="s">
        <v>568</v>
      </c>
    </row>
    <row r="993" spans="2:25" x14ac:dyDescent="0.3">
      <c r="B993" s="118"/>
      <c r="D993" t="s">
        <v>567</v>
      </c>
      <c r="H993" t="s">
        <v>567</v>
      </c>
      <c r="J993" t="s">
        <v>567</v>
      </c>
      <c r="K993" t="s">
        <v>567</v>
      </c>
      <c r="L993" t="s">
        <v>567</v>
      </c>
      <c r="N993">
        <v>0</v>
      </c>
      <c r="O993">
        <v>0</v>
      </c>
      <c r="R993">
        <v>0</v>
      </c>
      <c r="W993" t="s">
        <v>567</v>
      </c>
      <c r="X993" t="s">
        <v>567</v>
      </c>
      <c r="Y993" t="s">
        <v>568</v>
      </c>
    </row>
    <row r="994" spans="2:25" x14ac:dyDescent="0.3">
      <c r="B994" s="118"/>
      <c r="D994" t="s">
        <v>567</v>
      </c>
      <c r="H994" t="s">
        <v>567</v>
      </c>
      <c r="J994" t="s">
        <v>567</v>
      </c>
      <c r="K994" t="s">
        <v>567</v>
      </c>
      <c r="L994" t="s">
        <v>567</v>
      </c>
      <c r="N994">
        <v>0</v>
      </c>
      <c r="O994">
        <v>0</v>
      </c>
      <c r="R994">
        <v>0</v>
      </c>
      <c r="W994" t="s">
        <v>567</v>
      </c>
      <c r="X994" t="s">
        <v>567</v>
      </c>
      <c r="Y994" t="s">
        <v>568</v>
      </c>
    </row>
    <row r="995" spans="2:25" x14ac:dyDescent="0.3">
      <c r="B995" s="118"/>
      <c r="D995" t="s">
        <v>567</v>
      </c>
      <c r="H995" t="s">
        <v>567</v>
      </c>
      <c r="J995" t="s">
        <v>567</v>
      </c>
      <c r="K995" t="s">
        <v>567</v>
      </c>
      <c r="L995" t="s">
        <v>567</v>
      </c>
      <c r="N995">
        <v>0</v>
      </c>
      <c r="O995">
        <v>0</v>
      </c>
      <c r="R995">
        <v>0</v>
      </c>
      <c r="W995" t="s">
        <v>567</v>
      </c>
      <c r="X995" t="s">
        <v>567</v>
      </c>
      <c r="Y995" t="s">
        <v>568</v>
      </c>
    </row>
    <row r="996" spans="2:25" x14ac:dyDescent="0.3">
      <c r="B996" s="118"/>
      <c r="D996" t="s">
        <v>567</v>
      </c>
      <c r="H996" t="s">
        <v>567</v>
      </c>
      <c r="J996" t="s">
        <v>567</v>
      </c>
      <c r="K996" t="s">
        <v>567</v>
      </c>
      <c r="L996" t="s">
        <v>567</v>
      </c>
      <c r="N996">
        <v>0</v>
      </c>
      <c r="O996">
        <v>0</v>
      </c>
      <c r="R996">
        <v>0</v>
      </c>
      <c r="W996" t="s">
        <v>567</v>
      </c>
      <c r="X996" t="s">
        <v>567</v>
      </c>
      <c r="Y996" t="s">
        <v>568</v>
      </c>
    </row>
    <row r="997" spans="2:25" x14ac:dyDescent="0.3">
      <c r="B997" s="118"/>
      <c r="D997" t="s">
        <v>567</v>
      </c>
      <c r="H997" t="s">
        <v>567</v>
      </c>
      <c r="J997" t="s">
        <v>567</v>
      </c>
      <c r="K997" t="s">
        <v>567</v>
      </c>
      <c r="L997" t="s">
        <v>567</v>
      </c>
      <c r="N997">
        <v>0</v>
      </c>
      <c r="O997">
        <v>0</v>
      </c>
      <c r="R997">
        <v>0</v>
      </c>
      <c r="W997" t="s">
        <v>567</v>
      </c>
      <c r="X997" t="s">
        <v>567</v>
      </c>
      <c r="Y997" t="s">
        <v>568</v>
      </c>
    </row>
    <row r="998" spans="2:25" x14ac:dyDescent="0.3">
      <c r="B998" s="118"/>
      <c r="D998" t="s">
        <v>567</v>
      </c>
      <c r="H998" t="s">
        <v>567</v>
      </c>
      <c r="J998" t="s">
        <v>567</v>
      </c>
      <c r="K998" t="s">
        <v>567</v>
      </c>
      <c r="L998" t="s">
        <v>567</v>
      </c>
      <c r="N998">
        <v>0</v>
      </c>
      <c r="O998">
        <v>0</v>
      </c>
      <c r="R998">
        <v>0</v>
      </c>
      <c r="W998" t="s">
        <v>567</v>
      </c>
      <c r="X998" t="s">
        <v>567</v>
      </c>
      <c r="Y998" t="s">
        <v>568</v>
      </c>
    </row>
    <row r="999" spans="2:25" x14ac:dyDescent="0.3">
      <c r="B999" s="118"/>
      <c r="D999" t="s">
        <v>567</v>
      </c>
      <c r="H999" t="s">
        <v>567</v>
      </c>
      <c r="J999" t="s">
        <v>567</v>
      </c>
      <c r="K999" t="s">
        <v>567</v>
      </c>
      <c r="L999" t="s">
        <v>567</v>
      </c>
      <c r="N999">
        <v>0</v>
      </c>
      <c r="O999">
        <v>0</v>
      </c>
      <c r="R999">
        <v>0</v>
      </c>
      <c r="W999" t="s">
        <v>567</v>
      </c>
      <c r="X999" t="s">
        <v>567</v>
      </c>
      <c r="Y999" t="s">
        <v>568</v>
      </c>
    </row>
    <row r="1000" spans="2:25" x14ac:dyDescent="0.3">
      <c r="B1000" s="118"/>
      <c r="D1000" t="s">
        <v>567</v>
      </c>
      <c r="H1000" t="s">
        <v>567</v>
      </c>
      <c r="J1000" t="s">
        <v>567</v>
      </c>
      <c r="K1000" t="s">
        <v>567</v>
      </c>
      <c r="L1000" t="s">
        <v>567</v>
      </c>
      <c r="N1000">
        <v>0</v>
      </c>
      <c r="O1000">
        <v>0</v>
      </c>
      <c r="R1000">
        <v>0</v>
      </c>
      <c r="W1000" t="s">
        <v>567</v>
      </c>
      <c r="X1000" t="s">
        <v>567</v>
      </c>
      <c r="Y1000" t="s">
        <v>568</v>
      </c>
    </row>
    <row r="1001" spans="2:25" x14ac:dyDescent="0.3">
      <c r="B1001" s="118"/>
      <c r="D1001" t="s">
        <v>567</v>
      </c>
      <c r="H1001" t="s">
        <v>567</v>
      </c>
      <c r="J1001" t="s">
        <v>567</v>
      </c>
      <c r="K1001" t="s">
        <v>567</v>
      </c>
      <c r="L1001" t="s">
        <v>567</v>
      </c>
      <c r="N1001">
        <v>0</v>
      </c>
      <c r="O1001">
        <v>0</v>
      </c>
      <c r="R1001">
        <v>0</v>
      </c>
      <c r="W1001" t="s">
        <v>567</v>
      </c>
      <c r="X1001" t="s">
        <v>567</v>
      </c>
      <c r="Y1001" t="s">
        <v>568</v>
      </c>
    </row>
    <row r="1002" spans="2:25" x14ac:dyDescent="0.3">
      <c r="B1002" s="118"/>
      <c r="D1002" t="s">
        <v>567</v>
      </c>
      <c r="H1002" t="s">
        <v>567</v>
      </c>
      <c r="J1002" t="s">
        <v>567</v>
      </c>
      <c r="K1002" t="s">
        <v>567</v>
      </c>
      <c r="L1002" t="s">
        <v>567</v>
      </c>
      <c r="N1002">
        <v>0</v>
      </c>
      <c r="O1002">
        <v>0</v>
      </c>
      <c r="R1002">
        <v>0</v>
      </c>
      <c r="W1002" t="s">
        <v>567</v>
      </c>
      <c r="X1002" t="s">
        <v>567</v>
      </c>
      <c r="Y1002" t="s">
        <v>568</v>
      </c>
    </row>
    <row r="1003" spans="2:25" x14ac:dyDescent="0.3">
      <c r="B1003" s="118"/>
      <c r="D1003" t="s">
        <v>567</v>
      </c>
      <c r="H1003" t="s">
        <v>567</v>
      </c>
      <c r="J1003" t="s">
        <v>567</v>
      </c>
      <c r="K1003" t="s">
        <v>567</v>
      </c>
      <c r="L1003" t="s">
        <v>567</v>
      </c>
      <c r="N1003">
        <v>0</v>
      </c>
      <c r="O1003">
        <v>0</v>
      </c>
      <c r="R1003">
        <v>0</v>
      </c>
      <c r="W1003" t="s">
        <v>567</v>
      </c>
      <c r="X1003" t="s">
        <v>567</v>
      </c>
      <c r="Y1003" t="s">
        <v>568</v>
      </c>
    </row>
    <row r="1004" spans="2:25" x14ac:dyDescent="0.3">
      <c r="B1004" s="118"/>
      <c r="D1004" t="s">
        <v>567</v>
      </c>
      <c r="H1004" t="s">
        <v>567</v>
      </c>
      <c r="J1004" t="s">
        <v>567</v>
      </c>
      <c r="K1004" t="s">
        <v>567</v>
      </c>
      <c r="L1004" t="s">
        <v>567</v>
      </c>
      <c r="N1004">
        <v>0</v>
      </c>
      <c r="O1004">
        <v>0</v>
      </c>
      <c r="R1004">
        <v>0</v>
      </c>
      <c r="W1004" t="s">
        <v>567</v>
      </c>
      <c r="X1004" t="s">
        <v>567</v>
      </c>
      <c r="Y1004" t="s">
        <v>568</v>
      </c>
    </row>
    <row r="1005" spans="2:25" x14ac:dyDescent="0.3">
      <c r="B1005" s="118"/>
      <c r="D1005" t="s">
        <v>567</v>
      </c>
      <c r="H1005" t="s">
        <v>567</v>
      </c>
      <c r="J1005" t="s">
        <v>567</v>
      </c>
      <c r="K1005" t="s">
        <v>567</v>
      </c>
      <c r="L1005" t="s">
        <v>567</v>
      </c>
      <c r="N1005">
        <v>0</v>
      </c>
      <c r="O1005">
        <v>0</v>
      </c>
      <c r="R1005">
        <v>0</v>
      </c>
      <c r="W1005" t="s">
        <v>567</v>
      </c>
      <c r="X1005" t="s">
        <v>567</v>
      </c>
      <c r="Y1005" t="s">
        <v>568</v>
      </c>
    </row>
    <row r="1006" spans="2:25" x14ac:dyDescent="0.3">
      <c r="B1006" s="118"/>
      <c r="D1006" t="s">
        <v>567</v>
      </c>
      <c r="H1006" t="s">
        <v>567</v>
      </c>
      <c r="J1006" t="s">
        <v>567</v>
      </c>
      <c r="K1006" t="s">
        <v>567</v>
      </c>
      <c r="L1006" t="s">
        <v>567</v>
      </c>
      <c r="N1006">
        <v>0</v>
      </c>
      <c r="O1006">
        <v>0</v>
      </c>
      <c r="R1006">
        <v>0</v>
      </c>
      <c r="W1006" t="s">
        <v>567</v>
      </c>
      <c r="X1006" t="s">
        <v>567</v>
      </c>
      <c r="Y1006" t="s">
        <v>568</v>
      </c>
    </row>
    <row r="1007" spans="2:25" x14ac:dyDescent="0.3">
      <c r="B1007" s="118"/>
      <c r="D1007" t="s">
        <v>567</v>
      </c>
      <c r="H1007" t="s">
        <v>567</v>
      </c>
      <c r="J1007" t="s">
        <v>567</v>
      </c>
      <c r="K1007" t="s">
        <v>567</v>
      </c>
      <c r="L1007" t="s">
        <v>567</v>
      </c>
      <c r="N1007">
        <v>0</v>
      </c>
      <c r="O1007">
        <v>0</v>
      </c>
      <c r="R1007">
        <v>0</v>
      </c>
      <c r="W1007" t="s">
        <v>567</v>
      </c>
      <c r="X1007" t="s">
        <v>567</v>
      </c>
      <c r="Y1007" t="s">
        <v>568</v>
      </c>
    </row>
    <row r="1008" spans="2:25" x14ac:dyDescent="0.3">
      <c r="B1008" s="118"/>
      <c r="D1008" t="s">
        <v>567</v>
      </c>
      <c r="H1008" t="s">
        <v>567</v>
      </c>
      <c r="J1008" t="s">
        <v>567</v>
      </c>
      <c r="K1008" t="s">
        <v>567</v>
      </c>
      <c r="L1008" t="s">
        <v>567</v>
      </c>
      <c r="N1008">
        <v>0</v>
      </c>
      <c r="O1008">
        <v>0</v>
      </c>
      <c r="R1008">
        <v>0</v>
      </c>
      <c r="W1008" t="s">
        <v>567</v>
      </c>
      <c r="X1008" t="s">
        <v>567</v>
      </c>
      <c r="Y1008" t="s">
        <v>568</v>
      </c>
    </row>
    <row r="1009" spans="2:25" x14ac:dyDescent="0.3">
      <c r="B1009" s="118"/>
      <c r="D1009" t="s">
        <v>567</v>
      </c>
      <c r="H1009" t="s">
        <v>567</v>
      </c>
      <c r="J1009" t="s">
        <v>567</v>
      </c>
      <c r="K1009" t="s">
        <v>567</v>
      </c>
      <c r="L1009" t="s">
        <v>567</v>
      </c>
      <c r="N1009">
        <v>0</v>
      </c>
      <c r="O1009">
        <v>0</v>
      </c>
      <c r="R1009">
        <v>0</v>
      </c>
      <c r="W1009" t="s">
        <v>567</v>
      </c>
      <c r="X1009" t="s">
        <v>567</v>
      </c>
      <c r="Y1009" t="s">
        <v>568</v>
      </c>
    </row>
    <row r="1010" spans="2:25" x14ac:dyDescent="0.3">
      <c r="B1010" s="118"/>
      <c r="D1010" t="s">
        <v>567</v>
      </c>
      <c r="H1010" t="s">
        <v>567</v>
      </c>
      <c r="J1010" t="s">
        <v>567</v>
      </c>
      <c r="K1010" t="s">
        <v>567</v>
      </c>
      <c r="L1010" t="s">
        <v>567</v>
      </c>
      <c r="N1010">
        <v>0</v>
      </c>
      <c r="O1010">
        <v>0</v>
      </c>
      <c r="R1010">
        <v>0</v>
      </c>
      <c r="W1010" t="s">
        <v>567</v>
      </c>
      <c r="X1010" t="s">
        <v>567</v>
      </c>
      <c r="Y1010" t="s">
        <v>568</v>
      </c>
    </row>
    <row r="1011" spans="2:25" x14ac:dyDescent="0.3">
      <c r="B1011" s="118"/>
      <c r="D1011" t="s">
        <v>567</v>
      </c>
      <c r="H1011" t="s">
        <v>567</v>
      </c>
      <c r="J1011" t="s">
        <v>567</v>
      </c>
      <c r="K1011" t="s">
        <v>567</v>
      </c>
      <c r="L1011" t="s">
        <v>567</v>
      </c>
      <c r="N1011">
        <v>0</v>
      </c>
      <c r="O1011">
        <v>0</v>
      </c>
      <c r="R1011">
        <v>0</v>
      </c>
      <c r="W1011" t="s">
        <v>567</v>
      </c>
      <c r="X1011" t="s">
        <v>567</v>
      </c>
      <c r="Y1011" t="s">
        <v>568</v>
      </c>
    </row>
    <row r="1012" spans="2:25" x14ac:dyDescent="0.3">
      <c r="B1012" s="118"/>
      <c r="D1012" t="s">
        <v>567</v>
      </c>
      <c r="H1012" t="s">
        <v>567</v>
      </c>
      <c r="J1012" t="s">
        <v>567</v>
      </c>
      <c r="K1012" t="s">
        <v>567</v>
      </c>
      <c r="L1012" t="s">
        <v>567</v>
      </c>
      <c r="N1012">
        <v>0</v>
      </c>
      <c r="O1012">
        <v>0</v>
      </c>
      <c r="R1012">
        <v>0</v>
      </c>
      <c r="W1012" t="s">
        <v>567</v>
      </c>
      <c r="X1012" t="s">
        <v>567</v>
      </c>
      <c r="Y1012" t="s">
        <v>568</v>
      </c>
    </row>
    <row r="1013" spans="2:25" x14ac:dyDescent="0.3">
      <c r="B1013" s="118"/>
      <c r="D1013" t="s">
        <v>567</v>
      </c>
      <c r="H1013" t="s">
        <v>567</v>
      </c>
      <c r="J1013" t="s">
        <v>567</v>
      </c>
      <c r="K1013" t="s">
        <v>567</v>
      </c>
      <c r="L1013" t="s">
        <v>567</v>
      </c>
      <c r="N1013">
        <v>0</v>
      </c>
      <c r="O1013">
        <v>0</v>
      </c>
      <c r="R1013">
        <v>0</v>
      </c>
      <c r="W1013" t="s">
        <v>567</v>
      </c>
      <c r="X1013" t="s">
        <v>567</v>
      </c>
      <c r="Y1013" t="s">
        <v>568</v>
      </c>
    </row>
    <row r="1014" spans="2:25" x14ac:dyDescent="0.3">
      <c r="B1014" s="118"/>
      <c r="D1014" t="s">
        <v>567</v>
      </c>
      <c r="H1014" t="s">
        <v>567</v>
      </c>
      <c r="J1014" t="s">
        <v>567</v>
      </c>
      <c r="K1014" t="s">
        <v>567</v>
      </c>
      <c r="L1014" t="s">
        <v>567</v>
      </c>
      <c r="N1014">
        <v>0</v>
      </c>
      <c r="O1014">
        <v>0</v>
      </c>
      <c r="R1014">
        <v>0</v>
      </c>
      <c r="W1014" t="s">
        <v>567</v>
      </c>
      <c r="X1014" t="s">
        <v>567</v>
      </c>
      <c r="Y1014" t="s">
        <v>568</v>
      </c>
    </row>
    <row r="1015" spans="2:25" x14ac:dyDescent="0.3">
      <c r="B1015" s="118"/>
      <c r="D1015" t="s">
        <v>567</v>
      </c>
      <c r="H1015" t="s">
        <v>567</v>
      </c>
      <c r="J1015" t="s">
        <v>567</v>
      </c>
      <c r="K1015" t="s">
        <v>567</v>
      </c>
      <c r="L1015" t="s">
        <v>567</v>
      </c>
      <c r="N1015">
        <v>0</v>
      </c>
      <c r="O1015">
        <v>0</v>
      </c>
      <c r="R1015">
        <v>0</v>
      </c>
      <c r="W1015" t="s">
        <v>567</v>
      </c>
      <c r="X1015" t="s">
        <v>567</v>
      </c>
      <c r="Y1015" t="s">
        <v>568</v>
      </c>
    </row>
    <row r="1016" spans="2:25" x14ac:dyDescent="0.3">
      <c r="B1016" s="118"/>
      <c r="D1016" t="s">
        <v>567</v>
      </c>
      <c r="H1016" t="s">
        <v>567</v>
      </c>
      <c r="J1016" t="s">
        <v>567</v>
      </c>
      <c r="K1016" t="s">
        <v>567</v>
      </c>
      <c r="L1016" t="s">
        <v>567</v>
      </c>
      <c r="N1016">
        <v>0</v>
      </c>
      <c r="O1016">
        <v>0</v>
      </c>
      <c r="R1016">
        <v>0</v>
      </c>
      <c r="W1016" t="s">
        <v>567</v>
      </c>
      <c r="X1016" t="s">
        <v>567</v>
      </c>
      <c r="Y1016" t="s">
        <v>568</v>
      </c>
    </row>
    <row r="1017" spans="2:25" x14ac:dyDescent="0.3">
      <c r="B1017" s="118"/>
      <c r="D1017" t="s">
        <v>567</v>
      </c>
      <c r="H1017" t="s">
        <v>567</v>
      </c>
      <c r="J1017" t="s">
        <v>567</v>
      </c>
      <c r="K1017" t="s">
        <v>567</v>
      </c>
      <c r="L1017" t="s">
        <v>567</v>
      </c>
      <c r="N1017">
        <v>0</v>
      </c>
      <c r="O1017">
        <v>0</v>
      </c>
      <c r="R1017">
        <v>0</v>
      </c>
      <c r="W1017" t="s">
        <v>567</v>
      </c>
      <c r="X1017" t="s">
        <v>567</v>
      </c>
      <c r="Y1017" t="s">
        <v>568</v>
      </c>
    </row>
    <row r="1018" spans="2:25" x14ac:dyDescent="0.3">
      <c r="B1018" s="118"/>
      <c r="D1018" t="s">
        <v>567</v>
      </c>
      <c r="H1018" t="s">
        <v>567</v>
      </c>
      <c r="J1018" t="s">
        <v>567</v>
      </c>
      <c r="K1018" t="s">
        <v>567</v>
      </c>
      <c r="L1018" t="s">
        <v>567</v>
      </c>
      <c r="N1018">
        <v>0</v>
      </c>
      <c r="O1018">
        <v>0</v>
      </c>
      <c r="R1018">
        <v>0</v>
      </c>
      <c r="W1018" t="s">
        <v>567</v>
      </c>
      <c r="X1018" t="s">
        <v>567</v>
      </c>
      <c r="Y1018" t="s">
        <v>568</v>
      </c>
    </row>
    <row r="1019" spans="2:25" x14ac:dyDescent="0.3">
      <c r="B1019" s="118"/>
      <c r="D1019" t="s">
        <v>567</v>
      </c>
      <c r="H1019" t="s">
        <v>567</v>
      </c>
      <c r="J1019" t="s">
        <v>567</v>
      </c>
      <c r="K1019" t="s">
        <v>567</v>
      </c>
      <c r="L1019" t="s">
        <v>567</v>
      </c>
      <c r="N1019">
        <v>0</v>
      </c>
      <c r="O1019">
        <v>0</v>
      </c>
      <c r="R1019">
        <v>0</v>
      </c>
      <c r="W1019" t="s">
        <v>567</v>
      </c>
      <c r="X1019" t="s">
        <v>567</v>
      </c>
      <c r="Y1019" t="s">
        <v>568</v>
      </c>
    </row>
    <row r="1020" spans="2:25" x14ac:dyDescent="0.3">
      <c r="B1020" s="118"/>
      <c r="D1020" t="s">
        <v>567</v>
      </c>
      <c r="H1020" t="s">
        <v>567</v>
      </c>
      <c r="J1020" t="s">
        <v>567</v>
      </c>
      <c r="K1020" t="s">
        <v>567</v>
      </c>
      <c r="L1020" t="s">
        <v>567</v>
      </c>
      <c r="N1020">
        <v>0</v>
      </c>
      <c r="O1020">
        <v>0</v>
      </c>
      <c r="R1020">
        <v>0</v>
      </c>
      <c r="W1020" t="s">
        <v>567</v>
      </c>
      <c r="X1020" t="s">
        <v>567</v>
      </c>
      <c r="Y1020" t="s">
        <v>568</v>
      </c>
    </row>
    <row r="1021" spans="2:25" x14ac:dyDescent="0.3">
      <c r="B1021" s="118"/>
      <c r="D1021" t="s">
        <v>567</v>
      </c>
      <c r="H1021" t="s">
        <v>567</v>
      </c>
      <c r="J1021" t="s">
        <v>567</v>
      </c>
      <c r="K1021" t="s">
        <v>567</v>
      </c>
      <c r="L1021" t="s">
        <v>567</v>
      </c>
      <c r="N1021">
        <v>0</v>
      </c>
      <c r="O1021">
        <v>0</v>
      </c>
      <c r="R1021">
        <v>0</v>
      </c>
      <c r="W1021" t="s">
        <v>567</v>
      </c>
      <c r="X1021" t="s">
        <v>567</v>
      </c>
      <c r="Y1021" t="s">
        <v>568</v>
      </c>
    </row>
    <row r="1022" spans="2:25" x14ac:dyDescent="0.3">
      <c r="B1022" s="118"/>
      <c r="D1022" t="s">
        <v>567</v>
      </c>
      <c r="H1022" t="s">
        <v>567</v>
      </c>
      <c r="J1022" t="s">
        <v>567</v>
      </c>
      <c r="K1022" t="s">
        <v>567</v>
      </c>
      <c r="L1022" t="s">
        <v>567</v>
      </c>
      <c r="N1022">
        <v>0</v>
      </c>
      <c r="O1022">
        <v>0</v>
      </c>
      <c r="R1022">
        <v>0</v>
      </c>
      <c r="W1022" t="s">
        <v>567</v>
      </c>
      <c r="X1022" t="s">
        <v>567</v>
      </c>
      <c r="Y1022" t="s">
        <v>568</v>
      </c>
    </row>
    <row r="1023" spans="2:25" x14ac:dyDescent="0.3">
      <c r="B1023" s="118"/>
      <c r="D1023" t="s">
        <v>567</v>
      </c>
      <c r="H1023" t="s">
        <v>567</v>
      </c>
      <c r="J1023" t="s">
        <v>567</v>
      </c>
      <c r="K1023" t="s">
        <v>567</v>
      </c>
      <c r="L1023" t="s">
        <v>567</v>
      </c>
      <c r="N1023">
        <v>0</v>
      </c>
      <c r="O1023">
        <v>0</v>
      </c>
      <c r="R1023">
        <v>0</v>
      </c>
      <c r="W1023" t="s">
        <v>567</v>
      </c>
      <c r="X1023" t="s">
        <v>567</v>
      </c>
      <c r="Y1023" t="s">
        <v>568</v>
      </c>
    </row>
    <row r="1024" spans="2:25" x14ac:dyDescent="0.3">
      <c r="B1024" s="118"/>
      <c r="D1024" t="s">
        <v>567</v>
      </c>
      <c r="H1024" t="s">
        <v>567</v>
      </c>
      <c r="J1024" t="s">
        <v>567</v>
      </c>
      <c r="K1024" t="s">
        <v>567</v>
      </c>
      <c r="L1024" t="s">
        <v>567</v>
      </c>
      <c r="N1024">
        <v>0</v>
      </c>
      <c r="O1024">
        <v>0</v>
      </c>
      <c r="R1024">
        <v>0</v>
      </c>
      <c r="W1024" t="s">
        <v>567</v>
      </c>
      <c r="X1024" t="s">
        <v>567</v>
      </c>
      <c r="Y1024" t="s">
        <v>568</v>
      </c>
    </row>
    <row r="1025" spans="2:25" x14ac:dyDescent="0.3">
      <c r="B1025" s="118"/>
      <c r="D1025" t="s">
        <v>567</v>
      </c>
      <c r="H1025" t="s">
        <v>567</v>
      </c>
      <c r="J1025" t="s">
        <v>567</v>
      </c>
      <c r="K1025" t="s">
        <v>567</v>
      </c>
      <c r="L1025" t="s">
        <v>567</v>
      </c>
      <c r="N1025">
        <v>0</v>
      </c>
      <c r="O1025">
        <v>0</v>
      </c>
      <c r="R1025">
        <v>0</v>
      </c>
      <c r="W1025" t="s">
        <v>567</v>
      </c>
      <c r="X1025" t="s">
        <v>567</v>
      </c>
      <c r="Y1025" t="s">
        <v>568</v>
      </c>
    </row>
    <row r="1026" spans="2:25" x14ac:dyDescent="0.3">
      <c r="B1026" s="118"/>
      <c r="D1026" t="s">
        <v>567</v>
      </c>
      <c r="H1026" t="s">
        <v>567</v>
      </c>
      <c r="J1026" t="s">
        <v>567</v>
      </c>
      <c r="K1026" t="s">
        <v>567</v>
      </c>
      <c r="L1026" t="s">
        <v>567</v>
      </c>
      <c r="N1026">
        <v>0</v>
      </c>
      <c r="O1026">
        <v>0</v>
      </c>
      <c r="R1026">
        <v>0</v>
      </c>
      <c r="W1026" t="s">
        <v>567</v>
      </c>
      <c r="X1026" t="s">
        <v>567</v>
      </c>
      <c r="Y1026" t="s">
        <v>568</v>
      </c>
    </row>
    <row r="1027" spans="2:25" x14ac:dyDescent="0.3">
      <c r="B1027" s="118"/>
      <c r="D1027" t="s">
        <v>567</v>
      </c>
      <c r="H1027" t="s">
        <v>567</v>
      </c>
      <c r="J1027" t="s">
        <v>567</v>
      </c>
      <c r="K1027" t="s">
        <v>567</v>
      </c>
      <c r="L1027" t="s">
        <v>567</v>
      </c>
      <c r="N1027">
        <v>0</v>
      </c>
      <c r="O1027">
        <v>0</v>
      </c>
      <c r="R1027">
        <v>0</v>
      </c>
      <c r="W1027" t="s">
        <v>567</v>
      </c>
      <c r="X1027" t="s">
        <v>567</v>
      </c>
      <c r="Y1027" t="s">
        <v>568</v>
      </c>
    </row>
    <row r="1028" spans="2:25" x14ac:dyDescent="0.3">
      <c r="B1028" s="118"/>
      <c r="D1028" t="s">
        <v>567</v>
      </c>
      <c r="H1028" t="s">
        <v>567</v>
      </c>
      <c r="J1028" t="s">
        <v>567</v>
      </c>
      <c r="K1028" t="s">
        <v>567</v>
      </c>
      <c r="L1028" t="s">
        <v>567</v>
      </c>
      <c r="N1028">
        <v>0</v>
      </c>
      <c r="O1028">
        <v>0</v>
      </c>
      <c r="R1028">
        <v>0</v>
      </c>
      <c r="W1028" t="s">
        <v>567</v>
      </c>
      <c r="X1028" t="s">
        <v>567</v>
      </c>
      <c r="Y1028" t="s">
        <v>568</v>
      </c>
    </row>
    <row r="1029" spans="2:25" x14ac:dyDescent="0.3">
      <c r="B1029" s="118"/>
      <c r="D1029" t="s">
        <v>567</v>
      </c>
      <c r="H1029" t="s">
        <v>567</v>
      </c>
      <c r="J1029" t="s">
        <v>567</v>
      </c>
      <c r="K1029" t="s">
        <v>567</v>
      </c>
      <c r="L1029" t="s">
        <v>567</v>
      </c>
      <c r="N1029">
        <v>0</v>
      </c>
      <c r="O1029">
        <v>0</v>
      </c>
      <c r="R1029">
        <v>0</v>
      </c>
      <c r="W1029" t="s">
        <v>567</v>
      </c>
      <c r="X1029" t="s">
        <v>567</v>
      </c>
      <c r="Y1029" t="s">
        <v>568</v>
      </c>
    </row>
    <row r="1030" spans="2:25" x14ac:dyDescent="0.3">
      <c r="B1030" s="118"/>
      <c r="D1030" t="s">
        <v>567</v>
      </c>
      <c r="H1030" t="s">
        <v>567</v>
      </c>
      <c r="J1030" t="s">
        <v>567</v>
      </c>
      <c r="K1030" t="s">
        <v>567</v>
      </c>
      <c r="L1030" t="s">
        <v>567</v>
      </c>
      <c r="N1030">
        <v>0</v>
      </c>
      <c r="O1030">
        <v>0</v>
      </c>
      <c r="R1030">
        <v>0</v>
      </c>
      <c r="W1030" t="s">
        <v>567</v>
      </c>
      <c r="X1030" t="s">
        <v>567</v>
      </c>
      <c r="Y1030" t="s">
        <v>568</v>
      </c>
    </row>
    <row r="1031" spans="2:25" x14ac:dyDescent="0.3">
      <c r="B1031" s="118"/>
      <c r="D1031" t="s">
        <v>567</v>
      </c>
      <c r="H1031" t="s">
        <v>567</v>
      </c>
      <c r="J1031" t="s">
        <v>567</v>
      </c>
      <c r="K1031" t="s">
        <v>567</v>
      </c>
      <c r="L1031" t="s">
        <v>567</v>
      </c>
      <c r="N1031">
        <v>0</v>
      </c>
      <c r="O1031">
        <v>0</v>
      </c>
      <c r="R1031">
        <v>0</v>
      </c>
      <c r="W1031" t="s">
        <v>567</v>
      </c>
      <c r="X1031" t="s">
        <v>567</v>
      </c>
      <c r="Y1031" t="s">
        <v>568</v>
      </c>
    </row>
    <row r="1032" spans="2:25" x14ac:dyDescent="0.3">
      <c r="B1032" s="118"/>
      <c r="D1032" t="s">
        <v>567</v>
      </c>
      <c r="H1032" t="s">
        <v>567</v>
      </c>
      <c r="J1032" t="s">
        <v>567</v>
      </c>
      <c r="K1032" t="s">
        <v>567</v>
      </c>
      <c r="L1032" t="s">
        <v>567</v>
      </c>
      <c r="N1032">
        <v>0</v>
      </c>
      <c r="O1032">
        <v>0</v>
      </c>
      <c r="R1032">
        <v>0</v>
      </c>
      <c r="W1032" t="s">
        <v>567</v>
      </c>
      <c r="X1032" t="s">
        <v>567</v>
      </c>
      <c r="Y1032" t="s">
        <v>568</v>
      </c>
    </row>
    <row r="1033" spans="2:25" x14ac:dyDescent="0.3">
      <c r="B1033" s="118"/>
      <c r="D1033" t="s">
        <v>567</v>
      </c>
      <c r="H1033" t="s">
        <v>567</v>
      </c>
      <c r="J1033" t="s">
        <v>567</v>
      </c>
      <c r="K1033" t="s">
        <v>567</v>
      </c>
      <c r="L1033" t="s">
        <v>567</v>
      </c>
      <c r="N1033">
        <v>0</v>
      </c>
      <c r="O1033">
        <v>0</v>
      </c>
      <c r="R1033">
        <v>0</v>
      </c>
      <c r="W1033" t="s">
        <v>567</v>
      </c>
      <c r="X1033" t="s">
        <v>567</v>
      </c>
      <c r="Y1033" t="s">
        <v>568</v>
      </c>
    </row>
    <row r="1034" spans="2:25" x14ac:dyDescent="0.3">
      <c r="B1034" s="118"/>
      <c r="D1034" t="s">
        <v>567</v>
      </c>
      <c r="H1034" t="s">
        <v>567</v>
      </c>
      <c r="J1034" t="s">
        <v>567</v>
      </c>
      <c r="K1034" t="s">
        <v>567</v>
      </c>
      <c r="L1034" t="s">
        <v>567</v>
      </c>
      <c r="N1034">
        <v>0</v>
      </c>
      <c r="O1034">
        <v>0</v>
      </c>
      <c r="R1034">
        <v>0</v>
      </c>
      <c r="W1034" t="s">
        <v>567</v>
      </c>
      <c r="X1034" t="s">
        <v>567</v>
      </c>
      <c r="Y1034" t="s">
        <v>568</v>
      </c>
    </row>
    <row r="1035" spans="2:25" x14ac:dyDescent="0.3">
      <c r="B1035" s="118"/>
      <c r="D1035" t="s">
        <v>567</v>
      </c>
      <c r="H1035" t="s">
        <v>567</v>
      </c>
      <c r="J1035" t="s">
        <v>567</v>
      </c>
      <c r="K1035" t="s">
        <v>567</v>
      </c>
      <c r="L1035" t="s">
        <v>567</v>
      </c>
      <c r="N1035">
        <v>0</v>
      </c>
      <c r="O1035">
        <v>0</v>
      </c>
      <c r="R1035">
        <v>0</v>
      </c>
      <c r="W1035" t="s">
        <v>567</v>
      </c>
      <c r="X1035" t="s">
        <v>567</v>
      </c>
      <c r="Y1035" t="s">
        <v>568</v>
      </c>
    </row>
    <row r="1036" spans="2:25" x14ac:dyDescent="0.3">
      <c r="B1036" s="118"/>
      <c r="D1036" t="s">
        <v>567</v>
      </c>
      <c r="H1036" t="s">
        <v>567</v>
      </c>
      <c r="J1036" t="s">
        <v>567</v>
      </c>
      <c r="K1036" t="s">
        <v>567</v>
      </c>
      <c r="L1036" t="s">
        <v>567</v>
      </c>
      <c r="N1036">
        <v>0</v>
      </c>
      <c r="O1036">
        <v>0</v>
      </c>
      <c r="R1036">
        <v>0</v>
      </c>
      <c r="W1036" t="s">
        <v>567</v>
      </c>
      <c r="X1036" t="s">
        <v>567</v>
      </c>
      <c r="Y1036" t="s">
        <v>568</v>
      </c>
    </row>
    <row r="1037" spans="2:25" x14ac:dyDescent="0.3">
      <c r="B1037" s="118"/>
      <c r="D1037" t="s">
        <v>567</v>
      </c>
      <c r="H1037" t="s">
        <v>567</v>
      </c>
      <c r="J1037" t="s">
        <v>567</v>
      </c>
      <c r="K1037" t="s">
        <v>567</v>
      </c>
      <c r="L1037" t="s">
        <v>567</v>
      </c>
      <c r="N1037">
        <v>0</v>
      </c>
      <c r="O1037">
        <v>0</v>
      </c>
      <c r="R1037">
        <v>0</v>
      </c>
      <c r="W1037" t="s">
        <v>567</v>
      </c>
      <c r="X1037" t="s">
        <v>567</v>
      </c>
      <c r="Y1037" t="s">
        <v>568</v>
      </c>
    </row>
    <row r="1038" spans="2:25" x14ac:dyDescent="0.3">
      <c r="B1038" s="118"/>
      <c r="D1038" t="s">
        <v>567</v>
      </c>
      <c r="H1038" t="s">
        <v>567</v>
      </c>
      <c r="J1038" t="s">
        <v>567</v>
      </c>
      <c r="K1038" t="s">
        <v>567</v>
      </c>
      <c r="L1038" t="s">
        <v>567</v>
      </c>
      <c r="N1038">
        <v>0</v>
      </c>
      <c r="O1038">
        <v>0</v>
      </c>
      <c r="R1038">
        <v>0</v>
      </c>
      <c r="W1038" t="s">
        <v>567</v>
      </c>
      <c r="X1038" t="s">
        <v>567</v>
      </c>
      <c r="Y1038" t="s">
        <v>568</v>
      </c>
    </row>
    <row r="1039" spans="2:25" x14ac:dyDescent="0.3">
      <c r="B1039" s="118"/>
      <c r="D1039" t="s">
        <v>567</v>
      </c>
      <c r="H1039" t="s">
        <v>567</v>
      </c>
      <c r="J1039" t="s">
        <v>567</v>
      </c>
      <c r="K1039" t="s">
        <v>567</v>
      </c>
      <c r="L1039" t="s">
        <v>567</v>
      </c>
      <c r="N1039">
        <v>0</v>
      </c>
      <c r="O1039">
        <v>0</v>
      </c>
      <c r="R1039">
        <v>0</v>
      </c>
      <c r="W1039" t="s">
        <v>567</v>
      </c>
      <c r="X1039" t="s">
        <v>567</v>
      </c>
      <c r="Y1039" t="s">
        <v>568</v>
      </c>
    </row>
    <row r="1040" spans="2:25" x14ac:dyDescent="0.3">
      <c r="B1040" s="118"/>
      <c r="D1040" t="s">
        <v>567</v>
      </c>
      <c r="H1040" t="s">
        <v>567</v>
      </c>
      <c r="J1040" t="s">
        <v>567</v>
      </c>
      <c r="K1040" t="s">
        <v>567</v>
      </c>
      <c r="L1040" t="s">
        <v>567</v>
      </c>
      <c r="N1040">
        <v>0</v>
      </c>
      <c r="O1040">
        <v>0</v>
      </c>
      <c r="R1040">
        <v>0</v>
      </c>
      <c r="W1040" t="s">
        <v>567</v>
      </c>
      <c r="X1040" t="s">
        <v>567</v>
      </c>
      <c r="Y1040" t="s">
        <v>568</v>
      </c>
    </row>
    <row r="1041" spans="2:25" x14ac:dyDescent="0.3">
      <c r="B1041" s="118"/>
      <c r="D1041" t="s">
        <v>567</v>
      </c>
      <c r="H1041" t="s">
        <v>567</v>
      </c>
      <c r="J1041" t="s">
        <v>567</v>
      </c>
      <c r="K1041" t="s">
        <v>567</v>
      </c>
      <c r="L1041" t="s">
        <v>567</v>
      </c>
      <c r="N1041">
        <v>0</v>
      </c>
      <c r="O1041">
        <v>0</v>
      </c>
      <c r="R1041">
        <v>0</v>
      </c>
      <c r="W1041" t="s">
        <v>567</v>
      </c>
      <c r="X1041" t="s">
        <v>567</v>
      </c>
      <c r="Y1041" t="s">
        <v>568</v>
      </c>
    </row>
    <row r="1042" spans="2:25" x14ac:dyDescent="0.3">
      <c r="B1042" s="118"/>
      <c r="D1042" t="s">
        <v>567</v>
      </c>
      <c r="H1042" t="s">
        <v>567</v>
      </c>
      <c r="J1042" t="s">
        <v>567</v>
      </c>
      <c r="K1042" t="s">
        <v>567</v>
      </c>
      <c r="L1042" t="s">
        <v>567</v>
      </c>
      <c r="N1042">
        <v>0</v>
      </c>
      <c r="O1042">
        <v>0</v>
      </c>
      <c r="R1042">
        <v>0</v>
      </c>
      <c r="W1042" t="s">
        <v>567</v>
      </c>
      <c r="X1042" t="s">
        <v>567</v>
      </c>
      <c r="Y1042" t="s">
        <v>568</v>
      </c>
    </row>
    <row r="1043" spans="2:25" x14ac:dyDescent="0.3">
      <c r="B1043" s="118"/>
      <c r="D1043" t="s">
        <v>567</v>
      </c>
      <c r="H1043" t="s">
        <v>567</v>
      </c>
      <c r="J1043" t="s">
        <v>567</v>
      </c>
      <c r="K1043" t="s">
        <v>567</v>
      </c>
      <c r="L1043" t="s">
        <v>567</v>
      </c>
      <c r="N1043">
        <v>0</v>
      </c>
      <c r="O1043">
        <v>0</v>
      </c>
      <c r="R1043">
        <v>0</v>
      </c>
      <c r="W1043" t="s">
        <v>567</v>
      </c>
      <c r="X1043" t="s">
        <v>567</v>
      </c>
      <c r="Y1043" t="s">
        <v>568</v>
      </c>
    </row>
    <row r="1044" spans="2:25" x14ac:dyDescent="0.3">
      <c r="B1044" s="118"/>
      <c r="D1044" t="s">
        <v>567</v>
      </c>
      <c r="H1044" t="s">
        <v>567</v>
      </c>
      <c r="J1044" t="s">
        <v>567</v>
      </c>
      <c r="K1044" t="s">
        <v>567</v>
      </c>
      <c r="L1044" t="s">
        <v>567</v>
      </c>
      <c r="N1044">
        <v>0</v>
      </c>
      <c r="O1044">
        <v>0</v>
      </c>
      <c r="R1044">
        <v>0</v>
      </c>
      <c r="W1044" t="s">
        <v>567</v>
      </c>
      <c r="X1044" t="s">
        <v>567</v>
      </c>
      <c r="Y1044" t="s">
        <v>568</v>
      </c>
    </row>
    <row r="1045" spans="2:25" x14ac:dyDescent="0.3">
      <c r="B1045" s="118"/>
      <c r="D1045" t="s">
        <v>567</v>
      </c>
      <c r="H1045" t="s">
        <v>567</v>
      </c>
      <c r="J1045" t="s">
        <v>567</v>
      </c>
      <c r="K1045" t="s">
        <v>567</v>
      </c>
      <c r="L1045" t="s">
        <v>567</v>
      </c>
      <c r="N1045">
        <v>0</v>
      </c>
      <c r="O1045">
        <v>0</v>
      </c>
      <c r="R1045">
        <v>0</v>
      </c>
      <c r="W1045" t="s">
        <v>567</v>
      </c>
      <c r="X1045" t="s">
        <v>567</v>
      </c>
      <c r="Y1045" t="s">
        <v>568</v>
      </c>
    </row>
    <row r="1046" spans="2:25" x14ac:dyDescent="0.3">
      <c r="B1046" s="118"/>
      <c r="D1046" t="s">
        <v>567</v>
      </c>
      <c r="H1046" t="s">
        <v>567</v>
      </c>
      <c r="J1046" t="s">
        <v>567</v>
      </c>
      <c r="K1046" t="s">
        <v>567</v>
      </c>
      <c r="L1046" t="s">
        <v>567</v>
      </c>
      <c r="N1046">
        <v>0</v>
      </c>
      <c r="O1046">
        <v>0</v>
      </c>
      <c r="R1046">
        <v>0</v>
      </c>
      <c r="W1046" t="s">
        <v>567</v>
      </c>
      <c r="X1046" t="s">
        <v>567</v>
      </c>
      <c r="Y1046" t="s">
        <v>568</v>
      </c>
    </row>
    <row r="1047" spans="2:25" x14ac:dyDescent="0.3">
      <c r="B1047" s="118"/>
      <c r="D1047" t="s">
        <v>567</v>
      </c>
      <c r="H1047" t="s">
        <v>567</v>
      </c>
      <c r="J1047" t="s">
        <v>567</v>
      </c>
      <c r="K1047" t="s">
        <v>567</v>
      </c>
      <c r="L1047" t="s">
        <v>567</v>
      </c>
      <c r="N1047">
        <v>0</v>
      </c>
      <c r="O1047">
        <v>0</v>
      </c>
      <c r="R1047">
        <v>0</v>
      </c>
      <c r="W1047" t="s">
        <v>567</v>
      </c>
      <c r="X1047" t="s">
        <v>567</v>
      </c>
      <c r="Y1047" t="s">
        <v>568</v>
      </c>
    </row>
    <row r="1048" spans="2:25" x14ac:dyDescent="0.3">
      <c r="B1048" s="118"/>
      <c r="D1048" t="s">
        <v>567</v>
      </c>
      <c r="H1048" t="s">
        <v>567</v>
      </c>
      <c r="J1048" t="s">
        <v>567</v>
      </c>
      <c r="K1048" t="s">
        <v>567</v>
      </c>
      <c r="L1048" t="s">
        <v>567</v>
      </c>
      <c r="N1048">
        <v>0</v>
      </c>
      <c r="O1048">
        <v>0</v>
      </c>
      <c r="R1048">
        <v>0</v>
      </c>
      <c r="W1048" t="s">
        <v>567</v>
      </c>
      <c r="X1048" t="s">
        <v>567</v>
      </c>
      <c r="Y1048" t="s">
        <v>568</v>
      </c>
    </row>
    <row r="1049" spans="2:25" x14ac:dyDescent="0.3">
      <c r="B1049" s="118"/>
      <c r="D1049" t="s">
        <v>567</v>
      </c>
      <c r="H1049" t="s">
        <v>567</v>
      </c>
      <c r="J1049" t="s">
        <v>567</v>
      </c>
      <c r="K1049" t="s">
        <v>567</v>
      </c>
      <c r="L1049" t="s">
        <v>567</v>
      </c>
      <c r="N1049">
        <v>0</v>
      </c>
      <c r="O1049">
        <v>0</v>
      </c>
      <c r="R1049">
        <v>0</v>
      </c>
      <c r="W1049" t="s">
        <v>567</v>
      </c>
      <c r="X1049" t="s">
        <v>567</v>
      </c>
      <c r="Y1049" t="s">
        <v>568</v>
      </c>
    </row>
    <row r="1050" spans="2:25" x14ac:dyDescent="0.3">
      <c r="B1050" s="118"/>
      <c r="D1050" t="s">
        <v>567</v>
      </c>
      <c r="H1050" t="s">
        <v>567</v>
      </c>
      <c r="J1050" t="s">
        <v>567</v>
      </c>
      <c r="K1050" t="s">
        <v>567</v>
      </c>
      <c r="L1050" t="s">
        <v>567</v>
      </c>
      <c r="N1050">
        <v>0</v>
      </c>
      <c r="O1050">
        <v>0</v>
      </c>
      <c r="R1050">
        <v>0</v>
      </c>
      <c r="W1050" t="s">
        <v>567</v>
      </c>
      <c r="X1050" t="s">
        <v>567</v>
      </c>
      <c r="Y1050" t="s">
        <v>568</v>
      </c>
    </row>
    <row r="1051" spans="2:25" x14ac:dyDescent="0.3">
      <c r="B1051" s="118"/>
      <c r="D1051" t="s">
        <v>567</v>
      </c>
      <c r="H1051" t="s">
        <v>567</v>
      </c>
      <c r="J1051" t="s">
        <v>567</v>
      </c>
      <c r="K1051" t="s">
        <v>567</v>
      </c>
      <c r="L1051" t="s">
        <v>567</v>
      </c>
      <c r="N1051">
        <v>0</v>
      </c>
      <c r="O1051">
        <v>0</v>
      </c>
      <c r="R1051">
        <v>0</v>
      </c>
      <c r="W1051" t="s">
        <v>567</v>
      </c>
      <c r="X1051" t="s">
        <v>567</v>
      </c>
      <c r="Y1051" t="s">
        <v>568</v>
      </c>
    </row>
    <row r="1052" spans="2:25" x14ac:dyDescent="0.3">
      <c r="B1052" s="118"/>
      <c r="D1052" t="s">
        <v>567</v>
      </c>
      <c r="H1052" t="s">
        <v>567</v>
      </c>
      <c r="J1052" t="s">
        <v>567</v>
      </c>
      <c r="K1052" t="s">
        <v>567</v>
      </c>
      <c r="L1052" t="s">
        <v>567</v>
      </c>
      <c r="N1052">
        <v>0</v>
      </c>
      <c r="O1052">
        <v>0</v>
      </c>
      <c r="R1052">
        <v>0</v>
      </c>
      <c r="W1052" t="s">
        <v>567</v>
      </c>
      <c r="X1052" t="s">
        <v>567</v>
      </c>
      <c r="Y1052" t="s">
        <v>568</v>
      </c>
    </row>
    <row r="1053" spans="2:25" x14ac:dyDescent="0.3">
      <c r="B1053" s="118"/>
      <c r="D1053" t="s">
        <v>567</v>
      </c>
      <c r="H1053" t="s">
        <v>567</v>
      </c>
      <c r="J1053" t="s">
        <v>567</v>
      </c>
      <c r="K1053" t="s">
        <v>567</v>
      </c>
      <c r="L1053" t="s">
        <v>567</v>
      </c>
      <c r="N1053">
        <v>0</v>
      </c>
      <c r="O1053">
        <v>0</v>
      </c>
      <c r="R1053">
        <v>0</v>
      </c>
      <c r="W1053" t="s">
        <v>567</v>
      </c>
      <c r="X1053" t="s">
        <v>567</v>
      </c>
      <c r="Y1053" t="s">
        <v>568</v>
      </c>
    </row>
    <row r="1054" spans="2:25" x14ac:dyDescent="0.3">
      <c r="B1054" s="118"/>
      <c r="D1054" t="s">
        <v>567</v>
      </c>
      <c r="H1054" t="s">
        <v>567</v>
      </c>
      <c r="J1054" t="s">
        <v>567</v>
      </c>
      <c r="K1054" t="s">
        <v>567</v>
      </c>
      <c r="L1054" t="s">
        <v>567</v>
      </c>
      <c r="N1054">
        <v>0</v>
      </c>
      <c r="O1054">
        <v>0</v>
      </c>
      <c r="R1054">
        <v>0</v>
      </c>
      <c r="W1054" t="s">
        <v>567</v>
      </c>
      <c r="X1054" t="s">
        <v>567</v>
      </c>
      <c r="Y1054" t="s">
        <v>568</v>
      </c>
    </row>
    <row r="1055" spans="2:25" x14ac:dyDescent="0.3">
      <c r="B1055" s="118"/>
      <c r="D1055" t="s">
        <v>567</v>
      </c>
      <c r="H1055" t="s">
        <v>567</v>
      </c>
      <c r="J1055" t="s">
        <v>567</v>
      </c>
      <c r="K1055" t="s">
        <v>567</v>
      </c>
      <c r="L1055" t="s">
        <v>567</v>
      </c>
      <c r="N1055">
        <v>0</v>
      </c>
      <c r="O1055">
        <v>0</v>
      </c>
      <c r="R1055">
        <v>0</v>
      </c>
      <c r="W1055" t="s">
        <v>567</v>
      </c>
      <c r="X1055" t="s">
        <v>567</v>
      </c>
      <c r="Y1055" t="s">
        <v>568</v>
      </c>
    </row>
    <row r="1056" spans="2:25" x14ac:dyDescent="0.3">
      <c r="B1056" s="118"/>
      <c r="D1056" t="s">
        <v>567</v>
      </c>
      <c r="H1056" t="s">
        <v>567</v>
      </c>
      <c r="J1056" t="s">
        <v>567</v>
      </c>
      <c r="K1056" t="s">
        <v>567</v>
      </c>
      <c r="L1056" t="s">
        <v>567</v>
      </c>
      <c r="N1056">
        <v>0</v>
      </c>
      <c r="O1056">
        <v>0</v>
      </c>
      <c r="R1056">
        <v>0</v>
      </c>
      <c r="W1056" t="s">
        <v>567</v>
      </c>
      <c r="X1056" t="s">
        <v>567</v>
      </c>
      <c r="Y1056" t="s">
        <v>568</v>
      </c>
    </row>
    <row r="1057" spans="2:25" x14ac:dyDescent="0.3">
      <c r="B1057" s="118"/>
      <c r="D1057" t="s">
        <v>567</v>
      </c>
      <c r="H1057" t="s">
        <v>567</v>
      </c>
      <c r="J1057" t="s">
        <v>567</v>
      </c>
      <c r="K1057" t="s">
        <v>567</v>
      </c>
      <c r="L1057" t="s">
        <v>567</v>
      </c>
      <c r="N1057">
        <v>0</v>
      </c>
      <c r="O1057">
        <v>0</v>
      </c>
      <c r="R1057">
        <v>0</v>
      </c>
      <c r="W1057" t="s">
        <v>567</v>
      </c>
      <c r="X1057" t="s">
        <v>567</v>
      </c>
      <c r="Y1057" t="s">
        <v>568</v>
      </c>
    </row>
    <row r="1058" spans="2:25" x14ac:dyDescent="0.3">
      <c r="B1058" s="118"/>
      <c r="D1058" t="s">
        <v>567</v>
      </c>
      <c r="H1058" t="s">
        <v>567</v>
      </c>
      <c r="J1058" t="s">
        <v>567</v>
      </c>
      <c r="K1058" t="s">
        <v>567</v>
      </c>
      <c r="L1058" t="s">
        <v>567</v>
      </c>
      <c r="N1058">
        <v>0</v>
      </c>
      <c r="O1058">
        <v>0</v>
      </c>
      <c r="R1058">
        <v>0</v>
      </c>
      <c r="W1058" t="s">
        <v>567</v>
      </c>
      <c r="X1058" t="s">
        <v>567</v>
      </c>
      <c r="Y1058" t="s">
        <v>568</v>
      </c>
    </row>
    <row r="1059" spans="2:25" x14ac:dyDescent="0.3">
      <c r="B1059" s="118"/>
      <c r="D1059" t="s">
        <v>567</v>
      </c>
      <c r="H1059" t="s">
        <v>567</v>
      </c>
      <c r="J1059" t="s">
        <v>567</v>
      </c>
      <c r="K1059" t="s">
        <v>567</v>
      </c>
      <c r="L1059" t="s">
        <v>567</v>
      </c>
      <c r="N1059">
        <v>0</v>
      </c>
      <c r="O1059">
        <v>0</v>
      </c>
      <c r="R1059">
        <v>0</v>
      </c>
      <c r="W1059" t="s">
        <v>567</v>
      </c>
      <c r="X1059" t="s">
        <v>567</v>
      </c>
      <c r="Y1059" t="s">
        <v>568</v>
      </c>
    </row>
    <row r="1060" spans="2:25" x14ac:dyDescent="0.3">
      <c r="B1060" s="118"/>
      <c r="D1060" t="s">
        <v>567</v>
      </c>
      <c r="H1060" t="s">
        <v>567</v>
      </c>
      <c r="J1060" t="s">
        <v>567</v>
      </c>
      <c r="K1060" t="s">
        <v>567</v>
      </c>
      <c r="L1060" t="s">
        <v>567</v>
      </c>
      <c r="N1060">
        <v>0</v>
      </c>
      <c r="O1060">
        <v>0</v>
      </c>
      <c r="R1060">
        <v>0</v>
      </c>
      <c r="W1060" t="s">
        <v>567</v>
      </c>
      <c r="X1060" t="s">
        <v>567</v>
      </c>
      <c r="Y1060" t="s">
        <v>568</v>
      </c>
    </row>
    <row r="1061" spans="2:25" x14ac:dyDescent="0.3">
      <c r="B1061" s="118"/>
      <c r="D1061" t="s">
        <v>567</v>
      </c>
      <c r="H1061" t="s">
        <v>567</v>
      </c>
      <c r="J1061" t="s">
        <v>567</v>
      </c>
      <c r="K1061" t="s">
        <v>567</v>
      </c>
      <c r="L1061" t="s">
        <v>567</v>
      </c>
      <c r="N1061">
        <v>0</v>
      </c>
      <c r="O1061">
        <v>0</v>
      </c>
      <c r="R1061">
        <v>0</v>
      </c>
      <c r="W1061" t="s">
        <v>567</v>
      </c>
      <c r="X1061" t="s">
        <v>567</v>
      </c>
      <c r="Y1061" t="s">
        <v>568</v>
      </c>
    </row>
    <row r="1062" spans="2:25" x14ac:dyDescent="0.3">
      <c r="B1062" s="118"/>
      <c r="D1062" t="s">
        <v>567</v>
      </c>
      <c r="H1062" t="s">
        <v>567</v>
      </c>
      <c r="J1062" t="s">
        <v>567</v>
      </c>
      <c r="K1062" t="s">
        <v>567</v>
      </c>
      <c r="L1062" t="s">
        <v>567</v>
      </c>
      <c r="N1062">
        <v>0</v>
      </c>
      <c r="O1062">
        <v>0</v>
      </c>
      <c r="R1062">
        <v>0</v>
      </c>
      <c r="W1062" t="s">
        <v>567</v>
      </c>
      <c r="X1062" t="s">
        <v>567</v>
      </c>
      <c r="Y1062" t="s">
        <v>568</v>
      </c>
    </row>
    <row r="1063" spans="2:25" x14ac:dyDescent="0.3">
      <c r="B1063" s="118"/>
      <c r="D1063" t="s">
        <v>567</v>
      </c>
      <c r="H1063" t="s">
        <v>567</v>
      </c>
      <c r="J1063" t="s">
        <v>567</v>
      </c>
      <c r="K1063" t="s">
        <v>567</v>
      </c>
      <c r="L1063" t="s">
        <v>567</v>
      </c>
      <c r="N1063">
        <v>0</v>
      </c>
      <c r="O1063">
        <v>0</v>
      </c>
      <c r="R1063">
        <v>0</v>
      </c>
      <c r="W1063" t="s">
        <v>567</v>
      </c>
      <c r="X1063" t="s">
        <v>567</v>
      </c>
      <c r="Y1063" t="s">
        <v>568</v>
      </c>
    </row>
    <row r="1064" spans="2:25" x14ac:dyDescent="0.3">
      <c r="B1064" s="118"/>
      <c r="D1064" t="s">
        <v>567</v>
      </c>
      <c r="H1064" t="s">
        <v>567</v>
      </c>
      <c r="J1064" t="s">
        <v>567</v>
      </c>
      <c r="K1064" t="s">
        <v>567</v>
      </c>
      <c r="L1064" t="s">
        <v>567</v>
      </c>
      <c r="N1064">
        <v>0</v>
      </c>
      <c r="O1064">
        <v>0</v>
      </c>
      <c r="R1064">
        <v>0</v>
      </c>
      <c r="W1064" t="s">
        <v>567</v>
      </c>
      <c r="X1064" t="s">
        <v>567</v>
      </c>
      <c r="Y1064" t="s">
        <v>568</v>
      </c>
    </row>
    <row r="1065" spans="2:25" x14ac:dyDescent="0.3">
      <c r="B1065" s="118"/>
      <c r="D1065" t="s">
        <v>567</v>
      </c>
      <c r="H1065" t="s">
        <v>567</v>
      </c>
      <c r="J1065" t="s">
        <v>567</v>
      </c>
      <c r="K1065" t="s">
        <v>567</v>
      </c>
      <c r="L1065" t="s">
        <v>567</v>
      </c>
      <c r="N1065">
        <v>0</v>
      </c>
      <c r="O1065">
        <v>0</v>
      </c>
      <c r="R1065">
        <v>0</v>
      </c>
      <c r="W1065" t="s">
        <v>567</v>
      </c>
      <c r="X1065" t="s">
        <v>567</v>
      </c>
      <c r="Y1065" t="s">
        <v>568</v>
      </c>
    </row>
    <row r="1066" spans="2:25" x14ac:dyDescent="0.3">
      <c r="B1066" s="118"/>
      <c r="D1066" t="s">
        <v>567</v>
      </c>
      <c r="H1066" t="s">
        <v>567</v>
      </c>
      <c r="J1066" t="s">
        <v>567</v>
      </c>
      <c r="K1066" t="s">
        <v>567</v>
      </c>
      <c r="L1066" t="s">
        <v>567</v>
      </c>
      <c r="N1066">
        <v>0</v>
      </c>
      <c r="O1066">
        <v>0</v>
      </c>
      <c r="R1066">
        <v>0</v>
      </c>
      <c r="W1066" t="s">
        <v>567</v>
      </c>
      <c r="X1066" t="s">
        <v>567</v>
      </c>
      <c r="Y1066" t="s">
        <v>568</v>
      </c>
    </row>
    <row r="1067" spans="2:25" x14ac:dyDescent="0.3">
      <c r="B1067" s="118"/>
      <c r="D1067" t="s">
        <v>567</v>
      </c>
      <c r="H1067" t="s">
        <v>567</v>
      </c>
      <c r="J1067" t="s">
        <v>567</v>
      </c>
      <c r="K1067" t="s">
        <v>567</v>
      </c>
      <c r="L1067" t="s">
        <v>567</v>
      </c>
      <c r="N1067">
        <v>0</v>
      </c>
      <c r="O1067">
        <v>0</v>
      </c>
      <c r="R1067">
        <v>0</v>
      </c>
      <c r="W1067" t="s">
        <v>567</v>
      </c>
      <c r="X1067" t="s">
        <v>567</v>
      </c>
      <c r="Y1067" t="s">
        <v>568</v>
      </c>
    </row>
    <row r="1068" spans="2:25" x14ac:dyDescent="0.3">
      <c r="B1068" s="118"/>
      <c r="D1068" t="s">
        <v>567</v>
      </c>
      <c r="H1068" t="s">
        <v>567</v>
      </c>
      <c r="J1068" t="s">
        <v>567</v>
      </c>
      <c r="K1068" t="s">
        <v>567</v>
      </c>
      <c r="L1068" t="s">
        <v>567</v>
      </c>
      <c r="N1068">
        <v>0</v>
      </c>
      <c r="O1068">
        <v>0</v>
      </c>
      <c r="R1068">
        <v>0</v>
      </c>
      <c r="W1068" t="s">
        <v>567</v>
      </c>
      <c r="X1068" t="s">
        <v>567</v>
      </c>
      <c r="Y1068" t="s">
        <v>568</v>
      </c>
    </row>
    <row r="1069" spans="2:25" x14ac:dyDescent="0.3">
      <c r="B1069" s="118"/>
      <c r="D1069" t="s">
        <v>567</v>
      </c>
      <c r="H1069" t="s">
        <v>567</v>
      </c>
      <c r="J1069" t="s">
        <v>567</v>
      </c>
      <c r="K1069" t="s">
        <v>567</v>
      </c>
      <c r="L1069" t="s">
        <v>567</v>
      </c>
      <c r="N1069">
        <v>0</v>
      </c>
      <c r="O1069">
        <v>0</v>
      </c>
      <c r="R1069">
        <v>0</v>
      </c>
      <c r="W1069" t="s">
        <v>567</v>
      </c>
      <c r="X1069" t="s">
        <v>567</v>
      </c>
      <c r="Y1069" t="s">
        <v>568</v>
      </c>
    </row>
    <row r="1070" spans="2:25" x14ac:dyDescent="0.3">
      <c r="B1070" s="118"/>
      <c r="D1070" t="s">
        <v>567</v>
      </c>
      <c r="H1070" t="s">
        <v>567</v>
      </c>
      <c r="J1070" t="s">
        <v>567</v>
      </c>
      <c r="K1070" t="s">
        <v>567</v>
      </c>
      <c r="L1070" t="s">
        <v>567</v>
      </c>
      <c r="N1070">
        <v>0</v>
      </c>
      <c r="O1070">
        <v>0</v>
      </c>
      <c r="R1070">
        <v>0</v>
      </c>
      <c r="W1070" t="s">
        <v>567</v>
      </c>
      <c r="X1070" t="s">
        <v>567</v>
      </c>
      <c r="Y1070" t="s">
        <v>568</v>
      </c>
    </row>
    <row r="1071" spans="2:25" x14ac:dyDescent="0.3">
      <c r="B1071" s="118"/>
      <c r="D1071" t="s">
        <v>567</v>
      </c>
      <c r="H1071" t="s">
        <v>567</v>
      </c>
      <c r="J1071" t="s">
        <v>567</v>
      </c>
      <c r="K1071" t="s">
        <v>567</v>
      </c>
      <c r="L1071" t="s">
        <v>567</v>
      </c>
      <c r="N1071">
        <v>0</v>
      </c>
      <c r="O1071">
        <v>0</v>
      </c>
      <c r="R1071">
        <v>0</v>
      </c>
      <c r="W1071" t="s">
        <v>567</v>
      </c>
      <c r="X1071" t="s">
        <v>567</v>
      </c>
      <c r="Y1071" t="s">
        <v>568</v>
      </c>
    </row>
    <row r="1072" spans="2:25" x14ac:dyDescent="0.3">
      <c r="B1072" s="118"/>
      <c r="D1072" t="s">
        <v>567</v>
      </c>
      <c r="H1072" t="s">
        <v>567</v>
      </c>
      <c r="J1072" t="s">
        <v>567</v>
      </c>
      <c r="K1072" t="s">
        <v>567</v>
      </c>
      <c r="L1072" t="s">
        <v>567</v>
      </c>
      <c r="N1072">
        <v>0</v>
      </c>
      <c r="O1072">
        <v>0</v>
      </c>
      <c r="R1072">
        <v>0</v>
      </c>
      <c r="W1072" t="s">
        <v>567</v>
      </c>
      <c r="X1072" t="s">
        <v>567</v>
      </c>
      <c r="Y1072" t="s">
        <v>568</v>
      </c>
    </row>
    <row r="1073" spans="2:25" x14ac:dyDescent="0.3">
      <c r="B1073" s="118"/>
      <c r="D1073" t="s">
        <v>567</v>
      </c>
      <c r="H1073" t="s">
        <v>567</v>
      </c>
      <c r="J1073" t="s">
        <v>567</v>
      </c>
      <c r="K1073" t="s">
        <v>567</v>
      </c>
      <c r="L1073" t="s">
        <v>567</v>
      </c>
      <c r="N1073">
        <v>0</v>
      </c>
      <c r="O1073">
        <v>0</v>
      </c>
      <c r="R1073">
        <v>0</v>
      </c>
      <c r="W1073" t="s">
        <v>567</v>
      </c>
      <c r="X1073" t="s">
        <v>567</v>
      </c>
      <c r="Y1073" t="s">
        <v>568</v>
      </c>
    </row>
    <row r="1074" spans="2:25" x14ac:dyDescent="0.3">
      <c r="B1074" s="118"/>
      <c r="D1074" t="s">
        <v>567</v>
      </c>
      <c r="H1074" t="s">
        <v>567</v>
      </c>
      <c r="J1074" t="s">
        <v>567</v>
      </c>
      <c r="K1074" t="s">
        <v>567</v>
      </c>
      <c r="L1074" t="s">
        <v>567</v>
      </c>
      <c r="N1074">
        <v>0</v>
      </c>
      <c r="O1074">
        <v>0</v>
      </c>
      <c r="R1074">
        <v>0</v>
      </c>
      <c r="W1074" t="s">
        <v>567</v>
      </c>
      <c r="X1074" t="s">
        <v>567</v>
      </c>
      <c r="Y1074" t="s">
        <v>568</v>
      </c>
    </row>
    <row r="1075" spans="2:25" x14ac:dyDescent="0.3">
      <c r="B1075" s="118"/>
      <c r="D1075" t="s">
        <v>567</v>
      </c>
      <c r="H1075" t="s">
        <v>567</v>
      </c>
      <c r="J1075" t="s">
        <v>567</v>
      </c>
      <c r="K1075" t="s">
        <v>567</v>
      </c>
      <c r="L1075" t="s">
        <v>567</v>
      </c>
      <c r="N1075">
        <v>0</v>
      </c>
      <c r="O1075">
        <v>0</v>
      </c>
      <c r="R1075">
        <v>0</v>
      </c>
      <c r="W1075" t="s">
        <v>567</v>
      </c>
      <c r="X1075" t="s">
        <v>567</v>
      </c>
      <c r="Y1075" t="s">
        <v>568</v>
      </c>
    </row>
    <row r="1076" spans="2:25" x14ac:dyDescent="0.3">
      <c r="B1076" s="118"/>
      <c r="D1076" t="s">
        <v>567</v>
      </c>
      <c r="H1076" t="s">
        <v>567</v>
      </c>
      <c r="J1076" t="s">
        <v>567</v>
      </c>
      <c r="K1076" t="s">
        <v>567</v>
      </c>
      <c r="L1076" t="s">
        <v>567</v>
      </c>
      <c r="N1076">
        <v>0</v>
      </c>
      <c r="O1076">
        <v>0</v>
      </c>
      <c r="R1076">
        <v>0</v>
      </c>
      <c r="W1076" t="s">
        <v>567</v>
      </c>
      <c r="X1076" t="s">
        <v>567</v>
      </c>
      <c r="Y1076" t="s">
        <v>568</v>
      </c>
    </row>
    <row r="1077" spans="2:25" x14ac:dyDescent="0.3">
      <c r="B1077" s="118"/>
      <c r="D1077" t="s">
        <v>567</v>
      </c>
      <c r="H1077" t="s">
        <v>567</v>
      </c>
      <c r="J1077" t="s">
        <v>567</v>
      </c>
      <c r="K1077" t="s">
        <v>567</v>
      </c>
      <c r="L1077" t="s">
        <v>567</v>
      </c>
      <c r="N1077">
        <v>0</v>
      </c>
      <c r="O1077">
        <v>0</v>
      </c>
      <c r="R1077">
        <v>0</v>
      </c>
      <c r="W1077" t="s">
        <v>567</v>
      </c>
      <c r="X1077" t="s">
        <v>567</v>
      </c>
      <c r="Y1077" t="s">
        <v>568</v>
      </c>
    </row>
    <row r="1078" spans="2:25" x14ac:dyDescent="0.3">
      <c r="B1078" s="118"/>
      <c r="D1078" t="s">
        <v>567</v>
      </c>
      <c r="H1078" t="s">
        <v>567</v>
      </c>
      <c r="J1078" t="s">
        <v>567</v>
      </c>
      <c r="K1078" t="s">
        <v>567</v>
      </c>
      <c r="L1078" t="s">
        <v>567</v>
      </c>
      <c r="N1078">
        <v>0</v>
      </c>
      <c r="O1078">
        <v>0</v>
      </c>
      <c r="R1078">
        <v>0</v>
      </c>
      <c r="W1078" t="s">
        <v>567</v>
      </c>
      <c r="X1078" t="s">
        <v>567</v>
      </c>
      <c r="Y1078" t="s">
        <v>568</v>
      </c>
    </row>
    <row r="1079" spans="2:25" x14ac:dyDescent="0.3">
      <c r="B1079" s="118"/>
      <c r="D1079" t="s">
        <v>567</v>
      </c>
      <c r="H1079" t="s">
        <v>567</v>
      </c>
      <c r="J1079" t="s">
        <v>567</v>
      </c>
      <c r="K1079" t="s">
        <v>567</v>
      </c>
      <c r="L1079" t="s">
        <v>567</v>
      </c>
      <c r="N1079">
        <v>0</v>
      </c>
      <c r="O1079">
        <v>0</v>
      </c>
      <c r="R1079">
        <v>0</v>
      </c>
      <c r="W1079" t="s">
        <v>567</v>
      </c>
      <c r="X1079" t="s">
        <v>567</v>
      </c>
      <c r="Y1079" t="s">
        <v>568</v>
      </c>
    </row>
    <row r="1080" spans="2:25" x14ac:dyDescent="0.3">
      <c r="B1080" s="118"/>
      <c r="D1080" t="s">
        <v>567</v>
      </c>
      <c r="H1080" t="s">
        <v>567</v>
      </c>
      <c r="J1080" t="s">
        <v>567</v>
      </c>
      <c r="K1080" t="s">
        <v>567</v>
      </c>
      <c r="L1080" t="s">
        <v>567</v>
      </c>
      <c r="N1080">
        <v>0</v>
      </c>
      <c r="O1080">
        <v>0</v>
      </c>
      <c r="R1080">
        <v>0</v>
      </c>
      <c r="W1080" t="s">
        <v>567</v>
      </c>
      <c r="X1080" t="s">
        <v>567</v>
      </c>
      <c r="Y1080" t="s">
        <v>568</v>
      </c>
    </row>
    <row r="1081" spans="2:25" x14ac:dyDescent="0.3">
      <c r="B1081" s="118"/>
      <c r="D1081" t="s">
        <v>567</v>
      </c>
      <c r="H1081" t="s">
        <v>567</v>
      </c>
      <c r="J1081" t="s">
        <v>567</v>
      </c>
      <c r="K1081" t="s">
        <v>567</v>
      </c>
      <c r="L1081" t="s">
        <v>567</v>
      </c>
      <c r="N1081">
        <v>0</v>
      </c>
      <c r="O1081">
        <v>0</v>
      </c>
      <c r="R1081">
        <v>0</v>
      </c>
      <c r="W1081" t="s">
        <v>567</v>
      </c>
      <c r="X1081" t="s">
        <v>567</v>
      </c>
      <c r="Y1081" t="s">
        <v>568</v>
      </c>
    </row>
    <row r="1082" spans="2:25" x14ac:dyDescent="0.3">
      <c r="B1082" s="118"/>
      <c r="D1082" t="s">
        <v>567</v>
      </c>
      <c r="H1082" t="s">
        <v>567</v>
      </c>
      <c r="J1082" t="s">
        <v>567</v>
      </c>
      <c r="K1082" t="s">
        <v>567</v>
      </c>
      <c r="L1082" t="s">
        <v>567</v>
      </c>
      <c r="N1082">
        <v>0</v>
      </c>
      <c r="O1082">
        <v>0</v>
      </c>
      <c r="R1082">
        <v>0</v>
      </c>
      <c r="W1082" t="s">
        <v>567</v>
      </c>
      <c r="X1082" t="s">
        <v>567</v>
      </c>
      <c r="Y1082" t="s">
        <v>568</v>
      </c>
    </row>
    <row r="1083" spans="2:25" x14ac:dyDescent="0.3">
      <c r="B1083" s="118"/>
      <c r="D1083" t="s">
        <v>567</v>
      </c>
      <c r="H1083" t="s">
        <v>567</v>
      </c>
      <c r="J1083" t="s">
        <v>567</v>
      </c>
      <c r="K1083" t="s">
        <v>567</v>
      </c>
      <c r="L1083" t="s">
        <v>567</v>
      </c>
      <c r="N1083">
        <v>0</v>
      </c>
      <c r="O1083">
        <v>0</v>
      </c>
      <c r="R1083">
        <v>0</v>
      </c>
      <c r="W1083" t="s">
        <v>567</v>
      </c>
      <c r="X1083" t="s">
        <v>567</v>
      </c>
      <c r="Y1083" t="s">
        <v>568</v>
      </c>
    </row>
    <row r="1084" spans="2:25" x14ac:dyDescent="0.3">
      <c r="B1084" s="118"/>
      <c r="D1084" t="s">
        <v>567</v>
      </c>
      <c r="H1084" t="s">
        <v>567</v>
      </c>
      <c r="J1084" t="s">
        <v>567</v>
      </c>
      <c r="K1084" t="s">
        <v>567</v>
      </c>
      <c r="L1084" t="s">
        <v>567</v>
      </c>
      <c r="N1084">
        <v>0</v>
      </c>
      <c r="O1084">
        <v>0</v>
      </c>
      <c r="R1084">
        <v>0</v>
      </c>
      <c r="W1084" t="s">
        <v>567</v>
      </c>
      <c r="X1084" t="s">
        <v>567</v>
      </c>
      <c r="Y1084" t="s">
        <v>568</v>
      </c>
    </row>
    <row r="1085" spans="2:25" x14ac:dyDescent="0.3">
      <c r="B1085" s="118"/>
      <c r="D1085" t="s">
        <v>567</v>
      </c>
      <c r="H1085" t="s">
        <v>567</v>
      </c>
      <c r="J1085" t="s">
        <v>567</v>
      </c>
      <c r="K1085" t="s">
        <v>567</v>
      </c>
      <c r="L1085" t="s">
        <v>567</v>
      </c>
      <c r="N1085">
        <v>0</v>
      </c>
      <c r="O1085">
        <v>0</v>
      </c>
      <c r="R1085">
        <v>0</v>
      </c>
      <c r="W1085" t="s">
        <v>567</v>
      </c>
      <c r="X1085" t="s">
        <v>567</v>
      </c>
      <c r="Y1085" t="s">
        <v>568</v>
      </c>
    </row>
    <row r="1086" spans="2:25" x14ac:dyDescent="0.3">
      <c r="B1086" s="118"/>
      <c r="D1086" t="s">
        <v>567</v>
      </c>
      <c r="H1086" t="s">
        <v>567</v>
      </c>
      <c r="J1086" t="s">
        <v>567</v>
      </c>
      <c r="K1086" t="s">
        <v>567</v>
      </c>
      <c r="L1086" t="s">
        <v>567</v>
      </c>
      <c r="N1086">
        <v>0</v>
      </c>
      <c r="O1086">
        <v>0</v>
      </c>
      <c r="R1086">
        <v>0</v>
      </c>
      <c r="W1086" t="s">
        <v>567</v>
      </c>
      <c r="X1086" t="s">
        <v>567</v>
      </c>
      <c r="Y1086" t="s">
        <v>568</v>
      </c>
    </row>
    <row r="1087" spans="2:25" x14ac:dyDescent="0.3">
      <c r="B1087" s="118"/>
      <c r="D1087" t="s">
        <v>567</v>
      </c>
      <c r="H1087" t="s">
        <v>567</v>
      </c>
      <c r="J1087" t="s">
        <v>567</v>
      </c>
      <c r="K1087" t="s">
        <v>567</v>
      </c>
      <c r="L1087" t="s">
        <v>567</v>
      </c>
      <c r="N1087">
        <v>0</v>
      </c>
      <c r="O1087">
        <v>0</v>
      </c>
      <c r="R1087">
        <v>0</v>
      </c>
      <c r="W1087" t="s">
        <v>567</v>
      </c>
      <c r="X1087" t="s">
        <v>567</v>
      </c>
      <c r="Y1087" t="s">
        <v>568</v>
      </c>
    </row>
    <row r="1088" spans="2:25" x14ac:dyDescent="0.3">
      <c r="B1088" s="118"/>
      <c r="D1088" t="s">
        <v>567</v>
      </c>
      <c r="H1088" t="s">
        <v>567</v>
      </c>
      <c r="J1088" t="s">
        <v>567</v>
      </c>
      <c r="K1088" t="s">
        <v>567</v>
      </c>
      <c r="L1088" t="s">
        <v>567</v>
      </c>
      <c r="N1088">
        <v>0</v>
      </c>
      <c r="O1088">
        <v>0</v>
      </c>
      <c r="R1088">
        <v>0</v>
      </c>
      <c r="W1088" t="s">
        <v>567</v>
      </c>
      <c r="X1088" t="s">
        <v>567</v>
      </c>
      <c r="Y1088" t="s">
        <v>568</v>
      </c>
    </row>
    <row r="1089" spans="2:25" x14ac:dyDescent="0.3">
      <c r="B1089" s="118"/>
      <c r="D1089" t="s">
        <v>567</v>
      </c>
      <c r="H1089" t="s">
        <v>567</v>
      </c>
      <c r="J1089" t="s">
        <v>567</v>
      </c>
      <c r="K1089" t="s">
        <v>567</v>
      </c>
      <c r="L1089" t="s">
        <v>567</v>
      </c>
      <c r="N1089">
        <v>0</v>
      </c>
      <c r="O1089">
        <v>0</v>
      </c>
      <c r="R1089">
        <v>0</v>
      </c>
      <c r="W1089" t="s">
        <v>567</v>
      </c>
      <c r="X1089" t="s">
        <v>567</v>
      </c>
      <c r="Y1089" t="s">
        <v>568</v>
      </c>
    </row>
    <row r="1090" spans="2:25" x14ac:dyDescent="0.3">
      <c r="B1090" s="118"/>
      <c r="D1090" t="s">
        <v>567</v>
      </c>
      <c r="H1090" t="s">
        <v>567</v>
      </c>
      <c r="J1090" t="s">
        <v>567</v>
      </c>
      <c r="K1090" t="s">
        <v>567</v>
      </c>
      <c r="L1090" t="s">
        <v>567</v>
      </c>
      <c r="N1090">
        <v>0</v>
      </c>
      <c r="O1090">
        <v>0</v>
      </c>
      <c r="R1090">
        <v>0</v>
      </c>
      <c r="W1090" t="s">
        <v>567</v>
      </c>
      <c r="X1090" t="s">
        <v>567</v>
      </c>
      <c r="Y1090" t="s">
        <v>568</v>
      </c>
    </row>
    <row r="1091" spans="2:25" x14ac:dyDescent="0.3">
      <c r="B1091" s="118"/>
      <c r="D1091" t="s">
        <v>567</v>
      </c>
      <c r="H1091" t="s">
        <v>567</v>
      </c>
      <c r="J1091" t="s">
        <v>567</v>
      </c>
      <c r="K1091" t="s">
        <v>567</v>
      </c>
      <c r="L1091" t="s">
        <v>567</v>
      </c>
      <c r="N1091">
        <v>0</v>
      </c>
      <c r="O1091">
        <v>0</v>
      </c>
      <c r="R1091">
        <v>0</v>
      </c>
      <c r="W1091" t="s">
        <v>567</v>
      </c>
      <c r="X1091" t="s">
        <v>567</v>
      </c>
      <c r="Y1091" t="s">
        <v>568</v>
      </c>
    </row>
    <row r="1092" spans="2:25" x14ac:dyDescent="0.3">
      <c r="B1092" s="118"/>
      <c r="D1092" t="s">
        <v>567</v>
      </c>
      <c r="H1092" t="s">
        <v>567</v>
      </c>
      <c r="J1092" t="s">
        <v>567</v>
      </c>
      <c r="K1092" t="s">
        <v>567</v>
      </c>
      <c r="L1092" t="s">
        <v>567</v>
      </c>
      <c r="N1092">
        <v>0</v>
      </c>
      <c r="O1092">
        <v>0</v>
      </c>
      <c r="R1092">
        <v>0</v>
      </c>
      <c r="W1092" t="s">
        <v>567</v>
      </c>
      <c r="X1092" t="s">
        <v>567</v>
      </c>
      <c r="Y1092" t="s">
        <v>568</v>
      </c>
    </row>
    <row r="1093" spans="2:25" x14ac:dyDescent="0.3">
      <c r="B1093" s="118"/>
      <c r="D1093" t="s">
        <v>567</v>
      </c>
      <c r="H1093" t="s">
        <v>567</v>
      </c>
      <c r="J1093" t="s">
        <v>567</v>
      </c>
      <c r="K1093" t="s">
        <v>567</v>
      </c>
      <c r="L1093" t="s">
        <v>567</v>
      </c>
      <c r="N1093">
        <v>0</v>
      </c>
      <c r="O1093">
        <v>0</v>
      </c>
      <c r="R1093">
        <v>0</v>
      </c>
      <c r="W1093" t="s">
        <v>567</v>
      </c>
      <c r="X1093" t="s">
        <v>567</v>
      </c>
      <c r="Y1093" t="s">
        <v>568</v>
      </c>
    </row>
    <row r="1094" spans="2:25" x14ac:dyDescent="0.3">
      <c r="B1094" s="118"/>
      <c r="D1094" t="s">
        <v>567</v>
      </c>
      <c r="H1094" t="s">
        <v>567</v>
      </c>
      <c r="J1094" t="s">
        <v>567</v>
      </c>
      <c r="K1094" t="s">
        <v>567</v>
      </c>
      <c r="L1094" t="s">
        <v>567</v>
      </c>
      <c r="N1094">
        <v>0</v>
      </c>
      <c r="O1094">
        <v>0</v>
      </c>
      <c r="R1094">
        <v>0</v>
      </c>
      <c r="W1094" t="s">
        <v>567</v>
      </c>
      <c r="X1094" t="s">
        <v>567</v>
      </c>
      <c r="Y1094" t="s">
        <v>568</v>
      </c>
    </row>
    <row r="1095" spans="2:25" x14ac:dyDescent="0.3">
      <c r="B1095" s="118"/>
      <c r="D1095" t="s">
        <v>567</v>
      </c>
      <c r="H1095" t="s">
        <v>567</v>
      </c>
      <c r="J1095" t="s">
        <v>567</v>
      </c>
      <c r="K1095" t="s">
        <v>567</v>
      </c>
      <c r="L1095" t="s">
        <v>567</v>
      </c>
      <c r="N1095">
        <v>0</v>
      </c>
      <c r="O1095">
        <v>0</v>
      </c>
      <c r="R1095">
        <v>0</v>
      </c>
      <c r="W1095" t="s">
        <v>567</v>
      </c>
      <c r="X1095" t="s">
        <v>567</v>
      </c>
      <c r="Y1095" t="s">
        <v>568</v>
      </c>
    </row>
    <row r="1096" spans="2:25" x14ac:dyDescent="0.3">
      <c r="B1096" s="118"/>
      <c r="D1096" t="s">
        <v>567</v>
      </c>
      <c r="H1096" t="s">
        <v>567</v>
      </c>
      <c r="J1096" t="s">
        <v>567</v>
      </c>
      <c r="K1096" t="s">
        <v>567</v>
      </c>
      <c r="L1096" t="s">
        <v>567</v>
      </c>
      <c r="N1096">
        <v>0</v>
      </c>
      <c r="O1096">
        <v>0</v>
      </c>
      <c r="R1096">
        <v>0</v>
      </c>
      <c r="W1096" t="s">
        <v>567</v>
      </c>
      <c r="X1096" t="s">
        <v>567</v>
      </c>
      <c r="Y1096" t="s">
        <v>568</v>
      </c>
    </row>
    <row r="1097" spans="2:25" x14ac:dyDescent="0.3">
      <c r="B1097" s="118"/>
      <c r="D1097" t="s">
        <v>567</v>
      </c>
      <c r="H1097" t="s">
        <v>567</v>
      </c>
      <c r="J1097" t="s">
        <v>567</v>
      </c>
      <c r="K1097" t="s">
        <v>567</v>
      </c>
      <c r="L1097" t="s">
        <v>567</v>
      </c>
      <c r="N1097">
        <v>0</v>
      </c>
      <c r="O1097">
        <v>0</v>
      </c>
      <c r="R1097">
        <v>0</v>
      </c>
      <c r="W1097" t="s">
        <v>567</v>
      </c>
      <c r="X1097" t="s">
        <v>567</v>
      </c>
      <c r="Y1097" t="s">
        <v>568</v>
      </c>
    </row>
    <row r="1098" spans="2:25" x14ac:dyDescent="0.3">
      <c r="B1098" s="118"/>
      <c r="D1098" t="s">
        <v>567</v>
      </c>
      <c r="H1098" t="s">
        <v>567</v>
      </c>
      <c r="J1098" t="s">
        <v>567</v>
      </c>
      <c r="K1098" t="s">
        <v>567</v>
      </c>
      <c r="L1098" t="s">
        <v>567</v>
      </c>
      <c r="N1098">
        <v>0</v>
      </c>
      <c r="O1098">
        <v>0</v>
      </c>
      <c r="R1098">
        <v>0</v>
      </c>
      <c r="W1098" t="s">
        <v>567</v>
      </c>
      <c r="X1098" t="s">
        <v>567</v>
      </c>
      <c r="Y1098" t="s">
        <v>568</v>
      </c>
    </row>
    <row r="1099" spans="2:25" x14ac:dyDescent="0.3">
      <c r="B1099" s="118"/>
      <c r="D1099" t="s">
        <v>567</v>
      </c>
      <c r="H1099" t="s">
        <v>567</v>
      </c>
      <c r="J1099" t="s">
        <v>567</v>
      </c>
      <c r="K1099" t="s">
        <v>567</v>
      </c>
      <c r="L1099" t="s">
        <v>567</v>
      </c>
      <c r="N1099">
        <v>0</v>
      </c>
      <c r="O1099">
        <v>0</v>
      </c>
      <c r="R1099">
        <v>0</v>
      </c>
      <c r="W1099" t="s">
        <v>567</v>
      </c>
      <c r="X1099" t="s">
        <v>567</v>
      </c>
      <c r="Y1099" t="s">
        <v>568</v>
      </c>
    </row>
    <row r="1100" spans="2:25" x14ac:dyDescent="0.3">
      <c r="B1100" s="118"/>
      <c r="D1100" t="s">
        <v>567</v>
      </c>
      <c r="H1100" t="s">
        <v>567</v>
      </c>
      <c r="J1100" t="s">
        <v>567</v>
      </c>
      <c r="K1100" t="s">
        <v>567</v>
      </c>
      <c r="L1100" t="s">
        <v>567</v>
      </c>
      <c r="N1100">
        <v>0</v>
      </c>
      <c r="O1100">
        <v>0</v>
      </c>
      <c r="R1100">
        <v>0</v>
      </c>
      <c r="W1100" t="s">
        <v>567</v>
      </c>
      <c r="X1100" t="s">
        <v>567</v>
      </c>
      <c r="Y1100" t="s">
        <v>568</v>
      </c>
    </row>
    <row r="1101" spans="2:25" x14ac:dyDescent="0.3">
      <c r="B1101" s="118"/>
      <c r="D1101" t="s">
        <v>567</v>
      </c>
      <c r="H1101" t="s">
        <v>567</v>
      </c>
      <c r="J1101" t="s">
        <v>567</v>
      </c>
      <c r="K1101" t="s">
        <v>567</v>
      </c>
      <c r="L1101" t="s">
        <v>567</v>
      </c>
      <c r="N1101">
        <v>0</v>
      </c>
      <c r="O1101">
        <v>0</v>
      </c>
      <c r="R1101">
        <v>0</v>
      </c>
      <c r="W1101" t="s">
        <v>567</v>
      </c>
      <c r="X1101" t="s">
        <v>567</v>
      </c>
      <c r="Y1101" t="s">
        <v>568</v>
      </c>
    </row>
    <row r="1102" spans="2:25" x14ac:dyDescent="0.3">
      <c r="B1102" s="118"/>
      <c r="D1102" t="s">
        <v>567</v>
      </c>
      <c r="H1102" t="s">
        <v>567</v>
      </c>
      <c r="J1102" t="s">
        <v>567</v>
      </c>
      <c r="K1102" t="s">
        <v>567</v>
      </c>
      <c r="L1102" t="s">
        <v>567</v>
      </c>
      <c r="N1102">
        <v>0</v>
      </c>
      <c r="O1102">
        <v>0</v>
      </c>
      <c r="R1102">
        <v>0</v>
      </c>
      <c r="W1102" t="s">
        <v>567</v>
      </c>
      <c r="X1102" t="s">
        <v>567</v>
      </c>
      <c r="Y1102" t="s">
        <v>568</v>
      </c>
    </row>
    <row r="1103" spans="2:25" x14ac:dyDescent="0.3">
      <c r="B1103" s="118"/>
      <c r="D1103" t="s">
        <v>567</v>
      </c>
      <c r="H1103" t="s">
        <v>567</v>
      </c>
      <c r="J1103" t="s">
        <v>567</v>
      </c>
      <c r="K1103" t="s">
        <v>567</v>
      </c>
      <c r="L1103" t="s">
        <v>567</v>
      </c>
      <c r="N1103">
        <v>0</v>
      </c>
      <c r="O1103">
        <v>0</v>
      </c>
      <c r="R1103">
        <v>0</v>
      </c>
      <c r="W1103" t="s">
        <v>567</v>
      </c>
      <c r="X1103" t="s">
        <v>567</v>
      </c>
      <c r="Y1103" t="s">
        <v>568</v>
      </c>
    </row>
    <row r="1104" spans="2:25" x14ac:dyDescent="0.3">
      <c r="B1104" s="118"/>
      <c r="D1104" t="s">
        <v>567</v>
      </c>
      <c r="H1104" t="s">
        <v>567</v>
      </c>
      <c r="J1104" t="s">
        <v>567</v>
      </c>
      <c r="K1104" t="s">
        <v>567</v>
      </c>
      <c r="L1104" t="s">
        <v>567</v>
      </c>
      <c r="N1104">
        <v>0</v>
      </c>
      <c r="O1104">
        <v>0</v>
      </c>
      <c r="R1104">
        <v>0</v>
      </c>
      <c r="W1104" t="s">
        <v>567</v>
      </c>
      <c r="X1104" t="s">
        <v>567</v>
      </c>
      <c r="Y1104" t="s">
        <v>568</v>
      </c>
    </row>
    <row r="1105" spans="2:25" x14ac:dyDescent="0.3">
      <c r="B1105" s="118"/>
      <c r="D1105" t="s">
        <v>567</v>
      </c>
      <c r="H1105" t="s">
        <v>567</v>
      </c>
      <c r="J1105" t="s">
        <v>567</v>
      </c>
      <c r="K1105" t="s">
        <v>567</v>
      </c>
      <c r="L1105" t="s">
        <v>567</v>
      </c>
      <c r="N1105">
        <v>0</v>
      </c>
      <c r="O1105">
        <v>0</v>
      </c>
      <c r="R1105">
        <v>0</v>
      </c>
      <c r="W1105" t="s">
        <v>567</v>
      </c>
      <c r="X1105" t="s">
        <v>567</v>
      </c>
      <c r="Y1105" t="s">
        <v>568</v>
      </c>
    </row>
    <row r="1106" spans="2:25" x14ac:dyDescent="0.3">
      <c r="B1106" s="118"/>
      <c r="D1106" t="s">
        <v>567</v>
      </c>
      <c r="H1106" t="s">
        <v>567</v>
      </c>
      <c r="J1106" t="s">
        <v>567</v>
      </c>
      <c r="K1106" t="s">
        <v>567</v>
      </c>
      <c r="L1106" t="s">
        <v>567</v>
      </c>
      <c r="N1106">
        <v>0</v>
      </c>
      <c r="O1106">
        <v>0</v>
      </c>
      <c r="R1106">
        <v>0</v>
      </c>
      <c r="W1106" t="s">
        <v>567</v>
      </c>
      <c r="X1106" t="s">
        <v>567</v>
      </c>
      <c r="Y1106" t="s">
        <v>568</v>
      </c>
    </row>
    <row r="1107" spans="2:25" x14ac:dyDescent="0.3">
      <c r="B1107" s="118"/>
      <c r="D1107" t="s">
        <v>567</v>
      </c>
      <c r="H1107" t="s">
        <v>567</v>
      </c>
      <c r="J1107" t="s">
        <v>567</v>
      </c>
      <c r="K1107" t="s">
        <v>567</v>
      </c>
      <c r="L1107" t="s">
        <v>567</v>
      </c>
      <c r="N1107">
        <v>0</v>
      </c>
      <c r="O1107">
        <v>0</v>
      </c>
      <c r="R1107">
        <v>0</v>
      </c>
      <c r="W1107" t="s">
        <v>567</v>
      </c>
      <c r="X1107" t="s">
        <v>567</v>
      </c>
      <c r="Y1107" t="s">
        <v>568</v>
      </c>
    </row>
    <row r="1108" spans="2:25" x14ac:dyDescent="0.3">
      <c r="B1108" s="118"/>
      <c r="D1108" t="s">
        <v>567</v>
      </c>
      <c r="H1108" t="s">
        <v>567</v>
      </c>
      <c r="J1108" t="s">
        <v>567</v>
      </c>
      <c r="K1108" t="s">
        <v>567</v>
      </c>
      <c r="L1108" t="s">
        <v>567</v>
      </c>
      <c r="N1108">
        <v>0</v>
      </c>
      <c r="O1108">
        <v>0</v>
      </c>
      <c r="R1108">
        <v>0</v>
      </c>
      <c r="W1108" t="s">
        <v>567</v>
      </c>
      <c r="X1108" t="s">
        <v>567</v>
      </c>
      <c r="Y1108" t="s">
        <v>568</v>
      </c>
    </row>
    <row r="1109" spans="2:25" x14ac:dyDescent="0.3">
      <c r="B1109" s="118"/>
      <c r="D1109" t="s">
        <v>567</v>
      </c>
      <c r="H1109" t="s">
        <v>567</v>
      </c>
      <c r="J1109" t="s">
        <v>567</v>
      </c>
      <c r="K1109" t="s">
        <v>567</v>
      </c>
      <c r="L1109" t="s">
        <v>567</v>
      </c>
      <c r="N1109">
        <v>0</v>
      </c>
      <c r="O1109">
        <v>0</v>
      </c>
      <c r="R1109">
        <v>0</v>
      </c>
      <c r="W1109" t="s">
        <v>567</v>
      </c>
      <c r="X1109" t="s">
        <v>567</v>
      </c>
      <c r="Y1109" t="s">
        <v>568</v>
      </c>
    </row>
    <row r="1110" spans="2:25" x14ac:dyDescent="0.3">
      <c r="B1110" s="118"/>
      <c r="D1110" t="s">
        <v>567</v>
      </c>
      <c r="H1110" t="s">
        <v>567</v>
      </c>
      <c r="J1110" t="s">
        <v>567</v>
      </c>
      <c r="K1110" t="s">
        <v>567</v>
      </c>
      <c r="L1110" t="s">
        <v>567</v>
      </c>
      <c r="N1110">
        <v>0</v>
      </c>
      <c r="O1110">
        <v>0</v>
      </c>
      <c r="R1110">
        <v>0</v>
      </c>
      <c r="W1110" t="s">
        <v>567</v>
      </c>
      <c r="X1110" t="s">
        <v>567</v>
      </c>
      <c r="Y1110" t="s">
        <v>568</v>
      </c>
    </row>
    <row r="1111" spans="2:25" x14ac:dyDescent="0.3">
      <c r="B1111" s="118"/>
      <c r="D1111" t="s">
        <v>567</v>
      </c>
      <c r="H1111" t="s">
        <v>567</v>
      </c>
      <c r="J1111" t="s">
        <v>567</v>
      </c>
      <c r="K1111" t="s">
        <v>567</v>
      </c>
      <c r="L1111" t="s">
        <v>567</v>
      </c>
      <c r="N1111">
        <v>0</v>
      </c>
      <c r="O1111">
        <v>0</v>
      </c>
      <c r="R1111">
        <v>0</v>
      </c>
      <c r="W1111" t="s">
        <v>567</v>
      </c>
      <c r="X1111" t="s">
        <v>567</v>
      </c>
      <c r="Y1111" t="s">
        <v>568</v>
      </c>
    </row>
    <row r="1112" spans="2:25" x14ac:dyDescent="0.3">
      <c r="B1112" s="118"/>
      <c r="D1112" t="s">
        <v>567</v>
      </c>
      <c r="H1112" t="s">
        <v>567</v>
      </c>
      <c r="J1112" t="s">
        <v>567</v>
      </c>
      <c r="K1112" t="s">
        <v>567</v>
      </c>
      <c r="L1112" t="s">
        <v>567</v>
      </c>
      <c r="N1112">
        <v>0</v>
      </c>
      <c r="O1112">
        <v>0</v>
      </c>
      <c r="R1112">
        <v>0</v>
      </c>
      <c r="W1112" t="s">
        <v>567</v>
      </c>
      <c r="X1112" t="s">
        <v>567</v>
      </c>
      <c r="Y1112" t="s">
        <v>568</v>
      </c>
    </row>
    <row r="1113" spans="2:25" x14ac:dyDescent="0.3">
      <c r="B1113" s="118"/>
      <c r="D1113" t="s">
        <v>567</v>
      </c>
      <c r="H1113" t="s">
        <v>567</v>
      </c>
      <c r="J1113" t="s">
        <v>567</v>
      </c>
      <c r="K1113" t="s">
        <v>567</v>
      </c>
      <c r="L1113" t="s">
        <v>567</v>
      </c>
      <c r="N1113">
        <v>0</v>
      </c>
      <c r="O1113">
        <v>0</v>
      </c>
      <c r="R1113">
        <v>0</v>
      </c>
      <c r="W1113" t="s">
        <v>567</v>
      </c>
      <c r="X1113" t="s">
        <v>567</v>
      </c>
      <c r="Y1113" t="s">
        <v>568</v>
      </c>
    </row>
    <row r="1114" spans="2:25" x14ac:dyDescent="0.3">
      <c r="B1114" s="118"/>
      <c r="D1114" t="s">
        <v>567</v>
      </c>
      <c r="H1114" t="s">
        <v>567</v>
      </c>
      <c r="J1114" t="s">
        <v>567</v>
      </c>
      <c r="K1114" t="s">
        <v>567</v>
      </c>
      <c r="L1114" t="s">
        <v>567</v>
      </c>
      <c r="N1114">
        <v>0</v>
      </c>
      <c r="O1114">
        <v>0</v>
      </c>
      <c r="R1114">
        <v>0</v>
      </c>
      <c r="W1114" t="s">
        <v>567</v>
      </c>
      <c r="X1114" t="s">
        <v>567</v>
      </c>
      <c r="Y1114" t="s">
        <v>568</v>
      </c>
    </row>
    <row r="1115" spans="2:25" x14ac:dyDescent="0.3">
      <c r="B1115" s="118"/>
      <c r="D1115" t="s">
        <v>567</v>
      </c>
      <c r="H1115" t="s">
        <v>567</v>
      </c>
      <c r="J1115" t="s">
        <v>567</v>
      </c>
      <c r="K1115" t="s">
        <v>567</v>
      </c>
      <c r="L1115" t="s">
        <v>567</v>
      </c>
      <c r="N1115">
        <v>0</v>
      </c>
      <c r="O1115">
        <v>0</v>
      </c>
      <c r="R1115">
        <v>0</v>
      </c>
      <c r="W1115" t="s">
        <v>567</v>
      </c>
      <c r="X1115" t="s">
        <v>567</v>
      </c>
      <c r="Y1115" t="s">
        <v>568</v>
      </c>
    </row>
    <row r="1116" spans="2:25" x14ac:dyDescent="0.3">
      <c r="B1116" s="118"/>
      <c r="D1116" t="s">
        <v>567</v>
      </c>
      <c r="H1116" t="s">
        <v>567</v>
      </c>
      <c r="J1116" t="s">
        <v>567</v>
      </c>
      <c r="K1116" t="s">
        <v>567</v>
      </c>
      <c r="L1116" t="s">
        <v>567</v>
      </c>
      <c r="N1116">
        <v>0</v>
      </c>
      <c r="O1116">
        <v>0</v>
      </c>
      <c r="R1116">
        <v>0</v>
      </c>
      <c r="W1116" t="s">
        <v>567</v>
      </c>
      <c r="X1116" t="s">
        <v>567</v>
      </c>
      <c r="Y1116" t="s">
        <v>568</v>
      </c>
    </row>
    <row r="1117" spans="2:25" x14ac:dyDescent="0.3">
      <c r="B1117" s="118"/>
      <c r="D1117" t="s">
        <v>567</v>
      </c>
      <c r="H1117" t="s">
        <v>567</v>
      </c>
      <c r="J1117" t="s">
        <v>567</v>
      </c>
      <c r="K1117" t="s">
        <v>567</v>
      </c>
      <c r="L1117" t="s">
        <v>567</v>
      </c>
      <c r="N1117">
        <v>0</v>
      </c>
      <c r="O1117">
        <v>0</v>
      </c>
      <c r="R1117">
        <v>0</v>
      </c>
      <c r="W1117" t="s">
        <v>567</v>
      </c>
      <c r="X1117" t="s">
        <v>567</v>
      </c>
      <c r="Y1117" t="s">
        <v>568</v>
      </c>
    </row>
    <row r="1118" spans="2:25" x14ac:dyDescent="0.3">
      <c r="B1118" s="118"/>
      <c r="D1118" t="s">
        <v>567</v>
      </c>
      <c r="H1118" t="s">
        <v>567</v>
      </c>
      <c r="J1118" t="s">
        <v>567</v>
      </c>
      <c r="K1118" t="s">
        <v>567</v>
      </c>
      <c r="L1118" t="s">
        <v>567</v>
      </c>
      <c r="N1118">
        <v>0</v>
      </c>
      <c r="O1118">
        <v>0</v>
      </c>
      <c r="R1118">
        <v>0</v>
      </c>
      <c r="W1118" t="s">
        <v>567</v>
      </c>
      <c r="X1118" t="s">
        <v>567</v>
      </c>
      <c r="Y1118" t="s">
        <v>568</v>
      </c>
    </row>
    <row r="1119" spans="2:25" x14ac:dyDescent="0.3">
      <c r="B1119" s="118"/>
      <c r="D1119" t="s">
        <v>567</v>
      </c>
      <c r="H1119" t="s">
        <v>567</v>
      </c>
      <c r="J1119" t="s">
        <v>567</v>
      </c>
      <c r="K1119" t="s">
        <v>567</v>
      </c>
      <c r="L1119" t="s">
        <v>567</v>
      </c>
      <c r="N1119">
        <v>0</v>
      </c>
      <c r="O1119">
        <v>0</v>
      </c>
      <c r="R1119">
        <v>0</v>
      </c>
      <c r="W1119" t="s">
        <v>567</v>
      </c>
      <c r="X1119" t="s">
        <v>567</v>
      </c>
      <c r="Y1119" t="s">
        <v>568</v>
      </c>
    </row>
    <row r="1120" spans="2:25" x14ac:dyDescent="0.3">
      <c r="B1120" s="118"/>
      <c r="D1120" t="s">
        <v>567</v>
      </c>
      <c r="H1120" t="s">
        <v>567</v>
      </c>
      <c r="J1120" t="s">
        <v>567</v>
      </c>
      <c r="K1120" t="s">
        <v>567</v>
      </c>
      <c r="L1120" t="s">
        <v>567</v>
      </c>
      <c r="N1120">
        <v>0</v>
      </c>
      <c r="O1120">
        <v>0</v>
      </c>
      <c r="R1120">
        <v>0</v>
      </c>
      <c r="W1120" t="s">
        <v>567</v>
      </c>
      <c r="X1120" t="s">
        <v>567</v>
      </c>
      <c r="Y1120" t="s">
        <v>568</v>
      </c>
    </row>
    <row r="1121" spans="2:25" x14ac:dyDescent="0.3">
      <c r="B1121" s="118"/>
      <c r="D1121" t="s">
        <v>567</v>
      </c>
      <c r="H1121" t="s">
        <v>567</v>
      </c>
      <c r="J1121" t="s">
        <v>567</v>
      </c>
      <c r="K1121" t="s">
        <v>567</v>
      </c>
      <c r="L1121" t="s">
        <v>567</v>
      </c>
      <c r="N1121">
        <v>0</v>
      </c>
      <c r="O1121">
        <v>0</v>
      </c>
      <c r="R1121">
        <v>0</v>
      </c>
      <c r="W1121" t="s">
        <v>567</v>
      </c>
      <c r="X1121" t="s">
        <v>567</v>
      </c>
      <c r="Y1121" t="s">
        <v>568</v>
      </c>
    </row>
    <row r="1122" spans="2:25" x14ac:dyDescent="0.3">
      <c r="B1122" s="118"/>
      <c r="D1122" t="s">
        <v>567</v>
      </c>
      <c r="H1122" t="s">
        <v>567</v>
      </c>
      <c r="J1122" t="s">
        <v>567</v>
      </c>
      <c r="K1122" t="s">
        <v>567</v>
      </c>
      <c r="L1122" t="s">
        <v>567</v>
      </c>
      <c r="N1122">
        <v>0</v>
      </c>
      <c r="O1122">
        <v>0</v>
      </c>
      <c r="R1122">
        <v>0</v>
      </c>
      <c r="W1122" t="s">
        <v>567</v>
      </c>
      <c r="X1122" t="s">
        <v>567</v>
      </c>
      <c r="Y1122" t="s">
        <v>568</v>
      </c>
    </row>
    <row r="1123" spans="2:25" x14ac:dyDescent="0.3">
      <c r="B1123" s="118"/>
      <c r="D1123" t="s">
        <v>567</v>
      </c>
      <c r="H1123" t="s">
        <v>567</v>
      </c>
      <c r="J1123" t="s">
        <v>567</v>
      </c>
      <c r="K1123" t="s">
        <v>567</v>
      </c>
      <c r="L1123" t="s">
        <v>567</v>
      </c>
      <c r="N1123">
        <v>0</v>
      </c>
      <c r="O1123">
        <v>0</v>
      </c>
      <c r="R1123">
        <v>0</v>
      </c>
      <c r="W1123" t="s">
        <v>567</v>
      </c>
      <c r="X1123" t="s">
        <v>567</v>
      </c>
      <c r="Y1123" t="s">
        <v>568</v>
      </c>
    </row>
    <row r="1124" spans="2:25" x14ac:dyDescent="0.3">
      <c r="B1124" s="118"/>
      <c r="D1124" t="s">
        <v>567</v>
      </c>
      <c r="H1124" t="s">
        <v>567</v>
      </c>
      <c r="J1124" t="s">
        <v>567</v>
      </c>
      <c r="K1124" t="s">
        <v>567</v>
      </c>
      <c r="L1124" t="s">
        <v>567</v>
      </c>
      <c r="N1124">
        <v>0</v>
      </c>
      <c r="O1124">
        <v>0</v>
      </c>
      <c r="R1124">
        <v>0</v>
      </c>
      <c r="W1124" t="s">
        <v>567</v>
      </c>
      <c r="X1124" t="s">
        <v>567</v>
      </c>
      <c r="Y1124" t="s">
        <v>568</v>
      </c>
    </row>
    <row r="1125" spans="2:25" x14ac:dyDescent="0.3">
      <c r="B1125" s="118"/>
      <c r="D1125" t="s">
        <v>567</v>
      </c>
      <c r="H1125" t="s">
        <v>567</v>
      </c>
      <c r="J1125" t="s">
        <v>567</v>
      </c>
      <c r="K1125" t="s">
        <v>567</v>
      </c>
      <c r="L1125" t="s">
        <v>567</v>
      </c>
      <c r="N1125">
        <v>0</v>
      </c>
      <c r="O1125">
        <v>0</v>
      </c>
      <c r="R1125">
        <v>0</v>
      </c>
      <c r="W1125" t="s">
        <v>567</v>
      </c>
      <c r="X1125" t="s">
        <v>567</v>
      </c>
      <c r="Y1125" t="s">
        <v>568</v>
      </c>
    </row>
    <row r="1126" spans="2:25" x14ac:dyDescent="0.3">
      <c r="B1126" s="118"/>
      <c r="D1126" t="s">
        <v>567</v>
      </c>
      <c r="H1126" t="s">
        <v>567</v>
      </c>
      <c r="J1126" t="s">
        <v>567</v>
      </c>
      <c r="K1126" t="s">
        <v>567</v>
      </c>
      <c r="L1126" t="s">
        <v>567</v>
      </c>
      <c r="N1126">
        <v>0</v>
      </c>
      <c r="O1126">
        <v>0</v>
      </c>
      <c r="R1126">
        <v>0</v>
      </c>
      <c r="W1126" t="s">
        <v>567</v>
      </c>
      <c r="X1126" t="s">
        <v>567</v>
      </c>
      <c r="Y1126" t="s">
        <v>568</v>
      </c>
    </row>
    <row r="1127" spans="2:25" x14ac:dyDescent="0.3">
      <c r="B1127" s="118"/>
      <c r="D1127" t="s">
        <v>567</v>
      </c>
      <c r="H1127" t="s">
        <v>567</v>
      </c>
      <c r="J1127" t="s">
        <v>567</v>
      </c>
      <c r="K1127" t="s">
        <v>567</v>
      </c>
      <c r="L1127" t="s">
        <v>567</v>
      </c>
      <c r="N1127">
        <v>0</v>
      </c>
      <c r="O1127">
        <v>0</v>
      </c>
      <c r="R1127">
        <v>0</v>
      </c>
      <c r="W1127" t="s">
        <v>567</v>
      </c>
      <c r="X1127" t="s">
        <v>567</v>
      </c>
      <c r="Y1127" t="s">
        <v>568</v>
      </c>
    </row>
    <row r="1128" spans="2:25" x14ac:dyDescent="0.3">
      <c r="B1128" s="118"/>
      <c r="D1128" t="s">
        <v>567</v>
      </c>
      <c r="H1128" t="s">
        <v>567</v>
      </c>
      <c r="J1128" t="s">
        <v>567</v>
      </c>
      <c r="K1128" t="s">
        <v>567</v>
      </c>
      <c r="L1128" t="s">
        <v>567</v>
      </c>
      <c r="N1128">
        <v>0</v>
      </c>
      <c r="O1128">
        <v>0</v>
      </c>
      <c r="R1128">
        <v>0</v>
      </c>
      <c r="W1128" t="s">
        <v>567</v>
      </c>
      <c r="X1128" t="s">
        <v>567</v>
      </c>
      <c r="Y1128" t="s">
        <v>568</v>
      </c>
    </row>
    <row r="1129" spans="2:25" x14ac:dyDescent="0.3">
      <c r="B1129" s="118"/>
      <c r="D1129" t="s">
        <v>567</v>
      </c>
      <c r="H1129" t="s">
        <v>567</v>
      </c>
      <c r="J1129" t="s">
        <v>567</v>
      </c>
      <c r="K1129" t="s">
        <v>567</v>
      </c>
      <c r="L1129" t="s">
        <v>567</v>
      </c>
      <c r="N1129">
        <v>0</v>
      </c>
      <c r="O1129">
        <v>0</v>
      </c>
      <c r="R1129">
        <v>0</v>
      </c>
      <c r="W1129" t="s">
        <v>567</v>
      </c>
      <c r="X1129" t="s">
        <v>567</v>
      </c>
      <c r="Y1129" t="s">
        <v>568</v>
      </c>
    </row>
    <row r="1130" spans="2:25" x14ac:dyDescent="0.3">
      <c r="B1130" s="118"/>
      <c r="D1130" t="s">
        <v>567</v>
      </c>
      <c r="H1130" t="s">
        <v>567</v>
      </c>
      <c r="J1130" t="s">
        <v>567</v>
      </c>
      <c r="K1130" t="s">
        <v>567</v>
      </c>
      <c r="L1130" t="s">
        <v>567</v>
      </c>
      <c r="N1130">
        <v>0</v>
      </c>
      <c r="O1130">
        <v>0</v>
      </c>
      <c r="R1130">
        <v>0</v>
      </c>
      <c r="W1130" t="s">
        <v>567</v>
      </c>
      <c r="X1130" t="s">
        <v>567</v>
      </c>
      <c r="Y1130" t="s">
        <v>568</v>
      </c>
    </row>
    <row r="1131" spans="2:25" x14ac:dyDescent="0.3">
      <c r="B1131" s="118"/>
      <c r="D1131" t="s">
        <v>567</v>
      </c>
      <c r="H1131" t="s">
        <v>567</v>
      </c>
      <c r="J1131" t="s">
        <v>567</v>
      </c>
      <c r="K1131" t="s">
        <v>567</v>
      </c>
      <c r="L1131" t="s">
        <v>567</v>
      </c>
      <c r="N1131">
        <v>0</v>
      </c>
      <c r="O1131">
        <v>0</v>
      </c>
      <c r="R1131">
        <v>0</v>
      </c>
      <c r="W1131" t="s">
        <v>567</v>
      </c>
      <c r="X1131" t="s">
        <v>567</v>
      </c>
      <c r="Y1131" t="s">
        <v>568</v>
      </c>
    </row>
    <row r="1132" spans="2:25" x14ac:dyDescent="0.3">
      <c r="B1132" s="118"/>
      <c r="D1132" t="s">
        <v>567</v>
      </c>
      <c r="H1132" t="s">
        <v>567</v>
      </c>
      <c r="J1132" t="s">
        <v>567</v>
      </c>
      <c r="K1132" t="s">
        <v>567</v>
      </c>
      <c r="L1132" t="s">
        <v>567</v>
      </c>
      <c r="N1132">
        <v>0</v>
      </c>
      <c r="O1132">
        <v>0</v>
      </c>
      <c r="R1132">
        <v>0</v>
      </c>
      <c r="W1132" t="s">
        <v>567</v>
      </c>
      <c r="X1132" t="s">
        <v>567</v>
      </c>
      <c r="Y1132" t="s">
        <v>568</v>
      </c>
    </row>
    <row r="1133" spans="2:25" x14ac:dyDescent="0.3">
      <c r="B1133" s="118"/>
      <c r="D1133" t="s">
        <v>567</v>
      </c>
      <c r="H1133" t="s">
        <v>567</v>
      </c>
      <c r="J1133" t="s">
        <v>567</v>
      </c>
      <c r="K1133" t="s">
        <v>567</v>
      </c>
      <c r="L1133" t="s">
        <v>567</v>
      </c>
      <c r="N1133">
        <v>0</v>
      </c>
      <c r="O1133">
        <v>0</v>
      </c>
      <c r="R1133">
        <v>0</v>
      </c>
      <c r="W1133" t="s">
        <v>567</v>
      </c>
      <c r="X1133" t="s">
        <v>567</v>
      </c>
      <c r="Y1133" t="s">
        <v>568</v>
      </c>
    </row>
    <row r="1134" spans="2:25" x14ac:dyDescent="0.3">
      <c r="B1134" s="118"/>
      <c r="D1134" t="s">
        <v>567</v>
      </c>
      <c r="H1134" t="s">
        <v>567</v>
      </c>
      <c r="J1134" t="s">
        <v>567</v>
      </c>
      <c r="K1134" t="s">
        <v>567</v>
      </c>
      <c r="L1134" t="s">
        <v>567</v>
      </c>
      <c r="N1134">
        <v>0</v>
      </c>
      <c r="O1134">
        <v>0</v>
      </c>
      <c r="R1134">
        <v>0</v>
      </c>
      <c r="W1134" t="s">
        <v>567</v>
      </c>
      <c r="X1134" t="s">
        <v>567</v>
      </c>
      <c r="Y1134" t="s">
        <v>568</v>
      </c>
    </row>
    <row r="1135" spans="2:25" x14ac:dyDescent="0.3">
      <c r="B1135" s="118"/>
      <c r="D1135" t="s">
        <v>567</v>
      </c>
      <c r="H1135" t="s">
        <v>567</v>
      </c>
      <c r="J1135" t="s">
        <v>567</v>
      </c>
      <c r="K1135" t="s">
        <v>567</v>
      </c>
      <c r="L1135" t="s">
        <v>567</v>
      </c>
      <c r="N1135">
        <v>0</v>
      </c>
      <c r="O1135">
        <v>0</v>
      </c>
      <c r="R1135">
        <v>0</v>
      </c>
      <c r="W1135" t="s">
        <v>567</v>
      </c>
      <c r="X1135" t="s">
        <v>567</v>
      </c>
      <c r="Y1135" t="s">
        <v>568</v>
      </c>
    </row>
    <row r="1136" spans="2:25" x14ac:dyDescent="0.3">
      <c r="B1136" s="118"/>
      <c r="D1136" t="s">
        <v>567</v>
      </c>
      <c r="H1136" t="s">
        <v>567</v>
      </c>
      <c r="J1136" t="s">
        <v>567</v>
      </c>
      <c r="K1136" t="s">
        <v>567</v>
      </c>
      <c r="L1136" t="s">
        <v>567</v>
      </c>
      <c r="N1136">
        <v>0</v>
      </c>
      <c r="O1136">
        <v>0</v>
      </c>
      <c r="R1136">
        <v>0</v>
      </c>
      <c r="W1136" t="s">
        <v>567</v>
      </c>
      <c r="X1136" t="s">
        <v>567</v>
      </c>
      <c r="Y1136" t="s">
        <v>568</v>
      </c>
    </row>
    <row r="1137" spans="2:25" x14ac:dyDescent="0.3">
      <c r="B1137" s="118"/>
      <c r="D1137" t="s">
        <v>567</v>
      </c>
      <c r="H1137" t="s">
        <v>567</v>
      </c>
      <c r="J1137" t="s">
        <v>567</v>
      </c>
      <c r="K1137" t="s">
        <v>567</v>
      </c>
      <c r="L1137" t="s">
        <v>567</v>
      </c>
      <c r="N1137">
        <v>0</v>
      </c>
      <c r="O1137">
        <v>0</v>
      </c>
      <c r="R1137">
        <v>0</v>
      </c>
      <c r="W1137" t="s">
        <v>567</v>
      </c>
      <c r="X1137" t="s">
        <v>567</v>
      </c>
      <c r="Y1137" t="s">
        <v>568</v>
      </c>
    </row>
    <row r="1138" spans="2:25" x14ac:dyDescent="0.3">
      <c r="B1138" s="118"/>
      <c r="D1138" t="s">
        <v>567</v>
      </c>
      <c r="H1138" t="s">
        <v>567</v>
      </c>
      <c r="J1138" t="s">
        <v>567</v>
      </c>
      <c r="K1138" t="s">
        <v>567</v>
      </c>
      <c r="L1138" t="s">
        <v>567</v>
      </c>
      <c r="N1138">
        <v>0</v>
      </c>
      <c r="O1138">
        <v>0</v>
      </c>
      <c r="R1138">
        <v>0</v>
      </c>
      <c r="W1138" t="s">
        <v>567</v>
      </c>
      <c r="X1138" t="s">
        <v>567</v>
      </c>
      <c r="Y1138" t="s">
        <v>568</v>
      </c>
    </row>
    <row r="1139" spans="2:25" x14ac:dyDescent="0.3">
      <c r="B1139" s="118"/>
      <c r="D1139" t="s">
        <v>567</v>
      </c>
      <c r="H1139" t="s">
        <v>567</v>
      </c>
      <c r="J1139" t="s">
        <v>567</v>
      </c>
      <c r="K1139" t="s">
        <v>567</v>
      </c>
      <c r="L1139" t="s">
        <v>567</v>
      </c>
      <c r="N1139">
        <v>0</v>
      </c>
      <c r="O1139">
        <v>0</v>
      </c>
      <c r="R1139">
        <v>0</v>
      </c>
      <c r="W1139" t="s">
        <v>567</v>
      </c>
      <c r="X1139" t="s">
        <v>567</v>
      </c>
      <c r="Y1139" t="s">
        <v>568</v>
      </c>
    </row>
    <row r="1140" spans="2:25" x14ac:dyDescent="0.3">
      <c r="B1140" s="118"/>
      <c r="D1140" t="s">
        <v>567</v>
      </c>
      <c r="H1140" t="s">
        <v>567</v>
      </c>
      <c r="J1140" t="s">
        <v>567</v>
      </c>
      <c r="K1140" t="s">
        <v>567</v>
      </c>
      <c r="L1140" t="s">
        <v>567</v>
      </c>
      <c r="N1140">
        <v>0</v>
      </c>
      <c r="O1140">
        <v>0</v>
      </c>
      <c r="R1140">
        <v>0</v>
      </c>
      <c r="W1140" t="s">
        <v>567</v>
      </c>
      <c r="X1140" t="s">
        <v>567</v>
      </c>
      <c r="Y1140" t="s">
        <v>568</v>
      </c>
    </row>
    <row r="1141" spans="2:25" x14ac:dyDescent="0.3">
      <c r="B1141" s="118"/>
      <c r="D1141" t="s">
        <v>567</v>
      </c>
      <c r="H1141" t="s">
        <v>567</v>
      </c>
      <c r="J1141" t="s">
        <v>567</v>
      </c>
      <c r="K1141" t="s">
        <v>567</v>
      </c>
      <c r="L1141" t="s">
        <v>567</v>
      </c>
      <c r="N1141">
        <v>0</v>
      </c>
      <c r="O1141">
        <v>0</v>
      </c>
      <c r="R1141">
        <v>0</v>
      </c>
      <c r="W1141" t="s">
        <v>567</v>
      </c>
      <c r="X1141" t="s">
        <v>567</v>
      </c>
      <c r="Y1141" t="s">
        <v>568</v>
      </c>
    </row>
    <row r="1142" spans="2:25" x14ac:dyDescent="0.3">
      <c r="B1142" s="118"/>
      <c r="D1142" t="s">
        <v>567</v>
      </c>
      <c r="H1142" t="s">
        <v>567</v>
      </c>
      <c r="J1142" t="s">
        <v>567</v>
      </c>
      <c r="K1142" t="s">
        <v>567</v>
      </c>
      <c r="L1142" t="s">
        <v>567</v>
      </c>
      <c r="N1142">
        <v>0</v>
      </c>
      <c r="O1142">
        <v>0</v>
      </c>
      <c r="R1142">
        <v>0</v>
      </c>
      <c r="W1142" t="s">
        <v>567</v>
      </c>
      <c r="X1142" t="s">
        <v>567</v>
      </c>
      <c r="Y1142" t="s">
        <v>568</v>
      </c>
    </row>
    <row r="1143" spans="2:25" x14ac:dyDescent="0.3">
      <c r="B1143" s="118"/>
      <c r="D1143" t="s">
        <v>567</v>
      </c>
      <c r="H1143" t="s">
        <v>567</v>
      </c>
      <c r="J1143" t="s">
        <v>567</v>
      </c>
      <c r="K1143" t="s">
        <v>567</v>
      </c>
      <c r="L1143" t="s">
        <v>567</v>
      </c>
      <c r="N1143">
        <v>0</v>
      </c>
      <c r="O1143">
        <v>0</v>
      </c>
      <c r="R1143">
        <v>0</v>
      </c>
      <c r="W1143" t="s">
        <v>567</v>
      </c>
      <c r="X1143" t="s">
        <v>567</v>
      </c>
      <c r="Y1143" t="s">
        <v>568</v>
      </c>
    </row>
    <row r="1144" spans="2:25" x14ac:dyDescent="0.3">
      <c r="B1144" s="118"/>
      <c r="D1144" t="s">
        <v>567</v>
      </c>
      <c r="H1144" t="s">
        <v>567</v>
      </c>
      <c r="J1144" t="s">
        <v>567</v>
      </c>
      <c r="K1144" t="s">
        <v>567</v>
      </c>
      <c r="L1144" t="s">
        <v>567</v>
      </c>
      <c r="N1144">
        <v>0</v>
      </c>
      <c r="O1144">
        <v>0</v>
      </c>
      <c r="R1144">
        <v>0</v>
      </c>
      <c r="W1144" t="s">
        <v>567</v>
      </c>
      <c r="X1144" t="s">
        <v>567</v>
      </c>
      <c r="Y1144" t="s">
        <v>568</v>
      </c>
    </row>
    <row r="1145" spans="2:25" x14ac:dyDescent="0.3">
      <c r="B1145" s="118"/>
      <c r="D1145" t="s">
        <v>567</v>
      </c>
      <c r="H1145" t="s">
        <v>567</v>
      </c>
      <c r="J1145" t="s">
        <v>567</v>
      </c>
      <c r="K1145" t="s">
        <v>567</v>
      </c>
      <c r="L1145" t="s">
        <v>567</v>
      </c>
      <c r="N1145">
        <v>0</v>
      </c>
      <c r="O1145">
        <v>0</v>
      </c>
      <c r="R1145">
        <v>0</v>
      </c>
      <c r="W1145" t="s">
        <v>567</v>
      </c>
      <c r="X1145" t="s">
        <v>567</v>
      </c>
      <c r="Y1145" t="s">
        <v>568</v>
      </c>
    </row>
    <row r="1146" spans="2:25" x14ac:dyDescent="0.3">
      <c r="B1146" s="118"/>
      <c r="D1146" t="s">
        <v>567</v>
      </c>
      <c r="H1146" t="s">
        <v>567</v>
      </c>
      <c r="J1146" t="s">
        <v>567</v>
      </c>
      <c r="K1146" t="s">
        <v>567</v>
      </c>
      <c r="L1146" t="s">
        <v>567</v>
      </c>
      <c r="N1146">
        <v>0</v>
      </c>
      <c r="O1146">
        <v>0</v>
      </c>
      <c r="R1146">
        <v>0</v>
      </c>
      <c r="W1146" t="s">
        <v>567</v>
      </c>
      <c r="X1146" t="s">
        <v>567</v>
      </c>
      <c r="Y1146" t="s">
        <v>568</v>
      </c>
    </row>
    <row r="1147" spans="2:25" x14ac:dyDescent="0.3">
      <c r="B1147" s="118"/>
      <c r="D1147" t="s">
        <v>567</v>
      </c>
      <c r="H1147" t="s">
        <v>567</v>
      </c>
      <c r="J1147" t="s">
        <v>567</v>
      </c>
      <c r="K1147" t="s">
        <v>567</v>
      </c>
      <c r="L1147" t="s">
        <v>567</v>
      </c>
      <c r="N1147">
        <v>0</v>
      </c>
      <c r="O1147">
        <v>0</v>
      </c>
      <c r="R1147">
        <v>0</v>
      </c>
      <c r="W1147" t="s">
        <v>567</v>
      </c>
      <c r="X1147" t="s">
        <v>567</v>
      </c>
      <c r="Y1147" t="s">
        <v>568</v>
      </c>
    </row>
    <row r="1148" spans="2:25" x14ac:dyDescent="0.3">
      <c r="B1148" s="118"/>
      <c r="D1148" t="s">
        <v>567</v>
      </c>
      <c r="H1148" t="s">
        <v>567</v>
      </c>
      <c r="J1148" t="s">
        <v>567</v>
      </c>
      <c r="K1148" t="s">
        <v>567</v>
      </c>
      <c r="L1148" t="s">
        <v>567</v>
      </c>
      <c r="N1148">
        <v>0</v>
      </c>
      <c r="O1148">
        <v>0</v>
      </c>
      <c r="R1148">
        <v>0</v>
      </c>
      <c r="W1148" t="s">
        <v>567</v>
      </c>
      <c r="X1148" t="s">
        <v>567</v>
      </c>
      <c r="Y1148" t="s">
        <v>568</v>
      </c>
    </row>
    <row r="1149" spans="2:25" x14ac:dyDescent="0.3">
      <c r="B1149" s="118"/>
      <c r="D1149" t="s">
        <v>567</v>
      </c>
      <c r="H1149" t="s">
        <v>567</v>
      </c>
      <c r="J1149" t="s">
        <v>567</v>
      </c>
      <c r="K1149" t="s">
        <v>567</v>
      </c>
      <c r="L1149" t="s">
        <v>567</v>
      </c>
      <c r="N1149">
        <v>0</v>
      </c>
      <c r="O1149">
        <v>0</v>
      </c>
      <c r="R1149">
        <v>0</v>
      </c>
      <c r="W1149" t="s">
        <v>567</v>
      </c>
      <c r="X1149" t="s">
        <v>567</v>
      </c>
      <c r="Y1149" t="s">
        <v>568</v>
      </c>
    </row>
    <row r="1150" spans="2:25" x14ac:dyDescent="0.3">
      <c r="B1150" s="118"/>
      <c r="D1150" t="s">
        <v>567</v>
      </c>
      <c r="H1150" t="s">
        <v>567</v>
      </c>
      <c r="J1150" t="s">
        <v>567</v>
      </c>
      <c r="K1150" t="s">
        <v>567</v>
      </c>
      <c r="L1150" t="s">
        <v>567</v>
      </c>
      <c r="N1150">
        <v>0</v>
      </c>
      <c r="O1150">
        <v>0</v>
      </c>
      <c r="R1150">
        <v>0</v>
      </c>
      <c r="W1150" t="s">
        <v>567</v>
      </c>
      <c r="X1150" t="s">
        <v>567</v>
      </c>
      <c r="Y1150" t="s">
        <v>568</v>
      </c>
    </row>
    <row r="1151" spans="2:25" x14ac:dyDescent="0.3">
      <c r="B1151" s="118"/>
      <c r="D1151" t="s">
        <v>567</v>
      </c>
      <c r="H1151" t="s">
        <v>567</v>
      </c>
      <c r="J1151" t="s">
        <v>567</v>
      </c>
      <c r="K1151" t="s">
        <v>567</v>
      </c>
      <c r="L1151" t="s">
        <v>567</v>
      </c>
      <c r="N1151">
        <v>0</v>
      </c>
      <c r="O1151">
        <v>0</v>
      </c>
      <c r="R1151">
        <v>0</v>
      </c>
      <c r="W1151" t="s">
        <v>567</v>
      </c>
      <c r="X1151" t="s">
        <v>567</v>
      </c>
      <c r="Y1151" t="s">
        <v>568</v>
      </c>
    </row>
    <row r="1152" spans="2:25" x14ac:dyDescent="0.3">
      <c r="B1152" s="118"/>
      <c r="D1152" t="s">
        <v>567</v>
      </c>
      <c r="H1152" t="s">
        <v>567</v>
      </c>
      <c r="J1152" t="s">
        <v>567</v>
      </c>
      <c r="K1152" t="s">
        <v>567</v>
      </c>
      <c r="L1152" t="s">
        <v>567</v>
      </c>
      <c r="N1152">
        <v>0</v>
      </c>
      <c r="O1152">
        <v>0</v>
      </c>
      <c r="R1152">
        <v>0</v>
      </c>
      <c r="W1152" t="s">
        <v>567</v>
      </c>
      <c r="X1152" t="s">
        <v>567</v>
      </c>
      <c r="Y1152" t="s">
        <v>568</v>
      </c>
    </row>
    <row r="1153" spans="2:25" x14ac:dyDescent="0.3">
      <c r="B1153" s="118"/>
      <c r="D1153" t="s">
        <v>567</v>
      </c>
      <c r="H1153" t="s">
        <v>567</v>
      </c>
      <c r="J1153" t="s">
        <v>567</v>
      </c>
      <c r="K1153" t="s">
        <v>567</v>
      </c>
      <c r="L1153" t="s">
        <v>567</v>
      </c>
      <c r="N1153">
        <v>0</v>
      </c>
      <c r="O1153">
        <v>0</v>
      </c>
      <c r="R1153">
        <v>0</v>
      </c>
      <c r="W1153" t="s">
        <v>567</v>
      </c>
      <c r="X1153" t="s">
        <v>567</v>
      </c>
      <c r="Y1153" t="s">
        <v>568</v>
      </c>
    </row>
    <row r="1154" spans="2:25" x14ac:dyDescent="0.3">
      <c r="B1154" s="118"/>
      <c r="D1154" t="s">
        <v>567</v>
      </c>
      <c r="H1154" t="s">
        <v>567</v>
      </c>
      <c r="J1154" t="s">
        <v>567</v>
      </c>
      <c r="K1154" t="s">
        <v>567</v>
      </c>
      <c r="L1154" t="s">
        <v>567</v>
      </c>
      <c r="N1154">
        <v>0</v>
      </c>
      <c r="O1154">
        <v>0</v>
      </c>
      <c r="R1154">
        <v>0</v>
      </c>
      <c r="W1154" t="s">
        <v>567</v>
      </c>
      <c r="X1154" t="s">
        <v>567</v>
      </c>
      <c r="Y1154" t="s">
        <v>568</v>
      </c>
    </row>
    <row r="1155" spans="2:25" x14ac:dyDescent="0.3">
      <c r="B1155" s="118"/>
      <c r="D1155" t="s">
        <v>567</v>
      </c>
      <c r="H1155" t="s">
        <v>567</v>
      </c>
      <c r="J1155" t="s">
        <v>567</v>
      </c>
      <c r="K1155" t="s">
        <v>567</v>
      </c>
      <c r="L1155" t="s">
        <v>567</v>
      </c>
      <c r="N1155">
        <v>0</v>
      </c>
      <c r="O1155">
        <v>0</v>
      </c>
      <c r="R1155">
        <v>0</v>
      </c>
      <c r="W1155" t="s">
        <v>567</v>
      </c>
      <c r="X1155" t="s">
        <v>567</v>
      </c>
      <c r="Y1155" t="s">
        <v>568</v>
      </c>
    </row>
    <row r="1156" spans="2:25" x14ac:dyDescent="0.3">
      <c r="B1156" s="118"/>
      <c r="D1156" t="s">
        <v>567</v>
      </c>
      <c r="H1156" t="s">
        <v>567</v>
      </c>
      <c r="J1156" t="s">
        <v>567</v>
      </c>
      <c r="K1156" t="s">
        <v>567</v>
      </c>
      <c r="L1156" t="s">
        <v>567</v>
      </c>
      <c r="N1156">
        <v>0</v>
      </c>
      <c r="O1156">
        <v>0</v>
      </c>
      <c r="R1156">
        <v>0</v>
      </c>
      <c r="W1156" t="s">
        <v>567</v>
      </c>
      <c r="X1156" t="s">
        <v>567</v>
      </c>
      <c r="Y1156" t="s">
        <v>568</v>
      </c>
    </row>
    <row r="1157" spans="2:25" x14ac:dyDescent="0.3">
      <c r="B1157" s="118"/>
      <c r="D1157" t="s">
        <v>567</v>
      </c>
      <c r="H1157" t="s">
        <v>567</v>
      </c>
      <c r="J1157" t="s">
        <v>567</v>
      </c>
      <c r="K1157" t="s">
        <v>567</v>
      </c>
      <c r="L1157" t="s">
        <v>567</v>
      </c>
      <c r="N1157">
        <v>0</v>
      </c>
      <c r="O1157">
        <v>0</v>
      </c>
      <c r="R1157">
        <v>0</v>
      </c>
      <c r="W1157" t="s">
        <v>567</v>
      </c>
      <c r="X1157" t="s">
        <v>567</v>
      </c>
      <c r="Y1157" t="s">
        <v>568</v>
      </c>
    </row>
    <row r="1158" spans="2:25" x14ac:dyDescent="0.3">
      <c r="B1158" s="118"/>
      <c r="D1158" t="s">
        <v>567</v>
      </c>
      <c r="H1158" t="s">
        <v>567</v>
      </c>
      <c r="J1158" t="s">
        <v>567</v>
      </c>
      <c r="K1158" t="s">
        <v>567</v>
      </c>
      <c r="L1158" t="s">
        <v>567</v>
      </c>
      <c r="N1158">
        <v>0</v>
      </c>
      <c r="O1158">
        <v>0</v>
      </c>
      <c r="R1158">
        <v>0</v>
      </c>
      <c r="W1158" t="s">
        <v>567</v>
      </c>
      <c r="X1158" t="s">
        <v>567</v>
      </c>
      <c r="Y1158" t="s">
        <v>568</v>
      </c>
    </row>
    <row r="1159" spans="2:25" x14ac:dyDescent="0.3">
      <c r="B1159" s="118"/>
      <c r="D1159" t="s">
        <v>567</v>
      </c>
      <c r="H1159" t="s">
        <v>567</v>
      </c>
      <c r="J1159" t="s">
        <v>567</v>
      </c>
      <c r="K1159" t="s">
        <v>567</v>
      </c>
      <c r="L1159" t="s">
        <v>567</v>
      </c>
      <c r="N1159">
        <v>0</v>
      </c>
      <c r="O1159">
        <v>0</v>
      </c>
      <c r="R1159">
        <v>0</v>
      </c>
      <c r="W1159" t="s">
        <v>567</v>
      </c>
      <c r="X1159" t="s">
        <v>567</v>
      </c>
      <c r="Y1159" t="s">
        <v>568</v>
      </c>
    </row>
    <row r="1160" spans="2:25" x14ac:dyDescent="0.3">
      <c r="B1160" s="118"/>
      <c r="D1160" t="s">
        <v>567</v>
      </c>
      <c r="H1160" t="s">
        <v>567</v>
      </c>
      <c r="J1160" t="s">
        <v>567</v>
      </c>
      <c r="K1160" t="s">
        <v>567</v>
      </c>
      <c r="L1160" t="s">
        <v>567</v>
      </c>
      <c r="N1160">
        <v>0</v>
      </c>
      <c r="O1160">
        <v>0</v>
      </c>
      <c r="R1160">
        <v>0</v>
      </c>
      <c r="W1160" t="s">
        <v>567</v>
      </c>
      <c r="X1160" t="s">
        <v>567</v>
      </c>
      <c r="Y1160" t="s">
        <v>568</v>
      </c>
    </row>
    <row r="1161" spans="2:25" x14ac:dyDescent="0.3">
      <c r="B1161" s="118"/>
      <c r="D1161" t="s">
        <v>567</v>
      </c>
      <c r="H1161" t="s">
        <v>567</v>
      </c>
      <c r="J1161" t="s">
        <v>567</v>
      </c>
      <c r="K1161" t="s">
        <v>567</v>
      </c>
      <c r="L1161" t="s">
        <v>567</v>
      </c>
      <c r="N1161">
        <v>0</v>
      </c>
      <c r="O1161">
        <v>0</v>
      </c>
      <c r="R1161">
        <v>0</v>
      </c>
      <c r="W1161" t="s">
        <v>567</v>
      </c>
      <c r="X1161" t="s">
        <v>567</v>
      </c>
      <c r="Y1161" t="s">
        <v>568</v>
      </c>
    </row>
    <row r="1162" spans="2:25" x14ac:dyDescent="0.3">
      <c r="B1162" s="118"/>
      <c r="D1162" t="s">
        <v>567</v>
      </c>
      <c r="H1162" t="s">
        <v>567</v>
      </c>
      <c r="J1162" t="s">
        <v>567</v>
      </c>
      <c r="K1162" t="s">
        <v>567</v>
      </c>
      <c r="L1162" t="s">
        <v>567</v>
      </c>
      <c r="N1162">
        <v>0</v>
      </c>
      <c r="O1162">
        <v>0</v>
      </c>
      <c r="R1162">
        <v>0</v>
      </c>
      <c r="W1162" t="s">
        <v>567</v>
      </c>
      <c r="X1162" t="s">
        <v>567</v>
      </c>
      <c r="Y1162" t="s">
        <v>568</v>
      </c>
    </row>
    <row r="1163" spans="2:25" x14ac:dyDescent="0.3">
      <c r="B1163" s="118"/>
      <c r="D1163" t="s">
        <v>567</v>
      </c>
      <c r="H1163" t="s">
        <v>567</v>
      </c>
      <c r="J1163" t="s">
        <v>567</v>
      </c>
      <c r="K1163" t="s">
        <v>567</v>
      </c>
      <c r="L1163" t="s">
        <v>567</v>
      </c>
      <c r="N1163">
        <v>0</v>
      </c>
      <c r="O1163">
        <v>0</v>
      </c>
      <c r="R1163">
        <v>0</v>
      </c>
      <c r="W1163" t="s">
        <v>567</v>
      </c>
      <c r="X1163" t="s">
        <v>567</v>
      </c>
      <c r="Y1163" t="s">
        <v>568</v>
      </c>
    </row>
    <row r="1164" spans="2:25" x14ac:dyDescent="0.3">
      <c r="B1164" s="118"/>
      <c r="D1164" t="s">
        <v>567</v>
      </c>
      <c r="H1164" t="s">
        <v>567</v>
      </c>
      <c r="J1164" t="s">
        <v>567</v>
      </c>
      <c r="K1164" t="s">
        <v>567</v>
      </c>
      <c r="L1164" t="s">
        <v>567</v>
      </c>
      <c r="N1164">
        <v>0</v>
      </c>
      <c r="O1164">
        <v>0</v>
      </c>
      <c r="R1164">
        <v>0</v>
      </c>
      <c r="W1164" t="s">
        <v>567</v>
      </c>
      <c r="X1164" t="s">
        <v>567</v>
      </c>
      <c r="Y1164" t="s">
        <v>568</v>
      </c>
    </row>
    <row r="1165" spans="2:25" x14ac:dyDescent="0.3">
      <c r="B1165" s="118"/>
      <c r="D1165" t="s">
        <v>567</v>
      </c>
      <c r="H1165" t="s">
        <v>567</v>
      </c>
      <c r="J1165" t="s">
        <v>567</v>
      </c>
      <c r="K1165" t="s">
        <v>567</v>
      </c>
      <c r="L1165" t="s">
        <v>567</v>
      </c>
      <c r="N1165">
        <v>0</v>
      </c>
      <c r="O1165">
        <v>0</v>
      </c>
      <c r="R1165">
        <v>0</v>
      </c>
      <c r="W1165" t="s">
        <v>567</v>
      </c>
      <c r="X1165" t="s">
        <v>567</v>
      </c>
      <c r="Y1165" t="s">
        <v>568</v>
      </c>
    </row>
    <row r="1166" spans="2:25" x14ac:dyDescent="0.3">
      <c r="B1166" s="118"/>
      <c r="D1166" t="s">
        <v>567</v>
      </c>
      <c r="H1166" t="s">
        <v>567</v>
      </c>
      <c r="J1166" t="s">
        <v>567</v>
      </c>
      <c r="K1166" t="s">
        <v>567</v>
      </c>
      <c r="L1166" t="s">
        <v>567</v>
      </c>
      <c r="N1166">
        <v>0</v>
      </c>
      <c r="O1166">
        <v>0</v>
      </c>
      <c r="R1166">
        <v>0</v>
      </c>
      <c r="W1166" t="s">
        <v>567</v>
      </c>
      <c r="X1166" t="s">
        <v>567</v>
      </c>
      <c r="Y1166" t="s">
        <v>568</v>
      </c>
    </row>
    <row r="1167" spans="2:25" x14ac:dyDescent="0.3">
      <c r="B1167" s="118"/>
      <c r="D1167" t="s">
        <v>567</v>
      </c>
      <c r="H1167" t="s">
        <v>567</v>
      </c>
      <c r="J1167" t="s">
        <v>567</v>
      </c>
      <c r="K1167" t="s">
        <v>567</v>
      </c>
      <c r="L1167" t="s">
        <v>567</v>
      </c>
      <c r="N1167">
        <v>0</v>
      </c>
      <c r="O1167">
        <v>0</v>
      </c>
      <c r="R1167">
        <v>0</v>
      </c>
      <c r="W1167" t="s">
        <v>567</v>
      </c>
      <c r="X1167" t="s">
        <v>567</v>
      </c>
      <c r="Y1167" t="s">
        <v>568</v>
      </c>
    </row>
    <row r="1168" spans="2:25" x14ac:dyDescent="0.3">
      <c r="B1168" s="118"/>
      <c r="D1168" t="s">
        <v>567</v>
      </c>
      <c r="H1168" t="s">
        <v>567</v>
      </c>
      <c r="J1168" t="s">
        <v>567</v>
      </c>
      <c r="K1168" t="s">
        <v>567</v>
      </c>
      <c r="L1168" t="s">
        <v>567</v>
      </c>
      <c r="N1168">
        <v>0</v>
      </c>
      <c r="O1168">
        <v>0</v>
      </c>
      <c r="R1168">
        <v>0</v>
      </c>
      <c r="W1168" t="s">
        <v>567</v>
      </c>
      <c r="X1168" t="s">
        <v>567</v>
      </c>
      <c r="Y1168" t="s">
        <v>568</v>
      </c>
    </row>
    <row r="1169" spans="2:25" x14ac:dyDescent="0.3">
      <c r="B1169" s="118"/>
      <c r="D1169" t="s">
        <v>567</v>
      </c>
      <c r="H1169" t="s">
        <v>567</v>
      </c>
      <c r="J1169" t="s">
        <v>567</v>
      </c>
      <c r="K1169" t="s">
        <v>567</v>
      </c>
      <c r="L1169" t="s">
        <v>567</v>
      </c>
      <c r="N1169">
        <v>0</v>
      </c>
      <c r="O1169">
        <v>0</v>
      </c>
      <c r="R1169">
        <v>0</v>
      </c>
      <c r="W1169" t="s">
        <v>567</v>
      </c>
      <c r="X1169" t="s">
        <v>567</v>
      </c>
      <c r="Y1169" t="s">
        <v>568</v>
      </c>
    </row>
    <row r="1170" spans="2:25" x14ac:dyDescent="0.3">
      <c r="B1170" s="118"/>
      <c r="D1170" t="s">
        <v>567</v>
      </c>
      <c r="H1170" t="s">
        <v>567</v>
      </c>
      <c r="J1170" t="s">
        <v>567</v>
      </c>
      <c r="K1170" t="s">
        <v>567</v>
      </c>
      <c r="L1170" t="s">
        <v>567</v>
      </c>
      <c r="N1170">
        <v>0</v>
      </c>
      <c r="O1170">
        <v>0</v>
      </c>
      <c r="R1170">
        <v>0</v>
      </c>
      <c r="W1170" t="s">
        <v>567</v>
      </c>
      <c r="X1170" t="s">
        <v>567</v>
      </c>
      <c r="Y1170" t="s">
        <v>568</v>
      </c>
    </row>
    <row r="1171" spans="2:25" x14ac:dyDescent="0.3">
      <c r="B1171" s="118"/>
      <c r="D1171" t="s">
        <v>567</v>
      </c>
      <c r="H1171" t="s">
        <v>567</v>
      </c>
      <c r="J1171" t="s">
        <v>567</v>
      </c>
      <c r="K1171" t="s">
        <v>567</v>
      </c>
      <c r="L1171" t="s">
        <v>567</v>
      </c>
      <c r="N1171">
        <v>0</v>
      </c>
      <c r="O1171">
        <v>0</v>
      </c>
      <c r="R1171">
        <v>0</v>
      </c>
      <c r="W1171" t="s">
        <v>567</v>
      </c>
      <c r="X1171" t="s">
        <v>567</v>
      </c>
      <c r="Y1171" t="s">
        <v>568</v>
      </c>
    </row>
    <row r="1172" spans="2:25" x14ac:dyDescent="0.3">
      <c r="B1172" s="118"/>
      <c r="D1172" t="s">
        <v>567</v>
      </c>
      <c r="H1172" t="s">
        <v>567</v>
      </c>
      <c r="J1172" t="s">
        <v>567</v>
      </c>
      <c r="K1172" t="s">
        <v>567</v>
      </c>
      <c r="L1172" t="s">
        <v>567</v>
      </c>
      <c r="N1172">
        <v>0</v>
      </c>
      <c r="O1172">
        <v>0</v>
      </c>
      <c r="R1172">
        <v>0</v>
      </c>
      <c r="W1172" t="s">
        <v>567</v>
      </c>
      <c r="X1172" t="s">
        <v>567</v>
      </c>
      <c r="Y1172" t="s">
        <v>568</v>
      </c>
    </row>
    <row r="1173" spans="2:25" x14ac:dyDescent="0.3">
      <c r="B1173" s="118"/>
      <c r="D1173" t="s">
        <v>567</v>
      </c>
      <c r="H1173" t="s">
        <v>567</v>
      </c>
      <c r="J1173" t="s">
        <v>567</v>
      </c>
      <c r="K1173" t="s">
        <v>567</v>
      </c>
      <c r="L1173" t="s">
        <v>567</v>
      </c>
      <c r="N1173">
        <v>0</v>
      </c>
      <c r="O1173">
        <v>0</v>
      </c>
      <c r="R1173">
        <v>0</v>
      </c>
      <c r="W1173" t="s">
        <v>567</v>
      </c>
      <c r="X1173" t="s">
        <v>567</v>
      </c>
      <c r="Y1173" t="s">
        <v>568</v>
      </c>
    </row>
    <row r="1174" spans="2:25" x14ac:dyDescent="0.3">
      <c r="B1174" s="118"/>
      <c r="D1174" t="s">
        <v>567</v>
      </c>
      <c r="H1174" t="s">
        <v>567</v>
      </c>
      <c r="J1174" t="s">
        <v>567</v>
      </c>
      <c r="K1174" t="s">
        <v>567</v>
      </c>
      <c r="L1174" t="s">
        <v>567</v>
      </c>
      <c r="N1174">
        <v>0</v>
      </c>
      <c r="O1174">
        <v>0</v>
      </c>
      <c r="R1174">
        <v>0</v>
      </c>
      <c r="W1174" t="s">
        <v>567</v>
      </c>
      <c r="X1174" t="s">
        <v>567</v>
      </c>
      <c r="Y1174" t="s">
        <v>568</v>
      </c>
    </row>
    <row r="1175" spans="2:25" x14ac:dyDescent="0.3">
      <c r="B1175" s="118"/>
      <c r="D1175" t="s">
        <v>567</v>
      </c>
      <c r="H1175" t="s">
        <v>567</v>
      </c>
      <c r="J1175" t="s">
        <v>567</v>
      </c>
      <c r="K1175" t="s">
        <v>567</v>
      </c>
      <c r="L1175" t="s">
        <v>567</v>
      </c>
      <c r="N1175">
        <v>0</v>
      </c>
      <c r="O1175">
        <v>0</v>
      </c>
      <c r="R1175">
        <v>0</v>
      </c>
      <c r="W1175" t="s">
        <v>567</v>
      </c>
      <c r="X1175" t="s">
        <v>567</v>
      </c>
      <c r="Y1175" t="s">
        <v>568</v>
      </c>
    </row>
    <row r="1176" spans="2:25" x14ac:dyDescent="0.3">
      <c r="B1176" s="118"/>
      <c r="D1176" t="s">
        <v>567</v>
      </c>
      <c r="H1176" t="s">
        <v>567</v>
      </c>
      <c r="J1176" t="s">
        <v>567</v>
      </c>
      <c r="K1176" t="s">
        <v>567</v>
      </c>
      <c r="L1176" t="s">
        <v>567</v>
      </c>
      <c r="N1176">
        <v>0</v>
      </c>
      <c r="O1176">
        <v>0</v>
      </c>
      <c r="R1176">
        <v>0</v>
      </c>
      <c r="W1176" t="s">
        <v>567</v>
      </c>
      <c r="X1176" t="s">
        <v>567</v>
      </c>
      <c r="Y1176" t="s">
        <v>568</v>
      </c>
    </row>
    <row r="1177" spans="2:25" x14ac:dyDescent="0.3">
      <c r="B1177" s="118"/>
      <c r="D1177" t="s">
        <v>567</v>
      </c>
      <c r="H1177" t="s">
        <v>567</v>
      </c>
      <c r="J1177" t="s">
        <v>567</v>
      </c>
      <c r="K1177" t="s">
        <v>567</v>
      </c>
      <c r="L1177" t="s">
        <v>567</v>
      </c>
      <c r="N1177">
        <v>0</v>
      </c>
      <c r="O1177">
        <v>0</v>
      </c>
      <c r="R1177">
        <v>0</v>
      </c>
      <c r="W1177" t="s">
        <v>567</v>
      </c>
      <c r="X1177" t="s">
        <v>567</v>
      </c>
      <c r="Y1177" t="s">
        <v>568</v>
      </c>
    </row>
    <row r="1178" spans="2:25" x14ac:dyDescent="0.3">
      <c r="B1178" s="118"/>
      <c r="D1178" t="s">
        <v>567</v>
      </c>
      <c r="H1178" t="s">
        <v>567</v>
      </c>
      <c r="J1178" t="s">
        <v>567</v>
      </c>
      <c r="K1178" t="s">
        <v>567</v>
      </c>
      <c r="L1178" t="s">
        <v>567</v>
      </c>
      <c r="N1178">
        <v>0</v>
      </c>
      <c r="O1178">
        <v>0</v>
      </c>
      <c r="R1178">
        <v>0</v>
      </c>
      <c r="W1178" t="s">
        <v>567</v>
      </c>
      <c r="X1178" t="s">
        <v>567</v>
      </c>
      <c r="Y1178" t="s">
        <v>568</v>
      </c>
    </row>
    <row r="1179" spans="2:25" x14ac:dyDescent="0.3">
      <c r="B1179" s="118"/>
      <c r="D1179" t="s">
        <v>567</v>
      </c>
      <c r="H1179" t="s">
        <v>567</v>
      </c>
      <c r="J1179" t="s">
        <v>567</v>
      </c>
      <c r="K1179" t="s">
        <v>567</v>
      </c>
      <c r="L1179" t="s">
        <v>567</v>
      </c>
      <c r="N1179">
        <v>0</v>
      </c>
      <c r="O1179">
        <v>0</v>
      </c>
      <c r="R1179">
        <v>0</v>
      </c>
      <c r="W1179" t="s">
        <v>567</v>
      </c>
      <c r="X1179" t="s">
        <v>567</v>
      </c>
      <c r="Y1179" t="s">
        <v>568</v>
      </c>
    </row>
    <row r="1180" spans="2:25" x14ac:dyDescent="0.3">
      <c r="B1180" s="118"/>
      <c r="D1180" t="s">
        <v>567</v>
      </c>
      <c r="H1180" t="s">
        <v>567</v>
      </c>
      <c r="J1180" t="s">
        <v>567</v>
      </c>
      <c r="K1180" t="s">
        <v>567</v>
      </c>
      <c r="L1180" t="s">
        <v>567</v>
      </c>
      <c r="N1180">
        <v>0</v>
      </c>
      <c r="O1180">
        <v>0</v>
      </c>
      <c r="R1180">
        <v>0</v>
      </c>
      <c r="W1180" t="s">
        <v>567</v>
      </c>
      <c r="X1180" t="s">
        <v>567</v>
      </c>
      <c r="Y1180" t="s">
        <v>568</v>
      </c>
    </row>
    <row r="1181" spans="2:25" x14ac:dyDescent="0.3">
      <c r="B1181" s="118"/>
      <c r="D1181" t="s">
        <v>567</v>
      </c>
      <c r="H1181" t="s">
        <v>567</v>
      </c>
      <c r="J1181" t="s">
        <v>567</v>
      </c>
      <c r="K1181" t="s">
        <v>567</v>
      </c>
      <c r="L1181" t="s">
        <v>567</v>
      </c>
      <c r="N1181">
        <v>0</v>
      </c>
      <c r="O1181">
        <v>0</v>
      </c>
      <c r="R1181">
        <v>0</v>
      </c>
      <c r="W1181" t="s">
        <v>567</v>
      </c>
      <c r="X1181" t="s">
        <v>567</v>
      </c>
      <c r="Y1181" t="s">
        <v>568</v>
      </c>
    </row>
    <row r="1182" spans="2:25" x14ac:dyDescent="0.3">
      <c r="B1182" s="118"/>
      <c r="D1182" t="s">
        <v>567</v>
      </c>
      <c r="H1182" t="s">
        <v>567</v>
      </c>
      <c r="J1182" t="s">
        <v>567</v>
      </c>
      <c r="K1182" t="s">
        <v>567</v>
      </c>
      <c r="L1182" t="s">
        <v>567</v>
      </c>
      <c r="N1182">
        <v>0</v>
      </c>
      <c r="O1182">
        <v>0</v>
      </c>
      <c r="R1182">
        <v>0</v>
      </c>
      <c r="W1182" t="s">
        <v>567</v>
      </c>
      <c r="X1182" t="s">
        <v>567</v>
      </c>
      <c r="Y1182" t="s">
        <v>568</v>
      </c>
    </row>
    <row r="1183" spans="2:25" x14ac:dyDescent="0.3">
      <c r="B1183" s="118"/>
      <c r="D1183" t="s">
        <v>567</v>
      </c>
      <c r="H1183" t="s">
        <v>567</v>
      </c>
      <c r="J1183" t="s">
        <v>567</v>
      </c>
      <c r="K1183" t="s">
        <v>567</v>
      </c>
      <c r="L1183" t="s">
        <v>567</v>
      </c>
      <c r="N1183">
        <v>0</v>
      </c>
      <c r="O1183">
        <v>0</v>
      </c>
      <c r="R1183">
        <v>0</v>
      </c>
      <c r="W1183" t="s">
        <v>567</v>
      </c>
      <c r="X1183" t="s">
        <v>567</v>
      </c>
      <c r="Y1183" t="s">
        <v>568</v>
      </c>
    </row>
    <row r="1184" spans="2:25" x14ac:dyDescent="0.3">
      <c r="B1184" s="118"/>
      <c r="D1184" t="s">
        <v>567</v>
      </c>
      <c r="H1184" t="s">
        <v>567</v>
      </c>
      <c r="J1184" t="s">
        <v>567</v>
      </c>
      <c r="K1184" t="s">
        <v>567</v>
      </c>
      <c r="L1184" t="s">
        <v>567</v>
      </c>
      <c r="N1184">
        <v>0</v>
      </c>
      <c r="O1184">
        <v>0</v>
      </c>
      <c r="R1184">
        <v>0</v>
      </c>
      <c r="W1184" t="s">
        <v>567</v>
      </c>
      <c r="X1184" t="s">
        <v>567</v>
      </c>
      <c r="Y1184" t="s">
        <v>568</v>
      </c>
    </row>
    <row r="1185" spans="2:25" x14ac:dyDescent="0.3">
      <c r="B1185" s="118"/>
      <c r="D1185" t="s">
        <v>567</v>
      </c>
      <c r="H1185" t="s">
        <v>567</v>
      </c>
      <c r="J1185" t="s">
        <v>567</v>
      </c>
      <c r="K1185" t="s">
        <v>567</v>
      </c>
      <c r="L1185" t="s">
        <v>567</v>
      </c>
      <c r="N1185">
        <v>0</v>
      </c>
      <c r="O1185">
        <v>0</v>
      </c>
      <c r="R1185">
        <v>0</v>
      </c>
      <c r="W1185" t="s">
        <v>567</v>
      </c>
      <c r="X1185" t="s">
        <v>567</v>
      </c>
      <c r="Y1185" t="s">
        <v>568</v>
      </c>
    </row>
    <row r="1186" spans="2:25" x14ac:dyDescent="0.3">
      <c r="B1186" s="118"/>
      <c r="D1186" t="s">
        <v>567</v>
      </c>
      <c r="H1186" t="s">
        <v>567</v>
      </c>
      <c r="J1186" t="s">
        <v>567</v>
      </c>
      <c r="K1186" t="s">
        <v>567</v>
      </c>
      <c r="L1186" t="s">
        <v>567</v>
      </c>
      <c r="N1186">
        <v>0</v>
      </c>
      <c r="O1186">
        <v>0</v>
      </c>
      <c r="R1186">
        <v>0</v>
      </c>
      <c r="W1186" t="s">
        <v>567</v>
      </c>
      <c r="X1186" t="s">
        <v>567</v>
      </c>
      <c r="Y1186" t="s">
        <v>568</v>
      </c>
    </row>
    <row r="1187" spans="2:25" x14ac:dyDescent="0.3">
      <c r="B1187" s="118"/>
      <c r="D1187" t="s">
        <v>567</v>
      </c>
      <c r="H1187" t="s">
        <v>567</v>
      </c>
      <c r="J1187" t="s">
        <v>567</v>
      </c>
      <c r="K1187" t="s">
        <v>567</v>
      </c>
      <c r="L1187" t="s">
        <v>567</v>
      </c>
      <c r="N1187">
        <v>0</v>
      </c>
      <c r="O1187">
        <v>0</v>
      </c>
      <c r="R1187">
        <v>0</v>
      </c>
      <c r="W1187" t="s">
        <v>567</v>
      </c>
      <c r="X1187" t="s">
        <v>567</v>
      </c>
      <c r="Y1187" t="s">
        <v>568</v>
      </c>
    </row>
    <row r="1188" spans="2:25" x14ac:dyDescent="0.3">
      <c r="B1188" s="118"/>
      <c r="D1188" t="s">
        <v>567</v>
      </c>
      <c r="H1188" t="s">
        <v>567</v>
      </c>
      <c r="J1188" t="s">
        <v>567</v>
      </c>
      <c r="K1188" t="s">
        <v>567</v>
      </c>
      <c r="L1188" t="s">
        <v>567</v>
      </c>
      <c r="N1188">
        <v>0</v>
      </c>
      <c r="O1188">
        <v>0</v>
      </c>
      <c r="R1188">
        <v>0</v>
      </c>
      <c r="W1188" t="s">
        <v>567</v>
      </c>
      <c r="X1188" t="s">
        <v>567</v>
      </c>
      <c r="Y1188" t="s">
        <v>568</v>
      </c>
    </row>
    <row r="1189" spans="2:25" x14ac:dyDescent="0.3">
      <c r="B1189" s="118"/>
      <c r="D1189" t="s">
        <v>567</v>
      </c>
      <c r="H1189" t="s">
        <v>567</v>
      </c>
      <c r="J1189" t="s">
        <v>567</v>
      </c>
      <c r="K1189" t="s">
        <v>567</v>
      </c>
      <c r="L1189" t="s">
        <v>567</v>
      </c>
      <c r="N1189">
        <v>0</v>
      </c>
      <c r="O1189">
        <v>0</v>
      </c>
      <c r="R1189">
        <v>0</v>
      </c>
      <c r="W1189" t="s">
        <v>567</v>
      </c>
      <c r="X1189" t="s">
        <v>567</v>
      </c>
      <c r="Y1189" t="s">
        <v>568</v>
      </c>
    </row>
    <row r="1190" spans="2:25" x14ac:dyDescent="0.3">
      <c r="B1190" s="118"/>
      <c r="D1190" t="s">
        <v>567</v>
      </c>
      <c r="H1190" t="s">
        <v>567</v>
      </c>
      <c r="J1190" t="s">
        <v>567</v>
      </c>
      <c r="K1190" t="s">
        <v>567</v>
      </c>
      <c r="L1190" t="s">
        <v>567</v>
      </c>
      <c r="N1190">
        <v>0</v>
      </c>
      <c r="O1190">
        <v>0</v>
      </c>
      <c r="R1190">
        <v>0</v>
      </c>
      <c r="W1190" t="s">
        <v>567</v>
      </c>
      <c r="X1190" t="s">
        <v>567</v>
      </c>
      <c r="Y1190" t="s">
        <v>568</v>
      </c>
    </row>
    <row r="1191" spans="2:25" x14ac:dyDescent="0.3">
      <c r="B1191" s="118"/>
      <c r="D1191" t="s">
        <v>567</v>
      </c>
      <c r="H1191" t="s">
        <v>567</v>
      </c>
      <c r="J1191" t="s">
        <v>567</v>
      </c>
      <c r="K1191" t="s">
        <v>567</v>
      </c>
      <c r="L1191" t="s">
        <v>567</v>
      </c>
      <c r="N1191">
        <v>0</v>
      </c>
      <c r="O1191">
        <v>0</v>
      </c>
      <c r="R1191">
        <v>0</v>
      </c>
      <c r="W1191" t="s">
        <v>567</v>
      </c>
      <c r="X1191" t="s">
        <v>567</v>
      </c>
      <c r="Y1191" t="s">
        <v>568</v>
      </c>
    </row>
    <row r="1192" spans="2:25" x14ac:dyDescent="0.3">
      <c r="B1192" s="118"/>
      <c r="D1192" t="s">
        <v>567</v>
      </c>
      <c r="H1192" t="s">
        <v>567</v>
      </c>
      <c r="J1192" t="s">
        <v>567</v>
      </c>
      <c r="K1192" t="s">
        <v>567</v>
      </c>
      <c r="L1192" t="s">
        <v>567</v>
      </c>
      <c r="N1192">
        <v>0</v>
      </c>
      <c r="O1192">
        <v>0</v>
      </c>
      <c r="R1192">
        <v>0</v>
      </c>
      <c r="W1192" t="s">
        <v>567</v>
      </c>
      <c r="X1192" t="s">
        <v>567</v>
      </c>
      <c r="Y1192" t="s">
        <v>568</v>
      </c>
    </row>
    <row r="1193" spans="2:25" x14ac:dyDescent="0.3">
      <c r="B1193" s="118"/>
      <c r="D1193" t="s">
        <v>567</v>
      </c>
      <c r="H1193" t="s">
        <v>567</v>
      </c>
      <c r="J1193" t="s">
        <v>567</v>
      </c>
      <c r="K1193" t="s">
        <v>567</v>
      </c>
      <c r="L1193" t="s">
        <v>567</v>
      </c>
      <c r="N1193">
        <v>0</v>
      </c>
      <c r="O1193">
        <v>0</v>
      </c>
      <c r="R1193">
        <v>0</v>
      </c>
      <c r="W1193" t="s">
        <v>567</v>
      </c>
      <c r="X1193" t="s">
        <v>567</v>
      </c>
      <c r="Y1193" t="s">
        <v>568</v>
      </c>
    </row>
    <row r="1194" spans="2:25" x14ac:dyDescent="0.3">
      <c r="B1194" s="118"/>
      <c r="D1194" t="s">
        <v>567</v>
      </c>
      <c r="H1194" t="s">
        <v>567</v>
      </c>
      <c r="J1194" t="s">
        <v>567</v>
      </c>
      <c r="K1194" t="s">
        <v>567</v>
      </c>
      <c r="L1194" t="s">
        <v>567</v>
      </c>
      <c r="N1194">
        <v>0</v>
      </c>
      <c r="O1194">
        <v>0</v>
      </c>
      <c r="R1194">
        <v>0</v>
      </c>
      <c r="W1194" t="s">
        <v>567</v>
      </c>
      <c r="X1194" t="s">
        <v>567</v>
      </c>
      <c r="Y1194" t="s">
        <v>568</v>
      </c>
    </row>
    <row r="1195" spans="2:25" x14ac:dyDescent="0.3">
      <c r="B1195" s="118"/>
      <c r="D1195" t="s">
        <v>567</v>
      </c>
      <c r="H1195" t="s">
        <v>567</v>
      </c>
      <c r="J1195" t="s">
        <v>567</v>
      </c>
      <c r="K1195" t="s">
        <v>567</v>
      </c>
      <c r="L1195" t="s">
        <v>567</v>
      </c>
      <c r="N1195">
        <v>0</v>
      </c>
      <c r="O1195">
        <v>0</v>
      </c>
      <c r="R1195">
        <v>0</v>
      </c>
      <c r="W1195" t="s">
        <v>567</v>
      </c>
      <c r="X1195" t="s">
        <v>567</v>
      </c>
      <c r="Y1195" t="s">
        <v>568</v>
      </c>
    </row>
    <row r="1196" spans="2:25" x14ac:dyDescent="0.3">
      <c r="B1196" s="118"/>
      <c r="D1196" t="s">
        <v>567</v>
      </c>
      <c r="H1196" t="s">
        <v>567</v>
      </c>
      <c r="J1196" t="s">
        <v>567</v>
      </c>
      <c r="K1196" t="s">
        <v>567</v>
      </c>
      <c r="L1196" t="s">
        <v>567</v>
      </c>
      <c r="N1196">
        <v>0</v>
      </c>
      <c r="O1196">
        <v>0</v>
      </c>
      <c r="R1196">
        <v>0</v>
      </c>
      <c r="W1196" t="s">
        <v>567</v>
      </c>
      <c r="X1196" t="s">
        <v>567</v>
      </c>
      <c r="Y1196" t="s">
        <v>568</v>
      </c>
    </row>
    <row r="1197" spans="2:25" x14ac:dyDescent="0.3">
      <c r="B1197" s="118"/>
      <c r="D1197" t="s">
        <v>567</v>
      </c>
      <c r="H1197" t="s">
        <v>567</v>
      </c>
      <c r="J1197" t="s">
        <v>567</v>
      </c>
      <c r="K1197" t="s">
        <v>567</v>
      </c>
      <c r="L1197" t="s">
        <v>567</v>
      </c>
      <c r="N1197">
        <v>0</v>
      </c>
      <c r="O1197">
        <v>0</v>
      </c>
      <c r="R1197">
        <v>0</v>
      </c>
      <c r="W1197" t="s">
        <v>567</v>
      </c>
      <c r="X1197" t="s">
        <v>567</v>
      </c>
      <c r="Y1197" t="s">
        <v>568</v>
      </c>
    </row>
    <row r="1198" spans="2:25" x14ac:dyDescent="0.3">
      <c r="B1198" s="118"/>
      <c r="D1198" t="s">
        <v>567</v>
      </c>
      <c r="H1198" t="s">
        <v>567</v>
      </c>
      <c r="J1198" t="s">
        <v>567</v>
      </c>
      <c r="K1198" t="s">
        <v>567</v>
      </c>
      <c r="L1198" t="s">
        <v>567</v>
      </c>
      <c r="N1198">
        <v>0</v>
      </c>
      <c r="O1198">
        <v>0</v>
      </c>
      <c r="R1198">
        <v>0</v>
      </c>
      <c r="W1198" t="s">
        <v>567</v>
      </c>
      <c r="X1198" t="s">
        <v>567</v>
      </c>
      <c r="Y1198" t="s">
        <v>568</v>
      </c>
    </row>
    <row r="1199" spans="2:25" x14ac:dyDescent="0.3">
      <c r="B1199" s="118"/>
      <c r="D1199" t="s">
        <v>567</v>
      </c>
      <c r="H1199" t="s">
        <v>567</v>
      </c>
      <c r="J1199" t="s">
        <v>567</v>
      </c>
      <c r="K1199" t="s">
        <v>567</v>
      </c>
      <c r="L1199" t="s">
        <v>567</v>
      </c>
      <c r="N1199">
        <v>0</v>
      </c>
      <c r="O1199">
        <v>0</v>
      </c>
      <c r="R1199">
        <v>0</v>
      </c>
      <c r="W1199" t="s">
        <v>567</v>
      </c>
      <c r="X1199" t="s">
        <v>567</v>
      </c>
      <c r="Y1199" t="s">
        <v>568</v>
      </c>
    </row>
    <row r="1200" spans="2:25" x14ac:dyDescent="0.3">
      <c r="B1200" s="118"/>
      <c r="D1200" t="s">
        <v>567</v>
      </c>
      <c r="H1200" t="s">
        <v>567</v>
      </c>
      <c r="J1200" t="s">
        <v>567</v>
      </c>
      <c r="K1200" t="s">
        <v>567</v>
      </c>
      <c r="L1200" t="s">
        <v>567</v>
      </c>
      <c r="N1200">
        <v>0</v>
      </c>
      <c r="O1200">
        <v>0</v>
      </c>
      <c r="R1200">
        <v>0</v>
      </c>
      <c r="W1200" t="s">
        <v>567</v>
      </c>
      <c r="X1200" t="s">
        <v>567</v>
      </c>
      <c r="Y1200" t="s">
        <v>568</v>
      </c>
    </row>
    <row r="1201" spans="2:25" x14ac:dyDescent="0.3">
      <c r="B1201" s="118"/>
      <c r="D1201" t="s">
        <v>567</v>
      </c>
      <c r="H1201" t="s">
        <v>567</v>
      </c>
      <c r="J1201" t="s">
        <v>567</v>
      </c>
      <c r="K1201" t="s">
        <v>567</v>
      </c>
      <c r="L1201" t="s">
        <v>567</v>
      </c>
      <c r="N1201">
        <v>0</v>
      </c>
      <c r="O1201">
        <v>0</v>
      </c>
      <c r="R1201">
        <v>0</v>
      </c>
      <c r="W1201" t="s">
        <v>567</v>
      </c>
      <c r="X1201" t="s">
        <v>567</v>
      </c>
      <c r="Y1201" t="s">
        <v>568</v>
      </c>
    </row>
    <row r="1202" spans="2:25" x14ac:dyDescent="0.3">
      <c r="B1202" s="118"/>
      <c r="D1202" t="s">
        <v>567</v>
      </c>
      <c r="H1202" t="s">
        <v>567</v>
      </c>
      <c r="J1202" t="s">
        <v>567</v>
      </c>
      <c r="K1202" t="s">
        <v>567</v>
      </c>
      <c r="L1202" t="s">
        <v>567</v>
      </c>
      <c r="N1202">
        <v>0</v>
      </c>
      <c r="O1202">
        <v>0</v>
      </c>
      <c r="R1202">
        <v>0</v>
      </c>
      <c r="W1202" t="s">
        <v>567</v>
      </c>
      <c r="X1202" t="s">
        <v>567</v>
      </c>
      <c r="Y1202" t="s">
        <v>568</v>
      </c>
    </row>
    <row r="1203" spans="2:25" x14ac:dyDescent="0.3">
      <c r="B1203" s="118"/>
      <c r="D1203" t="s">
        <v>567</v>
      </c>
      <c r="H1203" t="s">
        <v>567</v>
      </c>
      <c r="J1203" t="s">
        <v>567</v>
      </c>
      <c r="K1203" t="s">
        <v>567</v>
      </c>
      <c r="L1203" t="s">
        <v>567</v>
      </c>
      <c r="N1203">
        <v>0</v>
      </c>
      <c r="O1203">
        <v>0</v>
      </c>
      <c r="R1203">
        <v>0</v>
      </c>
      <c r="W1203" t="s">
        <v>567</v>
      </c>
      <c r="X1203" t="s">
        <v>567</v>
      </c>
      <c r="Y1203" t="s">
        <v>568</v>
      </c>
    </row>
    <row r="1204" spans="2:25" x14ac:dyDescent="0.3">
      <c r="B1204" s="118"/>
      <c r="D1204" t="s">
        <v>567</v>
      </c>
      <c r="H1204" t="s">
        <v>567</v>
      </c>
      <c r="J1204" t="s">
        <v>567</v>
      </c>
      <c r="K1204" t="s">
        <v>567</v>
      </c>
      <c r="L1204" t="s">
        <v>567</v>
      </c>
      <c r="N1204">
        <v>0</v>
      </c>
      <c r="O1204">
        <v>0</v>
      </c>
      <c r="R1204">
        <v>0</v>
      </c>
      <c r="W1204" t="s">
        <v>567</v>
      </c>
      <c r="X1204" t="s">
        <v>567</v>
      </c>
      <c r="Y1204" t="s">
        <v>568</v>
      </c>
    </row>
    <row r="1205" spans="2:25" x14ac:dyDescent="0.3">
      <c r="B1205" s="118"/>
      <c r="D1205" t="s">
        <v>567</v>
      </c>
      <c r="H1205" t="s">
        <v>567</v>
      </c>
      <c r="J1205" t="s">
        <v>567</v>
      </c>
      <c r="K1205" t="s">
        <v>567</v>
      </c>
      <c r="L1205" t="s">
        <v>567</v>
      </c>
      <c r="N1205">
        <v>0</v>
      </c>
      <c r="O1205">
        <v>0</v>
      </c>
      <c r="R1205">
        <v>0</v>
      </c>
      <c r="W1205" t="s">
        <v>567</v>
      </c>
      <c r="X1205" t="s">
        <v>567</v>
      </c>
      <c r="Y1205" t="s">
        <v>568</v>
      </c>
    </row>
    <row r="1206" spans="2:25" x14ac:dyDescent="0.3">
      <c r="B1206" s="118"/>
      <c r="D1206" t="s">
        <v>567</v>
      </c>
      <c r="H1206" t="s">
        <v>567</v>
      </c>
      <c r="J1206" t="s">
        <v>567</v>
      </c>
      <c r="K1206" t="s">
        <v>567</v>
      </c>
      <c r="L1206" t="s">
        <v>567</v>
      </c>
      <c r="N1206">
        <v>0</v>
      </c>
      <c r="O1206">
        <v>0</v>
      </c>
      <c r="R1206">
        <v>0</v>
      </c>
      <c r="W1206" t="s">
        <v>567</v>
      </c>
      <c r="X1206" t="s">
        <v>567</v>
      </c>
      <c r="Y1206" t="s">
        <v>568</v>
      </c>
    </row>
    <row r="1207" spans="2:25" x14ac:dyDescent="0.3">
      <c r="B1207" s="118"/>
      <c r="D1207" t="s">
        <v>567</v>
      </c>
      <c r="H1207" t="s">
        <v>567</v>
      </c>
      <c r="J1207" t="s">
        <v>567</v>
      </c>
      <c r="K1207" t="s">
        <v>567</v>
      </c>
      <c r="L1207" t="s">
        <v>567</v>
      </c>
      <c r="N1207">
        <v>0</v>
      </c>
      <c r="O1207">
        <v>0</v>
      </c>
      <c r="R1207">
        <v>0</v>
      </c>
      <c r="W1207" t="s">
        <v>567</v>
      </c>
      <c r="X1207" t="s">
        <v>567</v>
      </c>
      <c r="Y1207" t="s">
        <v>568</v>
      </c>
    </row>
    <row r="1208" spans="2:25" x14ac:dyDescent="0.3">
      <c r="B1208" s="118"/>
      <c r="D1208" t="s">
        <v>567</v>
      </c>
      <c r="H1208" t="s">
        <v>567</v>
      </c>
      <c r="J1208" t="s">
        <v>567</v>
      </c>
      <c r="K1208" t="s">
        <v>567</v>
      </c>
      <c r="L1208" t="s">
        <v>567</v>
      </c>
      <c r="N1208">
        <v>0</v>
      </c>
      <c r="O1208">
        <v>0</v>
      </c>
      <c r="R1208">
        <v>0</v>
      </c>
      <c r="W1208" t="s">
        <v>567</v>
      </c>
      <c r="X1208" t="s">
        <v>567</v>
      </c>
      <c r="Y1208" t="s">
        <v>568</v>
      </c>
    </row>
    <row r="1209" spans="2:25" x14ac:dyDescent="0.3">
      <c r="B1209" s="118"/>
      <c r="D1209" t="s">
        <v>567</v>
      </c>
      <c r="H1209" t="s">
        <v>567</v>
      </c>
      <c r="J1209" t="s">
        <v>567</v>
      </c>
      <c r="K1209" t="s">
        <v>567</v>
      </c>
      <c r="L1209" t="s">
        <v>567</v>
      </c>
      <c r="N1209">
        <v>0</v>
      </c>
      <c r="O1209">
        <v>0</v>
      </c>
      <c r="R1209">
        <v>0</v>
      </c>
      <c r="W1209" t="s">
        <v>567</v>
      </c>
      <c r="X1209" t="s">
        <v>567</v>
      </c>
      <c r="Y1209" t="s">
        <v>568</v>
      </c>
    </row>
    <row r="1210" spans="2:25" x14ac:dyDescent="0.3">
      <c r="B1210" s="118"/>
      <c r="D1210" t="s">
        <v>567</v>
      </c>
      <c r="H1210" t="s">
        <v>567</v>
      </c>
      <c r="J1210" t="s">
        <v>567</v>
      </c>
      <c r="K1210" t="s">
        <v>567</v>
      </c>
      <c r="L1210" t="s">
        <v>567</v>
      </c>
      <c r="N1210">
        <v>0</v>
      </c>
      <c r="O1210">
        <v>0</v>
      </c>
      <c r="R1210">
        <v>0</v>
      </c>
      <c r="W1210" t="s">
        <v>567</v>
      </c>
      <c r="X1210" t="s">
        <v>567</v>
      </c>
      <c r="Y1210" t="s">
        <v>568</v>
      </c>
    </row>
    <row r="1211" spans="2:25" x14ac:dyDescent="0.3">
      <c r="B1211" s="118"/>
      <c r="D1211" t="s">
        <v>567</v>
      </c>
      <c r="H1211" t="s">
        <v>567</v>
      </c>
      <c r="J1211" t="s">
        <v>567</v>
      </c>
      <c r="K1211" t="s">
        <v>567</v>
      </c>
      <c r="L1211" t="s">
        <v>567</v>
      </c>
      <c r="N1211">
        <v>0</v>
      </c>
      <c r="O1211">
        <v>0</v>
      </c>
      <c r="R1211">
        <v>0</v>
      </c>
      <c r="W1211" t="s">
        <v>567</v>
      </c>
      <c r="X1211" t="s">
        <v>567</v>
      </c>
      <c r="Y1211" t="s">
        <v>568</v>
      </c>
    </row>
    <row r="1212" spans="2:25" x14ac:dyDescent="0.3">
      <c r="B1212" s="118"/>
      <c r="D1212" t="s">
        <v>567</v>
      </c>
      <c r="H1212" t="s">
        <v>567</v>
      </c>
      <c r="J1212" t="s">
        <v>567</v>
      </c>
      <c r="K1212" t="s">
        <v>567</v>
      </c>
      <c r="L1212" t="s">
        <v>567</v>
      </c>
      <c r="N1212">
        <v>0</v>
      </c>
      <c r="O1212">
        <v>0</v>
      </c>
      <c r="R1212">
        <v>0</v>
      </c>
      <c r="W1212" t="s">
        <v>567</v>
      </c>
      <c r="X1212" t="s">
        <v>567</v>
      </c>
      <c r="Y1212" t="s">
        <v>568</v>
      </c>
    </row>
    <row r="1213" spans="2:25" x14ac:dyDescent="0.3">
      <c r="B1213" s="118"/>
      <c r="D1213" t="s">
        <v>567</v>
      </c>
      <c r="H1213" t="s">
        <v>567</v>
      </c>
      <c r="J1213" t="s">
        <v>567</v>
      </c>
      <c r="K1213" t="s">
        <v>567</v>
      </c>
      <c r="L1213" t="s">
        <v>567</v>
      </c>
      <c r="N1213">
        <v>0</v>
      </c>
      <c r="O1213">
        <v>0</v>
      </c>
      <c r="R1213">
        <v>0</v>
      </c>
      <c r="W1213" t="s">
        <v>567</v>
      </c>
      <c r="X1213" t="s">
        <v>567</v>
      </c>
      <c r="Y1213" t="s">
        <v>568</v>
      </c>
    </row>
    <row r="1214" spans="2:25" x14ac:dyDescent="0.3">
      <c r="B1214" s="118"/>
      <c r="D1214" t="s">
        <v>567</v>
      </c>
      <c r="H1214" t="s">
        <v>567</v>
      </c>
      <c r="J1214" t="s">
        <v>567</v>
      </c>
      <c r="K1214" t="s">
        <v>567</v>
      </c>
      <c r="L1214" t="s">
        <v>567</v>
      </c>
      <c r="N1214">
        <v>0</v>
      </c>
      <c r="O1214">
        <v>0</v>
      </c>
      <c r="R1214">
        <v>0</v>
      </c>
      <c r="W1214" t="s">
        <v>567</v>
      </c>
      <c r="X1214" t="s">
        <v>567</v>
      </c>
      <c r="Y1214" t="s">
        <v>568</v>
      </c>
    </row>
    <row r="1215" spans="2:25" x14ac:dyDescent="0.3">
      <c r="B1215" s="118"/>
      <c r="D1215" t="s">
        <v>567</v>
      </c>
      <c r="H1215" t="s">
        <v>567</v>
      </c>
      <c r="J1215" t="s">
        <v>567</v>
      </c>
      <c r="K1215" t="s">
        <v>567</v>
      </c>
      <c r="L1215" t="s">
        <v>567</v>
      </c>
      <c r="N1215">
        <v>0</v>
      </c>
      <c r="O1215">
        <v>0</v>
      </c>
      <c r="R1215">
        <v>0</v>
      </c>
      <c r="W1215" t="s">
        <v>567</v>
      </c>
      <c r="X1215" t="s">
        <v>567</v>
      </c>
      <c r="Y1215" t="s">
        <v>568</v>
      </c>
    </row>
    <row r="1216" spans="2:25" x14ac:dyDescent="0.3">
      <c r="B1216" s="118"/>
      <c r="D1216" t="s">
        <v>567</v>
      </c>
      <c r="H1216" t="s">
        <v>567</v>
      </c>
      <c r="J1216" t="s">
        <v>567</v>
      </c>
      <c r="K1216" t="s">
        <v>567</v>
      </c>
      <c r="L1216" t="s">
        <v>567</v>
      </c>
      <c r="N1216">
        <v>0</v>
      </c>
      <c r="O1216">
        <v>0</v>
      </c>
      <c r="R1216">
        <v>0</v>
      </c>
      <c r="W1216" t="s">
        <v>567</v>
      </c>
      <c r="X1216" t="s">
        <v>567</v>
      </c>
      <c r="Y1216" t="s">
        <v>568</v>
      </c>
    </row>
    <row r="1217" spans="2:25" x14ac:dyDescent="0.3">
      <c r="B1217" s="118"/>
      <c r="D1217" t="s">
        <v>567</v>
      </c>
      <c r="H1217" t="s">
        <v>567</v>
      </c>
      <c r="J1217" t="s">
        <v>567</v>
      </c>
      <c r="K1217" t="s">
        <v>567</v>
      </c>
      <c r="L1217" t="s">
        <v>567</v>
      </c>
      <c r="N1217">
        <v>0</v>
      </c>
      <c r="O1217">
        <v>0</v>
      </c>
      <c r="R1217">
        <v>0</v>
      </c>
      <c r="W1217" t="s">
        <v>567</v>
      </c>
      <c r="X1217" t="s">
        <v>567</v>
      </c>
      <c r="Y1217" t="s">
        <v>568</v>
      </c>
    </row>
    <row r="1218" spans="2:25" x14ac:dyDescent="0.3">
      <c r="B1218" s="118"/>
      <c r="D1218" t="s">
        <v>567</v>
      </c>
      <c r="H1218" t="s">
        <v>567</v>
      </c>
      <c r="J1218" t="s">
        <v>567</v>
      </c>
      <c r="K1218" t="s">
        <v>567</v>
      </c>
      <c r="L1218" t="s">
        <v>567</v>
      </c>
      <c r="N1218">
        <v>0</v>
      </c>
      <c r="O1218">
        <v>0</v>
      </c>
      <c r="R1218">
        <v>0</v>
      </c>
      <c r="W1218" t="s">
        <v>567</v>
      </c>
      <c r="X1218" t="s">
        <v>567</v>
      </c>
      <c r="Y1218" t="s">
        <v>568</v>
      </c>
    </row>
    <row r="1219" spans="2:25" x14ac:dyDescent="0.3">
      <c r="B1219" s="118"/>
      <c r="D1219" t="s">
        <v>567</v>
      </c>
      <c r="H1219" t="s">
        <v>567</v>
      </c>
      <c r="J1219" t="s">
        <v>567</v>
      </c>
      <c r="K1219" t="s">
        <v>567</v>
      </c>
      <c r="L1219" t="s">
        <v>567</v>
      </c>
      <c r="N1219">
        <v>0</v>
      </c>
      <c r="O1219">
        <v>0</v>
      </c>
      <c r="R1219">
        <v>0</v>
      </c>
      <c r="W1219" t="s">
        <v>567</v>
      </c>
      <c r="X1219" t="s">
        <v>567</v>
      </c>
      <c r="Y1219" t="s">
        <v>568</v>
      </c>
    </row>
    <row r="1220" spans="2:25" x14ac:dyDescent="0.3">
      <c r="B1220" s="118"/>
      <c r="D1220" t="s">
        <v>567</v>
      </c>
      <c r="H1220" t="s">
        <v>567</v>
      </c>
      <c r="J1220" t="s">
        <v>567</v>
      </c>
      <c r="K1220" t="s">
        <v>567</v>
      </c>
      <c r="L1220" t="s">
        <v>567</v>
      </c>
      <c r="N1220">
        <v>0</v>
      </c>
      <c r="O1220">
        <v>0</v>
      </c>
      <c r="R1220">
        <v>0</v>
      </c>
      <c r="W1220" t="s">
        <v>567</v>
      </c>
      <c r="X1220" t="s">
        <v>567</v>
      </c>
      <c r="Y1220" t="s">
        <v>568</v>
      </c>
    </row>
    <row r="1221" spans="2:25" x14ac:dyDescent="0.3">
      <c r="B1221" s="118"/>
      <c r="D1221" t="s">
        <v>567</v>
      </c>
      <c r="H1221" t="s">
        <v>567</v>
      </c>
      <c r="J1221" t="s">
        <v>567</v>
      </c>
      <c r="K1221" t="s">
        <v>567</v>
      </c>
      <c r="L1221" t="s">
        <v>567</v>
      </c>
      <c r="N1221">
        <v>0</v>
      </c>
      <c r="O1221">
        <v>0</v>
      </c>
      <c r="R1221">
        <v>0</v>
      </c>
      <c r="W1221" t="s">
        <v>567</v>
      </c>
      <c r="X1221" t="s">
        <v>567</v>
      </c>
      <c r="Y1221" t="s">
        <v>568</v>
      </c>
    </row>
    <row r="1222" spans="2:25" x14ac:dyDescent="0.3">
      <c r="B1222" s="118"/>
      <c r="D1222" t="s">
        <v>567</v>
      </c>
      <c r="H1222" t="s">
        <v>567</v>
      </c>
      <c r="J1222" t="s">
        <v>567</v>
      </c>
      <c r="K1222" t="s">
        <v>567</v>
      </c>
      <c r="L1222" t="s">
        <v>567</v>
      </c>
      <c r="N1222">
        <v>0</v>
      </c>
      <c r="O1222">
        <v>0</v>
      </c>
      <c r="R1222">
        <v>0</v>
      </c>
      <c r="W1222" t="s">
        <v>567</v>
      </c>
      <c r="X1222" t="s">
        <v>567</v>
      </c>
      <c r="Y1222" t="s">
        <v>568</v>
      </c>
    </row>
    <row r="1223" spans="2:25" x14ac:dyDescent="0.3">
      <c r="B1223" s="118"/>
      <c r="D1223" t="s">
        <v>567</v>
      </c>
      <c r="H1223" t="s">
        <v>567</v>
      </c>
      <c r="J1223" t="s">
        <v>567</v>
      </c>
      <c r="K1223" t="s">
        <v>567</v>
      </c>
      <c r="L1223" t="s">
        <v>567</v>
      </c>
      <c r="N1223">
        <v>0</v>
      </c>
      <c r="O1223">
        <v>0</v>
      </c>
      <c r="R1223">
        <v>0</v>
      </c>
      <c r="W1223" t="s">
        <v>567</v>
      </c>
      <c r="X1223" t="s">
        <v>567</v>
      </c>
      <c r="Y1223" t="s">
        <v>568</v>
      </c>
    </row>
    <row r="1224" spans="2:25" x14ac:dyDescent="0.3">
      <c r="B1224" s="118"/>
      <c r="D1224" t="s">
        <v>567</v>
      </c>
      <c r="H1224" t="s">
        <v>567</v>
      </c>
      <c r="J1224" t="s">
        <v>567</v>
      </c>
      <c r="K1224" t="s">
        <v>567</v>
      </c>
      <c r="L1224" t="s">
        <v>567</v>
      </c>
      <c r="N1224">
        <v>0</v>
      </c>
      <c r="O1224">
        <v>0</v>
      </c>
      <c r="R1224">
        <v>0</v>
      </c>
      <c r="W1224" t="s">
        <v>567</v>
      </c>
      <c r="X1224" t="s">
        <v>567</v>
      </c>
      <c r="Y1224" t="s">
        <v>568</v>
      </c>
    </row>
    <row r="1225" spans="2:25" x14ac:dyDescent="0.3">
      <c r="B1225" s="118"/>
      <c r="D1225" t="s">
        <v>567</v>
      </c>
      <c r="H1225" t="s">
        <v>567</v>
      </c>
      <c r="J1225" t="s">
        <v>567</v>
      </c>
      <c r="K1225" t="s">
        <v>567</v>
      </c>
      <c r="L1225" t="s">
        <v>567</v>
      </c>
      <c r="N1225">
        <v>0</v>
      </c>
      <c r="O1225">
        <v>0</v>
      </c>
      <c r="R1225">
        <v>0</v>
      </c>
      <c r="W1225" t="s">
        <v>567</v>
      </c>
      <c r="X1225" t="s">
        <v>567</v>
      </c>
      <c r="Y1225" t="s">
        <v>568</v>
      </c>
    </row>
    <row r="1226" spans="2:25" x14ac:dyDescent="0.3">
      <c r="B1226" s="118"/>
      <c r="D1226" t="s">
        <v>567</v>
      </c>
      <c r="H1226" t="s">
        <v>567</v>
      </c>
      <c r="J1226" t="s">
        <v>567</v>
      </c>
      <c r="K1226" t="s">
        <v>567</v>
      </c>
      <c r="L1226" t="s">
        <v>567</v>
      </c>
      <c r="N1226">
        <v>0</v>
      </c>
      <c r="O1226">
        <v>0</v>
      </c>
      <c r="R1226">
        <v>0</v>
      </c>
      <c r="W1226" t="s">
        <v>567</v>
      </c>
      <c r="X1226" t="s">
        <v>567</v>
      </c>
      <c r="Y1226" t="s">
        <v>568</v>
      </c>
    </row>
    <row r="1227" spans="2:25" x14ac:dyDescent="0.3">
      <c r="B1227" s="118"/>
      <c r="D1227" t="s">
        <v>567</v>
      </c>
      <c r="H1227" t="s">
        <v>567</v>
      </c>
      <c r="J1227" t="s">
        <v>567</v>
      </c>
      <c r="K1227" t="s">
        <v>567</v>
      </c>
      <c r="L1227" t="s">
        <v>567</v>
      </c>
      <c r="N1227">
        <v>0</v>
      </c>
      <c r="O1227">
        <v>0</v>
      </c>
      <c r="R1227">
        <v>0</v>
      </c>
      <c r="W1227" t="s">
        <v>567</v>
      </c>
      <c r="X1227" t="s">
        <v>567</v>
      </c>
      <c r="Y1227" t="s">
        <v>568</v>
      </c>
    </row>
    <row r="1228" spans="2:25" x14ac:dyDescent="0.3">
      <c r="B1228" s="118"/>
      <c r="D1228" t="s">
        <v>567</v>
      </c>
      <c r="H1228" t="s">
        <v>567</v>
      </c>
      <c r="J1228" t="s">
        <v>567</v>
      </c>
      <c r="K1228" t="s">
        <v>567</v>
      </c>
      <c r="L1228" t="s">
        <v>567</v>
      </c>
      <c r="N1228">
        <v>0</v>
      </c>
      <c r="O1228">
        <v>0</v>
      </c>
      <c r="R1228">
        <v>0</v>
      </c>
      <c r="W1228" t="s">
        <v>567</v>
      </c>
      <c r="X1228" t="s">
        <v>567</v>
      </c>
      <c r="Y1228" t="s">
        <v>568</v>
      </c>
    </row>
    <row r="1229" spans="2:25" x14ac:dyDescent="0.3">
      <c r="B1229" s="118"/>
      <c r="D1229" t="s">
        <v>567</v>
      </c>
      <c r="H1229" t="s">
        <v>567</v>
      </c>
      <c r="J1229" t="s">
        <v>567</v>
      </c>
      <c r="K1229" t="s">
        <v>567</v>
      </c>
      <c r="L1229" t="s">
        <v>567</v>
      </c>
      <c r="N1229">
        <v>0</v>
      </c>
      <c r="O1229">
        <v>0</v>
      </c>
      <c r="R1229">
        <v>0</v>
      </c>
      <c r="W1229" t="s">
        <v>567</v>
      </c>
      <c r="X1229" t="s">
        <v>567</v>
      </c>
      <c r="Y1229" t="s">
        <v>568</v>
      </c>
    </row>
    <row r="1230" spans="2:25" x14ac:dyDescent="0.3">
      <c r="B1230" s="118"/>
      <c r="D1230" t="s">
        <v>567</v>
      </c>
      <c r="H1230" t="s">
        <v>567</v>
      </c>
      <c r="J1230" t="s">
        <v>567</v>
      </c>
      <c r="K1230" t="s">
        <v>567</v>
      </c>
      <c r="L1230" t="s">
        <v>567</v>
      </c>
      <c r="N1230">
        <v>0</v>
      </c>
      <c r="O1230">
        <v>0</v>
      </c>
      <c r="R1230">
        <v>0</v>
      </c>
      <c r="W1230" t="s">
        <v>567</v>
      </c>
      <c r="X1230" t="s">
        <v>567</v>
      </c>
      <c r="Y1230" t="s">
        <v>568</v>
      </c>
    </row>
    <row r="1231" spans="2:25" x14ac:dyDescent="0.3">
      <c r="B1231" s="118"/>
      <c r="D1231" t="s">
        <v>567</v>
      </c>
      <c r="H1231" t="s">
        <v>567</v>
      </c>
      <c r="J1231" t="s">
        <v>567</v>
      </c>
      <c r="K1231" t="s">
        <v>567</v>
      </c>
      <c r="L1231" t="s">
        <v>567</v>
      </c>
      <c r="N1231">
        <v>0</v>
      </c>
      <c r="O1231">
        <v>0</v>
      </c>
      <c r="R1231">
        <v>0</v>
      </c>
      <c r="W1231" t="s">
        <v>567</v>
      </c>
      <c r="X1231" t="s">
        <v>567</v>
      </c>
      <c r="Y1231" t="s">
        <v>568</v>
      </c>
    </row>
    <row r="1232" spans="2:25" x14ac:dyDescent="0.3">
      <c r="B1232" s="118"/>
      <c r="D1232" t="s">
        <v>567</v>
      </c>
      <c r="H1232" t="s">
        <v>567</v>
      </c>
      <c r="J1232" t="s">
        <v>567</v>
      </c>
      <c r="K1232" t="s">
        <v>567</v>
      </c>
      <c r="L1232" t="s">
        <v>567</v>
      </c>
      <c r="N1232">
        <v>0</v>
      </c>
      <c r="O1232">
        <v>0</v>
      </c>
      <c r="R1232">
        <v>0</v>
      </c>
      <c r="W1232" t="s">
        <v>567</v>
      </c>
      <c r="X1232" t="s">
        <v>567</v>
      </c>
      <c r="Y1232" t="s">
        <v>568</v>
      </c>
    </row>
    <row r="1233" spans="2:25" x14ac:dyDescent="0.3">
      <c r="B1233" s="118"/>
      <c r="D1233" t="s">
        <v>567</v>
      </c>
      <c r="H1233" t="s">
        <v>567</v>
      </c>
      <c r="J1233" t="s">
        <v>567</v>
      </c>
      <c r="K1233" t="s">
        <v>567</v>
      </c>
      <c r="L1233" t="s">
        <v>567</v>
      </c>
      <c r="N1233">
        <v>0</v>
      </c>
      <c r="O1233">
        <v>0</v>
      </c>
      <c r="R1233">
        <v>0</v>
      </c>
      <c r="W1233" t="s">
        <v>567</v>
      </c>
      <c r="X1233" t="s">
        <v>567</v>
      </c>
      <c r="Y1233" t="s">
        <v>568</v>
      </c>
    </row>
    <row r="1234" spans="2:25" x14ac:dyDescent="0.3">
      <c r="B1234" s="118"/>
      <c r="D1234" t="s">
        <v>567</v>
      </c>
      <c r="H1234" t="s">
        <v>567</v>
      </c>
      <c r="J1234" t="s">
        <v>567</v>
      </c>
      <c r="K1234" t="s">
        <v>567</v>
      </c>
      <c r="L1234" t="s">
        <v>567</v>
      </c>
      <c r="N1234">
        <v>0</v>
      </c>
      <c r="O1234">
        <v>0</v>
      </c>
      <c r="R1234">
        <v>0</v>
      </c>
      <c r="W1234" t="s">
        <v>567</v>
      </c>
      <c r="X1234" t="s">
        <v>567</v>
      </c>
      <c r="Y1234" t="s">
        <v>568</v>
      </c>
    </row>
    <row r="1235" spans="2:25" x14ac:dyDescent="0.3">
      <c r="B1235" s="118"/>
      <c r="D1235" t="s">
        <v>567</v>
      </c>
      <c r="H1235" t="s">
        <v>567</v>
      </c>
      <c r="J1235" t="s">
        <v>567</v>
      </c>
      <c r="K1235" t="s">
        <v>567</v>
      </c>
      <c r="L1235" t="s">
        <v>567</v>
      </c>
      <c r="N1235">
        <v>0</v>
      </c>
      <c r="O1235">
        <v>0</v>
      </c>
      <c r="R1235">
        <v>0</v>
      </c>
      <c r="W1235" t="s">
        <v>567</v>
      </c>
      <c r="X1235" t="s">
        <v>567</v>
      </c>
      <c r="Y1235" t="s">
        <v>568</v>
      </c>
    </row>
    <row r="1236" spans="2:25" x14ac:dyDescent="0.3">
      <c r="B1236" s="118"/>
      <c r="D1236" t="s">
        <v>567</v>
      </c>
      <c r="H1236" t="s">
        <v>567</v>
      </c>
      <c r="J1236" t="s">
        <v>567</v>
      </c>
      <c r="K1236" t="s">
        <v>567</v>
      </c>
      <c r="L1236" t="s">
        <v>567</v>
      </c>
      <c r="N1236">
        <v>0</v>
      </c>
      <c r="O1236">
        <v>0</v>
      </c>
      <c r="R1236">
        <v>0</v>
      </c>
      <c r="W1236" t="s">
        <v>567</v>
      </c>
      <c r="X1236" t="s">
        <v>567</v>
      </c>
      <c r="Y1236" t="s">
        <v>568</v>
      </c>
    </row>
    <row r="1237" spans="2:25" x14ac:dyDescent="0.3">
      <c r="B1237" s="118"/>
      <c r="D1237" t="s">
        <v>567</v>
      </c>
      <c r="H1237" t="s">
        <v>567</v>
      </c>
      <c r="J1237" t="s">
        <v>567</v>
      </c>
      <c r="K1237" t="s">
        <v>567</v>
      </c>
      <c r="L1237" t="s">
        <v>567</v>
      </c>
      <c r="N1237">
        <v>0</v>
      </c>
      <c r="O1237">
        <v>0</v>
      </c>
      <c r="R1237">
        <v>0</v>
      </c>
      <c r="W1237" t="s">
        <v>567</v>
      </c>
      <c r="X1237" t="s">
        <v>567</v>
      </c>
      <c r="Y1237" t="s">
        <v>568</v>
      </c>
    </row>
    <row r="1238" spans="2:25" x14ac:dyDescent="0.3">
      <c r="B1238" s="118"/>
      <c r="D1238" t="s">
        <v>567</v>
      </c>
      <c r="H1238" t="s">
        <v>567</v>
      </c>
      <c r="J1238" t="s">
        <v>567</v>
      </c>
      <c r="K1238" t="s">
        <v>567</v>
      </c>
      <c r="L1238" t="s">
        <v>567</v>
      </c>
      <c r="N1238">
        <v>0</v>
      </c>
      <c r="O1238">
        <v>0</v>
      </c>
      <c r="R1238">
        <v>0</v>
      </c>
      <c r="W1238" t="s">
        <v>567</v>
      </c>
      <c r="X1238" t="s">
        <v>567</v>
      </c>
      <c r="Y1238" t="s">
        <v>568</v>
      </c>
    </row>
    <row r="1239" spans="2:25" x14ac:dyDescent="0.3">
      <c r="B1239" s="118"/>
      <c r="D1239" t="s">
        <v>567</v>
      </c>
      <c r="H1239" t="s">
        <v>567</v>
      </c>
      <c r="J1239" t="s">
        <v>567</v>
      </c>
      <c r="K1239" t="s">
        <v>567</v>
      </c>
      <c r="L1239" t="s">
        <v>567</v>
      </c>
      <c r="N1239">
        <v>0</v>
      </c>
      <c r="O1239">
        <v>0</v>
      </c>
      <c r="R1239">
        <v>0</v>
      </c>
      <c r="W1239" t="s">
        <v>567</v>
      </c>
      <c r="X1239" t="s">
        <v>567</v>
      </c>
      <c r="Y1239" t="s">
        <v>568</v>
      </c>
    </row>
    <row r="1240" spans="2:25" x14ac:dyDescent="0.3">
      <c r="B1240" s="118"/>
      <c r="D1240" t="s">
        <v>567</v>
      </c>
      <c r="H1240" t="s">
        <v>567</v>
      </c>
      <c r="J1240" t="s">
        <v>567</v>
      </c>
      <c r="K1240" t="s">
        <v>567</v>
      </c>
      <c r="L1240" t="s">
        <v>567</v>
      </c>
      <c r="N1240">
        <v>0</v>
      </c>
      <c r="O1240">
        <v>0</v>
      </c>
      <c r="R1240">
        <v>0</v>
      </c>
      <c r="W1240" t="s">
        <v>567</v>
      </c>
      <c r="X1240" t="s">
        <v>567</v>
      </c>
      <c r="Y1240" t="s">
        <v>568</v>
      </c>
    </row>
    <row r="1241" spans="2:25" x14ac:dyDescent="0.3">
      <c r="B1241" s="118"/>
      <c r="D1241" t="s">
        <v>567</v>
      </c>
      <c r="H1241" t="s">
        <v>567</v>
      </c>
      <c r="J1241" t="s">
        <v>567</v>
      </c>
      <c r="K1241" t="s">
        <v>567</v>
      </c>
      <c r="L1241" t="s">
        <v>567</v>
      </c>
      <c r="N1241">
        <v>0</v>
      </c>
      <c r="O1241">
        <v>0</v>
      </c>
      <c r="R1241">
        <v>0</v>
      </c>
      <c r="W1241" t="s">
        <v>567</v>
      </c>
      <c r="X1241" t="s">
        <v>567</v>
      </c>
      <c r="Y1241" t="s">
        <v>568</v>
      </c>
    </row>
    <row r="1242" spans="2:25" x14ac:dyDescent="0.3">
      <c r="B1242" s="118"/>
      <c r="D1242" t="s">
        <v>567</v>
      </c>
      <c r="H1242" t="s">
        <v>567</v>
      </c>
      <c r="J1242" t="s">
        <v>567</v>
      </c>
      <c r="K1242" t="s">
        <v>567</v>
      </c>
      <c r="L1242" t="s">
        <v>567</v>
      </c>
      <c r="N1242">
        <v>0</v>
      </c>
      <c r="O1242">
        <v>0</v>
      </c>
      <c r="R1242">
        <v>0</v>
      </c>
      <c r="W1242" t="s">
        <v>567</v>
      </c>
      <c r="X1242" t="s">
        <v>567</v>
      </c>
      <c r="Y1242" t="s">
        <v>568</v>
      </c>
    </row>
    <row r="1243" spans="2:25" x14ac:dyDescent="0.3">
      <c r="B1243" s="118"/>
      <c r="D1243" t="s">
        <v>567</v>
      </c>
      <c r="H1243" t="s">
        <v>567</v>
      </c>
      <c r="J1243" t="s">
        <v>567</v>
      </c>
      <c r="K1243" t="s">
        <v>567</v>
      </c>
      <c r="L1243" t="s">
        <v>567</v>
      </c>
      <c r="N1243">
        <v>0</v>
      </c>
      <c r="O1243">
        <v>0</v>
      </c>
      <c r="R1243">
        <v>0</v>
      </c>
      <c r="W1243" t="s">
        <v>567</v>
      </c>
      <c r="X1243" t="s">
        <v>567</v>
      </c>
      <c r="Y1243" t="s">
        <v>568</v>
      </c>
    </row>
    <row r="1244" spans="2:25" x14ac:dyDescent="0.3">
      <c r="B1244" s="118"/>
      <c r="D1244" t="s">
        <v>567</v>
      </c>
      <c r="H1244" t="s">
        <v>567</v>
      </c>
      <c r="J1244" t="s">
        <v>567</v>
      </c>
      <c r="K1244" t="s">
        <v>567</v>
      </c>
      <c r="L1244" t="s">
        <v>567</v>
      </c>
      <c r="N1244">
        <v>0</v>
      </c>
      <c r="O1244">
        <v>0</v>
      </c>
      <c r="R1244">
        <v>0</v>
      </c>
      <c r="W1244" t="s">
        <v>567</v>
      </c>
      <c r="X1244" t="s">
        <v>567</v>
      </c>
      <c r="Y1244" t="s">
        <v>568</v>
      </c>
    </row>
    <row r="1245" spans="2:25" x14ac:dyDescent="0.3">
      <c r="B1245" s="118"/>
      <c r="D1245" t="s">
        <v>567</v>
      </c>
      <c r="H1245" t="s">
        <v>567</v>
      </c>
      <c r="J1245" t="s">
        <v>567</v>
      </c>
      <c r="K1245" t="s">
        <v>567</v>
      </c>
      <c r="L1245" t="s">
        <v>567</v>
      </c>
      <c r="N1245">
        <v>0</v>
      </c>
      <c r="O1245">
        <v>0</v>
      </c>
      <c r="R1245">
        <v>0</v>
      </c>
      <c r="W1245" t="s">
        <v>567</v>
      </c>
      <c r="X1245" t="s">
        <v>567</v>
      </c>
      <c r="Y1245" t="s">
        <v>568</v>
      </c>
    </row>
    <row r="1246" spans="2:25" x14ac:dyDescent="0.3">
      <c r="B1246" s="118"/>
      <c r="D1246" t="s">
        <v>567</v>
      </c>
      <c r="H1246" t="s">
        <v>567</v>
      </c>
      <c r="J1246" t="s">
        <v>567</v>
      </c>
      <c r="K1246" t="s">
        <v>567</v>
      </c>
      <c r="L1246" t="s">
        <v>567</v>
      </c>
      <c r="N1246">
        <v>0</v>
      </c>
      <c r="O1246">
        <v>0</v>
      </c>
      <c r="R1246">
        <v>0</v>
      </c>
      <c r="W1246" t="s">
        <v>567</v>
      </c>
      <c r="X1246" t="s">
        <v>567</v>
      </c>
      <c r="Y1246" t="s">
        <v>568</v>
      </c>
    </row>
    <row r="1247" spans="2:25" x14ac:dyDescent="0.3">
      <c r="B1247" s="118"/>
      <c r="D1247" t="s">
        <v>567</v>
      </c>
      <c r="H1247" t="s">
        <v>567</v>
      </c>
      <c r="J1247" t="s">
        <v>567</v>
      </c>
      <c r="K1247" t="s">
        <v>567</v>
      </c>
      <c r="L1247" t="s">
        <v>567</v>
      </c>
      <c r="N1247">
        <v>0</v>
      </c>
      <c r="O1247">
        <v>0</v>
      </c>
      <c r="R1247">
        <v>0</v>
      </c>
      <c r="W1247" t="s">
        <v>567</v>
      </c>
      <c r="X1247" t="s">
        <v>567</v>
      </c>
      <c r="Y1247" t="s">
        <v>568</v>
      </c>
    </row>
    <row r="1248" spans="2:25" x14ac:dyDescent="0.3">
      <c r="B1248" s="118"/>
      <c r="D1248" t="s">
        <v>567</v>
      </c>
      <c r="H1248" t="s">
        <v>567</v>
      </c>
      <c r="J1248" t="s">
        <v>567</v>
      </c>
      <c r="K1248" t="s">
        <v>567</v>
      </c>
      <c r="L1248" t="s">
        <v>567</v>
      </c>
      <c r="N1248">
        <v>0</v>
      </c>
      <c r="O1248">
        <v>0</v>
      </c>
      <c r="R1248">
        <v>0</v>
      </c>
      <c r="W1248" t="s">
        <v>567</v>
      </c>
      <c r="X1248" t="s">
        <v>567</v>
      </c>
      <c r="Y1248" t="s">
        <v>568</v>
      </c>
    </row>
    <row r="1249" spans="2:25" x14ac:dyDescent="0.3">
      <c r="B1249" s="118"/>
      <c r="D1249" t="s">
        <v>567</v>
      </c>
      <c r="H1249" t="s">
        <v>567</v>
      </c>
      <c r="J1249" t="s">
        <v>567</v>
      </c>
      <c r="K1249" t="s">
        <v>567</v>
      </c>
      <c r="L1249" t="s">
        <v>567</v>
      </c>
      <c r="N1249">
        <v>0</v>
      </c>
      <c r="O1249">
        <v>0</v>
      </c>
      <c r="R1249">
        <v>0</v>
      </c>
      <c r="W1249" t="s">
        <v>567</v>
      </c>
      <c r="X1249" t="s">
        <v>567</v>
      </c>
      <c r="Y1249" t="s">
        <v>568</v>
      </c>
    </row>
    <row r="1250" spans="2:25" x14ac:dyDescent="0.3">
      <c r="B1250" s="118"/>
      <c r="D1250" t="s">
        <v>567</v>
      </c>
      <c r="H1250" t="s">
        <v>567</v>
      </c>
      <c r="J1250" t="s">
        <v>567</v>
      </c>
      <c r="K1250" t="s">
        <v>567</v>
      </c>
      <c r="L1250" t="s">
        <v>567</v>
      </c>
      <c r="N1250">
        <v>0</v>
      </c>
      <c r="O1250">
        <v>0</v>
      </c>
      <c r="R1250">
        <v>0</v>
      </c>
      <c r="W1250" t="s">
        <v>567</v>
      </c>
      <c r="X1250" t="s">
        <v>567</v>
      </c>
      <c r="Y1250" t="s">
        <v>568</v>
      </c>
    </row>
    <row r="1251" spans="2:25" x14ac:dyDescent="0.3">
      <c r="B1251" s="118"/>
      <c r="D1251" t="s">
        <v>567</v>
      </c>
      <c r="H1251" t="s">
        <v>567</v>
      </c>
      <c r="J1251" t="s">
        <v>567</v>
      </c>
      <c r="K1251" t="s">
        <v>567</v>
      </c>
      <c r="L1251" t="s">
        <v>567</v>
      </c>
      <c r="N1251">
        <v>0</v>
      </c>
      <c r="O1251">
        <v>0</v>
      </c>
      <c r="R1251">
        <v>0</v>
      </c>
      <c r="W1251" t="s">
        <v>567</v>
      </c>
      <c r="X1251" t="s">
        <v>567</v>
      </c>
      <c r="Y1251" t="s">
        <v>568</v>
      </c>
    </row>
    <row r="1252" spans="2:25" x14ac:dyDescent="0.3">
      <c r="B1252" s="118"/>
      <c r="D1252" t="s">
        <v>567</v>
      </c>
      <c r="H1252" t="s">
        <v>567</v>
      </c>
      <c r="J1252" t="s">
        <v>567</v>
      </c>
      <c r="K1252" t="s">
        <v>567</v>
      </c>
      <c r="L1252" t="s">
        <v>567</v>
      </c>
      <c r="N1252">
        <v>0</v>
      </c>
      <c r="O1252">
        <v>0</v>
      </c>
      <c r="R1252">
        <v>0</v>
      </c>
      <c r="W1252" t="s">
        <v>567</v>
      </c>
      <c r="X1252" t="s">
        <v>567</v>
      </c>
      <c r="Y1252" t="s">
        <v>568</v>
      </c>
    </row>
    <row r="1253" spans="2:25" x14ac:dyDescent="0.3">
      <c r="B1253" s="118"/>
      <c r="D1253" t="s">
        <v>567</v>
      </c>
      <c r="H1253" t="s">
        <v>567</v>
      </c>
      <c r="J1253" t="s">
        <v>567</v>
      </c>
      <c r="K1253" t="s">
        <v>567</v>
      </c>
      <c r="L1253" t="s">
        <v>567</v>
      </c>
      <c r="N1253">
        <v>0</v>
      </c>
      <c r="O1253">
        <v>0</v>
      </c>
      <c r="R1253">
        <v>0</v>
      </c>
      <c r="W1253" t="s">
        <v>567</v>
      </c>
      <c r="X1253" t="s">
        <v>567</v>
      </c>
      <c r="Y1253" t="s">
        <v>568</v>
      </c>
    </row>
    <row r="1254" spans="2:25" x14ac:dyDescent="0.3">
      <c r="B1254" s="118"/>
      <c r="D1254" t="s">
        <v>567</v>
      </c>
      <c r="H1254" t="s">
        <v>567</v>
      </c>
      <c r="J1254" t="s">
        <v>567</v>
      </c>
      <c r="K1254" t="s">
        <v>567</v>
      </c>
      <c r="L1254" t="s">
        <v>567</v>
      </c>
      <c r="N1254">
        <v>0</v>
      </c>
      <c r="O1254">
        <v>0</v>
      </c>
      <c r="R1254">
        <v>0</v>
      </c>
      <c r="W1254" t="s">
        <v>567</v>
      </c>
      <c r="X1254" t="s">
        <v>567</v>
      </c>
      <c r="Y1254" t="s">
        <v>568</v>
      </c>
    </row>
    <row r="1255" spans="2:25" x14ac:dyDescent="0.3">
      <c r="B1255" s="118"/>
      <c r="D1255" t="s">
        <v>567</v>
      </c>
      <c r="H1255" t="s">
        <v>567</v>
      </c>
      <c r="J1255" t="s">
        <v>567</v>
      </c>
      <c r="K1255" t="s">
        <v>567</v>
      </c>
      <c r="L1255" t="s">
        <v>567</v>
      </c>
      <c r="N1255">
        <v>0</v>
      </c>
      <c r="O1255">
        <v>0</v>
      </c>
      <c r="R1255">
        <v>0</v>
      </c>
      <c r="W1255" t="s">
        <v>567</v>
      </c>
      <c r="X1255" t="s">
        <v>567</v>
      </c>
      <c r="Y1255" t="s">
        <v>568</v>
      </c>
    </row>
    <row r="1256" spans="2:25" x14ac:dyDescent="0.3">
      <c r="B1256" s="118"/>
      <c r="D1256" t="s">
        <v>567</v>
      </c>
      <c r="H1256" t="s">
        <v>567</v>
      </c>
      <c r="J1256" t="s">
        <v>567</v>
      </c>
      <c r="K1256" t="s">
        <v>567</v>
      </c>
      <c r="L1256" t="s">
        <v>567</v>
      </c>
      <c r="N1256">
        <v>0</v>
      </c>
      <c r="O1256">
        <v>0</v>
      </c>
      <c r="R1256">
        <v>0</v>
      </c>
      <c r="W1256" t="s">
        <v>567</v>
      </c>
      <c r="X1256" t="s">
        <v>567</v>
      </c>
      <c r="Y1256" t="s">
        <v>568</v>
      </c>
    </row>
    <row r="1257" spans="2:25" x14ac:dyDescent="0.3">
      <c r="B1257" s="118"/>
      <c r="D1257" t="s">
        <v>567</v>
      </c>
      <c r="H1257" t="s">
        <v>567</v>
      </c>
      <c r="J1257" t="s">
        <v>567</v>
      </c>
      <c r="K1257" t="s">
        <v>567</v>
      </c>
      <c r="L1257" t="s">
        <v>567</v>
      </c>
      <c r="N1257">
        <v>0</v>
      </c>
      <c r="O1257">
        <v>0</v>
      </c>
      <c r="R1257">
        <v>0</v>
      </c>
      <c r="W1257" t="s">
        <v>567</v>
      </c>
      <c r="X1257" t="s">
        <v>567</v>
      </c>
      <c r="Y1257" t="s">
        <v>568</v>
      </c>
    </row>
    <row r="1258" spans="2:25" x14ac:dyDescent="0.3">
      <c r="B1258" s="118"/>
      <c r="D1258" t="s">
        <v>567</v>
      </c>
      <c r="H1258" t="s">
        <v>567</v>
      </c>
      <c r="J1258" t="s">
        <v>567</v>
      </c>
      <c r="K1258" t="s">
        <v>567</v>
      </c>
      <c r="L1258" t="s">
        <v>567</v>
      </c>
      <c r="N1258">
        <v>0</v>
      </c>
      <c r="O1258">
        <v>0</v>
      </c>
      <c r="R1258">
        <v>0</v>
      </c>
      <c r="W1258" t="s">
        <v>567</v>
      </c>
      <c r="X1258" t="s">
        <v>567</v>
      </c>
      <c r="Y1258" t="s">
        <v>568</v>
      </c>
    </row>
    <row r="1259" spans="2:25" x14ac:dyDescent="0.3">
      <c r="B1259" s="118"/>
      <c r="D1259" t="s">
        <v>567</v>
      </c>
      <c r="H1259" t="s">
        <v>567</v>
      </c>
      <c r="J1259" t="s">
        <v>567</v>
      </c>
      <c r="K1259" t="s">
        <v>567</v>
      </c>
      <c r="L1259" t="s">
        <v>567</v>
      </c>
      <c r="N1259">
        <v>0</v>
      </c>
      <c r="O1259">
        <v>0</v>
      </c>
      <c r="R1259">
        <v>0</v>
      </c>
      <c r="W1259" t="s">
        <v>567</v>
      </c>
      <c r="X1259" t="s">
        <v>567</v>
      </c>
      <c r="Y1259" t="s">
        <v>568</v>
      </c>
    </row>
    <row r="1260" spans="2:25" x14ac:dyDescent="0.3">
      <c r="B1260" s="118"/>
      <c r="D1260" t="s">
        <v>567</v>
      </c>
      <c r="H1260" t="s">
        <v>567</v>
      </c>
      <c r="J1260" t="s">
        <v>567</v>
      </c>
      <c r="K1260" t="s">
        <v>567</v>
      </c>
      <c r="L1260" t="s">
        <v>567</v>
      </c>
      <c r="N1260">
        <v>0</v>
      </c>
      <c r="O1260">
        <v>0</v>
      </c>
      <c r="R1260">
        <v>0</v>
      </c>
      <c r="W1260" t="s">
        <v>567</v>
      </c>
      <c r="X1260" t="s">
        <v>567</v>
      </c>
      <c r="Y1260" t="s">
        <v>568</v>
      </c>
    </row>
    <row r="1261" spans="2:25" x14ac:dyDescent="0.3">
      <c r="B1261" s="118"/>
      <c r="D1261" t="s">
        <v>567</v>
      </c>
      <c r="H1261" t="s">
        <v>567</v>
      </c>
      <c r="J1261" t="s">
        <v>567</v>
      </c>
      <c r="K1261" t="s">
        <v>567</v>
      </c>
      <c r="L1261" t="s">
        <v>567</v>
      </c>
      <c r="N1261">
        <v>0</v>
      </c>
      <c r="O1261">
        <v>0</v>
      </c>
      <c r="R1261">
        <v>0</v>
      </c>
      <c r="W1261" t="s">
        <v>567</v>
      </c>
      <c r="X1261" t="s">
        <v>567</v>
      </c>
      <c r="Y1261" t="s">
        <v>568</v>
      </c>
    </row>
    <row r="1262" spans="2:25" x14ac:dyDescent="0.3">
      <c r="B1262" s="118"/>
      <c r="D1262" t="s">
        <v>567</v>
      </c>
      <c r="H1262" t="s">
        <v>567</v>
      </c>
      <c r="J1262" t="s">
        <v>567</v>
      </c>
      <c r="K1262" t="s">
        <v>567</v>
      </c>
      <c r="L1262" t="s">
        <v>567</v>
      </c>
      <c r="N1262">
        <v>0</v>
      </c>
      <c r="O1262">
        <v>0</v>
      </c>
      <c r="R1262">
        <v>0</v>
      </c>
      <c r="W1262" t="s">
        <v>567</v>
      </c>
      <c r="X1262" t="s">
        <v>567</v>
      </c>
      <c r="Y1262" t="s">
        <v>568</v>
      </c>
    </row>
    <row r="1263" spans="2:25" x14ac:dyDescent="0.3">
      <c r="B1263" s="118"/>
      <c r="D1263" t="s">
        <v>567</v>
      </c>
      <c r="H1263" t="s">
        <v>567</v>
      </c>
      <c r="J1263" t="s">
        <v>567</v>
      </c>
      <c r="K1263" t="s">
        <v>567</v>
      </c>
      <c r="L1263" t="s">
        <v>567</v>
      </c>
      <c r="N1263">
        <v>0</v>
      </c>
      <c r="O1263">
        <v>0</v>
      </c>
      <c r="R1263">
        <v>0</v>
      </c>
      <c r="W1263" t="s">
        <v>567</v>
      </c>
      <c r="X1263" t="s">
        <v>567</v>
      </c>
      <c r="Y1263" t="s">
        <v>568</v>
      </c>
    </row>
    <row r="1264" spans="2:25" x14ac:dyDescent="0.3">
      <c r="B1264" s="118"/>
      <c r="D1264" t="s">
        <v>567</v>
      </c>
      <c r="H1264" t="s">
        <v>567</v>
      </c>
      <c r="J1264" t="s">
        <v>567</v>
      </c>
      <c r="K1264" t="s">
        <v>567</v>
      </c>
      <c r="L1264" t="s">
        <v>567</v>
      </c>
      <c r="N1264">
        <v>0</v>
      </c>
      <c r="O1264">
        <v>0</v>
      </c>
      <c r="R1264">
        <v>0</v>
      </c>
      <c r="W1264" t="s">
        <v>567</v>
      </c>
      <c r="X1264" t="s">
        <v>567</v>
      </c>
      <c r="Y1264" t="s">
        <v>568</v>
      </c>
    </row>
    <row r="1265" spans="2:25" x14ac:dyDescent="0.3">
      <c r="B1265" s="118"/>
      <c r="D1265" t="s">
        <v>567</v>
      </c>
      <c r="H1265" t="s">
        <v>567</v>
      </c>
      <c r="J1265" t="s">
        <v>567</v>
      </c>
      <c r="K1265" t="s">
        <v>567</v>
      </c>
      <c r="L1265" t="s">
        <v>567</v>
      </c>
      <c r="N1265">
        <v>0</v>
      </c>
      <c r="O1265">
        <v>0</v>
      </c>
      <c r="R1265">
        <v>0</v>
      </c>
      <c r="W1265" t="s">
        <v>567</v>
      </c>
      <c r="X1265" t="s">
        <v>567</v>
      </c>
      <c r="Y1265" t="s">
        <v>568</v>
      </c>
    </row>
    <row r="1266" spans="2:25" x14ac:dyDescent="0.3">
      <c r="B1266" s="118"/>
      <c r="D1266" t="s">
        <v>567</v>
      </c>
      <c r="H1266" t="s">
        <v>567</v>
      </c>
      <c r="J1266" t="s">
        <v>567</v>
      </c>
      <c r="K1266" t="s">
        <v>567</v>
      </c>
      <c r="L1266" t="s">
        <v>567</v>
      </c>
      <c r="N1266">
        <v>0</v>
      </c>
      <c r="O1266">
        <v>0</v>
      </c>
      <c r="R1266">
        <v>0</v>
      </c>
      <c r="W1266" t="s">
        <v>567</v>
      </c>
      <c r="X1266" t="s">
        <v>567</v>
      </c>
      <c r="Y1266" t="s">
        <v>568</v>
      </c>
    </row>
    <row r="1267" spans="2:25" x14ac:dyDescent="0.3">
      <c r="B1267" s="118"/>
      <c r="D1267" t="s">
        <v>567</v>
      </c>
      <c r="H1267" t="s">
        <v>567</v>
      </c>
      <c r="J1267" t="s">
        <v>567</v>
      </c>
      <c r="K1267" t="s">
        <v>567</v>
      </c>
      <c r="L1267" t="s">
        <v>567</v>
      </c>
      <c r="N1267">
        <v>0</v>
      </c>
      <c r="O1267">
        <v>0</v>
      </c>
      <c r="R1267">
        <v>0</v>
      </c>
      <c r="W1267" t="s">
        <v>567</v>
      </c>
      <c r="X1267" t="s">
        <v>567</v>
      </c>
      <c r="Y1267" t="s">
        <v>568</v>
      </c>
    </row>
    <row r="1268" spans="2:25" x14ac:dyDescent="0.3">
      <c r="B1268" s="118"/>
      <c r="D1268" t="s">
        <v>567</v>
      </c>
      <c r="H1268" t="s">
        <v>567</v>
      </c>
      <c r="J1268" t="s">
        <v>567</v>
      </c>
      <c r="K1268" t="s">
        <v>567</v>
      </c>
      <c r="L1268" t="s">
        <v>567</v>
      </c>
      <c r="N1268">
        <v>0</v>
      </c>
      <c r="O1268">
        <v>0</v>
      </c>
      <c r="R1268">
        <v>0</v>
      </c>
      <c r="W1268" t="s">
        <v>567</v>
      </c>
      <c r="X1268" t="s">
        <v>567</v>
      </c>
      <c r="Y1268" t="s">
        <v>568</v>
      </c>
    </row>
    <row r="1269" spans="2:25" x14ac:dyDescent="0.3">
      <c r="B1269" s="118"/>
      <c r="D1269" t="s">
        <v>567</v>
      </c>
      <c r="H1269" t="s">
        <v>567</v>
      </c>
      <c r="J1269" t="s">
        <v>567</v>
      </c>
      <c r="K1269" t="s">
        <v>567</v>
      </c>
      <c r="L1269" t="s">
        <v>567</v>
      </c>
      <c r="N1269">
        <v>0</v>
      </c>
      <c r="O1269">
        <v>0</v>
      </c>
      <c r="R1269">
        <v>0</v>
      </c>
      <c r="W1269" t="s">
        <v>567</v>
      </c>
      <c r="X1269" t="s">
        <v>567</v>
      </c>
      <c r="Y1269" t="s">
        <v>568</v>
      </c>
    </row>
    <row r="1270" spans="2:25" x14ac:dyDescent="0.3">
      <c r="B1270" s="118"/>
      <c r="D1270" t="s">
        <v>567</v>
      </c>
      <c r="H1270" t="s">
        <v>567</v>
      </c>
      <c r="J1270" t="s">
        <v>567</v>
      </c>
      <c r="K1270" t="s">
        <v>567</v>
      </c>
      <c r="L1270" t="s">
        <v>567</v>
      </c>
      <c r="N1270">
        <v>0</v>
      </c>
      <c r="O1270">
        <v>0</v>
      </c>
      <c r="R1270">
        <v>0</v>
      </c>
      <c r="W1270" t="s">
        <v>567</v>
      </c>
      <c r="X1270" t="s">
        <v>567</v>
      </c>
      <c r="Y1270" t="s">
        <v>568</v>
      </c>
    </row>
    <row r="1271" spans="2:25" x14ac:dyDescent="0.3">
      <c r="B1271" s="118"/>
      <c r="D1271" t="s">
        <v>567</v>
      </c>
      <c r="H1271" t="s">
        <v>567</v>
      </c>
      <c r="J1271" t="s">
        <v>567</v>
      </c>
      <c r="K1271" t="s">
        <v>567</v>
      </c>
      <c r="L1271" t="s">
        <v>567</v>
      </c>
      <c r="N1271">
        <v>0</v>
      </c>
      <c r="O1271">
        <v>0</v>
      </c>
      <c r="R1271">
        <v>0</v>
      </c>
      <c r="W1271" t="s">
        <v>567</v>
      </c>
      <c r="X1271" t="s">
        <v>567</v>
      </c>
      <c r="Y1271" t="s">
        <v>568</v>
      </c>
    </row>
    <row r="1272" spans="2:25" x14ac:dyDescent="0.3">
      <c r="B1272" s="118"/>
      <c r="D1272" t="s">
        <v>567</v>
      </c>
      <c r="H1272" t="s">
        <v>567</v>
      </c>
      <c r="J1272" t="s">
        <v>567</v>
      </c>
      <c r="K1272" t="s">
        <v>567</v>
      </c>
      <c r="L1272" t="s">
        <v>567</v>
      </c>
      <c r="N1272">
        <v>0</v>
      </c>
      <c r="O1272">
        <v>0</v>
      </c>
      <c r="R1272">
        <v>0</v>
      </c>
      <c r="W1272" t="s">
        <v>567</v>
      </c>
      <c r="X1272" t="s">
        <v>567</v>
      </c>
      <c r="Y1272" t="s">
        <v>568</v>
      </c>
    </row>
    <row r="1273" spans="2:25" x14ac:dyDescent="0.3">
      <c r="B1273" s="118"/>
      <c r="D1273" t="s">
        <v>567</v>
      </c>
      <c r="H1273" t="s">
        <v>567</v>
      </c>
      <c r="J1273" t="s">
        <v>567</v>
      </c>
      <c r="K1273" t="s">
        <v>567</v>
      </c>
      <c r="L1273" t="s">
        <v>567</v>
      </c>
      <c r="N1273">
        <v>0</v>
      </c>
      <c r="O1273">
        <v>0</v>
      </c>
      <c r="R1273">
        <v>0</v>
      </c>
      <c r="W1273" t="s">
        <v>567</v>
      </c>
      <c r="X1273" t="s">
        <v>567</v>
      </c>
      <c r="Y1273" t="s">
        <v>568</v>
      </c>
    </row>
    <row r="1274" spans="2:25" x14ac:dyDescent="0.3">
      <c r="B1274" s="118"/>
      <c r="D1274" t="s">
        <v>567</v>
      </c>
      <c r="H1274" t="s">
        <v>567</v>
      </c>
      <c r="J1274" t="s">
        <v>567</v>
      </c>
      <c r="K1274" t="s">
        <v>567</v>
      </c>
      <c r="L1274" t="s">
        <v>567</v>
      </c>
      <c r="N1274">
        <v>0</v>
      </c>
      <c r="O1274">
        <v>0</v>
      </c>
      <c r="R1274">
        <v>0</v>
      </c>
      <c r="W1274" t="s">
        <v>567</v>
      </c>
      <c r="X1274" t="s">
        <v>567</v>
      </c>
      <c r="Y1274" t="s">
        <v>568</v>
      </c>
    </row>
    <row r="1275" spans="2:25" x14ac:dyDescent="0.3">
      <c r="B1275" s="118"/>
      <c r="D1275" t="s">
        <v>567</v>
      </c>
      <c r="H1275" t="s">
        <v>567</v>
      </c>
      <c r="J1275" t="s">
        <v>567</v>
      </c>
      <c r="K1275" t="s">
        <v>567</v>
      </c>
      <c r="L1275" t="s">
        <v>567</v>
      </c>
      <c r="N1275">
        <v>0</v>
      </c>
      <c r="O1275">
        <v>0</v>
      </c>
      <c r="R1275">
        <v>0</v>
      </c>
      <c r="W1275" t="s">
        <v>567</v>
      </c>
      <c r="X1275" t="s">
        <v>567</v>
      </c>
      <c r="Y1275" t="s">
        <v>568</v>
      </c>
    </row>
    <row r="1276" spans="2:25" x14ac:dyDescent="0.3">
      <c r="B1276" s="118"/>
      <c r="D1276" t="s">
        <v>567</v>
      </c>
      <c r="H1276" t="s">
        <v>567</v>
      </c>
      <c r="J1276" t="s">
        <v>567</v>
      </c>
      <c r="K1276" t="s">
        <v>567</v>
      </c>
      <c r="L1276" t="s">
        <v>567</v>
      </c>
      <c r="N1276">
        <v>0</v>
      </c>
      <c r="O1276">
        <v>0</v>
      </c>
      <c r="R1276">
        <v>0</v>
      </c>
      <c r="W1276" t="s">
        <v>567</v>
      </c>
      <c r="X1276" t="s">
        <v>567</v>
      </c>
      <c r="Y1276" t="s">
        <v>568</v>
      </c>
    </row>
    <row r="1277" spans="2:25" x14ac:dyDescent="0.3">
      <c r="B1277" s="118"/>
      <c r="D1277" t="s">
        <v>567</v>
      </c>
      <c r="H1277" t="s">
        <v>567</v>
      </c>
      <c r="J1277" t="s">
        <v>567</v>
      </c>
      <c r="K1277" t="s">
        <v>567</v>
      </c>
      <c r="L1277" t="s">
        <v>567</v>
      </c>
      <c r="N1277">
        <v>0</v>
      </c>
      <c r="O1277">
        <v>0</v>
      </c>
      <c r="R1277">
        <v>0</v>
      </c>
      <c r="W1277" t="s">
        <v>567</v>
      </c>
      <c r="X1277" t="s">
        <v>567</v>
      </c>
      <c r="Y1277" t="s">
        <v>568</v>
      </c>
    </row>
    <row r="1278" spans="2:25" x14ac:dyDescent="0.3">
      <c r="B1278" s="118"/>
      <c r="D1278" t="s">
        <v>567</v>
      </c>
      <c r="H1278" t="s">
        <v>567</v>
      </c>
      <c r="J1278" t="s">
        <v>567</v>
      </c>
      <c r="K1278" t="s">
        <v>567</v>
      </c>
      <c r="L1278" t="s">
        <v>567</v>
      </c>
      <c r="N1278">
        <v>0</v>
      </c>
      <c r="O1278">
        <v>0</v>
      </c>
      <c r="R1278">
        <v>0</v>
      </c>
      <c r="W1278" t="s">
        <v>567</v>
      </c>
      <c r="X1278" t="s">
        <v>567</v>
      </c>
      <c r="Y1278" t="s">
        <v>568</v>
      </c>
    </row>
    <row r="1279" spans="2:25" x14ac:dyDescent="0.3">
      <c r="B1279" s="118"/>
      <c r="D1279" t="s">
        <v>567</v>
      </c>
      <c r="H1279" t="s">
        <v>567</v>
      </c>
      <c r="J1279" t="s">
        <v>567</v>
      </c>
      <c r="K1279" t="s">
        <v>567</v>
      </c>
      <c r="L1279" t="s">
        <v>567</v>
      </c>
      <c r="N1279">
        <v>0</v>
      </c>
      <c r="O1279">
        <v>0</v>
      </c>
      <c r="R1279">
        <v>0</v>
      </c>
      <c r="W1279" t="s">
        <v>567</v>
      </c>
      <c r="X1279" t="s">
        <v>567</v>
      </c>
      <c r="Y1279" t="s">
        <v>568</v>
      </c>
    </row>
    <row r="1280" spans="2:25" x14ac:dyDescent="0.3">
      <c r="B1280" s="118"/>
      <c r="D1280" t="s">
        <v>567</v>
      </c>
      <c r="H1280" t="s">
        <v>567</v>
      </c>
      <c r="J1280" t="s">
        <v>567</v>
      </c>
      <c r="K1280" t="s">
        <v>567</v>
      </c>
      <c r="L1280" t="s">
        <v>567</v>
      </c>
      <c r="N1280">
        <v>0</v>
      </c>
      <c r="O1280">
        <v>0</v>
      </c>
      <c r="R1280">
        <v>0</v>
      </c>
      <c r="W1280" t="s">
        <v>567</v>
      </c>
      <c r="X1280" t="s">
        <v>567</v>
      </c>
      <c r="Y1280" t="s">
        <v>568</v>
      </c>
    </row>
    <row r="1281" spans="2:25" x14ac:dyDescent="0.3">
      <c r="B1281" s="118"/>
      <c r="D1281" t="s">
        <v>567</v>
      </c>
      <c r="H1281" t="s">
        <v>567</v>
      </c>
      <c r="J1281" t="s">
        <v>567</v>
      </c>
      <c r="K1281" t="s">
        <v>567</v>
      </c>
      <c r="L1281" t="s">
        <v>567</v>
      </c>
      <c r="N1281">
        <v>0</v>
      </c>
      <c r="O1281">
        <v>0</v>
      </c>
      <c r="R1281">
        <v>0</v>
      </c>
      <c r="W1281" t="s">
        <v>567</v>
      </c>
      <c r="X1281" t="s">
        <v>567</v>
      </c>
      <c r="Y1281" t="s">
        <v>568</v>
      </c>
    </row>
    <row r="1282" spans="2:25" x14ac:dyDescent="0.3">
      <c r="B1282" s="118"/>
      <c r="D1282" t="s">
        <v>567</v>
      </c>
      <c r="H1282" t="s">
        <v>567</v>
      </c>
      <c r="J1282" t="s">
        <v>567</v>
      </c>
      <c r="K1282" t="s">
        <v>567</v>
      </c>
      <c r="L1282" t="s">
        <v>567</v>
      </c>
      <c r="N1282">
        <v>0</v>
      </c>
      <c r="O1282">
        <v>0</v>
      </c>
      <c r="R1282">
        <v>0</v>
      </c>
      <c r="W1282" t="s">
        <v>567</v>
      </c>
      <c r="X1282" t="s">
        <v>567</v>
      </c>
      <c r="Y1282" t="s">
        <v>568</v>
      </c>
    </row>
    <row r="1283" spans="2:25" x14ac:dyDescent="0.3">
      <c r="B1283" s="118"/>
      <c r="D1283" t="s">
        <v>567</v>
      </c>
      <c r="H1283" t="s">
        <v>567</v>
      </c>
      <c r="J1283" t="s">
        <v>567</v>
      </c>
      <c r="K1283" t="s">
        <v>567</v>
      </c>
      <c r="L1283" t="s">
        <v>567</v>
      </c>
      <c r="N1283">
        <v>0</v>
      </c>
      <c r="O1283">
        <v>0</v>
      </c>
      <c r="R1283">
        <v>0</v>
      </c>
      <c r="W1283" t="s">
        <v>567</v>
      </c>
      <c r="X1283" t="s">
        <v>567</v>
      </c>
      <c r="Y1283" t="s">
        <v>568</v>
      </c>
    </row>
    <row r="1284" spans="2:25" x14ac:dyDescent="0.3">
      <c r="B1284" s="118"/>
      <c r="D1284" t="s">
        <v>567</v>
      </c>
      <c r="H1284" t="s">
        <v>567</v>
      </c>
      <c r="J1284" t="s">
        <v>567</v>
      </c>
      <c r="K1284" t="s">
        <v>567</v>
      </c>
      <c r="L1284" t="s">
        <v>567</v>
      </c>
      <c r="N1284">
        <v>0</v>
      </c>
      <c r="O1284">
        <v>0</v>
      </c>
      <c r="R1284">
        <v>0</v>
      </c>
      <c r="W1284" t="s">
        <v>567</v>
      </c>
      <c r="X1284" t="s">
        <v>567</v>
      </c>
      <c r="Y1284" t="s">
        <v>568</v>
      </c>
    </row>
    <row r="1285" spans="2:25" x14ac:dyDescent="0.3">
      <c r="B1285" s="118"/>
      <c r="D1285" t="s">
        <v>567</v>
      </c>
      <c r="H1285" t="s">
        <v>567</v>
      </c>
      <c r="J1285" t="s">
        <v>567</v>
      </c>
      <c r="K1285" t="s">
        <v>567</v>
      </c>
      <c r="L1285" t="s">
        <v>567</v>
      </c>
      <c r="N1285">
        <v>0</v>
      </c>
      <c r="O1285">
        <v>0</v>
      </c>
      <c r="R1285">
        <v>0</v>
      </c>
      <c r="W1285" t="s">
        <v>567</v>
      </c>
      <c r="X1285" t="s">
        <v>567</v>
      </c>
      <c r="Y1285" t="s">
        <v>568</v>
      </c>
    </row>
    <row r="1286" spans="2:25" x14ac:dyDescent="0.3">
      <c r="B1286" s="118"/>
      <c r="D1286" t="s">
        <v>567</v>
      </c>
      <c r="H1286" t="s">
        <v>567</v>
      </c>
      <c r="J1286" t="s">
        <v>567</v>
      </c>
      <c r="K1286" t="s">
        <v>567</v>
      </c>
      <c r="L1286" t="s">
        <v>567</v>
      </c>
      <c r="N1286">
        <v>0</v>
      </c>
      <c r="O1286">
        <v>0</v>
      </c>
      <c r="R1286">
        <v>0</v>
      </c>
      <c r="W1286" t="s">
        <v>567</v>
      </c>
      <c r="X1286" t="s">
        <v>567</v>
      </c>
      <c r="Y1286" t="s">
        <v>568</v>
      </c>
    </row>
    <row r="1287" spans="2:25" x14ac:dyDescent="0.3">
      <c r="B1287" s="118"/>
      <c r="D1287" t="s">
        <v>567</v>
      </c>
      <c r="H1287" t="s">
        <v>567</v>
      </c>
      <c r="J1287" t="s">
        <v>567</v>
      </c>
      <c r="K1287" t="s">
        <v>567</v>
      </c>
      <c r="L1287" t="s">
        <v>567</v>
      </c>
      <c r="N1287">
        <v>0</v>
      </c>
      <c r="O1287">
        <v>0</v>
      </c>
      <c r="R1287">
        <v>0</v>
      </c>
      <c r="W1287" t="s">
        <v>567</v>
      </c>
      <c r="X1287" t="s">
        <v>567</v>
      </c>
      <c r="Y1287" t="s">
        <v>568</v>
      </c>
    </row>
    <row r="1288" spans="2:25" x14ac:dyDescent="0.3">
      <c r="B1288" s="118"/>
      <c r="D1288" t="s">
        <v>567</v>
      </c>
      <c r="H1288" t="s">
        <v>567</v>
      </c>
      <c r="J1288" t="s">
        <v>567</v>
      </c>
      <c r="K1288" t="s">
        <v>567</v>
      </c>
      <c r="L1288" t="s">
        <v>567</v>
      </c>
      <c r="N1288">
        <v>0</v>
      </c>
      <c r="O1288">
        <v>0</v>
      </c>
      <c r="R1288">
        <v>0</v>
      </c>
      <c r="W1288" t="s">
        <v>567</v>
      </c>
      <c r="X1288" t="s">
        <v>567</v>
      </c>
      <c r="Y1288" t="s">
        <v>568</v>
      </c>
    </row>
    <row r="1289" spans="2:25" x14ac:dyDescent="0.3">
      <c r="B1289" s="118"/>
      <c r="D1289" t="s">
        <v>567</v>
      </c>
      <c r="H1289" t="s">
        <v>567</v>
      </c>
      <c r="J1289" t="s">
        <v>567</v>
      </c>
      <c r="K1289" t="s">
        <v>567</v>
      </c>
      <c r="L1289" t="s">
        <v>567</v>
      </c>
      <c r="N1289">
        <v>0</v>
      </c>
      <c r="O1289">
        <v>0</v>
      </c>
      <c r="R1289">
        <v>0</v>
      </c>
      <c r="W1289" t="s">
        <v>567</v>
      </c>
      <c r="X1289" t="s">
        <v>567</v>
      </c>
      <c r="Y1289" t="s">
        <v>568</v>
      </c>
    </row>
    <row r="1290" spans="2:25" x14ac:dyDescent="0.3">
      <c r="B1290" s="118"/>
      <c r="D1290" t="s">
        <v>567</v>
      </c>
      <c r="H1290" t="s">
        <v>567</v>
      </c>
      <c r="J1290" t="s">
        <v>567</v>
      </c>
      <c r="K1290" t="s">
        <v>567</v>
      </c>
      <c r="L1290" t="s">
        <v>567</v>
      </c>
      <c r="N1290">
        <v>0</v>
      </c>
      <c r="O1290">
        <v>0</v>
      </c>
      <c r="R1290">
        <v>0</v>
      </c>
      <c r="W1290" t="s">
        <v>567</v>
      </c>
      <c r="X1290" t="s">
        <v>567</v>
      </c>
      <c r="Y1290" t="s">
        <v>568</v>
      </c>
    </row>
    <row r="1291" spans="2:25" x14ac:dyDescent="0.3">
      <c r="B1291" s="118"/>
      <c r="D1291" t="s">
        <v>567</v>
      </c>
      <c r="H1291" t="s">
        <v>567</v>
      </c>
      <c r="J1291" t="s">
        <v>567</v>
      </c>
      <c r="K1291" t="s">
        <v>567</v>
      </c>
      <c r="L1291" t="s">
        <v>567</v>
      </c>
      <c r="N1291">
        <v>0</v>
      </c>
      <c r="O1291">
        <v>0</v>
      </c>
      <c r="R1291">
        <v>0</v>
      </c>
      <c r="W1291" t="s">
        <v>567</v>
      </c>
      <c r="X1291" t="s">
        <v>567</v>
      </c>
      <c r="Y1291" t="s">
        <v>568</v>
      </c>
    </row>
    <row r="1292" spans="2:25" x14ac:dyDescent="0.3">
      <c r="B1292" s="118"/>
      <c r="D1292" t="s">
        <v>567</v>
      </c>
      <c r="H1292" t="s">
        <v>567</v>
      </c>
      <c r="J1292" t="s">
        <v>567</v>
      </c>
      <c r="K1292" t="s">
        <v>567</v>
      </c>
      <c r="L1292" t="s">
        <v>567</v>
      </c>
      <c r="N1292">
        <v>0</v>
      </c>
      <c r="O1292">
        <v>0</v>
      </c>
      <c r="R1292">
        <v>0</v>
      </c>
      <c r="W1292" t="s">
        <v>567</v>
      </c>
      <c r="X1292" t="s">
        <v>567</v>
      </c>
      <c r="Y1292" t="s">
        <v>568</v>
      </c>
    </row>
    <row r="1293" spans="2:25" x14ac:dyDescent="0.3">
      <c r="B1293" s="118"/>
      <c r="D1293" t="s">
        <v>567</v>
      </c>
      <c r="H1293" t="s">
        <v>567</v>
      </c>
      <c r="J1293" t="s">
        <v>567</v>
      </c>
      <c r="K1293" t="s">
        <v>567</v>
      </c>
      <c r="L1293" t="s">
        <v>567</v>
      </c>
      <c r="N1293">
        <v>0</v>
      </c>
      <c r="O1293">
        <v>0</v>
      </c>
      <c r="R1293">
        <v>0</v>
      </c>
      <c r="W1293" t="s">
        <v>567</v>
      </c>
      <c r="X1293" t="s">
        <v>567</v>
      </c>
      <c r="Y1293" t="s">
        <v>568</v>
      </c>
    </row>
    <row r="1294" spans="2:25" x14ac:dyDescent="0.3">
      <c r="B1294" s="118"/>
      <c r="D1294" t="s">
        <v>567</v>
      </c>
      <c r="H1294" t="s">
        <v>567</v>
      </c>
      <c r="J1294" t="s">
        <v>567</v>
      </c>
      <c r="K1294" t="s">
        <v>567</v>
      </c>
      <c r="L1294" t="s">
        <v>567</v>
      </c>
      <c r="N1294">
        <v>0</v>
      </c>
      <c r="O1294">
        <v>0</v>
      </c>
      <c r="R1294">
        <v>0</v>
      </c>
      <c r="W1294" t="s">
        <v>567</v>
      </c>
      <c r="X1294" t="s">
        <v>567</v>
      </c>
      <c r="Y1294" t="s">
        <v>568</v>
      </c>
    </row>
    <row r="1295" spans="2:25" x14ac:dyDescent="0.3">
      <c r="B1295" s="118"/>
      <c r="D1295" t="s">
        <v>567</v>
      </c>
      <c r="H1295" t="s">
        <v>567</v>
      </c>
      <c r="J1295" t="s">
        <v>567</v>
      </c>
      <c r="K1295" t="s">
        <v>567</v>
      </c>
      <c r="L1295" t="s">
        <v>567</v>
      </c>
      <c r="N1295">
        <v>0</v>
      </c>
      <c r="O1295">
        <v>0</v>
      </c>
      <c r="R1295">
        <v>0</v>
      </c>
      <c r="W1295" t="s">
        <v>567</v>
      </c>
      <c r="X1295" t="s">
        <v>567</v>
      </c>
      <c r="Y1295" t="s">
        <v>568</v>
      </c>
    </row>
    <row r="1296" spans="2:25" x14ac:dyDescent="0.3">
      <c r="B1296" s="118"/>
      <c r="D1296" t="s">
        <v>567</v>
      </c>
      <c r="H1296" t="s">
        <v>567</v>
      </c>
      <c r="J1296" t="s">
        <v>567</v>
      </c>
      <c r="K1296" t="s">
        <v>567</v>
      </c>
      <c r="L1296" t="s">
        <v>567</v>
      </c>
      <c r="N1296">
        <v>0</v>
      </c>
      <c r="O1296">
        <v>0</v>
      </c>
      <c r="R1296">
        <v>0</v>
      </c>
      <c r="W1296" t="s">
        <v>567</v>
      </c>
      <c r="X1296" t="s">
        <v>567</v>
      </c>
      <c r="Y1296" t="s">
        <v>568</v>
      </c>
    </row>
    <row r="1297" spans="2:25" x14ac:dyDescent="0.3">
      <c r="B1297" s="118"/>
      <c r="D1297" t="s">
        <v>567</v>
      </c>
      <c r="H1297" t="s">
        <v>567</v>
      </c>
      <c r="J1297" t="s">
        <v>567</v>
      </c>
      <c r="K1297" t="s">
        <v>567</v>
      </c>
      <c r="L1297" t="s">
        <v>567</v>
      </c>
      <c r="N1297">
        <v>0</v>
      </c>
      <c r="O1297">
        <v>0</v>
      </c>
      <c r="R1297">
        <v>0</v>
      </c>
      <c r="W1297" t="s">
        <v>567</v>
      </c>
      <c r="X1297" t="s">
        <v>567</v>
      </c>
      <c r="Y1297" t="s">
        <v>568</v>
      </c>
    </row>
    <row r="1298" spans="2:25" x14ac:dyDescent="0.3">
      <c r="B1298" s="118"/>
      <c r="D1298" t="s">
        <v>567</v>
      </c>
      <c r="H1298" t="s">
        <v>567</v>
      </c>
      <c r="J1298" t="s">
        <v>567</v>
      </c>
      <c r="K1298" t="s">
        <v>567</v>
      </c>
      <c r="L1298" t="s">
        <v>567</v>
      </c>
      <c r="N1298">
        <v>0</v>
      </c>
      <c r="O1298">
        <v>0</v>
      </c>
      <c r="R1298">
        <v>0</v>
      </c>
      <c r="W1298" t="s">
        <v>567</v>
      </c>
      <c r="X1298" t="s">
        <v>567</v>
      </c>
      <c r="Y1298" t="s">
        <v>568</v>
      </c>
    </row>
    <row r="1299" spans="2:25" x14ac:dyDescent="0.3">
      <c r="B1299" s="118"/>
      <c r="D1299" t="s">
        <v>567</v>
      </c>
      <c r="H1299" t="s">
        <v>567</v>
      </c>
      <c r="J1299" t="s">
        <v>567</v>
      </c>
      <c r="K1299" t="s">
        <v>567</v>
      </c>
      <c r="L1299" t="s">
        <v>567</v>
      </c>
      <c r="N1299">
        <v>0</v>
      </c>
      <c r="O1299">
        <v>0</v>
      </c>
      <c r="R1299">
        <v>0</v>
      </c>
      <c r="W1299" t="s">
        <v>567</v>
      </c>
      <c r="X1299" t="s">
        <v>567</v>
      </c>
      <c r="Y1299" t="s">
        <v>568</v>
      </c>
    </row>
    <row r="1300" spans="2:25" x14ac:dyDescent="0.3">
      <c r="B1300" s="118"/>
      <c r="D1300" t="s">
        <v>567</v>
      </c>
      <c r="H1300" t="s">
        <v>567</v>
      </c>
      <c r="J1300" t="s">
        <v>567</v>
      </c>
      <c r="K1300" t="s">
        <v>567</v>
      </c>
      <c r="L1300" t="s">
        <v>567</v>
      </c>
      <c r="N1300">
        <v>0</v>
      </c>
      <c r="O1300">
        <v>0</v>
      </c>
      <c r="R1300">
        <v>0</v>
      </c>
      <c r="W1300" t="s">
        <v>567</v>
      </c>
      <c r="X1300" t="s">
        <v>567</v>
      </c>
      <c r="Y1300" t="s">
        <v>568</v>
      </c>
    </row>
    <row r="1301" spans="2:25" x14ac:dyDescent="0.3">
      <c r="B1301" s="118"/>
      <c r="D1301" t="s">
        <v>567</v>
      </c>
      <c r="H1301" t="s">
        <v>567</v>
      </c>
      <c r="J1301" t="s">
        <v>567</v>
      </c>
      <c r="K1301" t="s">
        <v>567</v>
      </c>
      <c r="L1301" t="s">
        <v>567</v>
      </c>
      <c r="N1301">
        <v>0</v>
      </c>
      <c r="O1301">
        <v>0</v>
      </c>
      <c r="R1301">
        <v>0</v>
      </c>
      <c r="W1301" t="s">
        <v>567</v>
      </c>
      <c r="X1301" t="s">
        <v>567</v>
      </c>
      <c r="Y1301" t="s">
        <v>568</v>
      </c>
    </row>
    <row r="1302" spans="2:25" x14ac:dyDescent="0.3">
      <c r="B1302" s="118"/>
      <c r="D1302" t="s">
        <v>567</v>
      </c>
      <c r="H1302" t="s">
        <v>567</v>
      </c>
      <c r="J1302" t="s">
        <v>567</v>
      </c>
      <c r="K1302" t="s">
        <v>567</v>
      </c>
      <c r="L1302" t="s">
        <v>567</v>
      </c>
      <c r="N1302">
        <v>0</v>
      </c>
      <c r="O1302">
        <v>0</v>
      </c>
      <c r="R1302">
        <v>0</v>
      </c>
      <c r="W1302" t="s">
        <v>567</v>
      </c>
      <c r="X1302" t="s">
        <v>567</v>
      </c>
      <c r="Y1302" t="s">
        <v>568</v>
      </c>
    </row>
    <row r="1303" spans="2:25" x14ac:dyDescent="0.3">
      <c r="B1303" s="118"/>
      <c r="D1303" t="s">
        <v>567</v>
      </c>
      <c r="H1303" t="s">
        <v>567</v>
      </c>
      <c r="J1303" t="s">
        <v>567</v>
      </c>
      <c r="K1303" t="s">
        <v>567</v>
      </c>
      <c r="L1303" t="s">
        <v>567</v>
      </c>
      <c r="N1303">
        <v>0</v>
      </c>
      <c r="O1303">
        <v>0</v>
      </c>
      <c r="R1303">
        <v>0</v>
      </c>
      <c r="W1303" t="s">
        <v>567</v>
      </c>
      <c r="X1303" t="s">
        <v>567</v>
      </c>
      <c r="Y1303" t="s">
        <v>568</v>
      </c>
    </row>
    <row r="1304" spans="2:25" x14ac:dyDescent="0.3">
      <c r="B1304" s="118"/>
      <c r="D1304" t="s">
        <v>567</v>
      </c>
      <c r="H1304" t="s">
        <v>567</v>
      </c>
      <c r="J1304" t="s">
        <v>567</v>
      </c>
      <c r="K1304" t="s">
        <v>567</v>
      </c>
      <c r="L1304" t="s">
        <v>567</v>
      </c>
      <c r="N1304">
        <v>0</v>
      </c>
      <c r="O1304">
        <v>0</v>
      </c>
      <c r="R1304">
        <v>0</v>
      </c>
      <c r="W1304" t="s">
        <v>567</v>
      </c>
      <c r="X1304" t="s">
        <v>567</v>
      </c>
      <c r="Y1304" t="s">
        <v>568</v>
      </c>
    </row>
    <row r="1305" spans="2:25" x14ac:dyDescent="0.3">
      <c r="B1305" s="118"/>
      <c r="D1305" t="s">
        <v>567</v>
      </c>
      <c r="H1305" t="s">
        <v>567</v>
      </c>
      <c r="J1305" t="s">
        <v>567</v>
      </c>
      <c r="K1305" t="s">
        <v>567</v>
      </c>
      <c r="L1305" t="s">
        <v>567</v>
      </c>
      <c r="N1305">
        <v>0</v>
      </c>
      <c r="O1305">
        <v>0</v>
      </c>
      <c r="R1305">
        <v>0</v>
      </c>
      <c r="W1305" t="s">
        <v>567</v>
      </c>
      <c r="X1305" t="s">
        <v>567</v>
      </c>
      <c r="Y1305" t="s">
        <v>568</v>
      </c>
    </row>
    <row r="1306" spans="2:25" x14ac:dyDescent="0.3">
      <c r="B1306" s="118"/>
      <c r="D1306" t="s">
        <v>567</v>
      </c>
      <c r="H1306" t="s">
        <v>567</v>
      </c>
      <c r="J1306" t="s">
        <v>567</v>
      </c>
      <c r="K1306" t="s">
        <v>567</v>
      </c>
      <c r="L1306" t="s">
        <v>567</v>
      </c>
      <c r="N1306">
        <v>0</v>
      </c>
      <c r="O1306">
        <v>0</v>
      </c>
      <c r="R1306">
        <v>0</v>
      </c>
      <c r="W1306" t="s">
        <v>567</v>
      </c>
      <c r="X1306" t="s">
        <v>567</v>
      </c>
      <c r="Y1306" t="s">
        <v>568</v>
      </c>
    </row>
    <row r="1307" spans="2:25" x14ac:dyDescent="0.3">
      <c r="B1307" s="118"/>
      <c r="D1307" t="s">
        <v>567</v>
      </c>
      <c r="H1307" t="s">
        <v>567</v>
      </c>
      <c r="J1307" t="s">
        <v>567</v>
      </c>
      <c r="K1307" t="s">
        <v>567</v>
      </c>
      <c r="L1307" t="s">
        <v>567</v>
      </c>
      <c r="N1307">
        <v>0</v>
      </c>
      <c r="O1307">
        <v>0</v>
      </c>
      <c r="R1307">
        <v>0</v>
      </c>
      <c r="W1307" t="s">
        <v>567</v>
      </c>
      <c r="X1307" t="s">
        <v>567</v>
      </c>
      <c r="Y1307" t="s">
        <v>568</v>
      </c>
    </row>
    <row r="1308" spans="2:25" x14ac:dyDescent="0.3">
      <c r="B1308" s="118"/>
      <c r="D1308" t="s">
        <v>567</v>
      </c>
      <c r="H1308" t="s">
        <v>567</v>
      </c>
      <c r="J1308" t="s">
        <v>567</v>
      </c>
      <c r="K1308" t="s">
        <v>567</v>
      </c>
      <c r="L1308" t="s">
        <v>567</v>
      </c>
      <c r="N1308">
        <v>0</v>
      </c>
      <c r="O1308">
        <v>0</v>
      </c>
      <c r="R1308">
        <v>0</v>
      </c>
      <c r="W1308" t="s">
        <v>567</v>
      </c>
      <c r="X1308" t="s">
        <v>567</v>
      </c>
      <c r="Y1308" t="s">
        <v>568</v>
      </c>
    </row>
    <row r="1309" spans="2:25" x14ac:dyDescent="0.3">
      <c r="B1309" s="118"/>
      <c r="D1309" t="s">
        <v>567</v>
      </c>
      <c r="H1309" t="s">
        <v>567</v>
      </c>
      <c r="J1309" t="s">
        <v>567</v>
      </c>
      <c r="K1309" t="s">
        <v>567</v>
      </c>
      <c r="L1309" t="s">
        <v>567</v>
      </c>
      <c r="N1309">
        <v>0</v>
      </c>
      <c r="O1309">
        <v>0</v>
      </c>
      <c r="R1309">
        <v>0</v>
      </c>
      <c r="W1309" t="s">
        <v>567</v>
      </c>
      <c r="X1309" t="s">
        <v>567</v>
      </c>
      <c r="Y1309" t="s">
        <v>568</v>
      </c>
    </row>
    <row r="1310" spans="2:25" x14ac:dyDescent="0.3">
      <c r="B1310" s="118"/>
      <c r="D1310" t="s">
        <v>567</v>
      </c>
      <c r="H1310" t="s">
        <v>567</v>
      </c>
      <c r="J1310" t="s">
        <v>567</v>
      </c>
      <c r="K1310" t="s">
        <v>567</v>
      </c>
      <c r="L1310" t="s">
        <v>567</v>
      </c>
      <c r="N1310">
        <v>0</v>
      </c>
      <c r="O1310">
        <v>0</v>
      </c>
      <c r="R1310">
        <v>0</v>
      </c>
      <c r="W1310" t="s">
        <v>567</v>
      </c>
      <c r="X1310" t="s">
        <v>567</v>
      </c>
      <c r="Y1310" t="s">
        <v>568</v>
      </c>
    </row>
    <row r="1311" spans="2:25" x14ac:dyDescent="0.3">
      <c r="B1311" s="118"/>
      <c r="D1311" t="s">
        <v>567</v>
      </c>
      <c r="H1311" t="s">
        <v>567</v>
      </c>
      <c r="J1311" t="s">
        <v>567</v>
      </c>
      <c r="K1311" t="s">
        <v>567</v>
      </c>
      <c r="L1311" t="s">
        <v>567</v>
      </c>
      <c r="N1311">
        <v>0</v>
      </c>
      <c r="O1311">
        <v>0</v>
      </c>
      <c r="R1311">
        <v>0</v>
      </c>
      <c r="W1311" t="s">
        <v>567</v>
      </c>
      <c r="X1311" t="s">
        <v>567</v>
      </c>
      <c r="Y1311" t="s">
        <v>568</v>
      </c>
    </row>
    <row r="1312" spans="2:25" x14ac:dyDescent="0.3">
      <c r="B1312" s="118"/>
      <c r="D1312" t="s">
        <v>567</v>
      </c>
      <c r="H1312" t="s">
        <v>567</v>
      </c>
      <c r="J1312" t="s">
        <v>567</v>
      </c>
      <c r="K1312" t="s">
        <v>567</v>
      </c>
      <c r="L1312" t="s">
        <v>567</v>
      </c>
      <c r="N1312">
        <v>0</v>
      </c>
      <c r="O1312">
        <v>0</v>
      </c>
      <c r="R1312">
        <v>0</v>
      </c>
      <c r="W1312" t="s">
        <v>567</v>
      </c>
      <c r="X1312" t="s">
        <v>567</v>
      </c>
      <c r="Y1312" t="s">
        <v>568</v>
      </c>
    </row>
    <row r="1313" spans="2:25" x14ac:dyDescent="0.3">
      <c r="B1313" s="118"/>
      <c r="D1313" t="s">
        <v>567</v>
      </c>
      <c r="H1313" t="s">
        <v>567</v>
      </c>
      <c r="J1313" t="s">
        <v>567</v>
      </c>
      <c r="K1313" t="s">
        <v>567</v>
      </c>
      <c r="L1313" t="s">
        <v>567</v>
      </c>
      <c r="N1313">
        <v>0</v>
      </c>
      <c r="O1313">
        <v>0</v>
      </c>
      <c r="R1313">
        <v>0</v>
      </c>
      <c r="W1313" t="s">
        <v>567</v>
      </c>
      <c r="X1313" t="s">
        <v>567</v>
      </c>
      <c r="Y1313" t="s">
        <v>568</v>
      </c>
    </row>
    <row r="1314" spans="2:25" x14ac:dyDescent="0.3">
      <c r="B1314" s="118"/>
      <c r="D1314" t="s">
        <v>567</v>
      </c>
      <c r="H1314" t="s">
        <v>567</v>
      </c>
      <c r="J1314" t="s">
        <v>567</v>
      </c>
      <c r="K1314" t="s">
        <v>567</v>
      </c>
      <c r="L1314" t="s">
        <v>567</v>
      </c>
      <c r="N1314">
        <v>0</v>
      </c>
      <c r="O1314">
        <v>0</v>
      </c>
      <c r="R1314">
        <v>0</v>
      </c>
      <c r="W1314" t="s">
        <v>567</v>
      </c>
      <c r="X1314" t="s">
        <v>567</v>
      </c>
      <c r="Y1314" t="s">
        <v>568</v>
      </c>
    </row>
    <row r="1315" spans="2:25" x14ac:dyDescent="0.3">
      <c r="B1315" s="118"/>
      <c r="D1315" t="s">
        <v>567</v>
      </c>
      <c r="H1315" t="s">
        <v>567</v>
      </c>
      <c r="J1315" t="s">
        <v>567</v>
      </c>
      <c r="K1315" t="s">
        <v>567</v>
      </c>
      <c r="L1315" t="s">
        <v>567</v>
      </c>
      <c r="N1315">
        <v>0</v>
      </c>
      <c r="O1315">
        <v>0</v>
      </c>
      <c r="R1315">
        <v>0</v>
      </c>
      <c r="W1315" t="s">
        <v>567</v>
      </c>
      <c r="X1315" t="s">
        <v>567</v>
      </c>
      <c r="Y1315" t="s">
        <v>568</v>
      </c>
    </row>
    <row r="1316" spans="2:25" x14ac:dyDescent="0.3">
      <c r="B1316" s="118"/>
      <c r="D1316" t="s">
        <v>567</v>
      </c>
      <c r="H1316" t="s">
        <v>567</v>
      </c>
      <c r="J1316" t="s">
        <v>567</v>
      </c>
      <c r="K1316" t="s">
        <v>567</v>
      </c>
      <c r="L1316" t="s">
        <v>567</v>
      </c>
      <c r="N1316">
        <v>0</v>
      </c>
      <c r="O1316">
        <v>0</v>
      </c>
      <c r="R1316">
        <v>0</v>
      </c>
      <c r="W1316" t="s">
        <v>567</v>
      </c>
      <c r="X1316" t="s">
        <v>567</v>
      </c>
      <c r="Y1316" t="s">
        <v>568</v>
      </c>
    </row>
    <row r="1317" spans="2:25" x14ac:dyDescent="0.3">
      <c r="B1317" s="118"/>
      <c r="D1317" t="s">
        <v>567</v>
      </c>
      <c r="H1317" t="s">
        <v>567</v>
      </c>
      <c r="J1317" t="s">
        <v>567</v>
      </c>
      <c r="K1317" t="s">
        <v>567</v>
      </c>
      <c r="L1317" t="s">
        <v>567</v>
      </c>
      <c r="N1317">
        <v>0</v>
      </c>
      <c r="O1317">
        <v>0</v>
      </c>
      <c r="R1317">
        <v>0</v>
      </c>
      <c r="W1317" t="s">
        <v>567</v>
      </c>
      <c r="X1317" t="s">
        <v>567</v>
      </c>
      <c r="Y1317" t="s">
        <v>568</v>
      </c>
    </row>
    <row r="1318" spans="2:25" x14ac:dyDescent="0.3">
      <c r="B1318" s="118"/>
      <c r="D1318" t="s">
        <v>567</v>
      </c>
      <c r="H1318" t="s">
        <v>567</v>
      </c>
      <c r="J1318" t="s">
        <v>567</v>
      </c>
      <c r="K1318" t="s">
        <v>567</v>
      </c>
      <c r="L1318" t="s">
        <v>567</v>
      </c>
      <c r="N1318">
        <v>0</v>
      </c>
      <c r="O1318">
        <v>0</v>
      </c>
      <c r="R1318">
        <v>0</v>
      </c>
      <c r="W1318" t="s">
        <v>567</v>
      </c>
      <c r="X1318" t="s">
        <v>567</v>
      </c>
      <c r="Y1318" t="s">
        <v>568</v>
      </c>
    </row>
    <row r="1319" spans="2:25" x14ac:dyDescent="0.3">
      <c r="B1319" s="118"/>
      <c r="D1319" t="s">
        <v>567</v>
      </c>
      <c r="H1319" t="s">
        <v>567</v>
      </c>
      <c r="J1319" t="s">
        <v>567</v>
      </c>
      <c r="K1319" t="s">
        <v>567</v>
      </c>
      <c r="L1319" t="s">
        <v>567</v>
      </c>
      <c r="N1319">
        <v>0</v>
      </c>
      <c r="O1319">
        <v>0</v>
      </c>
      <c r="R1319">
        <v>0</v>
      </c>
      <c r="W1319" t="s">
        <v>567</v>
      </c>
      <c r="X1319" t="s">
        <v>567</v>
      </c>
      <c r="Y1319" t="s">
        <v>568</v>
      </c>
    </row>
    <row r="1320" spans="2:25" x14ac:dyDescent="0.3">
      <c r="B1320" s="118"/>
      <c r="D1320" t="s">
        <v>567</v>
      </c>
      <c r="H1320" t="s">
        <v>567</v>
      </c>
      <c r="J1320" t="s">
        <v>567</v>
      </c>
      <c r="K1320" t="s">
        <v>567</v>
      </c>
      <c r="L1320" t="s">
        <v>567</v>
      </c>
      <c r="N1320">
        <v>0</v>
      </c>
      <c r="O1320">
        <v>0</v>
      </c>
      <c r="R1320">
        <v>0</v>
      </c>
      <c r="W1320" t="s">
        <v>567</v>
      </c>
      <c r="X1320" t="s">
        <v>567</v>
      </c>
      <c r="Y1320" t="s">
        <v>568</v>
      </c>
    </row>
    <row r="1321" spans="2:25" x14ac:dyDescent="0.3">
      <c r="B1321" s="118"/>
      <c r="D1321" t="s">
        <v>567</v>
      </c>
      <c r="H1321" t="s">
        <v>567</v>
      </c>
      <c r="J1321" t="s">
        <v>567</v>
      </c>
      <c r="K1321" t="s">
        <v>567</v>
      </c>
      <c r="L1321" t="s">
        <v>567</v>
      </c>
      <c r="N1321">
        <v>0</v>
      </c>
      <c r="O1321">
        <v>0</v>
      </c>
      <c r="R1321">
        <v>0</v>
      </c>
      <c r="W1321" t="s">
        <v>567</v>
      </c>
      <c r="X1321" t="s">
        <v>567</v>
      </c>
      <c r="Y1321" t="s">
        <v>568</v>
      </c>
    </row>
    <row r="1322" spans="2:25" x14ac:dyDescent="0.3">
      <c r="B1322" s="118"/>
      <c r="D1322" t="s">
        <v>567</v>
      </c>
      <c r="H1322" t="s">
        <v>567</v>
      </c>
      <c r="J1322" t="s">
        <v>567</v>
      </c>
      <c r="K1322" t="s">
        <v>567</v>
      </c>
      <c r="L1322" t="s">
        <v>567</v>
      </c>
      <c r="N1322">
        <v>0</v>
      </c>
      <c r="O1322">
        <v>0</v>
      </c>
      <c r="R1322">
        <v>0</v>
      </c>
      <c r="W1322" t="s">
        <v>567</v>
      </c>
      <c r="X1322" t="s">
        <v>567</v>
      </c>
      <c r="Y1322" t="s">
        <v>568</v>
      </c>
    </row>
    <row r="1323" spans="2:25" x14ac:dyDescent="0.3">
      <c r="B1323" s="118"/>
      <c r="D1323" t="s">
        <v>567</v>
      </c>
      <c r="H1323" t="s">
        <v>567</v>
      </c>
      <c r="J1323" t="s">
        <v>567</v>
      </c>
      <c r="K1323" t="s">
        <v>567</v>
      </c>
      <c r="L1323" t="s">
        <v>567</v>
      </c>
      <c r="N1323">
        <v>0</v>
      </c>
      <c r="O1323">
        <v>0</v>
      </c>
      <c r="R1323">
        <v>0</v>
      </c>
      <c r="W1323" t="s">
        <v>567</v>
      </c>
      <c r="X1323" t="s">
        <v>567</v>
      </c>
      <c r="Y1323" t="s">
        <v>568</v>
      </c>
    </row>
    <row r="1324" spans="2:25" x14ac:dyDescent="0.3">
      <c r="B1324" s="118"/>
      <c r="D1324" t="s">
        <v>567</v>
      </c>
      <c r="H1324" t="s">
        <v>567</v>
      </c>
      <c r="J1324" t="s">
        <v>567</v>
      </c>
      <c r="K1324" t="s">
        <v>567</v>
      </c>
      <c r="L1324" t="s">
        <v>567</v>
      </c>
      <c r="N1324">
        <v>0</v>
      </c>
      <c r="O1324">
        <v>0</v>
      </c>
      <c r="R1324">
        <v>0</v>
      </c>
      <c r="W1324" t="s">
        <v>567</v>
      </c>
      <c r="X1324" t="s">
        <v>567</v>
      </c>
      <c r="Y1324" t="s">
        <v>568</v>
      </c>
    </row>
    <row r="1325" spans="2:25" x14ac:dyDescent="0.3">
      <c r="B1325" s="118"/>
      <c r="D1325" t="s">
        <v>567</v>
      </c>
      <c r="H1325" t="s">
        <v>567</v>
      </c>
      <c r="J1325" t="s">
        <v>567</v>
      </c>
      <c r="K1325" t="s">
        <v>567</v>
      </c>
      <c r="L1325" t="s">
        <v>567</v>
      </c>
      <c r="N1325">
        <v>0</v>
      </c>
      <c r="O1325">
        <v>0</v>
      </c>
      <c r="R1325">
        <v>0</v>
      </c>
      <c r="W1325" t="s">
        <v>567</v>
      </c>
      <c r="X1325" t="s">
        <v>567</v>
      </c>
      <c r="Y1325" t="s">
        <v>568</v>
      </c>
    </row>
    <row r="1326" spans="2:25" x14ac:dyDescent="0.3">
      <c r="B1326" s="118"/>
      <c r="D1326" t="s">
        <v>567</v>
      </c>
      <c r="H1326" t="s">
        <v>567</v>
      </c>
      <c r="J1326" t="s">
        <v>567</v>
      </c>
      <c r="K1326" t="s">
        <v>567</v>
      </c>
      <c r="L1326" t="s">
        <v>567</v>
      </c>
      <c r="N1326">
        <v>0</v>
      </c>
      <c r="O1326">
        <v>0</v>
      </c>
      <c r="R1326">
        <v>0</v>
      </c>
      <c r="W1326" t="s">
        <v>567</v>
      </c>
      <c r="X1326" t="s">
        <v>567</v>
      </c>
      <c r="Y1326" t="s">
        <v>568</v>
      </c>
    </row>
    <row r="1327" spans="2:25" x14ac:dyDescent="0.3">
      <c r="B1327" s="118"/>
      <c r="D1327" t="s">
        <v>567</v>
      </c>
      <c r="H1327" t="s">
        <v>567</v>
      </c>
      <c r="J1327" t="s">
        <v>567</v>
      </c>
      <c r="K1327" t="s">
        <v>567</v>
      </c>
      <c r="L1327" t="s">
        <v>567</v>
      </c>
      <c r="N1327">
        <v>0</v>
      </c>
      <c r="O1327">
        <v>0</v>
      </c>
      <c r="R1327">
        <v>0</v>
      </c>
      <c r="W1327" t="s">
        <v>567</v>
      </c>
      <c r="X1327" t="s">
        <v>567</v>
      </c>
      <c r="Y1327" t="s">
        <v>568</v>
      </c>
    </row>
    <row r="1328" spans="2:25" x14ac:dyDescent="0.3">
      <c r="B1328" s="118"/>
      <c r="D1328" t="s">
        <v>567</v>
      </c>
      <c r="H1328" t="s">
        <v>567</v>
      </c>
      <c r="J1328" t="s">
        <v>567</v>
      </c>
      <c r="K1328" t="s">
        <v>567</v>
      </c>
      <c r="L1328" t="s">
        <v>567</v>
      </c>
      <c r="N1328">
        <v>0</v>
      </c>
      <c r="O1328">
        <v>0</v>
      </c>
      <c r="R1328">
        <v>0</v>
      </c>
      <c r="W1328" t="s">
        <v>567</v>
      </c>
      <c r="X1328" t="s">
        <v>567</v>
      </c>
      <c r="Y1328" t="s">
        <v>568</v>
      </c>
    </row>
    <row r="1329" spans="2:25" x14ac:dyDescent="0.3">
      <c r="B1329" s="118"/>
      <c r="D1329" t="s">
        <v>567</v>
      </c>
      <c r="H1329" t="s">
        <v>567</v>
      </c>
      <c r="J1329" t="s">
        <v>567</v>
      </c>
      <c r="K1329" t="s">
        <v>567</v>
      </c>
      <c r="L1329" t="s">
        <v>567</v>
      </c>
      <c r="N1329">
        <v>0</v>
      </c>
      <c r="O1329">
        <v>0</v>
      </c>
      <c r="R1329">
        <v>0</v>
      </c>
      <c r="W1329" t="s">
        <v>567</v>
      </c>
      <c r="X1329" t="s">
        <v>567</v>
      </c>
      <c r="Y1329" t="s">
        <v>568</v>
      </c>
    </row>
    <row r="1330" spans="2:25" x14ac:dyDescent="0.3">
      <c r="B1330" s="118"/>
      <c r="D1330" t="s">
        <v>567</v>
      </c>
      <c r="H1330" t="s">
        <v>567</v>
      </c>
      <c r="J1330" t="s">
        <v>567</v>
      </c>
      <c r="K1330" t="s">
        <v>567</v>
      </c>
      <c r="L1330" t="s">
        <v>567</v>
      </c>
      <c r="N1330">
        <v>0</v>
      </c>
      <c r="O1330">
        <v>0</v>
      </c>
      <c r="R1330">
        <v>0</v>
      </c>
      <c r="W1330" t="s">
        <v>567</v>
      </c>
      <c r="X1330" t="s">
        <v>567</v>
      </c>
      <c r="Y1330" t="s">
        <v>568</v>
      </c>
    </row>
    <row r="1331" spans="2:25" x14ac:dyDescent="0.3">
      <c r="B1331" s="118"/>
      <c r="D1331" t="s">
        <v>567</v>
      </c>
      <c r="H1331" t="s">
        <v>567</v>
      </c>
      <c r="J1331" t="s">
        <v>567</v>
      </c>
      <c r="K1331" t="s">
        <v>567</v>
      </c>
      <c r="L1331" t="s">
        <v>567</v>
      </c>
      <c r="N1331">
        <v>0</v>
      </c>
      <c r="O1331">
        <v>0</v>
      </c>
      <c r="R1331">
        <v>0</v>
      </c>
      <c r="W1331" t="s">
        <v>567</v>
      </c>
      <c r="X1331" t="s">
        <v>567</v>
      </c>
      <c r="Y1331" t="s">
        <v>568</v>
      </c>
    </row>
    <row r="1332" spans="2:25" x14ac:dyDescent="0.3">
      <c r="B1332" s="118"/>
      <c r="D1332" t="s">
        <v>567</v>
      </c>
      <c r="H1332" t="s">
        <v>567</v>
      </c>
      <c r="J1332" t="s">
        <v>567</v>
      </c>
      <c r="K1332" t="s">
        <v>567</v>
      </c>
      <c r="L1332" t="s">
        <v>567</v>
      </c>
      <c r="N1332">
        <v>0</v>
      </c>
      <c r="O1332">
        <v>0</v>
      </c>
      <c r="R1332">
        <v>0</v>
      </c>
      <c r="W1332" t="s">
        <v>567</v>
      </c>
      <c r="X1332" t="s">
        <v>567</v>
      </c>
      <c r="Y1332" t="s">
        <v>568</v>
      </c>
    </row>
    <row r="1333" spans="2:25" x14ac:dyDescent="0.3">
      <c r="B1333" s="118"/>
      <c r="D1333" t="s">
        <v>567</v>
      </c>
      <c r="H1333" t="s">
        <v>567</v>
      </c>
      <c r="J1333" t="s">
        <v>567</v>
      </c>
      <c r="K1333" t="s">
        <v>567</v>
      </c>
      <c r="L1333" t="s">
        <v>567</v>
      </c>
      <c r="N1333">
        <v>0</v>
      </c>
      <c r="O1333">
        <v>0</v>
      </c>
      <c r="R1333">
        <v>0</v>
      </c>
      <c r="W1333" t="s">
        <v>567</v>
      </c>
      <c r="X1333" t="s">
        <v>567</v>
      </c>
      <c r="Y1333" t="s">
        <v>568</v>
      </c>
    </row>
    <row r="1334" spans="2:25" x14ac:dyDescent="0.3">
      <c r="B1334" s="118"/>
      <c r="D1334" t="s">
        <v>567</v>
      </c>
      <c r="H1334" t="s">
        <v>567</v>
      </c>
      <c r="J1334" t="s">
        <v>567</v>
      </c>
      <c r="K1334" t="s">
        <v>567</v>
      </c>
      <c r="L1334" t="s">
        <v>567</v>
      </c>
      <c r="N1334">
        <v>0</v>
      </c>
      <c r="O1334">
        <v>0</v>
      </c>
      <c r="R1334">
        <v>0</v>
      </c>
      <c r="W1334" t="s">
        <v>567</v>
      </c>
      <c r="X1334" t="s">
        <v>567</v>
      </c>
      <c r="Y1334" t="s">
        <v>568</v>
      </c>
    </row>
    <row r="1335" spans="2:25" x14ac:dyDescent="0.3">
      <c r="B1335" s="118"/>
      <c r="D1335" t="s">
        <v>567</v>
      </c>
      <c r="H1335" t="s">
        <v>567</v>
      </c>
      <c r="J1335" t="s">
        <v>567</v>
      </c>
      <c r="K1335" t="s">
        <v>567</v>
      </c>
      <c r="L1335" t="s">
        <v>567</v>
      </c>
      <c r="N1335">
        <v>0</v>
      </c>
      <c r="O1335">
        <v>0</v>
      </c>
      <c r="R1335">
        <v>0</v>
      </c>
      <c r="W1335" t="s">
        <v>567</v>
      </c>
      <c r="X1335" t="s">
        <v>567</v>
      </c>
      <c r="Y1335" t="s">
        <v>568</v>
      </c>
    </row>
    <row r="1336" spans="2:25" x14ac:dyDescent="0.3">
      <c r="B1336" s="118"/>
      <c r="D1336" t="s">
        <v>567</v>
      </c>
      <c r="H1336" t="s">
        <v>567</v>
      </c>
      <c r="J1336" t="s">
        <v>567</v>
      </c>
      <c r="K1336" t="s">
        <v>567</v>
      </c>
      <c r="L1336" t="s">
        <v>567</v>
      </c>
      <c r="N1336">
        <v>0</v>
      </c>
      <c r="O1336">
        <v>0</v>
      </c>
      <c r="R1336">
        <v>0</v>
      </c>
      <c r="W1336" t="s">
        <v>567</v>
      </c>
      <c r="X1336" t="s">
        <v>567</v>
      </c>
      <c r="Y1336" t="s">
        <v>568</v>
      </c>
    </row>
    <row r="1337" spans="2:25" x14ac:dyDescent="0.3">
      <c r="B1337" s="118"/>
      <c r="D1337" t="s">
        <v>567</v>
      </c>
      <c r="H1337" t="s">
        <v>567</v>
      </c>
      <c r="J1337" t="s">
        <v>567</v>
      </c>
      <c r="K1337" t="s">
        <v>567</v>
      </c>
      <c r="L1337" t="s">
        <v>567</v>
      </c>
      <c r="N1337">
        <v>0</v>
      </c>
      <c r="O1337">
        <v>0</v>
      </c>
      <c r="R1337">
        <v>0</v>
      </c>
      <c r="W1337" t="s">
        <v>567</v>
      </c>
      <c r="X1337" t="s">
        <v>567</v>
      </c>
      <c r="Y1337" t="s">
        <v>568</v>
      </c>
    </row>
    <row r="1338" spans="2:25" x14ac:dyDescent="0.3">
      <c r="B1338" s="118"/>
      <c r="D1338" t="s">
        <v>567</v>
      </c>
      <c r="H1338" t="s">
        <v>567</v>
      </c>
      <c r="J1338" t="s">
        <v>567</v>
      </c>
      <c r="K1338" t="s">
        <v>567</v>
      </c>
      <c r="L1338" t="s">
        <v>567</v>
      </c>
      <c r="N1338">
        <v>0</v>
      </c>
      <c r="O1338">
        <v>0</v>
      </c>
      <c r="R1338">
        <v>0</v>
      </c>
      <c r="W1338" t="s">
        <v>567</v>
      </c>
      <c r="X1338" t="s">
        <v>567</v>
      </c>
      <c r="Y1338" t="s">
        <v>568</v>
      </c>
    </row>
    <row r="1339" spans="2:25" x14ac:dyDescent="0.3">
      <c r="B1339" s="118"/>
      <c r="D1339" t="s">
        <v>567</v>
      </c>
      <c r="H1339" t="s">
        <v>567</v>
      </c>
      <c r="J1339" t="s">
        <v>567</v>
      </c>
      <c r="K1339" t="s">
        <v>567</v>
      </c>
      <c r="L1339" t="s">
        <v>567</v>
      </c>
      <c r="N1339">
        <v>0</v>
      </c>
      <c r="O1339">
        <v>0</v>
      </c>
      <c r="R1339">
        <v>0</v>
      </c>
      <c r="W1339" t="s">
        <v>567</v>
      </c>
      <c r="X1339" t="s">
        <v>567</v>
      </c>
      <c r="Y1339" t="s">
        <v>568</v>
      </c>
    </row>
    <row r="1340" spans="2:25" x14ac:dyDescent="0.3">
      <c r="B1340" s="118"/>
      <c r="D1340" t="s">
        <v>567</v>
      </c>
      <c r="H1340" t="s">
        <v>567</v>
      </c>
      <c r="J1340" t="s">
        <v>567</v>
      </c>
      <c r="K1340" t="s">
        <v>567</v>
      </c>
      <c r="L1340" t="s">
        <v>567</v>
      </c>
      <c r="N1340">
        <v>0</v>
      </c>
      <c r="O1340">
        <v>0</v>
      </c>
      <c r="R1340">
        <v>0</v>
      </c>
      <c r="W1340" t="s">
        <v>567</v>
      </c>
      <c r="X1340" t="s">
        <v>567</v>
      </c>
      <c r="Y1340" t="s">
        <v>568</v>
      </c>
    </row>
    <row r="1341" spans="2:25" x14ac:dyDescent="0.3">
      <c r="B1341" s="118"/>
      <c r="D1341" t="s">
        <v>567</v>
      </c>
      <c r="H1341" t="s">
        <v>567</v>
      </c>
      <c r="J1341" t="s">
        <v>567</v>
      </c>
      <c r="K1341" t="s">
        <v>567</v>
      </c>
      <c r="L1341" t="s">
        <v>567</v>
      </c>
      <c r="N1341">
        <v>0</v>
      </c>
      <c r="O1341">
        <v>0</v>
      </c>
      <c r="R1341">
        <v>0</v>
      </c>
      <c r="W1341" t="s">
        <v>567</v>
      </c>
      <c r="X1341" t="s">
        <v>567</v>
      </c>
      <c r="Y1341" t="s">
        <v>568</v>
      </c>
    </row>
    <row r="1342" spans="2:25" x14ac:dyDescent="0.3">
      <c r="B1342" s="118"/>
      <c r="D1342" t="s">
        <v>567</v>
      </c>
      <c r="H1342" t="s">
        <v>567</v>
      </c>
      <c r="J1342" t="s">
        <v>567</v>
      </c>
      <c r="K1342" t="s">
        <v>567</v>
      </c>
      <c r="L1342" t="s">
        <v>567</v>
      </c>
      <c r="N1342">
        <v>0</v>
      </c>
      <c r="O1342">
        <v>0</v>
      </c>
      <c r="R1342">
        <v>0</v>
      </c>
      <c r="W1342" t="s">
        <v>567</v>
      </c>
      <c r="X1342" t="s">
        <v>567</v>
      </c>
      <c r="Y1342" t="s">
        <v>568</v>
      </c>
    </row>
    <row r="1343" spans="2:25" x14ac:dyDescent="0.3">
      <c r="B1343" s="118"/>
      <c r="D1343" t="s">
        <v>567</v>
      </c>
      <c r="H1343" t="s">
        <v>567</v>
      </c>
      <c r="J1343" t="s">
        <v>567</v>
      </c>
      <c r="K1343" t="s">
        <v>567</v>
      </c>
      <c r="L1343" t="s">
        <v>567</v>
      </c>
      <c r="N1343">
        <v>0</v>
      </c>
      <c r="O1343">
        <v>0</v>
      </c>
      <c r="R1343">
        <v>0</v>
      </c>
      <c r="W1343" t="s">
        <v>567</v>
      </c>
      <c r="X1343" t="s">
        <v>567</v>
      </c>
      <c r="Y1343" t="s">
        <v>568</v>
      </c>
    </row>
    <row r="1344" spans="2:25" x14ac:dyDescent="0.3">
      <c r="B1344" s="118"/>
      <c r="D1344" t="s">
        <v>567</v>
      </c>
      <c r="H1344" t="s">
        <v>567</v>
      </c>
      <c r="J1344" t="s">
        <v>567</v>
      </c>
      <c r="K1344" t="s">
        <v>567</v>
      </c>
      <c r="L1344" t="s">
        <v>567</v>
      </c>
      <c r="N1344">
        <v>0</v>
      </c>
      <c r="O1344">
        <v>0</v>
      </c>
      <c r="R1344">
        <v>0</v>
      </c>
      <c r="W1344" t="s">
        <v>567</v>
      </c>
      <c r="X1344" t="s">
        <v>567</v>
      </c>
      <c r="Y1344" t="s">
        <v>568</v>
      </c>
    </row>
    <row r="1345" spans="2:25" x14ac:dyDescent="0.3">
      <c r="B1345" s="118"/>
      <c r="D1345" t="s">
        <v>567</v>
      </c>
      <c r="H1345" t="s">
        <v>567</v>
      </c>
      <c r="J1345" t="s">
        <v>567</v>
      </c>
      <c r="K1345" t="s">
        <v>567</v>
      </c>
      <c r="L1345" t="s">
        <v>567</v>
      </c>
      <c r="N1345">
        <v>0</v>
      </c>
      <c r="O1345">
        <v>0</v>
      </c>
      <c r="R1345">
        <v>0</v>
      </c>
      <c r="W1345" t="s">
        <v>567</v>
      </c>
      <c r="X1345" t="s">
        <v>567</v>
      </c>
      <c r="Y1345" t="s">
        <v>568</v>
      </c>
    </row>
    <row r="1346" spans="2:25" x14ac:dyDescent="0.3">
      <c r="B1346" s="118"/>
      <c r="D1346" t="s">
        <v>567</v>
      </c>
      <c r="H1346" t="s">
        <v>567</v>
      </c>
      <c r="J1346" t="s">
        <v>567</v>
      </c>
      <c r="K1346" t="s">
        <v>567</v>
      </c>
      <c r="L1346" t="s">
        <v>567</v>
      </c>
      <c r="N1346">
        <v>0</v>
      </c>
      <c r="O1346">
        <v>0</v>
      </c>
      <c r="R1346">
        <v>0</v>
      </c>
      <c r="W1346" t="s">
        <v>567</v>
      </c>
      <c r="X1346" t="s">
        <v>567</v>
      </c>
      <c r="Y1346" t="s">
        <v>568</v>
      </c>
    </row>
    <row r="1347" spans="2:25" x14ac:dyDescent="0.3">
      <c r="B1347" s="118"/>
      <c r="D1347" t="s">
        <v>567</v>
      </c>
      <c r="H1347" t="s">
        <v>567</v>
      </c>
      <c r="J1347" t="s">
        <v>567</v>
      </c>
      <c r="K1347" t="s">
        <v>567</v>
      </c>
      <c r="L1347" t="s">
        <v>567</v>
      </c>
      <c r="N1347">
        <v>0</v>
      </c>
      <c r="O1347">
        <v>0</v>
      </c>
      <c r="R1347">
        <v>0</v>
      </c>
      <c r="W1347" t="s">
        <v>567</v>
      </c>
      <c r="X1347" t="s">
        <v>567</v>
      </c>
      <c r="Y1347" t="s">
        <v>568</v>
      </c>
    </row>
    <row r="1348" spans="2:25" x14ac:dyDescent="0.3">
      <c r="B1348" s="118"/>
      <c r="D1348" t="s">
        <v>567</v>
      </c>
      <c r="H1348" t="s">
        <v>567</v>
      </c>
      <c r="J1348" t="s">
        <v>567</v>
      </c>
      <c r="K1348" t="s">
        <v>567</v>
      </c>
      <c r="L1348" t="s">
        <v>567</v>
      </c>
      <c r="N1348">
        <v>0</v>
      </c>
      <c r="O1348">
        <v>0</v>
      </c>
      <c r="R1348">
        <v>0</v>
      </c>
      <c r="W1348" t="s">
        <v>567</v>
      </c>
      <c r="X1348" t="s">
        <v>567</v>
      </c>
      <c r="Y1348" t="s">
        <v>568</v>
      </c>
    </row>
    <row r="1349" spans="2:25" x14ac:dyDescent="0.3">
      <c r="B1349" s="118"/>
      <c r="D1349" t="s">
        <v>567</v>
      </c>
      <c r="H1349" t="s">
        <v>567</v>
      </c>
      <c r="J1349" t="s">
        <v>567</v>
      </c>
      <c r="K1349" t="s">
        <v>567</v>
      </c>
      <c r="L1349" t="s">
        <v>567</v>
      </c>
      <c r="N1349">
        <v>0</v>
      </c>
      <c r="O1349">
        <v>0</v>
      </c>
      <c r="R1349">
        <v>0</v>
      </c>
      <c r="W1349" t="s">
        <v>567</v>
      </c>
      <c r="X1349" t="s">
        <v>567</v>
      </c>
      <c r="Y1349" t="s">
        <v>568</v>
      </c>
    </row>
    <row r="1350" spans="2:25" x14ac:dyDescent="0.3">
      <c r="B1350" s="118"/>
      <c r="D1350" t="s">
        <v>567</v>
      </c>
      <c r="H1350" t="s">
        <v>567</v>
      </c>
      <c r="J1350" t="s">
        <v>567</v>
      </c>
      <c r="K1350" t="s">
        <v>567</v>
      </c>
      <c r="L1350" t="s">
        <v>567</v>
      </c>
      <c r="N1350">
        <v>0</v>
      </c>
      <c r="O1350">
        <v>0</v>
      </c>
      <c r="R1350">
        <v>0</v>
      </c>
      <c r="W1350" t="s">
        <v>567</v>
      </c>
      <c r="X1350" t="s">
        <v>567</v>
      </c>
      <c r="Y1350" t="s">
        <v>568</v>
      </c>
    </row>
    <row r="1351" spans="2:25" x14ac:dyDescent="0.3">
      <c r="B1351" s="118"/>
      <c r="D1351" t="s">
        <v>567</v>
      </c>
      <c r="H1351" t="s">
        <v>567</v>
      </c>
      <c r="J1351" t="s">
        <v>567</v>
      </c>
      <c r="K1351" t="s">
        <v>567</v>
      </c>
      <c r="L1351" t="s">
        <v>567</v>
      </c>
      <c r="N1351">
        <v>0</v>
      </c>
      <c r="O1351">
        <v>0</v>
      </c>
      <c r="R1351">
        <v>0</v>
      </c>
      <c r="W1351" t="s">
        <v>567</v>
      </c>
      <c r="X1351" t="s">
        <v>567</v>
      </c>
      <c r="Y1351" t="s">
        <v>568</v>
      </c>
    </row>
    <row r="1352" spans="2:25" x14ac:dyDescent="0.3">
      <c r="B1352" s="118"/>
      <c r="D1352" t="s">
        <v>567</v>
      </c>
      <c r="H1352" t="s">
        <v>567</v>
      </c>
      <c r="J1352" t="s">
        <v>567</v>
      </c>
      <c r="K1352" t="s">
        <v>567</v>
      </c>
      <c r="L1352" t="s">
        <v>567</v>
      </c>
      <c r="N1352">
        <v>0</v>
      </c>
      <c r="O1352">
        <v>0</v>
      </c>
      <c r="R1352">
        <v>0</v>
      </c>
      <c r="W1352" t="s">
        <v>567</v>
      </c>
      <c r="X1352" t="s">
        <v>567</v>
      </c>
      <c r="Y1352" t="s">
        <v>568</v>
      </c>
    </row>
    <row r="1353" spans="2:25" x14ac:dyDescent="0.3">
      <c r="B1353" s="118"/>
      <c r="D1353" t="s">
        <v>567</v>
      </c>
      <c r="H1353" t="s">
        <v>567</v>
      </c>
      <c r="J1353" t="s">
        <v>567</v>
      </c>
      <c r="K1353" t="s">
        <v>567</v>
      </c>
      <c r="L1353" t="s">
        <v>567</v>
      </c>
      <c r="N1353">
        <v>0</v>
      </c>
      <c r="O1353">
        <v>0</v>
      </c>
      <c r="R1353">
        <v>0</v>
      </c>
      <c r="W1353" t="s">
        <v>567</v>
      </c>
      <c r="X1353" t="s">
        <v>567</v>
      </c>
      <c r="Y1353" t="s">
        <v>568</v>
      </c>
    </row>
    <row r="1354" spans="2:25" x14ac:dyDescent="0.3">
      <c r="B1354" s="118"/>
      <c r="D1354" t="s">
        <v>567</v>
      </c>
      <c r="H1354" t="s">
        <v>567</v>
      </c>
      <c r="J1354" t="s">
        <v>567</v>
      </c>
      <c r="K1354" t="s">
        <v>567</v>
      </c>
      <c r="L1354" t="s">
        <v>567</v>
      </c>
      <c r="N1354">
        <v>0</v>
      </c>
      <c r="O1354">
        <v>0</v>
      </c>
      <c r="R1354">
        <v>0</v>
      </c>
      <c r="W1354" t="s">
        <v>567</v>
      </c>
      <c r="X1354" t="s">
        <v>567</v>
      </c>
      <c r="Y1354" t="s">
        <v>568</v>
      </c>
    </row>
    <row r="1355" spans="2:25" x14ac:dyDescent="0.3">
      <c r="B1355" s="118"/>
      <c r="D1355" t="s">
        <v>567</v>
      </c>
      <c r="H1355" t="s">
        <v>567</v>
      </c>
      <c r="J1355" t="s">
        <v>567</v>
      </c>
      <c r="K1355" t="s">
        <v>567</v>
      </c>
      <c r="L1355" t="s">
        <v>567</v>
      </c>
      <c r="N1355">
        <v>0</v>
      </c>
      <c r="O1355">
        <v>0</v>
      </c>
      <c r="R1355">
        <v>0</v>
      </c>
      <c r="W1355" t="s">
        <v>567</v>
      </c>
      <c r="X1355" t="s">
        <v>567</v>
      </c>
      <c r="Y1355" t="s">
        <v>568</v>
      </c>
    </row>
    <row r="1356" spans="2:25" x14ac:dyDescent="0.3">
      <c r="B1356" s="118"/>
      <c r="D1356" t="s">
        <v>567</v>
      </c>
      <c r="H1356" t="s">
        <v>567</v>
      </c>
      <c r="J1356" t="s">
        <v>567</v>
      </c>
      <c r="K1356" t="s">
        <v>567</v>
      </c>
      <c r="L1356" t="s">
        <v>567</v>
      </c>
      <c r="N1356">
        <v>0</v>
      </c>
      <c r="O1356">
        <v>0</v>
      </c>
      <c r="R1356">
        <v>0</v>
      </c>
      <c r="W1356" t="s">
        <v>567</v>
      </c>
      <c r="X1356" t="s">
        <v>567</v>
      </c>
      <c r="Y1356" t="s">
        <v>568</v>
      </c>
    </row>
    <row r="1357" spans="2:25" x14ac:dyDescent="0.3">
      <c r="B1357" s="118"/>
      <c r="D1357" t="s">
        <v>567</v>
      </c>
      <c r="H1357" t="s">
        <v>567</v>
      </c>
      <c r="J1357" t="s">
        <v>567</v>
      </c>
      <c r="K1357" t="s">
        <v>567</v>
      </c>
      <c r="L1357" t="s">
        <v>567</v>
      </c>
      <c r="N1357">
        <v>0</v>
      </c>
      <c r="O1357">
        <v>0</v>
      </c>
      <c r="R1357">
        <v>0</v>
      </c>
      <c r="W1357" t="s">
        <v>567</v>
      </c>
      <c r="X1357" t="s">
        <v>567</v>
      </c>
      <c r="Y1357" t="s">
        <v>568</v>
      </c>
    </row>
    <row r="1358" spans="2:25" x14ac:dyDescent="0.3">
      <c r="B1358" s="118"/>
      <c r="D1358" t="s">
        <v>567</v>
      </c>
      <c r="H1358" t="s">
        <v>567</v>
      </c>
      <c r="J1358" t="s">
        <v>567</v>
      </c>
      <c r="K1358" t="s">
        <v>567</v>
      </c>
      <c r="L1358" t="s">
        <v>567</v>
      </c>
      <c r="N1358">
        <v>0</v>
      </c>
      <c r="O1358">
        <v>0</v>
      </c>
      <c r="R1358">
        <v>0</v>
      </c>
      <c r="W1358" t="s">
        <v>567</v>
      </c>
      <c r="X1358" t="s">
        <v>567</v>
      </c>
      <c r="Y1358" t="s">
        <v>568</v>
      </c>
    </row>
    <row r="1359" spans="2:25" x14ac:dyDescent="0.3">
      <c r="B1359" s="118"/>
      <c r="D1359" t="s">
        <v>567</v>
      </c>
      <c r="H1359" t="s">
        <v>567</v>
      </c>
      <c r="J1359" t="s">
        <v>567</v>
      </c>
      <c r="K1359" t="s">
        <v>567</v>
      </c>
      <c r="L1359" t="s">
        <v>567</v>
      </c>
      <c r="N1359">
        <v>0</v>
      </c>
      <c r="O1359">
        <v>0</v>
      </c>
      <c r="R1359">
        <v>0</v>
      </c>
      <c r="W1359" t="s">
        <v>567</v>
      </c>
      <c r="X1359" t="s">
        <v>567</v>
      </c>
      <c r="Y1359" t="s">
        <v>568</v>
      </c>
    </row>
    <row r="1360" spans="2:25" x14ac:dyDescent="0.3">
      <c r="B1360" s="118"/>
      <c r="D1360" t="s">
        <v>567</v>
      </c>
      <c r="H1360" t="s">
        <v>567</v>
      </c>
      <c r="J1360" t="s">
        <v>567</v>
      </c>
      <c r="K1360" t="s">
        <v>567</v>
      </c>
      <c r="L1360" t="s">
        <v>567</v>
      </c>
      <c r="N1360">
        <v>0</v>
      </c>
      <c r="O1360">
        <v>0</v>
      </c>
      <c r="R1360">
        <v>0</v>
      </c>
      <c r="W1360" t="s">
        <v>567</v>
      </c>
      <c r="X1360" t="s">
        <v>567</v>
      </c>
      <c r="Y1360" t="s">
        <v>568</v>
      </c>
    </row>
    <row r="1361" spans="2:25" x14ac:dyDescent="0.3">
      <c r="B1361" s="118"/>
      <c r="D1361" t="s">
        <v>567</v>
      </c>
      <c r="H1361" t="s">
        <v>567</v>
      </c>
      <c r="J1361" t="s">
        <v>567</v>
      </c>
      <c r="K1361" t="s">
        <v>567</v>
      </c>
      <c r="L1361" t="s">
        <v>567</v>
      </c>
      <c r="N1361">
        <v>0</v>
      </c>
      <c r="O1361">
        <v>0</v>
      </c>
      <c r="R1361">
        <v>0</v>
      </c>
      <c r="W1361" t="s">
        <v>567</v>
      </c>
      <c r="X1361" t="s">
        <v>567</v>
      </c>
      <c r="Y1361" t="s">
        <v>568</v>
      </c>
    </row>
    <row r="1362" spans="2:25" x14ac:dyDescent="0.3">
      <c r="B1362" s="118"/>
      <c r="D1362" t="s">
        <v>567</v>
      </c>
      <c r="H1362" t="s">
        <v>567</v>
      </c>
      <c r="J1362" t="s">
        <v>567</v>
      </c>
      <c r="K1362" t="s">
        <v>567</v>
      </c>
      <c r="L1362" t="s">
        <v>567</v>
      </c>
      <c r="N1362">
        <v>0</v>
      </c>
      <c r="O1362">
        <v>0</v>
      </c>
      <c r="R1362">
        <v>0</v>
      </c>
      <c r="W1362" t="s">
        <v>567</v>
      </c>
      <c r="X1362" t="s">
        <v>567</v>
      </c>
      <c r="Y1362" t="s">
        <v>568</v>
      </c>
    </row>
    <row r="1363" spans="2:25" x14ac:dyDescent="0.3">
      <c r="B1363" s="118"/>
      <c r="D1363" t="s">
        <v>567</v>
      </c>
      <c r="H1363" t="s">
        <v>567</v>
      </c>
      <c r="J1363" t="s">
        <v>567</v>
      </c>
      <c r="K1363" t="s">
        <v>567</v>
      </c>
      <c r="L1363" t="s">
        <v>567</v>
      </c>
      <c r="N1363">
        <v>0</v>
      </c>
      <c r="O1363">
        <v>0</v>
      </c>
      <c r="R1363">
        <v>0</v>
      </c>
      <c r="W1363" t="s">
        <v>567</v>
      </c>
      <c r="X1363" t="s">
        <v>567</v>
      </c>
      <c r="Y1363" t="s">
        <v>568</v>
      </c>
    </row>
    <row r="1364" spans="2:25" x14ac:dyDescent="0.3">
      <c r="B1364" s="118"/>
      <c r="D1364" t="s">
        <v>567</v>
      </c>
      <c r="H1364" t="s">
        <v>567</v>
      </c>
      <c r="J1364" t="s">
        <v>567</v>
      </c>
      <c r="K1364" t="s">
        <v>567</v>
      </c>
      <c r="L1364" t="s">
        <v>567</v>
      </c>
      <c r="N1364">
        <v>0</v>
      </c>
      <c r="O1364">
        <v>0</v>
      </c>
      <c r="R1364">
        <v>0</v>
      </c>
      <c r="W1364" t="s">
        <v>567</v>
      </c>
      <c r="X1364" t="s">
        <v>567</v>
      </c>
      <c r="Y1364" t="s">
        <v>568</v>
      </c>
    </row>
    <row r="1365" spans="2:25" x14ac:dyDescent="0.3">
      <c r="B1365" s="118"/>
      <c r="D1365" t="s">
        <v>567</v>
      </c>
      <c r="H1365" t="s">
        <v>567</v>
      </c>
      <c r="J1365" t="s">
        <v>567</v>
      </c>
      <c r="K1365" t="s">
        <v>567</v>
      </c>
      <c r="L1365" t="s">
        <v>567</v>
      </c>
      <c r="N1365">
        <v>0</v>
      </c>
      <c r="O1365">
        <v>0</v>
      </c>
      <c r="R1365">
        <v>0</v>
      </c>
      <c r="W1365" t="s">
        <v>567</v>
      </c>
      <c r="X1365" t="s">
        <v>567</v>
      </c>
      <c r="Y1365" t="s">
        <v>568</v>
      </c>
    </row>
    <row r="1366" spans="2:25" x14ac:dyDescent="0.3">
      <c r="B1366" s="118"/>
      <c r="D1366" t="s">
        <v>567</v>
      </c>
      <c r="H1366" t="s">
        <v>567</v>
      </c>
      <c r="J1366" t="s">
        <v>567</v>
      </c>
      <c r="K1366" t="s">
        <v>567</v>
      </c>
      <c r="L1366" t="s">
        <v>567</v>
      </c>
      <c r="N1366">
        <v>0</v>
      </c>
      <c r="O1366">
        <v>0</v>
      </c>
      <c r="R1366">
        <v>0</v>
      </c>
      <c r="W1366" t="s">
        <v>567</v>
      </c>
      <c r="X1366" t="s">
        <v>567</v>
      </c>
      <c r="Y1366" t="s">
        <v>568</v>
      </c>
    </row>
    <row r="1367" spans="2:25" x14ac:dyDescent="0.3">
      <c r="B1367" s="118"/>
      <c r="D1367" t="s">
        <v>567</v>
      </c>
      <c r="H1367" t="s">
        <v>567</v>
      </c>
      <c r="J1367" t="s">
        <v>567</v>
      </c>
      <c r="K1367" t="s">
        <v>567</v>
      </c>
      <c r="L1367" t="s">
        <v>567</v>
      </c>
      <c r="N1367">
        <v>0</v>
      </c>
      <c r="O1367">
        <v>0</v>
      </c>
      <c r="R1367">
        <v>0</v>
      </c>
      <c r="W1367" t="s">
        <v>567</v>
      </c>
      <c r="X1367" t="s">
        <v>567</v>
      </c>
      <c r="Y1367" t="s">
        <v>568</v>
      </c>
    </row>
    <row r="1368" spans="2:25" x14ac:dyDescent="0.3">
      <c r="B1368" s="118"/>
      <c r="D1368" t="s">
        <v>567</v>
      </c>
      <c r="H1368" t="s">
        <v>567</v>
      </c>
      <c r="J1368" t="s">
        <v>567</v>
      </c>
      <c r="K1368" t="s">
        <v>567</v>
      </c>
      <c r="L1368" t="s">
        <v>567</v>
      </c>
      <c r="N1368">
        <v>0</v>
      </c>
      <c r="O1368">
        <v>0</v>
      </c>
      <c r="R1368">
        <v>0</v>
      </c>
      <c r="W1368" t="s">
        <v>567</v>
      </c>
      <c r="X1368" t="s">
        <v>567</v>
      </c>
      <c r="Y1368" t="s">
        <v>568</v>
      </c>
    </row>
    <row r="1369" spans="2:25" x14ac:dyDescent="0.3">
      <c r="B1369" s="118"/>
      <c r="D1369" t="s">
        <v>567</v>
      </c>
      <c r="H1369" t="s">
        <v>567</v>
      </c>
      <c r="J1369" t="s">
        <v>567</v>
      </c>
      <c r="K1369" t="s">
        <v>567</v>
      </c>
      <c r="L1369" t="s">
        <v>567</v>
      </c>
      <c r="N1369">
        <v>0</v>
      </c>
      <c r="O1369">
        <v>0</v>
      </c>
      <c r="R1369">
        <v>0</v>
      </c>
      <c r="W1369" t="s">
        <v>567</v>
      </c>
      <c r="X1369" t="s">
        <v>567</v>
      </c>
      <c r="Y1369" t="s">
        <v>568</v>
      </c>
    </row>
    <row r="1370" spans="2:25" x14ac:dyDescent="0.3">
      <c r="B1370" s="118"/>
      <c r="D1370" t="s">
        <v>567</v>
      </c>
      <c r="H1370" t="s">
        <v>567</v>
      </c>
      <c r="J1370" t="s">
        <v>567</v>
      </c>
      <c r="K1370" t="s">
        <v>567</v>
      </c>
      <c r="L1370" t="s">
        <v>567</v>
      </c>
      <c r="N1370">
        <v>0</v>
      </c>
      <c r="O1370">
        <v>0</v>
      </c>
      <c r="R1370">
        <v>0</v>
      </c>
      <c r="W1370" t="s">
        <v>567</v>
      </c>
      <c r="X1370" t="s">
        <v>567</v>
      </c>
      <c r="Y1370" t="s">
        <v>568</v>
      </c>
    </row>
    <row r="1371" spans="2:25" x14ac:dyDescent="0.3">
      <c r="B1371" s="118"/>
      <c r="D1371" t="s">
        <v>567</v>
      </c>
      <c r="H1371" t="s">
        <v>567</v>
      </c>
      <c r="J1371" t="s">
        <v>567</v>
      </c>
      <c r="K1371" t="s">
        <v>567</v>
      </c>
      <c r="L1371" t="s">
        <v>567</v>
      </c>
      <c r="N1371">
        <v>0</v>
      </c>
      <c r="O1371">
        <v>0</v>
      </c>
      <c r="R1371">
        <v>0</v>
      </c>
      <c r="W1371" t="s">
        <v>567</v>
      </c>
      <c r="X1371" t="s">
        <v>567</v>
      </c>
      <c r="Y1371" t="s">
        <v>568</v>
      </c>
    </row>
    <row r="1372" spans="2:25" x14ac:dyDescent="0.3">
      <c r="B1372" s="118"/>
      <c r="D1372" t="s">
        <v>567</v>
      </c>
      <c r="H1372" t="s">
        <v>567</v>
      </c>
      <c r="J1372" t="s">
        <v>567</v>
      </c>
      <c r="K1372" t="s">
        <v>567</v>
      </c>
      <c r="L1372" t="s">
        <v>567</v>
      </c>
      <c r="N1372">
        <v>0</v>
      </c>
      <c r="O1372">
        <v>0</v>
      </c>
      <c r="R1372">
        <v>0</v>
      </c>
      <c r="W1372" t="s">
        <v>567</v>
      </c>
      <c r="X1372" t="s">
        <v>567</v>
      </c>
      <c r="Y1372" t="s">
        <v>568</v>
      </c>
    </row>
    <row r="1373" spans="2:25" x14ac:dyDescent="0.3">
      <c r="B1373" s="118"/>
      <c r="D1373" t="s">
        <v>567</v>
      </c>
      <c r="H1373" t="s">
        <v>567</v>
      </c>
      <c r="J1373" t="s">
        <v>567</v>
      </c>
      <c r="K1373" t="s">
        <v>567</v>
      </c>
      <c r="L1373" t="s">
        <v>567</v>
      </c>
      <c r="N1373">
        <v>0</v>
      </c>
      <c r="O1373">
        <v>0</v>
      </c>
      <c r="R1373">
        <v>0</v>
      </c>
      <c r="W1373" t="s">
        <v>567</v>
      </c>
      <c r="X1373" t="s">
        <v>567</v>
      </c>
      <c r="Y1373" t="s">
        <v>568</v>
      </c>
    </row>
    <row r="1374" spans="2:25" x14ac:dyDescent="0.3">
      <c r="B1374" s="118"/>
      <c r="D1374" t="s">
        <v>567</v>
      </c>
      <c r="H1374" t="s">
        <v>567</v>
      </c>
      <c r="J1374" t="s">
        <v>567</v>
      </c>
      <c r="K1374" t="s">
        <v>567</v>
      </c>
      <c r="L1374" t="s">
        <v>567</v>
      </c>
      <c r="N1374">
        <v>0</v>
      </c>
      <c r="O1374">
        <v>0</v>
      </c>
      <c r="R1374">
        <v>0</v>
      </c>
      <c r="W1374" t="s">
        <v>567</v>
      </c>
      <c r="X1374" t="s">
        <v>567</v>
      </c>
      <c r="Y1374" t="s">
        <v>568</v>
      </c>
    </row>
    <row r="1375" spans="2:25" x14ac:dyDescent="0.3">
      <c r="B1375" s="118"/>
      <c r="D1375" t="s">
        <v>567</v>
      </c>
      <c r="H1375" t="s">
        <v>567</v>
      </c>
      <c r="J1375" t="s">
        <v>567</v>
      </c>
      <c r="K1375" t="s">
        <v>567</v>
      </c>
      <c r="L1375" t="s">
        <v>567</v>
      </c>
      <c r="N1375">
        <v>0</v>
      </c>
      <c r="O1375">
        <v>0</v>
      </c>
      <c r="R1375">
        <v>0</v>
      </c>
      <c r="W1375" t="s">
        <v>567</v>
      </c>
      <c r="X1375" t="s">
        <v>567</v>
      </c>
      <c r="Y1375" t="s">
        <v>568</v>
      </c>
    </row>
    <row r="1376" spans="2:25" x14ac:dyDescent="0.3">
      <c r="B1376" s="118"/>
      <c r="D1376" t="s">
        <v>567</v>
      </c>
      <c r="H1376" t="s">
        <v>567</v>
      </c>
      <c r="J1376" t="s">
        <v>567</v>
      </c>
      <c r="K1376" t="s">
        <v>567</v>
      </c>
      <c r="L1376" t="s">
        <v>567</v>
      </c>
      <c r="N1376">
        <v>0</v>
      </c>
      <c r="O1376">
        <v>0</v>
      </c>
      <c r="R1376">
        <v>0</v>
      </c>
      <c r="W1376" t="s">
        <v>567</v>
      </c>
      <c r="X1376" t="s">
        <v>567</v>
      </c>
      <c r="Y1376" t="s">
        <v>568</v>
      </c>
    </row>
    <row r="1377" spans="2:25" x14ac:dyDescent="0.3">
      <c r="B1377" s="118"/>
      <c r="D1377" t="s">
        <v>567</v>
      </c>
      <c r="H1377" t="s">
        <v>567</v>
      </c>
      <c r="J1377" t="s">
        <v>567</v>
      </c>
      <c r="K1377" t="s">
        <v>567</v>
      </c>
      <c r="L1377" t="s">
        <v>567</v>
      </c>
      <c r="N1377">
        <v>0</v>
      </c>
      <c r="O1377">
        <v>0</v>
      </c>
      <c r="R1377">
        <v>0</v>
      </c>
      <c r="W1377" t="s">
        <v>567</v>
      </c>
      <c r="X1377" t="s">
        <v>567</v>
      </c>
      <c r="Y1377" t="s">
        <v>568</v>
      </c>
    </row>
    <row r="1378" spans="2:25" x14ac:dyDescent="0.3">
      <c r="B1378" s="118"/>
      <c r="D1378" t="s">
        <v>567</v>
      </c>
      <c r="H1378" t="s">
        <v>567</v>
      </c>
      <c r="J1378" t="s">
        <v>567</v>
      </c>
      <c r="K1378" t="s">
        <v>567</v>
      </c>
      <c r="L1378" t="s">
        <v>567</v>
      </c>
      <c r="N1378">
        <v>0</v>
      </c>
      <c r="O1378">
        <v>0</v>
      </c>
      <c r="R1378">
        <v>0</v>
      </c>
      <c r="W1378" t="s">
        <v>567</v>
      </c>
      <c r="X1378" t="s">
        <v>567</v>
      </c>
      <c r="Y1378" t="s">
        <v>568</v>
      </c>
    </row>
    <row r="1379" spans="2:25" x14ac:dyDescent="0.3">
      <c r="B1379" s="118"/>
      <c r="D1379" t="s">
        <v>567</v>
      </c>
      <c r="H1379" t="s">
        <v>567</v>
      </c>
      <c r="J1379" t="s">
        <v>567</v>
      </c>
      <c r="K1379" t="s">
        <v>567</v>
      </c>
      <c r="L1379" t="s">
        <v>567</v>
      </c>
      <c r="N1379">
        <v>0</v>
      </c>
      <c r="O1379">
        <v>0</v>
      </c>
      <c r="R1379">
        <v>0</v>
      </c>
      <c r="W1379" t="s">
        <v>567</v>
      </c>
      <c r="X1379" t="s">
        <v>567</v>
      </c>
      <c r="Y1379" t="s">
        <v>568</v>
      </c>
    </row>
    <row r="1380" spans="2:25" x14ac:dyDescent="0.3">
      <c r="B1380" s="118"/>
      <c r="D1380" t="s">
        <v>567</v>
      </c>
      <c r="H1380" t="s">
        <v>567</v>
      </c>
      <c r="J1380" t="s">
        <v>567</v>
      </c>
      <c r="K1380" t="s">
        <v>567</v>
      </c>
      <c r="L1380" t="s">
        <v>567</v>
      </c>
      <c r="N1380">
        <v>0</v>
      </c>
      <c r="O1380">
        <v>0</v>
      </c>
      <c r="R1380">
        <v>0</v>
      </c>
      <c r="W1380" t="s">
        <v>567</v>
      </c>
      <c r="X1380" t="s">
        <v>567</v>
      </c>
      <c r="Y1380" t="s">
        <v>568</v>
      </c>
    </row>
    <row r="1381" spans="2:25" x14ac:dyDescent="0.3">
      <c r="B1381" s="118"/>
      <c r="D1381" t="s">
        <v>567</v>
      </c>
      <c r="H1381" t="s">
        <v>567</v>
      </c>
      <c r="J1381" t="s">
        <v>567</v>
      </c>
      <c r="K1381" t="s">
        <v>567</v>
      </c>
      <c r="L1381" t="s">
        <v>567</v>
      </c>
      <c r="N1381">
        <v>0</v>
      </c>
      <c r="O1381">
        <v>0</v>
      </c>
      <c r="R1381">
        <v>0</v>
      </c>
      <c r="W1381" t="s">
        <v>567</v>
      </c>
      <c r="X1381" t="s">
        <v>567</v>
      </c>
      <c r="Y1381" t="s">
        <v>568</v>
      </c>
    </row>
    <row r="1382" spans="2:25" x14ac:dyDescent="0.3">
      <c r="B1382" s="118"/>
      <c r="D1382" t="s">
        <v>567</v>
      </c>
      <c r="H1382" t="s">
        <v>567</v>
      </c>
      <c r="J1382" t="s">
        <v>567</v>
      </c>
      <c r="K1382" t="s">
        <v>567</v>
      </c>
      <c r="L1382" t="s">
        <v>567</v>
      </c>
      <c r="N1382">
        <v>0</v>
      </c>
      <c r="O1382">
        <v>0</v>
      </c>
      <c r="R1382">
        <v>0</v>
      </c>
      <c r="W1382" t="s">
        <v>567</v>
      </c>
      <c r="X1382" t="s">
        <v>567</v>
      </c>
      <c r="Y1382" t="s">
        <v>568</v>
      </c>
    </row>
    <row r="1383" spans="2:25" x14ac:dyDescent="0.3">
      <c r="B1383" s="118"/>
      <c r="D1383" t="s">
        <v>567</v>
      </c>
      <c r="H1383" t="s">
        <v>567</v>
      </c>
      <c r="J1383" t="s">
        <v>567</v>
      </c>
      <c r="K1383" t="s">
        <v>567</v>
      </c>
      <c r="L1383" t="s">
        <v>567</v>
      </c>
      <c r="N1383">
        <v>0</v>
      </c>
      <c r="O1383">
        <v>0</v>
      </c>
      <c r="R1383">
        <v>0</v>
      </c>
      <c r="W1383" t="s">
        <v>567</v>
      </c>
      <c r="X1383" t="s">
        <v>567</v>
      </c>
      <c r="Y1383" t="s">
        <v>568</v>
      </c>
    </row>
    <row r="1384" spans="2:25" x14ac:dyDescent="0.3">
      <c r="B1384" s="118"/>
      <c r="D1384" t="s">
        <v>567</v>
      </c>
      <c r="H1384" t="s">
        <v>567</v>
      </c>
      <c r="J1384" t="s">
        <v>567</v>
      </c>
      <c r="K1384" t="s">
        <v>567</v>
      </c>
      <c r="L1384" t="s">
        <v>567</v>
      </c>
      <c r="N1384">
        <v>0</v>
      </c>
      <c r="O1384">
        <v>0</v>
      </c>
      <c r="R1384">
        <v>0</v>
      </c>
      <c r="W1384" t="s">
        <v>567</v>
      </c>
      <c r="X1384" t="s">
        <v>567</v>
      </c>
      <c r="Y1384" t="s">
        <v>568</v>
      </c>
    </row>
    <row r="1385" spans="2:25" x14ac:dyDescent="0.3">
      <c r="B1385" s="118"/>
      <c r="D1385" t="s">
        <v>567</v>
      </c>
      <c r="H1385" t="s">
        <v>567</v>
      </c>
      <c r="J1385" t="s">
        <v>567</v>
      </c>
      <c r="K1385" t="s">
        <v>567</v>
      </c>
      <c r="L1385" t="s">
        <v>567</v>
      </c>
      <c r="N1385">
        <v>0</v>
      </c>
      <c r="O1385">
        <v>0</v>
      </c>
      <c r="R1385">
        <v>0</v>
      </c>
      <c r="W1385" t="s">
        <v>567</v>
      </c>
      <c r="X1385" t="s">
        <v>567</v>
      </c>
      <c r="Y1385" t="s">
        <v>568</v>
      </c>
    </row>
    <row r="1386" spans="2:25" x14ac:dyDescent="0.3">
      <c r="B1386" s="118"/>
      <c r="D1386" t="s">
        <v>567</v>
      </c>
      <c r="H1386" t="s">
        <v>567</v>
      </c>
      <c r="J1386" t="s">
        <v>567</v>
      </c>
      <c r="K1386" t="s">
        <v>567</v>
      </c>
      <c r="L1386" t="s">
        <v>567</v>
      </c>
      <c r="N1386">
        <v>0</v>
      </c>
      <c r="O1386">
        <v>0</v>
      </c>
      <c r="R1386">
        <v>0</v>
      </c>
      <c r="W1386" t="s">
        <v>567</v>
      </c>
      <c r="X1386" t="s">
        <v>567</v>
      </c>
      <c r="Y1386" t="s">
        <v>568</v>
      </c>
    </row>
    <row r="1387" spans="2:25" x14ac:dyDescent="0.3">
      <c r="B1387" s="118"/>
      <c r="D1387" t="s">
        <v>567</v>
      </c>
      <c r="H1387" t="s">
        <v>567</v>
      </c>
      <c r="J1387" t="s">
        <v>567</v>
      </c>
      <c r="K1387" t="s">
        <v>567</v>
      </c>
      <c r="L1387" t="s">
        <v>567</v>
      </c>
      <c r="N1387">
        <v>0</v>
      </c>
      <c r="O1387">
        <v>0</v>
      </c>
      <c r="R1387">
        <v>0</v>
      </c>
      <c r="W1387" t="s">
        <v>567</v>
      </c>
      <c r="X1387" t="s">
        <v>567</v>
      </c>
      <c r="Y1387" t="s">
        <v>568</v>
      </c>
    </row>
    <row r="1388" spans="2:25" x14ac:dyDescent="0.3">
      <c r="B1388" s="118"/>
      <c r="D1388" t="s">
        <v>567</v>
      </c>
      <c r="H1388" t="s">
        <v>567</v>
      </c>
      <c r="J1388" t="s">
        <v>567</v>
      </c>
      <c r="K1388" t="s">
        <v>567</v>
      </c>
      <c r="L1388" t="s">
        <v>567</v>
      </c>
      <c r="N1388">
        <v>0</v>
      </c>
      <c r="O1388">
        <v>0</v>
      </c>
      <c r="R1388">
        <v>0</v>
      </c>
      <c r="W1388" t="s">
        <v>567</v>
      </c>
      <c r="X1388" t="s">
        <v>567</v>
      </c>
      <c r="Y1388" t="s">
        <v>568</v>
      </c>
    </row>
    <row r="1389" spans="2:25" x14ac:dyDescent="0.3">
      <c r="B1389" s="118"/>
      <c r="D1389" t="s">
        <v>567</v>
      </c>
      <c r="H1389" t="s">
        <v>567</v>
      </c>
      <c r="J1389" t="s">
        <v>567</v>
      </c>
      <c r="K1389" t="s">
        <v>567</v>
      </c>
      <c r="L1389" t="s">
        <v>567</v>
      </c>
      <c r="N1389">
        <v>0</v>
      </c>
      <c r="O1389">
        <v>0</v>
      </c>
      <c r="R1389">
        <v>0</v>
      </c>
      <c r="W1389" t="s">
        <v>567</v>
      </c>
      <c r="X1389" t="s">
        <v>567</v>
      </c>
      <c r="Y1389" t="s">
        <v>568</v>
      </c>
    </row>
    <row r="1390" spans="2:25" x14ac:dyDescent="0.3">
      <c r="B1390" s="118"/>
      <c r="D1390" t="s">
        <v>567</v>
      </c>
      <c r="H1390" t="s">
        <v>567</v>
      </c>
      <c r="J1390" t="s">
        <v>567</v>
      </c>
      <c r="K1390" t="s">
        <v>567</v>
      </c>
      <c r="L1390" t="s">
        <v>567</v>
      </c>
      <c r="N1390">
        <v>0</v>
      </c>
      <c r="O1390">
        <v>0</v>
      </c>
      <c r="R1390">
        <v>0</v>
      </c>
      <c r="W1390" t="s">
        <v>567</v>
      </c>
      <c r="X1390" t="s">
        <v>567</v>
      </c>
      <c r="Y1390" t="s">
        <v>568</v>
      </c>
    </row>
    <row r="1391" spans="2:25" x14ac:dyDescent="0.3">
      <c r="B1391" s="118"/>
      <c r="D1391" t="s">
        <v>567</v>
      </c>
      <c r="H1391" t="s">
        <v>567</v>
      </c>
      <c r="J1391" t="s">
        <v>567</v>
      </c>
      <c r="K1391" t="s">
        <v>567</v>
      </c>
      <c r="L1391" t="s">
        <v>567</v>
      </c>
      <c r="N1391">
        <v>0</v>
      </c>
      <c r="O1391">
        <v>0</v>
      </c>
      <c r="R1391">
        <v>0</v>
      </c>
      <c r="W1391" t="s">
        <v>567</v>
      </c>
      <c r="X1391" t="s">
        <v>567</v>
      </c>
      <c r="Y1391" t="s">
        <v>568</v>
      </c>
    </row>
    <row r="1392" spans="2:25" x14ac:dyDescent="0.3">
      <c r="B1392" s="118"/>
      <c r="D1392" t="s">
        <v>567</v>
      </c>
      <c r="H1392" t="s">
        <v>567</v>
      </c>
      <c r="J1392" t="s">
        <v>567</v>
      </c>
      <c r="K1392" t="s">
        <v>567</v>
      </c>
      <c r="L1392" t="s">
        <v>567</v>
      </c>
      <c r="N1392">
        <v>0</v>
      </c>
      <c r="O1392">
        <v>0</v>
      </c>
      <c r="R1392">
        <v>0</v>
      </c>
      <c r="W1392" t="s">
        <v>567</v>
      </c>
      <c r="X1392" t="s">
        <v>567</v>
      </c>
      <c r="Y1392" t="s">
        <v>568</v>
      </c>
    </row>
    <row r="1393" spans="2:25" x14ac:dyDescent="0.3">
      <c r="B1393" s="118"/>
      <c r="D1393" t="s">
        <v>567</v>
      </c>
      <c r="H1393" t="s">
        <v>567</v>
      </c>
      <c r="J1393" t="s">
        <v>567</v>
      </c>
      <c r="K1393" t="s">
        <v>567</v>
      </c>
      <c r="L1393" t="s">
        <v>567</v>
      </c>
      <c r="N1393">
        <v>0</v>
      </c>
      <c r="O1393">
        <v>0</v>
      </c>
      <c r="R1393">
        <v>0</v>
      </c>
      <c r="W1393" t="s">
        <v>567</v>
      </c>
      <c r="X1393" t="s">
        <v>567</v>
      </c>
      <c r="Y1393" t="s">
        <v>568</v>
      </c>
    </row>
    <row r="1394" spans="2:25" x14ac:dyDescent="0.3">
      <c r="B1394" s="118"/>
      <c r="D1394" t="s">
        <v>567</v>
      </c>
      <c r="H1394" t="s">
        <v>567</v>
      </c>
      <c r="J1394" t="s">
        <v>567</v>
      </c>
      <c r="K1394" t="s">
        <v>567</v>
      </c>
      <c r="L1394" t="s">
        <v>567</v>
      </c>
      <c r="N1394">
        <v>0</v>
      </c>
      <c r="O1394">
        <v>0</v>
      </c>
      <c r="R1394">
        <v>0</v>
      </c>
      <c r="W1394" t="s">
        <v>567</v>
      </c>
      <c r="X1394" t="s">
        <v>567</v>
      </c>
      <c r="Y1394" t="s">
        <v>568</v>
      </c>
    </row>
    <row r="1395" spans="2:25" x14ac:dyDescent="0.3">
      <c r="B1395" s="118"/>
      <c r="D1395" t="s">
        <v>567</v>
      </c>
      <c r="H1395" t="s">
        <v>567</v>
      </c>
      <c r="J1395" t="s">
        <v>567</v>
      </c>
      <c r="K1395" t="s">
        <v>567</v>
      </c>
      <c r="L1395" t="s">
        <v>567</v>
      </c>
      <c r="N1395">
        <v>0</v>
      </c>
      <c r="O1395">
        <v>0</v>
      </c>
      <c r="R1395">
        <v>0</v>
      </c>
      <c r="W1395" t="s">
        <v>567</v>
      </c>
      <c r="X1395" t="s">
        <v>567</v>
      </c>
      <c r="Y1395" t="s">
        <v>568</v>
      </c>
    </row>
    <row r="1396" spans="2:25" x14ac:dyDescent="0.3">
      <c r="B1396" s="118"/>
      <c r="D1396" t="s">
        <v>567</v>
      </c>
      <c r="H1396" t="s">
        <v>567</v>
      </c>
      <c r="J1396" t="s">
        <v>567</v>
      </c>
      <c r="K1396" t="s">
        <v>567</v>
      </c>
      <c r="L1396" t="s">
        <v>567</v>
      </c>
      <c r="N1396">
        <v>0</v>
      </c>
      <c r="O1396">
        <v>0</v>
      </c>
      <c r="R1396">
        <v>0</v>
      </c>
      <c r="W1396" t="s">
        <v>567</v>
      </c>
      <c r="X1396" t="s">
        <v>567</v>
      </c>
      <c r="Y1396" t="s">
        <v>568</v>
      </c>
    </row>
    <row r="1397" spans="2:25" x14ac:dyDescent="0.3">
      <c r="B1397" s="118"/>
      <c r="D1397" t="s">
        <v>567</v>
      </c>
      <c r="H1397" t="s">
        <v>567</v>
      </c>
      <c r="J1397" t="s">
        <v>567</v>
      </c>
      <c r="K1397" t="s">
        <v>567</v>
      </c>
      <c r="L1397" t="s">
        <v>567</v>
      </c>
      <c r="N1397">
        <v>0</v>
      </c>
      <c r="O1397">
        <v>0</v>
      </c>
      <c r="R1397">
        <v>0</v>
      </c>
      <c r="W1397" t="s">
        <v>567</v>
      </c>
      <c r="X1397" t="s">
        <v>567</v>
      </c>
      <c r="Y1397" t="s">
        <v>568</v>
      </c>
    </row>
    <row r="1398" spans="2:25" x14ac:dyDescent="0.3">
      <c r="B1398" s="118"/>
      <c r="D1398" t="s">
        <v>567</v>
      </c>
      <c r="H1398" t="s">
        <v>567</v>
      </c>
      <c r="J1398" t="s">
        <v>567</v>
      </c>
      <c r="K1398" t="s">
        <v>567</v>
      </c>
      <c r="L1398" t="s">
        <v>567</v>
      </c>
      <c r="N1398">
        <v>0</v>
      </c>
      <c r="O1398">
        <v>0</v>
      </c>
      <c r="R1398">
        <v>0</v>
      </c>
      <c r="W1398" t="s">
        <v>567</v>
      </c>
      <c r="X1398" t="s">
        <v>567</v>
      </c>
      <c r="Y1398" t="s">
        <v>568</v>
      </c>
    </row>
    <row r="1399" spans="2:25" x14ac:dyDescent="0.3">
      <c r="B1399" s="118"/>
      <c r="D1399" t="s">
        <v>567</v>
      </c>
      <c r="H1399" t="s">
        <v>567</v>
      </c>
      <c r="J1399" t="s">
        <v>567</v>
      </c>
      <c r="K1399" t="s">
        <v>567</v>
      </c>
      <c r="L1399" t="s">
        <v>567</v>
      </c>
      <c r="N1399">
        <v>0</v>
      </c>
      <c r="O1399">
        <v>0</v>
      </c>
      <c r="R1399">
        <v>0</v>
      </c>
      <c r="W1399" t="s">
        <v>567</v>
      </c>
      <c r="X1399" t="s">
        <v>567</v>
      </c>
      <c r="Y1399" t="s">
        <v>568</v>
      </c>
    </row>
    <row r="1400" spans="2:25" x14ac:dyDescent="0.3">
      <c r="B1400" s="118"/>
      <c r="D1400" t="s">
        <v>567</v>
      </c>
      <c r="H1400" t="s">
        <v>567</v>
      </c>
      <c r="J1400" t="s">
        <v>567</v>
      </c>
      <c r="K1400" t="s">
        <v>567</v>
      </c>
      <c r="L1400" t="s">
        <v>567</v>
      </c>
      <c r="N1400">
        <v>0</v>
      </c>
      <c r="O1400">
        <v>0</v>
      </c>
      <c r="R1400">
        <v>0</v>
      </c>
      <c r="W1400" t="s">
        <v>567</v>
      </c>
      <c r="X1400" t="s">
        <v>567</v>
      </c>
      <c r="Y1400" t="s">
        <v>568</v>
      </c>
    </row>
    <row r="1401" spans="2:25" x14ac:dyDescent="0.3">
      <c r="B1401" s="118"/>
      <c r="D1401" t="s">
        <v>567</v>
      </c>
      <c r="H1401" t="s">
        <v>567</v>
      </c>
      <c r="J1401" t="s">
        <v>567</v>
      </c>
      <c r="K1401" t="s">
        <v>567</v>
      </c>
      <c r="L1401" t="s">
        <v>567</v>
      </c>
      <c r="N1401">
        <v>0</v>
      </c>
      <c r="O1401">
        <v>0</v>
      </c>
      <c r="R1401">
        <v>0</v>
      </c>
      <c r="W1401" t="s">
        <v>567</v>
      </c>
      <c r="X1401" t="s">
        <v>567</v>
      </c>
      <c r="Y1401" t="s">
        <v>568</v>
      </c>
    </row>
    <row r="1402" spans="2:25" x14ac:dyDescent="0.3">
      <c r="B1402" s="118"/>
      <c r="D1402" t="s">
        <v>567</v>
      </c>
      <c r="H1402" t="s">
        <v>567</v>
      </c>
      <c r="J1402" t="s">
        <v>567</v>
      </c>
      <c r="K1402" t="s">
        <v>567</v>
      </c>
      <c r="L1402" t="s">
        <v>567</v>
      </c>
      <c r="N1402">
        <v>0</v>
      </c>
      <c r="O1402">
        <v>0</v>
      </c>
      <c r="R1402">
        <v>0</v>
      </c>
      <c r="W1402" t="s">
        <v>567</v>
      </c>
      <c r="X1402" t="s">
        <v>567</v>
      </c>
      <c r="Y1402" t="s">
        <v>568</v>
      </c>
    </row>
    <row r="1403" spans="2:25" x14ac:dyDescent="0.3">
      <c r="B1403" s="118"/>
      <c r="D1403" t="s">
        <v>567</v>
      </c>
      <c r="H1403" t="s">
        <v>567</v>
      </c>
      <c r="J1403" t="s">
        <v>567</v>
      </c>
      <c r="K1403" t="s">
        <v>567</v>
      </c>
      <c r="L1403" t="s">
        <v>567</v>
      </c>
      <c r="N1403">
        <v>0</v>
      </c>
      <c r="O1403">
        <v>0</v>
      </c>
      <c r="R1403">
        <v>0</v>
      </c>
      <c r="W1403" t="s">
        <v>567</v>
      </c>
      <c r="X1403" t="s">
        <v>567</v>
      </c>
      <c r="Y1403" t="s">
        <v>568</v>
      </c>
    </row>
    <row r="1404" spans="2:25" x14ac:dyDescent="0.3">
      <c r="B1404" s="118"/>
      <c r="D1404" t="s">
        <v>567</v>
      </c>
      <c r="H1404" t="s">
        <v>567</v>
      </c>
      <c r="J1404" t="s">
        <v>567</v>
      </c>
      <c r="K1404" t="s">
        <v>567</v>
      </c>
      <c r="L1404" t="s">
        <v>567</v>
      </c>
      <c r="N1404">
        <v>0</v>
      </c>
      <c r="O1404">
        <v>0</v>
      </c>
      <c r="R1404">
        <v>0</v>
      </c>
      <c r="W1404" t="s">
        <v>567</v>
      </c>
      <c r="X1404" t="s">
        <v>567</v>
      </c>
      <c r="Y1404" t="s">
        <v>568</v>
      </c>
    </row>
    <row r="1405" spans="2:25" x14ac:dyDescent="0.3">
      <c r="B1405" s="118"/>
      <c r="D1405" t="s">
        <v>567</v>
      </c>
      <c r="H1405" t="s">
        <v>567</v>
      </c>
      <c r="J1405" t="s">
        <v>567</v>
      </c>
      <c r="K1405" t="s">
        <v>567</v>
      </c>
      <c r="L1405" t="s">
        <v>567</v>
      </c>
      <c r="N1405">
        <v>0</v>
      </c>
      <c r="O1405">
        <v>0</v>
      </c>
      <c r="R1405">
        <v>0</v>
      </c>
      <c r="W1405" t="s">
        <v>567</v>
      </c>
      <c r="X1405" t="s">
        <v>567</v>
      </c>
      <c r="Y1405" t="s">
        <v>568</v>
      </c>
    </row>
    <row r="1406" spans="2:25" x14ac:dyDescent="0.3">
      <c r="B1406" s="118"/>
      <c r="D1406" t="s">
        <v>567</v>
      </c>
      <c r="H1406" t="s">
        <v>567</v>
      </c>
      <c r="J1406" t="s">
        <v>567</v>
      </c>
      <c r="K1406" t="s">
        <v>567</v>
      </c>
      <c r="L1406" t="s">
        <v>567</v>
      </c>
      <c r="N1406">
        <v>0</v>
      </c>
      <c r="O1406">
        <v>0</v>
      </c>
      <c r="R1406">
        <v>0</v>
      </c>
      <c r="W1406" t="s">
        <v>567</v>
      </c>
      <c r="X1406" t="s">
        <v>567</v>
      </c>
      <c r="Y1406" t="s">
        <v>568</v>
      </c>
    </row>
    <row r="1407" spans="2:25" x14ac:dyDescent="0.3">
      <c r="B1407" s="118"/>
      <c r="D1407" t="s">
        <v>567</v>
      </c>
      <c r="H1407" t="s">
        <v>567</v>
      </c>
      <c r="J1407" t="s">
        <v>567</v>
      </c>
      <c r="K1407" t="s">
        <v>567</v>
      </c>
      <c r="L1407" t="s">
        <v>567</v>
      </c>
      <c r="N1407">
        <v>0</v>
      </c>
      <c r="O1407">
        <v>0</v>
      </c>
      <c r="R1407">
        <v>0</v>
      </c>
      <c r="W1407" t="s">
        <v>567</v>
      </c>
      <c r="X1407" t="s">
        <v>567</v>
      </c>
      <c r="Y1407" t="s">
        <v>568</v>
      </c>
    </row>
    <row r="1408" spans="2:25" x14ac:dyDescent="0.3">
      <c r="B1408" s="118"/>
      <c r="D1408" t="s">
        <v>567</v>
      </c>
      <c r="H1408" t="s">
        <v>567</v>
      </c>
      <c r="J1408" t="s">
        <v>567</v>
      </c>
      <c r="K1408" t="s">
        <v>567</v>
      </c>
      <c r="L1408" t="s">
        <v>567</v>
      </c>
      <c r="N1408">
        <v>0</v>
      </c>
      <c r="O1408">
        <v>0</v>
      </c>
      <c r="R1408">
        <v>0</v>
      </c>
      <c r="W1408" t="s">
        <v>567</v>
      </c>
      <c r="X1408" t="s">
        <v>567</v>
      </c>
      <c r="Y1408" t="s">
        <v>568</v>
      </c>
    </row>
    <row r="1409" spans="2:25" x14ac:dyDescent="0.3">
      <c r="B1409" s="118"/>
      <c r="D1409" t="s">
        <v>567</v>
      </c>
      <c r="H1409" t="s">
        <v>567</v>
      </c>
      <c r="J1409" t="s">
        <v>567</v>
      </c>
      <c r="K1409" t="s">
        <v>567</v>
      </c>
      <c r="L1409" t="s">
        <v>567</v>
      </c>
      <c r="N1409">
        <v>0</v>
      </c>
      <c r="O1409">
        <v>0</v>
      </c>
      <c r="R1409">
        <v>0</v>
      </c>
      <c r="W1409" t="s">
        <v>567</v>
      </c>
      <c r="X1409" t="s">
        <v>567</v>
      </c>
      <c r="Y1409" t="s">
        <v>568</v>
      </c>
    </row>
    <row r="1410" spans="2:25" x14ac:dyDescent="0.3">
      <c r="B1410" s="118"/>
      <c r="D1410" t="s">
        <v>567</v>
      </c>
      <c r="H1410" t="s">
        <v>567</v>
      </c>
      <c r="J1410" t="s">
        <v>567</v>
      </c>
      <c r="K1410" t="s">
        <v>567</v>
      </c>
      <c r="L1410" t="s">
        <v>567</v>
      </c>
      <c r="N1410">
        <v>0</v>
      </c>
      <c r="O1410">
        <v>0</v>
      </c>
      <c r="R1410">
        <v>0</v>
      </c>
      <c r="W1410" t="s">
        <v>567</v>
      </c>
      <c r="X1410" t="s">
        <v>567</v>
      </c>
      <c r="Y1410" t="s">
        <v>568</v>
      </c>
    </row>
    <row r="1411" spans="2:25" x14ac:dyDescent="0.3">
      <c r="B1411" s="118"/>
      <c r="D1411" t="s">
        <v>567</v>
      </c>
      <c r="H1411" t="s">
        <v>567</v>
      </c>
      <c r="J1411" t="s">
        <v>567</v>
      </c>
      <c r="K1411" t="s">
        <v>567</v>
      </c>
      <c r="L1411" t="s">
        <v>567</v>
      </c>
      <c r="N1411">
        <v>0</v>
      </c>
      <c r="O1411">
        <v>0</v>
      </c>
      <c r="R1411">
        <v>0</v>
      </c>
      <c r="W1411" t="s">
        <v>567</v>
      </c>
      <c r="X1411" t="s">
        <v>567</v>
      </c>
      <c r="Y1411" t="s">
        <v>568</v>
      </c>
    </row>
    <row r="1412" spans="2:25" x14ac:dyDescent="0.3">
      <c r="B1412" s="118"/>
      <c r="D1412" t="s">
        <v>567</v>
      </c>
      <c r="H1412" t="s">
        <v>567</v>
      </c>
      <c r="J1412" t="s">
        <v>567</v>
      </c>
      <c r="K1412" t="s">
        <v>567</v>
      </c>
      <c r="L1412" t="s">
        <v>567</v>
      </c>
      <c r="N1412">
        <v>0</v>
      </c>
      <c r="O1412">
        <v>0</v>
      </c>
      <c r="R1412">
        <v>0</v>
      </c>
      <c r="W1412" t="s">
        <v>567</v>
      </c>
      <c r="X1412" t="s">
        <v>567</v>
      </c>
      <c r="Y1412" t="s">
        <v>568</v>
      </c>
    </row>
    <row r="1413" spans="2:25" x14ac:dyDescent="0.3">
      <c r="B1413" s="118"/>
      <c r="D1413" t="s">
        <v>567</v>
      </c>
      <c r="H1413" t="s">
        <v>567</v>
      </c>
      <c r="J1413" t="s">
        <v>567</v>
      </c>
      <c r="K1413" t="s">
        <v>567</v>
      </c>
      <c r="L1413" t="s">
        <v>567</v>
      </c>
      <c r="N1413">
        <v>0</v>
      </c>
      <c r="O1413">
        <v>0</v>
      </c>
      <c r="R1413">
        <v>0</v>
      </c>
      <c r="W1413" t="s">
        <v>567</v>
      </c>
      <c r="X1413" t="s">
        <v>567</v>
      </c>
      <c r="Y1413" t="s">
        <v>568</v>
      </c>
    </row>
    <row r="1414" spans="2:25" x14ac:dyDescent="0.3">
      <c r="B1414" s="118"/>
      <c r="D1414" t="s">
        <v>567</v>
      </c>
      <c r="H1414" t="s">
        <v>567</v>
      </c>
      <c r="J1414" t="s">
        <v>567</v>
      </c>
      <c r="K1414" t="s">
        <v>567</v>
      </c>
      <c r="L1414" t="s">
        <v>567</v>
      </c>
      <c r="N1414">
        <v>0</v>
      </c>
      <c r="O1414">
        <v>0</v>
      </c>
      <c r="R1414">
        <v>0</v>
      </c>
      <c r="W1414" t="s">
        <v>567</v>
      </c>
      <c r="X1414" t="s">
        <v>567</v>
      </c>
      <c r="Y1414" t="s">
        <v>568</v>
      </c>
    </row>
    <row r="1415" spans="2:25" x14ac:dyDescent="0.3">
      <c r="B1415" s="118"/>
      <c r="D1415" t="s">
        <v>567</v>
      </c>
      <c r="H1415" t="s">
        <v>567</v>
      </c>
      <c r="J1415" t="s">
        <v>567</v>
      </c>
      <c r="K1415" t="s">
        <v>567</v>
      </c>
      <c r="L1415" t="s">
        <v>567</v>
      </c>
      <c r="N1415">
        <v>0</v>
      </c>
      <c r="O1415">
        <v>0</v>
      </c>
      <c r="R1415">
        <v>0</v>
      </c>
      <c r="W1415" t="s">
        <v>567</v>
      </c>
      <c r="X1415" t="s">
        <v>567</v>
      </c>
      <c r="Y1415" t="s">
        <v>568</v>
      </c>
    </row>
    <row r="1416" spans="2:25" x14ac:dyDescent="0.3">
      <c r="B1416" s="118"/>
      <c r="D1416" t="s">
        <v>567</v>
      </c>
      <c r="H1416" t="s">
        <v>567</v>
      </c>
      <c r="J1416" t="s">
        <v>567</v>
      </c>
      <c r="K1416" t="s">
        <v>567</v>
      </c>
      <c r="L1416" t="s">
        <v>567</v>
      </c>
      <c r="N1416">
        <v>0</v>
      </c>
      <c r="O1416">
        <v>0</v>
      </c>
      <c r="R1416">
        <v>0</v>
      </c>
      <c r="W1416" t="s">
        <v>567</v>
      </c>
      <c r="X1416" t="s">
        <v>567</v>
      </c>
      <c r="Y1416" t="s">
        <v>568</v>
      </c>
    </row>
    <row r="1417" spans="2:25" x14ac:dyDescent="0.3">
      <c r="B1417" s="118"/>
      <c r="D1417" t="s">
        <v>567</v>
      </c>
      <c r="H1417" t="s">
        <v>567</v>
      </c>
      <c r="J1417" t="s">
        <v>567</v>
      </c>
      <c r="K1417" t="s">
        <v>567</v>
      </c>
      <c r="L1417" t="s">
        <v>567</v>
      </c>
      <c r="N1417">
        <v>0</v>
      </c>
      <c r="O1417">
        <v>0</v>
      </c>
      <c r="R1417">
        <v>0</v>
      </c>
      <c r="W1417" t="s">
        <v>567</v>
      </c>
      <c r="X1417" t="s">
        <v>567</v>
      </c>
      <c r="Y1417" t="s">
        <v>568</v>
      </c>
    </row>
    <row r="1418" spans="2:25" x14ac:dyDescent="0.3">
      <c r="B1418" s="118"/>
      <c r="D1418" t="s">
        <v>567</v>
      </c>
      <c r="H1418" t="s">
        <v>567</v>
      </c>
      <c r="J1418" t="s">
        <v>567</v>
      </c>
      <c r="K1418" t="s">
        <v>567</v>
      </c>
      <c r="L1418" t="s">
        <v>567</v>
      </c>
      <c r="N1418">
        <v>0</v>
      </c>
      <c r="O1418">
        <v>0</v>
      </c>
      <c r="R1418">
        <v>0</v>
      </c>
      <c r="W1418" t="s">
        <v>567</v>
      </c>
      <c r="X1418" t="s">
        <v>567</v>
      </c>
      <c r="Y1418" t="s">
        <v>568</v>
      </c>
    </row>
    <row r="1419" spans="2:25" x14ac:dyDescent="0.3">
      <c r="B1419" s="118"/>
      <c r="D1419" t="s">
        <v>567</v>
      </c>
      <c r="H1419" t="s">
        <v>567</v>
      </c>
      <c r="J1419" t="s">
        <v>567</v>
      </c>
      <c r="K1419" t="s">
        <v>567</v>
      </c>
      <c r="L1419" t="s">
        <v>567</v>
      </c>
      <c r="N1419">
        <v>0</v>
      </c>
      <c r="O1419">
        <v>0</v>
      </c>
      <c r="R1419">
        <v>0</v>
      </c>
      <c r="W1419" t="s">
        <v>567</v>
      </c>
      <c r="X1419" t="s">
        <v>567</v>
      </c>
      <c r="Y1419" t="s">
        <v>568</v>
      </c>
    </row>
    <row r="1420" spans="2:25" x14ac:dyDescent="0.3">
      <c r="B1420" s="118"/>
      <c r="D1420" t="s">
        <v>567</v>
      </c>
      <c r="H1420" t="s">
        <v>567</v>
      </c>
      <c r="J1420" t="s">
        <v>567</v>
      </c>
      <c r="K1420" t="s">
        <v>567</v>
      </c>
      <c r="L1420" t="s">
        <v>567</v>
      </c>
      <c r="N1420">
        <v>0</v>
      </c>
      <c r="O1420">
        <v>0</v>
      </c>
      <c r="R1420">
        <v>0</v>
      </c>
      <c r="W1420" t="s">
        <v>567</v>
      </c>
      <c r="X1420" t="s">
        <v>567</v>
      </c>
      <c r="Y1420" t="s">
        <v>568</v>
      </c>
    </row>
    <row r="1421" spans="2:25" x14ac:dyDescent="0.3">
      <c r="B1421" s="118"/>
      <c r="D1421" t="s">
        <v>567</v>
      </c>
      <c r="H1421" t="s">
        <v>567</v>
      </c>
      <c r="J1421" t="s">
        <v>567</v>
      </c>
      <c r="K1421" t="s">
        <v>567</v>
      </c>
      <c r="L1421" t="s">
        <v>567</v>
      </c>
      <c r="N1421">
        <v>0</v>
      </c>
      <c r="O1421">
        <v>0</v>
      </c>
      <c r="R1421">
        <v>0</v>
      </c>
      <c r="W1421" t="s">
        <v>567</v>
      </c>
      <c r="X1421" t="s">
        <v>567</v>
      </c>
      <c r="Y1421" t="s">
        <v>568</v>
      </c>
    </row>
    <row r="1422" spans="2:25" x14ac:dyDescent="0.3">
      <c r="B1422" s="118"/>
      <c r="D1422" t="s">
        <v>567</v>
      </c>
      <c r="H1422" t="s">
        <v>567</v>
      </c>
      <c r="J1422" t="s">
        <v>567</v>
      </c>
      <c r="K1422" t="s">
        <v>567</v>
      </c>
      <c r="L1422" t="s">
        <v>567</v>
      </c>
      <c r="N1422">
        <v>0</v>
      </c>
      <c r="O1422">
        <v>0</v>
      </c>
      <c r="R1422">
        <v>0</v>
      </c>
      <c r="W1422" t="s">
        <v>567</v>
      </c>
      <c r="X1422" t="s">
        <v>567</v>
      </c>
      <c r="Y1422" t="s">
        <v>568</v>
      </c>
    </row>
    <row r="1423" spans="2:25" x14ac:dyDescent="0.3">
      <c r="B1423" s="118"/>
      <c r="D1423" t="s">
        <v>567</v>
      </c>
      <c r="H1423" t="s">
        <v>567</v>
      </c>
      <c r="J1423" t="s">
        <v>567</v>
      </c>
      <c r="K1423" t="s">
        <v>567</v>
      </c>
      <c r="L1423" t="s">
        <v>567</v>
      </c>
      <c r="N1423">
        <v>0</v>
      </c>
      <c r="O1423">
        <v>0</v>
      </c>
      <c r="R1423">
        <v>0</v>
      </c>
      <c r="W1423" t="s">
        <v>567</v>
      </c>
      <c r="X1423" t="s">
        <v>567</v>
      </c>
      <c r="Y1423" t="s">
        <v>568</v>
      </c>
    </row>
    <row r="1424" spans="2:25" x14ac:dyDescent="0.3">
      <c r="B1424" s="118"/>
      <c r="D1424" t="s">
        <v>567</v>
      </c>
      <c r="H1424" t="s">
        <v>567</v>
      </c>
      <c r="J1424" t="s">
        <v>567</v>
      </c>
      <c r="K1424" t="s">
        <v>567</v>
      </c>
      <c r="L1424" t="s">
        <v>567</v>
      </c>
      <c r="N1424">
        <v>0</v>
      </c>
      <c r="O1424">
        <v>0</v>
      </c>
      <c r="R1424">
        <v>0</v>
      </c>
      <c r="W1424" t="s">
        <v>567</v>
      </c>
      <c r="X1424" t="s">
        <v>567</v>
      </c>
      <c r="Y1424" t="s">
        <v>568</v>
      </c>
    </row>
    <row r="1425" spans="2:25" x14ac:dyDescent="0.3">
      <c r="B1425" s="118"/>
      <c r="D1425" t="s">
        <v>567</v>
      </c>
      <c r="H1425" t="s">
        <v>567</v>
      </c>
      <c r="J1425" t="s">
        <v>567</v>
      </c>
      <c r="K1425" t="s">
        <v>567</v>
      </c>
      <c r="L1425" t="s">
        <v>567</v>
      </c>
      <c r="N1425">
        <v>0</v>
      </c>
      <c r="O1425">
        <v>0</v>
      </c>
      <c r="R1425">
        <v>0</v>
      </c>
      <c r="W1425" t="s">
        <v>567</v>
      </c>
      <c r="X1425" t="s">
        <v>567</v>
      </c>
      <c r="Y1425" t="s">
        <v>568</v>
      </c>
    </row>
    <row r="1426" spans="2:25" x14ac:dyDescent="0.3">
      <c r="B1426" s="118"/>
      <c r="D1426" t="s">
        <v>567</v>
      </c>
      <c r="H1426" t="s">
        <v>567</v>
      </c>
      <c r="J1426" t="s">
        <v>567</v>
      </c>
      <c r="K1426" t="s">
        <v>567</v>
      </c>
      <c r="L1426" t="s">
        <v>567</v>
      </c>
      <c r="N1426">
        <v>0</v>
      </c>
      <c r="O1426">
        <v>0</v>
      </c>
      <c r="R1426">
        <v>0</v>
      </c>
      <c r="W1426" t="s">
        <v>567</v>
      </c>
      <c r="X1426" t="s">
        <v>567</v>
      </c>
      <c r="Y1426" t="s">
        <v>568</v>
      </c>
    </row>
    <row r="1427" spans="2:25" x14ac:dyDescent="0.3">
      <c r="B1427" s="118"/>
      <c r="D1427" t="s">
        <v>567</v>
      </c>
      <c r="H1427" t="s">
        <v>567</v>
      </c>
      <c r="J1427" t="s">
        <v>567</v>
      </c>
      <c r="K1427" t="s">
        <v>567</v>
      </c>
      <c r="L1427" t="s">
        <v>567</v>
      </c>
      <c r="N1427">
        <v>0</v>
      </c>
      <c r="O1427">
        <v>0</v>
      </c>
      <c r="R1427">
        <v>0</v>
      </c>
      <c r="W1427" t="s">
        <v>567</v>
      </c>
      <c r="X1427" t="s">
        <v>567</v>
      </c>
      <c r="Y1427" t="s">
        <v>568</v>
      </c>
    </row>
    <row r="1428" spans="2:25" x14ac:dyDescent="0.3">
      <c r="B1428" s="118"/>
      <c r="D1428" t="s">
        <v>567</v>
      </c>
      <c r="H1428" t="s">
        <v>567</v>
      </c>
      <c r="J1428" t="s">
        <v>567</v>
      </c>
      <c r="K1428" t="s">
        <v>567</v>
      </c>
      <c r="L1428" t="s">
        <v>567</v>
      </c>
      <c r="N1428">
        <v>0</v>
      </c>
      <c r="O1428">
        <v>0</v>
      </c>
      <c r="R1428">
        <v>0</v>
      </c>
      <c r="W1428" t="s">
        <v>567</v>
      </c>
      <c r="X1428" t="s">
        <v>567</v>
      </c>
      <c r="Y1428" t="s">
        <v>568</v>
      </c>
    </row>
    <row r="1429" spans="2:25" x14ac:dyDescent="0.3">
      <c r="B1429" s="118"/>
      <c r="D1429" t="s">
        <v>567</v>
      </c>
      <c r="H1429" t="s">
        <v>567</v>
      </c>
      <c r="J1429" t="s">
        <v>567</v>
      </c>
      <c r="K1429" t="s">
        <v>567</v>
      </c>
      <c r="L1429" t="s">
        <v>567</v>
      </c>
      <c r="N1429">
        <v>0</v>
      </c>
      <c r="O1429">
        <v>0</v>
      </c>
      <c r="R1429">
        <v>0</v>
      </c>
      <c r="W1429" t="s">
        <v>567</v>
      </c>
      <c r="X1429" t="s">
        <v>567</v>
      </c>
      <c r="Y1429" t="s">
        <v>568</v>
      </c>
    </row>
    <row r="1430" spans="2:25" x14ac:dyDescent="0.3">
      <c r="B1430" s="118"/>
      <c r="D1430" t="s">
        <v>567</v>
      </c>
      <c r="H1430" t="s">
        <v>567</v>
      </c>
      <c r="J1430" t="s">
        <v>567</v>
      </c>
      <c r="K1430" t="s">
        <v>567</v>
      </c>
      <c r="L1430" t="s">
        <v>567</v>
      </c>
      <c r="N1430">
        <v>0</v>
      </c>
      <c r="O1430">
        <v>0</v>
      </c>
      <c r="R1430">
        <v>0</v>
      </c>
      <c r="W1430" t="s">
        <v>567</v>
      </c>
      <c r="X1430" t="s">
        <v>567</v>
      </c>
      <c r="Y1430" t="s">
        <v>568</v>
      </c>
    </row>
    <row r="1431" spans="2:25" x14ac:dyDescent="0.3">
      <c r="B1431" s="118"/>
      <c r="D1431" t="s">
        <v>567</v>
      </c>
      <c r="H1431" t="s">
        <v>567</v>
      </c>
      <c r="J1431" t="s">
        <v>567</v>
      </c>
      <c r="K1431" t="s">
        <v>567</v>
      </c>
      <c r="L1431" t="s">
        <v>567</v>
      </c>
      <c r="N1431">
        <v>0</v>
      </c>
      <c r="O1431">
        <v>0</v>
      </c>
      <c r="R1431">
        <v>0</v>
      </c>
      <c r="W1431" t="s">
        <v>567</v>
      </c>
      <c r="X1431" t="s">
        <v>567</v>
      </c>
      <c r="Y1431" t="s">
        <v>568</v>
      </c>
    </row>
    <row r="1432" spans="2:25" x14ac:dyDescent="0.3">
      <c r="B1432" s="118"/>
      <c r="D1432" t="s">
        <v>567</v>
      </c>
      <c r="H1432" t="s">
        <v>567</v>
      </c>
      <c r="J1432" t="s">
        <v>567</v>
      </c>
      <c r="K1432" t="s">
        <v>567</v>
      </c>
      <c r="L1432" t="s">
        <v>567</v>
      </c>
      <c r="N1432">
        <v>0</v>
      </c>
      <c r="O1432">
        <v>0</v>
      </c>
      <c r="R1432">
        <v>0</v>
      </c>
      <c r="W1432" t="s">
        <v>567</v>
      </c>
      <c r="X1432" t="s">
        <v>567</v>
      </c>
      <c r="Y1432" t="s">
        <v>568</v>
      </c>
    </row>
    <row r="1433" spans="2:25" x14ac:dyDescent="0.3">
      <c r="B1433" s="118"/>
      <c r="D1433" t="s">
        <v>567</v>
      </c>
      <c r="H1433" t="s">
        <v>567</v>
      </c>
      <c r="J1433" t="s">
        <v>567</v>
      </c>
      <c r="K1433" t="s">
        <v>567</v>
      </c>
      <c r="L1433" t="s">
        <v>567</v>
      </c>
      <c r="N1433">
        <v>0</v>
      </c>
      <c r="O1433">
        <v>0</v>
      </c>
      <c r="R1433">
        <v>0</v>
      </c>
      <c r="W1433" t="s">
        <v>567</v>
      </c>
      <c r="X1433" t="s">
        <v>567</v>
      </c>
      <c r="Y1433" t="s">
        <v>568</v>
      </c>
    </row>
    <row r="1434" spans="2:25" x14ac:dyDescent="0.3">
      <c r="B1434" s="118"/>
      <c r="D1434" t="s">
        <v>567</v>
      </c>
      <c r="H1434" t="s">
        <v>567</v>
      </c>
      <c r="J1434" t="s">
        <v>567</v>
      </c>
      <c r="K1434" t="s">
        <v>567</v>
      </c>
      <c r="L1434" t="s">
        <v>567</v>
      </c>
      <c r="N1434">
        <v>0</v>
      </c>
      <c r="O1434">
        <v>0</v>
      </c>
      <c r="R1434">
        <v>0</v>
      </c>
      <c r="W1434" t="s">
        <v>567</v>
      </c>
      <c r="X1434" t="s">
        <v>567</v>
      </c>
      <c r="Y1434" t="s">
        <v>568</v>
      </c>
    </row>
    <row r="1435" spans="2:25" x14ac:dyDescent="0.3">
      <c r="B1435" s="118"/>
      <c r="D1435" t="s">
        <v>567</v>
      </c>
      <c r="H1435" t="s">
        <v>567</v>
      </c>
      <c r="J1435" t="s">
        <v>567</v>
      </c>
      <c r="K1435" t="s">
        <v>567</v>
      </c>
      <c r="L1435" t="s">
        <v>567</v>
      </c>
      <c r="N1435">
        <v>0</v>
      </c>
      <c r="O1435">
        <v>0</v>
      </c>
      <c r="R1435">
        <v>0</v>
      </c>
      <c r="W1435" t="s">
        <v>567</v>
      </c>
      <c r="X1435" t="s">
        <v>567</v>
      </c>
      <c r="Y1435" t="s">
        <v>568</v>
      </c>
    </row>
    <row r="1436" spans="2:25" x14ac:dyDescent="0.3">
      <c r="B1436" s="118"/>
      <c r="D1436" t="s">
        <v>567</v>
      </c>
      <c r="H1436" t="s">
        <v>567</v>
      </c>
      <c r="J1436" t="s">
        <v>567</v>
      </c>
      <c r="K1436" t="s">
        <v>567</v>
      </c>
      <c r="L1436" t="s">
        <v>567</v>
      </c>
      <c r="N1436">
        <v>0</v>
      </c>
      <c r="O1436">
        <v>0</v>
      </c>
      <c r="R1436">
        <v>0</v>
      </c>
      <c r="W1436" t="s">
        <v>567</v>
      </c>
      <c r="X1436" t="s">
        <v>567</v>
      </c>
      <c r="Y1436" t="s">
        <v>568</v>
      </c>
    </row>
    <row r="1437" spans="2:25" x14ac:dyDescent="0.3">
      <c r="B1437" s="118"/>
      <c r="D1437" t="s">
        <v>567</v>
      </c>
      <c r="H1437" t="s">
        <v>567</v>
      </c>
      <c r="J1437" t="s">
        <v>567</v>
      </c>
      <c r="K1437" t="s">
        <v>567</v>
      </c>
      <c r="L1437" t="s">
        <v>567</v>
      </c>
      <c r="N1437">
        <v>0</v>
      </c>
      <c r="O1437">
        <v>0</v>
      </c>
      <c r="R1437">
        <v>0</v>
      </c>
      <c r="W1437" t="s">
        <v>567</v>
      </c>
      <c r="X1437" t="s">
        <v>567</v>
      </c>
      <c r="Y1437" t="s">
        <v>568</v>
      </c>
    </row>
    <row r="1438" spans="2:25" x14ac:dyDescent="0.3">
      <c r="B1438" s="118"/>
      <c r="D1438" t="s">
        <v>567</v>
      </c>
      <c r="H1438" t="s">
        <v>567</v>
      </c>
      <c r="J1438" t="s">
        <v>567</v>
      </c>
      <c r="K1438" t="s">
        <v>567</v>
      </c>
      <c r="L1438" t="s">
        <v>567</v>
      </c>
      <c r="N1438">
        <v>0</v>
      </c>
      <c r="O1438">
        <v>0</v>
      </c>
      <c r="R1438">
        <v>0</v>
      </c>
      <c r="W1438" t="s">
        <v>567</v>
      </c>
      <c r="X1438" t="s">
        <v>567</v>
      </c>
      <c r="Y1438" t="s">
        <v>568</v>
      </c>
    </row>
    <row r="1439" spans="2:25" x14ac:dyDescent="0.3">
      <c r="B1439" s="118"/>
      <c r="D1439" t="s">
        <v>567</v>
      </c>
      <c r="H1439" t="s">
        <v>567</v>
      </c>
      <c r="J1439" t="s">
        <v>567</v>
      </c>
      <c r="K1439" t="s">
        <v>567</v>
      </c>
      <c r="L1439" t="s">
        <v>567</v>
      </c>
      <c r="N1439">
        <v>0</v>
      </c>
      <c r="O1439">
        <v>0</v>
      </c>
      <c r="R1439">
        <v>0</v>
      </c>
      <c r="W1439" t="s">
        <v>567</v>
      </c>
      <c r="X1439" t="s">
        <v>567</v>
      </c>
      <c r="Y1439" t="s">
        <v>568</v>
      </c>
    </row>
    <row r="1440" spans="2:25" x14ac:dyDescent="0.3">
      <c r="B1440" s="118"/>
      <c r="D1440" t="s">
        <v>567</v>
      </c>
      <c r="H1440" t="s">
        <v>567</v>
      </c>
      <c r="J1440" t="s">
        <v>567</v>
      </c>
      <c r="K1440" t="s">
        <v>567</v>
      </c>
      <c r="L1440" t="s">
        <v>567</v>
      </c>
      <c r="N1440">
        <v>0</v>
      </c>
      <c r="O1440">
        <v>0</v>
      </c>
      <c r="R1440">
        <v>0</v>
      </c>
      <c r="W1440" t="s">
        <v>567</v>
      </c>
      <c r="X1440" t="s">
        <v>567</v>
      </c>
      <c r="Y1440" t="s">
        <v>568</v>
      </c>
    </row>
    <row r="1441" spans="2:25" x14ac:dyDescent="0.3">
      <c r="B1441" s="118"/>
      <c r="D1441" t="s">
        <v>567</v>
      </c>
      <c r="H1441" t="s">
        <v>567</v>
      </c>
      <c r="J1441" t="s">
        <v>567</v>
      </c>
      <c r="K1441" t="s">
        <v>567</v>
      </c>
      <c r="L1441" t="s">
        <v>567</v>
      </c>
      <c r="N1441">
        <v>0</v>
      </c>
      <c r="O1441">
        <v>0</v>
      </c>
      <c r="R1441">
        <v>0</v>
      </c>
      <c r="W1441" t="s">
        <v>567</v>
      </c>
      <c r="X1441" t="s">
        <v>567</v>
      </c>
      <c r="Y1441" t="s">
        <v>568</v>
      </c>
    </row>
    <row r="1442" spans="2:25" x14ac:dyDescent="0.3">
      <c r="B1442" s="118"/>
      <c r="D1442" t="s">
        <v>567</v>
      </c>
      <c r="H1442" t="s">
        <v>567</v>
      </c>
      <c r="J1442" t="s">
        <v>567</v>
      </c>
      <c r="K1442" t="s">
        <v>567</v>
      </c>
      <c r="L1442" t="s">
        <v>567</v>
      </c>
      <c r="N1442">
        <v>0</v>
      </c>
      <c r="O1442">
        <v>0</v>
      </c>
      <c r="R1442">
        <v>0</v>
      </c>
      <c r="W1442" t="s">
        <v>567</v>
      </c>
      <c r="X1442" t="s">
        <v>567</v>
      </c>
      <c r="Y1442" t="s">
        <v>568</v>
      </c>
    </row>
    <row r="1443" spans="2:25" x14ac:dyDescent="0.3">
      <c r="B1443" s="118"/>
      <c r="D1443" t="s">
        <v>567</v>
      </c>
      <c r="H1443" t="s">
        <v>567</v>
      </c>
      <c r="J1443" t="s">
        <v>567</v>
      </c>
      <c r="K1443" t="s">
        <v>567</v>
      </c>
      <c r="L1443" t="s">
        <v>567</v>
      </c>
      <c r="N1443">
        <v>0</v>
      </c>
      <c r="O1443">
        <v>0</v>
      </c>
      <c r="R1443">
        <v>0</v>
      </c>
      <c r="W1443" t="s">
        <v>567</v>
      </c>
      <c r="X1443" t="s">
        <v>567</v>
      </c>
      <c r="Y1443" t="s">
        <v>568</v>
      </c>
    </row>
    <row r="1444" spans="2:25" x14ac:dyDescent="0.3">
      <c r="B1444" s="118"/>
      <c r="D1444" t="s">
        <v>567</v>
      </c>
      <c r="H1444" t="s">
        <v>567</v>
      </c>
      <c r="J1444" t="s">
        <v>567</v>
      </c>
      <c r="K1444" t="s">
        <v>567</v>
      </c>
      <c r="L1444" t="s">
        <v>567</v>
      </c>
      <c r="N1444">
        <v>0</v>
      </c>
      <c r="O1444">
        <v>0</v>
      </c>
      <c r="R1444">
        <v>0</v>
      </c>
      <c r="W1444" t="s">
        <v>567</v>
      </c>
      <c r="X1444" t="s">
        <v>567</v>
      </c>
      <c r="Y1444" t="s">
        <v>568</v>
      </c>
    </row>
    <row r="1445" spans="2:25" x14ac:dyDescent="0.3">
      <c r="B1445" s="118"/>
      <c r="D1445" t="s">
        <v>567</v>
      </c>
      <c r="H1445" t="s">
        <v>567</v>
      </c>
      <c r="J1445" t="s">
        <v>567</v>
      </c>
      <c r="K1445" t="s">
        <v>567</v>
      </c>
      <c r="L1445" t="s">
        <v>567</v>
      </c>
      <c r="N1445">
        <v>0</v>
      </c>
      <c r="O1445">
        <v>0</v>
      </c>
      <c r="R1445">
        <v>0</v>
      </c>
      <c r="W1445" t="s">
        <v>567</v>
      </c>
      <c r="X1445" t="s">
        <v>567</v>
      </c>
      <c r="Y1445" t="s">
        <v>568</v>
      </c>
    </row>
    <row r="1446" spans="2:25" x14ac:dyDescent="0.3">
      <c r="B1446" s="118"/>
      <c r="D1446" t="s">
        <v>567</v>
      </c>
      <c r="H1446" t="s">
        <v>567</v>
      </c>
      <c r="J1446" t="s">
        <v>567</v>
      </c>
      <c r="K1446" t="s">
        <v>567</v>
      </c>
      <c r="L1446" t="s">
        <v>567</v>
      </c>
      <c r="N1446">
        <v>0</v>
      </c>
      <c r="O1446">
        <v>0</v>
      </c>
      <c r="R1446">
        <v>0</v>
      </c>
      <c r="W1446" t="s">
        <v>567</v>
      </c>
      <c r="X1446" t="s">
        <v>567</v>
      </c>
      <c r="Y1446" t="s">
        <v>568</v>
      </c>
    </row>
    <row r="1447" spans="2:25" x14ac:dyDescent="0.3">
      <c r="B1447" s="118"/>
      <c r="D1447" t="s">
        <v>567</v>
      </c>
      <c r="H1447" t="s">
        <v>567</v>
      </c>
      <c r="J1447" t="s">
        <v>567</v>
      </c>
      <c r="K1447" t="s">
        <v>567</v>
      </c>
      <c r="L1447" t="s">
        <v>567</v>
      </c>
      <c r="N1447">
        <v>0</v>
      </c>
      <c r="O1447">
        <v>0</v>
      </c>
      <c r="R1447">
        <v>0</v>
      </c>
      <c r="W1447" t="s">
        <v>567</v>
      </c>
      <c r="X1447" t="s">
        <v>567</v>
      </c>
      <c r="Y1447" t="s">
        <v>568</v>
      </c>
    </row>
    <row r="1448" spans="2:25" x14ac:dyDescent="0.3">
      <c r="B1448" s="118"/>
      <c r="D1448" t="s">
        <v>567</v>
      </c>
      <c r="H1448" t="s">
        <v>567</v>
      </c>
      <c r="J1448" t="s">
        <v>567</v>
      </c>
      <c r="K1448" t="s">
        <v>567</v>
      </c>
      <c r="L1448" t="s">
        <v>567</v>
      </c>
      <c r="N1448">
        <v>0</v>
      </c>
      <c r="O1448">
        <v>0</v>
      </c>
      <c r="R1448">
        <v>0</v>
      </c>
      <c r="W1448" t="s">
        <v>567</v>
      </c>
      <c r="X1448" t="s">
        <v>567</v>
      </c>
      <c r="Y1448" t="s">
        <v>568</v>
      </c>
    </row>
    <row r="1449" spans="2:25" x14ac:dyDescent="0.3">
      <c r="B1449" s="118"/>
      <c r="D1449" t="s">
        <v>567</v>
      </c>
      <c r="H1449" t="s">
        <v>567</v>
      </c>
      <c r="J1449" t="s">
        <v>567</v>
      </c>
      <c r="K1449" t="s">
        <v>567</v>
      </c>
      <c r="L1449" t="s">
        <v>567</v>
      </c>
      <c r="N1449">
        <v>0</v>
      </c>
      <c r="O1449">
        <v>0</v>
      </c>
      <c r="R1449">
        <v>0</v>
      </c>
      <c r="W1449" t="s">
        <v>567</v>
      </c>
      <c r="X1449" t="s">
        <v>567</v>
      </c>
      <c r="Y1449" t="s">
        <v>568</v>
      </c>
    </row>
    <row r="1450" spans="2:25" x14ac:dyDescent="0.3">
      <c r="B1450" s="118"/>
      <c r="D1450" t="s">
        <v>567</v>
      </c>
      <c r="H1450" t="s">
        <v>567</v>
      </c>
      <c r="J1450" t="s">
        <v>567</v>
      </c>
      <c r="K1450" t="s">
        <v>567</v>
      </c>
      <c r="L1450" t="s">
        <v>567</v>
      </c>
      <c r="N1450">
        <v>0</v>
      </c>
      <c r="O1450">
        <v>0</v>
      </c>
      <c r="R1450">
        <v>0</v>
      </c>
      <c r="W1450" t="s">
        <v>567</v>
      </c>
      <c r="X1450" t="s">
        <v>567</v>
      </c>
      <c r="Y1450" t="s">
        <v>568</v>
      </c>
    </row>
    <row r="1451" spans="2:25" x14ac:dyDescent="0.3">
      <c r="B1451" s="118"/>
      <c r="D1451" t="s">
        <v>567</v>
      </c>
      <c r="H1451" t="s">
        <v>567</v>
      </c>
      <c r="J1451" t="s">
        <v>567</v>
      </c>
      <c r="K1451" t="s">
        <v>567</v>
      </c>
      <c r="L1451" t="s">
        <v>567</v>
      </c>
      <c r="N1451">
        <v>0</v>
      </c>
      <c r="O1451">
        <v>0</v>
      </c>
      <c r="R1451">
        <v>0</v>
      </c>
      <c r="W1451" t="s">
        <v>567</v>
      </c>
      <c r="X1451" t="s">
        <v>567</v>
      </c>
      <c r="Y1451" t="s">
        <v>568</v>
      </c>
    </row>
    <row r="1452" spans="2:25" x14ac:dyDescent="0.3">
      <c r="B1452" s="118"/>
      <c r="D1452" t="s">
        <v>567</v>
      </c>
      <c r="H1452" t="s">
        <v>567</v>
      </c>
      <c r="J1452" t="s">
        <v>567</v>
      </c>
      <c r="K1452" t="s">
        <v>567</v>
      </c>
      <c r="L1452" t="s">
        <v>567</v>
      </c>
      <c r="N1452">
        <v>0</v>
      </c>
      <c r="O1452">
        <v>0</v>
      </c>
      <c r="R1452">
        <v>0</v>
      </c>
      <c r="W1452" t="s">
        <v>567</v>
      </c>
      <c r="X1452" t="s">
        <v>567</v>
      </c>
      <c r="Y1452" t="s">
        <v>568</v>
      </c>
    </row>
    <row r="1453" spans="2:25" x14ac:dyDescent="0.3">
      <c r="B1453" s="118"/>
      <c r="D1453" t="s">
        <v>567</v>
      </c>
      <c r="H1453" t="s">
        <v>567</v>
      </c>
      <c r="J1453" t="s">
        <v>567</v>
      </c>
      <c r="K1453" t="s">
        <v>567</v>
      </c>
      <c r="L1453" t="s">
        <v>567</v>
      </c>
      <c r="N1453">
        <v>0</v>
      </c>
      <c r="O1453">
        <v>0</v>
      </c>
      <c r="R1453">
        <v>0</v>
      </c>
      <c r="W1453" t="s">
        <v>567</v>
      </c>
      <c r="X1453" t="s">
        <v>567</v>
      </c>
      <c r="Y1453" t="s">
        <v>568</v>
      </c>
    </row>
    <row r="1454" spans="2:25" x14ac:dyDescent="0.3">
      <c r="B1454" s="118"/>
      <c r="D1454" t="s">
        <v>567</v>
      </c>
      <c r="H1454" t="s">
        <v>567</v>
      </c>
      <c r="J1454" t="s">
        <v>567</v>
      </c>
      <c r="K1454" t="s">
        <v>567</v>
      </c>
      <c r="L1454" t="s">
        <v>567</v>
      </c>
      <c r="N1454">
        <v>0</v>
      </c>
      <c r="O1454">
        <v>0</v>
      </c>
      <c r="R1454">
        <v>0</v>
      </c>
      <c r="W1454" t="s">
        <v>567</v>
      </c>
      <c r="X1454" t="s">
        <v>567</v>
      </c>
      <c r="Y1454" t="s">
        <v>568</v>
      </c>
    </row>
    <row r="1455" spans="2:25" x14ac:dyDescent="0.3">
      <c r="B1455" s="118"/>
      <c r="D1455" t="s">
        <v>567</v>
      </c>
      <c r="H1455" t="s">
        <v>567</v>
      </c>
      <c r="J1455" t="s">
        <v>567</v>
      </c>
      <c r="K1455" t="s">
        <v>567</v>
      </c>
      <c r="L1455" t="s">
        <v>567</v>
      </c>
      <c r="N1455">
        <v>0</v>
      </c>
      <c r="O1455">
        <v>0</v>
      </c>
      <c r="R1455">
        <v>0</v>
      </c>
      <c r="W1455" t="s">
        <v>567</v>
      </c>
      <c r="X1455" t="s">
        <v>567</v>
      </c>
      <c r="Y1455" t="s">
        <v>568</v>
      </c>
    </row>
    <row r="1456" spans="2:25" x14ac:dyDescent="0.3">
      <c r="B1456" s="118"/>
      <c r="D1456" t="s">
        <v>567</v>
      </c>
      <c r="H1456" t="s">
        <v>567</v>
      </c>
      <c r="J1456" t="s">
        <v>567</v>
      </c>
      <c r="K1456" t="s">
        <v>567</v>
      </c>
      <c r="L1456" t="s">
        <v>567</v>
      </c>
      <c r="N1456">
        <v>0</v>
      </c>
      <c r="O1456">
        <v>0</v>
      </c>
      <c r="R1456">
        <v>0</v>
      </c>
      <c r="W1456" t="s">
        <v>567</v>
      </c>
      <c r="X1456" t="s">
        <v>567</v>
      </c>
      <c r="Y1456" t="s">
        <v>568</v>
      </c>
    </row>
    <row r="1457" spans="2:25" x14ac:dyDescent="0.3">
      <c r="B1457" s="118"/>
      <c r="D1457" t="s">
        <v>567</v>
      </c>
      <c r="H1457" t="s">
        <v>567</v>
      </c>
      <c r="J1457" t="s">
        <v>567</v>
      </c>
      <c r="K1457" t="s">
        <v>567</v>
      </c>
      <c r="L1457" t="s">
        <v>567</v>
      </c>
      <c r="N1457">
        <v>0</v>
      </c>
      <c r="O1457">
        <v>0</v>
      </c>
      <c r="R1457">
        <v>0</v>
      </c>
      <c r="W1457" t="s">
        <v>567</v>
      </c>
      <c r="X1457" t="s">
        <v>567</v>
      </c>
      <c r="Y1457" t="s">
        <v>568</v>
      </c>
    </row>
    <row r="1458" spans="2:25" x14ac:dyDescent="0.3">
      <c r="B1458" s="118"/>
      <c r="D1458" t="s">
        <v>567</v>
      </c>
      <c r="H1458" t="s">
        <v>567</v>
      </c>
      <c r="J1458" t="s">
        <v>567</v>
      </c>
      <c r="K1458" t="s">
        <v>567</v>
      </c>
      <c r="L1458" t="s">
        <v>567</v>
      </c>
      <c r="N1458">
        <v>0</v>
      </c>
      <c r="O1458">
        <v>0</v>
      </c>
      <c r="R1458">
        <v>0</v>
      </c>
      <c r="W1458" t="s">
        <v>567</v>
      </c>
      <c r="X1458" t="s">
        <v>567</v>
      </c>
      <c r="Y1458" t="s">
        <v>568</v>
      </c>
    </row>
    <row r="1459" spans="2:25" x14ac:dyDescent="0.3">
      <c r="B1459" s="118"/>
      <c r="D1459" t="s">
        <v>567</v>
      </c>
      <c r="H1459" t="s">
        <v>567</v>
      </c>
      <c r="J1459" t="s">
        <v>567</v>
      </c>
      <c r="K1459" t="s">
        <v>567</v>
      </c>
      <c r="L1459" t="s">
        <v>567</v>
      </c>
      <c r="N1459">
        <v>0</v>
      </c>
      <c r="O1459">
        <v>0</v>
      </c>
      <c r="R1459">
        <v>0</v>
      </c>
      <c r="W1459" t="s">
        <v>567</v>
      </c>
      <c r="X1459" t="s">
        <v>567</v>
      </c>
      <c r="Y1459" t="s">
        <v>568</v>
      </c>
    </row>
    <row r="1460" spans="2:25" x14ac:dyDescent="0.3">
      <c r="B1460" s="118"/>
      <c r="D1460" t="s">
        <v>567</v>
      </c>
      <c r="H1460" t="s">
        <v>567</v>
      </c>
      <c r="J1460" t="s">
        <v>567</v>
      </c>
      <c r="K1460" t="s">
        <v>567</v>
      </c>
      <c r="L1460" t="s">
        <v>567</v>
      </c>
      <c r="N1460">
        <v>0</v>
      </c>
      <c r="O1460">
        <v>0</v>
      </c>
      <c r="R1460">
        <v>0</v>
      </c>
      <c r="W1460" t="s">
        <v>567</v>
      </c>
      <c r="X1460" t="s">
        <v>567</v>
      </c>
      <c r="Y1460" t="s">
        <v>568</v>
      </c>
    </row>
    <row r="1461" spans="2:25" x14ac:dyDescent="0.3">
      <c r="B1461" s="118"/>
      <c r="D1461" t="s">
        <v>567</v>
      </c>
      <c r="H1461" t="s">
        <v>567</v>
      </c>
      <c r="J1461" t="s">
        <v>567</v>
      </c>
      <c r="K1461" t="s">
        <v>567</v>
      </c>
      <c r="L1461" t="s">
        <v>567</v>
      </c>
      <c r="N1461">
        <v>0</v>
      </c>
      <c r="O1461">
        <v>0</v>
      </c>
      <c r="R1461">
        <v>0</v>
      </c>
      <c r="W1461" t="s">
        <v>567</v>
      </c>
      <c r="X1461" t="s">
        <v>567</v>
      </c>
      <c r="Y1461" t="s">
        <v>568</v>
      </c>
    </row>
    <row r="1462" spans="2:25" x14ac:dyDescent="0.3">
      <c r="B1462" s="118"/>
      <c r="D1462" t="s">
        <v>567</v>
      </c>
      <c r="H1462" t="s">
        <v>567</v>
      </c>
      <c r="J1462" t="s">
        <v>567</v>
      </c>
      <c r="K1462" t="s">
        <v>567</v>
      </c>
      <c r="L1462" t="s">
        <v>567</v>
      </c>
      <c r="N1462">
        <v>0</v>
      </c>
      <c r="O1462">
        <v>0</v>
      </c>
      <c r="R1462">
        <v>0</v>
      </c>
      <c r="W1462" t="s">
        <v>567</v>
      </c>
      <c r="X1462" t="s">
        <v>567</v>
      </c>
      <c r="Y1462" t="s">
        <v>568</v>
      </c>
    </row>
    <row r="1463" spans="2:25" x14ac:dyDescent="0.3">
      <c r="B1463" s="118"/>
      <c r="D1463" t="s">
        <v>567</v>
      </c>
      <c r="H1463" t="s">
        <v>567</v>
      </c>
      <c r="J1463" t="s">
        <v>567</v>
      </c>
      <c r="K1463" t="s">
        <v>567</v>
      </c>
      <c r="L1463" t="s">
        <v>567</v>
      </c>
      <c r="N1463">
        <v>0</v>
      </c>
      <c r="O1463">
        <v>0</v>
      </c>
      <c r="R1463">
        <v>0</v>
      </c>
      <c r="W1463" t="s">
        <v>567</v>
      </c>
      <c r="X1463" t="s">
        <v>567</v>
      </c>
      <c r="Y1463" t="s">
        <v>568</v>
      </c>
    </row>
    <row r="1464" spans="2:25" x14ac:dyDescent="0.3">
      <c r="B1464" s="118"/>
      <c r="D1464" t="s">
        <v>567</v>
      </c>
      <c r="H1464" t="s">
        <v>567</v>
      </c>
      <c r="J1464" t="s">
        <v>567</v>
      </c>
      <c r="K1464" t="s">
        <v>567</v>
      </c>
      <c r="L1464" t="s">
        <v>567</v>
      </c>
      <c r="N1464">
        <v>0</v>
      </c>
      <c r="O1464">
        <v>0</v>
      </c>
      <c r="R1464">
        <v>0</v>
      </c>
      <c r="W1464" t="s">
        <v>567</v>
      </c>
      <c r="X1464" t="s">
        <v>567</v>
      </c>
      <c r="Y1464" t="s">
        <v>568</v>
      </c>
    </row>
    <row r="1465" spans="2:25" x14ac:dyDescent="0.3">
      <c r="B1465" s="118"/>
      <c r="D1465" t="s">
        <v>567</v>
      </c>
      <c r="H1465" t="s">
        <v>567</v>
      </c>
      <c r="J1465" t="s">
        <v>567</v>
      </c>
      <c r="K1465" t="s">
        <v>567</v>
      </c>
      <c r="L1465" t="s">
        <v>567</v>
      </c>
      <c r="N1465">
        <v>0</v>
      </c>
      <c r="O1465">
        <v>0</v>
      </c>
      <c r="R1465">
        <v>0</v>
      </c>
      <c r="W1465" t="s">
        <v>567</v>
      </c>
      <c r="X1465" t="s">
        <v>567</v>
      </c>
      <c r="Y1465" t="s">
        <v>568</v>
      </c>
    </row>
    <row r="1466" spans="2:25" x14ac:dyDescent="0.3">
      <c r="B1466" s="118"/>
      <c r="D1466" t="s">
        <v>567</v>
      </c>
      <c r="H1466" t="s">
        <v>567</v>
      </c>
      <c r="J1466" t="s">
        <v>567</v>
      </c>
      <c r="K1466" t="s">
        <v>567</v>
      </c>
      <c r="L1466" t="s">
        <v>567</v>
      </c>
      <c r="N1466">
        <v>0</v>
      </c>
      <c r="O1466">
        <v>0</v>
      </c>
      <c r="R1466">
        <v>0</v>
      </c>
      <c r="W1466" t="s">
        <v>567</v>
      </c>
      <c r="X1466" t="s">
        <v>567</v>
      </c>
      <c r="Y1466" t="s">
        <v>568</v>
      </c>
    </row>
    <row r="1467" spans="2:25" x14ac:dyDescent="0.3">
      <c r="B1467" s="118"/>
      <c r="D1467" t="s">
        <v>567</v>
      </c>
      <c r="H1467" t="s">
        <v>567</v>
      </c>
      <c r="J1467" t="s">
        <v>567</v>
      </c>
      <c r="K1467" t="s">
        <v>567</v>
      </c>
      <c r="L1467" t="s">
        <v>567</v>
      </c>
      <c r="N1467">
        <v>0</v>
      </c>
      <c r="O1467">
        <v>0</v>
      </c>
      <c r="R1467">
        <v>0</v>
      </c>
      <c r="W1467" t="s">
        <v>567</v>
      </c>
      <c r="X1467" t="s">
        <v>567</v>
      </c>
      <c r="Y1467" t="s">
        <v>568</v>
      </c>
    </row>
    <row r="1468" spans="2:25" x14ac:dyDescent="0.3">
      <c r="B1468" s="118"/>
      <c r="D1468" t="s">
        <v>567</v>
      </c>
      <c r="H1468" t="s">
        <v>567</v>
      </c>
      <c r="J1468" t="s">
        <v>567</v>
      </c>
      <c r="K1468" t="s">
        <v>567</v>
      </c>
      <c r="L1468" t="s">
        <v>567</v>
      </c>
      <c r="N1468">
        <v>0</v>
      </c>
      <c r="O1468">
        <v>0</v>
      </c>
      <c r="R1468">
        <v>0</v>
      </c>
      <c r="W1468" t="s">
        <v>567</v>
      </c>
      <c r="X1468" t="s">
        <v>567</v>
      </c>
      <c r="Y1468" t="s">
        <v>568</v>
      </c>
    </row>
    <row r="1469" spans="2:25" x14ac:dyDescent="0.3">
      <c r="B1469" s="118"/>
      <c r="D1469" t="s">
        <v>567</v>
      </c>
      <c r="H1469" t="s">
        <v>567</v>
      </c>
      <c r="J1469" t="s">
        <v>567</v>
      </c>
      <c r="K1469" t="s">
        <v>567</v>
      </c>
      <c r="L1469" t="s">
        <v>567</v>
      </c>
      <c r="N1469">
        <v>0</v>
      </c>
      <c r="O1469">
        <v>0</v>
      </c>
      <c r="R1469">
        <v>0</v>
      </c>
      <c r="W1469" t="s">
        <v>567</v>
      </c>
      <c r="X1469" t="s">
        <v>567</v>
      </c>
      <c r="Y1469" t="s">
        <v>568</v>
      </c>
    </row>
    <row r="1470" spans="2:25" x14ac:dyDescent="0.3">
      <c r="B1470" s="118"/>
      <c r="D1470" t="s">
        <v>567</v>
      </c>
      <c r="H1470" t="s">
        <v>567</v>
      </c>
      <c r="J1470" t="s">
        <v>567</v>
      </c>
      <c r="K1470" t="s">
        <v>567</v>
      </c>
      <c r="L1470" t="s">
        <v>567</v>
      </c>
      <c r="N1470">
        <v>0</v>
      </c>
      <c r="O1470">
        <v>0</v>
      </c>
      <c r="R1470">
        <v>0</v>
      </c>
      <c r="W1470" t="s">
        <v>567</v>
      </c>
      <c r="X1470" t="s">
        <v>567</v>
      </c>
      <c r="Y1470" t="s">
        <v>568</v>
      </c>
    </row>
    <row r="1471" spans="2:25" x14ac:dyDescent="0.3">
      <c r="B1471" s="118"/>
      <c r="D1471" t="s">
        <v>567</v>
      </c>
      <c r="H1471" t="s">
        <v>567</v>
      </c>
      <c r="J1471" t="s">
        <v>567</v>
      </c>
      <c r="K1471" t="s">
        <v>567</v>
      </c>
      <c r="L1471" t="s">
        <v>567</v>
      </c>
      <c r="N1471">
        <v>0</v>
      </c>
      <c r="O1471">
        <v>0</v>
      </c>
      <c r="R1471">
        <v>0</v>
      </c>
      <c r="W1471" t="s">
        <v>567</v>
      </c>
      <c r="X1471" t="s">
        <v>567</v>
      </c>
      <c r="Y1471" t="s">
        <v>568</v>
      </c>
    </row>
    <row r="1472" spans="2:25" x14ac:dyDescent="0.3">
      <c r="B1472" s="118"/>
      <c r="D1472" t="s">
        <v>567</v>
      </c>
      <c r="H1472" t="s">
        <v>567</v>
      </c>
      <c r="J1472" t="s">
        <v>567</v>
      </c>
      <c r="K1472" t="s">
        <v>567</v>
      </c>
      <c r="L1472" t="s">
        <v>567</v>
      </c>
      <c r="N1472">
        <v>0</v>
      </c>
      <c r="O1472">
        <v>0</v>
      </c>
      <c r="R1472">
        <v>0</v>
      </c>
      <c r="W1472" t="s">
        <v>567</v>
      </c>
      <c r="X1472" t="s">
        <v>567</v>
      </c>
      <c r="Y1472" t="s">
        <v>568</v>
      </c>
    </row>
    <row r="1473" spans="2:25" x14ac:dyDescent="0.3">
      <c r="B1473" s="118"/>
      <c r="D1473" t="s">
        <v>567</v>
      </c>
      <c r="H1473" t="s">
        <v>567</v>
      </c>
      <c r="J1473" t="s">
        <v>567</v>
      </c>
      <c r="K1473" t="s">
        <v>567</v>
      </c>
      <c r="L1473" t="s">
        <v>567</v>
      </c>
      <c r="N1473">
        <v>0</v>
      </c>
      <c r="O1473">
        <v>0</v>
      </c>
      <c r="R1473">
        <v>0</v>
      </c>
      <c r="W1473" t="s">
        <v>567</v>
      </c>
      <c r="X1473" t="s">
        <v>567</v>
      </c>
      <c r="Y1473" t="s">
        <v>568</v>
      </c>
    </row>
    <row r="1474" spans="2:25" x14ac:dyDescent="0.3">
      <c r="B1474" s="118"/>
      <c r="D1474" t="s">
        <v>567</v>
      </c>
      <c r="H1474" t="s">
        <v>567</v>
      </c>
      <c r="J1474" t="s">
        <v>567</v>
      </c>
      <c r="K1474" t="s">
        <v>567</v>
      </c>
      <c r="L1474" t="s">
        <v>567</v>
      </c>
      <c r="N1474">
        <v>0</v>
      </c>
      <c r="O1474">
        <v>0</v>
      </c>
      <c r="R1474">
        <v>0</v>
      </c>
      <c r="W1474" t="s">
        <v>567</v>
      </c>
      <c r="X1474" t="s">
        <v>567</v>
      </c>
      <c r="Y1474" t="s">
        <v>568</v>
      </c>
    </row>
    <row r="1475" spans="2:25" x14ac:dyDescent="0.3">
      <c r="B1475" s="118"/>
      <c r="D1475" t="s">
        <v>567</v>
      </c>
      <c r="H1475" t="s">
        <v>567</v>
      </c>
      <c r="J1475" t="s">
        <v>567</v>
      </c>
      <c r="K1475" t="s">
        <v>567</v>
      </c>
      <c r="L1475" t="s">
        <v>567</v>
      </c>
      <c r="N1475">
        <v>0</v>
      </c>
      <c r="O1475">
        <v>0</v>
      </c>
      <c r="R1475">
        <v>0</v>
      </c>
      <c r="W1475" t="s">
        <v>567</v>
      </c>
      <c r="X1475" t="s">
        <v>567</v>
      </c>
      <c r="Y1475" t="s">
        <v>568</v>
      </c>
    </row>
    <row r="1476" spans="2:25" x14ac:dyDescent="0.3">
      <c r="B1476" s="118"/>
      <c r="D1476" t="s">
        <v>567</v>
      </c>
      <c r="H1476" t="s">
        <v>567</v>
      </c>
      <c r="J1476" t="s">
        <v>567</v>
      </c>
      <c r="K1476" t="s">
        <v>567</v>
      </c>
      <c r="L1476" t="s">
        <v>567</v>
      </c>
      <c r="N1476">
        <v>0</v>
      </c>
      <c r="O1476">
        <v>0</v>
      </c>
      <c r="R1476">
        <v>0</v>
      </c>
      <c r="W1476" t="s">
        <v>567</v>
      </c>
      <c r="X1476" t="s">
        <v>567</v>
      </c>
      <c r="Y1476" t="s">
        <v>568</v>
      </c>
    </row>
    <row r="1477" spans="2:25" x14ac:dyDescent="0.3">
      <c r="B1477" s="118"/>
      <c r="D1477" t="s">
        <v>567</v>
      </c>
      <c r="H1477" t="s">
        <v>567</v>
      </c>
      <c r="J1477" t="s">
        <v>567</v>
      </c>
      <c r="K1477" t="s">
        <v>567</v>
      </c>
      <c r="L1477" t="s">
        <v>567</v>
      </c>
      <c r="N1477">
        <v>0</v>
      </c>
      <c r="O1477">
        <v>0</v>
      </c>
      <c r="R1477">
        <v>0</v>
      </c>
      <c r="W1477" t="s">
        <v>567</v>
      </c>
      <c r="X1477" t="s">
        <v>567</v>
      </c>
      <c r="Y1477" t="s">
        <v>568</v>
      </c>
    </row>
    <row r="1478" spans="2:25" x14ac:dyDescent="0.3">
      <c r="B1478" s="118"/>
      <c r="D1478" t="s">
        <v>567</v>
      </c>
      <c r="H1478" t="s">
        <v>567</v>
      </c>
      <c r="J1478" t="s">
        <v>567</v>
      </c>
      <c r="K1478" t="s">
        <v>567</v>
      </c>
      <c r="L1478" t="s">
        <v>567</v>
      </c>
      <c r="N1478">
        <v>0</v>
      </c>
      <c r="O1478">
        <v>0</v>
      </c>
      <c r="R1478">
        <v>0</v>
      </c>
      <c r="W1478" t="s">
        <v>567</v>
      </c>
      <c r="X1478" t="s">
        <v>567</v>
      </c>
      <c r="Y1478" t="s">
        <v>568</v>
      </c>
    </row>
    <row r="1479" spans="2:25" x14ac:dyDescent="0.3">
      <c r="B1479" s="118"/>
      <c r="D1479" t="s">
        <v>567</v>
      </c>
      <c r="H1479" t="s">
        <v>567</v>
      </c>
      <c r="J1479" t="s">
        <v>567</v>
      </c>
      <c r="K1479" t="s">
        <v>567</v>
      </c>
      <c r="L1479" t="s">
        <v>567</v>
      </c>
      <c r="N1479">
        <v>0</v>
      </c>
      <c r="O1479">
        <v>0</v>
      </c>
      <c r="R1479">
        <v>0</v>
      </c>
      <c r="W1479" t="s">
        <v>567</v>
      </c>
      <c r="X1479" t="s">
        <v>567</v>
      </c>
      <c r="Y1479" t="s">
        <v>568</v>
      </c>
    </row>
    <row r="1480" spans="2:25" x14ac:dyDescent="0.3">
      <c r="B1480" s="118"/>
      <c r="D1480" t="s">
        <v>567</v>
      </c>
      <c r="H1480" t="s">
        <v>567</v>
      </c>
      <c r="J1480" t="s">
        <v>567</v>
      </c>
      <c r="K1480" t="s">
        <v>567</v>
      </c>
      <c r="L1480" t="s">
        <v>567</v>
      </c>
      <c r="N1480">
        <v>0</v>
      </c>
      <c r="O1480">
        <v>0</v>
      </c>
      <c r="R1480">
        <v>0</v>
      </c>
      <c r="W1480" t="s">
        <v>567</v>
      </c>
      <c r="X1480" t="s">
        <v>567</v>
      </c>
      <c r="Y1480" t="s">
        <v>568</v>
      </c>
    </row>
    <row r="1481" spans="2:25" x14ac:dyDescent="0.3">
      <c r="B1481" s="118"/>
      <c r="D1481" t="s">
        <v>567</v>
      </c>
      <c r="H1481" t="s">
        <v>567</v>
      </c>
      <c r="J1481" t="s">
        <v>567</v>
      </c>
      <c r="K1481" t="s">
        <v>567</v>
      </c>
      <c r="L1481" t="s">
        <v>567</v>
      </c>
      <c r="N1481">
        <v>0</v>
      </c>
      <c r="O1481">
        <v>0</v>
      </c>
      <c r="R1481">
        <v>0</v>
      </c>
      <c r="W1481" t="s">
        <v>567</v>
      </c>
      <c r="X1481" t="s">
        <v>567</v>
      </c>
      <c r="Y1481" t="s">
        <v>568</v>
      </c>
    </row>
    <row r="1482" spans="2:25" x14ac:dyDescent="0.3">
      <c r="B1482" s="118"/>
      <c r="D1482" t="s">
        <v>567</v>
      </c>
      <c r="H1482" t="s">
        <v>567</v>
      </c>
      <c r="J1482" t="s">
        <v>567</v>
      </c>
      <c r="K1482" t="s">
        <v>567</v>
      </c>
      <c r="L1482" t="s">
        <v>567</v>
      </c>
      <c r="N1482">
        <v>0</v>
      </c>
      <c r="O1482">
        <v>0</v>
      </c>
      <c r="R1482">
        <v>0</v>
      </c>
      <c r="W1482" t="s">
        <v>567</v>
      </c>
      <c r="X1482" t="s">
        <v>567</v>
      </c>
      <c r="Y1482" t="s">
        <v>568</v>
      </c>
    </row>
    <row r="1483" spans="2:25" x14ac:dyDescent="0.3">
      <c r="B1483" s="118"/>
      <c r="D1483" t="s">
        <v>567</v>
      </c>
      <c r="H1483" t="s">
        <v>567</v>
      </c>
      <c r="J1483" t="s">
        <v>567</v>
      </c>
      <c r="K1483" t="s">
        <v>567</v>
      </c>
      <c r="L1483" t="s">
        <v>567</v>
      </c>
      <c r="N1483">
        <v>0</v>
      </c>
      <c r="O1483">
        <v>0</v>
      </c>
      <c r="R1483">
        <v>0</v>
      </c>
      <c r="W1483" t="s">
        <v>567</v>
      </c>
      <c r="X1483" t="s">
        <v>567</v>
      </c>
      <c r="Y1483" t="s">
        <v>568</v>
      </c>
    </row>
    <row r="1484" spans="2:25" x14ac:dyDescent="0.3">
      <c r="B1484" s="118"/>
      <c r="D1484" t="s">
        <v>567</v>
      </c>
      <c r="H1484" t="s">
        <v>567</v>
      </c>
      <c r="J1484" t="s">
        <v>567</v>
      </c>
      <c r="K1484" t="s">
        <v>567</v>
      </c>
      <c r="L1484" t="s">
        <v>567</v>
      </c>
      <c r="N1484">
        <v>0</v>
      </c>
      <c r="O1484">
        <v>0</v>
      </c>
      <c r="R1484">
        <v>0</v>
      </c>
      <c r="W1484" t="s">
        <v>567</v>
      </c>
      <c r="X1484" t="s">
        <v>567</v>
      </c>
      <c r="Y1484" t="s">
        <v>568</v>
      </c>
    </row>
    <row r="1485" spans="2:25" x14ac:dyDescent="0.3">
      <c r="B1485" s="118"/>
      <c r="D1485" t="s">
        <v>567</v>
      </c>
      <c r="H1485" t="s">
        <v>567</v>
      </c>
      <c r="J1485" t="s">
        <v>567</v>
      </c>
      <c r="K1485" t="s">
        <v>567</v>
      </c>
      <c r="L1485" t="s">
        <v>567</v>
      </c>
      <c r="N1485">
        <v>0</v>
      </c>
      <c r="O1485">
        <v>0</v>
      </c>
      <c r="R1485">
        <v>0</v>
      </c>
      <c r="W1485" t="s">
        <v>567</v>
      </c>
      <c r="X1485" t="s">
        <v>567</v>
      </c>
      <c r="Y1485" t="s">
        <v>568</v>
      </c>
    </row>
    <row r="1486" spans="2:25" x14ac:dyDescent="0.3">
      <c r="B1486" s="118"/>
      <c r="D1486" t="s">
        <v>567</v>
      </c>
      <c r="H1486" t="s">
        <v>567</v>
      </c>
      <c r="J1486" t="s">
        <v>567</v>
      </c>
      <c r="K1486" t="s">
        <v>567</v>
      </c>
      <c r="L1486" t="s">
        <v>567</v>
      </c>
      <c r="N1486">
        <v>0</v>
      </c>
      <c r="O1486">
        <v>0</v>
      </c>
      <c r="R1486">
        <v>0</v>
      </c>
      <c r="W1486" t="s">
        <v>567</v>
      </c>
      <c r="X1486" t="s">
        <v>567</v>
      </c>
      <c r="Y1486" t="s">
        <v>568</v>
      </c>
    </row>
    <row r="1487" spans="2:25" x14ac:dyDescent="0.3">
      <c r="B1487" s="118"/>
      <c r="D1487" t="s">
        <v>567</v>
      </c>
      <c r="H1487" t="s">
        <v>567</v>
      </c>
      <c r="J1487" t="s">
        <v>567</v>
      </c>
      <c r="K1487" t="s">
        <v>567</v>
      </c>
      <c r="L1487" t="s">
        <v>567</v>
      </c>
      <c r="N1487">
        <v>0</v>
      </c>
      <c r="O1487">
        <v>0</v>
      </c>
      <c r="R1487">
        <v>0</v>
      </c>
      <c r="W1487" t="s">
        <v>567</v>
      </c>
      <c r="X1487" t="s">
        <v>567</v>
      </c>
      <c r="Y1487" t="s">
        <v>568</v>
      </c>
    </row>
    <row r="1488" spans="2:25" x14ac:dyDescent="0.3">
      <c r="B1488" s="118"/>
      <c r="D1488" t="s">
        <v>567</v>
      </c>
      <c r="H1488" t="s">
        <v>567</v>
      </c>
      <c r="J1488" t="s">
        <v>567</v>
      </c>
      <c r="K1488" t="s">
        <v>567</v>
      </c>
      <c r="L1488" t="s">
        <v>567</v>
      </c>
      <c r="N1488">
        <v>0</v>
      </c>
      <c r="O1488">
        <v>0</v>
      </c>
      <c r="R1488">
        <v>0</v>
      </c>
      <c r="W1488" t="s">
        <v>567</v>
      </c>
      <c r="X1488" t="s">
        <v>567</v>
      </c>
      <c r="Y1488" t="s">
        <v>568</v>
      </c>
    </row>
    <row r="1489" spans="2:25" x14ac:dyDescent="0.3">
      <c r="B1489" s="118"/>
      <c r="D1489" t="s">
        <v>567</v>
      </c>
      <c r="H1489" t="s">
        <v>567</v>
      </c>
      <c r="J1489" t="s">
        <v>567</v>
      </c>
      <c r="K1489" t="s">
        <v>567</v>
      </c>
      <c r="L1489" t="s">
        <v>567</v>
      </c>
      <c r="N1489">
        <v>0</v>
      </c>
      <c r="O1489">
        <v>0</v>
      </c>
      <c r="R1489">
        <v>0</v>
      </c>
      <c r="W1489" t="s">
        <v>567</v>
      </c>
      <c r="X1489" t="s">
        <v>567</v>
      </c>
      <c r="Y1489" t="s">
        <v>568</v>
      </c>
    </row>
    <row r="1490" spans="2:25" x14ac:dyDescent="0.3">
      <c r="B1490" s="118"/>
      <c r="D1490" t="s">
        <v>567</v>
      </c>
      <c r="H1490" t="s">
        <v>567</v>
      </c>
      <c r="J1490" t="s">
        <v>567</v>
      </c>
      <c r="K1490" t="s">
        <v>567</v>
      </c>
      <c r="L1490" t="s">
        <v>567</v>
      </c>
      <c r="N1490">
        <v>0</v>
      </c>
      <c r="O1490">
        <v>0</v>
      </c>
      <c r="R1490">
        <v>0</v>
      </c>
      <c r="W1490" t="s">
        <v>567</v>
      </c>
      <c r="X1490" t="s">
        <v>567</v>
      </c>
      <c r="Y1490" t="s">
        <v>568</v>
      </c>
    </row>
    <row r="1491" spans="2:25" x14ac:dyDescent="0.3">
      <c r="B1491" s="118"/>
      <c r="D1491" t="s">
        <v>567</v>
      </c>
      <c r="H1491" t="s">
        <v>567</v>
      </c>
      <c r="J1491" t="s">
        <v>567</v>
      </c>
      <c r="K1491" t="s">
        <v>567</v>
      </c>
      <c r="L1491" t="s">
        <v>567</v>
      </c>
      <c r="N1491">
        <v>0</v>
      </c>
      <c r="O1491">
        <v>0</v>
      </c>
      <c r="R1491">
        <v>0</v>
      </c>
      <c r="W1491" t="s">
        <v>567</v>
      </c>
      <c r="X1491" t="s">
        <v>567</v>
      </c>
      <c r="Y1491" t="s">
        <v>568</v>
      </c>
    </row>
    <row r="1492" spans="2:25" x14ac:dyDescent="0.3">
      <c r="B1492" s="118"/>
      <c r="D1492" t="s">
        <v>567</v>
      </c>
      <c r="H1492" t="s">
        <v>567</v>
      </c>
      <c r="J1492" t="s">
        <v>567</v>
      </c>
      <c r="K1492" t="s">
        <v>567</v>
      </c>
      <c r="L1492" t="s">
        <v>567</v>
      </c>
      <c r="N1492">
        <v>0</v>
      </c>
      <c r="O1492">
        <v>0</v>
      </c>
      <c r="R1492">
        <v>0</v>
      </c>
      <c r="W1492" t="s">
        <v>567</v>
      </c>
      <c r="X1492" t="s">
        <v>567</v>
      </c>
      <c r="Y1492" t="s">
        <v>568</v>
      </c>
    </row>
    <row r="1493" spans="2:25" x14ac:dyDescent="0.3">
      <c r="B1493" s="118"/>
      <c r="D1493" t="s">
        <v>567</v>
      </c>
      <c r="H1493" t="s">
        <v>567</v>
      </c>
      <c r="J1493" t="s">
        <v>567</v>
      </c>
      <c r="K1493" t="s">
        <v>567</v>
      </c>
      <c r="L1493" t="s">
        <v>567</v>
      </c>
      <c r="N1493">
        <v>0</v>
      </c>
      <c r="O1493">
        <v>0</v>
      </c>
      <c r="R1493">
        <v>0</v>
      </c>
      <c r="W1493" t="s">
        <v>567</v>
      </c>
      <c r="X1493" t="s">
        <v>567</v>
      </c>
      <c r="Y1493" t="s">
        <v>568</v>
      </c>
    </row>
    <row r="1494" spans="2:25" x14ac:dyDescent="0.3">
      <c r="B1494" s="118"/>
      <c r="D1494" t="s">
        <v>567</v>
      </c>
      <c r="H1494" t="s">
        <v>567</v>
      </c>
      <c r="J1494" t="s">
        <v>567</v>
      </c>
      <c r="K1494" t="s">
        <v>567</v>
      </c>
      <c r="L1494" t="s">
        <v>567</v>
      </c>
      <c r="N1494">
        <v>0</v>
      </c>
      <c r="O1494">
        <v>0</v>
      </c>
      <c r="R1494">
        <v>0</v>
      </c>
      <c r="W1494" t="s">
        <v>567</v>
      </c>
      <c r="X1494" t="s">
        <v>567</v>
      </c>
      <c r="Y1494" t="s">
        <v>568</v>
      </c>
    </row>
    <row r="1495" spans="2:25" x14ac:dyDescent="0.3">
      <c r="B1495" s="118"/>
      <c r="D1495" t="s">
        <v>567</v>
      </c>
      <c r="H1495" t="s">
        <v>567</v>
      </c>
      <c r="J1495" t="s">
        <v>567</v>
      </c>
      <c r="K1495" t="s">
        <v>567</v>
      </c>
      <c r="L1495" t="s">
        <v>567</v>
      </c>
      <c r="N1495">
        <v>0</v>
      </c>
      <c r="O1495">
        <v>0</v>
      </c>
      <c r="R1495">
        <v>0</v>
      </c>
      <c r="W1495" t="s">
        <v>567</v>
      </c>
      <c r="X1495" t="s">
        <v>567</v>
      </c>
      <c r="Y1495" t="s">
        <v>568</v>
      </c>
    </row>
    <row r="1496" spans="2:25" x14ac:dyDescent="0.3">
      <c r="B1496" s="118"/>
      <c r="D1496" t="s">
        <v>567</v>
      </c>
      <c r="H1496" t="s">
        <v>567</v>
      </c>
      <c r="J1496" t="s">
        <v>567</v>
      </c>
      <c r="K1496" t="s">
        <v>567</v>
      </c>
      <c r="L1496" t="s">
        <v>567</v>
      </c>
      <c r="N1496">
        <v>0</v>
      </c>
      <c r="O1496">
        <v>0</v>
      </c>
      <c r="R1496">
        <v>0</v>
      </c>
      <c r="W1496" t="s">
        <v>567</v>
      </c>
      <c r="X1496" t="s">
        <v>567</v>
      </c>
      <c r="Y1496" t="s">
        <v>568</v>
      </c>
    </row>
    <row r="1497" spans="2:25" x14ac:dyDescent="0.3">
      <c r="B1497" s="118"/>
      <c r="D1497" t="s">
        <v>567</v>
      </c>
      <c r="H1497" t="s">
        <v>567</v>
      </c>
      <c r="J1497" t="s">
        <v>567</v>
      </c>
      <c r="K1497" t="s">
        <v>567</v>
      </c>
      <c r="L1497" t="s">
        <v>567</v>
      </c>
      <c r="N1497">
        <v>0</v>
      </c>
      <c r="O1497">
        <v>0</v>
      </c>
      <c r="R1497">
        <v>0</v>
      </c>
      <c r="W1497" t="s">
        <v>567</v>
      </c>
      <c r="X1497" t="s">
        <v>567</v>
      </c>
      <c r="Y1497" t="s">
        <v>568</v>
      </c>
    </row>
    <row r="1498" spans="2:25" x14ac:dyDescent="0.3">
      <c r="B1498" s="118"/>
      <c r="D1498" t="s">
        <v>567</v>
      </c>
      <c r="H1498" t="s">
        <v>567</v>
      </c>
      <c r="J1498" t="s">
        <v>567</v>
      </c>
      <c r="K1498" t="s">
        <v>567</v>
      </c>
      <c r="L1498" t="s">
        <v>567</v>
      </c>
      <c r="N1498">
        <v>0</v>
      </c>
      <c r="O1498">
        <v>0</v>
      </c>
      <c r="R1498">
        <v>0</v>
      </c>
      <c r="W1498" t="s">
        <v>567</v>
      </c>
      <c r="X1498" t="s">
        <v>567</v>
      </c>
      <c r="Y1498" t="s">
        <v>568</v>
      </c>
    </row>
    <row r="1499" spans="2:25" x14ac:dyDescent="0.3">
      <c r="B1499" s="118"/>
      <c r="D1499" t="s">
        <v>567</v>
      </c>
      <c r="H1499" t="s">
        <v>567</v>
      </c>
      <c r="J1499" t="s">
        <v>567</v>
      </c>
      <c r="K1499" t="s">
        <v>567</v>
      </c>
      <c r="L1499" t="s">
        <v>567</v>
      </c>
      <c r="N1499">
        <v>0</v>
      </c>
      <c r="O1499">
        <v>0</v>
      </c>
      <c r="R1499">
        <v>0</v>
      </c>
      <c r="W1499" t="s">
        <v>567</v>
      </c>
      <c r="X1499" t="s">
        <v>567</v>
      </c>
      <c r="Y1499" t="s">
        <v>568</v>
      </c>
    </row>
    <row r="1500" spans="2:25" x14ac:dyDescent="0.3">
      <c r="B1500" s="118"/>
      <c r="D1500" t="s">
        <v>567</v>
      </c>
      <c r="H1500" t="s">
        <v>567</v>
      </c>
      <c r="J1500" t="s">
        <v>567</v>
      </c>
      <c r="K1500" t="s">
        <v>567</v>
      </c>
      <c r="L1500" t="s">
        <v>567</v>
      </c>
      <c r="N1500">
        <v>0</v>
      </c>
      <c r="O1500">
        <v>0</v>
      </c>
      <c r="R1500">
        <v>0</v>
      </c>
      <c r="W1500" t="s">
        <v>567</v>
      </c>
      <c r="X1500" t="s">
        <v>567</v>
      </c>
      <c r="Y1500" t="s">
        <v>568</v>
      </c>
    </row>
    <row r="1501" spans="2:25" x14ac:dyDescent="0.3">
      <c r="B1501" s="118"/>
      <c r="D1501" t="s">
        <v>567</v>
      </c>
      <c r="H1501" t="s">
        <v>567</v>
      </c>
      <c r="J1501" t="s">
        <v>567</v>
      </c>
      <c r="K1501" t="s">
        <v>567</v>
      </c>
      <c r="L1501" t="s">
        <v>567</v>
      </c>
      <c r="N1501">
        <v>0</v>
      </c>
      <c r="O1501">
        <v>0</v>
      </c>
      <c r="R1501">
        <v>0</v>
      </c>
      <c r="W1501" t="s">
        <v>567</v>
      </c>
      <c r="X1501" t="s">
        <v>567</v>
      </c>
      <c r="Y1501" t="s">
        <v>568</v>
      </c>
    </row>
    <row r="1502" spans="2:25" x14ac:dyDescent="0.3">
      <c r="B1502" s="118"/>
      <c r="D1502" t="s">
        <v>567</v>
      </c>
      <c r="H1502" t="s">
        <v>567</v>
      </c>
      <c r="J1502" t="s">
        <v>567</v>
      </c>
      <c r="K1502" t="s">
        <v>567</v>
      </c>
      <c r="L1502" t="s">
        <v>567</v>
      </c>
      <c r="N1502">
        <v>0</v>
      </c>
      <c r="O1502">
        <v>0</v>
      </c>
      <c r="R1502">
        <v>0</v>
      </c>
      <c r="W1502" t="s">
        <v>567</v>
      </c>
      <c r="X1502" t="s">
        <v>567</v>
      </c>
      <c r="Y1502" t="s">
        <v>568</v>
      </c>
    </row>
    <row r="1503" spans="2:25" x14ac:dyDescent="0.3">
      <c r="B1503" s="118"/>
      <c r="D1503" t="s">
        <v>567</v>
      </c>
      <c r="H1503" t="s">
        <v>567</v>
      </c>
      <c r="J1503" t="s">
        <v>567</v>
      </c>
      <c r="K1503" t="s">
        <v>567</v>
      </c>
      <c r="L1503" t="s">
        <v>567</v>
      </c>
      <c r="N1503">
        <v>0</v>
      </c>
      <c r="O1503">
        <v>0</v>
      </c>
      <c r="R1503">
        <v>0</v>
      </c>
      <c r="W1503" t="s">
        <v>567</v>
      </c>
      <c r="X1503" t="s">
        <v>567</v>
      </c>
      <c r="Y1503" t="s">
        <v>568</v>
      </c>
    </row>
    <row r="1504" spans="2:25" x14ac:dyDescent="0.3">
      <c r="B1504" s="118"/>
      <c r="D1504" t="s">
        <v>567</v>
      </c>
      <c r="H1504" t="s">
        <v>567</v>
      </c>
      <c r="J1504" t="s">
        <v>567</v>
      </c>
      <c r="K1504" t="s">
        <v>567</v>
      </c>
      <c r="L1504" t="s">
        <v>567</v>
      </c>
      <c r="N1504">
        <v>0</v>
      </c>
      <c r="O1504">
        <v>0</v>
      </c>
      <c r="R1504">
        <v>0</v>
      </c>
      <c r="W1504" t="s">
        <v>567</v>
      </c>
      <c r="X1504" t="s">
        <v>567</v>
      </c>
      <c r="Y1504" t="s">
        <v>568</v>
      </c>
    </row>
    <row r="1505" spans="2:25" x14ac:dyDescent="0.3">
      <c r="B1505" s="118"/>
      <c r="D1505" t="s">
        <v>567</v>
      </c>
      <c r="H1505" t="s">
        <v>567</v>
      </c>
      <c r="J1505" t="s">
        <v>567</v>
      </c>
      <c r="K1505" t="s">
        <v>567</v>
      </c>
      <c r="L1505" t="s">
        <v>567</v>
      </c>
      <c r="N1505">
        <v>0</v>
      </c>
      <c r="O1505">
        <v>0</v>
      </c>
      <c r="R1505">
        <v>0</v>
      </c>
      <c r="W1505" t="s">
        <v>567</v>
      </c>
      <c r="X1505" t="s">
        <v>567</v>
      </c>
      <c r="Y1505" t="s">
        <v>568</v>
      </c>
    </row>
    <row r="1506" spans="2:25" x14ac:dyDescent="0.3">
      <c r="B1506" s="118"/>
      <c r="D1506" t="s">
        <v>567</v>
      </c>
      <c r="H1506" t="s">
        <v>567</v>
      </c>
      <c r="J1506" t="s">
        <v>567</v>
      </c>
      <c r="K1506" t="s">
        <v>567</v>
      </c>
      <c r="L1506" t="s">
        <v>567</v>
      </c>
      <c r="N1506">
        <v>0</v>
      </c>
      <c r="O1506">
        <v>0</v>
      </c>
      <c r="R1506">
        <v>0</v>
      </c>
      <c r="W1506" t="s">
        <v>567</v>
      </c>
      <c r="X1506" t="s">
        <v>567</v>
      </c>
      <c r="Y1506" t="s">
        <v>568</v>
      </c>
    </row>
    <row r="1507" spans="2:25" x14ac:dyDescent="0.3">
      <c r="B1507" s="118"/>
      <c r="D1507" t="s">
        <v>567</v>
      </c>
      <c r="H1507" t="s">
        <v>567</v>
      </c>
      <c r="J1507" t="s">
        <v>567</v>
      </c>
      <c r="K1507" t="s">
        <v>567</v>
      </c>
      <c r="L1507" t="s">
        <v>567</v>
      </c>
      <c r="N1507">
        <v>0</v>
      </c>
      <c r="O1507">
        <v>0</v>
      </c>
      <c r="R1507">
        <v>0</v>
      </c>
      <c r="W1507" t="s">
        <v>567</v>
      </c>
      <c r="X1507" t="s">
        <v>567</v>
      </c>
      <c r="Y1507" t="s">
        <v>568</v>
      </c>
    </row>
    <row r="1508" spans="2:25" x14ac:dyDescent="0.3">
      <c r="B1508" s="118"/>
      <c r="D1508" t="s">
        <v>567</v>
      </c>
      <c r="H1508" t="s">
        <v>567</v>
      </c>
      <c r="J1508" t="s">
        <v>567</v>
      </c>
      <c r="K1508" t="s">
        <v>567</v>
      </c>
      <c r="L1508" t="s">
        <v>567</v>
      </c>
      <c r="N1508">
        <v>0</v>
      </c>
      <c r="O1508">
        <v>0</v>
      </c>
      <c r="R1508">
        <v>0</v>
      </c>
      <c r="W1508" t="s">
        <v>567</v>
      </c>
      <c r="X1508" t="s">
        <v>567</v>
      </c>
      <c r="Y1508" t="s">
        <v>568</v>
      </c>
    </row>
    <row r="1509" spans="2:25" x14ac:dyDescent="0.3">
      <c r="B1509" s="118"/>
      <c r="D1509" t="s">
        <v>567</v>
      </c>
      <c r="H1509" t="s">
        <v>567</v>
      </c>
      <c r="J1509" t="s">
        <v>567</v>
      </c>
      <c r="K1509" t="s">
        <v>567</v>
      </c>
      <c r="L1509" t="s">
        <v>567</v>
      </c>
      <c r="N1509">
        <v>0</v>
      </c>
      <c r="O1509">
        <v>0</v>
      </c>
      <c r="R1509">
        <v>0</v>
      </c>
      <c r="W1509" t="s">
        <v>567</v>
      </c>
      <c r="X1509" t="s">
        <v>567</v>
      </c>
      <c r="Y1509" t="s">
        <v>568</v>
      </c>
    </row>
    <row r="1510" spans="2:25" x14ac:dyDescent="0.3">
      <c r="B1510" s="118"/>
      <c r="D1510" t="s">
        <v>567</v>
      </c>
      <c r="H1510" t="s">
        <v>567</v>
      </c>
      <c r="J1510" t="s">
        <v>567</v>
      </c>
      <c r="K1510" t="s">
        <v>567</v>
      </c>
      <c r="L1510" t="s">
        <v>567</v>
      </c>
      <c r="N1510">
        <v>0</v>
      </c>
      <c r="O1510">
        <v>0</v>
      </c>
      <c r="R1510">
        <v>0</v>
      </c>
      <c r="W1510" t="s">
        <v>567</v>
      </c>
      <c r="X1510" t="s">
        <v>567</v>
      </c>
      <c r="Y1510" t="s">
        <v>568</v>
      </c>
    </row>
    <row r="1511" spans="2:25" x14ac:dyDescent="0.3">
      <c r="B1511" s="118"/>
      <c r="D1511" t="s">
        <v>567</v>
      </c>
      <c r="H1511" t="s">
        <v>567</v>
      </c>
      <c r="J1511" t="s">
        <v>567</v>
      </c>
      <c r="K1511" t="s">
        <v>567</v>
      </c>
      <c r="L1511" t="s">
        <v>567</v>
      </c>
      <c r="N1511">
        <v>0</v>
      </c>
      <c r="O1511">
        <v>0</v>
      </c>
      <c r="R1511">
        <v>0</v>
      </c>
      <c r="W1511" t="s">
        <v>567</v>
      </c>
      <c r="X1511" t="s">
        <v>567</v>
      </c>
      <c r="Y1511" t="s">
        <v>568</v>
      </c>
    </row>
    <row r="1512" spans="2:25" x14ac:dyDescent="0.3">
      <c r="B1512" s="118"/>
      <c r="D1512" t="s">
        <v>567</v>
      </c>
      <c r="H1512" t="s">
        <v>567</v>
      </c>
      <c r="J1512" t="s">
        <v>567</v>
      </c>
      <c r="K1512" t="s">
        <v>567</v>
      </c>
      <c r="L1512" t="s">
        <v>567</v>
      </c>
      <c r="N1512">
        <v>0</v>
      </c>
      <c r="O1512">
        <v>0</v>
      </c>
      <c r="R1512">
        <v>0</v>
      </c>
      <c r="W1512" t="s">
        <v>567</v>
      </c>
      <c r="X1512" t="s">
        <v>567</v>
      </c>
      <c r="Y1512" t="s">
        <v>568</v>
      </c>
    </row>
    <row r="1513" spans="2:25" x14ac:dyDescent="0.3">
      <c r="B1513" s="118"/>
      <c r="D1513" t="s">
        <v>567</v>
      </c>
      <c r="H1513" t="s">
        <v>567</v>
      </c>
      <c r="J1513" t="s">
        <v>567</v>
      </c>
      <c r="K1513" t="s">
        <v>567</v>
      </c>
      <c r="L1513" t="s">
        <v>567</v>
      </c>
      <c r="N1513">
        <v>0</v>
      </c>
      <c r="O1513">
        <v>0</v>
      </c>
      <c r="R1513">
        <v>0</v>
      </c>
      <c r="W1513" t="s">
        <v>567</v>
      </c>
      <c r="X1513" t="s">
        <v>567</v>
      </c>
      <c r="Y1513" t="s">
        <v>568</v>
      </c>
    </row>
    <row r="1514" spans="2:25" x14ac:dyDescent="0.3">
      <c r="B1514" s="118"/>
      <c r="D1514" t="s">
        <v>567</v>
      </c>
      <c r="H1514" t="s">
        <v>567</v>
      </c>
      <c r="J1514" t="s">
        <v>567</v>
      </c>
      <c r="K1514" t="s">
        <v>567</v>
      </c>
      <c r="L1514" t="s">
        <v>567</v>
      </c>
      <c r="N1514">
        <v>0</v>
      </c>
      <c r="O1514">
        <v>0</v>
      </c>
      <c r="R1514">
        <v>0</v>
      </c>
      <c r="W1514" t="s">
        <v>567</v>
      </c>
      <c r="X1514" t="s">
        <v>567</v>
      </c>
      <c r="Y1514" t="s">
        <v>568</v>
      </c>
    </row>
    <row r="1515" spans="2:25" x14ac:dyDescent="0.3">
      <c r="B1515" s="118"/>
      <c r="D1515" t="s">
        <v>567</v>
      </c>
      <c r="H1515" t="s">
        <v>567</v>
      </c>
      <c r="J1515" t="s">
        <v>567</v>
      </c>
      <c r="K1515" t="s">
        <v>567</v>
      </c>
      <c r="L1515" t="s">
        <v>567</v>
      </c>
      <c r="N1515">
        <v>0</v>
      </c>
      <c r="O1515">
        <v>0</v>
      </c>
      <c r="R1515">
        <v>0</v>
      </c>
      <c r="W1515" t="s">
        <v>567</v>
      </c>
      <c r="X1515" t="s">
        <v>567</v>
      </c>
      <c r="Y1515" t="s">
        <v>568</v>
      </c>
    </row>
    <row r="1516" spans="2:25" x14ac:dyDescent="0.3">
      <c r="B1516" s="118"/>
      <c r="D1516" t="s">
        <v>567</v>
      </c>
      <c r="H1516" t="s">
        <v>567</v>
      </c>
      <c r="J1516" t="s">
        <v>567</v>
      </c>
      <c r="K1516" t="s">
        <v>567</v>
      </c>
      <c r="L1516" t="s">
        <v>567</v>
      </c>
      <c r="N1516">
        <v>0</v>
      </c>
      <c r="O1516">
        <v>0</v>
      </c>
      <c r="R1516">
        <v>0</v>
      </c>
      <c r="W1516" t="s">
        <v>567</v>
      </c>
      <c r="X1516" t="s">
        <v>567</v>
      </c>
      <c r="Y1516" t="s">
        <v>568</v>
      </c>
    </row>
    <row r="1517" spans="2:25" x14ac:dyDescent="0.3">
      <c r="B1517" s="118"/>
      <c r="D1517" t="s">
        <v>567</v>
      </c>
      <c r="H1517" t="s">
        <v>567</v>
      </c>
      <c r="J1517" t="s">
        <v>567</v>
      </c>
      <c r="K1517" t="s">
        <v>567</v>
      </c>
      <c r="L1517" t="s">
        <v>567</v>
      </c>
      <c r="N1517">
        <v>0</v>
      </c>
      <c r="O1517">
        <v>0</v>
      </c>
      <c r="R1517">
        <v>0</v>
      </c>
      <c r="W1517" t="s">
        <v>567</v>
      </c>
      <c r="X1517" t="s">
        <v>567</v>
      </c>
      <c r="Y1517" t="s">
        <v>568</v>
      </c>
    </row>
    <row r="1518" spans="2:25" x14ac:dyDescent="0.3">
      <c r="B1518" s="118"/>
      <c r="D1518" t="s">
        <v>567</v>
      </c>
      <c r="H1518" t="s">
        <v>567</v>
      </c>
      <c r="J1518" t="s">
        <v>567</v>
      </c>
      <c r="K1518" t="s">
        <v>567</v>
      </c>
      <c r="L1518" t="s">
        <v>567</v>
      </c>
      <c r="N1518">
        <v>0</v>
      </c>
      <c r="O1518">
        <v>0</v>
      </c>
      <c r="R1518">
        <v>0</v>
      </c>
      <c r="W1518" t="s">
        <v>567</v>
      </c>
      <c r="X1518" t="s">
        <v>567</v>
      </c>
      <c r="Y1518" t="s">
        <v>568</v>
      </c>
    </row>
    <row r="1519" spans="2:25" x14ac:dyDescent="0.3">
      <c r="B1519" s="118"/>
      <c r="D1519" t="s">
        <v>567</v>
      </c>
      <c r="H1519" t="s">
        <v>567</v>
      </c>
      <c r="J1519" t="s">
        <v>567</v>
      </c>
      <c r="K1519" t="s">
        <v>567</v>
      </c>
      <c r="L1519" t="s">
        <v>567</v>
      </c>
      <c r="N1519">
        <v>0</v>
      </c>
      <c r="O1519">
        <v>0</v>
      </c>
      <c r="R1519">
        <v>0</v>
      </c>
      <c r="W1519" t="s">
        <v>567</v>
      </c>
      <c r="X1519" t="s">
        <v>567</v>
      </c>
      <c r="Y1519" t="s">
        <v>568</v>
      </c>
    </row>
    <row r="1520" spans="2:25" x14ac:dyDescent="0.3">
      <c r="B1520" s="118"/>
      <c r="D1520" t="s">
        <v>567</v>
      </c>
      <c r="H1520" t="s">
        <v>567</v>
      </c>
      <c r="J1520" t="s">
        <v>567</v>
      </c>
      <c r="K1520" t="s">
        <v>567</v>
      </c>
      <c r="L1520" t="s">
        <v>567</v>
      </c>
      <c r="N1520">
        <v>0</v>
      </c>
      <c r="O1520">
        <v>0</v>
      </c>
      <c r="R1520">
        <v>0</v>
      </c>
      <c r="W1520" t="s">
        <v>567</v>
      </c>
      <c r="X1520" t="s">
        <v>567</v>
      </c>
      <c r="Y1520" t="s">
        <v>568</v>
      </c>
    </row>
    <row r="1521" spans="2:25" x14ac:dyDescent="0.3">
      <c r="B1521" s="118"/>
      <c r="D1521" t="s">
        <v>567</v>
      </c>
      <c r="H1521" t="s">
        <v>567</v>
      </c>
      <c r="J1521" t="s">
        <v>567</v>
      </c>
      <c r="K1521" t="s">
        <v>567</v>
      </c>
      <c r="L1521" t="s">
        <v>567</v>
      </c>
      <c r="N1521">
        <v>0</v>
      </c>
      <c r="O1521">
        <v>0</v>
      </c>
      <c r="R1521">
        <v>0</v>
      </c>
      <c r="W1521" t="s">
        <v>567</v>
      </c>
      <c r="X1521" t="s">
        <v>567</v>
      </c>
      <c r="Y1521" t="s">
        <v>568</v>
      </c>
    </row>
    <row r="1522" spans="2:25" x14ac:dyDescent="0.3">
      <c r="B1522" s="118"/>
      <c r="D1522" t="s">
        <v>567</v>
      </c>
      <c r="H1522" t="s">
        <v>567</v>
      </c>
      <c r="J1522" t="s">
        <v>567</v>
      </c>
      <c r="K1522" t="s">
        <v>567</v>
      </c>
      <c r="L1522" t="s">
        <v>567</v>
      </c>
      <c r="N1522">
        <v>0</v>
      </c>
      <c r="O1522">
        <v>0</v>
      </c>
      <c r="R1522">
        <v>0</v>
      </c>
      <c r="W1522" t="s">
        <v>567</v>
      </c>
      <c r="X1522" t="s">
        <v>567</v>
      </c>
      <c r="Y1522" t="s">
        <v>568</v>
      </c>
    </row>
    <row r="1523" spans="2:25" x14ac:dyDescent="0.3">
      <c r="B1523" s="118"/>
      <c r="D1523" t="s">
        <v>567</v>
      </c>
      <c r="H1523" t="s">
        <v>567</v>
      </c>
      <c r="J1523" t="s">
        <v>567</v>
      </c>
      <c r="K1523" t="s">
        <v>567</v>
      </c>
      <c r="L1523" t="s">
        <v>567</v>
      </c>
      <c r="N1523">
        <v>0</v>
      </c>
      <c r="O1523">
        <v>0</v>
      </c>
      <c r="R1523">
        <v>0</v>
      </c>
      <c r="W1523" t="s">
        <v>567</v>
      </c>
      <c r="X1523" t="s">
        <v>567</v>
      </c>
      <c r="Y1523" t="s">
        <v>568</v>
      </c>
    </row>
    <row r="1524" spans="2:25" x14ac:dyDescent="0.3">
      <c r="B1524" s="118"/>
      <c r="D1524" t="s">
        <v>567</v>
      </c>
      <c r="H1524" t="s">
        <v>567</v>
      </c>
      <c r="J1524" t="s">
        <v>567</v>
      </c>
      <c r="K1524" t="s">
        <v>567</v>
      </c>
      <c r="L1524" t="s">
        <v>567</v>
      </c>
      <c r="N1524">
        <v>0</v>
      </c>
      <c r="O1524">
        <v>0</v>
      </c>
      <c r="R1524">
        <v>0</v>
      </c>
      <c r="W1524" t="s">
        <v>567</v>
      </c>
      <c r="X1524" t="s">
        <v>567</v>
      </c>
      <c r="Y1524" t="s">
        <v>568</v>
      </c>
    </row>
    <row r="1525" spans="2:25" x14ac:dyDescent="0.3">
      <c r="B1525" s="118"/>
      <c r="D1525" t="s">
        <v>567</v>
      </c>
      <c r="H1525" t="s">
        <v>567</v>
      </c>
      <c r="J1525" t="s">
        <v>567</v>
      </c>
      <c r="K1525" t="s">
        <v>567</v>
      </c>
      <c r="L1525" t="s">
        <v>567</v>
      </c>
      <c r="N1525">
        <v>0</v>
      </c>
      <c r="O1525">
        <v>0</v>
      </c>
      <c r="R1525">
        <v>0</v>
      </c>
      <c r="W1525" t="s">
        <v>567</v>
      </c>
      <c r="X1525" t="s">
        <v>567</v>
      </c>
      <c r="Y1525" t="s">
        <v>568</v>
      </c>
    </row>
    <row r="1526" spans="2:25" x14ac:dyDescent="0.3">
      <c r="B1526" s="118"/>
      <c r="D1526" t="s">
        <v>567</v>
      </c>
      <c r="H1526" t="s">
        <v>567</v>
      </c>
      <c r="J1526" t="s">
        <v>567</v>
      </c>
      <c r="K1526" t="s">
        <v>567</v>
      </c>
      <c r="L1526" t="s">
        <v>567</v>
      </c>
      <c r="N1526">
        <v>0</v>
      </c>
      <c r="O1526">
        <v>0</v>
      </c>
      <c r="R1526">
        <v>0</v>
      </c>
      <c r="W1526" t="s">
        <v>567</v>
      </c>
      <c r="X1526" t="s">
        <v>567</v>
      </c>
      <c r="Y1526" t="s">
        <v>568</v>
      </c>
    </row>
    <row r="1527" spans="2:25" x14ac:dyDescent="0.3">
      <c r="B1527" s="118"/>
      <c r="D1527" t="s">
        <v>567</v>
      </c>
      <c r="H1527" t="s">
        <v>567</v>
      </c>
      <c r="J1527" t="s">
        <v>567</v>
      </c>
      <c r="K1527" t="s">
        <v>567</v>
      </c>
      <c r="L1527" t="s">
        <v>567</v>
      </c>
      <c r="N1527">
        <v>0</v>
      </c>
      <c r="O1527">
        <v>0</v>
      </c>
      <c r="R1527">
        <v>0</v>
      </c>
      <c r="W1527" t="s">
        <v>567</v>
      </c>
      <c r="X1527" t="s">
        <v>567</v>
      </c>
      <c r="Y1527" t="s">
        <v>568</v>
      </c>
    </row>
    <row r="1528" spans="2:25" x14ac:dyDescent="0.3">
      <c r="B1528" s="118"/>
      <c r="D1528" t="s">
        <v>567</v>
      </c>
      <c r="H1528" t="s">
        <v>567</v>
      </c>
      <c r="J1528" t="s">
        <v>567</v>
      </c>
      <c r="K1528" t="s">
        <v>567</v>
      </c>
      <c r="L1528" t="s">
        <v>567</v>
      </c>
      <c r="N1528">
        <v>0</v>
      </c>
      <c r="O1528">
        <v>0</v>
      </c>
      <c r="R1528">
        <v>0</v>
      </c>
      <c r="W1528" t="s">
        <v>567</v>
      </c>
      <c r="X1528" t="s">
        <v>567</v>
      </c>
      <c r="Y1528" t="s">
        <v>568</v>
      </c>
    </row>
    <row r="1529" spans="2:25" x14ac:dyDescent="0.3">
      <c r="B1529" s="118"/>
      <c r="D1529" t="s">
        <v>567</v>
      </c>
      <c r="H1529" t="s">
        <v>567</v>
      </c>
      <c r="J1529" t="s">
        <v>567</v>
      </c>
      <c r="K1529" t="s">
        <v>567</v>
      </c>
      <c r="L1529" t="s">
        <v>567</v>
      </c>
      <c r="N1529">
        <v>0</v>
      </c>
      <c r="O1529">
        <v>0</v>
      </c>
      <c r="R1529">
        <v>0</v>
      </c>
      <c r="W1529" t="s">
        <v>567</v>
      </c>
      <c r="X1529" t="s">
        <v>567</v>
      </c>
      <c r="Y1529" t="s">
        <v>568</v>
      </c>
    </row>
    <row r="1530" spans="2:25" x14ac:dyDescent="0.3">
      <c r="B1530" s="118"/>
      <c r="D1530" t="s">
        <v>567</v>
      </c>
      <c r="H1530" t="s">
        <v>567</v>
      </c>
      <c r="J1530" t="s">
        <v>567</v>
      </c>
      <c r="K1530" t="s">
        <v>567</v>
      </c>
      <c r="L1530" t="s">
        <v>567</v>
      </c>
      <c r="N1530">
        <v>0</v>
      </c>
      <c r="O1530">
        <v>0</v>
      </c>
      <c r="R1530">
        <v>0</v>
      </c>
      <c r="W1530" t="s">
        <v>567</v>
      </c>
      <c r="X1530" t="s">
        <v>567</v>
      </c>
      <c r="Y1530" t="s">
        <v>568</v>
      </c>
    </row>
    <row r="1531" spans="2:25" x14ac:dyDescent="0.3">
      <c r="B1531" s="118"/>
      <c r="D1531" t="s">
        <v>567</v>
      </c>
      <c r="H1531" t="s">
        <v>567</v>
      </c>
      <c r="J1531" t="s">
        <v>567</v>
      </c>
      <c r="K1531" t="s">
        <v>567</v>
      </c>
      <c r="L1531" t="s">
        <v>567</v>
      </c>
      <c r="N1531">
        <v>0</v>
      </c>
      <c r="O1531">
        <v>0</v>
      </c>
      <c r="R1531">
        <v>0</v>
      </c>
      <c r="W1531" t="s">
        <v>567</v>
      </c>
      <c r="X1531" t="s">
        <v>567</v>
      </c>
      <c r="Y1531" t="s">
        <v>568</v>
      </c>
    </row>
    <row r="1532" spans="2:25" x14ac:dyDescent="0.3">
      <c r="B1532" s="118"/>
      <c r="D1532" t="s">
        <v>567</v>
      </c>
      <c r="H1532" t="s">
        <v>567</v>
      </c>
      <c r="J1532" t="s">
        <v>567</v>
      </c>
      <c r="K1532" t="s">
        <v>567</v>
      </c>
      <c r="L1532" t="s">
        <v>567</v>
      </c>
      <c r="N1532">
        <v>0</v>
      </c>
      <c r="O1532">
        <v>0</v>
      </c>
      <c r="R1532">
        <v>0</v>
      </c>
      <c r="W1532" t="s">
        <v>567</v>
      </c>
      <c r="X1532" t="s">
        <v>567</v>
      </c>
      <c r="Y1532" t="s">
        <v>568</v>
      </c>
    </row>
    <row r="1533" spans="2:25" x14ac:dyDescent="0.3">
      <c r="B1533" s="118"/>
      <c r="D1533" t="s">
        <v>567</v>
      </c>
      <c r="H1533" t="s">
        <v>567</v>
      </c>
      <c r="J1533" t="s">
        <v>567</v>
      </c>
      <c r="K1533" t="s">
        <v>567</v>
      </c>
      <c r="L1533" t="s">
        <v>567</v>
      </c>
      <c r="N1533">
        <v>0</v>
      </c>
      <c r="O1533">
        <v>0</v>
      </c>
      <c r="R1533">
        <v>0</v>
      </c>
      <c r="W1533" t="s">
        <v>567</v>
      </c>
      <c r="X1533" t="s">
        <v>567</v>
      </c>
      <c r="Y1533" t="s">
        <v>568</v>
      </c>
    </row>
    <row r="1534" spans="2:25" x14ac:dyDescent="0.3">
      <c r="B1534" s="118"/>
      <c r="D1534" t="s">
        <v>567</v>
      </c>
      <c r="H1534" t="s">
        <v>567</v>
      </c>
      <c r="J1534" t="s">
        <v>567</v>
      </c>
      <c r="K1534" t="s">
        <v>567</v>
      </c>
      <c r="L1534" t="s">
        <v>567</v>
      </c>
      <c r="N1534">
        <v>0</v>
      </c>
      <c r="O1534">
        <v>0</v>
      </c>
      <c r="R1534">
        <v>0</v>
      </c>
      <c r="W1534" t="s">
        <v>567</v>
      </c>
      <c r="X1534" t="s">
        <v>567</v>
      </c>
      <c r="Y1534" t="s">
        <v>568</v>
      </c>
    </row>
    <row r="1535" spans="2:25" x14ac:dyDescent="0.3">
      <c r="B1535" s="118"/>
      <c r="D1535" t="s">
        <v>567</v>
      </c>
      <c r="H1535" t="s">
        <v>567</v>
      </c>
      <c r="J1535" t="s">
        <v>567</v>
      </c>
      <c r="K1535" t="s">
        <v>567</v>
      </c>
      <c r="L1535" t="s">
        <v>567</v>
      </c>
      <c r="N1535">
        <v>0</v>
      </c>
      <c r="O1535">
        <v>0</v>
      </c>
      <c r="R1535">
        <v>0</v>
      </c>
      <c r="W1535" t="s">
        <v>567</v>
      </c>
      <c r="X1535" t="s">
        <v>567</v>
      </c>
      <c r="Y1535" t="s">
        <v>568</v>
      </c>
    </row>
    <row r="1536" spans="2:25" x14ac:dyDescent="0.3">
      <c r="B1536" s="118"/>
      <c r="D1536" t="s">
        <v>567</v>
      </c>
      <c r="H1536" t="s">
        <v>567</v>
      </c>
      <c r="J1536" t="s">
        <v>567</v>
      </c>
      <c r="K1536" t="s">
        <v>567</v>
      </c>
      <c r="L1536" t="s">
        <v>567</v>
      </c>
      <c r="N1536">
        <v>0</v>
      </c>
      <c r="O1536">
        <v>0</v>
      </c>
      <c r="R1536">
        <v>0</v>
      </c>
      <c r="W1536" t="s">
        <v>567</v>
      </c>
      <c r="X1536" t="s">
        <v>567</v>
      </c>
      <c r="Y1536" t="s">
        <v>568</v>
      </c>
    </row>
    <row r="1537" spans="2:25" x14ac:dyDescent="0.3">
      <c r="B1537" s="118"/>
      <c r="D1537" t="s">
        <v>567</v>
      </c>
      <c r="H1537" t="s">
        <v>567</v>
      </c>
      <c r="J1537" t="s">
        <v>567</v>
      </c>
      <c r="K1537" t="s">
        <v>567</v>
      </c>
      <c r="L1537" t="s">
        <v>567</v>
      </c>
      <c r="N1537">
        <v>0</v>
      </c>
      <c r="O1537">
        <v>0</v>
      </c>
      <c r="R1537">
        <v>0</v>
      </c>
      <c r="W1537" t="s">
        <v>567</v>
      </c>
      <c r="X1537" t="s">
        <v>567</v>
      </c>
      <c r="Y1537" t="s">
        <v>568</v>
      </c>
    </row>
    <row r="1538" spans="2:25" x14ac:dyDescent="0.3">
      <c r="B1538" s="118"/>
      <c r="D1538" t="s">
        <v>567</v>
      </c>
      <c r="H1538" t="s">
        <v>567</v>
      </c>
      <c r="J1538" t="s">
        <v>567</v>
      </c>
      <c r="K1538" t="s">
        <v>567</v>
      </c>
      <c r="L1538" t="s">
        <v>567</v>
      </c>
      <c r="N1538">
        <v>0</v>
      </c>
      <c r="O1538">
        <v>0</v>
      </c>
      <c r="R1538">
        <v>0</v>
      </c>
      <c r="W1538" t="s">
        <v>567</v>
      </c>
      <c r="X1538" t="s">
        <v>567</v>
      </c>
      <c r="Y1538" t="s">
        <v>568</v>
      </c>
    </row>
    <row r="1539" spans="2:25" x14ac:dyDescent="0.3">
      <c r="B1539" s="118"/>
      <c r="D1539" t="s">
        <v>567</v>
      </c>
      <c r="H1539" t="s">
        <v>567</v>
      </c>
      <c r="J1539" t="s">
        <v>567</v>
      </c>
      <c r="K1539" t="s">
        <v>567</v>
      </c>
      <c r="L1539" t="s">
        <v>567</v>
      </c>
      <c r="N1539">
        <v>0</v>
      </c>
      <c r="O1539">
        <v>0</v>
      </c>
      <c r="R1539">
        <v>0</v>
      </c>
      <c r="W1539" t="s">
        <v>567</v>
      </c>
      <c r="X1539" t="s">
        <v>567</v>
      </c>
      <c r="Y1539" t="s">
        <v>568</v>
      </c>
    </row>
    <row r="1540" spans="2:25" x14ac:dyDescent="0.3">
      <c r="B1540" s="118"/>
      <c r="D1540" t="s">
        <v>567</v>
      </c>
      <c r="H1540" t="s">
        <v>567</v>
      </c>
      <c r="J1540" t="s">
        <v>567</v>
      </c>
      <c r="K1540" t="s">
        <v>567</v>
      </c>
      <c r="L1540" t="s">
        <v>567</v>
      </c>
      <c r="N1540">
        <v>0</v>
      </c>
      <c r="O1540">
        <v>0</v>
      </c>
      <c r="R1540">
        <v>0</v>
      </c>
      <c r="W1540" t="s">
        <v>567</v>
      </c>
      <c r="X1540" t="s">
        <v>567</v>
      </c>
      <c r="Y1540" t="s">
        <v>568</v>
      </c>
    </row>
    <row r="1541" spans="2:25" x14ac:dyDescent="0.3">
      <c r="B1541" s="118"/>
      <c r="D1541" t="s">
        <v>567</v>
      </c>
      <c r="H1541" t="s">
        <v>567</v>
      </c>
      <c r="J1541" t="s">
        <v>567</v>
      </c>
      <c r="K1541" t="s">
        <v>567</v>
      </c>
      <c r="L1541" t="s">
        <v>567</v>
      </c>
      <c r="N1541">
        <v>0</v>
      </c>
      <c r="O1541">
        <v>0</v>
      </c>
      <c r="R1541">
        <v>0</v>
      </c>
      <c r="W1541" t="s">
        <v>567</v>
      </c>
      <c r="X1541" t="s">
        <v>567</v>
      </c>
      <c r="Y1541" t="s">
        <v>568</v>
      </c>
    </row>
    <row r="1542" spans="2:25" x14ac:dyDescent="0.3">
      <c r="B1542" s="118"/>
      <c r="D1542" t="s">
        <v>567</v>
      </c>
      <c r="H1542" t="s">
        <v>567</v>
      </c>
      <c r="J1542" t="s">
        <v>567</v>
      </c>
      <c r="K1542" t="s">
        <v>567</v>
      </c>
      <c r="L1542" t="s">
        <v>567</v>
      </c>
      <c r="N1542">
        <v>0</v>
      </c>
      <c r="O1542">
        <v>0</v>
      </c>
      <c r="R1542">
        <v>0</v>
      </c>
      <c r="W1542" t="s">
        <v>567</v>
      </c>
      <c r="X1542" t="s">
        <v>567</v>
      </c>
      <c r="Y1542" t="s">
        <v>568</v>
      </c>
    </row>
    <row r="1543" spans="2:25" x14ac:dyDescent="0.3">
      <c r="B1543" s="118"/>
      <c r="D1543" t="s">
        <v>567</v>
      </c>
      <c r="H1543" t="s">
        <v>567</v>
      </c>
      <c r="J1543" t="s">
        <v>567</v>
      </c>
      <c r="K1543" t="s">
        <v>567</v>
      </c>
      <c r="L1543" t="s">
        <v>567</v>
      </c>
      <c r="N1543">
        <v>0</v>
      </c>
      <c r="O1543">
        <v>0</v>
      </c>
      <c r="R1543">
        <v>0</v>
      </c>
      <c r="W1543" t="s">
        <v>567</v>
      </c>
      <c r="X1543" t="s">
        <v>567</v>
      </c>
      <c r="Y1543" t="s">
        <v>568</v>
      </c>
    </row>
    <row r="1544" spans="2:25" x14ac:dyDescent="0.3">
      <c r="B1544" s="118"/>
      <c r="D1544" t="s">
        <v>567</v>
      </c>
      <c r="H1544" t="s">
        <v>567</v>
      </c>
      <c r="J1544" t="s">
        <v>567</v>
      </c>
      <c r="K1544" t="s">
        <v>567</v>
      </c>
      <c r="L1544" t="s">
        <v>567</v>
      </c>
      <c r="N1544">
        <v>0</v>
      </c>
      <c r="O1544">
        <v>0</v>
      </c>
      <c r="R1544">
        <v>0</v>
      </c>
      <c r="W1544" t="s">
        <v>567</v>
      </c>
      <c r="X1544" t="s">
        <v>567</v>
      </c>
      <c r="Y1544" t="s">
        <v>568</v>
      </c>
    </row>
    <row r="1545" spans="2:25" x14ac:dyDescent="0.3">
      <c r="B1545" s="118"/>
      <c r="D1545" t="s">
        <v>567</v>
      </c>
      <c r="H1545" t="s">
        <v>567</v>
      </c>
      <c r="J1545" t="s">
        <v>567</v>
      </c>
      <c r="K1545" t="s">
        <v>567</v>
      </c>
      <c r="L1545" t="s">
        <v>567</v>
      </c>
      <c r="N1545">
        <v>0</v>
      </c>
      <c r="O1545">
        <v>0</v>
      </c>
      <c r="R1545">
        <v>0</v>
      </c>
      <c r="W1545" t="s">
        <v>567</v>
      </c>
      <c r="X1545" t="s">
        <v>567</v>
      </c>
      <c r="Y1545" t="s">
        <v>568</v>
      </c>
    </row>
    <row r="1546" spans="2:25" x14ac:dyDescent="0.3">
      <c r="B1546" s="118"/>
      <c r="D1546" t="s">
        <v>567</v>
      </c>
      <c r="H1546" t="s">
        <v>567</v>
      </c>
      <c r="J1546" t="s">
        <v>567</v>
      </c>
      <c r="K1546" t="s">
        <v>567</v>
      </c>
      <c r="L1546" t="s">
        <v>567</v>
      </c>
      <c r="N1546">
        <v>0</v>
      </c>
      <c r="O1546">
        <v>0</v>
      </c>
      <c r="R1546">
        <v>0</v>
      </c>
      <c r="W1546" t="s">
        <v>567</v>
      </c>
      <c r="X1546" t="s">
        <v>567</v>
      </c>
      <c r="Y1546" t="s">
        <v>568</v>
      </c>
    </row>
    <row r="1547" spans="2:25" x14ac:dyDescent="0.3">
      <c r="B1547" s="118"/>
      <c r="D1547" t="s">
        <v>567</v>
      </c>
      <c r="H1547" t="s">
        <v>567</v>
      </c>
      <c r="J1547" t="s">
        <v>567</v>
      </c>
      <c r="K1547" t="s">
        <v>567</v>
      </c>
      <c r="L1547" t="s">
        <v>567</v>
      </c>
      <c r="N1547">
        <v>0</v>
      </c>
      <c r="O1547">
        <v>0</v>
      </c>
      <c r="R1547">
        <v>0</v>
      </c>
      <c r="W1547" t="s">
        <v>567</v>
      </c>
      <c r="X1547" t="s">
        <v>567</v>
      </c>
      <c r="Y1547" t="s">
        <v>568</v>
      </c>
    </row>
    <row r="1548" spans="2:25" x14ac:dyDescent="0.3">
      <c r="B1548" s="118"/>
      <c r="D1548" t="s">
        <v>567</v>
      </c>
      <c r="H1548" t="s">
        <v>567</v>
      </c>
      <c r="J1548" t="s">
        <v>567</v>
      </c>
      <c r="K1548" t="s">
        <v>567</v>
      </c>
      <c r="L1548" t="s">
        <v>567</v>
      </c>
      <c r="N1548">
        <v>0</v>
      </c>
      <c r="O1548">
        <v>0</v>
      </c>
      <c r="R1548">
        <v>0</v>
      </c>
      <c r="W1548" t="s">
        <v>567</v>
      </c>
      <c r="X1548" t="s">
        <v>567</v>
      </c>
      <c r="Y1548" t="s">
        <v>568</v>
      </c>
    </row>
    <row r="1549" spans="2:25" x14ac:dyDescent="0.3">
      <c r="B1549" s="118"/>
      <c r="D1549" t="s">
        <v>567</v>
      </c>
      <c r="H1549" t="s">
        <v>567</v>
      </c>
      <c r="J1549" t="s">
        <v>567</v>
      </c>
      <c r="K1549" t="s">
        <v>567</v>
      </c>
      <c r="L1549" t="s">
        <v>567</v>
      </c>
      <c r="N1549">
        <v>0</v>
      </c>
      <c r="O1549">
        <v>0</v>
      </c>
      <c r="R1549">
        <v>0</v>
      </c>
      <c r="W1549" t="s">
        <v>567</v>
      </c>
      <c r="X1549" t="s">
        <v>567</v>
      </c>
      <c r="Y1549" t="s">
        <v>568</v>
      </c>
    </row>
    <row r="1550" spans="2:25" x14ac:dyDescent="0.3">
      <c r="B1550" s="118"/>
      <c r="D1550" t="s">
        <v>567</v>
      </c>
      <c r="H1550" t="s">
        <v>567</v>
      </c>
      <c r="J1550" t="s">
        <v>567</v>
      </c>
      <c r="K1550" t="s">
        <v>567</v>
      </c>
      <c r="L1550" t="s">
        <v>567</v>
      </c>
      <c r="N1550">
        <v>0</v>
      </c>
      <c r="O1550">
        <v>0</v>
      </c>
      <c r="R1550">
        <v>0</v>
      </c>
      <c r="W1550" t="s">
        <v>567</v>
      </c>
      <c r="X1550" t="s">
        <v>567</v>
      </c>
      <c r="Y1550" t="s">
        <v>568</v>
      </c>
    </row>
    <row r="1551" spans="2:25" x14ac:dyDescent="0.3">
      <c r="B1551" s="118"/>
      <c r="D1551" t="s">
        <v>567</v>
      </c>
      <c r="H1551" t="s">
        <v>567</v>
      </c>
      <c r="J1551" t="s">
        <v>567</v>
      </c>
      <c r="K1551" t="s">
        <v>567</v>
      </c>
      <c r="L1551" t="s">
        <v>567</v>
      </c>
      <c r="N1551">
        <v>0</v>
      </c>
      <c r="O1551">
        <v>0</v>
      </c>
      <c r="R1551">
        <v>0</v>
      </c>
      <c r="W1551" t="s">
        <v>567</v>
      </c>
      <c r="X1551" t="s">
        <v>567</v>
      </c>
      <c r="Y1551" t="s">
        <v>568</v>
      </c>
    </row>
    <row r="1552" spans="2:25" x14ac:dyDescent="0.3">
      <c r="B1552" s="118"/>
      <c r="D1552" t="s">
        <v>567</v>
      </c>
      <c r="H1552" t="s">
        <v>567</v>
      </c>
      <c r="J1552" t="s">
        <v>567</v>
      </c>
      <c r="K1552" t="s">
        <v>567</v>
      </c>
      <c r="L1552" t="s">
        <v>567</v>
      </c>
      <c r="N1552">
        <v>0</v>
      </c>
      <c r="O1552">
        <v>0</v>
      </c>
      <c r="R1552">
        <v>0</v>
      </c>
      <c r="W1552" t="s">
        <v>567</v>
      </c>
      <c r="X1552" t="s">
        <v>567</v>
      </c>
      <c r="Y1552" t="s">
        <v>568</v>
      </c>
    </row>
    <row r="1553" spans="2:25" x14ac:dyDescent="0.3">
      <c r="B1553" s="118"/>
      <c r="D1553" t="s">
        <v>567</v>
      </c>
      <c r="H1553" t="s">
        <v>567</v>
      </c>
      <c r="J1553" t="s">
        <v>567</v>
      </c>
      <c r="K1553" t="s">
        <v>567</v>
      </c>
      <c r="L1553" t="s">
        <v>567</v>
      </c>
      <c r="N1553">
        <v>0</v>
      </c>
      <c r="O1553">
        <v>0</v>
      </c>
      <c r="R1553">
        <v>0</v>
      </c>
      <c r="W1553" t="s">
        <v>567</v>
      </c>
      <c r="X1553" t="s">
        <v>567</v>
      </c>
      <c r="Y1553" t="s">
        <v>568</v>
      </c>
    </row>
    <row r="1554" spans="2:25" x14ac:dyDescent="0.3">
      <c r="B1554" s="118"/>
      <c r="D1554" t="s">
        <v>567</v>
      </c>
      <c r="H1554" t="s">
        <v>567</v>
      </c>
      <c r="J1554" t="s">
        <v>567</v>
      </c>
      <c r="K1554" t="s">
        <v>567</v>
      </c>
      <c r="L1554" t="s">
        <v>567</v>
      </c>
      <c r="N1554">
        <v>0</v>
      </c>
      <c r="O1554">
        <v>0</v>
      </c>
      <c r="R1554">
        <v>0</v>
      </c>
      <c r="W1554" t="s">
        <v>567</v>
      </c>
      <c r="X1554" t="s">
        <v>567</v>
      </c>
      <c r="Y1554" t="s">
        <v>568</v>
      </c>
    </row>
    <row r="1555" spans="2:25" x14ac:dyDescent="0.3">
      <c r="B1555" s="118"/>
      <c r="D1555" t="s">
        <v>567</v>
      </c>
      <c r="H1555" t="s">
        <v>567</v>
      </c>
      <c r="J1555" t="s">
        <v>567</v>
      </c>
      <c r="K1555" t="s">
        <v>567</v>
      </c>
      <c r="L1555" t="s">
        <v>567</v>
      </c>
      <c r="N1555">
        <v>0</v>
      </c>
      <c r="O1555">
        <v>0</v>
      </c>
      <c r="R1555">
        <v>0</v>
      </c>
      <c r="W1555" t="s">
        <v>567</v>
      </c>
      <c r="X1555" t="s">
        <v>567</v>
      </c>
      <c r="Y1555" t="s">
        <v>568</v>
      </c>
    </row>
    <row r="1556" spans="2:25" x14ac:dyDescent="0.3">
      <c r="B1556" s="118"/>
      <c r="D1556" t="s">
        <v>567</v>
      </c>
      <c r="H1556" t="s">
        <v>567</v>
      </c>
      <c r="J1556" t="s">
        <v>567</v>
      </c>
      <c r="K1556" t="s">
        <v>567</v>
      </c>
      <c r="L1556" t="s">
        <v>567</v>
      </c>
      <c r="N1556">
        <v>0</v>
      </c>
      <c r="O1556">
        <v>0</v>
      </c>
      <c r="R1556">
        <v>0</v>
      </c>
      <c r="W1556" t="s">
        <v>567</v>
      </c>
      <c r="X1556" t="s">
        <v>567</v>
      </c>
      <c r="Y1556" t="s">
        <v>568</v>
      </c>
    </row>
    <row r="1557" spans="2:25" x14ac:dyDescent="0.3">
      <c r="B1557" s="118"/>
      <c r="D1557" t="s">
        <v>567</v>
      </c>
      <c r="H1557" t="s">
        <v>567</v>
      </c>
      <c r="J1557" t="s">
        <v>567</v>
      </c>
      <c r="K1557" t="s">
        <v>567</v>
      </c>
      <c r="L1557" t="s">
        <v>567</v>
      </c>
      <c r="N1557">
        <v>0</v>
      </c>
      <c r="O1557">
        <v>0</v>
      </c>
      <c r="R1557">
        <v>0</v>
      </c>
      <c r="W1557" t="s">
        <v>567</v>
      </c>
      <c r="X1557" t="s">
        <v>567</v>
      </c>
      <c r="Y1557" t="s">
        <v>568</v>
      </c>
    </row>
    <row r="1558" spans="2:25" x14ac:dyDescent="0.3">
      <c r="B1558" s="118"/>
      <c r="D1558" t="s">
        <v>567</v>
      </c>
      <c r="H1558" t="s">
        <v>567</v>
      </c>
      <c r="J1558" t="s">
        <v>567</v>
      </c>
      <c r="K1558" t="s">
        <v>567</v>
      </c>
      <c r="L1558" t="s">
        <v>567</v>
      </c>
      <c r="N1558">
        <v>0</v>
      </c>
      <c r="O1558">
        <v>0</v>
      </c>
      <c r="R1558">
        <v>0</v>
      </c>
      <c r="W1558" t="s">
        <v>567</v>
      </c>
      <c r="X1558" t="s">
        <v>567</v>
      </c>
      <c r="Y1558" t="s">
        <v>568</v>
      </c>
    </row>
    <row r="1559" spans="2:25" x14ac:dyDescent="0.3">
      <c r="B1559" s="118"/>
      <c r="D1559" t="s">
        <v>567</v>
      </c>
      <c r="H1559" t="s">
        <v>567</v>
      </c>
      <c r="J1559" t="s">
        <v>567</v>
      </c>
      <c r="K1559" t="s">
        <v>567</v>
      </c>
      <c r="L1559" t="s">
        <v>567</v>
      </c>
      <c r="N1559">
        <v>0</v>
      </c>
      <c r="O1559">
        <v>0</v>
      </c>
      <c r="R1559">
        <v>0</v>
      </c>
      <c r="W1559" t="s">
        <v>567</v>
      </c>
      <c r="X1559" t="s">
        <v>567</v>
      </c>
      <c r="Y1559" t="s">
        <v>568</v>
      </c>
    </row>
    <row r="1560" spans="2:25" x14ac:dyDescent="0.3">
      <c r="B1560" s="118"/>
      <c r="D1560" t="s">
        <v>567</v>
      </c>
      <c r="H1560" t="s">
        <v>567</v>
      </c>
      <c r="J1560" t="s">
        <v>567</v>
      </c>
      <c r="K1560" t="s">
        <v>567</v>
      </c>
      <c r="L1560" t="s">
        <v>567</v>
      </c>
      <c r="N1560">
        <v>0</v>
      </c>
      <c r="O1560">
        <v>0</v>
      </c>
      <c r="R1560">
        <v>0</v>
      </c>
      <c r="W1560" t="s">
        <v>567</v>
      </c>
      <c r="X1560" t="s">
        <v>567</v>
      </c>
      <c r="Y1560" t="s">
        <v>568</v>
      </c>
    </row>
    <row r="1561" spans="2:25" x14ac:dyDescent="0.3">
      <c r="B1561" s="118"/>
      <c r="D1561" t="s">
        <v>567</v>
      </c>
      <c r="H1561" t="s">
        <v>567</v>
      </c>
      <c r="J1561" t="s">
        <v>567</v>
      </c>
      <c r="K1561" t="s">
        <v>567</v>
      </c>
      <c r="L1561" t="s">
        <v>567</v>
      </c>
      <c r="N1561">
        <v>0</v>
      </c>
      <c r="O1561">
        <v>0</v>
      </c>
      <c r="R1561">
        <v>0</v>
      </c>
      <c r="W1561" t="s">
        <v>567</v>
      </c>
      <c r="X1561" t="s">
        <v>567</v>
      </c>
      <c r="Y1561" t="s">
        <v>568</v>
      </c>
    </row>
    <row r="1562" spans="2:25" x14ac:dyDescent="0.3">
      <c r="B1562" s="118"/>
      <c r="D1562" t="s">
        <v>567</v>
      </c>
      <c r="H1562" t="s">
        <v>567</v>
      </c>
      <c r="J1562" t="s">
        <v>567</v>
      </c>
      <c r="K1562" t="s">
        <v>567</v>
      </c>
      <c r="L1562" t="s">
        <v>567</v>
      </c>
      <c r="N1562">
        <v>0</v>
      </c>
      <c r="O1562">
        <v>0</v>
      </c>
      <c r="R1562">
        <v>0</v>
      </c>
      <c r="W1562" t="s">
        <v>567</v>
      </c>
      <c r="X1562" t="s">
        <v>567</v>
      </c>
      <c r="Y1562" t="s">
        <v>568</v>
      </c>
    </row>
    <row r="1563" spans="2:25" x14ac:dyDescent="0.3">
      <c r="B1563" s="118"/>
      <c r="D1563" t="s">
        <v>567</v>
      </c>
      <c r="H1563" t="s">
        <v>567</v>
      </c>
      <c r="J1563" t="s">
        <v>567</v>
      </c>
      <c r="K1563" t="s">
        <v>567</v>
      </c>
      <c r="L1563" t="s">
        <v>567</v>
      </c>
      <c r="N1563">
        <v>0</v>
      </c>
      <c r="O1563">
        <v>0</v>
      </c>
      <c r="R1563">
        <v>0</v>
      </c>
      <c r="W1563" t="s">
        <v>567</v>
      </c>
      <c r="X1563" t="s">
        <v>567</v>
      </c>
      <c r="Y1563" t="s">
        <v>568</v>
      </c>
    </row>
    <row r="1564" spans="2:25" x14ac:dyDescent="0.3">
      <c r="B1564" s="118"/>
      <c r="D1564" t="s">
        <v>567</v>
      </c>
      <c r="H1564" t="s">
        <v>567</v>
      </c>
      <c r="J1564" t="s">
        <v>567</v>
      </c>
      <c r="K1564" t="s">
        <v>567</v>
      </c>
      <c r="L1564" t="s">
        <v>567</v>
      </c>
      <c r="N1564">
        <v>0</v>
      </c>
      <c r="O1564">
        <v>0</v>
      </c>
      <c r="R1564">
        <v>0</v>
      </c>
      <c r="W1564" t="s">
        <v>567</v>
      </c>
      <c r="X1564" t="s">
        <v>567</v>
      </c>
      <c r="Y1564" t="s">
        <v>568</v>
      </c>
    </row>
    <row r="1565" spans="2:25" x14ac:dyDescent="0.3">
      <c r="B1565" s="118"/>
      <c r="D1565" t="s">
        <v>567</v>
      </c>
      <c r="H1565" t="s">
        <v>567</v>
      </c>
      <c r="J1565" t="s">
        <v>567</v>
      </c>
      <c r="K1565" t="s">
        <v>567</v>
      </c>
      <c r="L1565" t="s">
        <v>567</v>
      </c>
      <c r="N1565">
        <v>0</v>
      </c>
      <c r="O1565">
        <v>0</v>
      </c>
      <c r="R1565">
        <v>0</v>
      </c>
      <c r="W1565" t="s">
        <v>567</v>
      </c>
      <c r="X1565" t="s">
        <v>567</v>
      </c>
      <c r="Y1565" t="s">
        <v>568</v>
      </c>
    </row>
    <row r="1566" spans="2:25" x14ac:dyDescent="0.3">
      <c r="B1566" s="118"/>
      <c r="D1566" t="s">
        <v>567</v>
      </c>
      <c r="H1566" t="s">
        <v>567</v>
      </c>
      <c r="J1566" t="s">
        <v>567</v>
      </c>
      <c r="K1566" t="s">
        <v>567</v>
      </c>
      <c r="L1566" t="s">
        <v>567</v>
      </c>
      <c r="N1566">
        <v>0</v>
      </c>
      <c r="O1566">
        <v>0</v>
      </c>
      <c r="R1566">
        <v>0</v>
      </c>
      <c r="W1566" t="s">
        <v>567</v>
      </c>
      <c r="X1566" t="s">
        <v>567</v>
      </c>
      <c r="Y1566" t="s">
        <v>568</v>
      </c>
    </row>
    <row r="1567" spans="2:25" x14ac:dyDescent="0.3">
      <c r="B1567" s="118"/>
      <c r="D1567" t="s">
        <v>567</v>
      </c>
      <c r="H1567" t="s">
        <v>567</v>
      </c>
      <c r="J1567" t="s">
        <v>567</v>
      </c>
      <c r="K1567" t="s">
        <v>567</v>
      </c>
      <c r="L1567" t="s">
        <v>567</v>
      </c>
      <c r="N1567">
        <v>0</v>
      </c>
      <c r="O1567">
        <v>0</v>
      </c>
      <c r="R1567">
        <v>0</v>
      </c>
      <c r="W1567" t="s">
        <v>567</v>
      </c>
      <c r="X1567" t="s">
        <v>567</v>
      </c>
      <c r="Y1567" t="s">
        <v>568</v>
      </c>
    </row>
    <row r="1568" spans="2:25" x14ac:dyDescent="0.3">
      <c r="B1568" s="118"/>
      <c r="D1568" t="s">
        <v>567</v>
      </c>
      <c r="H1568" t="s">
        <v>567</v>
      </c>
      <c r="J1568" t="s">
        <v>567</v>
      </c>
      <c r="K1568" t="s">
        <v>567</v>
      </c>
      <c r="L1568" t="s">
        <v>567</v>
      </c>
      <c r="N1568">
        <v>0</v>
      </c>
      <c r="O1568">
        <v>0</v>
      </c>
      <c r="R1568">
        <v>0</v>
      </c>
      <c r="W1568" t="s">
        <v>567</v>
      </c>
      <c r="X1568" t="s">
        <v>567</v>
      </c>
      <c r="Y1568" t="s">
        <v>568</v>
      </c>
    </row>
    <row r="1569" spans="2:25" x14ac:dyDescent="0.3">
      <c r="B1569" s="118"/>
      <c r="D1569" t="s">
        <v>567</v>
      </c>
      <c r="H1569" t="s">
        <v>567</v>
      </c>
      <c r="J1569" t="s">
        <v>567</v>
      </c>
      <c r="K1569" t="s">
        <v>567</v>
      </c>
      <c r="L1569" t="s">
        <v>567</v>
      </c>
      <c r="N1569">
        <v>0</v>
      </c>
      <c r="O1569">
        <v>0</v>
      </c>
      <c r="R1569">
        <v>0</v>
      </c>
      <c r="W1569" t="s">
        <v>567</v>
      </c>
      <c r="X1569" t="s">
        <v>567</v>
      </c>
      <c r="Y1569" t="s">
        <v>568</v>
      </c>
    </row>
    <row r="1570" spans="2:25" x14ac:dyDescent="0.3">
      <c r="B1570" s="118"/>
      <c r="D1570" t="s">
        <v>567</v>
      </c>
      <c r="H1570" t="s">
        <v>567</v>
      </c>
      <c r="J1570" t="s">
        <v>567</v>
      </c>
      <c r="K1570" t="s">
        <v>567</v>
      </c>
      <c r="L1570" t="s">
        <v>567</v>
      </c>
      <c r="N1570">
        <v>0</v>
      </c>
      <c r="O1570">
        <v>0</v>
      </c>
      <c r="R1570">
        <v>0</v>
      </c>
      <c r="W1570" t="s">
        <v>567</v>
      </c>
      <c r="X1570" t="s">
        <v>567</v>
      </c>
      <c r="Y1570" t="s">
        <v>568</v>
      </c>
    </row>
    <row r="1571" spans="2:25" x14ac:dyDescent="0.3">
      <c r="B1571" s="118"/>
      <c r="D1571" t="s">
        <v>567</v>
      </c>
      <c r="H1571" t="s">
        <v>567</v>
      </c>
      <c r="J1571" t="s">
        <v>567</v>
      </c>
      <c r="K1571" t="s">
        <v>567</v>
      </c>
      <c r="L1571" t="s">
        <v>567</v>
      </c>
      <c r="N1571">
        <v>0</v>
      </c>
      <c r="O1571">
        <v>0</v>
      </c>
      <c r="R1571">
        <v>0</v>
      </c>
      <c r="W1571" t="s">
        <v>567</v>
      </c>
      <c r="X1571" t="s">
        <v>567</v>
      </c>
      <c r="Y1571" t="s">
        <v>568</v>
      </c>
    </row>
    <row r="1572" spans="2:25" x14ac:dyDescent="0.3">
      <c r="B1572" s="118"/>
      <c r="D1572" t="s">
        <v>567</v>
      </c>
      <c r="H1572" t="s">
        <v>567</v>
      </c>
      <c r="J1572" t="s">
        <v>567</v>
      </c>
      <c r="K1572" t="s">
        <v>567</v>
      </c>
      <c r="L1572" t="s">
        <v>567</v>
      </c>
      <c r="N1572">
        <v>0</v>
      </c>
      <c r="O1572">
        <v>0</v>
      </c>
      <c r="R1572">
        <v>0</v>
      </c>
      <c r="W1572" t="s">
        <v>567</v>
      </c>
      <c r="X1572" t="s">
        <v>567</v>
      </c>
      <c r="Y1572" t="s">
        <v>568</v>
      </c>
    </row>
    <row r="1573" spans="2:25" x14ac:dyDescent="0.3">
      <c r="B1573" s="118"/>
      <c r="D1573" t="s">
        <v>567</v>
      </c>
      <c r="H1573" t="s">
        <v>567</v>
      </c>
      <c r="J1573" t="s">
        <v>567</v>
      </c>
      <c r="K1573" t="s">
        <v>567</v>
      </c>
      <c r="L1573" t="s">
        <v>567</v>
      </c>
      <c r="N1573">
        <v>0</v>
      </c>
      <c r="O1573">
        <v>0</v>
      </c>
      <c r="R1573">
        <v>0</v>
      </c>
      <c r="W1573" t="s">
        <v>567</v>
      </c>
      <c r="X1573" t="s">
        <v>567</v>
      </c>
      <c r="Y1573" t="s">
        <v>568</v>
      </c>
    </row>
    <row r="1574" spans="2:25" x14ac:dyDescent="0.3">
      <c r="B1574" s="118"/>
      <c r="D1574" t="s">
        <v>567</v>
      </c>
      <c r="H1574" t="s">
        <v>567</v>
      </c>
      <c r="J1574" t="s">
        <v>567</v>
      </c>
      <c r="K1574" t="s">
        <v>567</v>
      </c>
      <c r="L1574" t="s">
        <v>567</v>
      </c>
      <c r="N1574">
        <v>0</v>
      </c>
      <c r="O1574">
        <v>0</v>
      </c>
      <c r="R1574">
        <v>0</v>
      </c>
      <c r="W1574" t="s">
        <v>567</v>
      </c>
      <c r="X1574" t="s">
        <v>567</v>
      </c>
      <c r="Y1574" t="s">
        <v>568</v>
      </c>
    </row>
    <row r="1575" spans="2:25" x14ac:dyDescent="0.3">
      <c r="B1575" s="118"/>
      <c r="D1575" t="s">
        <v>567</v>
      </c>
      <c r="H1575" t="s">
        <v>567</v>
      </c>
      <c r="J1575" t="s">
        <v>567</v>
      </c>
      <c r="K1575" t="s">
        <v>567</v>
      </c>
      <c r="L1575" t="s">
        <v>567</v>
      </c>
      <c r="N1575">
        <v>0</v>
      </c>
      <c r="O1575">
        <v>0</v>
      </c>
      <c r="R1575">
        <v>0</v>
      </c>
      <c r="W1575" t="s">
        <v>567</v>
      </c>
      <c r="X1575" t="s">
        <v>567</v>
      </c>
      <c r="Y1575" t="s">
        <v>568</v>
      </c>
    </row>
    <row r="1576" spans="2:25" x14ac:dyDescent="0.3">
      <c r="B1576" s="118"/>
      <c r="D1576" t="s">
        <v>567</v>
      </c>
      <c r="H1576" t="s">
        <v>567</v>
      </c>
      <c r="J1576" t="s">
        <v>567</v>
      </c>
      <c r="K1576" t="s">
        <v>567</v>
      </c>
      <c r="L1576" t="s">
        <v>567</v>
      </c>
      <c r="N1576">
        <v>0</v>
      </c>
      <c r="O1576">
        <v>0</v>
      </c>
      <c r="R1576">
        <v>0</v>
      </c>
      <c r="W1576" t="s">
        <v>567</v>
      </c>
      <c r="X1576" t="s">
        <v>567</v>
      </c>
      <c r="Y1576" t="s">
        <v>568</v>
      </c>
    </row>
    <row r="1577" spans="2:25" x14ac:dyDescent="0.3">
      <c r="B1577" s="118"/>
      <c r="D1577" t="s">
        <v>567</v>
      </c>
      <c r="H1577" t="s">
        <v>567</v>
      </c>
      <c r="J1577" t="s">
        <v>567</v>
      </c>
      <c r="K1577" t="s">
        <v>567</v>
      </c>
      <c r="L1577" t="s">
        <v>567</v>
      </c>
      <c r="N1577">
        <v>0</v>
      </c>
      <c r="O1577">
        <v>0</v>
      </c>
      <c r="R1577">
        <v>0</v>
      </c>
      <c r="W1577" t="s">
        <v>567</v>
      </c>
      <c r="X1577" t="s">
        <v>567</v>
      </c>
      <c r="Y1577" t="s">
        <v>568</v>
      </c>
    </row>
    <row r="1578" spans="2:25" x14ac:dyDescent="0.3">
      <c r="B1578" s="118"/>
      <c r="D1578" t="s">
        <v>567</v>
      </c>
      <c r="H1578" t="s">
        <v>567</v>
      </c>
      <c r="J1578" t="s">
        <v>567</v>
      </c>
      <c r="K1578" t="s">
        <v>567</v>
      </c>
      <c r="L1578" t="s">
        <v>567</v>
      </c>
      <c r="N1578">
        <v>0</v>
      </c>
      <c r="O1578">
        <v>0</v>
      </c>
      <c r="R1578">
        <v>0</v>
      </c>
      <c r="W1578" t="s">
        <v>567</v>
      </c>
      <c r="X1578" t="s">
        <v>567</v>
      </c>
      <c r="Y1578" t="s">
        <v>568</v>
      </c>
    </row>
    <row r="1579" spans="2:25" x14ac:dyDescent="0.3">
      <c r="B1579" s="118"/>
      <c r="D1579" t="s">
        <v>567</v>
      </c>
      <c r="H1579" t="s">
        <v>567</v>
      </c>
      <c r="J1579" t="s">
        <v>567</v>
      </c>
      <c r="K1579" t="s">
        <v>567</v>
      </c>
      <c r="L1579" t="s">
        <v>567</v>
      </c>
      <c r="N1579">
        <v>0</v>
      </c>
      <c r="O1579">
        <v>0</v>
      </c>
      <c r="R1579">
        <v>0</v>
      </c>
      <c r="W1579" t="s">
        <v>567</v>
      </c>
      <c r="X1579" t="s">
        <v>567</v>
      </c>
      <c r="Y1579" t="s">
        <v>568</v>
      </c>
    </row>
    <row r="1580" spans="2:25" x14ac:dyDescent="0.3">
      <c r="B1580" s="118"/>
      <c r="D1580" t="s">
        <v>567</v>
      </c>
      <c r="H1580" t="s">
        <v>567</v>
      </c>
      <c r="J1580" t="s">
        <v>567</v>
      </c>
      <c r="K1580" t="s">
        <v>567</v>
      </c>
      <c r="L1580" t="s">
        <v>567</v>
      </c>
      <c r="N1580">
        <v>0</v>
      </c>
      <c r="O1580">
        <v>0</v>
      </c>
      <c r="R1580">
        <v>0</v>
      </c>
      <c r="W1580" t="s">
        <v>567</v>
      </c>
      <c r="X1580" t="s">
        <v>567</v>
      </c>
      <c r="Y1580" t="s">
        <v>568</v>
      </c>
    </row>
    <row r="1581" spans="2:25" x14ac:dyDescent="0.3">
      <c r="B1581" s="118"/>
      <c r="D1581" t="s">
        <v>567</v>
      </c>
      <c r="H1581" t="s">
        <v>567</v>
      </c>
      <c r="J1581" t="s">
        <v>567</v>
      </c>
      <c r="K1581" t="s">
        <v>567</v>
      </c>
      <c r="L1581" t="s">
        <v>567</v>
      </c>
      <c r="N1581">
        <v>0</v>
      </c>
      <c r="O1581">
        <v>0</v>
      </c>
      <c r="R1581">
        <v>0</v>
      </c>
      <c r="W1581" t="s">
        <v>567</v>
      </c>
      <c r="X1581" t="s">
        <v>567</v>
      </c>
      <c r="Y1581" t="s">
        <v>568</v>
      </c>
    </row>
    <row r="1582" spans="2:25" x14ac:dyDescent="0.3">
      <c r="B1582" s="118"/>
      <c r="D1582" t="s">
        <v>567</v>
      </c>
      <c r="H1582" t="s">
        <v>567</v>
      </c>
      <c r="J1582" t="s">
        <v>567</v>
      </c>
      <c r="K1582" t="s">
        <v>567</v>
      </c>
      <c r="L1582" t="s">
        <v>567</v>
      </c>
      <c r="N1582">
        <v>0</v>
      </c>
      <c r="O1582">
        <v>0</v>
      </c>
      <c r="R1582">
        <v>0</v>
      </c>
      <c r="W1582" t="s">
        <v>567</v>
      </c>
      <c r="X1582" t="s">
        <v>567</v>
      </c>
      <c r="Y1582" t="s">
        <v>568</v>
      </c>
    </row>
    <row r="1583" spans="2:25" x14ac:dyDescent="0.3">
      <c r="B1583" s="118"/>
      <c r="D1583" t="s">
        <v>567</v>
      </c>
      <c r="H1583" t="s">
        <v>567</v>
      </c>
      <c r="J1583" t="s">
        <v>567</v>
      </c>
      <c r="K1583" t="s">
        <v>567</v>
      </c>
      <c r="L1583" t="s">
        <v>567</v>
      </c>
      <c r="N1583">
        <v>0</v>
      </c>
      <c r="O1583">
        <v>0</v>
      </c>
      <c r="R1583">
        <v>0</v>
      </c>
      <c r="W1583" t="s">
        <v>567</v>
      </c>
      <c r="X1583" t="s">
        <v>567</v>
      </c>
      <c r="Y1583" t="s">
        <v>568</v>
      </c>
    </row>
    <row r="1584" spans="2:25" x14ac:dyDescent="0.3">
      <c r="B1584" s="118"/>
      <c r="D1584" t="s">
        <v>567</v>
      </c>
      <c r="H1584" t="s">
        <v>567</v>
      </c>
      <c r="J1584" t="s">
        <v>567</v>
      </c>
      <c r="K1584" t="s">
        <v>567</v>
      </c>
      <c r="L1584" t="s">
        <v>567</v>
      </c>
      <c r="N1584">
        <v>0</v>
      </c>
      <c r="O1584">
        <v>0</v>
      </c>
      <c r="R1584">
        <v>0</v>
      </c>
      <c r="W1584" t="s">
        <v>567</v>
      </c>
      <c r="X1584" t="s">
        <v>567</v>
      </c>
      <c r="Y1584" t="s">
        <v>568</v>
      </c>
    </row>
    <row r="1585" spans="2:25" x14ac:dyDescent="0.3">
      <c r="B1585" s="118"/>
      <c r="D1585" t="s">
        <v>567</v>
      </c>
      <c r="H1585" t="s">
        <v>567</v>
      </c>
      <c r="J1585" t="s">
        <v>567</v>
      </c>
      <c r="K1585" t="s">
        <v>567</v>
      </c>
      <c r="L1585" t="s">
        <v>567</v>
      </c>
      <c r="N1585">
        <v>0</v>
      </c>
      <c r="O1585">
        <v>0</v>
      </c>
      <c r="R1585">
        <v>0</v>
      </c>
      <c r="W1585" t="s">
        <v>567</v>
      </c>
      <c r="X1585" t="s">
        <v>567</v>
      </c>
      <c r="Y1585" t="s">
        <v>568</v>
      </c>
    </row>
    <row r="1586" spans="2:25" x14ac:dyDescent="0.3">
      <c r="B1586" s="118"/>
      <c r="D1586" t="s">
        <v>567</v>
      </c>
      <c r="H1586" t="s">
        <v>567</v>
      </c>
      <c r="J1586" t="s">
        <v>567</v>
      </c>
      <c r="K1586" t="s">
        <v>567</v>
      </c>
      <c r="L1586" t="s">
        <v>567</v>
      </c>
      <c r="N1586">
        <v>0</v>
      </c>
      <c r="O1586">
        <v>0</v>
      </c>
      <c r="R1586">
        <v>0</v>
      </c>
      <c r="W1586" t="s">
        <v>567</v>
      </c>
      <c r="X1586" t="s">
        <v>567</v>
      </c>
      <c r="Y1586" t="s">
        <v>568</v>
      </c>
    </row>
    <row r="1587" spans="2:25" x14ac:dyDescent="0.3">
      <c r="B1587" s="118"/>
      <c r="D1587" t="s">
        <v>567</v>
      </c>
      <c r="H1587" t="s">
        <v>567</v>
      </c>
      <c r="J1587" t="s">
        <v>567</v>
      </c>
      <c r="K1587" t="s">
        <v>567</v>
      </c>
      <c r="L1587" t="s">
        <v>567</v>
      </c>
      <c r="N1587">
        <v>0</v>
      </c>
      <c r="O1587">
        <v>0</v>
      </c>
      <c r="R1587">
        <v>0</v>
      </c>
      <c r="W1587" t="s">
        <v>567</v>
      </c>
      <c r="X1587" t="s">
        <v>567</v>
      </c>
      <c r="Y1587" t="s">
        <v>568</v>
      </c>
    </row>
    <row r="1588" spans="2:25" x14ac:dyDescent="0.3">
      <c r="B1588" s="118"/>
      <c r="D1588" t="s">
        <v>567</v>
      </c>
      <c r="H1588" t="s">
        <v>567</v>
      </c>
      <c r="J1588" t="s">
        <v>567</v>
      </c>
      <c r="K1588" t="s">
        <v>567</v>
      </c>
      <c r="L1588" t="s">
        <v>567</v>
      </c>
      <c r="N1588">
        <v>0</v>
      </c>
      <c r="O1588">
        <v>0</v>
      </c>
      <c r="R1588">
        <v>0</v>
      </c>
      <c r="W1588" t="s">
        <v>567</v>
      </c>
      <c r="X1588" t="s">
        <v>567</v>
      </c>
      <c r="Y1588" t="s">
        <v>568</v>
      </c>
    </row>
    <row r="1589" spans="2:25" x14ac:dyDescent="0.3">
      <c r="B1589" s="118"/>
      <c r="D1589" t="s">
        <v>567</v>
      </c>
      <c r="H1589" t="s">
        <v>567</v>
      </c>
      <c r="J1589" t="s">
        <v>567</v>
      </c>
      <c r="K1589" t="s">
        <v>567</v>
      </c>
      <c r="L1589" t="s">
        <v>567</v>
      </c>
      <c r="N1589">
        <v>0</v>
      </c>
      <c r="O1589">
        <v>0</v>
      </c>
      <c r="R1589">
        <v>0</v>
      </c>
      <c r="W1589" t="s">
        <v>567</v>
      </c>
      <c r="X1589" t="s">
        <v>567</v>
      </c>
      <c r="Y1589" t="s">
        <v>568</v>
      </c>
    </row>
    <row r="1590" spans="2:25" x14ac:dyDescent="0.3">
      <c r="B1590" s="118"/>
      <c r="D1590" t="s">
        <v>567</v>
      </c>
      <c r="H1590" t="s">
        <v>567</v>
      </c>
      <c r="J1590" t="s">
        <v>567</v>
      </c>
      <c r="K1590" t="s">
        <v>567</v>
      </c>
      <c r="L1590" t="s">
        <v>567</v>
      </c>
      <c r="N1590">
        <v>0</v>
      </c>
      <c r="O1590">
        <v>0</v>
      </c>
      <c r="R1590">
        <v>0</v>
      </c>
      <c r="W1590" t="s">
        <v>567</v>
      </c>
      <c r="X1590" t="s">
        <v>567</v>
      </c>
      <c r="Y1590" t="s">
        <v>568</v>
      </c>
    </row>
    <row r="1591" spans="2:25" x14ac:dyDescent="0.3">
      <c r="B1591" s="118"/>
      <c r="D1591" t="s">
        <v>567</v>
      </c>
      <c r="H1591" t="s">
        <v>567</v>
      </c>
      <c r="J1591" t="s">
        <v>567</v>
      </c>
      <c r="K1591" t="s">
        <v>567</v>
      </c>
      <c r="L1591" t="s">
        <v>567</v>
      </c>
      <c r="N1591">
        <v>0</v>
      </c>
      <c r="O1591">
        <v>0</v>
      </c>
      <c r="R1591">
        <v>0</v>
      </c>
      <c r="W1591" t="s">
        <v>567</v>
      </c>
      <c r="X1591" t="s">
        <v>567</v>
      </c>
      <c r="Y1591" t="s">
        <v>568</v>
      </c>
    </row>
    <row r="1592" spans="2:25" x14ac:dyDescent="0.3">
      <c r="B1592" s="118"/>
      <c r="D1592" t="s">
        <v>567</v>
      </c>
      <c r="H1592" t="s">
        <v>567</v>
      </c>
      <c r="J1592" t="s">
        <v>567</v>
      </c>
      <c r="K1592" t="s">
        <v>567</v>
      </c>
      <c r="L1592" t="s">
        <v>567</v>
      </c>
      <c r="N1592">
        <v>0</v>
      </c>
      <c r="O1592">
        <v>0</v>
      </c>
      <c r="R1592">
        <v>0</v>
      </c>
      <c r="W1592" t="s">
        <v>567</v>
      </c>
      <c r="X1592" t="s">
        <v>567</v>
      </c>
      <c r="Y1592" t="s">
        <v>568</v>
      </c>
    </row>
    <row r="1593" spans="2:25" x14ac:dyDescent="0.3">
      <c r="B1593" s="118"/>
      <c r="D1593" t="s">
        <v>567</v>
      </c>
      <c r="H1593" t="s">
        <v>567</v>
      </c>
      <c r="J1593" t="s">
        <v>567</v>
      </c>
      <c r="K1593" t="s">
        <v>567</v>
      </c>
      <c r="L1593" t="s">
        <v>567</v>
      </c>
      <c r="N1593">
        <v>0</v>
      </c>
      <c r="O1593">
        <v>0</v>
      </c>
      <c r="R1593">
        <v>0</v>
      </c>
      <c r="W1593" t="s">
        <v>567</v>
      </c>
      <c r="X1593" t="s">
        <v>567</v>
      </c>
      <c r="Y1593" t="s">
        <v>568</v>
      </c>
    </row>
    <row r="1594" spans="2:25" x14ac:dyDescent="0.3">
      <c r="B1594" s="118"/>
      <c r="D1594" t="s">
        <v>567</v>
      </c>
      <c r="H1594" t="s">
        <v>567</v>
      </c>
      <c r="J1594" t="s">
        <v>567</v>
      </c>
      <c r="K1594" t="s">
        <v>567</v>
      </c>
      <c r="L1594" t="s">
        <v>567</v>
      </c>
      <c r="N1594">
        <v>0</v>
      </c>
      <c r="O1594">
        <v>0</v>
      </c>
      <c r="R1594">
        <v>0</v>
      </c>
      <c r="W1594" t="s">
        <v>567</v>
      </c>
      <c r="X1594" t="s">
        <v>567</v>
      </c>
      <c r="Y1594" t="s">
        <v>568</v>
      </c>
    </row>
    <row r="1595" spans="2:25" x14ac:dyDescent="0.3">
      <c r="B1595" s="118"/>
      <c r="D1595" t="s">
        <v>567</v>
      </c>
      <c r="H1595" t="s">
        <v>567</v>
      </c>
      <c r="J1595" t="s">
        <v>567</v>
      </c>
      <c r="K1595" t="s">
        <v>567</v>
      </c>
      <c r="L1595" t="s">
        <v>567</v>
      </c>
      <c r="N1595">
        <v>0</v>
      </c>
      <c r="O1595">
        <v>0</v>
      </c>
      <c r="R1595">
        <v>0</v>
      </c>
      <c r="W1595" t="s">
        <v>567</v>
      </c>
      <c r="X1595" t="s">
        <v>567</v>
      </c>
      <c r="Y1595" t="s">
        <v>568</v>
      </c>
    </row>
    <row r="1596" spans="2:25" x14ac:dyDescent="0.3">
      <c r="B1596" s="118"/>
      <c r="D1596" t="s">
        <v>567</v>
      </c>
      <c r="H1596" t="s">
        <v>567</v>
      </c>
      <c r="J1596" t="s">
        <v>567</v>
      </c>
      <c r="K1596" t="s">
        <v>567</v>
      </c>
      <c r="L1596" t="s">
        <v>567</v>
      </c>
      <c r="N1596">
        <v>0</v>
      </c>
      <c r="O1596">
        <v>0</v>
      </c>
      <c r="R1596">
        <v>0</v>
      </c>
      <c r="W1596" t="s">
        <v>567</v>
      </c>
      <c r="X1596" t="s">
        <v>567</v>
      </c>
      <c r="Y1596" t="s">
        <v>568</v>
      </c>
    </row>
    <row r="1597" spans="2:25" x14ac:dyDescent="0.3">
      <c r="B1597" s="118"/>
      <c r="D1597" t="s">
        <v>567</v>
      </c>
      <c r="H1597" t="s">
        <v>567</v>
      </c>
      <c r="J1597" t="s">
        <v>567</v>
      </c>
      <c r="K1597" t="s">
        <v>567</v>
      </c>
      <c r="L1597" t="s">
        <v>567</v>
      </c>
      <c r="N1597">
        <v>0</v>
      </c>
      <c r="O1597">
        <v>0</v>
      </c>
      <c r="R1597">
        <v>0</v>
      </c>
      <c r="W1597" t="s">
        <v>567</v>
      </c>
      <c r="X1597" t="s">
        <v>567</v>
      </c>
      <c r="Y1597" t="s">
        <v>568</v>
      </c>
    </row>
    <row r="1598" spans="2:25" x14ac:dyDescent="0.3">
      <c r="B1598" s="118"/>
      <c r="D1598" t="s">
        <v>567</v>
      </c>
      <c r="H1598" t="s">
        <v>567</v>
      </c>
      <c r="J1598" t="s">
        <v>567</v>
      </c>
      <c r="K1598" t="s">
        <v>567</v>
      </c>
      <c r="L1598" t="s">
        <v>567</v>
      </c>
      <c r="N1598">
        <v>0</v>
      </c>
      <c r="O1598">
        <v>0</v>
      </c>
      <c r="R1598">
        <v>0</v>
      </c>
      <c r="W1598" t="s">
        <v>567</v>
      </c>
      <c r="X1598" t="s">
        <v>567</v>
      </c>
      <c r="Y1598" t="s">
        <v>568</v>
      </c>
    </row>
    <row r="1599" spans="2:25" x14ac:dyDescent="0.3">
      <c r="B1599" s="118"/>
      <c r="D1599" t="s">
        <v>567</v>
      </c>
      <c r="H1599" t="s">
        <v>567</v>
      </c>
      <c r="J1599" t="s">
        <v>567</v>
      </c>
      <c r="K1599" t="s">
        <v>567</v>
      </c>
      <c r="L1599" t="s">
        <v>567</v>
      </c>
      <c r="N1599">
        <v>0</v>
      </c>
      <c r="O1599">
        <v>0</v>
      </c>
      <c r="R1599">
        <v>0</v>
      </c>
      <c r="W1599" t="s">
        <v>567</v>
      </c>
      <c r="X1599" t="s">
        <v>567</v>
      </c>
      <c r="Y1599" t="s">
        <v>568</v>
      </c>
    </row>
    <row r="1600" spans="2:25" x14ac:dyDescent="0.3">
      <c r="B1600" s="118"/>
      <c r="D1600" t="s">
        <v>567</v>
      </c>
      <c r="H1600" t="s">
        <v>567</v>
      </c>
      <c r="J1600" t="s">
        <v>567</v>
      </c>
      <c r="K1600" t="s">
        <v>567</v>
      </c>
      <c r="L1600" t="s">
        <v>567</v>
      </c>
      <c r="N1600">
        <v>0</v>
      </c>
      <c r="O1600">
        <v>0</v>
      </c>
      <c r="R1600">
        <v>0</v>
      </c>
      <c r="W1600" t="s">
        <v>567</v>
      </c>
      <c r="X1600" t="s">
        <v>567</v>
      </c>
      <c r="Y1600" t="s">
        <v>568</v>
      </c>
    </row>
    <row r="1601" spans="2:25" x14ac:dyDescent="0.3">
      <c r="B1601" s="118"/>
      <c r="D1601" t="s">
        <v>567</v>
      </c>
      <c r="H1601" t="s">
        <v>567</v>
      </c>
      <c r="J1601" t="s">
        <v>567</v>
      </c>
      <c r="K1601" t="s">
        <v>567</v>
      </c>
      <c r="L1601" t="s">
        <v>567</v>
      </c>
      <c r="N1601">
        <v>0</v>
      </c>
      <c r="O1601">
        <v>0</v>
      </c>
      <c r="R1601">
        <v>0</v>
      </c>
      <c r="W1601" t="s">
        <v>567</v>
      </c>
      <c r="X1601" t="s">
        <v>567</v>
      </c>
      <c r="Y1601" t="s">
        <v>568</v>
      </c>
    </row>
    <row r="1602" spans="2:25" x14ac:dyDescent="0.3">
      <c r="B1602" s="118"/>
      <c r="D1602" t="s">
        <v>567</v>
      </c>
      <c r="H1602" t="s">
        <v>567</v>
      </c>
      <c r="J1602" t="s">
        <v>567</v>
      </c>
      <c r="K1602" t="s">
        <v>567</v>
      </c>
      <c r="L1602" t="s">
        <v>567</v>
      </c>
      <c r="N1602">
        <v>0</v>
      </c>
      <c r="O1602">
        <v>0</v>
      </c>
      <c r="R1602">
        <v>0</v>
      </c>
      <c r="W1602" t="s">
        <v>567</v>
      </c>
      <c r="X1602" t="s">
        <v>567</v>
      </c>
      <c r="Y1602" t="s">
        <v>568</v>
      </c>
    </row>
    <row r="1603" spans="2:25" x14ac:dyDescent="0.3">
      <c r="B1603" s="118"/>
      <c r="D1603" t="s">
        <v>567</v>
      </c>
      <c r="H1603" t="s">
        <v>567</v>
      </c>
      <c r="J1603" t="s">
        <v>567</v>
      </c>
      <c r="K1603" t="s">
        <v>567</v>
      </c>
      <c r="L1603" t="s">
        <v>567</v>
      </c>
      <c r="N1603">
        <v>0</v>
      </c>
      <c r="O1603">
        <v>0</v>
      </c>
      <c r="R1603">
        <v>0</v>
      </c>
      <c r="W1603" t="s">
        <v>567</v>
      </c>
      <c r="X1603" t="s">
        <v>567</v>
      </c>
      <c r="Y1603" t="s">
        <v>568</v>
      </c>
    </row>
    <row r="1604" spans="2:25" x14ac:dyDescent="0.3">
      <c r="B1604" s="118"/>
      <c r="D1604" t="s">
        <v>567</v>
      </c>
      <c r="H1604" t="s">
        <v>567</v>
      </c>
      <c r="J1604" t="s">
        <v>567</v>
      </c>
      <c r="K1604" t="s">
        <v>567</v>
      </c>
      <c r="L1604" t="s">
        <v>567</v>
      </c>
      <c r="N1604">
        <v>0</v>
      </c>
      <c r="O1604">
        <v>0</v>
      </c>
      <c r="R1604">
        <v>0</v>
      </c>
      <c r="W1604" t="s">
        <v>567</v>
      </c>
      <c r="X1604" t="s">
        <v>567</v>
      </c>
      <c r="Y1604" t="s">
        <v>568</v>
      </c>
    </row>
    <row r="1605" spans="2:25" x14ac:dyDescent="0.3">
      <c r="B1605" s="118"/>
      <c r="D1605" t="s">
        <v>567</v>
      </c>
      <c r="H1605" t="s">
        <v>567</v>
      </c>
      <c r="J1605" t="s">
        <v>567</v>
      </c>
      <c r="K1605" t="s">
        <v>567</v>
      </c>
      <c r="L1605" t="s">
        <v>567</v>
      </c>
      <c r="N1605">
        <v>0</v>
      </c>
      <c r="O1605">
        <v>0</v>
      </c>
      <c r="R1605">
        <v>0</v>
      </c>
      <c r="W1605" t="s">
        <v>567</v>
      </c>
      <c r="X1605" t="s">
        <v>567</v>
      </c>
      <c r="Y1605" t="s">
        <v>568</v>
      </c>
    </row>
    <row r="1606" spans="2:25" x14ac:dyDescent="0.3">
      <c r="B1606" s="118"/>
      <c r="D1606" t="s">
        <v>567</v>
      </c>
      <c r="H1606" t="s">
        <v>567</v>
      </c>
      <c r="J1606" t="s">
        <v>567</v>
      </c>
      <c r="K1606" t="s">
        <v>567</v>
      </c>
      <c r="L1606" t="s">
        <v>567</v>
      </c>
      <c r="N1606">
        <v>0</v>
      </c>
      <c r="O1606">
        <v>0</v>
      </c>
      <c r="R1606">
        <v>0</v>
      </c>
      <c r="W1606" t="s">
        <v>567</v>
      </c>
      <c r="X1606" t="s">
        <v>567</v>
      </c>
      <c r="Y1606" t="s">
        <v>568</v>
      </c>
    </row>
    <row r="1607" spans="2:25" x14ac:dyDescent="0.3">
      <c r="B1607" s="118"/>
      <c r="D1607" t="s">
        <v>567</v>
      </c>
      <c r="H1607" t="s">
        <v>567</v>
      </c>
      <c r="J1607" t="s">
        <v>567</v>
      </c>
      <c r="K1607" t="s">
        <v>567</v>
      </c>
      <c r="L1607" t="s">
        <v>567</v>
      </c>
      <c r="N1607">
        <v>0</v>
      </c>
      <c r="O1607">
        <v>0</v>
      </c>
      <c r="R1607">
        <v>0</v>
      </c>
      <c r="W1607" t="s">
        <v>567</v>
      </c>
      <c r="X1607" t="s">
        <v>567</v>
      </c>
      <c r="Y1607" t="s">
        <v>568</v>
      </c>
    </row>
    <row r="1608" spans="2:25" x14ac:dyDescent="0.3">
      <c r="B1608" s="118"/>
      <c r="D1608" t="s">
        <v>567</v>
      </c>
      <c r="H1608" t="s">
        <v>567</v>
      </c>
      <c r="J1608" t="s">
        <v>567</v>
      </c>
      <c r="K1608" t="s">
        <v>567</v>
      </c>
      <c r="L1608" t="s">
        <v>567</v>
      </c>
      <c r="N1608">
        <v>0</v>
      </c>
      <c r="O1608">
        <v>0</v>
      </c>
      <c r="R1608">
        <v>0</v>
      </c>
      <c r="W1608" t="s">
        <v>567</v>
      </c>
      <c r="X1608" t="s">
        <v>567</v>
      </c>
      <c r="Y1608" t="s">
        <v>568</v>
      </c>
    </row>
    <row r="1609" spans="2:25" x14ac:dyDescent="0.3">
      <c r="B1609" s="118"/>
      <c r="D1609" t="s">
        <v>567</v>
      </c>
      <c r="H1609" t="s">
        <v>567</v>
      </c>
      <c r="J1609" t="s">
        <v>567</v>
      </c>
      <c r="K1609" t="s">
        <v>567</v>
      </c>
      <c r="L1609" t="s">
        <v>567</v>
      </c>
      <c r="N1609">
        <v>0</v>
      </c>
      <c r="O1609">
        <v>0</v>
      </c>
      <c r="R1609">
        <v>0</v>
      </c>
      <c r="W1609" t="s">
        <v>567</v>
      </c>
      <c r="X1609" t="s">
        <v>567</v>
      </c>
      <c r="Y1609" t="s">
        <v>568</v>
      </c>
    </row>
    <row r="1610" spans="2:25" x14ac:dyDescent="0.3">
      <c r="B1610" s="118"/>
      <c r="D1610" t="s">
        <v>567</v>
      </c>
      <c r="H1610" t="s">
        <v>567</v>
      </c>
      <c r="J1610" t="s">
        <v>567</v>
      </c>
      <c r="K1610" t="s">
        <v>567</v>
      </c>
      <c r="L1610" t="s">
        <v>567</v>
      </c>
      <c r="N1610">
        <v>0</v>
      </c>
      <c r="O1610">
        <v>0</v>
      </c>
      <c r="R1610">
        <v>0</v>
      </c>
      <c r="W1610" t="s">
        <v>567</v>
      </c>
      <c r="X1610" t="s">
        <v>567</v>
      </c>
      <c r="Y1610" t="s">
        <v>568</v>
      </c>
    </row>
    <row r="1611" spans="2:25" x14ac:dyDescent="0.3">
      <c r="B1611" s="118"/>
      <c r="D1611" t="s">
        <v>567</v>
      </c>
      <c r="H1611" t="s">
        <v>567</v>
      </c>
      <c r="J1611" t="s">
        <v>567</v>
      </c>
      <c r="K1611" t="s">
        <v>567</v>
      </c>
      <c r="L1611" t="s">
        <v>567</v>
      </c>
      <c r="N1611">
        <v>0</v>
      </c>
      <c r="O1611">
        <v>0</v>
      </c>
      <c r="R1611">
        <v>0</v>
      </c>
      <c r="W1611" t="s">
        <v>567</v>
      </c>
      <c r="X1611" t="s">
        <v>567</v>
      </c>
      <c r="Y1611" t="s">
        <v>568</v>
      </c>
    </row>
    <row r="1612" spans="2:25" x14ac:dyDescent="0.3">
      <c r="B1612" s="118"/>
      <c r="D1612" t="s">
        <v>567</v>
      </c>
      <c r="H1612" t="s">
        <v>567</v>
      </c>
      <c r="J1612" t="s">
        <v>567</v>
      </c>
      <c r="K1612" t="s">
        <v>567</v>
      </c>
      <c r="L1612" t="s">
        <v>567</v>
      </c>
      <c r="N1612">
        <v>0</v>
      </c>
      <c r="O1612">
        <v>0</v>
      </c>
      <c r="R1612">
        <v>0</v>
      </c>
      <c r="W1612" t="s">
        <v>567</v>
      </c>
      <c r="X1612" t="s">
        <v>567</v>
      </c>
      <c r="Y1612" t="s">
        <v>568</v>
      </c>
    </row>
    <row r="1613" spans="2:25" x14ac:dyDescent="0.3">
      <c r="B1613" s="118"/>
      <c r="D1613" t="s">
        <v>567</v>
      </c>
      <c r="H1613" t="s">
        <v>567</v>
      </c>
      <c r="J1613" t="s">
        <v>567</v>
      </c>
      <c r="K1613" t="s">
        <v>567</v>
      </c>
      <c r="L1613" t="s">
        <v>567</v>
      </c>
      <c r="N1613">
        <v>0</v>
      </c>
      <c r="O1613">
        <v>0</v>
      </c>
      <c r="R1613">
        <v>0</v>
      </c>
      <c r="W1613" t="s">
        <v>567</v>
      </c>
      <c r="X1613" t="s">
        <v>567</v>
      </c>
      <c r="Y1613" t="s">
        <v>568</v>
      </c>
    </row>
    <row r="1614" spans="2:25" x14ac:dyDescent="0.3">
      <c r="B1614" s="118"/>
      <c r="D1614" t="s">
        <v>567</v>
      </c>
      <c r="H1614" t="s">
        <v>567</v>
      </c>
      <c r="J1614" t="s">
        <v>567</v>
      </c>
      <c r="K1614" t="s">
        <v>567</v>
      </c>
      <c r="L1614" t="s">
        <v>567</v>
      </c>
      <c r="N1614">
        <v>0</v>
      </c>
      <c r="O1614">
        <v>0</v>
      </c>
      <c r="R1614">
        <v>0</v>
      </c>
      <c r="W1614" t="s">
        <v>567</v>
      </c>
      <c r="X1614" t="s">
        <v>567</v>
      </c>
      <c r="Y1614" t="s">
        <v>568</v>
      </c>
    </row>
    <row r="1615" spans="2:25" x14ac:dyDescent="0.3">
      <c r="B1615" s="118"/>
      <c r="D1615" t="s">
        <v>567</v>
      </c>
      <c r="H1615" t="s">
        <v>567</v>
      </c>
      <c r="J1615" t="s">
        <v>567</v>
      </c>
      <c r="K1615" t="s">
        <v>567</v>
      </c>
      <c r="L1615" t="s">
        <v>567</v>
      </c>
      <c r="N1615">
        <v>0</v>
      </c>
      <c r="O1615">
        <v>0</v>
      </c>
      <c r="R1615">
        <v>0</v>
      </c>
      <c r="W1615" t="s">
        <v>567</v>
      </c>
      <c r="X1615" t="s">
        <v>567</v>
      </c>
      <c r="Y1615" t="s">
        <v>568</v>
      </c>
    </row>
    <row r="1616" spans="2:25" x14ac:dyDescent="0.3">
      <c r="B1616" s="118"/>
      <c r="D1616" t="s">
        <v>567</v>
      </c>
      <c r="H1616" t="s">
        <v>567</v>
      </c>
      <c r="J1616" t="s">
        <v>567</v>
      </c>
      <c r="K1616" t="s">
        <v>567</v>
      </c>
      <c r="L1616" t="s">
        <v>567</v>
      </c>
      <c r="N1616">
        <v>0</v>
      </c>
      <c r="O1616">
        <v>0</v>
      </c>
      <c r="R1616">
        <v>0</v>
      </c>
      <c r="W1616" t="s">
        <v>567</v>
      </c>
      <c r="X1616" t="s">
        <v>567</v>
      </c>
      <c r="Y1616" t="s">
        <v>568</v>
      </c>
    </row>
    <row r="1617" spans="2:25" x14ac:dyDescent="0.3">
      <c r="B1617" s="118"/>
      <c r="D1617" t="s">
        <v>567</v>
      </c>
      <c r="H1617" t="s">
        <v>567</v>
      </c>
      <c r="J1617" t="s">
        <v>567</v>
      </c>
      <c r="K1617" t="s">
        <v>567</v>
      </c>
      <c r="L1617" t="s">
        <v>567</v>
      </c>
      <c r="N1617">
        <v>0</v>
      </c>
      <c r="O1617">
        <v>0</v>
      </c>
      <c r="R1617">
        <v>0</v>
      </c>
      <c r="W1617" t="s">
        <v>567</v>
      </c>
      <c r="X1617" t="s">
        <v>567</v>
      </c>
      <c r="Y1617" t="s">
        <v>568</v>
      </c>
    </row>
    <row r="1618" spans="2:25" x14ac:dyDescent="0.3">
      <c r="B1618" s="118"/>
      <c r="D1618" t="s">
        <v>567</v>
      </c>
      <c r="H1618" t="s">
        <v>567</v>
      </c>
      <c r="J1618" t="s">
        <v>567</v>
      </c>
      <c r="K1618" t="s">
        <v>567</v>
      </c>
      <c r="L1618" t="s">
        <v>567</v>
      </c>
      <c r="N1618">
        <v>0</v>
      </c>
      <c r="O1618">
        <v>0</v>
      </c>
      <c r="R1618">
        <v>0</v>
      </c>
      <c r="W1618" t="s">
        <v>567</v>
      </c>
      <c r="X1618" t="s">
        <v>567</v>
      </c>
      <c r="Y1618" t="s">
        <v>568</v>
      </c>
    </row>
    <row r="1619" spans="2:25" x14ac:dyDescent="0.3">
      <c r="B1619" s="118"/>
      <c r="D1619" t="s">
        <v>567</v>
      </c>
      <c r="H1619" t="s">
        <v>567</v>
      </c>
      <c r="J1619" t="s">
        <v>567</v>
      </c>
      <c r="K1619" t="s">
        <v>567</v>
      </c>
      <c r="L1619" t="s">
        <v>567</v>
      </c>
      <c r="N1619">
        <v>0</v>
      </c>
      <c r="O1619">
        <v>0</v>
      </c>
      <c r="R1619">
        <v>0</v>
      </c>
      <c r="W1619" t="s">
        <v>567</v>
      </c>
      <c r="X1619" t="s">
        <v>567</v>
      </c>
      <c r="Y1619" t="s">
        <v>568</v>
      </c>
    </row>
    <row r="1620" spans="2:25" x14ac:dyDescent="0.3">
      <c r="B1620" s="118"/>
      <c r="D1620" t="s">
        <v>567</v>
      </c>
      <c r="H1620" t="s">
        <v>567</v>
      </c>
      <c r="J1620" t="s">
        <v>567</v>
      </c>
      <c r="K1620" t="s">
        <v>567</v>
      </c>
      <c r="L1620" t="s">
        <v>567</v>
      </c>
      <c r="N1620">
        <v>0</v>
      </c>
      <c r="O1620">
        <v>0</v>
      </c>
      <c r="R1620">
        <v>0</v>
      </c>
      <c r="W1620" t="s">
        <v>567</v>
      </c>
      <c r="X1620" t="s">
        <v>567</v>
      </c>
      <c r="Y1620" t="s">
        <v>568</v>
      </c>
    </row>
    <row r="1621" spans="2:25" x14ac:dyDescent="0.3">
      <c r="B1621" s="118"/>
      <c r="D1621" t="s">
        <v>567</v>
      </c>
      <c r="H1621" t="s">
        <v>567</v>
      </c>
      <c r="J1621" t="s">
        <v>567</v>
      </c>
      <c r="K1621" t="s">
        <v>567</v>
      </c>
      <c r="L1621" t="s">
        <v>567</v>
      </c>
      <c r="N1621">
        <v>0</v>
      </c>
      <c r="O1621">
        <v>0</v>
      </c>
      <c r="R1621">
        <v>0</v>
      </c>
      <c r="W1621" t="s">
        <v>567</v>
      </c>
      <c r="X1621" t="s">
        <v>567</v>
      </c>
      <c r="Y1621" t="s">
        <v>568</v>
      </c>
    </row>
    <row r="1622" spans="2:25" x14ac:dyDescent="0.3">
      <c r="B1622" s="118"/>
      <c r="D1622" t="s">
        <v>567</v>
      </c>
      <c r="H1622" t="s">
        <v>567</v>
      </c>
      <c r="J1622" t="s">
        <v>567</v>
      </c>
      <c r="K1622" t="s">
        <v>567</v>
      </c>
      <c r="L1622" t="s">
        <v>567</v>
      </c>
      <c r="N1622">
        <v>0</v>
      </c>
      <c r="O1622">
        <v>0</v>
      </c>
      <c r="R1622">
        <v>0</v>
      </c>
      <c r="W1622" t="s">
        <v>567</v>
      </c>
      <c r="X1622" t="s">
        <v>567</v>
      </c>
      <c r="Y1622" t="s">
        <v>568</v>
      </c>
    </row>
    <row r="1623" spans="2:25" x14ac:dyDescent="0.3">
      <c r="B1623" s="118"/>
      <c r="D1623" t="s">
        <v>567</v>
      </c>
      <c r="H1623" t="s">
        <v>567</v>
      </c>
      <c r="J1623" t="s">
        <v>567</v>
      </c>
      <c r="K1623" t="s">
        <v>567</v>
      </c>
      <c r="L1623" t="s">
        <v>567</v>
      </c>
      <c r="N1623">
        <v>0</v>
      </c>
      <c r="O1623">
        <v>0</v>
      </c>
      <c r="R1623">
        <v>0</v>
      </c>
      <c r="W1623" t="s">
        <v>567</v>
      </c>
      <c r="X1623" t="s">
        <v>567</v>
      </c>
      <c r="Y1623" t="s">
        <v>568</v>
      </c>
    </row>
    <row r="1624" spans="2:25" x14ac:dyDescent="0.3">
      <c r="B1624" s="118"/>
      <c r="D1624" t="s">
        <v>567</v>
      </c>
      <c r="H1624" t="s">
        <v>567</v>
      </c>
      <c r="J1624" t="s">
        <v>567</v>
      </c>
      <c r="K1624" t="s">
        <v>567</v>
      </c>
      <c r="L1624" t="s">
        <v>567</v>
      </c>
      <c r="N1624">
        <v>0</v>
      </c>
      <c r="O1624">
        <v>0</v>
      </c>
      <c r="R1624">
        <v>0</v>
      </c>
      <c r="W1624" t="s">
        <v>567</v>
      </c>
      <c r="X1624" t="s">
        <v>567</v>
      </c>
      <c r="Y1624" t="s">
        <v>568</v>
      </c>
    </row>
    <row r="1625" spans="2:25" x14ac:dyDescent="0.3">
      <c r="B1625" s="118"/>
      <c r="D1625" t="s">
        <v>567</v>
      </c>
      <c r="H1625" t="s">
        <v>567</v>
      </c>
      <c r="J1625" t="s">
        <v>567</v>
      </c>
      <c r="K1625" t="s">
        <v>567</v>
      </c>
      <c r="L1625" t="s">
        <v>567</v>
      </c>
      <c r="N1625">
        <v>0</v>
      </c>
      <c r="O1625">
        <v>0</v>
      </c>
      <c r="R1625">
        <v>0</v>
      </c>
      <c r="W1625" t="s">
        <v>567</v>
      </c>
      <c r="X1625" t="s">
        <v>567</v>
      </c>
      <c r="Y1625" t="s">
        <v>568</v>
      </c>
    </row>
    <row r="1626" spans="2:25" x14ac:dyDescent="0.3">
      <c r="B1626" s="118"/>
      <c r="D1626" t="s">
        <v>567</v>
      </c>
      <c r="H1626" t="s">
        <v>567</v>
      </c>
      <c r="J1626" t="s">
        <v>567</v>
      </c>
      <c r="K1626" t="s">
        <v>567</v>
      </c>
      <c r="L1626" t="s">
        <v>567</v>
      </c>
      <c r="N1626">
        <v>0</v>
      </c>
      <c r="O1626">
        <v>0</v>
      </c>
      <c r="R1626">
        <v>0</v>
      </c>
      <c r="W1626" t="s">
        <v>567</v>
      </c>
      <c r="X1626" t="s">
        <v>567</v>
      </c>
      <c r="Y1626" t="s">
        <v>568</v>
      </c>
    </row>
    <row r="1627" spans="2:25" x14ac:dyDescent="0.3">
      <c r="B1627" s="118"/>
      <c r="D1627" t="s">
        <v>567</v>
      </c>
      <c r="H1627" t="s">
        <v>567</v>
      </c>
      <c r="J1627" t="s">
        <v>567</v>
      </c>
      <c r="K1627" t="s">
        <v>567</v>
      </c>
      <c r="L1627" t="s">
        <v>567</v>
      </c>
      <c r="N1627">
        <v>0</v>
      </c>
      <c r="O1627">
        <v>0</v>
      </c>
      <c r="R1627">
        <v>0</v>
      </c>
      <c r="W1627" t="s">
        <v>567</v>
      </c>
      <c r="X1627" t="s">
        <v>567</v>
      </c>
      <c r="Y1627" t="s">
        <v>568</v>
      </c>
    </row>
    <row r="1628" spans="2:25" x14ac:dyDescent="0.3">
      <c r="B1628" s="118"/>
      <c r="D1628" t="s">
        <v>567</v>
      </c>
      <c r="H1628" t="s">
        <v>567</v>
      </c>
      <c r="J1628" t="s">
        <v>567</v>
      </c>
      <c r="K1628" t="s">
        <v>567</v>
      </c>
      <c r="L1628" t="s">
        <v>567</v>
      </c>
      <c r="N1628">
        <v>0</v>
      </c>
      <c r="O1628">
        <v>0</v>
      </c>
      <c r="R1628">
        <v>0</v>
      </c>
      <c r="W1628" t="s">
        <v>567</v>
      </c>
      <c r="X1628" t="s">
        <v>567</v>
      </c>
      <c r="Y1628" t="s">
        <v>568</v>
      </c>
    </row>
    <row r="1629" spans="2:25" x14ac:dyDescent="0.3">
      <c r="B1629" s="118"/>
      <c r="D1629" t="s">
        <v>567</v>
      </c>
      <c r="H1629" t="s">
        <v>567</v>
      </c>
      <c r="J1629" t="s">
        <v>567</v>
      </c>
      <c r="K1629" t="s">
        <v>567</v>
      </c>
      <c r="L1629" t="s">
        <v>567</v>
      </c>
      <c r="N1629">
        <v>0</v>
      </c>
      <c r="O1629">
        <v>0</v>
      </c>
      <c r="R1629">
        <v>0</v>
      </c>
      <c r="W1629" t="s">
        <v>567</v>
      </c>
      <c r="X1629" t="s">
        <v>567</v>
      </c>
      <c r="Y1629" t="s">
        <v>568</v>
      </c>
    </row>
    <row r="1630" spans="2:25" x14ac:dyDescent="0.3">
      <c r="B1630" s="118"/>
      <c r="D1630" t="s">
        <v>567</v>
      </c>
      <c r="H1630" t="s">
        <v>567</v>
      </c>
      <c r="J1630" t="s">
        <v>567</v>
      </c>
      <c r="K1630" t="s">
        <v>567</v>
      </c>
      <c r="L1630" t="s">
        <v>567</v>
      </c>
      <c r="N1630">
        <v>0</v>
      </c>
      <c r="O1630">
        <v>0</v>
      </c>
      <c r="R1630">
        <v>0</v>
      </c>
      <c r="W1630" t="s">
        <v>567</v>
      </c>
      <c r="X1630" t="s">
        <v>567</v>
      </c>
      <c r="Y1630" t="s">
        <v>568</v>
      </c>
    </row>
    <row r="1631" spans="2:25" x14ac:dyDescent="0.3">
      <c r="B1631" s="118"/>
      <c r="D1631" t="s">
        <v>567</v>
      </c>
      <c r="H1631" t="s">
        <v>567</v>
      </c>
      <c r="J1631" t="s">
        <v>567</v>
      </c>
      <c r="K1631" t="s">
        <v>567</v>
      </c>
      <c r="L1631" t="s">
        <v>567</v>
      </c>
      <c r="N1631">
        <v>0</v>
      </c>
      <c r="O1631">
        <v>0</v>
      </c>
      <c r="R1631">
        <v>0</v>
      </c>
      <c r="W1631" t="s">
        <v>567</v>
      </c>
      <c r="X1631" t="s">
        <v>567</v>
      </c>
      <c r="Y1631" t="s">
        <v>568</v>
      </c>
    </row>
    <row r="1632" spans="2:25" x14ac:dyDescent="0.3">
      <c r="B1632" s="118"/>
      <c r="D1632" t="s">
        <v>567</v>
      </c>
      <c r="H1632" t="s">
        <v>567</v>
      </c>
      <c r="J1632" t="s">
        <v>567</v>
      </c>
      <c r="K1632" t="s">
        <v>567</v>
      </c>
      <c r="L1632" t="s">
        <v>567</v>
      </c>
      <c r="N1632">
        <v>0</v>
      </c>
      <c r="O1632">
        <v>0</v>
      </c>
      <c r="R1632">
        <v>0</v>
      </c>
      <c r="W1632" t="s">
        <v>567</v>
      </c>
      <c r="X1632" t="s">
        <v>567</v>
      </c>
      <c r="Y1632" t="s">
        <v>568</v>
      </c>
    </row>
    <row r="1633" spans="2:25" x14ac:dyDescent="0.3">
      <c r="B1633" s="118"/>
      <c r="D1633" t="s">
        <v>567</v>
      </c>
      <c r="H1633" t="s">
        <v>567</v>
      </c>
      <c r="J1633" t="s">
        <v>567</v>
      </c>
      <c r="K1633" t="s">
        <v>567</v>
      </c>
      <c r="L1633" t="s">
        <v>567</v>
      </c>
      <c r="N1633">
        <v>0</v>
      </c>
      <c r="O1633">
        <v>0</v>
      </c>
      <c r="R1633">
        <v>0</v>
      </c>
      <c r="W1633" t="s">
        <v>567</v>
      </c>
      <c r="X1633" t="s">
        <v>567</v>
      </c>
      <c r="Y1633" t="s">
        <v>568</v>
      </c>
    </row>
    <row r="1634" spans="2:25" x14ac:dyDescent="0.3">
      <c r="B1634" s="118"/>
      <c r="D1634" t="s">
        <v>567</v>
      </c>
      <c r="H1634" t="s">
        <v>567</v>
      </c>
      <c r="J1634" t="s">
        <v>567</v>
      </c>
      <c r="K1634" t="s">
        <v>567</v>
      </c>
      <c r="L1634" t="s">
        <v>567</v>
      </c>
      <c r="N1634">
        <v>0</v>
      </c>
      <c r="O1634">
        <v>0</v>
      </c>
      <c r="R1634">
        <v>0</v>
      </c>
      <c r="W1634" t="s">
        <v>567</v>
      </c>
      <c r="X1634" t="s">
        <v>567</v>
      </c>
      <c r="Y1634" t="s">
        <v>568</v>
      </c>
    </row>
    <row r="1635" spans="2:25" x14ac:dyDescent="0.3">
      <c r="B1635" s="118"/>
      <c r="D1635" t="s">
        <v>567</v>
      </c>
      <c r="H1635" t="s">
        <v>567</v>
      </c>
      <c r="J1635" t="s">
        <v>567</v>
      </c>
      <c r="K1635" t="s">
        <v>567</v>
      </c>
      <c r="L1635" t="s">
        <v>567</v>
      </c>
      <c r="N1635">
        <v>0</v>
      </c>
      <c r="O1635">
        <v>0</v>
      </c>
      <c r="R1635">
        <v>0</v>
      </c>
      <c r="W1635" t="s">
        <v>567</v>
      </c>
      <c r="X1635" t="s">
        <v>567</v>
      </c>
      <c r="Y1635" t="s">
        <v>568</v>
      </c>
    </row>
    <row r="1636" spans="2:25" x14ac:dyDescent="0.3">
      <c r="B1636" s="118"/>
      <c r="D1636" t="s">
        <v>567</v>
      </c>
      <c r="H1636" t="s">
        <v>567</v>
      </c>
      <c r="J1636" t="s">
        <v>567</v>
      </c>
      <c r="K1636" t="s">
        <v>567</v>
      </c>
      <c r="L1636" t="s">
        <v>567</v>
      </c>
      <c r="N1636">
        <v>0</v>
      </c>
      <c r="O1636">
        <v>0</v>
      </c>
      <c r="R1636">
        <v>0</v>
      </c>
      <c r="W1636" t="s">
        <v>567</v>
      </c>
      <c r="X1636" t="s">
        <v>567</v>
      </c>
      <c r="Y1636" t="s">
        <v>568</v>
      </c>
    </row>
    <row r="1637" spans="2:25" x14ac:dyDescent="0.3">
      <c r="B1637" s="118"/>
      <c r="D1637" t="s">
        <v>567</v>
      </c>
      <c r="H1637" t="s">
        <v>567</v>
      </c>
      <c r="J1637" t="s">
        <v>567</v>
      </c>
      <c r="K1637" t="s">
        <v>567</v>
      </c>
      <c r="L1637" t="s">
        <v>567</v>
      </c>
      <c r="N1637">
        <v>0</v>
      </c>
      <c r="O1637">
        <v>0</v>
      </c>
      <c r="R1637">
        <v>0</v>
      </c>
      <c r="W1637" t="s">
        <v>567</v>
      </c>
      <c r="X1637" t="s">
        <v>567</v>
      </c>
      <c r="Y1637" t="s">
        <v>568</v>
      </c>
    </row>
    <row r="1638" spans="2:25" x14ac:dyDescent="0.3">
      <c r="B1638" s="118"/>
      <c r="D1638" t="s">
        <v>567</v>
      </c>
      <c r="H1638" t="s">
        <v>567</v>
      </c>
      <c r="J1638" t="s">
        <v>567</v>
      </c>
      <c r="K1638" t="s">
        <v>567</v>
      </c>
      <c r="L1638" t="s">
        <v>567</v>
      </c>
      <c r="N1638">
        <v>0</v>
      </c>
      <c r="O1638">
        <v>0</v>
      </c>
      <c r="R1638">
        <v>0</v>
      </c>
      <c r="W1638" t="s">
        <v>567</v>
      </c>
      <c r="X1638" t="s">
        <v>567</v>
      </c>
      <c r="Y1638" t="s">
        <v>568</v>
      </c>
    </row>
    <row r="1639" spans="2:25" x14ac:dyDescent="0.3">
      <c r="B1639" s="118"/>
      <c r="D1639" t="s">
        <v>567</v>
      </c>
      <c r="H1639" t="s">
        <v>567</v>
      </c>
      <c r="J1639" t="s">
        <v>567</v>
      </c>
      <c r="K1639" t="s">
        <v>567</v>
      </c>
      <c r="L1639" t="s">
        <v>567</v>
      </c>
      <c r="N1639">
        <v>0</v>
      </c>
      <c r="O1639">
        <v>0</v>
      </c>
      <c r="R1639">
        <v>0</v>
      </c>
      <c r="W1639" t="s">
        <v>567</v>
      </c>
      <c r="X1639" t="s">
        <v>567</v>
      </c>
      <c r="Y1639" t="s">
        <v>568</v>
      </c>
    </row>
    <row r="1640" spans="2:25" x14ac:dyDescent="0.3">
      <c r="B1640" s="118"/>
      <c r="D1640" t="s">
        <v>567</v>
      </c>
      <c r="H1640" t="s">
        <v>567</v>
      </c>
      <c r="J1640" t="s">
        <v>567</v>
      </c>
      <c r="K1640" t="s">
        <v>567</v>
      </c>
      <c r="L1640" t="s">
        <v>567</v>
      </c>
      <c r="N1640">
        <v>0</v>
      </c>
      <c r="O1640">
        <v>0</v>
      </c>
      <c r="R1640">
        <v>0</v>
      </c>
      <c r="W1640" t="s">
        <v>567</v>
      </c>
      <c r="X1640" t="s">
        <v>567</v>
      </c>
      <c r="Y1640" t="s">
        <v>568</v>
      </c>
    </row>
    <row r="1641" spans="2:25" x14ac:dyDescent="0.3">
      <c r="B1641" s="118"/>
      <c r="D1641" t="s">
        <v>567</v>
      </c>
      <c r="H1641" t="s">
        <v>567</v>
      </c>
      <c r="J1641" t="s">
        <v>567</v>
      </c>
      <c r="K1641" t="s">
        <v>567</v>
      </c>
      <c r="L1641" t="s">
        <v>567</v>
      </c>
      <c r="N1641">
        <v>0</v>
      </c>
      <c r="O1641">
        <v>0</v>
      </c>
      <c r="R1641">
        <v>0</v>
      </c>
      <c r="W1641" t="s">
        <v>567</v>
      </c>
      <c r="X1641" t="s">
        <v>567</v>
      </c>
      <c r="Y1641" t="s">
        <v>568</v>
      </c>
    </row>
    <row r="1642" spans="2:25" x14ac:dyDescent="0.3">
      <c r="B1642" s="118"/>
      <c r="D1642" t="s">
        <v>567</v>
      </c>
      <c r="H1642" t="s">
        <v>567</v>
      </c>
      <c r="J1642" t="s">
        <v>567</v>
      </c>
      <c r="K1642" t="s">
        <v>567</v>
      </c>
      <c r="L1642" t="s">
        <v>567</v>
      </c>
      <c r="N1642">
        <v>0</v>
      </c>
      <c r="O1642">
        <v>0</v>
      </c>
      <c r="R1642">
        <v>0</v>
      </c>
      <c r="W1642" t="s">
        <v>567</v>
      </c>
      <c r="X1642" t="s">
        <v>567</v>
      </c>
      <c r="Y1642" t="s">
        <v>568</v>
      </c>
    </row>
    <row r="1643" spans="2:25" x14ac:dyDescent="0.3">
      <c r="B1643" s="118"/>
      <c r="D1643" t="s">
        <v>567</v>
      </c>
      <c r="H1643" t="s">
        <v>567</v>
      </c>
      <c r="J1643" t="s">
        <v>567</v>
      </c>
      <c r="K1643" t="s">
        <v>567</v>
      </c>
      <c r="L1643" t="s">
        <v>567</v>
      </c>
      <c r="N1643">
        <v>0</v>
      </c>
      <c r="O1643">
        <v>0</v>
      </c>
      <c r="R1643">
        <v>0</v>
      </c>
      <c r="W1643" t="s">
        <v>567</v>
      </c>
      <c r="X1643" t="s">
        <v>567</v>
      </c>
      <c r="Y1643" t="s">
        <v>568</v>
      </c>
    </row>
    <row r="1644" spans="2:25" x14ac:dyDescent="0.3">
      <c r="B1644" s="118"/>
      <c r="D1644" t="s">
        <v>567</v>
      </c>
      <c r="H1644" t="s">
        <v>567</v>
      </c>
      <c r="J1644" t="s">
        <v>567</v>
      </c>
      <c r="K1644" t="s">
        <v>567</v>
      </c>
      <c r="L1644" t="s">
        <v>567</v>
      </c>
      <c r="N1644">
        <v>0</v>
      </c>
      <c r="O1644">
        <v>0</v>
      </c>
      <c r="R1644">
        <v>0</v>
      </c>
      <c r="W1644" t="s">
        <v>567</v>
      </c>
      <c r="X1644" t="s">
        <v>567</v>
      </c>
      <c r="Y1644" t="s">
        <v>568</v>
      </c>
    </row>
    <row r="1645" spans="2:25" x14ac:dyDescent="0.3">
      <c r="B1645" s="118"/>
      <c r="D1645" t="s">
        <v>567</v>
      </c>
      <c r="H1645" t="s">
        <v>567</v>
      </c>
      <c r="J1645" t="s">
        <v>567</v>
      </c>
      <c r="K1645" t="s">
        <v>567</v>
      </c>
      <c r="L1645" t="s">
        <v>567</v>
      </c>
      <c r="N1645">
        <v>0</v>
      </c>
      <c r="O1645">
        <v>0</v>
      </c>
      <c r="R1645">
        <v>0</v>
      </c>
      <c r="W1645" t="s">
        <v>567</v>
      </c>
      <c r="X1645" t="s">
        <v>567</v>
      </c>
      <c r="Y1645" t="s">
        <v>568</v>
      </c>
    </row>
    <row r="1646" spans="2:25" x14ac:dyDescent="0.3">
      <c r="B1646" s="118"/>
      <c r="D1646" t="s">
        <v>567</v>
      </c>
      <c r="H1646" t="s">
        <v>567</v>
      </c>
      <c r="J1646" t="s">
        <v>567</v>
      </c>
      <c r="K1646" t="s">
        <v>567</v>
      </c>
      <c r="L1646" t="s">
        <v>567</v>
      </c>
      <c r="N1646">
        <v>0</v>
      </c>
      <c r="O1646">
        <v>0</v>
      </c>
      <c r="R1646">
        <v>0</v>
      </c>
      <c r="W1646" t="s">
        <v>567</v>
      </c>
      <c r="X1646" t="s">
        <v>567</v>
      </c>
      <c r="Y1646" t="s">
        <v>568</v>
      </c>
    </row>
    <row r="1647" spans="2:25" x14ac:dyDescent="0.3">
      <c r="B1647" s="118"/>
      <c r="D1647" t="s">
        <v>567</v>
      </c>
      <c r="H1647" t="s">
        <v>567</v>
      </c>
      <c r="J1647" t="s">
        <v>567</v>
      </c>
      <c r="K1647" t="s">
        <v>567</v>
      </c>
      <c r="L1647" t="s">
        <v>567</v>
      </c>
      <c r="N1647">
        <v>0</v>
      </c>
      <c r="O1647">
        <v>0</v>
      </c>
      <c r="R1647">
        <v>0</v>
      </c>
      <c r="W1647" t="s">
        <v>567</v>
      </c>
      <c r="X1647" t="s">
        <v>567</v>
      </c>
      <c r="Y1647" t="s">
        <v>568</v>
      </c>
    </row>
    <row r="1648" spans="2:25" x14ac:dyDescent="0.3">
      <c r="B1648" s="118"/>
      <c r="D1648" t="s">
        <v>567</v>
      </c>
      <c r="H1648" t="s">
        <v>567</v>
      </c>
      <c r="J1648" t="s">
        <v>567</v>
      </c>
      <c r="K1648" t="s">
        <v>567</v>
      </c>
      <c r="L1648" t="s">
        <v>567</v>
      </c>
      <c r="N1648">
        <v>0</v>
      </c>
      <c r="O1648">
        <v>0</v>
      </c>
      <c r="R1648">
        <v>0</v>
      </c>
      <c r="W1648" t="s">
        <v>567</v>
      </c>
      <c r="X1648" t="s">
        <v>567</v>
      </c>
      <c r="Y1648" t="s">
        <v>568</v>
      </c>
    </row>
    <row r="1649" spans="2:25" x14ac:dyDescent="0.3">
      <c r="B1649" s="118"/>
      <c r="D1649" t="s">
        <v>567</v>
      </c>
      <c r="H1649" t="s">
        <v>567</v>
      </c>
      <c r="J1649" t="s">
        <v>567</v>
      </c>
      <c r="K1649" t="s">
        <v>567</v>
      </c>
      <c r="L1649" t="s">
        <v>567</v>
      </c>
      <c r="N1649">
        <v>0</v>
      </c>
      <c r="O1649">
        <v>0</v>
      </c>
      <c r="R1649">
        <v>0</v>
      </c>
      <c r="W1649" t="s">
        <v>567</v>
      </c>
      <c r="X1649" t="s">
        <v>567</v>
      </c>
      <c r="Y1649" t="s">
        <v>568</v>
      </c>
    </row>
    <row r="1650" spans="2:25" x14ac:dyDescent="0.3">
      <c r="B1650" s="118"/>
      <c r="D1650" t="s">
        <v>567</v>
      </c>
      <c r="H1650" t="s">
        <v>567</v>
      </c>
      <c r="J1650" t="s">
        <v>567</v>
      </c>
      <c r="K1650" t="s">
        <v>567</v>
      </c>
      <c r="L1650" t="s">
        <v>567</v>
      </c>
      <c r="N1650">
        <v>0</v>
      </c>
      <c r="O1650">
        <v>0</v>
      </c>
      <c r="R1650">
        <v>0</v>
      </c>
      <c r="W1650" t="s">
        <v>567</v>
      </c>
      <c r="X1650" t="s">
        <v>567</v>
      </c>
      <c r="Y1650" t="s">
        <v>568</v>
      </c>
    </row>
    <row r="1651" spans="2:25" x14ac:dyDescent="0.3">
      <c r="B1651" s="118"/>
      <c r="D1651" t="s">
        <v>567</v>
      </c>
      <c r="H1651" t="s">
        <v>567</v>
      </c>
      <c r="J1651" t="s">
        <v>567</v>
      </c>
      <c r="K1651" t="s">
        <v>567</v>
      </c>
      <c r="L1651" t="s">
        <v>567</v>
      </c>
      <c r="N1651">
        <v>0</v>
      </c>
      <c r="O1651">
        <v>0</v>
      </c>
      <c r="R1651">
        <v>0</v>
      </c>
      <c r="W1651" t="s">
        <v>567</v>
      </c>
      <c r="X1651" t="s">
        <v>567</v>
      </c>
      <c r="Y1651" t="s">
        <v>568</v>
      </c>
    </row>
    <row r="1652" spans="2:25" x14ac:dyDescent="0.3">
      <c r="B1652" s="118"/>
      <c r="D1652" t="s">
        <v>567</v>
      </c>
      <c r="H1652" t="s">
        <v>567</v>
      </c>
      <c r="J1652" t="s">
        <v>567</v>
      </c>
      <c r="K1652" t="s">
        <v>567</v>
      </c>
      <c r="L1652" t="s">
        <v>567</v>
      </c>
      <c r="N1652">
        <v>0</v>
      </c>
      <c r="O1652">
        <v>0</v>
      </c>
      <c r="R1652">
        <v>0</v>
      </c>
      <c r="W1652" t="s">
        <v>567</v>
      </c>
      <c r="X1652" t="s">
        <v>567</v>
      </c>
      <c r="Y1652" t="s">
        <v>568</v>
      </c>
    </row>
    <row r="1653" spans="2:25" x14ac:dyDescent="0.3">
      <c r="B1653" s="118"/>
      <c r="D1653" t="s">
        <v>567</v>
      </c>
      <c r="H1653" t="s">
        <v>567</v>
      </c>
      <c r="J1653" t="s">
        <v>567</v>
      </c>
      <c r="K1653" t="s">
        <v>567</v>
      </c>
      <c r="L1653" t="s">
        <v>567</v>
      </c>
      <c r="N1653">
        <v>0</v>
      </c>
      <c r="O1653">
        <v>0</v>
      </c>
      <c r="R1653">
        <v>0</v>
      </c>
      <c r="W1653" t="s">
        <v>567</v>
      </c>
      <c r="X1653" t="s">
        <v>567</v>
      </c>
      <c r="Y1653" t="s">
        <v>568</v>
      </c>
    </row>
    <row r="1654" spans="2:25" x14ac:dyDescent="0.3">
      <c r="B1654" s="118"/>
      <c r="D1654" t="s">
        <v>567</v>
      </c>
      <c r="H1654" t="s">
        <v>567</v>
      </c>
      <c r="J1654" t="s">
        <v>567</v>
      </c>
      <c r="K1654" t="s">
        <v>567</v>
      </c>
      <c r="L1654" t="s">
        <v>567</v>
      </c>
      <c r="N1654">
        <v>0</v>
      </c>
      <c r="O1654">
        <v>0</v>
      </c>
      <c r="R1654">
        <v>0</v>
      </c>
      <c r="W1654" t="s">
        <v>567</v>
      </c>
      <c r="X1654" t="s">
        <v>567</v>
      </c>
      <c r="Y1654" t="s">
        <v>568</v>
      </c>
    </row>
    <row r="1655" spans="2:25" x14ac:dyDescent="0.3">
      <c r="B1655" s="118"/>
      <c r="D1655" t="s">
        <v>567</v>
      </c>
      <c r="H1655" t="s">
        <v>567</v>
      </c>
      <c r="J1655" t="s">
        <v>567</v>
      </c>
      <c r="K1655" t="s">
        <v>567</v>
      </c>
      <c r="L1655" t="s">
        <v>567</v>
      </c>
      <c r="N1655">
        <v>0</v>
      </c>
      <c r="O1655">
        <v>0</v>
      </c>
      <c r="R1655">
        <v>0</v>
      </c>
      <c r="W1655" t="s">
        <v>567</v>
      </c>
      <c r="X1655" t="s">
        <v>567</v>
      </c>
      <c r="Y1655" t="s">
        <v>568</v>
      </c>
    </row>
    <row r="1656" spans="2:25" x14ac:dyDescent="0.3">
      <c r="B1656" s="118"/>
      <c r="D1656" t="s">
        <v>567</v>
      </c>
      <c r="H1656" t="s">
        <v>567</v>
      </c>
      <c r="J1656" t="s">
        <v>567</v>
      </c>
      <c r="K1656" t="s">
        <v>567</v>
      </c>
      <c r="L1656" t="s">
        <v>567</v>
      </c>
      <c r="N1656">
        <v>0</v>
      </c>
      <c r="O1656">
        <v>0</v>
      </c>
      <c r="R1656">
        <v>0</v>
      </c>
      <c r="W1656" t="s">
        <v>567</v>
      </c>
      <c r="X1656" t="s">
        <v>567</v>
      </c>
      <c r="Y1656" t="s">
        <v>568</v>
      </c>
    </row>
    <row r="1657" spans="2:25" x14ac:dyDescent="0.3">
      <c r="B1657" s="118"/>
      <c r="D1657" t="s">
        <v>567</v>
      </c>
      <c r="H1657" t="s">
        <v>567</v>
      </c>
      <c r="J1657" t="s">
        <v>567</v>
      </c>
      <c r="K1657" t="s">
        <v>567</v>
      </c>
      <c r="L1657" t="s">
        <v>567</v>
      </c>
      <c r="N1657">
        <v>0</v>
      </c>
      <c r="O1657">
        <v>0</v>
      </c>
      <c r="R1657">
        <v>0</v>
      </c>
      <c r="W1657" t="s">
        <v>567</v>
      </c>
      <c r="X1657" t="s">
        <v>567</v>
      </c>
      <c r="Y1657" t="s">
        <v>568</v>
      </c>
    </row>
    <row r="1658" spans="2:25" x14ac:dyDescent="0.3">
      <c r="B1658" s="118"/>
      <c r="D1658" t="s">
        <v>567</v>
      </c>
      <c r="H1658" t="s">
        <v>567</v>
      </c>
      <c r="J1658" t="s">
        <v>567</v>
      </c>
      <c r="K1658" t="s">
        <v>567</v>
      </c>
      <c r="L1658" t="s">
        <v>567</v>
      </c>
      <c r="N1658">
        <v>0</v>
      </c>
      <c r="O1658">
        <v>0</v>
      </c>
      <c r="R1658">
        <v>0</v>
      </c>
      <c r="W1658" t="s">
        <v>567</v>
      </c>
      <c r="X1658" t="s">
        <v>567</v>
      </c>
      <c r="Y1658" t="s">
        <v>568</v>
      </c>
    </row>
    <row r="1659" spans="2:25" x14ac:dyDescent="0.3">
      <c r="B1659" s="118"/>
      <c r="D1659" t="s">
        <v>567</v>
      </c>
      <c r="H1659" t="s">
        <v>567</v>
      </c>
      <c r="J1659" t="s">
        <v>567</v>
      </c>
      <c r="K1659" t="s">
        <v>567</v>
      </c>
      <c r="L1659" t="s">
        <v>567</v>
      </c>
      <c r="N1659">
        <v>0</v>
      </c>
      <c r="O1659">
        <v>0</v>
      </c>
      <c r="R1659">
        <v>0</v>
      </c>
      <c r="W1659" t="s">
        <v>567</v>
      </c>
      <c r="X1659" t="s">
        <v>567</v>
      </c>
      <c r="Y1659" t="s">
        <v>568</v>
      </c>
    </row>
    <row r="1660" spans="2:25" x14ac:dyDescent="0.3">
      <c r="B1660" s="118"/>
      <c r="D1660" t="s">
        <v>567</v>
      </c>
      <c r="H1660" t="s">
        <v>567</v>
      </c>
      <c r="J1660" t="s">
        <v>567</v>
      </c>
      <c r="K1660" t="s">
        <v>567</v>
      </c>
      <c r="L1660" t="s">
        <v>567</v>
      </c>
      <c r="N1660">
        <v>0</v>
      </c>
      <c r="O1660">
        <v>0</v>
      </c>
      <c r="R1660">
        <v>0</v>
      </c>
      <c r="W1660" t="s">
        <v>567</v>
      </c>
      <c r="X1660" t="s">
        <v>567</v>
      </c>
      <c r="Y1660" t="s">
        <v>568</v>
      </c>
    </row>
    <row r="1661" spans="2:25" x14ac:dyDescent="0.3">
      <c r="B1661" s="118"/>
      <c r="D1661" t="s">
        <v>567</v>
      </c>
      <c r="H1661" t="s">
        <v>567</v>
      </c>
      <c r="J1661" t="s">
        <v>567</v>
      </c>
      <c r="K1661" t="s">
        <v>567</v>
      </c>
      <c r="L1661" t="s">
        <v>567</v>
      </c>
      <c r="N1661">
        <v>0</v>
      </c>
      <c r="O1661">
        <v>0</v>
      </c>
      <c r="R1661">
        <v>0</v>
      </c>
      <c r="W1661" t="s">
        <v>567</v>
      </c>
      <c r="X1661" t="s">
        <v>567</v>
      </c>
      <c r="Y1661" t="s">
        <v>568</v>
      </c>
    </row>
    <row r="1662" spans="2:25" x14ac:dyDescent="0.3">
      <c r="B1662" s="118"/>
      <c r="D1662" t="s">
        <v>567</v>
      </c>
      <c r="H1662" t="s">
        <v>567</v>
      </c>
      <c r="J1662" t="s">
        <v>567</v>
      </c>
      <c r="K1662" t="s">
        <v>567</v>
      </c>
      <c r="L1662" t="s">
        <v>567</v>
      </c>
      <c r="N1662">
        <v>0</v>
      </c>
      <c r="O1662">
        <v>0</v>
      </c>
      <c r="R1662">
        <v>0</v>
      </c>
      <c r="W1662" t="s">
        <v>567</v>
      </c>
      <c r="X1662" t="s">
        <v>567</v>
      </c>
      <c r="Y1662" t="s">
        <v>568</v>
      </c>
    </row>
    <row r="1663" spans="2:25" x14ac:dyDescent="0.3">
      <c r="B1663" s="118"/>
      <c r="D1663" t="s">
        <v>567</v>
      </c>
      <c r="H1663" t="s">
        <v>567</v>
      </c>
      <c r="J1663" t="s">
        <v>567</v>
      </c>
      <c r="K1663" t="s">
        <v>567</v>
      </c>
      <c r="L1663" t="s">
        <v>567</v>
      </c>
      <c r="N1663">
        <v>0</v>
      </c>
      <c r="O1663">
        <v>0</v>
      </c>
      <c r="R1663">
        <v>0</v>
      </c>
      <c r="W1663" t="s">
        <v>567</v>
      </c>
      <c r="X1663" t="s">
        <v>567</v>
      </c>
      <c r="Y1663" t="s">
        <v>568</v>
      </c>
    </row>
    <row r="1664" spans="2:25" x14ac:dyDescent="0.3">
      <c r="B1664" s="118"/>
      <c r="D1664" t="s">
        <v>567</v>
      </c>
      <c r="H1664" t="s">
        <v>567</v>
      </c>
      <c r="J1664" t="s">
        <v>567</v>
      </c>
      <c r="K1664" t="s">
        <v>567</v>
      </c>
      <c r="L1664" t="s">
        <v>567</v>
      </c>
      <c r="N1664">
        <v>0</v>
      </c>
      <c r="O1664">
        <v>0</v>
      </c>
      <c r="R1664">
        <v>0</v>
      </c>
      <c r="W1664" t="s">
        <v>567</v>
      </c>
      <c r="X1664" t="s">
        <v>567</v>
      </c>
      <c r="Y1664" t="s">
        <v>568</v>
      </c>
    </row>
    <row r="1665" spans="2:25" x14ac:dyDescent="0.3">
      <c r="B1665" s="118"/>
      <c r="D1665" t="s">
        <v>567</v>
      </c>
      <c r="H1665" t="s">
        <v>567</v>
      </c>
      <c r="J1665" t="s">
        <v>567</v>
      </c>
      <c r="K1665" t="s">
        <v>567</v>
      </c>
      <c r="L1665" t="s">
        <v>567</v>
      </c>
      <c r="N1665">
        <v>0</v>
      </c>
      <c r="O1665">
        <v>0</v>
      </c>
      <c r="R1665">
        <v>0</v>
      </c>
      <c r="W1665" t="s">
        <v>567</v>
      </c>
      <c r="X1665" t="s">
        <v>567</v>
      </c>
      <c r="Y1665" t="s">
        <v>568</v>
      </c>
    </row>
    <row r="1666" spans="2:25" x14ac:dyDescent="0.3">
      <c r="B1666" s="118"/>
      <c r="D1666" t="s">
        <v>567</v>
      </c>
      <c r="H1666" t="s">
        <v>567</v>
      </c>
      <c r="J1666" t="s">
        <v>567</v>
      </c>
      <c r="K1666" t="s">
        <v>567</v>
      </c>
      <c r="L1666" t="s">
        <v>567</v>
      </c>
      <c r="N1666">
        <v>0</v>
      </c>
      <c r="O1666">
        <v>0</v>
      </c>
      <c r="R1666">
        <v>0</v>
      </c>
      <c r="W1666" t="s">
        <v>567</v>
      </c>
      <c r="X1666" t="s">
        <v>567</v>
      </c>
      <c r="Y1666" t="s">
        <v>568</v>
      </c>
    </row>
    <row r="1667" spans="2:25" x14ac:dyDescent="0.3">
      <c r="B1667" s="118"/>
      <c r="D1667" t="s">
        <v>567</v>
      </c>
      <c r="H1667" t="s">
        <v>567</v>
      </c>
      <c r="J1667" t="s">
        <v>567</v>
      </c>
      <c r="K1667" t="s">
        <v>567</v>
      </c>
      <c r="L1667" t="s">
        <v>567</v>
      </c>
      <c r="N1667">
        <v>0</v>
      </c>
      <c r="O1667">
        <v>0</v>
      </c>
      <c r="R1667">
        <v>0</v>
      </c>
      <c r="W1667" t="s">
        <v>567</v>
      </c>
      <c r="X1667" t="s">
        <v>567</v>
      </c>
      <c r="Y1667" t="s">
        <v>568</v>
      </c>
    </row>
    <row r="1668" spans="2:25" x14ac:dyDescent="0.3">
      <c r="B1668" s="118"/>
      <c r="D1668" t="s">
        <v>567</v>
      </c>
      <c r="H1668" t="s">
        <v>567</v>
      </c>
      <c r="J1668" t="s">
        <v>567</v>
      </c>
      <c r="K1668" t="s">
        <v>567</v>
      </c>
      <c r="L1668" t="s">
        <v>567</v>
      </c>
      <c r="N1668">
        <v>0</v>
      </c>
      <c r="O1668">
        <v>0</v>
      </c>
      <c r="R1668">
        <v>0</v>
      </c>
      <c r="W1668" t="s">
        <v>567</v>
      </c>
      <c r="X1668" t="s">
        <v>567</v>
      </c>
      <c r="Y1668" t="s">
        <v>568</v>
      </c>
    </row>
    <row r="1669" spans="2:25" x14ac:dyDescent="0.3">
      <c r="B1669" s="118"/>
      <c r="D1669" t="s">
        <v>567</v>
      </c>
      <c r="H1669" t="s">
        <v>567</v>
      </c>
      <c r="J1669" t="s">
        <v>567</v>
      </c>
      <c r="K1669" t="s">
        <v>567</v>
      </c>
      <c r="L1669" t="s">
        <v>567</v>
      </c>
      <c r="N1669">
        <v>0</v>
      </c>
      <c r="O1669">
        <v>0</v>
      </c>
      <c r="R1669">
        <v>0</v>
      </c>
      <c r="W1669" t="s">
        <v>567</v>
      </c>
      <c r="X1669" t="s">
        <v>567</v>
      </c>
      <c r="Y1669" t="s">
        <v>568</v>
      </c>
    </row>
    <row r="1670" spans="2:25" x14ac:dyDescent="0.3">
      <c r="B1670" s="118"/>
      <c r="D1670" t="s">
        <v>567</v>
      </c>
      <c r="H1670" t="s">
        <v>567</v>
      </c>
      <c r="J1670" t="s">
        <v>567</v>
      </c>
      <c r="K1670" t="s">
        <v>567</v>
      </c>
      <c r="L1670" t="s">
        <v>567</v>
      </c>
      <c r="N1670">
        <v>0</v>
      </c>
      <c r="O1670">
        <v>0</v>
      </c>
      <c r="R1670">
        <v>0</v>
      </c>
      <c r="W1670" t="s">
        <v>567</v>
      </c>
      <c r="X1670" t="s">
        <v>567</v>
      </c>
      <c r="Y1670" t="s">
        <v>568</v>
      </c>
    </row>
    <row r="1671" spans="2:25" x14ac:dyDescent="0.3">
      <c r="B1671" s="118"/>
      <c r="D1671" t="s">
        <v>567</v>
      </c>
      <c r="H1671" t="s">
        <v>567</v>
      </c>
      <c r="J1671" t="s">
        <v>567</v>
      </c>
      <c r="K1671" t="s">
        <v>567</v>
      </c>
      <c r="L1671" t="s">
        <v>567</v>
      </c>
      <c r="N1671">
        <v>0</v>
      </c>
      <c r="O1671">
        <v>0</v>
      </c>
      <c r="R1671">
        <v>0</v>
      </c>
      <c r="W1671" t="s">
        <v>567</v>
      </c>
      <c r="X1671" t="s">
        <v>567</v>
      </c>
      <c r="Y1671" t="s">
        <v>568</v>
      </c>
    </row>
    <row r="1672" spans="2:25" x14ac:dyDescent="0.3">
      <c r="B1672" s="118"/>
      <c r="D1672" t="s">
        <v>567</v>
      </c>
      <c r="H1672" t="s">
        <v>567</v>
      </c>
      <c r="J1672" t="s">
        <v>567</v>
      </c>
      <c r="K1672" t="s">
        <v>567</v>
      </c>
      <c r="L1672" t="s">
        <v>567</v>
      </c>
      <c r="N1672">
        <v>0</v>
      </c>
      <c r="O1672">
        <v>0</v>
      </c>
      <c r="R1672">
        <v>0</v>
      </c>
      <c r="W1672" t="s">
        <v>567</v>
      </c>
      <c r="X1672" t="s">
        <v>567</v>
      </c>
      <c r="Y1672" t="s">
        <v>568</v>
      </c>
    </row>
    <row r="1673" spans="2:25" x14ac:dyDescent="0.3">
      <c r="B1673" s="118"/>
      <c r="D1673" t="s">
        <v>567</v>
      </c>
      <c r="H1673" t="s">
        <v>567</v>
      </c>
      <c r="J1673" t="s">
        <v>567</v>
      </c>
      <c r="K1673" t="s">
        <v>567</v>
      </c>
      <c r="L1673" t="s">
        <v>567</v>
      </c>
      <c r="N1673">
        <v>0</v>
      </c>
      <c r="O1673">
        <v>0</v>
      </c>
      <c r="R1673">
        <v>0</v>
      </c>
      <c r="W1673" t="s">
        <v>567</v>
      </c>
      <c r="X1673" t="s">
        <v>567</v>
      </c>
      <c r="Y1673" t="s">
        <v>568</v>
      </c>
    </row>
    <row r="1674" spans="2:25" x14ac:dyDescent="0.3">
      <c r="B1674" s="118"/>
      <c r="D1674" t="s">
        <v>567</v>
      </c>
      <c r="H1674" t="s">
        <v>567</v>
      </c>
      <c r="J1674" t="s">
        <v>567</v>
      </c>
      <c r="K1674" t="s">
        <v>567</v>
      </c>
      <c r="L1674" t="s">
        <v>567</v>
      </c>
      <c r="N1674">
        <v>0</v>
      </c>
      <c r="O1674">
        <v>0</v>
      </c>
      <c r="R1674">
        <v>0</v>
      </c>
      <c r="W1674" t="s">
        <v>567</v>
      </c>
      <c r="X1674" t="s">
        <v>567</v>
      </c>
      <c r="Y1674" t="s">
        <v>568</v>
      </c>
    </row>
    <row r="1675" spans="2:25" x14ac:dyDescent="0.3">
      <c r="B1675" s="118"/>
      <c r="D1675" t="s">
        <v>567</v>
      </c>
      <c r="H1675" t="s">
        <v>567</v>
      </c>
      <c r="J1675" t="s">
        <v>567</v>
      </c>
      <c r="K1675" t="s">
        <v>567</v>
      </c>
      <c r="L1675" t="s">
        <v>567</v>
      </c>
      <c r="N1675">
        <v>0</v>
      </c>
      <c r="O1675">
        <v>0</v>
      </c>
      <c r="R1675">
        <v>0</v>
      </c>
      <c r="W1675" t="s">
        <v>567</v>
      </c>
      <c r="X1675" t="s">
        <v>567</v>
      </c>
      <c r="Y1675" t="s">
        <v>568</v>
      </c>
    </row>
    <row r="1676" spans="2:25" x14ac:dyDescent="0.3">
      <c r="B1676" s="118"/>
      <c r="D1676" t="s">
        <v>567</v>
      </c>
      <c r="H1676" t="s">
        <v>567</v>
      </c>
      <c r="J1676" t="s">
        <v>567</v>
      </c>
      <c r="K1676" t="s">
        <v>567</v>
      </c>
      <c r="L1676" t="s">
        <v>567</v>
      </c>
      <c r="N1676">
        <v>0</v>
      </c>
      <c r="O1676">
        <v>0</v>
      </c>
      <c r="R1676">
        <v>0</v>
      </c>
      <c r="W1676" t="s">
        <v>567</v>
      </c>
      <c r="X1676" t="s">
        <v>567</v>
      </c>
      <c r="Y1676" t="s">
        <v>568</v>
      </c>
    </row>
    <row r="1677" spans="2:25" x14ac:dyDescent="0.3">
      <c r="B1677" s="118"/>
      <c r="D1677" t="s">
        <v>567</v>
      </c>
      <c r="H1677" t="s">
        <v>567</v>
      </c>
      <c r="J1677" t="s">
        <v>567</v>
      </c>
      <c r="K1677" t="s">
        <v>567</v>
      </c>
      <c r="L1677" t="s">
        <v>567</v>
      </c>
      <c r="N1677">
        <v>0</v>
      </c>
      <c r="O1677">
        <v>0</v>
      </c>
      <c r="R1677">
        <v>0</v>
      </c>
      <c r="W1677" t="s">
        <v>567</v>
      </c>
      <c r="X1677" t="s">
        <v>567</v>
      </c>
      <c r="Y1677" t="s">
        <v>568</v>
      </c>
    </row>
    <row r="1678" spans="2:25" x14ac:dyDescent="0.3">
      <c r="B1678" s="118"/>
      <c r="D1678" t="s">
        <v>567</v>
      </c>
      <c r="H1678" t="s">
        <v>567</v>
      </c>
      <c r="J1678" t="s">
        <v>567</v>
      </c>
      <c r="K1678" t="s">
        <v>567</v>
      </c>
      <c r="L1678" t="s">
        <v>567</v>
      </c>
      <c r="N1678">
        <v>0</v>
      </c>
      <c r="O1678">
        <v>0</v>
      </c>
      <c r="R1678">
        <v>0</v>
      </c>
      <c r="W1678" t="s">
        <v>567</v>
      </c>
      <c r="X1678" t="s">
        <v>567</v>
      </c>
      <c r="Y1678" t="s">
        <v>568</v>
      </c>
    </row>
    <row r="1679" spans="2:25" x14ac:dyDescent="0.3">
      <c r="B1679" s="118"/>
      <c r="D1679" t="s">
        <v>567</v>
      </c>
      <c r="H1679" t="s">
        <v>567</v>
      </c>
      <c r="J1679" t="s">
        <v>567</v>
      </c>
      <c r="K1679" t="s">
        <v>567</v>
      </c>
      <c r="L1679" t="s">
        <v>567</v>
      </c>
      <c r="N1679">
        <v>0</v>
      </c>
      <c r="O1679">
        <v>0</v>
      </c>
      <c r="R1679">
        <v>0</v>
      </c>
      <c r="W1679" t="s">
        <v>567</v>
      </c>
      <c r="X1679" t="s">
        <v>567</v>
      </c>
      <c r="Y1679" t="s">
        <v>568</v>
      </c>
    </row>
    <row r="1680" spans="2:25" x14ac:dyDescent="0.3">
      <c r="B1680" s="118"/>
      <c r="D1680" t="s">
        <v>567</v>
      </c>
      <c r="H1680" t="s">
        <v>567</v>
      </c>
      <c r="J1680" t="s">
        <v>567</v>
      </c>
      <c r="K1680" t="s">
        <v>567</v>
      </c>
      <c r="L1680" t="s">
        <v>567</v>
      </c>
      <c r="N1680">
        <v>0</v>
      </c>
      <c r="O1680">
        <v>0</v>
      </c>
      <c r="R1680">
        <v>0</v>
      </c>
      <c r="W1680" t="s">
        <v>567</v>
      </c>
      <c r="X1680" t="s">
        <v>567</v>
      </c>
      <c r="Y1680" t="s">
        <v>568</v>
      </c>
    </row>
    <row r="1681" spans="2:25" x14ac:dyDescent="0.3">
      <c r="B1681" s="118"/>
      <c r="D1681" t="s">
        <v>567</v>
      </c>
      <c r="H1681" t="s">
        <v>567</v>
      </c>
      <c r="J1681" t="s">
        <v>567</v>
      </c>
      <c r="K1681" t="s">
        <v>567</v>
      </c>
      <c r="L1681" t="s">
        <v>567</v>
      </c>
      <c r="N1681">
        <v>0</v>
      </c>
      <c r="O1681">
        <v>0</v>
      </c>
      <c r="R1681">
        <v>0</v>
      </c>
      <c r="W1681" t="s">
        <v>567</v>
      </c>
      <c r="X1681" t="s">
        <v>567</v>
      </c>
      <c r="Y1681" t="s">
        <v>568</v>
      </c>
    </row>
    <row r="1682" spans="2:25" x14ac:dyDescent="0.3">
      <c r="B1682" s="118"/>
      <c r="D1682" t="s">
        <v>567</v>
      </c>
      <c r="H1682" t="s">
        <v>567</v>
      </c>
      <c r="J1682" t="s">
        <v>567</v>
      </c>
      <c r="K1682" t="s">
        <v>567</v>
      </c>
      <c r="L1682" t="s">
        <v>567</v>
      </c>
      <c r="N1682">
        <v>0</v>
      </c>
      <c r="O1682">
        <v>0</v>
      </c>
      <c r="R1682">
        <v>0</v>
      </c>
      <c r="W1682" t="s">
        <v>567</v>
      </c>
      <c r="X1682" t="s">
        <v>567</v>
      </c>
      <c r="Y1682" t="s">
        <v>568</v>
      </c>
    </row>
    <row r="1683" spans="2:25" x14ac:dyDescent="0.3">
      <c r="B1683" s="118"/>
      <c r="D1683" t="s">
        <v>567</v>
      </c>
      <c r="H1683" t="s">
        <v>567</v>
      </c>
      <c r="J1683" t="s">
        <v>567</v>
      </c>
      <c r="K1683" t="s">
        <v>567</v>
      </c>
      <c r="L1683" t="s">
        <v>567</v>
      </c>
      <c r="N1683">
        <v>0</v>
      </c>
      <c r="O1683">
        <v>0</v>
      </c>
      <c r="R1683">
        <v>0</v>
      </c>
      <c r="W1683" t="s">
        <v>567</v>
      </c>
      <c r="X1683" t="s">
        <v>567</v>
      </c>
      <c r="Y1683" t="s">
        <v>568</v>
      </c>
    </row>
    <row r="1684" spans="2:25" x14ac:dyDescent="0.3">
      <c r="B1684" s="118"/>
      <c r="D1684" t="s">
        <v>567</v>
      </c>
      <c r="H1684" t="s">
        <v>567</v>
      </c>
      <c r="J1684" t="s">
        <v>567</v>
      </c>
      <c r="K1684" t="s">
        <v>567</v>
      </c>
      <c r="L1684" t="s">
        <v>567</v>
      </c>
      <c r="N1684">
        <v>0</v>
      </c>
      <c r="O1684">
        <v>0</v>
      </c>
      <c r="R1684">
        <v>0</v>
      </c>
      <c r="W1684" t="s">
        <v>567</v>
      </c>
      <c r="X1684" t="s">
        <v>567</v>
      </c>
      <c r="Y1684" t="s">
        <v>568</v>
      </c>
    </row>
    <row r="1685" spans="2:25" x14ac:dyDescent="0.3">
      <c r="B1685" s="118"/>
      <c r="D1685" t="s">
        <v>567</v>
      </c>
      <c r="H1685" t="s">
        <v>567</v>
      </c>
      <c r="J1685" t="s">
        <v>567</v>
      </c>
      <c r="K1685" t="s">
        <v>567</v>
      </c>
      <c r="L1685" t="s">
        <v>567</v>
      </c>
      <c r="N1685">
        <v>0</v>
      </c>
      <c r="O1685">
        <v>0</v>
      </c>
      <c r="R1685">
        <v>0</v>
      </c>
      <c r="W1685" t="s">
        <v>567</v>
      </c>
      <c r="X1685" t="s">
        <v>567</v>
      </c>
      <c r="Y1685" t="s">
        <v>568</v>
      </c>
    </row>
    <row r="1686" spans="2:25" x14ac:dyDescent="0.3">
      <c r="B1686" s="118"/>
      <c r="D1686" t="s">
        <v>567</v>
      </c>
      <c r="H1686" t="s">
        <v>567</v>
      </c>
      <c r="J1686" t="s">
        <v>567</v>
      </c>
      <c r="K1686" t="s">
        <v>567</v>
      </c>
      <c r="L1686" t="s">
        <v>567</v>
      </c>
      <c r="N1686">
        <v>0</v>
      </c>
      <c r="O1686">
        <v>0</v>
      </c>
      <c r="R1686">
        <v>0</v>
      </c>
      <c r="W1686" t="s">
        <v>567</v>
      </c>
      <c r="X1686" t="s">
        <v>567</v>
      </c>
      <c r="Y1686" t="s">
        <v>568</v>
      </c>
    </row>
    <row r="1687" spans="2:25" x14ac:dyDescent="0.3">
      <c r="B1687" s="118"/>
      <c r="D1687" t="s">
        <v>567</v>
      </c>
      <c r="H1687" t="s">
        <v>567</v>
      </c>
      <c r="J1687" t="s">
        <v>567</v>
      </c>
      <c r="K1687" t="s">
        <v>567</v>
      </c>
      <c r="L1687" t="s">
        <v>567</v>
      </c>
      <c r="N1687">
        <v>0</v>
      </c>
      <c r="O1687">
        <v>0</v>
      </c>
      <c r="R1687">
        <v>0</v>
      </c>
      <c r="W1687" t="s">
        <v>567</v>
      </c>
      <c r="X1687" t="s">
        <v>567</v>
      </c>
      <c r="Y1687" t="s">
        <v>568</v>
      </c>
    </row>
    <row r="1688" spans="2:25" x14ac:dyDescent="0.3">
      <c r="B1688" s="118"/>
      <c r="D1688" t="s">
        <v>567</v>
      </c>
      <c r="H1688" t="s">
        <v>567</v>
      </c>
      <c r="J1688" t="s">
        <v>567</v>
      </c>
      <c r="K1688" t="s">
        <v>567</v>
      </c>
      <c r="L1688" t="s">
        <v>567</v>
      </c>
      <c r="N1688">
        <v>0</v>
      </c>
      <c r="O1688">
        <v>0</v>
      </c>
      <c r="R1688">
        <v>0</v>
      </c>
      <c r="W1688" t="s">
        <v>567</v>
      </c>
      <c r="X1688" t="s">
        <v>567</v>
      </c>
      <c r="Y1688" t="s">
        <v>568</v>
      </c>
    </row>
    <row r="1689" spans="2:25" x14ac:dyDescent="0.3">
      <c r="B1689" s="118"/>
      <c r="D1689" t="s">
        <v>567</v>
      </c>
      <c r="H1689" t="s">
        <v>567</v>
      </c>
      <c r="J1689" t="s">
        <v>567</v>
      </c>
      <c r="K1689" t="s">
        <v>567</v>
      </c>
      <c r="L1689" t="s">
        <v>567</v>
      </c>
      <c r="N1689">
        <v>0</v>
      </c>
      <c r="O1689">
        <v>0</v>
      </c>
      <c r="R1689">
        <v>0</v>
      </c>
      <c r="W1689" t="s">
        <v>567</v>
      </c>
      <c r="X1689" t="s">
        <v>567</v>
      </c>
      <c r="Y1689" t="s">
        <v>568</v>
      </c>
    </row>
    <row r="1690" spans="2:25" x14ac:dyDescent="0.3">
      <c r="B1690" s="118"/>
      <c r="D1690" t="s">
        <v>567</v>
      </c>
      <c r="H1690" t="s">
        <v>567</v>
      </c>
      <c r="J1690" t="s">
        <v>567</v>
      </c>
      <c r="K1690" t="s">
        <v>567</v>
      </c>
      <c r="L1690" t="s">
        <v>567</v>
      </c>
      <c r="N1690">
        <v>0</v>
      </c>
      <c r="O1690">
        <v>0</v>
      </c>
      <c r="R1690">
        <v>0</v>
      </c>
      <c r="W1690" t="s">
        <v>567</v>
      </c>
      <c r="X1690" t="s">
        <v>567</v>
      </c>
      <c r="Y1690" t="s">
        <v>568</v>
      </c>
    </row>
    <row r="1691" spans="2:25" x14ac:dyDescent="0.3">
      <c r="B1691" s="118"/>
      <c r="D1691" t="s">
        <v>567</v>
      </c>
      <c r="H1691" t="s">
        <v>567</v>
      </c>
      <c r="J1691" t="s">
        <v>567</v>
      </c>
      <c r="K1691" t="s">
        <v>567</v>
      </c>
      <c r="L1691" t="s">
        <v>567</v>
      </c>
      <c r="N1691">
        <v>0</v>
      </c>
      <c r="O1691">
        <v>0</v>
      </c>
      <c r="R1691">
        <v>0</v>
      </c>
      <c r="W1691" t="s">
        <v>567</v>
      </c>
      <c r="X1691" t="s">
        <v>567</v>
      </c>
      <c r="Y1691" t="s">
        <v>568</v>
      </c>
    </row>
    <row r="1692" spans="2:25" x14ac:dyDescent="0.3">
      <c r="B1692" s="118"/>
      <c r="D1692" t="s">
        <v>567</v>
      </c>
      <c r="H1692" t="s">
        <v>567</v>
      </c>
      <c r="J1692" t="s">
        <v>567</v>
      </c>
      <c r="K1692" t="s">
        <v>567</v>
      </c>
      <c r="L1692" t="s">
        <v>567</v>
      </c>
      <c r="N1692">
        <v>0</v>
      </c>
      <c r="O1692">
        <v>0</v>
      </c>
      <c r="R1692">
        <v>0</v>
      </c>
      <c r="W1692" t="s">
        <v>567</v>
      </c>
      <c r="X1692" t="s">
        <v>567</v>
      </c>
      <c r="Y1692" t="s">
        <v>568</v>
      </c>
    </row>
    <row r="1693" spans="2:25" x14ac:dyDescent="0.3">
      <c r="B1693" s="118"/>
      <c r="D1693" t="s">
        <v>567</v>
      </c>
      <c r="H1693" t="s">
        <v>567</v>
      </c>
      <c r="J1693" t="s">
        <v>567</v>
      </c>
      <c r="K1693" t="s">
        <v>567</v>
      </c>
      <c r="L1693" t="s">
        <v>567</v>
      </c>
      <c r="N1693">
        <v>0</v>
      </c>
      <c r="O1693">
        <v>0</v>
      </c>
      <c r="R1693">
        <v>0</v>
      </c>
      <c r="W1693" t="s">
        <v>567</v>
      </c>
      <c r="X1693" t="s">
        <v>567</v>
      </c>
      <c r="Y1693" t="s">
        <v>568</v>
      </c>
    </row>
    <row r="1694" spans="2:25" x14ac:dyDescent="0.3">
      <c r="B1694" s="118"/>
      <c r="D1694" t="s">
        <v>567</v>
      </c>
      <c r="H1694" t="s">
        <v>567</v>
      </c>
      <c r="J1694" t="s">
        <v>567</v>
      </c>
      <c r="K1694" t="s">
        <v>567</v>
      </c>
      <c r="L1694" t="s">
        <v>567</v>
      </c>
      <c r="N1694">
        <v>0</v>
      </c>
      <c r="O1694">
        <v>0</v>
      </c>
      <c r="R1694">
        <v>0</v>
      </c>
      <c r="W1694" t="s">
        <v>567</v>
      </c>
      <c r="X1694" t="s">
        <v>567</v>
      </c>
      <c r="Y1694" t="s">
        <v>568</v>
      </c>
    </row>
    <row r="1695" spans="2:25" x14ac:dyDescent="0.3">
      <c r="B1695" s="118"/>
      <c r="D1695" t="s">
        <v>567</v>
      </c>
      <c r="H1695" t="s">
        <v>567</v>
      </c>
      <c r="J1695" t="s">
        <v>567</v>
      </c>
      <c r="K1695" t="s">
        <v>567</v>
      </c>
      <c r="L1695" t="s">
        <v>567</v>
      </c>
      <c r="N1695">
        <v>0</v>
      </c>
      <c r="O1695">
        <v>0</v>
      </c>
      <c r="R1695">
        <v>0</v>
      </c>
      <c r="W1695" t="s">
        <v>567</v>
      </c>
      <c r="X1695" t="s">
        <v>567</v>
      </c>
      <c r="Y1695" t="s">
        <v>568</v>
      </c>
    </row>
    <row r="1696" spans="2:25" x14ac:dyDescent="0.3">
      <c r="B1696" s="118"/>
      <c r="D1696" t="s">
        <v>567</v>
      </c>
      <c r="H1696" t="s">
        <v>567</v>
      </c>
      <c r="J1696" t="s">
        <v>567</v>
      </c>
      <c r="K1696" t="s">
        <v>567</v>
      </c>
      <c r="L1696" t="s">
        <v>567</v>
      </c>
      <c r="N1696">
        <v>0</v>
      </c>
      <c r="O1696">
        <v>0</v>
      </c>
      <c r="R1696">
        <v>0</v>
      </c>
      <c r="W1696" t="s">
        <v>567</v>
      </c>
      <c r="X1696" t="s">
        <v>567</v>
      </c>
      <c r="Y1696" t="s">
        <v>568</v>
      </c>
    </row>
    <row r="1697" spans="2:25" x14ac:dyDescent="0.3">
      <c r="B1697" s="118"/>
      <c r="D1697" t="s">
        <v>567</v>
      </c>
      <c r="H1697" t="s">
        <v>567</v>
      </c>
      <c r="J1697" t="s">
        <v>567</v>
      </c>
      <c r="K1697" t="s">
        <v>567</v>
      </c>
      <c r="L1697" t="s">
        <v>567</v>
      </c>
      <c r="N1697">
        <v>0</v>
      </c>
      <c r="O1697">
        <v>0</v>
      </c>
      <c r="R1697">
        <v>0</v>
      </c>
      <c r="W1697" t="s">
        <v>567</v>
      </c>
      <c r="X1697" t="s">
        <v>567</v>
      </c>
      <c r="Y1697" t="s">
        <v>568</v>
      </c>
    </row>
    <row r="1698" spans="2:25" x14ac:dyDescent="0.3">
      <c r="B1698" s="118"/>
      <c r="D1698" t="s">
        <v>567</v>
      </c>
      <c r="H1698" t="s">
        <v>567</v>
      </c>
      <c r="J1698" t="s">
        <v>567</v>
      </c>
      <c r="K1698" t="s">
        <v>567</v>
      </c>
      <c r="L1698" t="s">
        <v>567</v>
      </c>
      <c r="N1698">
        <v>0</v>
      </c>
      <c r="O1698">
        <v>0</v>
      </c>
      <c r="R1698">
        <v>0</v>
      </c>
      <c r="W1698" t="s">
        <v>567</v>
      </c>
      <c r="X1698" t="s">
        <v>567</v>
      </c>
      <c r="Y1698" t="s">
        <v>568</v>
      </c>
    </row>
    <row r="1699" spans="2:25" x14ac:dyDescent="0.3">
      <c r="B1699" s="118"/>
      <c r="D1699" t="s">
        <v>567</v>
      </c>
      <c r="H1699" t="s">
        <v>567</v>
      </c>
      <c r="J1699" t="s">
        <v>567</v>
      </c>
      <c r="K1699" t="s">
        <v>567</v>
      </c>
      <c r="L1699" t="s">
        <v>567</v>
      </c>
      <c r="N1699">
        <v>0</v>
      </c>
      <c r="O1699">
        <v>0</v>
      </c>
      <c r="R1699">
        <v>0</v>
      </c>
      <c r="W1699" t="s">
        <v>567</v>
      </c>
      <c r="X1699" t="s">
        <v>567</v>
      </c>
      <c r="Y1699" t="s">
        <v>568</v>
      </c>
    </row>
    <row r="1700" spans="2:25" x14ac:dyDescent="0.3">
      <c r="B1700" s="118"/>
      <c r="D1700" t="s">
        <v>567</v>
      </c>
      <c r="H1700" t="s">
        <v>567</v>
      </c>
      <c r="J1700" t="s">
        <v>567</v>
      </c>
      <c r="K1700" t="s">
        <v>567</v>
      </c>
      <c r="L1700" t="s">
        <v>567</v>
      </c>
      <c r="N1700">
        <v>0</v>
      </c>
      <c r="O1700">
        <v>0</v>
      </c>
      <c r="R1700">
        <v>0</v>
      </c>
      <c r="W1700" t="s">
        <v>567</v>
      </c>
      <c r="X1700" t="s">
        <v>567</v>
      </c>
      <c r="Y1700" t="s">
        <v>568</v>
      </c>
    </row>
    <row r="1701" spans="2:25" x14ac:dyDescent="0.3">
      <c r="B1701" s="118"/>
      <c r="D1701" t="s">
        <v>567</v>
      </c>
      <c r="H1701" t="s">
        <v>567</v>
      </c>
      <c r="J1701" t="s">
        <v>567</v>
      </c>
      <c r="K1701" t="s">
        <v>567</v>
      </c>
      <c r="L1701" t="s">
        <v>567</v>
      </c>
      <c r="N1701">
        <v>0</v>
      </c>
      <c r="O1701">
        <v>0</v>
      </c>
      <c r="R1701">
        <v>0</v>
      </c>
      <c r="W1701" t="s">
        <v>567</v>
      </c>
      <c r="X1701" t="s">
        <v>567</v>
      </c>
      <c r="Y1701" t="s">
        <v>568</v>
      </c>
    </row>
    <row r="1702" spans="2:25" x14ac:dyDescent="0.3">
      <c r="B1702" s="118"/>
      <c r="D1702" t="s">
        <v>567</v>
      </c>
      <c r="H1702" t="s">
        <v>567</v>
      </c>
      <c r="J1702" t="s">
        <v>567</v>
      </c>
      <c r="K1702" t="s">
        <v>567</v>
      </c>
      <c r="L1702" t="s">
        <v>567</v>
      </c>
      <c r="N1702">
        <v>0</v>
      </c>
      <c r="O1702">
        <v>0</v>
      </c>
      <c r="R1702">
        <v>0</v>
      </c>
      <c r="W1702" t="s">
        <v>567</v>
      </c>
      <c r="X1702" t="s">
        <v>567</v>
      </c>
      <c r="Y1702" t="s">
        <v>568</v>
      </c>
    </row>
    <row r="1703" spans="2:25" x14ac:dyDescent="0.3">
      <c r="B1703" s="118"/>
      <c r="D1703" t="s">
        <v>567</v>
      </c>
      <c r="H1703" t="s">
        <v>567</v>
      </c>
      <c r="J1703" t="s">
        <v>567</v>
      </c>
      <c r="K1703" t="s">
        <v>567</v>
      </c>
      <c r="L1703" t="s">
        <v>567</v>
      </c>
      <c r="N1703">
        <v>0</v>
      </c>
      <c r="O1703">
        <v>0</v>
      </c>
      <c r="R1703">
        <v>0</v>
      </c>
      <c r="W1703" t="s">
        <v>567</v>
      </c>
      <c r="X1703" t="s">
        <v>567</v>
      </c>
      <c r="Y1703" t="s">
        <v>568</v>
      </c>
    </row>
    <row r="1704" spans="2:25" x14ac:dyDescent="0.3">
      <c r="B1704" s="118"/>
      <c r="D1704" t="s">
        <v>567</v>
      </c>
      <c r="H1704" t="s">
        <v>567</v>
      </c>
      <c r="J1704" t="s">
        <v>567</v>
      </c>
      <c r="K1704" t="s">
        <v>567</v>
      </c>
      <c r="L1704" t="s">
        <v>567</v>
      </c>
      <c r="N1704">
        <v>0</v>
      </c>
      <c r="O1704">
        <v>0</v>
      </c>
      <c r="R1704">
        <v>0</v>
      </c>
      <c r="W1704" t="s">
        <v>567</v>
      </c>
      <c r="X1704" t="s">
        <v>567</v>
      </c>
      <c r="Y1704" t="s">
        <v>568</v>
      </c>
    </row>
    <row r="1705" spans="2:25" x14ac:dyDescent="0.3">
      <c r="B1705" s="118"/>
      <c r="D1705" t="s">
        <v>567</v>
      </c>
      <c r="H1705" t="s">
        <v>567</v>
      </c>
      <c r="J1705" t="s">
        <v>567</v>
      </c>
      <c r="K1705" t="s">
        <v>567</v>
      </c>
      <c r="L1705" t="s">
        <v>567</v>
      </c>
      <c r="N1705">
        <v>0</v>
      </c>
      <c r="O1705">
        <v>0</v>
      </c>
      <c r="R1705">
        <v>0</v>
      </c>
      <c r="W1705" t="s">
        <v>567</v>
      </c>
      <c r="X1705" t="s">
        <v>567</v>
      </c>
      <c r="Y1705" t="s">
        <v>568</v>
      </c>
    </row>
    <row r="1706" spans="2:25" x14ac:dyDescent="0.3">
      <c r="B1706" s="118"/>
      <c r="D1706" t="s">
        <v>567</v>
      </c>
      <c r="H1706" t="s">
        <v>567</v>
      </c>
      <c r="J1706" t="s">
        <v>567</v>
      </c>
      <c r="K1706" t="s">
        <v>567</v>
      </c>
      <c r="L1706" t="s">
        <v>567</v>
      </c>
      <c r="N1706">
        <v>0</v>
      </c>
      <c r="O1706">
        <v>0</v>
      </c>
      <c r="R1706">
        <v>0</v>
      </c>
      <c r="W1706" t="s">
        <v>567</v>
      </c>
      <c r="X1706" t="s">
        <v>567</v>
      </c>
      <c r="Y1706" t="s">
        <v>568</v>
      </c>
    </row>
    <row r="1707" spans="2:25" x14ac:dyDescent="0.3">
      <c r="B1707" s="118"/>
      <c r="D1707" t="s">
        <v>567</v>
      </c>
      <c r="H1707" t="s">
        <v>567</v>
      </c>
      <c r="J1707" t="s">
        <v>567</v>
      </c>
      <c r="K1707" t="s">
        <v>567</v>
      </c>
      <c r="L1707" t="s">
        <v>567</v>
      </c>
      <c r="N1707">
        <v>0</v>
      </c>
      <c r="O1707">
        <v>0</v>
      </c>
      <c r="R1707">
        <v>0</v>
      </c>
      <c r="W1707" t="s">
        <v>567</v>
      </c>
      <c r="X1707" t="s">
        <v>567</v>
      </c>
      <c r="Y1707" t="s">
        <v>568</v>
      </c>
    </row>
    <row r="1708" spans="2:25" x14ac:dyDescent="0.3">
      <c r="B1708" s="118"/>
      <c r="D1708" t="s">
        <v>567</v>
      </c>
      <c r="H1708" t="s">
        <v>567</v>
      </c>
      <c r="J1708" t="s">
        <v>567</v>
      </c>
      <c r="K1708" t="s">
        <v>567</v>
      </c>
      <c r="L1708" t="s">
        <v>567</v>
      </c>
      <c r="N1708">
        <v>0</v>
      </c>
      <c r="O1708">
        <v>0</v>
      </c>
      <c r="R1708">
        <v>0</v>
      </c>
      <c r="W1708" t="s">
        <v>567</v>
      </c>
      <c r="X1708" t="s">
        <v>567</v>
      </c>
      <c r="Y1708" t="s">
        <v>568</v>
      </c>
    </row>
    <row r="1709" spans="2:25" x14ac:dyDescent="0.3">
      <c r="B1709" s="118"/>
      <c r="D1709" t="s">
        <v>567</v>
      </c>
      <c r="H1709" t="s">
        <v>567</v>
      </c>
      <c r="J1709" t="s">
        <v>567</v>
      </c>
      <c r="K1709" t="s">
        <v>567</v>
      </c>
      <c r="L1709" t="s">
        <v>567</v>
      </c>
      <c r="N1709">
        <v>0</v>
      </c>
      <c r="O1709">
        <v>0</v>
      </c>
      <c r="R1709">
        <v>0</v>
      </c>
      <c r="W1709" t="s">
        <v>567</v>
      </c>
      <c r="X1709" t="s">
        <v>567</v>
      </c>
      <c r="Y1709" t="s">
        <v>568</v>
      </c>
    </row>
    <row r="1710" spans="2:25" x14ac:dyDescent="0.3">
      <c r="B1710" s="118"/>
      <c r="D1710" t="s">
        <v>567</v>
      </c>
      <c r="H1710" t="s">
        <v>567</v>
      </c>
      <c r="J1710" t="s">
        <v>567</v>
      </c>
      <c r="K1710" t="s">
        <v>567</v>
      </c>
      <c r="L1710" t="s">
        <v>567</v>
      </c>
      <c r="N1710">
        <v>0</v>
      </c>
      <c r="O1710">
        <v>0</v>
      </c>
      <c r="R1710">
        <v>0</v>
      </c>
      <c r="W1710" t="s">
        <v>567</v>
      </c>
      <c r="X1710" t="s">
        <v>567</v>
      </c>
      <c r="Y1710" t="s">
        <v>568</v>
      </c>
    </row>
    <row r="1711" spans="2:25" x14ac:dyDescent="0.3">
      <c r="B1711" s="118"/>
      <c r="D1711" t="s">
        <v>567</v>
      </c>
      <c r="H1711" t="s">
        <v>567</v>
      </c>
      <c r="J1711" t="s">
        <v>567</v>
      </c>
      <c r="K1711" t="s">
        <v>567</v>
      </c>
      <c r="L1711" t="s">
        <v>567</v>
      </c>
      <c r="N1711">
        <v>0</v>
      </c>
      <c r="O1711">
        <v>0</v>
      </c>
      <c r="R1711">
        <v>0</v>
      </c>
      <c r="W1711" t="s">
        <v>567</v>
      </c>
      <c r="X1711" t="s">
        <v>567</v>
      </c>
      <c r="Y1711" t="s">
        <v>568</v>
      </c>
    </row>
    <row r="1712" spans="2:25" x14ac:dyDescent="0.3">
      <c r="B1712" s="118"/>
      <c r="D1712" t="s">
        <v>567</v>
      </c>
      <c r="H1712" t="s">
        <v>567</v>
      </c>
      <c r="J1712" t="s">
        <v>567</v>
      </c>
      <c r="K1712" t="s">
        <v>567</v>
      </c>
      <c r="L1712" t="s">
        <v>567</v>
      </c>
      <c r="N1712">
        <v>0</v>
      </c>
      <c r="O1712">
        <v>0</v>
      </c>
      <c r="R1712">
        <v>0</v>
      </c>
      <c r="W1712" t="s">
        <v>567</v>
      </c>
      <c r="X1712" t="s">
        <v>567</v>
      </c>
      <c r="Y1712" t="s">
        <v>568</v>
      </c>
    </row>
    <row r="1713" spans="2:25" x14ac:dyDescent="0.3">
      <c r="B1713" s="118"/>
      <c r="D1713" t="s">
        <v>567</v>
      </c>
      <c r="H1713" t="s">
        <v>567</v>
      </c>
      <c r="J1713" t="s">
        <v>567</v>
      </c>
      <c r="K1713" t="s">
        <v>567</v>
      </c>
      <c r="L1713" t="s">
        <v>567</v>
      </c>
      <c r="N1713">
        <v>0</v>
      </c>
      <c r="O1713">
        <v>0</v>
      </c>
      <c r="R1713">
        <v>0</v>
      </c>
      <c r="W1713" t="s">
        <v>567</v>
      </c>
      <c r="X1713" t="s">
        <v>567</v>
      </c>
      <c r="Y1713" t="s">
        <v>568</v>
      </c>
    </row>
    <row r="1714" spans="2:25" x14ac:dyDescent="0.3">
      <c r="B1714" s="118"/>
      <c r="D1714" t="s">
        <v>567</v>
      </c>
      <c r="H1714" t="s">
        <v>567</v>
      </c>
      <c r="J1714" t="s">
        <v>567</v>
      </c>
      <c r="K1714" t="s">
        <v>567</v>
      </c>
      <c r="L1714" t="s">
        <v>567</v>
      </c>
      <c r="N1714">
        <v>0</v>
      </c>
      <c r="O1714">
        <v>0</v>
      </c>
      <c r="R1714">
        <v>0</v>
      </c>
      <c r="W1714" t="s">
        <v>567</v>
      </c>
      <c r="X1714" t="s">
        <v>567</v>
      </c>
      <c r="Y1714" t="s">
        <v>568</v>
      </c>
    </row>
    <row r="1715" spans="2:25" x14ac:dyDescent="0.3">
      <c r="B1715" s="118"/>
      <c r="D1715" t="s">
        <v>567</v>
      </c>
      <c r="H1715" t="s">
        <v>567</v>
      </c>
      <c r="J1715" t="s">
        <v>567</v>
      </c>
      <c r="K1715" t="s">
        <v>567</v>
      </c>
      <c r="L1715" t="s">
        <v>567</v>
      </c>
      <c r="N1715">
        <v>0</v>
      </c>
      <c r="O1715">
        <v>0</v>
      </c>
      <c r="R1715">
        <v>0</v>
      </c>
      <c r="W1715" t="s">
        <v>567</v>
      </c>
      <c r="X1715" t="s">
        <v>567</v>
      </c>
      <c r="Y1715" t="s">
        <v>568</v>
      </c>
    </row>
    <row r="1716" spans="2:25" x14ac:dyDescent="0.3">
      <c r="B1716" s="118"/>
      <c r="D1716" t="s">
        <v>567</v>
      </c>
      <c r="H1716" t="s">
        <v>567</v>
      </c>
      <c r="J1716" t="s">
        <v>567</v>
      </c>
      <c r="K1716" t="s">
        <v>567</v>
      </c>
      <c r="L1716" t="s">
        <v>567</v>
      </c>
      <c r="N1716">
        <v>0</v>
      </c>
      <c r="O1716">
        <v>0</v>
      </c>
      <c r="R1716">
        <v>0</v>
      </c>
      <c r="W1716" t="s">
        <v>567</v>
      </c>
      <c r="X1716" t="s">
        <v>567</v>
      </c>
      <c r="Y1716" t="s">
        <v>568</v>
      </c>
    </row>
    <row r="1717" spans="2:25" x14ac:dyDescent="0.3">
      <c r="B1717" s="118"/>
      <c r="D1717" t="s">
        <v>567</v>
      </c>
      <c r="H1717" t="s">
        <v>567</v>
      </c>
      <c r="J1717" t="s">
        <v>567</v>
      </c>
      <c r="K1717" t="s">
        <v>567</v>
      </c>
      <c r="L1717" t="s">
        <v>567</v>
      </c>
      <c r="N1717">
        <v>0</v>
      </c>
      <c r="O1717">
        <v>0</v>
      </c>
      <c r="R1717">
        <v>0</v>
      </c>
      <c r="W1717" t="s">
        <v>567</v>
      </c>
      <c r="X1717" t="s">
        <v>567</v>
      </c>
      <c r="Y1717" t="s">
        <v>568</v>
      </c>
    </row>
    <row r="1718" spans="2:25" x14ac:dyDescent="0.3">
      <c r="B1718" s="118"/>
      <c r="D1718" t="s">
        <v>567</v>
      </c>
      <c r="H1718" t="s">
        <v>567</v>
      </c>
      <c r="J1718" t="s">
        <v>567</v>
      </c>
      <c r="K1718" t="s">
        <v>567</v>
      </c>
      <c r="L1718" t="s">
        <v>567</v>
      </c>
      <c r="N1718">
        <v>0</v>
      </c>
      <c r="O1718">
        <v>0</v>
      </c>
      <c r="R1718">
        <v>0</v>
      </c>
      <c r="W1718" t="s">
        <v>567</v>
      </c>
      <c r="X1718" t="s">
        <v>567</v>
      </c>
      <c r="Y1718" t="s">
        <v>568</v>
      </c>
    </row>
    <row r="1719" spans="2:25" x14ac:dyDescent="0.3">
      <c r="B1719" s="118"/>
      <c r="D1719" t="s">
        <v>567</v>
      </c>
      <c r="H1719" t="s">
        <v>567</v>
      </c>
      <c r="J1719" t="s">
        <v>567</v>
      </c>
      <c r="K1719" t="s">
        <v>567</v>
      </c>
      <c r="L1719" t="s">
        <v>567</v>
      </c>
      <c r="N1719">
        <v>0</v>
      </c>
      <c r="O1719">
        <v>0</v>
      </c>
      <c r="R1719">
        <v>0</v>
      </c>
      <c r="W1719" t="s">
        <v>567</v>
      </c>
      <c r="X1719" t="s">
        <v>567</v>
      </c>
      <c r="Y1719" t="s">
        <v>568</v>
      </c>
    </row>
    <row r="1720" spans="2:25" x14ac:dyDescent="0.3">
      <c r="B1720" s="118"/>
      <c r="D1720" t="s">
        <v>567</v>
      </c>
      <c r="H1720" t="s">
        <v>567</v>
      </c>
      <c r="J1720" t="s">
        <v>567</v>
      </c>
      <c r="K1720" t="s">
        <v>567</v>
      </c>
      <c r="L1720" t="s">
        <v>567</v>
      </c>
      <c r="N1720">
        <v>0</v>
      </c>
      <c r="O1720">
        <v>0</v>
      </c>
      <c r="R1720">
        <v>0</v>
      </c>
      <c r="W1720" t="s">
        <v>567</v>
      </c>
      <c r="X1720" t="s">
        <v>567</v>
      </c>
      <c r="Y1720" t="s">
        <v>568</v>
      </c>
    </row>
    <row r="1721" spans="2:25" x14ac:dyDescent="0.3">
      <c r="B1721" s="118"/>
      <c r="D1721" t="s">
        <v>567</v>
      </c>
      <c r="H1721" t="s">
        <v>567</v>
      </c>
      <c r="J1721" t="s">
        <v>567</v>
      </c>
      <c r="K1721" t="s">
        <v>567</v>
      </c>
      <c r="L1721" t="s">
        <v>567</v>
      </c>
      <c r="N1721">
        <v>0</v>
      </c>
      <c r="O1721">
        <v>0</v>
      </c>
      <c r="R1721">
        <v>0</v>
      </c>
      <c r="W1721" t="s">
        <v>567</v>
      </c>
      <c r="X1721" t="s">
        <v>567</v>
      </c>
      <c r="Y1721" t="s">
        <v>568</v>
      </c>
    </row>
    <row r="1722" spans="2:25" x14ac:dyDescent="0.3">
      <c r="B1722" s="118"/>
      <c r="D1722" t="s">
        <v>567</v>
      </c>
      <c r="H1722" t="s">
        <v>567</v>
      </c>
      <c r="J1722" t="s">
        <v>567</v>
      </c>
      <c r="K1722" t="s">
        <v>567</v>
      </c>
      <c r="L1722" t="s">
        <v>567</v>
      </c>
      <c r="N1722">
        <v>0</v>
      </c>
      <c r="O1722">
        <v>0</v>
      </c>
      <c r="R1722">
        <v>0</v>
      </c>
      <c r="W1722" t="s">
        <v>567</v>
      </c>
      <c r="X1722" t="s">
        <v>567</v>
      </c>
      <c r="Y1722" t="s">
        <v>568</v>
      </c>
    </row>
    <row r="1723" spans="2:25" x14ac:dyDescent="0.3">
      <c r="B1723" s="118"/>
      <c r="D1723" t="s">
        <v>567</v>
      </c>
      <c r="H1723" t="s">
        <v>567</v>
      </c>
      <c r="J1723" t="s">
        <v>567</v>
      </c>
      <c r="K1723" t="s">
        <v>567</v>
      </c>
      <c r="L1723" t="s">
        <v>567</v>
      </c>
      <c r="N1723">
        <v>0</v>
      </c>
      <c r="O1723">
        <v>0</v>
      </c>
      <c r="R1723">
        <v>0</v>
      </c>
      <c r="W1723" t="s">
        <v>567</v>
      </c>
      <c r="X1723" t="s">
        <v>567</v>
      </c>
      <c r="Y1723" t="s">
        <v>568</v>
      </c>
    </row>
    <row r="1724" spans="2:25" x14ac:dyDescent="0.3">
      <c r="B1724" s="118"/>
      <c r="D1724" t="s">
        <v>567</v>
      </c>
      <c r="H1724" t="s">
        <v>567</v>
      </c>
      <c r="J1724" t="s">
        <v>567</v>
      </c>
      <c r="K1724" t="s">
        <v>567</v>
      </c>
      <c r="L1724" t="s">
        <v>567</v>
      </c>
      <c r="N1724">
        <v>0</v>
      </c>
      <c r="O1724">
        <v>0</v>
      </c>
      <c r="R1724">
        <v>0</v>
      </c>
      <c r="W1724" t="s">
        <v>567</v>
      </c>
      <c r="X1724" t="s">
        <v>567</v>
      </c>
      <c r="Y1724" t="s">
        <v>568</v>
      </c>
    </row>
    <row r="1725" spans="2:25" x14ac:dyDescent="0.3">
      <c r="B1725" s="118"/>
      <c r="D1725" t="s">
        <v>567</v>
      </c>
      <c r="H1725" t="s">
        <v>567</v>
      </c>
      <c r="J1725" t="s">
        <v>567</v>
      </c>
      <c r="K1725" t="s">
        <v>567</v>
      </c>
      <c r="L1725" t="s">
        <v>567</v>
      </c>
      <c r="N1725">
        <v>0</v>
      </c>
      <c r="O1725">
        <v>0</v>
      </c>
      <c r="R1725">
        <v>0</v>
      </c>
      <c r="W1725" t="s">
        <v>567</v>
      </c>
      <c r="X1725" t="s">
        <v>567</v>
      </c>
      <c r="Y1725" t="s">
        <v>568</v>
      </c>
    </row>
    <row r="1726" spans="2:25" x14ac:dyDescent="0.3">
      <c r="B1726" s="118"/>
      <c r="D1726" t="s">
        <v>567</v>
      </c>
      <c r="H1726" t="s">
        <v>567</v>
      </c>
      <c r="J1726" t="s">
        <v>567</v>
      </c>
      <c r="K1726" t="s">
        <v>567</v>
      </c>
      <c r="L1726" t="s">
        <v>567</v>
      </c>
      <c r="N1726">
        <v>0</v>
      </c>
      <c r="O1726">
        <v>0</v>
      </c>
      <c r="R1726">
        <v>0</v>
      </c>
      <c r="W1726" t="s">
        <v>567</v>
      </c>
      <c r="X1726" t="s">
        <v>567</v>
      </c>
      <c r="Y1726" t="s">
        <v>568</v>
      </c>
    </row>
    <row r="1727" spans="2:25" x14ac:dyDescent="0.3">
      <c r="B1727" s="118"/>
      <c r="D1727" t="s">
        <v>567</v>
      </c>
      <c r="H1727" t="s">
        <v>567</v>
      </c>
      <c r="J1727" t="s">
        <v>567</v>
      </c>
      <c r="K1727" t="s">
        <v>567</v>
      </c>
      <c r="L1727" t="s">
        <v>567</v>
      </c>
      <c r="N1727">
        <v>0</v>
      </c>
      <c r="O1727">
        <v>0</v>
      </c>
      <c r="R1727">
        <v>0</v>
      </c>
      <c r="W1727" t="s">
        <v>567</v>
      </c>
      <c r="X1727" t="s">
        <v>567</v>
      </c>
      <c r="Y1727" t="s">
        <v>568</v>
      </c>
    </row>
    <row r="1728" spans="2:25" x14ac:dyDescent="0.3">
      <c r="B1728" s="118"/>
      <c r="D1728" t="s">
        <v>567</v>
      </c>
      <c r="H1728" t="s">
        <v>567</v>
      </c>
      <c r="J1728" t="s">
        <v>567</v>
      </c>
      <c r="K1728" t="s">
        <v>567</v>
      </c>
      <c r="L1728" t="s">
        <v>567</v>
      </c>
      <c r="N1728">
        <v>0</v>
      </c>
      <c r="O1728">
        <v>0</v>
      </c>
      <c r="R1728">
        <v>0</v>
      </c>
      <c r="W1728" t="s">
        <v>567</v>
      </c>
      <c r="X1728" t="s">
        <v>567</v>
      </c>
      <c r="Y1728" t="s">
        <v>568</v>
      </c>
    </row>
    <row r="1729" spans="2:25" x14ac:dyDescent="0.3">
      <c r="B1729" s="118"/>
      <c r="D1729" t="s">
        <v>567</v>
      </c>
      <c r="H1729" t="s">
        <v>567</v>
      </c>
      <c r="J1729" t="s">
        <v>567</v>
      </c>
      <c r="K1729" t="s">
        <v>567</v>
      </c>
      <c r="L1729" t="s">
        <v>567</v>
      </c>
      <c r="N1729">
        <v>0</v>
      </c>
      <c r="O1729">
        <v>0</v>
      </c>
      <c r="R1729">
        <v>0</v>
      </c>
      <c r="W1729" t="s">
        <v>567</v>
      </c>
      <c r="X1729" t="s">
        <v>567</v>
      </c>
      <c r="Y1729" t="s">
        <v>568</v>
      </c>
    </row>
    <row r="1730" spans="2:25" x14ac:dyDescent="0.3">
      <c r="B1730" s="118"/>
      <c r="D1730" t="s">
        <v>567</v>
      </c>
      <c r="H1730" t="s">
        <v>567</v>
      </c>
      <c r="J1730" t="s">
        <v>567</v>
      </c>
      <c r="K1730" t="s">
        <v>567</v>
      </c>
      <c r="L1730" t="s">
        <v>567</v>
      </c>
      <c r="N1730">
        <v>0</v>
      </c>
      <c r="O1730">
        <v>0</v>
      </c>
      <c r="R1730">
        <v>0</v>
      </c>
      <c r="W1730" t="s">
        <v>567</v>
      </c>
      <c r="X1730" t="s">
        <v>567</v>
      </c>
      <c r="Y1730" t="s">
        <v>568</v>
      </c>
    </row>
    <row r="1731" spans="2:25" x14ac:dyDescent="0.3">
      <c r="B1731" s="118"/>
      <c r="D1731" t="s">
        <v>567</v>
      </c>
      <c r="H1731" t="s">
        <v>567</v>
      </c>
      <c r="J1731" t="s">
        <v>567</v>
      </c>
      <c r="K1731" t="s">
        <v>567</v>
      </c>
      <c r="L1731" t="s">
        <v>567</v>
      </c>
      <c r="N1731">
        <v>0</v>
      </c>
      <c r="O1731">
        <v>0</v>
      </c>
      <c r="R1731">
        <v>0</v>
      </c>
      <c r="W1731" t="s">
        <v>567</v>
      </c>
      <c r="X1731" t="s">
        <v>567</v>
      </c>
      <c r="Y1731" t="s">
        <v>568</v>
      </c>
    </row>
    <row r="1732" spans="2:25" x14ac:dyDescent="0.3">
      <c r="B1732" s="118"/>
      <c r="D1732" t="s">
        <v>567</v>
      </c>
      <c r="H1732" t="s">
        <v>567</v>
      </c>
      <c r="J1732" t="s">
        <v>567</v>
      </c>
      <c r="K1732" t="s">
        <v>567</v>
      </c>
      <c r="L1732" t="s">
        <v>567</v>
      </c>
      <c r="N1732">
        <v>0</v>
      </c>
      <c r="O1732">
        <v>0</v>
      </c>
      <c r="R1732">
        <v>0</v>
      </c>
      <c r="W1732" t="s">
        <v>567</v>
      </c>
      <c r="X1732" t="s">
        <v>567</v>
      </c>
      <c r="Y1732" t="s">
        <v>568</v>
      </c>
    </row>
    <row r="1733" spans="2:25" x14ac:dyDescent="0.3">
      <c r="B1733" s="118"/>
      <c r="D1733" t="s">
        <v>567</v>
      </c>
      <c r="H1733" t="s">
        <v>567</v>
      </c>
      <c r="J1733" t="s">
        <v>567</v>
      </c>
      <c r="K1733" t="s">
        <v>567</v>
      </c>
      <c r="L1733" t="s">
        <v>567</v>
      </c>
      <c r="N1733">
        <v>0</v>
      </c>
      <c r="O1733">
        <v>0</v>
      </c>
      <c r="R1733">
        <v>0</v>
      </c>
      <c r="W1733" t="s">
        <v>567</v>
      </c>
      <c r="X1733" t="s">
        <v>567</v>
      </c>
      <c r="Y1733" t="s">
        <v>568</v>
      </c>
    </row>
    <row r="1734" spans="2:25" x14ac:dyDescent="0.3">
      <c r="B1734" s="118"/>
      <c r="D1734" t="s">
        <v>567</v>
      </c>
      <c r="H1734" t="s">
        <v>567</v>
      </c>
      <c r="J1734" t="s">
        <v>567</v>
      </c>
      <c r="K1734" t="s">
        <v>567</v>
      </c>
      <c r="L1734" t="s">
        <v>567</v>
      </c>
      <c r="N1734">
        <v>0</v>
      </c>
      <c r="O1734">
        <v>0</v>
      </c>
      <c r="R1734">
        <v>0</v>
      </c>
      <c r="W1734" t="s">
        <v>567</v>
      </c>
      <c r="X1734" t="s">
        <v>567</v>
      </c>
      <c r="Y1734" t="s">
        <v>568</v>
      </c>
    </row>
    <row r="1735" spans="2:25" x14ac:dyDescent="0.3">
      <c r="B1735" s="118"/>
      <c r="D1735" t="s">
        <v>567</v>
      </c>
      <c r="H1735" t="s">
        <v>567</v>
      </c>
      <c r="J1735" t="s">
        <v>567</v>
      </c>
      <c r="K1735" t="s">
        <v>567</v>
      </c>
      <c r="L1735" t="s">
        <v>567</v>
      </c>
      <c r="N1735">
        <v>0</v>
      </c>
      <c r="O1735">
        <v>0</v>
      </c>
      <c r="R1735">
        <v>0</v>
      </c>
      <c r="W1735" t="s">
        <v>567</v>
      </c>
      <c r="X1735" t="s">
        <v>567</v>
      </c>
      <c r="Y1735" t="s">
        <v>568</v>
      </c>
    </row>
    <row r="1736" spans="2:25" x14ac:dyDescent="0.3">
      <c r="B1736" s="118"/>
      <c r="D1736" t="s">
        <v>567</v>
      </c>
      <c r="H1736" t="s">
        <v>567</v>
      </c>
      <c r="J1736" t="s">
        <v>567</v>
      </c>
      <c r="K1736" t="s">
        <v>567</v>
      </c>
      <c r="L1736" t="s">
        <v>567</v>
      </c>
      <c r="N1736">
        <v>0</v>
      </c>
      <c r="O1736">
        <v>0</v>
      </c>
      <c r="R1736">
        <v>0</v>
      </c>
      <c r="W1736" t="s">
        <v>567</v>
      </c>
      <c r="X1736" t="s">
        <v>567</v>
      </c>
      <c r="Y1736" t="s">
        <v>568</v>
      </c>
    </row>
    <row r="1737" spans="2:25" x14ac:dyDescent="0.3">
      <c r="B1737" s="118"/>
      <c r="D1737" t="s">
        <v>567</v>
      </c>
      <c r="H1737" t="s">
        <v>567</v>
      </c>
      <c r="J1737" t="s">
        <v>567</v>
      </c>
      <c r="K1737" t="s">
        <v>567</v>
      </c>
      <c r="L1737" t="s">
        <v>567</v>
      </c>
      <c r="N1737">
        <v>0</v>
      </c>
      <c r="O1737">
        <v>0</v>
      </c>
      <c r="R1737">
        <v>0</v>
      </c>
      <c r="W1737" t="s">
        <v>567</v>
      </c>
      <c r="X1737" t="s">
        <v>567</v>
      </c>
      <c r="Y1737" t="s">
        <v>568</v>
      </c>
    </row>
    <row r="1738" spans="2:25" x14ac:dyDescent="0.3">
      <c r="B1738" s="118"/>
      <c r="D1738" t="s">
        <v>567</v>
      </c>
      <c r="H1738" t="s">
        <v>567</v>
      </c>
      <c r="J1738" t="s">
        <v>567</v>
      </c>
      <c r="K1738" t="s">
        <v>567</v>
      </c>
      <c r="L1738" t="s">
        <v>567</v>
      </c>
      <c r="N1738">
        <v>0</v>
      </c>
      <c r="O1738">
        <v>0</v>
      </c>
      <c r="R1738">
        <v>0</v>
      </c>
      <c r="W1738" t="s">
        <v>567</v>
      </c>
      <c r="X1738" t="s">
        <v>567</v>
      </c>
      <c r="Y1738" t="s">
        <v>568</v>
      </c>
    </row>
    <row r="1739" spans="2:25" x14ac:dyDescent="0.3">
      <c r="B1739" s="118"/>
      <c r="D1739" t="s">
        <v>567</v>
      </c>
      <c r="H1739" t="s">
        <v>567</v>
      </c>
      <c r="J1739" t="s">
        <v>567</v>
      </c>
      <c r="K1739" t="s">
        <v>567</v>
      </c>
      <c r="L1739" t="s">
        <v>567</v>
      </c>
      <c r="N1739">
        <v>0</v>
      </c>
      <c r="O1739">
        <v>0</v>
      </c>
      <c r="R1739">
        <v>0</v>
      </c>
      <c r="W1739" t="s">
        <v>567</v>
      </c>
      <c r="X1739" t="s">
        <v>567</v>
      </c>
      <c r="Y1739" t="s">
        <v>568</v>
      </c>
    </row>
    <row r="1740" spans="2:25" x14ac:dyDescent="0.3">
      <c r="B1740" s="118"/>
      <c r="D1740" t="s">
        <v>567</v>
      </c>
      <c r="H1740" t="s">
        <v>567</v>
      </c>
      <c r="J1740" t="s">
        <v>567</v>
      </c>
      <c r="K1740" t="s">
        <v>567</v>
      </c>
      <c r="L1740" t="s">
        <v>567</v>
      </c>
      <c r="N1740">
        <v>0</v>
      </c>
      <c r="O1740">
        <v>0</v>
      </c>
      <c r="R1740">
        <v>0</v>
      </c>
      <c r="W1740" t="s">
        <v>567</v>
      </c>
      <c r="X1740" t="s">
        <v>567</v>
      </c>
      <c r="Y1740" t="s">
        <v>568</v>
      </c>
    </row>
    <row r="1741" spans="2:25" x14ac:dyDescent="0.3">
      <c r="B1741" s="118"/>
      <c r="D1741" t="s">
        <v>567</v>
      </c>
      <c r="H1741" t="s">
        <v>567</v>
      </c>
      <c r="J1741" t="s">
        <v>567</v>
      </c>
      <c r="K1741" t="s">
        <v>567</v>
      </c>
      <c r="L1741" t="s">
        <v>567</v>
      </c>
      <c r="N1741">
        <v>0</v>
      </c>
      <c r="O1741">
        <v>0</v>
      </c>
      <c r="R1741">
        <v>0</v>
      </c>
      <c r="W1741" t="s">
        <v>567</v>
      </c>
      <c r="X1741" t="s">
        <v>567</v>
      </c>
      <c r="Y1741" t="s">
        <v>568</v>
      </c>
    </row>
    <row r="1742" spans="2:25" x14ac:dyDescent="0.3">
      <c r="B1742" s="118"/>
      <c r="D1742" t="s">
        <v>567</v>
      </c>
      <c r="H1742" t="s">
        <v>567</v>
      </c>
      <c r="J1742" t="s">
        <v>567</v>
      </c>
      <c r="K1742" t="s">
        <v>567</v>
      </c>
      <c r="L1742" t="s">
        <v>567</v>
      </c>
      <c r="N1742">
        <v>0</v>
      </c>
      <c r="O1742">
        <v>0</v>
      </c>
      <c r="R1742">
        <v>0</v>
      </c>
      <c r="W1742" t="s">
        <v>567</v>
      </c>
      <c r="X1742" t="s">
        <v>567</v>
      </c>
      <c r="Y1742" t="s">
        <v>568</v>
      </c>
    </row>
    <row r="1743" spans="2:25" x14ac:dyDescent="0.3">
      <c r="B1743" s="118"/>
      <c r="D1743" t="s">
        <v>567</v>
      </c>
      <c r="H1743" t="s">
        <v>567</v>
      </c>
      <c r="J1743" t="s">
        <v>567</v>
      </c>
      <c r="K1743" t="s">
        <v>567</v>
      </c>
      <c r="L1743" t="s">
        <v>567</v>
      </c>
      <c r="N1743">
        <v>0</v>
      </c>
      <c r="O1743">
        <v>0</v>
      </c>
      <c r="R1743">
        <v>0</v>
      </c>
      <c r="W1743" t="s">
        <v>567</v>
      </c>
      <c r="X1743" t="s">
        <v>567</v>
      </c>
      <c r="Y1743" t="s">
        <v>568</v>
      </c>
    </row>
    <row r="1744" spans="2:25" x14ac:dyDescent="0.3">
      <c r="B1744" s="118"/>
      <c r="D1744" t="s">
        <v>567</v>
      </c>
      <c r="H1744" t="s">
        <v>567</v>
      </c>
      <c r="J1744" t="s">
        <v>567</v>
      </c>
      <c r="K1744" t="s">
        <v>567</v>
      </c>
      <c r="L1744" t="s">
        <v>567</v>
      </c>
      <c r="N1744">
        <v>0</v>
      </c>
      <c r="O1744">
        <v>0</v>
      </c>
      <c r="R1744">
        <v>0</v>
      </c>
      <c r="W1744" t="s">
        <v>567</v>
      </c>
      <c r="X1744" t="s">
        <v>567</v>
      </c>
      <c r="Y1744" t="s">
        <v>568</v>
      </c>
    </row>
    <row r="1745" spans="2:25" x14ac:dyDescent="0.3">
      <c r="B1745" s="118"/>
      <c r="D1745" t="s">
        <v>567</v>
      </c>
      <c r="H1745" t="s">
        <v>567</v>
      </c>
      <c r="J1745" t="s">
        <v>567</v>
      </c>
      <c r="K1745" t="s">
        <v>567</v>
      </c>
      <c r="L1745" t="s">
        <v>567</v>
      </c>
      <c r="N1745">
        <v>0</v>
      </c>
      <c r="O1745">
        <v>0</v>
      </c>
      <c r="R1745">
        <v>0</v>
      </c>
      <c r="W1745" t="s">
        <v>567</v>
      </c>
      <c r="X1745" t="s">
        <v>567</v>
      </c>
      <c r="Y1745" t="s">
        <v>568</v>
      </c>
    </row>
    <row r="1746" spans="2:25" x14ac:dyDescent="0.3">
      <c r="B1746" s="118"/>
      <c r="D1746" t="s">
        <v>567</v>
      </c>
      <c r="H1746" t="s">
        <v>567</v>
      </c>
      <c r="J1746" t="s">
        <v>567</v>
      </c>
      <c r="K1746" t="s">
        <v>567</v>
      </c>
      <c r="L1746" t="s">
        <v>567</v>
      </c>
      <c r="N1746">
        <v>0</v>
      </c>
      <c r="O1746">
        <v>0</v>
      </c>
      <c r="R1746">
        <v>0</v>
      </c>
      <c r="W1746" t="s">
        <v>567</v>
      </c>
      <c r="X1746" t="s">
        <v>567</v>
      </c>
      <c r="Y1746" t="s">
        <v>568</v>
      </c>
    </row>
    <row r="1747" spans="2:25" x14ac:dyDescent="0.3">
      <c r="B1747" s="118"/>
      <c r="D1747" t="s">
        <v>567</v>
      </c>
      <c r="H1747" t="s">
        <v>567</v>
      </c>
      <c r="J1747" t="s">
        <v>567</v>
      </c>
      <c r="K1747" t="s">
        <v>567</v>
      </c>
      <c r="L1747" t="s">
        <v>567</v>
      </c>
      <c r="N1747">
        <v>0</v>
      </c>
      <c r="O1747">
        <v>0</v>
      </c>
      <c r="R1747">
        <v>0</v>
      </c>
      <c r="W1747" t="s">
        <v>567</v>
      </c>
      <c r="X1747" t="s">
        <v>567</v>
      </c>
      <c r="Y1747" t="s">
        <v>568</v>
      </c>
    </row>
    <row r="1748" spans="2:25" x14ac:dyDescent="0.3">
      <c r="B1748" s="118"/>
      <c r="D1748" t="s">
        <v>567</v>
      </c>
      <c r="H1748" t="s">
        <v>567</v>
      </c>
      <c r="J1748" t="s">
        <v>567</v>
      </c>
      <c r="K1748" t="s">
        <v>567</v>
      </c>
      <c r="L1748" t="s">
        <v>567</v>
      </c>
      <c r="N1748">
        <v>0</v>
      </c>
      <c r="O1748">
        <v>0</v>
      </c>
      <c r="R1748">
        <v>0</v>
      </c>
      <c r="W1748" t="s">
        <v>567</v>
      </c>
      <c r="X1748" t="s">
        <v>567</v>
      </c>
      <c r="Y1748" t="s">
        <v>568</v>
      </c>
    </row>
    <row r="1749" spans="2:25" x14ac:dyDescent="0.3">
      <c r="B1749" s="118"/>
      <c r="D1749" t="s">
        <v>567</v>
      </c>
      <c r="H1749" t="s">
        <v>567</v>
      </c>
      <c r="J1749" t="s">
        <v>567</v>
      </c>
      <c r="K1749" t="s">
        <v>567</v>
      </c>
      <c r="L1749" t="s">
        <v>567</v>
      </c>
      <c r="N1749">
        <v>0</v>
      </c>
      <c r="O1749">
        <v>0</v>
      </c>
      <c r="R1749">
        <v>0</v>
      </c>
      <c r="W1749" t="s">
        <v>567</v>
      </c>
      <c r="X1749" t="s">
        <v>567</v>
      </c>
      <c r="Y1749" t="s">
        <v>568</v>
      </c>
    </row>
    <row r="1750" spans="2:25" x14ac:dyDescent="0.3">
      <c r="B1750" s="118"/>
      <c r="D1750" t="s">
        <v>567</v>
      </c>
      <c r="H1750" t="s">
        <v>567</v>
      </c>
      <c r="J1750" t="s">
        <v>567</v>
      </c>
      <c r="K1750" t="s">
        <v>567</v>
      </c>
      <c r="L1750" t="s">
        <v>567</v>
      </c>
      <c r="N1750">
        <v>0</v>
      </c>
      <c r="O1750">
        <v>0</v>
      </c>
      <c r="R1750">
        <v>0</v>
      </c>
      <c r="W1750" t="s">
        <v>567</v>
      </c>
      <c r="X1750" t="s">
        <v>567</v>
      </c>
      <c r="Y1750" t="s">
        <v>568</v>
      </c>
    </row>
    <row r="1751" spans="2:25" x14ac:dyDescent="0.3">
      <c r="B1751" s="118"/>
      <c r="D1751" t="s">
        <v>567</v>
      </c>
      <c r="H1751" t="s">
        <v>567</v>
      </c>
      <c r="J1751" t="s">
        <v>567</v>
      </c>
      <c r="K1751" t="s">
        <v>567</v>
      </c>
      <c r="L1751" t="s">
        <v>567</v>
      </c>
      <c r="N1751">
        <v>0</v>
      </c>
      <c r="O1751">
        <v>0</v>
      </c>
      <c r="R1751">
        <v>0</v>
      </c>
      <c r="W1751" t="s">
        <v>567</v>
      </c>
      <c r="X1751" t="s">
        <v>567</v>
      </c>
      <c r="Y1751" t="s">
        <v>568</v>
      </c>
    </row>
    <row r="1752" spans="2:25" x14ac:dyDescent="0.3">
      <c r="B1752" s="118"/>
      <c r="D1752" t="s">
        <v>567</v>
      </c>
      <c r="H1752" t="s">
        <v>567</v>
      </c>
      <c r="J1752" t="s">
        <v>567</v>
      </c>
      <c r="K1752" t="s">
        <v>567</v>
      </c>
      <c r="L1752" t="s">
        <v>567</v>
      </c>
      <c r="N1752">
        <v>0</v>
      </c>
      <c r="O1752">
        <v>0</v>
      </c>
      <c r="R1752">
        <v>0</v>
      </c>
      <c r="W1752" t="s">
        <v>567</v>
      </c>
      <c r="X1752" t="s">
        <v>567</v>
      </c>
      <c r="Y1752" t="s">
        <v>568</v>
      </c>
    </row>
    <row r="1753" spans="2:25" x14ac:dyDescent="0.3">
      <c r="B1753" s="118"/>
      <c r="D1753" t="s">
        <v>567</v>
      </c>
      <c r="H1753" t="s">
        <v>567</v>
      </c>
      <c r="J1753" t="s">
        <v>567</v>
      </c>
      <c r="K1753" t="s">
        <v>567</v>
      </c>
      <c r="L1753" t="s">
        <v>567</v>
      </c>
      <c r="N1753">
        <v>0</v>
      </c>
      <c r="O1753">
        <v>0</v>
      </c>
      <c r="R1753">
        <v>0</v>
      </c>
      <c r="W1753" t="s">
        <v>567</v>
      </c>
      <c r="X1753" t="s">
        <v>567</v>
      </c>
      <c r="Y1753" t="s">
        <v>568</v>
      </c>
    </row>
    <row r="1754" spans="2:25" x14ac:dyDescent="0.3">
      <c r="B1754" s="118"/>
      <c r="D1754" t="s">
        <v>567</v>
      </c>
      <c r="H1754" t="s">
        <v>567</v>
      </c>
      <c r="J1754" t="s">
        <v>567</v>
      </c>
      <c r="K1754" t="s">
        <v>567</v>
      </c>
      <c r="L1754" t="s">
        <v>567</v>
      </c>
      <c r="N1754">
        <v>0</v>
      </c>
      <c r="O1754">
        <v>0</v>
      </c>
      <c r="R1754">
        <v>0</v>
      </c>
      <c r="W1754" t="s">
        <v>567</v>
      </c>
      <c r="X1754" t="s">
        <v>567</v>
      </c>
      <c r="Y1754" t="s">
        <v>568</v>
      </c>
    </row>
    <row r="1755" spans="2:25" x14ac:dyDescent="0.3">
      <c r="B1755" s="118"/>
      <c r="D1755" t="s">
        <v>567</v>
      </c>
      <c r="H1755" t="s">
        <v>567</v>
      </c>
      <c r="J1755" t="s">
        <v>567</v>
      </c>
      <c r="K1755" t="s">
        <v>567</v>
      </c>
      <c r="L1755" t="s">
        <v>567</v>
      </c>
      <c r="N1755">
        <v>0</v>
      </c>
      <c r="O1755">
        <v>0</v>
      </c>
      <c r="R1755">
        <v>0</v>
      </c>
      <c r="W1755" t="s">
        <v>567</v>
      </c>
      <c r="X1755" t="s">
        <v>567</v>
      </c>
      <c r="Y1755" t="s">
        <v>568</v>
      </c>
    </row>
    <row r="1756" spans="2:25" x14ac:dyDescent="0.3">
      <c r="B1756" s="118"/>
      <c r="D1756" t="s">
        <v>567</v>
      </c>
      <c r="H1756" t="s">
        <v>567</v>
      </c>
      <c r="J1756" t="s">
        <v>567</v>
      </c>
      <c r="K1756" t="s">
        <v>567</v>
      </c>
      <c r="L1756" t="s">
        <v>567</v>
      </c>
      <c r="N1756">
        <v>0</v>
      </c>
      <c r="O1756">
        <v>0</v>
      </c>
      <c r="R1756">
        <v>0</v>
      </c>
      <c r="W1756" t="s">
        <v>567</v>
      </c>
      <c r="X1756" t="s">
        <v>567</v>
      </c>
      <c r="Y1756" t="s">
        <v>568</v>
      </c>
    </row>
    <row r="1757" spans="2:25" x14ac:dyDescent="0.3">
      <c r="B1757" s="118"/>
      <c r="D1757" t="s">
        <v>567</v>
      </c>
      <c r="H1757" t="s">
        <v>567</v>
      </c>
      <c r="J1757" t="s">
        <v>567</v>
      </c>
      <c r="K1757" t="s">
        <v>567</v>
      </c>
      <c r="L1757" t="s">
        <v>567</v>
      </c>
      <c r="N1757">
        <v>0</v>
      </c>
      <c r="O1757">
        <v>0</v>
      </c>
      <c r="R1757">
        <v>0</v>
      </c>
      <c r="W1757" t="s">
        <v>567</v>
      </c>
      <c r="X1757" t="s">
        <v>567</v>
      </c>
      <c r="Y1757" t="s">
        <v>568</v>
      </c>
    </row>
    <row r="1758" spans="2:25" x14ac:dyDescent="0.3">
      <c r="B1758" s="118"/>
      <c r="D1758" t="s">
        <v>567</v>
      </c>
      <c r="H1758" t="s">
        <v>567</v>
      </c>
      <c r="J1758" t="s">
        <v>567</v>
      </c>
      <c r="K1758" t="s">
        <v>567</v>
      </c>
      <c r="L1758" t="s">
        <v>567</v>
      </c>
      <c r="N1758">
        <v>0</v>
      </c>
      <c r="O1758">
        <v>0</v>
      </c>
      <c r="R1758">
        <v>0</v>
      </c>
      <c r="W1758" t="s">
        <v>567</v>
      </c>
      <c r="X1758" t="s">
        <v>567</v>
      </c>
      <c r="Y1758" t="s">
        <v>568</v>
      </c>
    </row>
    <row r="1759" spans="2:25" x14ac:dyDescent="0.3">
      <c r="B1759" s="118"/>
      <c r="D1759" t="s">
        <v>567</v>
      </c>
      <c r="H1759" t="s">
        <v>567</v>
      </c>
      <c r="J1759" t="s">
        <v>567</v>
      </c>
      <c r="K1759" t="s">
        <v>567</v>
      </c>
      <c r="L1759" t="s">
        <v>567</v>
      </c>
      <c r="N1759">
        <v>0</v>
      </c>
      <c r="O1759">
        <v>0</v>
      </c>
      <c r="R1759">
        <v>0</v>
      </c>
      <c r="W1759" t="s">
        <v>567</v>
      </c>
      <c r="X1759" t="s">
        <v>567</v>
      </c>
      <c r="Y1759" t="s">
        <v>568</v>
      </c>
    </row>
    <row r="1760" spans="2:25" x14ac:dyDescent="0.3">
      <c r="B1760" s="118"/>
      <c r="D1760" t="s">
        <v>567</v>
      </c>
      <c r="H1760" t="s">
        <v>567</v>
      </c>
      <c r="J1760" t="s">
        <v>567</v>
      </c>
      <c r="K1760" t="s">
        <v>567</v>
      </c>
      <c r="L1760" t="s">
        <v>567</v>
      </c>
      <c r="N1760">
        <v>0</v>
      </c>
      <c r="O1760">
        <v>0</v>
      </c>
      <c r="R1760">
        <v>0</v>
      </c>
      <c r="W1760" t="s">
        <v>567</v>
      </c>
      <c r="X1760" t="s">
        <v>567</v>
      </c>
      <c r="Y1760" t="s">
        <v>568</v>
      </c>
    </row>
    <row r="1761" spans="2:25" x14ac:dyDescent="0.3">
      <c r="B1761" s="118"/>
      <c r="D1761" t="s">
        <v>567</v>
      </c>
      <c r="H1761" t="s">
        <v>567</v>
      </c>
      <c r="J1761" t="s">
        <v>567</v>
      </c>
      <c r="K1761" t="s">
        <v>567</v>
      </c>
      <c r="L1761" t="s">
        <v>567</v>
      </c>
      <c r="N1761">
        <v>0</v>
      </c>
      <c r="O1761">
        <v>0</v>
      </c>
      <c r="R1761">
        <v>0</v>
      </c>
      <c r="W1761" t="s">
        <v>567</v>
      </c>
      <c r="X1761" t="s">
        <v>567</v>
      </c>
      <c r="Y1761" t="s">
        <v>568</v>
      </c>
    </row>
    <row r="1762" spans="2:25" x14ac:dyDescent="0.3">
      <c r="B1762" s="118"/>
      <c r="D1762" t="s">
        <v>567</v>
      </c>
      <c r="H1762" t="s">
        <v>567</v>
      </c>
      <c r="J1762" t="s">
        <v>567</v>
      </c>
      <c r="K1762" t="s">
        <v>567</v>
      </c>
      <c r="L1762" t="s">
        <v>567</v>
      </c>
      <c r="N1762">
        <v>0</v>
      </c>
      <c r="O1762">
        <v>0</v>
      </c>
      <c r="R1762">
        <v>0</v>
      </c>
      <c r="W1762" t="s">
        <v>567</v>
      </c>
      <c r="X1762" t="s">
        <v>567</v>
      </c>
      <c r="Y1762" t="s">
        <v>568</v>
      </c>
    </row>
    <row r="1763" spans="2:25" x14ac:dyDescent="0.3">
      <c r="B1763" s="118"/>
      <c r="D1763" t="s">
        <v>567</v>
      </c>
      <c r="H1763" t="s">
        <v>567</v>
      </c>
      <c r="J1763" t="s">
        <v>567</v>
      </c>
      <c r="K1763" t="s">
        <v>567</v>
      </c>
      <c r="L1763" t="s">
        <v>567</v>
      </c>
      <c r="N1763">
        <v>0</v>
      </c>
      <c r="O1763">
        <v>0</v>
      </c>
      <c r="R1763">
        <v>0</v>
      </c>
      <c r="W1763" t="s">
        <v>567</v>
      </c>
      <c r="X1763" t="s">
        <v>567</v>
      </c>
      <c r="Y1763" t="s">
        <v>568</v>
      </c>
    </row>
    <row r="1764" spans="2:25" x14ac:dyDescent="0.3">
      <c r="B1764" s="118"/>
      <c r="D1764" t="s">
        <v>567</v>
      </c>
      <c r="H1764" t="s">
        <v>567</v>
      </c>
      <c r="J1764" t="s">
        <v>567</v>
      </c>
      <c r="K1764" t="s">
        <v>567</v>
      </c>
      <c r="L1764" t="s">
        <v>567</v>
      </c>
      <c r="N1764">
        <v>0</v>
      </c>
      <c r="O1764">
        <v>0</v>
      </c>
      <c r="R1764">
        <v>0</v>
      </c>
      <c r="W1764" t="s">
        <v>567</v>
      </c>
      <c r="X1764" t="s">
        <v>567</v>
      </c>
      <c r="Y1764" t="s">
        <v>568</v>
      </c>
    </row>
    <row r="1765" spans="2:25" x14ac:dyDescent="0.3">
      <c r="B1765" s="118"/>
      <c r="D1765" t="s">
        <v>567</v>
      </c>
      <c r="H1765" t="s">
        <v>567</v>
      </c>
      <c r="J1765" t="s">
        <v>567</v>
      </c>
      <c r="K1765" t="s">
        <v>567</v>
      </c>
      <c r="L1765" t="s">
        <v>567</v>
      </c>
      <c r="N1765">
        <v>0</v>
      </c>
      <c r="O1765">
        <v>0</v>
      </c>
      <c r="R1765">
        <v>0</v>
      </c>
      <c r="W1765" t="s">
        <v>567</v>
      </c>
      <c r="X1765" t="s">
        <v>567</v>
      </c>
      <c r="Y1765" t="s">
        <v>568</v>
      </c>
    </row>
    <row r="1766" spans="2:25" x14ac:dyDescent="0.3">
      <c r="B1766" s="118"/>
      <c r="D1766" t="s">
        <v>567</v>
      </c>
      <c r="H1766" t="s">
        <v>567</v>
      </c>
      <c r="J1766" t="s">
        <v>567</v>
      </c>
      <c r="K1766" t="s">
        <v>567</v>
      </c>
      <c r="L1766" t="s">
        <v>567</v>
      </c>
      <c r="N1766">
        <v>0</v>
      </c>
      <c r="O1766">
        <v>0</v>
      </c>
      <c r="R1766">
        <v>0</v>
      </c>
      <c r="W1766" t="s">
        <v>567</v>
      </c>
      <c r="X1766" t="s">
        <v>567</v>
      </c>
      <c r="Y1766" t="s">
        <v>568</v>
      </c>
    </row>
    <row r="1767" spans="2:25" x14ac:dyDescent="0.3">
      <c r="B1767" s="118"/>
      <c r="D1767" t="s">
        <v>567</v>
      </c>
      <c r="H1767" t="s">
        <v>567</v>
      </c>
      <c r="J1767" t="s">
        <v>567</v>
      </c>
      <c r="K1767" t="s">
        <v>567</v>
      </c>
      <c r="L1767" t="s">
        <v>567</v>
      </c>
      <c r="N1767">
        <v>0</v>
      </c>
      <c r="O1767">
        <v>0</v>
      </c>
      <c r="R1767">
        <v>0</v>
      </c>
      <c r="W1767" t="s">
        <v>567</v>
      </c>
      <c r="X1767" t="s">
        <v>567</v>
      </c>
      <c r="Y1767" t="s">
        <v>568</v>
      </c>
    </row>
    <row r="1768" spans="2:25" x14ac:dyDescent="0.3">
      <c r="B1768" s="118"/>
      <c r="D1768" t="s">
        <v>567</v>
      </c>
      <c r="H1768" t="s">
        <v>567</v>
      </c>
      <c r="J1768" t="s">
        <v>567</v>
      </c>
      <c r="K1768" t="s">
        <v>567</v>
      </c>
      <c r="L1768" t="s">
        <v>567</v>
      </c>
      <c r="N1768">
        <v>0</v>
      </c>
      <c r="O1768">
        <v>0</v>
      </c>
      <c r="R1768">
        <v>0</v>
      </c>
      <c r="W1768" t="s">
        <v>567</v>
      </c>
      <c r="X1768" t="s">
        <v>567</v>
      </c>
      <c r="Y1768" t="s">
        <v>568</v>
      </c>
    </row>
    <row r="1769" spans="2:25" x14ac:dyDescent="0.3">
      <c r="B1769" s="118"/>
      <c r="D1769" t="s">
        <v>567</v>
      </c>
      <c r="H1769" t="s">
        <v>567</v>
      </c>
      <c r="J1769" t="s">
        <v>567</v>
      </c>
      <c r="K1769" t="s">
        <v>567</v>
      </c>
      <c r="L1769" t="s">
        <v>567</v>
      </c>
      <c r="N1769">
        <v>0</v>
      </c>
      <c r="O1769">
        <v>0</v>
      </c>
      <c r="R1769">
        <v>0</v>
      </c>
      <c r="W1769" t="s">
        <v>567</v>
      </c>
      <c r="X1769" t="s">
        <v>567</v>
      </c>
      <c r="Y1769" t="s">
        <v>568</v>
      </c>
    </row>
    <row r="1770" spans="2:25" x14ac:dyDescent="0.3">
      <c r="B1770" s="118"/>
      <c r="D1770" t="s">
        <v>567</v>
      </c>
      <c r="H1770" t="s">
        <v>567</v>
      </c>
      <c r="J1770" t="s">
        <v>567</v>
      </c>
      <c r="K1770" t="s">
        <v>567</v>
      </c>
      <c r="L1770" t="s">
        <v>567</v>
      </c>
      <c r="N1770">
        <v>0</v>
      </c>
      <c r="O1770">
        <v>0</v>
      </c>
      <c r="R1770">
        <v>0</v>
      </c>
      <c r="W1770" t="s">
        <v>567</v>
      </c>
      <c r="X1770" t="s">
        <v>567</v>
      </c>
      <c r="Y1770" t="s">
        <v>568</v>
      </c>
    </row>
    <row r="1771" spans="2:25" x14ac:dyDescent="0.3">
      <c r="B1771" s="118"/>
      <c r="D1771" t="s">
        <v>567</v>
      </c>
      <c r="H1771" t="s">
        <v>567</v>
      </c>
      <c r="J1771" t="s">
        <v>567</v>
      </c>
      <c r="K1771" t="s">
        <v>567</v>
      </c>
      <c r="L1771" t="s">
        <v>567</v>
      </c>
      <c r="N1771">
        <v>0</v>
      </c>
      <c r="O1771">
        <v>0</v>
      </c>
      <c r="R1771">
        <v>0</v>
      </c>
      <c r="W1771" t="s">
        <v>567</v>
      </c>
      <c r="X1771" t="s">
        <v>567</v>
      </c>
      <c r="Y1771" t="s">
        <v>568</v>
      </c>
    </row>
    <row r="1772" spans="2:25" x14ac:dyDescent="0.3">
      <c r="B1772" s="118"/>
      <c r="D1772" t="s">
        <v>567</v>
      </c>
      <c r="H1772" t="s">
        <v>567</v>
      </c>
      <c r="J1772" t="s">
        <v>567</v>
      </c>
      <c r="K1772" t="s">
        <v>567</v>
      </c>
      <c r="L1772" t="s">
        <v>567</v>
      </c>
      <c r="N1772">
        <v>0</v>
      </c>
      <c r="O1772">
        <v>0</v>
      </c>
      <c r="R1772">
        <v>0</v>
      </c>
      <c r="W1772" t="s">
        <v>567</v>
      </c>
      <c r="X1772" t="s">
        <v>567</v>
      </c>
      <c r="Y1772" t="s">
        <v>568</v>
      </c>
    </row>
    <row r="1773" spans="2:25" x14ac:dyDescent="0.3">
      <c r="B1773" s="118"/>
      <c r="D1773" t="s">
        <v>567</v>
      </c>
      <c r="H1773" t="s">
        <v>567</v>
      </c>
      <c r="J1773" t="s">
        <v>567</v>
      </c>
      <c r="K1773" t="s">
        <v>567</v>
      </c>
      <c r="L1773" t="s">
        <v>567</v>
      </c>
      <c r="N1773">
        <v>0</v>
      </c>
      <c r="O1773">
        <v>0</v>
      </c>
      <c r="R1773">
        <v>0</v>
      </c>
      <c r="W1773" t="s">
        <v>567</v>
      </c>
      <c r="X1773" t="s">
        <v>567</v>
      </c>
      <c r="Y1773" t="s">
        <v>568</v>
      </c>
    </row>
    <row r="1774" spans="2:25" x14ac:dyDescent="0.3">
      <c r="B1774" s="118"/>
      <c r="D1774" t="s">
        <v>567</v>
      </c>
      <c r="H1774" t="s">
        <v>567</v>
      </c>
      <c r="J1774" t="s">
        <v>567</v>
      </c>
      <c r="K1774" t="s">
        <v>567</v>
      </c>
      <c r="L1774" t="s">
        <v>567</v>
      </c>
      <c r="N1774">
        <v>0</v>
      </c>
      <c r="O1774">
        <v>0</v>
      </c>
      <c r="R1774">
        <v>0</v>
      </c>
      <c r="W1774" t="s">
        <v>567</v>
      </c>
      <c r="X1774" t="s">
        <v>567</v>
      </c>
      <c r="Y1774" t="s">
        <v>568</v>
      </c>
    </row>
    <row r="1775" spans="2:25" x14ac:dyDescent="0.3">
      <c r="B1775" s="118"/>
      <c r="D1775" t="s">
        <v>567</v>
      </c>
      <c r="H1775" t="s">
        <v>567</v>
      </c>
      <c r="J1775" t="s">
        <v>567</v>
      </c>
      <c r="K1775" t="s">
        <v>567</v>
      </c>
      <c r="L1775" t="s">
        <v>567</v>
      </c>
      <c r="N1775">
        <v>0</v>
      </c>
      <c r="O1775">
        <v>0</v>
      </c>
      <c r="R1775">
        <v>0</v>
      </c>
      <c r="W1775" t="s">
        <v>567</v>
      </c>
      <c r="X1775" t="s">
        <v>567</v>
      </c>
      <c r="Y1775" t="s">
        <v>568</v>
      </c>
    </row>
    <row r="1776" spans="2:25" x14ac:dyDescent="0.3">
      <c r="B1776" s="118"/>
      <c r="D1776" t="s">
        <v>567</v>
      </c>
      <c r="H1776" t="s">
        <v>567</v>
      </c>
      <c r="J1776" t="s">
        <v>567</v>
      </c>
      <c r="K1776" t="s">
        <v>567</v>
      </c>
      <c r="L1776" t="s">
        <v>567</v>
      </c>
      <c r="N1776">
        <v>0</v>
      </c>
      <c r="O1776">
        <v>0</v>
      </c>
      <c r="R1776">
        <v>0</v>
      </c>
      <c r="W1776" t="s">
        <v>567</v>
      </c>
      <c r="X1776" t="s">
        <v>567</v>
      </c>
      <c r="Y1776" t="s">
        <v>568</v>
      </c>
    </row>
    <row r="1777" spans="2:25" x14ac:dyDescent="0.3">
      <c r="B1777" s="118"/>
      <c r="D1777" t="s">
        <v>567</v>
      </c>
      <c r="H1777" t="s">
        <v>567</v>
      </c>
      <c r="J1777" t="s">
        <v>567</v>
      </c>
      <c r="K1777" t="s">
        <v>567</v>
      </c>
      <c r="L1777" t="s">
        <v>567</v>
      </c>
      <c r="N1777">
        <v>0</v>
      </c>
      <c r="O1777">
        <v>0</v>
      </c>
      <c r="R1777">
        <v>0</v>
      </c>
      <c r="W1777" t="s">
        <v>567</v>
      </c>
      <c r="X1777" t="s">
        <v>567</v>
      </c>
      <c r="Y1777" t="s">
        <v>568</v>
      </c>
    </row>
    <row r="1778" spans="2:25" x14ac:dyDescent="0.3">
      <c r="B1778" s="118"/>
      <c r="D1778" t="s">
        <v>567</v>
      </c>
      <c r="H1778" t="s">
        <v>567</v>
      </c>
      <c r="J1778" t="s">
        <v>567</v>
      </c>
      <c r="K1778" t="s">
        <v>567</v>
      </c>
      <c r="L1778" t="s">
        <v>567</v>
      </c>
      <c r="N1778">
        <v>0</v>
      </c>
      <c r="O1778">
        <v>0</v>
      </c>
      <c r="R1778">
        <v>0</v>
      </c>
      <c r="W1778" t="s">
        <v>567</v>
      </c>
      <c r="X1778" t="s">
        <v>567</v>
      </c>
      <c r="Y1778" t="s">
        <v>568</v>
      </c>
    </row>
    <row r="1779" spans="2:25" x14ac:dyDescent="0.3">
      <c r="B1779" s="118"/>
      <c r="D1779" t="s">
        <v>567</v>
      </c>
      <c r="H1779" t="s">
        <v>567</v>
      </c>
      <c r="J1779" t="s">
        <v>567</v>
      </c>
      <c r="K1779" t="s">
        <v>567</v>
      </c>
      <c r="L1779" t="s">
        <v>567</v>
      </c>
      <c r="N1779">
        <v>0</v>
      </c>
      <c r="O1779">
        <v>0</v>
      </c>
      <c r="R1779">
        <v>0</v>
      </c>
      <c r="W1779" t="s">
        <v>567</v>
      </c>
      <c r="X1779" t="s">
        <v>567</v>
      </c>
      <c r="Y1779" t="s">
        <v>568</v>
      </c>
    </row>
    <row r="1780" spans="2:25" x14ac:dyDescent="0.3">
      <c r="B1780" s="118"/>
      <c r="D1780" t="s">
        <v>567</v>
      </c>
      <c r="H1780" t="s">
        <v>567</v>
      </c>
      <c r="J1780" t="s">
        <v>567</v>
      </c>
      <c r="K1780" t="s">
        <v>567</v>
      </c>
      <c r="L1780" t="s">
        <v>567</v>
      </c>
      <c r="N1780">
        <v>0</v>
      </c>
      <c r="O1780">
        <v>0</v>
      </c>
      <c r="R1780">
        <v>0</v>
      </c>
      <c r="W1780" t="s">
        <v>567</v>
      </c>
      <c r="X1780" t="s">
        <v>567</v>
      </c>
      <c r="Y1780" t="s">
        <v>568</v>
      </c>
    </row>
    <row r="1781" spans="2:25" x14ac:dyDescent="0.3">
      <c r="B1781" s="118"/>
      <c r="D1781" t="s">
        <v>567</v>
      </c>
      <c r="H1781" t="s">
        <v>567</v>
      </c>
      <c r="J1781" t="s">
        <v>567</v>
      </c>
      <c r="K1781" t="s">
        <v>567</v>
      </c>
      <c r="L1781" t="s">
        <v>567</v>
      </c>
      <c r="N1781">
        <v>0</v>
      </c>
      <c r="O1781">
        <v>0</v>
      </c>
      <c r="R1781">
        <v>0</v>
      </c>
      <c r="W1781" t="s">
        <v>567</v>
      </c>
      <c r="X1781" t="s">
        <v>567</v>
      </c>
      <c r="Y1781" t="s">
        <v>568</v>
      </c>
    </row>
    <row r="1782" spans="2:25" x14ac:dyDescent="0.3">
      <c r="B1782" s="118"/>
      <c r="D1782" t="s">
        <v>567</v>
      </c>
      <c r="H1782" t="s">
        <v>567</v>
      </c>
      <c r="J1782" t="s">
        <v>567</v>
      </c>
      <c r="K1782" t="s">
        <v>567</v>
      </c>
      <c r="L1782" t="s">
        <v>567</v>
      </c>
      <c r="N1782">
        <v>0</v>
      </c>
      <c r="O1782">
        <v>0</v>
      </c>
      <c r="R1782">
        <v>0</v>
      </c>
      <c r="W1782" t="s">
        <v>567</v>
      </c>
      <c r="X1782" t="s">
        <v>567</v>
      </c>
      <c r="Y1782" t="s">
        <v>568</v>
      </c>
    </row>
    <row r="1783" spans="2:25" x14ac:dyDescent="0.3">
      <c r="B1783" s="118"/>
      <c r="D1783" t="s">
        <v>567</v>
      </c>
      <c r="H1783" t="s">
        <v>567</v>
      </c>
      <c r="J1783" t="s">
        <v>567</v>
      </c>
      <c r="K1783" t="s">
        <v>567</v>
      </c>
      <c r="L1783" t="s">
        <v>567</v>
      </c>
      <c r="N1783">
        <v>0</v>
      </c>
      <c r="O1783">
        <v>0</v>
      </c>
      <c r="R1783">
        <v>0</v>
      </c>
      <c r="W1783" t="s">
        <v>567</v>
      </c>
      <c r="X1783" t="s">
        <v>567</v>
      </c>
      <c r="Y1783" t="s">
        <v>568</v>
      </c>
    </row>
    <row r="1784" spans="2:25" x14ac:dyDescent="0.3">
      <c r="B1784" s="118"/>
      <c r="D1784" t="s">
        <v>567</v>
      </c>
      <c r="H1784" t="s">
        <v>567</v>
      </c>
      <c r="J1784" t="s">
        <v>567</v>
      </c>
      <c r="K1784" t="s">
        <v>567</v>
      </c>
      <c r="L1784" t="s">
        <v>567</v>
      </c>
      <c r="N1784">
        <v>0</v>
      </c>
      <c r="O1784">
        <v>0</v>
      </c>
      <c r="R1784">
        <v>0</v>
      </c>
      <c r="W1784" t="s">
        <v>567</v>
      </c>
      <c r="X1784" t="s">
        <v>567</v>
      </c>
      <c r="Y1784" t="s">
        <v>568</v>
      </c>
    </row>
    <row r="1785" spans="2:25" x14ac:dyDescent="0.3">
      <c r="B1785" s="118"/>
      <c r="D1785" t="s">
        <v>567</v>
      </c>
      <c r="H1785" t="s">
        <v>567</v>
      </c>
      <c r="J1785" t="s">
        <v>567</v>
      </c>
      <c r="K1785" t="s">
        <v>567</v>
      </c>
      <c r="L1785" t="s">
        <v>567</v>
      </c>
      <c r="N1785">
        <v>0</v>
      </c>
      <c r="O1785">
        <v>0</v>
      </c>
      <c r="R1785">
        <v>0</v>
      </c>
      <c r="W1785" t="s">
        <v>567</v>
      </c>
      <c r="X1785" t="s">
        <v>567</v>
      </c>
      <c r="Y1785" t="s">
        <v>568</v>
      </c>
    </row>
    <row r="1786" spans="2:25" x14ac:dyDescent="0.3">
      <c r="B1786" s="118"/>
      <c r="D1786" t="s">
        <v>567</v>
      </c>
      <c r="H1786" t="s">
        <v>567</v>
      </c>
      <c r="J1786" t="s">
        <v>567</v>
      </c>
      <c r="K1786" t="s">
        <v>567</v>
      </c>
      <c r="L1786" t="s">
        <v>567</v>
      </c>
      <c r="N1786">
        <v>0</v>
      </c>
      <c r="O1786">
        <v>0</v>
      </c>
      <c r="R1786">
        <v>0</v>
      </c>
      <c r="W1786" t="s">
        <v>567</v>
      </c>
      <c r="X1786" t="s">
        <v>567</v>
      </c>
      <c r="Y1786" t="s">
        <v>568</v>
      </c>
    </row>
    <row r="1787" spans="2:25" x14ac:dyDescent="0.3">
      <c r="B1787" s="118"/>
      <c r="D1787" t="s">
        <v>567</v>
      </c>
      <c r="H1787" t="s">
        <v>567</v>
      </c>
      <c r="J1787" t="s">
        <v>567</v>
      </c>
      <c r="K1787" t="s">
        <v>567</v>
      </c>
      <c r="L1787" t="s">
        <v>567</v>
      </c>
      <c r="N1787">
        <v>0</v>
      </c>
      <c r="O1787">
        <v>0</v>
      </c>
      <c r="R1787">
        <v>0</v>
      </c>
      <c r="W1787" t="s">
        <v>567</v>
      </c>
      <c r="X1787" t="s">
        <v>567</v>
      </c>
      <c r="Y1787" t="s">
        <v>568</v>
      </c>
    </row>
    <row r="1788" spans="2:25" x14ac:dyDescent="0.3">
      <c r="B1788" s="118"/>
      <c r="D1788" t="s">
        <v>567</v>
      </c>
      <c r="H1788" t="s">
        <v>567</v>
      </c>
      <c r="J1788" t="s">
        <v>567</v>
      </c>
      <c r="K1788" t="s">
        <v>567</v>
      </c>
      <c r="L1788" t="s">
        <v>567</v>
      </c>
      <c r="N1788">
        <v>0</v>
      </c>
      <c r="O1788">
        <v>0</v>
      </c>
      <c r="R1788">
        <v>0</v>
      </c>
      <c r="W1788" t="s">
        <v>567</v>
      </c>
      <c r="X1788" t="s">
        <v>567</v>
      </c>
      <c r="Y1788" t="s">
        <v>568</v>
      </c>
    </row>
    <row r="1789" spans="2:25" x14ac:dyDescent="0.3">
      <c r="B1789" s="118"/>
      <c r="D1789" t="s">
        <v>567</v>
      </c>
      <c r="H1789" t="s">
        <v>567</v>
      </c>
      <c r="J1789" t="s">
        <v>567</v>
      </c>
      <c r="K1789" t="s">
        <v>567</v>
      </c>
      <c r="L1789" t="s">
        <v>567</v>
      </c>
      <c r="N1789">
        <v>0</v>
      </c>
      <c r="O1789">
        <v>0</v>
      </c>
      <c r="R1789">
        <v>0</v>
      </c>
      <c r="W1789" t="s">
        <v>567</v>
      </c>
      <c r="X1789" t="s">
        <v>567</v>
      </c>
      <c r="Y1789" t="s">
        <v>568</v>
      </c>
    </row>
    <row r="1790" spans="2:25" x14ac:dyDescent="0.3">
      <c r="B1790" s="118"/>
      <c r="D1790" t="s">
        <v>567</v>
      </c>
      <c r="H1790" t="s">
        <v>567</v>
      </c>
      <c r="J1790" t="s">
        <v>567</v>
      </c>
      <c r="K1790" t="s">
        <v>567</v>
      </c>
      <c r="L1790" t="s">
        <v>567</v>
      </c>
      <c r="N1790">
        <v>0</v>
      </c>
      <c r="O1790">
        <v>0</v>
      </c>
      <c r="R1790">
        <v>0</v>
      </c>
      <c r="W1790" t="s">
        <v>567</v>
      </c>
      <c r="X1790" t="s">
        <v>567</v>
      </c>
      <c r="Y1790" t="s">
        <v>568</v>
      </c>
    </row>
    <row r="1791" spans="2:25" x14ac:dyDescent="0.3">
      <c r="B1791" s="118"/>
      <c r="D1791" t="s">
        <v>567</v>
      </c>
      <c r="H1791" t="s">
        <v>567</v>
      </c>
      <c r="J1791" t="s">
        <v>567</v>
      </c>
      <c r="K1791" t="s">
        <v>567</v>
      </c>
      <c r="L1791" t="s">
        <v>567</v>
      </c>
      <c r="N1791">
        <v>0</v>
      </c>
      <c r="O1791">
        <v>0</v>
      </c>
      <c r="R1791">
        <v>0</v>
      </c>
      <c r="W1791" t="s">
        <v>567</v>
      </c>
      <c r="X1791" t="s">
        <v>567</v>
      </c>
      <c r="Y1791" t="s">
        <v>568</v>
      </c>
    </row>
    <row r="1792" spans="2:25" x14ac:dyDescent="0.3">
      <c r="B1792" s="118"/>
      <c r="D1792" t="s">
        <v>567</v>
      </c>
      <c r="H1792" t="s">
        <v>567</v>
      </c>
      <c r="J1792" t="s">
        <v>567</v>
      </c>
      <c r="K1792" t="s">
        <v>567</v>
      </c>
      <c r="L1792" t="s">
        <v>567</v>
      </c>
      <c r="N1792">
        <v>0</v>
      </c>
      <c r="O1792">
        <v>0</v>
      </c>
      <c r="R1792">
        <v>0</v>
      </c>
      <c r="W1792" t="s">
        <v>567</v>
      </c>
      <c r="X1792" t="s">
        <v>567</v>
      </c>
      <c r="Y1792" t="s">
        <v>568</v>
      </c>
    </row>
    <row r="1793" spans="2:25" x14ac:dyDescent="0.3">
      <c r="B1793" s="118"/>
      <c r="D1793" t="s">
        <v>567</v>
      </c>
      <c r="H1793" t="s">
        <v>567</v>
      </c>
      <c r="J1793" t="s">
        <v>567</v>
      </c>
      <c r="K1793" t="s">
        <v>567</v>
      </c>
      <c r="L1793" t="s">
        <v>567</v>
      </c>
      <c r="N1793">
        <v>0</v>
      </c>
      <c r="O1793">
        <v>0</v>
      </c>
      <c r="R1793">
        <v>0</v>
      </c>
      <c r="W1793" t="s">
        <v>567</v>
      </c>
      <c r="X1793" t="s">
        <v>567</v>
      </c>
      <c r="Y1793" t="s">
        <v>568</v>
      </c>
    </row>
    <row r="1794" spans="2:25" x14ac:dyDescent="0.3">
      <c r="B1794" s="118"/>
      <c r="D1794" t="s">
        <v>567</v>
      </c>
      <c r="H1794" t="s">
        <v>567</v>
      </c>
      <c r="J1794" t="s">
        <v>567</v>
      </c>
      <c r="K1794" t="s">
        <v>567</v>
      </c>
      <c r="L1794" t="s">
        <v>567</v>
      </c>
      <c r="N1794">
        <v>0</v>
      </c>
      <c r="O1794">
        <v>0</v>
      </c>
      <c r="R1794">
        <v>0</v>
      </c>
      <c r="W1794" t="s">
        <v>567</v>
      </c>
      <c r="X1794" t="s">
        <v>567</v>
      </c>
      <c r="Y1794" t="s">
        <v>568</v>
      </c>
    </row>
    <row r="1795" spans="2:25" x14ac:dyDescent="0.3">
      <c r="B1795" s="118"/>
      <c r="D1795" t="s">
        <v>567</v>
      </c>
      <c r="H1795" t="s">
        <v>567</v>
      </c>
      <c r="J1795" t="s">
        <v>567</v>
      </c>
      <c r="K1795" t="s">
        <v>567</v>
      </c>
      <c r="L1795" t="s">
        <v>567</v>
      </c>
      <c r="N1795">
        <v>0</v>
      </c>
      <c r="O1795">
        <v>0</v>
      </c>
      <c r="R1795">
        <v>0</v>
      </c>
      <c r="W1795" t="s">
        <v>567</v>
      </c>
      <c r="X1795" t="s">
        <v>567</v>
      </c>
      <c r="Y1795" t="s">
        <v>568</v>
      </c>
    </row>
    <row r="1796" spans="2:25" x14ac:dyDescent="0.3">
      <c r="B1796" s="118"/>
      <c r="D1796" t="s">
        <v>567</v>
      </c>
      <c r="H1796" t="s">
        <v>567</v>
      </c>
      <c r="J1796" t="s">
        <v>567</v>
      </c>
      <c r="K1796" t="s">
        <v>567</v>
      </c>
      <c r="L1796" t="s">
        <v>567</v>
      </c>
      <c r="N1796">
        <v>0</v>
      </c>
      <c r="O1796">
        <v>0</v>
      </c>
      <c r="R1796">
        <v>0</v>
      </c>
      <c r="W1796" t="s">
        <v>567</v>
      </c>
      <c r="X1796" t="s">
        <v>567</v>
      </c>
      <c r="Y1796" t="s">
        <v>568</v>
      </c>
    </row>
    <row r="1797" spans="2:25" x14ac:dyDescent="0.3">
      <c r="B1797" s="118"/>
      <c r="D1797" t="s">
        <v>567</v>
      </c>
      <c r="H1797" t="s">
        <v>567</v>
      </c>
      <c r="J1797" t="s">
        <v>567</v>
      </c>
      <c r="K1797" t="s">
        <v>567</v>
      </c>
      <c r="L1797" t="s">
        <v>567</v>
      </c>
      <c r="N1797">
        <v>0</v>
      </c>
      <c r="O1797">
        <v>0</v>
      </c>
      <c r="R1797">
        <v>0</v>
      </c>
      <c r="W1797" t="s">
        <v>567</v>
      </c>
      <c r="X1797" t="s">
        <v>567</v>
      </c>
      <c r="Y1797" t="s">
        <v>568</v>
      </c>
    </row>
    <row r="1798" spans="2:25" x14ac:dyDescent="0.3">
      <c r="B1798" s="118"/>
      <c r="D1798" t="s">
        <v>567</v>
      </c>
      <c r="H1798" t="s">
        <v>567</v>
      </c>
      <c r="J1798" t="s">
        <v>567</v>
      </c>
      <c r="K1798" t="s">
        <v>567</v>
      </c>
      <c r="L1798" t="s">
        <v>567</v>
      </c>
      <c r="N1798">
        <v>0</v>
      </c>
      <c r="O1798">
        <v>0</v>
      </c>
      <c r="R1798">
        <v>0</v>
      </c>
      <c r="W1798" t="s">
        <v>567</v>
      </c>
      <c r="X1798" t="s">
        <v>567</v>
      </c>
      <c r="Y1798" t="s">
        <v>568</v>
      </c>
    </row>
    <row r="1799" spans="2:25" x14ac:dyDescent="0.3">
      <c r="B1799" s="118"/>
      <c r="D1799" t="s">
        <v>567</v>
      </c>
      <c r="H1799" t="s">
        <v>567</v>
      </c>
      <c r="J1799" t="s">
        <v>567</v>
      </c>
      <c r="K1799" t="s">
        <v>567</v>
      </c>
      <c r="L1799" t="s">
        <v>567</v>
      </c>
      <c r="N1799">
        <v>0</v>
      </c>
      <c r="O1799">
        <v>0</v>
      </c>
      <c r="R1799">
        <v>0</v>
      </c>
      <c r="W1799" t="s">
        <v>567</v>
      </c>
      <c r="X1799" t="s">
        <v>567</v>
      </c>
      <c r="Y1799" t="s">
        <v>568</v>
      </c>
    </row>
    <row r="1800" spans="2:25" x14ac:dyDescent="0.3">
      <c r="B1800" s="118"/>
      <c r="D1800" t="s">
        <v>567</v>
      </c>
      <c r="H1800" t="s">
        <v>567</v>
      </c>
      <c r="J1800" t="s">
        <v>567</v>
      </c>
      <c r="K1800" t="s">
        <v>567</v>
      </c>
      <c r="L1800" t="s">
        <v>567</v>
      </c>
      <c r="N1800">
        <v>0</v>
      </c>
      <c r="O1800">
        <v>0</v>
      </c>
      <c r="R1800">
        <v>0</v>
      </c>
      <c r="W1800" t="s">
        <v>567</v>
      </c>
      <c r="X1800" t="s">
        <v>567</v>
      </c>
      <c r="Y1800" t="s">
        <v>568</v>
      </c>
    </row>
    <row r="1801" spans="2:25" x14ac:dyDescent="0.3">
      <c r="B1801" s="118"/>
      <c r="D1801" t="s">
        <v>567</v>
      </c>
      <c r="H1801" t="s">
        <v>567</v>
      </c>
      <c r="J1801" t="s">
        <v>567</v>
      </c>
      <c r="K1801" t="s">
        <v>567</v>
      </c>
      <c r="L1801" t="s">
        <v>567</v>
      </c>
      <c r="N1801">
        <v>0</v>
      </c>
      <c r="O1801">
        <v>0</v>
      </c>
      <c r="R1801">
        <v>0</v>
      </c>
      <c r="W1801" t="s">
        <v>567</v>
      </c>
      <c r="X1801" t="s">
        <v>567</v>
      </c>
      <c r="Y1801" t="s">
        <v>568</v>
      </c>
    </row>
    <row r="1802" spans="2:25" x14ac:dyDescent="0.3">
      <c r="B1802" s="118"/>
      <c r="D1802" t="s">
        <v>567</v>
      </c>
      <c r="H1802" t="s">
        <v>567</v>
      </c>
      <c r="J1802" t="s">
        <v>567</v>
      </c>
      <c r="K1802" t="s">
        <v>567</v>
      </c>
      <c r="L1802" t="s">
        <v>567</v>
      </c>
      <c r="N1802">
        <v>0</v>
      </c>
      <c r="O1802">
        <v>0</v>
      </c>
      <c r="R1802">
        <v>0</v>
      </c>
      <c r="W1802" t="s">
        <v>567</v>
      </c>
      <c r="X1802" t="s">
        <v>567</v>
      </c>
      <c r="Y1802" t="s">
        <v>568</v>
      </c>
    </row>
    <row r="1803" spans="2:25" x14ac:dyDescent="0.3">
      <c r="B1803" s="118"/>
      <c r="D1803" t="s">
        <v>567</v>
      </c>
      <c r="H1803" t="s">
        <v>567</v>
      </c>
      <c r="J1803" t="s">
        <v>567</v>
      </c>
      <c r="K1803" t="s">
        <v>567</v>
      </c>
      <c r="L1803" t="s">
        <v>567</v>
      </c>
      <c r="N1803">
        <v>0</v>
      </c>
      <c r="O1803">
        <v>0</v>
      </c>
      <c r="R1803">
        <v>0</v>
      </c>
      <c r="W1803" t="s">
        <v>567</v>
      </c>
      <c r="X1803" t="s">
        <v>567</v>
      </c>
      <c r="Y1803" t="s">
        <v>568</v>
      </c>
    </row>
    <row r="1804" spans="2:25" x14ac:dyDescent="0.3">
      <c r="B1804" s="118"/>
      <c r="D1804" t="s">
        <v>567</v>
      </c>
      <c r="H1804" t="s">
        <v>567</v>
      </c>
      <c r="J1804" t="s">
        <v>567</v>
      </c>
      <c r="K1804" t="s">
        <v>567</v>
      </c>
      <c r="L1804" t="s">
        <v>567</v>
      </c>
      <c r="N1804">
        <v>0</v>
      </c>
      <c r="O1804">
        <v>0</v>
      </c>
      <c r="R1804">
        <v>0</v>
      </c>
      <c r="W1804" t="s">
        <v>567</v>
      </c>
      <c r="X1804" t="s">
        <v>567</v>
      </c>
      <c r="Y1804" t="s">
        <v>568</v>
      </c>
    </row>
    <row r="1805" spans="2:25" x14ac:dyDescent="0.3">
      <c r="B1805" s="118"/>
      <c r="D1805" t="s">
        <v>567</v>
      </c>
      <c r="H1805" t="s">
        <v>567</v>
      </c>
      <c r="J1805" t="s">
        <v>567</v>
      </c>
      <c r="K1805" t="s">
        <v>567</v>
      </c>
      <c r="L1805" t="s">
        <v>567</v>
      </c>
      <c r="N1805">
        <v>0</v>
      </c>
      <c r="O1805">
        <v>0</v>
      </c>
      <c r="R1805">
        <v>0</v>
      </c>
      <c r="W1805" t="s">
        <v>567</v>
      </c>
      <c r="X1805" t="s">
        <v>567</v>
      </c>
      <c r="Y1805" t="s">
        <v>568</v>
      </c>
    </row>
    <row r="1806" spans="2:25" x14ac:dyDescent="0.3">
      <c r="B1806" s="118"/>
      <c r="D1806" t="s">
        <v>567</v>
      </c>
      <c r="H1806" t="s">
        <v>567</v>
      </c>
      <c r="J1806" t="s">
        <v>567</v>
      </c>
      <c r="K1806" t="s">
        <v>567</v>
      </c>
      <c r="L1806" t="s">
        <v>567</v>
      </c>
      <c r="N1806">
        <v>0</v>
      </c>
      <c r="O1806">
        <v>0</v>
      </c>
      <c r="R1806">
        <v>0</v>
      </c>
      <c r="W1806" t="s">
        <v>567</v>
      </c>
      <c r="X1806" t="s">
        <v>567</v>
      </c>
      <c r="Y1806" t="s">
        <v>568</v>
      </c>
    </row>
    <row r="1807" spans="2:25" x14ac:dyDescent="0.3">
      <c r="B1807" s="118"/>
      <c r="D1807" t="s">
        <v>567</v>
      </c>
      <c r="H1807" t="s">
        <v>567</v>
      </c>
      <c r="J1807" t="s">
        <v>567</v>
      </c>
      <c r="K1807" t="s">
        <v>567</v>
      </c>
      <c r="L1807" t="s">
        <v>567</v>
      </c>
      <c r="N1807">
        <v>0</v>
      </c>
      <c r="O1807">
        <v>0</v>
      </c>
      <c r="R1807">
        <v>0</v>
      </c>
      <c r="W1807" t="s">
        <v>567</v>
      </c>
      <c r="X1807" t="s">
        <v>567</v>
      </c>
      <c r="Y1807" t="s">
        <v>568</v>
      </c>
    </row>
    <row r="1808" spans="2:25" x14ac:dyDescent="0.3">
      <c r="B1808" s="118"/>
      <c r="D1808" t="s">
        <v>567</v>
      </c>
      <c r="H1808" t="s">
        <v>567</v>
      </c>
      <c r="J1808" t="s">
        <v>567</v>
      </c>
      <c r="K1808" t="s">
        <v>567</v>
      </c>
      <c r="L1808" t="s">
        <v>567</v>
      </c>
      <c r="N1808">
        <v>0</v>
      </c>
      <c r="O1808">
        <v>0</v>
      </c>
      <c r="R1808">
        <v>0</v>
      </c>
      <c r="W1808" t="s">
        <v>567</v>
      </c>
      <c r="X1808" t="s">
        <v>567</v>
      </c>
      <c r="Y1808" t="s">
        <v>568</v>
      </c>
    </row>
    <row r="1809" spans="2:25" x14ac:dyDescent="0.3">
      <c r="B1809" s="118"/>
      <c r="D1809" t="s">
        <v>567</v>
      </c>
      <c r="H1809" t="s">
        <v>567</v>
      </c>
      <c r="J1809" t="s">
        <v>567</v>
      </c>
      <c r="K1809" t="s">
        <v>567</v>
      </c>
      <c r="L1809" t="s">
        <v>567</v>
      </c>
      <c r="N1809">
        <v>0</v>
      </c>
      <c r="O1809">
        <v>0</v>
      </c>
      <c r="R1809">
        <v>0</v>
      </c>
      <c r="W1809" t="s">
        <v>567</v>
      </c>
      <c r="X1809" t="s">
        <v>567</v>
      </c>
      <c r="Y1809" t="s">
        <v>568</v>
      </c>
    </row>
    <row r="1810" spans="2:25" x14ac:dyDescent="0.3">
      <c r="B1810" s="118"/>
      <c r="D1810" t="s">
        <v>567</v>
      </c>
      <c r="H1810" t="s">
        <v>567</v>
      </c>
      <c r="J1810" t="s">
        <v>567</v>
      </c>
      <c r="K1810" t="s">
        <v>567</v>
      </c>
      <c r="L1810" t="s">
        <v>567</v>
      </c>
      <c r="N1810">
        <v>0</v>
      </c>
      <c r="O1810">
        <v>0</v>
      </c>
      <c r="R1810">
        <v>0</v>
      </c>
      <c r="W1810" t="s">
        <v>567</v>
      </c>
      <c r="X1810" t="s">
        <v>567</v>
      </c>
      <c r="Y1810" t="s">
        <v>568</v>
      </c>
    </row>
    <row r="1811" spans="2:25" x14ac:dyDescent="0.3">
      <c r="B1811" s="118"/>
      <c r="D1811" t="s">
        <v>567</v>
      </c>
      <c r="H1811" t="s">
        <v>567</v>
      </c>
      <c r="J1811" t="s">
        <v>567</v>
      </c>
      <c r="K1811" t="s">
        <v>567</v>
      </c>
      <c r="L1811" t="s">
        <v>567</v>
      </c>
      <c r="N1811">
        <v>0</v>
      </c>
      <c r="O1811">
        <v>0</v>
      </c>
      <c r="R1811">
        <v>0</v>
      </c>
      <c r="W1811" t="s">
        <v>567</v>
      </c>
      <c r="X1811" t="s">
        <v>567</v>
      </c>
      <c r="Y1811" t="s">
        <v>568</v>
      </c>
    </row>
    <row r="1812" spans="2:25" x14ac:dyDescent="0.3">
      <c r="B1812" s="118"/>
      <c r="D1812" t="s">
        <v>567</v>
      </c>
      <c r="H1812" t="s">
        <v>567</v>
      </c>
      <c r="J1812" t="s">
        <v>567</v>
      </c>
      <c r="K1812" t="s">
        <v>567</v>
      </c>
      <c r="L1812" t="s">
        <v>567</v>
      </c>
      <c r="N1812">
        <v>0</v>
      </c>
      <c r="O1812">
        <v>0</v>
      </c>
      <c r="R1812">
        <v>0</v>
      </c>
      <c r="W1812" t="s">
        <v>567</v>
      </c>
      <c r="X1812" t="s">
        <v>567</v>
      </c>
      <c r="Y1812" t="s">
        <v>568</v>
      </c>
    </row>
    <row r="1813" spans="2:25" x14ac:dyDescent="0.3">
      <c r="B1813" s="118"/>
      <c r="D1813" t="s">
        <v>567</v>
      </c>
      <c r="H1813" t="s">
        <v>567</v>
      </c>
      <c r="J1813" t="s">
        <v>567</v>
      </c>
      <c r="K1813" t="s">
        <v>567</v>
      </c>
      <c r="L1813" t="s">
        <v>567</v>
      </c>
      <c r="N1813">
        <v>0</v>
      </c>
      <c r="O1813">
        <v>0</v>
      </c>
      <c r="R1813">
        <v>0</v>
      </c>
      <c r="W1813" t="s">
        <v>567</v>
      </c>
      <c r="X1813" t="s">
        <v>567</v>
      </c>
      <c r="Y1813" t="s">
        <v>568</v>
      </c>
    </row>
    <row r="1814" spans="2:25" x14ac:dyDescent="0.3">
      <c r="B1814" s="118"/>
      <c r="D1814" t="s">
        <v>567</v>
      </c>
      <c r="H1814" t="s">
        <v>567</v>
      </c>
      <c r="J1814" t="s">
        <v>567</v>
      </c>
      <c r="K1814" t="s">
        <v>567</v>
      </c>
      <c r="L1814" t="s">
        <v>567</v>
      </c>
      <c r="N1814">
        <v>0</v>
      </c>
      <c r="O1814">
        <v>0</v>
      </c>
      <c r="R1814">
        <v>0</v>
      </c>
      <c r="W1814" t="s">
        <v>567</v>
      </c>
      <c r="X1814" t="s">
        <v>567</v>
      </c>
      <c r="Y1814" t="s">
        <v>568</v>
      </c>
    </row>
    <row r="1815" spans="2:25" x14ac:dyDescent="0.3">
      <c r="B1815" s="118"/>
      <c r="D1815" t="s">
        <v>567</v>
      </c>
      <c r="H1815" t="s">
        <v>567</v>
      </c>
      <c r="J1815" t="s">
        <v>567</v>
      </c>
      <c r="K1815" t="s">
        <v>567</v>
      </c>
      <c r="L1815" t="s">
        <v>567</v>
      </c>
      <c r="N1815">
        <v>0</v>
      </c>
      <c r="O1815">
        <v>0</v>
      </c>
      <c r="R1815">
        <v>0</v>
      </c>
      <c r="W1815" t="s">
        <v>567</v>
      </c>
      <c r="X1815" t="s">
        <v>567</v>
      </c>
      <c r="Y1815" t="s">
        <v>568</v>
      </c>
    </row>
    <row r="1816" spans="2:25" x14ac:dyDescent="0.3">
      <c r="B1816" s="118"/>
      <c r="D1816" t="s">
        <v>567</v>
      </c>
      <c r="H1816" t="s">
        <v>567</v>
      </c>
      <c r="J1816" t="s">
        <v>567</v>
      </c>
      <c r="K1816" t="s">
        <v>567</v>
      </c>
      <c r="L1816" t="s">
        <v>567</v>
      </c>
      <c r="N1816">
        <v>0</v>
      </c>
      <c r="O1816">
        <v>0</v>
      </c>
      <c r="R1816">
        <v>0</v>
      </c>
      <c r="W1816" t="s">
        <v>567</v>
      </c>
      <c r="X1816" t="s">
        <v>567</v>
      </c>
      <c r="Y1816" t="s">
        <v>568</v>
      </c>
    </row>
    <row r="1817" spans="2:25" x14ac:dyDescent="0.3">
      <c r="B1817" s="118"/>
      <c r="D1817" t="s">
        <v>567</v>
      </c>
      <c r="H1817" t="s">
        <v>567</v>
      </c>
      <c r="J1817" t="s">
        <v>567</v>
      </c>
      <c r="K1817" t="s">
        <v>567</v>
      </c>
      <c r="L1817" t="s">
        <v>567</v>
      </c>
      <c r="N1817">
        <v>0</v>
      </c>
      <c r="O1817">
        <v>0</v>
      </c>
      <c r="R1817">
        <v>0</v>
      </c>
      <c r="W1817" t="s">
        <v>567</v>
      </c>
      <c r="X1817" t="s">
        <v>567</v>
      </c>
      <c r="Y1817" t="s">
        <v>568</v>
      </c>
    </row>
    <row r="1818" spans="2:25" x14ac:dyDescent="0.3">
      <c r="B1818" s="118"/>
      <c r="D1818" t="s">
        <v>567</v>
      </c>
      <c r="H1818" t="s">
        <v>567</v>
      </c>
      <c r="J1818" t="s">
        <v>567</v>
      </c>
      <c r="K1818" t="s">
        <v>567</v>
      </c>
      <c r="L1818" t="s">
        <v>567</v>
      </c>
      <c r="N1818">
        <v>0</v>
      </c>
      <c r="O1818">
        <v>0</v>
      </c>
      <c r="R1818">
        <v>0</v>
      </c>
      <c r="W1818" t="s">
        <v>567</v>
      </c>
      <c r="X1818" t="s">
        <v>567</v>
      </c>
      <c r="Y1818" t="s">
        <v>568</v>
      </c>
    </row>
    <row r="1819" spans="2:25" x14ac:dyDescent="0.3">
      <c r="B1819" s="118"/>
      <c r="D1819" t="s">
        <v>567</v>
      </c>
      <c r="H1819" t="s">
        <v>567</v>
      </c>
      <c r="J1819" t="s">
        <v>567</v>
      </c>
      <c r="K1819" t="s">
        <v>567</v>
      </c>
      <c r="L1819" t="s">
        <v>567</v>
      </c>
      <c r="N1819">
        <v>0</v>
      </c>
      <c r="O1819">
        <v>0</v>
      </c>
      <c r="R1819">
        <v>0</v>
      </c>
      <c r="W1819" t="s">
        <v>567</v>
      </c>
      <c r="X1819" t="s">
        <v>567</v>
      </c>
      <c r="Y1819" t="s">
        <v>568</v>
      </c>
    </row>
    <row r="1820" spans="2:25" x14ac:dyDescent="0.3">
      <c r="B1820" s="118"/>
      <c r="D1820" t="s">
        <v>567</v>
      </c>
      <c r="H1820" t="s">
        <v>567</v>
      </c>
      <c r="J1820" t="s">
        <v>567</v>
      </c>
      <c r="K1820" t="s">
        <v>567</v>
      </c>
      <c r="L1820" t="s">
        <v>567</v>
      </c>
      <c r="N1820">
        <v>0</v>
      </c>
      <c r="O1820">
        <v>0</v>
      </c>
      <c r="R1820">
        <v>0</v>
      </c>
      <c r="W1820" t="s">
        <v>567</v>
      </c>
      <c r="X1820" t="s">
        <v>567</v>
      </c>
      <c r="Y1820" t="s">
        <v>568</v>
      </c>
    </row>
    <row r="1821" spans="2:25" x14ac:dyDescent="0.3">
      <c r="B1821" s="118"/>
      <c r="D1821" t="s">
        <v>567</v>
      </c>
      <c r="H1821" t="s">
        <v>567</v>
      </c>
      <c r="J1821" t="s">
        <v>567</v>
      </c>
      <c r="K1821" t="s">
        <v>567</v>
      </c>
      <c r="L1821" t="s">
        <v>567</v>
      </c>
      <c r="N1821">
        <v>0</v>
      </c>
      <c r="O1821">
        <v>0</v>
      </c>
      <c r="R1821">
        <v>0</v>
      </c>
      <c r="W1821" t="s">
        <v>567</v>
      </c>
      <c r="X1821" t="s">
        <v>567</v>
      </c>
      <c r="Y1821" t="s">
        <v>568</v>
      </c>
    </row>
    <row r="1822" spans="2:25" x14ac:dyDescent="0.3">
      <c r="B1822" s="118"/>
      <c r="D1822" t="s">
        <v>567</v>
      </c>
      <c r="H1822" t="s">
        <v>567</v>
      </c>
      <c r="J1822" t="s">
        <v>567</v>
      </c>
      <c r="K1822" t="s">
        <v>567</v>
      </c>
      <c r="L1822" t="s">
        <v>567</v>
      </c>
      <c r="N1822">
        <v>0</v>
      </c>
      <c r="O1822">
        <v>0</v>
      </c>
      <c r="R1822">
        <v>0</v>
      </c>
      <c r="W1822" t="s">
        <v>567</v>
      </c>
      <c r="X1822" t="s">
        <v>567</v>
      </c>
      <c r="Y1822" t="s">
        <v>568</v>
      </c>
    </row>
    <row r="1823" spans="2:25" x14ac:dyDescent="0.3">
      <c r="B1823" s="118"/>
      <c r="D1823" t="s">
        <v>567</v>
      </c>
      <c r="H1823" t="s">
        <v>567</v>
      </c>
      <c r="J1823" t="s">
        <v>567</v>
      </c>
      <c r="K1823" t="s">
        <v>567</v>
      </c>
      <c r="L1823" t="s">
        <v>567</v>
      </c>
      <c r="N1823">
        <v>0</v>
      </c>
      <c r="O1823">
        <v>0</v>
      </c>
      <c r="R1823">
        <v>0</v>
      </c>
      <c r="W1823" t="s">
        <v>567</v>
      </c>
      <c r="X1823" t="s">
        <v>567</v>
      </c>
      <c r="Y1823" t="s">
        <v>568</v>
      </c>
    </row>
    <row r="1824" spans="2:25" x14ac:dyDescent="0.3">
      <c r="B1824" s="118"/>
      <c r="D1824" t="s">
        <v>567</v>
      </c>
      <c r="H1824" t="s">
        <v>567</v>
      </c>
      <c r="J1824" t="s">
        <v>567</v>
      </c>
      <c r="K1824" t="s">
        <v>567</v>
      </c>
      <c r="L1824" t="s">
        <v>567</v>
      </c>
      <c r="N1824">
        <v>0</v>
      </c>
      <c r="O1824">
        <v>0</v>
      </c>
      <c r="R1824">
        <v>0</v>
      </c>
      <c r="W1824" t="s">
        <v>567</v>
      </c>
      <c r="X1824" t="s">
        <v>567</v>
      </c>
      <c r="Y1824" t="s">
        <v>568</v>
      </c>
    </row>
    <row r="1825" spans="2:25" x14ac:dyDescent="0.3">
      <c r="B1825" s="118"/>
      <c r="D1825" t="s">
        <v>567</v>
      </c>
      <c r="H1825" t="s">
        <v>567</v>
      </c>
      <c r="J1825" t="s">
        <v>567</v>
      </c>
      <c r="K1825" t="s">
        <v>567</v>
      </c>
      <c r="L1825" t="s">
        <v>567</v>
      </c>
      <c r="N1825">
        <v>0</v>
      </c>
      <c r="O1825">
        <v>0</v>
      </c>
      <c r="R1825">
        <v>0</v>
      </c>
      <c r="W1825" t="s">
        <v>567</v>
      </c>
      <c r="X1825" t="s">
        <v>567</v>
      </c>
      <c r="Y1825" t="s">
        <v>568</v>
      </c>
    </row>
    <row r="1826" spans="2:25" x14ac:dyDescent="0.3">
      <c r="B1826" s="118"/>
      <c r="D1826" t="s">
        <v>567</v>
      </c>
      <c r="H1826" t="s">
        <v>567</v>
      </c>
      <c r="J1826" t="s">
        <v>567</v>
      </c>
      <c r="K1826" t="s">
        <v>567</v>
      </c>
      <c r="L1826" t="s">
        <v>567</v>
      </c>
      <c r="N1826">
        <v>0</v>
      </c>
      <c r="O1826">
        <v>0</v>
      </c>
      <c r="R1826">
        <v>0</v>
      </c>
      <c r="W1826" t="s">
        <v>567</v>
      </c>
      <c r="X1826" t="s">
        <v>567</v>
      </c>
      <c r="Y1826" t="s">
        <v>568</v>
      </c>
    </row>
    <row r="1827" spans="2:25" x14ac:dyDescent="0.3">
      <c r="B1827" s="118"/>
      <c r="D1827" t="s">
        <v>567</v>
      </c>
      <c r="H1827" t="s">
        <v>567</v>
      </c>
      <c r="J1827" t="s">
        <v>567</v>
      </c>
      <c r="K1827" t="s">
        <v>567</v>
      </c>
      <c r="L1827" t="s">
        <v>567</v>
      </c>
      <c r="N1827">
        <v>0</v>
      </c>
      <c r="O1827">
        <v>0</v>
      </c>
      <c r="R1827">
        <v>0</v>
      </c>
      <c r="W1827" t="s">
        <v>567</v>
      </c>
      <c r="X1827" t="s">
        <v>567</v>
      </c>
      <c r="Y1827" t="s">
        <v>568</v>
      </c>
    </row>
    <row r="1828" spans="2:25" x14ac:dyDescent="0.3">
      <c r="B1828" s="118"/>
      <c r="D1828" t="s">
        <v>567</v>
      </c>
      <c r="H1828" t="s">
        <v>567</v>
      </c>
      <c r="J1828" t="s">
        <v>567</v>
      </c>
      <c r="K1828" t="s">
        <v>567</v>
      </c>
      <c r="L1828" t="s">
        <v>567</v>
      </c>
      <c r="N1828">
        <v>0</v>
      </c>
      <c r="O1828">
        <v>0</v>
      </c>
      <c r="R1828">
        <v>0</v>
      </c>
      <c r="W1828" t="s">
        <v>567</v>
      </c>
      <c r="X1828" t="s">
        <v>567</v>
      </c>
      <c r="Y1828" t="s">
        <v>568</v>
      </c>
    </row>
    <row r="1829" spans="2:25" x14ac:dyDescent="0.3">
      <c r="B1829" s="118"/>
      <c r="D1829" t="s">
        <v>567</v>
      </c>
      <c r="H1829" t="s">
        <v>567</v>
      </c>
      <c r="J1829" t="s">
        <v>567</v>
      </c>
      <c r="K1829" t="s">
        <v>567</v>
      </c>
      <c r="L1829" t="s">
        <v>567</v>
      </c>
      <c r="N1829">
        <v>0</v>
      </c>
      <c r="O1829">
        <v>0</v>
      </c>
      <c r="R1829">
        <v>0</v>
      </c>
      <c r="W1829" t="s">
        <v>567</v>
      </c>
      <c r="X1829" t="s">
        <v>567</v>
      </c>
      <c r="Y1829" t="s">
        <v>568</v>
      </c>
    </row>
    <row r="1830" spans="2:25" x14ac:dyDescent="0.3">
      <c r="B1830" s="118"/>
      <c r="D1830" t="s">
        <v>567</v>
      </c>
      <c r="H1830" t="s">
        <v>567</v>
      </c>
      <c r="J1830" t="s">
        <v>567</v>
      </c>
      <c r="K1830" t="s">
        <v>567</v>
      </c>
      <c r="L1830" t="s">
        <v>567</v>
      </c>
      <c r="N1830">
        <v>0</v>
      </c>
      <c r="O1830">
        <v>0</v>
      </c>
      <c r="R1830">
        <v>0</v>
      </c>
      <c r="W1830" t="s">
        <v>567</v>
      </c>
      <c r="X1830" t="s">
        <v>567</v>
      </c>
      <c r="Y1830" t="s">
        <v>568</v>
      </c>
    </row>
    <row r="1831" spans="2:25" x14ac:dyDescent="0.3">
      <c r="B1831" s="118"/>
      <c r="D1831" t="s">
        <v>567</v>
      </c>
      <c r="H1831" t="s">
        <v>567</v>
      </c>
      <c r="J1831" t="s">
        <v>567</v>
      </c>
      <c r="K1831" t="s">
        <v>567</v>
      </c>
      <c r="L1831" t="s">
        <v>567</v>
      </c>
      <c r="N1831">
        <v>0</v>
      </c>
      <c r="O1831">
        <v>0</v>
      </c>
      <c r="R1831">
        <v>0</v>
      </c>
      <c r="W1831" t="s">
        <v>567</v>
      </c>
      <c r="X1831" t="s">
        <v>567</v>
      </c>
      <c r="Y1831" t="s">
        <v>568</v>
      </c>
    </row>
    <row r="1832" spans="2:25" x14ac:dyDescent="0.3">
      <c r="B1832" s="118"/>
      <c r="D1832" t="s">
        <v>567</v>
      </c>
      <c r="H1832" t="s">
        <v>567</v>
      </c>
      <c r="J1832" t="s">
        <v>567</v>
      </c>
      <c r="K1832" t="s">
        <v>567</v>
      </c>
      <c r="L1832" t="s">
        <v>567</v>
      </c>
      <c r="N1832">
        <v>0</v>
      </c>
      <c r="O1832">
        <v>0</v>
      </c>
      <c r="R1832">
        <v>0</v>
      </c>
      <c r="W1832" t="s">
        <v>567</v>
      </c>
      <c r="X1832" t="s">
        <v>567</v>
      </c>
      <c r="Y1832" t="s">
        <v>568</v>
      </c>
    </row>
    <row r="1833" spans="2:25" x14ac:dyDescent="0.3">
      <c r="B1833" s="118"/>
      <c r="D1833" t="s">
        <v>567</v>
      </c>
      <c r="H1833" t="s">
        <v>567</v>
      </c>
      <c r="J1833" t="s">
        <v>567</v>
      </c>
      <c r="K1833" t="s">
        <v>567</v>
      </c>
      <c r="L1833" t="s">
        <v>567</v>
      </c>
      <c r="N1833">
        <v>0</v>
      </c>
      <c r="O1833">
        <v>0</v>
      </c>
      <c r="R1833">
        <v>0</v>
      </c>
      <c r="W1833" t="s">
        <v>567</v>
      </c>
      <c r="X1833" t="s">
        <v>567</v>
      </c>
      <c r="Y1833" t="s">
        <v>568</v>
      </c>
    </row>
    <row r="1834" spans="2:25" x14ac:dyDescent="0.3">
      <c r="B1834" s="118"/>
      <c r="D1834" t="s">
        <v>567</v>
      </c>
      <c r="H1834" t="s">
        <v>567</v>
      </c>
      <c r="J1834" t="s">
        <v>567</v>
      </c>
      <c r="K1834" t="s">
        <v>567</v>
      </c>
      <c r="L1834" t="s">
        <v>567</v>
      </c>
      <c r="N1834">
        <v>0</v>
      </c>
      <c r="O1834">
        <v>0</v>
      </c>
      <c r="R1834">
        <v>0</v>
      </c>
      <c r="W1834" t="s">
        <v>567</v>
      </c>
      <c r="X1834" t="s">
        <v>567</v>
      </c>
      <c r="Y1834" t="s">
        <v>568</v>
      </c>
    </row>
    <row r="1835" spans="2:25" x14ac:dyDescent="0.3">
      <c r="B1835" s="118"/>
      <c r="D1835" t="s">
        <v>567</v>
      </c>
      <c r="H1835" t="s">
        <v>567</v>
      </c>
      <c r="J1835" t="s">
        <v>567</v>
      </c>
      <c r="K1835" t="s">
        <v>567</v>
      </c>
      <c r="L1835" t="s">
        <v>567</v>
      </c>
      <c r="N1835">
        <v>0</v>
      </c>
      <c r="O1835">
        <v>0</v>
      </c>
      <c r="R1835">
        <v>0</v>
      </c>
      <c r="W1835" t="s">
        <v>567</v>
      </c>
      <c r="X1835" t="s">
        <v>567</v>
      </c>
      <c r="Y1835" t="s">
        <v>568</v>
      </c>
    </row>
    <row r="1836" spans="2:25" x14ac:dyDescent="0.3">
      <c r="B1836" s="118"/>
      <c r="D1836" t="s">
        <v>567</v>
      </c>
      <c r="H1836" t="s">
        <v>567</v>
      </c>
      <c r="J1836" t="s">
        <v>567</v>
      </c>
      <c r="K1836" t="s">
        <v>567</v>
      </c>
      <c r="L1836" t="s">
        <v>567</v>
      </c>
      <c r="N1836">
        <v>0</v>
      </c>
      <c r="O1836">
        <v>0</v>
      </c>
      <c r="R1836">
        <v>0</v>
      </c>
      <c r="W1836" t="s">
        <v>567</v>
      </c>
      <c r="X1836" t="s">
        <v>567</v>
      </c>
      <c r="Y1836" t="s">
        <v>568</v>
      </c>
    </row>
    <row r="1837" spans="2:25" x14ac:dyDescent="0.3">
      <c r="B1837" s="118"/>
      <c r="D1837" t="s">
        <v>567</v>
      </c>
      <c r="H1837" t="s">
        <v>567</v>
      </c>
      <c r="J1837" t="s">
        <v>567</v>
      </c>
      <c r="K1837" t="s">
        <v>567</v>
      </c>
      <c r="L1837" t="s">
        <v>567</v>
      </c>
      <c r="N1837">
        <v>0</v>
      </c>
      <c r="O1837">
        <v>0</v>
      </c>
      <c r="R1837">
        <v>0</v>
      </c>
      <c r="W1837" t="s">
        <v>567</v>
      </c>
      <c r="X1837" t="s">
        <v>567</v>
      </c>
      <c r="Y1837" t="s">
        <v>568</v>
      </c>
    </row>
    <row r="1838" spans="2:25" x14ac:dyDescent="0.3">
      <c r="B1838" s="118"/>
      <c r="D1838" t="s">
        <v>567</v>
      </c>
      <c r="H1838" t="s">
        <v>567</v>
      </c>
      <c r="J1838" t="s">
        <v>567</v>
      </c>
      <c r="K1838" t="s">
        <v>567</v>
      </c>
      <c r="L1838" t="s">
        <v>567</v>
      </c>
      <c r="N1838">
        <v>0</v>
      </c>
      <c r="O1838">
        <v>0</v>
      </c>
      <c r="R1838">
        <v>0</v>
      </c>
      <c r="W1838" t="s">
        <v>567</v>
      </c>
      <c r="X1838" t="s">
        <v>567</v>
      </c>
      <c r="Y1838" t="s">
        <v>568</v>
      </c>
    </row>
    <row r="1839" spans="2:25" x14ac:dyDescent="0.3">
      <c r="B1839" s="118"/>
      <c r="D1839" t="s">
        <v>567</v>
      </c>
      <c r="H1839" t="s">
        <v>567</v>
      </c>
      <c r="J1839" t="s">
        <v>567</v>
      </c>
      <c r="K1839" t="s">
        <v>567</v>
      </c>
      <c r="L1839" t="s">
        <v>567</v>
      </c>
      <c r="N1839">
        <v>0</v>
      </c>
      <c r="O1839">
        <v>0</v>
      </c>
      <c r="R1839">
        <v>0</v>
      </c>
      <c r="W1839" t="s">
        <v>567</v>
      </c>
      <c r="X1839" t="s">
        <v>567</v>
      </c>
      <c r="Y1839" t="s">
        <v>568</v>
      </c>
    </row>
    <row r="1840" spans="2:25" x14ac:dyDescent="0.3">
      <c r="B1840" s="118"/>
      <c r="D1840" t="s">
        <v>567</v>
      </c>
      <c r="H1840" t="s">
        <v>567</v>
      </c>
      <c r="J1840" t="s">
        <v>567</v>
      </c>
      <c r="K1840" t="s">
        <v>567</v>
      </c>
      <c r="L1840" t="s">
        <v>567</v>
      </c>
      <c r="N1840">
        <v>0</v>
      </c>
      <c r="O1840">
        <v>0</v>
      </c>
      <c r="R1840">
        <v>0</v>
      </c>
      <c r="W1840" t="s">
        <v>567</v>
      </c>
      <c r="X1840" t="s">
        <v>567</v>
      </c>
      <c r="Y1840" t="s">
        <v>568</v>
      </c>
    </row>
    <row r="1841" spans="2:25" x14ac:dyDescent="0.3">
      <c r="B1841" s="118"/>
      <c r="D1841" t="s">
        <v>567</v>
      </c>
      <c r="H1841" t="s">
        <v>567</v>
      </c>
      <c r="J1841" t="s">
        <v>567</v>
      </c>
      <c r="K1841" t="s">
        <v>567</v>
      </c>
      <c r="L1841" t="s">
        <v>567</v>
      </c>
      <c r="N1841">
        <v>0</v>
      </c>
      <c r="O1841">
        <v>0</v>
      </c>
      <c r="R1841">
        <v>0</v>
      </c>
      <c r="W1841" t="s">
        <v>567</v>
      </c>
      <c r="X1841" t="s">
        <v>567</v>
      </c>
      <c r="Y1841" t="s">
        <v>568</v>
      </c>
    </row>
    <row r="1842" spans="2:25" x14ac:dyDescent="0.3">
      <c r="B1842" s="118"/>
      <c r="D1842" t="s">
        <v>567</v>
      </c>
      <c r="H1842" t="s">
        <v>567</v>
      </c>
      <c r="J1842" t="s">
        <v>567</v>
      </c>
      <c r="K1842" t="s">
        <v>567</v>
      </c>
      <c r="L1842" t="s">
        <v>567</v>
      </c>
      <c r="N1842">
        <v>0</v>
      </c>
      <c r="O1842">
        <v>0</v>
      </c>
      <c r="R1842">
        <v>0</v>
      </c>
      <c r="W1842" t="s">
        <v>567</v>
      </c>
      <c r="X1842" t="s">
        <v>567</v>
      </c>
      <c r="Y1842" t="s">
        <v>568</v>
      </c>
    </row>
    <row r="1843" spans="2:25" x14ac:dyDescent="0.3">
      <c r="B1843" s="118"/>
      <c r="D1843" t="s">
        <v>567</v>
      </c>
      <c r="H1843" t="s">
        <v>567</v>
      </c>
      <c r="J1843" t="s">
        <v>567</v>
      </c>
      <c r="K1843" t="s">
        <v>567</v>
      </c>
      <c r="L1843" t="s">
        <v>567</v>
      </c>
      <c r="N1843">
        <v>0</v>
      </c>
      <c r="O1843">
        <v>0</v>
      </c>
      <c r="R1843">
        <v>0</v>
      </c>
      <c r="W1843" t="s">
        <v>567</v>
      </c>
      <c r="X1843" t="s">
        <v>567</v>
      </c>
      <c r="Y1843" t="s">
        <v>568</v>
      </c>
    </row>
    <row r="1844" spans="2:25" x14ac:dyDescent="0.3">
      <c r="B1844" s="118"/>
      <c r="D1844" t="s">
        <v>567</v>
      </c>
      <c r="H1844" t="s">
        <v>567</v>
      </c>
      <c r="J1844" t="s">
        <v>567</v>
      </c>
      <c r="K1844" t="s">
        <v>567</v>
      </c>
      <c r="L1844" t="s">
        <v>567</v>
      </c>
      <c r="N1844">
        <v>0</v>
      </c>
      <c r="O1844">
        <v>0</v>
      </c>
      <c r="R1844">
        <v>0</v>
      </c>
      <c r="W1844" t="s">
        <v>567</v>
      </c>
      <c r="X1844" t="s">
        <v>567</v>
      </c>
      <c r="Y1844" t="s">
        <v>568</v>
      </c>
    </row>
    <row r="1845" spans="2:25" x14ac:dyDescent="0.3">
      <c r="B1845" s="118"/>
      <c r="D1845" t="s">
        <v>567</v>
      </c>
      <c r="H1845" t="s">
        <v>567</v>
      </c>
      <c r="J1845" t="s">
        <v>567</v>
      </c>
      <c r="K1845" t="s">
        <v>567</v>
      </c>
      <c r="L1845" t="s">
        <v>567</v>
      </c>
      <c r="N1845">
        <v>0</v>
      </c>
      <c r="O1845">
        <v>0</v>
      </c>
      <c r="R1845">
        <v>0</v>
      </c>
      <c r="W1845" t="s">
        <v>567</v>
      </c>
      <c r="X1845" t="s">
        <v>567</v>
      </c>
      <c r="Y1845" t="s">
        <v>568</v>
      </c>
    </row>
    <row r="1846" spans="2:25" x14ac:dyDescent="0.3">
      <c r="B1846" s="118"/>
      <c r="D1846" t="s">
        <v>567</v>
      </c>
      <c r="H1846" t="s">
        <v>567</v>
      </c>
      <c r="J1846" t="s">
        <v>567</v>
      </c>
      <c r="K1846" t="s">
        <v>567</v>
      </c>
      <c r="L1846" t="s">
        <v>567</v>
      </c>
      <c r="N1846">
        <v>0</v>
      </c>
      <c r="O1846">
        <v>0</v>
      </c>
      <c r="R1846">
        <v>0</v>
      </c>
      <c r="W1846" t="s">
        <v>567</v>
      </c>
      <c r="X1846" t="s">
        <v>567</v>
      </c>
      <c r="Y1846" t="s">
        <v>568</v>
      </c>
    </row>
    <row r="1847" spans="2:25" x14ac:dyDescent="0.3">
      <c r="B1847" s="118"/>
      <c r="D1847" t="s">
        <v>567</v>
      </c>
      <c r="H1847" t="s">
        <v>567</v>
      </c>
      <c r="J1847" t="s">
        <v>567</v>
      </c>
      <c r="K1847" t="s">
        <v>567</v>
      </c>
      <c r="L1847" t="s">
        <v>567</v>
      </c>
      <c r="N1847">
        <v>0</v>
      </c>
      <c r="O1847">
        <v>0</v>
      </c>
      <c r="R1847">
        <v>0</v>
      </c>
      <c r="W1847" t="s">
        <v>567</v>
      </c>
      <c r="X1847" t="s">
        <v>567</v>
      </c>
      <c r="Y1847" t="s">
        <v>568</v>
      </c>
    </row>
    <row r="1848" spans="2:25" x14ac:dyDescent="0.3">
      <c r="B1848" s="118"/>
      <c r="D1848" t="s">
        <v>567</v>
      </c>
      <c r="H1848" t="s">
        <v>567</v>
      </c>
      <c r="J1848" t="s">
        <v>567</v>
      </c>
      <c r="K1848" t="s">
        <v>567</v>
      </c>
      <c r="L1848" t="s">
        <v>567</v>
      </c>
      <c r="N1848">
        <v>0</v>
      </c>
      <c r="O1848">
        <v>0</v>
      </c>
      <c r="R1848">
        <v>0</v>
      </c>
      <c r="W1848" t="s">
        <v>567</v>
      </c>
      <c r="X1848" t="s">
        <v>567</v>
      </c>
      <c r="Y1848" t="s">
        <v>568</v>
      </c>
    </row>
    <row r="1849" spans="2:25" x14ac:dyDescent="0.3">
      <c r="B1849" s="118"/>
      <c r="D1849" t="s">
        <v>567</v>
      </c>
      <c r="H1849" t="s">
        <v>567</v>
      </c>
      <c r="J1849" t="s">
        <v>567</v>
      </c>
      <c r="K1849" t="s">
        <v>567</v>
      </c>
      <c r="L1849" t="s">
        <v>567</v>
      </c>
      <c r="N1849">
        <v>0</v>
      </c>
      <c r="O1849">
        <v>0</v>
      </c>
      <c r="R1849">
        <v>0</v>
      </c>
      <c r="W1849" t="s">
        <v>567</v>
      </c>
      <c r="X1849" t="s">
        <v>567</v>
      </c>
      <c r="Y1849" t="s">
        <v>568</v>
      </c>
    </row>
    <row r="1850" spans="2:25" x14ac:dyDescent="0.3">
      <c r="B1850" s="118"/>
      <c r="D1850" t="s">
        <v>567</v>
      </c>
      <c r="H1850" t="s">
        <v>567</v>
      </c>
      <c r="J1850" t="s">
        <v>567</v>
      </c>
      <c r="K1850" t="s">
        <v>567</v>
      </c>
      <c r="L1850" t="s">
        <v>567</v>
      </c>
      <c r="N1850">
        <v>0</v>
      </c>
      <c r="O1850">
        <v>0</v>
      </c>
      <c r="R1850">
        <v>0</v>
      </c>
      <c r="W1850" t="s">
        <v>567</v>
      </c>
      <c r="X1850" t="s">
        <v>567</v>
      </c>
      <c r="Y1850" t="s">
        <v>568</v>
      </c>
    </row>
    <row r="1851" spans="2:25" x14ac:dyDescent="0.3">
      <c r="B1851" s="118"/>
      <c r="D1851" t="s">
        <v>567</v>
      </c>
      <c r="H1851" t="s">
        <v>567</v>
      </c>
      <c r="J1851" t="s">
        <v>567</v>
      </c>
      <c r="K1851" t="s">
        <v>567</v>
      </c>
      <c r="L1851" t="s">
        <v>567</v>
      </c>
      <c r="N1851">
        <v>0</v>
      </c>
      <c r="O1851">
        <v>0</v>
      </c>
      <c r="R1851">
        <v>0</v>
      </c>
      <c r="W1851" t="s">
        <v>567</v>
      </c>
      <c r="X1851" t="s">
        <v>567</v>
      </c>
      <c r="Y1851" t="s">
        <v>568</v>
      </c>
    </row>
    <row r="1852" spans="2:25" x14ac:dyDescent="0.3">
      <c r="B1852" s="118"/>
      <c r="D1852" t="s">
        <v>567</v>
      </c>
      <c r="H1852" t="s">
        <v>567</v>
      </c>
      <c r="J1852" t="s">
        <v>567</v>
      </c>
      <c r="K1852" t="s">
        <v>567</v>
      </c>
      <c r="L1852" t="s">
        <v>567</v>
      </c>
      <c r="N1852">
        <v>0</v>
      </c>
      <c r="O1852">
        <v>0</v>
      </c>
      <c r="R1852">
        <v>0</v>
      </c>
      <c r="W1852" t="s">
        <v>567</v>
      </c>
      <c r="X1852" t="s">
        <v>567</v>
      </c>
      <c r="Y1852" t="s">
        <v>568</v>
      </c>
    </row>
    <row r="1853" spans="2:25" x14ac:dyDescent="0.3">
      <c r="B1853" s="118"/>
      <c r="D1853" t="s">
        <v>567</v>
      </c>
      <c r="H1853" t="s">
        <v>567</v>
      </c>
      <c r="J1853" t="s">
        <v>567</v>
      </c>
      <c r="K1853" t="s">
        <v>567</v>
      </c>
      <c r="L1853" t="s">
        <v>567</v>
      </c>
      <c r="N1853">
        <v>0</v>
      </c>
      <c r="O1853">
        <v>0</v>
      </c>
      <c r="R1853">
        <v>0</v>
      </c>
      <c r="W1853" t="s">
        <v>567</v>
      </c>
      <c r="X1853" t="s">
        <v>567</v>
      </c>
      <c r="Y1853" t="s">
        <v>568</v>
      </c>
    </row>
    <row r="1854" spans="2:25" x14ac:dyDescent="0.3">
      <c r="B1854" s="118"/>
      <c r="D1854" t="s">
        <v>567</v>
      </c>
      <c r="H1854" t="s">
        <v>567</v>
      </c>
      <c r="J1854" t="s">
        <v>567</v>
      </c>
      <c r="K1854" t="s">
        <v>567</v>
      </c>
      <c r="L1854" t="s">
        <v>567</v>
      </c>
      <c r="N1854">
        <v>0</v>
      </c>
      <c r="O1854">
        <v>0</v>
      </c>
      <c r="R1854">
        <v>0</v>
      </c>
      <c r="W1854" t="s">
        <v>567</v>
      </c>
      <c r="X1854" t="s">
        <v>567</v>
      </c>
      <c r="Y1854" t="s">
        <v>568</v>
      </c>
    </row>
    <row r="1855" spans="2:25" x14ac:dyDescent="0.3">
      <c r="B1855" s="118"/>
      <c r="D1855" t="s">
        <v>567</v>
      </c>
      <c r="H1855" t="s">
        <v>567</v>
      </c>
      <c r="J1855" t="s">
        <v>567</v>
      </c>
      <c r="K1855" t="s">
        <v>567</v>
      </c>
      <c r="L1855" t="s">
        <v>567</v>
      </c>
      <c r="N1855">
        <v>0</v>
      </c>
      <c r="O1855">
        <v>0</v>
      </c>
      <c r="R1855">
        <v>0</v>
      </c>
      <c r="W1855" t="s">
        <v>567</v>
      </c>
      <c r="X1855" t="s">
        <v>567</v>
      </c>
      <c r="Y1855" t="s">
        <v>568</v>
      </c>
    </row>
    <row r="1856" spans="2:25" x14ac:dyDescent="0.3">
      <c r="B1856" s="118"/>
      <c r="D1856" t="s">
        <v>567</v>
      </c>
      <c r="H1856" t="s">
        <v>567</v>
      </c>
      <c r="J1856" t="s">
        <v>567</v>
      </c>
      <c r="K1856" t="s">
        <v>567</v>
      </c>
      <c r="L1856" t="s">
        <v>567</v>
      </c>
      <c r="N1856">
        <v>0</v>
      </c>
      <c r="O1856">
        <v>0</v>
      </c>
      <c r="R1856">
        <v>0</v>
      </c>
      <c r="W1856" t="s">
        <v>567</v>
      </c>
      <c r="X1856" t="s">
        <v>567</v>
      </c>
      <c r="Y1856" t="s">
        <v>568</v>
      </c>
    </row>
    <row r="1857" spans="2:25" x14ac:dyDescent="0.3">
      <c r="B1857" s="118"/>
      <c r="D1857" t="s">
        <v>567</v>
      </c>
      <c r="H1857" t="s">
        <v>567</v>
      </c>
      <c r="J1857" t="s">
        <v>567</v>
      </c>
      <c r="K1857" t="s">
        <v>567</v>
      </c>
      <c r="L1857" t="s">
        <v>567</v>
      </c>
      <c r="N1857">
        <v>0</v>
      </c>
      <c r="O1857">
        <v>0</v>
      </c>
      <c r="R1857">
        <v>0</v>
      </c>
      <c r="W1857" t="s">
        <v>567</v>
      </c>
      <c r="X1857" t="s">
        <v>567</v>
      </c>
      <c r="Y1857" t="s">
        <v>568</v>
      </c>
    </row>
    <row r="1858" spans="2:25" x14ac:dyDescent="0.3">
      <c r="B1858" s="118"/>
      <c r="D1858" t="s">
        <v>567</v>
      </c>
      <c r="H1858" t="s">
        <v>567</v>
      </c>
      <c r="J1858" t="s">
        <v>567</v>
      </c>
      <c r="K1858" t="s">
        <v>567</v>
      </c>
      <c r="L1858" t="s">
        <v>567</v>
      </c>
      <c r="N1858">
        <v>0</v>
      </c>
      <c r="O1858">
        <v>0</v>
      </c>
      <c r="R1858">
        <v>0</v>
      </c>
      <c r="W1858" t="s">
        <v>567</v>
      </c>
      <c r="X1858" t="s">
        <v>567</v>
      </c>
      <c r="Y1858" t="s">
        <v>568</v>
      </c>
    </row>
    <row r="1859" spans="2:25" x14ac:dyDescent="0.3">
      <c r="B1859" s="118"/>
      <c r="D1859" t="s">
        <v>567</v>
      </c>
      <c r="H1859" t="s">
        <v>567</v>
      </c>
      <c r="J1859" t="s">
        <v>567</v>
      </c>
      <c r="K1859" t="s">
        <v>567</v>
      </c>
      <c r="L1859" t="s">
        <v>567</v>
      </c>
      <c r="N1859">
        <v>0</v>
      </c>
      <c r="O1859">
        <v>0</v>
      </c>
      <c r="R1859">
        <v>0</v>
      </c>
      <c r="W1859" t="s">
        <v>567</v>
      </c>
      <c r="X1859" t="s">
        <v>567</v>
      </c>
      <c r="Y1859" t="s">
        <v>568</v>
      </c>
    </row>
    <row r="1860" spans="2:25" x14ac:dyDescent="0.3">
      <c r="B1860" s="118"/>
      <c r="D1860" t="s">
        <v>567</v>
      </c>
      <c r="H1860" t="s">
        <v>567</v>
      </c>
      <c r="J1860" t="s">
        <v>567</v>
      </c>
      <c r="K1860" t="s">
        <v>567</v>
      </c>
      <c r="L1860" t="s">
        <v>567</v>
      </c>
      <c r="N1860">
        <v>0</v>
      </c>
      <c r="O1860">
        <v>0</v>
      </c>
      <c r="R1860">
        <v>0</v>
      </c>
      <c r="W1860" t="s">
        <v>567</v>
      </c>
      <c r="X1860" t="s">
        <v>567</v>
      </c>
      <c r="Y1860" t="s">
        <v>568</v>
      </c>
    </row>
    <row r="1861" spans="2:25" x14ac:dyDescent="0.3">
      <c r="B1861" s="118"/>
      <c r="D1861" t="s">
        <v>567</v>
      </c>
      <c r="H1861" t="s">
        <v>567</v>
      </c>
      <c r="J1861" t="s">
        <v>567</v>
      </c>
      <c r="K1861" t="s">
        <v>567</v>
      </c>
      <c r="L1861" t="s">
        <v>567</v>
      </c>
      <c r="N1861">
        <v>0</v>
      </c>
      <c r="O1861">
        <v>0</v>
      </c>
      <c r="R1861">
        <v>0</v>
      </c>
      <c r="W1861" t="s">
        <v>567</v>
      </c>
      <c r="X1861" t="s">
        <v>567</v>
      </c>
      <c r="Y1861" t="s">
        <v>568</v>
      </c>
    </row>
    <row r="1862" spans="2:25" x14ac:dyDescent="0.3">
      <c r="B1862" s="118"/>
      <c r="D1862" t="s">
        <v>567</v>
      </c>
      <c r="H1862" t="s">
        <v>567</v>
      </c>
      <c r="J1862" t="s">
        <v>567</v>
      </c>
      <c r="K1862" t="s">
        <v>567</v>
      </c>
      <c r="L1862" t="s">
        <v>567</v>
      </c>
      <c r="N1862">
        <v>0</v>
      </c>
      <c r="O1862">
        <v>0</v>
      </c>
      <c r="R1862">
        <v>0</v>
      </c>
      <c r="W1862" t="s">
        <v>567</v>
      </c>
      <c r="X1862" t="s">
        <v>567</v>
      </c>
      <c r="Y1862" t="s">
        <v>568</v>
      </c>
    </row>
    <row r="1863" spans="2:25" x14ac:dyDescent="0.3">
      <c r="B1863" s="118"/>
      <c r="D1863" t="s">
        <v>567</v>
      </c>
      <c r="H1863" t="s">
        <v>567</v>
      </c>
      <c r="J1863" t="s">
        <v>567</v>
      </c>
      <c r="K1863" t="s">
        <v>567</v>
      </c>
      <c r="L1863" t="s">
        <v>567</v>
      </c>
      <c r="N1863">
        <v>0</v>
      </c>
      <c r="O1863">
        <v>0</v>
      </c>
      <c r="R1863">
        <v>0</v>
      </c>
      <c r="W1863" t="s">
        <v>567</v>
      </c>
      <c r="X1863" t="s">
        <v>567</v>
      </c>
      <c r="Y1863" t="s">
        <v>568</v>
      </c>
    </row>
    <row r="1864" spans="2:25" x14ac:dyDescent="0.3">
      <c r="B1864" s="118"/>
      <c r="D1864" t="s">
        <v>567</v>
      </c>
      <c r="H1864" t="s">
        <v>567</v>
      </c>
      <c r="J1864" t="s">
        <v>567</v>
      </c>
      <c r="K1864" t="s">
        <v>567</v>
      </c>
      <c r="L1864" t="s">
        <v>567</v>
      </c>
      <c r="N1864">
        <v>0</v>
      </c>
      <c r="O1864">
        <v>0</v>
      </c>
      <c r="R1864">
        <v>0</v>
      </c>
      <c r="W1864" t="s">
        <v>567</v>
      </c>
      <c r="X1864" t="s">
        <v>567</v>
      </c>
      <c r="Y1864" t="s">
        <v>568</v>
      </c>
    </row>
    <row r="1865" spans="2:25" x14ac:dyDescent="0.3">
      <c r="B1865" s="118"/>
      <c r="D1865" t="s">
        <v>567</v>
      </c>
      <c r="H1865" t="s">
        <v>567</v>
      </c>
      <c r="J1865" t="s">
        <v>567</v>
      </c>
      <c r="K1865" t="s">
        <v>567</v>
      </c>
      <c r="L1865" t="s">
        <v>567</v>
      </c>
      <c r="N1865">
        <v>0</v>
      </c>
      <c r="O1865">
        <v>0</v>
      </c>
      <c r="R1865">
        <v>0</v>
      </c>
      <c r="W1865" t="s">
        <v>567</v>
      </c>
      <c r="X1865" t="s">
        <v>567</v>
      </c>
      <c r="Y1865" t="s">
        <v>568</v>
      </c>
    </row>
    <row r="1866" spans="2:25" x14ac:dyDescent="0.3">
      <c r="B1866" s="118"/>
      <c r="D1866" t="s">
        <v>567</v>
      </c>
      <c r="H1866" t="s">
        <v>567</v>
      </c>
      <c r="J1866" t="s">
        <v>567</v>
      </c>
      <c r="K1866" t="s">
        <v>567</v>
      </c>
      <c r="L1866" t="s">
        <v>567</v>
      </c>
      <c r="N1866">
        <v>0</v>
      </c>
      <c r="O1866">
        <v>0</v>
      </c>
      <c r="R1866">
        <v>0</v>
      </c>
      <c r="W1866" t="s">
        <v>567</v>
      </c>
      <c r="X1866" t="s">
        <v>567</v>
      </c>
      <c r="Y1866" t="s">
        <v>568</v>
      </c>
    </row>
    <row r="1867" spans="2:25" x14ac:dyDescent="0.3">
      <c r="B1867" s="118"/>
      <c r="D1867" t="s">
        <v>567</v>
      </c>
      <c r="H1867" t="s">
        <v>567</v>
      </c>
      <c r="J1867" t="s">
        <v>567</v>
      </c>
      <c r="K1867" t="s">
        <v>567</v>
      </c>
      <c r="L1867" t="s">
        <v>567</v>
      </c>
      <c r="N1867">
        <v>0</v>
      </c>
      <c r="O1867">
        <v>0</v>
      </c>
      <c r="R1867">
        <v>0</v>
      </c>
      <c r="W1867" t="s">
        <v>567</v>
      </c>
      <c r="X1867" t="s">
        <v>567</v>
      </c>
      <c r="Y1867" t="s">
        <v>568</v>
      </c>
    </row>
    <row r="1868" spans="2:25" x14ac:dyDescent="0.3">
      <c r="B1868" s="118"/>
      <c r="D1868" t="s">
        <v>567</v>
      </c>
      <c r="H1868" t="s">
        <v>567</v>
      </c>
      <c r="J1868" t="s">
        <v>567</v>
      </c>
      <c r="K1868" t="s">
        <v>567</v>
      </c>
      <c r="L1868" t="s">
        <v>567</v>
      </c>
      <c r="N1868">
        <v>0</v>
      </c>
      <c r="O1868">
        <v>0</v>
      </c>
      <c r="R1868">
        <v>0</v>
      </c>
      <c r="W1868" t="s">
        <v>567</v>
      </c>
      <c r="X1868" t="s">
        <v>567</v>
      </c>
      <c r="Y1868" t="s">
        <v>568</v>
      </c>
    </row>
    <row r="1869" spans="2:25" x14ac:dyDescent="0.3">
      <c r="B1869" s="118"/>
      <c r="D1869" t="s">
        <v>567</v>
      </c>
      <c r="H1869" t="s">
        <v>567</v>
      </c>
      <c r="J1869" t="s">
        <v>567</v>
      </c>
      <c r="K1869" t="s">
        <v>567</v>
      </c>
      <c r="L1869" t="s">
        <v>567</v>
      </c>
      <c r="N1869">
        <v>0</v>
      </c>
      <c r="O1869">
        <v>0</v>
      </c>
      <c r="R1869">
        <v>0</v>
      </c>
      <c r="W1869" t="s">
        <v>567</v>
      </c>
      <c r="X1869" t="s">
        <v>567</v>
      </c>
      <c r="Y1869" t="s">
        <v>568</v>
      </c>
    </row>
    <row r="1870" spans="2:25" x14ac:dyDescent="0.3">
      <c r="B1870" s="118"/>
      <c r="D1870" t="s">
        <v>567</v>
      </c>
      <c r="H1870" t="s">
        <v>567</v>
      </c>
      <c r="J1870" t="s">
        <v>567</v>
      </c>
      <c r="K1870" t="s">
        <v>567</v>
      </c>
      <c r="L1870" t="s">
        <v>567</v>
      </c>
      <c r="N1870">
        <v>0</v>
      </c>
      <c r="O1870">
        <v>0</v>
      </c>
      <c r="R1870">
        <v>0</v>
      </c>
      <c r="W1870" t="s">
        <v>567</v>
      </c>
      <c r="X1870" t="s">
        <v>567</v>
      </c>
      <c r="Y1870" t="s">
        <v>568</v>
      </c>
    </row>
    <row r="1871" spans="2:25" x14ac:dyDescent="0.3">
      <c r="B1871" s="118"/>
      <c r="D1871" t="s">
        <v>567</v>
      </c>
      <c r="H1871" t="s">
        <v>567</v>
      </c>
      <c r="J1871" t="s">
        <v>567</v>
      </c>
      <c r="K1871" t="s">
        <v>567</v>
      </c>
      <c r="L1871" t="s">
        <v>567</v>
      </c>
      <c r="N1871">
        <v>0</v>
      </c>
      <c r="O1871">
        <v>0</v>
      </c>
      <c r="R1871">
        <v>0</v>
      </c>
      <c r="W1871" t="s">
        <v>567</v>
      </c>
      <c r="X1871" t="s">
        <v>567</v>
      </c>
      <c r="Y1871" t="s">
        <v>568</v>
      </c>
    </row>
    <row r="1872" spans="2:25" x14ac:dyDescent="0.3">
      <c r="B1872" s="118"/>
      <c r="D1872" t="s">
        <v>567</v>
      </c>
      <c r="H1872" t="s">
        <v>567</v>
      </c>
      <c r="J1872" t="s">
        <v>567</v>
      </c>
      <c r="K1872" t="s">
        <v>567</v>
      </c>
      <c r="L1872" t="s">
        <v>567</v>
      </c>
      <c r="N1872">
        <v>0</v>
      </c>
      <c r="O1872">
        <v>0</v>
      </c>
      <c r="R1872">
        <v>0</v>
      </c>
      <c r="W1872" t="s">
        <v>567</v>
      </c>
      <c r="X1872" t="s">
        <v>567</v>
      </c>
      <c r="Y1872" t="s">
        <v>568</v>
      </c>
    </row>
    <row r="1873" spans="2:25" x14ac:dyDescent="0.3">
      <c r="B1873" s="118"/>
      <c r="D1873" t="s">
        <v>567</v>
      </c>
      <c r="H1873" t="s">
        <v>567</v>
      </c>
      <c r="J1873" t="s">
        <v>567</v>
      </c>
      <c r="K1873" t="s">
        <v>567</v>
      </c>
      <c r="L1873" t="s">
        <v>567</v>
      </c>
      <c r="N1873">
        <v>0</v>
      </c>
      <c r="O1873">
        <v>0</v>
      </c>
      <c r="R1873">
        <v>0</v>
      </c>
      <c r="W1873" t="s">
        <v>567</v>
      </c>
      <c r="X1873" t="s">
        <v>567</v>
      </c>
      <c r="Y1873" t="s">
        <v>568</v>
      </c>
    </row>
    <row r="1874" spans="2:25" x14ac:dyDescent="0.3">
      <c r="B1874" s="118"/>
      <c r="D1874" t="s">
        <v>567</v>
      </c>
      <c r="H1874" t="s">
        <v>567</v>
      </c>
      <c r="J1874" t="s">
        <v>567</v>
      </c>
      <c r="K1874" t="s">
        <v>567</v>
      </c>
      <c r="L1874" t="s">
        <v>567</v>
      </c>
      <c r="N1874">
        <v>0</v>
      </c>
      <c r="O1874">
        <v>0</v>
      </c>
      <c r="R1874">
        <v>0</v>
      </c>
      <c r="W1874" t="s">
        <v>567</v>
      </c>
      <c r="X1874" t="s">
        <v>567</v>
      </c>
      <c r="Y1874" t="s">
        <v>568</v>
      </c>
    </row>
    <row r="1875" spans="2:25" x14ac:dyDescent="0.3">
      <c r="B1875" s="118"/>
      <c r="D1875" t="s">
        <v>567</v>
      </c>
      <c r="H1875" t="s">
        <v>567</v>
      </c>
      <c r="J1875" t="s">
        <v>567</v>
      </c>
      <c r="K1875" t="s">
        <v>567</v>
      </c>
      <c r="L1875" t="s">
        <v>567</v>
      </c>
      <c r="N1875">
        <v>0</v>
      </c>
      <c r="O1875">
        <v>0</v>
      </c>
      <c r="R1875">
        <v>0</v>
      </c>
      <c r="W1875" t="s">
        <v>567</v>
      </c>
      <c r="X1875" t="s">
        <v>567</v>
      </c>
      <c r="Y1875" t="s">
        <v>568</v>
      </c>
    </row>
    <row r="1876" spans="2:25" x14ac:dyDescent="0.3">
      <c r="B1876" s="118"/>
      <c r="D1876" t="s">
        <v>567</v>
      </c>
      <c r="H1876" t="s">
        <v>567</v>
      </c>
      <c r="J1876" t="s">
        <v>567</v>
      </c>
      <c r="K1876" t="s">
        <v>567</v>
      </c>
      <c r="L1876" t="s">
        <v>567</v>
      </c>
      <c r="N1876">
        <v>0</v>
      </c>
      <c r="O1876">
        <v>0</v>
      </c>
      <c r="R1876">
        <v>0</v>
      </c>
      <c r="W1876" t="s">
        <v>567</v>
      </c>
      <c r="X1876" t="s">
        <v>567</v>
      </c>
      <c r="Y1876" t="s">
        <v>568</v>
      </c>
    </row>
    <row r="1877" spans="2:25" x14ac:dyDescent="0.3">
      <c r="B1877" s="118"/>
      <c r="D1877" t="s">
        <v>567</v>
      </c>
      <c r="H1877" t="s">
        <v>567</v>
      </c>
      <c r="J1877" t="s">
        <v>567</v>
      </c>
      <c r="K1877" t="s">
        <v>567</v>
      </c>
      <c r="L1877" t="s">
        <v>567</v>
      </c>
      <c r="N1877">
        <v>0</v>
      </c>
      <c r="O1877">
        <v>0</v>
      </c>
      <c r="R1877">
        <v>0</v>
      </c>
      <c r="W1877" t="s">
        <v>567</v>
      </c>
      <c r="X1877" t="s">
        <v>567</v>
      </c>
      <c r="Y1877" t="s">
        <v>568</v>
      </c>
    </row>
    <row r="1878" spans="2:25" x14ac:dyDescent="0.3">
      <c r="B1878" s="118"/>
      <c r="D1878" t="s">
        <v>567</v>
      </c>
      <c r="H1878" t="s">
        <v>567</v>
      </c>
      <c r="J1878" t="s">
        <v>567</v>
      </c>
      <c r="K1878" t="s">
        <v>567</v>
      </c>
      <c r="L1878" t="s">
        <v>567</v>
      </c>
      <c r="N1878">
        <v>0</v>
      </c>
      <c r="O1878">
        <v>0</v>
      </c>
      <c r="R1878">
        <v>0</v>
      </c>
      <c r="W1878" t="s">
        <v>567</v>
      </c>
      <c r="X1878" t="s">
        <v>567</v>
      </c>
      <c r="Y1878" t="s">
        <v>568</v>
      </c>
    </row>
    <row r="1879" spans="2:25" x14ac:dyDescent="0.3">
      <c r="B1879" s="118"/>
      <c r="D1879" t="s">
        <v>567</v>
      </c>
      <c r="H1879" t="s">
        <v>567</v>
      </c>
      <c r="J1879" t="s">
        <v>567</v>
      </c>
      <c r="K1879" t="s">
        <v>567</v>
      </c>
      <c r="L1879" t="s">
        <v>567</v>
      </c>
      <c r="N1879">
        <v>0</v>
      </c>
      <c r="O1879">
        <v>0</v>
      </c>
      <c r="R1879">
        <v>0</v>
      </c>
      <c r="W1879" t="s">
        <v>567</v>
      </c>
      <c r="X1879" t="s">
        <v>567</v>
      </c>
      <c r="Y1879" t="s">
        <v>568</v>
      </c>
    </row>
    <row r="1880" spans="2:25" x14ac:dyDescent="0.3">
      <c r="B1880" s="118"/>
      <c r="D1880" t="s">
        <v>567</v>
      </c>
      <c r="H1880" t="s">
        <v>567</v>
      </c>
      <c r="J1880" t="s">
        <v>567</v>
      </c>
      <c r="K1880" t="s">
        <v>567</v>
      </c>
      <c r="L1880" t="s">
        <v>567</v>
      </c>
      <c r="N1880">
        <v>0</v>
      </c>
      <c r="O1880">
        <v>0</v>
      </c>
      <c r="R1880">
        <v>0</v>
      </c>
      <c r="W1880" t="s">
        <v>567</v>
      </c>
      <c r="X1880" t="s">
        <v>567</v>
      </c>
      <c r="Y1880" t="s">
        <v>568</v>
      </c>
    </row>
    <row r="1881" spans="2:25" x14ac:dyDescent="0.3">
      <c r="B1881" s="118"/>
      <c r="D1881" t="s">
        <v>567</v>
      </c>
      <c r="H1881" t="s">
        <v>567</v>
      </c>
      <c r="J1881" t="s">
        <v>567</v>
      </c>
      <c r="K1881" t="s">
        <v>567</v>
      </c>
      <c r="L1881" t="s">
        <v>567</v>
      </c>
      <c r="N1881">
        <v>0</v>
      </c>
      <c r="O1881">
        <v>0</v>
      </c>
      <c r="R1881">
        <v>0</v>
      </c>
      <c r="W1881" t="s">
        <v>567</v>
      </c>
      <c r="X1881" t="s">
        <v>567</v>
      </c>
      <c r="Y1881" t="s">
        <v>568</v>
      </c>
    </row>
    <row r="1882" spans="2:25" x14ac:dyDescent="0.3">
      <c r="B1882" s="118"/>
      <c r="D1882" t="s">
        <v>567</v>
      </c>
      <c r="H1882" t="s">
        <v>567</v>
      </c>
      <c r="J1882" t="s">
        <v>567</v>
      </c>
      <c r="K1882" t="s">
        <v>567</v>
      </c>
      <c r="L1882" t="s">
        <v>567</v>
      </c>
      <c r="N1882">
        <v>0</v>
      </c>
      <c r="O1882">
        <v>0</v>
      </c>
      <c r="R1882">
        <v>0</v>
      </c>
      <c r="W1882" t="s">
        <v>567</v>
      </c>
      <c r="X1882" t="s">
        <v>567</v>
      </c>
      <c r="Y1882" t="s">
        <v>568</v>
      </c>
    </row>
    <row r="1883" spans="2:25" x14ac:dyDescent="0.3">
      <c r="B1883" s="118"/>
      <c r="D1883" t="s">
        <v>567</v>
      </c>
      <c r="H1883" t="s">
        <v>567</v>
      </c>
      <c r="J1883" t="s">
        <v>567</v>
      </c>
      <c r="K1883" t="s">
        <v>567</v>
      </c>
      <c r="L1883" t="s">
        <v>567</v>
      </c>
      <c r="N1883">
        <v>0</v>
      </c>
      <c r="O1883">
        <v>0</v>
      </c>
      <c r="R1883">
        <v>0</v>
      </c>
      <c r="W1883" t="s">
        <v>567</v>
      </c>
      <c r="X1883" t="s">
        <v>567</v>
      </c>
      <c r="Y1883" t="s">
        <v>568</v>
      </c>
    </row>
    <row r="1884" spans="2:25" x14ac:dyDescent="0.3">
      <c r="B1884" s="118"/>
      <c r="D1884" t="s">
        <v>567</v>
      </c>
      <c r="H1884" t="s">
        <v>567</v>
      </c>
      <c r="J1884" t="s">
        <v>567</v>
      </c>
      <c r="K1884" t="s">
        <v>567</v>
      </c>
      <c r="L1884" t="s">
        <v>567</v>
      </c>
      <c r="N1884">
        <v>0</v>
      </c>
      <c r="O1884">
        <v>0</v>
      </c>
      <c r="R1884">
        <v>0</v>
      </c>
      <c r="W1884" t="s">
        <v>567</v>
      </c>
      <c r="X1884" t="s">
        <v>567</v>
      </c>
      <c r="Y1884" t="s">
        <v>568</v>
      </c>
    </row>
    <row r="1885" spans="2:25" x14ac:dyDescent="0.3">
      <c r="B1885" s="118"/>
      <c r="D1885" t="s">
        <v>567</v>
      </c>
      <c r="H1885" t="s">
        <v>567</v>
      </c>
      <c r="J1885" t="s">
        <v>567</v>
      </c>
      <c r="K1885" t="s">
        <v>567</v>
      </c>
      <c r="L1885" t="s">
        <v>567</v>
      </c>
      <c r="N1885">
        <v>0</v>
      </c>
      <c r="O1885">
        <v>0</v>
      </c>
      <c r="R1885">
        <v>0</v>
      </c>
      <c r="W1885" t="s">
        <v>567</v>
      </c>
      <c r="X1885" t="s">
        <v>567</v>
      </c>
      <c r="Y1885" t="s">
        <v>568</v>
      </c>
    </row>
    <row r="1886" spans="2:25" x14ac:dyDescent="0.3">
      <c r="B1886" s="118"/>
      <c r="D1886" t="s">
        <v>567</v>
      </c>
      <c r="H1886" t="s">
        <v>567</v>
      </c>
      <c r="J1886" t="s">
        <v>567</v>
      </c>
      <c r="K1886" t="s">
        <v>567</v>
      </c>
      <c r="L1886" t="s">
        <v>567</v>
      </c>
      <c r="N1886">
        <v>0</v>
      </c>
      <c r="O1886">
        <v>0</v>
      </c>
      <c r="R1886">
        <v>0</v>
      </c>
      <c r="W1886" t="s">
        <v>567</v>
      </c>
      <c r="X1886" t="s">
        <v>567</v>
      </c>
      <c r="Y1886" t="s">
        <v>568</v>
      </c>
    </row>
    <row r="1887" spans="2:25" x14ac:dyDescent="0.3">
      <c r="B1887" s="118"/>
      <c r="D1887" t="s">
        <v>567</v>
      </c>
      <c r="H1887" t="s">
        <v>567</v>
      </c>
      <c r="J1887" t="s">
        <v>567</v>
      </c>
      <c r="K1887" t="s">
        <v>567</v>
      </c>
      <c r="L1887" t="s">
        <v>567</v>
      </c>
      <c r="N1887">
        <v>0</v>
      </c>
      <c r="O1887">
        <v>0</v>
      </c>
      <c r="R1887">
        <v>0</v>
      </c>
      <c r="W1887" t="s">
        <v>567</v>
      </c>
      <c r="X1887" t="s">
        <v>567</v>
      </c>
      <c r="Y1887" t="s">
        <v>568</v>
      </c>
    </row>
    <row r="1888" spans="2:25" x14ac:dyDescent="0.3">
      <c r="B1888" s="118"/>
      <c r="D1888" t="s">
        <v>567</v>
      </c>
      <c r="H1888" t="s">
        <v>567</v>
      </c>
      <c r="J1888" t="s">
        <v>567</v>
      </c>
      <c r="K1888" t="s">
        <v>567</v>
      </c>
      <c r="L1888" t="s">
        <v>567</v>
      </c>
      <c r="N1888">
        <v>0</v>
      </c>
      <c r="O1888">
        <v>0</v>
      </c>
      <c r="R1888">
        <v>0</v>
      </c>
      <c r="W1888" t="s">
        <v>567</v>
      </c>
      <c r="X1888" t="s">
        <v>567</v>
      </c>
      <c r="Y1888" t="s">
        <v>568</v>
      </c>
    </row>
    <row r="1889" spans="2:25" x14ac:dyDescent="0.3">
      <c r="B1889" s="118"/>
      <c r="D1889" t="s">
        <v>567</v>
      </c>
      <c r="H1889" t="s">
        <v>567</v>
      </c>
      <c r="J1889" t="s">
        <v>567</v>
      </c>
      <c r="K1889" t="s">
        <v>567</v>
      </c>
      <c r="L1889" t="s">
        <v>567</v>
      </c>
      <c r="N1889">
        <v>0</v>
      </c>
      <c r="O1889">
        <v>0</v>
      </c>
      <c r="R1889">
        <v>0</v>
      </c>
      <c r="W1889" t="s">
        <v>567</v>
      </c>
      <c r="X1889" t="s">
        <v>567</v>
      </c>
      <c r="Y1889" t="s">
        <v>568</v>
      </c>
    </row>
    <row r="1890" spans="2:25" x14ac:dyDescent="0.3">
      <c r="B1890" s="118"/>
      <c r="D1890" t="s">
        <v>567</v>
      </c>
      <c r="H1890" t="s">
        <v>567</v>
      </c>
      <c r="J1890" t="s">
        <v>567</v>
      </c>
      <c r="K1890" t="s">
        <v>567</v>
      </c>
      <c r="L1890" t="s">
        <v>567</v>
      </c>
      <c r="N1890">
        <v>0</v>
      </c>
      <c r="O1890">
        <v>0</v>
      </c>
      <c r="R1890">
        <v>0</v>
      </c>
      <c r="W1890" t="s">
        <v>567</v>
      </c>
      <c r="X1890" t="s">
        <v>567</v>
      </c>
      <c r="Y1890" t="s">
        <v>568</v>
      </c>
    </row>
    <row r="1891" spans="2:25" x14ac:dyDescent="0.3">
      <c r="B1891" s="118"/>
      <c r="D1891" t="s">
        <v>567</v>
      </c>
      <c r="H1891" t="s">
        <v>567</v>
      </c>
      <c r="J1891" t="s">
        <v>567</v>
      </c>
      <c r="K1891" t="s">
        <v>567</v>
      </c>
      <c r="L1891" t="s">
        <v>567</v>
      </c>
      <c r="N1891">
        <v>0</v>
      </c>
      <c r="O1891">
        <v>0</v>
      </c>
      <c r="R1891">
        <v>0</v>
      </c>
      <c r="W1891" t="s">
        <v>567</v>
      </c>
      <c r="X1891" t="s">
        <v>567</v>
      </c>
      <c r="Y1891" t="s">
        <v>568</v>
      </c>
    </row>
    <row r="1892" spans="2:25" x14ac:dyDescent="0.3">
      <c r="B1892" s="118"/>
      <c r="D1892" t="s">
        <v>567</v>
      </c>
      <c r="H1892" t="s">
        <v>567</v>
      </c>
      <c r="J1892" t="s">
        <v>567</v>
      </c>
      <c r="K1892" t="s">
        <v>567</v>
      </c>
      <c r="L1892" t="s">
        <v>567</v>
      </c>
      <c r="N1892">
        <v>0</v>
      </c>
      <c r="O1892">
        <v>0</v>
      </c>
      <c r="R1892">
        <v>0</v>
      </c>
      <c r="W1892" t="s">
        <v>567</v>
      </c>
      <c r="X1892" t="s">
        <v>567</v>
      </c>
      <c r="Y1892" t="s">
        <v>568</v>
      </c>
    </row>
    <row r="1893" spans="2:25" x14ac:dyDescent="0.3">
      <c r="B1893" s="118"/>
      <c r="D1893" t="s">
        <v>567</v>
      </c>
      <c r="H1893" t="s">
        <v>567</v>
      </c>
      <c r="J1893" t="s">
        <v>567</v>
      </c>
      <c r="K1893" t="s">
        <v>567</v>
      </c>
      <c r="L1893" t="s">
        <v>567</v>
      </c>
      <c r="N1893">
        <v>0</v>
      </c>
      <c r="O1893">
        <v>0</v>
      </c>
      <c r="R1893">
        <v>0</v>
      </c>
      <c r="W1893" t="s">
        <v>567</v>
      </c>
      <c r="X1893" t="s">
        <v>567</v>
      </c>
      <c r="Y1893" t="s">
        <v>568</v>
      </c>
    </row>
    <row r="1894" spans="2:25" x14ac:dyDescent="0.3">
      <c r="B1894" s="118"/>
      <c r="D1894" t="s">
        <v>567</v>
      </c>
      <c r="H1894" t="s">
        <v>567</v>
      </c>
      <c r="J1894" t="s">
        <v>567</v>
      </c>
      <c r="K1894" t="s">
        <v>567</v>
      </c>
      <c r="L1894" t="s">
        <v>567</v>
      </c>
      <c r="N1894">
        <v>0</v>
      </c>
      <c r="O1894">
        <v>0</v>
      </c>
      <c r="R1894">
        <v>0</v>
      </c>
      <c r="W1894" t="s">
        <v>567</v>
      </c>
      <c r="X1894" t="s">
        <v>567</v>
      </c>
      <c r="Y1894" t="s">
        <v>568</v>
      </c>
    </row>
    <row r="1895" spans="2:25" x14ac:dyDescent="0.3">
      <c r="B1895" s="118"/>
      <c r="D1895" t="s">
        <v>567</v>
      </c>
      <c r="H1895" t="s">
        <v>567</v>
      </c>
      <c r="J1895" t="s">
        <v>567</v>
      </c>
      <c r="K1895" t="s">
        <v>567</v>
      </c>
      <c r="L1895" t="s">
        <v>567</v>
      </c>
      <c r="N1895">
        <v>0</v>
      </c>
      <c r="O1895">
        <v>0</v>
      </c>
      <c r="R1895">
        <v>0</v>
      </c>
      <c r="W1895" t="s">
        <v>567</v>
      </c>
      <c r="X1895" t="s">
        <v>567</v>
      </c>
      <c r="Y1895" t="s">
        <v>568</v>
      </c>
    </row>
    <row r="1896" spans="2:25" x14ac:dyDescent="0.3">
      <c r="B1896" s="118"/>
      <c r="D1896" t="s">
        <v>567</v>
      </c>
      <c r="H1896" t="s">
        <v>567</v>
      </c>
      <c r="J1896" t="s">
        <v>567</v>
      </c>
      <c r="K1896" t="s">
        <v>567</v>
      </c>
      <c r="L1896" t="s">
        <v>567</v>
      </c>
      <c r="N1896">
        <v>0</v>
      </c>
      <c r="O1896">
        <v>0</v>
      </c>
      <c r="R1896">
        <v>0</v>
      </c>
      <c r="W1896" t="s">
        <v>567</v>
      </c>
      <c r="X1896" t="s">
        <v>567</v>
      </c>
      <c r="Y1896" t="s">
        <v>568</v>
      </c>
    </row>
    <row r="1897" spans="2:25" x14ac:dyDescent="0.3">
      <c r="B1897" s="118"/>
      <c r="D1897" t="s">
        <v>567</v>
      </c>
      <c r="H1897" t="s">
        <v>567</v>
      </c>
      <c r="J1897" t="s">
        <v>567</v>
      </c>
      <c r="K1897" t="s">
        <v>567</v>
      </c>
      <c r="L1897" t="s">
        <v>567</v>
      </c>
      <c r="N1897">
        <v>0</v>
      </c>
      <c r="O1897">
        <v>0</v>
      </c>
      <c r="R1897">
        <v>0</v>
      </c>
      <c r="W1897" t="s">
        <v>567</v>
      </c>
      <c r="X1897" t="s">
        <v>567</v>
      </c>
      <c r="Y1897" t="s">
        <v>568</v>
      </c>
    </row>
    <row r="1898" spans="2:25" x14ac:dyDescent="0.3">
      <c r="B1898" s="118"/>
      <c r="D1898" t="s">
        <v>567</v>
      </c>
      <c r="H1898" t="s">
        <v>567</v>
      </c>
      <c r="J1898" t="s">
        <v>567</v>
      </c>
      <c r="K1898" t="s">
        <v>567</v>
      </c>
      <c r="L1898" t="s">
        <v>567</v>
      </c>
      <c r="N1898">
        <v>0</v>
      </c>
      <c r="O1898">
        <v>0</v>
      </c>
      <c r="R1898">
        <v>0</v>
      </c>
      <c r="W1898" t="s">
        <v>567</v>
      </c>
      <c r="X1898" t="s">
        <v>567</v>
      </c>
      <c r="Y1898" t="s">
        <v>568</v>
      </c>
    </row>
    <row r="1899" spans="2:25" x14ac:dyDescent="0.3">
      <c r="B1899" s="118"/>
      <c r="D1899" t="s">
        <v>567</v>
      </c>
      <c r="H1899" t="s">
        <v>567</v>
      </c>
      <c r="J1899" t="s">
        <v>567</v>
      </c>
      <c r="K1899" t="s">
        <v>567</v>
      </c>
      <c r="L1899" t="s">
        <v>567</v>
      </c>
      <c r="N1899">
        <v>0</v>
      </c>
      <c r="O1899">
        <v>0</v>
      </c>
      <c r="R1899">
        <v>0</v>
      </c>
      <c r="W1899" t="s">
        <v>567</v>
      </c>
      <c r="X1899" t="s">
        <v>567</v>
      </c>
      <c r="Y1899" t="s">
        <v>568</v>
      </c>
    </row>
    <row r="1900" spans="2:25" x14ac:dyDescent="0.3">
      <c r="B1900" s="118"/>
      <c r="D1900" t="s">
        <v>567</v>
      </c>
      <c r="H1900" t="s">
        <v>567</v>
      </c>
      <c r="J1900" t="s">
        <v>567</v>
      </c>
      <c r="K1900" t="s">
        <v>567</v>
      </c>
      <c r="L1900" t="s">
        <v>567</v>
      </c>
      <c r="N1900">
        <v>0</v>
      </c>
      <c r="O1900">
        <v>0</v>
      </c>
      <c r="R1900">
        <v>0</v>
      </c>
      <c r="W1900" t="s">
        <v>567</v>
      </c>
      <c r="X1900" t="s">
        <v>567</v>
      </c>
      <c r="Y1900" t="s">
        <v>568</v>
      </c>
    </row>
    <row r="1901" spans="2:25" x14ac:dyDescent="0.3">
      <c r="B1901" s="118"/>
      <c r="D1901" t="s">
        <v>567</v>
      </c>
      <c r="H1901" t="s">
        <v>567</v>
      </c>
      <c r="J1901" t="s">
        <v>567</v>
      </c>
      <c r="K1901" t="s">
        <v>567</v>
      </c>
      <c r="L1901" t="s">
        <v>567</v>
      </c>
      <c r="N1901">
        <v>0</v>
      </c>
      <c r="O1901">
        <v>0</v>
      </c>
      <c r="R1901">
        <v>0</v>
      </c>
      <c r="W1901" t="s">
        <v>567</v>
      </c>
      <c r="X1901" t="s">
        <v>567</v>
      </c>
      <c r="Y1901" t="s">
        <v>568</v>
      </c>
    </row>
    <row r="1902" spans="2:25" x14ac:dyDescent="0.3">
      <c r="B1902" s="118"/>
      <c r="D1902" t="s">
        <v>567</v>
      </c>
      <c r="H1902" t="s">
        <v>567</v>
      </c>
      <c r="J1902" t="s">
        <v>567</v>
      </c>
      <c r="K1902" t="s">
        <v>567</v>
      </c>
      <c r="L1902" t="s">
        <v>567</v>
      </c>
      <c r="N1902">
        <v>0</v>
      </c>
      <c r="O1902">
        <v>0</v>
      </c>
      <c r="R1902">
        <v>0</v>
      </c>
      <c r="W1902" t="s">
        <v>567</v>
      </c>
      <c r="X1902" t="s">
        <v>567</v>
      </c>
      <c r="Y1902" t="s">
        <v>568</v>
      </c>
    </row>
    <row r="1903" spans="2:25" x14ac:dyDescent="0.3">
      <c r="B1903" s="118"/>
      <c r="D1903" t="s">
        <v>567</v>
      </c>
      <c r="H1903" t="s">
        <v>567</v>
      </c>
      <c r="J1903" t="s">
        <v>567</v>
      </c>
      <c r="K1903" t="s">
        <v>567</v>
      </c>
      <c r="L1903" t="s">
        <v>567</v>
      </c>
      <c r="N1903">
        <v>0</v>
      </c>
      <c r="O1903">
        <v>0</v>
      </c>
      <c r="R1903">
        <v>0</v>
      </c>
      <c r="W1903" t="s">
        <v>567</v>
      </c>
      <c r="X1903" t="s">
        <v>567</v>
      </c>
      <c r="Y1903" t="s">
        <v>568</v>
      </c>
    </row>
    <row r="1904" spans="2:25" x14ac:dyDescent="0.3">
      <c r="B1904" s="118"/>
      <c r="D1904" t="s">
        <v>567</v>
      </c>
      <c r="H1904" t="s">
        <v>567</v>
      </c>
      <c r="J1904" t="s">
        <v>567</v>
      </c>
      <c r="K1904" t="s">
        <v>567</v>
      </c>
      <c r="L1904" t="s">
        <v>567</v>
      </c>
      <c r="N1904">
        <v>0</v>
      </c>
      <c r="O1904">
        <v>0</v>
      </c>
      <c r="R1904">
        <v>0</v>
      </c>
      <c r="W1904" t="s">
        <v>567</v>
      </c>
      <c r="X1904" t="s">
        <v>567</v>
      </c>
      <c r="Y1904" t="s">
        <v>568</v>
      </c>
    </row>
    <row r="1905" spans="2:25" x14ac:dyDescent="0.3">
      <c r="B1905" s="118"/>
      <c r="D1905" t="s">
        <v>567</v>
      </c>
      <c r="H1905" t="s">
        <v>567</v>
      </c>
      <c r="J1905" t="s">
        <v>567</v>
      </c>
      <c r="K1905" t="s">
        <v>567</v>
      </c>
      <c r="L1905" t="s">
        <v>567</v>
      </c>
      <c r="N1905">
        <v>0</v>
      </c>
      <c r="O1905">
        <v>0</v>
      </c>
      <c r="R1905">
        <v>0</v>
      </c>
      <c r="W1905" t="s">
        <v>567</v>
      </c>
      <c r="X1905" t="s">
        <v>567</v>
      </c>
      <c r="Y1905" t="s">
        <v>568</v>
      </c>
    </row>
    <row r="1906" spans="2:25" x14ac:dyDescent="0.3">
      <c r="B1906" s="118"/>
      <c r="D1906" t="s">
        <v>567</v>
      </c>
      <c r="H1906" t="s">
        <v>567</v>
      </c>
      <c r="J1906" t="s">
        <v>567</v>
      </c>
      <c r="K1906" t="s">
        <v>567</v>
      </c>
      <c r="L1906" t="s">
        <v>567</v>
      </c>
      <c r="N1906">
        <v>0</v>
      </c>
      <c r="O1906">
        <v>0</v>
      </c>
      <c r="R1906">
        <v>0</v>
      </c>
      <c r="W1906" t="s">
        <v>567</v>
      </c>
      <c r="X1906" t="s">
        <v>567</v>
      </c>
      <c r="Y1906" t="s">
        <v>568</v>
      </c>
    </row>
    <row r="1907" spans="2:25" x14ac:dyDescent="0.3">
      <c r="B1907" s="118"/>
      <c r="D1907" t="s">
        <v>567</v>
      </c>
      <c r="H1907" t="s">
        <v>567</v>
      </c>
      <c r="J1907" t="s">
        <v>567</v>
      </c>
      <c r="K1907" t="s">
        <v>567</v>
      </c>
      <c r="L1907" t="s">
        <v>567</v>
      </c>
      <c r="N1907">
        <v>0</v>
      </c>
      <c r="O1907">
        <v>0</v>
      </c>
      <c r="R1907">
        <v>0</v>
      </c>
      <c r="W1907" t="s">
        <v>567</v>
      </c>
      <c r="X1907" t="s">
        <v>567</v>
      </c>
      <c r="Y1907" t="s">
        <v>568</v>
      </c>
    </row>
    <row r="1908" spans="2:25" x14ac:dyDescent="0.3">
      <c r="B1908" s="118"/>
      <c r="D1908" t="s">
        <v>567</v>
      </c>
      <c r="H1908" t="s">
        <v>567</v>
      </c>
      <c r="J1908" t="s">
        <v>567</v>
      </c>
      <c r="K1908" t="s">
        <v>567</v>
      </c>
      <c r="L1908" t="s">
        <v>567</v>
      </c>
      <c r="N1908">
        <v>0</v>
      </c>
      <c r="O1908">
        <v>0</v>
      </c>
      <c r="R1908">
        <v>0</v>
      </c>
      <c r="W1908" t="s">
        <v>567</v>
      </c>
      <c r="X1908" t="s">
        <v>567</v>
      </c>
      <c r="Y1908" t="s">
        <v>568</v>
      </c>
    </row>
    <row r="1909" spans="2:25" x14ac:dyDescent="0.3">
      <c r="B1909" s="118"/>
      <c r="D1909" t="s">
        <v>567</v>
      </c>
      <c r="H1909" t="s">
        <v>567</v>
      </c>
      <c r="J1909" t="s">
        <v>567</v>
      </c>
      <c r="K1909" t="s">
        <v>567</v>
      </c>
      <c r="L1909" t="s">
        <v>567</v>
      </c>
      <c r="N1909">
        <v>0</v>
      </c>
      <c r="O1909">
        <v>0</v>
      </c>
      <c r="R1909">
        <v>0</v>
      </c>
      <c r="W1909" t="s">
        <v>567</v>
      </c>
      <c r="X1909" t="s">
        <v>567</v>
      </c>
      <c r="Y1909" t="s">
        <v>568</v>
      </c>
    </row>
    <row r="1910" spans="2:25" x14ac:dyDescent="0.3">
      <c r="B1910" s="118"/>
      <c r="D1910" t="s">
        <v>567</v>
      </c>
      <c r="H1910" t="s">
        <v>567</v>
      </c>
      <c r="J1910" t="s">
        <v>567</v>
      </c>
      <c r="K1910" t="s">
        <v>567</v>
      </c>
      <c r="L1910" t="s">
        <v>567</v>
      </c>
      <c r="N1910">
        <v>0</v>
      </c>
      <c r="O1910">
        <v>0</v>
      </c>
      <c r="R1910">
        <v>0</v>
      </c>
      <c r="W1910" t="s">
        <v>567</v>
      </c>
      <c r="X1910" t="s">
        <v>567</v>
      </c>
      <c r="Y1910" t="s">
        <v>568</v>
      </c>
    </row>
    <row r="1911" spans="2:25" x14ac:dyDescent="0.3">
      <c r="B1911" s="118"/>
      <c r="D1911" t="s">
        <v>567</v>
      </c>
      <c r="H1911" t="s">
        <v>567</v>
      </c>
      <c r="J1911" t="s">
        <v>567</v>
      </c>
      <c r="K1911" t="s">
        <v>567</v>
      </c>
      <c r="L1911" t="s">
        <v>567</v>
      </c>
      <c r="N1911">
        <v>0</v>
      </c>
      <c r="O1911">
        <v>0</v>
      </c>
      <c r="R1911">
        <v>0</v>
      </c>
      <c r="W1911" t="s">
        <v>567</v>
      </c>
      <c r="X1911" t="s">
        <v>567</v>
      </c>
      <c r="Y1911" t="s">
        <v>568</v>
      </c>
    </row>
    <row r="1912" spans="2:25" x14ac:dyDescent="0.3">
      <c r="B1912" s="118"/>
      <c r="D1912" t="s">
        <v>567</v>
      </c>
      <c r="H1912" t="s">
        <v>567</v>
      </c>
      <c r="J1912" t="s">
        <v>567</v>
      </c>
      <c r="K1912" t="s">
        <v>567</v>
      </c>
      <c r="L1912" t="s">
        <v>567</v>
      </c>
      <c r="N1912">
        <v>0</v>
      </c>
      <c r="O1912">
        <v>0</v>
      </c>
      <c r="R1912">
        <v>0</v>
      </c>
      <c r="W1912" t="s">
        <v>567</v>
      </c>
      <c r="X1912" t="s">
        <v>567</v>
      </c>
      <c r="Y1912" t="s">
        <v>568</v>
      </c>
    </row>
    <row r="1913" spans="2:25" x14ac:dyDescent="0.3">
      <c r="B1913" s="118"/>
      <c r="D1913" t="s">
        <v>567</v>
      </c>
      <c r="H1913" t="s">
        <v>567</v>
      </c>
      <c r="J1913" t="s">
        <v>567</v>
      </c>
      <c r="K1913" t="s">
        <v>567</v>
      </c>
      <c r="L1913" t="s">
        <v>567</v>
      </c>
      <c r="N1913">
        <v>0</v>
      </c>
      <c r="O1913">
        <v>0</v>
      </c>
      <c r="R1913">
        <v>0</v>
      </c>
      <c r="W1913" t="s">
        <v>567</v>
      </c>
      <c r="X1913" t="s">
        <v>567</v>
      </c>
      <c r="Y1913" t="s">
        <v>568</v>
      </c>
    </row>
    <row r="1914" spans="2:25" x14ac:dyDescent="0.3">
      <c r="B1914" s="118"/>
      <c r="D1914" t="s">
        <v>567</v>
      </c>
      <c r="H1914" t="s">
        <v>567</v>
      </c>
      <c r="J1914" t="s">
        <v>567</v>
      </c>
      <c r="K1914" t="s">
        <v>567</v>
      </c>
      <c r="L1914" t="s">
        <v>567</v>
      </c>
      <c r="N1914">
        <v>0</v>
      </c>
      <c r="O1914">
        <v>0</v>
      </c>
      <c r="R1914">
        <v>0</v>
      </c>
      <c r="W1914" t="s">
        <v>567</v>
      </c>
      <c r="X1914" t="s">
        <v>567</v>
      </c>
      <c r="Y1914" t="s">
        <v>568</v>
      </c>
    </row>
    <row r="1915" spans="2:25" x14ac:dyDescent="0.3">
      <c r="B1915" s="118"/>
      <c r="D1915" t="s">
        <v>567</v>
      </c>
      <c r="H1915" t="s">
        <v>567</v>
      </c>
      <c r="J1915" t="s">
        <v>567</v>
      </c>
      <c r="K1915" t="s">
        <v>567</v>
      </c>
      <c r="L1915" t="s">
        <v>567</v>
      </c>
      <c r="N1915">
        <v>0</v>
      </c>
      <c r="O1915">
        <v>0</v>
      </c>
      <c r="R1915">
        <v>0</v>
      </c>
      <c r="W1915" t="s">
        <v>567</v>
      </c>
      <c r="X1915" t="s">
        <v>567</v>
      </c>
      <c r="Y1915" t="s">
        <v>568</v>
      </c>
    </row>
    <row r="1916" spans="2:25" x14ac:dyDescent="0.3">
      <c r="B1916" s="118"/>
      <c r="D1916" t="s">
        <v>567</v>
      </c>
      <c r="H1916" t="s">
        <v>567</v>
      </c>
      <c r="J1916" t="s">
        <v>567</v>
      </c>
      <c r="K1916" t="s">
        <v>567</v>
      </c>
      <c r="L1916" t="s">
        <v>567</v>
      </c>
      <c r="N1916">
        <v>0</v>
      </c>
      <c r="O1916">
        <v>0</v>
      </c>
      <c r="R1916">
        <v>0</v>
      </c>
      <c r="W1916" t="s">
        <v>567</v>
      </c>
      <c r="X1916" t="s">
        <v>567</v>
      </c>
      <c r="Y1916" t="s">
        <v>568</v>
      </c>
    </row>
    <row r="1917" spans="2:25" x14ac:dyDescent="0.3">
      <c r="B1917" s="118"/>
      <c r="D1917" t="s">
        <v>567</v>
      </c>
      <c r="H1917" t="s">
        <v>567</v>
      </c>
      <c r="J1917" t="s">
        <v>567</v>
      </c>
      <c r="K1917" t="s">
        <v>567</v>
      </c>
      <c r="L1917" t="s">
        <v>567</v>
      </c>
      <c r="N1917">
        <v>0</v>
      </c>
      <c r="O1917">
        <v>0</v>
      </c>
      <c r="R1917">
        <v>0</v>
      </c>
      <c r="W1917" t="s">
        <v>567</v>
      </c>
      <c r="X1917" t="s">
        <v>567</v>
      </c>
      <c r="Y1917" t="s">
        <v>568</v>
      </c>
    </row>
    <row r="1918" spans="2:25" x14ac:dyDescent="0.3">
      <c r="B1918" s="118"/>
      <c r="D1918" t="s">
        <v>567</v>
      </c>
      <c r="H1918" t="s">
        <v>567</v>
      </c>
      <c r="J1918" t="s">
        <v>567</v>
      </c>
      <c r="K1918" t="s">
        <v>567</v>
      </c>
      <c r="L1918" t="s">
        <v>567</v>
      </c>
      <c r="N1918">
        <v>0</v>
      </c>
      <c r="O1918">
        <v>0</v>
      </c>
      <c r="R1918">
        <v>0</v>
      </c>
      <c r="W1918" t="s">
        <v>567</v>
      </c>
      <c r="X1918" t="s">
        <v>567</v>
      </c>
      <c r="Y1918" t="s">
        <v>568</v>
      </c>
    </row>
    <row r="1919" spans="2:25" x14ac:dyDescent="0.3">
      <c r="B1919" s="118"/>
      <c r="D1919" t="s">
        <v>567</v>
      </c>
      <c r="H1919" t="s">
        <v>567</v>
      </c>
      <c r="J1919" t="s">
        <v>567</v>
      </c>
      <c r="K1919" t="s">
        <v>567</v>
      </c>
      <c r="L1919" t="s">
        <v>567</v>
      </c>
      <c r="N1919">
        <v>0</v>
      </c>
      <c r="O1919">
        <v>0</v>
      </c>
      <c r="R1919">
        <v>0</v>
      </c>
      <c r="W1919" t="s">
        <v>567</v>
      </c>
      <c r="X1919" t="s">
        <v>567</v>
      </c>
      <c r="Y1919" t="s">
        <v>568</v>
      </c>
    </row>
    <row r="1920" spans="2:25" x14ac:dyDescent="0.3">
      <c r="B1920" s="118"/>
      <c r="D1920" t="s">
        <v>567</v>
      </c>
      <c r="H1920" t="s">
        <v>567</v>
      </c>
      <c r="J1920" t="s">
        <v>567</v>
      </c>
      <c r="K1920" t="s">
        <v>567</v>
      </c>
      <c r="L1920" t="s">
        <v>567</v>
      </c>
      <c r="N1920">
        <v>0</v>
      </c>
      <c r="O1920">
        <v>0</v>
      </c>
      <c r="R1920">
        <v>0</v>
      </c>
      <c r="W1920" t="s">
        <v>567</v>
      </c>
      <c r="X1920" t="s">
        <v>567</v>
      </c>
      <c r="Y1920" t="s">
        <v>568</v>
      </c>
    </row>
    <row r="1921" spans="2:25" x14ac:dyDescent="0.3">
      <c r="B1921" s="118"/>
      <c r="D1921" t="s">
        <v>567</v>
      </c>
      <c r="H1921" t="s">
        <v>567</v>
      </c>
      <c r="J1921" t="s">
        <v>567</v>
      </c>
      <c r="K1921" t="s">
        <v>567</v>
      </c>
      <c r="L1921" t="s">
        <v>567</v>
      </c>
      <c r="N1921">
        <v>0</v>
      </c>
      <c r="O1921">
        <v>0</v>
      </c>
      <c r="R1921">
        <v>0</v>
      </c>
      <c r="W1921" t="s">
        <v>567</v>
      </c>
      <c r="X1921" t="s">
        <v>567</v>
      </c>
      <c r="Y1921" t="s">
        <v>568</v>
      </c>
    </row>
    <row r="1922" spans="2:25" x14ac:dyDescent="0.3">
      <c r="B1922" s="118"/>
      <c r="D1922" t="s">
        <v>567</v>
      </c>
      <c r="H1922" t="s">
        <v>567</v>
      </c>
      <c r="J1922" t="s">
        <v>567</v>
      </c>
      <c r="K1922" t="s">
        <v>567</v>
      </c>
      <c r="L1922" t="s">
        <v>567</v>
      </c>
      <c r="N1922">
        <v>0</v>
      </c>
      <c r="O1922">
        <v>0</v>
      </c>
      <c r="R1922">
        <v>0</v>
      </c>
      <c r="W1922" t="s">
        <v>567</v>
      </c>
      <c r="X1922" t="s">
        <v>567</v>
      </c>
      <c r="Y1922" t="s">
        <v>568</v>
      </c>
    </row>
    <row r="1923" spans="2:25" x14ac:dyDescent="0.3">
      <c r="B1923" s="118"/>
      <c r="D1923" t="s">
        <v>567</v>
      </c>
      <c r="H1923" t="s">
        <v>567</v>
      </c>
      <c r="J1923" t="s">
        <v>567</v>
      </c>
      <c r="K1923" t="s">
        <v>567</v>
      </c>
      <c r="L1923" t="s">
        <v>567</v>
      </c>
      <c r="N1923">
        <v>0</v>
      </c>
      <c r="O1923">
        <v>0</v>
      </c>
      <c r="R1923">
        <v>0</v>
      </c>
      <c r="W1923" t="s">
        <v>567</v>
      </c>
      <c r="X1923" t="s">
        <v>567</v>
      </c>
      <c r="Y1923" t="s">
        <v>568</v>
      </c>
    </row>
    <row r="1924" spans="2:25" x14ac:dyDescent="0.3">
      <c r="B1924" s="118"/>
      <c r="D1924" t="s">
        <v>567</v>
      </c>
      <c r="H1924" t="s">
        <v>567</v>
      </c>
      <c r="J1924" t="s">
        <v>567</v>
      </c>
      <c r="K1924" t="s">
        <v>567</v>
      </c>
      <c r="L1924" t="s">
        <v>567</v>
      </c>
      <c r="N1924">
        <v>0</v>
      </c>
      <c r="O1924">
        <v>0</v>
      </c>
      <c r="R1924">
        <v>0</v>
      </c>
      <c r="W1924" t="s">
        <v>567</v>
      </c>
      <c r="X1924" t="s">
        <v>567</v>
      </c>
      <c r="Y1924" t="s">
        <v>568</v>
      </c>
    </row>
    <row r="1925" spans="2:25" x14ac:dyDescent="0.3">
      <c r="B1925" s="118"/>
      <c r="D1925" t="s">
        <v>567</v>
      </c>
      <c r="H1925" t="s">
        <v>567</v>
      </c>
      <c r="J1925" t="s">
        <v>567</v>
      </c>
      <c r="K1925" t="s">
        <v>567</v>
      </c>
      <c r="L1925" t="s">
        <v>567</v>
      </c>
      <c r="N1925">
        <v>0</v>
      </c>
      <c r="O1925">
        <v>0</v>
      </c>
      <c r="R1925">
        <v>0</v>
      </c>
      <c r="W1925" t="s">
        <v>567</v>
      </c>
      <c r="X1925" t="s">
        <v>567</v>
      </c>
      <c r="Y1925" t="s">
        <v>568</v>
      </c>
    </row>
    <row r="1926" spans="2:25" x14ac:dyDescent="0.3">
      <c r="B1926" s="118"/>
      <c r="D1926" t="s">
        <v>567</v>
      </c>
      <c r="H1926" t="s">
        <v>567</v>
      </c>
      <c r="J1926" t="s">
        <v>567</v>
      </c>
      <c r="K1926" t="s">
        <v>567</v>
      </c>
      <c r="L1926" t="s">
        <v>567</v>
      </c>
      <c r="N1926">
        <v>0</v>
      </c>
      <c r="O1926">
        <v>0</v>
      </c>
      <c r="R1926">
        <v>0</v>
      </c>
      <c r="W1926" t="s">
        <v>567</v>
      </c>
      <c r="X1926" t="s">
        <v>567</v>
      </c>
      <c r="Y1926" t="s">
        <v>568</v>
      </c>
    </row>
    <row r="1927" spans="2:25" x14ac:dyDescent="0.3">
      <c r="B1927" s="118"/>
      <c r="D1927" t="s">
        <v>567</v>
      </c>
      <c r="H1927" t="s">
        <v>567</v>
      </c>
      <c r="J1927" t="s">
        <v>567</v>
      </c>
      <c r="K1927" t="s">
        <v>567</v>
      </c>
      <c r="L1927" t="s">
        <v>567</v>
      </c>
      <c r="N1927">
        <v>0</v>
      </c>
      <c r="O1927">
        <v>0</v>
      </c>
      <c r="R1927">
        <v>0</v>
      </c>
      <c r="W1927" t="s">
        <v>567</v>
      </c>
      <c r="X1927" t="s">
        <v>567</v>
      </c>
      <c r="Y1927" t="s">
        <v>568</v>
      </c>
    </row>
    <row r="1928" spans="2:25" x14ac:dyDescent="0.3">
      <c r="B1928" s="118"/>
      <c r="D1928" t="s">
        <v>567</v>
      </c>
      <c r="H1928" t="s">
        <v>567</v>
      </c>
      <c r="J1928" t="s">
        <v>567</v>
      </c>
      <c r="K1928" t="s">
        <v>567</v>
      </c>
      <c r="L1928" t="s">
        <v>567</v>
      </c>
      <c r="N1928">
        <v>0</v>
      </c>
      <c r="O1928">
        <v>0</v>
      </c>
      <c r="R1928">
        <v>0</v>
      </c>
      <c r="W1928" t="s">
        <v>567</v>
      </c>
      <c r="X1928" t="s">
        <v>567</v>
      </c>
      <c r="Y1928" t="s">
        <v>568</v>
      </c>
    </row>
    <row r="1929" spans="2:25" x14ac:dyDescent="0.3">
      <c r="B1929" s="118"/>
      <c r="D1929" t="s">
        <v>567</v>
      </c>
      <c r="H1929" t="s">
        <v>567</v>
      </c>
      <c r="J1929" t="s">
        <v>567</v>
      </c>
      <c r="K1929" t="s">
        <v>567</v>
      </c>
      <c r="L1929" t="s">
        <v>567</v>
      </c>
      <c r="N1929">
        <v>0</v>
      </c>
      <c r="O1929">
        <v>0</v>
      </c>
      <c r="R1929">
        <v>0</v>
      </c>
      <c r="W1929" t="s">
        <v>567</v>
      </c>
      <c r="X1929" t="s">
        <v>567</v>
      </c>
      <c r="Y1929" t="s">
        <v>568</v>
      </c>
    </row>
    <row r="1930" spans="2:25" x14ac:dyDescent="0.3">
      <c r="B1930" s="118"/>
      <c r="D1930" t="s">
        <v>567</v>
      </c>
      <c r="H1930" t="s">
        <v>567</v>
      </c>
      <c r="J1930" t="s">
        <v>567</v>
      </c>
      <c r="K1930" t="s">
        <v>567</v>
      </c>
      <c r="L1930" t="s">
        <v>567</v>
      </c>
      <c r="N1930">
        <v>0</v>
      </c>
      <c r="O1930">
        <v>0</v>
      </c>
      <c r="R1930">
        <v>0</v>
      </c>
      <c r="W1930" t="s">
        <v>567</v>
      </c>
      <c r="X1930" t="s">
        <v>567</v>
      </c>
      <c r="Y1930" t="s">
        <v>568</v>
      </c>
    </row>
    <row r="1931" spans="2:25" x14ac:dyDescent="0.3">
      <c r="B1931" s="118"/>
      <c r="D1931" t="s">
        <v>567</v>
      </c>
      <c r="H1931" t="s">
        <v>567</v>
      </c>
      <c r="J1931" t="s">
        <v>567</v>
      </c>
      <c r="K1931" t="s">
        <v>567</v>
      </c>
      <c r="L1931" t="s">
        <v>567</v>
      </c>
      <c r="N1931">
        <v>0</v>
      </c>
      <c r="O1931">
        <v>0</v>
      </c>
      <c r="R1931">
        <v>0</v>
      </c>
      <c r="W1931" t="s">
        <v>567</v>
      </c>
      <c r="X1931" t="s">
        <v>567</v>
      </c>
      <c r="Y1931" t="s">
        <v>568</v>
      </c>
    </row>
    <row r="1932" spans="2:25" x14ac:dyDescent="0.3">
      <c r="B1932" s="118"/>
      <c r="D1932" t="s">
        <v>567</v>
      </c>
      <c r="H1932" t="s">
        <v>567</v>
      </c>
      <c r="J1932" t="s">
        <v>567</v>
      </c>
      <c r="K1932" t="s">
        <v>567</v>
      </c>
      <c r="L1932" t="s">
        <v>567</v>
      </c>
      <c r="N1932">
        <v>0</v>
      </c>
      <c r="O1932">
        <v>0</v>
      </c>
      <c r="R1932">
        <v>0</v>
      </c>
      <c r="W1932" t="s">
        <v>567</v>
      </c>
      <c r="X1932" t="s">
        <v>567</v>
      </c>
      <c r="Y1932" t="s">
        <v>568</v>
      </c>
    </row>
    <row r="1933" spans="2:25" x14ac:dyDescent="0.3">
      <c r="B1933" s="118"/>
      <c r="D1933" t="s">
        <v>567</v>
      </c>
      <c r="H1933" t="s">
        <v>567</v>
      </c>
      <c r="J1933" t="s">
        <v>567</v>
      </c>
      <c r="K1933" t="s">
        <v>567</v>
      </c>
      <c r="L1933" t="s">
        <v>567</v>
      </c>
      <c r="N1933">
        <v>0</v>
      </c>
      <c r="O1933">
        <v>0</v>
      </c>
      <c r="R1933">
        <v>0</v>
      </c>
      <c r="W1933" t="s">
        <v>567</v>
      </c>
      <c r="X1933" t="s">
        <v>567</v>
      </c>
      <c r="Y1933" t="s">
        <v>568</v>
      </c>
    </row>
    <row r="1934" spans="2:25" x14ac:dyDescent="0.3">
      <c r="B1934" s="118"/>
      <c r="D1934" t="s">
        <v>567</v>
      </c>
      <c r="H1934" t="s">
        <v>567</v>
      </c>
      <c r="J1934" t="s">
        <v>567</v>
      </c>
      <c r="K1934" t="s">
        <v>567</v>
      </c>
      <c r="L1934" t="s">
        <v>567</v>
      </c>
      <c r="N1934">
        <v>0</v>
      </c>
      <c r="O1934">
        <v>0</v>
      </c>
      <c r="R1934">
        <v>0</v>
      </c>
      <c r="W1934" t="s">
        <v>567</v>
      </c>
      <c r="X1934" t="s">
        <v>567</v>
      </c>
      <c r="Y1934" t="s">
        <v>568</v>
      </c>
    </row>
    <row r="1935" spans="2:25" x14ac:dyDescent="0.3">
      <c r="B1935" s="118"/>
      <c r="D1935" t="s">
        <v>567</v>
      </c>
      <c r="H1935" t="s">
        <v>567</v>
      </c>
      <c r="J1935" t="s">
        <v>567</v>
      </c>
      <c r="K1935" t="s">
        <v>567</v>
      </c>
      <c r="L1935" t="s">
        <v>567</v>
      </c>
      <c r="N1935">
        <v>0</v>
      </c>
      <c r="O1935">
        <v>0</v>
      </c>
      <c r="R1935">
        <v>0</v>
      </c>
      <c r="W1935" t="s">
        <v>567</v>
      </c>
      <c r="X1935" t="s">
        <v>567</v>
      </c>
      <c r="Y1935" t="s">
        <v>568</v>
      </c>
    </row>
    <row r="1936" spans="2:25" x14ac:dyDescent="0.3">
      <c r="B1936" s="118"/>
      <c r="D1936" t="s">
        <v>567</v>
      </c>
      <c r="H1936" t="s">
        <v>567</v>
      </c>
      <c r="J1936" t="s">
        <v>567</v>
      </c>
      <c r="K1936" t="s">
        <v>567</v>
      </c>
      <c r="L1936" t="s">
        <v>567</v>
      </c>
      <c r="N1936">
        <v>0</v>
      </c>
      <c r="O1936">
        <v>0</v>
      </c>
      <c r="R1936">
        <v>0</v>
      </c>
      <c r="W1936" t="s">
        <v>567</v>
      </c>
      <c r="X1936" t="s">
        <v>567</v>
      </c>
      <c r="Y1936" t="s">
        <v>568</v>
      </c>
    </row>
    <row r="1937" spans="2:25" x14ac:dyDescent="0.3">
      <c r="B1937" s="118"/>
      <c r="D1937" t="s">
        <v>567</v>
      </c>
      <c r="H1937" t="s">
        <v>567</v>
      </c>
      <c r="J1937" t="s">
        <v>567</v>
      </c>
      <c r="K1937" t="s">
        <v>567</v>
      </c>
      <c r="L1937" t="s">
        <v>567</v>
      </c>
      <c r="N1937">
        <v>0</v>
      </c>
      <c r="O1937">
        <v>0</v>
      </c>
      <c r="R1937">
        <v>0</v>
      </c>
      <c r="W1937" t="s">
        <v>567</v>
      </c>
      <c r="X1937" t="s">
        <v>567</v>
      </c>
      <c r="Y1937" t="s">
        <v>568</v>
      </c>
    </row>
    <row r="1938" spans="2:25" x14ac:dyDescent="0.3">
      <c r="B1938" s="118"/>
      <c r="D1938" t="s">
        <v>567</v>
      </c>
      <c r="H1938" t="s">
        <v>567</v>
      </c>
      <c r="J1938" t="s">
        <v>567</v>
      </c>
      <c r="K1938" t="s">
        <v>567</v>
      </c>
      <c r="L1938" t="s">
        <v>567</v>
      </c>
      <c r="N1938">
        <v>0</v>
      </c>
      <c r="O1938">
        <v>0</v>
      </c>
      <c r="R1938">
        <v>0</v>
      </c>
      <c r="W1938" t="s">
        <v>567</v>
      </c>
      <c r="X1938" t="s">
        <v>567</v>
      </c>
      <c r="Y1938" t="s">
        <v>568</v>
      </c>
    </row>
    <row r="1939" spans="2:25" x14ac:dyDescent="0.3">
      <c r="B1939" s="118"/>
      <c r="D1939" t="s">
        <v>567</v>
      </c>
      <c r="H1939" t="s">
        <v>567</v>
      </c>
      <c r="J1939" t="s">
        <v>567</v>
      </c>
      <c r="K1939" t="s">
        <v>567</v>
      </c>
      <c r="L1939" t="s">
        <v>567</v>
      </c>
      <c r="N1939">
        <v>0</v>
      </c>
      <c r="O1939">
        <v>0</v>
      </c>
      <c r="R1939">
        <v>0</v>
      </c>
      <c r="W1939" t="s">
        <v>567</v>
      </c>
      <c r="X1939" t="s">
        <v>567</v>
      </c>
      <c r="Y1939" t="s">
        <v>568</v>
      </c>
    </row>
    <row r="1940" spans="2:25" x14ac:dyDescent="0.3">
      <c r="B1940" s="118"/>
      <c r="D1940" t="s">
        <v>567</v>
      </c>
      <c r="H1940" t="s">
        <v>567</v>
      </c>
      <c r="J1940" t="s">
        <v>567</v>
      </c>
      <c r="K1940" t="s">
        <v>567</v>
      </c>
      <c r="L1940" t="s">
        <v>567</v>
      </c>
      <c r="N1940">
        <v>0</v>
      </c>
      <c r="O1940">
        <v>0</v>
      </c>
      <c r="R1940">
        <v>0</v>
      </c>
      <c r="W1940" t="s">
        <v>567</v>
      </c>
      <c r="X1940" t="s">
        <v>567</v>
      </c>
      <c r="Y1940" t="s">
        <v>568</v>
      </c>
    </row>
    <row r="1941" spans="2:25" x14ac:dyDescent="0.3">
      <c r="B1941" s="118"/>
      <c r="D1941" t="s">
        <v>567</v>
      </c>
      <c r="H1941" t="s">
        <v>567</v>
      </c>
      <c r="J1941" t="s">
        <v>567</v>
      </c>
      <c r="K1941" t="s">
        <v>567</v>
      </c>
      <c r="L1941" t="s">
        <v>567</v>
      </c>
      <c r="N1941">
        <v>0</v>
      </c>
      <c r="O1941">
        <v>0</v>
      </c>
      <c r="R1941">
        <v>0</v>
      </c>
      <c r="W1941" t="s">
        <v>567</v>
      </c>
      <c r="X1941" t="s">
        <v>567</v>
      </c>
      <c r="Y1941" t="s">
        <v>568</v>
      </c>
    </row>
    <row r="1942" spans="2:25" x14ac:dyDescent="0.3">
      <c r="B1942" s="118"/>
      <c r="D1942" t="s">
        <v>567</v>
      </c>
      <c r="H1942" t="s">
        <v>567</v>
      </c>
      <c r="J1942" t="s">
        <v>567</v>
      </c>
      <c r="K1942" t="s">
        <v>567</v>
      </c>
      <c r="L1942" t="s">
        <v>567</v>
      </c>
      <c r="N1942">
        <v>0</v>
      </c>
      <c r="O1942">
        <v>0</v>
      </c>
      <c r="R1942">
        <v>0</v>
      </c>
      <c r="W1942" t="s">
        <v>567</v>
      </c>
      <c r="X1942" t="s">
        <v>567</v>
      </c>
      <c r="Y1942" t="s">
        <v>568</v>
      </c>
    </row>
    <row r="1943" spans="2:25" x14ac:dyDescent="0.3">
      <c r="B1943" s="118"/>
      <c r="D1943" t="s">
        <v>567</v>
      </c>
      <c r="H1943" t="s">
        <v>567</v>
      </c>
      <c r="J1943" t="s">
        <v>567</v>
      </c>
      <c r="K1943" t="s">
        <v>567</v>
      </c>
      <c r="L1943" t="s">
        <v>567</v>
      </c>
      <c r="N1943">
        <v>0</v>
      </c>
      <c r="O1943">
        <v>0</v>
      </c>
      <c r="R1943">
        <v>0</v>
      </c>
      <c r="W1943" t="s">
        <v>567</v>
      </c>
      <c r="X1943" t="s">
        <v>567</v>
      </c>
      <c r="Y1943" t="s">
        <v>568</v>
      </c>
    </row>
    <row r="1944" spans="2:25" x14ac:dyDescent="0.3">
      <c r="B1944" s="118"/>
      <c r="D1944" t="s">
        <v>567</v>
      </c>
      <c r="H1944" t="s">
        <v>567</v>
      </c>
      <c r="J1944" t="s">
        <v>567</v>
      </c>
      <c r="K1944" t="s">
        <v>567</v>
      </c>
      <c r="L1944" t="s">
        <v>567</v>
      </c>
      <c r="N1944">
        <v>0</v>
      </c>
      <c r="O1944">
        <v>0</v>
      </c>
      <c r="R1944">
        <v>0</v>
      </c>
      <c r="W1944" t="s">
        <v>567</v>
      </c>
      <c r="X1944" t="s">
        <v>567</v>
      </c>
      <c r="Y1944" t="s">
        <v>568</v>
      </c>
    </row>
    <row r="1945" spans="2:25" x14ac:dyDescent="0.3">
      <c r="B1945" s="118"/>
      <c r="D1945" t="s">
        <v>567</v>
      </c>
      <c r="H1945" t="s">
        <v>567</v>
      </c>
      <c r="J1945" t="s">
        <v>567</v>
      </c>
      <c r="K1945" t="s">
        <v>567</v>
      </c>
      <c r="L1945" t="s">
        <v>567</v>
      </c>
      <c r="N1945">
        <v>0</v>
      </c>
      <c r="O1945">
        <v>0</v>
      </c>
      <c r="R1945">
        <v>0</v>
      </c>
      <c r="W1945" t="s">
        <v>567</v>
      </c>
      <c r="X1945" t="s">
        <v>567</v>
      </c>
      <c r="Y1945" t="s">
        <v>568</v>
      </c>
    </row>
    <row r="1946" spans="2:25" x14ac:dyDescent="0.3">
      <c r="B1946" s="118"/>
      <c r="D1946" t="s">
        <v>567</v>
      </c>
      <c r="H1946" t="s">
        <v>567</v>
      </c>
      <c r="J1946" t="s">
        <v>567</v>
      </c>
      <c r="K1946" t="s">
        <v>567</v>
      </c>
      <c r="L1946" t="s">
        <v>567</v>
      </c>
      <c r="N1946">
        <v>0</v>
      </c>
      <c r="O1946">
        <v>0</v>
      </c>
      <c r="R1946">
        <v>0</v>
      </c>
      <c r="W1946" t="s">
        <v>567</v>
      </c>
      <c r="X1946" t="s">
        <v>567</v>
      </c>
      <c r="Y1946" t="s">
        <v>568</v>
      </c>
    </row>
    <row r="1947" spans="2:25" x14ac:dyDescent="0.3">
      <c r="B1947" s="118"/>
      <c r="D1947" t="s">
        <v>567</v>
      </c>
      <c r="H1947" t="s">
        <v>567</v>
      </c>
      <c r="J1947" t="s">
        <v>567</v>
      </c>
      <c r="K1947" t="s">
        <v>567</v>
      </c>
      <c r="L1947" t="s">
        <v>567</v>
      </c>
      <c r="N1947">
        <v>0</v>
      </c>
      <c r="O1947">
        <v>0</v>
      </c>
      <c r="R1947">
        <v>0</v>
      </c>
      <c r="W1947" t="s">
        <v>567</v>
      </c>
      <c r="X1947" t="s">
        <v>567</v>
      </c>
      <c r="Y1947" t="s">
        <v>568</v>
      </c>
    </row>
    <row r="1948" spans="2:25" x14ac:dyDescent="0.3">
      <c r="B1948" s="118"/>
      <c r="D1948" t="s">
        <v>567</v>
      </c>
      <c r="H1948" t="s">
        <v>567</v>
      </c>
      <c r="J1948" t="s">
        <v>567</v>
      </c>
      <c r="K1948" t="s">
        <v>567</v>
      </c>
      <c r="L1948" t="s">
        <v>567</v>
      </c>
      <c r="N1948">
        <v>0</v>
      </c>
      <c r="O1948">
        <v>0</v>
      </c>
      <c r="R1948">
        <v>0</v>
      </c>
      <c r="W1948" t="s">
        <v>567</v>
      </c>
      <c r="X1948" t="s">
        <v>567</v>
      </c>
      <c r="Y1948" t="s">
        <v>568</v>
      </c>
    </row>
    <row r="1949" spans="2:25" x14ac:dyDescent="0.3">
      <c r="B1949" s="118"/>
      <c r="D1949" t="s">
        <v>567</v>
      </c>
      <c r="H1949" t="s">
        <v>567</v>
      </c>
      <c r="J1949" t="s">
        <v>567</v>
      </c>
      <c r="K1949" t="s">
        <v>567</v>
      </c>
      <c r="L1949" t="s">
        <v>567</v>
      </c>
      <c r="N1949">
        <v>0</v>
      </c>
      <c r="O1949">
        <v>0</v>
      </c>
      <c r="R1949">
        <v>0</v>
      </c>
      <c r="W1949" t="s">
        <v>567</v>
      </c>
      <c r="X1949" t="s">
        <v>567</v>
      </c>
      <c r="Y1949" t="s">
        <v>568</v>
      </c>
    </row>
    <row r="1950" spans="2:25" x14ac:dyDescent="0.3">
      <c r="B1950" s="118"/>
      <c r="D1950" t="s">
        <v>567</v>
      </c>
      <c r="H1950" t="s">
        <v>567</v>
      </c>
      <c r="J1950" t="s">
        <v>567</v>
      </c>
      <c r="K1950" t="s">
        <v>567</v>
      </c>
      <c r="L1950" t="s">
        <v>567</v>
      </c>
      <c r="N1950">
        <v>0</v>
      </c>
      <c r="O1950">
        <v>0</v>
      </c>
      <c r="R1950">
        <v>0</v>
      </c>
      <c r="W1950" t="s">
        <v>567</v>
      </c>
      <c r="X1950" t="s">
        <v>567</v>
      </c>
      <c r="Y1950" t="s">
        <v>568</v>
      </c>
    </row>
    <row r="1951" spans="2:25" x14ac:dyDescent="0.3">
      <c r="B1951" s="118"/>
      <c r="D1951" t="s">
        <v>567</v>
      </c>
      <c r="H1951" t="s">
        <v>567</v>
      </c>
      <c r="J1951" t="s">
        <v>567</v>
      </c>
      <c r="K1951" t="s">
        <v>567</v>
      </c>
      <c r="L1951" t="s">
        <v>567</v>
      </c>
      <c r="N1951">
        <v>0</v>
      </c>
      <c r="O1951">
        <v>0</v>
      </c>
      <c r="R1951">
        <v>0</v>
      </c>
      <c r="W1951" t="s">
        <v>567</v>
      </c>
      <c r="X1951" t="s">
        <v>567</v>
      </c>
      <c r="Y1951" t="s">
        <v>568</v>
      </c>
    </row>
    <row r="1952" spans="2:25" x14ac:dyDescent="0.3">
      <c r="B1952" s="118"/>
      <c r="D1952" t="s">
        <v>567</v>
      </c>
      <c r="H1952" t="s">
        <v>567</v>
      </c>
      <c r="J1952" t="s">
        <v>567</v>
      </c>
      <c r="K1952" t="s">
        <v>567</v>
      </c>
      <c r="L1952" t="s">
        <v>567</v>
      </c>
      <c r="N1952">
        <v>0</v>
      </c>
      <c r="O1952">
        <v>0</v>
      </c>
      <c r="R1952">
        <v>0</v>
      </c>
      <c r="W1952" t="s">
        <v>567</v>
      </c>
      <c r="X1952" t="s">
        <v>567</v>
      </c>
      <c r="Y1952" t="s">
        <v>568</v>
      </c>
    </row>
    <row r="1953" spans="2:25" x14ac:dyDescent="0.3">
      <c r="B1953" s="118"/>
      <c r="D1953" t="s">
        <v>567</v>
      </c>
      <c r="H1953" t="s">
        <v>567</v>
      </c>
      <c r="J1953" t="s">
        <v>567</v>
      </c>
      <c r="K1953" t="s">
        <v>567</v>
      </c>
      <c r="L1953" t="s">
        <v>567</v>
      </c>
      <c r="N1953">
        <v>0</v>
      </c>
      <c r="O1953">
        <v>0</v>
      </c>
      <c r="R1953">
        <v>0</v>
      </c>
      <c r="W1953" t="s">
        <v>567</v>
      </c>
      <c r="X1953" t="s">
        <v>567</v>
      </c>
      <c r="Y1953" t="s">
        <v>568</v>
      </c>
    </row>
    <row r="1954" spans="2:25" x14ac:dyDescent="0.3">
      <c r="B1954" s="118"/>
      <c r="D1954" t="s">
        <v>567</v>
      </c>
      <c r="H1954" t="s">
        <v>567</v>
      </c>
      <c r="J1954" t="s">
        <v>567</v>
      </c>
      <c r="K1954" t="s">
        <v>567</v>
      </c>
      <c r="L1954" t="s">
        <v>567</v>
      </c>
      <c r="N1954">
        <v>0</v>
      </c>
      <c r="O1954">
        <v>0</v>
      </c>
      <c r="R1954">
        <v>0</v>
      </c>
      <c r="W1954" t="s">
        <v>567</v>
      </c>
      <c r="X1954" t="s">
        <v>567</v>
      </c>
      <c r="Y1954" t="s">
        <v>568</v>
      </c>
    </row>
    <row r="1955" spans="2:25" x14ac:dyDescent="0.3">
      <c r="B1955" s="118"/>
      <c r="D1955" t="s">
        <v>567</v>
      </c>
      <c r="H1955" t="s">
        <v>567</v>
      </c>
      <c r="J1955" t="s">
        <v>567</v>
      </c>
      <c r="K1955" t="s">
        <v>567</v>
      </c>
      <c r="L1955" t="s">
        <v>567</v>
      </c>
      <c r="N1955">
        <v>0</v>
      </c>
      <c r="O1955">
        <v>0</v>
      </c>
      <c r="R1955">
        <v>0</v>
      </c>
      <c r="W1955" t="s">
        <v>567</v>
      </c>
      <c r="X1955" t="s">
        <v>567</v>
      </c>
      <c r="Y1955" t="s">
        <v>568</v>
      </c>
    </row>
    <row r="1956" spans="2:25" x14ac:dyDescent="0.3">
      <c r="B1956" s="118"/>
      <c r="D1956" t="s">
        <v>567</v>
      </c>
      <c r="H1956" t="s">
        <v>567</v>
      </c>
      <c r="J1956" t="s">
        <v>567</v>
      </c>
      <c r="K1956" t="s">
        <v>567</v>
      </c>
      <c r="L1956" t="s">
        <v>567</v>
      </c>
      <c r="N1956">
        <v>0</v>
      </c>
      <c r="O1956">
        <v>0</v>
      </c>
      <c r="R1956">
        <v>0</v>
      </c>
      <c r="W1956" t="s">
        <v>567</v>
      </c>
      <c r="X1956" t="s">
        <v>567</v>
      </c>
      <c r="Y1956" t="s">
        <v>568</v>
      </c>
    </row>
    <row r="1957" spans="2:25" x14ac:dyDescent="0.3">
      <c r="B1957" s="118"/>
      <c r="D1957" t="s">
        <v>567</v>
      </c>
      <c r="H1957" t="s">
        <v>567</v>
      </c>
      <c r="J1957" t="s">
        <v>567</v>
      </c>
      <c r="K1957" t="s">
        <v>567</v>
      </c>
      <c r="L1957" t="s">
        <v>567</v>
      </c>
      <c r="N1957">
        <v>0</v>
      </c>
      <c r="O1957">
        <v>0</v>
      </c>
      <c r="R1957">
        <v>0</v>
      </c>
      <c r="W1957" t="s">
        <v>567</v>
      </c>
      <c r="X1957" t="s">
        <v>567</v>
      </c>
      <c r="Y1957" t="s">
        <v>568</v>
      </c>
    </row>
    <row r="1958" spans="2:25" x14ac:dyDescent="0.3">
      <c r="B1958" s="118"/>
      <c r="D1958" t="s">
        <v>567</v>
      </c>
      <c r="H1958" t="s">
        <v>567</v>
      </c>
      <c r="J1958" t="s">
        <v>567</v>
      </c>
      <c r="K1958" t="s">
        <v>567</v>
      </c>
      <c r="L1958" t="s">
        <v>567</v>
      </c>
      <c r="N1958">
        <v>0</v>
      </c>
      <c r="O1958">
        <v>0</v>
      </c>
      <c r="R1958">
        <v>0</v>
      </c>
      <c r="W1958" t="s">
        <v>567</v>
      </c>
      <c r="X1958" t="s">
        <v>567</v>
      </c>
      <c r="Y1958" t="s">
        <v>568</v>
      </c>
    </row>
    <row r="1959" spans="2:25" x14ac:dyDescent="0.3">
      <c r="B1959" s="118"/>
      <c r="D1959" t="s">
        <v>567</v>
      </c>
      <c r="H1959" t="s">
        <v>567</v>
      </c>
      <c r="J1959" t="s">
        <v>567</v>
      </c>
      <c r="K1959" t="s">
        <v>567</v>
      </c>
      <c r="L1959" t="s">
        <v>567</v>
      </c>
      <c r="N1959">
        <v>0</v>
      </c>
      <c r="O1959">
        <v>0</v>
      </c>
      <c r="R1959">
        <v>0</v>
      </c>
      <c r="W1959" t="s">
        <v>567</v>
      </c>
      <c r="X1959" t="s">
        <v>567</v>
      </c>
      <c r="Y1959" t="s">
        <v>568</v>
      </c>
    </row>
    <row r="1960" spans="2:25" x14ac:dyDescent="0.3">
      <c r="B1960" s="118"/>
      <c r="D1960" t="s">
        <v>567</v>
      </c>
      <c r="H1960" t="s">
        <v>567</v>
      </c>
      <c r="J1960" t="s">
        <v>567</v>
      </c>
      <c r="K1960" t="s">
        <v>567</v>
      </c>
      <c r="L1960" t="s">
        <v>567</v>
      </c>
      <c r="N1960">
        <v>0</v>
      </c>
      <c r="O1960">
        <v>0</v>
      </c>
      <c r="R1960">
        <v>0</v>
      </c>
      <c r="W1960" t="s">
        <v>567</v>
      </c>
      <c r="X1960" t="s">
        <v>567</v>
      </c>
      <c r="Y1960" t="s">
        <v>568</v>
      </c>
    </row>
    <row r="1961" spans="2:25" x14ac:dyDescent="0.3">
      <c r="B1961" s="118"/>
      <c r="D1961" t="s">
        <v>567</v>
      </c>
      <c r="H1961" t="s">
        <v>567</v>
      </c>
      <c r="J1961" t="s">
        <v>567</v>
      </c>
      <c r="K1961" t="s">
        <v>567</v>
      </c>
      <c r="L1961" t="s">
        <v>567</v>
      </c>
      <c r="N1961">
        <v>0</v>
      </c>
      <c r="O1961">
        <v>0</v>
      </c>
      <c r="R1961">
        <v>0</v>
      </c>
      <c r="W1961" t="s">
        <v>567</v>
      </c>
      <c r="X1961" t="s">
        <v>567</v>
      </c>
      <c r="Y1961" t="s">
        <v>568</v>
      </c>
    </row>
    <row r="1962" spans="2:25" x14ac:dyDescent="0.3">
      <c r="B1962" s="118"/>
      <c r="D1962" t="s">
        <v>567</v>
      </c>
      <c r="H1962" t="s">
        <v>567</v>
      </c>
      <c r="J1962" t="s">
        <v>567</v>
      </c>
      <c r="K1962" t="s">
        <v>567</v>
      </c>
      <c r="L1962" t="s">
        <v>567</v>
      </c>
      <c r="N1962">
        <v>0</v>
      </c>
      <c r="O1962">
        <v>0</v>
      </c>
      <c r="R1962">
        <v>0</v>
      </c>
      <c r="W1962" t="s">
        <v>567</v>
      </c>
      <c r="X1962" t="s">
        <v>567</v>
      </c>
      <c r="Y1962" t="s">
        <v>568</v>
      </c>
    </row>
    <row r="1963" spans="2:25" x14ac:dyDescent="0.3">
      <c r="B1963" s="118"/>
      <c r="D1963" t="s">
        <v>567</v>
      </c>
      <c r="H1963" t="s">
        <v>567</v>
      </c>
      <c r="J1963" t="s">
        <v>567</v>
      </c>
      <c r="K1963" t="s">
        <v>567</v>
      </c>
      <c r="L1963" t="s">
        <v>567</v>
      </c>
      <c r="N1963">
        <v>0</v>
      </c>
      <c r="O1963">
        <v>0</v>
      </c>
      <c r="R1963">
        <v>0</v>
      </c>
      <c r="W1963" t="s">
        <v>567</v>
      </c>
      <c r="X1963" t="s">
        <v>567</v>
      </c>
      <c r="Y1963" t="s">
        <v>568</v>
      </c>
    </row>
    <row r="1964" spans="2:25" x14ac:dyDescent="0.3">
      <c r="B1964" s="118"/>
      <c r="D1964" t="s">
        <v>567</v>
      </c>
      <c r="H1964" t="s">
        <v>567</v>
      </c>
      <c r="J1964" t="s">
        <v>567</v>
      </c>
      <c r="K1964" t="s">
        <v>567</v>
      </c>
      <c r="L1964" t="s">
        <v>567</v>
      </c>
      <c r="N1964">
        <v>0</v>
      </c>
      <c r="O1964">
        <v>0</v>
      </c>
      <c r="R1964">
        <v>0</v>
      </c>
      <c r="W1964" t="s">
        <v>567</v>
      </c>
      <c r="X1964" t="s">
        <v>567</v>
      </c>
      <c r="Y1964" t="s">
        <v>568</v>
      </c>
    </row>
    <row r="1965" spans="2:25" x14ac:dyDescent="0.3">
      <c r="B1965" s="118"/>
      <c r="D1965" t="s">
        <v>567</v>
      </c>
      <c r="H1965" t="s">
        <v>567</v>
      </c>
      <c r="J1965" t="s">
        <v>567</v>
      </c>
      <c r="K1965" t="s">
        <v>567</v>
      </c>
      <c r="L1965" t="s">
        <v>567</v>
      </c>
      <c r="N1965">
        <v>0</v>
      </c>
      <c r="O1965">
        <v>0</v>
      </c>
      <c r="R1965">
        <v>0</v>
      </c>
      <c r="W1965" t="s">
        <v>567</v>
      </c>
      <c r="X1965" t="s">
        <v>567</v>
      </c>
      <c r="Y1965" t="s">
        <v>568</v>
      </c>
    </row>
    <row r="1966" spans="2:25" x14ac:dyDescent="0.3">
      <c r="B1966" s="118"/>
      <c r="D1966" t="s">
        <v>567</v>
      </c>
      <c r="H1966" t="s">
        <v>567</v>
      </c>
      <c r="J1966" t="s">
        <v>567</v>
      </c>
      <c r="K1966" t="s">
        <v>567</v>
      </c>
      <c r="L1966" t="s">
        <v>567</v>
      </c>
      <c r="N1966">
        <v>0</v>
      </c>
      <c r="O1966">
        <v>0</v>
      </c>
      <c r="R1966">
        <v>0</v>
      </c>
      <c r="W1966" t="s">
        <v>567</v>
      </c>
      <c r="X1966" t="s">
        <v>567</v>
      </c>
      <c r="Y1966" t="s">
        <v>568</v>
      </c>
    </row>
    <row r="1967" spans="2:25" x14ac:dyDescent="0.3">
      <c r="B1967" s="118"/>
      <c r="D1967" t="s">
        <v>567</v>
      </c>
      <c r="H1967" t="s">
        <v>567</v>
      </c>
      <c r="J1967" t="s">
        <v>567</v>
      </c>
      <c r="K1967" t="s">
        <v>567</v>
      </c>
      <c r="L1967" t="s">
        <v>567</v>
      </c>
      <c r="N1967">
        <v>0</v>
      </c>
      <c r="O1967">
        <v>0</v>
      </c>
      <c r="R1967">
        <v>0</v>
      </c>
      <c r="W1967" t="s">
        <v>567</v>
      </c>
      <c r="X1967" t="s">
        <v>567</v>
      </c>
      <c r="Y1967" t="s">
        <v>568</v>
      </c>
    </row>
    <row r="1968" spans="2:25" x14ac:dyDescent="0.3">
      <c r="B1968" s="118"/>
      <c r="D1968" t="s">
        <v>567</v>
      </c>
      <c r="H1968" t="s">
        <v>567</v>
      </c>
      <c r="J1968" t="s">
        <v>567</v>
      </c>
      <c r="K1968" t="s">
        <v>567</v>
      </c>
      <c r="L1968" t="s">
        <v>567</v>
      </c>
      <c r="N1968">
        <v>0</v>
      </c>
      <c r="O1968">
        <v>0</v>
      </c>
      <c r="R1968">
        <v>0</v>
      </c>
      <c r="W1968" t="s">
        <v>567</v>
      </c>
      <c r="X1968" t="s">
        <v>567</v>
      </c>
      <c r="Y1968" t="s">
        <v>568</v>
      </c>
    </row>
    <row r="1969" spans="2:25" x14ac:dyDescent="0.3">
      <c r="B1969" s="118"/>
      <c r="D1969" t="s">
        <v>567</v>
      </c>
      <c r="H1969" t="s">
        <v>567</v>
      </c>
      <c r="J1969" t="s">
        <v>567</v>
      </c>
      <c r="K1969" t="s">
        <v>567</v>
      </c>
      <c r="L1969" t="s">
        <v>567</v>
      </c>
      <c r="N1969">
        <v>0</v>
      </c>
      <c r="O1969">
        <v>0</v>
      </c>
      <c r="R1969">
        <v>0</v>
      </c>
      <c r="W1969" t="s">
        <v>567</v>
      </c>
      <c r="X1969" t="s">
        <v>567</v>
      </c>
      <c r="Y1969" t="s">
        <v>568</v>
      </c>
    </row>
    <row r="1970" spans="2:25" x14ac:dyDescent="0.3">
      <c r="B1970" s="118"/>
      <c r="D1970" t="s">
        <v>567</v>
      </c>
      <c r="H1970" t="s">
        <v>567</v>
      </c>
      <c r="J1970" t="s">
        <v>567</v>
      </c>
      <c r="K1970" t="s">
        <v>567</v>
      </c>
      <c r="L1970" t="s">
        <v>567</v>
      </c>
      <c r="N1970">
        <v>0</v>
      </c>
      <c r="O1970">
        <v>0</v>
      </c>
      <c r="R1970">
        <v>0</v>
      </c>
      <c r="W1970" t="s">
        <v>567</v>
      </c>
      <c r="X1970" t="s">
        <v>567</v>
      </c>
      <c r="Y1970" t="s">
        <v>568</v>
      </c>
    </row>
    <row r="1971" spans="2:25" x14ac:dyDescent="0.3">
      <c r="B1971" s="118"/>
      <c r="D1971" t="s">
        <v>567</v>
      </c>
      <c r="H1971" t="s">
        <v>567</v>
      </c>
      <c r="J1971" t="s">
        <v>567</v>
      </c>
      <c r="K1971" t="s">
        <v>567</v>
      </c>
      <c r="L1971" t="s">
        <v>567</v>
      </c>
      <c r="N1971">
        <v>0</v>
      </c>
      <c r="O1971">
        <v>0</v>
      </c>
      <c r="R1971">
        <v>0</v>
      </c>
      <c r="W1971" t="s">
        <v>567</v>
      </c>
      <c r="X1971" t="s">
        <v>567</v>
      </c>
      <c r="Y1971" t="s">
        <v>568</v>
      </c>
    </row>
    <row r="1972" spans="2:25" x14ac:dyDescent="0.3">
      <c r="B1972" s="118"/>
      <c r="D1972" t="s">
        <v>567</v>
      </c>
      <c r="H1972" t="s">
        <v>567</v>
      </c>
      <c r="J1972" t="s">
        <v>567</v>
      </c>
      <c r="K1972" t="s">
        <v>567</v>
      </c>
      <c r="L1972" t="s">
        <v>567</v>
      </c>
      <c r="N1972">
        <v>0</v>
      </c>
      <c r="O1972">
        <v>0</v>
      </c>
      <c r="R1972">
        <v>0</v>
      </c>
      <c r="W1972" t="s">
        <v>567</v>
      </c>
      <c r="X1972" t="s">
        <v>567</v>
      </c>
      <c r="Y1972" t="s">
        <v>568</v>
      </c>
    </row>
    <row r="1973" spans="2:25" x14ac:dyDescent="0.3">
      <c r="B1973" s="118"/>
      <c r="D1973" t="s">
        <v>567</v>
      </c>
      <c r="H1973" t="s">
        <v>567</v>
      </c>
      <c r="J1973" t="s">
        <v>567</v>
      </c>
      <c r="K1973" t="s">
        <v>567</v>
      </c>
      <c r="L1973" t="s">
        <v>567</v>
      </c>
      <c r="N1973">
        <v>0</v>
      </c>
      <c r="O1973">
        <v>0</v>
      </c>
      <c r="R1973">
        <v>0</v>
      </c>
      <c r="W1973" t="s">
        <v>567</v>
      </c>
      <c r="X1973" t="s">
        <v>567</v>
      </c>
      <c r="Y1973" t="s">
        <v>568</v>
      </c>
    </row>
    <row r="1974" spans="2:25" x14ac:dyDescent="0.3">
      <c r="B1974" s="118"/>
      <c r="D1974" t="s">
        <v>567</v>
      </c>
      <c r="H1974" t="s">
        <v>567</v>
      </c>
      <c r="J1974" t="s">
        <v>567</v>
      </c>
      <c r="K1974" t="s">
        <v>567</v>
      </c>
      <c r="L1974" t="s">
        <v>567</v>
      </c>
      <c r="N1974">
        <v>0</v>
      </c>
      <c r="O1974">
        <v>0</v>
      </c>
      <c r="R1974">
        <v>0</v>
      </c>
      <c r="W1974" t="s">
        <v>567</v>
      </c>
      <c r="X1974" t="s">
        <v>567</v>
      </c>
      <c r="Y1974" t="s">
        <v>568</v>
      </c>
    </row>
    <row r="1975" spans="2:25" x14ac:dyDescent="0.3">
      <c r="B1975" s="118"/>
      <c r="D1975" t="s">
        <v>567</v>
      </c>
      <c r="H1975" t="s">
        <v>567</v>
      </c>
      <c r="J1975" t="s">
        <v>567</v>
      </c>
      <c r="K1975" t="s">
        <v>567</v>
      </c>
      <c r="L1975" t="s">
        <v>567</v>
      </c>
      <c r="N1975">
        <v>0</v>
      </c>
      <c r="O1975">
        <v>0</v>
      </c>
      <c r="R1975">
        <v>0</v>
      </c>
      <c r="W1975" t="s">
        <v>567</v>
      </c>
      <c r="X1975" t="s">
        <v>567</v>
      </c>
      <c r="Y1975" t="s">
        <v>568</v>
      </c>
    </row>
    <row r="1976" spans="2:25" x14ac:dyDescent="0.3">
      <c r="B1976" s="118"/>
      <c r="D1976" t="s">
        <v>567</v>
      </c>
      <c r="H1976" t="s">
        <v>567</v>
      </c>
      <c r="J1976" t="s">
        <v>567</v>
      </c>
      <c r="K1976" t="s">
        <v>567</v>
      </c>
      <c r="L1976" t="s">
        <v>567</v>
      </c>
      <c r="N1976">
        <v>0</v>
      </c>
      <c r="O1976">
        <v>0</v>
      </c>
      <c r="R1976">
        <v>0</v>
      </c>
      <c r="W1976" t="s">
        <v>567</v>
      </c>
      <c r="X1976" t="s">
        <v>567</v>
      </c>
      <c r="Y1976" t="s">
        <v>568</v>
      </c>
    </row>
    <row r="1977" spans="2:25" x14ac:dyDescent="0.3">
      <c r="B1977" s="118"/>
      <c r="D1977" t="s">
        <v>567</v>
      </c>
      <c r="H1977" t="s">
        <v>567</v>
      </c>
      <c r="J1977" t="s">
        <v>567</v>
      </c>
      <c r="K1977" t="s">
        <v>567</v>
      </c>
      <c r="L1977" t="s">
        <v>567</v>
      </c>
      <c r="N1977">
        <v>0</v>
      </c>
      <c r="O1977">
        <v>0</v>
      </c>
      <c r="R1977">
        <v>0</v>
      </c>
      <c r="W1977" t="s">
        <v>567</v>
      </c>
      <c r="X1977" t="s">
        <v>567</v>
      </c>
      <c r="Y1977" t="s">
        <v>568</v>
      </c>
    </row>
    <row r="1978" spans="2:25" x14ac:dyDescent="0.3">
      <c r="B1978" s="118"/>
      <c r="D1978" t="s">
        <v>567</v>
      </c>
      <c r="H1978" t="s">
        <v>567</v>
      </c>
      <c r="J1978" t="s">
        <v>567</v>
      </c>
      <c r="K1978" t="s">
        <v>567</v>
      </c>
      <c r="L1978" t="s">
        <v>567</v>
      </c>
      <c r="N1978">
        <v>0</v>
      </c>
      <c r="O1978">
        <v>0</v>
      </c>
      <c r="R1978">
        <v>0</v>
      </c>
      <c r="W1978" t="s">
        <v>567</v>
      </c>
      <c r="X1978" t="s">
        <v>567</v>
      </c>
      <c r="Y1978" t="s">
        <v>568</v>
      </c>
    </row>
    <row r="1979" spans="2:25" x14ac:dyDescent="0.3">
      <c r="B1979" s="118"/>
      <c r="D1979" t="s">
        <v>567</v>
      </c>
      <c r="H1979" t="s">
        <v>567</v>
      </c>
      <c r="J1979" t="s">
        <v>567</v>
      </c>
      <c r="K1979" t="s">
        <v>567</v>
      </c>
      <c r="L1979" t="s">
        <v>567</v>
      </c>
      <c r="N1979">
        <v>0</v>
      </c>
      <c r="O1979">
        <v>0</v>
      </c>
      <c r="R1979">
        <v>0</v>
      </c>
      <c r="W1979" t="s">
        <v>567</v>
      </c>
      <c r="X1979" t="s">
        <v>567</v>
      </c>
      <c r="Y1979" t="s">
        <v>568</v>
      </c>
    </row>
    <row r="1980" spans="2:25" x14ac:dyDescent="0.3">
      <c r="B1980" s="118"/>
      <c r="D1980" t="s">
        <v>567</v>
      </c>
      <c r="H1980" t="s">
        <v>567</v>
      </c>
      <c r="J1980" t="s">
        <v>567</v>
      </c>
      <c r="K1980" t="s">
        <v>567</v>
      </c>
      <c r="L1980" t="s">
        <v>567</v>
      </c>
      <c r="N1980">
        <v>0</v>
      </c>
      <c r="O1980">
        <v>0</v>
      </c>
      <c r="R1980">
        <v>0</v>
      </c>
      <c r="W1980" t="s">
        <v>567</v>
      </c>
      <c r="X1980" t="s">
        <v>567</v>
      </c>
      <c r="Y1980" t="s">
        <v>568</v>
      </c>
    </row>
    <row r="1981" spans="2:25" x14ac:dyDescent="0.3">
      <c r="B1981" s="118"/>
      <c r="D1981" t="s">
        <v>567</v>
      </c>
      <c r="H1981" t="s">
        <v>567</v>
      </c>
      <c r="J1981" t="s">
        <v>567</v>
      </c>
      <c r="K1981" t="s">
        <v>567</v>
      </c>
      <c r="L1981" t="s">
        <v>567</v>
      </c>
      <c r="N1981">
        <v>0</v>
      </c>
      <c r="O1981">
        <v>0</v>
      </c>
      <c r="R1981">
        <v>0</v>
      </c>
      <c r="W1981" t="s">
        <v>567</v>
      </c>
      <c r="X1981" t="s">
        <v>567</v>
      </c>
      <c r="Y1981" t="s">
        <v>568</v>
      </c>
    </row>
    <row r="1982" spans="2:25" x14ac:dyDescent="0.3">
      <c r="B1982" s="118"/>
      <c r="D1982" t="s">
        <v>567</v>
      </c>
      <c r="H1982" t="s">
        <v>567</v>
      </c>
      <c r="J1982" t="s">
        <v>567</v>
      </c>
      <c r="K1982" t="s">
        <v>567</v>
      </c>
      <c r="L1982" t="s">
        <v>567</v>
      </c>
      <c r="N1982">
        <v>0</v>
      </c>
      <c r="O1982">
        <v>0</v>
      </c>
      <c r="R1982">
        <v>0</v>
      </c>
      <c r="W1982" t="s">
        <v>567</v>
      </c>
      <c r="X1982" t="s">
        <v>567</v>
      </c>
      <c r="Y1982" t="s">
        <v>568</v>
      </c>
    </row>
    <row r="1983" spans="2:25" x14ac:dyDescent="0.3">
      <c r="B1983" s="118"/>
      <c r="D1983" t="s">
        <v>567</v>
      </c>
      <c r="H1983" t="s">
        <v>567</v>
      </c>
      <c r="J1983" t="s">
        <v>567</v>
      </c>
      <c r="K1983" t="s">
        <v>567</v>
      </c>
      <c r="L1983" t="s">
        <v>567</v>
      </c>
      <c r="N1983">
        <v>0</v>
      </c>
      <c r="O1983">
        <v>0</v>
      </c>
      <c r="R1983">
        <v>0</v>
      </c>
      <c r="W1983" t="s">
        <v>567</v>
      </c>
      <c r="X1983" t="s">
        <v>567</v>
      </c>
      <c r="Y1983" t="s">
        <v>568</v>
      </c>
    </row>
    <row r="1984" spans="2:25" x14ac:dyDescent="0.3">
      <c r="B1984" s="118"/>
      <c r="D1984" t="s">
        <v>567</v>
      </c>
      <c r="H1984" t="s">
        <v>567</v>
      </c>
      <c r="J1984" t="s">
        <v>567</v>
      </c>
      <c r="K1984" t="s">
        <v>567</v>
      </c>
      <c r="L1984" t="s">
        <v>567</v>
      </c>
      <c r="N1984">
        <v>0</v>
      </c>
      <c r="O1984">
        <v>0</v>
      </c>
      <c r="R1984">
        <v>0</v>
      </c>
      <c r="W1984" t="s">
        <v>567</v>
      </c>
      <c r="X1984" t="s">
        <v>567</v>
      </c>
      <c r="Y1984" t="s">
        <v>568</v>
      </c>
    </row>
    <row r="1985" spans="2:25" x14ac:dyDescent="0.3">
      <c r="B1985" s="118"/>
      <c r="D1985" t="s">
        <v>567</v>
      </c>
      <c r="H1985" t="s">
        <v>567</v>
      </c>
      <c r="J1985" t="s">
        <v>567</v>
      </c>
      <c r="K1985" t="s">
        <v>567</v>
      </c>
      <c r="L1985" t="s">
        <v>567</v>
      </c>
      <c r="N1985">
        <v>0</v>
      </c>
      <c r="O1985">
        <v>0</v>
      </c>
      <c r="R1985">
        <v>0</v>
      </c>
      <c r="W1985" t="s">
        <v>567</v>
      </c>
      <c r="X1985" t="s">
        <v>567</v>
      </c>
      <c r="Y1985" t="s">
        <v>568</v>
      </c>
    </row>
    <row r="1986" spans="2:25" x14ac:dyDescent="0.3">
      <c r="B1986" s="118"/>
      <c r="D1986" t="s">
        <v>567</v>
      </c>
      <c r="H1986" t="s">
        <v>567</v>
      </c>
      <c r="J1986" t="s">
        <v>567</v>
      </c>
      <c r="K1986" t="s">
        <v>567</v>
      </c>
      <c r="L1986" t="s">
        <v>567</v>
      </c>
      <c r="N1986">
        <v>0</v>
      </c>
      <c r="O1986">
        <v>0</v>
      </c>
      <c r="R1986">
        <v>0</v>
      </c>
      <c r="W1986" t="s">
        <v>567</v>
      </c>
      <c r="X1986" t="s">
        <v>567</v>
      </c>
      <c r="Y1986" t="s">
        <v>568</v>
      </c>
    </row>
    <row r="1987" spans="2:25" x14ac:dyDescent="0.3">
      <c r="B1987" s="118"/>
      <c r="D1987" t="s">
        <v>567</v>
      </c>
      <c r="H1987" t="s">
        <v>567</v>
      </c>
      <c r="J1987" t="s">
        <v>567</v>
      </c>
      <c r="K1987" t="s">
        <v>567</v>
      </c>
      <c r="L1987" t="s">
        <v>567</v>
      </c>
      <c r="N1987">
        <v>0</v>
      </c>
      <c r="O1987">
        <v>0</v>
      </c>
      <c r="R1987">
        <v>0</v>
      </c>
      <c r="W1987" t="s">
        <v>567</v>
      </c>
      <c r="X1987" t="s">
        <v>567</v>
      </c>
      <c r="Y1987" t="s">
        <v>568</v>
      </c>
    </row>
    <row r="1988" spans="2:25" x14ac:dyDescent="0.3">
      <c r="B1988" s="118"/>
      <c r="D1988" t="s">
        <v>567</v>
      </c>
      <c r="H1988" t="s">
        <v>567</v>
      </c>
      <c r="J1988" t="s">
        <v>567</v>
      </c>
      <c r="K1988" t="s">
        <v>567</v>
      </c>
      <c r="L1988" t="s">
        <v>567</v>
      </c>
      <c r="N1988">
        <v>0</v>
      </c>
      <c r="O1988">
        <v>0</v>
      </c>
      <c r="R1988">
        <v>0</v>
      </c>
      <c r="W1988" t="s">
        <v>567</v>
      </c>
      <c r="X1988" t="s">
        <v>567</v>
      </c>
      <c r="Y1988" t="s">
        <v>568</v>
      </c>
    </row>
    <row r="1989" spans="2:25" x14ac:dyDescent="0.3">
      <c r="B1989" s="118"/>
      <c r="D1989" t="s">
        <v>567</v>
      </c>
      <c r="H1989" t="s">
        <v>567</v>
      </c>
      <c r="J1989" t="s">
        <v>567</v>
      </c>
      <c r="K1989" t="s">
        <v>567</v>
      </c>
      <c r="L1989" t="s">
        <v>567</v>
      </c>
      <c r="N1989">
        <v>0</v>
      </c>
      <c r="O1989">
        <v>0</v>
      </c>
      <c r="R1989">
        <v>0</v>
      </c>
      <c r="W1989" t="s">
        <v>567</v>
      </c>
      <c r="X1989" t="s">
        <v>567</v>
      </c>
      <c r="Y1989" t="s">
        <v>568</v>
      </c>
    </row>
    <row r="1990" spans="2:25" x14ac:dyDescent="0.3">
      <c r="B1990" s="118"/>
      <c r="D1990" t="s">
        <v>567</v>
      </c>
      <c r="H1990" t="s">
        <v>567</v>
      </c>
      <c r="J1990" t="s">
        <v>567</v>
      </c>
      <c r="K1990" t="s">
        <v>567</v>
      </c>
      <c r="L1990" t="s">
        <v>567</v>
      </c>
      <c r="N1990">
        <v>0</v>
      </c>
      <c r="O1990">
        <v>0</v>
      </c>
      <c r="R1990">
        <v>0</v>
      </c>
      <c r="W1990" t="s">
        <v>567</v>
      </c>
      <c r="X1990" t="s">
        <v>567</v>
      </c>
      <c r="Y1990" t="s">
        <v>568</v>
      </c>
    </row>
    <row r="1991" spans="2:25" x14ac:dyDescent="0.3">
      <c r="B1991" s="118"/>
      <c r="D1991" t="s">
        <v>567</v>
      </c>
      <c r="H1991" t="s">
        <v>567</v>
      </c>
      <c r="J1991" t="s">
        <v>567</v>
      </c>
      <c r="K1991" t="s">
        <v>567</v>
      </c>
      <c r="L1991" t="s">
        <v>567</v>
      </c>
      <c r="N1991">
        <v>0</v>
      </c>
      <c r="O1991">
        <v>0</v>
      </c>
      <c r="R1991">
        <v>0</v>
      </c>
      <c r="W1991" t="s">
        <v>567</v>
      </c>
      <c r="X1991" t="s">
        <v>567</v>
      </c>
      <c r="Y1991" t="s">
        <v>568</v>
      </c>
    </row>
    <row r="1992" spans="2:25" x14ac:dyDescent="0.3">
      <c r="B1992" s="118"/>
      <c r="D1992" t="s">
        <v>567</v>
      </c>
      <c r="H1992" t="s">
        <v>567</v>
      </c>
      <c r="J1992" t="s">
        <v>567</v>
      </c>
      <c r="K1992" t="s">
        <v>567</v>
      </c>
      <c r="L1992" t="s">
        <v>567</v>
      </c>
      <c r="N1992">
        <v>0</v>
      </c>
      <c r="O1992">
        <v>0</v>
      </c>
      <c r="R1992">
        <v>0</v>
      </c>
      <c r="W1992" t="s">
        <v>567</v>
      </c>
      <c r="X1992" t="s">
        <v>567</v>
      </c>
      <c r="Y1992" t="s">
        <v>568</v>
      </c>
    </row>
    <row r="1993" spans="2:25" x14ac:dyDescent="0.3">
      <c r="B1993" s="118"/>
      <c r="D1993" t="s">
        <v>567</v>
      </c>
      <c r="H1993" t="s">
        <v>567</v>
      </c>
      <c r="J1993" t="s">
        <v>567</v>
      </c>
      <c r="K1993" t="s">
        <v>567</v>
      </c>
      <c r="L1993" t="s">
        <v>567</v>
      </c>
      <c r="N1993">
        <v>0</v>
      </c>
      <c r="O1993">
        <v>0</v>
      </c>
      <c r="R1993">
        <v>0</v>
      </c>
      <c r="W1993" t="s">
        <v>567</v>
      </c>
      <c r="X1993" t="s">
        <v>567</v>
      </c>
      <c r="Y1993" t="s">
        <v>568</v>
      </c>
    </row>
    <row r="1994" spans="2:25" x14ac:dyDescent="0.3">
      <c r="B1994" s="118"/>
      <c r="D1994" t="s">
        <v>567</v>
      </c>
      <c r="H1994" t="s">
        <v>567</v>
      </c>
      <c r="J1994" t="s">
        <v>567</v>
      </c>
      <c r="K1994" t="s">
        <v>567</v>
      </c>
      <c r="L1994" t="s">
        <v>567</v>
      </c>
      <c r="N1994">
        <v>0</v>
      </c>
      <c r="O1994">
        <v>0</v>
      </c>
      <c r="R1994">
        <v>0</v>
      </c>
      <c r="W1994" t="s">
        <v>567</v>
      </c>
      <c r="X1994" t="s">
        <v>567</v>
      </c>
      <c r="Y1994" t="s">
        <v>568</v>
      </c>
    </row>
    <row r="1995" spans="2:25" x14ac:dyDescent="0.3">
      <c r="B1995" s="118"/>
      <c r="D1995" t="s">
        <v>567</v>
      </c>
      <c r="H1995" t="s">
        <v>567</v>
      </c>
      <c r="J1995" t="s">
        <v>567</v>
      </c>
      <c r="K1995" t="s">
        <v>567</v>
      </c>
      <c r="L1995" t="s">
        <v>567</v>
      </c>
      <c r="N1995">
        <v>0</v>
      </c>
      <c r="O1995">
        <v>0</v>
      </c>
      <c r="R1995">
        <v>0</v>
      </c>
      <c r="W1995" t="s">
        <v>567</v>
      </c>
      <c r="X1995" t="s">
        <v>567</v>
      </c>
      <c r="Y1995" t="s">
        <v>568</v>
      </c>
    </row>
    <row r="1996" spans="2:25" x14ac:dyDescent="0.3">
      <c r="B1996" s="118"/>
      <c r="D1996" t="s">
        <v>567</v>
      </c>
      <c r="H1996" t="s">
        <v>567</v>
      </c>
      <c r="J1996" t="s">
        <v>567</v>
      </c>
      <c r="K1996" t="s">
        <v>567</v>
      </c>
      <c r="L1996" t="s">
        <v>567</v>
      </c>
      <c r="N1996">
        <v>0</v>
      </c>
      <c r="O1996">
        <v>0</v>
      </c>
      <c r="R1996">
        <v>0</v>
      </c>
      <c r="W1996" t="s">
        <v>567</v>
      </c>
      <c r="X1996" t="s">
        <v>567</v>
      </c>
      <c r="Y1996" t="s">
        <v>568</v>
      </c>
    </row>
    <row r="1997" spans="2:25" x14ac:dyDescent="0.3">
      <c r="B1997" s="118"/>
      <c r="D1997" t="s">
        <v>567</v>
      </c>
      <c r="H1997" t="s">
        <v>567</v>
      </c>
      <c r="J1997" t="s">
        <v>567</v>
      </c>
      <c r="K1997" t="s">
        <v>567</v>
      </c>
      <c r="L1997" t="s">
        <v>567</v>
      </c>
      <c r="N1997">
        <v>0</v>
      </c>
      <c r="O1997">
        <v>0</v>
      </c>
      <c r="R1997">
        <v>0</v>
      </c>
      <c r="W1997" t="s">
        <v>567</v>
      </c>
      <c r="X1997" t="s">
        <v>567</v>
      </c>
      <c r="Y1997" t="s">
        <v>568</v>
      </c>
    </row>
    <row r="1998" spans="2:25" x14ac:dyDescent="0.3">
      <c r="B1998" s="118"/>
      <c r="D1998" t="s">
        <v>567</v>
      </c>
      <c r="H1998" t="s">
        <v>567</v>
      </c>
      <c r="J1998" t="s">
        <v>567</v>
      </c>
      <c r="K1998" t="s">
        <v>567</v>
      </c>
      <c r="L1998" t="s">
        <v>567</v>
      </c>
      <c r="N1998">
        <v>0</v>
      </c>
      <c r="O1998">
        <v>0</v>
      </c>
      <c r="R1998">
        <v>0</v>
      </c>
      <c r="W1998" t="s">
        <v>567</v>
      </c>
      <c r="X1998" t="s">
        <v>567</v>
      </c>
      <c r="Y1998" t="s">
        <v>568</v>
      </c>
    </row>
    <row r="1999" spans="2:25" x14ac:dyDescent="0.3">
      <c r="B1999" s="118"/>
      <c r="D1999" t="s">
        <v>567</v>
      </c>
      <c r="H1999" t="s">
        <v>567</v>
      </c>
      <c r="J1999" t="s">
        <v>567</v>
      </c>
      <c r="K1999" t="s">
        <v>567</v>
      </c>
      <c r="L1999" t="s">
        <v>567</v>
      </c>
      <c r="N1999">
        <v>0</v>
      </c>
      <c r="O1999">
        <v>0</v>
      </c>
      <c r="R1999">
        <v>0</v>
      </c>
      <c r="W1999" t="s">
        <v>567</v>
      </c>
      <c r="X1999" t="s">
        <v>567</v>
      </c>
      <c r="Y1999" t="s">
        <v>568</v>
      </c>
    </row>
    <row r="2000" spans="2:25" x14ac:dyDescent="0.3">
      <c r="B2000" s="118"/>
      <c r="D2000" t="s">
        <v>567</v>
      </c>
      <c r="H2000" t="s">
        <v>567</v>
      </c>
      <c r="J2000" t="s">
        <v>567</v>
      </c>
      <c r="K2000" t="s">
        <v>567</v>
      </c>
      <c r="L2000" t="s">
        <v>567</v>
      </c>
      <c r="N2000">
        <v>0</v>
      </c>
      <c r="O2000">
        <v>0</v>
      </c>
      <c r="R2000">
        <v>0</v>
      </c>
      <c r="W2000" t="s">
        <v>567</v>
      </c>
      <c r="X2000" t="s">
        <v>567</v>
      </c>
      <c r="Y2000" t="s">
        <v>568</v>
      </c>
    </row>
    <row r="2001" spans="2:25" x14ac:dyDescent="0.3">
      <c r="B2001" s="118"/>
      <c r="D2001" t="s">
        <v>567</v>
      </c>
      <c r="H2001" t="s">
        <v>567</v>
      </c>
      <c r="J2001" t="s">
        <v>567</v>
      </c>
      <c r="K2001" t="s">
        <v>567</v>
      </c>
      <c r="L2001" t="s">
        <v>567</v>
      </c>
      <c r="N2001">
        <v>0</v>
      </c>
      <c r="O2001">
        <v>0</v>
      </c>
      <c r="R2001">
        <v>0</v>
      </c>
      <c r="W2001" t="s">
        <v>567</v>
      </c>
      <c r="X2001" t="s">
        <v>567</v>
      </c>
      <c r="Y2001" t="s">
        <v>568</v>
      </c>
    </row>
    <row r="2002" spans="2:25" x14ac:dyDescent="0.3">
      <c r="B2002" s="118"/>
      <c r="D2002" t="s">
        <v>567</v>
      </c>
      <c r="H2002" t="s">
        <v>567</v>
      </c>
      <c r="J2002" t="s">
        <v>567</v>
      </c>
      <c r="K2002" t="s">
        <v>567</v>
      </c>
      <c r="L2002" t="s">
        <v>567</v>
      </c>
      <c r="N2002">
        <v>0</v>
      </c>
      <c r="O2002">
        <v>0</v>
      </c>
      <c r="R2002">
        <v>0</v>
      </c>
      <c r="W2002" t="s">
        <v>567</v>
      </c>
      <c r="X2002" t="s">
        <v>567</v>
      </c>
      <c r="Y2002" t="s">
        <v>568</v>
      </c>
    </row>
    <row r="2003" spans="2:25" x14ac:dyDescent="0.3">
      <c r="B2003" s="118"/>
      <c r="D2003" t="s">
        <v>567</v>
      </c>
      <c r="H2003" t="s">
        <v>567</v>
      </c>
      <c r="J2003" t="s">
        <v>567</v>
      </c>
      <c r="K2003" t="s">
        <v>567</v>
      </c>
      <c r="L2003" t="s">
        <v>567</v>
      </c>
      <c r="N2003">
        <v>0</v>
      </c>
      <c r="O2003">
        <v>0</v>
      </c>
      <c r="R2003">
        <v>0</v>
      </c>
      <c r="W2003" t="s">
        <v>567</v>
      </c>
      <c r="X2003" t="s">
        <v>567</v>
      </c>
      <c r="Y2003" t="s">
        <v>568</v>
      </c>
    </row>
    <row r="2004" spans="2:25" x14ac:dyDescent="0.3">
      <c r="B2004" s="118"/>
      <c r="D2004" t="s">
        <v>567</v>
      </c>
      <c r="H2004" t="s">
        <v>567</v>
      </c>
      <c r="J2004" t="s">
        <v>567</v>
      </c>
      <c r="K2004" t="s">
        <v>567</v>
      </c>
      <c r="L2004" t="s">
        <v>567</v>
      </c>
      <c r="N2004">
        <v>0</v>
      </c>
      <c r="O2004">
        <v>0</v>
      </c>
      <c r="R2004">
        <v>0</v>
      </c>
      <c r="W2004" t="s">
        <v>567</v>
      </c>
      <c r="X2004" t="s">
        <v>567</v>
      </c>
      <c r="Y2004" t="s">
        <v>568</v>
      </c>
    </row>
    <row r="2005" spans="2:25" x14ac:dyDescent="0.3">
      <c r="B2005" s="118"/>
      <c r="D2005" t="s">
        <v>567</v>
      </c>
      <c r="H2005" t="s">
        <v>567</v>
      </c>
      <c r="J2005" t="s">
        <v>567</v>
      </c>
      <c r="K2005" t="s">
        <v>567</v>
      </c>
      <c r="L2005" t="s">
        <v>567</v>
      </c>
      <c r="N2005">
        <v>0</v>
      </c>
      <c r="O2005">
        <v>0</v>
      </c>
      <c r="R2005">
        <v>0</v>
      </c>
      <c r="W2005" t="s">
        <v>567</v>
      </c>
      <c r="X2005" t="s">
        <v>567</v>
      </c>
      <c r="Y2005" t="s">
        <v>568</v>
      </c>
    </row>
    <row r="2006" spans="2:25" x14ac:dyDescent="0.3">
      <c r="B2006" s="118"/>
      <c r="D2006" t="s">
        <v>567</v>
      </c>
      <c r="H2006" t="s">
        <v>567</v>
      </c>
      <c r="J2006" t="s">
        <v>567</v>
      </c>
      <c r="K2006" t="s">
        <v>567</v>
      </c>
      <c r="L2006" t="s">
        <v>567</v>
      </c>
      <c r="N2006">
        <v>0</v>
      </c>
      <c r="O2006">
        <v>0</v>
      </c>
      <c r="R2006">
        <v>0</v>
      </c>
      <c r="W2006" t="s">
        <v>567</v>
      </c>
      <c r="X2006" t="s">
        <v>567</v>
      </c>
      <c r="Y2006" t="s">
        <v>568</v>
      </c>
    </row>
    <row r="2007" spans="2:25" x14ac:dyDescent="0.3">
      <c r="B2007" s="118"/>
      <c r="D2007" t="s">
        <v>567</v>
      </c>
      <c r="H2007" t="s">
        <v>567</v>
      </c>
      <c r="J2007" t="s">
        <v>567</v>
      </c>
      <c r="K2007" t="s">
        <v>567</v>
      </c>
      <c r="L2007" t="s">
        <v>567</v>
      </c>
      <c r="N2007">
        <v>0</v>
      </c>
      <c r="O2007">
        <v>0</v>
      </c>
      <c r="R2007">
        <v>0</v>
      </c>
      <c r="W2007" t="s">
        <v>567</v>
      </c>
      <c r="X2007" t="s">
        <v>567</v>
      </c>
      <c r="Y2007" t="s">
        <v>568</v>
      </c>
    </row>
    <row r="2008" spans="2:25" x14ac:dyDescent="0.3">
      <c r="B2008" s="118"/>
      <c r="D2008" t="s">
        <v>567</v>
      </c>
      <c r="H2008" t="s">
        <v>567</v>
      </c>
      <c r="J2008" t="s">
        <v>567</v>
      </c>
      <c r="K2008" t="s">
        <v>567</v>
      </c>
      <c r="L2008" t="s">
        <v>567</v>
      </c>
      <c r="N2008">
        <v>0</v>
      </c>
      <c r="O2008">
        <v>0</v>
      </c>
      <c r="R2008">
        <v>0</v>
      </c>
      <c r="W2008" t="s">
        <v>567</v>
      </c>
      <c r="X2008" t="s">
        <v>567</v>
      </c>
      <c r="Y2008" t="s">
        <v>568</v>
      </c>
    </row>
    <row r="2009" spans="2:25" x14ac:dyDescent="0.3">
      <c r="B2009" s="118"/>
      <c r="D2009" t="s">
        <v>567</v>
      </c>
      <c r="H2009" t="s">
        <v>567</v>
      </c>
      <c r="J2009" t="s">
        <v>567</v>
      </c>
      <c r="K2009" t="s">
        <v>567</v>
      </c>
      <c r="L2009" t="s">
        <v>567</v>
      </c>
      <c r="N2009">
        <v>0</v>
      </c>
      <c r="O2009">
        <v>0</v>
      </c>
      <c r="R2009">
        <v>0</v>
      </c>
      <c r="W2009" t="s">
        <v>567</v>
      </c>
      <c r="X2009" t="s">
        <v>567</v>
      </c>
      <c r="Y2009" t="s">
        <v>568</v>
      </c>
    </row>
    <row r="2010" spans="2:25" x14ac:dyDescent="0.3">
      <c r="B2010" s="118"/>
      <c r="D2010" t="s">
        <v>567</v>
      </c>
      <c r="H2010" t="s">
        <v>567</v>
      </c>
      <c r="J2010" t="s">
        <v>567</v>
      </c>
      <c r="K2010" t="s">
        <v>567</v>
      </c>
      <c r="L2010" t="s">
        <v>567</v>
      </c>
      <c r="N2010">
        <v>0</v>
      </c>
      <c r="O2010">
        <v>0</v>
      </c>
      <c r="R2010">
        <v>0</v>
      </c>
      <c r="W2010" t="s">
        <v>567</v>
      </c>
      <c r="X2010" t="s">
        <v>567</v>
      </c>
      <c r="Y2010" t="s">
        <v>568</v>
      </c>
    </row>
    <row r="2011" spans="2:25" x14ac:dyDescent="0.3">
      <c r="B2011" s="118"/>
      <c r="D2011" t="s">
        <v>567</v>
      </c>
      <c r="H2011" t="s">
        <v>567</v>
      </c>
      <c r="J2011" t="s">
        <v>567</v>
      </c>
      <c r="K2011" t="s">
        <v>567</v>
      </c>
      <c r="L2011" t="s">
        <v>567</v>
      </c>
      <c r="N2011">
        <v>0</v>
      </c>
      <c r="O2011">
        <v>0</v>
      </c>
      <c r="R2011">
        <v>0</v>
      </c>
      <c r="W2011" t="s">
        <v>567</v>
      </c>
      <c r="X2011" t="s">
        <v>567</v>
      </c>
      <c r="Y2011" t="s">
        <v>568</v>
      </c>
    </row>
    <row r="2012" spans="2:25" x14ac:dyDescent="0.3">
      <c r="B2012" s="118"/>
      <c r="D2012" t="s">
        <v>567</v>
      </c>
      <c r="H2012" t="s">
        <v>567</v>
      </c>
      <c r="J2012" t="s">
        <v>567</v>
      </c>
      <c r="K2012" t="s">
        <v>567</v>
      </c>
      <c r="L2012" t="s">
        <v>567</v>
      </c>
      <c r="N2012">
        <v>0</v>
      </c>
      <c r="O2012">
        <v>0</v>
      </c>
      <c r="R2012">
        <v>0</v>
      </c>
      <c r="W2012" t="s">
        <v>567</v>
      </c>
      <c r="X2012" t="s">
        <v>567</v>
      </c>
      <c r="Y2012" t="s">
        <v>568</v>
      </c>
    </row>
    <row r="2013" spans="2:25" x14ac:dyDescent="0.3">
      <c r="B2013" s="118"/>
      <c r="D2013" t="s">
        <v>567</v>
      </c>
      <c r="H2013" t="s">
        <v>567</v>
      </c>
      <c r="J2013" t="s">
        <v>567</v>
      </c>
      <c r="K2013" t="s">
        <v>567</v>
      </c>
      <c r="L2013" t="s">
        <v>567</v>
      </c>
      <c r="N2013">
        <v>0</v>
      </c>
      <c r="O2013">
        <v>0</v>
      </c>
      <c r="R2013">
        <v>0</v>
      </c>
      <c r="W2013" t="s">
        <v>567</v>
      </c>
      <c r="X2013" t="s">
        <v>567</v>
      </c>
      <c r="Y2013" t="s">
        <v>568</v>
      </c>
    </row>
    <row r="2014" spans="2:25" x14ac:dyDescent="0.3">
      <c r="B2014" s="118"/>
      <c r="D2014" t="s">
        <v>567</v>
      </c>
      <c r="H2014" t="s">
        <v>567</v>
      </c>
      <c r="J2014" t="s">
        <v>567</v>
      </c>
      <c r="K2014" t="s">
        <v>567</v>
      </c>
      <c r="L2014" t="s">
        <v>567</v>
      </c>
      <c r="N2014">
        <v>0</v>
      </c>
      <c r="O2014">
        <v>0</v>
      </c>
      <c r="R2014">
        <v>0</v>
      </c>
      <c r="W2014" t="s">
        <v>567</v>
      </c>
      <c r="X2014" t="s">
        <v>567</v>
      </c>
      <c r="Y2014" t="s">
        <v>568</v>
      </c>
    </row>
    <row r="2015" spans="2:25" x14ac:dyDescent="0.3">
      <c r="B2015" s="118"/>
      <c r="D2015" t="s">
        <v>567</v>
      </c>
      <c r="H2015" t="s">
        <v>567</v>
      </c>
      <c r="J2015" t="s">
        <v>567</v>
      </c>
      <c r="K2015" t="s">
        <v>567</v>
      </c>
      <c r="L2015" t="s">
        <v>567</v>
      </c>
      <c r="N2015">
        <v>0</v>
      </c>
      <c r="O2015">
        <v>0</v>
      </c>
      <c r="R2015">
        <v>0</v>
      </c>
      <c r="W2015" t="s">
        <v>567</v>
      </c>
      <c r="X2015" t="s">
        <v>567</v>
      </c>
      <c r="Y2015" t="s">
        <v>568</v>
      </c>
    </row>
    <row r="2016" spans="2:25" x14ac:dyDescent="0.3">
      <c r="B2016" s="118"/>
      <c r="D2016" t="s">
        <v>567</v>
      </c>
      <c r="H2016" t="s">
        <v>567</v>
      </c>
      <c r="J2016" t="s">
        <v>567</v>
      </c>
      <c r="K2016" t="s">
        <v>567</v>
      </c>
      <c r="L2016" t="s">
        <v>567</v>
      </c>
      <c r="N2016">
        <v>0</v>
      </c>
      <c r="O2016">
        <v>0</v>
      </c>
      <c r="R2016">
        <v>0</v>
      </c>
      <c r="W2016" t="s">
        <v>567</v>
      </c>
      <c r="X2016" t="s">
        <v>567</v>
      </c>
      <c r="Y2016" t="s">
        <v>568</v>
      </c>
    </row>
    <row r="2017" spans="2:25" x14ac:dyDescent="0.3">
      <c r="B2017" s="118"/>
      <c r="D2017" t="s">
        <v>567</v>
      </c>
      <c r="H2017" t="s">
        <v>567</v>
      </c>
      <c r="J2017" t="s">
        <v>567</v>
      </c>
      <c r="K2017" t="s">
        <v>567</v>
      </c>
      <c r="L2017" t="s">
        <v>567</v>
      </c>
      <c r="N2017">
        <v>0</v>
      </c>
      <c r="O2017">
        <v>0</v>
      </c>
      <c r="R2017">
        <v>0</v>
      </c>
      <c r="W2017" t="s">
        <v>567</v>
      </c>
      <c r="X2017" t="s">
        <v>567</v>
      </c>
      <c r="Y2017" t="s">
        <v>568</v>
      </c>
    </row>
    <row r="2018" spans="2:25" x14ac:dyDescent="0.3">
      <c r="B2018" s="118"/>
      <c r="D2018" t="s">
        <v>567</v>
      </c>
      <c r="H2018" t="s">
        <v>567</v>
      </c>
      <c r="J2018" t="s">
        <v>567</v>
      </c>
      <c r="K2018" t="s">
        <v>567</v>
      </c>
      <c r="L2018" t="s">
        <v>567</v>
      </c>
      <c r="N2018">
        <v>0</v>
      </c>
      <c r="O2018">
        <v>0</v>
      </c>
      <c r="R2018">
        <v>0</v>
      </c>
      <c r="W2018" t="s">
        <v>567</v>
      </c>
      <c r="X2018" t="s">
        <v>567</v>
      </c>
      <c r="Y2018" t="s">
        <v>568</v>
      </c>
    </row>
    <row r="2019" spans="2:25" x14ac:dyDescent="0.3">
      <c r="B2019" s="118"/>
      <c r="D2019" t="s">
        <v>567</v>
      </c>
      <c r="H2019" t="s">
        <v>567</v>
      </c>
      <c r="J2019" t="s">
        <v>567</v>
      </c>
      <c r="K2019" t="s">
        <v>567</v>
      </c>
      <c r="L2019" t="s">
        <v>567</v>
      </c>
      <c r="N2019">
        <v>0</v>
      </c>
      <c r="O2019">
        <v>0</v>
      </c>
      <c r="R2019">
        <v>0</v>
      </c>
      <c r="W2019" t="s">
        <v>567</v>
      </c>
      <c r="X2019" t="s">
        <v>567</v>
      </c>
      <c r="Y2019" t="s">
        <v>568</v>
      </c>
    </row>
    <row r="2020" spans="2:25" x14ac:dyDescent="0.3">
      <c r="B2020" s="118"/>
      <c r="D2020" t="s">
        <v>567</v>
      </c>
      <c r="H2020" t="s">
        <v>567</v>
      </c>
      <c r="J2020" t="s">
        <v>567</v>
      </c>
      <c r="K2020" t="s">
        <v>567</v>
      </c>
      <c r="L2020" t="s">
        <v>567</v>
      </c>
      <c r="N2020">
        <v>0</v>
      </c>
      <c r="O2020">
        <v>0</v>
      </c>
      <c r="R2020">
        <v>0</v>
      </c>
      <c r="W2020" t="s">
        <v>567</v>
      </c>
      <c r="X2020" t="s">
        <v>567</v>
      </c>
      <c r="Y2020" t="s">
        <v>568</v>
      </c>
    </row>
    <row r="2021" spans="2:25" x14ac:dyDescent="0.3">
      <c r="B2021" s="118"/>
      <c r="D2021" t="s">
        <v>567</v>
      </c>
      <c r="H2021" t="s">
        <v>567</v>
      </c>
      <c r="J2021" t="s">
        <v>567</v>
      </c>
      <c r="K2021" t="s">
        <v>567</v>
      </c>
      <c r="L2021" t="s">
        <v>567</v>
      </c>
      <c r="N2021">
        <v>0</v>
      </c>
      <c r="O2021">
        <v>0</v>
      </c>
      <c r="R2021">
        <v>0</v>
      </c>
      <c r="W2021" t="s">
        <v>567</v>
      </c>
      <c r="X2021" t="s">
        <v>567</v>
      </c>
      <c r="Y2021" t="s">
        <v>568</v>
      </c>
    </row>
    <row r="2022" spans="2:25" x14ac:dyDescent="0.3">
      <c r="B2022" s="118"/>
      <c r="D2022" t="s">
        <v>567</v>
      </c>
      <c r="H2022" t="s">
        <v>567</v>
      </c>
      <c r="J2022" t="s">
        <v>567</v>
      </c>
      <c r="K2022" t="s">
        <v>567</v>
      </c>
      <c r="L2022" t="s">
        <v>567</v>
      </c>
      <c r="N2022">
        <v>0</v>
      </c>
      <c r="O2022">
        <v>0</v>
      </c>
      <c r="R2022">
        <v>0</v>
      </c>
      <c r="W2022" t="s">
        <v>567</v>
      </c>
      <c r="X2022" t="s">
        <v>567</v>
      </c>
      <c r="Y2022" t="s">
        <v>568</v>
      </c>
    </row>
    <row r="2023" spans="2:25" x14ac:dyDescent="0.3">
      <c r="B2023" s="118"/>
      <c r="D2023" t="s">
        <v>567</v>
      </c>
      <c r="H2023" t="s">
        <v>567</v>
      </c>
      <c r="J2023" t="s">
        <v>567</v>
      </c>
      <c r="K2023" t="s">
        <v>567</v>
      </c>
      <c r="L2023" t="s">
        <v>567</v>
      </c>
      <c r="N2023">
        <v>0</v>
      </c>
      <c r="O2023">
        <v>0</v>
      </c>
      <c r="R2023">
        <v>0</v>
      </c>
      <c r="W2023" t="s">
        <v>567</v>
      </c>
      <c r="X2023" t="s">
        <v>567</v>
      </c>
      <c r="Y2023" t="s">
        <v>568</v>
      </c>
    </row>
    <row r="2024" spans="2:25" x14ac:dyDescent="0.3">
      <c r="B2024" s="118"/>
      <c r="D2024" t="s">
        <v>567</v>
      </c>
      <c r="H2024" t="s">
        <v>567</v>
      </c>
      <c r="J2024" t="s">
        <v>567</v>
      </c>
      <c r="K2024" t="s">
        <v>567</v>
      </c>
      <c r="L2024" t="s">
        <v>567</v>
      </c>
      <c r="N2024">
        <v>0</v>
      </c>
      <c r="O2024">
        <v>0</v>
      </c>
      <c r="R2024">
        <v>0</v>
      </c>
      <c r="W2024" t="s">
        <v>567</v>
      </c>
      <c r="X2024" t="s">
        <v>567</v>
      </c>
      <c r="Y2024" t="s">
        <v>568</v>
      </c>
    </row>
    <row r="2025" spans="2:25" x14ac:dyDescent="0.3">
      <c r="B2025" s="118"/>
      <c r="D2025" t="s">
        <v>567</v>
      </c>
      <c r="H2025" t="s">
        <v>567</v>
      </c>
      <c r="J2025" t="s">
        <v>567</v>
      </c>
      <c r="K2025" t="s">
        <v>567</v>
      </c>
      <c r="L2025" t="s">
        <v>567</v>
      </c>
      <c r="N2025">
        <v>0</v>
      </c>
      <c r="O2025">
        <v>0</v>
      </c>
      <c r="R2025">
        <v>0</v>
      </c>
      <c r="W2025" t="s">
        <v>567</v>
      </c>
      <c r="X2025" t="s">
        <v>567</v>
      </c>
      <c r="Y2025" t="s">
        <v>568</v>
      </c>
    </row>
    <row r="2026" spans="2:25" x14ac:dyDescent="0.3">
      <c r="B2026" s="118"/>
      <c r="D2026" t="s">
        <v>567</v>
      </c>
      <c r="H2026" t="s">
        <v>567</v>
      </c>
      <c r="J2026" t="s">
        <v>567</v>
      </c>
      <c r="K2026" t="s">
        <v>567</v>
      </c>
      <c r="L2026" t="s">
        <v>567</v>
      </c>
      <c r="N2026">
        <v>0</v>
      </c>
      <c r="O2026">
        <v>0</v>
      </c>
      <c r="R2026">
        <v>0</v>
      </c>
      <c r="W2026" t="s">
        <v>567</v>
      </c>
      <c r="X2026" t="s">
        <v>567</v>
      </c>
      <c r="Y2026" t="s">
        <v>568</v>
      </c>
    </row>
    <row r="2027" spans="2:25" x14ac:dyDescent="0.3">
      <c r="B2027" s="118"/>
      <c r="D2027" t="s">
        <v>567</v>
      </c>
      <c r="H2027" t="s">
        <v>567</v>
      </c>
      <c r="J2027" t="s">
        <v>567</v>
      </c>
      <c r="K2027" t="s">
        <v>567</v>
      </c>
      <c r="L2027" t="s">
        <v>567</v>
      </c>
      <c r="N2027">
        <v>0</v>
      </c>
      <c r="O2027">
        <v>0</v>
      </c>
      <c r="R2027">
        <v>0</v>
      </c>
      <c r="W2027" t="s">
        <v>567</v>
      </c>
      <c r="X2027" t="s">
        <v>567</v>
      </c>
      <c r="Y2027" t="s">
        <v>568</v>
      </c>
    </row>
    <row r="2028" spans="2:25" x14ac:dyDescent="0.3">
      <c r="B2028" s="118"/>
      <c r="D2028" t="s">
        <v>567</v>
      </c>
      <c r="H2028" t="s">
        <v>567</v>
      </c>
      <c r="J2028" t="s">
        <v>567</v>
      </c>
      <c r="K2028" t="s">
        <v>567</v>
      </c>
      <c r="L2028" t="s">
        <v>567</v>
      </c>
      <c r="N2028">
        <v>0</v>
      </c>
      <c r="O2028">
        <v>0</v>
      </c>
      <c r="R2028">
        <v>0</v>
      </c>
      <c r="W2028" t="s">
        <v>567</v>
      </c>
      <c r="X2028" t="s">
        <v>567</v>
      </c>
      <c r="Y2028" t="s">
        <v>568</v>
      </c>
    </row>
    <row r="2029" spans="2:25" x14ac:dyDescent="0.3">
      <c r="B2029" s="118"/>
      <c r="D2029" t="s">
        <v>567</v>
      </c>
      <c r="H2029" t="s">
        <v>567</v>
      </c>
      <c r="J2029" t="s">
        <v>567</v>
      </c>
      <c r="K2029" t="s">
        <v>567</v>
      </c>
      <c r="L2029" t="s">
        <v>567</v>
      </c>
      <c r="N2029">
        <v>0</v>
      </c>
      <c r="O2029">
        <v>0</v>
      </c>
      <c r="R2029">
        <v>0</v>
      </c>
      <c r="W2029" t="s">
        <v>567</v>
      </c>
      <c r="X2029" t="s">
        <v>567</v>
      </c>
      <c r="Y2029" t="s">
        <v>568</v>
      </c>
    </row>
    <row r="2030" spans="2:25" x14ac:dyDescent="0.3">
      <c r="B2030" s="118"/>
      <c r="D2030" t="s">
        <v>567</v>
      </c>
      <c r="H2030" t="s">
        <v>567</v>
      </c>
      <c r="J2030" t="s">
        <v>567</v>
      </c>
      <c r="K2030" t="s">
        <v>567</v>
      </c>
      <c r="L2030" t="s">
        <v>567</v>
      </c>
      <c r="N2030">
        <v>0</v>
      </c>
      <c r="O2030">
        <v>0</v>
      </c>
      <c r="R2030">
        <v>0</v>
      </c>
      <c r="W2030" t="s">
        <v>567</v>
      </c>
      <c r="X2030" t="s">
        <v>567</v>
      </c>
      <c r="Y2030" t="s">
        <v>568</v>
      </c>
    </row>
    <row r="2031" spans="2:25" x14ac:dyDescent="0.3">
      <c r="B2031" s="118"/>
      <c r="D2031" t="s">
        <v>567</v>
      </c>
      <c r="H2031" t="s">
        <v>567</v>
      </c>
      <c r="J2031" t="s">
        <v>567</v>
      </c>
      <c r="K2031" t="s">
        <v>567</v>
      </c>
      <c r="L2031" t="s">
        <v>567</v>
      </c>
      <c r="N2031">
        <v>0</v>
      </c>
      <c r="O2031">
        <v>0</v>
      </c>
      <c r="R2031">
        <v>0</v>
      </c>
      <c r="W2031" t="s">
        <v>567</v>
      </c>
      <c r="X2031" t="s">
        <v>567</v>
      </c>
      <c r="Y2031" t="s">
        <v>568</v>
      </c>
    </row>
    <row r="2032" spans="2:25" x14ac:dyDescent="0.3">
      <c r="B2032" s="118"/>
      <c r="D2032" t="s">
        <v>567</v>
      </c>
      <c r="H2032" t="s">
        <v>567</v>
      </c>
      <c r="J2032" t="s">
        <v>567</v>
      </c>
      <c r="K2032" t="s">
        <v>567</v>
      </c>
      <c r="L2032" t="s">
        <v>567</v>
      </c>
      <c r="N2032">
        <v>0</v>
      </c>
      <c r="O2032">
        <v>0</v>
      </c>
      <c r="R2032">
        <v>0</v>
      </c>
      <c r="W2032" t="s">
        <v>567</v>
      </c>
      <c r="X2032" t="s">
        <v>567</v>
      </c>
      <c r="Y2032" t="s">
        <v>568</v>
      </c>
    </row>
    <row r="2033" spans="2:25" x14ac:dyDescent="0.3">
      <c r="B2033" s="118"/>
      <c r="D2033" t="s">
        <v>567</v>
      </c>
      <c r="H2033" t="s">
        <v>567</v>
      </c>
      <c r="J2033" t="s">
        <v>567</v>
      </c>
      <c r="K2033" t="s">
        <v>567</v>
      </c>
      <c r="L2033" t="s">
        <v>567</v>
      </c>
      <c r="N2033">
        <v>0</v>
      </c>
      <c r="O2033">
        <v>0</v>
      </c>
      <c r="R2033">
        <v>0</v>
      </c>
      <c r="W2033" t="s">
        <v>567</v>
      </c>
      <c r="X2033" t="s">
        <v>567</v>
      </c>
      <c r="Y2033" t="s">
        <v>568</v>
      </c>
    </row>
    <row r="2034" spans="2:25" x14ac:dyDescent="0.3">
      <c r="B2034" s="118"/>
      <c r="D2034" t="s">
        <v>567</v>
      </c>
      <c r="H2034" t="s">
        <v>567</v>
      </c>
      <c r="J2034" t="s">
        <v>567</v>
      </c>
      <c r="K2034" t="s">
        <v>567</v>
      </c>
      <c r="L2034" t="s">
        <v>567</v>
      </c>
      <c r="N2034">
        <v>0</v>
      </c>
      <c r="O2034">
        <v>0</v>
      </c>
      <c r="R2034">
        <v>0</v>
      </c>
      <c r="W2034" t="s">
        <v>567</v>
      </c>
      <c r="X2034" t="s">
        <v>567</v>
      </c>
      <c r="Y2034" t="s">
        <v>568</v>
      </c>
    </row>
    <row r="2035" spans="2:25" x14ac:dyDescent="0.3">
      <c r="B2035" s="118"/>
      <c r="D2035" t="s">
        <v>567</v>
      </c>
      <c r="H2035" t="s">
        <v>567</v>
      </c>
      <c r="J2035" t="s">
        <v>567</v>
      </c>
      <c r="K2035" t="s">
        <v>567</v>
      </c>
      <c r="L2035" t="s">
        <v>567</v>
      </c>
      <c r="N2035">
        <v>0</v>
      </c>
      <c r="O2035">
        <v>0</v>
      </c>
      <c r="R2035">
        <v>0</v>
      </c>
      <c r="W2035" t="s">
        <v>567</v>
      </c>
      <c r="X2035" t="s">
        <v>567</v>
      </c>
      <c r="Y2035" t="s">
        <v>568</v>
      </c>
    </row>
    <row r="2036" spans="2:25" x14ac:dyDescent="0.3">
      <c r="B2036" s="118"/>
      <c r="D2036" t="s">
        <v>567</v>
      </c>
      <c r="H2036" t="s">
        <v>567</v>
      </c>
      <c r="J2036" t="s">
        <v>567</v>
      </c>
      <c r="K2036" t="s">
        <v>567</v>
      </c>
      <c r="L2036" t="s">
        <v>567</v>
      </c>
      <c r="N2036">
        <v>0</v>
      </c>
      <c r="O2036">
        <v>0</v>
      </c>
      <c r="R2036">
        <v>0</v>
      </c>
      <c r="W2036" t="s">
        <v>567</v>
      </c>
      <c r="X2036" t="s">
        <v>567</v>
      </c>
      <c r="Y2036" t="s">
        <v>568</v>
      </c>
    </row>
    <row r="2037" spans="2:25" x14ac:dyDescent="0.3">
      <c r="B2037" s="118"/>
      <c r="D2037" t="s">
        <v>567</v>
      </c>
      <c r="H2037" t="s">
        <v>567</v>
      </c>
      <c r="J2037" t="s">
        <v>567</v>
      </c>
      <c r="K2037" t="s">
        <v>567</v>
      </c>
      <c r="L2037" t="s">
        <v>567</v>
      </c>
      <c r="N2037">
        <v>0</v>
      </c>
      <c r="O2037">
        <v>0</v>
      </c>
      <c r="R2037">
        <v>0</v>
      </c>
      <c r="W2037" t="s">
        <v>567</v>
      </c>
      <c r="X2037" t="s">
        <v>567</v>
      </c>
      <c r="Y2037" t="s">
        <v>568</v>
      </c>
    </row>
    <row r="2038" spans="2:25" x14ac:dyDescent="0.3">
      <c r="B2038" s="118"/>
      <c r="D2038" t="s">
        <v>567</v>
      </c>
      <c r="H2038" t="s">
        <v>567</v>
      </c>
      <c r="J2038" t="s">
        <v>567</v>
      </c>
      <c r="K2038" t="s">
        <v>567</v>
      </c>
      <c r="L2038" t="s">
        <v>567</v>
      </c>
      <c r="N2038">
        <v>0</v>
      </c>
      <c r="O2038">
        <v>0</v>
      </c>
      <c r="R2038">
        <v>0</v>
      </c>
      <c r="W2038" t="s">
        <v>567</v>
      </c>
      <c r="X2038" t="s">
        <v>567</v>
      </c>
      <c r="Y2038" t="s">
        <v>568</v>
      </c>
    </row>
    <row r="2039" spans="2:25" x14ac:dyDescent="0.3">
      <c r="B2039" s="118"/>
      <c r="D2039" t="s">
        <v>567</v>
      </c>
      <c r="H2039" t="s">
        <v>567</v>
      </c>
      <c r="J2039" t="s">
        <v>567</v>
      </c>
      <c r="K2039" t="s">
        <v>567</v>
      </c>
      <c r="L2039" t="s">
        <v>567</v>
      </c>
      <c r="N2039">
        <v>0</v>
      </c>
      <c r="O2039">
        <v>0</v>
      </c>
      <c r="R2039">
        <v>0</v>
      </c>
      <c r="W2039" t="s">
        <v>567</v>
      </c>
      <c r="X2039" t="s">
        <v>567</v>
      </c>
      <c r="Y2039" t="s">
        <v>568</v>
      </c>
    </row>
    <row r="2040" spans="2:25" x14ac:dyDescent="0.3">
      <c r="B2040" s="118"/>
      <c r="D2040" t="s">
        <v>567</v>
      </c>
      <c r="H2040" t="s">
        <v>567</v>
      </c>
      <c r="J2040" t="s">
        <v>567</v>
      </c>
      <c r="K2040" t="s">
        <v>567</v>
      </c>
      <c r="L2040" t="s">
        <v>567</v>
      </c>
      <c r="N2040">
        <v>0</v>
      </c>
      <c r="O2040">
        <v>0</v>
      </c>
      <c r="R2040">
        <v>0</v>
      </c>
      <c r="W2040" t="s">
        <v>567</v>
      </c>
      <c r="X2040" t="s">
        <v>567</v>
      </c>
      <c r="Y2040" t="s">
        <v>568</v>
      </c>
    </row>
    <row r="2041" spans="2:25" x14ac:dyDescent="0.3">
      <c r="B2041" s="118"/>
      <c r="D2041" t="s">
        <v>567</v>
      </c>
      <c r="H2041" t="s">
        <v>567</v>
      </c>
      <c r="J2041" t="s">
        <v>567</v>
      </c>
      <c r="K2041" t="s">
        <v>567</v>
      </c>
      <c r="L2041" t="s">
        <v>567</v>
      </c>
      <c r="N2041">
        <v>0</v>
      </c>
      <c r="O2041">
        <v>0</v>
      </c>
      <c r="R2041">
        <v>0</v>
      </c>
      <c r="W2041" t="s">
        <v>567</v>
      </c>
      <c r="X2041" t="s">
        <v>567</v>
      </c>
      <c r="Y2041" t="s">
        <v>568</v>
      </c>
    </row>
    <row r="2042" spans="2:25" x14ac:dyDescent="0.3">
      <c r="B2042" s="118"/>
      <c r="D2042" t="s">
        <v>567</v>
      </c>
      <c r="H2042" t="s">
        <v>567</v>
      </c>
      <c r="J2042" t="s">
        <v>567</v>
      </c>
      <c r="K2042" t="s">
        <v>567</v>
      </c>
      <c r="L2042" t="s">
        <v>567</v>
      </c>
      <c r="N2042">
        <v>0</v>
      </c>
      <c r="O2042">
        <v>0</v>
      </c>
      <c r="R2042">
        <v>0</v>
      </c>
      <c r="W2042" t="s">
        <v>567</v>
      </c>
      <c r="X2042" t="s">
        <v>567</v>
      </c>
      <c r="Y2042" t="s">
        <v>568</v>
      </c>
    </row>
    <row r="2043" spans="2:25" x14ac:dyDescent="0.3">
      <c r="B2043" s="118"/>
      <c r="D2043" t="s">
        <v>567</v>
      </c>
      <c r="H2043" t="s">
        <v>567</v>
      </c>
      <c r="J2043" t="s">
        <v>567</v>
      </c>
      <c r="K2043" t="s">
        <v>567</v>
      </c>
      <c r="L2043" t="s">
        <v>567</v>
      </c>
      <c r="N2043">
        <v>0</v>
      </c>
      <c r="O2043">
        <v>0</v>
      </c>
      <c r="R2043">
        <v>0</v>
      </c>
      <c r="W2043" t="s">
        <v>567</v>
      </c>
      <c r="X2043" t="s">
        <v>567</v>
      </c>
      <c r="Y2043" t="s">
        <v>568</v>
      </c>
    </row>
    <row r="2044" spans="2:25" x14ac:dyDescent="0.3">
      <c r="B2044" s="118"/>
      <c r="D2044" t="s">
        <v>567</v>
      </c>
      <c r="H2044" t="s">
        <v>567</v>
      </c>
      <c r="J2044" t="s">
        <v>567</v>
      </c>
      <c r="K2044" t="s">
        <v>567</v>
      </c>
      <c r="L2044" t="s">
        <v>567</v>
      </c>
      <c r="N2044">
        <v>0</v>
      </c>
      <c r="O2044">
        <v>0</v>
      </c>
      <c r="R2044">
        <v>0</v>
      </c>
      <c r="W2044" t="s">
        <v>567</v>
      </c>
      <c r="X2044" t="s">
        <v>567</v>
      </c>
      <c r="Y2044" t="s">
        <v>568</v>
      </c>
    </row>
    <row r="2045" spans="2:25" x14ac:dyDescent="0.3">
      <c r="B2045" s="118"/>
      <c r="D2045" t="s">
        <v>567</v>
      </c>
      <c r="H2045" t="s">
        <v>567</v>
      </c>
      <c r="J2045" t="s">
        <v>567</v>
      </c>
      <c r="K2045" t="s">
        <v>567</v>
      </c>
      <c r="L2045" t="s">
        <v>567</v>
      </c>
      <c r="N2045">
        <v>0</v>
      </c>
      <c r="O2045">
        <v>0</v>
      </c>
      <c r="R2045">
        <v>0</v>
      </c>
      <c r="W2045" t="s">
        <v>567</v>
      </c>
      <c r="X2045" t="s">
        <v>567</v>
      </c>
      <c r="Y2045" t="s">
        <v>568</v>
      </c>
    </row>
    <row r="2046" spans="2:25" x14ac:dyDescent="0.3">
      <c r="B2046" s="118"/>
      <c r="D2046" t="s">
        <v>567</v>
      </c>
      <c r="H2046" t="s">
        <v>567</v>
      </c>
      <c r="J2046" t="s">
        <v>567</v>
      </c>
      <c r="K2046" t="s">
        <v>567</v>
      </c>
      <c r="L2046" t="s">
        <v>567</v>
      </c>
      <c r="N2046">
        <v>0</v>
      </c>
      <c r="O2046">
        <v>0</v>
      </c>
      <c r="R2046">
        <v>0</v>
      </c>
      <c r="W2046" t="s">
        <v>567</v>
      </c>
      <c r="X2046" t="s">
        <v>567</v>
      </c>
      <c r="Y2046" t="s">
        <v>568</v>
      </c>
    </row>
    <row r="2047" spans="2:25" x14ac:dyDescent="0.3">
      <c r="B2047" s="118"/>
      <c r="D2047" t="s">
        <v>567</v>
      </c>
      <c r="H2047" t="s">
        <v>567</v>
      </c>
      <c r="J2047" t="s">
        <v>567</v>
      </c>
      <c r="K2047" t="s">
        <v>567</v>
      </c>
      <c r="L2047" t="s">
        <v>567</v>
      </c>
      <c r="N2047">
        <v>0</v>
      </c>
      <c r="O2047">
        <v>0</v>
      </c>
      <c r="R2047">
        <v>0</v>
      </c>
      <c r="W2047" t="s">
        <v>567</v>
      </c>
      <c r="X2047" t="s">
        <v>567</v>
      </c>
      <c r="Y2047" t="s">
        <v>568</v>
      </c>
    </row>
    <row r="2048" spans="2:25" x14ac:dyDescent="0.3">
      <c r="B2048" s="118"/>
      <c r="D2048" t="s">
        <v>567</v>
      </c>
      <c r="H2048" t="s">
        <v>567</v>
      </c>
      <c r="J2048" t="s">
        <v>567</v>
      </c>
      <c r="K2048" t="s">
        <v>567</v>
      </c>
      <c r="L2048" t="s">
        <v>567</v>
      </c>
      <c r="N2048">
        <v>0</v>
      </c>
      <c r="O2048">
        <v>0</v>
      </c>
      <c r="R2048">
        <v>0</v>
      </c>
      <c r="W2048" t="s">
        <v>567</v>
      </c>
      <c r="X2048" t="s">
        <v>567</v>
      </c>
      <c r="Y2048" t="s">
        <v>568</v>
      </c>
    </row>
    <row r="2049" spans="2:25" x14ac:dyDescent="0.3">
      <c r="B2049" s="118"/>
      <c r="D2049" t="s">
        <v>567</v>
      </c>
      <c r="H2049" t="s">
        <v>567</v>
      </c>
      <c r="J2049" t="s">
        <v>567</v>
      </c>
      <c r="K2049" t="s">
        <v>567</v>
      </c>
      <c r="L2049" t="s">
        <v>567</v>
      </c>
      <c r="N2049">
        <v>0</v>
      </c>
      <c r="O2049">
        <v>0</v>
      </c>
      <c r="R2049">
        <v>0</v>
      </c>
      <c r="W2049" t="s">
        <v>567</v>
      </c>
      <c r="X2049" t="s">
        <v>567</v>
      </c>
      <c r="Y2049" t="s">
        <v>568</v>
      </c>
    </row>
    <row r="2050" spans="2:25" x14ac:dyDescent="0.3">
      <c r="B2050" s="118"/>
      <c r="D2050" t="s">
        <v>567</v>
      </c>
      <c r="H2050" t="s">
        <v>567</v>
      </c>
      <c r="J2050" t="s">
        <v>567</v>
      </c>
      <c r="K2050" t="s">
        <v>567</v>
      </c>
      <c r="L2050" t="s">
        <v>567</v>
      </c>
      <c r="N2050">
        <v>0</v>
      </c>
      <c r="O2050">
        <v>0</v>
      </c>
      <c r="R2050">
        <v>0</v>
      </c>
      <c r="W2050" t="s">
        <v>567</v>
      </c>
      <c r="X2050" t="s">
        <v>567</v>
      </c>
      <c r="Y2050" t="s">
        <v>568</v>
      </c>
    </row>
    <row r="2051" spans="2:25" x14ac:dyDescent="0.3">
      <c r="B2051" s="118"/>
      <c r="D2051" t="s">
        <v>567</v>
      </c>
      <c r="H2051" t="s">
        <v>567</v>
      </c>
      <c r="J2051" t="s">
        <v>567</v>
      </c>
      <c r="K2051" t="s">
        <v>567</v>
      </c>
      <c r="L2051" t="s">
        <v>567</v>
      </c>
      <c r="N2051">
        <v>0</v>
      </c>
      <c r="O2051">
        <v>0</v>
      </c>
      <c r="R2051">
        <v>0</v>
      </c>
      <c r="W2051" t="s">
        <v>567</v>
      </c>
      <c r="X2051" t="s">
        <v>567</v>
      </c>
      <c r="Y2051" t="s">
        <v>568</v>
      </c>
    </row>
    <row r="2052" spans="2:25" x14ac:dyDescent="0.3">
      <c r="B2052" s="118"/>
      <c r="D2052" t="s">
        <v>567</v>
      </c>
      <c r="H2052" t="s">
        <v>567</v>
      </c>
      <c r="J2052" t="s">
        <v>567</v>
      </c>
      <c r="K2052" t="s">
        <v>567</v>
      </c>
      <c r="L2052" t="s">
        <v>567</v>
      </c>
      <c r="N2052">
        <v>0</v>
      </c>
      <c r="O2052">
        <v>0</v>
      </c>
      <c r="R2052">
        <v>0</v>
      </c>
      <c r="W2052" t="s">
        <v>567</v>
      </c>
      <c r="X2052" t="s">
        <v>567</v>
      </c>
      <c r="Y2052" t="s">
        <v>568</v>
      </c>
    </row>
    <row r="2053" spans="2:25" x14ac:dyDescent="0.3">
      <c r="B2053" s="118"/>
      <c r="D2053" t="s">
        <v>567</v>
      </c>
      <c r="H2053" t="s">
        <v>567</v>
      </c>
      <c r="J2053" t="s">
        <v>567</v>
      </c>
      <c r="K2053" t="s">
        <v>567</v>
      </c>
      <c r="L2053" t="s">
        <v>567</v>
      </c>
      <c r="N2053">
        <v>0</v>
      </c>
      <c r="O2053">
        <v>0</v>
      </c>
      <c r="R2053">
        <v>0</v>
      </c>
      <c r="W2053" t="s">
        <v>567</v>
      </c>
      <c r="X2053" t="s">
        <v>567</v>
      </c>
      <c r="Y2053" t="s">
        <v>568</v>
      </c>
    </row>
    <row r="2054" spans="2:25" x14ac:dyDescent="0.3">
      <c r="B2054" s="118"/>
      <c r="D2054" t="s">
        <v>567</v>
      </c>
      <c r="H2054" t="s">
        <v>567</v>
      </c>
      <c r="J2054" t="s">
        <v>567</v>
      </c>
      <c r="K2054" t="s">
        <v>567</v>
      </c>
      <c r="L2054" t="s">
        <v>567</v>
      </c>
      <c r="N2054">
        <v>0</v>
      </c>
      <c r="O2054">
        <v>0</v>
      </c>
      <c r="R2054">
        <v>0</v>
      </c>
      <c r="W2054" t="s">
        <v>567</v>
      </c>
      <c r="X2054" t="s">
        <v>567</v>
      </c>
      <c r="Y2054" t="s">
        <v>568</v>
      </c>
    </row>
    <row r="2055" spans="2:25" x14ac:dyDescent="0.3">
      <c r="B2055" s="118"/>
      <c r="D2055" t="s">
        <v>567</v>
      </c>
      <c r="H2055" t="s">
        <v>567</v>
      </c>
      <c r="J2055" t="s">
        <v>567</v>
      </c>
      <c r="K2055" t="s">
        <v>567</v>
      </c>
      <c r="L2055" t="s">
        <v>567</v>
      </c>
      <c r="N2055">
        <v>0</v>
      </c>
      <c r="O2055">
        <v>0</v>
      </c>
      <c r="R2055">
        <v>0</v>
      </c>
      <c r="W2055" t="s">
        <v>567</v>
      </c>
      <c r="X2055" t="s">
        <v>567</v>
      </c>
      <c r="Y2055" t="s">
        <v>568</v>
      </c>
    </row>
    <row r="2056" spans="2:25" x14ac:dyDescent="0.3">
      <c r="B2056" s="118"/>
      <c r="D2056" t="s">
        <v>567</v>
      </c>
      <c r="H2056" t="s">
        <v>567</v>
      </c>
      <c r="J2056" t="s">
        <v>567</v>
      </c>
      <c r="K2056" t="s">
        <v>567</v>
      </c>
      <c r="L2056" t="s">
        <v>567</v>
      </c>
      <c r="N2056">
        <v>0</v>
      </c>
      <c r="O2056">
        <v>0</v>
      </c>
      <c r="R2056">
        <v>0</v>
      </c>
      <c r="W2056" t="s">
        <v>567</v>
      </c>
      <c r="X2056" t="s">
        <v>567</v>
      </c>
      <c r="Y2056" t="s">
        <v>568</v>
      </c>
    </row>
    <row r="2057" spans="2:25" x14ac:dyDescent="0.3">
      <c r="B2057" s="118"/>
      <c r="D2057" t="s">
        <v>567</v>
      </c>
      <c r="H2057" t="s">
        <v>567</v>
      </c>
      <c r="J2057" t="s">
        <v>567</v>
      </c>
      <c r="K2057" t="s">
        <v>567</v>
      </c>
      <c r="L2057" t="s">
        <v>567</v>
      </c>
      <c r="N2057">
        <v>0</v>
      </c>
      <c r="O2057">
        <v>0</v>
      </c>
      <c r="R2057">
        <v>0</v>
      </c>
      <c r="W2057" t="s">
        <v>567</v>
      </c>
      <c r="X2057" t="s">
        <v>567</v>
      </c>
      <c r="Y2057" t="s">
        <v>568</v>
      </c>
    </row>
    <row r="2058" spans="2:25" x14ac:dyDescent="0.3">
      <c r="B2058" s="118"/>
      <c r="D2058" t="s">
        <v>567</v>
      </c>
      <c r="H2058" t="s">
        <v>567</v>
      </c>
      <c r="J2058" t="s">
        <v>567</v>
      </c>
      <c r="K2058" t="s">
        <v>567</v>
      </c>
      <c r="L2058" t="s">
        <v>567</v>
      </c>
      <c r="N2058">
        <v>0</v>
      </c>
      <c r="O2058">
        <v>0</v>
      </c>
      <c r="R2058">
        <v>0</v>
      </c>
      <c r="W2058" t="s">
        <v>567</v>
      </c>
      <c r="X2058" t="s">
        <v>567</v>
      </c>
      <c r="Y2058" t="s">
        <v>568</v>
      </c>
    </row>
    <row r="2059" spans="2:25" x14ac:dyDescent="0.3">
      <c r="B2059" s="118"/>
      <c r="D2059" t="s">
        <v>567</v>
      </c>
      <c r="H2059" t="s">
        <v>567</v>
      </c>
      <c r="J2059" t="s">
        <v>567</v>
      </c>
      <c r="K2059" t="s">
        <v>567</v>
      </c>
      <c r="L2059" t="s">
        <v>567</v>
      </c>
      <c r="N2059">
        <v>0</v>
      </c>
      <c r="O2059">
        <v>0</v>
      </c>
      <c r="R2059">
        <v>0</v>
      </c>
      <c r="W2059" t="s">
        <v>567</v>
      </c>
      <c r="X2059" t="s">
        <v>567</v>
      </c>
      <c r="Y2059" t="s">
        <v>568</v>
      </c>
    </row>
    <row r="2060" spans="2:25" x14ac:dyDescent="0.3">
      <c r="B2060" s="118"/>
      <c r="D2060" t="s">
        <v>567</v>
      </c>
      <c r="H2060" t="s">
        <v>567</v>
      </c>
      <c r="J2060" t="s">
        <v>567</v>
      </c>
      <c r="K2060" t="s">
        <v>567</v>
      </c>
      <c r="L2060" t="s">
        <v>567</v>
      </c>
      <c r="N2060">
        <v>0</v>
      </c>
      <c r="O2060">
        <v>0</v>
      </c>
      <c r="R2060">
        <v>0</v>
      </c>
      <c r="W2060" t="s">
        <v>567</v>
      </c>
      <c r="X2060" t="s">
        <v>567</v>
      </c>
      <c r="Y2060" t="s">
        <v>568</v>
      </c>
    </row>
    <row r="2061" spans="2:25" x14ac:dyDescent="0.3">
      <c r="B2061" s="118"/>
      <c r="D2061" t="s">
        <v>567</v>
      </c>
      <c r="H2061" t="s">
        <v>567</v>
      </c>
      <c r="J2061" t="s">
        <v>567</v>
      </c>
      <c r="K2061" t="s">
        <v>567</v>
      </c>
      <c r="L2061" t="s">
        <v>567</v>
      </c>
      <c r="N2061">
        <v>0</v>
      </c>
      <c r="O2061">
        <v>0</v>
      </c>
      <c r="R2061">
        <v>0</v>
      </c>
      <c r="W2061" t="s">
        <v>567</v>
      </c>
      <c r="X2061" t="s">
        <v>567</v>
      </c>
      <c r="Y2061" t="s">
        <v>568</v>
      </c>
    </row>
    <row r="2062" spans="2:25" x14ac:dyDescent="0.3">
      <c r="B2062" s="118"/>
      <c r="D2062" t="s">
        <v>567</v>
      </c>
      <c r="H2062" t="s">
        <v>567</v>
      </c>
      <c r="J2062" t="s">
        <v>567</v>
      </c>
      <c r="K2062" t="s">
        <v>567</v>
      </c>
      <c r="L2062" t="s">
        <v>567</v>
      </c>
      <c r="N2062">
        <v>0</v>
      </c>
      <c r="O2062">
        <v>0</v>
      </c>
      <c r="R2062">
        <v>0</v>
      </c>
      <c r="W2062" t="s">
        <v>567</v>
      </c>
      <c r="X2062" t="s">
        <v>567</v>
      </c>
      <c r="Y2062" t="s">
        <v>568</v>
      </c>
    </row>
    <row r="2063" spans="2:25" x14ac:dyDescent="0.3">
      <c r="B2063" s="118"/>
      <c r="D2063" t="s">
        <v>567</v>
      </c>
      <c r="H2063" t="s">
        <v>567</v>
      </c>
      <c r="J2063" t="s">
        <v>567</v>
      </c>
      <c r="K2063" t="s">
        <v>567</v>
      </c>
      <c r="L2063" t="s">
        <v>567</v>
      </c>
      <c r="N2063">
        <v>0</v>
      </c>
      <c r="O2063">
        <v>0</v>
      </c>
      <c r="R2063">
        <v>0</v>
      </c>
      <c r="W2063" t="s">
        <v>567</v>
      </c>
      <c r="X2063" t="s">
        <v>567</v>
      </c>
      <c r="Y2063" t="s">
        <v>568</v>
      </c>
    </row>
    <row r="2064" spans="2:25" x14ac:dyDescent="0.3">
      <c r="B2064" s="118"/>
      <c r="D2064" t="s">
        <v>567</v>
      </c>
      <c r="H2064" t="s">
        <v>567</v>
      </c>
      <c r="J2064" t="s">
        <v>567</v>
      </c>
      <c r="K2064" t="s">
        <v>567</v>
      </c>
      <c r="L2064" t="s">
        <v>567</v>
      </c>
      <c r="N2064">
        <v>0</v>
      </c>
      <c r="O2064">
        <v>0</v>
      </c>
      <c r="R2064">
        <v>0</v>
      </c>
      <c r="W2064" t="s">
        <v>567</v>
      </c>
      <c r="X2064" t="s">
        <v>567</v>
      </c>
      <c r="Y2064" t="s">
        <v>568</v>
      </c>
    </row>
    <row r="2065" spans="2:25" x14ac:dyDescent="0.3">
      <c r="B2065" s="118"/>
      <c r="D2065" t="s">
        <v>567</v>
      </c>
      <c r="H2065" t="s">
        <v>567</v>
      </c>
      <c r="J2065" t="s">
        <v>567</v>
      </c>
      <c r="K2065" t="s">
        <v>567</v>
      </c>
      <c r="L2065" t="s">
        <v>567</v>
      </c>
      <c r="N2065">
        <v>0</v>
      </c>
      <c r="O2065">
        <v>0</v>
      </c>
      <c r="R2065">
        <v>0</v>
      </c>
      <c r="W2065" t="s">
        <v>567</v>
      </c>
      <c r="X2065" t="s">
        <v>567</v>
      </c>
      <c r="Y2065" t="s">
        <v>568</v>
      </c>
    </row>
    <row r="2066" spans="2:25" x14ac:dyDescent="0.3">
      <c r="B2066" s="118"/>
      <c r="D2066" t="s">
        <v>567</v>
      </c>
      <c r="H2066" t="s">
        <v>567</v>
      </c>
      <c r="J2066" t="s">
        <v>567</v>
      </c>
      <c r="K2066" t="s">
        <v>567</v>
      </c>
      <c r="L2066" t="s">
        <v>567</v>
      </c>
      <c r="N2066">
        <v>0</v>
      </c>
      <c r="O2066">
        <v>0</v>
      </c>
      <c r="R2066">
        <v>0</v>
      </c>
      <c r="W2066" t="s">
        <v>567</v>
      </c>
      <c r="X2066" t="s">
        <v>567</v>
      </c>
      <c r="Y2066" t="s">
        <v>568</v>
      </c>
    </row>
    <row r="2067" spans="2:25" x14ac:dyDescent="0.3">
      <c r="B2067" s="118"/>
      <c r="D2067" t="s">
        <v>567</v>
      </c>
      <c r="H2067" t="s">
        <v>567</v>
      </c>
      <c r="J2067" t="s">
        <v>567</v>
      </c>
      <c r="K2067" t="s">
        <v>567</v>
      </c>
      <c r="L2067" t="s">
        <v>567</v>
      </c>
      <c r="N2067">
        <v>0</v>
      </c>
      <c r="O2067">
        <v>0</v>
      </c>
      <c r="R2067">
        <v>0</v>
      </c>
      <c r="W2067" t="s">
        <v>567</v>
      </c>
      <c r="X2067" t="s">
        <v>567</v>
      </c>
      <c r="Y2067" t="s">
        <v>568</v>
      </c>
    </row>
    <row r="2068" spans="2:25" x14ac:dyDescent="0.3">
      <c r="B2068" s="118"/>
      <c r="D2068" t="s">
        <v>567</v>
      </c>
      <c r="H2068" t="s">
        <v>567</v>
      </c>
      <c r="J2068" t="s">
        <v>567</v>
      </c>
      <c r="K2068" t="s">
        <v>567</v>
      </c>
      <c r="L2068" t="s">
        <v>567</v>
      </c>
      <c r="N2068">
        <v>0</v>
      </c>
      <c r="O2068">
        <v>0</v>
      </c>
      <c r="R2068">
        <v>0</v>
      </c>
      <c r="W2068" t="s">
        <v>567</v>
      </c>
      <c r="X2068" t="s">
        <v>567</v>
      </c>
      <c r="Y2068" t="s">
        <v>568</v>
      </c>
    </row>
    <row r="2069" spans="2:25" x14ac:dyDescent="0.3">
      <c r="B2069" s="118"/>
      <c r="D2069" t="s">
        <v>567</v>
      </c>
      <c r="H2069" t="s">
        <v>567</v>
      </c>
      <c r="J2069" t="s">
        <v>567</v>
      </c>
      <c r="K2069" t="s">
        <v>567</v>
      </c>
      <c r="L2069" t="s">
        <v>567</v>
      </c>
      <c r="N2069">
        <v>0</v>
      </c>
      <c r="O2069">
        <v>0</v>
      </c>
      <c r="R2069">
        <v>0</v>
      </c>
      <c r="W2069" t="s">
        <v>567</v>
      </c>
      <c r="X2069" t="s">
        <v>567</v>
      </c>
      <c r="Y2069" t="s">
        <v>568</v>
      </c>
    </row>
    <row r="2070" spans="2:25" x14ac:dyDescent="0.3">
      <c r="B2070" s="118"/>
      <c r="D2070" t="s">
        <v>567</v>
      </c>
      <c r="H2070" t="s">
        <v>567</v>
      </c>
      <c r="J2070" t="s">
        <v>567</v>
      </c>
      <c r="K2070" t="s">
        <v>567</v>
      </c>
      <c r="L2070" t="s">
        <v>567</v>
      </c>
      <c r="N2070">
        <v>0</v>
      </c>
      <c r="O2070">
        <v>0</v>
      </c>
      <c r="R2070">
        <v>0</v>
      </c>
      <c r="W2070" t="s">
        <v>567</v>
      </c>
      <c r="X2070" t="s">
        <v>567</v>
      </c>
      <c r="Y2070" t="s">
        <v>568</v>
      </c>
    </row>
    <row r="2071" spans="2:25" x14ac:dyDescent="0.3">
      <c r="B2071" s="118"/>
      <c r="D2071" t="s">
        <v>567</v>
      </c>
      <c r="H2071" t="s">
        <v>567</v>
      </c>
      <c r="J2071" t="s">
        <v>567</v>
      </c>
      <c r="K2071" t="s">
        <v>567</v>
      </c>
      <c r="L2071" t="s">
        <v>567</v>
      </c>
      <c r="N2071">
        <v>0</v>
      </c>
      <c r="O2071">
        <v>0</v>
      </c>
      <c r="R2071">
        <v>0</v>
      </c>
      <c r="W2071" t="s">
        <v>567</v>
      </c>
      <c r="X2071" t="s">
        <v>567</v>
      </c>
      <c r="Y2071" t="s">
        <v>568</v>
      </c>
    </row>
    <row r="2072" spans="2:25" x14ac:dyDescent="0.3">
      <c r="B2072" s="118"/>
      <c r="D2072" t="s">
        <v>567</v>
      </c>
      <c r="H2072" t="s">
        <v>567</v>
      </c>
      <c r="J2072" t="s">
        <v>567</v>
      </c>
      <c r="K2072" t="s">
        <v>567</v>
      </c>
      <c r="L2072" t="s">
        <v>567</v>
      </c>
      <c r="N2072">
        <v>0</v>
      </c>
      <c r="O2072">
        <v>0</v>
      </c>
      <c r="R2072">
        <v>0</v>
      </c>
      <c r="W2072" t="s">
        <v>567</v>
      </c>
      <c r="X2072" t="s">
        <v>567</v>
      </c>
      <c r="Y2072" t="s">
        <v>568</v>
      </c>
    </row>
    <row r="2073" spans="2:25" x14ac:dyDescent="0.3">
      <c r="B2073" s="118"/>
      <c r="D2073" t="s">
        <v>567</v>
      </c>
      <c r="H2073" t="s">
        <v>567</v>
      </c>
      <c r="J2073" t="s">
        <v>567</v>
      </c>
      <c r="K2073" t="s">
        <v>567</v>
      </c>
      <c r="L2073" t="s">
        <v>567</v>
      </c>
      <c r="N2073">
        <v>0</v>
      </c>
      <c r="O2073">
        <v>0</v>
      </c>
      <c r="R2073">
        <v>0</v>
      </c>
      <c r="W2073" t="s">
        <v>567</v>
      </c>
      <c r="X2073" t="s">
        <v>567</v>
      </c>
      <c r="Y2073" t="s">
        <v>568</v>
      </c>
    </row>
    <row r="2074" spans="2:25" x14ac:dyDescent="0.3">
      <c r="B2074" s="118"/>
      <c r="D2074" t="s">
        <v>567</v>
      </c>
      <c r="H2074" t="s">
        <v>567</v>
      </c>
      <c r="J2074" t="s">
        <v>567</v>
      </c>
      <c r="K2074" t="s">
        <v>567</v>
      </c>
      <c r="L2074" t="s">
        <v>567</v>
      </c>
      <c r="N2074">
        <v>0</v>
      </c>
      <c r="O2074">
        <v>0</v>
      </c>
      <c r="R2074">
        <v>0</v>
      </c>
      <c r="W2074" t="s">
        <v>567</v>
      </c>
      <c r="X2074" t="s">
        <v>567</v>
      </c>
      <c r="Y2074" t="s">
        <v>568</v>
      </c>
    </row>
    <row r="2075" spans="2:25" x14ac:dyDescent="0.3">
      <c r="B2075" s="118"/>
      <c r="D2075" t="s">
        <v>567</v>
      </c>
      <c r="H2075" t="s">
        <v>567</v>
      </c>
      <c r="J2075" t="s">
        <v>567</v>
      </c>
      <c r="K2075" t="s">
        <v>567</v>
      </c>
      <c r="L2075" t="s">
        <v>567</v>
      </c>
      <c r="N2075">
        <v>0</v>
      </c>
      <c r="O2075">
        <v>0</v>
      </c>
      <c r="R2075">
        <v>0</v>
      </c>
      <c r="W2075" t="s">
        <v>567</v>
      </c>
      <c r="X2075" t="s">
        <v>567</v>
      </c>
      <c r="Y2075" t="s">
        <v>568</v>
      </c>
    </row>
    <row r="2076" spans="2:25" x14ac:dyDescent="0.3">
      <c r="B2076" s="118"/>
      <c r="D2076" t="s">
        <v>567</v>
      </c>
      <c r="H2076" t="s">
        <v>567</v>
      </c>
      <c r="J2076" t="s">
        <v>567</v>
      </c>
      <c r="K2076" t="s">
        <v>567</v>
      </c>
      <c r="L2076" t="s">
        <v>567</v>
      </c>
      <c r="N2076">
        <v>0</v>
      </c>
      <c r="O2076">
        <v>0</v>
      </c>
      <c r="R2076">
        <v>0</v>
      </c>
      <c r="W2076" t="s">
        <v>567</v>
      </c>
      <c r="X2076" t="s">
        <v>567</v>
      </c>
      <c r="Y2076" t="s">
        <v>568</v>
      </c>
    </row>
    <row r="2077" spans="2:25" x14ac:dyDescent="0.3">
      <c r="B2077" s="118"/>
      <c r="D2077" t="s">
        <v>567</v>
      </c>
      <c r="H2077" t="s">
        <v>567</v>
      </c>
      <c r="J2077" t="s">
        <v>567</v>
      </c>
      <c r="K2077" t="s">
        <v>567</v>
      </c>
      <c r="L2077" t="s">
        <v>567</v>
      </c>
      <c r="N2077">
        <v>0</v>
      </c>
      <c r="O2077">
        <v>0</v>
      </c>
      <c r="R2077">
        <v>0</v>
      </c>
      <c r="W2077" t="s">
        <v>567</v>
      </c>
      <c r="X2077" t="s">
        <v>567</v>
      </c>
      <c r="Y2077" t="s">
        <v>568</v>
      </c>
    </row>
    <row r="2078" spans="2:25" x14ac:dyDescent="0.3">
      <c r="B2078" s="118"/>
      <c r="D2078" t="s">
        <v>567</v>
      </c>
      <c r="H2078" t="s">
        <v>567</v>
      </c>
      <c r="J2078" t="s">
        <v>567</v>
      </c>
      <c r="K2078" t="s">
        <v>567</v>
      </c>
      <c r="L2078" t="s">
        <v>567</v>
      </c>
      <c r="N2078">
        <v>0</v>
      </c>
      <c r="O2078">
        <v>0</v>
      </c>
      <c r="R2078">
        <v>0</v>
      </c>
      <c r="W2078" t="s">
        <v>567</v>
      </c>
      <c r="X2078" t="s">
        <v>567</v>
      </c>
      <c r="Y2078" t="s">
        <v>568</v>
      </c>
    </row>
    <row r="2079" spans="2:25" x14ac:dyDescent="0.3">
      <c r="B2079" s="118"/>
      <c r="D2079" t="s">
        <v>567</v>
      </c>
      <c r="H2079" t="s">
        <v>567</v>
      </c>
      <c r="J2079" t="s">
        <v>567</v>
      </c>
      <c r="K2079" t="s">
        <v>567</v>
      </c>
      <c r="L2079" t="s">
        <v>567</v>
      </c>
      <c r="N2079">
        <v>0</v>
      </c>
      <c r="O2079">
        <v>0</v>
      </c>
      <c r="R2079">
        <v>0</v>
      </c>
      <c r="W2079" t="s">
        <v>567</v>
      </c>
      <c r="X2079" t="s">
        <v>567</v>
      </c>
      <c r="Y2079" t="s">
        <v>568</v>
      </c>
    </row>
    <row r="2080" spans="2:25" x14ac:dyDescent="0.3">
      <c r="B2080" s="118"/>
      <c r="D2080" t="s">
        <v>567</v>
      </c>
      <c r="H2080" t="s">
        <v>567</v>
      </c>
      <c r="J2080" t="s">
        <v>567</v>
      </c>
      <c r="K2080" t="s">
        <v>567</v>
      </c>
      <c r="L2080" t="s">
        <v>567</v>
      </c>
      <c r="N2080">
        <v>0</v>
      </c>
      <c r="O2080">
        <v>0</v>
      </c>
      <c r="R2080">
        <v>0</v>
      </c>
      <c r="W2080" t="s">
        <v>567</v>
      </c>
      <c r="X2080" t="s">
        <v>567</v>
      </c>
      <c r="Y2080" t="s">
        <v>568</v>
      </c>
    </row>
    <row r="2081" spans="2:25" x14ac:dyDescent="0.3">
      <c r="B2081" s="118"/>
      <c r="D2081" t="s">
        <v>567</v>
      </c>
      <c r="H2081" t="s">
        <v>567</v>
      </c>
      <c r="J2081" t="s">
        <v>567</v>
      </c>
      <c r="K2081" t="s">
        <v>567</v>
      </c>
      <c r="L2081" t="s">
        <v>567</v>
      </c>
      <c r="N2081">
        <v>0</v>
      </c>
      <c r="O2081">
        <v>0</v>
      </c>
      <c r="R2081">
        <v>0</v>
      </c>
      <c r="W2081" t="s">
        <v>567</v>
      </c>
      <c r="X2081" t="s">
        <v>567</v>
      </c>
      <c r="Y2081" t="s">
        <v>568</v>
      </c>
    </row>
    <row r="2082" spans="2:25" x14ac:dyDescent="0.3">
      <c r="B2082" s="118"/>
      <c r="D2082" t="s">
        <v>567</v>
      </c>
      <c r="H2082" t="s">
        <v>567</v>
      </c>
      <c r="J2082" t="s">
        <v>567</v>
      </c>
      <c r="K2082" t="s">
        <v>567</v>
      </c>
      <c r="L2082" t="s">
        <v>567</v>
      </c>
      <c r="N2082">
        <v>0</v>
      </c>
      <c r="O2082">
        <v>0</v>
      </c>
      <c r="R2082">
        <v>0</v>
      </c>
      <c r="W2082" t="s">
        <v>567</v>
      </c>
      <c r="X2082" t="s">
        <v>567</v>
      </c>
      <c r="Y2082" t="s">
        <v>568</v>
      </c>
    </row>
    <row r="2083" spans="2:25" x14ac:dyDescent="0.3">
      <c r="B2083" s="118"/>
      <c r="D2083" t="s">
        <v>567</v>
      </c>
      <c r="H2083" t="s">
        <v>567</v>
      </c>
      <c r="J2083" t="s">
        <v>567</v>
      </c>
      <c r="K2083" t="s">
        <v>567</v>
      </c>
      <c r="L2083" t="s">
        <v>567</v>
      </c>
      <c r="N2083">
        <v>0</v>
      </c>
      <c r="O2083">
        <v>0</v>
      </c>
      <c r="R2083">
        <v>0</v>
      </c>
      <c r="W2083" t="s">
        <v>567</v>
      </c>
      <c r="X2083" t="s">
        <v>567</v>
      </c>
      <c r="Y2083" t="s">
        <v>568</v>
      </c>
    </row>
    <row r="2084" spans="2:25" x14ac:dyDescent="0.3">
      <c r="B2084" s="118"/>
      <c r="D2084" t="s">
        <v>567</v>
      </c>
      <c r="H2084" t="s">
        <v>567</v>
      </c>
      <c r="J2084" t="s">
        <v>567</v>
      </c>
      <c r="K2084" t="s">
        <v>567</v>
      </c>
      <c r="L2084" t="s">
        <v>567</v>
      </c>
      <c r="N2084">
        <v>0</v>
      </c>
      <c r="O2084">
        <v>0</v>
      </c>
      <c r="R2084">
        <v>0</v>
      </c>
      <c r="W2084" t="s">
        <v>567</v>
      </c>
      <c r="X2084" t="s">
        <v>567</v>
      </c>
      <c r="Y2084" t="s">
        <v>568</v>
      </c>
    </row>
    <row r="2085" spans="2:25" x14ac:dyDescent="0.3">
      <c r="B2085" s="118"/>
      <c r="D2085" t="s">
        <v>567</v>
      </c>
      <c r="H2085" t="s">
        <v>567</v>
      </c>
      <c r="J2085" t="s">
        <v>567</v>
      </c>
      <c r="K2085" t="s">
        <v>567</v>
      </c>
      <c r="L2085" t="s">
        <v>567</v>
      </c>
      <c r="N2085">
        <v>0</v>
      </c>
      <c r="O2085">
        <v>0</v>
      </c>
      <c r="R2085">
        <v>0</v>
      </c>
      <c r="W2085" t="s">
        <v>567</v>
      </c>
      <c r="X2085" t="s">
        <v>567</v>
      </c>
      <c r="Y2085" t="s">
        <v>568</v>
      </c>
    </row>
    <row r="2086" spans="2:25" x14ac:dyDescent="0.3">
      <c r="B2086" s="118"/>
      <c r="D2086" t="s">
        <v>567</v>
      </c>
      <c r="H2086" t="s">
        <v>567</v>
      </c>
      <c r="J2086" t="s">
        <v>567</v>
      </c>
      <c r="K2086" t="s">
        <v>567</v>
      </c>
      <c r="L2086" t="s">
        <v>567</v>
      </c>
      <c r="N2086">
        <v>0</v>
      </c>
      <c r="O2086">
        <v>0</v>
      </c>
      <c r="R2086">
        <v>0</v>
      </c>
      <c r="W2086" t="s">
        <v>567</v>
      </c>
      <c r="X2086" t="s">
        <v>567</v>
      </c>
      <c r="Y2086" t="s">
        <v>568</v>
      </c>
    </row>
    <row r="2087" spans="2:25" x14ac:dyDescent="0.3">
      <c r="B2087" s="118"/>
      <c r="D2087" t="s">
        <v>567</v>
      </c>
      <c r="H2087" t="s">
        <v>567</v>
      </c>
      <c r="J2087" t="s">
        <v>567</v>
      </c>
      <c r="K2087" t="s">
        <v>567</v>
      </c>
      <c r="L2087" t="s">
        <v>567</v>
      </c>
      <c r="N2087">
        <v>0</v>
      </c>
      <c r="O2087">
        <v>0</v>
      </c>
      <c r="R2087">
        <v>0</v>
      </c>
      <c r="W2087" t="s">
        <v>567</v>
      </c>
      <c r="X2087" t="s">
        <v>567</v>
      </c>
      <c r="Y2087" t="s">
        <v>568</v>
      </c>
    </row>
    <row r="2088" spans="2:25" x14ac:dyDescent="0.3">
      <c r="B2088" s="118"/>
      <c r="D2088" t="s">
        <v>567</v>
      </c>
      <c r="H2088" t="s">
        <v>567</v>
      </c>
      <c r="J2088" t="s">
        <v>567</v>
      </c>
      <c r="K2088" t="s">
        <v>567</v>
      </c>
      <c r="L2088" t="s">
        <v>567</v>
      </c>
      <c r="N2088">
        <v>0</v>
      </c>
      <c r="O2088">
        <v>0</v>
      </c>
      <c r="R2088">
        <v>0</v>
      </c>
      <c r="W2088" t="s">
        <v>567</v>
      </c>
      <c r="X2088" t="s">
        <v>567</v>
      </c>
      <c r="Y2088" t="s">
        <v>568</v>
      </c>
    </row>
    <row r="2089" spans="2:25" x14ac:dyDescent="0.3">
      <c r="B2089" s="118"/>
      <c r="D2089" t="s">
        <v>567</v>
      </c>
      <c r="H2089" t="s">
        <v>567</v>
      </c>
      <c r="J2089" t="s">
        <v>567</v>
      </c>
      <c r="K2089" t="s">
        <v>567</v>
      </c>
      <c r="L2089" t="s">
        <v>567</v>
      </c>
      <c r="N2089">
        <v>0</v>
      </c>
      <c r="O2089">
        <v>0</v>
      </c>
      <c r="R2089">
        <v>0</v>
      </c>
      <c r="W2089" t="s">
        <v>567</v>
      </c>
      <c r="X2089" t="s">
        <v>567</v>
      </c>
      <c r="Y2089" t="s">
        <v>568</v>
      </c>
    </row>
    <row r="2090" spans="2:25" x14ac:dyDescent="0.3">
      <c r="B2090" s="118"/>
      <c r="D2090" t="s">
        <v>567</v>
      </c>
      <c r="H2090" t="s">
        <v>567</v>
      </c>
      <c r="J2090" t="s">
        <v>567</v>
      </c>
      <c r="K2090" t="s">
        <v>567</v>
      </c>
      <c r="L2090" t="s">
        <v>567</v>
      </c>
      <c r="N2090">
        <v>0</v>
      </c>
      <c r="O2090">
        <v>0</v>
      </c>
      <c r="R2090">
        <v>0</v>
      </c>
      <c r="W2090" t="s">
        <v>567</v>
      </c>
      <c r="X2090" t="s">
        <v>567</v>
      </c>
      <c r="Y2090" t="s">
        <v>568</v>
      </c>
    </row>
    <row r="2091" spans="2:25" x14ac:dyDescent="0.3">
      <c r="B2091" s="118"/>
      <c r="D2091" t="s">
        <v>567</v>
      </c>
      <c r="H2091" t="s">
        <v>567</v>
      </c>
      <c r="J2091" t="s">
        <v>567</v>
      </c>
      <c r="K2091" t="s">
        <v>567</v>
      </c>
      <c r="L2091" t="s">
        <v>567</v>
      </c>
      <c r="N2091">
        <v>0</v>
      </c>
      <c r="O2091">
        <v>0</v>
      </c>
      <c r="R2091">
        <v>0</v>
      </c>
      <c r="W2091" t="s">
        <v>567</v>
      </c>
      <c r="X2091" t="s">
        <v>567</v>
      </c>
      <c r="Y2091" t="s">
        <v>568</v>
      </c>
    </row>
    <row r="2092" spans="2:25" x14ac:dyDescent="0.3">
      <c r="B2092" s="118"/>
      <c r="D2092" t="s">
        <v>567</v>
      </c>
      <c r="H2092" t="s">
        <v>567</v>
      </c>
      <c r="J2092" t="s">
        <v>567</v>
      </c>
      <c r="K2092" t="s">
        <v>567</v>
      </c>
      <c r="L2092" t="s">
        <v>567</v>
      </c>
      <c r="N2092">
        <v>0</v>
      </c>
      <c r="O2092">
        <v>0</v>
      </c>
      <c r="R2092">
        <v>0</v>
      </c>
      <c r="W2092" t="s">
        <v>567</v>
      </c>
      <c r="X2092" t="s">
        <v>567</v>
      </c>
      <c r="Y2092" t="s">
        <v>568</v>
      </c>
    </row>
    <row r="2093" spans="2:25" x14ac:dyDescent="0.3">
      <c r="B2093" s="118"/>
      <c r="D2093" t="s">
        <v>567</v>
      </c>
      <c r="H2093" t="s">
        <v>567</v>
      </c>
      <c r="J2093" t="s">
        <v>567</v>
      </c>
      <c r="K2093" t="s">
        <v>567</v>
      </c>
      <c r="L2093" t="s">
        <v>567</v>
      </c>
      <c r="N2093">
        <v>0</v>
      </c>
      <c r="O2093">
        <v>0</v>
      </c>
      <c r="R2093">
        <v>0</v>
      </c>
      <c r="W2093" t="s">
        <v>567</v>
      </c>
      <c r="X2093" t="s">
        <v>567</v>
      </c>
      <c r="Y2093" t="s">
        <v>568</v>
      </c>
    </row>
    <row r="2094" spans="2:25" x14ac:dyDescent="0.3">
      <c r="B2094" s="118"/>
      <c r="D2094" t="s">
        <v>567</v>
      </c>
      <c r="H2094" t="s">
        <v>567</v>
      </c>
      <c r="J2094" t="s">
        <v>567</v>
      </c>
      <c r="K2094" t="s">
        <v>567</v>
      </c>
      <c r="L2094" t="s">
        <v>567</v>
      </c>
      <c r="N2094">
        <v>0</v>
      </c>
      <c r="O2094">
        <v>0</v>
      </c>
      <c r="R2094">
        <v>0</v>
      </c>
      <c r="W2094" t="s">
        <v>567</v>
      </c>
      <c r="X2094" t="s">
        <v>567</v>
      </c>
      <c r="Y2094" t="s">
        <v>568</v>
      </c>
    </row>
    <row r="2095" spans="2:25" x14ac:dyDescent="0.3">
      <c r="B2095" s="118"/>
      <c r="D2095" t="s">
        <v>567</v>
      </c>
      <c r="H2095" t="s">
        <v>567</v>
      </c>
      <c r="J2095" t="s">
        <v>567</v>
      </c>
      <c r="K2095" t="s">
        <v>567</v>
      </c>
      <c r="L2095" t="s">
        <v>567</v>
      </c>
      <c r="N2095">
        <v>0</v>
      </c>
      <c r="O2095">
        <v>0</v>
      </c>
      <c r="R2095">
        <v>0</v>
      </c>
      <c r="W2095" t="s">
        <v>567</v>
      </c>
      <c r="X2095" t="s">
        <v>567</v>
      </c>
      <c r="Y2095" t="s">
        <v>568</v>
      </c>
    </row>
    <row r="2096" spans="2:25" x14ac:dyDescent="0.3">
      <c r="B2096" s="118"/>
      <c r="D2096" t="s">
        <v>567</v>
      </c>
      <c r="H2096" t="s">
        <v>567</v>
      </c>
      <c r="J2096" t="s">
        <v>567</v>
      </c>
      <c r="K2096" t="s">
        <v>567</v>
      </c>
      <c r="L2096" t="s">
        <v>567</v>
      </c>
      <c r="N2096">
        <v>0</v>
      </c>
      <c r="O2096">
        <v>0</v>
      </c>
      <c r="R2096">
        <v>0</v>
      </c>
      <c r="W2096" t="s">
        <v>567</v>
      </c>
      <c r="X2096" t="s">
        <v>567</v>
      </c>
      <c r="Y2096" t="s">
        <v>568</v>
      </c>
    </row>
    <row r="2097" spans="2:25" x14ac:dyDescent="0.3">
      <c r="B2097" s="118"/>
      <c r="D2097" t="s">
        <v>567</v>
      </c>
      <c r="H2097" t="s">
        <v>567</v>
      </c>
      <c r="J2097" t="s">
        <v>567</v>
      </c>
      <c r="K2097" t="s">
        <v>567</v>
      </c>
      <c r="L2097" t="s">
        <v>567</v>
      </c>
      <c r="N2097">
        <v>0</v>
      </c>
      <c r="O2097">
        <v>0</v>
      </c>
      <c r="R2097">
        <v>0</v>
      </c>
      <c r="W2097" t="s">
        <v>567</v>
      </c>
      <c r="X2097" t="s">
        <v>567</v>
      </c>
      <c r="Y2097" t="s">
        <v>568</v>
      </c>
    </row>
    <row r="2098" spans="2:25" x14ac:dyDescent="0.3">
      <c r="B2098" s="118"/>
      <c r="D2098" t="s">
        <v>567</v>
      </c>
      <c r="H2098" t="s">
        <v>567</v>
      </c>
      <c r="J2098" t="s">
        <v>567</v>
      </c>
      <c r="K2098" t="s">
        <v>567</v>
      </c>
      <c r="L2098" t="s">
        <v>567</v>
      </c>
      <c r="N2098">
        <v>0</v>
      </c>
      <c r="O2098">
        <v>0</v>
      </c>
      <c r="R2098">
        <v>0</v>
      </c>
      <c r="W2098" t="s">
        <v>567</v>
      </c>
      <c r="X2098" t="s">
        <v>567</v>
      </c>
      <c r="Y2098" t="s">
        <v>568</v>
      </c>
    </row>
    <row r="2099" spans="2:25" x14ac:dyDescent="0.3">
      <c r="B2099" s="118"/>
      <c r="D2099" t="s">
        <v>567</v>
      </c>
      <c r="H2099" t="s">
        <v>567</v>
      </c>
      <c r="J2099" t="s">
        <v>567</v>
      </c>
      <c r="K2099" t="s">
        <v>567</v>
      </c>
      <c r="L2099" t="s">
        <v>567</v>
      </c>
      <c r="N2099">
        <v>0</v>
      </c>
      <c r="O2099">
        <v>0</v>
      </c>
      <c r="R2099">
        <v>0</v>
      </c>
      <c r="W2099" t="s">
        <v>567</v>
      </c>
      <c r="X2099" t="s">
        <v>567</v>
      </c>
      <c r="Y2099" t="s">
        <v>568</v>
      </c>
    </row>
    <row r="2100" spans="2:25" x14ac:dyDescent="0.3">
      <c r="B2100" s="118"/>
      <c r="D2100" t="s">
        <v>567</v>
      </c>
      <c r="H2100" t="s">
        <v>567</v>
      </c>
      <c r="J2100" t="s">
        <v>567</v>
      </c>
      <c r="K2100" t="s">
        <v>567</v>
      </c>
      <c r="L2100" t="s">
        <v>567</v>
      </c>
      <c r="N2100">
        <v>0</v>
      </c>
      <c r="O2100">
        <v>0</v>
      </c>
      <c r="R2100">
        <v>0</v>
      </c>
      <c r="W2100" t="s">
        <v>567</v>
      </c>
      <c r="X2100" t="s">
        <v>567</v>
      </c>
      <c r="Y2100" t="s">
        <v>568</v>
      </c>
    </row>
    <row r="2101" spans="2:25" x14ac:dyDescent="0.3">
      <c r="B2101" s="118"/>
      <c r="D2101" t="s">
        <v>567</v>
      </c>
      <c r="H2101" t="s">
        <v>567</v>
      </c>
      <c r="J2101" t="s">
        <v>567</v>
      </c>
      <c r="K2101" t="s">
        <v>567</v>
      </c>
      <c r="L2101" t="s">
        <v>567</v>
      </c>
      <c r="N2101">
        <v>0</v>
      </c>
      <c r="O2101">
        <v>0</v>
      </c>
      <c r="R2101">
        <v>0</v>
      </c>
      <c r="W2101" t="s">
        <v>567</v>
      </c>
      <c r="X2101" t="s">
        <v>567</v>
      </c>
      <c r="Y2101" t="s">
        <v>568</v>
      </c>
    </row>
    <row r="2102" spans="2:25" x14ac:dyDescent="0.3">
      <c r="B2102" s="118"/>
      <c r="D2102" t="s">
        <v>567</v>
      </c>
      <c r="H2102" t="s">
        <v>567</v>
      </c>
      <c r="J2102" t="s">
        <v>567</v>
      </c>
      <c r="K2102" t="s">
        <v>567</v>
      </c>
      <c r="L2102" t="s">
        <v>567</v>
      </c>
      <c r="N2102">
        <v>0</v>
      </c>
      <c r="O2102">
        <v>0</v>
      </c>
      <c r="R2102">
        <v>0</v>
      </c>
      <c r="W2102" t="s">
        <v>567</v>
      </c>
      <c r="X2102" t="s">
        <v>567</v>
      </c>
      <c r="Y2102" t="s">
        <v>568</v>
      </c>
    </row>
    <row r="2103" spans="2:25" x14ac:dyDescent="0.3">
      <c r="B2103" s="118"/>
      <c r="D2103" t="s">
        <v>567</v>
      </c>
      <c r="H2103" t="s">
        <v>567</v>
      </c>
      <c r="J2103" t="s">
        <v>567</v>
      </c>
      <c r="K2103" t="s">
        <v>567</v>
      </c>
      <c r="L2103" t="s">
        <v>567</v>
      </c>
      <c r="N2103">
        <v>0</v>
      </c>
      <c r="O2103">
        <v>0</v>
      </c>
      <c r="R2103">
        <v>0</v>
      </c>
      <c r="W2103" t="s">
        <v>567</v>
      </c>
      <c r="X2103" t="s">
        <v>567</v>
      </c>
      <c r="Y2103" t="s">
        <v>568</v>
      </c>
    </row>
    <row r="2104" spans="2:25" x14ac:dyDescent="0.3">
      <c r="B2104" s="118"/>
      <c r="D2104" t="s">
        <v>567</v>
      </c>
      <c r="H2104" t="s">
        <v>567</v>
      </c>
      <c r="J2104" t="s">
        <v>567</v>
      </c>
      <c r="K2104" t="s">
        <v>567</v>
      </c>
      <c r="L2104" t="s">
        <v>567</v>
      </c>
      <c r="N2104">
        <v>0</v>
      </c>
      <c r="O2104">
        <v>0</v>
      </c>
      <c r="R2104">
        <v>0</v>
      </c>
      <c r="W2104" t="s">
        <v>567</v>
      </c>
      <c r="X2104" t="s">
        <v>567</v>
      </c>
      <c r="Y2104" t="s">
        <v>568</v>
      </c>
    </row>
    <row r="2105" spans="2:25" x14ac:dyDescent="0.3">
      <c r="B2105" s="118"/>
      <c r="D2105" t="s">
        <v>567</v>
      </c>
      <c r="H2105" t="s">
        <v>567</v>
      </c>
      <c r="J2105" t="s">
        <v>567</v>
      </c>
      <c r="K2105" t="s">
        <v>567</v>
      </c>
      <c r="L2105" t="s">
        <v>567</v>
      </c>
      <c r="N2105">
        <v>0</v>
      </c>
      <c r="O2105">
        <v>0</v>
      </c>
      <c r="R2105">
        <v>0</v>
      </c>
      <c r="W2105" t="s">
        <v>567</v>
      </c>
      <c r="X2105" t="s">
        <v>567</v>
      </c>
      <c r="Y2105" t="s">
        <v>568</v>
      </c>
    </row>
    <row r="2106" spans="2:25" x14ac:dyDescent="0.3">
      <c r="B2106" s="118"/>
      <c r="D2106" t="s">
        <v>567</v>
      </c>
      <c r="H2106" t="s">
        <v>567</v>
      </c>
      <c r="J2106" t="s">
        <v>567</v>
      </c>
      <c r="K2106" t="s">
        <v>567</v>
      </c>
      <c r="L2106" t="s">
        <v>567</v>
      </c>
      <c r="N2106">
        <v>0</v>
      </c>
      <c r="O2106">
        <v>0</v>
      </c>
      <c r="R2106">
        <v>0</v>
      </c>
      <c r="W2106" t="s">
        <v>567</v>
      </c>
      <c r="X2106" t="s">
        <v>567</v>
      </c>
      <c r="Y2106" t="s">
        <v>568</v>
      </c>
    </row>
    <row r="2107" spans="2:25" x14ac:dyDescent="0.3">
      <c r="B2107" s="118"/>
      <c r="D2107" t="s">
        <v>567</v>
      </c>
      <c r="H2107" t="s">
        <v>567</v>
      </c>
      <c r="J2107" t="s">
        <v>567</v>
      </c>
      <c r="K2107" t="s">
        <v>567</v>
      </c>
      <c r="L2107" t="s">
        <v>567</v>
      </c>
      <c r="N2107">
        <v>0</v>
      </c>
      <c r="O2107">
        <v>0</v>
      </c>
      <c r="R2107">
        <v>0</v>
      </c>
      <c r="W2107" t="s">
        <v>567</v>
      </c>
      <c r="X2107" t="s">
        <v>567</v>
      </c>
      <c r="Y2107" t="s">
        <v>568</v>
      </c>
    </row>
    <row r="2108" spans="2:25" x14ac:dyDescent="0.3">
      <c r="B2108" s="118"/>
      <c r="D2108" t="s">
        <v>567</v>
      </c>
      <c r="H2108" t="s">
        <v>567</v>
      </c>
      <c r="J2108" t="s">
        <v>567</v>
      </c>
      <c r="K2108" t="s">
        <v>567</v>
      </c>
      <c r="L2108" t="s">
        <v>567</v>
      </c>
      <c r="N2108">
        <v>0</v>
      </c>
      <c r="O2108">
        <v>0</v>
      </c>
      <c r="R2108">
        <v>0</v>
      </c>
      <c r="W2108" t="s">
        <v>567</v>
      </c>
      <c r="X2108" t="s">
        <v>567</v>
      </c>
      <c r="Y2108" t="s">
        <v>568</v>
      </c>
    </row>
    <row r="2109" spans="2:25" x14ac:dyDescent="0.3">
      <c r="B2109" s="118"/>
      <c r="D2109" t="s">
        <v>567</v>
      </c>
      <c r="H2109" t="s">
        <v>567</v>
      </c>
      <c r="J2109" t="s">
        <v>567</v>
      </c>
      <c r="K2109" t="s">
        <v>567</v>
      </c>
      <c r="L2109" t="s">
        <v>567</v>
      </c>
      <c r="N2109">
        <v>0</v>
      </c>
      <c r="O2109">
        <v>0</v>
      </c>
      <c r="R2109">
        <v>0</v>
      </c>
      <c r="W2109" t="s">
        <v>567</v>
      </c>
      <c r="X2109" t="s">
        <v>567</v>
      </c>
      <c r="Y2109" t="s">
        <v>568</v>
      </c>
    </row>
    <row r="2110" spans="2:25" x14ac:dyDescent="0.3">
      <c r="B2110" s="118"/>
      <c r="D2110" t="s">
        <v>567</v>
      </c>
      <c r="H2110" t="s">
        <v>567</v>
      </c>
      <c r="J2110" t="s">
        <v>567</v>
      </c>
      <c r="K2110" t="s">
        <v>567</v>
      </c>
      <c r="L2110" t="s">
        <v>567</v>
      </c>
      <c r="N2110">
        <v>0</v>
      </c>
      <c r="O2110">
        <v>0</v>
      </c>
      <c r="R2110">
        <v>0</v>
      </c>
      <c r="W2110" t="s">
        <v>567</v>
      </c>
      <c r="X2110" t="s">
        <v>567</v>
      </c>
      <c r="Y2110" t="s">
        <v>568</v>
      </c>
    </row>
    <row r="2111" spans="2:25" x14ac:dyDescent="0.3">
      <c r="B2111" s="118"/>
      <c r="D2111" t="s">
        <v>567</v>
      </c>
      <c r="H2111" t="s">
        <v>567</v>
      </c>
      <c r="J2111" t="s">
        <v>567</v>
      </c>
      <c r="K2111" t="s">
        <v>567</v>
      </c>
      <c r="L2111" t="s">
        <v>567</v>
      </c>
      <c r="N2111">
        <v>0</v>
      </c>
      <c r="O2111">
        <v>0</v>
      </c>
      <c r="R2111">
        <v>0</v>
      </c>
      <c r="W2111" t="s">
        <v>567</v>
      </c>
      <c r="X2111" t="s">
        <v>567</v>
      </c>
      <c r="Y2111" t="s">
        <v>568</v>
      </c>
    </row>
    <row r="2112" spans="2:25" x14ac:dyDescent="0.3">
      <c r="B2112" s="118"/>
      <c r="D2112" t="s">
        <v>567</v>
      </c>
      <c r="H2112" t="s">
        <v>567</v>
      </c>
      <c r="J2112" t="s">
        <v>567</v>
      </c>
      <c r="K2112" t="s">
        <v>567</v>
      </c>
      <c r="L2112" t="s">
        <v>567</v>
      </c>
      <c r="N2112">
        <v>0</v>
      </c>
      <c r="O2112">
        <v>0</v>
      </c>
      <c r="R2112">
        <v>0</v>
      </c>
      <c r="W2112" t="s">
        <v>567</v>
      </c>
      <c r="X2112" t="s">
        <v>567</v>
      </c>
      <c r="Y2112" t="s">
        <v>568</v>
      </c>
    </row>
    <row r="2113" spans="2:25" x14ac:dyDescent="0.3">
      <c r="B2113" s="118"/>
      <c r="D2113" t="s">
        <v>567</v>
      </c>
      <c r="H2113" t="s">
        <v>567</v>
      </c>
      <c r="J2113" t="s">
        <v>567</v>
      </c>
      <c r="K2113" t="s">
        <v>567</v>
      </c>
      <c r="L2113" t="s">
        <v>567</v>
      </c>
      <c r="N2113">
        <v>0</v>
      </c>
      <c r="O2113">
        <v>0</v>
      </c>
      <c r="R2113">
        <v>0</v>
      </c>
      <c r="W2113" t="s">
        <v>567</v>
      </c>
      <c r="X2113" t="s">
        <v>567</v>
      </c>
      <c r="Y2113" t="s">
        <v>568</v>
      </c>
    </row>
    <row r="2114" spans="2:25" x14ac:dyDescent="0.3">
      <c r="B2114" s="118"/>
      <c r="D2114" t="s">
        <v>567</v>
      </c>
      <c r="H2114" t="s">
        <v>567</v>
      </c>
      <c r="J2114" t="s">
        <v>567</v>
      </c>
      <c r="K2114" t="s">
        <v>567</v>
      </c>
      <c r="L2114" t="s">
        <v>567</v>
      </c>
      <c r="N2114">
        <v>0</v>
      </c>
      <c r="O2114">
        <v>0</v>
      </c>
      <c r="R2114">
        <v>0</v>
      </c>
      <c r="W2114" t="s">
        <v>567</v>
      </c>
      <c r="X2114" t="s">
        <v>567</v>
      </c>
      <c r="Y2114" t="s">
        <v>568</v>
      </c>
    </row>
    <row r="2115" spans="2:25" x14ac:dyDescent="0.3">
      <c r="B2115" s="118"/>
      <c r="D2115" t="s">
        <v>567</v>
      </c>
      <c r="H2115" t="s">
        <v>567</v>
      </c>
      <c r="J2115" t="s">
        <v>567</v>
      </c>
      <c r="K2115" t="s">
        <v>567</v>
      </c>
      <c r="L2115" t="s">
        <v>567</v>
      </c>
      <c r="N2115">
        <v>0</v>
      </c>
      <c r="O2115">
        <v>0</v>
      </c>
      <c r="R2115">
        <v>0</v>
      </c>
      <c r="W2115" t="s">
        <v>567</v>
      </c>
      <c r="X2115" t="s">
        <v>567</v>
      </c>
      <c r="Y2115" t="s">
        <v>568</v>
      </c>
    </row>
    <row r="2116" spans="2:25" x14ac:dyDescent="0.3">
      <c r="B2116" s="118"/>
      <c r="D2116" t="s">
        <v>567</v>
      </c>
      <c r="H2116" t="s">
        <v>567</v>
      </c>
      <c r="J2116" t="s">
        <v>567</v>
      </c>
      <c r="K2116" t="s">
        <v>567</v>
      </c>
      <c r="L2116" t="s">
        <v>567</v>
      </c>
      <c r="N2116">
        <v>0</v>
      </c>
      <c r="O2116">
        <v>0</v>
      </c>
      <c r="R2116">
        <v>0</v>
      </c>
      <c r="W2116" t="s">
        <v>567</v>
      </c>
      <c r="X2116" t="s">
        <v>567</v>
      </c>
      <c r="Y2116" t="s">
        <v>568</v>
      </c>
    </row>
    <row r="2117" spans="2:25" x14ac:dyDescent="0.3">
      <c r="B2117" s="118"/>
      <c r="D2117" t="s">
        <v>567</v>
      </c>
      <c r="H2117" t="s">
        <v>567</v>
      </c>
      <c r="J2117" t="s">
        <v>567</v>
      </c>
      <c r="K2117" t="s">
        <v>567</v>
      </c>
      <c r="L2117" t="s">
        <v>567</v>
      </c>
      <c r="N2117">
        <v>0</v>
      </c>
      <c r="O2117">
        <v>0</v>
      </c>
      <c r="R2117">
        <v>0</v>
      </c>
      <c r="W2117" t="s">
        <v>567</v>
      </c>
      <c r="X2117" t="s">
        <v>567</v>
      </c>
      <c r="Y2117" t="s">
        <v>568</v>
      </c>
    </row>
    <row r="2118" spans="2:25" x14ac:dyDescent="0.3">
      <c r="B2118" s="118"/>
      <c r="D2118" t="s">
        <v>567</v>
      </c>
      <c r="H2118" t="s">
        <v>567</v>
      </c>
      <c r="J2118" t="s">
        <v>567</v>
      </c>
      <c r="K2118" t="s">
        <v>567</v>
      </c>
      <c r="L2118" t="s">
        <v>567</v>
      </c>
      <c r="N2118">
        <v>0</v>
      </c>
      <c r="O2118">
        <v>0</v>
      </c>
      <c r="R2118">
        <v>0</v>
      </c>
      <c r="W2118" t="s">
        <v>567</v>
      </c>
      <c r="X2118" t="s">
        <v>567</v>
      </c>
      <c r="Y2118" t="s">
        <v>568</v>
      </c>
    </row>
    <row r="2119" spans="2:25" x14ac:dyDescent="0.3">
      <c r="B2119" s="118"/>
      <c r="D2119" t="s">
        <v>567</v>
      </c>
      <c r="H2119" t="s">
        <v>567</v>
      </c>
      <c r="J2119" t="s">
        <v>567</v>
      </c>
      <c r="K2119" t="s">
        <v>567</v>
      </c>
      <c r="L2119" t="s">
        <v>567</v>
      </c>
      <c r="N2119">
        <v>0</v>
      </c>
      <c r="O2119">
        <v>0</v>
      </c>
      <c r="R2119">
        <v>0</v>
      </c>
      <c r="W2119" t="s">
        <v>567</v>
      </c>
      <c r="X2119" t="s">
        <v>567</v>
      </c>
      <c r="Y2119" t="s">
        <v>568</v>
      </c>
    </row>
    <row r="2120" spans="2:25" x14ac:dyDescent="0.3">
      <c r="B2120" s="118"/>
      <c r="D2120" t="s">
        <v>567</v>
      </c>
      <c r="H2120" t="s">
        <v>567</v>
      </c>
      <c r="J2120" t="s">
        <v>567</v>
      </c>
      <c r="K2120" t="s">
        <v>567</v>
      </c>
      <c r="L2120" t="s">
        <v>567</v>
      </c>
      <c r="N2120">
        <v>0</v>
      </c>
      <c r="O2120">
        <v>0</v>
      </c>
      <c r="R2120">
        <v>0</v>
      </c>
      <c r="W2120" t="s">
        <v>567</v>
      </c>
      <c r="X2120" t="s">
        <v>567</v>
      </c>
      <c r="Y2120" t="s">
        <v>568</v>
      </c>
    </row>
    <row r="2121" spans="2:25" x14ac:dyDescent="0.3">
      <c r="B2121" s="118"/>
      <c r="D2121" t="s">
        <v>567</v>
      </c>
      <c r="H2121" t="s">
        <v>567</v>
      </c>
      <c r="J2121" t="s">
        <v>567</v>
      </c>
      <c r="K2121" t="s">
        <v>567</v>
      </c>
      <c r="L2121" t="s">
        <v>567</v>
      </c>
      <c r="N2121">
        <v>0</v>
      </c>
      <c r="O2121">
        <v>0</v>
      </c>
      <c r="R2121">
        <v>0</v>
      </c>
      <c r="W2121" t="s">
        <v>567</v>
      </c>
      <c r="X2121" t="s">
        <v>567</v>
      </c>
      <c r="Y2121" t="s">
        <v>568</v>
      </c>
    </row>
    <row r="2122" spans="2:25" x14ac:dyDescent="0.3">
      <c r="B2122" s="118"/>
      <c r="D2122" t="s">
        <v>567</v>
      </c>
      <c r="H2122" t="s">
        <v>567</v>
      </c>
      <c r="J2122" t="s">
        <v>567</v>
      </c>
      <c r="K2122" t="s">
        <v>567</v>
      </c>
      <c r="L2122" t="s">
        <v>567</v>
      </c>
      <c r="N2122">
        <v>0</v>
      </c>
      <c r="O2122">
        <v>0</v>
      </c>
      <c r="R2122">
        <v>0</v>
      </c>
      <c r="W2122" t="s">
        <v>567</v>
      </c>
      <c r="X2122" t="s">
        <v>567</v>
      </c>
      <c r="Y2122" t="s">
        <v>568</v>
      </c>
    </row>
    <row r="2123" spans="2:25" x14ac:dyDescent="0.3">
      <c r="B2123" s="118"/>
      <c r="D2123" t="s">
        <v>567</v>
      </c>
      <c r="H2123" t="s">
        <v>567</v>
      </c>
      <c r="J2123" t="s">
        <v>567</v>
      </c>
      <c r="K2123" t="s">
        <v>567</v>
      </c>
      <c r="L2123" t="s">
        <v>567</v>
      </c>
      <c r="N2123">
        <v>0</v>
      </c>
      <c r="O2123">
        <v>0</v>
      </c>
      <c r="R2123">
        <v>0</v>
      </c>
      <c r="W2123" t="s">
        <v>567</v>
      </c>
      <c r="X2123" t="s">
        <v>567</v>
      </c>
      <c r="Y2123" t="s">
        <v>568</v>
      </c>
    </row>
    <row r="2124" spans="2:25" x14ac:dyDescent="0.3">
      <c r="B2124" s="118"/>
      <c r="D2124" t="s">
        <v>567</v>
      </c>
      <c r="H2124" t="s">
        <v>567</v>
      </c>
      <c r="J2124" t="s">
        <v>567</v>
      </c>
      <c r="K2124" t="s">
        <v>567</v>
      </c>
      <c r="L2124" t="s">
        <v>567</v>
      </c>
      <c r="N2124">
        <v>0</v>
      </c>
      <c r="O2124">
        <v>0</v>
      </c>
      <c r="R2124">
        <v>0</v>
      </c>
      <c r="W2124" t="s">
        <v>567</v>
      </c>
      <c r="X2124" t="s">
        <v>567</v>
      </c>
      <c r="Y2124" t="s">
        <v>568</v>
      </c>
    </row>
    <row r="2125" spans="2:25" x14ac:dyDescent="0.3">
      <c r="B2125" s="118"/>
      <c r="D2125" t="s">
        <v>567</v>
      </c>
      <c r="H2125" t="s">
        <v>567</v>
      </c>
      <c r="J2125" t="s">
        <v>567</v>
      </c>
      <c r="K2125" t="s">
        <v>567</v>
      </c>
      <c r="L2125" t="s">
        <v>567</v>
      </c>
      <c r="N2125">
        <v>0</v>
      </c>
      <c r="O2125">
        <v>0</v>
      </c>
      <c r="R2125">
        <v>0</v>
      </c>
      <c r="W2125" t="s">
        <v>567</v>
      </c>
      <c r="X2125" t="s">
        <v>567</v>
      </c>
      <c r="Y2125" t="s">
        <v>568</v>
      </c>
    </row>
    <row r="2126" spans="2:25" x14ac:dyDescent="0.3">
      <c r="B2126" s="118"/>
      <c r="D2126" t="s">
        <v>567</v>
      </c>
      <c r="H2126" t="s">
        <v>567</v>
      </c>
      <c r="J2126" t="s">
        <v>567</v>
      </c>
      <c r="K2126" t="s">
        <v>567</v>
      </c>
      <c r="L2126" t="s">
        <v>567</v>
      </c>
      <c r="N2126">
        <v>0</v>
      </c>
      <c r="O2126">
        <v>0</v>
      </c>
      <c r="R2126">
        <v>0</v>
      </c>
      <c r="W2126" t="s">
        <v>567</v>
      </c>
      <c r="X2126" t="s">
        <v>567</v>
      </c>
      <c r="Y2126" t="s">
        <v>568</v>
      </c>
    </row>
    <row r="2127" spans="2:25" x14ac:dyDescent="0.3">
      <c r="B2127" s="118"/>
      <c r="D2127" t="s">
        <v>567</v>
      </c>
      <c r="H2127" t="s">
        <v>567</v>
      </c>
      <c r="J2127" t="s">
        <v>567</v>
      </c>
      <c r="K2127" t="s">
        <v>567</v>
      </c>
      <c r="L2127" t="s">
        <v>567</v>
      </c>
      <c r="N2127">
        <v>0</v>
      </c>
      <c r="O2127">
        <v>0</v>
      </c>
      <c r="R2127">
        <v>0</v>
      </c>
      <c r="W2127" t="s">
        <v>567</v>
      </c>
      <c r="X2127" t="s">
        <v>567</v>
      </c>
      <c r="Y2127" t="s">
        <v>568</v>
      </c>
    </row>
    <row r="2128" spans="2:25" x14ac:dyDescent="0.3">
      <c r="B2128" s="118"/>
      <c r="D2128" t="s">
        <v>567</v>
      </c>
      <c r="H2128" t="s">
        <v>567</v>
      </c>
      <c r="J2128" t="s">
        <v>567</v>
      </c>
      <c r="K2128" t="s">
        <v>567</v>
      </c>
      <c r="L2128" t="s">
        <v>567</v>
      </c>
      <c r="N2128">
        <v>0</v>
      </c>
      <c r="O2128">
        <v>0</v>
      </c>
      <c r="R2128">
        <v>0</v>
      </c>
      <c r="W2128" t="s">
        <v>567</v>
      </c>
      <c r="X2128" t="s">
        <v>567</v>
      </c>
      <c r="Y2128" t="s">
        <v>568</v>
      </c>
    </row>
    <row r="2129" spans="2:25" x14ac:dyDescent="0.3">
      <c r="B2129" s="118"/>
      <c r="D2129" t="s">
        <v>567</v>
      </c>
      <c r="H2129" t="s">
        <v>567</v>
      </c>
      <c r="J2129" t="s">
        <v>567</v>
      </c>
      <c r="K2129" t="s">
        <v>567</v>
      </c>
      <c r="L2129" t="s">
        <v>567</v>
      </c>
      <c r="N2129">
        <v>0</v>
      </c>
      <c r="O2129">
        <v>0</v>
      </c>
      <c r="R2129">
        <v>0</v>
      </c>
      <c r="W2129" t="s">
        <v>567</v>
      </c>
      <c r="X2129" t="s">
        <v>567</v>
      </c>
      <c r="Y2129" t="s">
        <v>568</v>
      </c>
    </row>
    <row r="2130" spans="2:25" x14ac:dyDescent="0.3">
      <c r="B2130" s="118"/>
      <c r="D2130" t="s">
        <v>567</v>
      </c>
      <c r="H2130" t="s">
        <v>567</v>
      </c>
      <c r="J2130" t="s">
        <v>567</v>
      </c>
      <c r="K2130" t="s">
        <v>567</v>
      </c>
      <c r="L2130" t="s">
        <v>567</v>
      </c>
      <c r="N2130">
        <v>0</v>
      </c>
      <c r="O2130">
        <v>0</v>
      </c>
      <c r="R2130">
        <v>0</v>
      </c>
      <c r="W2130" t="s">
        <v>567</v>
      </c>
      <c r="X2130" t="s">
        <v>567</v>
      </c>
      <c r="Y2130" t="s">
        <v>568</v>
      </c>
    </row>
    <row r="2131" spans="2:25" x14ac:dyDescent="0.3">
      <c r="B2131" s="118"/>
      <c r="D2131" t="s">
        <v>567</v>
      </c>
      <c r="H2131" t="s">
        <v>567</v>
      </c>
      <c r="J2131" t="s">
        <v>567</v>
      </c>
      <c r="K2131" t="s">
        <v>567</v>
      </c>
      <c r="L2131" t="s">
        <v>567</v>
      </c>
      <c r="N2131">
        <v>0</v>
      </c>
      <c r="O2131">
        <v>0</v>
      </c>
      <c r="R2131">
        <v>0</v>
      </c>
      <c r="W2131" t="s">
        <v>567</v>
      </c>
      <c r="X2131" t="s">
        <v>567</v>
      </c>
      <c r="Y2131" t="s">
        <v>568</v>
      </c>
    </row>
    <row r="2132" spans="2:25" x14ac:dyDescent="0.3">
      <c r="B2132" s="118"/>
      <c r="D2132" t="s">
        <v>567</v>
      </c>
      <c r="H2132" t="s">
        <v>567</v>
      </c>
      <c r="J2132" t="s">
        <v>567</v>
      </c>
      <c r="K2132" t="s">
        <v>567</v>
      </c>
      <c r="L2132" t="s">
        <v>567</v>
      </c>
      <c r="N2132">
        <v>0</v>
      </c>
      <c r="O2132">
        <v>0</v>
      </c>
      <c r="R2132">
        <v>0</v>
      </c>
      <c r="W2132" t="s">
        <v>567</v>
      </c>
      <c r="X2132" t="s">
        <v>567</v>
      </c>
      <c r="Y2132" t="s">
        <v>568</v>
      </c>
    </row>
    <row r="2133" spans="2:25" x14ac:dyDescent="0.3">
      <c r="B2133" s="118"/>
      <c r="D2133" t="s">
        <v>567</v>
      </c>
      <c r="H2133" t="s">
        <v>567</v>
      </c>
      <c r="J2133" t="s">
        <v>567</v>
      </c>
      <c r="K2133" t="s">
        <v>567</v>
      </c>
      <c r="L2133" t="s">
        <v>567</v>
      </c>
      <c r="N2133">
        <v>0</v>
      </c>
      <c r="O2133">
        <v>0</v>
      </c>
      <c r="R2133">
        <v>0</v>
      </c>
      <c r="W2133" t="s">
        <v>567</v>
      </c>
      <c r="X2133" t="s">
        <v>567</v>
      </c>
      <c r="Y2133" t="s">
        <v>568</v>
      </c>
    </row>
    <row r="2134" spans="2:25" x14ac:dyDescent="0.3">
      <c r="B2134" s="118"/>
      <c r="D2134" t="s">
        <v>567</v>
      </c>
      <c r="H2134" t="s">
        <v>567</v>
      </c>
      <c r="J2134" t="s">
        <v>567</v>
      </c>
      <c r="K2134" t="s">
        <v>567</v>
      </c>
      <c r="L2134" t="s">
        <v>567</v>
      </c>
      <c r="N2134">
        <v>0</v>
      </c>
      <c r="O2134">
        <v>0</v>
      </c>
      <c r="R2134">
        <v>0</v>
      </c>
      <c r="W2134" t="s">
        <v>567</v>
      </c>
      <c r="X2134" t="s">
        <v>567</v>
      </c>
      <c r="Y2134" t="s">
        <v>568</v>
      </c>
    </row>
    <row r="2135" spans="2:25" x14ac:dyDescent="0.3">
      <c r="B2135" s="118"/>
      <c r="D2135" t="s">
        <v>567</v>
      </c>
      <c r="H2135" t="s">
        <v>567</v>
      </c>
      <c r="J2135" t="s">
        <v>567</v>
      </c>
      <c r="K2135" t="s">
        <v>567</v>
      </c>
      <c r="L2135" t="s">
        <v>567</v>
      </c>
      <c r="N2135">
        <v>0</v>
      </c>
      <c r="O2135">
        <v>0</v>
      </c>
      <c r="R2135">
        <v>0</v>
      </c>
      <c r="W2135" t="s">
        <v>567</v>
      </c>
      <c r="X2135" t="s">
        <v>567</v>
      </c>
      <c r="Y2135" t="s">
        <v>568</v>
      </c>
    </row>
    <row r="2136" spans="2:25" x14ac:dyDescent="0.3">
      <c r="B2136" s="118"/>
      <c r="D2136" t="s">
        <v>567</v>
      </c>
      <c r="H2136" t="s">
        <v>567</v>
      </c>
      <c r="J2136" t="s">
        <v>567</v>
      </c>
      <c r="K2136" t="s">
        <v>567</v>
      </c>
      <c r="L2136" t="s">
        <v>567</v>
      </c>
      <c r="N2136">
        <v>0</v>
      </c>
      <c r="O2136">
        <v>0</v>
      </c>
      <c r="R2136">
        <v>0</v>
      </c>
      <c r="W2136" t="s">
        <v>567</v>
      </c>
      <c r="X2136" t="s">
        <v>567</v>
      </c>
      <c r="Y2136" t="s">
        <v>568</v>
      </c>
    </row>
    <row r="2137" spans="2:25" x14ac:dyDescent="0.3">
      <c r="B2137" s="118"/>
      <c r="D2137" t="s">
        <v>567</v>
      </c>
      <c r="H2137" t="s">
        <v>567</v>
      </c>
      <c r="J2137" t="s">
        <v>567</v>
      </c>
      <c r="K2137" t="s">
        <v>567</v>
      </c>
      <c r="L2137" t="s">
        <v>567</v>
      </c>
      <c r="N2137">
        <v>0</v>
      </c>
      <c r="O2137">
        <v>0</v>
      </c>
      <c r="R2137">
        <v>0</v>
      </c>
      <c r="W2137" t="s">
        <v>567</v>
      </c>
      <c r="X2137" t="s">
        <v>567</v>
      </c>
      <c r="Y2137" t="s">
        <v>568</v>
      </c>
    </row>
    <row r="2138" spans="2:25" x14ac:dyDescent="0.3">
      <c r="B2138" s="118"/>
      <c r="D2138" t="s">
        <v>567</v>
      </c>
      <c r="H2138" t="s">
        <v>567</v>
      </c>
      <c r="J2138" t="s">
        <v>567</v>
      </c>
      <c r="K2138" t="s">
        <v>567</v>
      </c>
      <c r="L2138" t="s">
        <v>567</v>
      </c>
      <c r="N2138">
        <v>0</v>
      </c>
      <c r="O2138">
        <v>0</v>
      </c>
      <c r="R2138">
        <v>0</v>
      </c>
      <c r="W2138" t="s">
        <v>567</v>
      </c>
      <c r="X2138" t="s">
        <v>567</v>
      </c>
      <c r="Y2138" t="s">
        <v>568</v>
      </c>
    </row>
    <row r="2139" spans="2:25" x14ac:dyDescent="0.3">
      <c r="B2139" s="118"/>
      <c r="D2139" t="s">
        <v>567</v>
      </c>
      <c r="H2139" t="s">
        <v>567</v>
      </c>
      <c r="J2139" t="s">
        <v>567</v>
      </c>
      <c r="K2139" t="s">
        <v>567</v>
      </c>
      <c r="L2139" t="s">
        <v>567</v>
      </c>
      <c r="N2139">
        <v>0</v>
      </c>
      <c r="O2139">
        <v>0</v>
      </c>
      <c r="R2139">
        <v>0</v>
      </c>
      <c r="W2139" t="s">
        <v>567</v>
      </c>
      <c r="X2139" t="s">
        <v>567</v>
      </c>
      <c r="Y2139" t="s">
        <v>568</v>
      </c>
    </row>
    <row r="2140" spans="2:25" x14ac:dyDescent="0.3">
      <c r="B2140" s="118"/>
      <c r="D2140" t="s">
        <v>567</v>
      </c>
      <c r="H2140" t="s">
        <v>567</v>
      </c>
      <c r="J2140" t="s">
        <v>567</v>
      </c>
      <c r="K2140" t="s">
        <v>567</v>
      </c>
      <c r="L2140" t="s">
        <v>567</v>
      </c>
      <c r="N2140">
        <v>0</v>
      </c>
      <c r="O2140">
        <v>0</v>
      </c>
      <c r="R2140">
        <v>0</v>
      </c>
      <c r="W2140" t="s">
        <v>567</v>
      </c>
      <c r="X2140" t="s">
        <v>567</v>
      </c>
      <c r="Y2140" t="s">
        <v>568</v>
      </c>
    </row>
    <row r="2141" spans="2:25" x14ac:dyDescent="0.3">
      <c r="B2141" s="118"/>
      <c r="D2141" t="s">
        <v>567</v>
      </c>
      <c r="H2141" t="s">
        <v>567</v>
      </c>
      <c r="J2141" t="s">
        <v>567</v>
      </c>
      <c r="K2141" t="s">
        <v>567</v>
      </c>
      <c r="L2141" t="s">
        <v>567</v>
      </c>
      <c r="N2141">
        <v>0</v>
      </c>
      <c r="O2141">
        <v>0</v>
      </c>
      <c r="R2141">
        <v>0</v>
      </c>
      <c r="W2141" t="s">
        <v>567</v>
      </c>
      <c r="X2141" t="s">
        <v>567</v>
      </c>
      <c r="Y2141" t="s">
        <v>568</v>
      </c>
    </row>
    <row r="2142" spans="2:25" x14ac:dyDescent="0.3">
      <c r="B2142" s="118"/>
      <c r="D2142" t="s">
        <v>567</v>
      </c>
      <c r="H2142" t="s">
        <v>567</v>
      </c>
      <c r="J2142" t="s">
        <v>567</v>
      </c>
      <c r="K2142" t="s">
        <v>567</v>
      </c>
      <c r="L2142" t="s">
        <v>567</v>
      </c>
      <c r="N2142">
        <v>0</v>
      </c>
      <c r="O2142">
        <v>0</v>
      </c>
      <c r="R2142">
        <v>0</v>
      </c>
      <c r="W2142" t="s">
        <v>567</v>
      </c>
      <c r="X2142" t="s">
        <v>567</v>
      </c>
      <c r="Y2142" t="s">
        <v>568</v>
      </c>
    </row>
    <row r="2143" spans="2:25" x14ac:dyDescent="0.3">
      <c r="B2143" s="118"/>
      <c r="D2143" t="s">
        <v>567</v>
      </c>
      <c r="H2143" t="s">
        <v>567</v>
      </c>
      <c r="J2143" t="s">
        <v>567</v>
      </c>
      <c r="K2143" t="s">
        <v>567</v>
      </c>
      <c r="L2143" t="s">
        <v>567</v>
      </c>
      <c r="N2143">
        <v>0</v>
      </c>
      <c r="O2143">
        <v>0</v>
      </c>
      <c r="R2143">
        <v>0</v>
      </c>
      <c r="W2143" t="s">
        <v>567</v>
      </c>
      <c r="X2143" t="s">
        <v>567</v>
      </c>
      <c r="Y2143" t="s">
        <v>568</v>
      </c>
    </row>
    <row r="2144" spans="2:25" x14ac:dyDescent="0.3">
      <c r="B2144" s="118"/>
      <c r="D2144" t="s">
        <v>567</v>
      </c>
      <c r="H2144" t="s">
        <v>567</v>
      </c>
      <c r="J2144" t="s">
        <v>567</v>
      </c>
      <c r="K2144" t="s">
        <v>567</v>
      </c>
      <c r="L2144" t="s">
        <v>567</v>
      </c>
      <c r="N2144">
        <v>0</v>
      </c>
      <c r="O2144">
        <v>0</v>
      </c>
      <c r="R2144">
        <v>0</v>
      </c>
      <c r="W2144" t="s">
        <v>567</v>
      </c>
      <c r="X2144" t="s">
        <v>567</v>
      </c>
      <c r="Y2144" t="s">
        <v>568</v>
      </c>
    </row>
    <row r="2145" spans="2:25" x14ac:dyDescent="0.3">
      <c r="B2145" s="118"/>
      <c r="D2145" t="s">
        <v>567</v>
      </c>
      <c r="H2145" t="s">
        <v>567</v>
      </c>
      <c r="J2145" t="s">
        <v>567</v>
      </c>
      <c r="K2145" t="s">
        <v>567</v>
      </c>
      <c r="L2145" t="s">
        <v>567</v>
      </c>
      <c r="N2145">
        <v>0</v>
      </c>
      <c r="O2145">
        <v>0</v>
      </c>
      <c r="R2145">
        <v>0</v>
      </c>
      <c r="W2145" t="s">
        <v>567</v>
      </c>
      <c r="X2145" t="s">
        <v>567</v>
      </c>
      <c r="Y2145" t="s">
        <v>568</v>
      </c>
    </row>
    <row r="2146" spans="2:25" x14ac:dyDescent="0.3">
      <c r="B2146" s="118"/>
      <c r="D2146" t="s">
        <v>567</v>
      </c>
      <c r="H2146" t="s">
        <v>567</v>
      </c>
      <c r="J2146" t="s">
        <v>567</v>
      </c>
      <c r="K2146" t="s">
        <v>567</v>
      </c>
      <c r="L2146" t="s">
        <v>567</v>
      </c>
      <c r="N2146">
        <v>0</v>
      </c>
      <c r="O2146">
        <v>0</v>
      </c>
      <c r="R2146">
        <v>0</v>
      </c>
      <c r="W2146" t="s">
        <v>567</v>
      </c>
      <c r="X2146" t="s">
        <v>567</v>
      </c>
      <c r="Y2146" t="s">
        <v>568</v>
      </c>
    </row>
    <row r="2147" spans="2:25" x14ac:dyDescent="0.3">
      <c r="B2147" s="118"/>
      <c r="D2147" t="s">
        <v>567</v>
      </c>
      <c r="H2147" t="s">
        <v>567</v>
      </c>
      <c r="J2147" t="s">
        <v>567</v>
      </c>
      <c r="K2147" t="s">
        <v>567</v>
      </c>
      <c r="L2147" t="s">
        <v>567</v>
      </c>
      <c r="N2147">
        <v>0</v>
      </c>
      <c r="O2147">
        <v>0</v>
      </c>
      <c r="R2147">
        <v>0</v>
      </c>
      <c r="W2147" t="s">
        <v>567</v>
      </c>
      <c r="X2147" t="s">
        <v>567</v>
      </c>
      <c r="Y2147" t="s">
        <v>568</v>
      </c>
    </row>
    <row r="2148" spans="2:25" x14ac:dyDescent="0.3">
      <c r="B2148" s="118"/>
      <c r="D2148" t="s">
        <v>567</v>
      </c>
      <c r="H2148" t="s">
        <v>567</v>
      </c>
      <c r="J2148" t="s">
        <v>567</v>
      </c>
      <c r="K2148" t="s">
        <v>567</v>
      </c>
      <c r="L2148" t="s">
        <v>567</v>
      </c>
      <c r="N2148">
        <v>0</v>
      </c>
      <c r="O2148">
        <v>0</v>
      </c>
      <c r="R2148">
        <v>0</v>
      </c>
      <c r="W2148" t="s">
        <v>567</v>
      </c>
      <c r="X2148" t="s">
        <v>567</v>
      </c>
      <c r="Y2148" t="s">
        <v>568</v>
      </c>
    </row>
    <row r="2149" spans="2:25" x14ac:dyDescent="0.3">
      <c r="B2149" s="118"/>
      <c r="D2149" t="s">
        <v>567</v>
      </c>
      <c r="H2149" t="s">
        <v>567</v>
      </c>
      <c r="J2149" t="s">
        <v>567</v>
      </c>
      <c r="K2149" t="s">
        <v>567</v>
      </c>
      <c r="L2149" t="s">
        <v>567</v>
      </c>
      <c r="N2149">
        <v>0</v>
      </c>
      <c r="O2149">
        <v>0</v>
      </c>
      <c r="R2149">
        <v>0</v>
      </c>
      <c r="W2149" t="s">
        <v>567</v>
      </c>
      <c r="X2149" t="s">
        <v>567</v>
      </c>
      <c r="Y2149" t="s">
        <v>568</v>
      </c>
    </row>
    <row r="2150" spans="2:25" x14ac:dyDescent="0.3">
      <c r="B2150" s="118"/>
      <c r="D2150" t="s">
        <v>567</v>
      </c>
      <c r="H2150" t="s">
        <v>567</v>
      </c>
      <c r="J2150" t="s">
        <v>567</v>
      </c>
      <c r="K2150" t="s">
        <v>567</v>
      </c>
      <c r="L2150" t="s">
        <v>567</v>
      </c>
      <c r="N2150">
        <v>0</v>
      </c>
      <c r="O2150">
        <v>0</v>
      </c>
      <c r="R2150">
        <v>0</v>
      </c>
      <c r="W2150" t="s">
        <v>567</v>
      </c>
      <c r="X2150" t="s">
        <v>567</v>
      </c>
      <c r="Y2150" t="s">
        <v>568</v>
      </c>
    </row>
    <row r="2151" spans="2:25" x14ac:dyDescent="0.3">
      <c r="B2151" s="118"/>
      <c r="D2151" t="s">
        <v>567</v>
      </c>
      <c r="H2151" t="s">
        <v>567</v>
      </c>
      <c r="J2151" t="s">
        <v>567</v>
      </c>
      <c r="K2151" t="s">
        <v>567</v>
      </c>
      <c r="L2151" t="s">
        <v>567</v>
      </c>
      <c r="N2151">
        <v>0</v>
      </c>
      <c r="O2151">
        <v>0</v>
      </c>
      <c r="R2151">
        <v>0</v>
      </c>
      <c r="W2151" t="s">
        <v>567</v>
      </c>
      <c r="X2151" t="s">
        <v>567</v>
      </c>
      <c r="Y2151" t="s">
        <v>568</v>
      </c>
    </row>
    <row r="2152" spans="2:25" x14ac:dyDescent="0.3">
      <c r="B2152" s="118"/>
      <c r="D2152" t="s">
        <v>567</v>
      </c>
      <c r="H2152" t="s">
        <v>567</v>
      </c>
      <c r="J2152" t="s">
        <v>567</v>
      </c>
      <c r="K2152" t="s">
        <v>567</v>
      </c>
      <c r="L2152" t="s">
        <v>567</v>
      </c>
      <c r="N2152">
        <v>0</v>
      </c>
      <c r="O2152">
        <v>0</v>
      </c>
      <c r="R2152">
        <v>0</v>
      </c>
      <c r="W2152" t="s">
        <v>567</v>
      </c>
      <c r="X2152" t="s">
        <v>567</v>
      </c>
      <c r="Y2152" t="s">
        <v>568</v>
      </c>
    </row>
    <row r="2153" spans="2:25" x14ac:dyDescent="0.3">
      <c r="B2153" s="118"/>
      <c r="D2153" t="s">
        <v>567</v>
      </c>
      <c r="H2153" t="s">
        <v>567</v>
      </c>
      <c r="J2153" t="s">
        <v>567</v>
      </c>
      <c r="K2153" t="s">
        <v>567</v>
      </c>
      <c r="L2153" t="s">
        <v>567</v>
      </c>
      <c r="N2153">
        <v>0</v>
      </c>
      <c r="O2153">
        <v>0</v>
      </c>
      <c r="R2153">
        <v>0</v>
      </c>
      <c r="W2153" t="s">
        <v>567</v>
      </c>
      <c r="X2153" t="s">
        <v>567</v>
      </c>
      <c r="Y2153" t="s">
        <v>568</v>
      </c>
    </row>
    <row r="2154" spans="2:25" x14ac:dyDescent="0.3">
      <c r="B2154" s="118"/>
      <c r="D2154" t="s">
        <v>567</v>
      </c>
      <c r="H2154" t="s">
        <v>567</v>
      </c>
      <c r="J2154" t="s">
        <v>567</v>
      </c>
      <c r="K2154" t="s">
        <v>567</v>
      </c>
      <c r="L2154" t="s">
        <v>567</v>
      </c>
      <c r="N2154">
        <v>0</v>
      </c>
      <c r="O2154">
        <v>0</v>
      </c>
      <c r="R2154">
        <v>0</v>
      </c>
      <c r="W2154" t="s">
        <v>567</v>
      </c>
      <c r="X2154" t="s">
        <v>567</v>
      </c>
      <c r="Y2154" t="s">
        <v>568</v>
      </c>
    </row>
    <row r="2155" spans="2:25" x14ac:dyDescent="0.3">
      <c r="B2155" s="118"/>
      <c r="D2155" t="s">
        <v>567</v>
      </c>
      <c r="H2155" t="s">
        <v>567</v>
      </c>
      <c r="J2155" t="s">
        <v>567</v>
      </c>
      <c r="K2155" t="s">
        <v>567</v>
      </c>
      <c r="L2155" t="s">
        <v>567</v>
      </c>
      <c r="N2155">
        <v>0</v>
      </c>
      <c r="O2155">
        <v>0</v>
      </c>
      <c r="R2155">
        <v>0</v>
      </c>
      <c r="W2155" t="s">
        <v>567</v>
      </c>
      <c r="X2155" t="s">
        <v>567</v>
      </c>
      <c r="Y2155" t="s">
        <v>568</v>
      </c>
    </row>
    <row r="2156" spans="2:25" x14ac:dyDescent="0.3">
      <c r="B2156" s="118"/>
      <c r="D2156" t="s">
        <v>567</v>
      </c>
      <c r="H2156" t="s">
        <v>567</v>
      </c>
      <c r="J2156" t="s">
        <v>567</v>
      </c>
      <c r="K2156" t="s">
        <v>567</v>
      </c>
      <c r="L2156" t="s">
        <v>567</v>
      </c>
      <c r="N2156">
        <v>0</v>
      </c>
      <c r="O2156">
        <v>0</v>
      </c>
      <c r="R2156">
        <v>0</v>
      </c>
      <c r="W2156" t="s">
        <v>567</v>
      </c>
      <c r="X2156" t="s">
        <v>567</v>
      </c>
      <c r="Y2156" t="s">
        <v>568</v>
      </c>
    </row>
    <row r="2157" spans="2:25" x14ac:dyDescent="0.3">
      <c r="B2157" s="118"/>
      <c r="D2157" t="s">
        <v>567</v>
      </c>
      <c r="H2157" t="s">
        <v>567</v>
      </c>
      <c r="J2157" t="s">
        <v>567</v>
      </c>
      <c r="K2157" t="s">
        <v>567</v>
      </c>
      <c r="L2157" t="s">
        <v>567</v>
      </c>
      <c r="N2157">
        <v>0</v>
      </c>
      <c r="O2157">
        <v>0</v>
      </c>
      <c r="R2157">
        <v>0</v>
      </c>
      <c r="W2157" t="s">
        <v>567</v>
      </c>
      <c r="X2157" t="s">
        <v>567</v>
      </c>
      <c r="Y2157" t="s">
        <v>568</v>
      </c>
    </row>
    <row r="2158" spans="2:25" x14ac:dyDescent="0.3">
      <c r="B2158" s="118"/>
      <c r="D2158" t="s">
        <v>567</v>
      </c>
      <c r="H2158" t="s">
        <v>567</v>
      </c>
      <c r="J2158" t="s">
        <v>567</v>
      </c>
      <c r="K2158" t="s">
        <v>567</v>
      </c>
      <c r="L2158" t="s">
        <v>567</v>
      </c>
      <c r="N2158">
        <v>0</v>
      </c>
      <c r="O2158">
        <v>0</v>
      </c>
      <c r="R2158">
        <v>0</v>
      </c>
      <c r="W2158" t="s">
        <v>567</v>
      </c>
      <c r="X2158" t="s">
        <v>567</v>
      </c>
      <c r="Y2158" t="s">
        <v>568</v>
      </c>
    </row>
    <row r="2159" spans="2:25" x14ac:dyDescent="0.3">
      <c r="B2159" s="118"/>
      <c r="D2159" t="s">
        <v>567</v>
      </c>
      <c r="H2159" t="s">
        <v>567</v>
      </c>
      <c r="J2159" t="s">
        <v>567</v>
      </c>
      <c r="K2159" t="s">
        <v>567</v>
      </c>
      <c r="L2159" t="s">
        <v>567</v>
      </c>
      <c r="N2159">
        <v>0</v>
      </c>
      <c r="O2159">
        <v>0</v>
      </c>
      <c r="R2159">
        <v>0</v>
      </c>
      <c r="W2159" t="s">
        <v>567</v>
      </c>
      <c r="X2159" t="s">
        <v>567</v>
      </c>
      <c r="Y2159" t="s">
        <v>568</v>
      </c>
    </row>
    <row r="2160" spans="2:25" x14ac:dyDescent="0.3">
      <c r="B2160" s="118"/>
      <c r="D2160" t="s">
        <v>567</v>
      </c>
      <c r="H2160" t="s">
        <v>567</v>
      </c>
      <c r="J2160" t="s">
        <v>567</v>
      </c>
      <c r="K2160" t="s">
        <v>567</v>
      </c>
      <c r="L2160" t="s">
        <v>567</v>
      </c>
      <c r="N2160">
        <v>0</v>
      </c>
      <c r="O2160">
        <v>0</v>
      </c>
      <c r="R2160">
        <v>0</v>
      </c>
      <c r="W2160" t="s">
        <v>567</v>
      </c>
      <c r="X2160" t="s">
        <v>567</v>
      </c>
      <c r="Y2160" t="s">
        <v>568</v>
      </c>
    </row>
    <row r="2161" spans="2:25" x14ac:dyDescent="0.3">
      <c r="B2161" s="118"/>
      <c r="D2161" t="s">
        <v>567</v>
      </c>
      <c r="H2161" t="s">
        <v>567</v>
      </c>
      <c r="J2161" t="s">
        <v>567</v>
      </c>
      <c r="K2161" t="s">
        <v>567</v>
      </c>
      <c r="L2161" t="s">
        <v>567</v>
      </c>
      <c r="N2161">
        <v>0</v>
      </c>
      <c r="O2161">
        <v>0</v>
      </c>
      <c r="R2161">
        <v>0</v>
      </c>
      <c r="W2161" t="s">
        <v>567</v>
      </c>
      <c r="X2161" t="s">
        <v>567</v>
      </c>
      <c r="Y2161" t="s">
        <v>568</v>
      </c>
    </row>
    <row r="2162" spans="2:25" x14ac:dyDescent="0.3">
      <c r="B2162" s="118"/>
      <c r="D2162" t="s">
        <v>567</v>
      </c>
      <c r="H2162" t="s">
        <v>567</v>
      </c>
      <c r="J2162" t="s">
        <v>567</v>
      </c>
      <c r="K2162" t="s">
        <v>567</v>
      </c>
      <c r="L2162" t="s">
        <v>567</v>
      </c>
      <c r="N2162">
        <v>0</v>
      </c>
      <c r="O2162">
        <v>0</v>
      </c>
      <c r="R2162">
        <v>0</v>
      </c>
      <c r="W2162" t="s">
        <v>567</v>
      </c>
      <c r="X2162" t="s">
        <v>567</v>
      </c>
      <c r="Y2162" t="s">
        <v>568</v>
      </c>
    </row>
    <row r="2163" spans="2:25" x14ac:dyDescent="0.3">
      <c r="B2163" s="118"/>
      <c r="D2163" t="s">
        <v>567</v>
      </c>
      <c r="H2163" t="s">
        <v>567</v>
      </c>
      <c r="J2163" t="s">
        <v>567</v>
      </c>
      <c r="K2163" t="s">
        <v>567</v>
      </c>
      <c r="L2163" t="s">
        <v>567</v>
      </c>
      <c r="N2163">
        <v>0</v>
      </c>
      <c r="O2163">
        <v>0</v>
      </c>
      <c r="R2163">
        <v>0</v>
      </c>
      <c r="W2163" t="s">
        <v>567</v>
      </c>
      <c r="X2163" t="s">
        <v>567</v>
      </c>
      <c r="Y2163" t="s">
        <v>568</v>
      </c>
    </row>
    <row r="2164" spans="2:25" x14ac:dyDescent="0.3">
      <c r="B2164" s="118"/>
      <c r="D2164" t="s">
        <v>567</v>
      </c>
      <c r="H2164" t="s">
        <v>567</v>
      </c>
      <c r="J2164" t="s">
        <v>567</v>
      </c>
      <c r="K2164" t="s">
        <v>567</v>
      </c>
      <c r="L2164" t="s">
        <v>567</v>
      </c>
      <c r="N2164">
        <v>0</v>
      </c>
      <c r="O2164">
        <v>0</v>
      </c>
      <c r="R2164">
        <v>0</v>
      </c>
      <c r="W2164" t="s">
        <v>567</v>
      </c>
      <c r="X2164" t="s">
        <v>567</v>
      </c>
      <c r="Y2164" t="s">
        <v>568</v>
      </c>
    </row>
    <row r="2165" spans="2:25" x14ac:dyDescent="0.3">
      <c r="B2165" s="118"/>
      <c r="D2165" t="s">
        <v>567</v>
      </c>
      <c r="H2165" t="s">
        <v>567</v>
      </c>
      <c r="J2165" t="s">
        <v>567</v>
      </c>
      <c r="K2165" t="s">
        <v>567</v>
      </c>
      <c r="L2165" t="s">
        <v>567</v>
      </c>
      <c r="N2165">
        <v>0</v>
      </c>
      <c r="O2165">
        <v>0</v>
      </c>
      <c r="R2165">
        <v>0</v>
      </c>
      <c r="W2165" t="s">
        <v>567</v>
      </c>
      <c r="X2165" t="s">
        <v>567</v>
      </c>
      <c r="Y2165" t="s">
        <v>568</v>
      </c>
    </row>
    <row r="2166" spans="2:25" x14ac:dyDescent="0.3">
      <c r="B2166" s="118"/>
      <c r="D2166" t="s">
        <v>567</v>
      </c>
      <c r="H2166" t="s">
        <v>567</v>
      </c>
      <c r="J2166" t="s">
        <v>567</v>
      </c>
      <c r="K2166" t="s">
        <v>567</v>
      </c>
      <c r="L2166" t="s">
        <v>567</v>
      </c>
      <c r="N2166">
        <v>0</v>
      </c>
      <c r="O2166">
        <v>0</v>
      </c>
      <c r="R2166">
        <v>0</v>
      </c>
      <c r="W2166" t="s">
        <v>567</v>
      </c>
      <c r="X2166" t="s">
        <v>567</v>
      </c>
      <c r="Y2166" t="s">
        <v>568</v>
      </c>
    </row>
    <row r="2167" spans="2:25" x14ac:dyDescent="0.3">
      <c r="B2167" s="118"/>
      <c r="D2167" t="s">
        <v>567</v>
      </c>
      <c r="H2167" t="s">
        <v>567</v>
      </c>
      <c r="J2167" t="s">
        <v>567</v>
      </c>
      <c r="K2167" t="s">
        <v>567</v>
      </c>
      <c r="L2167" t="s">
        <v>567</v>
      </c>
      <c r="N2167">
        <v>0</v>
      </c>
      <c r="O2167">
        <v>0</v>
      </c>
      <c r="R2167">
        <v>0</v>
      </c>
      <c r="W2167" t="s">
        <v>567</v>
      </c>
      <c r="X2167" t="s">
        <v>567</v>
      </c>
      <c r="Y2167" t="s">
        <v>568</v>
      </c>
    </row>
    <row r="2168" spans="2:25" x14ac:dyDescent="0.3">
      <c r="B2168" s="118"/>
      <c r="D2168" t="s">
        <v>567</v>
      </c>
      <c r="H2168" t="s">
        <v>567</v>
      </c>
      <c r="J2168" t="s">
        <v>567</v>
      </c>
      <c r="K2168" t="s">
        <v>567</v>
      </c>
      <c r="L2168" t="s">
        <v>567</v>
      </c>
      <c r="N2168">
        <v>0</v>
      </c>
      <c r="O2168">
        <v>0</v>
      </c>
      <c r="R2168">
        <v>0</v>
      </c>
      <c r="W2168" t="s">
        <v>567</v>
      </c>
      <c r="X2168" t="s">
        <v>567</v>
      </c>
      <c r="Y2168" t="s">
        <v>568</v>
      </c>
    </row>
    <row r="2169" spans="2:25" x14ac:dyDescent="0.3">
      <c r="B2169" s="118"/>
      <c r="D2169" t="s">
        <v>567</v>
      </c>
      <c r="H2169" t="s">
        <v>567</v>
      </c>
      <c r="J2169" t="s">
        <v>567</v>
      </c>
      <c r="K2169" t="s">
        <v>567</v>
      </c>
      <c r="L2169" t="s">
        <v>567</v>
      </c>
      <c r="N2169">
        <v>0</v>
      </c>
      <c r="O2169">
        <v>0</v>
      </c>
      <c r="R2169">
        <v>0</v>
      </c>
      <c r="W2169" t="s">
        <v>567</v>
      </c>
      <c r="X2169" t="s">
        <v>567</v>
      </c>
      <c r="Y2169" t="s">
        <v>568</v>
      </c>
    </row>
    <row r="2170" spans="2:25" x14ac:dyDescent="0.3">
      <c r="B2170" s="118"/>
      <c r="D2170" t="s">
        <v>567</v>
      </c>
      <c r="H2170" t="s">
        <v>567</v>
      </c>
      <c r="J2170" t="s">
        <v>567</v>
      </c>
      <c r="K2170" t="s">
        <v>567</v>
      </c>
      <c r="L2170" t="s">
        <v>567</v>
      </c>
      <c r="N2170">
        <v>0</v>
      </c>
      <c r="O2170">
        <v>0</v>
      </c>
      <c r="R2170">
        <v>0</v>
      </c>
      <c r="W2170" t="s">
        <v>567</v>
      </c>
      <c r="X2170" t="s">
        <v>567</v>
      </c>
      <c r="Y2170" t="s">
        <v>568</v>
      </c>
    </row>
    <row r="2171" spans="2:25" x14ac:dyDescent="0.3">
      <c r="B2171" s="118"/>
      <c r="D2171" t="s">
        <v>567</v>
      </c>
      <c r="H2171" t="s">
        <v>567</v>
      </c>
      <c r="J2171" t="s">
        <v>567</v>
      </c>
      <c r="K2171" t="s">
        <v>567</v>
      </c>
      <c r="L2171" t="s">
        <v>567</v>
      </c>
      <c r="N2171">
        <v>0</v>
      </c>
      <c r="O2171">
        <v>0</v>
      </c>
      <c r="R2171">
        <v>0</v>
      </c>
      <c r="W2171" t="s">
        <v>567</v>
      </c>
      <c r="X2171" t="s">
        <v>567</v>
      </c>
      <c r="Y2171" t="s">
        <v>568</v>
      </c>
    </row>
    <row r="2172" spans="2:25" x14ac:dyDescent="0.3">
      <c r="B2172" s="118"/>
      <c r="D2172" t="s">
        <v>567</v>
      </c>
      <c r="H2172" t="s">
        <v>567</v>
      </c>
      <c r="J2172" t="s">
        <v>567</v>
      </c>
      <c r="K2172" t="s">
        <v>567</v>
      </c>
      <c r="L2172" t="s">
        <v>567</v>
      </c>
      <c r="N2172">
        <v>0</v>
      </c>
      <c r="O2172">
        <v>0</v>
      </c>
      <c r="R2172">
        <v>0</v>
      </c>
      <c r="W2172" t="s">
        <v>567</v>
      </c>
      <c r="X2172" t="s">
        <v>567</v>
      </c>
      <c r="Y2172" t="s">
        <v>568</v>
      </c>
    </row>
    <row r="2173" spans="2:25" x14ac:dyDescent="0.3">
      <c r="B2173" s="118"/>
      <c r="D2173" t="s">
        <v>567</v>
      </c>
      <c r="H2173" t="s">
        <v>567</v>
      </c>
      <c r="J2173" t="s">
        <v>567</v>
      </c>
      <c r="K2173" t="s">
        <v>567</v>
      </c>
      <c r="L2173" t="s">
        <v>567</v>
      </c>
      <c r="N2173">
        <v>0</v>
      </c>
      <c r="O2173">
        <v>0</v>
      </c>
      <c r="R2173">
        <v>0</v>
      </c>
      <c r="W2173" t="s">
        <v>567</v>
      </c>
      <c r="X2173" t="s">
        <v>567</v>
      </c>
      <c r="Y2173" t="s">
        <v>568</v>
      </c>
    </row>
    <row r="2174" spans="2:25" x14ac:dyDescent="0.3">
      <c r="B2174" s="118"/>
      <c r="D2174" t="s">
        <v>567</v>
      </c>
      <c r="H2174" t="s">
        <v>567</v>
      </c>
      <c r="J2174" t="s">
        <v>567</v>
      </c>
      <c r="K2174" t="s">
        <v>567</v>
      </c>
      <c r="L2174" t="s">
        <v>567</v>
      </c>
      <c r="N2174">
        <v>0</v>
      </c>
      <c r="O2174">
        <v>0</v>
      </c>
      <c r="R2174">
        <v>0</v>
      </c>
      <c r="W2174" t="s">
        <v>567</v>
      </c>
      <c r="X2174" t="s">
        <v>567</v>
      </c>
      <c r="Y2174" t="s">
        <v>568</v>
      </c>
    </row>
    <row r="2175" spans="2:25" x14ac:dyDescent="0.3">
      <c r="B2175" s="118"/>
      <c r="D2175" t="s">
        <v>567</v>
      </c>
      <c r="H2175" t="s">
        <v>567</v>
      </c>
      <c r="J2175" t="s">
        <v>567</v>
      </c>
      <c r="K2175" t="s">
        <v>567</v>
      </c>
      <c r="L2175" t="s">
        <v>567</v>
      </c>
      <c r="N2175">
        <v>0</v>
      </c>
      <c r="O2175">
        <v>0</v>
      </c>
      <c r="R2175">
        <v>0</v>
      </c>
      <c r="W2175" t="s">
        <v>567</v>
      </c>
      <c r="X2175" t="s">
        <v>567</v>
      </c>
      <c r="Y2175" t="s">
        <v>568</v>
      </c>
    </row>
    <row r="2176" spans="2:25" x14ac:dyDescent="0.3">
      <c r="B2176" s="118"/>
      <c r="D2176" t="s">
        <v>567</v>
      </c>
      <c r="H2176" t="s">
        <v>567</v>
      </c>
      <c r="J2176" t="s">
        <v>567</v>
      </c>
      <c r="K2176" t="s">
        <v>567</v>
      </c>
      <c r="L2176" t="s">
        <v>567</v>
      </c>
      <c r="N2176">
        <v>0</v>
      </c>
      <c r="O2176">
        <v>0</v>
      </c>
      <c r="R2176">
        <v>0</v>
      </c>
      <c r="W2176" t="s">
        <v>567</v>
      </c>
      <c r="X2176" t="s">
        <v>567</v>
      </c>
      <c r="Y2176" t="s">
        <v>568</v>
      </c>
    </row>
    <row r="2177" spans="2:25" x14ac:dyDescent="0.3">
      <c r="B2177" s="118"/>
      <c r="D2177" t="s">
        <v>567</v>
      </c>
      <c r="H2177" t="s">
        <v>567</v>
      </c>
      <c r="J2177" t="s">
        <v>567</v>
      </c>
      <c r="K2177" t="s">
        <v>567</v>
      </c>
      <c r="L2177" t="s">
        <v>567</v>
      </c>
      <c r="N2177">
        <v>0</v>
      </c>
      <c r="O2177">
        <v>0</v>
      </c>
      <c r="R2177">
        <v>0</v>
      </c>
      <c r="W2177" t="s">
        <v>567</v>
      </c>
      <c r="X2177" t="s">
        <v>567</v>
      </c>
      <c r="Y2177" t="s">
        <v>568</v>
      </c>
    </row>
    <row r="2178" spans="2:25" x14ac:dyDescent="0.3">
      <c r="B2178" s="118"/>
      <c r="D2178" t="s">
        <v>567</v>
      </c>
      <c r="H2178" t="s">
        <v>567</v>
      </c>
      <c r="J2178" t="s">
        <v>567</v>
      </c>
      <c r="K2178" t="s">
        <v>567</v>
      </c>
      <c r="L2178" t="s">
        <v>567</v>
      </c>
      <c r="N2178">
        <v>0</v>
      </c>
      <c r="O2178">
        <v>0</v>
      </c>
      <c r="R2178">
        <v>0</v>
      </c>
      <c r="W2178" t="s">
        <v>567</v>
      </c>
      <c r="X2178" t="s">
        <v>567</v>
      </c>
      <c r="Y2178" t="s">
        <v>568</v>
      </c>
    </row>
    <row r="2179" spans="2:25" x14ac:dyDescent="0.3">
      <c r="B2179" s="118"/>
      <c r="D2179" t="s">
        <v>567</v>
      </c>
      <c r="H2179" t="s">
        <v>567</v>
      </c>
      <c r="J2179" t="s">
        <v>567</v>
      </c>
      <c r="K2179" t="s">
        <v>567</v>
      </c>
      <c r="L2179" t="s">
        <v>567</v>
      </c>
      <c r="N2179">
        <v>0</v>
      </c>
      <c r="O2179">
        <v>0</v>
      </c>
      <c r="R2179">
        <v>0</v>
      </c>
      <c r="W2179" t="s">
        <v>567</v>
      </c>
      <c r="X2179" t="s">
        <v>567</v>
      </c>
      <c r="Y2179" t="s">
        <v>568</v>
      </c>
    </row>
    <row r="2180" spans="2:25" x14ac:dyDescent="0.3">
      <c r="B2180" s="118"/>
      <c r="D2180" t="s">
        <v>567</v>
      </c>
      <c r="H2180" t="s">
        <v>567</v>
      </c>
      <c r="J2180" t="s">
        <v>567</v>
      </c>
      <c r="K2180" t="s">
        <v>567</v>
      </c>
      <c r="L2180" t="s">
        <v>567</v>
      </c>
      <c r="N2180">
        <v>0</v>
      </c>
      <c r="O2180">
        <v>0</v>
      </c>
      <c r="R2180">
        <v>0</v>
      </c>
      <c r="W2180" t="s">
        <v>567</v>
      </c>
      <c r="X2180" t="s">
        <v>567</v>
      </c>
      <c r="Y2180" t="s">
        <v>568</v>
      </c>
    </row>
    <row r="2181" spans="2:25" x14ac:dyDescent="0.3">
      <c r="B2181" s="118"/>
      <c r="D2181" t="s">
        <v>567</v>
      </c>
      <c r="H2181" t="s">
        <v>567</v>
      </c>
      <c r="J2181" t="s">
        <v>567</v>
      </c>
      <c r="K2181" t="s">
        <v>567</v>
      </c>
      <c r="L2181" t="s">
        <v>567</v>
      </c>
      <c r="N2181">
        <v>0</v>
      </c>
      <c r="O2181">
        <v>0</v>
      </c>
      <c r="R2181">
        <v>0</v>
      </c>
      <c r="W2181" t="s">
        <v>567</v>
      </c>
      <c r="X2181" t="s">
        <v>567</v>
      </c>
      <c r="Y2181" t="s">
        <v>568</v>
      </c>
    </row>
    <row r="2182" spans="2:25" x14ac:dyDescent="0.3">
      <c r="B2182" s="118"/>
      <c r="D2182" t="s">
        <v>567</v>
      </c>
      <c r="H2182" t="s">
        <v>567</v>
      </c>
      <c r="J2182" t="s">
        <v>567</v>
      </c>
      <c r="K2182" t="s">
        <v>567</v>
      </c>
      <c r="L2182" t="s">
        <v>567</v>
      </c>
      <c r="N2182">
        <v>0</v>
      </c>
      <c r="O2182">
        <v>0</v>
      </c>
      <c r="R2182">
        <v>0</v>
      </c>
      <c r="W2182" t="s">
        <v>567</v>
      </c>
      <c r="X2182" t="s">
        <v>567</v>
      </c>
      <c r="Y2182" t="s">
        <v>568</v>
      </c>
    </row>
    <row r="2183" spans="2:25" x14ac:dyDescent="0.3">
      <c r="B2183" s="118"/>
      <c r="D2183" t="s">
        <v>567</v>
      </c>
      <c r="H2183" t="s">
        <v>567</v>
      </c>
      <c r="J2183" t="s">
        <v>567</v>
      </c>
      <c r="K2183" t="s">
        <v>567</v>
      </c>
      <c r="L2183" t="s">
        <v>567</v>
      </c>
      <c r="N2183">
        <v>0</v>
      </c>
      <c r="O2183">
        <v>0</v>
      </c>
      <c r="R2183">
        <v>0</v>
      </c>
      <c r="W2183" t="s">
        <v>567</v>
      </c>
      <c r="X2183" t="s">
        <v>567</v>
      </c>
      <c r="Y2183" t="s">
        <v>568</v>
      </c>
    </row>
    <row r="2184" spans="2:25" x14ac:dyDescent="0.3">
      <c r="B2184" s="118"/>
      <c r="D2184" t="s">
        <v>567</v>
      </c>
      <c r="H2184" t="s">
        <v>567</v>
      </c>
      <c r="J2184" t="s">
        <v>567</v>
      </c>
      <c r="K2184" t="s">
        <v>567</v>
      </c>
      <c r="L2184" t="s">
        <v>567</v>
      </c>
      <c r="N2184">
        <v>0</v>
      </c>
      <c r="O2184">
        <v>0</v>
      </c>
      <c r="R2184">
        <v>0</v>
      </c>
      <c r="W2184" t="s">
        <v>567</v>
      </c>
      <c r="X2184" t="s">
        <v>567</v>
      </c>
      <c r="Y2184" t="s">
        <v>568</v>
      </c>
    </row>
    <row r="2185" spans="2:25" x14ac:dyDescent="0.3">
      <c r="B2185" s="118"/>
      <c r="D2185" t="s">
        <v>567</v>
      </c>
      <c r="H2185" t="s">
        <v>567</v>
      </c>
      <c r="J2185" t="s">
        <v>567</v>
      </c>
      <c r="K2185" t="s">
        <v>567</v>
      </c>
      <c r="L2185" t="s">
        <v>567</v>
      </c>
      <c r="N2185">
        <v>0</v>
      </c>
      <c r="O2185">
        <v>0</v>
      </c>
      <c r="R2185">
        <v>0</v>
      </c>
      <c r="W2185" t="s">
        <v>567</v>
      </c>
      <c r="X2185" t="s">
        <v>567</v>
      </c>
      <c r="Y2185" t="s">
        <v>568</v>
      </c>
    </row>
    <row r="2186" spans="2:25" x14ac:dyDescent="0.3">
      <c r="B2186" s="118"/>
      <c r="D2186" t="s">
        <v>567</v>
      </c>
      <c r="H2186" t="s">
        <v>567</v>
      </c>
      <c r="J2186" t="s">
        <v>567</v>
      </c>
      <c r="K2186" t="s">
        <v>567</v>
      </c>
      <c r="L2186" t="s">
        <v>567</v>
      </c>
      <c r="N2186">
        <v>0</v>
      </c>
      <c r="O2186">
        <v>0</v>
      </c>
      <c r="R2186">
        <v>0</v>
      </c>
      <c r="W2186" t="s">
        <v>567</v>
      </c>
      <c r="X2186" t="s">
        <v>567</v>
      </c>
      <c r="Y2186" t="s">
        <v>568</v>
      </c>
    </row>
    <row r="2187" spans="2:25" x14ac:dyDescent="0.3">
      <c r="B2187" s="118"/>
      <c r="D2187" t="s">
        <v>567</v>
      </c>
      <c r="H2187" t="s">
        <v>567</v>
      </c>
      <c r="J2187" t="s">
        <v>567</v>
      </c>
      <c r="K2187" t="s">
        <v>567</v>
      </c>
      <c r="L2187" t="s">
        <v>567</v>
      </c>
      <c r="N2187">
        <v>0</v>
      </c>
      <c r="O2187">
        <v>0</v>
      </c>
      <c r="R2187">
        <v>0</v>
      </c>
      <c r="W2187" t="s">
        <v>567</v>
      </c>
      <c r="X2187" t="s">
        <v>567</v>
      </c>
      <c r="Y2187" t="s">
        <v>568</v>
      </c>
    </row>
    <row r="2188" spans="2:25" x14ac:dyDescent="0.3">
      <c r="B2188" s="118"/>
      <c r="D2188" t="s">
        <v>567</v>
      </c>
      <c r="H2188" t="s">
        <v>567</v>
      </c>
      <c r="J2188" t="s">
        <v>567</v>
      </c>
      <c r="K2188" t="s">
        <v>567</v>
      </c>
      <c r="L2188" t="s">
        <v>567</v>
      </c>
      <c r="N2188">
        <v>0</v>
      </c>
      <c r="O2188">
        <v>0</v>
      </c>
      <c r="R2188">
        <v>0</v>
      </c>
      <c r="W2188" t="s">
        <v>567</v>
      </c>
      <c r="X2188" t="s">
        <v>567</v>
      </c>
      <c r="Y2188" t="s">
        <v>568</v>
      </c>
    </row>
    <row r="2189" spans="2:25" x14ac:dyDescent="0.3">
      <c r="B2189" s="118"/>
      <c r="D2189" t="s">
        <v>567</v>
      </c>
      <c r="H2189" t="s">
        <v>567</v>
      </c>
      <c r="J2189" t="s">
        <v>567</v>
      </c>
      <c r="K2189" t="s">
        <v>567</v>
      </c>
      <c r="L2189" t="s">
        <v>567</v>
      </c>
      <c r="N2189">
        <v>0</v>
      </c>
      <c r="O2189">
        <v>0</v>
      </c>
      <c r="R2189">
        <v>0</v>
      </c>
      <c r="W2189" t="s">
        <v>567</v>
      </c>
      <c r="X2189" t="s">
        <v>567</v>
      </c>
      <c r="Y2189" t="s">
        <v>568</v>
      </c>
    </row>
    <row r="2190" spans="2:25" x14ac:dyDescent="0.3">
      <c r="B2190" s="118"/>
      <c r="D2190" t="s">
        <v>567</v>
      </c>
      <c r="H2190" t="s">
        <v>567</v>
      </c>
      <c r="J2190" t="s">
        <v>567</v>
      </c>
      <c r="K2190" t="s">
        <v>567</v>
      </c>
      <c r="L2190" t="s">
        <v>567</v>
      </c>
      <c r="N2190">
        <v>0</v>
      </c>
      <c r="O2190">
        <v>0</v>
      </c>
      <c r="R2190">
        <v>0</v>
      </c>
      <c r="W2190" t="s">
        <v>567</v>
      </c>
      <c r="X2190" t="s">
        <v>567</v>
      </c>
      <c r="Y2190" t="s">
        <v>568</v>
      </c>
    </row>
    <row r="2191" spans="2:25" x14ac:dyDescent="0.3">
      <c r="B2191" s="118"/>
      <c r="D2191" t="s">
        <v>567</v>
      </c>
      <c r="H2191" t="s">
        <v>567</v>
      </c>
      <c r="J2191" t="s">
        <v>567</v>
      </c>
      <c r="K2191" t="s">
        <v>567</v>
      </c>
      <c r="L2191" t="s">
        <v>567</v>
      </c>
      <c r="N2191">
        <v>0</v>
      </c>
      <c r="O2191">
        <v>0</v>
      </c>
      <c r="R2191">
        <v>0</v>
      </c>
      <c r="W2191" t="s">
        <v>567</v>
      </c>
      <c r="X2191" t="s">
        <v>567</v>
      </c>
      <c r="Y2191" t="s">
        <v>568</v>
      </c>
    </row>
    <row r="2192" spans="2:25" x14ac:dyDescent="0.3">
      <c r="B2192" s="118"/>
      <c r="D2192" t="s">
        <v>567</v>
      </c>
      <c r="H2192" t="s">
        <v>567</v>
      </c>
      <c r="J2192" t="s">
        <v>567</v>
      </c>
      <c r="K2192" t="s">
        <v>567</v>
      </c>
      <c r="L2192" t="s">
        <v>567</v>
      </c>
      <c r="N2192">
        <v>0</v>
      </c>
      <c r="O2192">
        <v>0</v>
      </c>
      <c r="R2192">
        <v>0</v>
      </c>
      <c r="W2192" t="s">
        <v>567</v>
      </c>
      <c r="X2192" t="s">
        <v>567</v>
      </c>
      <c r="Y2192" t="s">
        <v>568</v>
      </c>
    </row>
    <row r="2193" spans="2:25" x14ac:dyDescent="0.3">
      <c r="B2193" s="118"/>
      <c r="D2193" t="s">
        <v>567</v>
      </c>
      <c r="H2193" t="s">
        <v>567</v>
      </c>
      <c r="J2193" t="s">
        <v>567</v>
      </c>
      <c r="K2193" t="s">
        <v>567</v>
      </c>
      <c r="L2193" t="s">
        <v>567</v>
      </c>
      <c r="N2193">
        <v>0</v>
      </c>
      <c r="O2193">
        <v>0</v>
      </c>
      <c r="R2193">
        <v>0</v>
      </c>
      <c r="W2193" t="s">
        <v>567</v>
      </c>
      <c r="X2193" t="s">
        <v>567</v>
      </c>
      <c r="Y2193" t="s">
        <v>568</v>
      </c>
    </row>
    <row r="2194" spans="2:25" x14ac:dyDescent="0.3">
      <c r="B2194" s="118"/>
      <c r="D2194" t="s">
        <v>567</v>
      </c>
      <c r="H2194" t="s">
        <v>567</v>
      </c>
      <c r="J2194" t="s">
        <v>567</v>
      </c>
      <c r="K2194" t="s">
        <v>567</v>
      </c>
      <c r="L2194" t="s">
        <v>567</v>
      </c>
      <c r="N2194">
        <v>0</v>
      </c>
      <c r="O2194">
        <v>0</v>
      </c>
      <c r="R2194">
        <v>0</v>
      </c>
      <c r="W2194" t="s">
        <v>567</v>
      </c>
      <c r="X2194" t="s">
        <v>567</v>
      </c>
      <c r="Y2194" t="s">
        <v>568</v>
      </c>
    </row>
    <row r="2195" spans="2:25" x14ac:dyDescent="0.3">
      <c r="B2195" s="118"/>
      <c r="D2195" t="s">
        <v>567</v>
      </c>
      <c r="H2195" t="s">
        <v>567</v>
      </c>
      <c r="J2195" t="s">
        <v>567</v>
      </c>
      <c r="K2195" t="s">
        <v>567</v>
      </c>
      <c r="L2195" t="s">
        <v>567</v>
      </c>
      <c r="N2195">
        <v>0</v>
      </c>
      <c r="O2195">
        <v>0</v>
      </c>
      <c r="R2195">
        <v>0</v>
      </c>
      <c r="W2195" t="s">
        <v>567</v>
      </c>
      <c r="X2195" t="s">
        <v>567</v>
      </c>
      <c r="Y2195" t="s">
        <v>568</v>
      </c>
    </row>
    <row r="2196" spans="2:25" x14ac:dyDescent="0.3">
      <c r="B2196" s="118"/>
      <c r="D2196" t="s">
        <v>567</v>
      </c>
      <c r="H2196" t="s">
        <v>567</v>
      </c>
      <c r="J2196" t="s">
        <v>567</v>
      </c>
      <c r="K2196" t="s">
        <v>567</v>
      </c>
      <c r="L2196" t="s">
        <v>567</v>
      </c>
      <c r="N2196">
        <v>0</v>
      </c>
      <c r="O2196">
        <v>0</v>
      </c>
      <c r="R2196">
        <v>0</v>
      </c>
      <c r="W2196" t="s">
        <v>567</v>
      </c>
      <c r="X2196" t="s">
        <v>567</v>
      </c>
      <c r="Y2196" t="s">
        <v>568</v>
      </c>
    </row>
    <row r="2197" spans="2:25" x14ac:dyDescent="0.3">
      <c r="B2197" s="118"/>
      <c r="D2197" t="s">
        <v>567</v>
      </c>
      <c r="H2197" t="s">
        <v>567</v>
      </c>
      <c r="J2197" t="s">
        <v>567</v>
      </c>
      <c r="K2197" t="s">
        <v>567</v>
      </c>
      <c r="L2197" t="s">
        <v>567</v>
      </c>
      <c r="N2197">
        <v>0</v>
      </c>
      <c r="O2197">
        <v>0</v>
      </c>
      <c r="R2197">
        <v>0</v>
      </c>
      <c r="W2197" t="s">
        <v>567</v>
      </c>
      <c r="X2197" t="s">
        <v>567</v>
      </c>
      <c r="Y2197" t="s">
        <v>568</v>
      </c>
    </row>
    <row r="2198" spans="2:25" x14ac:dyDescent="0.3">
      <c r="B2198" s="118"/>
      <c r="D2198" t="s">
        <v>567</v>
      </c>
      <c r="H2198" t="s">
        <v>567</v>
      </c>
      <c r="J2198" t="s">
        <v>567</v>
      </c>
      <c r="K2198" t="s">
        <v>567</v>
      </c>
      <c r="L2198" t="s">
        <v>567</v>
      </c>
      <c r="N2198">
        <v>0</v>
      </c>
      <c r="O2198">
        <v>0</v>
      </c>
      <c r="R2198">
        <v>0</v>
      </c>
      <c r="W2198" t="s">
        <v>567</v>
      </c>
      <c r="X2198" t="s">
        <v>567</v>
      </c>
      <c r="Y2198" t="s">
        <v>568</v>
      </c>
    </row>
    <row r="2199" spans="2:25" x14ac:dyDescent="0.3">
      <c r="B2199" s="118"/>
      <c r="D2199" t="s">
        <v>567</v>
      </c>
      <c r="H2199" t="s">
        <v>567</v>
      </c>
      <c r="J2199" t="s">
        <v>567</v>
      </c>
      <c r="K2199" t="s">
        <v>567</v>
      </c>
      <c r="L2199" t="s">
        <v>567</v>
      </c>
      <c r="N2199">
        <v>0</v>
      </c>
      <c r="O2199">
        <v>0</v>
      </c>
      <c r="R2199">
        <v>0</v>
      </c>
      <c r="W2199" t="s">
        <v>567</v>
      </c>
      <c r="X2199" t="s">
        <v>567</v>
      </c>
      <c r="Y2199" t="s">
        <v>568</v>
      </c>
    </row>
    <row r="2200" spans="2:25" x14ac:dyDescent="0.3">
      <c r="B2200" s="118"/>
      <c r="D2200" t="s">
        <v>567</v>
      </c>
      <c r="H2200" t="s">
        <v>567</v>
      </c>
      <c r="J2200" t="s">
        <v>567</v>
      </c>
      <c r="K2200" t="s">
        <v>567</v>
      </c>
      <c r="L2200" t="s">
        <v>567</v>
      </c>
      <c r="N2200">
        <v>0</v>
      </c>
      <c r="O2200">
        <v>0</v>
      </c>
      <c r="R2200">
        <v>0</v>
      </c>
      <c r="W2200" t="s">
        <v>567</v>
      </c>
      <c r="X2200" t="s">
        <v>567</v>
      </c>
      <c r="Y2200" t="s">
        <v>568</v>
      </c>
    </row>
    <row r="2201" spans="2:25" x14ac:dyDescent="0.3">
      <c r="B2201" s="118"/>
      <c r="D2201" t="s">
        <v>567</v>
      </c>
      <c r="H2201" t="s">
        <v>567</v>
      </c>
      <c r="J2201" t="s">
        <v>567</v>
      </c>
      <c r="K2201" t="s">
        <v>567</v>
      </c>
      <c r="L2201" t="s">
        <v>567</v>
      </c>
      <c r="N2201">
        <v>0</v>
      </c>
      <c r="O2201">
        <v>0</v>
      </c>
      <c r="R2201">
        <v>0</v>
      </c>
      <c r="W2201" t="s">
        <v>567</v>
      </c>
      <c r="X2201" t="s">
        <v>567</v>
      </c>
      <c r="Y2201" t="s">
        <v>568</v>
      </c>
    </row>
    <row r="2202" spans="2:25" x14ac:dyDescent="0.3">
      <c r="B2202" s="118"/>
      <c r="D2202" t="s">
        <v>567</v>
      </c>
      <c r="H2202" t="s">
        <v>567</v>
      </c>
      <c r="J2202" t="s">
        <v>567</v>
      </c>
      <c r="K2202" t="s">
        <v>567</v>
      </c>
      <c r="L2202" t="s">
        <v>567</v>
      </c>
      <c r="N2202">
        <v>0</v>
      </c>
      <c r="O2202">
        <v>0</v>
      </c>
      <c r="R2202">
        <v>0</v>
      </c>
      <c r="W2202" t="s">
        <v>567</v>
      </c>
      <c r="X2202" t="s">
        <v>567</v>
      </c>
      <c r="Y2202" t="s">
        <v>568</v>
      </c>
    </row>
    <row r="2203" spans="2:25" x14ac:dyDescent="0.3">
      <c r="B2203" s="118"/>
      <c r="D2203" t="s">
        <v>567</v>
      </c>
      <c r="H2203" t="s">
        <v>567</v>
      </c>
      <c r="J2203" t="s">
        <v>567</v>
      </c>
      <c r="K2203" t="s">
        <v>567</v>
      </c>
      <c r="L2203" t="s">
        <v>567</v>
      </c>
      <c r="N2203">
        <v>0</v>
      </c>
      <c r="O2203">
        <v>0</v>
      </c>
      <c r="R2203">
        <v>0</v>
      </c>
      <c r="W2203" t="s">
        <v>567</v>
      </c>
      <c r="X2203" t="s">
        <v>567</v>
      </c>
      <c r="Y2203" t="s">
        <v>568</v>
      </c>
    </row>
    <row r="2204" spans="2:25" x14ac:dyDescent="0.3">
      <c r="B2204" s="118"/>
      <c r="D2204" t="s">
        <v>567</v>
      </c>
      <c r="H2204" t="s">
        <v>567</v>
      </c>
      <c r="J2204" t="s">
        <v>567</v>
      </c>
      <c r="K2204" t="s">
        <v>567</v>
      </c>
      <c r="L2204" t="s">
        <v>567</v>
      </c>
      <c r="N2204">
        <v>0</v>
      </c>
      <c r="O2204">
        <v>0</v>
      </c>
      <c r="R2204">
        <v>0</v>
      </c>
      <c r="W2204" t="s">
        <v>567</v>
      </c>
      <c r="X2204" t="s">
        <v>567</v>
      </c>
      <c r="Y2204" t="s">
        <v>568</v>
      </c>
    </row>
    <row r="2205" spans="2:25" x14ac:dyDescent="0.3">
      <c r="B2205" s="118"/>
      <c r="D2205" t="s">
        <v>567</v>
      </c>
      <c r="H2205" t="s">
        <v>567</v>
      </c>
      <c r="J2205" t="s">
        <v>567</v>
      </c>
      <c r="K2205" t="s">
        <v>567</v>
      </c>
      <c r="L2205" t="s">
        <v>567</v>
      </c>
      <c r="N2205">
        <v>0</v>
      </c>
      <c r="O2205">
        <v>0</v>
      </c>
      <c r="R2205">
        <v>0</v>
      </c>
      <c r="W2205" t="s">
        <v>567</v>
      </c>
      <c r="X2205" t="s">
        <v>567</v>
      </c>
      <c r="Y2205" t="s">
        <v>568</v>
      </c>
    </row>
    <row r="2206" spans="2:25" x14ac:dyDescent="0.3">
      <c r="B2206" s="118"/>
      <c r="D2206" t="s">
        <v>567</v>
      </c>
      <c r="H2206" t="s">
        <v>567</v>
      </c>
      <c r="J2206" t="s">
        <v>567</v>
      </c>
      <c r="K2206" t="s">
        <v>567</v>
      </c>
      <c r="L2206" t="s">
        <v>567</v>
      </c>
      <c r="N2206">
        <v>0</v>
      </c>
      <c r="O2206">
        <v>0</v>
      </c>
      <c r="R2206">
        <v>0</v>
      </c>
      <c r="W2206" t="s">
        <v>567</v>
      </c>
      <c r="X2206" t="s">
        <v>567</v>
      </c>
      <c r="Y2206" t="s">
        <v>568</v>
      </c>
    </row>
    <row r="2207" spans="2:25" x14ac:dyDescent="0.3">
      <c r="B2207" s="118"/>
      <c r="D2207" t="s">
        <v>567</v>
      </c>
      <c r="H2207" t="s">
        <v>567</v>
      </c>
      <c r="J2207" t="s">
        <v>567</v>
      </c>
      <c r="K2207" t="s">
        <v>567</v>
      </c>
      <c r="L2207" t="s">
        <v>567</v>
      </c>
      <c r="N2207">
        <v>0</v>
      </c>
      <c r="O2207">
        <v>0</v>
      </c>
      <c r="R2207">
        <v>0</v>
      </c>
      <c r="W2207" t="s">
        <v>567</v>
      </c>
      <c r="X2207" t="s">
        <v>567</v>
      </c>
      <c r="Y2207" t="s">
        <v>568</v>
      </c>
    </row>
    <row r="2208" spans="2:25" x14ac:dyDescent="0.3">
      <c r="B2208" s="118"/>
      <c r="D2208" t="s">
        <v>567</v>
      </c>
      <c r="H2208" t="s">
        <v>567</v>
      </c>
      <c r="J2208" t="s">
        <v>567</v>
      </c>
      <c r="K2208" t="s">
        <v>567</v>
      </c>
      <c r="L2208" t="s">
        <v>567</v>
      </c>
      <c r="N2208">
        <v>0</v>
      </c>
      <c r="O2208">
        <v>0</v>
      </c>
      <c r="R2208">
        <v>0</v>
      </c>
      <c r="W2208" t="s">
        <v>567</v>
      </c>
      <c r="X2208" t="s">
        <v>567</v>
      </c>
      <c r="Y2208" t="s">
        <v>568</v>
      </c>
    </row>
    <row r="2209" spans="2:25" x14ac:dyDescent="0.3">
      <c r="B2209" s="118"/>
      <c r="D2209" t="s">
        <v>567</v>
      </c>
      <c r="H2209" t="s">
        <v>567</v>
      </c>
      <c r="J2209" t="s">
        <v>567</v>
      </c>
      <c r="K2209" t="s">
        <v>567</v>
      </c>
      <c r="L2209" t="s">
        <v>567</v>
      </c>
      <c r="N2209">
        <v>0</v>
      </c>
      <c r="O2209">
        <v>0</v>
      </c>
      <c r="R2209">
        <v>0</v>
      </c>
      <c r="W2209" t="s">
        <v>567</v>
      </c>
      <c r="X2209" t="s">
        <v>567</v>
      </c>
      <c r="Y2209" t="s">
        <v>568</v>
      </c>
    </row>
    <row r="2210" spans="2:25" x14ac:dyDescent="0.3">
      <c r="B2210" s="118"/>
      <c r="D2210" t="s">
        <v>567</v>
      </c>
      <c r="H2210" t="s">
        <v>567</v>
      </c>
      <c r="J2210" t="s">
        <v>567</v>
      </c>
      <c r="K2210" t="s">
        <v>567</v>
      </c>
      <c r="L2210" t="s">
        <v>567</v>
      </c>
      <c r="N2210">
        <v>0</v>
      </c>
      <c r="O2210">
        <v>0</v>
      </c>
      <c r="R2210">
        <v>0</v>
      </c>
      <c r="W2210" t="s">
        <v>567</v>
      </c>
      <c r="X2210" t="s">
        <v>567</v>
      </c>
      <c r="Y2210" t="s">
        <v>568</v>
      </c>
    </row>
    <row r="2211" spans="2:25" x14ac:dyDescent="0.3">
      <c r="B2211" s="118"/>
      <c r="D2211" t="s">
        <v>567</v>
      </c>
      <c r="H2211" t="s">
        <v>567</v>
      </c>
      <c r="J2211" t="s">
        <v>567</v>
      </c>
      <c r="K2211" t="s">
        <v>567</v>
      </c>
      <c r="L2211" t="s">
        <v>567</v>
      </c>
      <c r="N2211">
        <v>0</v>
      </c>
      <c r="O2211">
        <v>0</v>
      </c>
      <c r="R2211">
        <v>0</v>
      </c>
      <c r="W2211" t="s">
        <v>567</v>
      </c>
      <c r="X2211" t="s">
        <v>567</v>
      </c>
      <c r="Y2211" t="s">
        <v>568</v>
      </c>
    </row>
    <row r="2212" spans="2:25" x14ac:dyDescent="0.3">
      <c r="B2212" s="118"/>
      <c r="D2212" t="s">
        <v>567</v>
      </c>
      <c r="H2212" t="s">
        <v>567</v>
      </c>
      <c r="J2212" t="s">
        <v>567</v>
      </c>
      <c r="K2212" t="s">
        <v>567</v>
      </c>
      <c r="L2212" t="s">
        <v>567</v>
      </c>
      <c r="N2212">
        <v>0</v>
      </c>
      <c r="O2212">
        <v>0</v>
      </c>
      <c r="R2212">
        <v>0</v>
      </c>
      <c r="W2212" t="s">
        <v>567</v>
      </c>
      <c r="X2212" t="s">
        <v>567</v>
      </c>
      <c r="Y2212" t="s">
        <v>568</v>
      </c>
    </row>
    <row r="2213" spans="2:25" x14ac:dyDescent="0.3">
      <c r="B2213" s="118"/>
      <c r="D2213" t="s">
        <v>567</v>
      </c>
      <c r="H2213" t="s">
        <v>567</v>
      </c>
      <c r="J2213" t="s">
        <v>567</v>
      </c>
      <c r="K2213" t="s">
        <v>567</v>
      </c>
      <c r="L2213" t="s">
        <v>567</v>
      </c>
      <c r="N2213">
        <v>0</v>
      </c>
      <c r="O2213">
        <v>0</v>
      </c>
      <c r="R2213">
        <v>0</v>
      </c>
      <c r="W2213" t="s">
        <v>567</v>
      </c>
      <c r="X2213" t="s">
        <v>567</v>
      </c>
      <c r="Y2213" t="s">
        <v>568</v>
      </c>
    </row>
    <row r="2214" spans="2:25" x14ac:dyDescent="0.3">
      <c r="B2214" s="118"/>
      <c r="D2214" t="s">
        <v>567</v>
      </c>
      <c r="H2214" t="s">
        <v>567</v>
      </c>
      <c r="J2214" t="s">
        <v>567</v>
      </c>
      <c r="K2214" t="s">
        <v>567</v>
      </c>
      <c r="L2214" t="s">
        <v>567</v>
      </c>
      <c r="N2214">
        <v>0</v>
      </c>
      <c r="O2214">
        <v>0</v>
      </c>
      <c r="R2214">
        <v>0</v>
      </c>
      <c r="W2214" t="s">
        <v>567</v>
      </c>
      <c r="X2214" t="s">
        <v>567</v>
      </c>
      <c r="Y2214" t="s">
        <v>568</v>
      </c>
    </row>
    <row r="2215" spans="2:25" x14ac:dyDescent="0.3">
      <c r="B2215" s="118"/>
      <c r="D2215" t="s">
        <v>567</v>
      </c>
      <c r="H2215" t="s">
        <v>567</v>
      </c>
      <c r="J2215" t="s">
        <v>567</v>
      </c>
      <c r="K2215" t="s">
        <v>567</v>
      </c>
      <c r="L2215" t="s">
        <v>567</v>
      </c>
      <c r="N2215">
        <v>0</v>
      </c>
      <c r="O2215">
        <v>0</v>
      </c>
      <c r="R2215">
        <v>0</v>
      </c>
      <c r="W2215" t="s">
        <v>567</v>
      </c>
      <c r="X2215" t="s">
        <v>567</v>
      </c>
      <c r="Y2215" t="s">
        <v>568</v>
      </c>
    </row>
    <row r="2216" spans="2:25" x14ac:dyDescent="0.3">
      <c r="B2216" s="118"/>
      <c r="D2216" t="s">
        <v>567</v>
      </c>
      <c r="H2216" t="s">
        <v>567</v>
      </c>
      <c r="J2216" t="s">
        <v>567</v>
      </c>
      <c r="K2216" t="s">
        <v>567</v>
      </c>
      <c r="L2216" t="s">
        <v>567</v>
      </c>
      <c r="N2216">
        <v>0</v>
      </c>
      <c r="O2216">
        <v>0</v>
      </c>
      <c r="R2216">
        <v>0</v>
      </c>
      <c r="W2216" t="s">
        <v>567</v>
      </c>
      <c r="X2216" t="s">
        <v>567</v>
      </c>
      <c r="Y2216" t="s">
        <v>568</v>
      </c>
    </row>
    <row r="2217" spans="2:25" x14ac:dyDescent="0.3">
      <c r="B2217" s="118"/>
      <c r="D2217" t="s">
        <v>567</v>
      </c>
      <c r="H2217" t="s">
        <v>567</v>
      </c>
      <c r="J2217" t="s">
        <v>567</v>
      </c>
      <c r="K2217" t="s">
        <v>567</v>
      </c>
      <c r="L2217" t="s">
        <v>567</v>
      </c>
      <c r="N2217">
        <v>0</v>
      </c>
      <c r="O2217">
        <v>0</v>
      </c>
      <c r="R2217">
        <v>0</v>
      </c>
      <c r="W2217" t="s">
        <v>567</v>
      </c>
      <c r="X2217" t="s">
        <v>567</v>
      </c>
      <c r="Y2217" t="s">
        <v>568</v>
      </c>
    </row>
    <row r="2218" spans="2:25" x14ac:dyDescent="0.3">
      <c r="B2218" s="118"/>
      <c r="D2218" t="s">
        <v>567</v>
      </c>
      <c r="H2218" t="s">
        <v>567</v>
      </c>
      <c r="J2218" t="s">
        <v>567</v>
      </c>
      <c r="K2218" t="s">
        <v>567</v>
      </c>
      <c r="L2218" t="s">
        <v>567</v>
      </c>
      <c r="N2218">
        <v>0</v>
      </c>
      <c r="O2218">
        <v>0</v>
      </c>
      <c r="R2218">
        <v>0</v>
      </c>
      <c r="W2218" t="s">
        <v>567</v>
      </c>
      <c r="X2218" t="s">
        <v>567</v>
      </c>
      <c r="Y2218" t="s">
        <v>568</v>
      </c>
    </row>
    <row r="2219" spans="2:25" x14ac:dyDescent="0.3">
      <c r="B2219" s="118"/>
      <c r="D2219" t="s">
        <v>567</v>
      </c>
      <c r="H2219" t="s">
        <v>567</v>
      </c>
      <c r="J2219" t="s">
        <v>567</v>
      </c>
      <c r="K2219" t="s">
        <v>567</v>
      </c>
      <c r="L2219" t="s">
        <v>567</v>
      </c>
      <c r="N2219">
        <v>0</v>
      </c>
      <c r="O2219">
        <v>0</v>
      </c>
      <c r="R2219">
        <v>0</v>
      </c>
      <c r="W2219" t="s">
        <v>567</v>
      </c>
      <c r="X2219" t="s">
        <v>567</v>
      </c>
      <c r="Y2219" t="s">
        <v>568</v>
      </c>
    </row>
    <row r="2220" spans="2:25" x14ac:dyDescent="0.3">
      <c r="B2220" s="118"/>
      <c r="D2220" t="s">
        <v>567</v>
      </c>
      <c r="H2220" t="s">
        <v>567</v>
      </c>
      <c r="J2220" t="s">
        <v>567</v>
      </c>
      <c r="K2220" t="s">
        <v>567</v>
      </c>
      <c r="L2220" t="s">
        <v>567</v>
      </c>
      <c r="N2220">
        <v>0</v>
      </c>
      <c r="O2220">
        <v>0</v>
      </c>
      <c r="R2220">
        <v>0</v>
      </c>
      <c r="W2220" t="s">
        <v>567</v>
      </c>
      <c r="X2220" t="s">
        <v>567</v>
      </c>
      <c r="Y2220" t="s">
        <v>568</v>
      </c>
    </row>
    <row r="2221" spans="2:25" x14ac:dyDescent="0.3">
      <c r="B2221" s="118"/>
      <c r="D2221" t="s">
        <v>567</v>
      </c>
      <c r="H2221" t="s">
        <v>567</v>
      </c>
      <c r="J2221" t="s">
        <v>567</v>
      </c>
      <c r="K2221" t="s">
        <v>567</v>
      </c>
      <c r="L2221" t="s">
        <v>567</v>
      </c>
      <c r="N2221">
        <v>0</v>
      </c>
      <c r="O2221">
        <v>0</v>
      </c>
      <c r="R2221">
        <v>0</v>
      </c>
      <c r="W2221" t="s">
        <v>567</v>
      </c>
      <c r="X2221" t="s">
        <v>567</v>
      </c>
      <c r="Y2221" t="s">
        <v>568</v>
      </c>
    </row>
    <row r="2222" spans="2:25" x14ac:dyDescent="0.3">
      <c r="B2222" s="118"/>
      <c r="D2222" t="s">
        <v>567</v>
      </c>
      <c r="H2222" t="s">
        <v>567</v>
      </c>
      <c r="J2222" t="s">
        <v>567</v>
      </c>
      <c r="K2222" t="s">
        <v>567</v>
      </c>
      <c r="L2222" t="s">
        <v>567</v>
      </c>
      <c r="N2222">
        <v>0</v>
      </c>
      <c r="O2222">
        <v>0</v>
      </c>
      <c r="R2222">
        <v>0</v>
      </c>
      <c r="W2222" t="s">
        <v>567</v>
      </c>
      <c r="X2222" t="s">
        <v>567</v>
      </c>
      <c r="Y2222" t="s">
        <v>568</v>
      </c>
    </row>
    <row r="2223" spans="2:25" x14ac:dyDescent="0.3">
      <c r="B2223" s="118"/>
      <c r="D2223" t="s">
        <v>567</v>
      </c>
      <c r="H2223" t="s">
        <v>567</v>
      </c>
      <c r="J2223" t="s">
        <v>567</v>
      </c>
      <c r="K2223" t="s">
        <v>567</v>
      </c>
      <c r="L2223" t="s">
        <v>567</v>
      </c>
      <c r="N2223">
        <v>0</v>
      </c>
      <c r="O2223">
        <v>0</v>
      </c>
      <c r="R2223">
        <v>0</v>
      </c>
      <c r="W2223" t="s">
        <v>567</v>
      </c>
      <c r="X2223" t="s">
        <v>567</v>
      </c>
      <c r="Y2223" t="s">
        <v>568</v>
      </c>
    </row>
    <row r="2224" spans="2:25" x14ac:dyDescent="0.3">
      <c r="B2224" s="118"/>
      <c r="D2224" t="s">
        <v>567</v>
      </c>
      <c r="H2224" t="s">
        <v>567</v>
      </c>
      <c r="J2224" t="s">
        <v>567</v>
      </c>
      <c r="K2224" t="s">
        <v>567</v>
      </c>
      <c r="L2224" t="s">
        <v>567</v>
      </c>
      <c r="N2224">
        <v>0</v>
      </c>
      <c r="O2224">
        <v>0</v>
      </c>
      <c r="R2224">
        <v>0</v>
      </c>
      <c r="W2224" t="s">
        <v>567</v>
      </c>
      <c r="X2224" t="s">
        <v>567</v>
      </c>
      <c r="Y2224" t="s">
        <v>568</v>
      </c>
    </row>
    <row r="2225" spans="2:25" x14ac:dyDescent="0.3">
      <c r="B2225" s="118"/>
      <c r="D2225" t="s">
        <v>567</v>
      </c>
      <c r="H2225" t="s">
        <v>567</v>
      </c>
      <c r="J2225" t="s">
        <v>567</v>
      </c>
      <c r="K2225" t="s">
        <v>567</v>
      </c>
      <c r="L2225" t="s">
        <v>567</v>
      </c>
      <c r="N2225">
        <v>0</v>
      </c>
      <c r="O2225">
        <v>0</v>
      </c>
      <c r="R2225">
        <v>0</v>
      </c>
      <c r="W2225" t="s">
        <v>567</v>
      </c>
      <c r="X2225" t="s">
        <v>567</v>
      </c>
      <c r="Y2225" t="s">
        <v>568</v>
      </c>
    </row>
    <row r="2226" spans="2:25" x14ac:dyDescent="0.3">
      <c r="B2226" s="118"/>
      <c r="D2226" t="s">
        <v>567</v>
      </c>
      <c r="H2226" t="s">
        <v>567</v>
      </c>
      <c r="J2226" t="s">
        <v>567</v>
      </c>
      <c r="K2226" t="s">
        <v>567</v>
      </c>
      <c r="L2226" t="s">
        <v>567</v>
      </c>
      <c r="N2226">
        <v>0</v>
      </c>
      <c r="O2226">
        <v>0</v>
      </c>
      <c r="R2226">
        <v>0</v>
      </c>
      <c r="W2226" t="s">
        <v>567</v>
      </c>
      <c r="X2226" t="s">
        <v>567</v>
      </c>
      <c r="Y2226" t="s">
        <v>568</v>
      </c>
    </row>
    <row r="2227" spans="2:25" x14ac:dyDescent="0.3">
      <c r="B2227" s="118"/>
      <c r="D2227" t="s">
        <v>567</v>
      </c>
      <c r="H2227" t="s">
        <v>567</v>
      </c>
      <c r="J2227" t="s">
        <v>567</v>
      </c>
      <c r="K2227" t="s">
        <v>567</v>
      </c>
      <c r="L2227" t="s">
        <v>567</v>
      </c>
      <c r="N2227">
        <v>0</v>
      </c>
      <c r="O2227">
        <v>0</v>
      </c>
      <c r="R2227">
        <v>0</v>
      </c>
      <c r="W2227" t="s">
        <v>567</v>
      </c>
      <c r="X2227" t="s">
        <v>567</v>
      </c>
      <c r="Y2227" t="s">
        <v>568</v>
      </c>
    </row>
    <row r="2228" spans="2:25" x14ac:dyDescent="0.3">
      <c r="B2228" s="118"/>
      <c r="D2228" t="s">
        <v>567</v>
      </c>
      <c r="H2228" t="s">
        <v>567</v>
      </c>
      <c r="J2228" t="s">
        <v>567</v>
      </c>
      <c r="K2228" t="s">
        <v>567</v>
      </c>
      <c r="L2228" t="s">
        <v>567</v>
      </c>
      <c r="N2228">
        <v>0</v>
      </c>
      <c r="O2228">
        <v>0</v>
      </c>
      <c r="R2228">
        <v>0</v>
      </c>
      <c r="W2228" t="s">
        <v>567</v>
      </c>
      <c r="X2228" t="s">
        <v>567</v>
      </c>
      <c r="Y2228" t="s">
        <v>568</v>
      </c>
    </row>
    <row r="2229" spans="2:25" x14ac:dyDescent="0.3">
      <c r="B2229" s="118"/>
      <c r="D2229" t="s">
        <v>567</v>
      </c>
      <c r="H2229" t="s">
        <v>567</v>
      </c>
      <c r="J2229" t="s">
        <v>567</v>
      </c>
      <c r="K2229" t="s">
        <v>567</v>
      </c>
      <c r="L2229" t="s">
        <v>567</v>
      </c>
      <c r="N2229">
        <v>0</v>
      </c>
      <c r="O2229">
        <v>0</v>
      </c>
      <c r="R2229">
        <v>0</v>
      </c>
      <c r="W2229" t="s">
        <v>567</v>
      </c>
      <c r="X2229" t="s">
        <v>567</v>
      </c>
      <c r="Y2229" t="s">
        <v>568</v>
      </c>
    </row>
    <row r="2230" spans="2:25" x14ac:dyDescent="0.3">
      <c r="B2230" s="118"/>
      <c r="D2230" t="s">
        <v>567</v>
      </c>
      <c r="H2230" t="s">
        <v>567</v>
      </c>
      <c r="J2230" t="s">
        <v>567</v>
      </c>
      <c r="K2230" t="s">
        <v>567</v>
      </c>
      <c r="L2230" t="s">
        <v>567</v>
      </c>
      <c r="N2230">
        <v>0</v>
      </c>
      <c r="O2230">
        <v>0</v>
      </c>
      <c r="R2230">
        <v>0</v>
      </c>
      <c r="W2230" t="s">
        <v>567</v>
      </c>
      <c r="X2230" t="s">
        <v>567</v>
      </c>
      <c r="Y2230" t="s">
        <v>568</v>
      </c>
    </row>
    <row r="2231" spans="2:25" x14ac:dyDescent="0.3">
      <c r="B2231" s="118"/>
      <c r="D2231" t="s">
        <v>567</v>
      </c>
      <c r="H2231" t="s">
        <v>567</v>
      </c>
      <c r="J2231" t="s">
        <v>567</v>
      </c>
      <c r="K2231" t="s">
        <v>567</v>
      </c>
      <c r="L2231" t="s">
        <v>567</v>
      </c>
      <c r="N2231">
        <v>0</v>
      </c>
      <c r="O2231">
        <v>0</v>
      </c>
      <c r="R2231">
        <v>0</v>
      </c>
      <c r="W2231" t="s">
        <v>567</v>
      </c>
      <c r="X2231" t="s">
        <v>567</v>
      </c>
      <c r="Y2231" t="s">
        <v>568</v>
      </c>
    </row>
    <row r="2232" spans="2:25" x14ac:dyDescent="0.3">
      <c r="B2232" s="118"/>
      <c r="D2232" t="s">
        <v>567</v>
      </c>
      <c r="H2232" t="s">
        <v>567</v>
      </c>
      <c r="J2232" t="s">
        <v>567</v>
      </c>
      <c r="K2232" t="s">
        <v>567</v>
      </c>
      <c r="L2232" t="s">
        <v>567</v>
      </c>
      <c r="N2232">
        <v>0</v>
      </c>
      <c r="O2232">
        <v>0</v>
      </c>
      <c r="R2232">
        <v>0</v>
      </c>
      <c r="W2232" t="s">
        <v>567</v>
      </c>
      <c r="X2232" t="s">
        <v>567</v>
      </c>
      <c r="Y2232" t="s">
        <v>568</v>
      </c>
    </row>
    <row r="2233" spans="2:25" x14ac:dyDescent="0.3">
      <c r="B2233" s="118"/>
      <c r="D2233" t="s">
        <v>567</v>
      </c>
      <c r="H2233" t="s">
        <v>567</v>
      </c>
      <c r="J2233" t="s">
        <v>567</v>
      </c>
      <c r="K2233" t="s">
        <v>567</v>
      </c>
      <c r="L2233" t="s">
        <v>567</v>
      </c>
      <c r="N2233">
        <v>0</v>
      </c>
      <c r="O2233">
        <v>0</v>
      </c>
      <c r="R2233">
        <v>0</v>
      </c>
      <c r="W2233" t="s">
        <v>567</v>
      </c>
      <c r="X2233" t="s">
        <v>567</v>
      </c>
      <c r="Y2233" t="s">
        <v>568</v>
      </c>
    </row>
    <row r="2234" spans="2:25" x14ac:dyDescent="0.3">
      <c r="B2234" s="118"/>
      <c r="D2234" t="s">
        <v>567</v>
      </c>
      <c r="H2234" t="s">
        <v>567</v>
      </c>
      <c r="J2234" t="s">
        <v>567</v>
      </c>
      <c r="K2234" t="s">
        <v>567</v>
      </c>
      <c r="L2234" t="s">
        <v>567</v>
      </c>
      <c r="N2234">
        <v>0</v>
      </c>
      <c r="O2234">
        <v>0</v>
      </c>
      <c r="R2234">
        <v>0</v>
      </c>
      <c r="W2234" t="s">
        <v>567</v>
      </c>
      <c r="X2234" t="s">
        <v>567</v>
      </c>
      <c r="Y2234" t="s">
        <v>568</v>
      </c>
    </row>
    <row r="2235" spans="2:25" x14ac:dyDescent="0.3">
      <c r="B2235" s="118"/>
      <c r="D2235" t="s">
        <v>567</v>
      </c>
      <c r="H2235" t="s">
        <v>567</v>
      </c>
      <c r="J2235" t="s">
        <v>567</v>
      </c>
      <c r="K2235" t="s">
        <v>567</v>
      </c>
      <c r="L2235" t="s">
        <v>567</v>
      </c>
      <c r="N2235">
        <v>0</v>
      </c>
      <c r="O2235">
        <v>0</v>
      </c>
      <c r="R2235">
        <v>0</v>
      </c>
      <c r="W2235" t="s">
        <v>567</v>
      </c>
      <c r="X2235" t="s">
        <v>567</v>
      </c>
      <c r="Y2235" t="s">
        <v>568</v>
      </c>
    </row>
    <row r="2236" spans="2:25" x14ac:dyDescent="0.3">
      <c r="B2236" s="118"/>
      <c r="D2236" t="s">
        <v>567</v>
      </c>
      <c r="H2236" t="s">
        <v>567</v>
      </c>
      <c r="J2236" t="s">
        <v>567</v>
      </c>
      <c r="K2236" t="s">
        <v>567</v>
      </c>
      <c r="L2236" t="s">
        <v>567</v>
      </c>
      <c r="N2236">
        <v>0</v>
      </c>
      <c r="O2236">
        <v>0</v>
      </c>
      <c r="R2236">
        <v>0</v>
      </c>
      <c r="W2236" t="s">
        <v>567</v>
      </c>
      <c r="X2236" t="s">
        <v>567</v>
      </c>
      <c r="Y2236" t="s">
        <v>568</v>
      </c>
    </row>
    <row r="2237" spans="2:25" x14ac:dyDescent="0.3">
      <c r="B2237" s="118"/>
      <c r="D2237" t="s">
        <v>567</v>
      </c>
      <c r="H2237" t="s">
        <v>567</v>
      </c>
      <c r="J2237" t="s">
        <v>567</v>
      </c>
      <c r="K2237" t="s">
        <v>567</v>
      </c>
      <c r="L2237" t="s">
        <v>567</v>
      </c>
      <c r="N2237">
        <v>0</v>
      </c>
      <c r="O2237">
        <v>0</v>
      </c>
      <c r="R2237">
        <v>0</v>
      </c>
      <c r="W2237" t="s">
        <v>567</v>
      </c>
      <c r="X2237" t="s">
        <v>567</v>
      </c>
      <c r="Y2237" t="s">
        <v>568</v>
      </c>
    </row>
    <row r="2238" spans="2:25" x14ac:dyDescent="0.3">
      <c r="B2238" s="118"/>
      <c r="D2238" t="s">
        <v>567</v>
      </c>
      <c r="H2238" t="s">
        <v>567</v>
      </c>
      <c r="J2238" t="s">
        <v>567</v>
      </c>
      <c r="K2238" t="s">
        <v>567</v>
      </c>
      <c r="L2238" t="s">
        <v>567</v>
      </c>
      <c r="N2238">
        <v>0</v>
      </c>
      <c r="O2238">
        <v>0</v>
      </c>
      <c r="R2238">
        <v>0</v>
      </c>
      <c r="W2238" t="s">
        <v>567</v>
      </c>
      <c r="X2238" t="s">
        <v>567</v>
      </c>
      <c r="Y2238" t="s">
        <v>568</v>
      </c>
    </row>
    <row r="2239" spans="2:25" x14ac:dyDescent="0.3">
      <c r="B2239" s="118"/>
      <c r="D2239" t="s">
        <v>567</v>
      </c>
      <c r="H2239" t="s">
        <v>567</v>
      </c>
      <c r="J2239" t="s">
        <v>567</v>
      </c>
      <c r="K2239" t="s">
        <v>567</v>
      </c>
      <c r="L2239" t="s">
        <v>567</v>
      </c>
      <c r="N2239">
        <v>0</v>
      </c>
      <c r="O2239">
        <v>0</v>
      </c>
      <c r="R2239">
        <v>0</v>
      </c>
      <c r="W2239" t="s">
        <v>567</v>
      </c>
      <c r="X2239" t="s">
        <v>567</v>
      </c>
      <c r="Y2239" t="s">
        <v>568</v>
      </c>
    </row>
    <row r="2240" spans="2:25" x14ac:dyDescent="0.3">
      <c r="B2240" s="118"/>
      <c r="D2240" t="s">
        <v>567</v>
      </c>
      <c r="H2240" t="s">
        <v>567</v>
      </c>
      <c r="J2240" t="s">
        <v>567</v>
      </c>
      <c r="K2240" t="s">
        <v>567</v>
      </c>
      <c r="L2240" t="s">
        <v>567</v>
      </c>
      <c r="N2240">
        <v>0</v>
      </c>
      <c r="O2240">
        <v>0</v>
      </c>
      <c r="R2240">
        <v>0</v>
      </c>
      <c r="W2240" t="s">
        <v>567</v>
      </c>
      <c r="X2240" t="s">
        <v>567</v>
      </c>
      <c r="Y2240" t="s">
        <v>568</v>
      </c>
    </row>
    <row r="2241" spans="2:25" x14ac:dyDescent="0.3">
      <c r="B2241" s="118"/>
      <c r="D2241" t="s">
        <v>567</v>
      </c>
      <c r="H2241" t="s">
        <v>567</v>
      </c>
      <c r="J2241" t="s">
        <v>567</v>
      </c>
      <c r="K2241" t="s">
        <v>567</v>
      </c>
      <c r="L2241" t="s">
        <v>567</v>
      </c>
      <c r="N2241">
        <v>0</v>
      </c>
      <c r="O2241">
        <v>0</v>
      </c>
      <c r="R2241">
        <v>0</v>
      </c>
      <c r="W2241" t="s">
        <v>567</v>
      </c>
      <c r="X2241" t="s">
        <v>567</v>
      </c>
      <c r="Y2241" t="s">
        <v>568</v>
      </c>
    </row>
    <row r="2242" spans="2:25" x14ac:dyDescent="0.3">
      <c r="B2242" s="118"/>
      <c r="D2242" t="s">
        <v>567</v>
      </c>
      <c r="H2242" t="s">
        <v>567</v>
      </c>
      <c r="J2242" t="s">
        <v>567</v>
      </c>
      <c r="K2242" t="s">
        <v>567</v>
      </c>
      <c r="L2242" t="s">
        <v>567</v>
      </c>
      <c r="N2242">
        <v>0</v>
      </c>
      <c r="O2242">
        <v>0</v>
      </c>
      <c r="R2242">
        <v>0</v>
      </c>
      <c r="W2242" t="s">
        <v>567</v>
      </c>
      <c r="X2242" t="s">
        <v>567</v>
      </c>
      <c r="Y2242" t="s">
        <v>568</v>
      </c>
    </row>
    <row r="2243" spans="2:25" x14ac:dyDescent="0.3">
      <c r="B2243" s="118"/>
      <c r="D2243" t="s">
        <v>567</v>
      </c>
      <c r="H2243" t="s">
        <v>567</v>
      </c>
      <c r="J2243" t="s">
        <v>567</v>
      </c>
      <c r="K2243" t="s">
        <v>567</v>
      </c>
      <c r="L2243" t="s">
        <v>567</v>
      </c>
      <c r="N2243">
        <v>0</v>
      </c>
      <c r="O2243">
        <v>0</v>
      </c>
      <c r="R2243">
        <v>0</v>
      </c>
      <c r="W2243" t="s">
        <v>567</v>
      </c>
      <c r="X2243" t="s">
        <v>567</v>
      </c>
      <c r="Y2243" t="s">
        <v>568</v>
      </c>
    </row>
    <row r="2244" spans="2:25" x14ac:dyDescent="0.3">
      <c r="B2244" s="118"/>
      <c r="D2244" t="s">
        <v>567</v>
      </c>
      <c r="H2244" t="s">
        <v>567</v>
      </c>
      <c r="J2244" t="s">
        <v>567</v>
      </c>
      <c r="K2244" t="s">
        <v>567</v>
      </c>
      <c r="L2244" t="s">
        <v>567</v>
      </c>
      <c r="N2244">
        <v>0</v>
      </c>
      <c r="O2244">
        <v>0</v>
      </c>
      <c r="R2244">
        <v>0</v>
      </c>
      <c r="W2244" t="s">
        <v>567</v>
      </c>
      <c r="X2244" t="s">
        <v>567</v>
      </c>
      <c r="Y2244" t="s">
        <v>568</v>
      </c>
    </row>
    <row r="2245" spans="2:25" x14ac:dyDescent="0.3">
      <c r="B2245" s="118"/>
      <c r="D2245" t="s">
        <v>567</v>
      </c>
      <c r="H2245" t="s">
        <v>567</v>
      </c>
      <c r="J2245" t="s">
        <v>567</v>
      </c>
      <c r="K2245" t="s">
        <v>567</v>
      </c>
      <c r="L2245" t="s">
        <v>567</v>
      </c>
      <c r="N2245">
        <v>0</v>
      </c>
      <c r="O2245">
        <v>0</v>
      </c>
      <c r="R2245">
        <v>0</v>
      </c>
      <c r="W2245" t="s">
        <v>567</v>
      </c>
      <c r="X2245" t="s">
        <v>567</v>
      </c>
      <c r="Y2245" t="s">
        <v>568</v>
      </c>
    </row>
    <row r="2246" spans="2:25" x14ac:dyDescent="0.3">
      <c r="B2246" s="118"/>
      <c r="D2246" t="s">
        <v>567</v>
      </c>
      <c r="H2246" t="s">
        <v>567</v>
      </c>
      <c r="J2246" t="s">
        <v>567</v>
      </c>
      <c r="K2246" t="s">
        <v>567</v>
      </c>
      <c r="L2246" t="s">
        <v>567</v>
      </c>
      <c r="N2246">
        <v>0</v>
      </c>
      <c r="O2246">
        <v>0</v>
      </c>
      <c r="R2246">
        <v>0</v>
      </c>
      <c r="W2246" t="s">
        <v>567</v>
      </c>
      <c r="X2246" t="s">
        <v>567</v>
      </c>
      <c r="Y2246" t="s">
        <v>568</v>
      </c>
    </row>
    <row r="2247" spans="2:25" x14ac:dyDescent="0.3">
      <c r="B2247" s="118"/>
      <c r="D2247" t="s">
        <v>567</v>
      </c>
      <c r="H2247" t="s">
        <v>567</v>
      </c>
      <c r="J2247" t="s">
        <v>567</v>
      </c>
      <c r="K2247" t="s">
        <v>567</v>
      </c>
      <c r="L2247" t="s">
        <v>567</v>
      </c>
      <c r="N2247">
        <v>0</v>
      </c>
      <c r="O2247">
        <v>0</v>
      </c>
      <c r="R2247">
        <v>0</v>
      </c>
      <c r="W2247" t="s">
        <v>567</v>
      </c>
      <c r="X2247" t="s">
        <v>567</v>
      </c>
      <c r="Y2247" t="s">
        <v>568</v>
      </c>
    </row>
    <row r="2248" spans="2:25" x14ac:dyDescent="0.3">
      <c r="B2248" s="118"/>
      <c r="D2248" t="s">
        <v>567</v>
      </c>
      <c r="H2248" t="s">
        <v>567</v>
      </c>
      <c r="J2248" t="s">
        <v>567</v>
      </c>
      <c r="K2248" t="s">
        <v>567</v>
      </c>
      <c r="L2248" t="s">
        <v>567</v>
      </c>
      <c r="N2248">
        <v>0</v>
      </c>
      <c r="O2248">
        <v>0</v>
      </c>
      <c r="R2248">
        <v>0</v>
      </c>
      <c r="W2248" t="s">
        <v>567</v>
      </c>
      <c r="X2248" t="s">
        <v>567</v>
      </c>
      <c r="Y2248" t="s">
        <v>568</v>
      </c>
    </row>
    <row r="2249" spans="2:25" x14ac:dyDescent="0.3">
      <c r="B2249" s="118"/>
      <c r="D2249" t="s">
        <v>567</v>
      </c>
      <c r="H2249" t="s">
        <v>567</v>
      </c>
      <c r="J2249" t="s">
        <v>567</v>
      </c>
      <c r="K2249" t="s">
        <v>567</v>
      </c>
      <c r="L2249" t="s">
        <v>567</v>
      </c>
      <c r="N2249">
        <v>0</v>
      </c>
      <c r="O2249">
        <v>0</v>
      </c>
      <c r="R2249">
        <v>0</v>
      </c>
      <c r="W2249" t="s">
        <v>567</v>
      </c>
      <c r="X2249" t="s">
        <v>567</v>
      </c>
      <c r="Y2249" t="s">
        <v>568</v>
      </c>
    </row>
    <row r="2250" spans="2:25" x14ac:dyDescent="0.3">
      <c r="B2250" s="118"/>
      <c r="D2250" t="s">
        <v>567</v>
      </c>
      <c r="H2250" t="s">
        <v>567</v>
      </c>
      <c r="J2250" t="s">
        <v>567</v>
      </c>
      <c r="K2250" t="s">
        <v>567</v>
      </c>
      <c r="L2250" t="s">
        <v>567</v>
      </c>
      <c r="N2250">
        <v>0</v>
      </c>
      <c r="O2250">
        <v>0</v>
      </c>
      <c r="R2250">
        <v>0</v>
      </c>
      <c r="W2250" t="s">
        <v>567</v>
      </c>
      <c r="X2250" t="s">
        <v>567</v>
      </c>
      <c r="Y2250" t="s">
        <v>568</v>
      </c>
    </row>
    <row r="2251" spans="2:25" x14ac:dyDescent="0.3">
      <c r="B2251" s="118"/>
      <c r="D2251" t="s">
        <v>567</v>
      </c>
      <c r="H2251" t="s">
        <v>567</v>
      </c>
      <c r="J2251" t="s">
        <v>567</v>
      </c>
      <c r="K2251" t="s">
        <v>567</v>
      </c>
      <c r="L2251" t="s">
        <v>567</v>
      </c>
      <c r="N2251">
        <v>0</v>
      </c>
      <c r="O2251">
        <v>0</v>
      </c>
      <c r="R2251">
        <v>0</v>
      </c>
      <c r="W2251" t="s">
        <v>567</v>
      </c>
      <c r="X2251" t="s">
        <v>567</v>
      </c>
      <c r="Y2251" t="s">
        <v>568</v>
      </c>
    </row>
    <row r="2252" spans="2:25" x14ac:dyDescent="0.3">
      <c r="B2252" s="118"/>
      <c r="D2252" t="s">
        <v>567</v>
      </c>
      <c r="H2252" t="s">
        <v>567</v>
      </c>
      <c r="J2252" t="s">
        <v>567</v>
      </c>
      <c r="K2252" t="s">
        <v>567</v>
      </c>
      <c r="L2252" t="s">
        <v>567</v>
      </c>
      <c r="N2252">
        <v>0</v>
      </c>
      <c r="O2252">
        <v>0</v>
      </c>
      <c r="R2252">
        <v>0</v>
      </c>
      <c r="W2252" t="s">
        <v>567</v>
      </c>
      <c r="X2252" t="s">
        <v>567</v>
      </c>
      <c r="Y2252" t="s">
        <v>568</v>
      </c>
    </row>
    <row r="2253" spans="2:25" x14ac:dyDescent="0.3">
      <c r="B2253" s="118"/>
      <c r="D2253" t="s">
        <v>567</v>
      </c>
      <c r="H2253" t="s">
        <v>567</v>
      </c>
      <c r="J2253" t="s">
        <v>567</v>
      </c>
      <c r="K2253" t="s">
        <v>567</v>
      </c>
      <c r="L2253" t="s">
        <v>567</v>
      </c>
      <c r="N2253">
        <v>0</v>
      </c>
      <c r="O2253">
        <v>0</v>
      </c>
      <c r="R2253">
        <v>0</v>
      </c>
      <c r="W2253" t="s">
        <v>567</v>
      </c>
      <c r="X2253" t="s">
        <v>567</v>
      </c>
      <c r="Y2253" t="s">
        <v>568</v>
      </c>
    </row>
    <row r="2254" spans="2:25" x14ac:dyDescent="0.3">
      <c r="B2254" s="118"/>
      <c r="D2254" t="s">
        <v>567</v>
      </c>
      <c r="H2254" t="s">
        <v>567</v>
      </c>
      <c r="J2254" t="s">
        <v>567</v>
      </c>
      <c r="K2254" t="s">
        <v>567</v>
      </c>
      <c r="L2254" t="s">
        <v>567</v>
      </c>
      <c r="N2254">
        <v>0</v>
      </c>
      <c r="O2254">
        <v>0</v>
      </c>
      <c r="R2254">
        <v>0</v>
      </c>
      <c r="W2254" t="s">
        <v>567</v>
      </c>
      <c r="X2254" t="s">
        <v>567</v>
      </c>
      <c r="Y2254" t="s">
        <v>568</v>
      </c>
    </row>
    <row r="2255" spans="2:25" x14ac:dyDescent="0.3">
      <c r="B2255" s="118"/>
      <c r="D2255" t="s">
        <v>567</v>
      </c>
      <c r="H2255" t="s">
        <v>567</v>
      </c>
      <c r="J2255" t="s">
        <v>567</v>
      </c>
      <c r="K2255" t="s">
        <v>567</v>
      </c>
      <c r="L2255" t="s">
        <v>567</v>
      </c>
      <c r="N2255">
        <v>0</v>
      </c>
      <c r="O2255">
        <v>0</v>
      </c>
      <c r="R2255">
        <v>0</v>
      </c>
      <c r="W2255" t="s">
        <v>567</v>
      </c>
      <c r="X2255" t="s">
        <v>567</v>
      </c>
      <c r="Y2255" t="s">
        <v>568</v>
      </c>
    </row>
    <row r="2256" spans="2:25" x14ac:dyDescent="0.3">
      <c r="B2256" s="118"/>
      <c r="D2256" t="s">
        <v>567</v>
      </c>
      <c r="H2256" t="s">
        <v>567</v>
      </c>
      <c r="J2256" t="s">
        <v>567</v>
      </c>
      <c r="K2256" t="s">
        <v>567</v>
      </c>
      <c r="L2256" t="s">
        <v>567</v>
      </c>
      <c r="N2256">
        <v>0</v>
      </c>
      <c r="O2256">
        <v>0</v>
      </c>
      <c r="R2256">
        <v>0</v>
      </c>
      <c r="W2256" t="s">
        <v>567</v>
      </c>
      <c r="X2256" t="s">
        <v>567</v>
      </c>
      <c r="Y2256" t="s">
        <v>568</v>
      </c>
    </row>
    <row r="2257" spans="2:25" x14ac:dyDescent="0.3">
      <c r="B2257" s="118"/>
      <c r="D2257" t="s">
        <v>567</v>
      </c>
      <c r="H2257" t="s">
        <v>567</v>
      </c>
      <c r="J2257" t="s">
        <v>567</v>
      </c>
      <c r="K2257" t="s">
        <v>567</v>
      </c>
      <c r="L2257" t="s">
        <v>567</v>
      </c>
      <c r="N2257">
        <v>0</v>
      </c>
      <c r="O2257">
        <v>0</v>
      </c>
      <c r="R2257">
        <v>0</v>
      </c>
      <c r="W2257" t="s">
        <v>567</v>
      </c>
      <c r="X2257" t="s">
        <v>567</v>
      </c>
      <c r="Y2257" t="s">
        <v>568</v>
      </c>
    </row>
    <row r="2258" spans="2:25" x14ac:dyDescent="0.3">
      <c r="B2258" s="118"/>
      <c r="D2258" t="s">
        <v>567</v>
      </c>
      <c r="H2258" t="s">
        <v>567</v>
      </c>
      <c r="J2258" t="s">
        <v>567</v>
      </c>
      <c r="K2258" t="s">
        <v>567</v>
      </c>
      <c r="L2258" t="s">
        <v>567</v>
      </c>
      <c r="N2258">
        <v>0</v>
      </c>
      <c r="O2258">
        <v>0</v>
      </c>
      <c r="R2258">
        <v>0</v>
      </c>
      <c r="W2258" t="s">
        <v>567</v>
      </c>
      <c r="X2258" t="s">
        <v>567</v>
      </c>
      <c r="Y2258" t="s">
        <v>568</v>
      </c>
    </row>
    <row r="2259" spans="2:25" x14ac:dyDescent="0.3">
      <c r="B2259" s="118"/>
      <c r="D2259" t="s">
        <v>567</v>
      </c>
      <c r="H2259" t="s">
        <v>567</v>
      </c>
      <c r="J2259" t="s">
        <v>567</v>
      </c>
      <c r="K2259" t="s">
        <v>567</v>
      </c>
      <c r="L2259" t="s">
        <v>567</v>
      </c>
      <c r="N2259">
        <v>0</v>
      </c>
      <c r="O2259">
        <v>0</v>
      </c>
      <c r="R2259">
        <v>0</v>
      </c>
      <c r="W2259" t="s">
        <v>567</v>
      </c>
      <c r="X2259" t="s">
        <v>567</v>
      </c>
      <c r="Y2259" t="s">
        <v>568</v>
      </c>
    </row>
    <row r="2260" spans="2:25" x14ac:dyDescent="0.3">
      <c r="B2260" s="118"/>
      <c r="D2260" t="s">
        <v>567</v>
      </c>
      <c r="H2260" t="s">
        <v>567</v>
      </c>
      <c r="J2260" t="s">
        <v>567</v>
      </c>
      <c r="K2260" t="s">
        <v>567</v>
      </c>
      <c r="L2260" t="s">
        <v>567</v>
      </c>
      <c r="N2260">
        <v>0</v>
      </c>
      <c r="O2260">
        <v>0</v>
      </c>
      <c r="R2260">
        <v>0</v>
      </c>
      <c r="W2260" t="s">
        <v>567</v>
      </c>
      <c r="X2260" t="s">
        <v>567</v>
      </c>
      <c r="Y2260" t="s">
        <v>568</v>
      </c>
    </row>
    <row r="2261" spans="2:25" x14ac:dyDescent="0.3">
      <c r="B2261" s="118"/>
      <c r="D2261" t="s">
        <v>567</v>
      </c>
      <c r="H2261" t="s">
        <v>567</v>
      </c>
      <c r="J2261" t="s">
        <v>567</v>
      </c>
      <c r="K2261" t="s">
        <v>567</v>
      </c>
      <c r="L2261" t="s">
        <v>567</v>
      </c>
      <c r="N2261">
        <v>0</v>
      </c>
      <c r="O2261">
        <v>0</v>
      </c>
      <c r="R2261">
        <v>0</v>
      </c>
      <c r="W2261" t="s">
        <v>567</v>
      </c>
      <c r="X2261" t="s">
        <v>567</v>
      </c>
      <c r="Y2261" t="s">
        <v>568</v>
      </c>
    </row>
    <row r="2262" spans="2:25" x14ac:dyDescent="0.3">
      <c r="B2262" s="118"/>
      <c r="D2262" t="s">
        <v>567</v>
      </c>
      <c r="H2262" t="s">
        <v>567</v>
      </c>
      <c r="J2262" t="s">
        <v>567</v>
      </c>
      <c r="K2262" t="s">
        <v>567</v>
      </c>
      <c r="L2262" t="s">
        <v>567</v>
      </c>
      <c r="N2262">
        <v>0</v>
      </c>
      <c r="O2262">
        <v>0</v>
      </c>
      <c r="R2262">
        <v>0</v>
      </c>
      <c r="W2262" t="s">
        <v>567</v>
      </c>
      <c r="X2262" t="s">
        <v>567</v>
      </c>
      <c r="Y2262" t="s">
        <v>568</v>
      </c>
    </row>
    <row r="2263" spans="2:25" x14ac:dyDescent="0.3">
      <c r="B2263" s="118"/>
      <c r="D2263" t="s">
        <v>567</v>
      </c>
      <c r="H2263" t="s">
        <v>567</v>
      </c>
      <c r="J2263" t="s">
        <v>567</v>
      </c>
      <c r="K2263" t="s">
        <v>567</v>
      </c>
      <c r="L2263" t="s">
        <v>567</v>
      </c>
      <c r="N2263">
        <v>0</v>
      </c>
      <c r="O2263">
        <v>0</v>
      </c>
      <c r="R2263">
        <v>0</v>
      </c>
      <c r="W2263" t="s">
        <v>567</v>
      </c>
      <c r="X2263" t="s">
        <v>567</v>
      </c>
      <c r="Y2263" t="s">
        <v>568</v>
      </c>
    </row>
    <row r="2264" spans="2:25" x14ac:dyDescent="0.3">
      <c r="B2264" s="118"/>
      <c r="D2264" t="s">
        <v>567</v>
      </c>
      <c r="H2264" t="s">
        <v>567</v>
      </c>
      <c r="J2264" t="s">
        <v>567</v>
      </c>
      <c r="K2264" t="s">
        <v>567</v>
      </c>
      <c r="L2264" t="s">
        <v>567</v>
      </c>
      <c r="N2264">
        <v>0</v>
      </c>
      <c r="O2264">
        <v>0</v>
      </c>
      <c r="R2264">
        <v>0</v>
      </c>
      <c r="W2264" t="s">
        <v>567</v>
      </c>
      <c r="X2264" t="s">
        <v>567</v>
      </c>
      <c r="Y2264" t="s">
        <v>568</v>
      </c>
    </row>
    <row r="2265" spans="2:25" x14ac:dyDescent="0.3">
      <c r="B2265" s="118"/>
      <c r="D2265" t="s">
        <v>567</v>
      </c>
      <c r="H2265" t="s">
        <v>567</v>
      </c>
      <c r="J2265" t="s">
        <v>567</v>
      </c>
      <c r="K2265" t="s">
        <v>567</v>
      </c>
      <c r="L2265" t="s">
        <v>567</v>
      </c>
      <c r="N2265">
        <v>0</v>
      </c>
      <c r="O2265">
        <v>0</v>
      </c>
      <c r="R2265">
        <v>0</v>
      </c>
      <c r="W2265" t="s">
        <v>567</v>
      </c>
      <c r="X2265" t="s">
        <v>567</v>
      </c>
      <c r="Y2265" t="s">
        <v>568</v>
      </c>
    </row>
    <row r="2266" spans="2:25" x14ac:dyDescent="0.3">
      <c r="B2266" s="118"/>
      <c r="D2266" t="s">
        <v>567</v>
      </c>
      <c r="H2266" t="s">
        <v>567</v>
      </c>
      <c r="J2266" t="s">
        <v>567</v>
      </c>
      <c r="K2266" t="s">
        <v>567</v>
      </c>
      <c r="L2266" t="s">
        <v>567</v>
      </c>
      <c r="N2266">
        <v>0</v>
      </c>
      <c r="O2266">
        <v>0</v>
      </c>
      <c r="R2266">
        <v>0</v>
      </c>
      <c r="W2266" t="s">
        <v>567</v>
      </c>
      <c r="X2266" t="s">
        <v>567</v>
      </c>
      <c r="Y2266" t="s">
        <v>568</v>
      </c>
    </row>
    <row r="2267" spans="2:25" x14ac:dyDescent="0.3">
      <c r="B2267" s="118"/>
      <c r="D2267" t="s">
        <v>567</v>
      </c>
      <c r="H2267" t="s">
        <v>567</v>
      </c>
      <c r="J2267" t="s">
        <v>567</v>
      </c>
      <c r="K2267" t="s">
        <v>567</v>
      </c>
      <c r="L2267" t="s">
        <v>567</v>
      </c>
      <c r="N2267">
        <v>0</v>
      </c>
      <c r="O2267">
        <v>0</v>
      </c>
      <c r="R2267">
        <v>0</v>
      </c>
      <c r="W2267" t="s">
        <v>567</v>
      </c>
      <c r="X2267" t="s">
        <v>567</v>
      </c>
      <c r="Y2267" t="s">
        <v>568</v>
      </c>
    </row>
    <row r="2268" spans="2:25" x14ac:dyDescent="0.3">
      <c r="B2268" s="118"/>
      <c r="D2268" t="s">
        <v>567</v>
      </c>
      <c r="H2268" t="s">
        <v>567</v>
      </c>
      <c r="J2268" t="s">
        <v>567</v>
      </c>
      <c r="K2268" t="s">
        <v>567</v>
      </c>
      <c r="L2268" t="s">
        <v>567</v>
      </c>
      <c r="N2268">
        <v>0</v>
      </c>
      <c r="O2268">
        <v>0</v>
      </c>
      <c r="R2268">
        <v>0</v>
      </c>
      <c r="W2268" t="s">
        <v>567</v>
      </c>
      <c r="X2268" t="s">
        <v>567</v>
      </c>
      <c r="Y2268" t="s">
        <v>568</v>
      </c>
    </row>
    <row r="2269" spans="2:25" x14ac:dyDescent="0.3">
      <c r="B2269" s="118"/>
      <c r="D2269" t="s">
        <v>567</v>
      </c>
      <c r="H2269" t="s">
        <v>567</v>
      </c>
      <c r="J2269" t="s">
        <v>567</v>
      </c>
      <c r="K2269" t="s">
        <v>567</v>
      </c>
      <c r="L2269" t="s">
        <v>567</v>
      </c>
      <c r="N2269">
        <v>0</v>
      </c>
      <c r="O2269">
        <v>0</v>
      </c>
      <c r="R2269">
        <v>0</v>
      </c>
      <c r="W2269" t="s">
        <v>567</v>
      </c>
      <c r="X2269" t="s">
        <v>567</v>
      </c>
      <c r="Y2269" t="s">
        <v>568</v>
      </c>
    </row>
    <row r="2270" spans="2:25" x14ac:dyDescent="0.3">
      <c r="B2270" s="118"/>
      <c r="D2270" t="s">
        <v>567</v>
      </c>
      <c r="H2270" t="s">
        <v>567</v>
      </c>
      <c r="J2270" t="s">
        <v>567</v>
      </c>
      <c r="K2270" t="s">
        <v>567</v>
      </c>
      <c r="L2270" t="s">
        <v>567</v>
      </c>
      <c r="N2270">
        <v>0</v>
      </c>
      <c r="O2270">
        <v>0</v>
      </c>
      <c r="R2270">
        <v>0</v>
      </c>
      <c r="W2270" t="s">
        <v>567</v>
      </c>
      <c r="X2270" t="s">
        <v>567</v>
      </c>
      <c r="Y2270" t="s">
        <v>568</v>
      </c>
    </row>
    <row r="2271" spans="2:25" x14ac:dyDescent="0.3">
      <c r="B2271" s="118"/>
      <c r="D2271" t="s">
        <v>567</v>
      </c>
      <c r="H2271" t="s">
        <v>567</v>
      </c>
      <c r="J2271" t="s">
        <v>567</v>
      </c>
      <c r="K2271" t="s">
        <v>567</v>
      </c>
      <c r="L2271" t="s">
        <v>567</v>
      </c>
      <c r="N2271">
        <v>0</v>
      </c>
      <c r="O2271">
        <v>0</v>
      </c>
      <c r="R2271">
        <v>0</v>
      </c>
      <c r="W2271" t="s">
        <v>567</v>
      </c>
      <c r="X2271" t="s">
        <v>567</v>
      </c>
      <c r="Y2271" t="s">
        <v>568</v>
      </c>
    </row>
    <row r="2272" spans="2:25" x14ac:dyDescent="0.3">
      <c r="B2272" s="118"/>
      <c r="D2272" t="s">
        <v>567</v>
      </c>
      <c r="H2272" t="s">
        <v>567</v>
      </c>
      <c r="J2272" t="s">
        <v>567</v>
      </c>
      <c r="K2272" t="s">
        <v>567</v>
      </c>
      <c r="L2272" t="s">
        <v>567</v>
      </c>
      <c r="N2272">
        <v>0</v>
      </c>
      <c r="O2272">
        <v>0</v>
      </c>
      <c r="R2272">
        <v>0</v>
      </c>
      <c r="W2272" t="s">
        <v>567</v>
      </c>
      <c r="X2272" t="s">
        <v>567</v>
      </c>
      <c r="Y2272" t="s">
        <v>568</v>
      </c>
    </row>
    <row r="2273" spans="2:25" x14ac:dyDescent="0.3">
      <c r="B2273" s="118"/>
      <c r="D2273" t="s">
        <v>567</v>
      </c>
      <c r="H2273" t="s">
        <v>567</v>
      </c>
      <c r="J2273" t="s">
        <v>567</v>
      </c>
      <c r="K2273" t="s">
        <v>567</v>
      </c>
      <c r="L2273" t="s">
        <v>567</v>
      </c>
      <c r="N2273">
        <v>0</v>
      </c>
      <c r="O2273">
        <v>0</v>
      </c>
      <c r="R2273">
        <v>0</v>
      </c>
      <c r="W2273" t="s">
        <v>567</v>
      </c>
      <c r="X2273" t="s">
        <v>567</v>
      </c>
      <c r="Y2273" t="s">
        <v>568</v>
      </c>
    </row>
    <row r="2274" spans="2:25" x14ac:dyDescent="0.3">
      <c r="B2274" s="118"/>
      <c r="D2274" t="s">
        <v>567</v>
      </c>
      <c r="H2274" t="s">
        <v>567</v>
      </c>
      <c r="J2274" t="s">
        <v>567</v>
      </c>
      <c r="K2274" t="s">
        <v>567</v>
      </c>
      <c r="L2274" t="s">
        <v>567</v>
      </c>
      <c r="N2274">
        <v>0</v>
      </c>
      <c r="O2274">
        <v>0</v>
      </c>
      <c r="R2274">
        <v>0</v>
      </c>
      <c r="W2274" t="s">
        <v>567</v>
      </c>
      <c r="X2274" t="s">
        <v>567</v>
      </c>
      <c r="Y2274" t="s">
        <v>568</v>
      </c>
    </row>
    <row r="2275" spans="2:25" x14ac:dyDescent="0.3">
      <c r="B2275" s="118"/>
      <c r="D2275" t="s">
        <v>567</v>
      </c>
      <c r="H2275" t="s">
        <v>567</v>
      </c>
      <c r="J2275" t="s">
        <v>567</v>
      </c>
      <c r="K2275" t="s">
        <v>567</v>
      </c>
      <c r="L2275" t="s">
        <v>567</v>
      </c>
      <c r="N2275">
        <v>0</v>
      </c>
      <c r="O2275">
        <v>0</v>
      </c>
      <c r="R2275">
        <v>0</v>
      </c>
      <c r="W2275" t="s">
        <v>567</v>
      </c>
      <c r="X2275" t="s">
        <v>567</v>
      </c>
      <c r="Y2275" t="s">
        <v>568</v>
      </c>
    </row>
    <row r="2276" spans="2:25" x14ac:dyDescent="0.3">
      <c r="B2276" s="118"/>
      <c r="D2276" t="s">
        <v>567</v>
      </c>
      <c r="H2276" t="s">
        <v>567</v>
      </c>
      <c r="J2276" t="s">
        <v>567</v>
      </c>
      <c r="K2276" t="s">
        <v>567</v>
      </c>
      <c r="L2276" t="s">
        <v>567</v>
      </c>
      <c r="N2276">
        <v>0</v>
      </c>
      <c r="O2276">
        <v>0</v>
      </c>
      <c r="R2276">
        <v>0</v>
      </c>
      <c r="W2276" t="s">
        <v>567</v>
      </c>
      <c r="X2276" t="s">
        <v>567</v>
      </c>
      <c r="Y2276" t="s">
        <v>568</v>
      </c>
    </row>
    <row r="2277" spans="2:25" x14ac:dyDescent="0.3">
      <c r="B2277" s="118"/>
      <c r="D2277" t="s">
        <v>567</v>
      </c>
      <c r="H2277" t="s">
        <v>567</v>
      </c>
      <c r="J2277" t="s">
        <v>567</v>
      </c>
      <c r="K2277" t="s">
        <v>567</v>
      </c>
      <c r="L2277" t="s">
        <v>567</v>
      </c>
      <c r="N2277">
        <v>0</v>
      </c>
      <c r="O2277">
        <v>0</v>
      </c>
      <c r="R2277">
        <v>0</v>
      </c>
      <c r="W2277" t="s">
        <v>567</v>
      </c>
      <c r="X2277" t="s">
        <v>567</v>
      </c>
      <c r="Y2277" t="s">
        <v>568</v>
      </c>
    </row>
    <row r="2278" spans="2:25" x14ac:dyDescent="0.3">
      <c r="B2278" s="118"/>
      <c r="D2278" t="s">
        <v>567</v>
      </c>
      <c r="H2278" t="s">
        <v>567</v>
      </c>
      <c r="J2278" t="s">
        <v>567</v>
      </c>
      <c r="K2278" t="s">
        <v>567</v>
      </c>
      <c r="L2278" t="s">
        <v>567</v>
      </c>
      <c r="N2278">
        <v>0</v>
      </c>
      <c r="O2278">
        <v>0</v>
      </c>
      <c r="R2278">
        <v>0</v>
      </c>
      <c r="W2278" t="s">
        <v>567</v>
      </c>
      <c r="X2278" t="s">
        <v>567</v>
      </c>
      <c r="Y2278" t="s">
        <v>568</v>
      </c>
    </row>
    <row r="2279" spans="2:25" x14ac:dyDescent="0.3">
      <c r="B2279" s="118"/>
      <c r="D2279" t="s">
        <v>567</v>
      </c>
      <c r="H2279" t="s">
        <v>567</v>
      </c>
      <c r="J2279" t="s">
        <v>567</v>
      </c>
      <c r="K2279" t="s">
        <v>567</v>
      </c>
      <c r="L2279" t="s">
        <v>567</v>
      </c>
      <c r="N2279">
        <v>0</v>
      </c>
      <c r="O2279">
        <v>0</v>
      </c>
      <c r="R2279">
        <v>0</v>
      </c>
      <c r="W2279" t="s">
        <v>567</v>
      </c>
      <c r="X2279" t="s">
        <v>567</v>
      </c>
      <c r="Y2279" t="s">
        <v>568</v>
      </c>
    </row>
    <row r="2280" spans="2:25" x14ac:dyDescent="0.3">
      <c r="B2280" s="118"/>
      <c r="D2280" t="s">
        <v>567</v>
      </c>
      <c r="H2280" t="s">
        <v>567</v>
      </c>
      <c r="J2280" t="s">
        <v>567</v>
      </c>
      <c r="K2280" t="s">
        <v>567</v>
      </c>
      <c r="L2280" t="s">
        <v>567</v>
      </c>
      <c r="N2280">
        <v>0</v>
      </c>
      <c r="O2280">
        <v>0</v>
      </c>
      <c r="R2280">
        <v>0</v>
      </c>
      <c r="W2280" t="s">
        <v>567</v>
      </c>
      <c r="X2280" t="s">
        <v>567</v>
      </c>
      <c r="Y2280" t="s">
        <v>568</v>
      </c>
    </row>
    <row r="2281" spans="2:25" x14ac:dyDescent="0.3">
      <c r="B2281" s="118"/>
      <c r="D2281" t="s">
        <v>567</v>
      </c>
      <c r="H2281" t="s">
        <v>567</v>
      </c>
      <c r="J2281" t="s">
        <v>567</v>
      </c>
      <c r="K2281" t="s">
        <v>567</v>
      </c>
      <c r="L2281" t="s">
        <v>567</v>
      </c>
      <c r="N2281">
        <v>0</v>
      </c>
      <c r="O2281">
        <v>0</v>
      </c>
      <c r="R2281">
        <v>0</v>
      </c>
      <c r="W2281" t="s">
        <v>567</v>
      </c>
      <c r="X2281" t="s">
        <v>567</v>
      </c>
      <c r="Y2281" t="s">
        <v>568</v>
      </c>
    </row>
    <row r="2282" spans="2:25" x14ac:dyDescent="0.3">
      <c r="B2282" s="118"/>
      <c r="D2282" t="s">
        <v>567</v>
      </c>
      <c r="H2282" t="s">
        <v>567</v>
      </c>
      <c r="J2282" t="s">
        <v>567</v>
      </c>
      <c r="K2282" t="s">
        <v>567</v>
      </c>
      <c r="L2282" t="s">
        <v>567</v>
      </c>
      <c r="N2282">
        <v>0</v>
      </c>
      <c r="O2282">
        <v>0</v>
      </c>
      <c r="R2282">
        <v>0</v>
      </c>
      <c r="W2282" t="s">
        <v>567</v>
      </c>
      <c r="X2282" t="s">
        <v>567</v>
      </c>
      <c r="Y2282" t="s">
        <v>568</v>
      </c>
    </row>
    <row r="2283" spans="2:25" x14ac:dyDescent="0.3">
      <c r="B2283" s="118"/>
      <c r="D2283" t="s">
        <v>567</v>
      </c>
      <c r="H2283" t="s">
        <v>567</v>
      </c>
      <c r="J2283" t="s">
        <v>567</v>
      </c>
      <c r="K2283" t="s">
        <v>567</v>
      </c>
      <c r="L2283" t="s">
        <v>567</v>
      </c>
      <c r="N2283">
        <v>0</v>
      </c>
      <c r="O2283">
        <v>0</v>
      </c>
      <c r="R2283">
        <v>0</v>
      </c>
      <c r="W2283" t="s">
        <v>567</v>
      </c>
      <c r="X2283" t="s">
        <v>567</v>
      </c>
      <c r="Y2283" t="s">
        <v>568</v>
      </c>
    </row>
    <row r="2284" spans="2:25" x14ac:dyDescent="0.3">
      <c r="B2284" s="118"/>
      <c r="D2284" t="s">
        <v>567</v>
      </c>
      <c r="H2284" t="s">
        <v>567</v>
      </c>
      <c r="J2284" t="s">
        <v>567</v>
      </c>
      <c r="K2284" t="s">
        <v>567</v>
      </c>
      <c r="L2284" t="s">
        <v>567</v>
      </c>
      <c r="N2284">
        <v>0</v>
      </c>
      <c r="O2284">
        <v>0</v>
      </c>
      <c r="R2284">
        <v>0</v>
      </c>
      <c r="W2284" t="s">
        <v>567</v>
      </c>
      <c r="X2284" t="s">
        <v>567</v>
      </c>
      <c r="Y2284" t="s">
        <v>568</v>
      </c>
    </row>
    <row r="2285" spans="2:25" x14ac:dyDescent="0.3">
      <c r="B2285" s="118"/>
      <c r="D2285" t="s">
        <v>567</v>
      </c>
      <c r="H2285" t="s">
        <v>567</v>
      </c>
      <c r="J2285" t="s">
        <v>567</v>
      </c>
      <c r="K2285" t="s">
        <v>567</v>
      </c>
      <c r="L2285" t="s">
        <v>567</v>
      </c>
      <c r="N2285">
        <v>0</v>
      </c>
      <c r="O2285">
        <v>0</v>
      </c>
      <c r="R2285">
        <v>0</v>
      </c>
      <c r="W2285" t="s">
        <v>567</v>
      </c>
      <c r="X2285" t="s">
        <v>567</v>
      </c>
      <c r="Y2285" t="s">
        <v>568</v>
      </c>
    </row>
    <row r="2286" spans="2:25" x14ac:dyDescent="0.3">
      <c r="B2286" s="118"/>
      <c r="D2286" t="s">
        <v>567</v>
      </c>
      <c r="H2286" t="s">
        <v>567</v>
      </c>
      <c r="J2286" t="s">
        <v>567</v>
      </c>
      <c r="K2286" t="s">
        <v>567</v>
      </c>
      <c r="L2286" t="s">
        <v>567</v>
      </c>
      <c r="N2286">
        <v>0</v>
      </c>
      <c r="O2286">
        <v>0</v>
      </c>
      <c r="R2286">
        <v>0</v>
      </c>
      <c r="W2286" t="s">
        <v>567</v>
      </c>
      <c r="X2286" t="s">
        <v>567</v>
      </c>
      <c r="Y2286" t="s">
        <v>568</v>
      </c>
    </row>
    <row r="2287" spans="2:25" x14ac:dyDescent="0.3">
      <c r="B2287" s="118"/>
      <c r="D2287" t="s">
        <v>567</v>
      </c>
      <c r="H2287" t="s">
        <v>567</v>
      </c>
      <c r="J2287" t="s">
        <v>567</v>
      </c>
      <c r="K2287" t="s">
        <v>567</v>
      </c>
      <c r="L2287" t="s">
        <v>567</v>
      </c>
      <c r="N2287">
        <v>0</v>
      </c>
      <c r="O2287">
        <v>0</v>
      </c>
      <c r="R2287">
        <v>0</v>
      </c>
      <c r="W2287" t="s">
        <v>567</v>
      </c>
      <c r="X2287" t="s">
        <v>567</v>
      </c>
      <c r="Y2287" t="s">
        <v>568</v>
      </c>
    </row>
    <row r="2288" spans="2:25" x14ac:dyDescent="0.3">
      <c r="B2288" s="118"/>
      <c r="D2288" t="s">
        <v>567</v>
      </c>
      <c r="H2288" t="s">
        <v>567</v>
      </c>
      <c r="J2288" t="s">
        <v>567</v>
      </c>
      <c r="K2288" t="s">
        <v>567</v>
      </c>
      <c r="L2288" t="s">
        <v>567</v>
      </c>
      <c r="N2288">
        <v>0</v>
      </c>
      <c r="O2288">
        <v>0</v>
      </c>
      <c r="R2288">
        <v>0</v>
      </c>
      <c r="W2288" t="s">
        <v>567</v>
      </c>
      <c r="X2288" t="s">
        <v>567</v>
      </c>
      <c r="Y2288" t="s">
        <v>568</v>
      </c>
    </row>
    <row r="2289" spans="2:25" x14ac:dyDescent="0.3">
      <c r="B2289" s="118"/>
      <c r="D2289" t="s">
        <v>567</v>
      </c>
      <c r="H2289" t="s">
        <v>567</v>
      </c>
      <c r="J2289" t="s">
        <v>567</v>
      </c>
      <c r="K2289" t="s">
        <v>567</v>
      </c>
      <c r="L2289" t="s">
        <v>567</v>
      </c>
      <c r="N2289">
        <v>0</v>
      </c>
      <c r="O2289">
        <v>0</v>
      </c>
      <c r="R2289">
        <v>0</v>
      </c>
      <c r="W2289" t="s">
        <v>567</v>
      </c>
      <c r="X2289" t="s">
        <v>567</v>
      </c>
      <c r="Y2289" t="s">
        <v>568</v>
      </c>
    </row>
    <row r="2290" spans="2:25" x14ac:dyDescent="0.3">
      <c r="B2290" s="118"/>
      <c r="D2290" t="s">
        <v>567</v>
      </c>
      <c r="H2290" t="s">
        <v>567</v>
      </c>
      <c r="J2290" t="s">
        <v>567</v>
      </c>
      <c r="K2290" t="s">
        <v>567</v>
      </c>
      <c r="L2290" t="s">
        <v>567</v>
      </c>
      <c r="N2290">
        <v>0</v>
      </c>
      <c r="O2290">
        <v>0</v>
      </c>
      <c r="R2290">
        <v>0</v>
      </c>
      <c r="W2290" t="s">
        <v>567</v>
      </c>
      <c r="X2290" t="s">
        <v>567</v>
      </c>
      <c r="Y2290" t="s">
        <v>568</v>
      </c>
    </row>
    <row r="2291" spans="2:25" x14ac:dyDescent="0.3">
      <c r="B2291" s="118"/>
      <c r="D2291" t="s">
        <v>567</v>
      </c>
      <c r="H2291" t="s">
        <v>567</v>
      </c>
      <c r="J2291" t="s">
        <v>567</v>
      </c>
      <c r="K2291" t="s">
        <v>567</v>
      </c>
      <c r="L2291" t="s">
        <v>567</v>
      </c>
      <c r="N2291">
        <v>0</v>
      </c>
      <c r="O2291">
        <v>0</v>
      </c>
      <c r="R2291">
        <v>0</v>
      </c>
      <c r="W2291" t="s">
        <v>567</v>
      </c>
      <c r="X2291" t="s">
        <v>567</v>
      </c>
      <c r="Y2291" t="s">
        <v>568</v>
      </c>
    </row>
    <row r="2292" spans="2:25" x14ac:dyDescent="0.3">
      <c r="B2292" s="118"/>
      <c r="D2292" t="s">
        <v>567</v>
      </c>
      <c r="H2292" t="s">
        <v>567</v>
      </c>
      <c r="J2292" t="s">
        <v>567</v>
      </c>
      <c r="K2292" t="s">
        <v>567</v>
      </c>
      <c r="L2292" t="s">
        <v>567</v>
      </c>
      <c r="N2292">
        <v>0</v>
      </c>
      <c r="O2292">
        <v>0</v>
      </c>
      <c r="R2292">
        <v>0</v>
      </c>
      <c r="W2292" t="s">
        <v>567</v>
      </c>
      <c r="X2292" t="s">
        <v>567</v>
      </c>
      <c r="Y2292" t="s">
        <v>568</v>
      </c>
    </row>
    <row r="2293" spans="2:25" x14ac:dyDescent="0.3">
      <c r="B2293" s="118"/>
      <c r="D2293" t="s">
        <v>567</v>
      </c>
      <c r="H2293" t="s">
        <v>567</v>
      </c>
      <c r="J2293" t="s">
        <v>567</v>
      </c>
      <c r="K2293" t="s">
        <v>567</v>
      </c>
      <c r="L2293" t="s">
        <v>567</v>
      </c>
      <c r="N2293">
        <v>0</v>
      </c>
      <c r="O2293">
        <v>0</v>
      </c>
      <c r="R2293">
        <v>0</v>
      </c>
      <c r="W2293" t="s">
        <v>567</v>
      </c>
      <c r="X2293" t="s">
        <v>567</v>
      </c>
      <c r="Y2293" t="s">
        <v>568</v>
      </c>
    </row>
    <row r="2294" spans="2:25" x14ac:dyDescent="0.3">
      <c r="B2294" s="118"/>
      <c r="D2294" t="s">
        <v>567</v>
      </c>
      <c r="H2294" t="s">
        <v>567</v>
      </c>
      <c r="J2294" t="s">
        <v>567</v>
      </c>
      <c r="K2294" t="s">
        <v>567</v>
      </c>
      <c r="L2294" t="s">
        <v>567</v>
      </c>
      <c r="N2294">
        <v>0</v>
      </c>
      <c r="O2294">
        <v>0</v>
      </c>
      <c r="R2294">
        <v>0</v>
      </c>
      <c r="W2294" t="s">
        <v>567</v>
      </c>
      <c r="X2294" t="s">
        <v>567</v>
      </c>
      <c r="Y2294" t="s">
        <v>568</v>
      </c>
    </row>
    <row r="2295" spans="2:25" x14ac:dyDescent="0.3">
      <c r="B2295" s="118"/>
      <c r="D2295" t="s">
        <v>567</v>
      </c>
      <c r="H2295" t="s">
        <v>567</v>
      </c>
      <c r="J2295" t="s">
        <v>567</v>
      </c>
      <c r="K2295" t="s">
        <v>567</v>
      </c>
      <c r="L2295" t="s">
        <v>567</v>
      </c>
      <c r="N2295">
        <v>0</v>
      </c>
      <c r="O2295">
        <v>0</v>
      </c>
      <c r="R2295">
        <v>0</v>
      </c>
      <c r="W2295" t="s">
        <v>567</v>
      </c>
      <c r="X2295" t="s">
        <v>567</v>
      </c>
      <c r="Y2295" t="s">
        <v>568</v>
      </c>
    </row>
    <row r="2296" spans="2:25" x14ac:dyDescent="0.3">
      <c r="B2296" s="118"/>
      <c r="D2296" t="s">
        <v>567</v>
      </c>
      <c r="H2296" t="s">
        <v>567</v>
      </c>
      <c r="J2296" t="s">
        <v>567</v>
      </c>
      <c r="K2296" t="s">
        <v>567</v>
      </c>
      <c r="L2296" t="s">
        <v>567</v>
      </c>
      <c r="N2296">
        <v>0</v>
      </c>
      <c r="O2296">
        <v>0</v>
      </c>
      <c r="R2296">
        <v>0</v>
      </c>
      <c r="W2296" t="s">
        <v>567</v>
      </c>
      <c r="X2296" t="s">
        <v>567</v>
      </c>
      <c r="Y2296" t="s">
        <v>568</v>
      </c>
    </row>
    <row r="2297" spans="2:25" x14ac:dyDescent="0.3">
      <c r="B2297" s="118"/>
      <c r="D2297" t="s">
        <v>567</v>
      </c>
      <c r="H2297" t="s">
        <v>567</v>
      </c>
      <c r="J2297" t="s">
        <v>567</v>
      </c>
      <c r="K2297" t="s">
        <v>567</v>
      </c>
      <c r="L2297" t="s">
        <v>567</v>
      </c>
      <c r="N2297">
        <v>0</v>
      </c>
      <c r="O2297">
        <v>0</v>
      </c>
      <c r="R2297">
        <v>0</v>
      </c>
      <c r="W2297" t="s">
        <v>567</v>
      </c>
      <c r="X2297" t="s">
        <v>567</v>
      </c>
      <c r="Y2297" t="s">
        <v>568</v>
      </c>
    </row>
    <row r="2298" spans="2:25" x14ac:dyDescent="0.3">
      <c r="B2298" s="118"/>
      <c r="D2298" t="s">
        <v>567</v>
      </c>
      <c r="H2298" t="s">
        <v>567</v>
      </c>
      <c r="J2298" t="s">
        <v>567</v>
      </c>
      <c r="K2298" t="s">
        <v>567</v>
      </c>
      <c r="L2298" t="s">
        <v>567</v>
      </c>
      <c r="N2298">
        <v>0</v>
      </c>
      <c r="O2298">
        <v>0</v>
      </c>
      <c r="R2298">
        <v>0</v>
      </c>
      <c r="W2298" t="s">
        <v>567</v>
      </c>
      <c r="X2298" t="s">
        <v>567</v>
      </c>
      <c r="Y2298" t="s">
        <v>568</v>
      </c>
    </row>
    <row r="2299" spans="2:25" x14ac:dyDescent="0.3">
      <c r="B2299" s="118"/>
      <c r="D2299" t="s">
        <v>567</v>
      </c>
      <c r="H2299" t="s">
        <v>567</v>
      </c>
      <c r="J2299" t="s">
        <v>567</v>
      </c>
      <c r="K2299" t="s">
        <v>567</v>
      </c>
      <c r="L2299" t="s">
        <v>567</v>
      </c>
      <c r="N2299">
        <v>0</v>
      </c>
      <c r="O2299">
        <v>0</v>
      </c>
      <c r="R2299">
        <v>0</v>
      </c>
      <c r="W2299" t="s">
        <v>567</v>
      </c>
      <c r="X2299" t="s">
        <v>567</v>
      </c>
      <c r="Y2299" t="s">
        <v>568</v>
      </c>
    </row>
    <row r="2300" spans="2:25" x14ac:dyDescent="0.3">
      <c r="B2300" s="118"/>
      <c r="D2300" t="s">
        <v>567</v>
      </c>
      <c r="H2300" t="s">
        <v>567</v>
      </c>
      <c r="J2300" t="s">
        <v>567</v>
      </c>
      <c r="K2300" t="s">
        <v>567</v>
      </c>
      <c r="L2300" t="s">
        <v>567</v>
      </c>
      <c r="N2300">
        <v>0</v>
      </c>
      <c r="O2300">
        <v>0</v>
      </c>
      <c r="R2300">
        <v>0</v>
      </c>
      <c r="W2300" t="s">
        <v>567</v>
      </c>
      <c r="X2300" t="s">
        <v>567</v>
      </c>
      <c r="Y2300" t="s">
        <v>568</v>
      </c>
    </row>
    <row r="2301" spans="2:25" x14ac:dyDescent="0.3">
      <c r="B2301" s="118"/>
      <c r="D2301" t="s">
        <v>567</v>
      </c>
      <c r="H2301" t="s">
        <v>567</v>
      </c>
      <c r="J2301" t="s">
        <v>567</v>
      </c>
      <c r="K2301" t="s">
        <v>567</v>
      </c>
      <c r="L2301" t="s">
        <v>567</v>
      </c>
      <c r="N2301">
        <v>0</v>
      </c>
      <c r="O2301">
        <v>0</v>
      </c>
      <c r="R2301">
        <v>0</v>
      </c>
      <c r="W2301" t="s">
        <v>567</v>
      </c>
      <c r="X2301" t="s">
        <v>567</v>
      </c>
      <c r="Y2301" t="s">
        <v>568</v>
      </c>
    </row>
    <row r="2302" spans="2:25" x14ac:dyDescent="0.3">
      <c r="B2302" s="118"/>
      <c r="D2302" t="s">
        <v>567</v>
      </c>
      <c r="H2302" t="s">
        <v>567</v>
      </c>
      <c r="J2302" t="s">
        <v>567</v>
      </c>
      <c r="K2302" t="s">
        <v>567</v>
      </c>
      <c r="L2302" t="s">
        <v>567</v>
      </c>
      <c r="N2302">
        <v>0</v>
      </c>
      <c r="O2302">
        <v>0</v>
      </c>
      <c r="R2302">
        <v>0</v>
      </c>
      <c r="W2302" t="s">
        <v>567</v>
      </c>
      <c r="X2302" t="s">
        <v>567</v>
      </c>
      <c r="Y2302" t="s">
        <v>568</v>
      </c>
    </row>
    <row r="2303" spans="2:25" x14ac:dyDescent="0.3">
      <c r="B2303" s="118"/>
      <c r="D2303" t="s">
        <v>567</v>
      </c>
      <c r="H2303" t="s">
        <v>567</v>
      </c>
      <c r="J2303" t="s">
        <v>567</v>
      </c>
      <c r="K2303" t="s">
        <v>567</v>
      </c>
      <c r="L2303" t="s">
        <v>567</v>
      </c>
      <c r="N2303">
        <v>0</v>
      </c>
      <c r="O2303">
        <v>0</v>
      </c>
      <c r="R2303">
        <v>0</v>
      </c>
      <c r="W2303" t="s">
        <v>567</v>
      </c>
      <c r="X2303" t="s">
        <v>567</v>
      </c>
      <c r="Y2303" t="s">
        <v>568</v>
      </c>
    </row>
    <row r="2304" spans="2:25" x14ac:dyDescent="0.3">
      <c r="B2304" s="118"/>
      <c r="D2304" t="s">
        <v>567</v>
      </c>
      <c r="H2304" t="s">
        <v>567</v>
      </c>
      <c r="J2304" t="s">
        <v>567</v>
      </c>
      <c r="K2304" t="s">
        <v>567</v>
      </c>
      <c r="L2304" t="s">
        <v>567</v>
      </c>
      <c r="N2304">
        <v>0</v>
      </c>
      <c r="O2304">
        <v>0</v>
      </c>
      <c r="R2304">
        <v>0</v>
      </c>
      <c r="W2304" t="s">
        <v>567</v>
      </c>
      <c r="X2304" t="s">
        <v>567</v>
      </c>
      <c r="Y2304" t="s">
        <v>568</v>
      </c>
    </row>
    <row r="2305" spans="2:25" x14ac:dyDescent="0.3">
      <c r="B2305" s="118"/>
      <c r="D2305" t="s">
        <v>567</v>
      </c>
      <c r="H2305" t="s">
        <v>567</v>
      </c>
      <c r="J2305" t="s">
        <v>567</v>
      </c>
      <c r="K2305" t="s">
        <v>567</v>
      </c>
      <c r="L2305" t="s">
        <v>567</v>
      </c>
      <c r="N2305">
        <v>0</v>
      </c>
      <c r="O2305">
        <v>0</v>
      </c>
      <c r="R2305">
        <v>0</v>
      </c>
      <c r="W2305" t="s">
        <v>567</v>
      </c>
      <c r="X2305" t="s">
        <v>567</v>
      </c>
      <c r="Y2305" t="s">
        <v>568</v>
      </c>
    </row>
    <row r="2306" spans="2:25" x14ac:dyDescent="0.3">
      <c r="B2306" s="118"/>
      <c r="D2306" t="s">
        <v>567</v>
      </c>
      <c r="H2306" t="s">
        <v>567</v>
      </c>
      <c r="J2306" t="s">
        <v>567</v>
      </c>
      <c r="K2306" t="s">
        <v>567</v>
      </c>
      <c r="L2306" t="s">
        <v>567</v>
      </c>
      <c r="N2306">
        <v>0</v>
      </c>
      <c r="O2306">
        <v>0</v>
      </c>
      <c r="R2306">
        <v>0</v>
      </c>
      <c r="W2306" t="s">
        <v>567</v>
      </c>
      <c r="X2306" t="s">
        <v>567</v>
      </c>
      <c r="Y2306" t="s">
        <v>568</v>
      </c>
    </row>
    <row r="2307" spans="2:25" x14ac:dyDescent="0.3">
      <c r="B2307" s="118"/>
      <c r="D2307" t="s">
        <v>567</v>
      </c>
      <c r="H2307" t="s">
        <v>567</v>
      </c>
      <c r="J2307" t="s">
        <v>567</v>
      </c>
      <c r="K2307" t="s">
        <v>567</v>
      </c>
      <c r="L2307" t="s">
        <v>567</v>
      </c>
      <c r="N2307">
        <v>0</v>
      </c>
      <c r="O2307">
        <v>0</v>
      </c>
      <c r="R2307">
        <v>0</v>
      </c>
      <c r="W2307" t="s">
        <v>567</v>
      </c>
      <c r="X2307" t="s">
        <v>567</v>
      </c>
      <c r="Y2307" t="s">
        <v>568</v>
      </c>
    </row>
    <row r="2308" spans="2:25" x14ac:dyDescent="0.3">
      <c r="B2308" s="118"/>
      <c r="D2308" t="s">
        <v>567</v>
      </c>
      <c r="H2308" t="s">
        <v>567</v>
      </c>
      <c r="J2308" t="s">
        <v>567</v>
      </c>
      <c r="K2308" t="s">
        <v>567</v>
      </c>
      <c r="L2308" t="s">
        <v>567</v>
      </c>
      <c r="N2308">
        <v>0</v>
      </c>
      <c r="O2308">
        <v>0</v>
      </c>
      <c r="R2308">
        <v>0</v>
      </c>
      <c r="W2308" t="s">
        <v>567</v>
      </c>
      <c r="X2308" t="s">
        <v>567</v>
      </c>
      <c r="Y2308" t="s">
        <v>568</v>
      </c>
    </row>
    <row r="2309" spans="2:25" x14ac:dyDescent="0.3">
      <c r="B2309" s="118"/>
      <c r="D2309" t="s">
        <v>567</v>
      </c>
      <c r="H2309" t="s">
        <v>567</v>
      </c>
      <c r="J2309" t="s">
        <v>567</v>
      </c>
      <c r="K2309" t="s">
        <v>567</v>
      </c>
      <c r="L2309" t="s">
        <v>567</v>
      </c>
      <c r="N2309">
        <v>0</v>
      </c>
      <c r="O2309">
        <v>0</v>
      </c>
      <c r="R2309">
        <v>0</v>
      </c>
      <c r="W2309" t="s">
        <v>567</v>
      </c>
      <c r="X2309" t="s">
        <v>567</v>
      </c>
      <c r="Y2309" t="s">
        <v>568</v>
      </c>
    </row>
    <row r="2310" spans="2:25" x14ac:dyDescent="0.3">
      <c r="B2310" s="118"/>
      <c r="D2310" t="s">
        <v>567</v>
      </c>
      <c r="H2310" t="s">
        <v>567</v>
      </c>
      <c r="J2310" t="s">
        <v>567</v>
      </c>
      <c r="K2310" t="s">
        <v>567</v>
      </c>
      <c r="L2310" t="s">
        <v>567</v>
      </c>
      <c r="N2310">
        <v>0</v>
      </c>
      <c r="O2310">
        <v>0</v>
      </c>
      <c r="R2310">
        <v>0</v>
      </c>
      <c r="W2310" t="s">
        <v>567</v>
      </c>
      <c r="X2310" t="s">
        <v>567</v>
      </c>
      <c r="Y2310" t="s">
        <v>568</v>
      </c>
    </row>
    <row r="2311" spans="2:25" x14ac:dyDescent="0.3">
      <c r="B2311" s="118"/>
      <c r="D2311" t="s">
        <v>567</v>
      </c>
      <c r="H2311" t="s">
        <v>567</v>
      </c>
      <c r="J2311" t="s">
        <v>567</v>
      </c>
      <c r="K2311" t="s">
        <v>567</v>
      </c>
      <c r="L2311" t="s">
        <v>567</v>
      </c>
      <c r="N2311">
        <v>0</v>
      </c>
      <c r="O2311">
        <v>0</v>
      </c>
      <c r="R2311">
        <v>0</v>
      </c>
      <c r="W2311" t="s">
        <v>567</v>
      </c>
      <c r="X2311" t="s">
        <v>567</v>
      </c>
      <c r="Y2311" t="s">
        <v>568</v>
      </c>
    </row>
    <row r="2312" spans="2:25" x14ac:dyDescent="0.3">
      <c r="B2312" s="118"/>
      <c r="D2312" t="s">
        <v>567</v>
      </c>
      <c r="H2312" t="s">
        <v>567</v>
      </c>
      <c r="J2312" t="s">
        <v>567</v>
      </c>
      <c r="K2312" t="s">
        <v>567</v>
      </c>
      <c r="L2312" t="s">
        <v>567</v>
      </c>
      <c r="N2312">
        <v>0</v>
      </c>
      <c r="O2312">
        <v>0</v>
      </c>
      <c r="R2312">
        <v>0</v>
      </c>
      <c r="W2312" t="s">
        <v>567</v>
      </c>
      <c r="X2312" t="s">
        <v>567</v>
      </c>
      <c r="Y2312" t="s">
        <v>568</v>
      </c>
    </row>
    <row r="2313" spans="2:25" x14ac:dyDescent="0.3">
      <c r="B2313" s="118"/>
      <c r="D2313" t="s">
        <v>567</v>
      </c>
      <c r="H2313" t="s">
        <v>567</v>
      </c>
      <c r="J2313" t="s">
        <v>567</v>
      </c>
      <c r="K2313" t="s">
        <v>567</v>
      </c>
      <c r="L2313" t="s">
        <v>567</v>
      </c>
      <c r="N2313">
        <v>0</v>
      </c>
      <c r="O2313">
        <v>0</v>
      </c>
      <c r="R2313">
        <v>0</v>
      </c>
      <c r="W2313" t="s">
        <v>567</v>
      </c>
      <c r="X2313" t="s">
        <v>567</v>
      </c>
      <c r="Y2313" t="s">
        <v>568</v>
      </c>
    </row>
    <row r="2314" spans="2:25" x14ac:dyDescent="0.3">
      <c r="B2314" s="118"/>
      <c r="D2314" t="s">
        <v>567</v>
      </c>
      <c r="H2314" t="s">
        <v>567</v>
      </c>
      <c r="J2314" t="s">
        <v>567</v>
      </c>
      <c r="K2314" t="s">
        <v>567</v>
      </c>
      <c r="L2314" t="s">
        <v>567</v>
      </c>
      <c r="N2314">
        <v>0</v>
      </c>
      <c r="O2314">
        <v>0</v>
      </c>
      <c r="R2314">
        <v>0</v>
      </c>
      <c r="W2314" t="s">
        <v>567</v>
      </c>
      <c r="X2314" t="s">
        <v>567</v>
      </c>
      <c r="Y2314" t="s">
        <v>568</v>
      </c>
    </row>
    <row r="2315" spans="2:25" x14ac:dyDescent="0.3">
      <c r="B2315" s="118"/>
      <c r="D2315" t="s">
        <v>567</v>
      </c>
      <c r="H2315" t="s">
        <v>567</v>
      </c>
      <c r="J2315" t="s">
        <v>567</v>
      </c>
      <c r="K2315" t="s">
        <v>567</v>
      </c>
      <c r="L2315" t="s">
        <v>567</v>
      </c>
      <c r="N2315">
        <v>0</v>
      </c>
      <c r="O2315">
        <v>0</v>
      </c>
      <c r="R2315">
        <v>0</v>
      </c>
      <c r="W2315" t="s">
        <v>567</v>
      </c>
      <c r="X2315" t="s">
        <v>567</v>
      </c>
      <c r="Y2315" t="s">
        <v>568</v>
      </c>
    </row>
    <row r="2316" spans="2:25" x14ac:dyDescent="0.3">
      <c r="B2316" s="118"/>
      <c r="D2316" t="s">
        <v>567</v>
      </c>
      <c r="H2316" t="s">
        <v>567</v>
      </c>
      <c r="J2316" t="s">
        <v>567</v>
      </c>
      <c r="K2316" t="s">
        <v>567</v>
      </c>
      <c r="L2316" t="s">
        <v>567</v>
      </c>
      <c r="N2316">
        <v>0</v>
      </c>
      <c r="O2316">
        <v>0</v>
      </c>
      <c r="R2316">
        <v>0</v>
      </c>
      <c r="W2316" t="s">
        <v>567</v>
      </c>
      <c r="X2316" t="s">
        <v>567</v>
      </c>
      <c r="Y2316" t="s">
        <v>568</v>
      </c>
    </row>
    <row r="2317" spans="2:25" x14ac:dyDescent="0.3">
      <c r="B2317" s="118"/>
      <c r="D2317" t="s">
        <v>567</v>
      </c>
      <c r="H2317" t="s">
        <v>567</v>
      </c>
      <c r="J2317" t="s">
        <v>567</v>
      </c>
      <c r="K2317" t="s">
        <v>567</v>
      </c>
      <c r="L2317" t="s">
        <v>567</v>
      </c>
      <c r="N2317">
        <v>0</v>
      </c>
      <c r="O2317">
        <v>0</v>
      </c>
      <c r="R2317">
        <v>0</v>
      </c>
      <c r="W2317" t="s">
        <v>567</v>
      </c>
      <c r="X2317" t="s">
        <v>567</v>
      </c>
      <c r="Y2317" t="s">
        <v>568</v>
      </c>
    </row>
    <row r="2318" spans="2:25" x14ac:dyDescent="0.3">
      <c r="B2318" s="118"/>
      <c r="D2318" t="s">
        <v>567</v>
      </c>
      <c r="H2318" t="s">
        <v>567</v>
      </c>
      <c r="J2318" t="s">
        <v>567</v>
      </c>
      <c r="K2318" t="s">
        <v>567</v>
      </c>
      <c r="L2318" t="s">
        <v>567</v>
      </c>
      <c r="N2318">
        <v>0</v>
      </c>
      <c r="O2318">
        <v>0</v>
      </c>
      <c r="R2318">
        <v>0</v>
      </c>
      <c r="W2318" t="s">
        <v>567</v>
      </c>
      <c r="X2318" t="s">
        <v>567</v>
      </c>
      <c r="Y2318" t="s">
        <v>568</v>
      </c>
    </row>
    <row r="2319" spans="2:25" x14ac:dyDescent="0.3">
      <c r="B2319" s="118"/>
      <c r="D2319" t="s">
        <v>567</v>
      </c>
      <c r="H2319" t="s">
        <v>567</v>
      </c>
      <c r="J2319" t="s">
        <v>567</v>
      </c>
      <c r="K2319" t="s">
        <v>567</v>
      </c>
      <c r="L2319" t="s">
        <v>567</v>
      </c>
      <c r="N2319">
        <v>0</v>
      </c>
      <c r="O2319">
        <v>0</v>
      </c>
      <c r="R2319">
        <v>0</v>
      </c>
      <c r="W2319" t="s">
        <v>567</v>
      </c>
      <c r="X2319" t="s">
        <v>567</v>
      </c>
      <c r="Y2319" t="s">
        <v>568</v>
      </c>
    </row>
    <row r="2320" spans="2:25" x14ac:dyDescent="0.3">
      <c r="B2320" s="118"/>
      <c r="D2320" t="s">
        <v>567</v>
      </c>
      <c r="H2320" t="s">
        <v>567</v>
      </c>
      <c r="J2320" t="s">
        <v>567</v>
      </c>
      <c r="K2320" t="s">
        <v>567</v>
      </c>
      <c r="L2320" t="s">
        <v>567</v>
      </c>
      <c r="N2320">
        <v>0</v>
      </c>
      <c r="O2320">
        <v>0</v>
      </c>
      <c r="R2320">
        <v>0</v>
      </c>
      <c r="W2320" t="s">
        <v>567</v>
      </c>
      <c r="X2320" t="s">
        <v>567</v>
      </c>
      <c r="Y2320" t="s">
        <v>568</v>
      </c>
    </row>
    <row r="2321" spans="2:25" x14ac:dyDescent="0.3">
      <c r="B2321" s="118"/>
      <c r="D2321" t="s">
        <v>567</v>
      </c>
      <c r="H2321" t="s">
        <v>567</v>
      </c>
      <c r="J2321" t="s">
        <v>567</v>
      </c>
      <c r="K2321" t="s">
        <v>567</v>
      </c>
      <c r="L2321" t="s">
        <v>567</v>
      </c>
      <c r="N2321">
        <v>0</v>
      </c>
      <c r="O2321">
        <v>0</v>
      </c>
      <c r="R2321">
        <v>0</v>
      </c>
      <c r="W2321" t="s">
        <v>567</v>
      </c>
      <c r="X2321" t="s">
        <v>567</v>
      </c>
      <c r="Y2321" t="s">
        <v>568</v>
      </c>
    </row>
    <row r="2322" spans="2:25" x14ac:dyDescent="0.3">
      <c r="B2322" s="118"/>
      <c r="D2322" t="s">
        <v>567</v>
      </c>
      <c r="H2322" t="s">
        <v>567</v>
      </c>
      <c r="J2322" t="s">
        <v>567</v>
      </c>
      <c r="K2322" t="s">
        <v>567</v>
      </c>
      <c r="L2322" t="s">
        <v>567</v>
      </c>
      <c r="N2322">
        <v>0</v>
      </c>
      <c r="O2322">
        <v>0</v>
      </c>
      <c r="R2322">
        <v>0</v>
      </c>
      <c r="W2322" t="s">
        <v>567</v>
      </c>
      <c r="X2322" t="s">
        <v>567</v>
      </c>
      <c r="Y2322" t="s">
        <v>568</v>
      </c>
    </row>
    <row r="2323" spans="2:25" x14ac:dyDescent="0.3">
      <c r="B2323" s="118"/>
      <c r="D2323" t="s">
        <v>567</v>
      </c>
      <c r="H2323" t="s">
        <v>567</v>
      </c>
      <c r="J2323" t="s">
        <v>567</v>
      </c>
      <c r="K2323" t="s">
        <v>567</v>
      </c>
      <c r="L2323" t="s">
        <v>567</v>
      </c>
      <c r="N2323">
        <v>0</v>
      </c>
      <c r="O2323">
        <v>0</v>
      </c>
      <c r="R2323">
        <v>0</v>
      </c>
      <c r="W2323" t="s">
        <v>567</v>
      </c>
      <c r="X2323" t="s">
        <v>567</v>
      </c>
      <c r="Y2323" t="s">
        <v>568</v>
      </c>
    </row>
    <row r="2324" spans="2:25" x14ac:dyDescent="0.3">
      <c r="B2324" s="118"/>
      <c r="D2324" t="s">
        <v>567</v>
      </c>
      <c r="H2324" t="s">
        <v>567</v>
      </c>
      <c r="J2324" t="s">
        <v>567</v>
      </c>
      <c r="K2324" t="s">
        <v>567</v>
      </c>
      <c r="L2324" t="s">
        <v>567</v>
      </c>
      <c r="N2324">
        <v>0</v>
      </c>
      <c r="O2324">
        <v>0</v>
      </c>
      <c r="R2324">
        <v>0</v>
      </c>
      <c r="W2324" t="s">
        <v>567</v>
      </c>
      <c r="X2324" t="s">
        <v>567</v>
      </c>
      <c r="Y2324" t="s">
        <v>568</v>
      </c>
    </row>
    <row r="2325" spans="2:25" x14ac:dyDescent="0.3">
      <c r="B2325" s="118"/>
      <c r="D2325" t="s">
        <v>567</v>
      </c>
      <c r="H2325" t="s">
        <v>567</v>
      </c>
      <c r="J2325" t="s">
        <v>567</v>
      </c>
      <c r="K2325" t="s">
        <v>567</v>
      </c>
      <c r="L2325" t="s">
        <v>567</v>
      </c>
      <c r="N2325">
        <v>0</v>
      </c>
      <c r="O2325">
        <v>0</v>
      </c>
      <c r="R2325">
        <v>0</v>
      </c>
      <c r="W2325" t="s">
        <v>567</v>
      </c>
      <c r="X2325" t="s">
        <v>567</v>
      </c>
      <c r="Y2325" t="s">
        <v>568</v>
      </c>
    </row>
    <row r="2326" spans="2:25" x14ac:dyDescent="0.3">
      <c r="B2326" s="118"/>
      <c r="D2326" t="s">
        <v>567</v>
      </c>
      <c r="H2326" t="s">
        <v>567</v>
      </c>
      <c r="J2326" t="s">
        <v>567</v>
      </c>
      <c r="K2326" t="s">
        <v>567</v>
      </c>
      <c r="L2326" t="s">
        <v>567</v>
      </c>
      <c r="N2326">
        <v>0</v>
      </c>
      <c r="O2326">
        <v>0</v>
      </c>
      <c r="R2326">
        <v>0</v>
      </c>
      <c r="W2326" t="s">
        <v>567</v>
      </c>
      <c r="X2326" t="s">
        <v>567</v>
      </c>
      <c r="Y2326" t="s">
        <v>568</v>
      </c>
    </row>
    <row r="2327" spans="2:25" x14ac:dyDescent="0.3">
      <c r="B2327" s="118"/>
      <c r="D2327" t="s">
        <v>567</v>
      </c>
      <c r="H2327" t="s">
        <v>567</v>
      </c>
      <c r="J2327" t="s">
        <v>567</v>
      </c>
      <c r="K2327" t="s">
        <v>567</v>
      </c>
      <c r="L2327" t="s">
        <v>567</v>
      </c>
      <c r="N2327">
        <v>0</v>
      </c>
      <c r="O2327">
        <v>0</v>
      </c>
      <c r="R2327">
        <v>0</v>
      </c>
      <c r="W2327" t="s">
        <v>567</v>
      </c>
      <c r="X2327" t="s">
        <v>567</v>
      </c>
      <c r="Y2327" t="s">
        <v>568</v>
      </c>
    </row>
    <row r="2328" spans="2:25" x14ac:dyDescent="0.3">
      <c r="B2328" s="118"/>
      <c r="D2328" t="s">
        <v>567</v>
      </c>
      <c r="H2328" t="s">
        <v>567</v>
      </c>
      <c r="J2328" t="s">
        <v>567</v>
      </c>
      <c r="K2328" t="s">
        <v>567</v>
      </c>
      <c r="L2328" t="s">
        <v>567</v>
      </c>
      <c r="N2328">
        <v>0</v>
      </c>
      <c r="O2328">
        <v>0</v>
      </c>
      <c r="R2328">
        <v>0</v>
      </c>
      <c r="W2328" t="s">
        <v>567</v>
      </c>
      <c r="X2328" t="s">
        <v>567</v>
      </c>
      <c r="Y2328" t="s">
        <v>568</v>
      </c>
    </row>
    <row r="2329" spans="2:25" x14ac:dyDescent="0.3">
      <c r="B2329" s="118"/>
      <c r="D2329" t="s">
        <v>567</v>
      </c>
      <c r="H2329" t="s">
        <v>567</v>
      </c>
      <c r="J2329" t="s">
        <v>567</v>
      </c>
      <c r="K2329" t="s">
        <v>567</v>
      </c>
      <c r="L2329" t="s">
        <v>567</v>
      </c>
      <c r="N2329">
        <v>0</v>
      </c>
      <c r="O2329">
        <v>0</v>
      </c>
      <c r="R2329">
        <v>0</v>
      </c>
      <c r="W2329" t="s">
        <v>567</v>
      </c>
      <c r="X2329" t="s">
        <v>567</v>
      </c>
      <c r="Y2329" t="s">
        <v>568</v>
      </c>
    </row>
    <row r="2330" spans="2:25" x14ac:dyDescent="0.3">
      <c r="B2330" s="118"/>
      <c r="D2330" t="s">
        <v>567</v>
      </c>
      <c r="H2330" t="s">
        <v>567</v>
      </c>
      <c r="J2330" t="s">
        <v>567</v>
      </c>
      <c r="K2330" t="s">
        <v>567</v>
      </c>
      <c r="L2330" t="s">
        <v>567</v>
      </c>
      <c r="N2330">
        <v>0</v>
      </c>
      <c r="O2330">
        <v>0</v>
      </c>
      <c r="R2330">
        <v>0</v>
      </c>
      <c r="W2330" t="s">
        <v>567</v>
      </c>
      <c r="X2330" t="s">
        <v>567</v>
      </c>
      <c r="Y2330" t="s">
        <v>568</v>
      </c>
    </row>
    <row r="2331" spans="2:25" x14ac:dyDescent="0.3">
      <c r="B2331" s="118"/>
      <c r="D2331" t="s">
        <v>567</v>
      </c>
      <c r="H2331" t="s">
        <v>567</v>
      </c>
      <c r="J2331" t="s">
        <v>567</v>
      </c>
      <c r="K2331" t="s">
        <v>567</v>
      </c>
      <c r="L2331" t="s">
        <v>567</v>
      </c>
      <c r="N2331">
        <v>0</v>
      </c>
      <c r="O2331">
        <v>0</v>
      </c>
      <c r="R2331">
        <v>0</v>
      </c>
      <c r="W2331" t="s">
        <v>567</v>
      </c>
      <c r="X2331" t="s">
        <v>567</v>
      </c>
      <c r="Y2331" t="s">
        <v>568</v>
      </c>
    </row>
    <row r="2332" spans="2:25" x14ac:dyDescent="0.3">
      <c r="B2332" s="118"/>
      <c r="D2332" t="s">
        <v>567</v>
      </c>
      <c r="H2332" t="s">
        <v>567</v>
      </c>
      <c r="J2332" t="s">
        <v>567</v>
      </c>
      <c r="K2332" t="s">
        <v>567</v>
      </c>
      <c r="L2332" t="s">
        <v>567</v>
      </c>
      <c r="N2332">
        <v>0</v>
      </c>
      <c r="O2332">
        <v>0</v>
      </c>
      <c r="R2332">
        <v>0</v>
      </c>
      <c r="W2332" t="s">
        <v>567</v>
      </c>
      <c r="X2332" t="s">
        <v>567</v>
      </c>
      <c r="Y2332" t="s">
        <v>568</v>
      </c>
    </row>
    <row r="2333" spans="2:25" x14ac:dyDescent="0.3">
      <c r="B2333" s="118"/>
      <c r="D2333" t="s">
        <v>567</v>
      </c>
      <c r="H2333" t="s">
        <v>567</v>
      </c>
      <c r="J2333" t="s">
        <v>567</v>
      </c>
      <c r="K2333" t="s">
        <v>567</v>
      </c>
      <c r="L2333" t="s">
        <v>567</v>
      </c>
      <c r="N2333">
        <v>0</v>
      </c>
      <c r="O2333">
        <v>0</v>
      </c>
      <c r="R2333">
        <v>0</v>
      </c>
      <c r="W2333" t="s">
        <v>567</v>
      </c>
      <c r="X2333" t="s">
        <v>567</v>
      </c>
      <c r="Y2333" t="s">
        <v>568</v>
      </c>
    </row>
    <row r="2334" spans="2:25" x14ac:dyDescent="0.3">
      <c r="B2334" s="118"/>
      <c r="D2334" t="s">
        <v>567</v>
      </c>
      <c r="H2334" t="s">
        <v>567</v>
      </c>
      <c r="J2334" t="s">
        <v>567</v>
      </c>
      <c r="K2334" t="s">
        <v>567</v>
      </c>
      <c r="L2334" t="s">
        <v>567</v>
      </c>
      <c r="N2334">
        <v>0</v>
      </c>
      <c r="O2334">
        <v>0</v>
      </c>
      <c r="R2334">
        <v>0</v>
      </c>
      <c r="W2334" t="s">
        <v>567</v>
      </c>
      <c r="X2334" t="s">
        <v>567</v>
      </c>
      <c r="Y2334" t="s">
        <v>568</v>
      </c>
    </row>
    <row r="2335" spans="2:25" x14ac:dyDescent="0.3">
      <c r="B2335" s="118"/>
      <c r="D2335" t="s">
        <v>567</v>
      </c>
      <c r="H2335" t="s">
        <v>567</v>
      </c>
      <c r="J2335" t="s">
        <v>567</v>
      </c>
      <c r="K2335" t="s">
        <v>567</v>
      </c>
      <c r="L2335" t="s">
        <v>567</v>
      </c>
      <c r="N2335">
        <v>0</v>
      </c>
      <c r="O2335">
        <v>0</v>
      </c>
      <c r="R2335">
        <v>0</v>
      </c>
      <c r="W2335" t="s">
        <v>567</v>
      </c>
      <c r="X2335" t="s">
        <v>567</v>
      </c>
      <c r="Y2335" t="s">
        <v>568</v>
      </c>
    </row>
    <row r="2336" spans="2:25" x14ac:dyDescent="0.3">
      <c r="B2336" s="118"/>
      <c r="D2336" t="s">
        <v>567</v>
      </c>
      <c r="H2336" t="s">
        <v>567</v>
      </c>
      <c r="J2336" t="s">
        <v>567</v>
      </c>
      <c r="K2336" t="s">
        <v>567</v>
      </c>
      <c r="L2336" t="s">
        <v>567</v>
      </c>
      <c r="N2336">
        <v>0</v>
      </c>
      <c r="O2336">
        <v>0</v>
      </c>
      <c r="R2336">
        <v>0</v>
      </c>
      <c r="W2336" t="s">
        <v>567</v>
      </c>
      <c r="X2336" t="s">
        <v>567</v>
      </c>
      <c r="Y2336" t="s">
        <v>568</v>
      </c>
    </row>
    <row r="2337" spans="2:25" x14ac:dyDescent="0.3">
      <c r="B2337" s="118"/>
      <c r="D2337" t="s">
        <v>567</v>
      </c>
      <c r="H2337" t="s">
        <v>567</v>
      </c>
      <c r="J2337" t="s">
        <v>567</v>
      </c>
      <c r="K2337" t="s">
        <v>567</v>
      </c>
      <c r="L2337" t="s">
        <v>567</v>
      </c>
      <c r="N2337">
        <v>0</v>
      </c>
      <c r="O2337">
        <v>0</v>
      </c>
      <c r="R2337">
        <v>0</v>
      </c>
      <c r="W2337" t="s">
        <v>567</v>
      </c>
      <c r="X2337" t="s">
        <v>567</v>
      </c>
      <c r="Y2337" t="s">
        <v>568</v>
      </c>
    </row>
    <row r="2338" spans="2:25" x14ac:dyDescent="0.3">
      <c r="B2338" s="118"/>
      <c r="D2338" t="s">
        <v>567</v>
      </c>
      <c r="H2338" t="s">
        <v>567</v>
      </c>
      <c r="J2338" t="s">
        <v>567</v>
      </c>
      <c r="K2338" t="s">
        <v>567</v>
      </c>
      <c r="L2338" t="s">
        <v>567</v>
      </c>
      <c r="N2338">
        <v>0</v>
      </c>
      <c r="O2338">
        <v>0</v>
      </c>
      <c r="R2338">
        <v>0</v>
      </c>
      <c r="W2338" t="s">
        <v>567</v>
      </c>
      <c r="X2338" t="s">
        <v>567</v>
      </c>
      <c r="Y2338" t="s">
        <v>568</v>
      </c>
    </row>
    <row r="2339" spans="2:25" x14ac:dyDescent="0.3">
      <c r="B2339" s="118"/>
      <c r="D2339" t="s">
        <v>567</v>
      </c>
      <c r="H2339" t="s">
        <v>567</v>
      </c>
      <c r="J2339" t="s">
        <v>567</v>
      </c>
      <c r="K2339" t="s">
        <v>567</v>
      </c>
      <c r="L2339" t="s">
        <v>567</v>
      </c>
      <c r="N2339">
        <v>0</v>
      </c>
      <c r="O2339">
        <v>0</v>
      </c>
      <c r="R2339">
        <v>0</v>
      </c>
      <c r="W2339" t="s">
        <v>567</v>
      </c>
      <c r="X2339" t="s">
        <v>567</v>
      </c>
      <c r="Y2339" t="s">
        <v>568</v>
      </c>
    </row>
    <row r="2340" spans="2:25" x14ac:dyDescent="0.3">
      <c r="B2340" s="118"/>
      <c r="D2340" t="s">
        <v>567</v>
      </c>
      <c r="H2340" t="s">
        <v>567</v>
      </c>
      <c r="J2340" t="s">
        <v>567</v>
      </c>
      <c r="K2340" t="s">
        <v>567</v>
      </c>
      <c r="L2340" t="s">
        <v>567</v>
      </c>
      <c r="N2340">
        <v>0</v>
      </c>
      <c r="O2340">
        <v>0</v>
      </c>
      <c r="R2340">
        <v>0</v>
      </c>
      <c r="W2340" t="s">
        <v>567</v>
      </c>
      <c r="X2340" t="s">
        <v>567</v>
      </c>
      <c r="Y2340" t="s">
        <v>568</v>
      </c>
    </row>
    <row r="2341" spans="2:25" x14ac:dyDescent="0.3">
      <c r="B2341" s="118"/>
      <c r="D2341" t="s">
        <v>567</v>
      </c>
      <c r="H2341" t="s">
        <v>567</v>
      </c>
      <c r="J2341" t="s">
        <v>567</v>
      </c>
      <c r="K2341" t="s">
        <v>567</v>
      </c>
      <c r="L2341" t="s">
        <v>567</v>
      </c>
      <c r="N2341">
        <v>0</v>
      </c>
      <c r="O2341">
        <v>0</v>
      </c>
      <c r="R2341">
        <v>0</v>
      </c>
      <c r="W2341" t="s">
        <v>567</v>
      </c>
      <c r="X2341" t="s">
        <v>567</v>
      </c>
      <c r="Y2341" t="s">
        <v>568</v>
      </c>
    </row>
    <row r="2342" spans="2:25" x14ac:dyDescent="0.3">
      <c r="B2342" s="118"/>
      <c r="D2342" t="s">
        <v>567</v>
      </c>
      <c r="H2342" t="s">
        <v>567</v>
      </c>
      <c r="J2342" t="s">
        <v>567</v>
      </c>
      <c r="K2342" t="s">
        <v>567</v>
      </c>
      <c r="L2342" t="s">
        <v>567</v>
      </c>
      <c r="N2342">
        <v>0</v>
      </c>
      <c r="O2342">
        <v>0</v>
      </c>
      <c r="R2342">
        <v>0</v>
      </c>
      <c r="W2342" t="s">
        <v>567</v>
      </c>
      <c r="X2342" t="s">
        <v>567</v>
      </c>
      <c r="Y2342" t="s">
        <v>568</v>
      </c>
    </row>
    <row r="2343" spans="2:25" x14ac:dyDescent="0.3">
      <c r="B2343" s="118"/>
      <c r="D2343" t="s">
        <v>567</v>
      </c>
      <c r="H2343" t="s">
        <v>567</v>
      </c>
      <c r="J2343" t="s">
        <v>567</v>
      </c>
      <c r="K2343" t="s">
        <v>567</v>
      </c>
      <c r="L2343" t="s">
        <v>567</v>
      </c>
      <c r="N2343">
        <v>0</v>
      </c>
      <c r="O2343">
        <v>0</v>
      </c>
      <c r="R2343">
        <v>0</v>
      </c>
      <c r="W2343" t="s">
        <v>567</v>
      </c>
      <c r="X2343" t="s">
        <v>567</v>
      </c>
      <c r="Y2343" t="s">
        <v>568</v>
      </c>
    </row>
    <row r="2344" spans="2:25" x14ac:dyDescent="0.3">
      <c r="B2344" s="118"/>
      <c r="D2344" t="s">
        <v>567</v>
      </c>
      <c r="H2344" t="s">
        <v>567</v>
      </c>
      <c r="J2344" t="s">
        <v>567</v>
      </c>
      <c r="K2344" t="s">
        <v>567</v>
      </c>
      <c r="L2344" t="s">
        <v>567</v>
      </c>
      <c r="N2344">
        <v>0</v>
      </c>
      <c r="O2344">
        <v>0</v>
      </c>
      <c r="R2344">
        <v>0</v>
      </c>
      <c r="W2344" t="s">
        <v>567</v>
      </c>
      <c r="X2344" t="s">
        <v>567</v>
      </c>
      <c r="Y2344" t="s">
        <v>568</v>
      </c>
    </row>
    <row r="2345" spans="2:25" x14ac:dyDescent="0.3">
      <c r="B2345" s="118"/>
      <c r="D2345" t="s">
        <v>567</v>
      </c>
      <c r="H2345" t="s">
        <v>567</v>
      </c>
      <c r="J2345" t="s">
        <v>567</v>
      </c>
      <c r="K2345" t="s">
        <v>567</v>
      </c>
      <c r="L2345" t="s">
        <v>567</v>
      </c>
      <c r="N2345">
        <v>0</v>
      </c>
      <c r="O2345">
        <v>0</v>
      </c>
      <c r="R2345">
        <v>0</v>
      </c>
      <c r="W2345" t="s">
        <v>567</v>
      </c>
      <c r="X2345" t="s">
        <v>567</v>
      </c>
      <c r="Y2345" t="s">
        <v>568</v>
      </c>
    </row>
    <row r="2346" spans="2:25" x14ac:dyDescent="0.3">
      <c r="B2346" s="118"/>
      <c r="D2346" t="s">
        <v>567</v>
      </c>
      <c r="H2346" t="s">
        <v>567</v>
      </c>
      <c r="J2346" t="s">
        <v>567</v>
      </c>
      <c r="K2346" t="s">
        <v>567</v>
      </c>
      <c r="L2346" t="s">
        <v>567</v>
      </c>
      <c r="N2346">
        <v>0</v>
      </c>
      <c r="O2346">
        <v>0</v>
      </c>
      <c r="R2346">
        <v>0</v>
      </c>
      <c r="W2346" t="s">
        <v>567</v>
      </c>
      <c r="X2346" t="s">
        <v>567</v>
      </c>
      <c r="Y2346" t="s">
        <v>568</v>
      </c>
    </row>
    <row r="2347" spans="2:25" x14ac:dyDescent="0.3">
      <c r="B2347" s="118"/>
      <c r="D2347" t="s">
        <v>567</v>
      </c>
      <c r="H2347" t="s">
        <v>567</v>
      </c>
      <c r="J2347" t="s">
        <v>567</v>
      </c>
      <c r="K2347" t="s">
        <v>567</v>
      </c>
      <c r="L2347" t="s">
        <v>567</v>
      </c>
      <c r="N2347">
        <v>0</v>
      </c>
      <c r="O2347">
        <v>0</v>
      </c>
      <c r="R2347">
        <v>0</v>
      </c>
      <c r="W2347" t="s">
        <v>567</v>
      </c>
      <c r="X2347" t="s">
        <v>567</v>
      </c>
      <c r="Y2347" t="s">
        <v>568</v>
      </c>
    </row>
    <row r="2348" spans="2:25" x14ac:dyDescent="0.3">
      <c r="B2348" s="118"/>
      <c r="D2348" t="s">
        <v>567</v>
      </c>
      <c r="H2348" t="s">
        <v>567</v>
      </c>
      <c r="J2348" t="s">
        <v>567</v>
      </c>
      <c r="K2348" t="s">
        <v>567</v>
      </c>
      <c r="L2348" t="s">
        <v>567</v>
      </c>
      <c r="N2348">
        <v>0</v>
      </c>
      <c r="O2348">
        <v>0</v>
      </c>
      <c r="R2348">
        <v>0</v>
      </c>
      <c r="W2348" t="s">
        <v>567</v>
      </c>
      <c r="X2348" t="s">
        <v>567</v>
      </c>
      <c r="Y2348" t="s">
        <v>568</v>
      </c>
    </row>
    <row r="2349" spans="2:25" x14ac:dyDescent="0.3">
      <c r="B2349" s="118"/>
      <c r="D2349" t="s">
        <v>567</v>
      </c>
      <c r="H2349" t="s">
        <v>567</v>
      </c>
      <c r="J2349" t="s">
        <v>567</v>
      </c>
      <c r="K2349" t="s">
        <v>567</v>
      </c>
      <c r="L2349" t="s">
        <v>567</v>
      </c>
      <c r="N2349">
        <v>0</v>
      </c>
      <c r="O2349">
        <v>0</v>
      </c>
      <c r="R2349">
        <v>0</v>
      </c>
      <c r="W2349" t="s">
        <v>567</v>
      </c>
      <c r="X2349" t="s">
        <v>567</v>
      </c>
      <c r="Y2349" t="s">
        <v>568</v>
      </c>
    </row>
    <row r="2350" spans="2:25" x14ac:dyDescent="0.3">
      <c r="B2350" s="118"/>
      <c r="D2350" t="s">
        <v>567</v>
      </c>
      <c r="H2350" t="s">
        <v>567</v>
      </c>
      <c r="J2350" t="s">
        <v>567</v>
      </c>
      <c r="K2350" t="s">
        <v>567</v>
      </c>
      <c r="L2350" t="s">
        <v>567</v>
      </c>
      <c r="N2350">
        <v>0</v>
      </c>
      <c r="O2350">
        <v>0</v>
      </c>
      <c r="R2350">
        <v>0</v>
      </c>
      <c r="W2350" t="s">
        <v>567</v>
      </c>
      <c r="X2350" t="s">
        <v>567</v>
      </c>
      <c r="Y2350" t="s">
        <v>568</v>
      </c>
    </row>
    <row r="2351" spans="2:25" x14ac:dyDescent="0.3">
      <c r="B2351" s="118"/>
      <c r="D2351" t="s">
        <v>567</v>
      </c>
      <c r="H2351" t="s">
        <v>567</v>
      </c>
      <c r="J2351" t="s">
        <v>567</v>
      </c>
      <c r="K2351" t="s">
        <v>567</v>
      </c>
      <c r="L2351" t="s">
        <v>567</v>
      </c>
      <c r="N2351">
        <v>0</v>
      </c>
      <c r="O2351">
        <v>0</v>
      </c>
      <c r="R2351">
        <v>0</v>
      </c>
      <c r="W2351" t="s">
        <v>567</v>
      </c>
      <c r="X2351" t="s">
        <v>567</v>
      </c>
      <c r="Y2351" t="s">
        <v>568</v>
      </c>
    </row>
    <row r="2352" spans="2:25" x14ac:dyDescent="0.3">
      <c r="B2352" s="118"/>
      <c r="D2352" t="s">
        <v>567</v>
      </c>
      <c r="H2352" t="s">
        <v>567</v>
      </c>
      <c r="J2352" t="s">
        <v>567</v>
      </c>
      <c r="K2352" t="s">
        <v>567</v>
      </c>
      <c r="L2352" t="s">
        <v>567</v>
      </c>
      <c r="N2352">
        <v>0</v>
      </c>
      <c r="O2352">
        <v>0</v>
      </c>
      <c r="R2352">
        <v>0</v>
      </c>
      <c r="W2352" t="s">
        <v>567</v>
      </c>
      <c r="X2352" t="s">
        <v>567</v>
      </c>
      <c r="Y2352" t="s">
        <v>568</v>
      </c>
    </row>
    <row r="2353" spans="2:25" x14ac:dyDescent="0.3">
      <c r="B2353" s="118"/>
      <c r="D2353" t="s">
        <v>567</v>
      </c>
      <c r="H2353" t="s">
        <v>567</v>
      </c>
      <c r="J2353" t="s">
        <v>567</v>
      </c>
      <c r="K2353" t="s">
        <v>567</v>
      </c>
      <c r="L2353" t="s">
        <v>567</v>
      </c>
      <c r="N2353">
        <v>0</v>
      </c>
      <c r="O2353">
        <v>0</v>
      </c>
      <c r="R2353">
        <v>0</v>
      </c>
      <c r="W2353" t="s">
        <v>567</v>
      </c>
      <c r="X2353" t="s">
        <v>567</v>
      </c>
      <c r="Y2353" t="s">
        <v>568</v>
      </c>
    </row>
    <row r="2354" spans="2:25" x14ac:dyDescent="0.3">
      <c r="B2354" s="118"/>
      <c r="D2354" t="s">
        <v>567</v>
      </c>
      <c r="H2354" t="s">
        <v>567</v>
      </c>
      <c r="J2354" t="s">
        <v>567</v>
      </c>
      <c r="K2354" t="s">
        <v>567</v>
      </c>
      <c r="L2354" t="s">
        <v>567</v>
      </c>
      <c r="N2354">
        <v>0</v>
      </c>
      <c r="O2354">
        <v>0</v>
      </c>
      <c r="R2354">
        <v>0</v>
      </c>
      <c r="W2354" t="s">
        <v>567</v>
      </c>
      <c r="X2354" t="s">
        <v>567</v>
      </c>
      <c r="Y2354" t="s">
        <v>568</v>
      </c>
    </row>
    <row r="2355" spans="2:25" x14ac:dyDescent="0.3">
      <c r="B2355" s="118"/>
      <c r="D2355" t="s">
        <v>567</v>
      </c>
      <c r="H2355" t="s">
        <v>567</v>
      </c>
      <c r="J2355" t="s">
        <v>567</v>
      </c>
      <c r="K2355" t="s">
        <v>567</v>
      </c>
      <c r="L2355" t="s">
        <v>567</v>
      </c>
      <c r="N2355">
        <v>0</v>
      </c>
      <c r="O2355">
        <v>0</v>
      </c>
      <c r="R2355">
        <v>0</v>
      </c>
      <c r="W2355" t="s">
        <v>567</v>
      </c>
      <c r="X2355" t="s">
        <v>567</v>
      </c>
      <c r="Y2355" t="s">
        <v>568</v>
      </c>
    </row>
    <row r="2356" spans="2:25" x14ac:dyDescent="0.3">
      <c r="B2356" s="118"/>
      <c r="D2356" t="s">
        <v>567</v>
      </c>
      <c r="H2356" t="s">
        <v>567</v>
      </c>
      <c r="J2356" t="s">
        <v>567</v>
      </c>
      <c r="K2356" t="s">
        <v>567</v>
      </c>
      <c r="L2356" t="s">
        <v>567</v>
      </c>
      <c r="N2356">
        <v>0</v>
      </c>
      <c r="O2356">
        <v>0</v>
      </c>
      <c r="R2356">
        <v>0</v>
      </c>
      <c r="W2356" t="s">
        <v>567</v>
      </c>
      <c r="X2356" t="s">
        <v>567</v>
      </c>
      <c r="Y2356" t="s">
        <v>568</v>
      </c>
    </row>
    <row r="2357" spans="2:25" x14ac:dyDescent="0.3">
      <c r="B2357" s="118"/>
      <c r="D2357" t="s">
        <v>567</v>
      </c>
      <c r="H2357" t="s">
        <v>567</v>
      </c>
      <c r="J2357" t="s">
        <v>567</v>
      </c>
      <c r="K2357" t="s">
        <v>567</v>
      </c>
      <c r="L2357" t="s">
        <v>567</v>
      </c>
      <c r="N2357">
        <v>0</v>
      </c>
      <c r="O2357">
        <v>0</v>
      </c>
      <c r="R2357">
        <v>0</v>
      </c>
      <c r="W2357" t="s">
        <v>567</v>
      </c>
      <c r="X2357" t="s">
        <v>567</v>
      </c>
      <c r="Y2357" t="s">
        <v>568</v>
      </c>
    </row>
    <row r="2358" spans="2:25" x14ac:dyDescent="0.3">
      <c r="B2358" s="118"/>
      <c r="D2358" t="s">
        <v>567</v>
      </c>
      <c r="H2358" t="s">
        <v>567</v>
      </c>
      <c r="J2358" t="s">
        <v>567</v>
      </c>
      <c r="K2358" t="s">
        <v>567</v>
      </c>
      <c r="L2358" t="s">
        <v>567</v>
      </c>
      <c r="N2358">
        <v>0</v>
      </c>
      <c r="O2358">
        <v>0</v>
      </c>
      <c r="R2358">
        <v>0</v>
      </c>
      <c r="W2358" t="s">
        <v>567</v>
      </c>
      <c r="X2358" t="s">
        <v>567</v>
      </c>
      <c r="Y2358" t="s">
        <v>568</v>
      </c>
    </row>
    <row r="2359" spans="2:25" x14ac:dyDescent="0.3">
      <c r="B2359" s="118"/>
      <c r="D2359" t="s">
        <v>567</v>
      </c>
      <c r="H2359" t="s">
        <v>567</v>
      </c>
      <c r="J2359" t="s">
        <v>567</v>
      </c>
      <c r="K2359" t="s">
        <v>567</v>
      </c>
      <c r="L2359" t="s">
        <v>567</v>
      </c>
      <c r="N2359">
        <v>0</v>
      </c>
      <c r="O2359">
        <v>0</v>
      </c>
      <c r="R2359">
        <v>0</v>
      </c>
      <c r="W2359" t="s">
        <v>567</v>
      </c>
      <c r="X2359" t="s">
        <v>567</v>
      </c>
      <c r="Y2359" t="s">
        <v>568</v>
      </c>
    </row>
    <row r="2360" spans="2:25" x14ac:dyDescent="0.3">
      <c r="B2360" s="118"/>
      <c r="D2360" t="s">
        <v>567</v>
      </c>
      <c r="H2360" t="s">
        <v>567</v>
      </c>
      <c r="J2360" t="s">
        <v>567</v>
      </c>
      <c r="K2360" t="s">
        <v>567</v>
      </c>
      <c r="L2360" t="s">
        <v>567</v>
      </c>
      <c r="N2360">
        <v>0</v>
      </c>
      <c r="O2360">
        <v>0</v>
      </c>
      <c r="R2360">
        <v>0</v>
      </c>
      <c r="W2360" t="s">
        <v>567</v>
      </c>
      <c r="X2360" t="s">
        <v>567</v>
      </c>
      <c r="Y2360" t="s">
        <v>568</v>
      </c>
    </row>
    <row r="2361" spans="2:25" x14ac:dyDescent="0.3">
      <c r="B2361" s="118"/>
      <c r="D2361" t="s">
        <v>567</v>
      </c>
      <c r="H2361" t="s">
        <v>567</v>
      </c>
      <c r="J2361" t="s">
        <v>567</v>
      </c>
      <c r="K2361" t="s">
        <v>567</v>
      </c>
      <c r="L2361" t="s">
        <v>567</v>
      </c>
      <c r="N2361">
        <v>0</v>
      </c>
      <c r="O2361">
        <v>0</v>
      </c>
      <c r="R2361">
        <v>0</v>
      </c>
      <c r="W2361" t="s">
        <v>567</v>
      </c>
      <c r="X2361" t="s">
        <v>567</v>
      </c>
      <c r="Y2361" t="s">
        <v>568</v>
      </c>
    </row>
    <row r="2362" spans="2:25" x14ac:dyDescent="0.3">
      <c r="B2362" s="118"/>
      <c r="D2362" t="s">
        <v>567</v>
      </c>
      <c r="H2362" t="s">
        <v>567</v>
      </c>
      <c r="J2362" t="s">
        <v>567</v>
      </c>
      <c r="K2362" t="s">
        <v>567</v>
      </c>
      <c r="L2362" t="s">
        <v>567</v>
      </c>
      <c r="N2362">
        <v>0</v>
      </c>
      <c r="O2362">
        <v>0</v>
      </c>
      <c r="R2362">
        <v>0</v>
      </c>
      <c r="W2362" t="s">
        <v>567</v>
      </c>
      <c r="X2362" t="s">
        <v>567</v>
      </c>
      <c r="Y2362" t="s">
        <v>568</v>
      </c>
    </row>
    <row r="2363" spans="2:25" x14ac:dyDescent="0.3">
      <c r="B2363" s="118"/>
      <c r="D2363" t="s">
        <v>567</v>
      </c>
      <c r="H2363" t="s">
        <v>567</v>
      </c>
      <c r="J2363" t="s">
        <v>567</v>
      </c>
      <c r="K2363" t="s">
        <v>567</v>
      </c>
      <c r="L2363" t="s">
        <v>567</v>
      </c>
      <c r="N2363">
        <v>0</v>
      </c>
      <c r="O2363">
        <v>0</v>
      </c>
      <c r="R2363">
        <v>0</v>
      </c>
      <c r="W2363" t="s">
        <v>567</v>
      </c>
      <c r="X2363" t="s">
        <v>567</v>
      </c>
      <c r="Y2363" t="s">
        <v>568</v>
      </c>
    </row>
    <row r="2364" spans="2:25" x14ac:dyDescent="0.3">
      <c r="B2364" s="118"/>
      <c r="D2364" t="s">
        <v>567</v>
      </c>
      <c r="H2364" t="s">
        <v>567</v>
      </c>
      <c r="J2364" t="s">
        <v>567</v>
      </c>
      <c r="K2364" t="s">
        <v>567</v>
      </c>
      <c r="L2364" t="s">
        <v>567</v>
      </c>
      <c r="N2364">
        <v>0</v>
      </c>
      <c r="O2364">
        <v>0</v>
      </c>
      <c r="R2364">
        <v>0</v>
      </c>
      <c r="W2364" t="s">
        <v>567</v>
      </c>
      <c r="X2364" t="s">
        <v>567</v>
      </c>
      <c r="Y2364" t="s">
        <v>568</v>
      </c>
    </row>
    <row r="2365" spans="2:25" x14ac:dyDescent="0.3">
      <c r="B2365" s="118"/>
      <c r="D2365" t="s">
        <v>567</v>
      </c>
      <c r="H2365" t="s">
        <v>567</v>
      </c>
      <c r="J2365" t="s">
        <v>567</v>
      </c>
      <c r="K2365" t="s">
        <v>567</v>
      </c>
      <c r="L2365" t="s">
        <v>567</v>
      </c>
      <c r="N2365">
        <v>0</v>
      </c>
      <c r="O2365">
        <v>0</v>
      </c>
      <c r="R2365">
        <v>0</v>
      </c>
      <c r="W2365" t="s">
        <v>567</v>
      </c>
      <c r="X2365" t="s">
        <v>567</v>
      </c>
      <c r="Y2365" t="s">
        <v>568</v>
      </c>
    </row>
    <row r="2366" spans="2:25" x14ac:dyDescent="0.3">
      <c r="B2366" s="118"/>
      <c r="D2366" t="s">
        <v>567</v>
      </c>
      <c r="H2366" t="s">
        <v>567</v>
      </c>
      <c r="J2366" t="s">
        <v>567</v>
      </c>
      <c r="K2366" t="s">
        <v>567</v>
      </c>
      <c r="L2366" t="s">
        <v>567</v>
      </c>
      <c r="N2366">
        <v>0</v>
      </c>
      <c r="O2366">
        <v>0</v>
      </c>
      <c r="R2366">
        <v>0</v>
      </c>
      <c r="W2366" t="s">
        <v>567</v>
      </c>
      <c r="X2366" t="s">
        <v>567</v>
      </c>
      <c r="Y2366" t="s">
        <v>568</v>
      </c>
    </row>
    <row r="2367" spans="2:25" x14ac:dyDescent="0.3">
      <c r="B2367" s="118"/>
      <c r="D2367" t="s">
        <v>567</v>
      </c>
      <c r="H2367" t="s">
        <v>567</v>
      </c>
      <c r="J2367" t="s">
        <v>567</v>
      </c>
      <c r="K2367" t="s">
        <v>567</v>
      </c>
      <c r="L2367" t="s">
        <v>567</v>
      </c>
      <c r="N2367">
        <v>0</v>
      </c>
      <c r="O2367">
        <v>0</v>
      </c>
      <c r="R2367">
        <v>0</v>
      </c>
      <c r="W2367" t="s">
        <v>567</v>
      </c>
      <c r="X2367" t="s">
        <v>567</v>
      </c>
      <c r="Y2367" t="s">
        <v>568</v>
      </c>
    </row>
    <row r="2368" spans="2:25" x14ac:dyDescent="0.3">
      <c r="B2368" s="118"/>
      <c r="D2368" t="s">
        <v>567</v>
      </c>
      <c r="H2368" t="s">
        <v>567</v>
      </c>
      <c r="J2368" t="s">
        <v>567</v>
      </c>
      <c r="K2368" t="s">
        <v>567</v>
      </c>
      <c r="L2368" t="s">
        <v>567</v>
      </c>
      <c r="N2368">
        <v>0</v>
      </c>
      <c r="O2368">
        <v>0</v>
      </c>
      <c r="R2368">
        <v>0</v>
      </c>
      <c r="W2368" t="s">
        <v>567</v>
      </c>
      <c r="X2368" t="s">
        <v>567</v>
      </c>
      <c r="Y2368" t="s">
        <v>568</v>
      </c>
    </row>
    <row r="2369" spans="2:25" x14ac:dyDescent="0.3">
      <c r="B2369" s="118"/>
      <c r="D2369" t="s">
        <v>567</v>
      </c>
      <c r="H2369" t="s">
        <v>567</v>
      </c>
      <c r="J2369" t="s">
        <v>567</v>
      </c>
      <c r="K2369" t="s">
        <v>567</v>
      </c>
      <c r="L2369" t="s">
        <v>567</v>
      </c>
      <c r="N2369">
        <v>0</v>
      </c>
      <c r="O2369">
        <v>0</v>
      </c>
      <c r="R2369">
        <v>0</v>
      </c>
      <c r="W2369" t="s">
        <v>567</v>
      </c>
      <c r="X2369" t="s">
        <v>567</v>
      </c>
      <c r="Y2369" t="s">
        <v>568</v>
      </c>
    </row>
    <row r="2370" spans="2:25" x14ac:dyDescent="0.3">
      <c r="B2370" s="118"/>
      <c r="D2370" t="s">
        <v>567</v>
      </c>
      <c r="H2370" t="s">
        <v>567</v>
      </c>
      <c r="J2370" t="s">
        <v>567</v>
      </c>
      <c r="K2370" t="s">
        <v>567</v>
      </c>
      <c r="L2370" t="s">
        <v>567</v>
      </c>
      <c r="N2370">
        <v>0</v>
      </c>
      <c r="O2370">
        <v>0</v>
      </c>
      <c r="R2370">
        <v>0</v>
      </c>
      <c r="W2370" t="s">
        <v>567</v>
      </c>
      <c r="X2370" t="s">
        <v>567</v>
      </c>
      <c r="Y2370" t="s">
        <v>568</v>
      </c>
    </row>
    <row r="2371" spans="2:25" x14ac:dyDescent="0.3">
      <c r="B2371" s="118"/>
      <c r="D2371" t="s">
        <v>567</v>
      </c>
      <c r="H2371" t="s">
        <v>567</v>
      </c>
      <c r="J2371" t="s">
        <v>567</v>
      </c>
      <c r="K2371" t="s">
        <v>567</v>
      </c>
      <c r="L2371" t="s">
        <v>567</v>
      </c>
      <c r="N2371">
        <v>0</v>
      </c>
      <c r="O2371">
        <v>0</v>
      </c>
      <c r="R2371">
        <v>0</v>
      </c>
      <c r="W2371" t="s">
        <v>567</v>
      </c>
      <c r="X2371" t="s">
        <v>567</v>
      </c>
      <c r="Y2371" t="s">
        <v>568</v>
      </c>
    </row>
    <row r="2372" spans="2:25" x14ac:dyDescent="0.3">
      <c r="B2372" s="118"/>
      <c r="D2372" t="s">
        <v>567</v>
      </c>
      <c r="H2372" t="s">
        <v>567</v>
      </c>
      <c r="J2372" t="s">
        <v>567</v>
      </c>
      <c r="K2372" t="s">
        <v>567</v>
      </c>
      <c r="L2372" t="s">
        <v>567</v>
      </c>
      <c r="N2372">
        <v>0</v>
      </c>
      <c r="O2372">
        <v>0</v>
      </c>
      <c r="R2372">
        <v>0</v>
      </c>
      <c r="W2372" t="s">
        <v>567</v>
      </c>
      <c r="X2372" t="s">
        <v>567</v>
      </c>
      <c r="Y2372" t="s">
        <v>568</v>
      </c>
    </row>
    <row r="2373" spans="2:25" x14ac:dyDescent="0.3">
      <c r="B2373" s="118"/>
      <c r="D2373" t="s">
        <v>567</v>
      </c>
      <c r="H2373" t="s">
        <v>567</v>
      </c>
      <c r="J2373" t="s">
        <v>567</v>
      </c>
      <c r="K2373" t="s">
        <v>567</v>
      </c>
      <c r="L2373" t="s">
        <v>567</v>
      </c>
      <c r="N2373">
        <v>0</v>
      </c>
      <c r="O2373">
        <v>0</v>
      </c>
      <c r="R2373">
        <v>0</v>
      </c>
      <c r="W2373" t="s">
        <v>567</v>
      </c>
      <c r="X2373" t="s">
        <v>567</v>
      </c>
      <c r="Y2373" t="s">
        <v>568</v>
      </c>
    </row>
    <row r="2374" spans="2:25" x14ac:dyDescent="0.3">
      <c r="B2374" s="118"/>
      <c r="D2374" t="s">
        <v>567</v>
      </c>
      <c r="H2374" t="s">
        <v>567</v>
      </c>
      <c r="J2374" t="s">
        <v>567</v>
      </c>
      <c r="K2374" t="s">
        <v>567</v>
      </c>
      <c r="L2374" t="s">
        <v>567</v>
      </c>
      <c r="N2374">
        <v>0</v>
      </c>
      <c r="O2374">
        <v>0</v>
      </c>
      <c r="R2374">
        <v>0</v>
      </c>
      <c r="W2374" t="s">
        <v>567</v>
      </c>
      <c r="X2374" t="s">
        <v>567</v>
      </c>
      <c r="Y2374" t="s">
        <v>568</v>
      </c>
    </row>
    <row r="2375" spans="2:25" x14ac:dyDescent="0.3">
      <c r="B2375" s="118"/>
      <c r="D2375" t="s">
        <v>567</v>
      </c>
      <c r="H2375" t="s">
        <v>567</v>
      </c>
      <c r="J2375" t="s">
        <v>567</v>
      </c>
      <c r="K2375" t="s">
        <v>567</v>
      </c>
      <c r="L2375" t="s">
        <v>567</v>
      </c>
      <c r="N2375">
        <v>0</v>
      </c>
      <c r="O2375">
        <v>0</v>
      </c>
      <c r="R2375">
        <v>0</v>
      </c>
      <c r="W2375" t="s">
        <v>567</v>
      </c>
      <c r="X2375" t="s">
        <v>567</v>
      </c>
      <c r="Y2375" t="s">
        <v>568</v>
      </c>
    </row>
    <row r="2376" spans="2:25" x14ac:dyDescent="0.3">
      <c r="B2376" s="118"/>
      <c r="D2376" t="s">
        <v>567</v>
      </c>
      <c r="H2376" t="s">
        <v>567</v>
      </c>
      <c r="J2376" t="s">
        <v>567</v>
      </c>
      <c r="K2376" t="s">
        <v>567</v>
      </c>
      <c r="L2376" t="s">
        <v>567</v>
      </c>
      <c r="N2376">
        <v>0</v>
      </c>
      <c r="O2376">
        <v>0</v>
      </c>
      <c r="R2376">
        <v>0</v>
      </c>
      <c r="W2376" t="s">
        <v>567</v>
      </c>
      <c r="X2376" t="s">
        <v>567</v>
      </c>
      <c r="Y2376" t="s">
        <v>568</v>
      </c>
    </row>
    <row r="2377" spans="2:25" x14ac:dyDescent="0.3">
      <c r="B2377" s="118"/>
      <c r="D2377" t="s">
        <v>567</v>
      </c>
      <c r="H2377" t="s">
        <v>567</v>
      </c>
      <c r="J2377" t="s">
        <v>567</v>
      </c>
      <c r="K2377" t="s">
        <v>567</v>
      </c>
      <c r="L2377" t="s">
        <v>567</v>
      </c>
      <c r="N2377">
        <v>0</v>
      </c>
      <c r="O2377">
        <v>0</v>
      </c>
      <c r="R2377">
        <v>0</v>
      </c>
      <c r="W2377" t="s">
        <v>567</v>
      </c>
      <c r="X2377" t="s">
        <v>567</v>
      </c>
      <c r="Y2377" t="s">
        <v>568</v>
      </c>
    </row>
    <row r="2378" spans="2:25" x14ac:dyDescent="0.3">
      <c r="B2378" s="118"/>
      <c r="D2378" t="s">
        <v>567</v>
      </c>
      <c r="H2378" t="s">
        <v>567</v>
      </c>
      <c r="J2378" t="s">
        <v>567</v>
      </c>
      <c r="K2378" t="s">
        <v>567</v>
      </c>
      <c r="L2378" t="s">
        <v>567</v>
      </c>
      <c r="N2378">
        <v>0</v>
      </c>
      <c r="O2378">
        <v>0</v>
      </c>
      <c r="R2378">
        <v>0</v>
      </c>
      <c r="W2378" t="s">
        <v>567</v>
      </c>
      <c r="X2378" t="s">
        <v>567</v>
      </c>
      <c r="Y2378" t="s">
        <v>568</v>
      </c>
    </row>
    <row r="2379" spans="2:25" x14ac:dyDescent="0.3">
      <c r="B2379" s="118"/>
      <c r="D2379" t="s">
        <v>567</v>
      </c>
      <c r="H2379" t="s">
        <v>567</v>
      </c>
      <c r="J2379" t="s">
        <v>567</v>
      </c>
      <c r="K2379" t="s">
        <v>567</v>
      </c>
      <c r="L2379" t="s">
        <v>567</v>
      </c>
      <c r="N2379">
        <v>0</v>
      </c>
      <c r="O2379">
        <v>0</v>
      </c>
      <c r="R2379">
        <v>0</v>
      </c>
      <c r="W2379" t="s">
        <v>567</v>
      </c>
      <c r="X2379" t="s">
        <v>567</v>
      </c>
      <c r="Y2379" t="s">
        <v>568</v>
      </c>
    </row>
    <row r="2380" spans="2:25" x14ac:dyDescent="0.3">
      <c r="B2380" s="118"/>
      <c r="D2380" t="s">
        <v>567</v>
      </c>
      <c r="H2380" t="s">
        <v>567</v>
      </c>
      <c r="J2380" t="s">
        <v>567</v>
      </c>
      <c r="K2380" t="s">
        <v>567</v>
      </c>
      <c r="L2380" t="s">
        <v>567</v>
      </c>
      <c r="N2380">
        <v>0</v>
      </c>
      <c r="O2380">
        <v>0</v>
      </c>
      <c r="R2380">
        <v>0</v>
      </c>
      <c r="W2380" t="s">
        <v>567</v>
      </c>
      <c r="X2380" t="s">
        <v>567</v>
      </c>
      <c r="Y2380" t="s">
        <v>568</v>
      </c>
    </row>
    <row r="2381" spans="2:25" x14ac:dyDescent="0.3">
      <c r="B2381" s="118"/>
      <c r="D2381" t="s">
        <v>567</v>
      </c>
      <c r="H2381" t="s">
        <v>567</v>
      </c>
      <c r="J2381" t="s">
        <v>567</v>
      </c>
      <c r="K2381" t="s">
        <v>567</v>
      </c>
      <c r="L2381" t="s">
        <v>567</v>
      </c>
      <c r="N2381">
        <v>0</v>
      </c>
      <c r="O2381">
        <v>0</v>
      </c>
      <c r="R2381">
        <v>0</v>
      </c>
      <c r="W2381" t="s">
        <v>567</v>
      </c>
      <c r="X2381" t="s">
        <v>567</v>
      </c>
      <c r="Y2381" t="s">
        <v>568</v>
      </c>
    </row>
    <row r="2382" spans="2:25" x14ac:dyDescent="0.3">
      <c r="B2382" s="118"/>
      <c r="D2382" t="s">
        <v>567</v>
      </c>
      <c r="H2382" t="s">
        <v>567</v>
      </c>
      <c r="J2382" t="s">
        <v>567</v>
      </c>
      <c r="K2382" t="s">
        <v>567</v>
      </c>
      <c r="L2382" t="s">
        <v>567</v>
      </c>
      <c r="N2382">
        <v>0</v>
      </c>
      <c r="O2382">
        <v>0</v>
      </c>
      <c r="R2382">
        <v>0</v>
      </c>
      <c r="W2382" t="s">
        <v>567</v>
      </c>
      <c r="X2382" t="s">
        <v>567</v>
      </c>
      <c r="Y2382" t="s">
        <v>568</v>
      </c>
    </row>
    <row r="2383" spans="2:25" x14ac:dyDescent="0.3">
      <c r="B2383" s="118"/>
      <c r="D2383" t="s">
        <v>567</v>
      </c>
      <c r="H2383" t="s">
        <v>567</v>
      </c>
      <c r="J2383" t="s">
        <v>567</v>
      </c>
      <c r="K2383" t="s">
        <v>567</v>
      </c>
      <c r="L2383" t="s">
        <v>567</v>
      </c>
      <c r="N2383">
        <v>0</v>
      </c>
      <c r="O2383">
        <v>0</v>
      </c>
      <c r="R2383">
        <v>0</v>
      </c>
      <c r="W2383" t="s">
        <v>567</v>
      </c>
      <c r="X2383" t="s">
        <v>567</v>
      </c>
      <c r="Y2383" t="s">
        <v>568</v>
      </c>
    </row>
    <row r="2384" spans="2:25" x14ac:dyDescent="0.3">
      <c r="B2384" s="118"/>
      <c r="D2384" t="s">
        <v>567</v>
      </c>
      <c r="H2384" t="s">
        <v>567</v>
      </c>
      <c r="J2384" t="s">
        <v>567</v>
      </c>
      <c r="K2384" t="s">
        <v>567</v>
      </c>
      <c r="L2384" t="s">
        <v>567</v>
      </c>
      <c r="N2384">
        <v>0</v>
      </c>
      <c r="O2384">
        <v>0</v>
      </c>
      <c r="R2384">
        <v>0</v>
      </c>
      <c r="W2384" t="s">
        <v>567</v>
      </c>
      <c r="X2384" t="s">
        <v>567</v>
      </c>
      <c r="Y2384" t="s">
        <v>568</v>
      </c>
    </row>
    <row r="2385" spans="2:25" x14ac:dyDescent="0.3">
      <c r="B2385" s="118"/>
      <c r="D2385" t="s">
        <v>567</v>
      </c>
      <c r="H2385" t="s">
        <v>567</v>
      </c>
      <c r="J2385" t="s">
        <v>567</v>
      </c>
      <c r="K2385" t="s">
        <v>567</v>
      </c>
      <c r="L2385" t="s">
        <v>567</v>
      </c>
      <c r="N2385">
        <v>0</v>
      </c>
      <c r="O2385">
        <v>0</v>
      </c>
      <c r="R2385">
        <v>0</v>
      </c>
      <c r="W2385" t="s">
        <v>567</v>
      </c>
      <c r="X2385" t="s">
        <v>567</v>
      </c>
      <c r="Y2385" t="s">
        <v>568</v>
      </c>
    </row>
    <row r="2386" spans="2:25" x14ac:dyDescent="0.3">
      <c r="B2386" s="118"/>
      <c r="D2386" t="s">
        <v>567</v>
      </c>
      <c r="H2386" t="s">
        <v>567</v>
      </c>
      <c r="J2386" t="s">
        <v>567</v>
      </c>
      <c r="K2386" t="s">
        <v>567</v>
      </c>
      <c r="L2386" t="s">
        <v>567</v>
      </c>
      <c r="N2386">
        <v>0</v>
      </c>
      <c r="O2386">
        <v>0</v>
      </c>
      <c r="R2386">
        <v>0</v>
      </c>
      <c r="W2386" t="s">
        <v>567</v>
      </c>
      <c r="X2386" t="s">
        <v>567</v>
      </c>
      <c r="Y2386" t="s">
        <v>568</v>
      </c>
    </row>
    <row r="2387" spans="2:25" x14ac:dyDescent="0.3">
      <c r="B2387" s="118"/>
      <c r="D2387" t="s">
        <v>567</v>
      </c>
      <c r="H2387" t="s">
        <v>567</v>
      </c>
      <c r="J2387" t="s">
        <v>567</v>
      </c>
      <c r="K2387" t="s">
        <v>567</v>
      </c>
      <c r="L2387" t="s">
        <v>567</v>
      </c>
      <c r="N2387">
        <v>0</v>
      </c>
      <c r="O2387">
        <v>0</v>
      </c>
      <c r="R2387">
        <v>0</v>
      </c>
      <c r="W2387" t="s">
        <v>567</v>
      </c>
      <c r="X2387" t="s">
        <v>567</v>
      </c>
      <c r="Y2387" t="s">
        <v>568</v>
      </c>
    </row>
    <row r="2388" spans="2:25" x14ac:dyDescent="0.3">
      <c r="B2388" s="118"/>
      <c r="D2388" t="s">
        <v>567</v>
      </c>
      <c r="H2388" t="s">
        <v>567</v>
      </c>
      <c r="J2388" t="s">
        <v>567</v>
      </c>
      <c r="K2388" t="s">
        <v>567</v>
      </c>
      <c r="L2388" t="s">
        <v>567</v>
      </c>
      <c r="N2388">
        <v>0</v>
      </c>
      <c r="O2388">
        <v>0</v>
      </c>
      <c r="R2388">
        <v>0</v>
      </c>
      <c r="W2388" t="s">
        <v>567</v>
      </c>
      <c r="X2388" t="s">
        <v>567</v>
      </c>
      <c r="Y2388" t="s">
        <v>568</v>
      </c>
    </row>
    <row r="2389" spans="2:25" x14ac:dyDescent="0.3">
      <c r="B2389" s="118"/>
      <c r="D2389" t="s">
        <v>567</v>
      </c>
      <c r="H2389" t="s">
        <v>567</v>
      </c>
      <c r="J2389" t="s">
        <v>567</v>
      </c>
      <c r="K2389" t="s">
        <v>567</v>
      </c>
      <c r="L2389" t="s">
        <v>567</v>
      </c>
      <c r="N2389">
        <v>0</v>
      </c>
      <c r="O2389">
        <v>0</v>
      </c>
      <c r="R2389">
        <v>0</v>
      </c>
      <c r="W2389" t="s">
        <v>567</v>
      </c>
      <c r="X2389" t="s">
        <v>567</v>
      </c>
      <c r="Y2389" t="s">
        <v>568</v>
      </c>
    </row>
    <row r="2390" spans="2:25" x14ac:dyDescent="0.3">
      <c r="B2390" s="118"/>
      <c r="D2390" t="s">
        <v>567</v>
      </c>
      <c r="H2390" t="s">
        <v>567</v>
      </c>
      <c r="J2390" t="s">
        <v>567</v>
      </c>
      <c r="K2390" t="s">
        <v>567</v>
      </c>
      <c r="L2390" t="s">
        <v>567</v>
      </c>
      <c r="N2390">
        <v>0</v>
      </c>
      <c r="O2390">
        <v>0</v>
      </c>
      <c r="R2390">
        <v>0</v>
      </c>
      <c r="W2390" t="s">
        <v>567</v>
      </c>
      <c r="X2390" t="s">
        <v>567</v>
      </c>
      <c r="Y2390" t="s">
        <v>568</v>
      </c>
    </row>
    <row r="2391" spans="2:25" x14ac:dyDescent="0.3">
      <c r="B2391" s="118"/>
      <c r="D2391" t="s">
        <v>567</v>
      </c>
      <c r="H2391" t="s">
        <v>567</v>
      </c>
      <c r="J2391" t="s">
        <v>567</v>
      </c>
      <c r="K2391" t="s">
        <v>567</v>
      </c>
      <c r="L2391" t="s">
        <v>567</v>
      </c>
      <c r="N2391">
        <v>0</v>
      </c>
      <c r="O2391">
        <v>0</v>
      </c>
      <c r="R2391">
        <v>0</v>
      </c>
      <c r="W2391" t="s">
        <v>567</v>
      </c>
      <c r="X2391" t="s">
        <v>567</v>
      </c>
      <c r="Y2391" t="s">
        <v>568</v>
      </c>
    </row>
    <row r="2392" spans="2:25" x14ac:dyDescent="0.3">
      <c r="B2392" s="118"/>
      <c r="D2392" t="s">
        <v>567</v>
      </c>
      <c r="H2392" t="s">
        <v>567</v>
      </c>
      <c r="J2392" t="s">
        <v>567</v>
      </c>
      <c r="K2392" t="s">
        <v>567</v>
      </c>
      <c r="L2392" t="s">
        <v>567</v>
      </c>
      <c r="N2392">
        <v>0</v>
      </c>
      <c r="O2392">
        <v>0</v>
      </c>
      <c r="R2392">
        <v>0</v>
      </c>
      <c r="W2392" t="s">
        <v>567</v>
      </c>
      <c r="X2392" t="s">
        <v>567</v>
      </c>
      <c r="Y2392" t="s">
        <v>568</v>
      </c>
    </row>
    <row r="2393" spans="2:25" x14ac:dyDescent="0.3">
      <c r="B2393" s="118"/>
      <c r="D2393" t="s">
        <v>567</v>
      </c>
      <c r="H2393" t="s">
        <v>567</v>
      </c>
      <c r="J2393" t="s">
        <v>567</v>
      </c>
      <c r="K2393" t="s">
        <v>567</v>
      </c>
      <c r="L2393" t="s">
        <v>567</v>
      </c>
      <c r="N2393">
        <v>0</v>
      </c>
      <c r="O2393">
        <v>0</v>
      </c>
      <c r="R2393">
        <v>0</v>
      </c>
      <c r="W2393" t="s">
        <v>567</v>
      </c>
      <c r="X2393" t="s">
        <v>567</v>
      </c>
      <c r="Y2393" t="s">
        <v>568</v>
      </c>
    </row>
    <row r="2394" spans="2:25" x14ac:dyDescent="0.3">
      <c r="B2394" s="118"/>
      <c r="D2394" t="s">
        <v>567</v>
      </c>
      <c r="H2394" t="s">
        <v>567</v>
      </c>
      <c r="J2394" t="s">
        <v>567</v>
      </c>
      <c r="K2394" t="s">
        <v>567</v>
      </c>
      <c r="L2394" t="s">
        <v>567</v>
      </c>
      <c r="N2394">
        <v>0</v>
      </c>
      <c r="O2394">
        <v>0</v>
      </c>
      <c r="R2394">
        <v>0</v>
      </c>
      <c r="W2394" t="s">
        <v>567</v>
      </c>
      <c r="X2394" t="s">
        <v>567</v>
      </c>
      <c r="Y2394" t="s">
        <v>568</v>
      </c>
    </row>
    <row r="2395" spans="2:25" x14ac:dyDescent="0.3">
      <c r="B2395" s="118"/>
      <c r="D2395" t="s">
        <v>567</v>
      </c>
      <c r="H2395" t="s">
        <v>567</v>
      </c>
      <c r="J2395" t="s">
        <v>567</v>
      </c>
      <c r="K2395" t="s">
        <v>567</v>
      </c>
      <c r="L2395" t="s">
        <v>567</v>
      </c>
      <c r="N2395">
        <v>0</v>
      </c>
      <c r="O2395">
        <v>0</v>
      </c>
      <c r="R2395">
        <v>0</v>
      </c>
      <c r="W2395" t="s">
        <v>567</v>
      </c>
      <c r="X2395" t="s">
        <v>567</v>
      </c>
      <c r="Y2395" t="s">
        <v>568</v>
      </c>
    </row>
    <row r="2396" spans="2:25" x14ac:dyDescent="0.3">
      <c r="B2396" s="118"/>
      <c r="D2396" t="s">
        <v>567</v>
      </c>
      <c r="H2396" t="s">
        <v>567</v>
      </c>
      <c r="J2396" t="s">
        <v>567</v>
      </c>
      <c r="K2396" t="s">
        <v>567</v>
      </c>
      <c r="L2396" t="s">
        <v>567</v>
      </c>
      <c r="N2396">
        <v>0</v>
      </c>
      <c r="O2396">
        <v>0</v>
      </c>
      <c r="R2396">
        <v>0</v>
      </c>
      <c r="W2396" t="s">
        <v>567</v>
      </c>
      <c r="X2396" t="s">
        <v>567</v>
      </c>
      <c r="Y2396" t="s">
        <v>568</v>
      </c>
    </row>
    <row r="2397" spans="2:25" x14ac:dyDescent="0.3">
      <c r="B2397" s="118"/>
      <c r="D2397" t="s">
        <v>567</v>
      </c>
      <c r="H2397" t="s">
        <v>567</v>
      </c>
      <c r="J2397" t="s">
        <v>567</v>
      </c>
      <c r="K2397" t="s">
        <v>567</v>
      </c>
      <c r="L2397" t="s">
        <v>567</v>
      </c>
      <c r="N2397">
        <v>0</v>
      </c>
      <c r="O2397">
        <v>0</v>
      </c>
      <c r="R2397">
        <v>0</v>
      </c>
      <c r="W2397" t="s">
        <v>567</v>
      </c>
      <c r="X2397" t="s">
        <v>567</v>
      </c>
      <c r="Y2397" t="s">
        <v>568</v>
      </c>
    </row>
    <row r="2398" spans="2:25" x14ac:dyDescent="0.3">
      <c r="B2398" s="118"/>
      <c r="D2398" t="s">
        <v>567</v>
      </c>
      <c r="H2398" t="s">
        <v>567</v>
      </c>
      <c r="J2398" t="s">
        <v>567</v>
      </c>
      <c r="K2398" t="s">
        <v>567</v>
      </c>
      <c r="L2398" t="s">
        <v>567</v>
      </c>
      <c r="N2398">
        <v>0</v>
      </c>
      <c r="O2398">
        <v>0</v>
      </c>
      <c r="R2398">
        <v>0</v>
      </c>
      <c r="W2398" t="s">
        <v>567</v>
      </c>
      <c r="X2398" t="s">
        <v>567</v>
      </c>
      <c r="Y2398" t="s">
        <v>568</v>
      </c>
    </row>
    <row r="2399" spans="2:25" x14ac:dyDescent="0.3">
      <c r="B2399" s="118"/>
      <c r="D2399" t="s">
        <v>567</v>
      </c>
      <c r="H2399" t="s">
        <v>567</v>
      </c>
      <c r="J2399" t="s">
        <v>567</v>
      </c>
      <c r="K2399" t="s">
        <v>567</v>
      </c>
      <c r="L2399" t="s">
        <v>567</v>
      </c>
      <c r="N2399">
        <v>0</v>
      </c>
      <c r="O2399">
        <v>0</v>
      </c>
      <c r="R2399">
        <v>0</v>
      </c>
      <c r="W2399" t="s">
        <v>567</v>
      </c>
      <c r="X2399" t="s">
        <v>567</v>
      </c>
      <c r="Y2399" t="s">
        <v>568</v>
      </c>
    </row>
    <row r="2400" spans="2:25" x14ac:dyDescent="0.3">
      <c r="B2400" s="118"/>
      <c r="D2400" t="s">
        <v>567</v>
      </c>
      <c r="H2400" t="s">
        <v>567</v>
      </c>
      <c r="J2400" t="s">
        <v>567</v>
      </c>
      <c r="K2400" t="s">
        <v>567</v>
      </c>
      <c r="L2400" t="s">
        <v>567</v>
      </c>
      <c r="N2400">
        <v>0</v>
      </c>
      <c r="O2400">
        <v>0</v>
      </c>
      <c r="R2400">
        <v>0</v>
      </c>
      <c r="W2400" t="s">
        <v>567</v>
      </c>
      <c r="X2400" t="s">
        <v>567</v>
      </c>
      <c r="Y2400" t="s">
        <v>568</v>
      </c>
    </row>
    <row r="2401" spans="2:25" x14ac:dyDescent="0.3">
      <c r="B2401" s="118"/>
      <c r="D2401" t="s">
        <v>567</v>
      </c>
      <c r="H2401" t="s">
        <v>567</v>
      </c>
      <c r="J2401" t="s">
        <v>567</v>
      </c>
      <c r="K2401" t="s">
        <v>567</v>
      </c>
      <c r="L2401" t="s">
        <v>567</v>
      </c>
      <c r="N2401">
        <v>0</v>
      </c>
      <c r="O2401">
        <v>0</v>
      </c>
      <c r="R2401">
        <v>0</v>
      </c>
      <c r="W2401" t="s">
        <v>567</v>
      </c>
      <c r="X2401" t="s">
        <v>567</v>
      </c>
      <c r="Y2401" t="s">
        <v>568</v>
      </c>
    </row>
    <row r="2402" spans="2:25" x14ac:dyDescent="0.3">
      <c r="B2402" s="118"/>
      <c r="D2402" t="s">
        <v>567</v>
      </c>
      <c r="H2402" t="s">
        <v>567</v>
      </c>
      <c r="J2402" t="s">
        <v>567</v>
      </c>
      <c r="K2402" t="s">
        <v>567</v>
      </c>
      <c r="L2402" t="s">
        <v>567</v>
      </c>
      <c r="N2402">
        <v>0</v>
      </c>
      <c r="O2402">
        <v>0</v>
      </c>
      <c r="R2402">
        <v>0</v>
      </c>
      <c r="W2402" t="s">
        <v>567</v>
      </c>
      <c r="X2402" t="s">
        <v>567</v>
      </c>
      <c r="Y2402" t="s">
        <v>568</v>
      </c>
    </row>
    <row r="2403" spans="2:25" x14ac:dyDescent="0.3">
      <c r="B2403" s="118"/>
      <c r="D2403" t="s">
        <v>567</v>
      </c>
      <c r="H2403" t="s">
        <v>567</v>
      </c>
      <c r="J2403" t="s">
        <v>567</v>
      </c>
      <c r="K2403" t="s">
        <v>567</v>
      </c>
      <c r="L2403" t="s">
        <v>567</v>
      </c>
      <c r="N2403">
        <v>0</v>
      </c>
      <c r="O2403">
        <v>0</v>
      </c>
      <c r="R2403">
        <v>0</v>
      </c>
      <c r="W2403" t="s">
        <v>567</v>
      </c>
      <c r="X2403" t="s">
        <v>567</v>
      </c>
      <c r="Y2403" t="s">
        <v>568</v>
      </c>
    </row>
    <row r="2404" spans="2:25" x14ac:dyDescent="0.3">
      <c r="B2404" s="118"/>
      <c r="D2404" t="s">
        <v>567</v>
      </c>
      <c r="H2404" t="s">
        <v>567</v>
      </c>
      <c r="J2404" t="s">
        <v>567</v>
      </c>
      <c r="K2404" t="s">
        <v>567</v>
      </c>
      <c r="L2404" t="s">
        <v>567</v>
      </c>
      <c r="N2404">
        <v>0</v>
      </c>
      <c r="O2404">
        <v>0</v>
      </c>
      <c r="R2404">
        <v>0</v>
      </c>
      <c r="W2404" t="s">
        <v>567</v>
      </c>
      <c r="X2404" t="s">
        <v>567</v>
      </c>
      <c r="Y2404" t="s">
        <v>568</v>
      </c>
    </row>
    <row r="2405" spans="2:25" x14ac:dyDescent="0.3">
      <c r="B2405" s="118"/>
      <c r="D2405" t="s">
        <v>567</v>
      </c>
      <c r="H2405" t="s">
        <v>567</v>
      </c>
      <c r="J2405" t="s">
        <v>567</v>
      </c>
      <c r="K2405" t="s">
        <v>567</v>
      </c>
      <c r="L2405" t="s">
        <v>567</v>
      </c>
      <c r="N2405">
        <v>0</v>
      </c>
      <c r="O2405">
        <v>0</v>
      </c>
      <c r="R2405">
        <v>0</v>
      </c>
      <c r="W2405" t="s">
        <v>567</v>
      </c>
      <c r="X2405" t="s">
        <v>567</v>
      </c>
      <c r="Y2405" t="s">
        <v>568</v>
      </c>
    </row>
    <row r="2406" spans="2:25" x14ac:dyDescent="0.3">
      <c r="B2406" s="118"/>
      <c r="D2406" t="s">
        <v>567</v>
      </c>
      <c r="H2406" t="s">
        <v>567</v>
      </c>
      <c r="J2406" t="s">
        <v>567</v>
      </c>
      <c r="K2406" t="s">
        <v>567</v>
      </c>
      <c r="L2406" t="s">
        <v>567</v>
      </c>
      <c r="N2406">
        <v>0</v>
      </c>
      <c r="O2406">
        <v>0</v>
      </c>
      <c r="R2406">
        <v>0</v>
      </c>
      <c r="W2406" t="s">
        <v>567</v>
      </c>
      <c r="X2406" t="s">
        <v>567</v>
      </c>
      <c r="Y2406" t="s">
        <v>568</v>
      </c>
    </row>
    <row r="2407" spans="2:25" x14ac:dyDescent="0.3">
      <c r="B2407" s="118"/>
      <c r="D2407" t="s">
        <v>567</v>
      </c>
      <c r="H2407" t="s">
        <v>567</v>
      </c>
      <c r="J2407" t="s">
        <v>567</v>
      </c>
      <c r="K2407" t="s">
        <v>567</v>
      </c>
      <c r="L2407" t="s">
        <v>567</v>
      </c>
      <c r="N2407">
        <v>0</v>
      </c>
      <c r="O2407">
        <v>0</v>
      </c>
      <c r="R2407">
        <v>0</v>
      </c>
      <c r="W2407" t="s">
        <v>567</v>
      </c>
      <c r="X2407" t="s">
        <v>567</v>
      </c>
      <c r="Y2407" t="s">
        <v>568</v>
      </c>
    </row>
    <row r="2408" spans="2:25" x14ac:dyDescent="0.3">
      <c r="B2408" s="118"/>
      <c r="D2408" t="s">
        <v>567</v>
      </c>
      <c r="H2408" t="s">
        <v>567</v>
      </c>
      <c r="J2408" t="s">
        <v>567</v>
      </c>
      <c r="K2408" t="s">
        <v>567</v>
      </c>
      <c r="L2408" t="s">
        <v>567</v>
      </c>
      <c r="N2408">
        <v>0</v>
      </c>
      <c r="O2408">
        <v>0</v>
      </c>
      <c r="R2408">
        <v>0</v>
      </c>
      <c r="W2408" t="s">
        <v>567</v>
      </c>
      <c r="X2408" t="s">
        <v>567</v>
      </c>
      <c r="Y2408" t="s">
        <v>568</v>
      </c>
    </row>
    <row r="2409" spans="2:25" x14ac:dyDescent="0.3">
      <c r="B2409" s="118"/>
      <c r="D2409" t="s">
        <v>567</v>
      </c>
      <c r="H2409" t="s">
        <v>567</v>
      </c>
      <c r="J2409" t="s">
        <v>567</v>
      </c>
      <c r="K2409" t="s">
        <v>567</v>
      </c>
      <c r="L2409" t="s">
        <v>567</v>
      </c>
      <c r="N2409">
        <v>0</v>
      </c>
      <c r="O2409">
        <v>0</v>
      </c>
      <c r="R2409">
        <v>0</v>
      </c>
      <c r="W2409" t="s">
        <v>567</v>
      </c>
      <c r="X2409" t="s">
        <v>567</v>
      </c>
      <c r="Y2409" t="s">
        <v>568</v>
      </c>
    </row>
    <row r="2410" spans="2:25" x14ac:dyDescent="0.3">
      <c r="B2410" s="118"/>
      <c r="D2410" t="s">
        <v>567</v>
      </c>
      <c r="H2410" t="s">
        <v>567</v>
      </c>
      <c r="J2410" t="s">
        <v>567</v>
      </c>
      <c r="K2410" t="s">
        <v>567</v>
      </c>
      <c r="L2410" t="s">
        <v>567</v>
      </c>
      <c r="N2410">
        <v>0</v>
      </c>
      <c r="O2410">
        <v>0</v>
      </c>
      <c r="R2410">
        <v>0</v>
      </c>
      <c r="W2410" t="s">
        <v>567</v>
      </c>
      <c r="X2410" t="s">
        <v>567</v>
      </c>
      <c r="Y2410" t="s">
        <v>568</v>
      </c>
    </row>
    <row r="2411" spans="2:25" x14ac:dyDescent="0.3">
      <c r="B2411" s="118"/>
      <c r="D2411" t="s">
        <v>567</v>
      </c>
      <c r="H2411" t="s">
        <v>567</v>
      </c>
      <c r="J2411" t="s">
        <v>567</v>
      </c>
      <c r="K2411" t="s">
        <v>567</v>
      </c>
      <c r="L2411" t="s">
        <v>567</v>
      </c>
      <c r="N2411">
        <v>0</v>
      </c>
      <c r="O2411">
        <v>0</v>
      </c>
      <c r="R2411">
        <v>0</v>
      </c>
      <c r="W2411" t="s">
        <v>567</v>
      </c>
      <c r="X2411" t="s">
        <v>567</v>
      </c>
      <c r="Y2411" t="s">
        <v>568</v>
      </c>
    </row>
    <row r="2412" spans="2:25" x14ac:dyDescent="0.3">
      <c r="B2412" s="118"/>
      <c r="D2412" t="s">
        <v>567</v>
      </c>
      <c r="H2412" t="s">
        <v>567</v>
      </c>
      <c r="J2412" t="s">
        <v>567</v>
      </c>
      <c r="K2412" t="s">
        <v>567</v>
      </c>
      <c r="L2412" t="s">
        <v>567</v>
      </c>
      <c r="N2412">
        <v>0</v>
      </c>
      <c r="O2412">
        <v>0</v>
      </c>
      <c r="R2412">
        <v>0</v>
      </c>
      <c r="W2412" t="s">
        <v>567</v>
      </c>
      <c r="X2412" t="s">
        <v>567</v>
      </c>
      <c r="Y2412" t="s">
        <v>568</v>
      </c>
    </row>
    <row r="2413" spans="2:25" x14ac:dyDescent="0.3">
      <c r="B2413" s="118"/>
      <c r="D2413" t="s">
        <v>567</v>
      </c>
      <c r="H2413" t="s">
        <v>567</v>
      </c>
      <c r="J2413" t="s">
        <v>567</v>
      </c>
      <c r="K2413" t="s">
        <v>567</v>
      </c>
      <c r="L2413" t="s">
        <v>567</v>
      </c>
      <c r="N2413">
        <v>0</v>
      </c>
      <c r="O2413">
        <v>0</v>
      </c>
      <c r="R2413">
        <v>0</v>
      </c>
      <c r="W2413" t="s">
        <v>567</v>
      </c>
      <c r="X2413" t="s">
        <v>567</v>
      </c>
      <c r="Y2413" t="s">
        <v>568</v>
      </c>
    </row>
    <row r="2414" spans="2:25" x14ac:dyDescent="0.3">
      <c r="B2414" s="118"/>
      <c r="D2414" t="s">
        <v>567</v>
      </c>
      <c r="H2414" t="s">
        <v>567</v>
      </c>
      <c r="J2414" t="s">
        <v>567</v>
      </c>
      <c r="K2414" t="s">
        <v>567</v>
      </c>
      <c r="L2414" t="s">
        <v>567</v>
      </c>
      <c r="N2414">
        <v>0</v>
      </c>
      <c r="O2414">
        <v>0</v>
      </c>
      <c r="R2414">
        <v>0</v>
      </c>
      <c r="W2414" t="s">
        <v>567</v>
      </c>
      <c r="X2414" t="s">
        <v>567</v>
      </c>
      <c r="Y2414" t="s">
        <v>568</v>
      </c>
    </row>
    <row r="2415" spans="2:25" x14ac:dyDescent="0.3">
      <c r="B2415" s="118"/>
      <c r="D2415" t="s">
        <v>567</v>
      </c>
      <c r="H2415" t="s">
        <v>567</v>
      </c>
      <c r="J2415" t="s">
        <v>567</v>
      </c>
      <c r="K2415" t="s">
        <v>567</v>
      </c>
      <c r="L2415" t="s">
        <v>567</v>
      </c>
      <c r="N2415">
        <v>0</v>
      </c>
      <c r="O2415">
        <v>0</v>
      </c>
      <c r="R2415">
        <v>0</v>
      </c>
      <c r="W2415" t="s">
        <v>567</v>
      </c>
      <c r="X2415" t="s">
        <v>567</v>
      </c>
      <c r="Y2415" t="s">
        <v>568</v>
      </c>
    </row>
    <row r="2416" spans="2:25" x14ac:dyDescent="0.3">
      <c r="B2416" s="118"/>
      <c r="D2416" t="s">
        <v>567</v>
      </c>
      <c r="H2416" t="s">
        <v>567</v>
      </c>
      <c r="J2416" t="s">
        <v>567</v>
      </c>
      <c r="K2416" t="s">
        <v>567</v>
      </c>
      <c r="L2416" t="s">
        <v>567</v>
      </c>
      <c r="N2416">
        <v>0</v>
      </c>
      <c r="O2416">
        <v>0</v>
      </c>
      <c r="R2416">
        <v>0</v>
      </c>
      <c r="W2416" t="s">
        <v>567</v>
      </c>
      <c r="X2416" t="s">
        <v>567</v>
      </c>
      <c r="Y2416" t="s">
        <v>568</v>
      </c>
    </row>
    <row r="2417" spans="2:25" x14ac:dyDescent="0.3">
      <c r="B2417" s="118"/>
      <c r="D2417" t="s">
        <v>567</v>
      </c>
      <c r="H2417" t="s">
        <v>567</v>
      </c>
      <c r="J2417" t="s">
        <v>567</v>
      </c>
      <c r="K2417" t="s">
        <v>567</v>
      </c>
      <c r="L2417" t="s">
        <v>567</v>
      </c>
      <c r="N2417">
        <v>0</v>
      </c>
      <c r="O2417">
        <v>0</v>
      </c>
      <c r="R2417">
        <v>0</v>
      </c>
      <c r="W2417" t="s">
        <v>567</v>
      </c>
      <c r="X2417" t="s">
        <v>567</v>
      </c>
      <c r="Y2417" t="s">
        <v>568</v>
      </c>
    </row>
    <row r="2418" spans="2:25" x14ac:dyDescent="0.3">
      <c r="B2418" s="118"/>
      <c r="D2418" t="s">
        <v>567</v>
      </c>
      <c r="H2418" t="s">
        <v>567</v>
      </c>
      <c r="J2418" t="s">
        <v>567</v>
      </c>
      <c r="K2418" t="s">
        <v>567</v>
      </c>
      <c r="L2418" t="s">
        <v>567</v>
      </c>
      <c r="N2418">
        <v>0</v>
      </c>
      <c r="O2418">
        <v>0</v>
      </c>
      <c r="R2418">
        <v>0</v>
      </c>
      <c r="W2418" t="s">
        <v>567</v>
      </c>
      <c r="X2418" t="s">
        <v>567</v>
      </c>
      <c r="Y2418" t="s">
        <v>568</v>
      </c>
    </row>
    <row r="2419" spans="2:25" x14ac:dyDescent="0.3">
      <c r="B2419" s="118"/>
      <c r="D2419" t="s">
        <v>567</v>
      </c>
      <c r="H2419" t="s">
        <v>567</v>
      </c>
      <c r="J2419" t="s">
        <v>567</v>
      </c>
      <c r="K2419" t="s">
        <v>567</v>
      </c>
      <c r="L2419" t="s">
        <v>567</v>
      </c>
      <c r="N2419">
        <v>0</v>
      </c>
      <c r="O2419">
        <v>0</v>
      </c>
      <c r="R2419">
        <v>0</v>
      </c>
      <c r="W2419" t="s">
        <v>567</v>
      </c>
      <c r="X2419" t="s">
        <v>567</v>
      </c>
      <c r="Y2419" t="s">
        <v>568</v>
      </c>
    </row>
    <row r="2420" spans="2:25" x14ac:dyDescent="0.3">
      <c r="B2420" s="118"/>
      <c r="D2420" t="s">
        <v>567</v>
      </c>
      <c r="H2420" t="s">
        <v>567</v>
      </c>
      <c r="J2420" t="s">
        <v>567</v>
      </c>
      <c r="K2420" t="s">
        <v>567</v>
      </c>
      <c r="L2420" t="s">
        <v>567</v>
      </c>
      <c r="N2420">
        <v>0</v>
      </c>
      <c r="O2420">
        <v>0</v>
      </c>
      <c r="R2420">
        <v>0</v>
      </c>
      <c r="W2420" t="s">
        <v>567</v>
      </c>
      <c r="X2420" t="s">
        <v>567</v>
      </c>
      <c r="Y2420" t="s">
        <v>568</v>
      </c>
    </row>
    <row r="2421" spans="2:25" x14ac:dyDescent="0.3">
      <c r="B2421" s="118"/>
      <c r="D2421" t="s">
        <v>567</v>
      </c>
      <c r="H2421" t="s">
        <v>567</v>
      </c>
      <c r="J2421" t="s">
        <v>567</v>
      </c>
      <c r="K2421" t="s">
        <v>567</v>
      </c>
      <c r="L2421" t="s">
        <v>567</v>
      </c>
      <c r="N2421">
        <v>0</v>
      </c>
      <c r="O2421">
        <v>0</v>
      </c>
      <c r="R2421">
        <v>0</v>
      </c>
      <c r="W2421" t="s">
        <v>567</v>
      </c>
      <c r="X2421" t="s">
        <v>567</v>
      </c>
      <c r="Y2421" t="s">
        <v>568</v>
      </c>
    </row>
    <row r="2422" spans="2:25" x14ac:dyDescent="0.3">
      <c r="B2422" s="118"/>
      <c r="D2422" t="s">
        <v>567</v>
      </c>
      <c r="H2422" t="s">
        <v>567</v>
      </c>
      <c r="J2422" t="s">
        <v>567</v>
      </c>
      <c r="K2422" t="s">
        <v>567</v>
      </c>
      <c r="L2422" t="s">
        <v>567</v>
      </c>
      <c r="N2422">
        <v>0</v>
      </c>
      <c r="O2422">
        <v>0</v>
      </c>
      <c r="R2422">
        <v>0</v>
      </c>
      <c r="W2422" t="s">
        <v>567</v>
      </c>
      <c r="X2422" t="s">
        <v>567</v>
      </c>
      <c r="Y2422" t="s">
        <v>568</v>
      </c>
    </row>
    <row r="2423" spans="2:25" x14ac:dyDescent="0.3">
      <c r="B2423" s="118"/>
      <c r="D2423" t="s">
        <v>567</v>
      </c>
      <c r="H2423" t="s">
        <v>567</v>
      </c>
      <c r="J2423" t="s">
        <v>567</v>
      </c>
      <c r="K2423" t="s">
        <v>567</v>
      </c>
      <c r="L2423" t="s">
        <v>567</v>
      </c>
      <c r="N2423">
        <v>0</v>
      </c>
      <c r="O2423">
        <v>0</v>
      </c>
      <c r="R2423">
        <v>0</v>
      </c>
      <c r="W2423" t="s">
        <v>567</v>
      </c>
      <c r="X2423" t="s">
        <v>567</v>
      </c>
      <c r="Y2423" t="s">
        <v>568</v>
      </c>
    </row>
    <row r="2424" spans="2:25" x14ac:dyDescent="0.3">
      <c r="B2424" s="118"/>
      <c r="D2424" t="s">
        <v>567</v>
      </c>
      <c r="H2424" t="s">
        <v>567</v>
      </c>
      <c r="J2424" t="s">
        <v>567</v>
      </c>
      <c r="K2424" t="s">
        <v>567</v>
      </c>
      <c r="L2424" t="s">
        <v>567</v>
      </c>
      <c r="N2424">
        <v>0</v>
      </c>
      <c r="O2424">
        <v>0</v>
      </c>
      <c r="R2424">
        <v>0</v>
      </c>
      <c r="W2424" t="s">
        <v>567</v>
      </c>
      <c r="X2424" t="s">
        <v>567</v>
      </c>
      <c r="Y2424" t="s">
        <v>568</v>
      </c>
    </row>
    <row r="2425" spans="2:25" x14ac:dyDescent="0.3">
      <c r="B2425" s="118"/>
      <c r="D2425" t="s">
        <v>567</v>
      </c>
      <c r="H2425" t="s">
        <v>567</v>
      </c>
      <c r="J2425" t="s">
        <v>567</v>
      </c>
      <c r="K2425" t="s">
        <v>567</v>
      </c>
      <c r="L2425" t="s">
        <v>567</v>
      </c>
      <c r="N2425">
        <v>0</v>
      </c>
      <c r="O2425">
        <v>0</v>
      </c>
      <c r="R2425">
        <v>0</v>
      </c>
      <c r="W2425" t="s">
        <v>567</v>
      </c>
      <c r="X2425" t="s">
        <v>567</v>
      </c>
      <c r="Y2425" t="s">
        <v>568</v>
      </c>
    </row>
    <row r="2426" spans="2:25" x14ac:dyDescent="0.3">
      <c r="B2426" s="118"/>
      <c r="D2426" t="s">
        <v>567</v>
      </c>
      <c r="H2426" t="s">
        <v>567</v>
      </c>
      <c r="J2426" t="s">
        <v>567</v>
      </c>
      <c r="K2426" t="s">
        <v>567</v>
      </c>
      <c r="L2426" t="s">
        <v>567</v>
      </c>
      <c r="N2426">
        <v>0</v>
      </c>
      <c r="O2426">
        <v>0</v>
      </c>
      <c r="R2426">
        <v>0</v>
      </c>
      <c r="W2426" t="s">
        <v>567</v>
      </c>
      <c r="X2426" t="s">
        <v>567</v>
      </c>
      <c r="Y2426" t="s">
        <v>568</v>
      </c>
    </row>
    <row r="2427" spans="2:25" x14ac:dyDescent="0.3">
      <c r="B2427" s="118"/>
      <c r="D2427" t="s">
        <v>567</v>
      </c>
      <c r="H2427" t="s">
        <v>567</v>
      </c>
      <c r="J2427" t="s">
        <v>567</v>
      </c>
      <c r="K2427" t="s">
        <v>567</v>
      </c>
      <c r="L2427" t="s">
        <v>567</v>
      </c>
      <c r="N2427">
        <v>0</v>
      </c>
      <c r="O2427">
        <v>0</v>
      </c>
      <c r="R2427">
        <v>0</v>
      </c>
      <c r="W2427" t="s">
        <v>567</v>
      </c>
      <c r="X2427" t="s">
        <v>567</v>
      </c>
      <c r="Y2427" t="s">
        <v>568</v>
      </c>
    </row>
    <row r="2428" spans="2:25" x14ac:dyDescent="0.3">
      <c r="B2428" s="118"/>
      <c r="D2428" t="s">
        <v>567</v>
      </c>
      <c r="H2428" t="s">
        <v>567</v>
      </c>
      <c r="J2428" t="s">
        <v>567</v>
      </c>
      <c r="K2428" t="s">
        <v>567</v>
      </c>
      <c r="L2428" t="s">
        <v>567</v>
      </c>
      <c r="N2428">
        <v>0</v>
      </c>
      <c r="O2428">
        <v>0</v>
      </c>
      <c r="R2428">
        <v>0</v>
      </c>
      <c r="W2428" t="s">
        <v>567</v>
      </c>
      <c r="X2428" t="s">
        <v>567</v>
      </c>
      <c r="Y2428" t="s">
        <v>568</v>
      </c>
    </row>
    <row r="2429" spans="2:25" x14ac:dyDescent="0.3">
      <c r="B2429" s="118"/>
      <c r="D2429" t="s">
        <v>567</v>
      </c>
      <c r="H2429" t="s">
        <v>567</v>
      </c>
      <c r="J2429" t="s">
        <v>567</v>
      </c>
      <c r="K2429" t="s">
        <v>567</v>
      </c>
      <c r="L2429" t="s">
        <v>567</v>
      </c>
      <c r="N2429">
        <v>0</v>
      </c>
      <c r="O2429">
        <v>0</v>
      </c>
      <c r="R2429">
        <v>0</v>
      </c>
      <c r="W2429" t="s">
        <v>567</v>
      </c>
      <c r="X2429" t="s">
        <v>567</v>
      </c>
      <c r="Y2429" t="s">
        <v>568</v>
      </c>
    </row>
    <row r="2430" spans="2:25" x14ac:dyDescent="0.3">
      <c r="B2430" s="118"/>
      <c r="D2430" t="s">
        <v>567</v>
      </c>
      <c r="H2430" t="s">
        <v>567</v>
      </c>
      <c r="J2430" t="s">
        <v>567</v>
      </c>
      <c r="K2430" t="s">
        <v>567</v>
      </c>
      <c r="L2430" t="s">
        <v>567</v>
      </c>
      <c r="N2430">
        <v>0</v>
      </c>
      <c r="O2430">
        <v>0</v>
      </c>
      <c r="R2430">
        <v>0</v>
      </c>
      <c r="W2430" t="s">
        <v>567</v>
      </c>
      <c r="X2430" t="s">
        <v>567</v>
      </c>
      <c r="Y2430" t="s">
        <v>568</v>
      </c>
    </row>
    <row r="2431" spans="2:25" x14ac:dyDescent="0.3">
      <c r="B2431" s="118"/>
      <c r="D2431" t="s">
        <v>567</v>
      </c>
      <c r="H2431" t="s">
        <v>567</v>
      </c>
      <c r="J2431" t="s">
        <v>567</v>
      </c>
      <c r="K2431" t="s">
        <v>567</v>
      </c>
      <c r="L2431" t="s">
        <v>567</v>
      </c>
      <c r="N2431">
        <v>0</v>
      </c>
      <c r="O2431">
        <v>0</v>
      </c>
      <c r="R2431">
        <v>0</v>
      </c>
      <c r="W2431" t="s">
        <v>567</v>
      </c>
      <c r="X2431" t="s">
        <v>567</v>
      </c>
      <c r="Y2431" t="s">
        <v>568</v>
      </c>
    </row>
    <row r="2432" spans="2:25" x14ac:dyDescent="0.3">
      <c r="B2432" s="118"/>
      <c r="D2432" t="s">
        <v>567</v>
      </c>
      <c r="H2432" t="s">
        <v>567</v>
      </c>
      <c r="J2432" t="s">
        <v>567</v>
      </c>
      <c r="K2432" t="s">
        <v>567</v>
      </c>
      <c r="L2432" t="s">
        <v>567</v>
      </c>
      <c r="N2432">
        <v>0</v>
      </c>
      <c r="O2432">
        <v>0</v>
      </c>
      <c r="R2432">
        <v>0</v>
      </c>
      <c r="W2432" t="s">
        <v>567</v>
      </c>
      <c r="X2432" t="s">
        <v>567</v>
      </c>
      <c r="Y2432" t="s">
        <v>568</v>
      </c>
    </row>
    <row r="2433" spans="2:25" x14ac:dyDescent="0.3">
      <c r="B2433" s="118"/>
      <c r="D2433" t="s">
        <v>567</v>
      </c>
      <c r="H2433" t="s">
        <v>567</v>
      </c>
      <c r="J2433" t="s">
        <v>567</v>
      </c>
      <c r="K2433" t="s">
        <v>567</v>
      </c>
      <c r="L2433" t="s">
        <v>567</v>
      </c>
      <c r="N2433">
        <v>0</v>
      </c>
      <c r="O2433">
        <v>0</v>
      </c>
      <c r="R2433">
        <v>0</v>
      </c>
      <c r="W2433" t="s">
        <v>567</v>
      </c>
      <c r="X2433" t="s">
        <v>567</v>
      </c>
      <c r="Y2433" t="s">
        <v>568</v>
      </c>
    </row>
    <row r="2434" spans="2:25" x14ac:dyDescent="0.3">
      <c r="B2434" s="118"/>
      <c r="D2434" t="s">
        <v>567</v>
      </c>
      <c r="H2434" t="s">
        <v>567</v>
      </c>
      <c r="J2434" t="s">
        <v>567</v>
      </c>
      <c r="K2434" t="s">
        <v>567</v>
      </c>
      <c r="L2434" t="s">
        <v>567</v>
      </c>
      <c r="N2434">
        <v>0</v>
      </c>
      <c r="O2434">
        <v>0</v>
      </c>
      <c r="R2434">
        <v>0</v>
      </c>
      <c r="W2434" t="s">
        <v>567</v>
      </c>
      <c r="X2434" t="s">
        <v>567</v>
      </c>
      <c r="Y2434" t="s">
        <v>568</v>
      </c>
    </row>
    <row r="2435" spans="2:25" x14ac:dyDescent="0.3">
      <c r="B2435" s="118"/>
      <c r="D2435" t="s">
        <v>567</v>
      </c>
      <c r="H2435" t="s">
        <v>567</v>
      </c>
      <c r="J2435" t="s">
        <v>567</v>
      </c>
      <c r="K2435" t="s">
        <v>567</v>
      </c>
      <c r="L2435" t="s">
        <v>567</v>
      </c>
      <c r="N2435">
        <v>0</v>
      </c>
      <c r="O2435">
        <v>0</v>
      </c>
      <c r="R2435">
        <v>0</v>
      </c>
      <c r="W2435" t="s">
        <v>567</v>
      </c>
      <c r="X2435" t="s">
        <v>567</v>
      </c>
      <c r="Y2435" t="s">
        <v>568</v>
      </c>
    </row>
    <row r="2436" spans="2:25" x14ac:dyDescent="0.3">
      <c r="B2436" s="118"/>
      <c r="D2436" t="s">
        <v>567</v>
      </c>
      <c r="H2436" t="s">
        <v>567</v>
      </c>
      <c r="J2436" t="s">
        <v>567</v>
      </c>
      <c r="K2436" t="s">
        <v>567</v>
      </c>
      <c r="L2436" t="s">
        <v>567</v>
      </c>
      <c r="N2436">
        <v>0</v>
      </c>
      <c r="O2436">
        <v>0</v>
      </c>
      <c r="R2436">
        <v>0</v>
      </c>
      <c r="W2436" t="s">
        <v>567</v>
      </c>
      <c r="X2436" t="s">
        <v>567</v>
      </c>
      <c r="Y2436" t="s">
        <v>568</v>
      </c>
    </row>
    <row r="2437" spans="2:25" x14ac:dyDescent="0.3">
      <c r="B2437" s="118"/>
      <c r="D2437" t="s">
        <v>567</v>
      </c>
      <c r="H2437" t="s">
        <v>567</v>
      </c>
      <c r="J2437" t="s">
        <v>567</v>
      </c>
      <c r="K2437" t="s">
        <v>567</v>
      </c>
      <c r="L2437" t="s">
        <v>567</v>
      </c>
      <c r="N2437">
        <v>0</v>
      </c>
      <c r="O2437">
        <v>0</v>
      </c>
      <c r="R2437">
        <v>0</v>
      </c>
      <c r="W2437" t="s">
        <v>567</v>
      </c>
      <c r="X2437" t="s">
        <v>567</v>
      </c>
      <c r="Y2437" t="s">
        <v>568</v>
      </c>
    </row>
    <row r="2438" spans="2:25" x14ac:dyDescent="0.3">
      <c r="B2438" s="118"/>
      <c r="D2438" t="s">
        <v>567</v>
      </c>
      <c r="H2438" t="s">
        <v>567</v>
      </c>
      <c r="J2438" t="s">
        <v>567</v>
      </c>
      <c r="K2438" t="s">
        <v>567</v>
      </c>
      <c r="L2438" t="s">
        <v>567</v>
      </c>
      <c r="N2438">
        <v>0</v>
      </c>
      <c r="O2438">
        <v>0</v>
      </c>
      <c r="R2438">
        <v>0</v>
      </c>
      <c r="W2438" t="s">
        <v>567</v>
      </c>
      <c r="X2438" t="s">
        <v>567</v>
      </c>
      <c r="Y2438" t="s">
        <v>568</v>
      </c>
    </row>
    <row r="2439" spans="2:25" x14ac:dyDescent="0.3">
      <c r="B2439" s="118"/>
      <c r="D2439" t="s">
        <v>567</v>
      </c>
      <c r="H2439" t="s">
        <v>567</v>
      </c>
      <c r="J2439" t="s">
        <v>567</v>
      </c>
      <c r="K2439" t="s">
        <v>567</v>
      </c>
      <c r="L2439" t="s">
        <v>567</v>
      </c>
      <c r="N2439">
        <v>0</v>
      </c>
      <c r="O2439">
        <v>0</v>
      </c>
      <c r="R2439">
        <v>0</v>
      </c>
      <c r="W2439" t="s">
        <v>567</v>
      </c>
      <c r="X2439" t="s">
        <v>567</v>
      </c>
      <c r="Y2439" t="s">
        <v>568</v>
      </c>
    </row>
    <row r="2440" spans="2:25" x14ac:dyDescent="0.3">
      <c r="B2440" s="118"/>
      <c r="D2440" t="s">
        <v>567</v>
      </c>
      <c r="H2440" t="s">
        <v>567</v>
      </c>
      <c r="J2440" t="s">
        <v>567</v>
      </c>
      <c r="K2440" t="s">
        <v>567</v>
      </c>
      <c r="L2440" t="s">
        <v>567</v>
      </c>
      <c r="N2440">
        <v>0</v>
      </c>
      <c r="O2440">
        <v>0</v>
      </c>
      <c r="R2440">
        <v>0</v>
      </c>
      <c r="W2440" t="s">
        <v>567</v>
      </c>
      <c r="X2440" t="s">
        <v>567</v>
      </c>
      <c r="Y2440" t="s">
        <v>568</v>
      </c>
    </row>
    <row r="2441" spans="2:25" x14ac:dyDescent="0.3">
      <c r="B2441" s="118"/>
      <c r="D2441" t="s">
        <v>567</v>
      </c>
      <c r="H2441" t="s">
        <v>567</v>
      </c>
      <c r="J2441" t="s">
        <v>567</v>
      </c>
      <c r="K2441" t="s">
        <v>567</v>
      </c>
      <c r="L2441" t="s">
        <v>567</v>
      </c>
      <c r="N2441">
        <v>0</v>
      </c>
      <c r="O2441">
        <v>0</v>
      </c>
      <c r="R2441">
        <v>0</v>
      </c>
      <c r="W2441" t="s">
        <v>567</v>
      </c>
      <c r="X2441" t="s">
        <v>567</v>
      </c>
      <c r="Y2441" t="s">
        <v>568</v>
      </c>
    </row>
    <row r="2442" spans="2:25" x14ac:dyDescent="0.3">
      <c r="B2442" s="118"/>
      <c r="D2442" t="s">
        <v>567</v>
      </c>
      <c r="H2442" t="s">
        <v>567</v>
      </c>
      <c r="J2442" t="s">
        <v>567</v>
      </c>
      <c r="K2442" t="s">
        <v>567</v>
      </c>
      <c r="L2442" t="s">
        <v>567</v>
      </c>
      <c r="N2442">
        <v>0</v>
      </c>
      <c r="O2442">
        <v>0</v>
      </c>
      <c r="R2442">
        <v>0</v>
      </c>
      <c r="W2442" t="s">
        <v>567</v>
      </c>
      <c r="X2442" t="s">
        <v>567</v>
      </c>
      <c r="Y2442" t="s">
        <v>568</v>
      </c>
    </row>
    <row r="2443" spans="2:25" x14ac:dyDescent="0.3">
      <c r="B2443" s="118"/>
      <c r="D2443" t="s">
        <v>567</v>
      </c>
      <c r="H2443" t="s">
        <v>567</v>
      </c>
      <c r="J2443" t="s">
        <v>567</v>
      </c>
      <c r="K2443" t="s">
        <v>567</v>
      </c>
      <c r="L2443" t="s">
        <v>567</v>
      </c>
      <c r="N2443">
        <v>0</v>
      </c>
      <c r="O2443">
        <v>0</v>
      </c>
      <c r="R2443">
        <v>0</v>
      </c>
      <c r="W2443" t="s">
        <v>567</v>
      </c>
      <c r="X2443" t="s">
        <v>567</v>
      </c>
      <c r="Y2443" t="s">
        <v>568</v>
      </c>
    </row>
    <row r="2444" spans="2:25" x14ac:dyDescent="0.3">
      <c r="B2444" s="118"/>
      <c r="D2444" t="s">
        <v>567</v>
      </c>
      <c r="H2444" t="s">
        <v>567</v>
      </c>
      <c r="J2444" t="s">
        <v>567</v>
      </c>
      <c r="K2444" t="s">
        <v>567</v>
      </c>
      <c r="L2444" t="s">
        <v>567</v>
      </c>
      <c r="N2444">
        <v>0</v>
      </c>
      <c r="O2444">
        <v>0</v>
      </c>
      <c r="R2444">
        <v>0</v>
      </c>
      <c r="W2444" t="s">
        <v>567</v>
      </c>
      <c r="X2444" t="s">
        <v>567</v>
      </c>
      <c r="Y2444" t="s">
        <v>568</v>
      </c>
    </row>
    <row r="2445" spans="2:25" x14ac:dyDescent="0.3">
      <c r="B2445" s="118"/>
      <c r="D2445" t="s">
        <v>567</v>
      </c>
      <c r="H2445" t="s">
        <v>567</v>
      </c>
      <c r="J2445" t="s">
        <v>567</v>
      </c>
      <c r="K2445" t="s">
        <v>567</v>
      </c>
      <c r="L2445" t="s">
        <v>567</v>
      </c>
      <c r="N2445">
        <v>0</v>
      </c>
      <c r="O2445">
        <v>0</v>
      </c>
      <c r="R2445">
        <v>0</v>
      </c>
      <c r="W2445" t="s">
        <v>567</v>
      </c>
      <c r="X2445" t="s">
        <v>567</v>
      </c>
      <c r="Y2445" t="s">
        <v>568</v>
      </c>
    </row>
    <row r="2446" spans="2:25" x14ac:dyDescent="0.3">
      <c r="B2446" s="118"/>
      <c r="D2446" t="s">
        <v>567</v>
      </c>
      <c r="H2446" t="s">
        <v>567</v>
      </c>
      <c r="J2446" t="s">
        <v>567</v>
      </c>
      <c r="K2446" t="s">
        <v>567</v>
      </c>
      <c r="L2446" t="s">
        <v>567</v>
      </c>
      <c r="N2446">
        <v>0</v>
      </c>
      <c r="O2446">
        <v>0</v>
      </c>
      <c r="R2446">
        <v>0</v>
      </c>
      <c r="W2446" t="s">
        <v>567</v>
      </c>
      <c r="X2446" t="s">
        <v>567</v>
      </c>
      <c r="Y2446" t="s">
        <v>568</v>
      </c>
    </row>
    <row r="2447" spans="2:25" x14ac:dyDescent="0.3">
      <c r="B2447" s="118"/>
      <c r="D2447" t="s">
        <v>567</v>
      </c>
      <c r="H2447" t="s">
        <v>567</v>
      </c>
      <c r="J2447" t="s">
        <v>567</v>
      </c>
      <c r="K2447" t="s">
        <v>567</v>
      </c>
      <c r="L2447" t="s">
        <v>567</v>
      </c>
      <c r="N2447">
        <v>0</v>
      </c>
      <c r="O2447">
        <v>0</v>
      </c>
      <c r="R2447">
        <v>0</v>
      </c>
      <c r="W2447" t="s">
        <v>567</v>
      </c>
      <c r="X2447" t="s">
        <v>567</v>
      </c>
      <c r="Y2447" t="s">
        <v>568</v>
      </c>
    </row>
    <row r="2448" spans="2:25" x14ac:dyDescent="0.3">
      <c r="B2448" s="118"/>
      <c r="D2448" t="s">
        <v>567</v>
      </c>
      <c r="H2448" t="s">
        <v>567</v>
      </c>
      <c r="J2448" t="s">
        <v>567</v>
      </c>
      <c r="K2448" t="s">
        <v>567</v>
      </c>
      <c r="L2448" t="s">
        <v>567</v>
      </c>
      <c r="N2448">
        <v>0</v>
      </c>
      <c r="O2448">
        <v>0</v>
      </c>
      <c r="R2448">
        <v>0</v>
      </c>
      <c r="W2448" t="s">
        <v>567</v>
      </c>
      <c r="X2448" t="s">
        <v>567</v>
      </c>
      <c r="Y2448" t="s">
        <v>568</v>
      </c>
    </row>
    <row r="2449" spans="2:25" x14ac:dyDescent="0.3">
      <c r="B2449" s="118"/>
      <c r="D2449" t="s">
        <v>567</v>
      </c>
      <c r="H2449" t="s">
        <v>567</v>
      </c>
      <c r="J2449" t="s">
        <v>567</v>
      </c>
      <c r="K2449" t="s">
        <v>567</v>
      </c>
      <c r="L2449" t="s">
        <v>567</v>
      </c>
      <c r="N2449">
        <v>0</v>
      </c>
      <c r="O2449">
        <v>0</v>
      </c>
      <c r="R2449">
        <v>0</v>
      </c>
      <c r="W2449" t="s">
        <v>567</v>
      </c>
      <c r="X2449" t="s">
        <v>567</v>
      </c>
      <c r="Y2449" t="s">
        <v>568</v>
      </c>
    </row>
    <row r="2450" spans="2:25" x14ac:dyDescent="0.3">
      <c r="B2450" s="118"/>
      <c r="D2450" t="s">
        <v>567</v>
      </c>
      <c r="H2450" t="s">
        <v>567</v>
      </c>
      <c r="J2450" t="s">
        <v>567</v>
      </c>
      <c r="K2450" t="s">
        <v>567</v>
      </c>
      <c r="L2450" t="s">
        <v>567</v>
      </c>
      <c r="N2450">
        <v>0</v>
      </c>
      <c r="O2450">
        <v>0</v>
      </c>
      <c r="R2450">
        <v>0</v>
      </c>
      <c r="W2450" t="s">
        <v>567</v>
      </c>
      <c r="X2450" t="s">
        <v>567</v>
      </c>
      <c r="Y2450" t="s">
        <v>568</v>
      </c>
    </row>
    <row r="2451" spans="2:25" x14ac:dyDescent="0.3">
      <c r="B2451" s="118"/>
      <c r="D2451" t="s">
        <v>567</v>
      </c>
      <c r="H2451" t="s">
        <v>567</v>
      </c>
      <c r="J2451" t="s">
        <v>567</v>
      </c>
      <c r="K2451" t="s">
        <v>567</v>
      </c>
      <c r="L2451" t="s">
        <v>567</v>
      </c>
      <c r="N2451">
        <v>0</v>
      </c>
      <c r="O2451">
        <v>0</v>
      </c>
      <c r="R2451">
        <v>0</v>
      </c>
      <c r="W2451" t="s">
        <v>567</v>
      </c>
      <c r="X2451" t="s">
        <v>567</v>
      </c>
      <c r="Y2451" t="s">
        <v>568</v>
      </c>
    </row>
    <row r="2452" spans="2:25" x14ac:dyDescent="0.3">
      <c r="B2452" s="118"/>
      <c r="D2452" t="s">
        <v>567</v>
      </c>
      <c r="H2452" t="s">
        <v>567</v>
      </c>
      <c r="J2452" t="s">
        <v>567</v>
      </c>
      <c r="K2452" t="s">
        <v>567</v>
      </c>
      <c r="L2452" t="s">
        <v>567</v>
      </c>
      <c r="N2452">
        <v>0</v>
      </c>
      <c r="O2452">
        <v>0</v>
      </c>
      <c r="R2452">
        <v>0</v>
      </c>
      <c r="W2452" t="s">
        <v>567</v>
      </c>
      <c r="X2452" t="s">
        <v>567</v>
      </c>
      <c r="Y2452" t="s">
        <v>568</v>
      </c>
    </row>
    <row r="2453" spans="2:25" x14ac:dyDescent="0.3">
      <c r="B2453" s="118"/>
      <c r="D2453" t="s">
        <v>567</v>
      </c>
      <c r="H2453" t="s">
        <v>567</v>
      </c>
      <c r="J2453" t="s">
        <v>567</v>
      </c>
      <c r="K2453" t="s">
        <v>567</v>
      </c>
      <c r="L2453" t="s">
        <v>567</v>
      </c>
      <c r="N2453">
        <v>0</v>
      </c>
      <c r="O2453">
        <v>0</v>
      </c>
      <c r="R2453">
        <v>0</v>
      </c>
      <c r="W2453" t="s">
        <v>567</v>
      </c>
      <c r="X2453" t="s">
        <v>567</v>
      </c>
      <c r="Y2453" t="s">
        <v>568</v>
      </c>
    </row>
    <row r="2454" spans="2:25" x14ac:dyDescent="0.3">
      <c r="B2454" s="118"/>
      <c r="D2454" t="s">
        <v>567</v>
      </c>
      <c r="H2454" t="s">
        <v>567</v>
      </c>
      <c r="J2454" t="s">
        <v>567</v>
      </c>
      <c r="K2454" t="s">
        <v>567</v>
      </c>
      <c r="L2454" t="s">
        <v>567</v>
      </c>
      <c r="N2454">
        <v>0</v>
      </c>
      <c r="O2454">
        <v>0</v>
      </c>
      <c r="R2454">
        <v>0</v>
      </c>
      <c r="W2454" t="s">
        <v>567</v>
      </c>
      <c r="X2454" t="s">
        <v>567</v>
      </c>
      <c r="Y2454" t="s">
        <v>568</v>
      </c>
    </row>
    <row r="2455" spans="2:25" x14ac:dyDescent="0.3">
      <c r="B2455" s="118"/>
      <c r="D2455" t="s">
        <v>567</v>
      </c>
      <c r="H2455" t="s">
        <v>567</v>
      </c>
      <c r="J2455" t="s">
        <v>567</v>
      </c>
      <c r="K2455" t="s">
        <v>567</v>
      </c>
      <c r="L2455" t="s">
        <v>567</v>
      </c>
      <c r="N2455">
        <v>0</v>
      </c>
      <c r="O2455">
        <v>0</v>
      </c>
      <c r="R2455">
        <v>0</v>
      </c>
      <c r="W2455" t="s">
        <v>567</v>
      </c>
      <c r="X2455" t="s">
        <v>567</v>
      </c>
      <c r="Y2455" t="s">
        <v>568</v>
      </c>
    </row>
    <row r="2456" spans="2:25" x14ac:dyDescent="0.3">
      <c r="B2456" s="118"/>
      <c r="D2456" t="s">
        <v>567</v>
      </c>
      <c r="H2456" t="s">
        <v>567</v>
      </c>
      <c r="J2456" t="s">
        <v>567</v>
      </c>
      <c r="K2456" t="s">
        <v>567</v>
      </c>
      <c r="L2456" t="s">
        <v>567</v>
      </c>
      <c r="N2456">
        <v>0</v>
      </c>
      <c r="O2456">
        <v>0</v>
      </c>
      <c r="R2456">
        <v>0</v>
      </c>
      <c r="W2456" t="s">
        <v>567</v>
      </c>
      <c r="X2456" t="s">
        <v>567</v>
      </c>
      <c r="Y2456" t="s">
        <v>568</v>
      </c>
    </row>
    <row r="2457" spans="2:25" x14ac:dyDescent="0.3">
      <c r="B2457" s="118"/>
      <c r="D2457" t="s">
        <v>567</v>
      </c>
      <c r="H2457" t="s">
        <v>567</v>
      </c>
      <c r="J2457" t="s">
        <v>567</v>
      </c>
      <c r="K2457" t="s">
        <v>567</v>
      </c>
      <c r="L2457" t="s">
        <v>567</v>
      </c>
      <c r="N2457">
        <v>0</v>
      </c>
      <c r="O2457">
        <v>0</v>
      </c>
      <c r="R2457">
        <v>0</v>
      </c>
      <c r="W2457" t="s">
        <v>567</v>
      </c>
      <c r="X2457" t="s">
        <v>567</v>
      </c>
      <c r="Y2457" t="s">
        <v>568</v>
      </c>
    </row>
    <row r="2458" spans="2:25" x14ac:dyDescent="0.3">
      <c r="B2458" s="118"/>
      <c r="D2458" t="s">
        <v>567</v>
      </c>
      <c r="H2458" t="s">
        <v>567</v>
      </c>
      <c r="J2458" t="s">
        <v>567</v>
      </c>
      <c r="K2458" t="s">
        <v>567</v>
      </c>
      <c r="L2458" t="s">
        <v>567</v>
      </c>
      <c r="N2458">
        <v>0</v>
      </c>
      <c r="O2458">
        <v>0</v>
      </c>
      <c r="R2458">
        <v>0</v>
      </c>
      <c r="W2458" t="s">
        <v>567</v>
      </c>
      <c r="X2458" t="s">
        <v>567</v>
      </c>
      <c r="Y2458" t="s">
        <v>568</v>
      </c>
    </row>
    <row r="2459" spans="2:25" x14ac:dyDescent="0.3">
      <c r="B2459" s="118"/>
      <c r="D2459" t="s">
        <v>567</v>
      </c>
      <c r="H2459" t="s">
        <v>567</v>
      </c>
      <c r="J2459" t="s">
        <v>567</v>
      </c>
      <c r="K2459" t="s">
        <v>567</v>
      </c>
      <c r="L2459" t="s">
        <v>567</v>
      </c>
      <c r="N2459">
        <v>0</v>
      </c>
      <c r="O2459">
        <v>0</v>
      </c>
      <c r="R2459">
        <v>0</v>
      </c>
      <c r="W2459" t="s">
        <v>567</v>
      </c>
      <c r="X2459" t="s">
        <v>567</v>
      </c>
      <c r="Y2459" t="s">
        <v>568</v>
      </c>
    </row>
    <row r="2460" spans="2:25" x14ac:dyDescent="0.3">
      <c r="B2460" s="118"/>
      <c r="D2460" t="s">
        <v>567</v>
      </c>
      <c r="H2460" t="s">
        <v>567</v>
      </c>
      <c r="J2460" t="s">
        <v>567</v>
      </c>
      <c r="K2460" t="s">
        <v>567</v>
      </c>
      <c r="L2460" t="s">
        <v>567</v>
      </c>
      <c r="N2460">
        <v>0</v>
      </c>
      <c r="O2460">
        <v>0</v>
      </c>
      <c r="R2460">
        <v>0</v>
      </c>
      <c r="W2460" t="s">
        <v>567</v>
      </c>
      <c r="X2460" t="s">
        <v>567</v>
      </c>
      <c r="Y2460" t="s">
        <v>568</v>
      </c>
    </row>
    <row r="2461" spans="2:25" x14ac:dyDescent="0.3">
      <c r="B2461" s="118"/>
      <c r="D2461" t="s">
        <v>567</v>
      </c>
      <c r="H2461" t="s">
        <v>567</v>
      </c>
      <c r="J2461" t="s">
        <v>567</v>
      </c>
      <c r="K2461" t="s">
        <v>567</v>
      </c>
      <c r="L2461" t="s">
        <v>567</v>
      </c>
      <c r="N2461">
        <v>0</v>
      </c>
      <c r="O2461">
        <v>0</v>
      </c>
      <c r="R2461">
        <v>0</v>
      </c>
      <c r="W2461" t="s">
        <v>567</v>
      </c>
      <c r="X2461" t="s">
        <v>567</v>
      </c>
      <c r="Y2461" t="s">
        <v>568</v>
      </c>
    </row>
    <row r="2462" spans="2:25" x14ac:dyDescent="0.3">
      <c r="B2462" s="118"/>
      <c r="D2462" t="s">
        <v>567</v>
      </c>
      <c r="H2462" t="s">
        <v>567</v>
      </c>
      <c r="J2462" t="s">
        <v>567</v>
      </c>
      <c r="K2462" t="s">
        <v>567</v>
      </c>
      <c r="L2462" t="s">
        <v>567</v>
      </c>
      <c r="N2462">
        <v>0</v>
      </c>
      <c r="O2462">
        <v>0</v>
      </c>
      <c r="R2462">
        <v>0</v>
      </c>
      <c r="W2462" t="s">
        <v>567</v>
      </c>
      <c r="X2462" t="s">
        <v>567</v>
      </c>
      <c r="Y2462" t="s">
        <v>568</v>
      </c>
    </row>
    <row r="2463" spans="2:25" x14ac:dyDescent="0.3">
      <c r="B2463" s="118"/>
      <c r="D2463" t="s">
        <v>567</v>
      </c>
      <c r="H2463" t="s">
        <v>567</v>
      </c>
      <c r="J2463" t="s">
        <v>567</v>
      </c>
      <c r="K2463" t="s">
        <v>567</v>
      </c>
      <c r="L2463" t="s">
        <v>567</v>
      </c>
      <c r="N2463">
        <v>0</v>
      </c>
      <c r="O2463">
        <v>0</v>
      </c>
      <c r="R2463">
        <v>0</v>
      </c>
      <c r="W2463" t="s">
        <v>567</v>
      </c>
      <c r="X2463" t="s">
        <v>567</v>
      </c>
      <c r="Y2463" t="s">
        <v>568</v>
      </c>
    </row>
    <row r="2464" spans="2:25" x14ac:dyDescent="0.3">
      <c r="B2464" s="118"/>
      <c r="D2464" t="s">
        <v>567</v>
      </c>
      <c r="H2464" t="s">
        <v>567</v>
      </c>
      <c r="J2464" t="s">
        <v>567</v>
      </c>
      <c r="K2464" t="s">
        <v>567</v>
      </c>
      <c r="L2464" t="s">
        <v>567</v>
      </c>
      <c r="N2464">
        <v>0</v>
      </c>
      <c r="O2464">
        <v>0</v>
      </c>
      <c r="R2464">
        <v>0</v>
      </c>
      <c r="W2464" t="s">
        <v>567</v>
      </c>
      <c r="X2464" t="s">
        <v>567</v>
      </c>
      <c r="Y2464" t="s">
        <v>568</v>
      </c>
    </row>
    <row r="2465" spans="2:25" x14ac:dyDescent="0.3">
      <c r="B2465" s="118"/>
      <c r="D2465" t="s">
        <v>567</v>
      </c>
      <c r="H2465" t="s">
        <v>567</v>
      </c>
      <c r="J2465" t="s">
        <v>567</v>
      </c>
      <c r="K2465" t="s">
        <v>567</v>
      </c>
      <c r="L2465" t="s">
        <v>567</v>
      </c>
      <c r="N2465">
        <v>0</v>
      </c>
      <c r="O2465">
        <v>0</v>
      </c>
      <c r="R2465">
        <v>0</v>
      </c>
      <c r="W2465" t="s">
        <v>567</v>
      </c>
      <c r="X2465" t="s">
        <v>567</v>
      </c>
      <c r="Y2465" t="s">
        <v>568</v>
      </c>
    </row>
    <row r="2466" spans="2:25" x14ac:dyDescent="0.3">
      <c r="B2466" s="118"/>
      <c r="D2466" t="s">
        <v>567</v>
      </c>
      <c r="H2466" t="s">
        <v>567</v>
      </c>
      <c r="J2466" t="s">
        <v>567</v>
      </c>
      <c r="K2466" t="s">
        <v>567</v>
      </c>
      <c r="L2466" t="s">
        <v>567</v>
      </c>
      <c r="N2466">
        <v>0</v>
      </c>
      <c r="O2466">
        <v>0</v>
      </c>
      <c r="R2466">
        <v>0</v>
      </c>
      <c r="W2466" t="s">
        <v>567</v>
      </c>
      <c r="X2466" t="s">
        <v>567</v>
      </c>
      <c r="Y2466" t="s">
        <v>568</v>
      </c>
    </row>
    <row r="2467" spans="2:25" x14ac:dyDescent="0.3">
      <c r="B2467" s="118"/>
      <c r="D2467" t="s">
        <v>567</v>
      </c>
      <c r="H2467" t="s">
        <v>567</v>
      </c>
      <c r="J2467" t="s">
        <v>567</v>
      </c>
      <c r="K2467" t="s">
        <v>567</v>
      </c>
      <c r="L2467" t="s">
        <v>567</v>
      </c>
      <c r="N2467">
        <v>0</v>
      </c>
      <c r="O2467">
        <v>0</v>
      </c>
      <c r="R2467">
        <v>0</v>
      </c>
      <c r="W2467" t="s">
        <v>567</v>
      </c>
      <c r="X2467" t="s">
        <v>567</v>
      </c>
      <c r="Y2467" t="s">
        <v>568</v>
      </c>
    </row>
    <row r="2468" spans="2:25" x14ac:dyDescent="0.3">
      <c r="B2468" s="118"/>
      <c r="D2468" t="s">
        <v>567</v>
      </c>
      <c r="H2468" t="s">
        <v>567</v>
      </c>
      <c r="J2468" t="s">
        <v>567</v>
      </c>
      <c r="K2468" t="s">
        <v>567</v>
      </c>
      <c r="L2468" t="s">
        <v>567</v>
      </c>
      <c r="N2468">
        <v>0</v>
      </c>
      <c r="O2468">
        <v>0</v>
      </c>
      <c r="R2468">
        <v>0</v>
      </c>
      <c r="W2468" t="s">
        <v>567</v>
      </c>
      <c r="X2468" t="s">
        <v>567</v>
      </c>
      <c r="Y2468" t="s">
        <v>568</v>
      </c>
    </row>
    <row r="2469" spans="2:25" x14ac:dyDescent="0.3">
      <c r="B2469" s="118"/>
      <c r="D2469" t="s">
        <v>567</v>
      </c>
      <c r="H2469" t="s">
        <v>567</v>
      </c>
      <c r="J2469" t="s">
        <v>567</v>
      </c>
      <c r="K2469" t="s">
        <v>567</v>
      </c>
      <c r="L2469" t="s">
        <v>567</v>
      </c>
      <c r="N2469">
        <v>0</v>
      </c>
      <c r="O2469">
        <v>0</v>
      </c>
      <c r="R2469">
        <v>0</v>
      </c>
      <c r="W2469" t="s">
        <v>567</v>
      </c>
      <c r="X2469" t="s">
        <v>567</v>
      </c>
      <c r="Y2469" t="s">
        <v>568</v>
      </c>
    </row>
    <row r="2470" spans="2:25" x14ac:dyDescent="0.3">
      <c r="B2470" s="118"/>
      <c r="D2470" t="s">
        <v>567</v>
      </c>
      <c r="H2470" t="s">
        <v>567</v>
      </c>
      <c r="J2470" t="s">
        <v>567</v>
      </c>
      <c r="K2470" t="s">
        <v>567</v>
      </c>
      <c r="L2470" t="s">
        <v>567</v>
      </c>
      <c r="N2470">
        <v>0</v>
      </c>
      <c r="O2470">
        <v>0</v>
      </c>
      <c r="R2470">
        <v>0</v>
      </c>
      <c r="W2470" t="s">
        <v>567</v>
      </c>
      <c r="X2470" t="s">
        <v>567</v>
      </c>
      <c r="Y2470" t="s">
        <v>568</v>
      </c>
    </row>
    <row r="2471" spans="2:25" x14ac:dyDescent="0.3">
      <c r="B2471" s="118"/>
      <c r="D2471" t="s">
        <v>567</v>
      </c>
      <c r="H2471" t="s">
        <v>567</v>
      </c>
      <c r="J2471" t="s">
        <v>567</v>
      </c>
      <c r="K2471" t="s">
        <v>567</v>
      </c>
      <c r="L2471" t="s">
        <v>567</v>
      </c>
      <c r="N2471">
        <v>0</v>
      </c>
      <c r="O2471">
        <v>0</v>
      </c>
      <c r="R2471">
        <v>0</v>
      </c>
      <c r="W2471" t="s">
        <v>567</v>
      </c>
      <c r="X2471" t="s">
        <v>567</v>
      </c>
      <c r="Y2471" t="s">
        <v>568</v>
      </c>
    </row>
    <row r="2472" spans="2:25" x14ac:dyDescent="0.3">
      <c r="B2472" s="118"/>
      <c r="D2472" t="s">
        <v>567</v>
      </c>
      <c r="H2472" t="s">
        <v>567</v>
      </c>
      <c r="J2472" t="s">
        <v>567</v>
      </c>
      <c r="K2472" t="s">
        <v>567</v>
      </c>
      <c r="L2472" t="s">
        <v>567</v>
      </c>
      <c r="N2472">
        <v>0</v>
      </c>
      <c r="O2472">
        <v>0</v>
      </c>
      <c r="R2472">
        <v>0</v>
      </c>
      <c r="W2472" t="s">
        <v>567</v>
      </c>
      <c r="X2472" t="s">
        <v>567</v>
      </c>
      <c r="Y2472" t="s">
        <v>568</v>
      </c>
    </row>
    <row r="2473" spans="2:25" x14ac:dyDescent="0.3">
      <c r="B2473" s="118"/>
      <c r="D2473" t="s">
        <v>567</v>
      </c>
      <c r="H2473" t="s">
        <v>567</v>
      </c>
      <c r="J2473" t="s">
        <v>567</v>
      </c>
      <c r="K2473" t="s">
        <v>567</v>
      </c>
      <c r="L2473" t="s">
        <v>567</v>
      </c>
      <c r="N2473">
        <v>0</v>
      </c>
      <c r="O2473">
        <v>0</v>
      </c>
      <c r="R2473">
        <v>0</v>
      </c>
      <c r="W2473" t="s">
        <v>567</v>
      </c>
      <c r="X2473" t="s">
        <v>567</v>
      </c>
      <c r="Y2473" t="s">
        <v>568</v>
      </c>
    </row>
    <row r="2474" spans="2:25" x14ac:dyDescent="0.3">
      <c r="B2474" s="118"/>
      <c r="D2474" t="s">
        <v>567</v>
      </c>
      <c r="H2474" t="s">
        <v>567</v>
      </c>
      <c r="J2474" t="s">
        <v>567</v>
      </c>
      <c r="K2474" t="s">
        <v>567</v>
      </c>
      <c r="L2474" t="s">
        <v>567</v>
      </c>
      <c r="N2474">
        <v>0</v>
      </c>
      <c r="O2474">
        <v>0</v>
      </c>
      <c r="R2474">
        <v>0</v>
      </c>
      <c r="W2474" t="s">
        <v>567</v>
      </c>
      <c r="X2474" t="s">
        <v>567</v>
      </c>
      <c r="Y2474" t="s">
        <v>568</v>
      </c>
    </row>
    <row r="2475" spans="2:25" x14ac:dyDescent="0.3">
      <c r="B2475" s="118"/>
      <c r="D2475" t="s">
        <v>567</v>
      </c>
      <c r="H2475" t="s">
        <v>567</v>
      </c>
      <c r="J2475" t="s">
        <v>567</v>
      </c>
      <c r="K2475" t="s">
        <v>567</v>
      </c>
      <c r="L2475" t="s">
        <v>567</v>
      </c>
      <c r="N2475">
        <v>0</v>
      </c>
      <c r="O2475">
        <v>0</v>
      </c>
      <c r="R2475">
        <v>0</v>
      </c>
      <c r="W2475" t="s">
        <v>567</v>
      </c>
      <c r="X2475" t="s">
        <v>567</v>
      </c>
      <c r="Y2475" t="s">
        <v>568</v>
      </c>
    </row>
    <row r="2476" spans="2:25" x14ac:dyDescent="0.3">
      <c r="B2476" s="118"/>
      <c r="D2476" t="s">
        <v>567</v>
      </c>
      <c r="H2476" t="s">
        <v>567</v>
      </c>
      <c r="J2476" t="s">
        <v>567</v>
      </c>
      <c r="K2476" t="s">
        <v>567</v>
      </c>
      <c r="L2476" t="s">
        <v>567</v>
      </c>
      <c r="N2476">
        <v>0</v>
      </c>
      <c r="O2476">
        <v>0</v>
      </c>
      <c r="R2476">
        <v>0</v>
      </c>
      <c r="W2476" t="s">
        <v>567</v>
      </c>
      <c r="X2476" t="s">
        <v>567</v>
      </c>
      <c r="Y2476" t="s">
        <v>568</v>
      </c>
    </row>
    <row r="2477" spans="2:25" x14ac:dyDescent="0.3">
      <c r="B2477" s="118"/>
      <c r="D2477" t="s">
        <v>567</v>
      </c>
      <c r="H2477" t="s">
        <v>567</v>
      </c>
      <c r="J2477" t="s">
        <v>567</v>
      </c>
      <c r="K2477" t="s">
        <v>567</v>
      </c>
      <c r="L2477" t="s">
        <v>567</v>
      </c>
      <c r="N2477">
        <v>0</v>
      </c>
      <c r="O2477">
        <v>0</v>
      </c>
      <c r="R2477">
        <v>0</v>
      </c>
      <c r="W2477" t="s">
        <v>567</v>
      </c>
      <c r="X2477" t="s">
        <v>567</v>
      </c>
      <c r="Y2477" t="s">
        <v>568</v>
      </c>
    </row>
    <row r="2478" spans="2:25" x14ac:dyDescent="0.3">
      <c r="B2478" s="118"/>
      <c r="D2478" t="s">
        <v>567</v>
      </c>
      <c r="H2478" t="s">
        <v>567</v>
      </c>
      <c r="J2478" t="s">
        <v>567</v>
      </c>
      <c r="K2478" t="s">
        <v>567</v>
      </c>
      <c r="L2478" t="s">
        <v>567</v>
      </c>
      <c r="N2478">
        <v>0</v>
      </c>
      <c r="O2478">
        <v>0</v>
      </c>
      <c r="R2478">
        <v>0</v>
      </c>
      <c r="W2478" t="s">
        <v>567</v>
      </c>
      <c r="X2478" t="s">
        <v>567</v>
      </c>
      <c r="Y2478" t="s">
        <v>568</v>
      </c>
    </row>
    <row r="2479" spans="2:25" x14ac:dyDescent="0.3">
      <c r="B2479" s="118"/>
      <c r="D2479" t="s">
        <v>567</v>
      </c>
      <c r="H2479" t="s">
        <v>567</v>
      </c>
      <c r="J2479" t="s">
        <v>567</v>
      </c>
      <c r="K2479" t="s">
        <v>567</v>
      </c>
      <c r="L2479" t="s">
        <v>567</v>
      </c>
      <c r="N2479">
        <v>0</v>
      </c>
      <c r="O2479">
        <v>0</v>
      </c>
      <c r="R2479">
        <v>0</v>
      </c>
      <c r="W2479" t="s">
        <v>567</v>
      </c>
      <c r="X2479" t="s">
        <v>567</v>
      </c>
      <c r="Y2479" t="s">
        <v>568</v>
      </c>
    </row>
    <row r="2480" spans="2:25" x14ac:dyDescent="0.3">
      <c r="B2480" s="118"/>
      <c r="D2480" t="s">
        <v>567</v>
      </c>
      <c r="H2480" t="s">
        <v>567</v>
      </c>
      <c r="J2480" t="s">
        <v>567</v>
      </c>
      <c r="K2480" t="s">
        <v>567</v>
      </c>
      <c r="L2480" t="s">
        <v>567</v>
      </c>
      <c r="N2480">
        <v>0</v>
      </c>
      <c r="O2480">
        <v>0</v>
      </c>
      <c r="R2480">
        <v>0</v>
      </c>
      <c r="W2480" t="s">
        <v>567</v>
      </c>
      <c r="X2480" t="s">
        <v>567</v>
      </c>
      <c r="Y2480" t="s">
        <v>568</v>
      </c>
    </row>
    <row r="2481" spans="2:25" x14ac:dyDescent="0.3">
      <c r="B2481" s="118"/>
      <c r="D2481" t="s">
        <v>567</v>
      </c>
      <c r="H2481" t="s">
        <v>567</v>
      </c>
      <c r="J2481" t="s">
        <v>567</v>
      </c>
      <c r="K2481" t="s">
        <v>567</v>
      </c>
      <c r="L2481" t="s">
        <v>567</v>
      </c>
      <c r="N2481">
        <v>0</v>
      </c>
      <c r="O2481">
        <v>0</v>
      </c>
      <c r="R2481">
        <v>0</v>
      </c>
      <c r="W2481" t="s">
        <v>567</v>
      </c>
      <c r="X2481" t="s">
        <v>567</v>
      </c>
      <c r="Y2481" t="s">
        <v>568</v>
      </c>
    </row>
    <row r="2482" spans="2:25" x14ac:dyDescent="0.3">
      <c r="B2482" s="118"/>
      <c r="D2482" t="s">
        <v>567</v>
      </c>
      <c r="H2482" t="s">
        <v>567</v>
      </c>
      <c r="J2482" t="s">
        <v>567</v>
      </c>
      <c r="K2482" t="s">
        <v>567</v>
      </c>
      <c r="L2482" t="s">
        <v>567</v>
      </c>
      <c r="N2482">
        <v>0</v>
      </c>
      <c r="O2482">
        <v>0</v>
      </c>
      <c r="R2482">
        <v>0</v>
      </c>
      <c r="W2482" t="s">
        <v>567</v>
      </c>
      <c r="X2482" t="s">
        <v>567</v>
      </c>
      <c r="Y2482" t="s">
        <v>568</v>
      </c>
    </row>
    <row r="2483" spans="2:25" x14ac:dyDescent="0.3">
      <c r="B2483" s="118"/>
      <c r="D2483" t="s">
        <v>567</v>
      </c>
      <c r="H2483" t="s">
        <v>567</v>
      </c>
      <c r="J2483" t="s">
        <v>567</v>
      </c>
      <c r="K2483" t="s">
        <v>567</v>
      </c>
      <c r="L2483" t="s">
        <v>567</v>
      </c>
      <c r="N2483">
        <v>0</v>
      </c>
      <c r="O2483">
        <v>0</v>
      </c>
      <c r="R2483">
        <v>0</v>
      </c>
      <c r="W2483" t="s">
        <v>567</v>
      </c>
      <c r="X2483" t="s">
        <v>567</v>
      </c>
      <c r="Y2483" t="s">
        <v>568</v>
      </c>
    </row>
    <row r="2484" spans="2:25" x14ac:dyDescent="0.3">
      <c r="B2484" s="118"/>
      <c r="D2484" t="s">
        <v>567</v>
      </c>
      <c r="H2484" t="s">
        <v>567</v>
      </c>
      <c r="J2484" t="s">
        <v>567</v>
      </c>
      <c r="K2484" t="s">
        <v>567</v>
      </c>
      <c r="L2484" t="s">
        <v>567</v>
      </c>
      <c r="N2484">
        <v>0</v>
      </c>
      <c r="O2484">
        <v>0</v>
      </c>
      <c r="R2484">
        <v>0</v>
      </c>
      <c r="W2484" t="s">
        <v>567</v>
      </c>
      <c r="X2484" t="s">
        <v>567</v>
      </c>
      <c r="Y2484" t="s">
        <v>568</v>
      </c>
    </row>
    <row r="2485" spans="2:25" x14ac:dyDescent="0.3">
      <c r="B2485" s="118"/>
      <c r="D2485" t="s">
        <v>567</v>
      </c>
      <c r="H2485" t="s">
        <v>567</v>
      </c>
      <c r="J2485" t="s">
        <v>567</v>
      </c>
      <c r="K2485" t="s">
        <v>567</v>
      </c>
      <c r="L2485" t="s">
        <v>567</v>
      </c>
      <c r="N2485">
        <v>0</v>
      </c>
      <c r="O2485">
        <v>0</v>
      </c>
      <c r="R2485">
        <v>0</v>
      </c>
      <c r="W2485" t="s">
        <v>567</v>
      </c>
      <c r="X2485" t="s">
        <v>567</v>
      </c>
      <c r="Y2485" t="s">
        <v>568</v>
      </c>
    </row>
    <row r="2486" spans="2:25" x14ac:dyDescent="0.3">
      <c r="B2486" s="118"/>
      <c r="D2486" t="s">
        <v>567</v>
      </c>
      <c r="H2486" t="s">
        <v>567</v>
      </c>
      <c r="J2486" t="s">
        <v>567</v>
      </c>
      <c r="K2486" t="s">
        <v>567</v>
      </c>
      <c r="L2486" t="s">
        <v>567</v>
      </c>
      <c r="N2486">
        <v>0</v>
      </c>
      <c r="O2486">
        <v>0</v>
      </c>
      <c r="R2486">
        <v>0</v>
      </c>
      <c r="W2486" t="s">
        <v>567</v>
      </c>
      <c r="X2486" t="s">
        <v>567</v>
      </c>
      <c r="Y2486" t="s">
        <v>568</v>
      </c>
    </row>
    <row r="2487" spans="2:25" x14ac:dyDescent="0.3">
      <c r="B2487" s="118"/>
      <c r="D2487" t="s">
        <v>567</v>
      </c>
      <c r="H2487" t="s">
        <v>567</v>
      </c>
      <c r="J2487" t="s">
        <v>567</v>
      </c>
      <c r="K2487" t="s">
        <v>567</v>
      </c>
      <c r="L2487" t="s">
        <v>567</v>
      </c>
      <c r="N2487">
        <v>0</v>
      </c>
      <c r="O2487">
        <v>0</v>
      </c>
      <c r="R2487">
        <v>0</v>
      </c>
      <c r="W2487" t="s">
        <v>567</v>
      </c>
      <c r="X2487" t="s">
        <v>567</v>
      </c>
      <c r="Y2487" t="s">
        <v>568</v>
      </c>
    </row>
    <row r="2488" spans="2:25" x14ac:dyDescent="0.3">
      <c r="B2488" s="118"/>
      <c r="D2488" t="s">
        <v>567</v>
      </c>
      <c r="H2488" t="s">
        <v>567</v>
      </c>
      <c r="J2488" t="s">
        <v>567</v>
      </c>
      <c r="K2488" t="s">
        <v>567</v>
      </c>
      <c r="L2488" t="s">
        <v>567</v>
      </c>
      <c r="N2488">
        <v>0</v>
      </c>
      <c r="O2488">
        <v>0</v>
      </c>
      <c r="R2488">
        <v>0</v>
      </c>
      <c r="W2488" t="s">
        <v>567</v>
      </c>
      <c r="X2488" t="s">
        <v>567</v>
      </c>
      <c r="Y2488" t="s">
        <v>568</v>
      </c>
    </row>
    <row r="2489" spans="2:25" x14ac:dyDescent="0.3">
      <c r="B2489" s="118"/>
      <c r="D2489" t="s">
        <v>567</v>
      </c>
      <c r="H2489" t="s">
        <v>567</v>
      </c>
      <c r="J2489" t="s">
        <v>567</v>
      </c>
      <c r="K2489" t="s">
        <v>567</v>
      </c>
      <c r="L2489" t="s">
        <v>567</v>
      </c>
      <c r="N2489">
        <v>0</v>
      </c>
      <c r="O2489">
        <v>0</v>
      </c>
      <c r="R2489">
        <v>0</v>
      </c>
      <c r="W2489" t="s">
        <v>567</v>
      </c>
      <c r="X2489" t="s">
        <v>567</v>
      </c>
      <c r="Y2489" t="s">
        <v>568</v>
      </c>
    </row>
    <row r="2490" spans="2:25" x14ac:dyDescent="0.3">
      <c r="B2490" s="118"/>
      <c r="D2490" t="s">
        <v>567</v>
      </c>
      <c r="H2490" t="s">
        <v>567</v>
      </c>
      <c r="J2490" t="s">
        <v>567</v>
      </c>
      <c r="K2490" t="s">
        <v>567</v>
      </c>
      <c r="L2490" t="s">
        <v>567</v>
      </c>
      <c r="N2490">
        <v>0</v>
      </c>
      <c r="O2490">
        <v>0</v>
      </c>
      <c r="R2490">
        <v>0</v>
      </c>
      <c r="W2490" t="s">
        <v>567</v>
      </c>
      <c r="X2490" t="s">
        <v>567</v>
      </c>
      <c r="Y2490" t="s">
        <v>568</v>
      </c>
    </row>
    <row r="2491" spans="2:25" x14ac:dyDescent="0.3">
      <c r="B2491" s="118"/>
      <c r="D2491" t="s">
        <v>567</v>
      </c>
      <c r="H2491" t="s">
        <v>567</v>
      </c>
      <c r="J2491" t="s">
        <v>567</v>
      </c>
      <c r="K2491" t="s">
        <v>567</v>
      </c>
      <c r="L2491" t="s">
        <v>567</v>
      </c>
      <c r="N2491">
        <v>0</v>
      </c>
      <c r="O2491">
        <v>0</v>
      </c>
      <c r="R2491">
        <v>0</v>
      </c>
      <c r="W2491" t="s">
        <v>567</v>
      </c>
      <c r="X2491" t="s">
        <v>567</v>
      </c>
      <c r="Y2491" t="s">
        <v>568</v>
      </c>
    </row>
    <row r="2492" spans="2:25" x14ac:dyDescent="0.3">
      <c r="B2492" s="118"/>
      <c r="D2492" t="s">
        <v>567</v>
      </c>
      <c r="H2492" t="s">
        <v>567</v>
      </c>
      <c r="J2492" t="s">
        <v>567</v>
      </c>
      <c r="K2492" t="s">
        <v>567</v>
      </c>
      <c r="L2492" t="s">
        <v>567</v>
      </c>
      <c r="N2492">
        <v>0</v>
      </c>
      <c r="O2492">
        <v>0</v>
      </c>
      <c r="R2492">
        <v>0</v>
      </c>
      <c r="W2492" t="s">
        <v>567</v>
      </c>
      <c r="X2492" t="s">
        <v>567</v>
      </c>
      <c r="Y2492" t="s">
        <v>568</v>
      </c>
    </row>
    <row r="2493" spans="2:25" x14ac:dyDescent="0.3">
      <c r="B2493" s="118"/>
      <c r="D2493" t="s">
        <v>567</v>
      </c>
      <c r="H2493" t="s">
        <v>567</v>
      </c>
      <c r="J2493" t="s">
        <v>567</v>
      </c>
      <c r="K2493" t="s">
        <v>567</v>
      </c>
      <c r="L2493" t="s">
        <v>567</v>
      </c>
      <c r="N2493">
        <v>0</v>
      </c>
      <c r="O2493">
        <v>0</v>
      </c>
      <c r="R2493">
        <v>0</v>
      </c>
      <c r="W2493" t="s">
        <v>567</v>
      </c>
      <c r="X2493" t="s">
        <v>567</v>
      </c>
      <c r="Y2493" t="s">
        <v>568</v>
      </c>
    </row>
    <row r="2494" spans="2:25" x14ac:dyDescent="0.3">
      <c r="B2494" s="118"/>
      <c r="D2494" t="s">
        <v>567</v>
      </c>
      <c r="H2494" t="s">
        <v>567</v>
      </c>
      <c r="J2494" t="s">
        <v>567</v>
      </c>
      <c r="K2494" t="s">
        <v>567</v>
      </c>
      <c r="L2494" t="s">
        <v>567</v>
      </c>
      <c r="N2494">
        <v>0</v>
      </c>
      <c r="O2494">
        <v>0</v>
      </c>
      <c r="R2494">
        <v>0</v>
      </c>
      <c r="W2494" t="s">
        <v>567</v>
      </c>
      <c r="X2494" t="s">
        <v>567</v>
      </c>
      <c r="Y2494" t="s">
        <v>568</v>
      </c>
    </row>
    <row r="2495" spans="2:25" x14ac:dyDescent="0.3">
      <c r="B2495" s="118"/>
      <c r="D2495" t="s">
        <v>567</v>
      </c>
      <c r="H2495" t="s">
        <v>567</v>
      </c>
      <c r="J2495" t="s">
        <v>567</v>
      </c>
      <c r="K2495" t="s">
        <v>567</v>
      </c>
      <c r="L2495" t="s">
        <v>567</v>
      </c>
      <c r="N2495">
        <v>0</v>
      </c>
      <c r="O2495">
        <v>0</v>
      </c>
      <c r="R2495">
        <v>0</v>
      </c>
      <c r="W2495" t="s">
        <v>567</v>
      </c>
      <c r="X2495" t="s">
        <v>567</v>
      </c>
      <c r="Y2495" t="s">
        <v>568</v>
      </c>
    </row>
    <row r="2496" spans="2:25" x14ac:dyDescent="0.3">
      <c r="B2496" s="118"/>
      <c r="D2496" t="s">
        <v>567</v>
      </c>
      <c r="H2496" t="s">
        <v>567</v>
      </c>
      <c r="J2496" t="s">
        <v>567</v>
      </c>
      <c r="K2496" t="s">
        <v>567</v>
      </c>
      <c r="L2496" t="s">
        <v>567</v>
      </c>
      <c r="N2496">
        <v>0</v>
      </c>
      <c r="O2496">
        <v>0</v>
      </c>
      <c r="R2496">
        <v>0</v>
      </c>
      <c r="W2496" t="s">
        <v>567</v>
      </c>
      <c r="X2496" t="s">
        <v>567</v>
      </c>
      <c r="Y2496" t="s">
        <v>568</v>
      </c>
    </row>
    <row r="2497" spans="2:25" x14ac:dyDescent="0.3">
      <c r="B2497" s="118"/>
      <c r="D2497" t="s">
        <v>567</v>
      </c>
      <c r="H2497" t="s">
        <v>567</v>
      </c>
      <c r="J2497" t="s">
        <v>567</v>
      </c>
      <c r="K2497" t="s">
        <v>567</v>
      </c>
      <c r="L2497" t="s">
        <v>567</v>
      </c>
      <c r="N2497">
        <v>0</v>
      </c>
      <c r="O2497">
        <v>0</v>
      </c>
      <c r="R2497">
        <v>0</v>
      </c>
      <c r="W2497" t="s">
        <v>567</v>
      </c>
      <c r="X2497" t="s">
        <v>567</v>
      </c>
      <c r="Y2497" t="s">
        <v>568</v>
      </c>
    </row>
    <row r="2498" spans="2:25" x14ac:dyDescent="0.3">
      <c r="B2498" s="118"/>
      <c r="D2498" t="s">
        <v>567</v>
      </c>
      <c r="H2498" t="s">
        <v>567</v>
      </c>
      <c r="J2498" t="s">
        <v>567</v>
      </c>
      <c r="K2498" t="s">
        <v>567</v>
      </c>
      <c r="L2498" t="s">
        <v>567</v>
      </c>
      <c r="N2498">
        <v>0</v>
      </c>
      <c r="O2498">
        <v>0</v>
      </c>
      <c r="R2498">
        <v>0</v>
      </c>
      <c r="W2498" t="s">
        <v>567</v>
      </c>
      <c r="X2498" t="s">
        <v>567</v>
      </c>
      <c r="Y2498" t="s">
        <v>568</v>
      </c>
    </row>
    <row r="2499" spans="2:25" x14ac:dyDescent="0.3">
      <c r="B2499" s="118"/>
      <c r="D2499" t="s">
        <v>567</v>
      </c>
      <c r="H2499" t="s">
        <v>567</v>
      </c>
      <c r="J2499" t="s">
        <v>567</v>
      </c>
      <c r="K2499" t="s">
        <v>567</v>
      </c>
      <c r="L2499" t="s">
        <v>567</v>
      </c>
      <c r="N2499">
        <v>0</v>
      </c>
      <c r="O2499">
        <v>0</v>
      </c>
      <c r="R2499">
        <v>0</v>
      </c>
      <c r="W2499" t="s">
        <v>567</v>
      </c>
      <c r="X2499" t="s">
        <v>567</v>
      </c>
      <c r="Y2499" t="s">
        <v>568</v>
      </c>
    </row>
    <row r="2500" spans="2:25" x14ac:dyDescent="0.3">
      <c r="B2500" s="118"/>
      <c r="D2500" t="s">
        <v>567</v>
      </c>
      <c r="H2500" t="s">
        <v>567</v>
      </c>
      <c r="J2500" t="s">
        <v>567</v>
      </c>
      <c r="K2500" t="s">
        <v>567</v>
      </c>
      <c r="L2500" t="s">
        <v>567</v>
      </c>
      <c r="N2500">
        <v>0</v>
      </c>
      <c r="O2500">
        <v>0</v>
      </c>
      <c r="R2500">
        <v>0</v>
      </c>
      <c r="W2500" t="s">
        <v>567</v>
      </c>
      <c r="X2500" t="s">
        <v>567</v>
      </c>
      <c r="Y2500" t="s">
        <v>568</v>
      </c>
    </row>
    <row r="2501" spans="2:25" x14ac:dyDescent="0.3">
      <c r="B2501" s="118"/>
      <c r="D2501" t="s">
        <v>567</v>
      </c>
      <c r="H2501" t="s">
        <v>567</v>
      </c>
      <c r="J2501" t="s">
        <v>567</v>
      </c>
      <c r="K2501" t="s">
        <v>567</v>
      </c>
      <c r="L2501" t="s">
        <v>567</v>
      </c>
      <c r="N2501">
        <v>0</v>
      </c>
      <c r="O2501">
        <v>0</v>
      </c>
      <c r="R2501">
        <v>0</v>
      </c>
      <c r="W2501" t="s">
        <v>567</v>
      </c>
      <c r="X2501" t="s">
        <v>567</v>
      </c>
      <c r="Y2501" t="s">
        <v>568</v>
      </c>
    </row>
    <row r="2502" spans="2:25" x14ac:dyDescent="0.3">
      <c r="B2502" s="118"/>
      <c r="D2502" t="s">
        <v>567</v>
      </c>
      <c r="H2502" t="s">
        <v>567</v>
      </c>
      <c r="J2502" t="s">
        <v>567</v>
      </c>
      <c r="K2502" t="s">
        <v>567</v>
      </c>
      <c r="L2502" t="s">
        <v>567</v>
      </c>
      <c r="N2502">
        <v>0</v>
      </c>
      <c r="O2502">
        <v>0</v>
      </c>
      <c r="R2502">
        <v>0</v>
      </c>
      <c r="W2502" t="s">
        <v>567</v>
      </c>
      <c r="X2502" t="s">
        <v>567</v>
      </c>
      <c r="Y2502" t="s">
        <v>568</v>
      </c>
    </row>
    <row r="2503" spans="2:25" x14ac:dyDescent="0.3">
      <c r="B2503" s="118"/>
      <c r="D2503" t="s">
        <v>567</v>
      </c>
      <c r="H2503" t="s">
        <v>567</v>
      </c>
      <c r="J2503" t="s">
        <v>567</v>
      </c>
      <c r="K2503" t="s">
        <v>567</v>
      </c>
      <c r="L2503" t="s">
        <v>567</v>
      </c>
      <c r="N2503">
        <v>0</v>
      </c>
      <c r="O2503">
        <v>0</v>
      </c>
      <c r="R2503">
        <v>0</v>
      </c>
      <c r="W2503" t="s">
        <v>567</v>
      </c>
      <c r="X2503" t="s">
        <v>567</v>
      </c>
      <c r="Y2503" t="s">
        <v>568</v>
      </c>
    </row>
    <row r="2504" spans="2:25" x14ac:dyDescent="0.3">
      <c r="B2504" s="118"/>
      <c r="D2504" t="s">
        <v>567</v>
      </c>
      <c r="H2504" t="s">
        <v>567</v>
      </c>
      <c r="J2504" t="s">
        <v>567</v>
      </c>
      <c r="K2504" t="s">
        <v>567</v>
      </c>
      <c r="L2504" t="s">
        <v>567</v>
      </c>
      <c r="N2504">
        <v>0</v>
      </c>
      <c r="O2504">
        <v>0</v>
      </c>
      <c r="R2504">
        <v>0</v>
      </c>
      <c r="W2504" t="s">
        <v>567</v>
      </c>
      <c r="X2504" t="s">
        <v>567</v>
      </c>
      <c r="Y2504" t="s">
        <v>568</v>
      </c>
    </row>
    <row r="2505" spans="2:25" x14ac:dyDescent="0.3">
      <c r="B2505" s="118"/>
      <c r="D2505" t="s">
        <v>567</v>
      </c>
      <c r="H2505" t="s">
        <v>567</v>
      </c>
      <c r="J2505" t="s">
        <v>567</v>
      </c>
      <c r="K2505" t="s">
        <v>567</v>
      </c>
      <c r="L2505" t="s">
        <v>567</v>
      </c>
      <c r="N2505">
        <v>0</v>
      </c>
      <c r="O2505">
        <v>0</v>
      </c>
      <c r="R2505">
        <v>0</v>
      </c>
      <c r="W2505" t="s">
        <v>567</v>
      </c>
      <c r="X2505" t="s">
        <v>567</v>
      </c>
      <c r="Y2505" t="s">
        <v>568</v>
      </c>
    </row>
    <row r="2506" spans="2:25" x14ac:dyDescent="0.3">
      <c r="B2506" s="118"/>
      <c r="D2506" t="s">
        <v>567</v>
      </c>
      <c r="H2506" t="s">
        <v>567</v>
      </c>
      <c r="J2506" t="s">
        <v>567</v>
      </c>
      <c r="K2506" t="s">
        <v>567</v>
      </c>
      <c r="L2506" t="s">
        <v>567</v>
      </c>
      <c r="N2506">
        <v>0</v>
      </c>
      <c r="O2506">
        <v>0</v>
      </c>
      <c r="R2506">
        <v>0</v>
      </c>
      <c r="W2506" t="s">
        <v>567</v>
      </c>
      <c r="X2506" t="s">
        <v>567</v>
      </c>
      <c r="Y2506" t="s">
        <v>568</v>
      </c>
    </row>
    <row r="2507" spans="2:25" x14ac:dyDescent="0.3">
      <c r="B2507" s="118"/>
      <c r="D2507" t="s">
        <v>567</v>
      </c>
      <c r="H2507" t="s">
        <v>567</v>
      </c>
      <c r="J2507" t="s">
        <v>567</v>
      </c>
      <c r="K2507" t="s">
        <v>567</v>
      </c>
      <c r="L2507" t="s">
        <v>567</v>
      </c>
      <c r="N2507">
        <v>0</v>
      </c>
      <c r="O2507">
        <v>0</v>
      </c>
      <c r="R2507">
        <v>0</v>
      </c>
      <c r="W2507" t="s">
        <v>567</v>
      </c>
      <c r="X2507" t="s">
        <v>567</v>
      </c>
      <c r="Y2507" t="s">
        <v>568</v>
      </c>
    </row>
    <row r="2508" spans="2:25" x14ac:dyDescent="0.3">
      <c r="B2508" s="118"/>
      <c r="D2508" t="s">
        <v>567</v>
      </c>
      <c r="H2508" t="s">
        <v>567</v>
      </c>
      <c r="J2508" t="s">
        <v>567</v>
      </c>
      <c r="K2508" t="s">
        <v>567</v>
      </c>
      <c r="L2508" t="s">
        <v>567</v>
      </c>
      <c r="N2508">
        <v>0</v>
      </c>
      <c r="O2508">
        <v>0</v>
      </c>
      <c r="R2508">
        <v>0</v>
      </c>
      <c r="W2508" t="s">
        <v>567</v>
      </c>
      <c r="X2508" t="s">
        <v>567</v>
      </c>
      <c r="Y2508" t="s">
        <v>568</v>
      </c>
    </row>
    <row r="2509" spans="2:25" x14ac:dyDescent="0.3">
      <c r="B2509" s="118"/>
      <c r="D2509" t="s">
        <v>567</v>
      </c>
      <c r="H2509" t="s">
        <v>567</v>
      </c>
      <c r="J2509" t="s">
        <v>567</v>
      </c>
      <c r="K2509" t="s">
        <v>567</v>
      </c>
      <c r="L2509" t="s">
        <v>567</v>
      </c>
      <c r="N2509">
        <v>0</v>
      </c>
      <c r="O2509">
        <v>0</v>
      </c>
      <c r="R2509">
        <v>0</v>
      </c>
      <c r="W2509" t="s">
        <v>567</v>
      </c>
      <c r="X2509" t="s">
        <v>567</v>
      </c>
      <c r="Y2509" t="s">
        <v>568</v>
      </c>
    </row>
    <row r="2510" spans="2:25" x14ac:dyDescent="0.3">
      <c r="B2510" s="118"/>
      <c r="D2510" t="s">
        <v>567</v>
      </c>
      <c r="H2510" t="s">
        <v>567</v>
      </c>
      <c r="J2510" t="s">
        <v>567</v>
      </c>
      <c r="K2510" t="s">
        <v>567</v>
      </c>
      <c r="L2510" t="s">
        <v>567</v>
      </c>
      <c r="N2510">
        <v>0</v>
      </c>
      <c r="O2510">
        <v>0</v>
      </c>
      <c r="R2510">
        <v>0</v>
      </c>
      <c r="W2510" t="s">
        <v>567</v>
      </c>
      <c r="X2510" t="s">
        <v>567</v>
      </c>
      <c r="Y2510" t="s">
        <v>568</v>
      </c>
    </row>
    <row r="2511" spans="2:25" x14ac:dyDescent="0.3">
      <c r="B2511" s="118"/>
      <c r="D2511" t="s">
        <v>567</v>
      </c>
      <c r="H2511" t="s">
        <v>567</v>
      </c>
      <c r="J2511" t="s">
        <v>567</v>
      </c>
      <c r="K2511" t="s">
        <v>567</v>
      </c>
      <c r="L2511" t="s">
        <v>567</v>
      </c>
      <c r="N2511">
        <v>0</v>
      </c>
      <c r="O2511">
        <v>0</v>
      </c>
      <c r="R2511">
        <v>0</v>
      </c>
      <c r="W2511" t="s">
        <v>567</v>
      </c>
      <c r="X2511" t="s">
        <v>567</v>
      </c>
      <c r="Y2511" t="s">
        <v>568</v>
      </c>
    </row>
    <row r="2512" spans="2:25" x14ac:dyDescent="0.3">
      <c r="B2512" s="118"/>
      <c r="D2512" t="s">
        <v>567</v>
      </c>
      <c r="H2512" t="s">
        <v>567</v>
      </c>
      <c r="J2512" t="s">
        <v>567</v>
      </c>
      <c r="K2512" t="s">
        <v>567</v>
      </c>
      <c r="L2512" t="s">
        <v>567</v>
      </c>
      <c r="N2512">
        <v>0</v>
      </c>
      <c r="O2512">
        <v>0</v>
      </c>
      <c r="R2512">
        <v>0</v>
      </c>
      <c r="W2512" t="s">
        <v>567</v>
      </c>
      <c r="X2512" t="s">
        <v>567</v>
      </c>
      <c r="Y2512" t="s">
        <v>568</v>
      </c>
    </row>
    <row r="2513" spans="2:25" x14ac:dyDescent="0.3">
      <c r="B2513" s="118"/>
      <c r="D2513" t="s">
        <v>567</v>
      </c>
      <c r="H2513" t="s">
        <v>567</v>
      </c>
      <c r="J2513" t="s">
        <v>567</v>
      </c>
      <c r="K2513" t="s">
        <v>567</v>
      </c>
      <c r="L2513" t="s">
        <v>567</v>
      </c>
      <c r="N2513">
        <v>0</v>
      </c>
      <c r="O2513">
        <v>0</v>
      </c>
      <c r="R2513">
        <v>0</v>
      </c>
      <c r="W2513" t="s">
        <v>567</v>
      </c>
      <c r="X2513" t="s">
        <v>567</v>
      </c>
      <c r="Y2513" t="s">
        <v>568</v>
      </c>
    </row>
    <row r="2514" spans="2:25" x14ac:dyDescent="0.3">
      <c r="B2514" s="118"/>
      <c r="D2514" t="s">
        <v>567</v>
      </c>
      <c r="H2514" t="s">
        <v>567</v>
      </c>
      <c r="J2514" t="s">
        <v>567</v>
      </c>
      <c r="K2514" t="s">
        <v>567</v>
      </c>
      <c r="L2514" t="s">
        <v>567</v>
      </c>
      <c r="N2514">
        <v>0</v>
      </c>
      <c r="O2514">
        <v>0</v>
      </c>
      <c r="R2514">
        <v>0</v>
      </c>
      <c r="W2514" t="s">
        <v>567</v>
      </c>
      <c r="X2514" t="s">
        <v>567</v>
      </c>
      <c r="Y2514" t="s">
        <v>568</v>
      </c>
    </row>
    <row r="2515" spans="2:25" x14ac:dyDescent="0.3">
      <c r="B2515" s="118"/>
      <c r="D2515" t="s">
        <v>567</v>
      </c>
      <c r="H2515" t="s">
        <v>567</v>
      </c>
      <c r="J2515" t="s">
        <v>567</v>
      </c>
      <c r="K2515" t="s">
        <v>567</v>
      </c>
      <c r="L2515" t="s">
        <v>567</v>
      </c>
      <c r="N2515">
        <v>0</v>
      </c>
      <c r="O2515">
        <v>0</v>
      </c>
      <c r="R2515">
        <v>0</v>
      </c>
      <c r="W2515" t="s">
        <v>567</v>
      </c>
      <c r="X2515" t="s">
        <v>567</v>
      </c>
      <c r="Y2515" t="s">
        <v>568</v>
      </c>
    </row>
    <row r="2516" spans="2:25" x14ac:dyDescent="0.3">
      <c r="B2516" s="118"/>
      <c r="D2516" t="s">
        <v>567</v>
      </c>
      <c r="H2516" t="s">
        <v>567</v>
      </c>
      <c r="J2516" t="s">
        <v>567</v>
      </c>
      <c r="K2516" t="s">
        <v>567</v>
      </c>
      <c r="L2516" t="s">
        <v>567</v>
      </c>
      <c r="N2516">
        <v>0</v>
      </c>
      <c r="O2516">
        <v>0</v>
      </c>
      <c r="R2516">
        <v>0</v>
      </c>
      <c r="W2516" t="s">
        <v>567</v>
      </c>
      <c r="X2516" t="s">
        <v>567</v>
      </c>
      <c r="Y2516" t="s">
        <v>568</v>
      </c>
    </row>
    <row r="2517" spans="2:25" x14ac:dyDescent="0.3">
      <c r="B2517" s="118"/>
      <c r="D2517" t="s">
        <v>567</v>
      </c>
      <c r="H2517" t="s">
        <v>567</v>
      </c>
      <c r="J2517" t="s">
        <v>567</v>
      </c>
      <c r="K2517" t="s">
        <v>567</v>
      </c>
      <c r="L2517" t="s">
        <v>567</v>
      </c>
      <c r="N2517">
        <v>0</v>
      </c>
      <c r="O2517">
        <v>0</v>
      </c>
      <c r="R2517">
        <v>0</v>
      </c>
      <c r="W2517" t="s">
        <v>567</v>
      </c>
      <c r="X2517" t="s">
        <v>567</v>
      </c>
      <c r="Y2517" t="s">
        <v>568</v>
      </c>
    </row>
    <row r="2518" spans="2:25" x14ac:dyDescent="0.3">
      <c r="B2518" s="118"/>
      <c r="D2518" t="s">
        <v>567</v>
      </c>
      <c r="H2518" t="s">
        <v>567</v>
      </c>
      <c r="J2518" t="s">
        <v>567</v>
      </c>
      <c r="K2518" t="s">
        <v>567</v>
      </c>
      <c r="L2518" t="s">
        <v>567</v>
      </c>
      <c r="N2518">
        <v>0</v>
      </c>
      <c r="O2518">
        <v>0</v>
      </c>
      <c r="R2518">
        <v>0</v>
      </c>
      <c r="W2518" t="s">
        <v>567</v>
      </c>
      <c r="X2518" t="s">
        <v>567</v>
      </c>
      <c r="Y2518" t="s">
        <v>568</v>
      </c>
    </row>
    <row r="2519" spans="2:25" x14ac:dyDescent="0.3">
      <c r="B2519" s="118"/>
      <c r="D2519" t="s">
        <v>567</v>
      </c>
      <c r="H2519" t="s">
        <v>567</v>
      </c>
      <c r="J2519" t="s">
        <v>567</v>
      </c>
      <c r="K2519" t="s">
        <v>567</v>
      </c>
      <c r="L2519" t="s">
        <v>567</v>
      </c>
      <c r="N2519">
        <v>0</v>
      </c>
      <c r="O2519">
        <v>0</v>
      </c>
      <c r="R2519">
        <v>0</v>
      </c>
      <c r="W2519" t="s">
        <v>567</v>
      </c>
      <c r="X2519" t="s">
        <v>567</v>
      </c>
      <c r="Y2519" t="s">
        <v>568</v>
      </c>
    </row>
    <row r="2520" spans="2:25" x14ac:dyDescent="0.3">
      <c r="B2520" s="118"/>
      <c r="D2520" t="s">
        <v>567</v>
      </c>
      <c r="H2520" t="s">
        <v>567</v>
      </c>
      <c r="J2520" t="s">
        <v>567</v>
      </c>
      <c r="K2520" t="s">
        <v>567</v>
      </c>
      <c r="L2520" t="s">
        <v>567</v>
      </c>
      <c r="N2520">
        <v>0</v>
      </c>
      <c r="O2520">
        <v>0</v>
      </c>
      <c r="R2520">
        <v>0</v>
      </c>
      <c r="W2520" t="s">
        <v>567</v>
      </c>
      <c r="X2520" t="s">
        <v>567</v>
      </c>
      <c r="Y2520" t="s">
        <v>568</v>
      </c>
    </row>
    <row r="2521" spans="2:25" x14ac:dyDescent="0.3">
      <c r="B2521" s="118"/>
      <c r="D2521" t="s">
        <v>567</v>
      </c>
      <c r="H2521" t="s">
        <v>567</v>
      </c>
      <c r="J2521" t="s">
        <v>567</v>
      </c>
      <c r="K2521" t="s">
        <v>567</v>
      </c>
      <c r="L2521" t="s">
        <v>567</v>
      </c>
      <c r="N2521">
        <v>0</v>
      </c>
      <c r="O2521">
        <v>0</v>
      </c>
      <c r="R2521">
        <v>0</v>
      </c>
      <c r="W2521" t="s">
        <v>567</v>
      </c>
      <c r="X2521" t="s">
        <v>567</v>
      </c>
      <c r="Y2521" t="s">
        <v>568</v>
      </c>
    </row>
    <row r="2522" spans="2:25" x14ac:dyDescent="0.3">
      <c r="B2522" s="118"/>
      <c r="D2522" t="s">
        <v>567</v>
      </c>
      <c r="H2522" t="s">
        <v>567</v>
      </c>
      <c r="J2522" t="s">
        <v>567</v>
      </c>
      <c r="K2522" t="s">
        <v>567</v>
      </c>
      <c r="L2522" t="s">
        <v>567</v>
      </c>
      <c r="N2522">
        <v>0</v>
      </c>
      <c r="O2522">
        <v>0</v>
      </c>
      <c r="R2522">
        <v>0</v>
      </c>
      <c r="W2522" t="s">
        <v>567</v>
      </c>
      <c r="X2522" t="s">
        <v>567</v>
      </c>
      <c r="Y2522" t="s">
        <v>568</v>
      </c>
    </row>
    <row r="2523" spans="2:25" x14ac:dyDescent="0.3">
      <c r="B2523" s="118"/>
      <c r="D2523" t="s">
        <v>567</v>
      </c>
      <c r="H2523" t="s">
        <v>567</v>
      </c>
      <c r="J2523" t="s">
        <v>567</v>
      </c>
      <c r="K2523" t="s">
        <v>567</v>
      </c>
      <c r="L2523" t="s">
        <v>567</v>
      </c>
      <c r="N2523">
        <v>0</v>
      </c>
      <c r="O2523">
        <v>0</v>
      </c>
      <c r="R2523">
        <v>0</v>
      </c>
      <c r="W2523" t="s">
        <v>567</v>
      </c>
      <c r="X2523" t="s">
        <v>567</v>
      </c>
      <c r="Y2523" t="s">
        <v>568</v>
      </c>
    </row>
    <row r="2524" spans="2:25" x14ac:dyDescent="0.3">
      <c r="B2524" s="118"/>
      <c r="D2524" t="s">
        <v>567</v>
      </c>
      <c r="H2524" t="s">
        <v>567</v>
      </c>
      <c r="J2524" t="s">
        <v>567</v>
      </c>
      <c r="K2524" t="s">
        <v>567</v>
      </c>
      <c r="L2524" t="s">
        <v>567</v>
      </c>
      <c r="N2524">
        <v>0</v>
      </c>
      <c r="O2524">
        <v>0</v>
      </c>
      <c r="R2524">
        <v>0</v>
      </c>
      <c r="W2524" t="s">
        <v>567</v>
      </c>
      <c r="X2524" t="s">
        <v>567</v>
      </c>
      <c r="Y2524" t="s">
        <v>568</v>
      </c>
    </row>
    <row r="2525" spans="2:25" x14ac:dyDescent="0.3">
      <c r="B2525" s="118"/>
      <c r="D2525" t="s">
        <v>567</v>
      </c>
      <c r="H2525" t="s">
        <v>567</v>
      </c>
      <c r="J2525" t="s">
        <v>567</v>
      </c>
      <c r="K2525" t="s">
        <v>567</v>
      </c>
      <c r="L2525" t="s">
        <v>567</v>
      </c>
      <c r="N2525">
        <v>0</v>
      </c>
      <c r="O2525">
        <v>0</v>
      </c>
      <c r="R2525">
        <v>0</v>
      </c>
      <c r="W2525" t="s">
        <v>567</v>
      </c>
      <c r="X2525" t="s">
        <v>567</v>
      </c>
      <c r="Y2525" t="s">
        <v>568</v>
      </c>
    </row>
    <row r="2526" spans="2:25" x14ac:dyDescent="0.3">
      <c r="B2526" s="118"/>
      <c r="D2526" t="s">
        <v>567</v>
      </c>
      <c r="H2526" t="s">
        <v>567</v>
      </c>
      <c r="J2526" t="s">
        <v>567</v>
      </c>
      <c r="K2526" t="s">
        <v>567</v>
      </c>
      <c r="L2526" t="s">
        <v>567</v>
      </c>
      <c r="N2526">
        <v>0</v>
      </c>
      <c r="O2526">
        <v>0</v>
      </c>
      <c r="R2526">
        <v>0</v>
      </c>
      <c r="W2526" t="s">
        <v>567</v>
      </c>
      <c r="X2526" t="s">
        <v>567</v>
      </c>
      <c r="Y2526" t="s">
        <v>568</v>
      </c>
    </row>
    <row r="2527" spans="2:25" x14ac:dyDescent="0.3">
      <c r="B2527" s="118"/>
      <c r="D2527" t="s">
        <v>567</v>
      </c>
      <c r="H2527" t="s">
        <v>567</v>
      </c>
      <c r="J2527" t="s">
        <v>567</v>
      </c>
      <c r="K2527" t="s">
        <v>567</v>
      </c>
      <c r="L2527" t="s">
        <v>567</v>
      </c>
      <c r="N2527">
        <v>0</v>
      </c>
      <c r="O2527">
        <v>0</v>
      </c>
      <c r="R2527">
        <v>0</v>
      </c>
      <c r="W2527" t="s">
        <v>567</v>
      </c>
      <c r="X2527" t="s">
        <v>567</v>
      </c>
      <c r="Y2527" t="s">
        <v>568</v>
      </c>
    </row>
    <row r="2528" spans="2:25" x14ac:dyDescent="0.3">
      <c r="B2528" s="118"/>
      <c r="D2528" t="s">
        <v>567</v>
      </c>
      <c r="H2528" t="s">
        <v>567</v>
      </c>
      <c r="J2528" t="s">
        <v>567</v>
      </c>
      <c r="K2528" t="s">
        <v>567</v>
      </c>
      <c r="L2528" t="s">
        <v>567</v>
      </c>
      <c r="N2528">
        <v>0</v>
      </c>
      <c r="O2528">
        <v>0</v>
      </c>
      <c r="R2528">
        <v>0</v>
      </c>
      <c r="W2528" t="s">
        <v>567</v>
      </c>
      <c r="X2528" t="s">
        <v>567</v>
      </c>
      <c r="Y2528" t="s">
        <v>568</v>
      </c>
    </row>
    <row r="2529" spans="2:25" x14ac:dyDescent="0.3">
      <c r="B2529" s="118"/>
      <c r="D2529" t="s">
        <v>567</v>
      </c>
      <c r="H2529" t="s">
        <v>567</v>
      </c>
      <c r="J2529" t="s">
        <v>567</v>
      </c>
      <c r="K2529" t="s">
        <v>567</v>
      </c>
      <c r="L2529" t="s">
        <v>567</v>
      </c>
      <c r="N2529">
        <v>0</v>
      </c>
      <c r="O2529">
        <v>0</v>
      </c>
      <c r="R2529">
        <v>0</v>
      </c>
      <c r="W2529" t="s">
        <v>567</v>
      </c>
      <c r="X2529" t="s">
        <v>567</v>
      </c>
      <c r="Y2529" t="s">
        <v>568</v>
      </c>
    </row>
    <row r="2530" spans="2:25" x14ac:dyDescent="0.3">
      <c r="B2530" s="118"/>
      <c r="D2530" t="s">
        <v>567</v>
      </c>
      <c r="H2530" t="s">
        <v>567</v>
      </c>
      <c r="J2530" t="s">
        <v>567</v>
      </c>
      <c r="K2530" t="s">
        <v>567</v>
      </c>
      <c r="L2530" t="s">
        <v>567</v>
      </c>
      <c r="N2530">
        <v>0</v>
      </c>
      <c r="O2530">
        <v>0</v>
      </c>
      <c r="R2530">
        <v>0</v>
      </c>
      <c r="W2530" t="s">
        <v>567</v>
      </c>
      <c r="X2530" t="s">
        <v>567</v>
      </c>
      <c r="Y2530" t="s">
        <v>568</v>
      </c>
    </row>
    <row r="2531" spans="2:25" x14ac:dyDescent="0.3">
      <c r="B2531" s="118"/>
      <c r="D2531" t="s">
        <v>567</v>
      </c>
      <c r="H2531" t="s">
        <v>567</v>
      </c>
      <c r="J2531" t="s">
        <v>567</v>
      </c>
      <c r="K2531" t="s">
        <v>567</v>
      </c>
      <c r="L2531" t="s">
        <v>567</v>
      </c>
      <c r="N2531">
        <v>0</v>
      </c>
      <c r="O2531">
        <v>0</v>
      </c>
      <c r="R2531">
        <v>0</v>
      </c>
      <c r="W2531" t="s">
        <v>567</v>
      </c>
      <c r="X2531" t="s">
        <v>567</v>
      </c>
      <c r="Y2531" t="s">
        <v>568</v>
      </c>
    </row>
    <row r="2532" spans="2:25" x14ac:dyDescent="0.3">
      <c r="B2532" s="118"/>
      <c r="D2532" t="s">
        <v>567</v>
      </c>
      <c r="H2532" t="s">
        <v>567</v>
      </c>
      <c r="J2532" t="s">
        <v>567</v>
      </c>
      <c r="K2532" t="s">
        <v>567</v>
      </c>
      <c r="L2532" t="s">
        <v>567</v>
      </c>
      <c r="N2532">
        <v>0</v>
      </c>
      <c r="O2532">
        <v>0</v>
      </c>
      <c r="R2532">
        <v>0</v>
      </c>
      <c r="W2532" t="s">
        <v>567</v>
      </c>
      <c r="X2532" t="s">
        <v>567</v>
      </c>
      <c r="Y2532" t="s">
        <v>568</v>
      </c>
    </row>
    <row r="2533" spans="2:25" x14ac:dyDescent="0.3">
      <c r="B2533" s="118"/>
      <c r="D2533" t="s">
        <v>567</v>
      </c>
      <c r="H2533" t="s">
        <v>567</v>
      </c>
      <c r="J2533" t="s">
        <v>567</v>
      </c>
      <c r="K2533" t="s">
        <v>567</v>
      </c>
      <c r="L2533" t="s">
        <v>567</v>
      </c>
      <c r="N2533">
        <v>0</v>
      </c>
      <c r="O2533">
        <v>0</v>
      </c>
      <c r="R2533">
        <v>0</v>
      </c>
      <c r="W2533" t="s">
        <v>567</v>
      </c>
      <c r="X2533" t="s">
        <v>567</v>
      </c>
      <c r="Y2533" t="s">
        <v>568</v>
      </c>
    </row>
    <row r="2534" spans="2:25" x14ac:dyDescent="0.3">
      <c r="B2534" s="118"/>
      <c r="D2534" t="s">
        <v>567</v>
      </c>
      <c r="H2534" t="s">
        <v>567</v>
      </c>
      <c r="J2534" t="s">
        <v>567</v>
      </c>
      <c r="K2534" t="s">
        <v>567</v>
      </c>
      <c r="L2534" t="s">
        <v>567</v>
      </c>
      <c r="N2534">
        <v>0</v>
      </c>
      <c r="O2534">
        <v>0</v>
      </c>
      <c r="R2534">
        <v>0</v>
      </c>
      <c r="W2534" t="s">
        <v>567</v>
      </c>
      <c r="X2534" t="s">
        <v>567</v>
      </c>
      <c r="Y2534" t="s">
        <v>568</v>
      </c>
    </row>
    <row r="2535" spans="2:25" x14ac:dyDescent="0.3">
      <c r="B2535" s="118"/>
      <c r="D2535" t="s">
        <v>567</v>
      </c>
      <c r="H2535" t="s">
        <v>567</v>
      </c>
      <c r="J2535" t="s">
        <v>567</v>
      </c>
      <c r="K2535" t="s">
        <v>567</v>
      </c>
      <c r="L2535" t="s">
        <v>567</v>
      </c>
      <c r="N2535">
        <v>0</v>
      </c>
      <c r="O2535">
        <v>0</v>
      </c>
      <c r="R2535">
        <v>0</v>
      </c>
      <c r="W2535" t="s">
        <v>567</v>
      </c>
      <c r="X2535" t="s">
        <v>567</v>
      </c>
      <c r="Y2535" t="s">
        <v>568</v>
      </c>
    </row>
    <row r="2536" spans="2:25" x14ac:dyDescent="0.3">
      <c r="B2536" s="118"/>
      <c r="D2536" t="s">
        <v>567</v>
      </c>
      <c r="H2536" t="s">
        <v>567</v>
      </c>
      <c r="J2536" t="s">
        <v>567</v>
      </c>
      <c r="K2536" t="s">
        <v>567</v>
      </c>
      <c r="L2536" t="s">
        <v>567</v>
      </c>
      <c r="N2536">
        <v>0</v>
      </c>
      <c r="O2536">
        <v>0</v>
      </c>
      <c r="R2536">
        <v>0</v>
      </c>
      <c r="W2536" t="s">
        <v>567</v>
      </c>
      <c r="X2536" t="s">
        <v>567</v>
      </c>
      <c r="Y2536" t="s">
        <v>568</v>
      </c>
    </row>
    <row r="2537" spans="2:25" x14ac:dyDescent="0.3">
      <c r="B2537" s="118"/>
      <c r="D2537" t="s">
        <v>567</v>
      </c>
      <c r="H2537" t="s">
        <v>567</v>
      </c>
      <c r="J2537" t="s">
        <v>567</v>
      </c>
      <c r="K2537" t="s">
        <v>567</v>
      </c>
      <c r="L2537" t="s">
        <v>567</v>
      </c>
      <c r="N2537">
        <v>0</v>
      </c>
      <c r="O2537">
        <v>0</v>
      </c>
      <c r="R2537">
        <v>0</v>
      </c>
      <c r="W2537" t="s">
        <v>567</v>
      </c>
      <c r="X2537" t="s">
        <v>567</v>
      </c>
      <c r="Y2537" t="s">
        <v>568</v>
      </c>
    </row>
    <row r="2538" spans="2:25" x14ac:dyDescent="0.3">
      <c r="B2538" s="118"/>
      <c r="D2538" t="s">
        <v>567</v>
      </c>
      <c r="H2538" t="s">
        <v>567</v>
      </c>
      <c r="J2538" t="s">
        <v>567</v>
      </c>
      <c r="K2538" t="s">
        <v>567</v>
      </c>
      <c r="L2538" t="s">
        <v>567</v>
      </c>
      <c r="N2538">
        <v>0</v>
      </c>
      <c r="O2538">
        <v>0</v>
      </c>
      <c r="R2538">
        <v>0</v>
      </c>
      <c r="W2538" t="s">
        <v>567</v>
      </c>
      <c r="X2538" t="s">
        <v>567</v>
      </c>
      <c r="Y2538" t="s">
        <v>568</v>
      </c>
    </row>
    <row r="2539" spans="2:25" x14ac:dyDescent="0.3">
      <c r="B2539" s="118"/>
      <c r="D2539" t="s">
        <v>567</v>
      </c>
      <c r="H2539" t="s">
        <v>567</v>
      </c>
      <c r="J2539" t="s">
        <v>567</v>
      </c>
      <c r="K2539" t="s">
        <v>567</v>
      </c>
      <c r="L2539" t="s">
        <v>567</v>
      </c>
      <c r="N2539">
        <v>0</v>
      </c>
      <c r="O2539">
        <v>0</v>
      </c>
      <c r="R2539">
        <v>0</v>
      </c>
      <c r="W2539" t="s">
        <v>567</v>
      </c>
      <c r="X2539" t="s">
        <v>567</v>
      </c>
      <c r="Y2539" t="s">
        <v>568</v>
      </c>
    </row>
    <row r="2540" spans="2:25" x14ac:dyDescent="0.3">
      <c r="B2540" s="118"/>
      <c r="D2540" t="s">
        <v>567</v>
      </c>
      <c r="H2540" t="s">
        <v>567</v>
      </c>
      <c r="J2540" t="s">
        <v>567</v>
      </c>
      <c r="K2540" t="s">
        <v>567</v>
      </c>
      <c r="L2540" t="s">
        <v>567</v>
      </c>
      <c r="N2540">
        <v>0</v>
      </c>
      <c r="O2540">
        <v>0</v>
      </c>
      <c r="R2540">
        <v>0</v>
      </c>
      <c r="W2540" t="s">
        <v>567</v>
      </c>
      <c r="X2540" t="s">
        <v>567</v>
      </c>
      <c r="Y2540" t="s">
        <v>568</v>
      </c>
    </row>
    <row r="2541" spans="2:25" x14ac:dyDescent="0.3">
      <c r="B2541" s="118"/>
      <c r="D2541" t="s">
        <v>567</v>
      </c>
      <c r="H2541" t="s">
        <v>567</v>
      </c>
      <c r="J2541" t="s">
        <v>567</v>
      </c>
      <c r="K2541" t="s">
        <v>567</v>
      </c>
      <c r="L2541" t="s">
        <v>567</v>
      </c>
      <c r="N2541">
        <v>0</v>
      </c>
      <c r="O2541">
        <v>0</v>
      </c>
      <c r="R2541">
        <v>0</v>
      </c>
      <c r="W2541" t="s">
        <v>567</v>
      </c>
      <c r="X2541" t="s">
        <v>567</v>
      </c>
      <c r="Y2541" t="s">
        <v>568</v>
      </c>
    </row>
    <row r="2542" spans="2:25" x14ac:dyDescent="0.3">
      <c r="B2542" s="118"/>
      <c r="D2542" t="s">
        <v>567</v>
      </c>
      <c r="H2542" t="s">
        <v>567</v>
      </c>
      <c r="J2542" t="s">
        <v>567</v>
      </c>
      <c r="K2542" t="s">
        <v>567</v>
      </c>
      <c r="L2542" t="s">
        <v>567</v>
      </c>
      <c r="N2542">
        <v>0</v>
      </c>
      <c r="O2542">
        <v>0</v>
      </c>
      <c r="R2542">
        <v>0</v>
      </c>
      <c r="W2542" t="s">
        <v>567</v>
      </c>
      <c r="X2542" t="s">
        <v>567</v>
      </c>
      <c r="Y2542" t="s">
        <v>568</v>
      </c>
    </row>
    <row r="2543" spans="2:25" x14ac:dyDescent="0.3">
      <c r="B2543" s="118"/>
      <c r="D2543" t="s">
        <v>567</v>
      </c>
      <c r="H2543" t="s">
        <v>567</v>
      </c>
      <c r="J2543" t="s">
        <v>567</v>
      </c>
      <c r="K2543" t="s">
        <v>567</v>
      </c>
      <c r="L2543" t="s">
        <v>567</v>
      </c>
      <c r="N2543">
        <v>0</v>
      </c>
      <c r="O2543">
        <v>0</v>
      </c>
      <c r="R2543">
        <v>0</v>
      </c>
      <c r="W2543" t="s">
        <v>567</v>
      </c>
      <c r="X2543" t="s">
        <v>567</v>
      </c>
      <c r="Y2543" t="s">
        <v>568</v>
      </c>
    </row>
    <row r="2544" spans="2:25" x14ac:dyDescent="0.3">
      <c r="B2544" s="118"/>
      <c r="D2544" t="s">
        <v>567</v>
      </c>
      <c r="H2544" t="s">
        <v>567</v>
      </c>
      <c r="J2544" t="s">
        <v>567</v>
      </c>
      <c r="K2544" t="s">
        <v>567</v>
      </c>
      <c r="L2544" t="s">
        <v>567</v>
      </c>
      <c r="N2544">
        <v>0</v>
      </c>
      <c r="O2544">
        <v>0</v>
      </c>
      <c r="R2544">
        <v>0</v>
      </c>
      <c r="W2544" t="s">
        <v>567</v>
      </c>
      <c r="X2544" t="s">
        <v>567</v>
      </c>
      <c r="Y2544" t="s">
        <v>568</v>
      </c>
    </row>
    <row r="2545" spans="2:25" x14ac:dyDescent="0.3">
      <c r="B2545" s="118"/>
      <c r="D2545" t="s">
        <v>567</v>
      </c>
      <c r="H2545" t="s">
        <v>567</v>
      </c>
      <c r="J2545" t="s">
        <v>567</v>
      </c>
      <c r="K2545" t="s">
        <v>567</v>
      </c>
      <c r="L2545" t="s">
        <v>567</v>
      </c>
      <c r="N2545">
        <v>0</v>
      </c>
      <c r="O2545">
        <v>0</v>
      </c>
      <c r="R2545">
        <v>0</v>
      </c>
      <c r="W2545" t="s">
        <v>567</v>
      </c>
      <c r="X2545" t="s">
        <v>567</v>
      </c>
      <c r="Y2545" t="s">
        <v>568</v>
      </c>
    </row>
    <row r="2546" spans="2:25" x14ac:dyDescent="0.3">
      <c r="B2546" s="118"/>
      <c r="D2546" t="s">
        <v>567</v>
      </c>
      <c r="H2546" t="s">
        <v>567</v>
      </c>
      <c r="J2546" t="s">
        <v>567</v>
      </c>
      <c r="K2546" t="s">
        <v>567</v>
      </c>
      <c r="L2546" t="s">
        <v>567</v>
      </c>
      <c r="N2546">
        <v>0</v>
      </c>
      <c r="O2546">
        <v>0</v>
      </c>
      <c r="R2546">
        <v>0</v>
      </c>
      <c r="W2546" t="s">
        <v>567</v>
      </c>
      <c r="X2546" t="s">
        <v>567</v>
      </c>
      <c r="Y2546" t="s">
        <v>568</v>
      </c>
    </row>
    <row r="2547" spans="2:25" x14ac:dyDescent="0.3">
      <c r="B2547" s="118"/>
      <c r="D2547" t="s">
        <v>567</v>
      </c>
      <c r="H2547" t="s">
        <v>567</v>
      </c>
      <c r="J2547" t="s">
        <v>567</v>
      </c>
      <c r="K2547" t="s">
        <v>567</v>
      </c>
      <c r="L2547" t="s">
        <v>567</v>
      </c>
      <c r="N2547">
        <v>0</v>
      </c>
      <c r="O2547">
        <v>0</v>
      </c>
      <c r="R2547">
        <v>0</v>
      </c>
      <c r="W2547" t="s">
        <v>567</v>
      </c>
      <c r="X2547" t="s">
        <v>567</v>
      </c>
      <c r="Y2547" t="s">
        <v>568</v>
      </c>
    </row>
    <row r="2548" spans="2:25" x14ac:dyDescent="0.3">
      <c r="B2548" s="118"/>
      <c r="D2548" t="s">
        <v>567</v>
      </c>
      <c r="H2548" t="s">
        <v>567</v>
      </c>
      <c r="J2548" t="s">
        <v>567</v>
      </c>
      <c r="K2548" t="s">
        <v>567</v>
      </c>
      <c r="L2548" t="s">
        <v>567</v>
      </c>
      <c r="N2548">
        <v>0</v>
      </c>
      <c r="O2548">
        <v>0</v>
      </c>
      <c r="R2548">
        <v>0</v>
      </c>
      <c r="W2548" t="s">
        <v>567</v>
      </c>
      <c r="X2548" t="s">
        <v>567</v>
      </c>
      <c r="Y2548" t="s">
        <v>568</v>
      </c>
    </row>
    <row r="2549" spans="2:25" x14ac:dyDescent="0.3">
      <c r="B2549" s="118"/>
      <c r="D2549" t="s">
        <v>567</v>
      </c>
      <c r="H2549" t="s">
        <v>567</v>
      </c>
      <c r="J2549" t="s">
        <v>567</v>
      </c>
      <c r="K2549" t="s">
        <v>567</v>
      </c>
      <c r="L2549" t="s">
        <v>567</v>
      </c>
      <c r="N2549">
        <v>0</v>
      </c>
      <c r="O2549">
        <v>0</v>
      </c>
      <c r="R2549">
        <v>0</v>
      </c>
      <c r="W2549" t="s">
        <v>567</v>
      </c>
      <c r="X2549" t="s">
        <v>567</v>
      </c>
      <c r="Y2549" t="s">
        <v>568</v>
      </c>
    </row>
    <row r="2550" spans="2:25" x14ac:dyDescent="0.3">
      <c r="B2550" s="118"/>
      <c r="D2550" t="s">
        <v>567</v>
      </c>
      <c r="H2550" t="s">
        <v>567</v>
      </c>
      <c r="J2550" t="s">
        <v>567</v>
      </c>
      <c r="K2550" t="s">
        <v>567</v>
      </c>
      <c r="L2550" t="s">
        <v>567</v>
      </c>
      <c r="N2550">
        <v>0</v>
      </c>
      <c r="O2550">
        <v>0</v>
      </c>
      <c r="R2550">
        <v>0</v>
      </c>
      <c r="W2550" t="s">
        <v>567</v>
      </c>
      <c r="X2550" t="s">
        <v>567</v>
      </c>
      <c r="Y2550" t="s">
        <v>568</v>
      </c>
    </row>
    <row r="2551" spans="2:25" x14ac:dyDescent="0.3">
      <c r="B2551" s="118"/>
      <c r="D2551" t="s">
        <v>567</v>
      </c>
      <c r="H2551" t="s">
        <v>567</v>
      </c>
      <c r="J2551" t="s">
        <v>567</v>
      </c>
      <c r="K2551" t="s">
        <v>567</v>
      </c>
      <c r="L2551" t="s">
        <v>567</v>
      </c>
      <c r="N2551">
        <v>0</v>
      </c>
      <c r="O2551">
        <v>0</v>
      </c>
      <c r="R2551">
        <v>0</v>
      </c>
      <c r="W2551" t="s">
        <v>567</v>
      </c>
      <c r="X2551" t="s">
        <v>567</v>
      </c>
      <c r="Y2551" t="s">
        <v>568</v>
      </c>
    </row>
    <row r="2552" spans="2:25" x14ac:dyDescent="0.3">
      <c r="B2552" s="118"/>
      <c r="D2552" t="s">
        <v>567</v>
      </c>
      <c r="H2552" t="s">
        <v>567</v>
      </c>
      <c r="J2552" t="s">
        <v>567</v>
      </c>
      <c r="K2552" t="s">
        <v>567</v>
      </c>
      <c r="L2552" t="s">
        <v>567</v>
      </c>
      <c r="N2552">
        <v>0</v>
      </c>
      <c r="O2552">
        <v>0</v>
      </c>
      <c r="R2552">
        <v>0</v>
      </c>
      <c r="W2552" t="s">
        <v>567</v>
      </c>
      <c r="X2552" t="s">
        <v>567</v>
      </c>
      <c r="Y2552" t="s">
        <v>568</v>
      </c>
    </row>
    <row r="2553" spans="2:25" x14ac:dyDescent="0.3">
      <c r="B2553" s="118"/>
      <c r="D2553" t="s">
        <v>567</v>
      </c>
      <c r="H2553" t="s">
        <v>567</v>
      </c>
      <c r="J2553" t="s">
        <v>567</v>
      </c>
      <c r="K2553" t="s">
        <v>567</v>
      </c>
      <c r="L2553" t="s">
        <v>567</v>
      </c>
      <c r="N2553">
        <v>0</v>
      </c>
      <c r="O2553">
        <v>0</v>
      </c>
      <c r="R2553">
        <v>0</v>
      </c>
      <c r="W2553" t="s">
        <v>567</v>
      </c>
      <c r="X2553" t="s">
        <v>567</v>
      </c>
      <c r="Y2553" t="s">
        <v>568</v>
      </c>
    </row>
    <row r="2554" spans="2:25" x14ac:dyDescent="0.3">
      <c r="B2554" s="118"/>
      <c r="D2554" t="s">
        <v>567</v>
      </c>
      <c r="H2554" t="s">
        <v>567</v>
      </c>
      <c r="J2554" t="s">
        <v>567</v>
      </c>
      <c r="K2554" t="s">
        <v>567</v>
      </c>
      <c r="L2554" t="s">
        <v>567</v>
      </c>
      <c r="N2554">
        <v>0</v>
      </c>
      <c r="O2554">
        <v>0</v>
      </c>
      <c r="R2554">
        <v>0</v>
      </c>
      <c r="W2554" t="s">
        <v>567</v>
      </c>
      <c r="X2554" t="s">
        <v>567</v>
      </c>
      <c r="Y2554" t="s">
        <v>568</v>
      </c>
    </row>
    <row r="2555" spans="2:25" x14ac:dyDescent="0.3">
      <c r="B2555" s="118"/>
      <c r="D2555" t="s">
        <v>567</v>
      </c>
      <c r="H2555" t="s">
        <v>567</v>
      </c>
      <c r="J2555" t="s">
        <v>567</v>
      </c>
      <c r="K2555" t="s">
        <v>567</v>
      </c>
      <c r="L2555" t="s">
        <v>567</v>
      </c>
      <c r="N2555">
        <v>0</v>
      </c>
      <c r="O2555">
        <v>0</v>
      </c>
      <c r="R2555">
        <v>0</v>
      </c>
      <c r="W2555" t="s">
        <v>567</v>
      </c>
      <c r="X2555" t="s">
        <v>567</v>
      </c>
      <c r="Y2555" t="s">
        <v>568</v>
      </c>
    </row>
    <row r="2556" spans="2:25" x14ac:dyDescent="0.3">
      <c r="B2556" s="118"/>
      <c r="D2556" t="s">
        <v>567</v>
      </c>
      <c r="H2556" t="s">
        <v>567</v>
      </c>
      <c r="J2556" t="s">
        <v>567</v>
      </c>
      <c r="K2556" t="s">
        <v>567</v>
      </c>
      <c r="L2556" t="s">
        <v>567</v>
      </c>
      <c r="N2556">
        <v>0</v>
      </c>
      <c r="O2556">
        <v>0</v>
      </c>
      <c r="R2556">
        <v>0</v>
      </c>
      <c r="W2556" t="s">
        <v>567</v>
      </c>
      <c r="X2556" t="s">
        <v>567</v>
      </c>
      <c r="Y2556" t="s">
        <v>568</v>
      </c>
    </row>
    <row r="2557" spans="2:25" x14ac:dyDescent="0.3">
      <c r="B2557" s="118"/>
      <c r="D2557" t="s">
        <v>567</v>
      </c>
      <c r="H2557" t="s">
        <v>567</v>
      </c>
      <c r="J2557" t="s">
        <v>567</v>
      </c>
      <c r="K2557" t="s">
        <v>567</v>
      </c>
      <c r="L2557" t="s">
        <v>567</v>
      </c>
      <c r="N2557">
        <v>0</v>
      </c>
      <c r="O2557">
        <v>0</v>
      </c>
      <c r="R2557">
        <v>0</v>
      </c>
      <c r="W2557" t="s">
        <v>567</v>
      </c>
      <c r="X2557" t="s">
        <v>567</v>
      </c>
      <c r="Y2557" t="s">
        <v>568</v>
      </c>
    </row>
    <row r="2558" spans="2:25" x14ac:dyDescent="0.3">
      <c r="B2558" s="118"/>
      <c r="D2558" t="s">
        <v>567</v>
      </c>
      <c r="H2558" t="s">
        <v>567</v>
      </c>
      <c r="J2558" t="s">
        <v>567</v>
      </c>
      <c r="K2558" t="s">
        <v>567</v>
      </c>
      <c r="L2558" t="s">
        <v>567</v>
      </c>
      <c r="N2558">
        <v>0</v>
      </c>
      <c r="O2558">
        <v>0</v>
      </c>
      <c r="R2558">
        <v>0</v>
      </c>
      <c r="W2558" t="s">
        <v>567</v>
      </c>
      <c r="X2558" t="s">
        <v>567</v>
      </c>
      <c r="Y2558" t="s">
        <v>568</v>
      </c>
    </row>
    <row r="2559" spans="2:25" x14ac:dyDescent="0.3">
      <c r="B2559" s="118"/>
      <c r="D2559" t="s">
        <v>567</v>
      </c>
      <c r="H2559" t="s">
        <v>567</v>
      </c>
      <c r="J2559" t="s">
        <v>567</v>
      </c>
      <c r="K2559" t="s">
        <v>567</v>
      </c>
      <c r="L2559" t="s">
        <v>567</v>
      </c>
      <c r="N2559">
        <v>0</v>
      </c>
      <c r="O2559">
        <v>0</v>
      </c>
      <c r="R2559">
        <v>0</v>
      </c>
      <c r="W2559" t="s">
        <v>567</v>
      </c>
      <c r="X2559" t="s">
        <v>567</v>
      </c>
      <c r="Y2559" t="s">
        <v>568</v>
      </c>
    </row>
    <row r="2560" spans="2:25" x14ac:dyDescent="0.3">
      <c r="B2560" s="118"/>
      <c r="D2560" t="s">
        <v>567</v>
      </c>
      <c r="H2560" t="s">
        <v>567</v>
      </c>
      <c r="J2560" t="s">
        <v>567</v>
      </c>
      <c r="K2560" t="s">
        <v>567</v>
      </c>
      <c r="L2560" t="s">
        <v>567</v>
      </c>
      <c r="N2560">
        <v>0</v>
      </c>
      <c r="O2560">
        <v>0</v>
      </c>
      <c r="R2560">
        <v>0</v>
      </c>
      <c r="W2560" t="s">
        <v>567</v>
      </c>
      <c r="X2560" t="s">
        <v>567</v>
      </c>
      <c r="Y2560" t="s">
        <v>568</v>
      </c>
    </row>
    <row r="2561" spans="2:25" x14ac:dyDescent="0.3">
      <c r="B2561" s="118"/>
      <c r="D2561" t="s">
        <v>567</v>
      </c>
      <c r="H2561" t="s">
        <v>567</v>
      </c>
      <c r="J2561" t="s">
        <v>567</v>
      </c>
      <c r="K2561" t="s">
        <v>567</v>
      </c>
      <c r="L2561" t="s">
        <v>567</v>
      </c>
      <c r="N2561">
        <v>0</v>
      </c>
      <c r="O2561">
        <v>0</v>
      </c>
      <c r="R2561">
        <v>0</v>
      </c>
      <c r="W2561" t="s">
        <v>567</v>
      </c>
      <c r="X2561" t="s">
        <v>567</v>
      </c>
      <c r="Y2561" t="s">
        <v>568</v>
      </c>
    </row>
    <row r="2562" spans="2:25" x14ac:dyDescent="0.3">
      <c r="B2562" s="118"/>
      <c r="D2562" t="s">
        <v>567</v>
      </c>
      <c r="H2562" t="s">
        <v>567</v>
      </c>
      <c r="J2562" t="s">
        <v>567</v>
      </c>
      <c r="K2562" t="s">
        <v>567</v>
      </c>
      <c r="L2562" t="s">
        <v>567</v>
      </c>
      <c r="N2562">
        <v>0</v>
      </c>
      <c r="O2562">
        <v>0</v>
      </c>
      <c r="R2562">
        <v>0</v>
      </c>
      <c r="W2562" t="s">
        <v>567</v>
      </c>
      <c r="X2562" t="s">
        <v>567</v>
      </c>
      <c r="Y2562" t="s">
        <v>568</v>
      </c>
    </row>
    <row r="2563" spans="2:25" x14ac:dyDescent="0.3">
      <c r="B2563" s="118"/>
      <c r="D2563" t="s">
        <v>567</v>
      </c>
      <c r="H2563" t="s">
        <v>567</v>
      </c>
      <c r="J2563" t="s">
        <v>567</v>
      </c>
      <c r="K2563" t="s">
        <v>567</v>
      </c>
      <c r="L2563" t="s">
        <v>567</v>
      </c>
      <c r="N2563">
        <v>0</v>
      </c>
      <c r="O2563">
        <v>0</v>
      </c>
      <c r="R2563">
        <v>0</v>
      </c>
      <c r="W2563" t="s">
        <v>567</v>
      </c>
      <c r="X2563" t="s">
        <v>567</v>
      </c>
      <c r="Y2563" t="s">
        <v>568</v>
      </c>
    </row>
    <row r="2564" spans="2:25" x14ac:dyDescent="0.3">
      <c r="B2564" s="118"/>
      <c r="D2564" t="s">
        <v>567</v>
      </c>
      <c r="H2564" t="s">
        <v>567</v>
      </c>
      <c r="J2564" t="s">
        <v>567</v>
      </c>
      <c r="K2564" t="s">
        <v>567</v>
      </c>
      <c r="L2564" t="s">
        <v>567</v>
      </c>
      <c r="N2564">
        <v>0</v>
      </c>
      <c r="O2564">
        <v>0</v>
      </c>
      <c r="R2564">
        <v>0</v>
      </c>
      <c r="W2564" t="s">
        <v>567</v>
      </c>
      <c r="X2564" t="s">
        <v>567</v>
      </c>
      <c r="Y2564" t="s">
        <v>568</v>
      </c>
    </row>
    <row r="2565" spans="2:25" x14ac:dyDescent="0.3">
      <c r="B2565" s="118"/>
      <c r="D2565" t="s">
        <v>567</v>
      </c>
      <c r="H2565" t="s">
        <v>567</v>
      </c>
      <c r="J2565" t="s">
        <v>567</v>
      </c>
      <c r="K2565" t="s">
        <v>567</v>
      </c>
      <c r="L2565" t="s">
        <v>567</v>
      </c>
      <c r="N2565">
        <v>0</v>
      </c>
      <c r="O2565">
        <v>0</v>
      </c>
      <c r="R2565">
        <v>0</v>
      </c>
      <c r="W2565" t="s">
        <v>567</v>
      </c>
      <c r="X2565" t="s">
        <v>567</v>
      </c>
      <c r="Y2565" t="s">
        <v>568</v>
      </c>
    </row>
    <row r="2566" spans="2:25" x14ac:dyDescent="0.3">
      <c r="B2566" s="118"/>
      <c r="D2566" t="s">
        <v>567</v>
      </c>
      <c r="H2566" t="s">
        <v>567</v>
      </c>
      <c r="J2566" t="s">
        <v>567</v>
      </c>
      <c r="K2566" t="s">
        <v>567</v>
      </c>
      <c r="L2566" t="s">
        <v>567</v>
      </c>
      <c r="N2566">
        <v>0</v>
      </c>
      <c r="O2566">
        <v>0</v>
      </c>
      <c r="R2566">
        <v>0</v>
      </c>
      <c r="W2566" t="s">
        <v>567</v>
      </c>
      <c r="X2566" t="s">
        <v>567</v>
      </c>
      <c r="Y2566" t="s">
        <v>568</v>
      </c>
    </row>
    <row r="2567" spans="2:25" x14ac:dyDescent="0.3">
      <c r="B2567" s="118"/>
      <c r="D2567" t="s">
        <v>567</v>
      </c>
      <c r="H2567" t="s">
        <v>567</v>
      </c>
      <c r="J2567" t="s">
        <v>567</v>
      </c>
      <c r="K2567" t="s">
        <v>567</v>
      </c>
      <c r="L2567" t="s">
        <v>567</v>
      </c>
      <c r="N2567">
        <v>0</v>
      </c>
      <c r="O2567">
        <v>0</v>
      </c>
      <c r="R2567">
        <v>0</v>
      </c>
      <c r="W2567" t="s">
        <v>567</v>
      </c>
      <c r="X2567" t="s">
        <v>567</v>
      </c>
      <c r="Y2567" t="s">
        <v>568</v>
      </c>
    </row>
    <row r="2568" spans="2:25" x14ac:dyDescent="0.3">
      <c r="B2568" s="118"/>
      <c r="D2568" t="s">
        <v>567</v>
      </c>
      <c r="H2568" t="s">
        <v>567</v>
      </c>
      <c r="J2568" t="s">
        <v>567</v>
      </c>
      <c r="K2568" t="s">
        <v>567</v>
      </c>
      <c r="L2568" t="s">
        <v>567</v>
      </c>
      <c r="N2568">
        <v>0</v>
      </c>
      <c r="O2568">
        <v>0</v>
      </c>
      <c r="R2568">
        <v>0</v>
      </c>
      <c r="W2568" t="s">
        <v>567</v>
      </c>
      <c r="X2568" t="s">
        <v>567</v>
      </c>
      <c r="Y2568" t="s">
        <v>568</v>
      </c>
    </row>
    <row r="2569" spans="2:25" x14ac:dyDescent="0.3">
      <c r="B2569" s="118"/>
      <c r="D2569" t="s">
        <v>567</v>
      </c>
      <c r="H2569" t="s">
        <v>567</v>
      </c>
      <c r="J2569" t="s">
        <v>567</v>
      </c>
      <c r="K2569" t="s">
        <v>567</v>
      </c>
      <c r="L2569" t="s">
        <v>567</v>
      </c>
      <c r="N2569">
        <v>0</v>
      </c>
      <c r="O2569">
        <v>0</v>
      </c>
      <c r="R2569">
        <v>0</v>
      </c>
      <c r="W2569" t="s">
        <v>567</v>
      </c>
      <c r="X2569" t="s">
        <v>567</v>
      </c>
      <c r="Y2569" t="s">
        <v>568</v>
      </c>
    </row>
    <row r="2570" spans="2:25" x14ac:dyDescent="0.3">
      <c r="B2570" s="118"/>
      <c r="D2570" t="s">
        <v>567</v>
      </c>
      <c r="H2570" t="s">
        <v>567</v>
      </c>
      <c r="J2570" t="s">
        <v>567</v>
      </c>
      <c r="K2570" t="s">
        <v>567</v>
      </c>
      <c r="L2570" t="s">
        <v>567</v>
      </c>
      <c r="N2570">
        <v>0</v>
      </c>
      <c r="O2570">
        <v>0</v>
      </c>
      <c r="R2570">
        <v>0</v>
      </c>
      <c r="W2570" t="s">
        <v>567</v>
      </c>
      <c r="X2570" t="s">
        <v>567</v>
      </c>
      <c r="Y2570" t="s">
        <v>568</v>
      </c>
    </row>
    <row r="2571" spans="2:25" x14ac:dyDescent="0.3">
      <c r="B2571" s="118"/>
      <c r="D2571" t="s">
        <v>567</v>
      </c>
      <c r="H2571" t="s">
        <v>567</v>
      </c>
      <c r="J2571" t="s">
        <v>567</v>
      </c>
      <c r="K2571" t="s">
        <v>567</v>
      </c>
      <c r="L2571" t="s">
        <v>567</v>
      </c>
      <c r="N2571">
        <v>0</v>
      </c>
      <c r="O2571">
        <v>0</v>
      </c>
      <c r="R2571">
        <v>0</v>
      </c>
      <c r="W2571" t="s">
        <v>567</v>
      </c>
      <c r="X2571" t="s">
        <v>567</v>
      </c>
      <c r="Y2571" t="s">
        <v>568</v>
      </c>
    </row>
    <row r="2572" spans="2:25" x14ac:dyDescent="0.3">
      <c r="B2572" s="118"/>
      <c r="D2572" t="s">
        <v>567</v>
      </c>
      <c r="H2572" t="s">
        <v>567</v>
      </c>
      <c r="J2572" t="s">
        <v>567</v>
      </c>
      <c r="K2572" t="s">
        <v>567</v>
      </c>
      <c r="L2572" t="s">
        <v>567</v>
      </c>
      <c r="N2572">
        <v>0</v>
      </c>
      <c r="O2572">
        <v>0</v>
      </c>
      <c r="R2572">
        <v>0</v>
      </c>
      <c r="W2572" t="s">
        <v>567</v>
      </c>
      <c r="X2572" t="s">
        <v>567</v>
      </c>
      <c r="Y2572" t="s">
        <v>568</v>
      </c>
    </row>
    <row r="2573" spans="2:25" x14ac:dyDescent="0.3">
      <c r="B2573" s="118"/>
      <c r="D2573" t="s">
        <v>567</v>
      </c>
      <c r="H2573" t="s">
        <v>567</v>
      </c>
      <c r="J2573" t="s">
        <v>567</v>
      </c>
      <c r="K2573" t="s">
        <v>567</v>
      </c>
      <c r="L2573" t="s">
        <v>567</v>
      </c>
      <c r="N2573">
        <v>0</v>
      </c>
      <c r="O2573">
        <v>0</v>
      </c>
      <c r="R2573">
        <v>0</v>
      </c>
      <c r="W2573" t="s">
        <v>567</v>
      </c>
      <c r="X2573" t="s">
        <v>567</v>
      </c>
      <c r="Y2573" t="s">
        <v>568</v>
      </c>
    </row>
    <row r="2574" spans="2:25" x14ac:dyDescent="0.3">
      <c r="B2574" s="118"/>
      <c r="D2574" t="s">
        <v>567</v>
      </c>
      <c r="H2574" t="s">
        <v>567</v>
      </c>
      <c r="J2574" t="s">
        <v>567</v>
      </c>
      <c r="K2574" t="s">
        <v>567</v>
      </c>
      <c r="L2574" t="s">
        <v>567</v>
      </c>
      <c r="N2574">
        <v>0</v>
      </c>
      <c r="O2574">
        <v>0</v>
      </c>
      <c r="R2574">
        <v>0</v>
      </c>
      <c r="W2574" t="s">
        <v>567</v>
      </c>
      <c r="X2574" t="s">
        <v>567</v>
      </c>
      <c r="Y2574" t="s">
        <v>568</v>
      </c>
    </row>
    <row r="2575" spans="2:25" x14ac:dyDescent="0.3">
      <c r="B2575" s="118"/>
      <c r="D2575" t="s">
        <v>567</v>
      </c>
      <c r="H2575" t="s">
        <v>567</v>
      </c>
      <c r="J2575" t="s">
        <v>567</v>
      </c>
      <c r="K2575" t="s">
        <v>567</v>
      </c>
      <c r="L2575" t="s">
        <v>567</v>
      </c>
      <c r="N2575">
        <v>0</v>
      </c>
      <c r="O2575">
        <v>0</v>
      </c>
      <c r="R2575">
        <v>0</v>
      </c>
      <c r="W2575" t="s">
        <v>567</v>
      </c>
      <c r="X2575" t="s">
        <v>567</v>
      </c>
      <c r="Y2575" t="s">
        <v>568</v>
      </c>
    </row>
    <row r="2576" spans="2:25" x14ac:dyDescent="0.3">
      <c r="B2576" s="118"/>
      <c r="D2576" t="s">
        <v>567</v>
      </c>
      <c r="H2576" t="s">
        <v>567</v>
      </c>
      <c r="J2576" t="s">
        <v>567</v>
      </c>
      <c r="K2576" t="s">
        <v>567</v>
      </c>
      <c r="L2576" t="s">
        <v>567</v>
      </c>
      <c r="N2576">
        <v>0</v>
      </c>
      <c r="O2576">
        <v>0</v>
      </c>
      <c r="R2576">
        <v>0</v>
      </c>
      <c r="W2576" t="s">
        <v>567</v>
      </c>
      <c r="X2576" t="s">
        <v>567</v>
      </c>
      <c r="Y2576" t="s">
        <v>568</v>
      </c>
    </row>
    <row r="2577" spans="2:25" x14ac:dyDescent="0.3">
      <c r="B2577" s="118"/>
      <c r="D2577" t="s">
        <v>567</v>
      </c>
      <c r="H2577" t="s">
        <v>567</v>
      </c>
      <c r="J2577" t="s">
        <v>567</v>
      </c>
      <c r="K2577" t="s">
        <v>567</v>
      </c>
      <c r="L2577" t="s">
        <v>567</v>
      </c>
      <c r="N2577">
        <v>0</v>
      </c>
      <c r="O2577">
        <v>0</v>
      </c>
      <c r="R2577">
        <v>0</v>
      </c>
      <c r="W2577" t="s">
        <v>567</v>
      </c>
      <c r="X2577" t="s">
        <v>567</v>
      </c>
      <c r="Y2577" t="s">
        <v>568</v>
      </c>
    </row>
    <row r="2578" spans="2:25" x14ac:dyDescent="0.3">
      <c r="B2578" s="118"/>
      <c r="D2578" t="s">
        <v>567</v>
      </c>
      <c r="H2578" t="s">
        <v>567</v>
      </c>
      <c r="J2578" t="s">
        <v>567</v>
      </c>
      <c r="K2578" t="s">
        <v>567</v>
      </c>
      <c r="L2578" t="s">
        <v>567</v>
      </c>
      <c r="N2578">
        <v>0</v>
      </c>
      <c r="O2578">
        <v>0</v>
      </c>
      <c r="R2578">
        <v>0</v>
      </c>
      <c r="W2578" t="s">
        <v>567</v>
      </c>
      <c r="X2578" t="s">
        <v>567</v>
      </c>
      <c r="Y2578" t="s">
        <v>568</v>
      </c>
    </row>
    <row r="2579" spans="2:25" x14ac:dyDescent="0.3">
      <c r="B2579" s="118"/>
      <c r="D2579" t="s">
        <v>567</v>
      </c>
      <c r="H2579" t="s">
        <v>567</v>
      </c>
      <c r="J2579" t="s">
        <v>567</v>
      </c>
      <c r="K2579" t="s">
        <v>567</v>
      </c>
      <c r="L2579" t="s">
        <v>567</v>
      </c>
      <c r="N2579">
        <v>0</v>
      </c>
      <c r="O2579">
        <v>0</v>
      </c>
      <c r="R2579">
        <v>0</v>
      </c>
      <c r="W2579" t="s">
        <v>567</v>
      </c>
      <c r="X2579" t="s">
        <v>567</v>
      </c>
      <c r="Y2579" t="s">
        <v>568</v>
      </c>
    </row>
    <row r="2580" spans="2:25" x14ac:dyDescent="0.3">
      <c r="B2580" s="118"/>
      <c r="D2580" t="s">
        <v>567</v>
      </c>
      <c r="H2580" t="s">
        <v>567</v>
      </c>
      <c r="J2580" t="s">
        <v>567</v>
      </c>
      <c r="K2580" t="s">
        <v>567</v>
      </c>
      <c r="L2580" t="s">
        <v>567</v>
      </c>
      <c r="N2580">
        <v>0</v>
      </c>
      <c r="O2580">
        <v>0</v>
      </c>
      <c r="R2580">
        <v>0</v>
      </c>
      <c r="W2580" t="s">
        <v>567</v>
      </c>
      <c r="X2580" t="s">
        <v>567</v>
      </c>
      <c r="Y2580" t="s">
        <v>568</v>
      </c>
    </row>
    <row r="2581" spans="2:25" x14ac:dyDescent="0.3">
      <c r="B2581" s="118"/>
      <c r="D2581" t="s">
        <v>567</v>
      </c>
      <c r="H2581" t="s">
        <v>567</v>
      </c>
      <c r="J2581" t="s">
        <v>567</v>
      </c>
      <c r="K2581" t="s">
        <v>567</v>
      </c>
      <c r="L2581" t="s">
        <v>567</v>
      </c>
      <c r="N2581">
        <v>0</v>
      </c>
      <c r="O2581">
        <v>0</v>
      </c>
      <c r="R2581">
        <v>0</v>
      </c>
      <c r="W2581" t="s">
        <v>567</v>
      </c>
      <c r="X2581" t="s">
        <v>567</v>
      </c>
      <c r="Y2581" t="s">
        <v>568</v>
      </c>
    </row>
    <row r="2582" spans="2:25" x14ac:dyDescent="0.3">
      <c r="B2582" s="118"/>
      <c r="D2582" t="s">
        <v>567</v>
      </c>
      <c r="H2582" t="s">
        <v>567</v>
      </c>
      <c r="J2582" t="s">
        <v>567</v>
      </c>
      <c r="K2582" t="s">
        <v>567</v>
      </c>
      <c r="L2582" t="s">
        <v>567</v>
      </c>
      <c r="N2582">
        <v>0</v>
      </c>
      <c r="O2582">
        <v>0</v>
      </c>
      <c r="R2582">
        <v>0</v>
      </c>
      <c r="W2582" t="s">
        <v>567</v>
      </c>
      <c r="X2582" t="s">
        <v>567</v>
      </c>
      <c r="Y2582" t="s">
        <v>568</v>
      </c>
    </row>
    <row r="2583" spans="2:25" x14ac:dyDescent="0.3">
      <c r="B2583" s="118"/>
      <c r="D2583" t="s">
        <v>567</v>
      </c>
      <c r="H2583" t="s">
        <v>567</v>
      </c>
      <c r="J2583" t="s">
        <v>567</v>
      </c>
      <c r="K2583" t="s">
        <v>567</v>
      </c>
      <c r="L2583" t="s">
        <v>567</v>
      </c>
      <c r="N2583">
        <v>0</v>
      </c>
      <c r="O2583">
        <v>0</v>
      </c>
      <c r="R2583">
        <v>0</v>
      </c>
      <c r="W2583" t="s">
        <v>567</v>
      </c>
      <c r="X2583" t="s">
        <v>567</v>
      </c>
      <c r="Y2583" t="s">
        <v>568</v>
      </c>
    </row>
    <row r="2584" spans="2:25" x14ac:dyDescent="0.3">
      <c r="B2584" s="118"/>
      <c r="D2584" t="s">
        <v>567</v>
      </c>
      <c r="H2584" t="s">
        <v>567</v>
      </c>
      <c r="J2584" t="s">
        <v>567</v>
      </c>
      <c r="K2584" t="s">
        <v>567</v>
      </c>
      <c r="L2584" t="s">
        <v>567</v>
      </c>
      <c r="N2584">
        <v>0</v>
      </c>
      <c r="O2584">
        <v>0</v>
      </c>
      <c r="R2584">
        <v>0</v>
      </c>
      <c r="W2584" t="s">
        <v>567</v>
      </c>
      <c r="X2584" t="s">
        <v>567</v>
      </c>
      <c r="Y2584" t="s">
        <v>568</v>
      </c>
    </row>
    <row r="2585" spans="2:25" x14ac:dyDescent="0.3">
      <c r="B2585" s="118"/>
      <c r="D2585" t="s">
        <v>567</v>
      </c>
      <c r="H2585" t="s">
        <v>567</v>
      </c>
      <c r="J2585" t="s">
        <v>567</v>
      </c>
      <c r="K2585" t="s">
        <v>567</v>
      </c>
      <c r="L2585" t="s">
        <v>567</v>
      </c>
      <c r="N2585">
        <v>0</v>
      </c>
      <c r="O2585">
        <v>0</v>
      </c>
      <c r="R2585">
        <v>0</v>
      </c>
      <c r="W2585" t="s">
        <v>567</v>
      </c>
      <c r="X2585" t="s">
        <v>567</v>
      </c>
      <c r="Y2585" t="s">
        <v>568</v>
      </c>
    </row>
    <row r="2586" spans="2:25" x14ac:dyDescent="0.3">
      <c r="B2586" s="118"/>
      <c r="D2586" t="s">
        <v>567</v>
      </c>
      <c r="H2586" t="s">
        <v>567</v>
      </c>
      <c r="J2586" t="s">
        <v>567</v>
      </c>
      <c r="K2586" t="s">
        <v>567</v>
      </c>
      <c r="L2586" t="s">
        <v>567</v>
      </c>
      <c r="N2586">
        <v>0</v>
      </c>
      <c r="O2586">
        <v>0</v>
      </c>
      <c r="R2586">
        <v>0</v>
      </c>
      <c r="W2586" t="s">
        <v>567</v>
      </c>
      <c r="X2586" t="s">
        <v>567</v>
      </c>
      <c r="Y2586" t="s">
        <v>568</v>
      </c>
    </row>
    <row r="2587" spans="2:25" x14ac:dyDescent="0.3">
      <c r="B2587" s="118"/>
      <c r="D2587" t="s">
        <v>567</v>
      </c>
      <c r="H2587" t="s">
        <v>567</v>
      </c>
      <c r="J2587" t="s">
        <v>567</v>
      </c>
      <c r="K2587" t="s">
        <v>567</v>
      </c>
      <c r="L2587" t="s">
        <v>567</v>
      </c>
      <c r="N2587">
        <v>0</v>
      </c>
      <c r="O2587">
        <v>0</v>
      </c>
      <c r="R2587">
        <v>0</v>
      </c>
      <c r="W2587" t="s">
        <v>567</v>
      </c>
      <c r="X2587" t="s">
        <v>567</v>
      </c>
      <c r="Y2587" t="s">
        <v>568</v>
      </c>
    </row>
    <row r="2588" spans="2:25" x14ac:dyDescent="0.3">
      <c r="B2588" s="118"/>
      <c r="D2588" t="s">
        <v>567</v>
      </c>
      <c r="H2588" t="s">
        <v>567</v>
      </c>
      <c r="J2588" t="s">
        <v>567</v>
      </c>
      <c r="K2588" t="s">
        <v>567</v>
      </c>
      <c r="L2588" t="s">
        <v>567</v>
      </c>
      <c r="N2588">
        <v>0</v>
      </c>
      <c r="O2588">
        <v>0</v>
      </c>
      <c r="R2588">
        <v>0</v>
      </c>
      <c r="W2588" t="s">
        <v>567</v>
      </c>
      <c r="X2588" t="s">
        <v>567</v>
      </c>
      <c r="Y2588" t="s">
        <v>568</v>
      </c>
    </row>
    <row r="2589" spans="2:25" x14ac:dyDescent="0.3">
      <c r="B2589" s="118"/>
      <c r="D2589" t="s">
        <v>567</v>
      </c>
      <c r="H2589" t="s">
        <v>567</v>
      </c>
      <c r="J2589" t="s">
        <v>567</v>
      </c>
      <c r="K2589" t="s">
        <v>567</v>
      </c>
      <c r="L2589" t="s">
        <v>567</v>
      </c>
      <c r="N2589">
        <v>0</v>
      </c>
      <c r="O2589">
        <v>0</v>
      </c>
      <c r="R2589">
        <v>0</v>
      </c>
      <c r="W2589" t="s">
        <v>567</v>
      </c>
      <c r="X2589" t="s">
        <v>567</v>
      </c>
      <c r="Y2589" t="s">
        <v>568</v>
      </c>
    </row>
    <row r="2590" spans="2:25" x14ac:dyDescent="0.3">
      <c r="B2590" s="118"/>
      <c r="D2590" t="s">
        <v>567</v>
      </c>
      <c r="H2590" t="s">
        <v>567</v>
      </c>
      <c r="J2590" t="s">
        <v>567</v>
      </c>
      <c r="K2590" t="s">
        <v>567</v>
      </c>
      <c r="L2590" t="s">
        <v>567</v>
      </c>
      <c r="N2590">
        <v>0</v>
      </c>
      <c r="O2590">
        <v>0</v>
      </c>
      <c r="R2590">
        <v>0</v>
      </c>
      <c r="W2590" t="s">
        <v>567</v>
      </c>
      <c r="X2590" t="s">
        <v>567</v>
      </c>
      <c r="Y2590" t="s">
        <v>568</v>
      </c>
    </row>
    <row r="2591" spans="2:25" x14ac:dyDescent="0.3">
      <c r="B2591" s="118"/>
      <c r="D2591" t="s">
        <v>567</v>
      </c>
      <c r="H2591" t="s">
        <v>567</v>
      </c>
      <c r="J2591" t="s">
        <v>567</v>
      </c>
      <c r="K2591" t="s">
        <v>567</v>
      </c>
      <c r="L2591" t="s">
        <v>567</v>
      </c>
      <c r="N2591">
        <v>0</v>
      </c>
      <c r="O2591">
        <v>0</v>
      </c>
      <c r="R2591">
        <v>0</v>
      </c>
      <c r="W2591" t="s">
        <v>567</v>
      </c>
      <c r="X2591" t="s">
        <v>567</v>
      </c>
      <c r="Y2591" t="s">
        <v>568</v>
      </c>
    </row>
    <row r="2592" spans="2:25" x14ac:dyDescent="0.3">
      <c r="B2592" s="118"/>
      <c r="D2592" t="s">
        <v>567</v>
      </c>
      <c r="H2592" t="s">
        <v>567</v>
      </c>
      <c r="J2592" t="s">
        <v>567</v>
      </c>
      <c r="K2592" t="s">
        <v>567</v>
      </c>
      <c r="L2592" t="s">
        <v>567</v>
      </c>
      <c r="N2592">
        <v>0</v>
      </c>
      <c r="O2592">
        <v>0</v>
      </c>
      <c r="R2592">
        <v>0</v>
      </c>
      <c r="W2592" t="s">
        <v>567</v>
      </c>
      <c r="X2592" t="s">
        <v>567</v>
      </c>
      <c r="Y2592" t="s">
        <v>568</v>
      </c>
    </row>
    <row r="2593" spans="2:25" x14ac:dyDescent="0.3">
      <c r="B2593" s="118"/>
      <c r="D2593" t="s">
        <v>567</v>
      </c>
      <c r="H2593" t="s">
        <v>567</v>
      </c>
      <c r="J2593" t="s">
        <v>567</v>
      </c>
      <c r="K2593" t="s">
        <v>567</v>
      </c>
      <c r="L2593" t="s">
        <v>567</v>
      </c>
      <c r="N2593">
        <v>0</v>
      </c>
      <c r="O2593">
        <v>0</v>
      </c>
      <c r="R2593">
        <v>0</v>
      </c>
      <c r="W2593" t="s">
        <v>567</v>
      </c>
      <c r="X2593" t="s">
        <v>567</v>
      </c>
      <c r="Y2593" t="s">
        <v>568</v>
      </c>
    </row>
    <row r="2594" spans="2:25" x14ac:dyDescent="0.3">
      <c r="B2594" s="118"/>
      <c r="D2594" t="s">
        <v>567</v>
      </c>
      <c r="H2594" t="s">
        <v>567</v>
      </c>
      <c r="J2594" t="s">
        <v>567</v>
      </c>
      <c r="K2594" t="s">
        <v>567</v>
      </c>
      <c r="L2594" t="s">
        <v>567</v>
      </c>
      <c r="N2594">
        <v>0</v>
      </c>
      <c r="O2594">
        <v>0</v>
      </c>
      <c r="R2594">
        <v>0</v>
      </c>
      <c r="W2594" t="s">
        <v>567</v>
      </c>
      <c r="X2594" t="s">
        <v>567</v>
      </c>
      <c r="Y2594" t="s">
        <v>568</v>
      </c>
    </row>
    <row r="2595" spans="2:25" x14ac:dyDescent="0.3">
      <c r="B2595" s="118"/>
      <c r="D2595" t="s">
        <v>567</v>
      </c>
      <c r="H2595" t="s">
        <v>567</v>
      </c>
      <c r="J2595" t="s">
        <v>567</v>
      </c>
      <c r="K2595" t="s">
        <v>567</v>
      </c>
      <c r="L2595" t="s">
        <v>567</v>
      </c>
      <c r="N2595">
        <v>0</v>
      </c>
      <c r="O2595">
        <v>0</v>
      </c>
      <c r="R2595">
        <v>0</v>
      </c>
      <c r="W2595" t="s">
        <v>567</v>
      </c>
      <c r="X2595" t="s">
        <v>567</v>
      </c>
      <c r="Y2595" t="s">
        <v>568</v>
      </c>
    </row>
    <row r="2596" spans="2:25" x14ac:dyDescent="0.3">
      <c r="B2596" s="118"/>
      <c r="D2596" t="s">
        <v>567</v>
      </c>
      <c r="H2596" t="s">
        <v>567</v>
      </c>
      <c r="J2596" t="s">
        <v>567</v>
      </c>
      <c r="K2596" t="s">
        <v>567</v>
      </c>
      <c r="L2596" t="s">
        <v>567</v>
      </c>
      <c r="N2596">
        <v>0</v>
      </c>
      <c r="O2596">
        <v>0</v>
      </c>
      <c r="R2596">
        <v>0</v>
      </c>
      <c r="W2596" t="s">
        <v>567</v>
      </c>
      <c r="X2596" t="s">
        <v>567</v>
      </c>
      <c r="Y2596" t="s">
        <v>568</v>
      </c>
    </row>
    <row r="2597" spans="2:25" x14ac:dyDescent="0.3">
      <c r="B2597" s="118"/>
      <c r="D2597" t="s">
        <v>567</v>
      </c>
      <c r="H2597" t="s">
        <v>567</v>
      </c>
      <c r="J2597" t="s">
        <v>567</v>
      </c>
      <c r="K2597" t="s">
        <v>567</v>
      </c>
      <c r="L2597" t="s">
        <v>567</v>
      </c>
      <c r="N2597">
        <v>0</v>
      </c>
      <c r="O2597">
        <v>0</v>
      </c>
      <c r="R2597">
        <v>0</v>
      </c>
      <c r="W2597" t="s">
        <v>567</v>
      </c>
      <c r="X2597" t="s">
        <v>567</v>
      </c>
      <c r="Y2597" t="s">
        <v>568</v>
      </c>
    </row>
    <row r="2598" spans="2:25" x14ac:dyDescent="0.3">
      <c r="B2598" s="118"/>
      <c r="D2598" t="s">
        <v>567</v>
      </c>
      <c r="H2598" t="s">
        <v>567</v>
      </c>
      <c r="J2598" t="s">
        <v>567</v>
      </c>
      <c r="K2598" t="s">
        <v>567</v>
      </c>
      <c r="L2598" t="s">
        <v>567</v>
      </c>
      <c r="N2598">
        <v>0</v>
      </c>
      <c r="O2598">
        <v>0</v>
      </c>
      <c r="R2598">
        <v>0</v>
      </c>
      <c r="W2598" t="s">
        <v>567</v>
      </c>
      <c r="X2598" t="s">
        <v>567</v>
      </c>
      <c r="Y2598" t="s">
        <v>568</v>
      </c>
    </row>
    <row r="2599" spans="2:25" x14ac:dyDescent="0.3">
      <c r="B2599" s="118"/>
      <c r="D2599" t="s">
        <v>567</v>
      </c>
      <c r="H2599" t="s">
        <v>567</v>
      </c>
      <c r="J2599" t="s">
        <v>567</v>
      </c>
      <c r="K2599" t="s">
        <v>567</v>
      </c>
      <c r="L2599" t="s">
        <v>567</v>
      </c>
      <c r="N2599">
        <v>0</v>
      </c>
      <c r="O2599">
        <v>0</v>
      </c>
      <c r="R2599">
        <v>0</v>
      </c>
      <c r="W2599" t="s">
        <v>567</v>
      </c>
      <c r="X2599" t="s">
        <v>567</v>
      </c>
      <c r="Y2599" t="s">
        <v>568</v>
      </c>
    </row>
    <row r="2600" spans="2:25" x14ac:dyDescent="0.3">
      <c r="B2600" s="118"/>
      <c r="D2600" t="s">
        <v>567</v>
      </c>
      <c r="H2600" t="s">
        <v>567</v>
      </c>
      <c r="J2600" t="s">
        <v>567</v>
      </c>
      <c r="K2600" t="s">
        <v>567</v>
      </c>
      <c r="L2600" t="s">
        <v>567</v>
      </c>
      <c r="N2600">
        <v>0</v>
      </c>
      <c r="O2600">
        <v>0</v>
      </c>
      <c r="R2600">
        <v>0</v>
      </c>
      <c r="W2600" t="s">
        <v>567</v>
      </c>
      <c r="X2600" t="s">
        <v>567</v>
      </c>
      <c r="Y2600" t="s">
        <v>568</v>
      </c>
    </row>
    <row r="2601" spans="2:25" x14ac:dyDescent="0.3">
      <c r="B2601" s="118"/>
      <c r="D2601" t="s">
        <v>567</v>
      </c>
      <c r="H2601" t="s">
        <v>567</v>
      </c>
      <c r="J2601" t="s">
        <v>567</v>
      </c>
      <c r="K2601" t="s">
        <v>567</v>
      </c>
      <c r="L2601" t="s">
        <v>567</v>
      </c>
      <c r="N2601">
        <v>0</v>
      </c>
      <c r="O2601">
        <v>0</v>
      </c>
      <c r="R2601">
        <v>0</v>
      </c>
      <c r="W2601" t="s">
        <v>567</v>
      </c>
      <c r="X2601" t="s">
        <v>567</v>
      </c>
      <c r="Y2601" t="s">
        <v>568</v>
      </c>
    </row>
    <row r="2602" spans="2:25" x14ac:dyDescent="0.3">
      <c r="B2602" s="118"/>
      <c r="D2602" t="s">
        <v>567</v>
      </c>
      <c r="H2602" t="s">
        <v>567</v>
      </c>
      <c r="J2602" t="s">
        <v>567</v>
      </c>
      <c r="K2602" t="s">
        <v>567</v>
      </c>
      <c r="L2602" t="s">
        <v>567</v>
      </c>
      <c r="N2602">
        <v>0</v>
      </c>
      <c r="O2602">
        <v>0</v>
      </c>
      <c r="R2602">
        <v>0</v>
      </c>
      <c r="W2602" t="s">
        <v>567</v>
      </c>
      <c r="X2602" t="s">
        <v>567</v>
      </c>
      <c r="Y2602" t="s">
        <v>568</v>
      </c>
    </row>
    <row r="2603" spans="2:25" x14ac:dyDescent="0.3">
      <c r="B2603" s="118"/>
      <c r="D2603" t="s">
        <v>567</v>
      </c>
      <c r="H2603" t="s">
        <v>567</v>
      </c>
      <c r="J2603" t="s">
        <v>567</v>
      </c>
      <c r="K2603" t="s">
        <v>567</v>
      </c>
      <c r="L2603" t="s">
        <v>567</v>
      </c>
      <c r="N2603">
        <v>0</v>
      </c>
      <c r="O2603">
        <v>0</v>
      </c>
      <c r="R2603">
        <v>0</v>
      </c>
      <c r="W2603" t="s">
        <v>567</v>
      </c>
      <c r="X2603" t="s">
        <v>567</v>
      </c>
      <c r="Y2603" t="s">
        <v>568</v>
      </c>
    </row>
    <row r="2604" spans="2:25" x14ac:dyDescent="0.3">
      <c r="B2604" s="118"/>
      <c r="D2604" t="s">
        <v>567</v>
      </c>
      <c r="H2604" t="s">
        <v>567</v>
      </c>
      <c r="J2604" t="s">
        <v>567</v>
      </c>
      <c r="K2604" t="s">
        <v>567</v>
      </c>
      <c r="L2604" t="s">
        <v>567</v>
      </c>
      <c r="N2604">
        <v>0</v>
      </c>
      <c r="O2604">
        <v>0</v>
      </c>
      <c r="R2604">
        <v>0</v>
      </c>
      <c r="W2604" t="s">
        <v>567</v>
      </c>
      <c r="X2604" t="s">
        <v>567</v>
      </c>
      <c r="Y2604" t="s">
        <v>568</v>
      </c>
    </row>
    <row r="2605" spans="2:25" x14ac:dyDescent="0.3">
      <c r="B2605" s="118"/>
      <c r="D2605" t="s">
        <v>567</v>
      </c>
      <c r="H2605" t="s">
        <v>567</v>
      </c>
      <c r="J2605" t="s">
        <v>567</v>
      </c>
      <c r="K2605" t="s">
        <v>567</v>
      </c>
      <c r="L2605" t="s">
        <v>567</v>
      </c>
      <c r="N2605">
        <v>0</v>
      </c>
      <c r="O2605">
        <v>0</v>
      </c>
      <c r="R2605">
        <v>0</v>
      </c>
      <c r="W2605" t="s">
        <v>567</v>
      </c>
      <c r="X2605" t="s">
        <v>567</v>
      </c>
      <c r="Y2605" t="s">
        <v>568</v>
      </c>
    </row>
    <row r="2606" spans="2:25" x14ac:dyDescent="0.3">
      <c r="B2606" s="118"/>
      <c r="D2606" t="s">
        <v>567</v>
      </c>
      <c r="H2606" t="s">
        <v>567</v>
      </c>
      <c r="J2606" t="s">
        <v>567</v>
      </c>
      <c r="K2606" t="s">
        <v>567</v>
      </c>
      <c r="L2606" t="s">
        <v>567</v>
      </c>
      <c r="N2606">
        <v>0</v>
      </c>
      <c r="O2606">
        <v>0</v>
      </c>
      <c r="R2606">
        <v>0</v>
      </c>
      <c r="W2606" t="s">
        <v>567</v>
      </c>
      <c r="X2606" t="s">
        <v>567</v>
      </c>
      <c r="Y2606" t="s">
        <v>568</v>
      </c>
    </row>
    <row r="2607" spans="2:25" x14ac:dyDescent="0.3">
      <c r="B2607" s="118"/>
      <c r="D2607" t="s">
        <v>567</v>
      </c>
      <c r="H2607" t="s">
        <v>567</v>
      </c>
      <c r="J2607" t="s">
        <v>567</v>
      </c>
      <c r="K2607" t="s">
        <v>567</v>
      </c>
      <c r="L2607" t="s">
        <v>567</v>
      </c>
      <c r="N2607">
        <v>0</v>
      </c>
      <c r="O2607">
        <v>0</v>
      </c>
      <c r="R2607">
        <v>0</v>
      </c>
      <c r="W2607" t="s">
        <v>567</v>
      </c>
      <c r="X2607" t="s">
        <v>567</v>
      </c>
      <c r="Y2607" t="s">
        <v>568</v>
      </c>
    </row>
    <row r="2608" spans="2:25" x14ac:dyDescent="0.3">
      <c r="B2608" s="118"/>
      <c r="D2608" t="s">
        <v>567</v>
      </c>
      <c r="H2608" t="s">
        <v>567</v>
      </c>
      <c r="J2608" t="s">
        <v>567</v>
      </c>
      <c r="K2608" t="s">
        <v>567</v>
      </c>
      <c r="L2608" t="s">
        <v>567</v>
      </c>
      <c r="N2608">
        <v>0</v>
      </c>
      <c r="O2608">
        <v>0</v>
      </c>
      <c r="R2608">
        <v>0</v>
      </c>
      <c r="W2608" t="s">
        <v>567</v>
      </c>
      <c r="X2608" t="s">
        <v>567</v>
      </c>
      <c r="Y2608" t="s">
        <v>568</v>
      </c>
    </row>
    <row r="2609" spans="2:25" x14ac:dyDescent="0.3">
      <c r="B2609" s="118"/>
      <c r="D2609" t="s">
        <v>567</v>
      </c>
      <c r="H2609" t="s">
        <v>567</v>
      </c>
      <c r="J2609" t="s">
        <v>567</v>
      </c>
      <c r="K2609" t="s">
        <v>567</v>
      </c>
      <c r="L2609" t="s">
        <v>567</v>
      </c>
      <c r="N2609">
        <v>0</v>
      </c>
      <c r="O2609">
        <v>0</v>
      </c>
      <c r="R2609">
        <v>0</v>
      </c>
      <c r="W2609" t="s">
        <v>567</v>
      </c>
      <c r="X2609" t="s">
        <v>567</v>
      </c>
      <c r="Y2609" t="s">
        <v>568</v>
      </c>
    </row>
    <row r="2610" spans="2:25" x14ac:dyDescent="0.3">
      <c r="B2610" s="118"/>
      <c r="D2610" t="s">
        <v>567</v>
      </c>
      <c r="H2610" t="s">
        <v>567</v>
      </c>
      <c r="J2610" t="s">
        <v>567</v>
      </c>
      <c r="K2610" t="s">
        <v>567</v>
      </c>
      <c r="L2610" t="s">
        <v>567</v>
      </c>
      <c r="N2610">
        <v>0</v>
      </c>
      <c r="O2610">
        <v>0</v>
      </c>
      <c r="R2610">
        <v>0</v>
      </c>
      <c r="W2610" t="s">
        <v>567</v>
      </c>
      <c r="X2610" t="s">
        <v>567</v>
      </c>
      <c r="Y2610" t="s">
        <v>568</v>
      </c>
    </row>
    <row r="2611" spans="2:25" x14ac:dyDescent="0.3">
      <c r="B2611" s="118"/>
      <c r="D2611" t="s">
        <v>567</v>
      </c>
      <c r="H2611" t="s">
        <v>567</v>
      </c>
      <c r="J2611" t="s">
        <v>567</v>
      </c>
      <c r="K2611" t="s">
        <v>567</v>
      </c>
      <c r="L2611" t="s">
        <v>567</v>
      </c>
      <c r="N2611">
        <v>0</v>
      </c>
      <c r="O2611">
        <v>0</v>
      </c>
      <c r="R2611">
        <v>0</v>
      </c>
      <c r="W2611" t="s">
        <v>567</v>
      </c>
      <c r="X2611" t="s">
        <v>567</v>
      </c>
      <c r="Y2611" t="s">
        <v>568</v>
      </c>
    </row>
    <row r="2612" spans="2:25" x14ac:dyDescent="0.3">
      <c r="B2612" s="118"/>
      <c r="D2612" t="s">
        <v>567</v>
      </c>
      <c r="H2612" t="s">
        <v>567</v>
      </c>
      <c r="J2612" t="s">
        <v>567</v>
      </c>
      <c r="K2612" t="s">
        <v>567</v>
      </c>
      <c r="L2612" t="s">
        <v>567</v>
      </c>
      <c r="N2612">
        <v>0</v>
      </c>
      <c r="O2612">
        <v>0</v>
      </c>
      <c r="R2612">
        <v>0</v>
      </c>
      <c r="W2612" t="s">
        <v>567</v>
      </c>
      <c r="X2612" t="s">
        <v>567</v>
      </c>
      <c r="Y2612" t="s">
        <v>568</v>
      </c>
    </row>
    <row r="2613" spans="2:25" x14ac:dyDescent="0.3">
      <c r="B2613" s="118"/>
      <c r="D2613" t="s">
        <v>567</v>
      </c>
      <c r="H2613" t="s">
        <v>567</v>
      </c>
      <c r="J2613" t="s">
        <v>567</v>
      </c>
      <c r="K2613" t="s">
        <v>567</v>
      </c>
      <c r="L2613" t="s">
        <v>567</v>
      </c>
      <c r="N2613">
        <v>0</v>
      </c>
      <c r="O2613">
        <v>0</v>
      </c>
      <c r="R2613">
        <v>0</v>
      </c>
      <c r="W2613" t="s">
        <v>567</v>
      </c>
      <c r="X2613" t="s">
        <v>567</v>
      </c>
      <c r="Y2613" t="s">
        <v>568</v>
      </c>
    </row>
    <row r="2614" spans="2:25" x14ac:dyDescent="0.3">
      <c r="B2614" s="118"/>
      <c r="D2614" t="s">
        <v>567</v>
      </c>
      <c r="H2614" t="s">
        <v>567</v>
      </c>
      <c r="J2614" t="s">
        <v>567</v>
      </c>
      <c r="K2614" t="s">
        <v>567</v>
      </c>
      <c r="L2614" t="s">
        <v>567</v>
      </c>
      <c r="N2614">
        <v>0</v>
      </c>
      <c r="O2614">
        <v>0</v>
      </c>
      <c r="R2614">
        <v>0</v>
      </c>
      <c r="W2614" t="s">
        <v>567</v>
      </c>
      <c r="X2614" t="s">
        <v>567</v>
      </c>
      <c r="Y2614" t="s">
        <v>568</v>
      </c>
    </row>
    <row r="2615" spans="2:25" x14ac:dyDescent="0.3">
      <c r="B2615" s="118"/>
      <c r="D2615" t="s">
        <v>567</v>
      </c>
      <c r="H2615" t="s">
        <v>567</v>
      </c>
      <c r="J2615" t="s">
        <v>567</v>
      </c>
      <c r="K2615" t="s">
        <v>567</v>
      </c>
      <c r="L2615" t="s">
        <v>567</v>
      </c>
      <c r="N2615">
        <v>0</v>
      </c>
      <c r="O2615">
        <v>0</v>
      </c>
      <c r="R2615">
        <v>0</v>
      </c>
      <c r="W2615" t="s">
        <v>567</v>
      </c>
      <c r="X2615" t="s">
        <v>567</v>
      </c>
      <c r="Y2615" t="s">
        <v>568</v>
      </c>
    </row>
    <row r="2616" spans="2:25" x14ac:dyDescent="0.3">
      <c r="B2616" s="118"/>
      <c r="D2616" t="s">
        <v>567</v>
      </c>
      <c r="H2616" t="s">
        <v>567</v>
      </c>
      <c r="J2616" t="s">
        <v>567</v>
      </c>
      <c r="K2616" t="s">
        <v>567</v>
      </c>
      <c r="L2616" t="s">
        <v>567</v>
      </c>
      <c r="N2616">
        <v>0</v>
      </c>
      <c r="O2616">
        <v>0</v>
      </c>
      <c r="R2616">
        <v>0</v>
      </c>
      <c r="W2616" t="s">
        <v>567</v>
      </c>
      <c r="X2616" t="s">
        <v>567</v>
      </c>
      <c r="Y2616" t="s">
        <v>568</v>
      </c>
    </row>
    <row r="2617" spans="2:25" x14ac:dyDescent="0.3">
      <c r="B2617" s="118"/>
      <c r="D2617" t="s">
        <v>567</v>
      </c>
      <c r="H2617" t="s">
        <v>567</v>
      </c>
      <c r="J2617" t="s">
        <v>567</v>
      </c>
      <c r="K2617" t="s">
        <v>567</v>
      </c>
      <c r="L2617" t="s">
        <v>567</v>
      </c>
      <c r="N2617">
        <v>0</v>
      </c>
      <c r="O2617">
        <v>0</v>
      </c>
      <c r="R2617">
        <v>0</v>
      </c>
      <c r="W2617" t="s">
        <v>567</v>
      </c>
      <c r="X2617" t="s">
        <v>567</v>
      </c>
      <c r="Y2617" t="s">
        <v>568</v>
      </c>
    </row>
    <row r="2618" spans="2:25" x14ac:dyDescent="0.3">
      <c r="B2618" s="118"/>
      <c r="D2618" t="s">
        <v>567</v>
      </c>
      <c r="H2618" t="s">
        <v>567</v>
      </c>
      <c r="J2618" t="s">
        <v>567</v>
      </c>
      <c r="K2618" t="s">
        <v>567</v>
      </c>
      <c r="L2618" t="s">
        <v>567</v>
      </c>
      <c r="N2618">
        <v>0</v>
      </c>
      <c r="O2618">
        <v>0</v>
      </c>
      <c r="R2618">
        <v>0</v>
      </c>
      <c r="W2618" t="s">
        <v>567</v>
      </c>
      <c r="X2618" t="s">
        <v>567</v>
      </c>
      <c r="Y2618" t="s">
        <v>568</v>
      </c>
    </row>
    <row r="2619" spans="2:25" x14ac:dyDescent="0.3">
      <c r="B2619" s="118"/>
      <c r="D2619" t="s">
        <v>567</v>
      </c>
      <c r="H2619" t="s">
        <v>567</v>
      </c>
      <c r="J2619" t="s">
        <v>567</v>
      </c>
      <c r="K2619" t="s">
        <v>567</v>
      </c>
      <c r="L2619" t="s">
        <v>567</v>
      </c>
      <c r="N2619">
        <v>0</v>
      </c>
      <c r="O2619">
        <v>0</v>
      </c>
      <c r="R2619">
        <v>0</v>
      </c>
      <c r="W2619" t="s">
        <v>567</v>
      </c>
      <c r="X2619" t="s">
        <v>567</v>
      </c>
      <c r="Y2619" t="s">
        <v>568</v>
      </c>
    </row>
    <row r="2620" spans="2:25" x14ac:dyDescent="0.3">
      <c r="B2620" s="118"/>
      <c r="D2620" t="s">
        <v>567</v>
      </c>
      <c r="H2620" t="s">
        <v>567</v>
      </c>
      <c r="J2620" t="s">
        <v>567</v>
      </c>
      <c r="K2620" t="s">
        <v>567</v>
      </c>
      <c r="L2620" t="s">
        <v>567</v>
      </c>
      <c r="N2620">
        <v>0</v>
      </c>
      <c r="O2620">
        <v>0</v>
      </c>
      <c r="R2620">
        <v>0</v>
      </c>
      <c r="W2620" t="s">
        <v>567</v>
      </c>
      <c r="X2620" t="s">
        <v>567</v>
      </c>
      <c r="Y2620" t="s">
        <v>568</v>
      </c>
    </row>
    <row r="2621" spans="2:25" x14ac:dyDescent="0.3">
      <c r="B2621" s="118"/>
      <c r="D2621" t="s">
        <v>567</v>
      </c>
      <c r="H2621" t="s">
        <v>567</v>
      </c>
      <c r="J2621" t="s">
        <v>567</v>
      </c>
      <c r="K2621" t="s">
        <v>567</v>
      </c>
      <c r="L2621" t="s">
        <v>567</v>
      </c>
      <c r="N2621">
        <v>0</v>
      </c>
      <c r="O2621">
        <v>0</v>
      </c>
      <c r="R2621">
        <v>0</v>
      </c>
      <c r="W2621" t="s">
        <v>567</v>
      </c>
      <c r="X2621" t="s">
        <v>567</v>
      </c>
      <c r="Y2621" t="s">
        <v>568</v>
      </c>
    </row>
    <row r="2622" spans="2:25" x14ac:dyDescent="0.3">
      <c r="B2622" s="118"/>
      <c r="D2622" t="s">
        <v>567</v>
      </c>
      <c r="H2622" t="s">
        <v>567</v>
      </c>
      <c r="J2622" t="s">
        <v>567</v>
      </c>
      <c r="K2622" t="s">
        <v>567</v>
      </c>
      <c r="L2622" t="s">
        <v>567</v>
      </c>
      <c r="N2622">
        <v>0</v>
      </c>
      <c r="O2622">
        <v>0</v>
      </c>
      <c r="R2622">
        <v>0</v>
      </c>
      <c r="W2622" t="s">
        <v>567</v>
      </c>
      <c r="X2622" t="s">
        <v>567</v>
      </c>
      <c r="Y2622" t="s">
        <v>568</v>
      </c>
    </row>
    <row r="2623" spans="2:25" x14ac:dyDescent="0.3">
      <c r="B2623" s="118"/>
      <c r="D2623" t="s">
        <v>567</v>
      </c>
      <c r="H2623" t="s">
        <v>567</v>
      </c>
      <c r="J2623" t="s">
        <v>567</v>
      </c>
      <c r="K2623" t="s">
        <v>567</v>
      </c>
      <c r="L2623" t="s">
        <v>567</v>
      </c>
      <c r="N2623">
        <v>0</v>
      </c>
      <c r="O2623">
        <v>0</v>
      </c>
      <c r="R2623">
        <v>0</v>
      </c>
      <c r="W2623" t="s">
        <v>567</v>
      </c>
      <c r="X2623" t="s">
        <v>567</v>
      </c>
      <c r="Y2623" t="s">
        <v>568</v>
      </c>
    </row>
    <row r="2624" spans="2:25" x14ac:dyDescent="0.3">
      <c r="B2624" s="118"/>
      <c r="D2624" t="s">
        <v>567</v>
      </c>
      <c r="H2624" t="s">
        <v>567</v>
      </c>
      <c r="J2624" t="s">
        <v>567</v>
      </c>
      <c r="K2624" t="s">
        <v>567</v>
      </c>
      <c r="L2624" t="s">
        <v>567</v>
      </c>
      <c r="N2624">
        <v>0</v>
      </c>
      <c r="O2624">
        <v>0</v>
      </c>
      <c r="R2624">
        <v>0</v>
      </c>
      <c r="W2624" t="s">
        <v>567</v>
      </c>
      <c r="X2624" t="s">
        <v>567</v>
      </c>
      <c r="Y2624" t="s">
        <v>568</v>
      </c>
    </row>
    <row r="2625" spans="2:25" x14ac:dyDescent="0.3">
      <c r="B2625" s="118"/>
      <c r="D2625" t="s">
        <v>567</v>
      </c>
      <c r="H2625" t="s">
        <v>567</v>
      </c>
      <c r="J2625" t="s">
        <v>567</v>
      </c>
      <c r="K2625" t="s">
        <v>567</v>
      </c>
      <c r="L2625" t="s">
        <v>567</v>
      </c>
      <c r="N2625">
        <v>0</v>
      </c>
      <c r="O2625">
        <v>0</v>
      </c>
      <c r="R2625">
        <v>0</v>
      </c>
      <c r="W2625" t="s">
        <v>567</v>
      </c>
      <c r="X2625" t="s">
        <v>567</v>
      </c>
      <c r="Y2625" t="s">
        <v>568</v>
      </c>
    </row>
    <row r="2626" spans="2:25" x14ac:dyDescent="0.3">
      <c r="B2626" s="118"/>
      <c r="D2626" t="s">
        <v>567</v>
      </c>
      <c r="H2626" t="s">
        <v>567</v>
      </c>
      <c r="J2626" t="s">
        <v>567</v>
      </c>
      <c r="K2626" t="s">
        <v>567</v>
      </c>
      <c r="L2626" t="s">
        <v>567</v>
      </c>
      <c r="N2626">
        <v>0</v>
      </c>
      <c r="O2626">
        <v>0</v>
      </c>
      <c r="R2626">
        <v>0</v>
      </c>
      <c r="W2626" t="s">
        <v>567</v>
      </c>
      <c r="X2626" t="s">
        <v>567</v>
      </c>
      <c r="Y2626" t="s">
        <v>568</v>
      </c>
    </row>
    <row r="2627" spans="2:25" x14ac:dyDescent="0.3">
      <c r="B2627" s="118"/>
      <c r="D2627" t="s">
        <v>567</v>
      </c>
      <c r="H2627" t="s">
        <v>567</v>
      </c>
      <c r="J2627" t="s">
        <v>567</v>
      </c>
      <c r="K2627" t="s">
        <v>567</v>
      </c>
      <c r="L2627" t="s">
        <v>567</v>
      </c>
      <c r="N2627">
        <v>0</v>
      </c>
      <c r="O2627">
        <v>0</v>
      </c>
      <c r="R2627">
        <v>0</v>
      </c>
      <c r="W2627" t="s">
        <v>567</v>
      </c>
      <c r="X2627" t="s">
        <v>567</v>
      </c>
      <c r="Y2627" t="s">
        <v>568</v>
      </c>
    </row>
    <row r="2628" spans="2:25" x14ac:dyDescent="0.3">
      <c r="B2628" s="118"/>
      <c r="D2628" t="s">
        <v>567</v>
      </c>
      <c r="H2628" t="s">
        <v>567</v>
      </c>
      <c r="J2628" t="s">
        <v>567</v>
      </c>
      <c r="K2628" t="s">
        <v>567</v>
      </c>
      <c r="L2628" t="s">
        <v>567</v>
      </c>
      <c r="N2628">
        <v>0</v>
      </c>
      <c r="O2628">
        <v>0</v>
      </c>
      <c r="R2628">
        <v>0</v>
      </c>
      <c r="W2628" t="s">
        <v>567</v>
      </c>
      <c r="X2628" t="s">
        <v>567</v>
      </c>
      <c r="Y2628" t="s">
        <v>568</v>
      </c>
    </row>
    <row r="2629" spans="2:25" x14ac:dyDescent="0.3">
      <c r="B2629" s="118"/>
      <c r="D2629" t="s">
        <v>567</v>
      </c>
      <c r="H2629" t="s">
        <v>567</v>
      </c>
      <c r="J2629" t="s">
        <v>567</v>
      </c>
      <c r="K2629" t="s">
        <v>567</v>
      </c>
      <c r="L2629" t="s">
        <v>567</v>
      </c>
      <c r="N2629">
        <v>0</v>
      </c>
      <c r="O2629">
        <v>0</v>
      </c>
      <c r="R2629">
        <v>0</v>
      </c>
      <c r="W2629" t="s">
        <v>567</v>
      </c>
      <c r="X2629" t="s">
        <v>567</v>
      </c>
      <c r="Y2629" t="s">
        <v>568</v>
      </c>
    </row>
    <row r="2630" spans="2:25" x14ac:dyDescent="0.3">
      <c r="B2630" s="118"/>
      <c r="D2630" t="s">
        <v>567</v>
      </c>
      <c r="H2630" t="s">
        <v>567</v>
      </c>
      <c r="J2630" t="s">
        <v>567</v>
      </c>
      <c r="K2630" t="s">
        <v>567</v>
      </c>
      <c r="L2630" t="s">
        <v>567</v>
      </c>
      <c r="N2630">
        <v>0</v>
      </c>
      <c r="O2630">
        <v>0</v>
      </c>
      <c r="R2630">
        <v>0</v>
      </c>
      <c r="W2630" t="s">
        <v>567</v>
      </c>
      <c r="X2630" t="s">
        <v>567</v>
      </c>
      <c r="Y2630" t="s">
        <v>568</v>
      </c>
    </row>
    <row r="2631" spans="2:25" x14ac:dyDescent="0.3">
      <c r="B2631" s="118"/>
      <c r="D2631" t="s">
        <v>567</v>
      </c>
      <c r="H2631" t="s">
        <v>567</v>
      </c>
      <c r="J2631" t="s">
        <v>567</v>
      </c>
      <c r="K2631" t="s">
        <v>567</v>
      </c>
      <c r="L2631" t="s">
        <v>567</v>
      </c>
      <c r="N2631">
        <v>0</v>
      </c>
      <c r="O2631">
        <v>0</v>
      </c>
      <c r="R2631">
        <v>0</v>
      </c>
      <c r="W2631" t="s">
        <v>567</v>
      </c>
      <c r="X2631" t="s">
        <v>567</v>
      </c>
      <c r="Y2631" t="s">
        <v>568</v>
      </c>
    </row>
    <row r="2632" spans="2:25" x14ac:dyDescent="0.3">
      <c r="B2632" s="118"/>
      <c r="D2632" t="s">
        <v>567</v>
      </c>
      <c r="H2632" t="s">
        <v>567</v>
      </c>
      <c r="J2632" t="s">
        <v>567</v>
      </c>
      <c r="K2632" t="s">
        <v>567</v>
      </c>
      <c r="L2632" t="s">
        <v>567</v>
      </c>
      <c r="N2632">
        <v>0</v>
      </c>
      <c r="O2632">
        <v>0</v>
      </c>
      <c r="R2632">
        <v>0</v>
      </c>
      <c r="W2632" t="s">
        <v>567</v>
      </c>
      <c r="X2632" t="s">
        <v>567</v>
      </c>
      <c r="Y2632" t="s">
        <v>568</v>
      </c>
    </row>
    <row r="2633" spans="2:25" x14ac:dyDescent="0.3">
      <c r="B2633" s="118"/>
      <c r="D2633" t="s">
        <v>567</v>
      </c>
      <c r="H2633" t="s">
        <v>567</v>
      </c>
      <c r="J2633" t="s">
        <v>567</v>
      </c>
      <c r="K2633" t="s">
        <v>567</v>
      </c>
      <c r="L2633" t="s">
        <v>567</v>
      </c>
      <c r="N2633">
        <v>0</v>
      </c>
      <c r="O2633">
        <v>0</v>
      </c>
      <c r="R2633">
        <v>0</v>
      </c>
      <c r="W2633" t="s">
        <v>567</v>
      </c>
      <c r="X2633" t="s">
        <v>567</v>
      </c>
      <c r="Y2633" t="s">
        <v>568</v>
      </c>
    </row>
    <row r="2634" spans="2:25" x14ac:dyDescent="0.3">
      <c r="B2634" s="118"/>
      <c r="D2634" t="s">
        <v>567</v>
      </c>
      <c r="H2634" t="s">
        <v>567</v>
      </c>
      <c r="J2634" t="s">
        <v>567</v>
      </c>
      <c r="K2634" t="s">
        <v>567</v>
      </c>
      <c r="L2634" t="s">
        <v>567</v>
      </c>
      <c r="N2634">
        <v>0</v>
      </c>
      <c r="O2634">
        <v>0</v>
      </c>
      <c r="R2634">
        <v>0</v>
      </c>
      <c r="W2634" t="s">
        <v>567</v>
      </c>
      <c r="X2634" t="s">
        <v>567</v>
      </c>
      <c r="Y2634" t="s">
        <v>568</v>
      </c>
    </row>
    <row r="2635" spans="2:25" x14ac:dyDescent="0.3">
      <c r="B2635" s="118"/>
      <c r="D2635" t="s">
        <v>567</v>
      </c>
      <c r="H2635" t="s">
        <v>567</v>
      </c>
      <c r="J2635" t="s">
        <v>567</v>
      </c>
      <c r="K2635" t="s">
        <v>567</v>
      </c>
      <c r="L2635" t="s">
        <v>567</v>
      </c>
      <c r="N2635">
        <v>0</v>
      </c>
      <c r="O2635">
        <v>0</v>
      </c>
      <c r="R2635">
        <v>0</v>
      </c>
      <c r="W2635" t="s">
        <v>567</v>
      </c>
      <c r="X2635" t="s">
        <v>567</v>
      </c>
      <c r="Y2635" t="s">
        <v>568</v>
      </c>
    </row>
    <row r="2636" spans="2:25" x14ac:dyDescent="0.3">
      <c r="B2636" s="118"/>
      <c r="D2636" t="s">
        <v>567</v>
      </c>
      <c r="H2636" t="s">
        <v>567</v>
      </c>
      <c r="J2636" t="s">
        <v>567</v>
      </c>
      <c r="K2636" t="s">
        <v>567</v>
      </c>
      <c r="L2636" t="s">
        <v>567</v>
      </c>
      <c r="N2636">
        <v>0</v>
      </c>
      <c r="O2636">
        <v>0</v>
      </c>
      <c r="R2636">
        <v>0</v>
      </c>
      <c r="W2636" t="s">
        <v>567</v>
      </c>
      <c r="X2636" t="s">
        <v>567</v>
      </c>
      <c r="Y2636" t="s">
        <v>568</v>
      </c>
    </row>
    <row r="2637" spans="2:25" x14ac:dyDescent="0.3">
      <c r="B2637" s="118"/>
      <c r="D2637" t="s">
        <v>567</v>
      </c>
      <c r="H2637" t="s">
        <v>567</v>
      </c>
      <c r="J2637" t="s">
        <v>567</v>
      </c>
      <c r="K2637" t="s">
        <v>567</v>
      </c>
      <c r="L2637" t="s">
        <v>567</v>
      </c>
      <c r="N2637">
        <v>0</v>
      </c>
      <c r="O2637">
        <v>0</v>
      </c>
      <c r="R2637">
        <v>0</v>
      </c>
      <c r="W2637" t="s">
        <v>567</v>
      </c>
      <c r="X2637" t="s">
        <v>567</v>
      </c>
      <c r="Y2637" t="s">
        <v>568</v>
      </c>
    </row>
    <row r="2638" spans="2:25" x14ac:dyDescent="0.3">
      <c r="B2638" s="118"/>
      <c r="D2638" t="s">
        <v>567</v>
      </c>
      <c r="H2638" t="s">
        <v>567</v>
      </c>
      <c r="J2638" t="s">
        <v>567</v>
      </c>
      <c r="K2638" t="s">
        <v>567</v>
      </c>
      <c r="L2638" t="s">
        <v>567</v>
      </c>
      <c r="N2638">
        <v>0</v>
      </c>
      <c r="O2638">
        <v>0</v>
      </c>
      <c r="R2638">
        <v>0</v>
      </c>
      <c r="W2638" t="s">
        <v>567</v>
      </c>
      <c r="X2638" t="s">
        <v>567</v>
      </c>
      <c r="Y2638" t="s">
        <v>568</v>
      </c>
    </row>
    <row r="2639" spans="2:25" x14ac:dyDescent="0.3">
      <c r="B2639" s="118"/>
      <c r="D2639" t="s">
        <v>567</v>
      </c>
      <c r="H2639" t="s">
        <v>567</v>
      </c>
      <c r="J2639" t="s">
        <v>567</v>
      </c>
      <c r="K2639" t="s">
        <v>567</v>
      </c>
      <c r="L2639" t="s">
        <v>567</v>
      </c>
      <c r="N2639">
        <v>0</v>
      </c>
      <c r="O2639">
        <v>0</v>
      </c>
      <c r="R2639">
        <v>0</v>
      </c>
      <c r="W2639" t="s">
        <v>567</v>
      </c>
      <c r="X2639" t="s">
        <v>567</v>
      </c>
      <c r="Y2639" t="s">
        <v>568</v>
      </c>
    </row>
    <row r="2640" spans="2:25" x14ac:dyDescent="0.3">
      <c r="B2640" s="118"/>
      <c r="D2640" t="s">
        <v>567</v>
      </c>
      <c r="H2640" t="s">
        <v>567</v>
      </c>
      <c r="J2640" t="s">
        <v>567</v>
      </c>
      <c r="K2640" t="s">
        <v>567</v>
      </c>
      <c r="L2640" t="s">
        <v>567</v>
      </c>
      <c r="N2640">
        <v>0</v>
      </c>
      <c r="O2640">
        <v>0</v>
      </c>
      <c r="R2640">
        <v>0</v>
      </c>
      <c r="W2640" t="s">
        <v>567</v>
      </c>
      <c r="X2640" t="s">
        <v>567</v>
      </c>
      <c r="Y2640" t="s">
        <v>568</v>
      </c>
    </row>
    <row r="2641" spans="2:25" x14ac:dyDescent="0.3">
      <c r="B2641" s="118"/>
      <c r="D2641" t="s">
        <v>567</v>
      </c>
      <c r="H2641" t="s">
        <v>567</v>
      </c>
      <c r="J2641" t="s">
        <v>567</v>
      </c>
      <c r="K2641" t="s">
        <v>567</v>
      </c>
      <c r="L2641" t="s">
        <v>567</v>
      </c>
      <c r="N2641">
        <v>0</v>
      </c>
      <c r="O2641">
        <v>0</v>
      </c>
      <c r="R2641">
        <v>0</v>
      </c>
      <c r="W2641" t="s">
        <v>567</v>
      </c>
      <c r="X2641" t="s">
        <v>567</v>
      </c>
      <c r="Y2641" t="s">
        <v>568</v>
      </c>
    </row>
    <row r="2642" spans="2:25" x14ac:dyDescent="0.3">
      <c r="B2642" s="118"/>
      <c r="D2642" t="s">
        <v>567</v>
      </c>
      <c r="H2642" t="s">
        <v>567</v>
      </c>
      <c r="J2642" t="s">
        <v>567</v>
      </c>
      <c r="K2642" t="s">
        <v>567</v>
      </c>
      <c r="L2642" t="s">
        <v>567</v>
      </c>
      <c r="N2642">
        <v>0</v>
      </c>
      <c r="O2642">
        <v>0</v>
      </c>
      <c r="R2642">
        <v>0</v>
      </c>
      <c r="W2642" t="s">
        <v>567</v>
      </c>
      <c r="X2642" t="s">
        <v>567</v>
      </c>
      <c r="Y2642" t="s">
        <v>568</v>
      </c>
    </row>
    <row r="2643" spans="2:25" x14ac:dyDescent="0.3">
      <c r="B2643" s="118"/>
      <c r="D2643" t="s">
        <v>567</v>
      </c>
      <c r="H2643" t="s">
        <v>567</v>
      </c>
      <c r="J2643" t="s">
        <v>567</v>
      </c>
      <c r="K2643" t="s">
        <v>567</v>
      </c>
      <c r="L2643" t="s">
        <v>567</v>
      </c>
      <c r="N2643">
        <v>0</v>
      </c>
      <c r="O2643">
        <v>0</v>
      </c>
      <c r="R2643">
        <v>0</v>
      </c>
      <c r="W2643" t="s">
        <v>567</v>
      </c>
      <c r="X2643" t="s">
        <v>567</v>
      </c>
      <c r="Y2643" t="s">
        <v>568</v>
      </c>
    </row>
    <row r="2644" spans="2:25" x14ac:dyDescent="0.3">
      <c r="B2644" s="118"/>
      <c r="D2644" t="s">
        <v>567</v>
      </c>
      <c r="H2644" t="s">
        <v>567</v>
      </c>
      <c r="J2644" t="s">
        <v>567</v>
      </c>
      <c r="K2644" t="s">
        <v>567</v>
      </c>
      <c r="L2644" t="s">
        <v>567</v>
      </c>
      <c r="N2644">
        <v>0</v>
      </c>
      <c r="O2644">
        <v>0</v>
      </c>
      <c r="R2644">
        <v>0</v>
      </c>
      <c r="W2644" t="s">
        <v>567</v>
      </c>
      <c r="X2644" t="s">
        <v>567</v>
      </c>
      <c r="Y2644" t="s">
        <v>568</v>
      </c>
    </row>
    <row r="2645" spans="2:25" x14ac:dyDescent="0.3">
      <c r="B2645" s="118"/>
      <c r="D2645" t="s">
        <v>567</v>
      </c>
      <c r="H2645" t="s">
        <v>567</v>
      </c>
      <c r="J2645" t="s">
        <v>567</v>
      </c>
      <c r="K2645" t="s">
        <v>567</v>
      </c>
      <c r="L2645" t="s">
        <v>567</v>
      </c>
      <c r="N2645">
        <v>0</v>
      </c>
      <c r="O2645">
        <v>0</v>
      </c>
      <c r="R2645">
        <v>0</v>
      </c>
      <c r="W2645" t="s">
        <v>567</v>
      </c>
      <c r="X2645" t="s">
        <v>567</v>
      </c>
      <c r="Y2645" t="s">
        <v>568</v>
      </c>
    </row>
    <row r="2646" spans="2:25" x14ac:dyDescent="0.3">
      <c r="B2646" s="118"/>
      <c r="D2646" t="s">
        <v>567</v>
      </c>
      <c r="H2646" t="s">
        <v>567</v>
      </c>
      <c r="J2646" t="s">
        <v>567</v>
      </c>
      <c r="K2646" t="s">
        <v>567</v>
      </c>
      <c r="L2646" t="s">
        <v>567</v>
      </c>
      <c r="N2646">
        <v>0</v>
      </c>
      <c r="O2646">
        <v>0</v>
      </c>
      <c r="R2646">
        <v>0</v>
      </c>
      <c r="W2646" t="s">
        <v>567</v>
      </c>
      <c r="X2646" t="s">
        <v>567</v>
      </c>
      <c r="Y2646" t="s">
        <v>568</v>
      </c>
    </row>
    <row r="2647" spans="2:25" x14ac:dyDescent="0.3">
      <c r="B2647" s="118"/>
      <c r="D2647" t="s">
        <v>567</v>
      </c>
      <c r="H2647" t="s">
        <v>567</v>
      </c>
      <c r="J2647" t="s">
        <v>567</v>
      </c>
      <c r="K2647" t="s">
        <v>567</v>
      </c>
      <c r="L2647" t="s">
        <v>567</v>
      </c>
      <c r="N2647">
        <v>0</v>
      </c>
      <c r="O2647">
        <v>0</v>
      </c>
      <c r="R2647">
        <v>0</v>
      </c>
      <c r="W2647" t="s">
        <v>567</v>
      </c>
      <c r="X2647" t="s">
        <v>567</v>
      </c>
      <c r="Y2647" t="s">
        <v>568</v>
      </c>
    </row>
    <row r="2648" spans="2:25" x14ac:dyDescent="0.3">
      <c r="B2648" s="118"/>
      <c r="D2648" t="s">
        <v>567</v>
      </c>
      <c r="H2648" t="s">
        <v>567</v>
      </c>
      <c r="J2648" t="s">
        <v>567</v>
      </c>
      <c r="K2648" t="s">
        <v>567</v>
      </c>
      <c r="L2648" t="s">
        <v>567</v>
      </c>
      <c r="N2648">
        <v>0</v>
      </c>
      <c r="O2648">
        <v>0</v>
      </c>
      <c r="R2648">
        <v>0</v>
      </c>
      <c r="W2648" t="s">
        <v>567</v>
      </c>
      <c r="X2648" t="s">
        <v>567</v>
      </c>
      <c r="Y2648" t="s">
        <v>568</v>
      </c>
    </row>
    <row r="2649" spans="2:25" x14ac:dyDescent="0.3">
      <c r="B2649" s="118"/>
      <c r="D2649" t="s">
        <v>567</v>
      </c>
      <c r="H2649" t="s">
        <v>567</v>
      </c>
      <c r="J2649" t="s">
        <v>567</v>
      </c>
      <c r="K2649" t="s">
        <v>567</v>
      </c>
      <c r="L2649" t="s">
        <v>567</v>
      </c>
      <c r="N2649">
        <v>0</v>
      </c>
      <c r="O2649">
        <v>0</v>
      </c>
      <c r="R2649">
        <v>0</v>
      </c>
      <c r="W2649" t="s">
        <v>567</v>
      </c>
      <c r="X2649" t="s">
        <v>567</v>
      </c>
      <c r="Y2649" t="s">
        <v>568</v>
      </c>
    </row>
    <row r="2650" spans="2:25" x14ac:dyDescent="0.3">
      <c r="B2650" s="118"/>
      <c r="D2650" t="s">
        <v>567</v>
      </c>
      <c r="H2650" t="s">
        <v>567</v>
      </c>
      <c r="J2650" t="s">
        <v>567</v>
      </c>
      <c r="K2650" t="s">
        <v>567</v>
      </c>
      <c r="L2650" t="s">
        <v>567</v>
      </c>
      <c r="N2650">
        <v>0</v>
      </c>
      <c r="O2650">
        <v>0</v>
      </c>
      <c r="R2650">
        <v>0</v>
      </c>
      <c r="W2650" t="s">
        <v>567</v>
      </c>
      <c r="X2650" t="s">
        <v>567</v>
      </c>
      <c r="Y2650" t="s">
        <v>568</v>
      </c>
    </row>
    <row r="2651" spans="2:25" x14ac:dyDescent="0.3">
      <c r="B2651" s="118"/>
      <c r="D2651" t="s">
        <v>567</v>
      </c>
      <c r="H2651" t="s">
        <v>567</v>
      </c>
      <c r="J2651" t="s">
        <v>567</v>
      </c>
      <c r="K2651" t="s">
        <v>567</v>
      </c>
      <c r="L2651" t="s">
        <v>567</v>
      </c>
      <c r="N2651">
        <v>0</v>
      </c>
      <c r="O2651">
        <v>0</v>
      </c>
      <c r="R2651">
        <v>0</v>
      </c>
      <c r="W2651" t="s">
        <v>567</v>
      </c>
      <c r="X2651" t="s">
        <v>567</v>
      </c>
      <c r="Y2651" t="s">
        <v>568</v>
      </c>
    </row>
    <row r="2652" spans="2:25" x14ac:dyDescent="0.3">
      <c r="B2652" s="118"/>
      <c r="D2652" t="s">
        <v>567</v>
      </c>
      <c r="H2652" t="s">
        <v>567</v>
      </c>
      <c r="J2652" t="s">
        <v>567</v>
      </c>
      <c r="K2652" t="s">
        <v>567</v>
      </c>
      <c r="L2652" t="s">
        <v>567</v>
      </c>
      <c r="N2652">
        <v>0</v>
      </c>
      <c r="O2652">
        <v>0</v>
      </c>
      <c r="R2652">
        <v>0</v>
      </c>
      <c r="W2652" t="s">
        <v>567</v>
      </c>
      <c r="X2652" t="s">
        <v>567</v>
      </c>
      <c r="Y2652" t="s">
        <v>568</v>
      </c>
    </row>
    <row r="2653" spans="2:25" x14ac:dyDescent="0.3">
      <c r="B2653" s="118"/>
      <c r="D2653" t="s">
        <v>567</v>
      </c>
      <c r="H2653" t="s">
        <v>567</v>
      </c>
      <c r="J2653" t="s">
        <v>567</v>
      </c>
      <c r="K2653" t="s">
        <v>567</v>
      </c>
      <c r="L2653" t="s">
        <v>567</v>
      </c>
      <c r="N2653">
        <v>0</v>
      </c>
      <c r="O2653">
        <v>0</v>
      </c>
      <c r="R2653">
        <v>0</v>
      </c>
      <c r="W2653" t="s">
        <v>567</v>
      </c>
      <c r="X2653" t="s">
        <v>567</v>
      </c>
      <c r="Y2653" t="s">
        <v>568</v>
      </c>
    </row>
    <row r="2654" spans="2:25" x14ac:dyDescent="0.3">
      <c r="B2654" s="118"/>
      <c r="D2654" t="s">
        <v>567</v>
      </c>
      <c r="H2654" t="s">
        <v>567</v>
      </c>
      <c r="J2654" t="s">
        <v>567</v>
      </c>
      <c r="K2654" t="s">
        <v>567</v>
      </c>
      <c r="L2654" t="s">
        <v>567</v>
      </c>
      <c r="N2654">
        <v>0</v>
      </c>
      <c r="O2654">
        <v>0</v>
      </c>
      <c r="R2654">
        <v>0</v>
      </c>
      <c r="W2654" t="s">
        <v>567</v>
      </c>
      <c r="X2654" t="s">
        <v>567</v>
      </c>
      <c r="Y2654" t="s">
        <v>568</v>
      </c>
    </row>
    <row r="2655" spans="2:25" x14ac:dyDescent="0.3">
      <c r="B2655" s="118"/>
      <c r="D2655" t="s">
        <v>567</v>
      </c>
      <c r="H2655" t="s">
        <v>567</v>
      </c>
      <c r="J2655" t="s">
        <v>567</v>
      </c>
      <c r="K2655" t="s">
        <v>567</v>
      </c>
      <c r="L2655" t="s">
        <v>567</v>
      </c>
      <c r="N2655">
        <v>0</v>
      </c>
      <c r="O2655">
        <v>0</v>
      </c>
      <c r="R2655">
        <v>0</v>
      </c>
      <c r="W2655" t="s">
        <v>567</v>
      </c>
      <c r="X2655" t="s">
        <v>567</v>
      </c>
      <c r="Y2655" t="s">
        <v>568</v>
      </c>
    </row>
    <row r="2656" spans="2:25" x14ac:dyDescent="0.3">
      <c r="B2656" s="118"/>
      <c r="D2656" t="s">
        <v>567</v>
      </c>
      <c r="H2656" t="s">
        <v>567</v>
      </c>
      <c r="J2656" t="s">
        <v>567</v>
      </c>
      <c r="K2656" t="s">
        <v>567</v>
      </c>
      <c r="L2656" t="s">
        <v>567</v>
      </c>
      <c r="N2656">
        <v>0</v>
      </c>
      <c r="O2656">
        <v>0</v>
      </c>
      <c r="R2656">
        <v>0</v>
      </c>
      <c r="W2656" t="s">
        <v>567</v>
      </c>
      <c r="X2656" t="s">
        <v>567</v>
      </c>
      <c r="Y2656" t="s">
        <v>568</v>
      </c>
    </row>
    <row r="2657" spans="2:25" x14ac:dyDescent="0.3">
      <c r="B2657" s="118"/>
      <c r="D2657" t="s">
        <v>567</v>
      </c>
      <c r="H2657" t="s">
        <v>567</v>
      </c>
      <c r="J2657" t="s">
        <v>567</v>
      </c>
      <c r="K2657" t="s">
        <v>567</v>
      </c>
      <c r="L2657" t="s">
        <v>567</v>
      </c>
      <c r="N2657">
        <v>0</v>
      </c>
      <c r="O2657">
        <v>0</v>
      </c>
      <c r="R2657">
        <v>0</v>
      </c>
      <c r="W2657" t="s">
        <v>567</v>
      </c>
      <c r="X2657" t="s">
        <v>567</v>
      </c>
      <c r="Y2657" t="s">
        <v>568</v>
      </c>
    </row>
    <row r="2658" spans="2:25" x14ac:dyDescent="0.3">
      <c r="B2658" s="118"/>
      <c r="D2658" t="s">
        <v>567</v>
      </c>
      <c r="H2658" t="s">
        <v>567</v>
      </c>
      <c r="J2658" t="s">
        <v>567</v>
      </c>
      <c r="K2658" t="s">
        <v>567</v>
      </c>
      <c r="L2658" t="s">
        <v>567</v>
      </c>
      <c r="N2658">
        <v>0</v>
      </c>
      <c r="O2658">
        <v>0</v>
      </c>
      <c r="R2658">
        <v>0</v>
      </c>
      <c r="W2658" t="s">
        <v>567</v>
      </c>
      <c r="X2658" t="s">
        <v>567</v>
      </c>
      <c r="Y2658" t="s">
        <v>568</v>
      </c>
    </row>
    <row r="2659" spans="2:25" x14ac:dyDescent="0.3">
      <c r="B2659" s="118"/>
      <c r="D2659" t="s">
        <v>567</v>
      </c>
      <c r="H2659" t="s">
        <v>567</v>
      </c>
      <c r="J2659" t="s">
        <v>567</v>
      </c>
      <c r="K2659" t="s">
        <v>567</v>
      </c>
      <c r="L2659" t="s">
        <v>567</v>
      </c>
      <c r="N2659">
        <v>0</v>
      </c>
      <c r="O2659">
        <v>0</v>
      </c>
      <c r="R2659">
        <v>0</v>
      </c>
      <c r="W2659" t="s">
        <v>567</v>
      </c>
      <c r="X2659" t="s">
        <v>567</v>
      </c>
      <c r="Y2659" t="s">
        <v>568</v>
      </c>
    </row>
    <row r="2660" spans="2:25" x14ac:dyDescent="0.3">
      <c r="B2660" s="118"/>
      <c r="D2660" t="s">
        <v>567</v>
      </c>
      <c r="H2660" t="s">
        <v>567</v>
      </c>
      <c r="J2660" t="s">
        <v>567</v>
      </c>
      <c r="K2660" t="s">
        <v>567</v>
      </c>
      <c r="L2660" t="s">
        <v>567</v>
      </c>
      <c r="N2660">
        <v>0</v>
      </c>
      <c r="O2660">
        <v>0</v>
      </c>
      <c r="R2660">
        <v>0</v>
      </c>
      <c r="W2660" t="s">
        <v>567</v>
      </c>
      <c r="X2660" t="s">
        <v>567</v>
      </c>
      <c r="Y2660" t="s">
        <v>568</v>
      </c>
    </row>
    <row r="2661" spans="2:25" x14ac:dyDescent="0.3">
      <c r="B2661" s="118"/>
      <c r="D2661" t="s">
        <v>567</v>
      </c>
      <c r="H2661" t="s">
        <v>567</v>
      </c>
      <c r="J2661" t="s">
        <v>567</v>
      </c>
      <c r="K2661" t="s">
        <v>567</v>
      </c>
      <c r="L2661" t="s">
        <v>567</v>
      </c>
      <c r="N2661">
        <v>0</v>
      </c>
      <c r="O2661">
        <v>0</v>
      </c>
      <c r="R2661">
        <v>0</v>
      </c>
      <c r="W2661" t="s">
        <v>567</v>
      </c>
      <c r="X2661" t="s">
        <v>567</v>
      </c>
      <c r="Y2661" t="s">
        <v>568</v>
      </c>
    </row>
    <row r="2662" spans="2:25" x14ac:dyDescent="0.3">
      <c r="B2662" s="118"/>
      <c r="D2662" t="s">
        <v>567</v>
      </c>
      <c r="H2662" t="s">
        <v>567</v>
      </c>
      <c r="J2662" t="s">
        <v>567</v>
      </c>
      <c r="K2662" t="s">
        <v>567</v>
      </c>
      <c r="L2662" t="s">
        <v>567</v>
      </c>
      <c r="N2662">
        <v>0</v>
      </c>
      <c r="O2662">
        <v>0</v>
      </c>
      <c r="R2662">
        <v>0</v>
      </c>
      <c r="W2662" t="s">
        <v>567</v>
      </c>
      <c r="X2662" t="s">
        <v>567</v>
      </c>
      <c r="Y2662" t="s">
        <v>568</v>
      </c>
    </row>
    <row r="2663" spans="2:25" x14ac:dyDescent="0.3">
      <c r="B2663" s="118"/>
      <c r="D2663" t="s">
        <v>567</v>
      </c>
      <c r="H2663" t="s">
        <v>567</v>
      </c>
      <c r="J2663" t="s">
        <v>567</v>
      </c>
      <c r="K2663" t="s">
        <v>567</v>
      </c>
      <c r="L2663" t="s">
        <v>567</v>
      </c>
      <c r="N2663">
        <v>0</v>
      </c>
      <c r="O2663">
        <v>0</v>
      </c>
      <c r="R2663">
        <v>0</v>
      </c>
      <c r="W2663" t="s">
        <v>567</v>
      </c>
      <c r="X2663" t="s">
        <v>567</v>
      </c>
      <c r="Y2663" t="s">
        <v>568</v>
      </c>
    </row>
    <row r="2664" spans="2:25" x14ac:dyDescent="0.3">
      <c r="B2664" s="118"/>
      <c r="D2664" t="s">
        <v>567</v>
      </c>
      <c r="H2664" t="s">
        <v>567</v>
      </c>
      <c r="J2664" t="s">
        <v>567</v>
      </c>
      <c r="K2664" t="s">
        <v>567</v>
      </c>
      <c r="L2664" t="s">
        <v>567</v>
      </c>
      <c r="N2664">
        <v>0</v>
      </c>
      <c r="O2664">
        <v>0</v>
      </c>
      <c r="R2664">
        <v>0</v>
      </c>
      <c r="W2664" t="s">
        <v>567</v>
      </c>
      <c r="X2664" t="s">
        <v>567</v>
      </c>
      <c r="Y2664" t="s">
        <v>568</v>
      </c>
    </row>
    <row r="2665" spans="2:25" x14ac:dyDescent="0.3">
      <c r="B2665" s="118"/>
      <c r="D2665" t="s">
        <v>567</v>
      </c>
      <c r="H2665" t="s">
        <v>567</v>
      </c>
      <c r="J2665" t="s">
        <v>567</v>
      </c>
      <c r="K2665" t="s">
        <v>567</v>
      </c>
      <c r="L2665" t="s">
        <v>567</v>
      </c>
      <c r="N2665">
        <v>0</v>
      </c>
      <c r="O2665">
        <v>0</v>
      </c>
      <c r="R2665">
        <v>0</v>
      </c>
      <c r="W2665" t="s">
        <v>567</v>
      </c>
      <c r="X2665" t="s">
        <v>567</v>
      </c>
      <c r="Y2665" t="s">
        <v>568</v>
      </c>
    </row>
    <row r="2666" spans="2:25" x14ac:dyDescent="0.3">
      <c r="B2666" s="118"/>
      <c r="D2666" t="s">
        <v>567</v>
      </c>
      <c r="H2666" t="s">
        <v>567</v>
      </c>
      <c r="J2666" t="s">
        <v>567</v>
      </c>
      <c r="K2666" t="s">
        <v>567</v>
      </c>
      <c r="L2666" t="s">
        <v>567</v>
      </c>
      <c r="N2666">
        <v>0</v>
      </c>
      <c r="O2666">
        <v>0</v>
      </c>
      <c r="R2666">
        <v>0</v>
      </c>
      <c r="W2666" t="s">
        <v>567</v>
      </c>
      <c r="X2666" t="s">
        <v>567</v>
      </c>
      <c r="Y2666" t="s">
        <v>568</v>
      </c>
    </row>
    <row r="2667" spans="2:25" x14ac:dyDescent="0.3">
      <c r="B2667" s="118"/>
      <c r="D2667" t="s">
        <v>567</v>
      </c>
      <c r="H2667" t="s">
        <v>567</v>
      </c>
      <c r="J2667" t="s">
        <v>567</v>
      </c>
      <c r="K2667" t="s">
        <v>567</v>
      </c>
      <c r="L2667" t="s">
        <v>567</v>
      </c>
      <c r="N2667">
        <v>0</v>
      </c>
      <c r="O2667">
        <v>0</v>
      </c>
      <c r="R2667">
        <v>0</v>
      </c>
      <c r="W2667" t="s">
        <v>567</v>
      </c>
      <c r="X2667" t="s">
        <v>567</v>
      </c>
      <c r="Y2667" t="s">
        <v>568</v>
      </c>
    </row>
    <row r="2668" spans="2:25" x14ac:dyDescent="0.3">
      <c r="B2668" s="118"/>
      <c r="D2668" t="s">
        <v>567</v>
      </c>
      <c r="H2668" t="s">
        <v>567</v>
      </c>
      <c r="J2668" t="s">
        <v>567</v>
      </c>
      <c r="K2668" t="s">
        <v>567</v>
      </c>
      <c r="L2668" t="s">
        <v>567</v>
      </c>
      <c r="N2668">
        <v>0</v>
      </c>
      <c r="O2668">
        <v>0</v>
      </c>
      <c r="R2668">
        <v>0</v>
      </c>
      <c r="W2668" t="s">
        <v>567</v>
      </c>
      <c r="X2668" t="s">
        <v>567</v>
      </c>
      <c r="Y2668" t="s">
        <v>568</v>
      </c>
    </row>
    <row r="2669" spans="2:25" x14ac:dyDescent="0.3">
      <c r="B2669" s="118"/>
      <c r="D2669" t="s">
        <v>567</v>
      </c>
      <c r="H2669" t="s">
        <v>567</v>
      </c>
      <c r="J2669" t="s">
        <v>567</v>
      </c>
      <c r="K2669" t="s">
        <v>567</v>
      </c>
      <c r="L2669" t="s">
        <v>567</v>
      </c>
      <c r="N2669">
        <v>0</v>
      </c>
      <c r="O2669">
        <v>0</v>
      </c>
      <c r="R2669">
        <v>0</v>
      </c>
      <c r="W2669" t="s">
        <v>567</v>
      </c>
      <c r="X2669" t="s">
        <v>567</v>
      </c>
      <c r="Y2669" t="s">
        <v>568</v>
      </c>
    </row>
    <row r="2670" spans="2:25" x14ac:dyDescent="0.3">
      <c r="B2670" s="118"/>
      <c r="D2670" t="s">
        <v>567</v>
      </c>
      <c r="H2670" t="s">
        <v>567</v>
      </c>
      <c r="J2670" t="s">
        <v>567</v>
      </c>
      <c r="K2670" t="s">
        <v>567</v>
      </c>
      <c r="L2670" t="s">
        <v>567</v>
      </c>
      <c r="N2670">
        <v>0</v>
      </c>
      <c r="O2670">
        <v>0</v>
      </c>
      <c r="R2670">
        <v>0</v>
      </c>
      <c r="W2670" t="s">
        <v>567</v>
      </c>
      <c r="X2670" t="s">
        <v>567</v>
      </c>
      <c r="Y2670" t="s">
        <v>568</v>
      </c>
    </row>
    <row r="2671" spans="2:25" x14ac:dyDescent="0.3">
      <c r="B2671" s="118"/>
      <c r="D2671" t="s">
        <v>567</v>
      </c>
      <c r="H2671" t="s">
        <v>567</v>
      </c>
      <c r="J2671" t="s">
        <v>567</v>
      </c>
      <c r="K2671" t="s">
        <v>567</v>
      </c>
      <c r="L2671" t="s">
        <v>567</v>
      </c>
      <c r="N2671">
        <v>0</v>
      </c>
      <c r="O2671">
        <v>0</v>
      </c>
      <c r="R2671">
        <v>0</v>
      </c>
      <c r="W2671" t="s">
        <v>567</v>
      </c>
      <c r="X2671" t="s">
        <v>567</v>
      </c>
      <c r="Y2671" t="s">
        <v>568</v>
      </c>
    </row>
    <row r="2672" spans="2:25" x14ac:dyDescent="0.3">
      <c r="B2672" s="118"/>
      <c r="D2672" t="s">
        <v>567</v>
      </c>
      <c r="H2672" t="s">
        <v>567</v>
      </c>
      <c r="J2672" t="s">
        <v>567</v>
      </c>
      <c r="K2672" t="s">
        <v>567</v>
      </c>
      <c r="L2672" t="s">
        <v>567</v>
      </c>
      <c r="N2672">
        <v>0</v>
      </c>
      <c r="O2672">
        <v>0</v>
      </c>
      <c r="R2672">
        <v>0</v>
      </c>
      <c r="W2672" t="s">
        <v>567</v>
      </c>
      <c r="X2672" t="s">
        <v>567</v>
      </c>
      <c r="Y2672" t="s">
        <v>568</v>
      </c>
    </row>
    <row r="2673" spans="2:25" x14ac:dyDescent="0.3">
      <c r="B2673" s="118"/>
      <c r="D2673" t="s">
        <v>567</v>
      </c>
      <c r="H2673" t="s">
        <v>567</v>
      </c>
      <c r="J2673" t="s">
        <v>567</v>
      </c>
      <c r="K2673" t="s">
        <v>567</v>
      </c>
      <c r="L2673" t="s">
        <v>567</v>
      </c>
      <c r="N2673">
        <v>0</v>
      </c>
      <c r="O2673">
        <v>0</v>
      </c>
      <c r="R2673">
        <v>0</v>
      </c>
      <c r="W2673" t="s">
        <v>567</v>
      </c>
      <c r="X2673" t="s">
        <v>567</v>
      </c>
      <c r="Y2673" t="s">
        <v>568</v>
      </c>
    </row>
    <row r="2674" spans="2:25" x14ac:dyDescent="0.3">
      <c r="B2674" s="118"/>
      <c r="D2674" t="s">
        <v>567</v>
      </c>
      <c r="H2674" t="s">
        <v>567</v>
      </c>
      <c r="J2674" t="s">
        <v>567</v>
      </c>
      <c r="K2674" t="s">
        <v>567</v>
      </c>
      <c r="L2674" t="s">
        <v>567</v>
      </c>
      <c r="N2674">
        <v>0</v>
      </c>
      <c r="O2674">
        <v>0</v>
      </c>
      <c r="R2674">
        <v>0</v>
      </c>
      <c r="W2674" t="s">
        <v>567</v>
      </c>
      <c r="X2674" t="s">
        <v>567</v>
      </c>
      <c r="Y2674" t="s">
        <v>568</v>
      </c>
    </row>
    <row r="2675" spans="2:25" x14ac:dyDescent="0.3">
      <c r="B2675" s="118"/>
      <c r="D2675" t="s">
        <v>567</v>
      </c>
      <c r="H2675" t="s">
        <v>567</v>
      </c>
      <c r="J2675" t="s">
        <v>567</v>
      </c>
      <c r="K2675" t="s">
        <v>567</v>
      </c>
      <c r="L2675" t="s">
        <v>567</v>
      </c>
      <c r="N2675">
        <v>0</v>
      </c>
      <c r="O2675">
        <v>0</v>
      </c>
      <c r="R2675">
        <v>0</v>
      </c>
      <c r="W2675" t="s">
        <v>567</v>
      </c>
      <c r="X2675" t="s">
        <v>567</v>
      </c>
      <c r="Y2675" t="s">
        <v>568</v>
      </c>
    </row>
    <row r="2676" spans="2:25" x14ac:dyDescent="0.3">
      <c r="B2676" s="118"/>
      <c r="D2676" t="s">
        <v>567</v>
      </c>
      <c r="H2676" t="s">
        <v>567</v>
      </c>
      <c r="J2676" t="s">
        <v>567</v>
      </c>
      <c r="K2676" t="s">
        <v>567</v>
      </c>
      <c r="L2676" t="s">
        <v>567</v>
      </c>
      <c r="N2676">
        <v>0</v>
      </c>
      <c r="O2676">
        <v>0</v>
      </c>
      <c r="R2676">
        <v>0</v>
      </c>
      <c r="W2676" t="s">
        <v>567</v>
      </c>
      <c r="X2676" t="s">
        <v>567</v>
      </c>
      <c r="Y2676" t="s">
        <v>568</v>
      </c>
    </row>
    <row r="2677" spans="2:25" x14ac:dyDescent="0.3">
      <c r="B2677" s="118"/>
      <c r="D2677" t="s">
        <v>567</v>
      </c>
      <c r="H2677" t="s">
        <v>567</v>
      </c>
      <c r="J2677" t="s">
        <v>567</v>
      </c>
      <c r="K2677" t="s">
        <v>567</v>
      </c>
      <c r="L2677" t="s">
        <v>567</v>
      </c>
      <c r="N2677">
        <v>0</v>
      </c>
      <c r="O2677">
        <v>0</v>
      </c>
      <c r="R2677">
        <v>0</v>
      </c>
      <c r="W2677" t="s">
        <v>567</v>
      </c>
      <c r="X2677" t="s">
        <v>567</v>
      </c>
      <c r="Y2677" t="s">
        <v>568</v>
      </c>
    </row>
    <row r="2678" spans="2:25" x14ac:dyDescent="0.3">
      <c r="B2678" s="118"/>
      <c r="D2678" t="s">
        <v>567</v>
      </c>
      <c r="H2678" t="s">
        <v>567</v>
      </c>
      <c r="J2678" t="s">
        <v>567</v>
      </c>
      <c r="K2678" t="s">
        <v>567</v>
      </c>
      <c r="L2678" t="s">
        <v>567</v>
      </c>
      <c r="N2678">
        <v>0</v>
      </c>
      <c r="O2678">
        <v>0</v>
      </c>
      <c r="R2678">
        <v>0</v>
      </c>
      <c r="W2678" t="s">
        <v>567</v>
      </c>
      <c r="X2678" t="s">
        <v>567</v>
      </c>
      <c r="Y2678" t="s">
        <v>568</v>
      </c>
    </row>
    <row r="2679" spans="2:25" x14ac:dyDescent="0.3">
      <c r="B2679" s="118"/>
      <c r="D2679" t="s">
        <v>567</v>
      </c>
      <c r="H2679" t="s">
        <v>567</v>
      </c>
      <c r="J2679" t="s">
        <v>567</v>
      </c>
      <c r="K2679" t="s">
        <v>567</v>
      </c>
      <c r="L2679" t="s">
        <v>567</v>
      </c>
      <c r="N2679">
        <v>0</v>
      </c>
      <c r="O2679">
        <v>0</v>
      </c>
      <c r="R2679">
        <v>0</v>
      </c>
      <c r="W2679" t="s">
        <v>567</v>
      </c>
      <c r="X2679" t="s">
        <v>567</v>
      </c>
      <c r="Y2679" t="s">
        <v>568</v>
      </c>
    </row>
    <row r="2680" spans="2:25" x14ac:dyDescent="0.3">
      <c r="B2680" s="118"/>
      <c r="D2680" t="s">
        <v>567</v>
      </c>
      <c r="H2680" t="s">
        <v>567</v>
      </c>
      <c r="J2680" t="s">
        <v>567</v>
      </c>
      <c r="K2680" t="s">
        <v>567</v>
      </c>
      <c r="L2680" t="s">
        <v>567</v>
      </c>
      <c r="N2680">
        <v>0</v>
      </c>
      <c r="O2680">
        <v>0</v>
      </c>
      <c r="R2680">
        <v>0</v>
      </c>
      <c r="W2680" t="s">
        <v>567</v>
      </c>
      <c r="X2680" t="s">
        <v>567</v>
      </c>
      <c r="Y2680" t="s">
        <v>568</v>
      </c>
    </row>
    <row r="2681" spans="2:25" x14ac:dyDescent="0.3">
      <c r="B2681" s="118"/>
      <c r="D2681" t="s">
        <v>567</v>
      </c>
      <c r="H2681" t="s">
        <v>567</v>
      </c>
      <c r="J2681" t="s">
        <v>567</v>
      </c>
      <c r="K2681" t="s">
        <v>567</v>
      </c>
      <c r="L2681" t="s">
        <v>567</v>
      </c>
      <c r="N2681">
        <v>0</v>
      </c>
      <c r="O2681">
        <v>0</v>
      </c>
      <c r="R2681">
        <v>0</v>
      </c>
      <c r="W2681" t="s">
        <v>567</v>
      </c>
      <c r="X2681" t="s">
        <v>567</v>
      </c>
      <c r="Y2681" t="s">
        <v>568</v>
      </c>
    </row>
    <row r="2682" spans="2:25" x14ac:dyDescent="0.3">
      <c r="B2682" s="118"/>
      <c r="D2682" t="s">
        <v>567</v>
      </c>
      <c r="H2682" t="s">
        <v>567</v>
      </c>
      <c r="J2682" t="s">
        <v>567</v>
      </c>
      <c r="K2682" t="s">
        <v>567</v>
      </c>
      <c r="L2682" t="s">
        <v>567</v>
      </c>
      <c r="N2682">
        <v>0</v>
      </c>
      <c r="O2682">
        <v>0</v>
      </c>
      <c r="R2682">
        <v>0</v>
      </c>
      <c r="W2682" t="s">
        <v>567</v>
      </c>
      <c r="X2682" t="s">
        <v>567</v>
      </c>
      <c r="Y2682" t="s">
        <v>568</v>
      </c>
    </row>
    <row r="2683" spans="2:25" x14ac:dyDescent="0.3">
      <c r="B2683" s="118"/>
      <c r="D2683" t="s">
        <v>567</v>
      </c>
      <c r="H2683" t="s">
        <v>567</v>
      </c>
      <c r="J2683" t="s">
        <v>567</v>
      </c>
      <c r="K2683" t="s">
        <v>567</v>
      </c>
      <c r="L2683" t="s">
        <v>567</v>
      </c>
      <c r="N2683">
        <v>0</v>
      </c>
      <c r="O2683">
        <v>0</v>
      </c>
      <c r="R2683">
        <v>0</v>
      </c>
      <c r="W2683" t="s">
        <v>567</v>
      </c>
      <c r="X2683" t="s">
        <v>567</v>
      </c>
      <c r="Y2683" t="s">
        <v>568</v>
      </c>
    </row>
    <row r="2684" spans="2:25" x14ac:dyDescent="0.3">
      <c r="B2684" s="118"/>
      <c r="D2684" t="s">
        <v>567</v>
      </c>
      <c r="H2684" t="s">
        <v>567</v>
      </c>
      <c r="J2684" t="s">
        <v>567</v>
      </c>
      <c r="K2684" t="s">
        <v>567</v>
      </c>
      <c r="L2684" t="s">
        <v>567</v>
      </c>
      <c r="N2684">
        <v>0</v>
      </c>
      <c r="O2684">
        <v>0</v>
      </c>
      <c r="R2684">
        <v>0</v>
      </c>
      <c r="W2684" t="s">
        <v>567</v>
      </c>
      <c r="X2684" t="s">
        <v>567</v>
      </c>
      <c r="Y2684" t="s">
        <v>568</v>
      </c>
    </row>
    <row r="2685" spans="2:25" x14ac:dyDescent="0.3">
      <c r="B2685" s="118"/>
      <c r="D2685" t="s">
        <v>567</v>
      </c>
      <c r="H2685" t="s">
        <v>567</v>
      </c>
      <c r="J2685" t="s">
        <v>567</v>
      </c>
      <c r="K2685" t="s">
        <v>567</v>
      </c>
      <c r="L2685" t="s">
        <v>567</v>
      </c>
      <c r="N2685">
        <v>0</v>
      </c>
      <c r="O2685">
        <v>0</v>
      </c>
      <c r="R2685">
        <v>0</v>
      </c>
      <c r="W2685" t="s">
        <v>567</v>
      </c>
      <c r="X2685" t="s">
        <v>567</v>
      </c>
      <c r="Y2685" t="s">
        <v>568</v>
      </c>
    </row>
    <row r="2686" spans="2:25" x14ac:dyDescent="0.3">
      <c r="B2686" s="118"/>
      <c r="D2686" t="s">
        <v>567</v>
      </c>
      <c r="H2686" t="s">
        <v>567</v>
      </c>
      <c r="J2686" t="s">
        <v>567</v>
      </c>
      <c r="K2686" t="s">
        <v>567</v>
      </c>
      <c r="L2686" t="s">
        <v>567</v>
      </c>
      <c r="N2686">
        <v>0</v>
      </c>
      <c r="O2686">
        <v>0</v>
      </c>
      <c r="R2686">
        <v>0</v>
      </c>
      <c r="W2686" t="s">
        <v>567</v>
      </c>
      <c r="X2686" t="s">
        <v>567</v>
      </c>
      <c r="Y2686" t="s">
        <v>568</v>
      </c>
    </row>
    <row r="2687" spans="2:25" x14ac:dyDescent="0.3">
      <c r="B2687" s="118"/>
      <c r="D2687" t="s">
        <v>567</v>
      </c>
      <c r="H2687" t="s">
        <v>567</v>
      </c>
      <c r="J2687" t="s">
        <v>567</v>
      </c>
      <c r="K2687" t="s">
        <v>567</v>
      </c>
      <c r="L2687" t="s">
        <v>567</v>
      </c>
      <c r="N2687">
        <v>0</v>
      </c>
      <c r="O2687">
        <v>0</v>
      </c>
      <c r="R2687">
        <v>0</v>
      </c>
      <c r="W2687" t="s">
        <v>567</v>
      </c>
      <c r="X2687" t="s">
        <v>567</v>
      </c>
      <c r="Y2687" t="s">
        <v>568</v>
      </c>
    </row>
    <row r="2688" spans="2:25" x14ac:dyDescent="0.3">
      <c r="B2688" s="118"/>
      <c r="D2688" t="s">
        <v>567</v>
      </c>
      <c r="H2688" t="s">
        <v>567</v>
      </c>
      <c r="J2688" t="s">
        <v>567</v>
      </c>
      <c r="K2688" t="s">
        <v>567</v>
      </c>
      <c r="L2688" t="s">
        <v>567</v>
      </c>
      <c r="N2688">
        <v>0</v>
      </c>
      <c r="O2688">
        <v>0</v>
      </c>
      <c r="R2688">
        <v>0</v>
      </c>
      <c r="W2688" t="s">
        <v>567</v>
      </c>
      <c r="X2688" t="s">
        <v>567</v>
      </c>
      <c r="Y2688" t="s">
        <v>568</v>
      </c>
    </row>
    <row r="2689" spans="2:25" x14ac:dyDescent="0.3">
      <c r="B2689" s="118"/>
      <c r="D2689" t="s">
        <v>567</v>
      </c>
      <c r="H2689" t="s">
        <v>567</v>
      </c>
      <c r="J2689" t="s">
        <v>567</v>
      </c>
      <c r="K2689" t="s">
        <v>567</v>
      </c>
      <c r="L2689" t="s">
        <v>567</v>
      </c>
      <c r="N2689">
        <v>0</v>
      </c>
      <c r="O2689">
        <v>0</v>
      </c>
      <c r="R2689">
        <v>0</v>
      </c>
      <c r="W2689" t="s">
        <v>567</v>
      </c>
      <c r="X2689" t="s">
        <v>567</v>
      </c>
      <c r="Y2689" t="s">
        <v>568</v>
      </c>
    </row>
    <row r="2690" spans="2:25" x14ac:dyDescent="0.3">
      <c r="B2690" s="118"/>
      <c r="D2690" t="s">
        <v>567</v>
      </c>
      <c r="H2690" t="s">
        <v>567</v>
      </c>
      <c r="J2690" t="s">
        <v>567</v>
      </c>
      <c r="K2690" t="s">
        <v>567</v>
      </c>
      <c r="L2690" t="s">
        <v>567</v>
      </c>
      <c r="N2690">
        <v>0</v>
      </c>
      <c r="O2690">
        <v>0</v>
      </c>
      <c r="R2690">
        <v>0</v>
      </c>
      <c r="W2690" t="s">
        <v>567</v>
      </c>
      <c r="X2690" t="s">
        <v>567</v>
      </c>
      <c r="Y2690" t="s">
        <v>568</v>
      </c>
    </row>
    <row r="2691" spans="2:25" x14ac:dyDescent="0.3">
      <c r="B2691" s="118"/>
      <c r="D2691" t="s">
        <v>567</v>
      </c>
      <c r="H2691" t="s">
        <v>567</v>
      </c>
      <c r="J2691" t="s">
        <v>567</v>
      </c>
      <c r="K2691" t="s">
        <v>567</v>
      </c>
      <c r="L2691" t="s">
        <v>567</v>
      </c>
      <c r="N2691">
        <v>0</v>
      </c>
      <c r="O2691">
        <v>0</v>
      </c>
      <c r="R2691">
        <v>0</v>
      </c>
      <c r="W2691" t="s">
        <v>567</v>
      </c>
      <c r="X2691" t="s">
        <v>567</v>
      </c>
      <c r="Y2691" t="s">
        <v>568</v>
      </c>
    </row>
    <row r="2692" spans="2:25" x14ac:dyDescent="0.3">
      <c r="B2692" s="118"/>
      <c r="D2692" t="s">
        <v>567</v>
      </c>
      <c r="H2692" t="s">
        <v>567</v>
      </c>
      <c r="J2692" t="s">
        <v>567</v>
      </c>
      <c r="K2692" t="s">
        <v>567</v>
      </c>
      <c r="L2692" t="s">
        <v>567</v>
      </c>
      <c r="N2692">
        <v>0</v>
      </c>
      <c r="O2692">
        <v>0</v>
      </c>
      <c r="R2692">
        <v>0</v>
      </c>
      <c r="W2692" t="s">
        <v>567</v>
      </c>
      <c r="X2692" t="s">
        <v>567</v>
      </c>
      <c r="Y2692" t="s">
        <v>568</v>
      </c>
    </row>
    <row r="2693" spans="2:25" x14ac:dyDescent="0.3">
      <c r="B2693" s="118"/>
      <c r="D2693" t="s">
        <v>567</v>
      </c>
      <c r="H2693" t="s">
        <v>567</v>
      </c>
      <c r="J2693" t="s">
        <v>567</v>
      </c>
      <c r="K2693" t="s">
        <v>567</v>
      </c>
      <c r="L2693" t="s">
        <v>567</v>
      </c>
      <c r="N2693">
        <v>0</v>
      </c>
      <c r="O2693">
        <v>0</v>
      </c>
      <c r="R2693">
        <v>0</v>
      </c>
      <c r="W2693" t="s">
        <v>567</v>
      </c>
      <c r="X2693" t="s">
        <v>567</v>
      </c>
      <c r="Y2693" t="s">
        <v>568</v>
      </c>
    </row>
    <row r="2694" spans="2:25" x14ac:dyDescent="0.3">
      <c r="B2694" s="118"/>
      <c r="D2694" t="s">
        <v>567</v>
      </c>
      <c r="H2694" t="s">
        <v>567</v>
      </c>
      <c r="J2694" t="s">
        <v>567</v>
      </c>
      <c r="K2694" t="s">
        <v>567</v>
      </c>
      <c r="L2694" t="s">
        <v>567</v>
      </c>
      <c r="N2694">
        <v>0</v>
      </c>
      <c r="O2694">
        <v>0</v>
      </c>
      <c r="R2694">
        <v>0</v>
      </c>
      <c r="W2694" t="s">
        <v>567</v>
      </c>
      <c r="X2694" t="s">
        <v>567</v>
      </c>
      <c r="Y2694" t="s">
        <v>568</v>
      </c>
    </row>
    <row r="2695" spans="2:25" x14ac:dyDescent="0.3">
      <c r="B2695" s="118"/>
      <c r="D2695" t="s">
        <v>567</v>
      </c>
      <c r="H2695" t="s">
        <v>567</v>
      </c>
      <c r="J2695" t="s">
        <v>567</v>
      </c>
      <c r="K2695" t="s">
        <v>567</v>
      </c>
      <c r="L2695" t="s">
        <v>567</v>
      </c>
      <c r="N2695">
        <v>0</v>
      </c>
      <c r="O2695">
        <v>0</v>
      </c>
      <c r="R2695">
        <v>0</v>
      </c>
      <c r="W2695" t="s">
        <v>567</v>
      </c>
      <c r="X2695" t="s">
        <v>567</v>
      </c>
      <c r="Y2695" t="s">
        <v>568</v>
      </c>
    </row>
    <row r="2696" spans="2:25" x14ac:dyDescent="0.3">
      <c r="B2696" s="118"/>
      <c r="D2696" t="s">
        <v>567</v>
      </c>
      <c r="H2696" t="s">
        <v>567</v>
      </c>
      <c r="J2696" t="s">
        <v>567</v>
      </c>
      <c r="K2696" t="s">
        <v>567</v>
      </c>
      <c r="L2696" t="s">
        <v>567</v>
      </c>
      <c r="N2696">
        <v>0</v>
      </c>
      <c r="O2696">
        <v>0</v>
      </c>
      <c r="R2696">
        <v>0</v>
      </c>
      <c r="W2696" t="s">
        <v>567</v>
      </c>
      <c r="X2696" t="s">
        <v>567</v>
      </c>
      <c r="Y2696" t="s">
        <v>568</v>
      </c>
    </row>
    <row r="2697" spans="2:25" x14ac:dyDescent="0.3">
      <c r="B2697" s="118"/>
      <c r="D2697" t="s">
        <v>567</v>
      </c>
      <c r="H2697" t="s">
        <v>567</v>
      </c>
      <c r="J2697" t="s">
        <v>567</v>
      </c>
      <c r="K2697" t="s">
        <v>567</v>
      </c>
      <c r="L2697" t="s">
        <v>567</v>
      </c>
      <c r="N2697">
        <v>0</v>
      </c>
      <c r="O2697">
        <v>0</v>
      </c>
      <c r="R2697">
        <v>0</v>
      </c>
      <c r="W2697" t="s">
        <v>567</v>
      </c>
      <c r="X2697" t="s">
        <v>567</v>
      </c>
      <c r="Y2697" t="s">
        <v>568</v>
      </c>
    </row>
    <row r="2698" spans="2:25" x14ac:dyDescent="0.3">
      <c r="B2698" s="118"/>
      <c r="D2698" t="s">
        <v>567</v>
      </c>
      <c r="H2698" t="s">
        <v>567</v>
      </c>
      <c r="J2698" t="s">
        <v>567</v>
      </c>
      <c r="K2698" t="s">
        <v>567</v>
      </c>
      <c r="L2698" t="s">
        <v>567</v>
      </c>
      <c r="N2698">
        <v>0</v>
      </c>
      <c r="O2698">
        <v>0</v>
      </c>
      <c r="R2698">
        <v>0</v>
      </c>
      <c r="W2698" t="s">
        <v>567</v>
      </c>
      <c r="X2698" t="s">
        <v>567</v>
      </c>
      <c r="Y2698" t="s">
        <v>568</v>
      </c>
    </row>
    <row r="2699" spans="2:25" x14ac:dyDescent="0.3">
      <c r="B2699" s="118"/>
      <c r="D2699" t="s">
        <v>567</v>
      </c>
      <c r="H2699" t="s">
        <v>567</v>
      </c>
      <c r="J2699" t="s">
        <v>567</v>
      </c>
      <c r="K2699" t="s">
        <v>567</v>
      </c>
      <c r="L2699" t="s">
        <v>567</v>
      </c>
      <c r="N2699">
        <v>0</v>
      </c>
      <c r="O2699">
        <v>0</v>
      </c>
      <c r="R2699">
        <v>0</v>
      </c>
      <c r="W2699" t="s">
        <v>567</v>
      </c>
      <c r="X2699" t="s">
        <v>567</v>
      </c>
      <c r="Y2699" t="s">
        <v>568</v>
      </c>
    </row>
    <row r="2700" spans="2:25" x14ac:dyDescent="0.3">
      <c r="B2700" s="118"/>
      <c r="D2700" t="s">
        <v>567</v>
      </c>
      <c r="H2700" t="s">
        <v>567</v>
      </c>
      <c r="J2700" t="s">
        <v>567</v>
      </c>
      <c r="K2700" t="s">
        <v>567</v>
      </c>
      <c r="L2700" t="s">
        <v>567</v>
      </c>
      <c r="N2700">
        <v>0</v>
      </c>
      <c r="O2700">
        <v>0</v>
      </c>
      <c r="R2700">
        <v>0</v>
      </c>
      <c r="W2700" t="s">
        <v>567</v>
      </c>
      <c r="X2700" t="s">
        <v>567</v>
      </c>
      <c r="Y2700" t="s">
        <v>568</v>
      </c>
    </row>
    <row r="2701" spans="2:25" x14ac:dyDescent="0.3">
      <c r="B2701" s="118"/>
      <c r="D2701" t="s">
        <v>567</v>
      </c>
      <c r="H2701" t="s">
        <v>567</v>
      </c>
      <c r="J2701" t="s">
        <v>567</v>
      </c>
      <c r="K2701" t="s">
        <v>567</v>
      </c>
      <c r="L2701" t="s">
        <v>567</v>
      </c>
      <c r="N2701">
        <v>0</v>
      </c>
      <c r="O2701">
        <v>0</v>
      </c>
      <c r="R2701">
        <v>0</v>
      </c>
      <c r="W2701" t="s">
        <v>567</v>
      </c>
      <c r="X2701" t="s">
        <v>567</v>
      </c>
      <c r="Y2701" t="s">
        <v>568</v>
      </c>
    </row>
    <row r="2702" spans="2:25" x14ac:dyDescent="0.3">
      <c r="B2702" s="118"/>
      <c r="D2702" t="s">
        <v>567</v>
      </c>
      <c r="H2702" t="s">
        <v>567</v>
      </c>
      <c r="J2702" t="s">
        <v>567</v>
      </c>
      <c r="K2702" t="s">
        <v>567</v>
      </c>
      <c r="L2702" t="s">
        <v>567</v>
      </c>
      <c r="N2702">
        <v>0</v>
      </c>
      <c r="O2702">
        <v>0</v>
      </c>
      <c r="R2702">
        <v>0</v>
      </c>
      <c r="W2702" t="s">
        <v>567</v>
      </c>
      <c r="X2702" t="s">
        <v>567</v>
      </c>
      <c r="Y2702" t="s">
        <v>568</v>
      </c>
    </row>
    <row r="2703" spans="2:25" x14ac:dyDescent="0.3">
      <c r="B2703" s="118"/>
      <c r="D2703" t="s">
        <v>567</v>
      </c>
      <c r="H2703" t="s">
        <v>567</v>
      </c>
      <c r="J2703" t="s">
        <v>567</v>
      </c>
      <c r="K2703" t="s">
        <v>567</v>
      </c>
      <c r="L2703" t="s">
        <v>567</v>
      </c>
      <c r="N2703">
        <v>0</v>
      </c>
      <c r="O2703">
        <v>0</v>
      </c>
      <c r="R2703">
        <v>0</v>
      </c>
      <c r="W2703" t="s">
        <v>567</v>
      </c>
      <c r="X2703" t="s">
        <v>567</v>
      </c>
      <c r="Y2703" t="s">
        <v>568</v>
      </c>
    </row>
    <row r="2704" spans="2:25" x14ac:dyDescent="0.3">
      <c r="B2704" s="118"/>
      <c r="D2704" t="s">
        <v>567</v>
      </c>
      <c r="H2704" t="s">
        <v>567</v>
      </c>
      <c r="J2704" t="s">
        <v>567</v>
      </c>
      <c r="K2704" t="s">
        <v>567</v>
      </c>
      <c r="L2704" t="s">
        <v>567</v>
      </c>
      <c r="N2704">
        <v>0</v>
      </c>
      <c r="O2704">
        <v>0</v>
      </c>
      <c r="R2704">
        <v>0</v>
      </c>
      <c r="W2704" t="s">
        <v>567</v>
      </c>
      <c r="X2704" t="s">
        <v>567</v>
      </c>
      <c r="Y2704" t="s">
        <v>568</v>
      </c>
    </row>
    <row r="2705" spans="2:25" x14ac:dyDescent="0.3">
      <c r="B2705" s="118"/>
      <c r="D2705" t="s">
        <v>567</v>
      </c>
      <c r="H2705" t="s">
        <v>567</v>
      </c>
      <c r="J2705" t="s">
        <v>567</v>
      </c>
      <c r="K2705" t="s">
        <v>567</v>
      </c>
      <c r="L2705" t="s">
        <v>567</v>
      </c>
      <c r="N2705">
        <v>0</v>
      </c>
      <c r="O2705">
        <v>0</v>
      </c>
      <c r="R2705">
        <v>0</v>
      </c>
      <c r="W2705" t="s">
        <v>567</v>
      </c>
      <c r="X2705" t="s">
        <v>567</v>
      </c>
      <c r="Y2705" t="s">
        <v>568</v>
      </c>
    </row>
    <row r="2706" spans="2:25" x14ac:dyDescent="0.3">
      <c r="B2706" s="118"/>
      <c r="D2706" t="s">
        <v>567</v>
      </c>
      <c r="H2706" t="s">
        <v>567</v>
      </c>
      <c r="J2706" t="s">
        <v>567</v>
      </c>
      <c r="K2706" t="s">
        <v>567</v>
      </c>
      <c r="L2706" t="s">
        <v>567</v>
      </c>
      <c r="N2706">
        <v>0</v>
      </c>
      <c r="O2706">
        <v>0</v>
      </c>
      <c r="R2706">
        <v>0</v>
      </c>
      <c r="W2706" t="s">
        <v>567</v>
      </c>
      <c r="X2706" t="s">
        <v>567</v>
      </c>
      <c r="Y2706" t="s">
        <v>568</v>
      </c>
    </row>
    <row r="2707" spans="2:25" x14ac:dyDescent="0.3">
      <c r="B2707" s="118"/>
      <c r="D2707" t="s">
        <v>567</v>
      </c>
      <c r="H2707" t="s">
        <v>567</v>
      </c>
      <c r="J2707" t="s">
        <v>567</v>
      </c>
      <c r="K2707" t="s">
        <v>567</v>
      </c>
      <c r="L2707" t="s">
        <v>567</v>
      </c>
      <c r="N2707">
        <v>0</v>
      </c>
      <c r="O2707">
        <v>0</v>
      </c>
      <c r="R2707">
        <v>0</v>
      </c>
      <c r="W2707" t="s">
        <v>567</v>
      </c>
      <c r="X2707" t="s">
        <v>567</v>
      </c>
      <c r="Y2707" t="s">
        <v>568</v>
      </c>
    </row>
    <row r="2708" spans="2:25" x14ac:dyDescent="0.3">
      <c r="B2708" s="118"/>
      <c r="D2708" t="s">
        <v>567</v>
      </c>
      <c r="H2708" t="s">
        <v>567</v>
      </c>
      <c r="J2708" t="s">
        <v>567</v>
      </c>
      <c r="K2708" t="s">
        <v>567</v>
      </c>
      <c r="L2708" t="s">
        <v>567</v>
      </c>
      <c r="N2708">
        <v>0</v>
      </c>
      <c r="O2708">
        <v>0</v>
      </c>
      <c r="R2708">
        <v>0</v>
      </c>
      <c r="W2708" t="s">
        <v>567</v>
      </c>
      <c r="X2708" t="s">
        <v>567</v>
      </c>
      <c r="Y2708" t="s">
        <v>568</v>
      </c>
    </row>
    <row r="2709" spans="2:25" x14ac:dyDescent="0.3">
      <c r="B2709" s="118"/>
      <c r="D2709" t="s">
        <v>567</v>
      </c>
      <c r="H2709" t="s">
        <v>567</v>
      </c>
      <c r="J2709" t="s">
        <v>567</v>
      </c>
      <c r="K2709" t="s">
        <v>567</v>
      </c>
      <c r="L2709" t="s">
        <v>567</v>
      </c>
      <c r="N2709">
        <v>0</v>
      </c>
      <c r="O2709">
        <v>0</v>
      </c>
      <c r="R2709">
        <v>0</v>
      </c>
      <c r="W2709" t="s">
        <v>567</v>
      </c>
      <c r="X2709" t="s">
        <v>567</v>
      </c>
      <c r="Y2709" t="s">
        <v>568</v>
      </c>
    </row>
    <row r="2710" spans="2:25" x14ac:dyDescent="0.3">
      <c r="B2710" s="118"/>
      <c r="D2710" t="s">
        <v>567</v>
      </c>
      <c r="H2710" t="s">
        <v>567</v>
      </c>
      <c r="J2710" t="s">
        <v>567</v>
      </c>
      <c r="K2710" t="s">
        <v>567</v>
      </c>
      <c r="L2710" t="s">
        <v>567</v>
      </c>
      <c r="N2710">
        <v>0</v>
      </c>
      <c r="O2710">
        <v>0</v>
      </c>
      <c r="R2710">
        <v>0</v>
      </c>
      <c r="W2710" t="s">
        <v>567</v>
      </c>
      <c r="X2710" t="s">
        <v>567</v>
      </c>
      <c r="Y2710" t="s">
        <v>568</v>
      </c>
    </row>
    <row r="2711" spans="2:25" x14ac:dyDescent="0.3">
      <c r="B2711" s="118"/>
      <c r="D2711" t="s">
        <v>567</v>
      </c>
      <c r="H2711" t="s">
        <v>567</v>
      </c>
      <c r="J2711" t="s">
        <v>567</v>
      </c>
      <c r="K2711" t="s">
        <v>567</v>
      </c>
      <c r="L2711" t="s">
        <v>567</v>
      </c>
      <c r="N2711">
        <v>0</v>
      </c>
      <c r="O2711">
        <v>0</v>
      </c>
      <c r="R2711">
        <v>0</v>
      </c>
      <c r="W2711" t="s">
        <v>567</v>
      </c>
      <c r="X2711" t="s">
        <v>567</v>
      </c>
      <c r="Y2711" t="s">
        <v>568</v>
      </c>
    </row>
    <row r="2712" spans="2:25" x14ac:dyDescent="0.3">
      <c r="B2712" s="118"/>
      <c r="D2712" t="s">
        <v>567</v>
      </c>
      <c r="H2712" t="s">
        <v>567</v>
      </c>
      <c r="J2712" t="s">
        <v>567</v>
      </c>
      <c r="K2712" t="s">
        <v>567</v>
      </c>
      <c r="L2712" t="s">
        <v>567</v>
      </c>
      <c r="N2712">
        <v>0</v>
      </c>
      <c r="O2712">
        <v>0</v>
      </c>
      <c r="R2712">
        <v>0</v>
      </c>
      <c r="W2712" t="s">
        <v>567</v>
      </c>
      <c r="X2712" t="s">
        <v>567</v>
      </c>
      <c r="Y2712" t="s">
        <v>568</v>
      </c>
    </row>
    <row r="2713" spans="2:25" x14ac:dyDescent="0.3">
      <c r="B2713" s="118"/>
      <c r="D2713" t="s">
        <v>567</v>
      </c>
      <c r="H2713" t="s">
        <v>567</v>
      </c>
      <c r="J2713" t="s">
        <v>567</v>
      </c>
      <c r="K2713" t="s">
        <v>567</v>
      </c>
      <c r="L2713" t="s">
        <v>567</v>
      </c>
      <c r="N2713">
        <v>0</v>
      </c>
      <c r="O2713">
        <v>0</v>
      </c>
      <c r="R2713">
        <v>0</v>
      </c>
      <c r="W2713" t="s">
        <v>567</v>
      </c>
      <c r="X2713" t="s">
        <v>567</v>
      </c>
      <c r="Y2713" t="s">
        <v>568</v>
      </c>
    </row>
    <row r="2714" spans="2:25" x14ac:dyDescent="0.3">
      <c r="B2714" s="118"/>
      <c r="D2714" t="s">
        <v>567</v>
      </c>
      <c r="H2714" t="s">
        <v>567</v>
      </c>
      <c r="J2714" t="s">
        <v>567</v>
      </c>
      <c r="K2714" t="s">
        <v>567</v>
      </c>
      <c r="L2714" t="s">
        <v>567</v>
      </c>
      <c r="N2714">
        <v>0</v>
      </c>
      <c r="O2714">
        <v>0</v>
      </c>
      <c r="R2714">
        <v>0</v>
      </c>
      <c r="W2714" t="s">
        <v>567</v>
      </c>
      <c r="X2714" t="s">
        <v>567</v>
      </c>
      <c r="Y2714" t="s">
        <v>568</v>
      </c>
    </row>
    <row r="2715" spans="2:25" x14ac:dyDescent="0.3">
      <c r="B2715" s="118"/>
      <c r="D2715" t="s">
        <v>567</v>
      </c>
      <c r="H2715" t="s">
        <v>567</v>
      </c>
      <c r="J2715" t="s">
        <v>567</v>
      </c>
      <c r="K2715" t="s">
        <v>567</v>
      </c>
      <c r="L2715" t="s">
        <v>567</v>
      </c>
      <c r="N2715">
        <v>0</v>
      </c>
      <c r="O2715">
        <v>0</v>
      </c>
      <c r="R2715">
        <v>0</v>
      </c>
      <c r="W2715" t="s">
        <v>567</v>
      </c>
      <c r="X2715" t="s">
        <v>567</v>
      </c>
      <c r="Y2715" t="s">
        <v>568</v>
      </c>
    </row>
    <row r="2716" spans="2:25" x14ac:dyDescent="0.3">
      <c r="B2716" s="118"/>
      <c r="D2716" t="s">
        <v>567</v>
      </c>
      <c r="H2716" t="s">
        <v>567</v>
      </c>
      <c r="J2716" t="s">
        <v>567</v>
      </c>
      <c r="K2716" t="s">
        <v>567</v>
      </c>
      <c r="L2716" t="s">
        <v>567</v>
      </c>
      <c r="N2716">
        <v>0</v>
      </c>
      <c r="O2716">
        <v>0</v>
      </c>
      <c r="R2716">
        <v>0</v>
      </c>
      <c r="W2716" t="s">
        <v>567</v>
      </c>
      <c r="X2716" t="s">
        <v>567</v>
      </c>
      <c r="Y2716" t="s">
        <v>568</v>
      </c>
    </row>
    <row r="2717" spans="2:25" x14ac:dyDescent="0.3">
      <c r="B2717" s="118"/>
      <c r="D2717" t="s">
        <v>567</v>
      </c>
      <c r="H2717" t="s">
        <v>567</v>
      </c>
      <c r="J2717" t="s">
        <v>567</v>
      </c>
      <c r="K2717" t="s">
        <v>567</v>
      </c>
      <c r="L2717" t="s">
        <v>567</v>
      </c>
      <c r="N2717">
        <v>0</v>
      </c>
      <c r="O2717">
        <v>0</v>
      </c>
      <c r="R2717">
        <v>0</v>
      </c>
      <c r="W2717" t="s">
        <v>567</v>
      </c>
      <c r="X2717" t="s">
        <v>567</v>
      </c>
      <c r="Y2717" t="s">
        <v>568</v>
      </c>
    </row>
    <row r="2718" spans="2:25" x14ac:dyDescent="0.3">
      <c r="B2718" s="118"/>
      <c r="D2718" t="s">
        <v>567</v>
      </c>
      <c r="H2718" t="s">
        <v>567</v>
      </c>
      <c r="J2718" t="s">
        <v>567</v>
      </c>
      <c r="K2718" t="s">
        <v>567</v>
      </c>
      <c r="L2718" t="s">
        <v>567</v>
      </c>
      <c r="N2718">
        <v>0</v>
      </c>
      <c r="O2718">
        <v>0</v>
      </c>
      <c r="R2718">
        <v>0</v>
      </c>
      <c r="W2718" t="s">
        <v>567</v>
      </c>
      <c r="X2718" t="s">
        <v>567</v>
      </c>
      <c r="Y2718" t="s">
        <v>568</v>
      </c>
    </row>
    <row r="2719" spans="2:25" x14ac:dyDescent="0.3">
      <c r="B2719" s="118"/>
      <c r="D2719" t="s">
        <v>567</v>
      </c>
      <c r="H2719" t="s">
        <v>567</v>
      </c>
      <c r="J2719" t="s">
        <v>567</v>
      </c>
      <c r="K2719" t="s">
        <v>567</v>
      </c>
      <c r="L2719" t="s">
        <v>567</v>
      </c>
      <c r="N2719">
        <v>0</v>
      </c>
      <c r="O2719">
        <v>0</v>
      </c>
      <c r="R2719">
        <v>0</v>
      </c>
      <c r="W2719" t="s">
        <v>567</v>
      </c>
      <c r="X2719" t="s">
        <v>567</v>
      </c>
      <c r="Y2719" t="s">
        <v>568</v>
      </c>
    </row>
    <row r="2720" spans="2:25" x14ac:dyDescent="0.3">
      <c r="B2720" s="118"/>
      <c r="D2720" t="s">
        <v>567</v>
      </c>
      <c r="H2720" t="s">
        <v>567</v>
      </c>
      <c r="J2720" t="s">
        <v>567</v>
      </c>
      <c r="K2720" t="s">
        <v>567</v>
      </c>
      <c r="L2720" t="s">
        <v>567</v>
      </c>
      <c r="N2720">
        <v>0</v>
      </c>
      <c r="O2720">
        <v>0</v>
      </c>
      <c r="R2720">
        <v>0</v>
      </c>
      <c r="W2720" t="s">
        <v>567</v>
      </c>
      <c r="X2720" t="s">
        <v>567</v>
      </c>
      <c r="Y2720" t="s">
        <v>568</v>
      </c>
    </row>
    <row r="2721" spans="2:25" x14ac:dyDescent="0.3">
      <c r="B2721" s="118"/>
      <c r="D2721" t="s">
        <v>567</v>
      </c>
      <c r="H2721" t="s">
        <v>567</v>
      </c>
      <c r="J2721" t="s">
        <v>567</v>
      </c>
      <c r="K2721" t="s">
        <v>567</v>
      </c>
      <c r="L2721" t="s">
        <v>567</v>
      </c>
      <c r="N2721">
        <v>0</v>
      </c>
      <c r="O2721">
        <v>0</v>
      </c>
      <c r="R2721">
        <v>0</v>
      </c>
      <c r="W2721" t="s">
        <v>567</v>
      </c>
      <c r="X2721" t="s">
        <v>567</v>
      </c>
      <c r="Y2721" t="s">
        <v>568</v>
      </c>
    </row>
    <row r="2722" spans="2:25" x14ac:dyDescent="0.3">
      <c r="B2722" s="118"/>
      <c r="D2722" t="s">
        <v>567</v>
      </c>
      <c r="H2722" t="s">
        <v>567</v>
      </c>
      <c r="J2722" t="s">
        <v>567</v>
      </c>
      <c r="K2722" t="s">
        <v>567</v>
      </c>
      <c r="L2722" t="s">
        <v>567</v>
      </c>
      <c r="N2722">
        <v>0</v>
      </c>
      <c r="O2722">
        <v>0</v>
      </c>
      <c r="R2722">
        <v>0</v>
      </c>
      <c r="W2722" t="s">
        <v>567</v>
      </c>
      <c r="X2722" t="s">
        <v>567</v>
      </c>
      <c r="Y2722" t="s">
        <v>568</v>
      </c>
    </row>
    <row r="2723" spans="2:25" x14ac:dyDescent="0.3">
      <c r="B2723" s="118"/>
      <c r="D2723" t="s">
        <v>567</v>
      </c>
      <c r="H2723" t="s">
        <v>567</v>
      </c>
      <c r="J2723" t="s">
        <v>567</v>
      </c>
      <c r="K2723" t="s">
        <v>567</v>
      </c>
      <c r="L2723" t="s">
        <v>567</v>
      </c>
      <c r="N2723">
        <v>0</v>
      </c>
      <c r="O2723">
        <v>0</v>
      </c>
      <c r="R2723">
        <v>0</v>
      </c>
      <c r="W2723" t="s">
        <v>567</v>
      </c>
      <c r="X2723" t="s">
        <v>567</v>
      </c>
      <c r="Y2723" t="s">
        <v>568</v>
      </c>
    </row>
    <row r="2724" spans="2:25" x14ac:dyDescent="0.3">
      <c r="B2724" s="118"/>
      <c r="D2724" t="s">
        <v>567</v>
      </c>
      <c r="H2724" t="s">
        <v>567</v>
      </c>
      <c r="J2724" t="s">
        <v>567</v>
      </c>
      <c r="K2724" t="s">
        <v>567</v>
      </c>
      <c r="L2724" t="s">
        <v>567</v>
      </c>
      <c r="N2724">
        <v>0</v>
      </c>
      <c r="O2724">
        <v>0</v>
      </c>
      <c r="R2724">
        <v>0</v>
      </c>
      <c r="W2724" t="s">
        <v>567</v>
      </c>
      <c r="X2724" t="s">
        <v>567</v>
      </c>
      <c r="Y2724" t="s">
        <v>568</v>
      </c>
    </row>
    <row r="2725" spans="2:25" x14ac:dyDescent="0.3">
      <c r="B2725" s="118"/>
      <c r="D2725" t="s">
        <v>567</v>
      </c>
      <c r="H2725" t="s">
        <v>567</v>
      </c>
      <c r="J2725" t="s">
        <v>567</v>
      </c>
      <c r="K2725" t="s">
        <v>567</v>
      </c>
      <c r="L2725" t="s">
        <v>567</v>
      </c>
      <c r="N2725">
        <v>0</v>
      </c>
      <c r="O2725">
        <v>0</v>
      </c>
      <c r="R2725">
        <v>0</v>
      </c>
      <c r="W2725" t="s">
        <v>567</v>
      </c>
      <c r="X2725" t="s">
        <v>567</v>
      </c>
      <c r="Y2725" t="s">
        <v>568</v>
      </c>
    </row>
    <row r="2726" spans="2:25" x14ac:dyDescent="0.3">
      <c r="B2726" s="118"/>
      <c r="D2726" t="s">
        <v>567</v>
      </c>
      <c r="H2726" t="s">
        <v>567</v>
      </c>
      <c r="J2726" t="s">
        <v>567</v>
      </c>
      <c r="K2726" t="s">
        <v>567</v>
      </c>
      <c r="L2726" t="s">
        <v>567</v>
      </c>
      <c r="N2726">
        <v>0</v>
      </c>
      <c r="O2726">
        <v>0</v>
      </c>
      <c r="R2726">
        <v>0</v>
      </c>
      <c r="W2726" t="s">
        <v>567</v>
      </c>
      <c r="X2726" t="s">
        <v>567</v>
      </c>
      <c r="Y2726" t="s">
        <v>568</v>
      </c>
    </row>
    <row r="2727" spans="2:25" x14ac:dyDescent="0.3">
      <c r="B2727" s="118"/>
      <c r="D2727" t="s">
        <v>567</v>
      </c>
      <c r="H2727" t="s">
        <v>567</v>
      </c>
      <c r="J2727" t="s">
        <v>567</v>
      </c>
      <c r="K2727" t="s">
        <v>567</v>
      </c>
      <c r="L2727" t="s">
        <v>567</v>
      </c>
      <c r="N2727">
        <v>0</v>
      </c>
      <c r="O2727">
        <v>0</v>
      </c>
      <c r="R2727">
        <v>0</v>
      </c>
      <c r="W2727" t="s">
        <v>567</v>
      </c>
      <c r="X2727" t="s">
        <v>567</v>
      </c>
      <c r="Y2727" t="s">
        <v>568</v>
      </c>
    </row>
    <row r="2728" spans="2:25" x14ac:dyDescent="0.3">
      <c r="B2728" s="118"/>
      <c r="D2728" t="s">
        <v>567</v>
      </c>
      <c r="H2728" t="s">
        <v>567</v>
      </c>
      <c r="J2728" t="s">
        <v>567</v>
      </c>
      <c r="K2728" t="s">
        <v>567</v>
      </c>
      <c r="L2728" t="s">
        <v>567</v>
      </c>
      <c r="N2728">
        <v>0</v>
      </c>
      <c r="O2728">
        <v>0</v>
      </c>
      <c r="R2728">
        <v>0</v>
      </c>
      <c r="W2728" t="s">
        <v>567</v>
      </c>
      <c r="X2728" t="s">
        <v>567</v>
      </c>
      <c r="Y2728" t="s">
        <v>568</v>
      </c>
    </row>
    <row r="2729" spans="2:25" x14ac:dyDescent="0.3">
      <c r="B2729" s="118"/>
      <c r="D2729" t="s">
        <v>567</v>
      </c>
      <c r="H2729" t="s">
        <v>567</v>
      </c>
      <c r="J2729" t="s">
        <v>567</v>
      </c>
      <c r="K2729" t="s">
        <v>567</v>
      </c>
      <c r="L2729" t="s">
        <v>567</v>
      </c>
      <c r="N2729">
        <v>0</v>
      </c>
      <c r="O2729">
        <v>0</v>
      </c>
      <c r="R2729">
        <v>0</v>
      </c>
      <c r="W2729" t="s">
        <v>567</v>
      </c>
      <c r="X2729" t="s">
        <v>567</v>
      </c>
      <c r="Y2729" t="s">
        <v>568</v>
      </c>
    </row>
    <row r="2730" spans="2:25" x14ac:dyDescent="0.3">
      <c r="B2730" s="118"/>
      <c r="D2730" t="s">
        <v>567</v>
      </c>
      <c r="H2730" t="s">
        <v>567</v>
      </c>
      <c r="J2730" t="s">
        <v>567</v>
      </c>
      <c r="K2730" t="s">
        <v>567</v>
      </c>
      <c r="L2730" t="s">
        <v>567</v>
      </c>
      <c r="N2730">
        <v>0</v>
      </c>
      <c r="O2730">
        <v>0</v>
      </c>
      <c r="R2730">
        <v>0</v>
      </c>
      <c r="W2730" t="s">
        <v>567</v>
      </c>
      <c r="X2730" t="s">
        <v>567</v>
      </c>
      <c r="Y2730" t="s">
        <v>568</v>
      </c>
    </row>
    <row r="2731" spans="2:25" x14ac:dyDescent="0.3">
      <c r="B2731" s="118"/>
      <c r="D2731" t="s">
        <v>567</v>
      </c>
      <c r="H2731" t="s">
        <v>567</v>
      </c>
      <c r="J2731" t="s">
        <v>567</v>
      </c>
      <c r="K2731" t="s">
        <v>567</v>
      </c>
      <c r="L2731" t="s">
        <v>567</v>
      </c>
      <c r="N2731">
        <v>0</v>
      </c>
      <c r="O2731">
        <v>0</v>
      </c>
      <c r="R2731">
        <v>0</v>
      </c>
      <c r="W2731" t="s">
        <v>567</v>
      </c>
      <c r="X2731" t="s">
        <v>567</v>
      </c>
      <c r="Y2731" t="s">
        <v>568</v>
      </c>
    </row>
    <row r="2732" spans="2:25" x14ac:dyDescent="0.3">
      <c r="B2732" s="118"/>
      <c r="D2732" t="s">
        <v>567</v>
      </c>
      <c r="H2732" t="s">
        <v>567</v>
      </c>
      <c r="J2732" t="s">
        <v>567</v>
      </c>
      <c r="K2732" t="s">
        <v>567</v>
      </c>
      <c r="L2732" t="s">
        <v>567</v>
      </c>
      <c r="N2732">
        <v>0</v>
      </c>
      <c r="O2732">
        <v>0</v>
      </c>
      <c r="R2732">
        <v>0</v>
      </c>
      <c r="W2732" t="s">
        <v>567</v>
      </c>
      <c r="X2732" t="s">
        <v>567</v>
      </c>
      <c r="Y2732" t="s">
        <v>568</v>
      </c>
    </row>
    <row r="2733" spans="2:25" x14ac:dyDescent="0.3">
      <c r="B2733" s="118"/>
      <c r="D2733" t="s">
        <v>567</v>
      </c>
      <c r="H2733" t="s">
        <v>567</v>
      </c>
      <c r="J2733" t="s">
        <v>567</v>
      </c>
      <c r="K2733" t="s">
        <v>567</v>
      </c>
      <c r="L2733" t="s">
        <v>567</v>
      </c>
      <c r="N2733">
        <v>0</v>
      </c>
      <c r="O2733">
        <v>0</v>
      </c>
      <c r="R2733">
        <v>0</v>
      </c>
      <c r="W2733" t="s">
        <v>567</v>
      </c>
      <c r="X2733" t="s">
        <v>567</v>
      </c>
      <c r="Y2733" t="s">
        <v>568</v>
      </c>
    </row>
    <row r="2734" spans="2:25" x14ac:dyDescent="0.3">
      <c r="B2734" s="118"/>
      <c r="D2734" t="s">
        <v>567</v>
      </c>
      <c r="H2734" t="s">
        <v>567</v>
      </c>
      <c r="J2734" t="s">
        <v>567</v>
      </c>
      <c r="K2734" t="s">
        <v>567</v>
      </c>
      <c r="L2734" t="s">
        <v>567</v>
      </c>
      <c r="N2734">
        <v>0</v>
      </c>
      <c r="O2734">
        <v>0</v>
      </c>
      <c r="R2734">
        <v>0</v>
      </c>
      <c r="W2734" t="s">
        <v>567</v>
      </c>
      <c r="X2734" t="s">
        <v>567</v>
      </c>
      <c r="Y2734" t="s">
        <v>568</v>
      </c>
    </row>
    <row r="2735" spans="2:25" x14ac:dyDescent="0.3">
      <c r="B2735" s="118"/>
      <c r="D2735" t="s">
        <v>567</v>
      </c>
      <c r="H2735" t="s">
        <v>567</v>
      </c>
      <c r="J2735" t="s">
        <v>567</v>
      </c>
      <c r="K2735" t="s">
        <v>567</v>
      </c>
      <c r="L2735" t="s">
        <v>567</v>
      </c>
      <c r="N2735">
        <v>0</v>
      </c>
      <c r="O2735">
        <v>0</v>
      </c>
      <c r="R2735">
        <v>0</v>
      </c>
      <c r="W2735" t="s">
        <v>567</v>
      </c>
      <c r="X2735" t="s">
        <v>567</v>
      </c>
      <c r="Y2735" t="s">
        <v>568</v>
      </c>
    </row>
    <row r="2736" spans="2:25" x14ac:dyDescent="0.3">
      <c r="B2736" s="118"/>
      <c r="D2736" t="s">
        <v>567</v>
      </c>
      <c r="H2736" t="s">
        <v>567</v>
      </c>
      <c r="J2736" t="s">
        <v>567</v>
      </c>
      <c r="K2736" t="s">
        <v>567</v>
      </c>
      <c r="L2736" t="s">
        <v>567</v>
      </c>
      <c r="N2736">
        <v>0</v>
      </c>
      <c r="O2736">
        <v>0</v>
      </c>
      <c r="R2736">
        <v>0</v>
      </c>
      <c r="W2736" t="s">
        <v>567</v>
      </c>
      <c r="X2736" t="s">
        <v>567</v>
      </c>
      <c r="Y2736" t="s">
        <v>568</v>
      </c>
    </row>
    <row r="2737" spans="2:25" x14ac:dyDescent="0.3">
      <c r="B2737" s="118"/>
      <c r="D2737" t="s">
        <v>567</v>
      </c>
      <c r="H2737" t="s">
        <v>567</v>
      </c>
      <c r="J2737" t="s">
        <v>567</v>
      </c>
      <c r="K2737" t="s">
        <v>567</v>
      </c>
      <c r="L2737" t="s">
        <v>567</v>
      </c>
      <c r="N2737">
        <v>0</v>
      </c>
      <c r="O2737">
        <v>0</v>
      </c>
      <c r="R2737">
        <v>0</v>
      </c>
      <c r="W2737" t="s">
        <v>567</v>
      </c>
      <c r="X2737" t="s">
        <v>567</v>
      </c>
      <c r="Y2737" t="s">
        <v>568</v>
      </c>
    </row>
    <row r="2738" spans="2:25" x14ac:dyDescent="0.3">
      <c r="B2738" s="118"/>
      <c r="D2738" t="s">
        <v>567</v>
      </c>
      <c r="H2738" t="s">
        <v>567</v>
      </c>
      <c r="J2738" t="s">
        <v>567</v>
      </c>
      <c r="K2738" t="s">
        <v>567</v>
      </c>
      <c r="L2738" t="s">
        <v>567</v>
      </c>
      <c r="N2738">
        <v>0</v>
      </c>
      <c r="O2738">
        <v>0</v>
      </c>
      <c r="R2738">
        <v>0</v>
      </c>
      <c r="W2738" t="s">
        <v>567</v>
      </c>
      <c r="X2738" t="s">
        <v>567</v>
      </c>
      <c r="Y2738" t="s">
        <v>568</v>
      </c>
    </row>
    <row r="2739" spans="2:25" x14ac:dyDescent="0.3">
      <c r="B2739" s="118"/>
      <c r="D2739" t="s">
        <v>567</v>
      </c>
      <c r="H2739" t="s">
        <v>567</v>
      </c>
      <c r="J2739" t="s">
        <v>567</v>
      </c>
      <c r="K2739" t="s">
        <v>567</v>
      </c>
      <c r="L2739" t="s">
        <v>567</v>
      </c>
      <c r="N2739">
        <v>0</v>
      </c>
      <c r="O2739">
        <v>0</v>
      </c>
      <c r="R2739">
        <v>0</v>
      </c>
      <c r="W2739" t="s">
        <v>567</v>
      </c>
      <c r="X2739" t="s">
        <v>567</v>
      </c>
      <c r="Y2739" t="s">
        <v>568</v>
      </c>
    </row>
    <row r="2740" spans="2:25" x14ac:dyDescent="0.3">
      <c r="B2740" s="118"/>
      <c r="D2740" t="s">
        <v>567</v>
      </c>
      <c r="H2740" t="s">
        <v>567</v>
      </c>
      <c r="J2740" t="s">
        <v>567</v>
      </c>
      <c r="K2740" t="s">
        <v>567</v>
      </c>
      <c r="L2740" t="s">
        <v>567</v>
      </c>
      <c r="N2740">
        <v>0</v>
      </c>
      <c r="O2740">
        <v>0</v>
      </c>
      <c r="R2740">
        <v>0</v>
      </c>
      <c r="W2740" t="s">
        <v>567</v>
      </c>
      <c r="X2740" t="s">
        <v>567</v>
      </c>
      <c r="Y2740" t="s">
        <v>568</v>
      </c>
    </row>
    <row r="2741" spans="2:25" x14ac:dyDescent="0.3">
      <c r="B2741" s="118"/>
      <c r="D2741" t="s">
        <v>567</v>
      </c>
      <c r="H2741" t="s">
        <v>567</v>
      </c>
      <c r="J2741" t="s">
        <v>567</v>
      </c>
      <c r="K2741" t="s">
        <v>567</v>
      </c>
      <c r="L2741" t="s">
        <v>567</v>
      </c>
      <c r="N2741">
        <v>0</v>
      </c>
      <c r="O2741">
        <v>0</v>
      </c>
      <c r="R2741">
        <v>0</v>
      </c>
      <c r="W2741" t="s">
        <v>567</v>
      </c>
      <c r="X2741" t="s">
        <v>567</v>
      </c>
      <c r="Y2741" t="s">
        <v>568</v>
      </c>
    </row>
    <row r="2742" spans="2:25" x14ac:dyDescent="0.3">
      <c r="B2742" s="118"/>
      <c r="D2742" t="s">
        <v>567</v>
      </c>
      <c r="H2742" t="s">
        <v>567</v>
      </c>
      <c r="J2742" t="s">
        <v>567</v>
      </c>
      <c r="K2742" t="s">
        <v>567</v>
      </c>
      <c r="L2742" t="s">
        <v>567</v>
      </c>
      <c r="N2742">
        <v>0</v>
      </c>
      <c r="O2742">
        <v>0</v>
      </c>
      <c r="R2742">
        <v>0</v>
      </c>
      <c r="W2742" t="s">
        <v>567</v>
      </c>
      <c r="X2742" t="s">
        <v>567</v>
      </c>
      <c r="Y2742" t="s">
        <v>568</v>
      </c>
    </row>
    <row r="2743" spans="2:25" x14ac:dyDescent="0.3">
      <c r="B2743" s="118"/>
      <c r="D2743" t="s">
        <v>567</v>
      </c>
      <c r="H2743" t="s">
        <v>567</v>
      </c>
      <c r="J2743" t="s">
        <v>567</v>
      </c>
      <c r="K2743" t="s">
        <v>567</v>
      </c>
      <c r="L2743" t="s">
        <v>567</v>
      </c>
      <c r="N2743">
        <v>0</v>
      </c>
      <c r="O2743">
        <v>0</v>
      </c>
      <c r="R2743">
        <v>0</v>
      </c>
      <c r="W2743" t="s">
        <v>567</v>
      </c>
      <c r="X2743" t="s">
        <v>567</v>
      </c>
      <c r="Y2743" t="s">
        <v>568</v>
      </c>
    </row>
    <row r="2744" spans="2:25" x14ac:dyDescent="0.3">
      <c r="B2744" s="118"/>
      <c r="D2744" t="s">
        <v>567</v>
      </c>
      <c r="H2744" t="s">
        <v>567</v>
      </c>
      <c r="J2744" t="s">
        <v>567</v>
      </c>
      <c r="K2744" t="s">
        <v>567</v>
      </c>
      <c r="L2744" t="s">
        <v>567</v>
      </c>
      <c r="N2744">
        <v>0</v>
      </c>
      <c r="O2744">
        <v>0</v>
      </c>
      <c r="R2744">
        <v>0</v>
      </c>
      <c r="W2744" t="s">
        <v>567</v>
      </c>
      <c r="X2744" t="s">
        <v>567</v>
      </c>
      <c r="Y2744" t="s">
        <v>568</v>
      </c>
    </row>
    <row r="2745" spans="2:25" x14ac:dyDescent="0.3">
      <c r="B2745" s="118"/>
      <c r="D2745" t="s">
        <v>567</v>
      </c>
      <c r="H2745" t="s">
        <v>567</v>
      </c>
      <c r="J2745" t="s">
        <v>567</v>
      </c>
      <c r="K2745" t="s">
        <v>567</v>
      </c>
      <c r="L2745" t="s">
        <v>567</v>
      </c>
      <c r="N2745">
        <v>0</v>
      </c>
      <c r="O2745">
        <v>0</v>
      </c>
      <c r="R2745">
        <v>0</v>
      </c>
      <c r="W2745" t="s">
        <v>567</v>
      </c>
      <c r="X2745" t="s">
        <v>567</v>
      </c>
      <c r="Y2745" t="s">
        <v>568</v>
      </c>
    </row>
    <row r="2746" spans="2:25" x14ac:dyDescent="0.3">
      <c r="B2746" s="118"/>
      <c r="D2746" t="s">
        <v>567</v>
      </c>
      <c r="H2746" t="s">
        <v>567</v>
      </c>
      <c r="J2746" t="s">
        <v>567</v>
      </c>
      <c r="K2746" t="s">
        <v>567</v>
      </c>
      <c r="L2746" t="s">
        <v>567</v>
      </c>
      <c r="N2746">
        <v>0</v>
      </c>
      <c r="O2746">
        <v>0</v>
      </c>
      <c r="R2746">
        <v>0</v>
      </c>
      <c r="W2746" t="s">
        <v>567</v>
      </c>
      <c r="X2746" t="s">
        <v>567</v>
      </c>
      <c r="Y2746" t="s">
        <v>568</v>
      </c>
    </row>
    <row r="2747" spans="2:25" x14ac:dyDescent="0.3">
      <c r="B2747" s="118"/>
      <c r="D2747" t="s">
        <v>567</v>
      </c>
      <c r="H2747" t="s">
        <v>567</v>
      </c>
      <c r="J2747" t="s">
        <v>567</v>
      </c>
      <c r="K2747" t="s">
        <v>567</v>
      </c>
      <c r="L2747" t="s">
        <v>567</v>
      </c>
      <c r="N2747">
        <v>0</v>
      </c>
      <c r="O2747">
        <v>0</v>
      </c>
      <c r="R2747">
        <v>0</v>
      </c>
      <c r="W2747" t="s">
        <v>567</v>
      </c>
      <c r="X2747" t="s">
        <v>567</v>
      </c>
      <c r="Y2747" t="s">
        <v>568</v>
      </c>
    </row>
    <row r="2748" spans="2:25" x14ac:dyDescent="0.3">
      <c r="B2748" s="118"/>
      <c r="D2748" t="s">
        <v>567</v>
      </c>
      <c r="H2748" t="s">
        <v>567</v>
      </c>
      <c r="J2748" t="s">
        <v>567</v>
      </c>
      <c r="K2748" t="s">
        <v>567</v>
      </c>
      <c r="L2748" t="s">
        <v>567</v>
      </c>
      <c r="N2748">
        <v>0</v>
      </c>
      <c r="O2748">
        <v>0</v>
      </c>
      <c r="R2748">
        <v>0</v>
      </c>
      <c r="W2748" t="s">
        <v>567</v>
      </c>
      <c r="X2748" t="s">
        <v>567</v>
      </c>
      <c r="Y2748" t="s">
        <v>568</v>
      </c>
    </row>
    <row r="2749" spans="2:25" x14ac:dyDescent="0.3">
      <c r="B2749" s="118"/>
      <c r="D2749" t="s">
        <v>567</v>
      </c>
      <c r="H2749" t="s">
        <v>567</v>
      </c>
      <c r="J2749" t="s">
        <v>567</v>
      </c>
      <c r="K2749" t="s">
        <v>567</v>
      </c>
      <c r="L2749" t="s">
        <v>567</v>
      </c>
      <c r="N2749">
        <v>0</v>
      </c>
      <c r="O2749">
        <v>0</v>
      </c>
      <c r="R2749">
        <v>0</v>
      </c>
      <c r="W2749" t="s">
        <v>567</v>
      </c>
      <c r="X2749" t="s">
        <v>567</v>
      </c>
      <c r="Y2749" t="s">
        <v>568</v>
      </c>
    </row>
    <row r="2750" spans="2:25" x14ac:dyDescent="0.3">
      <c r="B2750" s="118"/>
      <c r="D2750" t="s">
        <v>567</v>
      </c>
      <c r="H2750" t="s">
        <v>567</v>
      </c>
      <c r="J2750" t="s">
        <v>567</v>
      </c>
      <c r="K2750" t="s">
        <v>567</v>
      </c>
      <c r="L2750" t="s">
        <v>567</v>
      </c>
      <c r="N2750">
        <v>0</v>
      </c>
      <c r="O2750">
        <v>0</v>
      </c>
      <c r="R2750">
        <v>0</v>
      </c>
      <c r="W2750" t="s">
        <v>567</v>
      </c>
      <c r="X2750" t="s">
        <v>567</v>
      </c>
      <c r="Y2750" t="s">
        <v>568</v>
      </c>
    </row>
    <row r="2751" spans="2:25" x14ac:dyDescent="0.3">
      <c r="B2751" s="118"/>
      <c r="D2751" t="s">
        <v>567</v>
      </c>
      <c r="H2751" t="s">
        <v>567</v>
      </c>
      <c r="J2751" t="s">
        <v>567</v>
      </c>
      <c r="K2751" t="s">
        <v>567</v>
      </c>
      <c r="L2751" t="s">
        <v>567</v>
      </c>
      <c r="N2751">
        <v>0</v>
      </c>
      <c r="O2751">
        <v>0</v>
      </c>
      <c r="R2751">
        <v>0</v>
      </c>
      <c r="W2751" t="s">
        <v>567</v>
      </c>
      <c r="X2751" t="s">
        <v>567</v>
      </c>
      <c r="Y2751" t="s">
        <v>568</v>
      </c>
    </row>
    <row r="2752" spans="2:25" x14ac:dyDescent="0.3">
      <c r="B2752" s="118"/>
      <c r="D2752" t="s">
        <v>567</v>
      </c>
      <c r="H2752" t="s">
        <v>567</v>
      </c>
      <c r="J2752" t="s">
        <v>567</v>
      </c>
      <c r="K2752" t="s">
        <v>567</v>
      </c>
      <c r="L2752" t="s">
        <v>567</v>
      </c>
      <c r="N2752">
        <v>0</v>
      </c>
      <c r="O2752">
        <v>0</v>
      </c>
      <c r="R2752">
        <v>0</v>
      </c>
      <c r="W2752" t="s">
        <v>567</v>
      </c>
      <c r="X2752" t="s">
        <v>567</v>
      </c>
      <c r="Y2752" t="s">
        <v>568</v>
      </c>
    </row>
    <row r="2753" spans="2:25" x14ac:dyDescent="0.3">
      <c r="B2753" s="118"/>
      <c r="D2753" t="s">
        <v>567</v>
      </c>
      <c r="H2753" t="s">
        <v>567</v>
      </c>
      <c r="J2753" t="s">
        <v>567</v>
      </c>
      <c r="K2753" t="s">
        <v>567</v>
      </c>
      <c r="L2753" t="s">
        <v>567</v>
      </c>
      <c r="N2753">
        <v>0</v>
      </c>
      <c r="O2753">
        <v>0</v>
      </c>
      <c r="R2753">
        <v>0</v>
      </c>
      <c r="W2753" t="s">
        <v>567</v>
      </c>
      <c r="X2753" t="s">
        <v>567</v>
      </c>
      <c r="Y2753" t="s">
        <v>568</v>
      </c>
    </row>
    <row r="2754" spans="2:25" x14ac:dyDescent="0.3">
      <c r="B2754" s="118"/>
      <c r="D2754" t="s">
        <v>567</v>
      </c>
      <c r="H2754" t="s">
        <v>567</v>
      </c>
      <c r="J2754" t="s">
        <v>567</v>
      </c>
      <c r="K2754" t="s">
        <v>567</v>
      </c>
      <c r="L2754" t="s">
        <v>567</v>
      </c>
      <c r="N2754">
        <v>0</v>
      </c>
      <c r="O2754">
        <v>0</v>
      </c>
      <c r="R2754">
        <v>0</v>
      </c>
      <c r="W2754" t="s">
        <v>567</v>
      </c>
      <c r="X2754" t="s">
        <v>567</v>
      </c>
      <c r="Y2754" t="s">
        <v>568</v>
      </c>
    </row>
    <row r="2755" spans="2:25" x14ac:dyDescent="0.3">
      <c r="B2755" s="118"/>
      <c r="D2755" t="s">
        <v>567</v>
      </c>
      <c r="H2755" t="s">
        <v>567</v>
      </c>
      <c r="J2755" t="s">
        <v>567</v>
      </c>
      <c r="K2755" t="s">
        <v>567</v>
      </c>
      <c r="L2755" t="s">
        <v>567</v>
      </c>
      <c r="N2755">
        <v>0</v>
      </c>
      <c r="O2755">
        <v>0</v>
      </c>
      <c r="R2755">
        <v>0</v>
      </c>
      <c r="W2755" t="s">
        <v>567</v>
      </c>
      <c r="X2755" t="s">
        <v>567</v>
      </c>
      <c r="Y2755" t="s">
        <v>568</v>
      </c>
    </row>
    <row r="2756" spans="2:25" x14ac:dyDescent="0.3">
      <c r="B2756" s="118"/>
      <c r="D2756" t="s">
        <v>567</v>
      </c>
      <c r="H2756" t="s">
        <v>567</v>
      </c>
      <c r="J2756" t="s">
        <v>567</v>
      </c>
      <c r="K2756" t="s">
        <v>567</v>
      </c>
      <c r="L2756" t="s">
        <v>567</v>
      </c>
      <c r="N2756">
        <v>0</v>
      </c>
      <c r="O2756">
        <v>0</v>
      </c>
      <c r="R2756">
        <v>0</v>
      </c>
      <c r="W2756" t="s">
        <v>567</v>
      </c>
      <c r="X2756" t="s">
        <v>567</v>
      </c>
      <c r="Y2756" t="s">
        <v>568</v>
      </c>
    </row>
    <row r="2757" spans="2:25" x14ac:dyDescent="0.3">
      <c r="B2757" s="118"/>
      <c r="D2757" t="s">
        <v>567</v>
      </c>
      <c r="H2757" t="s">
        <v>567</v>
      </c>
      <c r="J2757" t="s">
        <v>567</v>
      </c>
      <c r="K2757" t="s">
        <v>567</v>
      </c>
      <c r="L2757" t="s">
        <v>567</v>
      </c>
      <c r="N2757">
        <v>0</v>
      </c>
      <c r="O2757">
        <v>0</v>
      </c>
      <c r="R2757">
        <v>0</v>
      </c>
      <c r="W2757" t="s">
        <v>567</v>
      </c>
      <c r="X2757" t="s">
        <v>567</v>
      </c>
      <c r="Y2757" t="s">
        <v>568</v>
      </c>
    </row>
    <row r="2758" spans="2:25" x14ac:dyDescent="0.3">
      <c r="B2758" s="118"/>
      <c r="D2758" t="s">
        <v>567</v>
      </c>
      <c r="H2758" t="s">
        <v>567</v>
      </c>
      <c r="J2758" t="s">
        <v>567</v>
      </c>
      <c r="K2758" t="s">
        <v>567</v>
      </c>
      <c r="L2758" t="s">
        <v>567</v>
      </c>
      <c r="N2758">
        <v>0</v>
      </c>
      <c r="O2758">
        <v>0</v>
      </c>
      <c r="R2758">
        <v>0</v>
      </c>
      <c r="W2758" t="s">
        <v>567</v>
      </c>
      <c r="X2758" t="s">
        <v>567</v>
      </c>
      <c r="Y2758" t="s">
        <v>568</v>
      </c>
    </row>
    <row r="2759" spans="2:25" x14ac:dyDescent="0.3">
      <c r="B2759" s="118"/>
      <c r="D2759" t="s">
        <v>567</v>
      </c>
      <c r="H2759" t="s">
        <v>567</v>
      </c>
      <c r="J2759" t="s">
        <v>567</v>
      </c>
      <c r="K2759" t="s">
        <v>567</v>
      </c>
      <c r="L2759" t="s">
        <v>567</v>
      </c>
      <c r="N2759">
        <v>0</v>
      </c>
      <c r="O2759">
        <v>0</v>
      </c>
      <c r="R2759">
        <v>0</v>
      </c>
      <c r="W2759" t="s">
        <v>567</v>
      </c>
      <c r="X2759" t="s">
        <v>567</v>
      </c>
      <c r="Y2759" t="s">
        <v>568</v>
      </c>
    </row>
    <row r="2760" spans="2:25" x14ac:dyDescent="0.3">
      <c r="B2760" s="118"/>
      <c r="D2760" t="s">
        <v>567</v>
      </c>
      <c r="H2760" t="s">
        <v>567</v>
      </c>
      <c r="J2760" t="s">
        <v>567</v>
      </c>
      <c r="K2760" t="s">
        <v>567</v>
      </c>
      <c r="L2760" t="s">
        <v>567</v>
      </c>
      <c r="N2760">
        <v>0</v>
      </c>
      <c r="O2760">
        <v>0</v>
      </c>
      <c r="R2760">
        <v>0</v>
      </c>
      <c r="W2760" t="s">
        <v>567</v>
      </c>
      <c r="X2760" t="s">
        <v>567</v>
      </c>
      <c r="Y2760" t="s">
        <v>568</v>
      </c>
    </row>
    <row r="2761" spans="2:25" x14ac:dyDescent="0.3">
      <c r="B2761" s="118"/>
      <c r="D2761" t="s">
        <v>567</v>
      </c>
      <c r="H2761" t="s">
        <v>567</v>
      </c>
      <c r="J2761" t="s">
        <v>567</v>
      </c>
      <c r="K2761" t="s">
        <v>567</v>
      </c>
      <c r="L2761" t="s">
        <v>567</v>
      </c>
      <c r="N2761">
        <v>0</v>
      </c>
      <c r="O2761">
        <v>0</v>
      </c>
      <c r="R2761">
        <v>0</v>
      </c>
      <c r="W2761" t="s">
        <v>567</v>
      </c>
      <c r="X2761" t="s">
        <v>567</v>
      </c>
      <c r="Y2761" t="s">
        <v>568</v>
      </c>
    </row>
    <row r="2762" spans="2:25" x14ac:dyDescent="0.3">
      <c r="B2762" s="118"/>
      <c r="D2762" t="s">
        <v>567</v>
      </c>
      <c r="H2762" t="s">
        <v>567</v>
      </c>
      <c r="J2762" t="s">
        <v>567</v>
      </c>
      <c r="K2762" t="s">
        <v>567</v>
      </c>
      <c r="L2762" t="s">
        <v>567</v>
      </c>
      <c r="N2762">
        <v>0</v>
      </c>
      <c r="O2762">
        <v>0</v>
      </c>
      <c r="R2762">
        <v>0</v>
      </c>
      <c r="W2762" t="s">
        <v>567</v>
      </c>
      <c r="X2762" t="s">
        <v>567</v>
      </c>
      <c r="Y2762" t="s">
        <v>568</v>
      </c>
    </row>
    <row r="2763" spans="2:25" x14ac:dyDescent="0.3">
      <c r="B2763" s="118"/>
      <c r="D2763" t="s">
        <v>567</v>
      </c>
      <c r="H2763" t="s">
        <v>567</v>
      </c>
      <c r="J2763" t="s">
        <v>567</v>
      </c>
      <c r="K2763" t="s">
        <v>567</v>
      </c>
      <c r="L2763" t="s">
        <v>567</v>
      </c>
      <c r="N2763">
        <v>0</v>
      </c>
      <c r="O2763">
        <v>0</v>
      </c>
      <c r="R2763">
        <v>0</v>
      </c>
      <c r="W2763" t="s">
        <v>567</v>
      </c>
      <c r="X2763" t="s">
        <v>567</v>
      </c>
      <c r="Y2763" t="s">
        <v>568</v>
      </c>
    </row>
    <row r="2764" spans="2:25" x14ac:dyDescent="0.3">
      <c r="B2764" s="118"/>
      <c r="D2764" t="s">
        <v>567</v>
      </c>
      <c r="H2764" t="s">
        <v>567</v>
      </c>
      <c r="J2764" t="s">
        <v>567</v>
      </c>
      <c r="K2764" t="s">
        <v>567</v>
      </c>
      <c r="L2764" t="s">
        <v>567</v>
      </c>
      <c r="N2764">
        <v>0</v>
      </c>
      <c r="O2764">
        <v>0</v>
      </c>
      <c r="R2764">
        <v>0</v>
      </c>
      <c r="W2764" t="s">
        <v>567</v>
      </c>
      <c r="X2764" t="s">
        <v>567</v>
      </c>
      <c r="Y2764" t="s">
        <v>568</v>
      </c>
    </row>
    <row r="2765" spans="2:25" x14ac:dyDescent="0.3">
      <c r="B2765" s="118"/>
      <c r="D2765" t="s">
        <v>567</v>
      </c>
      <c r="H2765" t="s">
        <v>567</v>
      </c>
      <c r="J2765" t="s">
        <v>567</v>
      </c>
      <c r="K2765" t="s">
        <v>567</v>
      </c>
      <c r="L2765" t="s">
        <v>567</v>
      </c>
      <c r="N2765">
        <v>0</v>
      </c>
      <c r="O2765">
        <v>0</v>
      </c>
      <c r="R2765">
        <v>0</v>
      </c>
      <c r="W2765" t="s">
        <v>567</v>
      </c>
      <c r="X2765" t="s">
        <v>567</v>
      </c>
      <c r="Y2765" t="s">
        <v>568</v>
      </c>
    </row>
    <row r="2766" spans="2:25" x14ac:dyDescent="0.3">
      <c r="B2766" s="118"/>
      <c r="D2766" t="s">
        <v>567</v>
      </c>
      <c r="H2766" t="s">
        <v>567</v>
      </c>
      <c r="J2766" t="s">
        <v>567</v>
      </c>
      <c r="K2766" t="s">
        <v>567</v>
      </c>
      <c r="L2766" t="s">
        <v>567</v>
      </c>
      <c r="N2766">
        <v>0</v>
      </c>
      <c r="O2766">
        <v>0</v>
      </c>
      <c r="R2766">
        <v>0</v>
      </c>
      <c r="W2766" t="s">
        <v>567</v>
      </c>
      <c r="X2766" t="s">
        <v>567</v>
      </c>
      <c r="Y2766" t="s">
        <v>568</v>
      </c>
    </row>
    <row r="2767" spans="2:25" x14ac:dyDescent="0.3">
      <c r="B2767" s="118"/>
      <c r="D2767" t="s">
        <v>567</v>
      </c>
      <c r="H2767" t="s">
        <v>567</v>
      </c>
      <c r="J2767" t="s">
        <v>567</v>
      </c>
      <c r="K2767" t="s">
        <v>567</v>
      </c>
      <c r="L2767" t="s">
        <v>567</v>
      </c>
      <c r="N2767">
        <v>0</v>
      </c>
      <c r="O2767">
        <v>0</v>
      </c>
      <c r="R2767">
        <v>0</v>
      </c>
      <c r="W2767" t="s">
        <v>567</v>
      </c>
      <c r="X2767" t="s">
        <v>567</v>
      </c>
      <c r="Y2767" t="s">
        <v>568</v>
      </c>
    </row>
    <row r="2768" spans="2:25" x14ac:dyDescent="0.3">
      <c r="B2768" s="118"/>
      <c r="D2768" t="s">
        <v>567</v>
      </c>
      <c r="H2768" t="s">
        <v>567</v>
      </c>
      <c r="J2768" t="s">
        <v>567</v>
      </c>
      <c r="K2768" t="s">
        <v>567</v>
      </c>
      <c r="L2768" t="s">
        <v>567</v>
      </c>
      <c r="N2768">
        <v>0</v>
      </c>
      <c r="O2768">
        <v>0</v>
      </c>
      <c r="R2768">
        <v>0</v>
      </c>
      <c r="W2768" t="s">
        <v>567</v>
      </c>
      <c r="X2768" t="s">
        <v>567</v>
      </c>
      <c r="Y2768" t="s">
        <v>568</v>
      </c>
    </row>
    <row r="2769" spans="2:25" x14ac:dyDescent="0.3">
      <c r="B2769" s="118"/>
      <c r="D2769" t="s">
        <v>567</v>
      </c>
      <c r="H2769" t="s">
        <v>567</v>
      </c>
      <c r="J2769" t="s">
        <v>567</v>
      </c>
      <c r="K2769" t="s">
        <v>567</v>
      </c>
      <c r="L2769" t="s">
        <v>567</v>
      </c>
      <c r="N2769">
        <v>0</v>
      </c>
      <c r="O2769">
        <v>0</v>
      </c>
      <c r="R2769">
        <v>0</v>
      </c>
      <c r="W2769" t="s">
        <v>567</v>
      </c>
      <c r="X2769" t="s">
        <v>567</v>
      </c>
      <c r="Y2769" t="s">
        <v>568</v>
      </c>
    </row>
    <row r="2770" spans="2:25" x14ac:dyDescent="0.3">
      <c r="B2770" s="118"/>
      <c r="D2770" t="s">
        <v>567</v>
      </c>
      <c r="H2770" t="s">
        <v>567</v>
      </c>
      <c r="J2770" t="s">
        <v>567</v>
      </c>
      <c r="K2770" t="s">
        <v>567</v>
      </c>
      <c r="L2770" t="s">
        <v>567</v>
      </c>
      <c r="N2770">
        <v>0</v>
      </c>
      <c r="O2770">
        <v>0</v>
      </c>
      <c r="R2770">
        <v>0</v>
      </c>
      <c r="W2770" t="s">
        <v>567</v>
      </c>
      <c r="X2770" t="s">
        <v>567</v>
      </c>
      <c r="Y2770" t="s">
        <v>568</v>
      </c>
    </row>
    <row r="2771" spans="2:25" x14ac:dyDescent="0.3">
      <c r="B2771" s="118"/>
      <c r="D2771" t="s">
        <v>567</v>
      </c>
      <c r="H2771" t="s">
        <v>567</v>
      </c>
      <c r="J2771" t="s">
        <v>567</v>
      </c>
      <c r="K2771" t="s">
        <v>567</v>
      </c>
      <c r="L2771" t="s">
        <v>567</v>
      </c>
      <c r="N2771">
        <v>0</v>
      </c>
      <c r="O2771">
        <v>0</v>
      </c>
      <c r="R2771">
        <v>0</v>
      </c>
      <c r="W2771" t="s">
        <v>567</v>
      </c>
      <c r="X2771" t="s">
        <v>567</v>
      </c>
      <c r="Y2771" t="s">
        <v>568</v>
      </c>
    </row>
    <row r="2772" spans="2:25" x14ac:dyDescent="0.3">
      <c r="B2772" s="118"/>
      <c r="D2772" t="s">
        <v>567</v>
      </c>
      <c r="H2772" t="s">
        <v>567</v>
      </c>
      <c r="J2772" t="s">
        <v>567</v>
      </c>
      <c r="K2772" t="s">
        <v>567</v>
      </c>
      <c r="L2772" t="s">
        <v>567</v>
      </c>
      <c r="N2772">
        <v>0</v>
      </c>
      <c r="O2772">
        <v>0</v>
      </c>
      <c r="R2772">
        <v>0</v>
      </c>
      <c r="W2772" t="s">
        <v>567</v>
      </c>
      <c r="X2772" t="s">
        <v>567</v>
      </c>
      <c r="Y2772" t="s">
        <v>568</v>
      </c>
    </row>
    <row r="2773" spans="2:25" x14ac:dyDescent="0.3">
      <c r="B2773" s="118"/>
      <c r="D2773" t="s">
        <v>567</v>
      </c>
      <c r="H2773" t="s">
        <v>567</v>
      </c>
      <c r="J2773" t="s">
        <v>567</v>
      </c>
      <c r="K2773" t="s">
        <v>567</v>
      </c>
      <c r="L2773" t="s">
        <v>567</v>
      </c>
      <c r="N2773">
        <v>0</v>
      </c>
      <c r="O2773">
        <v>0</v>
      </c>
      <c r="R2773">
        <v>0</v>
      </c>
      <c r="W2773" t="s">
        <v>567</v>
      </c>
      <c r="X2773" t="s">
        <v>567</v>
      </c>
      <c r="Y2773" t="s">
        <v>568</v>
      </c>
    </row>
    <row r="2774" spans="2:25" x14ac:dyDescent="0.3">
      <c r="B2774" s="118"/>
      <c r="D2774" t="s">
        <v>567</v>
      </c>
      <c r="H2774" t="s">
        <v>567</v>
      </c>
      <c r="J2774" t="s">
        <v>567</v>
      </c>
      <c r="K2774" t="s">
        <v>567</v>
      </c>
      <c r="L2774" t="s">
        <v>567</v>
      </c>
      <c r="N2774">
        <v>0</v>
      </c>
      <c r="O2774">
        <v>0</v>
      </c>
      <c r="R2774">
        <v>0</v>
      </c>
      <c r="W2774" t="s">
        <v>567</v>
      </c>
      <c r="X2774" t="s">
        <v>567</v>
      </c>
      <c r="Y2774" t="s">
        <v>568</v>
      </c>
    </row>
    <row r="2775" spans="2:25" x14ac:dyDescent="0.3">
      <c r="B2775" s="118"/>
      <c r="D2775" t="s">
        <v>567</v>
      </c>
      <c r="H2775" t="s">
        <v>567</v>
      </c>
      <c r="J2775" t="s">
        <v>567</v>
      </c>
      <c r="K2775" t="s">
        <v>567</v>
      </c>
      <c r="L2775" t="s">
        <v>567</v>
      </c>
      <c r="N2775">
        <v>0</v>
      </c>
      <c r="O2775">
        <v>0</v>
      </c>
      <c r="R2775">
        <v>0</v>
      </c>
      <c r="W2775" t="s">
        <v>567</v>
      </c>
      <c r="X2775" t="s">
        <v>567</v>
      </c>
      <c r="Y2775" t="s">
        <v>568</v>
      </c>
    </row>
    <row r="2776" spans="2:25" x14ac:dyDescent="0.3">
      <c r="B2776" s="118"/>
      <c r="D2776" t="s">
        <v>567</v>
      </c>
      <c r="H2776" t="s">
        <v>567</v>
      </c>
      <c r="J2776" t="s">
        <v>567</v>
      </c>
      <c r="K2776" t="s">
        <v>567</v>
      </c>
      <c r="L2776" t="s">
        <v>567</v>
      </c>
      <c r="N2776">
        <v>0</v>
      </c>
      <c r="O2776">
        <v>0</v>
      </c>
      <c r="R2776">
        <v>0</v>
      </c>
      <c r="W2776" t="s">
        <v>567</v>
      </c>
      <c r="X2776" t="s">
        <v>567</v>
      </c>
      <c r="Y2776" t="s">
        <v>568</v>
      </c>
    </row>
    <row r="2777" spans="2:25" x14ac:dyDescent="0.3">
      <c r="B2777" s="118"/>
      <c r="D2777" t="s">
        <v>567</v>
      </c>
      <c r="H2777" t="s">
        <v>567</v>
      </c>
      <c r="J2777" t="s">
        <v>567</v>
      </c>
      <c r="K2777" t="s">
        <v>567</v>
      </c>
      <c r="L2777" t="s">
        <v>567</v>
      </c>
      <c r="N2777">
        <v>0</v>
      </c>
      <c r="O2777">
        <v>0</v>
      </c>
      <c r="R2777">
        <v>0</v>
      </c>
      <c r="W2777" t="s">
        <v>567</v>
      </c>
      <c r="X2777" t="s">
        <v>567</v>
      </c>
      <c r="Y2777" t="s">
        <v>568</v>
      </c>
    </row>
    <row r="2778" spans="2:25" x14ac:dyDescent="0.3">
      <c r="B2778" s="118"/>
      <c r="D2778" t="s">
        <v>567</v>
      </c>
      <c r="H2778" t="s">
        <v>567</v>
      </c>
      <c r="J2778" t="s">
        <v>567</v>
      </c>
      <c r="K2778" t="s">
        <v>567</v>
      </c>
      <c r="L2778" t="s">
        <v>567</v>
      </c>
      <c r="N2778">
        <v>0</v>
      </c>
      <c r="O2778">
        <v>0</v>
      </c>
      <c r="R2778">
        <v>0</v>
      </c>
      <c r="W2778" t="s">
        <v>567</v>
      </c>
      <c r="X2778" t="s">
        <v>567</v>
      </c>
      <c r="Y2778" t="s">
        <v>568</v>
      </c>
    </row>
    <row r="2779" spans="2:25" x14ac:dyDescent="0.3">
      <c r="B2779" s="118"/>
      <c r="D2779" t="s">
        <v>567</v>
      </c>
      <c r="H2779" t="s">
        <v>567</v>
      </c>
      <c r="J2779" t="s">
        <v>567</v>
      </c>
      <c r="K2779" t="s">
        <v>567</v>
      </c>
      <c r="L2779" t="s">
        <v>567</v>
      </c>
      <c r="N2779">
        <v>0</v>
      </c>
      <c r="O2779">
        <v>0</v>
      </c>
      <c r="R2779">
        <v>0</v>
      </c>
      <c r="W2779" t="s">
        <v>567</v>
      </c>
      <c r="X2779" t="s">
        <v>567</v>
      </c>
      <c r="Y2779" t="s">
        <v>568</v>
      </c>
    </row>
    <row r="2780" spans="2:25" x14ac:dyDescent="0.3">
      <c r="B2780" s="118"/>
      <c r="D2780" t="s">
        <v>567</v>
      </c>
      <c r="H2780" t="s">
        <v>567</v>
      </c>
      <c r="J2780" t="s">
        <v>567</v>
      </c>
      <c r="K2780" t="s">
        <v>567</v>
      </c>
      <c r="L2780" t="s">
        <v>567</v>
      </c>
      <c r="N2780">
        <v>0</v>
      </c>
      <c r="O2780">
        <v>0</v>
      </c>
      <c r="R2780">
        <v>0</v>
      </c>
      <c r="W2780" t="s">
        <v>567</v>
      </c>
      <c r="X2780" t="s">
        <v>567</v>
      </c>
      <c r="Y2780" t="s">
        <v>568</v>
      </c>
    </row>
    <row r="2781" spans="2:25" x14ac:dyDescent="0.3">
      <c r="B2781" s="118"/>
      <c r="D2781" t="s">
        <v>567</v>
      </c>
      <c r="H2781" t="s">
        <v>567</v>
      </c>
      <c r="J2781" t="s">
        <v>567</v>
      </c>
      <c r="K2781" t="s">
        <v>567</v>
      </c>
      <c r="L2781" t="s">
        <v>567</v>
      </c>
      <c r="N2781">
        <v>0</v>
      </c>
      <c r="O2781">
        <v>0</v>
      </c>
      <c r="R2781">
        <v>0</v>
      </c>
      <c r="W2781" t="s">
        <v>567</v>
      </c>
      <c r="X2781" t="s">
        <v>567</v>
      </c>
      <c r="Y2781" t="s">
        <v>568</v>
      </c>
    </row>
    <row r="2782" spans="2:25" x14ac:dyDescent="0.3">
      <c r="B2782" s="118"/>
      <c r="D2782" t="s">
        <v>567</v>
      </c>
      <c r="H2782" t="s">
        <v>567</v>
      </c>
      <c r="J2782" t="s">
        <v>567</v>
      </c>
      <c r="K2782" t="s">
        <v>567</v>
      </c>
      <c r="L2782" t="s">
        <v>567</v>
      </c>
      <c r="N2782">
        <v>0</v>
      </c>
      <c r="O2782">
        <v>0</v>
      </c>
      <c r="R2782">
        <v>0</v>
      </c>
      <c r="W2782" t="s">
        <v>567</v>
      </c>
      <c r="X2782" t="s">
        <v>567</v>
      </c>
      <c r="Y2782" t="s">
        <v>568</v>
      </c>
    </row>
    <row r="2783" spans="2:25" x14ac:dyDescent="0.3">
      <c r="B2783" s="118"/>
      <c r="D2783" t="s">
        <v>567</v>
      </c>
      <c r="H2783" t="s">
        <v>567</v>
      </c>
      <c r="J2783" t="s">
        <v>567</v>
      </c>
      <c r="K2783" t="s">
        <v>567</v>
      </c>
      <c r="L2783" t="s">
        <v>567</v>
      </c>
      <c r="N2783">
        <v>0</v>
      </c>
      <c r="O2783">
        <v>0</v>
      </c>
      <c r="R2783">
        <v>0</v>
      </c>
      <c r="W2783" t="s">
        <v>567</v>
      </c>
      <c r="X2783" t="s">
        <v>567</v>
      </c>
      <c r="Y2783" t="s">
        <v>568</v>
      </c>
    </row>
    <row r="2784" spans="2:25" x14ac:dyDescent="0.3">
      <c r="B2784" s="118"/>
      <c r="D2784" t="s">
        <v>567</v>
      </c>
      <c r="H2784" t="s">
        <v>567</v>
      </c>
      <c r="J2784" t="s">
        <v>567</v>
      </c>
      <c r="K2784" t="s">
        <v>567</v>
      </c>
      <c r="L2784" t="s">
        <v>567</v>
      </c>
      <c r="N2784">
        <v>0</v>
      </c>
      <c r="O2784">
        <v>0</v>
      </c>
      <c r="R2784">
        <v>0</v>
      </c>
      <c r="W2784" t="s">
        <v>567</v>
      </c>
      <c r="X2784" t="s">
        <v>567</v>
      </c>
      <c r="Y2784" t="s">
        <v>568</v>
      </c>
    </row>
    <row r="2785" spans="2:25" x14ac:dyDescent="0.3">
      <c r="B2785" s="118"/>
      <c r="D2785" t="s">
        <v>567</v>
      </c>
      <c r="H2785" t="s">
        <v>567</v>
      </c>
      <c r="J2785" t="s">
        <v>567</v>
      </c>
      <c r="K2785" t="s">
        <v>567</v>
      </c>
      <c r="L2785" t="s">
        <v>567</v>
      </c>
      <c r="N2785">
        <v>0</v>
      </c>
      <c r="O2785">
        <v>0</v>
      </c>
      <c r="R2785">
        <v>0</v>
      </c>
      <c r="W2785" t="s">
        <v>567</v>
      </c>
      <c r="X2785" t="s">
        <v>567</v>
      </c>
      <c r="Y2785" t="s">
        <v>568</v>
      </c>
    </row>
    <row r="2786" spans="2:25" x14ac:dyDescent="0.3">
      <c r="B2786" s="118"/>
      <c r="D2786" t="s">
        <v>567</v>
      </c>
      <c r="H2786" t="s">
        <v>567</v>
      </c>
      <c r="J2786" t="s">
        <v>567</v>
      </c>
      <c r="K2786" t="s">
        <v>567</v>
      </c>
      <c r="L2786" t="s">
        <v>567</v>
      </c>
      <c r="N2786">
        <v>0</v>
      </c>
      <c r="O2786">
        <v>0</v>
      </c>
      <c r="R2786">
        <v>0</v>
      </c>
      <c r="W2786" t="s">
        <v>567</v>
      </c>
      <c r="X2786" t="s">
        <v>567</v>
      </c>
      <c r="Y2786" t="s">
        <v>568</v>
      </c>
    </row>
    <row r="2787" spans="2:25" x14ac:dyDescent="0.3">
      <c r="B2787" s="118"/>
      <c r="D2787" t="s">
        <v>567</v>
      </c>
      <c r="H2787" t="s">
        <v>567</v>
      </c>
      <c r="J2787" t="s">
        <v>567</v>
      </c>
      <c r="K2787" t="s">
        <v>567</v>
      </c>
      <c r="L2787" t="s">
        <v>567</v>
      </c>
      <c r="N2787">
        <v>0</v>
      </c>
      <c r="O2787">
        <v>0</v>
      </c>
      <c r="R2787">
        <v>0</v>
      </c>
      <c r="W2787" t="s">
        <v>567</v>
      </c>
      <c r="X2787" t="s">
        <v>567</v>
      </c>
      <c r="Y2787" t="s">
        <v>568</v>
      </c>
    </row>
    <row r="2788" spans="2:25" x14ac:dyDescent="0.3">
      <c r="B2788" s="118"/>
      <c r="D2788" t="s">
        <v>567</v>
      </c>
      <c r="H2788" t="s">
        <v>567</v>
      </c>
      <c r="J2788" t="s">
        <v>567</v>
      </c>
      <c r="K2788" t="s">
        <v>567</v>
      </c>
      <c r="L2788" t="s">
        <v>567</v>
      </c>
      <c r="N2788">
        <v>0</v>
      </c>
      <c r="O2788">
        <v>0</v>
      </c>
      <c r="R2788">
        <v>0</v>
      </c>
      <c r="W2788" t="s">
        <v>567</v>
      </c>
      <c r="X2788" t="s">
        <v>567</v>
      </c>
      <c r="Y2788" t="s">
        <v>568</v>
      </c>
    </row>
    <row r="2789" spans="2:25" x14ac:dyDescent="0.3">
      <c r="B2789" s="118"/>
      <c r="D2789" t="s">
        <v>567</v>
      </c>
      <c r="H2789" t="s">
        <v>567</v>
      </c>
      <c r="J2789" t="s">
        <v>567</v>
      </c>
      <c r="K2789" t="s">
        <v>567</v>
      </c>
      <c r="L2789" t="s">
        <v>567</v>
      </c>
      <c r="N2789">
        <v>0</v>
      </c>
      <c r="O2789">
        <v>0</v>
      </c>
      <c r="R2789">
        <v>0</v>
      </c>
      <c r="W2789" t="s">
        <v>567</v>
      </c>
      <c r="X2789" t="s">
        <v>567</v>
      </c>
      <c r="Y2789" t="s">
        <v>568</v>
      </c>
    </row>
    <row r="2790" spans="2:25" x14ac:dyDescent="0.3">
      <c r="B2790" s="118"/>
      <c r="D2790" t="s">
        <v>567</v>
      </c>
      <c r="H2790" t="s">
        <v>567</v>
      </c>
      <c r="J2790" t="s">
        <v>567</v>
      </c>
      <c r="K2790" t="s">
        <v>567</v>
      </c>
      <c r="L2790" t="s">
        <v>567</v>
      </c>
      <c r="N2790">
        <v>0</v>
      </c>
      <c r="O2790">
        <v>0</v>
      </c>
      <c r="R2790">
        <v>0</v>
      </c>
      <c r="W2790" t="s">
        <v>567</v>
      </c>
      <c r="X2790" t="s">
        <v>567</v>
      </c>
      <c r="Y2790" t="s">
        <v>568</v>
      </c>
    </row>
    <row r="2791" spans="2:25" x14ac:dyDescent="0.3">
      <c r="B2791" s="118"/>
      <c r="D2791" t="s">
        <v>567</v>
      </c>
      <c r="H2791" t="s">
        <v>567</v>
      </c>
      <c r="J2791" t="s">
        <v>567</v>
      </c>
      <c r="K2791" t="s">
        <v>567</v>
      </c>
      <c r="L2791" t="s">
        <v>567</v>
      </c>
      <c r="N2791">
        <v>0</v>
      </c>
      <c r="O2791">
        <v>0</v>
      </c>
      <c r="R2791">
        <v>0</v>
      </c>
      <c r="W2791" t="s">
        <v>567</v>
      </c>
      <c r="X2791" t="s">
        <v>567</v>
      </c>
      <c r="Y2791" t="s">
        <v>568</v>
      </c>
    </row>
    <row r="2792" spans="2:25" x14ac:dyDescent="0.3">
      <c r="B2792" s="118"/>
      <c r="D2792" t="s">
        <v>567</v>
      </c>
      <c r="H2792" t="s">
        <v>567</v>
      </c>
      <c r="J2792" t="s">
        <v>567</v>
      </c>
      <c r="K2792" t="s">
        <v>567</v>
      </c>
      <c r="L2792" t="s">
        <v>567</v>
      </c>
      <c r="N2792">
        <v>0</v>
      </c>
      <c r="O2792">
        <v>0</v>
      </c>
      <c r="R2792">
        <v>0</v>
      </c>
      <c r="W2792" t="s">
        <v>567</v>
      </c>
      <c r="X2792" t="s">
        <v>567</v>
      </c>
      <c r="Y2792" t="s">
        <v>568</v>
      </c>
    </row>
    <row r="2793" spans="2:25" x14ac:dyDescent="0.3">
      <c r="B2793" s="118"/>
      <c r="D2793" t="s">
        <v>567</v>
      </c>
      <c r="H2793" t="s">
        <v>567</v>
      </c>
      <c r="J2793" t="s">
        <v>567</v>
      </c>
      <c r="K2793" t="s">
        <v>567</v>
      </c>
      <c r="L2793" t="s">
        <v>567</v>
      </c>
      <c r="N2793">
        <v>0</v>
      </c>
      <c r="O2793">
        <v>0</v>
      </c>
      <c r="R2793">
        <v>0</v>
      </c>
      <c r="W2793" t="s">
        <v>567</v>
      </c>
      <c r="X2793" t="s">
        <v>567</v>
      </c>
      <c r="Y2793" t="s">
        <v>568</v>
      </c>
    </row>
    <row r="2794" spans="2:25" x14ac:dyDescent="0.3">
      <c r="B2794" s="118"/>
      <c r="D2794" t="s">
        <v>567</v>
      </c>
      <c r="H2794" t="s">
        <v>567</v>
      </c>
      <c r="J2794" t="s">
        <v>567</v>
      </c>
      <c r="K2794" t="s">
        <v>567</v>
      </c>
      <c r="L2794" t="s">
        <v>567</v>
      </c>
      <c r="N2794">
        <v>0</v>
      </c>
      <c r="O2794">
        <v>0</v>
      </c>
      <c r="R2794">
        <v>0</v>
      </c>
      <c r="W2794" t="s">
        <v>567</v>
      </c>
      <c r="X2794" t="s">
        <v>567</v>
      </c>
      <c r="Y2794" t="s">
        <v>568</v>
      </c>
    </row>
    <row r="2795" spans="2:25" x14ac:dyDescent="0.3">
      <c r="B2795" s="118"/>
      <c r="D2795" t="s">
        <v>567</v>
      </c>
      <c r="H2795" t="s">
        <v>567</v>
      </c>
      <c r="J2795" t="s">
        <v>567</v>
      </c>
      <c r="K2795" t="s">
        <v>567</v>
      </c>
      <c r="L2795" t="s">
        <v>567</v>
      </c>
      <c r="N2795">
        <v>0</v>
      </c>
      <c r="O2795">
        <v>0</v>
      </c>
      <c r="R2795">
        <v>0</v>
      </c>
      <c r="W2795" t="s">
        <v>567</v>
      </c>
      <c r="X2795" t="s">
        <v>567</v>
      </c>
      <c r="Y2795" t="s">
        <v>568</v>
      </c>
    </row>
    <row r="2796" spans="2:25" x14ac:dyDescent="0.3">
      <c r="B2796" s="118"/>
      <c r="D2796" t="s">
        <v>567</v>
      </c>
      <c r="H2796" t="s">
        <v>567</v>
      </c>
      <c r="J2796" t="s">
        <v>567</v>
      </c>
      <c r="K2796" t="s">
        <v>567</v>
      </c>
      <c r="L2796" t="s">
        <v>567</v>
      </c>
      <c r="N2796">
        <v>0</v>
      </c>
      <c r="O2796">
        <v>0</v>
      </c>
      <c r="R2796">
        <v>0</v>
      </c>
      <c r="W2796" t="s">
        <v>567</v>
      </c>
      <c r="X2796" t="s">
        <v>567</v>
      </c>
      <c r="Y2796" t="s">
        <v>568</v>
      </c>
    </row>
    <row r="2797" spans="2:25" x14ac:dyDescent="0.3">
      <c r="B2797" s="118"/>
      <c r="D2797" t="s">
        <v>567</v>
      </c>
      <c r="H2797" t="s">
        <v>567</v>
      </c>
      <c r="J2797" t="s">
        <v>567</v>
      </c>
      <c r="K2797" t="s">
        <v>567</v>
      </c>
      <c r="L2797" t="s">
        <v>567</v>
      </c>
      <c r="N2797">
        <v>0</v>
      </c>
      <c r="O2797">
        <v>0</v>
      </c>
      <c r="R2797">
        <v>0</v>
      </c>
      <c r="W2797" t="s">
        <v>567</v>
      </c>
      <c r="X2797" t="s">
        <v>567</v>
      </c>
      <c r="Y2797" t="s">
        <v>568</v>
      </c>
    </row>
    <row r="2798" spans="2:25" x14ac:dyDescent="0.3">
      <c r="B2798" s="118"/>
      <c r="D2798" t="s">
        <v>567</v>
      </c>
      <c r="H2798" t="s">
        <v>567</v>
      </c>
      <c r="J2798" t="s">
        <v>567</v>
      </c>
      <c r="K2798" t="s">
        <v>567</v>
      </c>
      <c r="L2798" t="s">
        <v>567</v>
      </c>
      <c r="N2798">
        <v>0</v>
      </c>
      <c r="O2798">
        <v>0</v>
      </c>
      <c r="R2798">
        <v>0</v>
      </c>
      <c r="W2798" t="s">
        <v>567</v>
      </c>
      <c r="X2798" t="s">
        <v>567</v>
      </c>
      <c r="Y2798" t="s">
        <v>568</v>
      </c>
    </row>
    <row r="2799" spans="2:25" x14ac:dyDescent="0.3">
      <c r="B2799" s="118"/>
      <c r="D2799" t="s">
        <v>567</v>
      </c>
      <c r="H2799" t="s">
        <v>567</v>
      </c>
      <c r="J2799" t="s">
        <v>567</v>
      </c>
      <c r="K2799" t="s">
        <v>567</v>
      </c>
      <c r="L2799" t="s">
        <v>567</v>
      </c>
      <c r="N2799">
        <v>0</v>
      </c>
      <c r="O2799">
        <v>0</v>
      </c>
      <c r="R2799">
        <v>0</v>
      </c>
      <c r="W2799" t="s">
        <v>567</v>
      </c>
      <c r="X2799" t="s">
        <v>567</v>
      </c>
      <c r="Y2799" t="s">
        <v>568</v>
      </c>
    </row>
    <row r="2800" spans="2:25" x14ac:dyDescent="0.3">
      <c r="B2800" s="118"/>
      <c r="D2800" t="s">
        <v>567</v>
      </c>
      <c r="H2800" t="s">
        <v>567</v>
      </c>
      <c r="J2800" t="s">
        <v>567</v>
      </c>
      <c r="K2800" t="s">
        <v>567</v>
      </c>
      <c r="L2800" t="s">
        <v>567</v>
      </c>
      <c r="N2800">
        <v>0</v>
      </c>
      <c r="O2800">
        <v>0</v>
      </c>
      <c r="R2800">
        <v>0</v>
      </c>
      <c r="W2800" t="s">
        <v>567</v>
      </c>
      <c r="X2800" t="s">
        <v>567</v>
      </c>
      <c r="Y2800" t="s">
        <v>568</v>
      </c>
    </row>
    <row r="2801" spans="2:25" x14ac:dyDescent="0.3">
      <c r="B2801" s="118"/>
      <c r="D2801" t="s">
        <v>567</v>
      </c>
      <c r="H2801" t="s">
        <v>567</v>
      </c>
      <c r="J2801" t="s">
        <v>567</v>
      </c>
      <c r="K2801" t="s">
        <v>567</v>
      </c>
      <c r="L2801" t="s">
        <v>567</v>
      </c>
      <c r="N2801">
        <v>0</v>
      </c>
      <c r="O2801">
        <v>0</v>
      </c>
      <c r="R2801">
        <v>0</v>
      </c>
      <c r="W2801" t="s">
        <v>567</v>
      </c>
      <c r="X2801" t="s">
        <v>567</v>
      </c>
      <c r="Y2801" t="s">
        <v>568</v>
      </c>
    </row>
    <row r="2802" spans="2:25" x14ac:dyDescent="0.3">
      <c r="B2802" s="118"/>
      <c r="D2802" t="s">
        <v>567</v>
      </c>
      <c r="H2802" t="s">
        <v>567</v>
      </c>
      <c r="J2802" t="s">
        <v>567</v>
      </c>
      <c r="K2802" t="s">
        <v>567</v>
      </c>
      <c r="L2802" t="s">
        <v>567</v>
      </c>
      <c r="N2802">
        <v>0</v>
      </c>
      <c r="O2802">
        <v>0</v>
      </c>
      <c r="R2802">
        <v>0</v>
      </c>
      <c r="W2802" t="s">
        <v>567</v>
      </c>
      <c r="X2802" t="s">
        <v>567</v>
      </c>
      <c r="Y2802" t="s">
        <v>568</v>
      </c>
    </row>
    <row r="2803" spans="2:25" x14ac:dyDescent="0.3">
      <c r="B2803" s="118"/>
      <c r="D2803" t="s">
        <v>567</v>
      </c>
      <c r="H2803" t="s">
        <v>567</v>
      </c>
      <c r="J2803" t="s">
        <v>567</v>
      </c>
      <c r="K2803" t="s">
        <v>567</v>
      </c>
      <c r="L2803" t="s">
        <v>567</v>
      </c>
      <c r="N2803">
        <v>0</v>
      </c>
      <c r="O2803">
        <v>0</v>
      </c>
      <c r="R2803">
        <v>0</v>
      </c>
      <c r="W2803" t="s">
        <v>567</v>
      </c>
      <c r="X2803" t="s">
        <v>567</v>
      </c>
      <c r="Y2803" t="s">
        <v>568</v>
      </c>
    </row>
    <row r="2804" spans="2:25" x14ac:dyDescent="0.3">
      <c r="B2804" s="118"/>
      <c r="D2804" t="s">
        <v>567</v>
      </c>
      <c r="H2804" t="s">
        <v>567</v>
      </c>
      <c r="J2804" t="s">
        <v>567</v>
      </c>
      <c r="K2804" t="s">
        <v>567</v>
      </c>
      <c r="L2804" t="s">
        <v>567</v>
      </c>
      <c r="N2804">
        <v>0</v>
      </c>
      <c r="O2804">
        <v>0</v>
      </c>
      <c r="R2804">
        <v>0</v>
      </c>
      <c r="W2804" t="s">
        <v>567</v>
      </c>
      <c r="X2804" t="s">
        <v>567</v>
      </c>
      <c r="Y2804" t="s">
        <v>568</v>
      </c>
    </row>
    <row r="2805" spans="2:25" x14ac:dyDescent="0.3">
      <c r="B2805" s="118"/>
      <c r="D2805" t="s">
        <v>567</v>
      </c>
      <c r="H2805" t="s">
        <v>567</v>
      </c>
      <c r="J2805" t="s">
        <v>567</v>
      </c>
      <c r="K2805" t="s">
        <v>567</v>
      </c>
      <c r="L2805" t="s">
        <v>567</v>
      </c>
      <c r="N2805">
        <v>0</v>
      </c>
      <c r="O2805">
        <v>0</v>
      </c>
      <c r="R2805">
        <v>0</v>
      </c>
      <c r="W2805" t="s">
        <v>567</v>
      </c>
      <c r="X2805" t="s">
        <v>567</v>
      </c>
      <c r="Y2805" t="s">
        <v>568</v>
      </c>
    </row>
    <row r="2806" spans="2:25" x14ac:dyDescent="0.3">
      <c r="B2806" s="118"/>
      <c r="D2806" t="s">
        <v>567</v>
      </c>
      <c r="H2806" t="s">
        <v>567</v>
      </c>
      <c r="J2806" t="s">
        <v>567</v>
      </c>
      <c r="K2806" t="s">
        <v>567</v>
      </c>
      <c r="L2806" t="s">
        <v>567</v>
      </c>
      <c r="N2806">
        <v>0</v>
      </c>
      <c r="O2806">
        <v>0</v>
      </c>
      <c r="R2806">
        <v>0</v>
      </c>
      <c r="W2806" t="s">
        <v>567</v>
      </c>
      <c r="X2806" t="s">
        <v>567</v>
      </c>
      <c r="Y2806" t="s">
        <v>568</v>
      </c>
    </row>
    <row r="2807" spans="2:25" x14ac:dyDescent="0.3">
      <c r="B2807" s="118"/>
      <c r="D2807" t="s">
        <v>567</v>
      </c>
      <c r="H2807" t="s">
        <v>567</v>
      </c>
      <c r="J2807" t="s">
        <v>567</v>
      </c>
      <c r="K2807" t="s">
        <v>567</v>
      </c>
      <c r="L2807" t="s">
        <v>567</v>
      </c>
      <c r="N2807">
        <v>0</v>
      </c>
      <c r="O2807">
        <v>0</v>
      </c>
      <c r="R2807">
        <v>0</v>
      </c>
      <c r="W2807" t="s">
        <v>567</v>
      </c>
      <c r="X2807" t="s">
        <v>567</v>
      </c>
      <c r="Y2807" t="s">
        <v>568</v>
      </c>
    </row>
    <row r="2808" spans="2:25" x14ac:dyDescent="0.3">
      <c r="B2808" s="118"/>
      <c r="D2808" t="s">
        <v>567</v>
      </c>
      <c r="H2808" t="s">
        <v>567</v>
      </c>
      <c r="J2808" t="s">
        <v>567</v>
      </c>
      <c r="K2808" t="s">
        <v>567</v>
      </c>
      <c r="L2808" t="s">
        <v>567</v>
      </c>
      <c r="N2808">
        <v>0</v>
      </c>
      <c r="O2808">
        <v>0</v>
      </c>
      <c r="R2808">
        <v>0</v>
      </c>
      <c r="W2808" t="s">
        <v>567</v>
      </c>
      <c r="X2808" t="s">
        <v>567</v>
      </c>
      <c r="Y2808" t="s">
        <v>568</v>
      </c>
    </row>
    <row r="2809" spans="2:25" x14ac:dyDescent="0.3">
      <c r="B2809" s="118"/>
      <c r="D2809" t="s">
        <v>567</v>
      </c>
      <c r="H2809" t="s">
        <v>567</v>
      </c>
      <c r="J2809" t="s">
        <v>567</v>
      </c>
      <c r="K2809" t="s">
        <v>567</v>
      </c>
      <c r="L2809" t="s">
        <v>567</v>
      </c>
      <c r="N2809">
        <v>0</v>
      </c>
      <c r="O2809">
        <v>0</v>
      </c>
      <c r="R2809">
        <v>0</v>
      </c>
      <c r="W2809" t="s">
        <v>567</v>
      </c>
      <c r="X2809" t="s">
        <v>567</v>
      </c>
      <c r="Y2809" t="s">
        <v>568</v>
      </c>
    </row>
    <row r="2810" spans="2:25" x14ac:dyDescent="0.3">
      <c r="B2810" s="118"/>
      <c r="D2810" t="s">
        <v>567</v>
      </c>
      <c r="H2810" t="s">
        <v>567</v>
      </c>
      <c r="J2810" t="s">
        <v>567</v>
      </c>
      <c r="K2810" t="s">
        <v>567</v>
      </c>
      <c r="L2810" t="s">
        <v>567</v>
      </c>
      <c r="N2810">
        <v>0</v>
      </c>
      <c r="O2810">
        <v>0</v>
      </c>
      <c r="R2810">
        <v>0</v>
      </c>
      <c r="W2810" t="s">
        <v>567</v>
      </c>
      <c r="X2810" t="s">
        <v>567</v>
      </c>
      <c r="Y2810" t="s">
        <v>568</v>
      </c>
    </row>
    <row r="2811" spans="2:25" x14ac:dyDescent="0.3">
      <c r="B2811" s="118"/>
      <c r="D2811" t="s">
        <v>567</v>
      </c>
      <c r="H2811" t="s">
        <v>567</v>
      </c>
      <c r="J2811" t="s">
        <v>567</v>
      </c>
      <c r="K2811" t="s">
        <v>567</v>
      </c>
      <c r="L2811" t="s">
        <v>567</v>
      </c>
      <c r="N2811">
        <v>0</v>
      </c>
      <c r="O2811">
        <v>0</v>
      </c>
      <c r="R2811">
        <v>0</v>
      </c>
      <c r="W2811" t="s">
        <v>567</v>
      </c>
      <c r="X2811" t="s">
        <v>567</v>
      </c>
      <c r="Y2811" t="s">
        <v>568</v>
      </c>
    </row>
    <row r="2812" spans="2:25" x14ac:dyDescent="0.3">
      <c r="B2812" s="118"/>
      <c r="D2812" t="s">
        <v>567</v>
      </c>
      <c r="H2812" t="s">
        <v>567</v>
      </c>
      <c r="J2812" t="s">
        <v>567</v>
      </c>
      <c r="K2812" t="s">
        <v>567</v>
      </c>
      <c r="L2812" t="s">
        <v>567</v>
      </c>
      <c r="N2812">
        <v>0</v>
      </c>
      <c r="O2812">
        <v>0</v>
      </c>
      <c r="R2812">
        <v>0</v>
      </c>
      <c r="W2812" t="s">
        <v>567</v>
      </c>
      <c r="X2812" t="s">
        <v>567</v>
      </c>
      <c r="Y2812" t="s">
        <v>568</v>
      </c>
    </row>
    <row r="2813" spans="2:25" x14ac:dyDescent="0.3">
      <c r="B2813" s="118"/>
      <c r="D2813" t="s">
        <v>567</v>
      </c>
      <c r="H2813" t="s">
        <v>567</v>
      </c>
      <c r="J2813" t="s">
        <v>567</v>
      </c>
      <c r="K2813" t="s">
        <v>567</v>
      </c>
      <c r="L2813" t="s">
        <v>567</v>
      </c>
      <c r="N2813">
        <v>0</v>
      </c>
      <c r="O2813">
        <v>0</v>
      </c>
      <c r="R2813">
        <v>0</v>
      </c>
      <c r="W2813" t="s">
        <v>567</v>
      </c>
      <c r="X2813" t="s">
        <v>567</v>
      </c>
      <c r="Y2813" t="s">
        <v>568</v>
      </c>
    </row>
    <row r="2814" spans="2:25" x14ac:dyDescent="0.3">
      <c r="B2814" s="118"/>
      <c r="D2814" t="s">
        <v>567</v>
      </c>
      <c r="H2814" t="s">
        <v>567</v>
      </c>
      <c r="J2814" t="s">
        <v>567</v>
      </c>
      <c r="K2814" t="s">
        <v>567</v>
      </c>
      <c r="L2814" t="s">
        <v>567</v>
      </c>
      <c r="N2814">
        <v>0</v>
      </c>
      <c r="O2814">
        <v>0</v>
      </c>
      <c r="R2814">
        <v>0</v>
      </c>
      <c r="W2814" t="s">
        <v>567</v>
      </c>
      <c r="X2814" t="s">
        <v>567</v>
      </c>
      <c r="Y2814" t="s">
        <v>568</v>
      </c>
    </row>
    <row r="2815" spans="2:25" x14ac:dyDescent="0.3">
      <c r="B2815" s="118"/>
      <c r="D2815" t="s">
        <v>567</v>
      </c>
      <c r="H2815" t="s">
        <v>567</v>
      </c>
      <c r="J2815" t="s">
        <v>567</v>
      </c>
      <c r="K2815" t="s">
        <v>567</v>
      </c>
      <c r="L2815" t="s">
        <v>567</v>
      </c>
      <c r="N2815">
        <v>0</v>
      </c>
      <c r="O2815">
        <v>0</v>
      </c>
      <c r="R2815">
        <v>0</v>
      </c>
      <c r="W2815" t="s">
        <v>567</v>
      </c>
      <c r="X2815" t="s">
        <v>567</v>
      </c>
      <c r="Y2815" t="s">
        <v>568</v>
      </c>
    </row>
    <row r="2816" spans="2:25" x14ac:dyDescent="0.3">
      <c r="B2816" s="118"/>
      <c r="D2816" t="s">
        <v>567</v>
      </c>
      <c r="H2816" t="s">
        <v>567</v>
      </c>
      <c r="J2816" t="s">
        <v>567</v>
      </c>
      <c r="K2816" t="s">
        <v>567</v>
      </c>
      <c r="L2816" t="s">
        <v>567</v>
      </c>
      <c r="N2816">
        <v>0</v>
      </c>
      <c r="O2816">
        <v>0</v>
      </c>
      <c r="R2816">
        <v>0</v>
      </c>
      <c r="W2816" t="s">
        <v>567</v>
      </c>
      <c r="X2816" t="s">
        <v>567</v>
      </c>
      <c r="Y2816" t="s">
        <v>568</v>
      </c>
    </row>
    <row r="2817" spans="2:25" x14ac:dyDescent="0.3">
      <c r="B2817" s="118"/>
      <c r="D2817" t="s">
        <v>567</v>
      </c>
      <c r="H2817" t="s">
        <v>567</v>
      </c>
      <c r="J2817" t="s">
        <v>567</v>
      </c>
      <c r="K2817" t="s">
        <v>567</v>
      </c>
      <c r="L2817" t="s">
        <v>567</v>
      </c>
      <c r="N2817">
        <v>0</v>
      </c>
      <c r="O2817">
        <v>0</v>
      </c>
      <c r="R2817">
        <v>0</v>
      </c>
      <c r="W2817" t="s">
        <v>567</v>
      </c>
      <c r="X2817" t="s">
        <v>567</v>
      </c>
      <c r="Y2817" t="s">
        <v>568</v>
      </c>
    </row>
    <row r="2818" spans="2:25" x14ac:dyDescent="0.3">
      <c r="B2818" s="118"/>
      <c r="D2818" t="s">
        <v>567</v>
      </c>
      <c r="H2818" t="s">
        <v>567</v>
      </c>
      <c r="J2818" t="s">
        <v>567</v>
      </c>
      <c r="K2818" t="s">
        <v>567</v>
      </c>
      <c r="L2818" t="s">
        <v>567</v>
      </c>
      <c r="N2818">
        <v>0</v>
      </c>
      <c r="O2818">
        <v>0</v>
      </c>
      <c r="R2818">
        <v>0</v>
      </c>
      <c r="W2818" t="s">
        <v>567</v>
      </c>
      <c r="X2818" t="s">
        <v>567</v>
      </c>
      <c r="Y2818" t="s">
        <v>568</v>
      </c>
    </row>
    <row r="2819" spans="2:25" x14ac:dyDescent="0.3">
      <c r="B2819" s="118"/>
      <c r="D2819" t="s">
        <v>567</v>
      </c>
      <c r="H2819" t="s">
        <v>567</v>
      </c>
      <c r="J2819" t="s">
        <v>567</v>
      </c>
      <c r="K2819" t="s">
        <v>567</v>
      </c>
      <c r="L2819" t="s">
        <v>567</v>
      </c>
      <c r="N2819">
        <v>0</v>
      </c>
      <c r="O2819">
        <v>0</v>
      </c>
      <c r="R2819">
        <v>0</v>
      </c>
      <c r="W2819" t="s">
        <v>567</v>
      </c>
      <c r="X2819" t="s">
        <v>567</v>
      </c>
      <c r="Y2819" t="s">
        <v>568</v>
      </c>
    </row>
    <row r="2820" spans="2:25" x14ac:dyDescent="0.3">
      <c r="B2820" s="118"/>
      <c r="D2820" t="s">
        <v>567</v>
      </c>
      <c r="H2820" t="s">
        <v>567</v>
      </c>
      <c r="J2820" t="s">
        <v>567</v>
      </c>
      <c r="K2820" t="s">
        <v>567</v>
      </c>
      <c r="L2820" t="s">
        <v>567</v>
      </c>
      <c r="N2820">
        <v>0</v>
      </c>
      <c r="O2820">
        <v>0</v>
      </c>
      <c r="R2820">
        <v>0</v>
      </c>
      <c r="W2820" t="s">
        <v>567</v>
      </c>
      <c r="X2820" t="s">
        <v>567</v>
      </c>
      <c r="Y2820" t="s">
        <v>568</v>
      </c>
    </row>
    <row r="2821" spans="2:25" x14ac:dyDescent="0.3">
      <c r="B2821" s="118"/>
      <c r="D2821" t="s">
        <v>567</v>
      </c>
      <c r="H2821" t="s">
        <v>567</v>
      </c>
      <c r="J2821" t="s">
        <v>567</v>
      </c>
      <c r="K2821" t="s">
        <v>567</v>
      </c>
      <c r="L2821" t="s">
        <v>567</v>
      </c>
      <c r="N2821">
        <v>0</v>
      </c>
      <c r="O2821">
        <v>0</v>
      </c>
      <c r="R2821">
        <v>0</v>
      </c>
      <c r="W2821" t="s">
        <v>567</v>
      </c>
      <c r="X2821" t="s">
        <v>567</v>
      </c>
      <c r="Y2821" t="s">
        <v>568</v>
      </c>
    </row>
    <row r="2822" spans="2:25" x14ac:dyDescent="0.3">
      <c r="B2822" s="118"/>
      <c r="D2822" t="s">
        <v>567</v>
      </c>
      <c r="H2822" t="s">
        <v>567</v>
      </c>
      <c r="J2822" t="s">
        <v>567</v>
      </c>
      <c r="K2822" t="s">
        <v>567</v>
      </c>
      <c r="L2822" t="s">
        <v>567</v>
      </c>
      <c r="N2822">
        <v>0</v>
      </c>
      <c r="O2822">
        <v>0</v>
      </c>
      <c r="R2822">
        <v>0</v>
      </c>
      <c r="W2822" t="s">
        <v>567</v>
      </c>
      <c r="X2822" t="s">
        <v>567</v>
      </c>
      <c r="Y2822" t="s">
        <v>568</v>
      </c>
    </row>
    <row r="2823" spans="2:25" x14ac:dyDescent="0.3">
      <c r="B2823" s="118"/>
      <c r="D2823" t="s">
        <v>567</v>
      </c>
      <c r="H2823" t="s">
        <v>567</v>
      </c>
      <c r="J2823" t="s">
        <v>567</v>
      </c>
      <c r="K2823" t="s">
        <v>567</v>
      </c>
      <c r="L2823" t="s">
        <v>567</v>
      </c>
      <c r="N2823">
        <v>0</v>
      </c>
      <c r="O2823">
        <v>0</v>
      </c>
      <c r="R2823">
        <v>0</v>
      </c>
      <c r="W2823" t="s">
        <v>567</v>
      </c>
      <c r="X2823" t="s">
        <v>567</v>
      </c>
      <c r="Y2823" t="s">
        <v>568</v>
      </c>
    </row>
    <row r="2824" spans="2:25" x14ac:dyDescent="0.3">
      <c r="B2824" s="118"/>
      <c r="D2824" t="s">
        <v>567</v>
      </c>
      <c r="H2824" t="s">
        <v>567</v>
      </c>
      <c r="J2824" t="s">
        <v>567</v>
      </c>
      <c r="K2824" t="s">
        <v>567</v>
      </c>
      <c r="L2824" t="s">
        <v>567</v>
      </c>
      <c r="N2824">
        <v>0</v>
      </c>
      <c r="O2824">
        <v>0</v>
      </c>
      <c r="R2824">
        <v>0</v>
      </c>
      <c r="W2824" t="s">
        <v>567</v>
      </c>
      <c r="X2824" t="s">
        <v>567</v>
      </c>
      <c r="Y2824" t="s">
        <v>568</v>
      </c>
    </row>
    <row r="2825" spans="2:25" x14ac:dyDescent="0.3">
      <c r="B2825" s="118"/>
      <c r="D2825" t="s">
        <v>567</v>
      </c>
      <c r="H2825" t="s">
        <v>567</v>
      </c>
      <c r="J2825" t="s">
        <v>567</v>
      </c>
      <c r="K2825" t="s">
        <v>567</v>
      </c>
      <c r="L2825" t="s">
        <v>567</v>
      </c>
      <c r="N2825">
        <v>0</v>
      </c>
      <c r="O2825">
        <v>0</v>
      </c>
      <c r="R2825">
        <v>0</v>
      </c>
      <c r="W2825" t="s">
        <v>567</v>
      </c>
      <c r="X2825" t="s">
        <v>567</v>
      </c>
      <c r="Y2825" t="s">
        <v>568</v>
      </c>
    </row>
    <row r="2826" spans="2:25" x14ac:dyDescent="0.3">
      <c r="B2826" s="118"/>
      <c r="D2826" t="s">
        <v>567</v>
      </c>
      <c r="H2826" t="s">
        <v>567</v>
      </c>
      <c r="J2826" t="s">
        <v>567</v>
      </c>
      <c r="K2826" t="s">
        <v>567</v>
      </c>
      <c r="L2826" t="s">
        <v>567</v>
      </c>
      <c r="N2826">
        <v>0</v>
      </c>
      <c r="O2826">
        <v>0</v>
      </c>
      <c r="R2826">
        <v>0</v>
      </c>
      <c r="W2826" t="s">
        <v>567</v>
      </c>
      <c r="X2826" t="s">
        <v>567</v>
      </c>
      <c r="Y2826" t="s">
        <v>568</v>
      </c>
    </row>
    <row r="2827" spans="2:25" x14ac:dyDescent="0.3">
      <c r="B2827" s="118"/>
      <c r="D2827" t="s">
        <v>567</v>
      </c>
      <c r="H2827" t="s">
        <v>567</v>
      </c>
      <c r="J2827" t="s">
        <v>567</v>
      </c>
      <c r="K2827" t="s">
        <v>567</v>
      </c>
      <c r="L2827" t="s">
        <v>567</v>
      </c>
      <c r="N2827">
        <v>0</v>
      </c>
      <c r="O2827">
        <v>0</v>
      </c>
      <c r="R2827">
        <v>0</v>
      </c>
      <c r="W2827" t="s">
        <v>567</v>
      </c>
      <c r="X2827" t="s">
        <v>567</v>
      </c>
      <c r="Y2827" t="s">
        <v>568</v>
      </c>
    </row>
    <row r="2828" spans="2:25" x14ac:dyDescent="0.3">
      <c r="B2828" s="118"/>
      <c r="D2828" t="s">
        <v>567</v>
      </c>
      <c r="H2828" t="s">
        <v>567</v>
      </c>
      <c r="J2828" t="s">
        <v>567</v>
      </c>
      <c r="K2828" t="s">
        <v>567</v>
      </c>
      <c r="L2828" t="s">
        <v>567</v>
      </c>
      <c r="N2828">
        <v>0</v>
      </c>
      <c r="O2828">
        <v>0</v>
      </c>
      <c r="R2828">
        <v>0</v>
      </c>
      <c r="W2828" t="s">
        <v>567</v>
      </c>
      <c r="X2828" t="s">
        <v>567</v>
      </c>
      <c r="Y2828" t="s">
        <v>568</v>
      </c>
    </row>
    <row r="2829" spans="2:25" x14ac:dyDescent="0.3">
      <c r="B2829" s="118"/>
      <c r="D2829" t="s">
        <v>567</v>
      </c>
      <c r="H2829" t="s">
        <v>567</v>
      </c>
      <c r="J2829" t="s">
        <v>567</v>
      </c>
      <c r="K2829" t="s">
        <v>567</v>
      </c>
      <c r="L2829" t="s">
        <v>567</v>
      </c>
      <c r="N2829">
        <v>0</v>
      </c>
      <c r="O2829">
        <v>0</v>
      </c>
      <c r="R2829">
        <v>0</v>
      </c>
      <c r="W2829" t="s">
        <v>567</v>
      </c>
      <c r="X2829" t="s">
        <v>567</v>
      </c>
      <c r="Y2829" t="s">
        <v>568</v>
      </c>
    </row>
    <row r="2830" spans="2:25" x14ac:dyDescent="0.3">
      <c r="B2830" s="118"/>
      <c r="D2830" t="s">
        <v>567</v>
      </c>
      <c r="H2830" t="s">
        <v>567</v>
      </c>
      <c r="J2830" t="s">
        <v>567</v>
      </c>
      <c r="K2830" t="s">
        <v>567</v>
      </c>
      <c r="L2830" t="s">
        <v>567</v>
      </c>
      <c r="N2830">
        <v>0</v>
      </c>
      <c r="O2830">
        <v>0</v>
      </c>
      <c r="R2830">
        <v>0</v>
      </c>
      <c r="W2830" t="s">
        <v>567</v>
      </c>
      <c r="X2830" t="s">
        <v>567</v>
      </c>
      <c r="Y2830" t="s">
        <v>568</v>
      </c>
    </row>
    <row r="2831" spans="2:25" x14ac:dyDescent="0.3">
      <c r="B2831" s="118"/>
      <c r="D2831" t="s">
        <v>567</v>
      </c>
      <c r="H2831" t="s">
        <v>567</v>
      </c>
      <c r="J2831" t="s">
        <v>567</v>
      </c>
      <c r="K2831" t="s">
        <v>567</v>
      </c>
      <c r="L2831" t="s">
        <v>567</v>
      </c>
      <c r="N2831">
        <v>0</v>
      </c>
      <c r="O2831">
        <v>0</v>
      </c>
      <c r="R2831">
        <v>0</v>
      </c>
      <c r="W2831" t="s">
        <v>567</v>
      </c>
      <c r="X2831" t="s">
        <v>567</v>
      </c>
      <c r="Y2831" t="s">
        <v>568</v>
      </c>
    </row>
    <row r="2832" spans="2:25" x14ac:dyDescent="0.3">
      <c r="B2832" s="118"/>
      <c r="D2832" t="s">
        <v>567</v>
      </c>
      <c r="H2832" t="s">
        <v>567</v>
      </c>
      <c r="J2832" t="s">
        <v>567</v>
      </c>
      <c r="K2832" t="s">
        <v>567</v>
      </c>
      <c r="L2832" t="s">
        <v>567</v>
      </c>
      <c r="N2832">
        <v>0</v>
      </c>
      <c r="O2832">
        <v>0</v>
      </c>
      <c r="R2832">
        <v>0</v>
      </c>
      <c r="W2832" t="s">
        <v>567</v>
      </c>
      <c r="X2832" t="s">
        <v>567</v>
      </c>
      <c r="Y2832" t="s">
        <v>568</v>
      </c>
    </row>
    <row r="2833" spans="2:25" x14ac:dyDescent="0.3">
      <c r="B2833" s="118"/>
      <c r="D2833" t="s">
        <v>567</v>
      </c>
      <c r="H2833" t="s">
        <v>567</v>
      </c>
      <c r="J2833" t="s">
        <v>567</v>
      </c>
      <c r="K2833" t="s">
        <v>567</v>
      </c>
      <c r="L2833" t="s">
        <v>567</v>
      </c>
      <c r="N2833">
        <v>0</v>
      </c>
      <c r="O2833">
        <v>0</v>
      </c>
      <c r="R2833">
        <v>0</v>
      </c>
      <c r="W2833" t="s">
        <v>567</v>
      </c>
      <c r="X2833" t="s">
        <v>567</v>
      </c>
      <c r="Y2833" t="s">
        <v>568</v>
      </c>
    </row>
    <row r="2834" spans="2:25" x14ac:dyDescent="0.3">
      <c r="B2834" s="118"/>
      <c r="D2834" t="s">
        <v>567</v>
      </c>
      <c r="H2834" t="s">
        <v>567</v>
      </c>
      <c r="J2834" t="s">
        <v>567</v>
      </c>
      <c r="K2834" t="s">
        <v>567</v>
      </c>
      <c r="L2834" t="s">
        <v>567</v>
      </c>
      <c r="N2834">
        <v>0</v>
      </c>
      <c r="O2834">
        <v>0</v>
      </c>
      <c r="R2834">
        <v>0</v>
      </c>
      <c r="W2834" t="s">
        <v>567</v>
      </c>
      <c r="X2834" t="s">
        <v>567</v>
      </c>
      <c r="Y2834" t="s">
        <v>568</v>
      </c>
    </row>
    <row r="2835" spans="2:25" x14ac:dyDescent="0.3">
      <c r="B2835" s="118"/>
      <c r="D2835" t="s">
        <v>567</v>
      </c>
      <c r="H2835" t="s">
        <v>567</v>
      </c>
      <c r="J2835" t="s">
        <v>567</v>
      </c>
      <c r="K2835" t="s">
        <v>567</v>
      </c>
      <c r="L2835" t="s">
        <v>567</v>
      </c>
      <c r="N2835">
        <v>0</v>
      </c>
      <c r="O2835">
        <v>0</v>
      </c>
      <c r="R2835">
        <v>0</v>
      </c>
      <c r="W2835" t="s">
        <v>567</v>
      </c>
      <c r="X2835" t="s">
        <v>567</v>
      </c>
      <c r="Y2835" t="s">
        <v>568</v>
      </c>
    </row>
    <row r="2836" spans="2:25" x14ac:dyDescent="0.3">
      <c r="B2836" s="118"/>
      <c r="D2836" t="s">
        <v>567</v>
      </c>
      <c r="H2836" t="s">
        <v>567</v>
      </c>
      <c r="J2836" t="s">
        <v>567</v>
      </c>
      <c r="K2836" t="s">
        <v>567</v>
      </c>
      <c r="L2836" t="s">
        <v>567</v>
      </c>
      <c r="N2836">
        <v>0</v>
      </c>
      <c r="O2836">
        <v>0</v>
      </c>
      <c r="R2836">
        <v>0</v>
      </c>
      <c r="W2836" t="s">
        <v>567</v>
      </c>
      <c r="X2836" t="s">
        <v>567</v>
      </c>
      <c r="Y2836" t="s">
        <v>568</v>
      </c>
    </row>
    <row r="2837" spans="2:25" x14ac:dyDescent="0.3">
      <c r="B2837" s="118"/>
      <c r="D2837" t="s">
        <v>567</v>
      </c>
      <c r="H2837" t="s">
        <v>567</v>
      </c>
      <c r="J2837" t="s">
        <v>567</v>
      </c>
      <c r="K2837" t="s">
        <v>567</v>
      </c>
      <c r="L2837" t="s">
        <v>567</v>
      </c>
      <c r="N2837">
        <v>0</v>
      </c>
      <c r="O2837">
        <v>0</v>
      </c>
      <c r="R2837">
        <v>0</v>
      </c>
      <c r="W2837" t="s">
        <v>567</v>
      </c>
      <c r="X2837" t="s">
        <v>567</v>
      </c>
      <c r="Y2837" t="s">
        <v>568</v>
      </c>
    </row>
    <row r="2838" spans="2:25" x14ac:dyDescent="0.3">
      <c r="B2838" s="118"/>
      <c r="D2838" t="s">
        <v>567</v>
      </c>
      <c r="H2838" t="s">
        <v>567</v>
      </c>
      <c r="J2838" t="s">
        <v>567</v>
      </c>
      <c r="K2838" t="s">
        <v>567</v>
      </c>
      <c r="L2838" t="s">
        <v>567</v>
      </c>
      <c r="N2838">
        <v>0</v>
      </c>
      <c r="O2838">
        <v>0</v>
      </c>
      <c r="R2838">
        <v>0</v>
      </c>
      <c r="W2838" t="s">
        <v>567</v>
      </c>
      <c r="X2838" t="s">
        <v>567</v>
      </c>
      <c r="Y2838" t="s">
        <v>568</v>
      </c>
    </row>
    <row r="2839" spans="2:25" x14ac:dyDescent="0.3">
      <c r="B2839" s="118"/>
      <c r="D2839" t="s">
        <v>567</v>
      </c>
      <c r="H2839" t="s">
        <v>567</v>
      </c>
      <c r="J2839" t="s">
        <v>567</v>
      </c>
      <c r="K2839" t="s">
        <v>567</v>
      </c>
      <c r="L2839" t="s">
        <v>567</v>
      </c>
      <c r="N2839">
        <v>0</v>
      </c>
      <c r="O2839">
        <v>0</v>
      </c>
      <c r="R2839">
        <v>0</v>
      </c>
      <c r="W2839" t="s">
        <v>567</v>
      </c>
      <c r="X2839" t="s">
        <v>567</v>
      </c>
      <c r="Y2839" t="s">
        <v>568</v>
      </c>
    </row>
    <row r="2840" spans="2:25" x14ac:dyDescent="0.3">
      <c r="B2840" s="118"/>
      <c r="D2840" t="s">
        <v>567</v>
      </c>
      <c r="H2840" t="s">
        <v>567</v>
      </c>
      <c r="J2840" t="s">
        <v>567</v>
      </c>
      <c r="K2840" t="s">
        <v>567</v>
      </c>
      <c r="L2840" t="s">
        <v>567</v>
      </c>
      <c r="N2840">
        <v>0</v>
      </c>
      <c r="O2840">
        <v>0</v>
      </c>
      <c r="R2840">
        <v>0</v>
      </c>
      <c r="W2840" t="s">
        <v>567</v>
      </c>
      <c r="X2840" t="s">
        <v>567</v>
      </c>
      <c r="Y2840" t="s">
        <v>568</v>
      </c>
    </row>
    <row r="2841" spans="2:25" x14ac:dyDescent="0.3">
      <c r="B2841" s="118"/>
      <c r="D2841" t="s">
        <v>567</v>
      </c>
      <c r="H2841" t="s">
        <v>567</v>
      </c>
      <c r="J2841" t="s">
        <v>567</v>
      </c>
      <c r="K2841" t="s">
        <v>567</v>
      </c>
      <c r="L2841" t="s">
        <v>567</v>
      </c>
      <c r="N2841">
        <v>0</v>
      </c>
      <c r="O2841">
        <v>0</v>
      </c>
      <c r="R2841">
        <v>0</v>
      </c>
      <c r="W2841" t="s">
        <v>567</v>
      </c>
      <c r="X2841" t="s">
        <v>567</v>
      </c>
      <c r="Y2841" t="s">
        <v>568</v>
      </c>
    </row>
    <row r="2842" spans="2:25" x14ac:dyDescent="0.3">
      <c r="B2842" s="118"/>
      <c r="D2842" t="s">
        <v>567</v>
      </c>
      <c r="H2842" t="s">
        <v>567</v>
      </c>
      <c r="J2842" t="s">
        <v>567</v>
      </c>
      <c r="K2842" t="s">
        <v>567</v>
      </c>
      <c r="L2842" t="s">
        <v>567</v>
      </c>
      <c r="N2842">
        <v>0</v>
      </c>
      <c r="O2842">
        <v>0</v>
      </c>
      <c r="R2842">
        <v>0</v>
      </c>
      <c r="W2842" t="s">
        <v>567</v>
      </c>
      <c r="X2842" t="s">
        <v>567</v>
      </c>
      <c r="Y2842" t="s">
        <v>568</v>
      </c>
    </row>
    <row r="2843" spans="2:25" x14ac:dyDescent="0.3">
      <c r="B2843" s="118"/>
      <c r="D2843" t="s">
        <v>567</v>
      </c>
      <c r="H2843" t="s">
        <v>567</v>
      </c>
      <c r="J2843" t="s">
        <v>567</v>
      </c>
      <c r="K2843" t="s">
        <v>567</v>
      </c>
      <c r="L2843" t="s">
        <v>567</v>
      </c>
      <c r="N2843">
        <v>0</v>
      </c>
      <c r="O2843">
        <v>0</v>
      </c>
      <c r="R2843">
        <v>0</v>
      </c>
      <c r="W2843" t="s">
        <v>567</v>
      </c>
      <c r="X2843" t="s">
        <v>567</v>
      </c>
      <c r="Y2843" t="s">
        <v>568</v>
      </c>
    </row>
    <row r="2844" spans="2:25" x14ac:dyDescent="0.3">
      <c r="B2844" s="118"/>
      <c r="D2844" t="s">
        <v>567</v>
      </c>
      <c r="H2844" t="s">
        <v>567</v>
      </c>
      <c r="J2844" t="s">
        <v>567</v>
      </c>
      <c r="K2844" t="s">
        <v>567</v>
      </c>
      <c r="L2844" t="s">
        <v>567</v>
      </c>
      <c r="N2844">
        <v>0</v>
      </c>
      <c r="O2844">
        <v>0</v>
      </c>
      <c r="R2844">
        <v>0</v>
      </c>
      <c r="W2844" t="s">
        <v>567</v>
      </c>
      <c r="X2844" t="s">
        <v>567</v>
      </c>
      <c r="Y2844" t="s">
        <v>568</v>
      </c>
    </row>
    <row r="2845" spans="2:25" x14ac:dyDescent="0.3">
      <c r="B2845" s="118"/>
      <c r="D2845" t="s">
        <v>567</v>
      </c>
      <c r="H2845" t="s">
        <v>567</v>
      </c>
      <c r="J2845" t="s">
        <v>567</v>
      </c>
      <c r="K2845" t="s">
        <v>567</v>
      </c>
      <c r="L2845" t="s">
        <v>567</v>
      </c>
      <c r="N2845">
        <v>0</v>
      </c>
      <c r="O2845">
        <v>0</v>
      </c>
      <c r="R2845">
        <v>0</v>
      </c>
      <c r="W2845" t="s">
        <v>567</v>
      </c>
      <c r="X2845" t="s">
        <v>567</v>
      </c>
      <c r="Y2845" t="s">
        <v>568</v>
      </c>
    </row>
    <row r="2846" spans="2:25" x14ac:dyDescent="0.3">
      <c r="B2846" s="118"/>
      <c r="D2846" t="s">
        <v>567</v>
      </c>
      <c r="H2846" t="s">
        <v>567</v>
      </c>
      <c r="J2846" t="s">
        <v>567</v>
      </c>
      <c r="K2846" t="s">
        <v>567</v>
      </c>
      <c r="L2846" t="s">
        <v>567</v>
      </c>
      <c r="N2846">
        <v>0</v>
      </c>
      <c r="O2846">
        <v>0</v>
      </c>
      <c r="R2846">
        <v>0</v>
      </c>
      <c r="W2846" t="s">
        <v>567</v>
      </c>
      <c r="X2846" t="s">
        <v>567</v>
      </c>
      <c r="Y2846" t="s">
        <v>568</v>
      </c>
    </row>
    <row r="2847" spans="2:25" x14ac:dyDescent="0.3">
      <c r="B2847" s="118"/>
      <c r="D2847" t="s">
        <v>567</v>
      </c>
      <c r="H2847" t="s">
        <v>567</v>
      </c>
      <c r="J2847" t="s">
        <v>567</v>
      </c>
      <c r="K2847" t="s">
        <v>567</v>
      </c>
      <c r="L2847" t="s">
        <v>567</v>
      </c>
      <c r="N2847">
        <v>0</v>
      </c>
      <c r="O2847">
        <v>0</v>
      </c>
      <c r="R2847">
        <v>0</v>
      </c>
      <c r="W2847" t="s">
        <v>567</v>
      </c>
      <c r="X2847" t="s">
        <v>567</v>
      </c>
      <c r="Y2847" t="s">
        <v>568</v>
      </c>
    </row>
    <row r="2848" spans="2:25" x14ac:dyDescent="0.3">
      <c r="B2848" s="118"/>
      <c r="D2848" t="s">
        <v>567</v>
      </c>
      <c r="H2848" t="s">
        <v>567</v>
      </c>
      <c r="J2848" t="s">
        <v>567</v>
      </c>
      <c r="K2848" t="s">
        <v>567</v>
      </c>
      <c r="L2848" t="s">
        <v>567</v>
      </c>
      <c r="N2848">
        <v>0</v>
      </c>
      <c r="O2848">
        <v>0</v>
      </c>
      <c r="R2848">
        <v>0</v>
      </c>
      <c r="W2848" t="s">
        <v>567</v>
      </c>
      <c r="X2848" t="s">
        <v>567</v>
      </c>
      <c r="Y2848" t="s">
        <v>568</v>
      </c>
    </row>
    <row r="2849" spans="2:25" x14ac:dyDescent="0.3">
      <c r="B2849" s="118"/>
      <c r="D2849" t="s">
        <v>567</v>
      </c>
      <c r="H2849" t="s">
        <v>567</v>
      </c>
      <c r="J2849" t="s">
        <v>567</v>
      </c>
      <c r="K2849" t="s">
        <v>567</v>
      </c>
      <c r="L2849" t="s">
        <v>567</v>
      </c>
      <c r="N2849">
        <v>0</v>
      </c>
      <c r="O2849">
        <v>0</v>
      </c>
      <c r="R2849">
        <v>0</v>
      </c>
      <c r="W2849" t="s">
        <v>567</v>
      </c>
      <c r="X2849" t="s">
        <v>567</v>
      </c>
      <c r="Y2849" t="s">
        <v>568</v>
      </c>
    </row>
    <row r="2850" spans="2:25" x14ac:dyDescent="0.3">
      <c r="B2850" s="118"/>
      <c r="D2850" t="s">
        <v>567</v>
      </c>
      <c r="H2850" t="s">
        <v>567</v>
      </c>
      <c r="J2850" t="s">
        <v>567</v>
      </c>
      <c r="K2850" t="s">
        <v>567</v>
      </c>
      <c r="L2850" t="s">
        <v>567</v>
      </c>
      <c r="N2850">
        <v>0</v>
      </c>
      <c r="O2850">
        <v>0</v>
      </c>
      <c r="R2850">
        <v>0</v>
      </c>
      <c r="W2850" t="s">
        <v>567</v>
      </c>
      <c r="X2850" t="s">
        <v>567</v>
      </c>
      <c r="Y2850" t="s">
        <v>568</v>
      </c>
    </row>
    <row r="2851" spans="2:25" x14ac:dyDescent="0.3">
      <c r="B2851" s="118"/>
      <c r="D2851" t="s">
        <v>567</v>
      </c>
      <c r="H2851" t="s">
        <v>567</v>
      </c>
      <c r="J2851" t="s">
        <v>567</v>
      </c>
      <c r="K2851" t="s">
        <v>567</v>
      </c>
      <c r="L2851" t="s">
        <v>567</v>
      </c>
      <c r="N2851">
        <v>0</v>
      </c>
      <c r="O2851">
        <v>0</v>
      </c>
      <c r="R2851">
        <v>0</v>
      </c>
      <c r="W2851" t="s">
        <v>567</v>
      </c>
      <c r="X2851" t="s">
        <v>567</v>
      </c>
      <c r="Y2851" t="s">
        <v>568</v>
      </c>
    </row>
    <row r="2852" spans="2:25" x14ac:dyDescent="0.3">
      <c r="B2852" s="118"/>
      <c r="D2852" t="s">
        <v>567</v>
      </c>
      <c r="H2852" t="s">
        <v>567</v>
      </c>
      <c r="J2852" t="s">
        <v>567</v>
      </c>
      <c r="K2852" t="s">
        <v>567</v>
      </c>
      <c r="L2852" t="s">
        <v>567</v>
      </c>
      <c r="N2852">
        <v>0</v>
      </c>
      <c r="O2852">
        <v>0</v>
      </c>
      <c r="R2852">
        <v>0</v>
      </c>
      <c r="W2852" t="s">
        <v>567</v>
      </c>
      <c r="X2852" t="s">
        <v>567</v>
      </c>
      <c r="Y2852" t="s">
        <v>568</v>
      </c>
    </row>
    <row r="2853" spans="2:25" x14ac:dyDescent="0.3">
      <c r="B2853" s="118"/>
      <c r="D2853" t="s">
        <v>567</v>
      </c>
      <c r="H2853" t="s">
        <v>567</v>
      </c>
      <c r="J2853" t="s">
        <v>567</v>
      </c>
      <c r="K2853" t="s">
        <v>567</v>
      </c>
      <c r="L2853" t="s">
        <v>567</v>
      </c>
      <c r="N2853">
        <v>0</v>
      </c>
      <c r="O2853">
        <v>0</v>
      </c>
      <c r="R2853">
        <v>0</v>
      </c>
      <c r="W2853" t="s">
        <v>567</v>
      </c>
      <c r="X2853" t="s">
        <v>567</v>
      </c>
      <c r="Y2853" t="s">
        <v>568</v>
      </c>
    </row>
    <row r="2854" spans="2:25" x14ac:dyDescent="0.3">
      <c r="B2854" s="118"/>
      <c r="D2854" t="s">
        <v>567</v>
      </c>
      <c r="H2854" t="s">
        <v>567</v>
      </c>
      <c r="J2854" t="s">
        <v>567</v>
      </c>
      <c r="K2854" t="s">
        <v>567</v>
      </c>
      <c r="L2854" t="s">
        <v>567</v>
      </c>
      <c r="N2854">
        <v>0</v>
      </c>
      <c r="O2854">
        <v>0</v>
      </c>
      <c r="R2854">
        <v>0</v>
      </c>
      <c r="W2854" t="s">
        <v>567</v>
      </c>
      <c r="X2854" t="s">
        <v>567</v>
      </c>
      <c r="Y2854" t="s">
        <v>568</v>
      </c>
    </row>
    <row r="2855" spans="2:25" x14ac:dyDescent="0.3">
      <c r="B2855" s="118"/>
      <c r="D2855" t="s">
        <v>567</v>
      </c>
      <c r="H2855" t="s">
        <v>567</v>
      </c>
      <c r="J2855" t="s">
        <v>567</v>
      </c>
      <c r="K2855" t="s">
        <v>567</v>
      </c>
      <c r="L2855" t="s">
        <v>567</v>
      </c>
      <c r="N2855">
        <v>0</v>
      </c>
      <c r="O2855">
        <v>0</v>
      </c>
      <c r="R2855">
        <v>0</v>
      </c>
      <c r="W2855" t="s">
        <v>567</v>
      </c>
      <c r="X2855" t="s">
        <v>567</v>
      </c>
      <c r="Y2855" t="s">
        <v>568</v>
      </c>
    </row>
    <row r="2856" spans="2:25" x14ac:dyDescent="0.3">
      <c r="B2856" s="118"/>
      <c r="D2856" t="s">
        <v>567</v>
      </c>
      <c r="H2856" t="s">
        <v>567</v>
      </c>
      <c r="J2856" t="s">
        <v>567</v>
      </c>
      <c r="K2856" t="s">
        <v>567</v>
      </c>
      <c r="L2856" t="s">
        <v>567</v>
      </c>
      <c r="N2856">
        <v>0</v>
      </c>
      <c r="O2856">
        <v>0</v>
      </c>
      <c r="R2856">
        <v>0</v>
      </c>
      <c r="W2856" t="s">
        <v>567</v>
      </c>
      <c r="X2856" t="s">
        <v>567</v>
      </c>
      <c r="Y2856" t="s">
        <v>568</v>
      </c>
    </row>
    <row r="2857" spans="2:25" x14ac:dyDescent="0.3">
      <c r="B2857" s="118"/>
      <c r="D2857" t="s">
        <v>567</v>
      </c>
      <c r="H2857" t="s">
        <v>567</v>
      </c>
      <c r="J2857" t="s">
        <v>567</v>
      </c>
      <c r="K2857" t="s">
        <v>567</v>
      </c>
      <c r="L2857" t="s">
        <v>567</v>
      </c>
      <c r="N2857">
        <v>0</v>
      </c>
      <c r="O2857">
        <v>0</v>
      </c>
      <c r="R2857">
        <v>0</v>
      </c>
      <c r="W2857" t="s">
        <v>567</v>
      </c>
      <c r="X2857" t="s">
        <v>567</v>
      </c>
      <c r="Y2857" t="s">
        <v>568</v>
      </c>
    </row>
    <row r="2858" spans="2:25" x14ac:dyDescent="0.3">
      <c r="B2858" s="118"/>
      <c r="D2858" t="s">
        <v>567</v>
      </c>
      <c r="H2858" t="s">
        <v>567</v>
      </c>
      <c r="J2858" t="s">
        <v>567</v>
      </c>
      <c r="K2858" t="s">
        <v>567</v>
      </c>
      <c r="L2858" t="s">
        <v>567</v>
      </c>
      <c r="N2858">
        <v>0</v>
      </c>
      <c r="O2858">
        <v>0</v>
      </c>
      <c r="R2858">
        <v>0</v>
      </c>
      <c r="W2858" t="s">
        <v>567</v>
      </c>
      <c r="X2858" t="s">
        <v>567</v>
      </c>
      <c r="Y2858" t="s">
        <v>568</v>
      </c>
    </row>
    <row r="2859" spans="2:25" x14ac:dyDescent="0.3">
      <c r="B2859" s="118"/>
      <c r="D2859" t="s">
        <v>567</v>
      </c>
      <c r="H2859" t="s">
        <v>567</v>
      </c>
      <c r="J2859" t="s">
        <v>567</v>
      </c>
      <c r="K2859" t="s">
        <v>567</v>
      </c>
      <c r="L2859" t="s">
        <v>567</v>
      </c>
      <c r="N2859">
        <v>0</v>
      </c>
      <c r="O2859">
        <v>0</v>
      </c>
      <c r="R2859">
        <v>0</v>
      </c>
      <c r="W2859" t="s">
        <v>567</v>
      </c>
      <c r="X2859" t="s">
        <v>567</v>
      </c>
      <c r="Y2859" t="s">
        <v>568</v>
      </c>
    </row>
    <row r="2860" spans="2:25" x14ac:dyDescent="0.3">
      <c r="B2860" s="118"/>
      <c r="D2860" t="s">
        <v>567</v>
      </c>
      <c r="H2860" t="s">
        <v>567</v>
      </c>
      <c r="J2860" t="s">
        <v>567</v>
      </c>
      <c r="K2860" t="s">
        <v>567</v>
      </c>
      <c r="L2860" t="s">
        <v>567</v>
      </c>
      <c r="N2860">
        <v>0</v>
      </c>
      <c r="O2860">
        <v>0</v>
      </c>
      <c r="R2860">
        <v>0</v>
      </c>
      <c r="W2860" t="s">
        <v>567</v>
      </c>
      <c r="X2860" t="s">
        <v>567</v>
      </c>
      <c r="Y2860" t="s">
        <v>568</v>
      </c>
    </row>
    <row r="2861" spans="2:25" x14ac:dyDescent="0.3">
      <c r="B2861" s="118"/>
      <c r="D2861" t="s">
        <v>567</v>
      </c>
      <c r="H2861" t="s">
        <v>567</v>
      </c>
      <c r="J2861" t="s">
        <v>567</v>
      </c>
      <c r="K2861" t="s">
        <v>567</v>
      </c>
      <c r="L2861" t="s">
        <v>567</v>
      </c>
      <c r="N2861">
        <v>0</v>
      </c>
      <c r="O2861">
        <v>0</v>
      </c>
      <c r="R2861">
        <v>0</v>
      </c>
      <c r="W2861" t="s">
        <v>567</v>
      </c>
      <c r="X2861" t="s">
        <v>567</v>
      </c>
      <c r="Y2861" t="s">
        <v>568</v>
      </c>
    </row>
    <row r="2862" spans="2:25" x14ac:dyDescent="0.3">
      <c r="B2862" s="118"/>
      <c r="D2862" t="s">
        <v>567</v>
      </c>
      <c r="H2862" t="s">
        <v>567</v>
      </c>
      <c r="J2862" t="s">
        <v>567</v>
      </c>
      <c r="K2862" t="s">
        <v>567</v>
      </c>
      <c r="L2862" t="s">
        <v>567</v>
      </c>
      <c r="N2862">
        <v>0</v>
      </c>
      <c r="O2862">
        <v>0</v>
      </c>
      <c r="R2862">
        <v>0</v>
      </c>
      <c r="W2862" t="s">
        <v>567</v>
      </c>
      <c r="X2862" t="s">
        <v>567</v>
      </c>
      <c r="Y2862" t="s">
        <v>568</v>
      </c>
    </row>
    <row r="2863" spans="2:25" x14ac:dyDescent="0.3">
      <c r="B2863" s="118"/>
      <c r="D2863" t="s">
        <v>567</v>
      </c>
      <c r="H2863" t="s">
        <v>567</v>
      </c>
      <c r="J2863" t="s">
        <v>567</v>
      </c>
      <c r="K2863" t="s">
        <v>567</v>
      </c>
      <c r="L2863" t="s">
        <v>567</v>
      </c>
      <c r="N2863">
        <v>0</v>
      </c>
      <c r="O2863">
        <v>0</v>
      </c>
      <c r="R2863">
        <v>0</v>
      </c>
      <c r="W2863" t="s">
        <v>567</v>
      </c>
      <c r="X2863" t="s">
        <v>567</v>
      </c>
      <c r="Y2863" t="s">
        <v>568</v>
      </c>
    </row>
    <row r="2864" spans="2:25" x14ac:dyDescent="0.3">
      <c r="B2864" s="118"/>
      <c r="D2864" t="s">
        <v>567</v>
      </c>
      <c r="H2864" t="s">
        <v>567</v>
      </c>
      <c r="J2864" t="s">
        <v>567</v>
      </c>
      <c r="K2864" t="s">
        <v>567</v>
      </c>
      <c r="L2864" t="s">
        <v>567</v>
      </c>
      <c r="N2864">
        <v>0</v>
      </c>
      <c r="O2864">
        <v>0</v>
      </c>
      <c r="R2864">
        <v>0</v>
      </c>
      <c r="W2864" t="s">
        <v>567</v>
      </c>
      <c r="X2864" t="s">
        <v>567</v>
      </c>
      <c r="Y2864" t="s">
        <v>568</v>
      </c>
    </row>
    <row r="2865" spans="2:25" x14ac:dyDescent="0.3">
      <c r="B2865" s="118"/>
      <c r="D2865" t="s">
        <v>567</v>
      </c>
      <c r="H2865" t="s">
        <v>567</v>
      </c>
      <c r="J2865" t="s">
        <v>567</v>
      </c>
      <c r="K2865" t="s">
        <v>567</v>
      </c>
      <c r="L2865" t="s">
        <v>567</v>
      </c>
      <c r="N2865">
        <v>0</v>
      </c>
      <c r="O2865">
        <v>0</v>
      </c>
      <c r="R2865">
        <v>0</v>
      </c>
      <c r="W2865" t="s">
        <v>567</v>
      </c>
      <c r="X2865" t="s">
        <v>567</v>
      </c>
      <c r="Y2865" t="s">
        <v>568</v>
      </c>
    </row>
    <row r="2866" spans="2:25" x14ac:dyDescent="0.3">
      <c r="B2866" s="118"/>
      <c r="D2866" t="s">
        <v>567</v>
      </c>
      <c r="H2866" t="s">
        <v>567</v>
      </c>
      <c r="J2866" t="s">
        <v>567</v>
      </c>
      <c r="K2866" t="s">
        <v>567</v>
      </c>
      <c r="L2866" t="s">
        <v>567</v>
      </c>
      <c r="N2866">
        <v>0</v>
      </c>
      <c r="O2866">
        <v>0</v>
      </c>
      <c r="R2866">
        <v>0</v>
      </c>
      <c r="W2866" t="s">
        <v>567</v>
      </c>
      <c r="X2866" t="s">
        <v>567</v>
      </c>
      <c r="Y2866" t="s">
        <v>568</v>
      </c>
    </row>
    <row r="2867" spans="2:25" x14ac:dyDescent="0.3">
      <c r="B2867" s="118"/>
      <c r="D2867" t="s">
        <v>567</v>
      </c>
      <c r="H2867" t="s">
        <v>567</v>
      </c>
      <c r="J2867" t="s">
        <v>567</v>
      </c>
      <c r="K2867" t="s">
        <v>567</v>
      </c>
      <c r="L2867" t="s">
        <v>567</v>
      </c>
      <c r="N2867">
        <v>0</v>
      </c>
      <c r="O2867">
        <v>0</v>
      </c>
      <c r="R2867">
        <v>0</v>
      </c>
      <c r="W2867" t="s">
        <v>567</v>
      </c>
      <c r="X2867" t="s">
        <v>567</v>
      </c>
      <c r="Y2867" t="s">
        <v>568</v>
      </c>
    </row>
    <row r="2868" spans="2:25" x14ac:dyDescent="0.3">
      <c r="B2868" s="118"/>
      <c r="D2868" t="s">
        <v>567</v>
      </c>
      <c r="H2868" t="s">
        <v>567</v>
      </c>
      <c r="J2868" t="s">
        <v>567</v>
      </c>
      <c r="K2868" t="s">
        <v>567</v>
      </c>
      <c r="L2868" t="s">
        <v>567</v>
      </c>
      <c r="N2868">
        <v>0</v>
      </c>
      <c r="O2868">
        <v>0</v>
      </c>
      <c r="R2868">
        <v>0</v>
      </c>
      <c r="W2868" t="s">
        <v>567</v>
      </c>
      <c r="X2868" t="s">
        <v>567</v>
      </c>
      <c r="Y2868" t="s">
        <v>568</v>
      </c>
    </row>
    <row r="2869" spans="2:25" x14ac:dyDescent="0.3">
      <c r="B2869" s="118"/>
      <c r="D2869" t="s">
        <v>567</v>
      </c>
      <c r="H2869" t="s">
        <v>567</v>
      </c>
      <c r="J2869" t="s">
        <v>567</v>
      </c>
      <c r="K2869" t="s">
        <v>567</v>
      </c>
      <c r="L2869" t="s">
        <v>567</v>
      </c>
      <c r="N2869">
        <v>0</v>
      </c>
      <c r="O2869">
        <v>0</v>
      </c>
      <c r="R2869">
        <v>0</v>
      </c>
      <c r="W2869" t="s">
        <v>567</v>
      </c>
      <c r="X2869" t="s">
        <v>567</v>
      </c>
      <c r="Y2869" t="s">
        <v>568</v>
      </c>
    </row>
    <row r="2870" spans="2:25" x14ac:dyDescent="0.3">
      <c r="B2870" s="118"/>
      <c r="D2870" t="s">
        <v>567</v>
      </c>
      <c r="H2870" t="s">
        <v>567</v>
      </c>
      <c r="J2870" t="s">
        <v>567</v>
      </c>
      <c r="K2870" t="s">
        <v>567</v>
      </c>
      <c r="L2870" t="s">
        <v>567</v>
      </c>
      <c r="N2870">
        <v>0</v>
      </c>
      <c r="O2870">
        <v>0</v>
      </c>
      <c r="R2870">
        <v>0</v>
      </c>
      <c r="W2870" t="s">
        <v>567</v>
      </c>
      <c r="X2870" t="s">
        <v>567</v>
      </c>
      <c r="Y2870" t="s">
        <v>568</v>
      </c>
    </row>
    <row r="2871" spans="2:25" x14ac:dyDescent="0.3">
      <c r="B2871" s="118"/>
      <c r="D2871" t="s">
        <v>567</v>
      </c>
      <c r="H2871" t="s">
        <v>567</v>
      </c>
      <c r="J2871" t="s">
        <v>567</v>
      </c>
      <c r="K2871" t="s">
        <v>567</v>
      </c>
      <c r="L2871" t="s">
        <v>567</v>
      </c>
      <c r="N2871">
        <v>0</v>
      </c>
      <c r="O2871">
        <v>0</v>
      </c>
      <c r="R2871">
        <v>0</v>
      </c>
      <c r="W2871" t="s">
        <v>567</v>
      </c>
      <c r="X2871" t="s">
        <v>567</v>
      </c>
      <c r="Y2871" t="s">
        <v>568</v>
      </c>
    </row>
    <row r="2872" spans="2:25" x14ac:dyDescent="0.3">
      <c r="B2872" s="118"/>
      <c r="D2872" t="s">
        <v>567</v>
      </c>
      <c r="H2872" t="s">
        <v>567</v>
      </c>
      <c r="J2872" t="s">
        <v>567</v>
      </c>
      <c r="K2872" t="s">
        <v>567</v>
      </c>
      <c r="L2872" t="s">
        <v>567</v>
      </c>
      <c r="N2872">
        <v>0</v>
      </c>
      <c r="O2872">
        <v>0</v>
      </c>
      <c r="R2872">
        <v>0</v>
      </c>
      <c r="W2872" t="s">
        <v>567</v>
      </c>
      <c r="X2872" t="s">
        <v>567</v>
      </c>
      <c r="Y2872" t="s">
        <v>568</v>
      </c>
    </row>
    <row r="2873" spans="2:25" x14ac:dyDescent="0.3">
      <c r="B2873" s="118"/>
      <c r="D2873" t="s">
        <v>567</v>
      </c>
      <c r="H2873" t="s">
        <v>567</v>
      </c>
      <c r="J2873" t="s">
        <v>567</v>
      </c>
      <c r="K2873" t="s">
        <v>567</v>
      </c>
      <c r="L2873" t="s">
        <v>567</v>
      </c>
      <c r="N2873">
        <v>0</v>
      </c>
      <c r="O2873">
        <v>0</v>
      </c>
      <c r="R2873">
        <v>0</v>
      </c>
      <c r="W2873" t="s">
        <v>567</v>
      </c>
      <c r="X2873" t="s">
        <v>567</v>
      </c>
      <c r="Y2873" t="s">
        <v>568</v>
      </c>
    </row>
    <row r="2874" spans="2:25" x14ac:dyDescent="0.3">
      <c r="B2874" s="118"/>
      <c r="D2874" t="s">
        <v>567</v>
      </c>
      <c r="H2874" t="s">
        <v>567</v>
      </c>
      <c r="J2874" t="s">
        <v>567</v>
      </c>
      <c r="K2874" t="s">
        <v>567</v>
      </c>
      <c r="L2874" t="s">
        <v>567</v>
      </c>
      <c r="N2874">
        <v>0</v>
      </c>
      <c r="O2874">
        <v>0</v>
      </c>
      <c r="R2874">
        <v>0</v>
      </c>
      <c r="W2874" t="s">
        <v>567</v>
      </c>
      <c r="X2874" t="s">
        <v>567</v>
      </c>
      <c r="Y2874" t="s">
        <v>568</v>
      </c>
    </row>
    <row r="2875" spans="2:25" x14ac:dyDescent="0.3">
      <c r="B2875" s="118"/>
      <c r="D2875" t="s">
        <v>567</v>
      </c>
      <c r="H2875" t="s">
        <v>567</v>
      </c>
      <c r="J2875" t="s">
        <v>567</v>
      </c>
      <c r="K2875" t="s">
        <v>567</v>
      </c>
      <c r="L2875" t="s">
        <v>567</v>
      </c>
      <c r="N2875">
        <v>0</v>
      </c>
      <c r="O2875">
        <v>0</v>
      </c>
      <c r="R2875">
        <v>0</v>
      </c>
      <c r="W2875" t="s">
        <v>567</v>
      </c>
      <c r="X2875" t="s">
        <v>567</v>
      </c>
      <c r="Y2875" t="s">
        <v>568</v>
      </c>
    </row>
    <row r="2876" spans="2:25" x14ac:dyDescent="0.3">
      <c r="B2876" s="118"/>
      <c r="D2876" t="s">
        <v>567</v>
      </c>
      <c r="H2876" t="s">
        <v>567</v>
      </c>
      <c r="J2876" t="s">
        <v>567</v>
      </c>
      <c r="K2876" t="s">
        <v>567</v>
      </c>
      <c r="L2876" t="s">
        <v>567</v>
      </c>
      <c r="N2876">
        <v>0</v>
      </c>
      <c r="O2876">
        <v>0</v>
      </c>
      <c r="R2876">
        <v>0</v>
      </c>
      <c r="W2876" t="s">
        <v>567</v>
      </c>
      <c r="X2876" t="s">
        <v>567</v>
      </c>
      <c r="Y2876" t="s">
        <v>568</v>
      </c>
    </row>
    <row r="2877" spans="2:25" x14ac:dyDescent="0.3">
      <c r="B2877" s="118"/>
      <c r="D2877" t="s">
        <v>567</v>
      </c>
      <c r="H2877" t="s">
        <v>567</v>
      </c>
      <c r="J2877" t="s">
        <v>567</v>
      </c>
      <c r="K2877" t="s">
        <v>567</v>
      </c>
      <c r="L2877" t="s">
        <v>567</v>
      </c>
      <c r="N2877">
        <v>0</v>
      </c>
      <c r="O2877">
        <v>0</v>
      </c>
      <c r="R2877">
        <v>0</v>
      </c>
      <c r="W2877" t="s">
        <v>567</v>
      </c>
      <c r="X2877" t="s">
        <v>567</v>
      </c>
      <c r="Y2877" t="s">
        <v>568</v>
      </c>
    </row>
    <row r="2878" spans="2:25" x14ac:dyDescent="0.3">
      <c r="B2878" s="118"/>
      <c r="D2878" t="s">
        <v>567</v>
      </c>
      <c r="H2878" t="s">
        <v>567</v>
      </c>
      <c r="J2878" t="s">
        <v>567</v>
      </c>
      <c r="K2878" t="s">
        <v>567</v>
      </c>
      <c r="L2878" t="s">
        <v>567</v>
      </c>
      <c r="N2878">
        <v>0</v>
      </c>
      <c r="O2878">
        <v>0</v>
      </c>
      <c r="R2878">
        <v>0</v>
      </c>
      <c r="W2878" t="s">
        <v>567</v>
      </c>
      <c r="X2878" t="s">
        <v>567</v>
      </c>
      <c r="Y2878" t="s">
        <v>568</v>
      </c>
    </row>
    <row r="2879" spans="2:25" x14ac:dyDescent="0.3">
      <c r="B2879" s="118"/>
      <c r="D2879" t="s">
        <v>567</v>
      </c>
      <c r="H2879" t="s">
        <v>567</v>
      </c>
      <c r="J2879" t="s">
        <v>567</v>
      </c>
      <c r="K2879" t="s">
        <v>567</v>
      </c>
      <c r="L2879" t="s">
        <v>567</v>
      </c>
      <c r="N2879">
        <v>0</v>
      </c>
      <c r="O2879">
        <v>0</v>
      </c>
      <c r="R2879">
        <v>0</v>
      </c>
      <c r="W2879" t="s">
        <v>567</v>
      </c>
      <c r="X2879" t="s">
        <v>567</v>
      </c>
      <c r="Y2879" t="s">
        <v>568</v>
      </c>
    </row>
    <row r="2880" spans="2:25" x14ac:dyDescent="0.3">
      <c r="B2880" s="118"/>
      <c r="D2880" t="s">
        <v>567</v>
      </c>
      <c r="H2880" t="s">
        <v>567</v>
      </c>
      <c r="J2880" t="s">
        <v>567</v>
      </c>
      <c r="K2880" t="s">
        <v>567</v>
      </c>
      <c r="L2880" t="s">
        <v>567</v>
      </c>
      <c r="N2880">
        <v>0</v>
      </c>
      <c r="O2880">
        <v>0</v>
      </c>
      <c r="R2880">
        <v>0</v>
      </c>
      <c r="W2880" t="s">
        <v>567</v>
      </c>
      <c r="X2880" t="s">
        <v>567</v>
      </c>
      <c r="Y2880" t="s">
        <v>568</v>
      </c>
    </row>
    <row r="2881" spans="2:25" x14ac:dyDescent="0.3">
      <c r="B2881" s="118"/>
      <c r="D2881" t="s">
        <v>567</v>
      </c>
      <c r="H2881" t="s">
        <v>567</v>
      </c>
      <c r="J2881" t="s">
        <v>567</v>
      </c>
      <c r="K2881" t="s">
        <v>567</v>
      </c>
      <c r="L2881" t="s">
        <v>567</v>
      </c>
      <c r="N2881">
        <v>0</v>
      </c>
      <c r="O2881">
        <v>0</v>
      </c>
      <c r="R2881">
        <v>0</v>
      </c>
      <c r="W2881" t="s">
        <v>567</v>
      </c>
      <c r="X2881" t="s">
        <v>567</v>
      </c>
      <c r="Y2881" t="s">
        <v>568</v>
      </c>
    </row>
    <row r="2882" spans="2:25" x14ac:dyDescent="0.3">
      <c r="B2882" s="118"/>
      <c r="D2882" t="s">
        <v>567</v>
      </c>
      <c r="H2882" t="s">
        <v>567</v>
      </c>
      <c r="J2882" t="s">
        <v>567</v>
      </c>
      <c r="K2882" t="s">
        <v>567</v>
      </c>
      <c r="L2882" t="s">
        <v>567</v>
      </c>
      <c r="N2882">
        <v>0</v>
      </c>
      <c r="O2882">
        <v>0</v>
      </c>
      <c r="R2882">
        <v>0</v>
      </c>
      <c r="W2882" t="s">
        <v>567</v>
      </c>
      <c r="X2882" t="s">
        <v>567</v>
      </c>
      <c r="Y2882" t="s">
        <v>568</v>
      </c>
    </row>
    <row r="2883" spans="2:25" x14ac:dyDescent="0.3">
      <c r="B2883" s="118"/>
      <c r="D2883" t="s">
        <v>567</v>
      </c>
      <c r="H2883" t="s">
        <v>567</v>
      </c>
      <c r="J2883" t="s">
        <v>567</v>
      </c>
      <c r="K2883" t="s">
        <v>567</v>
      </c>
      <c r="L2883" t="s">
        <v>567</v>
      </c>
      <c r="N2883">
        <v>0</v>
      </c>
      <c r="O2883">
        <v>0</v>
      </c>
      <c r="R2883">
        <v>0</v>
      </c>
      <c r="W2883" t="s">
        <v>567</v>
      </c>
      <c r="X2883" t="s">
        <v>567</v>
      </c>
      <c r="Y2883" t="s">
        <v>568</v>
      </c>
    </row>
    <row r="2884" spans="2:25" x14ac:dyDescent="0.3">
      <c r="B2884" s="118"/>
      <c r="D2884" t="s">
        <v>567</v>
      </c>
      <c r="H2884" t="s">
        <v>567</v>
      </c>
      <c r="J2884" t="s">
        <v>567</v>
      </c>
      <c r="K2884" t="s">
        <v>567</v>
      </c>
      <c r="L2884" t="s">
        <v>567</v>
      </c>
      <c r="N2884">
        <v>0</v>
      </c>
      <c r="O2884">
        <v>0</v>
      </c>
      <c r="R2884">
        <v>0</v>
      </c>
      <c r="W2884" t="s">
        <v>567</v>
      </c>
      <c r="X2884" t="s">
        <v>567</v>
      </c>
      <c r="Y2884" t="s">
        <v>568</v>
      </c>
    </row>
    <row r="2885" spans="2:25" x14ac:dyDescent="0.3">
      <c r="B2885" s="118"/>
      <c r="D2885" t="s">
        <v>567</v>
      </c>
      <c r="H2885" t="s">
        <v>567</v>
      </c>
      <c r="J2885" t="s">
        <v>567</v>
      </c>
      <c r="K2885" t="s">
        <v>567</v>
      </c>
      <c r="L2885" t="s">
        <v>567</v>
      </c>
      <c r="N2885">
        <v>0</v>
      </c>
      <c r="O2885">
        <v>0</v>
      </c>
      <c r="R2885">
        <v>0</v>
      </c>
      <c r="W2885" t="s">
        <v>567</v>
      </c>
      <c r="X2885" t="s">
        <v>567</v>
      </c>
      <c r="Y2885" t="s">
        <v>568</v>
      </c>
    </row>
    <row r="2886" spans="2:25" x14ac:dyDescent="0.3">
      <c r="B2886" s="118"/>
      <c r="D2886" t="s">
        <v>567</v>
      </c>
      <c r="H2886" t="s">
        <v>567</v>
      </c>
      <c r="J2886" t="s">
        <v>567</v>
      </c>
      <c r="K2886" t="s">
        <v>567</v>
      </c>
      <c r="L2886" t="s">
        <v>567</v>
      </c>
      <c r="N2886">
        <v>0</v>
      </c>
      <c r="O2886">
        <v>0</v>
      </c>
      <c r="R2886">
        <v>0</v>
      </c>
      <c r="W2886" t="s">
        <v>567</v>
      </c>
      <c r="X2886" t="s">
        <v>567</v>
      </c>
      <c r="Y2886" t="s">
        <v>568</v>
      </c>
    </row>
    <row r="2887" spans="2:25" x14ac:dyDescent="0.3">
      <c r="B2887" s="118"/>
      <c r="D2887" t="s">
        <v>567</v>
      </c>
      <c r="H2887" t="s">
        <v>567</v>
      </c>
      <c r="J2887" t="s">
        <v>567</v>
      </c>
      <c r="K2887" t="s">
        <v>567</v>
      </c>
      <c r="L2887" t="s">
        <v>567</v>
      </c>
      <c r="N2887">
        <v>0</v>
      </c>
      <c r="O2887">
        <v>0</v>
      </c>
      <c r="R2887">
        <v>0</v>
      </c>
      <c r="W2887" t="s">
        <v>567</v>
      </c>
      <c r="X2887" t="s">
        <v>567</v>
      </c>
      <c r="Y2887" t="s">
        <v>568</v>
      </c>
    </row>
    <row r="2888" spans="2:25" x14ac:dyDescent="0.3">
      <c r="B2888" s="118"/>
      <c r="D2888" t="s">
        <v>567</v>
      </c>
      <c r="H2888" t="s">
        <v>567</v>
      </c>
      <c r="J2888" t="s">
        <v>567</v>
      </c>
      <c r="K2888" t="s">
        <v>567</v>
      </c>
      <c r="L2888" t="s">
        <v>567</v>
      </c>
      <c r="N2888">
        <v>0</v>
      </c>
      <c r="O2888">
        <v>0</v>
      </c>
      <c r="R2888">
        <v>0</v>
      </c>
      <c r="W2888" t="s">
        <v>567</v>
      </c>
      <c r="X2888" t="s">
        <v>567</v>
      </c>
      <c r="Y2888" t="s">
        <v>568</v>
      </c>
    </row>
    <row r="2889" spans="2:25" x14ac:dyDescent="0.3">
      <c r="B2889" s="118"/>
      <c r="D2889" t="s">
        <v>567</v>
      </c>
      <c r="H2889" t="s">
        <v>567</v>
      </c>
      <c r="J2889" t="s">
        <v>567</v>
      </c>
      <c r="K2889" t="s">
        <v>567</v>
      </c>
      <c r="L2889" t="s">
        <v>567</v>
      </c>
      <c r="N2889">
        <v>0</v>
      </c>
      <c r="O2889">
        <v>0</v>
      </c>
      <c r="R2889">
        <v>0</v>
      </c>
      <c r="W2889" t="s">
        <v>567</v>
      </c>
      <c r="X2889" t="s">
        <v>567</v>
      </c>
      <c r="Y2889" t="s">
        <v>568</v>
      </c>
    </row>
    <row r="2890" spans="2:25" x14ac:dyDescent="0.3">
      <c r="B2890" s="118"/>
      <c r="D2890" t="s">
        <v>567</v>
      </c>
      <c r="H2890" t="s">
        <v>567</v>
      </c>
      <c r="J2890" t="s">
        <v>567</v>
      </c>
      <c r="K2890" t="s">
        <v>567</v>
      </c>
      <c r="L2890" t="s">
        <v>567</v>
      </c>
      <c r="N2890">
        <v>0</v>
      </c>
      <c r="O2890">
        <v>0</v>
      </c>
      <c r="R2890">
        <v>0</v>
      </c>
      <c r="W2890" t="s">
        <v>567</v>
      </c>
      <c r="X2890" t="s">
        <v>567</v>
      </c>
      <c r="Y2890" t="s">
        <v>568</v>
      </c>
    </row>
    <row r="2891" spans="2:25" x14ac:dyDescent="0.3">
      <c r="B2891" s="118"/>
      <c r="D2891" t="s">
        <v>567</v>
      </c>
      <c r="H2891" t="s">
        <v>567</v>
      </c>
      <c r="J2891" t="s">
        <v>567</v>
      </c>
      <c r="K2891" t="s">
        <v>567</v>
      </c>
      <c r="L2891" t="s">
        <v>567</v>
      </c>
      <c r="N2891">
        <v>0</v>
      </c>
      <c r="O2891">
        <v>0</v>
      </c>
      <c r="R2891">
        <v>0</v>
      </c>
      <c r="W2891" t="s">
        <v>567</v>
      </c>
      <c r="X2891" t="s">
        <v>567</v>
      </c>
      <c r="Y2891" t="s">
        <v>568</v>
      </c>
    </row>
    <row r="2892" spans="2:25" x14ac:dyDescent="0.3">
      <c r="B2892" s="118"/>
      <c r="D2892" t="s">
        <v>567</v>
      </c>
      <c r="H2892" t="s">
        <v>567</v>
      </c>
      <c r="J2892" t="s">
        <v>567</v>
      </c>
      <c r="K2892" t="s">
        <v>567</v>
      </c>
      <c r="L2892" t="s">
        <v>567</v>
      </c>
      <c r="N2892">
        <v>0</v>
      </c>
      <c r="O2892">
        <v>0</v>
      </c>
      <c r="R2892">
        <v>0</v>
      </c>
      <c r="W2892" t="s">
        <v>567</v>
      </c>
      <c r="X2892" t="s">
        <v>567</v>
      </c>
      <c r="Y2892" t="s">
        <v>568</v>
      </c>
    </row>
    <row r="2893" spans="2:25" x14ac:dyDescent="0.3">
      <c r="B2893" s="118"/>
      <c r="D2893" t="s">
        <v>567</v>
      </c>
      <c r="H2893" t="s">
        <v>567</v>
      </c>
      <c r="J2893" t="s">
        <v>567</v>
      </c>
      <c r="K2893" t="s">
        <v>567</v>
      </c>
      <c r="L2893" t="s">
        <v>567</v>
      </c>
      <c r="N2893">
        <v>0</v>
      </c>
      <c r="O2893">
        <v>0</v>
      </c>
      <c r="R2893">
        <v>0</v>
      </c>
      <c r="W2893" t="s">
        <v>567</v>
      </c>
      <c r="X2893" t="s">
        <v>567</v>
      </c>
      <c r="Y2893" t="s">
        <v>568</v>
      </c>
    </row>
    <row r="2894" spans="2:25" x14ac:dyDescent="0.3">
      <c r="B2894" s="118"/>
      <c r="D2894" t="s">
        <v>567</v>
      </c>
      <c r="H2894" t="s">
        <v>567</v>
      </c>
      <c r="J2894" t="s">
        <v>567</v>
      </c>
      <c r="K2894" t="s">
        <v>567</v>
      </c>
      <c r="L2894" t="s">
        <v>567</v>
      </c>
      <c r="N2894">
        <v>0</v>
      </c>
      <c r="O2894">
        <v>0</v>
      </c>
      <c r="R2894">
        <v>0</v>
      </c>
      <c r="W2894" t="s">
        <v>567</v>
      </c>
      <c r="X2894" t="s">
        <v>567</v>
      </c>
      <c r="Y2894" t="s">
        <v>568</v>
      </c>
    </row>
    <row r="2895" spans="2:25" x14ac:dyDescent="0.3">
      <c r="B2895" s="118"/>
      <c r="D2895" t="s">
        <v>567</v>
      </c>
      <c r="H2895" t="s">
        <v>567</v>
      </c>
      <c r="J2895" t="s">
        <v>567</v>
      </c>
      <c r="K2895" t="s">
        <v>567</v>
      </c>
      <c r="L2895" t="s">
        <v>567</v>
      </c>
      <c r="N2895">
        <v>0</v>
      </c>
      <c r="O2895">
        <v>0</v>
      </c>
      <c r="R2895">
        <v>0</v>
      </c>
      <c r="W2895" t="s">
        <v>567</v>
      </c>
      <c r="X2895" t="s">
        <v>567</v>
      </c>
      <c r="Y2895" t="s">
        <v>568</v>
      </c>
    </row>
    <row r="2896" spans="2:25" x14ac:dyDescent="0.3">
      <c r="B2896" s="118"/>
      <c r="D2896" t="s">
        <v>567</v>
      </c>
      <c r="H2896" t="s">
        <v>567</v>
      </c>
      <c r="J2896" t="s">
        <v>567</v>
      </c>
      <c r="K2896" t="s">
        <v>567</v>
      </c>
      <c r="L2896" t="s">
        <v>567</v>
      </c>
      <c r="N2896">
        <v>0</v>
      </c>
      <c r="O2896">
        <v>0</v>
      </c>
      <c r="R2896">
        <v>0</v>
      </c>
      <c r="W2896" t="s">
        <v>567</v>
      </c>
      <c r="X2896" t="s">
        <v>567</v>
      </c>
      <c r="Y2896" t="s">
        <v>568</v>
      </c>
    </row>
    <row r="2897" spans="2:25" x14ac:dyDescent="0.3">
      <c r="B2897" s="118"/>
      <c r="D2897" t="s">
        <v>567</v>
      </c>
      <c r="H2897" t="s">
        <v>567</v>
      </c>
      <c r="J2897" t="s">
        <v>567</v>
      </c>
      <c r="K2897" t="s">
        <v>567</v>
      </c>
      <c r="L2897" t="s">
        <v>567</v>
      </c>
      <c r="N2897">
        <v>0</v>
      </c>
      <c r="O2897">
        <v>0</v>
      </c>
      <c r="R2897">
        <v>0</v>
      </c>
      <c r="W2897" t="s">
        <v>567</v>
      </c>
      <c r="X2897" t="s">
        <v>567</v>
      </c>
      <c r="Y2897" t="s">
        <v>568</v>
      </c>
    </row>
    <row r="2898" spans="2:25" x14ac:dyDescent="0.3">
      <c r="B2898" s="118"/>
      <c r="D2898" t="s">
        <v>567</v>
      </c>
      <c r="H2898" t="s">
        <v>567</v>
      </c>
      <c r="J2898" t="s">
        <v>567</v>
      </c>
      <c r="K2898" t="s">
        <v>567</v>
      </c>
      <c r="L2898" t="s">
        <v>567</v>
      </c>
      <c r="N2898">
        <v>0</v>
      </c>
      <c r="O2898">
        <v>0</v>
      </c>
      <c r="R2898">
        <v>0</v>
      </c>
      <c r="W2898" t="s">
        <v>567</v>
      </c>
      <c r="X2898" t="s">
        <v>567</v>
      </c>
      <c r="Y2898" t="s">
        <v>568</v>
      </c>
    </row>
    <row r="2899" spans="2:25" x14ac:dyDescent="0.3">
      <c r="B2899" s="118"/>
      <c r="D2899" t="s">
        <v>567</v>
      </c>
      <c r="H2899" t="s">
        <v>567</v>
      </c>
      <c r="J2899" t="s">
        <v>567</v>
      </c>
      <c r="K2899" t="s">
        <v>567</v>
      </c>
      <c r="L2899" t="s">
        <v>567</v>
      </c>
      <c r="N2899">
        <v>0</v>
      </c>
      <c r="O2899">
        <v>0</v>
      </c>
      <c r="R2899">
        <v>0</v>
      </c>
      <c r="W2899" t="s">
        <v>567</v>
      </c>
      <c r="X2899" t="s">
        <v>567</v>
      </c>
      <c r="Y2899" t="s">
        <v>568</v>
      </c>
    </row>
    <row r="2900" spans="2:25" x14ac:dyDescent="0.3">
      <c r="B2900" s="118"/>
      <c r="D2900" t="s">
        <v>567</v>
      </c>
      <c r="H2900" t="s">
        <v>567</v>
      </c>
      <c r="J2900" t="s">
        <v>567</v>
      </c>
      <c r="K2900" t="s">
        <v>567</v>
      </c>
      <c r="L2900" t="s">
        <v>567</v>
      </c>
      <c r="N2900">
        <v>0</v>
      </c>
      <c r="O2900">
        <v>0</v>
      </c>
      <c r="R2900">
        <v>0</v>
      </c>
      <c r="W2900" t="s">
        <v>567</v>
      </c>
      <c r="X2900" t="s">
        <v>567</v>
      </c>
      <c r="Y2900" t="s">
        <v>568</v>
      </c>
    </row>
    <row r="2901" spans="2:25" x14ac:dyDescent="0.3">
      <c r="B2901" s="118"/>
      <c r="D2901" t="s">
        <v>567</v>
      </c>
      <c r="H2901" t="s">
        <v>567</v>
      </c>
      <c r="J2901" t="s">
        <v>567</v>
      </c>
      <c r="K2901" t="s">
        <v>567</v>
      </c>
      <c r="L2901" t="s">
        <v>567</v>
      </c>
      <c r="N2901">
        <v>0</v>
      </c>
      <c r="O2901">
        <v>0</v>
      </c>
      <c r="R2901">
        <v>0</v>
      </c>
      <c r="W2901" t="s">
        <v>567</v>
      </c>
      <c r="X2901" t="s">
        <v>567</v>
      </c>
      <c r="Y2901" t="s">
        <v>568</v>
      </c>
    </row>
    <row r="2902" spans="2:25" x14ac:dyDescent="0.3">
      <c r="B2902" s="118"/>
      <c r="D2902" t="s">
        <v>567</v>
      </c>
      <c r="H2902" t="s">
        <v>567</v>
      </c>
      <c r="J2902" t="s">
        <v>567</v>
      </c>
      <c r="K2902" t="s">
        <v>567</v>
      </c>
      <c r="L2902" t="s">
        <v>567</v>
      </c>
      <c r="N2902">
        <v>0</v>
      </c>
      <c r="O2902">
        <v>0</v>
      </c>
      <c r="R2902">
        <v>0</v>
      </c>
      <c r="W2902" t="s">
        <v>567</v>
      </c>
      <c r="X2902" t="s">
        <v>567</v>
      </c>
      <c r="Y2902" t="s">
        <v>568</v>
      </c>
    </row>
    <row r="2903" spans="2:25" x14ac:dyDescent="0.3">
      <c r="B2903" s="118"/>
      <c r="D2903" t="s">
        <v>567</v>
      </c>
      <c r="H2903" t="s">
        <v>567</v>
      </c>
      <c r="J2903" t="s">
        <v>567</v>
      </c>
      <c r="K2903" t="s">
        <v>567</v>
      </c>
      <c r="L2903" t="s">
        <v>567</v>
      </c>
      <c r="N2903">
        <v>0</v>
      </c>
      <c r="O2903">
        <v>0</v>
      </c>
      <c r="R2903">
        <v>0</v>
      </c>
      <c r="W2903" t="s">
        <v>567</v>
      </c>
      <c r="X2903" t="s">
        <v>567</v>
      </c>
      <c r="Y2903" t="s">
        <v>568</v>
      </c>
    </row>
    <row r="2904" spans="2:25" x14ac:dyDescent="0.3">
      <c r="B2904" s="118"/>
      <c r="D2904" t="s">
        <v>567</v>
      </c>
      <c r="H2904" t="s">
        <v>567</v>
      </c>
      <c r="J2904" t="s">
        <v>567</v>
      </c>
      <c r="K2904" t="s">
        <v>567</v>
      </c>
      <c r="L2904" t="s">
        <v>567</v>
      </c>
      <c r="N2904">
        <v>0</v>
      </c>
      <c r="O2904">
        <v>0</v>
      </c>
      <c r="R2904">
        <v>0</v>
      </c>
      <c r="W2904" t="s">
        <v>567</v>
      </c>
      <c r="X2904" t="s">
        <v>567</v>
      </c>
      <c r="Y2904" t="s">
        <v>568</v>
      </c>
    </row>
    <row r="2905" spans="2:25" x14ac:dyDescent="0.3">
      <c r="B2905" s="118"/>
      <c r="D2905" t="s">
        <v>567</v>
      </c>
      <c r="H2905" t="s">
        <v>567</v>
      </c>
      <c r="J2905" t="s">
        <v>567</v>
      </c>
      <c r="K2905" t="s">
        <v>567</v>
      </c>
      <c r="L2905" t="s">
        <v>567</v>
      </c>
      <c r="N2905">
        <v>0</v>
      </c>
      <c r="O2905">
        <v>0</v>
      </c>
      <c r="R2905">
        <v>0</v>
      </c>
      <c r="W2905" t="s">
        <v>567</v>
      </c>
      <c r="X2905" t="s">
        <v>567</v>
      </c>
      <c r="Y2905" t="s">
        <v>568</v>
      </c>
    </row>
    <row r="2906" spans="2:25" x14ac:dyDescent="0.3">
      <c r="B2906" s="118"/>
      <c r="D2906" t="s">
        <v>567</v>
      </c>
      <c r="H2906" t="s">
        <v>567</v>
      </c>
      <c r="J2906" t="s">
        <v>567</v>
      </c>
      <c r="K2906" t="s">
        <v>567</v>
      </c>
      <c r="L2906" t="s">
        <v>567</v>
      </c>
      <c r="N2906">
        <v>0</v>
      </c>
      <c r="O2906">
        <v>0</v>
      </c>
      <c r="R2906">
        <v>0</v>
      </c>
      <c r="W2906" t="s">
        <v>567</v>
      </c>
      <c r="X2906" t="s">
        <v>567</v>
      </c>
      <c r="Y2906" t="s">
        <v>568</v>
      </c>
    </row>
    <row r="2907" spans="2:25" x14ac:dyDescent="0.3">
      <c r="B2907" s="118"/>
      <c r="D2907" t="s">
        <v>567</v>
      </c>
      <c r="H2907" t="s">
        <v>567</v>
      </c>
      <c r="J2907" t="s">
        <v>567</v>
      </c>
      <c r="K2907" t="s">
        <v>567</v>
      </c>
      <c r="L2907" t="s">
        <v>567</v>
      </c>
      <c r="N2907">
        <v>0</v>
      </c>
      <c r="O2907">
        <v>0</v>
      </c>
      <c r="R2907">
        <v>0</v>
      </c>
      <c r="W2907" t="s">
        <v>567</v>
      </c>
      <c r="X2907" t="s">
        <v>567</v>
      </c>
      <c r="Y2907" t="s">
        <v>568</v>
      </c>
    </row>
    <row r="2908" spans="2:25" x14ac:dyDescent="0.3">
      <c r="B2908" s="118"/>
      <c r="D2908" t="s">
        <v>567</v>
      </c>
      <c r="H2908" t="s">
        <v>567</v>
      </c>
      <c r="J2908" t="s">
        <v>567</v>
      </c>
      <c r="K2908" t="s">
        <v>567</v>
      </c>
      <c r="L2908" t="s">
        <v>567</v>
      </c>
      <c r="N2908">
        <v>0</v>
      </c>
      <c r="O2908">
        <v>0</v>
      </c>
      <c r="R2908">
        <v>0</v>
      </c>
      <c r="W2908" t="s">
        <v>567</v>
      </c>
      <c r="X2908" t="s">
        <v>567</v>
      </c>
      <c r="Y2908" t="s">
        <v>568</v>
      </c>
    </row>
    <row r="2909" spans="2:25" x14ac:dyDescent="0.3">
      <c r="B2909" s="118"/>
      <c r="D2909" t="s">
        <v>567</v>
      </c>
      <c r="H2909" t="s">
        <v>567</v>
      </c>
      <c r="J2909" t="s">
        <v>567</v>
      </c>
      <c r="K2909" t="s">
        <v>567</v>
      </c>
      <c r="L2909" t="s">
        <v>567</v>
      </c>
      <c r="N2909">
        <v>0</v>
      </c>
      <c r="O2909">
        <v>0</v>
      </c>
      <c r="R2909">
        <v>0</v>
      </c>
      <c r="W2909" t="s">
        <v>567</v>
      </c>
      <c r="X2909" t="s">
        <v>567</v>
      </c>
      <c r="Y2909" t="s">
        <v>568</v>
      </c>
    </row>
    <row r="2910" spans="2:25" x14ac:dyDescent="0.3">
      <c r="B2910" s="118"/>
      <c r="D2910" t="s">
        <v>567</v>
      </c>
      <c r="H2910" t="s">
        <v>567</v>
      </c>
      <c r="J2910" t="s">
        <v>567</v>
      </c>
      <c r="K2910" t="s">
        <v>567</v>
      </c>
      <c r="L2910" t="s">
        <v>567</v>
      </c>
      <c r="N2910">
        <v>0</v>
      </c>
      <c r="O2910">
        <v>0</v>
      </c>
      <c r="R2910">
        <v>0</v>
      </c>
      <c r="W2910" t="s">
        <v>567</v>
      </c>
      <c r="X2910" t="s">
        <v>567</v>
      </c>
      <c r="Y2910" t="s">
        <v>568</v>
      </c>
    </row>
    <row r="2911" spans="2:25" x14ac:dyDescent="0.3">
      <c r="B2911" s="118"/>
      <c r="D2911" t="s">
        <v>567</v>
      </c>
      <c r="H2911" t="s">
        <v>567</v>
      </c>
      <c r="J2911" t="s">
        <v>567</v>
      </c>
      <c r="K2911" t="s">
        <v>567</v>
      </c>
      <c r="L2911" t="s">
        <v>567</v>
      </c>
      <c r="N2911">
        <v>0</v>
      </c>
      <c r="O2911">
        <v>0</v>
      </c>
      <c r="R2911">
        <v>0</v>
      </c>
      <c r="W2911" t="s">
        <v>567</v>
      </c>
      <c r="X2911" t="s">
        <v>567</v>
      </c>
      <c r="Y2911" t="s">
        <v>568</v>
      </c>
    </row>
    <row r="2912" spans="2:25" x14ac:dyDescent="0.3">
      <c r="B2912" s="118"/>
      <c r="D2912" t="s">
        <v>567</v>
      </c>
      <c r="H2912" t="s">
        <v>567</v>
      </c>
      <c r="J2912" t="s">
        <v>567</v>
      </c>
      <c r="K2912" t="s">
        <v>567</v>
      </c>
      <c r="L2912" t="s">
        <v>567</v>
      </c>
      <c r="N2912">
        <v>0</v>
      </c>
      <c r="O2912">
        <v>0</v>
      </c>
      <c r="R2912">
        <v>0</v>
      </c>
      <c r="W2912" t="s">
        <v>567</v>
      </c>
      <c r="X2912" t="s">
        <v>567</v>
      </c>
      <c r="Y2912" t="s">
        <v>568</v>
      </c>
    </row>
    <row r="2913" spans="2:25" x14ac:dyDescent="0.3">
      <c r="B2913" s="118"/>
      <c r="D2913" t="s">
        <v>567</v>
      </c>
      <c r="H2913" t="s">
        <v>567</v>
      </c>
      <c r="J2913" t="s">
        <v>567</v>
      </c>
      <c r="K2913" t="s">
        <v>567</v>
      </c>
      <c r="L2913" t="s">
        <v>567</v>
      </c>
      <c r="N2913">
        <v>0</v>
      </c>
      <c r="O2913">
        <v>0</v>
      </c>
      <c r="R2913">
        <v>0</v>
      </c>
      <c r="W2913" t="s">
        <v>567</v>
      </c>
      <c r="X2913" t="s">
        <v>567</v>
      </c>
      <c r="Y2913" t="s">
        <v>568</v>
      </c>
    </row>
    <row r="2914" spans="2:25" x14ac:dyDescent="0.3">
      <c r="B2914" s="118"/>
      <c r="D2914" t="s">
        <v>567</v>
      </c>
      <c r="H2914" t="s">
        <v>567</v>
      </c>
      <c r="J2914" t="s">
        <v>567</v>
      </c>
      <c r="K2914" t="s">
        <v>567</v>
      </c>
      <c r="L2914" t="s">
        <v>567</v>
      </c>
      <c r="N2914">
        <v>0</v>
      </c>
      <c r="O2914">
        <v>0</v>
      </c>
      <c r="R2914">
        <v>0</v>
      </c>
      <c r="W2914" t="s">
        <v>567</v>
      </c>
      <c r="X2914" t="s">
        <v>567</v>
      </c>
      <c r="Y2914" t="s">
        <v>568</v>
      </c>
    </row>
    <row r="2915" spans="2:25" x14ac:dyDescent="0.3">
      <c r="B2915" s="118"/>
      <c r="D2915" t="s">
        <v>567</v>
      </c>
      <c r="H2915" t="s">
        <v>567</v>
      </c>
      <c r="J2915" t="s">
        <v>567</v>
      </c>
      <c r="K2915" t="s">
        <v>567</v>
      </c>
      <c r="L2915" t="s">
        <v>567</v>
      </c>
      <c r="N2915">
        <v>0</v>
      </c>
      <c r="O2915">
        <v>0</v>
      </c>
      <c r="R2915">
        <v>0</v>
      </c>
      <c r="W2915" t="s">
        <v>567</v>
      </c>
      <c r="X2915" t="s">
        <v>567</v>
      </c>
      <c r="Y2915" t="s">
        <v>568</v>
      </c>
    </row>
    <row r="2916" spans="2:25" x14ac:dyDescent="0.3">
      <c r="B2916" s="118"/>
      <c r="D2916" t="s">
        <v>567</v>
      </c>
      <c r="H2916" t="s">
        <v>567</v>
      </c>
      <c r="J2916" t="s">
        <v>567</v>
      </c>
      <c r="K2916" t="s">
        <v>567</v>
      </c>
      <c r="L2916" t="s">
        <v>567</v>
      </c>
      <c r="N2916">
        <v>0</v>
      </c>
      <c r="O2916">
        <v>0</v>
      </c>
      <c r="R2916">
        <v>0</v>
      </c>
      <c r="W2916" t="s">
        <v>567</v>
      </c>
      <c r="X2916" t="s">
        <v>567</v>
      </c>
      <c r="Y2916" t="s">
        <v>568</v>
      </c>
    </row>
    <row r="2917" spans="2:25" x14ac:dyDescent="0.3">
      <c r="B2917" s="118"/>
      <c r="D2917" t="s">
        <v>567</v>
      </c>
      <c r="H2917" t="s">
        <v>567</v>
      </c>
      <c r="J2917" t="s">
        <v>567</v>
      </c>
      <c r="K2917" t="s">
        <v>567</v>
      </c>
      <c r="L2917" t="s">
        <v>567</v>
      </c>
      <c r="N2917">
        <v>0</v>
      </c>
      <c r="O2917">
        <v>0</v>
      </c>
      <c r="R2917">
        <v>0</v>
      </c>
      <c r="W2917" t="s">
        <v>567</v>
      </c>
      <c r="X2917" t="s">
        <v>567</v>
      </c>
      <c r="Y2917" t="s">
        <v>568</v>
      </c>
    </row>
    <row r="2918" spans="2:25" x14ac:dyDescent="0.3">
      <c r="B2918" s="118"/>
      <c r="D2918" t="s">
        <v>567</v>
      </c>
      <c r="H2918" t="s">
        <v>567</v>
      </c>
      <c r="J2918" t="s">
        <v>567</v>
      </c>
      <c r="K2918" t="s">
        <v>567</v>
      </c>
      <c r="L2918" t="s">
        <v>567</v>
      </c>
      <c r="N2918">
        <v>0</v>
      </c>
      <c r="O2918">
        <v>0</v>
      </c>
      <c r="R2918">
        <v>0</v>
      </c>
      <c r="W2918" t="s">
        <v>567</v>
      </c>
      <c r="X2918" t="s">
        <v>567</v>
      </c>
      <c r="Y2918" t="s">
        <v>568</v>
      </c>
    </row>
    <row r="2919" spans="2:25" x14ac:dyDescent="0.3">
      <c r="B2919" s="118"/>
      <c r="D2919" t="s">
        <v>567</v>
      </c>
      <c r="H2919" t="s">
        <v>567</v>
      </c>
      <c r="J2919" t="s">
        <v>567</v>
      </c>
      <c r="K2919" t="s">
        <v>567</v>
      </c>
      <c r="L2919" t="s">
        <v>567</v>
      </c>
      <c r="N2919">
        <v>0</v>
      </c>
      <c r="O2919">
        <v>0</v>
      </c>
      <c r="R2919">
        <v>0</v>
      </c>
      <c r="W2919" t="s">
        <v>567</v>
      </c>
      <c r="X2919" t="s">
        <v>567</v>
      </c>
      <c r="Y2919" t="s">
        <v>568</v>
      </c>
    </row>
    <row r="2920" spans="2:25" x14ac:dyDescent="0.3">
      <c r="B2920" s="118"/>
      <c r="D2920" t="s">
        <v>567</v>
      </c>
      <c r="H2920" t="s">
        <v>567</v>
      </c>
      <c r="J2920" t="s">
        <v>567</v>
      </c>
      <c r="K2920" t="s">
        <v>567</v>
      </c>
      <c r="L2920" t="s">
        <v>567</v>
      </c>
      <c r="N2920">
        <v>0</v>
      </c>
      <c r="O2920">
        <v>0</v>
      </c>
      <c r="R2920">
        <v>0</v>
      </c>
      <c r="W2920" t="s">
        <v>567</v>
      </c>
      <c r="X2920" t="s">
        <v>567</v>
      </c>
      <c r="Y2920" t="s">
        <v>568</v>
      </c>
    </row>
    <row r="2921" spans="2:25" x14ac:dyDescent="0.3">
      <c r="B2921" s="118"/>
      <c r="D2921" t="s">
        <v>567</v>
      </c>
      <c r="H2921" t="s">
        <v>567</v>
      </c>
      <c r="J2921" t="s">
        <v>567</v>
      </c>
      <c r="K2921" t="s">
        <v>567</v>
      </c>
      <c r="L2921" t="s">
        <v>567</v>
      </c>
      <c r="N2921">
        <v>0</v>
      </c>
      <c r="O2921">
        <v>0</v>
      </c>
      <c r="R2921">
        <v>0</v>
      </c>
      <c r="W2921" t="s">
        <v>567</v>
      </c>
      <c r="X2921" t="s">
        <v>567</v>
      </c>
      <c r="Y2921" t="s">
        <v>568</v>
      </c>
    </row>
    <row r="2922" spans="2:25" x14ac:dyDescent="0.3">
      <c r="B2922" s="118"/>
      <c r="D2922" t="s">
        <v>567</v>
      </c>
      <c r="H2922" t="s">
        <v>567</v>
      </c>
      <c r="J2922" t="s">
        <v>567</v>
      </c>
      <c r="K2922" t="s">
        <v>567</v>
      </c>
      <c r="L2922" t="s">
        <v>567</v>
      </c>
      <c r="N2922">
        <v>0</v>
      </c>
      <c r="O2922">
        <v>0</v>
      </c>
      <c r="R2922">
        <v>0</v>
      </c>
      <c r="W2922" t="s">
        <v>567</v>
      </c>
      <c r="X2922" t="s">
        <v>567</v>
      </c>
      <c r="Y2922" t="s">
        <v>568</v>
      </c>
    </row>
    <row r="2923" spans="2:25" x14ac:dyDescent="0.3">
      <c r="B2923" s="118"/>
      <c r="D2923" t="s">
        <v>567</v>
      </c>
      <c r="H2923" t="s">
        <v>567</v>
      </c>
      <c r="J2923" t="s">
        <v>567</v>
      </c>
      <c r="K2923" t="s">
        <v>567</v>
      </c>
      <c r="L2923" t="s">
        <v>567</v>
      </c>
      <c r="N2923">
        <v>0</v>
      </c>
      <c r="O2923">
        <v>0</v>
      </c>
      <c r="R2923">
        <v>0</v>
      </c>
      <c r="W2923" t="s">
        <v>567</v>
      </c>
      <c r="X2923" t="s">
        <v>567</v>
      </c>
      <c r="Y2923" t="s">
        <v>568</v>
      </c>
    </row>
    <row r="2924" spans="2:25" x14ac:dyDescent="0.3">
      <c r="B2924" s="118"/>
      <c r="D2924" t="s">
        <v>567</v>
      </c>
      <c r="H2924" t="s">
        <v>567</v>
      </c>
      <c r="J2924" t="s">
        <v>567</v>
      </c>
      <c r="K2924" t="s">
        <v>567</v>
      </c>
      <c r="L2924" t="s">
        <v>567</v>
      </c>
      <c r="N2924">
        <v>0</v>
      </c>
      <c r="O2924">
        <v>0</v>
      </c>
      <c r="R2924">
        <v>0</v>
      </c>
      <c r="W2924" t="s">
        <v>567</v>
      </c>
      <c r="X2924" t="s">
        <v>567</v>
      </c>
      <c r="Y2924" t="s">
        <v>568</v>
      </c>
    </row>
    <row r="2925" spans="2:25" x14ac:dyDescent="0.3">
      <c r="B2925" s="118"/>
      <c r="D2925" t="s">
        <v>567</v>
      </c>
      <c r="H2925" t="s">
        <v>567</v>
      </c>
      <c r="J2925" t="s">
        <v>567</v>
      </c>
      <c r="K2925" t="s">
        <v>567</v>
      </c>
      <c r="L2925" t="s">
        <v>567</v>
      </c>
      <c r="N2925">
        <v>0</v>
      </c>
      <c r="O2925">
        <v>0</v>
      </c>
      <c r="R2925">
        <v>0</v>
      </c>
      <c r="W2925" t="s">
        <v>567</v>
      </c>
      <c r="X2925" t="s">
        <v>567</v>
      </c>
      <c r="Y2925" t="s">
        <v>568</v>
      </c>
    </row>
    <row r="2926" spans="2:25" x14ac:dyDescent="0.3">
      <c r="B2926" s="118"/>
      <c r="D2926" t="s">
        <v>567</v>
      </c>
      <c r="H2926" t="s">
        <v>567</v>
      </c>
      <c r="J2926" t="s">
        <v>567</v>
      </c>
      <c r="K2926" t="s">
        <v>567</v>
      </c>
      <c r="L2926" t="s">
        <v>567</v>
      </c>
      <c r="N2926">
        <v>0</v>
      </c>
      <c r="O2926">
        <v>0</v>
      </c>
      <c r="R2926">
        <v>0</v>
      </c>
      <c r="W2926" t="s">
        <v>567</v>
      </c>
      <c r="X2926" t="s">
        <v>567</v>
      </c>
      <c r="Y2926" t="s">
        <v>568</v>
      </c>
    </row>
    <row r="2927" spans="2:25" x14ac:dyDescent="0.3">
      <c r="B2927" s="118"/>
      <c r="D2927" t="s">
        <v>567</v>
      </c>
      <c r="H2927" t="s">
        <v>567</v>
      </c>
      <c r="J2927" t="s">
        <v>567</v>
      </c>
      <c r="K2927" t="s">
        <v>567</v>
      </c>
      <c r="L2927" t="s">
        <v>567</v>
      </c>
      <c r="N2927">
        <v>0</v>
      </c>
      <c r="O2927">
        <v>0</v>
      </c>
      <c r="R2927">
        <v>0</v>
      </c>
      <c r="W2927" t="s">
        <v>567</v>
      </c>
      <c r="X2927" t="s">
        <v>567</v>
      </c>
      <c r="Y2927" t="s">
        <v>568</v>
      </c>
    </row>
    <row r="2928" spans="2:25" x14ac:dyDescent="0.3">
      <c r="B2928" s="118"/>
      <c r="D2928" t="s">
        <v>567</v>
      </c>
      <c r="H2928" t="s">
        <v>567</v>
      </c>
      <c r="J2928" t="s">
        <v>567</v>
      </c>
      <c r="K2928" t="s">
        <v>567</v>
      </c>
      <c r="L2928" t="s">
        <v>567</v>
      </c>
      <c r="N2928">
        <v>0</v>
      </c>
      <c r="O2928">
        <v>0</v>
      </c>
      <c r="R2928">
        <v>0</v>
      </c>
      <c r="W2928" t="s">
        <v>567</v>
      </c>
      <c r="X2928" t="s">
        <v>567</v>
      </c>
      <c r="Y2928" t="s">
        <v>568</v>
      </c>
    </row>
    <row r="2929" spans="2:25" x14ac:dyDescent="0.3">
      <c r="B2929" s="118"/>
      <c r="D2929" t="s">
        <v>567</v>
      </c>
      <c r="H2929" t="s">
        <v>567</v>
      </c>
      <c r="J2929" t="s">
        <v>567</v>
      </c>
      <c r="K2929" t="s">
        <v>567</v>
      </c>
      <c r="L2929" t="s">
        <v>567</v>
      </c>
      <c r="N2929">
        <v>0</v>
      </c>
      <c r="O2929">
        <v>0</v>
      </c>
      <c r="R2929">
        <v>0</v>
      </c>
      <c r="W2929" t="s">
        <v>567</v>
      </c>
      <c r="X2929" t="s">
        <v>567</v>
      </c>
      <c r="Y2929" t="s">
        <v>568</v>
      </c>
    </row>
    <row r="2930" spans="2:25" x14ac:dyDescent="0.3">
      <c r="B2930" s="118"/>
      <c r="D2930" t="s">
        <v>567</v>
      </c>
      <c r="H2930" t="s">
        <v>567</v>
      </c>
      <c r="J2930" t="s">
        <v>567</v>
      </c>
      <c r="K2930" t="s">
        <v>567</v>
      </c>
      <c r="L2930" t="s">
        <v>567</v>
      </c>
      <c r="N2930">
        <v>0</v>
      </c>
      <c r="O2930">
        <v>0</v>
      </c>
      <c r="R2930">
        <v>0</v>
      </c>
      <c r="W2930" t="s">
        <v>567</v>
      </c>
      <c r="X2930" t="s">
        <v>567</v>
      </c>
      <c r="Y2930" t="s">
        <v>568</v>
      </c>
    </row>
    <row r="2931" spans="2:25" x14ac:dyDescent="0.3">
      <c r="B2931" s="118"/>
      <c r="D2931" t="s">
        <v>567</v>
      </c>
      <c r="H2931" t="s">
        <v>567</v>
      </c>
      <c r="J2931" t="s">
        <v>567</v>
      </c>
      <c r="K2931" t="s">
        <v>567</v>
      </c>
      <c r="L2931" t="s">
        <v>567</v>
      </c>
      <c r="N2931">
        <v>0</v>
      </c>
      <c r="O2931">
        <v>0</v>
      </c>
      <c r="R2931">
        <v>0</v>
      </c>
      <c r="W2931" t="s">
        <v>567</v>
      </c>
      <c r="X2931" t="s">
        <v>567</v>
      </c>
      <c r="Y2931" t="s">
        <v>568</v>
      </c>
    </row>
    <row r="2932" spans="2:25" x14ac:dyDescent="0.3">
      <c r="B2932" s="118"/>
      <c r="D2932" t="s">
        <v>567</v>
      </c>
      <c r="H2932" t="s">
        <v>567</v>
      </c>
      <c r="J2932" t="s">
        <v>567</v>
      </c>
      <c r="K2932" t="s">
        <v>567</v>
      </c>
      <c r="L2932" t="s">
        <v>567</v>
      </c>
      <c r="N2932">
        <v>0</v>
      </c>
      <c r="O2932">
        <v>0</v>
      </c>
      <c r="R2932">
        <v>0</v>
      </c>
      <c r="W2932" t="s">
        <v>567</v>
      </c>
      <c r="X2932" t="s">
        <v>567</v>
      </c>
      <c r="Y2932" t="s">
        <v>568</v>
      </c>
    </row>
    <row r="2933" spans="2:25" x14ac:dyDescent="0.3">
      <c r="B2933" s="118"/>
      <c r="D2933" t="s">
        <v>567</v>
      </c>
      <c r="H2933" t="s">
        <v>567</v>
      </c>
      <c r="J2933" t="s">
        <v>567</v>
      </c>
      <c r="K2933" t="s">
        <v>567</v>
      </c>
      <c r="L2933" t="s">
        <v>567</v>
      </c>
      <c r="N2933">
        <v>0</v>
      </c>
      <c r="O2933">
        <v>0</v>
      </c>
      <c r="R2933">
        <v>0</v>
      </c>
      <c r="W2933" t="s">
        <v>567</v>
      </c>
      <c r="X2933" t="s">
        <v>567</v>
      </c>
      <c r="Y2933" t="s">
        <v>568</v>
      </c>
    </row>
    <row r="2934" spans="2:25" x14ac:dyDescent="0.3">
      <c r="B2934" s="118"/>
      <c r="D2934" t="s">
        <v>567</v>
      </c>
      <c r="H2934" t="s">
        <v>567</v>
      </c>
      <c r="J2934" t="s">
        <v>567</v>
      </c>
      <c r="K2934" t="s">
        <v>567</v>
      </c>
      <c r="L2934" t="s">
        <v>567</v>
      </c>
      <c r="N2934">
        <v>0</v>
      </c>
      <c r="O2934">
        <v>0</v>
      </c>
      <c r="R2934">
        <v>0</v>
      </c>
      <c r="W2934" t="s">
        <v>567</v>
      </c>
      <c r="X2934" t="s">
        <v>567</v>
      </c>
      <c r="Y2934" t="s">
        <v>568</v>
      </c>
    </row>
    <row r="2935" spans="2:25" x14ac:dyDescent="0.3">
      <c r="B2935" s="118"/>
      <c r="D2935" t="s">
        <v>567</v>
      </c>
      <c r="H2935" t="s">
        <v>567</v>
      </c>
      <c r="J2935" t="s">
        <v>567</v>
      </c>
      <c r="K2935" t="s">
        <v>567</v>
      </c>
      <c r="L2935" t="s">
        <v>567</v>
      </c>
      <c r="N2935">
        <v>0</v>
      </c>
      <c r="O2935">
        <v>0</v>
      </c>
      <c r="R2935">
        <v>0</v>
      </c>
      <c r="W2935" t="s">
        <v>567</v>
      </c>
      <c r="X2935" t="s">
        <v>567</v>
      </c>
      <c r="Y2935" t="s">
        <v>568</v>
      </c>
    </row>
    <row r="2936" spans="2:25" x14ac:dyDescent="0.3">
      <c r="B2936" s="118"/>
      <c r="D2936" t="s">
        <v>567</v>
      </c>
      <c r="H2936" t="s">
        <v>567</v>
      </c>
      <c r="J2936" t="s">
        <v>567</v>
      </c>
      <c r="K2936" t="s">
        <v>567</v>
      </c>
      <c r="L2936" t="s">
        <v>567</v>
      </c>
      <c r="N2936">
        <v>0</v>
      </c>
      <c r="O2936">
        <v>0</v>
      </c>
      <c r="R2936">
        <v>0</v>
      </c>
      <c r="W2936" t="s">
        <v>567</v>
      </c>
      <c r="X2936" t="s">
        <v>567</v>
      </c>
      <c r="Y2936" t="s">
        <v>568</v>
      </c>
    </row>
    <row r="2937" spans="2:25" x14ac:dyDescent="0.3">
      <c r="B2937" s="118"/>
      <c r="D2937" t="s">
        <v>567</v>
      </c>
      <c r="H2937" t="s">
        <v>567</v>
      </c>
      <c r="J2937" t="s">
        <v>567</v>
      </c>
      <c r="K2937" t="s">
        <v>567</v>
      </c>
      <c r="L2937" t="s">
        <v>567</v>
      </c>
      <c r="N2937">
        <v>0</v>
      </c>
      <c r="O2937">
        <v>0</v>
      </c>
      <c r="R2937">
        <v>0</v>
      </c>
      <c r="W2937" t="s">
        <v>567</v>
      </c>
      <c r="X2937" t="s">
        <v>567</v>
      </c>
      <c r="Y2937" t="s">
        <v>568</v>
      </c>
    </row>
    <row r="2938" spans="2:25" x14ac:dyDescent="0.3">
      <c r="B2938" s="118"/>
      <c r="D2938" t="s">
        <v>567</v>
      </c>
      <c r="H2938" t="s">
        <v>567</v>
      </c>
      <c r="J2938" t="s">
        <v>567</v>
      </c>
      <c r="K2938" t="s">
        <v>567</v>
      </c>
      <c r="L2938" t="s">
        <v>567</v>
      </c>
      <c r="N2938">
        <v>0</v>
      </c>
      <c r="O2938">
        <v>0</v>
      </c>
      <c r="R2938">
        <v>0</v>
      </c>
      <c r="W2938" t="s">
        <v>567</v>
      </c>
      <c r="X2938" t="s">
        <v>567</v>
      </c>
      <c r="Y2938" t="s">
        <v>568</v>
      </c>
    </row>
    <row r="2939" spans="2:25" x14ac:dyDescent="0.3">
      <c r="B2939" s="118"/>
      <c r="D2939" t="s">
        <v>567</v>
      </c>
      <c r="H2939" t="s">
        <v>567</v>
      </c>
      <c r="J2939" t="s">
        <v>567</v>
      </c>
      <c r="K2939" t="s">
        <v>567</v>
      </c>
      <c r="L2939" t="s">
        <v>567</v>
      </c>
      <c r="N2939">
        <v>0</v>
      </c>
      <c r="O2939">
        <v>0</v>
      </c>
      <c r="R2939">
        <v>0</v>
      </c>
      <c r="W2939" t="s">
        <v>567</v>
      </c>
      <c r="X2939" t="s">
        <v>567</v>
      </c>
      <c r="Y2939" t="s">
        <v>568</v>
      </c>
    </row>
    <row r="2940" spans="2:25" x14ac:dyDescent="0.3">
      <c r="B2940" s="118"/>
      <c r="D2940" t="s">
        <v>567</v>
      </c>
      <c r="H2940" t="s">
        <v>567</v>
      </c>
      <c r="J2940" t="s">
        <v>567</v>
      </c>
      <c r="K2940" t="s">
        <v>567</v>
      </c>
      <c r="L2940" t="s">
        <v>567</v>
      </c>
      <c r="N2940">
        <v>0</v>
      </c>
      <c r="O2940">
        <v>0</v>
      </c>
      <c r="R2940">
        <v>0</v>
      </c>
      <c r="W2940" t="s">
        <v>567</v>
      </c>
      <c r="X2940" t="s">
        <v>567</v>
      </c>
      <c r="Y2940" t="s">
        <v>568</v>
      </c>
    </row>
    <row r="2941" spans="2:25" x14ac:dyDescent="0.3">
      <c r="B2941" s="118"/>
      <c r="D2941" t="s">
        <v>567</v>
      </c>
      <c r="H2941" t="s">
        <v>567</v>
      </c>
      <c r="J2941" t="s">
        <v>567</v>
      </c>
      <c r="K2941" t="s">
        <v>567</v>
      </c>
      <c r="L2941" t="s">
        <v>567</v>
      </c>
      <c r="N2941">
        <v>0</v>
      </c>
      <c r="O2941">
        <v>0</v>
      </c>
      <c r="R2941">
        <v>0</v>
      </c>
      <c r="W2941" t="s">
        <v>567</v>
      </c>
      <c r="X2941" t="s">
        <v>567</v>
      </c>
      <c r="Y2941" t="s">
        <v>568</v>
      </c>
    </row>
    <row r="2942" spans="2:25" x14ac:dyDescent="0.3">
      <c r="B2942" s="118"/>
      <c r="D2942" t="s">
        <v>567</v>
      </c>
      <c r="H2942" t="s">
        <v>567</v>
      </c>
      <c r="J2942" t="s">
        <v>567</v>
      </c>
      <c r="K2942" t="s">
        <v>567</v>
      </c>
      <c r="L2942" t="s">
        <v>567</v>
      </c>
      <c r="N2942">
        <v>0</v>
      </c>
      <c r="O2942">
        <v>0</v>
      </c>
      <c r="R2942">
        <v>0</v>
      </c>
      <c r="W2942" t="s">
        <v>567</v>
      </c>
      <c r="X2942" t="s">
        <v>567</v>
      </c>
      <c r="Y2942" t="s">
        <v>568</v>
      </c>
    </row>
    <row r="2943" spans="2:25" x14ac:dyDescent="0.3">
      <c r="B2943" s="118"/>
      <c r="D2943" t="s">
        <v>567</v>
      </c>
      <c r="H2943" t="s">
        <v>567</v>
      </c>
      <c r="J2943" t="s">
        <v>567</v>
      </c>
      <c r="K2943" t="s">
        <v>567</v>
      </c>
      <c r="L2943" t="s">
        <v>567</v>
      </c>
      <c r="N2943">
        <v>0</v>
      </c>
      <c r="O2943">
        <v>0</v>
      </c>
      <c r="R2943">
        <v>0</v>
      </c>
      <c r="W2943" t="s">
        <v>567</v>
      </c>
      <c r="X2943" t="s">
        <v>567</v>
      </c>
      <c r="Y2943" t="s">
        <v>568</v>
      </c>
    </row>
    <row r="2944" spans="2:25" x14ac:dyDescent="0.3">
      <c r="B2944" s="118"/>
      <c r="D2944" t="s">
        <v>567</v>
      </c>
      <c r="H2944" t="s">
        <v>567</v>
      </c>
      <c r="J2944" t="s">
        <v>567</v>
      </c>
      <c r="K2944" t="s">
        <v>567</v>
      </c>
      <c r="L2944" t="s">
        <v>567</v>
      </c>
      <c r="N2944">
        <v>0</v>
      </c>
      <c r="O2944">
        <v>0</v>
      </c>
      <c r="R2944">
        <v>0</v>
      </c>
      <c r="W2944" t="s">
        <v>567</v>
      </c>
      <c r="X2944" t="s">
        <v>567</v>
      </c>
      <c r="Y2944" t="s">
        <v>568</v>
      </c>
    </row>
    <row r="2945" spans="2:25" x14ac:dyDescent="0.3">
      <c r="B2945" s="118"/>
      <c r="D2945" t="s">
        <v>567</v>
      </c>
      <c r="H2945" t="s">
        <v>567</v>
      </c>
      <c r="J2945" t="s">
        <v>567</v>
      </c>
      <c r="K2945" t="s">
        <v>567</v>
      </c>
      <c r="L2945" t="s">
        <v>567</v>
      </c>
      <c r="N2945">
        <v>0</v>
      </c>
      <c r="O2945">
        <v>0</v>
      </c>
      <c r="R2945">
        <v>0</v>
      </c>
      <c r="W2945" t="s">
        <v>567</v>
      </c>
      <c r="X2945" t="s">
        <v>567</v>
      </c>
      <c r="Y2945" t="s">
        <v>568</v>
      </c>
    </row>
    <row r="2946" spans="2:25" x14ac:dyDescent="0.3">
      <c r="B2946" s="118"/>
      <c r="D2946" t="s">
        <v>567</v>
      </c>
      <c r="H2946" t="s">
        <v>567</v>
      </c>
      <c r="J2946" t="s">
        <v>567</v>
      </c>
      <c r="K2946" t="s">
        <v>567</v>
      </c>
      <c r="L2946" t="s">
        <v>567</v>
      </c>
      <c r="N2946">
        <v>0</v>
      </c>
      <c r="O2946">
        <v>0</v>
      </c>
      <c r="R2946">
        <v>0</v>
      </c>
      <c r="W2946" t="s">
        <v>567</v>
      </c>
      <c r="X2946" t="s">
        <v>567</v>
      </c>
      <c r="Y2946" t="s">
        <v>568</v>
      </c>
    </row>
    <row r="2947" spans="2:25" x14ac:dyDescent="0.3">
      <c r="B2947" s="118"/>
      <c r="D2947" t="s">
        <v>567</v>
      </c>
      <c r="H2947" t="s">
        <v>567</v>
      </c>
      <c r="J2947" t="s">
        <v>567</v>
      </c>
      <c r="K2947" t="s">
        <v>567</v>
      </c>
      <c r="L2947" t="s">
        <v>567</v>
      </c>
      <c r="N2947">
        <v>0</v>
      </c>
      <c r="O2947">
        <v>0</v>
      </c>
      <c r="R2947">
        <v>0</v>
      </c>
      <c r="W2947" t="s">
        <v>567</v>
      </c>
      <c r="X2947" t="s">
        <v>567</v>
      </c>
      <c r="Y2947" t="s">
        <v>568</v>
      </c>
    </row>
    <row r="2948" spans="2:25" x14ac:dyDescent="0.3">
      <c r="B2948" s="118"/>
      <c r="D2948" t="s">
        <v>567</v>
      </c>
      <c r="H2948" t="s">
        <v>567</v>
      </c>
      <c r="J2948" t="s">
        <v>567</v>
      </c>
      <c r="K2948" t="s">
        <v>567</v>
      </c>
      <c r="L2948" t="s">
        <v>567</v>
      </c>
      <c r="N2948">
        <v>0</v>
      </c>
      <c r="O2948">
        <v>0</v>
      </c>
      <c r="R2948">
        <v>0</v>
      </c>
      <c r="W2948" t="s">
        <v>567</v>
      </c>
      <c r="X2948" t="s">
        <v>567</v>
      </c>
      <c r="Y2948" t="s">
        <v>568</v>
      </c>
    </row>
    <row r="2949" spans="2:25" x14ac:dyDescent="0.3">
      <c r="B2949" s="118"/>
      <c r="D2949" t="s">
        <v>567</v>
      </c>
      <c r="H2949" t="s">
        <v>567</v>
      </c>
      <c r="J2949" t="s">
        <v>567</v>
      </c>
      <c r="K2949" t="s">
        <v>567</v>
      </c>
      <c r="L2949" t="s">
        <v>567</v>
      </c>
      <c r="N2949">
        <v>0</v>
      </c>
      <c r="O2949">
        <v>0</v>
      </c>
      <c r="R2949">
        <v>0</v>
      </c>
      <c r="W2949" t="s">
        <v>567</v>
      </c>
      <c r="X2949" t="s">
        <v>567</v>
      </c>
      <c r="Y2949" t="s">
        <v>568</v>
      </c>
    </row>
    <row r="2950" spans="2:25" x14ac:dyDescent="0.3">
      <c r="B2950" s="118"/>
      <c r="D2950" t="s">
        <v>567</v>
      </c>
      <c r="H2950" t="s">
        <v>567</v>
      </c>
      <c r="J2950" t="s">
        <v>567</v>
      </c>
      <c r="K2950" t="s">
        <v>567</v>
      </c>
      <c r="L2950" t="s">
        <v>567</v>
      </c>
      <c r="N2950">
        <v>0</v>
      </c>
      <c r="O2950">
        <v>0</v>
      </c>
      <c r="R2950">
        <v>0</v>
      </c>
      <c r="W2950" t="s">
        <v>567</v>
      </c>
      <c r="X2950" t="s">
        <v>567</v>
      </c>
      <c r="Y2950" t="s">
        <v>568</v>
      </c>
    </row>
    <row r="2951" spans="2:25" x14ac:dyDescent="0.3">
      <c r="B2951" s="118"/>
      <c r="D2951" t="s">
        <v>567</v>
      </c>
      <c r="H2951" t="s">
        <v>567</v>
      </c>
      <c r="J2951" t="s">
        <v>567</v>
      </c>
      <c r="K2951" t="s">
        <v>567</v>
      </c>
      <c r="L2951" t="s">
        <v>567</v>
      </c>
      <c r="N2951">
        <v>0</v>
      </c>
      <c r="O2951">
        <v>0</v>
      </c>
      <c r="R2951">
        <v>0</v>
      </c>
      <c r="W2951" t="s">
        <v>567</v>
      </c>
      <c r="X2951" t="s">
        <v>567</v>
      </c>
      <c r="Y2951" t="s">
        <v>568</v>
      </c>
    </row>
    <row r="2952" spans="2:25" x14ac:dyDescent="0.3">
      <c r="B2952" s="118"/>
      <c r="D2952" t="s">
        <v>567</v>
      </c>
      <c r="H2952" t="s">
        <v>567</v>
      </c>
      <c r="J2952" t="s">
        <v>567</v>
      </c>
      <c r="K2952" t="s">
        <v>567</v>
      </c>
      <c r="L2952" t="s">
        <v>567</v>
      </c>
      <c r="N2952">
        <v>0</v>
      </c>
      <c r="O2952">
        <v>0</v>
      </c>
      <c r="R2952">
        <v>0</v>
      </c>
      <c r="W2952" t="s">
        <v>567</v>
      </c>
      <c r="X2952" t="s">
        <v>567</v>
      </c>
      <c r="Y2952" t="s">
        <v>568</v>
      </c>
    </row>
    <row r="2953" spans="2:25" x14ac:dyDescent="0.3">
      <c r="B2953" s="118"/>
      <c r="D2953" t="s">
        <v>567</v>
      </c>
      <c r="H2953" t="s">
        <v>567</v>
      </c>
      <c r="J2953" t="s">
        <v>567</v>
      </c>
      <c r="K2953" t="s">
        <v>567</v>
      </c>
      <c r="L2953" t="s">
        <v>567</v>
      </c>
      <c r="N2953">
        <v>0</v>
      </c>
      <c r="O2953">
        <v>0</v>
      </c>
      <c r="R2953">
        <v>0</v>
      </c>
      <c r="W2953" t="s">
        <v>567</v>
      </c>
      <c r="X2953" t="s">
        <v>567</v>
      </c>
      <c r="Y2953" t="s">
        <v>568</v>
      </c>
    </row>
    <row r="2954" spans="2:25" x14ac:dyDescent="0.3">
      <c r="B2954" s="118"/>
      <c r="D2954" t="s">
        <v>567</v>
      </c>
      <c r="H2954" t="s">
        <v>567</v>
      </c>
      <c r="J2954" t="s">
        <v>567</v>
      </c>
      <c r="K2954" t="s">
        <v>567</v>
      </c>
      <c r="L2954" t="s">
        <v>567</v>
      </c>
      <c r="N2954">
        <v>0</v>
      </c>
      <c r="O2954">
        <v>0</v>
      </c>
      <c r="R2954">
        <v>0</v>
      </c>
      <c r="W2954" t="s">
        <v>567</v>
      </c>
      <c r="X2954" t="s">
        <v>567</v>
      </c>
      <c r="Y2954" t="s">
        <v>568</v>
      </c>
    </row>
    <row r="2955" spans="2:25" x14ac:dyDescent="0.3">
      <c r="B2955" s="118"/>
      <c r="D2955" t="s">
        <v>567</v>
      </c>
      <c r="H2955" t="s">
        <v>567</v>
      </c>
      <c r="J2955" t="s">
        <v>567</v>
      </c>
      <c r="K2955" t="s">
        <v>567</v>
      </c>
      <c r="L2955" t="s">
        <v>567</v>
      </c>
      <c r="N2955">
        <v>0</v>
      </c>
      <c r="O2955">
        <v>0</v>
      </c>
      <c r="R2955">
        <v>0</v>
      </c>
      <c r="W2955" t="s">
        <v>567</v>
      </c>
      <c r="X2955" t="s">
        <v>567</v>
      </c>
      <c r="Y2955" t="s">
        <v>568</v>
      </c>
    </row>
    <row r="2956" spans="2:25" x14ac:dyDescent="0.3">
      <c r="B2956" s="118"/>
      <c r="D2956" t="s">
        <v>567</v>
      </c>
      <c r="H2956" t="s">
        <v>567</v>
      </c>
      <c r="J2956" t="s">
        <v>567</v>
      </c>
      <c r="K2956" t="s">
        <v>567</v>
      </c>
      <c r="L2956" t="s">
        <v>567</v>
      </c>
      <c r="N2956">
        <v>0</v>
      </c>
      <c r="O2956">
        <v>0</v>
      </c>
      <c r="R2956">
        <v>0</v>
      </c>
      <c r="W2956" t="s">
        <v>567</v>
      </c>
      <c r="X2956" t="s">
        <v>567</v>
      </c>
      <c r="Y2956" t="s">
        <v>568</v>
      </c>
    </row>
    <row r="2957" spans="2:25" x14ac:dyDescent="0.3">
      <c r="B2957" s="118"/>
      <c r="D2957" t="s">
        <v>567</v>
      </c>
      <c r="H2957" t="s">
        <v>567</v>
      </c>
      <c r="J2957" t="s">
        <v>567</v>
      </c>
      <c r="K2957" t="s">
        <v>567</v>
      </c>
      <c r="L2957" t="s">
        <v>567</v>
      </c>
      <c r="N2957">
        <v>0</v>
      </c>
      <c r="O2957">
        <v>0</v>
      </c>
      <c r="R2957">
        <v>0</v>
      </c>
      <c r="W2957" t="s">
        <v>567</v>
      </c>
      <c r="X2957" t="s">
        <v>567</v>
      </c>
      <c r="Y2957" t="s">
        <v>568</v>
      </c>
    </row>
    <row r="2958" spans="2:25" x14ac:dyDescent="0.3">
      <c r="B2958" s="118"/>
      <c r="D2958" t="s">
        <v>567</v>
      </c>
      <c r="H2958" t="s">
        <v>567</v>
      </c>
      <c r="J2958" t="s">
        <v>567</v>
      </c>
      <c r="K2958" t="s">
        <v>567</v>
      </c>
      <c r="L2958" t="s">
        <v>567</v>
      </c>
      <c r="N2958">
        <v>0</v>
      </c>
      <c r="O2958">
        <v>0</v>
      </c>
      <c r="R2958">
        <v>0</v>
      </c>
      <c r="W2958" t="s">
        <v>567</v>
      </c>
      <c r="X2958" t="s">
        <v>567</v>
      </c>
      <c r="Y2958" t="s">
        <v>568</v>
      </c>
    </row>
    <row r="2959" spans="2:25" x14ac:dyDescent="0.3">
      <c r="B2959" s="118"/>
      <c r="D2959" t="s">
        <v>567</v>
      </c>
      <c r="H2959" t="s">
        <v>567</v>
      </c>
      <c r="J2959" t="s">
        <v>567</v>
      </c>
      <c r="K2959" t="s">
        <v>567</v>
      </c>
      <c r="L2959" t="s">
        <v>567</v>
      </c>
      <c r="N2959">
        <v>0</v>
      </c>
      <c r="O2959">
        <v>0</v>
      </c>
      <c r="R2959">
        <v>0</v>
      </c>
      <c r="W2959" t="s">
        <v>567</v>
      </c>
      <c r="X2959" t="s">
        <v>567</v>
      </c>
      <c r="Y2959" t="s">
        <v>568</v>
      </c>
    </row>
    <row r="2960" spans="2:25" x14ac:dyDescent="0.3">
      <c r="B2960" s="118"/>
      <c r="D2960" t="s">
        <v>567</v>
      </c>
      <c r="H2960" t="s">
        <v>567</v>
      </c>
      <c r="J2960" t="s">
        <v>567</v>
      </c>
      <c r="K2960" t="s">
        <v>567</v>
      </c>
      <c r="L2960" t="s">
        <v>567</v>
      </c>
      <c r="N2960">
        <v>0</v>
      </c>
      <c r="O2960">
        <v>0</v>
      </c>
      <c r="R2960">
        <v>0</v>
      </c>
      <c r="W2960" t="s">
        <v>567</v>
      </c>
      <c r="X2960" t="s">
        <v>567</v>
      </c>
      <c r="Y2960" t="s">
        <v>568</v>
      </c>
    </row>
    <row r="2961" spans="2:25" x14ac:dyDescent="0.3">
      <c r="B2961" s="118"/>
      <c r="D2961" t="s">
        <v>567</v>
      </c>
      <c r="H2961" t="s">
        <v>567</v>
      </c>
      <c r="J2961" t="s">
        <v>567</v>
      </c>
      <c r="K2961" t="s">
        <v>567</v>
      </c>
      <c r="L2961" t="s">
        <v>567</v>
      </c>
      <c r="N2961">
        <v>0</v>
      </c>
      <c r="O2961">
        <v>0</v>
      </c>
      <c r="R2961">
        <v>0</v>
      </c>
      <c r="W2961" t="s">
        <v>567</v>
      </c>
      <c r="X2961" t="s">
        <v>567</v>
      </c>
      <c r="Y2961" t="s">
        <v>568</v>
      </c>
    </row>
    <row r="2962" spans="2:25" x14ac:dyDescent="0.3">
      <c r="B2962" s="118"/>
      <c r="D2962" t="s">
        <v>567</v>
      </c>
      <c r="H2962" t="s">
        <v>567</v>
      </c>
      <c r="J2962" t="s">
        <v>567</v>
      </c>
      <c r="K2962" t="s">
        <v>567</v>
      </c>
      <c r="L2962" t="s">
        <v>567</v>
      </c>
      <c r="N2962">
        <v>0</v>
      </c>
      <c r="O2962">
        <v>0</v>
      </c>
      <c r="R2962">
        <v>0</v>
      </c>
      <c r="W2962" t="s">
        <v>567</v>
      </c>
      <c r="X2962" t="s">
        <v>567</v>
      </c>
      <c r="Y2962" t="s">
        <v>568</v>
      </c>
    </row>
    <row r="2963" spans="2:25" x14ac:dyDescent="0.3">
      <c r="B2963" s="118"/>
      <c r="D2963" t="s">
        <v>567</v>
      </c>
      <c r="H2963" t="s">
        <v>567</v>
      </c>
      <c r="J2963" t="s">
        <v>567</v>
      </c>
      <c r="K2963" t="s">
        <v>567</v>
      </c>
      <c r="L2963" t="s">
        <v>567</v>
      </c>
      <c r="N2963">
        <v>0</v>
      </c>
      <c r="O2963">
        <v>0</v>
      </c>
      <c r="R2963">
        <v>0</v>
      </c>
      <c r="W2963" t="s">
        <v>567</v>
      </c>
      <c r="X2963" t="s">
        <v>567</v>
      </c>
      <c r="Y2963" t="s">
        <v>568</v>
      </c>
    </row>
    <row r="2964" spans="2:25" x14ac:dyDescent="0.3">
      <c r="B2964" s="118"/>
      <c r="D2964" t="s">
        <v>567</v>
      </c>
      <c r="H2964" t="s">
        <v>567</v>
      </c>
      <c r="J2964" t="s">
        <v>567</v>
      </c>
      <c r="K2964" t="s">
        <v>567</v>
      </c>
      <c r="L2964" t="s">
        <v>567</v>
      </c>
      <c r="N2964">
        <v>0</v>
      </c>
      <c r="O2964">
        <v>0</v>
      </c>
      <c r="R2964">
        <v>0</v>
      </c>
      <c r="W2964" t="s">
        <v>567</v>
      </c>
      <c r="X2964" t="s">
        <v>567</v>
      </c>
      <c r="Y2964" t="s">
        <v>568</v>
      </c>
    </row>
    <row r="2965" spans="2:25" x14ac:dyDescent="0.3">
      <c r="B2965" s="118"/>
      <c r="D2965" t="s">
        <v>567</v>
      </c>
      <c r="H2965" t="s">
        <v>567</v>
      </c>
      <c r="J2965" t="s">
        <v>567</v>
      </c>
      <c r="K2965" t="s">
        <v>567</v>
      </c>
      <c r="L2965" t="s">
        <v>567</v>
      </c>
      <c r="N2965">
        <v>0</v>
      </c>
      <c r="O2965">
        <v>0</v>
      </c>
      <c r="R2965">
        <v>0</v>
      </c>
      <c r="W2965" t="s">
        <v>567</v>
      </c>
      <c r="X2965" t="s">
        <v>567</v>
      </c>
      <c r="Y2965" t="s">
        <v>568</v>
      </c>
    </row>
    <row r="2966" spans="2:25" x14ac:dyDescent="0.3">
      <c r="B2966" s="118"/>
      <c r="D2966" t="s">
        <v>567</v>
      </c>
      <c r="H2966" t="s">
        <v>567</v>
      </c>
      <c r="J2966" t="s">
        <v>567</v>
      </c>
      <c r="K2966" t="s">
        <v>567</v>
      </c>
      <c r="L2966" t="s">
        <v>567</v>
      </c>
      <c r="N2966">
        <v>0</v>
      </c>
      <c r="O2966">
        <v>0</v>
      </c>
      <c r="R2966">
        <v>0</v>
      </c>
      <c r="W2966" t="s">
        <v>567</v>
      </c>
      <c r="X2966" t="s">
        <v>567</v>
      </c>
      <c r="Y2966" t="s">
        <v>568</v>
      </c>
    </row>
    <row r="2967" spans="2:25" x14ac:dyDescent="0.3">
      <c r="B2967" s="118"/>
      <c r="D2967" t="s">
        <v>567</v>
      </c>
      <c r="H2967" t="s">
        <v>567</v>
      </c>
      <c r="J2967" t="s">
        <v>567</v>
      </c>
      <c r="K2967" t="s">
        <v>567</v>
      </c>
      <c r="L2967" t="s">
        <v>567</v>
      </c>
      <c r="N2967">
        <v>0</v>
      </c>
      <c r="O2967">
        <v>0</v>
      </c>
      <c r="R2967">
        <v>0</v>
      </c>
      <c r="W2967" t="s">
        <v>567</v>
      </c>
      <c r="X2967" t="s">
        <v>567</v>
      </c>
      <c r="Y2967" t="s">
        <v>568</v>
      </c>
    </row>
    <row r="2968" spans="2:25" x14ac:dyDescent="0.3">
      <c r="B2968" s="118"/>
      <c r="D2968" t="s">
        <v>567</v>
      </c>
      <c r="H2968" t="s">
        <v>567</v>
      </c>
      <c r="J2968" t="s">
        <v>567</v>
      </c>
      <c r="K2968" t="s">
        <v>567</v>
      </c>
      <c r="L2968" t="s">
        <v>567</v>
      </c>
      <c r="N2968">
        <v>0</v>
      </c>
      <c r="O2968">
        <v>0</v>
      </c>
      <c r="R2968">
        <v>0</v>
      </c>
      <c r="W2968" t="s">
        <v>567</v>
      </c>
      <c r="X2968" t="s">
        <v>567</v>
      </c>
      <c r="Y2968" t="s">
        <v>568</v>
      </c>
    </row>
    <row r="2969" spans="2:25" x14ac:dyDescent="0.3">
      <c r="B2969" s="118"/>
      <c r="D2969" t="s">
        <v>567</v>
      </c>
      <c r="H2969" t="s">
        <v>567</v>
      </c>
      <c r="J2969" t="s">
        <v>567</v>
      </c>
      <c r="K2969" t="s">
        <v>567</v>
      </c>
      <c r="L2969" t="s">
        <v>567</v>
      </c>
      <c r="N2969">
        <v>0</v>
      </c>
      <c r="O2969">
        <v>0</v>
      </c>
      <c r="R2969">
        <v>0</v>
      </c>
      <c r="W2969" t="s">
        <v>567</v>
      </c>
      <c r="X2969" t="s">
        <v>567</v>
      </c>
      <c r="Y2969" t="s">
        <v>568</v>
      </c>
    </row>
    <row r="2970" spans="2:25" x14ac:dyDescent="0.3">
      <c r="B2970" s="118"/>
      <c r="D2970" t="s">
        <v>567</v>
      </c>
      <c r="H2970" t="s">
        <v>567</v>
      </c>
      <c r="J2970" t="s">
        <v>567</v>
      </c>
      <c r="K2970" t="s">
        <v>567</v>
      </c>
      <c r="L2970" t="s">
        <v>567</v>
      </c>
      <c r="N2970">
        <v>0</v>
      </c>
      <c r="O2970">
        <v>0</v>
      </c>
      <c r="R2970">
        <v>0</v>
      </c>
      <c r="W2970" t="s">
        <v>567</v>
      </c>
      <c r="X2970" t="s">
        <v>567</v>
      </c>
      <c r="Y2970" t="s">
        <v>568</v>
      </c>
    </row>
    <row r="2971" spans="2:25" x14ac:dyDescent="0.3">
      <c r="B2971" s="118"/>
      <c r="D2971" t="s">
        <v>567</v>
      </c>
      <c r="H2971" t="s">
        <v>567</v>
      </c>
      <c r="J2971" t="s">
        <v>567</v>
      </c>
      <c r="K2971" t="s">
        <v>567</v>
      </c>
      <c r="L2971" t="s">
        <v>567</v>
      </c>
      <c r="N2971">
        <v>0</v>
      </c>
      <c r="O2971">
        <v>0</v>
      </c>
      <c r="R2971">
        <v>0</v>
      </c>
      <c r="W2971" t="s">
        <v>567</v>
      </c>
      <c r="X2971" t="s">
        <v>567</v>
      </c>
      <c r="Y2971" t="s">
        <v>568</v>
      </c>
    </row>
    <row r="2972" spans="2:25" x14ac:dyDescent="0.3">
      <c r="B2972" s="118"/>
      <c r="D2972" t="s">
        <v>567</v>
      </c>
      <c r="H2972" t="s">
        <v>567</v>
      </c>
      <c r="J2972" t="s">
        <v>567</v>
      </c>
      <c r="K2972" t="s">
        <v>567</v>
      </c>
      <c r="L2972" t="s">
        <v>567</v>
      </c>
      <c r="N2972">
        <v>0</v>
      </c>
      <c r="O2972">
        <v>0</v>
      </c>
      <c r="R2972">
        <v>0</v>
      </c>
      <c r="W2972" t="s">
        <v>567</v>
      </c>
      <c r="X2972" t="s">
        <v>567</v>
      </c>
      <c r="Y2972" t="s">
        <v>568</v>
      </c>
    </row>
    <row r="2973" spans="2:25" x14ac:dyDescent="0.3">
      <c r="B2973" s="118"/>
      <c r="D2973" t="s">
        <v>567</v>
      </c>
      <c r="H2973" t="s">
        <v>567</v>
      </c>
      <c r="J2973" t="s">
        <v>567</v>
      </c>
      <c r="K2973" t="s">
        <v>567</v>
      </c>
      <c r="L2973" t="s">
        <v>567</v>
      </c>
      <c r="N2973">
        <v>0</v>
      </c>
      <c r="O2973">
        <v>0</v>
      </c>
      <c r="R2973">
        <v>0</v>
      </c>
      <c r="W2973" t="s">
        <v>567</v>
      </c>
      <c r="X2973" t="s">
        <v>567</v>
      </c>
      <c r="Y2973" t="s">
        <v>568</v>
      </c>
    </row>
    <row r="2974" spans="2:25" x14ac:dyDescent="0.3">
      <c r="B2974" s="118"/>
      <c r="D2974" t="s">
        <v>567</v>
      </c>
      <c r="H2974" t="s">
        <v>567</v>
      </c>
      <c r="J2974" t="s">
        <v>567</v>
      </c>
      <c r="K2974" t="s">
        <v>567</v>
      </c>
      <c r="L2974" t="s">
        <v>567</v>
      </c>
      <c r="N2974">
        <v>0</v>
      </c>
      <c r="O2974">
        <v>0</v>
      </c>
      <c r="R2974">
        <v>0</v>
      </c>
      <c r="W2974" t="s">
        <v>567</v>
      </c>
      <c r="X2974" t="s">
        <v>567</v>
      </c>
      <c r="Y2974" t="s">
        <v>568</v>
      </c>
    </row>
    <row r="2975" spans="2:25" x14ac:dyDescent="0.3">
      <c r="B2975" s="118"/>
      <c r="D2975" t="s">
        <v>567</v>
      </c>
      <c r="H2975" t="s">
        <v>567</v>
      </c>
      <c r="J2975" t="s">
        <v>567</v>
      </c>
      <c r="K2975" t="s">
        <v>567</v>
      </c>
      <c r="L2975" t="s">
        <v>567</v>
      </c>
      <c r="N2975">
        <v>0</v>
      </c>
      <c r="O2975">
        <v>0</v>
      </c>
      <c r="R2975">
        <v>0</v>
      </c>
      <c r="W2975" t="s">
        <v>567</v>
      </c>
      <c r="X2975" t="s">
        <v>567</v>
      </c>
      <c r="Y2975" t="s">
        <v>568</v>
      </c>
    </row>
    <row r="2976" spans="2:25" x14ac:dyDescent="0.3">
      <c r="B2976" s="118"/>
      <c r="D2976" t="s">
        <v>567</v>
      </c>
      <c r="H2976" t="s">
        <v>567</v>
      </c>
      <c r="J2976" t="s">
        <v>567</v>
      </c>
      <c r="K2976" t="s">
        <v>567</v>
      </c>
      <c r="L2976" t="s">
        <v>567</v>
      </c>
      <c r="N2976">
        <v>0</v>
      </c>
      <c r="O2976">
        <v>0</v>
      </c>
      <c r="R2976">
        <v>0</v>
      </c>
      <c r="W2976" t="s">
        <v>567</v>
      </c>
      <c r="X2976" t="s">
        <v>567</v>
      </c>
      <c r="Y2976" t="s">
        <v>568</v>
      </c>
    </row>
    <row r="2977" spans="2:25" x14ac:dyDescent="0.3">
      <c r="B2977" s="118"/>
      <c r="D2977" t="s">
        <v>567</v>
      </c>
      <c r="H2977" t="s">
        <v>567</v>
      </c>
      <c r="J2977" t="s">
        <v>567</v>
      </c>
      <c r="K2977" t="s">
        <v>567</v>
      </c>
      <c r="L2977" t="s">
        <v>567</v>
      </c>
      <c r="N2977">
        <v>0</v>
      </c>
      <c r="O2977">
        <v>0</v>
      </c>
      <c r="R2977">
        <v>0</v>
      </c>
      <c r="W2977" t="s">
        <v>567</v>
      </c>
      <c r="X2977" t="s">
        <v>567</v>
      </c>
      <c r="Y2977" t="s">
        <v>568</v>
      </c>
    </row>
    <row r="2978" spans="2:25" x14ac:dyDescent="0.3">
      <c r="B2978" s="118"/>
      <c r="D2978" t="s">
        <v>567</v>
      </c>
      <c r="H2978" t="s">
        <v>567</v>
      </c>
      <c r="J2978" t="s">
        <v>567</v>
      </c>
      <c r="K2978" t="s">
        <v>567</v>
      </c>
      <c r="L2978" t="s">
        <v>567</v>
      </c>
      <c r="N2978">
        <v>0</v>
      </c>
      <c r="O2978">
        <v>0</v>
      </c>
      <c r="R2978">
        <v>0</v>
      </c>
      <c r="W2978" t="s">
        <v>567</v>
      </c>
      <c r="X2978" t="s">
        <v>567</v>
      </c>
      <c r="Y2978" t="s">
        <v>568</v>
      </c>
    </row>
    <row r="2979" spans="2:25" x14ac:dyDescent="0.3">
      <c r="B2979" s="118"/>
      <c r="D2979" t="s">
        <v>567</v>
      </c>
      <c r="H2979" t="s">
        <v>567</v>
      </c>
      <c r="J2979" t="s">
        <v>567</v>
      </c>
      <c r="K2979" t="s">
        <v>567</v>
      </c>
      <c r="L2979" t="s">
        <v>567</v>
      </c>
      <c r="N2979">
        <v>0</v>
      </c>
      <c r="O2979">
        <v>0</v>
      </c>
      <c r="R2979">
        <v>0</v>
      </c>
      <c r="W2979" t="s">
        <v>567</v>
      </c>
      <c r="X2979" t="s">
        <v>567</v>
      </c>
      <c r="Y2979" t="s">
        <v>568</v>
      </c>
    </row>
    <row r="2980" spans="2:25" x14ac:dyDescent="0.3">
      <c r="B2980" s="118"/>
      <c r="D2980" t="s">
        <v>567</v>
      </c>
      <c r="H2980" t="s">
        <v>567</v>
      </c>
      <c r="J2980" t="s">
        <v>567</v>
      </c>
      <c r="K2980" t="s">
        <v>567</v>
      </c>
      <c r="L2980" t="s">
        <v>567</v>
      </c>
      <c r="N2980">
        <v>0</v>
      </c>
      <c r="O2980">
        <v>0</v>
      </c>
      <c r="R2980">
        <v>0</v>
      </c>
      <c r="W2980" t="s">
        <v>567</v>
      </c>
      <c r="X2980" t="s">
        <v>567</v>
      </c>
      <c r="Y2980" t="s">
        <v>568</v>
      </c>
    </row>
    <row r="2981" spans="2:25" x14ac:dyDescent="0.3">
      <c r="B2981" s="118"/>
      <c r="D2981" t="s">
        <v>567</v>
      </c>
      <c r="H2981" t="s">
        <v>567</v>
      </c>
      <c r="J2981" t="s">
        <v>567</v>
      </c>
      <c r="K2981" t="s">
        <v>567</v>
      </c>
      <c r="L2981" t="s">
        <v>567</v>
      </c>
      <c r="N2981">
        <v>0</v>
      </c>
      <c r="O2981">
        <v>0</v>
      </c>
      <c r="R2981">
        <v>0</v>
      </c>
      <c r="W2981" t="s">
        <v>567</v>
      </c>
      <c r="X2981" t="s">
        <v>567</v>
      </c>
      <c r="Y2981" t="s">
        <v>568</v>
      </c>
    </row>
    <row r="2982" spans="2:25" x14ac:dyDescent="0.3">
      <c r="B2982" s="118"/>
      <c r="D2982" t="s">
        <v>567</v>
      </c>
      <c r="H2982" t="s">
        <v>567</v>
      </c>
      <c r="J2982" t="s">
        <v>567</v>
      </c>
      <c r="K2982" t="s">
        <v>567</v>
      </c>
      <c r="L2982" t="s">
        <v>567</v>
      </c>
      <c r="N2982">
        <v>0</v>
      </c>
      <c r="O2982">
        <v>0</v>
      </c>
      <c r="R2982">
        <v>0</v>
      </c>
      <c r="W2982" t="s">
        <v>567</v>
      </c>
      <c r="X2982" t="s">
        <v>567</v>
      </c>
      <c r="Y2982" t="s">
        <v>568</v>
      </c>
    </row>
    <row r="2983" spans="2:25" x14ac:dyDescent="0.3">
      <c r="B2983" s="118"/>
      <c r="D2983" t="s">
        <v>567</v>
      </c>
      <c r="H2983" t="s">
        <v>567</v>
      </c>
      <c r="J2983" t="s">
        <v>567</v>
      </c>
      <c r="K2983" t="s">
        <v>567</v>
      </c>
      <c r="L2983" t="s">
        <v>567</v>
      </c>
      <c r="N2983">
        <v>0</v>
      </c>
      <c r="O2983">
        <v>0</v>
      </c>
      <c r="R2983">
        <v>0</v>
      </c>
      <c r="W2983" t="s">
        <v>567</v>
      </c>
      <c r="X2983" t="s">
        <v>567</v>
      </c>
      <c r="Y2983" t="s">
        <v>568</v>
      </c>
    </row>
    <row r="2984" spans="2:25" x14ac:dyDescent="0.3">
      <c r="B2984" s="118"/>
      <c r="D2984" t="s">
        <v>567</v>
      </c>
      <c r="H2984" t="s">
        <v>567</v>
      </c>
      <c r="J2984" t="s">
        <v>567</v>
      </c>
      <c r="K2984" t="s">
        <v>567</v>
      </c>
      <c r="L2984" t="s">
        <v>567</v>
      </c>
      <c r="N2984">
        <v>0</v>
      </c>
      <c r="O2984">
        <v>0</v>
      </c>
      <c r="R2984">
        <v>0</v>
      </c>
      <c r="W2984" t="s">
        <v>567</v>
      </c>
      <c r="X2984" t="s">
        <v>567</v>
      </c>
      <c r="Y2984" t="s">
        <v>568</v>
      </c>
    </row>
    <row r="2985" spans="2:25" x14ac:dyDescent="0.3">
      <c r="B2985" s="118"/>
      <c r="D2985" t="s">
        <v>567</v>
      </c>
      <c r="H2985" t="s">
        <v>567</v>
      </c>
      <c r="J2985" t="s">
        <v>567</v>
      </c>
      <c r="K2985" t="s">
        <v>567</v>
      </c>
      <c r="L2985" t="s">
        <v>567</v>
      </c>
      <c r="N2985">
        <v>0</v>
      </c>
      <c r="O2985">
        <v>0</v>
      </c>
      <c r="R2985">
        <v>0</v>
      </c>
      <c r="W2985" t="s">
        <v>567</v>
      </c>
      <c r="X2985" t="s">
        <v>567</v>
      </c>
      <c r="Y2985" t="s">
        <v>568</v>
      </c>
    </row>
    <row r="2986" spans="2:25" x14ac:dyDescent="0.3">
      <c r="B2986" s="118"/>
      <c r="D2986" t="s">
        <v>567</v>
      </c>
      <c r="H2986" t="s">
        <v>567</v>
      </c>
      <c r="J2986" t="s">
        <v>567</v>
      </c>
      <c r="K2986" t="s">
        <v>567</v>
      </c>
      <c r="L2986" t="s">
        <v>567</v>
      </c>
      <c r="N2986">
        <v>0</v>
      </c>
      <c r="O2986">
        <v>0</v>
      </c>
      <c r="R2986">
        <v>0</v>
      </c>
      <c r="W2986" t="s">
        <v>567</v>
      </c>
      <c r="X2986" t="s">
        <v>567</v>
      </c>
      <c r="Y2986" t="s">
        <v>568</v>
      </c>
    </row>
    <row r="2987" spans="2:25" x14ac:dyDescent="0.3">
      <c r="B2987" s="118"/>
      <c r="D2987" t="s">
        <v>567</v>
      </c>
      <c r="H2987" t="s">
        <v>567</v>
      </c>
      <c r="J2987" t="s">
        <v>567</v>
      </c>
      <c r="K2987" t="s">
        <v>567</v>
      </c>
      <c r="L2987" t="s">
        <v>567</v>
      </c>
      <c r="N2987">
        <v>0</v>
      </c>
      <c r="O2987">
        <v>0</v>
      </c>
      <c r="R2987">
        <v>0</v>
      </c>
      <c r="W2987" t="s">
        <v>567</v>
      </c>
      <c r="X2987" t="s">
        <v>567</v>
      </c>
      <c r="Y2987" t="s">
        <v>568</v>
      </c>
    </row>
    <row r="2988" spans="2:25" x14ac:dyDescent="0.3">
      <c r="B2988" s="118"/>
      <c r="D2988" t="s">
        <v>567</v>
      </c>
      <c r="H2988" t="s">
        <v>567</v>
      </c>
      <c r="J2988" t="s">
        <v>567</v>
      </c>
      <c r="K2988" t="s">
        <v>567</v>
      </c>
      <c r="L2988" t="s">
        <v>567</v>
      </c>
      <c r="N2988">
        <v>0</v>
      </c>
      <c r="O2988">
        <v>0</v>
      </c>
      <c r="R2988">
        <v>0</v>
      </c>
      <c r="W2988" t="s">
        <v>567</v>
      </c>
      <c r="X2988" t="s">
        <v>567</v>
      </c>
      <c r="Y2988" t="s">
        <v>568</v>
      </c>
    </row>
    <row r="2989" spans="2:25" x14ac:dyDescent="0.3">
      <c r="B2989" s="118"/>
      <c r="D2989" t="s">
        <v>567</v>
      </c>
      <c r="H2989" t="s">
        <v>567</v>
      </c>
      <c r="J2989" t="s">
        <v>567</v>
      </c>
      <c r="K2989" t="s">
        <v>567</v>
      </c>
      <c r="L2989" t="s">
        <v>567</v>
      </c>
      <c r="N2989">
        <v>0</v>
      </c>
      <c r="O2989">
        <v>0</v>
      </c>
      <c r="R2989">
        <v>0</v>
      </c>
      <c r="W2989" t="s">
        <v>567</v>
      </c>
      <c r="X2989" t="s">
        <v>567</v>
      </c>
      <c r="Y2989" t="s">
        <v>568</v>
      </c>
    </row>
    <row r="2990" spans="2:25" x14ac:dyDescent="0.3">
      <c r="B2990" s="118"/>
      <c r="D2990" t="s">
        <v>567</v>
      </c>
      <c r="H2990" t="s">
        <v>567</v>
      </c>
      <c r="J2990" t="s">
        <v>567</v>
      </c>
      <c r="K2990" t="s">
        <v>567</v>
      </c>
      <c r="L2990" t="s">
        <v>567</v>
      </c>
      <c r="N2990">
        <v>0</v>
      </c>
      <c r="O2990">
        <v>0</v>
      </c>
      <c r="R2990">
        <v>0</v>
      </c>
      <c r="W2990" t="s">
        <v>567</v>
      </c>
      <c r="X2990" t="s">
        <v>567</v>
      </c>
      <c r="Y2990" t="s">
        <v>568</v>
      </c>
    </row>
    <row r="2991" spans="2:25" x14ac:dyDescent="0.3">
      <c r="B2991" s="118"/>
      <c r="D2991" t="s">
        <v>567</v>
      </c>
      <c r="H2991" t="s">
        <v>567</v>
      </c>
      <c r="J2991" t="s">
        <v>567</v>
      </c>
      <c r="K2991" t="s">
        <v>567</v>
      </c>
      <c r="L2991" t="s">
        <v>567</v>
      </c>
      <c r="N2991">
        <v>0</v>
      </c>
      <c r="O2991">
        <v>0</v>
      </c>
      <c r="R2991">
        <v>0</v>
      </c>
      <c r="W2991" t="s">
        <v>567</v>
      </c>
      <c r="X2991" t="s">
        <v>567</v>
      </c>
      <c r="Y2991" t="s">
        <v>568</v>
      </c>
    </row>
    <row r="2992" spans="2:25" x14ac:dyDescent="0.3">
      <c r="B2992" s="118"/>
      <c r="D2992" t="s">
        <v>567</v>
      </c>
      <c r="H2992" t="s">
        <v>567</v>
      </c>
      <c r="J2992" t="s">
        <v>567</v>
      </c>
      <c r="K2992" t="s">
        <v>567</v>
      </c>
      <c r="L2992" t="s">
        <v>567</v>
      </c>
      <c r="N2992">
        <v>0</v>
      </c>
      <c r="O2992">
        <v>0</v>
      </c>
      <c r="R2992">
        <v>0</v>
      </c>
      <c r="W2992" t="s">
        <v>567</v>
      </c>
      <c r="X2992" t="s">
        <v>567</v>
      </c>
      <c r="Y2992" t="s">
        <v>568</v>
      </c>
    </row>
    <row r="2993" spans="2:25" x14ac:dyDescent="0.3">
      <c r="B2993" s="118"/>
      <c r="D2993" t="s">
        <v>567</v>
      </c>
      <c r="H2993" t="s">
        <v>567</v>
      </c>
      <c r="J2993" t="s">
        <v>567</v>
      </c>
      <c r="K2993" t="s">
        <v>567</v>
      </c>
      <c r="L2993" t="s">
        <v>567</v>
      </c>
      <c r="N2993">
        <v>0</v>
      </c>
      <c r="O2993">
        <v>0</v>
      </c>
      <c r="R2993">
        <v>0</v>
      </c>
      <c r="W2993" t="s">
        <v>567</v>
      </c>
      <c r="X2993" t="s">
        <v>567</v>
      </c>
      <c r="Y2993" t="s">
        <v>568</v>
      </c>
    </row>
    <row r="2994" spans="2:25" x14ac:dyDescent="0.3">
      <c r="B2994" s="118"/>
      <c r="D2994" t="s">
        <v>567</v>
      </c>
      <c r="H2994" t="s">
        <v>567</v>
      </c>
      <c r="J2994" t="s">
        <v>567</v>
      </c>
      <c r="K2994" t="s">
        <v>567</v>
      </c>
      <c r="L2994" t="s">
        <v>567</v>
      </c>
      <c r="N2994">
        <v>0</v>
      </c>
      <c r="O2994">
        <v>0</v>
      </c>
      <c r="R2994">
        <v>0</v>
      </c>
      <c r="W2994" t="s">
        <v>567</v>
      </c>
      <c r="X2994" t="s">
        <v>567</v>
      </c>
      <c r="Y2994" t="s">
        <v>568</v>
      </c>
    </row>
    <row r="2995" spans="2:25" x14ac:dyDescent="0.3">
      <c r="B2995" s="118"/>
      <c r="D2995" t="s">
        <v>567</v>
      </c>
      <c r="H2995" t="s">
        <v>567</v>
      </c>
      <c r="J2995" t="s">
        <v>567</v>
      </c>
      <c r="K2995" t="s">
        <v>567</v>
      </c>
      <c r="L2995" t="s">
        <v>567</v>
      </c>
      <c r="N2995">
        <v>0</v>
      </c>
      <c r="O2995">
        <v>0</v>
      </c>
      <c r="R2995">
        <v>0</v>
      </c>
      <c r="W2995" t="s">
        <v>567</v>
      </c>
      <c r="X2995" t="s">
        <v>567</v>
      </c>
      <c r="Y2995" t="s">
        <v>568</v>
      </c>
    </row>
    <row r="2996" spans="2:25" x14ac:dyDescent="0.3">
      <c r="B2996" s="118"/>
      <c r="D2996" t="s">
        <v>567</v>
      </c>
      <c r="H2996" t="s">
        <v>567</v>
      </c>
      <c r="J2996" t="s">
        <v>567</v>
      </c>
      <c r="K2996" t="s">
        <v>567</v>
      </c>
      <c r="L2996" t="s">
        <v>567</v>
      </c>
      <c r="N2996">
        <v>0</v>
      </c>
      <c r="O2996">
        <v>0</v>
      </c>
      <c r="R2996">
        <v>0</v>
      </c>
      <c r="W2996" t="s">
        <v>567</v>
      </c>
      <c r="X2996" t="s">
        <v>567</v>
      </c>
      <c r="Y2996" t="s">
        <v>568</v>
      </c>
    </row>
    <row r="2997" spans="2:25" x14ac:dyDescent="0.3">
      <c r="B2997" s="118"/>
      <c r="D2997" t="s">
        <v>567</v>
      </c>
      <c r="H2997" t="s">
        <v>567</v>
      </c>
      <c r="J2997" t="s">
        <v>567</v>
      </c>
      <c r="K2997" t="s">
        <v>567</v>
      </c>
      <c r="L2997" t="s">
        <v>567</v>
      </c>
      <c r="N2997">
        <v>0</v>
      </c>
      <c r="O2997">
        <v>0</v>
      </c>
      <c r="R2997">
        <v>0</v>
      </c>
      <c r="W2997" t="s">
        <v>567</v>
      </c>
      <c r="X2997" t="s">
        <v>567</v>
      </c>
      <c r="Y2997" t="s">
        <v>568</v>
      </c>
    </row>
    <row r="2998" spans="2:25" x14ac:dyDescent="0.3">
      <c r="B2998" s="118"/>
      <c r="D2998" t="s">
        <v>567</v>
      </c>
      <c r="H2998" t="s">
        <v>567</v>
      </c>
      <c r="J2998" t="s">
        <v>567</v>
      </c>
      <c r="K2998" t="s">
        <v>567</v>
      </c>
      <c r="L2998" t="s">
        <v>567</v>
      </c>
      <c r="N2998">
        <v>0</v>
      </c>
      <c r="O2998">
        <v>0</v>
      </c>
      <c r="R2998">
        <v>0</v>
      </c>
      <c r="W2998" t="s">
        <v>567</v>
      </c>
      <c r="X2998" t="s">
        <v>567</v>
      </c>
      <c r="Y2998" t="s">
        <v>568</v>
      </c>
    </row>
    <row r="2999" spans="2:25" x14ac:dyDescent="0.3">
      <c r="B2999" s="118"/>
      <c r="D2999" t="s">
        <v>567</v>
      </c>
      <c r="H2999" t="s">
        <v>567</v>
      </c>
      <c r="J2999" t="s">
        <v>567</v>
      </c>
      <c r="K2999" t="s">
        <v>567</v>
      </c>
      <c r="L2999" t="s">
        <v>567</v>
      </c>
      <c r="N2999">
        <v>0</v>
      </c>
      <c r="O2999">
        <v>0</v>
      </c>
      <c r="R2999">
        <v>0</v>
      </c>
      <c r="W2999" t="s">
        <v>567</v>
      </c>
      <c r="X2999" t="s">
        <v>567</v>
      </c>
      <c r="Y2999" t="s">
        <v>568</v>
      </c>
    </row>
    <row r="3000" spans="2:25" x14ac:dyDescent="0.3">
      <c r="B3000" s="118"/>
      <c r="D3000" t="s">
        <v>567</v>
      </c>
      <c r="H3000" t="s">
        <v>567</v>
      </c>
      <c r="J3000" t="s">
        <v>567</v>
      </c>
      <c r="K3000" t="s">
        <v>567</v>
      </c>
      <c r="L3000" t="s">
        <v>567</v>
      </c>
      <c r="N3000">
        <v>0</v>
      </c>
      <c r="O3000">
        <v>0</v>
      </c>
      <c r="R3000">
        <v>0</v>
      </c>
      <c r="W3000" t="s">
        <v>567</v>
      </c>
      <c r="X3000" t="s">
        <v>567</v>
      </c>
      <c r="Y3000" t="s">
        <v>568</v>
      </c>
    </row>
    <row r="3001" spans="2:25" x14ac:dyDescent="0.3">
      <c r="B3001" s="118"/>
      <c r="D3001" t="s">
        <v>567</v>
      </c>
      <c r="H3001" t="s">
        <v>567</v>
      </c>
      <c r="J3001" t="s">
        <v>567</v>
      </c>
      <c r="K3001" t="s">
        <v>567</v>
      </c>
      <c r="L3001" t="s">
        <v>567</v>
      </c>
      <c r="N3001">
        <v>0</v>
      </c>
      <c r="O3001">
        <v>0</v>
      </c>
      <c r="R3001">
        <v>0</v>
      </c>
      <c r="W3001" t="s">
        <v>567</v>
      </c>
      <c r="X3001" t="s">
        <v>567</v>
      </c>
      <c r="Y3001" t="s">
        <v>568</v>
      </c>
    </row>
    <row r="3002" spans="2:25" x14ac:dyDescent="0.3">
      <c r="B3002" s="118"/>
      <c r="D3002" t="s">
        <v>567</v>
      </c>
      <c r="H3002" t="s">
        <v>567</v>
      </c>
      <c r="J3002" t="s">
        <v>567</v>
      </c>
      <c r="K3002" t="s">
        <v>567</v>
      </c>
      <c r="L3002" t="s">
        <v>567</v>
      </c>
      <c r="N3002">
        <v>0</v>
      </c>
      <c r="O3002">
        <v>0</v>
      </c>
      <c r="R3002">
        <v>0</v>
      </c>
      <c r="W3002" t="s">
        <v>567</v>
      </c>
      <c r="X3002" t="s">
        <v>567</v>
      </c>
      <c r="Y3002" t="s">
        <v>568</v>
      </c>
    </row>
    <row r="3003" spans="2:25" x14ac:dyDescent="0.3">
      <c r="B3003" s="118"/>
      <c r="D3003" t="s">
        <v>567</v>
      </c>
      <c r="H3003" t="s">
        <v>567</v>
      </c>
      <c r="J3003" t="s">
        <v>567</v>
      </c>
      <c r="K3003" t="s">
        <v>567</v>
      </c>
      <c r="L3003" t="s">
        <v>567</v>
      </c>
      <c r="N3003">
        <v>0</v>
      </c>
      <c r="O3003">
        <v>0</v>
      </c>
      <c r="R3003">
        <v>0</v>
      </c>
      <c r="W3003" t="s">
        <v>567</v>
      </c>
      <c r="X3003" t="s">
        <v>567</v>
      </c>
      <c r="Y3003" t="s">
        <v>568</v>
      </c>
    </row>
    <row r="3004" spans="2:25" x14ac:dyDescent="0.3">
      <c r="B3004" s="118"/>
      <c r="D3004" t="s">
        <v>567</v>
      </c>
      <c r="H3004" t="s">
        <v>567</v>
      </c>
      <c r="J3004" t="s">
        <v>567</v>
      </c>
      <c r="K3004" t="s">
        <v>567</v>
      </c>
      <c r="L3004" t="s">
        <v>567</v>
      </c>
      <c r="N3004">
        <v>0</v>
      </c>
      <c r="O3004">
        <v>0</v>
      </c>
      <c r="R3004">
        <v>0</v>
      </c>
      <c r="W3004" t="s">
        <v>567</v>
      </c>
      <c r="X3004" t="s">
        <v>567</v>
      </c>
      <c r="Y3004" t="s">
        <v>568</v>
      </c>
    </row>
    <row r="3005" spans="2:25" x14ac:dyDescent="0.3">
      <c r="B3005" s="118"/>
      <c r="D3005" t="s">
        <v>567</v>
      </c>
      <c r="H3005" t="s">
        <v>567</v>
      </c>
      <c r="J3005" t="s">
        <v>567</v>
      </c>
      <c r="K3005" t="s">
        <v>567</v>
      </c>
      <c r="L3005" t="s">
        <v>567</v>
      </c>
      <c r="N3005">
        <v>0</v>
      </c>
      <c r="O3005">
        <v>0</v>
      </c>
      <c r="R3005">
        <v>0</v>
      </c>
      <c r="W3005" t="s">
        <v>567</v>
      </c>
      <c r="X3005" t="s">
        <v>567</v>
      </c>
      <c r="Y3005" t="s">
        <v>568</v>
      </c>
    </row>
    <row r="3006" spans="2:25" x14ac:dyDescent="0.3">
      <c r="B3006" s="118"/>
      <c r="D3006" t="s">
        <v>567</v>
      </c>
      <c r="H3006" t="s">
        <v>567</v>
      </c>
      <c r="J3006" t="s">
        <v>567</v>
      </c>
      <c r="K3006" t="s">
        <v>567</v>
      </c>
      <c r="L3006" t="s">
        <v>567</v>
      </c>
      <c r="N3006">
        <v>0</v>
      </c>
      <c r="O3006">
        <v>0</v>
      </c>
      <c r="R3006">
        <v>0</v>
      </c>
      <c r="W3006" t="s">
        <v>567</v>
      </c>
      <c r="X3006" t="s">
        <v>567</v>
      </c>
      <c r="Y3006" t="s">
        <v>568</v>
      </c>
    </row>
    <row r="3007" spans="2:25" x14ac:dyDescent="0.3">
      <c r="B3007" s="118"/>
      <c r="D3007" t="s">
        <v>567</v>
      </c>
      <c r="H3007" t="s">
        <v>567</v>
      </c>
      <c r="J3007" t="s">
        <v>567</v>
      </c>
      <c r="K3007" t="s">
        <v>567</v>
      </c>
      <c r="L3007" t="s">
        <v>567</v>
      </c>
      <c r="N3007">
        <v>0</v>
      </c>
      <c r="O3007">
        <v>0</v>
      </c>
      <c r="R3007">
        <v>0</v>
      </c>
      <c r="W3007" t="s">
        <v>567</v>
      </c>
      <c r="X3007" t="s">
        <v>567</v>
      </c>
      <c r="Y3007" t="s">
        <v>568</v>
      </c>
    </row>
    <row r="3008" spans="2:25" x14ac:dyDescent="0.3">
      <c r="B3008" s="118"/>
      <c r="D3008" t="s">
        <v>567</v>
      </c>
      <c r="H3008" t="s">
        <v>567</v>
      </c>
      <c r="J3008" t="s">
        <v>567</v>
      </c>
      <c r="K3008" t="s">
        <v>567</v>
      </c>
      <c r="L3008" t="s">
        <v>567</v>
      </c>
      <c r="N3008">
        <v>0</v>
      </c>
      <c r="O3008">
        <v>0</v>
      </c>
      <c r="R3008">
        <v>0</v>
      </c>
      <c r="W3008" t="s">
        <v>567</v>
      </c>
      <c r="X3008" t="s">
        <v>567</v>
      </c>
      <c r="Y3008" t="s">
        <v>568</v>
      </c>
    </row>
    <row r="3009" spans="2:25" x14ac:dyDescent="0.3">
      <c r="B3009" s="118"/>
      <c r="D3009" t="s">
        <v>567</v>
      </c>
      <c r="H3009" t="s">
        <v>567</v>
      </c>
      <c r="J3009" t="s">
        <v>567</v>
      </c>
      <c r="K3009" t="s">
        <v>567</v>
      </c>
      <c r="L3009" t="s">
        <v>567</v>
      </c>
      <c r="N3009">
        <v>0</v>
      </c>
      <c r="O3009">
        <v>0</v>
      </c>
      <c r="R3009">
        <v>0</v>
      </c>
      <c r="W3009" t="s">
        <v>567</v>
      </c>
      <c r="X3009" t="s">
        <v>567</v>
      </c>
      <c r="Y3009" t="s">
        <v>568</v>
      </c>
    </row>
    <row r="3010" spans="2:25" x14ac:dyDescent="0.3">
      <c r="B3010" s="118"/>
      <c r="D3010" t="s">
        <v>567</v>
      </c>
      <c r="H3010" t="s">
        <v>567</v>
      </c>
      <c r="J3010" t="s">
        <v>567</v>
      </c>
      <c r="K3010" t="s">
        <v>567</v>
      </c>
      <c r="L3010" t="s">
        <v>567</v>
      </c>
      <c r="N3010">
        <v>0</v>
      </c>
      <c r="O3010">
        <v>0</v>
      </c>
      <c r="R3010">
        <v>0</v>
      </c>
      <c r="W3010" t="s">
        <v>567</v>
      </c>
      <c r="X3010" t="s">
        <v>567</v>
      </c>
      <c r="Y3010" t="s">
        <v>568</v>
      </c>
    </row>
    <row r="3011" spans="2:25" x14ac:dyDescent="0.3">
      <c r="B3011" s="118"/>
      <c r="D3011" t="s">
        <v>567</v>
      </c>
      <c r="H3011" t="s">
        <v>567</v>
      </c>
      <c r="J3011" t="s">
        <v>567</v>
      </c>
      <c r="K3011" t="s">
        <v>567</v>
      </c>
      <c r="L3011" t="s">
        <v>567</v>
      </c>
      <c r="N3011">
        <v>0</v>
      </c>
      <c r="O3011">
        <v>0</v>
      </c>
      <c r="R3011">
        <v>0</v>
      </c>
      <c r="W3011" t="s">
        <v>567</v>
      </c>
      <c r="X3011" t="s">
        <v>567</v>
      </c>
      <c r="Y3011" t="s">
        <v>568</v>
      </c>
    </row>
    <row r="3012" spans="2:25" x14ac:dyDescent="0.3">
      <c r="B3012" s="118"/>
      <c r="D3012" t="s">
        <v>567</v>
      </c>
      <c r="H3012" t="s">
        <v>567</v>
      </c>
      <c r="J3012" t="s">
        <v>567</v>
      </c>
      <c r="K3012" t="s">
        <v>567</v>
      </c>
      <c r="L3012" t="s">
        <v>567</v>
      </c>
      <c r="N3012">
        <v>0</v>
      </c>
      <c r="O3012">
        <v>0</v>
      </c>
      <c r="R3012">
        <v>0</v>
      </c>
      <c r="W3012" t="s">
        <v>567</v>
      </c>
      <c r="X3012" t="s">
        <v>567</v>
      </c>
      <c r="Y3012" t="s">
        <v>568</v>
      </c>
    </row>
    <row r="3013" spans="2:25" x14ac:dyDescent="0.3">
      <c r="B3013" s="118"/>
      <c r="D3013" t="s">
        <v>567</v>
      </c>
      <c r="H3013" t="s">
        <v>567</v>
      </c>
      <c r="J3013" t="s">
        <v>567</v>
      </c>
      <c r="K3013" t="s">
        <v>567</v>
      </c>
      <c r="L3013" t="s">
        <v>567</v>
      </c>
      <c r="N3013">
        <v>0</v>
      </c>
      <c r="O3013">
        <v>0</v>
      </c>
      <c r="R3013">
        <v>0</v>
      </c>
      <c r="W3013" t="s">
        <v>567</v>
      </c>
      <c r="X3013" t="s">
        <v>567</v>
      </c>
      <c r="Y3013" t="s">
        <v>568</v>
      </c>
    </row>
    <row r="3014" spans="2:25" x14ac:dyDescent="0.3">
      <c r="B3014" s="118"/>
      <c r="D3014" t="s">
        <v>567</v>
      </c>
      <c r="H3014" t="s">
        <v>567</v>
      </c>
      <c r="J3014" t="s">
        <v>567</v>
      </c>
      <c r="K3014" t="s">
        <v>567</v>
      </c>
      <c r="L3014" t="s">
        <v>567</v>
      </c>
      <c r="N3014">
        <v>0</v>
      </c>
      <c r="O3014">
        <v>0</v>
      </c>
      <c r="R3014">
        <v>0</v>
      </c>
      <c r="W3014" t="s">
        <v>567</v>
      </c>
      <c r="X3014" t="s">
        <v>567</v>
      </c>
      <c r="Y3014" t="s">
        <v>568</v>
      </c>
    </row>
    <row r="3015" spans="2:25" x14ac:dyDescent="0.3">
      <c r="B3015" s="118"/>
      <c r="D3015" t="s">
        <v>567</v>
      </c>
      <c r="H3015" t="s">
        <v>567</v>
      </c>
      <c r="J3015" t="s">
        <v>567</v>
      </c>
      <c r="K3015" t="s">
        <v>567</v>
      </c>
      <c r="L3015" t="s">
        <v>567</v>
      </c>
      <c r="N3015">
        <v>0</v>
      </c>
      <c r="O3015">
        <v>0</v>
      </c>
      <c r="R3015">
        <v>0</v>
      </c>
      <c r="W3015" t="s">
        <v>567</v>
      </c>
      <c r="X3015" t="s">
        <v>567</v>
      </c>
      <c r="Y3015" t="s">
        <v>568</v>
      </c>
    </row>
    <row r="3016" spans="2:25" x14ac:dyDescent="0.3">
      <c r="B3016" s="118"/>
      <c r="D3016" t="s">
        <v>567</v>
      </c>
      <c r="H3016" t="s">
        <v>567</v>
      </c>
      <c r="J3016" t="s">
        <v>567</v>
      </c>
      <c r="K3016" t="s">
        <v>567</v>
      </c>
      <c r="L3016" t="s">
        <v>567</v>
      </c>
      <c r="N3016">
        <v>0</v>
      </c>
      <c r="O3016">
        <v>0</v>
      </c>
      <c r="R3016">
        <v>0</v>
      </c>
      <c r="W3016" t="s">
        <v>567</v>
      </c>
      <c r="X3016" t="s">
        <v>567</v>
      </c>
      <c r="Y3016" t="s">
        <v>568</v>
      </c>
    </row>
    <row r="3017" spans="2:25" x14ac:dyDescent="0.3">
      <c r="B3017" s="118"/>
      <c r="D3017" t="s">
        <v>567</v>
      </c>
      <c r="H3017" t="s">
        <v>567</v>
      </c>
      <c r="J3017" t="s">
        <v>567</v>
      </c>
      <c r="K3017" t="s">
        <v>567</v>
      </c>
      <c r="L3017" t="s">
        <v>567</v>
      </c>
      <c r="N3017">
        <v>0</v>
      </c>
      <c r="O3017">
        <v>0</v>
      </c>
      <c r="R3017">
        <v>0</v>
      </c>
      <c r="W3017" t="s">
        <v>567</v>
      </c>
      <c r="X3017" t="s">
        <v>567</v>
      </c>
      <c r="Y3017" t="s">
        <v>568</v>
      </c>
    </row>
    <row r="3018" spans="2:25" x14ac:dyDescent="0.3">
      <c r="B3018" s="118"/>
      <c r="D3018" t="s">
        <v>567</v>
      </c>
      <c r="H3018" t="s">
        <v>567</v>
      </c>
      <c r="J3018" t="s">
        <v>567</v>
      </c>
      <c r="K3018" t="s">
        <v>567</v>
      </c>
      <c r="L3018" t="s">
        <v>567</v>
      </c>
      <c r="N3018">
        <v>0</v>
      </c>
      <c r="O3018">
        <v>0</v>
      </c>
      <c r="R3018">
        <v>0</v>
      </c>
      <c r="W3018" t="s">
        <v>567</v>
      </c>
      <c r="X3018" t="s">
        <v>567</v>
      </c>
      <c r="Y3018" t="s">
        <v>568</v>
      </c>
    </row>
    <row r="3019" spans="2:25" x14ac:dyDescent="0.3">
      <c r="B3019" s="118"/>
      <c r="D3019" t="s">
        <v>567</v>
      </c>
      <c r="H3019" t="s">
        <v>567</v>
      </c>
      <c r="J3019" t="s">
        <v>567</v>
      </c>
      <c r="K3019" t="s">
        <v>567</v>
      </c>
      <c r="L3019" t="s">
        <v>567</v>
      </c>
      <c r="N3019">
        <v>0</v>
      </c>
      <c r="O3019">
        <v>0</v>
      </c>
      <c r="R3019">
        <v>0</v>
      </c>
      <c r="W3019" t="s">
        <v>567</v>
      </c>
      <c r="X3019" t="s">
        <v>567</v>
      </c>
      <c r="Y3019" t="s">
        <v>568</v>
      </c>
    </row>
    <row r="3020" spans="2:25" x14ac:dyDescent="0.3">
      <c r="B3020" s="118"/>
      <c r="D3020" t="s">
        <v>567</v>
      </c>
      <c r="H3020" t="s">
        <v>567</v>
      </c>
      <c r="J3020" t="s">
        <v>567</v>
      </c>
      <c r="K3020" t="s">
        <v>567</v>
      </c>
      <c r="L3020" t="s">
        <v>567</v>
      </c>
      <c r="N3020">
        <v>0</v>
      </c>
      <c r="O3020">
        <v>0</v>
      </c>
      <c r="R3020">
        <v>0</v>
      </c>
      <c r="W3020" t="s">
        <v>567</v>
      </c>
      <c r="X3020" t="s">
        <v>567</v>
      </c>
      <c r="Y3020" t="s">
        <v>568</v>
      </c>
    </row>
    <row r="3021" spans="2:25" x14ac:dyDescent="0.3">
      <c r="B3021" s="118"/>
      <c r="D3021" t="s">
        <v>567</v>
      </c>
      <c r="H3021" t="s">
        <v>567</v>
      </c>
      <c r="J3021" t="s">
        <v>567</v>
      </c>
      <c r="K3021" t="s">
        <v>567</v>
      </c>
      <c r="L3021" t="s">
        <v>567</v>
      </c>
      <c r="N3021">
        <v>0</v>
      </c>
      <c r="O3021">
        <v>0</v>
      </c>
      <c r="R3021">
        <v>0</v>
      </c>
      <c r="W3021" t="s">
        <v>567</v>
      </c>
      <c r="X3021" t="s">
        <v>567</v>
      </c>
      <c r="Y3021" t="s">
        <v>568</v>
      </c>
    </row>
    <row r="3022" spans="2:25" x14ac:dyDescent="0.3">
      <c r="B3022" s="118"/>
      <c r="D3022" t="s">
        <v>567</v>
      </c>
      <c r="H3022" t="s">
        <v>567</v>
      </c>
      <c r="J3022" t="s">
        <v>567</v>
      </c>
      <c r="K3022" t="s">
        <v>567</v>
      </c>
      <c r="L3022" t="s">
        <v>567</v>
      </c>
      <c r="N3022">
        <v>0</v>
      </c>
      <c r="O3022">
        <v>0</v>
      </c>
      <c r="R3022">
        <v>0</v>
      </c>
      <c r="W3022" t="s">
        <v>567</v>
      </c>
      <c r="X3022" t="s">
        <v>567</v>
      </c>
      <c r="Y3022" t="s">
        <v>568</v>
      </c>
    </row>
    <row r="3023" spans="2:25" x14ac:dyDescent="0.3">
      <c r="B3023" s="118"/>
      <c r="D3023" t="s">
        <v>567</v>
      </c>
      <c r="H3023" t="s">
        <v>567</v>
      </c>
      <c r="J3023" t="s">
        <v>567</v>
      </c>
      <c r="K3023" t="s">
        <v>567</v>
      </c>
      <c r="L3023" t="s">
        <v>567</v>
      </c>
      <c r="N3023">
        <v>0</v>
      </c>
      <c r="O3023">
        <v>0</v>
      </c>
      <c r="R3023">
        <v>0</v>
      </c>
      <c r="W3023" t="s">
        <v>567</v>
      </c>
      <c r="X3023" t="s">
        <v>567</v>
      </c>
      <c r="Y3023" t="s">
        <v>568</v>
      </c>
    </row>
    <row r="3024" spans="2:25" x14ac:dyDescent="0.3">
      <c r="B3024" s="118"/>
      <c r="D3024" t="s">
        <v>567</v>
      </c>
      <c r="H3024" t="s">
        <v>567</v>
      </c>
      <c r="J3024" t="s">
        <v>567</v>
      </c>
      <c r="K3024" t="s">
        <v>567</v>
      </c>
      <c r="L3024" t="s">
        <v>567</v>
      </c>
      <c r="N3024">
        <v>0</v>
      </c>
      <c r="O3024">
        <v>0</v>
      </c>
      <c r="R3024">
        <v>0</v>
      </c>
      <c r="W3024" t="s">
        <v>567</v>
      </c>
      <c r="X3024" t="s">
        <v>567</v>
      </c>
      <c r="Y3024" t="s">
        <v>568</v>
      </c>
    </row>
    <row r="3025" spans="2:25" x14ac:dyDescent="0.3">
      <c r="B3025" s="118"/>
      <c r="D3025" t="s">
        <v>567</v>
      </c>
      <c r="H3025" t="s">
        <v>567</v>
      </c>
      <c r="J3025" t="s">
        <v>567</v>
      </c>
      <c r="K3025" t="s">
        <v>567</v>
      </c>
      <c r="L3025" t="s">
        <v>567</v>
      </c>
      <c r="N3025">
        <v>0</v>
      </c>
      <c r="O3025">
        <v>0</v>
      </c>
      <c r="R3025">
        <v>0</v>
      </c>
      <c r="W3025" t="s">
        <v>567</v>
      </c>
      <c r="X3025" t="s">
        <v>567</v>
      </c>
      <c r="Y3025" t="s">
        <v>568</v>
      </c>
    </row>
    <row r="3026" spans="2:25" x14ac:dyDescent="0.3">
      <c r="B3026" s="118"/>
      <c r="D3026" t="s">
        <v>567</v>
      </c>
      <c r="H3026" t="s">
        <v>567</v>
      </c>
      <c r="J3026" t="s">
        <v>567</v>
      </c>
      <c r="K3026" t="s">
        <v>567</v>
      </c>
      <c r="L3026" t="s">
        <v>567</v>
      </c>
      <c r="N3026">
        <v>0</v>
      </c>
      <c r="O3026">
        <v>0</v>
      </c>
      <c r="R3026">
        <v>0</v>
      </c>
      <c r="W3026" t="s">
        <v>567</v>
      </c>
      <c r="X3026" t="s">
        <v>567</v>
      </c>
      <c r="Y3026" t="s">
        <v>568</v>
      </c>
    </row>
    <row r="3027" spans="2:25" x14ac:dyDescent="0.3">
      <c r="B3027" s="118"/>
      <c r="D3027" t="s">
        <v>567</v>
      </c>
      <c r="H3027" t="s">
        <v>567</v>
      </c>
      <c r="J3027" t="s">
        <v>567</v>
      </c>
      <c r="K3027" t="s">
        <v>567</v>
      </c>
      <c r="L3027" t="s">
        <v>567</v>
      </c>
      <c r="N3027">
        <v>0</v>
      </c>
      <c r="O3027">
        <v>0</v>
      </c>
      <c r="R3027">
        <v>0</v>
      </c>
      <c r="W3027" t="s">
        <v>567</v>
      </c>
      <c r="X3027" t="s">
        <v>567</v>
      </c>
      <c r="Y3027" t="s">
        <v>568</v>
      </c>
    </row>
    <row r="3028" spans="2:25" x14ac:dyDescent="0.3">
      <c r="B3028" s="118"/>
      <c r="D3028" t="s">
        <v>567</v>
      </c>
      <c r="H3028" t="s">
        <v>567</v>
      </c>
      <c r="J3028" t="s">
        <v>567</v>
      </c>
      <c r="K3028" t="s">
        <v>567</v>
      </c>
      <c r="L3028" t="s">
        <v>567</v>
      </c>
      <c r="N3028">
        <v>0</v>
      </c>
      <c r="O3028">
        <v>0</v>
      </c>
      <c r="R3028">
        <v>0</v>
      </c>
      <c r="W3028" t="s">
        <v>567</v>
      </c>
      <c r="X3028" t="s">
        <v>567</v>
      </c>
      <c r="Y3028" t="s">
        <v>568</v>
      </c>
    </row>
    <row r="3029" spans="2:25" x14ac:dyDescent="0.3">
      <c r="B3029" s="118"/>
      <c r="D3029" t="s">
        <v>567</v>
      </c>
      <c r="H3029" t="s">
        <v>567</v>
      </c>
      <c r="J3029" t="s">
        <v>567</v>
      </c>
      <c r="K3029" t="s">
        <v>567</v>
      </c>
      <c r="L3029" t="s">
        <v>567</v>
      </c>
      <c r="N3029">
        <v>0</v>
      </c>
      <c r="O3029">
        <v>0</v>
      </c>
      <c r="R3029">
        <v>0</v>
      </c>
      <c r="W3029" t="s">
        <v>567</v>
      </c>
      <c r="X3029" t="s">
        <v>567</v>
      </c>
      <c r="Y3029" t="s">
        <v>568</v>
      </c>
    </row>
    <row r="3030" spans="2:25" x14ac:dyDescent="0.3">
      <c r="B3030" s="118"/>
      <c r="D3030" t="s">
        <v>567</v>
      </c>
      <c r="H3030" t="s">
        <v>567</v>
      </c>
      <c r="J3030" t="s">
        <v>567</v>
      </c>
      <c r="K3030" t="s">
        <v>567</v>
      </c>
      <c r="L3030" t="s">
        <v>567</v>
      </c>
      <c r="N3030">
        <v>0</v>
      </c>
      <c r="O3030">
        <v>0</v>
      </c>
      <c r="R3030">
        <v>0</v>
      </c>
      <c r="W3030" t="s">
        <v>567</v>
      </c>
      <c r="X3030" t="s">
        <v>567</v>
      </c>
      <c r="Y3030" t="s">
        <v>568</v>
      </c>
    </row>
    <row r="3031" spans="2:25" x14ac:dyDescent="0.3">
      <c r="B3031" s="118"/>
      <c r="D3031" t="s">
        <v>567</v>
      </c>
      <c r="H3031" t="s">
        <v>567</v>
      </c>
      <c r="J3031" t="s">
        <v>567</v>
      </c>
      <c r="K3031" t="s">
        <v>567</v>
      </c>
      <c r="L3031" t="s">
        <v>567</v>
      </c>
      <c r="N3031">
        <v>0</v>
      </c>
      <c r="O3031">
        <v>0</v>
      </c>
      <c r="R3031">
        <v>0</v>
      </c>
      <c r="W3031" t="s">
        <v>567</v>
      </c>
      <c r="X3031" t="s">
        <v>567</v>
      </c>
      <c r="Y3031" t="s">
        <v>568</v>
      </c>
    </row>
    <row r="3032" spans="2:25" x14ac:dyDescent="0.3">
      <c r="B3032" s="118"/>
      <c r="D3032" t="s">
        <v>567</v>
      </c>
      <c r="H3032" t="s">
        <v>567</v>
      </c>
      <c r="J3032" t="s">
        <v>567</v>
      </c>
      <c r="K3032" t="s">
        <v>567</v>
      </c>
      <c r="L3032" t="s">
        <v>567</v>
      </c>
      <c r="N3032">
        <v>0</v>
      </c>
      <c r="O3032">
        <v>0</v>
      </c>
      <c r="R3032">
        <v>0</v>
      </c>
      <c r="W3032" t="s">
        <v>567</v>
      </c>
      <c r="X3032" t="s">
        <v>567</v>
      </c>
      <c r="Y3032" t="s">
        <v>568</v>
      </c>
    </row>
    <row r="3033" spans="2:25" x14ac:dyDescent="0.3">
      <c r="B3033" s="118"/>
      <c r="D3033" t="s">
        <v>567</v>
      </c>
      <c r="H3033" t="s">
        <v>567</v>
      </c>
      <c r="J3033" t="s">
        <v>567</v>
      </c>
      <c r="K3033" t="s">
        <v>567</v>
      </c>
      <c r="L3033" t="s">
        <v>567</v>
      </c>
      <c r="N3033">
        <v>0</v>
      </c>
      <c r="O3033">
        <v>0</v>
      </c>
      <c r="R3033">
        <v>0</v>
      </c>
      <c r="W3033" t="s">
        <v>567</v>
      </c>
      <c r="X3033" t="s">
        <v>567</v>
      </c>
      <c r="Y3033" t="s">
        <v>568</v>
      </c>
    </row>
    <row r="3034" spans="2:25" x14ac:dyDescent="0.3">
      <c r="B3034" s="118"/>
      <c r="D3034" t="s">
        <v>567</v>
      </c>
      <c r="H3034" t="s">
        <v>567</v>
      </c>
      <c r="J3034" t="s">
        <v>567</v>
      </c>
      <c r="K3034" t="s">
        <v>567</v>
      </c>
      <c r="L3034" t="s">
        <v>567</v>
      </c>
      <c r="N3034">
        <v>0</v>
      </c>
      <c r="O3034">
        <v>0</v>
      </c>
      <c r="R3034">
        <v>0</v>
      </c>
      <c r="W3034" t="s">
        <v>567</v>
      </c>
      <c r="X3034" t="s">
        <v>567</v>
      </c>
      <c r="Y3034" t="s">
        <v>568</v>
      </c>
    </row>
    <row r="3035" spans="2:25" x14ac:dyDescent="0.3">
      <c r="B3035" s="118"/>
      <c r="D3035" t="s">
        <v>567</v>
      </c>
      <c r="H3035" t="s">
        <v>567</v>
      </c>
      <c r="J3035" t="s">
        <v>567</v>
      </c>
      <c r="K3035" t="s">
        <v>567</v>
      </c>
      <c r="L3035" t="s">
        <v>567</v>
      </c>
      <c r="N3035">
        <v>0</v>
      </c>
      <c r="O3035">
        <v>0</v>
      </c>
      <c r="R3035">
        <v>0</v>
      </c>
      <c r="W3035" t="s">
        <v>567</v>
      </c>
      <c r="X3035" t="s">
        <v>567</v>
      </c>
      <c r="Y3035" t="s">
        <v>568</v>
      </c>
    </row>
    <row r="3036" spans="2:25" x14ac:dyDescent="0.3">
      <c r="B3036" s="118"/>
      <c r="D3036" t="s">
        <v>567</v>
      </c>
      <c r="H3036" t="s">
        <v>567</v>
      </c>
      <c r="J3036" t="s">
        <v>567</v>
      </c>
      <c r="K3036" t="s">
        <v>567</v>
      </c>
      <c r="L3036" t="s">
        <v>567</v>
      </c>
      <c r="N3036">
        <v>0</v>
      </c>
      <c r="O3036">
        <v>0</v>
      </c>
      <c r="R3036">
        <v>0</v>
      </c>
      <c r="W3036" t="s">
        <v>567</v>
      </c>
      <c r="X3036" t="s">
        <v>567</v>
      </c>
      <c r="Y3036" t="s">
        <v>568</v>
      </c>
    </row>
    <row r="3037" spans="2:25" x14ac:dyDescent="0.3">
      <c r="B3037" s="118"/>
      <c r="D3037" t="s">
        <v>567</v>
      </c>
      <c r="H3037" t="s">
        <v>567</v>
      </c>
      <c r="J3037" t="s">
        <v>567</v>
      </c>
      <c r="K3037" t="s">
        <v>567</v>
      </c>
      <c r="L3037" t="s">
        <v>567</v>
      </c>
      <c r="N3037">
        <v>0</v>
      </c>
      <c r="O3037">
        <v>0</v>
      </c>
      <c r="R3037">
        <v>0</v>
      </c>
      <c r="W3037" t="s">
        <v>567</v>
      </c>
      <c r="X3037" t="s">
        <v>567</v>
      </c>
      <c r="Y3037" t="s">
        <v>568</v>
      </c>
    </row>
    <row r="3038" spans="2:25" x14ac:dyDescent="0.3">
      <c r="B3038" s="118"/>
      <c r="D3038" t="s">
        <v>567</v>
      </c>
      <c r="H3038" t="s">
        <v>567</v>
      </c>
      <c r="J3038" t="s">
        <v>567</v>
      </c>
      <c r="K3038" t="s">
        <v>567</v>
      </c>
      <c r="L3038" t="s">
        <v>567</v>
      </c>
      <c r="N3038">
        <v>0</v>
      </c>
      <c r="O3038">
        <v>0</v>
      </c>
      <c r="R3038">
        <v>0</v>
      </c>
      <c r="W3038" t="s">
        <v>567</v>
      </c>
      <c r="X3038" t="s">
        <v>567</v>
      </c>
      <c r="Y3038" t="s">
        <v>568</v>
      </c>
    </row>
    <row r="3039" spans="2:25" x14ac:dyDescent="0.3">
      <c r="B3039" s="118"/>
      <c r="D3039" t="s">
        <v>567</v>
      </c>
      <c r="H3039" t="s">
        <v>567</v>
      </c>
      <c r="J3039" t="s">
        <v>567</v>
      </c>
      <c r="K3039" t="s">
        <v>567</v>
      </c>
      <c r="L3039" t="s">
        <v>567</v>
      </c>
      <c r="N3039">
        <v>0</v>
      </c>
      <c r="O3039">
        <v>0</v>
      </c>
      <c r="R3039">
        <v>0</v>
      </c>
      <c r="W3039" t="s">
        <v>567</v>
      </c>
      <c r="X3039" t="s">
        <v>567</v>
      </c>
      <c r="Y3039" t="s">
        <v>568</v>
      </c>
    </row>
    <row r="3040" spans="2:25" x14ac:dyDescent="0.3">
      <c r="B3040" s="118"/>
      <c r="D3040" t="s">
        <v>567</v>
      </c>
      <c r="H3040" t="s">
        <v>567</v>
      </c>
      <c r="J3040" t="s">
        <v>567</v>
      </c>
      <c r="K3040" t="s">
        <v>567</v>
      </c>
      <c r="L3040" t="s">
        <v>567</v>
      </c>
      <c r="N3040">
        <v>0</v>
      </c>
      <c r="O3040">
        <v>0</v>
      </c>
      <c r="R3040">
        <v>0</v>
      </c>
      <c r="W3040" t="s">
        <v>567</v>
      </c>
      <c r="X3040" t="s">
        <v>567</v>
      </c>
      <c r="Y3040" t="s">
        <v>568</v>
      </c>
    </row>
    <row r="3041" spans="2:25" x14ac:dyDescent="0.3">
      <c r="B3041" s="118"/>
      <c r="D3041" t="s">
        <v>567</v>
      </c>
      <c r="H3041" t="s">
        <v>567</v>
      </c>
      <c r="J3041" t="s">
        <v>567</v>
      </c>
      <c r="K3041" t="s">
        <v>567</v>
      </c>
      <c r="L3041" t="s">
        <v>567</v>
      </c>
      <c r="N3041">
        <v>0</v>
      </c>
      <c r="O3041">
        <v>0</v>
      </c>
      <c r="R3041">
        <v>0</v>
      </c>
      <c r="W3041" t="s">
        <v>567</v>
      </c>
      <c r="X3041" t="s">
        <v>567</v>
      </c>
      <c r="Y3041" t="s">
        <v>568</v>
      </c>
    </row>
    <row r="3042" spans="2:25" x14ac:dyDescent="0.3">
      <c r="B3042" s="118"/>
      <c r="D3042" t="s">
        <v>567</v>
      </c>
      <c r="H3042" t="s">
        <v>567</v>
      </c>
      <c r="J3042" t="s">
        <v>567</v>
      </c>
      <c r="K3042" t="s">
        <v>567</v>
      </c>
      <c r="L3042" t="s">
        <v>567</v>
      </c>
      <c r="N3042">
        <v>0</v>
      </c>
      <c r="O3042">
        <v>0</v>
      </c>
      <c r="R3042">
        <v>0</v>
      </c>
      <c r="W3042" t="s">
        <v>567</v>
      </c>
      <c r="X3042" t="s">
        <v>567</v>
      </c>
      <c r="Y3042" t="s">
        <v>568</v>
      </c>
    </row>
    <row r="3043" spans="2:25" x14ac:dyDescent="0.3">
      <c r="B3043" s="118"/>
      <c r="D3043" t="s">
        <v>567</v>
      </c>
      <c r="H3043" t="s">
        <v>567</v>
      </c>
      <c r="J3043" t="s">
        <v>567</v>
      </c>
      <c r="K3043" t="s">
        <v>567</v>
      </c>
      <c r="L3043" t="s">
        <v>567</v>
      </c>
      <c r="N3043">
        <v>0</v>
      </c>
      <c r="O3043">
        <v>0</v>
      </c>
      <c r="R3043">
        <v>0</v>
      </c>
      <c r="W3043" t="s">
        <v>567</v>
      </c>
      <c r="X3043" t="s">
        <v>567</v>
      </c>
      <c r="Y3043" t="s">
        <v>568</v>
      </c>
    </row>
    <row r="3044" spans="2:25" x14ac:dyDescent="0.3">
      <c r="B3044" s="118"/>
      <c r="D3044" t="s">
        <v>567</v>
      </c>
      <c r="H3044" t="s">
        <v>567</v>
      </c>
      <c r="J3044" t="s">
        <v>567</v>
      </c>
      <c r="K3044" t="s">
        <v>567</v>
      </c>
      <c r="L3044" t="s">
        <v>567</v>
      </c>
      <c r="N3044">
        <v>0</v>
      </c>
      <c r="O3044">
        <v>0</v>
      </c>
      <c r="R3044">
        <v>0</v>
      </c>
      <c r="W3044" t="s">
        <v>567</v>
      </c>
      <c r="X3044" t="s">
        <v>567</v>
      </c>
      <c r="Y3044" t="s">
        <v>568</v>
      </c>
    </row>
    <row r="3045" spans="2:25" x14ac:dyDescent="0.3">
      <c r="B3045" s="118"/>
      <c r="D3045" t="s">
        <v>567</v>
      </c>
      <c r="H3045" t="s">
        <v>567</v>
      </c>
      <c r="J3045" t="s">
        <v>567</v>
      </c>
      <c r="K3045" t="s">
        <v>567</v>
      </c>
      <c r="L3045" t="s">
        <v>567</v>
      </c>
      <c r="N3045">
        <v>0</v>
      </c>
      <c r="O3045">
        <v>0</v>
      </c>
      <c r="R3045">
        <v>0</v>
      </c>
      <c r="W3045" t="s">
        <v>567</v>
      </c>
      <c r="X3045" t="s">
        <v>567</v>
      </c>
      <c r="Y3045" t="s">
        <v>568</v>
      </c>
    </row>
    <row r="3046" spans="2:25" x14ac:dyDescent="0.3">
      <c r="B3046" s="118"/>
      <c r="D3046" t="s">
        <v>567</v>
      </c>
      <c r="H3046" t="s">
        <v>567</v>
      </c>
      <c r="J3046" t="s">
        <v>567</v>
      </c>
      <c r="K3046" t="s">
        <v>567</v>
      </c>
      <c r="L3046" t="s">
        <v>567</v>
      </c>
      <c r="N3046">
        <v>0</v>
      </c>
      <c r="O3046">
        <v>0</v>
      </c>
      <c r="R3046">
        <v>0</v>
      </c>
      <c r="W3046" t="s">
        <v>567</v>
      </c>
      <c r="X3046" t="s">
        <v>567</v>
      </c>
      <c r="Y3046" t="s">
        <v>568</v>
      </c>
    </row>
    <row r="3047" spans="2:25" x14ac:dyDescent="0.3">
      <c r="B3047" s="118"/>
      <c r="D3047" t="s">
        <v>567</v>
      </c>
      <c r="H3047" t="s">
        <v>567</v>
      </c>
      <c r="J3047" t="s">
        <v>567</v>
      </c>
      <c r="K3047" t="s">
        <v>567</v>
      </c>
      <c r="L3047" t="s">
        <v>567</v>
      </c>
      <c r="N3047">
        <v>0</v>
      </c>
      <c r="O3047">
        <v>0</v>
      </c>
      <c r="R3047">
        <v>0</v>
      </c>
      <c r="W3047" t="s">
        <v>567</v>
      </c>
      <c r="X3047" t="s">
        <v>567</v>
      </c>
      <c r="Y3047" t="s">
        <v>568</v>
      </c>
    </row>
    <row r="3048" spans="2:25" x14ac:dyDescent="0.3">
      <c r="B3048" s="118"/>
      <c r="D3048" t="s">
        <v>567</v>
      </c>
      <c r="H3048" t="s">
        <v>567</v>
      </c>
      <c r="J3048" t="s">
        <v>567</v>
      </c>
      <c r="K3048" t="s">
        <v>567</v>
      </c>
      <c r="L3048" t="s">
        <v>567</v>
      </c>
      <c r="N3048">
        <v>0</v>
      </c>
      <c r="O3048">
        <v>0</v>
      </c>
      <c r="R3048">
        <v>0</v>
      </c>
      <c r="W3048" t="s">
        <v>567</v>
      </c>
      <c r="X3048" t="s">
        <v>567</v>
      </c>
      <c r="Y3048" t="s">
        <v>568</v>
      </c>
    </row>
    <row r="3049" spans="2:25" x14ac:dyDescent="0.3">
      <c r="B3049" s="118"/>
      <c r="D3049" t="s">
        <v>567</v>
      </c>
      <c r="H3049" t="s">
        <v>567</v>
      </c>
      <c r="J3049" t="s">
        <v>567</v>
      </c>
      <c r="K3049" t="s">
        <v>567</v>
      </c>
      <c r="L3049" t="s">
        <v>567</v>
      </c>
      <c r="N3049">
        <v>0</v>
      </c>
      <c r="O3049">
        <v>0</v>
      </c>
      <c r="R3049">
        <v>0</v>
      </c>
      <c r="W3049" t="s">
        <v>567</v>
      </c>
      <c r="X3049" t="s">
        <v>567</v>
      </c>
      <c r="Y3049" t="s">
        <v>568</v>
      </c>
    </row>
    <row r="3050" spans="2:25" x14ac:dyDescent="0.3">
      <c r="B3050" s="118"/>
      <c r="D3050" t="s">
        <v>567</v>
      </c>
      <c r="H3050" t="s">
        <v>567</v>
      </c>
      <c r="J3050" t="s">
        <v>567</v>
      </c>
      <c r="K3050" t="s">
        <v>567</v>
      </c>
      <c r="L3050" t="s">
        <v>567</v>
      </c>
      <c r="N3050">
        <v>0</v>
      </c>
      <c r="O3050">
        <v>0</v>
      </c>
      <c r="R3050">
        <v>0</v>
      </c>
      <c r="W3050" t="s">
        <v>567</v>
      </c>
      <c r="X3050" t="s">
        <v>567</v>
      </c>
      <c r="Y3050" t="s">
        <v>568</v>
      </c>
    </row>
    <row r="3051" spans="2:25" x14ac:dyDescent="0.3">
      <c r="B3051" s="118"/>
      <c r="D3051" t="s">
        <v>567</v>
      </c>
      <c r="H3051" t="s">
        <v>567</v>
      </c>
      <c r="J3051" t="s">
        <v>567</v>
      </c>
      <c r="K3051" t="s">
        <v>567</v>
      </c>
      <c r="L3051" t="s">
        <v>567</v>
      </c>
      <c r="N3051">
        <v>0</v>
      </c>
      <c r="O3051">
        <v>0</v>
      </c>
      <c r="R3051">
        <v>0</v>
      </c>
      <c r="W3051" t="s">
        <v>567</v>
      </c>
      <c r="X3051" t="s">
        <v>567</v>
      </c>
      <c r="Y3051" t="s">
        <v>568</v>
      </c>
    </row>
    <row r="3052" spans="2:25" x14ac:dyDescent="0.3">
      <c r="B3052" s="118"/>
      <c r="D3052" t="s">
        <v>567</v>
      </c>
      <c r="H3052" t="s">
        <v>567</v>
      </c>
      <c r="J3052" t="s">
        <v>567</v>
      </c>
      <c r="K3052" t="s">
        <v>567</v>
      </c>
      <c r="L3052" t="s">
        <v>567</v>
      </c>
      <c r="N3052">
        <v>0</v>
      </c>
      <c r="O3052">
        <v>0</v>
      </c>
      <c r="R3052">
        <v>0</v>
      </c>
      <c r="W3052" t="s">
        <v>567</v>
      </c>
      <c r="X3052" t="s">
        <v>567</v>
      </c>
      <c r="Y3052" t="s">
        <v>568</v>
      </c>
    </row>
    <row r="3053" spans="2:25" x14ac:dyDescent="0.3">
      <c r="B3053" s="118"/>
      <c r="D3053" t="s">
        <v>567</v>
      </c>
      <c r="H3053" t="s">
        <v>567</v>
      </c>
      <c r="J3053" t="s">
        <v>567</v>
      </c>
      <c r="K3053" t="s">
        <v>567</v>
      </c>
      <c r="L3053" t="s">
        <v>567</v>
      </c>
      <c r="N3053">
        <v>0</v>
      </c>
      <c r="O3053">
        <v>0</v>
      </c>
      <c r="R3053">
        <v>0</v>
      </c>
      <c r="W3053" t="s">
        <v>567</v>
      </c>
      <c r="X3053" t="s">
        <v>567</v>
      </c>
      <c r="Y3053" t="s">
        <v>568</v>
      </c>
    </row>
    <row r="3054" spans="2:25" x14ac:dyDescent="0.3">
      <c r="B3054" s="118"/>
      <c r="D3054" t="s">
        <v>567</v>
      </c>
      <c r="H3054" t="s">
        <v>567</v>
      </c>
      <c r="J3054" t="s">
        <v>567</v>
      </c>
      <c r="K3054" t="s">
        <v>567</v>
      </c>
      <c r="L3054" t="s">
        <v>567</v>
      </c>
      <c r="N3054">
        <v>0</v>
      </c>
      <c r="O3054">
        <v>0</v>
      </c>
      <c r="R3054">
        <v>0</v>
      </c>
      <c r="W3054" t="s">
        <v>567</v>
      </c>
      <c r="X3054" t="s">
        <v>567</v>
      </c>
      <c r="Y3054" t="s">
        <v>568</v>
      </c>
    </row>
    <row r="3055" spans="2:25" x14ac:dyDescent="0.3">
      <c r="B3055" s="118"/>
      <c r="D3055" t="s">
        <v>567</v>
      </c>
      <c r="H3055" t="s">
        <v>567</v>
      </c>
      <c r="J3055" t="s">
        <v>567</v>
      </c>
      <c r="K3055" t="s">
        <v>567</v>
      </c>
      <c r="L3055" t="s">
        <v>567</v>
      </c>
      <c r="N3055">
        <v>0</v>
      </c>
      <c r="O3055">
        <v>0</v>
      </c>
      <c r="R3055">
        <v>0</v>
      </c>
      <c r="W3055" t="s">
        <v>567</v>
      </c>
      <c r="X3055" t="s">
        <v>567</v>
      </c>
      <c r="Y3055" t="s">
        <v>568</v>
      </c>
    </row>
    <row r="3056" spans="2:25" x14ac:dyDescent="0.3">
      <c r="B3056" s="118"/>
      <c r="D3056" t="s">
        <v>567</v>
      </c>
      <c r="H3056" t="s">
        <v>567</v>
      </c>
      <c r="J3056" t="s">
        <v>567</v>
      </c>
      <c r="K3056" t="s">
        <v>567</v>
      </c>
      <c r="L3056" t="s">
        <v>567</v>
      </c>
      <c r="N3056">
        <v>0</v>
      </c>
      <c r="O3056">
        <v>0</v>
      </c>
      <c r="R3056">
        <v>0</v>
      </c>
      <c r="W3056" t="s">
        <v>567</v>
      </c>
      <c r="X3056" t="s">
        <v>567</v>
      </c>
      <c r="Y3056" t="s">
        <v>568</v>
      </c>
    </row>
    <row r="3057" spans="2:25" x14ac:dyDescent="0.3">
      <c r="B3057" s="118"/>
      <c r="D3057" t="s">
        <v>567</v>
      </c>
      <c r="H3057" t="s">
        <v>567</v>
      </c>
      <c r="J3057" t="s">
        <v>567</v>
      </c>
      <c r="K3057" t="s">
        <v>567</v>
      </c>
      <c r="L3057" t="s">
        <v>567</v>
      </c>
      <c r="N3057">
        <v>0</v>
      </c>
      <c r="O3057">
        <v>0</v>
      </c>
      <c r="R3057">
        <v>0</v>
      </c>
      <c r="W3057" t="s">
        <v>567</v>
      </c>
      <c r="X3057" t="s">
        <v>567</v>
      </c>
      <c r="Y3057" t="s">
        <v>568</v>
      </c>
    </row>
    <row r="3058" spans="2:25" x14ac:dyDescent="0.3">
      <c r="B3058" s="118"/>
      <c r="D3058" t="s">
        <v>567</v>
      </c>
      <c r="H3058" t="s">
        <v>567</v>
      </c>
      <c r="J3058" t="s">
        <v>567</v>
      </c>
      <c r="K3058" t="s">
        <v>567</v>
      </c>
      <c r="L3058" t="s">
        <v>567</v>
      </c>
      <c r="N3058">
        <v>0</v>
      </c>
      <c r="O3058">
        <v>0</v>
      </c>
      <c r="R3058">
        <v>0</v>
      </c>
      <c r="W3058" t="s">
        <v>567</v>
      </c>
      <c r="X3058" t="s">
        <v>567</v>
      </c>
      <c r="Y3058" t="s">
        <v>568</v>
      </c>
    </row>
    <row r="3059" spans="2:25" x14ac:dyDescent="0.3">
      <c r="B3059" s="118"/>
      <c r="D3059" t="s">
        <v>567</v>
      </c>
      <c r="H3059" t="s">
        <v>567</v>
      </c>
      <c r="J3059" t="s">
        <v>567</v>
      </c>
      <c r="K3059" t="s">
        <v>567</v>
      </c>
      <c r="L3059" t="s">
        <v>567</v>
      </c>
      <c r="N3059">
        <v>0</v>
      </c>
      <c r="O3059">
        <v>0</v>
      </c>
      <c r="R3059">
        <v>0</v>
      </c>
      <c r="W3059" t="s">
        <v>567</v>
      </c>
      <c r="X3059" t="s">
        <v>567</v>
      </c>
      <c r="Y3059" t="s">
        <v>568</v>
      </c>
    </row>
    <row r="3060" spans="2:25" x14ac:dyDescent="0.3">
      <c r="B3060" s="118"/>
      <c r="D3060" t="s">
        <v>567</v>
      </c>
      <c r="H3060" t="s">
        <v>567</v>
      </c>
      <c r="J3060" t="s">
        <v>567</v>
      </c>
      <c r="K3060" t="s">
        <v>567</v>
      </c>
      <c r="L3060" t="s">
        <v>567</v>
      </c>
      <c r="N3060">
        <v>0</v>
      </c>
      <c r="O3060">
        <v>0</v>
      </c>
      <c r="R3060">
        <v>0</v>
      </c>
      <c r="W3060" t="s">
        <v>567</v>
      </c>
      <c r="X3060" t="s">
        <v>567</v>
      </c>
      <c r="Y3060" t="s">
        <v>568</v>
      </c>
    </row>
    <row r="3061" spans="2:25" x14ac:dyDescent="0.3">
      <c r="B3061" s="118"/>
      <c r="D3061" t="s">
        <v>567</v>
      </c>
      <c r="H3061" t="s">
        <v>567</v>
      </c>
      <c r="J3061" t="s">
        <v>567</v>
      </c>
      <c r="K3061" t="s">
        <v>567</v>
      </c>
      <c r="L3061" t="s">
        <v>567</v>
      </c>
      <c r="N3061">
        <v>0</v>
      </c>
      <c r="O3061">
        <v>0</v>
      </c>
      <c r="R3061">
        <v>0</v>
      </c>
      <c r="W3061" t="s">
        <v>567</v>
      </c>
      <c r="X3061" t="s">
        <v>567</v>
      </c>
      <c r="Y3061" t="s">
        <v>568</v>
      </c>
    </row>
    <row r="3062" spans="2:25" x14ac:dyDescent="0.3">
      <c r="B3062" s="118"/>
      <c r="D3062" t="s">
        <v>567</v>
      </c>
      <c r="H3062" t="s">
        <v>567</v>
      </c>
      <c r="J3062" t="s">
        <v>567</v>
      </c>
      <c r="K3062" t="s">
        <v>567</v>
      </c>
      <c r="L3062" t="s">
        <v>567</v>
      </c>
      <c r="N3062">
        <v>0</v>
      </c>
      <c r="O3062">
        <v>0</v>
      </c>
      <c r="R3062">
        <v>0</v>
      </c>
      <c r="W3062" t="s">
        <v>567</v>
      </c>
      <c r="X3062" t="s">
        <v>567</v>
      </c>
      <c r="Y3062" t="s">
        <v>568</v>
      </c>
    </row>
    <row r="3063" spans="2:25" x14ac:dyDescent="0.3">
      <c r="B3063" s="118"/>
      <c r="D3063" t="s">
        <v>567</v>
      </c>
      <c r="H3063" t="s">
        <v>567</v>
      </c>
      <c r="J3063" t="s">
        <v>567</v>
      </c>
      <c r="K3063" t="s">
        <v>567</v>
      </c>
      <c r="L3063" t="s">
        <v>567</v>
      </c>
      <c r="N3063">
        <v>0</v>
      </c>
      <c r="O3063">
        <v>0</v>
      </c>
      <c r="R3063">
        <v>0</v>
      </c>
      <c r="W3063" t="s">
        <v>567</v>
      </c>
      <c r="X3063" t="s">
        <v>567</v>
      </c>
      <c r="Y3063" t="s">
        <v>568</v>
      </c>
    </row>
    <row r="3064" spans="2:25" x14ac:dyDescent="0.3">
      <c r="B3064" s="118"/>
      <c r="D3064" t="s">
        <v>567</v>
      </c>
      <c r="H3064" t="s">
        <v>567</v>
      </c>
      <c r="J3064" t="s">
        <v>567</v>
      </c>
      <c r="K3064" t="s">
        <v>567</v>
      </c>
      <c r="L3064" t="s">
        <v>567</v>
      </c>
      <c r="N3064">
        <v>0</v>
      </c>
      <c r="O3064">
        <v>0</v>
      </c>
      <c r="R3064">
        <v>0</v>
      </c>
      <c r="W3064" t="s">
        <v>567</v>
      </c>
      <c r="X3064" t="s">
        <v>567</v>
      </c>
      <c r="Y3064" t="s">
        <v>568</v>
      </c>
    </row>
    <row r="3065" spans="2:25" x14ac:dyDescent="0.3">
      <c r="B3065" s="118"/>
      <c r="D3065" t="s">
        <v>567</v>
      </c>
      <c r="H3065" t="s">
        <v>567</v>
      </c>
      <c r="J3065" t="s">
        <v>567</v>
      </c>
      <c r="K3065" t="s">
        <v>567</v>
      </c>
      <c r="L3065" t="s">
        <v>567</v>
      </c>
      <c r="N3065">
        <v>0</v>
      </c>
      <c r="O3065">
        <v>0</v>
      </c>
      <c r="R3065">
        <v>0</v>
      </c>
      <c r="W3065" t="s">
        <v>567</v>
      </c>
      <c r="X3065" t="s">
        <v>567</v>
      </c>
      <c r="Y3065" t="s">
        <v>568</v>
      </c>
    </row>
    <row r="3066" spans="2:25" x14ac:dyDescent="0.3">
      <c r="B3066" s="118"/>
      <c r="D3066" t="s">
        <v>567</v>
      </c>
      <c r="H3066" t="s">
        <v>567</v>
      </c>
      <c r="J3066" t="s">
        <v>567</v>
      </c>
      <c r="K3066" t="s">
        <v>567</v>
      </c>
      <c r="L3066" t="s">
        <v>567</v>
      </c>
      <c r="N3066">
        <v>0</v>
      </c>
      <c r="O3066">
        <v>0</v>
      </c>
      <c r="R3066">
        <v>0</v>
      </c>
      <c r="W3066" t="s">
        <v>567</v>
      </c>
      <c r="X3066" t="s">
        <v>567</v>
      </c>
      <c r="Y3066" t="s">
        <v>568</v>
      </c>
    </row>
    <row r="3067" spans="2:25" x14ac:dyDescent="0.3">
      <c r="B3067" s="118"/>
      <c r="D3067" t="s">
        <v>567</v>
      </c>
      <c r="H3067" t="s">
        <v>567</v>
      </c>
      <c r="J3067" t="s">
        <v>567</v>
      </c>
      <c r="K3067" t="s">
        <v>567</v>
      </c>
      <c r="L3067" t="s">
        <v>567</v>
      </c>
      <c r="N3067">
        <v>0</v>
      </c>
      <c r="O3067">
        <v>0</v>
      </c>
      <c r="R3067">
        <v>0</v>
      </c>
      <c r="W3067" t="s">
        <v>567</v>
      </c>
      <c r="X3067" t="s">
        <v>567</v>
      </c>
      <c r="Y3067" t="s">
        <v>568</v>
      </c>
    </row>
    <row r="3068" spans="2:25" x14ac:dyDescent="0.3">
      <c r="B3068" s="118"/>
      <c r="D3068" t="s">
        <v>567</v>
      </c>
      <c r="H3068" t="s">
        <v>567</v>
      </c>
      <c r="J3068" t="s">
        <v>567</v>
      </c>
      <c r="K3068" t="s">
        <v>567</v>
      </c>
      <c r="L3068" t="s">
        <v>567</v>
      </c>
      <c r="N3068">
        <v>0</v>
      </c>
      <c r="O3068">
        <v>0</v>
      </c>
      <c r="R3068">
        <v>0</v>
      </c>
      <c r="W3068" t="s">
        <v>567</v>
      </c>
      <c r="X3068" t="s">
        <v>567</v>
      </c>
      <c r="Y3068" t="s">
        <v>568</v>
      </c>
    </row>
    <row r="3069" spans="2:25" x14ac:dyDescent="0.3">
      <c r="B3069" s="118"/>
      <c r="D3069" t="s">
        <v>567</v>
      </c>
      <c r="H3069" t="s">
        <v>567</v>
      </c>
      <c r="J3069" t="s">
        <v>567</v>
      </c>
      <c r="K3069" t="s">
        <v>567</v>
      </c>
      <c r="L3069" t="s">
        <v>567</v>
      </c>
      <c r="N3069">
        <v>0</v>
      </c>
      <c r="O3069">
        <v>0</v>
      </c>
      <c r="R3069">
        <v>0</v>
      </c>
      <c r="W3069" t="s">
        <v>567</v>
      </c>
      <c r="X3069" t="s">
        <v>567</v>
      </c>
      <c r="Y3069" t="s">
        <v>568</v>
      </c>
    </row>
    <row r="3070" spans="2:25" x14ac:dyDescent="0.3">
      <c r="B3070" s="118"/>
      <c r="D3070" t="s">
        <v>567</v>
      </c>
      <c r="H3070" t="s">
        <v>567</v>
      </c>
      <c r="J3070" t="s">
        <v>567</v>
      </c>
      <c r="K3070" t="s">
        <v>567</v>
      </c>
      <c r="L3070" t="s">
        <v>567</v>
      </c>
      <c r="N3070">
        <v>0</v>
      </c>
      <c r="O3070">
        <v>0</v>
      </c>
      <c r="R3070">
        <v>0</v>
      </c>
      <c r="W3070" t="s">
        <v>567</v>
      </c>
      <c r="X3070" t="s">
        <v>567</v>
      </c>
      <c r="Y3070" t="s">
        <v>568</v>
      </c>
    </row>
    <row r="3071" spans="2:25" x14ac:dyDescent="0.3">
      <c r="B3071" s="118"/>
      <c r="D3071" t="s">
        <v>567</v>
      </c>
      <c r="H3071" t="s">
        <v>567</v>
      </c>
      <c r="J3071" t="s">
        <v>567</v>
      </c>
      <c r="K3071" t="s">
        <v>567</v>
      </c>
      <c r="L3071" t="s">
        <v>567</v>
      </c>
      <c r="N3071">
        <v>0</v>
      </c>
      <c r="O3071">
        <v>0</v>
      </c>
      <c r="R3071">
        <v>0</v>
      </c>
      <c r="W3071" t="s">
        <v>567</v>
      </c>
      <c r="X3071" t="s">
        <v>567</v>
      </c>
      <c r="Y3071" t="s">
        <v>568</v>
      </c>
    </row>
    <row r="3072" spans="2:25" x14ac:dyDescent="0.3">
      <c r="B3072" s="118"/>
      <c r="D3072" t="s">
        <v>567</v>
      </c>
      <c r="H3072" t="s">
        <v>567</v>
      </c>
      <c r="J3072" t="s">
        <v>567</v>
      </c>
      <c r="K3072" t="s">
        <v>567</v>
      </c>
      <c r="L3072" t="s">
        <v>567</v>
      </c>
      <c r="N3072">
        <v>0</v>
      </c>
      <c r="O3072">
        <v>0</v>
      </c>
      <c r="R3072">
        <v>0</v>
      </c>
      <c r="W3072" t="s">
        <v>567</v>
      </c>
      <c r="X3072" t="s">
        <v>567</v>
      </c>
      <c r="Y3072" t="s">
        <v>568</v>
      </c>
    </row>
    <row r="3073" spans="2:25" x14ac:dyDescent="0.3">
      <c r="B3073" s="118"/>
      <c r="D3073" t="s">
        <v>567</v>
      </c>
      <c r="H3073" t="s">
        <v>567</v>
      </c>
      <c r="J3073" t="s">
        <v>567</v>
      </c>
      <c r="K3073" t="s">
        <v>567</v>
      </c>
      <c r="L3073" t="s">
        <v>567</v>
      </c>
      <c r="N3073">
        <v>0</v>
      </c>
      <c r="O3073">
        <v>0</v>
      </c>
      <c r="R3073">
        <v>0</v>
      </c>
      <c r="W3073" t="s">
        <v>567</v>
      </c>
      <c r="X3073" t="s">
        <v>567</v>
      </c>
      <c r="Y3073" t="s">
        <v>568</v>
      </c>
    </row>
    <row r="3074" spans="2:25" x14ac:dyDescent="0.3">
      <c r="B3074" s="118"/>
      <c r="D3074" t="s">
        <v>567</v>
      </c>
      <c r="H3074" t="s">
        <v>567</v>
      </c>
      <c r="J3074" t="s">
        <v>567</v>
      </c>
      <c r="K3074" t="s">
        <v>567</v>
      </c>
      <c r="L3074" t="s">
        <v>567</v>
      </c>
      <c r="N3074">
        <v>0</v>
      </c>
      <c r="O3074">
        <v>0</v>
      </c>
      <c r="R3074">
        <v>0</v>
      </c>
      <c r="W3074" t="s">
        <v>567</v>
      </c>
      <c r="X3074" t="s">
        <v>567</v>
      </c>
      <c r="Y3074" t="s">
        <v>568</v>
      </c>
    </row>
    <row r="3075" spans="2:25" x14ac:dyDescent="0.3">
      <c r="B3075" s="118"/>
      <c r="D3075" t="s">
        <v>567</v>
      </c>
      <c r="H3075" t="s">
        <v>567</v>
      </c>
      <c r="J3075" t="s">
        <v>567</v>
      </c>
      <c r="K3075" t="s">
        <v>567</v>
      </c>
      <c r="L3075" t="s">
        <v>567</v>
      </c>
      <c r="N3075">
        <v>0</v>
      </c>
      <c r="O3075">
        <v>0</v>
      </c>
      <c r="R3075">
        <v>0</v>
      </c>
      <c r="W3075" t="s">
        <v>567</v>
      </c>
      <c r="X3075" t="s">
        <v>567</v>
      </c>
      <c r="Y3075" t="s">
        <v>568</v>
      </c>
    </row>
    <row r="3076" spans="2:25" x14ac:dyDescent="0.3">
      <c r="B3076" s="118"/>
      <c r="D3076" t="s">
        <v>567</v>
      </c>
      <c r="H3076" t="s">
        <v>567</v>
      </c>
      <c r="J3076" t="s">
        <v>567</v>
      </c>
      <c r="K3076" t="s">
        <v>567</v>
      </c>
      <c r="L3076" t="s">
        <v>567</v>
      </c>
      <c r="N3076">
        <v>0</v>
      </c>
      <c r="O3076">
        <v>0</v>
      </c>
      <c r="R3076">
        <v>0</v>
      </c>
      <c r="W3076" t="s">
        <v>567</v>
      </c>
      <c r="X3076" t="s">
        <v>567</v>
      </c>
      <c r="Y3076" t="s">
        <v>568</v>
      </c>
    </row>
    <row r="3077" spans="2:25" x14ac:dyDescent="0.3">
      <c r="B3077" s="118"/>
      <c r="D3077" t="s">
        <v>567</v>
      </c>
      <c r="H3077" t="s">
        <v>567</v>
      </c>
      <c r="J3077" t="s">
        <v>567</v>
      </c>
      <c r="K3077" t="s">
        <v>567</v>
      </c>
      <c r="L3077" t="s">
        <v>567</v>
      </c>
      <c r="N3077">
        <v>0</v>
      </c>
      <c r="O3077">
        <v>0</v>
      </c>
      <c r="R3077">
        <v>0</v>
      </c>
      <c r="W3077" t="s">
        <v>567</v>
      </c>
      <c r="X3077" t="s">
        <v>567</v>
      </c>
      <c r="Y3077" t="s">
        <v>568</v>
      </c>
    </row>
    <row r="3078" spans="2:25" x14ac:dyDescent="0.3">
      <c r="B3078" s="118"/>
      <c r="D3078" t="s">
        <v>567</v>
      </c>
      <c r="H3078" t="s">
        <v>567</v>
      </c>
      <c r="J3078" t="s">
        <v>567</v>
      </c>
      <c r="K3078" t="s">
        <v>567</v>
      </c>
      <c r="L3078" t="s">
        <v>567</v>
      </c>
      <c r="N3078">
        <v>0</v>
      </c>
      <c r="O3078">
        <v>0</v>
      </c>
      <c r="R3078">
        <v>0</v>
      </c>
      <c r="W3078" t="s">
        <v>567</v>
      </c>
      <c r="X3078" t="s">
        <v>567</v>
      </c>
      <c r="Y3078" t="s">
        <v>568</v>
      </c>
    </row>
    <row r="3079" spans="2:25" x14ac:dyDescent="0.3">
      <c r="B3079" s="118"/>
      <c r="D3079" t="s">
        <v>567</v>
      </c>
      <c r="H3079" t="s">
        <v>567</v>
      </c>
      <c r="J3079" t="s">
        <v>567</v>
      </c>
      <c r="K3079" t="s">
        <v>567</v>
      </c>
      <c r="L3079" t="s">
        <v>567</v>
      </c>
      <c r="N3079">
        <v>0</v>
      </c>
      <c r="O3079">
        <v>0</v>
      </c>
      <c r="R3079">
        <v>0</v>
      </c>
      <c r="W3079" t="s">
        <v>567</v>
      </c>
      <c r="X3079" t="s">
        <v>567</v>
      </c>
      <c r="Y3079" t="s">
        <v>568</v>
      </c>
    </row>
    <row r="3080" spans="2:25" x14ac:dyDescent="0.3">
      <c r="B3080" s="118"/>
      <c r="D3080" t="s">
        <v>567</v>
      </c>
      <c r="H3080" t="s">
        <v>567</v>
      </c>
      <c r="J3080" t="s">
        <v>567</v>
      </c>
      <c r="K3080" t="s">
        <v>567</v>
      </c>
      <c r="L3080" t="s">
        <v>567</v>
      </c>
      <c r="N3080">
        <v>0</v>
      </c>
      <c r="O3080">
        <v>0</v>
      </c>
      <c r="R3080">
        <v>0</v>
      </c>
      <c r="W3080" t="s">
        <v>567</v>
      </c>
      <c r="X3080" t="s">
        <v>567</v>
      </c>
      <c r="Y3080" t="s">
        <v>568</v>
      </c>
    </row>
    <row r="3081" spans="2:25" x14ac:dyDescent="0.3">
      <c r="B3081" s="118"/>
      <c r="D3081" t="s">
        <v>567</v>
      </c>
      <c r="H3081" t="s">
        <v>567</v>
      </c>
      <c r="J3081" t="s">
        <v>567</v>
      </c>
      <c r="K3081" t="s">
        <v>567</v>
      </c>
      <c r="L3081" t="s">
        <v>567</v>
      </c>
      <c r="N3081">
        <v>0</v>
      </c>
      <c r="O3081">
        <v>0</v>
      </c>
      <c r="R3081">
        <v>0</v>
      </c>
      <c r="W3081" t="s">
        <v>567</v>
      </c>
      <c r="X3081" t="s">
        <v>567</v>
      </c>
      <c r="Y3081" t="s">
        <v>568</v>
      </c>
    </row>
    <row r="3082" spans="2:25" x14ac:dyDescent="0.3">
      <c r="B3082" s="118"/>
      <c r="D3082" t="s">
        <v>567</v>
      </c>
      <c r="H3082" t="s">
        <v>567</v>
      </c>
      <c r="J3082" t="s">
        <v>567</v>
      </c>
      <c r="K3082" t="s">
        <v>567</v>
      </c>
      <c r="L3082" t="s">
        <v>567</v>
      </c>
      <c r="N3082">
        <v>0</v>
      </c>
      <c r="O3082">
        <v>0</v>
      </c>
      <c r="R3082">
        <v>0</v>
      </c>
      <c r="W3082" t="s">
        <v>567</v>
      </c>
      <c r="X3082" t="s">
        <v>567</v>
      </c>
      <c r="Y3082" t="s">
        <v>568</v>
      </c>
    </row>
    <row r="3083" spans="2:25" x14ac:dyDescent="0.3">
      <c r="B3083" s="118"/>
      <c r="D3083" t="s">
        <v>567</v>
      </c>
      <c r="H3083" t="s">
        <v>567</v>
      </c>
      <c r="J3083" t="s">
        <v>567</v>
      </c>
      <c r="K3083" t="s">
        <v>567</v>
      </c>
      <c r="L3083" t="s">
        <v>567</v>
      </c>
      <c r="N3083">
        <v>0</v>
      </c>
      <c r="O3083">
        <v>0</v>
      </c>
      <c r="R3083">
        <v>0</v>
      </c>
      <c r="W3083" t="s">
        <v>567</v>
      </c>
      <c r="X3083" t="s">
        <v>567</v>
      </c>
      <c r="Y3083" t="s">
        <v>568</v>
      </c>
    </row>
    <row r="3084" spans="2:25" x14ac:dyDescent="0.3">
      <c r="B3084" s="118"/>
      <c r="D3084" t="s">
        <v>567</v>
      </c>
      <c r="H3084" t="s">
        <v>567</v>
      </c>
      <c r="J3084" t="s">
        <v>567</v>
      </c>
      <c r="K3084" t="s">
        <v>567</v>
      </c>
      <c r="L3084" t="s">
        <v>567</v>
      </c>
      <c r="N3084">
        <v>0</v>
      </c>
      <c r="O3084">
        <v>0</v>
      </c>
      <c r="R3084">
        <v>0</v>
      </c>
      <c r="W3084" t="s">
        <v>567</v>
      </c>
      <c r="X3084" t="s">
        <v>567</v>
      </c>
      <c r="Y3084" t="s">
        <v>568</v>
      </c>
    </row>
    <row r="3085" spans="2:25" x14ac:dyDescent="0.3">
      <c r="B3085" s="118"/>
      <c r="D3085" t="s">
        <v>567</v>
      </c>
      <c r="H3085" t="s">
        <v>567</v>
      </c>
      <c r="J3085" t="s">
        <v>567</v>
      </c>
      <c r="K3085" t="s">
        <v>567</v>
      </c>
      <c r="L3085" t="s">
        <v>567</v>
      </c>
      <c r="N3085">
        <v>0</v>
      </c>
      <c r="O3085">
        <v>0</v>
      </c>
      <c r="R3085">
        <v>0</v>
      </c>
      <c r="W3085" t="s">
        <v>567</v>
      </c>
      <c r="X3085" t="s">
        <v>567</v>
      </c>
      <c r="Y3085" t="s">
        <v>568</v>
      </c>
    </row>
    <row r="3086" spans="2:25" x14ac:dyDescent="0.3">
      <c r="B3086" s="118"/>
      <c r="D3086" t="s">
        <v>567</v>
      </c>
      <c r="H3086" t="s">
        <v>567</v>
      </c>
      <c r="J3086" t="s">
        <v>567</v>
      </c>
      <c r="K3086" t="s">
        <v>567</v>
      </c>
      <c r="L3086" t="s">
        <v>567</v>
      </c>
      <c r="N3086">
        <v>0</v>
      </c>
      <c r="O3086">
        <v>0</v>
      </c>
      <c r="R3086">
        <v>0</v>
      </c>
      <c r="W3086" t="s">
        <v>567</v>
      </c>
      <c r="X3086" t="s">
        <v>567</v>
      </c>
      <c r="Y3086" t="s">
        <v>568</v>
      </c>
    </row>
    <row r="3087" spans="2:25" x14ac:dyDescent="0.3">
      <c r="B3087" s="118"/>
      <c r="D3087" t="s">
        <v>567</v>
      </c>
      <c r="H3087" t="s">
        <v>567</v>
      </c>
      <c r="J3087" t="s">
        <v>567</v>
      </c>
      <c r="K3087" t="s">
        <v>567</v>
      </c>
      <c r="L3087" t="s">
        <v>567</v>
      </c>
      <c r="N3087">
        <v>0</v>
      </c>
      <c r="O3087">
        <v>0</v>
      </c>
      <c r="R3087">
        <v>0</v>
      </c>
      <c r="W3087" t="s">
        <v>567</v>
      </c>
      <c r="X3087" t="s">
        <v>567</v>
      </c>
      <c r="Y3087" t="s">
        <v>568</v>
      </c>
    </row>
    <row r="3088" spans="2:25" x14ac:dyDescent="0.3">
      <c r="B3088" s="118"/>
      <c r="D3088" t="s">
        <v>567</v>
      </c>
      <c r="H3088" t="s">
        <v>567</v>
      </c>
      <c r="J3088" t="s">
        <v>567</v>
      </c>
      <c r="K3088" t="s">
        <v>567</v>
      </c>
      <c r="L3088" t="s">
        <v>567</v>
      </c>
      <c r="N3088">
        <v>0</v>
      </c>
      <c r="O3088">
        <v>0</v>
      </c>
      <c r="R3088">
        <v>0</v>
      </c>
      <c r="W3088" t="s">
        <v>567</v>
      </c>
      <c r="X3088" t="s">
        <v>567</v>
      </c>
      <c r="Y3088" t="s">
        <v>568</v>
      </c>
    </row>
    <row r="3089" spans="2:25" x14ac:dyDescent="0.3">
      <c r="B3089" s="118"/>
      <c r="D3089" t="s">
        <v>567</v>
      </c>
      <c r="H3089" t="s">
        <v>567</v>
      </c>
      <c r="J3089" t="s">
        <v>567</v>
      </c>
      <c r="K3089" t="s">
        <v>567</v>
      </c>
      <c r="L3089" t="s">
        <v>567</v>
      </c>
      <c r="N3089">
        <v>0</v>
      </c>
      <c r="O3089">
        <v>0</v>
      </c>
      <c r="R3089">
        <v>0</v>
      </c>
      <c r="W3089" t="s">
        <v>567</v>
      </c>
      <c r="X3089" t="s">
        <v>567</v>
      </c>
      <c r="Y3089" t="s">
        <v>568</v>
      </c>
    </row>
    <row r="3090" spans="2:25" x14ac:dyDescent="0.3">
      <c r="B3090" s="118"/>
      <c r="D3090" t="s">
        <v>567</v>
      </c>
      <c r="H3090" t="s">
        <v>567</v>
      </c>
      <c r="J3090" t="s">
        <v>567</v>
      </c>
      <c r="K3090" t="s">
        <v>567</v>
      </c>
      <c r="L3090" t="s">
        <v>567</v>
      </c>
      <c r="N3090">
        <v>0</v>
      </c>
      <c r="O3090">
        <v>0</v>
      </c>
      <c r="R3090">
        <v>0</v>
      </c>
      <c r="W3090" t="s">
        <v>567</v>
      </c>
      <c r="X3090" t="s">
        <v>567</v>
      </c>
      <c r="Y3090" t="s">
        <v>568</v>
      </c>
    </row>
    <row r="3091" spans="2:25" x14ac:dyDescent="0.3">
      <c r="B3091" s="118"/>
      <c r="D3091" t="s">
        <v>567</v>
      </c>
      <c r="H3091" t="s">
        <v>567</v>
      </c>
      <c r="J3091" t="s">
        <v>567</v>
      </c>
      <c r="K3091" t="s">
        <v>567</v>
      </c>
      <c r="L3091" t="s">
        <v>567</v>
      </c>
      <c r="N3091">
        <v>0</v>
      </c>
      <c r="O3091">
        <v>0</v>
      </c>
      <c r="R3091">
        <v>0</v>
      </c>
      <c r="W3091" t="s">
        <v>567</v>
      </c>
      <c r="X3091" t="s">
        <v>567</v>
      </c>
      <c r="Y3091" t="s">
        <v>568</v>
      </c>
    </row>
    <row r="3092" spans="2:25" x14ac:dyDescent="0.3">
      <c r="B3092" s="118"/>
      <c r="D3092" t="s">
        <v>567</v>
      </c>
      <c r="H3092" t="s">
        <v>567</v>
      </c>
      <c r="J3092" t="s">
        <v>567</v>
      </c>
      <c r="K3092" t="s">
        <v>567</v>
      </c>
      <c r="L3092" t="s">
        <v>567</v>
      </c>
      <c r="N3092">
        <v>0</v>
      </c>
      <c r="O3092">
        <v>0</v>
      </c>
      <c r="R3092">
        <v>0</v>
      </c>
      <c r="W3092" t="s">
        <v>567</v>
      </c>
      <c r="X3092" t="s">
        <v>567</v>
      </c>
      <c r="Y3092" t="s">
        <v>568</v>
      </c>
    </row>
    <row r="3093" spans="2:25" x14ac:dyDescent="0.3">
      <c r="B3093" s="118"/>
      <c r="D3093" t="s">
        <v>567</v>
      </c>
      <c r="H3093" t="s">
        <v>567</v>
      </c>
      <c r="J3093" t="s">
        <v>567</v>
      </c>
      <c r="K3093" t="s">
        <v>567</v>
      </c>
      <c r="L3093" t="s">
        <v>567</v>
      </c>
      <c r="N3093">
        <v>0</v>
      </c>
      <c r="O3093">
        <v>0</v>
      </c>
      <c r="R3093">
        <v>0</v>
      </c>
      <c r="W3093" t="s">
        <v>567</v>
      </c>
      <c r="X3093" t="s">
        <v>567</v>
      </c>
      <c r="Y3093" t="s">
        <v>568</v>
      </c>
    </row>
    <row r="3094" spans="2:25" x14ac:dyDescent="0.3">
      <c r="B3094" s="118"/>
      <c r="D3094" t="s">
        <v>567</v>
      </c>
      <c r="H3094" t="s">
        <v>567</v>
      </c>
      <c r="J3094" t="s">
        <v>567</v>
      </c>
      <c r="K3094" t="s">
        <v>567</v>
      </c>
      <c r="L3094" t="s">
        <v>567</v>
      </c>
      <c r="N3094">
        <v>0</v>
      </c>
      <c r="O3094">
        <v>0</v>
      </c>
      <c r="R3094">
        <v>0</v>
      </c>
      <c r="W3094" t="s">
        <v>567</v>
      </c>
      <c r="X3094" t="s">
        <v>567</v>
      </c>
      <c r="Y3094" t="s">
        <v>568</v>
      </c>
    </row>
    <row r="3095" spans="2:25" x14ac:dyDescent="0.3">
      <c r="B3095" s="118"/>
      <c r="D3095" t="s">
        <v>567</v>
      </c>
      <c r="H3095" t="s">
        <v>567</v>
      </c>
      <c r="J3095" t="s">
        <v>567</v>
      </c>
      <c r="K3095" t="s">
        <v>567</v>
      </c>
      <c r="L3095" t="s">
        <v>567</v>
      </c>
      <c r="N3095">
        <v>0</v>
      </c>
      <c r="O3095">
        <v>0</v>
      </c>
      <c r="R3095">
        <v>0</v>
      </c>
      <c r="W3095" t="s">
        <v>567</v>
      </c>
      <c r="X3095" t="s">
        <v>567</v>
      </c>
      <c r="Y3095" t="s">
        <v>568</v>
      </c>
    </row>
    <row r="3096" spans="2:25" x14ac:dyDescent="0.3">
      <c r="B3096" s="118"/>
      <c r="D3096" t="s">
        <v>567</v>
      </c>
      <c r="H3096" t="s">
        <v>567</v>
      </c>
      <c r="J3096" t="s">
        <v>567</v>
      </c>
      <c r="K3096" t="s">
        <v>567</v>
      </c>
      <c r="L3096" t="s">
        <v>567</v>
      </c>
      <c r="N3096">
        <v>0</v>
      </c>
      <c r="O3096">
        <v>0</v>
      </c>
      <c r="R3096">
        <v>0</v>
      </c>
      <c r="W3096" t="s">
        <v>567</v>
      </c>
      <c r="X3096" t="s">
        <v>567</v>
      </c>
      <c r="Y3096" t="s">
        <v>568</v>
      </c>
    </row>
    <row r="3097" spans="2:25" x14ac:dyDescent="0.3">
      <c r="B3097" s="118"/>
      <c r="D3097" t="s">
        <v>567</v>
      </c>
      <c r="H3097" t="s">
        <v>567</v>
      </c>
      <c r="J3097" t="s">
        <v>567</v>
      </c>
      <c r="K3097" t="s">
        <v>567</v>
      </c>
      <c r="L3097" t="s">
        <v>567</v>
      </c>
      <c r="N3097">
        <v>0</v>
      </c>
      <c r="O3097">
        <v>0</v>
      </c>
      <c r="R3097">
        <v>0</v>
      </c>
      <c r="W3097" t="s">
        <v>567</v>
      </c>
      <c r="X3097" t="s">
        <v>567</v>
      </c>
      <c r="Y3097" t="s">
        <v>568</v>
      </c>
    </row>
    <row r="3098" spans="2:25" x14ac:dyDescent="0.3">
      <c r="B3098" s="118"/>
      <c r="D3098" t="s">
        <v>567</v>
      </c>
      <c r="H3098" t="s">
        <v>567</v>
      </c>
      <c r="J3098" t="s">
        <v>567</v>
      </c>
      <c r="K3098" t="s">
        <v>567</v>
      </c>
      <c r="L3098" t="s">
        <v>567</v>
      </c>
      <c r="N3098">
        <v>0</v>
      </c>
      <c r="O3098">
        <v>0</v>
      </c>
      <c r="R3098">
        <v>0</v>
      </c>
      <c r="W3098" t="s">
        <v>567</v>
      </c>
      <c r="X3098" t="s">
        <v>567</v>
      </c>
      <c r="Y3098" t="s">
        <v>568</v>
      </c>
    </row>
    <row r="3099" spans="2:25" x14ac:dyDescent="0.3">
      <c r="B3099" s="118"/>
      <c r="D3099" t="s">
        <v>567</v>
      </c>
      <c r="H3099" t="s">
        <v>567</v>
      </c>
      <c r="J3099" t="s">
        <v>567</v>
      </c>
      <c r="K3099" t="s">
        <v>567</v>
      </c>
      <c r="L3099" t="s">
        <v>567</v>
      </c>
      <c r="N3099">
        <v>0</v>
      </c>
      <c r="O3099">
        <v>0</v>
      </c>
      <c r="R3099">
        <v>0</v>
      </c>
      <c r="W3099" t="s">
        <v>567</v>
      </c>
      <c r="X3099" t="s">
        <v>567</v>
      </c>
      <c r="Y3099" t="s">
        <v>568</v>
      </c>
    </row>
    <row r="3100" spans="2:25" x14ac:dyDescent="0.3">
      <c r="B3100" s="118"/>
      <c r="D3100" t="s">
        <v>567</v>
      </c>
      <c r="H3100" t="s">
        <v>567</v>
      </c>
      <c r="J3100" t="s">
        <v>567</v>
      </c>
      <c r="K3100" t="s">
        <v>567</v>
      </c>
      <c r="L3100" t="s">
        <v>567</v>
      </c>
      <c r="N3100">
        <v>0</v>
      </c>
      <c r="O3100">
        <v>0</v>
      </c>
      <c r="R3100">
        <v>0</v>
      </c>
      <c r="W3100" t="s">
        <v>567</v>
      </c>
      <c r="X3100" t="s">
        <v>567</v>
      </c>
      <c r="Y3100" t="s">
        <v>568</v>
      </c>
    </row>
    <row r="3101" spans="2:25" x14ac:dyDescent="0.3">
      <c r="B3101" s="118"/>
      <c r="D3101" t="s">
        <v>567</v>
      </c>
      <c r="H3101" t="s">
        <v>567</v>
      </c>
      <c r="J3101" t="s">
        <v>567</v>
      </c>
      <c r="K3101" t="s">
        <v>567</v>
      </c>
      <c r="L3101" t="s">
        <v>567</v>
      </c>
      <c r="N3101">
        <v>0</v>
      </c>
      <c r="O3101">
        <v>0</v>
      </c>
      <c r="R3101">
        <v>0</v>
      </c>
      <c r="W3101" t="s">
        <v>567</v>
      </c>
      <c r="X3101" t="s">
        <v>567</v>
      </c>
      <c r="Y3101" t="s">
        <v>568</v>
      </c>
    </row>
    <row r="3102" spans="2:25" x14ac:dyDescent="0.3">
      <c r="B3102" s="118"/>
      <c r="D3102" t="s">
        <v>567</v>
      </c>
      <c r="H3102" t="s">
        <v>567</v>
      </c>
      <c r="J3102" t="s">
        <v>567</v>
      </c>
      <c r="K3102" t="s">
        <v>567</v>
      </c>
      <c r="L3102" t="s">
        <v>567</v>
      </c>
      <c r="N3102">
        <v>0</v>
      </c>
      <c r="O3102">
        <v>0</v>
      </c>
      <c r="R3102">
        <v>0</v>
      </c>
      <c r="W3102" t="s">
        <v>567</v>
      </c>
      <c r="X3102" t="s">
        <v>567</v>
      </c>
      <c r="Y3102" t="s">
        <v>568</v>
      </c>
    </row>
    <row r="3103" spans="2:25" x14ac:dyDescent="0.3">
      <c r="B3103" s="118"/>
      <c r="D3103" t="s">
        <v>567</v>
      </c>
      <c r="H3103" t="s">
        <v>567</v>
      </c>
      <c r="J3103" t="s">
        <v>567</v>
      </c>
      <c r="K3103" t="s">
        <v>567</v>
      </c>
      <c r="L3103" t="s">
        <v>567</v>
      </c>
      <c r="N3103">
        <v>0</v>
      </c>
      <c r="O3103">
        <v>0</v>
      </c>
      <c r="R3103">
        <v>0</v>
      </c>
      <c r="W3103" t="s">
        <v>567</v>
      </c>
      <c r="X3103" t="s">
        <v>567</v>
      </c>
      <c r="Y3103" t="s">
        <v>568</v>
      </c>
    </row>
    <row r="3104" spans="2:25" x14ac:dyDescent="0.3">
      <c r="B3104" s="118"/>
      <c r="D3104" t="s">
        <v>567</v>
      </c>
      <c r="H3104" t="s">
        <v>567</v>
      </c>
      <c r="J3104" t="s">
        <v>567</v>
      </c>
      <c r="K3104" t="s">
        <v>567</v>
      </c>
      <c r="L3104" t="s">
        <v>567</v>
      </c>
      <c r="N3104">
        <v>0</v>
      </c>
      <c r="O3104">
        <v>0</v>
      </c>
      <c r="R3104">
        <v>0</v>
      </c>
      <c r="W3104" t="s">
        <v>567</v>
      </c>
      <c r="X3104" t="s">
        <v>567</v>
      </c>
      <c r="Y3104" t="s">
        <v>568</v>
      </c>
    </row>
    <row r="3105" spans="2:25" x14ac:dyDescent="0.3">
      <c r="B3105" s="118"/>
      <c r="D3105" t="s">
        <v>567</v>
      </c>
      <c r="H3105" t="s">
        <v>567</v>
      </c>
      <c r="J3105" t="s">
        <v>567</v>
      </c>
      <c r="K3105" t="s">
        <v>567</v>
      </c>
      <c r="L3105" t="s">
        <v>567</v>
      </c>
      <c r="N3105">
        <v>0</v>
      </c>
      <c r="O3105">
        <v>0</v>
      </c>
      <c r="R3105">
        <v>0</v>
      </c>
      <c r="W3105" t="s">
        <v>567</v>
      </c>
      <c r="X3105" t="s">
        <v>567</v>
      </c>
      <c r="Y3105" t="s">
        <v>568</v>
      </c>
    </row>
    <row r="3106" spans="2:25" x14ac:dyDescent="0.3">
      <c r="B3106" s="118"/>
      <c r="D3106" t="s">
        <v>567</v>
      </c>
      <c r="H3106" t="s">
        <v>567</v>
      </c>
      <c r="J3106" t="s">
        <v>567</v>
      </c>
      <c r="K3106" t="s">
        <v>567</v>
      </c>
      <c r="L3106" t="s">
        <v>567</v>
      </c>
      <c r="N3106">
        <v>0</v>
      </c>
      <c r="O3106">
        <v>0</v>
      </c>
      <c r="R3106">
        <v>0</v>
      </c>
      <c r="W3106" t="s">
        <v>567</v>
      </c>
      <c r="X3106" t="s">
        <v>567</v>
      </c>
      <c r="Y3106" t="s">
        <v>568</v>
      </c>
    </row>
    <row r="3107" spans="2:25" x14ac:dyDescent="0.3">
      <c r="B3107" s="118"/>
      <c r="D3107" t="s">
        <v>567</v>
      </c>
      <c r="H3107" t="s">
        <v>567</v>
      </c>
      <c r="J3107" t="s">
        <v>567</v>
      </c>
      <c r="K3107" t="s">
        <v>567</v>
      </c>
      <c r="L3107" t="s">
        <v>567</v>
      </c>
      <c r="N3107">
        <v>0</v>
      </c>
      <c r="O3107">
        <v>0</v>
      </c>
      <c r="R3107">
        <v>0</v>
      </c>
      <c r="W3107" t="s">
        <v>567</v>
      </c>
      <c r="X3107" t="s">
        <v>567</v>
      </c>
      <c r="Y3107" t="s">
        <v>568</v>
      </c>
    </row>
    <row r="3108" spans="2:25" x14ac:dyDescent="0.3">
      <c r="B3108" s="118"/>
      <c r="D3108" t="s">
        <v>567</v>
      </c>
      <c r="H3108" t="s">
        <v>567</v>
      </c>
      <c r="J3108" t="s">
        <v>567</v>
      </c>
      <c r="K3108" t="s">
        <v>567</v>
      </c>
      <c r="L3108" t="s">
        <v>567</v>
      </c>
      <c r="N3108">
        <v>0</v>
      </c>
      <c r="O3108">
        <v>0</v>
      </c>
      <c r="R3108">
        <v>0</v>
      </c>
      <c r="W3108" t="s">
        <v>567</v>
      </c>
      <c r="X3108" t="s">
        <v>567</v>
      </c>
      <c r="Y3108" t="s">
        <v>568</v>
      </c>
    </row>
    <row r="3109" spans="2:25" x14ac:dyDescent="0.3">
      <c r="B3109" s="118"/>
      <c r="D3109" t="s">
        <v>567</v>
      </c>
      <c r="H3109" t="s">
        <v>567</v>
      </c>
      <c r="J3109" t="s">
        <v>567</v>
      </c>
      <c r="K3109" t="s">
        <v>567</v>
      </c>
      <c r="L3109" t="s">
        <v>567</v>
      </c>
      <c r="N3109">
        <v>0</v>
      </c>
      <c r="O3109">
        <v>0</v>
      </c>
      <c r="R3109">
        <v>0</v>
      </c>
      <c r="W3109" t="s">
        <v>567</v>
      </c>
      <c r="X3109" t="s">
        <v>567</v>
      </c>
      <c r="Y3109" t="s">
        <v>568</v>
      </c>
    </row>
    <row r="3110" spans="2:25" x14ac:dyDescent="0.3">
      <c r="B3110" s="118"/>
      <c r="D3110" t="s">
        <v>567</v>
      </c>
      <c r="H3110" t="s">
        <v>567</v>
      </c>
      <c r="J3110" t="s">
        <v>567</v>
      </c>
      <c r="K3110" t="s">
        <v>567</v>
      </c>
      <c r="L3110" t="s">
        <v>567</v>
      </c>
      <c r="N3110">
        <v>0</v>
      </c>
      <c r="O3110">
        <v>0</v>
      </c>
      <c r="R3110">
        <v>0</v>
      </c>
      <c r="W3110" t="s">
        <v>567</v>
      </c>
      <c r="X3110" t="s">
        <v>567</v>
      </c>
      <c r="Y3110" t="s">
        <v>568</v>
      </c>
    </row>
    <row r="3111" spans="2:25" x14ac:dyDescent="0.3">
      <c r="B3111" s="118"/>
      <c r="D3111" t="s">
        <v>567</v>
      </c>
      <c r="H3111" t="s">
        <v>567</v>
      </c>
      <c r="J3111" t="s">
        <v>567</v>
      </c>
      <c r="K3111" t="s">
        <v>567</v>
      </c>
      <c r="L3111" t="s">
        <v>567</v>
      </c>
      <c r="N3111">
        <v>0</v>
      </c>
      <c r="O3111">
        <v>0</v>
      </c>
      <c r="R3111">
        <v>0</v>
      </c>
      <c r="W3111" t="s">
        <v>567</v>
      </c>
      <c r="X3111" t="s">
        <v>567</v>
      </c>
      <c r="Y3111" t="s">
        <v>568</v>
      </c>
    </row>
    <row r="3112" spans="2:25" x14ac:dyDescent="0.3">
      <c r="B3112" s="118"/>
      <c r="D3112" t="s">
        <v>567</v>
      </c>
      <c r="H3112" t="s">
        <v>567</v>
      </c>
      <c r="J3112" t="s">
        <v>567</v>
      </c>
      <c r="K3112" t="s">
        <v>567</v>
      </c>
      <c r="L3112" t="s">
        <v>567</v>
      </c>
      <c r="N3112">
        <v>0</v>
      </c>
      <c r="O3112">
        <v>0</v>
      </c>
      <c r="R3112">
        <v>0</v>
      </c>
      <c r="W3112" t="s">
        <v>567</v>
      </c>
      <c r="X3112" t="s">
        <v>567</v>
      </c>
      <c r="Y3112" t="s">
        <v>568</v>
      </c>
    </row>
    <row r="3113" spans="2:25" x14ac:dyDescent="0.3">
      <c r="B3113" s="118"/>
      <c r="D3113" t="s">
        <v>567</v>
      </c>
      <c r="H3113" t="s">
        <v>567</v>
      </c>
      <c r="J3113" t="s">
        <v>567</v>
      </c>
      <c r="K3113" t="s">
        <v>567</v>
      </c>
      <c r="L3113" t="s">
        <v>567</v>
      </c>
      <c r="N3113">
        <v>0</v>
      </c>
      <c r="O3113">
        <v>0</v>
      </c>
      <c r="R3113">
        <v>0</v>
      </c>
      <c r="W3113" t="s">
        <v>567</v>
      </c>
      <c r="X3113" t="s">
        <v>567</v>
      </c>
      <c r="Y3113" t="s">
        <v>568</v>
      </c>
    </row>
    <row r="3114" spans="2:25" x14ac:dyDescent="0.3">
      <c r="B3114" s="118"/>
      <c r="D3114" t="s">
        <v>567</v>
      </c>
      <c r="H3114" t="s">
        <v>567</v>
      </c>
      <c r="J3114" t="s">
        <v>567</v>
      </c>
      <c r="K3114" t="s">
        <v>567</v>
      </c>
      <c r="L3114" t="s">
        <v>567</v>
      </c>
      <c r="N3114">
        <v>0</v>
      </c>
      <c r="O3114">
        <v>0</v>
      </c>
      <c r="R3114">
        <v>0</v>
      </c>
      <c r="W3114" t="s">
        <v>567</v>
      </c>
      <c r="X3114" t="s">
        <v>567</v>
      </c>
      <c r="Y3114" t="s">
        <v>568</v>
      </c>
    </row>
    <row r="3115" spans="2:25" x14ac:dyDescent="0.3">
      <c r="B3115" s="118"/>
      <c r="D3115" t="s">
        <v>567</v>
      </c>
      <c r="H3115" t="s">
        <v>567</v>
      </c>
      <c r="J3115" t="s">
        <v>567</v>
      </c>
      <c r="K3115" t="s">
        <v>567</v>
      </c>
      <c r="L3115" t="s">
        <v>567</v>
      </c>
      <c r="N3115">
        <v>0</v>
      </c>
      <c r="O3115">
        <v>0</v>
      </c>
      <c r="R3115">
        <v>0</v>
      </c>
      <c r="W3115" t="s">
        <v>567</v>
      </c>
      <c r="X3115" t="s">
        <v>567</v>
      </c>
      <c r="Y3115" t="s">
        <v>568</v>
      </c>
    </row>
    <row r="3116" spans="2:25" x14ac:dyDescent="0.3">
      <c r="B3116" s="118"/>
      <c r="D3116" t="s">
        <v>567</v>
      </c>
      <c r="H3116" t="s">
        <v>567</v>
      </c>
      <c r="J3116" t="s">
        <v>567</v>
      </c>
      <c r="K3116" t="s">
        <v>567</v>
      </c>
      <c r="L3116" t="s">
        <v>567</v>
      </c>
      <c r="N3116">
        <v>0</v>
      </c>
      <c r="O3116">
        <v>0</v>
      </c>
      <c r="R3116">
        <v>0</v>
      </c>
      <c r="W3116" t="s">
        <v>567</v>
      </c>
      <c r="X3116" t="s">
        <v>567</v>
      </c>
      <c r="Y3116" t="s">
        <v>568</v>
      </c>
    </row>
    <row r="3117" spans="2:25" x14ac:dyDescent="0.3">
      <c r="B3117" s="118"/>
      <c r="D3117" t="s">
        <v>567</v>
      </c>
      <c r="H3117" t="s">
        <v>567</v>
      </c>
      <c r="J3117" t="s">
        <v>567</v>
      </c>
      <c r="K3117" t="s">
        <v>567</v>
      </c>
      <c r="L3117" t="s">
        <v>567</v>
      </c>
      <c r="N3117">
        <v>0</v>
      </c>
      <c r="O3117">
        <v>0</v>
      </c>
      <c r="R3117">
        <v>0</v>
      </c>
      <c r="W3117" t="s">
        <v>567</v>
      </c>
      <c r="X3117" t="s">
        <v>567</v>
      </c>
      <c r="Y3117" t="s">
        <v>568</v>
      </c>
    </row>
    <row r="3118" spans="2:25" x14ac:dyDescent="0.3">
      <c r="B3118" s="118"/>
      <c r="D3118" t="s">
        <v>567</v>
      </c>
      <c r="H3118" t="s">
        <v>567</v>
      </c>
      <c r="J3118" t="s">
        <v>567</v>
      </c>
      <c r="K3118" t="s">
        <v>567</v>
      </c>
      <c r="L3118" t="s">
        <v>567</v>
      </c>
      <c r="N3118">
        <v>0</v>
      </c>
      <c r="O3118">
        <v>0</v>
      </c>
      <c r="R3118">
        <v>0</v>
      </c>
      <c r="W3118" t="s">
        <v>567</v>
      </c>
      <c r="X3118" t="s">
        <v>567</v>
      </c>
      <c r="Y3118" t="s">
        <v>568</v>
      </c>
    </row>
    <row r="3119" spans="2:25" x14ac:dyDescent="0.3">
      <c r="B3119" s="118"/>
      <c r="D3119" t="s">
        <v>567</v>
      </c>
      <c r="H3119" t="s">
        <v>567</v>
      </c>
      <c r="J3119" t="s">
        <v>567</v>
      </c>
      <c r="K3119" t="s">
        <v>567</v>
      </c>
      <c r="L3119" t="s">
        <v>567</v>
      </c>
      <c r="N3119">
        <v>0</v>
      </c>
      <c r="O3119">
        <v>0</v>
      </c>
      <c r="R3119">
        <v>0</v>
      </c>
      <c r="W3119" t="s">
        <v>567</v>
      </c>
      <c r="X3119" t="s">
        <v>567</v>
      </c>
      <c r="Y3119" t="s">
        <v>568</v>
      </c>
    </row>
    <row r="3120" spans="2:25" x14ac:dyDescent="0.3">
      <c r="B3120" s="118"/>
      <c r="D3120" t="s">
        <v>567</v>
      </c>
      <c r="H3120" t="s">
        <v>567</v>
      </c>
      <c r="J3120" t="s">
        <v>567</v>
      </c>
      <c r="K3120" t="s">
        <v>567</v>
      </c>
      <c r="L3120" t="s">
        <v>567</v>
      </c>
      <c r="N3120">
        <v>0</v>
      </c>
      <c r="O3120">
        <v>0</v>
      </c>
      <c r="R3120">
        <v>0</v>
      </c>
      <c r="W3120" t="s">
        <v>567</v>
      </c>
      <c r="X3120" t="s">
        <v>567</v>
      </c>
      <c r="Y3120" t="s">
        <v>568</v>
      </c>
    </row>
    <row r="3121" spans="2:25" x14ac:dyDescent="0.3">
      <c r="B3121" s="118"/>
      <c r="D3121" t="s">
        <v>567</v>
      </c>
      <c r="H3121" t="s">
        <v>567</v>
      </c>
      <c r="J3121" t="s">
        <v>567</v>
      </c>
      <c r="K3121" t="s">
        <v>567</v>
      </c>
      <c r="L3121" t="s">
        <v>567</v>
      </c>
      <c r="N3121">
        <v>0</v>
      </c>
      <c r="O3121">
        <v>0</v>
      </c>
      <c r="R3121">
        <v>0</v>
      </c>
      <c r="W3121" t="s">
        <v>567</v>
      </c>
      <c r="X3121" t="s">
        <v>567</v>
      </c>
      <c r="Y3121" t="s">
        <v>568</v>
      </c>
    </row>
    <row r="3122" spans="2:25" x14ac:dyDescent="0.3">
      <c r="B3122" s="118"/>
      <c r="D3122" t="s">
        <v>567</v>
      </c>
      <c r="H3122" t="s">
        <v>567</v>
      </c>
      <c r="J3122" t="s">
        <v>567</v>
      </c>
      <c r="K3122" t="s">
        <v>567</v>
      </c>
      <c r="L3122" t="s">
        <v>567</v>
      </c>
      <c r="N3122">
        <v>0</v>
      </c>
      <c r="O3122">
        <v>0</v>
      </c>
      <c r="R3122">
        <v>0</v>
      </c>
      <c r="W3122" t="s">
        <v>567</v>
      </c>
      <c r="X3122" t="s">
        <v>567</v>
      </c>
      <c r="Y3122" t="s">
        <v>568</v>
      </c>
    </row>
    <row r="3123" spans="2:25" x14ac:dyDescent="0.3">
      <c r="B3123" s="118"/>
      <c r="D3123" t="s">
        <v>567</v>
      </c>
      <c r="H3123" t="s">
        <v>567</v>
      </c>
      <c r="J3123" t="s">
        <v>567</v>
      </c>
      <c r="K3123" t="s">
        <v>567</v>
      </c>
      <c r="L3123" t="s">
        <v>567</v>
      </c>
      <c r="N3123">
        <v>0</v>
      </c>
      <c r="O3123">
        <v>0</v>
      </c>
      <c r="R3123">
        <v>0</v>
      </c>
      <c r="W3123" t="s">
        <v>567</v>
      </c>
      <c r="X3123" t="s">
        <v>567</v>
      </c>
      <c r="Y3123" t="s">
        <v>568</v>
      </c>
    </row>
    <row r="3124" spans="2:25" x14ac:dyDescent="0.3">
      <c r="B3124" s="118"/>
      <c r="D3124" t="s">
        <v>567</v>
      </c>
      <c r="H3124" t="s">
        <v>567</v>
      </c>
      <c r="J3124" t="s">
        <v>567</v>
      </c>
      <c r="K3124" t="s">
        <v>567</v>
      </c>
      <c r="L3124" t="s">
        <v>567</v>
      </c>
      <c r="N3124">
        <v>0</v>
      </c>
      <c r="O3124">
        <v>0</v>
      </c>
      <c r="R3124">
        <v>0</v>
      </c>
      <c r="W3124" t="s">
        <v>567</v>
      </c>
      <c r="X3124" t="s">
        <v>567</v>
      </c>
      <c r="Y3124" t="s">
        <v>568</v>
      </c>
    </row>
    <row r="3125" spans="2:25" x14ac:dyDescent="0.3">
      <c r="B3125" s="118"/>
      <c r="D3125" t="s">
        <v>567</v>
      </c>
      <c r="H3125" t="s">
        <v>567</v>
      </c>
      <c r="J3125" t="s">
        <v>567</v>
      </c>
      <c r="K3125" t="s">
        <v>567</v>
      </c>
      <c r="L3125" t="s">
        <v>567</v>
      </c>
      <c r="N3125">
        <v>0</v>
      </c>
      <c r="O3125">
        <v>0</v>
      </c>
      <c r="R3125">
        <v>0</v>
      </c>
      <c r="W3125" t="s">
        <v>567</v>
      </c>
      <c r="X3125" t="s">
        <v>567</v>
      </c>
      <c r="Y3125" t="s">
        <v>568</v>
      </c>
    </row>
    <row r="3126" spans="2:25" x14ac:dyDescent="0.3">
      <c r="B3126" s="118"/>
      <c r="D3126" t="s">
        <v>567</v>
      </c>
      <c r="H3126" t="s">
        <v>567</v>
      </c>
      <c r="J3126" t="s">
        <v>567</v>
      </c>
      <c r="K3126" t="s">
        <v>567</v>
      </c>
      <c r="L3126" t="s">
        <v>567</v>
      </c>
      <c r="N3126">
        <v>0</v>
      </c>
      <c r="O3126">
        <v>0</v>
      </c>
      <c r="R3126">
        <v>0</v>
      </c>
      <c r="W3126" t="s">
        <v>567</v>
      </c>
      <c r="X3126" t="s">
        <v>567</v>
      </c>
      <c r="Y3126" t="s">
        <v>568</v>
      </c>
    </row>
    <row r="3127" spans="2:25" x14ac:dyDescent="0.3">
      <c r="B3127" s="118"/>
      <c r="D3127" t="s">
        <v>567</v>
      </c>
      <c r="H3127" t="s">
        <v>567</v>
      </c>
      <c r="J3127" t="s">
        <v>567</v>
      </c>
      <c r="K3127" t="s">
        <v>567</v>
      </c>
      <c r="L3127" t="s">
        <v>567</v>
      </c>
      <c r="N3127">
        <v>0</v>
      </c>
      <c r="O3127">
        <v>0</v>
      </c>
      <c r="R3127">
        <v>0</v>
      </c>
      <c r="W3127" t="s">
        <v>567</v>
      </c>
      <c r="X3127" t="s">
        <v>567</v>
      </c>
      <c r="Y3127" t="s">
        <v>568</v>
      </c>
    </row>
    <row r="3128" spans="2:25" x14ac:dyDescent="0.3">
      <c r="B3128" s="118"/>
      <c r="D3128" t="s">
        <v>567</v>
      </c>
      <c r="H3128" t="s">
        <v>567</v>
      </c>
      <c r="J3128" t="s">
        <v>567</v>
      </c>
      <c r="K3128" t="s">
        <v>567</v>
      </c>
      <c r="L3128" t="s">
        <v>567</v>
      </c>
      <c r="N3128">
        <v>0</v>
      </c>
      <c r="O3128">
        <v>0</v>
      </c>
      <c r="R3128">
        <v>0</v>
      </c>
      <c r="W3128" t="s">
        <v>567</v>
      </c>
      <c r="X3128" t="s">
        <v>567</v>
      </c>
      <c r="Y3128" t="s">
        <v>568</v>
      </c>
    </row>
    <row r="3129" spans="2:25" x14ac:dyDescent="0.3">
      <c r="B3129" s="118"/>
      <c r="D3129" t="s">
        <v>567</v>
      </c>
      <c r="H3129" t="s">
        <v>567</v>
      </c>
      <c r="J3129" t="s">
        <v>567</v>
      </c>
      <c r="K3129" t="s">
        <v>567</v>
      </c>
      <c r="L3129" t="s">
        <v>567</v>
      </c>
      <c r="N3129">
        <v>0</v>
      </c>
      <c r="O3129">
        <v>0</v>
      </c>
      <c r="R3129">
        <v>0</v>
      </c>
      <c r="W3129" t="s">
        <v>567</v>
      </c>
      <c r="X3129" t="s">
        <v>567</v>
      </c>
      <c r="Y3129" t="s">
        <v>568</v>
      </c>
    </row>
    <row r="3130" spans="2:25" x14ac:dyDescent="0.3">
      <c r="B3130" s="118"/>
      <c r="D3130" t="s">
        <v>567</v>
      </c>
      <c r="H3130" t="s">
        <v>567</v>
      </c>
      <c r="J3130" t="s">
        <v>567</v>
      </c>
      <c r="K3130" t="s">
        <v>567</v>
      </c>
      <c r="L3130" t="s">
        <v>567</v>
      </c>
      <c r="N3130">
        <v>0</v>
      </c>
      <c r="O3130">
        <v>0</v>
      </c>
      <c r="R3130">
        <v>0</v>
      </c>
      <c r="W3130" t="s">
        <v>567</v>
      </c>
      <c r="X3130" t="s">
        <v>567</v>
      </c>
      <c r="Y3130" t="s">
        <v>568</v>
      </c>
    </row>
    <row r="3131" spans="2:25" x14ac:dyDescent="0.3">
      <c r="B3131" s="118"/>
      <c r="D3131" t="s">
        <v>567</v>
      </c>
      <c r="H3131" t="s">
        <v>567</v>
      </c>
      <c r="J3131" t="s">
        <v>567</v>
      </c>
      <c r="K3131" t="s">
        <v>567</v>
      </c>
      <c r="L3131" t="s">
        <v>567</v>
      </c>
      <c r="N3131">
        <v>0</v>
      </c>
      <c r="O3131">
        <v>0</v>
      </c>
      <c r="R3131">
        <v>0</v>
      </c>
      <c r="W3131" t="s">
        <v>567</v>
      </c>
      <c r="X3131" t="s">
        <v>567</v>
      </c>
      <c r="Y3131" t="s">
        <v>568</v>
      </c>
    </row>
    <row r="3132" spans="2:25" x14ac:dyDescent="0.3">
      <c r="B3132" s="118"/>
      <c r="D3132" t="s">
        <v>567</v>
      </c>
      <c r="H3132" t="s">
        <v>567</v>
      </c>
      <c r="J3132" t="s">
        <v>567</v>
      </c>
      <c r="K3132" t="s">
        <v>567</v>
      </c>
      <c r="L3132" t="s">
        <v>567</v>
      </c>
      <c r="N3132">
        <v>0</v>
      </c>
      <c r="O3132">
        <v>0</v>
      </c>
      <c r="R3132">
        <v>0</v>
      </c>
      <c r="W3132" t="s">
        <v>567</v>
      </c>
      <c r="X3132" t="s">
        <v>567</v>
      </c>
      <c r="Y3132" t="s">
        <v>568</v>
      </c>
    </row>
    <row r="3133" spans="2:25" x14ac:dyDescent="0.3">
      <c r="B3133" s="118"/>
      <c r="D3133" t="s">
        <v>567</v>
      </c>
      <c r="H3133" t="s">
        <v>567</v>
      </c>
      <c r="J3133" t="s">
        <v>567</v>
      </c>
      <c r="K3133" t="s">
        <v>567</v>
      </c>
      <c r="L3133" t="s">
        <v>567</v>
      </c>
      <c r="N3133">
        <v>0</v>
      </c>
      <c r="O3133">
        <v>0</v>
      </c>
      <c r="R3133">
        <v>0</v>
      </c>
      <c r="W3133" t="s">
        <v>567</v>
      </c>
      <c r="X3133" t="s">
        <v>567</v>
      </c>
      <c r="Y3133" t="s">
        <v>568</v>
      </c>
    </row>
    <row r="3134" spans="2:25" x14ac:dyDescent="0.3">
      <c r="B3134" s="118"/>
      <c r="D3134" t="s">
        <v>567</v>
      </c>
      <c r="H3134" t="s">
        <v>567</v>
      </c>
      <c r="J3134" t="s">
        <v>567</v>
      </c>
      <c r="K3134" t="s">
        <v>567</v>
      </c>
      <c r="L3134" t="s">
        <v>567</v>
      </c>
      <c r="N3134">
        <v>0</v>
      </c>
      <c r="O3134">
        <v>0</v>
      </c>
      <c r="R3134">
        <v>0</v>
      </c>
      <c r="W3134" t="s">
        <v>567</v>
      </c>
      <c r="X3134" t="s">
        <v>567</v>
      </c>
      <c r="Y3134" t="s">
        <v>568</v>
      </c>
    </row>
    <row r="3135" spans="2:25" x14ac:dyDescent="0.3">
      <c r="B3135" s="118"/>
      <c r="D3135" t="s">
        <v>567</v>
      </c>
      <c r="H3135" t="s">
        <v>567</v>
      </c>
      <c r="J3135" t="s">
        <v>567</v>
      </c>
      <c r="K3135" t="s">
        <v>567</v>
      </c>
      <c r="L3135" t="s">
        <v>567</v>
      </c>
      <c r="N3135">
        <v>0</v>
      </c>
      <c r="O3135">
        <v>0</v>
      </c>
      <c r="R3135">
        <v>0</v>
      </c>
      <c r="W3135" t="s">
        <v>567</v>
      </c>
      <c r="X3135" t="s">
        <v>567</v>
      </c>
      <c r="Y3135" t="s">
        <v>568</v>
      </c>
    </row>
    <row r="3136" spans="2:25" x14ac:dyDescent="0.3">
      <c r="B3136" s="118"/>
      <c r="D3136" t="s">
        <v>567</v>
      </c>
      <c r="H3136" t="s">
        <v>567</v>
      </c>
      <c r="J3136" t="s">
        <v>567</v>
      </c>
      <c r="K3136" t="s">
        <v>567</v>
      </c>
      <c r="L3136" t="s">
        <v>567</v>
      </c>
      <c r="N3136">
        <v>0</v>
      </c>
      <c r="O3136">
        <v>0</v>
      </c>
      <c r="R3136">
        <v>0</v>
      </c>
      <c r="W3136" t="s">
        <v>567</v>
      </c>
      <c r="X3136" t="s">
        <v>567</v>
      </c>
      <c r="Y3136" t="s">
        <v>568</v>
      </c>
    </row>
    <row r="3137" spans="2:25" x14ac:dyDescent="0.3">
      <c r="B3137" s="118"/>
      <c r="D3137" t="s">
        <v>567</v>
      </c>
      <c r="H3137" t="s">
        <v>567</v>
      </c>
      <c r="J3137" t="s">
        <v>567</v>
      </c>
      <c r="K3137" t="s">
        <v>567</v>
      </c>
      <c r="L3137" t="s">
        <v>567</v>
      </c>
      <c r="N3137">
        <v>0</v>
      </c>
      <c r="O3137">
        <v>0</v>
      </c>
      <c r="R3137">
        <v>0</v>
      </c>
      <c r="W3137" t="s">
        <v>567</v>
      </c>
      <c r="X3137" t="s">
        <v>567</v>
      </c>
      <c r="Y3137" t="s">
        <v>568</v>
      </c>
    </row>
    <row r="3138" spans="2:25" x14ac:dyDescent="0.3">
      <c r="B3138" s="118"/>
      <c r="D3138" t="s">
        <v>567</v>
      </c>
      <c r="H3138" t="s">
        <v>567</v>
      </c>
      <c r="J3138" t="s">
        <v>567</v>
      </c>
      <c r="K3138" t="s">
        <v>567</v>
      </c>
      <c r="L3138" t="s">
        <v>567</v>
      </c>
      <c r="N3138">
        <v>0</v>
      </c>
      <c r="O3138">
        <v>0</v>
      </c>
      <c r="R3138">
        <v>0</v>
      </c>
      <c r="W3138" t="s">
        <v>567</v>
      </c>
      <c r="X3138" t="s">
        <v>567</v>
      </c>
      <c r="Y3138" t="s">
        <v>568</v>
      </c>
    </row>
    <row r="3139" spans="2:25" x14ac:dyDescent="0.3">
      <c r="B3139" s="118"/>
      <c r="D3139" t="s">
        <v>567</v>
      </c>
      <c r="H3139" t="s">
        <v>567</v>
      </c>
      <c r="J3139" t="s">
        <v>567</v>
      </c>
      <c r="K3139" t="s">
        <v>567</v>
      </c>
      <c r="L3139" t="s">
        <v>567</v>
      </c>
      <c r="N3139">
        <v>0</v>
      </c>
      <c r="O3139">
        <v>0</v>
      </c>
      <c r="R3139">
        <v>0</v>
      </c>
      <c r="W3139" t="s">
        <v>567</v>
      </c>
      <c r="X3139" t="s">
        <v>567</v>
      </c>
      <c r="Y3139" t="s">
        <v>568</v>
      </c>
    </row>
    <row r="3140" spans="2:25" x14ac:dyDescent="0.3">
      <c r="B3140" s="118"/>
      <c r="D3140" t="s">
        <v>567</v>
      </c>
      <c r="H3140" t="s">
        <v>567</v>
      </c>
      <c r="J3140" t="s">
        <v>567</v>
      </c>
      <c r="K3140" t="s">
        <v>567</v>
      </c>
      <c r="L3140" t="s">
        <v>567</v>
      </c>
      <c r="N3140">
        <v>0</v>
      </c>
      <c r="O3140">
        <v>0</v>
      </c>
      <c r="R3140">
        <v>0</v>
      </c>
      <c r="W3140" t="s">
        <v>567</v>
      </c>
      <c r="X3140" t="s">
        <v>567</v>
      </c>
      <c r="Y3140" t="s">
        <v>568</v>
      </c>
    </row>
    <row r="3141" spans="2:25" x14ac:dyDescent="0.3">
      <c r="B3141" s="118"/>
      <c r="D3141" t="s">
        <v>567</v>
      </c>
      <c r="H3141" t="s">
        <v>567</v>
      </c>
      <c r="J3141" t="s">
        <v>567</v>
      </c>
      <c r="K3141" t="s">
        <v>567</v>
      </c>
      <c r="L3141" t="s">
        <v>567</v>
      </c>
      <c r="N3141">
        <v>0</v>
      </c>
      <c r="O3141">
        <v>0</v>
      </c>
      <c r="R3141">
        <v>0</v>
      </c>
      <c r="W3141" t="s">
        <v>567</v>
      </c>
      <c r="X3141" t="s">
        <v>567</v>
      </c>
      <c r="Y3141" t="s">
        <v>568</v>
      </c>
    </row>
    <row r="3142" spans="2:25" x14ac:dyDescent="0.3">
      <c r="B3142" s="118"/>
      <c r="D3142" t="s">
        <v>567</v>
      </c>
      <c r="H3142" t="s">
        <v>567</v>
      </c>
      <c r="J3142" t="s">
        <v>567</v>
      </c>
      <c r="K3142" t="s">
        <v>567</v>
      </c>
      <c r="L3142" t="s">
        <v>567</v>
      </c>
      <c r="N3142">
        <v>0</v>
      </c>
      <c r="O3142">
        <v>0</v>
      </c>
      <c r="R3142">
        <v>0</v>
      </c>
      <c r="W3142" t="s">
        <v>567</v>
      </c>
      <c r="X3142" t="s">
        <v>567</v>
      </c>
      <c r="Y3142" t="s">
        <v>568</v>
      </c>
    </row>
    <row r="3143" spans="2:25" x14ac:dyDescent="0.3">
      <c r="B3143" s="118"/>
      <c r="D3143" t="s">
        <v>567</v>
      </c>
      <c r="H3143" t="s">
        <v>567</v>
      </c>
      <c r="J3143" t="s">
        <v>567</v>
      </c>
      <c r="K3143" t="s">
        <v>567</v>
      </c>
      <c r="L3143" t="s">
        <v>567</v>
      </c>
      <c r="N3143">
        <v>0</v>
      </c>
      <c r="O3143">
        <v>0</v>
      </c>
      <c r="R3143">
        <v>0</v>
      </c>
      <c r="W3143" t="s">
        <v>567</v>
      </c>
      <c r="X3143" t="s">
        <v>567</v>
      </c>
      <c r="Y3143" t="s">
        <v>568</v>
      </c>
    </row>
    <row r="3144" spans="2:25" x14ac:dyDescent="0.3">
      <c r="B3144" s="118"/>
      <c r="D3144" t="s">
        <v>567</v>
      </c>
      <c r="H3144" t="s">
        <v>567</v>
      </c>
      <c r="J3144" t="s">
        <v>567</v>
      </c>
      <c r="K3144" t="s">
        <v>567</v>
      </c>
      <c r="L3144" t="s">
        <v>567</v>
      </c>
      <c r="N3144">
        <v>0</v>
      </c>
      <c r="O3144">
        <v>0</v>
      </c>
      <c r="R3144">
        <v>0</v>
      </c>
      <c r="W3144" t="s">
        <v>567</v>
      </c>
      <c r="X3144" t="s">
        <v>567</v>
      </c>
      <c r="Y3144" t="s">
        <v>568</v>
      </c>
    </row>
    <row r="3145" spans="2:25" x14ac:dyDescent="0.3">
      <c r="B3145" s="118"/>
      <c r="D3145" t="s">
        <v>567</v>
      </c>
      <c r="H3145" t="s">
        <v>567</v>
      </c>
      <c r="J3145" t="s">
        <v>567</v>
      </c>
      <c r="K3145" t="s">
        <v>567</v>
      </c>
      <c r="L3145" t="s">
        <v>567</v>
      </c>
      <c r="N3145">
        <v>0</v>
      </c>
      <c r="O3145">
        <v>0</v>
      </c>
      <c r="R3145">
        <v>0</v>
      </c>
      <c r="W3145" t="s">
        <v>567</v>
      </c>
      <c r="X3145" t="s">
        <v>567</v>
      </c>
      <c r="Y3145" t="s">
        <v>568</v>
      </c>
    </row>
    <row r="3146" spans="2:25" x14ac:dyDescent="0.3">
      <c r="B3146" s="118"/>
      <c r="D3146" t="s">
        <v>567</v>
      </c>
      <c r="H3146" t="s">
        <v>567</v>
      </c>
      <c r="J3146" t="s">
        <v>567</v>
      </c>
      <c r="K3146" t="s">
        <v>567</v>
      </c>
      <c r="L3146" t="s">
        <v>567</v>
      </c>
      <c r="N3146">
        <v>0</v>
      </c>
      <c r="O3146">
        <v>0</v>
      </c>
      <c r="R3146">
        <v>0</v>
      </c>
      <c r="W3146" t="s">
        <v>567</v>
      </c>
      <c r="X3146" t="s">
        <v>567</v>
      </c>
      <c r="Y3146" t="s">
        <v>568</v>
      </c>
    </row>
    <row r="3147" spans="2:25" x14ac:dyDescent="0.3">
      <c r="B3147" s="118"/>
      <c r="D3147" t="s">
        <v>567</v>
      </c>
      <c r="H3147" t="s">
        <v>567</v>
      </c>
      <c r="J3147" t="s">
        <v>567</v>
      </c>
      <c r="K3147" t="s">
        <v>567</v>
      </c>
      <c r="L3147" t="s">
        <v>567</v>
      </c>
      <c r="N3147">
        <v>0</v>
      </c>
      <c r="O3147">
        <v>0</v>
      </c>
      <c r="R3147">
        <v>0</v>
      </c>
      <c r="W3147" t="s">
        <v>567</v>
      </c>
      <c r="X3147" t="s">
        <v>567</v>
      </c>
      <c r="Y3147" t="s">
        <v>568</v>
      </c>
    </row>
    <row r="3148" spans="2:25" x14ac:dyDescent="0.3">
      <c r="B3148" s="118"/>
      <c r="D3148" t="s">
        <v>567</v>
      </c>
      <c r="H3148" t="s">
        <v>567</v>
      </c>
      <c r="J3148" t="s">
        <v>567</v>
      </c>
      <c r="K3148" t="s">
        <v>567</v>
      </c>
      <c r="L3148" t="s">
        <v>567</v>
      </c>
      <c r="N3148">
        <v>0</v>
      </c>
      <c r="O3148">
        <v>0</v>
      </c>
      <c r="R3148">
        <v>0</v>
      </c>
      <c r="W3148" t="s">
        <v>567</v>
      </c>
      <c r="X3148" t="s">
        <v>567</v>
      </c>
      <c r="Y3148" t="s">
        <v>568</v>
      </c>
    </row>
    <row r="3149" spans="2:25" x14ac:dyDescent="0.3">
      <c r="B3149" s="118"/>
      <c r="D3149" t="s">
        <v>567</v>
      </c>
      <c r="H3149" t="s">
        <v>567</v>
      </c>
      <c r="J3149" t="s">
        <v>567</v>
      </c>
      <c r="K3149" t="s">
        <v>567</v>
      </c>
      <c r="L3149" t="s">
        <v>567</v>
      </c>
      <c r="N3149">
        <v>0</v>
      </c>
      <c r="O3149">
        <v>0</v>
      </c>
      <c r="R3149">
        <v>0</v>
      </c>
      <c r="W3149" t="s">
        <v>567</v>
      </c>
      <c r="X3149" t="s">
        <v>567</v>
      </c>
      <c r="Y3149" t="s">
        <v>568</v>
      </c>
    </row>
    <row r="3150" spans="2:25" x14ac:dyDescent="0.3">
      <c r="B3150" s="118"/>
      <c r="D3150" t="s">
        <v>567</v>
      </c>
      <c r="H3150" t="s">
        <v>567</v>
      </c>
      <c r="J3150" t="s">
        <v>567</v>
      </c>
      <c r="K3150" t="s">
        <v>567</v>
      </c>
      <c r="L3150" t="s">
        <v>567</v>
      </c>
      <c r="N3150">
        <v>0</v>
      </c>
      <c r="O3150">
        <v>0</v>
      </c>
      <c r="R3150">
        <v>0</v>
      </c>
      <c r="W3150" t="s">
        <v>567</v>
      </c>
      <c r="X3150" t="s">
        <v>567</v>
      </c>
      <c r="Y3150" t="s">
        <v>568</v>
      </c>
    </row>
    <row r="3151" spans="2:25" x14ac:dyDescent="0.3">
      <c r="B3151" s="118"/>
      <c r="D3151" t="s">
        <v>567</v>
      </c>
      <c r="H3151" t="s">
        <v>567</v>
      </c>
      <c r="J3151" t="s">
        <v>567</v>
      </c>
      <c r="K3151" t="s">
        <v>567</v>
      </c>
      <c r="L3151" t="s">
        <v>567</v>
      </c>
      <c r="N3151">
        <v>0</v>
      </c>
      <c r="O3151">
        <v>0</v>
      </c>
      <c r="R3151">
        <v>0</v>
      </c>
      <c r="W3151" t="s">
        <v>567</v>
      </c>
      <c r="X3151" t="s">
        <v>567</v>
      </c>
      <c r="Y3151" t="s">
        <v>568</v>
      </c>
    </row>
    <row r="3152" spans="2:25" x14ac:dyDescent="0.3">
      <c r="B3152" s="118"/>
      <c r="D3152" t="s">
        <v>567</v>
      </c>
      <c r="H3152" t="s">
        <v>567</v>
      </c>
      <c r="J3152" t="s">
        <v>567</v>
      </c>
      <c r="K3152" t="s">
        <v>567</v>
      </c>
      <c r="L3152" t="s">
        <v>567</v>
      </c>
      <c r="N3152">
        <v>0</v>
      </c>
      <c r="O3152">
        <v>0</v>
      </c>
      <c r="R3152">
        <v>0</v>
      </c>
      <c r="W3152" t="s">
        <v>567</v>
      </c>
      <c r="X3152" t="s">
        <v>567</v>
      </c>
      <c r="Y3152" t="s">
        <v>568</v>
      </c>
    </row>
    <row r="3153" spans="2:25" x14ac:dyDescent="0.3">
      <c r="B3153" s="118"/>
      <c r="D3153" t="s">
        <v>567</v>
      </c>
      <c r="H3153" t="s">
        <v>567</v>
      </c>
      <c r="J3153" t="s">
        <v>567</v>
      </c>
      <c r="K3153" t="s">
        <v>567</v>
      </c>
      <c r="L3153" t="s">
        <v>567</v>
      </c>
      <c r="N3153">
        <v>0</v>
      </c>
      <c r="O3153">
        <v>0</v>
      </c>
      <c r="R3153">
        <v>0</v>
      </c>
      <c r="W3153" t="s">
        <v>567</v>
      </c>
      <c r="X3153" t="s">
        <v>567</v>
      </c>
      <c r="Y3153" t="s">
        <v>568</v>
      </c>
    </row>
    <row r="3154" spans="2:25" x14ac:dyDescent="0.3">
      <c r="B3154" s="118"/>
      <c r="D3154" t="s">
        <v>567</v>
      </c>
      <c r="H3154" t="s">
        <v>567</v>
      </c>
      <c r="J3154" t="s">
        <v>567</v>
      </c>
      <c r="K3154" t="s">
        <v>567</v>
      </c>
      <c r="L3154" t="s">
        <v>567</v>
      </c>
      <c r="N3154">
        <v>0</v>
      </c>
      <c r="O3154">
        <v>0</v>
      </c>
      <c r="R3154">
        <v>0</v>
      </c>
      <c r="W3154" t="s">
        <v>567</v>
      </c>
      <c r="X3154" t="s">
        <v>567</v>
      </c>
      <c r="Y3154" t="s">
        <v>568</v>
      </c>
    </row>
    <row r="3155" spans="2:25" x14ac:dyDescent="0.3">
      <c r="B3155" s="118"/>
      <c r="D3155" t="s">
        <v>567</v>
      </c>
      <c r="H3155" t="s">
        <v>567</v>
      </c>
      <c r="J3155" t="s">
        <v>567</v>
      </c>
      <c r="K3155" t="s">
        <v>567</v>
      </c>
      <c r="L3155" t="s">
        <v>567</v>
      </c>
      <c r="N3155">
        <v>0</v>
      </c>
      <c r="O3155">
        <v>0</v>
      </c>
      <c r="R3155">
        <v>0</v>
      </c>
      <c r="W3155" t="s">
        <v>567</v>
      </c>
      <c r="X3155" t="s">
        <v>567</v>
      </c>
      <c r="Y3155" t="s">
        <v>568</v>
      </c>
    </row>
    <row r="3156" spans="2:25" x14ac:dyDescent="0.3">
      <c r="B3156" s="118"/>
      <c r="D3156" t="s">
        <v>567</v>
      </c>
      <c r="H3156" t="s">
        <v>567</v>
      </c>
      <c r="J3156" t="s">
        <v>567</v>
      </c>
      <c r="K3156" t="s">
        <v>567</v>
      </c>
      <c r="L3156" t="s">
        <v>567</v>
      </c>
      <c r="N3156">
        <v>0</v>
      </c>
      <c r="O3156">
        <v>0</v>
      </c>
      <c r="R3156">
        <v>0</v>
      </c>
      <c r="W3156" t="s">
        <v>567</v>
      </c>
      <c r="X3156" t="s">
        <v>567</v>
      </c>
      <c r="Y3156" t="s">
        <v>568</v>
      </c>
    </row>
    <row r="3157" spans="2:25" x14ac:dyDescent="0.3">
      <c r="B3157" s="118"/>
      <c r="D3157" t="s">
        <v>567</v>
      </c>
      <c r="H3157" t="s">
        <v>567</v>
      </c>
      <c r="J3157" t="s">
        <v>567</v>
      </c>
      <c r="K3157" t="s">
        <v>567</v>
      </c>
      <c r="L3157" t="s">
        <v>567</v>
      </c>
      <c r="N3157">
        <v>0</v>
      </c>
      <c r="O3157">
        <v>0</v>
      </c>
      <c r="R3157">
        <v>0</v>
      </c>
      <c r="W3157" t="s">
        <v>567</v>
      </c>
      <c r="X3157" t="s">
        <v>567</v>
      </c>
      <c r="Y3157" t="s">
        <v>568</v>
      </c>
    </row>
    <row r="3158" spans="2:25" x14ac:dyDescent="0.3">
      <c r="B3158" s="118"/>
      <c r="D3158" t="s">
        <v>567</v>
      </c>
      <c r="H3158" t="s">
        <v>567</v>
      </c>
      <c r="J3158" t="s">
        <v>567</v>
      </c>
      <c r="K3158" t="s">
        <v>567</v>
      </c>
      <c r="L3158" t="s">
        <v>567</v>
      </c>
      <c r="N3158">
        <v>0</v>
      </c>
      <c r="O3158">
        <v>0</v>
      </c>
      <c r="R3158">
        <v>0</v>
      </c>
      <c r="W3158" t="s">
        <v>567</v>
      </c>
      <c r="X3158" t="s">
        <v>567</v>
      </c>
      <c r="Y3158" t="s">
        <v>568</v>
      </c>
    </row>
    <row r="3159" spans="2:25" x14ac:dyDescent="0.3">
      <c r="B3159" s="118"/>
      <c r="D3159" t="s">
        <v>567</v>
      </c>
      <c r="H3159" t="s">
        <v>567</v>
      </c>
      <c r="J3159" t="s">
        <v>567</v>
      </c>
      <c r="K3159" t="s">
        <v>567</v>
      </c>
      <c r="L3159" t="s">
        <v>567</v>
      </c>
      <c r="N3159">
        <v>0</v>
      </c>
      <c r="O3159">
        <v>0</v>
      </c>
      <c r="R3159">
        <v>0</v>
      </c>
      <c r="W3159" t="s">
        <v>567</v>
      </c>
      <c r="X3159" t="s">
        <v>567</v>
      </c>
      <c r="Y3159" t="s">
        <v>568</v>
      </c>
    </row>
    <row r="3160" spans="2:25" x14ac:dyDescent="0.3">
      <c r="B3160" s="118"/>
      <c r="D3160" t="s">
        <v>567</v>
      </c>
      <c r="H3160" t="s">
        <v>567</v>
      </c>
      <c r="J3160" t="s">
        <v>567</v>
      </c>
      <c r="K3160" t="s">
        <v>567</v>
      </c>
      <c r="L3160" t="s">
        <v>567</v>
      </c>
      <c r="N3160">
        <v>0</v>
      </c>
      <c r="O3160">
        <v>0</v>
      </c>
      <c r="R3160">
        <v>0</v>
      </c>
      <c r="W3160" t="s">
        <v>567</v>
      </c>
      <c r="X3160" t="s">
        <v>567</v>
      </c>
      <c r="Y3160" t="s">
        <v>568</v>
      </c>
    </row>
    <row r="3161" spans="2:25" x14ac:dyDescent="0.3">
      <c r="B3161" s="118"/>
      <c r="D3161" t="s">
        <v>567</v>
      </c>
      <c r="H3161" t="s">
        <v>567</v>
      </c>
      <c r="J3161" t="s">
        <v>567</v>
      </c>
      <c r="K3161" t="s">
        <v>567</v>
      </c>
      <c r="L3161" t="s">
        <v>567</v>
      </c>
      <c r="N3161">
        <v>0</v>
      </c>
      <c r="O3161">
        <v>0</v>
      </c>
      <c r="R3161">
        <v>0</v>
      </c>
      <c r="W3161" t="s">
        <v>567</v>
      </c>
      <c r="X3161" t="s">
        <v>567</v>
      </c>
      <c r="Y3161" t="s">
        <v>568</v>
      </c>
    </row>
    <row r="3162" spans="2:25" x14ac:dyDescent="0.3">
      <c r="B3162" s="118"/>
      <c r="D3162" t="s">
        <v>567</v>
      </c>
      <c r="H3162" t="s">
        <v>567</v>
      </c>
      <c r="J3162" t="s">
        <v>567</v>
      </c>
      <c r="K3162" t="s">
        <v>567</v>
      </c>
      <c r="L3162" t="s">
        <v>567</v>
      </c>
      <c r="N3162">
        <v>0</v>
      </c>
      <c r="O3162">
        <v>0</v>
      </c>
      <c r="R3162">
        <v>0</v>
      </c>
      <c r="W3162" t="s">
        <v>567</v>
      </c>
      <c r="X3162" t="s">
        <v>567</v>
      </c>
      <c r="Y3162" t="s">
        <v>568</v>
      </c>
    </row>
    <row r="3163" spans="2:25" x14ac:dyDescent="0.3">
      <c r="B3163" s="118"/>
      <c r="D3163" t="s">
        <v>567</v>
      </c>
      <c r="H3163" t="s">
        <v>567</v>
      </c>
      <c r="J3163" t="s">
        <v>567</v>
      </c>
      <c r="K3163" t="s">
        <v>567</v>
      </c>
      <c r="L3163" t="s">
        <v>567</v>
      </c>
      <c r="N3163">
        <v>0</v>
      </c>
      <c r="O3163">
        <v>0</v>
      </c>
      <c r="R3163">
        <v>0</v>
      </c>
      <c r="W3163" t="s">
        <v>567</v>
      </c>
      <c r="X3163" t="s">
        <v>567</v>
      </c>
      <c r="Y3163" t="s">
        <v>568</v>
      </c>
    </row>
    <row r="3164" spans="2:25" x14ac:dyDescent="0.3">
      <c r="B3164" s="118"/>
      <c r="D3164" t="s">
        <v>567</v>
      </c>
      <c r="H3164" t="s">
        <v>567</v>
      </c>
      <c r="J3164" t="s">
        <v>567</v>
      </c>
      <c r="K3164" t="s">
        <v>567</v>
      </c>
      <c r="L3164" t="s">
        <v>567</v>
      </c>
      <c r="N3164">
        <v>0</v>
      </c>
      <c r="O3164">
        <v>0</v>
      </c>
      <c r="R3164">
        <v>0</v>
      </c>
      <c r="W3164" t="s">
        <v>567</v>
      </c>
      <c r="X3164" t="s">
        <v>567</v>
      </c>
      <c r="Y3164" t="s">
        <v>568</v>
      </c>
    </row>
    <row r="3165" spans="2:25" x14ac:dyDescent="0.3">
      <c r="B3165" s="118"/>
      <c r="D3165" t="s">
        <v>567</v>
      </c>
      <c r="H3165" t="s">
        <v>567</v>
      </c>
      <c r="J3165" t="s">
        <v>567</v>
      </c>
      <c r="K3165" t="s">
        <v>567</v>
      </c>
      <c r="L3165" t="s">
        <v>567</v>
      </c>
      <c r="N3165">
        <v>0</v>
      </c>
      <c r="O3165">
        <v>0</v>
      </c>
      <c r="R3165">
        <v>0</v>
      </c>
      <c r="W3165" t="s">
        <v>567</v>
      </c>
      <c r="X3165" t="s">
        <v>567</v>
      </c>
      <c r="Y3165" t="s">
        <v>568</v>
      </c>
    </row>
    <row r="3166" spans="2:25" x14ac:dyDescent="0.3">
      <c r="B3166" s="118"/>
      <c r="D3166" t="s">
        <v>567</v>
      </c>
      <c r="H3166" t="s">
        <v>567</v>
      </c>
      <c r="J3166" t="s">
        <v>567</v>
      </c>
      <c r="K3166" t="s">
        <v>567</v>
      </c>
      <c r="L3166" t="s">
        <v>567</v>
      </c>
      <c r="N3166">
        <v>0</v>
      </c>
      <c r="O3166">
        <v>0</v>
      </c>
      <c r="R3166">
        <v>0</v>
      </c>
      <c r="W3166" t="s">
        <v>567</v>
      </c>
      <c r="X3166" t="s">
        <v>567</v>
      </c>
      <c r="Y3166" t="s">
        <v>568</v>
      </c>
    </row>
    <row r="3167" spans="2:25" x14ac:dyDescent="0.3">
      <c r="B3167" s="118"/>
      <c r="D3167" t="s">
        <v>567</v>
      </c>
      <c r="H3167" t="s">
        <v>567</v>
      </c>
      <c r="J3167" t="s">
        <v>567</v>
      </c>
      <c r="K3167" t="s">
        <v>567</v>
      </c>
      <c r="L3167" t="s">
        <v>567</v>
      </c>
      <c r="N3167">
        <v>0</v>
      </c>
      <c r="O3167">
        <v>0</v>
      </c>
      <c r="R3167">
        <v>0</v>
      </c>
      <c r="W3167" t="s">
        <v>567</v>
      </c>
      <c r="X3167" t="s">
        <v>567</v>
      </c>
      <c r="Y3167" t="s">
        <v>568</v>
      </c>
    </row>
    <row r="3168" spans="2:25" x14ac:dyDescent="0.3">
      <c r="B3168" s="118"/>
      <c r="D3168" t="s">
        <v>567</v>
      </c>
      <c r="H3168" t="s">
        <v>567</v>
      </c>
      <c r="J3168" t="s">
        <v>567</v>
      </c>
      <c r="K3168" t="s">
        <v>567</v>
      </c>
      <c r="L3168" t="s">
        <v>567</v>
      </c>
      <c r="N3168">
        <v>0</v>
      </c>
      <c r="O3168">
        <v>0</v>
      </c>
      <c r="R3168">
        <v>0</v>
      </c>
      <c r="W3168" t="s">
        <v>567</v>
      </c>
      <c r="X3168" t="s">
        <v>567</v>
      </c>
      <c r="Y3168" t="s">
        <v>568</v>
      </c>
    </row>
    <row r="3169" spans="2:25" x14ac:dyDescent="0.3">
      <c r="B3169" s="118"/>
      <c r="D3169" t="s">
        <v>567</v>
      </c>
      <c r="H3169" t="s">
        <v>567</v>
      </c>
      <c r="J3169" t="s">
        <v>567</v>
      </c>
      <c r="K3169" t="s">
        <v>567</v>
      </c>
      <c r="L3169" t="s">
        <v>567</v>
      </c>
      <c r="N3169">
        <v>0</v>
      </c>
      <c r="O3169">
        <v>0</v>
      </c>
      <c r="R3169">
        <v>0</v>
      </c>
      <c r="W3169" t="s">
        <v>567</v>
      </c>
      <c r="X3169" t="s">
        <v>567</v>
      </c>
      <c r="Y3169" t="s">
        <v>568</v>
      </c>
    </row>
    <row r="3170" spans="2:25" x14ac:dyDescent="0.3">
      <c r="B3170" s="118"/>
      <c r="D3170" t="s">
        <v>567</v>
      </c>
      <c r="H3170" t="s">
        <v>567</v>
      </c>
      <c r="J3170" t="s">
        <v>567</v>
      </c>
      <c r="K3170" t="s">
        <v>567</v>
      </c>
      <c r="L3170" t="s">
        <v>567</v>
      </c>
      <c r="N3170">
        <v>0</v>
      </c>
      <c r="O3170">
        <v>0</v>
      </c>
      <c r="R3170">
        <v>0</v>
      </c>
      <c r="W3170" t="s">
        <v>567</v>
      </c>
      <c r="X3170" t="s">
        <v>567</v>
      </c>
      <c r="Y3170" t="s">
        <v>568</v>
      </c>
    </row>
    <row r="3171" spans="2:25" x14ac:dyDescent="0.3">
      <c r="B3171" s="118"/>
      <c r="D3171" t="s">
        <v>567</v>
      </c>
      <c r="H3171" t="s">
        <v>567</v>
      </c>
      <c r="J3171" t="s">
        <v>567</v>
      </c>
      <c r="K3171" t="s">
        <v>567</v>
      </c>
      <c r="L3171" t="s">
        <v>567</v>
      </c>
      <c r="N3171">
        <v>0</v>
      </c>
      <c r="O3171">
        <v>0</v>
      </c>
      <c r="R3171">
        <v>0</v>
      </c>
      <c r="W3171" t="s">
        <v>567</v>
      </c>
      <c r="X3171" t="s">
        <v>567</v>
      </c>
      <c r="Y3171" t="s">
        <v>568</v>
      </c>
    </row>
    <row r="3172" spans="2:25" x14ac:dyDescent="0.3">
      <c r="B3172" s="118"/>
      <c r="D3172" t="s">
        <v>567</v>
      </c>
      <c r="H3172" t="s">
        <v>567</v>
      </c>
      <c r="J3172" t="s">
        <v>567</v>
      </c>
      <c r="K3172" t="s">
        <v>567</v>
      </c>
      <c r="L3172" t="s">
        <v>567</v>
      </c>
      <c r="N3172">
        <v>0</v>
      </c>
      <c r="O3172">
        <v>0</v>
      </c>
      <c r="R3172">
        <v>0</v>
      </c>
      <c r="W3172" t="s">
        <v>567</v>
      </c>
      <c r="X3172" t="s">
        <v>567</v>
      </c>
      <c r="Y3172" t="s">
        <v>568</v>
      </c>
    </row>
    <row r="3173" spans="2:25" x14ac:dyDescent="0.3">
      <c r="B3173" s="118"/>
      <c r="D3173" t="s">
        <v>567</v>
      </c>
      <c r="H3173" t="s">
        <v>567</v>
      </c>
      <c r="J3173" t="s">
        <v>567</v>
      </c>
      <c r="K3173" t="s">
        <v>567</v>
      </c>
      <c r="L3173" t="s">
        <v>567</v>
      </c>
      <c r="N3173">
        <v>0</v>
      </c>
      <c r="O3173">
        <v>0</v>
      </c>
      <c r="R3173">
        <v>0</v>
      </c>
      <c r="W3173" t="s">
        <v>567</v>
      </c>
      <c r="X3173" t="s">
        <v>567</v>
      </c>
      <c r="Y3173" t="s">
        <v>568</v>
      </c>
    </row>
    <row r="3174" spans="2:25" x14ac:dyDescent="0.3">
      <c r="B3174" s="118"/>
      <c r="D3174" t="s">
        <v>567</v>
      </c>
      <c r="H3174" t="s">
        <v>567</v>
      </c>
      <c r="J3174" t="s">
        <v>567</v>
      </c>
      <c r="K3174" t="s">
        <v>567</v>
      </c>
      <c r="L3174" t="s">
        <v>567</v>
      </c>
      <c r="N3174">
        <v>0</v>
      </c>
      <c r="O3174">
        <v>0</v>
      </c>
      <c r="R3174">
        <v>0</v>
      </c>
      <c r="W3174" t="s">
        <v>567</v>
      </c>
      <c r="X3174" t="s">
        <v>567</v>
      </c>
      <c r="Y3174" t="s">
        <v>568</v>
      </c>
    </row>
    <row r="3175" spans="2:25" x14ac:dyDescent="0.3">
      <c r="B3175" s="118"/>
      <c r="D3175" t="s">
        <v>567</v>
      </c>
      <c r="H3175" t="s">
        <v>567</v>
      </c>
      <c r="J3175" t="s">
        <v>567</v>
      </c>
      <c r="K3175" t="s">
        <v>567</v>
      </c>
      <c r="L3175" t="s">
        <v>567</v>
      </c>
      <c r="N3175">
        <v>0</v>
      </c>
      <c r="O3175">
        <v>0</v>
      </c>
      <c r="R3175">
        <v>0</v>
      </c>
      <c r="W3175" t="s">
        <v>567</v>
      </c>
      <c r="X3175" t="s">
        <v>567</v>
      </c>
      <c r="Y3175" t="s">
        <v>568</v>
      </c>
    </row>
    <row r="3176" spans="2:25" x14ac:dyDescent="0.3">
      <c r="B3176" s="118"/>
      <c r="D3176" t="s">
        <v>567</v>
      </c>
      <c r="H3176" t="s">
        <v>567</v>
      </c>
      <c r="J3176" t="s">
        <v>567</v>
      </c>
      <c r="K3176" t="s">
        <v>567</v>
      </c>
      <c r="L3176" t="s">
        <v>567</v>
      </c>
      <c r="N3176">
        <v>0</v>
      </c>
      <c r="O3176">
        <v>0</v>
      </c>
      <c r="R3176">
        <v>0</v>
      </c>
      <c r="W3176" t="s">
        <v>567</v>
      </c>
      <c r="X3176" t="s">
        <v>567</v>
      </c>
      <c r="Y3176" t="s">
        <v>568</v>
      </c>
    </row>
    <row r="3177" spans="2:25" x14ac:dyDescent="0.3">
      <c r="B3177" s="118"/>
      <c r="D3177" t="s">
        <v>567</v>
      </c>
      <c r="H3177" t="s">
        <v>567</v>
      </c>
      <c r="J3177" t="s">
        <v>567</v>
      </c>
      <c r="K3177" t="s">
        <v>567</v>
      </c>
      <c r="L3177" t="s">
        <v>567</v>
      </c>
      <c r="N3177">
        <v>0</v>
      </c>
      <c r="O3177">
        <v>0</v>
      </c>
      <c r="R3177">
        <v>0</v>
      </c>
      <c r="W3177" t="s">
        <v>567</v>
      </c>
      <c r="X3177" t="s">
        <v>567</v>
      </c>
      <c r="Y3177" t="s">
        <v>568</v>
      </c>
    </row>
    <row r="3178" spans="2:25" x14ac:dyDescent="0.3">
      <c r="B3178" s="118"/>
      <c r="D3178" t="s">
        <v>567</v>
      </c>
      <c r="H3178" t="s">
        <v>567</v>
      </c>
      <c r="J3178" t="s">
        <v>567</v>
      </c>
      <c r="K3178" t="s">
        <v>567</v>
      </c>
      <c r="L3178" t="s">
        <v>567</v>
      </c>
      <c r="N3178">
        <v>0</v>
      </c>
      <c r="O3178">
        <v>0</v>
      </c>
      <c r="R3178">
        <v>0</v>
      </c>
      <c r="W3178" t="s">
        <v>567</v>
      </c>
      <c r="X3178" t="s">
        <v>567</v>
      </c>
      <c r="Y3178" t="s">
        <v>568</v>
      </c>
    </row>
    <row r="3179" spans="2:25" x14ac:dyDescent="0.3">
      <c r="B3179" s="118"/>
      <c r="D3179" t="s">
        <v>567</v>
      </c>
      <c r="H3179" t="s">
        <v>567</v>
      </c>
      <c r="J3179" t="s">
        <v>567</v>
      </c>
      <c r="K3179" t="s">
        <v>567</v>
      </c>
      <c r="L3179" t="s">
        <v>567</v>
      </c>
      <c r="N3179">
        <v>0</v>
      </c>
      <c r="O3179">
        <v>0</v>
      </c>
      <c r="R3179">
        <v>0</v>
      </c>
      <c r="W3179" t="s">
        <v>567</v>
      </c>
      <c r="X3179" t="s">
        <v>567</v>
      </c>
      <c r="Y3179" t="s">
        <v>568</v>
      </c>
    </row>
    <row r="3180" spans="2:25" x14ac:dyDescent="0.3">
      <c r="B3180" s="118"/>
      <c r="D3180" t="s">
        <v>567</v>
      </c>
      <c r="H3180" t="s">
        <v>567</v>
      </c>
      <c r="J3180" t="s">
        <v>567</v>
      </c>
      <c r="K3180" t="s">
        <v>567</v>
      </c>
      <c r="L3180" t="s">
        <v>567</v>
      </c>
      <c r="N3180">
        <v>0</v>
      </c>
      <c r="O3180">
        <v>0</v>
      </c>
      <c r="R3180">
        <v>0</v>
      </c>
      <c r="W3180" t="s">
        <v>567</v>
      </c>
      <c r="X3180" t="s">
        <v>567</v>
      </c>
      <c r="Y3180" t="s">
        <v>568</v>
      </c>
    </row>
    <row r="3181" spans="2:25" x14ac:dyDescent="0.3">
      <c r="B3181" s="118"/>
      <c r="D3181" t="s">
        <v>567</v>
      </c>
      <c r="H3181" t="s">
        <v>567</v>
      </c>
      <c r="J3181" t="s">
        <v>567</v>
      </c>
      <c r="K3181" t="s">
        <v>567</v>
      </c>
      <c r="L3181" t="s">
        <v>567</v>
      </c>
      <c r="N3181">
        <v>0</v>
      </c>
      <c r="O3181">
        <v>0</v>
      </c>
      <c r="R3181">
        <v>0</v>
      </c>
      <c r="W3181" t="s">
        <v>567</v>
      </c>
      <c r="X3181" t="s">
        <v>567</v>
      </c>
      <c r="Y3181" t="s">
        <v>568</v>
      </c>
    </row>
    <row r="3182" spans="2:25" x14ac:dyDescent="0.3">
      <c r="B3182" s="118"/>
      <c r="D3182" t="s">
        <v>567</v>
      </c>
      <c r="H3182" t="s">
        <v>567</v>
      </c>
      <c r="J3182" t="s">
        <v>567</v>
      </c>
      <c r="K3182" t="s">
        <v>567</v>
      </c>
      <c r="L3182" t="s">
        <v>567</v>
      </c>
      <c r="N3182">
        <v>0</v>
      </c>
      <c r="O3182">
        <v>0</v>
      </c>
      <c r="R3182">
        <v>0</v>
      </c>
      <c r="W3182" t="s">
        <v>567</v>
      </c>
      <c r="X3182" t="s">
        <v>567</v>
      </c>
      <c r="Y3182" t="s">
        <v>568</v>
      </c>
    </row>
    <row r="3183" spans="2:25" x14ac:dyDescent="0.3">
      <c r="B3183" s="118"/>
      <c r="D3183" t="s">
        <v>567</v>
      </c>
      <c r="H3183" t="s">
        <v>567</v>
      </c>
      <c r="J3183" t="s">
        <v>567</v>
      </c>
      <c r="K3183" t="s">
        <v>567</v>
      </c>
      <c r="L3183" t="s">
        <v>567</v>
      </c>
      <c r="N3183">
        <v>0</v>
      </c>
      <c r="O3183">
        <v>0</v>
      </c>
      <c r="R3183">
        <v>0</v>
      </c>
      <c r="W3183" t="s">
        <v>567</v>
      </c>
      <c r="X3183" t="s">
        <v>567</v>
      </c>
      <c r="Y3183" t="s">
        <v>568</v>
      </c>
    </row>
    <row r="3184" spans="2:25" x14ac:dyDescent="0.3">
      <c r="B3184" s="118"/>
      <c r="D3184" t="s">
        <v>567</v>
      </c>
      <c r="H3184" t="s">
        <v>567</v>
      </c>
      <c r="J3184" t="s">
        <v>567</v>
      </c>
      <c r="K3184" t="s">
        <v>567</v>
      </c>
      <c r="L3184" t="s">
        <v>567</v>
      </c>
      <c r="N3184">
        <v>0</v>
      </c>
      <c r="O3184">
        <v>0</v>
      </c>
      <c r="R3184">
        <v>0</v>
      </c>
      <c r="W3184" t="s">
        <v>567</v>
      </c>
      <c r="X3184" t="s">
        <v>567</v>
      </c>
      <c r="Y3184" t="s">
        <v>568</v>
      </c>
    </row>
    <row r="3185" spans="2:25" x14ac:dyDescent="0.3">
      <c r="B3185" s="118"/>
      <c r="D3185" t="s">
        <v>567</v>
      </c>
      <c r="H3185" t="s">
        <v>567</v>
      </c>
      <c r="J3185" t="s">
        <v>567</v>
      </c>
      <c r="K3185" t="s">
        <v>567</v>
      </c>
      <c r="L3185" t="s">
        <v>567</v>
      </c>
      <c r="N3185">
        <v>0</v>
      </c>
      <c r="O3185">
        <v>0</v>
      </c>
      <c r="R3185">
        <v>0</v>
      </c>
      <c r="W3185" t="s">
        <v>567</v>
      </c>
      <c r="X3185" t="s">
        <v>567</v>
      </c>
      <c r="Y3185" t="s">
        <v>568</v>
      </c>
    </row>
    <row r="3186" spans="2:25" x14ac:dyDescent="0.3">
      <c r="B3186" s="118"/>
      <c r="D3186" t="s">
        <v>567</v>
      </c>
      <c r="H3186" t="s">
        <v>567</v>
      </c>
      <c r="J3186" t="s">
        <v>567</v>
      </c>
      <c r="K3186" t="s">
        <v>567</v>
      </c>
      <c r="L3186" t="s">
        <v>567</v>
      </c>
      <c r="N3186">
        <v>0</v>
      </c>
      <c r="O3186">
        <v>0</v>
      </c>
      <c r="R3186">
        <v>0</v>
      </c>
      <c r="W3186" t="s">
        <v>567</v>
      </c>
      <c r="X3186" t="s">
        <v>567</v>
      </c>
      <c r="Y3186" t="s">
        <v>568</v>
      </c>
    </row>
    <row r="3187" spans="2:25" x14ac:dyDescent="0.3">
      <c r="B3187" s="118"/>
      <c r="D3187" t="s">
        <v>567</v>
      </c>
      <c r="H3187" t="s">
        <v>567</v>
      </c>
      <c r="J3187" t="s">
        <v>567</v>
      </c>
      <c r="K3187" t="s">
        <v>567</v>
      </c>
      <c r="L3187" t="s">
        <v>567</v>
      </c>
      <c r="N3187">
        <v>0</v>
      </c>
      <c r="O3187">
        <v>0</v>
      </c>
      <c r="R3187">
        <v>0</v>
      </c>
      <c r="W3187" t="s">
        <v>567</v>
      </c>
      <c r="X3187" t="s">
        <v>567</v>
      </c>
      <c r="Y3187" t="s">
        <v>568</v>
      </c>
    </row>
    <row r="3188" spans="2:25" x14ac:dyDescent="0.3">
      <c r="B3188" s="118"/>
      <c r="D3188" t="s">
        <v>567</v>
      </c>
      <c r="H3188" t="s">
        <v>567</v>
      </c>
      <c r="J3188" t="s">
        <v>567</v>
      </c>
      <c r="K3188" t="s">
        <v>567</v>
      </c>
      <c r="L3188" t="s">
        <v>567</v>
      </c>
      <c r="N3188">
        <v>0</v>
      </c>
      <c r="O3188">
        <v>0</v>
      </c>
      <c r="R3188">
        <v>0</v>
      </c>
      <c r="W3188" t="s">
        <v>567</v>
      </c>
      <c r="X3188" t="s">
        <v>567</v>
      </c>
      <c r="Y3188" t="s">
        <v>568</v>
      </c>
    </row>
    <row r="3189" spans="2:25" x14ac:dyDescent="0.3">
      <c r="B3189" s="118"/>
      <c r="D3189" t="s">
        <v>567</v>
      </c>
      <c r="H3189" t="s">
        <v>567</v>
      </c>
      <c r="J3189" t="s">
        <v>567</v>
      </c>
      <c r="K3189" t="s">
        <v>567</v>
      </c>
      <c r="L3189" t="s">
        <v>567</v>
      </c>
      <c r="N3189">
        <v>0</v>
      </c>
      <c r="O3189">
        <v>0</v>
      </c>
      <c r="R3189">
        <v>0</v>
      </c>
      <c r="W3189" t="s">
        <v>567</v>
      </c>
      <c r="X3189" t="s">
        <v>567</v>
      </c>
      <c r="Y3189" t="s">
        <v>568</v>
      </c>
    </row>
    <row r="3190" spans="2:25" x14ac:dyDescent="0.3">
      <c r="B3190" s="118"/>
      <c r="D3190" t="s">
        <v>567</v>
      </c>
      <c r="H3190" t="s">
        <v>567</v>
      </c>
      <c r="J3190" t="s">
        <v>567</v>
      </c>
      <c r="K3190" t="s">
        <v>567</v>
      </c>
      <c r="L3190" t="s">
        <v>567</v>
      </c>
      <c r="N3190">
        <v>0</v>
      </c>
      <c r="O3190">
        <v>0</v>
      </c>
      <c r="R3190">
        <v>0</v>
      </c>
      <c r="W3190" t="s">
        <v>567</v>
      </c>
      <c r="X3190" t="s">
        <v>567</v>
      </c>
      <c r="Y3190" t="s">
        <v>568</v>
      </c>
    </row>
    <row r="3191" spans="2:25" x14ac:dyDescent="0.3">
      <c r="B3191" s="118"/>
      <c r="D3191" t="s">
        <v>567</v>
      </c>
      <c r="H3191" t="s">
        <v>567</v>
      </c>
      <c r="J3191" t="s">
        <v>567</v>
      </c>
      <c r="K3191" t="s">
        <v>567</v>
      </c>
      <c r="L3191" t="s">
        <v>567</v>
      </c>
      <c r="N3191">
        <v>0</v>
      </c>
      <c r="O3191">
        <v>0</v>
      </c>
      <c r="R3191">
        <v>0</v>
      </c>
      <c r="W3191" t="s">
        <v>567</v>
      </c>
      <c r="X3191" t="s">
        <v>567</v>
      </c>
      <c r="Y3191" t="s">
        <v>568</v>
      </c>
    </row>
    <row r="3192" spans="2:25" x14ac:dyDescent="0.3">
      <c r="B3192" s="118"/>
      <c r="D3192" t="s">
        <v>567</v>
      </c>
      <c r="H3192" t="s">
        <v>567</v>
      </c>
      <c r="J3192" t="s">
        <v>567</v>
      </c>
      <c r="K3192" t="s">
        <v>567</v>
      </c>
      <c r="L3192" t="s">
        <v>567</v>
      </c>
      <c r="N3192">
        <v>0</v>
      </c>
      <c r="O3192">
        <v>0</v>
      </c>
      <c r="R3192">
        <v>0</v>
      </c>
      <c r="W3192" t="s">
        <v>567</v>
      </c>
      <c r="X3192" t="s">
        <v>567</v>
      </c>
      <c r="Y3192" t="s">
        <v>568</v>
      </c>
    </row>
    <row r="3193" spans="2:25" x14ac:dyDescent="0.3">
      <c r="B3193" s="118"/>
      <c r="D3193" t="s">
        <v>567</v>
      </c>
      <c r="H3193" t="s">
        <v>567</v>
      </c>
      <c r="J3193" t="s">
        <v>567</v>
      </c>
      <c r="K3193" t="s">
        <v>567</v>
      </c>
      <c r="L3193" t="s">
        <v>567</v>
      </c>
      <c r="N3193">
        <v>0</v>
      </c>
      <c r="O3193">
        <v>0</v>
      </c>
      <c r="R3193">
        <v>0</v>
      </c>
      <c r="W3193" t="s">
        <v>567</v>
      </c>
      <c r="X3193" t="s">
        <v>567</v>
      </c>
      <c r="Y3193" t="s">
        <v>568</v>
      </c>
    </row>
    <row r="3194" spans="2:25" x14ac:dyDescent="0.3">
      <c r="B3194" s="118"/>
      <c r="D3194" t="s">
        <v>567</v>
      </c>
      <c r="H3194" t="s">
        <v>567</v>
      </c>
      <c r="J3194" t="s">
        <v>567</v>
      </c>
      <c r="K3194" t="s">
        <v>567</v>
      </c>
      <c r="L3194" t="s">
        <v>567</v>
      </c>
      <c r="N3194">
        <v>0</v>
      </c>
      <c r="O3194">
        <v>0</v>
      </c>
      <c r="R3194">
        <v>0</v>
      </c>
      <c r="W3194" t="s">
        <v>567</v>
      </c>
      <c r="X3194" t="s">
        <v>567</v>
      </c>
      <c r="Y3194" t="s">
        <v>568</v>
      </c>
    </row>
    <row r="3195" spans="2:25" x14ac:dyDescent="0.3">
      <c r="B3195" s="118"/>
      <c r="D3195" t="s">
        <v>567</v>
      </c>
      <c r="H3195" t="s">
        <v>567</v>
      </c>
      <c r="J3195" t="s">
        <v>567</v>
      </c>
      <c r="K3195" t="s">
        <v>567</v>
      </c>
      <c r="L3195" t="s">
        <v>567</v>
      </c>
      <c r="N3195">
        <v>0</v>
      </c>
      <c r="O3195">
        <v>0</v>
      </c>
      <c r="R3195">
        <v>0</v>
      </c>
      <c r="W3195" t="s">
        <v>567</v>
      </c>
      <c r="X3195" t="s">
        <v>567</v>
      </c>
      <c r="Y3195" t="s">
        <v>568</v>
      </c>
    </row>
    <row r="3196" spans="2:25" x14ac:dyDescent="0.3">
      <c r="B3196" s="118"/>
      <c r="D3196" t="s">
        <v>567</v>
      </c>
      <c r="H3196" t="s">
        <v>567</v>
      </c>
      <c r="J3196" t="s">
        <v>567</v>
      </c>
      <c r="K3196" t="s">
        <v>567</v>
      </c>
      <c r="L3196" t="s">
        <v>567</v>
      </c>
      <c r="N3196">
        <v>0</v>
      </c>
      <c r="O3196">
        <v>0</v>
      </c>
      <c r="R3196">
        <v>0</v>
      </c>
      <c r="W3196" t="s">
        <v>567</v>
      </c>
      <c r="X3196" t="s">
        <v>567</v>
      </c>
      <c r="Y3196" t="s">
        <v>568</v>
      </c>
    </row>
    <row r="3197" spans="2:25" x14ac:dyDescent="0.3">
      <c r="B3197" s="118"/>
      <c r="D3197" t="s">
        <v>567</v>
      </c>
      <c r="H3197" t="s">
        <v>567</v>
      </c>
      <c r="J3197" t="s">
        <v>567</v>
      </c>
      <c r="K3197" t="s">
        <v>567</v>
      </c>
      <c r="L3197" t="s">
        <v>567</v>
      </c>
      <c r="N3197">
        <v>0</v>
      </c>
      <c r="O3197">
        <v>0</v>
      </c>
      <c r="R3197">
        <v>0</v>
      </c>
      <c r="W3197" t="s">
        <v>567</v>
      </c>
      <c r="X3197" t="s">
        <v>567</v>
      </c>
      <c r="Y3197" t="s">
        <v>568</v>
      </c>
    </row>
    <row r="3198" spans="2:25" x14ac:dyDescent="0.3">
      <c r="B3198" s="118"/>
      <c r="D3198" t="s">
        <v>567</v>
      </c>
      <c r="H3198" t="s">
        <v>567</v>
      </c>
      <c r="J3198" t="s">
        <v>567</v>
      </c>
      <c r="K3198" t="s">
        <v>567</v>
      </c>
      <c r="L3198" t="s">
        <v>567</v>
      </c>
      <c r="N3198">
        <v>0</v>
      </c>
      <c r="O3198">
        <v>0</v>
      </c>
      <c r="R3198">
        <v>0</v>
      </c>
      <c r="W3198" t="s">
        <v>567</v>
      </c>
      <c r="X3198" t="s">
        <v>567</v>
      </c>
      <c r="Y3198" t="s">
        <v>568</v>
      </c>
    </row>
    <row r="3199" spans="2:25" x14ac:dyDescent="0.3">
      <c r="B3199" s="118"/>
      <c r="D3199" t="s">
        <v>567</v>
      </c>
      <c r="H3199" t="s">
        <v>567</v>
      </c>
      <c r="J3199" t="s">
        <v>567</v>
      </c>
      <c r="K3199" t="s">
        <v>567</v>
      </c>
      <c r="L3199" t="s">
        <v>567</v>
      </c>
      <c r="N3199">
        <v>0</v>
      </c>
      <c r="O3199">
        <v>0</v>
      </c>
      <c r="R3199">
        <v>0</v>
      </c>
      <c r="W3199" t="s">
        <v>567</v>
      </c>
      <c r="X3199" t="s">
        <v>567</v>
      </c>
      <c r="Y3199" t="s">
        <v>568</v>
      </c>
    </row>
    <row r="3200" spans="2:25" x14ac:dyDescent="0.3">
      <c r="B3200" s="118"/>
      <c r="D3200" t="s">
        <v>567</v>
      </c>
      <c r="H3200" t="s">
        <v>567</v>
      </c>
      <c r="J3200" t="s">
        <v>567</v>
      </c>
      <c r="K3200" t="s">
        <v>567</v>
      </c>
      <c r="L3200" t="s">
        <v>567</v>
      </c>
      <c r="N3200">
        <v>0</v>
      </c>
      <c r="O3200">
        <v>0</v>
      </c>
      <c r="R3200">
        <v>0</v>
      </c>
      <c r="W3200" t="s">
        <v>567</v>
      </c>
      <c r="X3200" t="s">
        <v>567</v>
      </c>
      <c r="Y3200" t="s">
        <v>568</v>
      </c>
    </row>
    <row r="3201" spans="2:25" x14ac:dyDescent="0.3">
      <c r="B3201" s="118"/>
      <c r="D3201" t="s">
        <v>567</v>
      </c>
      <c r="H3201" t="s">
        <v>567</v>
      </c>
      <c r="J3201" t="s">
        <v>567</v>
      </c>
      <c r="K3201" t="s">
        <v>567</v>
      </c>
      <c r="L3201" t="s">
        <v>567</v>
      </c>
      <c r="N3201">
        <v>0</v>
      </c>
      <c r="O3201">
        <v>0</v>
      </c>
      <c r="R3201">
        <v>0</v>
      </c>
      <c r="W3201" t="s">
        <v>567</v>
      </c>
      <c r="X3201" t="s">
        <v>567</v>
      </c>
      <c r="Y3201" t="s">
        <v>568</v>
      </c>
    </row>
    <row r="3202" spans="2:25" x14ac:dyDescent="0.3">
      <c r="B3202" s="118"/>
      <c r="D3202" t="s">
        <v>567</v>
      </c>
      <c r="H3202" t="s">
        <v>567</v>
      </c>
      <c r="J3202" t="s">
        <v>567</v>
      </c>
      <c r="K3202" t="s">
        <v>567</v>
      </c>
      <c r="L3202" t="s">
        <v>567</v>
      </c>
      <c r="N3202">
        <v>0</v>
      </c>
      <c r="O3202">
        <v>0</v>
      </c>
      <c r="R3202">
        <v>0</v>
      </c>
      <c r="W3202" t="s">
        <v>567</v>
      </c>
      <c r="X3202" t="s">
        <v>567</v>
      </c>
      <c r="Y3202" t="s">
        <v>568</v>
      </c>
    </row>
    <row r="3203" spans="2:25" x14ac:dyDescent="0.3">
      <c r="B3203" s="118"/>
      <c r="D3203" t="s">
        <v>567</v>
      </c>
      <c r="H3203" t="s">
        <v>567</v>
      </c>
      <c r="J3203" t="s">
        <v>567</v>
      </c>
      <c r="K3203" t="s">
        <v>567</v>
      </c>
      <c r="L3203" t="s">
        <v>567</v>
      </c>
      <c r="N3203">
        <v>0</v>
      </c>
      <c r="O3203">
        <v>0</v>
      </c>
      <c r="R3203">
        <v>0</v>
      </c>
      <c r="W3203" t="s">
        <v>567</v>
      </c>
      <c r="X3203" t="s">
        <v>567</v>
      </c>
      <c r="Y3203" t="s">
        <v>568</v>
      </c>
    </row>
    <row r="3204" spans="2:25" x14ac:dyDescent="0.3">
      <c r="B3204" s="118"/>
      <c r="D3204" t="s">
        <v>567</v>
      </c>
      <c r="H3204" t="s">
        <v>567</v>
      </c>
      <c r="J3204" t="s">
        <v>567</v>
      </c>
      <c r="K3204" t="s">
        <v>567</v>
      </c>
      <c r="L3204" t="s">
        <v>567</v>
      </c>
      <c r="N3204">
        <v>0</v>
      </c>
      <c r="O3204">
        <v>0</v>
      </c>
      <c r="R3204">
        <v>0</v>
      </c>
      <c r="W3204" t="s">
        <v>567</v>
      </c>
      <c r="X3204" t="s">
        <v>567</v>
      </c>
      <c r="Y3204" t="s">
        <v>568</v>
      </c>
    </row>
    <row r="3205" spans="2:25" x14ac:dyDescent="0.3">
      <c r="B3205" s="118"/>
      <c r="D3205" t="s">
        <v>567</v>
      </c>
      <c r="H3205" t="s">
        <v>567</v>
      </c>
      <c r="J3205" t="s">
        <v>567</v>
      </c>
      <c r="K3205" t="s">
        <v>567</v>
      </c>
      <c r="L3205" t="s">
        <v>567</v>
      </c>
      <c r="N3205">
        <v>0</v>
      </c>
      <c r="O3205">
        <v>0</v>
      </c>
      <c r="R3205">
        <v>0</v>
      </c>
      <c r="W3205" t="s">
        <v>567</v>
      </c>
      <c r="X3205" t="s">
        <v>567</v>
      </c>
      <c r="Y3205" t="s">
        <v>568</v>
      </c>
    </row>
    <row r="3206" spans="2:25" x14ac:dyDescent="0.3">
      <c r="B3206" s="118"/>
      <c r="D3206" t="s">
        <v>567</v>
      </c>
      <c r="H3206" t="s">
        <v>567</v>
      </c>
      <c r="J3206" t="s">
        <v>567</v>
      </c>
      <c r="K3206" t="s">
        <v>567</v>
      </c>
      <c r="L3206" t="s">
        <v>567</v>
      </c>
      <c r="N3206">
        <v>0</v>
      </c>
      <c r="O3206">
        <v>0</v>
      </c>
      <c r="R3206">
        <v>0</v>
      </c>
      <c r="W3206" t="s">
        <v>567</v>
      </c>
      <c r="X3206" t="s">
        <v>567</v>
      </c>
      <c r="Y3206" t="s">
        <v>568</v>
      </c>
    </row>
    <row r="3207" spans="2:25" x14ac:dyDescent="0.3">
      <c r="B3207" s="118"/>
      <c r="D3207" t="s">
        <v>567</v>
      </c>
      <c r="H3207" t="s">
        <v>567</v>
      </c>
      <c r="J3207" t="s">
        <v>567</v>
      </c>
      <c r="K3207" t="s">
        <v>567</v>
      </c>
      <c r="L3207" t="s">
        <v>567</v>
      </c>
      <c r="N3207">
        <v>0</v>
      </c>
      <c r="O3207">
        <v>0</v>
      </c>
      <c r="R3207">
        <v>0</v>
      </c>
      <c r="W3207" t="s">
        <v>567</v>
      </c>
      <c r="X3207" t="s">
        <v>567</v>
      </c>
      <c r="Y3207" t="s">
        <v>568</v>
      </c>
    </row>
    <row r="3208" spans="2:25" x14ac:dyDescent="0.3">
      <c r="B3208" s="118"/>
      <c r="D3208" t="s">
        <v>567</v>
      </c>
      <c r="H3208" t="s">
        <v>567</v>
      </c>
      <c r="J3208" t="s">
        <v>567</v>
      </c>
      <c r="K3208" t="s">
        <v>567</v>
      </c>
      <c r="L3208" t="s">
        <v>567</v>
      </c>
      <c r="N3208">
        <v>0</v>
      </c>
      <c r="O3208">
        <v>0</v>
      </c>
      <c r="R3208">
        <v>0</v>
      </c>
      <c r="W3208" t="s">
        <v>567</v>
      </c>
      <c r="X3208" t="s">
        <v>567</v>
      </c>
      <c r="Y3208" t="s">
        <v>568</v>
      </c>
    </row>
    <row r="3209" spans="2:25" x14ac:dyDescent="0.3">
      <c r="B3209" s="118"/>
      <c r="D3209" t="s">
        <v>567</v>
      </c>
      <c r="H3209" t="s">
        <v>567</v>
      </c>
      <c r="J3209" t="s">
        <v>567</v>
      </c>
      <c r="K3209" t="s">
        <v>567</v>
      </c>
      <c r="L3209" t="s">
        <v>567</v>
      </c>
      <c r="N3209">
        <v>0</v>
      </c>
      <c r="O3209">
        <v>0</v>
      </c>
      <c r="R3209">
        <v>0</v>
      </c>
      <c r="W3209" t="s">
        <v>567</v>
      </c>
      <c r="X3209" t="s">
        <v>567</v>
      </c>
      <c r="Y3209" t="s">
        <v>568</v>
      </c>
    </row>
    <row r="3210" spans="2:25" x14ac:dyDescent="0.3">
      <c r="B3210" s="118"/>
      <c r="D3210" t="s">
        <v>567</v>
      </c>
      <c r="H3210" t="s">
        <v>567</v>
      </c>
      <c r="J3210" t="s">
        <v>567</v>
      </c>
      <c r="K3210" t="s">
        <v>567</v>
      </c>
      <c r="L3210" t="s">
        <v>567</v>
      </c>
      <c r="N3210">
        <v>0</v>
      </c>
      <c r="O3210">
        <v>0</v>
      </c>
      <c r="R3210">
        <v>0</v>
      </c>
      <c r="W3210" t="s">
        <v>567</v>
      </c>
      <c r="X3210" t="s">
        <v>567</v>
      </c>
      <c r="Y3210" t="s">
        <v>568</v>
      </c>
    </row>
    <row r="3211" spans="2:25" x14ac:dyDescent="0.3">
      <c r="B3211" s="118"/>
      <c r="D3211" t="s">
        <v>567</v>
      </c>
      <c r="H3211" t="s">
        <v>567</v>
      </c>
      <c r="J3211" t="s">
        <v>567</v>
      </c>
      <c r="K3211" t="s">
        <v>567</v>
      </c>
      <c r="L3211" t="s">
        <v>567</v>
      </c>
      <c r="N3211">
        <v>0</v>
      </c>
      <c r="O3211">
        <v>0</v>
      </c>
      <c r="R3211">
        <v>0</v>
      </c>
      <c r="W3211" t="s">
        <v>567</v>
      </c>
      <c r="X3211" t="s">
        <v>567</v>
      </c>
      <c r="Y3211" t="s">
        <v>568</v>
      </c>
    </row>
    <row r="3212" spans="2:25" x14ac:dyDescent="0.3">
      <c r="B3212" s="118"/>
      <c r="D3212" t="s">
        <v>567</v>
      </c>
      <c r="H3212" t="s">
        <v>567</v>
      </c>
      <c r="J3212" t="s">
        <v>567</v>
      </c>
      <c r="K3212" t="s">
        <v>567</v>
      </c>
      <c r="L3212" t="s">
        <v>567</v>
      </c>
      <c r="N3212">
        <v>0</v>
      </c>
      <c r="O3212">
        <v>0</v>
      </c>
      <c r="R3212">
        <v>0</v>
      </c>
      <c r="W3212" t="s">
        <v>567</v>
      </c>
      <c r="X3212" t="s">
        <v>567</v>
      </c>
      <c r="Y3212" t="s">
        <v>568</v>
      </c>
    </row>
    <row r="3213" spans="2:25" x14ac:dyDescent="0.3">
      <c r="B3213" s="118"/>
      <c r="D3213" t="s">
        <v>567</v>
      </c>
      <c r="H3213" t="s">
        <v>567</v>
      </c>
      <c r="J3213" t="s">
        <v>567</v>
      </c>
      <c r="K3213" t="s">
        <v>567</v>
      </c>
      <c r="L3213" t="s">
        <v>567</v>
      </c>
      <c r="N3213">
        <v>0</v>
      </c>
      <c r="O3213">
        <v>0</v>
      </c>
      <c r="R3213">
        <v>0</v>
      </c>
      <c r="W3213" t="s">
        <v>567</v>
      </c>
      <c r="X3213" t="s">
        <v>567</v>
      </c>
      <c r="Y3213" t="s">
        <v>568</v>
      </c>
    </row>
    <row r="3214" spans="2:25" x14ac:dyDescent="0.3">
      <c r="B3214" s="118"/>
      <c r="D3214" t="s">
        <v>567</v>
      </c>
      <c r="H3214" t="s">
        <v>567</v>
      </c>
      <c r="J3214" t="s">
        <v>567</v>
      </c>
      <c r="K3214" t="s">
        <v>567</v>
      </c>
      <c r="L3214" t="s">
        <v>567</v>
      </c>
      <c r="N3214">
        <v>0</v>
      </c>
      <c r="O3214">
        <v>0</v>
      </c>
      <c r="R3214">
        <v>0</v>
      </c>
      <c r="W3214" t="s">
        <v>567</v>
      </c>
      <c r="X3214" t="s">
        <v>567</v>
      </c>
      <c r="Y3214" t="s">
        <v>568</v>
      </c>
    </row>
    <row r="3215" spans="2:25" x14ac:dyDescent="0.3">
      <c r="B3215" s="118"/>
      <c r="D3215" t="s">
        <v>567</v>
      </c>
      <c r="H3215" t="s">
        <v>567</v>
      </c>
      <c r="J3215" t="s">
        <v>567</v>
      </c>
      <c r="K3215" t="s">
        <v>567</v>
      </c>
      <c r="L3215" t="s">
        <v>567</v>
      </c>
      <c r="N3215">
        <v>0</v>
      </c>
      <c r="O3215">
        <v>0</v>
      </c>
      <c r="R3215">
        <v>0</v>
      </c>
      <c r="W3215" t="s">
        <v>567</v>
      </c>
      <c r="X3215" t="s">
        <v>567</v>
      </c>
      <c r="Y3215" t="s">
        <v>568</v>
      </c>
    </row>
    <row r="3216" spans="2:25" x14ac:dyDescent="0.3">
      <c r="B3216" s="118"/>
      <c r="D3216" t="s">
        <v>567</v>
      </c>
      <c r="H3216" t="s">
        <v>567</v>
      </c>
      <c r="J3216" t="s">
        <v>567</v>
      </c>
      <c r="K3216" t="s">
        <v>567</v>
      </c>
      <c r="L3216" t="s">
        <v>567</v>
      </c>
      <c r="N3216">
        <v>0</v>
      </c>
      <c r="O3216">
        <v>0</v>
      </c>
      <c r="R3216">
        <v>0</v>
      </c>
      <c r="W3216" t="s">
        <v>567</v>
      </c>
      <c r="X3216" t="s">
        <v>567</v>
      </c>
      <c r="Y3216" t="s">
        <v>568</v>
      </c>
    </row>
    <row r="3217" spans="2:25" x14ac:dyDescent="0.3">
      <c r="B3217" s="118"/>
      <c r="D3217" t="s">
        <v>567</v>
      </c>
      <c r="H3217" t="s">
        <v>567</v>
      </c>
      <c r="J3217" t="s">
        <v>567</v>
      </c>
      <c r="K3217" t="s">
        <v>567</v>
      </c>
      <c r="L3217" t="s">
        <v>567</v>
      </c>
      <c r="N3217">
        <v>0</v>
      </c>
      <c r="O3217">
        <v>0</v>
      </c>
      <c r="R3217">
        <v>0</v>
      </c>
      <c r="W3217" t="s">
        <v>567</v>
      </c>
      <c r="X3217" t="s">
        <v>567</v>
      </c>
      <c r="Y3217" t="s">
        <v>568</v>
      </c>
    </row>
    <row r="3218" spans="2:25" x14ac:dyDescent="0.3">
      <c r="B3218" s="118"/>
      <c r="D3218" t="s">
        <v>567</v>
      </c>
      <c r="H3218" t="s">
        <v>567</v>
      </c>
      <c r="J3218" t="s">
        <v>567</v>
      </c>
      <c r="K3218" t="s">
        <v>567</v>
      </c>
      <c r="L3218" t="s">
        <v>567</v>
      </c>
      <c r="N3218">
        <v>0</v>
      </c>
      <c r="O3218">
        <v>0</v>
      </c>
      <c r="R3218">
        <v>0</v>
      </c>
      <c r="W3218" t="s">
        <v>567</v>
      </c>
      <c r="X3218" t="s">
        <v>567</v>
      </c>
      <c r="Y3218" t="s">
        <v>568</v>
      </c>
    </row>
    <row r="3219" spans="2:25" x14ac:dyDescent="0.3">
      <c r="B3219" s="118"/>
      <c r="D3219" t="s">
        <v>567</v>
      </c>
      <c r="H3219" t="s">
        <v>567</v>
      </c>
      <c r="J3219" t="s">
        <v>567</v>
      </c>
      <c r="K3219" t="s">
        <v>567</v>
      </c>
      <c r="L3219" t="s">
        <v>567</v>
      </c>
      <c r="N3219">
        <v>0</v>
      </c>
      <c r="O3219">
        <v>0</v>
      </c>
      <c r="R3219">
        <v>0</v>
      </c>
      <c r="W3219" t="s">
        <v>567</v>
      </c>
      <c r="X3219" t="s">
        <v>567</v>
      </c>
      <c r="Y3219" t="s">
        <v>568</v>
      </c>
    </row>
    <row r="3220" spans="2:25" x14ac:dyDescent="0.3">
      <c r="B3220" s="118"/>
      <c r="D3220" t="s">
        <v>567</v>
      </c>
      <c r="H3220" t="s">
        <v>567</v>
      </c>
      <c r="J3220" t="s">
        <v>567</v>
      </c>
      <c r="K3220" t="s">
        <v>567</v>
      </c>
      <c r="L3220" t="s">
        <v>567</v>
      </c>
      <c r="N3220">
        <v>0</v>
      </c>
      <c r="O3220">
        <v>0</v>
      </c>
      <c r="R3220">
        <v>0</v>
      </c>
      <c r="W3220" t="s">
        <v>567</v>
      </c>
      <c r="X3220" t="s">
        <v>567</v>
      </c>
      <c r="Y3220" t="s">
        <v>568</v>
      </c>
    </row>
    <row r="3221" spans="2:25" x14ac:dyDescent="0.3">
      <c r="B3221" s="118"/>
      <c r="D3221" t="s">
        <v>567</v>
      </c>
      <c r="H3221" t="s">
        <v>567</v>
      </c>
      <c r="J3221" t="s">
        <v>567</v>
      </c>
      <c r="K3221" t="s">
        <v>567</v>
      </c>
      <c r="L3221" t="s">
        <v>567</v>
      </c>
      <c r="N3221">
        <v>0</v>
      </c>
      <c r="O3221">
        <v>0</v>
      </c>
      <c r="R3221">
        <v>0</v>
      </c>
      <c r="W3221" t="s">
        <v>567</v>
      </c>
      <c r="X3221" t="s">
        <v>567</v>
      </c>
      <c r="Y3221" t="s">
        <v>568</v>
      </c>
    </row>
    <row r="3222" spans="2:25" x14ac:dyDescent="0.3">
      <c r="B3222" s="118"/>
      <c r="D3222" t="s">
        <v>567</v>
      </c>
      <c r="H3222" t="s">
        <v>567</v>
      </c>
      <c r="J3222" t="s">
        <v>567</v>
      </c>
      <c r="K3222" t="s">
        <v>567</v>
      </c>
      <c r="L3222" t="s">
        <v>567</v>
      </c>
      <c r="N3222">
        <v>0</v>
      </c>
      <c r="O3222">
        <v>0</v>
      </c>
      <c r="R3222">
        <v>0</v>
      </c>
      <c r="W3222" t="s">
        <v>567</v>
      </c>
      <c r="X3222" t="s">
        <v>567</v>
      </c>
      <c r="Y3222" t="s">
        <v>568</v>
      </c>
    </row>
    <row r="3223" spans="2:25" x14ac:dyDescent="0.3">
      <c r="B3223" s="118"/>
      <c r="D3223" t="s">
        <v>567</v>
      </c>
      <c r="H3223" t="s">
        <v>567</v>
      </c>
      <c r="J3223" t="s">
        <v>567</v>
      </c>
      <c r="K3223" t="s">
        <v>567</v>
      </c>
      <c r="L3223" t="s">
        <v>567</v>
      </c>
      <c r="N3223">
        <v>0</v>
      </c>
      <c r="O3223">
        <v>0</v>
      </c>
      <c r="R3223">
        <v>0</v>
      </c>
      <c r="W3223" t="s">
        <v>567</v>
      </c>
      <c r="X3223" t="s">
        <v>567</v>
      </c>
      <c r="Y3223" t="s">
        <v>568</v>
      </c>
    </row>
    <row r="3224" spans="2:25" x14ac:dyDescent="0.3">
      <c r="B3224" s="118"/>
      <c r="D3224" t="s">
        <v>567</v>
      </c>
      <c r="H3224" t="s">
        <v>567</v>
      </c>
      <c r="J3224" t="s">
        <v>567</v>
      </c>
      <c r="K3224" t="s">
        <v>567</v>
      </c>
      <c r="L3224" t="s">
        <v>567</v>
      </c>
      <c r="N3224">
        <v>0</v>
      </c>
      <c r="O3224">
        <v>0</v>
      </c>
      <c r="R3224">
        <v>0</v>
      </c>
      <c r="W3224" t="s">
        <v>567</v>
      </c>
      <c r="X3224" t="s">
        <v>567</v>
      </c>
      <c r="Y3224" t="s">
        <v>568</v>
      </c>
    </row>
    <row r="3225" spans="2:25" x14ac:dyDescent="0.3">
      <c r="B3225" s="118"/>
      <c r="D3225" t="s">
        <v>567</v>
      </c>
      <c r="H3225" t="s">
        <v>567</v>
      </c>
      <c r="J3225" t="s">
        <v>567</v>
      </c>
      <c r="K3225" t="s">
        <v>567</v>
      </c>
      <c r="L3225" t="s">
        <v>567</v>
      </c>
      <c r="N3225">
        <v>0</v>
      </c>
      <c r="O3225">
        <v>0</v>
      </c>
      <c r="R3225">
        <v>0</v>
      </c>
      <c r="W3225" t="s">
        <v>567</v>
      </c>
      <c r="X3225" t="s">
        <v>567</v>
      </c>
      <c r="Y3225" t="s">
        <v>568</v>
      </c>
    </row>
    <row r="3226" spans="2:25" x14ac:dyDescent="0.3">
      <c r="B3226" s="118"/>
      <c r="D3226" t="s">
        <v>567</v>
      </c>
      <c r="H3226" t="s">
        <v>567</v>
      </c>
      <c r="J3226" t="s">
        <v>567</v>
      </c>
      <c r="K3226" t="s">
        <v>567</v>
      </c>
      <c r="L3226" t="s">
        <v>567</v>
      </c>
      <c r="N3226">
        <v>0</v>
      </c>
      <c r="O3226">
        <v>0</v>
      </c>
      <c r="R3226">
        <v>0</v>
      </c>
      <c r="W3226" t="s">
        <v>567</v>
      </c>
      <c r="X3226" t="s">
        <v>567</v>
      </c>
      <c r="Y3226" t="s">
        <v>568</v>
      </c>
    </row>
    <row r="3227" spans="2:25" x14ac:dyDescent="0.3">
      <c r="B3227" s="118"/>
      <c r="D3227" t="s">
        <v>567</v>
      </c>
      <c r="H3227" t="s">
        <v>567</v>
      </c>
      <c r="J3227" t="s">
        <v>567</v>
      </c>
      <c r="K3227" t="s">
        <v>567</v>
      </c>
      <c r="L3227" t="s">
        <v>567</v>
      </c>
      <c r="N3227">
        <v>0</v>
      </c>
      <c r="O3227">
        <v>0</v>
      </c>
      <c r="R3227">
        <v>0</v>
      </c>
      <c r="W3227" t="s">
        <v>567</v>
      </c>
      <c r="X3227" t="s">
        <v>567</v>
      </c>
      <c r="Y3227" t="s">
        <v>568</v>
      </c>
    </row>
    <row r="3228" spans="2:25" x14ac:dyDescent="0.3">
      <c r="B3228" s="118"/>
      <c r="D3228" t="s">
        <v>567</v>
      </c>
      <c r="H3228" t="s">
        <v>567</v>
      </c>
      <c r="J3228" t="s">
        <v>567</v>
      </c>
      <c r="K3228" t="s">
        <v>567</v>
      </c>
      <c r="L3228" t="s">
        <v>567</v>
      </c>
      <c r="N3228">
        <v>0</v>
      </c>
      <c r="O3228">
        <v>0</v>
      </c>
      <c r="R3228">
        <v>0</v>
      </c>
      <c r="W3228" t="s">
        <v>567</v>
      </c>
      <c r="X3228" t="s">
        <v>567</v>
      </c>
      <c r="Y3228" t="s">
        <v>568</v>
      </c>
    </row>
    <row r="3229" spans="2:25" x14ac:dyDescent="0.3">
      <c r="B3229" s="118"/>
      <c r="D3229" t="s">
        <v>567</v>
      </c>
      <c r="H3229" t="s">
        <v>567</v>
      </c>
      <c r="J3229" t="s">
        <v>567</v>
      </c>
      <c r="K3229" t="s">
        <v>567</v>
      </c>
      <c r="L3229" t="s">
        <v>567</v>
      </c>
      <c r="N3229">
        <v>0</v>
      </c>
      <c r="O3229">
        <v>0</v>
      </c>
      <c r="R3229">
        <v>0</v>
      </c>
      <c r="W3229" t="s">
        <v>567</v>
      </c>
      <c r="X3229" t="s">
        <v>567</v>
      </c>
      <c r="Y3229" t="s">
        <v>568</v>
      </c>
    </row>
    <row r="3230" spans="2:25" x14ac:dyDescent="0.3">
      <c r="B3230" s="118"/>
      <c r="D3230" t="s">
        <v>567</v>
      </c>
      <c r="H3230" t="s">
        <v>567</v>
      </c>
      <c r="J3230" t="s">
        <v>567</v>
      </c>
      <c r="K3230" t="s">
        <v>567</v>
      </c>
      <c r="L3230" t="s">
        <v>567</v>
      </c>
      <c r="N3230">
        <v>0</v>
      </c>
      <c r="O3230">
        <v>0</v>
      </c>
      <c r="R3230">
        <v>0</v>
      </c>
      <c r="W3230" t="s">
        <v>567</v>
      </c>
      <c r="X3230" t="s">
        <v>567</v>
      </c>
      <c r="Y3230" t="s">
        <v>568</v>
      </c>
    </row>
    <row r="3231" spans="2:25" x14ac:dyDescent="0.3">
      <c r="B3231" s="118"/>
      <c r="D3231" t="s">
        <v>567</v>
      </c>
      <c r="H3231" t="s">
        <v>567</v>
      </c>
      <c r="J3231" t="s">
        <v>567</v>
      </c>
      <c r="K3231" t="s">
        <v>567</v>
      </c>
      <c r="L3231" t="s">
        <v>567</v>
      </c>
      <c r="N3231">
        <v>0</v>
      </c>
      <c r="O3231">
        <v>0</v>
      </c>
      <c r="R3231">
        <v>0</v>
      </c>
      <c r="W3231" t="s">
        <v>567</v>
      </c>
      <c r="X3231" t="s">
        <v>567</v>
      </c>
      <c r="Y3231" t="s">
        <v>568</v>
      </c>
    </row>
    <row r="3232" spans="2:25" x14ac:dyDescent="0.3">
      <c r="B3232" s="118"/>
      <c r="D3232" t="s">
        <v>567</v>
      </c>
      <c r="H3232" t="s">
        <v>567</v>
      </c>
      <c r="J3232" t="s">
        <v>567</v>
      </c>
      <c r="K3232" t="s">
        <v>567</v>
      </c>
      <c r="L3232" t="s">
        <v>567</v>
      </c>
      <c r="N3232">
        <v>0</v>
      </c>
      <c r="O3232">
        <v>0</v>
      </c>
      <c r="R3232">
        <v>0</v>
      </c>
      <c r="W3232" t="s">
        <v>567</v>
      </c>
      <c r="X3232" t="s">
        <v>567</v>
      </c>
      <c r="Y3232" t="s">
        <v>568</v>
      </c>
    </row>
    <row r="3233" spans="2:25" x14ac:dyDescent="0.3">
      <c r="B3233" s="118"/>
      <c r="D3233" t="s">
        <v>567</v>
      </c>
      <c r="H3233" t="s">
        <v>567</v>
      </c>
      <c r="J3233" t="s">
        <v>567</v>
      </c>
      <c r="K3233" t="s">
        <v>567</v>
      </c>
      <c r="L3233" t="s">
        <v>567</v>
      </c>
      <c r="N3233">
        <v>0</v>
      </c>
      <c r="O3233">
        <v>0</v>
      </c>
      <c r="R3233">
        <v>0</v>
      </c>
      <c r="W3233" t="s">
        <v>567</v>
      </c>
      <c r="X3233" t="s">
        <v>567</v>
      </c>
      <c r="Y3233" t="s">
        <v>568</v>
      </c>
    </row>
    <row r="3234" spans="2:25" x14ac:dyDescent="0.3">
      <c r="B3234" s="118"/>
      <c r="D3234" t="s">
        <v>567</v>
      </c>
      <c r="H3234" t="s">
        <v>567</v>
      </c>
      <c r="J3234" t="s">
        <v>567</v>
      </c>
      <c r="K3234" t="s">
        <v>567</v>
      </c>
      <c r="L3234" t="s">
        <v>567</v>
      </c>
      <c r="N3234">
        <v>0</v>
      </c>
      <c r="O3234">
        <v>0</v>
      </c>
      <c r="R3234">
        <v>0</v>
      </c>
      <c r="W3234" t="s">
        <v>567</v>
      </c>
      <c r="X3234" t="s">
        <v>567</v>
      </c>
      <c r="Y3234" t="s">
        <v>568</v>
      </c>
    </row>
    <row r="3235" spans="2:25" x14ac:dyDescent="0.3">
      <c r="B3235" s="118"/>
      <c r="D3235" t="s">
        <v>567</v>
      </c>
      <c r="H3235" t="s">
        <v>567</v>
      </c>
      <c r="J3235" t="s">
        <v>567</v>
      </c>
      <c r="K3235" t="s">
        <v>567</v>
      </c>
      <c r="L3235" t="s">
        <v>567</v>
      </c>
      <c r="N3235">
        <v>0</v>
      </c>
      <c r="O3235">
        <v>0</v>
      </c>
      <c r="R3235">
        <v>0</v>
      </c>
      <c r="W3235" t="s">
        <v>567</v>
      </c>
      <c r="X3235" t="s">
        <v>567</v>
      </c>
      <c r="Y3235" t="s">
        <v>568</v>
      </c>
    </row>
    <row r="3236" spans="2:25" x14ac:dyDescent="0.3">
      <c r="B3236" s="118"/>
      <c r="D3236" t="s">
        <v>567</v>
      </c>
      <c r="H3236" t="s">
        <v>567</v>
      </c>
      <c r="J3236" t="s">
        <v>567</v>
      </c>
      <c r="K3236" t="s">
        <v>567</v>
      </c>
      <c r="L3236" t="s">
        <v>567</v>
      </c>
      <c r="N3236">
        <v>0</v>
      </c>
      <c r="O3236">
        <v>0</v>
      </c>
      <c r="R3236">
        <v>0</v>
      </c>
      <c r="W3236" t="s">
        <v>567</v>
      </c>
      <c r="X3236" t="s">
        <v>567</v>
      </c>
      <c r="Y3236" t="s">
        <v>568</v>
      </c>
    </row>
    <row r="3237" spans="2:25" x14ac:dyDescent="0.3">
      <c r="B3237" s="118"/>
      <c r="D3237" t="s">
        <v>567</v>
      </c>
      <c r="H3237" t="s">
        <v>567</v>
      </c>
      <c r="J3237" t="s">
        <v>567</v>
      </c>
      <c r="K3237" t="s">
        <v>567</v>
      </c>
      <c r="L3237" t="s">
        <v>567</v>
      </c>
      <c r="N3237">
        <v>0</v>
      </c>
      <c r="O3237">
        <v>0</v>
      </c>
      <c r="R3237">
        <v>0</v>
      </c>
      <c r="W3237" t="s">
        <v>567</v>
      </c>
      <c r="X3237" t="s">
        <v>567</v>
      </c>
      <c r="Y3237" t="s">
        <v>568</v>
      </c>
    </row>
    <row r="3238" spans="2:25" x14ac:dyDescent="0.3">
      <c r="B3238" s="118"/>
      <c r="D3238" t="s">
        <v>567</v>
      </c>
      <c r="H3238" t="s">
        <v>567</v>
      </c>
      <c r="J3238" t="s">
        <v>567</v>
      </c>
      <c r="K3238" t="s">
        <v>567</v>
      </c>
      <c r="L3238" t="s">
        <v>567</v>
      </c>
      <c r="N3238">
        <v>0</v>
      </c>
      <c r="O3238">
        <v>0</v>
      </c>
      <c r="R3238">
        <v>0</v>
      </c>
      <c r="W3238" t="s">
        <v>567</v>
      </c>
      <c r="X3238" t="s">
        <v>567</v>
      </c>
      <c r="Y3238" t="s">
        <v>568</v>
      </c>
    </row>
    <row r="3239" spans="2:25" x14ac:dyDescent="0.3">
      <c r="B3239" s="118"/>
      <c r="D3239" t="s">
        <v>567</v>
      </c>
      <c r="H3239" t="s">
        <v>567</v>
      </c>
      <c r="J3239" t="s">
        <v>567</v>
      </c>
      <c r="K3239" t="s">
        <v>567</v>
      </c>
      <c r="L3239" t="s">
        <v>567</v>
      </c>
      <c r="N3239">
        <v>0</v>
      </c>
      <c r="O3239">
        <v>0</v>
      </c>
      <c r="R3239">
        <v>0</v>
      </c>
      <c r="W3239" t="s">
        <v>567</v>
      </c>
      <c r="X3239" t="s">
        <v>567</v>
      </c>
      <c r="Y3239" t="s">
        <v>568</v>
      </c>
    </row>
    <row r="3240" spans="2:25" x14ac:dyDescent="0.3">
      <c r="B3240" s="118"/>
      <c r="D3240" t="s">
        <v>567</v>
      </c>
      <c r="H3240" t="s">
        <v>567</v>
      </c>
      <c r="J3240" t="s">
        <v>567</v>
      </c>
      <c r="K3240" t="s">
        <v>567</v>
      </c>
      <c r="L3240" t="s">
        <v>567</v>
      </c>
      <c r="N3240">
        <v>0</v>
      </c>
      <c r="O3240">
        <v>0</v>
      </c>
      <c r="R3240">
        <v>0</v>
      </c>
      <c r="W3240" t="s">
        <v>567</v>
      </c>
      <c r="X3240" t="s">
        <v>567</v>
      </c>
      <c r="Y3240" t="s">
        <v>568</v>
      </c>
    </row>
    <row r="3241" spans="2:25" x14ac:dyDescent="0.3">
      <c r="B3241" s="118"/>
      <c r="D3241" t="s">
        <v>567</v>
      </c>
      <c r="H3241" t="s">
        <v>567</v>
      </c>
      <c r="J3241" t="s">
        <v>567</v>
      </c>
      <c r="K3241" t="s">
        <v>567</v>
      </c>
      <c r="L3241" t="s">
        <v>567</v>
      </c>
      <c r="N3241">
        <v>0</v>
      </c>
      <c r="O3241">
        <v>0</v>
      </c>
      <c r="R3241">
        <v>0</v>
      </c>
      <c r="W3241" t="s">
        <v>567</v>
      </c>
      <c r="X3241" t="s">
        <v>567</v>
      </c>
      <c r="Y3241" t="s">
        <v>568</v>
      </c>
    </row>
    <row r="3242" spans="2:25" x14ac:dyDescent="0.3">
      <c r="B3242" s="118"/>
      <c r="D3242" t="s">
        <v>567</v>
      </c>
      <c r="H3242" t="s">
        <v>567</v>
      </c>
      <c r="J3242" t="s">
        <v>567</v>
      </c>
      <c r="K3242" t="s">
        <v>567</v>
      </c>
      <c r="L3242" t="s">
        <v>567</v>
      </c>
      <c r="N3242">
        <v>0</v>
      </c>
      <c r="O3242">
        <v>0</v>
      </c>
      <c r="R3242">
        <v>0</v>
      </c>
      <c r="W3242" t="s">
        <v>567</v>
      </c>
      <c r="X3242" t="s">
        <v>567</v>
      </c>
      <c r="Y3242" t="s">
        <v>568</v>
      </c>
    </row>
    <row r="3243" spans="2:25" x14ac:dyDescent="0.3">
      <c r="B3243" s="118"/>
      <c r="D3243" t="s">
        <v>567</v>
      </c>
      <c r="H3243" t="s">
        <v>567</v>
      </c>
      <c r="J3243" t="s">
        <v>567</v>
      </c>
      <c r="K3243" t="s">
        <v>567</v>
      </c>
      <c r="L3243" t="s">
        <v>567</v>
      </c>
      <c r="N3243">
        <v>0</v>
      </c>
      <c r="O3243">
        <v>0</v>
      </c>
      <c r="R3243">
        <v>0</v>
      </c>
      <c r="W3243" t="s">
        <v>567</v>
      </c>
      <c r="X3243" t="s">
        <v>567</v>
      </c>
      <c r="Y3243" t="s">
        <v>568</v>
      </c>
    </row>
    <row r="3244" spans="2:25" x14ac:dyDescent="0.3">
      <c r="B3244" s="118"/>
      <c r="D3244" t="s">
        <v>567</v>
      </c>
      <c r="H3244" t="s">
        <v>567</v>
      </c>
      <c r="J3244" t="s">
        <v>567</v>
      </c>
      <c r="K3244" t="s">
        <v>567</v>
      </c>
      <c r="L3244" t="s">
        <v>567</v>
      </c>
      <c r="N3244">
        <v>0</v>
      </c>
      <c r="O3244">
        <v>0</v>
      </c>
      <c r="R3244">
        <v>0</v>
      </c>
      <c r="W3244" t="s">
        <v>567</v>
      </c>
      <c r="X3244" t="s">
        <v>567</v>
      </c>
      <c r="Y3244" t="s">
        <v>568</v>
      </c>
    </row>
    <row r="3245" spans="2:25" x14ac:dyDescent="0.3">
      <c r="B3245" s="118"/>
      <c r="D3245" t="s">
        <v>567</v>
      </c>
      <c r="H3245" t="s">
        <v>567</v>
      </c>
      <c r="J3245" t="s">
        <v>567</v>
      </c>
      <c r="K3245" t="s">
        <v>567</v>
      </c>
      <c r="L3245" t="s">
        <v>567</v>
      </c>
      <c r="N3245">
        <v>0</v>
      </c>
      <c r="O3245">
        <v>0</v>
      </c>
      <c r="R3245">
        <v>0</v>
      </c>
      <c r="W3245" t="s">
        <v>567</v>
      </c>
      <c r="X3245" t="s">
        <v>567</v>
      </c>
      <c r="Y3245" t="s">
        <v>568</v>
      </c>
    </row>
    <row r="3246" spans="2:25" x14ac:dyDescent="0.3">
      <c r="B3246" s="118"/>
      <c r="D3246" t="s">
        <v>567</v>
      </c>
      <c r="H3246" t="s">
        <v>567</v>
      </c>
      <c r="J3246" t="s">
        <v>567</v>
      </c>
      <c r="K3246" t="s">
        <v>567</v>
      </c>
      <c r="L3246" t="s">
        <v>567</v>
      </c>
      <c r="N3246">
        <v>0</v>
      </c>
      <c r="O3246">
        <v>0</v>
      </c>
      <c r="R3246">
        <v>0</v>
      </c>
      <c r="W3246" t="s">
        <v>567</v>
      </c>
      <c r="X3246" t="s">
        <v>567</v>
      </c>
      <c r="Y3246" t="s">
        <v>568</v>
      </c>
    </row>
    <row r="3247" spans="2:25" x14ac:dyDescent="0.3">
      <c r="B3247" s="118"/>
      <c r="D3247" t="s">
        <v>567</v>
      </c>
      <c r="H3247" t="s">
        <v>567</v>
      </c>
      <c r="J3247" t="s">
        <v>567</v>
      </c>
      <c r="K3247" t="s">
        <v>567</v>
      </c>
      <c r="L3247" t="s">
        <v>567</v>
      </c>
      <c r="N3247">
        <v>0</v>
      </c>
      <c r="O3247">
        <v>0</v>
      </c>
      <c r="R3247">
        <v>0</v>
      </c>
      <c r="W3247" t="s">
        <v>567</v>
      </c>
      <c r="X3247" t="s">
        <v>567</v>
      </c>
      <c r="Y3247" t="s">
        <v>568</v>
      </c>
    </row>
    <row r="3248" spans="2:25" x14ac:dyDescent="0.3">
      <c r="B3248" s="118"/>
      <c r="D3248" t="s">
        <v>567</v>
      </c>
      <c r="H3248" t="s">
        <v>567</v>
      </c>
      <c r="J3248" t="s">
        <v>567</v>
      </c>
      <c r="K3248" t="s">
        <v>567</v>
      </c>
      <c r="L3248" t="s">
        <v>567</v>
      </c>
      <c r="N3248">
        <v>0</v>
      </c>
      <c r="O3248">
        <v>0</v>
      </c>
      <c r="R3248">
        <v>0</v>
      </c>
      <c r="W3248" t="s">
        <v>567</v>
      </c>
      <c r="X3248" t="s">
        <v>567</v>
      </c>
      <c r="Y3248" t="s">
        <v>568</v>
      </c>
    </row>
    <row r="3249" spans="2:25" x14ac:dyDescent="0.3">
      <c r="B3249" s="118"/>
      <c r="D3249" t="s">
        <v>567</v>
      </c>
      <c r="H3249" t="s">
        <v>567</v>
      </c>
      <c r="J3249" t="s">
        <v>567</v>
      </c>
      <c r="K3249" t="s">
        <v>567</v>
      </c>
      <c r="L3249" t="s">
        <v>567</v>
      </c>
      <c r="N3249">
        <v>0</v>
      </c>
      <c r="O3249">
        <v>0</v>
      </c>
      <c r="R3249">
        <v>0</v>
      </c>
      <c r="W3249" t="s">
        <v>567</v>
      </c>
      <c r="X3249" t="s">
        <v>567</v>
      </c>
      <c r="Y3249" t="s">
        <v>568</v>
      </c>
    </row>
    <row r="3250" spans="2:25" x14ac:dyDescent="0.3">
      <c r="B3250" s="118"/>
      <c r="D3250" t="s">
        <v>567</v>
      </c>
      <c r="H3250" t="s">
        <v>567</v>
      </c>
      <c r="J3250" t="s">
        <v>567</v>
      </c>
      <c r="K3250" t="s">
        <v>567</v>
      </c>
      <c r="L3250" t="s">
        <v>567</v>
      </c>
      <c r="N3250">
        <v>0</v>
      </c>
      <c r="O3250">
        <v>0</v>
      </c>
      <c r="R3250">
        <v>0</v>
      </c>
      <c r="W3250" t="s">
        <v>567</v>
      </c>
      <c r="X3250" t="s">
        <v>567</v>
      </c>
      <c r="Y3250" t="s">
        <v>568</v>
      </c>
    </row>
    <row r="3251" spans="2:25" x14ac:dyDescent="0.3">
      <c r="B3251" s="118"/>
      <c r="D3251" t="s">
        <v>567</v>
      </c>
      <c r="H3251" t="s">
        <v>567</v>
      </c>
      <c r="J3251" t="s">
        <v>567</v>
      </c>
      <c r="K3251" t="s">
        <v>567</v>
      </c>
      <c r="L3251" t="s">
        <v>567</v>
      </c>
      <c r="N3251">
        <v>0</v>
      </c>
      <c r="O3251">
        <v>0</v>
      </c>
      <c r="R3251">
        <v>0</v>
      </c>
      <c r="W3251" t="s">
        <v>567</v>
      </c>
      <c r="X3251" t="s">
        <v>567</v>
      </c>
      <c r="Y3251" t="s">
        <v>568</v>
      </c>
    </row>
    <row r="3252" spans="2:25" x14ac:dyDescent="0.3">
      <c r="B3252" s="118"/>
      <c r="D3252" t="s">
        <v>567</v>
      </c>
      <c r="H3252" t="s">
        <v>567</v>
      </c>
      <c r="J3252" t="s">
        <v>567</v>
      </c>
      <c r="K3252" t="s">
        <v>567</v>
      </c>
      <c r="L3252" t="s">
        <v>567</v>
      </c>
      <c r="N3252">
        <v>0</v>
      </c>
      <c r="O3252">
        <v>0</v>
      </c>
      <c r="R3252">
        <v>0</v>
      </c>
      <c r="W3252" t="s">
        <v>567</v>
      </c>
      <c r="X3252" t="s">
        <v>567</v>
      </c>
      <c r="Y3252" t="s">
        <v>568</v>
      </c>
    </row>
    <row r="3253" spans="2:25" x14ac:dyDescent="0.3">
      <c r="B3253" s="118"/>
      <c r="D3253" t="s">
        <v>567</v>
      </c>
      <c r="H3253" t="s">
        <v>567</v>
      </c>
      <c r="J3253" t="s">
        <v>567</v>
      </c>
      <c r="K3253" t="s">
        <v>567</v>
      </c>
      <c r="L3253" t="s">
        <v>567</v>
      </c>
      <c r="N3253">
        <v>0</v>
      </c>
      <c r="O3253">
        <v>0</v>
      </c>
      <c r="R3253">
        <v>0</v>
      </c>
      <c r="W3253" t="s">
        <v>567</v>
      </c>
      <c r="X3253" t="s">
        <v>567</v>
      </c>
      <c r="Y3253" t="s">
        <v>568</v>
      </c>
    </row>
    <row r="3254" spans="2:25" x14ac:dyDescent="0.3">
      <c r="B3254" s="118"/>
      <c r="D3254" t="s">
        <v>567</v>
      </c>
      <c r="H3254" t="s">
        <v>567</v>
      </c>
      <c r="J3254" t="s">
        <v>567</v>
      </c>
      <c r="K3254" t="s">
        <v>567</v>
      </c>
      <c r="L3254" t="s">
        <v>567</v>
      </c>
      <c r="N3254">
        <v>0</v>
      </c>
      <c r="O3254">
        <v>0</v>
      </c>
      <c r="R3254">
        <v>0</v>
      </c>
      <c r="W3254" t="s">
        <v>567</v>
      </c>
      <c r="X3254" t="s">
        <v>567</v>
      </c>
      <c r="Y3254" t="s">
        <v>568</v>
      </c>
    </row>
    <row r="3255" spans="2:25" x14ac:dyDescent="0.3">
      <c r="B3255" s="118"/>
      <c r="D3255" t="s">
        <v>567</v>
      </c>
      <c r="H3255" t="s">
        <v>567</v>
      </c>
      <c r="J3255" t="s">
        <v>567</v>
      </c>
      <c r="K3255" t="s">
        <v>567</v>
      </c>
      <c r="L3255" t="s">
        <v>567</v>
      </c>
      <c r="N3255">
        <v>0</v>
      </c>
      <c r="O3255">
        <v>0</v>
      </c>
      <c r="R3255">
        <v>0</v>
      </c>
      <c r="W3255" t="s">
        <v>567</v>
      </c>
      <c r="X3255" t="s">
        <v>567</v>
      </c>
      <c r="Y3255" t="s">
        <v>568</v>
      </c>
    </row>
    <row r="3256" spans="2:25" x14ac:dyDescent="0.3">
      <c r="B3256" s="118"/>
      <c r="D3256" t="s">
        <v>567</v>
      </c>
      <c r="H3256" t="s">
        <v>567</v>
      </c>
      <c r="J3256" t="s">
        <v>567</v>
      </c>
      <c r="K3256" t="s">
        <v>567</v>
      </c>
      <c r="L3256" t="s">
        <v>567</v>
      </c>
      <c r="N3256">
        <v>0</v>
      </c>
      <c r="O3256">
        <v>0</v>
      </c>
      <c r="R3256">
        <v>0</v>
      </c>
      <c r="W3256" t="s">
        <v>567</v>
      </c>
      <c r="X3256" t="s">
        <v>567</v>
      </c>
      <c r="Y3256" t="s">
        <v>568</v>
      </c>
    </row>
    <row r="3257" spans="2:25" x14ac:dyDescent="0.3">
      <c r="B3257" s="118"/>
      <c r="D3257" t="s">
        <v>567</v>
      </c>
      <c r="H3257" t="s">
        <v>567</v>
      </c>
      <c r="J3257" t="s">
        <v>567</v>
      </c>
      <c r="K3257" t="s">
        <v>567</v>
      </c>
      <c r="L3257" t="s">
        <v>567</v>
      </c>
      <c r="N3257">
        <v>0</v>
      </c>
      <c r="O3257">
        <v>0</v>
      </c>
      <c r="R3257">
        <v>0</v>
      </c>
      <c r="W3257" t="s">
        <v>567</v>
      </c>
      <c r="X3257" t="s">
        <v>567</v>
      </c>
      <c r="Y3257" t="s">
        <v>568</v>
      </c>
    </row>
    <row r="3258" spans="2:25" x14ac:dyDescent="0.3">
      <c r="B3258" s="118"/>
      <c r="D3258" t="s">
        <v>567</v>
      </c>
      <c r="H3258" t="s">
        <v>567</v>
      </c>
      <c r="J3258" t="s">
        <v>567</v>
      </c>
      <c r="K3258" t="s">
        <v>567</v>
      </c>
      <c r="L3258" t="s">
        <v>567</v>
      </c>
      <c r="N3258">
        <v>0</v>
      </c>
      <c r="O3258">
        <v>0</v>
      </c>
      <c r="R3258">
        <v>0</v>
      </c>
      <c r="W3258" t="s">
        <v>567</v>
      </c>
      <c r="X3258" t="s">
        <v>567</v>
      </c>
      <c r="Y3258" t="s">
        <v>568</v>
      </c>
    </row>
    <row r="3259" spans="2:25" x14ac:dyDescent="0.3">
      <c r="B3259" s="118"/>
      <c r="D3259" t="s">
        <v>567</v>
      </c>
      <c r="H3259" t="s">
        <v>567</v>
      </c>
      <c r="J3259" t="s">
        <v>567</v>
      </c>
      <c r="K3259" t="s">
        <v>567</v>
      </c>
      <c r="L3259" t="s">
        <v>567</v>
      </c>
      <c r="N3259">
        <v>0</v>
      </c>
      <c r="O3259">
        <v>0</v>
      </c>
      <c r="R3259">
        <v>0</v>
      </c>
      <c r="W3259" t="s">
        <v>567</v>
      </c>
      <c r="X3259" t="s">
        <v>567</v>
      </c>
      <c r="Y3259" t="s">
        <v>568</v>
      </c>
    </row>
    <row r="3260" spans="2:25" x14ac:dyDescent="0.3">
      <c r="B3260" s="118"/>
      <c r="D3260" t="s">
        <v>567</v>
      </c>
      <c r="H3260" t="s">
        <v>567</v>
      </c>
      <c r="J3260" t="s">
        <v>567</v>
      </c>
      <c r="K3260" t="s">
        <v>567</v>
      </c>
      <c r="L3260" t="s">
        <v>567</v>
      </c>
      <c r="N3260">
        <v>0</v>
      </c>
      <c r="O3260">
        <v>0</v>
      </c>
      <c r="R3260">
        <v>0</v>
      </c>
      <c r="W3260" t="s">
        <v>567</v>
      </c>
      <c r="X3260" t="s">
        <v>567</v>
      </c>
      <c r="Y3260" t="s">
        <v>568</v>
      </c>
    </row>
    <row r="3261" spans="2:25" x14ac:dyDescent="0.3">
      <c r="B3261" s="118"/>
      <c r="D3261" t="s">
        <v>567</v>
      </c>
      <c r="H3261" t="s">
        <v>567</v>
      </c>
      <c r="J3261" t="s">
        <v>567</v>
      </c>
      <c r="K3261" t="s">
        <v>567</v>
      </c>
      <c r="L3261" t="s">
        <v>567</v>
      </c>
      <c r="N3261">
        <v>0</v>
      </c>
      <c r="O3261">
        <v>0</v>
      </c>
      <c r="R3261">
        <v>0</v>
      </c>
      <c r="W3261" t="s">
        <v>567</v>
      </c>
      <c r="X3261" t="s">
        <v>567</v>
      </c>
      <c r="Y3261" t="s">
        <v>568</v>
      </c>
    </row>
    <row r="3262" spans="2:25" x14ac:dyDescent="0.3">
      <c r="B3262" s="118"/>
      <c r="D3262" t="s">
        <v>567</v>
      </c>
      <c r="H3262" t="s">
        <v>567</v>
      </c>
      <c r="J3262" t="s">
        <v>567</v>
      </c>
      <c r="K3262" t="s">
        <v>567</v>
      </c>
      <c r="L3262" t="s">
        <v>567</v>
      </c>
      <c r="N3262">
        <v>0</v>
      </c>
      <c r="O3262">
        <v>0</v>
      </c>
      <c r="R3262">
        <v>0</v>
      </c>
      <c r="W3262" t="s">
        <v>567</v>
      </c>
      <c r="X3262" t="s">
        <v>567</v>
      </c>
      <c r="Y3262" t="s">
        <v>568</v>
      </c>
    </row>
    <row r="3263" spans="2:25" x14ac:dyDescent="0.3">
      <c r="B3263" s="118"/>
      <c r="D3263" t="s">
        <v>567</v>
      </c>
      <c r="H3263" t="s">
        <v>567</v>
      </c>
      <c r="J3263" t="s">
        <v>567</v>
      </c>
      <c r="K3263" t="s">
        <v>567</v>
      </c>
      <c r="L3263" t="s">
        <v>567</v>
      </c>
      <c r="N3263">
        <v>0</v>
      </c>
      <c r="O3263">
        <v>0</v>
      </c>
      <c r="R3263">
        <v>0</v>
      </c>
      <c r="W3263" t="s">
        <v>567</v>
      </c>
      <c r="X3263" t="s">
        <v>567</v>
      </c>
      <c r="Y3263" t="s">
        <v>568</v>
      </c>
    </row>
    <row r="3264" spans="2:25" x14ac:dyDescent="0.3">
      <c r="B3264" s="118"/>
      <c r="D3264" t="s">
        <v>567</v>
      </c>
      <c r="H3264" t="s">
        <v>567</v>
      </c>
      <c r="J3264" t="s">
        <v>567</v>
      </c>
      <c r="K3264" t="s">
        <v>567</v>
      </c>
      <c r="L3264" t="s">
        <v>567</v>
      </c>
      <c r="N3264">
        <v>0</v>
      </c>
      <c r="O3264">
        <v>0</v>
      </c>
      <c r="R3264">
        <v>0</v>
      </c>
      <c r="W3264" t="s">
        <v>567</v>
      </c>
      <c r="X3264" t="s">
        <v>567</v>
      </c>
      <c r="Y3264" t="s">
        <v>568</v>
      </c>
    </row>
    <row r="3265" spans="2:25" x14ac:dyDescent="0.3">
      <c r="B3265" s="118"/>
      <c r="D3265" t="s">
        <v>567</v>
      </c>
      <c r="H3265" t="s">
        <v>567</v>
      </c>
      <c r="J3265" t="s">
        <v>567</v>
      </c>
      <c r="K3265" t="s">
        <v>567</v>
      </c>
      <c r="L3265" t="s">
        <v>567</v>
      </c>
      <c r="N3265">
        <v>0</v>
      </c>
      <c r="O3265">
        <v>0</v>
      </c>
      <c r="R3265">
        <v>0</v>
      </c>
      <c r="W3265" t="s">
        <v>567</v>
      </c>
      <c r="X3265" t="s">
        <v>567</v>
      </c>
      <c r="Y3265" t="s">
        <v>568</v>
      </c>
    </row>
    <row r="3266" spans="2:25" x14ac:dyDescent="0.3">
      <c r="B3266" s="118"/>
      <c r="D3266" t="s">
        <v>567</v>
      </c>
      <c r="H3266" t="s">
        <v>567</v>
      </c>
      <c r="J3266" t="s">
        <v>567</v>
      </c>
      <c r="K3266" t="s">
        <v>567</v>
      </c>
      <c r="L3266" t="s">
        <v>567</v>
      </c>
      <c r="N3266">
        <v>0</v>
      </c>
      <c r="O3266">
        <v>0</v>
      </c>
      <c r="R3266">
        <v>0</v>
      </c>
      <c r="W3266" t="s">
        <v>567</v>
      </c>
      <c r="X3266" t="s">
        <v>567</v>
      </c>
      <c r="Y3266" t="s">
        <v>568</v>
      </c>
    </row>
    <row r="3267" spans="2:25" x14ac:dyDescent="0.3">
      <c r="B3267" s="118"/>
      <c r="D3267" t="s">
        <v>567</v>
      </c>
      <c r="H3267" t="s">
        <v>567</v>
      </c>
      <c r="J3267" t="s">
        <v>567</v>
      </c>
      <c r="K3267" t="s">
        <v>567</v>
      </c>
      <c r="L3267" t="s">
        <v>567</v>
      </c>
      <c r="N3267">
        <v>0</v>
      </c>
      <c r="O3267">
        <v>0</v>
      </c>
      <c r="R3267">
        <v>0</v>
      </c>
      <c r="W3267" t="s">
        <v>567</v>
      </c>
      <c r="X3267" t="s">
        <v>567</v>
      </c>
      <c r="Y3267" t="s">
        <v>568</v>
      </c>
    </row>
    <row r="3268" spans="2:25" x14ac:dyDescent="0.3">
      <c r="B3268" s="118"/>
      <c r="D3268" t="s">
        <v>567</v>
      </c>
      <c r="H3268" t="s">
        <v>567</v>
      </c>
      <c r="J3268" t="s">
        <v>567</v>
      </c>
      <c r="K3268" t="s">
        <v>567</v>
      </c>
      <c r="L3268" t="s">
        <v>567</v>
      </c>
      <c r="N3268">
        <v>0</v>
      </c>
      <c r="O3268">
        <v>0</v>
      </c>
      <c r="R3268">
        <v>0</v>
      </c>
      <c r="W3268" t="s">
        <v>567</v>
      </c>
      <c r="X3268" t="s">
        <v>567</v>
      </c>
      <c r="Y3268" t="s">
        <v>568</v>
      </c>
    </row>
    <row r="3269" spans="2:25" x14ac:dyDescent="0.3">
      <c r="B3269" s="118"/>
      <c r="D3269" t="s">
        <v>567</v>
      </c>
      <c r="H3269" t="s">
        <v>567</v>
      </c>
      <c r="J3269" t="s">
        <v>567</v>
      </c>
      <c r="K3269" t="s">
        <v>567</v>
      </c>
      <c r="L3269" t="s">
        <v>567</v>
      </c>
      <c r="N3269">
        <v>0</v>
      </c>
      <c r="O3269">
        <v>0</v>
      </c>
      <c r="R3269">
        <v>0</v>
      </c>
      <c r="W3269" t="s">
        <v>567</v>
      </c>
      <c r="X3269" t="s">
        <v>567</v>
      </c>
      <c r="Y3269" t="s">
        <v>568</v>
      </c>
    </row>
    <row r="3270" spans="2:25" x14ac:dyDescent="0.3">
      <c r="B3270" s="118"/>
      <c r="D3270" t="s">
        <v>567</v>
      </c>
      <c r="H3270" t="s">
        <v>567</v>
      </c>
      <c r="J3270" t="s">
        <v>567</v>
      </c>
      <c r="K3270" t="s">
        <v>567</v>
      </c>
      <c r="L3270" t="s">
        <v>567</v>
      </c>
      <c r="N3270">
        <v>0</v>
      </c>
      <c r="O3270">
        <v>0</v>
      </c>
      <c r="R3270">
        <v>0</v>
      </c>
      <c r="W3270" t="s">
        <v>567</v>
      </c>
      <c r="X3270" t="s">
        <v>567</v>
      </c>
      <c r="Y3270" t="s">
        <v>568</v>
      </c>
    </row>
    <row r="3271" spans="2:25" x14ac:dyDescent="0.3">
      <c r="B3271" s="118"/>
      <c r="D3271" t="s">
        <v>567</v>
      </c>
      <c r="H3271" t="s">
        <v>567</v>
      </c>
      <c r="J3271" t="s">
        <v>567</v>
      </c>
      <c r="K3271" t="s">
        <v>567</v>
      </c>
      <c r="L3271" t="s">
        <v>567</v>
      </c>
      <c r="N3271">
        <v>0</v>
      </c>
      <c r="O3271">
        <v>0</v>
      </c>
      <c r="R3271">
        <v>0</v>
      </c>
      <c r="W3271" t="s">
        <v>567</v>
      </c>
      <c r="X3271" t="s">
        <v>567</v>
      </c>
      <c r="Y3271" t="s">
        <v>568</v>
      </c>
    </row>
    <row r="3272" spans="2:25" x14ac:dyDescent="0.3">
      <c r="B3272" s="118"/>
      <c r="D3272" t="s">
        <v>567</v>
      </c>
      <c r="H3272" t="s">
        <v>567</v>
      </c>
      <c r="J3272" t="s">
        <v>567</v>
      </c>
      <c r="K3272" t="s">
        <v>567</v>
      </c>
      <c r="L3272" t="s">
        <v>567</v>
      </c>
      <c r="N3272">
        <v>0</v>
      </c>
      <c r="O3272">
        <v>0</v>
      </c>
      <c r="R3272">
        <v>0</v>
      </c>
      <c r="W3272" t="s">
        <v>567</v>
      </c>
      <c r="X3272" t="s">
        <v>567</v>
      </c>
      <c r="Y3272" t="s">
        <v>568</v>
      </c>
    </row>
    <row r="3273" spans="2:25" x14ac:dyDescent="0.3">
      <c r="B3273" s="118"/>
      <c r="D3273" t="s">
        <v>567</v>
      </c>
      <c r="H3273" t="s">
        <v>567</v>
      </c>
      <c r="J3273" t="s">
        <v>567</v>
      </c>
      <c r="K3273" t="s">
        <v>567</v>
      </c>
      <c r="L3273" t="s">
        <v>567</v>
      </c>
      <c r="N3273">
        <v>0</v>
      </c>
      <c r="O3273">
        <v>0</v>
      </c>
      <c r="R3273">
        <v>0</v>
      </c>
      <c r="W3273" t="s">
        <v>567</v>
      </c>
      <c r="X3273" t="s">
        <v>567</v>
      </c>
      <c r="Y3273" t="s">
        <v>568</v>
      </c>
    </row>
    <row r="3274" spans="2:25" x14ac:dyDescent="0.3">
      <c r="B3274" s="118"/>
      <c r="D3274" t="s">
        <v>567</v>
      </c>
      <c r="H3274" t="s">
        <v>567</v>
      </c>
      <c r="J3274" t="s">
        <v>567</v>
      </c>
      <c r="K3274" t="s">
        <v>567</v>
      </c>
      <c r="L3274" t="s">
        <v>567</v>
      </c>
      <c r="N3274">
        <v>0</v>
      </c>
      <c r="O3274">
        <v>0</v>
      </c>
      <c r="R3274">
        <v>0</v>
      </c>
      <c r="W3274" t="s">
        <v>567</v>
      </c>
      <c r="X3274" t="s">
        <v>567</v>
      </c>
      <c r="Y3274" t="s">
        <v>568</v>
      </c>
    </row>
    <row r="3275" spans="2:25" x14ac:dyDescent="0.3">
      <c r="B3275" s="118"/>
      <c r="D3275" t="s">
        <v>567</v>
      </c>
      <c r="H3275" t="s">
        <v>567</v>
      </c>
      <c r="J3275" t="s">
        <v>567</v>
      </c>
      <c r="K3275" t="s">
        <v>567</v>
      </c>
      <c r="L3275" t="s">
        <v>567</v>
      </c>
      <c r="N3275">
        <v>0</v>
      </c>
      <c r="O3275">
        <v>0</v>
      </c>
      <c r="R3275">
        <v>0</v>
      </c>
      <c r="W3275" t="s">
        <v>567</v>
      </c>
      <c r="X3275" t="s">
        <v>567</v>
      </c>
      <c r="Y3275" t="s">
        <v>568</v>
      </c>
    </row>
    <row r="3276" spans="2:25" x14ac:dyDescent="0.3">
      <c r="B3276" s="118"/>
      <c r="D3276" t="s">
        <v>567</v>
      </c>
      <c r="H3276" t="s">
        <v>567</v>
      </c>
      <c r="J3276" t="s">
        <v>567</v>
      </c>
      <c r="K3276" t="s">
        <v>567</v>
      </c>
      <c r="L3276" t="s">
        <v>567</v>
      </c>
      <c r="N3276">
        <v>0</v>
      </c>
      <c r="O3276">
        <v>0</v>
      </c>
      <c r="R3276">
        <v>0</v>
      </c>
      <c r="W3276" t="s">
        <v>567</v>
      </c>
      <c r="X3276" t="s">
        <v>567</v>
      </c>
      <c r="Y3276" t="s">
        <v>568</v>
      </c>
    </row>
    <row r="3277" spans="2:25" x14ac:dyDescent="0.3">
      <c r="B3277" s="118"/>
      <c r="D3277" t="s">
        <v>567</v>
      </c>
      <c r="H3277" t="s">
        <v>567</v>
      </c>
      <c r="J3277" t="s">
        <v>567</v>
      </c>
      <c r="K3277" t="s">
        <v>567</v>
      </c>
      <c r="L3277" t="s">
        <v>567</v>
      </c>
      <c r="N3277">
        <v>0</v>
      </c>
      <c r="O3277">
        <v>0</v>
      </c>
      <c r="R3277">
        <v>0</v>
      </c>
      <c r="W3277" t="s">
        <v>567</v>
      </c>
      <c r="X3277" t="s">
        <v>567</v>
      </c>
      <c r="Y3277" t="s">
        <v>568</v>
      </c>
    </row>
    <row r="3278" spans="2:25" x14ac:dyDescent="0.3">
      <c r="B3278" s="118"/>
      <c r="D3278" t="s">
        <v>567</v>
      </c>
      <c r="H3278" t="s">
        <v>567</v>
      </c>
      <c r="J3278" t="s">
        <v>567</v>
      </c>
      <c r="K3278" t="s">
        <v>567</v>
      </c>
      <c r="L3278" t="s">
        <v>567</v>
      </c>
      <c r="N3278">
        <v>0</v>
      </c>
      <c r="O3278">
        <v>0</v>
      </c>
      <c r="R3278">
        <v>0</v>
      </c>
      <c r="W3278" t="s">
        <v>567</v>
      </c>
      <c r="X3278" t="s">
        <v>567</v>
      </c>
      <c r="Y3278" t="s">
        <v>568</v>
      </c>
    </row>
    <row r="3279" spans="2:25" x14ac:dyDescent="0.3">
      <c r="B3279" s="118"/>
      <c r="D3279" t="s">
        <v>567</v>
      </c>
      <c r="H3279" t="s">
        <v>567</v>
      </c>
      <c r="J3279" t="s">
        <v>567</v>
      </c>
      <c r="K3279" t="s">
        <v>567</v>
      </c>
      <c r="L3279" t="s">
        <v>567</v>
      </c>
      <c r="N3279">
        <v>0</v>
      </c>
      <c r="O3279">
        <v>0</v>
      </c>
      <c r="R3279">
        <v>0</v>
      </c>
      <c r="W3279" t="s">
        <v>567</v>
      </c>
      <c r="X3279" t="s">
        <v>567</v>
      </c>
      <c r="Y3279" t="s">
        <v>568</v>
      </c>
    </row>
    <row r="3280" spans="2:25" x14ac:dyDescent="0.3">
      <c r="B3280" s="118"/>
      <c r="D3280" t="s">
        <v>567</v>
      </c>
      <c r="H3280" t="s">
        <v>567</v>
      </c>
      <c r="J3280" t="s">
        <v>567</v>
      </c>
      <c r="K3280" t="s">
        <v>567</v>
      </c>
      <c r="L3280" t="s">
        <v>567</v>
      </c>
      <c r="N3280">
        <v>0</v>
      </c>
      <c r="O3280">
        <v>0</v>
      </c>
      <c r="R3280">
        <v>0</v>
      </c>
      <c r="W3280" t="s">
        <v>567</v>
      </c>
      <c r="X3280" t="s">
        <v>567</v>
      </c>
      <c r="Y3280" t="s">
        <v>568</v>
      </c>
    </row>
    <row r="3281" spans="2:25" x14ac:dyDescent="0.3">
      <c r="B3281" s="118"/>
      <c r="D3281" t="s">
        <v>567</v>
      </c>
      <c r="H3281" t="s">
        <v>567</v>
      </c>
      <c r="J3281" t="s">
        <v>567</v>
      </c>
      <c r="K3281" t="s">
        <v>567</v>
      </c>
      <c r="L3281" t="s">
        <v>567</v>
      </c>
      <c r="N3281">
        <v>0</v>
      </c>
      <c r="O3281">
        <v>0</v>
      </c>
      <c r="R3281">
        <v>0</v>
      </c>
      <c r="W3281" t="s">
        <v>567</v>
      </c>
      <c r="X3281" t="s">
        <v>567</v>
      </c>
      <c r="Y3281" t="s">
        <v>568</v>
      </c>
    </row>
    <row r="3282" spans="2:25" x14ac:dyDescent="0.3">
      <c r="B3282" s="118"/>
      <c r="D3282" t="s">
        <v>567</v>
      </c>
      <c r="H3282" t="s">
        <v>567</v>
      </c>
      <c r="J3282" t="s">
        <v>567</v>
      </c>
      <c r="K3282" t="s">
        <v>567</v>
      </c>
      <c r="L3282" t="s">
        <v>567</v>
      </c>
      <c r="N3282">
        <v>0</v>
      </c>
      <c r="O3282">
        <v>0</v>
      </c>
      <c r="R3282">
        <v>0</v>
      </c>
      <c r="W3282" t="s">
        <v>567</v>
      </c>
      <c r="X3282" t="s">
        <v>567</v>
      </c>
      <c r="Y3282" t="s">
        <v>568</v>
      </c>
    </row>
    <row r="3283" spans="2:25" x14ac:dyDescent="0.3">
      <c r="B3283" s="118"/>
      <c r="D3283" t="s">
        <v>567</v>
      </c>
      <c r="H3283" t="s">
        <v>567</v>
      </c>
      <c r="J3283" t="s">
        <v>567</v>
      </c>
      <c r="K3283" t="s">
        <v>567</v>
      </c>
      <c r="L3283" t="s">
        <v>567</v>
      </c>
      <c r="N3283">
        <v>0</v>
      </c>
      <c r="O3283">
        <v>0</v>
      </c>
      <c r="R3283">
        <v>0</v>
      </c>
      <c r="W3283" t="s">
        <v>567</v>
      </c>
      <c r="X3283" t="s">
        <v>567</v>
      </c>
      <c r="Y3283" t="s">
        <v>568</v>
      </c>
    </row>
    <row r="3284" spans="2:25" x14ac:dyDescent="0.3">
      <c r="B3284" s="118"/>
      <c r="D3284" t="s">
        <v>567</v>
      </c>
      <c r="H3284" t="s">
        <v>567</v>
      </c>
      <c r="J3284" t="s">
        <v>567</v>
      </c>
      <c r="K3284" t="s">
        <v>567</v>
      </c>
      <c r="L3284" t="s">
        <v>567</v>
      </c>
      <c r="N3284">
        <v>0</v>
      </c>
      <c r="O3284">
        <v>0</v>
      </c>
      <c r="R3284">
        <v>0</v>
      </c>
      <c r="W3284" t="s">
        <v>567</v>
      </c>
      <c r="X3284" t="s">
        <v>567</v>
      </c>
      <c r="Y3284" t="s">
        <v>568</v>
      </c>
    </row>
    <row r="3285" spans="2:25" x14ac:dyDescent="0.3">
      <c r="B3285" s="118"/>
      <c r="D3285" t="s">
        <v>567</v>
      </c>
      <c r="H3285" t="s">
        <v>567</v>
      </c>
      <c r="J3285" t="s">
        <v>567</v>
      </c>
      <c r="K3285" t="s">
        <v>567</v>
      </c>
      <c r="L3285" t="s">
        <v>567</v>
      </c>
      <c r="N3285">
        <v>0</v>
      </c>
      <c r="O3285">
        <v>0</v>
      </c>
      <c r="R3285">
        <v>0</v>
      </c>
      <c r="W3285" t="s">
        <v>567</v>
      </c>
      <c r="X3285" t="s">
        <v>567</v>
      </c>
      <c r="Y3285" t="s">
        <v>568</v>
      </c>
    </row>
    <row r="3286" spans="2:25" x14ac:dyDescent="0.3">
      <c r="B3286" s="118"/>
      <c r="D3286" t="s">
        <v>567</v>
      </c>
      <c r="H3286" t="s">
        <v>567</v>
      </c>
      <c r="J3286" t="s">
        <v>567</v>
      </c>
      <c r="K3286" t="s">
        <v>567</v>
      </c>
      <c r="L3286" t="s">
        <v>567</v>
      </c>
      <c r="N3286">
        <v>0</v>
      </c>
      <c r="O3286">
        <v>0</v>
      </c>
      <c r="R3286">
        <v>0</v>
      </c>
      <c r="W3286" t="s">
        <v>567</v>
      </c>
      <c r="X3286" t="s">
        <v>567</v>
      </c>
      <c r="Y3286" t="s">
        <v>568</v>
      </c>
    </row>
    <row r="3287" spans="2:25" x14ac:dyDescent="0.3">
      <c r="B3287" s="118"/>
      <c r="D3287" t="s">
        <v>567</v>
      </c>
      <c r="H3287" t="s">
        <v>567</v>
      </c>
      <c r="J3287" t="s">
        <v>567</v>
      </c>
      <c r="K3287" t="s">
        <v>567</v>
      </c>
      <c r="L3287" t="s">
        <v>567</v>
      </c>
      <c r="N3287">
        <v>0</v>
      </c>
      <c r="O3287">
        <v>0</v>
      </c>
      <c r="R3287">
        <v>0</v>
      </c>
      <c r="W3287" t="s">
        <v>567</v>
      </c>
      <c r="X3287" t="s">
        <v>567</v>
      </c>
      <c r="Y3287" t="s">
        <v>568</v>
      </c>
    </row>
    <row r="3288" spans="2:25" x14ac:dyDescent="0.3">
      <c r="B3288" s="118"/>
      <c r="D3288" t="s">
        <v>567</v>
      </c>
      <c r="H3288" t="s">
        <v>567</v>
      </c>
      <c r="J3288" t="s">
        <v>567</v>
      </c>
      <c r="K3288" t="s">
        <v>567</v>
      </c>
      <c r="L3288" t="s">
        <v>567</v>
      </c>
      <c r="N3288">
        <v>0</v>
      </c>
      <c r="O3288">
        <v>0</v>
      </c>
      <c r="R3288">
        <v>0</v>
      </c>
      <c r="W3288" t="s">
        <v>567</v>
      </c>
      <c r="X3288" t="s">
        <v>567</v>
      </c>
      <c r="Y3288" t="s">
        <v>568</v>
      </c>
    </row>
    <row r="3289" spans="2:25" x14ac:dyDescent="0.3">
      <c r="B3289" s="118"/>
      <c r="D3289" t="s">
        <v>567</v>
      </c>
      <c r="H3289" t="s">
        <v>567</v>
      </c>
      <c r="J3289" t="s">
        <v>567</v>
      </c>
      <c r="K3289" t="s">
        <v>567</v>
      </c>
      <c r="L3289" t="s">
        <v>567</v>
      </c>
      <c r="N3289">
        <v>0</v>
      </c>
      <c r="O3289">
        <v>0</v>
      </c>
      <c r="R3289">
        <v>0</v>
      </c>
      <c r="W3289" t="s">
        <v>567</v>
      </c>
      <c r="X3289" t="s">
        <v>567</v>
      </c>
      <c r="Y3289" t="s">
        <v>568</v>
      </c>
    </row>
    <row r="3290" spans="2:25" x14ac:dyDescent="0.3">
      <c r="B3290" s="118"/>
      <c r="D3290" t="s">
        <v>567</v>
      </c>
      <c r="H3290" t="s">
        <v>567</v>
      </c>
      <c r="J3290" t="s">
        <v>567</v>
      </c>
      <c r="K3290" t="s">
        <v>567</v>
      </c>
      <c r="L3290" t="s">
        <v>567</v>
      </c>
      <c r="N3290">
        <v>0</v>
      </c>
      <c r="O3290">
        <v>0</v>
      </c>
      <c r="R3290">
        <v>0</v>
      </c>
      <c r="W3290" t="s">
        <v>567</v>
      </c>
      <c r="X3290" t="s">
        <v>567</v>
      </c>
      <c r="Y3290" t="s">
        <v>568</v>
      </c>
    </row>
    <row r="3291" spans="2:25" x14ac:dyDescent="0.3">
      <c r="B3291" s="118"/>
      <c r="D3291" t="s">
        <v>567</v>
      </c>
      <c r="H3291" t="s">
        <v>567</v>
      </c>
      <c r="J3291" t="s">
        <v>567</v>
      </c>
      <c r="K3291" t="s">
        <v>567</v>
      </c>
      <c r="L3291" t="s">
        <v>567</v>
      </c>
      <c r="N3291">
        <v>0</v>
      </c>
      <c r="O3291">
        <v>0</v>
      </c>
      <c r="R3291">
        <v>0</v>
      </c>
      <c r="W3291" t="s">
        <v>567</v>
      </c>
      <c r="X3291" t="s">
        <v>567</v>
      </c>
      <c r="Y3291" t="s">
        <v>568</v>
      </c>
    </row>
    <row r="3292" spans="2:25" x14ac:dyDescent="0.3">
      <c r="B3292" s="118"/>
      <c r="D3292" t="s">
        <v>567</v>
      </c>
      <c r="H3292" t="s">
        <v>567</v>
      </c>
      <c r="J3292" t="s">
        <v>567</v>
      </c>
      <c r="K3292" t="s">
        <v>567</v>
      </c>
      <c r="L3292" t="s">
        <v>567</v>
      </c>
      <c r="N3292">
        <v>0</v>
      </c>
      <c r="O3292">
        <v>0</v>
      </c>
      <c r="R3292">
        <v>0</v>
      </c>
      <c r="W3292" t="s">
        <v>567</v>
      </c>
      <c r="X3292" t="s">
        <v>567</v>
      </c>
      <c r="Y3292" t="s">
        <v>568</v>
      </c>
    </row>
    <row r="3293" spans="2:25" x14ac:dyDescent="0.3">
      <c r="B3293" s="118"/>
      <c r="D3293" t="s">
        <v>567</v>
      </c>
      <c r="H3293" t="s">
        <v>567</v>
      </c>
      <c r="J3293" t="s">
        <v>567</v>
      </c>
      <c r="K3293" t="s">
        <v>567</v>
      </c>
      <c r="L3293" t="s">
        <v>567</v>
      </c>
      <c r="N3293">
        <v>0</v>
      </c>
      <c r="O3293">
        <v>0</v>
      </c>
      <c r="R3293">
        <v>0</v>
      </c>
      <c r="W3293" t="s">
        <v>567</v>
      </c>
      <c r="X3293" t="s">
        <v>567</v>
      </c>
      <c r="Y3293" t="s">
        <v>568</v>
      </c>
    </row>
    <row r="3294" spans="2:25" x14ac:dyDescent="0.3">
      <c r="B3294" s="118"/>
      <c r="D3294" t="s">
        <v>567</v>
      </c>
      <c r="H3294" t="s">
        <v>567</v>
      </c>
      <c r="J3294" t="s">
        <v>567</v>
      </c>
      <c r="K3294" t="s">
        <v>567</v>
      </c>
      <c r="L3294" t="s">
        <v>567</v>
      </c>
      <c r="N3294">
        <v>0</v>
      </c>
      <c r="O3294">
        <v>0</v>
      </c>
      <c r="R3294">
        <v>0</v>
      </c>
      <c r="W3294" t="s">
        <v>567</v>
      </c>
      <c r="X3294" t="s">
        <v>567</v>
      </c>
      <c r="Y3294" t="s">
        <v>568</v>
      </c>
    </row>
    <row r="3295" spans="2:25" x14ac:dyDescent="0.3">
      <c r="B3295" s="118"/>
      <c r="D3295" t="s">
        <v>567</v>
      </c>
      <c r="H3295" t="s">
        <v>567</v>
      </c>
      <c r="J3295" t="s">
        <v>567</v>
      </c>
      <c r="K3295" t="s">
        <v>567</v>
      </c>
      <c r="L3295" t="s">
        <v>567</v>
      </c>
      <c r="N3295">
        <v>0</v>
      </c>
      <c r="O3295">
        <v>0</v>
      </c>
      <c r="R3295">
        <v>0</v>
      </c>
      <c r="W3295" t="s">
        <v>567</v>
      </c>
      <c r="X3295" t="s">
        <v>567</v>
      </c>
      <c r="Y3295" t="s">
        <v>568</v>
      </c>
    </row>
    <row r="3296" spans="2:25" x14ac:dyDescent="0.3">
      <c r="B3296" s="118"/>
      <c r="D3296" t="s">
        <v>567</v>
      </c>
      <c r="H3296" t="s">
        <v>567</v>
      </c>
      <c r="J3296" t="s">
        <v>567</v>
      </c>
      <c r="K3296" t="s">
        <v>567</v>
      </c>
      <c r="L3296" t="s">
        <v>567</v>
      </c>
      <c r="N3296">
        <v>0</v>
      </c>
      <c r="O3296">
        <v>0</v>
      </c>
      <c r="R3296">
        <v>0</v>
      </c>
      <c r="W3296" t="s">
        <v>567</v>
      </c>
      <c r="X3296" t="s">
        <v>567</v>
      </c>
      <c r="Y3296" t="s">
        <v>568</v>
      </c>
    </row>
    <row r="3297" spans="2:25" x14ac:dyDescent="0.3">
      <c r="B3297" s="118"/>
      <c r="D3297" t="s">
        <v>567</v>
      </c>
      <c r="H3297" t="s">
        <v>567</v>
      </c>
      <c r="J3297" t="s">
        <v>567</v>
      </c>
      <c r="K3297" t="s">
        <v>567</v>
      </c>
      <c r="L3297" t="s">
        <v>567</v>
      </c>
      <c r="N3297">
        <v>0</v>
      </c>
      <c r="O3297">
        <v>0</v>
      </c>
      <c r="R3297">
        <v>0</v>
      </c>
      <c r="W3297" t="s">
        <v>567</v>
      </c>
      <c r="X3297" t="s">
        <v>567</v>
      </c>
      <c r="Y3297" t="s">
        <v>568</v>
      </c>
    </row>
    <row r="3298" spans="2:25" x14ac:dyDescent="0.3">
      <c r="B3298" s="118"/>
      <c r="D3298" t="s">
        <v>567</v>
      </c>
      <c r="H3298" t="s">
        <v>567</v>
      </c>
      <c r="J3298" t="s">
        <v>567</v>
      </c>
      <c r="K3298" t="s">
        <v>567</v>
      </c>
      <c r="L3298" t="s">
        <v>567</v>
      </c>
      <c r="N3298">
        <v>0</v>
      </c>
      <c r="O3298">
        <v>0</v>
      </c>
      <c r="R3298">
        <v>0</v>
      </c>
      <c r="W3298" t="s">
        <v>567</v>
      </c>
      <c r="X3298" t="s">
        <v>567</v>
      </c>
      <c r="Y3298" t="s">
        <v>568</v>
      </c>
    </row>
    <row r="3299" spans="2:25" x14ac:dyDescent="0.3">
      <c r="B3299" s="118"/>
      <c r="D3299" t="s">
        <v>567</v>
      </c>
      <c r="H3299" t="s">
        <v>567</v>
      </c>
      <c r="J3299" t="s">
        <v>567</v>
      </c>
      <c r="K3299" t="s">
        <v>567</v>
      </c>
      <c r="L3299" t="s">
        <v>567</v>
      </c>
      <c r="N3299">
        <v>0</v>
      </c>
      <c r="O3299">
        <v>0</v>
      </c>
      <c r="R3299">
        <v>0</v>
      </c>
      <c r="W3299" t="s">
        <v>567</v>
      </c>
      <c r="X3299" t="s">
        <v>567</v>
      </c>
      <c r="Y3299" t="s">
        <v>568</v>
      </c>
    </row>
    <row r="3300" spans="2:25" x14ac:dyDescent="0.3">
      <c r="B3300" s="118"/>
      <c r="D3300" t="s">
        <v>567</v>
      </c>
      <c r="H3300" t="s">
        <v>567</v>
      </c>
      <c r="J3300" t="s">
        <v>567</v>
      </c>
      <c r="K3300" t="s">
        <v>567</v>
      </c>
      <c r="L3300" t="s">
        <v>567</v>
      </c>
      <c r="N3300">
        <v>0</v>
      </c>
      <c r="O3300">
        <v>0</v>
      </c>
      <c r="R3300">
        <v>0</v>
      </c>
      <c r="W3300" t="s">
        <v>567</v>
      </c>
      <c r="X3300" t="s">
        <v>567</v>
      </c>
      <c r="Y3300" t="s">
        <v>568</v>
      </c>
    </row>
    <row r="3301" spans="2:25" x14ac:dyDescent="0.3">
      <c r="B3301" s="118"/>
      <c r="D3301" t="s">
        <v>567</v>
      </c>
      <c r="H3301" t="s">
        <v>567</v>
      </c>
      <c r="J3301" t="s">
        <v>567</v>
      </c>
      <c r="K3301" t="s">
        <v>567</v>
      </c>
      <c r="L3301" t="s">
        <v>567</v>
      </c>
      <c r="N3301">
        <v>0</v>
      </c>
      <c r="O3301">
        <v>0</v>
      </c>
      <c r="R3301">
        <v>0</v>
      </c>
      <c r="W3301" t="s">
        <v>567</v>
      </c>
      <c r="X3301" t="s">
        <v>567</v>
      </c>
      <c r="Y3301" t="s">
        <v>568</v>
      </c>
    </row>
    <row r="3302" spans="2:25" x14ac:dyDescent="0.3">
      <c r="B3302" s="118"/>
      <c r="D3302" t="s">
        <v>567</v>
      </c>
      <c r="H3302" t="s">
        <v>567</v>
      </c>
      <c r="J3302" t="s">
        <v>567</v>
      </c>
      <c r="K3302" t="s">
        <v>567</v>
      </c>
      <c r="L3302" t="s">
        <v>567</v>
      </c>
      <c r="N3302">
        <v>0</v>
      </c>
      <c r="O3302">
        <v>0</v>
      </c>
      <c r="R3302">
        <v>0</v>
      </c>
      <c r="W3302" t="s">
        <v>567</v>
      </c>
      <c r="X3302" t="s">
        <v>567</v>
      </c>
      <c r="Y3302" t="s">
        <v>568</v>
      </c>
    </row>
    <row r="3303" spans="2:25" x14ac:dyDescent="0.3">
      <c r="B3303" s="118"/>
      <c r="D3303" t="s">
        <v>567</v>
      </c>
      <c r="H3303" t="s">
        <v>567</v>
      </c>
      <c r="J3303" t="s">
        <v>567</v>
      </c>
      <c r="K3303" t="s">
        <v>567</v>
      </c>
      <c r="L3303" t="s">
        <v>567</v>
      </c>
      <c r="N3303">
        <v>0</v>
      </c>
      <c r="O3303">
        <v>0</v>
      </c>
      <c r="R3303">
        <v>0</v>
      </c>
      <c r="W3303" t="s">
        <v>567</v>
      </c>
      <c r="X3303" t="s">
        <v>567</v>
      </c>
      <c r="Y3303" t="s">
        <v>568</v>
      </c>
    </row>
    <row r="3304" spans="2:25" x14ac:dyDescent="0.3">
      <c r="B3304" s="118"/>
      <c r="D3304" t="s">
        <v>567</v>
      </c>
      <c r="H3304" t="s">
        <v>567</v>
      </c>
      <c r="J3304" t="s">
        <v>567</v>
      </c>
      <c r="K3304" t="s">
        <v>567</v>
      </c>
      <c r="L3304" t="s">
        <v>567</v>
      </c>
      <c r="N3304">
        <v>0</v>
      </c>
      <c r="O3304">
        <v>0</v>
      </c>
      <c r="R3304">
        <v>0</v>
      </c>
      <c r="W3304" t="s">
        <v>567</v>
      </c>
      <c r="X3304" t="s">
        <v>567</v>
      </c>
      <c r="Y3304" t="s">
        <v>568</v>
      </c>
    </row>
    <row r="3305" spans="2:25" x14ac:dyDescent="0.3">
      <c r="B3305" s="118"/>
      <c r="D3305" t="s">
        <v>567</v>
      </c>
      <c r="H3305" t="s">
        <v>567</v>
      </c>
      <c r="J3305" t="s">
        <v>567</v>
      </c>
      <c r="K3305" t="s">
        <v>567</v>
      </c>
      <c r="L3305" t="s">
        <v>567</v>
      </c>
      <c r="N3305">
        <v>0</v>
      </c>
      <c r="O3305">
        <v>0</v>
      </c>
      <c r="R3305">
        <v>0</v>
      </c>
      <c r="W3305" t="s">
        <v>567</v>
      </c>
      <c r="X3305" t="s">
        <v>567</v>
      </c>
      <c r="Y3305" t="s">
        <v>568</v>
      </c>
    </row>
    <row r="3306" spans="2:25" x14ac:dyDescent="0.3">
      <c r="B3306" s="118"/>
      <c r="D3306" t="s">
        <v>567</v>
      </c>
      <c r="H3306" t="s">
        <v>567</v>
      </c>
      <c r="J3306" t="s">
        <v>567</v>
      </c>
      <c r="K3306" t="s">
        <v>567</v>
      </c>
      <c r="L3306" t="s">
        <v>567</v>
      </c>
      <c r="N3306">
        <v>0</v>
      </c>
      <c r="O3306">
        <v>0</v>
      </c>
      <c r="R3306">
        <v>0</v>
      </c>
      <c r="W3306" t="s">
        <v>567</v>
      </c>
      <c r="X3306" t="s">
        <v>567</v>
      </c>
      <c r="Y3306" t="s">
        <v>568</v>
      </c>
    </row>
    <row r="3307" spans="2:25" x14ac:dyDescent="0.3">
      <c r="B3307" s="118"/>
      <c r="D3307" t="s">
        <v>567</v>
      </c>
      <c r="H3307" t="s">
        <v>567</v>
      </c>
      <c r="J3307" t="s">
        <v>567</v>
      </c>
      <c r="K3307" t="s">
        <v>567</v>
      </c>
      <c r="L3307" t="s">
        <v>567</v>
      </c>
      <c r="N3307">
        <v>0</v>
      </c>
      <c r="O3307">
        <v>0</v>
      </c>
      <c r="R3307">
        <v>0</v>
      </c>
      <c r="W3307" t="s">
        <v>567</v>
      </c>
      <c r="X3307" t="s">
        <v>567</v>
      </c>
      <c r="Y3307" t="s">
        <v>568</v>
      </c>
    </row>
    <row r="3308" spans="2:25" x14ac:dyDescent="0.3">
      <c r="B3308" s="118"/>
      <c r="D3308" t="s">
        <v>567</v>
      </c>
      <c r="H3308" t="s">
        <v>567</v>
      </c>
      <c r="J3308" t="s">
        <v>567</v>
      </c>
      <c r="K3308" t="s">
        <v>567</v>
      </c>
      <c r="L3308" t="s">
        <v>567</v>
      </c>
      <c r="N3308">
        <v>0</v>
      </c>
      <c r="O3308">
        <v>0</v>
      </c>
      <c r="R3308">
        <v>0</v>
      </c>
      <c r="W3308" t="s">
        <v>567</v>
      </c>
      <c r="X3308" t="s">
        <v>567</v>
      </c>
      <c r="Y3308" t="s">
        <v>568</v>
      </c>
    </row>
    <row r="3309" spans="2:25" x14ac:dyDescent="0.3">
      <c r="B3309" s="118"/>
      <c r="D3309" t="s">
        <v>567</v>
      </c>
      <c r="H3309" t="s">
        <v>567</v>
      </c>
      <c r="J3309" t="s">
        <v>567</v>
      </c>
      <c r="K3309" t="s">
        <v>567</v>
      </c>
      <c r="L3309" t="s">
        <v>567</v>
      </c>
      <c r="N3309">
        <v>0</v>
      </c>
      <c r="O3309">
        <v>0</v>
      </c>
      <c r="R3309">
        <v>0</v>
      </c>
      <c r="W3309" t="s">
        <v>567</v>
      </c>
      <c r="X3309" t="s">
        <v>567</v>
      </c>
      <c r="Y3309" t="s">
        <v>568</v>
      </c>
    </row>
    <row r="3310" spans="2:25" x14ac:dyDescent="0.3">
      <c r="B3310" s="118"/>
      <c r="D3310" t="s">
        <v>567</v>
      </c>
      <c r="H3310" t="s">
        <v>567</v>
      </c>
      <c r="J3310" t="s">
        <v>567</v>
      </c>
      <c r="K3310" t="s">
        <v>567</v>
      </c>
      <c r="L3310" t="s">
        <v>567</v>
      </c>
      <c r="N3310">
        <v>0</v>
      </c>
      <c r="O3310">
        <v>0</v>
      </c>
      <c r="R3310">
        <v>0</v>
      </c>
      <c r="W3310" t="s">
        <v>567</v>
      </c>
      <c r="X3310" t="s">
        <v>567</v>
      </c>
      <c r="Y3310" t="s">
        <v>568</v>
      </c>
    </row>
    <row r="3311" spans="2:25" x14ac:dyDescent="0.3">
      <c r="B3311" s="118"/>
      <c r="D3311" t="s">
        <v>567</v>
      </c>
      <c r="H3311" t="s">
        <v>567</v>
      </c>
      <c r="J3311" t="s">
        <v>567</v>
      </c>
      <c r="K3311" t="s">
        <v>567</v>
      </c>
      <c r="L3311" t="s">
        <v>567</v>
      </c>
      <c r="N3311">
        <v>0</v>
      </c>
      <c r="O3311">
        <v>0</v>
      </c>
      <c r="R3311">
        <v>0</v>
      </c>
      <c r="W3311" t="s">
        <v>567</v>
      </c>
      <c r="X3311" t="s">
        <v>567</v>
      </c>
      <c r="Y3311" t="s">
        <v>568</v>
      </c>
    </row>
    <row r="3312" spans="2:25" x14ac:dyDescent="0.3">
      <c r="B3312" s="118"/>
      <c r="D3312" t="s">
        <v>567</v>
      </c>
      <c r="H3312" t="s">
        <v>567</v>
      </c>
      <c r="J3312" t="s">
        <v>567</v>
      </c>
      <c r="K3312" t="s">
        <v>567</v>
      </c>
      <c r="L3312" t="s">
        <v>567</v>
      </c>
      <c r="N3312">
        <v>0</v>
      </c>
      <c r="O3312">
        <v>0</v>
      </c>
      <c r="R3312">
        <v>0</v>
      </c>
      <c r="W3312" t="s">
        <v>567</v>
      </c>
      <c r="X3312" t="s">
        <v>567</v>
      </c>
      <c r="Y3312" t="s">
        <v>568</v>
      </c>
    </row>
    <row r="3313" spans="2:25" x14ac:dyDescent="0.3">
      <c r="B3313" s="118"/>
      <c r="D3313" t="s">
        <v>567</v>
      </c>
      <c r="H3313" t="s">
        <v>567</v>
      </c>
      <c r="J3313" t="s">
        <v>567</v>
      </c>
      <c r="K3313" t="s">
        <v>567</v>
      </c>
      <c r="L3313" t="s">
        <v>567</v>
      </c>
      <c r="N3313">
        <v>0</v>
      </c>
      <c r="O3313">
        <v>0</v>
      </c>
      <c r="R3313">
        <v>0</v>
      </c>
      <c r="W3313" t="s">
        <v>567</v>
      </c>
      <c r="X3313" t="s">
        <v>567</v>
      </c>
      <c r="Y3313" t="s">
        <v>568</v>
      </c>
    </row>
    <row r="3314" spans="2:25" x14ac:dyDescent="0.3">
      <c r="B3314" s="118"/>
      <c r="D3314" t="s">
        <v>567</v>
      </c>
      <c r="H3314" t="s">
        <v>567</v>
      </c>
      <c r="J3314" t="s">
        <v>567</v>
      </c>
      <c r="K3314" t="s">
        <v>567</v>
      </c>
      <c r="L3314" t="s">
        <v>567</v>
      </c>
      <c r="N3314">
        <v>0</v>
      </c>
      <c r="O3314">
        <v>0</v>
      </c>
      <c r="R3314">
        <v>0</v>
      </c>
      <c r="W3314" t="s">
        <v>567</v>
      </c>
      <c r="X3314" t="s">
        <v>567</v>
      </c>
      <c r="Y3314" t="s">
        <v>568</v>
      </c>
    </row>
    <row r="3315" spans="2:25" x14ac:dyDescent="0.3">
      <c r="B3315" s="118"/>
      <c r="D3315" t="s">
        <v>567</v>
      </c>
      <c r="H3315" t="s">
        <v>567</v>
      </c>
      <c r="J3315" t="s">
        <v>567</v>
      </c>
      <c r="K3315" t="s">
        <v>567</v>
      </c>
      <c r="L3315" t="s">
        <v>567</v>
      </c>
      <c r="N3315">
        <v>0</v>
      </c>
      <c r="O3315">
        <v>0</v>
      </c>
      <c r="R3315">
        <v>0</v>
      </c>
      <c r="W3315" t="s">
        <v>567</v>
      </c>
      <c r="X3315" t="s">
        <v>567</v>
      </c>
      <c r="Y3315" t="s">
        <v>568</v>
      </c>
    </row>
    <row r="3316" spans="2:25" x14ac:dyDescent="0.3">
      <c r="B3316" s="118"/>
      <c r="D3316" t="s">
        <v>567</v>
      </c>
      <c r="H3316" t="s">
        <v>567</v>
      </c>
      <c r="J3316" t="s">
        <v>567</v>
      </c>
      <c r="K3316" t="s">
        <v>567</v>
      </c>
      <c r="L3316" t="s">
        <v>567</v>
      </c>
      <c r="N3316">
        <v>0</v>
      </c>
      <c r="O3316">
        <v>0</v>
      </c>
      <c r="R3316">
        <v>0</v>
      </c>
      <c r="W3316" t="s">
        <v>567</v>
      </c>
      <c r="X3316" t="s">
        <v>567</v>
      </c>
      <c r="Y3316" t="s">
        <v>568</v>
      </c>
    </row>
    <row r="3317" spans="2:25" x14ac:dyDescent="0.3">
      <c r="B3317" s="118"/>
      <c r="D3317" t="s">
        <v>567</v>
      </c>
      <c r="H3317" t="s">
        <v>567</v>
      </c>
      <c r="J3317" t="s">
        <v>567</v>
      </c>
      <c r="K3317" t="s">
        <v>567</v>
      </c>
      <c r="L3317" t="s">
        <v>567</v>
      </c>
      <c r="N3317">
        <v>0</v>
      </c>
      <c r="O3317">
        <v>0</v>
      </c>
      <c r="R3317">
        <v>0</v>
      </c>
      <c r="W3317" t="s">
        <v>567</v>
      </c>
      <c r="X3317" t="s">
        <v>567</v>
      </c>
      <c r="Y3317" t="s">
        <v>568</v>
      </c>
    </row>
    <row r="3318" spans="2:25" x14ac:dyDescent="0.3">
      <c r="B3318" s="118"/>
      <c r="D3318" t="s">
        <v>567</v>
      </c>
      <c r="H3318" t="s">
        <v>567</v>
      </c>
      <c r="J3318" t="s">
        <v>567</v>
      </c>
      <c r="K3318" t="s">
        <v>567</v>
      </c>
      <c r="L3318" t="s">
        <v>567</v>
      </c>
      <c r="N3318">
        <v>0</v>
      </c>
      <c r="O3318">
        <v>0</v>
      </c>
      <c r="R3318">
        <v>0</v>
      </c>
      <c r="W3318" t="s">
        <v>567</v>
      </c>
      <c r="X3318" t="s">
        <v>567</v>
      </c>
      <c r="Y3318" t="s">
        <v>568</v>
      </c>
    </row>
    <row r="3319" spans="2:25" x14ac:dyDescent="0.3">
      <c r="B3319" s="118"/>
      <c r="D3319" t="s">
        <v>567</v>
      </c>
      <c r="H3319" t="s">
        <v>567</v>
      </c>
      <c r="J3319" t="s">
        <v>567</v>
      </c>
      <c r="K3319" t="s">
        <v>567</v>
      </c>
      <c r="L3319" t="s">
        <v>567</v>
      </c>
      <c r="N3319">
        <v>0</v>
      </c>
      <c r="O3319">
        <v>0</v>
      </c>
      <c r="R3319">
        <v>0</v>
      </c>
      <c r="W3319" t="s">
        <v>567</v>
      </c>
      <c r="X3319" t="s">
        <v>567</v>
      </c>
      <c r="Y3319" t="s">
        <v>568</v>
      </c>
    </row>
    <row r="3320" spans="2:25" x14ac:dyDescent="0.3">
      <c r="B3320" s="118"/>
      <c r="D3320" t="s">
        <v>567</v>
      </c>
      <c r="H3320" t="s">
        <v>567</v>
      </c>
      <c r="J3320" t="s">
        <v>567</v>
      </c>
      <c r="K3320" t="s">
        <v>567</v>
      </c>
      <c r="L3320" t="s">
        <v>567</v>
      </c>
      <c r="N3320">
        <v>0</v>
      </c>
      <c r="O3320">
        <v>0</v>
      </c>
      <c r="R3320">
        <v>0</v>
      </c>
      <c r="W3320" t="s">
        <v>567</v>
      </c>
      <c r="X3320" t="s">
        <v>567</v>
      </c>
      <c r="Y3320" t="s">
        <v>568</v>
      </c>
    </row>
    <row r="3321" spans="2:25" x14ac:dyDescent="0.3">
      <c r="B3321" s="118"/>
      <c r="D3321" t="s">
        <v>567</v>
      </c>
      <c r="H3321" t="s">
        <v>567</v>
      </c>
      <c r="J3321" t="s">
        <v>567</v>
      </c>
      <c r="K3321" t="s">
        <v>567</v>
      </c>
      <c r="L3321" t="s">
        <v>567</v>
      </c>
      <c r="N3321">
        <v>0</v>
      </c>
      <c r="O3321">
        <v>0</v>
      </c>
      <c r="R3321">
        <v>0</v>
      </c>
      <c r="W3321" t="s">
        <v>567</v>
      </c>
      <c r="X3321" t="s">
        <v>567</v>
      </c>
      <c r="Y3321" t="s">
        <v>568</v>
      </c>
    </row>
    <row r="3322" spans="2:25" x14ac:dyDescent="0.3">
      <c r="B3322" s="118"/>
      <c r="D3322" t="s">
        <v>567</v>
      </c>
      <c r="H3322" t="s">
        <v>567</v>
      </c>
      <c r="J3322" t="s">
        <v>567</v>
      </c>
      <c r="K3322" t="s">
        <v>567</v>
      </c>
      <c r="L3322" t="s">
        <v>567</v>
      </c>
      <c r="N3322">
        <v>0</v>
      </c>
      <c r="O3322">
        <v>0</v>
      </c>
      <c r="R3322">
        <v>0</v>
      </c>
      <c r="W3322" t="s">
        <v>567</v>
      </c>
      <c r="X3322" t="s">
        <v>567</v>
      </c>
      <c r="Y3322" t="s">
        <v>568</v>
      </c>
    </row>
    <row r="3323" spans="2:25" x14ac:dyDescent="0.3">
      <c r="B3323" s="118"/>
      <c r="D3323" t="s">
        <v>567</v>
      </c>
      <c r="H3323" t="s">
        <v>567</v>
      </c>
      <c r="J3323" t="s">
        <v>567</v>
      </c>
      <c r="K3323" t="s">
        <v>567</v>
      </c>
      <c r="L3323" t="s">
        <v>567</v>
      </c>
      <c r="N3323">
        <v>0</v>
      </c>
      <c r="O3323">
        <v>0</v>
      </c>
      <c r="R3323">
        <v>0</v>
      </c>
      <c r="W3323" t="s">
        <v>567</v>
      </c>
      <c r="X3323" t="s">
        <v>567</v>
      </c>
      <c r="Y3323" t="s">
        <v>568</v>
      </c>
    </row>
    <row r="3324" spans="2:25" x14ac:dyDescent="0.3">
      <c r="B3324" s="118"/>
      <c r="D3324" t="s">
        <v>567</v>
      </c>
      <c r="H3324" t="s">
        <v>567</v>
      </c>
      <c r="J3324" t="s">
        <v>567</v>
      </c>
      <c r="K3324" t="s">
        <v>567</v>
      </c>
      <c r="L3324" t="s">
        <v>567</v>
      </c>
      <c r="N3324">
        <v>0</v>
      </c>
      <c r="O3324">
        <v>0</v>
      </c>
      <c r="R3324">
        <v>0</v>
      </c>
      <c r="W3324" t="s">
        <v>567</v>
      </c>
      <c r="X3324" t="s">
        <v>567</v>
      </c>
      <c r="Y3324" t="s">
        <v>568</v>
      </c>
    </row>
    <row r="3325" spans="2:25" x14ac:dyDescent="0.3">
      <c r="B3325" s="118"/>
      <c r="D3325" t="s">
        <v>567</v>
      </c>
      <c r="H3325" t="s">
        <v>567</v>
      </c>
      <c r="J3325" t="s">
        <v>567</v>
      </c>
      <c r="K3325" t="s">
        <v>567</v>
      </c>
      <c r="L3325" t="s">
        <v>567</v>
      </c>
      <c r="N3325">
        <v>0</v>
      </c>
      <c r="O3325">
        <v>0</v>
      </c>
      <c r="R3325">
        <v>0</v>
      </c>
      <c r="W3325" t="s">
        <v>567</v>
      </c>
      <c r="X3325" t="s">
        <v>567</v>
      </c>
      <c r="Y3325" t="s">
        <v>568</v>
      </c>
    </row>
    <row r="3326" spans="2:25" x14ac:dyDescent="0.3">
      <c r="B3326" s="118"/>
      <c r="D3326" t="s">
        <v>567</v>
      </c>
      <c r="H3326" t="s">
        <v>567</v>
      </c>
      <c r="J3326" t="s">
        <v>567</v>
      </c>
      <c r="K3326" t="s">
        <v>567</v>
      </c>
      <c r="L3326" t="s">
        <v>567</v>
      </c>
      <c r="N3326">
        <v>0</v>
      </c>
      <c r="O3326">
        <v>0</v>
      </c>
      <c r="R3326">
        <v>0</v>
      </c>
      <c r="W3326" t="s">
        <v>567</v>
      </c>
      <c r="X3326" t="s">
        <v>567</v>
      </c>
      <c r="Y3326" t="s">
        <v>568</v>
      </c>
    </row>
    <row r="3327" spans="2:25" x14ac:dyDescent="0.3">
      <c r="B3327" s="118"/>
      <c r="D3327" t="s">
        <v>567</v>
      </c>
      <c r="H3327" t="s">
        <v>567</v>
      </c>
      <c r="J3327" t="s">
        <v>567</v>
      </c>
      <c r="K3327" t="s">
        <v>567</v>
      </c>
      <c r="L3327" t="s">
        <v>567</v>
      </c>
      <c r="N3327">
        <v>0</v>
      </c>
      <c r="O3327">
        <v>0</v>
      </c>
      <c r="R3327">
        <v>0</v>
      </c>
      <c r="W3327" t="s">
        <v>567</v>
      </c>
      <c r="X3327" t="s">
        <v>567</v>
      </c>
      <c r="Y3327" t="s">
        <v>568</v>
      </c>
    </row>
    <row r="3328" spans="2:25" x14ac:dyDescent="0.3">
      <c r="B3328" s="118"/>
      <c r="D3328" t="s">
        <v>567</v>
      </c>
      <c r="H3328" t="s">
        <v>567</v>
      </c>
      <c r="J3328" t="s">
        <v>567</v>
      </c>
      <c r="K3328" t="s">
        <v>567</v>
      </c>
      <c r="L3328" t="s">
        <v>567</v>
      </c>
      <c r="N3328">
        <v>0</v>
      </c>
      <c r="O3328">
        <v>0</v>
      </c>
      <c r="R3328">
        <v>0</v>
      </c>
      <c r="W3328" t="s">
        <v>567</v>
      </c>
      <c r="X3328" t="s">
        <v>567</v>
      </c>
      <c r="Y3328" t="s">
        <v>568</v>
      </c>
    </row>
    <row r="3329" spans="2:25" x14ac:dyDescent="0.3">
      <c r="B3329" s="118"/>
      <c r="D3329" t="s">
        <v>567</v>
      </c>
      <c r="H3329" t="s">
        <v>567</v>
      </c>
      <c r="J3329" t="s">
        <v>567</v>
      </c>
      <c r="K3329" t="s">
        <v>567</v>
      </c>
      <c r="L3329" t="s">
        <v>567</v>
      </c>
      <c r="N3329">
        <v>0</v>
      </c>
      <c r="O3329">
        <v>0</v>
      </c>
      <c r="R3329">
        <v>0</v>
      </c>
      <c r="W3329" t="s">
        <v>567</v>
      </c>
      <c r="X3329" t="s">
        <v>567</v>
      </c>
      <c r="Y3329" t="s">
        <v>568</v>
      </c>
    </row>
    <row r="3330" spans="2:25" x14ac:dyDescent="0.3">
      <c r="B3330" s="118"/>
      <c r="D3330" t="s">
        <v>567</v>
      </c>
      <c r="H3330" t="s">
        <v>567</v>
      </c>
      <c r="J3330" t="s">
        <v>567</v>
      </c>
      <c r="K3330" t="s">
        <v>567</v>
      </c>
      <c r="L3330" t="s">
        <v>567</v>
      </c>
      <c r="N3330">
        <v>0</v>
      </c>
      <c r="O3330">
        <v>0</v>
      </c>
      <c r="R3330">
        <v>0</v>
      </c>
      <c r="W3330" t="s">
        <v>567</v>
      </c>
      <c r="X3330" t="s">
        <v>567</v>
      </c>
      <c r="Y3330" t="s">
        <v>568</v>
      </c>
    </row>
    <row r="3331" spans="2:25" x14ac:dyDescent="0.3">
      <c r="B3331" s="118"/>
      <c r="D3331" t="s">
        <v>567</v>
      </c>
      <c r="H3331" t="s">
        <v>567</v>
      </c>
      <c r="J3331" t="s">
        <v>567</v>
      </c>
      <c r="K3331" t="s">
        <v>567</v>
      </c>
      <c r="L3331" t="s">
        <v>567</v>
      </c>
      <c r="N3331">
        <v>0</v>
      </c>
      <c r="O3331">
        <v>0</v>
      </c>
      <c r="R3331">
        <v>0</v>
      </c>
      <c r="W3331" t="s">
        <v>567</v>
      </c>
      <c r="X3331" t="s">
        <v>567</v>
      </c>
      <c r="Y3331" t="s">
        <v>568</v>
      </c>
    </row>
    <row r="3332" spans="2:25" x14ac:dyDescent="0.3">
      <c r="B3332" s="118"/>
      <c r="D3332" t="s">
        <v>567</v>
      </c>
      <c r="H3332" t="s">
        <v>567</v>
      </c>
      <c r="J3332" t="s">
        <v>567</v>
      </c>
      <c r="K3332" t="s">
        <v>567</v>
      </c>
      <c r="L3332" t="s">
        <v>567</v>
      </c>
      <c r="N3332">
        <v>0</v>
      </c>
      <c r="O3332">
        <v>0</v>
      </c>
      <c r="R3332">
        <v>0</v>
      </c>
      <c r="W3332" t="s">
        <v>567</v>
      </c>
      <c r="X3332" t="s">
        <v>567</v>
      </c>
      <c r="Y3332" t="s">
        <v>568</v>
      </c>
    </row>
    <row r="3333" spans="2:25" x14ac:dyDescent="0.3">
      <c r="B3333" s="118"/>
      <c r="D3333" t="s">
        <v>567</v>
      </c>
      <c r="H3333" t="s">
        <v>567</v>
      </c>
      <c r="J3333" t="s">
        <v>567</v>
      </c>
      <c r="K3333" t="s">
        <v>567</v>
      </c>
      <c r="L3333" t="s">
        <v>567</v>
      </c>
      <c r="N3333">
        <v>0</v>
      </c>
      <c r="O3333">
        <v>0</v>
      </c>
      <c r="R3333">
        <v>0</v>
      </c>
      <c r="W3333" t="s">
        <v>567</v>
      </c>
      <c r="X3333" t="s">
        <v>567</v>
      </c>
      <c r="Y3333" t="s">
        <v>568</v>
      </c>
    </row>
    <row r="3334" spans="2:25" x14ac:dyDescent="0.3">
      <c r="B3334" s="118"/>
      <c r="D3334" t="s">
        <v>567</v>
      </c>
      <c r="H3334" t="s">
        <v>567</v>
      </c>
      <c r="J3334" t="s">
        <v>567</v>
      </c>
      <c r="K3334" t="s">
        <v>567</v>
      </c>
      <c r="L3334" t="s">
        <v>567</v>
      </c>
      <c r="N3334">
        <v>0</v>
      </c>
      <c r="O3334">
        <v>0</v>
      </c>
      <c r="R3334">
        <v>0</v>
      </c>
      <c r="W3334" t="s">
        <v>567</v>
      </c>
      <c r="X3334" t="s">
        <v>567</v>
      </c>
      <c r="Y3334" t="s">
        <v>568</v>
      </c>
    </row>
    <row r="3335" spans="2:25" x14ac:dyDescent="0.3">
      <c r="B3335" s="118"/>
      <c r="D3335" t="s">
        <v>567</v>
      </c>
      <c r="H3335" t="s">
        <v>567</v>
      </c>
      <c r="J3335" t="s">
        <v>567</v>
      </c>
      <c r="K3335" t="s">
        <v>567</v>
      </c>
      <c r="L3335" t="s">
        <v>567</v>
      </c>
      <c r="N3335">
        <v>0</v>
      </c>
      <c r="O3335">
        <v>0</v>
      </c>
      <c r="R3335">
        <v>0</v>
      </c>
      <c r="W3335" t="s">
        <v>567</v>
      </c>
      <c r="X3335" t="s">
        <v>567</v>
      </c>
      <c r="Y3335" t="s">
        <v>568</v>
      </c>
    </row>
    <row r="3336" spans="2:25" x14ac:dyDescent="0.3">
      <c r="B3336" s="118"/>
      <c r="D3336" t="s">
        <v>567</v>
      </c>
      <c r="H3336" t="s">
        <v>567</v>
      </c>
      <c r="J3336" t="s">
        <v>567</v>
      </c>
      <c r="K3336" t="s">
        <v>567</v>
      </c>
      <c r="L3336" t="s">
        <v>567</v>
      </c>
      <c r="N3336">
        <v>0</v>
      </c>
      <c r="O3336">
        <v>0</v>
      </c>
      <c r="R3336">
        <v>0</v>
      </c>
      <c r="W3336" t="s">
        <v>567</v>
      </c>
      <c r="X3336" t="s">
        <v>567</v>
      </c>
      <c r="Y3336" t="s">
        <v>568</v>
      </c>
    </row>
    <row r="3337" spans="2:25" x14ac:dyDescent="0.3">
      <c r="B3337" s="118"/>
      <c r="D3337" t="s">
        <v>567</v>
      </c>
      <c r="H3337" t="s">
        <v>567</v>
      </c>
      <c r="J3337" t="s">
        <v>567</v>
      </c>
      <c r="K3337" t="s">
        <v>567</v>
      </c>
      <c r="L3337" t="s">
        <v>567</v>
      </c>
      <c r="N3337">
        <v>0</v>
      </c>
      <c r="O3337">
        <v>0</v>
      </c>
      <c r="R3337">
        <v>0</v>
      </c>
      <c r="W3337" t="s">
        <v>567</v>
      </c>
      <c r="X3337" t="s">
        <v>567</v>
      </c>
      <c r="Y3337" t="s">
        <v>568</v>
      </c>
    </row>
    <row r="3338" spans="2:25" x14ac:dyDescent="0.3">
      <c r="B3338" s="118"/>
      <c r="D3338" t="s">
        <v>567</v>
      </c>
      <c r="H3338" t="s">
        <v>567</v>
      </c>
      <c r="J3338" t="s">
        <v>567</v>
      </c>
      <c r="K3338" t="s">
        <v>567</v>
      </c>
      <c r="L3338" t="s">
        <v>567</v>
      </c>
      <c r="N3338">
        <v>0</v>
      </c>
      <c r="O3338">
        <v>0</v>
      </c>
      <c r="R3338">
        <v>0</v>
      </c>
      <c r="W3338" t="s">
        <v>567</v>
      </c>
      <c r="X3338" t="s">
        <v>567</v>
      </c>
      <c r="Y3338" t="s">
        <v>568</v>
      </c>
    </row>
    <row r="3339" spans="2:25" x14ac:dyDescent="0.3">
      <c r="B3339" s="118"/>
      <c r="D3339" t="s">
        <v>567</v>
      </c>
      <c r="H3339" t="s">
        <v>567</v>
      </c>
      <c r="J3339" t="s">
        <v>567</v>
      </c>
      <c r="K3339" t="s">
        <v>567</v>
      </c>
      <c r="L3339" t="s">
        <v>567</v>
      </c>
      <c r="N3339">
        <v>0</v>
      </c>
      <c r="O3339">
        <v>0</v>
      </c>
      <c r="R3339">
        <v>0</v>
      </c>
      <c r="W3339" t="s">
        <v>567</v>
      </c>
      <c r="X3339" t="s">
        <v>567</v>
      </c>
      <c r="Y3339" t="s">
        <v>568</v>
      </c>
    </row>
    <row r="3340" spans="2:25" x14ac:dyDescent="0.3">
      <c r="B3340" s="118"/>
      <c r="D3340" t="s">
        <v>567</v>
      </c>
      <c r="H3340" t="s">
        <v>567</v>
      </c>
      <c r="J3340" t="s">
        <v>567</v>
      </c>
      <c r="K3340" t="s">
        <v>567</v>
      </c>
      <c r="L3340" t="s">
        <v>567</v>
      </c>
      <c r="N3340">
        <v>0</v>
      </c>
      <c r="O3340">
        <v>0</v>
      </c>
      <c r="R3340">
        <v>0</v>
      </c>
      <c r="W3340" t="s">
        <v>567</v>
      </c>
      <c r="X3340" t="s">
        <v>567</v>
      </c>
      <c r="Y3340" t="s">
        <v>568</v>
      </c>
    </row>
    <row r="3341" spans="2:25" x14ac:dyDescent="0.3">
      <c r="B3341" s="118"/>
      <c r="D3341" t="s">
        <v>567</v>
      </c>
      <c r="H3341" t="s">
        <v>567</v>
      </c>
      <c r="J3341" t="s">
        <v>567</v>
      </c>
      <c r="K3341" t="s">
        <v>567</v>
      </c>
      <c r="L3341" t="s">
        <v>567</v>
      </c>
      <c r="N3341">
        <v>0</v>
      </c>
      <c r="O3341">
        <v>0</v>
      </c>
      <c r="R3341">
        <v>0</v>
      </c>
      <c r="W3341" t="s">
        <v>567</v>
      </c>
      <c r="X3341" t="s">
        <v>567</v>
      </c>
      <c r="Y3341" t="s">
        <v>568</v>
      </c>
    </row>
    <row r="3342" spans="2:25" x14ac:dyDescent="0.3">
      <c r="B3342" s="118"/>
      <c r="D3342" t="s">
        <v>567</v>
      </c>
      <c r="H3342" t="s">
        <v>567</v>
      </c>
      <c r="J3342" t="s">
        <v>567</v>
      </c>
      <c r="K3342" t="s">
        <v>567</v>
      </c>
      <c r="L3342" t="s">
        <v>567</v>
      </c>
      <c r="N3342">
        <v>0</v>
      </c>
      <c r="O3342">
        <v>0</v>
      </c>
      <c r="R3342">
        <v>0</v>
      </c>
      <c r="W3342" t="s">
        <v>567</v>
      </c>
      <c r="X3342" t="s">
        <v>567</v>
      </c>
      <c r="Y3342" t="s">
        <v>568</v>
      </c>
    </row>
    <row r="3343" spans="2:25" x14ac:dyDescent="0.3">
      <c r="B3343" s="118"/>
      <c r="D3343" t="s">
        <v>567</v>
      </c>
      <c r="H3343" t="s">
        <v>567</v>
      </c>
      <c r="J3343" t="s">
        <v>567</v>
      </c>
      <c r="K3343" t="s">
        <v>567</v>
      </c>
      <c r="L3343" t="s">
        <v>567</v>
      </c>
      <c r="N3343">
        <v>0</v>
      </c>
      <c r="O3343">
        <v>0</v>
      </c>
      <c r="R3343">
        <v>0</v>
      </c>
      <c r="W3343" t="s">
        <v>567</v>
      </c>
      <c r="X3343" t="s">
        <v>567</v>
      </c>
      <c r="Y3343" t="s">
        <v>568</v>
      </c>
    </row>
    <row r="3344" spans="2:25" x14ac:dyDescent="0.3">
      <c r="B3344" s="118"/>
      <c r="D3344" t="s">
        <v>567</v>
      </c>
      <c r="H3344" t="s">
        <v>567</v>
      </c>
      <c r="J3344" t="s">
        <v>567</v>
      </c>
      <c r="K3344" t="s">
        <v>567</v>
      </c>
      <c r="L3344" t="s">
        <v>567</v>
      </c>
      <c r="N3344">
        <v>0</v>
      </c>
      <c r="O3344">
        <v>0</v>
      </c>
      <c r="R3344">
        <v>0</v>
      </c>
      <c r="W3344" t="s">
        <v>567</v>
      </c>
      <c r="X3344" t="s">
        <v>567</v>
      </c>
      <c r="Y3344" t="s">
        <v>568</v>
      </c>
    </row>
    <row r="3345" spans="2:25" x14ac:dyDescent="0.3">
      <c r="B3345" s="118"/>
      <c r="D3345" t="s">
        <v>567</v>
      </c>
      <c r="H3345" t="s">
        <v>567</v>
      </c>
      <c r="J3345" t="s">
        <v>567</v>
      </c>
      <c r="K3345" t="s">
        <v>567</v>
      </c>
      <c r="L3345" t="s">
        <v>567</v>
      </c>
      <c r="N3345">
        <v>0</v>
      </c>
      <c r="O3345">
        <v>0</v>
      </c>
      <c r="R3345">
        <v>0</v>
      </c>
      <c r="W3345" t="s">
        <v>567</v>
      </c>
      <c r="X3345" t="s">
        <v>567</v>
      </c>
      <c r="Y3345" t="s">
        <v>568</v>
      </c>
    </row>
    <row r="3346" spans="2:25" x14ac:dyDescent="0.3">
      <c r="B3346" s="118"/>
      <c r="D3346" t="s">
        <v>567</v>
      </c>
      <c r="H3346" t="s">
        <v>567</v>
      </c>
      <c r="J3346" t="s">
        <v>567</v>
      </c>
      <c r="K3346" t="s">
        <v>567</v>
      </c>
      <c r="L3346" t="s">
        <v>567</v>
      </c>
      <c r="N3346">
        <v>0</v>
      </c>
      <c r="O3346">
        <v>0</v>
      </c>
      <c r="R3346">
        <v>0</v>
      </c>
      <c r="W3346" t="s">
        <v>567</v>
      </c>
      <c r="X3346" t="s">
        <v>567</v>
      </c>
      <c r="Y3346" t="s">
        <v>568</v>
      </c>
    </row>
    <row r="3347" spans="2:25" x14ac:dyDescent="0.3">
      <c r="B3347" s="118"/>
      <c r="D3347" t="s">
        <v>567</v>
      </c>
      <c r="H3347" t="s">
        <v>567</v>
      </c>
      <c r="J3347" t="s">
        <v>567</v>
      </c>
      <c r="K3347" t="s">
        <v>567</v>
      </c>
      <c r="L3347" t="s">
        <v>567</v>
      </c>
      <c r="N3347">
        <v>0</v>
      </c>
      <c r="O3347">
        <v>0</v>
      </c>
      <c r="R3347">
        <v>0</v>
      </c>
      <c r="W3347" t="s">
        <v>567</v>
      </c>
      <c r="X3347" t="s">
        <v>567</v>
      </c>
      <c r="Y3347" t="s">
        <v>568</v>
      </c>
    </row>
    <row r="3348" spans="2:25" x14ac:dyDescent="0.3">
      <c r="B3348" s="118"/>
      <c r="D3348" t="s">
        <v>567</v>
      </c>
      <c r="H3348" t="s">
        <v>567</v>
      </c>
      <c r="J3348" t="s">
        <v>567</v>
      </c>
      <c r="K3348" t="s">
        <v>567</v>
      </c>
      <c r="L3348" t="s">
        <v>567</v>
      </c>
      <c r="N3348">
        <v>0</v>
      </c>
      <c r="O3348">
        <v>0</v>
      </c>
      <c r="R3348">
        <v>0</v>
      </c>
      <c r="W3348" t="s">
        <v>567</v>
      </c>
      <c r="X3348" t="s">
        <v>567</v>
      </c>
      <c r="Y3348" t="s">
        <v>568</v>
      </c>
    </row>
    <row r="3349" spans="2:25" x14ac:dyDescent="0.3">
      <c r="B3349" s="118"/>
      <c r="D3349" t="s">
        <v>567</v>
      </c>
      <c r="H3349" t="s">
        <v>567</v>
      </c>
      <c r="J3349" t="s">
        <v>567</v>
      </c>
      <c r="K3349" t="s">
        <v>567</v>
      </c>
      <c r="L3349" t="s">
        <v>567</v>
      </c>
      <c r="N3349">
        <v>0</v>
      </c>
      <c r="O3349">
        <v>0</v>
      </c>
      <c r="R3349">
        <v>0</v>
      </c>
      <c r="W3349" t="s">
        <v>567</v>
      </c>
      <c r="X3349" t="s">
        <v>567</v>
      </c>
      <c r="Y3349" t="s">
        <v>568</v>
      </c>
    </row>
    <row r="3350" spans="2:25" x14ac:dyDescent="0.3">
      <c r="B3350" s="118"/>
      <c r="D3350" t="s">
        <v>567</v>
      </c>
      <c r="H3350" t="s">
        <v>567</v>
      </c>
      <c r="J3350" t="s">
        <v>567</v>
      </c>
      <c r="K3350" t="s">
        <v>567</v>
      </c>
      <c r="L3350" t="s">
        <v>567</v>
      </c>
      <c r="N3350">
        <v>0</v>
      </c>
      <c r="O3350">
        <v>0</v>
      </c>
      <c r="R3350">
        <v>0</v>
      </c>
      <c r="W3350" t="s">
        <v>567</v>
      </c>
      <c r="X3350" t="s">
        <v>567</v>
      </c>
      <c r="Y3350" t="s">
        <v>568</v>
      </c>
    </row>
    <row r="3351" spans="2:25" x14ac:dyDescent="0.3">
      <c r="B3351" s="118"/>
      <c r="D3351" t="s">
        <v>567</v>
      </c>
      <c r="H3351" t="s">
        <v>567</v>
      </c>
      <c r="J3351" t="s">
        <v>567</v>
      </c>
      <c r="K3351" t="s">
        <v>567</v>
      </c>
      <c r="L3351" t="s">
        <v>567</v>
      </c>
      <c r="N3351">
        <v>0</v>
      </c>
      <c r="O3351">
        <v>0</v>
      </c>
      <c r="R3351">
        <v>0</v>
      </c>
      <c r="W3351" t="s">
        <v>567</v>
      </c>
      <c r="X3351" t="s">
        <v>567</v>
      </c>
      <c r="Y3351" t="s">
        <v>568</v>
      </c>
    </row>
    <row r="3352" spans="2:25" x14ac:dyDescent="0.3">
      <c r="B3352" s="118"/>
      <c r="D3352" t="s">
        <v>567</v>
      </c>
      <c r="H3352" t="s">
        <v>567</v>
      </c>
      <c r="J3352" t="s">
        <v>567</v>
      </c>
      <c r="K3352" t="s">
        <v>567</v>
      </c>
      <c r="L3352" t="s">
        <v>567</v>
      </c>
      <c r="N3352">
        <v>0</v>
      </c>
      <c r="O3352">
        <v>0</v>
      </c>
      <c r="R3352">
        <v>0</v>
      </c>
      <c r="W3352" t="s">
        <v>567</v>
      </c>
      <c r="X3352" t="s">
        <v>567</v>
      </c>
      <c r="Y3352" t="s">
        <v>568</v>
      </c>
    </row>
    <row r="3353" spans="2:25" x14ac:dyDescent="0.3">
      <c r="B3353" s="118"/>
      <c r="D3353" t="s">
        <v>567</v>
      </c>
      <c r="H3353" t="s">
        <v>567</v>
      </c>
      <c r="J3353" t="s">
        <v>567</v>
      </c>
      <c r="K3353" t="s">
        <v>567</v>
      </c>
      <c r="L3353" t="s">
        <v>567</v>
      </c>
      <c r="N3353">
        <v>0</v>
      </c>
      <c r="O3353">
        <v>0</v>
      </c>
      <c r="R3353">
        <v>0</v>
      </c>
      <c r="W3353" t="s">
        <v>567</v>
      </c>
      <c r="X3353" t="s">
        <v>567</v>
      </c>
      <c r="Y3353" t="s">
        <v>568</v>
      </c>
    </row>
    <row r="3354" spans="2:25" x14ac:dyDescent="0.3">
      <c r="B3354" s="118"/>
      <c r="D3354" t="s">
        <v>567</v>
      </c>
      <c r="H3354" t="s">
        <v>567</v>
      </c>
      <c r="J3354" t="s">
        <v>567</v>
      </c>
      <c r="K3354" t="s">
        <v>567</v>
      </c>
      <c r="L3354" t="s">
        <v>567</v>
      </c>
      <c r="N3354">
        <v>0</v>
      </c>
      <c r="O3354">
        <v>0</v>
      </c>
      <c r="R3354">
        <v>0</v>
      </c>
      <c r="W3354" t="s">
        <v>567</v>
      </c>
      <c r="X3354" t="s">
        <v>567</v>
      </c>
      <c r="Y3354" t="s">
        <v>568</v>
      </c>
    </row>
    <row r="3355" spans="2:25" x14ac:dyDescent="0.3">
      <c r="B3355" s="118"/>
      <c r="D3355" t="s">
        <v>567</v>
      </c>
      <c r="H3355" t="s">
        <v>567</v>
      </c>
      <c r="J3355" t="s">
        <v>567</v>
      </c>
      <c r="K3355" t="s">
        <v>567</v>
      </c>
      <c r="L3355" t="s">
        <v>567</v>
      </c>
      <c r="N3355">
        <v>0</v>
      </c>
      <c r="O3355">
        <v>0</v>
      </c>
      <c r="R3355">
        <v>0</v>
      </c>
      <c r="W3355" t="s">
        <v>567</v>
      </c>
      <c r="X3355" t="s">
        <v>567</v>
      </c>
      <c r="Y3355" t="s">
        <v>568</v>
      </c>
    </row>
    <row r="3356" spans="2:25" x14ac:dyDescent="0.3">
      <c r="B3356" s="118"/>
      <c r="D3356" t="s">
        <v>567</v>
      </c>
      <c r="H3356" t="s">
        <v>567</v>
      </c>
      <c r="J3356" t="s">
        <v>567</v>
      </c>
      <c r="K3356" t="s">
        <v>567</v>
      </c>
      <c r="L3356" t="s">
        <v>567</v>
      </c>
      <c r="N3356">
        <v>0</v>
      </c>
      <c r="O3356">
        <v>0</v>
      </c>
      <c r="R3356">
        <v>0</v>
      </c>
      <c r="W3356" t="s">
        <v>567</v>
      </c>
      <c r="X3356" t="s">
        <v>567</v>
      </c>
      <c r="Y3356" t="s">
        <v>568</v>
      </c>
    </row>
    <row r="3357" spans="2:25" x14ac:dyDescent="0.3">
      <c r="B3357" s="118"/>
      <c r="D3357" t="s">
        <v>567</v>
      </c>
      <c r="H3357" t="s">
        <v>567</v>
      </c>
      <c r="J3357" t="s">
        <v>567</v>
      </c>
      <c r="K3357" t="s">
        <v>567</v>
      </c>
      <c r="L3357" t="s">
        <v>567</v>
      </c>
      <c r="N3357">
        <v>0</v>
      </c>
      <c r="O3357">
        <v>0</v>
      </c>
      <c r="R3357">
        <v>0</v>
      </c>
      <c r="W3357" t="s">
        <v>567</v>
      </c>
      <c r="X3357" t="s">
        <v>567</v>
      </c>
      <c r="Y3357" t="s">
        <v>568</v>
      </c>
    </row>
    <row r="3358" spans="2:25" x14ac:dyDescent="0.3">
      <c r="B3358" s="118"/>
      <c r="D3358" t="s">
        <v>567</v>
      </c>
      <c r="H3358" t="s">
        <v>567</v>
      </c>
      <c r="J3358" t="s">
        <v>567</v>
      </c>
      <c r="K3358" t="s">
        <v>567</v>
      </c>
      <c r="L3358" t="s">
        <v>567</v>
      </c>
      <c r="N3358">
        <v>0</v>
      </c>
      <c r="O3358">
        <v>0</v>
      </c>
      <c r="R3358">
        <v>0</v>
      </c>
      <c r="W3358" t="s">
        <v>567</v>
      </c>
      <c r="X3358" t="s">
        <v>567</v>
      </c>
      <c r="Y3358" t="s">
        <v>568</v>
      </c>
    </row>
    <row r="3359" spans="2:25" x14ac:dyDescent="0.3">
      <c r="B3359" s="118"/>
      <c r="D3359" t="s">
        <v>567</v>
      </c>
      <c r="H3359" t="s">
        <v>567</v>
      </c>
      <c r="J3359" t="s">
        <v>567</v>
      </c>
      <c r="K3359" t="s">
        <v>567</v>
      </c>
      <c r="L3359" t="s">
        <v>567</v>
      </c>
      <c r="N3359">
        <v>0</v>
      </c>
      <c r="O3359">
        <v>0</v>
      </c>
      <c r="R3359">
        <v>0</v>
      </c>
      <c r="W3359" t="s">
        <v>567</v>
      </c>
      <c r="X3359" t="s">
        <v>567</v>
      </c>
      <c r="Y3359" t="s">
        <v>568</v>
      </c>
    </row>
    <row r="3360" spans="2:25" x14ac:dyDescent="0.3">
      <c r="B3360" s="118"/>
      <c r="D3360" t="s">
        <v>567</v>
      </c>
      <c r="H3360" t="s">
        <v>567</v>
      </c>
      <c r="J3360" t="s">
        <v>567</v>
      </c>
      <c r="K3360" t="s">
        <v>567</v>
      </c>
      <c r="L3360" t="s">
        <v>567</v>
      </c>
      <c r="N3360">
        <v>0</v>
      </c>
      <c r="O3360">
        <v>0</v>
      </c>
      <c r="R3360">
        <v>0</v>
      </c>
      <c r="W3360" t="s">
        <v>567</v>
      </c>
      <c r="X3360" t="s">
        <v>567</v>
      </c>
      <c r="Y3360" t="s">
        <v>568</v>
      </c>
    </row>
    <row r="3361" spans="2:25" x14ac:dyDescent="0.3">
      <c r="B3361" s="118"/>
      <c r="D3361" t="s">
        <v>567</v>
      </c>
      <c r="H3361" t="s">
        <v>567</v>
      </c>
      <c r="J3361" t="s">
        <v>567</v>
      </c>
      <c r="K3361" t="s">
        <v>567</v>
      </c>
      <c r="L3361" t="s">
        <v>567</v>
      </c>
      <c r="N3361">
        <v>0</v>
      </c>
      <c r="O3361">
        <v>0</v>
      </c>
      <c r="R3361">
        <v>0</v>
      </c>
      <c r="W3361" t="s">
        <v>567</v>
      </c>
      <c r="X3361" t="s">
        <v>567</v>
      </c>
      <c r="Y3361" t="s">
        <v>568</v>
      </c>
    </row>
    <row r="3362" spans="2:25" x14ac:dyDescent="0.3">
      <c r="B3362" s="118"/>
      <c r="D3362" t="s">
        <v>567</v>
      </c>
      <c r="H3362" t="s">
        <v>567</v>
      </c>
      <c r="J3362" t="s">
        <v>567</v>
      </c>
      <c r="K3362" t="s">
        <v>567</v>
      </c>
      <c r="L3362" t="s">
        <v>567</v>
      </c>
      <c r="N3362">
        <v>0</v>
      </c>
      <c r="O3362">
        <v>0</v>
      </c>
      <c r="R3362">
        <v>0</v>
      </c>
      <c r="W3362" t="s">
        <v>567</v>
      </c>
      <c r="X3362" t="s">
        <v>567</v>
      </c>
      <c r="Y3362" t="s">
        <v>568</v>
      </c>
    </row>
    <row r="3363" spans="2:25" x14ac:dyDescent="0.3">
      <c r="B3363" s="118"/>
      <c r="D3363" t="s">
        <v>567</v>
      </c>
      <c r="H3363" t="s">
        <v>567</v>
      </c>
      <c r="J3363" t="s">
        <v>567</v>
      </c>
      <c r="K3363" t="s">
        <v>567</v>
      </c>
      <c r="L3363" t="s">
        <v>567</v>
      </c>
      <c r="N3363">
        <v>0</v>
      </c>
      <c r="O3363">
        <v>0</v>
      </c>
      <c r="R3363">
        <v>0</v>
      </c>
      <c r="W3363" t="s">
        <v>567</v>
      </c>
      <c r="X3363" t="s">
        <v>567</v>
      </c>
      <c r="Y3363" t="s">
        <v>568</v>
      </c>
    </row>
    <row r="3364" spans="2:25" x14ac:dyDescent="0.3">
      <c r="B3364" s="118"/>
      <c r="D3364" t="s">
        <v>567</v>
      </c>
      <c r="H3364" t="s">
        <v>567</v>
      </c>
      <c r="J3364" t="s">
        <v>567</v>
      </c>
      <c r="K3364" t="s">
        <v>567</v>
      </c>
      <c r="L3364" t="s">
        <v>567</v>
      </c>
      <c r="N3364">
        <v>0</v>
      </c>
      <c r="O3364">
        <v>0</v>
      </c>
      <c r="R3364">
        <v>0</v>
      </c>
      <c r="W3364" t="s">
        <v>567</v>
      </c>
      <c r="X3364" t="s">
        <v>567</v>
      </c>
      <c r="Y3364" t="s">
        <v>568</v>
      </c>
    </row>
    <row r="3365" spans="2:25" x14ac:dyDescent="0.3">
      <c r="B3365" s="118"/>
      <c r="D3365" t="s">
        <v>567</v>
      </c>
      <c r="H3365" t="s">
        <v>567</v>
      </c>
      <c r="J3365" t="s">
        <v>567</v>
      </c>
      <c r="K3365" t="s">
        <v>567</v>
      </c>
      <c r="L3365" t="s">
        <v>567</v>
      </c>
      <c r="N3365">
        <v>0</v>
      </c>
      <c r="O3365">
        <v>0</v>
      </c>
      <c r="R3365">
        <v>0</v>
      </c>
      <c r="W3365" t="s">
        <v>567</v>
      </c>
      <c r="X3365" t="s">
        <v>567</v>
      </c>
      <c r="Y3365" t="s">
        <v>568</v>
      </c>
    </row>
    <row r="3366" spans="2:25" x14ac:dyDescent="0.3">
      <c r="B3366" s="118"/>
      <c r="D3366" t="s">
        <v>567</v>
      </c>
      <c r="H3366" t="s">
        <v>567</v>
      </c>
      <c r="J3366" t="s">
        <v>567</v>
      </c>
      <c r="K3366" t="s">
        <v>567</v>
      </c>
      <c r="L3366" t="s">
        <v>567</v>
      </c>
      <c r="N3366">
        <v>0</v>
      </c>
      <c r="O3366">
        <v>0</v>
      </c>
      <c r="R3366">
        <v>0</v>
      </c>
      <c r="W3366" t="s">
        <v>567</v>
      </c>
      <c r="X3366" t="s">
        <v>567</v>
      </c>
      <c r="Y3366" t="s">
        <v>568</v>
      </c>
    </row>
    <row r="3367" spans="2:25" x14ac:dyDescent="0.3">
      <c r="B3367" s="118"/>
      <c r="D3367" t="s">
        <v>567</v>
      </c>
      <c r="H3367" t="s">
        <v>567</v>
      </c>
      <c r="J3367" t="s">
        <v>567</v>
      </c>
      <c r="K3367" t="s">
        <v>567</v>
      </c>
      <c r="L3367" t="s">
        <v>567</v>
      </c>
      <c r="N3367">
        <v>0</v>
      </c>
      <c r="O3367">
        <v>0</v>
      </c>
      <c r="R3367">
        <v>0</v>
      </c>
      <c r="W3367" t="s">
        <v>567</v>
      </c>
      <c r="X3367" t="s">
        <v>567</v>
      </c>
      <c r="Y3367" t="s">
        <v>568</v>
      </c>
    </row>
    <row r="3368" spans="2:25" x14ac:dyDescent="0.3">
      <c r="B3368" s="118"/>
      <c r="D3368" t="s">
        <v>567</v>
      </c>
      <c r="H3368" t="s">
        <v>567</v>
      </c>
      <c r="J3368" t="s">
        <v>567</v>
      </c>
      <c r="K3368" t="s">
        <v>567</v>
      </c>
      <c r="L3368" t="s">
        <v>567</v>
      </c>
      <c r="N3368">
        <v>0</v>
      </c>
      <c r="O3368">
        <v>0</v>
      </c>
      <c r="R3368">
        <v>0</v>
      </c>
      <c r="W3368" t="s">
        <v>567</v>
      </c>
      <c r="X3368" t="s">
        <v>567</v>
      </c>
      <c r="Y3368" t="s">
        <v>568</v>
      </c>
    </row>
    <row r="3369" spans="2:25" x14ac:dyDescent="0.3">
      <c r="B3369" s="118"/>
      <c r="D3369" t="s">
        <v>567</v>
      </c>
      <c r="H3369" t="s">
        <v>567</v>
      </c>
      <c r="J3369" t="s">
        <v>567</v>
      </c>
      <c r="K3369" t="s">
        <v>567</v>
      </c>
      <c r="L3369" t="s">
        <v>567</v>
      </c>
      <c r="N3369">
        <v>0</v>
      </c>
      <c r="O3369">
        <v>0</v>
      </c>
      <c r="R3369">
        <v>0</v>
      </c>
      <c r="W3369" t="s">
        <v>567</v>
      </c>
      <c r="X3369" t="s">
        <v>567</v>
      </c>
      <c r="Y3369" t="s">
        <v>568</v>
      </c>
    </row>
    <row r="3370" spans="2:25" x14ac:dyDescent="0.3">
      <c r="B3370" s="118"/>
      <c r="D3370" t="s">
        <v>567</v>
      </c>
      <c r="H3370" t="s">
        <v>567</v>
      </c>
      <c r="J3370" t="s">
        <v>567</v>
      </c>
      <c r="K3370" t="s">
        <v>567</v>
      </c>
      <c r="L3370" t="s">
        <v>567</v>
      </c>
      <c r="N3370">
        <v>0</v>
      </c>
      <c r="O3370">
        <v>0</v>
      </c>
      <c r="R3370">
        <v>0</v>
      </c>
      <c r="W3370" t="s">
        <v>567</v>
      </c>
      <c r="X3370" t="s">
        <v>567</v>
      </c>
      <c r="Y3370" t="s">
        <v>568</v>
      </c>
    </row>
    <row r="3371" spans="2:25" x14ac:dyDescent="0.3">
      <c r="B3371" s="118"/>
      <c r="D3371" t="s">
        <v>567</v>
      </c>
      <c r="H3371" t="s">
        <v>567</v>
      </c>
      <c r="J3371" t="s">
        <v>567</v>
      </c>
      <c r="K3371" t="s">
        <v>567</v>
      </c>
      <c r="L3371" t="s">
        <v>567</v>
      </c>
      <c r="N3371">
        <v>0</v>
      </c>
      <c r="O3371">
        <v>0</v>
      </c>
      <c r="R3371">
        <v>0</v>
      </c>
      <c r="W3371" t="s">
        <v>567</v>
      </c>
      <c r="X3371" t="s">
        <v>567</v>
      </c>
      <c r="Y3371" t="s">
        <v>568</v>
      </c>
    </row>
    <row r="3372" spans="2:25" x14ac:dyDescent="0.3">
      <c r="B3372" s="118"/>
      <c r="D3372" t="s">
        <v>567</v>
      </c>
      <c r="H3372" t="s">
        <v>567</v>
      </c>
      <c r="J3372" t="s">
        <v>567</v>
      </c>
      <c r="K3372" t="s">
        <v>567</v>
      </c>
      <c r="L3372" t="s">
        <v>567</v>
      </c>
      <c r="N3372">
        <v>0</v>
      </c>
      <c r="O3372">
        <v>0</v>
      </c>
      <c r="R3372">
        <v>0</v>
      </c>
      <c r="W3372" t="s">
        <v>567</v>
      </c>
      <c r="X3372" t="s">
        <v>567</v>
      </c>
      <c r="Y3372" t="s">
        <v>568</v>
      </c>
    </row>
    <row r="3373" spans="2:25" x14ac:dyDescent="0.3">
      <c r="B3373" s="118"/>
      <c r="D3373" t="s">
        <v>567</v>
      </c>
      <c r="H3373" t="s">
        <v>567</v>
      </c>
      <c r="J3373" t="s">
        <v>567</v>
      </c>
      <c r="K3373" t="s">
        <v>567</v>
      </c>
      <c r="L3373" t="s">
        <v>567</v>
      </c>
      <c r="N3373">
        <v>0</v>
      </c>
      <c r="O3373">
        <v>0</v>
      </c>
      <c r="R3373">
        <v>0</v>
      </c>
      <c r="W3373" t="s">
        <v>567</v>
      </c>
      <c r="X3373" t="s">
        <v>567</v>
      </c>
      <c r="Y3373" t="s">
        <v>568</v>
      </c>
    </row>
    <row r="3374" spans="2:25" x14ac:dyDescent="0.3">
      <c r="B3374" s="118"/>
      <c r="D3374" t="s">
        <v>567</v>
      </c>
      <c r="H3374" t="s">
        <v>567</v>
      </c>
      <c r="J3374" t="s">
        <v>567</v>
      </c>
      <c r="K3374" t="s">
        <v>567</v>
      </c>
      <c r="L3374" t="s">
        <v>567</v>
      </c>
      <c r="N3374">
        <v>0</v>
      </c>
      <c r="O3374">
        <v>0</v>
      </c>
      <c r="R3374">
        <v>0</v>
      </c>
      <c r="W3374" t="s">
        <v>567</v>
      </c>
      <c r="X3374" t="s">
        <v>567</v>
      </c>
      <c r="Y3374" t="s">
        <v>568</v>
      </c>
    </row>
    <row r="3375" spans="2:25" x14ac:dyDescent="0.3">
      <c r="B3375" s="118"/>
      <c r="D3375" t="s">
        <v>567</v>
      </c>
      <c r="H3375" t="s">
        <v>567</v>
      </c>
      <c r="J3375" t="s">
        <v>567</v>
      </c>
      <c r="K3375" t="s">
        <v>567</v>
      </c>
      <c r="L3375" t="s">
        <v>567</v>
      </c>
      <c r="N3375">
        <v>0</v>
      </c>
      <c r="O3375">
        <v>0</v>
      </c>
      <c r="R3375">
        <v>0</v>
      </c>
      <c r="W3375" t="s">
        <v>567</v>
      </c>
      <c r="X3375" t="s">
        <v>567</v>
      </c>
      <c r="Y3375" t="s">
        <v>568</v>
      </c>
    </row>
    <row r="3376" spans="2:25" x14ac:dyDescent="0.3">
      <c r="B3376" s="118"/>
      <c r="D3376" t="s">
        <v>567</v>
      </c>
      <c r="H3376" t="s">
        <v>567</v>
      </c>
      <c r="J3376" t="s">
        <v>567</v>
      </c>
      <c r="K3376" t="s">
        <v>567</v>
      </c>
      <c r="L3376" t="s">
        <v>567</v>
      </c>
      <c r="N3376">
        <v>0</v>
      </c>
      <c r="O3376">
        <v>0</v>
      </c>
      <c r="R3376">
        <v>0</v>
      </c>
      <c r="W3376" t="s">
        <v>567</v>
      </c>
      <c r="X3376" t="s">
        <v>567</v>
      </c>
      <c r="Y3376" t="s">
        <v>568</v>
      </c>
    </row>
    <row r="3377" spans="2:25" x14ac:dyDescent="0.3">
      <c r="B3377" s="118"/>
      <c r="D3377" t="s">
        <v>567</v>
      </c>
      <c r="H3377" t="s">
        <v>567</v>
      </c>
      <c r="J3377" t="s">
        <v>567</v>
      </c>
      <c r="K3377" t="s">
        <v>567</v>
      </c>
      <c r="L3377" t="s">
        <v>567</v>
      </c>
      <c r="N3377">
        <v>0</v>
      </c>
      <c r="O3377">
        <v>0</v>
      </c>
      <c r="R3377">
        <v>0</v>
      </c>
      <c r="W3377" t="s">
        <v>567</v>
      </c>
      <c r="X3377" t="s">
        <v>567</v>
      </c>
      <c r="Y3377" t="s">
        <v>568</v>
      </c>
    </row>
    <row r="3378" spans="2:25" x14ac:dyDescent="0.3">
      <c r="B3378" s="118"/>
      <c r="D3378" t="s">
        <v>567</v>
      </c>
      <c r="H3378" t="s">
        <v>567</v>
      </c>
      <c r="J3378" t="s">
        <v>567</v>
      </c>
      <c r="K3378" t="s">
        <v>567</v>
      </c>
      <c r="L3378" t="s">
        <v>567</v>
      </c>
      <c r="N3378">
        <v>0</v>
      </c>
      <c r="O3378">
        <v>0</v>
      </c>
      <c r="R3378">
        <v>0</v>
      </c>
      <c r="W3378" t="s">
        <v>567</v>
      </c>
      <c r="X3378" t="s">
        <v>567</v>
      </c>
      <c r="Y3378" t="s">
        <v>568</v>
      </c>
    </row>
    <row r="3379" spans="2:25" x14ac:dyDescent="0.3">
      <c r="B3379" s="118"/>
      <c r="D3379" t="s">
        <v>567</v>
      </c>
      <c r="H3379" t="s">
        <v>567</v>
      </c>
      <c r="J3379" t="s">
        <v>567</v>
      </c>
      <c r="K3379" t="s">
        <v>567</v>
      </c>
      <c r="L3379" t="s">
        <v>567</v>
      </c>
      <c r="N3379">
        <v>0</v>
      </c>
      <c r="O3379">
        <v>0</v>
      </c>
      <c r="R3379">
        <v>0</v>
      </c>
      <c r="W3379" t="s">
        <v>567</v>
      </c>
      <c r="X3379" t="s">
        <v>567</v>
      </c>
      <c r="Y3379" t="s">
        <v>568</v>
      </c>
    </row>
    <row r="3380" spans="2:25" x14ac:dyDescent="0.3">
      <c r="B3380" s="118"/>
      <c r="D3380" t="s">
        <v>567</v>
      </c>
      <c r="H3380" t="s">
        <v>567</v>
      </c>
      <c r="J3380" t="s">
        <v>567</v>
      </c>
      <c r="K3380" t="s">
        <v>567</v>
      </c>
      <c r="L3380" t="s">
        <v>567</v>
      </c>
      <c r="N3380">
        <v>0</v>
      </c>
      <c r="O3380">
        <v>0</v>
      </c>
      <c r="R3380">
        <v>0</v>
      </c>
      <c r="W3380" t="s">
        <v>567</v>
      </c>
      <c r="X3380" t="s">
        <v>567</v>
      </c>
      <c r="Y3380" t="s">
        <v>568</v>
      </c>
    </row>
    <row r="3381" spans="2:25" x14ac:dyDescent="0.3">
      <c r="B3381" s="118"/>
      <c r="D3381" t="s">
        <v>567</v>
      </c>
      <c r="H3381" t="s">
        <v>567</v>
      </c>
      <c r="J3381" t="s">
        <v>567</v>
      </c>
      <c r="K3381" t="s">
        <v>567</v>
      </c>
      <c r="L3381" t="s">
        <v>567</v>
      </c>
      <c r="N3381">
        <v>0</v>
      </c>
      <c r="O3381">
        <v>0</v>
      </c>
      <c r="R3381">
        <v>0</v>
      </c>
      <c r="W3381" t="s">
        <v>567</v>
      </c>
      <c r="X3381" t="s">
        <v>567</v>
      </c>
      <c r="Y3381" t="s">
        <v>568</v>
      </c>
    </row>
    <row r="3382" spans="2:25" x14ac:dyDescent="0.3">
      <c r="B3382" s="118"/>
      <c r="D3382" t="s">
        <v>567</v>
      </c>
      <c r="H3382" t="s">
        <v>567</v>
      </c>
      <c r="J3382" t="s">
        <v>567</v>
      </c>
      <c r="K3382" t="s">
        <v>567</v>
      </c>
      <c r="L3382" t="s">
        <v>567</v>
      </c>
      <c r="N3382">
        <v>0</v>
      </c>
      <c r="O3382">
        <v>0</v>
      </c>
      <c r="R3382">
        <v>0</v>
      </c>
      <c r="W3382" t="s">
        <v>567</v>
      </c>
      <c r="X3382" t="s">
        <v>567</v>
      </c>
      <c r="Y3382" t="s">
        <v>568</v>
      </c>
    </row>
    <row r="3383" spans="2:25" x14ac:dyDescent="0.3">
      <c r="B3383" s="118"/>
      <c r="D3383" t="s">
        <v>567</v>
      </c>
      <c r="H3383" t="s">
        <v>567</v>
      </c>
      <c r="J3383" t="s">
        <v>567</v>
      </c>
      <c r="K3383" t="s">
        <v>567</v>
      </c>
      <c r="L3383" t="s">
        <v>567</v>
      </c>
      <c r="N3383">
        <v>0</v>
      </c>
      <c r="O3383">
        <v>0</v>
      </c>
      <c r="R3383">
        <v>0</v>
      </c>
      <c r="W3383" t="s">
        <v>567</v>
      </c>
      <c r="X3383" t="s">
        <v>567</v>
      </c>
      <c r="Y3383" t="s">
        <v>568</v>
      </c>
    </row>
    <row r="3384" spans="2:25" x14ac:dyDescent="0.3">
      <c r="B3384" s="118"/>
      <c r="D3384" t="s">
        <v>567</v>
      </c>
      <c r="H3384" t="s">
        <v>567</v>
      </c>
      <c r="J3384" t="s">
        <v>567</v>
      </c>
      <c r="K3384" t="s">
        <v>567</v>
      </c>
      <c r="L3384" t="s">
        <v>567</v>
      </c>
      <c r="N3384">
        <v>0</v>
      </c>
      <c r="O3384">
        <v>0</v>
      </c>
      <c r="R3384">
        <v>0</v>
      </c>
      <c r="W3384" t="s">
        <v>567</v>
      </c>
      <c r="X3384" t="s">
        <v>567</v>
      </c>
      <c r="Y3384" t="s">
        <v>568</v>
      </c>
    </row>
    <row r="3385" spans="2:25" x14ac:dyDescent="0.3">
      <c r="B3385" s="118"/>
      <c r="D3385" t="s">
        <v>567</v>
      </c>
      <c r="H3385" t="s">
        <v>567</v>
      </c>
      <c r="J3385" t="s">
        <v>567</v>
      </c>
      <c r="K3385" t="s">
        <v>567</v>
      </c>
      <c r="L3385" t="s">
        <v>567</v>
      </c>
      <c r="N3385">
        <v>0</v>
      </c>
      <c r="O3385">
        <v>0</v>
      </c>
      <c r="R3385">
        <v>0</v>
      </c>
      <c r="W3385" t="s">
        <v>567</v>
      </c>
      <c r="X3385" t="s">
        <v>567</v>
      </c>
      <c r="Y3385" t="s">
        <v>568</v>
      </c>
    </row>
    <row r="3386" spans="2:25" x14ac:dyDescent="0.3">
      <c r="B3386" s="118"/>
      <c r="D3386" t="s">
        <v>567</v>
      </c>
      <c r="H3386" t="s">
        <v>567</v>
      </c>
      <c r="J3386" t="s">
        <v>567</v>
      </c>
      <c r="K3386" t="s">
        <v>567</v>
      </c>
      <c r="L3386" t="s">
        <v>567</v>
      </c>
      <c r="N3386">
        <v>0</v>
      </c>
      <c r="O3386">
        <v>0</v>
      </c>
      <c r="R3386">
        <v>0</v>
      </c>
      <c r="W3386" t="s">
        <v>567</v>
      </c>
      <c r="X3386" t="s">
        <v>567</v>
      </c>
      <c r="Y3386" t="s">
        <v>568</v>
      </c>
    </row>
    <row r="3387" spans="2:25" x14ac:dyDescent="0.3">
      <c r="B3387" s="118"/>
      <c r="D3387" t="s">
        <v>567</v>
      </c>
      <c r="H3387" t="s">
        <v>567</v>
      </c>
      <c r="J3387" t="s">
        <v>567</v>
      </c>
      <c r="K3387" t="s">
        <v>567</v>
      </c>
      <c r="L3387" t="s">
        <v>567</v>
      </c>
      <c r="N3387">
        <v>0</v>
      </c>
      <c r="O3387">
        <v>0</v>
      </c>
      <c r="R3387">
        <v>0</v>
      </c>
      <c r="W3387" t="s">
        <v>567</v>
      </c>
      <c r="X3387" t="s">
        <v>567</v>
      </c>
      <c r="Y3387" t="s">
        <v>568</v>
      </c>
    </row>
    <row r="3388" spans="2:25" x14ac:dyDescent="0.3">
      <c r="B3388" s="118"/>
      <c r="D3388" t="s">
        <v>567</v>
      </c>
      <c r="H3388" t="s">
        <v>567</v>
      </c>
      <c r="J3388" t="s">
        <v>567</v>
      </c>
      <c r="K3388" t="s">
        <v>567</v>
      </c>
      <c r="L3388" t="s">
        <v>567</v>
      </c>
      <c r="N3388">
        <v>0</v>
      </c>
      <c r="O3388">
        <v>0</v>
      </c>
      <c r="R3388">
        <v>0</v>
      </c>
      <c r="W3388" t="s">
        <v>567</v>
      </c>
      <c r="X3388" t="s">
        <v>567</v>
      </c>
      <c r="Y3388" t="s">
        <v>568</v>
      </c>
    </row>
    <row r="3389" spans="2:25" x14ac:dyDescent="0.3">
      <c r="B3389" s="118"/>
      <c r="D3389" t="s">
        <v>567</v>
      </c>
      <c r="H3389" t="s">
        <v>567</v>
      </c>
      <c r="J3389" t="s">
        <v>567</v>
      </c>
      <c r="K3389" t="s">
        <v>567</v>
      </c>
      <c r="L3389" t="s">
        <v>567</v>
      </c>
      <c r="N3389">
        <v>0</v>
      </c>
      <c r="O3389">
        <v>0</v>
      </c>
      <c r="R3389">
        <v>0</v>
      </c>
      <c r="W3389" t="s">
        <v>567</v>
      </c>
      <c r="X3389" t="s">
        <v>567</v>
      </c>
      <c r="Y3389" t="s">
        <v>568</v>
      </c>
    </row>
    <row r="3390" spans="2:25" x14ac:dyDescent="0.3">
      <c r="B3390" s="118"/>
      <c r="D3390" t="s">
        <v>567</v>
      </c>
      <c r="H3390" t="s">
        <v>567</v>
      </c>
      <c r="J3390" t="s">
        <v>567</v>
      </c>
      <c r="K3390" t="s">
        <v>567</v>
      </c>
      <c r="L3390" t="s">
        <v>567</v>
      </c>
      <c r="N3390">
        <v>0</v>
      </c>
      <c r="O3390">
        <v>0</v>
      </c>
      <c r="R3390">
        <v>0</v>
      </c>
      <c r="W3390" t="s">
        <v>567</v>
      </c>
      <c r="X3390" t="s">
        <v>567</v>
      </c>
      <c r="Y3390" t="s">
        <v>568</v>
      </c>
    </row>
    <row r="3391" spans="2:25" x14ac:dyDescent="0.3">
      <c r="B3391" s="118"/>
      <c r="D3391" t="s">
        <v>567</v>
      </c>
      <c r="H3391" t="s">
        <v>567</v>
      </c>
      <c r="J3391" t="s">
        <v>567</v>
      </c>
      <c r="K3391" t="s">
        <v>567</v>
      </c>
      <c r="L3391" t="s">
        <v>567</v>
      </c>
      <c r="N3391">
        <v>0</v>
      </c>
      <c r="O3391">
        <v>0</v>
      </c>
      <c r="R3391">
        <v>0</v>
      </c>
      <c r="W3391" t="s">
        <v>567</v>
      </c>
      <c r="X3391" t="s">
        <v>567</v>
      </c>
      <c r="Y3391" t="s">
        <v>568</v>
      </c>
    </row>
    <row r="3392" spans="2:25" x14ac:dyDescent="0.3">
      <c r="B3392" s="118"/>
      <c r="D3392" t="s">
        <v>567</v>
      </c>
      <c r="H3392" t="s">
        <v>567</v>
      </c>
      <c r="J3392" t="s">
        <v>567</v>
      </c>
      <c r="K3392" t="s">
        <v>567</v>
      </c>
      <c r="L3392" t="s">
        <v>567</v>
      </c>
      <c r="N3392">
        <v>0</v>
      </c>
      <c r="O3392">
        <v>0</v>
      </c>
      <c r="R3392">
        <v>0</v>
      </c>
      <c r="W3392" t="s">
        <v>567</v>
      </c>
      <c r="X3392" t="s">
        <v>567</v>
      </c>
      <c r="Y3392" t="s">
        <v>568</v>
      </c>
    </row>
    <row r="3393" spans="2:25" x14ac:dyDescent="0.3">
      <c r="B3393" s="118"/>
      <c r="D3393" t="s">
        <v>567</v>
      </c>
      <c r="H3393" t="s">
        <v>567</v>
      </c>
      <c r="J3393" t="s">
        <v>567</v>
      </c>
      <c r="K3393" t="s">
        <v>567</v>
      </c>
      <c r="L3393" t="s">
        <v>567</v>
      </c>
      <c r="N3393">
        <v>0</v>
      </c>
      <c r="O3393">
        <v>0</v>
      </c>
      <c r="R3393">
        <v>0</v>
      </c>
      <c r="W3393" t="s">
        <v>567</v>
      </c>
      <c r="X3393" t="s">
        <v>567</v>
      </c>
      <c r="Y3393" t="s">
        <v>568</v>
      </c>
    </row>
    <row r="3394" spans="2:25" x14ac:dyDescent="0.3">
      <c r="B3394" s="118"/>
      <c r="D3394" t="s">
        <v>567</v>
      </c>
      <c r="H3394" t="s">
        <v>567</v>
      </c>
      <c r="J3394" t="s">
        <v>567</v>
      </c>
      <c r="K3394" t="s">
        <v>567</v>
      </c>
      <c r="L3394" t="s">
        <v>567</v>
      </c>
      <c r="N3394">
        <v>0</v>
      </c>
      <c r="O3394">
        <v>0</v>
      </c>
      <c r="R3394">
        <v>0</v>
      </c>
      <c r="W3394" t="s">
        <v>567</v>
      </c>
      <c r="X3394" t="s">
        <v>567</v>
      </c>
      <c r="Y3394" t="s">
        <v>568</v>
      </c>
    </row>
    <row r="3395" spans="2:25" x14ac:dyDescent="0.3">
      <c r="B3395" s="118"/>
      <c r="D3395" t="s">
        <v>567</v>
      </c>
      <c r="H3395" t="s">
        <v>567</v>
      </c>
      <c r="J3395" t="s">
        <v>567</v>
      </c>
      <c r="K3395" t="s">
        <v>567</v>
      </c>
      <c r="L3395" t="s">
        <v>567</v>
      </c>
      <c r="N3395">
        <v>0</v>
      </c>
      <c r="O3395">
        <v>0</v>
      </c>
      <c r="R3395">
        <v>0</v>
      </c>
      <c r="W3395" t="s">
        <v>567</v>
      </c>
      <c r="X3395" t="s">
        <v>567</v>
      </c>
      <c r="Y3395" t="s">
        <v>568</v>
      </c>
    </row>
    <row r="3396" spans="2:25" x14ac:dyDescent="0.3">
      <c r="B3396" s="118"/>
      <c r="D3396" t="s">
        <v>567</v>
      </c>
      <c r="H3396" t="s">
        <v>567</v>
      </c>
      <c r="J3396" t="s">
        <v>567</v>
      </c>
      <c r="K3396" t="s">
        <v>567</v>
      </c>
      <c r="L3396" t="s">
        <v>567</v>
      </c>
      <c r="N3396">
        <v>0</v>
      </c>
      <c r="O3396">
        <v>0</v>
      </c>
      <c r="R3396">
        <v>0</v>
      </c>
      <c r="W3396" t="s">
        <v>567</v>
      </c>
      <c r="X3396" t="s">
        <v>567</v>
      </c>
      <c r="Y3396" t="s">
        <v>568</v>
      </c>
    </row>
    <row r="3397" spans="2:25" x14ac:dyDescent="0.3">
      <c r="B3397" s="118"/>
      <c r="D3397" t="s">
        <v>567</v>
      </c>
      <c r="H3397" t="s">
        <v>567</v>
      </c>
      <c r="J3397" t="s">
        <v>567</v>
      </c>
      <c r="K3397" t="s">
        <v>567</v>
      </c>
      <c r="L3397" t="s">
        <v>567</v>
      </c>
      <c r="N3397">
        <v>0</v>
      </c>
      <c r="O3397">
        <v>0</v>
      </c>
      <c r="R3397">
        <v>0</v>
      </c>
      <c r="W3397" t="s">
        <v>567</v>
      </c>
      <c r="X3397" t="s">
        <v>567</v>
      </c>
      <c r="Y3397" t="s">
        <v>568</v>
      </c>
    </row>
    <row r="3398" spans="2:25" x14ac:dyDescent="0.3">
      <c r="B3398" s="118"/>
      <c r="D3398" t="s">
        <v>567</v>
      </c>
      <c r="H3398" t="s">
        <v>567</v>
      </c>
      <c r="J3398" t="s">
        <v>567</v>
      </c>
      <c r="K3398" t="s">
        <v>567</v>
      </c>
      <c r="L3398" t="s">
        <v>567</v>
      </c>
      <c r="N3398">
        <v>0</v>
      </c>
      <c r="O3398">
        <v>0</v>
      </c>
      <c r="R3398">
        <v>0</v>
      </c>
      <c r="W3398" t="s">
        <v>567</v>
      </c>
      <c r="X3398" t="s">
        <v>567</v>
      </c>
      <c r="Y3398" t="s">
        <v>568</v>
      </c>
    </row>
    <row r="3399" spans="2:25" x14ac:dyDescent="0.3">
      <c r="B3399" s="118"/>
      <c r="D3399" t="s">
        <v>567</v>
      </c>
      <c r="H3399" t="s">
        <v>567</v>
      </c>
      <c r="J3399" t="s">
        <v>567</v>
      </c>
      <c r="K3399" t="s">
        <v>567</v>
      </c>
      <c r="L3399" t="s">
        <v>567</v>
      </c>
      <c r="N3399">
        <v>0</v>
      </c>
      <c r="O3399">
        <v>0</v>
      </c>
      <c r="R3399">
        <v>0</v>
      </c>
      <c r="W3399" t="s">
        <v>567</v>
      </c>
      <c r="X3399" t="s">
        <v>567</v>
      </c>
      <c r="Y3399" t="s">
        <v>568</v>
      </c>
    </row>
    <row r="3400" spans="2:25" x14ac:dyDescent="0.3">
      <c r="B3400" s="118"/>
      <c r="D3400" t="s">
        <v>567</v>
      </c>
      <c r="H3400" t="s">
        <v>567</v>
      </c>
      <c r="J3400" t="s">
        <v>567</v>
      </c>
      <c r="K3400" t="s">
        <v>567</v>
      </c>
      <c r="L3400" t="s">
        <v>567</v>
      </c>
      <c r="N3400">
        <v>0</v>
      </c>
      <c r="O3400">
        <v>0</v>
      </c>
      <c r="R3400">
        <v>0</v>
      </c>
      <c r="W3400" t="s">
        <v>567</v>
      </c>
      <c r="X3400" t="s">
        <v>567</v>
      </c>
      <c r="Y3400" t="s">
        <v>568</v>
      </c>
    </row>
    <row r="3401" spans="2:25" x14ac:dyDescent="0.3">
      <c r="B3401" s="118"/>
      <c r="D3401" t="s">
        <v>567</v>
      </c>
      <c r="H3401" t="s">
        <v>567</v>
      </c>
      <c r="J3401" t="s">
        <v>567</v>
      </c>
      <c r="K3401" t="s">
        <v>567</v>
      </c>
      <c r="L3401" t="s">
        <v>567</v>
      </c>
      <c r="N3401">
        <v>0</v>
      </c>
      <c r="O3401">
        <v>0</v>
      </c>
      <c r="R3401">
        <v>0</v>
      </c>
      <c r="W3401" t="s">
        <v>567</v>
      </c>
      <c r="X3401" t="s">
        <v>567</v>
      </c>
      <c r="Y3401" t="s">
        <v>568</v>
      </c>
    </row>
    <row r="3402" spans="2:25" x14ac:dyDescent="0.3">
      <c r="B3402" s="118"/>
      <c r="D3402" t="s">
        <v>567</v>
      </c>
      <c r="H3402" t="s">
        <v>567</v>
      </c>
      <c r="J3402" t="s">
        <v>567</v>
      </c>
      <c r="K3402" t="s">
        <v>567</v>
      </c>
      <c r="L3402" t="s">
        <v>567</v>
      </c>
      <c r="N3402">
        <v>0</v>
      </c>
      <c r="O3402">
        <v>0</v>
      </c>
      <c r="R3402">
        <v>0</v>
      </c>
      <c r="W3402" t="s">
        <v>567</v>
      </c>
      <c r="X3402" t="s">
        <v>567</v>
      </c>
      <c r="Y3402" t="s">
        <v>568</v>
      </c>
    </row>
    <row r="3403" spans="2:25" x14ac:dyDescent="0.3">
      <c r="B3403" s="118"/>
      <c r="D3403" t="s">
        <v>567</v>
      </c>
      <c r="H3403" t="s">
        <v>567</v>
      </c>
      <c r="J3403" t="s">
        <v>567</v>
      </c>
      <c r="K3403" t="s">
        <v>567</v>
      </c>
      <c r="L3403" t="s">
        <v>567</v>
      </c>
      <c r="N3403">
        <v>0</v>
      </c>
      <c r="O3403">
        <v>0</v>
      </c>
      <c r="R3403">
        <v>0</v>
      </c>
      <c r="W3403" t="s">
        <v>567</v>
      </c>
      <c r="X3403" t="s">
        <v>567</v>
      </c>
      <c r="Y3403" t="s">
        <v>568</v>
      </c>
    </row>
    <row r="3404" spans="2:25" x14ac:dyDescent="0.3">
      <c r="B3404" s="118"/>
      <c r="D3404" t="s">
        <v>567</v>
      </c>
      <c r="H3404" t="s">
        <v>567</v>
      </c>
      <c r="J3404" t="s">
        <v>567</v>
      </c>
      <c r="K3404" t="s">
        <v>567</v>
      </c>
      <c r="L3404" t="s">
        <v>567</v>
      </c>
      <c r="N3404">
        <v>0</v>
      </c>
      <c r="O3404">
        <v>0</v>
      </c>
      <c r="R3404">
        <v>0</v>
      </c>
      <c r="W3404" t="s">
        <v>567</v>
      </c>
      <c r="X3404" t="s">
        <v>567</v>
      </c>
      <c r="Y3404" t="s">
        <v>568</v>
      </c>
    </row>
    <row r="3405" spans="2:25" x14ac:dyDescent="0.3">
      <c r="B3405" s="118"/>
      <c r="D3405" t="s">
        <v>567</v>
      </c>
      <c r="H3405" t="s">
        <v>567</v>
      </c>
      <c r="J3405" t="s">
        <v>567</v>
      </c>
      <c r="K3405" t="s">
        <v>567</v>
      </c>
      <c r="L3405" t="s">
        <v>567</v>
      </c>
      <c r="N3405">
        <v>0</v>
      </c>
      <c r="O3405">
        <v>0</v>
      </c>
      <c r="R3405">
        <v>0</v>
      </c>
      <c r="W3405" t="s">
        <v>567</v>
      </c>
      <c r="X3405" t="s">
        <v>567</v>
      </c>
      <c r="Y3405" t="s">
        <v>568</v>
      </c>
    </row>
    <row r="3406" spans="2:25" x14ac:dyDescent="0.3">
      <c r="B3406" s="118"/>
      <c r="D3406" t="s">
        <v>567</v>
      </c>
      <c r="H3406" t="s">
        <v>567</v>
      </c>
      <c r="J3406" t="s">
        <v>567</v>
      </c>
      <c r="K3406" t="s">
        <v>567</v>
      </c>
      <c r="L3406" t="s">
        <v>567</v>
      </c>
      <c r="N3406">
        <v>0</v>
      </c>
      <c r="O3406">
        <v>0</v>
      </c>
      <c r="R3406">
        <v>0</v>
      </c>
      <c r="W3406" t="s">
        <v>567</v>
      </c>
      <c r="X3406" t="s">
        <v>567</v>
      </c>
      <c r="Y3406" t="s">
        <v>568</v>
      </c>
    </row>
    <row r="3407" spans="2:25" x14ac:dyDescent="0.3">
      <c r="B3407" s="118"/>
      <c r="D3407" t="s">
        <v>567</v>
      </c>
      <c r="H3407" t="s">
        <v>567</v>
      </c>
      <c r="J3407" t="s">
        <v>567</v>
      </c>
      <c r="K3407" t="s">
        <v>567</v>
      </c>
      <c r="L3407" t="s">
        <v>567</v>
      </c>
      <c r="N3407">
        <v>0</v>
      </c>
      <c r="O3407">
        <v>0</v>
      </c>
      <c r="R3407">
        <v>0</v>
      </c>
      <c r="W3407" t="s">
        <v>567</v>
      </c>
      <c r="X3407" t="s">
        <v>567</v>
      </c>
      <c r="Y3407" t="s">
        <v>568</v>
      </c>
    </row>
    <row r="3408" spans="2:25" x14ac:dyDescent="0.3">
      <c r="B3408" s="118"/>
      <c r="D3408" t="s">
        <v>567</v>
      </c>
      <c r="H3408" t="s">
        <v>567</v>
      </c>
      <c r="J3408" t="s">
        <v>567</v>
      </c>
      <c r="K3408" t="s">
        <v>567</v>
      </c>
      <c r="L3408" t="s">
        <v>567</v>
      </c>
      <c r="N3408">
        <v>0</v>
      </c>
      <c r="O3408">
        <v>0</v>
      </c>
      <c r="R3408">
        <v>0</v>
      </c>
      <c r="W3408" t="s">
        <v>567</v>
      </c>
      <c r="X3408" t="s">
        <v>567</v>
      </c>
      <c r="Y3408" t="s">
        <v>568</v>
      </c>
    </row>
    <row r="3409" spans="2:25" x14ac:dyDescent="0.3">
      <c r="B3409" s="118"/>
      <c r="D3409" t="s">
        <v>567</v>
      </c>
      <c r="H3409" t="s">
        <v>567</v>
      </c>
      <c r="J3409" t="s">
        <v>567</v>
      </c>
      <c r="K3409" t="s">
        <v>567</v>
      </c>
      <c r="L3409" t="s">
        <v>567</v>
      </c>
      <c r="N3409">
        <v>0</v>
      </c>
      <c r="O3409">
        <v>0</v>
      </c>
      <c r="R3409">
        <v>0</v>
      </c>
      <c r="W3409" t="s">
        <v>567</v>
      </c>
      <c r="X3409" t="s">
        <v>567</v>
      </c>
      <c r="Y3409" t="s">
        <v>568</v>
      </c>
    </row>
    <row r="3410" spans="2:25" x14ac:dyDescent="0.3">
      <c r="B3410" s="118"/>
      <c r="D3410" t="s">
        <v>567</v>
      </c>
      <c r="H3410" t="s">
        <v>567</v>
      </c>
      <c r="J3410" t="s">
        <v>567</v>
      </c>
      <c r="K3410" t="s">
        <v>567</v>
      </c>
      <c r="L3410" t="s">
        <v>567</v>
      </c>
      <c r="N3410">
        <v>0</v>
      </c>
      <c r="O3410">
        <v>0</v>
      </c>
      <c r="R3410">
        <v>0</v>
      </c>
      <c r="W3410" t="s">
        <v>567</v>
      </c>
      <c r="X3410" t="s">
        <v>567</v>
      </c>
      <c r="Y3410" t="s">
        <v>568</v>
      </c>
    </row>
    <row r="3411" spans="2:25" x14ac:dyDescent="0.3">
      <c r="B3411" s="118"/>
      <c r="D3411" t="s">
        <v>567</v>
      </c>
      <c r="H3411" t="s">
        <v>567</v>
      </c>
      <c r="J3411" t="s">
        <v>567</v>
      </c>
      <c r="K3411" t="s">
        <v>567</v>
      </c>
      <c r="L3411" t="s">
        <v>567</v>
      </c>
      <c r="N3411">
        <v>0</v>
      </c>
      <c r="O3411">
        <v>0</v>
      </c>
      <c r="R3411">
        <v>0</v>
      </c>
      <c r="W3411" t="s">
        <v>567</v>
      </c>
      <c r="X3411" t="s">
        <v>567</v>
      </c>
      <c r="Y3411" t="s">
        <v>568</v>
      </c>
    </row>
    <row r="3412" spans="2:25" x14ac:dyDescent="0.3">
      <c r="B3412" s="118"/>
      <c r="D3412" t="s">
        <v>567</v>
      </c>
      <c r="H3412" t="s">
        <v>567</v>
      </c>
      <c r="J3412" t="s">
        <v>567</v>
      </c>
      <c r="K3412" t="s">
        <v>567</v>
      </c>
      <c r="L3412" t="s">
        <v>567</v>
      </c>
      <c r="N3412">
        <v>0</v>
      </c>
      <c r="O3412">
        <v>0</v>
      </c>
      <c r="R3412">
        <v>0</v>
      </c>
      <c r="W3412" t="s">
        <v>567</v>
      </c>
      <c r="X3412" t="s">
        <v>567</v>
      </c>
      <c r="Y3412" t="s">
        <v>568</v>
      </c>
    </row>
    <row r="3413" spans="2:25" x14ac:dyDescent="0.3">
      <c r="B3413" s="118"/>
      <c r="D3413" t="s">
        <v>567</v>
      </c>
      <c r="H3413" t="s">
        <v>567</v>
      </c>
      <c r="J3413" t="s">
        <v>567</v>
      </c>
      <c r="K3413" t="s">
        <v>567</v>
      </c>
      <c r="L3413" t="s">
        <v>567</v>
      </c>
      <c r="N3413">
        <v>0</v>
      </c>
      <c r="O3413">
        <v>0</v>
      </c>
      <c r="R3413">
        <v>0</v>
      </c>
      <c r="W3413" t="s">
        <v>567</v>
      </c>
      <c r="X3413" t="s">
        <v>567</v>
      </c>
      <c r="Y3413" t="s">
        <v>568</v>
      </c>
    </row>
    <row r="3414" spans="2:25" x14ac:dyDescent="0.3">
      <c r="B3414" s="118"/>
      <c r="D3414" t="s">
        <v>567</v>
      </c>
      <c r="H3414" t="s">
        <v>567</v>
      </c>
      <c r="J3414" t="s">
        <v>567</v>
      </c>
      <c r="K3414" t="s">
        <v>567</v>
      </c>
      <c r="L3414" t="s">
        <v>567</v>
      </c>
      <c r="N3414">
        <v>0</v>
      </c>
      <c r="O3414">
        <v>0</v>
      </c>
      <c r="R3414">
        <v>0</v>
      </c>
      <c r="W3414" t="s">
        <v>567</v>
      </c>
      <c r="X3414" t="s">
        <v>567</v>
      </c>
      <c r="Y3414" t="s">
        <v>568</v>
      </c>
    </row>
    <row r="3415" spans="2:25" x14ac:dyDescent="0.3">
      <c r="B3415" s="118"/>
      <c r="D3415" t="s">
        <v>567</v>
      </c>
      <c r="H3415" t="s">
        <v>567</v>
      </c>
      <c r="J3415" t="s">
        <v>567</v>
      </c>
      <c r="K3415" t="s">
        <v>567</v>
      </c>
      <c r="L3415" t="s">
        <v>567</v>
      </c>
      <c r="N3415">
        <v>0</v>
      </c>
      <c r="O3415">
        <v>0</v>
      </c>
      <c r="R3415">
        <v>0</v>
      </c>
      <c r="W3415" t="s">
        <v>567</v>
      </c>
      <c r="X3415" t="s">
        <v>567</v>
      </c>
      <c r="Y3415" t="s">
        <v>568</v>
      </c>
    </row>
    <row r="3416" spans="2:25" x14ac:dyDescent="0.3">
      <c r="B3416" s="118"/>
      <c r="D3416" t="s">
        <v>567</v>
      </c>
      <c r="H3416" t="s">
        <v>567</v>
      </c>
      <c r="J3416" t="s">
        <v>567</v>
      </c>
      <c r="K3416" t="s">
        <v>567</v>
      </c>
      <c r="L3416" t="s">
        <v>567</v>
      </c>
      <c r="N3416">
        <v>0</v>
      </c>
      <c r="O3416">
        <v>0</v>
      </c>
      <c r="R3416">
        <v>0</v>
      </c>
      <c r="W3416" t="s">
        <v>567</v>
      </c>
      <c r="X3416" t="s">
        <v>567</v>
      </c>
      <c r="Y3416" t="s">
        <v>568</v>
      </c>
    </row>
    <row r="3417" spans="2:25" x14ac:dyDescent="0.3">
      <c r="B3417" s="118"/>
      <c r="D3417" t="s">
        <v>567</v>
      </c>
      <c r="H3417" t="s">
        <v>567</v>
      </c>
      <c r="J3417" t="s">
        <v>567</v>
      </c>
      <c r="K3417" t="s">
        <v>567</v>
      </c>
      <c r="L3417" t="s">
        <v>567</v>
      </c>
      <c r="N3417">
        <v>0</v>
      </c>
      <c r="O3417">
        <v>0</v>
      </c>
      <c r="R3417">
        <v>0</v>
      </c>
      <c r="W3417" t="s">
        <v>567</v>
      </c>
      <c r="X3417" t="s">
        <v>567</v>
      </c>
      <c r="Y3417" t="s">
        <v>568</v>
      </c>
    </row>
    <row r="3418" spans="2:25" x14ac:dyDescent="0.3">
      <c r="B3418" s="118"/>
      <c r="D3418" t="s">
        <v>567</v>
      </c>
      <c r="H3418" t="s">
        <v>567</v>
      </c>
      <c r="J3418" t="s">
        <v>567</v>
      </c>
      <c r="K3418" t="s">
        <v>567</v>
      </c>
      <c r="L3418" t="s">
        <v>567</v>
      </c>
      <c r="N3418">
        <v>0</v>
      </c>
      <c r="O3418">
        <v>0</v>
      </c>
      <c r="R3418">
        <v>0</v>
      </c>
      <c r="W3418" t="s">
        <v>567</v>
      </c>
      <c r="X3418" t="s">
        <v>567</v>
      </c>
      <c r="Y3418" t="s">
        <v>568</v>
      </c>
    </row>
    <row r="3419" spans="2:25" x14ac:dyDescent="0.3">
      <c r="B3419" s="118"/>
      <c r="D3419" t="s">
        <v>567</v>
      </c>
      <c r="H3419" t="s">
        <v>567</v>
      </c>
      <c r="J3419" t="s">
        <v>567</v>
      </c>
      <c r="K3419" t="s">
        <v>567</v>
      </c>
      <c r="L3419" t="s">
        <v>567</v>
      </c>
      <c r="N3419">
        <v>0</v>
      </c>
      <c r="O3419">
        <v>0</v>
      </c>
      <c r="R3419">
        <v>0</v>
      </c>
      <c r="W3419" t="s">
        <v>567</v>
      </c>
      <c r="X3419" t="s">
        <v>567</v>
      </c>
      <c r="Y3419" t="s">
        <v>568</v>
      </c>
    </row>
    <row r="3420" spans="2:25" x14ac:dyDescent="0.3">
      <c r="B3420" s="118"/>
      <c r="D3420" t="s">
        <v>567</v>
      </c>
      <c r="H3420" t="s">
        <v>567</v>
      </c>
      <c r="J3420" t="s">
        <v>567</v>
      </c>
      <c r="K3420" t="s">
        <v>567</v>
      </c>
      <c r="L3420" t="s">
        <v>567</v>
      </c>
      <c r="N3420">
        <v>0</v>
      </c>
      <c r="O3420">
        <v>0</v>
      </c>
      <c r="R3420">
        <v>0</v>
      </c>
      <c r="W3420" t="s">
        <v>567</v>
      </c>
      <c r="X3420" t="s">
        <v>567</v>
      </c>
      <c r="Y3420" t="s">
        <v>568</v>
      </c>
    </row>
    <row r="3421" spans="2:25" x14ac:dyDescent="0.3">
      <c r="B3421" s="118"/>
      <c r="D3421" t="s">
        <v>567</v>
      </c>
      <c r="H3421" t="s">
        <v>567</v>
      </c>
      <c r="J3421" t="s">
        <v>567</v>
      </c>
      <c r="K3421" t="s">
        <v>567</v>
      </c>
      <c r="L3421" t="s">
        <v>567</v>
      </c>
      <c r="N3421">
        <v>0</v>
      </c>
      <c r="O3421">
        <v>0</v>
      </c>
      <c r="R3421">
        <v>0</v>
      </c>
      <c r="W3421" t="s">
        <v>567</v>
      </c>
      <c r="X3421" t="s">
        <v>567</v>
      </c>
      <c r="Y3421" t="s">
        <v>568</v>
      </c>
    </row>
    <row r="3422" spans="2:25" x14ac:dyDescent="0.3">
      <c r="B3422" s="118"/>
      <c r="D3422" t="s">
        <v>567</v>
      </c>
      <c r="H3422" t="s">
        <v>567</v>
      </c>
      <c r="J3422" t="s">
        <v>567</v>
      </c>
      <c r="K3422" t="s">
        <v>567</v>
      </c>
      <c r="L3422" t="s">
        <v>567</v>
      </c>
      <c r="N3422">
        <v>0</v>
      </c>
      <c r="O3422">
        <v>0</v>
      </c>
      <c r="R3422">
        <v>0</v>
      </c>
      <c r="W3422" t="s">
        <v>567</v>
      </c>
      <c r="X3422" t="s">
        <v>567</v>
      </c>
      <c r="Y3422" t="s">
        <v>568</v>
      </c>
    </row>
    <row r="3423" spans="2:25" x14ac:dyDescent="0.3">
      <c r="B3423" s="118"/>
      <c r="D3423" t="s">
        <v>567</v>
      </c>
      <c r="H3423" t="s">
        <v>567</v>
      </c>
      <c r="J3423" t="s">
        <v>567</v>
      </c>
      <c r="K3423" t="s">
        <v>567</v>
      </c>
      <c r="L3423" t="s">
        <v>567</v>
      </c>
      <c r="N3423">
        <v>0</v>
      </c>
      <c r="O3423">
        <v>0</v>
      </c>
      <c r="R3423">
        <v>0</v>
      </c>
      <c r="W3423" t="s">
        <v>567</v>
      </c>
      <c r="X3423" t="s">
        <v>567</v>
      </c>
      <c r="Y3423" t="s">
        <v>568</v>
      </c>
    </row>
    <row r="3424" spans="2:25" x14ac:dyDescent="0.3">
      <c r="B3424" s="118"/>
      <c r="D3424" t="s">
        <v>567</v>
      </c>
      <c r="H3424" t="s">
        <v>567</v>
      </c>
      <c r="J3424" t="s">
        <v>567</v>
      </c>
      <c r="K3424" t="s">
        <v>567</v>
      </c>
      <c r="L3424" t="s">
        <v>567</v>
      </c>
      <c r="N3424">
        <v>0</v>
      </c>
      <c r="O3424">
        <v>0</v>
      </c>
      <c r="R3424">
        <v>0</v>
      </c>
      <c r="W3424" t="s">
        <v>567</v>
      </c>
      <c r="X3424" t="s">
        <v>567</v>
      </c>
      <c r="Y3424" t="s">
        <v>568</v>
      </c>
    </row>
    <row r="3425" spans="2:25" x14ac:dyDescent="0.3">
      <c r="B3425" s="118"/>
      <c r="D3425" t="s">
        <v>567</v>
      </c>
      <c r="H3425" t="s">
        <v>567</v>
      </c>
      <c r="J3425" t="s">
        <v>567</v>
      </c>
      <c r="K3425" t="s">
        <v>567</v>
      </c>
      <c r="L3425" t="s">
        <v>567</v>
      </c>
      <c r="N3425">
        <v>0</v>
      </c>
      <c r="O3425">
        <v>0</v>
      </c>
      <c r="R3425">
        <v>0</v>
      </c>
      <c r="W3425" t="s">
        <v>567</v>
      </c>
      <c r="X3425" t="s">
        <v>567</v>
      </c>
      <c r="Y3425" t="s">
        <v>568</v>
      </c>
    </row>
    <row r="3426" spans="2:25" x14ac:dyDescent="0.3">
      <c r="B3426" s="118"/>
      <c r="D3426" t="s">
        <v>567</v>
      </c>
      <c r="H3426" t="s">
        <v>567</v>
      </c>
      <c r="J3426" t="s">
        <v>567</v>
      </c>
      <c r="K3426" t="s">
        <v>567</v>
      </c>
      <c r="L3426" t="s">
        <v>567</v>
      </c>
      <c r="N3426">
        <v>0</v>
      </c>
      <c r="O3426">
        <v>0</v>
      </c>
      <c r="R3426">
        <v>0</v>
      </c>
      <c r="W3426" t="s">
        <v>567</v>
      </c>
      <c r="X3426" t="s">
        <v>567</v>
      </c>
      <c r="Y3426" t="s">
        <v>568</v>
      </c>
    </row>
    <row r="3427" spans="2:25" x14ac:dyDescent="0.3">
      <c r="B3427" s="118"/>
      <c r="D3427" t="s">
        <v>567</v>
      </c>
      <c r="H3427" t="s">
        <v>567</v>
      </c>
      <c r="J3427" t="s">
        <v>567</v>
      </c>
      <c r="K3427" t="s">
        <v>567</v>
      </c>
      <c r="L3427" t="s">
        <v>567</v>
      </c>
      <c r="N3427">
        <v>0</v>
      </c>
      <c r="O3427">
        <v>0</v>
      </c>
      <c r="R3427">
        <v>0</v>
      </c>
      <c r="W3427" t="s">
        <v>567</v>
      </c>
      <c r="X3427" t="s">
        <v>567</v>
      </c>
      <c r="Y3427" t="s">
        <v>568</v>
      </c>
    </row>
    <row r="3428" spans="2:25" x14ac:dyDescent="0.3">
      <c r="B3428" s="118"/>
      <c r="D3428" t="s">
        <v>567</v>
      </c>
      <c r="H3428" t="s">
        <v>567</v>
      </c>
      <c r="J3428" t="s">
        <v>567</v>
      </c>
      <c r="K3428" t="s">
        <v>567</v>
      </c>
      <c r="L3428" t="s">
        <v>567</v>
      </c>
      <c r="N3428">
        <v>0</v>
      </c>
      <c r="O3428">
        <v>0</v>
      </c>
      <c r="R3428">
        <v>0</v>
      </c>
      <c r="W3428" t="s">
        <v>567</v>
      </c>
      <c r="X3428" t="s">
        <v>567</v>
      </c>
      <c r="Y3428" t="s">
        <v>568</v>
      </c>
    </row>
    <row r="3429" spans="2:25" x14ac:dyDescent="0.3">
      <c r="B3429" s="118"/>
      <c r="D3429" t="s">
        <v>567</v>
      </c>
      <c r="H3429" t="s">
        <v>567</v>
      </c>
      <c r="J3429" t="s">
        <v>567</v>
      </c>
      <c r="K3429" t="s">
        <v>567</v>
      </c>
      <c r="L3429" t="s">
        <v>567</v>
      </c>
      <c r="N3429">
        <v>0</v>
      </c>
      <c r="O3429">
        <v>0</v>
      </c>
      <c r="R3429">
        <v>0</v>
      </c>
      <c r="W3429" t="s">
        <v>567</v>
      </c>
      <c r="X3429" t="s">
        <v>567</v>
      </c>
      <c r="Y3429" t="s">
        <v>568</v>
      </c>
    </row>
    <row r="3430" spans="2:25" x14ac:dyDescent="0.3">
      <c r="B3430" s="118"/>
      <c r="D3430" t="s">
        <v>567</v>
      </c>
      <c r="H3430" t="s">
        <v>567</v>
      </c>
      <c r="J3430" t="s">
        <v>567</v>
      </c>
      <c r="K3430" t="s">
        <v>567</v>
      </c>
      <c r="L3430" t="s">
        <v>567</v>
      </c>
      <c r="N3430">
        <v>0</v>
      </c>
      <c r="O3430">
        <v>0</v>
      </c>
      <c r="R3430">
        <v>0</v>
      </c>
      <c r="W3430" t="s">
        <v>567</v>
      </c>
      <c r="X3430" t="s">
        <v>567</v>
      </c>
      <c r="Y3430" t="s">
        <v>568</v>
      </c>
    </row>
    <row r="3431" spans="2:25" x14ac:dyDescent="0.3">
      <c r="B3431" s="118"/>
      <c r="D3431" t="s">
        <v>567</v>
      </c>
      <c r="H3431" t="s">
        <v>567</v>
      </c>
      <c r="J3431" t="s">
        <v>567</v>
      </c>
      <c r="K3431" t="s">
        <v>567</v>
      </c>
      <c r="L3431" t="s">
        <v>567</v>
      </c>
      <c r="N3431">
        <v>0</v>
      </c>
      <c r="O3431">
        <v>0</v>
      </c>
      <c r="R3431">
        <v>0</v>
      </c>
      <c r="W3431" t="s">
        <v>567</v>
      </c>
      <c r="X3431" t="s">
        <v>567</v>
      </c>
      <c r="Y3431" t="s">
        <v>568</v>
      </c>
    </row>
    <row r="3432" spans="2:25" x14ac:dyDescent="0.3">
      <c r="B3432" s="118"/>
      <c r="D3432" t="s">
        <v>567</v>
      </c>
      <c r="H3432" t="s">
        <v>567</v>
      </c>
      <c r="J3432" t="s">
        <v>567</v>
      </c>
      <c r="K3432" t="s">
        <v>567</v>
      </c>
      <c r="L3432" t="s">
        <v>567</v>
      </c>
      <c r="N3432">
        <v>0</v>
      </c>
      <c r="O3432">
        <v>0</v>
      </c>
      <c r="R3432">
        <v>0</v>
      </c>
      <c r="W3432" t="s">
        <v>567</v>
      </c>
      <c r="X3432" t="s">
        <v>567</v>
      </c>
      <c r="Y3432" t="s">
        <v>568</v>
      </c>
    </row>
    <row r="3433" spans="2:25" x14ac:dyDescent="0.3">
      <c r="B3433" s="118"/>
      <c r="D3433" t="s">
        <v>567</v>
      </c>
      <c r="H3433" t="s">
        <v>567</v>
      </c>
      <c r="J3433" t="s">
        <v>567</v>
      </c>
      <c r="K3433" t="s">
        <v>567</v>
      </c>
      <c r="L3433" t="s">
        <v>567</v>
      </c>
      <c r="N3433">
        <v>0</v>
      </c>
      <c r="O3433">
        <v>0</v>
      </c>
      <c r="R3433">
        <v>0</v>
      </c>
      <c r="W3433" t="s">
        <v>567</v>
      </c>
      <c r="X3433" t="s">
        <v>567</v>
      </c>
      <c r="Y3433" t="s">
        <v>568</v>
      </c>
    </row>
    <row r="3434" spans="2:25" x14ac:dyDescent="0.3">
      <c r="B3434" s="118"/>
      <c r="D3434" t="s">
        <v>567</v>
      </c>
      <c r="H3434" t="s">
        <v>567</v>
      </c>
      <c r="J3434" t="s">
        <v>567</v>
      </c>
      <c r="K3434" t="s">
        <v>567</v>
      </c>
      <c r="L3434" t="s">
        <v>567</v>
      </c>
      <c r="N3434">
        <v>0</v>
      </c>
      <c r="O3434">
        <v>0</v>
      </c>
      <c r="R3434">
        <v>0</v>
      </c>
      <c r="W3434" t="s">
        <v>567</v>
      </c>
      <c r="X3434" t="s">
        <v>567</v>
      </c>
      <c r="Y3434" t="s">
        <v>568</v>
      </c>
    </row>
    <row r="3435" spans="2:25" x14ac:dyDescent="0.3">
      <c r="B3435" s="118"/>
      <c r="D3435" t="s">
        <v>567</v>
      </c>
      <c r="H3435" t="s">
        <v>567</v>
      </c>
      <c r="J3435" t="s">
        <v>567</v>
      </c>
      <c r="K3435" t="s">
        <v>567</v>
      </c>
      <c r="L3435" t="s">
        <v>567</v>
      </c>
      <c r="N3435">
        <v>0</v>
      </c>
      <c r="O3435">
        <v>0</v>
      </c>
      <c r="R3435">
        <v>0</v>
      </c>
      <c r="W3435" t="s">
        <v>567</v>
      </c>
      <c r="X3435" t="s">
        <v>567</v>
      </c>
      <c r="Y3435" t="s">
        <v>568</v>
      </c>
    </row>
    <row r="3436" spans="2:25" x14ac:dyDescent="0.3">
      <c r="B3436" s="118"/>
      <c r="D3436" t="s">
        <v>567</v>
      </c>
      <c r="H3436" t="s">
        <v>567</v>
      </c>
      <c r="J3436" t="s">
        <v>567</v>
      </c>
      <c r="K3436" t="s">
        <v>567</v>
      </c>
      <c r="L3436" t="s">
        <v>567</v>
      </c>
      <c r="N3436">
        <v>0</v>
      </c>
      <c r="O3436">
        <v>0</v>
      </c>
      <c r="R3436">
        <v>0</v>
      </c>
      <c r="W3436" t="s">
        <v>567</v>
      </c>
      <c r="X3436" t="s">
        <v>567</v>
      </c>
      <c r="Y3436" t="s">
        <v>568</v>
      </c>
    </row>
    <row r="3437" spans="2:25" x14ac:dyDescent="0.3">
      <c r="B3437" s="118"/>
      <c r="D3437" t="s">
        <v>567</v>
      </c>
      <c r="H3437" t="s">
        <v>567</v>
      </c>
      <c r="J3437" t="s">
        <v>567</v>
      </c>
      <c r="K3437" t="s">
        <v>567</v>
      </c>
      <c r="L3437" t="s">
        <v>567</v>
      </c>
      <c r="N3437">
        <v>0</v>
      </c>
      <c r="O3437">
        <v>0</v>
      </c>
      <c r="R3437">
        <v>0</v>
      </c>
      <c r="W3437" t="s">
        <v>567</v>
      </c>
      <c r="X3437" t="s">
        <v>567</v>
      </c>
      <c r="Y3437" t="s">
        <v>568</v>
      </c>
    </row>
    <row r="3438" spans="2:25" x14ac:dyDescent="0.3">
      <c r="B3438" s="118"/>
      <c r="D3438" t="s">
        <v>567</v>
      </c>
      <c r="H3438" t="s">
        <v>567</v>
      </c>
      <c r="J3438" t="s">
        <v>567</v>
      </c>
      <c r="K3438" t="s">
        <v>567</v>
      </c>
      <c r="L3438" t="s">
        <v>567</v>
      </c>
      <c r="N3438">
        <v>0</v>
      </c>
      <c r="O3438">
        <v>0</v>
      </c>
      <c r="R3438">
        <v>0</v>
      </c>
      <c r="W3438" t="s">
        <v>567</v>
      </c>
      <c r="X3438" t="s">
        <v>567</v>
      </c>
      <c r="Y3438" t="s">
        <v>568</v>
      </c>
    </row>
    <row r="3439" spans="2:25" x14ac:dyDescent="0.3">
      <c r="B3439" s="118"/>
      <c r="D3439" t="s">
        <v>567</v>
      </c>
      <c r="H3439" t="s">
        <v>567</v>
      </c>
      <c r="J3439" t="s">
        <v>567</v>
      </c>
      <c r="K3439" t="s">
        <v>567</v>
      </c>
      <c r="L3439" t="s">
        <v>567</v>
      </c>
      <c r="N3439">
        <v>0</v>
      </c>
      <c r="O3439">
        <v>0</v>
      </c>
      <c r="R3439">
        <v>0</v>
      </c>
      <c r="W3439" t="s">
        <v>567</v>
      </c>
      <c r="X3439" t="s">
        <v>567</v>
      </c>
      <c r="Y3439" t="s">
        <v>568</v>
      </c>
    </row>
    <row r="3440" spans="2:25" x14ac:dyDescent="0.3">
      <c r="B3440" s="118"/>
      <c r="D3440" t="s">
        <v>567</v>
      </c>
      <c r="H3440" t="s">
        <v>567</v>
      </c>
      <c r="J3440" t="s">
        <v>567</v>
      </c>
      <c r="K3440" t="s">
        <v>567</v>
      </c>
      <c r="L3440" t="s">
        <v>567</v>
      </c>
      <c r="N3440">
        <v>0</v>
      </c>
      <c r="O3440">
        <v>0</v>
      </c>
      <c r="R3440">
        <v>0</v>
      </c>
      <c r="W3440" t="s">
        <v>567</v>
      </c>
      <c r="X3440" t="s">
        <v>567</v>
      </c>
      <c r="Y3440" t="s">
        <v>568</v>
      </c>
    </row>
    <row r="3441" spans="2:25" x14ac:dyDescent="0.3">
      <c r="B3441" s="118"/>
      <c r="D3441" t="s">
        <v>567</v>
      </c>
      <c r="H3441" t="s">
        <v>567</v>
      </c>
      <c r="J3441" t="s">
        <v>567</v>
      </c>
      <c r="K3441" t="s">
        <v>567</v>
      </c>
      <c r="L3441" t="s">
        <v>567</v>
      </c>
      <c r="N3441">
        <v>0</v>
      </c>
      <c r="O3441">
        <v>0</v>
      </c>
      <c r="R3441">
        <v>0</v>
      </c>
      <c r="W3441" t="s">
        <v>567</v>
      </c>
      <c r="X3441" t="s">
        <v>567</v>
      </c>
      <c r="Y3441" t="s">
        <v>568</v>
      </c>
    </row>
    <row r="3442" spans="2:25" x14ac:dyDescent="0.3">
      <c r="B3442" s="118"/>
      <c r="D3442" t="s">
        <v>567</v>
      </c>
      <c r="H3442" t="s">
        <v>567</v>
      </c>
      <c r="J3442" t="s">
        <v>567</v>
      </c>
      <c r="K3442" t="s">
        <v>567</v>
      </c>
      <c r="L3442" t="s">
        <v>567</v>
      </c>
      <c r="N3442">
        <v>0</v>
      </c>
      <c r="O3442">
        <v>0</v>
      </c>
      <c r="R3442">
        <v>0</v>
      </c>
      <c r="W3442" t="s">
        <v>567</v>
      </c>
      <c r="X3442" t="s">
        <v>567</v>
      </c>
      <c r="Y3442" t="s">
        <v>568</v>
      </c>
    </row>
    <row r="3443" spans="2:25" x14ac:dyDescent="0.3">
      <c r="B3443" s="118"/>
      <c r="D3443" t="s">
        <v>567</v>
      </c>
      <c r="H3443" t="s">
        <v>567</v>
      </c>
      <c r="J3443" t="s">
        <v>567</v>
      </c>
      <c r="K3443" t="s">
        <v>567</v>
      </c>
      <c r="L3443" t="s">
        <v>567</v>
      </c>
      <c r="N3443">
        <v>0</v>
      </c>
      <c r="O3443">
        <v>0</v>
      </c>
      <c r="R3443">
        <v>0</v>
      </c>
      <c r="W3443" t="s">
        <v>567</v>
      </c>
      <c r="X3443" t="s">
        <v>567</v>
      </c>
      <c r="Y3443" t="s">
        <v>568</v>
      </c>
    </row>
    <row r="3444" spans="2:25" x14ac:dyDescent="0.3">
      <c r="B3444" s="118"/>
      <c r="D3444" t="s">
        <v>567</v>
      </c>
      <c r="H3444" t="s">
        <v>567</v>
      </c>
      <c r="J3444" t="s">
        <v>567</v>
      </c>
      <c r="K3444" t="s">
        <v>567</v>
      </c>
      <c r="L3444" t="s">
        <v>567</v>
      </c>
      <c r="N3444">
        <v>0</v>
      </c>
      <c r="O3444">
        <v>0</v>
      </c>
      <c r="R3444">
        <v>0</v>
      </c>
      <c r="W3444" t="s">
        <v>567</v>
      </c>
      <c r="X3444" t="s">
        <v>567</v>
      </c>
      <c r="Y3444" t="s">
        <v>568</v>
      </c>
    </row>
    <row r="3445" spans="2:25" x14ac:dyDescent="0.3">
      <c r="B3445" s="118"/>
      <c r="D3445" t="s">
        <v>567</v>
      </c>
      <c r="H3445" t="s">
        <v>567</v>
      </c>
      <c r="J3445" t="s">
        <v>567</v>
      </c>
      <c r="K3445" t="s">
        <v>567</v>
      </c>
      <c r="L3445" t="s">
        <v>567</v>
      </c>
      <c r="N3445">
        <v>0</v>
      </c>
      <c r="O3445">
        <v>0</v>
      </c>
      <c r="R3445">
        <v>0</v>
      </c>
      <c r="W3445" t="s">
        <v>567</v>
      </c>
      <c r="X3445" t="s">
        <v>567</v>
      </c>
      <c r="Y3445" t="s">
        <v>568</v>
      </c>
    </row>
    <row r="3446" spans="2:25" x14ac:dyDescent="0.3">
      <c r="B3446" s="118"/>
      <c r="D3446" t="s">
        <v>567</v>
      </c>
      <c r="H3446" t="s">
        <v>567</v>
      </c>
      <c r="J3446" t="s">
        <v>567</v>
      </c>
      <c r="K3446" t="s">
        <v>567</v>
      </c>
      <c r="L3446" t="s">
        <v>567</v>
      </c>
      <c r="N3446">
        <v>0</v>
      </c>
      <c r="O3446">
        <v>0</v>
      </c>
      <c r="R3446">
        <v>0</v>
      </c>
      <c r="W3446" t="s">
        <v>567</v>
      </c>
      <c r="X3446" t="s">
        <v>567</v>
      </c>
      <c r="Y3446" t="s">
        <v>568</v>
      </c>
    </row>
    <row r="3447" spans="2:25" x14ac:dyDescent="0.3">
      <c r="B3447" s="118"/>
      <c r="D3447" t="s">
        <v>567</v>
      </c>
      <c r="H3447" t="s">
        <v>567</v>
      </c>
      <c r="J3447" t="s">
        <v>567</v>
      </c>
      <c r="K3447" t="s">
        <v>567</v>
      </c>
      <c r="L3447" t="s">
        <v>567</v>
      </c>
      <c r="N3447">
        <v>0</v>
      </c>
      <c r="O3447">
        <v>0</v>
      </c>
      <c r="R3447">
        <v>0</v>
      </c>
      <c r="W3447" t="s">
        <v>567</v>
      </c>
      <c r="X3447" t="s">
        <v>567</v>
      </c>
      <c r="Y3447" t="s">
        <v>568</v>
      </c>
    </row>
    <row r="3448" spans="2:25" x14ac:dyDescent="0.3">
      <c r="B3448" s="118"/>
      <c r="D3448" t="s">
        <v>567</v>
      </c>
      <c r="H3448" t="s">
        <v>567</v>
      </c>
      <c r="J3448" t="s">
        <v>567</v>
      </c>
      <c r="K3448" t="s">
        <v>567</v>
      </c>
      <c r="L3448" t="s">
        <v>567</v>
      </c>
      <c r="N3448">
        <v>0</v>
      </c>
      <c r="O3448">
        <v>0</v>
      </c>
      <c r="R3448">
        <v>0</v>
      </c>
      <c r="W3448" t="s">
        <v>567</v>
      </c>
      <c r="X3448" t="s">
        <v>567</v>
      </c>
      <c r="Y3448" t="s">
        <v>568</v>
      </c>
    </row>
    <row r="3449" spans="2:25" x14ac:dyDescent="0.3">
      <c r="B3449" s="118"/>
      <c r="D3449" t="s">
        <v>567</v>
      </c>
      <c r="H3449" t="s">
        <v>567</v>
      </c>
      <c r="J3449" t="s">
        <v>567</v>
      </c>
      <c r="K3449" t="s">
        <v>567</v>
      </c>
      <c r="L3449" t="s">
        <v>567</v>
      </c>
      <c r="N3449">
        <v>0</v>
      </c>
      <c r="O3449">
        <v>0</v>
      </c>
      <c r="R3449">
        <v>0</v>
      </c>
      <c r="W3449" t="s">
        <v>567</v>
      </c>
      <c r="X3449" t="s">
        <v>567</v>
      </c>
      <c r="Y3449" t="s">
        <v>568</v>
      </c>
    </row>
    <row r="3450" spans="2:25" x14ac:dyDescent="0.3">
      <c r="B3450" s="118"/>
      <c r="D3450" t="s">
        <v>567</v>
      </c>
      <c r="H3450" t="s">
        <v>567</v>
      </c>
      <c r="J3450" t="s">
        <v>567</v>
      </c>
      <c r="K3450" t="s">
        <v>567</v>
      </c>
      <c r="L3450" t="s">
        <v>567</v>
      </c>
      <c r="N3450">
        <v>0</v>
      </c>
      <c r="O3450">
        <v>0</v>
      </c>
      <c r="R3450">
        <v>0</v>
      </c>
      <c r="W3450" t="s">
        <v>567</v>
      </c>
      <c r="X3450" t="s">
        <v>567</v>
      </c>
      <c r="Y3450" t="s">
        <v>568</v>
      </c>
    </row>
    <row r="3451" spans="2:25" x14ac:dyDescent="0.3">
      <c r="B3451" s="118"/>
      <c r="D3451" t="s">
        <v>567</v>
      </c>
      <c r="H3451" t="s">
        <v>567</v>
      </c>
      <c r="J3451" t="s">
        <v>567</v>
      </c>
      <c r="K3451" t="s">
        <v>567</v>
      </c>
      <c r="L3451" t="s">
        <v>567</v>
      </c>
      <c r="N3451">
        <v>0</v>
      </c>
      <c r="O3451">
        <v>0</v>
      </c>
      <c r="R3451">
        <v>0</v>
      </c>
      <c r="W3451" t="s">
        <v>567</v>
      </c>
      <c r="X3451" t="s">
        <v>567</v>
      </c>
      <c r="Y3451" t="s">
        <v>568</v>
      </c>
    </row>
    <row r="3452" spans="2:25" x14ac:dyDescent="0.3">
      <c r="B3452" s="118"/>
      <c r="D3452" t="s">
        <v>567</v>
      </c>
      <c r="H3452" t="s">
        <v>567</v>
      </c>
      <c r="J3452" t="s">
        <v>567</v>
      </c>
      <c r="K3452" t="s">
        <v>567</v>
      </c>
      <c r="L3452" t="s">
        <v>567</v>
      </c>
      <c r="N3452">
        <v>0</v>
      </c>
      <c r="O3452">
        <v>0</v>
      </c>
      <c r="R3452">
        <v>0</v>
      </c>
      <c r="W3452" t="s">
        <v>567</v>
      </c>
      <c r="X3452" t="s">
        <v>567</v>
      </c>
      <c r="Y3452" t="s">
        <v>568</v>
      </c>
    </row>
    <row r="3453" spans="2:25" x14ac:dyDescent="0.3">
      <c r="B3453" s="118"/>
      <c r="D3453" t="s">
        <v>567</v>
      </c>
      <c r="H3453" t="s">
        <v>567</v>
      </c>
      <c r="J3453" t="s">
        <v>567</v>
      </c>
      <c r="K3453" t="s">
        <v>567</v>
      </c>
      <c r="L3453" t="s">
        <v>567</v>
      </c>
      <c r="N3453">
        <v>0</v>
      </c>
      <c r="O3453">
        <v>0</v>
      </c>
      <c r="R3453">
        <v>0</v>
      </c>
      <c r="W3453" t="s">
        <v>567</v>
      </c>
      <c r="X3453" t="s">
        <v>567</v>
      </c>
      <c r="Y3453" t="s">
        <v>568</v>
      </c>
    </row>
    <row r="3454" spans="2:25" x14ac:dyDescent="0.3">
      <c r="B3454" s="118"/>
      <c r="D3454" t="s">
        <v>567</v>
      </c>
      <c r="H3454" t="s">
        <v>567</v>
      </c>
      <c r="J3454" t="s">
        <v>567</v>
      </c>
      <c r="K3454" t="s">
        <v>567</v>
      </c>
      <c r="L3454" t="s">
        <v>567</v>
      </c>
      <c r="N3454">
        <v>0</v>
      </c>
      <c r="O3454">
        <v>0</v>
      </c>
      <c r="R3454">
        <v>0</v>
      </c>
      <c r="W3454" t="s">
        <v>567</v>
      </c>
      <c r="X3454" t="s">
        <v>567</v>
      </c>
      <c r="Y3454" t="s">
        <v>568</v>
      </c>
    </row>
    <row r="3455" spans="2:25" x14ac:dyDescent="0.3">
      <c r="B3455" s="118"/>
      <c r="D3455" t="s">
        <v>567</v>
      </c>
      <c r="H3455" t="s">
        <v>567</v>
      </c>
      <c r="J3455" t="s">
        <v>567</v>
      </c>
      <c r="K3455" t="s">
        <v>567</v>
      </c>
      <c r="L3455" t="s">
        <v>567</v>
      </c>
      <c r="N3455">
        <v>0</v>
      </c>
      <c r="O3455">
        <v>0</v>
      </c>
      <c r="R3455">
        <v>0</v>
      </c>
      <c r="W3455" t="s">
        <v>567</v>
      </c>
      <c r="X3455" t="s">
        <v>567</v>
      </c>
      <c r="Y3455" t="s">
        <v>568</v>
      </c>
    </row>
    <row r="3456" spans="2:25" x14ac:dyDescent="0.3">
      <c r="B3456" s="118"/>
      <c r="D3456" t="s">
        <v>567</v>
      </c>
      <c r="H3456" t="s">
        <v>567</v>
      </c>
      <c r="J3456" t="s">
        <v>567</v>
      </c>
      <c r="K3456" t="s">
        <v>567</v>
      </c>
      <c r="L3456" t="s">
        <v>567</v>
      </c>
      <c r="N3456">
        <v>0</v>
      </c>
      <c r="O3456">
        <v>0</v>
      </c>
      <c r="R3456">
        <v>0</v>
      </c>
      <c r="W3456" t="s">
        <v>567</v>
      </c>
      <c r="X3456" t="s">
        <v>567</v>
      </c>
      <c r="Y3456" t="s">
        <v>568</v>
      </c>
    </row>
    <row r="3457" spans="2:25" x14ac:dyDescent="0.3">
      <c r="B3457" s="118"/>
      <c r="D3457" t="s">
        <v>567</v>
      </c>
      <c r="H3457" t="s">
        <v>567</v>
      </c>
      <c r="J3457" t="s">
        <v>567</v>
      </c>
      <c r="K3457" t="s">
        <v>567</v>
      </c>
      <c r="L3457" t="s">
        <v>567</v>
      </c>
      <c r="N3457">
        <v>0</v>
      </c>
      <c r="O3457">
        <v>0</v>
      </c>
      <c r="R3457">
        <v>0</v>
      </c>
      <c r="W3457" t="s">
        <v>567</v>
      </c>
      <c r="X3457" t="s">
        <v>567</v>
      </c>
      <c r="Y3457" t="s">
        <v>568</v>
      </c>
    </row>
    <row r="3458" spans="2:25" x14ac:dyDescent="0.3">
      <c r="B3458" s="118"/>
      <c r="D3458" t="s">
        <v>567</v>
      </c>
      <c r="H3458" t="s">
        <v>567</v>
      </c>
      <c r="J3458" t="s">
        <v>567</v>
      </c>
      <c r="K3458" t="s">
        <v>567</v>
      </c>
      <c r="L3458" t="s">
        <v>567</v>
      </c>
      <c r="N3458">
        <v>0</v>
      </c>
      <c r="O3458">
        <v>0</v>
      </c>
      <c r="R3458">
        <v>0</v>
      </c>
      <c r="W3458" t="s">
        <v>567</v>
      </c>
      <c r="X3458" t="s">
        <v>567</v>
      </c>
      <c r="Y3458" t="s">
        <v>568</v>
      </c>
    </row>
    <row r="3459" spans="2:25" x14ac:dyDescent="0.3">
      <c r="B3459" s="118"/>
      <c r="D3459" t="s">
        <v>567</v>
      </c>
      <c r="H3459" t="s">
        <v>567</v>
      </c>
      <c r="J3459" t="s">
        <v>567</v>
      </c>
      <c r="K3459" t="s">
        <v>567</v>
      </c>
      <c r="L3459" t="s">
        <v>567</v>
      </c>
      <c r="N3459">
        <v>0</v>
      </c>
      <c r="O3459">
        <v>0</v>
      </c>
      <c r="R3459">
        <v>0</v>
      </c>
      <c r="W3459" t="s">
        <v>567</v>
      </c>
      <c r="X3459" t="s">
        <v>567</v>
      </c>
      <c r="Y3459" t="s">
        <v>568</v>
      </c>
    </row>
    <row r="3460" spans="2:25" x14ac:dyDescent="0.3">
      <c r="B3460" s="118"/>
      <c r="D3460" t="s">
        <v>567</v>
      </c>
      <c r="H3460" t="s">
        <v>567</v>
      </c>
      <c r="J3460" t="s">
        <v>567</v>
      </c>
      <c r="K3460" t="s">
        <v>567</v>
      </c>
      <c r="L3460" t="s">
        <v>567</v>
      </c>
      <c r="N3460">
        <v>0</v>
      </c>
      <c r="O3460">
        <v>0</v>
      </c>
      <c r="R3460">
        <v>0</v>
      </c>
      <c r="W3460" t="s">
        <v>567</v>
      </c>
      <c r="X3460" t="s">
        <v>567</v>
      </c>
      <c r="Y3460" t="s">
        <v>568</v>
      </c>
    </row>
    <row r="3461" spans="2:25" x14ac:dyDescent="0.3">
      <c r="B3461" s="118"/>
      <c r="D3461" t="s">
        <v>567</v>
      </c>
      <c r="H3461" t="s">
        <v>567</v>
      </c>
      <c r="J3461" t="s">
        <v>567</v>
      </c>
      <c r="K3461" t="s">
        <v>567</v>
      </c>
      <c r="L3461" t="s">
        <v>567</v>
      </c>
      <c r="N3461">
        <v>0</v>
      </c>
      <c r="O3461">
        <v>0</v>
      </c>
      <c r="R3461">
        <v>0</v>
      </c>
      <c r="W3461" t="s">
        <v>567</v>
      </c>
      <c r="X3461" t="s">
        <v>567</v>
      </c>
      <c r="Y3461" t="s">
        <v>568</v>
      </c>
    </row>
    <row r="3462" spans="2:25" x14ac:dyDescent="0.3">
      <c r="B3462" s="118"/>
      <c r="D3462" t="s">
        <v>567</v>
      </c>
      <c r="H3462" t="s">
        <v>567</v>
      </c>
      <c r="J3462" t="s">
        <v>567</v>
      </c>
      <c r="K3462" t="s">
        <v>567</v>
      </c>
      <c r="L3462" t="s">
        <v>567</v>
      </c>
      <c r="N3462">
        <v>0</v>
      </c>
      <c r="O3462">
        <v>0</v>
      </c>
      <c r="R3462">
        <v>0</v>
      </c>
      <c r="W3462" t="s">
        <v>567</v>
      </c>
      <c r="X3462" t="s">
        <v>567</v>
      </c>
      <c r="Y3462" t="s">
        <v>568</v>
      </c>
    </row>
    <row r="3463" spans="2:25" x14ac:dyDescent="0.3">
      <c r="B3463" s="118"/>
      <c r="D3463" t="s">
        <v>567</v>
      </c>
      <c r="H3463" t="s">
        <v>567</v>
      </c>
      <c r="J3463" t="s">
        <v>567</v>
      </c>
      <c r="K3463" t="s">
        <v>567</v>
      </c>
      <c r="L3463" t="s">
        <v>567</v>
      </c>
      <c r="N3463">
        <v>0</v>
      </c>
      <c r="O3463">
        <v>0</v>
      </c>
      <c r="R3463">
        <v>0</v>
      </c>
      <c r="W3463" t="s">
        <v>567</v>
      </c>
      <c r="X3463" t="s">
        <v>567</v>
      </c>
      <c r="Y3463" t="s">
        <v>568</v>
      </c>
    </row>
    <row r="3464" spans="2:25" x14ac:dyDescent="0.3">
      <c r="B3464" s="118"/>
      <c r="D3464" t="s">
        <v>567</v>
      </c>
      <c r="H3464" t="s">
        <v>567</v>
      </c>
      <c r="J3464" t="s">
        <v>567</v>
      </c>
      <c r="K3464" t="s">
        <v>567</v>
      </c>
      <c r="L3464" t="s">
        <v>567</v>
      </c>
      <c r="N3464">
        <v>0</v>
      </c>
      <c r="O3464">
        <v>0</v>
      </c>
      <c r="R3464">
        <v>0</v>
      </c>
      <c r="W3464" t="s">
        <v>567</v>
      </c>
      <c r="X3464" t="s">
        <v>567</v>
      </c>
      <c r="Y3464" t="s">
        <v>568</v>
      </c>
    </row>
    <row r="3465" spans="2:25" x14ac:dyDescent="0.3">
      <c r="B3465" s="118"/>
      <c r="D3465" t="s">
        <v>567</v>
      </c>
      <c r="H3465" t="s">
        <v>567</v>
      </c>
      <c r="J3465" t="s">
        <v>567</v>
      </c>
      <c r="K3465" t="s">
        <v>567</v>
      </c>
      <c r="L3465" t="s">
        <v>567</v>
      </c>
      <c r="N3465">
        <v>0</v>
      </c>
      <c r="O3465">
        <v>0</v>
      </c>
      <c r="R3465">
        <v>0</v>
      </c>
      <c r="W3465" t="s">
        <v>567</v>
      </c>
      <c r="X3465" t="s">
        <v>567</v>
      </c>
      <c r="Y3465" t="s">
        <v>568</v>
      </c>
    </row>
    <row r="3466" spans="2:25" x14ac:dyDescent="0.3">
      <c r="B3466" s="118"/>
      <c r="D3466" t="s">
        <v>567</v>
      </c>
      <c r="H3466" t="s">
        <v>567</v>
      </c>
      <c r="J3466" t="s">
        <v>567</v>
      </c>
      <c r="K3466" t="s">
        <v>567</v>
      </c>
      <c r="L3466" t="s">
        <v>567</v>
      </c>
      <c r="N3466">
        <v>0</v>
      </c>
      <c r="O3466">
        <v>0</v>
      </c>
      <c r="R3466">
        <v>0</v>
      </c>
      <c r="W3466" t="s">
        <v>567</v>
      </c>
      <c r="X3466" t="s">
        <v>567</v>
      </c>
      <c r="Y3466" t="s">
        <v>568</v>
      </c>
    </row>
    <row r="3467" spans="2:25" x14ac:dyDescent="0.3">
      <c r="B3467" s="118"/>
      <c r="D3467" t="s">
        <v>567</v>
      </c>
      <c r="H3467" t="s">
        <v>567</v>
      </c>
      <c r="J3467" t="s">
        <v>567</v>
      </c>
      <c r="K3467" t="s">
        <v>567</v>
      </c>
      <c r="L3467" t="s">
        <v>567</v>
      </c>
      <c r="N3467">
        <v>0</v>
      </c>
      <c r="O3467">
        <v>0</v>
      </c>
      <c r="R3467">
        <v>0</v>
      </c>
      <c r="W3467" t="s">
        <v>567</v>
      </c>
      <c r="X3467" t="s">
        <v>567</v>
      </c>
      <c r="Y3467" t="s">
        <v>568</v>
      </c>
    </row>
    <row r="3468" spans="2:25" x14ac:dyDescent="0.3">
      <c r="B3468" s="118"/>
      <c r="D3468" t="s">
        <v>567</v>
      </c>
      <c r="H3468" t="s">
        <v>567</v>
      </c>
      <c r="J3468" t="s">
        <v>567</v>
      </c>
      <c r="K3468" t="s">
        <v>567</v>
      </c>
      <c r="L3468" t="s">
        <v>567</v>
      </c>
      <c r="N3468">
        <v>0</v>
      </c>
      <c r="O3468">
        <v>0</v>
      </c>
      <c r="R3468">
        <v>0</v>
      </c>
      <c r="W3468" t="s">
        <v>567</v>
      </c>
      <c r="X3468" t="s">
        <v>567</v>
      </c>
      <c r="Y3468" t="s">
        <v>568</v>
      </c>
    </row>
    <row r="3469" spans="2:25" x14ac:dyDescent="0.3">
      <c r="B3469" s="118"/>
      <c r="D3469" t="s">
        <v>567</v>
      </c>
      <c r="H3469" t="s">
        <v>567</v>
      </c>
      <c r="J3469" t="s">
        <v>567</v>
      </c>
      <c r="K3469" t="s">
        <v>567</v>
      </c>
      <c r="L3469" t="s">
        <v>567</v>
      </c>
      <c r="N3469">
        <v>0</v>
      </c>
      <c r="O3469">
        <v>0</v>
      </c>
      <c r="R3469">
        <v>0</v>
      </c>
      <c r="W3469" t="s">
        <v>567</v>
      </c>
      <c r="X3469" t="s">
        <v>567</v>
      </c>
      <c r="Y3469" t="s">
        <v>568</v>
      </c>
    </row>
    <row r="3470" spans="2:25" x14ac:dyDescent="0.3">
      <c r="B3470" s="118"/>
      <c r="D3470" t="s">
        <v>567</v>
      </c>
      <c r="H3470" t="s">
        <v>567</v>
      </c>
      <c r="J3470" t="s">
        <v>567</v>
      </c>
      <c r="K3470" t="s">
        <v>567</v>
      </c>
      <c r="L3470" t="s">
        <v>567</v>
      </c>
      <c r="N3470">
        <v>0</v>
      </c>
      <c r="O3470">
        <v>0</v>
      </c>
      <c r="R3470">
        <v>0</v>
      </c>
      <c r="W3470" t="s">
        <v>567</v>
      </c>
      <c r="X3470" t="s">
        <v>567</v>
      </c>
      <c r="Y3470" t="s">
        <v>568</v>
      </c>
    </row>
    <row r="3471" spans="2:25" x14ac:dyDescent="0.3">
      <c r="B3471" s="118"/>
      <c r="D3471" t="s">
        <v>567</v>
      </c>
      <c r="H3471" t="s">
        <v>567</v>
      </c>
      <c r="J3471" t="s">
        <v>567</v>
      </c>
      <c r="K3471" t="s">
        <v>567</v>
      </c>
      <c r="L3471" t="s">
        <v>567</v>
      </c>
      <c r="N3471">
        <v>0</v>
      </c>
      <c r="O3471">
        <v>0</v>
      </c>
      <c r="R3471">
        <v>0</v>
      </c>
      <c r="W3471" t="s">
        <v>567</v>
      </c>
      <c r="X3471" t="s">
        <v>567</v>
      </c>
      <c r="Y3471" t="s">
        <v>568</v>
      </c>
    </row>
    <row r="3472" spans="2:25" x14ac:dyDescent="0.3">
      <c r="B3472" s="118"/>
      <c r="D3472" t="s">
        <v>567</v>
      </c>
      <c r="H3472" t="s">
        <v>567</v>
      </c>
      <c r="J3472" t="s">
        <v>567</v>
      </c>
      <c r="K3472" t="s">
        <v>567</v>
      </c>
      <c r="L3472" t="s">
        <v>567</v>
      </c>
      <c r="N3472">
        <v>0</v>
      </c>
      <c r="O3472">
        <v>0</v>
      </c>
      <c r="R3472">
        <v>0</v>
      </c>
      <c r="W3472" t="s">
        <v>567</v>
      </c>
      <c r="X3472" t="s">
        <v>567</v>
      </c>
      <c r="Y3472" t="s">
        <v>568</v>
      </c>
    </row>
    <row r="3473" spans="2:25" x14ac:dyDescent="0.3">
      <c r="B3473" s="118"/>
      <c r="D3473" t="s">
        <v>567</v>
      </c>
      <c r="H3473" t="s">
        <v>567</v>
      </c>
      <c r="J3473" t="s">
        <v>567</v>
      </c>
      <c r="K3473" t="s">
        <v>567</v>
      </c>
      <c r="L3473" t="s">
        <v>567</v>
      </c>
      <c r="N3473">
        <v>0</v>
      </c>
      <c r="O3473">
        <v>0</v>
      </c>
      <c r="R3473">
        <v>0</v>
      </c>
      <c r="W3473" t="s">
        <v>567</v>
      </c>
      <c r="X3473" t="s">
        <v>567</v>
      </c>
      <c r="Y3473" t="s">
        <v>568</v>
      </c>
    </row>
    <row r="3474" spans="2:25" x14ac:dyDescent="0.3">
      <c r="B3474" s="118"/>
      <c r="D3474" t="s">
        <v>567</v>
      </c>
      <c r="H3474" t="s">
        <v>567</v>
      </c>
      <c r="J3474" t="s">
        <v>567</v>
      </c>
      <c r="K3474" t="s">
        <v>567</v>
      </c>
      <c r="L3474" t="s">
        <v>567</v>
      </c>
      <c r="N3474">
        <v>0</v>
      </c>
      <c r="O3474">
        <v>0</v>
      </c>
      <c r="R3474">
        <v>0</v>
      </c>
      <c r="W3474" t="s">
        <v>567</v>
      </c>
      <c r="X3474" t="s">
        <v>567</v>
      </c>
      <c r="Y3474" t="s">
        <v>568</v>
      </c>
    </row>
    <row r="3475" spans="2:25" x14ac:dyDescent="0.3">
      <c r="B3475" s="118"/>
      <c r="D3475" t="s">
        <v>567</v>
      </c>
      <c r="H3475" t="s">
        <v>567</v>
      </c>
      <c r="J3475" t="s">
        <v>567</v>
      </c>
      <c r="K3475" t="s">
        <v>567</v>
      </c>
      <c r="L3475" t="s">
        <v>567</v>
      </c>
      <c r="N3475">
        <v>0</v>
      </c>
      <c r="O3475">
        <v>0</v>
      </c>
      <c r="R3475">
        <v>0</v>
      </c>
      <c r="W3475" t="s">
        <v>567</v>
      </c>
      <c r="X3475" t="s">
        <v>567</v>
      </c>
      <c r="Y3475" t="s">
        <v>568</v>
      </c>
    </row>
    <row r="3476" spans="2:25" x14ac:dyDescent="0.3">
      <c r="B3476" s="118"/>
      <c r="D3476" t="s">
        <v>567</v>
      </c>
      <c r="H3476" t="s">
        <v>567</v>
      </c>
      <c r="J3476" t="s">
        <v>567</v>
      </c>
      <c r="K3476" t="s">
        <v>567</v>
      </c>
      <c r="L3476" t="s">
        <v>567</v>
      </c>
      <c r="N3476">
        <v>0</v>
      </c>
      <c r="O3476">
        <v>0</v>
      </c>
      <c r="R3476">
        <v>0</v>
      </c>
      <c r="W3476" t="s">
        <v>567</v>
      </c>
      <c r="X3476" t="s">
        <v>567</v>
      </c>
      <c r="Y3476" t="s">
        <v>568</v>
      </c>
    </row>
    <row r="3477" spans="2:25" x14ac:dyDescent="0.3">
      <c r="B3477" s="118"/>
      <c r="D3477" t="s">
        <v>567</v>
      </c>
      <c r="H3477" t="s">
        <v>567</v>
      </c>
      <c r="J3477" t="s">
        <v>567</v>
      </c>
      <c r="K3477" t="s">
        <v>567</v>
      </c>
      <c r="L3477" t="s">
        <v>567</v>
      </c>
      <c r="N3477">
        <v>0</v>
      </c>
      <c r="O3477">
        <v>0</v>
      </c>
      <c r="R3477">
        <v>0</v>
      </c>
      <c r="W3477" t="s">
        <v>567</v>
      </c>
      <c r="X3477" t="s">
        <v>567</v>
      </c>
      <c r="Y3477" t="s">
        <v>568</v>
      </c>
    </row>
    <row r="3478" spans="2:25" x14ac:dyDescent="0.3">
      <c r="B3478" s="118"/>
      <c r="D3478" t="s">
        <v>567</v>
      </c>
      <c r="H3478" t="s">
        <v>567</v>
      </c>
      <c r="J3478" t="s">
        <v>567</v>
      </c>
      <c r="K3478" t="s">
        <v>567</v>
      </c>
      <c r="L3478" t="s">
        <v>567</v>
      </c>
      <c r="N3478">
        <v>0</v>
      </c>
      <c r="O3478">
        <v>0</v>
      </c>
      <c r="R3478">
        <v>0</v>
      </c>
      <c r="W3478" t="s">
        <v>567</v>
      </c>
      <c r="X3478" t="s">
        <v>567</v>
      </c>
      <c r="Y3478" t="s">
        <v>568</v>
      </c>
    </row>
    <row r="3479" spans="2:25" x14ac:dyDescent="0.3">
      <c r="B3479" s="118"/>
      <c r="D3479" t="s">
        <v>567</v>
      </c>
      <c r="H3479" t="s">
        <v>567</v>
      </c>
      <c r="J3479" t="s">
        <v>567</v>
      </c>
      <c r="K3479" t="s">
        <v>567</v>
      </c>
      <c r="L3479" t="s">
        <v>567</v>
      </c>
      <c r="N3479">
        <v>0</v>
      </c>
      <c r="O3479">
        <v>0</v>
      </c>
      <c r="R3479">
        <v>0</v>
      </c>
      <c r="W3479" t="s">
        <v>567</v>
      </c>
      <c r="X3479" t="s">
        <v>567</v>
      </c>
      <c r="Y3479" t="s">
        <v>568</v>
      </c>
    </row>
    <row r="3480" spans="2:25" x14ac:dyDescent="0.3">
      <c r="B3480" s="118"/>
      <c r="D3480" t="s">
        <v>567</v>
      </c>
      <c r="H3480" t="s">
        <v>567</v>
      </c>
      <c r="J3480" t="s">
        <v>567</v>
      </c>
      <c r="K3480" t="s">
        <v>567</v>
      </c>
      <c r="L3480" t="s">
        <v>567</v>
      </c>
      <c r="N3480">
        <v>0</v>
      </c>
      <c r="O3480">
        <v>0</v>
      </c>
      <c r="R3480">
        <v>0</v>
      </c>
      <c r="W3480" t="s">
        <v>567</v>
      </c>
      <c r="X3480" t="s">
        <v>567</v>
      </c>
      <c r="Y3480" t="s">
        <v>568</v>
      </c>
    </row>
    <row r="3481" spans="2:25" x14ac:dyDescent="0.3">
      <c r="B3481" s="118"/>
      <c r="D3481" t="s">
        <v>567</v>
      </c>
      <c r="H3481" t="s">
        <v>567</v>
      </c>
      <c r="J3481" t="s">
        <v>567</v>
      </c>
      <c r="K3481" t="s">
        <v>567</v>
      </c>
      <c r="L3481" t="s">
        <v>567</v>
      </c>
      <c r="N3481">
        <v>0</v>
      </c>
      <c r="O3481">
        <v>0</v>
      </c>
      <c r="R3481">
        <v>0</v>
      </c>
      <c r="W3481" t="s">
        <v>567</v>
      </c>
      <c r="X3481" t="s">
        <v>567</v>
      </c>
      <c r="Y3481" t="s">
        <v>568</v>
      </c>
    </row>
    <row r="3482" spans="2:25" x14ac:dyDescent="0.3">
      <c r="B3482" s="118"/>
      <c r="D3482" t="s">
        <v>567</v>
      </c>
      <c r="H3482" t="s">
        <v>567</v>
      </c>
      <c r="J3482" t="s">
        <v>567</v>
      </c>
      <c r="K3482" t="s">
        <v>567</v>
      </c>
      <c r="L3482" t="s">
        <v>567</v>
      </c>
      <c r="N3482">
        <v>0</v>
      </c>
      <c r="O3482">
        <v>0</v>
      </c>
      <c r="R3482">
        <v>0</v>
      </c>
      <c r="W3482" t="s">
        <v>567</v>
      </c>
      <c r="X3482" t="s">
        <v>567</v>
      </c>
      <c r="Y3482" t="s">
        <v>568</v>
      </c>
    </row>
    <row r="3483" spans="2:25" x14ac:dyDescent="0.3">
      <c r="B3483" s="118"/>
      <c r="D3483" t="s">
        <v>567</v>
      </c>
      <c r="H3483" t="s">
        <v>567</v>
      </c>
      <c r="J3483" t="s">
        <v>567</v>
      </c>
      <c r="K3483" t="s">
        <v>567</v>
      </c>
      <c r="L3483" t="s">
        <v>567</v>
      </c>
      <c r="N3483">
        <v>0</v>
      </c>
      <c r="O3483">
        <v>0</v>
      </c>
      <c r="R3483">
        <v>0</v>
      </c>
      <c r="W3483" t="s">
        <v>567</v>
      </c>
      <c r="X3483" t="s">
        <v>567</v>
      </c>
      <c r="Y3483" t="s">
        <v>568</v>
      </c>
    </row>
    <row r="3484" spans="2:25" x14ac:dyDescent="0.3">
      <c r="B3484" s="118"/>
      <c r="D3484" t="s">
        <v>567</v>
      </c>
      <c r="H3484" t="s">
        <v>567</v>
      </c>
      <c r="J3484" t="s">
        <v>567</v>
      </c>
      <c r="K3484" t="s">
        <v>567</v>
      </c>
      <c r="L3484" t="s">
        <v>567</v>
      </c>
      <c r="N3484">
        <v>0</v>
      </c>
      <c r="O3484">
        <v>0</v>
      </c>
      <c r="R3484">
        <v>0</v>
      </c>
      <c r="W3484" t="s">
        <v>567</v>
      </c>
      <c r="X3484" t="s">
        <v>567</v>
      </c>
      <c r="Y3484" t="s">
        <v>568</v>
      </c>
    </row>
    <row r="3485" spans="2:25" x14ac:dyDescent="0.3">
      <c r="B3485" s="118"/>
      <c r="D3485" t="s">
        <v>567</v>
      </c>
      <c r="H3485" t="s">
        <v>567</v>
      </c>
      <c r="J3485" t="s">
        <v>567</v>
      </c>
      <c r="K3485" t="s">
        <v>567</v>
      </c>
      <c r="L3485" t="s">
        <v>567</v>
      </c>
      <c r="N3485">
        <v>0</v>
      </c>
      <c r="O3485">
        <v>0</v>
      </c>
      <c r="R3485">
        <v>0</v>
      </c>
      <c r="W3485" t="s">
        <v>567</v>
      </c>
      <c r="X3485" t="s">
        <v>567</v>
      </c>
      <c r="Y3485" t="s">
        <v>568</v>
      </c>
    </row>
    <row r="3486" spans="2:25" x14ac:dyDescent="0.3">
      <c r="B3486" s="118"/>
      <c r="D3486" t="s">
        <v>567</v>
      </c>
      <c r="H3486" t="s">
        <v>567</v>
      </c>
      <c r="J3486" t="s">
        <v>567</v>
      </c>
      <c r="K3486" t="s">
        <v>567</v>
      </c>
      <c r="L3486" t="s">
        <v>567</v>
      </c>
      <c r="N3486">
        <v>0</v>
      </c>
      <c r="O3486">
        <v>0</v>
      </c>
      <c r="R3486">
        <v>0</v>
      </c>
      <c r="W3486" t="s">
        <v>567</v>
      </c>
      <c r="X3486" t="s">
        <v>567</v>
      </c>
      <c r="Y3486" t="s">
        <v>568</v>
      </c>
    </row>
    <row r="3487" spans="2:25" x14ac:dyDescent="0.3">
      <c r="B3487" s="118"/>
      <c r="D3487" t="s">
        <v>567</v>
      </c>
      <c r="H3487" t="s">
        <v>567</v>
      </c>
      <c r="J3487" t="s">
        <v>567</v>
      </c>
      <c r="K3487" t="s">
        <v>567</v>
      </c>
      <c r="L3487" t="s">
        <v>567</v>
      </c>
      <c r="N3487">
        <v>0</v>
      </c>
      <c r="O3487">
        <v>0</v>
      </c>
      <c r="R3487">
        <v>0</v>
      </c>
      <c r="W3487" t="s">
        <v>567</v>
      </c>
      <c r="X3487" t="s">
        <v>567</v>
      </c>
      <c r="Y3487" t="s">
        <v>568</v>
      </c>
    </row>
    <row r="3488" spans="2:25" x14ac:dyDescent="0.3">
      <c r="B3488" s="118"/>
      <c r="D3488" t="s">
        <v>567</v>
      </c>
      <c r="H3488" t="s">
        <v>567</v>
      </c>
      <c r="J3488" t="s">
        <v>567</v>
      </c>
      <c r="K3488" t="s">
        <v>567</v>
      </c>
      <c r="L3488" t="s">
        <v>567</v>
      </c>
      <c r="N3488">
        <v>0</v>
      </c>
      <c r="O3488">
        <v>0</v>
      </c>
      <c r="R3488">
        <v>0</v>
      </c>
      <c r="W3488" t="s">
        <v>567</v>
      </c>
      <c r="X3488" t="s">
        <v>567</v>
      </c>
      <c r="Y3488" t="s">
        <v>568</v>
      </c>
    </row>
    <row r="3489" spans="2:25" x14ac:dyDescent="0.3">
      <c r="B3489" s="118"/>
      <c r="D3489" t="s">
        <v>567</v>
      </c>
      <c r="H3489" t="s">
        <v>567</v>
      </c>
      <c r="J3489" t="s">
        <v>567</v>
      </c>
      <c r="K3489" t="s">
        <v>567</v>
      </c>
      <c r="L3489" t="s">
        <v>567</v>
      </c>
      <c r="N3489">
        <v>0</v>
      </c>
      <c r="O3489">
        <v>0</v>
      </c>
      <c r="R3489">
        <v>0</v>
      </c>
      <c r="W3489" t="s">
        <v>567</v>
      </c>
      <c r="X3489" t="s">
        <v>567</v>
      </c>
      <c r="Y3489" t="s">
        <v>568</v>
      </c>
    </row>
    <row r="3490" spans="2:25" x14ac:dyDescent="0.3">
      <c r="B3490" s="118"/>
      <c r="D3490" t="s">
        <v>567</v>
      </c>
      <c r="H3490" t="s">
        <v>567</v>
      </c>
      <c r="J3490" t="s">
        <v>567</v>
      </c>
      <c r="K3490" t="s">
        <v>567</v>
      </c>
      <c r="L3490" t="s">
        <v>567</v>
      </c>
      <c r="N3490">
        <v>0</v>
      </c>
      <c r="O3490">
        <v>0</v>
      </c>
      <c r="R3490">
        <v>0</v>
      </c>
      <c r="W3490" t="s">
        <v>567</v>
      </c>
      <c r="X3490" t="s">
        <v>567</v>
      </c>
      <c r="Y3490" t="s">
        <v>568</v>
      </c>
    </row>
    <row r="3491" spans="2:25" x14ac:dyDescent="0.3">
      <c r="B3491" s="118"/>
      <c r="D3491" t="s">
        <v>567</v>
      </c>
      <c r="H3491" t="s">
        <v>567</v>
      </c>
      <c r="J3491" t="s">
        <v>567</v>
      </c>
      <c r="K3491" t="s">
        <v>567</v>
      </c>
      <c r="L3491" t="s">
        <v>567</v>
      </c>
      <c r="N3491">
        <v>0</v>
      </c>
      <c r="O3491">
        <v>0</v>
      </c>
      <c r="R3491">
        <v>0</v>
      </c>
      <c r="W3491" t="s">
        <v>567</v>
      </c>
      <c r="X3491" t="s">
        <v>567</v>
      </c>
      <c r="Y3491" t="s">
        <v>568</v>
      </c>
    </row>
    <row r="3492" spans="2:25" x14ac:dyDescent="0.3">
      <c r="B3492" s="118"/>
      <c r="D3492" t="s">
        <v>567</v>
      </c>
      <c r="H3492" t="s">
        <v>567</v>
      </c>
      <c r="J3492" t="s">
        <v>567</v>
      </c>
      <c r="K3492" t="s">
        <v>567</v>
      </c>
      <c r="L3492" t="s">
        <v>567</v>
      </c>
      <c r="N3492">
        <v>0</v>
      </c>
      <c r="O3492">
        <v>0</v>
      </c>
      <c r="R3492">
        <v>0</v>
      </c>
      <c r="W3492" t="s">
        <v>567</v>
      </c>
      <c r="X3492" t="s">
        <v>567</v>
      </c>
      <c r="Y3492" t="s">
        <v>568</v>
      </c>
    </row>
    <row r="3493" spans="2:25" x14ac:dyDescent="0.3">
      <c r="B3493" s="118"/>
      <c r="D3493" t="s">
        <v>567</v>
      </c>
      <c r="H3493" t="s">
        <v>567</v>
      </c>
      <c r="J3493" t="s">
        <v>567</v>
      </c>
      <c r="K3493" t="s">
        <v>567</v>
      </c>
      <c r="L3493" t="s">
        <v>567</v>
      </c>
      <c r="N3493">
        <v>0</v>
      </c>
      <c r="O3493">
        <v>0</v>
      </c>
      <c r="R3493">
        <v>0</v>
      </c>
      <c r="W3493" t="s">
        <v>567</v>
      </c>
      <c r="X3493" t="s">
        <v>567</v>
      </c>
      <c r="Y3493" t="s">
        <v>568</v>
      </c>
    </row>
    <row r="3494" spans="2:25" x14ac:dyDescent="0.3">
      <c r="B3494" s="118"/>
      <c r="D3494" t="s">
        <v>567</v>
      </c>
      <c r="H3494" t="s">
        <v>567</v>
      </c>
      <c r="J3494" t="s">
        <v>567</v>
      </c>
      <c r="K3494" t="s">
        <v>567</v>
      </c>
      <c r="L3494" t="s">
        <v>567</v>
      </c>
      <c r="N3494">
        <v>0</v>
      </c>
      <c r="O3494">
        <v>0</v>
      </c>
      <c r="R3494">
        <v>0</v>
      </c>
      <c r="W3494" t="s">
        <v>567</v>
      </c>
      <c r="X3494" t="s">
        <v>567</v>
      </c>
      <c r="Y3494" t="s">
        <v>568</v>
      </c>
    </row>
    <row r="3495" spans="2:25" x14ac:dyDescent="0.3">
      <c r="B3495" s="118"/>
      <c r="D3495" t="s">
        <v>567</v>
      </c>
      <c r="H3495" t="s">
        <v>567</v>
      </c>
      <c r="J3495" t="s">
        <v>567</v>
      </c>
      <c r="K3495" t="s">
        <v>567</v>
      </c>
      <c r="L3495" t="s">
        <v>567</v>
      </c>
      <c r="N3495">
        <v>0</v>
      </c>
      <c r="O3495">
        <v>0</v>
      </c>
      <c r="R3495">
        <v>0</v>
      </c>
      <c r="W3495" t="s">
        <v>567</v>
      </c>
      <c r="X3495" t="s">
        <v>567</v>
      </c>
      <c r="Y3495" t="s">
        <v>568</v>
      </c>
    </row>
    <row r="3496" spans="2:25" x14ac:dyDescent="0.3">
      <c r="B3496" s="118"/>
      <c r="D3496" t="s">
        <v>567</v>
      </c>
      <c r="H3496" t="s">
        <v>567</v>
      </c>
      <c r="J3496" t="s">
        <v>567</v>
      </c>
      <c r="K3496" t="s">
        <v>567</v>
      </c>
      <c r="L3496" t="s">
        <v>567</v>
      </c>
      <c r="N3496">
        <v>0</v>
      </c>
      <c r="O3496">
        <v>0</v>
      </c>
      <c r="R3496">
        <v>0</v>
      </c>
      <c r="W3496" t="s">
        <v>567</v>
      </c>
      <c r="X3496" t="s">
        <v>567</v>
      </c>
      <c r="Y3496" t="s">
        <v>568</v>
      </c>
    </row>
    <row r="3497" spans="2:25" x14ac:dyDescent="0.3">
      <c r="B3497" s="118"/>
      <c r="D3497" t="s">
        <v>567</v>
      </c>
      <c r="H3497" t="s">
        <v>567</v>
      </c>
      <c r="J3497" t="s">
        <v>567</v>
      </c>
      <c r="K3497" t="s">
        <v>567</v>
      </c>
      <c r="L3497" t="s">
        <v>567</v>
      </c>
      <c r="N3497">
        <v>0</v>
      </c>
      <c r="O3497">
        <v>0</v>
      </c>
      <c r="R3497">
        <v>0</v>
      </c>
      <c r="W3497" t="s">
        <v>567</v>
      </c>
      <c r="X3497" t="s">
        <v>567</v>
      </c>
      <c r="Y3497" t="s">
        <v>568</v>
      </c>
    </row>
    <row r="3498" spans="2:25" x14ac:dyDescent="0.3">
      <c r="B3498" s="118"/>
      <c r="D3498" t="s">
        <v>567</v>
      </c>
      <c r="H3498" t="s">
        <v>567</v>
      </c>
      <c r="J3498" t="s">
        <v>567</v>
      </c>
      <c r="K3498" t="s">
        <v>567</v>
      </c>
      <c r="L3498" t="s">
        <v>567</v>
      </c>
      <c r="N3498">
        <v>0</v>
      </c>
      <c r="O3498">
        <v>0</v>
      </c>
      <c r="R3498">
        <v>0</v>
      </c>
      <c r="W3498" t="s">
        <v>567</v>
      </c>
      <c r="X3498" t="s">
        <v>567</v>
      </c>
      <c r="Y3498" t="s">
        <v>568</v>
      </c>
    </row>
    <row r="3499" spans="2:25" x14ac:dyDescent="0.3">
      <c r="B3499" s="118"/>
      <c r="D3499" t="s">
        <v>567</v>
      </c>
      <c r="H3499" t="s">
        <v>567</v>
      </c>
      <c r="J3499" t="s">
        <v>567</v>
      </c>
      <c r="K3499" t="s">
        <v>567</v>
      </c>
      <c r="L3499" t="s">
        <v>567</v>
      </c>
      <c r="N3499">
        <v>0</v>
      </c>
      <c r="O3499">
        <v>0</v>
      </c>
      <c r="R3499">
        <v>0</v>
      </c>
      <c r="W3499" t="s">
        <v>567</v>
      </c>
      <c r="X3499" t="s">
        <v>567</v>
      </c>
      <c r="Y3499" t="s">
        <v>568</v>
      </c>
    </row>
    <row r="3500" spans="2:25" x14ac:dyDescent="0.3">
      <c r="B3500" s="118"/>
      <c r="D3500" t="s">
        <v>567</v>
      </c>
      <c r="H3500" t="s">
        <v>567</v>
      </c>
      <c r="J3500" t="s">
        <v>567</v>
      </c>
      <c r="K3500" t="s">
        <v>567</v>
      </c>
      <c r="L3500" t="s">
        <v>567</v>
      </c>
      <c r="N3500">
        <v>0</v>
      </c>
      <c r="O3500">
        <v>0</v>
      </c>
      <c r="R3500">
        <v>0</v>
      </c>
      <c r="W3500" t="s">
        <v>567</v>
      </c>
      <c r="X3500" t="s">
        <v>567</v>
      </c>
      <c r="Y3500" t="s">
        <v>568</v>
      </c>
    </row>
    <row r="3501" spans="2:25" x14ac:dyDescent="0.3">
      <c r="B3501" s="118"/>
      <c r="D3501" t="s">
        <v>567</v>
      </c>
      <c r="H3501" t="s">
        <v>567</v>
      </c>
      <c r="J3501" t="s">
        <v>567</v>
      </c>
      <c r="K3501" t="s">
        <v>567</v>
      </c>
      <c r="L3501" t="s">
        <v>567</v>
      </c>
      <c r="N3501">
        <v>0</v>
      </c>
      <c r="O3501">
        <v>0</v>
      </c>
      <c r="R3501">
        <v>0</v>
      </c>
      <c r="W3501" t="s">
        <v>567</v>
      </c>
      <c r="X3501" t="s">
        <v>567</v>
      </c>
      <c r="Y3501" t="s">
        <v>568</v>
      </c>
    </row>
    <row r="3502" spans="2:25" x14ac:dyDescent="0.3">
      <c r="B3502" s="118"/>
      <c r="D3502" t="s">
        <v>567</v>
      </c>
      <c r="H3502" t="s">
        <v>567</v>
      </c>
      <c r="J3502" t="s">
        <v>567</v>
      </c>
      <c r="K3502" t="s">
        <v>567</v>
      </c>
      <c r="L3502" t="s">
        <v>567</v>
      </c>
      <c r="N3502">
        <v>0</v>
      </c>
      <c r="O3502">
        <v>0</v>
      </c>
      <c r="R3502">
        <v>0</v>
      </c>
      <c r="W3502" t="s">
        <v>567</v>
      </c>
      <c r="X3502" t="s">
        <v>567</v>
      </c>
      <c r="Y3502" t="s">
        <v>568</v>
      </c>
    </row>
    <row r="3503" spans="2:25" x14ac:dyDescent="0.3">
      <c r="B3503" s="118"/>
      <c r="D3503" t="s">
        <v>567</v>
      </c>
      <c r="H3503" t="s">
        <v>567</v>
      </c>
      <c r="J3503" t="s">
        <v>567</v>
      </c>
      <c r="K3503" t="s">
        <v>567</v>
      </c>
      <c r="L3503" t="s">
        <v>567</v>
      </c>
      <c r="N3503">
        <v>0</v>
      </c>
      <c r="O3503">
        <v>0</v>
      </c>
      <c r="R3503">
        <v>0</v>
      </c>
      <c r="W3503" t="s">
        <v>567</v>
      </c>
      <c r="X3503" t="s">
        <v>567</v>
      </c>
      <c r="Y3503" t="s">
        <v>568</v>
      </c>
    </row>
    <row r="3504" spans="2:25" x14ac:dyDescent="0.3">
      <c r="B3504" s="118"/>
      <c r="D3504" t="s">
        <v>567</v>
      </c>
      <c r="H3504" t="s">
        <v>567</v>
      </c>
      <c r="J3504" t="s">
        <v>567</v>
      </c>
      <c r="K3504" t="s">
        <v>567</v>
      </c>
      <c r="L3504" t="s">
        <v>567</v>
      </c>
      <c r="N3504">
        <v>0</v>
      </c>
      <c r="O3504">
        <v>0</v>
      </c>
      <c r="R3504">
        <v>0</v>
      </c>
      <c r="W3504" t="s">
        <v>567</v>
      </c>
      <c r="X3504" t="s">
        <v>567</v>
      </c>
      <c r="Y3504" t="s">
        <v>568</v>
      </c>
    </row>
    <row r="3505" spans="2:25" x14ac:dyDescent="0.3">
      <c r="B3505" s="118"/>
      <c r="D3505" t="s">
        <v>567</v>
      </c>
      <c r="H3505" t="s">
        <v>567</v>
      </c>
      <c r="J3505" t="s">
        <v>567</v>
      </c>
      <c r="K3505" t="s">
        <v>567</v>
      </c>
      <c r="L3505" t="s">
        <v>567</v>
      </c>
      <c r="N3505">
        <v>0</v>
      </c>
      <c r="O3505">
        <v>0</v>
      </c>
      <c r="R3505">
        <v>0</v>
      </c>
      <c r="W3505" t="s">
        <v>567</v>
      </c>
      <c r="X3505" t="s">
        <v>567</v>
      </c>
      <c r="Y3505" t="s">
        <v>568</v>
      </c>
    </row>
    <row r="3506" spans="2:25" x14ac:dyDescent="0.3">
      <c r="B3506" s="118"/>
      <c r="D3506" t="s">
        <v>567</v>
      </c>
      <c r="H3506" t="s">
        <v>567</v>
      </c>
      <c r="J3506" t="s">
        <v>567</v>
      </c>
      <c r="K3506" t="s">
        <v>567</v>
      </c>
      <c r="L3506" t="s">
        <v>567</v>
      </c>
      <c r="N3506">
        <v>0</v>
      </c>
      <c r="O3506">
        <v>0</v>
      </c>
      <c r="R3506">
        <v>0</v>
      </c>
      <c r="W3506" t="s">
        <v>567</v>
      </c>
      <c r="X3506" t="s">
        <v>567</v>
      </c>
      <c r="Y3506" t="s">
        <v>568</v>
      </c>
    </row>
    <row r="3507" spans="2:25" x14ac:dyDescent="0.3">
      <c r="B3507" s="118"/>
      <c r="D3507" t="s">
        <v>567</v>
      </c>
      <c r="H3507" t="s">
        <v>567</v>
      </c>
      <c r="J3507" t="s">
        <v>567</v>
      </c>
      <c r="K3507" t="s">
        <v>567</v>
      </c>
      <c r="L3507" t="s">
        <v>567</v>
      </c>
      <c r="N3507">
        <v>0</v>
      </c>
      <c r="O3507">
        <v>0</v>
      </c>
      <c r="R3507">
        <v>0</v>
      </c>
      <c r="W3507" t="s">
        <v>567</v>
      </c>
      <c r="X3507" t="s">
        <v>567</v>
      </c>
      <c r="Y3507" t="s">
        <v>568</v>
      </c>
    </row>
    <row r="3508" spans="2:25" x14ac:dyDescent="0.3">
      <c r="B3508" s="118"/>
      <c r="D3508" t="s">
        <v>567</v>
      </c>
      <c r="H3508" t="s">
        <v>567</v>
      </c>
      <c r="J3508" t="s">
        <v>567</v>
      </c>
      <c r="K3508" t="s">
        <v>567</v>
      </c>
      <c r="L3508" t="s">
        <v>567</v>
      </c>
      <c r="N3508">
        <v>0</v>
      </c>
      <c r="O3508">
        <v>0</v>
      </c>
      <c r="R3508">
        <v>0</v>
      </c>
      <c r="W3508" t="s">
        <v>567</v>
      </c>
      <c r="X3508" t="s">
        <v>567</v>
      </c>
      <c r="Y3508" t="s">
        <v>568</v>
      </c>
    </row>
    <row r="3509" spans="2:25" x14ac:dyDescent="0.3">
      <c r="B3509" s="118"/>
      <c r="D3509" t="s">
        <v>567</v>
      </c>
      <c r="H3509" t="s">
        <v>567</v>
      </c>
      <c r="J3509" t="s">
        <v>567</v>
      </c>
      <c r="K3509" t="s">
        <v>567</v>
      </c>
      <c r="L3509" t="s">
        <v>567</v>
      </c>
      <c r="N3509">
        <v>0</v>
      </c>
      <c r="O3509">
        <v>0</v>
      </c>
      <c r="R3509">
        <v>0</v>
      </c>
      <c r="W3509" t="s">
        <v>567</v>
      </c>
      <c r="X3509" t="s">
        <v>567</v>
      </c>
      <c r="Y3509" t="s">
        <v>568</v>
      </c>
    </row>
    <row r="3510" spans="2:25" x14ac:dyDescent="0.3">
      <c r="B3510" s="118"/>
      <c r="D3510" t="s">
        <v>567</v>
      </c>
      <c r="H3510" t="s">
        <v>567</v>
      </c>
      <c r="J3510" t="s">
        <v>567</v>
      </c>
      <c r="K3510" t="s">
        <v>567</v>
      </c>
      <c r="L3510" t="s">
        <v>567</v>
      </c>
      <c r="N3510">
        <v>0</v>
      </c>
      <c r="O3510">
        <v>0</v>
      </c>
      <c r="R3510">
        <v>0</v>
      </c>
      <c r="W3510" t="s">
        <v>567</v>
      </c>
      <c r="X3510" t="s">
        <v>567</v>
      </c>
      <c r="Y3510" t="s">
        <v>568</v>
      </c>
    </row>
    <row r="3511" spans="2:25" x14ac:dyDescent="0.3">
      <c r="B3511" s="118"/>
      <c r="D3511" t="s">
        <v>567</v>
      </c>
      <c r="H3511" t="s">
        <v>567</v>
      </c>
      <c r="J3511" t="s">
        <v>567</v>
      </c>
      <c r="K3511" t="s">
        <v>567</v>
      </c>
      <c r="L3511" t="s">
        <v>567</v>
      </c>
      <c r="N3511">
        <v>0</v>
      </c>
      <c r="O3511">
        <v>0</v>
      </c>
      <c r="R3511">
        <v>0</v>
      </c>
      <c r="W3511" t="s">
        <v>567</v>
      </c>
      <c r="X3511" t="s">
        <v>567</v>
      </c>
      <c r="Y3511" t="s">
        <v>568</v>
      </c>
    </row>
    <row r="3512" spans="2:25" x14ac:dyDescent="0.3">
      <c r="B3512" s="118"/>
      <c r="D3512" t="s">
        <v>567</v>
      </c>
      <c r="H3512" t="s">
        <v>567</v>
      </c>
      <c r="J3512" t="s">
        <v>567</v>
      </c>
      <c r="K3512" t="s">
        <v>567</v>
      </c>
      <c r="L3512" t="s">
        <v>567</v>
      </c>
      <c r="N3512">
        <v>0</v>
      </c>
      <c r="O3512">
        <v>0</v>
      </c>
      <c r="R3512">
        <v>0</v>
      </c>
      <c r="W3512" t="s">
        <v>567</v>
      </c>
      <c r="X3512" t="s">
        <v>567</v>
      </c>
      <c r="Y3512" t="s">
        <v>568</v>
      </c>
    </row>
    <row r="3513" spans="2:25" x14ac:dyDescent="0.3">
      <c r="B3513" s="118"/>
      <c r="D3513" t="s">
        <v>567</v>
      </c>
      <c r="H3513" t="s">
        <v>567</v>
      </c>
      <c r="J3513" t="s">
        <v>567</v>
      </c>
      <c r="K3513" t="s">
        <v>567</v>
      </c>
      <c r="L3513" t="s">
        <v>567</v>
      </c>
      <c r="N3513">
        <v>0</v>
      </c>
      <c r="O3513">
        <v>0</v>
      </c>
      <c r="R3513">
        <v>0</v>
      </c>
      <c r="W3513" t="s">
        <v>567</v>
      </c>
      <c r="X3513" t="s">
        <v>567</v>
      </c>
      <c r="Y3513" t="s">
        <v>568</v>
      </c>
    </row>
    <row r="3514" spans="2:25" x14ac:dyDescent="0.3">
      <c r="B3514" s="118"/>
      <c r="D3514" t="s">
        <v>567</v>
      </c>
      <c r="H3514" t="s">
        <v>567</v>
      </c>
      <c r="J3514" t="s">
        <v>567</v>
      </c>
      <c r="K3514" t="s">
        <v>567</v>
      </c>
      <c r="L3514" t="s">
        <v>567</v>
      </c>
      <c r="N3514">
        <v>0</v>
      </c>
      <c r="O3514">
        <v>0</v>
      </c>
      <c r="R3514">
        <v>0</v>
      </c>
      <c r="W3514" t="s">
        <v>567</v>
      </c>
      <c r="X3514" t="s">
        <v>567</v>
      </c>
      <c r="Y3514" t="s">
        <v>568</v>
      </c>
    </row>
    <row r="3515" spans="2:25" x14ac:dyDescent="0.3">
      <c r="B3515" s="118"/>
      <c r="D3515" t="s">
        <v>567</v>
      </c>
      <c r="H3515" t="s">
        <v>567</v>
      </c>
      <c r="J3515" t="s">
        <v>567</v>
      </c>
      <c r="K3515" t="s">
        <v>567</v>
      </c>
      <c r="L3515" t="s">
        <v>567</v>
      </c>
      <c r="N3515">
        <v>0</v>
      </c>
      <c r="O3515">
        <v>0</v>
      </c>
      <c r="R3515">
        <v>0</v>
      </c>
      <c r="W3515" t="s">
        <v>567</v>
      </c>
      <c r="X3515" t="s">
        <v>567</v>
      </c>
      <c r="Y3515" t="s">
        <v>568</v>
      </c>
    </row>
    <row r="3516" spans="2:25" x14ac:dyDescent="0.3">
      <c r="B3516" s="118"/>
      <c r="D3516" t="s">
        <v>567</v>
      </c>
      <c r="H3516" t="s">
        <v>567</v>
      </c>
      <c r="J3516" t="s">
        <v>567</v>
      </c>
      <c r="K3516" t="s">
        <v>567</v>
      </c>
      <c r="L3516" t="s">
        <v>567</v>
      </c>
      <c r="N3516">
        <v>0</v>
      </c>
      <c r="O3516">
        <v>0</v>
      </c>
      <c r="R3516">
        <v>0</v>
      </c>
      <c r="W3516" t="s">
        <v>567</v>
      </c>
      <c r="X3516" t="s">
        <v>567</v>
      </c>
      <c r="Y3516" t="s">
        <v>568</v>
      </c>
    </row>
    <row r="3517" spans="2:25" x14ac:dyDescent="0.3">
      <c r="B3517" s="118"/>
      <c r="D3517" t="s">
        <v>567</v>
      </c>
      <c r="H3517" t="s">
        <v>567</v>
      </c>
      <c r="J3517" t="s">
        <v>567</v>
      </c>
      <c r="K3517" t="s">
        <v>567</v>
      </c>
      <c r="L3517" t="s">
        <v>567</v>
      </c>
      <c r="N3517">
        <v>0</v>
      </c>
      <c r="O3517">
        <v>0</v>
      </c>
      <c r="R3517">
        <v>0</v>
      </c>
      <c r="W3517" t="s">
        <v>567</v>
      </c>
      <c r="X3517" t="s">
        <v>567</v>
      </c>
      <c r="Y3517" t="s">
        <v>568</v>
      </c>
    </row>
    <row r="3518" spans="2:25" x14ac:dyDescent="0.3">
      <c r="B3518" s="118"/>
      <c r="D3518" t="s">
        <v>567</v>
      </c>
      <c r="H3518" t="s">
        <v>567</v>
      </c>
      <c r="J3518" t="s">
        <v>567</v>
      </c>
      <c r="K3518" t="s">
        <v>567</v>
      </c>
      <c r="L3518" t="s">
        <v>567</v>
      </c>
      <c r="N3518">
        <v>0</v>
      </c>
      <c r="O3518">
        <v>0</v>
      </c>
      <c r="R3518">
        <v>0</v>
      </c>
      <c r="W3518" t="s">
        <v>567</v>
      </c>
      <c r="X3518" t="s">
        <v>567</v>
      </c>
      <c r="Y3518" t="s">
        <v>568</v>
      </c>
    </row>
    <row r="3519" spans="2:25" x14ac:dyDescent="0.3">
      <c r="B3519" s="118"/>
      <c r="D3519" t="s">
        <v>567</v>
      </c>
      <c r="H3519" t="s">
        <v>567</v>
      </c>
      <c r="J3519" t="s">
        <v>567</v>
      </c>
      <c r="K3519" t="s">
        <v>567</v>
      </c>
      <c r="L3519" t="s">
        <v>567</v>
      </c>
      <c r="N3519">
        <v>0</v>
      </c>
      <c r="O3519">
        <v>0</v>
      </c>
      <c r="R3519">
        <v>0</v>
      </c>
      <c r="W3519" t="s">
        <v>567</v>
      </c>
      <c r="X3519" t="s">
        <v>567</v>
      </c>
      <c r="Y3519" t="s">
        <v>568</v>
      </c>
    </row>
    <row r="3520" spans="2:25" x14ac:dyDescent="0.3">
      <c r="B3520" s="118"/>
      <c r="D3520" t="s">
        <v>567</v>
      </c>
      <c r="H3520" t="s">
        <v>567</v>
      </c>
      <c r="J3520" t="s">
        <v>567</v>
      </c>
      <c r="K3520" t="s">
        <v>567</v>
      </c>
      <c r="L3520" t="s">
        <v>567</v>
      </c>
      <c r="N3520">
        <v>0</v>
      </c>
      <c r="O3520">
        <v>0</v>
      </c>
      <c r="R3520">
        <v>0</v>
      </c>
      <c r="W3520" t="s">
        <v>567</v>
      </c>
      <c r="X3520" t="s">
        <v>567</v>
      </c>
      <c r="Y3520" t="s">
        <v>568</v>
      </c>
    </row>
    <row r="3521" spans="2:25" x14ac:dyDescent="0.3">
      <c r="B3521" s="118"/>
      <c r="D3521" t="s">
        <v>567</v>
      </c>
      <c r="H3521" t="s">
        <v>567</v>
      </c>
      <c r="J3521" t="s">
        <v>567</v>
      </c>
      <c r="K3521" t="s">
        <v>567</v>
      </c>
      <c r="L3521" t="s">
        <v>567</v>
      </c>
      <c r="N3521">
        <v>0</v>
      </c>
      <c r="O3521">
        <v>0</v>
      </c>
      <c r="R3521">
        <v>0</v>
      </c>
      <c r="W3521" t="s">
        <v>567</v>
      </c>
      <c r="X3521" t="s">
        <v>567</v>
      </c>
      <c r="Y3521" t="s">
        <v>568</v>
      </c>
    </row>
    <row r="3522" spans="2:25" x14ac:dyDescent="0.3">
      <c r="B3522" s="118"/>
      <c r="D3522" t="s">
        <v>567</v>
      </c>
      <c r="H3522" t="s">
        <v>567</v>
      </c>
      <c r="J3522" t="s">
        <v>567</v>
      </c>
      <c r="K3522" t="s">
        <v>567</v>
      </c>
      <c r="L3522" t="s">
        <v>567</v>
      </c>
      <c r="N3522">
        <v>0</v>
      </c>
      <c r="O3522">
        <v>0</v>
      </c>
      <c r="R3522">
        <v>0</v>
      </c>
      <c r="W3522" t="s">
        <v>567</v>
      </c>
      <c r="X3522" t="s">
        <v>567</v>
      </c>
      <c r="Y3522" t="s">
        <v>568</v>
      </c>
    </row>
    <row r="3523" spans="2:25" x14ac:dyDescent="0.3">
      <c r="B3523" s="118"/>
      <c r="D3523" t="s">
        <v>567</v>
      </c>
      <c r="H3523" t="s">
        <v>567</v>
      </c>
      <c r="J3523" t="s">
        <v>567</v>
      </c>
      <c r="K3523" t="s">
        <v>567</v>
      </c>
      <c r="L3523" t="s">
        <v>567</v>
      </c>
      <c r="N3523">
        <v>0</v>
      </c>
      <c r="O3523">
        <v>0</v>
      </c>
      <c r="R3523">
        <v>0</v>
      </c>
      <c r="W3523" t="s">
        <v>567</v>
      </c>
      <c r="X3523" t="s">
        <v>567</v>
      </c>
      <c r="Y3523" t="s">
        <v>568</v>
      </c>
    </row>
    <row r="3524" spans="2:25" x14ac:dyDescent="0.3">
      <c r="B3524" s="118"/>
      <c r="D3524" t="s">
        <v>567</v>
      </c>
      <c r="H3524" t="s">
        <v>567</v>
      </c>
      <c r="J3524" t="s">
        <v>567</v>
      </c>
      <c r="K3524" t="s">
        <v>567</v>
      </c>
      <c r="L3524" t="s">
        <v>567</v>
      </c>
      <c r="N3524">
        <v>0</v>
      </c>
      <c r="O3524">
        <v>0</v>
      </c>
      <c r="R3524">
        <v>0</v>
      </c>
      <c r="W3524" t="s">
        <v>567</v>
      </c>
      <c r="X3524" t="s">
        <v>567</v>
      </c>
      <c r="Y3524" t="s">
        <v>568</v>
      </c>
    </row>
    <row r="3525" spans="2:25" x14ac:dyDescent="0.3">
      <c r="B3525" s="118"/>
      <c r="D3525" t="s">
        <v>567</v>
      </c>
      <c r="H3525" t="s">
        <v>567</v>
      </c>
      <c r="J3525" t="s">
        <v>567</v>
      </c>
      <c r="K3525" t="s">
        <v>567</v>
      </c>
      <c r="L3525" t="s">
        <v>567</v>
      </c>
      <c r="N3525">
        <v>0</v>
      </c>
      <c r="O3525">
        <v>0</v>
      </c>
      <c r="R3525">
        <v>0</v>
      </c>
      <c r="W3525" t="s">
        <v>567</v>
      </c>
      <c r="X3525" t="s">
        <v>567</v>
      </c>
      <c r="Y3525" t="s">
        <v>568</v>
      </c>
    </row>
    <row r="3526" spans="2:25" x14ac:dyDescent="0.3">
      <c r="B3526" s="118"/>
      <c r="D3526" t="s">
        <v>567</v>
      </c>
      <c r="H3526" t="s">
        <v>567</v>
      </c>
      <c r="J3526" t="s">
        <v>567</v>
      </c>
      <c r="K3526" t="s">
        <v>567</v>
      </c>
      <c r="L3526" t="s">
        <v>567</v>
      </c>
      <c r="N3526">
        <v>0</v>
      </c>
      <c r="O3526">
        <v>0</v>
      </c>
      <c r="R3526">
        <v>0</v>
      </c>
      <c r="W3526" t="s">
        <v>567</v>
      </c>
      <c r="X3526" t="s">
        <v>567</v>
      </c>
      <c r="Y3526" t="s">
        <v>568</v>
      </c>
    </row>
    <row r="3527" spans="2:25" x14ac:dyDescent="0.3">
      <c r="B3527" s="118"/>
      <c r="D3527" t="s">
        <v>567</v>
      </c>
      <c r="H3527" t="s">
        <v>567</v>
      </c>
      <c r="J3527" t="s">
        <v>567</v>
      </c>
      <c r="K3527" t="s">
        <v>567</v>
      </c>
      <c r="L3527" t="s">
        <v>567</v>
      </c>
      <c r="N3527">
        <v>0</v>
      </c>
      <c r="O3527">
        <v>0</v>
      </c>
      <c r="R3527">
        <v>0</v>
      </c>
      <c r="W3527" t="s">
        <v>567</v>
      </c>
      <c r="X3527" t="s">
        <v>567</v>
      </c>
      <c r="Y3527" t="s">
        <v>568</v>
      </c>
    </row>
    <row r="3528" spans="2:25" x14ac:dyDescent="0.3">
      <c r="B3528" s="118"/>
      <c r="D3528" t="s">
        <v>567</v>
      </c>
      <c r="H3528" t="s">
        <v>567</v>
      </c>
      <c r="J3528" t="s">
        <v>567</v>
      </c>
      <c r="K3528" t="s">
        <v>567</v>
      </c>
      <c r="L3528" t="s">
        <v>567</v>
      </c>
      <c r="N3528">
        <v>0</v>
      </c>
      <c r="O3528">
        <v>0</v>
      </c>
      <c r="R3528">
        <v>0</v>
      </c>
      <c r="W3528" t="s">
        <v>567</v>
      </c>
      <c r="X3528" t="s">
        <v>567</v>
      </c>
      <c r="Y3528" t="s">
        <v>568</v>
      </c>
    </row>
    <row r="3529" spans="2:25" x14ac:dyDescent="0.3">
      <c r="B3529" s="118"/>
      <c r="D3529" t="s">
        <v>567</v>
      </c>
      <c r="H3529" t="s">
        <v>567</v>
      </c>
      <c r="J3529" t="s">
        <v>567</v>
      </c>
      <c r="K3529" t="s">
        <v>567</v>
      </c>
      <c r="L3529" t="s">
        <v>567</v>
      </c>
      <c r="N3529">
        <v>0</v>
      </c>
      <c r="O3529">
        <v>0</v>
      </c>
      <c r="R3529">
        <v>0</v>
      </c>
      <c r="W3529" t="s">
        <v>567</v>
      </c>
      <c r="X3529" t="s">
        <v>567</v>
      </c>
      <c r="Y3529" t="s">
        <v>568</v>
      </c>
    </row>
    <row r="3530" spans="2:25" x14ac:dyDescent="0.3">
      <c r="B3530" s="118"/>
      <c r="D3530" t="s">
        <v>567</v>
      </c>
      <c r="H3530" t="s">
        <v>567</v>
      </c>
      <c r="J3530" t="s">
        <v>567</v>
      </c>
      <c r="K3530" t="s">
        <v>567</v>
      </c>
      <c r="L3530" t="s">
        <v>567</v>
      </c>
      <c r="N3530">
        <v>0</v>
      </c>
      <c r="O3530">
        <v>0</v>
      </c>
      <c r="R3530">
        <v>0</v>
      </c>
      <c r="W3530" t="s">
        <v>567</v>
      </c>
      <c r="X3530" t="s">
        <v>567</v>
      </c>
      <c r="Y3530" t="s">
        <v>568</v>
      </c>
    </row>
    <row r="3531" spans="2:25" x14ac:dyDescent="0.3">
      <c r="B3531" s="118"/>
      <c r="D3531" t="s">
        <v>567</v>
      </c>
      <c r="H3531" t="s">
        <v>567</v>
      </c>
      <c r="J3531" t="s">
        <v>567</v>
      </c>
      <c r="K3531" t="s">
        <v>567</v>
      </c>
      <c r="L3531" t="s">
        <v>567</v>
      </c>
      <c r="N3531">
        <v>0</v>
      </c>
      <c r="O3531">
        <v>0</v>
      </c>
      <c r="R3531">
        <v>0</v>
      </c>
      <c r="W3531" t="s">
        <v>567</v>
      </c>
      <c r="X3531" t="s">
        <v>567</v>
      </c>
      <c r="Y3531" t="s">
        <v>568</v>
      </c>
    </row>
    <row r="3532" spans="2:25" x14ac:dyDescent="0.3">
      <c r="B3532" s="118"/>
      <c r="D3532" t="s">
        <v>567</v>
      </c>
      <c r="H3532" t="s">
        <v>567</v>
      </c>
      <c r="J3532" t="s">
        <v>567</v>
      </c>
      <c r="K3532" t="s">
        <v>567</v>
      </c>
      <c r="L3532" t="s">
        <v>567</v>
      </c>
      <c r="N3532">
        <v>0</v>
      </c>
      <c r="O3532">
        <v>0</v>
      </c>
      <c r="R3532">
        <v>0</v>
      </c>
      <c r="W3532" t="s">
        <v>567</v>
      </c>
      <c r="X3532" t="s">
        <v>567</v>
      </c>
      <c r="Y3532" t="s">
        <v>568</v>
      </c>
    </row>
    <row r="3533" spans="2:25" x14ac:dyDescent="0.3">
      <c r="B3533" s="118"/>
      <c r="D3533" t="s">
        <v>567</v>
      </c>
      <c r="H3533" t="s">
        <v>567</v>
      </c>
      <c r="J3533" t="s">
        <v>567</v>
      </c>
      <c r="K3533" t="s">
        <v>567</v>
      </c>
      <c r="L3533" t="s">
        <v>567</v>
      </c>
      <c r="N3533">
        <v>0</v>
      </c>
      <c r="O3533">
        <v>0</v>
      </c>
      <c r="R3533">
        <v>0</v>
      </c>
      <c r="W3533" t="s">
        <v>567</v>
      </c>
      <c r="X3533" t="s">
        <v>567</v>
      </c>
      <c r="Y3533" t="s">
        <v>568</v>
      </c>
    </row>
    <row r="3534" spans="2:25" x14ac:dyDescent="0.3">
      <c r="B3534" s="118"/>
      <c r="D3534" t="s">
        <v>567</v>
      </c>
      <c r="H3534" t="s">
        <v>567</v>
      </c>
      <c r="J3534" t="s">
        <v>567</v>
      </c>
      <c r="K3534" t="s">
        <v>567</v>
      </c>
      <c r="L3534" t="s">
        <v>567</v>
      </c>
      <c r="N3534">
        <v>0</v>
      </c>
      <c r="O3534">
        <v>0</v>
      </c>
      <c r="R3534">
        <v>0</v>
      </c>
      <c r="W3534" t="s">
        <v>567</v>
      </c>
      <c r="X3534" t="s">
        <v>567</v>
      </c>
      <c r="Y3534" t="s">
        <v>568</v>
      </c>
    </row>
    <row r="3535" spans="2:25" x14ac:dyDescent="0.3">
      <c r="B3535" s="118"/>
      <c r="D3535" t="s">
        <v>567</v>
      </c>
      <c r="H3535" t="s">
        <v>567</v>
      </c>
      <c r="J3535" t="s">
        <v>567</v>
      </c>
      <c r="K3535" t="s">
        <v>567</v>
      </c>
      <c r="L3535" t="s">
        <v>567</v>
      </c>
      <c r="N3535">
        <v>0</v>
      </c>
      <c r="O3535">
        <v>0</v>
      </c>
      <c r="R3535">
        <v>0</v>
      </c>
      <c r="W3535" t="s">
        <v>567</v>
      </c>
      <c r="X3535" t="s">
        <v>567</v>
      </c>
      <c r="Y3535" t="s">
        <v>568</v>
      </c>
    </row>
    <row r="3536" spans="2:25" x14ac:dyDescent="0.3">
      <c r="B3536" s="118"/>
      <c r="D3536" t="s">
        <v>567</v>
      </c>
      <c r="H3536" t="s">
        <v>567</v>
      </c>
      <c r="J3536" t="s">
        <v>567</v>
      </c>
      <c r="K3536" t="s">
        <v>567</v>
      </c>
      <c r="L3536" t="s">
        <v>567</v>
      </c>
      <c r="N3536">
        <v>0</v>
      </c>
      <c r="O3536">
        <v>0</v>
      </c>
      <c r="R3536">
        <v>0</v>
      </c>
      <c r="W3536" t="s">
        <v>567</v>
      </c>
      <c r="X3536" t="s">
        <v>567</v>
      </c>
      <c r="Y3536" t="s">
        <v>568</v>
      </c>
    </row>
    <row r="3537" spans="2:25" x14ac:dyDescent="0.3">
      <c r="B3537" s="118"/>
      <c r="D3537" t="s">
        <v>567</v>
      </c>
      <c r="H3537" t="s">
        <v>567</v>
      </c>
      <c r="J3537" t="s">
        <v>567</v>
      </c>
      <c r="K3537" t="s">
        <v>567</v>
      </c>
      <c r="L3537" t="s">
        <v>567</v>
      </c>
      <c r="N3537">
        <v>0</v>
      </c>
      <c r="O3537">
        <v>0</v>
      </c>
      <c r="R3537">
        <v>0</v>
      </c>
      <c r="W3537" t="s">
        <v>567</v>
      </c>
      <c r="X3537" t="s">
        <v>567</v>
      </c>
      <c r="Y3537" t="s">
        <v>568</v>
      </c>
    </row>
    <row r="3538" spans="2:25" x14ac:dyDescent="0.3">
      <c r="B3538" s="118"/>
      <c r="D3538" t="s">
        <v>567</v>
      </c>
      <c r="H3538" t="s">
        <v>567</v>
      </c>
      <c r="J3538" t="s">
        <v>567</v>
      </c>
      <c r="K3538" t="s">
        <v>567</v>
      </c>
      <c r="L3538" t="s">
        <v>567</v>
      </c>
      <c r="N3538">
        <v>0</v>
      </c>
      <c r="O3538">
        <v>0</v>
      </c>
      <c r="R3538">
        <v>0</v>
      </c>
      <c r="W3538" t="s">
        <v>567</v>
      </c>
      <c r="X3538" t="s">
        <v>567</v>
      </c>
      <c r="Y3538" t="s">
        <v>568</v>
      </c>
    </row>
    <row r="3539" spans="2:25" x14ac:dyDescent="0.3">
      <c r="B3539" s="118"/>
      <c r="D3539" t="s">
        <v>567</v>
      </c>
      <c r="H3539" t="s">
        <v>567</v>
      </c>
      <c r="J3539" t="s">
        <v>567</v>
      </c>
      <c r="K3539" t="s">
        <v>567</v>
      </c>
      <c r="L3539" t="s">
        <v>567</v>
      </c>
      <c r="N3539">
        <v>0</v>
      </c>
      <c r="O3539">
        <v>0</v>
      </c>
      <c r="R3539">
        <v>0</v>
      </c>
      <c r="W3539" t="s">
        <v>567</v>
      </c>
      <c r="X3539" t="s">
        <v>567</v>
      </c>
      <c r="Y3539" t="s">
        <v>568</v>
      </c>
    </row>
    <row r="3540" spans="2:25" x14ac:dyDescent="0.3">
      <c r="B3540" s="118"/>
      <c r="D3540" t="s">
        <v>567</v>
      </c>
      <c r="H3540" t="s">
        <v>567</v>
      </c>
      <c r="J3540" t="s">
        <v>567</v>
      </c>
      <c r="K3540" t="s">
        <v>567</v>
      </c>
      <c r="L3540" t="s">
        <v>567</v>
      </c>
      <c r="N3540">
        <v>0</v>
      </c>
      <c r="O3540">
        <v>0</v>
      </c>
      <c r="R3540">
        <v>0</v>
      </c>
      <c r="W3540" t="s">
        <v>567</v>
      </c>
      <c r="X3540" t="s">
        <v>567</v>
      </c>
      <c r="Y3540" t="s">
        <v>568</v>
      </c>
    </row>
    <row r="3541" spans="2:25" x14ac:dyDescent="0.3">
      <c r="B3541" s="118"/>
      <c r="D3541" t="s">
        <v>567</v>
      </c>
      <c r="H3541" t="s">
        <v>567</v>
      </c>
      <c r="J3541" t="s">
        <v>567</v>
      </c>
      <c r="K3541" t="s">
        <v>567</v>
      </c>
      <c r="L3541" t="s">
        <v>567</v>
      </c>
      <c r="N3541">
        <v>0</v>
      </c>
      <c r="O3541">
        <v>0</v>
      </c>
      <c r="R3541">
        <v>0</v>
      </c>
      <c r="W3541" t="s">
        <v>567</v>
      </c>
      <c r="X3541" t="s">
        <v>567</v>
      </c>
      <c r="Y3541" t="s">
        <v>568</v>
      </c>
    </row>
    <row r="3542" spans="2:25" x14ac:dyDescent="0.3">
      <c r="B3542" s="118"/>
      <c r="D3542" t="s">
        <v>567</v>
      </c>
      <c r="H3542" t="s">
        <v>567</v>
      </c>
      <c r="J3542" t="s">
        <v>567</v>
      </c>
      <c r="K3542" t="s">
        <v>567</v>
      </c>
      <c r="L3542" t="s">
        <v>567</v>
      </c>
      <c r="N3542">
        <v>0</v>
      </c>
      <c r="O3542">
        <v>0</v>
      </c>
      <c r="R3542">
        <v>0</v>
      </c>
      <c r="W3542" t="s">
        <v>567</v>
      </c>
      <c r="X3542" t="s">
        <v>567</v>
      </c>
      <c r="Y3542" t="s">
        <v>568</v>
      </c>
    </row>
    <row r="3543" spans="2:25" x14ac:dyDescent="0.3">
      <c r="B3543" s="118"/>
      <c r="D3543" t="s">
        <v>567</v>
      </c>
      <c r="H3543" t="s">
        <v>567</v>
      </c>
      <c r="J3543" t="s">
        <v>567</v>
      </c>
      <c r="K3543" t="s">
        <v>567</v>
      </c>
      <c r="L3543" t="s">
        <v>567</v>
      </c>
      <c r="N3543">
        <v>0</v>
      </c>
      <c r="O3543">
        <v>0</v>
      </c>
      <c r="R3543">
        <v>0</v>
      </c>
      <c r="W3543" t="s">
        <v>567</v>
      </c>
      <c r="X3543" t="s">
        <v>567</v>
      </c>
      <c r="Y3543" t="s">
        <v>568</v>
      </c>
    </row>
    <row r="3544" spans="2:25" x14ac:dyDescent="0.3">
      <c r="B3544" s="118"/>
      <c r="D3544" t="s">
        <v>567</v>
      </c>
      <c r="H3544" t="s">
        <v>567</v>
      </c>
      <c r="J3544" t="s">
        <v>567</v>
      </c>
      <c r="K3544" t="s">
        <v>567</v>
      </c>
      <c r="L3544" t="s">
        <v>567</v>
      </c>
      <c r="N3544">
        <v>0</v>
      </c>
      <c r="O3544">
        <v>0</v>
      </c>
      <c r="R3544">
        <v>0</v>
      </c>
      <c r="W3544" t="s">
        <v>567</v>
      </c>
      <c r="X3544" t="s">
        <v>567</v>
      </c>
      <c r="Y3544" t="s">
        <v>568</v>
      </c>
    </row>
    <row r="3545" spans="2:25" x14ac:dyDescent="0.3">
      <c r="B3545" s="118"/>
      <c r="D3545" t="s">
        <v>567</v>
      </c>
      <c r="H3545" t="s">
        <v>567</v>
      </c>
      <c r="J3545" t="s">
        <v>567</v>
      </c>
      <c r="K3545" t="s">
        <v>567</v>
      </c>
      <c r="L3545" t="s">
        <v>567</v>
      </c>
      <c r="N3545">
        <v>0</v>
      </c>
      <c r="O3545">
        <v>0</v>
      </c>
      <c r="R3545">
        <v>0</v>
      </c>
      <c r="W3545" t="s">
        <v>567</v>
      </c>
      <c r="X3545" t="s">
        <v>567</v>
      </c>
      <c r="Y3545" t="s">
        <v>568</v>
      </c>
    </row>
    <row r="3546" spans="2:25" x14ac:dyDescent="0.3">
      <c r="B3546" s="118"/>
      <c r="D3546" t="s">
        <v>567</v>
      </c>
      <c r="H3546" t="s">
        <v>567</v>
      </c>
      <c r="J3546" t="s">
        <v>567</v>
      </c>
      <c r="K3546" t="s">
        <v>567</v>
      </c>
      <c r="L3546" t="s">
        <v>567</v>
      </c>
      <c r="N3546">
        <v>0</v>
      </c>
      <c r="O3546">
        <v>0</v>
      </c>
      <c r="R3546">
        <v>0</v>
      </c>
      <c r="W3546" t="s">
        <v>567</v>
      </c>
      <c r="X3546" t="s">
        <v>567</v>
      </c>
      <c r="Y3546" t="s">
        <v>568</v>
      </c>
    </row>
    <row r="3547" spans="2:25" x14ac:dyDescent="0.3">
      <c r="B3547" s="118"/>
      <c r="D3547" t="s">
        <v>567</v>
      </c>
      <c r="H3547" t="s">
        <v>567</v>
      </c>
      <c r="J3547" t="s">
        <v>567</v>
      </c>
      <c r="K3547" t="s">
        <v>567</v>
      </c>
      <c r="L3547" t="s">
        <v>567</v>
      </c>
      <c r="N3547">
        <v>0</v>
      </c>
      <c r="O3547">
        <v>0</v>
      </c>
      <c r="R3547">
        <v>0</v>
      </c>
      <c r="W3547" t="s">
        <v>567</v>
      </c>
      <c r="X3547" t="s">
        <v>567</v>
      </c>
      <c r="Y3547" t="s">
        <v>568</v>
      </c>
    </row>
    <row r="3548" spans="2:25" x14ac:dyDescent="0.3">
      <c r="B3548" s="118"/>
      <c r="D3548" t="s">
        <v>567</v>
      </c>
      <c r="H3548" t="s">
        <v>567</v>
      </c>
      <c r="J3548" t="s">
        <v>567</v>
      </c>
      <c r="K3548" t="s">
        <v>567</v>
      </c>
      <c r="L3548" t="s">
        <v>567</v>
      </c>
      <c r="N3548">
        <v>0</v>
      </c>
      <c r="O3548">
        <v>0</v>
      </c>
      <c r="R3548">
        <v>0</v>
      </c>
      <c r="W3548" t="s">
        <v>567</v>
      </c>
      <c r="X3548" t="s">
        <v>567</v>
      </c>
      <c r="Y3548" t="s">
        <v>568</v>
      </c>
    </row>
    <row r="3549" spans="2:25" x14ac:dyDescent="0.3">
      <c r="B3549" s="118"/>
      <c r="D3549" t="s">
        <v>567</v>
      </c>
      <c r="H3549" t="s">
        <v>567</v>
      </c>
      <c r="J3549" t="s">
        <v>567</v>
      </c>
      <c r="K3549" t="s">
        <v>567</v>
      </c>
      <c r="L3549" t="s">
        <v>567</v>
      </c>
      <c r="N3549">
        <v>0</v>
      </c>
      <c r="O3549">
        <v>0</v>
      </c>
      <c r="R3549">
        <v>0</v>
      </c>
      <c r="W3549" t="s">
        <v>567</v>
      </c>
      <c r="X3549" t="s">
        <v>567</v>
      </c>
      <c r="Y3549" t="s">
        <v>568</v>
      </c>
    </row>
    <row r="3550" spans="2:25" x14ac:dyDescent="0.3">
      <c r="B3550" s="118"/>
      <c r="D3550" t="s">
        <v>567</v>
      </c>
      <c r="H3550" t="s">
        <v>567</v>
      </c>
      <c r="J3550" t="s">
        <v>567</v>
      </c>
      <c r="K3550" t="s">
        <v>567</v>
      </c>
      <c r="L3550" t="s">
        <v>567</v>
      </c>
      <c r="N3550">
        <v>0</v>
      </c>
      <c r="O3550">
        <v>0</v>
      </c>
      <c r="R3550">
        <v>0</v>
      </c>
      <c r="W3550" t="s">
        <v>567</v>
      </c>
      <c r="X3550" t="s">
        <v>567</v>
      </c>
      <c r="Y3550" t="s">
        <v>568</v>
      </c>
    </row>
    <row r="3551" spans="2:25" x14ac:dyDescent="0.3">
      <c r="B3551" s="118"/>
      <c r="D3551" t="s">
        <v>567</v>
      </c>
      <c r="H3551" t="s">
        <v>567</v>
      </c>
      <c r="J3551" t="s">
        <v>567</v>
      </c>
      <c r="K3551" t="s">
        <v>567</v>
      </c>
      <c r="L3551" t="s">
        <v>567</v>
      </c>
      <c r="N3551">
        <v>0</v>
      </c>
      <c r="O3551">
        <v>0</v>
      </c>
      <c r="R3551">
        <v>0</v>
      </c>
      <c r="W3551" t="s">
        <v>567</v>
      </c>
      <c r="X3551" t="s">
        <v>567</v>
      </c>
      <c r="Y3551" t="s">
        <v>568</v>
      </c>
    </row>
    <row r="3552" spans="2:25" x14ac:dyDescent="0.3">
      <c r="B3552" s="118"/>
      <c r="D3552" t="s">
        <v>567</v>
      </c>
      <c r="H3552" t="s">
        <v>567</v>
      </c>
      <c r="J3552" t="s">
        <v>567</v>
      </c>
      <c r="K3552" t="s">
        <v>567</v>
      </c>
      <c r="L3552" t="s">
        <v>567</v>
      </c>
      <c r="N3552">
        <v>0</v>
      </c>
      <c r="O3552">
        <v>0</v>
      </c>
      <c r="R3552">
        <v>0</v>
      </c>
      <c r="W3552" t="s">
        <v>567</v>
      </c>
      <c r="X3552" t="s">
        <v>567</v>
      </c>
      <c r="Y3552" t="s">
        <v>568</v>
      </c>
    </row>
    <row r="3553" spans="2:25" x14ac:dyDescent="0.3">
      <c r="B3553" s="118"/>
      <c r="D3553" t="s">
        <v>567</v>
      </c>
      <c r="H3553" t="s">
        <v>567</v>
      </c>
      <c r="J3553" t="s">
        <v>567</v>
      </c>
      <c r="K3553" t="s">
        <v>567</v>
      </c>
      <c r="L3553" t="s">
        <v>567</v>
      </c>
      <c r="N3553">
        <v>0</v>
      </c>
      <c r="O3553">
        <v>0</v>
      </c>
      <c r="R3553">
        <v>0</v>
      </c>
      <c r="W3553" t="s">
        <v>567</v>
      </c>
      <c r="X3553" t="s">
        <v>567</v>
      </c>
      <c r="Y3553" t="s">
        <v>568</v>
      </c>
    </row>
    <row r="3554" spans="2:25" x14ac:dyDescent="0.3">
      <c r="B3554" s="118"/>
      <c r="D3554" t="s">
        <v>567</v>
      </c>
      <c r="H3554" t="s">
        <v>567</v>
      </c>
      <c r="J3554" t="s">
        <v>567</v>
      </c>
      <c r="K3554" t="s">
        <v>567</v>
      </c>
      <c r="L3554" t="s">
        <v>567</v>
      </c>
      <c r="N3554">
        <v>0</v>
      </c>
      <c r="O3554">
        <v>0</v>
      </c>
      <c r="R3554">
        <v>0</v>
      </c>
      <c r="W3554" t="s">
        <v>567</v>
      </c>
      <c r="X3554" t="s">
        <v>567</v>
      </c>
      <c r="Y3554" t="s">
        <v>568</v>
      </c>
    </row>
    <row r="3555" spans="2:25" x14ac:dyDescent="0.3">
      <c r="B3555" s="118"/>
      <c r="D3555" t="s">
        <v>567</v>
      </c>
      <c r="H3555" t="s">
        <v>567</v>
      </c>
      <c r="J3555" t="s">
        <v>567</v>
      </c>
      <c r="K3555" t="s">
        <v>567</v>
      </c>
      <c r="L3555" t="s">
        <v>567</v>
      </c>
      <c r="N3555">
        <v>0</v>
      </c>
      <c r="O3555">
        <v>0</v>
      </c>
      <c r="R3555">
        <v>0</v>
      </c>
      <c r="W3555" t="s">
        <v>567</v>
      </c>
      <c r="X3555" t="s">
        <v>567</v>
      </c>
      <c r="Y3555" t="s">
        <v>568</v>
      </c>
    </row>
    <row r="3556" spans="2:25" x14ac:dyDescent="0.3">
      <c r="B3556" s="118"/>
      <c r="D3556" t="s">
        <v>567</v>
      </c>
      <c r="H3556" t="s">
        <v>567</v>
      </c>
      <c r="J3556" t="s">
        <v>567</v>
      </c>
      <c r="K3556" t="s">
        <v>567</v>
      </c>
      <c r="L3556" t="s">
        <v>567</v>
      </c>
      <c r="N3556">
        <v>0</v>
      </c>
      <c r="O3556">
        <v>0</v>
      </c>
      <c r="R3556">
        <v>0</v>
      </c>
      <c r="W3556" t="s">
        <v>567</v>
      </c>
      <c r="X3556" t="s">
        <v>567</v>
      </c>
      <c r="Y3556" t="s">
        <v>568</v>
      </c>
    </row>
    <row r="3557" spans="2:25" x14ac:dyDescent="0.3">
      <c r="B3557" s="118"/>
      <c r="D3557" t="s">
        <v>567</v>
      </c>
      <c r="H3557" t="s">
        <v>567</v>
      </c>
      <c r="J3557" t="s">
        <v>567</v>
      </c>
      <c r="K3557" t="s">
        <v>567</v>
      </c>
      <c r="L3557" t="s">
        <v>567</v>
      </c>
      <c r="N3557">
        <v>0</v>
      </c>
      <c r="O3557">
        <v>0</v>
      </c>
      <c r="R3557">
        <v>0</v>
      </c>
      <c r="W3557" t="s">
        <v>567</v>
      </c>
      <c r="X3557" t="s">
        <v>567</v>
      </c>
      <c r="Y3557" t="s">
        <v>568</v>
      </c>
    </row>
    <row r="3558" spans="2:25" x14ac:dyDescent="0.3">
      <c r="B3558" s="118"/>
      <c r="D3558" t="s">
        <v>567</v>
      </c>
      <c r="H3558" t="s">
        <v>567</v>
      </c>
      <c r="J3558" t="s">
        <v>567</v>
      </c>
      <c r="K3558" t="s">
        <v>567</v>
      </c>
      <c r="L3558" t="s">
        <v>567</v>
      </c>
      <c r="N3558">
        <v>0</v>
      </c>
      <c r="O3558">
        <v>0</v>
      </c>
      <c r="R3558">
        <v>0</v>
      </c>
      <c r="W3558" t="s">
        <v>567</v>
      </c>
      <c r="X3558" t="s">
        <v>567</v>
      </c>
      <c r="Y3558" t="s">
        <v>568</v>
      </c>
    </row>
    <row r="3559" spans="2:25" x14ac:dyDescent="0.3">
      <c r="B3559" s="118"/>
      <c r="D3559" t="s">
        <v>567</v>
      </c>
      <c r="H3559" t="s">
        <v>567</v>
      </c>
      <c r="J3559" t="s">
        <v>567</v>
      </c>
      <c r="K3559" t="s">
        <v>567</v>
      </c>
      <c r="L3559" t="s">
        <v>567</v>
      </c>
      <c r="N3559">
        <v>0</v>
      </c>
      <c r="O3559">
        <v>0</v>
      </c>
      <c r="R3559">
        <v>0</v>
      </c>
      <c r="W3559" t="s">
        <v>567</v>
      </c>
      <c r="X3559" t="s">
        <v>567</v>
      </c>
      <c r="Y3559" t="s">
        <v>568</v>
      </c>
    </row>
    <row r="3560" spans="2:25" x14ac:dyDescent="0.3">
      <c r="B3560" s="118"/>
      <c r="D3560" t="s">
        <v>567</v>
      </c>
      <c r="H3560" t="s">
        <v>567</v>
      </c>
      <c r="J3560" t="s">
        <v>567</v>
      </c>
      <c r="K3560" t="s">
        <v>567</v>
      </c>
      <c r="L3560" t="s">
        <v>567</v>
      </c>
      <c r="N3560">
        <v>0</v>
      </c>
      <c r="O3560">
        <v>0</v>
      </c>
      <c r="R3560">
        <v>0</v>
      </c>
      <c r="W3560" t="s">
        <v>567</v>
      </c>
      <c r="X3560" t="s">
        <v>567</v>
      </c>
      <c r="Y3560" t="s">
        <v>568</v>
      </c>
    </row>
    <row r="3561" spans="2:25" x14ac:dyDescent="0.3">
      <c r="B3561" s="118"/>
      <c r="D3561" t="s">
        <v>567</v>
      </c>
      <c r="H3561" t="s">
        <v>567</v>
      </c>
      <c r="J3561" t="s">
        <v>567</v>
      </c>
      <c r="K3561" t="s">
        <v>567</v>
      </c>
      <c r="L3561" t="s">
        <v>567</v>
      </c>
      <c r="N3561">
        <v>0</v>
      </c>
      <c r="O3561">
        <v>0</v>
      </c>
      <c r="R3561">
        <v>0</v>
      </c>
      <c r="W3561" t="s">
        <v>567</v>
      </c>
      <c r="X3561" t="s">
        <v>567</v>
      </c>
      <c r="Y3561" t="s">
        <v>568</v>
      </c>
    </row>
    <row r="3562" spans="2:25" x14ac:dyDescent="0.3">
      <c r="B3562" s="118"/>
      <c r="D3562" t="s">
        <v>567</v>
      </c>
      <c r="H3562" t="s">
        <v>567</v>
      </c>
      <c r="J3562" t="s">
        <v>567</v>
      </c>
      <c r="K3562" t="s">
        <v>567</v>
      </c>
      <c r="L3562" t="s">
        <v>567</v>
      </c>
      <c r="N3562">
        <v>0</v>
      </c>
      <c r="O3562">
        <v>0</v>
      </c>
      <c r="R3562">
        <v>0</v>
      </c>
      <c r="W3562" t="s">
        <v>567</v>
      </c>
      <c r="X3562" t="s">
        <v>567</v>
      </c>
      <c r="Y3562" t="s">
        <v>568</v>
      </c>
    </row>
    <row r="3563" spans="2:25" x14ac:dyDescent="0.3">
      <c r="B3563" s="118"/>
      <c r="D3563" t="s">
        <v>567</v>
      </c>
      <c r="H3563" t="s">
        <v>567</v>
      </c>
      <c r="J3563" t="s">
        <v>567</v>
      </c>
      <c r="K3563" t="s">
        <v>567</v>
      </c>
      <c r="L3563" t="s">
        <v>567</v>
      </c>
      <c r="N3563">
        <v>0</v>
      </c>
      <c r="O3563">
        <v>0</v>
      </c>
      <c r="R3563">
        <v>0</v>
      </c>
      <c r="W3563" t="s">
        <v>567</v>
      </c>
      <c r="X3563" t="s">
        <v>567</v>
      </c>
      <c r="Y3563" t="s">
        <v>568</v>
      </c>
    </row>
    <row r="3564" spans="2:25" x14ac:dyDescent="0.3">
      <c r="B3564" s="118"/>
      <c r="D3564" t="s">
        <v>567</v>
      </c>
      <c r="H3564" t="s">
        <v>567</v>
      </c>
      <c r="J3564" t="s">
        <v>567</v>
      </c>
      <c r="K3564" t="s">
        <v>567</v>
      </c>
      <c r="L3564" t="s">
        <v>567</v>
      </c>
      <c r="N3564">
        <v>0</v>
      </c>
      <c r="O3564">
        <v>0</v>
      </c>
      <c r="R3564">
        <v>0</v>
      </c>
      <c r="W3564" t="s">
        <v>567</v>
      </c>
      <c r="X3564" t="s">
        <v>567</v>
      </c>
      <c r="Y3564" t="s">
        <v>568</v>
      </c>
    </row>
    <row r="3565" spans="2:25" x14ac:dyDescent="0.3">
      <c r="B3565" s="118"/>
      <c r="D3565" t="s">
        <v>567</v>
      </c>
      <c r="H3565" t="s">
        <v>567</v>
      </c>
      <c r="J3565" t="s">
        <v>567</v>
      </c>
      <c r="K3565" t="s">
        <v>567</v>
      </c>
      <c r="L3565" t="s">
        <v>567</v>
      </c>
      <c r="N3565">
        <v>0</v>
      </c>
      <c r="O3565">
        <v>0</v>
      </c>
      <c r="R3565">
        <v>0</v>
      </c>
      <c r="W3565" t="s">
        <v>567</v>
      </c>
      <c r="X3565" t="s">
        <v>567</v>
      </c>
      <c r="Y3565" t="s">
        <v>568</v>
      </c>
    </row>
    <row r="3566" spans="2:25" x14ac:dyDescent="0.3">
      <c r="B3566" s="118"/>
      <c r="D3566" t="s">
        <v>567</v>
      </c>
      <c r="H3566" t="s">
        <v>567</v>
      </c>
      <c r="J3566" t="s">
        <v>567</v>
      </c>
      <c r="K3566" t="s">
        <v>567</v>
      </c>
      <c r="L3566" t="s">
        <v>567</v>
      </c>
      <c r="N3566">
        <v>0</v>
      </c>
      <c r="O3566">
        <v>0</v>
      </c>
      <c r="R3566">
        <v>0</v>
      </c>
      <c r="W3566" t="s">
        <v>567</v>
      </c>
      <c r="X3566" t="s">
        <v>567</v>
      </c>
      <c r="Y3566" t="s">
        <v>568</v>
      </c>
    </row>
    <row r="3567" spans="2:25" x14ac:dyDescent="0.3">
      <c r="B3567" s="118"/>
      <c r="D3567" t="s">
        <v>567</v>
      </c>
      <c r="H3567" t="s">
        <v>567</v>
      </c>
      <c r="J3567" t="s">
        <v>567</v>
      </c>
      <c r="K3567" t="s">
        <v>567</v>
      </c>
      <c r="L3567" t="s">
        <v>567</v>
      </c>
      <c r="N3567">
        <v>0</v>
      </c>
      <c r="O3567">
        <v>0</v>
      </c>
      <c r="R3567">
        <v>0</v>
      </c>
      <c r="W3567" t="s">
        <v>567</v>
      </c>
      <c r="X3567" t="s">
        <v>567</v>
      </c>
      <c r="Y3567" t="s">
        <v>568</v>
      </c>
    </row>
    <row r="3568" spans="2:25" x14ac:dyDescent="0.3">
      <c r="B3568" s="118"/>
      <c r="D3568" t="s">
        <v>567</v>
      </c>
      <c r="H3568" t="s">
        <v>567</v>
      </c>
      <c r="J3568" t="s">
        <v>567</v>
      </c>
      <c r="K3568" t="s">
        <v>567</v>
      </c>
      <c r="L3568" t="s">
        <v>567</v>
      </c>
      <c r="N3568">
        <v>0</v>
      </c>
      <c r="O3568">
        <v>0</v>
      </c>
      <c r="R3568">
        <v>0</v>
      </c>
      <c r="W3568" t="s">
        <v>567</v>
      </c>
      <c r="X3568" t="s">
        <v>567</v>
      </c>
      <c r="Y3568" t="s">
        <v>568</v>
      </c>
    </row>
    <row r="3569" spans="2:25" x14ac:dyDescent="0.3">
      <c r="B3569" s="118"/>
      <c r="D3569" t="s">
        <v>567</v>
      </c>
      <c r="H3569" t="s">
        <v>567</v>
      </c>
      <c r="J3569" t="s">
        <v>567</v>
      </c>
      <c r="K3569" t="s">
        <v>567</v>
      </c>
      <c r="L3569" t="s">
        <v>567</v>
      </c>
      <c r="N3569">
        <v>0</v>
      </c>
      <c r="O3569">
        <v>0</v>
      </c>
      <c r="R3569">
        <v>0</v>
      </c>
      <c r="W3569" t="s">
        <v>567</v>
      </c>
      <c r="X3569" t="s">
        <v>567</v>
      </c>
      <c r="Y3569" t="s">
        <v>568</v>
      </c>
    </row>
    <row r="3570" spans="2:25" x14ac:dyDescent="0.3">
      <c r="B3570" s="118"/>
      <c r="D3570" t="s">
        <v>567</v>
      </c>
      <c r="H3570" t="s">
        <v>567</v>
      </c>
      <c r="J3570" t="s">
        <v>567</v>
      </c>
      <c r="K3570" t="s">
        <v>567</v>
      </c>
      <c r="L3570" t="s">
        <v>567</v>
      </c>
      <c r="N3570">
        <v>0</v>
      </c>
      <c r="O3570">
        <v>0</v>
      </c>
      <c r="R3570">
        <v>0</v>
      </c>
      <c r="W3570" t="s">
        <v>567</v>
      </c>
      <c r="X3570" t="s">
        <v>567</v>
      </c>
      <c r="Y3570" t="s">
        <v>568</v>
      </c>
    </row>
    <row r="3571" spans="2:25" x14ac:dyDescent="0.3">
      <c r="B3571" s="118"/>
      <c r="D3571" t="s">
        <v>567</v>
      </c>
      <c r="H3571" t="s">
        <v>567</v>
      </c>
      <c r="J3571" t="s">
        <v>567</v>
      </c>
      <c r="K3571" t="s">
        <v>567</v>
      </c>
      <c r="L3571" t="s">
        <v>567</v>
      </c>
      <c r="N3571">
        <v>0</v>
      </c>
      <c r="O3571">
        <v>0</v>
      </c>
      <c r="R3571">
        <v>0</v>
      </c>
      <c r="W3571" t="s">
        <v>567</v>
      </c>
      <c r="X3571" t="s">
        <v>567</v>
      </c>
      <c r="Y3571" t="s">
        <v>568</v>
      </c>
    </row>
    <row r="3572" spans="2:25" x14ac:dyDescent="0.3">
      <c r="B3572" s="118"/>
      <c r="D3572" t="s">
        <v>567</v>
      </c>
      <c r="H3572" t="s">
        <v>567</v>
      </c>
      <c r="J3572" t="s">
        <v>567</v>
      </c>
      <c r="K3572" t="s">
        <v>567</v>
      </c>
      <c r="L3572" t="s">
        <v>567</v>
      </c>
      <c r="N3572">
        <v>0</v>
      </c>
      <c r="O3572">
        <v>0</v>
      </c>
      <c r="R3572">
        <v>0</v>
      </c>
      <c r="W3572" t="s">
        <v>567</v>
      </c>
      <c r="X3572" t="s">
        <v>567</v>
      </c>
      <c r="Y3572" t="s">
        <v>568</v>
      </c>
    </row>
    <row r="3573" spans="2:25" x14ac:dyDescent="0.3">
      <c r="B3573" s="118"/>
      <c r="D3573" t="s">
        <v>567</v>
      </c>
      <c r="H3573" t="s">
        <v>567</v>
      </c>
      <c r="J3573" t="s">
        <v>567</v>
      </c>
      <c r="K3573" t="s">
        <v>567</v>
      </c>
      <c r="L3573" t="s">
        <v>567</v>
      </c>
      <c r="N3573">
        <v>0</v>
      </c>
      <c r="O3573">
        <v>0</v>
      </c>
      <c r="R3573">
        <v>0</v>
      </c>
      <c r="W3573" t="s">
        <v>567</v>
      </c>
      <c r="X3573" t="s">
        <v>567</v>
      </c>
      <c r="Y3573" t="s">
        <v>568</v>
      </c>
    </row>
    <row r="3574" spans="2:25" x14ac:dyDescent="0.3">
      <c r="B3574" s="118"/>
      <c r="D3574" t="s">
        <v>567</v>
      </c>
      <c r="H3574" t="s">
        <v>567</v>
      </c>
      <c r="J3574" t="s">
        <v>567</v>
      </c>
      <c r="K3574" t="s">
        <v>567</v>
      </c>
      <c r="L3574" t="s">
        <v>567</v>
      </c>
      <c r="N3574">
        <v>0</v>
      </c>
      <c r="O3574">
        <v>0</v>
      </c>
      <c r="R3574">
        <v>0</v>
      </c>
      <c r="W3574" t="s">
        <v>567</v>
      </c>
      <c r="X3574" t="s">
        <v>567</v>
      </c>
      <c r="Y3574" t="s">
        <v>568</v>
      </c>
    </row>
    <row r="3575" spans="2:25" x14ac:dyDescent="0.3">
      <c r="B3575" s="118"/>
      <c r="D3575" t="s">
        <v>567</v>
      </c>
      <c r="H3575" t="s">
        <v>567</v>
      </c>
      <c r="J3575" t="s">
        <v>567</v>
      </c>
      <c r="K3575" t="s">
        <v>567</v>
      </c>
      <c r="L3575" t="s">
        <v>567</v>
      </c>
      <c r="N3575">
        <v>0</v>
      </c>
      <c r="O3575">
        <v>0</v>
      </c>
      <c r="R3575">
        <v>0</v>
      </c>
      <c r="W3575" t="s">
        <v>567</v>
      </c>
      <c r="X3575" t="s">
        <v>567</v>
      </c>
      <c r="Y3575" t="s">
        <v>568</v>
      </c>
    </row>
    <row r="3576" spans="2:25" x14ac:dyDescent="0.3">
      <c r="B3576" s="118"/>
      <c r="D3576" t="s">
        <v>567</v>
      </c>
      <c r="H3576" t="s">
        <v>567</v>
      </c>
      <c r="J3576" t="s">
        <v>567</v>
      </c>
      <c r="K3576" t="s">
        <v>567</v>
      </c>
      <c r="L3576" t="s">
        <v>567</v>
      </c>
      <c r="N3576">
        <v>0</v>
      </c>
      <c r="O3576">
        <v>0</v>
      </c>
      <c r="R3576">
        <v>0</v>
      </c>
      <c r="W3576" t="s">
        <v>567</v>
      </c>
      <c r="X3576" t="s">
        <v>567</v>
      </c>
      <c r="Y3576" t="s">
        <v>568</v>
      </c>
    </row>
    <row r="3577" spans="2:25" x14ac:dyDescent="0.3">
      <c r="B3577" s="118"/>
      <c r="D3577" t="s">
        <v>567</v>
      </c>
      <c r="H3577" t="s">
        <v>567</v>
      </c>
      <c r="J3577" t="s">
        <v>567</v>
      </c>
      <c r="K3577" t="s">
        <v>567</v>
      </c>
      <c r="L3577" t="s">
        <v>567</v>
      </c>
      <c r="N3577">
        <v>0</v>
      </c>
      <c r="O3577">
        <v>0</v>
      </c>
      <c r="R3577">
        <v>0</v>
      </c>
      <c r="W3577" t="s">
        <v>567</v>
      </c>
      <c r="X3577" t="s">
        <v>567</v>
      </c>
      <c r="Y3577" t="s">
        <v>568</v>
      </c>
    </row>
    <row r="3578" spans="2:25" x14ac:dyDescent="0.3">
      <c r="B3578" s="118"/>
      <c r="D3578" t="s">
        <v>567</v>
      </c>
      <c r="H3578" t="s">
        <v>567</v>
      </c>
      <c r="J3578" t="s">
        <v>567</v>
      </c>
      <c r="K3578" t="s">
        <v>567</v>
      </c>
      <c r="L3578" t="s">
        <v>567</v>
      </c>
      <c r="N3578">
        <v>0</v>
      </c>
      <c r="O3578">
        <v>0</v>
      </c>
      <c r="R3578">
        <v>0</v>
      </c>
      <c r="W3578" t="s">
        <v>567</v>
      </c>
      <c r="X3578" t="s">
        <v>567</v>
      </c>
      <c r="Y3578" t="s">
        <v>568</v>
      </c>
    </row>
    <row r="3579" spans="2:25" x14ac:dyDescent="0.3">
      <c r="B3579" s="118"/>
      <c r="D3579" t="s">
        <v>567</v>
      </c>
      <c r="H3579" t="s">
        <v>567</v>
      </c>
      <c r="J3579" t="s">
        <v>567</v>
      </c>
      <c r="K3579" t="s">
        <v>567</v>
      </c>
      <c r="L3579" t="s">
        <v>567</v>
      </c>
      <c r="N3579">
        <v>0</v>
      </c>
      <c r="O3579">
        <v>0</v>
      </c>
      <c r="R3579">
        <v>0</v>
      </c>
      <c r="W3579" t="s">
        <v>567</v>
      </c>
      <c r="X3579" t="s">
        <v>567</v>
      </c>
      <c r="Y3579" t="s">
        <v>568</v>
      </c>
    </row>
    <row r="3580" spans="2:25" x14ac:dyDescent="0.3">
      <c r="B3580" s="118"/>
      <c r="D3580" t="s">
        <v>567</v>
      </c>
      <c r="H3580" t="s">
        <v>567</v>
      </c>
      <c r="J3580" t="s">
        <v>567</v>
      </c>
      <c r="K3580" t="s">
        <v>567</v>
      </c>
      <c r="L3580" t="s">
        <v>567</v>
      </c>
      <c r="N3580">
        <v>0</v>
      </c>
      <c r="O3580">
        <v>0</v>
      </c>
      <c r="R3580">
        <v>0</v>
      </c>
      <c r="W3580" t="s">
        <v>567</v>
      </c>
      <c r="X3580" t="s">
        <v>567</v>
      </c>
      <c r="Y3580" t="s">
        <v>568</v>
      </c>
    </row>
    <row r="3581" spans="2:25" x14ac:dyDescent="0.3">
      <c r="B3581" s="118"/>
      <c r="D3581" t="s">
        <v>567</v>
      </c>
      <c r="H3581" t="s">
        <v>567</v>
      </c>
      <c r="J3581" t="s">
        <v>567</v>
      </c>
      <c r="K3581" t="s">
        <v>567</v>
      </c>
      <c r="L3581" t="s">
        <v>567</v>
      </c>
      <c r="N3581">
        <v>0</v>
      </c>
      <c r="O3581">
        <v>0</v>
      </c>
      <c r="R3581">
        <v>0</v>
      </c>
      <c r="W3581" t="s">
        <v>567</v>
      </c>
      <c r="X3581" t="s">
        <v>567</v>
      </c>
      <c r="Y3581" t="s">
        <v>568</v>
      </c>
    </row>
    <row r="3582" spans="2:25" x14ac:dyDescent="0.3">
      <c r="B3582" s="118"/>
      <c r="D3582" t="s">
        <v>567</v>
      </c>
      <c r="H3582" t="s">
        <v>567</v>
      </c>
      <c r="J3582" t="s">
        <v>567</v>
      </c>
      <c r="K3582" t="s">
        <v>567</v>
      </c>
      <c r="L3582" t="s">
        <v>567</v>
      </c>
      <c r="N3582">
        <v>0</v>
      </c>
      <c r="O3582">
        <v>0</v>
      </c>
      <c r="R3582">
        <v>0</v>
      </c>
      <c r="W3582" t="s">
        <v>567</v>
      </c>
      <c r="X3582" t="s">
        <v>567</v>
      </c>
      <c r="Y3582" t="s">
        <v>568</v>
      </c>
    </row>
    <row r="3583" spans="2:25" x14ac:dyDescent="0.3">
      <c r="B3583" s="118"/>
      <c r="D3583" t="s">
        <v>567</v>
      </c>
      <c r="H3583" t="s">
        <v>567</v>
      </c>
      <c r="J3583" t="s">
        <v>567</v>
      </c>
      <c r="K3583" t="s">
        <v>567</v>
      </c>
      <c r="L3583" t="s">
        <v>567</v>
      </c>
      <c r="N3583">
        <v>0</v>
      </c>
      <c r="O3583">
        <v>0</v>
      </c>
      <c r="R3583">
        <v>0</v>
      </c>
      <c r="W3583" t="s">
        <v>567</v>
      </c>
      <c r="X3583" t="s">
        <v>567</v>
      </c>
      <c r="Y3583" t="s">
        <v>568</v>
      </c>
    </row>
    <row r="3584" spans="2:25" x14ac:dyDescent="0.3">
      <c r="B3584" s="118"/>
      <c r="D3584" t="s">
        <v>567</v>
      </c>
      <c r="H3584" t="s">
        <v>567</v>
      </c>
      <c r="J3584" t="s">
        <v>567</v>
      </c>
      <c r="K3584" t="s">
        <v>567</v>
      </c>
      <c r="L3584" t="s">
        <v>567</v>
      </c>
      <c r="N3584">
        <v>0</v>
      </c>
      <c r="O3584">
        <v>0</v>
      </c>
      <c r="R3584">
        <v>0</v>
      </c>
      <c r="W3584" t="s">
        <v>567</v>
      </c>
      <c r="X3584" t="s">
        <v>567</v>
      </c>
      <c r="Y3584" t="s">
        <v>568</v>
      </c>
    </row>
    <row r="3585" spans="2:25" x14ac:dyDescent="0.3">
      <c r="B3585" s="118"/>
      <c r="D3585" t="s">
        <v>567</v>
      </c>
      <c r="H3585" t="s">
        <v>567</v>
      </c>
      <c r="J3585" t="s">
        <v>567</v>
      </c>
      <c r="K3585" t="s">
        <v>567</v>
      </c>
      <c r="L3585" t="s">
        <v>567</v>
      </c>
      <c r="N3585">
        <v>0</v>
      </c>
      <c r="O3585">
        <v>0</v>
      </c>
      <c r="R3585">
        <v>0</v>
      </c>
      <c r="W3585" t="s">
        <v>567</v>
      </c>
      <c r="X3585" t="s">
        <v>567</v>
      </c>
      <c r="Y3585" t="s">
        <v>568</v>
      </c>
    </row>
    <row r="3586" spans="2:25" x14ac:dyDescent="0.3">
      <c r="B3586" s="118"/>
      <c r="D3586" t="s">
        <v>567</v>
      </c>
      <c r="H3586" t="s">
        <v>567</v>
      </c>
      <c r="J3586" t="s">
        <v>567</v>
      </c>
      <c r="K3586" t="s">
        <v>567</v>
      </c>
      <c r="L3586" t="s">
        <v>567</v>
      </c>
      <c r="N3586">
        <v>0</v>
      </c>
      <c r="O3586">
        <v>0</v>
      </c>
      <c r="R3586">
        <v>0</v>
      </c>
      <c r="W3586" t="s">
        <v>567</v>
      </c>
      <c r="X3586" t="s">
        <v>567</v>
      </c>
      <c r="Y3586" t="s">
        <v>568</v>
      </c>
    </row>
    <row r="3587" spans="2:25" x14ac:dyDescent="0.3">
      <c r="B3587" s="118"/>
      <c r="D3587" t="s">
        <v>567</v>
      </c>
      <c r="H3587" t="s">
        <v>567</v>
      </c>
      <c r="J3587" t="s">
        <v>567</v>
      </c>
      <c r="K3587" t="s">
        <v>567</v>
      </c>
      <c r="L3587" t="s">
        <v>567</v>
      </c>
      <c r="N3587">
        <v>0</v>
      </c>
      <c r="O3587">
        <v>0</v>
      </c>
      <c r="R3587">
        <v>0</v>
      </c>
      <c r="W3587" t="s">
        <v>567</v>
      </c>
      <c r="X3587" t="s">
        <v>567</v>
      </c>
      <c r="Y3587" t="s">
        <v>568</v>
      </c>
    </row>
    <row r="3588" spans="2:25" x14ac:dyDescent="0.3">
      <c r="B3588" s="118"/>
      <c r="D3588" t="s">
        <v>567</v>
      </c>
      <c r="H3588" t="s">
        <v>567</v>
      </c>
      <c r="J3588" t="s">
        <v>567</v>
      </c>
      <c r="K3588" t="s">
        <v>567</v>
      </c>
      <c r="L3588" t="s">
        <v>567</v>
      </c>
      <c r="N3588">
        <v>0</v>
      </c>
      <c r="O3588">
        <v>0</v>
      </c>
      <c r="R3588">
        <v>0</v>
      </c>
      <c r="W3588" t="s">
        <v>567</v>
      </c>
      <c r="X3588" t="s">
        <v>567</v>
      </c>
      <c r="Y3588" t="s">
        <v>568</v>
      </c>
    </row>
    <row r="3589" spans="2:25" x14ac:dyDescent="0.3">
      <c r="B3589" s="118"/>
      <c r="D3589" t="s">
        <v>567</v>
      </c>
      <c r="H3589" t="s">
        <v>567</v>
      </c>
      <c r="J3589" t="s">
        <v>567</v>
      </c>
      <c r="K3589" t="s">
        <v>567</v>
      </c>
      <c r="L3589" t="s">
        <v>567</v>
      </c>
      <c r="N3589">
        <v>0</v>
      </c>
      <c r="O3589">
        <v>0</v>
      </c>
      <c r="R3589">
        <v>0</v>
      </c>
      <c r="W3589" t="s">
        <v>567</v>
      </c>
      <c r="X3589" t="s">
        <v>567</v>
      </c>
      <c r="Y3589" t="s">
        <v>568</v>
      </c>
    </row>
    <row r="3590" spans="2:25" x14ac:dyDescent="0.3">
      <c r="B3590" s="118"/>
      <c r="D3590" t="s">
        <v>567</v>
      </c>
      <c r="H3590" t="s">
        <v>567</v>
      </c>
      <c r="J3590" t="s">
        <v>567</v>
      </c>
      <c r="K3590" t="s">
        <v>567</v>
      </c>
      <c r="L3590" t="s">
        <v>567</v>
      </c>
      <c r="N3590">
        <v>0</v>
      </c>
      <c r="O3590">
        <v>0</v>
      </c>
      <c r="R3590">
        <v>0</v>
      </c>
      <c r="W3590" t="s">
        <v>567</v>
      </c>
      <c r="X3590" t="s">
        <v>567</v>
      </c>
      <c r="Y3590" t="s">
        <v>568</v>
      </c>
    </row>
    <row r="3591" spans="2:25" x14ac:dyDescent="0.3">
      <c r="B3591" s="118"/>
      <c r="D3591" t="s">
        <v>567</v>
      </c>
      <c r="H3591" t="s">
        <v>567</v>
      </c>
      <c r="J3591" t="s">
        <v>567</v>
      </c>
      <c r="K3591" t="s">
        <v>567</v>
      </c>
      <c r="L3591" t="s">
        <v>567</v>
      </c>
      <c r="N3591">
        <v>0</v>
      </c>
      <c r="O3591">
        <v>0</v>
      </c>
      <c r="R3591">
        <v>0</v>
      </c>
      <c r="W3591" t="s">
        <v>567</v>
      </c>
      <c r="X3591" t="s">
        <v>567</v>
      </c>
      <c r="Y3591" t="s">
        <v>568</v>
      </c>
    </row>
    <row r="3592" spans="2:25" x14ac:dyDescent="0.3">
      <c r="B3592" s="118"/>
      <c r="D3592" t="s">
        <v>567</v>
      </c>
      <c r="H3592" t="s">
        <v>567</v>
      </c>
      <c r="J3592" t="s">
        <v>567</v>
      </c>
      <c r="K3592" t="s">
        <v>567</v>
      </c>
      <c r="L3592" t="s">
        <v>567</v>
      </c>
      <c r="N3592">
        <v>0</v>
      </c>
      <c r="O3592">
        <v>0</v>
      </c>
      <c r="R3592">
        <v>0</v>
      </c>
      <c r="W3592" t="s">
        <v>567</v>
      </c>
      <c r="X3592" t="s">
        <v>567</v>
      </c>
      <c r="Y3592" t="s">
        <v>568</v>
      </c>
    </row>
    <row r="3593" spans="2:25" x14ac:dyDescent="0.3">
      <c r="B3593" s="118"/>
      <c r="D3593" t="s">
        <v>567</v>
      </c>
      <c r="H3593" t="s">
        <v>567</v>
      </c>
      <c r="J3593" t="s">
        <v>567</v>
      </c>
      <c r="K3593" t="s">
        <v>567</v>
      </c>
      <c r="L3593" t="s">
        <v>567</v>
      </c>
      <c r="N3593">
        <v>0</v>
      </c>
      <c r="O3593">
        <v>0</v>
      </c>
      <c r="R3593">
        <v>0</v>
      </c>
      <c r="W3593" t="s">
        <v>567</v>
      </c>
      <c r="X3593" t="s">
        <v>567</v>
      </c>
      <c r="Y3593" t="s">
        <v>568</v>
      </c>
    </row>
    <row r="3594" spans="2:25" x14ac:dyDescent="0.3">
      <c r="B3594" s="118"/>
      <c r="D3594" t="s">
        <v>567</v>
      </c>
      <c r="H3594" t="s">
        <v>567</v>
      </c>
      <c r="J3594" t="s">
        <v>567</v>
      </c>
      <c r="K3594" t="s">
        <v>567</v>
      </c>
      <c r="L3594" t="s">
        <v>567</v>
      </c>
      <c r="N3594">
        <v>0</v>
      </c>
      <c r="O3594">
        <v>0</v>
      </c>
      <c r="R3594">
        <v>0</v>
      </c>
      <c r="W3594" t="s">
        <v>567</v>
      </c>
      <c r="X3594" t="s">
        <v>567</v>
      </c>
      <c r="Y3594" t="s">
        <v>568</v>
      </c>
    </row>
    <row r="3595" spans="2:25" x14ac:dyDescent="0.3">
      <c r="B3595" s="118"/>
      <c r="D3595" t="s">
        <v>567</v>
      </c>
      <c r="H3595" t="s">
        <v>567</v>
      </c>
      <c r="J3595" t="s">
        <v>567</v>
      </c>
      <c r="K3595" t="s">
        <v>567</v>
      </c>
      <c r="L3595" t="s">
        <v>567</v>
      </c>
      <c r="N3595">
        <v>0</v>
      </c>
      <c r="O3595">
        <v>0</v>
      </c>
      <c r="R3595">
        <v>0</v>
      </c>
      <c r="W3595" t="s">
        <v>567</v>
      </c>
      <c r="X3595" t="s">
        <v>567</v>
      </c>
      <c r="Y3595" t="s">
        <v>568</v>
      </c>
    </row>
    <row r="3596" spans="2:25" x14ac:dyDescent="0.3">
      <c r="B3596" s="118"/>
      <c r="D3596" t="s">
        <v>567</v>
      </c>
      <c r="H3596" t="s">
        <v>567</v>
      </c>
      <c r="J3596" t="s">
        <v>567</v>
      </c>
      <c r="K3596" t="s">
        <v>567</v>
      </c>
      <c r="L3596" t="s">
        <v>567</v>
      </c>
      <c r="N3596">
        <v>0</v>
      </c>
      <c r="O3596">
        <v>0</v>
      </c>
      <c r="R3596">
        <v>0</v>
      </c>
      <c r="W3596" t="s">
        <v>567</v>
      </c>
      <c r="X3596" t="s">
        <v>567</v>
      </c>
      <c r="Y3596" t="s">
        <v>568</v>
      </c>
    </row>
    <row r="3597" spans="2:25" x14ac:dyDescent="0.3">
      <c r="B3597" s="118"/>
      <c r="D3597" t="s">
        <v>567</v>
      </c>
      <c r="H3597" t="s">
        <v>567</v>
      </c>
      <c r="J3597" t="s">
        <v>567</v>
      </c>
      <c r="K3597" t="s">
        <v>567</v>
      </c>
      <c r="L3597" t="s">
        <v>567</v>
      </c>
      <c r="N3597">
        <v>0</v>
      </c>
      <c r="O3597">
        <v>0</v>
      </c>
      <c r="R3597">
        <v>0</v>
      </c>
      <c r="W3597" t="s">
        <v>567</v>
      </c>
      <c r="X3597" t="s">
        <v>567</v>
      </c>
      <c r="Y3597" t="s">
        <v>568</v>
      </c>
    </row>
    <row r="3598" spans="2:25" x14ac:dyDescent="0.3">
      <c r="B3598" s="118"/>
      <c r="D3598" t="s">
        <v>567</v>
      </c>
      <c r="H3598" t="s">
        <v>567</v>
      </c>
      <c r="J3598" t="s">
        <v>567</v>
      </c>
      <c r="K3598" t="s">
        <v>567</v>
      </c>
      <c r="L3598" t="s">
        <v>567</v>
      </c>
      <c r="N3598">
        <v>0</v>
      </c>
      <c r="O3598">
        <v>0</v>
      </c>
      <c r="R3598">
        <v>0</v>
      </c>
      <c r="W3598" t="s">
        <v>567</v>
      </c>
      <c r="X3598" t="s">
        <v>567</v>
      </c>
      <c r="Y3598" t="s">
        <v>568</v>
      </c>
    </row>
    <row r="3599" spans="2:25" x14ac:dyDescent="0.3">
      <c r="B3599" s="118"/>
      <c r="D3599" t="s">
        <v>567</v>
      </c>
      <c r="H3599" t="s">
        <v>567</v>
      </c>
      <c r="J3599" t="s">
        <v>567</v>
      </c>
      <c r="K3599" t="s">
        <v>567</v>
      </c>
      <c r="L3599" t="s">
        <v>567</v>
      </c>
      <c r="N3599">
        <v>0</v>
      </c>
      <c r="O3599">
        <v>0</v>
      </c>
      <c r="R3599">
        <v>0</v>
      </c>
      <c r="W3599" t="s">
        <v>567</v>
      </c>
      <c r="X3599" t="s">
        <v>567</v>
      </c>
      <c r="Y3599" t="s">
        <v>568</v>
      </c>
    </row>
    <row r="3600" spans="2:25" x14ac:dyDescent="0.3">
      <c r="B3600" s="118"/>
      <c r="D3600" t="s">
        <v>567</v>
      </c>
      <c r="H3600" t="s">
        <v>567</v>
      </c>
      <c r="J3600" t="s">
        <v>567</v>
      </c>
      <c r="K3600" t="s">
        <v>567</v>
      </c>
      <c r="L3600" t="s">
        <v>567</v>
      </c>
      <c r="N3600">
        <v>0</v>
      </c>
      <c r="O3600">
        <v>0</v>
      </c>
      <c r="R3600">
        <v>0</v>
      </c>
      <c r="W3600" t="s">
        <v>567</v>
      </c>
      <c r="X3600" t="s">
        <v>567</v>
      </c>
      <c r="Y3600" t="s">
        <v>568</v>
      </c>
    </row>
    <row r="3601" spans="2:25" x14ac:dyDescent="0.3">
      <c r="B3601" s="118"/>
      <c r="D3601" t="s">
        <v>567</v>
      </c>
      <c r="H3601" t="s">
        <v>567</v>
      </c>
      <c r="J3601" t="s">
        <v>567</v>
      </c>
      <c r="K3601" t="s">
        <v>567</v>
      </c>
      <c r="L3601" t="s">
        <v>567</v>
      </c>
      <c r="N3601">
        <v>0</v>
      </c>
      <c r="O3601">
        <v>0</v>
      </c>
      <c r="R3601">
        <v>0</v>
      </c>
      <c r="W3601" t="s">
        <v>567</v>
      </c>
      <c r="X3601" t="s">
        <v>567</v>
      </c>
      <c r="Y3601" t="s">
        <v>568</v>
      </c>
    </row>
    <row r="3602" spans="2:25" x14ac:dyDescent="0.3">
      <c r="B3602" s="118"/>
      <c r="D3602" t="s">
        <v>567</v>
      </c>
      <c r="H3602" t="s">
        <v>567</v>
      </c>
      <c r="J3602" t="s">
        <v>567</v>
      </c>
      <c r="K3602" t="s">
        <v>567</v>
      </c>
      <c r="L3602" t="s">
        <v>567</v>
      </c>
      <c r="N3602">
        <v>0</v>
      </c>
      <c r="O3602">
        <v>0</v>
      </c>
      <c r="R3602">
        <v>0</v>
      </c>
      <c r="W3602" t="s">
        <v>567</v>
      </c>
      <c r="X3602" t="s">
        <v>567</v>
      </c>
      <c r="Y3602" t="s">
        <v>568</v>
      </c>
    </row>
    <row r="3603" spans="2:25" x14ac:dyDescent="0.3">
      <c r="B3603" s="118"/>
      <c r="D3603" t="s">
        <v>567</v>
      </c>
      <c r="H3603" t="s">
        <v>567</v>
      </c>
      <c r="J3603" t="s">
        <v>567</v>
      </c>
      <c r="K3603" t="s">
        <v>567</v>
      </c>
      <c r="L3603" t="s">
        <v>567</v>
      </c>
      <c r="N3603">
        <v>0</v>
      </c>
      <c r="O3603">
        <v>0</v>
      </c>
      <c r="R3603">
        <v>0</v>
      </c>
      <c r="W3603" t="s">
        <v>567</v>
      </c>
      <c r="X3603" t="s">
        <v>567</v>
      </c>
      <c r="Y3603" t="s">
        <v>568</v>
      </c>
    </row>
    <row r="3604" spans="2:25" x14ac:dyDescent="0.3">
      <c r="B3604" s="118"/>
      <c r="D3604" t="s">
        <v>567</v>
      </c>
      <c r="H3604" t="s">
        <v>567</v>
      </c>
      <c r="J3604" t="s">
        <v>567</v>
      </c>
      <c r="K3604" t="s">
        <v>567</v>
      </c>
      <c r="L3604" t="s">
        <v>567</v>
      </c>
      <c r="N3604">
        <v>0</v>
      </c>
      <c r="O3604">
        <v>0</v>
      </c>
      <c r="R3604">
        <v>0</v>
      </c>
      <c r="W3604" t="s">
        <v>567</v>
      </c>
      <c r="X3604" t="s">
        <v>567</v>
      </c>
      <c r="Y3604" t="s">
        <v>568</v>
      </c>
    </row>
    <row r="3605" spans="2:25" x14ac:dyDescent="0.3">
      <c r="B3605" s="118"/>
      <c r="D3605" t="s">
        <v>567</v>
      </c>
      <c r="H3605" t="s">
        <v>567</v>
      </c>
      <c r="J3605" t="s">
        <v>567</v>
      </c>
      <c r="K3605" t="s">
        <v>567</v>
      </c>
      <c r="L3605" t="s">
        <v>567</v>
      </c>
      <c r="N3605">
        <v>0</v>
      </c>
      <c r="O3605">
        <v>0</v>
      </c>
      <c r="R3605">
        <v>0</v>
      </c>
      <c r="W3605" t="s">
        <v>567</v>
      </c>
      <c r="X3605" t="s">
        <v>567</v>
      </c>
      <c r="Y3605" t="s">
        <v>568</v>
      </c>
    </row>
    <row r="3606" spans="2:25" x14ac:dyDescent="0.3">
      <c r="B3606" s="118"/>
      <c r="D3606" t="s">
        <v>567</v>
      </c>
      <c r="H3606" t="s">
        <v>567</v>
      </c>
      <c r="J3606" t="s">
        <v>567</v>
      </c>
      <c r="K3606" t="s">
        <v>567</v>
      </c>
      <c r="L3606" t="s">
        <v>567</v>
      </c>
      <c r="N3606">
        <v>0</v>
      </c>
      <c r="O3606">
        <v>0</v>
      </c>
      <c r="R3606">
        <v>0</v>
      </c>
      <c r="W3606" t="s">
        <v>567</v>
      </c>
      <c r="X3606" t="s">
        <v>567</v>
      </c>
      <c r="Y3606" t="s">
        <v>568</v>
      </c>
    </row>
    <row r="3607" spans="2:25" x14ac:dyDescent="0.3">
      <c r="B3607" s="118"/>
      <c r="D3607" t="s">
        <v>567</v>
      </c>
      <c r="H3607" t="s">
        <v>567</v>
      </c>
      <c r="J3607" t="s">
        <v>567</v>
      </c>
      <c r="K3607" t="s">
        <v>567</v>
      </c>
      <c r="L3607" t="s">
        <v>567</v>
      </c>
      <c r="N3607">
        <v>0</v>
      </c>
      <c r="O3607">
        <v>0</v>
      </c>
      <c r="R3607">
        <v>0</v>
      </c>
      <c r="W3607" t="s">
        <v>567</v>
      </c>
      <c r="X3607" t="s">
        <v>567</v>
      </c>
      <c r="Y3607" t="s">
        <v>568</v>
      </c>
    </row>
    <row r="3608" spans="2:25" x14ac:dyDescent="0.3">
      <c r="B3608" s="118"/>
      <c r="D3608" t="s">
        <v>567</v>
      </c>
      <c r="H3608" t="s">
        <v>567</v>
      </c>
      <c r="J3608" t="s">
        <v>567</v>
      </c>
      <c r="K3608" t="s">
        <v>567</v>
      </c>
      <c r="L3608" t="s">
        <v>567</v>
      </c>
      <c r="N3608">
        <v>0</v>
      </c>
      <c r="O3608">
        <v>0</v>
      </c>
      <c r="R3608">
        <v>0</v>
      </c>
      <c r="W3608" t="s">
        <v>567</v>
      </c>
      <c r="X3608" t="s">
        <v>567</v>
      </c>
      <c r="Y3608" t="s">
        <v>568</v>
      </c>
    </row>
    <row r="3609" spans="2:25" x14ac:dyDescent="0.3">
      <c r="B3609" s="118"/>
      <c r="D3609" t="s">
        <v>567</v>
      </c>
      <c r="H3609" t="s">
        <v>567</v>
      </c>
      <c r="J3609" t="s">
        <v>567</v>
      </c>
      <c r="K3609" t="s">
        <v>567</v>
      </c>
      <c r="L3609" t="s">
        <v>567</v>
      </c>
      <c r="N3609">
        <v>0</v>
      </c>
      <c r="O3609">
        <v>0</v>
      </c>
      <c r="R3609">
        <v>0</v>
      </c>
      <c r="W3609" t="s">
        <v>567</v>
      </c>
      <c r="X3609" t="s">
        <v>567</v>
      </c>
      <c r="Y3609" t="s">
        <v>568</v>
      </c>
    </row>
    <row r="3610" spans="2:25" x14ac:dyDescent="0.3">
      <c r="B3610" s="118"/>
      <c r="D3610" t="s">
        <v>567</v>
      </c>
      <c r="H3610" t="s">
        <v>567</v>
      </c>
      <c r="J3610" t="s">
        <v>567</v>
      </c>
      <c r="K3610" t="s">
        <v>567</v>
      </c>
      <c r="L3610" t="s">
        <v>567</v>
      </c>
      <c r="N3610">
        <v>0</v>
      </c>
      <c r="O3610">
        <v>0</v>
      </c>
      <c r="R3610">
        <v>0</v>
      </c>
      <c r="W3610" t="s">
        <v>567</v>
      </c>
      <c r="X3610" t="s">
        <v>567</v>
      </c>
      <c r="Y3610" t="s">
        <v>568</v>
      </c>
    </row>
    <row r="3611" spans="2:25" x14ac:dyDescent="0.3">
      <c r="B3611" s="118"/>
      <c r="D3611" t="s">
        <v>567</v>
      </c>
      <c r="H3611" t="s">
        <v>567</v>
      </c>
      <c r="J3611" t="s">
        <v>567</v>
      </c>
      <c r="K3611" t="s">
        <v>567</v>
      </c>
      <c r="L3611" t="s">
        <v>567</v>
      </c>
      <c r="N3611">
        <v>0</v>
      </c>
      <c r="O3611">
        <v>0</v>
      </c>
      <c r="R3611">
        <v>0</v>
      </c>
      <c r="W3611" t="s">
        <v>567</v>
      </c>
      <c r="X3611" t="s">
        <v>567</v>
      </c>
      <c r="Y3611" t="s">
        <v>568</v>
      </c>
    </row>
    <row r="3612" spans="2:25" x14ac:dyDescent="0.3">
      <c r="B3612" s="118"/>
      <c r="D3612" t="s">
        <v>567</v>
      </c>
      <c r="H3612" t="s">
        <v>567</v>
      </c>
      <c r="J3612" t="s">
        <v>567</v>
      </c>
      <c r="K3612" t="s">
        <v>567</v>
      </c>
      <c r="L3612" t="s">
        <v>567</v>
      </c>
      <c r="N3612">
        <v>0</v>
      </c>
      <c r="O3612">
        <v>0</v>
      </c>
      <c r="R3612">
        <v>0</v>
      </c>
      <c r="W3612" t="s">
        <v>567</v>
      </c>
      <c r="X3612" t="s">
        <v>567</v>
      </c>
      <c r="Y3612" t="s">
        <v>568</v>
      </c>
    </row>
    <row r="3613" spans="2:25" x14ac:dyDescent="0.3">
      <c r="B3613" s="118"/>
      <c r="D3613" t="s">
        <v>567</v>
      </c>
      <c r="H3613" t="s">
        <v>567</v>
      </c>
      <c r="J3613" t="s">
        <v>567</v>
      </c>
      <c r="K3613" t="s">
        <v>567</v>
      </c>
      <c r="L3613" t="s">
        <v>567</v>
      </c>
      <c r="N3613">
        <v>0</v>
      </c>
      <c r="O3613">
        <v>0</v>
      </c>
      <c r="R3613">
        <v>0</v>
      </c>
      <c r="W3613" t="s">
        <v>567</v>
      </c>
      <c r="X3613" t="s">
        <v>567</v>
      </c>
      <c r="Y3613" t="s">
        <v>568</v>
      </c>
    </row>
    <row r="3614" spans="2:25" x14ac:dyDescent="0.3">
      <c r="B3614" s="118"/>
      <c r="D3614" t="s">
        <v>567</v>
      </c>
      <c r="H3614" t="s">
        <v>567</v>
      </c>
      <c r="J3614" t="s">
        <v>567</v>
      </c>
      <c r="K3614" t="s">
        <v>567</v>
      </c>
      <c r="L3614" t="s">
        <v>567</v>
      </c>
      <c r="N3614">
        <v>0</v>
      </c>
      <c r="O3614">
        <v>0</v>
      </c>
      <c r="R3614">
        <v>0</v>
      </c>
      <c r="W3614" t="s">
        <v>567</v>
      </c>
      <c r="X3614" t="s">
        <v>567</v>
      </c>
      <c r="Y3614" t="s">
        <v>568</v>
      </c>
    </row>
    <row r="3615" spans="2:25" x14ac:dyDescent="0.3">
      <c r="B3615" s="118"/>
      <c r="D3615" t="s">
        <v>567</v>
      </c>
      <c r="H3615" t="s">
        <v>567</v>
      </c>
      <c r="J3615" t="s">
        <v>567</v>
      </c>
      <c r="K3615" t="s">
        <v>567</v>
      </c>
      <c r="L3615" t="s">
        <v>567</v>
      </c>
      <c r="N3615">
        <v>0</v>
      </c>
      <c r="O3615">
        <v>0</v>
      </c>
      <c r="R3615">
        <v>0</v>
      </c>
      <c r="W3615" t="s">
        <v>567</v>
      </c>
      <c r="X3615" t="s">
        <v>567</v>
      </c>
      <c r="Y3615" t="s">
        <v>568</v>
      </c>
    </row>
    <row r="3616" spans="2:25" x14ac:dyDescent="0.3">
      <c r="B3616" s="118"/>
      <c r="D3616" t="s">
        <v>567</v>
      </c>
      <c r="H3616" t="s">
        <v>567</v>
      </c>
      <c r="J3616" t="s">
        <v>567</v>
      </c>
      <c r="K3616" t="s">
        <v>567</v>
      </c>
      <c r="L3616" t="s">
        <v>567</v>
      </c>
      <c r="N3616">
        <v>0</v>
      </c>
      <c r="O3616">
        <v>0</v>
      </c>
      <c r="R3616">
        <v>0</v>
      </c>
      <c r="W3616" t="s">
        <v>567</v>
      </c>
      <c r="X3616" t="s">
        <v>567</v>
      </c>
      <c r="Y3616" t="s">
        <v>568</v>
      </c>
    </row>
    <row r="3617" spans="2:25" x14ac:dyDescent="0.3">
      <c r="B3617" s="118"/>
      <c r="D3617" t="s">
        <v>567</v>
      </c>
      <c r="H3617" t="s">
        <v>567</v>
      </c>
      <c r="J3617" t="s">
        <v>567</v>
      </c>
      <c r="K3617" t="s">
        <v>567</v>
      </c>
      <c r="L3617" t="s">
        <v>567</v>
      </c>
      <c r="N3617">
        <v>0</v>
      </c>
      <c r="O3617">
        <v>0</v>
      </c>
      <c r="R3617">
        <v>0</v>
      </c>
      <c r="W3617" t="s">
        <v>567</v>
      </c>
      <c r="X3617" t="s">
        <v>567</v>
      </c>
      <c r="Y3617" t="s">
        <v>568</v>
      </c>
    </row>
    <row r="3618" spans="2:25" x14ac:dyDescent="0.3">
      <c r="B3618" s="118"/>
      <c r="D3618" t="s">
        <v>567</v>
      </c>
      <c r="H3618" t="s">
        <v>567</v>
      </c>
      <c r="J3618" t="s">
        <v>567</v>
      </c>
      <c r="K3618" t="s">
        <v>567</v>
      </c>
      <c r="L3618" t="s">
        <v>567</v>
      </c>
      <c r="N3618">
        <v>0</v>
      </c>
      <c r="O3618">
        <v>0</v>
      </c>
      <c r="R3618">
        <v>0</v>
      </c>
      <c r="W3618" t="s">
        <v>567</v>
      </c>
      <c r="X3618" t="s">
        <v>567</v>
      </c>
      <c r="Y3618" t="s">
        <v>568</v>
      </c>
    </row>
    <row r="3619" spans="2:25" x14ac:dyDescent="0.3">
      <c r="B3619" s="118"/>
      <c r="D3619" t="s">
        <v>567</v>
      </c>
      <c r="H3619" t="s">
        <v>567</v>
      </c>
      <c r="J3619" t="s">
        <v>567</v>
      </c>
      <c r="K3619" t="s">
        <v>567</v>
      </c>
      <c r="L3619" t="s">
        <v>567</v>
      </c>
      <c r="N3619">
        <v>0</v>
      </c>
      <c r="O3619">
        <v>0</v>
      </c>
      <c r="R3619">
        <v>0</v>
      </c>
      <c r="W3619" t="s">
        <v>567</v>
      </c>
      <c r="X3619" t="s">
        <v>567</v>
      </c>
      <c r="Y3619" t="s">
        <v>568</v>
      </c>
    </row>
    <row r="3620" spans="2:25" x14ac:dyDescent="0.3">
      <c r="B3620" s="118"/>
      <c r="D3620" t="s">
        <v>567</v>
      </c>
      <c r="H3620" t="s">
        <v>567</v>
      </c>
      <c r="J3620" t="s">
        <v>567</v>
      </c>
      <c r="K3620" t="s">
        <v>567</v>
      </c>
      <c r="L3620" t="s">
        <v>567</v>
      </c>
      <c r="N3620">
        <v>0</v>
      </c>
      <c r="O3620">
        <v>0</v>
      </c>
      <c r="R3620">
        <v>0</v>
      </c>
      <c r="W3620" t="s">
        <v>567</v>
      </c>
      <c r="X3620" t="s">
        <v>567</v>
      </c>
      <c r="Y3620" t="s">
        <v>568</v>
      </c>
    </row>
    <row r="3621" spans="2:25" x14ac:dyDescent="0.3">
      <c r="B3621" s="118"/>
      <c r="D3621" t="s">
        <v>567</v>
      </c>
      <c r="H3621" t="s">
        <v>567</v>
      </c>
      <c r="J3621" t="s">
        <v>567</v>
      </c>
      <c r="K3621" t="s">
        <v>567</v>
      </c>
      <c r="L3621" t="s">
        <v>567</v>
      </c>
      <c r="N3621">
        <v>0</v>
      </c>
      <c r="O3621">
        <v>0</v>
      </c>
      <c r="R3621">
        <v>0</v>
      </c>
      <c r="W3621" t="s">
        <v>567</v>
      </c>
      <c r="X3621" t="s">
        <v>567</v>
      </c>
      <c r="Y3621" t="s">
        <v>568</v>
      </c>
    </row>
    <row r="3622" spans="2:25" x14ac:dyDescent="0.3">
      <c r="B3622" s="118"/>
      <c r="D3622" t="s">
        <v>567</v>
      </c>
      <c r="H3622" t="s">
        <v>567</v>
      </c>
      <c r="J3622" t="s">
        <v>567</v>
      </c>
      <c r="K3622" t="s">
        <v>567</v>
      </c>
      <c r="L3622" t="s">
        <v>567</v>
      </c>
      <c r="N3622">
        <v>0</v>
      </c>
      <c r="O3622">
        <v>0</v>
      </c>
      <c r="R3622">
        <v>0</v>
      </c>
      <c r="W3622" t="s">
        <v>567</v>
      </c>
      <c r="X3622" t="s">
        <v>567</v>
      </c>
      <c r="Y3622" t="s">
        <v>568</v>
      </c>
    </row>
    <row r="3623" spans="2:25" x14ac:dyDescent="0.3">
      <c r="B3623" s="118"/>
      <c r="D3623" t="s">
        <v>567</v>
      </c>
      <c r="H3623" t="s">
        <v>567</v>
      </c>
      <c r="J3623" t="s">
        <v>567</v>
      </c>
      <c r="K3623" t="s">
        <v>567</v>
      </c>
      <c r="L3623" t="s">
        <v>567</v>
      </c>
      <c r="N3623">
        <v>0</v>
      </c>
      <c r="O3623">
        <v>0</v>
      </c>
      <c r="R3623">
        <v>0</v>
      </c>
      <c r="W3623" t="s">
        <v>567</v>
      </c>
      <c r="X3623" t="s">
        <v>567</v>
      </c>
      <c r="Y3623" t="s">
        <v>568</v>
      </c>
    </row>
    <row r="3624" spans="2:25" x14ac:dyDescent="0.3">
      <c r="B3624" s="118"/>
      <c r="D3624" t="s">
        <v>567</v>
      </c>
      <c r="H3624" t="s">
        <v>567</v>
      </c>
      <c r="J3624" t="s">
        <v>567</v>
      </c>
      <c r="K3624" t="s">
        <v>567</v>
      </c>
      <c r="L3624" t="s">
        <v>567</v>
      </c>
      <c r="N3624">
        <v>0</v>
      </c>
      <c r="O3624">
        <v>0</v>
      </c>
      <c r="R3624">
        <v>0</v>
      </c>
      <c r="W3624" t="s">
        <v>567</v>
      </c>
      <c r="X3624" t="s">
        <v>567</v>
      </c>
      <c r="Y3624" t="s">
        <v>568</v>
      </c>
    </row>
    <row r="3625" spans="2:25" x14ac:dyDescent="0.3">
      <c r="B3625" s="118"/>
      <c r="D3625" t="s">
        <v>567</v>
      </c>
      <c r="H3625" t="s">
        <v>567</v>
      </c>
      <c r="J3625" t="s">
        <v>567</v>
      </c>
      <c r="K3625" t="s">
        <v>567</v>
      </c>
      <c r="L3625" t="s">
        <v>567</v>
      </c>
      <c r="N3625">
        <v>0</v>
      </c>
      <c r="O3625">
        <v>0</v>
      </c>
      <c r="R3625">
        <v>0</v>
      </c>
      <c r="W3625" t="s">
        <v>567</v>
      </c>
      <c r="X3625" t="s">
        <v>567</v>
      </c>
      <c r="Y3625" t="s">
        <v>568</v>
      </c>
    </row>
    <row r="3626" spans="2:25" x14ac:dyDescent="0.3">
      <c r="B3626" s="118"/>
      <c r="D3626" t="s">
        <v>567</v>
      </c>
      <c r="H3626" t="s">
        <v>567</v>
      </c>
      <c r="J3626" t="s">
        <v>567</v>
      </c>
      <c r="K3626" t="s">
        <v>567</v>
      </c>
      <c r="L3626" t="s">
        <v>567</v>
      </c>
      <c r="N3626">
        <v>0</v>
      </c>
      <c r="O3626">
        <v>0</v>
      </c>
      <c r="R3626">
        <v>0</v>
      </c>
      <c r="W3626" t="s">
        <v>567</v>
      </c>
      <c r="X3626" t="s">
        <v>567</v>
      </c>
      <c r="Y3626" t="s">
        <v>568</v>
      </c>
    </row>
    <row r="3627" spans="2:25" x14ac:dyDescent="0.3">
      <c r="B3627" s="118"/>
      <c r="D3627" t="s">
        <v>567</v>
      </c>
      <c r="H3627" t="s">
        <v>567</v>
      </c>
      <c r="J3627" t="s">
        <v>567</v>
      </c>
      <c r="K3627" t="s">
        <v>567</v>
      </c>
      <c r="L3627" t="s">
        <v>567</v>
      </c>
      <c r="N3627">
        <v>0</v>
      </c>
      <c r="O3627">
        <v>0</v>
      </c>
      <c r="R3627">
        <v>0</v>
      </c>
      <c r="W3627" t="s">
        <v>567</v>
      </c>
      <c r="X3627" t="s">
        <v>567</v>
      </c>
      <c r="Y3627" t="s">
        <v>568</v>
      </c>
    </row>
    <row r="3628" spans="2:25" x14ac:dyDescent="0.3">
      <c r="B3628" s="118"/>
      <c r="D3628" t="s">
        <v>567</v>
      </c>
      <c r="H3628" t="s">
        <v>567</v>
      </c>
      <c r="J3628" t="s">
        <v>567</v>
      </c>
      <c r="K3628" t="s">
        <v>567</v>
      </c>
      <c r="L3628" t="s">
        <v>567</v>
      </c>
      <c r="N3628">
        <v>0</v>
      </c>
      <c r="O3628">
        <v>0</v>
      </c>
      <c r="R3628">
        <v>0</v>
      </c>
      <c r="W3628" t="s">
        <v>567</v>
      </c>
      <c r="X3628" t="s">
        <v>567</v>
      </c>
      <c r="Y3628" t="s">
        <v>568</v>
      </c>
    </row>
    <row r="3629" spans="2:25" x14ac:dyDescent="0.3">
      <c r="B3629" s="118"/>
      <c r="D3629" t="s">
        <v>567</v>
      </c>
      <c r="H3629" t="s">
        <v>567</v>
      </c>
      <c r="J3629" t="s">
        <v>567</v>
      </c>
      <c r="K3629" t="s">
        <v>567</v>
      </c>
      <c r="L3629" t="s">
        <v>567</v>
      </c>
      <c r="N3629">
        <v>0</v>
      </c>
      <c r="O3629">
        <v>0</v>
      </c>
      <c r="R3629">
        <v>0</v>
      </c>
      <c r="W3629" t="s">
        <v>567</v>
      </c>
      <c r="X3629" t="s">
        <v>567</v>
      </c>
      <c r="Y3629" t="s">
        <v>568</v>
      </c>
    </row>
    <row r="3630" spans="2:25" x14ac:dyDescent="0.3">
      <c r="B3630" s="118"/>
      <c r="D3630" t="s">
        <v>567</v>
      </c>
      <c r="H3630" t="s">
        <v>567</v>
      </c>
      <c r="J3630" t="s">
        <v>567</v>
      </c>
      <c r="K3630" t="s">
        <v>567</v>
      </c>
      <c r="L3630" t="s">
        <v>567</v>
      </c>
      <c r="N3630">
        <v>0</v>
      </c>
      <c r="O3630">
        <v>0</v>
      </c>
      <c r="R3630">
        <v>0</v>
      </c>
      <c r="W3630" t="s">
        <v>567</v>
      </c>
      <c r="X3630" t="s">
        <v>567</v>
      </c>
      <c r="Y3630" t="s">
        <v>568</v>
      </c>
    </row>
    <row r="3631" spans="2:25" x14ac:dyDescent="0.3">
      <c r="B3631" s="118"/>
      <c r="D3631" t="s">
        <v>567</v>
      </c>
      <c r="H3631" t="s">
        <v>567</v>
      </c>
      <c r="J3631" t="s">
        <v>567</v>
      </c>
      <c r="K3631" t="s">
        <v>567</v>
      </c>
      <c r="L3631" t="s">
        <v>567</v>
      </c>
      <c r="N3631">
        <v>0</v>
      </c>
      <c r="O3631">
        <v>0</v>
      </c>
      <c r="R3631">
        <v>0</v>
      </c>
      <c r="W3631" t="s">
        <v>567</v>
      </c>
      <c r="X3631" t="s">
        <v>567</v>
      </c>
      <c r="Y3631" t="s">
        <v>568</v>
      </c>
    </row>
    <row r="3632" spans="2:25" x14ac:dyDescent="0.3">
      <c r="B3632" s="118"/>
      <c r="D3632" t="s">
        <v>567</v>
      </c>
      <c r="H3632" t="s">
        <v>567</v>
      </c>
      <c r="J3632" t="s">
        <v>567</v>
      </c>
      <c r="K3632" t="s">
        <v>567</v>
      </c>
      <c r="L3632" t="s">
        <v>567</v>
      </c>
      <c r="N3632">
        <v>0</v>
      </c>
      <c r="O3632">
        <v>0</v>
      </c>
      <c r="R3632">
        <v>0</v>
      </c>
      <c r="W3632" t="s">
        <v>567</v>
      </c>
      <c r="X3632" t="s">
        <v>567</v>
      </c>
      <c r="Y3632" t="s">
        <v>568</v>
      </c>
    </row>
    <row r="3633" spans="2:25" x14ac:dyDescent="0.3">
      <c r="B3633" s="118"/>
      <c r="D3633" t="s">
        <v>567</v>
      </c>
      <c r="H3633" t="s">
        <v>567</v>
      </c>
      <c r="J3633" t="s">
        <v>567</v>
      </c>
      <c r="K3633" t="s">
        <v>567</v>
      </c>
      <c r="L3633" t="s">
        <v>567</v>
      </c>
      <c r="N3633">
        <v>0</v>
      </c>
      <c r="O3633">
        <v>0</v>
      </c>
      <c r="R3633">
        <v>0</v>
      </c>
      <c r="W3633" t="s">
        <v>567</v>
      </c>
      <c r="X3633" t="s">
        <v>567</v>
      </c>
      <c r="Y3633" t="s">
        <v>568</v>
      </c>
    </row>
    <row r="3634" spans="2:25" x14ac:dyDescent="0.3">
      <c r="B3634" s="118"/>
      <c r="D3634" t="s">
        <v>567</v>
      </c>
      <c r="H3634" t="s">
        <v>567</v>
      </c>
      <c r="J3634" t="s">
        <v>567</v>
      </c>
      <c r="K3634" t="s">
        <v>567</v>
      </c>
      <c r="L3634" t="s">
        <v>567</v>
      </c>
      <c r="N3634">
        <v>0</v>
      </c>
      <c r="O3634">
        <v>0</v>
      </c>
      <c r="R3634">
        <v>0</v>
      </c>
      <c r="W3634" t="s">
        <v>567</v>
      </c>
      <c r="X3634" t="s">
        <v>567</v>
      </c>
      <c r="Y3634" t="s">
        <v>568</v>
      </c>
    </row>
    <row r="3635" spans="2:25" x14ac:dyDescent="0.3">
      <c r="B3635" s="118"/>
      <c r="D3635" t="s">
        <v>567</v>
      </c>
      <c r="H3635" t="s">
        <v>567</v>
      </c>
      <c r="J3635" t="s">
        <v>567</v>
      </c>
      <c r="K3635" t="s">
        <v>567</v>
      </c>
      <c r="L3635" t="s">
        <v>567</v>
      </c>
      <c r="N3635">
        <v>0</v>
      </c>
      <c r="O3635">
        <v>0</v>
      </c>
      <c r="R3635">
        <v>0</v>
      </c>
      <c r="W3635" t="s">
        <v>567</v>
      </c>
      <c r="X3635" t="s">
        <v>567</v>
      </c>
      <c r="Y3635" t="s">
        <v>568</v>
      </c>
    </row>
    <row r="3636" spans="2:25" x14ac:dyDescent="0.3">
      <c r="B3636" s="118"/>
      <c r="D3636" t="s">
        <v>567</v>
      </c>
      <c r="H3636" t="s">
        <v>567</v>
      </c>
      <c r="J3636" t="s">
        <v>567</v>
      </c>
      <c r="K3636" t="s">
        <v>567</v>
      </c>
      <c r="L3636" t="s">
        <v>567</v>
      </c>
      <c r="N3636">
        <v>0</v>
      </c>
      <c r="O3636">
        <v>0</v>
      </c>
      <c r="R3636">
        <v>0</v>
      </c>
      <c r="W3636" t="s">
        <v>567</v>
      </c>
      <c r="X3636" t="s">
        <v>567</v>
      </c>
      <c r="Y3636" t="s">
        <v>568</v>
      </c>
    </row>
    <row r="3637" spans="2:25" x14ac:dyDescent="0.3">
      <c r="B3637" s="118"/>
      <c r="D3637" t="s">
        <v>567</v>
      </c>
      <c r="H3637" t="s">
        <v>567</v>
      </c>
      <c r="J3637" t="s">
        <v>567</v>
      </c>
      <c r="K3637" t="s">
        <v>567</v>
      </c>
      <c r="L3637" t="s">
        <v>567</v>
      </c>
      <c r="N3637">
        <v>0</v>
      </c>
      <c r="O3637">
        <v>0</v>
      </c>
      <c r="R3637">
        <v>0</v>
      </c>
      <c r="W3637" t="s">
        <v>567</v>
      </c>
      <c r="X3637" t="s">
        <v>567</v>
      </c>
      <c r="Y3637" t="s">
        <v>568</v>
      </c>
    </row>
    <row r="3638" spans="2:25" x14ac:dyDescent="0.3">
      <c r="B3638" s="118"/>
      <c r="D3638" t="s">
        <v>567</v>
      </c>
      <c r="H3638" t="s">
        <v>567</v>
      </c>
      <c r="J3638" t="s">
        <v>567</v>
      </c>
      <c r="K3638" t="s">
        <v>567</v>
      </c>
      <c r="L3638" t="s">
        <v>567</v>
      </c>
      <c r="N3638">
        <v>0</v>
      </c>
      <c r="O3638">
        <v>0</v>
      </c>
      <c r="R3638">
        <v>0</v>
      </c>
      <c r="W3638" t="s">
        <v>567</v>
      </c>
      <c r="X3638" t="s">
        <v>567</v>
      </c>
      <c r="Y3638" t="s">
        <v>568</v>
      </c>
    </row>
    <row r="3639" spans="2:25" x14ac:dyDescent="0.3">
      <c r="B3639" s="118"/>
      <c r="D3639" t="s">
        <v>567</v>
      </c>
      <c r="H3639" t="s">
        <v>567</v>
      </c>
      <c r="J3639" t="s">
        <v>567</v>
      </c>
      <c r="K3639" t="s">
        <v>567</v>
      </c>
      <c r="L3639" t="s">
        <v>567</v>
      </c>
      <c r="N3639">
        <v>0</v>
      </c>
      <c r="O3639">
        <v>0</v>
      </c>
      <c r="R3639">
        <v>0</v>
      </c>
      <c r="W3639" t="s">
        <v>567</v>
      </c>
      <c r="X3639" t="s">
        <v>567</v>
      </c>
      <c r="Y3639" t="s">
        <v>568</v>
      </c>
    </row>
    <row r="3640" spans="2:25" x14ac:dyDescent="0.3">
      <c r="B3640" s="118"/>
      <c r="D3640" t="s">
        <v>567</v>
      </c>
      <c r="H3640" t="s">
        <v>567</v>
      </c>
      <c r="J3640" t="s">
        <v>567</v>
      </c>
      <c r="K3640" t="s">
        <v>567</v>
      </c>
      <c r="L3640" t="s">
        <v>567</v>
      </c>
      <c r="N3640">
        <v>0</v>
      </c>
      <c r="O3640">
        <v>0</v>
      </c>
      <c r="R3640">
        <v>0</v>
      </c>
      <c r="W3640" t="s">
        <v>567</v>
      </c>
      <c r="X3640" t="s">
        <v>567</v>
      </c>
      <c r="Y3640" t="s">
        <v>568</v>
      </c>
    </row>
    <row r="3641" spans="2:25" x14ac:dyDescent="0.3">
      <c r="B3641" s="118"/>
      <c r="D3641" t="s">
        <v>567</v>
      </c>
      <c r="H3641" t="s">
        <v>567</v>
      </c>
      <c r="J3641" t="s">
        <v>567</v>
      </c>
      <c r="K3641" t="s">
        <v>567</v>
      </c>
      <c r="L3641" t="s">
        <v>567</v>
      </c>
      <c r="N3641">
        <v>0</v>
      </c>
      <c r="O3641">
        <v>0</v>
      </c>
      <c r="R3641">
        <v>0</v>
      </c>
      <c r="W3641" t="s">
        <v>567</v>
      </c>
      <c r="X3641" t="s">
        <v>567</v>
      </c>
      <c r="Y3641" t="s">
        <v>568</v>
      </c>
    </row>
    <row r="3642" spans="2:25" x14ac:dyDescent="0.3">
      <c r="B3642" s="118"/>
      <c r="D3642" t="s">
        <v>567</v>
      </c>
      <c r="H3642" t="s">
        <v>567</v>
      </c>
      <c r="J3642" t="s">
        <v>567</v>
      </c>
      <c r="K3642" t="s">
        <v>567</v>
      </c>
      <c r="L3642" t="s">
        <v>567</v>
      </c>
      <c r="N3642">
        <v>0</v>
      </c>
      <c r="O3642">
        <v>0</v>
      </c>
      <c r="R3642">
        <v>0</v>
      </c>
      <c r="W3642" t="s">
        <v>567</v>
      </c>
      <c r="X3642" t="s">
        <v>567</v>
      </c>
      <c r="Y3642" t="s">
        <v>568</v>
      </c>
    </row>
    <row r="3643" spans="2:25" x14ac:dyDescent="0.3">
      <c r="B3643" s="118"/>
      <c r="D3643" t="s">
        <v>567</v>
      </c>
      <c r="H3643" t="s">
        <v>567</v>
      </c>
      <c r="J3643" t="s">
        <v>567</v>
      </c>
      <c r="K3643" t="s">
        <v>567</v>
      </c>
      <c r="L3643" t="s">
        <v>567</v>
      </c>
      <c r="N3643">
        <v>0</v>
      </c>
      <c r="O3643">
        <v>0</v>
      </c>
      <c r="R3643">
        <v>0</v>
      </c>
      <c r="W3643" t="s">
        <v>567</v>
      </c>
      <c r="X3643" t="s">
        <v>567</v>
      </c>
      <c r="Y3643" t="s">
        <v>568</v>
      </c>
    </row>
    <row r="3644" spans="2:25" x14ac:dyDescent="0.3">
      <c r="B3644" s="118"/>
      <c r="D3644" t="s">
        <v>567</v>
      </c>
      <c r="H3644" t="s">
        <v>567</v>
      </c>
      <c r="J3644" t="s">
        <v>567</v>
      </c>
      <c r="K3644" t="s">
        <v>567</v>
      </c>
      <c r="L3644" t="s">
        <v>567</v>
      </c>
      <c r="N3644">
        <v>0</v>
      </c>
      <c r="O3644">
        <v>0</v>
      </c>
      <c r="R3644">
        <v>0</v>
      </c>
      <c r="W3644" t="s">
        <v>567</v>
      </c>
      <c r="X3644" t="s">
        <v>567</v>
      </c>
      <c r="Y3644" t="s">
        <v>568</v>
      </c>
    </row>
    <row r="3645" spans="2:25" x14ac:dyDescent="0.3">
      <c r="B3645" s="118"/>
      <c r="D3645" t="s">
        <v>567</v>
      </c>
      <c r="H3645" t="s">
        <v>567</v>
      </c>
      <c r="J3645" t="s">
        <v>567</v>
      </c>
      <c r="K3645" t="s">
        <v>567</v>
      </c>
      <c r="L3645" t="s">
        <v>567</v>
      </c>
      <c r="N3645">
        <v>0</v>
      </c>
      <c r="O3645">
        <v>0</v>
      </c>
      <c r="R3645">
        <v>0</v>
      </c>
      <c r="W3645" t="s">
        <v>567</v>
      </c>
      <c r="X3645" t="s">
        <v>567</v>
      </c>
      <c r="Y3645" t="s">
        <v>568</v>
      </c>
    </row>
    <row r="3646" spans="2:25" x14ac:dyDescent="0.3">
      <c r="B3646" s="118"/>
      <c r="D3646" t="s">
        <v>567</v>
      </c>
      <c r="H3646" t="s">
        <v>567</v>
      </c>
      <c r="J3646" t="s">
        <v>567</v>
      </c>
      <c r="K3646" t="s">
        <v>567</v>
      </c>
      <c r="L3646" t="s">
        <v>567</v>
      </c>
      <c r="N3646">
        <v>0</v>
      </c>
      <c r="O3646">
        <v>0</v>
      </c>
      <c r="R3646">
        <v>0</v>
      </c>
      <c r="W3646" t="s">
        <v>567</v>
      </c>
      <c r="X3646" t="s">
        <v>567</v>
      </c>
      <c r="Y3646" t="s">
        <v>568</v>
      </c>
    </row>
    <row r="3647" spans="2:25" x14ac:dyDescent="0.3">
      <c r="B3647" s="118"/>
      <c r="D3647" t="s">
        <v>567</v>
      </c>
      <c r="H3647" t="s">
        <v>567</v>
      </c>
      <c r="J3647" t="s">
        <v>567</v>
      </c>
      <c r="K3647" t="s">
        <v>567</v>
      </c>
      <c r="L3647" t="s">
        <v>567</v>
      </c>
      <c r="N3647">
        <v>0</v>
      </c>
      <c r="O3647">
        <v>0</v>
      </c>
      <c r="R3647">
        <v>0</v>
      </c>
      <c r="W3647" t="s">
        <v>567</v>
      </c>
      <c r="X3647" t="s">
        <v>567</v>
      </c>
      <c r="Y3647" t="s">
        <v>568</v>
      </c>
    </row>
    <row r="3648" spans="2:25" x14ac:dyDescent="0.3">
      <c r="B3648" s="118"/>
      <c r="D3648" t="s">
        <v>567</v>
      </c>
      <c r="H3648" t="s">
        <v>567</v>
      </c>
      <c r="J3648" t="s">
        <v>567</v>
      </c>
      <c r="K3648" t="s">
        <v>567</v>
      </c>
      <c r="L3648" t="s">
        <v>567</v>
      </c>
      <c r="N3648">
        <v>0</v>
      </c>
      <c r="O3648">
        <v>0</v>
      </c>
      <c r="R3648">
        <v>0</v>
      </c>
      <c r="W3648" t="s">
        <v>567</v>
      </c>
      <c r="X3648" t="s">
        <v>567</v>
      </c>
      <c r="Y3648" t="s">
        <v>568</v>
      </c>
    </row>
    <row r="3649" spans="2:25" x14ac:dyDescent="0.3">
      <c r="B3649" s="118"/>
      <c r="D3649" t="s">
        <v>567</v>
      </c>
      <c r="H3649" t="s">
        <v>567</v>
      </c>
      <c r="J3649" t="s">
        <v>567</v>
      </c>
      <c r="K3649" t="s">
        <v>567</v>
      </c>
      <c r="L3649" t="s">
        <v>567</v>
      </c>
      <c r="N3649">
        <v>0</v>
      </c>
      <c r="O3649">
        <v>0</v>
      </c>
      <c r="R3649">
        <v>0</v>
      </c>
      <c r="W3649" t="s">
        <v>567</v>
      </c>
      <c r="X3649" t="s">
        <v>567</v>
      </c>
      <c r="Y3649" t="s">
        <v>568</v>
      </c>
    </row>
    <row r="3650" spans="2:25" x14ac:dyDescent="0.3">
      <c r="B3650" s="118"/>
      <c r="D3650" t="s">
        <v>567</v>
      </c>
      <c r="H3650" t="s">
        <v>567</v>
      </c>
      <c r="J3650" t="s">
        <v>567</v>
      </c>
      <c r="K3650" t="s">
        <v>567</v>
      </c>
      <c r="L3650" t="s">
        <v>567</v>
      </c>
      <c r="N3650">
        <v>0</v>
      </c>
      <c r="O3650">
        <v>0</v>
      </c>
      <c r="R3650">
        <v>0</v>
      </c>
      <c r="W3650" t="s">
        <v>567</v>
      </c>
      <c r="X3650" t="s">
        <v>567</v>
      </c>
      <c r="Y3650" t="s">
        <v>568</v>
      </c>
    </row>
    <row r="3651" spans="2:25" x14ac:dyDescent="0.3">
      <c r="B3651" s="118"/>
      <c r="D3651" t="s">
        <v>567</v>
      </c>
      <c r="H3651" t="s">
        <v>567</v>
      </c>
      <c r="J3651" t="s">
        <v>567</v>
      </c>
      <c r="K3651" t="s">
        <v>567</v>
      </c>
      <c r="L3651" t="s">
        <v>567</v>
      </c>
      <c r="N3651">
        <v>0</v>
      </c>
      <c r="O3651">
        <v>0</v>
      </c>
      <c r="R3651">
        <v>0</v>
      </c>
      <c r="W3651" t="s">
        <v>567</v>
      </c>
      <c r="X3651" t="s">
        <v>567</v>
      </c>
      <c r="Y3651" t="s">
        <v>568</v>
      </c>
    </row>
    <row r="3652" spans="2:25" x14ac:dyDescent="0.3">
      <c r="B3652" s="118"/>
      <c r="D3652" t="s">
        <v>567</v>
      </c>
      <c r="H3652" t="s">
        <v>567</v>
      </c>
      <c r="J3652" t="s">
        <v>567</v>
      </c>
      <c r="K3652" t="s">
        <v>567</v>
      </c>
      <c r="L3652" t="s">
        <v>567</v>
      </c>
      <c r="N3652">
        <v>0</v>
      </c>
      <c r="O3652">
        <v>0</v>
      </c>
      <c r="R3652">
        <v>0</v>
      </c>
      <c r="W3652" t="s">
        <v>567</v>
      </c>
      <c r="X3652" t="s">
        <v>567</v>
      </c>
      <c r="Y3652" t="s">
        <v>568</v>
      </c>
    </row>
    <row r="3653" spans="2:25" x14ac:dyDescent="0.3">
      <c r="B3653" s="118"/>
      <c r="D3653" t="s">
        <v>567</v>
      </c>
      <c r="H3653" t="s">
        <v>567</v>
      </c>
      <c r="J3653" t="s">
        <v>567</v>
      </c>
      <c r="K3653" t="s">
        <v>567</v>
      </c>
      <c r="L3653" t="s">
        <v>567</v>
      </c>
      <c r="N3653">
        <v>0</v>
      </c>
      <c r="O3653">
        <v>0</v>
      </c>
      <c r="R3653">
        <v>0</v>
      </c>
      <c r="W3653" t="s">
        <v>567</v>
      </c>
      <c r="X3653" t="s">
        <v>567</v>
      </c>
      <c r="Y3653" t="s">
        <v>568</v>
      </c>
    </row>
    <row r="3654" spans="2:25" x14ac:dyDescent="0.3">
      <c r="B3654" s="118"/>
      <c r="D3654" t="s">
        <v>567</v>
      </c>
      <c r="H3654" t="s">
        <v>567</v>
      </c>
      <c r="J3654" t="s">
        <v>567</v>
      </c>
      <c r="K3654" t="s">
        <v>567</v>
      </c>
      <c r="L3654" t="s">
        <v>567</v>
      </c>
      <c r="N3654">
        <v>0</v>
      </c>
      <c r="O3654">
        <v>0</v>
      </c>
      <c r="R3654">
        <v>0</v>
      </c>
      <c r="W3654" t="s">
        <v>567</v>
      </c>
      <c r="X3654" t="s">
        <v>567</v>
      </c>
      <c r="Y3654" t="s">
        <v>568</v>
      </c>
    </row>
    <row r="3655" spans="2:25" x14ac:dyDescent="0.3">
      <c r="B3655" s="118"/>
      <c r="D3655" t="s">
        <v>567</v>
      </c>
      <c r="H3655" t="s">
        <v>567</v>
      </c>
      <c r="J3655" t="s">
        <v>567</v>
      </c>
      <c r="K3655" t="s">
        <v>567</v>
      </c>
      <c r="L3655" t="s">
        <v>567</v>
      </c>
      <c r="N3655">
        <v>0</v>
      </c>
      <c r="O3655">
        <v>0</v>
      </c>
      <c r="R3655">
        <v>0</v>
      </c>
      <c r="W3655" t="s">
        <v>567</v>
      </c>
      <c r="X3655" t="s">
        <v>567</v>
      </c>
      <c r="Y3655" t="s">
        <v>568</v>
      </c>
    </row>
    <row r="3656" spans="2:25" x14ac:dyDescent="0.3">
      <c r="B3656" s="118"/>
      <c r="D3656" t="s">
        <v>567</v>
      </c>
      <c r="H3656" t="s">
        <v>567</v>
      </c>
      <c r="J3656" t="s">
        <v>567</v>
      </c>
      <c r="K3656" t="s">
        <v>567</v>
      </c>
      <c r="L3656" t="s">
        <v>567</v>
      </c>
      <c r="N3656">
        <v>0</v>
      </c>
      <c r="O3656">
        <v>0</v>
      </c>
      <c r="R3656">
        <v>0</v>
      </c>
      <c r="W3656" t="s">
        <v>567</v>
      </c>
      <c r="X3656" t="s">
        <v>567</v>
      </c>
      <c r="Y3656" t="s">
        <v>568</v>
      </c>
    </row>
    <row r="3657" spans="2:25" x14ac:dyDescent="0.3">
      <c r="B3657" s="118"/>
      <c r="D3657" t="s">
        <v>567</v>
      </c>
      <c r="H3657" t="s">
        <v>567</v>
      </c>
      <c r="J3657" t="s">
        <v>567</v>
      </c>
      <c r="K3657" t="s">
        <v>567</v>
      </c>
      <c r="L3657" t="s">
        <v>567</v>
      </c>
      <c r="N3657">
        <v>0</v>
      </c>
      <c r="O3657">
        <v>0</v>
      </c>
      <c r="R3657">
        <v>0</v>
      </c>
      <c r="W3657" t="s">
        <v>567</v>
      </c>
      <c r="X3657" t="s">
        <v>567</v>
      </c>
      <c r="Y3657" t="s">
        <v>568</v>
      </c>
    </row>
    <row r="3658" spans="2:25" x14ac:dyDescent="0.3">
      <c r="B3658" s="118"/>
      <c r="D3658" t="s">
        <v>567</v>
      </c>
      <c r="H3658" t="s">
        <v>567</v>
      </c>
      <c r="J3658" t="s">
        <v>567</v>
      </c>
      <c r="K3658" t="s">
        <v>567</v>
      </c>
      <c r="L3658" t="s">
        <v>567</v>
      </c>
      <c r="N3658">
        <v>0</v>
      </c>
      <c r="O3658">
        <v>0</v>
      </c>
      <c r="R3658">
        <v>0</v>
      </c>
      <c r="W3658" t="s">
        <v>567</v>
      </c>
      <c r="X3658" t="s">
        <v>567</v>
      </c>
      <c r="Y3658" t="s">
        <v>568</v>
      </c>
    </row>
    <row r="3659" spans="2:25" x14ac:dyDescent="0.3">
      <c r="B3659" s="118"/>
      <c r="D3659" t="s">
        <v>567</v>
      </c>
      <c r="H3659" t="s">
        <v>567</v>
      </c>
      <c r="J3659" t="s">
        <v>567</v>
      </c>
      <c r="K3659" t="s">
        <v>567</v>
      </c>
      <c r="L3659" t="s">
        <v>567</v>
      </c>
      <c r="N3659">
        <v>0</v>
      </c>
      <c r="O3659">
        <v>0</v>
      </c>
      <c r="R3659">
        <v>0</v>
      </c>
      <c r="W3659" t="s">
        <v>567</v>
      </c>
      <c r="X3659" t="s">
        <v>567</v>
      </c>
      <c r="Y3659" t="s">
        <v>568</v>
      </c>
    </row>
    <row r="3660" spans="2:25" x14ac:dyDescent="0.3">
      <c r="B3660" s="118"/>
      <c r="D3660" t="s">
        <v>567</v>
      </c>
      <c r="H3660" t="s">
        <v>567</v>
      </c>
      <c r="J3660" t="s">
        <v>567</v>
      </c>
      <c r="K3660" t="s">
        <v>567</v>
      </c>
      <c r="L3660" t="s">
        <v>567</v>
      </c>
      <c r="N3660">
        <v>0</v>
      </c>
      <c r="O3660">
        <v>0</v>
      </c>
      <c r="R3660">
        <v>0</v>
      </c>
      <c r="W3660" t="s">
        <v>567</v>
      </c>
      <c r="X3660" t="s">
        <v>567</v>
      </c>
      <c r="Y3660" t="s">
        <v>568</v>
      </c>
    </row>
    <row r="3661" spans="2:25" x14ac:dyDescent="0.3">
      <c r="B3661" s="118"/>
      <c r="D3661" t="s">
        <v>567</v>
      </c>
      <c r="H3661" t="s">
        <v>567</v>
      </c>
      <c r="J3661" t="s">
        <v>567</v>
      </c>
      <c r="K3661" t="s">
        <v>567</v>
      </c>
      <c r="L3661" t="s">
        <v>567</v>
      </c>
      <c r="N3661">
        <v>0</v>
      </c>
      <c r="O3661">
        <v>0</v>
      </c>
      <c r="R3661">
        <v>0</v>
      </c>
      <c r="W3661" t="s">
        <v>567</v>
      </c>
      <c r="X3661" t="s">
        <v>567</v>
      </c>
      <c r="Y3661" t="s">
        <v>568</v>
      </c>
    </row>
    <row r="3662" spans="2:25" x14ac:dyDescent="0.3">
      <c r="B3662" s="118"/>
      <c r="D3662" t="s">
        <v>567</v>
      </c>
      <c r="H3662" t="s">
        <v>567</v>
      </c>
      <c r="J3662" t="s">
        <v>567</v>
      </c>
      <c r="K3662" t="s">
        <v>567</v>
      </c>
      <c r="L3662" t="s">
        <v>567</v>
      </c>
      <c r="N3662">
        <v>0</v>
      </c>
      <c r="O3662">
        <v>0</v>
      </c>
      <c r="R3662">
        <v>0</v>
      </c>
      <c r="W3662" t="s">
        <v>567</v>
      </c>
      <c r="X3662" t="s">
        <v>567</v>
      </c>
      <c r="Y3662" t="s">
        <v>568</v>
      </c>
    </row>
    <row r="3663" spans="2:25" x14ac:dyDescent="0.3">
      <c r="B3663" s="118"/>
      <c r="D3663" t="s">
        <v>567</v>
      </c>
      <c r="H3663" t="s">
        <v>567</v>
      </c>
      <c r="J3663" t="s">
        <v>567</v>
      </c>
      <c r="K3663" t="s">
        <v>567</v>
      </c>
      <c r="L3663" t="s">
        <v>567</v>
      </c>
      <c r="N3663">
        <v>0</v>
      </c>
      <c r="O3663">
        <v>0</v>
      </c>
      <c r="R3663">
        <v>0</v>
      </c>
      <c r="W3663" t="s">
        <v>567</v>
      </c>
      <c r="X3663" t="s">
        <v>567</v>
      </c>
      <c r="Y3663" t="s">
        <v>568</v>
      </c>
    </row>
    <row r="3664" spans="2:25" x14ac:dyDescent="0.3">
      <c r="B3664" s="118"/>
      <c r="D3664" t="s">
        <v>567</v>
      </c>
      <c r="H3664" t="s">
        <v>567</v>
      </c>
      <c r="J3664" t="s">
        <v>567</v>
      </c>
      <c r="K3664" t="s">
        <v>567</v>
      </c>
      <c r="L3664" t="s">
        <v>567</v>
      </c>
      <c r="N3664">
        <v>0</v>
      </c>
      <c r="O3664">
        <v>0</v>
      </c>
      <c r="R3664">
        <v>0</v>
      </c>
      <c r="W3664" t="s">
        <v>567</v>
      </c>
      <c r="X3664" t="s">
        <v>567</v>
      </c>
      <c r="Y3664" t="s">
        <v>568</v>
      </c>
    </row>
    <row r="3665" spans="2:25" x14ac:dyDescent="0.3">
      <c r="B3665" s="118"/>
      <c r="D3665" t="s">
        <v>567</v>
      </c>
      <c r="H3665" t="s">
        <v>567</v>
      </c>
      <c r="J3665" t="s">
        <v>567</v>
      </c>
      <c r="K3665" t="s">
        <v>567</v>
      </c>
      <c r="L3665" t="s">
        <v>567</v>
      </c>
      <c r="N3665">
        <v>0</v>
      </c>
      <c r="O3665">
        <v>0</v>
      </c>
      <c r="R3665">
        <v>0</v>
      </c>
      <c r="W3665" t="s">
        <v>567</v>
      </c>
      <c r="X3665" t="s">
        <v>567</v>
      </c>
      <c r="Y3665" t="s">
        <v>568</v>
      </c>
    </row>
    <row r="3666" spans="2:25" x14ac:dyDescent="0.3">
      <c r="B3666" s="118"/>
      <c r="D3666" t="s">
        <v>567</v>
      </c>
      <c r="H3666" t="s">
        <v>567</v>
      </c>
      <c r="J3666" t="s">
        <v>567</v>
      </c>
      <c r="K3666" t="s">
        <v>567</v>
      </c>
      <c r="L3666" t="s">
        <v>567</v>
      </c>
      <c r="N3666">
        <v>0</v>
      </c>
      <c r="O3666">
        <v>0</v>
      </c>
      <c r="R3666">
        <v>0</v>
      </c>
      <c r="W3666" t="s">
        <v>567</v>
      </c>
      <c r="X3666" t="s">
        <v>567</v>
      </c>
      <c r="Y3666" t="s">
        <v>568</v>
      </c>
    </row>
    <row r="3667" spans="2:25" x14ac:dyDescent="0.3">
      <c r="B3667" s="118"/>
      <c r="D3667" t="s">
        <v>567</v>
      </c>
      <c r="H3667" t="s">
        <v>567</v>
      </c>
      <c r="J3667" t="s">
        <v>567</v>
      </c>
      <c r="K3667" t="s">
        <v>567</v>
      </c>
      <c r="L3667" t="s">
        <v>567</v>
      </c>
      <c r="N3667">
        <v>0</v>
      </c>
      <c r="O3667">
        <v>0</v>
      </c>
      <c r="R3667">
        <v>0</v>
      </c>
      <c r="W3667" t="s">
        <v>567</v>
      </c>
      <c r="X3667" t="s">
        <v>567</v>
      </c>
      <c r="Y3667" t="s">
        <v>568</v>
      </c>
    </row>
    <row r="3668" spans="2:25" x14ac:dyDescent="0.3">
      <c r="B3668" s="118"/>
      <c r="D3668" t="s">
        <v>567</v>
      </c>
      <c r="H3668" t="s">
        <v>567</v>
      </c>
      <c r="J3668" t="s">
        <v>567</v>
      </c>
      <c r="K3668" t="s">
        <v>567</v>
      </c>
      <c r="L3668" t="s">
        <v>567</v>
      </c>
      <c r="N3668">
        <v>0</v>
      </c>
      <c r="O3668">
        <v>0</v>
      </c>
      <c r="R3668">
        <v>0</v>
      </c>
      <c r="W3668" t="s">
        <v>567</v>
      </c>
      <c r="X3668" t="s">
        <v>567</v>
      </c>
      <c r="Y3668" t="s">
        <v>568</v>
      </c>
    </row>
    <row r="3669" spans="2:25" x14ac:dyDescent="0.3">
      <c r="B3669" s="118"/>
      <c r="D3669" t="s">
        <v>567</v>
      </c>
      <c r="H3669" t="s">
        <v>567</v>
      </c>
      <c r="J3669" t="s">
        <v>567</v>
      </c>
      <c r="K3669" t="s">
        <v>567</v>
      </c>
      <c r="L3669" t="s">
        <v>567</v>
      </c>
      <c r="N3669">
        <v>0</v>
      </c>
      <c r="O3669">
        <v>0</v>
      </c>
      <c r="R3669">
        <v>0</v>
      </c>
      <c r="W3669" t="s">
        <v>567</v>
      </c>
      <c r="X3669" t="s">
        <v>567</v>
      </c>
      <c r="Y3669" t="s">
        <v>568</v>
      </c>
    </row>
    <row r="3670" spans="2:25" x14ac:dyDescent="0.3">
      <c r="B3670" s="118"/>
      <c r="D3670" t="s">
        <v>567</v>
      </c>
      <c r="H3670" t="s">
        <v>567</v>
      </c>
      <c r="J3670" t="s">
        <v>567</v>
      </c>
      <c r="K3670" t="s">
        <v>567</v>
      </c>
      <c r="L3670" t="s">
        <v>567</v>
      </c>
      <c r="N3670">
        <v>0</v>
      </c>
      <c r="O3670">
        <v>0</v>
      </c>
      <c r="R3670">
        <v>0</v>
      </c>
      <c r="W3670" t="s">
        <v>567</v>
      </c>
      <c r="X3670" t="s">
        <v>567</v>
      </c>
      <c r="Y3670" t="s">
        <v>568</v>
      </c>
    </row>
    <row r="3671" spans="2:25" x14ac:dyDescent="0.3">
      <c r="B3671" s="118"/>
      <c r="D3671" t="s">
        <v>567</v>
      </c>
      <c r="H3671" t="s">
        <v>567</v>
      </c>
      <c r="J3671" t="s">
        <v>567</v>
      </c>
      <c r="K3671" t="s">
        <v>567</v>
      </c>
      <c r="L3671" t="s">
        <v>567</v>
      </c>
      <c r="N3671">
        <v>0</v>
      </c>
      <c r="O3671">
        <v>0</v>
      </c>
      <c r="R3671">
        <v>0</v>
      </c>
      <c r="W3671" t="s">
        <v>567</v>
      </c>
      <c r="X3671" t="s">
        <v>567</v>
      </c>
      <c r="Y3671" t="s">
        <v>568</v>
      </c>
    </row>
    <row r="3672" spans="2:25" x14ac:dyDescent="0.3">
      <c r="B3672" s="118"/>
      <c r="D3672" t="s">
        <v>567</v>
      </c>
      <c r="H3672" t="s">
        <v>567</v>
      </c>
      <c r="J3672" t="s">
        <v>567</v>
      </c>
      <c r="K3672" t="s">
        <v>567</v>
      </c>
      <c r="L3672" t="s">
        <v>567</v>
      </c>
      <c r="N3672">
        <v>0</v>
      </c>
      <c r="O3672">
        <v>0</v>
      </c>
      <c r="R3672">
        <v>0</v>
      </c>
      <c r="W3672" t="s">
        <v>567</v>
      </c>
      <c r="X3672" t="s">
        <v>567</v>
      </c>
      <c r="Y3672" t="s">
        <v>568</v>
      </c>
    </row>
    <row r="3673" spans="2:25" x14ac:dyDescent="0.3">
      <c r="B3673" s="118"/>
      <c r="D3673" t="s">
        <v>567</v>
      </c>
      <c r="H3673" t="s">
        <v>567</v>
      </c>
      <c r="J3673" t="s">
        <v>567</v>
      </c>
      <c r="K3673" t="s">
        <v>567</v>
      </c>
      <c r="L3673" t="s">
        <v>567</v>
      </c>
      <c r="N3673">
        <v>0</v>
      </c>
      <c r="O3673">
        <v>0</v>
      </c>
      <c r="R3673">
        <v>0</v>
      </c>
      <c r="W3673" t="s">
        <v>567</v>
      </c>
      <c r="X3673" t="s">
        <v>567</v>
      </c>
      <c r="Y3673" t="s">
        <v>568</v>
      </c>
    </row>
    <row r="3674" spans="2:25" x14ac:dyDescent="0.3">
      <c r="B3674" s="118"/>
      <c r="D3674" t="s">
        <v>567</v>
      </c>
      <c r="H3674" t="s">
        <v>567</v>
      </c>
      <c r="J3674" t="s">
        <v>567</v>
      </c>
      <c r="K3674" t="s">
        <v>567</v>
      </c>
      <c r="L3674" t="s">
        <v>567</v>
      </c>
      <c r="N3674">
        <v>0</v>
      </c>
      <c r="O3674">
        <v>0</v>
      </c>
      <c r="R3674">
        <v>0</v>
      </c>
      <c r="W3674" t="s">
        <v>567</v>
      </c>
      <c r="X3674" t="s">
        <v>567</v>
      </c>
      <c r="Y3674" t="s">
        <v>568</v>
      </c>
    </row>
    <row r="3675" spans="2:25" x14ac:dyDescent="0.3">
      <c r="B3675" s="118"/>
      <c r="D3675" t="s">
        <v>567</v>
      </c>
      <c r="H3675" t="s">
        <v>567</v>
      </c>
      <c r="J3675" t="s">
        <v>567</v>
      </c>
      <c r="K3675" t="s">
        <v>567</v>
      </c>
      <c r="L3675" t="s">
        <v>567</v>
      </c>
      <c r="N3675">
        <v>0</v>
      </c>
      <c r="O3675">
        <v>0</v>
      </c>
      <c r="R3675">
        <v>0</v>
      </c>
      <c r="W3675" t="s">
        <v>567</v>
      </c>
      <c r="X3675" t="s">
        <v>567</v>
      </c>
      <c r="Y3675" t="s">
        <v>568</v>
      </c>
    </row>
    <row r="3676" spans="2:25" x14ac:dyDescent="0.3">
      <c r="B3676" s="118"/>
      <c r="D3676" t="s">
        <v>567</v>
      </c>
      <c r="H3676" t="s">
        <v>567</v>
      </c>
      <c r="J3676" t="s">
        <v>567</v>
      </c>
      <c r="K3676" t="s">
        <v>567</v>
      </c>
      <c r="L3676" t="s">
        <v>567</v>
      </c>
      <c r="N3676">
        <v>0</v>
      </c>
      <c r="O3676">
        <v>0</v>
      </c>
      <c r="R3676">
        <v>0</v>
      </c>
      <c r="W3676" t="s">
        <v>567</v>
      </c>
      <c r="X3676" t="s">
        <v>567</v>
      </c>
      <c r="Y3676" t="s">
        <v>568</v>
      </c>
    </row>
    <row r="3677" spans="2:25" x14ac:dyDescent="0.3">
      <c r="B3677" s="118"/>
      <c r="D3677" t="s">
        <v>567</v>
      </c>
      <c r="H3677" t="s">
        <v>567</v>
      </c>
      <c r="J3677" t="s">
        <v>567</v>
      </c>
      <c r="K3677" t="s">
        <v>567</v>
      </c>
      <c r="L3677" t="s">
        <v>567</v>
      </c>
      <c r="N3677">
        <v>0</v>
      </c>
      <c r="O3677">
        <v>0</v>
      </c>
      <c r="R3677">
        <v>0</v>
      </c>
      <c r="W3677" t="s">
        <v>567</v>
      </c>
      <c r="X3677" t="s">
        <v>567</v>
      </c>
      <c r="Y3677" t="s">
        <v>568</v>
      </c>
    </row>
    <row r="3678" spans="2:25" x14ac:dyDescent="0.3">
      <c r="B3678" s="118"/>
      <c r="D3678" t="s">
        <v>567</v>
      </c>
      <c r="H3678" t="s">
        <v>567</v>
      </c>
      <c r="J3678" t="s">
        <v>567</v>
      </c>
      <c r="K3678" t="s">
        <v>567</v>
      </c>
      <c r="L3678" t="s">
        <v>567</v>
      </c>
      <c r="N3678">
        <v>0</v>
      </c>
      <c r="O3678">
        <v>0</v>
      </c>
      <c r="R3678">
        <v>0</v>
      </c>
      <c r="W3678" t="s">
        <v>567</v>
      </c>
      <c r="X3678" t="s">
        <v>567</v>
      </c>
      <c r="Y3678" t="s">
        <v>568</v>
      </c>
    </row>
    <row r="3679" spans="2:25" x14ac:dyDescent="0.3">
      <c r="B3679" s="118"/>
      <c r="D3679" t="s">
        <v>567</v>
      </c>
      <c r="H3679" t="s">
        <v>567</v>
      </c>
      <c r="J3679" t="s">
        <v>567</v>
      </c>
      <c r="K3679" t="s">
        <v>567</v>
      </c>
      <c r="L3679" t="s">
        <v>567</v>
      </c>
      <c r="N3679">
        <v>0</v>
      </c>
      <c r="O3679">
        <v>0</v>
      </c>
      <c r="R3679">
        <v>0</v>
      </c>
      <c r="W3679" t="s">
        <v>567</v>
      </c>
      <c r="X3679" t="s">
        <v>567</v>
      </c>
      <c r="Y3679" t="s">
        <v>568</v>
      </c>
    </row>
    <row r="3680" spans="2:25" x14ac:dyDescent="0.3">
      <c r="B3680" s="118"/>
      <c r="D3680" t="s">
        <v>567</v>
      </c>
      <c r="H3680" t="s">
        <v>567</v>
      </c>
      <c r="J3680" t="s">
        <v>567</v>
      </c>
      <c r="K3680" t="s">
        <v>567</v>
      </c>
      <c r="L3680" t="s">
        <v>567</v>
      </c>
      <c r="N3680">
        <v>0</v>
      </c>
      <c r="O3680">
        <v>0</v>
      </c>
      <c r="R3680">
        <v>0</v>
      </c>
      <c r="W3680" t="s">
        <v>567</v>
      </c>
      <c r="X3680" t="s">
        <v>567</v>
      </c>
      <c r="Y3680" t="s">
        <v>568</v>
      </c>
    </row>
    <row r="3681" spans="2:25" x14ac:dyDescent="0.3">
      <c r="B3681" s="118"/>
      <c r="D3681" t="s">
        <v>567</v>
      </c>
      <c r="H3681" t="s">
        <v>567</v>
      </c>
      <c r="J3681" t="s">
        <v>567</v>
      </c>
      <c r="K3681" t="s">
        <v>567</v>
      </c>
      <c r="L3681" t="s">
        <v>567</v>
      </c>
      <c r="N3681">
        <v>0</v>
      </c>
      <c r="O3681">
        <v>0</v>
      </c>
      <c r="R3681">
        <v>0</v>
      </c>
      <c r="W3681" t="s">
        <v>567</v>
      </c>
      <c r="X3681" t="s">
        <v>567</v>
      </c>
      <c r="Y3681" t="s">
        <v>568</v>
      </c>
    </row>
    <row r="3682" spans="2:25" x14ac:dyDescent="0.3">
      <c r="B3682" s="118"/>
      <c r="D3682" t="s">
        <v>567</v>
      </c>
      <c r="H3682" t="s">
        <v>567</v>
      </c>
      <c r="J3682" t="s">
        <v>567</v>
      </c>
      <c r="K3682" t="s">
        <v>567</v>
      </c>
      <c r="L3682" t="s">
        <v>567</v>
      </c>
      <c r="N3682">
        <v>0</v>
      </c>
      <c r="O3682">
        <v>0</v>
      </c>
      <c r="R3682">
        <v>0</v>
      </c>
      <c r="W3682" t="s">
        <v>567</v>
      </c>
      <c r="X3682" t="s">
        <v>567</v>
      </c>
      <c r="Y3682" t="s">
        <v>568</v>
      </c>
    </row>
    <row r="3683" spans="2:25" x14ac:dyDescent="0.3">
      <c r="B3683" s="118"/>
      <c r="D3683" t="s">
        <v>567</v>
      </c>
      <c r="H3683" t="s">
        <v>567</v>
      </c>
      <c r="J3683" t="s">
        <v>567</v>
      </c>
      <c r="K3683" t="s">
        <v>567</v>
      </c>
      <c r="L3683" t="s">
        <v>567</v>
      </c>
      <c r="N3683">
        <v>0</v>
      </c>
      <c r="O3683">
        <v>0</v>
      </c>
      <c r="R3683">
        <v>0</v>
      </c>
      <c r="W3683" t="s">
        <v>567</v>
      </c>
      <c r="X3683" t="s">
        <v>567</v>
      </c>
      <c r="Y3683" t="s">
        <v>568</v>
      </c>
    </row>
    <row r="3684" spans="2:25" x14ac:dyDescent="0.3">
      <c r="B3684" s="118"/>
      <c r="D3684" t="s">
        <v>567</v>
      </c>
      <c r="H3684" t="s">
        <v>567</v>
      </c>
      <c r="J3684" t="s">
        <v>567</v>
      </c>
      <c r="K3684" t="s">
        <v>567</v>
      </c>
      <c r="L3684" t="s">
        <v>567</v>
      </c>
      <c r="N3684">
        <v>0</v>
      </c>
      <c r="O3684">
        <v>0</v>
      </c>
      <c r="R3684">
        <v>0</v>
      </c>
      <c r="W3684" t="s">
        <v>567</v>
      </c>
      <c r="X3684" t="s">
        <v>567</v>
      </c>
      <c r="Y3684" t="s">
        <v>568</v>
      </c>
    </row>
    <row r="3685" spans="2:25" x14ac:dyDescent="0.3">
      <c r="B3685" s="118"/>
      <c r="D3685" t="s">
        <v>567</v>
      </c>
      <c r="H3685" t="s">
        <v>567</v>
      </c>
      <c r="J3685" t="s">
        <v>567</v>
      </c>
      <c r="K3685" t="s">
        <v>567</v>
      </c>
      <c r="L3685" t="s">
        <v>567</v>
      </c>
      <c r="N3685">
        <v>0</v>
      </c>
      <c r="O3685">
        <v>0</v>
      </c>
      <c r="R3685">
        <v>0</v>
      </c>
      <c r="W3685" t="s">
        <v>567</v>
      </c>
      <c r="X3685" t="s">
        <v>567</v>
      </c>
      <c r="Y3685" t="s">
        <v>568</v>
      </c>
    </row>
    <row r="3686" spans="2:25" x14ac:dyDescent="0.3">
      <c r="B3686" s="118"/>
      <c r="D3686" t="s">
        <v>567</v>
      </c>
      <c r="H3686" t="s">
        <v>567</v>
      </c>
      <c r="J3686" t="s">
        <v>567</v>
      </c>
      <c r="K3686" t="s">
        <v>567</v>
      </c>
      <c r="L3686" t="s">
        <v>567</v>
      </c>
      <c r="N3686">
        <v>0</v>
      </c>
      <c r="O3686">
        <v>0</v>
      </c>
      <c r="R3686">
        <v>0</v>
      </c>
      <c r="W3686" t="s">
        <v>567</v>
      </c>
      <c r="X3686" t="s">
        <v>567</v>
      </c>
      <c r="Y3686" t="s">
        <v>568</v>
      </c>
    </row>
    <row r="3687" spans="2:25" x14ac:dyDescent="0.3">
      <c r="B3687" s="118"/>
      <c r="D3687" t="s">
        <v>567</v>
      </c>
      <c r="H3687" t="s">
        <v>567</v>
      </c>
      <c r="J3687" t="s">
        <v>567</v>
      </c>
      <c r="K3687" t="s">
        <v>567</v>
      </c>
      <c r="L3687" t="s">
        <v>567</v>
      </c>
      <c r="N3687">
        <v>0</v>
      </c>
      <c r="O3687">
        <v>0</v>
      </c>
      <c r="R3687">
        <v>0</v>
      </c>
      <c r="W3687" t="s">
        <v>567</v>
      </c>
      <c r="X3687" t="s">
        <v>567</v>
      </c>
      <c r="Y3687" t="s">
        <v>568</v>
      </c>
    </row>
    <row r="3688" spans="2:25" x14ac:dyDescent="0.3">
      <c r="B3688" s="118"/>
      <c r="D3688" t="s">
        <v>567</v>
      </c>
      <c r="H3688" t="s">
        <v>567</v>
      </c>
      <c r="J3688" t="s">
        <v>567</v>
      </c>
      <c r="K3688" t="s">
        <v>567</v>
      </c>
      <c r="L3688" t="s">
        <v>567</v>
      </c>
      <c r="N3688">
        <v>0</v>
      </c>
      <c r="O3688">
        <v>0</v>
      </c>
      <c r="R3688">
        <v>0</v>
      </c>
      <c r="W3688" t="s">
        <v>567</v>
      </c>
      <c r="X3688" t="s">
        <v>567</v>
      </c>
      <c r="Y3688" t="s">
        <v>568</v>
      </c>
    </row>
    <row r="3689" spans="2:25" x14ac:dyDescent="0.3">
      <c r="B3689" s="118"/>
      <c r="D3689" t="s">
        <v>567</v>
      </c>
      <c r="H3689" t="s">
        <v>567</v>
      </c>
      <c r="J3689" t="s">
        <v>567</v>
      </c>
      <c r="K3689" t="s">
        <v>567</v>
      </c>
      <c r="L3689" t="s">
        <v>567</v>
      </c>
      <c r="N3689">
        <v>0</v>
      </c>
      <c r="O3689">
        <v>0</v>
      </c>
      <c r="R3689">
        <v>0</v>
      </c>
      <c r="W3689" t="s">
        <v>567</v>
      </c>
      <c r="X3689" t="s">
        <v>567</v>
      </c>
      <c r="Y3689" t="s">
        <v>568</v>
      </c>
    </row>
    <row r="3690" spans="2:25" x14ac:dyDescent="0.3">
      <c r="B3690" s="118"/>
      <c r="D3690" t="s">
        <v>567</v>
      </c>
      <c r="H3690" t="s">
        <v>567</v>
      </c>
      <c r="J3690" t="s">
        <v>567</v>
      </c>
      <c r="K3690" t="s">
        <v>567</v>
      </c>
      <c r="L3690" t="s">
        <v>567</v>
      </c>
      <c r="N3690">
        <v>0</v>
      </c>
      <c r="O3690">
        <v>0</v>
      </c>
      <c r="R3690">
        <v>0</v>
      </c>
      <c r="W3690" t="s">
        <v>567</v>
      </c>
      <c r="X3690" t="s">
        <v>567</v>
      </c>
      <c r="Y3690" t="s">
        <v>568</v>
      </c>
    </row>
    <row r="3691" spans="2:25" x14ac:dyDescent="0.3">
      <c r="B3691" s="118"/>
      <c r="D3691" t="s">
        <v>567</v>
      </c>
      <c r="H3691" t="s">
        <v>567</v>
      </c>
      <c r="J3691" t="s">
        <v>567</v>
      </c>
      <c r="K3691" t="s">
        <v>567</v>
      </c>
      <c r="L3691" t="s">
        <v>567</v>
      </c>
      <c r="N3691">
        <v>0</v>
      </c>
      <c r="O3691">
        <v>0</v>
      </c>
      <c r="R3691">
        <v>0</v>
      </c>
      <c r="W3691" t="s">
        <v>567</v>
      </c>
      <c r="X3691" t="s">
        <v>567</v>
      </c>
      <c r="Y3691" t="s">
        <v>568</v>
      </c>
    </row>
    <row r="3692" spans="2:25" x14ac:dyDescent="0.3">
      <c r="B3692" s="118"/>
      <c r="D3692" t="s">
        <v>567</v>
      </c>
      <c r="H3692" t="s">
        <v>567</v>
      </c>
      <c r="J3692" t="s">
        <v>567</v>
      </c>
      <c r="K3692" t="s">
        <v>567</v>
      </c>
      <c r="L3692" t="s">
        <v>567</v>
      </c>
      <c r="N3692">
        <v>0</v>
      </c>
      <c r="O3692">
        <v>0</v>
      </c>
      <c r="R3692">
        <v>0</v>
      </c>
      <c r="W3692" t="s">
        <v>567</v>
      </c>
      <c r="X3692" t="s">
        <v>567</v>
      </c>
      <c r="Y3692" t="s">
        <v>568</v>
      </c>
    </row>
    <row r="3693" spans="2:25" x14ac:dyDescent="0.3">
      <c r="B3693" s="118"/>
      <c r="D3693" t="s">
        <v>567</v>
      </c>
      <c r="H3693" t="s">
        <v>567</v>
      </c>
      <c r="J3693" t="s">
        <v>567</v>
      </c>
      <c r="K3693" t="s">
        <v>567</v>
      </c>
      <c r="L3693" t="s">
        <v>567</v>
      </c>
      <c r="N3693">
        <v>0</v>
      </c>
      <c r="O3693">
        <v>0</v>
      </c>
      <c r="R3693">
        <v>0</v>
      </c>
      <c r="W3693" t="s">
        <v>567</v>
      </c>
      <c r="X3693" t="s">
        <v>567</v>
      </c>
      <c r="Y3693" t="s">
        <v>568</v>
      </c>
    </row>
    <row r="3694" spans="2:25" x14ac:dyDescent="0.3">
      <c r="B3694" s="118"/>
      <c r="D3694" t="s">
        <v>567</v>
      </c>
      <c r="H3694" t="s">
        <v>567</v>
      </c>
      <c r="J3694" t="s">
        <v>567</v>
      </c>
      <c r="K3694" t="s">
        <v>567</v>
      </c>
      <c r="L3694" t="s">
        <v>567</v>
      </c>
      <c r="N3694">
        <v>0</v>
      </c>
      <c r="O3694">
        <v>0</v>
      </c>
      <c r="R3694">
        <v>0</v>
      </c>
      <c r="W3694" t="s">
        <v>567</v>
      </c>
      <c r="X3694" t="s">
        <v>567</v>
      </c>
      <c r="Y3694" t="s">
        <v>568</v>
      </c>
    </row>
    <row r="3695" spans="2:25" x14ac:dyDescent="0.3">
      <c r="B3695" s="118"/>
      <c r="D3695" t="s">
        <v>567</v>
      </c>
      <c r="H3695" t="s">
        <v>567</v>
      </c>
      <c r="J3695" t="s">
        <v>567</v>
      </c>
      <c r="K3695" t="s">
        <v>567</v>
      </c>
      <c r="L3695" t="s">
        <v>567</v>
      </c>
      <c r="N3695">
        <v>0</v>
      </c>
      <c r="O3695">
        <v>0</v>
      </c>
      <c r="R3695">
        <v>0</v>
      </c>
      <c r="W3695" t="s">
        <v>567</v>
      </c>
      <c r="X3695" t="s">
        <v>567</v>
      </c>
      <c r="Y3695" t="s">
        <v>568</v>
      </c>
    </row>
    <row r="3696" spans="2:25" x14ac:dyDescent="0.3">
      <c r="B3696" s="118"/>
      <c r="D3696" t="s">
        <v>567</v>
      </c>
      <c r="H3696" t="s">
        <v>567</v>
      </c>
      <c r="J3696" t="s">
        <v>567</v>
      </c>
      <c r="K3696" t="s">
        <v>567</v>
      </c>
      <c r="L3696" t="s">
        <v>567</v>
      </c>
      <c r="N3696">
        <v>0</v>
      </c>
      <c r="O3696">
        <v>0</v>
      </c>
      <c r="R3696">
        <v>0</v>
      </c>
      <c r="W3696" t="s">
        <v>567</v>
      </c>
      <c r="X3696" t="s">
        <v>567</v>
      </c>
      <c r="Y3696" t="s">
        <v>568</v>
      </c>
    </row>
    <row r="3697" spans="2:25" x14ac:dyDescent="0.3">
      <c r="B3697" s="118"/>
      <c r="D3697" t="s">
        <v>567</v>
      </c>
      <c r="H3697" t="s">
        <v>567</v>
      </c>
      <c r="J3697" t="s">
        <v>567</v>
      </c>
      <c r="K3697" t="s">
        <v>567</v>
      </c>
      <c r="L3697" t="s">
        <v>567</v>
      </c>
      <c r="N3697">
        <v>0</v>
      </c>
      <c r="O3697">
        <v>0</v>
      </c>
      <c r="R3697">
        <v>0</v>
      </c>
      <c r="W3697" t="s">
        <v>567</v>
      </c>
      <c r="X3697" t="s">
        <v>567</v>
      </c>
      <c r="Y3697" t="s">
        <v>568</v>
      </c>
    </row>
    <row r="3698" spans="2:25" x14ac:dyDescent="0.3">
      <c r="B3698" s="118"/>
      <c r="D3698" t="s">
        <v>567</v>
      </c>
      <c r="H3698" t="s">
        <v>567</v>
      </c>
      <c r="J3698" t="s">
        <v>567</v>
      </c>
      <c r="K3698" t="s">
        <v>567</v>
      </c>
      <c r="L3698" t="s">
        <v>567</v>
      </c>
      <c r="N3698">
        <v>0</v>
      </c>
      <c r="O3698">
        <v>0</v>
      </c>
      <c r="R3698">
        <v>0</v>
      </c>
      <c r="W3698" t="s">
        <v>567</v>
      </c>
      <c r="X3698" t="s">
        <v>567</v>
      </c>
      <c r="Y3698" t="s">
        <v>568</v>
      </c>
    </row>
    <row r="3699" spans="2:25" x14ac:dyDescent="0.3">
      <c r="B3699" s="118"/>
      <c r="D3699" t="s">
        <v>567</v>
      </c>
      <c r="H3699" t="s">
        <v>567</v>
      </c>
      <c r="J3699" t="s">
        <v>567</v>
      </c>
      <c r="K3699" t="s">
        <v>567</v>
      </c>
      <c r="L3699" t="s">
        <v>567</v>
      </c>
      <c r="N3699">
        <v>0</v>
      </c>
      <c r="O3699">
        <v>0</v>
      </c>
      <c r="R3699">
        <v>0</v>
      </c>
      <c r="W3699" t="s">
        <v>567</v>
      </c>
      <c r="X3699" t="s">
        <v>567</v>
      </c>
      <c r="Y3699" t="s">
        <v>568</v>
      </c>
    </row>
    <row r="3700" spans="2:25" x14ac:dyDescent="0.3">
      <c r="B3700" s="118"/>
      <c r="D3700" t="s">
        <v>567</v>
      </c>
      <c r="H3700" t="s">
        <v>567</v>
      </c>
      <c r="J3700" t="s">
        <v>567</v>
      </c>
      <c r="K3700" t="s">
        <v>567</v>
      </c>
      <c r="L3700" t="s">
        <v>567</v>
      </c>
      <c r="N3700">
        <v>0</v>
      </c>
      <c r="O3700">
        <v>0</v>
      </c>
      <c r="R3700">
        <v>0</v>
      </c>
      <c r="W3700" t="s">
        <v>567</v>
      </c>
      <c r="X3700" t="s">
        <v>567</v>
      </c>
      <c r="Y3700" t="s">
        <v>568</v>
      </c>
    </row>
    <row r="3701" spans="2:25" x14ac:dyDescent="0.3">
      <c r="B3701" s="118"/>
      <c r="D3701" t="s">
        <v>567</v>
      </c>
      <c r="H3701" t="s">
        <v>567</v>
      </c>
      <c r="J3701" t="s">
        <v>567</v>
      </c>
      <c r="K3701" t="s">
        <v>567</v>
      </c>
      <c r="L3701" t="s">
        <v>567</v>
      </c>
      <c r="N3701">
        <v>0</v>
      </c>
      <c r="O3701">
        <v>0</v>
      </c>
      <c r="R3701">
        <v>0</v>
      </c>
      <c r="W3701" t="s">
        <v>567</v>
      </c>
      <c r="X3701" t="s">
        <v>567</v>
      </c>
      <c r="Y3701" t="s">
        <v>568</v>
      </c>
    </row>
    <row r="3702" spans="2:25" x14ac:dyDescent="0.3">
      <c r="B3702" s="118"/>
      <c r="D3702" t="s">
        <v>567</v>
      </c>
      <c r="H3702" t="s">
        <v>567</v>
      </c>
      <c r="J3702" t="s">
        <v>567</v>
      </c>
      <c r="K3702" t="s">
        <v>567</v>
      </c>
      <c r="L3702" t="s">
        <v>567</v>
      </c>
      <c r="N3702">
        <v>0</v>
      </c>
      <c r="O3702">
        <v>0</v>
      </c>
      <c r="R3702">
        <v>0</v>
      </c>
      <c r="W3702" t="s">
        <v>567</v>
      </c>
      <c r="X3702" t="s">
        <v>567</v>
      </c>
      <c r="Y3702" t="s">
        <v>568</v>
      </c>
    </row>
    <row r="3703" spans="2:25" x14ac:dyDescent="0.3">
      <c r="B3703" s="118"/>
      <c r="D3703" t="s">
        <v>567</v>
      </c>
      <c r="H3703" t="s">
        <v>567</v>
      </c>
      <c r="J3703" t="s">
        <v>567</v>
      </c>
      <c r="K3703" t="s">
        <v>567</v>
      </c>
      <c r="L3703" t="s">
        <v>567</v>
      </c>
      <c r="N3703">
        <v>0</v>
      </c>
      <c r="O3703">
        <v>0</v>
      </c>
      <c r="R3703">
        <v>0</v>
      </c>
      <c r="W3703" t="s">
        <v>567</v>
      </c>
      <c r="X3703" t="s">
        <v>567</v>
      </c>
      <c r="Y3703" t="s">
        <v>568</v>
      </c>
    </row>
    <row r="3704" spans="2:25" x14ac:dyDescent="0.3">
      <c r="B3704" s="118"/>
      <c r="D3704" t="s">
        <v>567</v>
      </c>
      <c r="H3704" t="s">
        <v>567</v>
      </c>
      <c r="J3704" t="s">
        <v>567</v>
      </c>
      <c r="K3704" t="s">
        <v>567</v>
      </c>
      <c r="L3704" t="s">
        <v>567</v>
      </c>
      <c r="N3704">
        <v>0</v>
      </c>
      <c r="O3704">
        <v>0</v>
      </c>
      <c r="R3704">
        <v>0</v>
      </c>
      <c r="W3704" t="s">
        <v>567</v>
      </c>
      <c r="X3704" t="s">
        <v>567</v>
      </c>
      <c r="Y3704" t="s">
        <v>568</v>
      </c>
    </row>
    <row r="3705" spans="2:25" x14ac:dyDescent="0.3">
      <c r="B3705" s="118"/>
      <c r="D3705" t="s">
        <v>567</v>
      </c>
      <c r="H3705" t="s">
        <v>567</v>
      </c>
      <c r="J3705" t="s">
        <v>567</v>
      </c>
      <c r="K3705" t="s">
        <v>567</v>
      </c>
      <c r="L3705" t="s">
        <v>567</v>
      </c>
      <c r="N3705">
        <v>0</v>
      </c>
      <c r="O3705">
        <v>0</v>
      </c>
      <c r="R3705">
        <v>0</v>
      </c>
      <c r="W3705" t="s">
        <v>567</v>
      </c>
      <c r="X3705" t="s">
        <v>567</v>
      </c>
      <c r="Y3705" t="s">
        <v>568</v>
      </c>
    </row>
    <row r="3706" spans="2:25" x14ac:dyDescent="0.3">
      <c r="B3706" s="118"/>
      <c r="D3706" t="s">
        <v>567</v>
      </c>
      <c r="H3706" t="s">
        <v>567</v>
      </c>
      <c r="J3706" t="s">
        <v>567</v>
      </c>
      <c r="K3706" t="s">
        <v>567</v>
      </c>
      <c r="L3706" t="s">
        <v>567</v>
      </c>
      <c r="N3706">
        <v>0</v>
      </c>
      <c r="O3706">
        <v>0</v>
      </c>
      <c r="R3706">
        <v>0</v>
      </c>
      <c r="W3706" t="s">
        <v>567</v>
      </c>
      <c r="X3706" t="s">
        <v>567</v>
      </c>
      <c r="Y3706" t="s">
        <v>568</v>
      </c>
    </row>
    <row r="3707" spans="2:25" x14ac:dyDescent="0.3">
      <c r="B3707" s="118"/>
      <c r="D3707" t="s">
        <v>567</v>
      </c>
      <c r="H3707" t="s">
        <v>567</v>
      </c>
      <c r="J3707" t="s">
        <v>567</v>
      </c>
      <c r="K3707" t="s">
        <v>567</v>
      </c>
      <c r="L3707" t="s">
        <v>567</v>
      </c>
      <c r="N3707">
        <v>0</v>
      </c>
      <c r="O3707">
        <v>0</v>
      </c>
      <c r="R3707">
        <v>0</v>
      </c>
      <c r="W3707" t="s">
        <v>567</v>
      </c>
      <c r="X3707" t="s">
        <v>567</v>
      </c>
      <c r="Y3707" t="s">
        <v>568</v>
      </c>
    </row>
    <row r="3708" spans="2:25" x14ac:dyDescent="0.3">
      <c r="B3708" s="118"/>
      <c r="D3708" t="s">
        <v>567</v>
      </c>
      <c r="H3708" t="s">
        <v>567</v>
      </c>
      <c r="J3708" t="s">
        <v>567</v>
      </c>
      <c r="K3708" t="s">
        <v>567</v>
      </c>
      <c r="L3708" t="s">
        <v>567</v>
      </c>
      <c r="N3708">
        <v>0</v>
      </c>
      <c r="O3708">
        <v>0</v>
      </c>
      <c r="R3708">
        <v>0</v>
      </c>
      <c r="W3708" t="s">
        <v>567</v>
      </c>
      <c r="X3708" t="s">
        <v>567</v>
      </c>
      <c r="Y3708" t="s">
        <v>568</v>
      </c>
    </row>
    <row r="3709" spans="2:25" x14ac:dyDescent="0.3">
      <c r="B3709" s="118"/>
      <c r="D3709" t="s">
        <v>567</v>
      </c>
      <c r="H3709" t="s">
        <v>567</v>
      </c>
      <c r="J3709" t="s">
        <v>567</v>
      </c>
      <c r="K3709" t="s">
        <v>567</v>
      </c>
      <c r="L3709" t="s">
        <v>567</v>
      </c>
      <c r="N3709">
        <v>0</v>
      </c>
      <c r="O3709">
        <v>0</v>
      </c>
      <c r="R3709">
        <v>0</v>
      </c>
      <c r="W3709" t="s">
        <v>567</v>
      </c>
      <c r="X3709" t="s">
        <v>567</v>
      </c>
      <c r="Y3709" t="s">
        <v>568</v>
      </c>
    </row>
    <row r="3710" spans="2:25" x14ac:dyDescent="0.3">
      <c r="B3710" s="118"/>
      <c r="D3710" t="s">
        <v>567</v>
      </c>
      <c r="H3710" t="s">
        <v>567</v>
      </c>
      <c r="J3710" t="s">
        <v>567</v>
      </c>
      <c r="K3710" t="s">
        <v>567</v>
      </c>
      <c r="L3710" t="s">
        <v>567</v>
      </c>
      <c r="N3710">
        <v>0</v>
      </c>
      <c r="O3710">
        <v>0</v>
      </c>
      <c r="R3710">
        <v>0</v>
      </c>
      <c r="W3710" t="s">
        <v>567</v>
      </c>
      <c r="X3710" t="s">
        <v>567</v>
      </c>
      <c r="Y3710" t="s">
        <v>568</v>
      </c>
    </row>
    <row r="3711" spans="2:25" x14ac:dyDescent="0.3">
      <c r="B3711" s="118"/>
      <c r="D3711" t="s">
        <v>567</v>
      </c>
      <c r="H3711" t="s">
        <v>567</v>
      </c>
      <c r="J3711" t="s">
        <v>567</v>
      </c>
      <c r="K3711" t="s">
        <v>567</v>
      </c>
      <c r="L3711" t="s">
        <v>567</v>
      </c>
      <c r="N3711">
        <v>0</v>
      </c>
      <c r="O3711">
        <v>0</v>
      </c>
      <c r="R3711">
        <v>0</v>
      </c>
      <c r="W3711" t="s">
        <v>567</v>
      </c>
      <c r="X3711" t="s">
        <v>567</v>
      </c>
      <c r="Y3711" t="s">
        <v>568</v>
      </c>
    </row>
    <row r="3712" spans="2:25" x14ac:dyDescent="0.3">
      <c r="B3712" s="118"/>
      <c r="D3712" t="s">
        <v>567</v>
      </c>
      <c r="H3712" t="s">
        <v>567</v>
      </c>
      <c r="J3712" t="s">
        <v>567</v>
      </c>
      <c r="K3712" t="s">
        <v>567</v>
      </c>
      <c r="L3712" t="s">
        <v>567</v>
      </c>
      <c r="N3712">
        <v>0</v>
      </c>
      <c r="O3712">
        <v>0</v>
      </c>
      <c r="R3712">
        <v>0</v>
      </c>
      <c r="W3712" t="s">
        <v>567</v>
      </c>
      <c r="X3712" t="s">
        <v>567</v>
      </c>
      <c r="Y3712" t="s">
        <v>568</v>
      </c>
    </row>
    <row r="3713" spans="2:25" x14ac:dyDescent="0.3">
      <c r="B3713" s="118"/>
      <c r="D3713" t="s">
        <v>567</v>
      </c>
      <c r="H3713" t="s">
        <v>567</v>
      </c>
      <c r="J3713" t="s">
        <v>567</v>
      </c>
      <c r="K3713" t="s">
        <v>567</v>
      </c>
      <c r="L3713" t="s">
        <v>567</v>
      </c>
      <c r="N3713">
        <v>0</v>
      </c>
      <c r="O3713">
        <v>0</v>
      </c>
      <c r="R3713">
        <v>0</v>
      </c>
      <c r="W3713" t="s">
        <v>567</v>
      </c>
      <c r="X3713" t="s">
        <v>567</v>
      </c>
      <c r="Y3713" t="s">
        <v>568</v>
      </c>
    </row>
    <row r="3714" spans="2:25" x14ac:dyDescent="0.3">
      <c r="B3714" s="118"/>
      <c r="D3714" t="s">
        <v>567</v>
      </c>
      <c r="H3714" t="s">
        <v>567</v>
      </c>
      <c r="J3714" t="s">
        <v>567</v>
      </c>
      <c r="K3714" t="s">
        <v>567</v>
      </c>
      <c r="L3714" t="s">
        <v>567</v>
      </c>
      <c r="N3714">
        <v>0</v>
      </c>
      <c r="O3714">
        <v>0</v>
      </c>
      <c r="R3714">
        <v>0</v>
      </c>
      <c r="W3714" t="s">
        <v>567</v>
      </c>
      <c r="X3714" t="s">
        <v>567</v>
      </c>
      <c r="Y3714" t="s">
        <v>568</v>
      </c>
    </row>
    <row r="3715" spans="2:25" x14ac:dyDescent="0.3">
      <c r="B3715" s="118"/>
      <c r="D3715" t="s">
        <v>567</v>
      </c>
      <c r="H3715" t="s">
        <v>567</v>
      </c>
      <c r="J3715" t="s">
        <v>567</v>
      </c>
      <c r="K3715" t="s">
        <v>567</v>
      </c>
      <c r="L3715" t="s">
        <v>567</v>
      </c>
      <c r="N3715">
        <v>0</v>
      </c>
      <c r="O3715">
        <v>0</v>
      </c>
      <c r="R3715">
        <v>0</v>
      </c>
      <c r="W3715" t="s">
        <v>567</v>
      </c>
      <c r="X3715" t="s">
        <v>567</v>
      </c>
      <c r="Y3715" t="s">
        <v>568</v>
      </c>
    </row>
    <row r="3716" spans="2:25" x14ac:dyDescent="0.3">
      <c r="B3716" s="118"/>
      <c r="D3716" t="s">
        <v>567</v>
      </c>
      <c r="H3716" t="s">
        <v>567</v>
      </c>
      <c r="J3716" t="s">
        <v>567</v>
      </c>
      <c r="K3716" t="s">
        <v>567</v>
      </c>
      <c r="L3716" t="s">
        <v>567</v>
      </c>
      <c r="N3716">
        <v>0</v>
      </c>
      <c r="O3716">
        <v>0</v>
      </c>
      <c r="R3716">
        <v>0</v>
      </c>
      <c r="W3716" t="s">
        <v>567</v>
      </c>
      <c r="X3716" t="s">
        <v>567</v>
      </c>
      <c r="Y3716" t="s">
        <v>568</v>
      </c>
    </row>
    <row r="3717" spans="2:25" x14ac:dyDescent="0.3">
      <c r="B3717" s="118"/>
      <c r="D3717" t="s">
        <v>567</v>
      </c>
      <c r="H3717" t="s">
        <v>567</v>
      </c>
      <c r="J3717" t="s">
        <v>567</v>
      </c>
      <c r="K3717" t="s">
        <v>567</v>
      </c>
      <c r="L3717" t="s">
        <v>567</v>
      </c>
      <c r="N3717">
        <v>0</v>
      </c>
      <c r="O3717">
        <v>0</v>
      </c>
      <c r="R3717">
        <v>0</v>
      </c>
      <c r="W3717" t="s">
        <v>567</v>
      </c>
      <c r="X3717" t="s">
        <v>567</v>
      </c>
      <c r="Y3717" t="s">
        <v>568</v>
      </c>
    </row>
    <row r="3718" spans="2:25" x14ac:dyDescent="0.3">
      <c r="B3718" s="118"/>
      <c r="D3718" t="s">
        <v>567</v>
      </c>
      <c r="H3718" t="s">
        <v>567</v>
      </c>
      <c r="J3718" t="s">
        <v>567</v>
      </c>
      <c r="K3718" t="s">
        <v>567</v>
      </c>
      <c r="L3718" t="s">
        <v>567</v>
      </c>
      <c r="N3718">
        <v>0</v>
      </c>
      <c r="O3718">
        <v>0</v>
      </c>
      <c r="R3718">
        <v>0</v>
      </c>
      <c r="W3718" t="s">
        <v>567</v>
      </c>
      <c r="X3718" t="s">
        <v>567</v>
      </c>
      <c r="Y3718" t="s">
        <v>568</v>
      </c>
    </row>
    <row r="3719" spans="2:25" x14ac:dyDescent="0.3">
      <c r="B3719" s="118"/>
      <c r="D3719" t="s">
        <v>567</v>
      </c>
      <c r="H3719" t="s">
        <v>567</v>
      </c>
      <c r="J3719" t="s">
        <v>567</v>
      </c>
      <c r="K3719" t="s">
        <v>567</v>
      </c>
      <c r="L3719" t="s">
        <v>567</v>
      </c>
      <c r="N3719">
        <v>0</v>
      </c>
      <c r="O3719">
        <v>0</v>
      </c>
      <c r="R3719">
        <v>0</v>
      </c>
      <c r="W3719" t="s">
        <v>567</v>
      </c>
      <c r="X3719" t="s">
        <v>567</v>
      </c>
      <c r="Y3719" t="s">
        <v>568</v>
      </c>
    </row>
    <row r="3720" spans="2:25" x14ac:dyDescent="0.3">
      <c r="B3720" s="118"/>
      <c r="D3720" t="s">
        <v>567</v>
      </c>
      <c r="H3720" t="s">
        <v>567</v>
      </c>
      <c r="J3720" t="s">
        <v>567</v>
      </c>
      <c r="K3720" t="s">
        <v>567</v>
      </c>
      <c r="L3720" t="s">
        <v>567</v>
      </c>
      <c r="N3720">
        <v>0</v>
      </c>
      <c r="O3720">
        <v>0</v>
      </c>
      <c r="R3720">
        <v>0</v>
      </c>
      <c r="W3720" t="s">
        <v>567</v>
      </c>
      <c r="X3720" t="s">
        <v>567</v>
      </c>
      <c r="Y3720" t="s">
        <v>568</v>
      </c>
    </row>
    <row r="3721" spans="2:25" x14ac:dyDescent="0.3">
      <c r="B3721" s="118"/>
      <c r="D3721" t="s">
        <v>567</v>
      </c>
      <c r="H3721" t="s">
        <v>567</v>
      </c>
      <c r="J3721" t="s">
        <v>567</v>
      </c>
      <c r="K3721" t="s">
        <v>567</v>
      </c>
      <c r="L3721" t="s">
        <v>567</v>
      </c>
      <c r="N3721">
        <v>0</v>
      </c>
      <c r="O3721">
        <v>0</v>
      </c>
      <c r="R3721">
        <v>0</v>
      </c>
      <c r="W3721" t="s">
        <v>567</v>
      </c>
      <c r="X3721" t="s">
        <v>567</v>
      </c>
      <c r="Y3721" t="s">
        <v>568</v>
      </c>
    </row>
    <row r="3722" spans="2:25" x14ac:dyDescent="0.3">
      <c r="B3722" s="118"/>
      <c r="D3722" t="s">
        <v>567</v>
      </c>
      <c r="H3722" t="s">
        <v>567</v>
      </c>
      <c r="J3722" t="s">
        <v>567</v>
      </c>
      <c r="K3722" t="s">
        <v>567</v>
      </c>
      <c r="L3722" t="s">
        <v>567</v>
      </c>
      <c r="N3722">
        <v>0</v>
      </c>
      <c r="O3722">
        <v>0</v>
      </c>
      <c r="R3722">
        <v>0</v>
      </c>
      <c r="W3722" t="s">
        <v>567</v>
      </c>
      <c r="X3722" t="s">
        <v>567</v>
      </c>
      <c r="Y3722" t="s">
        <v>568</v>
      </c>
    </row>
    <row r="3723" spans="2:25" x14ac:dyDescent="0.3">
      <c r="B3723" s="118"/>
      <c r="D3723" t="s">
        <v>567</v>
      </c>
      <c r="H3723" t="s">
        <v>567</v>
      </c>
      <c r="J3723" t="s">
        <v>567</v>
      </c>
      <c r="K3723" t="s">
        <v>567</v>
      </c>
      <c r="L3723" t="s">
        <v>567</v>
      </c>
      <c r="N3723">
        <v>0</v>
      </c>
      <c r="O3723">
        <v>0</v>
      </c>
      <c r="R3723">
        <v>0</v>
      </c>
      <c r="W3723" t="s">
        <v>567</v>
      </c>
      <c r="X3723" t="s">
        <v>567</v>
      </c>
      <c r="Y3723" t="s">
        <v>568</v>
      </c>
    </row>
    <row r="3724" spans="2:25" x14ac:dyDescent="0.3">
      <c r="B3724" s="118"/>
      <c r="D3724" t="s">
        <v>567</v>
      </c>
      <c r="H3724" t="s">
        <v>567</v>
      </c>
      <c r="J3724" t="s">
        <v>567</v>
      </c>
      <c r="K3724" t="s">
        <v>567</v>
      </c>
      <c r="L3724" t="s">
        <v>567</v>
      </c>
      <c r="N3724">
        <v>0</v>
      </c>
      <c r="O3724">
        <v>0</v>
      </c>
      <c r="R3724">
        <v>0</v>
      </c>
      <c r="W3724" t="s">
        <v>567</v>
      </c>
      <c r="X3724" t="s">
        <v>567</v>
      </c>
      <c r="Y3724" t="s">
        <v>568</v>
      </c>
    </row>
    <row r="3725" spans="2:25" x14ac:dyDescent="0.3">
      <c r="B3725" s="118"/>
      <c r="D3725" t="s">
        <v>567</v>
      </c>
      <c r="H3725" t="s">
        <v>567</v>
      </c>
      <c r="J3725" t="s">
        <v>567</v>
      </c>
      <c r="K3725" t="s">
        <v>567</v>
      </c>
      <c r="L3725" t="s">
        <v>567</v>
      </c>
      <c r="N3725">
        <v>0</v>
      </c>
      <c r="O3725">
        <v>0</v>
      </c>
      <c r="R3725">
        <v>0</v>
      </c>
      <c r="W3725" t="s">
        <v>567</v>
      </c>
      <c r="X3725" t="s">
        <v>567</v>
      </c>
      <c r="Y3725" t="s">
        <v>568</v>
      </c>
    </row>
    <row r="3726" spans="2:25" x14ac:dyDescent="0.3">
      <c r="B3726" s="118"/>
      <c r="D3726" t="s">
        <v>567</v>
      </c>
      <c r="H3726" t="s">
        <v>567</v>
      </c>
      <c r="J3726" t="s">
        <v>567</v>
      </c>
      <c r="K3726" t="s">
        <v>567</v>
      </c>
      <c r="L3726" t="s">
        <v>567</v>
      </c>
      <c r="N3726">
        <v>0</v>
      </c>
      <c r="O3726">
        <v>0</v>
      </c>
      <c r="R3726">
        <v>0</v>
      </c>
      <c r="W3726" t="s">
        <v>567</v>
      </c>
      <c r="X3726" t="s">
        <v>567</v>
      </c>
      <c r="Y3726" t="s">
        <v>568</v>
      </c>
    </row>
    <row r="3727" spans="2:25" x14ac:dyDescent="0.3">
      <c r="B3727" s="118"/>
      <c r="D3727" t="s">
        <v>567</v>
      </c>
      <c r="H3727" t="s">
        <v>567</v>
      </c>
      <c r="J3727" t="s">
        <v>567</v>
      </c>
      <c r="K3727" t="s">
        <v>567</v>
      </c>
      <c r="L3727" t="s">
        <v>567</v>
      </c>
      <c r="N3727">
        <v>0</v>
      </c>
      <c r="O3727">
        <v>0</v>
      </c>
      <c r="R3727">
        <v>0</v>
      </c>
      <c r="W3727" t="s">
        <v>567</v>
      </c>
      <c r="X3727" t="s">
        <v>567</v>
      </c>
      <c r="Y3727" t="s">
        <v>568</v>
      </c>
    </row>
    <row r="3728" spans="2:25" x14ac:dyDescent="0.3">
      <c r="B3728" s="118"/>
      <c r="D3728" t="s">
        <v>567</v>
      </c>
      <c r="H3728" t="s">
        <v>567</v>
      </c>
      <c r="J3728" t="s">
        <v>567</v>
      </c>
      <c r="K3728" t="s">
        <v>567</v>
      </c>
      <c r="L3728" t="s">
        <v>567</v>
      </c>
      <c r="N3728">
        <v>0</v>
      </c>
      <c r="O3728">
        <v>0</v>
      </c>
      <c r="R3728">
        <v>0</v>
      </c>
      <c r="W3728" t="s">
        <v>567</v>
      </c>
      <c r="X3728" t="s">
        <v>567</v>
      </c>
      <c r="Y3728" t="s">
        <v>568</v>
      </c>
    </row>
    <row r="3729" spans="2:25" x14ac:dyDescent="0.3">
      <c r="B3729" s="118"/>
      <c r="D3729" t="s">
        <v>567</v>
      </c>
      <c r="H3729" t="s">
        <v>567</v>
      </c>
      <c r="J3729" t="s">
        <v>567</v>
      </c>
      <c r="K3729" t="s">
        <v>567</v>
      </c>
      <c r="L3729" t="s">
        <v>567</v>
      </c>
      <c r="N3729">
        <v>0</v>
      </c>
      <c r="O3729">
        <v>0</v>
      </c>
      <c r="R3729">
        <v>0</v>
      </c>
      <c r="W3729" t="s">
        <v>567</v>
      </c>
      <c r="X3729" t="s">
        <v>567</v>
      </c>
      <c r="Y3729" t="s">
        <v>568</v>
      </c>
    </row>
    <row r="3730" spans="2:25" x14ac:dyDescent="0.3">
      <c r="B3730" s="118"/>
      <c r="D3730" t="s">
        <v>567</v>
      </c>
      <c r="H3730" t="s">
        <v>567</v>
      </c>
      <c r="J3730" t="s">
        <v>567</v>
      </c>
      <c r="K3730" t="s">
        <v>567</v>
      </c>
      <c r="L3730" t="s">
        <v>567</v>
      </c>
      <c r="N3730">
        <v>0</v>
      </c>
      <c r="O3730">
        <v>0</v>
      </c>
      <c r="R3730">
        <v>0</v>
      </c>
      <c r="W3730" t="s">
        <v>567</v>
      </c>
      <c r="X3730" t="s">
        <v>567</v>
      </c>
      <c r="Y3730" t="s">
        <v>568</v>
      </c>
    </row>
    <row r="3731" spans="2:25" x14ac:dyDescent="0.3">
      <c r="B3731" s="118"/>
      <c r="D3731" t="s">
        <v>567</v>
      </c>
      <c r="H3731" t="s">
        <v>567</v>
      </c>
      <c r="J3731" t="s">
        <v>567</v>
      </c>
      <c r="K3731" t="s">
        <v>567</v>
      </c>
      <c r="L3731" t="s">
        <v>567</v>
      </c>
      <c r="N3731">
        <v>0</v>
      </c>
      <c r="O3731">
        <v>0</v>
      </c>
      <c r="R3731">
        <v>0</v>
      </c>
      <c r="W3731" t="s">
        <v>567</v>
      </c>
      <c r="X3731" t="s">
        <v>567</v>
      </c>
      <c r="Y3731" t="s">
        <v>568</v>
      </c>
    </row>
    <row r="3732" spans="2:25" x14ac:dyDescent="0.3">
      <c r="B3732" s="118"/>
      <c r="D3732" t="s">
        <v>567</v>
      </c>
      <c r="H3732" t="s">
        <v>567</v>
      </c>
      <c r="J3732" t="s">
        <v>567</v>
      </c>
      <c r="K3732" t="s">
        <v>567</v>
      </c>
      <c r="L3732" t="s">
        <v>567</v>
      </c>
      <c r="N3732">
        <v>0</v>
      </c>
      <c r="O3732">
        <v>0</v>
      </c>
      <c r="R3732">
        <v>0</v>
      </c>
      <c r="W3732" t="s">
        <v>567</v>
      </c>
      <c r="X3732" t="s">
        <v>567</v>
      </c>
      <c r="Y3732" t="s">
        <v>568</v>
      </c>
    </row>
    <row r="3733" spans="2:25" x14ac:dyDescent="0.3">
      <c r="B3733" s="118"/>
      <c r="D3733" t="s">
        <v>567</v>
      </c>
      <c r="H3733" t="s">
        <v>567</v>
      </c>
      <c r="J3733" t="s">
        <v>567</v>
      </c>
      <c r="K3733" t="s">
        <v>567</v>
      </c>
      <c r="L3733" t="s">
        <v>567</v>
      </c>
      <c r="N3733">
        <v>0</v>
      </c>
      <c r="O3733">
        <v>0</v>
      </c>
      <c r="R3733">
        <v>0</v>
      </c>
      <c r="W3733" t="s">
        <v>567</v>
      </c>
      <c r="X3733" t="s">
        <v>567</v>
      </c>
      <c r="Y3733" t="s">
        <v>568</v>
      </c>
    </row>
    <row r="3734" spans="2:25" x14ac:dyDescent="0.3">
      <c r="B3734" s="118"/>
      <c r="D3734" t="s">
        <v>567</v>
      </c>
      <c r="H3734" t="s">
        <v>567</v>
      </c>
      <c r="J3734" t="s">
        <v>567</v>
      </c>
      <c r="K3734" t="s">
        <v>567</v>
      </c>
      <c r="L3734" t="s">
        <v>567</v>
      </c>
      <c r="N3734">
        <v>0</v>
      </c>
      <c r="O3734">
        <v>0</v>
      </c>
      <c r="R3734">
        <v>0</v>
      </c>
      <c r="W3734" t="s">
        <v>567</v>
      </c>
      <c r="X3734" t="s">
        <v>567</v>
      </c>
      <c r="Y3734" t="s">
        <v>568</v>
      </c>
    </row>
    <row r="3735" spans="2:25" x14ac:dyDescent="0.3">
      <c r="B3735" s="118"/>
      <c r="D3735" t="s">
        <v>567</v>
      </c>
      <c r="H3735" t="s">
        <v>567</v>
      </c>
      <c r="J3735" t="s">
        <v>567</v>
      </c>
      <c r="K3735" t="s">
        <v>567</v>
      </c>
      <c r="L3735" t="s">
        <v>567</v>
      </c>
      <c r="N3735">
        <v>0</v>
      </c>
      <c r="O3735">
        <v>0</v>
      </c>
      <c r="R3735">
        <v>0</v>
      </c>
      <c r="W3735" t="s">
        <v>567</v>
      </c>
      <c r="X3735" t="s">
        <v>567</v>
      </c>
      <c r="Y3735" t="s">
        <v>568</v>
      </c>
    </row>
    <row r="3736" spans="2:25" x14ac:dyDescent="0.3">
      <c r="B3736" s="118"/>
      <c r="D3736" t="s">
        <v>567</v>
      </c>
      <c r="H3736" t="s">
        <v>567</v>
      </c>
      <c r="J3736" t="s">
        <v>567</v>
      </c>
      <c r="K3736" t="s">
        <v>567</v>
      </c>
      <c r="L3736" t="s">
        <v>567</v>
      </c>
      <c r="N3736">
        <v>0</v>
      </c>
      <c r="O3736">
        <v>0</v>
      </c>
      <c r="R3736">
        <v>0</v>
      </c>
      <c r="W3736" t="s">
        <v>567</v>
      </c>
      <c r="X3736" t="s">
        <v>567</v>
      </c>
      <c r="Y3736" t="s">
        <v>568</v>
      </c>
    </row>
    <row r="3737" spans="2:25" x14ac:dyDescent="0.3">
      <c r="B3737" s="118"/>
      <c r="D3737" t="s">
        <v>567</v>
      </c>
      <c r="H3737" t="s">
        <v>567</v>
      </c>
      <c r="J3737" t="s">
        <v>567</v>
      </c>
      <c r="K3737" t="s">
        <v>567</v>
      </c>
      <c r="L3737" t="s">
        <v>567</v>
      </c>
      <c r="N3737">
        <v>0</v>
      </c>
      <c r="O3737">
        <v>0</v>
      </c>
      <c r="R3737">
        <v>0</v>
      </c>
      <c r="W3737" t="s">
        <v>567</v>
      </c>
      <c r="X3737" t="s">
        <v>567</v>
      </c>
      <c r="Y3737" t="s">
        <v>568</v>
      </c>
    </row>
    <row r="3738" spans="2:25" x14ac:dyDescent="0.3">
      <c r="B3738" s="118"/>
      <c r="D3738" t="s">
        <v>567</v>
      </c>
      <c r="H3738" t="s">
        <v>567</v>
      </c>
      <c r="J3738" t="s">
        <v>567</v>
      </c>
      <c r="K3738" t="s">
        <v>567</v>
      </c>
      <c r="L3738" t="s">
        <v>567</v>
      </c>
      <c r="N3738">
        <v>0</v>
      </c>
      <c r="O3738">
        <v>0</v>
      </c>
      <c r="R3738">
        <v>0</v>
      </c>
      <c r="W3738" t="s">
        <v>567</v>
      </c>
      <c r="X3738" t="s">
        <v>567</v>
      </c>
      <c r="Y3738" t="s">
        <v>568</v>
      </c>
    </row>
    <row r="3739" spans="2:25" x14ac:dyDescent="0.3">
      <c r="B3739" s="118"/>
      <c r="D3739" t="s">
        <v>567</v>
      </c>
      <c r="H3739" t="s">
        <v>567</v>
      </c>
      <c r="J3739" t="s">
        <v>567</v>
      </c>
      <c r="K3739" t="s">
        <v>567</v>
      </c>
      <c r="L3739" t="s">
        <v>567</v>
      </c>
      <c r="N3739">
        <v>0</v>
      </c>
      <c r="O3739">
        <v>0</v>
      </c>
      <c r="R3739">
        <v>0</v>
      </c>
      <c r="W3739" t="s">
        <v>567</v>
      </c>
      <c r="X3739" t="s">
        <v>567</v>
      </c>
      <c r="Y3739" t="s">
        <v>568</v>
      </c>
    </row>
    <row r="3740" spans="2:25" x14ac:dyDescent="0.3">
      <c r="B3740" s="118"/>
      <c r="D3740" t="s">
        <v>567</v>
      </c>
      <c r="H3740" t="s">
        <v>567</v>
      </c>
      <c r="J3740" t="s">
        <v>567</v>
      </c>
      <c r="K3740" t="s">
        <v>567</v>
      </c>
      <c r="L3740" t="s">
        <v>567</v>
      </c>
      <c r="N3740">
        <v>0</v>
      </c>
      <c r="O3740">
        <v>0</v>
      </c>
      <c r="R3740">
        <v>0</v>
      </c>
      <c r="W3740" t="s">
        <v>567</v>
      </c>
      <c r="X3740" t="s">
        <v>567</v>
      </c>
      <c r="Y3740" t="s">
        <v>568</v>
      </c>
    </row>
    <row r="3741" spans="2:25" x14ac:dyDescent="0.3">
      <c r="B3741" s="118"/>
      <c r="D3741" t="s">
        <v>567</v>
      </c>
      <c r="H3741" t="s">
        <v>567</v>
      </c>
      <c r="J3741" t="s">
        <v>567</v>
      </c>
      <c r="K3741" t="s">
        <v>567</v>
      </c>
      <c r="L3741" t="s">
        <v>567</v>
      </c>
      <c r="N3741">
        <v>0</v>
      </c>
      <c r="O3741">
        <v>0</v>
      </c>
      <c r="R3741">
        <v>0</v>
      </c>
      <c r="W3741" t="s">
        <v>567</v>
      </c>
      <c r="X3741" t="s">
        <v>567</v>
      </c>
      <c r="Y3741" t="s">
        <v>568</v>
      </c>
    </row>
    <row r="3742" spans="2:25" x14ac:dyDescent="0.3">
      <c r="B3742" s="118"/>
      <c r="D3742" t="s">
        <v>567</v>
      </c>
      <c r="H3742" t="s">
        <v>567</v>
      </c>
      <c r="J3742" t="s">
        <v>567</v>
      </c>
      <c r="K3742" t="s">
        <v>567</v>
      </c>
      <c r="L3742" t="s">
        <v>567</v>
      </c>
      <c r="N3742">
        <v>0</v>
      </c>
      <c r="O3742">
        <v>0</v>
      </c>
      <c r="R3742">
        <v>0</v>
      </c>
      <c r="W3742" t="s">
        <v>567</v>
      </c>
      <c r="X3742" t="s">
        <v>567</v>
      </c>
      <c r="Y3742" t="s">
        <v>568</v>
      </c>
    </row>
    <row r="3743" spans="2:25" x14ac:dyDescent="0.3">
      <c r="B3743" s="118"/>
      <c r="D3743" t="s">
        <v>567</v>
      </c>
      <c r="H3743" t="s">
        <v>567</v>
      </c>
      <c r="J3743" t="s">
        <v>567</v>
      </c>
      <c r="K3743" t="s">
        <v>567</v>
      </c>
      <c r="L3743" t="s">
        <v>567</v>
      </c>
      <c r="N3743">
        <v>0</v>
      </c>
      <c r="O3743">
        <v>0</v>
      </c>
      <c r="R3743">
        <v>0</v>
      </c>
      <c r="W3743" t="s">
        <v>567</v>
      </c>
      <c r="X3743" t="s">
        <v>567</v>
      </c>
      <c r="Y3743" t="s">
        <v>568</v>
      </c>
    </row>
    <row r="3744" spans="2:25" x14ac:dyDescent="0.3">
      <c r="B3744" s="118"/>
      <c r="D3744" t="s">
        <v>567</v>
      </c>
      <c r="H3744" t="s">
        <v>567</v>
      </c>
      <c r="J3744" t="s">
        <v>567</v>
      </c>
      <c r="K3744" t="s">
        <v>567</v>
      </c>
      <c r="L3744" t="s">
        <v>567</v>
      </c>
      <c r="N3744">
        <v>0</v>
      </c>
      <c r="O3744">
        <v>0</v>
      </c>
      <c r="R3744">
        <v>0</v>
      </c>
      <c r="W3744" t="s">
        <v>567</v>
      </c>
      <c r="X3744" t="s">
        <v>567</v>
      </c>
      <c r="Y3744" t="s">
        <v>568</v>
      </c>
    </row>
    <row r="3745" spans="2:25" x14ac:dyDescent="0.3">
      <c r="B3745" s="118"/>
      <c r="D3745" t="s">
        <v>567</v>
      </c>
      <c r="H3745" t="s">
        <v>567</v>
      </c>
      <c r="J3745" t="s">
        <v>567</v>
      </c>
      <c r="K3745" t="s">
        <v>567</v>
      </c>
      <c r="L3745" t="s">
        <v>567</v>
      </c>
      <c r="N3745">
        <v>0</v>
      </c>
      <c r="O3745">
        <v>0</v>
      </c>
      <c r="R3745">
        <v>0</v>
      </c>
      <c r="W3745" t="s">
        <v>567</v>
      </c>
      <c r="X3745" t="s">
        <v>567</v>
      </c>
      <c r="Y3745" t="s">
        <v>568</v>
      </c>
    </row>
    <row r="3746" spans="2:25" x14ac:dyDescent="0.3">
      <c r="B3746" s="118"/>
      <c r="D3746" t="s">
        <v>567</v>
      </c>
      <c r="H3746" t="s">
        <v>567</v>
      </c>
      <c r="J3746" t="s">
        <v>567</v>
      </c>
      <c r="K3746" t="s">
        <v>567</v>
      </c>
      <c r="L3746" t="s">
        <v>567</v>
      </c>
      <c r="N3746">
        <v>0</v>
      </c>
      <c r="O3746">
        <v>0</v>
      </c>
      <c r="R3746">
        <v>0</v>
      </c>
      <c r="W3746" t="s">
        <v>567</v>
      </c>
      <c r="X3746" t="s">
        <v>567</v>
      </c>
      <c r="Y3746" t="s">
        <v>568</v>
      </c>
    </row>
    <row r="3747" spans="2:25" x14ac:dyDescent="0.3">
      <c r="B3747" s="118"/>
      <c r="D3747" t="s">
        <v>567</v>
      </c>
      <c r="H3747" t="s">
        <v>567</v>
      </c>
      <c r="J3747" t="s">
        <v>567</v>
      </c>
      <c r="K3747" t="s">
        <v>567</v>
      </c>
      <c r="L3747" t="s">
        <v>567</v>
      </c>
      <c r="N3747">
        <v>0</v>
      </c>
      <c r="O3747">
        <v>0</v>
      </c>
      <c r="R3747">
        <v>0</v>
      </c>
      <c r="W3747" t="s">
        <v>567</v>
      </c>
      <c r="X3747" t="s">
        <v>567</v>
      </c>
      <c r="Y3747" t="s">
        <v>568</v>
      </c>
    </row>
    <row r="3748" spans="2:25" x14ac:dyDescent="0.3">
      <c r="B3748" s="118"/>
      <c r="D3748" t="s">
        <v>567</v>
      </c>
      <c r="H3748" t="s">
        <v>567</v>
      </c>
      <c r="J3748" t="s">
        <v>567</v>
      </c>
      <c r="K3748" t="s">
        <v>567</v>
      </c>
      <c r="L3748" t="s">
        <v>567</v>
      </c>
      <c r="N3748">
        <v>0</v>
      </c>
      <c r="O3748">
        <v>0</v>
      </c>
      <c r="R3748">
        <v>0</v>
      </c>
      <c r="W3748" t="s">
        <v>567</v>
      </c>
      <c r="X3748" t="s">
        <v>567</v>
      </c>
      <c r="Y3748" t="s">
        <v>568</v>
      </c>
    </row>
    <row r="3749" spans="2:25" x14ac:dyDescent="0.3">
      <c r="B3749" s="118"/>
      <c r="D3749" t="s">
        <v>567</v>
      </c>
      <c r="H3749" t="s">
        <v>567</v>
      </c>
      <c r="J3749" t="s">
        <v>567</v>
      </c>
      <c r="K3749" t="s">
        <v>567</v>
      </c>
      <c r="L3749" t="s">
        <v>567</v>
      </c>
      <c r="N3749">
        <v>0</v>
      </c>
      <c r="O3749">
        <v>0</v>
      </c>
      <c r="R3749">
        <v>0</v>
      </c>
      <c r="W3749" t="s">
        <v>567</v>
      </c>
      <c r="X3749" t="s">
        <v>567</v>
      </c>
      <c r="Y3749" t="s">
        <v>568</v>
      </c>
    </row>
    <row r="3750" spans="2:25" x14ac:dyDescent="0.3">
      <c r="B3750" s="118"/>
      <c r="D3750" t="s">
        <v>567</v>
      </c>
      <c r="H3750" t="s">
        <v>567</v>
      </c>
      <c r="J3750" t="s">
        <v>567</v>
      </c>
      <c r="K3750" t="s">
        <v>567</v>
      </c>
      <c r="L3750" t="s">
        <v>567</v>
      </c>
      <c r="N3750">
        <v>0</v>
      </c>
      <c r="O3750">
        <v>0</v>
      </c>
      <c r="R3750">
        <v>0</v>
      </c>
      <c r="W3750" t="s">
        <v>567</v>
      </c>
      <c r="X3750" t="s">
        <v>567</v>
      </c>
      <c r="Y3750" t="s">
        <v>568</v>
      </c>
    </row>
    <row r="3751" spans="2:25" x14ac:dyDescent="0.3">
      <c r="B3751" s="118"/>
      <c r="D3751" t="s">
        <v>567</v>
      </c>
      <c r="H3751" t="s">
        <v>567</v>
      </c>
      <c r="J3751" t="s">
        <v>567</v>
      </c>
      <c r="K3751" t="s">
        <v>567</v>
      </c>
      <c r="L3751" t="s">
        <v>567</v>
      </c>
      <c r="N3751">
        <v>0</v>
      </c>
      <c r="O3751">
        <v>0</v>
      </c>
      <c r="R3751">
        <v>0</v>
      </c>
      <c r="W3751" t="s">
        <v>567</v>
      </c>
      <c r="X3751" t="s">
        <v>567</v>
      </c>
      <c r="Y3751" t="s">
        <v>568</v>
      </c>
    </row>
    <row r="3752" spans="2:25" x14ac:dyDescent="0.3">
      <c r="B3752" s="118"/>
      <c r="D3752" t="s">
        <v>567</v>
      </c>
      <c r="H3752" t="s">
        <v>567</v>
      </c>
      <c r="J3752" t="s">
        <v>567</v>
      </c>
      <c r="K3752" t="s">
        <v>567</v>
      </c>
      <c r="L3752" t="s">
        <v>567</v>
      </c>
      <c r="N3752">
        <v>0</v>
      </c>
      <c r="O3752">
        <v>0</v>
      </c>
      <c r="R3752">
        <v>0</v>
      </c>
      <c r="W3752" t="s">
        <v>567</v>
      </c>
      <c r="X3752" t="s">
        <v>567</v>
      </c>
      <c r="Y3752" t="s">
        <v>568</v>
      </c>
    </row>
    <row r="3753" spans="2:25" x14ac:dyDescent="0.3">
      <c r="B3753" s="118"/>
      <c r="D3753" t="s">
        <v>567</v>
      </c>
      <c r="H3753" t="s">
        <v>567</v>
      </c>
      <c r="J3753" t="s">
        <v>567</v>
      </c>
      <c r="K3753" t="s">
        <v>567</v>
      </c>
      <c r="L3753" t="s">
        <v>567</v>
      </c>
      <c r="N3753">
        <v>0</v>
      </c>
      <c r="O3753">
        <v>0</v>
      </c>
      <c r="R3753">
        <v>0</v>
      </c>
      <c r="W3753" t="s">
        <v>567</v>
      </c>
      <c r="X3753" t="s">
        <v>567</v>
      </c>
      <c r="Y3753" t="s">
        <v>568</v>
      </c>
    </row>
    <row r="3754" spans="2:25" x14ac:dyDescent="0.3">
      <c r="B3754" s="118"/>
      <c r="D3754" t="s">
        <v>567</v>
      </c>
      <c r="H3754" t="s">
        <v>567</v>
      </c>
      <c r="J3754" t="s">
        <v>567</v>
      </c>
      <c r="K3754" t="s">
        <v>567</v>
      </c>
      <c r="L3754" t="s">
        <v>567</v>
      </c>
      <c r="N3754">
        <v>0</v>
      </c>
      <c r="O3754">
        <v>0</v>
      </c>
      <c r="R3754">
        <v>0</v>
      </c>
      <c r="W3754" t="s">
        <v>567</v>
      </c>
      <c r="X3754" t="s">
        <v>567</v>
      </c>
      <c r="Y3754" t="s">
        <v>568</v>
      </c>
    </row>
    <row r="3755" spans="2:25" x14ac:dyDescent="0.3">
      <c r="B3755" s="118"/>
      <c r="D3755" t="s">
        <v>567</v>
      </c>
      <c r="H3755" t="s">
        <v>567</v>
      </c>
      <c r="J3755" t="s">
        <v>567</v>
      </c>
      <c r="K3755" t="s">
        <v>567</v>
      </c>
      <c r="L3755" t="s">
        <v>567</v>
      </c>
      <c r="N3755">
        <v>0</v>
      </c>
      <c r="O3755">
        <v>0</v>
      </c>
      <c r="R3755">
        <v>0</v>
      </c>
      <c r="W3755" t="s">
        <v>567</v>
      </c>
      <c r="X3755" t="s">
        <v>567</v>
      </c>
      <c r="Y3755" t="s">
        <v>568</v>
      </c>
    </row>
    <row r="3756" spans="2:25" x14ac:dyDescent="0.3">
      <c r="B3756" s="118"/>
      <c r="D3756" t="s">
        <v>567</v>
      </c>
      <c r="H3756" t="s">
        <v>567</v>
      </c>
      <c r="J3756" t="s">
        <v>567</v>
      </c>
      <c r="K3756" t="s">
        <v>567</v>
      </c>
      <c r="L3756" t="s">
        <v>567</v>
      </c>
      <c r="N3756">
        <v>0</v>
      </c>
      <c r="O3756">
        <v>0</v>
      </c>
      <c r="R3756">
        <v>0</v>
      </c>
      <c r="W3756" t="s">
        <v>567</v>
      </c>
      <c r="X3756" t="s">
        <v>567</v>
      </c>
      <c r="Y3756" t="s">
        <v>568</v>
      </c>
    </row>
    <row r="3757" spans="2:25" x14ac:dyDescent="0.3">
      <c r="B3757" s="118"/>
      <c r="D3757" t="s">
        <v>567</v>
      </c>
      <c r="H3757" t="s">
        <v>567</v>
      </c>
      <c r="J3757" t="s">
        <v>567</v>
      </c>
      <c r="K3757" t="s">
        <v>567</v>
      </c>
      <c r="L3757" t="s">
        <v>567</v>
      </c>
      <c r="N3757">
        <v>0</v>
      </c>
      <c r="O3757">
        <v>0</v>
      </c>
      <c r="R3757">
        <v>0</v>
      </c>
      <c r="W3757" t="s">
        <v>567</v>
      </c>
      <c r="X3757" t="s">
        <v>567</v>
      </c>
      <c r="Y3757" t="s">
        <v>568</v>
      </c>
    </row>
    <row r="3758" spans="2:25" x14ac:dyDescent="0.3">
      <c r="B3758" s="118"/>
      <c r="D3758" t="s">
        <v>567</v>
      </c>
      <c r="H3758" t="s">
        <v>567</v>
      </c>
      <c r="J3758" t="s">
        <v>567</v>
      </c>
      <c r="K3758" t="s">
        <v>567</v>
      </c>
      <c r="L3758" t="s">
        <v>567</v>
      </c>
      <c r="N3758">
        <v>0</v>
      </c>
      <c r="O3758">
        <v>0</v>
      </c>
      <c r="R3758">
        <v>0</v>
      </c>
      <c r="W3758" t="s">
        <v>567</v>
      </c>
      <c r="X3758" t="s">
        <v>567</v>
      </c>
      <c r="Y3758" t="s">
        <v>568</v>
      </c>
    </row>
    <row r="3759" spans="2:25" x14ac:dyDescent="0.3">
      <c r="B3759" s="118"/>
      <c r="D3759" t="s">
        <v>567</v>
      </c>
      <c r="H3759" t="s">
        <v>567</v>
      </c>
      <c r="J3759" t="s">
        <v>567</v>
      </c>
      <c r="K3759" t="s">
        <v>567</v>
      </c>
      <c r="L3759" t="s">
        <v>567</v>
      </c>
      <c r="N3759">
        <v>0</v>
      </c>
      <c r="O3759">
        <v>0</v>
      </c>
      <c r="R3759">
        <v>0</v>
      </c>
      <c r="W3759" t="s">
        <v>567</v>
      </c>
      <c r="X3759" t="s">
        <v>567</v>
      </c>
      <c r="Y3759" t="s">
        <v>568</v>
      </c>
    </row>
    <row r="3760" spans="2:25" x14ac:dyDescent="0.3">
      <c r="B3760" s="118"/>
      <c r="D3760" t="s">
        <v>567</v>
      </c>
      <c r="H3760" t="s">
        <v>567</v>
      </c>
      <c r="J3760" t="s">
        <v>567</v>
      </c>
      <c r="K3760" t="s">
        <v>567</v>
      </c>
      <c r="L3760" t="s">
        <v>567</v>
      </c>
      <c r="N3760">
        <v>0</v>
      </c>
      <c r="O3760">
        <v>0</v>
      </c>
      <c r="R3760">
        <v>0</v>
      </c>
      <c r="W3760" t="s">
        <v>567</v>
      </c>
      <c r="X3760" t="s">
        <v>567</v>
      </c>
      <c r="Y3760" t="s">
        <v>568</v>
      </c>
    </row>
    <row r="3761" spans="2:25" x14ac:dyDescent="0.3">
      <c r="B3761" s="118"/>
      <c r="D3761" t="s">
        <v>567</v>
      </c>
      <c r="H3761" t="s">
        <v>567</v>
      </c>
      <c r="J3761" t="s">
        <v>567</v>
      </c>
      <c r="K3761" t="s">
        <v>567</v>
      </c>
      <c r="L3761" t="s">
        <v>567</v>
      </c>
      <c r="N3761">
        <v>0</v>
      </c>
      <c r="O3761">
        <v>0</v>
      </c>
      <c r="R3761">
        <v>0</v>
      </c>
      <c r="W3761" t="s">
        <v>567</v>
      </c>
      <c r="X3761" t="s">
        <v>567</v>
      </c>
      <c r="Y3761" t="s">
        <v>568</v>
      </c>
    </row>
    <row r="3762" spans="2:25" x14ac:dyDescent="0.3">
      <c r="B3762" s="118"/>
      <c r="D3762" t="s">
        <v>567</v>
      </c>
      <c r="H3762" t="s">
        <v>567</v>
      </c>
      <c r="J3762" t="s">
        <v>567</v>
      </c>
      <c r="K3762" t="s">
        <v>567</v>
      </c>
      <c r="L3762" t="s">
        <v>567</v>
      </c>
      <c r="N3762">
        <v>0</v>
      </c>
      <c r="O3762">
        <v>0</v>
      </c>
      <c r="R3762">
        <v>0</v>
      </c>
      <c r="W3762" t="s">
        <v>567</v>
      </c>
      <c r="X3762" t="s">
        <v>567</v>
      </c>
      <c r="Y3762" t="s">
        <v>568</v>
      </c>
    </row>
    <row r="3763" spans="2:25" x14ac:dyDescent="0.3">
      <c r="B3763" s="118"/>
      <c r="D3763" t="s">
        <v>567</v>
      </c>
      <c r="H3763" t="s">
        <v>567</v>
      </c>
      <c r="J3763" t="s">
        <v>567</v>
      </c>
      <c r="K3763" t="s">
        <v>567</v>
      </c>
      <c r="L3763" t="s">
        <v>567</v>
      </c>
      <c r="N3763">
        <v>0</v>
      </c>
      <c r="O3763">
        <v>0</v>
      </c>
      <c r="R3763">
        <v>0</v>
      </c>
      <c r="W3763" t="s">
        <v>567</v>
      </c>
      <c r="X3763" t="s">
        <v>567</v>
      </c>
      <c r="Y3763" t="s">
        <v>568</v>
      </c>
    </row>
    <row r="3764" spans="2:25" x14ac:dyDescent="0.3">
      <c r="B3764" s="118"/>
      <c r="D3764" t="s">
        <v>567</v>
      </c>
      <c r="H3764" t="s">
        <v>567</v>
      </c>
      <c r="J3764" t="s">
        <v>567</v>
      </c>
      <c r="K3764" t="s">
        <v>567</v>
      </c>
      <c r="L3764" t="s">
        <v>567</v>
      </c>
      <c r="N3764">
        <v>0</v>
      </c>
      <c r="O3764">
        <v>0</v>
      </c>
      <c r="R3764">
        <v>0</v>
      </c>
      <c r="W3764" t="s">
        <v>567</v>
      </c>
      <c r="X3764" t="s">
        <v>567</v>
      </c>
      <c r="Y3764" t="s">
        <v>568</v>
      </c>
    </row>
    <row r="3765" spans="2:25" x14ac:dyDescent="0.3">
      <c r="B3765" s="118"/>
      <c r="D3765" t="s">
        <v>567</v>
      </c>
      <c r="H3765" t="s">
        <v>567</v>
      </c>
      <c r="J3765" t="s">
        <v>567</v>
      </c>
      <c r="K3765" t="s">
        <v>567</v>
      </c>
      <c r="L3765" t="s">
        <v>567</v>
      </c>
      <c r="N3765">
        <v>0</v>
      </c>
      <c r="O3765">
        <v>0</v>
      </c>
      <c r="R3765">
        <v>0</v>
      </c>
      <c r="W3765" t="s">
        <v>567</v>
      </c>
      <c r="X3765" t="s">
        <v>567</v>
      </c>
      <c r="Y3765" t="s">
        <v>568</v>
      </c>
    </row>
    <row r="3766" spans="2:25" x14ac:dyDescent="0.3">
      <c r="B3766" s="118"/>
      <c r="D3766" t="s">
        <v>567</v>
      </c>
      <c r="H3766" t="s">
        <v>567</v>
      </c>
      <c r="J3766" t="s">
        <v>567</v>
      </c>
      <c r="K3766" t="s">
        <v>567</v>
      </c>
      <c r="L3766" t="s">
        <v>567</v>
      </c>
      <c r="N3766">
        <v>0</v>
      </c>
      <c r="O3766">
        <v>0</v>
      </c>
      <c r="R3766">
        <v>0</v>
      </c>
      <c r="W3766" t="s">
        <v>567</v>
      </c>
      <c r="X3766" t="s">
        <v>567</v>
      </c>
      <c r="Y3766" t="s">
        <v>568</v>
      </c>
    </row>
    <row r="3767" spans="2:25" x14ac:dyDescent="0.3">
      <c r="B3767" s="118"/>
      <c r="D3767" t="s">
        <v>567</v>
      </c>
      <c r="H3767" t="s">
        <v>567</v>
      </c>
      <c r="J3767" t="s">
        <v>567</v>
      </c>
      <c r="K3767" t="s">
        <v>567</v>
      </c>
      <c r="L3767" t="s">
        <v>567</v>
      </c>
      <c r="N3767">
        <v>0</v>
      </c>
      <c r="O3767">
        <v>0</v>
      </c>
      <c r="R3767">
        <v>0</v>
      </c>
      <c r="W3767" t="s">
        <v>567</v>
      </c>
      <c r="X3767" t="s">
        <v>567</v>
      </c>
      <c r="Y3767" t="s">
        <v>568</v>
      </c>
    </row>
    <row r="3768" spans="2:25" x14ac:dyDescent="0.3">
      <c r="B3768" s="118"/>
      <c r="D3768" t="s">
        <v>567</v>
      </c>
      <c r="H3768" t="s">
        <v>567</v>
      </c>
      <c r="J3768" t="s">
        <v>567</v>
      </c>
      <c r="K3768" t="s">
        <v>567</v>
      </c>
      <c r="L3768" t="s">
        <v>567</v>
      </c>
      <c r="N3768">
        <v>0</v>
      </c>
      <c r="O3768">
        <v>0</v>
      </c>
      <c r="R3768">
        <v>0</v>
      </c>
      <c r="W3768" t="s">
        <v>567</v>
      </c>
      <c r="X3768" t="s">
        <v>567</v>
      </c>
      <c r="Y3768" t="s">
        <v>568</v>
      </c>
    </row>
    <row r="3769" spans="2:25" x14ac:dyDescent="0.3">
      <c r="B3769" s="118"/>
      <c r="D3769" t="s">
        <v>567</v>
      </c>
      <c r="H3769" t="s">
        <v>567</v>
      </c>
      <c r="J3769" t="s">
        <v>567</v>
      </c>
      <c r="K3769" t="s">
        <v>567</v>
      </c>
      <c r="L3769" t="s">
        <v>567</v>
      </c>
      <c r="N3769">
        <v>0</v>
      </c>
      <c r="O3769">
        <v>0</v>
      </c>
      <c r="R3769">
        <v>0</v>
      </c>
      <c r="W3769" t="s">
        <v>567</v>
      </c>
      <c r="X3769" t="s">
        <v>567</v>
      </c>
      <c r="Y3769" t="s">
        <v>568</v>
      </c>
    </row>
    <row r="3770" spans="2:25" x14ac:dyDescent="0.3">
      <c r="B3770" s="118"/>
      <c r="D3770" t="s">
        <v>567</v>
      </c>
      <c r="H3770" t="s">
        <v>567</v>
      </c>
      <c r="J3770" t="s">
        <v>567</v>
      </c>
      <c r="K3770" t="s">
        <v>567</v>
      </c>
      <c r="L3770" t="s">
        <v>567</v>
      </c>
      <c r="N3770">
        <v>0</v>
      </c>
      <c r="O3770">
        <v>0</v>
      </c>
      <c r="R3770">
        <v>0</v>
      </c>
      <c r="W3770" t="s">
        <v>567</v>
      </c>
      <c r="X3770" t="s">
        <v>567</v>
      </c>
      <c r="Y3770" t="s">
        <v>568</v>
      </c>
    </row>
    <row r="3771" spans="2:25" x14ac:dyDescent="0.3">
      <c r="B3771" s="118"/>
      <c r="D3771" t="s">
        <v>567</v>
      </c>
      <c r="H3771" t="s">
        <v>567</v>
      </c>
      <c r="J3771" t="s">
        <v>567</v>
      </c>
      <c r="K3771" t="s">
        <v>567</v>
      </c>
      <c r="L3771" t="s">
        <v>567</v>
      </c>
      <c r="N3771">
        <v>0</v>
      </c>
      <c r="O3771">
        <v>0</v>
      </c>
      <c r="R3771">
        <v>0</v>
      </c>
      <c r="W3771" t="s">
        <v>567</v>
      </c>
      <c r="X3771" t="s">
        <v>567</v>
      </c>
      <c r="Y3771" t="s">
        <v>568</v>
      </c>
    </row>
    <row r="3772" spans="2:25" x14ac:dyDescent="0.3">
      <c r="B3772" s="118"/>
      <c r="D3772" t="s">
        <v>567</v>
      </c>
      <c r="H3772" t="s">
        <v>567</v>
      </c>
      <c r="J3772" t="s">
        <v>567</v>
      </c>
      <c r="K3772" t="s">
        <v>567</v>
      </c>
      <c r="L3772" t="s">
        <v>567</v>
      </c>
      <c r="N3772">
        <v>0</v>
      </c>
      <c r="O3772">
        <v>0</v>
      </c>
      <c r="R3772">
        <v>0</v>
      </c>
      <c r="W3772" t="s">
        <v>567</v>
      </c>
      <c r="X3772" t="s">
        <v>567</v>
      </c>
      <c r="Y3772" t="s">
        <v>568</v>
      </c>
    </row>
    <row r="3773" spans="2:25" x14ac:dyDescent="0.3">
      <c r="B3773" s="118"/>
      <c r="D3773" t="s">
        <v>567</v>
      </c>
      <c r="H3773" t="s">
        <v>567</v>
      </c>
      <c r="J3773" t="s">
        <v>567</v>
      </c>
      <c r="K3773" t="s">
        <v>567</v>
      </c>
      <c r="L3773" t="s">
        <v>567</v>
      </c>
      <c r="N3773">
        <v>0</v>
      </c>
      <c r="O3773">
        <v>0</v>
      </c>
      <c r="R3773">
        <v>0</v>
      </c>
      <c r="W3773" t="s">
        <v>567</v>
      </c>
      <c r="X3773" t="s">
        <v>567</v>
      </c>
      <c r="Y3773" t="s">
        <v>568</v>
      </c>
    </row>
    <row r="3774" spans="2:25" x14ac:dyDescent="0.3">
      <c r="B3774" s="118"/>
      <c r="D3774" t="s">
        <v>567</v>
      </c>
      <c r="H3774" t="s">
        <v>567</v>
      </c>
      <c r="J3774" t="s">
        <v>567</v>
      </c>
      <c r="K3774" t="s">
        <v>567</v>
      </c>
      <c r="L3774" t="s">
        <v>567</v>
      </c>
      <c r="N3774">
        <v>0</v>
      </c>
      <c r="O3774">
        <v>0</v>
      </c>
      <c r="R3774">
        <v>0</v>
      </c>
      <c r="W3774" t="s">
        <v>567</v>
      </c>
      <c r="X3774" t="s">
        <v>567</v>
      </c>
      <c r="Y3774" t="s">
        <v>568</v>
      </c>
    </row>
    <row r="3775" spans="2:25" x14ac:dyDescent="0.3">
      <c r="B3775" s="118"/>
      <c r="D3775" t="s">
        <v>567</v>
      </c>
      <c r="H3775" t="s">
        <v>567</v>
      </c>
      <c r="J3775" t="s">
        <v>567</v>
      </c>
      <c r="K3775" t="s">
        <v>567</v>
      </c>
      <c r="L3775" t="s">
        <v>567</v>
      </c>
      <c r="N3775">
        <v>0</v>
      </c>
      <c r="O3775">
        <v>0</v>
      </c>
      <c r="R3775">
        <v>0</v>
      </c>
      <c r="W3775" t="s">
        <v>567</v>
      </c>
      <c r="X3775" t="s">
        <v>567</v>
      </c>
      <c r="Y3775" t="s">
        <v>568</v>
      </c>
    </row>
    <row r="3776" spans="2:25" x14ac:dyDescent="0.3">
      <c r="B3776" s="118"/>
      <c r="D3776" t="s">
        <v>567</v>
      </c>
      <c r="H3776" t="s">
        <v>567</v>
      </c>
      <c r="J3776" t="s">
        <v>567</v>
      </c>
      <c r="K3776" t="s">
        <v>567</v>
      </c>
      <c r="L3776" t="s">
        <v>567</v>
      </c>
      <c r="N3776">
        <v>0</v>
      </c>
      <c r="O3776">
        <v>0</v>
      </c>
      <c r="R3776">
        <v>0</v>
      </c>
      <c r="W3776" t="s">
        <v>567</v>
      </c>
      <c r="X3776" t="s">
        <v>567</v>
      </c>
      <c r="Y3776" t="s">
        <v>568</v>
      </c>
    </row>
    <row r="3777" spans="2:25" x14ac:dyDescent="0.3">
      <c r="B3777" s="118"/>
      <c r="D3777" t="s">
        <v>567</v>
      </c>
      <c r="H3777" t="s">
        <v>567</v>
      </c>
      <c r="J3777" t="s">
        <v>567</v>
      </c>
      <c r="K3777" t="s">
        <v>567</v>
      </c>
      <c r="L3777" t="s">
        <v>567</v>
      </c>
      <c r="N3777">
        <v>0</v>
      </c>
      <c r="O3777">
        <v>0</v>
      </c>
      <c r="R3777">
        <v>0</v>
      </c>
      <c r="W3777" t="s">
        <v>567</v>
      </c>
      <c r="X3777" t="s">
        <v>567</v>
      </c>
      <c r="Y3777" t="s">
        <v>568</v>
      </c>
    </row>
    <row r="3778" spans="2:25" x14ac:dyDescent="0.3">
      <c r="B3778" s="118"/>
      <c r="D3778" t="s">
        <v>567</v>
      </c>
      <c r="H3778" t="s">
        <v>567</v>
      </c>
      <c r="J3778" t="s">
        <v>567</v>
      </c>
      <c r="K3778" t="s">
        <v>567</v>
      </c>
      <c r="L3778" t="s">
        <v>567</v>
      </c>
      <c r="N3778">
        <v>0</v>
      </c>
      <c r="O3778">
        <v>0</v>
      </c>
      <c r="R3778">
        <v>0</v>
      </c>
      <c r="W3778" t="s">
        <v>567</v>
      </c>
      <c r="X3778" t="s">
        <v>567</v>
      </c>
      <c r="Y3778" t="s">
        <v>568</v>
      </c>
    </row>
    <row r="3779" spans="2:25" x14ac:dyDescent="0.3">
      <c r="B3779" s="118"/>
      <c r="D3779" t="s">
        <v>567</v>
      </c>
      <c r="H3779" t="s">
        <v>567</v>
      </c>
      <c r="J3779" t="s">
        <v>567</v>
      </c>
      <c r="K3779" t="s">
        <v>567</v>
      </c>
      <c r="L3779" t="s">
        <v>567</v>
      </c>
      <c r="N3779">
        <v>0</v>
      </c>
      <c r="O3779">
        <v>0</v>
      </c>
      <c r="R3779">
        <v>0</v>
      </c>
      <c r="W3779" t="s">
        <v>567</v>
      </c>
      <c r="X3779" t="s">
        <v>567</v>
      </c>
      <c r="Y3779" t="s">
        <v>568</v>
      </c>
    </row>
    <row r="3780" spans="2:25" x14ac:dyDescent="0.3">
      <c r="B3780" s="118"/>
      <c r="D3780" t="s">
        <v>567</v>
      </c>
      <c r="H3780" t="s">
        <v>567</v>
      </c>
      <c r="J3780" t="s">
        <v>567</v>
      </c>
      <c r="K3780" t="s">
        <v>567</v>
      </c>
      <c r="L3780" t="s">
        <v>567</v>
      </c>
      <c r="N3780">
        <v>0</v>
      </c>
      <c r="O3780">
        <v>0</v>
      </c>
      <c r="R3780">
        <v>0</v>
      </c>
      <c r="W3780" t="s">
        <v>567</v>
      </c>
      <c r="X3780" t="s">
        <v>567</v>
      </c>
      <c r="Y3780" t="s">
        <v>568</v>
      </c>
    </row>
    <row r="3781" spans="2:25" x14ac:dyDescent="0.3">
      <c r="B3781" s="118"/>
      <c r="D3781" t="s">
        <v>567</v>
      </c>
      <c r="H3781" t="s">
        <v>567</v>
      </c>
      <c r="J3781" t="s">
        <v>567</v>
      </c>
      <c r="K3781" t="s">
        <v>567</v>
      </c>
      <c r="L3781" t="s">
        <v>567</v>
      </c>
      <c r="N3781">
        <v>0</v>
      </c>
      <c r="O3781">
        <v>0</v>
      </c>
      <c r="R3781">
        <v>0</v>
      </c>
      <c r="W3781" t="s">
        <v>567</v>
      </c>
      <c r="X3781" t="s">
        <v>567</v>
      </c>
      <c r="Y3781" t="s">
        <v>568</v>
      </c>
    </row>
    <row r="3782" spans="2:25" x14ac:dyDescent="0.3">
      <c r="B3782" s="118"/>
      <c r="D3782" t="s">
        <v>567</v>
      </c>
      <c r="H3782" t="s">
        <v>567</v>
      </c>
      <c r="J3782" t="s">
        <v>567</v>
      </c>
      <c r="K3782" t="s">
        <v>567</v>
      </c>
      <c r="L3782" t="s">
        <v>567</v>
      </c>
      <c r="N3782">
        <v>0</v>
      </c>
      <c r="O3782">
        <v>0</v>
      </c>
      <c r="R3782">
        <v>0</v>
      </c>
      <c r="W3782" t="s">
        <v>567</v>
      </c>
      <c r="X3782" t="s">
        <v>567</v>
      </c>
      <c r="Y3782" t="s">
        <v>568</v>
      </c>
    </row>
    <row r="3783" spans="2:25" x14ac:dyDescent="0.3">
      <c r="B3783" s="118"/>
      <c r="D3783" t="s">
        <v>567</v>
      </c>
      <c r="H3783" t="s">
        <v>567</v>
      </c>
      <c r="J3783" t="s">
        <v>567</v>
      </c>
      <c r="K3783" t="s">
        <v>567</v>
      </c>
      <c r="L3783" t="s">
        <v>567</v>
      </c>
      <c r="N3783">
        <v>0</v>
      </c>
      <c r="O3783">
        <v>0</v>
      </c>
      <c r="R3783">
        <v>0</v>
      </c>
      <c r="W3783" t="s">
        <v>567</v>
      </c>
      <c r="X3783" t="s">
        <v>567</v>
      </c>
      <c r="Y3783" t="s">
        <v>568</v>
      </c>
    </row>
    <row r="3784" spans="2:25" x14ac:dyDescent="0.3">
      <c r="B3784" s="118"/>
      <c r="D3784" t="s">
        <v>567</v>
      </c>
      <c r="H3784" t="s">
        <v>567</v>
      </c>
      <c r="J3784" t="s">
        <v>567</v>
      </c>
      <c r="K3784" t="s">
        <v>567</v>
      </c>
      <c r="L3784" t="s">
        <v>567</v>
      </c>
      <c r="N3784">
        <v>0</v>
      </c>
      <c r="O3784">
        <v>0</v>
      </c>
      <c r="R3784">
        <v>0</v>
      </c>
      <c r="W3784" t="s">
        <v>567</v>
      </c>
      <c r="X3784" t="s">
        <v>567</v>
      </c>
      <c r="Y3784" t="s">
        <v>568</v>
      </c>
    </row>
    <row r="3785" spans="2:25" x14ac:dyDescent="0.3">
      <c r="B3785" s="118"/>
      <c r="D3785" t="s">
        <v>567</v>
      </c>
      <c r="H3785" t="s">
        <v>567</v>
      </c>
      <c r="J3785" t="s">
        <v>567</v>
      </c>
      <c r="K3785" t="s">
        <v>567</v>
      </c>
      <c r="L3785" t="s">
        <v>567</v>
      </c>
      <c r="N3785">
        <v>0</v>
      </c>
      <c r="O3785">
        <v>0</v>
      </c>
      <c r="R3785">
        <v>0</v>
      </c>
      <c r="W3785" t="s">
        <v>567</v>
      </c>
      <c r="X3785" t="s">
        <v>567</v>
      </c>
      <c r="Y3785" t="s">
        <v>568</v>
      </c>
    </row>
    <row r="3786" spans="2:25" x14ac:dyDescent="0.3">
      <c r="B3786" s="118"/>
      <c r="D3786" t="s">
        <v>567</v>
      </c>
      <c r="H3786" t="s">
        <v>567</v>
      </c>
      <c r="J3786" t="s">
        <v>567</v>
      </c>
      <c r="K3786" t="s">
        <v>567</v>
      </c>
      <c r="L3786" t="s">
        <v>567</v>
      </c>
      <c r="N3786">
        <v>0</v>
      </c>
      <c r="O3786">
        <v>0</v>
      </c>
      <c r="R3786">
        <v>0</v>
      </c>
      <c r="W3786" t="s">
        <v>567</v>
      </c>
      <c r="X3786" t="s">
        <v>567</v>
      </c>
      <c r="Y3786" t="s">
        <v>568</v>
      </c>
    </row>
    <row r="3787" spans="2:25" x14ac:dyDescent="0.3">
      <c r="B3787" s="118"/>
      <c r="D3787" t="s">
        <v>567</v>
      </c>
      <c r="H3787" t="s">
        <v>567</v>
      </c>
      <c r="J3787" t="s">
        <v>567</v>
      </c>
      <c r="K3787" t="s">
        <v>567</v>
      </c>
      <c r="L3787" t="s">
        <v>567</v>
      </c>
      <c r="N3787">
        <v>0</v>
      </c>
      <c r="O3787">
        <v>0</v>
      </c>
      <c r="R3787">
        <v>0</v>
      </c>
      <c r="W3787" t="s">
        <v>567</v>
      </c>
      <c r="X3787" t="s">
        <v>567</v>
      </c>
      <c r="Y3787" t="s">
        <v>568</v>
      </c>
    </row>
    <row r="3788" spans="2:25" x14ac:dyDescent="0.3">
      <c r="B3788" s="118"/>
      <c r="D3788" t="s">
        <v>567</v>
      </c>
      <c r="H3788" t="s">
        <v>567</v>
      </c>
      <c r="J3788" t="s">
        <v>567</v>
      </c>
      <c r="K3788" t="s">
        <v>567</v>
      </c>
      <c r="L3788" t="s">
        <v>567</v>
      </c>
      <c r="N3788">
        <v>0</v>
      </c>
      <c r="O3788">
        <v>0</v>
      </c>
      <c r="R3788">
        <v>0</v>
      </c>
      <c r="W3788" t="s">
        <v>567</v>
      </c>
      <c r="X3788" t="s">
        <v>567</v>
      </c>
      <c r="Y3788" t="s">
        <v>568</v>
      </c>
    </row>
    <row r="3789" spans="2:25" x14ac:dyDescent="0.3">
      <c r="B3789" s="118"/>
      <c r="D3789" t="s">
        <v>567</v>
      </c>
      <c r="H3789" t="s">
        <v>567</v>
      </c>
      <c r="J3789" t="s">
        <v>567</v>
      </c>
      <c r="K3789" t="s">
        <v>567</v>
      </c>
      <c r="L3789" t="s">
        <v>567</v>
      </c>
      <c r="N3789">
        <v>0</v>
      </c>
      <c r="O3789">
        <v>0</v>
      </c>
      <c r="R3789">
        <v>0</v>
      </c>
      <c r="W3789" t="s">
        <v>567</v>
      </c>
      <c r="X3789" t="s">
        <v>567</v>
      </c>
      <c r="Y3789" t="s">
        <v>568</v>
      </c>
    </row>
    <row r="3790" spans="2:25" x14ac:dyDescent="0.3">
      <c r="B3790" s="118"/>
      <c r="D3790" t="s">
        <v>567</v>
      </c>
      <c r="H3790" t="s">
        <v>567</v>
      </c>
      <c r="J3790" t="s">
        <v>567</v>
      </c>
      <c r="K3790" t="s">
        <v>567</v>
      </c>
      <c r="L3790" t="s">
        <v>567</v>
      </c>
      <c r="N3790">
        <v>0</v>
      </c>
      <c r="O3790">
        <v>0</v>
      </c>
      <c r="R3790">
        <v>0</v>
      </c>
      <c r="W3790" t="s">
        <v>567</v>
      </c>
      <c r="X3790" t="s">
        <v>567</v>
      </c>
      <c r="Y3790" t="s">
        <v>568</v>
      </c>
    </row>
    <row r="3791" spans="2:25" x14ac:dyDescent="0.3">
      <c r="B3791" s="118"/>
      <c r="D3791" t="s">
        <v>567</v>
      </c>
      <c r="H3791" t="s">
        <v>567</v>
      </c>
      <c r="J3791" t="s">
        <v>567</v>
      </c>
      <c r="K3791" t="s">
        <v>567</v>
      </c>
      <c r="L3791" t="s">
        <v>567</v>
      </c>
      <c r="N3791">
        <v>0</v>
      </c>
      <c r="O3791">
        <v>0</v>
      </c>
      <c r="R3791">
        <v>0</v>
      </c>
      <c r="W3791" t="s">
        <v>567</v>
      </c>
      <c r="X3791" t="s">
        <v>567</v>
      </c>
      <c r="Y3791" t="s">
        <v>568</v>
      </c>
    </row>
    <row r="3792" spans="2:25" x14ac:dyDescent="0.3">
      <c r="B3792" s="118"/>
      <c r="D3792" t="s">
        <v>567</v>
      </c>
      <c r="H3792" t="s">
        <v>567</v>
      </c>
      <c r="J3792" t="s">
        <v>567</v>
      </c>
      <c r="K3792" t="s">
        <v>567</v>
      </c>
      <c r="L3792" t="s">
        <v>567</v>
      </c>
      <c r="N3792">
        <v>0</v>
      </c>
      <c r="O3792">
        <v>0</v>
      </c>
      <c r="R3792">
        <v>0</v>
      </c>
      <c r="W3792" t="s">
        <v>567</v>
      </c>
      <c r="X3792" t="s">
        <v>567</v>
      </c>
      <c r="Y3792" t="s">
        <v>568</v>
      </c>
    </row>
    <row r="3793" spans="2:25" x14ac:dyDescent="0.3">
      <c r="B3793" s="118"/>
      <c r="D3793" t="s">
        <v>567</v>
      </c>
      <c r="H3793" t="s">
        <v>567</v>
      </c>
      <c r="J3793" t="s">
        <v>567</v>
      </c>
      <c r="K3793" t="s">
        <v>567</v>
      </c>
      <c r="L3793" t="s">
        <v>567</v>
      </c>
      <c r="N3793">
        <v>0</v>
      </c>
      <c r="O3793">
        <v>0</v>
      </c>
      <c r="R3793">
        <v>0</v>
      </c>
      <c r="W3793" t="s">
        <v>567</v>
      </c>
      <c r="X3793" t="s">
        <v>567</v>
      </c>
      <c r="Y3793" t="s">
        <v>568</v>
      </c>
    </row>
    <row r="3794" spans="2:25" x14ac:dyDescent="0.3">
      <c r="B3794" s="118"/>
      <c r="D3794" t="s">
        <v>567</v>
      </c>
      <c r="H3794" t="s">
        <v>567</v>
      </c>
      <c r="J3794" t="s">
        <v>567</v>
      </c>
      <c r="K3794" t="s">
        <v>567</v>
      </c>
      <c r="L3794" t="s">
        <v>567</v>
      </c>
      <c r="N3794">
        <v>0</v>
      </c>
      <c r="O3794">
        <v>0</v>
      </c>
      <c r="R3794">
        <v>0</v>
      </c>
      <c r="W3794" t="s">
        <v>567</v>
      </c>
      <c r="X3794" t="s">
        <v>567</v>
      </c>
      <c r="Y3794" t="s">
        <v>568</v>
      </c>
    </row>
    <row r="3795" spans="2:25" x14ac:dyDescent="0.3">
      <c r="B3795" s="118"/>
      <c r="D3795" t="s">
        <v>567</v>
      </c>
      <c r="H3795" t="s">
        <v>567</v>
      </c>
      <c r="J3795" t="s">
        <v>567</v>
      </c>
      <c r="K3795" t="s">
        <v>567</v>
      </c>
      <c r="L3795" t="s">
        <v>567</v>
      </c>
      <c r="N3795">
        <v>0</v>
      </c>
      <c r="O3795">
        <v>0</v>
      </c>
      <c r="R3795">
        <v>0</v>
      </c>
      <c r="W3795" t="s">
        <v>567</v>
      </c>
      <c r="X3795" t="s">
        <v>567</v>
      </c>
      <c r="Y3795" t="s">
        <v>568</v>
      </c>
    </row>
    <row r="3796" spans="2:25" x14ac:dyDescent="0.3">
      <c r="B3796" s="118"/>
      <c r="D3796" t="s">
        <v>567</v>
      </c>
      <c r="H3796" t="s">
        <v>567</v>
      </c>
      <c r="J3796" t="s">
        <v>567</v>
      </c>
      <c r="K3796" t="s">
        <v>567</v>
      </c>
      <c r="L3796" t="s">
        <v>567</v>
      </c>
      <c r="N3796">
        <v>0</v>
      </c>
      <c r="O3796">
        <v>0</v>
      </c>
      <c r="R3796">
        <v>0</v>
      </c>
      <c r="W3796" t="s">
        <v>567</v>
      </c>
      <c r="X3796" t="s">
        <v>567</v>
      </c>
      <c r="Y3796" t="s">
        <v>568</v>
      </c>
    </row>
    <row r="3797" spans="2:25" x14ac:dyDescent="0.3">
      <c r="B3797" s="118"/>
      <c r="D3797" t="s">
        <v>567</v>
      </c>
      <c r="H3797" t="s">
        <v>567</v>
      </c>
      <c r="J3797" t="s">
        <v>567</v>
      </c>
      <c r="K3797" t="s">
        <v>567</v>
      </c>
      <c r="L3797" t="s">
        <v>567</v>
      </c>
      <c r="N3797">
        <v>0</v>
      </c>
      <c r="O3797">
        <v>0</v>
      </c>
      <c r="R3797">
        <v>0</v>
      </c>
      <c r="W3797" t="s">
        <v>567</v>
      </c>
      <c r="X3797" t="s">
        <v>567</v>
      </c>
      <c r="Y3797" t="s">
        <v>568</v>
      </c>
    </row>
    <row r="3798" spans="2:25" x14ac:dyDescent="0.3">
      <c r="B3798" s="118"/>
      <c r="D3798" t="s">
        <v>567</v>
      </c>
      <c r="H3798" t="s">
        <v>567</v>
      </c>
      <c r="J3798" t="s">
        <v>567</v>
      </c>
      <c r="K3798" t="s">
        <v>567</v>
      </c>
      <c r="L3798" t="s">
        <v>567</v>
      </c>
      <c r="N3798">
        <v>0</v>
      </c>
      <c r="O3798">
        <v>0</v>
      </c>
      <c r="R3798">
        <v>0</v>
      </c>
      <c r="W3798" t="s">
        <v>567</v>
      </c>
      <c r="X3798" t="s">
        <v>567</v>
      </c>
      <c r="Y3798" t="s">
        <v>568</v>
      </c>
    </row>
    <row r="3799" spans="2:25" x14ac:dyDescent="0.3">
      <c r="B3799" s="118"/>
      <c r="D3799" t="s">
        <v>567</v>
      </c>
      <c r="H3799" t="s">
        <v>567</v>
      </c>
      <c r="J3799" t="s">
        <v>567</v>
      </c>
      <c r="K3799" t="s">
        <v>567</v>
      </c>
      <c r="L3799" t="s">
        <v>567</v>
      </c>
      <c r="N3799">
        <v>0</v>
      </c>
      <c r="O3799">
        <v>0</v>
      </c>
      <c r="R3799">
        <v>0</v>
      </c>
      <c r="W3799" t="s">
        <v>567</v>
      </c>
      <c r="X3799" t="s">
        <v>567</v>
      </c>
      <c r="Y3799" t="s">
        <v>568</v>
      </c>
    </row>
    <row r="3800" spans="2:25" x14ac:dyDescent="0.3">
      <c r="B3800" s="118"/>
      <c r="D3800" t="s">
        <v>567</v>
      </c>
      <c r="H3800" t="s">
        <v>567</v>
      </c>
      <c r="J3800" t="s">
        <v>567</v>
      </c>
      <c r="K3800" t="s">
        <v>567</v>
      </c>
      <c r="L3800" t="s">
        <v>567</v>
      </c>
      <c r="N3800">
        <v>0</v>
      </c>
      <c r="O3800">
        <v>0</v>
      </c>
      <c r="R3800">
        <v>0</v>
      </c>
      <c r="W3800" t="s">
        <v>567</v>
      </c>
      <c r="X3800" t="s">
        <v>567</v>
      </c>
      <c r="Y3800" t="s">
        <v>568</v>
      </c>
    </row>
    <row r="3801" spans="2:25" x14ac:dyDescent="0.3">
      <c r="B3801" s="118"/>
      <c r="D3801" t="s">
        <v>567</v>
      </c>
      <c r="H3801" t="s">
        <v>567</v>
      </c>
      <c r="J3801" t="s">
        <v>567</v>
      </c>
      <c r="K3801" t="s">
        <v>567</v>
      </c>
      <c r="L3801" t="s">
        <v>567</v>
      </c>
      <c r="N3801">
        <v>0</v>
      </c>
      <c r="O3801">
        <v>0</v>
      </c>
      <c r="R3801">
        <v>0</v>
      </c>
      <c r="W3801" t="s">
        <v>567</v>
      </c>
      <c r="X3801" t="s">
        <v>567</v>
      </c>
      <c r="Y3801" t="s">
        <v>568</v>
      </c>
    </row>
    <row r="3802" spans="2:25" x14ac:dyDescent="0.3">
      <c r="B3802" s="118"/>
      <c r="D3802" t="s">
        <v>567</v>
      </c>
      <c r="H3802" t="s">
        <v>567</v>
      </c>
      <c r="J3802" t="s">
        <v>567</v>
      </c>
      <c r="K3802" t="s">
        <v>567</v>
      </c>
      <c r="L3802" t="s">
        <v>567</v>
      </c>
      <c r="N3802">
        <v>0</v>
      </c>
      <c r="O3802">
        <v>0</v>
      </c>
      <c r="R3802">
        <v>0</v>
      </c>
      <c r="W3802" t="s">
        <v>567</v>
      </c>
      <c r="X3802" t="s">
        <v>567</v>
      </c>
      <c r="Y3802" t="s">
        <v>568</v>
      </c>
    </row>
    <row r="3803" spans="2:25" x14ac:dyDescent="0.3">
      <c r="B3803" s="118"/>
      <c r="D3803" t="s">
        <v>567</v>
      </c>
      <c r="H3803" t="s">
        <v>567</v>
      </c>
      <c r="J3803" t="s">
        <v>567</v>
      </c>
      <c r="K3803" t="s">
        <v>567</v>
      </c>
      <c r="L3803" t="s">
        <v>567</v>
      </c>
      <c r="N3803">
        <v>0</v>
      </c>
      <c r="O3803">
        <v>0</v>
      </c>
      <c r="R3803">
        <v>0</v>
      </c>
      <c r="W3803" t="s">
        <v>567</v>
      </c>
      <c r="X3803" t="s">
        <v>567</v>
      </c>
      <c r="Y3803" t="s">
        <v>568</v>
      </c>
    </row>
    <row r="3804" spans="2:25" x14ac:dyDescent="0.3">
      <c r="B3804" s="118"/>
      <c r="D3804" t="s">
        <v>567</v>
      </c>
      <c r="H3804" t="s">
        <v>567</v>
      </c>
      <c r="J3804" t="s">
        <v>567</v>
      </c>
      <c r="K3804" t="s">
        <v>567</v>
      </c>
      <c r="L3804" t="s">
        <v>567</v>
      </c>
      <c r="N3804">
        <v>0</v>
      </c>
      <c r="O3804">
        <v>0</v>
      </c>
      <c r="R3804">
        <v>0</v>
      </c>
      <c r="W3804" t="s">
        <v>567</v>
      </c>
      <c r="X3804" t="s">
        <v>567</v>
      </c>
      <c r="Y3804" t="s">
        <v>568</v>
      </c>
    </row>
    <row r="3805" spans="2:25" x14ac:dyDescent="0.3">
      <c r="B3805" s="118"/>
      <c r="D3805" t="s">
        <v>567</v>
      </c>
      <c r="H3805" t="s">
        <v>567</v>
      </c>
      <c r="J3805" t="s">
        <v>567</v>
      </c>
      <c r="K3805" t="s">
        <v>567</v>
      </c>
      <c r="L3805" t="s">
        <v>567</v>
      </c>
      <c r="N3805">
        <v>0</v>
      </c>
      <c r="O3805">
        <v>0</v>
      </c>
      <c r="R3805">
        <v>0</v>
      </c>
      <c r="W3805" t="s">
        <v>567</v>
      </c>
      <c r="X3805" t="s">
        <v>567</v>
      </c>
      <c r="Y3805" t="s">
        <v>568</v>
      </c>
    </row>
    <row r="3806" spans="2:25" x14ac:dyDescent="0.3">
      <c r="B3806" s="118"/>
      <c r="D3806" t="s">
        <v>567</v>
      </c>
      <c r="H3806" t="s">
        <v>567</v>
      </c>
      <c r="J3806" t="s">
        <v>567</v>
      </c>
      <c r="K3806" t="s">
        <v>567</v>
      </c>
      <c r="L3806" t="s">
        <v>567</v>
      </c>
      <c r="N3806">
        <v>0</v>
      </c>
      <c r="O3806">
        <v>0</v>
      </c>
      <c r="R3806">
        <v>0</v>
      </c>
      <c r="W3806" t="s">
        <v>567</v>
      </c>
      <c r="X3806" t="s">
        <v>567</v>
      </c>
      <c r="Y3806" t="s">
        <v>568</v>
      </c>
    </row>
    <row r="3807" spans="2:25" x14ac:dyDescent="0.3">
      <c r="B3807" s="118"/>
      <c r="D3807" t="s">
        <v>567</v>
      </c>
      <c r="H3807" t="s">
        <v>567</v>
      </c>
      <c r="J3807" t="s">
        <v>567</v>
      </c>
      <c r="K3807" t="s">
        <v>567</v>
      </c>
      <c r="L3807" t="s">
        <v>567</v>
      </c>
      <c r="N3807">
        <v>0</v>
      </c>
      <c r="O3807">
        <v>0</v>
      </c>
      <c r="R3807">
        <v>0</v>
      </c>
      <c r="W3807" t="s">
        <v>567</v>
      </c>
      <c r="X3807" t="s">
        <v>567</v>
      </c>
      <c r="Y3807" t="s">
        <v>568</v>
      </c>
    </row>
    <row r="3808" spans="2:25" x14ac:dyDescent="0.3">
      <c r="B3808" s="118"/>
      <c r="D3808" t="s">
        <v>567</v>
      </c>
      <c r="H3808" t="s">
        <v>567</v>
      </c>
      <c r="J3808" t="s">
        <v>567</v>
      </c>
      <c r="K3808" t="s">
        <v>567</v>
      </c>
      <c r="L3808" t="s">
        <v>567</v>
      </c>
      <c r="N3808">
        <v>0</v>
      </c>
      <c r="O3808">
        <v>0</v>
      </c>
      <c r="R3808">
        <v>0</v>
      </c>
      <c r="W3808" t="s">
        <v>567</v>
      </c>
      <c r="X3808" t="s">
        <v>567</v>
      </c>
      <c r="Y3808" t="s">
        <v>568</v>
      </c>
    </row>
    <row r="3809" spans="2:25" x14ac:dyDescent="0.3">
      <c r="B3809" s="118"/>
      <c r="D3809" t="s">
        <v>567</v>
      </c>
      <c r="H3809" t="s">
        <v>567</v>
      </c>
      <c r="J3809" t="s">
        <v>567</v>
      </c>
      <c r="K3809" t="s">
        <v>567</v>
      </c>
      <c r="L3809" t="s">
        <v>567</v>
      </c>
      <c r="N3809">
        <v>0</v>
      </c>
      <c r="O3809">
        <v>0</v>
      </c>
      <c r="R3809">
        <v>0</v>
      </c>
      <c r="W3809" t="s">
        <v>567</v>
      </c>
      <c r="X3809" t="s">
        <v>567</v>
      </c>
      <c r="Y3809" t="s">
        <v>568</v>
      </c>
    </row>
    <row r="3810" spans="2:25" x14ac:dyDescent="0.3">
      <c r="B3810" s="118"/>
      <c r="D3810" t="s">
        <v>567</v>
      </c>
      <c r="H3810" t="s">
        <v>567</v>
      </c>
      <c r="J3810" t="s">
        <v>567</v>
      </c>
      <c r="K3810" t="s">
        <v>567</v>
      </c>
      <c r="L3810" t="s">
        <v>567</v>
      </c>
      <c r="N3810">
        <v>0</v>
      </c>
      <c r="O3810">
        <v>0</v>
      </c>
      <c r="R3810">
        <v>0</v>
      </c>
      <c r="W3810" t="s">
        <v>567</v>
      </c>
      <c r="X3810" t="s">
        <v>567</v>
      </c>
      <c r="Y3810" t="s">
        <v>568</v>
      </c>
    </row>
    <row r="3811" spans="2:25" x14ac:dyDescent="0.3">
      <c r="B3811" s="118"/>
      <c r="D3811" t="s">
        <v>567</v>
      </c>
      <c r="H3811" t="s">
        <v>567</v>
      </c>
      <c r="J3811" t="s">
        <v>567</v>
      </c>
      <c r="K3811" t="s">
        <v>567</v>
      </c>
      <c r="L3811" t="s">
        <v>567</v>
      </c>
      <c r="N3811">
        <v>0</v>
      </c>
      <c r="O3811">
        <v>0</v>
      </c>
      <c r="R3811">
        <v>0</v>
      </c>
      <c r="W3811" t="s">
        <v>567</v>
      </c>
      <c r="X3811" t="s">
        <v>567</v>
      </c>
      <c r="Y3811" t="s">
        <v>568</v>
      </c>
    </row>
    <row r="3812" spans="2:25" x14ac:dyDescent="0.3">
      <c r="B3812" s="118"/>
      <c r="D3812" t="s">
        <v>567</v>
      </c>
      <c r="H3812" t="s">
        <v>567</v>
      </c>
      <c r="J3812" t="s">
        <v>567</v>
      </c>
      <c r="K3812" t="s">
        <v>567</v>
      </c>
      <c r="L3812" t="s">
        <v>567</v>
      </c>
      <c r="N3812">
        <v>0</v>
      </c>
      <c r="O3812">
        <v>0</v>
      </c>
      <c r="R3812">
        <v>0</v>
      </c>
      <c r="W3812" t="s">
        <v>567</v>
      </c>
      <c r="X3812" t="s">
        <v>567</v>
      </c>
      <c r="Y3812" t="s">
        <v>568</v>
      </c>
    </row>
    <row r="3813" spans="2:25" x14ac:dyDescent="0.3">
      <c r="B3813" s="118"/>
      <c r="D3813" t="s">
        <v>567</v>
      </c>
      <c r="H3813" t="s">
        <v>567</v>
      </c>
      <c r="J3813" t="s">
        <v>567</v>
      </c>
      <c r="K3813" t="s">
        <v>567</v>
      </c>
      <c r="L3813" t="s">
        <v>567</v>
      </c>
      <c r="N3813">
        <v>0</v>
      </c>
      <c r="O3813">
        <v>0</v>
      </c>
      <c r="R3813">
        <v>0</v>
      </c>
      <c r="W3813" t="s">
        <v>567</v>
      </c>
      <c r="X3813" t="s">
        <v>567</v>
      </c>
      <c r="Y3813" t="s">
        <v>568</v>
      </c>
    </row>
    <row r="3814" spans="2:25" x14ac:dyDescent="0.3">
      <c r="B3814" s="118"/>
      <c r="D3814" t="s">
        <v>567</v>
      </c>
      <c r="H3814" t="s">
        <v>567</v>
      </c>
      <c r="J3814" t="s">
        <v>567</v>
      </c>
      <c r="K3814" t="s">
        <v>567</v>
      </c>
      <c r="L3814" t="s">
        <v>567</v>
      </c>
      <c r="N3814">
        <v>0</v>
      </c>
      <c r="O3814">
        <v>0</v>
      </c>
      <c r="R3814">
        <v>0</v>
      </c>
      <c r="W3814" t="s">
        <v>567</v>
      </c>
      <c r="X3814" t="s">
        <v>567</v>
      </c>
      <c r="Y3814" t="s">
        <v>568</v>
      </c>
    </row>
    <row r="3815" spans="2:25" x14ac:dyDescent="0.3">
      <c r="B3815" s="118"/>
      <c r="D3815" t="s">
        <v>567</v>
      </c>
      <c r="H3815" t="s">
        <v>567</v>
      </c>
      <c r="J3815" t="s">
        <v>567</v>
      </c>
      <c r="K3815" t="s">
        <v>567</v>
      </c>
      <c r="L3815" t="s">
        <v>567</v>
      </c>
      <c r="N3815">
        <v>0</v>
      </c>
      <c r="O3815">
        <v>0</v>
      </c>
      <c r="R3815">
        <v>0</v>
      </c>
      <c r="W3815" t="s">
        <v>567</v>
      </c>
      <c r="X3815" t="s">
        <v>567</v>
      </c>
      <c r="Y3815" t="s">
        <v>568</v>
      </c>
    </row>
    <row r="3816" spans="2:25" x14ac:dyDescent="0.3">
      <c r="B3816" s="118"/>
      <c r="D3816" t="s">
        <v>567</v>
      </c>
      <c r="H3816" t="s">
        <v>567</v>
      </c>
      <c r="J3816" t="s">
        <v>567</v>
      </c>
      <c r="K3816" t="s">
        <v>567</v>
      </c>
      <c r="L3816" t="s">
        <v>567</v>
      </c>
      <c r="N3816">
        <v>0</v>
      </c>
      <c r="O3816">
        <v>0</v>
      </c>
      <c r="R3816">
        <v>0</v>
      </c>
      <c r="W3816" t="s">
        <v>567</v>
      </c>
      <c r="X3816" t="s">
        <v>567</v>
      </c>
      <c r="Y3816" t="s">
        <v>568</v>
      </c>
    </row>
    <row r="3817" spans="2:25" x14ac:dyDescent="0.3">
      <c r="B3817" s="118"/>
      <c r="D3817" t="s">
        <v>567</v>
      </c>
      <c r="H3817" t="s">
        <v>567</v>
      </c>
      <c r="J3817" t="s">
        <v>567</v>
      </c>
      <c r="K3817" t="s">
        <v>567</v>
      </c>
      <c r="L3817" t="s">
        <v>567</v>
      </c>
      <c r="N3817">
        <v>0</v>
      </c>
      <c r="O3817">
        <v>0</v>
      </c>
      <c r="R3817">
        <v>0</v>
      </c>
      <c r="W3817" t="s">
        <v>567</v>
      </c>
      <c r="X3817" t="s">
        <v>567</v>
      </c>
      <c r="Y3817" t="s">
        <v>568</v>
      </c>
    </row>
    <row r="3818" spans="2:25" x14ac:dyDescent="0.3">
      <c r="B3818" s="118"/>
      <c r="D3818" t="s">
        <v>567</v>
      </c>
      <c r="H3818" t="s">
        <v>567</v>
      </c>
      <c r="J3818" t="s">
        <v>567</v>
      </c>
      <c r="K3818" t="s">
        <v>567</v>
      </c>
      <c r="L3818" t="s">
        <v>567</v>
      </c>
      <c r="N3818">
        <v>0</v>
      </c>
      <c r="O3818">
        <v>0</v>
      </c>
      <c r="R3818">
        <v>0</v>
      </c>
      <c r="W3818" t="s">
        <v>567</v>
      </c>
      <c r="X3818" t="s">
        <v>567</v>
      </c>
      <c r="Y3818" t="s">
        <v>568</v>
      </c>
    </row>
    <row r="3819" spans="2:25" x14ac:dyDescent="0.3">
      <c r="B3819" s="118"/>
      <c r="D3819" t="s">
        <v>567</v>
      </c>
      <c r="H3819" t="s">
        <v>567</v>
      </c>
      <c r="J3819" t="s">
        <v>567</v>
      </c>
      <c r="K3819" t="s">
        <v>567</v>
      </c>
      <c r="L3819" t="s">
        <v>567</v>
      </c>
      <c r="N3819">
        <v>0</v>
      </c>
      <c r="O3819">
        <v>0</v>
      </c>
      <c r="R3819">
        <v>0</v>
      </c>
      <c r="W3819" t="s">
        <v>567</v>
      </c>
      <c r="X3819" t="s">
        <v>567</v>
      </c>
      <c r="Y3819" t="s">
        <v>568</v>
      </c>
    </row>
    <row r="3820" spans="2:25" x14ac:dyDescent="0.3">
      <c r="B3820" s="118"/>
      <c r="D3820" t="s">
        <v>567</v>
      </c>
      <c r="H3820" t="s">
        <v>567</v>
      </c>
      <c r="J3820" t="s">
        <v>567</v>
      </c>
      <c r="K3820" t="s">
        <v>567</v>
      </c>
      <c r="L3820" t="s">
        <v>567</v>
      </c>
      <c r="N3820">
        <v>0</v>
      </c>
      <c r="O3820">
        <v>0</v>
      </c>
      <c r="R3820">
        <v>0</v>
      </c>
      <c r="W3820" t="s">
        <v>567</v>
      </c>
      <c r="X3820" t="s">
        <v>567</v>
      </c>
      <c r="Y3820" t="s">
        <v>568</v>
      </c>
    </row>
    <row r="3821" spans="2:25" x14ac:dyDescent="0.3">
      <c r="B3821" s="118"/>
      <c r="D3821" t="s">
        <v>567</v>
      </c>
      <c r="H3821" t="s">
        <v>567</v>
      </c>
      <c r="J3821" t="s">
        <v>567</v>
      </c>
      <c r="K3821" t="s">
        <v>567</v>
      </c>
      <c r="L3821" t="s">
        <v>567</v>
      </c>
      <c r="N3821">
        <v>0</v>
      </c>
      <c r="O3821">
        <v>0</v>
      </c>
      <c r="R3821">
        <v>0</v>
      </c>
      <c r="W3821" t="s">
        <v>567</v>
      </c>
      <c r="X3821" t="s">
        <v>567</v>
      </c>
      <c r="Y3821" t="s">
        <v>568</v>
      </c>
    </row>
    <row r="3822" spans="2:25" x14ac:dyDescent="0.3">
      <c r="B3822" s="118"/>
      <c r="D3822" t="s">
        <v>567</v>
      </c>
      <c r="H3822" t="s">
        <v>567</v>
      </c>
      <c r="J3822" t="s">
        <v>567</v>
      </c>
      <c r="K3822" t="s">
        <v>567</v>
      </c>
      <c r="L3822" t="s">
        <v>567</v>
      </c>
      <c r="N3822">
        <v>0</v>
      </c>
      <c r="O3822">
        <v>0</v>
      </c>
      <c r="R3822">
        <v>0</v>
      </c>
      <c r="W3822" t="s">
        <v>567</v>
      </c>
      <c r="X3822" t="s">
        <v>567</v>
      </c>
      <c r="Y3822" t="s">
        <v>568</v>
      </c>
    </row>
    <row r="3823" spans="2:25" x14ac:dyDescent="0.3">
      <c r="B3823" s="118"/>
      <c r="D3823" t="s">
        <v>567</v>
      </c>
      <c r="H3823" t="s">
        <v>567</v>
      </c>
      <c r="J3823" t="s">
        <v>567</v>
      </c>
      <c r="K3823" t="s">
        <v>567</v>
      </c>
      <c r="L3823" t="s">
        <v>567</v>
      </c>
      <c r="N3823">
        <v>0</v>
      </c>
      <c r="O3823">
        <v>0</v>
      </c>
      <c r="R3823">
        <v>0</v>
      </c>
      <c r="W3823" t="s">
        <v>567</v>
      </c>
      <c r="X3823" t="s">
        <v>567</v>
      </c>
      <c r="Y3823" t="s">
        <v>568</v>
      </c>
    </row>
    <row r="3824" spans="2:25" x14ac:dyDescent="0.3">
      <c r="B3824" s="118"/>
      <c r="D3824" t="s">
        <v>567</v>
      </c>
      <c r="H3824" t="s">
        <v>567</v>
      </c>
      <c r="J3824" t="s">
        <v>567</v>
      </c>
      <c r="K3824" t="s">
        <v>567</v>
      </c>
      <c r="L3824" t="s">
        <v>567</v>
      </c>
      <c r="N3824">
        <v>0</v>
      </c>
      <c r="O3824">
        <v>0</v>
      </c>
      <c r="R3824">
        <v>0</v>
      </c>
      <c r="W3824" t="s">
        <v>567</v>
      </c>
      <c r="X3824" t="s">
        <v>567</v>
      </c>
      <c r="Y3824" t="s">
        <v>568</v>
      </c>
    </row>
    <row r="3825" spans="2:25" x14ac:dyDescent="0.3">
      <c r="B3825" s="118"/>
      <c r="D3825" t="s">
        <v>567</v>
      </c>
      <c r="H3825" t="s">
        <v>567</v>
      </c>
      <c r="J3825" t="s">
        <v>567</v>
      </c>
      <c r="K3825" t="s">
        <v>567</v>
      </c>
      <c r="L3825" t="s">
        <v>567</v>
      </c>
      <c r="N3825">
        <v>0</v>
      </c>
      <c r="O3825">
        <v>0</v>
      </c>
      <c r="R3825">
        <v>0</v>
      </c>
      <c r="W3825" t="s">
        <v>567</v>
      </c>
      <c r="X3825" t="s">
        <v>567</v>
      </c>
      <c r="Y3825" t="s">
        <v>568</v>
      </c>
    </row>
    <row r="3826" spans="2:25" x14ac:dyDescent="0.3">
      <c r="B3826" s="118"/>
      <c r="D3826" t="s">
        <v>567</v>
      </c>
      <c r="H3826" t="s">
        <v>567</v>
      </c>
      <c r="J3826" t="s">
        <v>567</v>
      </c>
      <c r="K3826" t="s">
        <v>567</v>
      </c>
      <c r="L3826" t="s">
        <v>567</v>
      </c>
      <c r="N3826">
        <v>0</v>
      </c>
      <c r="O3826">
        <v>0</v>
      </c>
      <c r="R3826">
        <v>0</v>
      </c>
      <c r="W3826" t="s">
        <v>567</v>
      </c>
      <c r="X3826" t="s">
        <v>567</v>
      </c>
      <c r="Y3826" t="s">
        <v>568</v>
      </c>
    </row>
    <row r="3827" spans="2:25" x14ac:dyDescent="0.3">
      <c r="B3827" s="118"/>
      <c r="D3827" t="s">
        <v>567</v>
      </c>
      <c r="H3827" t="s">
        <v>567</v>
      </c>
      <c r="J3827" t="s">
        <v>567</v>
      </c>
      <c r="K3827" t="s">
        <v>567</v>
      </c>
      <c r="L3827" t="s">
        <v>567</v>
      </c>
      <c r="N3827">
        <v>0</v>
      </c>
      <c r="O3827">
        <v>0</v>
      </c>
      <c r="R3827">
        <v>0</v>
      </c>
      <c r="W3827" t="s">
        <v>567</v>
      </c>
      <c r="X3827" t="s">
        <v>567</v>
      </c>
      <c r="Y3827" t="s">
        <v>568</v>
      </c>
    </row>
    <row r="3828" spans="2:25" x14ac:dyDescent="0.3">
      <c r="B3828" s="118"/>
      <c r="D3828" t="s">
        <v>567</v>
      </c>
      <c r="H3828" t="s">
        <v>567</v>
      </c>
      <c r="J3828" t="s">
        <v>567</v>
      </c>
      <c r="K3828" t="s">
        <v>567</v>
      </c>
      <c r="L3828" t="s">
        <v>567</v>
      </c>
      <c r="N3828">
        <v>0</v>
      </c>
      <c r="O3828">
        <v>0</v>
      </c>
      <c r="R3828">
        <v>0</v>
      </c>
      <c r="W3828" t="s">
        <v>567</v>
      </c>
      <c r="X3828" t="s">
        <v>567</v>
      </c>
      <c r="Y3828" t="s">
        <v>568</v>
      </c>
    </row>
    <row r="3829" spans="2:25" x14ac:dyDescent="0.3">
      <c r="B3829" s="118"/>
      <c r="D3829" t="s">
        <v>567</v>
      </c>
      <c r="H3829" t="s">
        <v>567</v>
      </c>
      <c r="J3829" t="s">
        <v>567</v>
      </c>
      <c r="K3829" t="s">
        <v>567</v>
      </c>
      <c r="L3829" t="s">
        <v>567</v>
      </c>
      <c r="N3829">
        <v>0</v>
      </c>
      <c r="O3829">
        <v>0</v>
      </c>
      <c r="R3829">
        <v>0</v>
      </c>
      <c r="W3829" t="s">
        <v>567</v>
      </c>
      <c r="X3829" t="s">
        <v>567</v>
      </c>
      <c r="Y3829" t="s">
        <v>568</v>
      </c>
    </row>
    <row r="3830" spans="2:25" x14ac:dyDescent="0.3">
      <c r="B3830" s="118"/>
      <c r="D3830" t="s">
        <v>567</v>
      </c>
      <c r="H3830" t="s">
        <v>567</v>
      </c>
      <c r="J3830" t="s">
        <v>567</v>
      </c>
      <c r="K3830" t="s">
        <v>567</v>
      </c>
      <c r="L3830" t="s">
        <v>567</v>
      </c>
      <c r="N3830">
        <v>0</v>
      </c>
      <c r="O3830">
        <v>0</v>
      </c>
      <c r="R3830">
        <v>0</v>
      </c>
      <c r="W3830" t="s">
        <v>567</v>
      </c>
      <c r="X3830" t="s">
        <v>567</v>
      </c>
      <c r="Y3830" t="s">
        <v>568</v>
      </c>
    </row>
    <row r="3831" spans="2:25" x14ac:dyDescent="0.3">
      <c r="B3831" s="118"/>
      <c r="D3831" t="s">
        <v>567</v>
      </c>
      <c r="H3831" t="s">
        <v>567</v>
      </c>
      <c r="J3831" t="s">
        <v>567</v>
      </c>
      <c r="K3831" t="s">
        <v>567</v>
      </c>
      <c r="L3831" t="s">
        <v>567</v>
      </c>
      <c r="N3831">
        <v>0</v>
      </c>
      <c r="O3831">
        <v>0</v>
      </c>
      <c r="R3831">
        <v>0</v>
      </c>
      <c r="W3831" t="s">
        <v>567</v>
      </c>
      <c r="X3831" t="s">
        <v>567</v>
      </c>
      <c r="Y3831" t="s">
        <v>568</v>
      </c>
    </row>
    <row r="3832" spans="2:25" x14ac:dyDescent="0.3">
      <c r="B3832" s="118"/>
      <c r="D3832" t="s">
        <v>567</v>
      </c>
      <c r="H3832" t="s">
        <v>567</v>
      </c>
      <c r="J3832" t="s">
        <v>567</v>
      </c>
      <c r="K3832" t="s">
        <v>567</v>
      </c>
      <c r="L3832" t="s">
        <v>567</v>
      </c>
      <c r="N3832">
        <v>0</v>
      </c>
      <c r="O3832">
        <v>0</v>
      </c>
      <c r="R3832">
        <v>0</v>
      </c>
      <c r="W3832" t="s">
        <v>567</v>
      </c>
      <c r="X3832" t="s">
        <v>567</v>
      </c>
      <c r="Y3832" t="s">
        <v>568</v>
      </c>
    </row>
    <row r="3833" spans="2:25" x14ac:dyDescent="0.3">
      <c r="B3833" s="118"/>
      <c r="D3833" t="s">
        <v>567</v>
      </c>
      <c r="H3833" t="s">
        <v>567</v>
      </c>
      <c r="J3833" t="s">
        <v>567</v>
      </c>
      <c r="K3833" t="s">
        <v>567</v>
      </c>
      <c r="L3833" t="s">
        <v>567</v>
      </c>
      <c r="N3833">
        <v>0</v>
      </c>
      <c r="O3833">
        <v>0</v>
      </c>
      <c r="R3833">
        <v>0</v>
      </c>
      <c r="W3833" t="s">
        <v>567</v>
      </c>
      <c r="X3833" t="s">
        <v>567</v>
      </c>
      <c r="Y3833" t="s">
        <v>568</v>
      </c>
    </row>
    <row r="3834" spans="2:25" x14ac:dyDescent="0.3">
      <c r="B3834" s="118"/>
      <c r="D3834" t="s">
        <v>567</v>
      </c>
      <c r="H3834" t="s">
        <v>567</v>
      </c>
      <c r="J3834" t="s">
        <v>567</v>
      </c>
      <c r="K3834" t="s">
        <v>567</v>
      </c>
      <c r="L3834" t="s">
        <v>567</v>
      </c>
      <c r="N3834">
        <v>0</v>
      </c>
      <c r="O3834">
        <v>0</v>
      </c>
      <c r="R3834">
        <v>0</v>
      </c>
      <c r="W3834" t="s">
        <v>567</v>
      </c>
      <c r="X3834" t="s">
        <v>567</v>
      </c>
      <c r="Y3834" t="s">
        <v>568</v>
      </c>
    </row>
    <row r="3835" spans="2:25" x14ac:dyDescent="0.3">
      <c r="B3835" s="118"/>
      <c r="D3835" t="s">
        <v>567</v>
      </c>
      <c r="H3835" t="s">
        <v>567</v>
      </c>
      <c r="J3835" t="s">
        <v>567</v>
      </c>
      <c r="K3835" t="s">
        <v>567</v>
      </c>
      <c r="L3835" t="s">
        <v>567</v>
      </c>
      <c r="N3835">
        <v>0</v>
      </c>
      <c r="O3835">
        <v>0</v>
      </c>
      <c r="R3835">
        <v>0</v>
      </c>
      <c r="W3835" t="s">
        <v>567</v>
      </c>
      <c r="X3835" t="s">
        <v>567</v>
      </c>
      <c r="Y3835" t="s">
        <v>568</v>
      </c>
    </row>
    <row r="3836" spans="2:25" x14ac:dyDescent="0.3">
      <c r="B3836" s="118"/>
      <c r="D3836" t="s">
        <v>567</v>
      </c>
      <c r="H3836" t="s">
        <v>567</v>
      </c>
      <c r="J3836" t="s">
        <v>567</v>
      </c>
      <c r="K3836" t="s">
        <v>567</v>
      </c>
      <c r="L3836" t="s">
        <v>567</v>
      </c>
      <c r="N3836">
        <v>0</v>
      </c>
      <c r="O3836">
        <v>0</v>
      </c>
      <c r="R3836">
        <v>0</v>
      </c>
      <c r="W3836" t="s">
        <v>567</v>
      </c>
      <c r="X3836" t="s">
        <v>567</v>
      </c>
      <c r="Y3836" t="s">
        <v>568</v>
      </c>
    </row>
    <row r="3837" spans="2:25" x14ac:dyDescent="0.3">
      <c r="B3837" s="118"/>
      <c r="D3837" t="s">
        <v>567</v>
      </c>
      <c r="H3837" t="s">
        <v>567</v>
      </c>
      <c r="J3837" t="s">
        <v>567</v>
      </c>
      <c r="K3837" t="s">
        <v>567</v>
      </c>
      <c r="L3837" t="s">
        <v>567</v>
      </c>
      <c r="N3837">
        <v>0</v>
      </c>
      <c r="O3837">
        <v>0</v>
      </c>
      <c r="R3837">
        <v>0</v>
      </c>
      <c r="W3837" t="s">
        <v>567</v>
      </c>
      <c r="X3837" t="s">
        <v>567</v>
      </c>
      <c r="Y3837" t="s">
        <v>568</v>
      </c>
    </row>
    <row r="3838" spans="2:25" x14ac:dyDescent="0.3">
      <c r="B3838" s="118"/>
      <c r="D3838" t="s">
        <v>567</v>
      </c>
      <c r="H3838" t="s">
        <v>567</v>
      </c>
      <c r="J3838" t="s">
        <v>567</v>
      </c>
      <c r="K3838" t="s">
        <v>567</v>
      </c>
      <c r="L3838" t="s">
        <v>567</v>
      </c>
      <c r="N3838">
        <v>0</v>
      </c>
      <c r="O3838">
        <v>0</v>
      </c>
      <c r="R3838">
        <v>0</v>
      </c>
      <c r="W3838" t="s">
        <v>567</v>
      </c>
      <c r="X3838" t="s">
        <v>567</v>
      </c>
      <c r="Y3838" t="s">
        <v>568</v>
      </c>
    </row>
    <row r="3839" spans="2:25" x14ac:dyDescent="0.3">
      <c r="B3839" s="118"/>
      <c r="D3839" t="s">
        <v>567</v>
      </c>
      <c r="H3839" t="s">
        <v>567</v>
      </c>
      <c r="J3839" t="s">
        <v>567</v>
      </c>
      <c r="K3839" t="s">
        <v>567</v>
      </c>
      <c r="L3839" t="s">
        <v>567</v>
      </c>
      <c r="N3839">
        <v>0</v>
      </c>
      <c r="O3839">
        <v>0</v>
      </c>
      <c r="R3839">
        <v>0</v>
      </c>
      <c r="W3839" t="s">
        <v>567</v>
      </c>
      <c r="X3839" t="s">
        <v>567</v>
      </c>
      <c r="Y3839" t="s">
        <v>568</v>
      </c>
    </row>
    <row r="3840" spans="2:25" x14ac:dyDescent="0.3">
      <c r="B3840" s="118"/>
      <c r="D3840" t="s">
        <v>567</v>
      </c>
      <c r="H3840" t="s">
        <v>567</v>
      </c>
      <c r="J3840" t="s">
        <v>567</v>
      </c>
      <c r="K3840" t="s">
        <v>567</v>
      </c>
      <c r="L3840" t="s">
        <v>567</v>
      </c>
      <c r="N3840">
        <v>0</v>
      </c>
      <c r="O3840">
        <v>0</v>
      </c>
      <c r="R3840">
        <v>0</v>
      </c>
      <c r="W3840" t="s">
        <v>567</v>
      </c>
      <c r="X3840" t="s">
        <v>567</v>
      </c>
      <c r="Y3840" t="s">
        <v>568</v>
      </c>
    </row>
    <row r="3841" spans="2:25" x14ac:dyDescent="0.3">
      <c r="B3841" s="118"/>
      <c r="D3841" t="s">
        <v>567</v>
      </c>
      <c r="H3841" t="s">
        <v>567</v>
      </c>
      <c r="J3841" t="s">
        <v>567</v>
      </c>
      <c r="K3841" t="s">
        <v>567</v>
      </c>
      <c r="L3841" t="s">
        <v>567</v>
      </c>
      <c r="N3841">
        <v>0</v>
      </c>
      <c r="O3841">
        <v>0</v>
      </c>
      <c r="R3841">
        <v>0</v>
      </c>
      <c r="W3841" t="s">
        <v>567</v>
      </c>
      <c r="X3841" t="s">
        <v>567</v>
      </c>
      <c r="Y3841" t="s">
        <v>568</v>
      </c>
    </row>
    <row r="3842" spans="2:25" x14ac:dyDescent="0.3">
      <c r="B3842" s="118"/>
      <c r="D3842" t="s">
        <v>567</v>
      </c>
      <c r="H3842" t="s">
        <v>567</v>
      </c>
      <c r="J3842" t="s">
        <v>567</v>
      </c>
      <c r="K3842" t="s">
        <v>567</v>
      </c>
      <c r="L3842" t="s">
        <v>567</v>
      </c>
      <c r="N3842">
        <v>0</v>
      </c>
      <c r="O3842">
        <v>0</v>
      </c>
      <c r="R3842">
        <v>0</v>
      </c>
      <c r="W3842" t="s">
        <v>567</v>
      </c>
      <c r="X3842" t="s">
        <v>567</v>
      </c>
      <c r="Y3842" t="s">
        <v>568</v>
      </c>
    </row>
    <row r="3843" spans="2:25" x14ac:dyDescent="0.3">
      <c r="B3843" s="118"/>
      <c r="D3843" t="s">
        <v>567</v>
      </c>
      <c r="H3843" t="s">
        <v>567</v>
      </c>
      <c r="J3843" t="s">
        <v>567</v>
      </c>
      <c r="K3843" t="s">
        <v>567</v>
      </c>
      <c r="L3843" t="s">
        <v>567</v>
      </c>
      <c r="N3843">
        <v>0</v>
      </c>
      <c r="O3843">
        <v>0</v>
      </c>
      <c r="R3843">
        <v>0</v>
      </c>
      <c r="W3843" t="s">
        <v>567</v>
      </c>
      <c r="X3843" t="s">
        <v>567</v>
      </c>
      <c r="Y3843" t="s">
        <v>568</v>
      </c>
    </row>
    <row r="3844" spans="2:25" x14ac:dyDescent="0.3">
      <c r="B3844" s="118"/>
      <c r="D3844" t="s">
        <v>567</v>
      </c>
      <c r="H3844" t="s">
        <v>567</v>
      </c>
      <c r="J3844" t="s">
        <v>567</v>
      </c>
      <c r="K3844" t="s">
        <v>567</v>
      </c>
      <c r="L3844" t="s">
        <v>567</v>
      </c>
      <c r="N3844">
        <v>0</v>
      </c>
      <c r="O3844">
        <v>0</v>
      </c>
      <c r="R3844">
        <v>0</v>
      </c>
      <c r="W3844" t="s">
        <v>567</v>
      </c>
      <c r="X3844" t="s">
        <v>567</v>
      </c>
      <c r="Y3844" t="s">
        <v>568</v>
      </c>
    </row>
    <row r="3845" spans="2:25" x14ac:dyDescent="0.3">
      <c r="B3845" s="118"/>
      <c r="D3845" t="s">
        <v>567</v>
      </c>
      <c r="H3845" t="s">
        <v>567</v>
      </c>
      <c r="J3845" t="s">
        <v>567</v>
      </c>
      <c r="K3845" t="s">
        <v>567</v>
      </c>
      <c r="L3845" t="s">
        <v>567</v>
      </c>
      <c r="N3845">
        <v>0</v>
      </c>
      <c r="O3845">
        <v>0</v>
      </c>
      <c r="R3845">
        <v>0</v>
      </c>
      <c r="W3845" t="s">
        <v>567</v>
      </c>
      <c r="X3845" t="s">
        <v>567</v>
      </c>
      <c r="Y3845" t="s">
        <v>568</v>
      </c>
    </row>
    <row r="3846" spans="2:25" x14ac:dyDescent="0.3">
      <c r="B3846" s="118"/>
      <c r="D3846" t="s">
        <v>567</v>
      </c>
      <c r="H3846" t="s">
        <v>567</v>
      </c>
      <c r="J3846" t="s">
        <v>567</v>
      </c>
      <c r="K3846" t="s">
        <v>567</v>
      </c>
      <c r="L3846" t="s">
        <v>567</v>
      </c>
      <c r="N3846">
        <v>0</v>
      </c>
      <c r="O3846">
        <v>0</v>
      </c>
      <c r="R3846">
        <v>0</v>
      </c>
      <c r="W3846" t="s">
        <v>567</v>
      </c>
      <c r="X3846" t="s">
        <v>567</v>
      </c>
      <c r="Y3846" t="s">
        <v>568</v>
      </c>
    </row>
    <row r="3847" spans="2:25" x14ac:dyDescent="0.3">
      <c r="B3847" s="118"/>
      <c r="D3847" t="s">
        <v>567</v>
      </c>
      <c r="H3847" t="s">
        <v>567</v>
      </c>
      <c r="J3847" t="s">
        <v>567</v>
      </c>
      <c r="K3847" t="s">
        <v>567</v>
      </c>
      <c r="L3847" t="s">
        <v>567</v>
      </c>
      <c r="N3847">
        <v>0</v>
      </c>
      <c r="O3847">
        <v>0</v>
      </c>
      <c r="R3847">
        <v>0</v>
      </c>
      <c r="W3847" t="s">
        <v>567</v>
      </c>
      <c r="X3847" t="s">
        <v>567</v>
      </c>
      <c r="Y3847" t="s">
        <v>568</v>
      </c>
    </row>
    <row r="3848" spans="2:25" x14ac:dyDescent="0.3">
      <c r="B3848" s="118"/>
      <c r="D3848" t="s">
        <v>567</v>
      </c>
      <c r="H3848" t="s">
        <v>567</v>
      </c>
      <c r="J3848" t="s">
        <v>567</v>
      </c>
      <c r="K3848" t="s">
        <v>567</v>
      </c>
      <c r="L3848" t="s">
        <v>567</v>
      </c>
      <c r="N3848">
        <v>0</v>
      </c>
      <c r="O3848">
        <v>0</v>
      </c>
      <c r="R3848">
        <v>0</v>
      </c>
      <c r="W3848" t="s">
        <v>567</v>
      </c>
      <c r="X3848" t="s">
        <v>567</v>
      </c>
      <c r="Y3848" t="s">
        <v>568</v>
      </c>
    </row>
    <row r="3849" spans="2:25" x14ac:dyDescent="0.3">
      <c r="B3849" s="118"/>
      <c r="D3849" t="s">
        <v>567</v>
      </c>
      <c r="H3849" t="s">
        <v>567</v>
      </c>
      <c r="J3849" t="s">
        <v>567</v>
      </c>
      <c r="K3849" t="s">
        <v>567</v>
      </c>
      <c r="L3849" t="s">
        <v>567</v>
      </c>
      <c r="N3849">
        <v>0</v>
      </c>
      <c r="O3849">
        <v>0</v>
      </c>
      <c r="R3849">
        <v>0</v>
      </c>
      <c r="W3849" t="s">
        <v>567</v>
      </c>
      <c r="X3849" t="s">
        <v>567</v>
      </c>
      <c r="Y3849" t="s">
        <v>568</v>
      </c>
    </row>
    <row r="3850" spans="2:25" x14ac:dyDescent="0.3">
      <c r="B3850" s="118"/>
      <c r="D3850" t="s">
        <v>567</v>
      </c>
      <c r="H3850" t="s">
        <v>567</v>
      </c>
      <c r="J3850" t="s">
        <v>567</v>
      </c>
      <c r="K3850" t="s">
        <v>567</v>
      </c>
      <c r="L3850" t="s">
        <v>567</v>
      </c>
      <c r="N3850">
        <v>0</v>
      </c>
      <c r="O3850">
        <v>0</v>
      </c>
      <c r="R3850">
        <v>0</v>
      </c>
      <c r="W3850" t="s">
        <v>567</v>
      </c>
      <c r="X3850" t="s">
        <v>567</v>
      </c>
      <c r="Y3850" t="s">
        <v>568</v>
      </c>
    </row>
    <row r="3851" spans="2:25" x14ac:dyDescent="0.3">
      <c r="B3851" s="118"/>
      <c r="D3851" t="s">
        <v>567</v>
      </c>
      <c r="H3851" t="s">
        <v>567</v>
      </c>
      <c r="J3851" t="s">
        <v>567</v>
      </c>
      <c r="K3851" t="s">
        <v>567</v>
      </c>
      <c r="L3851" t="s">
        <v>567</v>
      </c>
      <c r="N3851">
        <v>0</v>
      </c>
      <c r="O3851">
        <v>0</v>
      </c>
      <c r="R3851">
        <v>0</v>
      </c>
      <c r="W3851" t="s">
        <v>567</v>
      </c>
      <c r="X3851" t="s">
        <v>567</v>
      </c>
      <c r="Y3851" t="s">
        <v>568</v>
      </c>
    </row>
    <row r="3852" spans="2:25" x14ac:dyDescent="0.3">
      <c r="B3852" s="118"/>
      <c r="D3852" t="s">
        <v>567</v>
      </c>
      <c r="H3852" t="s">
        <v>567</v>
      </c>
      <c r="J3852" t="s">
        <v>567</v>
      </c>
      <c r="K3852" t="s">
        <v>567</v>
      </c>
      <c r="L3852" t="s">
        <v>567</v>
      </c>
      <c r="N3852">
        <v>0</v>
      </c>
      <c r="O3852">
        <v>0</v>
      </c>
      <c r="R3852">
        <v>0</v>
      </c>
      <c r="W3852" t="s">
        <v>567</v>
      </c>
      <c r="X3852" t="s">
        <v>567</v>
      </c>
      <c r="Y3852" t="s">
        <v>568</v>
      </c>
    </row>
    <row r="3853" spans="2:25" x14ac:dyDescent="0.3">
      <c r="B3853" s="118"/>
      <c r="D3853" t="s">
        <v>567</v>
      </c>
      <c r="H3853" t="s">
        <v>567</v>
      </c>
      <c r="J3853" t="s">
        <v>567</v>
      </c>
      <c r="K3853" t="s">
        <v>567</v>
      </c>
      <c r="L3853" t="s">
        <v>567</v>
      </c>
      <c r="N3853">
        <v>0</v>
      </c>
      <c r="O3853">
        <v>0</v>
      </c>
      <c r="R3853">
        <v>0</v>
      </c>
      <c r="W3853" t="s">
        <v>567</v>
      </c>
      <c r="X3853" t="s">
        <v>567</v>
      </c>
      <c r="Y3853" t="s">
        <v>568</v>
      </c>
    </row>
    <row r="3854" spans="2:25" x14ac:dyDescent="0.3">
      <c r="B3854" s="118"/>
      <c r="D3854" t="s">
        <v>567</v>
      </c>
      <c r="H3854" t="s">
        <v>567</v>
      </c>
      <c r="J3854" t="s">
        <v>567</v>
      </c>
      <c r="K3854" t="s">
        <v>567</v>
      </c>
      <c r="L3854" t="s">
        <v>567</v>
      </c>
      <c r="N3854">
        <v>0</v>
      </c>
      <c r="O3854">
        <v>0</v>
      </c>
      <c r="R3854">
        <v>0</v>
      </c>
      <c r="W3854" t="s">
        <v>567</v>
      </c>
      <c r="X3854" t="s">
        <v>567</v>
      </c>
      <c r="Y3854" t="s">
        <v>568</v>
      </c>
    </row>
    <row r="3855" spans="2:25" x14ac:dyDescent="0.3">
      <c r="B3855" s="118"/>
      <c r="D3855" t="s">
        <v>567</v>
      </c>
      <c r="H3855" t="s">
        <v>567</v>
      </c>
      <c r="J3855" t="s">
        <v>567</v>
      </c>
      <c r="K3855" t="s">
        <v>567</v>
      </c>
      <c r="L3855" t="s">
        <v>567</v>
      </c>
      <c r="N3855">
        <v>0</v>
      </c>
      <c r="O3855">
        <v>0</v>
      </c>
      <c r="R3855">
        <v>0</v>
      </c>
      <c r="W3855" t="s">
        <v>567</v>
      </c>
      <c r="X3855" t="s">
        <v>567</v>
      </c>
      <c r="Y3855" t="s">
        <v>568</v>
      </c>
    </row>
    <row r="3856" spans="2:25" x14ac:dyDescent="0.3">
      <c r="B3856" s="118"/>
      <c r="D3856" t="s">
        <v>567</v>
      </c>
      <c r="H3856" t="s">
        <v>567</v>
      </c>
      <c r="J3856" t="s">
        <v>567</v>
      </c>
      <c r="K3856" t="s">
        <v>567</v>
      </c>
      <c r="L3856" t="s">
        <v>567</v>
      </c>
      <c r="N3856">
        <v>0</v>
      </c>
      <c r="O3856">
        <v>0</v>
      </c>
      <c r="R3856">
        <v>0</v>
      </c>
      <c r="W3856" t="s">
        <v>567</v>
      </c>
      <c r="X3856" t="s">
        <v>567</v>
      </c>
      <c r="Y3856" t="s">
        <v>568</v>
      </c>
    </row>
    <row r="3857" spans="2:25" x14ac:dyDescent="0.3">
      <c r="B3857" s="118"/>
      <c r="D3857" t="s">
        <v>567</v>
      </c>
      <c r="H3857" t="s">
        <v>567</v>
      </c>
      <c r="J3857" t="s">
        <v>567</v>
      </c>
      <c r="K3857" t="s">
        <v>567</v>
      </c>
      <c r="L3857" t="s">
        <v>567</v>
      </c>
      <c r="N3857">
        <v>0</v>
      </c>
      <c r="O3857">
        <v>0</v>
      </c>
      <c r="R3857">
        <v>0</v>
      </c>
      <c r="W3857" t="s">
        <v>567</v>
      </c>
      <c r="X3857" t="s">
        <v>567</v>
      </c>
      <c r="Y3857" t="s">
        <v>568</v>
      </c>
    </row>
    <row r="3858" spans="2:25" x14ac:dyDescent="0.3">
      <c r="B3858" s="118"/>
      <c r="D3858" t="s">
        <v>567</v>
      </c>
      <c r="H3858" t="s">
        <v>567</v>
      </c>
      <c r="J3858" t="s">
        <v>567</v>
      </c>
      <c r="K3858" t="s">
        <v>567</v>
      </c>
      <c r="L3858" t="s">
        <v>567</v>
      </c>
      <c r="N3858">
        <v>0</v>
      </c>
      <c r="O3858">
        <v>0</v>
      </c>
      <c r="R3858">
        <v>0</v>
      </c>
      <c r="W3858" t="s">
        <v>567</v>
      </c>
      <c r="X3858" t="s">
        <v>567</v>
      </c>
      <c r="Y3858" t="s">
        <v>568</v>
      </c>
    </row>
    <row r="3859" spans="2:25" x14ac:dyDescent="0.3">
      <c r="B3859" s="118"/>
      <c r="D3859" t="s">
        <v>567</v>
      </c>
      <c r="H3859" t="s">
        <v>567</v>
      </c>
      <c r="J3859" t="s">
        <v>567</v>
      </c>
      <c r="K3859" t="s">
        <v>567</v>
      </c>
      <c r="L3859" t="s">
        <v>567</v>
      </c>
      <c r="N3859">
        <v>0</v>
      </c>
      <c r="O3859">
        <v>0</v>
      </c>
      <c r="R3859">
        <v>0</v>
      </c>
      <c r="W3859" t="s">
        <v>567</v>
      </c>
      <c r="X3859" t="s">
        <v>567</v>
      </c>
      <c r="Y3859" t="s">
        <v>568</v>
      </c>
    </row>
    <row r="3860" spans="2:25" x14ac:dyDescent="0.3">
      <c r="B3860" s="118"/>
      <c r="D3860" t="s">
        <v>567</v>
      </c>
      <c r="H3860" t="s">
        <v>567</v>
      </c>
      <c r="J3860" t="s">
        <v>567</v>
      </c>
      <c r="K3860" t="s">
        <v>567</v>
      </c>
      <c r="L3860" t="s">
        <v>567</v>
      </c>
      <c r="N3860">
        <v>0</v>
      </c>
      <c r="O3860">
        <v>0</v>
      </c>
      <c r="R3860">
        <v>0</v>
      </c>
      <c r="W3860" t="s">
        <v>567</v>
      </c>
      <c r="X3860" t="s">
        <v>567</v>
      </c>
      <c r="Y3860" t="s">
        <v>568</v>
      </c>
    </row>
    <row r="3861" spans="2:25" x14ac:dyDescent="0.3">
      <c r="B3861" s="118"/>
      <c r="D3861" t="s">
        <v>567</v>
      </c>
      <c r="H3861" t="s">
        <v>567</v>
      </c>
      <c r="J3861" t="s">
        <v>567</v>
      </c>
      <c r="K3861" t="s">
        <v>567</v>
      </c>
      <c r="L3861" t="s">
        <v>567</v>
      </c>
      <c r="N3861">
        <v>0</v>
      </c>
      <c r="O3861">
        <v>0</v>
      </c>
      <c r="R3861">
        <v>0</v>
      </c>
      <c r="W3861" t="s">
        <v>567</v>
      </c>
      <c r="X3861" t="s">
        <v>567</v>
      </c>
      <c r="Y3861" t="s">
        <v>568</v>
      </c>
    </row>
    <row r="3862" spans="2:25" x14ac:dyDescent="0.3">
      <c r="B3862" s="118"/>
      <c r="D3862" t="s">
        <v>567</v>
      </c>
      <c r="H3862" t="s">
        <v>567</v>
      </c>
      <c r="J3862" t="s">
        <v>567</v>
      </c>
      <c r="K3862" t="s">
        <v>567</v>
      </c>
      <c r="L3862" t="s">
        <v>567</v>
      </c>
      <c r="N3862">
        <v>0</v>
      </c>
      <c r="O3862">
        <v>0</v>
      </c>
      <c r="R3862">
        <v>0</v>
      </c>
      <c r="W3862" t="s">
        <v>567</v>
      </c>
      <c r="X3862" t="s">
        <v>567</v>
      </c>
      <c r="Y3862" t="s">
        <v>568</v>
      </c>
    </row>
    <row r="3863" spans="2:25" x14ac:dyDescent="0.3">
      <c r="B3863" s="118"/>
      <c r="D3863" t="s">
        <v>567</v>
      </c>
      <c r="H3863" t="s">
        <v>567</v>
      </c>
      <c r="J3863" t="s">
        <v>567</v>
      </c>
      <c r="K3863" t="s">
        <v>567</v>
      </c>
      <c r="L3863" t="s">
        <v>567</v>
      </c>
      <c r="N3863">
        <v>0</v>
      </c>
      <c r="O3863">
        <v>0</v>
      </c>
      <c r="R3863">
        <v>0</v>
      </c>
      <c r="W3863" t="s">
        <v>567</v>
      </c>
      <c r="X3863" t="s">
        <v>567</v>
      </c>
      <c r="Y3863" t="s">
        <v>568</v>
      </c>
    </row>
    <row r="3864" spans="2:25" x14ac:dyDescent="0.3">
      <c r="B3864" s="118"/>
      <c r="D3864" t="s">
        <v>567</v>
      </c>
      <c r="H3864" t="s">
        <v>567</v>
      </c>
      <c r="J3864" t="s">
        <v>567</v>
      </c>
      <c r="K3864" t="s">
        <v>567</v>
      </c>
      <c r="L3864" t="s">
        <v>567</v>
      </c>
      <c r="N3864">
        <v>0</v>
      </c>
      <c r="O3864">
        <v>0</v>
      </c>
      <c r="R3864">
        <v>0</v>
      </c>
      <c r="W3864" t="s">
        <v>567</v>
      </c>
      <c r="X3864" t="s">
        <v>567</v>
      </c>
      <c r="Y3864" t="s">
        <v>568</v>
      </c>
    </row>
    <row r="3865" spans="2:25" x14ac:dyDescent="0.3">
      <c r="B3865" s="118"/>
      <c r="D3865" t="s">
        <v>567</v>
      </c>
      <c r="H3865" t="s">
        <v>567</v>
      </c>
      <c r="J3865" t="s">
        <v>567</v>
      </c>
      <c r="K3865" t="s">
        <v>567</v>
      </c>
      <c r="L3865" t="s">
        <v>567</v>
      </c>
      <c r="N3865">
        <v>0</v>
      </c>
      <c r="O3865">
        <v>0</v>
      </c>
      <c r="R3865">
        <v>0</v>
      </c>
      <c r="W3865" t="s">
        <v>567</v>
      </c>
      <c r="X3865" t="s">
        <v>567</v>
      </c>
      <c r="Y3865" t="s">
        <v>568</v>
      </c>
    </row>
    <row r="3866" spans="2:25" x14ac:dyDescent="0.3">
      <c r="B3866" s="118"/>
      <c r="D3866" t="s">
        <v>567</v>
      </c>
      <c r="H3866" t="s">
        <v>567</v>
      </c>
      <c r="J3866" t="s">
        <v>567</v>
      </c>
      <c r="K3866" t="s">
        <v>567</v>
      </c>
      <c r="L3866" t="s">
        <v>567</v>
      </c>
      <c r="N3866">
        <v>0</v>
      </c>
      <c r="O3866">
        <v>0</v>
      </c>
      <c r="R3866">
        <v>0</v>
      </c>
      <c r="W3866" t="s">
        <v>567</v>
      </c>
      <c r="X3866" t="s">
        <v>567</v>
      </c>
      <c r="Y3866" t="s">
        <v>568</v>
      </c>
    </row>
    <row r="3867" spans="2:25" x14ac:dyDescent="0.3">
      <c r="B3867" s="118"/>
      <c r="D3867" t="s">
        <v>567</v>
      </c>
      <c r="H3867" t="s">
        <v>567</v>
      </c>
      <c r="J3867" t="s">
        <v>567</v>
      </c>
      <c r="K3867" t="s">
        <v>567</v>
      </c>
      <c r="L3867" t="s">
        <v>567</v>
      </c>
      <c r="N3867">
        <v>0</v>
      </c>
      <c r="O3867">
        <v>0</v>
      </c>
      <c r="R3867">
        <v>0</v>
      </c>
      <c r="W3867" t="s">
        <v>567</v>
      </c>
      <c r="X3867" t="s">
        <v>567</v>
      </c>
      <c r="Y3867" t="s">
        <v>568</v>
      </c>
    </row>
    <row r="3868" spans="2:25" x14ac:dyDescent="0.3">
      <c r="B3868" s="118"/>
      <c r="D3868" t="s">
        <v>567</v>
      </c>
      <c r="H3868" t="s">
        <v>567</v>
      </c>
      <c r="J3868" t="s">
        <v>567</v>
      </c>
      <c r="K3868" t="s">
        <v>567</v>
      </c>
      <c r="L3868" t="s">
        <v>567</v>
      </c>
      <c r="N3868">
        <v>0</v>
      </c>
      <c r="O3868">
        <v>0</v>
      </c>
      <c r="R3868">
        <v>0</v>
      </c>
      <c r="W3868" t="s">
        <v>567</v>
      </c>
      <c r="X3868" t="s">
        <v>567</v>
      </c>
      <c r="Y3868" t="s">
        <v>568</v>
      </c>
    </row>
    <row r="3869" spans="2:25" x14ac:dyDescent="0.3">
      <c r="B3869" s="118"/>
      <c r="D3869" t="s">
        <v>567</v>
      </c>
      <c r="H3869" t="s">
        <v>567</v>
      </c>
      <c r="J3869" t="s">
        <v>567</v>
      </c>
      <c r="K3869" t="s">
        <v>567</v>
      </c>
      <c r="L3869" t="s">
        <v>567</v>
      </c>
      <c r="N3869">
        <v>0</v>
      </c>
      <c r="O3869">
        <v>0</v>
      </c>
      <c r="R3869">
        <v>0</v>
      </c>
      <c r="W3869" t="s">
        <v>567</v>
      </c>
      <c r="X3869" t="s">
        <v>567</v>
      </c>
      <c r="Y3869" t="s">
        <v>568</v>
      </c>
    </row>
    <row r="3870" spans="2:25" x14ac:dyDescent="0.3">
      <c r="B3870" s="118"/>
      <c r="D3870" t="s">
        <v>567</v>
      </c>
      <c r="H3870" t="s">
        <v>567</v>
      </c>
      <c r="J3870" t="s">
        <v>567</v>
      </c>
      <c r="K3870" t="s">
        <v>567</v>
      </c>
      <c r="L3870" t="s">
        <v>567</v>
      </c>
      <c r="N3870">
        <v>0</v>
      </c>
      <c r="O3870">
        <v>0</v>
      </c>
      <c r="R3870">
        <v>0</v>
      </c>
      <c r="W3870" t="s">
        <v>567</v>
      </c>
      <c r="X3870" t="s">
        <v>567</v>
      </c>
      <c r="Y3870" t="s">
        <v>568</v>
      </c>
    </row>
    <row r="3871" spans="2:25" x14ac:dyDescent="0.3">
      <c r="B3871" s="118"/>
      <c r="D3871" t="s">
        <v>567</v>
      </c>
      <c r="H3871" t="s">
        <v>567</v>
      </c>
      <c r="J3871" t="s">
        <v>567</v>
      </c>
      <c r="K3871" t="s">
        <v>567</v>
      </c>
      <c r="L3871" t="s">
        <v>567</v>
      </c>
      <c r="N3871">
        <v>0</v>
      </c>
      <c r="O3871">
        <v>0</v>
      </c>
      <c r="R3871">
        <v>0</v>
      </c>
      <c r="W3871" t="s">
        <v>567</v>
      </c>
      <c r="X3871" t="s">
        <v>567</v>
      </c>
      <c r="Y3871" t="s">
        <v>568</v>
      </c>
    </row>
    <row r="3872" spans="2:25" x14ac:dyDescent="0.3">
      <c r="B3872" s="118"/>
      <c r="D3872" t="s">
        <v>567</v>
      </c>
      <c r="H3872" t="s">
        <v>567</v>
      </c>
      <c r="J3872" t="s">
        <v>567</v>
      </c>
      <c r="K3872" t="s">
        <v>567</v>
      </c>
      <c r="L3872" t="s">
        <v>567</v>
      </c>
      <c r="N3872">
        <v>0</v>
      </c>
      <c r="O3872">
        <v>0</v>
      </c>
      <c r="R3872">
        <v>0</v>
      </c>
      <c r="W3872" t="s">
        <v>567</v>
      </c>
      <c r="X3872" t="s">
        <v>567</v>
      </c>
      <c r="Y3872" t="s">
        <v>568</v>
      </c>
    </row>
    <row r="3873" spans="2:25" x14ac:dyDescent="0.3">
      <c r="B3873" s="118"/>
      <c r="D3873" t="s">
        <v>567</v>
      </c>
      <c r="H3873" t="s">
        <v>567</v>
      </c>
      <c r="J3873" t="s">
        <v>567</v>
      </c>
      <c r="K3873" t="s">
        <v>567</v>
      </c>
      <c r="L3873" t="s">
        <v>567</v>
      </c>
      <c r="N3873">
        <v>0</v>
      </c>
      <c r="O3873">
        <v>0</v>
      </c>
      <c r="R3873">
        <v>0</v>
      </c>
      <c r="W3873" t="s">
        <v>567</v>
      </c>
      <c r="X3873" t="s">
        <v>567</v>
      </c>
      <c r="Y3873" t="s">
        <v>568</v>
      </c>
    </row>
    <row r="3874" spans="2:25" x14ac:dyDescent="0.3">
      <c r="B3874" s="118"/>
      <c r="D3874" t="s">
        <v>567</v>
      </c>
      <c r="H3874" t="s">
        <v>567</v>
      </c>
      <c r="J3874" t="s">
        <v>567</v>
      </c>
      <c r="K3874" t="s">
        <v>567</v>
      </c>
      <c r="L3874" t="s">
        <v>567</v>
      </c>
      <c r="N3874">
        <v>0</v>
      </c>
      <c r="O3874">
        <v>0</v>
      </c>
      <c r="R3874">
        <v>0</v>
      </c>
      <c r="W3874" t="s">
        <v>567</v>
      </c>
      <c r="X3874" t="s">
        <v>567</v>
      </c>
      <c r="Y3874" t="s">
        <v>568</v>
      </c>
    </row>
    <row r="3875" spans="2:25" x14ac:dyDescent="0.3">
      <c r="B3875" s="118"/>
      <c r="D3875" t="s">
        <v>567</v>
      </c>
      <c r="H3875" t="s">
        <v>567</v>
      </c>
      <c r="J3875" t="s">
        <v>567</v>
      </c>
      <c r="K3875" t="s">
        <v>567</v>
      </c>
      <c r="L3875" t="s">
        <v>567</v>
      </c>
      <c r="N3875">
        <v>0</v>
      </c>
      <c r="O3875">
        <v>0</v>
      </c>
      <c r="R3875">
        <v>0</v>
      </c>
      <c r="W3875" t="s">
        <v>567</v>
      </c>
      <c r="X3875" t="s">
        <v>567</v>
      </c>
      <c r="Y3875" t="s">
        <v>568</v>
      </c>
    </row>
    <row r="3876" spans="2:25" x14ac:dyDescent="0.3">
      <c r="B3876" s="118"/>
      <c r="D3876" t="s">
        <v>567</v>
      </c>
      <c r="H3876" t="s">
        <v>567</v>
      </c>
      <c r="J3876" t="s">
        <v>567</v>
      </c>
      <c r="K3876" t="s">
        <v>567</v>
      </c>
      <c r="L3876" t="s">
        <v>567</v>
      </c>
      <c r="N3876">
        <v>0</v>
      </c>
      <c r="O3876">
        <v>0</v>
      </c>
      <c r="R3876">
        <v>0</v>
      </c>
      <c r="W3876" t="s">
        <v>567</v>
      </c>
      <c r="X3876" t="s">
        <v>567</v>
      </c>
      <c r="Y3876" t="s">
        <v>568</v>
      </c>
    </row>
    <row r="3877" spans="2:25" x14ac:dyDescent="0.3">
      <c r="B3877" s="118"/>
      <c r="D3877" t="s">
        <v>567</v>
      </c>
      <c r="H3877" t="s">
        <v>567</v>
      </c>
      <c r="J3877" t="s">
        <v>567</v>
      </c>
      <c r="K3877" t="s">
        <v>567</v>
      </c>
      <c r="L3877" t="s">
        <v>567</v>
      </c>
      <c r="N3877">
        <v>0</v>
      </c>
      <c r="O3877">
        <v>0</v>
      </c>
      <c r="R3877">
        <v>0</v>
      </c>
      <c r="W3877" t="s">
        <v>567</v>
      </c>
      <c r="X3877" t="s">
        <v>567</v>
      </c>
      <c r="Y3877" t="s">
        <v>568</v>
      </c>
    </row>
    <row r="3878" spans="2:25" x14ac:dyDescent="0.3">
      <c r="B3878" s="118"/>
      <c r="D3878" t="s">
        <v>567</v>
      </c>
      <c r="H3878" t="s">
        <v>567</v>
      </c>
      <c r="J3878" t="s">
        <v>567</v>
      </c>
      <c r="K3878" t="s">
        <v>567</v>
      </c>
      <c r="L3878" t="s">
        <v>567</v>
      </c>
      <c r="N3878">
        <v>0</v>
      </c>
      <c r="O3878">
        <v>0</v>
      </c>
      <c r="R3878">
        <v>0</v>
      </c>
      <c r="W3878" t="s">
        <v>567</v>
      </c>
      <c r="X3878" t="s">
        <v>567</v>
      </c>
      <c r="Y3878" t="s">
        <v>568</v>
      </c>
    </row>
    <row r="3879" spans="2:25" x14ac:dyDescent="0.3">
      <c r="B3879" s="118"/>
      <c r="D3879" t="s">
        <v>567</v>
      </c>
      <c r="H3879" t="s">
        <v>567</v>
      </c>
      <c r="J3879" t="s">
        <v>567</v>
      </c>
      <c r="K3879" t="s">
        <v>567</v>
      </c>
      <c r="L3879" t="s">
        <v>567</v>
      </c>
      <c r="N3879">
        <v>0</v>
      </c>
      <c r="O3879">
        <v>0</v>
      </c>
      <c r="R3879">
        <v>0</v>
      </c>
      <c r="W3879" t="s">
        <v>567</v>
      </c>
      <c r="X3879" t="s">
        <v>567</v>
      </c>
      <c r="Y3879" t="s">
        <v>568</v>
      </c>
    </row>
    <row r="3880" spans="2:25" x14ac:dyDescent="0.3">
      <c r="B3880" s="118"/>
      <c r="D3880" t="s">
        <v>567</v>
      </c>
      <c r="H3880" t="s">
        <v>567</v>
      </c>
      <c r="J3880" t="s">
        <v>567</v>
      </c>
      <c r="K3880" t="s">
        <v>567</v>
      </c>
      <c r="L3880" t="s">
        <v>567</v>
      </c>
      <c r="N3880">
        <v>0</v>
      </c>
      <c r="O3880">
        <v>0</v>
      </c>
      <c r="R3880">
        <v>0</v>
      </c>
      <c r="W3880" t="s">
        <v>567</v>
      </c>
      <c r="X3880" t="s">
        <v>567</v>
      </c>
      <c r="Y3880" t="s">
        <v>568</v>
      </c>
    </row>
    <row r="3881" spans="2:25" x14ac:dyDescent="0.3">
      <c r="B3881" s="118"/>
      <c r="D3881" t="s">
        <v>567</v>
      </c>
      <c r="H3881" t="s">
        <v>567</v>
      </c>
      <c r="J3881" t="s">
        <v>567</v>
      </c>
      <c r="K3881" t="s">
        <v>567</v>
      </c>
      <c r="L3881" t="s">
        <v>567</v>
      </c>
      <c r="N3881">
        <v>0</v>
      </c>
      <c r="O3881">
        <v>0</v>
      </c>
      <c r="R3881">
        <v>0</v>
      </c>
      <c r="W3881" t="s">
        <v>567</v>
      </c>
      <c r="X3881" t="s">
        <v>567</v>
      </c>
      <c r="Y3881" t="s">
        <v>568</v>
      </c>
    </row>
    <row r="3882" spans="2:25" x14ac:dyDescent="0.3">
      <c r="B3882" s="118"/>
      <c r="D3882" t="s">
        <v>567</v>
      </c>
      <c r="H3882" t="s">
        <v>567</v>
      </c>
      <c r="J3882" t="s">
        <v>567</v>
      </c>
      <c r="K3882" t="s">
        <v>567</v>
      </c>
      <c r="L3882" t="s">
        <v>567</v>
      </c>
      <c r="N3882">
        <v>0</v>
      </c>
      <c r="O3882">
        <v>0</v>
      </c>
      <c r="R3882">
        <v>0</v>
      </c>
      <c r="W3882" t="s">
        <v>567</v>
      </c>
      <c r="X3882" t="s">
        <v>567</v>
      </c>
      <c r="Y3882" t="s">
        <v>568</v>
      </c>
    </row>
    <row r="3883" spans="2:25" x14ac:dyDescent="0.3">
      <c r="B3883" s="118"/>
      <c r="D3883" t="s">
        <v>567</v>
      </c>
      <c r="H3883" t="s">
        <v>567</v>
      </c>
      <c r="J3883" t="s">
        <v>567</v>
      </c>
      <c r="K3883" t="s">
        <v>567</v>
      </c>
      <c r="L3883" t="s">
        <v>567</v>
      </c>
      <c r="N3883">
        <v>0</v>
      </c>
      <c r="O3883">
        <v>0</v>
      </c>
      <c r="R3883">
        <v>0</v>
      </c>
      <c r="W3883" t="s">
        <v>567</v>
      </c>
      <c r="X3883" t="s">
        <v>567</v>
      </c>
      <c r="Y3883" t="s">
        <v>568</v>
      </c>
    </row>
    <row r="3884" spans="2:25" x14ac:dyDescent="0.3">
      <c r="B3884" s="118"/>
      <c r="D3884" t="s">
        <v>567</v>
      </c>
      <c r="H3884" t="s">
        <v>567</v>
      </c>
      <c r="J3884" t="s">
        <v>567</v>
      </c>
      <c r="K3884" t="s">
        <v>567</v>
      </c>
      <c r="L3884" t="s">
        <v>567</v>
      </c>
      <c r="N3884">
        <v>0</v>
      </c>
      <c r="O3884">
        <v>0</v>
      </c>
      <c r="R3884">
        <v>0</v>
      </c>
      <c r="W3884" t="s">
        <v>567</v>
      </c>
      <c r="X3884" t="s">
        <v>567</v>
      </c>
      <c r="Y3884" t="s">
        <v>568</v>
      </c>
    </row>
    <row r="3885" spans="2:25" x14ac:dyDescent="0.3">
      <c r="B3885" s="118"/>
      <c r="D3885" t="s">
        <v>567</v>
      </c>
      <c r="H3885" t="s">
        <v>567</v>
      </c>
      <c r="J3885" t="s">
        <v>567</v>
      </c>
      <c r="K3885" t="s">
        <v>567</v>
      </c>
      <c r="L3885" t="s">
        <v>567</v>
      </c>
      <c r="N3885">
        <v>0</v>
      </c>
      <c r="O3885">
        <v>0</v>
      </c>
      <c r="R3885">
        <v>0</v>
      </c>
      <c r="W3885" t="s">
        <v>567</v>
      </c>
      <c r="X3885" t="s">
        <v>567</v>
      </c>
      <c r="Y3885" t="s">
        <v>568</v>
      </c>
    </row>
    <row r="3886" spans="2:25" x14ac:dyDescent="0.3">
      <c r="B3886" s="118"/>
      <c r="D3886" t="s">
        <v>567</v>
      </c>
      <c r="H3886" t="s">
        <v>567</v>
      </c>
      <c r="J3886" t="s">
        <v>567</v>
      </c>
      <c r="K3886" t="s">
        <v>567</v>
      </c>
      <c r="L3886" t="s">
        <v>567</v>
      </c>
      <c r="N3886">
        <v>0</v>
      </c>
      <c r="O3886">
        <v>0</v>
      </c>
      <c r="R3886">
        <v>0</v>
      </c>
      <c r="W3886" t="s">
        <v>567</v>
      </c>
      <c r="X3886" t="s">
        <v>567</v>
      </c>
      <c r="Y3886" t="s">
        <v>568</v>
      </c>
    </row>
    <row r="3887" spans="2:25" x14ac:dyDescent="0.3">
      <c r="B3887" s="118"/>
      <c r="D3887" t="s">
        <v>567</v>
      </c>
      <c r="H3887" t="s">
        <v>567</v>
      </c>
      <c r="J3887" t="s">
        <v>567</v>
      </c>
      <c r="K3887" t="s">
        <v>567</v>
      </c>
      <c r="L3887" t="s">
        <v>567</v>
      </c>
      <c r="N3887">
        <v>0</v>
      </c>
      <c r="O3887">
        <v>0</v>
      </c>
      <c r="R3887">
        <v>0</v>
      </c>
      <c r="W3887" t="s">
        <v>567</v>
      </c>
      <c r="X3887" t="s">
        <v>567</v>
      </c>
      <c r="Y3887" t="s">
        <v>568</v>
      </c>
    </row>
    <row r="3888" spans="2:25" x14ac:dyDescent="0.3">
      <c r="B3888" s="118"/>
      <c r="D3888" t="s">
        <v>567</v>
      </c>
      <c r="H3888" t="s">
        <v>567</v>
      </c>
      <c r="J3888" t="s">
        <v>567</v>
      </c>
      <c r="K3888" t="s">
        <v>567</v>
      </c>
      <c r="L3888" t="s">
        <v>567</v>
      </c>
      <c r="N3888">
        <v>0</v>
      </c>
      <c r="O3888">
        <v>0</v>
      </c>
      <c r="R3888">
        <v>0</v>
      </c>
      <c r="W3888" t="s">
        <v>567</v>
      </c>
      <c r="X3888" t="s">
        <v>567</v>
      </c>
      <c r="Y3888" t="s">
        <v>568</v>
      </c>
    </row>
    <row r="3889" spans="2:25" x14ac:dyDescent="0.3">
      <c r="B3889" s="118"/>
      <c r="D3889" t="s">
        <v>567</v>
      </c>
      <c r="H3889" t="s">
        <v>567</v>
      </c>
      <c r="J3889" t="s">
        <v>567</v>
      </c>
      <c r="K3889" t="s">
        <v>567</v>
      </c>
      <c r="L3889" t="s">
        <v>567</v>
      </c>
      <c r="N3889">
        <v>0</v>
      </c>
      <c r="O3889">
        <v>0</v>
      </c>
      <c r="R3889">
        <v>0</v>
      </c>
      <c r="W3889" t="s">
        <v>567</v>
      </c>
      <c r="X3889" t="s">
        <v>567</v>
      </c>
      <c r="Y3889" t="s">
        <v>568</v>
      </c>
    </row>
    <row r="3890" spans="2:25" x14ac:dyDescent="0.3">
      <c r="B3890" s="118"/>
      <c r="D3890" t="s">
        <v>567</v>
      </c>
      <c r="H3890" t="s">
        <v>567</v>
      </c>
      <c r="J3890" t="s">
        <v>567</v>
      </c>
      <c r="K3890" t="s">
        <v>567</v>
      </c>
      <c r="L3890" t="s">
        <v>567</v>
      </c>
      <c r="N3890">
        <v>0</v>
      </c>
      <c r="O3890">
        <v>0</v>
      </c>
      <c r="R3890">
        <v>0</v>
      </c>
      <c r="W3890" t="s">
        <v>567</v>
      </c>
      <c r="X3890" t="s">
        <v>567</v>
      </c>
      <c r="Y3890" t="s">
        <v>568</v>
      </c>
    </row>
    <row r="3891" spans="2:25" x14ac:dyDescent="0.3">
      <c r="B3891" s="118"/>
      <c r="D3891" t="s">
        <v>567</v>
      </c>
      <c r="H3891" t="s">
        <v>567</v>
      </c>
      <c r="J3891" t="s">
        <v>567</v>
      </c>
      <c r="K3891" t="s">
        <v>567</v>
      </c>
      <c r="L3891" t="s">
        <v>567</v>
      </c>
      <c r="N3891">
        <v>0</v>
      </c>
      <c r="O3891">
        <v>0</v>
      </c>
      <c r="R3891">
        <v>0</v>
      </c>
      <c r="W3891" t="s">
        <v>567</v>
      </c>
      <c r="X3891" t="s">
        <v>567</v>
      </c>
      <c r="Y3891" t="s">
        <v>568</v>
      </c>
    </row>
    <row r="3892" spans="2:25" x14ac:dyDescent="0.3">
      <c r="B3892" s="118"/>
      <c r="D3892" t="s">
        <v>567</v>
      </c>
      <c r="H3892" t="s">
        <v>567</v>
      </c>
      <c r="J3892" t="s">
        <v>567</v>
      </c>
      <c r="K3892" t="s">
        <v>567</v>
      </c>
      <c r="L3892" t="s">
        <v>567</v>
      </c>
      <c r="N3892">
        <v>0</v>
      </c>
      <c r="O3892">
        <v>0</v>
      </c>
      <c r="R3892">
        <v>0</v>
      </c>
      <c r="W3892" t="s">
        <v>567</v>
      </c>
      <c r="X3892" t="s">
        <v>567</v>
      </c>
      <c r="Y3892" t="s">
        <v>568</v>
      </c>
    </row>
    <row r="3893" spans="2:25" x14ac:dyDescent="0.3">
      <c r="B3893" s="118"/>
      <c r="D3893" t="s">
        <v>567</v>
      </c>
      <c r="H3893" t="s">
        <v>567</v>
      </c>
      <c r="J3893" t="s">
        <v>567</v>
      </c>
      <c r="K3893" t="s">
        <v>567</v>
      </c>
      <c r="L3893" t="s">
        <v>567</v>
      </c>
      <c r="N3893">
        <v>0</v>
      </c>
      <c r="O3893">
        <v>0</v>
      </c>
      <c r="R3893">
        <v>0</v>
      </c>
      <c r="W3893" t="s">
        <v>567</v>
      </c>
      <c r="X3893" t="s">
        <v>567</v>
      </c>
      <c r="Y3893" t="s">
        <v>568</v>
      </c>
    </row>
    <row r="3894" spans="2:25" x14ac:dyDescent="0.3">
      <c r="B3894" s="118"/>
      <c r="D3894" t="s">
        <v>567</v>
      </c>
      <c r="H3894" t="s">
        <v>567</v>
      </c>
      <c r="J3894" t="s">
        <v>567</v>
      </c>
      <c r="K3894" t="s">
        <v>567</v>
      </c>
      <c r="L3894" t="s">
        <v>567</v>
      </c>
      <c r="N3894">
        <v>0</v>
      </c>
      <c r="O3894">
        <v>0</v>
      </c>
      <c r="R3894">
        <v>0</v>
      </c>
      <c r="W3894" t="s">
        <v>567</v>
      </c>
      <c r="X3894" t="s">
        <v>567</v>
      </c>
      <c r="Y3894" t="s">
        <v>568</v>
      </c>
    </row>
    <row r="3895" spans="2:25" x14ac:dyDescent="0.3">
      <c r="B3895" s="118"/>
      <c r="D3895" t="s">
        <v>567</v>
      </c>
      <c r="H3895" t="s">
        <v>567</v>
      </c>
      <c r="J3895" t="s">
        <v>567</v>
      </c>
      <c r="K3895" t="s">
        <v>567</v>
      </c>
      <c r="L3895" t="s">
        <v>567</v>
      </c>
      <c r="N3895">
        <v>0</v>
      </c>
      <c r="O3895">
        <v>0</v>
      </c>
      <c r="R3895">
        <v>0</v>
      </c>
      <c r="W3895" t="s">
        <v>567</v>
      </c>
      <c r="X3895" t="s">
        <v>567</v>
      </c>
      <c r="Y3895" t="s">
        <v>568</v>
      </c>
    </row>
    <row r="3896" spans="2:25" x14ac:dyDescent="0.3">
      <c r="B3896" s="118"/>
      <c r="D3896" t="s">
        <v>567</v>
      </c>
      <c r="H3896" t="s">
        <v>567</v>
      </c>
      <c r="J3896" t="s">
        <v>567</v>
      </c>
      <c r="K3896" t="s">
        <v>567</v>
      </c>
      <c r="L3896" t="s">
        <v>567</v>
      </c>
      <c r="N3896">
        <v>0</v>
      </c>
      <c r="O3896">
        <v>0</v>
      </c>
      <c r="R3896">
        <v>0</v>
      </c>
      <c r="W3896" t="s">
        <v>567</v>
      </c>
      <c r="X3896" t="s">
        <v>567</v>
      </c>
      <c r="Y3896" t="s">
        <v>568</v>
      </c>
    </row>
    <row r="3897" spans="2:25" x14ac:dyDescent="0.3">
      <c r="B3897" s="118"/>
      <c r="D3897" t="s">
        <v>567</v>
      </c>
      <c r="H3897" t="s">
        <v>567</v>
      </c>
      <c r="J3897" t="s">
        <v>567</v>
      </c>
      <c r="K3897" t="s">
        <v>567</v>
      </c>
      <c r="L3897" t="s">
        <v>567</v>
      </c>
      <c r="N3897">
        <v>0</v>
      </c>
      <c r="O3897">
        <v>0</v>
      </c>
      <c r="R3897">
        <v>0</v>
      </c>
      <c r="W3897" t="s">
        <v>567</v>
      </c>
      <c r="X3897" t="s">
        <v>567</v>
      </c>
      <c r="Y3897" t="s">
        <v>568</v>
      </c>
    </row>
    <row r="3898" spans="2:25" x14ac:dyDescent="0.3">
      <c r="B3898" s="118"/>
      <c r="D3898" t="s">
        <v>567</v>
      </c>
      <c r="H3898" t="s">
        <v>567</v>
      </c>
      <c r="J3898" t="s">
        <v>567</v>
      </c>
      <c r="K3898" t="s">
        <v>567</v>
      </c>
      <c r="L3898" t="s">
        <v>567</v>
      </c>
      <c r="N3898">
        <v>0</v>
      </c>
      <c r="O3898">
        <v>0</v>
      </c>
      <c r="R3898">
        <v>0</v>
      </c>
      <c r="W3898" t="s">
        <v>567</v>
      </c>
      <c r="X3898" t="s">
        <v>567</v>
      </c>
      <c r="Y3898" t="s">
        <v>568</v>
      </c>
    </row>
    <row r="3899" spans="2:25" x14ac:dyDescent="0.3">
      <c r="B3899" s="118"/>
      <c r="D3899" t="s">
        <v>567</v>
      </c>
      <c r="H3899" t="s">
        <v>567</v>
      </c>
      <c r="J3899" t="s">
        <v>567</v>
      </c>
      <c r="K3899" t="s">
        <v>567</v>
      </c>
      <c r="L3899" t="s">
        <v>567</v>
      </c>
      <c r="N3899">
        <v>0</v>
      </c>
      <c r="O3899">
        <v>0</v>
      </c>
      <c r="R3899">
        <v>0</v>
      </c>
      <c r="W3899" t="s">
        <v>567</v>
      </c>
      <c r="X3899" t="s">
        <v>567</v>
      </c>
      <c r="Y3899" t="s">
        <v>568</v>
      </c>
    </row>
    <row r="3900" spans="2:25" x14ac:dyDescent="0.3">
      <c r="B3900" s="118"/>
      <c r="D3900" t="s">
        <v>567</v>
      </c>
      <c r="H3900" t="s">
        <v>567</v>
      </c>
      <c r="J3900" t="s">
        <v>567</v>
      </c>
      <c r="K3900" t="s">
        <v>567</v>
      </c>
      <c r="L3900" t="s">
        <v>567</v>
      </c>
      <c r="N3900">
        <v>0</v>
      </c>
      <c r="O3900">
        <v>0</v>
      </c>
      <c r="R3900">
        <v>0</v>
      </c>
      <c r="W3900" t="s">
        <v>567</v>
      </c>
      <c r="X3900" t="s">
        <v>567</v>
      </c>
      <c r="Y3900" t="s">
        <v>568</v>
      </c>
    </row>
    <row r="3901" spans="2:25" x14ac:dyDescent="0.3">
      <c r="B3901" s="118"/>
      <c r="D3901" t="s">
        <v>567</v>
      </c>
      <c r="H3901" t="s">
        <v>567</v>
      </c>
      <c r="J3901" t="s">
        <v>567</v>
      </c>
      <c r="K3901" t="s">
        <v>567</v>
      </c>
      <c r="L3901" t="s">
        <v>567</v>
      </c>
      <c r="N3901">
        <v>0</v>
      </c>
      <c r="O3901">
        <v>0</v>
      </c>
      <c r="R3901">
        <v>0</v>
      </c>
      <c r="W3901" t="s">
        <v>567</v>
      </c>
      <c r="X3901" t="s">
        <v>567</v>
      </c>
      <c r="Y3901" t="s">
        <v>568</v>
      </c>
    </row>
    <row r="3902" spans="2:25" x14ac:dyDescent="0.3">
      <c r="B3902" s="118"/>
      <c r="D3902" t="s">
        <v>567</v>
      </c>
      <c r="H3902" t="s">
        <v>567</v>
      </c>
      <c r="J3902" t="s">
        <v>567</v>
      </c>
      <c r="K3902" t="s">
        <v>567</v>
      </c>
      <c r="L3902" t="s">
        <v>567</v>
      </c>
      <c r="N3902">
        <v>0</v>
      </c>
      <c r="O3902">
        <v>0</v>
      </c>
      <c r="R3902">
        <v>0</v>
      </c>
      <c r="W3902" t="s">
        <v>567</v>
      </c>
      <c r="X3902" t="s">
        <v>567</v>
      </c>
      <c r="Y3902" t="s">
        <v>568</v>
      </c>
    </row>
    <row r="3903" spans="2:25" x14ac:dyDescent="0.3">
      <c r="B3903" s="118"/>
      <c r="D3903" t="s">
        <v>567</v>
      </c>
      <c r="H3903" t="s">
        <v>567</v>
      </c>
      <c r="J3903" t="s">
        <v>567</v>
      </c>
      <c r="K3903" t="s">
        <v>567</v>
      </c>
      <c r="L3903" t="s">
        <v>567</v>
      </c>
      <c r="N3903">
        <v>0</v>
      </c>
      <c r="O3903">
        <v>0</v>
      </c>
      <c r="R3903">
        <v>0</v>
      </c>
      <c r="W3903" t="s">
        <v>567</v>
      </c>
      <c r="X3903" t="s">
        <v>567</v>
      </c>
      <c r="Y3903" t="s">
        <v>568</v>
      </c>
    </row>
    <row r="3904" spans="2:25" x14ac:dyDescent="0.3">
      <c r="B3904" s="118"/>
      <c r="D3904" t="s">
        <v>567</v>
      </c>
      <c r="H3904" t="s">
        <v>567</v>
      </c>
      <c r="J3904" t="s">
        <v>567</v>
      </c>
      <c r="K3904" t="s">
        <v>567</v>
      </c>
      <c r="L3904" t="s">
        <v>567</v>
      </c>
      <c r="N3904">
        <v>0</v>
      </c>
      <c r="O3904">
        <v>0</v>
      </c>
      <c r="R3904">
        <v>0</v>
      </c>
      <c r="W3904" t="s">
        <v>567</v>
      </c>
      <c r="X3904" t="s">
        <v>567</v>
      </c>
      <c r="Y3904" t="s">
        <v>568</v>
      </c>
    </row>
    <row r="3905" spans="2:25" x14ac:dyDescent="0.3">
      <c r="B3905" s="118"/>
      <c r="D3905" t="s">
        <v>567</v>
      </c>
      <c r="H3905" t="s">
        <v>567</v>
      </c>
      <c r="J3905" t="s">
        <v>567</v>
      </c>
      <c r="K3905" t="s">
        <v>567</v>
      </c>
      <c r="L3905" t="s">
        <v>567</v>
      </c>
      <c r="N3905">
        <v>0</v>
      </c>
      <c r="O3905">
        <v>0</v>
      </c>
      <c r="R3905">
        <v>0</v>
      </c>
      <c r="W3905" t="s">
        <v>567</v>
      </c>
      <c r="X3905" t="s">
        <v>567</v>
      </c>
      <c r="Y3905" t="s">
        <v>568</v>
      </c>
    </row>
    <row r="3906" spans="2:25" x14ac:dyDescent="0.3">
      <c r="B3906" s="118"/>
      <c r="D3906" t="s">
        <v>567</v>
      </c>
      <c r="H3906" t="s">
        <v>567</v>
      </c>
      <c r="J3906" t="s">
        <v>567</v>
      </c>
      <c r="K3906" t="s">
        <v>567</v>
      </c>
      <c r="L3906" t="s">
        <v>567</v>
      </c>
      <c r="N3906">
        <v>0</v>
      </c>
      <c r="O3906">
        <v>0</v>
      </c>
      <c r="R3906">
        <v>0</v>
      </c>
      <c r="W3906" t="s">
        <v>567</v>
      </c>
      <c r="X3906" t="s">
        <v>567</v>
      </c>
      <c r="Y3906" t="s">
        <v>568</v>
      </c>
    </row>
    <row r="3907" spans="2:25" x14ac:dyDescent="0.3">
      <c r="B3907" s="118"/>
      <c r="D3907" t="s">
        <v>567</v>
      </c>
      <c r="H3907" t="s">
        <v>567</v>
      </c>
      <c r="J3907" t="s">
        <v>567</v>
      </c>
      <c r="K3907" t="s">
        <v>567</v>
      </c>
      <c r="L3907" t="s">
        <v>567</v>
      </c>
      <c r="N3907">
        <v>0</v>
      </c>
      <c r="O3907">
        <v>0</v>
      </c>
      <c r="R3907">
        <v>0</v>
      </c>
      <c r="W3907" t="s">
        <v>567</v>
      </c>
      <c r="X3907" t="s">
        <v>567</v>
      </c>
      <c r="Y3907" t="s">
        <v>568</v>
      </c>
    </row>
    <row r="3908" spans="2:25" x14ac:dyDescent="0.3">
      <c r="B3908" s="118"/>
      <c r="D3908" t="s">
        <v>567</v>
      </c>
      <c r="H3908" t="s">
        <v>567</v>
      </c>
      <c r="J3908" t="s">
        <v>567</v>
      </c>
      <c r="K3908" t="s">
        <v>567</v>
      </c>
      <c r="L3908" t="s">
        <v>567</v>
      </c>
      <c r="N3908">
        <v>0</v>
      </c>
      <c r="O3908">
        <v>0</v>
      </c>
      <c r="R3908">
        <v>0</v>
      </c>
      <c r="W3908" t="s">
        <v>567</v>
      </c>
      <c r="X3908" t="s">
        <v>567</v>
      </c>
      <c r="Y3908" t="s">
        <v>568</v>
      </c>
    </row>
    <row r="3909" spans="2:25" x14ac:dyDescent="0.3">
      <c r="B3909" s="118"/>
      <c r="D3909" t="s">
        <v>567</v>
      </c>
      <c r="H3909" t="s">
        <v>567</v>
      </c>
      <c r="J3909" t="s">
        <v>567</v>
      </c>
      <c r="K3909" t="s">
        <v>567</v>
      </c>
      <c r="L3909" t="s">
        <v>567</v>
      </c>
      <c r="N3909">
        <v>0</v>
      </c>
      <c r="O3909">
        <v>0</v>
      </c>
      <c r="R3909">
        <v>0</v>
      </c>
      <c r="W3909" t="s">
        <v>567</v>
      </c>
      <c r="X3909" t="s">
        <v>567</v>
      </c>
      <c r="Y3909" t="s">
        <v>568</v>
      </c>
    </row>
    <row r="3910" spans="2:25" x14ac:dyDescent="0.3">
      <c r="B3910" s="118"/>
      <c r="D3910" t="s">
        <v>567</v>
      </c>
      <c r="H3910" t="s">
        <v>567</v>
      </c>
      <c r="J3910" t="s">
        <v>567</v>
      </c>
      <c r="K3910" t="s">
        <v>567</v>
      </c>
      <c r="L3910" t="s">
        <v>567</v>
      </c>
      <c r="N3910">
        <v>0</v>
      </c>
      <c r="O3910">
        <v>0</v>
      </c>
      <c r="R3910">
        <v>0</v>
      </c>
      <c r="W3910" t="s">
        <v>567</v>
      </c>
      <c r="X3910" t="s">
        <v>567</v>
      </c>
      <c r="Y3910" t="s">
        <v>568</v>
      </c>
    </row>
    <row r="3911" spans="2:25" x14ac:dyDescent="0.3">
      <c r="B3911" s="118"/>
      <c r="D3911" t="s">
        <v>567</v>
      </c>
      <c r="H3911" t="s">
        <v>567</v>
      </c>
      <c r="J3911" t="s">
        <v>567</v>
      </c>
      <c r="K3911" t="s">
        <v>567</v>
      </c>
      <c r="L3911" t="s">
        <v>567</v>
      </c>
      <c r="N3911">
        <v>0</v>
      </c>
      <c r="O3911">
        <v>0</v>
      </c>
      <c r="R3911">
        <v>0</v>
      </c>
      <c r="W3911" t="s">
        <v>567</v>
      </c>
      <c r="X3911" t="s">
        <v>567</v>
      </c>
      <c r="Y3911" t="s">
        <v>568</v>
      </c>
    </row>
    <row r="3912" spans="2:25" x14ac:dyDescent="0.3">
      <c r="B3912" s="118"/>
      <c r="D3912" t="s">
        <v>567</v>
      </c>
      <c r="H3912" t="s">
        <v>567</v>
      </c>
      <c r="J3912" t="s">
        <v>567</v>
      </c>
      <c r="K3912" t="s">
        <v>567</v>
      </c>
      <c r="L3912" t="s">
        <v>567</v>
      </c>
      <c r="N3912">
        <v>0</v>
      </c>
      <c r="O3912">
        <v>0</v>
      </c>
      <c r="R3912">
        <v>0</v>
      </c>
      <c r="W3912" t="s">
        <v>567</v>
      </c>
      <c r="X3912" t="s">
        <v>567</v>
      </c>
      <c r="Y3912" t="s">
        <v>568</v>
      </c>
    </row>
    <row r="3913" spans="2:25" x14ac:dyDescent="0.3">
      <c r="B3913" s="118"/>
      <c r="D3913" t="s">
        <v>567</v>
      </c>
      <c r="H3913" t="s">
        <v>567</v>
      </c>
      <c r="J3913" t="s">
        <v>567</v>
      </c>
      <c r="K3913" t="s">
        <v>567</v>
      </c>
      <c r="L3913" t="s">
        <v>567</v>
      </c>
      <c r="N3913">
        <v>0</v>
      </c>
      <c r="O3913">
        <v>0</v>
      </c>
      <c r="R3913">
        <v>0</v>
      </c>
      <c r="W3913" t="s">
        <v>567</v>
      </c>
      <c r="X3913" t="s">
        <v>567</v>
      </c>
      <c r="Y3913" t="s">
        <v>568</v>
      </c>
    </row>
    <row r="3914" spans="2:25" x14ac:dyDescent="0.3">
      <c r="B3914" s="118"/>
      <c r="D3914" t="s">
        <v>567</v>
      </c>
      <c r="H3914" t="s">
        <v>567</v>
      </c>
      <c r="J3914" t="s">
        <v>567</v>
      </c>
      <c r="K3914" t="s">
        <v>567</v>
      </c>
      <c r="L3914" t="s">
        <v>567</v>
      </c>
      <c r="N3914">
        <v>0</v>
      </c>
      <c r="O3914">
        <v>0</v>
      </c>
      <c r="R3914">
        <v>0</v>
      </c>
      <c r="W3914" t="s">
        <v>567</v>
      </c>
      <c r="X3914" t="s">
        <v>567</v>
      </c>
      <c r="Y3914" t="s">
        <v>568</v>
      </c>
    </row>
    <row r="3915" spans="2:25" x14ac:dyDescent="0.3">
      <c r="B3915" s="118"/>
      <c r="D3915" t="s">
        <v>567</v>
      </c>
      <c r="H3915" t="s">
        <v>567</v>
      </c>
      <c r="J3915" t="s">
        <v>567</v>
      </c>
      <c r="K3915" t="s">
        <v>567</v>
      </c>
      <c r="L3915" t="s">
        <v>567</v>
      </c>
      <c r="N3915">
        <v>0</v>
      </c>
      <c r="O3915">
        <v>0</v>
      </c>
      <c r="R3915">
        <v>0</v>
      </c>
      <c r="W3915" t="s">
        <v>567</v>
      </c>
      <c r="X3915" t="s">
        <v>567</v>
      </c>
      <c r="Y3915" t="s">
        <v>568</v>
      </c>
    </row>
    <row r="3916" spans="2:25" x14ac:dyDescent="0.3">
      <c r="B3916" s="118"/>
      <c r="D3916" t="s">
        <v>567</v>
      </c>
      <c r="H3916" t="s">
        <v>567</v>
      </c>
      <c r="J3916" t="s">
        <v>567</v>
      </c>
      <c r="K3916" t="s">
        <v>567</v>
      </c>
      <c r="L3916" t="s">
        <v>567</v>
      </c>
      <c r="N3916">
        <v>0</v>
      </c>
      <c r="O3916">
        <v>0</v>
      </c>
      <c r="R3916">
        <v>0</v>
      </c>
      <c r="W3916" t="s">
        <v>567</v>
      </c>
      <c r="X3916" t="s">
        <v>567</v>
      </c>
      <c r="Y3916" t="s">
        <v>568</v>
      </c>
    </row>
    <row r="3917" spans="2:25" x14ac:dyDescent="0.3">
      <c r="B3917" s="118"/>
      <c r="D3917" t="s">
        <v>567</v>
      </c>
      <c r="H3917" t="s">
        <v>567</v>
      </c>
      <c r="J3917" t="s">
        <v>567</v>
      </c>
      <c r="K3917" t="s">
        <v>567</v>
      </c>
      <c r="L3917" t="s">
        <v>567</v>
      </c>
      <c r="N3917">
        <v>0</v>
      </c>
      <c r="O3917">
        <v>0</v>
      </c>
      <c r="R3917">
        <v>0</v>
      </c>
      <c r="W3917" t="s">
        <v>567</v>
      </c>
      <c r="X3917" t="s">
        <v>567</v>
      </c>
      <c r="Y3917" t="s">
        <v>568</v>
      </c>
    </row>
    <row r="3918" spans="2:25" x14ac:dyDescent="0.3">
      <c r="B3918" s="118"/>
      <c r="D3918" t="s">
        <v>567</v>
      </c>
      <c r="H3918" t="s">
        <v>567</v>
      </c>
      <c r="J3918" t="s">
        <v>567</v>
      </c>
      <c r="K3918" t="s">
        <v>567</v>
      </c>
      <c r="L3918" t="s">
        <v>567</v>
      </c>
      <c r="N3918">
        <v>0</v>
      </c>
      <c r="O3918">
        <v>0</v>
      </c>
      <c r="R3918">
        <v>0</v>
      </c>
      <c r="W3918" t="s">
        <v>567</v>
      </c>
      <c r="X3918" t="s">
        <v>567</v>
      </c>
      <c r="Y3918" t="s">
        <v>568</v>
      </c>
    </row>
    <row r="3919" spans="2:25" x14ac:dyDescent="0.3">
      <c r="B3919" s="118"/>
      <c r="D3919" t="s">
        <v>567</v>
      </c>
      <c r="H3919" t="s">
        <v>567</v>
      </c>
      <c r="J3919" t="s">
        <v>567</v>
      </c>
      <c r="K3919" t="s">
        <v>567</v>
      </c>
      <c r="L3919" t="s">
        <v>567</v>
      </c>
      <c r="N3919">
        <v>0</v>
      </c>
      <c r="O3919">
        <v>0</v>
      </c>
      <c r="R3919">
        <v>0</v>
      </c>
      <c r="W3919" t="s">
        <v>567</v>
      </c>
      <c r="X3919" t="s">
        <v>567</v>
      </c>
      <c r="Y3919" t="s">
        <v>568</v>
      </c>
    </row>
    <row r="3920" spans="2:25" x14ac:dyDescent="0.3">
      <c r="B3920" s="118"/>
      <c r="D3920" t="s">
        <v>567</v>
      </c>
      <c r="H3920" t="s">
        <v>567</v>
      </c>
      <c r="J3920" t="s">
        <v>567</v>
      </c>
      <c r="K3920" t="s">
        <v>567</v>
      </c>
      <c r="L3920" t="s">
        <v>567</v>
      </c>
      <c r="N3920">
        <v>0</v>
      </c>
      <c r="O3920">
        <v>0</v>
      </c>
      <c r="R3920">
        <v>0</v>
      </c>
      <c r="W3920" t="s">
        <v>567</v>
      </c>
      <c r="X3920" t="s">
        <v>567</v>
      </c>
      <c r="Y3920" t="s">
        <v>568</v>
      </c>
    </row>
    <row r="3921" spans="2:25" x14ac:dyDescent="0.3">
      <c r="B3921" s="118"/>
      <c r="D3921" t="s">
        <v>567</v>
      </c>
      <c r="H3921" t="s">
        <v>567</v>
      </c>
      <c r="J3921" t="s">
        <v>567</v>
      </c>
      <c r="K3921" t="s">
        <v>567</v>
      </c>
      <c r="L3921" t="s">
        <v>567</v>
      </c>
      <c r="N3921">
        <v>0</v>
      </c>
      <c r="O3921">
        <v>0</v>
      </c>
      <c r="R3921">
        <v>0</v>
      </c>
      <c r="W3921" t="s">
        <v>567</v>
      </c>
      <c r="X3921" t="s">
        <v>567</v>
      </c>
      <c r="Y3921" t="s">
        <v>568</v>
      </c>
    </row>
    <row r="3922" spans="2:25" x14ac:dyDescent="0.3">
      <c r="B3922" s="118"/>
      <c r="D3922" t="s">
        <v>567</v>
      </c>
      <c r="H3922" t="s">
        <v>567</v>
      </c>
      <c r="J3922" t="s">
        <v>567</v>
      </c>
      <c r="K3922" t="s">
        <v>567</v>
      </c>
      <c r="L3922" t="s">
        <v>567</v>
      </c>
      <c r="N3922">
        <v>0</v>
      </c>
      <c r="O3922">
        <v>0</v>
      </c>
      <c r="R3922">
        <v>0</v>
      </c>
      <c r="W3922" t="s">
        <v>567</v>
      </c>
      <c r="X3922" t="s">
        <v>567</v>
      </c>
      <c r="Y3922" t="s">
        <v>568</v>
      </c>
    </row>
    <row r="3923" spans="2:25" x14ac:dyDescent="0.3">
      <c r="B3923" s="118"/>
      <c r="D3923" t="s">
        <v>567</v>
      </c>
      <c r="H3923" t="s">
        <v>567</v>
      </c>
      <c r="J3923" t="s">
        <v>567</v>
      </c>
      <c r="K3923" t="s">
        <v>567</v>
      </c>
      <c r="L3923" t="s">
        <v>567</v>
      </c>
      <c r="N3923">
        <v>0</v>
      </c>
      <c r="O3923">
        <v>0</v>
      </c>
      <c r="R3923">
        <v>0</v>
      </c>
      <c r="W3923" t="s">
        <v>567</v>
      </c>
      <c r="X3923" t="s">
        <v>567</v>
      </c>
      <c r="Y3923" t="s">
        <v>568</v>
      </c>
    </row>
    <row r="3924" spans="2:25" x14ac:dyDescent="0.3">
      <c r="B3924" s="118"/>
      <c r="D3924" t="s">
        <v>567</v>
      </c>
      <c r="H3924" t="s">
        <v>567</v>
      </c>
      <c r="J3924" t="s">
        <v>567</v>
      </c>
      <c r="K3924" t="s">
        <v>567</v>
      </c>
      <c r="L3924" t="s">
        <v>567</v>
      </c>
      <c r="N3924">
        <v>0</v>
      </c>
      <c r="O3924">
        <v>0</v>
      </c>
      <c r="R3924">
        <v>0</v>
      </c>
      <c r="W3924" t="s">
        <v>567</v>
      </c>
      <c r="X3924" t="s">
        <v>567</v>
      </c>
      <c r="Y3924" t="s">
        <v>568</v>
      </c>
    </row>
    <row r="3925" spans="2:25" x14ac:dyDescent="0.3">
      <c r="B3925" s="118"/>
      <c r="D3925" t="s">
        <v>567</v>
      </c>
      <c r="H3925" t="s">
        <v>567</v>
      </c>
      <c r="J3925" t="s">
        <v>567</v>
      </c>
      <c r="K3925" t="s">
        <v>567</v>
      </c>
      <c r="L3925" t="s">
        <v>567</v>
      </c>
      <c r="N3925">
        <v>0</v>
      </c>
      <c r="O3925">
        <v>0</v>
      </c>
      <c r="R3925">
        <v>0</v>
      </c>
      <c r="W3925" t="s">
        <v>567</v>
      </c>
      <c r="X3925" t="s">
        <v>567</v>
      </c>
      <c r="Y3925" t="s">
        <v>568</v>
      </c>
    </row>
    <row r="3926" spans="2:25" x14ac:dyDescent="0.3">
      <c r="B3926" s="118"/>
      <c r="D3926" t="s">
        <v>567</v>
      </c>
      <c r="H3926" t="s">
        <v>567</v>
      </c>
      <c r="J3926" t="s">
        <v>567</v>
      </c>
      <c r="K3926" t="s">
        <v>567</v>
      </c>
      <c r="L3926" t="s">
        <v>567</v>
      </c>
      <c r="N3926">
        <v>0</v>
      </c>
      <c r="O3926">
        <v>0</v>
      </c>
      <c r="R3926">
        <v>0</v>
      </c>
      <c r="W3926" t="s">
        <v>567</v>
      </c>
      <c r="X3926" t="s">
        <v>567</v>
      </c>
      <c r="Y3926" t="s">
        <v>568</v>
      </c>
    </row>
    <row r="3927" spans="2:25" x14ac:dyDescent="0.3">
      <c r="B3927" s="118"/>
      <c r="D3927" t="s">
        <v>567</v>
      </c>
      <c r="H3927" t="s">
        <v>567</v>
      </c>
      <c r="J3927" t="s">
        <v>567</v>
      </c>
      <c r="K3927" t="s">
        <v>567</v>
      </c>
      <c r="L3927" t="s">
        <v>567</v>
      </c>
      <c r="N3927">
        <v>0</v>
      </c>
      <c r="O3927">
        <v>0</v>
      </c>
      <c r="R3927">
        <v>0</v>
      </c>
      <c r="W3927" t="s">
        <v>567</v>
      </c>
      <c r="X3927" t="s">
        <v>567</v>
      </c>
      <c r="Y3927" t="s">
        <v>568</v>
      </c>
    </row>
    <row r="3928" spans="2:25" x14ac:dyDescent="0.3">
      <c r="B3928" s="118"/>
      <c r="D3928" t="s">
        <v>567</v>
      </c>
      <c r="H3928" t="s">
        <v>567</v>
      </c>
      <c r="J3928" t="s">
        <v>567</v>
      </c>
      <c r="K3928" t="s">
        <v>567</v>
      </c>
      <c r="L3928" t="s">
        <v>567</v>
      </c>
      <c r="N3928">
        <v>0</v>
      </c>
      <c r="O3928">
        <v>0</v>
      </c>
      <c r="R3928">
        <v>0</v>
      </c>
      <c r="W3928" t="s">
        <v>567</v>
      </c>
      <c r="X3928" t="s">
        <v>567</v>
      </c>
      <c r="Y3928" t="s">
        <v>568</v>
      </c>
    </row>
    <row r="3929" spans="2:25" x14ac:dyDescent="0.3">
      <c r="B3929" s="118"/>
      <c r="D3929" t="s">
        <v>567</v>
      </c>
      <c r="H3929" t="s">
        <v>567</v>
      </c>
      <c r="J3929" t="s">
        <v>567</v>
      </c>
      <c r="K3929" t="s">
        <v>567</v>
      </c>
      <c r="L3929" t="s">
        <v>567</v>
      </c>
      <c r="N3929">
        <v>0</v>
      </c>
      <c r="O3929">
        <v>0</v>
      </c>
      <c r="R3929">
        <v>0</v>
      </c>
      <c r="W3929" t="s">
        <v>567</v>
      </c>
      <c r="X3929" t="s">
        <v>567</v>
      </c>
      <c r="Y3929" t="s">
        <v>568</v>
      </c>
    </row>
    <row r="3930" spans="2:25" x14ac:dyDescent="0.3">
      <c r="B3930" s="118"/>
      <c r="D3930" t="s">
        <v>567</v>
      </c>
      <c r="H3930" t="s">
        <v>567</v>
      </c>
      <c r="J3930" t="s">
        <v>567</v>
      </c>
      <c r="K3930" t="s">
        <v>567</v>
      </c>
      <c r="L3930" t="s">
        <v>567</v>
      </c>
      <c r="N3930">
        <v>0</v>
      </c>
      <c r="O3930">
        <v>0</v>
      </c>
      <c r="R3930">
        <v>0</v>
      </c>
      <c r="W3930" t="s">
        <v>567</v>
      </c>
      <c r="X3930" t="s">
        <v>567</v>
      </c>
      <c r="Y3930" t="s">
        <v>568</v>
      </c>
    </row>
    <row r="3931" spans="2:25" x14ac:dyDescent="0.3">
      <c r="B3931" s="118"/>
      <c r="D3931" t="s">
        <v>567</v>
      </c>
      <c r="H3931" t="s">
        <v>567</v>
      </c>
      <c r="J3931" t="s">
        <v>567</v>
      </c>
      <c r="K3931" t="s">
        <v>567</v>
      </c>
      <c r="L3931" t="s">
        <v>567</v>
      </c>
      <c r="N3931">
        <v>0</v>
      </c>
      <c r="O3931">
        <v>0</v>
      </c>
      <c r="R3931">
        <v>0</v>
      </c>
      <c r="W3931" t="s">
        <v>567</v>
      </c>
      <c r="X3931" t="s">
        <v>567</v>
      </c>
      <c r="Y3931" t="s">
        <v>568</v>
      </c>
    </row>
    <row r="3932" spans="2:25" x14ac:dyDescent="0.3">
      <c r="B3932" s="118"/>
      <c r="D3932" t="s">
        <v>567</v>
      </c>
      <c r="H3932" t="s">
        <v>567</v>
      </c>
      <c r="J3932" t="s">
        <v>567</v>
      </c>
      <c r="K3932" t="s">
        <v>567</v>
      </c>
      <c r="L3932" t="s">
        <v>567</v>
      </c>
      <c r="N3932">
        <v>0</v>
      </c>
      <c r="O3932">
        <v>0</v>
      </c>
      <c r="R3932">
        <v>0</v>
      </c>
      <c r="W3932" t="s">
        <v>567</v>
      </c>
      <c r="X3932" t="s">
        <v>567</v>
      </c>
      <c r="Y3932" t="s">
        <v>568</v>
      </c>
    </row>
    <row r="3933" spans="2:25" x14ac:dyDescent="0.3">
      <c r="B3933" s="118"/>
      <c r="D3933" t="s">
        <v>567</v>
      </c>
      <c r="H3933" t="s">
        <v>567</v>
      </c>
      <c r="J3933" t="s">
        <v>567</v>
      </c>
      <c r="K3933" t="s">
        <v>567</v>
      </c>
      <c r="L3933" t="s">
        <v>567</v>
      </c>
      <c r="N3933">
        <v>0</v>
      </c>
      <c r="O3933">
        <v>0</v>
      </c>
      <c r="R3933">
        <v>0</v>
      </c>
      <c r="W3933" t="s">
        <v>567</v>
      </c>
      <c r="X3933" t="s">
        <v>567</v>
      </c>
      <c r="Y3933" t="s">
        <v>568</v>
      </c>
    </row>
    <row r="3934" spans="2:25" x14ac:dyDescent="0.3">
      <c r="B3934" s="118"/>
      <c r="D3934" t="s">
        <v>567</v>
      </c>
      <c r="H3934" t="s">
        <v>567</v>
      </c>
      <c r="J3934" t="s">
        <v>567</v>
      </c>
      <c r="K3934" t="s">
        <v>567</v>
      </c>
      <c r="L3934" t="s">
        <v>567</v>
      </c>
      <c r="N3934">
        <v>0</v>
      </c>
      <c r="O3934">
        <v>0</v>
      </c>
      <c r="R3934">
        <v>0</v>
      </c>
      <c r="W3934" t="s">
        <v>567</v>
      </c>
      <c r="X3934" t="s">
        <v>567</v>
      </c>
      <c r="Y3934" t="s">
        <v>568</v>
      </c>
    </row>
    <row r="3935" spans="2:25" x14ac:dyDescent="0.3">
      <c r="B3935" s="118"/>
      <c r="D3935" t="s">
        <v>567</v>
      </c>
      <c r="H3935" t="s">
        <v>567</v>
      </c>
      <c r="J3935" t="s">
        <v>567</v>
      </c>
      <c r="K3935" t="s">
        <v>567</v>
      </c>
      <c r="L3935" t="s">
        <v>567</v>
      </c>
      <c r="N3935">
        <v>0</v>
      </c>
      <c r="O3935">
        <v>0</v>
      </c>
      <c r="R3935">
        <v>0</v>
      </c>
      <c r="W3935" t="s">
        <v>567</v>
      </c>
      <c r="X3935" t="s">
        <v>567</v>
      </c>
      <c r="Y3935" t="s">
        <v>568</v>
      </c>
    </row>
    <row r="3936" spans="2:25" x14ac:dyDescent="0.3">
      <c r="B3936" s="118"/>
      <c r="D3936" t="s">
        <v>567</v>
      </c>
      <c r="H3936" t="s">
        <v>567</v>
      </c>
      <c r="J3936" t="s">
        <v>567</v>
      </c>
      <c r="K3936" t="s">
        <v>567</v>
      </c>
      <c r="L3936" t="s">
        <v>567</v>
      </c>
      <c r="N3936">
        <v>0</v>
      </c>
      <c r="O3936">
        <v>0</v>
      </c>
      <c r="R3936">
        <v>0</v>
      </c>
      <c r="W3936" t="s">
        <v>567</v>
      </c>
      <c r="X3936" t="s">
        <v>567</v>
      </c>
      <c r="Y3936" t="s">
        <v>568</v>
      </c>
    </row>
    <row r="3937" spans="2:25" x14ac:dyDescent="0.3">
      <c r="B3937" s="118"/>
      <c r="D3937" t="s">
        <v>567</v>
      </c>
      <c r="H3937" t="s">
        <v>567</v>
      </c>
      <c r="J3937" t="s">
        <v>567</v>
      </c>
      <c r="K3937" t="s">
        <v>567</v>
      </c>
      <c r="L3937" t="s">
        <v>567</v>
      </c>
      <c r="N3937">
        <v>0</v>
      </c>
      <c r="O3937">
        <v>0</v>
      </c>
      <c r="R3937">
        <v>0</v>
      </c>
      <c r="W3937" t="s">
        <v>567</v>
      </c>
      <c r="X3937" t="s">
        <v>567</v>
      </c>
      <c r="Y3937" t="s">
        <v>568</v>
      </c>
    </row>
    <row r="3938" spans="2:25" x14ac:dyDescent="0.3">
      <c r="B3938" s="118"/>
      <c r="D3938" t="s">
        <v>567</v>
      </c>
      <c r="H3938" t="s">
        <v>567</v>
      </c>
      <c r="J3938" t="s">
        <v>567</v>
      </c>
      <c r="K3938" t="s">
        <v>567</v>
      </c>
      <c r="L3938" t="s">
        <v>567</v>
      </c>
      <c r="N3938">
        <v>0</v>
      </c>
      <c r="O3938">
        <v>0</v>
      </c>
      <c r="R3938">
        <v>0</v>
      </c>
      <c r="W3938" t="s">
        <v>567</v>
      </c>
      <c r="X3938" t="s">
        <v>567</v>
      </c>
      <c r="Y3938" t="s">
        <v>568</v>
      </c>
    </row>
    <row r="3939" spans="2:25" x14ac:dyDescent="0.3">
      <c r="B3939" s="118"/>
      <c r="D3939" t="s">
        <v>567</v>
      </c>
      <c r="H3939" t="s">
        <v>567</v>
      </c>
      <c r="J3939" t="s">
        <v>567</v>
      </c>
      <c r="K3939" t="s">
        <v>567</v>
      </c>
      <c r="L3939" t="s">
        <v>567</v>
      </c>
      <c r="N3939">
        <v>0</v>
      </c>
      <c r="O3939">
        <v>0</v>
      </c>
      <c r="R3939">
        <v>0</v>
      </c>
      <c r="W3939" t="s">
        <v>567</v>
      </c>
      <c r="X3939" t="s">
        <v>567</v>
      </c>
      <c r="Y3939" t="s">
        <v>568</v>
      </c>
    </row>
    <row r="3940" spans="2:25" x14ac:dyDescent="0.3">
      <c r="B3940" s="118"/>
      <c r="D3940" t="s">
        <v>567</v>
      </c>
      <c r="H3940" t="s">
        <v>567</v>
      </c>
      <c r="J3940" t="s">
        <v>567</v>
      </c>
      <c r="K3940" t="s">
        <v>567</v>
      </c>
      <c r="L3940" t="s">
        <v>567</v>
      </c>
      <c r="N3940">
        <v>0</v>
      </c>
      <c r="O3940">
        <v>0</v>
      </c>
      <c r="R3940">
        <v>0</v>
      </c>
      <c r="W3940" t="s">
        <v>567</v>
      </c>
      <c r="X3940" t="s">
        <v>567</v>
      </c>
      <c r="Y3940" t="s">
        <v>568</v>
      </c>
    </row>
    <row r="3941" spans="2:25" x14ac:dyDescent="0.3">
      <c r="B3941" s="118"/>
      <c r="D3941" t="s">
        <v>567</v>
      </c>
      <c r="H3941" t="s">
        <v>567</v>
      </c>
      <c r="J3941" t="s">
        <v>567</v>
      </c>
      <c r="K3941" t="s">
        <v>567</v>
      </c>
      <c r="L3941" t="s">
        <v>567</v>
      </c>
      <c r="N3941">
        <v>0</v>
      </c>
      <c r="O3941">
        <v>0</v>
      </c>
      <c r="R3941">
        <v>0</v>
      </c>
      <c r="W3941" t="s">
        <v>567</v>
      </c>
      <c r="X3941" t="s">
        <v>567</v>
      </c>
      <c r="Y3941" t="s">
        <v>568</v>
      </c>
    </row>
    <row r="3942" spans="2:25" x14ac:dyDescent="0.3">
      <c r="B3942" s="118"/>
      <c r="D3942" t="s">
        <v>567</v>
      </c>
      <c r="H3942" t="s">
        <v>567</v>
      </c>
      <c r="J3942" t="s">
        <v>567</v>
      </c>
      <c r="K3942" t="s">
        <v>567</v>
      </c>
      <c r="L3942" t="s">
        <v>567</v>
      </c>
      <c r="N3942">
        <v>0</v>
      </c>
      <c r="O3942">
        <v>0</v>
      </c>
      <c r="R3942">
        <v>0</v>
      </c>
      <c r="W3942" t="s">
        <v>567</v>
      </c>
      <c r="X3942" t="s">
        <v>567</v>
      </c>
      <c r="Y3942" t="s">
        <v>568</v>
      </c>
    </row>
    <row r="3943" spans="2:25" x14ac:dyDescent="0.3">
      <c r="B3943" s="118"/>
      <c r="D3943" t="s">
        <v>567</v>
      </c>
      <c r="H3943" t="s">
        <v>567</v>
      </c>
      <c r="J3943" t="s">
        <v>567</v>
      </c>
      <c r="K3943" t="s">
        <v>567</v>
      </c>
      <c r="L3943" t="s">
        <v>567</v>
      </c>
      <c r="N3943">
        <v>0</v>
      </c>
      <c r="O3943">
        <v>0</v>
      </c>
      <c r="R3943">
        <v>0</v>
      </c>
      <c r="W3943" t="s">
        <v>567</v>
      </c>
      <c r="X3943" t="s">
        <v>567</v>
      </c>
      <c r="Y3943" t="s">
        <v>568</v>
      </c>
    </row>
    <row r="3944" spans="2:25" x14ac:dyDescent="0.3">
      <c r="B3944" s="118"/>
      <c r="D3944" t="s">
        <v>567</v>
      </c>
      <c r="H3944" t="s">
        <v>567</v>
      </c>
      <c r="J3944" t="s">
        <v>567</v>
      </c>
      <c r="K3944" t="s">
        <v>567</v>
      </c>
      <c r="L3944" t="s">
        <v>567</v>
      </c>
      <c r="N3944">
        <v>0</v>
      </c>
      <c r="O3944">
        <v>0</v>
      </c>
      <c r="R3944">
        <v>0</v>
      </c>
      <c r="W3944" t="s">
        <v>567</v>
      </c>
      <c r="X3944" t="s">
        <v>567</v>
      </c>
      <c r="Y3944" t="s">
        <v>568</v>
      </c>
    </row>
    <row r="3945" spans="2:25" x14ac:dyDescent="0.3">
      <c r="B3945" s="118"/>
      <c r="D3945" t="s">
        <v>567</v>
      </c>
      <c r="H3945" t="s">
        <v>567</v>
      </c>
      <c r="J3945" t="s">
        <v>567</v>
      </c>
      <c r="K3945" t="s">
        <v>567</v>
      </c>
      <c r="L3945" t="s">
        <v>567</v>
      </c>
      <c r="N3945">
        <v>0</v>
      </c>
      <c r="O3945">
        <v>0</v>
      </c>
      <c r="R3945">
        <v>0</v>
      </c>
      <c r="W3945" t="s">
        <v>567</v>
      </c>
      <c r="X3945" t="s">
        <v>567</v>
      </c>
      <c r="Y3945" t="s">
        <v>568</v>
      </c>
    </row>
    <row r="3946" spans="2:25" x14ac:dyDescent="0.3">
      <c r="B3946" s="118"/>
      <c r="D3946" t="s">
        <v>567</v>
      </c>
      <c r="H3946" t="s">
        <v>567</v>
      </c>
      <c r="J3946" t="s">
        <v>567</v>
      </c>
      <c r="K3946" t="s">
        <v>567</v>
      </c>
      <c r="L3946" t="s">
        <v>567</v>
      </c>
      <c r="N3946">
        <v>0</v>
      </c>
      <c r="O3946">
        <v>0</v>
      </c>
      <c r="R3946">
        <v>0</v>
      </c>
      <c r="W3946" t="s">
        <v>567</v>
      </c>
      <c r="X3946" t="s">
        <v>567</v>
      </c>
      <c r="Y3946" t="s">
        <v>568</v>
      </c>
    </row>
    <row r="3947" spans="2:25" x14ac:dyDescent="0.3">
      <c r="B3947" s="118"/>
      <c r="D3947" t="s">
        <v>567</v>
      </c>
      <c r="H3947" t="s">
        <v>567</v>
      </c>
      <c r="J3947" t="s">
        <v>567</v>
      </c>
      <c r="K3947" t="s">
        <v>567</v>
      </c>
      <c r="L3947" t="s">
        <v>567</v>
      </c>
      <c r="N3947">
        <v>0</v>
      </c>
      <c r="O3947">
        <v>0</v>
      </c>
      <c r="R3947">
        <v>0</v>
      </c>
      <c r="W3947" t="s">
        <v>567</v>
      </c>
      <c r="X3947" t="s">
        <v>567</v>
      </c>
      <c r="Y3947" t="s">
        <v>568</v>
      </c>
    </row>
    <row r="3948" spans="2:25" x14ac:dyDescent="0.3">
      <c r="B3948" s="118"/>
      <c r="D3948" t="s">
        <v>567</v>
      </c>
      <c r="H3948" t="s">
        <v>567</v>
      </c>
      <c r="J3948" t="s">
        <v>567</v>
      </c>
      <c r="K3948" t="s">
        <v>567</v>
      </c>
      <c r="L3948" t="s">
        <v>567</v>
      </c>
      <c r="N3948">
        <v>0</v>
      </c>
      <c r="O3948">
        <v>0</v>
      </c>
      <c r="R3948">
        <v>0</v>
      </c>
      <c r="W3948" t="s">
        <v>567</v>
      </c>
      <c r="X3948" t="s">
        <v>567</v>
      </c>
      <c r="Y3948" t="s">
        <v>568</v>
      </c>
    </row>
    <row r="3949" spans="2:25" x14ac:dyDescent="0.3">
      <c r="B3949" s="118"/>
      <c r="D3949" t="s">
        <v>567</v>
      </c>
      <c r="H3949" t="s">
        <v>567</v>
      </c>
      <c r="J3949" t="s">
        <v>567</v>
      </c>
      <c r="K3949" t="s">
        <v>567</v>
      </c>
      <c r="L3949" t="s">
        <v>567</v>
      </c>
      <c r="N3949">
        <v>0</v>
      </c>
      <c r="O3949">
        <v>0</v>
      </c>
      <c r="R3949">
        <v>0</v>
      </c>
      <c r="W3949" t="s">
        <v>567</v>
      </c>
      <c r="X3949" t="s">
        <v>567</v>
      </c>
      <c r="Y3949" t="s">
        <v>568</v>
      </c>
    </row>
    <row r="3950" spans="2:25" x14ac:dyDescent="0.3">
      <c r="B3950" s="118"/>
      <c r="D3950" t="s">
        <v>567</v>
      </c>
      <c r="H3950" t="s">
        <v>567</v>
      </c>
      <c r="J3950" t="s">
        <v>567</v>
      </c>
      <c r="K3950" t="s">
        <v>567</v>
      </c>
      <c r="L3950" t="s">
        <v>567</v>
      </c>
      <c r="N3950">
        <v>0</v>
      </c>
      <c r="O3950">
        <v>0</v>
      </c>
      <c r="R3950">
        <v>0</v>
      </c>
      <c r="W3950" t="s">
        <v>567</v>
      </c>
      <c r="X3950" t="s">
        <v>567</v>
      </c>
      <c r="Y3950" t="s">
        <v>568</v>
      </c>
    </row>
    <row r="3951" spans="2:25" x14ac:dyDescent="0.3">
      <c r="B3951" s="118"/>
      <c r="D3951" t="s">
        <v>567</v>
      </c>
      <c r="H3951" t="s">
        <v>567</v>
      </c>
      <c r="J3951" t="s">
        <v>567</v>
      </c>
      <c r="K3951" t="s">
        <v>567</v>
      </c>
      <c r="L3951" t="s">
        <v>567</v>
      </c>
      <c r="N3951">
        <v>0</v>
      </c>
      <c r="O3951">
        <v>0</v>
      </c>
      <c r="R3951">
        <v>0</v>
      </c>
      <c r="W3951" t="s">
        <v>567</v>
      </c>
      <c r="X3951" t="s">
        <v>567</v>
      </c>
      <c r="Y3951" t="s">
        <v>568</v>
      </c>
    </row>
    <row r="3952" spans="2:25" x14ac:dyDescent="0.3">
      <c r="B3952" s="118"/>
      <c r="D3952" t="s">
        <v>567</v>
      </c>
      <c r="H3952" t="s">
        <v>567</v>
      </c>
      <c r="J3952" t="s">
        <v>567</v>
      </c>
      <c r="K3952" t="s">
        <v>567</v>
      </c>
      <c r="L3952" t="s">
        <v>567</v>
      </c>
      <c r="N3952">
        <v>0</v>
      </c>
      <c r="O3952">
        <v>0</v>
      </c>
      <c r="R3952">
        <v>0</v>
      </c>
      <c r="W3952" t="s">
        <v>567</v>
      </c>
      <c r="X3952" t="s">
        <v>567</v>
      </c>
      <c r="Y3952" t="s">
        <v>568</v>
      </c>
    </row>
    <row r="3953" spans="2:25" x14ac:dyDescent="0.3">
      <c r="B3953" s="118"/>
      <c r="D3953" t="s">
        <v>567</v>
      </c>
      <c r="H3953" t="s">
        <v>567</v>
      </c>
      <c r="J3953" t="s">
        <v>567</v>
      </c>
      <c r="K3953" t="s">
        <v>567</v>
      </c>
      <c r="L3953" t="s">
        <v>567</v>
      </c>
      <c r="N3953">
        <v>0</v>
      </c>
      <c r="O3953">
        <v>0</v>
      </c>
      <c r="R3953">
        <v>0</v>
      </c>
      <c r="W3953" t="s">
        <v>567</v>
      </c>
      <c r="X3953" t="s">
        <v>567</v>
      </c>
      <c r="Y3953" t="s">
        <v>568</v>
      </c>
    </row>
    <row r="3954" spans="2:25" x14ac:dyDescent="0.3">
      <c r="B3954" s="118"/>
      <c r="D3954" t="s">
        <v>567</v>
      </c>
      <c r="H3954" t="s">
        <v>567</v>
      </c>
      <c r="J3954" t="s">
        <v>567</v>
      </c>
      <c r="K3954" t="s">
        <v>567</v>
      </c>
      <c r="L3954" t="s">
        <v>567</v>
      </c>
      <c r="N3954">
        <v>0</v>
      </c>
      <c r="O3954">
        <v>0</v>
      </c>
      <c r="R3954">
        <v>0</v>
      </c>
      <c r="W3954" t="s">
        <v>567</v>
      </c>
      <c r="X3954" t="s">
        <v>567</v>
      </c>
      <c r="Y3954" t="s">
        <v>568</v>
      </c>
    </row>
    <row r="3955" spans="2:25" x14ac:dyDescent="0.3">
      <c r="B3955" s="118"/>
      <c r="D3955" t="s">
        <v>567</v>
      </c>
      <c r="H3955" t="s">
        <v>567</v>
      </c>
      <c r="J3955" t="s">
        <v>567</v>
      </c>
      <c r="K3955" t="s">
        <v>567</v>
      </c>
      <c r="L3955" t="s">
        <v>567</v>
      </c>
      <c r="N3955">
        <v>0</v>
      </c>
      <c r="O3955">
        <v>0</v>
      </c>
      <c r="R3955">
        <v>0</v>
      </c>
      <c r="W3955" t="s">
        <v>567</v>
      </c>
      <c r="X3955" t="s">
        <v>567</v>
      </c>
      <c r="Y3955" t="s">
        <v>568</v>
      </c>
    </row>
    <row r="3956" spans="2:25" x14ac:dyDescent="0.3">
      <c r="B3956" s="118"/>
      <c r="D3956" t="s">
        <v>567</v>
      </c>
      <c r="H3956" t="s">
        <v>567</v>
      </c>
      <c r="J3956" t="s">
        <v>567</v>
      </c>
      <c r="K3956" t="s">
        <v>567</v>
      </c>
      <c r="L3956" t="s">
        <v>567</v>
      </c>
      <c r="N3956">
        <v>0</v>
      </c>
      <c r="O3956">
        <v>0</v>
      </c>
      <c r="R3956">
        <v>0</v>
      </c>
      <c r="W3956" t="s">
        <v>567</v>
      </c>
      <c r="X3956" t="s">
        <v>567</v>
      </c>
      <c r="Y3956" t="s">
        <v>568</v>
      </c>
    </row>
    <row r="3957" spans="2:25" x14ac:dyDescent="0.3">
      <c r="B3957" s="118"/>
      <c r="D3957" t="s">
        <v>567</v>
      </c>
      <c r="H3957" t="s">
        <v>567</v>
      </c>
      <c r="J3957" t="s">
        <v>567</v>
      </c>
      <c r="K3957" t="s">
        <v>567</v>
      </c>
      <c r="L3957" t="s">
        <v>567</v>
      </c>
      <c r="N3957">
        <v>0</v>
      </c>
      <c r="O3957">
        <v>0</v>
      </c>
      <c r="R3957">
        <v>0</v>
      </c>
      <c r="W3957" t="s">
        <v>567</v>
      </c>
      <c r="X3957" t="s">
        <v>567</v>
      </c>
      <c r="Y3957" t="s">
        <v>568</v>
      </c>
    </row>
    <row r="3958" spans="2:25" x14ac:dyDescent="0.3">
      <c r="B3958" s="118"/>
      <c r="D3958" t="s">
        <v>567</v>
      </c>
      <c r="H3958" t="s">
        <v>567</v>
      </c>
      <c r="J3958" t="s">
        <v>567</v>
      </c>
      <c r="K3958" t="s">
        <v>567</v>
      </c>
      <c r="L3958" t="s">
        <v>567</v>
      </c>
      <c r="N3958">
        <v>0</v>
      </c>
      <c r="O3958">
        <v>0</v>
      </c>
      <c r="R3958">
        <v>0</v>
      </c>
      <c r="W3958" t="s">
        <v>567</v>
      </c>
      <c r="X3958" t="s">
        <v>567</v>
      </c>
      <c r="Y3958" t="s">
        <v>568</v>
      </c>
    </row>
    <row r="3959" spans="2:25" x14ac:dyDescent="0.3">
      <c r="B3959" s="118"/>
      <c r="D3959" t="s">
        <v>567</v>
      </c>
      <c r="H3959" t="s">
        <v>567</v>
      </c>
      <c r="J3959" t="s">
        <v>567</v>
      </c>
      <c r="K3959" t="s">
        <v>567</v>
      </c>
      <c r="L3959" t="s">
        <v>567</v>
      </c>
      <c r="N3959">
        <v>0</v>
      </c>
      <c r="O3959">
        <v>0</v>
      </c>
      <c r="R3959">
        <v>0</v>
      </c>
      <c r="W3959" t="s">
        <v>567</v>
      </c>
      <c r="X3959" t="s">
        <v>567</v>
      </c>
      <c r="Y3959" t="s">
        <v>568</v>
      </c>
    </row>
    <row r="3960" spans="2:25" x14ac:dyDescent="0.3">
      <c r="B3960" s="118"/>
      <c r="D3960" t="s">
        <v>567</v>
      </c>
      <c r="H3960" t="s">
        <v>567</v>
      </c>
      <c r="J3960" t="s">
        <v>567</v>
      </c>
      <c r="K3960" t="s">
        <v>567</v>
      </c>
      <c r="L3960" t="s">
        <v>567</v>
      </c>
      <c r="N3960">
        <v>0</v>
      </c>
      <c r="O3960">
        <v>0</v>
      </c>
      <c r="R3960">
        <v>0</v>
      </c>
      <c r="W3960" t="s">
        <v>567</v>
      </c>
      <c r="X3960" t="s">
        <v>567</v>
      </c>
      <c r="Y3960" t="s">
        <v>568</v>
      </c>
    </row>
    <row r="3961" spans="2:25" x14ac:dyDescent="0.3">
      <c r="B3961" s="118"/>
      <c r="D3961" t="s">
        <v>567</v>
      </c>
      <c r="H3961" t="s">
        <v>567</v>
      </c>
      <c r="J3961" t="s">
        <v>567</v>
      </c>
      <c r="K3961" t="s">
        <v>567</v>
      </c>
      <c r="L3961" t="s">
        <v>567</v>
      </c>
      <c r="N3961">
        <v>0</v>
      </c>
      <c r="O3961">
        <v>0</v>
      </c>
      <c r="R3961">
        <v>0</v>
      </c>
      <c r="W3961" t="s">
        <v>567</v>
      </c>
      <c r="X3961" t="s">
        <v>567</v>
      </c>
      <c r="Y3961" t="s">
        <v>568</v>
      </c>
    </row>
    <row r="3962" spans="2:25" x14ac:dyDescent="0.3">
      <c r="B3962" s="118"/>
      <c r="D3962" t="s">
        <v>567</v>
      </c>
      <c r="H3962" t="s">
        <v>567</v>
      </c>
      <c r="J3962" t="s">
        <v>567</v>
      </c>
      <c r="K3962" t="s">
        <v>567</v>
      </c>
      <c r="L3962" t="s">
        <v>567</v>
      </c>
      <c r="N3962">
        <v>0</v>
      </c>
      <c r="O3962">
        <v>0</v>
      </c>
      <c r="R3962">
        <v>0</v>
      </c>
      <c r="W3962" t="s">
        <v>567</v>
      </c>
      <c r="X3962" t="s">
        <v>567</v>
      </c>
      <c r="Y3962" t="s">
        <v>568</v>
      </c>
    </row>
    <row r="3963" spans="2:25" x14ac:dyDescent="0.3">
      <c r="B3963" s="118"/>
      <c r="D3963" t="s">
        <v>567</v>
      </c>
      <c r="H3963" t="s">
        <v>567</v>
      </c>
      <c r="J3963" t="s">
        <v>567</v>
      </c>
      <c r="K3963" t="s">
        <v>567</v>
      </c>
      <c r="L3963" t="s">
        <v>567</v>
      </c>
      <c r="N3963">
        <v>0</v>
      </c>
      <c r="O3963">
        <v>0</v>
      </c>
      <c r="R3963">
        <v>0</v>
      </c>
      <c r="W3963" t="s">
        <v>567</v>
      </c>
      <c r="X3963" t="s">
        <v>567</v>
      </c>
      <c r="Y3963" t="s">
        <v>568</v>
      </c>
    </row>
    <row r="3964" spans="2:25" x14ac:dyDescent="0.3">
      <c r="B3964" s="118"/>
      <c r="D3964" t="s">
        <v>567</v>
      </c>
      <c r="H3964" t="s">
        <v>567</v>
      </c>
      <c r="J3964" t="s">
        <v>567</v>
      </c>
      <c r="K3964" t="s">
        <v>567</v>
      </c>
      <c r="L3964" t="s">
        <v>567</v>
      </c>
      <c r="N3964">
        <v>0</v>
      </c>
      <c r="O3964">
        <v>0</v>
      </c>
      <c r="R3964">
        <v>0</v>
      </c>
      <c r="W3964" t="s">
        <v>567</v>
      </c>
      <c r="X3964" t="s">
        <v>567</v>
      </c>
      <c r="Y3964" t="s">
        <v>568</v>
      </c>
    </row>
    <row r="3965" spans="2:25" x14ac:dyDescent="0.3">
      <c r="B3965" s="118"/>
      <c r="D3965" t="s">
        <v>567</v>
      </c>
      <c r="H3965" t="s">
        <v>567</v>
      </c>
      <c r="J3965" t="s">
        <v>567</v>
      </c>
      <c r="K3965" t="s">
        <v>567</v>
      </c>
      <c r="L3965" t="s">
        <v>567</v>
      </c>
      <c r="N3965">
        <v>0</v>
      </c>
      <c r="O3965">
        <v>0</v>
      </c>
      <c r="R3965">
        <v>0</v>
      </c>
      <c r="W3965" t="s">
        <v>567</v>
      </c>
      <c r="X3965" t="s">
        <v>567</v>
      </c>
      <c r="Y3965" t="s">
        <v>568</v>
      </c>
    </row>
    <row r="3966" spans="2:25" x14ac:dyDescent="0.3">
      <c r="B3966" s="118"/>
      <c r="D3966" t="s">
        <v>567</v>
      </c>
      <c r="H3966" t="s">
        <v>567</v>
      </c>
      <c r="J3966" t="s">
        <v>567</v>
      </c>
      <c r="K3966" t="s">
        <v>567</v>
      </c>
      <c r="L3966" t="s">
        <v>567</v>
      </c>
      <c r="N3966">
        <v>0</v>
      </c>
      <c r="O3966">
        <v>0</v>
      </c>
      <c r="R3966">
        <v>0</v>
      </c>
      <c r="W3966" t="s">
        <v>567</v>
      </c>
      <c r="X3966" t="s">
        <v>567</v>
      </c>
      <c r="Y3966" t="s">
        <v>568</v>
      </c>
    </row>
    <row r="3967" spans="2:25" x14ac:dyDescent="0.3">
      <c r="B3967" s="118"/>
      <c r="D3967" t="s">
        <v>567</v>
      </c>
      <c r="H3967" t="s">
        <v>567</v>
      </c>
      <c r="J3967" t="s">
        <v>567</v>
      </c>
      <c r="K3967" t="s">
        <v>567</v>
      </c>
      <c r="L3967" t="s">
        <v>567</v>
      </c>
      <c r="N3967">
        <v>0</v>
      </c>
      <c r="O3967">
        <v>0</v>
      </c>
      <c r="R3967">
        <v>0</v>
      </c>
      <c r="W3967" t="s">
        <v>567</v>
      </c>
      <c r="X3967" t="s">
        <v>567</v>
      </c>
      <c r="Y3967" t="s">
        <v>568</v>
      </c>
    </row>
    <row r="3968" spans="2:25" x14ac:dyDescent="0.3">
      <c r="B3968" s="118"/>
      <c r="D3968" t="s">
        <v>567</v>
      </c>
      <c r="H3968" t="s">
        <v>567</v>
      </c>
      <c r="J3968" t="s">
        <v>567</v>
      </c>
      <c r="K3968" t="s">
        <v>567</v>
      </c>
      <c r="L3968" t="s">
        <v>567</v>
      </c>
      <c r="N3968">
        <v>0</v>
      </c>
      <c r="O3968">
        <v>0</v>
      </c>
      <c r="R3968">
        <v>0</v>
      </c>
      <c r="W3968" t="s">
        <v>567</v>
      </c>
      <c r="X3968" t="s">
        <v>567</v>
      </c>
      <c r="Y3968" t="s">
        <v>568</v>
      </c>
    </row>
    <row r="3969" spans="2:25" x14ac:dyDescent="0.3">
      <c r="B3969" s="118"/>
      <c r="D3969" t="s">
        <v>567</v>
      </c>
      <c r="H3969" t="s">
        <v>567</v>
      </c>
      <c r="J3969" t="s">
        <v>567</v>
      </c>
      <c r="K3969" t="s">
        <v>567</v>
      </c>
      <c r="L3969" t="s">
        <v>567</v>
      </c>
      <c r="N3969">
        <v>0</v>
      </c>
      <c r="O3969">
        <v>0</v>
      </c>
      <c r="R3969">
        <v>0</v>
      </c>
      <c r="W3969" t="s">
        <v>567</v>
      </c>
      <c r="X3969" t="s">
        <v>567</v>
      </c>
      <c r="Y3969" t="s">
        <v>568</v>
      </c>
    </row>
    <row r="3970" spans="2:25" x14ac:dyDescent="0.3">
      <c r="B3970" s="118"/>
      <c r="D3970" t="s">
        <v>567</v>
      </c>
      <c r="H3970" t="s">
        <v>567</v>
      </c>
      <c r="J3970" t="s">
        <v>567</v>
      </c>
      <c r="K3970" t="s">
        <v>567</v>
      </c>
      <c r="L3970" t="s">
        <v>567</v>
      </c>
      <c r="N3970">
        <v>0</v>
      </c>
      <c r="O3970">
        <v>0</v>
      </c>
      <c r="R3970">
        <v>0</v>
      </c>
      <c r="W3970" t="s">
        <v>567</v>
      </c>
      <c r="X3970" t="s">
        <v>567</v>
      </c>
      <c r="Y3970" t="s">
        <v>568</v>
      </c>
    </row>
    <row r="3971" spans="2:25" x14ac:dyDescent="0.3">
      <c r="B3971" s="118"/>
      <c r="D3971" t="s">
        <v>567</v>
      </c>
      <c r="H3971" t="s">
        <v>567</v>
      </c>
      <c r="J3971" t="s">
        <v>567</v>
      </c>
      <c r="K3971" t="s">
        <v>567</v>
      </c>
      <c r="L3971" t="s">
        <v>567</v>
      </c>
      <c r="N3971">
        <v>0</v>
      </c>
      <c r="O3971">
        <v>0</v>
      </c>
      <c r="R3971">
        <v>0</v>
      </c>
      <c r="W3971" t="s">
        <v>567</v>
      </c>
      <c r="X3971" t="s">
        <v>567</v>
      </c>
      <c r="Y3971" t="s">
        <v>568</v>
      </c>
    </row>
    <row r="3972" spans="2:25" x14ac:dyDescent="0.3">
      <c r="B3972" s="118"/>
      <c r="D3972" t="s">
        <v>567</v>
      </c>
      <c r="H3972" t="s">
        <v>567</v>
      </c>
      <c r="J3972" t="s">
        <v>567</v>
      </c>
      <c r="K3972" t="s">
        <v>567</v>
      </c>
      <c r="L3972" t="s">
        <v>567</v>
      </c>
      <c r="N3972">
        <v>0</v>
      </c>
      <c r="O3972">
        <v>0</v>
      </c>
      <c r="R3972">
        <v>0</v>
      </c>
      <c r="W3972" t="s">
        <v>567</v>
      </c>
      <c r="X3972" t="s">
        <v>567</v>
      </c>
      <c r="Y3972" t="s">
        <v>568</v>
      </c>
    </row>
    <row r="3973" spans="2:25" x14ac:dyDescent="0.3">
      <c r="B3973" s="118"/>
      <c r="D3973" t="s">
        <v>567</v>
      </c>
      <c r="H3973" t="s">
        <v>567</v>
      </c>
      <c r="J3973" t="s">
        <v>567</v>
      </c>
      <c r="K3973" t="s">
        <v>567</v>
      </c>
      <c r="L3973" t="s">
        <v>567</v>
      </c>
      <c r="N3973">
        <v>0</v>
      </c>
      <c r="O3973">
        <v>0</v>
      </c>
      <c r="R3973">
        <v>0</v>
      </c>
      <c r="W3973" t="s">
        <v>567</v>
      </c>
      <c r="X3973" t="s">
        <v>567</v>
      </c>
      <c r="Y3973" t="s">
        <v>568</v>
      </c>
    </row>
    <row r="3974" spans="2:25" x14ac:dyDescent="0.3">
      <c r="B3974" s="118"/>
      <c r="D3974" t="s">
        <v>567</v>
      </c>
      <c r="H3974" t="s">
        <v>567</v>
      </c>
      <c r="J3974" t="s">
        <v>567</v>
      </c>
      <c r="K3974" t="s">
        <v>567</v>
      </c>
      <c r="L3974" t="s">
        <v>567</v>
      </c>
      <c r="N3974">
        <v>0</v>
      </c>
      <c r="O3974">
        <v>0</v>
      </c>
      <c r="R3974">
        <v>0</v>
      </c>
      <c r="W3974" t="s">
        <v>567</v>
      </c>
      <c r="X3974" t="s">
        <v>567</v>
      </c>
      <c r="Y3974" t="s">
        <v>568</v>
      </c>
    </row>
    <row r="3975" spans="2:25" x14ac:dyDescent="0.3">
      <c r="B3975" s="118"/>
      <c r="D3975" t="s">
        <v>567</v>
      </c>
      <c r="H3975" t="s">
        <v>567</v>
      </c>
      <c r="J3975" t="s">
        <v>567</v>
      </c>
      <c r="K3975" t="s">
        <v>567</v>
      </c>
      <c r="L3975" t="s">
        <v>567</v>
      </c>
      <c r="N3975">
        <v>0</v>
      </c>
      <c r="O3975">
        <v>0</v>
      </c>
      <c r="R3975">
        <v>0</v>
      </c>
      <c r="W3975" t="s">
        <v>567</v>
      </c>
      <c r="X3975" t="s">
        <v>567</v>
      </c>
      <c r="Y3975" t="s">
        <v>568</v>
      </c>
    </row>
    <row r="3976" spans="2:25" x14ac:dyDescent="0.3">
      <c r="B3976" s="118"/>
      <c r="D3976" t="s">
        <v>567</v>
      </c>
      <c r="H3976" t="s">
        <v>567</v>
      </c>
      <c r="J3976" t="s">
        <v>567</v>
      </c>
      <c r="K3976" t="s">
        <v>567</v>
      </c>
      <c r="L3976" t="s">
        <v>567</v>
      </c>
      <c r="N3976">
        <v>0</v>
      </c>
      <c r="O3976">
        <v>0</v>
      </c>
      <c r="R3976">
        <v>0</v>
      </c>
      <c r="W3976" t="s">
        <v>567</v>
      </c>
      <c r="X3976" t="s">
        <v>567</v>
      </c>
      <c r="Y3976" t="s">
        <v>568</v>
      </c>
    </row>
    <row r="3977" spans="2:25" x14ac:dyDescent="0.3">
      <c r="B3977" s="118"/>
      <c r="D3977" t="s">
        <v>567</v>
      </c>
      <c r="H3977" t="s">
        <v>567</v>
      </c>
      <c r="J3977" t="s">
        <v>567</v>
      </c>
      <c r="K3977" t="s">
        <v>567</v>
      </c>
      <c r="L3977" t="s">
        <v>567</v>
      </c>
      <c r="N3977">
        <v>0</v>
      </c>
      <c r="O3977">
        <v>0</v>
      </c>
      <c r="R3977">
        <v>0</v>
      </c>
      <c r="W3977" t="s">
        <v>567</v>
      </c>
      <c r="X3977" t="s">
        <v>567</v>
      </c>
      <c r="Y3977" t="s">
        <v>568</v>
      </c>
    </row>
    <row r="3978" spans="2:25" x14ac:dyDescent="0.3">
      <c r="B3978" s="118"/>
      <c r="D3978" t="s">
        <v>567</v>
      </c>
      <c r="H3978" t="s">
        <v>567</v>
      </c>
      <c r="J3978" t="s">
        <v>567</v>
      </c>
      <c r="K3978" t="s">
        <v>567</v>
      </c>
      <c r="L3978" t="s">
        <v>567</v>
      </c>
      <c r="N3978">
        <v>0</v>
      </c>
      <c r="O3978">
        <v>0</v>
      </c>
      <c r="R3978">
        <v>0</v>
      </c>
      <c r="W3978" t="s">
        <v>567</v>
      </c>
      <c r="X3978" t="s">
        <v>567</v>
      </c>
      <c r="Y3978" t="s">
        <v>568</v>
      </c>
    </row>
    <row r="3979" spans="2:25" x14ac:dyDescent="0.3">
      <c r="B3979" s="118"/>
      <c r="D3979" t="s">
        <v>567</v>
      </c>
      <c r="H3979" t="s">
        <v>567</v>
      </c>
      <c r="J3979" t="s">
        <v>567</v>
      </c>
      <c r="K3979" t="s">
        <v>567</v>
      </c>
      <c r="L3979" t="s">
        <v>567</v>
      </c>
      <c r="N3979">
        <v>0</v>
      </c>
      <c r="O3979">
        <v>0</v>
      </c>
      <c r="R3979">
        <v>0</v>
      </c>
      <c r="W3979" t="s">
        <v>567</v>
      </c>
      <c r="X3979" t="s">
        <v>567</v>
      </c>
      <c r="Y3979" t="s">
        <v>568</v>
      </c>
    </row>
    <row r="3980" spans="2:25" x14ac:dyDescent="0.3">
      <c r="B3980" s="118"/>
      <c r="D3980" t="s">
        <v>567</v>
      </c>
      <c r="H3980" t="s">
        <v>567</v>
      </c>
      <c r="J3980" t="s">
        <v>567</v>
      </c>
      <c r="K3980" t="s">
        <v>567</v>
      </c>
      <c r="L3980" t="s">
        <v>567</v>
      </c>
      <c r="N3980">
        <v>0</v>
      </c>
      <c r="O3980">
        <v>0</v>
      </c>
      <c r="R3980">
        <v>0</v>
      </c>
      <c r="W3980" t="s">
        <v>567</v>
      </c>
      <c r="X3980" t="s">
        <v>567</v>
      </c>
      <c r="Y3980" t="s">
        <v>568</v>
      </c>
    </row>
    <row r="3981" spans="2:25" x14ac:dyDescent="0.3">
      <c r="B3981" s="118"/>
      <c r="D3981" t="s">
        <v>567</v>
      </c>
      <c r="H3981" t="s">
        <v>567</v>
      </c>
      <c r="J3981" t="s">
        <v>567</v>
      </c>
      <c r="K3981" t="s">
        <v>567</v>
      </c>
      <c r="L3981" t="s">
        <v>567</v>
      </c>
      <c r="N3981">
        <v>0</v>
      </c>
      <c r="O3981">
        <v>0</v>
      </c>
      <c r="R3981">
        <v>0</v>
      </c>
      <c r="W3981" t="s">
        <v>567</v>
      </c>
      <c r="X3981" t="s">
        <v>567</v>
      </c>
      <c r="Y3981" t="s">
        <v>568</v>
      </c>
    </row>
    <row r="3982" spans="2:25" x14ac:dyDescent="0.3">
      <c r="B3982" s="118"/>
      <c r="D3982" t="s">
        <v>567</v>
      </c>
      <c r="H3982" t="s">
        <v>567</v>
      </c>
      <c r="J3982" t="s">
        <v>567</v>
      </c>
      <c r="K3982" t="s">
        <v>567</v>
      </c>
      <c r="L3982" t="s">
        <v>567</v>
      </c>
      <c r="N3982">
        <v>0</v>
      </c>
      <c r="O3982">
        <v>0</v>
      </c>
      <c r="R3982">
        <v>0</v>
      </c>
      <c r="W3982" t="s">
        <v>567</v>
      </c>
      <c r="X3982" t="s">
        <v>567</v>
      </c>
      <c r="Y3982" t="s">
        <v>568</v>
      </c>
    </row>
    <row r="3983" spans="2:25" x14ac:dyDescent="0.3">
      <c r="B3983" s="118"/>
      <c r="D3983" t="s">
        <v>567</v>
      </c>
      <c r="H3983" t="s">
        <v>567</v>
      </c>
      <c r="J3983" t="s">
        <v>567</v>
      </c>
      <c r="K3983" t="s">
        <v>567</v>
      </c>
      <c r="L3983" t="s">
        <v>567</v>
      </c>
      <c r="N3983">
        <v>0</v>
      </c>
      <c r="O3983">
        <v>0</v>
      </c>
      <c r="R3983">
        <v>0</v>
      </c>
      <c r="W3983" t="s">
        <v>567</v>
      </c>
      <c r="X3983" t="s">
        <v>567</v>
      </c>
      <c r="Y3983" t="s">
        <v>568</v>
      </c>
    </row>
    <row r="3984" spans="2:25" x14ac:dyDescent="0.3">
      <c r="B3984" s="118"/>
      <c r="D3984" t="s">
        <v>567</v>
      </c>
      <c r="H3984" t="s">
        <v>567</v>
      </c>
      <c r="J3984" t="s">
        <v>567</v>
      </c>
      <c r="K3984" t="s">
        <v>567</v>
      </c>
      <c r="L3984" t="s">
        <v>567</v>
      </c>
      <c r="N3984">
        <v>0</v>
      </c>
      <c r="O3984">
        <v>0</v>
      </c>
      <c r="R3984">
        <v>0</v>
      </c>
      <c r="W3984" t="s">
        <v>567</v>
      </c>
      <c r="X3984" t="s">
        <v>567</v>
      </c>
      <c r="Y3984" t="s">
        <v>568</v>
      </c>
    </row>
    <row r="3985" spans="2:25" x14ac:dyDescent="0.3">
      <c r="B3985" s="118"/>
      <c r="D3985" t="s">
        <v>567</v>
      </c>
      <c r="H3985" t="s">
        <v>567</v>
      </c>
      <c r="J3985" t="s">
        <v>567</v>
      </c>
      <c r="K3985" t="s">
        <v>567</v>
      </c>
      <c r="L3985" t="s">
        <v>567</v>
      </c>
      <c r="N3985">
        <v>0</v>
      </c>
      <c r="O3985">
        <v>0</v>
      </c>
      <c r="R3985">
        <v>0</v>
      </c>
      <c r="W3985" t="s">
        <v>567</v>
      </c>
      <c r="X3985" t="s">
        <v>567</v>
      </c>
      <c r="Y3985" t="s">
        <v>568</v>
      </c>
    </row>
    <row r="3986" spans="2:25" x14ac:dyDescent="0.3">
      <c r="B3986" s="118"/>
      <c r="D3986" t="s">
        <v>567</v>
      </c>
      <c r="H3986" t="s">
        <v>567</v>
      </c>
      <c r="J3986" t="s">
        <v>567</v>
      </c>
      <c r="K3986" t="s">
        <v>567</v>
      </c>
      <c r="L3986" t="s">
        <v>567</v>
      </c>
      <c r="N3986">
        <v>0</v>
      </c>
      <c r="O3986">
        <v>0</v>
      </c>
      <c r="R3986">
        <v>0</v>
      </c>
      <c r="W3986" t="s">
        <v>567</v>
      </c>
      <c r="X3986" t="s">
        <v>567</v>
      </c>
      <c r="Y3986" t="s">
        <v>568</v>
      </c>
    </row>
    <row r="3987" spans="2:25" x14ac:dyDescent="0.3">
      <c r="B3987" s="118"/>
      <c r="D3987" t="s">
        <v>567</v>
      </c>
      <c r="H3987" t="s">
        <v>567</v>
      </c>
      <c r="J3987" t="s">
        <v>567</v>
      </c>
      <c r="K3987" t="s">
        <v>567</v>
      </c>
      <c r="L3987" t="s">
        <v>567</v>
      </c>
      <c r="N3987">
        <v>0</v>
      </c>
      <c r="O3987">
        <v>0</v>
      </c>
      <c r="R3987">
        <v>0</v>
      </c>
      <c r="W3987" t="s">
        <v>567</v>
      </c>
      <c r="X3987" t="s">
        <v>567</v>
      </c>
      <c r="Y3987" t="s">
        <v>568</v>
      </c>
    </row>
    <row r="3988" spans="2:25" x14ac:dyDescent="0.3">
      <c r="B3988" s="118"/>
      <c r="D3988" t="s">
        <v>567</v>
      </c>
      <c r="H3988" t="s">
        <v>567</v>
      </c>
      <c r="J3988" t="s">
        <v>567</v>
      </c>
      <c r="K3988" t="s">
        <v>567</v>
      </c>
      <c r="L3988" t="s">
        <v>567</v>
      </c>
      <c r="N3988">
        <v>0</v>
      </c>
      <c r="O3988">
        <v>0</v>
      </c>
      <c r="R3988">
        <v>0</v>
      </c>
      <c r="W3988" t="s">
        <v>567</v>
      </c>
      <c r="X3988" t="s">
        <v>567</v>
      </c>
      <c r="Y3988" t="s">
        <v>568</v>
      </c>
    </row>
    <row r="3989" spans="2:25" x14ac:dyDescent="0.3">
      <c r="B3989" s="118"/>
      <c r="D3989" t="s">
        <v>567</v>
      </c>
      <c r="H3989" t="s">
        <v>567</v>
      </c>
      <c r="J3989" t="s">
        <v>567</v>
      </c>
      <c r="K3989" t="s">
        <v>567</v>
      </c>
      <c r="L3989" t="s">
        <v>567</v>
      </c>
      <c r="N3989">
        <v>0</v>
      </c>
      <c r="O3989">
        <v>0</v>
      </c>
      <c r="R3989">
        <v>0</v>
      </c>
      <c r="W3989" t="s">
        <v>567</v>
      </c>
      <c r="X3989" t="s">
        <v>567</v>
      </c>
      <c r="Y3989" t="s">
        <v>568</v>
      </c>
    </row>
    <row r="3990" spans="2:25" x14ac:dyDescent="0.3">
      <c r="B3990" s="118"/>
      <c r="D3990" t="s">
        <v>567</v>
      </c>
      <c r="H3990" t="s">
        <v>567</v>
      </c>
      <c r="J3990" t="s">
        <v>567</v>
      </c>
      <c r="K3990" t="s">
        <v>567</v>
      </c>
      <c r="L3990" t="s">
        <v>567</v>
      </c>
      <c r="N3990">
        <v>0</v>
      </c>
      <c r="O3990">
        <v>0</v>
      </c>
      <c r="R3990">
        <v>0</v>
      </c>
      <c r="W3990" t="s">
        <v>567</v>
      </c>
      <c r="X3990" t="s">
        <v>567</v>
      </c>
      <c r="Y3990" t="s">
        <v>568</v>
      </c>
    </row>
    <row r="3991" spans="2:25" x14ac:dyDescent="0.3">
      <c r="B3991" s="118"/>
      <c r="D3991" t="s">
        <v>567</v>
      </c>
      <c r="H3991" t="s">
        <v>567</v>
      </c>
      <c r="J3991" t="s">
        <v>567</v>
      </c>
      <c r="K3991" t="s">
        <v>567</v>
      </c>
      <c r="L3991" t="s">
        <v>567</v>
      </c>
      <c r="N3991">
        <v>0</v>
      </c>
      <c r="O3991">
        <v>0</v>
      </c>
      <c r="R3991">
        <v>0</v>
      </c>
      <c r="W3991" t="s">
        <v>567</v>
      </c>
      <c r="X3991" t="s">
        <v>567</v>
      </c>
      <c r="Y3991" t="s">
        <v>568</v>
      </c>
    </row>
    <row r="3992" spans="2:25" x14ac:dyDescent="0.3">
      <c r="B3992" s="118"/>
      <c r="D3992" t="s">
        <v>567</v>
      </c>
      <c r="H3992" t="s">
        <v>567</v>
      </c>
      <c r="J3992" t="s">
        <v>567</v>
      </c>
      <c r="K3992" t="s">
        <v>567</v>
      </c>
      <c r="L3992" t="s">
        <v>567</v>
      </c>
      <c r="N3992">
        <v>0</v>
      </c>
      <c r="O3992">
        <v>0</v>
      </c>
      <c r="R3992">
        <v>0</v>
      </c>
      <c r="W3992" t="s">
        <v>567</v>
      </c>
      <c r="X3992" t="s">
        <v>567</v>
      </c>
      <c r="Y3992" t="s">
        <v>568</v>
      </c>
    </row>
    <row r="3993" spans="2:25" x14ac:dyDescent="0.3">
      <c r="B3993" s="118"/>
      <c r="D3993" t="s">
        <v>567</v>
      </c>
      <c r="H3993" t="s">
        <v>567</v>
      </c>
      <c r="J3993" t="s">
        <v>567</v>
      </c>
      <c r="K3993" t="s">
        <v>567</v>
      </c>
      <c r="L3993" t="s">
        <v>567</v>
      </c>
      <c r="N3993">
        <v>0</v>
      </c>
      <c r="O3993">
        <v>0</v>
      </c>
      <c r="R3993">
        <v>0</v>
      </c>
      <c r="W3993" t="s">
        <v>567</v>
      </c>
      <c r="X3993" t="s">
        <v>567</v>
      </c>
      <c r="Y3993" t="s">
        <v>568</v>
      </c>
    </row>
    <row r="3994" spans="2:25" x14ac:dyDescent="0.3">
      <c r="B3994" s="118"/>
      <c r="D3994" t="s">
        <v>567</v>
      </c>
      <c r="H3994" t="s">
        <v>567</v>
      </c>
      <c r="J3994" t="s">
        <v>567</v>
      </c>
      <c r="K3994" t="s">
        <v>567</v>
      </c>
      <c r="L3994" t="s">
        <v>567</v>
      </c>
      <c r="N3994">
        <v>0</v>
      </c>
      <c r="O3994">
        <v>0</v>
      </c>
      <c r="R3994">
        <v>0</v>
      </c>
      <c r="W3994" t="s">
        <v>567</v>
      </c>
      <c r="X3994" t="s">
        <v>567</v>
      </c>
      <c r="Y3994" t="s">
        <v>568</v>
      </c>
    </row>
    <row r="3995" spans="2:25" x14ac:dyDescent="0.3">
      <c r="B3995" s="118"/>
      <c r="D3995" t="s">
        <v>567</v>
      </c>
      <c r="H3995" t="s">
        <v>567</v>
      </c>
      <c r="J3995" t="s">
        <v>567</v>
      </c>
      <c r="K3995" t="s">
        <v>567</v>
      </c>
      <c r="L3995" t="s">
        <v>567</v>
      </c>
      <c r="N3995">
        <v>0</v>
      </c>
      <c r="O3995">
        <v>0</v>
      </c>
      <c r="R3995">
        <v>0</v>
      </c>
      <c r="W3995" t="s">
        <v>567</v>
      </c>
      <c r="X3995" t="s">
        <v>567</v>
      </c>
      <c r="Y3995" t="s">
        <v>568</v>
      </c>
    </row>
    <row r="3996" spans="2:25" x14ac:dyDescent="0.3">
      <c r="B3996" s="118"/>
      <c r="D3996" t="s">
        <v>567</v>
      </c>
      <c r="H3996" t="s">
        <v>567</v>
      </c>
      <c r="J3996" t="s">
        <v>567</v>
      </c>
      <c r="K3996" t="s">
        <v>567</v>
      </c>
      <c r="L3996" t="s">
        <v>567</v>
      </c>
      <c r="N3996">
        <v>0</v>
      </c>
      <c r="O3996">
        <v>0</v>
      </c>
      <c r="R3996">
        <v>0</v>
      </c>
      <c r="W3996" t="s">
        <v>567</v>
      </c>
      <c r="X3996" t="s">
        <v>567</v>
      </c>
      <c r="Y3996" t="s">
        <v>568</v>
      </c>
    </row>
    <row r="3997" spans="2:25" x14ac:dyDescent="0.3">
      <c r="B3997" s="118"/>
      <c r="D3997" t="s">
        <v>567</v>
      </c>
      <c r="H3997" t="s">
        <v>567</v>
      </c>
      <c r="J3997" t="s">
        <v>567</v>
      </c>
      <c r="K3997" t="s">
        <v>567</v>
      </c>
      <c r="L3997" t="s">
        <v>567</v>
      </c>
      <c r="N3997">
        <v>0</v>
      </c>
      <c r="O3997">
        <v>0</v>
      </c>
      <c r="R3997">
        <v>0</v>
      </c>
      <c r="W3997" t="s">
        <v>567</v>
      </c>
      <c r="X3997" t="s">
        <v>567</v>
      </c>
      <c r="Y3997" t="s">
        <v>568</v>
      </c>
    </row>
    <row r="3998" spans="2:25" x14ac:dyDescent="0.3">
      <c r="B3998" s="118"/>
      <c r="D3998" t="s">
        <v>567</v>
      </c>
      <c r="H3998" t="s">
        <v>567</v>
      </c>
      <c r="J3998" t="s">
        <v>567</v>
      </c>
      <c r="K3998" t="s">
        <v>567</v>
      </c>
      <c r="L3998" t="s">
        <v>567</v>
      </c>
      <c r="N3998">
        <v>0</v>
      </c>
      <c r="O3998">
        <v>0</v>
      </c>
      <c r="R3998">
        <v>0</v>
      </c>
      <c r="W3998" t="s">
        <v>567</v>
      </c>
      <c r="X3998" t="s">
        <v>567</v>
      </c>
      <c r="Y3998" t="s">
        <v>568</v>
      </c>
    </row>
    <row r="3999" spans="2:25" x14ac:dyDescent="0.3">
      <c r="B3999" s="118"/>
      <c r="D3999" t="s">
        <v>567</v>
      </c>
      <c r="H3999" t="s">
        <v>567</v>
      </c>
      <c r="J3999" t="s">
        <v>567</v>
      </c>
      <c r="K3999" t="s">
        <v>567</v>
      </c>
      <c r="L3999" t="s">
        <v>567</v>
      </c>
      <c r="N3999">
        <v>0</v>
      </c>
      <c r="O3999">
        <v>0</v>
      </c>
      <c r="R3999">
        <v>0</v>
      </c>
      <c r="W3999" t="s">
        <v>567</v>
      </c>
      <c r="X3999" t="s">
        <v>567</v>
      </c>
      <c r="Y3999" t="s">
        <v>568</v>
      </c>
    </row>
    <row r="4000" spans="2:25" x14ac:dyDescent="0.3">
      <c r="B4000" s="118"/>
      <c r="D4000" t="s">
        <v>567</v>
      </c>
      <c r="H4000" t="s">
        <v>567</v>
      </c>
      <c r="J4000" t="s">
        <v>567</v>
      </c>
      <c r="K4000" t="s">
        <v>567</v>
      </c>
      <c r="L4000" t="s">
        <v>567</v>
      </c>
      <c r="N4000">
        <v>0</v>
      </c>
      <c r="O4000">
        <v>0</v>
      </c>
      <c r="R4000">
        <v>0</v>
      </c>
      <c r="W4000" t="s">
        <v>567</v>
      </c>
      <c r="X4000" t="s">
        <v>567</v>
      </c>
      <c r="Y4000" t="s">
        <v>568</v>
      </c>
    </row>
    <row r="4001" spans="2:25" x14ac:dyDescent="0.3">
      <c r="B4001" s="118"/>
      <c r="D4001" t="s">
        <v>567</v>
      </c>
      <c r="H4001" t="s">
        <v>567</v>
      </c>
      <c r="J4001" t="s">
        <v>567</v>
      </c>
      <c r="K4001" t="s">
        <v>567</v>
      </c>
      <c r="L4001" t="s">
        <v>567</v>
      </c>
      <c r="N4001">
        <v>0</v>
      </c>
      <c r="O4001">
        <v>0</v>
      </c>
      <c r="R4001">
        <v>0</v>
      </c>
      <c r="W4001" t="s">
        <v>567</v>
      </c>
      <c r="X4001" t="s">
        <v>567</v>
      </c>
      <c r="Y4001" t="s">
        <v>568</v>
      </c>
    </row>
    <row r="4002" spans="2:25" x14ac:dyDescent="0.3">
      <c r="B4002" s="118"/>
      <c r="D4002" t="s">
        <v>567</v>
      </c>
      <c r="H4002" t="s">
        <v>567</v>
      </c>
      <c r="J4002" t="s">
        <v>567</v>
      </c>
      <c r="K4002" t="s">
        <v>567</v>
      </c>
      <c r="L4002" t="s">
        <v>567</v>
      </c>
      <c r="N4002">
        <v>0</v>
      </c>
      <c r="O4002">
        <v>0</v>
      </c>
      <c r="R4002">
        <v>0</v>
      </c>
      <c r="W4002" t="s">
        <v>567</v>
      </c>
      <c r="X4002" t="s">
        <v>567</v>
      </c>
      <c r="Y4002" t="s">
        <v>568</v>
      </c>
    </row>
    <row r="4003" spans="2:25" x14ac:dyDescent="0.3">
      <c r="B4003" s="118"/>
      <c r="D4003" t="s">
        <v>567</v>
      </c>
      <c r="H4003" t="s">
        <v>567</v>
      </c>
      <c r="J4003" t="s">
        <v>567</v>
      </c>
      <c r="K4003" t="s">
        <v>567</v>
      </c>
      <c r="L4003" t="s">
        <v>567</v>
      </c>
      <c r="N4003">
        <v>0</v>
      </c>
      <c r="O4003">
        <v>0</v>
      </c>
      <c r="R4003">
        <v>0</v>
      </c>
      <c r="W4003" t="s">
        <v>567</v>
      </c>
      <c r="X4003" t="s">
        <v>567</v>
      </c>
      <c r="Y4003" t="s">
        <v>568</v>
      </c>
    </row>
    <row r="4004" spans="2:25" x14ac:dyDescent="0.3">
      <c r="B4004" s="118"/>
      <c r="D4004" t="s">
        <v>567</v>
      </c>
      <c r="H4004" t="s">
        <v>567</v>
      </c>
      <c r="J4004" t="s">
        <v>567</v>
      </c>
      <c r="K4004" t="s">
        <v>567</v>
      </c>
      <c r="L4004" t="s">
        <v>567</v>
      </c>
      <c r="N4004">
        <v>0</v>
      </c>
      <c r="O4004">
        <v>0</v>
      </c>
      <c r="R4004">
        <v>0</v>
      </c>
      <c r="W4004" t="s">
        <v>567</v>
      </c>
      <c r="X4004" t="s">
        <v>567</v>
      </c>
      <c r="Y4004" t="s">
        <v>568</v>
      </c>
    </row>
    <row r="4005" spans="2:25" x14ac:dyDescent="0.3">
      <c r="B4005" s="118"/>
      <c r="D4005" t="s">
        <v>567</v>
      </c>
      <c r="H4005" t="s">
        <v>567</v>
      </c>
      <c r="J4005" t="s">
        <v>567</v>
      </c>
      <c r="K4005" t="s">
        <v>567</v>
      </c>
      <c r="L4005" t="s">
        <v>567</v>
      </c>
      <c r="N4005">
        <v>0</v>
      </c>
      <c r="O4005">
        <v>0</v>
      </c>
      <c r="R4005">
        <v>0</v>
      </c>
      <c r="W4005" t="s">
        <v>567</v>
      </c>
      <c r="X4005" t="s">
        <v>567</v>
      </c>
      <c r="Y4005" t="s">
        <v>568</v>
      </c>
    </row>
    <row r="4006" spans="2:25" x14ac:dyDescent="0.3">
      <c r="B4006" s="118"/>
      <c r="D4006" t="s">
        <v>567</v>
      </c>
      <c r="H4006" t="s">
        <v>567</v>
      </c>
      <c r="J4006" t="s">
        <v>567</v>
      </c>
      <c r="K4006" t="s">
        <v>567</v>
      </c>
      <c r="L4006" t="s">
        <v>567</v>
      </c>
      <c r="N4006">
        <v>0</v>
      </c>
      <c r="O4006">
        <v>0</v>
      </c>
      <c r="R4006">
        <v>0</v>
      </c>
      <c r="W4006" t="s">
        <v>567</v>
      </c>
      <c r="X4006" t="s">
        <v>567</v>
      </c>
      <c r="Y4006" t="s">
        <v>568</v>
      </c>
    </row>
    <row r="4007" spans="2:25" x14ac:dyDescent="0.3">
      <c r="B4007" s="118"/>
      <c r="D4007" t="s">
        <v>567</v>
      </c>
      <c r="H4007" t="s">
        <v>567</v>
      </c>
      <c r="J4007" t="s">
        <v>567</v>
      </c>
      <c r="K4007" t="s">
        <v>567</v>
      </c>
      <c r="L4007" t="s">
        <v>567</v>
      </c>
      <c r="N4007">
        <v>0</v>
      </c>
      <c r="O4007">
        <v>0</v>
      </c>
      <c r="R4007">
        <v>0</v>
      </c>
      <c r="W4007" t="s">
        <v>567</v>
      </c>
      <c r="X4007" t="s">
        <v>567</v>
      </c>
      <c r="Y4007" t="s">
        <v>568</v>
      </c>
    </row>
    <row r="4008" spans="2:25" x14ac:dyDescent="0.3">
      <c r="B4008" s="118"/>
      <c r="D4008" t="s">
        <v>567</v>
      </c>
      <c r="H4008" t="s">
        <v>567</v>
      </c>
      <c r="J4008" t="s">
        <v>567</v>
      </c>
      <c r="K4008" t="s">
        <v>567</v>
      </c>
      <c r="L4008" t="s">
        <v>567</v>
      </c>
      <c r="N4008">
        <v>0</v>
      </c>
      <c r="O4008">
        <v>0</v>
      </c>
      <c r="R4008">
        <v>0</v>
      </c>
      <c r="W4008" t="s">
        <v>567</v>
      </c>
      <c r="X4008" t="s">
        <v>567</v>
      </c>
      <c r="Y4008" t="s">
        <v>568</v>
      </c>
    </row>
    <row r="4009" spans="2:25" x14ac:dyDescent="0.3">
      <c r="B4009" s="118"/>
      <c r="D4009" t="s">
        <v>567</v>
      </c>
      <c r="H4009" t="s">
        <v>567</v>
      </c>
      <c r="J4009" t="s">
        <v>567</v>
      </c>
      <c r="K4009" t="s">
        <v>567</v>
      </c>
      <c r="L4009" t="s">
        <v>567</v>
      </c>
      <c r="N4009">
        <v>0</v>
      </c>
      <c r="O4009">
        <v>0</v>
      </c>
      <c r="R4009">
        <v>0</v>
      </c>
      <c r="W4009" t="s">
        <v>567</v>
      </c>
      <c r="X4009" t="s">
        <v>567</v>
      </c>
      <c r="Y4009" t="s">
        <v>568</v>
      </c>
    </row>
    <row r="4010" spans="2:25" x14ac:dyDescent="0.3">
      <c r="B4010" s="118"/>
      <c r="D4010" t="s">
        <v>567</v>
      </c>
      <c r="H4010" t="s">
        <v>567</v>
      </c>
      <c r="J4010" t="s">
        <v>567</v>
      </c>
      <c r="K4010" t="s">
        <v>567</v>
      </c>
      <c r="L4010" t="s">
        <v>567</v>
      </c>
      <c r="N4010">
        <v>0</v>
      </c>
      <c r="O4010">
        <v>0</v>
      </c>
      <c r="R4010">
        <v>0</v>
      </c>
      <c r="W4010" t="s">
        <v>567</v>
      </c>
      <c r="X4010" t="s">
        <v>567</v>
      </c>
      <c r="Y4010" t="s">
        <v>568</v>
      </c>
    </row>
    <row r="4011" spans="2:25" x14ac:dyDescent="0.3">
      <c r="B4011" s="118"/>
      <c r="D4011" t="s">
        <v>567</v>
      </c>
      <c r="H4011" t="s">
        <v>567</v>
      </c>
      <c r="J4011" t="s">
        <v>567</v>
      </c>
      <c r="K4011" t="s">
        <v>567</v>
      </c>
      <c r="L4011" t="s">
        <v>567</v>
      </c>
      <c r="N4011">
        <v>0</v>
      </c>
      <c r="O4011">
        <v>0</v>
      </c>
      <c r="R4011">
        <v>0</v>
      </c>
      <c r="W4011" t="s">
        <v>567</v>
      </c>
      <c r="X4011" t="s">
        <v>567</v>
      </c>
      <c r="Y4011" t="s">
        <v>568</v>
      </c>
    </row>
    <row r="4012" spans="2:25" x14ac:dyDescent="0.3">
      <c r="B4012" s="118"/>
      <c r="D4012" t="s">
        <v>567</v>
      </c>
      <c r="H4012" t="s">
        <v>567</v>
      </c>
      <c r="J4012" t="s">
        <v>567</v>
      </c>
      <c r="K4012" t="s">
        <v>567</v>
      </c>
      <c r="L4012" t="s">
        <v>567</v>
      </c>
      <c r="N4012">
        <v>0</v>
      </c>
      <c r="O4012">
        <v>0</v>
      </c>
      <c r="R4012">
        <v>0</v>
      </c>
      <c r="W4012" t="s">
        <v>567</v>
      </c>
      <c r="X4012" t="s">
        <v>567</v>
      </c>
      <c r="Y4012" t="s">
        <v>568</v>
      </c>
    </row>
    <row r="4013" spans="2:25" x14ac:dyDescent="0.3">
      <c r="B4013" s="118"/>
      <c r="D4013" t="s">
        <v>567</v>
      </c>
      <c r="H4013" t="s">
        <v>567</v>
      </c>
      <c r="J4013" t="s">
        <v>567</v>
      </c>
      <c r="K4013" t="s">
        <v>567</v>
      </c>
      <c r="L4013" t="s">
        <v>567</v>
      </c>
      <c r="N4013">
        <v>0</v>
      </c>
      <c r="O4013">
        <v>0</v>
      </c>
      <c r="R4013">
        <v>0</v>
      </c>
      <c r="W4013" t="s">
        <v>567</v>
      </c>
      <c r="X4013" t="s">
        <v>567</v>
      </c>
      <c r="Y4013" t="s">
        <v>568</v>
      </c>
    </row>
    <row r="4014" spans="2:25" x14ac:dyDescent="0.3">
      <c r="B4014" s="118"/>
      <c r="D4014" t="s">
        <v>567</v>
      </c>
      <c r="H4014" t="s">
        <v>567</v>
      </c>
      <c r="J4014" t="s">
        <v>567</v>
      </c>
      <c r="K4014" t="s">
        <v>567</v>
      </c>
      <c r="L4014" t="s">
        <v>567</v>
      </c>
      <c r="N4014">
        <v>0</v>
      </c>
      <c r="O4014">
        <v>0</v>
      </c>
      <c r="R4014">
        <v>0</v>
      </c>
      <c r="W4014" t="s">
        <v>567</v>
      </c>
      <c r="X4014" t="s">
        <v>567</v>
      </c>
      <c r="Y4014" t="s">
        <v>568</v>
      </c>
    </row>
    <row r="4015" spans="2:25" x14ac:dyDescent="0.3">
      <c r="B4015" s="118"/>
      <c r="D4015" t="s">
        <v>567</v>
      </c>
      <c r="H4015" t="s">
        <v>567</v>
      </c>
      <c r="J4015" t="s">
        <v>567</v>
      </c>
      <c r="K4015" t="s">
        <v>567</v>
      </c>
      <c r="L4015" t="s">
        <v>567</v>
      </c>
      <c r="N4015">
        <v>0</v>
      </c>
      <c r="O4015">
        <v>0</v>
      </c>
      <c r="R4015">
        <v>0</v>
      </c>
      <c r="W4015" t="s">
        <v>567</v>
      </c>
      <c r="X4015" t="s">
        <v>567</v>
      </c>
      <c r="Y4015" t="s">
        <v>568</v>
      </c>
    </row>
    <row r="4016" spans="2:25" x14ac:dyDescent="0.3">
      <c r="B4016" s="118"/>
      <c r="D4016" t="s">
        <v>567</v>
      </c>
      <c r="H4016" t="s">
        <v>567</v>
      </c>
      <c r="J4016" t="s">
        <v>567</v>
      </c>
      <c r="K4016" t="s">
        <v>567</v>
      </c>
      <c r="L4016" t="s">
        <v>567</v>
      </c>
      <c r="N4016">
        <v>0</v>
      </c>
      <c r="O4016">
        <v>0</v>
      </c>
      <c r="R4016">
        <v>0</v>
      </c>
      <c r="W4016" t="s">
        <v>567</v>
      </c>
      <c r="X4016" t="s">
        <v>567</v>
      </c>
      <c r="Y4016" t="s">
        <v>568</v>
      </c>
    </row>
    <row r="4017" spans="2:25" x14ac:dyDescent="0.3">
      <c r="B4017" s="118"/>
      <c r="D4017" t="s">
        <v>567</v>
      </c>
      <c r="H4017" t="s">
        <v>567</v>
      </c>
      <c r="J4017" t="s">
        <v>567</v>
      </c>
      <c r="K4017" t="s">
        <v>567</v>
      </c>
      <c r="L4017" t="s">
        <v>567</v>
      </c>
      <c r="N4017">
        <v>0</v>
      </c>
      <c r="O4017">
        <v>0</v>
      </c>
      <c r="R4017">
        <v>0</v>
      </c>
      <c r="W4017" t="s">
        <v>567</v>
      </c>
      <c r="X4017" t="s">
        <v>567</v>
      </c>
      <c r="Y4017" t="s">
        <v>568</v>
      </c>
    </row>
    <row r="4018" spans="2:25" x14ac:dyDescent="0.3">
      <c r="B4018" s="118"/>
      <c r="D4018" t="s">
        <v>567</v>
      </c>
      <c r="H4018" t="s">
        <v>567</v>
      </c>
      <c r="J4018" t="s">
        <v>567</v>
      </c>
      <c r="K4018" t="s">
        <v>567</v>
      </c>
      <c r="L4018" t="s">
        <v>567</v>
      </c>
      <c r="N4018">
        <v>0</v>
      </c>
      <c r="O4018">
        <v>0</v>
      </c>
      <c r="R4018">
        <v>0</v>
      </c>
      <c r="W4018" t="s">
        <v>567</v>
      </c>
      <c r="X4018" t="s">
        <v>567</v>
      </c>
      <c r="Y4018" t="s">
        <v>568</v>
      </c>
    </row>
    <row r="4019" spans="2:25" x14ac:dyDescent="0.3">
      <c r="B4019" s="118"/>
      <c r="D4019" t="s">
        <v>567</v>
      </c>
      <c r="H4019" t="s">
        <v>567</v>
      </c>
      <c r="J4019" t="s">
        <v>567</v>
      </c>
      <c r="K4019" t="s">
        <v>567</v>
      </c>
      <c r="L4019" t="s">
        <v>567</v>
      </c>
      <c r="N4019">
        <v>0</v>
      </c>
      <c r="O4019">
        <v>0</v>
      </c>
      <c r="R4019">
        <v>0</v>
      </c>
      <c r="W4019" t="s">
        <v>567</v>
      </c>
      <c r="X4019" t="s">
        <v>567</v>
      </c>
      <c r="Y4019" t="s">
        <v>568</v>
      </c>
    </row>
    <row r="4020" spans="2:25" x14ac:dyDescent="0.3">
      <c r="B4020" s="118"/>
      <c r="D4020" t="s">
        <v>567</v>
      </c>
      <c r="H4020" t="s">
        <v>567</v>
      </c>
      <c r="J4020" t="s">
        <v>567</v>
      </c>
      <c r="K4020" t="s">
        <v>567</v>
      </c>
      <c r="L4020" t="s">
        <v>567</v>
      </c>
      <c r="N4020">
        <v>0</v>
      </c>
      <c r="O4020">
        <v>0</v>
      </c>
      <c r="R4020">
        <v>0</v>
      </c>
      <c r="W4020" t="s">
        <v>567</v>
      </c>
      <c r="X4020" t="s">
        <v>567</v>
      </c>
      <c r="Y4020" t="s">
        <v>568</v>
      </c>
    </row>
    <row r="4021" spans="2:25" x14ac:dyDescent="0.3">
      <c r="B4021" s="118"/>
      <c r="D4021" t="s">
        <v>567</v>
      </c>
      <c r="H4021" t="s">
        <v>567</v>
      </c>
      <c r="J4021" t="s">
        <v>567</v>
      </c>
      <c r="K4021" t="s">
        <v>567</v>
      </c>
      <c r="L4021" t="s">
        <v>567</v>
      </c>
      <c r="N4021">
        <v>0</v>
      </c>
      <c r="O4021">
        <v>0</v>
      </c>
      <c r="R4021">
        <v>0</v>
      </c>
      <c r="W4021" t="s">
        <v>567</v>
      </c>
      <c r="X4021" t="s">
        <v>567</v>
      </c>
      <c r="Y4021" t="s">
        <v>568</v>
      </c>
    </row>
    <row r="4022" spans="2:25" x14ac:dyDescent="0.3">
      <c r="B4022" s="118"/>
      <c r="D4022" t="s">
        <v>567</v>
      </c>
      <c r="H4022" t="s">
        <v>567</v>
      </c>
      <c r="J4022" t="s">
        <v>567</v>
      </c>
      <c r="K4022" t="s">
        <v>567</v>
      </c>
      <c r="L4022" t="s">
        <v>567</v>
      </c>
      <c r="N4022">
        <v>0</v>
      </c>
      <c r="O4022">
        <v>0</v>
      </c>
      <c r="R4022">
        <v>0</v>
      </c>
      <c r="W4022" t="s">
        <v>567</v>
      </c>
      <c r="X4022" t="s">
        <v>567</v>
      </c>
      <c r="Y4022" t="s">
        <v>568</v>
      </c>
    </row>
    <row r="4023" spans="2:25" x14ac:dyDescent="0.3">
      <c r="B4023" s="118"/>
      <c r="D4023" t="s">
        <v>567</v>
      </c>
      <c r="H4023" t="s">
        <v>567</v>
      </c>
      <c r="J4023" t="s">
        <v>567</v>
      </c>
      <c r="K4023" t="s">
        <v>567</v>
      </c>
      <c r="L4023" t="s">
        <v>567</v>
      </c>
      <c r="N4023">
        <v>0</v>
      </c>
      <c r="O4023">
        <v>0</v>
      </c>
      <c r="R4023">
        <v>0</v>
      </c>
      <c r="W4023" t="s">
        <v>567</v>
      </c>
      <c r="X4023" t="s">
        <v>567</v>
      </c>
      <c r="Y4023" t="s">
        <v>568</v>
      </c>
    </row>
    <row r="4024" spans="2:25" x14ac:dyDescent="0.3">
      <c r="B4024" s="118"/>
      <c r="D4024" t="s">
        <v>567</v>
      </c>
      <c r="H4024" t="s">
        <v>567</v>
      </c>
      <c r="J4024" t="s">
        <v>567</v>
      </c>
      <c r="K4024" t="s">
        <v>567</v>
      </c>
      <c r="L4024" t="s">
        <v>567</v>
      </c>
      <c r="N4024">
        <v>0</v>
      </c>
      <c r="O4024">
        <v>0</v>
      </c>
      <c r="R4024">
        <v>0</v>
      </c>
      <c r="W4024" t="s">
        <v>567</v>
      </c>
      <c r="X4024" t="s">
        <v>567</v>
      </c>
      <c r="Y4024" t="s">
        <v>568</v>
      </c>
    </row>
    <row r="4025" spans="2:25" x14ac:dyDescent="0.3">
      <c r="B4025" s="118"/>
      <c r="D4025" t="s">
        <v>567</v>
      </c>
      <c r="H4025" t="s">
        <v>567</v>
      </c>
      <c r="J4025" t="s">
        <v>567</v>
      </c>
      <c r="K4025" t="s">
        <v>567</v>
      </c>
      <c r="L4025" t="s">
        <v>567</v>
      </c>
      <c r="N4025">
        <v>0</v>
      </c>
      <c r="O4025">
        <v>0</v>
      </c>
      <c r="R4025">
        <v>0</v>
      </c>
      <c r="W4025" t="s">
        <v>567</v>
      </c>
      <c r="X4025" t="s">
        <v>567</v>
      </c>
      <c r="Y4025" t="s">
        <v>568</v>
      </c>
    </row>
    <row r="4026" spans="2:25" x14ac:dyDescent="0.3">
      <c r="B4026" s="118"/>
      <c r="D4026" t="s">
        <v>567</v>
      </c>
      <c r="H4026" t="s">
        <v>567</v>
      </c>
      <c r="J4026" t="s">
        <v>567</v>
      </c>
      <c r="K4026" t="s">
        <v>567</v>
      </c>
      <c r="L4026" t="s">
        <v>567</v>
      </c>
      <c r="N4026">
        <v>0</v>
      </c>
      <c r="O4026">
        <v>0</v>
      </c>
      <c r="R4026">
        <v>0</v>
      </c>
      <c r="W4026" t="s">
        <v>567</v>
      </c>
      <c r="X4026" t="s">
        <v>567</v>
      </c>
      <c r="Y4026" t="s">
        <v>568</v>
      </c>
    </row>
    <row r="4027" spans="2:25" x14ac:dyDescent="0.3">
      <c r="B4027" s="118"/>
      <c r="D4027" t="s">
        <v>567</v>
      </c>
      <c r="H4027" t="s">
        <v>567</v>
      </c>
      <c r="J4027" t="s">
        <v>567</v>
      </c>
      <c r="K4027" t="s">
        <v>567</v>
      </c>
      <c r="L4027" t="s">
        <v>567</v>
      </c>
      <c r="N4027">
        <v>0</v>
      </c>
      <c r="O4027">
        <v>0</v>
      </c>
      <c r="R4027">
        <v>0</v>
      </c>
      <c r="W4027" t="s">
        <v>567</v>
      </c>
      <c r="X4027" t="s">
        <v>567</v>
      </c>
      <c r="Y4027" t="s">
        <v>568</v>
      </c>
    </row>
    <row r="4028" spans="2:25" x14ac:dyDescent="0.3">
      <c r="B4028" s="118"/>
      <c r="D4028" t="s">
        <v>567</v>
      </c>
      <c r="H4028" t="s">
        <v>567</v>
      </c>
      <c r="J4028" t="s">
        <v>567</v>
      </c>
      <c r="K4028" t="s">
        <v>567</v>
      </c>
      <c r="L4028" t="s">
        <v>567</v>
      </c>
      <c r="N4028">
        <v>0</v>
      </c>
      <c r="O4028">
        <v>0</v>
      </c>
      <c r="R4028">
        <v>0</v>
      </c>
      <c r="W4028" t="s">
        <v>567</v>
      </c>
      <c r="X4028" t="s">
        <v>567</v>
      </c>
      <c r="Y4028" t="s">
        <v>568</v>
      </c>
    </row>
    <row r="4029" spans="2:25" x14ac:dyDescent="0.3">
      <c r="B4029" s="118"/>
      <c r="D4029" t="s">
        <v>567</v>
      </c>
      <c r="H4029" t="s">
        <v>567</v>
      </c>
      <c r="J4029" t="s">
        <v>567</v>
      </c>
      <c r="K4029" t="s">
        <v>567</v>
      </c>
      <c r="L4029" t="s">
        <v>567</v>
      </c>
      <c r="N4029">
        <v>0</v>
      </c>
      <c r="O4029">
        <v>0</v>
      </c>
      <c r="R4029">
        <v>0</v>
      </c>
      <c r="W4029" t="s">
        <v>567</v>
      </c>
      <c r="X4029" t="s">
        <v>567</v>
      </c>
      <c r="Y4029" t="s">
        <v>568</v>
      </c>
    </row>
    <row r="4030" spans="2:25" x14ac:dyDescent="0.3">
      <c r="B4030" s="118"/>
      <c r="D4030" t="s">
        <v>567</v>
      </c>
      <c r="H4030" t="s">
        <v>567</v>
      </c>
      <c r="J4030" t="s">
        <v>567</v>
      </c>
      <c r="K4030" t="s">
        <v>567</v>
      </c>
      <c r="L4030" t="s">
        <v>567</v>
      </c>
      <c r="N4030">
        <v>0</v>
      </c>
      <c r="O4030">
        <v>0</v>
      </c>
      <c r="R4030">
        <v>0</v>
      </c>
      <c r="W4030" t="s">
        <v>567</v>
      </c>
      <c r="X4030" t="s">
        <v>567</v>
      </c>
      <c r="Y4030" t="s">
        <v>568</v>
      </c>
    </row>
    <row r="4031" spans="2:25" x14ac:dyDescent="0.3">
      <c r="B4031" s="118"/>
      <c r="D4031" t="s">
        <v>567</v>
      </c>
      <c r="H4031" t="s">
        <v>567</v>
      </c>
      <c r="J4031" t="s">
        <v>567</v>
      </c>
      <c r="K4031" t="s">
        <v>567</v>
      </c>
      <c r="L4031" t="s">
        <v>567</v>
      </c>
      <c r="N4031">
        <v>0</v>
      </c>
      <c r="O4031">
        <v>0</v>
      </c>
      <c r="R4031">
        <v>0</v>
      </c>
      <c r="W4031" t="s">
        <v>567</v>
      </c>
      <c r="X4031" t="s">
        <v>567</v>
      </c>
      <c r="Y4031" t="s">
        <v>568</v>
      </c>
    </row>
    <row r="4032" spans="2:25" x14ac:dyDescent="0.3">
      <c r="B4032" s="118"/>
      <c r="D4032" t="s">
        <v>567</v>
      </c>
      <c r="H4032" t="s">
        <v>567</v>
      </c>
      <c r="J4032" t="s">
        <v>567</v>
      </c>
      <c r="K4032" t="s">
        <v>567</v>
      </c>
      <c r="L4032" t="s">
        <v>567</v>
      </c>
      <c r="N4032">
        <v>0</v>
      </c>
      <c r="O4032">
        <v>0</v>
      </c>
      <c r="R4032">
        <v>0</v>
      </c>
      <c r="W4032" t="s">
        <v>567</v>
      </c>
      <c r="X4032" t="s">
        <v>567</v>
      </c>
      <c r="Y4032" t="s">
        <v>568</v>
      </c>
    </row>
    <row r="4033" spans="2:25" x14ac:dyDescent="0.3">
      <c r="B4033" s="118"/>
      <c r="D4033" t="s">
        <v>567</v>
      </c>
      <c r="H4033" t="s">
        <v>567</v>
      </c>
      <c r="J4033" t="s">
        <v>567</v>
      </c>
      <c r="K4033" t="s">
        <v>567</v>
      </c>
      <c r="L4033" t="s">
        <v>567</v>
      </c>
      <c r="N4033">
        <v>0</v>
      </c>
      <c r="O4033">
        <v>0</v>
      </c>
      <c r="R4033">
        <v>0</v>
      </c>
      <c r="W4033" t="s">
        <v>567</v>
      </c>
      <c r="X4033" t="s">
        <v>567</v>
      </c>
      <c r="Y4033" t="s">
        <v>568</v>
      </c>
    </row>
    <row r="4034" spans="2:25" x14ac:dyDescent="0.3">
      <c r="B4034" s="118"/>
      <c r="D4034" t="s">
        <v>567</v>
      </c>
      <c r="H4034" t="s">
        <v>567</v>
      </c>
      <c r="J4034" t="s">
        <v>567</v>
      </c>
      <c r="K4034" t="s">
        <v>567</v>
      </c>
      <c r="L4034" t="s">
        <v>567</v>
      </c>
      <c r="N4034">
        <v>0</v>
      </c>
      <c r="O4034">
        <v>0</v>
      </c>
      <c r="R4034">
        <v>0</v>
      </c>
      <c r="W4034" t="s">
        <v>567</v>
      </c>
      <c r="X4034" t="s">
        <v>567</v>
      </c>
      <c r="Y4034" t="s">
        <v>568</v>
      </c>
    </row>
    <row r="4035" spans="2:25" x14ac:dyDescent="0.3">
      <c r="B4035" s="118"/>
      <c r="D4035" t="s">
        <v>567</v>
      </c>
      <c r="H4035" t="s">
        <v>567</v>
      </c>
      <c r="J4035" t="s">
        <v>567</v>
      </c>
      <c r="K4035" t="s">
        <v>567</v>
      </c>
      <c r="L4035" t="s">
        <v>567</v>
      </c>
      <c r="N4035">
        <v>0</v>
      </c>
      <c r="O4035">
        <v>0</v>
      </c>
      <c r="R4035">
        <v>0</v>
      </c>
      <c r="W4035" t="s">
        <v>567</v>
      </c>
      <c r="X4035" t="s">
        <v>567</v>
      </c>
      <c r="Y4035" t="s">
        <v>568</v>
      </c>
    </row>
    <row r="4036" spans="2:25" x14ac:dyDescent="0.3">
      <c r="B4036" s="118"/>
      <c r="D4036" t="s">
        <v>567</v>
      </c>
      <c r="H4036" t="s">
        <v>567</v>
      </c>
      <c r="J4036" t="s">
        <v>567</v>
      </c>
      <c r="K4036" t="s">
        <v>567</v>
      </c>
      <c r="L4036" t="s">
        <v>567</v>
      </c>
      <c r="N4036">
        <v>0</v>
      </c>
      <c r="O4036">
        <v>0</v>
      </c>
      <c r="R4036">
        <v>0</v>
      </c>
      <c r="W4036" t="s">
        <v>567</v>
      </c>
      <c r="X4036" t="s">
        <v>567</v>
      </c>
      <c r="Y4036" t="s">
        <v>568</v>
      </c>
    </row>
    <row r="4037" spans="2:25" x14ac:dyDescent="0.3">
      <c r="B4037" s="118"/>
      <c r="D4037" t="s">
        <v>567</v>
      </c>
      <c r="H4037" t="s">
        <v>567</v>
      </c>
      <c r="J4037" t="s">
        <v>567</v>
      </c>
      <c r="K4037" t="s">
        <v>567</v>
      </c>
      <c r="L4037" t="s">
        <v>567</v>
      </c>
      <c r="N4037">
        <v>0</v>
      </c>
      <c r="O4037">
        <v>0</v>
      </c>
      <c r="R4037">
        <v>0</v>
      </c>
      <c r="W4037" t="s">
        <v>567</v>
      </c>
      <c r="X4037" t="s">
        <v>567</v>
      </c>
      <c r="Y4037" t="s">
        <v>568</v>
      </c>
    </row>
    <row r="4038" spans="2:25" x14ac:dyDescent="0.3">
      <c r="B4038" s="118"/>
      <c r="D4038" t="s">
        <v>567</v>
      </c>
      <c r="H4038" t="s">
        <v>567</v>
      </c>
      <c r="J4038" t="s">
        <v>567</v>
      </c>
      <c r="K4038" t="s">
        <v>567</v>
      </c>
      <c r="L4038" t="s">
        <v>567</v>
      </c>
      <c r="N4038">
        <v>0</v>
      </c>
      <c r="O4038">
        <v>0</v>
      </c>
      <c r="R4038">
        <v>0</v>
      </c>
      <c r="W4038" t="s">
        <v>567</v>
      </c>
      <c r="X4038" t="s">
        <v>567</v>
      </c>
      <c r="Y4038" t="s">
        <v>568</v>
      </c>
    </row>
    <row r="4039" spans="2:25" x14ac:dyDescent="0.3">
      <c r="B4039" s="118"/>
      <c r="D4039" t="s">
        <v>567</v>
      </c>
      <c r="H4039" t="s">
        <v>567</v>
      </c>
      <c r="J4039" t="s">
        <v>567</v>
      </c>
      <c r="K4039" t="s">
        <v>567</v>
      </c>
      <c r="L4039" t="s">
        <v>567</v>
      </c>
      <c r="N4039">
        <v>0</v>
      </c>
      <c r="O4039">
        <v>0</v>
      </c>
      <c r="R4039">
        <v>0</v>
      </c>
      <c r="W4039" t="s">
        <v>567</v>
      </c>
      <c r="X4039" t="s">
        <v>567</v>
      </c>
      <c r="Y4039" t="s">
        <v>568</v>
      </c>
    </row>
    <row r="4040" spans="2:25" x14ac:dyDescent="0.3">
      <c r="B4040" s="118"/>
      <c r="D4040" t="s">
        <v>567</v>
      </c>
      <c r="H4040" t="s">
        <v>567</v>
      </c>
      <c r="J4040" t="s">
        <v>567</v>
      </c>
      <c r="K4040" t="s">
        <v>567</v>
      </c>
      <c r="L4040" t="s">
        <v>567</v>
      </c>
      <c r="N4040">
        <v>0</v>
      </c>
      <c r="O4040">
        <v>0</v>
      </c>
      <c r="R4040">
        <v>0</v>
      </c>
      <c r="W4040" t="s">
        <v>567</v>
      </c>
      <c r="X4040" t="s">
        <v>567</v>
      </c>
      <c r="Y4040" t="s">
        <v>568</v>
      </c>
    </row>
    <row r="4041" spans="2:25" x14ac:dyDescent="0.3">
      <c r="B4041" s="118"/>
      <c r="D4041" t="s">
        <v>567</v>
      </c>
      <c r="H4041" t="s">
        <v>567</v>
      </c>
      <c r="J4041" t="s">
        <v>567</v>
      </c>
      <c r="K4041" t="s">
        <v>567</v>
      </c>
      <c r="L4041" t="s">
        <v>567</v>
      </c>
      <c r="N4041">
        <v>0</v>
      </c>
      <c r="O4041">
        <v>0</v>
      </c>
      <c r="R4041">
        <v>0</v>
      </c>
      <c r="W4041" t="s">
        <v>567</v>
      </c>
      <c r="X4041" t="s">
        <v>567</v>
      </c>
      <c r="Y4041" t="s">
        <v>568</v>
      </c>
    </row>
    <row r="4042" spans="2:25" x14ac:dyDescent="0.3">
      <c r="B4042" s="118"/>
      <c r="D4042" t="s">
        <v>567</v>
      </c>
      <c r="H4042" t="s">
        <v>567</v>
      </c>
      <c r="J4042" t="s">
        <v>567</v>
      </c>
      <c r="K4042" t="s">
        <v>567</v>
      </c>
      <c r="L4042" t="s">
        <v>567</v>
      </c>
      <c r="N4042">
        <v>0</v>
      </c>
      <c r="O4042">
        <v>0</v>
      </c>
      <c r="R4042">
        <v>0</v>
      </c>
      <c r="W4042" t="s">
        <v>567</v>
      </c>
      <c r="X4042" t="s">
        <v>567</v>
      </c>
      <c r="Y4042" t="s">
        <v>568</v>
      </c>
    </row>
    <row r="4043" spans="2:25" x14ac:dyDescent="0.3">
      <c r="B4043" s="118"/>
      <c r="D4043" t="s">
        <v>567</v>
      </c>
      <c r="H4043" t="s">
        <v>567</v>
      </c>
      <c r="J4043" t="s">
        <v>567</v>
      </c>
      <c r="K4043" t="s">
        <v>567</v>
      </c>
      <c r="L4043" t="s">
        <v>567</v>
      </c>
      <c r="N4043">
        <v>0</v>
      </c>
      <c r="O4043">
        <v>0</v>
      </c>
      <c r="R4043">
        <v>0</v>
      </c>
      <c r="W4043" t="s">
        <v>567</v>
      </c>
      <c r="X4043" t="s">
        <v>567</v>
      </c>
      <c r="Y4043" t="s">
        <v>568</v>
      </c>
    </row>
    <row r="4044" spans="2:25" x14ac:dyDescent="0.3">
      <c r="B4044" s="118"/>
      <c r="D4044" t="s">
        <v>567</v>
      </c>
      <c r="H4044" t="s">
        <v>567</v>
      </c>
      <c r="J4044" t="s">
        <v>567</v>
      </c>
      <c r="K4044" t="s">
        <v>567</v>
      </c>
      <c r="L4044" t="s">
        <v>567</v>
      </c>
      <c r="N4044">
        <v>0</v>
      </c>
      <c r="O4044">
        <v>0</v>
      </c>
      <c r="R4044">
        <v>0</v>
      </c>
      <c r="W4044" t="s">
        <v>567</v>
      </c>
      <c r="X4044" t="s">
        <v>567</v>
      </c>
      <c r="Y4044" t="s">
        <v>568</v>
      </c>
    </row>
    <row r="4045" spans="2:25" x14ac:dyDescent="0.3">
      <c r="B4045" s="118"/>
      <c r="D4045" t="s">
        <v>567</v>
      </c>
      <c r="H4045" t="s">
        <v>567</v>
      </c>
      <c r="J4045" t="s">
        <v>567</v>
      </c>
      <c r="K4045" t="s">
        <v>567</v>
      </c>
      <c r="L4045" t="s">
        <v>567</v>
      </c>
      <c r="N4045">
        <v>0</v>
      </c>
      <c r="O4045">
        <v>0</v>
      </c>
      <c r="R4045">
        <v>0</v>
      </c>
      <c r="W4045" t="s">
        <v>567</v>
      </c>
      <c r="X4045" t="s">
        <v>567</v>
      </c>
      <c r="Y4045" t="s">
        <v>568</v>
      </c>
    </row>
    <row r="4046" spans="2:25" x14ac:dyDescent="0.3">
      <c r="B4046" s="118"/>
      <c r="D4046" t="s">
        <v>567</v>
      </c>
      <c r="H4046" t="s">
        <v>567</v>
      </c>
      <c r="J4046" t="s">
        <v>567</v>
      </c>
      <c r="K4046" t="s">
        <v>567</v>
      </c>
      <c r="L4046" t="s">
        <v>567</v>
      </c>
      <c r="N4046">
        <v>0</v>
      </c>
      <c r="O4046">
        <v>0</v>
      </c>
      <c r="R4046">
        <v>0</v>
      </c>
      <c r="W4046" t="s">
        <v>567</v>
      </c>
      <c r="X4046" t="s">
        <v>567</v>
      </c>
      <c r="Y4046" t="s">
        <v>568</v>
      </c>
    </row>
    <row r="4047" spans="2:25" x14ac:dyDescent="0.3">
      <c r="B4047" s="118"/>
      <c r="D4047" t="s">
        <v>567</v>
      </c>
      <c r="H4047" t="s">
        <v>567</v>
      </c>
      <c r="J4047" t="s">
        <v>567</v>
      </c>
      <c r="K4047" t="s">
        <v>567</v>
      </c>
      <c r="L4047" t="s">
        <v>567</v>
      </c>
      <c r="N4047">
        <v>0</v>
      </c>
      <c r="O4047">
        <v>0</v>
      </c>
      <c r="R4047">
        <v>0</v>
      </c>
      <c r="W4047" t="s">
        <v>567</v>
      </c>
      <c r="X4047" t="s">
        <v>567</v>
      </c>
      <c r="Y4047" t="s">
        <v>568</v>
      </c>
    </row>
    <row r="4048" spans="2:25" x14ac:dyDescent="0.3">
      <c r="B4048" s="118"/>
      <c r="D4048" t="s">
        <v>567</v>
      </c>
      <c r="H4048" t="s">
        <v>567</v>
      </c>
      <c r="J4048" t="s">
        <v>567</v>
      </c>
      <c r="K4048" t="s">
        <v>567</v>
      </c>
      <c r="L4048" t="s">
        <v>567</v>
      </c>
      <c r="N4048">
        <v>0</v>
      </c>
      <c r="O4048">
        <v>0</v>
      </c>
      <c r="R4048">
        <v>0</v>
      </c>
      <c r="W4048" t="s">
        <v>567</v>
      </c>
      <c r="X4048" t="s">
        <v>567</v>
      </c>
      <c r="Y4048" t="s">
        <v>568</v>
      </c>
    </row>
    <row r="4049" spans="2:25" x14ac:dyDescent="0.3">
      <c r="B4049" s="118"/>
      <c r="D4049" t="s">
        <v>567</v>
      </c>
      <c r="H4049" t="s">
        <v>567</v>
      </c>
      <c r="J4049" t="s">
        <v>567</v>
      </c>
      <c r="K4049" t="s">
        <v>567</v>
      </c>
      <c r="L4049" t="s">
        <v>567</v>
      </c>
      <c r="N4049">
        <v>0</v>
      </c>
      <c r="O4049">
        <v>0</v>
      </c>
      <c r="R4049">
        <v>0</v>
      </c>
      <c r="W4049" t="s">
        <v>567</v>
      </c>
      <c r="X4049" t="s">
        <v>567</v>
      </c>
      <c r="Y4049" t="s">
        <v>568</v>
      </c>
    </row>
    <row r="4050" spans="2:25" x14ac:dyDescent="0.3">
      <c r="B4050" s="118"/>
      <c r="D4050" t="s">
        <v>567</v>
      </c>
      <c r="H4050" t="s">
        <v>567</v>
      </c>
      <c r="J4050" t="s">
        <v>567</v>
      </c>
      <c r="K4050" t="s">
        <v>567</v>
      </c>
      <c r="L4050" t="s">
        <v>567</v>
      </c>
      <c r="N4050">
        <v>0</v>
      </c>
      <c r="O4050">
        <v>0</v>
      </c>
      <c r="R4050">
        <v>0</v>
      </c>
      <c r="W4050" t="s">
        <v>567</v>
      </c>
      <c r="X4050" t="s">
        <v>567</v>
      </c>
      <c r="Y4050" t="s">
        <v>568</v>
      </c>
    </row>
    <row r="4051" spans="2:25" x14ac:dyDescent="0.3">
      <c r="B4051" s="118"/>
      <c r="D4051" t="s">
        <v>567</v>
      </c>
      <c r="H4051" t="s">
        <v>567</v>
      </c>
      <c r="J4051" t="s">
        <v>567</v>
      </c>
      <c r="K4051" t="s">
        <v>567</v>
      </c>
      <c r="L4051" t="s">
        <v>567</v>
      </c>
      <c r="N4051">
        <v>0</v>
      </c>
      <c r="O4051">
        <v>0</v>
      </c>
      <c r="R4051">
        <v>0</v>
      </c>
      <c r="W4051" t="s">
        <v>567</v>
      </c>
      <c r="X4051" t="s">
        <v>567</v>
      </c>
      <c r="Y4051" t="s">
        <v>568</v>
      </c>
    </row>
    <row r="4052" spans="2:25" x14ac:dyDescent="0.3">
      <c r="B4052" s="118"/>
      <c r="D4052" t="s">
        <v>567</v>
      </c>
      <c r="H4052" t="s">
        <v>567</v>
      </c>
      <c r="J4052" t="s">
        <v>567</v>
      </c>
      <c r="K4052" t="s">
        <v>567</v>
      </c>
      <c r="L4052" t="s">
        <v>567</v>
      </c>
      <c r="N4052">
        <v>0</v>
      </c>
      <c r="O4052">
        <v>0</v>
      </c>
      <c r="R4052">
        <v>0</v>
      </c>
      <c r="W4052" t="s">
        <v>567</v>
      </c>
      <c r="X4052" t="s">
        <v>567</v>
      </c>
      <c r="Y4052" t="s">
        <v>568</v>
      </c>
    </row>
    <row r="4053" spans="2:25" x14ac:dyDescent="0.3">
      <c r="B4053" s="118"/>
      <c r="D4053" t="s">
        <v>567</v>
      </c>
      <c r="H4053" t="s">
        <v>567</v>
      </c>
      <c r="J4053" t="s">
        <v>567</v>
      </c>
      <c r="K4053" t="s">
        <v>567</v>
      </c>
      <c r="L4053" t="s">
        <v>567</v>
      </c>
      <c r="N4053">
        <v>0</v>
      </c>
      <c r="O4053">
        <v>0</v>
      </c>
      <c r="R4053">
        <v>0</v>
      </c>
      <c r="W4053" t="s">
        <v>567</v>
      </c>
      <c r="X4053" t="s">
        <v>567</v>
      </c>
      <c r="Y4053" t="s">
        <v>568</v>
      </c>
    </row>
    <row r="4054" spans="2:25" x14ac:dyDescent="0.3">
      <c r="B4054" s="118"/>
      <c r="D4054" t="s">
        <v>567</v>
      </c>
      <c r="H4054" t="s">
        <v>567</v>
      </c>
      <c r="J4054" t="s">
        <v>567</v>
      </c>
      <c r="K4054" t="s">
        <v>567</v>
      </c>
      <c r="L4054" t="s">
        <v>567</v>
      </c>
      <c r="N4054">
        <v>0</v>
      </c>
      <c r="O4054">
        <v>0</v>
      </c>
      <c r="R4054">
        <v>0</v>
      </c>
      <c r="W4054" t="s">
        <v>567</v>
      </c>
      <c r="X4054" t="s">
        <v>567</v>
      </c>
      <c r="Y4054" t="s">
        <v>568</v>
      </c>
    </row>
    <row r="4055" spans="2:25" x14ac:dyDescent="0.3">
      <c r="B4055" s="118"/>
      <c r="D4055" t="s">
        <v>567</v>
      </c>
      <c r="H4055" t="s">
        <v>567</v>
      </c>
      <c r="J4055" t="s">
        <v>567</v>
      </c>
      <c r="K4055" t="s">
        <v>567</v>
      </c>
      <c r="L4055" t="s">
        <v>567</v>
      </c>
      <c r="N4055">
        <v>0</v>
      </c>
      <c r="O4055">
        <v>0</v>
      </c>
      <c r="R4055">
        <v>0</v>
      </c>
      <c r="W4055" t="s">
        <v>567</v>
      </c>
      <c r="X4055" t="s">
        <v>567</v>
      </c>
      <c r="Y4055" t="s">
        <v>568</v>
      </c>
    </row>
    <row r="4056" spans="2:25" x14ac:dyDescent="0.3">
      <c r="B4056" s="118"/>
      <c r="D4056" t="s">
        <v>567</v>
      </c>
      <c r="H4056" t="s">
        <v>567</v>
      </c>
      <c r="J4056" t="s">
        <v>567</v>
      </c>
      <c r="K4056" t="s">
        <v>567</v>
      </c>
      <c r="L4056" t="s">
        <v>567</v>
      </c>
      <c r="N4056">
        <v>0</v>
      </c>
      <c r="O4056">
        <v>0</v>
      </c>
      <c r="R4056">
        <v>0</v>
      </c>
      <c r="W4056" t="s">
        <v>567</v>
      </c>
      <c r="X4056" t="s">
        <v>567</v>
      </c>
      <c r="Y4056" t="s">
        <v>568</v>
      </c>
    </row>
    <row r="4057" spans="2:25" x14ac:dyDescent="0.3">
      <c r="B4057" s="118"/>
      <c r="D4057" t="s">
        <v>567</v>
      </c>
      <c r="H4057" t="s">
        <v>567</v>
      </c>
      <c r="J4057" t="s">
        <v>567</v>
      </c>
      <c r="K4057" t="s">
        <v>567</v>
      </c>
      <c r="L4057" t="s">
        <v>567</v>
      </c>
      <c r="N4057">
        <v>0</v>
      </c>
      <c r="O4057">
        <v>0</v>
      </c>
      <c r="R4057">
        <v>0</v>
      </c>
      <c r="W4057" t="s">
        <v>567</v>
      </c>
      <c r="X4057" t="s">
        <v>567</v>
      </c>
      <c r="Y4057" t="s">
        <v>568</v>
      </c>
    </row>
    <row r="4058" spans="2:25" x14ac:dyDescent="0.3">
      <c r="B4058" s="118"/>
      <c r="D4058" t="s">
        <v>567</v>
      </c>
      <c r="H4058" t="s">
        <v>567</v>
      </c>
      <c r="J4058" t="s">
        <v>567</v>
      </c>
      <c r="K4058" t="s">
        <v>567</v>
      </c>
      <c r="L4058" t="s">
        <v>567</v>
      </c>
      <c r="N4058">
        <v>0</v>
      </c>
      <c r="O4058">
        <v>0</v>
      </c>
      <c r="R4058">
        <v>0</v>
      </c>
      <c r="W4058" t="s">
        <v>567</v>
      </c>
      <c r="X4058" t="s">
        <v>567</v>
      </c>
      <c r="Y4058" t="s">
        <v>568</v>
      </c>
    </row>
    <row r="4059" spans="2:25" x14ac:dyDescent="0.3">
      <c r="B4059" s="118"/>
      <c r="D4059" t="s">
        <v>567</v>
      </c>
      <c r="H4059" t="s">
        <v>567</v>
      </c>
      <c r="J4059" t="s">
        <v>567</v>
      </c>
      <c r="K4059" t="s">
        <v>567</v>
      </c>
      <c r="L4059" t="s">
        <v>567</v>
      </c>
      <c r="N4059">
        <v>0</v>
      </c>
      <c r="O4059">
        <v>0</v>
      </c>
      <c r="R4059">
        <v>0</v>
      </c>
      <c r="W4059" t="s">
        <v>567</v>
      </c>
      <c r="X4059" t="s">
        <v>567</v>
      </c>
      <c r="Y4059" t="s">
        <v>568</v>
      </c>
    </row>
    <row r="4060" spans="2:25" x14ac:dyDescent="0.3">
      <c r="B4060" s="118"/>
      <c r="D4060" t="s">
        <v>567</v>
      </c>
      <c r="H4060" t="s">
        <v>567</v>
      </c>
      <c r="J4060" t="s">
        <v>567</v>
      </c>
      <c r="K4060" t="s">
        <v>567</v>
      </c>
      <c r="L4060" t="s">
        <v>567</v>
      </c>
      <c r="N4060">
        <v>0</v>
      </c>
      <c r="O4060">
        <v>0</v>
      </c>
      <c r="R4060">
        <v>0</v>
      </c>
      <c r="W4060" t="s">
        <v>567</v>
      </c>
      <c r="X4060" t="s">
        <v>567</v>
      </c>
      <c r="Y4060" t="s">
        <v>568</v>
      </c>
    </row>
    <row r="4061" spans="2:25" x14ac:dyDescent="0.3">
      <c r="B4061" s="118"/>
      <c r="D4061" t="s">
        <v>567</v>
      </c>
      <c r="H4061" t="s">
        <v>567</v>
      </c>
      <c r="J4061" t="s">
        <v>567</v>
      </c>
      <c r="K4061" t="s">
        <v>567</v>
      </c>
      <c r="L4061" t="s">
        <v>567</v>
      </c>
      <c r="N4061">
        <v>0</v>
      </c>
      <c r="O4061">
        <v>0</v>
      </c>
      <c r="R4061">
        <v>0</v>
      </c>
      <c r="W4061" t="s">
        <v>567</v>
      </c>
      <c r="X4061" t="s">
        <v>567</v>
      </c>
      <c r="Y4061" t="s">
        <v>568</v>
      </c>
    </row>
    <row r="4062" spans="2:25" x14ac:dyDescent="0.3">
      <c r="B4062" s="118"/>
      <c r="D4062" t="s">
        <v>567</v>
      </c>
      <c r="H4062" t="s">
        <v>567</v>
      </c>
      <c r="J4062" t="s">
        <v>567</v>
      </c>
      <c r="K4062" t="s">
        <v>567</v>
      </c>
      <c r="L4062" t="s">
        <v>567</v>
      </c>
      <c r="N4062">
        <v>0</v>
      </c>
      <c r="O4062">
        <v>0</v>
      </c>
      <c r="R4062">
        <v>0</v>
      </c>
      <c r="W4062" t="s">
        <v>567</v>
      </c>
      <c r="X4062" t="s">
        <v>567</v>
      </c>
      <c r="Y4062" t="s">
        <v>568</v>
      </c>
    </row>
    <row r="4063" spans="2:25" x14ac:dyDescent="0.3">
      <c r="B4063" s="118"/>
      <c r="D4063" t="s">
        <v>567</v>
      </c>
      <c r="H4063" t="s">
        <v>567</v>
      </c>
      <c r="J4063" t="s">
        <v>567</v>
      </c>
      <c r="K4063" t="s">
        <v>567</v>
      </c>
      <c r="L4063" t="s">
        <v>567</v>
      </c>
      <c r="N4063">
        <v>0</v>
      </c>
      <c r="O4063">
        <v>0</v>
      </c>
      <c r="R4063">
        <v>0</v>
      </c>
      <c r="W4063" t="s">
        <v>567</v>
      </c>
      <c r="X4063" t="s">
        <v>567</v>
      </c>
      <c r="Y4063" t="s">
        <v>568</v>
      </c>
    </row>
    <row r="4064" spans="2:25" x14ac:dyDescent="0.3">
      <c r="B4064" s="118"/>
      <c r="D4064" t="s">
        <v>567</v>
      </c>
      <c r="H4064" t="s">
        <v>567</v>
      </c>
      <c r="J4064" t="s">
        <v>567</v>
      </c>
      <c r="K4064" t="s">
        <v>567</v>
      </c>
      <c r="L4064" t="s">
        <v>567</v>
      </c>
      <c r="N4064">
        <v>0</v>
      </c>
      <c r="O4064">
        <v>0</v>
      </c>
      <c r="R4064">
        <v>0</v>
      </c>
      <c r="W4064" t="s">
        <v>567</v>
      </c>
      <c r="X4064" t="s">
        <v>567</v>
      </c>
      <c r="Y4064" t="s">
        <v>568</v>
      </c>
    </row>
    <row r="4065" spans="2:25" x14ac:dyDescent="0.3">
      <c r="B4065" s="118"/>
      <c r="D4065" t="s">
        <v>567</v>
      </c>
      <c r="H4065" t="s">
        <v>567</v>
      </c>
      <c r="J4065" t="s">
        <v>567</v>
      </c>
      <c r="K4065" t="s">
        <v>567</v>
      </c>
      <c r="L4065" t="s">
        <v>567</v>
      </c>
      <c r="N4065">
        <v>0</v>
      </c>
      <c r="O4065">
        <v>0</v>
      </c>
      <c r="R4065">
        <v>0</v>
      </c>
      <c r="W4065" t="s">
        <v>567</v>
      </c>
      <c r="X4065" t="s">
        <v>567</v>
      </c>
      <c r="Y4065" t="s">
        <v>568</v>
      </c>
    </row>
    <row r="4066" spans="2:25" x14ac:dyDescent="0.3">
      <c r="B4066" s="118"/>
      <c r="D4066" t="s">
        <v>567</v>
      </c>
      <c r="H4066" t="s">
        <v>567</v>
      </c>
      <c r="J4066" t="s">
        <v>567</v>
      </c>
      <c r="K4066" t="s">
        <v>567</v>
      </c>
      <c r="L4066" t="s">
        <v>567</v>
      </c>
      <c r="N4066">
        <v>0</v>
      </c>
      <c r="O4066">
        <v>0</v>
      </c>
      <c r="R4066">
        <v>0</v>
      </c>
      <c r="W4066" t="s">
        <v>567</v>
      </c>
      <c r="X4066" t="s">
        <v>567</v>
      </c>
      <c r="Y4066" t="s">
        <v>568</v>
      </c>
    </row>
    <row r="4067" spans="2:25" x14ac:dyDescent="0.3">
      <c r="B4067" s="118"/>
      <c r="D4067" t="s">
        <v>567</v>
      </c>
      <c r="H4067" t="s">
        <v>567</v>
      </c>
      <c r="J4067" t="s">
        <v>567</v>
      </c>
      <c r="K4067" t="s">
        <v>567</v>
      </c>
      <c r="L4067" t="s">
        <v>567</v>
      </c>
      <c r="N4067">
        <v>0</v>
      </c>
      <c r="O4067">
        <v>0</v>
      </c>
      <c r="R4067">
        <v>0</v>
      </c>
      <c r="W4067" t="s">
        <v>567</v>
      </c>
      <c r="X4067" t="s">
        <v>567</v>
      </c>
      <c r="Y4067" t="s">
        <v>568</v>
      </c>
    </row>
    <row r="4068" spans="2:25" x14ac:dyDescent="0.3">
      <c r="B4068" s="118"/>
      <c r="D4068" t="s">
        <v>567</v>
      </c>
      <c r="H4068" t="s">
        <v>567</v>
      </c>
      <c r="J4068" t="s">
        <v>567</v>
      </c>
      <c r="K4068" t="s">
        <v>567</v>
      </c>
      <c r="L4068" t="s">
        <v>567</v>
      </c>
      <c r="N4068">
        <v>0</v>
      </c>
      <c r="O4068">
        <v>0</v>
      </c>
      <c r="R4068">
        <v>0</v>
      </c>
      <c r="W4068" t="s">
        <v>567</v>
      </c>
      <c r="X4068" t="s">
        <v>567</v>
      </c>
      <c r="Y4068" t="s">
        <v>568</v>
      </c>
    </row>
    <row r="4069" spans="2:25" x14ac:dyDescent="0.3">
      <c r="B4069" s="118"/>
      <c r="D4069" t="s">
        <v>567</v>
      </c>
      <c r="H4069" t="s">
        <v>567</v>
      </c>
      <c r="J4069" t="s">
        <v>567</v>
      </c>
      <c r="K4069" t="s">
        <v>567</v>
      </c>
      <c r="L4069" t="s">
        <v>567</v>
      </c>
      <c r="N4069">
        <v>0</v>
      </c>
      <c r="O4069">
        <v>0</v>
      </c>
      <c r="R4069">
        <v>0</v>
      </c>
      <c r="W4069" t="s">
        <v>567</v>
      </c>
      <c r="X4069" t="s">
        <v>567</v>
      </c>
      <c r="Y4069" t="s">
        <v>568</v>
      </c>
    </row>
    <row r="4070" spans="2:25" x14ac:dyDescent="0.3">
      <c r="B4070" s="118"/>
      <c r="D4070" t="s">
        <v>567</v>
      </c>
      <c r="H4070" t="s">
        <v>567</v>
      </c>
      <c r="J4070" t="s">
        <v>567</v>
      </c>
      <c r="K4070" t="s">
        <v>567</v>
      </c>
      <c r="L4070" t="s">
        <v>567</v>
      </c>
      <c r="N4070">
        <v>0</v>
      </c>
      <c r="O4070">
        <v>0</v>
      </c>
      <c r="R4070">
        <v>0</v>
      </c>
      <c r="W4070" t="s">
        <v>567</v>
      </c>
      <c r="X4070" t="s">
        <v>567</v>
      </c>
      <c r="Y4070" t="s">
        <v>568</v>
      </c>
    </row>
    <row r="4071" spans="2:25" x14ac:dyDescent="0.3">
      <c r="B4071" s="118"/>
      <c r="D4071" t="s">
        <v>567</v>
      </c>
      <c r="H4071" t="s">
        <v>567</v>
      </c>
      <c r="J4071" t="s">
        <v>567</v>
      </c>
      <c r="K4071" t="s">
        <v>567</v>
      </c>
      <c r="L4071" t="s">
        <v>567</v>
      </c>
      <c r="N4071">
        <v>0</v>
      </c>
      <c r="O4071">
        <v>0</v>
      </c>
      <c r="R4071">
        <v>0</v>
      </c>
      <c r="W4071" t="s">
        <v>567</v>
      </c>
      <c r="X4071" t="s">
        <v>567</v>
      </c>
      <c r="Y4071" t="s">
        <v>568</v>
      </c>
    </row>
    <row r="4072" spans="2:25" x14ac:dyDescent="0.3">
      <c r="B4072" s="118"/>
      <c r="D4072" t="s">
        <v>567</v>
      </c>
      <c r="H4072" t="s">
        <v>567</v>
      </c>
      <c r="J4072" t="s">
        <v>567</v>
      </c>
      <c r="K4072" t="s">
        <v>567</v>
      </c>
      <c r="L4072" t="s">
        <v>567</v>
      </c>
      <c r="N4072">
        <v>0</v>
      </c>
      <c r="O4072">
        <v>0</v>
      </c>
      <c r="R4072">
        <v>0</v>
      </c>
      <c r="W4072" t="s">
        <v>567</v>
      </c>
      <c r="X4072" t="s">
        <v>567</v>
      </c>
      <c r="Y4072" t="s">
        <v>568</v>
      </c>
    </row>
    <row r="4073" spans="2:25" x14ac:dyDescent="0.3">
      <c r="B4073" s="118"/>
      <c r="D4073" t="s">
        <v>567</v>
      </c>
      <c r="H4073" t="s">
        <v>567</v>
      </c>
      <c r="J4073" t="s">
        <v>567</v>
      </c>
      <c r="K4073" t="s">
        <v>567</v>
      </c>
      <c r="L4073" t="s">
        <v>567</v>
      </c>
      <c r="N4073">
        <v>0</v>
      </c>
      <c r="O4073">
        <v>0</v>
      </c>
      <c r="R4073">
        <v>0</v>
      </c>
      <c r="W4073" t="s">
        <v>567</v>
      </c>
      <c r="X4073" t="s">
        <v>567</v>
      </c>
      <c r="Y4073" t="s">
        <v>568</v>
      </c>
    </row>
    <row r="4074" spans="2:25" x14ac:dyDescent="0.3">
      <c r="B4074" s="118"/>
      <c r="D4074" t="s">
        <v>567</v>
      </c>
      <c r="H4074" t="s">
        <v>567</v>
      </c>
      <c r="J4074" t="s">
        <v>567</v>
      </c>
      <c r="K4074" t="s">
        <v>567</v>
      </c>
      <c r="L4074" t="s">
        <v>567</v>
      </c>
      <c r="N4074">
        <v>0</v>
      </c>
      <c r="O4074">
        <v>0</v>
      </c>
      <c r="R4074">
        <v>0</v>
      </c>
      <c r="W4074" t="s">
        <v>567</v>
      </c>
      <c r="X4074" t="s">
        <v>567</v>
      </c>
      <c r="Y4074" t="s">
        <v>568</v>
      </c>
    </row>
    <row r="4075" spans="2:25" x14ac:dyDescent="0.3">
      <c r="B4075" s="118"/>
      <c r="D4075" t="s">
        <v>567</v>
      </c>
      <c r="H4075" t="s">
        <v>567</v>
      </c>
      <c r="J4075" t="s">
        <v>567</v>
      </c>
      <c r="K4075" t="s">
        <v>567</v>
      </c>
      <c r="L4075" t="s">
        <v>567</v>
      </c>
      <c r="N4075">
        <v>0</v>
      </c>
      <c r="O4075">
        <v>0</v>
      </c>
      <c r="R4075">
        <v>0</v>
      </c>
      <c r="W4075" t="s">
        <v>567</v>
      </c>
      <c r="X4075" t="s">
        <v>567</v>
      </c>
      <c r="Y4075" t="s">
        <v>568</v>
      </c>
    </row>
    <row r="4076" spans="2:25" x14ac:dyDescent="0.3">
      <c r="B4076" s="118"/>
      <c r="D4076" t="s">
        <v>567</v>
      </c>
      <c r="H4076" t="s">
        <v>567</v>
      </c>
      <c r="J4076" t="s">
        <v>567</v>
      </c>
      <c r="K4076" t="s">
        <v>567</v>
      </c>
      <c r="L4076" t="s">
        <v>567</v>
      </c>
      <c r="N4076">
        <v>0</v>
      </c>
      <c r="O4076">
        <v>0</v>
      </c>
      <c r="R4076">
        <v>0</v>
      </c>
      <c r="W4076" t="s">
        <v>567</v>
      </c>
      <c r="X4076" t="s">
        <v>567</v>
      </c>
      <c r="Y4076" t="s">
        <v>568</v>
      </c>
    </row>
    <row r="4077" spans="2:25" x14ac:dyDescent="0.3">
      <c r="B4077" s="118"/>
      <c r="D4077" t="s">
        <v>567</v>
      </c>
      <c r="H4077" t="s">
        <v>567</v>
      </c>
      <c r="J4077" t="s">
        <v>567</v>
      </c>
      <c r="K4077" t="s">
        <v>567</v>
      </c>
      <c r="L4077" t="s">
        <v>567</v>
      </c>
      <c r="N4077">
        <v>0</v>
      </c>
      <c r="O4077">
        <v>0</v>
      </c>
      <c r="R4077">
        <v>0</v>
      </c>
      <c r="W4077" t="s">
        <v>567</v>
      </c>
      <c r="X4077" t="s">
        <v>567</v>
      </c>
      <c r="Y4077" t="s">
        <v>568</v>
      </c>
    </row>
    <row r="4078" spans="2:25" x14ac:dyDescent="0.3">
      <c r="B4078" s="118"/>
      <c r="D4078" t="s">
        <v>567</v>
      </c>
      <c r="H4078" t="s">
        <v>567</v>
      </c>
      <c r="J4078" t="s">
        <v>567</v>
      </c>
      <c r="K4078" t="s">
        <v>567</v>
      </c>
      <c r="L4078" t="s">
        <v>567</v>
      </c>
      <c r="N4078">
        <v>0</v>
      </c>
      <c r="O4078">
        <v>0</v>
      </c>
      <c r="R4078">
        <v>0</v>
      </c>
      <c r="W4078" t="s">
        <v>567</v>
      </c>
      <c r="X4078" t="s">
        <v>567</v>
      </c>
      <c r="Y4078" t="s">
        <v>568</v>
      </c>
    </row>
    <row r="4079" spans="2:25" x14ac:dyDescent="0.3">
      <c r="B4079" s="118"/>
      <c r="D4079" t="s">
        <v>567</v>
      </c>
      <c r="H4079" t="s">
        <v>567</v>
      </c>
      <c r="J4079" t="s">
        <v>567</v>
      </c>
      <c r="K4079" t="s">
        <v>567</v>
      </c>
      <c r="L4079" t="s">
        <v>567</v>
      </c>
      <c r="N4079">
        <v>0</v>
      </c>
      <c r="O4079">
        <v>0</v>
      </c>
      <c r="R4079">
        <v>0</v>
      </c>
      <c r="W4079" t="s">
        <v>567</v>
      </c>
      <c r="X4079" t="s">
        <v>567</v>
      </c>
      <c r="Y4079" t="s">
        <v>568</v>
      </c>
    </row>
    <row r="4080" spans="2:25" x14ac:dyDescent="0.3">
      <c r="B4080" s="118"/>
      <c r="D4080" t="s">
        <v>567</v>
      </c>
      <c r="H4080" t="s">
        <v>567</v>
      </c>
      <c r="J4080" t="s">
        <v>567</v>
      </c>
      <c r="K4080" t="s">
        <v>567</v>
      </c>
      <c r="L4080" t="s">
        <v>567</v>
      </c>
      <c r="N4080">
        <v>0</v>
      </c>
      <c r="O4080">
        <v>0</v>
      </c>
      <c r="R4080">
        <v>0</v>
      </c>
      <c r="W4080" t="s">
        <v>567</v>
      </c>
      <c r="X4080" t="s">
        <v>567</v>
      </c>
      <c r="Y4080" t="s">
        <v>568</v>
      </c>
    </row>
    <row r="4081" spans="2:25" x14ac:dyDescent="0.3">
      <c r="B4081" s="118"/>
      <c r="D4081" t="s">
        <v>567</v>
      </c>
      <c r="H4081" t="s">
        <v>567</v>
      </c>
      <c r="J4081" t="s">
        <v>567</v>
      </c>
      <c r="K4081" t="s">
        <v>567</v>
      </c>
      <c r="L4081" t="s">
        <v>567</v>
      </c>
      <c r="N4081">
        <v>0</v>
      </c>
      <c r="O4081">
        <v>0</v>
      </c>
      <c r="R4081">
        <v>0</v>
      </c>
      <c r="W4081" t="s">
        <v>567</v>
      </c>
      <c r="X4081" t="s">
        <v>567</v>
      </c>
      <c r="Y4081" t="s">
        <v>568</v>
      </c>
    </row>
    <row r="4082" spans="2:25" x14ac:dyDescent="0.3">
      <c r="B4082" s="118"/>
      <c r="D4082" t="s">
        <v>567</v>
      </c>
      <c r="H4082" t="s">
        <v>567</v>
      </c>
      <c r="J4082" t="s">
        <v>567</v>
      </c>
      <c r="K4082" t="s">
        <v>567</v>
      </c>
      <c r="L4082" t="s">
        <v>567</v>
      </c>
      <c r="N4082">
        <v>0</v>
      </c>
      <c r="O4082">
        <v>0</v>
      </c>
      <c r="R4082">
        <v>0</v>
      </c>
      <c r="W4082" t="s">
        <v>567</v>
      </c>
      <c r="X4082" t="s">
        <v>567</v>
      </c>
      <c r="Y4082" t="s">
        <v>568</v>
      </c>
    </row>
    <row r="4083" spans="2:25" x14ac:dyDescent="0.3">
      <c r="B4083" s="118"/>
      <c r="D4083" t="s">
        <v>567</v>
      </c>
      <c r="H4083" t="s">
        <v>567</v>
      </c>
      <c r="J4083" t="s">
        <v>567</v>
      </c>
      <c r="K4083" t="s">
        <v>567</v>
      </c>
      <c r="L4083" t="s">
        <v>567</v>
      </c>
      <c r="N4083">
        <v>0</v>
      </c>
      <c r="O4083">
        <v>0</v>
      </c>
      <c r="R4083">
        <v>0</v>
      </c>
      <c r="W4083" t="s">
        <v>567</v>
      </c>
      <c r="X4083" t="s">
        <v>567</v>
      </c>
      <c r="Y4083" t="s">
        <v>568</v>
      </c>
    </row>
    <row r="4084" spans="2:25" x14ac:dyDescent="0.3">
      <c r="B4084" s="118"/>
      <c r="D4084" t="s">
        <v>567</v>
      </c>
      <c r="H4084" t="s">
        <v>567</v>
      </c>
      <c r="J4084" t="s">
        <v>567</v>
      </c>
      <c r="K4084" t="s">
        <v>567</v>
      </c>
      <c r="L4084" t="s">
        <v>567</v>
      </c>
      <c r="N4084">
        <v>0</v>
      </c>
      <c r="O4084">
        <v>0</v>
      </c>
      <c r="R4084">
        <v>0</v>
      </c>
      <c r="W4084" t="s">
        <v>567</v>
      </c>
      <c r="X4084" t="s">
        <v>567</v>
      </c>
      <c r="Y4084" t="s">
        <v>568</v>
      </c>
    </row>
    <row r="4085" spans="2:25" x14ac:dyDescent="0.3">
      <c r="B4085" s="118"/>
      <c r="D4085" t="s">
        <v>567</v>
      </c>
      <c r="H4085" t="s">
        <v>567</v>
      </c>
      <c r="J4085" t="s">
        <v>567</v>
      </c>
      <c r="K4085" t="s">
        <v>567</v>
      </c>
      <c r="L4085" t="s">
        <v>567</v>
      </c>
      <c r="N4085">
        <v>0</v>
      </c>
      <c r="O4085">
        <v>0</v>
      </c>
      <c r="R4085">
        <v>0</v>
      </c>
      <c r="W4085" t="s">
        <v>567</v>
      </c>
      <c r="X4085" t="s">
        <v>567</v>
      </c>
      <c r="Y4085" t="s">
        <v>568</v>
      </c>
    </row>
    <row r="4086" spans="2:25" x14ac:dyDescent="0.3">
      <c r="B4086" s="118"/>
      <c r="D4086" t="s">
        <v>567</v>
      </c>
      <c r="H4086" t="s">
        <v>567</v>
      </c>
      <c r="J4086" t="s">
        <v>567</v>
      </c>
      <c r="K4086" t="s">
        <v>567</v>
      </c>
      <c r="L4086" t="s">
        <v>567</v>
      </c>
      <c r="N4086">
        <v>0</v>
      </c>
      <c r="O4086">
        <v>0</v>
      </c>
      <c r="R4086">
        <v>0</v>
      </c>
      <c r="W4086" t="s">
        <v>567</v>
      </c>
      <c r="X4086" t="s">
        <v>567</v>
      </c>
      <c r="Y4086" t="s">
        <v>568</v>
      </c>
    </row>
    <row r="4087" spans="2:25" x14ac:dyDescent="0.3">
      <c r="B4087" s="118"/>
      <c r="D4087" t="s">
        <v>567</v>
      </c>
      <c r="H4087" t="s">
        <v>567</v>
      </c>
      <c r="J4087" t="s">
        <v>567</v>
      </c>
      <c r="K4087" t="s">
        <v>567</v>
      </c>
      <c r="L4087" t="s">
        <v>567</v>
      </c>
      <c r="N4087">
        <v>0</v>
      </c>
      <c r="O4087">
        <v>0</v>
      </c>
      <c r="R4087">
        <v>0</v>
      </c>
      <c r="W4087" t="s">
        <v>567</v>
      </c>
      <c r="X4087" t="s">
        <v>567</v>
      </c>
      <c r="Y4087" t="s">
        <v>568</v>
      </c>
    </row>
    <row r="4088" spans="2:25" x14ac:dyDescent="0.3">
      <c r="B4088" s="118"/>
      <c r="D4088" t="s">
        <v>567</v>
      </c>
      <c r="H4088" t="s">
        <v>567</v>
      </c>
      <c r="J4088" t="s">
        <v>567</v>
      </c>
      <c r="K4088" t="s">
        <v>567</v>
      </c>
      <c r="L4088" t="s">
        <v>567</v>
      </c>
      <c r="N4088">
        <v>0</v>
      </c>
      <c r="O4088">
        <v>0</v>
      </c>
      <c r="R4088">
        <v>0</v>
      </c>
      <c r="W4088" t="s">
        <v>567</v>
      </c>
      <c r="X4088" t="s">
        <v>567</v>
      </c>
      <c r="Y4088" t="s">
        <v>568</v>
      </c>
    </row>
    <row r="4089" spans="2:25" x14ac:dyDescent="0.3">
      <c r="B4089" s="118"/>
      <c r="D4089" t="s">
        <v>567</v>
      </c>
      <c r="H4089" t="s">
        <v>567</v>
      </c>
      <c r="J4089" t="s">
        <v>567</v>
      </c>
      <c r="K4089" t="s">
        <v>567</v>
      </c>
      <c r="L4089" t="s">
        <v>567</v>
      </c>
      <c r="N4089">
        <v>0</v>
      </c>
      <c r="O4089">
        <v>0</v>
      </c>
      <c r="R4089">
        <v>0</v>
      </c>
      <c r="W4089" t="s">
        <v>567</v>
      </c>
      <c r="X4089" t="s">
        <v>567</v>
      </c>
      <c r="Y4089" t="s">
        <v>568</v>
      </c>
    </row>
    <row r="4090" spans="2:25" x14ac:dyDescent="0.3">
      <c r="B4090" s="118"/>
      <c r="D4090" t="s">
        <v>567</v>
      </c>
      <c r="H4090" t="s">
        <v>567</v>
      </c>
      <c r="J4090" t="s">
        <v>567</v>
      </c>
      <c r="K4090" t="s">
        <v>567</v>
      </c>
      <c r="L4090" t="s">
        <v>567</v>
      </c>
      <c r="N4090">
        <v>0</v>
      </c>
      <c r="O4090">
        <v>0</v>
      </c>
      <c r="R4090">
        <v>0</v>
      </c>
      <c r="W4090" t="s">
        <v>567</v>
      </c>
      <c r="X4090" t="s">
        <v>567</v>
      </c>
      <c r="Y4090" t="s">
        <v>568</v>
      </c>
    </row>
    <row r="4091" spans="2:25" x14ac:dyDescent="0.3">
      <c r="B4091" s="118"/>
      <c r="D4091" t="s">
        <v>567</v>
      </c>
      <c r="H4091" t="s">
        <v>567</v>
      </c>
      <c r="J4091" t="s">
        <v>567</v>
      </c>
      <c r="K4091" t="s">
        <v>567</v>
      </c>
      <c r="L4091" t="s">
        <v>567</v>
      </c>
      <c r="N4091">
        <v>0</v>
      </c>
      <c r="O4091">
        <v>0</v>
      </c>
      <c r="R4091">
        <v>0</v>
      </c>
      <c r="W4091" t="s">
        <v>567</v>
      </c>
      <c r="X4091" t="s">
        <v>567</v>
      </c>
      <c r="Y4091" t="s">
        <v>568</v>
      </c>
    </row>
    <row r="4092" spans="2:25" x14ac:dyDescent="0.3">
      <c r="B4092" s="118"/>
      <c r="D4092" t="s">
        <v>567</v>
      </c>
      <c r="H4092" t="s">
        <v>567</v>
      </c>
      <c r="J4092" t="s">
        <v>567</v>
      </c>
      <c r="K4092" t="s">
        <v>567</v>
      </c>
      <c r="L4092" t="s">
        <v>567</v>
      </c>
      <c r="N4092">
        <v>0</v>
      </c>
      <c r="O4092">
        <v>0</v>
      </c>
      <c r="R4092">
        <v>0</v>
      </c>
      <c r="W4092" t="s">
        <v>567</v>
      </c>
      <c r="X4092" t="s">
        <v>567</v>
      </c>
      <c r="Y4092" t="s">
        <v>568</v>
      </c>
    </row>
    <row r="4093" spans="2:25" x14ac:dyDescent="0.3">
      <c r="B4093" s="118"/>
      <c r="D4093" t="s">
        <v>567</v>
      </c>
      <c r="H4093" t="s">
        <v>567</v>
      </c>
      <c r="J4093" t="s">
        <v>567</v>
      </c>
      <c r="K4093" t="s">
        <v>567</v>
      </c>
      <c r="L4093" t="s">
        <v>567</v>
      </c>
      <c r="N4093">
        <v>0</v>
      </c>
      <c r="O4093">
        <v>0</v>
      </c>
      <c r="R4093">
        <v>0</v>
      </c>
      <c r="W4093" t="s">
        <v>567</v>
      </c>
      <c r="X4093" t="s">
        <v>567</v>
      </c>
      <c r="Y4093" t="s">
        <v>568</v>
      </c>
    </row>
    <row r="4094" spans="2:25" x14ac:dyDescent="0.3">
      <c r="B4094" s="118"/>
      <c r="D4094" t="s">
        <v>567</v>
      </c>
      <c r="H4094" t="s">
        <v>567</v>
      </c>
      <c r="J4094" t="s">
        <v>567</v>
      </c>
      <c r="K4094" t="s">
        <v>567</v>
      </c>
      <c r="L4094" t="s">
        <v>567</v>
      </c>
      <c r="N4094">
        <v>0</v>
      </c>
      <c r="O4094">
        <v>0</v>
      </c>
      <c r="R4094">
        <v>0</v>
      </c>
      <c r="W4094" t="s">
        <v>567</v>
      </c>
      <c r="X4094" t="s">
        <v>567</v>
      </c>
      <c r="Y4094" t="s">
        <v>568</v>
      </c>
    </row>
    <row r="4095" spans="2:25" x14ac:dyDescent="0.3">
      <c r="B4095" s="118"/>
      <c r="D4095" t="s">
        <v>567</v>
      </c>
      <c r="H4095" t="s">
        <v>567</v>
      </c>
      <c r="J4095" t="s">
        <v>567</v>
      </c>
      <c r="K4095" t="s">
        <v>567</v>
      </c>
      <c r="L4095" t="s">
        <v>567</v>
      </c>
      <c r="N4095">
        <v>0</v>
      </c>
      <c r="O4095">
        <v>0</v>
      </c>
      <c r="R4095">
        <v>0</v>
      </c>
      <c r="W4095" t="s">
        <v>567</v>
      </c>
      <c r="X4095" t="s">
        <v>567</v>
      </c>
      <c r="Y4095" t="s">
        <v>568</v>
      </c>
    </row>
    <row r="4096" spans="2:25" x14ac:dyDescent="0.3">
      <c r="B4096" s="118"/>
      <c r="D4096" t="s">
        <v>567</v>
      </c>
      <c r="H4096" t="s">
        <v>567</v>
      </c>
      <c r="J4096" t="s">
        <v>567</v>
      </c>
      <c r="K4096" t="s">
        <v>567</v>
      </c>
      <c r="L4096" t="s">
        <v>567</v>
      </c>
      <c r="N4096">
        <v>0</v>
      </c>
      <c r="O4096">
        <v>0</v>
      </c>
      <c r="R4096">
        <v>0</v>
      </c>
      <c r="W4096" t="s">
        <v>567</v>
      </c>
      <c r="X4096" t="s">
        <v>567</v>
      </c>
      <c r="Y4096" t="s">
        <v>568</v>
      </c>
    </row>
    <row r="4097" spans="2:25" x14ac:dyDescent="0.3">
      <c r="B4097" s="118"/>
      <c r="D4097" t="s">
        <v>567</v>
      </c>
      <c r="H4097" t="s">
        <v>567</v>
      </c>
      <c r="J4097" t="s">
        <v>567</v>
      </c>
      <c r="K4097" t="s">
        <v>567</v>
      </c>
      <c r="L4097" t="s">
        <v>567</v>
      </c>
      <c r="N4097">
        <v>0</v>
      </c>
      <c r="O4097">
        <v>0</v>
      </c>
      <c r="R4097">
        <v>0</v>
      </c>
      <c r="W4097" t="s">
        <v>567</v>
      </c>
      <c r="X4097" t="s">
        <v>567</v>
      </c>
      <c r="Y4097" t="s">
        <v>568</v>
      </c>
    </row>
    <row r="4098" spans="2:25" x14ac:dyDescent="0.3">
      <c r="B4098" s="118"/>
      <c r="D4098" t="s">
        <v>567</v>
      </c>
      <c r="H4098" t="s">
        <v>567</v>
      </c>
      <c r="J4098" t="s">
        <v>567</v>
      </c>
      <c r="K4098" t="s">
        <v>567</v>
      </c>
      <c r="L4098" t="s">
        <v>567</v>
      </c>
      <c r="N4098">
        <v>0</v>
      </c>
      <c r="O4098">
        <v>0</v>
      </c>
      <c r="R4098">
        <v>0</v>
      </c>
      <c r="W4098" t="s">
        <v>567</v>
      </c>
      <c r="X4098" t="s">
        <v>567</v>
      </c>
      <c r="Y4098" t="s">
        <v>568</v>
      </c>
    </row>
    <row r="4099" spans="2:25" x14ac:dyDescent="0.3">
      <c r="B4099" s="118"/>
      <c r="D4099" t="s">
        <v>567</v>
      </c>
      <c r="H4099" t="s">
        <v>567</v>
      </c>
      <c r="J4099" t="s">
        <v>567</v>
      </c>
      <c r="K4099" t="s">
        <v>567</v>
      </c>
      <c r="L4099" t="s">
        <v>567</v>
      </c>
      <c r="N4099">
        <v>0</v>
      </c>
      <c r="O4099">
        <v>0</v>
      </c>
      <c r="R4099">
        <v>0</v>
      </c>
      <c r="W4099" t="s">
        <v>567</v>
      </c>
      <c r="X4099" t="s">
        <v>567</v>
      </c>
      <c r="Y4099" t="s">
        <v>568</v>
      </c>
    </row>
    <row r="4100" spans="2:25" x14ac:dyDescent="0.3">
      <c r="B4100" s="118"/>
      <c r="D4100" t="s">
        <v>567</v>
      </c>
      <c r="H4100" t="s">
        <v>567</v>
      </c>
      <c r="J4100" t="s">
        <v>567</v>
      </c>
      <c r="K4100" t="s">
        <v>567</v>
      </c>
      <c r="L4100" t="s">
        <v>567</v>
      </c>
      <c r="N4100">
        <v>0</v>
      </c>
      <c r="O4100">
        <v>0</v>
      </c>
      <c r="R4100">
        <v>0</v>
      </c>
      <c r="W4100" t="s">
        <v>567</v>
      </c>
      <c r="X4100" t="s">
        <v>567</v>
      </c>
      <c r="Y4100" t="s">
        <v>568</v>
      </c>
    </row>
    <row r="4101" spans="2:25" x14ac:dyDescent="0.3">
      <c r="B4101" s="118"/>
      <c r="D4101" t="s">
        <v>567</v>
      </c>
      <c r="H4101" t="s">
        <v>567</v>
      </c>
      <c r="J4101" t="s">
        <v>567</v>
      </c>
      <c r="K4101" t="s">
        <v>567</v>
      </c>
      <c r="L4101" t="s">
        <v>567</v>
      </c>
      <c r="N4101">
        <v>0</v>
      </c>
      <c r="O4101">
        <v>0</v>
      </c>
      <c r="R4101">
        <v>0</v>
      </c>
      <c r="W4101" t="s">
        <v>567</v>
      </c>
      <c r="X4101" t="s">
        <v>567</v>
      </c>
      <c r="Y4101" t="s">
        <v>568</v>
      </c>
    </row>
    <row r="4102" spans="2:25" x14ac:dyDescent="0.3">
      <c r="B4102" s="118"/>
      <c r="D4102" t="s">
        <v>567</v>
      </c>
      <c r="H4102" t="s">
        <v>567</v>
      </c>
      <c r="J4102" t="s">
        <v>567</v>
      </c>
      <c r="K4102" t="s">
        <v>567</v>
      </c>
      <c r="L4102" t="s">
        <v>567</v>
      </c>
      <c r="N4102">
        <v>0</v>
      </c>
      <c r="O4102">
        <v>0</v>
      </c>
      <c r="R4102">
        <v>0</v>
      </c>
      <c r="W4102" t="s">
        <v>567</v>
      </c>
      <c r="X4102" t="s">
        <v>567</v>
      </c>
      <c r="Y4102" t="s">
        <v>568</v>
      </c>
    </row>
    <row r="4103" spans="2:25" x14ac:dyDescent="0.3">
      <c r="B4103" s="118"/>
      <c r="D4103" t="s">
        <v>567</v>
      </c>
      <c r="H4103" t="s">
        <v>567</v>
      </c>
      <c r="J4103" t="s">
        <v>567</v>
      </c>
      <c r="K4103" t="s">
        <v>567</v>
      </c>
      <c r="L4103" t="s">
        <v>567</v>
      </c>
      <c r="N4103">
        <v>0</v>
      </c>
      <c r="O4103">
        <v>0</v>
      </c>
      <c r="R4103">
        <v>0</v>
      </c>
      <c r="W4103" t="s">
        <v>567</v>
      </c>
      <c r="X4103" t="s">
        <v>567</v>
      </c>
      <c r="Y4103" t="s">
        <v>568</v>
      </c>
    </row>
    <row r="4104" spans="2:25" x14ac:dyDescent="0.3">
      <c r="B4104" s="118"/>
      <c r="D4104" t="s">
        <v>567</v>
      </c>
      <c r="H4104" t="s">
        <v>567</v>
      </c>
      <c r="J4104" t="s">
        <v>567</v>
      </c>
      <c r="K4104" t="s">
        <v>567</v>
      </c>
      <c r="L4104" t="s">
        <v>567</v>
      </c>
      <c r="N4104">
        <v>0</v>
      </c>
      <c r="O4104">
        <v>0</v>
      </c>
      <c r="R4104">
        <v>0</v>
      </c>
      <c r="W4104" t="s">
        <v>567</v>
      </c>
      <c r="X4104" t="s">
        <v>567</v>
      </c>
      <c r="Y4104" t="s">
        <v>568</v>
      </c>
    </row>
    <row r="4105" spans="2:25" x14ac:dyDescent="0.3">
      <c r="B4105" s="118"/>
      <c r="D4105" t="s">
        <v>567</v>
      </c>
      <c r="H4105" t="s">
        <v>567</v>
      </c>
      <c r="J4105" t="s">
        <v>567</v>
      </c>
      <c r="K4105" t="s">
        <v>567</v>
      </c>
      <c r="L4105" t="s">
        <v>567</v>
      </c>
      <c r="N4105">
        <v>0</v>
      </c>
      <c r="O4105">
        <v>0</v>
      </c>
      <c r="R4105">
        <v>0</v>
      </c>
      <c r="W4105" t="s">
        <v>567</v>
      </c>
      <c r="X4105" t="s">
        <v>567</v>
      </c>
      <c r="Y4105" t="s">
        <v>568</v>
      </c>
    </row>
    <row r="4106" spans="2:25" x14ac:dyDescent="0.3">
      <c r="B4106" s="118"/>
      <c r="D4106" t="s">
        <v>567</v>
      </c>
      <c r="H4106" t="s">
        <v>567</v>
      </c>
      <c r="J4106" t="s">
        <v>567</v>
      </c>
      <c r="K4106" t="s">
        <v>567</v>
      </c>
      <c r="L4106" t="s">
        <v>567</v>
      </c>
      <c r="N4106">
        <v>0</v>
      </c>
      <c r="O4106">
        <v>0</v>
      </c>
      <c r="R4106">
        <v>0</v>
      </c>
      <c r="W4106" t="s">
        <v>567</v>
      </c>
      <c r="X4106" t="s">
        <v>567</v>
      </c>
      <c r="Y4106" t="s">
        <v>568</v>
      </c>
    </row>
    <row r="4107" spans="2:25" x14ac:dyDescent="0.3">
      <c r="B4107" s="118"/>
      <c r="D4107" t="s">
        <v>567</v>
      </c>
      <c r="H4107" t="s">
        <v>567</v>
      </c>
      <c r="J4107" t="s">
        <v>567</v>
      </c>
      <c r="K4107" t="s">
        <v>567</v>
      </c>
      <c r="L4107" t="s">
        <v>567</v>
      </c>
      <c r="N4107">
        <v>0</v>
      </c>
      <c r="O4107">
        <v>0</v>
      </c>
      <c r="R4107">
        <v>0</v>
      </c>
      <c r="W4107" t="s">
        <v>567</v>
      </c>
      <c r="X4107" t="s">
        <v>567</v>
      </c>
      <c r="Y4107" t="s">
        <v>568</v>
      </c>
    </row>
    <row r="4108" spans="2:25" x14ac:dyDescent="0.3">
      <c r="B4108" s="118"/>
      <c r="D4108" t="s">
        <v>567</v>
      </c>
      <c r="H4108" t="s">
        <v>567</v>
      </c>
      <c r="J4108" t="s">
        <v>567</v>
      </c>
      <c r="K4108" t="s">
        <v>567</v>
      </c>
      <c r="L4108" t="s">
        <v>567</v>
      </c>
      <c r="N4108">
        <v>0</v>
      </c>
      <c r="O4108">
        <v>0</v>
      </c>
      <c r="R4108">
        <v>0</v>
      </c>
      <c r="W4108" t="s">
        <v>567</v>
      </c>
      <c r="X4108" t="s">
        <v>567</v>
      </c>
      <c r="Y4108" t="s">
        <v>568</v>
      </c>
    </row>
    <row r="4109" spans="2:25" x14ac:dyDescent="0.3">
      <c r="B4109" s="118"/>
      <c r="D4109" t="s">
        <v>567</v>
      </c>
      <c r="H4109" t="s">
        <v>567</v>
      </c>
      <c r="J4109" t="s">
        <v>567</v>
      </c>
      <c r="K4109" t="s">
        <v>567</v>
      </c>
      <c r="L4109" t="s">
        <v>567</v>
      </c>
      <c r="N4109">
        <v>0</v>
      </c>
      <c r="O4109">
        <v>0</v>
      </c>
      <c r="R4109">
        <v>0</v>
      </c>
      <c r="W4109" t="s">
        <v>567</v>
      </c>
      <c r="X4109" t="s">
        <v>567</v>
      </c>
      <c r="Y4109" t="s">
        <v>568</v>
      </c>
    </row>
    <row r="4110" spans="2:25" x14ac:dyDescent="0.3">
      <c r="B4110" s="118"/>
      <c r="D4110" t="s">
        <v>567</v>
      </c>
      <c r="H4110" t="s">
        <v>567</v>
      </c>
      <c r="J4110" t="s">
        <v>567</v>
      </c>
      <c r="K4110" t="s">
        <v>567</v>
      </c>
      <c r="L4110" t="s">
        <v>567</v>
      </c>
      <c r="N4110">
        <v>0</v>
      </c>
      <c r="O4110">
        <v>0</v>
      </c>
      <c r="R4110">
        <v>0</v>
      </c>
      <c r="W4110" t="s">
        <v>567</v>
      </c>
      <c r="X4110" t="s">
        <v>567</v>
      </c>
      <c r="Y4110" t="s">
        <v>568</v>
      </c>
    </row>
    <row r="4111" spans="2:25" x14ac:dyDescent="0.3">
      <c r="B4111" s="118"/>
      <c r="D4111" t="s">
        <v>567</v>
      </c>
      <c r="H4111" t="s">
        <v>567</v>
      </c>
      <c r="J4111" t="s">
        <v>567</v>
      </c>
      <c r="K4111" t="s">
        <v>567</v>
      </c>
      <c r="L4111" t="s">
        <v>567</v>
      </c>
      <c r="N4111">
        <v>0</v>
      </c>
      <c r="O4111">
        <v>0</v>
      </c>
      <c r="R4111">
        <v>0</v>
      </c>
      <c r="W4111" t="s">
        <v>567</v>
      </c>
      <c r="X4111" t="s">
        <v>567</v>
      </c>
      <c r="Y4111" t="s">
        <v>568</v>
      </c>
    </row>
    <row r="4112" spans="2:25" x14ac:dyDescent="0.3">
      <c r="B4112" s="118"/>
      <c r="D4112" t="s">
        <v>567</v>
      </c>
      <c r="H4112" t="s">
        <v>567</v>
      </c>
      <c r="J4112" t="s">
        <v>567</v>
      </c>
      <c r="K4112" t="s">
        <v>567</v>
      </c>
      <c r="L4112" t="s">
        <v>567</v>
      </c>
      <c r="N4112">
        <v>0</v>
      </c>
      <c r="O4112">
        <v>0</v>
      </c>
      <c r="R4112">
        <v>0</v>
      </c>
      <c r="W4112" t="s">
        <v>567</v>
      </c>
      <c r="X4112" t="s">
        <v>567</v>
      </c>
      <c r="Y4112" t="s">
        <v>568</v>
      </c>
    </row>
    <row r="4113" spans="2:25" x14ac:dyDescent="0.3">
      <c r="B4113" s="118"/>
      <c r="D4113" t="s">
        <v>567</v>
      </c>
      <c r="H4113" t="s">
        <v>567</v>
      </c>
      <c r="J4113" t="s">
        <v>567</v>
      </c>
      <c r="K4113" t="s">
        <v>567</v>
      </c>
      <c r="L4113" t="s">
        <v>567</v>
      </c>
      <c r="N4113">
        <v>0</v>
      </c>
      <c r="O4113">
        <v>0</v>
      </c>
      <c r="R4113">
        <v>0</v>
      </c>
      <c r="W4113" t="s">
        <v>567</v>
      </c>
      <c r="X4113" t="s">
        <v>567</v>
      </c>
      <c r="Y4113" t="s">
        <v>568</v>
      </c>
    </row>
    <row r="4114" spans="2:25" x14ac:dyDescent="0.3">
      <c r="B4114" s="118"/>
      <c r="D4114" t="s">
        <v>567</v>
      </c>
      <c r="H4114" t="s">
        <v>567</v>
      </c>
      <c r="J4114" t="s">
        <v>567</v>
      </c>
      <c r="K4114" t="s">
        <v>567</v>
      </c>
      <c r="L4114" t="s">
        <v>567</v>
      </c>
      <c r="N4114">
        <v>0</v>
      </c>
      <c r="O4114">
        <v>0</v>
      </c>
      <c r="R4114">
        <v>0</v>
      </c>
      <c r="W4114" t="s">
        <v>567</v>
      </c>
      <c r="X4114" t="s">
        <v>567</v>
      </c>
      <c r="Y4114" t="s">
        <v>568</v>
      </c>
    </row>
    <row r="4115" spans="2:25" x14ac:dyDescent="0.3">
      <c r="B4115" s="118"/>
      <c r="D4115" t="s">
        <v>567</v>
      </c>
      <c r="H4115" t="s">
        <v>567</v>
      </c>
      <c r="J4115" t="s">
        <v>567</v>
      </c>
      <c r="K4115" t="s">
        <v>567</v>
      </c>
      <c r="L4115" t="s">
        <v>567</v>
      </c>
      <c r="N4115">
        <v>0</v>
      </c>
      <c r="O4115">
        <v>0</v>
      </c>
      <c r="R4115">
        <v>0</v>
      </c>
      <c r="W4115" t="s">
        <v>567</v>
      </c>
      <c r="X4115" t="s">
        <v>567</v>
      </c>
      <c r="Y4115" t="s">
        <v>568</v>
      </c>
    </row>
    <row r="4116" spans="2:25" x14ac:dyDescent="0.3">
      <c r="B4116" s="118"/>
      <c r="D4116" t="s">
        <v>567</v>
      </c>
      <c r="H4116" t="s">
        <v>567</v>
      </c>
      <c r="J4116" t="s">
        <v>567</v>
      </c>
      <c r="K4116" t="s">
        <v>567</v>
      </c>
      <c r="L4116" t="s">
        <v>567</v>
      </c>
      <c r="N4116">
        <v>0</v>
      </c>
      <c r="O4116">
        <v>0</v>
      </c>
      <c r="R4116">
        <v>0</v>
      </c>
      <c r="W4116" t="s">
        <v>567</v>
      </c>
      <c r="X4116" t="s">
        <v>567</v>
      </c>
      <c r="Y4116" t="s">
        <v>568</v>
      </c>
    </row>
    <row r="4117" spans="2:25" x14ac:dyDescent="0.3">
      <c r="B4117" s="118"/>
      <c r="D4117" t="s">
        <v>567</v>
      </c>
      <c r="H4117" t="s">
        <v>567</v>
      </c>
      <c r="J4117" t="s">
        <v>567</v>
      </c>
      <c r="K4117" t="s">
        <v>567</v>
      </c>
      <c r="L4117" t="s">
        <v>567</v>
      </c>
      <c r="N4117">
        <v>0</v>
      </c>
      <c r="O4117">
        <v>0</v>
      </c>
      <c r="R4117">
        <v>0</v>
      </c>
      <c r="W4117" t="s">
        <v>567</v>
      </c>
      <c r="X4117" t="s">
        <v>567</v>
      </c>
      <c r="Y4117" t="s">
        <v>568</v>
      </c>
    </row>
    <row r="4118" spans="2:25" x14ac:dyDescent="0.3">
      <c r="B4118" s="118"/>
      <c r="D4118" t="s">
        <v>567</v>
      </c>
      <c r="H4118" t="s">
        <v>567</v>
      </c>
      <c r="J4118" t="s">
        <v>567</v>
      </c>
      <c r="K4118" t="s">
        <v>567</v>
      </c>
      <c r="L4118" t="s">
        <v>567</v>
      </c>
      <c r="N4118">
        <v>0</v>
      </c>
      <c r="O4118">
        <v>0</v>
      </c>
      <c r="R4118">
        <v>0</v>
      </c>
      <c r="W4118" t="s">
        <v>567</v>
      </c>
      <c r="X4118" t="s">
        <v>567</v>
      </c>
      <c r="Y4118" t="s">
        <v>568</v>
      </c>
    </row>
    <row r="4119" spans="2:25" x14ac:dyDescent="0.3">
      <c r="B4119" s="118"/>
      <c r="D4119" t="s">
        <v>567</v>
      </c>
      <c r="H4119" t="s">
        <v>567</v>
      </c>
      <c r="J4119" t="s">
        <v>567</v>
      </c>
      <c r="K4119" t="s">
        <v>567</v>
      </c>
      <c r="L4119" t="s">
        <v>567</v>
      </c>
      <c r="N4119">
        <v>0</v>
      </c>
      <c r="O4119">
        <v>0</v>
      </c>
      <c r="R4119">
        <v>0</v>
      </c>
      <c r="W4119" t="s">
        <v>567</v>
      </c>
      <c r="X4119" t="s">
        <v>567</v>
      </c>
      <c r="Y4119" t="s">
        <v>568</v>
      </c>
    </row>
    <row r="4120" spans="2:25" x14ac:dyDescent="0.3">
      <c r="B4120" s="118"/>
      <c r="D4120" t="s">
        <v>567</v>
      </c>
      <c r="H4120" t="s">
        <v>567</v>
      </c>
      <c r="J4120" t="s">
        <v>567</v>
      </c>
      <c r="K4120" t="s">
        <v>567</v>
      </c>
      <c r="L4120" t="s">
        <v>567</v>
      </c>
      <c r="N4120">
        <v>0</v>
      </c>
      <c r="O4120">
        <v>0</v>
      </c>
      <c r="R4120">
        <v>0</v>
      </c>
      <c r="W4120" t="s">
        <v>567</v>
      </c>
      <c r="X4120" t="s">
        <v>567</v>
      </c>
      <c r="Y4120" t="s">
        <v>568</v>
      </c>
    </row>
    <row r="4121" spans="2:25" x14ac:dyDescent="0.3">
      <c r="B4121" s="118"/>
      <c r="D4121" t="s">
        <v>567</v>
      </c>
      <c r="H4121" t="s">
        <v>567</v>
      </c>
      <c r="J4121" t="s">
        <v>567</v>
      </c>
      <c r="K4121" t="s">
        <v>567</v>
      </c>
      <c r="L4121" t="s">
        <v>567</v>
      </c>
      <c r="N4121">
        <v>0</v>
      </c>
      <c r="O4121">
        <v>0</v>
      </c>
      <c r="R4121">
        <v>0</v>
      </c>
      <c r="W4121" t="s">
        <v>567</v>
      </c>
      <c r="X4121" t="s">
        <v>567</v>
      </c>
      <c r="Y4121" t="s">
        <v>568</v>
      </c>
    </row>
    <row r="4122" spans="2:25" x14ac:dyDescent="0.3">
      <c r="B4122" s="118"/>
      <c r="D4122" t="s">
        <v>567</v>
      </c>
      <c r="H4122" t="s">
        <v>567</v>
      </c>
      <c r="J4122" t="s">
        <v>567</v>
      </c>
      <c r="K4122" t="s">
        <v>567</v>
      </c>
      <c r="L4122" t="s">
        <v>567</v>
      </c>
      <c r="N4122">
        <v>0</v>
      </c>
      <c r="O4122">
        <v>0</v>
      </c>
      <c r="R4122">
        <v>0</v>
      </c>
      <c r="W4122" t="s">
        <v>567</v>
      </c>
      <c r="X4122" t="s">
        <v>567</v>
      </c>
      <c r="Y4122" t="s">
        <v>568</v>
      </c>
    </row>
    <row r="4123" spans="2:25" x14ac:dyDescent="0.3">
      <c r="B4123" s="118"/>
      <c r="D4123" t="s">
        <v>567</v>
      </c>
      <c r="H4123" t="s">
        <v>567</v>
      </c>
      <c r="J4123" t="s">
        <v>567</v>
      </c>
      <c r="K4123" t="s">
        <v>567</v>
      </c>
      <c r="L4123" t="s">
        <v>567</v>
      </c>
      <c r="N4123">
        <v>0</v>
      </c>
      <c r="O4123">
        <v>0</v>
      </c>
      <c r="R4123">
        <v>0</v>
      </c>
      <c r="W4123" t="s">
        <v>567</v>
      </c>
      <c r="X4123" t="s">
        <v>567</v>
      </c>
      <c r="Y4123" t="s">
        <v>568</v>
      </c>
    </row>
    <row r="4124" spans="2:25" x14ac:dyDescent="0.3">
      <c r="B4124" s="118"/>
      <c r="D4124" t="s">
        <v>567</v>
      </c>
      <c r="H4124" t="s">
        <v>567</v>
      </c>
      <c r="J4124" t="s">
        <v>567</v>
      </c>
      <c r="K4124" t="s">
        <v>567</v>
      </c>
      <c r="L4124" t="s">
        <v>567</v>
      </c>
      <c r="N4124">
        <v>0</v>
      </c>
      <c r="O4124">
        <v>0</v>
      </c>
      <c r="R4124">
        <v>0</v>
      </c>
      <c r="W4124" t="s">
        <v>567</v>
      </c>
      <c r="X4124" t="s">
        <v>567</v>
      </c>
      <c r="Y4124" t="s">
        <v>568</v>
      </c>
    </row>
    <row r="4125" spans="2:25" x14ac:dyDescent="0.3">
      <c r="B4125" s="118"/>
      <c r="D4125" t="s">
        <v>567</v>
      </c>
      <c r="H4125" t="s">
        <v>567</v>
      </c>
      <c r="J4125" t="s">
        <v>567</v>
      </c>
      <c r="K4125" t="s">
        <v>567</v>
      </c>
      <c r="L4125" t="s">
        <v>567</v>
      </c>
      <c r="N4125">
        <v>0</v>
      </c>
      <c r="O4125">
        <v>0</v>
      </c>
      <c r="R4125">
        <v>0</v>
      </c>
      <c r="W4125" t="s">
        <v>567</v>
      </c>
      <c r="X4125" t="s">
        <v>567</v>
      </c>
      <c r="Y4125" t="s">
        <v>568</v>
      </c>
    </row>
    <row r="4126" spans="2:25" x14ac:dyDescent="0.3">
      <c r="B4126" s="118"/>
      <c r="D4126" t="s">
        <v>567</v>
      </c>
      <c r="H4126" t="s">
        <v>567</v>
      </c>
      <c r="J4126" t="s">
        <v>567</v>
      </c>
      <c r="K4126" t="s">
        <v>567</v>
      </c>
      <c r="L4126" t="s">
        <v>567</v>
      </c>
      <c r="N4126">
        <v>0</v>
      </c>
      <c r="O4126">
        <v>0</v>
      </c>
      <c r="R4126">
        <v>0</v>
      </c>
      <c r="W4126" t="s">
        <v>567</v>
      </c>
      <c r="X4126" t="s">
        <v>567</v>
      </c>
      <c r="Y4126" t="s">
        <v>568</v>
      </c>
    </row>
    <row r="4127" spans="2:25" x14ac:dyDescent="0.3">
      <c r="B4127" s="118"/>
      <c r="D4127" t="s">
        <v>567</v>
      </c>
      <c r="H4127" t="s">
        <v>567</v>
      </c>
      <c r="J4127" t="s">
        <v>567</v>
      </c>
      <c r="K4127" t="s">
        <v>567</v>
      </c>
      <c r="L4127" t="s">
        <v>567</v>
      </c>
      <c r="N4127">
        <v>0</v>
      </c>
      <c r="O4127">
        <v>0</v>
      </c>
      <c r="R4127">
        <v>0</v>
      </c>
      <c r="W4127" t="s">
        <v>567</v>
      </c>
      <c r="X4127" t="s">
        <v>567</v>
      </c>
      <c r="Y4127" t="s">
        <v>568</v>
      </c>
    </row>
    <row r="4128" spans="2:25" x14ac:dyDescent="0.3">
      <c r="B4128" s="118"/>
      <c r="D4128" t="s">
        <v>567</v>
      </c>
      <c r="H4128" t="s">
        <v>567</v>
      </c>
      <c r="J4128" t="s">
        <v>567</v>
      </c>
      <c r="K4128" t="s">
        <v>567</v>
      </c>
      <c r="L4128" t="s">
        <v>567</v>
      </c>
      <c r="N4128">
        <v>0</v>
      </c>
      <c r="O4128">
        <v>0</v>
      </c>
      <c r="R4128">
        <v>0</v>
      </c>
      <c r="W4128" t="s">
        <v>567</v>
      </c>
      <c r="X4128" t="s">
        <v>567</v>
      </c>
      <c r="Y4128" t="s">
        <v>568</v>
      </c>
    </row>
    <row r="4129" spans="2:25" x14ac:dyDescent="0.3">
      <c r="B4129" s="118"/>
      <c r="D4129" t="s">
        <v>567</v>
      </c>
      <c r="H4129" t="s">
        <v>567</v>
      </c>
      <c r="J4129" t="s">
        <v>567</v>
      </c>
      <c r="K4129" t="s">
        <v>567</v>
      </c>
      <c r="L4129" t="s">
        <v>567</v>
      </c>
      <c r="N4129">
        <v>0</v>
      </c>
      <c r="O4129">
        <v>0</v>
      </c>
      <c r="R4129">
        <v>0</v>
      </c>
      <c r="W4129" t="s">
        <v>567</v>
      </c>
      <c r="X4129" t="s">
        <v>567</v>
      </c>
      <c r="Y4129" t="s">
        <v>568</v>
      </c>
    </row>
    <row r="4130" spans="2:25" x14ac:dyDescent="0.3">
      <c r="B4130" s="118"/>
      <c r="D4130" t="s">
        <v>567</v>
      </c>
      <c r="H4130" t="s">
        <v>567</v>
      </c>
      <c r="J4130" t="s">
        <v>567</v>
      </c>
      <c r="K4130" t="s">
        <v>567</v>
      </c>
      <c r="L4130" t="s">
        <v>567</v>
      </c>
      <c r="N4130">
        <v>0</v>
      </c>
      <c r="O4130">
        <v>0</v>
      </c>
      <c r="R4130">
        <v>0</v>
      </c>
      <c r="W4130" t="s">
        <v>567</v>
      </c>
      <c r="X4130" t="s">
        <v>567</v>
      </c>
      <c r="Y4130" t="s">
        <v>568</v>
      </c>
    </row>
    <row r="4131" spans="2:25" x14ac:dyDescent="0.3">
      <c r="B4131" s="118"/>
      <c r="D4131" t="s">
        <v>567</v>
      </c>
      <c r="H4131" t="s">
        <v>567</v>
      </c>
      <c r="J4131" t="s">
        <v>567</v>
      </c>
      <c r="K4131" t="s">
        <v>567</v>
      </c>
      <c r="L4131" t="s">
        <v>567</v>
      </c>
      <c r="N4131">
        <v>0</v>
      </c>
      <c r="O4131">
        <v>0</v>
      </c>
      <c r="R4131">
        <v>0</v>
      </c>
      <c r="W4131" t="s">
        <v>567</v>
      </c>
      <c r="X4131" t="s">
        <v>567</v>
      </c>
      <c r="Y4131" t="s">
        <v>568</v>
      </c>
    </row>
    <row r="4132" spans="2:25" x14ac:dyDescent="0.3">
      <c r="B4132" s="118"/>
      <c r="D4132" t="s">
        <v>567</v>
      </c>
      <c r="H4132" t="s">
        <v>567</v>
      </c>
      <c r="J4132" t="s">
        <v>567</v>
      </c>
      <c r="K4132" t="s">
        <v>567</v>
      </c>
      <c r="L4132" t="s">
        <v>567</v>
      </c>
      <c r="N4132">
        <v>0</v>
      </c>
      <c r="O4132">
        <v>0</v>
      </c>
      <c r="R4132">
        <v>0</v>
      </c>
      <c r="W4132" t="s">
        <v>567</v>
      </c>
      <c r="X4132" t="s">
        <v>567</v>
      </c>
      <c r="Y4132" t="s">
        <v>568</v>
      </c>
    </row>
    <row r="4133" spans="2:25" x14ac:dyDescent="0.3">
      <c r="B4133" s="118"/>
      <c r="D4133" t="s">
        <v>567</v>
      </c>
      <c r="H4133" t="s">
        <v>567</v>
      </c>
      <c r="J4133" t="s">
        <v>567</v>
      </c>
      <c r="K4133" t="s">
        <v>567</v>
      </c>
      <c r="L4133" t="s">
        <v>567</v>
      </c>
      <c r="N4133">
        <v>0</v>
      </c>
      <c r="O4133">
        <v>0</v>
      </c>
      <c r="R4133">
        <v>0</v>
      </c>
      <c r="W4133" t="s">
        <v>567</v>
      </c>
      <c r="X4133" t="s">
        <v>567</v>
      </c>
      <c r="Y4133" t="s">
        <v>568</v>
      </c>
    </row>
    <row r="4134" spans="2:25" x14ac:dyDescent="0.3">
      <c r="B4134" s="118"/>
      <c r="D4134" t="s">
        <v>567</v>
      </c>
      <c r="H4134" t="s">
        <v>567</v>
      </c>
      <c r="J4134" t="s">
        <v>567</v>
      </c>
      <c r="K4134" t="s">
        <v>567</v>
      </c>
      <c r="L4134" t="s">
        <v>567</v>
      </c>
      <c r="N4134">
        <v>0</v>
      </c>
      <c r="O4134">
        <v>0</v>
      </c>
      <c r="R4134">
        <v>0</v>
      </c>
      <c r="W4134" t="s">
        <v>567</v>
      </c>
      <c r="X4134" t="s">
        <v>567</v>
      </c>
      <c r="Y4134" t="s">
        <v>568</v>
      </c>
    </row>
    <row r="4135" spans="2:25" x14ac:dyDescent="0.3">
      <c r="B4135" s="118"/>
      <c r="D4135" t="s">
        <v>567</v>
      </c>
      <c r="H4135" t="s">
        <v>567</v>
      </c>
      <c r="J4135" t="s">
        <v>567</v>
      </c>
      <c r="K4135" t="s">
        <v>567</v>
      </c>
      <c r="L4135" t="s">
        <v>567</v>
      </c>
      <c r="N4135">
        <v>0</v>
      </c>
      <c r="O4135">
        <v>0</v>
      </c>
      <c r="R4135">
        <v>0</v>
      </c>
      <c r="W4135" t="s">
        <v>567</v>
      </c>
      <c r="X4135" t="s">
        <v>567</v>
      </c>
      <c r="Y4135" t="s">
        <v>568</v>
      </c>
    </row>
    <row r="4136" spans="2:25" x14ac:dyDescent="0.3">
      <c r="B4136" s="118"/>
      <c r="D4136" t="s">
        <v>567</v>
      </c>
      <c r="H4136" t="s">
        <v>567</v>
      </c>
      <c r="J4136" t="s">
        <v>567</v>
      </c>
      <c r="K4136" t="s">
        <v>567</v>
      </c>
      <c r="L4136" t="s">
        <v>567</v>
      </c>
      <c r="N4136">
        <v>0</v>
      </c>
      <c r="O4136">
        <v>0</v>
      </c>
      <c r="R4136">
        <v>0</v>
      </c>
      <c r="W4136" t="s">
        <v>567</v>
      </c>
      <c r="X4136" t="s">
        <v>567</v>
      </c>
      <c r="Y4136" t="s">
        <v>568</v>
      </c>
    </row>
    <row r="4137" spans="2:25" x14ac:dyDescent="0.3">
      <c r="B4137" s="118"/>
      <c r="D4137" t="s">
        <v>567</v>
      </c>
      <c r="H4137" t="s">
        <v>567</v>
      </c>
      <c r="J4137" t="s">
        <v>567</v>
      </c>
      <c r="K4137" t="s">
        <v>567</v>
      </c>
      <c r="L4137" t="s">
        <v>567</v>
      </c>
      <c r="N4137">
        <v>0</v>
      </c>
      <c r="O4137">
        <v>0</v>
      </c>
      <c r="R4137">
        <v>0</v>
      </c>
      <c r="W4137" t="s">
        <v>567</v>
      </c>
      <c r="X4137" t="s">
        <v>567</v>
      </c>
      <c r="Y4137" t="s">
        <v>568</v>
      </c>
    </row>
    <row r="4138" spans="2:25" x14ac:dyDescent="0.3">
      <c r="B4138" s="118"/>
      <c r="D4138" t="s">
        <v>567</v>
      </c>
      <c r="H4138" t="s">
        <v>567</v>
      </c>
      <c r="J4138" t="s">
        <v>567</v>
      </c>
      <c r="K4138" t="s">
        <v>567</v>
      </c>
      <c r="L4138" t="s">
        <v>567</v>
      </c>
      <c r="N4138">
        <v>0</v>
      </c>
      <c r="O4138">
        <v>0</v>
      </c>
      <c r="R4138">
        <v>0</v>
      </c>
      <c r="W4138" t="s">
        <v>567</v>
      </c>
      <c r="X4138" t="s">
        <v>567</v>
      </c>
      <c r="Y4138" t="s">
        <v>568</v>
      </c>
    </row>
    <row r="4139" spans="2:25" x14ac:dyDescent="0.3">
      <c r="B4139" s="118"/>
      <c r="D4139" t="s">
        <v>567</v>
      </c>
      <c r="H4139" t="s">
        <v>567</v>
      </c>
      <c r="J4139" t="s">
        <v>567</v>
      </c>
      <c r="K4139" t="s">
        <v>567</v>
      </c>
      <c r="L4139" t="s">
        <v>567</v>
      </c>
      <c r="N4139">
        <v>0</v>
      </c>
      <c r="O4139">
        <v>0</v>
      </c>
      <c r="R4139">
        <v>0</v>
      </c>
      <c r="W4139" t="s">
        <v>567</v>
      </c>
      <c r="X4139" t="s">
        <v>567</v>
      </c>
      <c r="Y4139" t="s">
        <v>568</v>
      </c>
    </row>
    <row r="4140" spans="2:25" x14ac:dyDescent="0.3">
      <c r="B4140" s="118"/>
      <c r="D4140" t="s">
        <v>567</v>
      </c>
      <c r="H4140" t="s">
        <v>567</v>
      </c>
      <c r="J4140" t="s">
        <v>567</v>
      </c>
      <c r="K4140" t="s">
        <v>567</v>
      </c>
      <c r="L4140" t="s">
        <v>567</v>
      </c>
      <c r="N4140">
        <v>0</v>
      </c>
      <c r="O4140">
        <v>0</v>
      </c>
      <c r="R4140">
        <v>0</v>
      </c>
      <c r="W4140" t="s">
        <v>567</v>
      </c>
      <c r="X4140" t="s">
        <v>567</v>
      </c>
      <c r="Y4140" t="s">
        <v>568</v>
      </c>
    </row>
    <row r="4141" spans="2:25" x14ac:dyDescent="0.3">
      <c r="B4141" s="118"/>
      <c r="D4141" t="s">
        <v>567</v>
      </c>
      <c r="H4141" t="s">
        <v>567</v>
      </c>
      <c r="J4141" t="s">
        <v>567</v>
      </c>
      <c r="K4141" t="s">
        <v>567</v>
      </c>
      <c r="L4141" t="s">
        <v>567</v>
      </c>
      <c r="N4141">
        <v>0</v>
      </c>
      <c r="O4141">
        <v>0</v>
      </c>
      <c r="R4141">
        <v>0</v>
      </c>
      <c r="W4141" t="s">
        <v>567</v>
      </c>
      <c r="X4141" t="s">
        <v>567</v>
      </c>
      <c r="Y4141" t="s">
        <v>568</v>
      </c>
    </row>
    <row r="4142" spans="2:25" x14ac:dyDescent="0.3">
      <c r="B4142" s="118"/>
      <c r="D4142" t="s">
        <v>567</v>
      </c>
      <c r="H4142" t="s">
        <v>567</v>
      </c>
      <c r="J4142" t="s">
        <v>567</v>
      </c>
      <c r="K4142" t="s">
        <v>567</v>
      </c>
      <c r="L4142" t="s">
        <v>567</v>
      </c>
      <c r="N4142">
        <v>0</v>
      </c>
      <c r="O4142">
        <v>0</v>
      </c>
      <c r="R4142">
        <v>0</v>
      </c>
      <c r="W4142" t="s">
        <v>567</v>
      </c>
      <c r="X4142" t="s">
        <v>567</v>
      </c>
      <c r="Y4142" t="s">
        <v>568</v>
      </c>
    </row>
    <row r="4143" spans="2:25" x14ac:dyDescent="0.3">
      <c r="B4143" s="118"/>
      <c r="D4143" t="s">
        <v>567</v>
      </c>
      <c r="H4143" t="s">
        <v>567</v>
      </c>
      <c r="J4143" t="s">
        <v>567</v>
      </c>
      <c r="K4143" t="s">
        <v>567</v>
      </c>
      <c r="L4143" t="s">
        <v>567</v>
      </c>
      <c r="N4143">
        <v>0</v>
      </c>
      <c r="O4143">
        <v>0</v>
      </c>
      <c r="R4143">
        <v>0</v>
      </c>
      <c r="W4143" t="s">
        <v>567</v>
      </c>
      <c r="X4143" t="s">
        <v>567</v>
      </c>
      <c r="Y4143" t="s">
        <v>568</v>
      </c>
    </row>
    <row r="4144" spans="2:25" x14ac:dyDescent="0.3">
      <c r="B4144" s="118"/>
      <c r="D4144" t="s">
        <v>567</v>
      </c>
      <c r="H4144" t="s">
        <v>567</v>
      </c>
      <c r="J4144" t="s">
        <v>567</v>
      </c>
      <c r="K4144" t="s">
        <v>567</v>
      </c>
      <c r="L4144" t="s">
        <v>567</v>
      </c>
      <c r="N4144">
        <v>0</v>
      </c>
      <c r="O4144">
        <v>0</v>
      </c>
      <c r="R4144">
        <v>0</v>
      </c>
      <c r="W4144" t="s">
        <v>567</v>
      </c>
      <c r="X4144" t="s">
        <v>567</v>
      </c>
      <c r="Y4144" t="s">
        <v>568</v>
      </c>
    </row>
    <row r="4145" spans="2:25" x14ac:dyDescent="0.3">
      <c r="B4145" s="118"/>
      <c r="D4145" t="s">
        <v>567</v>
      </c>
      <c r="H4145" t="s">
        <v>567</v>
      </c>
      <c r="J4145" t="s">
        <v>567</v>
      </c>
      <c r="K4145" t="s">
        <v>567</v>
      </c>
      <c r="L4145" t="s">
        <v>567</v>
      </c>
      <c r="N4145">
        <v>0</v>
      </c>
      <c r="O4145">
        <v>0</v>
      </c>
      <c r="R4145">
        <v>0</v>
      </c>
      <c r="W4145" t="s">
        <v>567</v>
      </c>
      <c r="X4145" t="s">
        <v>567</v>
      </c>
      <c r="Y4145" t="s">
        <v>568</v>
      </c>
    </row>
    <row r="4146" spans="2:25" x14ac:dyDescent="0.3">
      <c r="B4146" s="118"/>
      <c r="D4146" t="s">
        <v>567</v>
      </c>
      <c r="H4146" t="s">
        <v>567</v>
      </c>
      <c r="J4146" t="s">
        <v>567</v>
      </c>
      <c r="K4146" t="s">
        <v>567</v>
      </c>
      <c r="L4146" t="s">
        <v>567</v>
      </c>
      <c r="N4146">
        <v>0</v>
      </c>
      <c r="O4146">
        <v>0</v>
      </c>
      <c r="R4146">
        <v>0</v>
      </c>
      <c r="W4146" t="s">
        <v>567</v>
      </c>
      <c r="X4146" t="s">
        <v>567</v>
      </c>
      <c r="Y4146" t="s">
        <v>568</v>
      </c>
    </row>
    <row r="4147" spans="2:25" x14ac:dyDescent="0.3">
      <c r="B4147" s="118"/>
      <c r="D4147" t="s">
        <v>567</v>
      </c>
      <c r="H4147" t="s">
        <v>567</v>
      </c>
      <c r="J4147" t="s">
        <v>567</v>
      </c>
      <c r="K4147" t="s">
        <v>567</v>
      </c>
      <c r="L4147" t="s">
        <v>567</v>
      </c>
      <c r="N4147">
        <v>0</v>
      </c>
      <c r="O4147">
        <v>0</v>
      </c>
      <c r="R4147">
        <v>0</v>
      </c>
      <c r="W4147" t="s">
        <v>567</v>
      </c>
      <c r="X4147" t="s">
        <v>567</v>
      </c>
      <c r="Y4147" t="s">
        <v>568</v>
      </c>
    </row>
    <row r="4148" spans="2:25" x14ac:dyDescent="0.3">
      <c r="B4148" s="118"/>
      <c r="D4148" t="s">
        <v>567</v>
      </c>
      <c r="H4148" t="s">
        <v>567</v>
      </c>
      <c r="J4148" t="s">
        <v>567</v>
      </c>
      <c r="K4148" t="s">
        <v>567</v>
      </c>
      <c r="L4148" t="s">
        <v>567</v>
      </c>
      <c r="N4148">
        <v>0</v>
      </c>
      <c r="O4148">
        <v>0</v>
      </c>
      <c r="R4148">
        <v>0</v>
      </c>
      <c r="W4148" t="s">
        <v>567</v>
      </c>
      <c r="X4148" t="s">
        <v>567</v>
      </c>
      <c r="Y4148" t="s">
        <v>568</v>
      </c>
    </row>
    <row r="4149" spans="2:25" x14ac:dyDescent="0.3">
      <c r="B4149" s="118"/>
      <c r="D4149" t="s">
        <v>567</v>
      </c>
      <c r="H4149" t="s">
        <v>567</v>
      </c>
      <c r="J4149" t="s">
        <v>567</v>
      </c>
      <c r="K4149" t="s">
        <v>567</v>
      </c>
      <c r="L4149" t="s">
        <v>567</v>
      </c>
      <c r="N4149">
        <v>0</v>
      </c>
      <c r="O4149">
        <v>0</v>
      </c>
      <c r="R4149">
        <v>0</v>
      </c>
      <c r="W4149" t="s">
        <v>567</v>
      </c>
      <c r="X4149" t="s">
        <v>567</v>
      </c>
      <c r="Y4149" t="s">
        <v>568</v>
      </c>
    </row>
    <row r="4150" spans="2:25" x14ac:dyDescent="0.3">
      <c r="B4150" s="118"/>
      <c r="D4150" t="s">
        <v>567</v>
      </c>
      <c r="H4150" t="s">
        <v>567</v>
      </c>
      <c r="J4150" t="s">
        <v>567</v>
      </c>
      <c r="K4150" t="s">
        <v>567</v>
      </c>
      <c r="L4150" t="s">
        <v>567</v>
      </c>
      <c r="N4150">
        <v>0</v>
      </c>
      <c r="O4150">
        <v>0</v>
      </c>
      <c r="R4150">
        <v>0</v>
      </c>
      <c r="W4150" t="s">
        <v>567</v>
      </c>
      <c r="X4150" t="s">
        <v>567</v>
      </c>
      <c r="Y4150" t="s">
        <v>568</v>
      </c>
    </row>
    <row r="4151" spans="2:25" x14ac:dyDescent="0.3">
      <c r="B4151" s="118"/>
      <c r="D4151" t="s">
        <v>567</v>
      </c>
      <c r="H4151" t="s">
        <v>567</v>
      </c>
      <c r="J4151" t="s">
        <v>567</v>
      </c>
      <c r="K4151" t="s">
        <v>567</v>
      </c>
      <c r="L4151" t="s">
        <v>567</v>
      </c>
      <c r="N4151">
        <v>0</v>
      </c>
      <c r="O4151">
        <v>0</v>
      </c>
      <c r="R4151">
        <v>0</v>
      </c>
      <c r="W4151" t="s">
        <v>567</v>
      </c>
      <c r="X4151" t="s">
        <v>567</v>
      </c>
      <c r="Y4151" t="s">
        <v>568</v>
      </c>
    </row>
    <row r="4152" spans="2:25" x14ac:dyDescent="0.3">
      <c r="B4152" s="118"/>
      <c r="D4152" t="s">
        <v>567</v>
      </c>
      <c r="H4152" t="s">
        <v>567</v>
      </c>
      <c r="J4152" t="s">
        <v>567</v>
      </c>
      <c r="K4152" t="s">
        <v>567</v>
      </c>
      <c r="L4152" t="s">
        <v>567</v>
      </c>
      <c r="N4152">
        <v>0</v>
      </c>
      <c r="O4152">
        <v>0</v>
      </c>
      <c r="R4152">
        <v>0</v>
      </c>
      <c r="W4152" t="s">
        <v>567</v>
      </c>
      <c r="X4152" t="s">
        <v>567</v>
      </c>
      <c r="Y4152" t="s">
        <v>568</v>
      </c>
    </row>
    <row r="4153" spans="2:25" x14ac:dyDescent="0.3">
      <c r="B4153" s="118"/>
      <c r="D4153" t="s">
        <v>567</v>
      </c>
      <c r="H4153" t="s">
        <v>567</v>
      </c>
      <c r="J4153" t="s">
        <v>567</v>
      </c>
      <c r="K4153" t="s">
        <v>567</v>
      </c>
      <c r="L4153" t="s">
        <v>567</v>
      </c>
      <c r="N4153">
        <v>0</v>
      </c>
      <c r="O4153">
        <v>0</v>
      </c>
      <c r="R4153">
        <v>0</v>
      </c>
      <c r="W4153" t="s">
        <v>567</v>
      </c>
      <c r="X4153" t="s">
        <v>567</v>
      </c>
      <c r="Y4153" t="s">
        <v>568</v>
      </c>
    </row>
    <row r="4154" spans="2:25" x14ac:dyDescent="0.3">
      <c r="B4154" s="118"/>
      <c r="D4154" t="s">
        <v>567</v>
      </c>
      <c r="H4154" t="s">
        <v>567</v>
      </c>
      <c r="J4154" t="s">
        <v>567</v>
      </c>
      <c r="K4154" t="s">
        <v>567</v>
      </c>
      <c r="L4154" t="s">
        <v>567</v>
      </c>
      <c r="N4154">
        <v>0</v>
      </c>
      <c r="O4154">
        <v>0</v>
      </c>
      <c r="R4154">
        <v>0</v>
      </c>
      <c r="W4154" t="s">
        <v>567</v>
      </c>
      <c r="X4154" t="s">
        <v>567</v>
      </c>
      <c r="Y4154" t="s">
        <v>568</v>
      </c>
    </row>
    <row r="4155" spans="2:25" x14ac:dyDescent="0.3">
      <c r="B4155" s="118"/>
      <c r="D4155" t="s">
        <v>567</v>
      </c>
      <c r="H4155" t="s">
        <v>567</v>
      </c>
      <c r="J4155" t="s">
        <v>567</v>
      </c>
      <c r="K4155" t="s">
        <v>567</v>
      </c>
      <c r="L4155" t="s">
        <v>567</v>
      </c>
      <c r="N4155">
        <v>0</v>
      </c>
      <c r="O4155">
        <v>0</v>
      </c>
      <c r="R4155">
        <v>0</v>
      </c>
      <c r="W4155" t="s">
        <v>567</v>
      </c>
      <c r="X4155" t="s">
        <v>567</v>
      </c>
      <c r="Y4155" t="s">
        <v>568</v>
      </c>
    </row>
    <row r="4156" spans="2:25" x14ac:dyDescent="0.3">
      <c r="B4156" s="118"/>
      <c r="D4156" t="s">
        <v>567</v>
      </c>
      <c r="H4156" t="s">
        <v>567</v>
      </c>
      <c r="J4156" t="s">
        <v>567</v>
      </c>
      <c r="K4156" t="s">
        <v>567</v>
      </c>
      <c r="L4156" t="s">
        <v>567</v>
      </c>
      <c r="N4156">
        <v>0</v>
      </c>
      <c r="O4156">
        <v>0</v>
      </c>
      <c r="R4156">
        <v>0</v>
      </c>
      <c r="W4156" t="s">
        <v>567</v>
      </c>
      <c r="X4156" t="s">
        <v>567</v>
      </c>
      <c r="Y4156" t="s">
        <v>568</v>
      </c>
    </row>
    <row r="4157" spans="2:25" x14ac:dyDescent="0.3">
      <c r="B4157" s="118"/>
      <c r="D4157" t="s">
        <v>567</v>
      </c>
      <c r="H4157" t="s">
        <v>567</v>
      </c>
      <c r="J4157" t="s">
        <v>567</v>
      </c>
      <c r="K4157" t="s">
        <v>567</v>
      </c>
      <c r="L4157" t="s">
        <v>567</v>
      </c>
      <c r="N4157">
        <v>0</v>
      </c>
      <c r="O4157">
        <v>0</v>
      </c>
      <c r="R4157">
        <v>0</v>
      </c>
      <c r="W4157" t="s">
        <v>567</v>
      </c>
      <c r="X4157" t="s">
        <v>567</v>
      </c>
      <c r="Y4157" t="s">
        <v>568</v>
      </c>
    </row>
    <row r="4158" spans="2:25" x14ac:dyDescent="0.3">
      <c r="B4158" s="118"/>
      <c r="D4158" t="s">
        <v>567</v>
      </c>
      <c r="H4158" t="s">
        <v>567</v>
      </c>
      <c r="J4158" t="s">
        <v>567</v>
      </c>
      <c r="K4158" t="s">
        <v>567</v>
      </c>
      <c r="L4158" t="s">
        <v>567</v>
      </c>
      <c r="N4158">
        <v>0</v>
      </c>
      <c r="O4158">
        <v>0</v>
      </c>
      <c r="R4158">
        <v>0</v>
      </c>
      <c r="W4158" t="s">
        <v>567</v>
      </c>
      <c r="X4158" t="s">
        <v>567</v>
      </c>
      <c r="Y4158" t="s">
        <v>568</v>
      </c>
    </row>
    <row r="4159" spans="2:25" x14ac:dyDescent="0.3">
      <c r="B4159" s="118"/>
      <c r="D4159" t="s">
        <v>567</v>
      </c>
      <c r="H4159" t="s">
        <v>567</v>
      </c>
      <c r="J4159" t="s">
        <v>567</v>
      </c>
      <c r="K4159" t="s">
        <v>567</v>
      </c>
      <c r="L4159" t="s">
        <v>567</v>
      </c>
      <c r="N4159">
        <v>0</v>
      </c>
      <c r="O4159">
        <v>0</v>
      </c>
      <c r="R4159">
        <v>0</v>
      </c>
      <c r="W4159" t="s">
        <v>567</v>
      </c>
      <c r="X4159" t="s">
        <v>567</v>
      </c>
      <c r="Y4159" t="s">
        <v>568</v>
      </c>
    </row>
    <row r="4160" spans="2:25" x14ac:dyDescent="0.3">
      <c r="B4160" s="118"/>
      <c r="D4160" t="s">
        <v>567</v>
      </c>
      <c r="H4160" t="s">
        <v>567</v>
      </c>
      <c r="J4160" t="s">
        <v>567</v>
      </c>
      <c r="K4160" t="s">
        <v>567</v>
      </c>
      <c r="L4160" t="s">
        <v>567</v>
      </c>
      <c r="N4160">
        <v>0</v>
      </c>
      <c r="O4160">
        <v>0</v>
      </c>
      <c r="R4160">
        <v>0</v>
      </c>
      <c r="W4160" t="s">
        <v>567</v>
      </c>
      <c r="X4160" t="s">
        <v>567</v>
      </c>
      <c r="Y4160" t="s">
        <v>568</v>
      </c>
    </row>
    <row r="4161" spans="2:25" x14ac:dyDescent="0.3">
      <c r="B4161" s="118"/>
      <c r="D4161" t="s">
        <v>567</v>
      </c>
      <c r="H4161" t="s">
        <v>567</v>
      </c>
      <c r="J4161" t="s">
        <v>567</v>
      </c>
      <c r="K4161" t="s">
        <v>567</v>
      </c>
      <c r="L4161" t="s">
        <v>567</v>
      </c>
      <c r="N4161">
        <v>0</v>
      </c>
      <c r="O4161">
        <v>0</v>
      </c>
      <c r="R4161">
        <v>0</v>
      </c>
      <c r="W4161" t="s">
        <v>567</v>
      </c>
      <c r="X4161" t="s">
        <v>567</v>
      </c>
      <c r="Y4161" t="s">
        <v>568</v>
      </c>
    </row>
    <row r="4162" spans="2:25" x14ac:dyDescent="0.3">
      <c r="B4162" s="118"/>
      <c r="D4162" t="s">
        <v>567</v>
      </c>
      <c r="H4162" t="s">
        <v>567</v>
      </c>
      <c r="J4162" t="s">
        <v>567</v>
      </c>
      <c r="K4162" t="s">
        <v>567</v>
      </c>
      <c r="L4162" t="s">
        <v>567</v>
      </c>
      <c r="N4162">
        <v>0</v>
      </c>
      <c r="O4162">
        <v>0</v>
      </c>
      <c r="R4162">
        <v>0</v>
      </c>
      <c r="W4162" t="s">
        <v>567</v>
      </c>
      <c r="X4162" t="s">
        <v>567</v>
      </c>
      <c r="Y4162" t="s">
        <v>568</v>
      </c>
    </row>
    <row r="4163" spans="2:25" x14ac:dyDescent="0.3">
      <c r="B4163" s="118"/>
      <c r="D4163" t="s">
        <v>567</v>
      </c>
      <c r="H4163" t="s">
        <v>567</v>
      </c>
      <c r="J4163" t="s">
        <v>567</v>
      </c>
      <c r="K4163" t="s">
        <v>567</v>
      </c>
      <c r="L4163" t="s">
        <v>567</v>
      </c>
      <c r="N4163">
        <v>0</v>
      </c>
      <c r="O4163">
        <v>0</v>
      </c>
      <c r="R4163">
        <v>0</v>
      </c>
      <c r="W4163" t="s">
        <v>567</v>
      </c>
      <c r="X4163" t="s">
        <v>567</v>
      </c>
      <c r="Y4163" t="s">
        <v>568</v>
      </c>
    </row>
    <row r="4164" spans="2:25" x14ac:dyDescent="0.3">
      <c r="B4164" s="118"/>
      <c r="D4164" t="s">
        <v>567</v>
      </c>
      <c r="H4164" t="s">
        <v>567</v>
      </c>
      <c r="J4164" t="s">
        <v>567</v>
      </c>
      <c r="K4164" t="s">
        <v>567</v>
      </c>
      <c r="L4164" t="s">
        <v>567</v>
      </c>
      <c r="N4164">
        <v>0</v>
      </c>
      <c r="O4164">
        <v>0</v>
      </c>
      <c r="R4164">
        <v>0</v>
      </c>
      <c r="W4164" t="s">
        <v>567</v>
      </c>
      <c r="X4164" t="s">
        <v>567</v>
      </c>
      <c r="Y4164" t="s">
        <v>568</v>
      </c>
    </row>
    <row r="4165" spans="2:25" x14ac:dyDescent="0.3">
      <c r="B4165" s="118"/>
      <c r="D4165" t="s">
        <v>567</v>
      </c>
      <c r="H4165" t="s">
        <v>567</v>
      </c>
      <c r="J4165" t="s">
        <v>567</v>
      </c>
      <c r="K4165" t="s">
        <v>567</v>
      </c>
      <c r="L4165" t="s">
        <v>567</v>
      </c>
      <c r="N4165">
        <v>0</v>
      </c>
      <c r="O4165">
        <v>0</v>
      </c>
      <c r="R4165">
        <v>0</v>
      </c>
      <c r="W4165" t="s">
        <v>567</v>
      </c>
      <c r="X4165" t="s">
        <v>567</v>
      </c>
      <c r="Y4165" t="s">
        <v>568</v>
      </c>
    </row>
    <row r="4166" spans="2:25" x14ac:dyDescent="0.3">
      <c r="B4166" s="118"/>
      <c r="D4166" t="s">
        <v>567</v>
      </c>
      <c r="H4166" t="s">
        <v>567</v>
      </c>
      <c r="J4166" t="s">
        <v>567</v>
      </c>
      <c r="K4166" t="s">
        <v>567</v>
      </c>
      <c r="L4166" t="s">
        <v>567</v>
      </c>
      <c r="N4166">
        <v>0</v>
      </c>
      <c r="O4166">
        <v>0</v>
      </c>
      <c r="R4166">
        <v>0</v>
      </c>
      <c r="W4166" t="s">
        <v>567</v>
      </c>
      <c r="X4166" t="s">
        <v>567</v>
      </c>
      <c r="Y4166" t="s">
        <v>568</v>
      </c>
    </row>
    <row r="4167" spans="2:25" x14ac:dyDescent="0.3">
      <c r="B4167" s="118"/>
      <c r="D4167" t="s">
        <v>567</v>
      </c>
      <c r="H4167" t="s">
        <v>567</v>
      </c>
      <c r="J4167" t="s">
        <v>567</v>
      </c>
      <c r="K4167" t="s">
        <v>567</v>
      </c>
      <c r="L4167" t="s">
        <v>567</v>
      </c>
      <c r="N4167">
        <v>0</v>
      </c>
      <c r="O4167">
        <v>0</v>
      </c>
      <c r="R4167">
        <v>0</v>
      </c>
      <c r="W4167" t="s">
        <v>567</v>
      </c>
      <c r="X4167" t="s">
        <v>567</v>
      </c>
      <c r="Y4167" t="s">
        <v>568</v>
      </c>
    </row>
    <row r="4168" spans="2:25" x14ac:dyDescent="0.3">
      <c r="B4168" s="118"/>
      <c r="D4168" t="s">
        <v>567</v>
      </c>
      <c r="H4168" t="s">
        <v>567</v>
      </c>
      <c r="J4168" t="s">
        <v>567</v>
      </c>
      <c r="K4168" t="s">
        <v>567</v>
      </c>
      <c r="L4168" t="s">
        <v>567</v>
      </c>
      <c r="N4168">
        <v>0</v>
      </c>
      <c r="O4168">
        <v>0</v>
      </c>
      <c r="R4168">
        <v>0</v>
      </c>
      <c r="W4168" t="s">
        <v>567</v>
      </c>
      <c r="X4168" t="s">
        <v>567</v>
      </c>
      <c r="Y4168" t="s">
        <v>568</v>
      </c>
    </row>
    <row r="4169" spans="2:25" x14ac:dyDescent="0.3">
      <c r="B4169" s="118"/>
      <c r="D4169" t="s">
        <v>567</v>
      </c>
      <c r="H4169" t="s">
        <v>567</v>
      </c>
      <c r="J4169" t="s">
        <v>567</v>
      </c>
      <c r="K4169" t="s">
        <v>567</v>
      </c>
      <c r="L4169" t="s">
        <v>567</v>
      </c>
      <c r="N4169">
        <v>0</v>
      </c>
      <c r="O4169">
        <v>0</v>
      </c>
      <c r="R4169">
        <v>0</v>
      </c>
      <c r="W4169" t="s">
        <v>567</v>
      </c>
      <c r="X4169" t="s">
        <v>567</v>
      </c>
      <c r="Y4169" t="s">
        <v>568</v>
      </c>
    </row>
    <row r="4170" spans="2:25" x14ac:dyDescent="0.3">
      <c r="B4170" s="118"/>
      <c r="D4170" t="s">
        <v>567</v>
      </c>
      <c r="H4170" t="s">
        <v>567</v>
      </c>
      <c r="J4170" t="s">
        <v>567</v>
      </c>
      <c r="K4170" t="s">
        <v>567</v>
      </c>
      <c r="L4170" t="s">
        <v>567</v>
      </c>
      <c r="N4170">
        <v>0</v>
      </c>
      <c r="O4170">
        <v>0</v>
      </c>
      <c r="R4170">
        <v>0</v>
      </c>
      <c r="W4170" t="s">
        <v>567</v>
      </c>
      <c r="X4170" t="s">
        <v>567</v>
      </c>
      <c r="Y4170" t="s">
        <v>568</v>
      </c>
    </row>
    <row r="4171" spans="2:25" x14ac:dyDescent="0.3">
      <c r="B4171" s="118"/>
      <c r="D4171" t="s">
        <v>567</v>
      </c>
      <c r="H4171" t="s">
        <v>567</v>
      </c>
      <c r="J4171" t="s">
        <v>567</v>
      </c>
      <c r="K4171" t="s">
        <v>567</v>
      </c>
      <c r="L4171" t="s">
        <v>567</v>
      </c>
      <c r="N4171">
        <v>0</v>
      </c>
      <c r="O4171">
        <v>0</v>
      </c>
      <c r="R4171">
        <v>0</v>
      </c>
      <c r="W4171" t="s">
        <v>567</v>
      </c>
      <c r="X4171" t="s">
        <v>567</v>
      </c>
      <c r="Y4171" t="s">
        <v>568</v>
      </c>
    </row>
    <row r="4172" spans="2:25" x14ac:dyDescent="0.3">
      <c r="B4172" s="118"/>
      <c r="D4172" t="s">
        <v>567</v>
      </c>
      <c r="H4172" t="s">
        <v>567</v>
      </c>
      <c r="J4172" t="s">
        <v>567</v>
      </c>
      <c r="K4172" t="s">
        <v>567</v>
      </c>
      <c r="L4172" t="s">
        <v>567</v>
      </c>
      <c r="N4172">
        <v>0</v>
      </c>
      <c r="O4172">
        <v>0</v>
      </c>
      <c r="R4172">
        <v>0</v>
      </c>
      <c r="W4172" t="s">
        <v>567</v>
      </c>
      <c r="X4172" t="s">
        <v>567</v>
      </c>
      <c r="Y4172" t="s">
        <v>568</v>
      </c>
    </row>
    <row r="4173" spans="2:25" x14ac:dyDescent="0.3">
      <c r="B4173" s="118"/>
      <c r="D4173" t="s">
        <v>567</v>
      </c>
      <c r="H4173" t="s">
        <v>567</v>
      </c>
      <c r="J4173" t="s">
        <v>567</v>
      </c>
      <c r="K4173" t="s">
        <v>567</v>
      </c>
      <c r="L4173" t="s">
        <v>567</v>
      </c>
      <c r="N4173">
        <v>0</v>
      </c>
      <c r="O4173">
        <v>0</v>
      </c>
      <c r="R4173">
        <v>0</v>
      </c>
      <c r="W4173" t="s">
        <v>567</v>
      </c>
      <c r="X4173" t="s">
        <v>567</v>
      </c>
      <c r="Y4173" t="s">
        <v>568</v>
      </c>
    </row>
    <row r="4174" spans="2:25" x14ac:dyDescent="0.3">
      <c r="B4174" s="118"/>
      <c r="D4174" t="s">
        <v>567</v>
      </c>
      <c r="H4174" t="s">
        <v>567</v>
      </c>
      <c r="J4174" t="s">
        <v>567</v>
      </c>
      <c r="K4174" t="s">
        <v>567</v>
      </c>
      <c r="L4174" t="s">
        <v>567</v>
      </c>
      <c r="N4174">
        <v>0</v>
      </c>
      <c r="O4174">
        <v>0</v>
      </c>
      <c r="R4174">
        <v>0</v>
      </c>
      <c r="W4174" t="s">
        <v>567</v>
      </c>
      <c r="X4174" t="s">
        <v>567</v>
      </c>
      <c r="Y4174" t="s">
        <v>568</v>
      </c>
    </row>
    <row r="4175" spans="2:25" x14ac:dyDescent="0.3">
      <c r="B4175" s="118"/>
      <c r="D4175" t="s">
        <v>567</v>
      </c>
      <c r="H4175" t="s">
        <v>567</v>
      </c>
      <c r="J4175" t="s">
        <v>567</v>
      </c>
      <c r="K4175" t="s">
        <v>567</v>
      </c>
      <c r="L4175" t="s">
        <v>567</v>
      </c>
      <c r="N4175">
        <v>0</v>
      </c>
      <c r="O4175">
        <v>0</v>
      </c>
      <c r="R4175">
        <v>0</v>
      </c>
      <c r="W4175" t="s">
        <v>567</v>
      </c>
      <c r="X4175" t="s">
        <v>567</v>
      </c>
      <c r="Y4175" t="s">
        <v>568</v>
      </c>
    </row>
    <row r="4176" spans="2:25" x14ac:dyDescent="0.3">
      <c r="B4176" s="118"/>
      <c r="D4176" t="s">
        <v>567</v>
      </c>
      <c r="H4176" t="s">
        <v>567</v>
      </c>
      <c r="J4176" t="s">
        <v>567</v>
      </c>
      <c r="K4176" t="s">
        <v>567</v>
      </c>
      <c r="L4176" t="s">
        <v>567</v>
      </c>
      <c r="N4176">
        <v>0</v>
      </c>
      <c r="O4176">
        <v>0</v>
      </c>
      <c r="R4176">
        <v>0</v>
      </c>
      <c r="W4176" t="s">
        <v>567</v>
      </c>
      <c r="X4176" t="s">
        <v>567</v>
      </c>
      <c r="Y4176" t="s">
        <v>568</v>
      </c>
    </row>
    <row r="4177" spans="2:25" x14ac:dyDescent="0.3">
      <c r="B4177" s="118"/>
      <c r="D4177" t="s">
        <v>567</v>
      </c>
      <c r="H4177" t="s">
        <v>567</v>
      </c>
      <c r="J4177" t="s">
        <v>567</v>
      </c>
      <c r="K4177" t="s">
        <v>567</v>
      </c>
      <c r="L4177" t="s">
        <v>567</v>
      </c>
      <c r="N4177">
        <v>0</v>
      </c>
      <c r="O4177">
        <v>0</v>
      </c>
      <c r="R4177">
        <v>0</v>
      </c>
      <c r="W4177" t="s">
        <v>567</v>
      </c>
      <c r="X4177" t="s">
        <v>567</v>
      </c>
      <c r="Y4177" t="s">
        <v>568</v>
      </c>
    </row>
    <row r="4178" spans="2:25" x14ac:dyDescent="0.3">
      <c r="B4178" s="118"/>
      <c r="D4178" t="s">
        <v>567</v>
      </c>
      <c r="H4178" t="s">
        <v>567</v>
      </c>
      <c r="J4178" t="s">
        <v>567</v>
      </c>
      <c r="K4178" t="s">
        <v>567</v>
      </c>
      <c r="L4178" t="s">
        <v>567</v>
      </c>
      <c r="N4178">
        <v>0</v>
      </c>
      <c r="O4178">
        <v>0</v>
      </c>
      <c r="R4178">
        <v>0</v>
      </c>
      <c r="W4178" t="s">
        <v>567</v>
      </c>
      <c r="X4178" t="s">
        <v>567</v>
      </c>
      <c r="Y4178" t="s">
        <v>568</v>
      </c>
    </row>
    <row r="4179" spans="2:25" x14ac:dyDescent="0.3">
      <c r="B4179" s="118"/>
      <c r="D4179" t="s">
        <v>567</v>
      </c>
      <c r="H4179" t="s">
        <v>567</v>
      </c>
      <c r="J4179" t="s">
        <v>567</v>
      </c>
      <c r="K4179" t="s">
        <v>567</v>
      </c>
      <c r="L4179" t="s">
        <v>567</v>
      </c>
      <c r="N4179">
        <v>0</v>
      </c>
      <c r="O4179">
        <v>0</v>
      </c>
      <c r="R4179">
        <v>0</v>
      </c>
      <c r="W4179" t="s">
        <v>567</v>
      </c>
      <c r="X4179" t="s">
        <v>567</v>
      </c>
      <c r="Y4179" t="s">
        <v>568</v>
      </c>
    </row>
    <row r="4180" spans="2:25" x14ac:dyDescent="0.3">
      <c r="B4180" s="118"/>
      <c r="D4180" t="s">
        <v>567</v>
      </c>
      <c r="H4180" t="s">
        <v>567</v>
      </c>
      <c r="J4180" t="s">
        <v>567</v>
      </c>
      <c r="K4180" t="s">
        <v>567</v>
      </c>
      <c r="L4180" t="s">
        <v>567</v>
      </c>
      <c r="N4180">
        <v>0</v>
      </c>
      <c r="O4180">
        <v>0</v>
      </c>
      <c r="R4180">
        <v>0</v>
      </c>
      <c r="W4180" t="s">
        <v>567</v>
      </c>
      <c r="X4180" t="s">
        <v>567</v>
      </c>
      <c r="Y4180" t="s">
        <v>568</v>
      </c>
    </row>
    <row r="4181" spans="2:25" x14ac:dyDescent="0.3">
      <c r="B4181" s="118"/>
      <c r="D4181" t="s">
        <v>567</v>
      </c>
      <c r="H4181" t="s">
        <v>567</v>
      </c>
      <c r="J4181" t="s">
        <v>567</v>
      </c>
      <c r="K4181" t="s">
        <v>567</v>
      </c>
      <c r="L4181" t="s">
        <v>567</v>
      </c>
      <c r="N4181">
        <v>0</v>
      </c>
      <c r="O4181">
        <v>0</v>
      </c>
      <c r="R4181">
        <v>0</v>
      </c>
      <c r="W4181" t="s">
        <v>567</v>
      </c>
      <c r="X4181" t="s">
        <v>567</v>
      </c>
      <c r="Y4181" t="s">
        <v>568</v>
      </c>
    </row>
    <row r="4182" spans="2:25" x14ac:dyDescent="0.3">
      <c r="B4182" s="118"/>
      <c r="D4182" t="s">
        <v>567</v>
      </c>
      <c r="H4182" t="s">
        <v>567</v>
      </c>
      <c r="J4182" t="s">
        <v>567</v>
      </c>
      <c r="K4182" t="s">
        <v>567</v>
      </c>
      <c r="L4182" t="s">
        <v>567</v>
      </c>
      <c r="N4182">
        <v>0</v>
      </c>
      <c r="O4182">
        <v>0</v>
      </c>
      <c r="R4182">
        <v>0</v>
      </c>
      <c r="W4182" t="s">
        <v>567</v>
      </c>
      <c r="X4182" t="s">
        <v>567</v>
      </c>
      <c r="Y4182" t="s">
        <v>568</v>
      </c>
    </row>
    <row r="4183" spans="2:25" x14ac:dyDescent="0.3">
      <c r="B4183" s="118"/>
      <c r="D4183" t="s">
        <v>567</v>
      </c>
      <c r="H4183" t="s">
        <v>567</v>
      </c>
      <c r="J4183" t="s">
        <v>567</v>
      </c>
      <c r="K4183" t="s">
        <v>567</v>
      </c>
      <c r="L4183" t="s">
        <v>567</v>
      </c>
      <c r="N4183">
        <v>0</v>
      </c>
      <c r="O4183">
        <v>0</v>
      </c>
      <c r="R4183">
        <v>0</v>
      </c>
      <c r="W4183" t="s">
        <v>567</v>
      </c>
      <c r="X4183" t="s">
        <v>567</v>
      </c>
      <c r="Y4183" t="s">
        <v>568</v>
      </c>
    </row>
    <row r="4184" spans="2:25" x14ac:dyDescent="0.3">
      <c r="B4184" s="118"/>
      <c r="D4184" t="s">
        <v>567</v>
      </c>
      <c r="H4184" t="s">
        <v>567</v>
      </c>
      <c r="J4184" t="s">
        <v>567</v>
      </c>
      <c r="K4184" t="s">
        <v>567</v>
      </c>
      <c r="L4184" t="s">
        <v>567</v>
      </c>
      <c r="N4184">
        <v>0</v>
      </c>
      <c r="O4184">
        <v>0</v>
      </c>
      <c r="R4184">
        <v>0</v>
      </c>
      <c r="W4184" t="s">
        <v>567</v>
      </c>
      <c r="X4184" t="s">
        <v>567</v>
      </c>
      <c r="Y4184" t="s">
        <v>568</v>
      </c>
    </row>
    <row r="4185" spans="2:25" x14ac:dyDescent="0.3">
      <c r="B4185" s="118"/>
      <c r="D4185" t="s">
        <v>567</v>
      </c>
      <c r="H4185" t="s">
        <v>567</v>
      </c>
      <c r="J4185" t="s">
        <v>567</v>
      </c>
      <c r="K4185" t="s">
        <v>567</v>
      </c>
      <c r="L4185" t="s">
        <v>567</v>
      </c>
      <c r="N4185">
        <v>0</v>
      </c>
      <c r="O4185">
        <v>0</v>
      </c>
      <c r="R4185">
        <v>0</v>
      </c>
      <c r="W4185" t="s">
        <v>567</v>
      </c>
      <c r="X4185" t="s">
        <v>567</v>
      </c>
      <c r="Y4185" t="s">
        <v>568</v>
      </c>
    </row>
    <row r="4186" spans="2:25" x14ac:dyDescent="0.3">
      <c r="B4186" s="118"/>
      <c r="D4186" t="s">
        <v>567</v>
      </c>
      <c r="H4186" t="s">
        <v>567</v>
      </c>
      <c r="J4186" t="s">
        <v>567</v>
      </c>
      <c r="K4186" t="s">
        <v>567</v>
      </c>
      <c r="L4186" t="s">
        <v>567</v>
      </c>
      <c r="N4186">
        <v>0</v>
      </c>
      <c r="O4186">
        <v>0</v>
      </c>
      <c r="R4186">
        <v>0</v>
      </c>
      <c r="W4186" t="s">
        <v>567</v>
      </c>
      <c r="X4186" t="s">
        <v>567</v>
      </c>
      <c r="Y4186" t="s">
        <v>568</v>
      </c>
    </row>
    <row r="4187" spans="2:25" x14ac:dyDescent="0.3">
      <c r="B4187" s="118"/>
      <c r="D4187" t="s">
        <v>567</v>
      </c>
      <c r="H4187" t="s">
        <v>567</v>
      </c>
      <c r="J4187" t="s">
        <v>567</v>
      </c>
      <c r="K4187" t="s">
        <v>567</v>
      </c>
      <c r="L4187" t="s">
        <v>567</v>
      </c>
      <c r="N4187">
        <v>0</v>
      </c>
      <c r="O4187">
        <v>0</v>
      </c>
      <c r="R4187">
        <v>0</v>
      </c>
      <c r="W4187" t="s">
        <v>567</v>
      </c>
      <c r="X4187" t="s">
        <v>567</v>
      </c>
      <c r="Y4187" t="s">
        <v>568</v>
      </c>
    </row>
    <row r="4188" spans="2:25" x14ac:dyDescent="0.3">
      <c r="B4188" s="118"/>
      <c r="D4188" t="s">
        <v>567</v>
      </c>
      <c r="H4188" t="s">
        <v>567</v>
      </c>
      <c r="J4188" t="s">
        <v>567</v>
      </c>
      <c r="K4188" t="s">
        <v>567</v>
      </c>
      <c r="L4188" t="s">
        <v>567</v>
      </c>
      <c r="N4188">
        <v>0</v>
      </c>
      <c r="O4188">
        <v>0</v>
      </c>
      <c r="R4188">
        <v>0</v>
      </c>
      <c r="W4188" t="s">
        <v>567</v>
      </c>
      <c r="X4188" t="s">
        <v>567</v>
      </c>
      <c r="Y4188" t="s">
        <v>568</v>
      </c>
    </row>
    <row r="4189" spans="2:25" x14ac:dyDescent="0.3">
      <c r="B4189" s="118"/>
      <c r="D4189" t="s">
        <v>567</v>
      </c>
      <c r="H4189" t="s">
        <v>567</v>
      </c>
      <c r="J4189" t="s">
        <v>567</v>
      </c>
      <c r="K4189" t="s">
        <v>567</v>
      </c>
      <c r="L4189" t="s">
        <v>567</v>
      </c>
      <c r="N4189">
        <v>0</v>
      </c>
      <c r="O4189">
        <v>0</v>
      </c>
      <c r="R4189">
        <v>0</v>
      </c>
      <c r="W4189" t="s">
        <v>567</v>
      </c>
      <c r="X4189" t="s">
        <v>567</v>
      </c>
      <c r="Y4189" t="s">
        <v>568</v>
      </c>
    </row>
    <row r="4190" spans="2:25" x14ac:dyDescent="0.3">
      <c r="B4190" s="118"/>
      <c r="D4190" t="s">
        <v>567</v>
      </c>
      <c r="H4190" t="s">
        <v>567</v>
      </c>
      <c r="J4190" t="s">
        <v>567</v>
      </c>
      <c r="K4190" t="s">
        <v>567</v>
      </c>
      <c r="L4190" t="s">
        <v>567</v>
      </c>
      <c r="N4190">
        <v>0</v>
      </c>
      <c r="O4190">
        <v>0</v>
      </c>
      <c r="R4190">
        <v>0</v>
      </c>
      <c r="W4190" t="s">
        <v>567</v>
      </c>
      <c r="X4190" t="s">
        <v>567</v>
      </c>
      <c r="Y4190" t="s">
        <v>568</v>
      </c>
    </row>
    <row r="4191" spans="2:25" x14ac:dyDescent="0.3">
      <c r="B4191" s="118"/>
      <c r="D4191" t="s">
        <v>567</v>
      </c>
      <c r="H4191" t="s">
        <v>567</v>
      </c>
      <c r="J4191" t="s">
        <v>567</v>
      </c>
      <c r="K4191" t="s">
        <v>567</v>
      </c>
      <c r="L4191" t="s">
        <v>567</v>
      </c>
      <c r="N4191">
        <v>0</v>
      </c>
      <c r="O4191">
        <v>0</v>
      </c>
      <c r="R4191">
        <v>0</v>
      </c>
      <c r="W4191" t="s">
        <v>567</v>
      </c>
      <c r="X4191" t="s">
        <v>567</v>
      </c>
      <c r="Y4191" t="s">
        <v>568</v>
      </c>
    </row>
    <row r="4192" spans="2:25" x14ac:dyDescent="0.3">
      <c r="B4192" s="118"/>
      <c r="D4192" t="s">
        <v>567</v>
      </c>
      <c r="H4192" t="s">
        <v>567</v>
      </c>
      <c r="J4192" t="s">
        <v>567</v>
      </c>
      <c r="K4192" t="s">
        <v>567</v>
      </c>
      <c r="L4192" t="s">
        <v>567</v>
      </c>
      <c r="N4192">
        <v>0</v>
      </c>
      <c r="O4192">
        <v>0</v>
      </c>
      <c r="R4192">
        <v>0</v>
      </c>
      <c r="W4192" t="s">
        <v>567</v>
      </c>
      <c r="X4192" t="s">
        <v>567</v>
      </c>
      <c r="Y4192" t="s">
        <v>568</v>
      </c>
    </row>
    <row r="4193" spans="2:25" x14ac:dyDescent="0.3">
      <c r="B4193" s="118"/>
      <c r="D4193" t="s">
        <v>567</v>
      </c>
      <c r="H4193" t="s">
        <v>567</v>
      </c>
      <c r="J4193" t="s">
        <v>567</v>
      </c>
      <c r="K4193" t="s">
        <v>567</v>
      </c>
      <c r="L4193" t="s">
        <v>567</v>
      </c>
      <c r="N4193">
        <v>0</v>
      </c>
      <c r="O4193">
        <v>0</v>
      </c>
      <c r="R4193">
        <v>0</v>
      </c>
      <c r="W4193" t="s">
        <v>567</v>
      </c>
      <c r="X4193" t="s">
        <v>567</v>
      </c>
      <c r="Y4193" t="s">
        <v>568</v>
      </c>
    </row>
    <row r="4194" spans="2:25" x14ac:dyDescent="0.3">
      <c r="B4194" s="118"/>
      <c r="D4194" t="s">
        <v>567</v>
      </c>
      <c r="H4194" t="s">
        <v>567</v>
      </c>
      <c r="J4194" t="s">
        <v>567</v>
      </c>
      <c r="K4194" t="s">
        <v>567</v>
      </c>
      <c r="L4194" t="s">
        <v>567</v>
      </c>
      <c r="N4194">
        <v>0</v>
      </c>
      <c r="O4194">
        <v>0</v>
      </c>
      <c r="R4194">
        <v>0</v>
      </c>
      <c r="W4194" t="s">
        <v>567</v>
      </c>
      <c r="X4194" t="s">
        <v>567</v>
      </c>
      <c r="Y4194" t="s">
        <v>568</v>
      </c>
    </row>
    <row r="4195" spans="2:25" x14ac:dyDescent="0.3">
      <c r="B4195" s="118"/>
      <c r="D4195" t="s">
        <v>567</v>
      </c>
      <c r="H4195" t="s">
        <v>567</v>
      </c>
      <c r="J4195" t="s">
        <v>567</v>
      </c>
      <c r="K4195" t="s">
        <v>567</v>
      </c>
      <c r="L4195" t="s">
        <v>567</v>
      </c>
      <c r="N4195">
        <v>0</v>
      </c>
      <c r="O4195">
        <v>0</v>
      </c>
      <c r="R4195">
        <v>0</v>
      </c>
      <c r="W4195" t="s">
        <v>567</v>
      </c>
      <c r="X4195" t="s">
        <v>567</v>
      </c>
      <c r="Y4195" t="s">
        <v>568</v>
      </c>
    </row>
    <row r="4196" spans="2:25" x14ac:dyDescent="0.3">
      <c r="B4196" s="118"/>
      <c r="D4196" t="s">
        <v>567</v>
      </c>
      <c r="H4196" t="s">
        <v>567</v>
      </c>
      <c r="J4196" t="s">
        <v>567</v>
      </c>
      <c r="K4196" t="s">
        <v>567</v>
      </c>
      <c r="L4196" t="s">
        <v>567</v>
      </c>
      <c r="N4196">
        <v>0</v>
      </c>
      <c r="O4196">
        <v>0</v>
      </c>
      <c r="R4196">
        <v>0</v>
      </c>
      <c r="W4196" t="s">
        <v>567</v>
      </c>
      <c r="X4196" t="s">
        <v>567</v>
      </c>
      <c r="Y4196" t="s">
        <v>568</v>
      </c>
    </row>
    <row r="4197" spans="2:25" x14ac:dyDescent="0.3">
      <c r="B4197" s="118"/>
      <c r="D4197" t="s">
        <v>567</v>
      </c>
      <c r="H4197" t="s">
        <v>567</v>
      </c>
      <c r="J4197" t="s">
        <v>567</v>
      </c>
      <c r="K4197" t="s">
        <v>567</v>
      </c>
      <c r="L4197" t="s">
        <v>567</v>
      </c>
      <c r="N4197">
        <v>0</v>
      </c>
      <c r="O4197">
        <v>0</v>
      </c>
      <c r="R4197">
        <v>0</v>
      </c>
      <c r="W4197" t="s">
        <v>567</v>
      </c>
      <c r="X4197" t="s">
        <v>567</v>
      </c>
      <c r="Y4197" t="s">
        <v>568</v>
      </c>
    </row>
    <row r="4198" spans="2:25" x14ac:dyDescent="0.3">
      <c r="B4198" s="118"/>
      <c r="D4198" t="s">
        <v>567</v>
      </c>
      <c r="H4198" t="s">
        <v>567</v>
      </c>
      <c r="J4198" t="s">
        <v>567</v>
      </c>
      <c r="K4198" t="s">
        <v>567</v>
      </c>
      <c r="L4198" t="s">
        <v>567</v>
      </c>
      <c r="N4198">
        <v>0</v>
      </c>
      <c r="O4198">
        <v>0</v>
      </c>
      <c r="R4198">
        <v>0</v>
      </c>
      <c r="W4198" t="s">
        <v>567</v>
      </c>
      <c r="X4198" t="s">
        <v>567</v>
      </c>
      <c r="Y4198" t="s">
        <v>568</v>
      </c>
    </row>
    <row r="4199" spans="2:25" x14ac:dyDescent="0.3">
      <c r="B4199" s="118"/>
      <c r="D4199" t="s">
        <v>567</v>
      </c>
      <c r="H4199" t="s">
        <v>567</v>
      </c>
      <c r="J4199" t="s">
        <v>567</v>
      </c>
      <c r="K4199" t="s">
        <v>567</v>
      </c>
      <c r="L4199" t="s">
        <v>567</v>
      </c>
      <c r="N4199">
        <v>0</v>
      </c>
      <c r="O4199">
        <v>0</v>
      </c>
      <c r="R4199">
        <v>0</v>
      </c>
      <c r="W4199" t="s">
        <v>567</v>
      </c>
      <c r="X4199" t="s">
        <v>567</v>
      </c>
      <c r="Y4199" t="s">
        <v>568</v>
      </c>
    </row>
    <row r="4200" spans="2:25" x14ac:dyDescent="0.3">
      <c r="B4200" s="118"/>
      <c r="D4200" t="s">
        <v>567</v>
      </c>
      <c r="H4200" t="s">
        <v>567</v>
      </c>
      <c r="J4200" t="s">
        <v>567</v>
      </c>
      <c r="K4200" t="s">
        <v>567</v>
      </c>
      <c r="L4200" t="s">
        <v>567</v>
      </c>
      <c r="N4200">
        <v>0</v>
      </c>
      <c r="O4200">
        <v>0</v>
      </c>
      <c r="R4200">
        <v>0</v>
      </c>
      <c r="W4200" t="s">
        <v>567</v>
      </c>
      <c r="X4200" t="s">
        <v>567</v>
      </c>
      <c r="Y4200" t="s">
        <v>568</v>
      </c>
    </row>
    <row r="4201" spans="2:25" x14ac:dyDescent="0.3">
      <c r="B4201" s="118"/>
      <c r="D4201" t="s">
        <v>567</v>
      </c>
      <c r="H4201" t="s">
        <v>567</v>
      </c>
      <c r="J4201" t="s">
        <v>567</v>
      </c>
      <c r="K4201" t="s">
        <v>567</v>
      </c>
      <c r="L4201" t="s">
        <v>567</v>
      </c>
      <c r="N4201">
        <v>0</v>
      </c>
      <c r="O4201">
        <v>0</v>
      </c>
      <c r="R4201">
        <v>0</v>
      </c>
      <c r="W4201" t="s">
        <v>567</v>
      </c>
      <c r="X4201" t="s">
        <v>567</v>
      </c>
      <c r="Y4201" t="s">
        <v>568</v>
      </c>
    </row>
    <row r="4202" spans="2:25" x14ac:dyDescent="0.3">
      <c r="B4202" s="118"/>
      <c r="D4202" t="s">
        <v>567</v>
      </c>
      <c r="H4202" t="s">
        <v>567</v>
      </c>
      <c r="J4202" t="s">
        <v>567</v>
      </c>
      <c r="K4202" t="s">
        <v>567</v>
      </c>
      <c r="L4202" t="s">
        <v>567</v>
      </c>
      <c r="N4202">
        <v>0</v>
      </c>
      <c r="O4202">
        <v>0</v>
      </c>
      <c r="R4202">
        <v>0</v>
      </c>
      <c r="W4202" t="s">
        <v>567</v>
      </c>
      <c r="X4202" t="s">
        <v>567</v>
      </c>
      <c r="Y4202" t="s">
        <v>568</v>
      </c>
    </row>
    <row r="4203" spans="2:25" x14ac:dyDescent="0.3">
      <c r="B4203" s="118"/>
      <c r="D4203" t="s">
        <v>567</v>
      </c>
      <c r="H4203" t="s">
        <v>567</v>
      </c>
      <c r="J4203" t="s">
        <v>567</v>
      </c>
      <c r="K4203" t="s">
        <v>567</v>
      </c>
      <c r="L4203" t="s">
        <v>567</v>
      </c>
      <c r="N4203">
        <v>0</v>
      </c>
      <c r="O4203">
        <v>0</v>
      </c>
      <c r="R4203">
        <v>0</v>
      </c>
      <c r="W4203" t="s">
        <v>567</v>
      </c>
      <c r="X4203" t="s">
        <v>567</v>
      </c>
      <c r="Y4203" t="s">
        <v>568</v>
      </c>
    </row>
    <row r="4204" spans="2:25" x14ac:dyDescent="0.3">
      <c r="B4204" s="118"/>
      <c r="D4204" t="s">
        <v>567</v>
      </c>
      <c r="H4204" t="s">
        <v>567</v>
      </c>
      <c r="J4204" t="s">
        <v>567</v>
      </c>
      <c r="K4204" t="s">
        <v>567</v>
      </c>
      <c r="L4204" t="s">
        <v>567</v>
      </c>
      <c r="N4204">
        <v>0</v>
      </c>
      <c r="O4204">
        <v>0</v>
      </c>
      <c r="R4204">
        <v>0</v>
      </c>
      <c r="W4204" t="s">
        <v>567</v>
      </c>
      <c r="X4204" t="s">
        <v>567</v>
      </c>
      <c r="Y4204" t="s">
        <v>568</v>
      </c>
    </row>
    <row r="4205" spans="2:25" x14ac:dyDescent="0.3">
      <c r="B4205" s="118"/>
      <c r="D4205" t="s">
        <v>567</v>
      </c>
      <c r="H4205" t="s">
        <v>567</v>
      </c>
      <c r="J4205" t="s">
        <v>567</v>
      </c>
      <c r="K4205" t="s">
        <v>567</v>
      </c>
      <c r="L4205" t="s">
        <v>567</v>
      </c>
      <c r="N4205">
        <v>0</v>
      </c>
      <c r="O4205">
        <v>0</v>
      </c>
      <c r="R4205">
        <v>0</v>
      </c>
      <c r="W4205" t="s">
        <v>567</v>
      </c>
      <c r="X4205" t="s">
        <v>567</v>
      </c>
      <c r="Y4205" t="s">
        <v>568</v>
      </c>
    </row>
    <row r="4206" spans="2:25" x14ac:dyDescent="0.3">
      <c r="B4206" s="118"/>
      <c r="D4206" t="s">
        <v>567</v>
      </c>
      <c r="H4206" t="s">
        <v>567</v>
      </c>
      <c r="J4206" t="s">
        <v>567</v>
      </c>
      <c r="K4206" t="s">
        <v>567</v>
      </c>
      <c r="L4206" t="s">
        <v>567</v>
      </c>
      <c r="N4206">
        <v>0</v>
      </c>
      <c r="O4206">
        <v>0</v>
      </c>
      <c r="R4206">
        <v>0</v>
      </c>
      <c r="W4206" t="s">
        <v>567</v>
      </c>
      <c r="X4206" t="s">
        <v>567</v>
      </c>
      <c r="Y4206" t="s">
        <v>568</v>
      </c>
    </row>
    <row r="4207" spans="2:25" x14ac:dyDescent="0.3">
      <c r="B4207" s="118"/>
      <c r="D4207" t="s">
        <v>567</v>
      </c>
      <c r="H4207" t="s">
        <v>567</v>
      </c>
      <c r="J4207" t="s">
        <v>567</v>
      </c>
      <c r="K4207" t="s">
        <v>567</v>
      </c>
      <c r="L4207" t="s">
        <v>567</v>
      </c>
      <c r="N4207">
        <v>0</v>
      </c>
      <c r="O4207">
        <v>0</v>
      </c>
      <c r="R4207">
        <v>0</v>
      </c>
      <c r="W4207" t="s">
        <v>567</v>
      </c>
      <c r="X4207" t="s">
        <v>567</v>
      </c>
      <c r="Y4207" t="s">
        <v>568</v>
      </c>
    </row>
    <row r="4208" spans="2:25" x14ac:dyDescent="0.3">
      <c r="B4208" s="118"/>
      <c r="D4208" t="s">
        <v>567</v>
      </c>
      <c r="H4208" t="s">
        <v>567</v>
      </c>
      <c r="J4208" t="s">
        <v>567</v>
      </c>
      <c r="K4208" t="s">
        <v>567</v>
      </c>
      <c r="L4208" t="s">
        <v>567</v>
      </c>
      <c r="N4208">
        <v>0</v>
      </c>
      <c r="O4208">
        <v>0</v>
      </c>
      <c r="R4208">
        <v>0</v>
      </c>
      <c r="W4208" t="s">
        <v>567</v>
      </c>
      <c r="X4208" t="s">
        <v>567</v>
      </c>
      <c r="Y4208" t="s">
        <v>568</v>
      </c>
    </row>
    <row r="4209" spans="2:25" x14ac:dyDescent="0.3">
      <c r="B4209" s="118"/>
      <c r="D4209" t="s">
        <v>567</v>
      </c>
      <c r="H4209" t="s">
        <v>567</v>
      </c>
      <c r="J4209" t="s">
        <v>567</v>
      </c>
      <c r="K4209" t="s">
        <v>567</v>
      </c>
      <c r="L4209" t="s">
        <v>567</v>
      </c>
      <c r="N4209">
        <v>0</v>
      </c>
      <c r="O4209">
        <v>0</v>
      </c>
      <c r="R4209">
        <v>0</v>
      </c>
      <c r="W4209" t="s">
        <v>567</v>
      </c>
      <c r="X4209" t="s">
        <v>567</v>
      </c>
      <c r="Y4209" t="s">
        <v>568</v>
      </c>
    </row>
    <row r="4210" spans="2:25" x14ac:dyDescent="0.3">
      <c r="B4210" s="118"/>
      <c r="D4210" t="s">
        <v>567</v>
      </c>
      <c r="H4210" t="s">
        <v>567</v>
      </c>
      <c r="J4210" t="s">
        <v>567</v>
      </c>
      <c r="K4210" t="s">
        <v>567</v>
      </c>
      <c r="L4210" t="s">
        <v>567</v>
      </c>
      <c r="N4210">
        <v>0</v>
      </c>
      <c r="O4210">
        <v>0</v>
      </c>
      <c r="R4210">
        <v>0</v>
      </c>
      <c r="W4210" t="s">
        <v>567</v>
      </c>
      <c r="X4210" t="s">
        <v>567</v>
      </c>
      <c r="Y4210" t="s">
        <v>568</v>
      </c>
    </row>
    <row r="4211" spans="2:25" x14ac:dyDescent="0.3">
      <c r="B4211" s="118"/>
      <c r="D4211" t="s">
        <v>567</v>
      </c>
      <c r="H4211" t="s">
        <v>567</v>
      </c>
      <c r="J4211" t="s">
        <v>567</v>
      </c>
      <c r="K4211" t="s">
        <v>567</v>
      </c>
      <c r="L4211" t="s">
        <v>567</v>
      </c>
      <c r="N4211">
        <v>0</v>
      </c>
      <c r="O4211">
        <v>0</v>
      </c>
      <c r="R4211">
        <v>0</v>
      </c>
      <c r="W4211" t="s">
        <v>567</v>
      </c>
      <c r="X4211" t="s">
        <v>567</v>
      </c>
      <c r="Y4211" t="s">
        <v>568</v>
      </c>
    </row>
    <row r="4212" spans="2:25" x14ac:dyDescent="0.3">
      <c r="B4212" s="118"/>
      <c r="D4212" t="s">
        <v>567</v>
      </c>
      <c r="H4212" t="s">
        <v>567</v>
      </c>
      <c r="J4212" t="s">
        <v>567</v>
      </c>
      <c r="K4212" t="s">
        <v>567</v>
      </c>
      <c r="L4212" t="s">
        <v>567</v>
      </c>
      <c r="N4212">
        <v>0</v>
      </c>
      <c r="O4212">
        <v>0</v>
      </c>
      <c r="R4212">
        <v>0</v>
      </c>
      <c r="W4212" t="s">
        <v>567</v>
      </c>
      <c r="X4212" t="s">
        <v>567</v>
      </c>
      <c r="Y4212" t="s">
        <v>568</v>
      </c>
    </row>
    <row r="4213" spans="2:25" x14ac:dyDescent="0.3">
      <c r="B4213" s="118"/>
      <c r="D4213" t="s">
        <v>567</v>
      </c>
      <c r="H4213" t="s">
        <v>567</v>
      </c>
      <c r="J4213" t="s">
        <v>567</v>
      </c>
      <c r="K4213" t="s">
        <v>567</v>
      </c>
      <c r="L4213" t="s">
        <v>567</v>
      </c>
      <c r="N4213">
        <v>0</v>
      </c>
      <c r="O4213">
        <v>0</v>
      </c>
      <c r="R4213">
        <v>0</v>
      </c>
      <c r="W4213" t="s">
        <v>567</v>
      </c>
      <c r="X4213" t="s">
        <v>567</v>
      </c>
      <c r="Y4213" t="s">
        <v>568</v>
      </c>
    </row>
    <row r="4214" spans="2:25" x14ac:dyDescent="0.3">
      <c r="B4214" s="118"/>
      <c r="D4214" t="s">
        <v>567</v>
      </c>
      <c r="H4214" t="s">
        <v>567</v>
      </c>
      <c r="J4214" t="s">
        <v>567</v>
      </c>
      <c r="K4214" t="s">
        <v>567</v>
      </c>
      <c r="L4214" t="s">
        <v>567</v>
      </c>
      <c r="N4214">
        <v>0</v>
      </c>
      <c r="O4214">
        <v>0</v>
      </c>
      <c r="R4214">
        <v>0</v>
      </c>
      <c r="W4214" t="s">
        <v>567</v>
      </c>
      <c r="X4214" t="s">
        <v>567</v>
      </c>
      <c r="Y4214" t="s">
        <v>568</v>
      </c>
    </row>
    <row r="4215" spans="2:25" x14ac:dyDescent="0.3">
      <c r="B4215" s="118"/>
      <c r="D4215" t="s">
        <v>567</v>
      </c>
      <c r="H4215" t="s">
        <v>567</v>
      </c>
      <c r="J4215" t="s">
        <v>567</v>
      </c>
      <c r="K4215" t="s">
        <v>567</v>
      </c>
      <c r="L4215" t="s">
        <v>567</v>
      </c>
      <c r="N4215">
        <v>0</v>
      </c>
      <c r="O4215">
        <v>0</v>
      </c>
      <c r="R4215">
        <v>0</v>
      </c>
      <c r="W4215" t="s">
        <v>567</v>
      </c>
      <c r="X4215" t="s">
        <v>567</v>
      </c>
      <c r="Y4215" t="s">
        <v>568</v>
      </c>
    </row>
    <row r="4216" spans="2:25" x14ac:dyDescent="0.3">
      <c r="B4216" s="118"/>
      <c r="D4216" t="s">
        <v>567</v>
      </c>
      <c r="H4216" t="s">
        <v>567</v>
      </c>
      <c r="J4216" t="s">
        <v>567</v>
      </c>
      <c r="K4216" t="s">
        <v>567</v>
      </c>
      <c r="L4216" t="s">
        <v>567</v>
      </c>
      <c r="N4216">
        <v>0</v>
      </c>
      <c r="O4216">
        <v>0</v>
      </c>
      <c r="R4216">
        <v>0</v>
      </c>
      <c r="W4216" t="s">
        <v>567</v>
      </c>
      <c r="X4216" t="s">
        <v>567</v>
      </c>
      <c r="Y4216" t="s">
        <v>568</v>
      </c>
    </row>
    <row r="4217" spans="2:25" x14ac:dyDescent="0.3">
      <c r="B4217" s="118"/>
      <c r="D4217" t="s">
        <v>567</v>
      </c>
      <c r="H4217" t="s">
        <v>567</v>
      </c>
      <c r="J4217" t="s">
        <v>567</v>
      </c>
      <c r="K4217" t="s">
        <v>567</v>
      </c>
      <c r="L4217" t="s">
        <v>567</v>
      </c>
      <c r="N4217">
        <v>0</v>
      </c>
      <c r="O4217">
        <v>0</v>
      </c>
      <c r="R4217">
        <v>0</v>
      </c>
      <c r="W4217" t="s">
        <v>567</v>
      </c>
      <c r="X4217" t="s">
        <v>567</v>
      </c>
      <c r="Y4217" t="s">
        <v>568</v>
      </c>
    </row>
    <row r="4218" spans="2:25" x14ac:dyDescent="0.3">
      <c r="B4218" s="118"/>
      <c r="D4218" t="s">
        <v>567</v>
      </c>
      <c r="H4218" t="s">
        <v>567</v>
      </c>
      <c r="J4218" t="s">
        <v>567</v>
      </c>
      <c r="K4218" t="s">
        <v>567</v>
      </c>
      <c r="L4218" t="s">
        <v>567</v>
      </c>
      <c r="N4218">
        <v>0</v>
      </c>
      <c r="O4218">
        <v>0</v>
      </c>
      <c r="R4218">
        <v>0</v>
      </c>
      <c r="W4218" t="s">
        <v>567</v>
      </c>
      <c r="X4218" t="s">
        <v>567</v>
      </c>
      <c r="Y4218" t="s">
        <v>568</v>
      </c>
    </row>
    <row r="4219" spans="2:25" x14ac:dyDescent="0.3">
      <c r="B4219" s="118"/>
      <c r="D4219" t="s">
        <v>567</v>
      </c>
      <c r="H4219" t="s">
        <v>567</v>
      </c>
      <c r="J4219" t="s">
        <v>567</v>
      </c>
      <c r="K4219" t="s">
        <v>567</v>
      </c>
      <c r="L4219" t="s">
        <v>567</v>
      </c>
      <c r="N4219">
        <v>0</v>
      </c>
      <c r="O4219">
        <v>0</v>
      </c>
      <c r="R4219">
        <v>0</v>
      </c>
      <c r="W4219" t="s">
        <v>567</v>
      </c>
      <c r="X4219" t="s">
        <v>567</v>
      </c>
      <c r="Y4219" t="s">
        <v>568</v>
      </c>
    </row>
    <row r="4220" spans="2:25" x14ac:dyDescent="0.3">
      <c r="B4220" s="118"/>
      <c r="D4220" t="s">
        <v>567</v>
      </c>
      <c r="H4220" t="s">
        <v>567</v>
      </c>
      <c r="J4220" t="s">
        <v>567</v>
      </c>
      <c r="K4220" t="s">
        <v>567</v>
      </c>
      <c r="L4220" t="s">
        <v>567</v>
      </c>
      <c r="N4220">
        <v>0</v>
      </c>
      <c r="O4220">
        <v>0</v>
      </c>
      <c r="R4220">
        <v>0</v>
      </c>
      <c r="W4220" t="s">
        <v>567</v>
      </c>
      <c r="X4220" t="s">
        <v>567</v>
      </c>
      <c r="Y4220" t="s">
        <v>568</v>
      </c>
    </row>
    <row r="4221" spans="2:25" x14ac:dyDescent="0.3">
      <c r="B4221" s="118"/>
      <c r="D4221" t="s">
        <v>567</v>
      </c>
      <c r="H4221" t="s">
        <v>567</v>
      </c>
      <c r="J4221" t="s">
        <v>567</v>
      </c>
      <c r="K4221" t="s">
        <v>567</v>
      </c>
      <c r="L4221" t="s">
        <v>567</v>
      </c>
      <c r="N4221">
        <v>0</v>
      </c>
      <c r="O4221">
        <v>0</v>
      </c>
      <c r="R4221">
        <v>0</v>
      </c>
      <c r="W4221" t="s">
        <v>567</v>
      </c>
      <c r="X4221" t="s">
        <v>567</v>
      </c>
      <c r="Y4221" t="s">
        <v>568</v>
      </c>
    </row>
    <row r="4222" spans="2:25" x14ac:dyDescent="0.3">
      <c r="B4222" s="118"/>
      <c r="D4222" t="s">
        <v>567</v>
      </c>
      <c r="H4222" t="s">
        <v>567</v>
      </c>
      <c r="J4222" t="s">
        <v>567</v>
      </c>
      <c r="K4222" t="s">
        <v>567</v>
      </c>
      <c r="L4222" t="s">
        <v>567</v>
      </c>
      <c r="N4222">
        <v>0</v>
      </c>
      <c r="O4222">
        <v>0</v>
      </c>
      <c r="R4222">
        <v>0</v>
      </c>
      <c r="W4222" t="s">
        <v>567</v>
      </c>
      <c r="X4222" t="s">
        <v>567</v>
      </c>
      <c r="Y4222" t="s">
        <v>568</v>
      </c>
    </row>
    <row r="4223" spans="2:25" x14ac:dyDescent="0.3">
      <c r="B4223" s="118"/>
      <c r="D4223" t="s">
        <v>567</v>
      </c>
      <c r="H4223" t="s">
        <v>567</v>
      </c>
      <c r="J4223" t="s">
        <v>567</v>
      </c>
      <c r="K4223" t="s">
        <v>567</v>
      </c>
      <c r="L4223" t="s">
        <v>567</v>
      </c>
      <c r="N4223">
        <v>0</v>
      </c>
      <c r="O4223">
        <v>0</v>
      </c>
      <c r="R4223">
        <v>0</v>
      </c>
      <c r="W4223" t="s">
        <v>567</v>
      </c>
      <c r="X4223" t="s">
        <v>567</v>
      </c>
      <c r="Y4223" t="s">
        <v>568</v>
      </c>
    </row>
    <row r="4224" spans="2:25" x14ac:dyDescent="0.3">
      <c r="B4224" s="118"/>
      <c r="D4224" t="s">
        <v>567</v>
      </c>
      <c r="H4224" t="s">
        <v>567</v>
      </c>
      <c r="J4224" t="s">
        <v>567</v>
      </c>
      <c r="K4224" t="s">
        <v>567</v>
      </c>
      <c r="L4224" t="s">
        <v>567</v>
      </c>
      <c r="N4224">
        <v>0</v>
      </c>
      <c r="O4224">
        <v>0</v>
      </c>
      <c r="R4224">
        <v>0</v>
      </c>
      <c r="W4224" t="s">
        <v>567</v>
      </c>
      <c r="X4224" t="s">
        <v>567</v>
      </c>
      <c r="Y4224" t="s">
        <v>568</v>
      </c>
    </row>
    <row r="4225" spans="2:25" x14ac:dyDescent="0.3">
      <c r="B4225" s="118"/>
      <c r="D4225" t="s">
        <v>567</v>
      </c>
      <c r="H4225" t="s">
        <v>567</v>
      </c>
      <c r="J4225" t="s">
        <v>567</v>
      </c>
      <c r="K4225" t="s">
        <v>567</v>
      </c>
      <c r="L4225" t="s">
        <v>567</v>
      </c>
      <c r="N4225">
        <v>0</v>
      </c>
      <c r="O4225">
        <v>0</v>
      </c>
      <c r="R4225">
        <v>0</v>
      </c>
      <c r="W4225" t="s">
        <v>567</v>
      </c>
      <c r="X4225" t="s">
        <v>567</v>
      </c>
      <c r="Y4225" t="s">
        <v>568</v>
      </c>
    </row>
    <row r="4226" spans="2:25" x14ac:dyDescent="0.3">
      <c r="B4226" s="118"/>
      <c r="D4226" t="s">
        <v>567</v>
      </c>
      <c r="H4226" t="s">
        <v>567</v>
      </c>
      <c r="J4226" t="s">
        <v>567</v>
      </c>
      <c r="K4226" t="s">
        <v>567</v>
      </c>
      <c r="L4226" t="s">
        <v>567</v>
      </c>
      <c r="N4226">
        <v>0</v>
      </c>
      <c r="O4226">
        <v>0</v>
      </c>
      <c r="R4226">
        <v>0</v>
      </c>
      <c r="W4226" t="s">
        <v>567</v>
      </c>
      <c r="X4226" t="s">
        <v>567</v>
      </c>
      <c r="Y4226" t="s">
        <v>568</v>
      </c>
    </row>
    <row r="4227" spans="2:25" x14ac:dyDescent="0.3">
      <c r="B4227" s="118"/>
      <c r="D4227" t="s">
        <v>567</v>
      </c>
      <c r="H4227" t="s">
        <v>567</v>
      </c>
      <c r="J4227" t="s">
        <v>567</v>
      </c>
      <c r="K4227" t="s">
        <v>567</v>
      </c>
      <c r="L4227" t="s">
        <v>567</v>
      </c>
      <c r="N4227">
        <v>0</v>
      </c>
      <c r="O4227">
        <v>0</v>
      </c>
      <c r="R4227">
        <v>0</v>
      </c>
      <c r="W4227" t="s">
        <v>567</v>
      </c>
      <c r="X4227" t="s">
        <v>567</v>
      </c>
      <c r="Y4227" t="s">
        <v>568</v>
      </c>
    </row>
    <row r="4228" spans="2:25" x14ac:dyDescent="0.3">
      <c r="B4228" s="118"/>
      <c r="D4228" t="s">
        <v>567</v>
      </c>
      <c r="H4228" t="s">
        <v>567</v>
      </c>
      <c r="J4228" t="s">
        <v>567</v>
      </c>
      <c r="K4228" t="s">
        <v>567</v>
      </c>
      <c r="L4228" t="s">
        <v>567</v>
      </c>
      <c r="N4228">
        <v>0</v>
      </c>
      <c r="O4228">
        <v>0</v>
      </c>
      <c r="R4228">
        <v>0</v>
      </c>
      <c r="W4228" t="s">
        <v>567</v>
      </c>
      <c r="X4228" t="s">
        <v>567</v>
      </c>
      <c r="Y4228" t="s">
        <v>568</v>
      </c>
    </row>
    <row r="4229" spans="2:25" x14ac:dyDescent="0.3">
      <c r="B4229" s="118"/>
      <c r="D4229" t="s">
        <v>567</v>
      </c>
      <c r="H4229" t="s">
        <v>567</v>
      </c>
      <c r="J4229" t="s">
        <v>567</v>
      </c>
      <c r="K4229" t="s">
        <v>567</v>
      </c>
      <c r="L4229" t="s">
        <v>567</v>
      </c>
      <c r="N4229">
        <v>0</v>
      </c>
      <c r="O4229">
        <v>0</v>
      </c>
      <c r="R4229">
        <v>0</v>
      </c>
      <c r="W4229" t="s">
        <v>567</v>
      </c>
      <c r="X4229" t="s">
        <v>567</v>
      </c>
      <c r="Y4229" t="s">
        <v>568</v>
      </c>
    </row>
    <row r="4230" spans="2:25" x14ac:dyDescent="0.3">
      <c r="B4230" s="118"/>
      <c r="D4230" t="s">
        <v>567</v>
      </c>
      <c r="H4230" t="s">
        <v>567</v>
      </c>
      <c r="J4230" t="s">
        <v>567</v>
      </c>
      <c r="K4230" t="s">
        <v>567</v>
      </c>
      <c r="L4230" t="s">
        <v>567</v>
      </c>
      <c r="N4230">
        <v>0</v>
      </c>
      <c r="O4230">
        <v>0</v>
      </c>
      <c r="R4230">
        <v>0</v>
      </c>
      <c r="W4230" t="s">
        <v>567</v>
      </c>
      <c r="X4230" t="s">
        <v>567</v>
      </c>
      <c r="Y4230" t="s">
        <v>568</v>
      </c>
    </row>
    <row r="4231" spans="2:25" x14ac:dyDescent="0.3">
      <c r="B4231" s="118"/>
      <c r="D4231" t="s">
        <v>567</v>
      </c>
      <c r="H4231" t="s">
        <v>567</v>
      </c>
      <c r="J4231" t="s">
        <v>567</v>
      </c>
      <c r="K4231" t="s">
        <v>567</v>
      </c>
      <c r="L4231" t="s">
        <v>567</v>
      </c>
      <c r="N4231">
        <v>0</v>
      </c>
      <c r="O4231">
        <v>0</v>
      </c>
      <c r="R4231">
        <v>0</v>
      </c>
      <c r="W4231" t="s">
        <v>567</v>
      </c>
      <c r="X4231" t="s">
        <v>567</v>
      </c>
      <c r="Y4231" t="s">
        <v>568</v>
      </c>
    </row>
    <row r="4232" spans="2:25" x14ac:dyDescent="0.3">
      <c r="B4232" s="118"/>
      <c r="D4232" t="s">
        <v>567</v>
      </c>
      <c r="H4232" t="s">
        <v>567</v>
      </c>
      <c r="J4232" t="s">
        <v>567</v>
      </c>
      <c r="K4232" t="s">
        <v>567</v>
      </c>
      <c r="L4232" t="s">
        <v>567</v>
      </c>
      <c r="N4232">
        <v>0</v>
      </c>
      <c r="O4232">
        <v>0</v>
      </c>
      <c r="R4232">
        <v>0</v>
      </c>
      <c r="W4232" t="s">
        <v>567</v>
      </c>
      <c r="X4232" t="s">
        <v>567</v>
      </c>
      <c r="Y4232" t="s">
        <v>568</v>
      </c>
    </row>
    <row r="4233" spans="2:25" x14ac:dyDescent="0.3">
      <c r="B4233" s="118"/>
      <c r="D4233" t="s">
        <v>567</v>
      </c>
      <c r="H4233" t="s">
        <v>567</v>
      </c>
      <c r="J4233" t="s">
        <v>567</v>
      </c>
      <c r="K4233" t="s">
        <v>567</v>
      </c>
      <c r="L4233" t="s">
        <v>567</v>
      </c>
      <c r="N4233">
        <v>0</v>
      </c>
      <c r="O4233">
        <v>0</v>
      </c>
      <c r="R4233">
        <v>0</v>
      </c>
      <c r="W4233" t="s">
        <v>567</v>
      </c>
      <c r="X4233" t="s">
        <v>567</v>
      </c>
      <c r="Y4233" t="s">
        <v>568</v>
      </c>
    </row>
    <row r="4234" spans="2:25" x14ac:dyDescent="0.3">
      <c r="B4234" s="118"/>
      <c r="D4234" t="s">
        <v>567</v>
      </c>
      <c r="H4234" t="s">
        <v>567</v>
      </c>
      <c r="J4234" t="s">
        <v>567</v>
      </c>
      <c r="K4234" t="s">
        <v>567</v>
      </c>
      <c r="L4234" t="s">
        <v>567</v>
      </c>
      <c r="N4234">
        <v>0</v>
      </c>
      <c r="O4234">
        <v>0</v>
      </c>
      <c r="R4234">
        <v>0</v>
      </c>
      <c r="W4234" t="s">
        <v>567</v>
      </c>
      <c r="X4234" t="s">
        <v>567</v>
      </c>
      <c r="Y4234" t="s">
        <v>568</v>
      </c>
    </row>
    <row r="4235" spans="2:25" x14ac:dyDescent="0.3">
      <c r="B4235" s="118"/>
      <c r="D4235" t="s">
        <v>567</v>
      </c>
      <c r="H4235" t="s">
        <v>567</v>
      </c>
      <c r="J4235" t="s">
        <v>567</v>
      </c>
      <c r="K4235" t="s">
        <v>567</v>
      </c>
      <c r="L4235" t="s">
        <v>567</v>
      </c>
      <c r="N4235">
        <v>0</v>
      </c>
      <c r="O4235">
        <v>0</v>
      </c>
      <c r="R4235">
        <v>0</v>
      </c>
      <c r="W4235" t="s">
        <v>567</v>
      </c>
      <c r="X4235" t="s">
        <v>567</v>
      </c>
      <c r="Y4235" t="s">
        <v>568</v>
      </c>
    </row>
    <row r="4236" spans="2:25" x14ac:dyDescent="0.3">
      <c r="B4236" s="118"/>
      <c r="D4236" t="s">
        <v>567</v>
      </c>
      <c r="H4236" t="s">
        <v>567</v>
      </c>
      <c r="J4236" t="s">
        <v>567</v>
      </c>
      <c r="K4236" t="s">
        <v>567</v>
      </c>
      <c r="L4236" t="s">
        <v>567</v>
      </c>
      <c r="N4236">
        <v>0</v>
      </c>
      <c r="O4236">
        <v>0</v>
      </c>
      <c r="R4236">
        <v>0</v>
      </c>
      <c r="W4236" t="s">
        <v>567</v>
      </c>
      <c r="X4236" t="s">
        <v>567</v>
      </c>
      <c r="Y4236" t="s">
        <v>568</v>
      </c>
    </row>
    <row r="4237" spans="2:25" x14ac:dyDescent="0.3">
      <c r="B4237" s="118"/>
      <c r="D4237" t="s">
        <v>567</v>
      </c>
      <c r="H4237" t="s">
        <v>567</v>
      </c>
      <c r="J4237" t="s">
        <v>567</v>
      </c>
      <c r="K4237" t="s">
        <v>567</v>
      </c>
      <c r="L4237" t="s">
        <v>567</v>
      </c>
      <c r="N4237">
        <v>0</v>
      </c>
      <c r="O4237">
        <v>0</v>
      </c>
      <c r="R4237">
        <v>0</v>
      </c>
      <c r="W4237" t="s">
        <v>567</v>
      </c>
      <c r="X4237" t="s">
        <v>567</v>
      </c>
      <c r="Y4237" t="s">
        <v>568</v>
      </c>
    </row>
    <row r="4238" spans="2:25" x14ac:dyDescent="0.3">
      <c r="B4238" s="118"/>
      <c r="D4238" t="s">
        <v>567</v>
      </c>
      <c r="H4238" t="s">
        <v>567</v>
      </c>
      <c r="J4238" t="s">
        <v>567</v>
      </c>
      <c r="K4238" t="s">
        <v>567</v>
      </c>
      <c r="L4238" t="s">
        <v>567</v>
      </c>
      <c r="N4238">
        <v>0</v>
      </c>
      <c r="O4238">
        <v>0</v>
      </c>
      <c r="R4238">
        <v>0</v>
      </c>
      <c r="W4238" t="s">
        <v>567</v>
      </c>
      <c r="X4238" t="s">
        <v>567</v>
      </c>
      <c r="Y4238" t="s">
        <v>568</v>
      </c>
    </row>
    <row r="4239" spans="2:25" x14ac:dyDescent="0.3">
      <c r="B4239" s="118"/>
      <c r="D4239" t="s">
        <v>567</v>
      </c>
      <c r="H4239" t="s">
        <v>567</v>
      </c>
      <c r="J4239" t="s">
        <v>567</v>
      </c>
      <c r="K4239" t="s">
        <v>567</v>
      </c>
      <c r="L4239" t="s">
        <v>567</v>
      </c>
      <c r="N4239">
        <v>0</v>
      </c>
      <c r="O4239">
        <v>0</v>
      </c>
      <c r="R4239">
        <v>0</v>
      </c>
      <c r="W4239" t="s">
        <v>567</v>
      </c>
      <c r="X4239" t="s">
        <v>567</v>
      </c>
      <c r="Y4239" t="s">
        <v>568</v>
      </c>
    </row>
    <row r="4240" spans="2:25" x14ac:dyDescent="0.3">
      <c r="B4240" s="118"/>
      <c r="D4240" t="s">
        <v>567</v>
      </c>
      <c r="H4240" t="s">
        <v>567</v>
      </c>
      <c r="J4240" t="s">
        <v>567</v>
      </c>
      <c r="K4240" t="s">
        <v>567</v>
      </c>
      <c r="L4240" t="s">
        <v>567</v>
      </c>
      <c r="N4240">
        <v>0</v>
      </c>
      <c r="O4240">
        <v>0</v>
      </c>
      <c r="R4240">
        <v>0</v>
      </c>
      <c r="W4240" t="s">
        <v>567</v>
      </c>
      <c r="X4240" t="s">
        <v>567</v>
      </c>
      <c r="Y4240" t="s">
        <v>568</v>
      </c>
    </row>
    <row r="4241" spans="2:25" x14ac:dyDescent="0.3">
      <c r="B4241" s="118"/>
      <c r="D4241" t="s">
        <v>567</v>
      </c>
      <c r="H4241" t="s">
        <v>567</v>
      </c>
      <c r="J4241" t="s">
        <v>567</v>
      </c>
      <c r="K4241" t="s">
        <v>567</v>
      </c>
      <c r="L4241" t="s">
        <v>567</v>
      </c>
      <c r="N4241">
        <v>0</v>
      </c>
      <c r="O4241">
        <v>0</v>
      </c>
      <c r="R4241">
        <v>0</v>
      </c>
      <c r="W4241" t="s">
        <v>567</v>
      </c>
      <c r="X4241" t="s">
        <v>567</v>
      </c>
      <c r="Y4241" t="s">
        <v>568</v>
      </c>
    </row>
    <row r="4242" spans="2:25" x14ac:dyDescent="0.3">
      <c r="B4242" s="118"/>
      <c r="D4242" t="s">
        <v>567</v>
      </c>
      <c r="H4242" t="s">
        <v>567</v>
      </c>
      <c r="J4242" t="s">
        <v>567</v>
      </c>
      <c r="K4242" t="s">
        <v>567</v>
      </c>
      <c r="L4242" t="s">
        <v>567</v>
      </c>
      <c r="N4242">
        <v>0</v>
      </c>
      <c r="O4242">
        <v>0</v>
      </c>
      <c r="R4242">
        <v>0</v>
      </c>
      <c r="W4242" t="s">
        <v>567</v>
      </c>
      <c r="X4242" t="s">
        <v>567</v>
      </c>
      <c r="Y4242" t="s">
        <v>568</v>
      </c>
    </row>
    <row r="4243" spans="2:25" x14ac:dyDescent="0.3">
      <c r="B4243" s="118"/>
      <c r="D4243" t="s">
        <v>567</v>
      </c>
      <c r="H4243" t="s">
        <v>567</v>
      </c>
      <c r="J4243" t="s">
        <v>567</v>
      </c>
      <c r="K4243" t="s">
        <v>567</v>
      </c>
      <c r="L4243" t="s">
        <v>567</v>
      </c>
      <c r="N4243">
        <v>0</v>
      </c>
      <c r="O4243">
        <v>0</v>
      </c>
      <c r="R4243">
        <v>0</v>
      </c>
      <c r="W4243" t="s">
        <v>567</v>
      </c>
      <c r="X4243" t="s">
        <v>567</v>
      </c>
      <c r="Y4243" t="s">
        <v>568</v>
      </c>
    </row>
    <row r="4244" spans="2:25" x14ac:dyDescent="0.3">
      <c r="B4244" s="118"/>
      <c r="D4244" t="s">
        <v>567</v>
      </c>
      <c r="H4244" t="s">
        <v>567</v>
      </c>
      <c r="J4244" t="s">
        <v>567</v>
      </c>
      <c r="K4244" t="s">
        <v>567</v>
      </c>
      <c r="L4244" t="s">
        <v>567</v>
      </c>
      <c r="N4244">
        <v>0</v>
      </c>
      <c r="O4244">
        <v>0</v>
      </c>
      <c r="R4244">
        <v>0</v>
      </c>
      <c r="W4244" t="s">
        <v>567</v>
      </c>
      <c r="X4244" t="s">
        <v>567</v>
      </c>
      <c r="Y4244" t="s">
        <v>568</v>
      </c>
    </row>
    <row r="4245" spans="2:25" x14ac:dyDescent="0.3">
      <c r="B4245" s="118"/>
      <c r="D4245" t="s">
        <v>567</v>
      </c>
      <c r="H4245" t="s">
        <v>567</v>
      </c>
      <c r="J4245" t="s">
        <v>567</v>
      </c>
      <c r="K4245" t="s">
        <v>567</v>
      </c>
      <c r="L4245" t="s">
        <v>567</v>
      </c>
      <c r="N4245">
        <v>0</v>
      </c>
      <c r="O4245">
        <v>0</v>
      </c>
      <c r="R4245">
        <v>0</v>
      </c>
      <c r="W4245" t="s">
        <v>567</v>
      </c>
      <c r="X4245" t="s">
        <v>567</v>
      </c>
      <c r="Y4245" t="s">
        <v>568</v>
      </c>
    </row>
    <row r="4246" spans="2:25" x14ac:dyDescent="0.3">
      <c r="B4246" s="118"/>
      <c r="D4246" t="s">
        <v>567</v>
      </c>
      <c r="H4246" t="s">
        <v>567</v>
      </c>
      <c r="J4246" t="s">
        <v>567</v>
      </c>
      <c r="K4246" t="s">
        <v>567</v>
      </c>
      <c r="L4246" t="s">
        <v>567</v>
      </c>
      <c r="N4246">
        <v>0</v>
      </c>
      <c r="O4246">
        <v>0</v>
      </c>
      <c r="R4246">
        <v>0</v>
      </c>
      <c r="W4246" t="s">
        <v>567</v>
      </c>
      <c r="X4246" t="s">
        <v>567</v>
      </c>
      <c r="Y4246" t="s">
        <v>568</v>
      </c>
    </row>
    <row r="4247" spans="2:25" x14ac:dyDescent="0.3">
      <c r="B4247" s="118"/>
      <c r="D4247" t="s">
        <v>567</v>
      </c>
      <c r="H4247" t="s">
        <v>567</v>
      </c>
      <c r="J4247" t="s">
        <v>567</v>
      </c>
      <c r="K4247" t="s">
        <v>567</v>
      </c>
      <c r="L4247" t="s">
        <v>567</v>
      </c>
      <c r="N4247">
        <v>0</v>
      </c>
      <c r="O4247">
        <v>0</v>
      </c>
      <c r="R4247">
        <v>0</v>
      </c>
      <c r="W4247" t="s">
        <v>567</v>
      </c>
      <c r="X4247" t="s">
        <v>567</v>
      </c>
      <c r="Y4247" t="s">
        <v>568</v>
      </c>
    </row>
    <row r="4248" spans="2:25" x14ac:dyDescent="0.3">
      <c r="B4248" s="118"/>
      <c r="D4248" t="s">
        <v>567</v>
      </c>
      <c r="H4248" t="s">
        <v>567</v>
      </c>
      <c r="J4248" t="s">
        <v>567</v>
      </c>
      <c r="K4248" t="s">
        <v>567</v>
      </c>
      <c r="L4248" t="s">
        <v>567</v>
      </c>
      <c r="N4248">
        <v>0</v>
      </c>
      <c r="O4248">
        <v>0</v>
      </c>
      <c r="R4248">
        <v>0</v>
      </c>
      <c r="W4248" t="s">
        <v>567</v>
      </c>
      <c r="X4248" t="s">
        <v>567</v>
      </c>
      <c r="Y4248" t="s">
        <v>568</v>
      </c>
    </row>
    <row r="4249" spans="2:25" x14ac:dyDescent="0.3">
      <c r="B4249" s="118"/>
      <c r="D4249" t="s">
        <v>567</v>
      </c>
      <c r="H4249" t="s">
        <v>567</v>
      </c>
      <c r="J4249" t="s">
        <v>567</v>
      </c>
      <c r="K4249" t="s">
        <v>567</v>
      </c>
      <c r="L4249" t="s">
        <v>567</v>
      </c>
      <c r="N4249">
        <v>0</v>
      </c>
      <c r="O4249">
        <v>0</v>
      </c>
      <c r="R4249">
        <v>0</v>
      </c>
      <c r="W4249" t="s">
        <v>567</v>
      </c>
      <c r="X4249" t="s">
        <v>567</v>
      </c>
      <c r="Y4249" t="s">
        <v>568</v>
      </c>
    </row>
    <row r="4250" spans="2:25" x14ac:dyDescent="0.3">
      <c r="B4250" s="118"/>
      <c r="D4250" t="s">
        <v>567</v>
      </c>
      <c r="H4250" t="s">
        <v>567</v>
      </c>
      <c r="J4250" t="s">
        <v>567</v>
      </c>
      <c r="K4250" t="s">
        <v>567</v>
      </c>
      <c r="L4250" t="s">
        <v>567</v>
      </c>
      <c r="N4250">
        <v>0</v>
      </c>
      <c r="O4250">
        <v>0</v>
      </c>
      <c r="R4250">
        <v>0</v>
      </c>
      <c r="W4250" t="s">
        <v>567</v>
      </c>
      <c r="X4250" t="s">
        <v>567</v>
      </c>
      <c r="Y4250" t="s">
        <v>568</v>
      </c>
    </row>
    <row r="4251" spans="2:25" x14ac:dyDescent="0.3">
      <c r="B4251" s="118"/>
      <c r="D4251" t="s">
        <v>567</v>
      </c>
      <c r="H4251" t="s">
        <v>567</v>
      </c>
      <c r="J4251" t="s">
        <v>567</v>
      </c>
      <c r="K4251" t="s">
        <v>567</v>
      </c>
      <c r="L4251" t="s">
        <v>567</v>
      </c>
      <c r="N4251">
        <v>0</v>
      </c>
      <c r="O4251">
        <v>0</v>
      </c>
      <c r="R4251">
        <v>0</v>
      </c>
      <c r="W4251" t="s">
        <v>567</v>
      </c>
      <c r="X4251" t="s">
        <v>567</v>
      </c>
      <c r="Y4251" t="s">
        <v>568</v>
      </c>
    </row>
    <row r="4252" spans="2:25" x14ac:dyDescent="0.3">
      <c r="B4252" s="118"/>
      <c r="D4252" t="s">
        <v>567</v>
      </c>
      <c r="H4252" t="s">
        <v>567</v>
      </c>
      <c r="J4252" t="s">
        <v>567</v>
      </c>
      <c r="K4252" t="s">
        <v>567</v>
      </c>
      <c r="L4252" t="s">
        <v>567</v>
      </c>
      <c r="N4252">
        <v>0</v>
      </c>
      <c r="O4252">
        <v>0</v>
      </c>
      <c r="R4252">
        <v>0</v>
      </c>
      <c r="W4252" t="s">
        <v>567</v>
      </c>
      <c r="X4252" t="s">
        <v>567</v>
      </c>
      <c r="Y4252" t="s">
        <v>568</v>
      </c>
    </row>
    <row r="4253" spans="2:25" x14ac:dyDescent="0.3">
      <c r="B4253" s="118"/>
      <c r="D4253" t="s">
        <v>567</v>
      </c>
      <c r="H4253" t="s">
        <v>567</v>
      </c>
      <c r="J4253" t="s">
        <v>567</v>
      </c>
      <c r="K4253" t="s">
        <v>567</v>
      </c>
      <c r="L4253" t="s">
        <v>567</v>
      </c>
      <c r="N4253">
        <v>0</v>
      </c>
      <c r="O4253">
        <v>0</v>
      </c>
      <c r="R4253">
        <v>0</v>
      </c>
      <c r="W4253" t="s">
        <v>567</v>
      </c>
      <c r="X4253" t="s">
        <v>567</v>
      </c>
      <c r="Y4253" t="s">
        <v>568</v>
      </c>
    </row>
    <row r="4254" spans="2:25" x14ac:dyDescent="0.3">
      <c r="B4254" s="118"/>
      <c r="D4254" t="s">
        <v>567</v>
      </c>
      <c r="H4254" t="s">
        <v>567</v>
      </c>
      <c r="J4254" t="s">
        <v>567</v>
      </c>
      <c r="K4254" t="s">
        <v>567</v>
      </c>
      <c r="L4254" t="s">
        <v>567</v>
      </c>
      <c r="N4254">
        <v>0</v>
      </c>
      <c r="O4254">
        <v>0</v>
      </c>
      <c r="R4254">
        <v>0</v>
      </c>
      <c r="W4254" t="s">
        <v>567</v>
      </c>
      <c r="X4254" t="s">
        <v>567</v>
      </c>
      <c r="Y4254" t="s">
        <v>568</v>
      </c>
    </row>
    <row r="4255" spans="2:25" x14ac:dyDescent="0.3">
      <c r="B4255" s="118"/>
      <c r="D4255" t="s">
        <v>567</v>
      </c>
      <c r="H4255" t="s">
        <v>567</v>
      </c>
      <c r="J4255" t="s">
        <v>567</v>
      </c>
      <c r="K4255" t="s">
        <v>567</v>
      </c>
      <c r="L4255" t="s">
        <v>567</v>
      </c>
      <c r="N4255">
        <v>0</v>
      </c>
      <c r="O4255">
        <v>0</v>
      </c>
      <c r="R4255">
        <v>0</v>
      </c>
      <c r="W4255" t="s">
        <v>567</v>
      </c>
      <c r="X4255" t="s">
        <v>567</v>
      </c>
      <c r="Y4255" t="s">
        <v>568</v>
      </c>
    </row>
    <row r="4256" spans="2:25" x14ac:dyDescent="0.3">
      <c r="B4256" s="118"/>
      <c r="D4256" t="s">
        <v>567</v>
      </c>
      <c r="H4256" t="s">
        <v>567</v>
      </c>
      <c r="J4256" t="s">
        <v>567</v>
      </c>
      <c r="K4256" t="s">
        <v>567</v>
      </c>
      <c r="L4256" t="s">
        <v>567</v>
      </c>
      <c r="N4256">
        <v>0</v>
      </c>
      <c r="O4256">
        <v>0</v>
      </c>
      <c r="R4256">
        <v>0</v>
      </c>
      <c r="W4256" t="s">
        <v>567</v>
      </c>
      <c r="X4256" t="s">
        <v>567</v>
      </c>
      <c r="Y4256" t="s">
        <v>568</v>
      </c>
    </row>
    <row r="4257" spans="2:25" x14ac:dyDescent="0.3">
      <c r="B4257" s="118"/>
      <c r="D4257" t="s">
        <v>567</v>
      </c>
      <c r="H4257" t="s">
        <v>567</v>
      </c>
      <c r="J4257" t="s">
        <v>567</v>
      </c>
      <c r="K4257" t="s">
        <v>567</v>
      </c>
      <c r="L4257" t="s">
        <v>567</v>
      </c>
      <c r="N4257">
        <v>0</v>
      </c>
      <c r="O4257">
        <v>0</v>
      </c>
      <c r="R4257">
        <v>0</v>
      </c>
      <c r="W4257" t="s">
        <v>567</v>
      </c>
      <c r="X4257" t="s">
        <v>567</v>
      </c>
      <c r="Y4257" t="s">
        <v>568</v>
      </c>
    </row>
    <row r="4258" spans="2:25" x14ac:dyDescent="0.3">
      <c r="B4258" s="118"/>
      <c r="D4258" t="s">
        <v>567</v>
      </c>
      <c r="H4258" t="s">
        <v>567</v>
      </c>
      <c r="J4258" t="s">
        <v>567</v>
      </c>
      <c r="K4258" t="s">
        <v>567</v>
      </c>
      <c r="L4258" t="s">
        <v>567</v>
      </c>
      <c r="N4258">
        <v>0</v>
      </c>
      <c r="O4258">
        <v>0</v>
      </c>
      <c r="R4258">
        <v>0</v>
      </c>
      <c r="W4258" t="s">
        <v>567</v>
      </c>
      <c r="X4258" t="s">
        <v>567</v>
      </c>
      <c r="Y4258" t="s">
        <v>568</v>
      </c>
    </row>
    <row r="4259" spans="2:25" x14ac:dyDescent="0.3">
      <c r="B4259" s="118"/>
      <c r="D4259" t="s">
        <v>567</v>
      </c>
      <c r="H4259" t="s">
        <v>567</v>
      </c>
      <c r="J4259" t="s">
        <v>567</v>
      </c>
      <c r="K4259" t="s">
        <v>567</v>
      </c>
      <c r="L4259" t="s">
        <v>567</v>
      </c>
      <c r="N4259">
        <v>0</v>
      </c>
      <c r="O4259">
        <v>0</v>
      </c>
      <c r="R4259">
        <v>0</v>
      </c>
      <c r="W4259" t="s">
        <v>567</v>
      </c>
      <c r="X4259" t="s">
        <v>567</v>
      </c>
      <c r="Y4259" t="s">
        <v>568</v>
      </c>
    </row>
    <row r="4260" spans="2:25" x14ac:dyDescent="0.3">
      <c r="B4260" s="118"/>
      <c r="D4260" t="s">
        <v>567</v>
      </c>
      <c r="H4260" t="s">
        <v>567</v>
      </c>
      <c r="J4260" t="s">
        <v>567</v>
      </c>
      <c r="K4260" t="s">
        <v>567</v>
      </c>
      <c r="L4260" t="s">
        <v>567</v>
      </c>
      <c r="N4260">
        <v>0</v>
      </c>
      <c r="O4260">
        <v>0</v>
      </c>
      <c r="R4260">
        <v>0</v>
      </c>
      <c r="W4260" t="s">
        <v>567</v>
      </c>
      <c r="X4260" t="s">
        <v>567</v>
      </c>
      <c r="Y4260" t="s">
        <v>568</v>
      </c>
    </row>
    <row r="4261" spans="2:25" x14ac:dyDescent="0.3">
      <c r="B4261" s="118"/>
      <c r="D4261" t="s">
        <v>567</v>
      </c>
      <c r="H4261" t="s">
        <v>567</v>
      </c>
      <c r="J4261" t="s">
        <v>567</v>
      </c>
      <c r="K4261" t="s">
        <v>567</v>
      </c>
      <c r="L4261" t="s">
        <v>567</v>
      </c>
      <c r="N4261">
        <v>0</v>
      </c>
      <c r="O4261">
        <v>0</v>
      </c>
      <c r="R4261">
        <v>0</v>
      </c>
      <c r="W4261" t="s">
        <v>567</v>
      </c>
      <c r="X4261" t="s">
        <v>567</v>
      </c>
      <c r="Y4261" t="s">
        <v>568</v>
      </c>
    </row>
    <row r="4262" spans="2:25" x14ac:dyDescent="0.3">
      <c r="B4262" s="118"/>
      <c r="D4262" t="s">
        <v>567</v>
      </c>
      <c r="H4262" t="s">
        <v>567</v>
      </c>
      <c r="J4262" t="s">
        <v>567</v>
      </c>
      <c r="K4262" t="s">
        <v>567</v>
      </c>
      <c r="L4262" t="s">
        <v>567</v>
      </c>
      <c r="N4262">
        <v>0</v>
      </c>
      <c r="O4262">
        <v>0</v>
      </c>
      <c r="R4262">
        <v>0</v>
      </c>
      <c r="W4262" t="s">
        <v>567</v>
      </c>
      <c r="X4262" t="s">
        <v>567</v>
      </c>
      <c r="Y4262" t="s">
        <v>568</v>
      </c>
    </row>
    <row r="4263" spans="2:25" x14ac:dyDescent="0.3">
      <c r="B4263" s="118"/>
      <c r="D4263" t="s">
        <v>567</v>
      </c>
      <c r="H4263" t="s">
        <v>567</v>
      </c>
      <c r="J4263" t="s">
        <v>567</v>
      </c>
      <c r="K4263" t="s">
        <v>567</v>
      </c>
      <c r="L4263" t="s">
        <v>567</v>
      </c>
      <c r="N4263">
        <v>0</v>
      </c>
      <c r="O4263">
        <v>0</v>
      </c>
      <c r="R4263">
        <v>0</v>
      </c>
      <c r="W4263" t="s">
        <v>567</v>
      </c>
      <c r="X4263" t="s">
        <v>567</v>
      </c>
      <c r="Y4263" t="s">
        <v>568</v>
      </c>
    </row>
    <row r="4264" spans="2:25" x14ac:dyDescent="0.3">
      <c r="B4264" s="118"/>
      <c r="D4264" t="s">
        <v>567</v>
      </c>
      <c r="H4264" t="s">
        <v>567</v>
      </c>
      <c r="J4264" t="s">
        <v>567</v>
      </c>
      <c r="K4264" t="s">
        <v>567</v>
      </c>
      <c r="L4264" t="s">
        <v>567</v>
      </c>
      <c r="N4264">
        <v>0</v>
      </c>
      <c r="O4264">
        <v>0</v>
      </c>
      <c r="R4264">
        <v>0</v>
      </c>
      <c r="W4264" t="s">
        <v>567</v>
      </c>
      <c r="X4264" t="s">
        <v>567</v>
      </c>
      <c r="Y4264" t="s">
        <v>568</v>
      </c>
    </row>
    <row r="4265" spans="2:25" x14ac:dyDescent="0.3">
      <c r="B4265" s="118"/>
      <c r="D4265" t="s">
        <v>567</v>
      </c>
      <c r="H4265" t="s">
        <v>567</v>
      </c>
      <c r="J4265" t="s">
        <v>567</v>
      </c>
      <c r="K4265" t="s">
        <v>567</v>
      </c>
      <c r="L4265" t="s">
        <v>567</v>
      </c>
      <c r="N4265">
        <v>0</v>
      </c>
      <c r="O4265">
        <v>0</v>
      </c>
      <c r="R4265">
        <v>0</v>
      </c>
      <c r="W4265" t="s">
        <v>567</v>
      </c>
      <c r="X4265" t="s">
        <v>567</v>
      </c>
      <c r="Y4265" t="s">
        <v>568</v>
      </c>
    </row>
    <row r="4266" spans="2:25" x14ac:dyDescent="0.3">
      <c r="B4266" s="118"/>
      <c r="D4266" t="s">
        <v>567</v>
      </c>
      <c r="H4266" t="s">
        <v>567</v>
      </c>
      <c r="J4266" t="s">
        <v>567</v>
      </c>
      <c r="K4266" t="s">
        <v>567</v>
      </c>
      <c r="L4266" t="s">
        <v>567</v>
      </c>
      <c r="N4266">
        <v>0</v>
      </c>
      <c r="O4266">
        <v>0</v>
      </c>
      <c r="R4266">
        <v>0</v>
      </c>
      <c r="W4266" t="s">
        <v>567</v>
      </c>
      <c r="X4266" t="s">
        <v>567</v>
      </c>
      <c r="Y4266" t="s">
        <v>568</v>
      </c>
    </row>
    <row r="4267" spans="2:25" x14ac:dyDescent="0.3">
      <c r="B4267" s="118"/>
      <c r="D4267" t="s">
        <v>567</v>
      </c>
      <c r="H4267" t="s">
        <v>567</v>
      </c>
      <c r="J4267" t="s">
        <v>567</v>
      </c>
      <c r="K4267" t="s">
        <v>567</v>
      </c>
      <c r="L4267" t="s">
        <v>567</v>
      </c>
      <c r="N4267">
        <v>0</v>
      </c>
      <c r="O4267">
        <v>0</v>
      </c>
      <c r="R4267">
        <v>0</v>
      </c>
      <c r="W4267" t="s">
        <v>567</v>
      </c>
      <c r="X4267" t="s">
        <v>567</v>
      </c>
      <c r="Y4267" t="s">
        <v>568</v>
      </c>
    </row>
    <row r="4268" spans="2:25" x14ac:dyDescent="0.3">
      <c r="B4268" s="118"/>
      <c r="D4268" t="s">
        <v>567</v>
      </c>
      <c r="H4268" t="s">
        <v>567</v>
      </c>
      <c r="J4268" t="s">
        <v>567</v>
      </c>
      <c r="K4268" t="s">
        <v>567</v>
      </c>
      <c r="L4268" t="s">
        <v>567</v>
      </c>
      <c r="N4268">
        <v>0</v>
      </c>
      <c r="O4268">
        <v>0</v>
      </c>
      <c r="R4268">
        <v>0</v>
      </c>
      <c r="W4268" t="s">
        <v>567</v>
      </c>
      <c r="X4268" t="s">
        <v>567</v>
      </c>
      <c r="Y4268" t="s">
        <v>568</v>
      </c>
    </row>
    <row r="4269" spans="2:25" x14ac:dyDescent="0.3">
      <c r="B4269" s="118"/>
      <c r="D4269" t="s">
        <v>567</v>
      </c>
      <c r="H4269" t="s">
        <v>567</v>
      </c>
      <c r="J4269" t="s">
        <v>567</v>
      </c>
      <c r="K4269" t="s">
        <v>567</v>
      </c>
      <c r="L4269" t="s">
        <v>567</v>
      </c>
      <c r="N4269">
        <v>0</v>
      </c>
      <c r="O4269">
        <v>0</v>
      </c>
      <c r="R4269">
        <v>0</v>
      </c>
      <c r="W4269" t="s">
        <v>567</v>
      </c>
      <c r="X4269" t="s">
        <v>567</v>
      </c>
      <c r="Y4269" t="s">
        <v>568</v>
      </c>
    </row>
    <row r="4270" spans="2:25" x14ac:dyDescent="0.3">
      <c r="B4270" s="118"/>
      <c r="D4270" t="s">
        <v>567</v>
      </c>
      <c r="H4270" t="s">
        <v>567</v>
      </c>
      <c r="J4270" t="s">
        <v>567</v>
      </c>
      <c r="K4270" t="s">
        <v>567</v>
      </c>
      <c r="L4270" t="s">
        <v>567</v>
      </c>
      <c r="N4270">
        <v>0</v>
      </c>
      <c r="O4270">
        <v>0</v>
      </c>
      <c r="R4270">
        <v>0</v>
      </c>
      <c r="W4270" t="s">
        <v>567</v>
      </c>
      <c r="X4270" t="s">
        <v>567</v>
      </c>
      <c r="Y4270" t="s">
        <v>568</v>
      </c>
    </row>
    <row r="4271" spans="2:25" x14ac:dyDescent="0.3">
      <c r="B4271" s="118"/>
      <c r="D4271" t="s">
        <v>567</v>
      </c>
      <c r="H4271" t="s">
        <v>567</v>
      </c>
      <c r="J4271" t="s">
        <v>567</v>
      </c>
      <c r="K4271" t="s">
        <v>567</v>
      </c>
      <c r="L4271" t="s">
        <v>567</v>
      </c>
      <c r="N4271">
        <v>0</v>
      </c>
      <c r="O4271">
        <v>0</v>
      </c>
      <c r="R4271">
        <v>0</v>
      </c>
      <c r="W4271" t="s">
        <v>567</v>
      </c>
      <c r="X4271" t="s">
        <v>567</v>
      </c>
      <c r="Y4271" t="s">
        <v>568</v>
      </c>
    </row>
    <row r="4272" spans="2:25" x14ac:dyDescent="0.3">
      <c r="B4272" s="118"/>
      <c r="D4272" t="s">
        <v>567</v>
      </c>
      <c r="H4272" t="s">
        <v>567</v>
      </c>
      <c r="J4272" t="s">
        <v>567</v>
      </c>
      <c r="K4272" t="s">
        <v>567</v>
      </c>
      <c r="L4272" t="s">
        <v>567</v>
      </c>
      <c r="N4272">
        <v>0</v>
      </c>
      <c r="O4272">
        <v>0</v>
      </c>
      <c r="R4272">
        <v>0</v>
      </c>
      <c r="W4272" t="s">
        <v>567</v>
      </c>
      <c r="X4272" t="s">
        <v>567</v>
      </c>
      <c r="Y4272" t="s">
        <v>568</v>
      </c>
    </row>
    <row r="4273" spans="2:25" x14ac:dyDescent="0.3">
      <c r="B4273" s="118"/>
      <c r="D4273" t="s">
        <v>567</v>
      </c>
      <c r="H4273" t="s">
        <v>567</v>
      </c>
      <c r="J4273" t="s">
        <v>567</v>
      </c>
      <c r="K4273" t="s">
        <v>567</v>
      </c>
      <c r="L4273" t="s">
        <v>567</v>
      </c>
      <c r="N4273">
        <v>0</v>
      </c>
      <c r="O4273">
        <v>0</v>
      </c>
      <c r="R4273">
        <v>0</v>
      </c>
      <c r="W4273" t="s">
        <v>567</v>
      </c>
      <c r="X4273" t="s">
        <v>567</v>
      </c>
      <c r="Y4273" t="s">
        <v>568</v>
      </c>
    </row>
    <row r="4274" spans="2:25" x14ac:dyDescent="0.3">
      <c r="B4274" s="118"/>
      <c r="D4274" t="s">
        <v>567</v>
      </c>
      <c r="H4274" t="s">
        <v>567</v>
      </c>
      <c r="J4274" t="s">
        <v>567</v>
      </c>
      <c r="K4274" t="s">
        <v>567</v>
      </c>
      <c r="L4274" t="s">
        <v>567</v>
      </c>
      <c r="N4274">
        <v>0</v>
      </c>
      <c r="O4274">
        <v>0</v>
      </c>
      <c r="R4274">
        <v>0</v>
      </c>
      <c r="W4274" t="s">
        <v>567</v>
      </c>
      <c r="X4274" t="s">
        <v>567</v>
      </c>
      <c r="Y4274" t="s">
        <v>568</v>
      </c>
    </row>
    <row r="4275" spans="2:25" x14ac:dyDescent="0.3">
      <c r="B4275" s="118"/>
      <c r="D4275" t="s">
        <v>567</v>
      </c>
      <c r="H4275" t="s">
        <v>567</v>
      </c>
      <c r="J4275" t="s">
        <v>567</v>
      </c>
      <c r="K4275" t="s">
        <v>567</v>
      </c>
      <c r="L4275" t="s">
        <v>567</v>
      </c>
      <c r="N4275">
        <v>0</v>
      </c>
      <c r="O4275">
        <v>0</v>
      </c>
      <c r="R4275">
        <v>0</v>
      </c>
      <c r="W4275" t="s">
        <v>567</v>
      </c>
      <c r="X4275" t="s">
        <v>567</v>
      </c>
      <c r="Y4275" t="s">
        <v>568</v>
      </c>
    </row>
    <row r="4276" spans="2:25" x14ac:dyDescent="0.3">
      <c r="B4276" s="118"/>
      <c r="D4276" t="s">
        <v>567</v>
      </c>
      <c r="H4276" t="s">
        <v>567</v>
      </c>
      <c r="J4276" t="s">
        <v>567</v>
      </c>
      <c r="K4276" t="s">
        <v>567</v>
      </c>
      <c r="L4276" t="s">
        <v>567</v>
      </c>
      <c r="N4276">
        <v>0</v>
      </c>
      <c r="O4276">
        <v>0</v>
      </c>
      <c r="R4276">
        <v>0</v>
      </c>
      <c r="W4276" t="s">
        <v>567</v>
      </c>
      <c r="X4276" t="s">
        <v>567</v>
      </c>
      <c r="Y4276" t="s">
        <v>568</v>
      </c>
    </row>
    <row r="4277" spans="2:25" x14ac:dyDescent="0.3">
      <c r="B4277" s="118"/>
      <c r="D4277" t="s">
        <v>567</v>
      </c>
      <c r="H4277" t="s">
        <v>567</v>
      </c>
      <c r="J4277" t="s">
        <v>567</v>
      </c>
      <c r="K4277" t="s">
        <v>567</v>
      </c>
      <c r="L4277" t="s">
        <v>567</v>
      </c>
      <c r="N4277">
        <v>0</v>
      </c>
      <c r="O4277">
        <v>0</v>
      </c>
      <c r="R4277">
        <v>0</v>
      </c>
      <c r="W4277" t="s">
        <v>567</v>
      </c>
      <c r="X4277" t="s">
        <v>567</v>
      </c>
      <c r="Y4277" t="s">
        <v>568</v>
      </c>
    </row>
    <row r="4278" spans="2:25" x14ac:dyDescent="0.3">
      <c r="B4278" s="118"/>
      <c r="D4278" t="s">
        <v>567</v>
      </c>
      <c r="H4278" t="s">
        <v>567</v>
      </c>
      <c r="J4278" t="s">
        <v>567</v>
      </c>
      <c r="K4278" t="s">
        <v>567</v>
      </c>
      <c r="L4278" t="s">
        <v>567</v>
      </c>
      <c r="N4278">
        <v>0</v>
      </c>
      <c r="O4278">
        <v>0</v>
      </c>
      <c r="R4278">
        <v>0</v>
      </c>
      <c r="W4278" t="s">
        <v>567</v>
      </c>
      <c r="X4278" t="s">
        <v>567</v>
      </c>
      <c r="Y4278" t="s">
        <v>568</v>
      </c>
    </row>
    <row r="4279" spans="2:25" x14ac:dyDescent="0.3">
      <c r="B4279" s="118"/>
      <c r="D4279" t="s">
        <v>567</v>
      </c>
      <c r="H4279" t="s">
        <v>567</v>
      </c>
      <c r="J4279" t="s">
        <v>567</v>
      </c>
      <c r="K4279" t="s">
        <v>567</v>
      </c>
      <c r="L4279" t="s">
        <v>567</v>
      </c>
      <c r="N4279">
        <v>0</v>
      </c>
      <c r="O4279">
        <v>0</v>
      </c>
      <c r="R4279">
        <v>0</v>
      </c>
      <c r="W4279" t="s">
        <v>567</v>
      </c>
      <c r="X4279" t="s">
        <v>567</v>
      </c>
      <c r="Y4279" t="s">
        <v>568</v>
      </c>
    </row>
    <row r="4280" spans="2:25" x14ac:dyDescent="0.3">
      <c r="B4280" s="118"/>
      <c r="D4280" t="s">
        <v>567</v>
      </c>
      <c r="H4280" t="s">
        <v>567</v>
      </c>
      <c r="J4280" t="s">
        <v>567</v>
      </c>
      <c r="K4280" t="s">
        <v>567</v>
      </c>
      <c r="L4280" t="s">
        <v>567</v>
      </c>
      <c r="N4280">
        <v>0</v>
      </c>
      <c r="O4280">
        <v>0</v>
      </c>
      <c r="R4280">
        <v>0</v>
      </c>
      <c r="W4280" t="s">
        <v>567</v>
      </c>
      <c r="X4280" t="s">
        <v>567</v>
      </c>
      <c r="Y4280" t="s">
        <v>568</v>
      </c>
    </row>
    <row r="4281" spans="2:25" x14ac:dyDescent="0.3">
      <c r="B4281" s="118"/>
      <c r="D4281" t="s">
        <v>567</v>
      </c>
      <c r="H4281" t="s">
        <v>567</v>
      </c>
      <c r="J4281" t="s">
        <v>567</v>
      </c>
      <c r="K4281" t="s">
        <v>567</v>
      </c>
      <c r="L4281" t="s">
        <v>567</v>
      </c>
      <c r="N4281">
        <v>0</v>
      </c>
      <c r="O4281">
        <v>0</v>
      </c>
      <c r="R4281">
        <v>0</v>
      </c>
      <c r="W4281" t="s">
        <v>567</v>
      </c>
      <c r="X4281" t="s">
        <v>567</v>
      </c>
      <c r="Y4281" t="s">
        <v>568</v>
      </c>
    </row>
    <row r="4282" spans="2:25" x14ac:dyDescent="0.3">
      <c r="B4282" s="118"/>
      <c r="D4282" t="s">
        <v>567</v>
      </c>
      <c r="H4282" t="s">
        <v>567</v>
      </c>
      <c r="J4282" t="s">
        <v>567</v>
      </c>
      <c r="K4282" t="s">
        <v>567</v>
      </c>
      <c r="L4282" t="s">
        <v>567</v>
      </c>
      <c r="N4282">
        <v>0</v>
      </c>
      <c r="O4282">
        <v>0</v>
      </c>
      <c r="R4282">
        <v>0</v>
      </c>
      <c r="W4282" t="s">
        <v>567</v>
      </c>
      <c r="X4282" t="s">
        <v>567</v>
      </c>
      <c r="Y4282" t="s">
        <v>568</v>
      </c>
    </row>
    <row r="4283" spans="2:25" x14ac:dyDescent="0.3">
      <c r="B4283" s="118"/>
      <c r="D4283" t="s">
        <v>567</v>
      </c>
      <c r="H4283" t="s">
        <v>567</v>
      </c>
      <c r="J4283" t="s">
        <v>567</v>
      </c>
      <c r="K4283" t="s">
        <v>567</v>
      </c>
      <c r="L4283" t="s">
        <v>567</v>
      </c>
      <c r="N4283">
        <v>0</v>
      </c>
      <c r="O4283">
        <v>0</v>
      </c>
      <c r="R4283">
        <v>0</v>
      </c>
      <c r="W4283" t="s">
        <v>567</v>
      </c>
      <c r="X4283" t="s">
        <v>567</v>
      </c>
      <c r="Y4283" t="s">
        <v>568</v>
      </c>
    </row>
    <row r="4284" spans="2:25" x14ac:dyDescent="0.3">
      <c r="B4284" s="118"/>
      <c r="D4284" t="s">
        <v>567</v>
      </c>
      <c r="H4284" t="s">
        <v>567</v>
      </c>
      <c r="J4284" t="s">
        <v>567</v>
      </c>
      <c r="K4284" t="s">
        <v>567</v>
      </c>
      <c r="L4284" t="s">
        <v>567</v>
      </c>
      <c r="N4284">
        <v>0</v>
      </c>
      <c r="O4284">
        <v>0</v>
      </c>
      <c r="R4284">
        <v>0</v>
      </c>
      <c r="W4284" t="s">
        <v>567</v>
      </c>
      <c r="X4284" t="s">
        <v>567</v>
      </c>
      <c r="Y4284" t="s">
        <v>568</v>
      </c>
    </row>
    <row r="4285" spans="2:25" x14ac:dyDescent="0.3">
      <c r="B4285" s="118"/>
      <c r="D4285" t="s">
        <v>567</v>
      </c>
      <c r="H4285" t="s">
        <v>567</v>
      </c>
      <c r="J4285" t="s">
        <v>567</v>
      </c>
      <c r="K4285" t="s">
        <v>567</v>
      </c>
      <c r="L4285" t="s">
        <v>567</v>
      </c>
      <c r="N4285">
        <v>0</v>
      </c>
      <c r="O4285">
        <v>0</v>
      </c>
      <c r="R4285">
        <v>0</v>
      </c>
      <c r="W4285" t="s">
        <v>567</v>
      </c>
      <c r="X4285" t="s">
        <v>567</v>
      </c>
      <c r="Y4285" t="s">
        <v>568</v>
      </c>
    </row>
    <row r="4286" spans="2:25" x14ac:dyDescent="0.3">
      <c r="B4286" s="118"/>
      <c r="D4286" t="s">
        <v>567</v>
      </c>
      <c r="H4286" t="s">
        <v>567</v>
      </c>
      <c r="J4286" t="s">
        <v>567</v>
      </c>
      <c r="K4286" t="s">
        <v>567</v>
      </c>
      <c r="L4286" t="s">
        <v>567</v>
      </c>
      <c r="N4286">
        <v>0</v>
      </c>
      <c r="O4286">
        <v>0</v>
      </c>
      <c r="R4286">
        <v>0</v>
      </c>
      <c r="W4286" t="s">
        <v>567</v>
      </c>
      <c r="X4286" t="s">
        <v>567</v>
      </c>
      <c r="Y4286" t="s">
        <v>568</v>
      </c>
    </row>
    <row r="4287" spans="2:25" x14ac:dyDescent="0.3">
      <c r="B4287" s="118"/>
      <c r="D4287" t="s">
        <v>567</v>
      </c>
      <c r="H4287" t="s">
        <v>567</v>
      </c>
      <c r="J4287" t="s">
        <v>567</v>
      </c>
      <c r="K4287" t="s">
        <v>567</v>
      </c>
      <c r="L4287" t="s">
        <v>567</v>
      </c>
      <c r="N4287">
        <v>0</v>
      </c>
      <c r="O4287">
        <v>0</v>
      </c>
      <c r="R4287">
        <v>0</v>
      </c>
      <c r="W4287" t="s">
        <v>567</v>
      </c>
      <c r="X4287" t="s">
        <v>567</v>
      </c>
      <c r="Y4287" t="s">
        <v>568</v>
      </c>
    </row>
    <row r="4288" spans="2:25" x14ac:dyDescent="0.3">
      <c r="B4288" s="118"/>
      <c r="D4288" t="s">
        <v>567</v>
      </c>
      <c r="H4288" t="s">
        <v>567</v>
      </c>
      <c r="J4288" t="s">
        <v>567</v>
      </c>
      <c r="K4288" t="s">
        <v>567</v>
      </c>
      <c r="L4288" t="s">
        <v>567</v>
      </c>
      <c r="N4288">
        <v>0</v>
      </c>
      <c r="O4288">
        <v>0</v>
      </c>
      <c r="R4288">
        <v>0</v>
      </c>
      <c r="W4288" t="s">
        <v>567</v>
      </c>
      <c r="X4288" t="s">
        <v>567</v>
      </c>
      <c r="Y4288" t="s">
        <v>568</v>
      </c>
    </row>
    <row r="4289" spans="2:25" x14ac:dyDescent="0.3">
      <c r="B4289" s="118"/>
      <c r="D4289" t="s">
        <v>567</v>
      </c>
      <c r="H4289" t="s">
        <v>567</v>
      </c>
      <c r="J4289" t="s">
        <v>567</v>
      </c>
      <c r="K4289" t="s">
        <v>567</v>
      </c>
      <c r="L4289" t="s">
        <v>567</v>
      </c>
      <c r="N4289">
        <v>0</v>
      </c>
      <c r="O4289">
        <v>0</v>
      </c>
      <c r="R4289">
        <v>0</v>
      </c>
      <c r="W4289" t="s">
        <v>567</v>
      </c>
      <c r="X4289" t="s">
        <v>567</v>
      </c>
      <c r="Y4289" t="s">
        <v>568</v>
      </c>
    </row>
    <row r="4290" spans="2:25" x14ac:dyDescent="0.3">
      <c r="B4290" s="118"/>
      <c r="D4290" t="s">
        <v>567</v>
      </c>
      <c r="H4290" t="s">
        <v>567</v>
      </c>
      <c r="J4290" t="s">
        <v>567</v>
      </c>
      <c r="K4290" t="s">
        <v>567</v>
      </c>
      <c r="L4290" t="s">
        <v>567</v>
      </c>
      <c r="N4290">
        <v>0</v>
      </c>
      <c r="O4290">
        <v>0</v>
      </c>
      <c r="R4290">
        <v>0</v>
      </c>
      <c r="W4290" t="s">
        <v>567</v>
      </c>
      <c r="X4290" t="s">
        <v>567</v>
      </c>
      <c r="Y4290" t="s">
        <v>568</v>
      </c>
    </row>
    <row r="4291" spans="2:25" x14ac:dyDescent="0.3">
      <c r="B4291" s="118"/>
      <c r="D4291" t="s">
        <v>567</v>
      </c>
      <c r="H4291" t="s">
        <v>567</v>
      </c>
      <c r="J4291" t="s">
        <v>567</v>
      </c>
      <c r="K4291" t="s">
        <v>567</v>
      </c>
      <c r="L4291" t="s">
        <v>567</v>
      </c>
      <c r="N4291">
        <v>0</v>
      </c>
      <c r="O4291">
        <v>0</v>
      </c>
      <c r="R4291">
        <v>0</v>
      </c>
      <c r="W4291" t="s">
        <v>567</v>
      </c>
      <c r="X4291" t="s">
        <v>567</v>
      </c>
      <c r="Y4291" t="s">
        <v>568</v>
      </c>
    </row>
    <row r="4292" spans="2:25" x14ac:dyDescent="0.3">
      <c r="B4292" s="118"/>
      <c r="D4292" t="s">
        <v>567</v>
      </c>
      <c r="H4292" t="s">
        <v>567</v>
      </c>
      <c r="J4292" t="s">
        <v>567</v>
      </c>
      <c r="K4292" t="s">
        <v>567</v>
      </c>
      <c r="L4292" t="s">
        <v>567</v>
      </c>
      <c r="N4292">
        <v>0</v>
      </c>
      <c r="O4292">
        <v>0</v>
      </c>
      <c r="R4292">
        <v>0</v>
      </c>
      <c r="W4292" t="s">
        <v>567</v>
      </c>
      <c r="X4292" t="s">
        <v>567</v>
      </c>
      <c r="Y4292" t="s">
        <v>568</v>
      </c>
    </row>
    <row r="4293" spans="2:25" x14ac:dyDescent="0.3">
      <c r="B4293" s="118"/>
      <c r="D4293" t="s">
        <v>567</v>
      </c>
      <c r="H4293" t="s">
        <v>567</v>
      </c>
      <c r="J4293" t="s">
        <v>567</v>
      </c>
      <c r="K4293" t="s">
        <v>567</v>
      </c>
      <c r="L4293" t="s">
        <v>567</v>
      </c>
      <c r="N4293">
        <v>0</v>
      </c>
      <c r="O4293">
        <v>0</v>
      </c>
      <c r="R4293">
        <v>0</v>
      </c>
      <c r="W4293" t="s">
        <v>567</v>
      </c>
      <c r="X4293" t="s">
        <v>567</v>
      </c>
      <c r="Y4293" t="s">
        <v>568</v>
      </c>
    </row>
    <row r="4294" spans="2:25" x14ac:dyDescent="0.3">
      <c r="B4294" s="118"/>
      <c r="D4294" t="s">
        <v>567</v>
      </c>
      <c r="H4294" t="s">
        <v>567</v>
      </c>
      <c r="J4294" t="s">
        <v>567</v>
      </c>
      <c r="K4294" t="s">
        <v>567</v>
      </c>
      <c r="L4294" t="s">
        <v>567</v>
      </c>
      <c r="N4294">
        <v>0</v>
      </c>
      <c r="O4294">
        <v>0</v>
      </c>
      <c r="R4294">
        <v>0</v>
      </c>
      <c r="W4294" t="s">
        <v>567</v>
      </c>
      <c r="X4294" t="s">
        <v>567</v>
      </c>
      <c r="Y4294" t="s">
        <v>568</v>
      </c>
    </row>
    <row r="4295" spans="2:25" x14ac:dyDescent="0.3">
      <c r="B4295" s="118"/>
      <c r="D4295" t="s">
        <v>567</v>
      </c>
      <c r="H4295" t="s">
        <v>567</v>
      </c>
      <c r="J4295" t="s">
        <v>567</v>
      </c>
      <c r="K4295" t="s">
        <v>567</v>
      </c>
      <c r="L4295" t="s">
        <v>567</v>
      </c>
      <c r="N4295">
        <v>0</v>
      </c>
      <c r="O4295">
        <v>0</v>
      </c>
      <c r="R4295">
        <v>0</v>
      </c>
      <c r="W4295" t="s">
        <v>567</v>
      </c>
      <c r="X4295" t="s">
        <v>567</v>
      </c>
      <c r="Y4295" t="s">
        <v>568</v>
      </c>
    </row>
    <row r="4296" spans="2:25" x14ac:dyDescent="0.3">
      <c r="B4296" s="118"/>
      <c r="D4296" t="s">
        <v>567</v>
      </c>
      <c r="H4296" t="s">
        <v>567</v>
      </c>
      <c r="J4296" t="s">
        <v>567</v>
      </c>
      <c r="K4296" t="s">
        <v>567</v>
      </c>
      <c r="L4296" t="s">
        <v>567</v>
      </c>
      <c r="N4296">
        <v>0</v>
      </c>
      <c r="O4296">
        <v>0</v>
      </c>
      <c r="R4296">
        <v>0</v>
      </c>
      <c r="W4296" t="s">
        <v>567</v>
      </c>
      <c r="X4296" t="s">
        <v>567</v>
      </c>
      <c r="Y4296" t="s">
        <v>568</v>
      </c>
    </row>
    <row r="4297" spans="2:25" x14ac:dyDescent="0.3">
      <c r="B4297" s="118"/>
      <c r="D4297" t="s">
        <v>567</v>
      </c>
      <c r="H4297" t="s">
        <v>567</v>
      </c>
      <c r="J4297" t="s">
        <v>567</v>
      </c>
      <c r="K4297" t="s">
        <v>567</v>
      </c>
      <c r="L4297" t="s">
        <v>567</v>
      </c>
      <c r="N4297">
        <v>0</v>
      </c>
      <c r="O4297">
        <v>0</v>
      </c>
      <c r="R4297">
        <v>0</v>
      </c>
      <c r="W4297" t="s">
        <v>567</v>
      </c>
      <c r="X4297" t="s">
        <v>567</v>
      </c>
      <c r="Y4297" t="s">
        <v>568</v>
      </c>
    </row>
    <row r="4298" spans="2:25" x14ac:dyDescent="0.3">
      <c r="B4298" s="118"/>
      <c r="D4298" t="s">
        <v>567</v>
      </c>
      <c r="H4298" t="s">
        <v>567</v>
      </c>
      <c r="J4298" t="s">
        <v>567</v>
      </c>
      <c r="K4298" t="s">
        <v>567</v>
      </c>
      <c r="L4298" t="s">
        <v>567</v>
      </c>
      <c r="N4298">
        <v>0</v>
      </c>
      <c r="O4298">
        <v>0</v>
      </c>
      <c r="R4298">
        <v>0</v>
      </c>
      <c r="W4298" t="s">
        <v>567</v>
      </c>
      <c r="X4298" t="s">
        <v>567</v>
      </c>
      <c r="Y4298" t="s">
        <v>568</v>
      </c>
    </row>
    <row r="4299" spans="2:25" x14ac:dyDescent="0.3">
      <c r="B4299" s="118"/>
      <c r="D4299" t="s">
        <v>567</v>
      </c>
      <c r="H4299" t="s">
        <v>567</v>
      </c>
      <c r="J4299" t="s">
        <v>567</v>
      </c>
      <c r="K4299" t="s">
        <v>567</v>
      </c>
      <c r="L4299" t="s">
        <v>567</v>
      </c>
      <c r="N4299">
        <v>0</v>
      </c>
      <c r="O4299">
        <v>0</v>
      </c>
      <c r="R4299">
        <v>0</v>
      </c>
      <c r="W4299" t="s">
        <v>567</v>
      </c>
      <c r="X4299" t="s">
        <v>567</v>
      </c>
      <c r="Y4299" t="s">
        <v>568</v>
      </c>
    </row>
    <row r="4300" spans="2:25" x14ac:dyDescent="0.3">
      <c r="B4300" s="118"/>
      <c r="D4300" t="s">
        <v>567</v>
      </c>
      <c r="H4300" t="s">
        <v>567</v>
      </c>
      <c r="J4300" t="s">
        <v>567</v>
      </c>
      <c r="K4300" t="s">
        <v>567</v>
      </c>
      <c r="L4300" t="s">
        <v>567</v>
      </c>
      <c r="N4300">
        <v>0</v>
      </c>
      <c r="O4300">
        <v>0</v>
      </c>
      <c r="R4300">
        <v>0</v>
      </c>
      <c r="W4300" t="s">
        <v>567</v>
      </c>
      <c r="X4300" t="s">
        <v>567</v>
      </c>
      <c r="Y4300" t="s">
        <v>568</v>
      </c>
    </row>
    <row r="4301" spans="2:25" x14ac:dyDescent="0.3">
      <c r="B4301" s="118"/>
      <c r="D4301" t="s">
        <v>567</v>
      </c>
      <c r="H4301" t="s">
        <v>567</v>
      </c>
      <c r="J4301" t="s">
        <v>567</v>
      </c>
      <c r="K4301" t="s">
        <v>567</v>
      </c>
      <c r="L4301" t="s">
        <v>567</v>
      </c>
      <c r="N4301">
        <v>0</v>
      </c>
      <c r="O4301">
        <v>0</v>
      </c>
      <c r="R4301">
        <v>0</v>
      </c>
      <c r="W4301" t="s">
        <v>567</v>
      </c>
      <c r="X4301" t="s">
        <v>567</v>
      </c>
      <c r="Y4301" t="s">
        <v>568</v>
      </c>
    </row>
    <row r="4302" spans="2:25" x14ac:dyDescent="0.3">
      <c r="B4302" s="118"/>
      <c r="D4302" t="s">
        <v>567</v>
      </c>
      <c r="H4302" t="s">
        <v>567</v>
      </c>
      <c r="J4302" t="s">
        <v>567</v>
      </c>
      <c r="K4302" t="s">
        <v>567</v>
      </c>
      <c r="L4302" t="s">
        <v>567</v>
      </c>
      <c r="N4302">
        <v>0</v>
      </c>
      <c r="O4302">
        <v>0</v>
      </c>
      <c r="R4302">
        <v>0</v>
      </c>
      <c r="W4302" t="s">
        <v>567</v>
      </c>
      <c r="X4302" t="s">
        <v>567</v>
      </c>
      <c r="Y4302" t="s">
        <v>568</v>
      </c>
    </row>
    <row r="4303" spans="2:25" x14ac:dyDescent="0.3">
      <c r="B4303" s="118"/>
      <c r="D4303" t="s">
        <v>567</v>
      </c>
      <c r="H4303" t="s">
        <v>567</v>
      </c>
      <c r="J4303" t="s">
        <v>567</v>
      </c>
      <c r="K4303" t="s">
        <v>567</v>
      </c>
      <c r="L4303" t="s">
        <v>567</v>
      </c>
      <c r="N4303">
        <v>0</v>
      </c>
      <c r="O4303">
        <v>0</v>
      </c>
      <c r="R4303">
        <v>0</v>
      </c>
      <c r="W4303" t="s">
        <v>567</v>
      </c>
      <c r="X4303" t="s">
        <v>567</v>
      </c>
      <c r="Y4303" t="s">
        <v>568</v>
      </c>
    </row>
    <row r="4304" spans="2:25" x14ac:dyDescent="0.3">
      <c r="B4304" s="118"/>
      <c r="D4304" t="s">
        <v>567</v>
      </c>
      <c r="H4304" t="s">
        <v>567</v>
      </c>
      <c r="J4304" t="s">
        <v>567</v>
      </c>
      <c r="K4304" t="s">
        <v>567</v>
      </c>
      <c r="L4304" t="s">
        <v>567</v>
      </c>
      <c r="N4304">
        <v>0</v>
      </c>
      <c r="O4304">
        <v>0</v>
      </c>
      <c r="R4304">
        <v>0</v>
      </c>
      <c r="W4304" t="s">
        <v>567</v>
      </c>
      <c r="X4304" t="s">
        <v>567</v>
      </c>
      <c r="Y4304" t="s">
        <v>568</v>
      </c>
    </row>
    <row r="4305" spans="2:25" x14ac:dyDescent="0.3">
      <c r="B4305" s="118"/>
      <c r="D4305" t="s">
        <v>567</v>
      </c>
      <c r="H4305" t="s">
        <v>567</v>
      </c>
      <c r="J4305" t="s">
        <v>567</v>
      </c>
      <c r="K4305" t="s">
        <v>567</v>
      </c>
      <c r="L4305" t="s">
        <v>567</v>
      </c>
      <c r="N4305">
        <v>0</v>
      </c>
      <c r="O4305">
        <v>0</v>
      </c>
      <c r="R4305">
        <v>0</v>
      </c>
      <c r="W4305" t="s">
        <v>567</v>
      </c>
      <c r="X4305" t="s">
        <v>567</v>
      </c>
      <c r="Y4305" t="s">
        <v>568</v>
      </c>
    </row>
    <row r="4306" spans="2:25" x14ac:dyDescent="0.3">
      <c r="B4306" s="118"/>
      <c r="D4306" t="s">
        <v>567</v>
      </c>
      <c r="H4306" t="s">
        <v>567</v>
      </c>
      <c r="J4306" t="s">
        <v>567</v>
      </c>
      <c r="K4306" t="s">
        <v>567</v>
      </c>
      <c r="L4306" t="s">
        <v>567</v>
      </c>
      <c r="N4306">
        <v>0</v>
      </c>
      <c r="O4306">
        <v>0</v>
      </c>
      <c r="R4306">
        <v>0</v>
      </c>
      <c r="W4306" t="s">
        <v>567</v>
      </c>
      <c r="X4306" t="s">
        <v>567</v>
      </c>
      <c r="Y4306" t="s">
        <v>568</v>
      </c>
    </row>
    <row r="4307" spans="2:25" x14ac:dyDescent="0.3">
      <c r="B4307" s="118"/>
      <c r="D4307" t="s">
        <v>567</v>
      </c>
      <c r="H4307" t="s">
        <v>567</v>
      </c>
      <c r="J4307" t="s">
        <v>567</v>
      </c>
      <c r="K4307" t="s">
        <v>567</v>
      </c>
      <c r="L4307" t="s">
        <v>567</v>
      </c>
      <c r="N4307">
        <v>0</v>
      </c>
      <c r="O4307">
        <v>0</v>
      </c>
      <c r="R4307">
        <v>0</v>
      </c>
      <c r="W4307" t="s">
        <v>567</v>
      </c>
      <c r="X4307" t="s">
        <v>567</v>
      </c>
      <c r="Y4307" t="s">
        <v>568</v>
      </c>
    </row>
    <row r="4308" spans="2:25" x14ac:dyDescent="0.3">
      <c r="B4308" s="118"/>
      <c r="D4308" t="s">
        <v>567</v>
      </c>
      <c r="H4308" t="s">
        <v>567</v>
      </c>
      <c r="J4308" t="s">
        <v>567</v>
      </c>
      <c r="K4308" t="s">
        <v>567</v>
      </c>
      <c r="L4308" t="s">
        <v>567</v>
      </c>
      <c r="N4308">
        <v>0</v>
      </c>
      <c r="O4308">
        <v>0</v>
      </c>
      <c r="R4308">
        <v>0</v>
      </c>
      <c r="W4308" t="s">
        <v>567</v>
      </c>
      <c r="X4308" t="s">
        <v>567</v>
      </c>
      <c r="Y4308" t="s">
        <v>568</v>
      </c>
    </row>
    <row r="4309" spans="2:25" x14ac:dyDescent="0.3">
      <c r="B4309" s="118"/>
      <c r="D4309" t="s">
        <v>567</v>
      </c>
      <c r="H4309" t="s">
        <v>567</v>
      </c>
      <c r="J4309" t="s">
        <v>567</v>
      </c>
      <c r="K4309" t="s">
        <v>567</v>
      </c>
      <c r="L4309" t="s">
        <v>567</v>
      </c>
      <c r="N4309">
        <v>0</v>
      </c>
      <c r="O4309">
        <v>0</v>
      </c>
      <c r="R4309">
        <v>0</v>
      </c>
      <c r="W4309" t="s">
        <v>567</v>
      </c>
      <c r="X4309" t="s">
        <v>567</v>
      </c>
      <c r="Y4309" t="s">
        <v>568</v>
      </c>
    </row>
    <row r="4310" spans="2:25" x14ac:dyDescent="0.3">
      <c r="B4310" s="118"/>
      <c r="D4310" t="s">
        <v>567</v>
      </c>
      <c r="H4310" t="s">
        <v>567</v>
      </c>
      <c r="J4310" t="s">
        <v>567</v>
      </c>
      <c r="K4310" t="s">
        <v>567</v>
      </c>
      <c r="L4310" t="s">
        <v>567</v>
      </c>
      <c r="N4310">
        <v>0</v>
      </c>
      <c r="O4310">
        <v>0</v>
      </c>
      <c r="R4310">
        <v>0</v>
      </c>
      <c r="W4310" t="s">
        <v>567</v>
      </c>
      <c r="X4310" t="s">
        <v>567</v>
      </c>
      <c r="Y4310" t="s">
        <v>568</v>
      </c>
    </row>
    <row r="4311" spans="2:25" x14ac:dyDescent="0.3">
      <c r="B4311" s="118"/>
      <c r="D4311" t="s">
        <v>567</v>
      </c>
      <c r="H4311" t="s">
        <v>567</v>
      </c>
      <c r="J4311" t="s">
        <v>567</v>
      </c>
      <c r="K4311" t="s">
        <v>567</v>
      </c>
      <c r="L4311" t="s">
        <v>567</v>
      </c>
      <c r="N4311">
        <v>0</v>
      </c>
      <c r="O4311">
        <v>0</v>
      </c>
      <c r="R4311">
        <v>0</v>
      </c>
      <c r="W4311" t="s">
        <v>567</v>
      </c>
      <c r="X4311" t="s">
        <v>567</v>
      </c>
      <c r="Y4311" t="s">
        <v>568</v>
      </c>
    </row>
    <row r="4312" spans="2:25" x14ac:dyDescent="0.3">
      <c r="B4312" s="118"/>
      <c r="D4312" t="s">
        <v>567</v>
      </c>
      <c r="H4312" t="s">
        <v>567</v>
      </c>
      <c r="J4312" t="s">
        <v>567</v>
      </c>
      <c r="K4312" t="s">
        <v>567</v>
      </c>
      <c r="L4312" t="s">
        <v>567</v>
      </c>
      <c r="N4312">
        <v>0</v>
      </c>
      <c r="O4312">
        <v>0</v>
      </c>
      <c r="R4312">
        <v>0</v>
      </c>
      <c r="W4312" t="s">
        <v>567</v>
      </c>
      <c r="X4312" t="s">
        <v>567</v>
      </c>
      <c r="Y4312" t="s">
        <v>568</v>
      </c>
    </row>
    <row r="4313" spans="2:25" x14ac:dyDescent="0.3">
      <c r="B4313" s="118"/>
      <c r="D4313" t="s">
        <v>567</v>
      </c>
      <c r="H4313" t="s">
        <v>567</v>
      </c>
      <c r="J4313" t="s">
        <v>567</v>
      </c>
      <c r="K4313" t="s">
        <v>567</v>
      </c>
      <c r="L4313" t="s">
        <v>567</v>
      </c>
      <c r="N4313">
        <v>0</v>
      </c>
      <c r="O4313">
        <v>0</v>
      </c>
      <c r="R4313">
        <v>0</v>
      </c>
      <c r="W4313" t="s">
        <v>567</v>
      </c>
      <c r="X4313" t="s">
        <v>567</v>
      </c>
      <c r="Y4313" t="s">
        <v>568</v>
      </c>
    </row>
    <row r="4314" spans="2:25" x14ac:dyDescent="0.3">
      <c r="B4314" s="118"/>
      <c r="D4314" t="s">
        <v>567</v>
      </c>
      <c r="H4314" t="s">
        <v>567</v>
      </c>
      <c r="J4314" t="s">
        <v>567</v>
      </c>
      <c r="K4314" t="s">
        <v>567</v>
      </c>
      <c r="L4314" t="s">
        <v>567</v>
      </c>
      <c r="N4314">
        <v>0</v>
      </c>
      <c r="O4314">
        <v>0</v>
      </c>
      <c r="R4314">
        <v>0</v>
      </c>
      <c r="W4314" t="s">
        <v>567</v>
      </c>
      <c r="X4314" t="s">
        <v>567</v>
      </c>
      <c r="Y4314" t="s">
        <v>568</v>
      </c>
    </row>
    <row r="4315" spans="2:25" x14ac:dyDescent="0.3">
      <c r="B4315" s="118"/>
      <c r="D4315" t="s">
        <v>567</v>
      </c>
      <c r="H4315" t="s">
        <v>567</v>
      </c>
      <c r="J4315" t="s">
        <v>567</v>
      </c>
      <c r="K4315" t="s">
        <v>567</v>
      </c>
      <c r="L4315" t="s">
        <v>567</v>
      </c>
      <c r="N4315">
        <v>0</v>
      </c>
      <c r="O4315">
        <v>0</v>
      </c>
      <c r="R4315">
        <v>0</v>
      </c>
      <c r="W4315" t="s">
        <v>567</v>
      </c>
      <c r="X4315" t="s">
        <v>567</v>
      </c>
      <c r="Y4315" t="s">
        <v>568</v>
      </c>
    </row>
    <row r="4316" spans="2:25" x14ac:dyDescent="0.3">
      <c r="B4316" s="118"/>
      <c r="D4316" t="s">
        <v>567</v>
      </c>
      <c r="H4316" t="s">
        <v>567</v>
      </c>
      <c r="J4316" t="s">
        <v>567</v>
      </c>
      <c r="K4316" t="s">
        <v>567</v>
      </c>
      <c r="L4316" t="s">
        <v>567</v>
      </c>
      <c r="N4316">
        <v>0</v>
      </c>
      <c r="O4316">
        <v>0</v>
      </c>
      <c r="R4316">
        <v>0</v>
      </c>
      <c r="W4316" t="s">
        <v>567</v>
      </c>
      <c r="X4316" t="s">
        <v>567</v>
      </c>
      <c r="Y4316" t="s">
        <v>568</v>
      </c>
    </row>
    <row r="4317" spans="2:25" x14ac:dyDescent="0.3">
      <c r="B4317" s="118"/>
      <c r="D4317" t="s">
        <v>567</v>
      </c>
      <c r="H4317" t="s">
        <v>567</v>
      </c>
      <c r="J4317" t="s">
        <v>567</v>
      </c>
      <c r="K4317" t="s">
        <v>567</v>
      </c>
      <c r="L4317" t="s">
        <v>567</v>
      </c>
      <c r="N4317">
        <v>0</v>
      </c>
      <c r="O4317">
        <v>0</v>
      </c>
      <c r="R4317">
        <v>0</v>
      </c>
      <c r="W4317" t="s">
        <v>567</v>
      </c>
      <c r="X4317" t="s">
        <v>567</v>
      </c>
      <c r="Y4317" t="s">
        <v>568</v>
      </c>
    </row>
    <row r="4318" spans="2:25" x14ac:dyDescent="0.3">
      <c r="B4318" s="118"/>
      <c r="D4318" t="s">
        <v>567</v>
      </c>
      <c r="H4318" t="s">
        <v>567</v>
      </c>
      <c r="J4318" t="s">
        <v>567</v>
      </c>
      <c r="K4318" t="s">
        <v>567</v>
      </c>
      <c r="L4318" t="s">
        <v>567</v>
      </c>
      <c r="N4318">
        <v>0</v>
      </c>
      <c r="O4318">
        <v>0</v>
      </c>
      <c r="R4318">
        <v>0</v>
      </c>
      <c r="W4318" t="s">
        <v>567</v>
      </c>
      <c r="X4318" t="s">
        <v>567</v>
      </c>
      <c r="Y4318" t="s">
        <v>568</v>
      </c>
    </row>
    <row r="4319" spans="2:25" x14ac:dyDescent="0.3">
      <c r="B4319" s="118"/>
      <c r="D4319" t="s">
        <v>567</v>
      </c>
      <c r="H4319" t="s">
        <v>567</v>
      </c>
      <c r="J4319" t="s">
        <v>567</v>
      </c>
      <c r="K4319" t="s">
        <v>567</v>
      </c>
      <c r="L4319" t="s">
        <v>567</v>
      </c>
      <c r="N4319">
        <v>0</v>
      </c>
      <c r="O4319">
        <v>0</v>
      </c>
      <c r="R4319">
        <v>0</v>
      </c>
      <c r="W4319" t="s">
        <v>567</v>
      </c>
      <c r="X4319" t="s">
        <v>567</v>
      </c>
      <c r="Y4319" t="s">
        <v>568</v>
      </c>
    </row>
    <row r="4320" spans="2:25" x14ac:dyDescent="0.3">
      <c r="B4320" s="118"/>
      <c r="D4320" t="s">
        <v>567</v>
      </c>
      <c r="H4320" t="s">
        <v>567</v>
      </c>
      <c r="J4320" t="s">
        <v>567</v>
      </c>
      <c r="K4320" t="s">
        <v>567</v>
      </c>
      <c r="L4320" t="s">
        <v>567</v>
      </c>
      <c r="N4320">
        <v>0</v>
      </c>
      <c r="O4320">
        <v>0</v>
      </c>
      <c r="R4320">
        <v>0</v>
      </c>
      <c r="W4320" t="s">
        <v>567</v>
      </c>
      <c r="X4320" t="s">
        <v>567</v>
      </c>
      <c r="Y4320" t="s">
        <v>568</v>
      </c>
    </row>
    <row r="4321" spans="2:25" x14ac:dyDescent="0.3">
      <c r="B4321" s="118"/>
      <c r="D4321" t="s">
        <v>567</v>
      </c>
      <c r="H4321" t="s">
        <v>567</v>
      </c>
      <c r="J4321" t="s">
        <v>567</v>
      </c>
      <c r="K4321" t="s">
        <v>567</v>
      </c>
      <c r="L4321" t="s">
        <v>567</v>
      </c>
      <c r="N4321">
        <v>0</v>
      </c>
      <c r="O4321">
        <v>0</v>
      </c>
      <c r="R4321">
        <v>0</v>
      </c>
      <c r="W4321" t="s">
        <v>567</v>
      </c>
      <c r="X4321" t="s">
        <v>567</v>
      </c>
      <c r="Y4321" t="s">
        <v>568</v>
      </c>
    </row>
    <row r="4322" spans="2:25" x14ac:dyDescent="0.3">
      <c r="B4322" s="118"/>
      <c r="D4322" t="s">
        <v>567</v>
      </c>
      <c r="H4322" t="s">
        <v>567</v>
      </c>
      <c r="J4322" t="s">
        <v>567</v>
      </c>
      <c r="K4322" t="s">
        <v>567</v>
      </c>
      <c r="L4322" t="s">
        <v>567</v>
      </c>
      <c r="N4322">
        <v>0</v>
      </c>
      <c r="O4322">
        <v>0</v>
      </c>
      <c r="R4322">
        <v>0</v>
      </c>
      <c r="W4322" t="s">
        <v>567</v>
      </c>
      <c r="X4322" t="s">
        <v>567</v>
      </c>
      <c r="Y4322" t="s">
        <v>568</v>
      </c>
    </row>
    <row r="4323" spans="2:25" x14ac:dyDescent="0.3">
      <c r="B4323" s="118"/>
      <c r="D4323" t="s">
        <v>567</v>
      </c>
      <c r="H4323" t="s">
        <v>567</v>
      </c>
      <c r="J4323" t="s">
        <v>567</v>
      </c>
      <c r="K4323" t="s">
        <v>567</v>
      </c>
      <c r="L4323" t="s">
        <v>567</v>
      </c>
      <c r="N4323">
        <v>0</v>
      </c>
      <c r="O4323">
        <v>0</v>
      </c>
      <c r="R4323">
        <v>0</v>
      </c>
      <c r="W4323" t="s">
        <v>567</v>
      </c>
      <c r="X4323" t="s">
        <v>567</v>
      </c>
      <c r="Y4323" t="s">
        <v>568</v>
      </c>
    </row>
    <row r="4324" spans="2:25" x14ac:dyDescent="0.3">
      <c r="B4324" s="118"/>
      <c r="D4324" t="s">
        <v>567</v>
      </c>
      <c r="H4324" t="s">
        <v>567</v>
      </c>
      <c r="J4324" t="s">
        <v>567</v>
      </c>
      <c r="K4324" t="s">
        <v>567</v>
      </c>
      <c r="L4324" t="s">
        <v>567</v>
      </c>
      <c r="N4324">
        <v>0</v>
      </c>
      <c r="O4324">
        <v>0</v>
      </c>
      <c r="R4324">
        <v>0</v>
      </c>
      <c r="W4324" t="s">
        <v>567</v>
      </c>
      <c r="X4324" t="s">
        <v>567</v>
      </c>
      <c r="Y4324" t="s">
        <v>568</v>
      </c>
    </row>
    <row r="4325" spans="2:25" x14ac:dyDescent="0.3">
      <c r="B4325" s="118"/>
      <c r="D4325" t="s">
        <v>567</v>
      </c>
      <c r="H4325" t="s">
        <v>567</v>
      </c>
      <c r="J4325" t="s">
        <v>567</v>
      </c>
      <c r="K4325" t="s">
        <v>567</v>
      </c>
      <c r="L4325" t="s">
        <v>567</v>
      </c>
      <c r="N4325">
        <v>0</v>
      </c>
      <c r="O4325">
        <v>0</v>
      </c>
      <c r="R4325">
        <v>0</v>
      </c>
      <c r="W4325" t="s">
        <v>567</v>
      </c>
      <c r="X4325" t="s">
        <v>567</v>
      </c>
      <c r="Y4325" t="s">
        <v>568</v>
      </c>
    </row>
    <row r="4326" spans="2:25" x14ac:dyDescent="0.3">
      <c r="B4326" s="118"/>
      <c r="D4326" t="s">
        <v>567</v>
      </c>
      <c r="H4326" t="s">
        <v>567</v>
      </c>
      <c r="J4326" t="s">
        <v>567</v>
      </c>
      <c r="K4326" t="s">
        <v>567</v>
      </c>
      <c r="L4326" t="s">
        <v>567</v>
      </c>
      <c r="N4326">
        <v>0</v>
      </c>
      <c r="O4326">
        <v>0</v>
      </c>
      <c r="R4326">
        <v>0</v>
      </c>
      <c r="W4326" t="s">
        <v>567</v>
      </c>
      <c r="X4326" t="s">
        <v>567</v>
      </c>
      <c r="Y4326" t="s">
        <v>568</v>
      </c>
    </row>
    <row r="4327" spans="2:25" x14ac:dyDescent="0.3">
      <c r="B4327" s="118"/>
      <c r="D4327" t="s">
        <v>567</v>
      </c>
      <c r="H4327" t="s">
        <v>567</v>
      </c>
      <c r="J4327" t="s">
        <v>567</v>
      </c>
      <c r="K4327" t="s">
        <v>567</v>
      </c>
      <c r="L4327" t="s">
        <v>567</v>
      </c>
      <c r="N4327">
        <v>0</v>
      </c>
      <c r="O4327">
        <v>0</v>
      </c>
      <c r="R4327">
        <v>0</v>
      </c>
      <c r="W4327" t="s">
        <v>567</v>
      </c>
      <c r="X4327" t="s">
        <v>567</v>
      </c>
      <c r="Y4327" t="s">
        <v>568</v>
      </c>
    </row>
    <row r="4328" spans="2:25" x14ac:dyDescent="0.3">
      <c r="B4328" s="118"/>
      <c r="D4328" t="s">
        <v>567</v>
      </c>
      <c r="H4328" t="s">
        <v>567</v>
      </c>
      <c r="J4328" t="s">
        <v>567</v>
      </c>
      <c r="K4328" t="s">
        <v>567</v>
      </c>
      <c r="L4328" t="s">
        <v>567</v>
      </c>
      <c r="N4328">
        <v>0</v>
      </c>
      <c r="O4328">
        <v>0</v>
      </c>
      <c r="R4328">
        <v>0</v>
      </c>
      <c r="W4328" t="s">
        <v>567</v>
      </c>
      <c r="X4328" t="s">
        <v>567</v>
      </c>
      <c r="Y4328" t="s">
        <v>568</v>
      </c>
    </row>
    <row r="4329" spans="2:25" x14ac:dyDescent="0.3">
      <c r="B4329" s="118"/>
      <c r="D4329" t="s">
        <v>567</v>
      </c>
      <c r="H4329" t="s">
        <v>567</v>
      </c>
      <c r="J4329" t="s">
        <v>567</v>
      </c>
      <c r="K4329" t="s">
        <v>567</v>
      </c>
      <c r="L4329" t="s">
        <v>567</v>
      </c>
      <c r="N4329">
        <v>0</v>
      </c>
      <c r="O4329">
        <v>0</v>
      </c>
      <c r="R4329">
        <v>0</v>
      </c>
      <c r="W4329" t="s">
        <v>567</v>
      </c>
      <c r="X4329" t="s">
        <v>567</v>
      </c>
      <c r="Y4329" t="s">
        <v>568</v>
      </c>
    </row>
    <row r="4330" spans="2:25" x14ac:dyDescent="0.3">
      <c r="B4330" s="118"/>
      <c r="D4330" t="s">
        <v>567</v>
      </c>
      <c r="H4330" t="s">
        <v>567</v>
      </c>
      <c r="J4330" t="s">
        <v>567</v>
      </c>
      <c r="K4330" t="s">
        <v>567</v>
      </c>
      <c r="L4330" t="s">
        <v>567</v>
      </c>
      <c r="N4330">
        <v>0</v>
      </c>
      <c r="O4330">
        <v>0</v>
      </c>
      <c r="R4330">
        <v>0</v>
      </c>
      <c r="W4330" t="s">
        <v>567</v>
      </c>
      <c r="X4330" t="s">
        <v>567</v>
      </c>
      <c r="Y4330" t="s">
        <v>568</v>
      </c>
    </row>
    <row r="4331" spans="2:25" x14ac:dyDescent="0.3">
      <c r="B4331" s="118"/>
      <c r="D4331" t="s">
        <v>567</v>
      </c>
      <c r="H4331" t="s">
        <v>567</v>
      </c>
      <c r="J4331" t="s">
        <v>567</v>
      </c>
      <c r="K4331" t="s">
        <v>567</v>
      </c>
      <c r="L4331" t="s">
        <v>567</v>
      </c>
      <c r="N4331">
        <v>0</v>
      </c>
      <c r="O4331">
        <v>0</v>
      </c>
      <c r="R4331">
        <v>0</v>
      </c>
      <c r="W4331" t="s">
        <v>567</v>
      </c>
      <c r="X4331" t="s">
        <v>567</v>
      </c>
      <c r="Y4331" t="s">
        <v>568</v>
      </c>
    </row>
    <row r="4332" spans="2:25" x14ac:dyDescent="0.3">
      <c r="B4332" s="118"/>
      <c r="D4332" t="s">
        <v>567</v>
      </c>
      <c r="H4332" t="s">
        <v>567</v>
      </c>
      <c r="J4332" t="s">
        <v>567</v>
      </c>
      <c r="K4332" t="s">
        <v>567</v>
      </c>
      <c r="L4332" t="s">
        <v>567</v>
      </c>
      <c r="N4332">
        <v>0</v>
      </c>
      <c r="O4332">
        <v>0</v>
      </c>
      <c r="R4332">
        <v>0</v>
      </c>
      <c r="W4332" t="s">
        <v>567</v>
      </c>
      <c r="X4332" t="s">
        <v>567</v>
      </c>
      <c r="Y4332" t="s">
        <v>568</v>
      </c>
    </row>
    <row r="4333" spans="2:25" x14ac:dyDescent="0.3">
      <c r="B4333" s="118"/>
      <c r="D4333" t="s">
        <v>567</v>
      </c>
      <c r="H4333" t="s">
        <v>567</v>
      </c>
      <c r="J4333" t="s">
        <v>567</v>
      </c>
      <c r="K4333" t="s">
        <v>567</v>
      </c>
      <c r="L4333" t="s">
        <v>567</v>
      </c>
      <c r="N4333">
        <v>0</v>
      </c>
      <c r="O4333">
        <v>0</v>
      </c>
      <c r="R4333">
        <v>0</v>
      </c>
      <c r="W4333" t="s">
        <v>567</v>
      </c>
      <c r="X4333" t="s">
        <v>567</v>
      </c>
      <c r="Y4333" t="s">
        <v>568</v>
      </c>
    </row>
    <row r="4334" spans="2:25" x14ac:dyDescent="0.3">
      <c r="B4334" s="118"/>
      <c r="D4334" t="s">
        <v>567</v>
      </c>
      <c r="H4334" t="s">
        <v>567</v>
      </c>
      <c r="J4334" t="s">
        <v>567</v>
      </c>
      <c r="K4334" t="s">
        <v>567</v>
      </c>
      <c r="L4334" t="s">
        <v>567</v>
      </c>
      <c r="N4334">
        <v>0</v>
      </c>
      <c r="O4334">
        <v>0</v>
      </c>
      <c r="R4334">
        <v>0</v>
      </c>
      <c r="W4334" t="s">
        <v>567</v>
      </c>
      <c r="X4334" t="s">
        <v>567</v>
      </c>
      <c r="Y4334" t="s">
        <v>568</v>
      </c>
    </row>
    <row r="4335" spans="2:25" x14ac:dyDescent="0.3">
      <c r="B4335" s="118"/>
      <c r="D4335" t="s">
        <v>567</v>
      </c>
      <c r="H4335" t="s">
        <v>567</v>
      </c>
      <c r="J4335" t="s">
        <v>567</v>
      </c>
      <c r="K4335" t="s">
        <v>567</v>
      </c>
      <c r="L4335" t="s">
        <v>567</v>
      </c>
      <c r="N4335">
        <v>0</v>
      </c>
      <c r="O4335">
        <v>0</v>
      </c>
      <c r="R4335">
        <v>0</v>
      </c>
      <c r="W4335" t="s">
        <v>567</v>
      </c>
      <c r="X4335" t="s">
        <v>567</v>
      </c>
      <c r="Y4335" t="s">
        <v>568</v>
      </c>
    </row>
    <row r="4336" spans="2:25" x14ac:dyDescent="0.3">
      <c r="B4336" s="118"/>
      <c r="D4336" t="s">
        <v>567</v>
      </c>
      <c r="H4336" t="s">
        <v>567</v>
      </c>
      <c r="J4336" t="s">
        <v>567</v>
      </c>
      <c r="K4336" t="s">
        <v>567</v>
      </c>
      <c r="L4336" t="s">
        <v>567</v>
      </c>
      <c r="N4336">
        <v>0</v>
      </c>
      <c r="O4336">
        <v>0</v>
      </c>
      <c r="R4336">
        <v>0</v>
      </c>
      <c r="W4336" t="s">
        <v>567</v>
      </c>
      <c r="X4336" t="s">
        <v>567</v>
      </c>
      <c r="Y4336" t="s">
        <v>568</v>
      </c>
    </row>
    <row r="4337" spans="2:25" x14ac:dyDescent="0.3">
      <c r="B4337" s="118"/>
      <c r="D4337" t="s">
        <v>567</v>
      </c>
      <c r="H4337" t="s">
        <v>567</v>
      </c>
      <c r="J4337" t="s">
        <v>567</v>
      </c>
      <c r="K4337" t="s">
        <v>567</v>
      </c>
      <c r="L4337" t="s">
        <v>567</v>
      </c>
      <c r="N4337">
        <v>0</v>
      </c>
      <c r="O4337">
        <v>0</v>
      </c>
      <c r="R4337">
        <v>0</v>
      </c>
      <c r="W4337" t="s">
        <v>567</v>
      </c>
      <c r="X4337" t="s">
        <v>567</v>
      </c>
      <c r="Y4337" t="s">
        <v>568</v>
      </c>
    </row>
    <row r="4338" spans="2:25" x14ac:dyDescent="0.3">
      <c r="B4338" s="118"/>
      <c r="D4338" t="s">
        <v>567</v>
      </c>
      <c r="H4338" t="s">
        <v>567</v>
      </c>
      <c r="J4338" t="s">
        <v>567</v>
      </c>
      <c r="K4338" t="s">
        <v>567</v>
      </c>
      <c r="L4338" t="s">
        <v>567</v>
      </c>
      <c r="N4338">
        <v>0</v>
      </c>
      <c r="O4338">
        <v>0</v>
      </c>
      <c r="R4338">
        <v>0</v>
      </c>
      <c r="W4338" t="s">
        <v>567</v>
      </c>
      <c r="X4338" t="s">
        <v>567</v>
      </c>
      <c r="Y4338" t="s">
        <v>568</v>
      </c>
    </row>
    <row r="4339" spans="2:25" x14ac:dyDescent="0.3">
      <c r="B4339" s="118"/>
      <c r="D4339" t="s">
        <v>567</v>
      </c>
      <c r="H4339" t="s">
        <v>567</v>
      </c>
      <c r="J4339" t="s">
        <v>567</v>
      </c>
      <c r="K4339" t="s">
        <v>567</v>
      </c>
      <c r="L4339" t="s">
        <v>567</v>
      </c>
      <c r="N4339">
        <v>0</v>
      </c>
      <c r="O4339">
        <v>0</v>
      </c>
      <c r="R4339">
        <v>0</v>
      </c>
      <c r="W4339" t="s">
        <v>567</v>
      </c>
      <c r="X4339" t="s">
        <v>567</v>
      </c>
      <c r="Y4339" t="s">
        <v>568</v>
      </c>
    </row>
    <row r="4340" spans="2:25" x14ac:dyDescent="0.3">
      <c r="B4340" s="118"/>
      <c r="D4340" t="s">
        <v>567</v>
      </c>
      <c r="H4340" t="s">
        <v>567</v>
      </c>
      <c r="J4340" t="s">
        <v>567</v>
      </c>
      <c r="K4340" t="s">
        <v>567</v>
      </c>
      <c r="L4340" t="s">
        <v>567</v>
      </c>
      <c r="N4340">
        <v>0</v>
      </c>
      <c r="O4340">
        <v>0</v>
      </c>
      <c r="R4340">
        <v>0</v>
      </c>
      <c r="W4340" t="s">
        <v>567</v>
      </c>
      <c r="X4340" t="s">
        <v>567</v>
      </c>
      <c r="Y4340" t="s">
        <v>568</v>
      </c>
    </row>
    <row r="4341" spans="2:25" x14ac:dyDescent="0.3">
      <c r="B4341" s="118"/>
      <c r="D4341" t="s">
        <v>567</v>
      </c>
      <c r="H4341" t="s">
        <v>567</v>
      </c>
      <c r="J4341" t="s">
        <v>567</v>
      </c>
      <c r="K4341" t="s">
        <v>567</v>
      </c>
      <c r="L4341" t="s">
        <v>567</v>
      </c>
      <c r="N4341">
        <v>0</v>
      </c>
      <c r="O4341">
        <v>0</v>
      </c>
      <c r="R4341">
        <v>0</v>
      </c>
      <c r="W4341" t="s">
        <v>567</v>
      </c>
      <c r="X4341" t="s">
        <v>567</v>
      </c>
      <c r="Y4341" t="s">
        <v>568</v>
      </c>
    </row>
    <row r="4342" spans="2:25" x14ac:dyDescent="0.3">
      <c r="B4342" s="118"/>
      <c r="D4342" t="s">
        <v>567</v>
      </c>
      <c r="H4342" t="s">
        <v>567</v>
      </c>
      <c r="J4342" t="s">
        <v>567</v>
      </c>
      <c r="K4342" t="s">
        <v>567</v>
      </c>
      <c r="L4342" t="s">
        <v>567</v>
      </c>
      <c r="N4342">
        <v>0</v>
      </c>
      <c r="O4342">
        <v>0</v>
      </c>
      <c r="R4342">
        <v>0</v>
      </c>
      <c r="W4342" t="s">
        <v>567</v>
      </c>
      <c r="X4342" t="s">
        <v>567</v>
      </c>
      <c r="Y4342" t="s">
        <v>568</v>
      </c>
    </row>
    <row r="4343" spans="2:25" x14ac:dyDescent="0.3">
      <c r="B4343" s="118"/>
      <c r="D4343" t="s">
        <v>567</v>
      </c>
      <c r="H4343" t="s">
        <v>567</v>
      </c>
      <c r="J4343" t="s">
        <v>567</v>
      </c>
      <c r="K4343" t="s">
        <v>567</v>
      </c>
      <c r="L4343" t="s">
        <v>567</v>
      </c>
      <c r="N4343">
        <v>0</v>
      </c>
      <c r="O4343">
        <v>0</v>
      </c>
      <c r="R4343">
        <v>0</v>
      </c>
      <c r="W4343" t="s">
        <v>567</v>
      </c>
      <c r="X4343" t="s">
        <v>567</v>
      </c>
      <c r="Y4343" t="s">
        <v>568</v>
      </c>
    </row>
    <row r="4344" spans="2:25" x14ac:dyDescent="0.3">
      <c r="B4344" s="118"/>
      <c r="D4344" t="s">
        <v>567</v>
      </c>
      <c r="H4344" t="s">
        <v>567</v>
      </c>
      <c r="J4344" t="s">
        <v>567</v>
      </c>
      <c r="K4344" t="s">
        <v>567</v>
      </c>
      <c r="L4344" t="s">
        <v>567</v>
      </c>
      <c r="N4344">
        <v>0</v>
      </c>
      <c r="O4344">
        <v>0</v>
      </c>
      <c r="R4344">
        <v>0</v>
      </c>
      <c r="W4344" t="s">
        <v>567</v>
      </c>
      <c r="X4344" t="s">
        <v>567</v>
      </c>
      <c r="Y4344" t="s">
        <v>568</v>
      </c>
    </row>
    <row r="4345" spans="2:25" x14ac:dyDescent="0.3">
      <c r="B4345" s="118"/>
      <c r="D4345" t="s">
        <v>567</v>
      </c>
      <c r="H4345" t="s">
        <v>567</v>
      </c>
      <c r="J4345" t="s">
        <v>567</v>
      </c>
      <c r="K4345" t="s">
        <v>567</v>
      </c>
      <c r="L4345" t="s">
        <v>567</v>
      </c>
      <c r="N4345">
        <v>0</v>
      </c>
      <c r="O4345">
        <v>0</v>
      </c>
      <c r="R4345">
        <v>0</v>
      </c>
      <c r="W4345" t="s">
        <v>567</v>
      </c>
      <c r="X4345" t="s">
        <v>567</v>
      </c>
      <c r="Y4345" t="s">
        <v>568</v>
      </c>
    </row>
    <row r="4346" spans="2:25" x14ac:dyDescent="0.3">
      <c r="B4346" s="118"/>
      <c r="D4346" t="s">
        <v>567</v>
      </c>
      <c r="H4346" t="s">
        <v>567</v>
      </c>
      <c r="J4346" t="s">
        <v>567</v>
      </c>
      <c r="K4346" t="s">
        <v>567</v>
      </c>
      <c r="L4346" t="s">
        <v>567</v>
      </c>
      <c r="N4346">
        <v>0</v>
      </c>
      <c r="O4346">
        <v>0</v>
      </c>
      <c r="R4346">
        <v>0</v>
      </c>
      <c r="W4346" t="s">
        <v>567</v>
      </c>
      <c r="X4346" t="s">
        <v>567</v>
      </c>
      <c r="Y4346" t="s">
        <v>568</v>
      </c>
    </row>
    <row r="4347" spans="2:25" x14ac:dyDescent="0.3">
      <c r="B4347" s="118"/>
      <c r="D4347" t="s">
        <v>567</v>
      </c>
      <c r="H4347" t="s">
        <v>567</v>
      </c>
      <c r="J4347" t="s">
        <v>567</v>
      </c>
      <c r="K4347" t="s">
        <v>567</v>
      </c>
      <c r="L4347" t="s">
        <v>567</v>
      </c>
      <c r="N4347">
        <v>0</v>
      </c>
      <c r="O4347">
        <v>0</v>
      </c>
      <c r="R4347">
        <v>0</v>
      </c>
      <c r="W4347" t="s">
        <v>567</v>
      </c>
      <c r="X4347" t="s">
        <v>567</v>
      </c>
      <c r="Y4347" t="s">
        <v>568</v>
      </c>
    </row>
    <row r="4348" spans="2:25" x14ac:dyDescent="0.3">
      <c r="B4348" s="118"/>
      <c r="D4348" t="s">
        <v>567</v>
      </c>
      <c r="H4348" t="s">
        <v>567</v>
      </c>
      <c r="J4348" t="s">
        <v>567</v>
      </c>
      <c r="K4348" t="s">
        <v>567</v>
      </c>
      <c r="L4348" t="s">
        <v>567</v>
      </c>
      <c r="N4348">
        <v>0</v>
      </c>
      <c r="O4348">
        <v>0</v>
      </c>
      <c r="R4348">
        <v>0</v>
      </c>
      <c r="W4348" t="s">
        <v>567</v>
      </c>
      <c r="X4348" t="s">
        <v>567</v>
      </c>
      <c r="Y4348" t="s">
        <v>568</v>
      </c>
    </row>
    <row r="4349" spans="2:25" x14ac:dyDescent="0.3">
      <c r="B4349" s="118"/>
      <c r="D4349" t="s">
        <v>567</v>
      </c>
      <c r="H4349" t="s">
        <v>567</v>
      </c>
      <c r="J4349" t="s">
        <v>567</v>
      </c>
      <c r="K4349" t="s">
        <v>567</v>
      </c>
      <c r="L4349" t="s">
        <v>567</v>
      </c>
      <c r="N4349">
        <v>0</v>
      </c>
      <c r="O4349">
        <v>0</v>
      </c>
      <c r="R4349">
        <v>0</v>
      </c>
      <c r="W4349" t="s">
        <v>567</v>
      </c>
      <c r="X4349" t="s">
        <v>567</v>
      </c>
      <c r="Y4349" t="s">
        <v>568</v>
      </c>
    </row>
    <row r="4350" spans="2:25" x14ac:dyDescent="0.3">
      <c r="B4350" s="118"/>
      <c r="D4350" t="s">
        <v>567</v>
      </c>
      <c r="H4350" t="s">
        <v>567</v>
      </c>
      <c r="J4350" t="s">
        <v>567</v>
      </c>
      <c r="K4350" t="s">
        <v>567</v>
      </c>
      <c r="L4350" t="s">
        <v>567</v>
      </c>
      <c r="N4350">
        <v>0</v>
      </c>
      <c r="O4350">
        <v>0</v>
      </c>
      <c r="R4350">
        <v>0</v>
      </c>
      <c r="W4350" t="s">
        <v>567</v>
      </c>
      <c r="X4350" t="s">
        <v>567</v>
      </c>
      <c r="Y4350" t="s">
        <v>568</v>
      </c>
    </row>
    <row r="4351" spans="2:25" x14ac:dyDescent="0.3">
      <c r="B4351" s="118"/>
      <c r="D4351" t="s">
        <v>567</v>
      </c>
      <c r="H4351" t="s">
        <v>567</v>
      </c>
      <c r="J4351" t="s">
        <v>567</v>
      </c>
      <c r="K4351" t="s">
        <v>567</v>
      </c>
      <c r="L4351" t="s">
        <v>567</v>
      </c>
      <c r="N4351">
        <v>0</v>
      </c>
      <c r="O4351">
        <v>0</v>
      </c>
      <c r="R4351">
        <v>0</v>
      </c>
      <c r="W4351" t="s">
        <v>567</v>
      </c>
      <c r="X4351" t="s">
        <v>567</v>
      </c>
      <c r="Y4351" t="s">
        <v>568</v>
      </c>
    </row>
    <row r="4352" spans="2:25" x14ac:dyDescent="0.3">
      <c r="B4352" s="118"/>
      <c r="D4352" t="s">
        <v>567</v>
      </c>
      <c r="H4352" t="s">
        <v>567</v>
      </c>
      <c r="J4352" t="s">
        <v>567</v>
      </c>
      <c r="K4352" t="s">
        <v>567</v>
      </c>
      <c r="L4352" t="s">
        <v>567</v>
      </c>
      <c r="N4352">
        <v>0</v>
      </c>
      <c r="O4352">
        <v>0</v>
      </c>
      <c r="R4352">
        <v>0</v>
      </c>
      <c r="W4352" t="s">
        <v>567</v>
      </c>
      <c r="X4352" t="s">
        <v>567</v>
      </c>
      <c r="Y4352" t="s">
        <v>568</v>
      </c>
    </row>
    <row r="4353" spans="2:25" x14ac:dyDescent="0.3">
      <c r="B4353" s="118"/>
      <c r="D4353" t="s">
        <v>567</v>
      </c>
      <c r="H4353" t="s">
        <v>567</v>
      </c>
      <c r="J4353" t="s">
        <v>567</v>
      </c>
      <c r="K4353" t="s">
        <v>567</v>
      </c>
      <c r="L4353" t="s">
        <v>567</v>
      </c>
      <c r="N4353">
        <v>0</v>
      </c>
      <c r="O4353">
        <v>0</v>
      </c>
      <c r="R4353">
        <v>0</v>
      </c>
      <c r="W4353" t="s">
        <v>567</v>
      </c>
      <c r="X4353" t="s">
        <v>567</v>
      </c>
      <c r="Y4353" t="s">
        <v>568</v>
      </c>
    </row>
    <row r="4354" spans="2:25" x14ac:dyDescent="0.3">
      <c r="B4354" s="118"/>
      <c r="D4354" t="s">
        <v>567</v>
      </c>
      <c r="H4354" t="s">
        <v>567</v>
      </c>
      <c r="J4354" t="s">
        <v>567</v>
      </c>
      <c r="K4354" t="s">
        <v>567</v>
      </c>
      <c r="L4354" t="s">
        <v>567</v>
      </c>
      <c r="N4354">
        <v>0</v>
      </c>
      <c r="O4354">
        <v>0</v>
      </c>
      <c r="R4354">
        <v>0</v>
      </c>
      <c r="W4354" t="s">
        <v>567</v>
      </c>
      <c r="X4354" t="s">
        <v>567</v>
      </c>
      <c r="Y4354" t="s">
        <v>568</v>
      </c>
    </row>
    <row r="4355" spans="2:25" x14ac:dyDescent="0.3">
      <c r="B4355" s="118"/>
      <c r="D4355" t="s">
        <v>567</v>
      </c>
      <c r="H4355" t="s">
        <v>567</v>
      </c>
      <c r="J4355" t="s">
        <v>567</v>
      </c>
      <c r="K4355" t="s">
        <v>567</v>
      </c>
      <c r="L4355" t="s">
        <v>567</v>
      </c>
      <c r="N4355">
        <v>0</v>
      </c>
      <c r="O4355">
        <v>0</v>
      </c>
      <c r="R4355">
        <v>0</v>
      </c>
      <c r="W4355" t="s">
        <v>567</v>
      </c>
      <c r="X4355" t="s">
        <v>567</v>
      </c>
      <c r="Y4355" t="s">
        <v>568</v>
      </c>
    </row>
    <row r="4356" spans="2:25" x14ac:dyDescent="0.3">
      <c r="B4356" s="118"/>
      <c r="D4356" t="s">
        <v>567</v>
      </c>
      <c r="H4356" t="s">
        <v>567</v>
      </c>
      <c r="J4356" t="s">
        <v>567</v>
      </c>
      <c r="K4356" t="s">
        <v>567</v>
      </c>
      <c r="L4356" t="s">
        <v>567</v>
      </c>
      <c r="N4356">
        <v>0</v>
      </c>
      <c r="O4356">
        <v>0</v>
      </c>
      <c r="R4356">
        <v>0</v>
      </c>
      <c r="W4356" t="s">
        <v>567</v>
      </c>
      <c r="X4356" t="s">
        <v>567</v>
      </c>
      <c r="Y4356" t="s">
        <v>568</v>
      </c>
    </row>
    <row r="4357" spans="2:25" x14ac:dyDescent="0.3">
      <c r="B4357" s="118"/>
      <c r="D4357" t="s">
        <v>567</v>
      </c>
      <c r="H4357" t="s">
        <v>567</v>
      </c>
      <c r="J4357" t="s">
        <v>567</v>
      </c>
      <c r="K4357" t="s">
        <v>567</v>
      </c>
      <c r="L4357" t="s">
        <v>567</v>
      </c>
      <c r="N4357">
        <v>0</v>
      </c>
      <c r="O4357">
        <v>0</v>
      </c>
      <c r="R4357">
        <v>0</v>
      </c>
      <c r="W4357" t="s">
        <v>567</v>
      </c>
      <c r="X4357" t="s">
        <v>567</v>
      </c>
      <c r="Y4357" t="s">
        <v>568</v>
      </c>
    </row>
    <row r="4358" spans="2:25" x14ac:dyDescent="0.3">
      <c r="B4358" s="118"/>
      <c r="D4358" t="s">
        <v>567</v>
      </c>
      <c r="H4358" t="s">
        <v>567</v>
      </c>
      <c r="J4358" t="s">
        <v>567</v>
      </c>
      <c r="K4358" t="s">
        <v>567</v>
      </c>
      <c r="L4358" t="s">
        <v>567</v>
      </c>
      <c r="N4358">
        <v>0</v>
      </c>
      <c r="O4358">
        <v>0</v>
      </c>
      <c r="R4358">
        <v>0</v>
      </c>
      <c r="W4358" t="s">
        <v>567</v>
      </c>
      <c r="X4358" t="s">
        <v>567</v>
      </c>
      <c r="Y4358" t="s">
        <v>568</v>
      </c>
    </row>
    <row r="4359" spans="2:25" x14ac:dyDescent="0.3">
      <c r="B4359" s="118"/>
      <c r="D4359" t="s">
        <v>567</v>
      </c>
      <c r="H4359" t="s">
        <v>567</v>
      </c>
      <c r="J4359" t="s">
        <v>567</v>
      </c>
      <c r="K4359" t="s">
        <v>567</v>
      </c>
      <c r="L4359" t="s">
        <v>567</v>
      </c>
      <c r="N4359">
        <v>0</v>
      </c>
      <c r="O4359">
        <v>0</v>
      </c>
      <c r="R4359">
        <v>0</v>
      </c>
      <c r="W4359" t="s">
        <v>567</v>
      </c>
      <c r="X4359" t="s">
        <v>567</v>
      </c>
      <c r="Y4359" t="s">
        <v>568</v>
      </c>
    </row>
    <row r="4360" spans="2:25" x14ac:dyDescent="0.3">
      <c r="B4360" s="118"/>
      <c r="D4360" t="s">
        <v>567</v>
      </c>
      <c r="H4360" t="s">
        <v>567</v>
      </c>
      <c r="J4360" t="s">
        <v>567</v>
      </c>
      <c r="K4360" t="s">
        <v>567</v>
      </c>
      <c r="L4360" t="s">
        <v>567</v>
      </c>
      <c r="N4360">
        <v>0</v>
      </c>
      <c r="O4360">
        <v>0</v>
      </c>
      <c r="R4360">
        <v>0</v>
      </c>
      <c r="W4360" t="s">
        <v>567</v>
      </c>
      <c r="X4360" t="s">
        <v>567</v>
      </c>
      <c r="Y4360" t="s">
        <v>568</v>
      </c>
    </row>
    <row r="4361" spans="2:25" x14ac:dyDescent="0.3">
      <c r="B4361" s="118"/>
      <c r="D4361" t="s">
        <v>567</v>
      </c>
      <c r="H4361" t="s">
        <v>567</v>
      </c>
      <c r="J4361" t="s">
        <v>567</v>
      </c>
      <c r="K4361" t="s">
        <v>567</v>
      </c>
      <c r="L4361" t="s">
        <v>567</v>
      </c>
      <c r="N4361">
        <v>0</v>
      </c>
      <c r="O4361">
        <v>0</v>
      </c>
      <c r="R4361">
        <v>0</v>
      </c>
      <c r="W4361" t="s">
        <v>567</v>
      </c>
      <c r="X4361" t="s">
        <v>567</v>
      </c>
      <c r="Y4361" t="s">
        <v>568</v>
      </c>
    </row>
    <row r="4362" spans="2:25" x14ac:dyDescent="0.3">
      <c r="B4362" s="118"/>
      <c r="D4362" t="s">
        <v>567</v>
      </c>
      <c r="H4362" t="s">
        <v>567</v>
      </c>
      <c r="J4362" t="s">
        <v>567</v>
      </c>
      <c r="K4362" t="s">
        <v>567</v>
      </c>
      <c r="L4362" t="s">
        <v>567</v>
      </c>
      <c r="N4362">
        <v>0</v>
      </c>
      <c r="O4362">
        <v>0</v>
      </c>
      <c r="R4362">
        <v>0</v>
      </c>
      <c r="W4362" t="s">
        <v>567</v>
      </c>
      <c r="X4362" t="s">
        <v>567</v>
      </c>
      <c r="Y4362" t="s">
        <v>568</v>
      </c>
    </row>
    <row r="4363" spans="2:25" x14ac:dyDescent="0.3">
      <c r="B4363" s="118"/>
      <c r="D4363" t="s">
        <v>567</v>
      </c>
      <c r="H4363" t="s">
        <v>567</v>
      </c>
      <c r="J4363" t="s">
        <v>567</v>
      </c>
      <c r="K4363" t="s">
        <v>567</v>
      </c>
      <c r="L4363" t="s">
        <v>567</v>
      </c>
      <c r="N4363">
        <v>0</v>
      </c>
      <c r="O4363">
        <v>0</v>
      </c>
      <c r="R4363">
        <v>0</v>
      </c>
      <c r="W4363" t="s">
        <v>567</v>
      </c>
      <c r="X4363" t="s">
        <v>567</v>
      </c>
      <c r="Y4363" t="s">
        <v>568</v>
      </c>
    </row>
    <row r="4364" spans="2:25" x14ac:dyDescent="0.3">
      <c r="B4364" s="118"/>
      <c r="D4364" t="s">
        <v>567</v>
      </c>
      <c r="H4364" t="s">
        <v>567</v>
      </c>
      <c r="J4364" t="s">
        <v>567</v>
      </c>
      <c r="K4364" t="s">
        <v>567</v>
      </c>
      <c r="L4364" t="s">
        <v>567</v>
      </c>
      <c r="N4364">
        <v>0</v>
      </c>
      <c r="O4364">
        <v>0</v>
      </c>
      <c r="R4364">
        <v>0</v>
      </c>
      <c r="W4364" t="s">
        <v>567</v>
      </c>
      <c r="X4364" t="s">
        <v>567</v>
      </c>
      <c r="Y4364" t="s">
        <v>568</v>
      </c>
    </row>
    <row r="4365" spans="2:25" x14ac:dyDescent="0.3">
      <c r="B4365" s="118"/>
      <c r="D4365" t="s">
        <v>567</v>
      </c>
      <c r="H4365" t="s">
        <v>567</v>
      </c>
      <c r="J4365" t="s">
        <v>567</v>
      </c>
      <c r="K4365" t="s">
        <v>567</v>
      </c>
      <c r="L4365" t="s">
        <v>567</v>
      </c>
      <c r="N4365">
        <v>0</v>
      </c>
      <c r="O4365">
        <v>0</v>
      </c>
      <c r="R4365">
        <v>0</v>
      </c>
      <c r="W4365" t="s">
        <v>567</v>
      </c>
      <c r="X4365" t="s">
        <v>567</v>
      </c>
      <c r="Y4365" t="s">
        <v>568</v>
      </c>
    </row>
    <row r="4366" spans="2:25" x14ac:dyDescent="0.3">
      <c r="B4366" s="118"/>
      <c r="D4366" t="s">
        <v>567</v>
      </c>
      <c r="H4366" t="s">
        <v>567</v>
      </c>
      <c r="J4366" t="s">
        <v>567</v>
      </c>
      <c r="K4366" t="s">
        <v>567</v>
      </c>
      <c r="L4366" t="s">
        <v>567</v>
      </c>
      <c r="N4366">
        <v>0</v>
      </c>
      <c r="O4366">
        <v>0</v>
      </c>
      <c r="R4366">
        <v>0</v>
      </c>
      <c r="W4366" t="s">
        <v>567</v>
      </c>
      <c r="X4366" t="s">
        <v>567</v>
      </c>
      <c r="Y4366" t="s">
        <v>568</v>
      </c>
    </row>
    <row r="4367" spans="2:25" x14ac:dyDescent="0.3">
      <c r="B4367" s="118"/>
      <c r="D4367" t="s">
        <v>567</v>
      </c>
      <c r="H4367" t="s">
        <v>567</v>
      </c>
      <c r="J4367" t="s">
        <v>567</v>
      </c>
      <c r="K4367" t="s">
        <v>567</v>
      </c>
      <c r="L4367" t="s">
        <v>567</v>
      </c>
      <c r="N4367">
        <v>0</v>
      </c>
      <c r="O4367">
        <v>0</v>
      </c>
      <c r="R4367">
        <v>0</v>
      </c>
      <c r="W4367" t="s">
        <v>567</v>
      </c>
      <c r="X4367" t="s">
        <v>567</v>
      </c>
      <c r="Y4367" t="s">
        <v>568</v>
      </c>
    </row>
    <row r="4368" spans="2:25" x14ac:dyDescent="0.3">
      <c r="B4368" s="118"/>
      <c r="D4368" t="s">
        <v>567</v>
      </c>
      <c r="H4368" t="s">
        <v>567</v>
      </c>
      <c r="J4368" t="s">
        <v>567</v>
      </c>
      <c r="K4368" t="s">
        <v>567</v>
      </c>
      <c r="L4368" t="s">
        <v>567</v>
      </c>
      <c r="N4368">
        <v>0</v>
      </c>
      <c r="O4368">
        <v>0</v>
      </c>
      <c r="R4368">
        <v>0</v>
      </c>
      <c r="W4368" t="s">
        <v>567</v>
      </c>
      <c r="X4368" t="s">
        <v>567</v>
      </c>
      <c r="Y4368" t="s">
        <v>568</v>
      </c>
    </row>
    <row r="4369" spans="2:25" x14ac:dyDescent="0.3">
      <c r="B4369" s="118"/>
      <c r="D4369" t="s">
        <v>567</v>
      </c>
      <c r="H4369" t="s">
        <v>567</v>
      </c>
      <c r="J4369" t="s">
        <v>567</v>
      </c>
      <c r="K4369" t="s">
        <v>567</v>
      </c>
      <c r="L4369" t="s">
        <v>567</v>
      </c>
      <c r="N4369">
        <v>0</v>
      </c>
      <c r="O4369">
        <v>0</v>
      </c>
      <c r="R4369">
        <v>0</v>
      </c>
      <c r="W4369" t="s">
        <v>567</v>
      </c>
      <c r="X4369" t="s">
        <v>567</v>
      </c>
      <c r="Y4369" t="s">
        <v>568</v>
      </c>
    </row>
    <row r="4370" spans="2:25" x14ac:dyDescent="0.3">
      <c r="B4370" s="118"/>
      <c r="D4370" t="s">
        <v>567</v>
      </c>
      <c r="H4370" t="s">
        <v>567</v>
      </c>
      <c r="J4370" t="s">
        <v>567</v>
      </c>
      <c r="K4370" t="s">
        <v>567</v>
      </c>
      <c r="L4370" t="s">
        <v>567</v>
      </c>
      <c r="N4370">
        <v>0</v>
      </c>
      <c r="O4370">
        <v>0</v>
      </c>
      <c r="R4370">
        <v>0</v>
      </c>
      <c r="W4370" t="s">
        <v>567</v>
      </c>
      <c r="X4370" t="s">
        <v>567</v>
      </c>
      <c r="Y4370" t="s">
        <v>568</v>
      </c>
    </row>
    <row r="4371" spans="2:25" x14ac:dyDescent="0.3">
      <c r="B4371" s="118"/>
      <c r="D4371" t="s">
        <v>567</v>
      </c>
      <c r="H4371" t="s">
        <v>567</v>
      </c>
      <c r="J4371" t="s">
        <v>567</v>
      </c>
      <c r="K4371" t="s">
        <v>567</v>
      </c>
      <c r="L4371" t="s">
        <v>567</v>
      </c>
      <c r="N4371">
        <v>0</v>
      </c>
      <c r="O4371">
        <v>0</v>
      </c>
      <c r="R4371">
        <v>0</v>
      </c>
      <c r="W4371" t="s">
        <v>567</v>
      </c>
      <c r="X4371" t="s">
        <v>567</v>
      </c>
      <c r="Y4371" t="s">
        <v>568</v>
      </c>
    </row>
    <row r="4372" spans="2:25" x14ac:dyDescent="0.3">
      <c r="B4372" s="118"/>
      <c r="D4372" t="s">
        <v>567</v>
      </c>
      <c r="H4372" t="s">
        <v>567</v>
      </c>
      <c r="J4372" t="s">
        <v>567</v>
      </c>
      <c r="K4372" t="s">
        <v>567</v>
      </c>
      <c r="L4372" t="s">
        <v>567</v>
      </c>
      <c r="N4372">
        <v>0</v>
      </c>
      <c r="O4372">
        <v>0</v>
      </c>
      <c r="R4372">
        <v>0</v>
      </c>
      <c r="W4372" t="s">
        <v>567</v>
      </c>
      <c r="X4372" t="s">
        <v>567</v>
      </c>
      <c r="Y4372" t="s">
        <v>568</v>
      </c>
    </row>
    <row r="4373" spans="2:25" x14ac:dyDescent="0.3">
      <c r="B4373" s="118"/>
      <c r="D4373" t="s">
        <v>567</v>
      </c>
      <c r="H4373" t="s">
        <v>567</v>
      </c>
      <c r="J4373" t="s">
        <v>567</v>
      </c>
      <c r="K4373" t="s">
        <v>567</v>
      </c>
      <c r="L4373" t="s">
        <v>567</v>
      </c>
      <c r="N4373">
        <v>0</v>
      </c>
      <c r="O4373">
        <v>0</v>
      </c>
      <c r="R4373">
        <v>0</v>
      </c>
      <c r="W4373" t="s">
        <v>567</v>
      </c>
      <c r="X4373" t="s">
        <v>567</v>
      </c>
      <c r="Y4373" t="s">
        <v>568</v>
      </c>
    </row>
    <row r="4374" spans="2:25" x14ac:dyDescent="0.3">
      <c r="B4374" s="118"/>
      <c r="D4374" t="s">
        <v>567</v>
      </c>
      <c r="H4374" t="s">
        <v>567</v>
      </c>
      <c r="J4374" t="s">
        <v>567</v>
      </c>
      <c r="K4374" t="s">
        <v>567</v>
      </c>
      <c r="L4374" t="s">
        <v>567</v>
      </c>
      <c r="N4374">
        <v>0</v>
      </c>
      <c r="O4374">
        <v>0</v>
      </c>
      <c r="R4374">
        <v>0</v>
      </c>
      <c r="W4374" t="s">
        <v>567</v>
      </c>
      <c r="X4374" t="s">
        <v>567</v>
      </c>
      <c r="Y4374" t="s">
        <v>568</v>
      </c>
    </row>
    <row r="4375" spans="2:25" x14ac:dyDescent="0.3">
      <c r="B4375" s="118"/>
      <c r="D4375" t="s">
        <v>567</v>
      </c>
      <c r="H4375" t="s">
        <v>567</v>
      </c>
      <c r="J4375" t="s">
        <v>567</v>
      </c>
      <c r="K4375" t="s">
        <v>567</v>
      </c>
      <c r="L4375" t="s">
        <v>567</v>
      </c>
      <c r="N4375">
        <v>0</v>
      </c>
      <c r="O4375">
        <v>0</v>
      </c>
      <c r="R4375">
        <v>0</v>
      </c>
      <c r="W4375" t="s">
        <v>567</v>
      </c>
      <c r="X4375" t="s">
        <v>567</v>
      </c>
      <c r="Y4375" t="s">
        <v>568</v>
      </c>
    </row>
    <row r="4376" spans="2:25" x14ac:dyDescent="0.3">
      <c r="B4376" s="118"/>
      <c r="D4376" t="s">
        <v>567</v>
      </c>
      <c r="H4376" t="s">
        <v>567</v>
      </c>
      <c r="J4376" t="s">
        <v>567</v>
      </c>
      <c r="K4376" t="s">
        <v>567</v>
      </c>
      <c r="L4376" t="s">
        <v>567</v>
      </c>
      <c r="N4376">
        <v>0</v>
      </c>
      <c r="O4376">
        <v>0</v>
      </c>
      <c r="R4376">
        <v>0</v>
      </c>
      <c r="W4376" t="s">
        <v>567</v>
      </c>
      <c r="X4376" t="s">
        <v>567</v>
      </c>
      <c r="Y4376" t="s">
        <v>568</v>
      </c>
    </row>
    <row r="4377" spans="2:25" x14ac:dyDescent="0.3">
      <c r="B4377" s="118"/>
      <c r="D4377" t="s">
        <v>567</v>
      </c>
      <c r="H4377" t="s">
        <v>567</v>
      </c>
      <c r="J4377" t="s">
        <v>567</v>
      </c>
      <c r="K4377" t="s">
        <v>567</v>
      </c>
      <c r="L4377" t="s">
        <v>567</v>
      </c>
      <c r="N4377">
        <v>0</v>
      </c>
      <c r="O4377">
        <v>0</v>
      </c>
      <c r="R4377">
        <v>0</v>
      </c>
      <c r="W4377" t="s">
        <v>567</v>
      </c>
      <c r="X4377" t="s">
        <v>567</v>
      </c>
      <c r="Y4377" t="s">
        <v>568</v>
      </c>
    </row>
    <row r="4378" spans="2:25" x14ac:dyDescent="0.3">
      <c r="B4378" s="118"/>
      <c r="D4378" t="s">
        <v>567</v>
      </c>
      <c r="H4378" t="s">
        <v>567</v>
      </c>
      <c r="J4378" t="s">
        <v>567</v>
      </c>
      <c r="K4378" t="s">
        <v>567</v>
      </c>
      <c r="L4378" t="s">
        <v>567</v>
      </c>
      <c r="N4378">
        <v>0</v>
      </c>
      <c r="O4378">
        <v>0</v>
      </c>
      <c r="R4378">
        <v>0</v>
      </c>
      <c r="W4378" t="s">
        <v>567</v>
      </c>
      <c r="X4378" t="s">
        <v>567</v>
      </c>
      <c r="Y4378" t="s">
        <v>568</v>
      </c>
    </row>
    <row r="4379" spans="2:25" x14ac:dyDescent="0.3">
      <c r="B4379" s="118"/>
      <c r="D4379" t="s">
        <v>567</v>
      </c>
      <c r="H4379" t="s">
        <v>567</v>
      </c>
      <c r="J4379" t="s">
        <v>567</v>
      </c>
      <c r="K4379" t="s">
        <v>567</v>
      </c>
      <c r="L4379" t="s">
        <v>567</v>
      </c>
      <c r="N4379">
        <v>0</v>
      </c>
      <c r="O4379">
        <v>0</v>
      </c>
      <c r="R4379">
        <v>0</v>
      </c>
      <c r="W4379" t="s">
        <v>567</v>
      </c>
      <c r="X4379" t="s">
        <v>567</v>
      </c>
      <c r="Y4379" t="s">
        <v>568</v>
      </c>
    </row>
    <row r="4380" spans="2:25" x14ac:dyDescent="0.3">
      <c r="B4380" s="118"/>
      <c r="D4380" t="s">
        <v>567</v>
      </c>
      <c r="H4380" t="s">
        <v>567</v>
      </c>
      <c r="J4380" t="s">
        <v>567</v>
      </c>
      <c r="K4380" t="s">
        <v>567</v>
      </c>
      <c r="L4380" t="s">
        <v>567</v>
      </c>
      <c r="N4380">
        <v>0</v>
      </c>
      <c r="O4380">
        <v>0</v>
      </c>
      <c r="R4380">
        <v>0</v>
      </c>
      <c r="W4380" t="s">
        <v>567</v>
      </c>
      <c r="X4380" t="s">
        <v>567</v>
      </c>
      <c r="Y4380" t="s">
        <v>568</v>
      </c>
    </row>
    <row r="4381" spans="2:25" x14ac:dyDescent="0.3">
      <c r="B4381" s="118"/>
      <c r="D4381" t="s">
        <v>567</v>
      </c>
      <c r="H4381" t="s">
        <v>567</v>
      </c>
      <c r="J4381" t="s">
        <v>567</v>
      </c>
      <c r="K4381" t="s">
        <v>567</v>
      </c>
      <c r="L4381" t="s">
        <v>567</v>
      </c>
      <c r="N4381">
        <v>0</v>
      </c>
      <c r="O4381">
        <v>0</v>
      </c>
      <c r="R4381">
        <v>0</v>
      </c>
      <c r="W4381" t="s">
        <v>567</v>
      </c>
      <c r="X4381" t="s">
        <v>567</v>
      </c>
      <c r="Y4381" t="s">
        <v>568</v>
      </c>
    </row>
    <row r="4382" spans="2:25" x14ac:dyDescent="0.3">
      <c r="B4382" s="118"/>
      <c r="D4382" t="s">
        <v>567</v>
      </c>
      <c r="H4382" t="s">
        <v>567</v>
      </c>
      <c r="J4382" t="s">
        <v>567</v>
      </c>
      <c r="K4382" t="s">
        <v>567</v>
      </c>
      <c r="L4382" t="s">
        <v>567</v>
      </c>
      <c r="N4382">
        <v>0</v>
      </c>
      <c r="O4382">
        <v>0</v>
      </c>
      <c r="R4382">
        <v>0</v>
      </c>
      <c r="W4382" t="s">
        <v>567</v>
      </c>
      <c r="X4382" t="s">
        <v>567</v>
      </c>
      <c r="Y4382" t="s">
        <v>568</v>
      </c>
    </row>
    <row r="4383" spans="2:25" x14ac:dyDescent="0.3">
      <c r="B4383" s="118"/>
      <c r="D4383" t="s">
        <v>567</v>
      </c>
      <c r="H4383" t="s">
        <v>567</v>
      </c>
      <c r="J4383" t="s">
        <v>567</v>
      </c>
      <c r="K4383" t="s">
        <v>567</v>
      </c>
      <c r="L4383" t="s">
        <v>567</v>
      </c>
      <c r="N4383">
        <v>0</v>
      </c>
      <c r="O4383">
        <v>0</v>
      </c>
      <c r="R4383">
        <v>0</v>
      </c>
      <c r="W4383" t="s">
        <v>567</v>
      </c>
      <c r="X4383" t="s">
        <v>567</v>
      </c>
      <c r="Y4383" t="s">
        <v>568</v>
      </c>
    </row>
    <row r="4384" spans="2:25" x14ac:dyDescent="0.3">
      <c r="B4384" s="118"/>
      <c r="D4384" t="s">
        <v>567</v>
      </c>
      <c r="H4384" t="s">
        <v>567</v>
      </c>
      <c r="J4384" t="s">
        <v>567</v>
      </c>
      <c r="K4384" t="s">
        <v>567</v>
      </c>
      <c r="L4384" t="s">
        <v>567</v>
      </c>
      <c r="N4384">
        <v>0</v>
      </c>
      <c r="O4384">
        <v>0</v>
      </c>
      <c r="R4384">
        <v>0</v>
      </c>
      <c r="W4384" t="s">
        <v>567</v>
      </c>
      <c r="X4384" t="s">
        <v>567</v>
      </c>
      <c r="Y4384" t="s">
        <v>568</v>
      </c>
    </row>
    <row r="4385" spans="2:25" x14ac:dyDescent="0.3">
      <c r="B4385" s="118"/>
      <c r="D4385" t="s">
        <v>567</v>
      </c>
      <c r="H4385" t="s">
        <v>567</v>
      </c>
      <c r="J4385" t="s">
        <v>567</v>
      </c>
      <c r="K4385" t="s">
        <v>567</v>
      </c>
      <c r="L4385" t="s">
        <v>567</v>
      </c>
      <c r="N4385">
        <v>0</v>
      </c>
      <c r="O4385">
        <v>0</v>
      </c>
      <c r="R4385">
        <v>0</v>
      </c>
      <c r="W4385" t="s">
        <v>567</v>
      </c>
      <c r="X4385" t="s">
        <v>567</v>
      </c>
      <c r="Y4385" t="s">
        <v>568</v>
      </c>
    </row>
    <row r="4386" spans="2:25" x14ac:dyDescent="0.3">
      <c r="B4386" s="118"/>
      <c r="D4386" t="s">
        <v>567</v>
      </c>
      <c r="H4386" t="s">
        <v>567</v>
      </c>
      <c r="J4386" t="s">
        <v>567</v>
      </c>
      <c r="K4386" t="s">
        <v>567</v>
      </c>
      <c r="L4386" t="s">
        <v>567</v>
      </c>
      <c r="N4386">
        <v>0</v>
      </c>
      <c r="O4386">
        <v>0</v>
      </c>
      <c r="R4386">
        <v>0</v>
      </c>
      <c r="W4386" t="s">
        <v>567</v>
      </c>
      <c r="X4386" t="s">
        <v>567</v>
      </c>
      <c r="Y4386" t="s">
        <v>568</v>
      </c>
    </row>
    <row r="4387" spans="2:25" x14ac:dyDescent="0.3">
      <c r="B4387" s="118"/>
      <c r="D4387" t="s">
        <v>567</v>
      </c>
      <c r="H4387" t="s">
        <v>567</v>
      </c>
      <c r="J4387" t="s">
        <v>567</v>
      </c>
      <c r="K4387" t="s">
        <v>567</v>
      </c>
      <c r="L4387" t="s">
        <v>567</v>
      </c>
      <c r="N4387">
        <v>0</v>
      </c>
      <c r="O4387">
        <v>0</v>
      </c>
      <c r="R4387">
        <v>0</v>
      </c>
      <c r="W4387" t="s">
        <v>567</v>
      </c>
      <c r="X4387" t="s">
        <v>567</v>
      </c>
      <c r="Y4387" t="s">
        <v>568</v>
      </c>
    </row>
    <row r="4388" spans="2:25" x14ac:dyDescent="0.3">
      <c r="B4388" s="118"/>
      <c r="D4388" t="s">
        <v>567</v>
      </c>
      <c r="H4388" t="s">
        <v>567</v>
      </c>
      <c r="J4388" t="s">
        <v>567</v>
      </c>
      <c r="K4388" t="s">
        <v>567</v>
      </c>
      <c r="L4388" t="s">
        <v>567</v>
      </c>
      <c r="N4388">
        <v>0</v>
      </c>
      <c r="O4388">
        <v>0</v>
      </c>
      <c r="R4388">
        <v>0</v>
      </c>
      <c r="W4388" t="s">
        <v>567</v>
      </c>
      <c r="X4388" t="s">
        <v>567</v>
      </c>
      <c r="Y4388" t="s">
        <v>568</v>
      </c>
    </row>
    <row r="4389" spans="2:25" x14ac:dyDescent="0.3">
      <c r="B4389" s="118"/>
      <c r="D4389" t="s">
        <v>567</v>
      </c>
      <c r="H4389" t="s">
        <v>567</v>
      </c>
      <c r="J4389" t="s">
        <v>567</v>
      </c>
      <c r="K4389" t="s">
        <v>567</v>
      </c>
      <c r="L4389" t="s">
        <v>567</v>
      </c>
      <c r="N4389">
        <v>0</v>
      </c>
      <c r="O4389">
        <v>0</v>
      </c>
      <c r="R4389">
        <v>0</v>
      </c>
      <c r="W4389" t="s">
        <v>567</v>
      </c>
      <c r="X4389" t="s">
        <v>567</v>
      </c>
      <c r="Y4389" t="s">
        <v>568</v>
      </c>
    </row>
    <row r="4390" spans="2:25" x14ac:dyDescent="0.3">
      <c r="B4390" s="118"/>
      <c r="D4390" t="s">
        <v>567</v>
      </c>
      <c r="H4390" t="s">
        <v>567</v>
      </c>
      <c r="J4390" t="s">
        <v>567</v>
      </c>
      <c r="K4390" t="s">
        <v>567</v>
      </c>
      <c r="L4390" t="s">
        <v>567</v>
      </c>
      <c r="N4390">
        <v>0</v>
      </c>
      <c r="O4390">
        <v>0</v>
      </c>
      <c r="R4390">
        <v>0</v>
      </c>
      <c r="W4390" t="s">
        <v>567</v>
      </c>
      <c r="X4390" t="s">
        <v>567</v>
      </c>
      <c r="Y4390" t="s">
        <v>568</v>
      </c>
    </row>
    <row r="4391" spans="2:25" x14ac:dyDescent="0.3">
      <c r="B4391" s="118"/>
      <c r="D4391" t="s">
        <v>567</v>
      </c>
      <c r="H4391" t="s">
        <v>567</v>
      </c>
      <c r="J4391" t="s">
        <v>567</v>
      </c>
      <c r="K4391" t="s">
        <v>567</v>
      </c>
      <c r="L4391" t="s">
        <v>567</v>
      </c>
      <c r="N4391">
        <v>0</v>
      </c>
      <c r="O4391">
        <v>0</v>
      </c>
      <c r="R4391">
        <v>0</v>
      </c>
      <c r="W4391" t="s">
        <v>567</v>
      </c>
      <c r="X4391" t="s">
        <v>567</v>
      </c>
      <c r="Y4391" t="s">
        <v>568</v>
      </c>
    </row>
    <row r="4392" spans="2:25" x14ac:dyDescent="0.3">
      <c r="B4392" s="118"/>
      <c r="D4392" t="s">
        <v>567</v>
      </c>
      <c r="H4392" t="s">
        <v>567</v>
      </c>
      <c r="J4392" t="s">
        <v>567</v>
      </c>
      <c r="K4392" t="s">
        <v>567</v>
      </c>
      <c r="L4392" t="s">
        <v>567</v>
      </c>
      <c r="N4392">
        <v>0</v>
      </c>
      <c r="O4392">
        <v>0</v>
      </c>
      <c r="R4392">
        <v>0</v>
      </c>
      <c r="W4392" t="s">
        <v>567</v>
      </c>
      <c r="X4392" t="s">
        <v>567</v>
      </c>
      <c r="Y4392" t="s">
        <v>568</v>
      </c>
    </row>
    <row r="4393" spans="2:25" x14ac:dyDescent="0.3">
      <c r="B4393" s="118"/>
      <c r="D4393" t="s">
        <v>567</v>
      </c>
      <c r="H4393" t="s">
        <v>567</v>
      </c>
      <c r="J4393" t="s">
        <v>567</v>
      </c>
      <c r="K4393" t="s">
        <v>567</v>
      </c>
      <c r="L4393" t="s">
        <v>567</v>
      </c>
      <c r="N4393">
        <v>0</v>
      </c>
      <c r="O4393">
        <v>0</v>
      </c>
      <c r="R4393">
        <v>0</v>
      </c>
      <c r="W4393" t="s">
        <v>567</v>
      </c>
      <c r="X4393" t="s">
        <v>567</v>
      </c>
      <c r="Y4393" t="s">
        <v>568</v>
      </c>
    </row>
    <row r="4394" spans="2:25" x14ac:dyDescent="0.3">
      <c r="B4394" s="118"/>
      <c r="D4394" t="s">
        <v>567</v>
      </c>
      <c r="H4394" t="s">
        <v>567</v>
      </c>
      <c r="J4394" t="s">
        <v>567</v>
      </c>
      <c r="K4394" t="s">
        <v>567</v>
      </c>
      <c r="L4394" t="s">
        <v>567</v>
      </c>
      <c r="N4394">
        <v>0</v>
      </c>
      <c r="O4394">
        <v>0</v>
      </c>
      <c r="R4394">
        <v>0</v>
      </c>
      <c r="W4394" t="s">
        <v>567</v>
      </c>
      <c r="X4394" t="s">
        <v>567</v>
      </c>
      <c r="Y4394" t="s">
        <v>568</v>
      </c>
    </row>
    <row r="4395" spans="2:25" x14ac:dyDescent="0.3">
      <c r="B4395" s="118"/>
      <c r="D4395" t="s">
        <v>567</v>
      </c>
      <c r="H4395" t="s">
        <v>567</v>
      </c>
      <c r="J4395" t="s">
        <v>567</v>
      </c>
      <c r="K4395" t="s">
        <v>567</v>
      </c>
      <c r="L4395" t="s">
        <v>567</v>
      </c>
      <c r="N4395">
        <v>0</v>
      </c>
      <c r="O4395">
        <v>0</v>
      </c>
      <c r="R4395">
        <v>0</v>
      </c>
      <c r="W4395" t="s">
        <v>567</v>
      </c>
      <c r="X4395" t="s">
        <v>567</v>
      </c>
      <c r="Y4395" t="s">
        <v>568</v>
      </c>
    </row>
    <row r="4396" spans="2:25" x14ac:dyDescent="0.3">
      <c r="B4396" s="118"/>
      <c r="D4396" t="s">
        <v>567</v>
      </c>
      <c r="H4396" t="s">
        <v>567</v>
      </c>
      <c r="J4396" t="s">
        <v>567</v>
      </c>
      <c r="K4396" t="s">
        <v>567</v>
      </c>
      <c r="L4396" t="s">
        <v>567</v>
      </c>
      <c r="N4396">
        <v>0</v>
      </c>
      <c r="O4396">
        <v>0</v>
      </c>
      <c r="R4396">
        <v>0</v>
      </c>
      <c r="W4396" t="s">
        <v>567</v>
      </c>
      <c r="X4396" t="s">
        <v>567</v>
      </c>
      <c r="Y4396" t="s">
        <v>568</v>
      </c>
    </row>
    <row r="4397" spans="2:25" x14ac:dyDescent="0.3">
      <c r="B4397" s="118"/>
      <c r="D4397" t="s">
        <v>567</v>
      </c>
      <c r="H4397" t="s">
        <v>567</v>
      </c>
      <c r="J4397" t="s">
        <v>567</v>
      </c>
      <c r="K4397" t="s">
        <v>567</v>
      </c>
      <c r="L4397" t="s">
        <v>567</v>
      </c>
      <c r="N4397">
        <v>0</v>
      </c>
      <c r="O4397">
        <v>0</v>
      </c>
      <c r="R4397">
        <v>0</v>
      </c>
      <c r="W4397" t="s">
        <v>567</v>
      </c>
      <c r="X4397" t="s">
        <v>567</v>
      </c>
      <c r="Y4397" t="s">
        <v>568</v>
      </c>
    </row>
    <row r="4398" spans="2:25" x14ac:dyDescent="0.3">
      <c r="B4398" s="118"/>
      <c r="D4398" t="s">
        <v>567</v>
      </c>
      <c r="H4398" t="s">
        <v>567</v>
      </c>
      <c r="J4398" t="s">
        <v>567</v>
      </c>
      <c r="K4398" t="s">
        <v>567</v>
      </c>
      <c r="L4398" t="s">
        <v>567</v>
      </c>
      <c r="N4398">
        <v>0</v>
      </c>
      <c r="O4398">
        <v>0</v>
      </c>
      <c r="R4398">
        <v>0</v>
      </c>
      <c r="W4398" t="s">
        <v>567</v>
      </c>
      <c r="X4398" t="s">
        <v>567</v>
      </c>
      <c r="Y4398" t="s">
        <v>568</v>
      </c>
    </row>
    <row r="4399" spans="2:25" x14ac:dyDescent="0.3">
      <c r="B4399" s="118"/>
      <c r="D4399" t="s">
        <v>567</v>
      </c>
      <c r="H4399" t="s">
        <v>567</v>
      </c>
      <c r="J4399" t="s">
        <v>567</v>
      </c>
      <c r="K4399" t="s">
        <v>567</v>
      </c>
      <c r="L4399" t="s">
        <v>567</v>
      </c>
      <c r="N4399">
        <v>0</v>
      </c>
      <c r="O4399">
        <v>0</v>
      </c>
      <c r="R4399">
        <v>0</v>
      </c>
      <c r="W4399" t="s">
        <v>567</v>
      </c>
      <c r="X4399" t="s">
        <v>567</v>
      </c>
      <c r="Y4399" t="s">
        <v>568</v>
      </c>
    </row>
    <row r="4400" spans="2:25" x14ac:dyDescent="0.3">
      <c r="B4400" s="118"/>
      <c r="D4400" t="s">
        <v>567</v>
      </c>
      <c r="H4400" t="s">
        <v>567</v>
      </c>
      <c r="J4400" t="s">
        <v>567</v>
      </c>
      <c r="K4400" t="s">
        <v>567</v>
      </c>
      <c r="L4400" t="s">
        <v>567</v>
      </c>
      <c r="N4400">
        <v>0</v>
      </c>
      <c r="O4400">
        <v>0</v>
      </c>
      <c r="R4400">
        <v>0</v>
      </c>
      <c r="W4400" t="s">
        <v>567</v>
      </c>
      <c r="X4400" t="s">
        <v>567</v>
      </c>
      <c r="Y4400" t="s">
        <v>568</v>
      </c>
    </row>
    <row r="4401" spans="2:25" x14ac:dyDescent="0.3">
      <c r="B4401" s="118"/>
      <c r="D4401" t="s">
        <v>567</v>
      </c>
      <c r="H4401" t="s">
        <v>567</v>
      </c>
      <c r="J4401" t="s">
        <v>567</v>
      </c>
      <c r="K4401" t="s">
        <v>567</v>
      </c>
      <c r="L4401" t="s">
        <v>567</v>
      </c>
      <c r="N4401">
        <v>0</v>
      </c>
      <c r="O4401">
        <v>0</v>
      </c>
      <c r="R4401">
        <v>0</v>
      </c>
      <c r="W4401" t="s">
        <v>567</v>
      </c>
      <c r="X4401" t="s">
        <v>567</v>
      </c>
      <c r="Y4401" t="s">
        <v>568</v>
      </c>
    </row>
    <row r="4402" spans="2:25" x14ac:dyDescent="0.3">
      <c r="B4402" s="118"/>
      <c r="D4402" t="s">
        <v>567</v>
      </c>
      <c r="H4402" t="s">
        <v>567</v>
      </c>
      <c r="J4402" t="s">
        <v>567</v>
      </c>
      <c r="K4402" t="s">
        <v>567</v>
      </c>
      <c r="L4402" t="s">
        <v>567</v>
      </c>
      <c r="N4402">
        <v>0</v>
      </c>
      <c r="O4402">
        <v>0</v>
      </c>
      <c r="R4402">
        <v>0</v>
      </c>
      <c r="W4402" t="s">
        <v>567</v>
      </c>
      <c r="X4402" t="s">
        <v>567</v>
      </c>
      <c r="Y4402" t="s">
        <v>568</v>
      </c>
    </row>
    <row r="4403" spans="2:25" x14ac:dyDescent="0.3">
      <c r="B4403" s="118"/>
      <c r="D4403" t="s">
        <v>567</v>
      </c>
      <c r="H4403" t="s">
        <v>567</v>
      </c>
      <c r="J4403" t="s">
        <v>567</v>
      </c>
      <c r="K4403" t="s">
        <v>567</v>
      </c>
      <c r="L4403" t="s">
        <v>567</v>
      </c>
      <c r="N4403">
        <v>0</v>
      </c>
      <c r="O4403">
        <v>0</v>
      </c>
      <c r="R4403">
        <v>0</v>
      </c>
      <c r="W4403" t="s">
        <v>567</v>
      </c>
      <c r="X4403" t="s">
        <v>567</v>
      </c>
      <c r="Y4403" t="s">
        <v>568</v>
      </c>
    </row>
    <row r="4404" spans="2:25" x14ac:dyDescent="0.3">
      <c r="B4404" s="118"/>
      <c r="D4404" t="s">
        <v>567</v>
      </c>
      <c r="H4404" t="s">
        <v>567</v>
      </c>
      <c r="J4404" t="s">
        <v>567</v>
      </c>
      <c r="K4404" t="s">
        <v>567</v>
      </c>
      <c r="L4404" t="s">
        <v>567</v>
      </c>
      <c r="N4404">
        <v>0</v>
      </c>
      <c r="O4404">
        <v>0</v>
      </c>
      <c r="R4404">
        <v>0</v>
      </c>
      <c r="W4404" t="s">
        <v>567</v>
      </c>
      <c r="X4404" t="s">
        <v>567</v>
      </c>
      <c r="Y4404" t="s">
        <v>568</v>
      </c>
    </row>
    <row r="4405" spans="2:25" x14ac:dyDescent="0.3">
      <c r="B4405" s="118"/>
      <c r="D4405" t="s">
        <v>567</v>
      </c>
      <c r="H4405" t="s">
        <v>567</v>
      </c>
      <c r="J4405" t="s">
        <v>567</v>
      </c>
      <c r="K4405" t="s">
        <v>567</v>
      </c>
      <c r="L4405" t="s">
        <v>567</v>
      </c>
      <c r="N4405">
        <v>0</v>
      </c>
      <c r="O4405">
        <v>0</v>
      </c>
      <c r="R4405">
        <v>0</v>
      </c>
      <c r="W4405" t="s">
        <v>567</v>
      </c>
      <c r="X4405" t="s">
        <v>567</v>
      </c>
      <c r="Y4405" t="s">
        <v>568</v>
      </c>
    </row>
    <row r="4406" spans="2:25" x14ac:dyDescent="0.3">
      <c r="B4406" s="118"/>
      <c r="D4406" t="s">
        <v>567</v>
      </c>
      <c r="H4406" t="s">
        <v>567</v>
      </c>
      <c r="J4406" t="s">
        <v>567</v>
      </c>
      <c r="K4406" t="s">
        <v>567</v>
      </c>
      <c r="L4406" t="s">
        <v>567</v>
      </c>
      <c r="N4406">
        <v>0</v>
      </c>
      <c r="O4406">
        <v>0</v>
      </c>
      <c r="R4406">
        <v>0</v>
      </c>
      <c r="W4406" t="s">
        <v>567</v>
      </c>
      <c r="X4406" t="s">
        <v>567</v>
      </c>
      <c r="Y4406" t="s">
        <v>568</v>
      </c>
    </row>
    <row r="4407" spans="2:25" x14ac:dyDescent="0.3">
      <c r="B4407" s="118"/>
      <c r="D4407" t="s">
        <v>567</v>
      </c>
      <c r="H4407" t="s">
        <v>567</v>
      </c>
      <c r="J4407" t="s">
        <v>567</v>
      </c>
      <c r="K4407" t="s">
        <v>567</v>
      </c>
      <c r="L4407" t="s">
        <v>567</v>
      </c>
      <c r="N4407">
        <v>0</v>
      </c>
      <c r="O4407">
        <v>0</v>
      </c>
      <c r="R4407">
        <v>0</v>
      </c>
      <c r="W4407" t="s">
        <v>567</v>
      </c>
      <c r="X4407" t="s">
        <v>567</v>
      </c>
      <c r="Y4407" t="s">
        <v>568</v>
      </c>
    </row>
    <row r="4408" spans="2:25" x14ac:dyDescent="0.3">
      <c r="B4408" s="118"/>
      <c r="D4408" t="s">
        <v>567</v>
      </c>
      <c r="H4408" t="s">
        <v>567</v>
      </c>
      <c r="J4408" t="s">
        <v>567</v>
      </c>
      <c r="K4408" t="s">
        <v>567</v>
      </c>
      <c r="L4408" t="s">
        <v>567</v>
      </c>
      <c r="N4408">
        <v>0</v>
      </c>
      <c r="O4408">
        <v>0</v>
      </c>
      <c r="R4408">
        <v>0</v>
      </c>
      <c r="W4408" t="s">
        <v>567</v>
      </c>
      <c r="X4408" t="s">
        <v>567</v>
      </c>
      <c r="Y4408" t="s">
        <v>568</v>
      </c>
    </row>
    <row r="4409" spans="2:25" x14ac:dyDescent="0.3">
      <c r="B4409" s="118"/>
      <c r="D4409" t="s">
        <v>567</v>
      </c>
      <c r="H4409" t="s">
        <v>567</v>
      </c>
      <c r="J4409" t="s">
        <v>567</v>
      </c>
      <c r="K4409" t="s">
        <v>567</v>
      </c>
      <c r="L4409" t="s">
        <v>567</v>
      </c>
      <c r="N4409">
        <v>0</v>
      </c>
      <c r="O4409">
        <v>0</v>
      </c>
      <c r="R4409">
        <v>0</v>
      </c>
      <c r="W4409" t="s">
        <v>567</v>
      </c>
      <c r="X4409" t="s">
        <v>567</v>
      </c>
      <c r="Y4409" t="s">
        <v>568</v>
      </c>
    </row>
    <row r="4410" spans="2:25" x14ac:dyDescent="0.3">
      <c r="B4410" s="118"/>
      <c r="D4410" t="s">
        <v>567</v>
      </c>
      <c r="H4410" t="s">
        <v>567</v>
      </c>
      <c r="J4410" t="s">
        <v>567</v>
      </c>
      <c r="K4410" t="s">
        <v>567</v>
      </c>
      <c r="L4410" t="s">
        <v>567</v>
      </c>
      <c r="N4410">
        <v>0</v>
      </c>
      <c r="O4410">
        <v>0</v>
      </c>
      <c r="R4410">
        <v>0</v>
      </c>
      <c r="W4410" t="s">
        <v>567</v>
      </c>
      <c r="X4410" t="s">
        <v>567</v>
      </c>
      <c r="Y4410" t="s">
        <v>568</v>
      </c>
    </row>
    <row r="4411" spans="2:25" x14ac:dyDescent="0.3">
      <c r="B4411" s="118"/>
      <c r="D4411" t="s">
        <v>567</v>
      </c>
      <c r="H4411" t="s">
        <v>567</v>
      </c>
      <c r="J4411" t="s">
        <v>567</v>
      </c>
      <c r="K4411" t="s">
        <v>567</v>
      </c>
      <c r="L4411" t="s">
        <v>567</v>
      </c>
      <c r="N4411">
        <v>0</v>
      </c>
      <c r="O4411">
        <v>0</v>
      </c>
      <c r="R4411">
        <v>0</v>
      </c>
      <c r="W4411" t="s">
        <v>567</v>
      </c>
      <c r="X4411" t="s">
        <v>567</v>
      </c>
      <c r="Y4411" t="s">
        <v>568</v>
      </c>
    </row>
    <row r="4412" spans="2:25" x14ac:dyDescent="0.3">
      <c r="B4412" s="118"/>
      <c r="D4412" t="s">
        <v>567</v>
      </c>
      <c r="H4412" t="s">
        <v>567</v>
      </c>
      <c r="J4412" t="s">
        <v>567</v>
      </c>
      <c r="K4412" t="s">
        <v>567</v>
      </c>
      <c r="L4412" t="s">
        <v>567</v>
      </c>
      <c r="N4412">
        <v>0</v>
      </c>
      <c r="O4412">
        <v>0</v>
      </c>
      <c r="R4412">
        <v>0</v>
      </c>
      <c r="W4412" t="s">
        <v>567</v>
      </c>
      <c r="X4412" t="s">
        <v>567</v>
      </c>
      <c r="Y4412" t="s">
        <v>568</v>
      </c>
    </row>
    <row r="4413" spans="2:25" x14ac:dyDescent="0.3">
      <c r="B4413" s="118"/>
      <c r="D4413" t="s">
        <v>567</v>
      </c>
      <c r="H4413" t="s">
        <v>567</v>
      </c>
      <c r="J4413" t="s">
        <v>567</v>
      </c>
      <c r="K4413" t="s">
        <v>567</v>
      </c>
      <c r="L4413" t="s">
        <v>567</v>
      </c>
      <c r="N4413">
        <v>0</v>
      </c>
      <c r="O4413">
        <v>0</v>
      </c>
      <c r="R4413">
        <v>0</v>
      </c>
      <c r="W4413" t="s">
        <v>567</v>
      </c>
      <c r="X4413" t="s">
        <v>567</v>
      </c>
      <c r="Y4413" t="s">
        <v>568</v>
      </c>
    </row>
    <row r="4414" spans="2:25" x14ac:dyDescent="0.3">
      <c r="B4414" s="118"/>
      <c r="D4414" t="s">
        <v>567</v>
      </c>
      <c r="H4414" t="s">
        <v>567</v>
      </c>
      <c r="J4414" t="s">
        <v>567</v>
      </c>
      <c r="K4414" t="s">
        <v>567</v>
      </c>
      <c r="L4414" t="s">
        <v>567</v>
      </c>
      <c r="N4414">
        <v>0</v>
      </c>
      <c r="O4414">
        <v>0</v>
      </c>
      <c r="R4414">
        <v>0</v>
      </c>
      <c r="W4414" t="s">
        <v>567</v>
      </c>
      <c r="X4414" t="s">
        <v>567</v>
      </c>
      <c r="Y4414" t="s">
        <v>568</v>
      </c>
    </row>
    <row r="4415" spans="2:25" x14ac:dyDescent="0.3">
      <c r="B4415" s="118"/>
      <c r="D4415" t="s">
        <v>567</v>
      </c>
      <c r="H4415" t="s">
        <v>567</v>
      </c>
      <c r="J4415" t="s">
        <v>567</v>
      </c>
      <c r="K4415" t="s">
        <v>567</v>
      </c>
      <c r="L4415" t="s">
        <v>567</v>
      </c>
      <c r="N4415">
        <v>0</v>
      </c>
      <c r="O4415">
        <v>0</v>
      </c>
      <c r="R4415">
        <v>0</v>
      </c>
      <c r="W4415" t="s">
        <v>567</v>
      </c>
      <c r="X4415" t="s">
        <v>567</v>
      </c>
      <c r="Y4415" t="s">
        <v>568</v>
      </c>
    </row>
    <row r="4416" spans="2:25" x14ac:dyDescent="0.3">
      <c r="B4416" s="118"/>
      <c r="D4416" t="s">
        <v>567</v>
      </c>
      <c r="H4416" t="s">
        <v>567</v>
      </c>
      <c r="J4416" t="s">
        <v>567</v>
      </c>
      <c r="K4416" t="s">
        <v>567</v>
      </c>
      <c r="L4416" t="s">
        <v>567</v>
      </c>
      <c r="N4416">
        <v>0</v>
      </c>
      <c r="O4416">
        <v>0</v>
      </c>
      <c r="R4416">
        <v>0</v>
      </c>
      <c r="W4416" t="s">
        <v>567</v>
      </c>
      <c r="X4416" t="s">
        <v>567</v>
      </c>
      <c r="Y4416" t="s">
        <v>568</v>
      </c>
    </row>
    <row r="4417" spans="2:25" x14ac:dyDescent="0.3">
      <c r="B4417" s="118"/>
      <c r="D4417" t="s">
        <v>567</v>
      </c>
      <c r="H4417" t="s">
        <v>567</v>
      </c>
      <c r="J4417" t="s">
        <v>567</v>
      </c>
      <c r="K4417" t="s">
        <v>567</v>
      </c>
      <c r="L4417" t="s">
        <v>567</v>
      </c>
      <c r="N4417">
        <v>0</v>
      </c>
      <c r="O4417">
        <v>0</v>
      </c>
      <c r="R4417">
        <v>0</v>
      </c>
      <c r="W4417" t="s">
        <v>567</v>
      </c>
      <c r="X4417" t="s">
        <v>567</v>
      </c>
      <c r="Y4417" t="s">
        <v>568</v>
      </c>
    </row>
    <row r="4418" spans="2:25" x14ac:dyDescent="0.3">
      <c r="B4418" s="118"/>
      <c r="D4418" t="s">
        <v>567</v>
      </c>
      <c r="H4418" t="s">
        <v>567</v>
      </c>
      <c r="J4418" t="s">
        <v>567</v>
      </c>
      <c r="K4418" t="s">
        <v>567</v>
      </c>
      <c r="L4418" t="s">
        <v>567</v>
      </c>
      <c r="N4418">
        <v>0</v>
      </c>
      <c r="O4418">
        <v>0</v>
      </c>
      <c r="R4418">
        <v>0</v>
      </c>
      <c r="W4418" t="s">
        <v>567</v>
      </c>
      <c r="X4418" t="s">
        <v>567</v>
      </c>
      <c r="Y4418" t="s">
        <v>568</v>
      </c>
    </row>
    <row r="4419" spans="2:25" x14ac:dyDescent="0.3">
      <c r="B4419" s="118"/>
      <c r="D4419" t="s">
        <v>567</v>
      </c>
      <c r="H4419" t="s">
        <v>567</v>
      </c>
      <c r="J4419" t="s">
        <v>567</v>
      </c>
      <c r="K4419" t="s">
        <v>567</v>
      </c>
      <c r="L4419" t="s">
        <v>567</v>
      </c>
      <c r="N4419">
        <v>0</v>
      </c>
      <c r="O4419">
        <v>0</v>
      </c>
      <c r="R4419">
        <v>0</v>
      </c>
      <c r="W4419" t="s">
        <v>567</v>
      </c>
      <c r="X4419" t="s">
        <v>567</v>
      </c>
      <c r="Y4419" t="s">
        <v>568</v>
      </c>
    </row>
    <row r="4420" spans="2:25" x14ac:dyDescent="0.3">
      <c r="B4420" s="118"/>
      <c r="D4420" t="s">
        <v>567</v>
      </c>
      <c r="H4420" t="s">
        <v>567</v>
      </c>
      <c r="J4420" t="s">
        <v>567</v>
      </c>
      <c r="K4420" t="s">
        <v>567</v>
      </c>
      <c r="L4420" t="s">
        <v>567</v>
      </c>
      <c r="N4420">
        <v>0</v>
      </c>
      <c r="O4420">
        <v>0</v>
      </c>
      <c r="R4420">
        <v>0</v>
      </c>
      <c r="W4420" t="s">
        <v>567</v>
      </c>
      <c r="X4420" t="s">
        <v>567</v>
      </c>
      <c r="Y4420" t="s">
        <v>568</v>
      </c>
    </row>
    <row r="4421" spans="2:25" x14ac:dyDescent="0.3">
      <c r="B4421" s="118"/>
      <c r="D4421" t="s">
        <v>567</v>
      </c>
      <c r="H4421" t="s">
        <v>567</v>
      </c>
      <c r="J4421" t="s">
        <v>567</v>
      </c>
      <c r="K4421" t="s">
        <v>567</v>
      </c>
      <c r="L4421" t="s">
        <v>567</v>
      </c>
      <c r="N4421">
        <v>0</v>
      </c>
      <c r="O4421">
        <v>0</v>
      </c>
      <c r="R4421">
        <v>0</v>
      </c>
      <c r="W4421" t="s">
        <v>567</v>
      </c>
      <c r="X4421" t="s">
        <v>567</v>
      </c>
      <c r="Y4421" t="s">
        <v>568</v>
      </c>
    </row>
    <row r="4422" spans="2:25" x14ac:dyDescent="0.3">
      <c r="B4422" s="118"/>
      <c r="D4422" t="s">
        <v>567</v>
      </c>
      <c r="H4422" t="s">
        <v>567</v>
      </c>
      <c r="J4422" t="s">
        <v>567</v>
      </c>
      <c r="K4422" t="s">
        <v>567</v>
      </c>
      <c r="L4422" t="s">
        <v>567</v>
      </c>
      <c r="N4422">
        <v>0</v>
      </c>
      <c r="O4422">
        <v>0</v>
      </c>
      <c r="R4422">
        <v>0</v>
      </c>
      <c r="W4422" t="s">
        <v>567</v>
      </c>
      <c r="X4422" t="s">
        <v>567</v>
      </c>
      <c r="Y4422" t="s">
        <v>568</v>
      </c>
    </row>
    <row r="4423" spans="2:25" x14ac:dyDescent="0.3">
      <c r="B4423" s="118"/>
      <c r="D4423" t="s">
        <v>567</v>
      </c>
      <c r="H4423" t="s">
        <v>567</v>
      </c>
      <c r="J4423" t="s">
        <v>567</v>
      </c>
      <c r="K4423" t="s">
        <v>567</v>
      </c>
      <c r="L4423" t="s">
        <v>567</v>
      </c>
      <c r="N4423">
        <v>0</v>
      </c>
      <c r="O4423">
        <v>0</v>
      </c>
      <c r="R4423">
        <v>0</v>
      </c>
      <c r="W4423" t="s">
        <v>567</v>
      </c>
      <c r="X4423" t="s">
        <v>567</v>
      </c>
      <c r="Y4423" t="s">
        <v>568</v>
      </c>
    </row>
    <row r="4424" spans="2:25" x14ac:dyDescent="0.3">
      <c r="B4424" s="118"/>
      <c r="D4424" t="s">
        <v>567</v>
      </c>
      <c r="H4424" t="s">
        <v>567</v>
      </c>
      <c r="J4424" t="s">
        <v>567</v>
      </c>
      <c r="K4424" t="s">
        <v>567</v>
      </c>
      <c r="L4424" t="s">
        <v>567</v>
      </c>
      <c r="N4424">
        <v>0</v>
      </c>
      <c r="O4424">
        <v>0</v>
      </c>
      <c r="R4424">
        <v>0</v>
      </c>
      <c r="W4424" t="s">
        <v>567</v>
      </c>
      <c r="X4424" t="s">
        <v>567</v>
      </c>
      <c r="Y4424" t="s">
        <v>568</v>
      </c>
    </row>
    <row r="4425" spans="2:25" x14ac:dyDescent="0.3">
      <c r="B4425" s="118"/>
      <c r="D4425" t="s">
        <v>567</v>
      </c>
      <c r="H4425" t="s">
        <v>567</v>
      </c>
      <c r="J4425" t="s">
        <v>567</v>
      </c>
      <c r="K4425" t="s">
        <v>567</v>
      </c>
      <c r="L4425" t="s">
        <v>567</v>
      </c>
      <c r="N4425">
        <v>0</v>
      </c>
      <c r="O4425">
        <v>0</v>
      </c>
      <c r="R4425">
        <v>0</v>
      </c>
      <c r="W4425" t="s">
        <v>567</v>
      </c>
      <c r="X4425" t="s">
        <v>567</v>
      </c>
      <c r="Y4425" t="s">
        <v>568</v>
      </c>
    </row>
    <row r="4426" spans="2:25" x14ac:dyDescent="0.3">
      <c r="B4426" s="118"/>
      <c r="D4426" t="s">
        <v>567</v>
      </c>
      <c r="H4426" t="s">
        <v>567</v>
      </c>
      <c r="J4426" t="s">
        <v>567</v>
      </c>
      <c r="K4426" t="s">
        <v>567</v>
      </c>
      <c r="L4426" t="s">
        <v>567</v>
      </c>
      <c r="N4426">
        <v>0</v>
      </c>
      <c r="O4426">
        <v>0</v>
      </c>
      <c r="R4426">
        <v>0</v>
      </c>
      <c r="W4426" t="s">
        <v>567</v>
      </c>
      <c r="X4426" t="s">
        <v>567</v>
      </c>
      <c r="Y4426" t="s">
        <v>568</v>
      </c>
    </row>
    <row r="4427" spans="2:25" x14ac:dyDescent="0.3">
      <c r="B4427" s="118"/>
      <c r="D4427" t="s">
        <v>567</v>
      </c>
      <c r="H4427" t="s">
        <v>567</v>
      </c>
      <c r="J4427" t="s">
        <v>567</v>
      </c>
      <c r="K4427" t="s">
        <v>567</v>
      </c>
      <c r="L4427" t="s">
        <v>567</v>
      </c>
      <c r="N4427">
        <v>0</v>
      </c>
      <c r="O4427">
        <v>0</v>
      </c>
      <c r="R4427">
        <v>0</v>
      </c>
      <c r="W4427" t="s">
        <v>567</v>
      </c>
      <c r="X4427" t="s">
        <v>567</v>
      </c>
      <c r="Y4427" t="s">
        <v>568</v>
      </c>
    </row>
    <row r="4428" spans="2:25" x14ac:dyDescent="0.3">
      <c r="B4428" s="118"/>
      <c r="D4428" t="s">
        <v>567</v>
      </c>
      <c r="H4428" t="s">
        <v>567</v>
      </c>
      <c r="J4428" t="s">
        <v>567</v>
      </c>
      <c r="K4428" t="s">
        <v>567</v>
      </c>
      <c r="L4428" t="s">
        <v>567</v>
      </c>
      <c r="N4428">
        <v>0</v>
      </c>
      <c r="O4428">
        <v>0</v>
      </c>
      <c r="R4428">
        <v>0</v>
      </c>
      <c r="W4428" t="s">
        <v>567</v>
      </c>
      <c r="X4428" t="s">
        <v>567</v>
      </c>
      <c r="Y4428" t="s">
        <v>568</v>
      </c>
    </row>
    <row r="4429" spans="2:25" x14ac:dyDescent="0.3">
      <c r="B4429" s="118"/>
      <c r="D4429" t="s">
        <v>567</v>
      </c>
      <c r="H4429" t="s">
        <v>567</v>
      </c>
      <c r="J4429" t="s">
        <v>567</v>
      </c>
      <c r="K4429" t="s">
        <v>567</v>
      </c>
      <c r="L4429" t="s">
        <v>567</v>
      </c>
      <c r="N4429">
        <v>0</v>
      </c>
      <c r="O4429">
        <v>0</v>
      </c>
      <c r="R4429">
        <v>0</v>
      </c>
      <c r="W4429" t="s">
        <v>567</v>
      </c>
      <c r="X4429" t="s">
        <v>567</v>
      </c>
      <c r="Y4429" t="s">
        <v>568</v>
      </c>
    </row>
    <row r="4430" spans="2:25" x14ac:dyDescent="0.3">
      <c r="B4430" s="118"/>
      <c r="D4430" t="s">
        <v>567</v>
      </c>
      <c r="H4430" t="s">
        <v>567</v>
      </c>
      <c r="J4430" t="s">
        <v>567</v>
      </c>
      <c r="K4430" t="s">
        <v>567</v>
      </c>
      <c r="L4430" t="s">
        <v>567</v>
      </c>
      <c r="N4430">
        <v>0</v>
      </c>
      <c r="O4430">
        <v>0</v>
      </c>
      <c r="R4430">
        <v>0</v>
      </c>
      <c r="W4430" t="s">
        <v>567</v>
      </c>
      <c r="X4430" t="s">
        <v>567</v>
      </c>
      <c r="Y4430" t="s">
        <v>568</v>
      </c>
    </row>
    <row r="4431" spans="2:25" x14ac:dyDescent="0.3">
      <c r="B4431" s="118"/>
      <c r="D4431" t="s">
        <v>567</v>
      </c>
      <c r="H4431" t="s">
        <v>567</v>
      </c>
      <c r="J4431" t="s">
        <v>567</v>
      </c>
      <c r="K4431" t="s">
        <v>567</v>
      </c>
      <c r="L4431" t="s">
        <v>567</v>
      </c>
      <c r="N4431">
        <v>0</v>
      </c>
      <c r="O4431">
        <v>0</v>
      </c>
      <c r="R4431">
        <v>0</v>
      </c>
      <c r="W4431" t="s">
        <v>567</v>
      </c>
      <c r="X4431" t="s">
        <v>567</v>
      </c>
      <c r="Y4431" t="s">
        <v>568</v>
      </c>
    </row>
    <row r="4432" spans="2:25" x14ac:dyDescent="0.3">
      <c r="B4432" s="118"/>
      <c r="D4432" t="s">
        <v>567</v>
      </c>
      <c r="H4432" t="s">
        <v>567</v>
      </c>
      <c r="J4432" t="s">
        <v>567</v>
      </c>
      <c r="K4432" t="s">
        <v>567</v>
      </c>
      <c r="L4432" t="s">
        <v>567</v>
      </c>
      <c r="N4432">
        <v>0</v>
      </c>
      <c r="O4432">
        <v>0</v>
      </c>
      <c r="R4432">
        <v>0</v>
      </c>
      <c r="W4432" t="s">
        <v>567</v>
      </c>
      <c r="X4432" t="s">
        <v>567</v>
      </c>
      <c r="Y4432" t="s">
        <v>568</v>
      </c>
    </row>
    <row r="4433" spans="2:25" x14ac:dyDescent="0.3">
      <c r="B4433" s="118"/>
      <c r="D4433" t="s">
        <v>567</v>
      </c>
      <c r="H4433" t="s">
        <v>567</v>
      </c>
      <c r="J4433" t="s">
        <v>567</v>
      </c>
      <c r="K4433" t="s">
        <v>567</v>
      </c>
      <c r="L4433" t="s">
        <v>567</v>
      </c>
      <c r="N4433">
        <v>0</v>
      </c>
      <c r="O4433">
        <v>0</v>
      </c>
      <c r="R4433">
        <v>0</v>
      </c>
      <c r="W4433" t="s">
        <v>567</v>
      </c>
      <c r="X4433" t="s">
        <v>567</v>
      </c>
      <c r="Y4433" t="s">
        <v>568</v>
      </c>
    </row>
    <row r="4434" spans="2:25" x14ac:dyDescent="0.3">
      <c r="B4434" s="118"/>
      <c r="D4434" t="s">
        <v>567</v>
      </c>
      <c r="H4434" t="s">
        <v>567</v>
      </c>
      <c r="J4434" t="s">
        <v>567</v>
      </c>
      <c r="K4434" t="s">
        <v>567</v>
      </c>
      <c r="L4434" t="s">
        <v>567</v>
      </c>
      <c r="N4434">
        <v>0</v>
      </c>
      <c r="O4434">
        <v>0</v>
      </c>
      <c r="R4434">
        <v>0</v>
      </c>
      <c r="W4434" t="s">
        <v>567</v>
      </c>
      <c r="X4434" t="s">
        <v>567</v>
      </c>
      <c r="Y4434" t="s">
        <v>568</v>
      </c>
    </row>
    <row r="4435" spans="2:25" x14ac:dyDescent="0.3">
      <c r="B4435" s="118"/>
      <c r="D4435" t="s">
        <v>567</v>
      </c>
      <c r="H4435" t="s">
        <v>567</v>
      </c>
      <c r="J4435" t="s">
        <v>567</v>
      </c>
      <c r="K4435" t="s">
        <v>567</v>
      </c>
      <c r="L4435" t="s">
        <v>567</v>
      </c>
      <c r="N4435">
        <v>0</v>
      </c>
      <c r="O4435">
        <v>0</v>
      </c>
      <c r="R4435">
        <v>0</v>
      </c>
      <c r="W4435" t="s">
        <v>567</v>
      </c>
      <c r="X4435" t="s">
        <v>567</v>
      </c>
      <c r="Y4435" t="s">
        <v>568</v>
      </c>
    </row>
    <row r="4436" spans="2:25" x14ac:dyDescent="0.3">
      <c r="B4436" s="118"/>
      <c r="D4436" t="s">
        <v>567</v>
      </c>
      <c r="H4436" t="s">
        <v>567</v>
      </c>
      <c r="J4436" t="s">
        <v>567</v>
      </c>
      <c r="K4436" t="s">
        <v>567</v>
      </c>
      <c r="L4436" t="s">
        <v>567</v>
      </c>
      <c r="N4436">
        <v>0</v>
      </c>
      <c r="O4436">
        <v>0</v>
      </c>
      <c r="R4436">
        <v>0</v>
      </c>
      <c r="W4436" t="s">
        <v>567</v>
      </c>
      <c r="X4436" t="s">
        <v>567</v>
      </c>
      <c r="Y4436" t="s">
        <v>568</v>
      </c>
    </row>
    <row r="4437" spans="2:25" x14ac:dyDescent="0.3">
      <c r="B4437" s="118"/>
      <c r="D4437" t="s">
        <v>567</v>
      </c>
      <c r="H4437" t="s">
        <v>567</v>
      </c>
      <c r="J4437" t="s">
        <v>567</v>
      </c>
      <c r="K4437" t="s">
        <v>567</v>
      </c>
      <c r="L4437" t="s">
        <v>567</v>
      </c>
      <c r="N4437">
        <v>0</v>
      </c>
      <c r="O4437">
        <v>0</v>
      </c>
      <c r="R4437">
        <v>0</v>
      </c>
      <c r="W4437" t="s">
        <v>567</v>
      </c>
      <c r="X4437" t="s">
        <v>567</v>
      </c>
      <c r="Y4437" t="s">
        <v>568</v>
      </c>
    </row>
    <row r="4438" spans="2:25" x14ac:dyDescent="0.3">
      <c r="B4438" s="118"/>
      <c r="D4438" t="s">
        <v>567</v>
      </c>
      <c r="H4438" t="s">
        <v>567</v>
      </c>
      <c r="J4438" t="s">
        <v>567</v>
      </c>
      <c r="K4438" t="s">
        <v>567</v>
      </c>
      <c r="L4438" t="s">
        <v>567</v>
      </c>
      <c r="N4438">
        <v>0</v>
      </c>
      <c r="O4438">
        <v>0</v>
      </c>
      <c r="R4438">
        <v>0</v>
      </c>
      <c r="W4438" t="s">
        <v>567</v>
      </c>
      <c r="X4438" t="s">
        <v>567</v>
      </c>
      <c r="Y4438" t="s">
        <v>568</v>
      </c>
    </row>
    <row r="4439" spans="2:25" x14ac:dyDescent="0.3">
      <c r="B4439" s="118"/>
      <c r="D4439" t="s">
        <v>567</v>
      </c>
      <c r="H4439" t="s">
        <v>567</v>
      </c>
      <c r="J4439" t="s">
        <v>567</v>
      </c>
      <c r="K4439" t="s">
        <v>567</v>
      </c>
      <c r="L4439" t="s">
        <v>567</v>
      </c>
      <c r="N4439">
        <v>0</v>
      </c>
      <c r="O4439">
        <v>0</v>
      </c>
      <c r="R4439">
        <v>0</v>
      </c>
      <c r="W4439" t="s">
        <v>567</v>
      </c>
      <c r="X4439" t="s">
        <v>567</v>
      </c>
      <c r="Y4439" t="s">
        <v>568</v>
      </c>
    </row>
    <row r="4440" spans="2:25" x14ac:dyDescent="0.3">
      <c r="B4440" s="118"/>
      <c r="D4440" t="s">
        <v>567</v>
      </c>
      <c r="H4440" t="s">
        <v>567</v>
      </c>
      <c r="J4440" t="s">
        <v>567</v>
      </c>
      <c r="K4440" t="s">
        <v>567</v>
      </c>
      <c r="L4440" t="s">
        <v>567</v>
      </c>
      <c r="N4440">
        <v>0</v>
      </c>
      <c r="O4440">
        <v>0</v>
      </c>
      <c r="R4440">
        <v>0</v>
      </c>
      <c r="W4440" t="s">
        <v>567</v>
      </c>
      <c r="X4440" t="s">
        <v>567</v>
      </c>
      <c r="Y4440" t="s">
        <v>568</v>
      </c>
    </row>
    <row r="4441" spans="2:25" x14ac:dyDescent="0.3">
      <c r="B4441" s="118"/>
      <c r="D4441" t="s">
        <v>567</v>
      </c>
      <c r="H4441" t="s">
        <v>567</v>
      </c>
      <c r="J4441" t="s">
        <v>567</v>
      </c>
      <c r="K4441" t="s">
        <v>567</v>
      </c>
      <c r="L4441" t="s">
        <v>567</v>
      </c>
      <c r="N4441">
        <v>0</v>
      </c>
      <c r="O4441">
        <v>0</v>
      </c>
      <c r="R4441">
        <v>0</v>
      </c>
      <c r="W4441" t="s">
        <v>567</v>
      </c>
      <c r="X4441" t="s">
        <v>567</v>
      </c>
      <c r="Y4441" t="s">
        <v>568</v>
      </c>
    </row>
    <row r="4442" spans="2:25" x14ac:dyDescent="0.3">
      <c r="B4442" s="118"/>
      <c r="D4442" t="s">
        <v>567</v>
      </c>
      <c r="H4442" t="s">
        <v>567</v>
      </c>
      <c r="J4442" t="s">
        <v>567</v>
      </c>
      <c r="K4442" t="s">
        <v>567</v>
      </c>
      <c r="L4442" t="s">
        <v>567</v>
      </c>
      <c r="N4442">
        <v>0</v>
      </c>
      <c r="O4442">
        <v>0</v>
      </c>
      <c r="R4442">
        <v>0</v>
      </c>
      <c r="W4442" t="s">
        <v>567</v>
      </c>
      <c r="X4442" t="s">
        <v>567</v>
      </c>
      <c r="Y4442" t="s">
        <v>568</v>
      </c>
    </row>
    <row r="4443" spans="2:25" x14ac:dyDescent="0.3">
      <c r="B4443" s="118"/>
      <c r="D4443" t="s">
        <v>567</v>
      </c>
      <c r="H4443" t="s">
        <v>567</v>
      </c>
      <c r="J4443" t="s">
        <v>567</v>
      </c>
      <c r="K4443" t="s">
        <v>567</v>
      </c>
      <c r="L4443" t="s">
        <v>567</v>
      </c>
      <c r="N4443">
        <v>0</v>
      </c>
      <c r="O4443">
        <v>0</v>
      </c>
      <c r="R4443">
        <v>0</v>
      </c>
      <c r="W4443" t="s">
        <v>567</v>
      </c>
      <c r="X4443" t="s">
        <v>567</v>
      </c>
      <c r="Y4443" t="s">
        <v>568</v>
      </c>
    </row>
    <row r="4444" spans="2:25" x14ac:dyDescent="0.3">
      <c r="B4444" s="118"/>
      <c r="D4444" t="s">
        <v>567</v>
      </c>
      <c r="H4444" t="s">
        <v>567</v>
      </c>
      <c r="J4444" t="s">
        <v>567</v>
      </c>
      <c r="K4444" t="s">
        <v>567</v>
      </c>
      <c r="L4444" t="s">
        <v>567</v>
      </c>
      <c r="N4444">
        <v>0</v>
      </c>
      <c r="O4444">
        <v>0</v>
      </c>
      <c r="R4444">
        <v>0</v>
      </c>
      <c r="W4444" t="s">
        <v>567</v>
      </c>
      <c r="X4444" t="s">
        <v>567</v>
      </c>
      <c r="Y4444" t="s">
        <v>568</v>
      </c>
    </row>
    <row r="4445" spans="2:25" x14ac:dyDescent="0.3">
      <c r="B4445" s="118"/>
      <c r="D4445" t="s">
        <v>567</v>
      </c>
      <c r="H4445" t="s">
        <v>567</v>
      </c>
      <c r="J4445" t="s">
        <v>567</v>
      </c>
      <c r="K4445" t="s">
        <v>567</v>
      </c>
      <c r="L4445" t="s">
        <v>567</v>
      </c>
      <c r="N4445">
        <v>0</v>
      </c>
      <c r="O4445">
        <v>0</v>
      </c>
      <c r="R4445">
        <v>0</v>
      </c>
      <c r="W4445" t="s">
        <v>567</v>
      </c>
      <c r="X4445" t="s">
        <v>567</v>
      </c>
      <c r="Y4445" t="s">
        <v>568</v>
      </c>
    </row>
    <row r="4446" spans="2:25" x14ac:dyDescent="0.3">
      <c r="B4446" s="118"/>
      <c r="D4446" t="s">
        <v>567</v>
      </c>
      <c r="H4446" t="s">
        <v>567</v>
      </c>
      <c r="J4446" t="s">
        <v>567</v>
      </c>
      <c r="K4446" t="s">
        <v>567</v>
      </c>
      <c r="L4446" t="s">
        <v>567</v>
      </c>
      <c r="N4446">
        <v>0</v>
      </c>
      <c r="O4446">
        <v>0</v>
      </c>
      <c r="R4446">
        <v>0</v>
      </c>
      <c r="W4446" t="s">
        <v>567</v>
      </c>
      <c r="X4446" t="s">
        <v>567</v>
      </c>
      <c r="Y4446" t="s">
        <v>568</v>
      </c>
    </row>
    <row r="4447" spans="2:25" x14ac:dyDescent="0.3">
      <c r="B4447" s="118"/>
      <c r="D4447" t="s">
        <v>567</v>
      </c>
      <c r="H4447" t="s">
        <v>567</v>
      </c>
      <c r="J4447" t="s">
        <v>567</v>
      </c>
      <c r="K4447" t="s">
        <v>567</v>
      </c>
      <c r="L4447" t="s">
        <v>567</v>
      </c>
      <c r="N4447">
        <v>0</v>
      </c>
      <c r="O4447">
        <v>0</v>
      </c>
      <c r="R4447">
        <v>0</v>
      </c>
      <c r="W4447" t="s">
        <v>567</v>
      </c>
      <c r="X4447" t="s">
        <v>567</v>
      </c>
      <c r="Y4447" t="s">
        <v>568</v>
      </c>
    </row>
    <row r="4448" spans="2:25" x14ac:dyDescent="0.3">
      <c r="B4448" s="118"/>
      <c r="D4448" t="s">
        <v>567</v>
      </c>
      <c r="H4448" t="s">
        <v>567</v>
      </c>
      <c r="J4448" t="s">
        <v>567</v>
      </c>
      <c r="K4448" t="s">
        <v>567</v>
      </c>
      <c r="L4448" t="s">
        <v>567</v>
      </c>
      <c r="N4448">
        <v>0</v>
      </c>
      <c r="O4448">
        <v>0</v>
      </c>
      <c r="R4448">
        <v>0</v>
      </c>
      <c r="W4448" t="s">
        <v>567</v>
      </c>
      <c r="X4448" t="s">
        <v>567</v>
      </c>
      <c r="Y4448" t="s">
        <v>568</v>
      </c>
    </row>
    <row r="4449" spans="2:25" x14ac:dyDescent="0.3">
      <c r="B4449" s="118"/>
      <c r="D4449" t="s">
        <v>567</v>
      </c>
      <c r="H4449" t="s">
        <v>567</v>
      </c>
      <c r="J4449" t="s">
        <v>567</v>
      </c>
      <c r="K4449" t="s">
        <v>567</v>
      </c>
      <c r="L4449" t="s">
        <v>567</v>
      </c>
      <c r="N4449">
        <v>0</v>
      </c>
      <c r="O4449">
        <v>0</v>
      </c>
      <c r="R4449">
        <v>0</v>
      </c>
      <c r="W4449" t="s">
        <v>567</v>
      </c>
      <c r="X4449" t="s">
        <v>567</v>
      </c>
      <c r="Y4449" t="s">
        <v>568</v>
      </c>
    </row>
    <row r="4450" spans="2:25" x14ac:dyDescent="0.3">
      <c r="B4450" s="118"/>
      <c r="D4450" t="s">
        <v>567</v>
      </c>
      <c r="H4450" t="s">
        <v>567</v>
      </c>
      <c r="J4450" t="s">
        <v>567</v>
      </c>
      <c r="K4450" t="s">
        <v>567</v>
      </c>
      <c r="L4450" t="s">
        <v>567</v>
      </c>
      <c r="N4450">
        <v>0</v>
      </c>
      <c r="O4450">
        <v>0</v>
      </c>
      <c r="R4450">
        <v>0</v>
      </c>
      <c r="W4450" t="s">
        <v>567</v>
      </c>
      <c r="X4450" t="s">
        <v>567</v>
      </c>
      <c r="Y4450" t="s">
        <v>568</v>
      </c>
    </row>
    <row r="4451" spans="2:25" x14ac:dyDescent="0.3">
      <c r="B4451" s="118"/>
      <c r="D4451" t="s">
        <v>567</v>
      </c>
      <c r="H4451" t="s">
        <v>567</v>
      </c>
      <c r="J4451" t="s">
        <v>567</v>
      </c>
      <c r="K4451" t="s">
        <v>567</v>
      </c>
      <c r="L4451" t="s">
        <v>567</v>
      </c>
      <c r="N4451">
        <v>0</v>
      </c>
      <c r="O4451">
        <v>0</v>
      </c>
      <c r="R4451">
        <v>0</v>
      </c>
      <c r="W4451" t="s">
        <v>567</v>
      </c>
      <c r="X4451" t="s">
        <v>567</v>
      </c>
      <c r="Y4451" t="s">
        <v>568</v>
      </c>
    </row>
    <row r="4452" spans="2:25" x14ac:dyDescent="0.3">
      <c r="B4452" s="118"/>
      <c r="D4452" t="s">
        <v>567</v>
      </c>
      <c r="H4452" t="s">
        <v>567</v>
      </c>
      <c r="J4452" t="s">
        <v>567</v>
      </c>
      <c r="K4452" t="s">
        <v>567</v>
      </c>
      <c r="L4452" t="s">
        <v>567</v>
      </c>
      <c r="N4452">
        <v>0</v>
      </c>
      <c r="O4452">
        <v>0</v>
      </c>
      <c r="R4452">
        <v>0</v>
      </c>
      <c r="W4452" t="s">
        <v>567</v>
      </c>
      <c r="X4452" t="s">
        <v>567</v>
      </c>
      <c r="Y4452" t="s">
        <v>568</v>
      </c>
    </row>
    <row r="4453" spans="2:25" x14ac:dyDescent="0.3">
      <c r="B4453" s="118"/>
      <c r="D4453" t="s">
        <v>567</v>
      </c>
      <c r="H4453" t="s">
        <v>567</v>
      </c>
      <c r="J4453" t="s">
        <v>567</v>
      </c>
      <c r="K4453" t="s">
        <v>567</v>
      </c>
      <c r="L4453" t="s">
        <v>567</v>
      </c>
      <c r="N4453">
        <v>0</v>
      </c>
      <c r="O4453">
        <v>0</v>
      </c>
      <c r="R4453">
        <v>0</v>
      </c>
      <c r="W4453" t="s">
        <v>567</v>
      </c>
      <c r="X4453" t="s">
        <v>567</v>
      </c>
      <c r="Y4453" t="s">
        <v>568</v>
      </c>
    </row>
    <row r="4454" spans="2:25" x14ac:dyDescent="0.3">
      <c r="B4454" s="118"/>
      <c r="D4454" t="s">
        <v>567</v>
      </c>
      <c r="H4454" t="s">
        <v>567</v>
      </c>
      <c r="J4454" t="s">
        <v>567</v>
      </c>
      <c r="K4454" t="s">
        <v>567</v>
      </c>
      <c r="L4454" t="s">
        <v>567</v>
      </c>
      <c r="N4454">
        <v>0</v>
      </c>
      <c r="O4454">
        <v>0</v>
      </c>
      <c r="R4454">
        <v>0</v>
      </c>
      <c r="W4454" t="s">
        <v>567</v>
      </c>
      <c r="X4454" t="s">
        <v>567</v>
      </c>
      <c r="Y4454" t="s">
        <v>568</v>
      </c>
    </row>
    <row r="4455" spans="2:25" x14ac:dyDescent="0.3">
      <c r="B4455" s="118"/>
      <c r="D4455" t="s">
        <v>567</v>
      </c>
      <c r="H4455" t="s">
        <v>567</v>
      </c>
      <c r="J4455" t="s">
        <v>567</v>
      </c>
      <c r="K4455" t="s">
        <v>567</v>
      </c>
      <c r="L4455" t="s">
        <v>567</v>
      </c>
      <c r="N4455">
        <v>0</v>
      </c>
      <c r="O4455">
        <v>0</v>
      </c>
      <c r="R4455">
        <v>0</v>
      </c>
      <c r="W4455" t="s">
        <v>567</v>
      </c>
      <c r="X4455" t="s">
        <v>567</v>
      </c>
      <c r="Y4455" t="s">
        <v>568</v>
      </c>
    </row>
    <row r="4456" spans="2:25" x14ac:dyDescent="0.3">
      <c r="B4456" s="118"/>
      <c r="D4456" t="s">
        <v>567</v>
      </c>
      <c r="H4456" t="s">
        <v>567</v>
      </c>
      <c r="J4456" t="s">
        <v>567</v>
      </c>
      <c r="K4456" t="s">
        <v>567</v>
      </c>
      <c r="L4456" t="s">
        <v>567</v>
      </c>
      <c r="N4456">
        <v>0</v>
      </c>
      <c r="O4456">
        <v>0</v>
      </c>
      <c r="R4456">
        <v>0</v>
      </c>
      <c r="W4456" t="s">
        <v>567</v>
      </c>
      <c r="X4456" t="s">
        <v>567</v>
      </c>
      <c r="Y4456" t="s">
        <v>568</v>
      </c>
    </row>
    <row r="4457" spans="2:25" x14ac:dyDescent="0.3">
      <c r="B4457" s="118"/>
      <c r="D4457" t="s">
        <v>567</v>
      </c>
      <c r="H4457" t="s">
        <v>567</v>
      </c>
      <c r="J4457" t="s">
        <v>567</v>
      </c>
      <c r="K4457" t="s">
        <v>567</v>
      </c>
      <c r="L4457" t="s">
        <v>567</v>
      </c>
      <c r="N4457">
        <v>0</v>
      </c>
      <c r="O4457">
        <v>0</v>
      </c>
      <c r="R4457">
        <v>0</v>
      </c>
      <c r="W4457" t="s">
        <v>567</v>
      </c>
      <c r="X4457" t="s">
        <v>567</v>
      </c>
      <c r="Y4457" t="s">
        <v>568</v>
      </c>
    </row>
    <row r="4458" spans="2:25" x14ac:dyDescent="0.3">
      <c r="B4458" s="118"/>
      <c r="D4458" t="s">
        <v>567</v>
      </c>
      <c r="H4458" t="s">
        <v>567</v>
      </c>
      <c r="J4458" t="s">
        <v>567</v>
      </c>
      <c r="K4458" t="s">
        <v>567</v>
      </c>
      <c r="L4458" t="s">
        <v>567</v>
      </c>
      <c r="N4458">
        <v>0</v>
      </c>
      <c r="O4458">
        <v>0</v>
      </c>
      <c r="R4458">
        <v>0</v>
      </c>
      <c r="W4458" t="s">
        <v>567</v>
      </c>
      <c r="X4458" t="s">
        <v>567</v>
      </c>
      <c r="Y4458" t="s">
        <v>568</v>
      </c>
    </row>
    <row r="4459" spans="2:25" x14ac:dyDescent="0.3">
      <c r="B4459" s="118"/>
      <c r="D4459" t="s">
        <v>567</v>
      </c>
      <c r="H4459" t="s">
        <v>567</v>
      </c>
      <c r="J4459" t="s">
        <v>567</v>
      </c>
      <c r="K4459" t="s">
        <v>567</v>
      </c>
      <c r="L4459" t="s">
        <v>567</v>
      </c>
      <c r="N4459">
        <v>0</v>
      </c>
      <c r="O4459">
        <v>0</v>
      </c>
      <c r="R4459">
        <v>0</v>
      </c>
      <c r="W4459" t="s">
        <v>567</v>
      </c>
      <c r="X4459" t="s">
        <v>567</v>
      </c>
      <c r="Y4459" t="s">
        <v>568</v>
      </c>
    </row>
    <row r="4460" spans="2:25" x14ac:dyDescent="0.3">
      <c r="B4460" s="118"/>
      <c r="D4460" t="s">
        <v>567</v>
      </c>
      <c r="H4460" t="s">
        <v>567</v>
      </c>
      <c r="J4460" t="s">
        <v>567</v>
      </c>
      <c r="K4460" t="s">
        <v>567</v>
      </c>
      <c r="L4460" t="s">
        <v>567</v>
      </c>
      <c r="N4460">
        <v>0</v>
      </c>
      <c r="O4460">
        <v>0</v>
      </c>
      <c r="R4460">
        <v>0</v>
      </c>
      <c r="W4460" t="s">
        <v>567</v>
      </c>
      <c r="X4460" t="s">
        <v>567</v>
      </c>
      <c r="Y4460" t="s">
        <v>568</v>
      </c>
    </row>
    <row r="4461" spans="2:25" x14ac:dyDescent="0.3">
      <c r="B4461" s="118"/>
      <c r="D4461" t="s">
        <v>567</v>
      </c>
      <c r="H4461" t="s">
        <v>567</v>
      </c>
      <c r="J4461" t="s">
        <v>567</v>
      </c>
      <c r="K4461" t="s">
        <v>567</v>
      </c>
      <c r="L4461" t="s">
        <v>567</v>
      </c>
      <c r="N4461">
        <v>0</v>
      </c>
      <c r="O4461">
        <v>0</v>
      </c>
      <c r="R4461">
        <v>0</v>
      </c>
      <c r="W4461" t="s">
        <v>567</v>
      </c>
      <c r="X4461" t="s">
        <v>567</v>
      </c>
      <c r="Y4461" t="s">
        <v>568</v>
      </c>
    </row>
    <row r="4462" spans="2:25" x14ac:dyDescent="0.3">
      <c r="B4462" s="118"/>
      <c r="D4462" t="s">
        <v>567</v>
      </c>
      <c r="H4462" t="s">
        <v>567</v>
      </c>
      <c r="J4462" t="s">
        <v>567</v>
      </c>
      <c r="K4462" t="s">
        <v>567</v>
      </c>
      <c r="L4462" t="s">
        <v>567</v>
      </c>
      <c r="N4462">
        <v>0</v>
      </c>
      <c r="O4462">
        <v>0</v>
      </c>
      <c r="R4462">
        <v>0</v>
      </c>
      <c r="W4462" t="s">
        <v>567</v>
      </c>
      <c r="X4462" t="s">
        <v>567</v>
      </c>
      <c r="Y4462" t="s">
        <v>568</v>
      </c>
    </row>
    <row r="4463" spans="2:25" x14ac:dyDescent="0.3">
      <c r="B4463" s="118"/>
      <c r="D4463" t="s">
        <v>567</v>
      </c>
      <c r="H4463" t="s">
        <v>567</v>
      </c>
      <c r="J4463" t="s">
        <v>567</v>
      </c>
      <c r="K4463" t="s">
        <v>567</v>
      </c>
      <c r="L4463" t="s">
        <v>567</v>
      </c>
      <c r="N4463">
        <v>0</v>
      </c>
      <c r="O4463">
        <v>0</v>
      </c>
      <c r="R4463">
        <v>0</v>
      </c>
      <c r="W4463" t="s">
        <v>567</v>
      </c>
      <c r="X4463" t="s">
        <v>567</v>
      </c>
      <c r="Y4463" t="s">
        <v>568</v>
      </c>
    </row>
    <row r="4464" spans="2:25" x14ac:dyDescent="0.3">
      <c r="B4464" s="118"/>
      <c r="D4464" t="s">
        <v>567</v>
      </c>
      <c r="H4464" t="s">
        <v>567</v>
      </c>
      <c r="J4464" t="s">
        <v>567</v>
      </c>
      <c r="K4464" t="s">
        <v>567</v>
      </c>
      <c r="L4464" t="s">
        <v>567</v>
      </c>
      <c r="N4464">
        <v>0</v>
      </c>
      <c r="O4464">
        <v>0</v>
      </c>
      <c r="R4464">
        <v>0</v>
      </c>
      <c r="W4464" t="s">
        <v>567</v>
      </c>
      <c r="X4464" t="s">
        <v>567</v>
      </c>
      <c r="Y4464" t="s">
        <v>568</v>
      </c>
    </row>
    <row r="4465" spans="2:25" x14ac:dyDescent="0.3">
      <c r="B4465" s="118"/>
      <c r="D4465" t="s">
        <v>567</v>
      </c>
      <c r="H4465" t="s">
        <v>567</v>
      </c>
      <c r="J4465" t="s">
        <v>567</v>
      </c>
      <c r="K4465" t="s">
        <v>567</v>
      </c>
      <c r="L4465" t="s">
        <v>567</v>
      </c>
      <c r="N4465">
        <v>0</v>
      </c>
      <c r="O4465">
        <v>0</v>
      </c>
      <c r="R4465">
        <v>0</v>
      </c>
      <c r="W4465" t="s">
        <v>567</v>
      </c>
      <c r="X4465" t="s">
        <v>567</v>
      </c>
      <c r="Y4465" t="s">
        <v>568</v>
      </c>
    </row>
    <row r="4466" spans="2:25" x14ac:dyDescent="0.3">
      <c r="B4466" s="118"/>
      <c r="D4466" t="s">
        <v>567</v>
      </c>
      <c r="H4466" t="s">
        <v>567</v>
      </c>
      <c r="J4466" t="s">
        <v>567</v>
      </c>
      <c r="K4466" t="s">
        <v>567</v>
      </c>
      <c r="L4466" t="s">
        <v>567</v>
      </c>
      <c r="N4466">
        <v>0</v>
      </c>
      <c r="O4466">
        <v>0</v>
      </c>
      <c r="R4466">
        <v>0</v>
      </c>
      <c r="W4466" t="s">
        <v>567</v>
      </c>
      <c r="X4466" t="s">
        <v>567</v>
      </c>
      <c r="Y4466" t="s">
        <v>568</v>
      </c>
    </row>
    <row r="4467" spans="2:25" x14ac:dyDescent="0.3">
      <c r="B4467" s="118"/>
      <c r="D4467" t="s">
        <v>567</v>
      </c>
      <c r="H4467" t="s">
        <v>567</v>
      </c>
      <c r="J4467" t="s">
        <v>567</v>
      </c>
      <c r="K4467" t="s">
        <v>567</v>
      </c>
      <c r="L4467" t="s">
        <v>567</v>
      </c>
      <c r="N4467">
        <v>0</v>
      </c>
      <c r="O4467">
        <v>0</v>
      </c>
      <c r="R4467">
        <v>0</v>
      </c>
      <c r="W4467" t="s">
        <v>567</v>
      </c>
      <c r="X4467" t="s">
        <v>567</v>
      </c>
      <c r="Y4467" t="s">
        <v>568</v>
      </c>
    </row>
    <row r="4468" spans="2:25" x14ac:dyDescent="0.3">
      <c r="B4468" s="118"/>
      <c r="D4468" t="s">
        <v>567</v>
      </c>
      <c r="H4468" t="s">
        <v>567</v>
      </c>
      <c r="J4468" t="s">
        <v>567</v>
      </c>
      <c r="K4468" t="s">
        <v>567</v>
      </c>
      <c r="L4468" t="s">
        <v>567</v>
      </c>
      <c r="N4468">
        <v>0</v>
      </c>
      <c r="O4468">
        <v>0</v>
      </c>
      <c r="R4468">
        <v>0</v>
      </c>
      <c r="W4468" t="s">
        <v>567</v>
      </c>
      <c r="X4468" t="s">
        <v>567</v>
      </c>
      <c r="Y4468" t="s">
        <v>568</v>
      </c>
    </row>
    <row r="4469" spans="2:25" x14ac:dyDescent="0.3">
      <c r="B4469" s="118"/>
      <c r="D4469" t="s">
        <v>567</v>
      </c>
      <c r="H4469" t="s">
        <v>567</v>
      </c>
      <c r="J4469" t="s">
        <v>567</v>
      </c>
      <c r="K4469" t="s">
        <v>567</v>
      </c>
      <c r="L4469" t="s">
        <v>567</v>
      </c>
      <c r="N4469">
        <v>0</v>
      </c>
      <c r="O4469">
        <v>0</v>
      </c>
      <c r="R4469">
        <v>0</v>
      </c>
      <c r="W4469" t="s">
        <v>567</v>
      </c>
      <c r="X4469" t="s">
        <v>567</v>
      </c>
      <c r="Y4469" t="s">
        <v>568</v>
      </c>
    </row>
    <row r="4470" spans="2:25" x14ac:dyDescent="0.3">
      <c r="B4470" s="118"/>
      <c r="D4470" t="s">
        <v>567</v>
      </c>
      <c r="H4470" t="s">
        <v>567</v>
      </c>
      <c r="J4470" t="s">
        <v>567</v>
      </c>
      <c r="K4470" t="s">
        <v>567</v>
      </c>
      <c r="L4470" t="s">
        <v>567</v>
      </c>
      <c r="N4470">
        <v>0</v>
      </c>
      <c r="O4470">
        <v>0</v>
      </c>
      <c r="R4470">
        <v>0</v>
      </c>
      <c r="W4470" t="s">
        <v>567</v>
      </c>
      <c r="X4470" t="s">
        <v>567</v>
      </c>
      <c r="Y4470" t="s">
        <v>568</v>
      </c>
    </row>
    <row r="4471" spans="2:25" x14ac:dyDescent="0.3">
      <c r="B4471" s="118"/>
      <c r="D4471" t="s">
        <v>567</v>
      </c>
      <c r="H4471" t="s">
        <v>567</v>
      </c>
      <c r="J4471" t="s">
        <v>567</v>
      </c>
      <c r="K4471" t="s">
        <v>567</v>
      </c>
      <c r="L4471" t="s">
        <v>567</v>
      </c>
      <c r="N4471">
        <v>0</v>
      </c>
      <c r="O4471">
        <v>0</v>
      </c>
      <c r="R4471">
        <v>0</v>
      </c>
      <c r="W4471" t="s">
        <v>567</v>
      </c>
      <c r="X4471" t="s">
        <v>567</v>
      </c>
      <c r="Y4471" t="s">
        <v>568</v>
      </c>
    </row>
    <row r="4472" spans="2:25" x14ac:dyDescent="0.3">
      <c r="B4472" s="118"/>
      <c r="D4472" t="s">
        <v>567</v>
      </c>
      <c r="H4472" t="s">
        <v>567</v>
      </c>
      <c r="J4472" t="s">
        <v>567</v>
      </c>
      <c r="K4472" t="s">
        <v>567</v>
      </c>
      <c r="L4472" t="s">
        <v>567</v>
      </c>
      <c r="N4472">
        <v>0</v>
      </c>
      <c r="O4472">
        <v>0</v>
      </c>
      <c r="R4472">
        <v>0</v>
      </c>
      <c r="W4472" t="s">
        <v>567</v>
      </c>
      <c r="X4472" t="s">
        <v>567</v>
      </c>
      <c r="Y4472" t="s">
        <v>568</v>
      </c>
    </row>
    <row r="4473" spans="2:25" x14ac:dyDescent="0.3">
      <c r="B4473" s="118"/>
      <c r="D4473" t="s">
        <v>567</v>
      </c>
      <c r="H4473" t="s">
        <v>567</v>
      </c>
      <c r="J4473" t="s">
        <v>567</v>
      </c>
      <c r="K4473" t="s">
        <v>567</v>
      </c>
      <c r="L4473" t="s">
        <v>567</v>
      </c>
      <c r="N4473">
        <v>0</v>
      </c>
      <c r="O4473">
        <v>0</v>
      </c>
      <c r="R4473">
        <v>0</v>
      </c>
      <c r="W4473" t="s">
        <v>567</v>
      </c>
      <c r="X4473" t="s">
        <v>567</v>
      </c>
      <c r="Y4473" t="s">
        <v>568</v>
      </c>
    </row>
    <row r="4474" spans="2:25" x14ac:dyDescent="0.3">
      <c r="B4474" s="118"/>
      <c r="D4474" t="s">
        <v>567</v>
      </c>
      <c r="H4474" t="s">
        <v>567</v>
      </c>
      <c r="J4474" t="s">
        <v>567</v>
      </c>
      <c r="K4474" t="s">
        <v>567</v>
      </c>
      <c r="L4474" t="s">
        <v>567</v>
      </c>
      <c r="N4474">
        <v>0</v>
      </c>
      <c r="O4474">
        <v>0</v>
      </c>
      <c r="R4474">
        <v>0</v>
      </c>
      <c r="W4474" t="s">
        <v>567</v>
      </c>
      <c r="X4474" t="s">
        <v>567</v>
      </c>
      <c r="Y4474" t="s">
        <v>568</v>
      </c>
    </row>
    <row r="4475" spans="2:25" x14ac:dyDescent="0.3">
      <c r="B4475" s="118"/>
      <c r="D4475" t="s">
        <v>567</v>
      </c>
      <c r="H4475" t="s">
        <v>567</v>
      </c>
      <c r="J4475" t="s">
        <v>567</v>
      </c>
      <c r="K4475" t="s">
        <v>567</v>
      </c>
      <c r="L4475" t="s">
        <v>567</v>
      </c>
      <c r="N4475">
        <v>0</v>
      </c>
      <c r="O4475">
        <v>0</v>
      </c>
      <c r="R4475">
        <v>0</v>
      </c>
      <c r="W4475" t="s">
        <v>567</v>
      </c>
      <c r="X4475" t="s">
        <v>567</v>
      </c>
      <c r="Y4475" t="s">
        <v>568</v>
      </c>
    </row>
    <row r="4476" spans="2:25" x14ac:dyDescent="0.3">
      <c r="B4476" s="118"/>
      <c r="D4476" t="s">
        <v>567</v>
      </c>
      <c r="H4476" t="s">
        <v>567</v>
      </c>
      <c r="J4476" t="s">
        <v>567</v>
      </c>
      <c r="K4476" t="s">
        <v>567</v>
      </c>
      <c r="L4476" t="s">
        <v>567</v>
      </c>
      <c r="N4476">
        <v>0</v>
      </c>
      <c r="O4476">
        <v>0</v>
      </c>
      <c r="R4476">
        <v>0</v>
      </c>
      <c r="W4476" t="s">
        <v>567</v>
      </c>
      <c r="X4476" t="s">
        <v>567</v>
      </c>
      <c r="Y4476" t="s">
        <v>568</v>
      </c>
    </row>
    <row r="4477" spans="2:25" x14ac:dyDescent="0.3">
      <c r="B4477" s="118"/>
      <c r="D4477" t="s">
        <v>567</v>
      </c>
      <c r="H4477" t="s">
        <v>567</v>
      </c>
      <c r="J4477" t="s">
        <v>567</v>
      </c>
      <c r="K4477" t="s">
        <v>567</v>
      </c>
      <c r="L4477" t="s">
        <v>567</v>
      </c>
      <c r="N4477">
        <v>0</v>
      </c>
      <c r="O4477">
        <v>0</v>
      </c>
      <c r="R4477">
        <v>0</v>
      </c>
      <c r="W4477" t="s">
        <v>567</v>
      </c>
      <c r="X4477" t="s">
        <v>567</v>
      </c>
      <c r="Y4477" t="s">
        <v>568</v>
      </c>
    </row>
    <row r="4478" spans="2:25" x14ac:dyDescent="0.3">
      <c r="B4478" s="118"/>
      <c r="D4478" t="s">
        <v>567</v>
      </c>
      <c r="H4478" t="s">
        <v>567</v>
      </c>
      <c r="J4478" t="s">
        <v>567</v>
      </c>
      <c r="K4478" t="s">
        <v>567</v>
      </c>
      <c r="L4478" t="s">
        <v>567</v>
      </c>
      <c r="N4478">
        <v>0</v>
      </c>
      <c r="O4478">
        <v>0</v>
      </c>
      <c r="R4478">
        <v>0</v>
      </c>
      <c r="W4478" t="s">
        <v>567</v>
      </c>
      <c r="X4478" t="s">
        <v>567</v>
      </c>
      <c r="Y4478" t="s">
        <v>568</v>
      </c>
    </row>
    <row r="4479" spans="2:25" x14ac:dyDescent="0.3">
      <c r="B4479" s="118"/>
      <c r="D4479" t="s">
        <v>567</v>
      </c>
      <c r="H4479" t="s">
        <v>567</v>
      </c>
      <c r="J4479" t="s">
        <v>567</v>
      </c>
      <c r="K4479" t="s">
        <v>567</v>
      </c>
      <c r="L4479" t="s">
        <v>567</v>
      </c>
      <c r="N4479">
        <v>0</v>
      </c>
      <c r="O4479">
        <v>0</v>
      </c>
      <c r="R4479">
        <v>0</v>
      </c>
      <c r="W4479" t="s">
        <v>567</v>
      </c>
      <c r="X4479" t="s">
        <v>567</v>
      </c>
      <c r="Y4479" t="s">
        <v>568</v>
      </c>
    </row>
    <row r="4480" spans="2:25" x14ac:dyDescent="0.3">
      <c r="B4480" s="118"/>
      <c r="D4480" t="s">
        <v>567</v>
      </c>
      <c r="H4480" t="s">
        <v>567</v>
      </c>
      <c r="J4480" t="s">
        <v>567</v>
      </c>
      <c r="K4480" t="s">
        <v>567</v>
      </c>
      <c r="L4480" t="s">
        <v>567</v>
      </c>
      <c r="N4480">
        <v>0</v>
      </c>
      <c r="O4480">
        <v>0</v>
      </c>
      <c r="R4480">
        <v>0</v>
      </c>
      <c r="W4480" t="s">
        <v>567</v>
      </c>
      <c r="X4480" t="s">
        <v>567</v>
      </c>
      <c r="Y4480" t="s">
        <v>568</v>
      </c>
    </row>
    <row r="4481" spans="2:25" x14ac:dyDescent="0.3">
      <c r="B4481" s="118"/>
      <c r="D4481" t="s">
        <v>567</v>
      </c>
      <c r="H4481" t="s">
        <v>567</v>
      </c>
      <c r="J4481" t="s">
        <v>567</v>
      </c>
      <c r="K4481" t="s">
        <v>567</v>
      </c>
      <c r="L4481" t="s">
        <v>567</v>
      </c>
      <c r="N4481">
        <v>0</v>
      </c>
      <c r="O4481">
        <v>0</v>
      </c>
      <c r="R4481">
        <v>0</v>
      </c>
      <c r="W4481" t="s">
        <v>567</v>
      </c>
      <c r="X4481" t="s">
        <v>567</v>
      </c>
      <c r="Y4481" t="s">
        <v>568</v>
      </c>
    </row>
    <row r="4482" spans="2:25" x14ac:dyDescent="0.3">
      <c r="B4482" s="118"/>
      <c r="D4482" t="s">
        <v>567</v>
      </c>
      <c r="H4482" t="s">
        <v>567</v>
      </c>
      <c r="J4482" t="s">
        <v>567</v>
      </c>
      <c r="K4482" t="s">
        <v>567</v>
      </c>
      <c r="L4482" t="s">
        <v>567</v>
      </c>
      <c r="N4482">
        <v>0</v>
      </c>
      <c r="O4482">
        <v>0</v>
      </c>
      <c r="R4482">
        <v>0</v>
      </c>
      <c r="W4482" t="s">
        <v>567</v>
      </c>
      <c r="X4482" t="s">
        <v>567</v>
      </c>
      <c r="Y4482" t="s">
        <v>568</v>
      </c>
    </row>
    <row r="4483" spans="2:25" x14ac:dyDescent="0.3">
      <c r="B4483" s="118"/>
      <c r="D4483" t="s">
        <v>567</v>
      </c>
      <c r="H4483" t="s">
        <v>567</v>
      </c>
      <c r="J4483" t="s">
        <v>567</v>
      </c>
      <c r="K4483" t="s">
        <v>567</v>
      </c>
      <c r="L4483" t="s">
        <v>567</v>
      </c>
      <c r="N4483">
        <v>0</v>
      </c>
      <c r="O4483">
        <v>0</v>
      </c>
      <c r="R4483">
        <v>0</v>
      </c>
      <c r="W4483" t="s">
        <v>567</v>
      </c>
      <c r="X4483" t="s">
        <v>567</v>
      </c>
      <c r="Y4483" t="s">
        <v>568</v>
      </c>
    </row>
    <row r="4484" spans="2:25" x14ac:dyDescent="0.3">
      <c r="B4484" s="118"/>
      <c r="D4484" t="s">
        <v>567</v>
      </c>
      <c r="H4484" t="s">
        <v>567</v>
      </c>
      <c r="J4484" t="s">
        <v>567</v>
      </c>
      <c r="K4484" t="s">
        <v>567</v>
      </c>
      <c r="L4484" t="s">
        <v>567</v>
      </c>
      <c r="N4484">
        <v>0</v>
      </c>
      <c r="O4484">
        <v>0</v>
      </c>
      <c r="R4484">
        <v>0</v>
      </c>
      <c r="W4484" t="s">
        <v>567</v>
      </c>
      <c r="X4484" t="s">
        <v>567</v>
      </c>
      <c r="Y4484" t="s">
        <v>568</v>
      </c>
    </row>
    <row r="4485" spans="2:25" x14ac:dyDescent="0.3">
      <c r="B4485" s="118"/>
      <c r="D4485" t="s">
        <v>567</v>
      </c>
      <c r="H4485" t="s">
        <v>567</v>
      </c>
      <c r="J4485" t="s">
        <v>567</v>
      </c>
      <c r="K4485" t="s">
        <v>567</v>
      </c>
      <c r="L4485" t="s">
        <v>567</v>
      </c>
      <c r="N4485">
        <v>0</v>
      </c>
      <c r="O4485">
        <v>0</v>
      </c>
      <c r="R4485">
        <v>0</v>
      </c>
      <c r="W4485" t="s">
        <v>567</v>
      </c>
      <c r="X4485" t="s">
        <v>567</v>
      </c>
      <c r="Y4485" t="s">
        <v>568</v>
      </c>
    </row>
    <row r="4486" spans="2:25" x14ac:dyDescent="0.3">
      <c r="B4486" s="118"/>
      <c r="D4486" t="s">
        <v>567</v>
      </c>
      <c r="H4486" t="s">
        <v>567</v>
      </c>
      <c r="J4486" t="s">
        <v>567</v>
      </c>
      <c r="K4486" t="s">
        <v>567</v>
      </c>
      <c r="L4486" t="s">
        <v>567</v>
      </c>
      <c r="N4486">
        <v>0</v>
      </c>
      <c r="O4486">
        <v>0</v>
      </c>
      <c r="R4486">
        <v>0</v>
      </c>
      <c r="W4486" t="s">
        <v>567</v>
      </c>
      <c r="X4486" t="s">
        <v>567</v>
      </c>
      <c r="Y4486" t="s">
        <v>568</v>
      </c>
    </row>
    <row r="4487" spans="2:25" x14ac:dyDescent="0.3">
      <c r="B4487" s="118"/>
      <c r="D4487" t="s">
        <v>567</v>
      </c>
      <c r="H4487" t="s">
        <v>567</v>
      </c>
      <c r="J4487" t="s">
        <v>567</v>
      </c>
      <c r="K4487" t="s">
        <v>567</v>
      </c>
      <c r="L4487" t="s">
        <v>567</v>
      </c>
      <c r="N4487">
        <v>0</v>
      </c>
      <c r="O4487">
        <v>0</v>
      </c>
      <c r="R4487">
        <v>0</v>
      </c>
      <c r="W4487" t="s">
        <v>567</v>
      </c>
      <c r="X4487" t="s">
        <v>567</v>
      </c>
      <c r="Y4487" t="s">
        <v>568</v>
      </c>
    </row>
    <row r="4488" spans="2:25" x14ac:dyDescent="0.3">
      <c r="B4488" s="118"/>
      <c r="D4488" t="s">
        <v>567</v>
      </c>
      <c r="H4488" t="s">
        <v>567</v>
      </c>
      <c r="J4488" t="s">
        <v>567</v>
      </c>
      <c r="K4488" t="s">
        <v>567</v>
      </c>
      <c r="L4488" t="s">
        <v>567</v>
      </c>
      <c r="N4488">
        <v>0</v>
      </c>
      <c r="O4488">
        <v>0</v>
      </c>
      <c r="R4488">
        <v>0</v>
      </c>
      <c r="W4488" t="s">
        <v>567</v>
      </c>
      <c r="X4488" t="s">
        <v>567</v>
      </c>
      <c r="Y4488" t="s">
        <v>568</v>
      </c>
    </row>
    <row r="4489" spans="2:25" x14ac:dyDescent="0.3">
      <c r="B4489" s="118"/>
      <c r="D4489" t="s">
        <v>567</v>
      </c>
      <c r="H4489" t="s">
        <v>567</v>
      </c>
      <c r="J4489" t="s">
        <v>567</v>
      </c>
      <c r="K4489" t="s">
        <v>567</v>
      </c>
      <c r="L4489" t="s">
        <v>567</v>
      </c>
      <c r="N4489">
        <v>0</v>
      </c>
      <c r="O4489">
        <v>0</v>
      </c>
      <c r="R4489">
        <v>0</v>
      </c>
      <c r="W4489" t="s">
        <v>567</v>
      </c>
      <c r="X4489" t="s">
        <v>567</v>
      </c>
      <c r="Y4489" t="s">
        <v>568</v>
      </c>
    </row>
    <row r="4490" spans="2:25" x14ac:dyDescent="0.3">
      <c r="B4490" s="118"/>
      <c r="D4490" t="s">
        <v>567</v>
      </c>
      <c r="H4490" t="s">
        <v>567</v>
      </c>
      <c r="J4490" t="s">
        <v>567</v>
      </c>
      <c r="K4490" t="s">
        <v>567</v>
      </c>
      <c r="L4490" t="s">
        <v>567</v>
      </c>
      <c r="N4490">
        <v>0</v>
      </c>
      <c r="O4490">
        <v>0</v>
      </c>
      <c r="R4490">
        <v>0</v>
      </c>
      <c r="W4490" t="s">
        <v>567</v>
      </c>
      <c r="X4490" t="s">
        <v>567</v>
      </c>
      <c r="Y4490" t="s">
        <v>568</v>
      </c>
    </row>
    <row r="4491" spans="2:25" x14ac:dyDescent="0.3">
      <c r="B4491" s="118"/>
      <c r="D4491" t="s">
        <v>567</v>
      </c>
      <c r="H4491" t="s">
        <v>567</v>
      </c>
      <c r="J4491" t="s">
        <v>567</v>
      </c>
      <c r="K4491" t="s">
        <v>567</v>
      </c>
      <c r="L4491" t="s">
        <v>567</v>
      </c>
      <c r="N4491">
        <v>0</v>
      </c>
      <c r="O4491">
        <v>0</v>
      </c>
      <c r="R4491">
        <v>0</v>
      </c>
      <c r="W4491" t="s">
        <v>567</v>
      </c>
      <c r="X4491" t="s">
        <v>567</v>
      </c>
      <c r="Y4491" t="s">
        <v>568</v>
      </c>
    </row>
    <row r="4492" spans="2:25" x14ac:dyDescent="0.3">
      <c r="B4492" s="118"/>
      <c r="D4492" t="s">
        <v>567</v>
      </c>
      <c r="H4492" t="s">
        <v>567</v>
      </c>
      <c r="J4492" t="s">
        <v>567</v>
      </c>
      <c r="K4492" t="s">
        <v>567</v>
      </c>
      <c r="L4492" t="s">
        <v>567</v>
      </c>
      <c r="N4492">
        <v>0</v>
      </c>
      <c r="O4492">
        <v>0</v>
      </c>
      <c r="R4492">
        <v>0</v>
      </c>
      <c r="W4492" t="s">
        <v>567</v>
      </c>
      <c r="X4492" t="s">
        <v>567</v>
      </c>
      <c r="Y4492" t="s">
        <v>568</v>
      </c>
    </row>
    <row r="4493" spans="2:25" x14ac:dyDescent="0.3">
      <c r="B4493" s="118"/>
      <c r="D4493" t="s">
        <v>567</v>
      </c>
      <c r="H4493" t="s">
        <v>567</v>
      </c>
      <c r="J4493" t="s">
        <v>567</v>
      </c>
      <c r="K4493" t="s">
        <v>567</v>
      </c>
      <c r="L4493" t="s">
        <v>567</v>
      </c>
      <c r="N4493">
        <v>0</v>
      </c>
      <c r="O4493">
        <v>0</v>
      </c>
      <c r="R4493">
        <v>0</v>
      </c>
      <c r="W4493" t="s">
        <v>567</v>
      </c>
      <c r="X4493" t="s">
        <v>567</v>
      </c>
      <c r="Y4493" t="s">
        <v>568</v>
      </c>
    </row>
    <row r="4494" spans="2:25" x14ac:dyDescent="0.3">
      <c r="B4494" s="118"/>
      <c r="D4494" t="s">
        <v>567</v>
      </c>
      <c r="H4494" t="s">
        <v>567</v>
      </c>
      <c r="J4494" t="s">
        <v>567</v>
      </c>
      <c r="K4494" t="s">
        <v>567</v>
      </c>
      <c r="L4494" t="s">
        <v>567</v>
      </c>
      <c r="N4494">
        <v>0</v>
      </c>
      <c r="O4494">
        <v>0</v>
      </c>
      <c r="R4494">
        <v>0</v>
      </c>
      <c r="W4494" t="s">
        <v>567</v>
      </c>
      <c r="X4494" t="s">
        <v>567</v>
      </c>
      <c r="Y4494" t="s">
        <v>568</v>
      </c>
    </row>
    <row r="4495" spans="2:25" x14ac:dyDescent="0.3">
      <c r="B4495" s="118"/>
      <c r="D4495" t="s">
        <v>567</v>
      </c>
      <c r="H4495" t="s">
        <v>567</v>
      </c>
      <c r="J4495" t="s">
        <v>567</v>
      </c>
      <c r="K4495" t="s">
        <v>567</v>
      </c>
      <c r="L4495" t="s">
        <v>567</v>
      </c>
      <c r="N4495">
        <v>0</v>
      </c>
      <c r="O4495">
        <v>0</v>
      </c>
      <c r="R4495">
        <v>0</v>
      </c>
      <c r="W4495" t="s">
        <v>567</v>
      </c>
      <c r="X4495" t="s">
        <v>567</v>
      </c>
      <c r="Y4495" t="s">
        <v>568</v>
      </c>
    </row>
    <row r="4496" spans="2:25" x14ac:dyDescent="0.3">
      <c r="B4496" s="118"/>
      <c r="D4496" t="s">
        <v>567</v>
      </c>
      <c r="H4496" t="s">
        <v>567</v>
      </c>
      <c r="J4496" t="s">
        <v>567</v>
      </c>
      <c r="K4496" t="s">
        <v>567</v>
      </c>
      <c r="L4496" t="s">
        <v>567</v>
      </c>
      <c r="N4496">
        <v>0</v>
      </c>
      <c r="O4496">
        <v>0</v>
      </c>
      <c r="R4496">
        <v>0</v>
      </c>
      <c r="W4496" t="s">
        <v>567</v>
      </c>
      <c r="X4496" t="s">
        <v>567</v>
      </c>
      <c r="Y4496" t="s">
        <v>568</v>
      </c>
    </row>
    <row r="4497" spans="2:25" x14ac:dyDescent="0.3">
      <c r="B4497" s="118"/>
      <c r="D4497" t="s">
        <v>567</v>
      </c>
      <c r="H4497" t="s">
        <v>567</v>
      </c>
      <c r="J4497" t="s">
        <v>567</v>
      </c>
      <c r="K4497" t="s">
        <v>567</v>
      </c>
      <c r="L4497" t="s">
        <v>567</v>
      </c>
      <c r="N4497">
        <v>0</v>
      </c>
      <c r="O4497">
        <v>0</v>
      </c>
      <c r="R4497">
        <v>0</v>
      </c>
      <c r="W4497" t="s">
        <v>567</v>
      </c>
      <c r="X4497" t="s">
        <v>567</v>
      </c>
      <c r="Y4497" t="s">
        <v>568</v>
      </c>
    </row>
    <row r="4498" spans="2:25" x14ac:dyDescent="0.3">
      <c r="B4498" s="118"/>
      <c r="D4498" t="s">
        <v>567</v>
      </c>
      <c r="H4498" t="s">
        <v>567</v>
      </c>
      <c r="J4498" t="s">
        <v>567</v>
      </c>
      <c r="K4498" t="s">
        <v>567</v>
      </c>
      <c r="L4498" t="s">
        <v>567</v>
      </c>
      <c r="N4498">
        <v>0</v>
      </c>
      <c r="O4498">
        <v>0</v>
      </c>
      <c r="R4498">
        <v>0</v>
      </c>
      <c r="W4498" t="s">
        <v>567</v>
      </c>
      <c r="X4498" t="s">
        <v>567</v>
      </c>
      <c r="Y4498" t="s">
        <v>568</v>
      </c>
    </row>
    <row r="4499" spans="2:25" x14ac:dyDescent="0.3">
      <c r="B4499" s="118"/>
      <c r="D4499" t="s">
        <v>567</v>
      </c>
      <c r="H4499" t="s">
        <v>567</v>
      </c>
      <c r="J4499" t="s">
        <v>567</v>
      </c>
      <c r="K4499" t="s">
        <v>567</v>
      </c>
      <c r="L4499" t="s">
        <v>567</v>
      </c>
      <c r="N4499">
        <v>0</v>
      </c>
      <c r="O4499">
        <v>0</v>
      </c>
      <c r="R4499">
        <v>0</v>
      </c>
      <c r="W4499" t="s">
        <v>567</v>
      </c>
      <c r="X4499" t="s">
        <v>567</v>
      </c>
      <c r="Y4499" t="s">
        <v>568</v>
      </c>
    </row>
    <row r="4500" spans="2:25" x14ac:dyDescent="0.3">
      <c r="B4500" s="118"/>
      <c r="D4500" t="s">
        <v>567</v>
      </c>
      <c r="H4500" t="s">
        <v>567</v>
      </c>
      <c r="J4500" t="s">
        <v>567</v>
      </c>
      <c r="K4500" t="s">
        <v>567</v>
      </c>
      <c r="L4500" t="s">
        <v>567</v>
      </c>
      <c r="N4500">
        <v>0</v>
      </c>
      <c r="O4500">
        <v>0</v>
      </c>
      <c r="R4500">
        <v>0</v>
      </c>
      <c r="W4500" t="s">
        <v>567</v>
      </c>
      <c r="X4500" t="s">
        <v>567</v>
      </c>
      <c r="Y4500" t="s">
        <v>568</v>
      </c>
    </row>
    <row r="4501" spans="2:25" x14ac:dyDescent="0.3">
      <c r="B4501" s="118"/>
      <c r="D4501" t="s">
        <v>567</v>
      </c>
      <c r="H4501" t="s">
        <v>567</v>
      </c>
      <c r="J4501" t="s">
        <v>567</v>
      </c>
      <c r="K4501" t="s">
        <v>567</v>
      </c>
      <c r="L4501" t="s">
        <v>567</v>
      </c>
      <c r="N4501">
        <v>0</v>
      </c>
      <c r="O4501">
        <v>0</v>
      </c>
      <c r="R4501">
        <v>0</v>
      </c>
      <c r="W4501" t="s">
        <v>567</v>
      </c>
      <c r="X4501" t="s">
        <v>567</v>
      </c>
      <c r="Y4501" t="s">
        <v>568</v>
      </c>
    </row>
    <row r="4502" spans="2:25" x14ac:dyDescent="0.3">
      <c r="B4502" s="118"/>
      <c r="D4502" t="s">
        <v>567</v>
      </c>
      <c r="H4502" t="s">
        <v>567</v>
      </c>
      <c r="J4502" t="s">
        <v>567</v>
      </c>
      <c r="K4502" t="s">
        <v>567</v>
      </c>
      <c r="L4502" t="s">
        <v>567</v>
      </c>
      <c r="N4502">
        <v>0</v>
      </c>
      <c r="O4502">
        <v>0</v>
      </c>
      <c r="R4502">
        <v>0</v>
      </c>
      <c r="W4502" t="s">
        <v>567</v>
      </c>
      <c r="X4502" t="s">
        <v>567</v>
      </c>
      <c r="Y4502" t="s">
        <v>568</v>
      </c>
    </row>
    <row r="4503" spans="2:25" x14ac:dyDescent="0.3">
      <c r="B4503" s="118"/>
      <c r="D4503" t="s">
        <v>567</v>
      </c>
      <c r="H4503" t="s">
        <v>567</v>
      </c>
      <c r="J4503" t="s">
        <v>567</v>
      </c>
      <c r="K4503" t="s">
        <v>567</v>
      </c>
      <c r="L4503" t="s">
        <v>567</v>
      </c>
      <c r="N4503">
        <v>0</v>
      </c>
      <c r="O4503">
        <v>0</v>
      </c>
      <c r="R4503">
        <v>0</v>
      </c>
      <c r="W4503" t="s">
        <v>567</v>
      </c>
      <c r="X4503" t="s">
        <v>567</v>
      </c>
      <c r="Y4503" t="s">
        <v>568</v>
      </c>
    </row>
    <row r="4504" spans="2:25" x14ac:dyDescent="0.3">
      <c r="B4504" s="118"/>
      <c r="D4504" t="s">
        <v>567</v>
      </c>
      <c r="H4504" t="s">
        <v>567</v>
      </c>
      <c r="J4504" t="s">
        <v>567</v>
      </c>
      <c r="K4504" t="s">
        <v>567</v>
      </c>
      <c r="L4504" t="s">
        <v>567</v>
      </c>
      <c r="N4504">
        <v>0</v>
      </c>
      <c r="O4504">
        <v>0</v>
      </c>
      <c r="R4504">
        <v>0</v>
      </c>
      <c r="W4504" t="s">
        <v>567</v>
      </c>
      <c r="X4504" t="s">
        <v>567</v>
      </c>
      <c r="Y4504" t="s">
        <v>568</v>
      </c>
    </row>
    <row r="4505" spans="2:25" x14ac:dyDescent="0.3">
      <c r="B4505" s="118"/>
      <c r="D4505" t="s">
        <v>567</v>
      </c>
      <c r="H4505" t="s">
        <v>567</v>
      </c>
      <c r="J4505" t="s">
        <v>567</v>
      </c>
      <c r="K4505" t="s">
        <v>567</v>
      </c>
      <c r="L4505" t="s">
        <v>567</v>
      </c>
      <c r="N4505">
        <v>0</v>
      </c>
      <c r="O4505">
        <v>0</v>
      </c>
      <c r="R4505">
        <v>0</v>
      </c>
      <c r="W4505" t="s">
        <v>567</v>
      </c>
      <c r="X4505" t="s">
        <v>567</v>
      </c>
      <c r="Y4505" t="s">
        <v>568</v>
      </c>
    </row>
    <row r="4506" spans="2:25" x14ac:dyDescent="0.3">
      <c r="B4506" s="118"/>
      <c r="D4506" t="s">
        <v>567</v>
      </c>
      <c r="H4506" t="s">
        <v>567</v>
      </c>
      <c r="J4506" t="s">
        <v>567</v>
      </c>
      <c r="K4506" t="s">
        <v>567</v>
      </c>
      <c r="L4506" t="s">
        <v>567</v>
      </c>
      <c r="N4506">
        <v>0</v>
      </c>
      <c r="O4506">
        <v>0</v>
      </c>
      <c r="R4506">
        <v>0</v>
      </c>
      <c r="W4506" t="s">
        <v>567</v>
      </c>
      <c r="X4506" t="s">
        <v>567</v>
      </c>
      <c r="Y4506" t="s">
        <v>568</v>
      </c>
    </row>
    <row r="4507" spans="2:25" x14ac:dyDescent="0.3">
      <c r="B4507" s="118"/>
      <c r="D4507" t="s">
        <v>567</v>
      </c>
      <c r="H4507" t="s">
        <v>567</v>
      </c>
      <c r="J4507" t="s">
        <v>567</v>
      </c>
      <c r="K4507" t="s">
        <v>567</v>
      </c>
      <c r="L4507" t="s">
        <v>567</v>
      </c>
      <c r="N4507">
        <v>0</v>
      </c>
      <c r="O4507">
        <v>0</v>
      </c>
      <c r="R4507">
        <v>0</v>
      </c>
      <c r="W4507" t="s">
        <v>567</v>
      </c>
      <c r="X4507" t="s">
        <v>567</v>
      </c>
      <c r="Y4507" t="s">
        <v>568</v>
      </c>
    </row>
    <row r="4508" spans="2:25" x14ac:dyDescent="0.3">
      <c r="B4508" s="118"/>
      <c r="D4508" t="s">
        <v>567</v>
      </c>
      <c r="H4508" t="s">
        <v>567</v>
      </c>
      <c r="J4508" t="s">
        <v>567</v>
      </c>
      <c r="K4508" t="s">
        <v>567</v>
      </c>
      <c r="L4508" t="s">
        <v>567</v>
      </c>
      <c r="N4508">
        <v>0</v>
      </c>
      <c r="O4508">
        <v>0</v>
      </c>
      <c r="R4508">
        <v>0</v>
      </c>
      <c r="W4508" t="s">
        <v>567</v>
      </c>
      <c r="X4508" t="s">
        <v>567</v>
      </c>
      <c r="Y4508" t="s">
        <v>568</v>
      </c>
    </row>
    <row r="4509" spans="2:25" x14ac:dyDescent="0.3">
      <c r="B4509" s="118"/>
      <c r="D4509" t="s">
        <v>567</v>
      </c>
      <c r="H4509" t="s">
        <v>567</v>
      </c>
      <c r="J4509" t="s">
        <v>567</v>
      </c>
      <c r="K4509" t="s">
        <v>567</v>
      </c>
      <c r="L4509" t="s">
        <v>567</v>
      </c>
      <c r="N4509">
        <v>0</v>
      </c>
      <c r="O4509">
        <v>0</v>
      </c>
      <c r="R4509">
        <v>0</v>
      </c>
      <c r="W4509" t="s">
        <v>567</v>
      </c>
      <c r="X4509" t="s">
        <v>567</v>
      </c>
      <c r="Y4509" t="s">
        <v>568</v>
      </c>
    </row>
    <row r="4510" spans="2:25" x14ac:dyDescent="0.3">
      <c r="B4510" s="118"/>
      <c r="D4510" t="s">
        <v>567</v>
      </c>
      <c r="H4510" t="s">
        <v>567</v>
      </c>
      <c r="J4510" t="s">
        <v>567</v>
      </c>
      <c r="K4510" t="s">
        <v>567</v>
      </c>
      <c r="L4510" t="s">
        <v>567</v>
      </c>
      <c r="N4510">
        <v>0</v>
      </c>
      <c r="O4510">
        <v>0</v>
      </c>
      <c r="R4510">
        <v>0</v>
      </c>
      <c r="W4510" t="s">
        <v>567</v>
      </c>
      <c r="X4510" t="s">
        <v>567</v>
      </c>
      <c r="Y4510" t="s">
        <v>568</v>
      </c>
    </row>
    <row r="4511" spans="2:25" x14ac:dyDescent="0.3">
      <c r="B4511" s="118"/>
      <c r="D4511" t="s">
        <v>567</v>
      </c>
      <c r="H4511" t="s">
        <v>567</v>
      </c>
      <c r="J4511" t="s">
        <v>567</v>
      </c>
      <c r="K4511" t="s">
        <v>567</v>
      </c>
      <c r="L4511" t="s">
        <v>567</v>
      </c>
      <c r="N4511">
        <v>0</v>
      </c>
      <c r="O4511">
        <v>0</v>
      </c>
      <c r="R4511">
        <v>0</v>
      </c>
      <c r="W4511" t="s">
        <v>567</v>
      </c>
      <c r="X4511" t="s">
        <v>567</v>
      </c>
      <c r="Y4511" t="s">
        <v>568</v>
      </c>
    </row>
    <row r="4512" spans="2:25" x14ac:dyDescent="0.3">
      <c r="B4512" s="118"/>
      <c r="D4512" t="s">
        <v>567</v>
      </c>
      <c r="H4512" t="s">
        <v>567</v>
      </c>
      <c r="J4512" t="s">
        <v>567</v>
      </c>
      <c r="K4512" t="s">
        <v>567</v>
      </c>
      <c r="L4512" t="s">
        <v>567</v>
      </c>
      <c r="N4512">
        <v>0</v>
      </c>
      <c r="O4512">
        <v>0</v>
      </c>
      <c r="R4512">
        <v>0</v>
      </c>
      <c r="W4512" t="s">
        <v>567</v>
      </c>
      <c r="X4512" t="s">
        <v>567</v>
      </c>
      <c r="Y4512" t="s">
        <v>568</v>
      </c>
    </row>
    <row r="4513" spans="2:25" x14ac:dyDescent="0.3">
      <c r="B4513" s="118"/>
      <c r="D4513" t="s">
        <v>567</v>
      </c>
      <c r="H4513" t="s">
        <v>567</v>
      </c>
      <c r="J4513" t="s">
        <v>567</v>
      </c>
      <c r="K4513" t="s">
        <v>567</v>
      </c>
      <c r="L4513" t="s">
        <v>567</v>
      </c>
      <c r="N4513">
        <v>0</v>
      </c>
      <c r="O4513">
        <v>0</v>
      </c>
      <c r="R4513">
        <v>0</v>
      </c>
      <c r="W4513" t="s">
        <v>567</v>
      </c>
      <c r="X4513" t="s">
        <v>567</v>
      </c>
      <c r="Y4513" t="s">
        <v>568</v>
      </c>
    </row>
    <row r="4514" spans="2:25" x14ac:dyDescent="0.3">
      <c r="B4514" s="118"/>
      <c r="D4514" t="s">
        <v>567</v>
      </c>
      <c r="H4514" t="s">
        <v>567</v>
      </c>
      <c r="J4514" t="s">
        <v>567</v>
      </c>
      <c r="K4514" t="s">
        <v>567</v>
      </c>
      <c r="L4514" t="s">
        <v>567</v>
      </c>
      <c r="N4514">
        <v>0</v>
      </c>
      <c r="O4514">
        <v>0</v>
      </c>
      <c r="R4514">
        <v>0</v>
      </c>
      <c r="W4514" t="s">
        <v>567</v>
      </c>
      <c r="X4514" t="s">
        <v>567</v>
      </c>
      <c r="Y4514" t="s">
        <v>568</v>
      </c>
    </row>
    <row r="4515" spans="2:25" x14ac:dyDescent="0.3">
      <c r="B4515" s="118"/>
      <c r="D4515" t="s">
        <v>567</v>
      </c>
      <c r="H4515" t="s">
        <v>567</v>
      </c>
      <c r="J4515" t="s">
        <v>567</v>
      </c>
      <c r="K4515" t="s">
        <v>567</v>
      </c>
      <c r="L4515" t="s">
        <v>567</v>
      </c>
      <c r="N4515">
        <v>0</v>
      </c>
      <c r="O4515">
        <v>0</v>
      </c>
      <c r="R4515">
        <v>0</v>
      </c>
      <c r="W4515" t="s">
        <v>567</v>
      </c>
      <c r="X4515" t="s">
        <v>567</v>
      </c>
      <c r="Y4515" t="s">
        <v>568</v>
      </c>
    </row>
    <row r="4516" spans="2:25" x14ac:dyDescent="0.3">
      <c r="B4516" s="118"/>
      <c r="D4516" t="s">
        <v>567</v>
      </c>
      <c r="H4516" t="s">
        <v>567</v>
      </c>
      <c r="J4516" t="s">
        <v>567</v>
      </c>
      <c r="K4516" t="s">
        <v>567</v>
      </c>
      <c r="L4516" t="s">
        <v>567</v>
      </c>
      <c r="N4516">
        <v>0</v>
      </c>
      <c r="O4516">
        <v>0</v>
      </c>
      <c r="R4516">
        <v>0</v>
      </c>
      <c r="W4516" t="s">
        <v>567</v>
      </c>
      <c r="X4516" t="s">
        <v>567</v>
      </c>
      <c r="Y4516" t="s">
        <v>568</v>
      </c>
    </row>
    <row r="4517" spans="2:25" x14ac:dyDescent="0.3">
      <c r="B4517" s="118"/>
      <c r="D4517" t="s">
        <v>567</v>
      </c>
      <c r="H4517" t="s">
        <v>567</v>
      </c>
      <c r="J4517" t="s">
        <v>567</v>
      </c>
      <c r="K4517" t="s">
        <v>567</v>
      </c>
      <c r="L4517" t="s">
        <v>567</v>
      </c>
      <c r="N4517">
        <v>0</v>
      </c>
      <c r="O4517">
        <v>0</v>
      </c>
      <c r="R4517">
        <v>0</v>
      </c>
      <c r="W4517" t="s">
        <v>567</v>
      </c>
      <c r="X4517" t="s">
        <v>567</v>
      </c>
      <c r="Y4517" t="s">
        <v>568</v>
      </c>
    </row>
    <row r="4518" spans="2:25" x14ac:dyDescent="0.3">
      <c r="B4518" s="118"/>
      <c r="D4518" t="s">
        <v>567</v>
      </c>
      <c r="H4518" t="s">
        <v>567</v>
      </c>
      <c r="J4518" t="s">
        <v>567</v>
      </c>
      <c r="K4518" t="s">
        <v>567</v>
      </c>
      <c r="L4518" t="s">
        <v>567</v>
      </c>
      <c r="N4518">
        <v>0</v>
      </c>
      <c r="O4518">
        <v>0</v>
      </c>
      <c r="R4518">
        <v>0</v>
      </c>
      <c r="W4518" t="s">
        <v>567</v>
      </c>
      <c r="X4518" t="s">
        <v>567</v>
      </c>
      <c r="Y4518" t="s">
        <v>568</v>
      </c>
    </row>
    <row r="4519" spans="2:25" x14ac:dyDescent="0.3">
      <c r="B4519" s="118"/>
      <c r="D4519" t="s">
        <v>567</v>
      </c>
      <c r="H4519" t="s">
        <v>567</v>
      </c>
      <c r="J4519" t="s">
        <v>567</v>
      </c>
      <c r="K4519" t="s">
        <v>567</v>
      </c>
      <c r="L4519" t="s">
        <v>567</v>
      </c>
      <c r="N4519">
        <v>0</v>
      </c>
      <c r="O4519">
        <v>0</v>
      </c>
      <c r="R4519">
        <v>0</v>
      </c>
      <c r="W4519" t="s">
        <v>567</v>
      </c>
      <c r="X4519" t="s">
        <v>567</v>
      </c>
      <c r="Y4519" t="s">
        <v>568</v>
      </c>
    </row>
    <row r="4520" spans="2:25" x14ac:dyDescent="0.3">
      <c r="B4520" s="118"/>
      <c r="D4520" t="s">
        <v>567</v>
      </c>
      <c r="H4520" t="s">
        <v>567</v>
      </c>
      <c r="J4520" t="s">
        <v>567</v>
      </c>
      <c r="K4520" t="s">
        <v>567</v>
      </c>
      <c r="L4520" t="s">
        <v>567</v>
      </c>
      <c r="N4520">
        <v>0</v>
      </c>
      <c r="O4520">
        <v>0</v>
      </c>
      <c r="R4520">
        <v>0</v>
      </c>
      <c r="W4520" t="s">
        <v>567</v>
      </c>
      <c r="X4520" t="s">
        <v>567</v>
      </c>
      <c r="Y4520" t="s">
        <v>568</v>
      </c>
    </row>
    <row r="4521" spans="2:25" x14ac:dyDescent="0.3">
      <c r="B4521" s="118"/>
      <c r="D4521" t="s">
        <v>567</v>
      </c>
      <c r="H4521" t="s">
        <v>567</v>
      </c>
      <c r="J4521" t="s">
        <v>567</v>
      </c>
      <c r="K4521" t="s">
        <v>567</v>
      </c>
      <c r="L4521" t="s">
        <v>567</v>
      </c>
      <c r="N4521">
        <v>0</v>
      </c>
      <c r="O4521">
        <v>0</v>
      </c>
      <c r="R4521">
        <v>0</v>
      </c>
      <c r="W4521" t="s">
        <v>567</v>
      </c>
      <c r="X4521" t="s">
        <v>567</v>
      </c>
      <c r="Y4521" t="s">
        <v>568</v>
      </c>
    </row>
    <row r="4522" spans="2:25" x14ac:dyDescent="0.3">
      <c r="B4522" s="118"/>
      <c r="D4522" t="s">
        <v>567</v>
      </c>
      <c r="H4522" t="s">
        <v>567</v>
      </c>
      <c r="J4522" t="s">
        <v>567</v>
      </c>
      <c r="K4522" t="s">
        <v>567</v>
      </c>
      <c r="L4522" t="s">
        <v>567</v>
      </c>
      <c r="N4522">
        <v>0</v>
      </c>
      <c r="O4522">
        <v>0</v>
      </c>
      <c r="R4522">
        <v>0</v>
      </c>
      <c r="W4522" t="s">
        <v>567</v>
      </c>
      <c r="X4522" t="s">
        <v>567</v>
      </c>
      <c r="Y4522" t="s">
        <v>568</v>
      </c>
    </row>
    <row r="4523" spans="2:25" x14ac:dyDescent="0.3">
      <c r="B4523" s="118"/>
      <c r="D4523" t="s">
        <v>567</v>
      </c>
      <c r="H4523" t="s">
        <v>567</v>
      </c>
      <c r="J4523" t="s">
        <v>567</v>
      </c>
      <c r="K4523" t="s">
        <v>567</v>
      </c>
      <c r="L4523" t="s">
        <v>567</v>
      </c>
      <c r="N4523">
        <v>0</v>
      </c>
      <c r="O4523">
        <v>0</v>
      </c>
      <c r="R4523">
        <v>0</v>
      </c>
      <c r="W4523" t="s">
        <v>567</v>
      </c>
      <c r="X4523" t="s">
        <v>567</v>
      </c>
      <c r="Y4523" t="s">
        <v>568</v>
      </c>
    </row>
    <row r="4524" spans="2:25" x14ac:dyDescent="0.3">
      <c r="B4524" s="118"/>
      <c r="D4524" t="s">
        <v>567</v>
      </c>
      <c r="H4524" t="s">
        <v>567</v>
      </c>
      <c r="J4524" t="s">
        <v>567</v>
      </c>
      <c r="K4524" t="s">
        <v>567</v>
      </c>
      <c r="L4524" t="s">
        <v>567</v>
      </c>
      <c r="N4524">
        <v>0</v>
      </c>
      <c r="O4524">
        <v>0</v>
      </c>
      <c r="R4524">
        <v>0</v>
      </c>
      <c r="W4524" t="s">
        <v>567</v>
      </c>
      <c r="X4524" t="s">
        <v>567</v>
      </c>
      <c r="Y4524" t="s">
        <v>568</v>
      </c>
    </row>
    <row r="4525" spans="2:25" x14ac:dyDescent="0.3">
      <c r="B4525" s="118"/>
      <c r="D4525" t="s">
        <v>567</v>
      </c>
      <c r="H4525" t="s">
        <v>567</v>
      </c>
      <c r="J4525" t="s">
        <v>567</v>
      </c>
      <c r="K4525" t="s">
        <v>567</v>
      </c>
      <c r="L4525" t="s">
        <v>567</v>
      </c>
      <c r="N4525">
        <v>0</v>
      </c>
      <c r="O4525">
        <v>0</v>
      </c>
      <c r="R4525">
        <v>0</v>
      </c>
      <c r="W4525" t="s">
        <v>567</v>
      </c>
      <c r="X4525" t="s">
        <v>567</v>
      </c>
      <c r="Y4525" t="s">
        <v>568</v>
      </c>
    </row>
    <row r="4526" spans="2:25" x14ac:dyDescent="0.3">
      <c r="B4526" s="118"/>
      <c r="D4526" t="s">
        <v>567</v>
      </c>
      <c r="H4526" t="s">
        <v>567</v>
      </c>
      <c r="J4526" t="s">
        <v>567</v>
      </c>
      <c r="K4526" t="s">
        <v>567</v>
      </c>
      <c r="L4526" t="s">
        <v>567</v>
      </c>
      <c r="N4526">
        <v>0</v>
      </c>
      <c r="O4526">
        <v>0</v>
      </c>
      <c r="R4526">
        <v>0</v>
      </c>
      <c r="W4526" t="s">
        <v>567</v>
      </c>
      <c r="X4526" t="s">
        <v>567</v>
      </c>
      <c r="Y4526" t="s">
        <v>568</v>
      </c>
    </row>
    <row r="4527" spans="2:25" x14ac:dyDescent="0.3">
      <c r="B4527" s="118"/>
      <c r="D4527" t="s">
        <v>567</v>
      </c>
      <c r="H4527" t="s">
        <v>567</v>
      </c>
      <c r="J4527" t="s">
        <v>567</v>
      </c>
      <c r="K4527" t="s">
        <v>567</v>
      </c>
      <c r="L4527" t="s">
        <v>567</v>
      </c>
      <c r="N4527">
        <v>0</v>
      </c>
      <c r="O4527">
        <v>0</v>
      </c>
      <c r="R4527">
        <v>0</v>
      </c>
      <c r="W4527" t="s">
        <v>567</v>
      </c>
      <c r="X4527" t="s">
        <v>567</v>
      </c>
      <c r="Y4527" t="s">
        <v>568</v>
      </c>
    </row>
    <row r="4528" spans="2:25" x14ac:dyDescent="0.3">
      <c r="B4528" s="118"/>
      <c r="D4528" t="s">
        <v>567</v>
      </c>
      <c r="H4528" t="s">
        <v>567</v>
      </c>
      <c r="J4528" t="s">
        <v>567</v>
      </c>
      <c r="K4528" t="s">
        <v>567</v>
      </c>
      <c r="L4528" t="s">
        <v>567</v>
      </c>
      <c r="N4528">
        <v>0</v>
      </c>
      <c r="O4528">
        <v>0</v>
      </c>
      <c r="R4528">
        <v>0</v>
      </c>
      <c r="W4528" t="s">
        <v>567</v>
      </c>
      <c r="X4528" t="s">
        <v>567</v>
      </c>
      <c r="Y4528" t="s">
        <v>568</v>
      </c>
    </row>
    <row r="4529" spans="2:25" x14ac:dyDescent="0.3">
      <c r="B4529" s="118"/>
      <c r="D4529" t="s">
        <v>567</v>
      </c>
      <c r="H4529" t="s">
        <v>567</v>
      </c>
      <c r="J4529" t="s">
        <v>567</v>
      </c>
      <c r="K4529" t="s">
        <v>567</v>
      </c>
      <c r="L4529" t="s">
        <v>567</v>
      </c>
      <c r="N4529">
        <v>0</v>
      </c>
      <c r="O4529">
        <v>0</v>
      </c>
      <c r="R4529">
        <v>0</v>
      </c>
      <c r="W4529" t="s">
        <v>567</v>
      </c>
      <c r="X4529" t="s">
        <v>567</v>
      </c>
      <c r="Y4529" t="s">
        <v>568</v>
      </c>
    </row>
    <row r="4530" spans="2:25" x14ac:dyDescent="0.3">
      <c r="B4530" s="118"/>
      <c r="D4530" t="s">
        <v>567</v>
      </c>
      <c r="H4530" t="s">
        <v>567</v>
      </c>
      <c r="J4530" t="s">
        <v>567</v>
      </c>
      <c r="K4530" t="s">
        <v>567</v>
      </c>
      <c r="L4530" t="s">
        <v>567</v>
      </c>
      <c r="N4530">
        <v>0</v>
      </c>
      <c r="O4530">
        <v>0</v>
      </c>
      <c r="R4530">
        <v>0</v>
      </c>
      <c r="W4530" t="s">
        <v>567</v>
      </c>
      <c r="X4530" t="s">
        <v>567</v>
      </c>
      <c r="Y4530" t="s">
        <v>568</v>
      </c>
    </row>
    <row r="4531" spans="2:25" x14ac:dyDescent="0.3">
      <c r="B4531" s="118"/>
      <c r="D4531" t="s">
        <v>567</v>
      </c>
      <c r="H4531" t="s">
        <v>567</v>
      </c>
      <c r="J4531" t="s">
        <v>567</v>
      </c>
      <c r="K4531" t="s">
        <v>567</v>
      </c>
      <c r="L4531" t="s">
        <v>567</v>
      </c>
      <c r="N4531">
        <v>0</v>
      </c>
      <c r="O4531">
        <v>0</v>
      </c>
      <c r="R4531">
        <v>0</v>
      </c>
      <c r="W4531" t="s">
        <v>567</v>
      </c>
      <c r="X4531" t="s">
        <v>567</v>
      </c>
      <c r="Y4531" t="s">
        <v>568</v>
      </c>
    </row>
    <row r="4532" spans="2:25" x14ac:dyDescent="0.3">
      <c r="B4532" s="118"/>
      <c r="D4532" t="s">
        <v>567</v>
      </c>
      <c r="H4532" t="s">
        <v>567</v>
      </c>
      <c r="J4532" t="s">
        <v>567</v>
      </c>
      <c r="K4532" t="s">
        <v>567</v>
      </c>
      <c r="L4532" t="s">
        <v>567</v>
      </c>
      <c r="N4532">
        <v>0</v>
      </c>
      <c r="O4532">
        <v>0</v>
      </c>
      <c r="R4532">
        <v>0</v>
      </c>
      <c r="W4532" t="s">
        <v>567</v>
      </c>
      <c r="X4532" t="s">
        <v>567</v>
      </c>
      <c r="Y4532" t="s">
        <v>568</v>
      </c>
    </row>
    <row r="4533" spans="2:25" x14ac:dyDescent="0.3">
      <c r="B4533" s="118"/>
      <c r="D4533" t="s">
        <v>567</v>
      </c>
      <c r="H4533" t="s">
        <v>567</v>
      </c>
      <c r="J4533" t="s">
        <v>567</v>
      </c>
      <c r="K4533" t="s">
        <v>567</v>
      </c>
      <c r="L4533" t="s">
        <v>567</v>
      </c>
      <c r="N4533">
        <v>0</v>
      </c>
      <c r="O4533">
        <v>0</v>
      </c>
      <c r="R4533">
        <v>0</v>
      </c>
      <c r="W4533" t="s">
        <v>567</v>
      </c>
      <c r="X4533" t="s">
        <v>567</v>
      </c>
      <c r="Y4533" t="s">
        <v>568</v>
      </c>
    </row>
    <row r="4534" spans="2:25" x14ac:dyDescent="0.3">
      <c r="B4534" s="118"/>
      <c r="D4534" t="s">
        <v>567</v>
      </c>
      <c r="H4534" t="s">
        <v>567</v>
      </c>
      <c r="J4534" t="s">
        <v>567</v>
      </c>
      <c r="K4534" t="s">
        <v>567</v>
      </c>
      <c r="L4534" t="s">
        <v>567</v>
      </c>
      <c r="N4534">
        <v>0</v>
      </c>
      <c r="O4534">
        <v>0</v>
      </c>
      <c r="R4534">
        <v>0</v>
      </c>
      <c r="W4534" t="s">
        <v>567</v>
      </c>
      <c r="X4534" t="s">
        <v>567</v>
      </c>
      <c r="Y4534" t="s">
        <v>568</v>
      </c>
    </row>
    <row r="4535" spans="2:25" x14ac:dyDescent="0.3">
      <c r="B4535" s="118"/>
      <c r="D4535" t="s">
        <v>567</v>
      </c>
      <c r="H4535" t="s">
        <v>567</v>
      </c>
      <c r="J4535" t="s">
        <v>567</v>
      </c>
      <c r="K4535" t="s">
        <v>567</v>
      </c>
      <c r="L4535" t="s">
        <v>567</v>
      </c>
      <c r="N4535">
        <v>0</v>
      </c>
      <c r="O4535">
        <v>0</v>
      </c>
      <c r="R4535">
        <v>0</v>
      </c>
      <c r="W4535" t="s">
        <v>567</v>
      </c>
      <c r="X4535" t="s">
        <v>567</v>
      </c>
      <c r="Y4535" t="s">
        <v>568</v>
      </c>
    </row>
    <row r="4536" spans="2:25" x14ac:dyDescent="0.3">
      <c r="B4536" s="118"/>
      <c r="D4536" t="s">
        <v>567</v>
      </c>
      <c r="H4536" t="s">
        <v>567</v>
      </c>
      <c r="J4536" t="s">
        <v>567</v>
      </c>
      <c r="K4536" t="s">
        <v>567</v>
      </c>
      <c r="L4536" t="s">
        <v>567</v>
      </c>
      <c r="N4536">
        <v>0</v>
      </c>
      <c r="O4536">
        <v>0</v>
      </c>
      <c r="R4536">
        <v>0</v>
      </c>
      <c r="W4536" t="s">
        <v>567</v>
      </c>
      <c r="X4536" t="s">
        <v>567</v>
      </c>
      <c r="Y4536" t="s">
        <v>568</v>
      </c>
    </row>
    <row r="4537" spans="2:25" x14ac:dyDescent="0.3">
      <c r="B4537" s="118"/>
      <c r="D4537" t="s">
        <v>567</v>
      </c>
      <c r="H4537" t="s">
        <v>567</v>
      </c>
      <c r="J4537" t="s">
        <v>567</v>
      </c>
      <c r="K4537" t="s">
        <v>567</v>
      </c>
      <c r="L4537" t="s">
        <v>567</v>
      </c>
      <c r="N4537">
        <v>0</v>
      </c>
      <c r="O4537">
        <v>0</v>
      </c>
      <c r="R4537">
        <v>0</v>
      </c>
      <c r="W4537" t="s">
        <v>567</v>
      </c>
      <c r="X4537" t="s">
        <v>567</v>
      </c>
      <c r="Y4537" t="s">
        <v>568</v>
      </c>
    </row>
    <row r="4538" spans="2:25" x14ac:dyDescent="0.3">
      <c r="B4538" s="118"/>
      <c r="D4538" t="s">
        <v>567</v>
      </c>
      <c r="H4538" t="s">
        <v>567</v>
      </c>
      <c r="J4538" t="s">
        <v>567</v>
      </c>
      <c r="K4538" t="s">
        <v>567</v>
      </c>
      <c r="L4538" t="s">
        <v>567</v>
      </c>
      <c r="N4538">
        <v>0</v>
      </c>
      <c r="O4538">
        <v>0</v>
      </c>
      <c r="R4538">
        <v>0</v>
      </c>
      <c r="W4538" t="s">
        <v>567</v>
      </c>
      <c r="X4538" t="s">
        <v>567</v>
      </c>
      <c r="Y4538" t="s">
        <v>568</v>
      </c>
    </row>
    <row r="4539" spans="2:25" x14ac:dyDescent="0.3">
      <c r="B4539" s="118"/>
      <c r="D4539" t="s">
        <v>567</v>
      </c>
      <c r="H4539" t="s">
        <v>567</v>
      </c>
      <c r="J4539" t="s">
        <v>567</v>
      </c>
      <c r="K4539" t="s">
        <v>567</v>
      </c>
      <c r="L4539" t="s">
        <v>567</v>
      </c>
      <c r="N4539">
        <v>0</v>
      </c>
      <c r="O4539">
        <v>0</v>
      </c>
      <c r="R4539">
        <v>0</v>
      </c>
      <c r="W4539" t="s">
        <v>567</v>
      </c>
      <c r="X4539" t="s">
        <v>567</v>
      </c>
      <c r="Y4539" t="s">
        <v>568</v>
      </c>
    </row>
    <row r="4540" spans="2:25" x14ac:dyDescent="0.3">
      <c r="B4540" s="118"/>
      <c r="D4540" t="s">
        <v>567</v>
      </c>
      <c r="H4540" t="s">
        <v>567</v>
      </c>
      <c r="J4540" t="s">
        <v>567</v>
      </c>
      <c r="K4540" t="s">
        <v>567</v>
      </c>
      <c r="L4540" t="s">
        <v>567</v>
      </c>
      <c r="N4540">
        <v>0</v>
      </c>
      <c r="O4540">
        <v>0</v>
      </c>
      <c r="R4540">
        <v>0</v>
      </c>
      <c r="W4540" t="s">
        <v>567</v>
      </c>
      <c r="X4540" t="s">
        <v>567</v>
      </c>
      <c r="Y4540" t="s">
        <v>568</v>
      </c>
    </row>
    <row r="4541" spans="2:25" x14ac:dyDescent="0.3">
      <c r="B4541" s="118"/>
      <c r="D4541" t="s">
        <v>567</v>
      </c>
      <c r="H4541" t="s">
        <v>567</v>
      </c>
      <c r="J4541" t="s">
        <v>567</v>
      </c>
      <c r="K4541" t="s">
        <v>567</v>
      </c>
      <c r="L4541" t="s">
        <v>567</v>
      </c>
      <c r="N4541">
        <v>0</v>
      </c>
      <c r="O4541">
        <v>0</v>
      </c>
      <c r="R4541">
        <v>0</v>
      </c>
      <c r="W4541" t="s">
        <v>567</v>
      </c>
      <c r="X4541" t="s">
        <v>567</v>
      </c>
      <c r="Y4541" t="s">
        <v>568</v>
      </c>
    </row>
    <row r="4542" spans="2:25" x14ac:dyDescent="0.3">
      <c r="B4542" s="118"/>
      <c r="D4542" t="s">
        <v>567</v>
      </c>
      <c r="H4542" t="s">
        <v>567</v>
      </c>
      <c r="J4542" t="s">
        <v>567</v>
      </c>
      <c r="K4542" t="s">
        <v>567</v>
      </c>
      <c r="L4542" t="s">
        <v>567</v>
      </c>
      <c r="N4542">
        <v>0</v>
      </c>
      <c r="O4542">
        <v>0</v>
      </c>
      <c r="R4542">
        <v>0</v>
      </c>
      <c r="W4542" t="s">
        <v>567</v>
      </c>
      <c r="X4542" t="s">
        <v>567</v>
      </c>
      <c r="Y4542" t="s">
        <v>568</v>
      </c>
    </row>
    <row r="4543" spans="2:25" x14ac:dyDescent="0.3">
      <c r="B4543" s="118"/>
      <c r="D4543" t="s">
        <v>567</v>
      </c>
      <c r="H4543" t="s">
        <v>567</v>
      </c>
      <c r="J4543" t="s">
        <v>567</v>
      </c>
      <c r="K4543" t="s">
        <v>567</v>
      </c>
      <c r="L4543" t="s">
        <v>567</v>
      </c>
      <c r="N4543">
        <v>0</v>
      </c>
      <c r="O4543">
        <v>0</v>
      </c>
      <c r="R4543">
        <v>0</v>
      </c>
      <c r="W4543" t="s">
        <v>567</v>
      </c>
      <c r="X4543" t="s">
        <v>567</v>
      </c>
      <c r="Y4543" t="s">
        <v>568</v>
      </c>
    </row>
    <row r="4544" spans="2:25" x14ac:dyDescent="0.3">
      <c r="B4544" s="118"/>
      <c r="D4544" t="s">
        <v>567</v>
      </c>
      <c r="H4544" t="s">
        <v>567</v>
      </c>
      <c r="J4544" t="s">
        <v>567</v>
      </c>
      <c r="K4544" t="s">
        <v>567</v>
      </c>
      <c r="L4544" t="s">
        <v>567</v>
      </c>
      <c r="N4544">
        <v>0</v>
      </c>
      <c r="O4544">
        <v>0</v>
      </c>
      <c r="R4544">
        <v>0</v>
      </c>
      <c r="W4544" t="s">
        <v>567</v>
      </c>
      <c r="X4544" t="s">
        <v>567</v>
      </c>
      <c r="Y4544" t="s">
        <v>568</v>
      </c>
    </row>
    <row r="4545" spans="2:25" x14ac:dyDescent="0.3">
      <c r="B4545" s="118"/>
      <c r="D4545" t="s">
        <v>567</v>
      </c>
      <c r="H4545" t="s">
        <v>567</v>
      </c>
      <c r="J4545" t="s">
        <v>567</v>
      </c>
      <c r="K4545" t="s">
        <v>567</v>
      </c>
      <c r="L4545" t="s">
        <v>567</v>
      </c>
      <c r="N4545">
        <v>0</v>
      </c>
      <c r="O4545">
        <v>0</v>
      </c>
      <c r="R4545">
        <v>0</v>
      </c>
      <c r="W4545" t="s">
        <v>567</v>
      </c>
      <c r="X4545" t="s">
        <v>567</v>
      </c>
      <c r="Y4545" t="s">
        <v>568</v>
      </c>
    </row>
    <row r="4546" spans="2:25" x14ac:dyDescent="0.3">
      <c r="B4546" s="118"/>
      <c r="D4546" t="s">
        <v>567</v>
      </c>
      <c r="H4546" t="s">
        <v>567</v>
      </c>
      <c r="J4546" t="s">
        <v>567</v>
      </c>
      <c r="K4546" t="s">
        <v>567</v>
      </c>
      <c r="L4546" t="s">
        <v>567</v>
      </c>
      <c r="N4546">
        <v>0</v>
      </c>
      <c r="O4546">
        <v>0</v>
      </c>
      <c r="R4546">
        <v>0</v>
      </c>
      <c r="W4546" t="s">
        <v>567</v>
      </c>
      <c r="X4546" t="s">
        <v>567</v>
      </c>
      <c r="Y4546" t="s">
        <v>568</v>
      </c>
    </row>
    <row r="4547" spans="2:25" x14ac:dyDescent="0.3">
      <c r="B4547" s="118"/>
      <c r="D4547" t="s">
        <v>567</v>
      </c>
      <c r="H4547" t="s">
        <v>567</v>
      </c>
      <c r="J4547" t="s">
        <v>567</v>
      </c>
      <c r="K4547" t="s">
        <v>567</v>
      </c>
      <c r="L4547" t="s">
        <v>567</v>
      </c>
      <c r="N4547">
        <v>0</v>
      </c>
      <c r="O4547">
        <v>0</v>
      </c>
      <c r="R4547">
        <v>0</v>
      </c>
      <c r="W4547" t="s">
        <v>567</v>
      </c>
      <c r="X4547" t="s">
        <v>567</v>
      </c>
      <c r="Y4547" t="s">
        <v>568</v>
      </c>
    </row>
    <row r="4548" spans="2:25" x14ac:dyDescent="0.3">
      <c r="B4548" s="118"/>
      <c r="D4548" t="s">
        <v>567</v>
      </c>
      <c r="H4548" t="s">
        <v>567</v>
      </c>
      <c r="J4548" t="s">
        <v>567</v>
      </c>
      <c r="K4548" t="s">
        <v>567</v>
      </c>
      <c r="L4548" t="s">
        <v>567</v>
      </c>
      <c r="N4548">
        <v>0</v>
      </c>
      <c r="O4548">
        <v>0</v>
      </c>
      <c r="R4548">
        <v>0</v>
      </c>
      <c r="W4548" t="s">
        <v>567</v>
      </c>
      <c r="X4548" t="s">
        <v>567</v>
      </c>
      <c r="Y4548" t="s">
        <v>568</v>
      </c>
    </row>
    <row r="4549" spans="2:25" x14ac:dyDescent="0.3">
      <c r="B4549" s="118"/>
      <c r="D4549" t="s">
        <v>567</v>
      </c>
      <c r="H4549" t="s">
        <v>567</v>
      </c>
      <c r="J4549" t="s">
        <v>567</v>
      </c>
      <c r="K4549" t="s">
        <v>567</v>
      </c>
      <c r="L4549" t="s">
        <v>567</v>
      </c>
      <c r="N4549">
        <v>0</v>
      </c>
      <c r="O4549">
        <v>0</v>
      </c>
      <c r="R4549">
        <v>0</v>
      </c>
      <c r="W4549" t="s">
        <v>567</v>
      </c>
      <c r="X4549" t="s">
        <v>567</v>
      </c>
      <c r="Y4549" t="s">
        <v>568</v>
      </c>
    </row>
    <row r="4550" spans="2:25" x14ac:dyDescent="0.3">
      <c r="B4550" s="118"/>
      <c r="D4550" t="s">
        <v>567</v>
      </c>
      <c r="H4550" t="s">
        <v>567</v>
      </c>
      <c r="J4550" t="s">
        <v>567</v>
      </c>
      <c r="K4550" t="s">
        <v>567</v>
      </c>
      <c r="L4550" t="s">
        <v>567</v>
      </c>
      <c r="N4550">
        <v>0</v>
      </c>
      <c r="O4550">
        <v>0</v>
      </c>
      <c r="R4550">
        <v>0</v>
      </c>
      <c r="W4550" t="s">
        <v>567</v>
      </c>
      <c r="X4550" t="s">
        <v>567</v>
      </c>
      <c r="Y4550" t="s">
        <v>568</v>
      </c>
    </row>
    <row r="4551" spans="2:25" x14ac:dyDescent="0.3">
      <c r="B4551" s="118"/>
      <c r="D4551" t="s">
        <v>567</v>
      </c>
      <c r="H4551" t="s">
        <v>567</v>
      </c>
      <c r="J4551" t="s">
        <v>567</v>
      </c>
      <c r="K4551" t="s">
        <v>567</v>
      </c>
      <c r="L4551" t="s">
        <v>567</v>
      </c>
      <c r="N4551">
        <v>0</v>
      </c>
      <c r="O4551">
        <v>0</v>
      </c>
      <c r="R4551">
        <v>0</v>
      </c>
      <c r="W4551" t="s">
        <v>567</v>
      </c>
      <c r="X4551" t="s">
        <v>567</v>
      </c>
      <c r="Y4551" t="s">
        <v>568</v>
      </c>
    </row>
    <row r="4552" spans="2:25" x14ac:dyDescent="0.3">
      <c r="B4552" s="118"/>
      <c r="D4552" t="s">
        <v>567</v>
      </c>
      <c r="H4552" t="s">
        <v>567</v>
      </c>
      <c r="J4552" t="s">
        <v>567</v>
      </c>
      <c r="K4552" t="s">
        <v>567</v>
      </c>
      <c r="L4552" t="s">
        <v>567</v>
      </c>
      <c r="N4552">
        <v>0</v>
      </c>
      <c r="O4552">
        <v>0</v>
      </c>
      <c r="R4552">
        <v>0</v>
      </c>
      <c r="W4552" t="s">
        <v>567</v>
      </c>
      <c r="X4552" t="s">
        <v>567</v>
      </c>
      <c r="Y4552" t="s">
        <v>568</v>
      </c>
    </row>
    <row r="4553" spans="2:25" x14ac:dyDescent="0.3">
      <c r="B4553" s="118"/>
      <c r="D4553" t="s">
        <v>567</v>
      </c>
      <c r="H4553" t="s">
        <v>567</v>
      </c>
      <c r="J4553" t="s">
        <v>567</v>
      </c>
      <c r="K4553" t="s">
        <v>567</v>
      </c>
      <c r="L4553" t="s">
        <v>567</v>
      </c>
      <c r="N4553">
        <v>0</v>
      </c>
      <c r="O4553">
        <v>0</v>
      </c>
      <c r="R4553">
        <v>0</v>
      </c>
      <c r="W4553" t="s">
        <v>567</v>
      </c>
      <c r="X4553" t="s">
        <v>567</v>
      </c>
      <c r="Y4553" t="s">
        <v>568</v>
      </c>
    </row>
    <row r="4554" spans="2:25" x14ac:dyDescent="0.3">
      <c r="B4554" s="118"/>
      <c r="D4554" t="s">
        <v>567</v>
      </c>
      <c r="H4554" t="s">
        <v>567</v>
      </c>
      <c r="J4554" t="s">
        <v>567</v>
      </c>
      <c r="K4554" t="s">
        <v>567</v>
      </c>
      <c r="L4554" t="s">
        <v>567</v>
      </c>
      <c r="N4554">
        <v>0</v>
      </c>
      <c r="O4554">
        <v>0</v>
      </c>
      <c r="R4554">
        <v>0</v>
      </c>
      <c r="W4554" t="s">
        <v>567</v>
      </c>
      <c r="X4554" t="s">
        <v>567</v>
      </c>
      <c r="Y4554" t="s">
        <v>568</v>
      </c>
    </row>
    <row r="4555" spans="2:25" x14ac:dyDescent="0.3">
      <c r="B4555" s="118"/>
      <c r="D4555" t="s">
        <v>567</v>
      </c>
      <c r="H4555" t="s">
        <v>567</v>
      </c>
      <c r="J4555" t="s">
        <v>567</v>
      </c>
      <c r="K4555" t="s">
        <v>567</v>
      </c>
      <c r="L4555" t="s">
        <v>567</v>
      </c>
      <c r="N4555">
        <v>0</v>
      </c>
      <c r="O4555">
        <v>0</v>
      </c>
      <c r="R4555">
        <v>0</v>
      </c>
      <c r="W4555" t="s">
        <v>567</v>
      </c>
      <c r="X4555" t="s">
        <v>567</v>
      </c>
      <c r="Y4555" t="s">
        <v>568</v>
      </c>
    </row>
    <row r="4556" spans="2:25" x14ac:dyDescent="0.3">
      <c r="B4556" s="118"/>
      <c r="D4556" t="s">
        <v>567</v>
      </c>
      <c r="H4556" t="s">
        <v>567</v>
      </c>
      <c r="J4556" t="s">
        <v>567</v>
      </c>
      <c r="K4556" t="s">
        <v>567</v>
      </c>
      <c r="L4556" t="s">
        <v>567</v>
      </c>
      <c r="N4556">
        <v>0</v>
      </c>
      <c r="O4556">
        <v>0</v>
      </c>
      <c r="R4556">
        <v>0</v>
      </c>
      <c r="W4556" t="s">
        <v>567</v>
      </c>
      <c r="X4556" t="s">
        <v>567</v>
      </c>
      <c r="Y4556" t="s">
        <v>568</v>
      </c>
    </row>
    <row r="4557" spans="2:25" x14ac:dyDescent="0.3">
      <c r="B4557" s="118"/>
      <c r="D4557" t="s">
        <v>567</v>
      </c>
      <c r="H4557" t="s">
        <v>567</v>
      </c>
      <c r="J4557" t="s">
        <v>567</v>
      </c>
      <c r="K4557" t="s">
        <v>567</v>
      </c>
      <c r="L4557" t="s">
        <v>567</v>
      </c>
      <c r="N4557">
        <v>0</v>
      </c>
      <c r="O4557">
        <v>0</v>
      </c>
      <c r="R4557">
        <v>0</v>
      </c>
      <c r="W4557" t="s">
        <v>567</v>
      </c>
      <c r="X4557" t="s">
        <v>567</v>
      </c>
      <c r="Y4557" t="s">
        <v>568</v>
      </c>
    </row>
    <row r="4558" spans="2:25" x14ac:dyDescent="0.3">
      <c r="B4558" s="118"/>
      <c r="D4558" t="s">
        <v>567</v>
      </c>
      <c r="H4558" t="s">
        <v>567</v>
      </c>
      <c r="J4558" t="s">
        <v>567</v>
      </c>
      <c r="K4558" t="s">
        <v>567</v>
      </c>
      <c r="L4558" t="s">
        <v>567</v>
      </c>
      <c r="N4558">
        <v>0</v>
      </c>
      <c r="O4558">
        <v>0</v>
      </c>
      <c r="R4558">
        <v>0</v>
      </c>
      <c r="W4558" t="s">
        <v>567</v>
      </c>
      <c r="X4558" t="s">
        <v>567</v>
      </c>
      <c r="Y4558" t="s">
        <v>568</v>
      </c>
    </row>
    <row r="4559" spans="2:25" x14ac:dyDescent="0.3">
      <c r="B4559" s="118"/>
      <c r="D4559" t="s">
        <v>567</v>
      </c>
      <c r="H4559" t="s">
        <v>567</v>
      </c>
      <c r="J4559" t="s">
        <v>567</v>
      </c>
      <c r="K4559" t="s">
        <v>567</v>
      </c>
      <c r="L4559" t="s">
        <v>567</v>
      </c>
      <c r="N4559">
        <v>0</v>
      </c>
      <c r="O4559">
        <v>0</v>
      </c>
      <c r="R4559">
        <v>0</v>
      </c>
      <c r="W4559" t="s">
        <v>567</v>
      </c>
      <c r="X4559" t="s">
        <v>567</v>
      </c>
      <c r="Y4559" t="s">
        <v>568</v>
      </c>
    </row>
    <row r="4560" spans="2:25" x14ac:dyDescent="0.3">
      <c r="B4560" s="118"/>
      <c r="D4560" t="s">
        <v>567</v>
      </c>
      <c r="H4560" t="s">
        <v>567</v>
      </c>
      <c r="J4560" t="s">
        <v>567</v>
      </c>
      <c r="K4560" t="s">
        <v>567</v>
      </c>
      <c r="L4560" t="s">
        <v>567</v>
      </c>
      <c r="N4560">
        <v>0</v>
      </c>
      <c r="O4560">
        <v>0</v>
      </c>
      <c r="R4560">
        <v>0</v>
      </c>
      <c r="W4560" t="s">
        <v>567</v>
      </c>
      <c r="X4560" t="s">
        <v>567</v>
      </c>
      <c r="Y4560" t="s">
        <v>568</v>
      </c>
    </row>
    <row r="4561" spans="2:25" x14ac:dyDescent="0.3">
      <c r="B4561" s="118"/>
      <c r="D4561" t="s">
        <v>567</v>
      </c>
      <c r="H4561" t="s">
        <v>567</v>
      </c>
      <c r="J4561" t="s">
        <v>567</v>
      </c>
      <c r="K4561" t="s">
        <v>567</v>
      </c>
      <c r="L4561" t="s">
        <v>567</v>
      </c>
      <c r="N4561">
        <v>0</v>
      </c>
      <c r="O4561">
        <v>0</v>
      </c>
      <c r="R4561">
        <v>0</v>
      </c>
      <c r="W4561" t="s">
        <v>567</v>
      </c>
      <c r="X4561" t="s">
        <v>567</v>
      </c>
      <c r="Y4561" t="s">
        <v>568</v>
      </c>
    </row>
    <row r="4562" spans="2:25" x14ac:dyDescent="0.3">
      <c r="B4562" s="118"/>
      <c r="D4562" t="s">
        <v>567</v>
      </c>
      <c r="H4562" t="s">
        <v>567</v>
      </c>
      <c r="J4562" t="s">
        <v>567</v>
      </c>
      <c r="K4562" t="s">
        <v>567</v>
      </c>
      <c r="L4562" t="s">
        <v>567</v>
      </c>
      <c r="N4562">
        <v>0</v>
      </c>
      <c r="O4562">
        <v>0</v>
      </c>
      <c r="R4562">
        <v>0</v>
      </c>
      <c r="W4562" t="s">
        <v>567</v>
      </c>
      <c r="X4562" t="s">
        <v>567</v>
      </c>
      <c r="Y4562" t="s">
        <v>568</v>
      </c>
    </row>
    <row r="4563" spans="2:25" x14ac:dyDescent="0.3">
      <c r="B4563" s="118"/>
      <c r="D4563" t="s">
        <v>567</v>
      </c>
      <c r="H4563" t="s">
        <v>567</v>
      </c>
      <c r="J4563" t="s">
        <v>567</v>
      </c>
      <c r="K4563" t="s">
        <v>567</v>
      </c>
      <c r="L4563" t="s">
        <v>567</v>
      </c>
      <c r="N4563">
        <v>0</v>
      </c>
      <c r="O4563">
        <v>0</v>
      </c>
      <c r="R4563">
        <v>0</v>
      </c>
      <c r="W4563" t="s">
        <v>567</v>
      </c>
      <c r="X4563" t="s">
        <v>567</v>
      </c>
      <c r="Y4563" t="s">
        <v>568</v>
      </c>
    </row>
    <row r="4564" spans="2:25" x14ac:dyDescent="0.3">
      <c r="B4564" s="118"/>
      <c r="D4564" t="s">
        <v>567</v>
      </c>
      <c r="H4564" t="s">
        <v>567</v>
      </c>
      <c r="J4564" t="s">
        <v>567</v>
      </c>
      <c r="K4564" t="s">
        <v>567</v>
      </c>
      <c r="L4564" t="s">
        <v>567</v>
      </c>
      <c r="N4564">
        <v>0</v>
      </c>
      <c r="O4564">
        <v>0</v>
      </c>
      <c r="R4564">
        <v>0</v>
      </c>
      <c r="W4564" t="s">
        <v>567</v>
      </c>
      <c r="X4564" t="s">
        <v>567</v>
      </c>
      <c r="Y4564" t="s">
        <v>568</v>
      </c>
    </row>
    <row r="4565" spans="2:25" x14ac:dyDescent="0.3">
      <c r="B4565" s="118"/>
      <c r="D4565" t="s">
        <v>567</v>
      </c>
      <c r="H4565" t="s">
        <v>567</v>
      </c>
      <c r="J4565" t="s">
        <v>567</v>
      </c>
      <c r="K4565" t="s">
        <v>567</v>
      </c>
      <c r="L4565" t="s">
        <v>567</v>
      </c>
      <c r="N4565">
        <v>0</v>
      </c>
      <c r="O4565">
        <v>0</v>
      </c>
      <c r="R4565">
        <v>0</v>
      </c>
      <c r="W4565" t="s">
        <v>567</v>
      </c>
      <c r="X4565" t="s">
        <v>567</v>
      </c>
      <c r="Y4565" t="s">
        <v>568</v>
      </c>
    </row>
    <row r="4566" spans="2:25" x14ac:dyDescent="0.3">
      <c r="B4566" s="118"/>
      <c r="D4566" t="s">
        <v>567</v>
      </c>
      <c r="H4566" t="s">
        <v>567</v>
      </c>
      <c r="J4566" t="s">
        <v>567</v>
      </c>
      <c r="K4566" t="s">
        <v>567</v>
      </c>
      <c r="L4566" t="s">
        <v>567</v>
      </c>
      <c r="N4566">
        <v>0</v>
      </c>
      <c r="O4566">
        <v>0</v>
      </c>
      <c r="R4566">
        <v>0</v>
      </c>
      <c r="W4566" t="s">
        <v>567</v>
      </c>
      <c r="X4566" t="s">
        <v>567</v>
      </c>
      <c r="Y4566" t="s">
        <v>568</v>
      </c>
    </row>
    <row r="4567" spans="2:25" x14ac:dyDescent="0.3">
      <c r="B4567" s="118"/>
      <c r="D4567" t="s">
        <v>567</v>
      </c>
      <c r="H4567" t="s">
        <v>567</v>
      </c>
      <c r="J4567" t="s">
        <v>567</v>
      </c>
      <c r="K4567" t="s">
        <v>567</v>
      </c>
      <c r="L4567" t="s">
        <v>567</v>
      </c>
      <c r="N4567">
        <v>0</v>
      </c>
      <c r="O4567">
        <v>0</v>
      </c>
      <c r="R4567">
        <v>0</v>
      </c>
      <c r="W4567" t="s">
        <v>567</v>
      </c>
      <c r="X4567" t="s">
        <v>567</v>
      </c>
      <c r="Y4567" t="s">
        <v>568</v>
      </c>
    </row>
    <row r="4568" spans="2:25" x14ac:dyDescent="0.3">
      <c r="B4568" s="118"/>
      <c r="D4568" t="s">
        <v>567</v>
      </c>
      <c r="H4568" t="s">
        <v>567</v>
      </c>
      <c r="J4568" t="s">
        <v>567</v>
      </c>
      <c r="K4568" t="s">
        <v>567</v>
      </c>
      <c r="L4568" t="s">
        <v>567</v>
      </c>
      <c r="N4568">
        <v>0</v>
      </c>
      <c r="O4568">
        <v>0</v>
      </c>
      <c r="R4568">
        <v>0</v>
      </c>
      <c r="W4568" t="s">
        <v>567</v>
      </c>
      <c r="X4568" t="s">
        <v>567</v>
      </c>
      <c r="Y4568" t="s">
        <v>568</v>
      </c>
    </row>
    <row r="4569" spans="2:25" x14ac:dyDescent="0.3">
      <c r="B4569" s="118"/>
      <c r="D4569" t="s">
        <v>567</v>
      </c>
      <c r="H4569" t="s">
        <v>567</v>
      </c>
      <c r="J4569" t="s">
        <v>567</v>
      </c>
      <c r="K4569" t="s">
        <v>567</v>
      </c>
      <c r="L4569" t="s">
        <v>567</v>
      </c>
      <c r="N4569">
        <v>0</v>
      </c>
      <c r="O4569">
        <v>0</v>
      </c>
      <c r="R4569">
        <v>0</v>
      </c>
      <c r="W4569" t="s">
        <v>567</v>
      </c>
      <c r="X4569" t="s">
        <v>567</v>
      </c>
      <c r="Y4569" t="s">
        <v>568</v>
      </c>
    </row>
    <row r="4570" spans="2:25" x14ac:dyDescent="0.3">
      <c r="B4570" s="118"/>
      <c r="D4570" t="s">
        <v>567</v>
      </c>
      <c r="H4570" t="s">
        <v>567</v>
      </c>
      <c r="J4570" t="s">
        <v>567</v>
      </c>
      <c r="K4570" t="s">
        <v>567</v>
      </c>
      <c r="L4570" t="s">
        <v>567</v>
      </c>
      <c r="N4570">
        <v>0</v>
      </c>
      <c r="O4570">
        <v>0</v>
      </c>
      <c r="R4570">
        <v>0</v>
      </c>
      <c r="W4570" t="s">
        <v>567</v>
      </c>
      <c r="X4570" t="s">
        <v>567</v>
      </c>
      <c r="Y4570" t="s">
        <v>568</v>
      </c>
    </row>
    <row r="4571" spans="2:25" x14ac:dyDescent="0.3">
      <c r="B4571" s="118"/>
      <c r="D4571" t="s">
        <v>567</v>
      </c>
      <c r="H4571" t="s">
        <v>567</v>
      </c>
      <c r="J4571" t="s">
        <v>567</v>
      </c>
      <c r="K4571" t="s">
        <v>567</v>
      </c>
      <c r="L4571" t="s">
        <v>567</v>
      </c>
      <c r="N4571">
        <v>0</v>
      </c>
      <c r="O4571">
        <v>0</v>
      </c>
      <c r="R4571">
        <v>0</v>
      </c>
      <c r="W4571" t="s">
        <v>567</v>
      </c>
      <c r="X4571" t="s">
        <v>567</v>
      </c>
      <c r="Y4571" t="s">
        <v>568</v>
      </c>
    </row>
    <row r="4572" spans="2:25" x14ac:dyDescent="0.3">
      <c r="B4572" s="118"/>
      <c r="D4572" t="s">
        <v>567</v>
      </c>
      <c r="H4572" t="s">
        <v>567</v>
      </c>
      <c r="J4572" t="s">
        <v>567</v>
      </c>
      <c r="K4572" t="s">
        <v>567</v>
      </c>
      <c r="L4572" t="s">
        <v>567</v>
      </c>
      <c r="N4572">
        <v>0</v>
      </c>
      <c r="O4572">
        <v>0</v>
      </c>
      <c r="R4572">
        <v>0</v>
      </c>
      <c r="W4572" t="s">
        <v>567</v>
      </c>
      <c r="X4572" t="s">
        <v>567</v>
      </c>
      <c r="Y4572" t="s">
        <v>568</v>
      </c>
    </row>
    <row r="4573" spans="2:25" x14ac:dyDescent="0.3">
      <c r="B4573" s="118"/>
      <c r="D4573" t="s">
        <v>567</v>
      </c>
      <c r="H4573" t="s">
        <v>567</v>
      </c>
      <c r="J4573" t="s">
        <v>567</v>
      </c>
      <c r="K4573" t="s">
        <v>567</v>
      </c>
      <c r="L4573" t="s">
        <v>567</v>
      </c>
      <c r="N4573">
        <v>0</v>
      </c>
      <c r="O4573">
        <v>0</v>
      </c>
      <c r="R4573">
        <v>0</v>
      </c>
      <c r="W4573" t="s">
        <v>567</v>
      </c>
      <c r="X4573" t="s">
        <v>567</v>
      </c>
      <c r="Y4573" t="s">
        <v>568</v>
      </c>
    </row>
    <row r="4574" spans="2:25" x14ac:dyDescent="0.3">
      <c r="B4574" s="118"/>
      <c r="D4574" t="s">
        <v>567</v>
      </c>
      <c r="H4574" t="s">
        <v>567</v>
      </c>
      <c r="J4574" t="s">
        <v>567</v>
      </c>
      <c r="K4574" t="s">
        <v>567</v>
      </c>
      <c r="L4574" t="s">
        <v>567</v>
      </c>
      <c r="N4574">
        <v>0</v>
      </c>
      <c r="O4574">
        <v>0</v>
      </c>
      <c r="R4574">
        <v>0</v>
      </c>
      <c r="W4574" t="s">
        <v>567</v>
      </c>
      <c r="X4574" t="s">
        <v>567</v>
      </c>
      <c r="Y4574" t="s">
        <v>568</v>
      </c>
    </row>
    <row r="4575" spans="2:25" x14ac:dyDescent="0.3">
      <c r="B4575" s="118"/>
      <c r="D4575" t="s">
        <v>567</v>
      </c>
      <c r="H4575" t="s">
        <v>567</v>
      </c>
      <c r="J4575" t="s">
        <v>567</v>
      </c>
      <c r="K4575" t="s">
        <v>567</v>
      </c>
      <c r="L4575" t="s">
        <v>567</v>
      </c>
      <c r="N4575">
        <v>0</v>
      </c>
      <c r="O4575">
        <v>0</v>
      </c>
      <c r="R4575">
        <v>0</v>
      </c>
      <c r="W4575" t="s">
        <v>567</v>
      </c>
      <c r="X4575" t="s">
        <v>567</v>
      </c>
      <c r="Y4575" t="s">
        <v>568</v>
      </c>
    </row>
    <row r="4576" spans="2:25" x14ac:dyDescent="0.3">
      <c r="B4576" s="118"/>
      <c r="D4576" t="s">
        <v>567</v>
      </c>
      <c r="H4576" t="s">
        <v>567</v>
      </c>
      <c r="J4576" t="s">
        <v>567</v>
      </c>
      <c r="K4576" t="s">
        <v>567</v>
      </c>
      <c r="L4576" t="s">
        <v>567</v>
      </c>
      <c r="N4576">
        <v>0</v>
      </c>
      <c r="O4576">
        <v>0</v>
      </c>
      <c r="R4576">
        <v>0</v>
      </c>
      <c r="W4576" t="s">
        <v>567</v>
      </c>
      <c r="X4576" t="s">
        <v>567</v>
      </c>
      <c r="Y4576" t="s">
        <v>568</v>
      </c>
    </row>
    <row r="4577" spans="2:25" x14ac:dyDescent="0.3">
      <c r="B4577" s="118"/>
      <c r="D4577" t="s">
        <v>567</v>
      </c>
      <c r="H4577" t="s">
        <v>567</v>
      </c>
      <c r="J4577" t="s">
        <v>567</v>
      </c>
      <c r="K4577" t="s">
        <v>567</v>
      </c>
      <c r="L4577" t="s">
        <v>567</v>
      </c>
      <c r="N4577">
        <v>0</v>
      </c>
      <c r="O4577">
        <v>0</v>
      </c>
      <c r="R4577">
        <v>0</v>
      </c>
      <c r="W4577" t="s">
        <v>567</v>
      </c>
      <c r="X4577" t="s">
        <v>567</v>
      </c>
      <c r="Y4577" t="s">
        <v>568</v>
      </c>
    </row>
    <row r="4578" spans="2:25" x14ac:dyDescent="0.3">
      <c r="B4578" s="118"/>
      <c r="D4578" t="s">
        <v>567</v>
      </c>
      <c r="H4578" t="s">
        <v>567</v>
      </c>
      <c r="J4578" t="s">
        <v>567</v>
      </c>
      <c r="K4578" t="s">
        <v>567</v>
      </c>
      <c r="L4578" t="s">
        <v>567</v>
      </c>
      <c r="N4578">
        <v>0</v>
      </c>
      <c r="O4578">
        <v>0</v>
      </c>
      <c r="R4578">
        <v>0</v>
      </c>
      <c r="W4578" t="s">
        <v>567</v>
      </c>
      <c r="X4578" t="s">
        <v>567</v>
      </c>
      <c r="Y4578" t="s">
        <v>568</v>
      </c>
    </row>
    <row r="4579" spans="2:25" x14ac:dyDescent="0.3">
      <c r="B4579" s="118"/>
      <c r="D4579" t="s">
        <v>567</v>
      </c>
      <c r="H4579" t="s">
        <v>567</v>
      </c>
      <c r="J4579" t="s">
        <v>567</v>
      </c>
      <c r="K4579" t="s">
        <v>567</v>
      </c>
      <c r="L4579" t="s">
        <v>567</v>
      </c>
      <c r="N4579">
        <v>0</v>
      </c>
      <c r="O4579">
        <v>0</v>
      </c>
      <c r="R4579">
        <v>0</v>
      </c>
      <c r="W4579" t="s">
        <v>567</v>
      </c>
      <c r="X4579" t="s">
        <v>567</v>
      </c>
      <c r="Y4579" t="s">
        <v>568</v>
      </c>
    </row>
    <row r="4580" spans="2:25" x14ac:dyDescent="0.3">
      <c r="B4580" s="118"/>
      <c r="D4580" t="s">
        <v>567</v>
      </c>
      <c r="H4580" t="s">
        <v>567</v>
      </c>
      <c r="J4580" t="s">
        <v>567</v>
      </c>
      <c r="K4580" t="s">
        <v>567</v>
      </c>
      <c r="L4580" t="s">
        <v>567</v>
      </c>
      <c r="N4580">
        <v>0</v>
      </c>
      <c r="O4580">
        <v>0</v>
      </c>
      <c r="R4580">
        <v>0</v>
      </c>
      <c r="W4580" t="s">
        <v>567</v>
      </c>
      <c r="X4580" t="s">
        <v>567</v>
      </c>
      <c r="Y4580" t="s">
        <v>568</v>
      </c>
    </row>
    <row r="4581" spans="2:25" x14ac:dyDescent="0.3">
      <c r="B4581" s="118"/>
      <c r="D4581" t="s">
        <v>567</v>
      </c>
      <c r="H4581" t="s">
        <v>567</v>
      </c>
      <c r="J4581" t="s">
        <v>567</v>
      </c>
      <c r="K4581" t="s">
        <v>567</v>
      </c>
      <c r="L4581" t="s">
        <v>567</v>
      </c>
      <c r="N4581">
        <v>0</v>
      </c>
      <c r="O4581">
        <v>0</v>
      </c>
      <c r="R4581">
        <v>0</v>
      </c>
      <c r="W4581" t="s">
        <v>567</v>
      </c>
      <c r="X4581" t="s">
        <v>567</v>
      </c>
      <c r="Y4581" t="s">
        <v>568</v>
      </c>
    </row>
    <row r="4582" spans="2:25" x14ac:dyDescent="0.3">
      <c r="B4582" s="118"/>
      <c r="D4582" t="s">
        <v>567</v>
      </c>
      <c r="H4582" t="s">
        <v>567</v>
      </c>
      <c r="J4582" t="s">
        <v>567</v>
      </c>
      <c r="K4582" t="s">
        <v>567</v>
      </c>
      <c r="L4582" t="s">
        <v>567</v>
      </c>
      <c r="N4582">
        <v>0</v>
      </c>
      <c r="O4582">
        <v>0</v>
      </c>
      <c r="R4582">
        <v>0</v>
      </c>
      <c r="W4582" t="s">
        <v>567</v>
      </c>
      <c r="X4582" t="s">
        <v>567</v>
      </c>
      <c r="Y4582" t="s">
        <v>568</v>
      </c>
    </row>
    <row r="4583" spans="2:25" x14ac:dyDescent="0.3">
      <c r="B4583" s="118"/>
      <c r="D4583" t="s">
        <v>567</v>
      </c>
      <c r="H4583" t="s">
        <v>567</v>
      </c>
      <c r="J4583" t="s">
        <v>567</v>
      </c>
      <c r="K4583" t="s">
        <v>567</v>
      </c>
      <c r="L4583" t="s">
        <v>567</v>
      </c>
      <c r="N4583">
        <v>0</v>
      </c>
      <c r="O4583">
        <v>0</v>
      </c>
      <c r="R4583">
        <v>0</v>
      </c>
      <c r="W4583" t="s">
        <v>567</v>
      </c>
      <c r="X4583" t="s">
        <v>567</v>
      </c>
      <c r="Y4583" t="s">
        <v>568</v>
      </c>
    </row>
    <row r="4584" spans="2:25" x14ac:dyDescent="0.3">
      <c r="B4584" s="118"/>
      <c r="D4584" t="s">
        <v>567</v>
      </c>
      <c r="H4584" t="s">
        <v>567</v>
      </c>
      <c r="J4584" t="s">
        <v>567</v>
      </c>
      <c r="K4584" t="s">
        <v>567</v>
      </c>
      <c r="L4584" t="s">
        <v>567</v>
      </c>
      <c r="N4584">
        <v>0</v>
      </c>
      <c r="O4584">
        <v>0</v>
      </c>
      <c r="R4584">
        <v>0</v>
      </c>
      <c r="W4584" t="s">
        <v>567</v>
      </c>
      <c r="X4584" t="s">
        <v>567</v>
      </c>
      <c r="Y4584" t="s">
        <v>568</v>
      </c>
    </row>
    <row r="4585" spans="2:25" x14ac:dyDescent="0.3">
      <c r="B4585" s="118"/>
      <c r="D4585" t="s">
        <v>567</v>
      </c>
      <c r="H4585" t="s">
        <v>567</v>
      </c>
      <c r="J4585" t="s">
        <v>567</v>
      </c>
      <c r="K4585" t="s">
        <v>567</v>
      </c>
      <c r="L4585" t="s">
        <v>567</v>
      </c>
      <c r="N4585">
        <v>0</v>
      </c>
      <c r="O4585">
        <v>0</v>
      </c>
      <c r="R4585">
        <v>0</v>
      </c>
      <c r="W4585" t="s">
        <v>567</v>
      </c>
      <c r="X4585" t="s">
        <v>567</v>
      </c>
      <c r="Y4585" t="s">
        <v>568</v>
      </c>
    </row>
    <row r="4586" spans="2:25" x14ac:dyDescent="0.3">
      <c r="B4586" s="118"/>
      <c r="D4586" t="s">
        <v>567</v>
      </c>
      <c r="H4586" t="s">
        <v>567</v>
      </c>
      <c r="J4586" t="s">
        <v>567</v>
      </c>
      <c r="K4586" t="s">
        <v>567</v>
      </c>
      <c r="L4586" t="s">
        <v>567</v>
      </c>
      <c r="N4586">
        <v>0</v>
      </c>
      <c r="O4586">
        <v>0</v>
      </c>
      <c r="R4586">
        <v>0</v>
      </c>
      <c r="W4586" t="s">
        <v>567</v>
      </c>
      <c r="X4586" t="s">
        <v>567</v>
      </c>
      <c r="Y4586" t="s">
        <v>568</v>
      </c>
    </row>
    <row r="4587" spans="2:25" x14ac:dyDescent="0.3">
      <c r="B4587" s="118"/>
      <c r="D4587" t="s">
        <v>567</v>
      </c>
      <c r="H4587" t="s">
        <v>567</v>
      </c>
      <c r="J4587" t="s">
        <v>567</v>
      </c>
      <c r="K4587" t="s">
        <v>567</v>
      </c>
      <c r="L4587" t="s">
        <v>567</v>
      </c>
      <c r="N4587">
        <v>0</v>
      </c>
      <c r="O4587">
        <v>0</v>
      </c>
      <c r="R4587">
        <v>0</v>
      </c>
      <c r="W4587" t="s">
        <v>567</v>
      </c>
      <c r="X4587" t="s">
        <v>567</v>
      </c>
      <c r="Y4587" t="s">
        <v>568</v>
      </c>
    </row>
    <row r="4588" spans="2:25" x14ac:dyDescent="0.3">
      <c r="B4588" s="118"/>
      <c r="D4588" t="s">
        <v>567</v>
      </c>
      <c r="H4588" t="s">
        <v>567</v>
      </c>
      <c r="J4588" t="s">
        <v>567</v>
      </c>
      <c r="K4588" t="s">
        <v>567</v>
      </c>
      <c r="L4588" t="s">
        <v>567</v>
      </c>
      <c r="N4588">
        <v>0</v>
      </c>
      <c r="O4588">
        <v>0</v>
      </c>
      <c r="R4588">
        <v>0</v>
      </c>
      <c r="W4588" t="s">
        <v>567</v>
      </c>
      <c r="X4588" t="s">
        <v>567</v>
      </c>
      <c r="Y4588" t="s">
        <v>568</v>
      </c>
    </row>
    <row r="4589" spans="2:25" x14ac:dyDescent="0.3">
      <c r="B4589" s="118"/>
      <c r="D4589" t="s">
        <v>567</v>
      </c>
      <c r="H4589" t="s">
        <v>567</v>
      </c>
      <c r="J4589" t="s">
        <v>567</v>
      </c>
      <c r="K4589" t="s">
        <v>567</v>
      </c>
      <c r="L4589" t="s">
        <v>567</v>
      </c>
      <c r="N4589">
        <v>0</v>
      </c>
      <c r="O4589">
        <v>0</v>
      </c>
      <c r="R4589">
        <v>0</v>
      </c>
      <c r="W4589" t="s">
        <v>567</v>
      </c>
      <c r="X4589" t="s">
        <v>567</v>
      </c>
      <c r="Y4589" t="s">
        <v>568</v>
      </c>
    </row>
    <row r="4590" spans="2:25" x14ac:dyDescent="0.3">
      <c r="B4590" s="118"/>
      <c r="D4590" t="s">
        <v>567</v>
      </c>
      <c r="H4590" t="s">
        <v>567</v>
      </c>
      <c r="J4590" t="s">
        <v>567</v>
      </c>
      <c r="K4590" t="s">
        <v>567</v>
      </c>
      <c r="L4590" t="s">
        <v>567</v>
      </c>
      <c r="N4590">
        <v>0</v>
      </c>
      <c r="O4590">
        <v>0</v>
      </c>
      <c r="R4590">
        <v>0</v>
      </c>
      <c r="W4590" t="s">
        <v>567</v>
      </c>
      <c r="X4590" t="s">
        <v>567</v>
      </c>
      <c r="Y4590" t="s">
        <v>568</v>
      </c>
    </row>
    <row r="4591" spans="2:25" x14ac:dyDescent="0.3">
      <c r="B4591" s="118"/>
      <c r="D4591" t="s">
        <v>567</v>
      </c>
      <c r="H4591" t="s">
        <v>567</v>
      </c>
      <c r="J4591" t="s">
        <v>567</v>
      </c>
      <c r="K4591" t="s">
        <v>567</v>
      </c>
      <c r="L4591" t="s">
        <v>567</v>
      </c>
      <c r="N4591">
        <v>0</v>
      </c>
      <c r="O4591">
        <v>0</v>
      </c>
      <c r="R4591">
        <v>0</v>
      </c>
      <c r="W4591" t="s">
        <v>567</v>
      </c>
      <c r="X4591" t="s">
        <v>567</v>
      </c>
      <c r="Y4591" t="s">
        <v>568</v>
      </c>
    </row>
    <row r="4592" spans="2:25" x14ac:dyDescent="0.3">
      <c r="B4592" s="118"/>
      <c r="D4592" t="s">
        <v>567</v>
      </c>
      <c r="H4592" t="s">
        <v>567</v>
      </c>
      <c r="J4592" t="s">
        <v>567</v>
      </c>
      <c r="K4592" t="s">
        <v>567</v>
      </c>
      <c r="L4592" t="s">
        <v>567</v>
      </c>
      <c r="N4592">
        <v>0</v>
      </c>
      <c r="O4592">
        <v>0</v>
      </c>
      <c r="R4592">
        <v>0</v>
      </c>
      <c r="W4592" t="s">
        <v>567</v>
      </c>
      <c r="X4592" t="s">
        <v>567</v>
      </c>
      <c r="Y4592" t="s">
        <v>568</v>
      </c>
    </row>
    <row r="4593" spans="2:25" x14ac:dyDescent="0.3">
      <c r="B4593" s="118"/>
      <c r="D4593" t="s">
        <v>567</v>
      </c>
      <c r="H4593" t="s">
        <v>567</v>
      </c>
      <c r="J4593" t="s">
        <v>567</v>
      </c>
      <c r="K4593" t="s">
        <v>567</v>
      </c>
      <c r="L4593" t="s">
        <v>567</v>
      </c>
      <c r="N4593">
        <v>0</v>
      </c>
      <c r="O4593">
        <v>0</v>
      </c>
      <c r="R4593">
        <v>0</v>
      </c>
      <c r="W4593" t="s">
        <v>567</v>
      </c>
      <c r="X4593" t="s">
        <v>567</v>
      </c>
      <c r="Y4593" t="s">
        <v>568</v>
      </c>
    </row>
    <row r="4594" spans="2:25" x14ac:dyDescent="0.3">
      <c r="B4594" s="118"/>
      <c r="D4594" t="s">
        <v>567</v>
      </c>
      <c r="H4594" t="s">
        <v>567</v>
      </c>
      <c r="J4594" t="s">
        <v>567</v>
      </c>
      <c r="K4594" t="s">
        <v>567</v>
      </c>
      <c r="L4594" t="s">
        <v>567</v>
      </c>
      <c r="N4594">
        <v>0</v>
      </c>
      <c r="O4594">
        <v>0</v>
      </c>
      <c r="R4594">
        <v>0</v>
      </c>
      <c r="W4594" t="s">
        <v>567</v>
      </c>
      <c r="X4594" t="s">
        <v>567</v>
      </c>
      <c r="Y4594" t="s">
        <v>568</v>
      </c>
    </row>
    <row r="4595" spans="2:25" x14ac:dyDescent="0.3">
      <c r="B4595" s="118"/>
      <c r="D4595" t="s">
        <v>567</v>
      </c>
      <c r="H4595" t="s">
        <v>567</v>
      </c>
      <c r="J4595" t="s">
        <v>567</v>
      </c>
      <c r="K4595" t="s">
        <v>567</v>
      </c>
      <c r="L4595" t="s">
        <v>567</v>
      </c>
      <c r="N4595">
        <v>0</v>
      </c>
      <c r="O4595">
        <v>0</v>
      </c>
      <c r="R4595">
        <v>0</v>
      </c>
      <c r="W4595" t="s">
        <v>567</v>
      </c>
      <c r="X4595" t="s">
        <v>567</v>
      </c>
      <c r="Y4595" t="s">
        <v>568</v>
      </c>
    </row>
    <row r="4596" spans="2:25" x14ac:dyDescent="0.3">
      <c r="B4596" s="118"/>
      <c r="D4596" t="s">
        <v>567</v>
      </c>
      <c r="H4596" t="s">
        <v>567</v>
      </c>
      <c r="J4596" t="s">
        <v>567</v>
      </c>
      <c r="K4596" t="s">
        <v>567</v>
      </c>
      <c r="L4596" t="s">
        <v>567</v>
      </c>
      <c r="N4596">
        <v>0</v>
      </c>
      <c r="O4596">
        <v>0</v>
      </c>
      <c r="R4596">
        <v>0</v>
      </c>
      <c r="W4596" t="s">
        <v>567</v>
      </c>
      <c r="X4596" t="s">
        <v>567</v>
      </c>
      <c r="Y4596" t="s">
        <v>568</v>
      </c>
    </row>
    <row r="4597" spans="2:25" x14ac:dyDescent="0.3">
      <c r="B4597" s="118"/>
      <c r="D4597" t="s">
        <v>567</v>
      </c>
      <c r="H4597" t="s">
        <v>567</v>
      </c>
      <c r="J4597" t="s">
        <v>567</v>
      </c>
      <c r="K4597" t="s">
        <v>567</v>
      </c>
      <c r="L4597" t="s">
        <v>567</v>
      </c>
      <c r="N4597">
        <v>0</v>
      </c>
      <c r="O4597">
        <v>0</v>
      </c>
      <c r="R4597">
        <v>0</v>
      </c>
      <c r="W4597" t="s">
        <v>567</v>
      </c>
      <c r="X4597" t="s">
        <v>567</v>
      </c>
      <c r="Y4597" t="s">
        <v>568</v>
      </c>
    </row>
    <row r="4598" spans="2:25" x14ac:dyDescent="0.3">
      <c r="B4598" s="118"/>
      <c r="D4598" t="s">
        <v>567</v>
      </c>
      <c r="H4598" t="s">
        <v>567</v>
      </c>
      <c r="J4598" t="s">
        <v>567</v>
      </c>
      <c r="K4598" t="s">
        <v>567</v>
      </c>
      <c r="L4598" t="s">
        <v>567</v>
      </c>
      <c r="N4598">
        <v>0</v>
      </c>
      <c r="O4598">
        <v>0</v>
      </c>
      <c r="R4598">
        <v>0</v>
      </c>
      <c r="W4598" t="s">
        <v>567</v>
      </c>
      <c r="X4598" t="s">
        <v>567</v>
      </c>
      <c r="Y4598" t="s">
        <v>568</v>
      </c>
    </row>
    <row r="4599" spans="2:25" x14ac:dyDescent="0.3">
      <c r="B4599" s="118"/>
      <c r="D4599" t="s">
        <v>567</v>
      </c>
      <c r="H4599" t="s">
        <v>567</v>
      </c>
      <c r="J4599" t="s">
        <v>567</v>
      </c>
      <c r="K4599" t="s">
        <v>567</v>
      </c>
      <c r="L4599" t="s">
        <v>567</v>
      </c>
      <c r="N4599">
        <v>0</v>
      </c>
      <c r="O4599">
        <v>0</v>
      </c>
      <c r="R4599">
        <v>0</v>
      </c>
      <c r="W4599" t="s">
        <v>567</v>
      </c>
      <c r="X4599" t="s">
        <v>567</v>
      </c>
      <c r="Y4599" t="s">
        <v>568</v>
      </c>
    </row>
    <row r="4600" spans="2:25" x14ac:dyDescent="0.3">
      <c r="B4600" s="118"/>
      <c r="D4600" t="s">
        <v>567</v>
      </c>
      <c r="H4600" t="s">
        <v>567</v>
      </c>
      <c r="J4600" t="s">
        <v>567</v>
      </c>
      <c r="K4600" t="s">
        <v>567</v>
      </c>
      <c r="L4600" t="s">
        <v>567</v>
      </c>
      <c r="N4600">
        <v>0</v>
      </c>
      <c r="O4600">
        <v>0</v>
      </c>
      <c r="R4600">
        <v>0</v>
      </c>
      <c r="W4600" t="s">
        <v>567</v>
      </c>
      <c r="X4600" t="s">
        <v>567</v>
      </c>
      <c r="Y4600" t="s">
        <v>568</v>
      </c>
    </row>
    <row r="4601" spans="2:25" x14ac:dyDescent="0.3">
      <c r="B4601" s="118"/>
      <c r="D4601" t="s">
        <v>567</v>
      </c>
      <c r="H4601" t="s">
        <v>567</v>
      </c>
      <c r="J4601" t="s">
        <v>567</v>
      </c>
      <c r="K4601" t="s">
        <v>567</v>
      </c>
      <c r="L4601" t="s">
        <v>567</v>
      </c>
      <c r="N4601">
        <v>0</v>
      </c>
      <c r="O4601">
        <v>0</v>
      </c>
      <c r="R4601">
        <v>0</v>
      </c>
      <c r="W4601" t="s">
        <v>567</v>
      </c>
      <c r="X4601" t="s">
        <v>567</v>
      </c>
      <c r="Y4601" t="s">
        <v>568</v>
      </c>
    </row>
    <row r="4602" spans="2:25" x14ac:dyDescent="0.3">
      <c r="B4602" s="118"/>
      <c r="D4602" t="s">
        <v>567</v>
      </c>
      <c r="H4602" t="s">
        <v>567</v>
      </c>
      <c r="J4602" t="s">
        <v>567</v>
      </c>
      <c r="K4602" t="s">
        <v>567</v>
      </c>
      <c r="L4602" t="s">
        <v>567</v>
      </c>
      <c r="N4602">
        <v>0</v>
      </c>
      <c r="O4602">
        <v>0</v>
      </c>
      <c r="R4602">
        <v>0</v>
      </c>
      <c r="W4602" t="s">
        <v>567</v>
      </c>
      <c r="X4602" t="s">
        <v>567</v>
      </c>
      <c r="Y4602" t="s">
        <v>568</v>
      </c>
    </row>
    <row r="4603" spans="2:25" x14ac:dyDescent="0.3">
      <c r="B4603" s="118"/>
      <c r="D4603" t="s">
        <v>567</v>
      </c>
      <c r="H4603" t="s">
        <v>567</v>
      </c>
      <c r="J4603" t="s">
        <v>567</v>
      </c>
      <c r="K4603" t="s">
        <v>567</v>
      </c>
      <c r="L4603" t="s">
        <v>567</v>
      </c>
      <c r="N4603">
        <v>0</v>
      </c>
      <c r="O4603">
        <v>0</v>
      </c>
      <c r="R4603">
        <v>0</v>
      </c>
      <c r="W4603" t="s">
        <v>567</v>
      </c>
      <c r="X4603" t="s">
        <v>567</v>
      </c>
      <c r="Y4603" t="s">
        <v>568</v>
      </c>
    </row>
    <row r="4604" spans="2:25" x14ac:dyDescent="0.3">
      <c r="B4604" s="118"/>
      <c r="D4604" t="s">
        <v>567</v>
      </c>
      <c r="H4604" t="s">
        <v>567</v>
      </c>
      <c r="J4604" t="s">
        <v>567</v>
      </c>
      <c r="K4604" t="s">
        <v>567</v>
      </c>
      <c r="L4604" t="s">
        <v>567</v>
      </c>
      <c r="N4604">
        <v>0</v>
      </c>
      <c r="O4604">
        <v>0</v>
      </c>
      <c r="R4604">
        <v>0</v>
      </c>
      <c r="W4604" t="s">
        <v>567</v>
      </c>
      <c r="X4604" t="s">
        <v>567</v>
      </c>
      <c r="Y4604" t="s">
        <v>568</v>
      </c>
    </row>
    <row r="4605" spans="2:25" x14ac:dyDescent="0.3">
      <c r="B4605" s="118"/>
      <c r="D4605" t="s">
        <v>567</v>
      </c>
      <c r="H4605" t="s">
        <v>567</v>
      </c>
      <c r="J4605" t="s">
        <v>567</v>
      </c>
      <c r="K4605" t="s">
        <v>567</v>
      </c>
      <c r="L4605" t="s">
        <v>567</v>
      </c>
      <c r="N4605">
        <v>0</v>
      </c>
      <c r="O4605">
        <v>0</v>
      </c>
      <c r="R4605">
        <v>0</v>
      </c>
      <c r="W4605" t="s">
        <v>567</v>
      </c>
      <c r="X4605" t="s">
        <v>567</v>
      </c>
      <c r="Y4605" t="s">
        <v>568</v>
      </c>
    </row>
    <row r="4606" spans="2:25" x14ac:dyDescent="0.3">
      <c r="B4606" s="118"/>
      <c r="D4606" t="s">
        <v>567</v>
      </c>
      <c r="H4606" t="s">
        <v>567</v>
      </c>
      <c r="J4606" t="s">
        <v>567</v>
      </c>
      <c r="K4606" t="s">
        <v>567</v>
      </c>
      <c r="L4606" t="s">
        <v>567</v>
      </c>
      <c r="N4606">
        <v>0</v>
      </c>
      <c r="O4606">
        <v>0</v>
      </c>
      <c r="R4606">
        <v>0</v>
      </c>
      <c r="W4606" t="s">
        <v>567</v>
      </c>
      <c r="X4606" t="s">
        <v>567</v>
      </c>
      <c r="Y4606" t="s">
        <v>568</v>
      </c>
    </row>
    <row r="4607" spans="2:25" x14ac:dyDescent="0.3">
      <c r="B4607" s="118"/>
      <c r="D4607" t="s">
        <v>567</v>
      </c>
      <c r="H4607" t="s">
        <v>567</v>
      </c>
      <c r="J4607" t="s">
        <v>567</v>
      </c>
      <c r="K4607" t="s">
        <v>567</v>
      </c>
      <c r="L4607" t="s">
        <v>567</v>
      </c>
      <c r="N4607">
        <v>0</v>
      </c>
      <c r="O4607">
        <v>0</v>
      </c>
      <c r="R4607">
        <v>0</v>
      </c>
      <c r="W4607" t="s">
        <v>567</v>
      </c>
      <c r="X4607" t="s">
        <v>567</v>
      </c>
      <c r="Y4607" t="s">
        <v>568</v>
      </c>
    </row>
    <row r="4608" spans="2:25" x14ac:dyDescent="0.3">
      <c r="B4608" s="118"/>
      <c r="D4608" t="s">
        <v>567</v>
      </c>
      <c r="H4608" t="s">
        <v>567</v>
      </c>
      <c r="J4608" t="s">
        <v>567</v>
      </c>
      <c r="K4608" t="s">
        <v>567</v>
      </c>
      <c r="L4608" t="s">
        <v>567</v>
      </c>
      <c r="N4608">
        <v>0</v>
      </c>
      <c r="O4608">
        <v>0</v>
      </c>
      <c r="R4608">
        <v>0</v>
      </c>
      <c r="W4608" t="s">
        <v>567</v>
      </c>
      <c r="X4608" t="s">
        <v>567</v>
      </c>
      <c r="Y4608" t="s">
        <v>568</v>
      </c>
    </row>
    <row r="4609" spans="2:25" x14ac:dyDescent="0.3">
      <c r="B4609" s="118"/>
      <c r="D4609" t="s">
        <v>567</v>
      </c>
      <c r="H4609" t="s">
        <v>567</v>
      </c>
      <c r="J4609" t="s">
        <v>567</v>
      </c>
      <c r="K4609" t="s">
        <v>567</v>
      </c>
      <c r="L4609" t="s">
        <v>567</v>
      </c>
      <c r="N4609">
        <v>0</v>
      </c>
      <c r="O4609">
        <v>0</v>
      </c>
      <c r="R4609">
        <v>0</v>
      </c>
      <c r="W4609" t="s">
        <v>567</v>
      </c>
      <c r="X4609" t="s">
        <v>567</v>
      </c>
      <c r="Y4609" t="s">
        <v>568</v>
      </c>
    </row>
    <row r="4610" spans="2:25" x14ac:dyDescent="0.3">
      <c r="B4610" s="118"/>
      <c r="D4610" t="s">
        <v>567</v>
      </c>
      <c r="H4610" t="s">
        <v>567</v>
      </c>
      <c r="J4610" t="s">
        <v>567</v>
      </c>
      <c r="K4610" t="s">
        <v>567</v>
      </c>
      <c r="L4610" t="s">
        <v>567</v>
      </c>
      <c r="N4610">
        <v>0</v>
      </c>
      <c r="O4610">
        <v>0</v>
      </c>
      <c r="R4610">
        <v>0</v>
      </c>
      <c r="W4610" t="s">
        <v>567</v>
      </c>
      <c r="X4610" t="s">
        <v>567</v>
      </c>
      <c r="Y4610" t="s">
        <v>568</v>
      </c>
    </row>
    <row r="4611" spans="2:25" x14ac:dyDescent="0.3">
      <c r="B4611" s="118"/>
      <c r="D4611" t="s">
        <v>567</v>
      </c>
      <c r="H4611" t="s">
        <v>567</v>
      </c>
      <c r="J4611" t="s">
        <v>567</v>
      </c>
      <c r="K4611" t="s">
        <v>567</v>
      </c>
      <c r="L4611" t="s">
        <v>567</v>
      </c>
      <c r="N4611">
        <v>0</v>
      </c>
      <c r="O4611">
        <v>0</v>
      </c>
      <c r="R4611">
        <v>0</v>
      </c>
      <c r="W4611" t="s">
        <v>567</v>
      </c>
      <c r="X4611" t="s">
        <v>567</v>
      </c>
      <c r="Y4611" t="s">
        <v>568</v>
      </c>
    </row>
    <row r="4612" spans="2:25" x14ac:dyDescent="0.3">
      <c r="B4612" s="118"/>
      <c r="D4612" t="s">
        <v>567</v>
      </c>
      <c r="H4612" t="s">
        <v>567</v>
      </c>
      <c r="J4612" t="s">
        <v>567</v>
      </c>
      <c r="K4612" t="s">
        <v>567</v>
      </c>
      <c r="L4612" t="s">
        <v>567</v>
      </c>
      <c r="N4612">
        <v>0</v>
      </c>
      <c r="O4612">
        <v>0</v>
      </c>
      <c r="R4612">
        <v>0</v>
      </c>
      <c r="W4612" t="s">
        <v>567</v>
      </c>
      <c r="X4612" t="s">
        <v>567</v>
      </c>
      <c r="Y4612" t="s">
        <v>568</v>
      </c>
    </row>
    <row r="4613" spans="2:25" x14ac:dyDescent="0.3">
      <c r="B4613" s="118"/>
      <c r="D4613" t="s">
        <v>567</v>
      </c>
      <c r="H4613" t="s">
        <v>567</v>
      </c>
      <c r="J4613" t="s">
        <v>567</v>
      </c>
      <c r="K4613" t="s">
        <v>567</v>
      </c>
      <c r="L4613" t="s">
        <v>567</v>
      </c>
      <c r="N4613">
        <v>0</v>
      </c>
      <c r="O4613">
        <v>0</v>
      </c>
      <c r="R4613">
        <v>0</v>
      </c>
      <c r="W4613" t="s">
        <v>567</v>
      </c>
      <c r="X4613" t="s">
        <v>567</v>
      </c>
      <c r="Y4613" t="s">
        <v>568</v>
      </c>
    </row>
    <row r="4614" spans="2:25" x14ac:dyDescent="0.3">
      <c r="B4614" s="118"/>
      <c r="D4614" t="s">
        <v>567</v>
      </c>
      <c r="H4614" t="s">
        <v>567</v>
      </c>
      <c r="J4614" t="s">
        <v>567</v>
      </c>
      <c r="K4614" t="s">
        <v>567</v>
      </c>
      <c r="L4614" t="s">
        <v>567</v>
      </c>
      <c r="N4614">
        <v>0</v>
      </c>
      <c r="O4614">
        <v>0</v>
      </c>
      <c r="R4614">
        <v>0</v>
      </c>
      <c r="W4614" t="s">
        <v>567</v>
      </c>
      <c r="X4614" t="s">
        <v>567</v>
      </c>
      <c r="Y4614" t="s">
        <v>568</v>
      </c>
    </row>
    <row r="4615" spans="2:25" x14ac:dyDescent="0.3">
      <c r="B4615" s="118"/>
      <c r="D4615" t="s">
        <v>567</v>
      </c>
      <c r="H4615" t="s">
        <v>567</v>
      </c>
      <c r="J4615" t="s">
        <v>567</v>
      </c>
      <c r="K4615" t="s">
        <v>567</v>
      </c>
      <c r="L4615" t="s">
        <v>567</v>
      </c>
      <c r="N4615">
        <v>0</v>
      </c>
      <c r="O4615">
        <v>0</v>
      </c>
      <c r="R4615">
        <v>0</v>
      </c>
      <c r="W4615" t="s">
        <v>567</v>
      </c>
      <c r="X4615" t="s">
        <v>567</v>
      </c>
      <c r="Y4615" t="s">
        <v>568</v>
      </c>
    </row>
    <row r="4616" spans="2:25" x14ac:dyDescent="0.3">
      <c r="B4616" s="118"/>
      <c r="D4616" t="s">
        <v>567</v>
      </c>
      <c r="H4616" t="s">
        <v>567</v>
      </c>
      <c r="J4616" t="s">
        <v>567</v>
      </c>
      <c r="K4616" t="s">
        <v>567</v>
      </c>
      <c r="L4616" t="s">
        <v>567</v>
      </c>
      <c r="N4616">
        <v>0</v>
      </c>
      <c r="O4616">
        <v>0</v>
      </c>
      <c r="R4616">
        <v>0</v>
      </c>
      <c r="W4616" t="s">
        <v>567</v>
      </c>
      <c r="X4616" t="s">
        <v>567</v>
      </c>
      <c r="Y4616" t="s">
        <v>568</v>
      </c>
    </row>
    <row r="4617" spans="2:25" x14ac:dyDescent="0.3">
      <c r="B4617" s="118"/>
      <c r="D4617" t="s">
        <v>567</v>
      </c>
      <c r="H4617" t="s">
        <v>567</v>
      </c>
      <c r="J4617" t="s">
        <v>567</v>
      </c>
      <c r="K4617" t="s">
        <v>567</v>
      </c>
      <c r="L4617" t="s">
        <v>567</v>
      </c>
      <c r="N4617">
        <v>0</v>
      </c>
      <c r="O4617">
        <v>0</v>
      </c>
      <c r="R4617">
        <v>0</v>
      </c>
      <c r="W4617" t="s">
        <v>567</v>
      </c>
      <c r="X4617" t="s">
        <v>567</v>
      </c>
      <c r="Y4617" t="s">
        <v>568</v>
      </c>
    </row>
    <row r="4618" spans="2:25" x14ac:dyDescent="0.3">
      <c r="B4618" s="118"/>
      <c r="D4618" t="s">
        <v>567</v>
      </c>
      <c r="H4618" t="s">
        <v>567</v>
      </c>
      <c r="J4618" t="s">
        <v>567</v>
      </c>
      <c r="K4618" t="s">
        <v>567</v>
      </c>
      <c r="L4618" t="s">
        <v>567</v>
      </c>
      <c r="N4618">
        <v>0</v>
      </c>
      <c r="O4618">
        <v>0</v>
      </c>
      <c r="R4618">
        <v>0</v>
      </c>
      <c r="W4618" t="s">
        <v>567</v>
      </c>
      <c r="X4618" t="s">
        <v>567</v>
      </c>
      <c r="Y4618" t="s">
        <v>568</v>
      </c>
    </row>
    <row r="4619" spans="2:25" x14ac:dyDescent="0.3">
      <c r="B4619" s="118"/>
      <c r="D4619" t="s">
        <v>567</v>
      </c>
      <c r="H4619" t="s">
        <v>567</v>
      </c>
      <c r="J4619" t="s">
        <v>567</v>
      </c>
      <c r="K4619" t="s">
        <v>567</v>
      </c>
      <c r="L4619" t="s">
        <v>567</v>
      </c>
      <c r="N4619">
        <v>0</v>
      </c>
      <c r="O4619">
        <v>0</v>
      </c>
      <c r="R4619">
        <v>0</v>
      </c>
      <c r="W4619" t="s">
        <v>567</v>
      </c>
      <c r="X4619" t="s">
        <v>567</v>
      </c>
      <c r="Y4619" t="s">
        <v>568</v>
      </c>
    </row>
    <row r="4620" spans="2:25" x14ac:dyDescent="0.3">
      <c r="B4620" s="118"/>
      <c r="D4620" t="s">
        <v>567</v>
      </c>
      <c r="H4620" t="s">
        <v>567</v>
      </c>
      <c r="J4620" t="s">
        <v>567</v>
      </c>
      <c r="K4620" t="s">
        <v>567</v>
      </c>
      <c r="L4620" t="s">
        <v>567</v>
      </c>
      <c r="N4620">
        <v>0</v>
      </c>
      <c r="O4620">
        <v>0</v>
      </c>
      <c r="R4620">
        <v>0</v>
      </c>
      <c r="W4620" t="s">
        <v>567</v>
      </c>
      <c r="X4620" t="s">
        <v>567</v>
      </c>
      <c r="Y4620" t="s">
        <v>568</v>
      </c>
    </row>
    <row r="4621" spans="2:25" x14ac:dyDescent="0.3">
      <c r="B4621" s="118"/>
      <c r="D4621" t="s">
        <v>567</v>
      </c>
      <c r="H4621" t="s">
        <v>567</v>
      </c>
      <c r="J4621" t="s">
        <v>567</v>
      </c>
      <c r="K4621" t="s">
        <v>567</v>
      </c>
      <c r="L4621" t="s">
        <v>567</v>
      </c>
      <c r="N4621">
        <v>0</v>
      </c>
      <c r="O4621">
        <v>0</v>
      </c>
      <c r="R4621">
        <v>0</v>
      </c>
      <c r="W4621" t="s">
        <v>567</v>
      </c>
      <c r="X4621" t="s">
        <v>567</v>
      </c>
      <c r="Y4621" t="s">
        <v>568</v>
      </c>
    </row>
    <row r="4622" spans="2:25" x14ac:dyDescent="0.3">
      <c r="B4622" s="118"/>
      <c r="D4622" t="s">
        <v>567</v>
      </c>
      <c r="H4622" t="s">
        <v>567</v>
      </c>
      <c r="J4622" t="s">
        <v>567</v>
      </c>
      <c r="K4622" t="s">
        <v>567</v>
      </c>
      <c r="L4622" t="s">
        <v>567</v>
      </c>
      <c r="N4622">
        <v>0</v>
      </c>
      <c r="O4622">
        <v>0</v>
      </c>
      <c r="R4622">
        <v>0</v>
      </c>
      <c r="W4622" t="s">
        <v>567</v>
      </c>
      <c r="X4622" t="s">
        <v>567</v>
      </c>
      <c r="Y4622" t="s">
        <v>568</v>
      </c>
    </row>
    <row r="4623" spans="2:25" x14ac:dyDescent="0.3">
      <c r="B4623" s="118"/>
      <c r="D4623" t="s">
        <v>567</v>
      </c>
      <c r="H4623" t="s">
        <v>567</v>
      </c>
      <c r="J4623" t="s">
        <v>567</v>
      </c>
      <c r="K4623" t="s">
        <v>567</v>
      </c>
      <c r="L4623" t="s">
        <v>567</v>
      </c>
      <c r="N4623">
        <v>0</v>
      </c>
      <c r="O4623">
        <v>0</v>
      </c>
      <c r="R4623">
        <v>0</v>
      </c>
      <c r="W4623" t="s">
        <v>567</v>
      </c>
      <c r="X4623" t="s">
        <v>567</v>
      </c>
      <c r="Y4623" t="s">
        <v>568</v>
      </c>
    </row>
    <row r="4624" spans="2:25" x14ac:dyDescent="0.3">
      <c r="B4624" s="118"/>
      <c r="D4624" t="s">
        <v>567</v>
      </c>
      <c r="H4624" t="s">
        <v>567</v>
      </c>
      <c r="J4624" t="s">
        <v>567</v>
      </c>
      <c r="K4624" t="s">
        <v>567</v>
      </c>
      <c r="L4624" t="s">
        <v>567</v>
      </c>
      <c r="N4624">
        <v>0</v>
      </c>
      <c r="O4624">
        <v>0</v>
      </c>
      <c r="R4624">
        <v>0</v>
      </c>
      <c r="W4624" t="s">
        <v>567</v>
      </c>
      <c r="X4624" t="s">
        <v>567</v>
      </c>
      <c r="Y4624" t="s">
        <v>568</v>
      </c>
    </row>
    <row r="4625" spans="2:25" x14ac:dyDescent="0.3">
      <c r="B4625" s="118"/>
      <c r="D4625" t="s">
        <v>567</v>
      </c>
      <c r="H4625" t="s">
        <v>567</v>
      </c>
      <c r="J4625" t="s">
        <v>567</v>
      </c>
      <c r="K4625" t="s">
        <v>567</v>
      </c>
      <c r="L4625" t="s">
        <v>567</v>
      </c>
      <c r="N4625">
        <v>0</v>
      </c>
      <c r="O4625">
        <v>0</v>
      </c>
      <c r="R4625">
        <v>0</v>
      </c>
      <c r="W4625" t="s">
        <v>567</v>
      </c>
      <c r="X4625" t="s">
        <v>567</v>
      </c>
      <c r="Y4625" t="s">
        <v>568</v>
      </c>
    </row>
    <row r="4626" spans="2:25" x14ac:dyDescent="0.3">
      <c r="B4626" s="118"/>
      <c r="D4626" t="s">
        <v>567</v>
      </c>
      <c r="H4626" t="s">
        <v>567</v>
      </c>
      <c r="J4626" t="s">
        <v>567</v>
      </c>
      <c r="K4626" t="s">
        <v>567</v>
      </c>
      <c r="L4626" t="s">
        <v>567</v>
      </c>
      <c r="N4626">
        <v>0</v>
      </c>
      <c r="O4626">
        <v>0</v>
      </c>
      <c r="R4626">
        <v>0</v>
      </c>
      <c r="W4626" t="s">
        <v>567</v>
      </c>
      <c r="X4626" t="s">
        <v>567</v>
      </c>
      <c r="Y4626" t="s">
        <v>568</v>
      </c>
    </row>
    <row r="4627" spans="2:25" x14ac:dyDescent="0.3">
      <c r="B4627" s="118"/>
      <c r="D4627" t="s">
        <v>567</v>
      </c>
      <c r="H4627" t="s">
        <v>567</v>
      </c>
      <c r="J4627" t="s">
        <v>567</v>
      </c>
      <c r="K4627" t="s">
        <v>567</v>
      </c>
      <c r="L4627" t="s">
        <v>567</v>
      </c>
      <c r="N4627">
        <v>0</v>
      </c>
      <c r="O4627">
        <v>0</v>
      </c>
      <c r="R4627">
        <v>0</v>
      </c>
      <c r="W4627" t="s">
        <v>567</v>
      </c>
      <c r="X4627" t="s">
        <v>567</v>
      </c>
      <c r="Y4627" t="s">
        <v>568</v>
      </c>
    </row>
    <row r="4628" spans="2:25" x14ac:dyDescent="0.3">
      <c r="B4628" s="118"/>
      <c r="D4628" t="s">
        <v>567</v>
      </c>
      <c r="H4628" t="s">
        <v>567</v>
      </c>
      <c r="J4628" t="s">
        <v>567</v>
      </c>
      <c r="K4628" t="s">
        <v>567</v>
      </c>
      <c r="L4628" t="s">
        <v>567</v>
      </c>
      <c r="N4628">
        <v>0</v>
      </c>
      <c r="O4628">
        <v>0</v>
      </c>
      <c r="R4628">
        <v>0</v>
      </c>
      <c r="W4628" t="s">
        <v>567</v>
      </c>
      <c r="X4628" t="s">
        <v>567</v>
      </c>
      <c r="Y4628" t="s">
        <v>568</v>
      </c>
    </row>
    <row r="4629" spans="2:25" x14ac:dyDescent="0.3">
      <c r="B4629" s="118"/>
      <c r="D4629" t="s">
        <v>567</v>
      </c>
      <c r="H4629" t="s">
        <v>567</v>
      </c>
      <c r="J4629" t="s">
        <v>567</v>
      </c>
      <c r="K4629" t="s">
        <v>567</v>
      </c>
      <c r="L4629" t="s">
        <v>567</v>
      </c>
      <c r="N4629">
        <v>0</v>
      </c>
      <c r="O4629">
        <v>0</v>
      </c>
      <c r="R4629">
        <v>0</v>
      </c>
      <c r="W4629" t="s">
        <v>567</v>
      </c>
      <c r="X4629" t="s">
        <v>567</v>
      </c>
      <c r="Y4629" t="s">
        <v>568</v>
      </c>
    </row>
    <row r="4630" spans="2:25" x14ac:dyDescent="0.3">
      <c r="B4630" s="118"/>
      <c r="D4630" t="s">
        <v>567</v>
      </c>
      <c r="H4630" t="s">
        <v>567</v>
      </c>
      <c r="J4630" t="s">
        <v>567</v>
      </c>
      <c r="K4630" t="s">
        <v>567</v>
      </c>
      <c r="L4630" t="s">
        <v>567</v>
      </c>
      <c r="N4630">
        <v>0</v>
      </c>
      <c r="O4630">
        <v>0</v>
      </c>
      <c r="R4630">
        <v>0</v>
      </c>
      <c r="W4630" t="s">
        <v>567</v>
      </c>
      <c r="X4630" t="s">
        <v>567</v>
      </c>
      <c r="Y4630" t="s">
        <v>568</v>
      </c>
    </row>
    <row r="4631" spans="2:25" x14ac:dyDescent="0.3">
      <c r="B4631" s="118"/>
      <c r="D4631" t="s">
        <v>567</v>
      </c>
      <c r="H4631" t="s">
        <v>567</v>
      </c>
      <c r="J4631" t="s">
        <v>567</v>
      </c>
      <c r="K4631" t="s">
        <v>567</v>
      </c>
      <c r="L4631" t="s">
        <v>567</v>
      </c>
      <c r="N4631">
        <v>0</v>
      </c>
      <c r="O4631">
        <v>0</v>
      </c>
      <c r="R4631">
        <v>0</v>
      </c>
      <c r="W4631" t="s">
        <v>567</v>
      </c>
      <c r="X4631" t="s">
        <v>567</v>
      </c>
      <c r="Y4631" t="s">
        <v>568</v>
      </c>
    </row>
    <row r="4632" spans="2:25" x14ac:dyDescent="0.3">
      <c r="B4632" s="118"/>
      <c r="D4632" t="s">
        <v>567</v>
      </c>
      <c r="H4632" t="s">
        <v>567</v>
      </c>
      <c r="J4632" t="s">
        <v>567</v>
      </c>
      <c r="K4632" t="s">
        <v>567</v>
      </c>
      <c r="L4632" t="s">
        <v>567</v>
      </c>
      <c r="N4632">
        <v>0</v>
      </c>
      <c r="O4632">
        <v>0</v>
      </c>
      <c r="R4632">
        <v>0</v>
      </c>
      <c r="W4632" t="s">
        <v>567</v>
      </c>
      <c r="X4632" t="s">
        <v>567</v>
      </c>
      <c r="Y4632" t="s">
        <v>568</v>
      </c>
    </row>
    <row r="4633" spans="2:25" x14ac:dyDescent="0.3">
      <c r="B4633" s="118"/>
      <c r="D4633" t="s">
        <v>567</v>
      </c>
      <c r="H4633" t="s">
        <v>567</v>
      </c>
      <c r="J4633" t="s">
        <v>567</v>
      </c>
      <c r="K4633" t="s">
        <v>567</v>
      </c>
      <c r="L4633" t="s">
        <v>567</v>
      </c>
      <c r="N4633">
        <v>0</v>
      </c>
      <c r="O4633">
        <v>0</v>
      </c>
      <c r="R4633">
        <v>0</v>
      </c>
      <c r="W4633" t="s">
        <v>567</v>
      </c>
      <c r="X4633" t="s">
        <v>567</v>
      </c>
      <c r="Y4633" t="s">
        <v>568</v>
      </c>
    </row>
    <row r="4634" spans="2:25" x14ac:dyDescent="0.3">
      <c r="B4634" s="118"/>
      <c r="D4634" t="s">
        <v>567</v>
      </c>
      <c r="H4634" t="s">
        <v>567</v>
      </c>
      <c r="J4634" t="s">
        <v>567</v>
      </c>
      <c r="K4634" t="s">
        <v>567</v>
      </c>
      <c r="L4634" t="s">
        <v>567</v>
      </c>
      <c r="N4634">
        <v>0</v>
      </c>
      <c r="O4634">
        <v>0</v>
      </c>
      <c r="R4634">
        <v>0</v>
      </c>
      <c r="W4634" t="s">
        <v>567</v>
      </c>
      <c r="X4634" t="s">
        <v>567</v>
      </c>
      <c r="Y4634" t="s">
        <v>568</v>
      </c>
    </row>
    <row r="4635" spans="2:25" x14ac:dyDescent="0.3">
      <c r="B4635" s="118"/>
      <c r="D4635" t="s">
        <v>567</v>
      </c>
      <c r="H4635" t="s">
        <v>567</v>
      </c>
      <c r="J4635" t="s">
        <v>567</v>
      </c>
      <c r="K4635" t="s">
        <v>567</v>
      </c>
      <c r="L4635" t="s">
        <v>567</v>
      </c>
      <c r="N4635">
        <v>0</v>
      </c>
      <c r="O4635">
        <v>0</v>
      </c>
      <c r="R4635">
        <v>0</v>
      </c>
      <c r="W4635" t="s">
        <v>567</v>
      </c>
      <c r="X4635" t="s">
        <v>567</v>
      </c>
      <c r="Y4635" t="s">
        <v>568</v>
      </c>
    </row>
    <row r="4636" spans="2:25" x14ac:dyDescent="0.3">
      <c r="B4636" s="118"/>
      <c r="D4636" t="s">
        <v>567</v>
      </c>
      <c r="H4636" t="s">
        <v>567</v>
      </c>
      <c r="J4636" t="s">
        <v>567</v>
      </c>
      <c r="K4636" t="s">
        <v>567</v>
      </c>
      <c r="L4636" t="s">
        <v>567</v>
      </c>
      <c r="N4636">
        <v>0</v>
      </c>
      <c r="O4636">
        <v>0</v>
      </c>
      <c r="R4636">
        <v>0</v>
      </c>
      <c r="W4636" t="s">
        <v>567</v>
      </c>
      <c r="X4636" t="s">
        <v>567</v>
      </c>
      <c r="Y4636" t="s">
        <v>568</v>
      </c>
    </row>
    <row r="4637" spans="2:25" x14ac:dyDescent="0.3">
      <c r="B4637" s="118"/>
      <c r="D4637" t="s">
        <v>567</v>
      </c>
      <c r="H4637" t="s">
        <v>567</v>
      </c>
      <c r="J4637" t="s">
        <v>567</v>
      </c>
      <c r="K4637" t="s">
        <v>567</v>
      </c>
      <c r="L4637" t="s">
        <v>567</v>
      </c>
      <c r="N4637">
        <v>0</v>
      </c>
      <c r="O4637">
        <v>0</v>
      </c>
      <c r="R4637">
        <v>0</v>
      </c>
      <c r="W4637" t="s">
        <v>567</v>
      </c>
      <c r="X4637" t="s">
        <v>567</v>
      </c>
      <c r="Y4637" t="s">
        <v>568</v>
      </c>
    </row>
    <row r="4638" spans="2:25" x14ac:dyDescent="0.3">
      <c r="B4638" s="118"/>
      <c r="D4638" t="s">
        <v>567</v>
      </c>
      <c r="H4638" t="s">
        <v>567</v>
      </c>
      <c r="J4638" t="s">
        <v>567</v>
      </c>
      <c r="K4638" t="s">
        <v>567</v>
      </c>
      <c r="L4638" t="s">
        <v>567</v>
      </c>
      <c r="N4638">
        <v>0</v>
      </c>
      <c r="O4638">
        <v>0</v>
      </c>
      <c r="R4638">
        <v>0</v>
      </c>
      <c r="W4638" t="s">
        <v>567</v>
      </c>
      <c r="X4638" t="s">
        <v>567</v>
      </c>
      <c r="Y4638" t="s">
        <v>568</v>
      </c>
    </row>
    <row r="4639" spans="2:25" x14ac:dyDescent="0.3">
      <c r="B4639" s="118"/>
      <c r="D4639" t="s">
        <v>567</v>
      </c>
      <c r="H4639" t="s">
        <v>567</v>
      </c>
      <c r="J4639" t="s">
        <v>567</v>
      </c>
      <c r="K4639" t="s">
        <v>567</v>
      </c>
      <c r="L4639" t="s">
        <v>567</v>
      </c>
      <c r="N4639">
        <v>0</v>
      </c>
      <c r="O4639">
        <v>0</v>
      </c>
      <c r="R4639">
        <v>0</v>
      </c>
      <c r="W4639" t="s">
        <v>567</v>
      </c>
      <c r="X4639" t="s">
        <v>567</v>
      </c>
      <c r="Y4639" t="s">
        <v>568</v>
      </c>
    </row>
    <row r="4640" spans="2:25" x14ac:dyDescent="0.3">
      <c r="B4640" s="118"/>
      <c r="D4640" t="s">
        <v>567</v>
      </c>
      <c r="H4640" t="s">
        <v>567</v>
      </c>
      <c r="J4640" t="s">
        <v>567</v>
      </c>
      <c r="K4640" t="s">
        <v>567</v>
      </c>
      <c r="L4640" t="s">
        <v>567</v>
      </c>
      <c r="N4640">
        <v>0</v>
      </c>
      <c r="O4640">
        <v>0</v>
      </c>
      <c r="R4640">
        <v>0</v>
      </c>
      <c r="W4640" t="s">
        <v>567</v>
      </c>
      <c r="X4640" t="s">
        <v>567</v>
      </c>
      <c r="Y4640" t="s">
        <v>568</v>
      </c>
    </row>
    <row r="4641" spans="2:25" x14ac:dyDescent="0.3">
      <c r="B4641" s="118"/>
      <c r="D4641" t="s">
        <v>567</v>
      </c>
      <c r="H4641" t="s">
        <v>567</v>
      </c>
      <c r="J4641" t="s">
        <v>567</v>
      </c>
      <c r="K4641" t="s">
        <v>567</v>
      </c>
      <c r="L4641" t="s">
        <v>567</v>
      </c>
      <c r="N4641">
        <v>0</v>
      </c>
      <c r="O4641">
        <v>0</v>
      </c>
      <c r="R4641">
        <v>0</v>
      </c>
      <c r="W4641" t="s">
        <v>567</v>
      </c>
      <c r="X4641" t="s">
        <v>567</v>
      </c>
      <c r="Y4641" t="s">
        <v>568</v>
      </c>
    </row>
    <row r="4642" spans="2:25" x14ac:dyDescent="0.3">
      <c r="B4642" s="118"/>
      <c r="D4642" t="s">
        <v>567</v>
      </c>
      <c r="H4642" t="s">
        <v>567</v>
      </c>
      <c r="J4642" t="s">
        <v>567</v>
      </c>
      <c r="K4642" t="s">
        <v>567</v>
      </c>
      <c r="L4642" t="s">
        <v>567</v>
      </c>
      <c r="N4642">
        <v>0</v>
      </c>
      <c r="O4642">
        <v>0</v>
      </c>
      <c r="R4642">
        <v>0</v>
      </c>
      <c r="W4642" t="s">
        <v>567</v>
      </c>
      <c r="X4642" t="s">
        <v>567</v>
      </c>
      <c r="Y4642" t="s">
        <v>568</v>
      </c>
    </row>
    <row r="4643" spans="2:25" x14ac:dyDescent="0.3">
      <c r="B4643" s="118"/>
      <c r="D4643" t="s">
        <v>567</v>
      </c>
      <c r="H4643" t="s">
        <v>567</v>
      </c>
      <c r="J4643" t="s">
        <v>567</v>
      </c>
      <c r="K4643" t="s">
        <v>567</v>
      </c>
      <c r="L4643" t="s">
        <v>567</v>
      </c>
      <c r="N4643">
        <v>0</v>
      </c>
      <c r="O4643">
        <v>0</v>
      </c>
      <c r="R4643">
        <v>0</v>
      </c>
      <c r="W4643" t="s">
        <v>567</v>
      </c>
      <c r="X4643" t="s">
        <v>567</v>
      </c>
      <c r="Y4643" t="s">
        <v>568</v>
      </c>
    </row>
    <row r="4644" spans="2:25" x14ac:dyDescent="0.3">
      <c r="B4644" s="118"/>
      <c r="D4644" t="s">
        <v>567</v>
      </c>
      <c r="H4644" t="s">
        <v>567</v>
      </c>
      <c r="J4644" t="s">
        <v>567</v>
      </c>
      <c r="K4644" t="s">
        <v>567</v>
      </c>
      <c r="L4644" t="s">
        <v>567</v>
      </c>
      <c r="N4644">
        <v>0</v>
      </c>
      <c r="O4644">
        <v>0</v>
      </c>
      <c r="R4644">
        <v>0</v>
      </c>
      <c r="W4644" t="s">
        <v>567</v>
      </c>
      <c r="X4644" t="s">
        <v>567</v>
      </c>
      <c r="Y4644" t="s">
        <v>568</v>
      </c>
    </row>
    <row r="4645" spans="2:25" x14ac:dyDescent="0.3">
      <c r="B4645" s="118"/>
      <c r="D4645" t="s">
        <v>567</v>
      </c>
      <c r="H4645" t="s">
        <v>567</v>
      </c>
      <c r="J4645" t="s">
        <v>567</v>
      </c>
      <c r="K4645" t="s">
        <v>567</v>
      </c>
      <c r="L4645" t="s">
        <v>567</v>
      </c>
      <c r="N4645">
        <v>0</v>
      </c>
      <c r="O4645">
        <v>0</v>
      </c>
      <c r="R4645">
        <v>0</v>
      </c>
      <c r="W4645" t="s">
        <v>567</v>
      </c>
      <c r="X4645" t="s">
        <v>567</v>
      </c>
      <c r="Y4645" t="s">
        <v>568</v>
      </c>
    </row>
    <row r="4646" spans="2:25" x14ac:dyDescent="0.3">
      <c r="B4646" s="118"/>
      <c r="D4646" t="s">
        <v>567</v>
      </c>
      <c r="H4646" t="s">
        <v>567</v>
      </c>
      <c r="J4646" t="s">
        <v>567</v>
      </c>
      <c r="K4646" t="s">
        <v>567</v>
      </c>
      <c r="L4646" t="s">
        <v>567</v>
      </c>
      <c r="N4646">
        <v>0</v>
      </c>
      <c r="O4646">
        <v>0</v>
      </c>
      <c r="R4646">
        <v>0</v>
      </c>
      <c r="W4646" t="s">
        <v>567</v>
      </c>
      <c r="X4646" t="s">
        <v>567</v>
      </c>
      <c r="Y4646" t="s">
        <v>568</v>
      </c>
    </row>
    <row r="4647" spans="2:25" x14ac:dyDescent="0.3">
      <c r="B4647" s="118"/>
      <c r="D4647" t="s">
        <v>567</v>
      </c>
      <c r="H4647" t="s">
        <v>567</v>
      </c>
      <c r="J4647" t="s">
        <v>567</v>
      </c>
      <c r="K4647" t="s">
        <v>567</v>
      </c>
      <c r="L4647" t="s">
        <v>567</v>
      </c>
      <c r="N4647">
        <v>0</v>
      </c>
      <c r="O4647">
        <v>0</v>
      </c>
      <c r="R4647">
        <v>0</v>
      </c>
      <c r="W4647" t="s">
        <v>567</v>
      </c>
      <c r="X4647" t="s">
        <v>567</v>
      </c>
      <c r="Y4647" t="s">
        <v>568</v>
      </c>
    </row>
    <row r="4648" spans="2:25" x14ac:dyDescent="0.3">
      <c r="B4648" s="118"/>
      <c r="D4648" t="s">
        <v>567</v>
      </c>
      <c r="H4648" t="s">
        <v>567</v>
      </c>
      <c r="J4648" t="s">
        <v>567</v>
      </c>
      <c r="K4648" t="s">
        <v>567</v>
      </c>
      <c r="L4648" t="s">
        <v>567</v>
      </c>
      <c r="N4648">
        <v>0</v>
      </c>
      <c r="O4648">
        <v>0</v>
      </c>
      <c r="R4648">
        <v>0</v>
      </c>
      <c r="W4648" t="s">
        <v>567</v>
      </c>
      <c r="X4648" t="s">
        <v>567</v>
      </c>
      <c r="Y4648" t="s">
        <v>568</v>
      </c>
    </row>
    <row r="4649" spans="2:25" x14ac:dyDescent="0.3">
      <c r="B4649" s="118"/>
      <c r="D4649" t="s">
        <v>567</v>
      </c>
      <c r="H4649" t="s">
        <v>567</v>
      </c>
      <c r="J4649" t="s">
        <v>567</v>
      </c>
      <c r="K4649" t="s">
        <v>567</v>
      </c>
      <c r="L4649" t="s">
        <v>567</v>
      </c>
      <c r="N4649">
        <v>0</v>
      </c>
      <c r="O4649">
        <v>0</v>
      </c>
      <c r="R4649">
        <v>0</v>
      </c>
      <c r="W4649" t="s">
        <v>567</v>
      </c>
      <c r="X4649" t="s">
        <v>567</v>
      </c>
      <c r="Y4649" t="s">
        <v>568</v>
      </c>
    </row>
    <row r="4650" spans="2:25" x14ac:dyDescent="0.3">
      <c r="B4650" s="118"/>
      <c r="D4650" t="s">
        <v>567</v>
      </c>
      <c r="H4650" t="s">
        <v>567</v>
      </c>
      <c r="J4650" t="s">
        <v>567</v>
      </c>
      <c r="K4650" t="s">
        <v>567</v>
      </c>
      <c r="L4650" t="s">
        <v>567</v>
      </c>
      <c r="N4650">
        <v>0</v>
      </c>
      <c r="O4650">
        <v>0</v>
      </c>
      <c r="R4650">
        <v>0</v>
      </c>
      <c r="W4650" t="s">
        <v>567</v>
      </c>
      <c r="X4650" t="s">
        <v>567</v>
      </c>
      <c r="Y4650" t="s">
        <v>568</v>
      </c>
    </row>
    <row r="4651" spans="2:25" x14ac:dyDescent="0.3">
      <c r="B4651" s="118"/>
      <c r="D4651" t="s">
        <v>567</v>
      </c>
      <c r="H4651" t="s">
        <v>567</v>
      </c>
      <c r="J4651" t="s">
        <v>567</v>
      </c>
      <c r="K4651" t="s">
        <v>567</v>
      </c>
      <c r="L4651" t="s">
        <v>567</v>
      </c>
      <c r="N4651">
        <v>0</v>
      </c>
      <c r="O4651">
        <v>0</v>
      </c>
      <c r="R4651">
        <v>0</v>
      </c>
      <c r="W4651" t="s">
        <v>567</v>
      </c>
      <c r="X4651" t="s">
        <v>567</v>
      </c>
      <c r="Y4651" t="s">
        <v>568</v>
      </c>
    </row>
    <row r="4652" spans="2:25" x14ac:dyDescent="0.3">
      <c r="B4652" s="118"/>
      <c r="D4652" t="s">
        <v>567</v>
      </c>
      <c r="H4652" t="s">
        <v>567</v>
      </c>
      <c r="J4652" t="s">
        <v>567</v>
      </c>
      <c r="K4652" t="s">
        <v>567</v>
      </c>
      <c r="L4652" t="s">
        <v>567</v>
      </c>
      <c r="N4652">
        <v>0</v>
      </c>
      <c r="O4652">
        <v>0</v>
      </c>
      <c r="R4652">
        <v>0</v>
      </c>
      <c r="W4652" t="s">
        <v>567</v>
      </c>
      <c r="X4652" t="s">
        <v>567</v>
      </c>
      <c r="Y4652" t="s">
        <v>568</v>
      </c>
    </row>
    <row r="4653" spans="2:25" x14ac:dyDescent="0.3">
      <c r="B4653" s="118"/>
      <c r="D4653" t="s">
        <v>567</v>
      </c>
      <c r="H4653" t="s">
        <v>567</v>
      </c>
      <c r="J4653" t="s">
        <v>567</v>
      </c>
      <c r="K4653" t="s">
        <v>567</v>
      </c>
      <c r="L4653" t="s">
        <v>567</v>
      </c>
      <c r="N4653">
        <v>0</v>
      </c>
      <c r="O4653">
        <v>0</v>
      </c>
      <c r="R4653">
        <v>0</v>
      </c>
      <c r="W4653" t="s">
        <v>567</v>
      </c>
      <c r="X4653" t="s">
        <v>567</v>
      </c>
      <c r="Y4653" t="s">
        <v>568</v>
      </c>
    </row>
    <row r="4654" spans="2:25" x14ac:dyDescent="0.3">
      <c r="B4654" s="118"/>
      <c r="D4654" t="s">
        <v>567</v>
      </c>
      <c r="H4654" t="s">
        <v>567</v>
      </c>
      <c r="J4654" t="s">
        <v>567</v>
      </c>
      <c r="K4654" t="s">
        <v>567</v>
      </c>
      <c r="L4654" t="s">
        <v>567</v>
      </c>
      <c r="N4654">
        <v>0</v>
      </c>
      <c r="O4654">
        <v>0</v>
      </c>
      <c r="R4654">
        <v>0</v>
      </c>
      <c r="W4654" t="s">
        <v>567</v>
      </c>
      <c r="X4654" t="s">
        <v>567</v>
      </c>
      <c r="Y4654" t="s">
        <v>568</v>
      </c>
    </row>
    <row r="4655" spans="2:25" x14ac:dyDescent="0.3">
      <c r="B4655" s="118"/>
      <c r="D4655" t="s">
        <v>567</v>
      </c>
      <c r="H4655" t="s">
        <v>567</v>
      </c>
      <c r="J4655" t="s">
        <v>567</v>
      </c>
      <c r="K4655" t="s">
        <v>567</v>
      </c>
      <c r="L4655" t="s">
        <v>567</v>
      </c>
      <c r="N4655">
        <v>0</v>
      </c>
      <c r="O4655">
        <v>0</v>
      </c>
      <c r="R4655">
        <v>0</v>
      </c>
      <c r="W4655" t="s">
        <v>567</v>
      </c>
      <c r="X4655" t="s">
        <v>567</v>
      </c>
      <c r="Y4655" t="s">
        <v>568</v>
      </c>
    </row>
    <row r="4656" spans="2:25" x14ac:dyDescent="0.3">
      <c r="B4656" s="118"/>
      <c r="D4656" t="s">
        <v>567</v>
      </c>
      <c r="H4656" t="s">
        <v>567</v>
      </c>
      <c r="J4656" t="s">
        <v>567</v>
      </c>
      <c r="K4656" t="s">
        <v>567</v>
      </c>
      <c r="L4656" t="s">
        <v>567</v>
      </c>
      <c r="N4656">
        <v>0</v>
      </c>
      <c r="O4656">
        <v>0</v>
      </c>
      <c r="R4656">
        <v>0</v>
      </c>
      <c r="W4656" t="s">
        <v>567</v>
      </c>
      <c r="X4656" t="s">
        <v>567</v>
      </c>
      <c r="Y4656" t="s">
        <v>568</v>
      </c>
    </row>
    <row r="4657" spans="2:25" x14ac:dyDescent="0.3">
      <c r="B4657" s="118"/>
      <c r="D4657" t="s">
        <v>567</v>
      </c>
      <c r="H4657" t="s">
        <v>567</v>
      </c>
      <c r="J4657" t="s">
        <v>567</v>
      </c>
      <c r="K4657" t="s">
        <v>567</v>
      </c>
      <c r="L4657" t="s">
        <v>567</v>
      </c>
      <c r="N4657">
        <v>0</v>
      </c>
      <c r="O4657">
        <v>0</v>
      </c>
      <c r="R4657">
        <v>0</v>
      </c>
      <c r="W4657" t="s">
        <v>567</v>
      </c>
      <c r="X4657" t="s">
        <v>567</v>
      </c>
      <c r="Y4657" t="s">
        <v>568</v>
      </c>
    </row>
    <row r="4658" spans="2:25" x14ac:dyDescent="0.3">
      <c r="B4658" s="118"/>
      <c r="D4658" t="s">
        <v>567</v>
      </c>
      <c r="H4658" t="s">
        <v>567</v>
      </c>
      <c r="J4658" t="s">
        <v>567</v>
      </c>
      <c r="K4658" t="s">
        <v>567</v>
      </c>
      <c r="L4658" t="s">
        <v>567</v>
      </c>
      <c r="N4658">
        <v>0</v>
      </c>
      <c r="O4658">
        <v>0</v>
      </c>
      <c r="R4658">
        <v>0</v>
      </c>
      <c r="W4658" t="s">
        <v>567</v>
      </c>
      <c r="X4658" t="s">
        <v>567</v>
      </c>
      <c r="Y4658" t="s">
        <v>568</v>
      </c>
    </row>
    <row r="4659" spans="2:25" x14ac:dyDescent="0.3">
      <c r="B4659" s="118"/>
      <c r="D4659" t="s">
        <v>567</v>
      </c>
      <c r="H4659" t="s">
        <v>567</v>
      </c>
      <c r="J4659" t="s">
        <v>567</v>
      </c>
      <c r="K4659" t="s">
        <v>567</v>
      </c>
      <c r="L4659" t="s">
        <v>567</v>
      </c>
      <c r="N4659">
        <v>0</v>
      </c>
      <c r="O4659">
        <v>0</v>
      </c>
      <c r="R4659">
        <v>0</v>
      </c>
      <c r="W4659" t="s">
        <v>567</v>
      </c>
      <c r="X4659" t="s">
        <v>567</v>
      </c>
      <c r="Y4659" t="s">
        <v>568</v>
      </c>
    </row>
    <row r="4660" spans="2:25" x14ac:dyDescent="0.3">
      <c r="B4660" s="118"/>
      <c r="D4660" t="s">
        <v>567</v>
      </c>
      <c r="H4660" t="s">
        <v>567</v>
      </c>
      <c r="J4660" t="s">
        <v>567</v>
      </c>
      <c r="K4660" t="s">
        <v>567</v>
      </c>
      <c r="L4660" t="s">
        <v>567</v>
      </c>
      <c r="N4660">
        <v>0</v>
      </c>
      <c r="O4660">
        <v>0</v>
      </c>
      <c r="R4660">
        <v>0</v>
      </c>
      <c r="W4660" t="s">
        <v>567</v>
      </c>
      <c r="X4660" t="s">
        <v>567</v>
      </c>
      <c r="Y4660" t="s">
        <v>568</v>
      </c>
    </row>
    <row r="4661" spans="2:25" x14ac:dyDescent="0.3">
      <c r="B4661" s="118"/>
      <c r="D4661" t="s">
        <v>567</v>
      </c>
      <c r="H4661" t="s">
        <v>567</v>
      </c>
      <c r="J4661" t="s">
        <v>567</v>
      </c>
      <c r="K4661" t="s">
        <v>567</v>
      </c>
      <c r="L4661" t="s">
        <v>567</v>
      </c>
      <c r="N4661">
        <v>0</v>
      </c>
      <c r="O4661">
        <v>0</v>
      </c>
      <c r="R4661">
        <v>0</v>
      </c>
      <c r="W4661" t="s">
        <v>567</v>
      </c>
      <c r="X4661" t="s">
        <v>567</v>
      </c>
      <c r="Y4661" t="s">
        <v>568</v>
      </c>
    </row>
    <row r="4662" spans="2:25" x14ac:dyDescent="0.3">
      <c r="B4662" s="118"/>
      <c r="D4662" t="s">
        <v>567</v>
      </c>
      <c r="H4662" t="s">
        <v>567</v>
      </c>
      <c r="J4662" t="s">
        <v>567</v>
      </c>
      <c r="K4662" t="s">
        <v>567</v>
      </c>
      <c r="L4662" t="s">
        <v>567</v>
      </c>
      <c r="N4662">
        <v>0</v>
      </c>
      <c r="O4662">
        <v>0</v>
      </c>
      <c r="R4662">
        <v>0</v>
      </c>
      <c r="W4662" t="s">
        <v>567</v>
      </c>
      <c r="X4662" t="s">
        <v>567</v>
      </c>
      <c r="Y4662" t="s">
        <v>568</v>
      </c>
    </row>
    <row r="4663" spans="2:25" x14ac:dyDescent="0.3">
      <c r="B4663" s="118"/>
      <c r="D4663" t="s">
        <v>567</v>
      </c>
      <c r="H4663" t="s">
        <v>567</v>
      </c>
      <c r="J4663" t="s">
        <v>567</v>
      </c>
      <c r="K4663" t="s">
        <v>567</v>
      </c>
      <c r="L4663" t="s">
        <v>567</v>
      </c>
      <c r="N4663">
        <v>0</v>
      </c>
      <c r="O4663">
        <v>0</v>
      </c>
      <c r="R4663">
        <v>0</v>
      </c>
      <c r="W4663" t="s">
        <v>567</v>
      </c>
      <c r="X4663" t="s">
        <v>567</v>
      </c>
      <c r="Y4663" t="s">
        <v>568</v>
      </c>
    </row>
    <row r="4664" spans="2:25" x14ac:dyDescent="0.3">
      <c r="B4664" s="118"/>
      <c r="D4664" t="s">
        <v>567</v>
      </c>
      <c r="H4664" t="s">
        <v>567</v>
      </c>
      <c r="J4664" t="s">
        <v>567</v>
      </c>
      <c r="K4664" t="s">
        <v>567</v>
      </c>
      <c r="L4664" t="s">
        <v>567</v>
      </c>
      <c r="N4664">
        <v>0</v>
      </c>
      <c r="O4664">
        <v>0</v>
      </c>
      <c r="R4664">
        <v>0</v>
      </c>
      <c r="W4664" t="s">
        <v>567</v>
      </c>
      <c r="X4664" t="s">
        <v>567</v>
      </c>
      <c r="Y4664" t="s">
        <v>568</v>
      </c>
    </row>
    <row r="4665" spans="2:25" x14ac:dyDescent="0.3">
      <c r="B4665" s="118"/>
      <c r="D4665" t="s">
        <v>567</v>
      </c>
      <c r="H4665" t="s">
        <v>567</v>
      </c>
      <c r="J4665" t="s">
        <v>567</v>
      </c>
      <c r="K4665" t="s">
        <v>567</v>
      </c>
      <c r="L4665" t="s">
        <v>567</v>
      </c>
      <c r="N4665">
        <v>0</v>
      </c>
      <c r="O4665">
        <v>0</v>
      </c>
      <c r="R4665">
        <v>0</v>
      </c>
      <c r="W4665" t="s">
        <v>567</v>
      </c>
      <c r="X4665" t="s">
        <v>567</v>
      </c>
      <c r="Y4665" t="s">
        <v>568</v>
      </c>
    </row>
    <row r="4666" spans="2:25" x14ac:dyDescent="0.3">
      <c r="B4666" s="118"/>
      <c r="D4666" t="s">
        <v>567</v>
      </c>
      <c r="H4666" t="s">
        <v>567</v>
      </c>
      <c r="J4666" t="s">
        <v>567</v>
      </c>
      <c r="K4666" t="s">
        <v>567</v>
      </c>
      <c r="L4666" t="s">
        <v>567</v>
      </c>
      <c r="N4666">
        <v>0</v>
      </c>
      <c r="O4666">
        <v>0</v>
      </c>
      <c r="R4666">
        <v>0</v>
      </c>
      <c r="W4666" t="s">
        <v>567</v>
      </c>
      <c r="X4666" t="s">
        <v>567</v>
      </c>
      <c r="Y4666" t="s">
        <v>568</v>
      </c>
    </row>
    <row r="4667" spans="2:25" x14ac:dyDescent="0.3">
      <c r="B4667" s="118"/>
      <c r="D4667" t="s">
        <v>567</v>
      </c>
      <c r="H4667" t="s">
        <v>567</v>
      </c>
      <c r="J4667" t="s">
        <v>567</v>
      </c>
      <c r="K4667" t="s">
        <v>567</v>
      </c>
      <c r="L4667" t="s">
        <v>567</v>
      </c>
      <c r="N4667">
        <v>0</v>
      </c>
      <c r="O4667">
        <v>0</v>
      </c>
      <c r="R4667">
        <v>0</v>
      </c>
      <c r="W4667" t="s">
        <v>567</v>
      </c>
      <c r="X4667" t="s">
        <v>567</v>
      </c>
      <c r="Y4667" t="s">
        <v>568</v>
      </c>
    </row>
    <row r="4668" spans="2:25" x14ac:dyDescent="0.3">
      <c r="B4668" s="118"/>
      <c r="D4668" t="s">
        <v>567</v>
      </c>
      <c r="H4668" t="s">
        <v>567</v>
      </c>
      <c r="J4668" t="s">
        <v>567</v>
      </c>
      <c r="K4668" t="s">
        <v>567</v>
      </c>
      <c r="L4668" t="s">
        <v>567</v>
      </c>
      <c r="N4668">
        <v>0</v>
      </c>
      <c r="O4668">
        <v>0</v>
      </c>
      <c r="R4668">
        <v>0</v>
      </c>
      <c r="W4668" t="s">
        <v>567</v>
      </c>
      <c r="X4668" t="s">
        <v>567</v>
      </c>
      <c r="Y4668" t="s">
        <v>568</v>
      </c>
    </row>
    <row r="4669" spans="2:25" x14ac:dyDescent="0.3">
      <c r="B4669" s="118"/>
      <c r="D4669" t="s">
        <v>567</v>
      </c>
      <c r="H4669" t="s">
        <v>567</v>
      </c>
      <c r="J4669" t="s">
        <v>567</v>
      </c>
      <c r="K4669" t="s">
        <v>567</v>
      </c>
      <c r="L4669" t="s">
        <v>567</v>
      </c>
      <c r="N4669">
        <v>0</v>
      </c>
      <c r="O4669">
        <v>0</v>
      </c>
      <c r="R4669">
        <v>0</v>
      </c>
      <c r="W4669" t="s">
        <v>567</v>
      </c>
      <c r="X4669" t="s">
        <v>567</v>
      </c>
      <c r="Y4669" t="s">
        <v>568</v>
      </c>
    </row>
    <row r="4670" spans="2:25" x14ac:dyDescent="0.3">
      <c r="B4670" s="118"/>
      <c r="D4670" t="s">
        <v>567</v>
      </c>
      <c r="H4670" t="s">
        <v>567</v>
      </c>
      <c r="J4670" t="s">
        <v>567</v>
      </c>
      <c r="K4670" t="s">
        <v>567</v>
      </c>
      <c r="L4670" t="s">
        <v>567</v>
      </c>
      <c r="N4670">
        <v>0</v>
      </c>
      <c r="O4670">
        <v>0</v>
      </c>
      <c r="R4670">
        <v>0</v>
      </c>
      <c r="W4670" t="s">
        <v>567</v>
      </c>
      <c r="X4670" t="s">
        <v>567</v>
      </c>
      <c r="Y4670" t="s">
        <v>568</v>
      </c>
    </row>
    <row r="4671" spans="2:25" x14ac:dyDescent="0.3">
      <c r="B4671" s="118"/>
      <c r="D4671" t="s">
        <v>567</v>
      </c>
      <c r="H4671" t="s">
        <v>567</v>
      </c>
      <c r="J4671" t="s">
        <v>567</v>
      </c>
      <c r="K4671" t="s">
        <v>567</v>
      </c>
      <c r="L4671" t="s">
        <v>567</v>
      </c>
      <c r="N4671">
        <v>0</v>
      </c>
      <c r="O4671">
        <v>0</v>
      </c>
      <c r="R4671">
        <v>0</v>
      </c>
      <c r="W4671" t="s">
        <v>567</v>
      </c>
      <c r="X4671" t="s">
        <v>567</v>
      </c>
      <c r="Y4671" t="s">
        <v>568</v>
      </c>
    </row>
    <row r="4672" spans="2:25" x14ac:dyDescent="0.3">
      <c r="B4672" s="118"/>
      <c r="D4672" t="s">
        <v>567</v>
      </c>
      <c r="H4672" t="s">
        <v>567</v>
      </c>
      <c r="J4672" t="s">
        <v>567</v>
      </c>
      <c r="K4672" t="s">
        <v>567</v>
      </c>
      <c r="L4672" t="s">
        <v>567</v>
      </c>
      <c r="N4672">
        <v>0</v>
      </c>
      <c r="O4672">
        <v>0</v>
      </c>
      <c r="R4672">
        <v>0</v>
      </c>
      <c r="W4672" t="s">
        <v>567</v>
      </c>
      <c r="X4672" t="s">
        <v>567</v>
      </c>
      <c r="Y4672" t="s">
        <v>568</v>
      </c>
    </row>
    <row r="4673" spans="2:25" x14ac:dyDescent="0.3">
      <c r="B4673" s="118"/>
      <c r="D4673" t="s">
        <v>567</v>
      </c>
      <c r="H4673" t="s">
        <v>567</v>
      </c>
      <c r="J4673" t="s">
        <v>567</v>
      </c>
      <c r="K4673" t="s">
        <v>567</v>
      </c>
      <c r="L4673" t="s">
        <v>567</v>
      </c>
      <c r="N4673">
        <v>0</v>
      </c>
      <c r="O4673">
        <v>0</v>
      </c>
      <c r="R4673">
        <v>0</v>
      </c>
      <c r="W4673" t="s">
        <v>567</v>
      </c>
      <c r="X4673" t="s">
        <v>567</v>
      </c>
      <c r="Y4673" t="s">
        <v>568</v>
      </c>
    </row>
    <row r="4674" spans="2:25" x14ac:dyDescent="0.3">
      <c r="B4674" s="118"/>
      <c r="D4674" t="s">
        <v>567</v>
      </c>
      <c r="H4674" t="s">
        <v>567</v>
      </c>
      <c r="J4674" t="s">
        <v>567</v>
      </c>
      <c r="K4674" t="s">
        <v>567</v>
      </c>
      <c r="L4674" t="s">
        <v>567</v>
      </c>
      <c r="N4674">
        <v>0</v>
      </c>
      <c r="O4674">
        <v>0</v>
      </c>
      <c r="R4674">
        <v>0</v>
      </c>
      <c r="W4674" t="s">
        <v>567</v>
      </c>
      <c r="X4674" t="s">
        <v>567</v>
      </c>
      <c r="Y4674" t="s">
        <v>568</v>
      </c>
    </row>
    <row r="4675" spans="2:25" x14ac:dyDescent="0.3">
      <c r="B4675" s="118"/>
      <c r="D4675" t="s">
        <v>567</v>
      </c>
      <c r="H4675" t="s">
        <v>567</v>
      </c>
      <c r="J4675" t="s">
        <v>567</v>
      </c>
      <c r="K4675" t="s">
        <v>567</v>
      </c>
      <c r="L4675" t="s">
        <v>567</v>
      </c>
      <c r="N4675">
        <v>0</v>
      </c>
      <c r="O4675">
        <v>0</v>
      </c>
      <c r="R4675">
        <v>0</v>
      </c>
      <c r="W4675" t="s">
        <v>567</v>
      </c>
      <c r="X4675" t="s">
        <v>567</v>
      </c>
      <c r="Y4675" t="s">
        <v>568</v>
      </c>
    </row>
    <row r="4676" spans="2:25" x14ac:dyDescent="0.3">
      <c r="B4676" s="118"/>
      <c r="D4676" t="s">
        <v>567</v>
      </c>
      <c r="H4676" t="s">
        <v>567</v>
      </c>
      <c r="J4676" t="s">
        <v>567</v>
      </c>
      <c r="K4676" t="s">
        <v>567</v>
      </c>
      <c r="L4676" t="s">
        <v>567</v>
      </c>
      <c r="N4676">
        <v>0</v>
      </c>
      <c r="O4676">
        <v>0</v>
      </c>
      <c r="R4676">
        <v>0</v>
      </c>
      <c r="W4676" t="s">
        <v>567</v>
      </c>
      <c r="X4676" t="s">
        <v>567</v>
      </c>
      <c r="Y4676" t="s">
        <v>568</v>
      </c>
    </row>
    <row r="4677" spans="2:25" x14ac:dyDescent="0.3">
      <c r="B4677" s="118"/>
      <c r="D4677" t="s">
        <v>567</v>
      </c>
      <c r="H4677" t="s">
        <v>567</v>
      </c>
      <c r="J4677" t="s">
        <v>567</v>
      </c>
      <c r="K4677" t="s">
        <v>567</v>
      </c>
      <c r="L4677" t="s">
        <v>567</v>
      </c>
      <c r="N4677">
        <v>0</v>
      </c>
      <c r="O4677">
        <v>0</v>
      </c>
      <c r="R4677">
        <v>0</v>
      </c>
      <c r="W4677" t="s">
        <v>567</v>
      </c>
      <c r="X4677" t="s">
        <v>567</v>
      </c>
      <c r="Y4677" t="s">
        <v>568</v>
      </c>
    </row>
    <row r="4678" spans="2:25" x14ac:dyDescent="0.3">
      <c r="B4678" s="118"/>
      <c r="D4678" t="s">
        <v>567</v>
      </c>
      <c r="H4678" t="s">
        <v>567</v>
      </c>
      <c r="J4678" t="s">
        <v>567</v>
      </c>
      <c r="K4678" t="s">
        <v>567</v>
      </c>
      <c r="L4678" t="s">
        <v>567</v>
      </c>
      <c r="N4678">
        <v>0</v>
      </c>
      <c r="O4678">
        <v>0</v>
      </c>
      <c r="R4678">
        <v>0</v>
      </c>
      <c r="W4678" t="s">
        <v>567</v>
      </c>
      <c r="X4678" t="s">
        <v>567</v>
      </c>
      <c r="Y4678" t="s">
        <v>568</v>
      </c>
    </row>
    <row r="4679" spans="2:25" x14ac:dyDescent="0.3">
      <c r="B4679" s="118"/>
      <c r="D4679" t="s">
        <v>567</v>
      </c>
      <c r="H4679" t="s">
        <v>567</v>
      </c>
      <c r="J4679" t="s">
        <v>567</v>
      </c>
      <c r="K4679" t="s">
        <v>567</v>
      </c>
      <c r="L4679" t="s">
        <v>567</v>
      </c>
      <c r="N4679">
        <v>0</v>
      </c>
      <c r="O4679">
        <v>0</v>
      </c>
      <c r="R4679">
        <v>0</v>
      </c>
      <c r="W4679" t="s">
        <v>567</v>
      </c>
      <c r="X4679" t="s">
        <v>567</v>
      </c>
      <c r="Y4679" t="s">
        <v>568</v>
      </c>
    </row>
    <row r="4680" spans="2:25" x14ac:dyDescent="0.3">
      <c r="B4680" s="118"/>
      <c r="D4680" t="s">
        <v>567</v>
      </c>
      <c r="H4680" t="s">
        <v>567</v>
      </c>
      <c r="J4680" t="s">
        <v>567</v>
      </c>
      <c r="K4680" t="s">
        <v>567</v>
      </c>
      <c r="L4680" t="s">
        <v>567</v>
      </c>
      <c r="N4680">
        <v>0</v>
      </c>
      <c r="O4680">
        <v>0</v>
      </c>
      <c r="R4680">
        <v>0</v>
      </c>
      <c r="W4680" t="s">
        <v>567</v>
      </c>
      <c r="X4680" t="s">
        <v>567</v>
      </c>
      <c r="Y4680" t="s">
        <v>568</v>
      </c>
    </row>
    <row r="4681" spans="2:25" x14ac:dyDescent="0.3">
      <c r="B4681" s="118"/>
      <c r="D4681" t="s">
        <v>567</v>
      </c>
      <c r="H4681" t="s">
        <v>567</v>
      </c>
      <c r="J4681" t="s">
        <v>567</v>
      </c>
      <c r="K4681" t="s">
        <v>567</v>
      </c>
      <c r="L4681" t="s">
        <v>567</v>
      </c>
      <c r="N4681">
        <v>0</v>
      </c>
      <c r="O4681">
        <v>0</v>
      </c>
      <c r="R4681">
        <v>0</v>
      </c>
      <c r="W4681" t="s">
        <v>567</v>
      </c>
      <c r="X4681" t="s">
        <v>567</v>
      </c>
      <c r="Y4681" t="s">
        <v>568</v>
      </c>
    </row>
    <row r="4682" spans="2:25" x14ac:dyDescent="0.3">
      <c r="B4682" s="118"/>
      <c r="D4682" t="s">
        <v>567</v>
      </c>
      <c r="H4682" t="s">
        <v>567</v>
      </c>
      <c r="J4682" t="s">
        <v>567</v>
      </c>
      <c r="K4682" t="s">
        <v>567</v>
      </c>
      <c r="L4682" t="s">
        <v>567</v>
      </c>
      <c r="N4682">
        <v>0</v>
      </c>
      <c r="O4682">
        <v>0</v>
      </c>
      <c r="R4682">
        <v>0</v>
      </c>
      <c r="W4682" t="s">
        <v>567</v>
      </c>
      <c r="X4682" t="s">
        <v>567</v>
      </c>
      <c r="Y4682" t="s">
        <v>568</v>
      </c>
    </row>
    <row r="4683" spans="2:25" x14ac:dyDescent="0.3">
      <c r="B4683" s="118"/>
      <c r="D4683" t="s">
        <v>567</v>
      </c>
      <c r="H4683" t="s">
        <v>567</v>
      </c>
      <c r="J4683" t="s">
        <v>567</v>
      </c>
      <c r="K4683" t="s">
        <v>567</v>
      </c>
      <c r="L4683" t="s">
        <v>567</v>
      </c>
      <c r="N4683">
        <v>0</v>
      </c>
      <c r="O4683">
        <v>0</v>
      </c>
      <c r="R4683">
        <v>0</v>
      </c>
      <c r="W4683" t="s">
        <v>567</v>
      </c>
      <c r="X4683" t="s">
        <v>567</v>
      </c>
      <c r="Y4683" t="s">
        <v>568</v>
      </c>
    </row>
    <row r="4684" spans="2:25" x14ac:dyDescent="0.3">
      <c r="B4684" s="118"/>
      <c r="D4684" t="s">
        <v>567</v>
      </c>
      <c r="H4684" t="s">
        <v>567</v>
      </c>
      <c r="J4684" t="s">
        <v>567</v>
      </c>
      <c r="K4684" t="s">
        <v>567</v>
      </c>
      <c r="L4684" t="s">
        <v>567</v>
      </c>
      <c r="N4684">
        <v>0</v>
      </c>
      <c r="O4684">
        <v>0</v>
      </c>
      <c r="R4684">
        <v>0</v>
      </c>
      <c r="W4684" t="s">
        <v>567</v>
      </c>
      <c r="X4684" t="s">
        <v>567</v>
      </c>
      <c r="Y4684" t="s">
        <v>568</v>
      </c>
    </row>
    <row r="4685" spans="2:25" x14ac:dyDescent="0.3">
      <c r="B4685" s="118"/>
      <c r="D4685" t="s">
        <v>567</v>
      </c>
      <c r="H4685" t="s">
        <v>567</v>
      </c>
      <c r="J4685" t="s">
        <v>567</v>
      </c>
      <c r="K4685" t="s">
        <v>567</v>
      </c>
      <c r="L4685" t="s">
        <v>567</v>
      </c>
      <c r="N4685">
        <v>0</v>
      </c>
      <c r="O4685">
        <v>0</v>
      </c>
      <c r="R4685">
        <v>0</v>
      </c>
      <c r="W4685" t="s">
        <v>567</v>
      </c>
      <c r="X4685" t="s">
        <v>567</v>
      </c>
      <c r="Y4685" t="s">
        <v>568</v>
      </c>
    </row>
    <row r="4686" spans="2:25" x14ac:dyDescent="0.3">
      <c r="B4686" s="118"/>
      <c r="D4686" t="s">
        <v>567</v>
      </c>
      <c r="H4686" t="s">
        <v>567</v>
      </c>
      <c r="J4686" t="s">
        <v>567</v>
      </c>
      <c r="K4686" t="s">
        <v>567</v>
      </c>
      <c r="L4686" t="s">
        <v>567</v>
      </c>
      <c r="N4686">
        <v>0</v>
      </c>
      <c r="O4686">
        <v>0</v>
      </c>
      <c r="R4686">
        <v>0</v>
      </c>
      <c r="W4686" t="s">
        <v>567</v>
      </c>
      <c r="X4686" t="s">
        <v>567</v>
      </c>
      <c r="Y4686" t="s">
        <v>568</v>
      </c>
    </row>
    <row r="4687" spans="2:25" x14ac:dyDescent="0.3">
      <c r="B4687" s="118"/>
      <c r="D4687" t="s">
        <v>567</v>
      </c>
      <c r="H4687" t="s">
        <v>567</v>
      </c>
      <c r="J4687" t="s">
        <v>567</v>
      </c>
      <c r="K4687" t="s">
        <v>567</v>
      </c>
      <c r="L4687" t="s">
        <v>567</v>
      </c>
      <c r="N4687">
        <v>0</v>
      </c>
      <c r="O4687">
        <v>0</v>
      </c>
      <c r="R4687">
        <v>0</v>
      </c>
      <c r="W4687" t="s">
        <v>567</v>
      </c>
      <c r="X4687" t="s">
        <v>567</v>
      </c>
      <c r="Y4687" t="s">
        <v>568</v>
      </c>
    </row>
    <row r="4688" spans="2:25" x14ac:dyDescent="0.3">
      <c r="B4688" s="118"/>
      <c r="D4688" t="s">
        <v>567</v>
      </c>
      <c r="H4688" t="s">
        <v>567</v>
      </c>
      <c r="J4688" t="s">
        <v>567</v>
      </c>
      <c r="K4688" t="s">
        <v>567</v>
      </c>
      <c r="L4688" t="s">
        <v>567</v>
      </c>
      <c r="N4688">
        <v>0</v>
      </c>
      <c r="O4688">
        <v>0</v>
      </c>
      <c r="R4688">
        <v>0</v>
      </c>
      <c r="W4688" t="s">
        <v>567</v>
      </c>
      <c r="X4688" t="s">
        <v>567</v>
      </c>
      <c r="Y4688" t="s">
        <v>568</v>
      </c>
    </row>
    <row r="4689" spans="2:25" x14ac:dyDescent="0.3">
      <c r="B4689" s="118"/>
      <c r="D4689" t="s">
        <v>567</v>
      </c>
      <c r="H4689" t="s">
        <v>567</v>
      </c>
      <c r="J4689" t="s">
        <v>567</v>
      </c>
      <c r="K4689" t="s">
        <v>567</v>
      </c>
      <c r="L4689" t="s">
        <v>567</v>
      </c>
      <c r="N4689">
        <v>0</v>
      </c>
      <c r="O4689">
        <v>0</v>
      </c>
      <c r="R4689">
        <v>0</v>
      </c>
      <c r="W4689" t="s">
        <v>567</v>
      </c>
      <c r="X4689" t="s">
        <v>567</v>
      </c>
      <c r="Y4689" t="s">
        <v>568</v>
      </c>
    </row>
    <row r="4690" spans="2:25" x14ac:dyDescent="0.3">
      <c r="B4690" s="118"/>
      <c r="D4690" t="s">
        <v>567</v>
      </c>
      <c r="H4690" t="s">
        <v>567</v>
      </c>
      <c r="J4690" t="s">
        <v>567</v>
      </c>
      <c r="K4690" t="s">
        <v>567</v>
      </c>
      <c r="L4690" t="s">
        <v>567</v>
      </c>
      <c r="N4690">
        <v>0</v>
      </c>
      <c r="O4690">
        <v>0</v>
      </c>
      <c r="R4690">
        <v>0</v>
      </c>
      <c r="W4690" t="s">
        <v>567</v>
      </c>
      <c r="X4690" t="s">
        <v>567</v>
      </c>
      <c r="Y4690" t="s">
        <v>568</v>
      </c>
    </row>
    <row r="4691" spans="2:25" x14ac:dyDescent="0.3">
      <c r="B4691" s="118"/>
      <c r="D4691" t="s">
        <v>567</v>
      </c>
      <c r="H4691" t="s">
        <v>567</v>
      </c>
      <c r="J4691" t="s">
        <v>567</v>
      </c>
      <c r="K4691" t="s">
        <v>567</v>
      </c>
      <c r="L4691" t="s">
        <v>567</v>
      </c>
      <c r="N4691">
        <v>0</v>
      </c>
      <c r="O4691">
        <v>0</v>
      </c>
      <c r="R4691">
        <v>0</v>
      </c>
      <c r="W4691" t="s">
        <v>567</v>
      </c>
      <c r="X4691" t="s">
        <v>567</v>
      </c>
      <c r="Y4691" t="s">
        <v>568</v>
      </c>
    </row>
    <row r="4692" spans="2:25" x14ac:dyDescent="0.3">
      <c r="B4692" s="118"/>
      <c r="D4692" t="s">
        <v>567</v>
      </c>
      <c r="H4692" t="s">
        <v>567</v>
      </c>
      <c r="J4692" t="s">
        <v>567</v>
      </c>
      <c r="K4692" t="s">
        <v>567</v>
      </c>
      <c r="L4692" t="s">
        <v>567</v>
      </c>
      <c r="N4692">
        <v>0</v>
      </c>
      <c r="O4692">
        <v>0</v>
      </c>
      <c r="R4692">
        <v>0</v>
      </c>
      <c r="W4692" t="s">
        <v>567</v>
      </c>
      <c r="X4692" t="s">
        <v>567</v>
      </c>
      <c r="Y4692" t="s">
        <v>568</v>
      </c>
    </row>
    <row r="4693" spans="2:25" x14ac:dyDescent="0.3">
      <c r="B4693" s="118"/>
      <c r="D4693" t="s">
        <v>567</v>
      </c>
      <c r="H4693" t="s">
        <v>567</v>
      </c>
      <c r="J4693" t="s">
        <v>567</v>
      </c>
      <c r="K4693" t="s">
        <v>567</v>
      </c>
      <c r="L4693" t="s">
        <v>567</v>
      </c>
      <c r="N4693">
        <v>0</v>
      </c>
      <c r="O4693">
        <v>0</v>
      </c>
      <c r="R4693">
        <v>0</v>
      </c>
      <c r="W4693" t="s">
        <v>567</v>
      </c>
      <c r="X4693" t="s">
        <v>567</v>
      </c>
      <c r="Y4693" t="s">
        <v>568</v>
      </c>
    </row>
    <row r="4694" spans="2:25" x14ac:dyDescent="0.3">
      <c r="B4694" s="118"/>
      <c r="D4694" t="s">
        <v>567</v>
      </c>
      <c r="H4694" t="s">
        <v>567</v>
      </c>
      <c r="J4694" t="s">
        <v>567</v>
      </c>
      <c r="K4694" t="s">
        <v>567</v>
      </c>
      <c r="L4694" t="s">
        <v>567</v>
      </c>
      <c r="N4694">
        <v>0</v>
      </c>
      <c r="O4694">
        <v>0</v>
      </c>
      <c r="R4694">
        <v>0</v>
      </c>
      <c r="W4694" t="s">
        <v>567</v>
      </c>
      <c r="X4694" t="s">
        <v>567</v>
      </c>
      <c r="Y4694" t="s">
        <v>568</v>
      </c>
    </row>
    <row r="4695" spans="2:25" x14ac:dyDescent="0.3">
      <c r="B4695" s="118"/>
      <c r="D4695" t="s">
        <v>567</v>
      </c>
      <c r="H4695" t="s">
        <v>567</v>
      </c>
      <c r="J4695" t="s">
        <v>567</v>
      </c>
      <c r="K4695" t="s">
        <v>567</v>
      </c>
      <c r="L4695" t="s">
        <v>567</v>
      </c>
      <c r="N4695">
        <v>0</v>
      </c>
      <c r="O4695">
        <v>0</v>
      </c>
      <c r="R4695">
        <v>0</v>
      </c>
      <c r="W4695" t="s">
        <v>567</v>
      </c>
      <c r="X4695" t="s">
        <v>567</v>
      </c>
      <c r="Y4695" t="s">
        <v>568</v>
      </c>
    </row>
    <row r="4696" spans="2:25" x14ac:dyDescent="0.3">
      <c r="B4696" s="118"/>
      <c r="D4696" t="s">
        <v>567</v>
      </c>
      <c r="H4696" t="s">
        <v>567</v>
      </c>
      <c r="J4696" t="s">
        <v>567</v>
      </c>
      <c r="K4696" t="s">
        <v>567</v>
      </c>
      <c r="L4696" t="s">
        <v>567</v>
      </c>
      <c r="N4696">
        <v>0</v>
      </c>
      <c r="O4696">
        <v>0</v>
      </c>
      <c r="R4696">
        <v>0</v>
      </c>
      <c r="W4696" t="s">
        <v>567</v>
      </c>
      <c r="X4696" t="s">
        <v>567</v>
      </c>
      <c r="Y4696" t="s">
        <v>568</v>
      </c>
    </row>
    <row r="4697" spans="2:25" x14ac:dyDescent="0.3">
      <c r="B4697" s="118"/>
      <c r="D4697" t="s">
        <v>567</v>
      </c>
      <c r="H4697" t="s">
        <v>567</v>
      </c>
      <c r="J4697" t="s">
        <v>567</v>
      </c>
      <c r="K4697" t="s">
        <v>567</v>
      </c>
      <c r="L4697" t="s">
        <v>567</v>
      </c>
      <c r="N4697">
        <v>0</v>
      </c>
      <c r="O4697">
        <v>0</v>
      </c>
      <c r="R4697">
        <v>0</v>
      </c>
      <c r="W4697" t="s">
        <v>567</v>
      </c>
      <c r="X4697" t="s">
        <v>567</v>
      </c>
      <c r="Y4697" t="s">
        <v>568</v>
      </c>
    </row>
    <row r="4698" spans="2:25" x14ac:dyDescent="0.3">
      <c r="B4698" s="118"/>
      <c r="D4698" t="s">
        <v>567</v>
      </c>
      <c r="H4698" t="s">
        <v>567</v>
      </c>
      <c r="J4698" t="s">
        <v>567</v>
      </c>
      <c r="K4698" t="s">
        <v>567</v>
      </c>
      <c r="L4698" t="s">
        <v>567</v>
      </c>
      <c r="N4698">
        <v>0</v>
      </c>
      <c r="O4698">
        <v>0</v>
      </c>
      <c r="R4698">
        <v>0</v>
      </c>
      <c r="W4698" t="s">
        <v>567</v>
      </c>
      <c r="X4698" t="s">
        <v>567</v>
      </c>
      <c r="Y4698" t="s">
        <v>568</v>
      </c>
    </row>
    <row r="4699" spans="2:25" x14ac:dyDescent="0.3">
      <c r="B4699" s="118"/>
      <c r="D4699" t="s">
        <v>567</v>
      </c>
      <c r="H4699" t="s">
        <v>567</v>
      </c>
      <c r="J4699" t="s">
        <v>567</v>
      </c>
      <c r="K4699" t="s">
        <v>567</v>
      </c>
      <c r="L4699" t="s">
        <v>567</v>
      </c>
      <c r="N4699">
        <v>0</v>
      </c>
      <c r="O4699">
        <v>0</v>
      </c>
      <c r="R4699">
        <v>0</v>
      </c>
      <c r="W4699" t="s">
        <v>567</v>
      </c>
      <c r="X4699" t="s">
        <v>567</v>
      </c>
      <c r="Y4699" t="s">
        <v>568</v>
      </c>
    </row>
    <row r="4700" spans="2:25" x14ac:dyDescent="0.3">
      <c r="B4700" s="118"/>
      <c r="D4700" t="s">
        <v>567</v>
      </c>
      <c r="H4700" t="s">
        <v>567</v>
      </c>
      <c r="J4700" t="s">
        <v>567</v>
      </c>
      <c r="K4700" t="s">
        <v>567</v>
      </c>
      <c r="L4700" t="s">
        <v>567</v>
      </c>
      <c r="N4700">
        <v>0</v>
      </c>
      <c r="O4700">
        <v>0</v>
      </c>
      <c r="R4700">
        <v>0</v>
      </c>
      <c r="W4700" t="s">
        <v>567</v>
      </c>
      <c r="X4700" t="s">
        <v>567</v>
      </c>
      <c r="Y4700" t="s">
        <v>568</v>
      </c>
    </row>
    <row r="4701" spans="2:25" x14ac:dyDescent="0.3">
      <c r="B4701" s="118"/>
      <c r="D4701" t="s">
        <v>567</v>
      </c>
      <c r="H4701" t="s">
        <v>567</v>
      </c>
      <c r="J4701" t="s">
        <v>567</v>
      </c>
      <c r="K4701" t="s">
        <v>567</v>
      </c>
      <c r="L4701" t="s">
        <v>567</v>
      </c>
      <c r="N4701">
        <v>0</v>
      </c>
      <c r="O4701">
        <v>0</v>
      </c>
      <c r="R4701">
        <v>0</v>
      </c>
      <c r="W4701" t="s">
        <v>567</v>
      </c>
      <c r="X4701" t="s">
        <v>567</v>
      </c>
      <c r="Y4701" t="s">
        <v>568</v>
      </c>
    </row>
    <row r="4702" spans="2:25" x14ac:dyDescent="0.3">
      <c r="B4702" s="118"/>
      <c r="D4702" t="s">
        <v>567</v>
      </c>
      <c r="H4702" t="s">
        <v>567</v>
      </c>
      <c r="J4702" t="s">
        <v>567</v>
      </c>
      <c r="K4702" t="s">
        <v>567</v>
      </c>
      <c r="L4702" t="s">
        <v>567</v>
      </c>
      <c r="N4702">
        <v>0</v>
      </c>
      <c r="O4702">
        <v>0</v>
      </c>
      <c r="R4702">
        <v>0</v>
      </c>
      <c r="W4702" t="s">
        <v>567</v>
      </c>
      <c r="X4702" t="s">
        <v>567</v>
      </c>
      <c r="Y4702" t="s">
        <v>568</v>
      </c>
    </row>
    <row r="4703" spans="2:25" x14ac:dyDescent="0.3">
      <c r="B4703" s="118"/>
      <c r="D4703" t="s">
        <v>567</v>
      </c>
      <c r="H4703" t="s">
        <v>567</v>
      </c>
      <c r="J4703" t="s">
        <v>567</v>
      </c>
      <c r="K4703" t="s">
        <v>567</v>
      </c>
      <c r="L4703" t="s">
        <v>567</v>
      </c>
      <c r="N4703">
        <v>0</v>
      </c>
      <c r="O4703">
        <v>0</v>
      </c>
      <c r="R4703">
        <v>0</v>
      </c>
      <c r="W4703" t="s">
        <v>567</v>
      </c>
      <c r="X4703" t="s">
        <v>567</v>
      </c>
      <c r="Y4703" t="s">
        <v>568</v>
      </c>
    </row>
    <row r="4704" spans="2:25" x14ac:dyDescent="0.3">
      <c r="B4704" s="118"/>
      <c r="D4704" t="s">
        <v>567</v>
      </c>
      <c r="H4704" t="s">
        <v>567</v>
      </c>
      <c r="J4704" t="s">
        <v>567</v>
      </c>
      <c r="K4704" t="s">
        <v>567</v>
      </c>
      <c r="L4704" t="s">
        <v>567</v>
      </c>
      <c r="N4704">
        <v>0</v>
      </c>
      <c r="O4704">
        <v>0</v>
      </c>
      <c r="R4704">
        <v>0</v>
      </c>
      <c r="W4704" t="s">
        <v>567</v>
      </c>
      <c r="X4704" t="s">
        <v>567</v>
      </c>
      <c r="Y4704" t="s">
        <v>568</v>
      </c>
    </row>
    <row r="4705" spans="2:25" x14ac:dyDescent="0.3">
      <c r="B4705" s="118"/>
      <c r="D4705" t="s">
        <v>567</v>
      </c>
      <c r="H4705" t="s">
        <v>567</v>
      </c>
      <c r="J4705" t="s">
        <v>567</v>
      </c>
      <c r="K4705" t="s">
        <v>567</v>
      </c>
      <c r="L4705" t="s">
        <v>567</v>
      </c>
      <c r="N4705">
        <v>0</v>
      </c>
      <c r="O4705">
        <v>0</v>
      </c>
      <c r="R4705">
        <v>0</v>
      </c>
      <c r="W4705" t="s">
        <v>567</v>
      </c>
      <c r="X4705" t="s">
        <v>567</v>
      </c>
      <c r="Y4705" t="s">
        <v>568</v>
      </c>
    </row>
    <row r="4706" spans="2:25" x14ac:dyDescent="0.3">
      <c r="B4706" s="118"/>
      <c r="D4706" t="s">
        <v>567</v>
      </c>
      <c r="H4706" t="s">
        <v>567</v>
      </c>
      <c r="J4706" t="s">
        <v>567</v>
      </c>
      <c r="K4706" t="s">
        <v>567</v>
      </c>
      <c r="L4706" t="s">
        <v>567</v>
      </c>
      <c r="N4706">
        <v>0</v>
      </c>
      <c r="O4706">
        <v>0</v>
      </c>
      <c r="R4706">
        <v>0</v>
      </c>
      <c r="W4706" t="s">
        <v>567</v>
      </c>
      <c r="X4706" t="s">
        <v>567</v>
      </c>
      <c r="Y4706" t="s">
        <v>568</v>
      </c>
    </row>
    <row r="4707" spans="2:25" x14ac:dyDescent="0.3">
      <c r="B4707" s="118"/>
      <c r="D4707" t="s">
        <v>567</v>
      </c>
      <c r="H4707" t="s">
        <v>567</v>
      </c>
      <c r="J4707" t="s">
        <v>567</v>
      </c>
      <c r="K4707" t="s">
        <v>567</v>
      </c>
      <c r="L4707" t="s">
        <v>567</v>
      </c>
      <c r="N4707">
        <v>0</v>
      </c>
      <c r="O4707">
        <v>0</v>
      </c>
      <c r="R4707">
        <v>0</v>
      </c>
      <c r="W4707" t="s">
        <v>567</v>
      </c>
      <c r="X4707" t="s">
        <v>567</v>
      </c>
      <c r="Y4707" t="s">
        <v>568</v>
      </c>
    </row>
    <row r="4708" spans="2:25" x14ac:dyDescent="0.3">
      <c r="B4708" s="118"/>
      <c r="D4708" t="s">
        <v>567</v>
      </c>
      <c r="H4708" t="s">
        <v>567</v>
      </c>
      <c r="J4708" t="s">
        <v>567</v>
      </c>
      <c r="K4708" t="s">
        <v>567</v>
      </c>
      <c r="L4708" t="s">
        <v>567</v>
      </c>
      <c r="N4708">
        <v>0</v>
      </c>
      <c r="O4708">
        <v>0</v>
      </c>
      <c r="R4708">
        <v>0</v>
      </c>
      <c r="W4708" t="s">
        <v>567</v>
      </c>
      <c r="X4708" t="s">
        <v>567</v>
      </c>
      <c r="Y4708" t="s">
        <v>568</v>
      </c>
    </row>
    <row r="4709" spans="2:25" x14ac:dyDescent="0.3">
      <c r="B4709" s="118"/>
      <c r="D4709" t="s">
        <v>567</v>
      </c>
      <c r="H4709" t="s">
        <v>567</v>
      </c>
      <c r="J4709" t="s">
        <v>567</v>
      </c>
      <c r="K4709" t="s">
        <v>567</v>
      </c>
      <c r="L4709" t="s">
        <v>567</v>
      </c>
      <c r="N4709">
        <v>0</v>
      </c>
      <c r="O4709">
        <v>0</v>
      </c>
      <c r="R4709">
        <v>0</v>
      </c>
      <c r="W4709" t="s">
        <v>567</v>
      </c>
      <c r="X4709" t="s">
        <v>567</v>
      </c>
      <c r="Y4709" t="s">
        <v>568</v>
      </c>
    </row>
    <row r="4710" spans="2:25" x14ac:dyDescent="0.3">
      <c r="B4710" s="118"/>
      <c r="D4710" t="s">
        <v>567</v>
      </c>
      <c r="H4710" t="s">
        <v>567</v>
      </c>
      <c r="J4710" t="s">
        <v>567</v>
      </c>
      <c r="K4710" t="s">
        <v>567</v>
      </c>
      <c r="L4710" t="s">
        <v>567</v>
      </c>
      <c r="N4710">
        <v>0</v>
      </c>
      <c r="O4710">
        <v>0</v>
      </c>
      <c r="R4710">
        <v>0</v>
      </c>
      <c r="W4710" t="s">
        <v>567</v>
      </c>
      <c r="X4710" t="s">
        <v>567</v>
      </c>
      <c r="Y4710" t="s">
        <v>568</v>
      </c>
    </row>
    <row r="4711" spans="2:25" x14ac:dyDescent="0.3">
      <c r="B4711" s="118"/>
      <c r="D4711" t="s">
        <v>567</v>
      </c>
      <c r="H4711" t="s">
        <v>567</v>
      </c>
      <c r="J4711" t="s">
        <v>567</v>
      </c>
      <c r="K4711" t="s">
        <v>567</v>
      </c>
      <c r="L4711" t="s">
        <v>567</v>
      </c>
      <c r="N4711">
        <v>0</v>
      </c>
      <c r="O4711">
        <v>0</v>
      </c>
      <c r="R4711">
        <v>0</v>
      </c>
      <c r="W4711" t="s">
        <v>567</v>
      </c>
      <c r="X4711" t="s">
        <v>567</v>
      </c>
      <c r="Y4711" t="s">
        <v>568</v>
      </c>
    </row>
    <row r="4712" spans="2:25" x14ac:dyDescent="0.3">
      <c r="B4712" s="118"/>
      <c r="D4712" t="s">
        <v>567</v>
      </c>
      <c r="H4712" t="s">
        <v>567</v>
      </c>
      <c r="J4712" t="s">
        <v>567</v>
      </c>
      <c r="K4712" t="s">
        <v>567</v>
      </c>
      <c r="L4712" t="s">
        <v>567</v>
      </c>
      <c r="N4712">
        <v>0</v>
      </c>
      <c r="O4712">
        <v>0</v>
      </c>
      <c r="R4712">
        <v>0</v>
      </c>
      <c r="W4712" t="s">
        <v>567</v>
      </c>
      <c r="X4712" t="s">
        <v>567</v>
      </c>
      <c r="Y4712" t="s">
        <v>568</v>
      </c>
    </row>
    <row r="4713" spans="2:25" x14ac:dyDescent="0.3">
      <c r="B4713" s="118"/>
      <c r="D4713" t="s">
        <v>567</v>
      </c>
      <c r="H4713" t="s">
        <v>567</v>
      </c>
      <c r="J4713" t="s">
        <v>567</v>
      </c>
      <c r="K4713" t="s">
        <v>567</v>
      </c>
      <c r="L4713" t="s">
        <v>567</v>
      </c>
      <c r="N4713">
        <v>0</v>
      </c>
      <c r="O4713">
        <v>0</v>
      </c>
      <c r="R4713">
        <v>0</v>
      </c>
      <c r="W4713" t="s">
        <v>567</v>
      </c>
      <c r="X4713" t="s">
        <v>567</v>
      </c>
      <c r="Y4713" t="s">
        <v>568</v>
      </c>
    </row>
    <row r="4714" spans="2:25" x14ac:dyDescent="0.3">
      <c r="B4714" s="118"/>
      <c r="D4714" t="s">
        <v>567</v>
      </c>
      <c r="H4714" t="s">
        <v>567</v>
      </c>
      <c r="J4714" t="s">
        <v>567</v>
      </c>
      <c r="K4714" t="s">
        <v>567</v>
      </c>
      <c r="L4714" t="s">
        <v>567</v>
      </c>
      <c r="N4714">
        <v>0</v>
      </c>
      <c r="O4714">
        <v>0</v>
      </c>
      <c r="R4714">
        <v>0</v>
      </c>
      <c r="W4714" t="s">
        <v>567</v>
      </c>
      <c r="X4714" t="s">
        <v>567</v>
      </c>
      <c r="Y4714" t="s">
        <v>568</v>
      </c>
    </row>
    <row r="4715" spans="2:25" x14ac:dyDescent="0.3">
      <c r="B4715" s="118"/>
      <c r="D4715" t="s">
        <v>567</v>
      </c>
      <c r="H4715" t="s">
        <v>567</v>
      </c>
      <c r="J4715" t="s">
        <v>567</v>
      </c>
      <c r="K4715" t="s">
        <v>567</v>
      </c>
      <c r="L4715" t="s">
        <v>567</v>
      </c>
      <c r="N4715">
        <v>0</v>
      </c>
      <c r="O4715">
        <v>0</v>
      </c>
      <c r="R4715">
        <v>0</v>
      </c>
      <c r="W4715" t="s">
        <v>567</v>
      </c>
      <c r="X4715" t="s">
        <v>567</v>
      </c>
      <c r="Y4715" t="s">
        <v>568</v>
      </c>
    </row>
    <row r="4716" spans="2:25" x14ac:dyDescent="0.3">
      <c r="B4716" s="118"/>
      <c r="D4716" t="s">
        <v>567</v>
      </c>
      <c r="H4716" t="s">
        <v>567</v>
      </c>
      <c r="J4716" t="s">
        <v>567</v>
      </c>
      <c r="K4716" t="s">
        <v>567</v>
      </c>
      <c r="L4716" t="s">
        <v>567</v>
      </c>
      <c r="N4716">
        <v>0</v>
      </c>
      <c r="O4716">
        <v>0</v>
      </c>
      <c r="R4716">
        <v>0</v>
      </c>
      <c r="W4716" t="s">
        <v>567</v>
      </c>
      <c r="X4716" t="s">
        <v>567</v>
      </c>
      <c r="Y4716" t="s">
        <v>568</v>
      </c>
    </row>
    <row r="4717" spans="2:25" x14ac:dyDescent="0.3">
      <c r="B4717" s="118"/>
      <c r="D4717" t="s">
        <v>567</v>
      </c>
      <c r="H4717" t="s">
        <v>567</v>
      </c>
      <c r="J4717" t="s">
        <v>567</v>
      </c>
      <c r="K4717" t="s">
        <v>567</v>
      </c>
      <c r="L4717" t="s">
        <v>567</v>
      </c>
      <c r="N4717">
        <v>0</v>
      </c>
      <c r="O4717">
        <v>0</v>
      </c>
      <c r="R4717">
        <v>0</v>
      </c>
      <c r="W4717" t="s">
        <v>567</v>
      </c>
      <c r="X4717" t="s">
        <v>567</v>
      </c>
      <c r="Y4717" t="s">
        <v>568</v>
      </c>
    </row>
    <row r="4718" spans="2:25" x14ac:dyDescent="0.3">
      <c r="B4718" s="118"/>
      <c r="D4718" t="s">
        <v>567</v>
      </c>
      <c r="H4718" t="s">
        <v>567</v>
      </c>
      <c r="J4718" t="s">
        <v>567</v>
      </c>
      <c r="K4718" t="s">
        <v>567</v>
      </c>
      <c r="L4718" t="s">
        <v>567</v>
      </c>
      <c r="N4718">
        <v>0</v>
      </c>
      <c r="O4718">
        <v>0</v>
      </c>
      <c r="R4718">
        <v>0</v>
      </c>
      <c r="W4718" t="s">
        <v>567</v>
      </c>
      <c r="X4718" t="s">
        <v>567</v>
      </c>
      <c r="Y4718" t="s">
        <v>568</v>
      </c>
    </row>
    <row r="4719" spans="2:25" x14ac:dyDescent="0.3">
      <c r="B4719" s="118"/>
      <c r="D4719" t="s">
        <v>567</v>
      </c>
      <c r="H4719" t="s">
        <v>567</v>
      </c>
      <c r="J4719" t="s">
        <v>567</v>
      </c>
      <c r="K4719" t="s">
        <v>567</v>
      </c>
      <c r="L4719" t="s">
        <v>567</v>
      </c>
      <c r="N4719">
        <v>0</v>
      </c>
      <c r="O4719">
        <v>0</v>
      </c>
      <c r="R4719">
        <v>0</v>
      </c>
      <c r="W4719" t="s">
        <v>567</v>
      </c>
      <c r="X4719" t="s">
        <v>567</v>
      </c>
      <c r="Y4719" t="s">
        <v>568</v>
      </c>
    </row>
    <row r="4720" spans="2:25" x14ac:dyDescent="0.3">
      <c r="B4720" s="118"/>
      <c r="D4720" t="s">
        <v>567</v>
      </c>
      <c r="H4720" t="s">
        <v>567</v>
      </c>
      <c r="J4720" t="s">
        <v>567</v>
      </c>
      <c r="K4720" t="s">
        <v>567</v>
      </c>
      <c r="L4720" t="s">
        <v>567</v>
      </c>
      <c r="N4720">
        <v>0</v>
      </c>
      <c r="O4720">
        <v>0</v>
      </c>
      <c r="R4720">
        <v>0</v>
      </c>
      <c r="W4720" t="s">
        <v>567</v>
      </c>
      <c r="X4720" t="s">
        <v>567</v>
      </c>
      <c r="Y4720" t="s">
        <v>568</v>
      </c>
    </row>
    <row r="4721" spans="2:25" x14ac:dyDescent="0.3">
      <c r="B4721" s="118"/>
      <c r="D4721" t="s">
        <v>567</v>
      </c>
      <c r="H4721" t="s">
        <v>567</v>
      </c>
      <c r="J4721" t="s">
        <v>567</v>
      </c>
      <c r="K4721" t="s">
        <v>567</v>
      </c>
      <c r="L4721" t="s">
        <v>567</v>
      </c>
      <c r="N4721">
        <v>0</v>
      </c>
      <c r="O4721">
        <v>0</v>
      </c>
      <c r="R4721">
        <v>0</v>
      </c>
      <c r="W4721" t="s">
        <v>567</v>
      </c>
      <c r="X4721" t="s">
        <v>567</v>
      </c>
      <c r="Y4721" t="s">
        <v>568</v>
      </c>
    </row>
    <row r="4722" spans="2:25" x14ac:dyDescent="0.3">
      <c r="B4722" s="118"/>
      <c r="D4722" t="s">
        <v>567</v>
      </c>
      <c r="H4722" t="s">
        <v>567</v>
      </c>
      <c r="J4722" t="s">
        <v>567</v>
      </c>
      <c r="K4722" t="s">
        <v>567</v>
      </c>
      <c r="L4722" t="s">
        <v>567</v>
      </c>
      <c r="N4722">
        <v>0</v>
      </c>
      <c r="O4722">
        <v>0</v>
      </c>
      <c r="R4722">
        <v>0</v>
      </c>
      <c r="W4722" t="s">
        <v>567</v>
      </c>
      <c r="X4722" t="s">
        <v>567</v>
      </c>
      <c r="Y4722" t="s">
        <v>568</v>
      </c>
    </row>
    <row r="4723" spans="2:25" x14ac:dyDescent="0.3">
      <c r="B4723" s="118"/>
      <c r="D4723" t="s">
        <v>567</v>
      </c>
      <c r="H4723" t="s">
        <v>567</v>
      </c>
      <c r="J4723" t="s">
        <v>567</v>
      </c>
      <c r="K4723" t="s">
        <v>567</v>
      </c>
      <c r="L4723" t="s">
        <v>567</v>
      </c>
      <c r="N4723">
        <v>0</v>
      </c>
      <c r="O4723">
        <v>0</v>
      </c>
      <c r="R4723">
        <v>0</v>
      </c>
      <c r="W4723" t="s">
        <v>567</v>
      </c>
      <c r="X4723" t="s">
        <v>567</v>
      </c>
      <c r="Y4723" t="s">
        <v>568</v>
      </c>
    </row>
    <row r="4724" spans="2:25" x14ac:dyDescent="0.3">
      <c r="B4724" s="118"/>
      <c r="D4724" t="s">
        <v>567</v>
      </c>
      <c r="H4724" t="s">
        <v>567</v>
      </c>
      <c r="J4724" t="s">
        <v>567</v>
      </c>
      <c r="K4724" t="s">
        <v>567</v>
      </c>
      <c r="L4724" t="s">
        <v>567</v>
      </c>
      <c r="N4724">
        <v>0</v>
      </c>
      <c r="O4724">
        <v>0</v>
      </c>
      <c r="R4724">
        <v>0</v>
      </c>
      <c r="W4724" t="s">
        <v>567</v>
      </c>
      <c r="X4724" t="s">
        <v>567</v>
      </c>
      <c r="Y4724" t="s">
        <v>568</v>
      </c>
    </row>
    <row r="4725" spans="2:25" x14ac:dyDescent="0.3">
      <c r="B4725" s="118"/>
      <c r="D4725" t="s">
        <v>567</v>
      </c>
      <c r="H4725" t="s">
        <v>567</v>
      </c>
      <c r="J4725" t="s">
        <v>567</v>
      </c>
      <c r="K4725" t="s">
        <v>567</v>
      </c>
      <c r="L4725" t="s">
        <v>567</v>
      </c>
      <c r="N4725">
        <v>0</v>
      </c>
      <c r="O4725">
        <v>0</v>
      </c>
      <c r="R4725">
        <v>0</v>
      </c>
      <c r="W4725" t="s">
        <v>567</v>
      </c>
      <c r="X4725" t="s">
        <v>567</v>
      </c>
      <c r="Y4725" t="s">
        <v>568</v>
      </c>
    </row>
    <row r="4726" spans="2:25" x14ac:dyDescent="0.3">
      <c r="B4726" s="118"/>
      <c r="D4726" t="s">
        <v>567</v>
      </c>
      <c r="H4726" t="s">
        <v>567</v>
      </c>
      <c r="J4726" t="s">
        <v>567</v>
      </c>
      <c r="K4726" t="s">
        <v>567</v>
      </c>
      <c r="L4726" t="s">
        <v>567</v>
      </c>
      <c r="N4726">
        <v>0</v>
      </c>
      <c r="O4726">
        <v>0</v>
      </c>
      <c r="R4726">
        <v>0</v>
      </c>
      <c r="W4726" t="s">
        <v>567</v>
      </c>
      <c r="X4726" t="s">
        <v>567</v>
      </c>
      <c r="Y4726" t="s">
        <v>568</v>
      </c>
    </row>
    <row r="4727" spans="2:25" x14ac:dyDescent="0.3">
      <c r="B4727" s="118"/>
      <c r="D4727" t="s">
        <v>567</v>
      </c>
      <c r="H4727" t="s">
        <v>567</v>
      </c>
      <c r="J4727" t="s">
        <v>567</v>
      </c>
      <c r="K4727" t="s">
        <v>567</v>
      </c>
      <c r="L4727" t="s">
        <v>567</v>
      </c>
      <c r="N4727">
        <v>0</v>
      </c>
      <c r="O4727">
        <v>0</v>
      </c>
      <c r="R4727">
        <v>0</v>
      </c>
      <c r="W4727" t="s">
        <v>567</v>
      </c>
      <c r="X4727" t="s">
        <v>567</v>
      </c>
      <c r="Y4727" t="s">
        <v>568</v>
      </c>
    </row>
    <row r="4728" spans="2:25" x14ac:dyDescent="0.3">
      <c r="B4728" s="118"/>
      <c r="D4728" t="s">
        <v>567</v>
      </c>
      <c r="H4728" t="s">
        <v>567</v>
      </c>
      <c r="J4728" t="s">
        <v>567</v>
      </c>
      <c r="K4728" t="s">
        <v>567</v>
      </c>
      <c r="L4728" t="s">
        <v>567</v>
      </c>
      <c r="N4728">
        <v>0</v>
      </c>
      <c r="O4728">
        <v>0</v>
      </c>
      <c r="R4728">
        <v>0</v>
      </c>
      <c r="W4728" t="s">
        <v>567</v>
      </c>
      <c r="X4728" t="s">
        <v>567</v>
      </c>
      <c r="Y4728" t="s">
        <v>568</v>
      </c>
    </row>
    <row r="4729" spans="2:25" x14ac:dyDescent="0.3">
      <c r="B4729" s="118"/>
      <c r="D4729" t="s">
        <v>567</v>
      </c>
      <c r="H4729" t="s">
        <v>567</v>
      </c>
      <c r="J4729" t="s">
        <v>567</v>
      </c>
      <c r="K4729" t="s">
        <v>567</v>
      </c>
      <c r="L4729" t="s">
        <v>567</v>
      </c>
      <c r="N4729">
        <v>0</v>
      </c>
      <c r="O4729">
        <v>0</v>
      </c>
      <c r="R4729">
        <v>0</v>
      </c>
      <c r="W4729" t="s">
        <v>567</v>
      </c>
      <c r="X4729" t="s">
        <v>567</v>
      </c>
      <c r="Y4729" t="s">
        <v>568</v>
      </c>
    </row>
    <row r="4730" spans="2:25" x14ac:dyDescent="0.3">
      <c r="B4730" s="118"/>
      <c r="D4730" t="s">
        <v>567</v>
      </c>
      <c r="H4730" t="s">
        <v>567</v>
      </c>
      <c r="J4730" t="s">
        <v>567</v>
      </c>
      <c r="K4730" t="s">
        <v>567</v>
      </c>
      <c r="L4730" t="s">
        <v>567</v>
      </c>
      <c r="N4730">
        <v>0</v>
      </c>
      <c r="O4730">
        <v>0</v>
      </c>
      <c r="R4730">
        <v>0</v>
      </c>
      <c r="W4730" t="s">
        <v>567</v>
      </c>
      <c r="X4730" t="s">
        <v>567</v>
      </c>
      <c r="Y4730" t="s">
        <v>568</v>
      </c>
    </row>
    <row r="4731" spans="2:25" x14ac:dyDescent="0.3">
      <c r="B4731" s="118"/>
      <c r="D4731" t="s">
        <v>567</v>
      </c>
      <c r="H4731" t="s">
        <v>567</v>
      </c>
      <c r="J4731" t="s">
        <v>567</v>
      </c>
      <c r="K4731" t="s">
        <v>567</v>
      </c>
      <c r="L4731" t="s">
        <v>567</v>
      </c>
      <c r="N4731">
        <v>0</v>
      </c>
      <c r="O4731">
        <v>0</v>
      </c>
      <c r="R4731">
        <v>0</v>
      </c>
      <c r="W4731" t="s">
        <v>567</v>
      </c>
      <c r="X4731" t="s">
        <v>567</v>
      </c>
      <c r="Y4731" t="s">
        <v>568</v>
      </c>
    </row>
    <row r="4732" spans="2:25" x14ac:dyDescent="0.3">
      <c r="B4732" s="118"/>
      <c r="D4732" t="s">
        <v>567</v>
      </c>
      <c r="H4732" t="s">
        <v>567</v>
      </c>
      <c r="J4732" t="s">
        <v>567</v>
      </c>
      <c r="K4732" t="s">
        <v>567</v>
      </c>
      <c r="L4732" t="s">
        <v>567</v>
      </c>
      <c r="N4732">
        <v>0</v>
      </c>
      <c r="O4732">
        <v>0</v>
      </c>
      <c r="R4732">
        <v>0</v>
      </c>
      <c r="W4732" t="s">
        <v>567</v>
      </c>
      <c r="X4732" t="s">
        <v>567</v>
      </c>
      <c r="Y4732" t="s">
        <v>568</v>
      </c>
    </row>
    <row r="4733" spans="2:25" x14ac:dyDescent="0.3">
      <c r="B4733" s="118"/>
      <c r="D4733" t="s">
        <v>567</v>
      </c>
      <c r="H4733" t="s">
        <v>567</v>
      </c>
      <c r="J4733" t="s">
        <v>567</v>
      </c>
      <c r="K4733" t="s">
        <v>567</v>
      </c>
      <c r="L4733" t="s">
        <v>567</v>
      </c>
      <c r="N4733">
        <v>0</v>
      </c>
      <c r="O4733">
        <v>0</v>
      </c>
      <c r="R4733">
        <v>0</v>
      </c>
      <c r="W4733" t="s">
        <v>567</v>
      </c>
      <c r="X4733" t="s">
        <v>567</v>
      </c>
      <c r="Y4733" t="s">
        <v>568</v>
      </c>
    </row>
    <row r="4734" spans="2:25" x14ac:dyDescent="0.3">
      <c r="B4734" s="118"/>
      <c r="D4734" t="s">
        <v>567</v>
      </c>
      <c r="H4734" t="s">
        <v>567</v>
      </c>
      <c r="J4734" t="s">
        <v>567</v>
      </c>
      <c r="K4734" t="s">
        <v>567</v>
      </c>
      <c r="L4734" t="s">
        <v>567</v>
      </c>
      <c r="N4734">
        <v>0</v>
      </c>
      <c r="O4734">
        <v>0</v>
      </c>
      <c r="R4734">
        <v>0</v>
      </c>
      <c r="W4734" t="s">
        <v>567</v>
      </c>
      <c r="X4734" t="s">
        <v>567</v>
      </c>
      <c r="Y4734" t="s">
        <v>568</v>
      </c>
    </row>
    <row r="4735" spans="2:25" x14ac:dyDescent="0.3">
      <c r="B4735" s="118"/>
      <c r="D4735" t="s">
        <v>567</v>
      </c>
      <c r="H4735" t="s">
        <v>567</v>
      </c>
      <c r="J4735" t="s">
        <v>567</v>
      </c>
      <c r="K4735" t="s">
        <v>567</v>
      </c>
      <c r="L4735" t="s">
        <v>567</v>
      </c>
      <c r="N4735">
        <v>0</v>
      </c>
      <c r="O4735">
        <v>0</v>
      </c>
      <c r="R4735">
        <v>0</v>
      </c>
      <c r="W4735" t="s">
        <v>567</v>
      </c>
      <c r="X4735" t="s">
        <v>567</v>
      </c>
      <c r="Y4735" t="s">
        <v>568</v>
      </c>
    </row>
    <row r="4736" spans="2:25" x14ac:dyDescent="0.3">
      <c r="B4736" s="118"/>
      <c r="D4736" t="s">
        <v>567</v>
      </c>
      <c r="H4736" t="s">
        <v>567</v>
      </c>
      <c r="J4736" t="s">
        <v>567</v>
      </c>
      <c r="K4736" t="s">
        <v>567</v>
      </c>
      <c r="L4736" t="s">
        <v>567</v>
      </c>
      <c r="N4736">
        <v>0</v>
      </c>
      <c r="O4736">
        <v>0</v>
      </c>
      <c r="R4736">
        <v>0</v>
      </c>
      <c r="W4736" t="s">
        <v>567</v>
      </c>
      <c r="X4736" t="s">
        <v>567</v>
      </c>
      <c r="Y4736" t="s">
        <v>568</v>
      </c>
    </row>
    <row r="4737" spans="2:25" x14ac:dyDescent="0.3">
      <c r="B4737" s="118"/>
      <c r="D4737" t="s">
        <v>567</v>
      </c>
      <c r="H4737" t="s">
        <v>567</v>
      </c>
      <c r="J4737" t="s">
        <v>567</v>
      </c>
      <c r="K4737" t="s">
        <v>567</v>
      </c>
      <c r="L4737" t="s">
        <v>567</v>
      </c>
      <c r="N4737">
        <v>0</v>
      </c>
      <c r="O4737">
        <v>0</v>
      </c>
      <c r="R4737">
        <v>0</v>
      </c>
      <c r="W4737" t="s">
        <v>567</v>
      </c>
      <c r="X4737" t="s">
        <v>567</v>
      </c>
      <c r="Y4737" t="s">
        <v>568</v>
      </c>
    </row>
    <row r="4738" spans="2:25" x14ac:dyDescent="0.3">
      <c r="B4738" s="118"/>
      <c r="D4738" t="s">
        <v>567</v>
      </c>
      <c r="H4738" t="s">
        <v>567</v>
      </c>
      <c r="J4738" t="s">
        <v>567</v>
      </c>
      <c r="K4738" t="s">
        <v>567</v>
      </c>
      <c r="L4738" t="s">
        <v>567</v>
      </c>
      <c r="N4738">
        <v>0</v>
      </c>
      <c r="O4738">
        <v>0</v>
      </c>
      <c r="R4738">
        <v>0</v>
      </c>
      <c r="W4738" t="s">
        <v>567</v>
      </c>
      <c r="X4738" t="s">
        <v>567</v>
      </c>
      <c r="Y4738" t="s">
        <v>568</v>
      </c>
    </row>
    <row r="4739" spans="2:25" x14ac:dyDescent="0.3">
      <c r="B4739" s="118"/>
      <c r="D4739" t="s">
        <v>567</v>
      </c>
      <c r="H4739" t="s">
        <v>567</v>
      </c>
      <c r="J4739" t="s">
        <v>567</v>
      </c>
      <c r="K4739" t="s">
        <v>567</v>
      </c>
      <c r="L4739" t="s">
        <v>567</v>
      </c>
      <c r="N4739">
        <v>0</v>
      </c>
      <c r="O4739">
        <v>0</v>
      </c>
      <c r="R4739">
        <v>0</v>
      </c>
      <c r="W4739" t="s">
        <v>567</v>
      </c>
      <c r="X4739" t="s">
        <v>567</v>
      </c>
      <c r="Y4739" t="s">
        <v>568</v>
      </c>
    </row>
    <row r="4740" spans="2:25" x14ac:dyDescent="0.3">
      <c r="B4740" s="118"/>
      <c r="D4740" t="s">
        <v>567</v>
      </c>
      <c r="H4740" t="s">
        <v>567</v>
      </c>
      <c r="J4740" t="s">
        <v>567</v>
      </c>
      <c r="K4740" t="s">
        <v>567</v>
      </c>
      <c r="L4740" t="s">
        <v>567</v>
      </c>
      <c r="N4740">
        <v>0</v>
      </c>
      <c r="O4740">
        <v>0</v>
      </c>
      <c r="R4740">
        <v>0</v>
      </c>
      <c r="W4740" t="s">
        <v>567</v>
      </c>
      <c r="X4740" t="s">
        <v>567</v>
      </c>
      <c r="Y4740" t="s">
        <v>568</v>
      </c>
    </row>
    <row r="4741" spans="2:25" x14ac:dyDescent="0.3">
      <c r="B4741" s="118"/>
      <c r="D4741" t="s">
        <v>567</v>
      </c>
      <c r="H4741" t="s">
        <v>567</v>
      </c>
      <c r="J4741" t="s">
        <v>567</v>
      </c>
      <c r="K4741" t="s">
        <v>567</v>
      </c>
      <c r="L4741" t="s">
        <v>567</v>
      </c>
      <c r="N4741">
        <v>0</v>
      </c>
      <c r="O4741">
        <v>0</v>
      </c>
      <c r="R4741">
        <v>0</v>
      </c>
      <c r="W4741" t="s">
        <v>567</v>
      </c>
      <c r="X4741" t="s">
        <v>567</v>
      </c>
      <c r="Y4741" t="s">
        <v>568</v>
      </c>
    </row>
    <row r="4742" spans="2:25" x14ac:dyDescent="0.3">
      <c r="B4742" s="118"/>
      <c r="D4742" t="s">
        <v>567</v>
      </c>
      <c r="H4742" t="s">
        <v>567</v>
      </c>
      <c r="J4742" t="s">
        <v>567</v>
      </c>
      <c r="K4742" t="s">
        <v>567</v>
      </c>
      <c r="L4742" t="s">
        <v>567</v>
      </c>
      <c r="N4742">
        <v>0</v>
      </c>
      <c r="O4742">
        <v>0</v>
      </c>
      <c r="R4742">
        <v>0</v>
      </c>
      <c r="W4742" t="s">
        <v>567</v>
      </c>
      <c r="X4742" t="s">
        <v>567</v>
      </c>
      <c r="Y4742" t="s">
        <v>568</v>
      </c>
    </row>
    <row r="4743" spans="2:25" x14ac:dyDescent="0.3">
      <c r="B4743" s="118"/>
      <c r="D4743" t="s">
        <v>567</v>
      </c>
      <c r="H4743" t="s">
        <v>567</v>
      </c>
      <c r="J4743" t="s">
        <v>567</v>
      </c>
      <c r="K4743" t="s">
        <v>567</v>
      </c>
      <c r="L4743" t="s">
        <v>567</v>
      </c>
      <c r="N4743">
        <v>0</v>
      </c>
      <c r="O4743">
        <v>0</v>
      </c>
      <c r="R4743">
        <v>0</v>
      </c>
      <c r="W4743" t="s">
        <v>567</v>
      </c>
      <c r="X4743" t="s">
        <v>567</v>
      </c>
      <c r="Y4743" t="s">
        <v>568</v>
      </c>
    </row>
    <row r="4744" spans="2:25" x14ac:dyDescent="0.3">
      <c r="B4744" s="118"/>
      <c r="D4744" t="s">
        <v>567</v>
      </c>
      <c r="H4744" t="s">
        <v>567</v>
      </c>
      <c r="J4744" t="s">
        <v>567</v>
      </c>
      <c r="K4744" t="s">
        <v>567</v>
      </c>
      <c r="L4744" t="s">
        <v>567</v>
      </c>
      <c r="N4744">
        <v>0</v>
      </c>
      <c r="O4744">
        <v>0</v>
      </c>
      <c r="R4744">
        <v>0</v>
      </c>
      <c r="W4744" t="s">
        <v>567</v>
      </c>
      <c r="X4744" t="s">
        <v>567</v>
      </c>
      <c r="Y4744" t="s">
        <v>568</v>
      </c>
    </row>
    <row r="4745" spans="2:25" x14ac:dyDescent="0.3">
      <c r="B4745" s="118"/>
      <c r="D4745" t="s">
        <v>567</v>
      </c>
      <c r="H4745" t="s">
        <v>567</v>
      </c>
      <c r="J4745" t="s">
        <v>567</v>
      </c>
      <c r="K4745" t="s">
        <v>567</v>
      </c>
      <c r="L4745" t="s">
        <v>567</v>
      </c>
      <c r="N4745">
        <v>0</v>
      </c>
      <c r="O4745">
        <v>0</v>
      </c>
      <c r="R4745">
        <v>0</v>
      </c>
      <c r="W4745" t="s">
        <v>567</v>
      </c>
      <c r="X4745" t="s">
        <v>567</v>
      </c>
      <c r="Y4745" t="s">
        <v>568</v>
      </c>
    </row>
    <row r="4746" spans="2:25" x14ac:dyDescent="0.3">
      <c r="B4746" s="118"/>
      <c r="D4746" t="s">
        <v>567</v>
      </c>
      <c r="H4746" t="s">
        <v>567</v>
      </c>
      <c r="J4746" t="s">
        <v>567</v>
      </c>
      <c r="K4746" t="s">
        <v>567</v>
      </c>
      <c r="L4746" t="s">
        <v>567</v>
      </c>
      <c r="N4746">
        <v>0</v>
      </c>
      <c r="O4746">
        <v>0</v>
      </c>
      <c r="R4746">
        <v>0</v>
      </c>
      <c r="W4746" t="s">
        <v>567</v>
      </c>
      <c r="X4746" t="s">
        <v>567</v>
      </c>
      <c r="Y4746" t="s">
        <v>568</v>
      </c>
    </row>
    <row r="4747" spans="2:25" x14ac:dyDescent="0.3">
      <c r="B4747" s="118"/>
      <c r="D4747" t="s">
        <v>567</v>
      </c>
      <c r="H4747" t="s">
        <v>567</v>
      </c>
      <c r="J4747" t="s">
        <v>567</v>
      </c>
      <c r="K4747" t="s">
        <v>567</v>
      </c>
      <c r="L4747" t="s">
        <v>567</v>
      </c>
      <c r="N4747">
        <v>0</v>
      </c>
      <c r="O4747">
        <v>0</v>
      </c>
      <c r="R4747">
        <v>0</v>
      </c>
      <c r="W4747" t="s">
        <v>567</v>
      </c>
      <c r="X4747" t="s">
        <v>567</v>
      </c>
      <c r="Y4747" t="s">
        <v>568</v>
      </c>
    </row>
    <row r="4748" spans="2:25" x14ac:dyDescent="0.3">
      <c r="B4748" s="118"/>
      <c r="D4748" t="s">
        <v>567</v>
      </c>
      <c r="H4748" t="s">
        <v>567</v>
      </c>
      <c r="J4748" t="s">
        <v>567</v>
      </c>
      <c r="K4748" t="s">
        <v>567</v>
      </c>
      <c r="L4748" t="s">
        <v>567</v>
      </c>
      <c r="N4748">
        <v>0</v>
      </c>
      <c r="O4748">
        <v>0</v>
      </c>
      <c r="R4748">
        <v>0</v>
      </c>
      <c r="W4748" t="s">
        <v>567</v>
      </c>
      <c r="X4748" t="s">
        <v>567</v>
      </c>
      <c r="Y4748" t="s">
        <v>568</v>
      </c>
    </row>
    <row r="4749" spans="2:25" x14ac:dyDescent="0.3">
      <c r="B4749" s="118"/>
      <c r="D4749" t="s">
        <v>567</v>
      </c>
      <c r="H4749" t="s">
        <v>567</v>
      </c>
      <c r="J4749" t="s">
        <v>567</v>
      </c>
      <c r="K4749" t="s">
        <v>567</v>
      </c>
      <c r="L4749" t="s">
        <v>567</v>
      </c>
      <c r="N4749">
        <v>0</v>
      </c>
      <c r="O4749">
        <v>0</v>
      </c>
      <c r="R4749">
        <v>0</v>
      </c>
      <c r="W4749" t="s">
        <v>567</v>
      </c>
      <c r="X4749" t="s">
        <v>567</v>
      </c>
      <c r="Y4749" t="s">
        <v>568</v>
      </c>
    </row>
    <row r="4750" spans="2:25" x14ac:dyDescent="0.3">
      <c r="B4750" s="118"/>
      <c r="D4750" t="s">
        <v>567</v>
      </c>
      <c r="H4750" t="s">
        <v>567</v>
      </c>
      <c r="J4750" t="s">
        <v>567</v>
      </c>
      <c r="K4750" t="s">
        <v>567</v>
      </c>
      <c r="L4750" t="s">
        <v>567</v>
      </c>
      <c r="N4750">
        <v>0</v>
      </c>
      <c r="O4750">
        <v>0</v>
      </c>
      <c r="R4750">
        <v>0</v>
      </c>
      <c r="W4750" t="s">
        <v>567</v>
      </c>
      <c r="X4750" t="s">
        <v>567</v>
      </c>
      <c r="Y4750" t="s">
        <v>568</v>
      </c>
    </row>
    <row r="4751" spans="2:25" x14ac:dyDescent="0.3">
      <c r="B4751" s="118"/>
      <c r="D4751" t="s">
        <v>567</v>
      </c>
      <c r="H4751" t="s">
        <v>567</v>
      </c>
      <c r="J4751" t="s">
        <v>567</v>
      </c>
      <c r="K4751" t="s">
        <v>567</v>
      </c>
      <c r="L4751" t="s">
        <v>567</v>
      </c>
      <c r="N4751">
        <v>0</v>
      </c>
      <c r="O4751">
        <v>0</v>
      </c>
      <c r="R4751">
        <v>0</v>
      </c>
      <c r="W4751" t="s">
        <v>567</v>
      </c>
      <c r="X4751" t="s">
        <v>567</v>
      </c>
      <c r="Y4751" t="s">
        <v>568</v>
      </c>
    </row>
    <row r="4752" spans="2:25" x14ac:dyDescent="0.3">
      <c r="B4752" s="118"/>
      <c r="D4752" t="s">
        <v>567</v>
      </c>
      <c r="H4752" t="s">
        <v>567</v>
      </c>
      <c r="J4752" t="s">
        <v>567</v>
      </c>
      <c r="K4752" t="s">
        <v>567</v>
      </c>
      <c r="L4752" t="s">
        <v>567</v>
      </c>
      <c r="N4752">
        <v>0</v>
      </c>
      <c r="O4752">
        <v>0</v>
      </c>
      <c r="R4752">
        <v>0</v>
      </c>
      <c r="W4752" t="s">
        <v>567</v>
      </c>
      <c r="X4752" t="s">
        <v>567</v>
      </c>
      <c r="Y4752" t="s">
        <v>568</v>
      </c>
    </row>
    <row r="4753" spans="2:25" x14ac:dyDescent="0.3">
      <c r="B4753" s="118"/>
      <c r="D4753" t="s">
        <v>567</v>
      </c>
      <c r="H4753" t="s">
        <v>567</v>
      </c>
      <c r="J4753" t="s">
        <v>567</v>
      </c>
      <c r="K4753" t="s">
        <v>567</v>
      </c>
      <c r="L4753" t="s">
        <v>567</v>
      </c>
      <c r="N4753">
        <v>0</v>
      </c>
      <c r="O4753">
        <v>0</v>
      </c>
      <c r="R4753">
        <v>0</v>
      </c>
      <c r="W4753" t="s">
        <v>567</v>
      </c>
      <c r="X4753" t="s">
        <v>567</v>
      </c>
      <c r="Y4753" t="s">
        <v>568</v>
      </c>
    </row>
    <row r="4754" spans="2:25" x14ac:dyDescent="0.3">
      <c r="B4754" s="118"/>
      <c r="D4754" t="s">
        <v>567</v>
      </c>
      <c r="H4754" t="s">
        <v>567</v>
      </c>
      <c r="J4754" t="s">
        <v>567</v>
      </c>
      <c r="K4754" t="s">
        <v>567</v>
      </c>
      <c r="L4754" t="s">
        <v>567</v>
      </c>
      <c r="N4754">
        <v>0</v>
      </c>
      <c r="O4754">
        <v>0</v>
      </c>
      <c r="R4754">
        <v>0</v>
      </c>
      <c r="W4754" t="s">
        <v>567</v>
      </c>
      <c r="X4754" t="s">
        <v>567</v>
      </c>
      <c r="Y4754" t="s">
        <v>568</v>
      </c>
    </row>
    <row r="4755" spans="2:25" x14ac:dyDescent="0.3">
      <c r="B4755" s="118"/>
      <c r="D4755" t="s">
        <v>567</v>
      </c>
      <c r="H4755" t="s">
        <v>567</v>
      </c>
      <c r="J4755" t="s">
        <v>567</v>
      </c>
      <c r="K4755" t="s">
        <v>567</v>
      </c>
      <c r="L4755" t="s">
        <v>567</v>
      </c>
      <c r="N4755">
        <v>0</v>
      </c>
      <c r="O4755">
        <v>0</v>
      </c>
      <c r="R4755">
        <v>0</v>
      </c>
      <c r="W4755" t="s">
        <v>567</v>
      </c>
      <c r="X4755" t="s">
        <v>567</v>
      </c>
      <c r="Y4755" t="s">
        <v>568</v>
      </c>
    </row>
    <row r="4756" spans="2:25" x14ac:dyDescent="0.3">
      <c r="B4756" s="118"/>
      <c r="D4756" t="s">
        <v>567</v>
      </c>
      <c r="H4756" t="s">
        <v>567</v>
      </c>
      <c r="J4756" t="s">
        <v>567</v>
      </c>
      <c r="K4756" t="s">
        <v>567</v>
      </c>
      <c r="L4756" t="s">
        <v>567</v>
      </c>
      <c r="N4756">
        <v>0</v>
      </c>
      <c r="O4756">
        <v>0</v>
      </c>
      <c r="R4756">
        <v>0</v>
      </c>
      <c r="W4756" t="s">
        <v>567</v>
      </c>
      <c r="X4756" t="s">
        <v>567</v>
      </c>
      <c r="Y4756" t="s">
        <v>568</v>
      </c>
    </row>
    <row r="4757" spans="2:25" x14ac:dyDescent="0.3">
      <c r="B4757" s="118"/>
      <c r="D4757" t="s">
        <v>567</v>
      </c>
      <c r="H4757" t="s">
        <v>567</v>
      </c>
      <c r="J4757" t="s">
        <v>567</v>
      </c>
      <c r="K4757" t="s">
        <v>567</v>
      </c>
      <c r="L4757" t="s">
        <v>567</v>
      </c>
      <c r="N4757">
        <v>0</v>
      </c>
      <c r="O4757">
        <v>0</v>
      </c>
      <c r="R4757">
        <v>0</v>
      </c>
      <c r="W4757" t="s">
        <v>567</v>
      </c>
      <c r="X4757" t="s">
        <v>567</v>
      </c>
      <c r="Y4757" t="s">
        <v>568</v>
      </c>
    </row>
    <row r="4758" spans="2:25" x14ac:dyDescent="0.3">
      <c r="B4758" s="118"/>
      <c r="D4758" t="s">
        <v>567</v>
      </c>
      <c r="H4758" t="s">
        <v>567</v>
      </c>
      <c r="J4758" t="s">
        <v>567</v>
      </c>
      <c r="K4758" t="s">
        <v>567</v>
      </c>
      <c r="L4758" t="s">
        <v>567</v>
      </c>
      <c r="N4758">
        <v>0</v>
      </c>
      <c r="O4758">
        <v>0</v>
      </c>
      <c r="R4758">
        <v>0</v>
      </c>
      <c r="W4758" t="s">
        <v>567</v>
      </c>
      <c r="X4758" t="s">
        <v>567</v>
      </c>
      <c r="Y4758" t="s">
        <v>568</v>
      </c>
    </row>
    <row r="4759" spans="2:25" x14ac:dyDescent="0.3">
      <c r="B4759" s="118"/>
      <c r="D4759" t="s">
        <v>567</v>
      </c>
      <c r="H4759" t="s">
        <v>567</v>
      </c>
      <c r="J4759" t="s">
        <v>567</v>
      </c>
      <c r="K4759" t="s">
        <v>567</v>
      </c>
      <c r="L4759" t="s">
        <v>567</v>
      </c>
      <c r="N4759">
        <v>0</v>
      </c>
      <c r="O4759">
        <v>0</v>
      </c>
      <c r="R4759">
        <v>0</v>
      </c>
      <c r="W4759" t="s">
        <v>567</v>
      </c>
      <c r="X4759" t="s">
        <v>567</v>
      </c>
      <c r="Y4759" t="s">
        <v>568</v>
      </c>
    </row>
    <row r="4760" spans="2:25" x14ac:dyDescent="0.3">
      <c r="B4760" s="118"/>
      <c r="D4760" t="s">
        <v>567</v>
      </c>
      <c r="H4760" t="s">
        <v>567</v>
      </c>
      <c r="J4760" t="s">
        <v>567</v>
      </c>
      <c r="K4760" t="s">
        <v>567</v>
      </c>
      <c r="L4760" t="s">
        <v>567</v>
      </c>
      <c r="N4760">
        <v>0</v>
      </c>
      <c r="O4760">
        <v>0</v>
      </c>
      <c r="R4760">
        <v>0</v>
      </c>
      <c r="W4760" t="s">
        <v>567</v>
      </c>
      <c r="X4760" t="s">
        <v>567</v>
      </c>
      <c r="Y4760" t="s">
        <v>568</v>
      </c>
    </row>
    <row r="4761" spans="2:25" x14ac:dyDescent="0.3">
      <c r="B4761" s="118"/>
      <c r="D4761" t="s">
        <v>567</v>
      </c>
      <c r="H4761" t="s">
        <v>567</v>
      </c>
      <c r="J4761" t="s">
        <v>567</v>
      </c>
      <c r="K4761" t="s">
        <v>567</v>
      </c>
      <c r="L4761" t="s">
        <v>567</v>
      </c>
      <c r="N4761">
        <v>0</v>
      </c>
      <c r="O4761">
        <v>0</v>
      </c>
      <c r="R4761">
        <v>0</v>
      </c>
      <c r="W4761" t="s">
        <v>567</v>
      </c>
      <c r="X4761" t="s">
        <v>567</v>
      </c>
      <c r="Y4761" t="s">
        <v>568</v>
      </c>
    </row>
    <row r="4762" spans="2:25" x14ac:dyDescent="0.3">
      <c r="B4762" s="118"/>
      <c r="D4762" t="s">
        <v>567</v>
      </c>
      <c r="H4762" t="s">
        <v>567</v>
      </c>
      <c r="J4762" t="s">
        <v>567</v>
      </c>
      <c r="K4762" t="s">
        <v>567</v>
      </c>
      <c r="L4762" t="s">
        <v>567</v>
      </c>
      <c r="N4762">
        <v>0</v>
      </c>
      <c r="O4762">
        <v>0</v>
      </c>
      <c r="R4762">
        <v>0</v>
      </c>
      <c r="W4762" t="s">
        <v>567</v>
      </c>
      <c r="X4762" t="s">
        <v>567</v>
      </c>
      <c r="Y4762" t="s">
        <v>568</v>
      </c>
    </row>
    <row r="4763" spans="2:25" x14ac:dyDescent="0.3">
      <c r="B4763" s="118"/>
      <c r="D4763" t="s">
        <v>567</v>
      </c>
      <c r="H4763" t="s">
        <v>567</v>
      </c>
      <c r="J4763" t="s">
        <v>567</v>
      </c>
      <c r="K4763" t="s">
        <v>567</v>
      </c>
      <c r="L4763" t="s">
        <v>567</v>
      </c>
      <c r="N4763">
        <v>0</v>
      </c>
      <c r="O4763">
        <v>0</v>
      </c>
      <c r="R4763">
        <v>0</v>
      </c>
      <c r="W4763" t="s">
        <v>567</v>
      </c>
      <c r="X4763" t="s">
        <v>567</v>
      </c>
      <c r="Y4763" t="s">
        <v>568</v>
      </c>
    </row>
    <row r="4764" spans="2:25" x14ac:dyDescent="0.3">
      <c r="B4764" s="118"/>
      <c r="D4764" t="s">
        <v>567</v>
      </c>
      <c r="H4764" t="s">
        <v>567</v>
      </c>
      <c r="J4764" t="s">
        <v>567</v>
      </c>
      <c r="K4764" t="s">
        <v>567</v>
      </c>
      <c r="L4764" t="s">
        <v>567</v>
      </c>
      <c r="N4764">
        <v>0</v>
      </c>
      <c r="O4764">
        <v>0</v>
      </c>
      <c r="R4764">
        <v>0</v>
      </c>
      <c r="W4764" t="s">
        <v>567</v>
      </c>
      <c r="X4764" t="s">
        <v>567</v>
      </c>
      <c r="Y4764" t="s">
        <v>568</v>
      </c>
    </row>
    <row r="4765" spans="2:25" x14ac:dyDescent="0.3">
      <c r="B4765" s="118"/>
      <c r="D4765" t="s">
        <v>567</v>
      </c>
      <c r="H4765" t="s">
        <v>567</v>
      </c>
      <c r="J4765" t="s">
        <v>567</v>
      </c>
      <c r="K4765" t="s">
        <v>567</v>
      </c>
      <c r="L4765" t="s">
        <v>567</v>
      </c>
      <c r="N4765">
        <v>0</v>
      </c>
      <c r="O4765">
        <v>0</v>
      </c>
      <c r="R4765">
        <v>0</v>
      </c>
      <c r="W4765" t="s">
        <v>567</v>
      </c>
      <c r="X4765" t="s">
        <v>567</v>
      </c>
      <c r="Y4765" t="s">
        <v>568</v>
      </c>
    </row>
    <row r="4766" spans="2:25" x14ac:dyDescent="0.3">
      <c r="B4766" s="118"/>
      <c r="D4766" t="s">
        <v>567</v>
      </c>
      <c r="H4766" t="s">
        <v>567</v>
      </c>
      <c r="J4766" t="s">
        <v>567</v>
      </c>
      <c r="K4766" t="s">
        <v>567</v>
      </c>
      <c r="L4766" t="s">
        <v>567</v>
      </c>
      <c r="N4766">
        <v>0</v>
      </c>
      <c r="O4766">
        <v>0</v>
      </c>
      <c r="R4766">
        <v>0</v>
      </c>
      <c r="W4766" t="s">
        <v>567</v>
      </c>
      <c r="X4766" t="s">
        <v>567</v>
      </c>
      <c r="Y4766" t="s">
        <v>568</v>
      </c>
    </row>
    <row r="4767" spans="2:25" x14ac:dyDescent="0.3">
      <c r="B4767" s="118"/>
      <c r="D4767" t="s">
        <v>567</v>
      </c>
      <c r="H4767" t="s">
        <v>567</v>
      </c>
      <c r="J4767" t="s">
        <v>567</v>
      </c>
      <c r="K4767" t="s">
        <v>567</v>
      </c>
      <c r="L4767" t="s">
        <v>567</v>
      </c>
      <c r="N4767">
        <v>0</v>
      </c>
      <c r="O4767">
        <v>0</v>
      </c>
      <c r="R4767">
        <v>0</v>
      </c>
      <c r="W4767" t="s">
        <v>567</v>
      </c>
      <c r="X4767" t="s">
        <v>567</v>
      </c>
      <c r="Y4767" t="s">
        <v>568</v>
      </c>
    </row>
    <row r="4768" spans="2:25" x14ac:dyDescent="0.3">
      <c r="B4768" s="118"/>
      <c r="D4768" t="s">
        <v>567</v>
      </c>
      <c r="H4768" t="s">
        <v>567</v>
      </c>
      <c r="J4768" t="s">
        <v>567</v>
      </c>
      <c r="K4768" t="s">
        <v>567</v>
      </c>
      <c r="L4768" t="s">
        <v>567</v>
      </c>
      <c r="N4768">
        <v>0</v>
      </c>
      <c r="O4768">
        <v>0</v>
      </c>
      <c r="R4768">
        <v>0</v>
      </c>
      <c r="W4768" t="s">
        <v>567</v>
      </c>
      <c r="X4768" t="s">
        <v>567</v>
      </c>
      <c r="Y4768" t="s">
        <v>568</v>
      </c>
    </row>
    <row r="4769" spans="2:25" x14ac:dyDescent="0.3">
      <c r="B4769" s="118"/>
      <c r="D4769" t="s">
        <v>567</v>
      </c>
      <c r="H4769" t="s">
        <v>567</v>
      </c>
      <c r="J4769" t="s">
        <v>567</v>
      </c>
      <c r="K4769" t="s">
        <v>567</v>
      </c>
      <c r="L4769" t="s">
        <v>567</v>
      </c>
      <c r="N4769">
        <v>0</v>
      </c>
      <c r="O4769">
        <v>0</v>
      </c>
      <c r="R4769">
        <v>0</v>
      </c>
      <c r="W4769" t="s">
        <v>567</v>
      </c>
      <c r="X4769" t="s">
        <v>567</v>
      </c>
      <c r="Y4769" t="s">
        <v>568</v>
      </c>
    </row>
    <row r="4770" spans="2:25" x14ac:dyDescent="0.3">
      <c r="B4770" s="118"/>
      <c r="D4770" t="s">
        <v>567</v>
      </c>
      <c r="H4770" t="s">
        <v>567</v>
      </c>
      <c r="J4770" t="s">
        <v>567</v>
      </c>
      <c r="K4770" t="s">
        <v>567</v>
      </c>
      <c r="L4770" t="s">
        <v>567</v>
      </c>
      <c r="N4770">
        <v>0</v>
      </c>
      <c r="O4770">
        <v>0</v>
      </c>
      <c r="R4770">
        <v>0</v>
      </c>
      <c r="W4770" t="s">
        <v>567</v>
      </c>
      <c r="X4770" t="s">
        <v>567</v>
      </c>
      <c r="Y4770" t="s">
        <v>568</v>
      </c>
    </row>
    <row r="4771" spans="2:25" x14ac:dyDescent="0.3">
      <c r="B4771" s="118"/>
      <c r="D4771" t="s">
        <v>567</v>
      </c>
      <c r="H4771" t="s">
        <v>567</v>
      </c>
      <c r="J4771" t="s">
        <v>567</v>
      </c>
      <c r="K4771" t="s">
        <v>567</v>
      </c>
      <c r="L4771" t="s">
        <v>567</v>
      </c>
      <c r="N4771">
        <v>0</v>
      </c>
      <c r="O4771">
        <v>0</v>
      </c>
      <c r="R4771">
        <v>0</v>
      </c>
      <c r="W4771" t="s">
        <v>567</v>
      </c>
      <c r="X4771" t="s">
        <v>567</v>
      </c>
      <c r="Y4771" t="s">
        <v>568</v>
      </c>
    </row>
    <row r="4772" spans="2:25" x14ac:dyDescent="0.3">
      <c r="B4772" s="118"/>
      <c r="D4772" t="s">
        <v>567</v>
      </c>
      <c r="H4772" t="s">
        <v>567</v>
      </c>
      <c r="J4772" t="s">
        <v>567</v>
      </c>
      <c r="K4772" t="s">
        <v>567</v>
      </c>
      <c r="L4772" t="s">
        <v>567</v>
      </c>
      <c r="N4772">
        <v>0</v>
      </c>
      <c r="O4772">
        <v>0</v>
      </c>
      <c r="R4772">
        <v>0</v>
      </c>
      <c r="W4772" t="s">
        <v>567</v>
      </c>
      <c r="X4772" t="s">
        <v>567</v>
      </c>
      <c r="Y4772" t="s">
        <v>568</v>
      </c>
    </row>
    <row r="4773" spans="2:25" x14ac:dyDescent="0.3">
      <c r="B4773" s="118"/>
      <c r="D4773" t="s">
        <v>567</v>
      </c>
      <c r="H4773" t="s">
        <v>567</v>
      </c>
      <c r="J4773" t="s">
        <v>567</v>
      </c>
      <c r="K4773" t="s">
        <v>567</v>
      </c>
      <c r="L4773" t="s">
        <v>567</v>
      </c>
      <c r="N4773">
        <v>0</v>
      </c>
      <c r="O4773">
        <v>0</v>
      </c>
      <c r="R4773">
        <v>0</v>
      </c>
      <c r="W4773" t="s">
        <v>567</v>
      </c>
      <c r="X4773" t="s">
        <v>567</v>
      </c>
      <c r="Y4773" t="s">
        <v>568</v>
      </c>
    </row>
    <row r="4774" spans="2:25" x14ac:dyDescent="0.3">
      <c r="B4774" s="118"/>
      <c r="D4774" t="s">
        <v>567</v>
      </c>
      <c r="H4774" t="s">
        <v>567</v>
      </c>
      <c r="J4774" t="s">
        <v>567</v>
      </c>
      <c r="K4774" t="s">
        <v>567</v>
      </c>
      <c r="L4774" t="s">
        <v>567</v>
      </c>
      <c r="N4774">
        <v>0</v>
      </c>
      <c r="O4774">
        <v>0</v>
      </c>
      <c r="R4774">
        <v>0</v>
      </c>
      <c r="W4774" t="s">
        <v>567</v>
      </c>
      <c r="X4774" t="s">
        <v>567</v>
      </c>
      <c r="Y4774" t="s">
        <v>568</v>
      </c>
    </row>
    <row r="4775" spans="2:25" x14ac:dyDescent="0.3">
      <c r="B4775" s="118"/>
      <c r="D4775" t="s">
        <v>567</v>
      </c>
      <c r="H4775" t="s">
        <v>567</v>
      </c>
      <c r="J4775" t="s">
        <v>567</v>
      </c>
      <c r="K4775" t="s">
        <v>567</v>
      </c>
      <c r="L4775" t="s">
        <v>567</v>
      </c>
      <c r="N4775">
        <v>0</v>
      </c>
      <c r="O4775">
        <v>0</v>
      </c>
      <c r="R4775">
        <v>0</v>
      </c>
      <c r="W4775" t="s">
        <v>567</v>
      </c>
      <c r="X4775" t="s">
        <v>567</v>
      </c>
      <c r="Y4775" t="s">
        <v>568</v>
      </c>
    </row>
    <row r="4776" spans="2:25" x14ac:dyDescent="0.3">
      <c r="B4776" s="118"/>
      <c r="D4776" t="s">
        <v>567</v>
      </c>
      <c r="H4776" t="s">
        <v>567</v>
      </c>
      <c r="J4776" t="s">
        <v>567</v>
      </c>
      <c r="K4776" t="s">
        <v>567</v>
      </c>
      <c r="L4776" t="s">
        <v>567</v>
      </c>
      <c r="N4776">
        <v>0</v>
      </c>
      <c r="O4776">
        <v>0</v>
      </c>
      <c r="R4776">
        <v>0</v>
      </c>
      <c r="W4776" t="s">
        <v>567</v>
      </c>
      <c r="X4776" t="s">
        <v>567</v>
      </c>
      <c r="Y4776" t="s">
        <v>568</v>
      </c>
    </row>
    <row r="4777" spans="2:25" x14ac:dyDescent="0.3">
      <c r="B4777" s="118"/>
      <c r="D4777" t="s">
        <v>567</v>
      </c>
      <c r="H4777" t="s">
        <v>567</v>
      </c>
      <c r="J4777" t="s">
        <v>567</v>
      </c>
      <c r="K4777" t="s">
        <v>567</v>
      </c>
      <c r="L4777" t="s">
        <v>567</v>
      </c>
      <c r="N4777">
        <v>0</v>
      </c>
      <c r="O4777">
        <v>0</v>
      </c>
      <c r="R4777">
        <v>0</v>
      </c>
      <c r="W4777" t="s">
        <v>567</v>
      </c>
      <c r="X4777" t="s">
        <v>567</v>
      </c>
      <c r="Y4777" t="s">
        <v>568</v>
      </c>
    </row>
    <row r="4778" spans="2:25" x14ac:dyDescent="0.3">
      <c r="B4778" s="118"/>
      <c r="D4778" t="s">
        <v>567</v>
      </c>
      <c r="H4778" t="s">
        <v>567</v>
      </c>
      <c r="J4778" t="s">
        <v>567</v>
      </c>
      <c r="K4778" t="s">
        <v>567</v>
      </c>
      <c r="L4778" t="s">
        <v>567</v>
      </c>
      <c r="N4778">
        <v>0</v>
      </c>
      <c r="O4778">
        <v>0</v>
      </c>
      <c r="R4778">
        <v>0</v>
      </c>
      <c r="W4778" t="s">
        <v>567</v>
      </c>
      <c r="X4778" t="s">
        <v>567</v>
      </c>
      <c r="Y4778" t="s">
        <v>568</v>
      </c>
    </row>
    <row r="4779" spans="2:25" x14ac:dyDescent="0.3">
      <c r="B4779" s="118"/>
      <c r="D4779" t="s">
        <v>567</v>
      </c>
      <c r="H4779" t="s">
        <v>567</v>
      </c>
      <c r="J4779" t="s">
        <v>567</v>
      </c>
      <c r="K4779" t="s">
        <v>567</v>
      </c>
      <c r="L4779" t="s">
        <v>567</v>
      </c>
      <c r="N4779">
        <v>0</v>
      </c>
      <c r="O4779">
        <v>0</v>
      </c>
      <c r="R4779">
        <v>0</v>
      </c>
      <c r="W4779" t="s">
        <v>567</v>
      </c>
      <c r="X4779" t="s">
        <v>567</v>
      </c>
      <c r="Y4779" t="s">
        <v>568</v>
      </c>
    </row>
    <row r="4780" spans="2:25" x14ac:dyDescent="0.3">
      <c r="B4780" s="118"/>
      <c r="D4780" t="s">
        <v>567</v>
      </c>
      <c r="H4780" t="s">
        <v>567</v>
      </c>
      <c r="J4780" t="s">
        <v>567</v>
      </c>
      <c r="K4780" t="s">
        <v>567</v>
      </c>
      <c r="L4780" t="s">
        <v>567</v>
      </c>
      <c r="N4780">
        <v>0</v>
      </c>
      <c r="O4780">
        <v>0</v>
      </c>
      <c r="R4780">
        <v>0</v>
      </c>
      <c r="W4780" t="s">
        <v>567</v>
      </c>
      <c r="X4780" t="s">
        <v>567</v>
      </c>
      <c r="Y4780" t="s">
        <v>568</v>
      </c>
    </row>
    <row r="4781" spans="2:25" x14ac:dyDescent="0.3">
      <c r="B4781" s="118"/>
      <c r="D4781" t="s">
        <v>567</v>
      </c>
      <c r="H4781" t="s">
        <v>567</v>
      </c>
      <c r="J4781" t="s">
        <v>567</v>
      </c>
      <c r="K4781" t="s">
        <v>567</v>
      </c>
      <c r="L4781" t="s">
        <v>567</v>
      </c>
      <c r="N4781">
        <v>0</v>
      </c>
      <c r="O4781">
        <v>0</v>
      </c>
      <c r="R4781">
        <v>0</v>
      </c>
      <c r="W4781" t="s">
        <v>567</v>
      </c>
      <c r="X4781" t="s">
        <v>567</v>
      </c>
      <c r="Y4781" t="s">
        <v>568</v>
      </c>
    </row>
    <row r="4782" spans="2:25" x14ac:dyDescent="0.3">
      <c r="B4782" s="118"/>
      <c r="D4782" t="s">
        <v>567</v>
      </c>
      <c r="H4782" t="s">
        <v>567</v>
      </c>
      <c r="J4782" t="s">
        <v>567</v>
      </c>
      <c r="K4782" t="s">
        <v>567</v>
      </c>
      <c r="L4782" t="s">
        <v>567</v>
      </c>
      <c r="N4782">
        <v>0</v>
      </c>
      <c r="O4782">
        <v>0</v>
      </c>
      <c r="R4782">
        <v>0</v>
      </c>
      <c r="W4782" t="s">
        <v>567</v>
      </c>
      <c r="X4782" t="s">
        <v>567</v>
      </c>
      <c r="Y4782" t="s">
        <v>568</v>
      </c>
    </row>
    <row r="4783" spans="2:25" x14ac:dyDescent="0.3">
      <c r="B4783" s="118"/>
      <c r="D4783" t="s">
        <v>567</v>
      </c>
      <c r="H4783" t="s">
        <v>567</v>
      </c>
      <c r="J4783" t="s">
        <v>567</v>
      </c>
      <c r="K4783" t="s">
        <v>567</v>
      </c>
      <c r="L4783" t="s">
        <v>567</v>
      </c>
      <c r="N4783">
        <v>0</v>
      </c>
      <c r="O4783">
        <v>0</v>
      </c>
      <c r="R4783">
        <v>0</v>
      </c>
      <c r="W4783" t="s">
        <v>567</v>
      </c>
      <c r="X4783" t="s">
        <v>567</v>
      </c>
      <c r="Y4783" t="s">
        <v>568</v>
      </c>
    </row>
    <row r="4784" spans="2:25" x14ac:dyDescent="0.3">
      <c r="B4784" s="118"/>
      <c r="D4784" t="s">
        <v>567</v>
      </c>
      <c r="H4784" t="s">
        <v>567</v>
      </c>
      <c r="J4784" t="s">
        <v>567</v>
      </c>
      <c r="K4784" t="s">
        <v>567</v>
      </c>
      <c r="L4784" t="s">
        <v>567</v>
      </c>
      <c r="N4784">
        <v>0</v>
      </c>
      <c r="O4784">
        <v>0</v>
      </c>
      <c r="R4784">
        <v>0</v>
      </c>
      <c r="W4784" t="s">
        <v>567</v>
      </c>
      <c r="X4784" t="s">
        <v>567</v>
      </c>
      <c r="Y4784" t="s">
        <v>568</v>
      </c>
    </row>
    <row r="4785" spans="2:25" x14ac:dyDescent="0.3">
      <c r="B4785" s="118"/>
      <c r="D4785" t="s">
        <v>567</v>
      </c>
      <c r="H4785" t="s">
        <v>567</v>
      </c>
      <c r="J4785" t="s">
        <v>567</v>
      </c>
      <c r="K4785" t="s">
        <v>567</v>
      </c>
      <c r="L4785" t="s">
        <v>567</v>
      </c>
      <c r="N4785">
        <v>0</v>
      </c>
      <c r="O4785">
        <v>0</v>
      </c>
      <c r="R4785">
        <v>0</v>
      </c>
      <c r="W4785" t="s">
        <v>567</v>
      </c>
      <c r="X4785" t="s">
        <v>567</v>
      </c>
      <c r="Y4785" t="s">
        <v>568</v>
      </c>
    </row>
    <row r="4786" spans="2:25" x14ac:dyDescent="0.3">
      <c r="B4786" s="118"/>
      <c r="D4786" t="s">
        <v>567</v>
      </c>
      <c r="H4786" t="s">
        <v>567</v>
      </c>
      <c r="J4786" t="s">
        <v>567</v>
      </c>
      <c r="K4786" t="s">
        <v>567</v>
      </c>
      <c r="L4786" t="s">
        <v>567</v>
      </c>
      <c r="N4786">
        <v>0</v>
      </c>
      <c r="O4786">
        <v>0</v>
      </c>
      <c r="R4786">
        <v>0</v>
      </c>
      <c r="W4786" t="s">
        <v>567</v>
      </c>
      <c r="X4786" t="s">
        <v>567</v>
      </c>
      <c r="Y4786" t="s">
        <v>568</v>
      </c>
    </row>
    <row r="4787" spans="2:25" x14ac:dyDescent="0.3">
      <c r="B4787" s="118"/>
      <c r="D4787" t="s">
        <v>567</v>
      </c>
      <c r="H4787" t="s">
        <v>567</v>
      </c>
      <c r="J4787" t="s">
        <v>567</v>
      </c>
      <c r="K4787" t="s">
        <v>567</v>
      </c>
      <c r="L4787" t="s">
        <v>567</v>
      </c>
      <c r="N4787">
        <v>0</v>
      </c>
      <c r="O4787">
        <v>0</v>
      </c>
      <c r="R4787">
        <v>0</v>
      </c>
      <c r="W4787" t="s">
        <v>567</v>
      </c>
      <c r="X4787" t="s">
        <v>567</v>
      </c>
      <c r="Y4787" t="s">
        <v>568</v>
      </c>
    </row>
    <row r="4788" spans="2:25" x14ac:dyDescent="0.3">
      <c r="B4788" s="118"/>
      <c r="D4788" t="s">
        <v>567</v>
      </c>
      <c r="H4788" t="s">
        <v>567</v>
      </c>
      <c r="J4788" t="s">
        <v>567</v>
      </c>
      <c r="K4788" t="s">
        <v>567</v>
      </c>
      <c r="L4788" t="s">
        <v>567</v>
      </c>
      <c r="N4788">
        <v>0</v>
      </c>
      <c r="O4788">
        <v>0</v>
      </c>
      <c r="R4788">
        <v>0</v>
      </c>
      <c r="W4788" t="s">
        <v>567</v>
      </c>
      <c r="X4788" t="s">
        <v>567</v>
      </c>
      <c r="Y4788" t="s">
        <v>568</v>
      </c>
    </row>
    <row r="4789" spans="2:25" x14ac:dyDescent="0.3">
      <c r="B4789" s="118"/>
      <c r="D4789" t="s">
        <v>567</v>
      </c>
      <c r="H4789" t="s">
        <v>567</v>
      </c>
      <c r="J4789" t="s">
        <v>567</v>
      </c>
      <c r="K4789" t="s">
        <v>567</v>
      </c>
      <c r="L4789" t="s">
        <v>567</v>
      </c>
      <c r="N4789">
        <v>0</v>
      </c>
      <c r="O4789">
        <v>0</v>
      </c>
      <c r="R4789">
        <v>0</v>
      </c>
      <c r="W4789" t="s">
        <v>567</v>
      </c>
      <c r="X4789" t="s">
        <v>567</v>
      </c>
      <c r="Y4789" t="s">
        <v>568</v>
      </c>
    </row>
    <row r="4790" spans="2:25" x14ac:dyDescent="0.3">
      <c r="B4790" s="118"/>
      <c r="D4790" t="s">
        <v>567</v>
      </c>
      <c r="H4790" t="s">
        <v>567</v>
      </c>
      <c r="J4790" t="s">
        <v>567</v>
      </c>
      <c r="K4790" t="s">
        <v>567</v>
      </c>
      <c r="L4790" t="s">
        <v>567</v>
      </c>
      <c r="N4790">
        <v>0</v>
      </c>
      <c r="O4790">
        <v>0</v>
      </c>
      <c r="R4790">
        <v>0</v>
      </c>
      <c r="W4790" t="s">
        <v>567</v>
      </c>
      <c r="X4790" t="s">
        <v>567</v>
      </c>
      <c r="Y4790" t="s">
        <v>568</v>
      </c>
    </row>
    <row r="4791" spans="2:25" x14ac:dyDescent="0.3">
      <c r="B4791" s="118"/>
      <c r="D4791" t="s">
        <v>567</v>
      </c>
      <c r="H4791" t="s">
        <v>567</v>
      </c>
      <c r="J4791" t="s">
        <v>567</v>
      </c>
      <c r="K4791" t="s">
        <v>567</v>
      </c>
      <c r="L4791" t="s">
        <v>567</v>
      </c>
      <c r="N4791">
        <v>0</v>
      </c>
      <c r="O4791">
        <v>0</v>
      </c>
      <c r="R4791">
        <v>0</v>
      </c>
      <c r="W4791" t="s">
        <v>567</v>
      </c>
      <c r="X4791" t="s">
        <v>567</v>
      </c>
      <c r="Y4791" t="s">
        <v>568</v>
      </c>
    </row>
    <row r="4792" spans="2:25" x14ac:dyDescent="0.3">
      <c r="B4792" s="118"/>
      <c r="D4792" t="s">
        <v>567</v>
      </c>
      <c r="H4792" t="s">
        <v>567</v>
      </c>
      <c r="J4792" t="s">
        <v>567</v>
      </c>
      <c r="K4792" t="s">
        <v>567</v>
      </c>
      <c r="L4792" t="s">
        <v>567</v>
      </c>
      <c r="N4792">
        <v>0</v>
      </c>
      <c r="O4792">
        <v>0</v>
      </c>
      <c r="R4792">
        <v>0</v>
      </c>
      <c r="W4792" t="s">
        <v>567</v>
      </c>
      <c r="X4792" t="s">
        <v>567</v>
      </c>
      <c r="Y4792" t="s">
        <v>568</v>
      </c>
    </row>
    <row r="4793" spans="2:25" x14ac:dyDescent="0.3">
      <c r="B4793" s="118"/>
      <c r="D4793" t="s">
        <v>567</v>
      </c>
      <c r="H4793" t="s">
        <v>567</v>
      </c>
      <c r="J4793" t="s">
        <v>567</v>
      </c>
      <c r="K4793" t="s">
        <v>567</v>
      </c>
      <c r="L4793" t="s">
        <v>567</v>
      </c>
      <c r="N4793">
        <v>0</v>
      </c>
      <c r="O4793">
        <v>0</v>
      </c>
      <c r="R4793">
        <v>0</v>
      </c>
      <c r="W4793" t="s">
        <v>567</v>
      </c>
      <c r="X4793" t="s">
        <v>567</v>
      </c>
      <c r="Y4793" t="s">
        <v>568</v>
      </c>
    </row>
    <row r="4794" spans="2:25" x14ac:dyDescent="0.3">
      <c r="B4794" s="118"/>
      <c r="D4794" t="s">
        <v>567</v>
      </c>
      <c r="H4794" t="s">
        <v>567</v>
      </c>
      <c r="J4794" t="s">
        <v>567</v>
      </c>
      <c r="K4794" t="s">
        <v>567</v>
      </c>
      <c r="L4794" t="s">
        <v>567</v>
      </c>
      <c r="N4794">
        <v>0</v>
      </c>
      <c r="O4794">
        <v>0</v>
      </c>
      <c r="R4794">
        <v>0</v>
      </c>
      <c r="W4794" t="s">
        <v>567</v>
      </c>
      <c r="X4794" t="s">
        <v>567</v>
      </c>
      <c r="Y4794" t="s">
        <v>568</v>
      </c>
    </row>
    <row r="4795" spans="2:25" x14ac:dyDescent="0.3">
      <c r="B4795" s="118"/>
      <c r="D4795" t="s">
        <v>567</v>
      </c>
      <c r="H4795" t="s">
        <v>567</v>
      </c>
      <c r="J4795" t="s">
        <v>567</v>
      </c>
      <c r="K4795" t="s">
        <v>567</v>
      </c>
      <c r="L4795" t="s">
        <v>567</v>
      </c>
      <c r="N4795">
        <v>0</v>
      </c>
      <c r="O4795">
        <v>0</v>
      </c>
      <c r="R4795">
        <v>0</v>
      </c>
      <c r="W4795" t="s">
        <v>567</v>
      </c>
      <c r="X4795" t="s">
        <v>567</v>
      </c>
      <c r="Y4795" t="s">
        <v>568</v>
      </c>
    </row>
    <row r="4796" spans="2:25" x14ac:dyDescent="0.3">
      <c r="B4796" s="118"/>
      <c r="D4796" t="s">
        <v>567</v>
      </c>
      <c r="H4796" t="s">
        <v>567</v>
      </c>
      <c r="J4796" t="s">
        <v>567</v>
      </c>
      <c r="K4796" t="s">
        <v>567</v>
      </c>
      <c r="L4796" t="s">
        <v>567</v>
      </c>
      <c r="N4796">
        <v>0</v>
      </c>
      <c r="O4796">
        <v>0</v>
      </c>
      <c r="R4796">
        <v>0</v>
      </c>
      <c r="W4796" t="s">
        <v>567</v>
      </c>
      <c r="X4796" t="s">
        <v>567</v>
      </c>
      <c r="Y4796" t="s">
        <v>568</v>
      </c>
    </row>
    <row r="4797" spans="2:25" x14ac:dyDescent="0.3">
      <c r="B4797" s="118"/>
      <c r="D4797" t="s">
        <v>567</v>
      </c>
      <c r="H4797" t="s">
        <v>567</v>
      </c>
      <c r="J4797" t="s">
        <v>567</v>
      </c>
      <c r="K4797" t="s">
        <v>567</v>
      </c>
      <c r="L4797" t="s">
        <v>567</v>
      </c>
      <c r="N4797">
        <v>0</v>
      </c>
      <c r="O4797">
        <v>0</v>
      </c>
      <c r="R4797">
        <v>0</v>
      </c>
      <c r="W4797" t="s">
        <v>567</v>
      </c>
      <c r="X4797" t="s">
        <v>567</v>
      </c>
      <c r="Y4797" t="s">
        <v>568</v>
      </c>
    </row>
    <row r="4798" spans="2:25" x14ac:dyDescent="0.3">
      <c r="B4798" s="118"/>
      <c r="D4798" t="s">
        <v>567</v>
      </c>
      <c r="H4798" t="s">
        <v>567</v>
      </c>
      <c r="J4798" t="s">
        <v>567</v>
      </c>
      <c r="K4798" t="s">
        <v>567</v>
      </c>
      <c r="L4798" t="s">
        <v>567</v>
      </c>
      <c r="N4798">
        <v>0</v>
      </c>
      <c r="O4798">
        <v>0</v>
      </c>
      <c r="R4798">
        <v>0</v>
      </c>
      <c r="W4798" t="s">
        <v>567</v>
      </c>
      <c r="X4798" t="s">
        <v>567</v>
      </c>
      <c r="Y4798" t="s">
        <v>568</v>
      </c>
    </row>
    <row r="4799" spans="2:25" x14ac:dyDescent="0.3">
      <c r="B4799" s="118"/>
      <c r="D4799" t="s">
        <v>567</v>
      </c>
      <c r="H4799" t="s">
        <v>567</v>
      </c>
      <c r="J4799" t="s">
        <v>567</v>
      </c>
      <c r="K4799" t="s">
        <v>567</v>
      </c>
      <c r="L4799" t="s">
        <v>567</v>
      </c>
      <c r="N4799">
        <v>0</v>
      </c>
      <c r="O4799">
        <v>0</v>
      </c>
      <c r="R4799">
        <v>0</v>
      </c>
      <c r="W4799" t="s">
        <v>567</v>
      </c>
      <c r="X4799" t="s">
        <v>567</v>
      </c>
      <c r="Y4799" t="s">
        <v>568</v>
      </c>
    </row>
    <row r="4800" spans="2:25" x14ac:dyDescent="0.3">
      <c r="B4800" s="118"/>
      <c r="D4800" t="s">
        <v>567</v>
      </c>
      <c r="H4800" t="s">
        <v>567</v>
      </c>
      <c r="J4800" t="s">
        <v>567</v>
      </c>
      <c r="K4800" t="s">
        <v>567</v>
      </c>
      <c r="L4800" t="s">
        <v>567</v>
      </c>
      <c r="N4800">
        <v>0</v>
      </c>
      <c r="O4800">
        <v>0</v>
      </c>
      <c r="R4800">
        <v>0</v>
      </c>
      <c r="W4800" t="s">
        <v>567</v>
      </c>
      <c r="X4800" t="s">
        <v>567</v>
      </c>
      <c r="Y4800" t="s">
        <v>568</v>
      </c>
    </row>
    <row r="4801" spans="2:25" x14ac:dyDescent="0.3">
      <c r="B4801" s="118"/>
      <c r="D4801" t="s">
        <v>567</v>
      </c>
      <c r="H4801" t="s">
        <v>567</v>
      </c>
      <c r="J4801" t="s">
        <v>567</v>
      </c>
      <c r="K4801" t="s">
        <v>567</v>
      </c>
      <c r="L4801" t="s">
        <v>567</v>
      </c>
      <c r="N4801">
        <v>0</v>
      </c>
      <c r="O4801">
        <v>0</v>
      </c>
      <c r="R4801">
        <v>0</v>
      </c>
      <c r="W4801" t="s">
        <v>567</v>
      </c>
      <c r="X4801" t="s">
        <v>567</v>
      </c>
      <c r="Y4801" t="s">
        <v>568</v>
      </c>
    </row>
    <row r="4802" spans="2:25" x14ac:dyDescent="0.3">
      <c r="B4802" s="118"/>
      <c r="D4802" t="s">
        <v>567</v>
      </c>
      <c r="H4802" t="s">
        <v>567</v>
      </c>
      <c r="J4802" t="s">
        <v>567</v>
      </c>
      <c r="K4802" t="s">
        <v>567</v>
      </c>
      <c r="L4802" t="s">
        <v>567</v>
      </c>
      <c r="N4802">
        <v>0</v>
      </c>
      <c r="O4802">
        <v>0</v>
      </c>
      <c r="R4802">
        <v>0</v>
      </c>
      <c r="W4802" t="s">
        <v>567</v>
      </c>
      <c r="X4802" t="s">
        <v>567</v>
      </c>
      <c r="Y4802" t="s">
        <v>568</v>
      </c>
    </row>
    <row r="4803" spans="2:25" x14ac:dyDescent="0.3">
      <c r="B4803" s="118"/>
      <c r="D4803" t="s">
        <v>567</v>
      </c>
      <c r="H4803" t="s">
        <v>567</v>
      </c>
      <c r="J4803" t="s">
        <v>567</v>
      </c>
      <c r="K4803" t="s">
        <v>567</v>
      </c>
      <c r="L4803" t="s">
        <v>567</v>
      </c>
      <c r="N4803">
        <v>0</v>
      </c>
      <c r="O4803">
        <v>0</v>
      </c>
      <c r="R4803">
        <v>0</v>
      </c>
      <c r="W4803" t="s">
        <v>567</v>
      </c>
      <c r="X4803" t="s">
        <v>567</v>
      </c>
      <c r="Y4803" t="s">
        <v>568</v>
      </c>
    </row>
    <row r="4804" spans="2:25" x14ac:dyDescent="0.3">
      <c r="B4804" s="118"/>
      <c r="D4804" t="s">
        <v>567</v>
      </c>
      <c r="H4804" t="s">
        <v>567</v>
      </c>
      <c r="J4804" t="s">
        <v>567</v>
      </c>
      <c r="K4804" t="s">
        <v>567</v>
      </c>
      <c r="L4804" t="s">
        <v>567</v>
      </c>
      <c r="N4804">
        <v>0</v>
      </c>
      <c r="O4804">
        <v>0</v>
      </c>
      <c r="R4804">
        <v>0</v>
      </c>
      <c r="W4804" t="s">
        <v>567</v>
      </c>
      <c r="X4804" t="s">
        <v>567</v>
      </c>
      <c r="Y4804" t="s">
        <v>568</v>
      </c>
    </row>
    <row r="4805" spans="2:25" x14ac:dyDescent="0.3">
      <c r="B4805" s="118"/>
      <c r="D4805" t="s">
        <v>567</v>
      </c>
      <c r="H4805" t="s">
        <v>567</v>
      </c>
      <c r="J4805" t="s">
        <v>567</v>
      </c>
      <c r="K4805" t="s">
        <v>567</v>
      </c>
      <c r="L4805" t="s">
        <v>567</v>
      </c>
      <c r="N4805">
        <v>0</v>
      </c>
      <c r="O4805">
        <v>0</v>
      </c>
      <c r="R4805">
        <v>0</v>
      </c>
      <c r="W4805" t="s">
        <v>567</v>
      </c>
      <c r="X4805" t="s">
        <v>567</v>
      </c>
      <c r="Y4805" t="s">
        <v>568</v>
      </c>
    </row>
    <row r="4806" spans="2:25" x14ac:dyDescent="0.3">
      <c r="B4806" s="118"/>
      <c r="D4806" t="s">
        <v>567</v>
      </c>
      <c r="H4806" t="s">
        <v>567</v>
      </c>
      <c r="J4806" t="s">
        <v>567</v>
      </c>
      <c r="K4806" t="s">
        <v>567</v>
      </c>
      <c r="L4806" t="s">
        <v>567</v>
      </c>
      <c r="N4806">
        <v>0</v>
      </c>
      <c r="O4806">
        <v>0</v>
      </c>
      <c r="R4806">
        <v>0</v>
      </c>
      <c r="W4806" t="s">
        <v>567</v>
      </c>
      <c r="X4806" t="s">
        <v>567</v>
      </c>
      <c r="Y4806" t="s">
        <v>568</v>
      </c>
    </row>
    <row r="4807" spans="2:25" x14ac:dyDescent="0.3">
      <c r="B4807" s="118"/>
      <c r="D4807" t="s">
        <v>567</v>
      </c>
      <c r="H4807" t="s">
        <v>567</v>
      </c>
      <c r="J4807" t="s">
        <v>567</v>
      </c>
      <c r="K4807" t="s">
        <v>567</v>
      </c>
      <c r="L4807" t="s">
        <v>567</v>
      </c>
      <c r="N4807">
        <v>0</v>
      </c>
      <c r="O4807">
        <v>0</v>
      </c>
      <c r="R4807">
        <v>0</v>
      </c>
      <c r="W4807" t="s">
        <v>567</v>
      </c>
      <c r="X4807" t="s">
        <v>567</v>
      </c>
      <c r="Y4807" t="s">
        <v>568</v>
      </c>
    </row>
    <row r="4808" spans="2:25" x14ac:dyDescent="0.3">
      <c r="B4808" s="118"/>
      <c r="D4808" t="s">
        <v>567</v>
      </c>
      <c r="H4808" t="s">
        <v>567</v>
      </c>
      <c r="J4808" t="s">
        <v>567</v>
      </c>
      <c r="K4808" t="s">
        <v>567</v>
      </c>
      <c r="L4808" t="s">
        <v>567</v>
      </c>
      <c r="N4808">
        <v>0</v>
      </c>
      <c r="O4808">
        <v>0</v>
      </c>
      <c r="R4808">
        <v>0</v>
      </c>
      <c r="W4808" t="s">
        <v>567</v>
      </c>
      <c r="X4808" t="s">
        <v>567</v>
      </c>
      <c r="Y4808" t="s">
        <v>568</v>
      </c>
    </row>
    <row r="4809" spans="2:25" x14ac:dyDescent="0.3">
      <c r="B4809" s="118"/>
      <c r="D4809" t="s">
        <v>567</v>
      </c>
      <c r="H4809" t="s">
        <v>567</v>
      </c>
      <c r="J4809" t="s">
        <v>567</v>
      </c>
      <c r="K4809" t="s">
        <v>567</v>
      </c>
      <c r="L4809" t="s">
        <v>567</v>
      </c>
      <c r="N4809">
        <v>0</v>
      </c>
      <c r="O4809">
        <v>0</v>
      </c>
      <c r="R4809">
        <v>0</v>
      </c>
      <c r="W4809" t="s">
        <v>567</v>
      </c>
      <c r="X4809" t="s">
        <v>567</v>
      </c>
      <c r="Y4809" t="s">
        <v>568</v>
      </c>
    </row>
    <row r="4810" spans="2:25" x14ac:dyDescent="0.3">
      <c r="B4810" s="118"/>
      <c r="D4810" t="s">
        <v>567</v>
      </c>
      <c r="H4810" t="s">
        <v>567</v>
      </c>
      <c r="J4810" t="s">
        <v>567</v>
      </c>
      <c r="K4810" t="s">
        <v>567</v>
      </c>
      <c r="L4810" t="s">
        <v>567</v>
      </c>
      <c r="N4810">
        <v>0</v>
      </c>
      <c r="O4810">
        <v>0</v>
      </c>
      <c r="R4810">
        <v>0</v>
      </c>
      <c r="W4810" t="s">
        <v>567</v>
      </c>
      <c r="X4810" t="s">
        <v>567</v>
      </c>
      <c r="Y4810" t="s">
        <v>568</v>
      </c>
    </row>
    <row r="4811" spans="2:25" x14ac:dyDescent="0.3">
      <c r="B4811" s="118"/>
      <c r="D4811" t="s">
        <v>567</v>
      </c>
      <c r="H4811" t="s">
        <v>567</v>
      </c>
      <c r="J4811" t="s">
        <v>567</v>
      </c>
      <c r="K4811" t="s">
        <v>567</v>
      </c>
      <c r="L4811" t="s">
        <v>567</v>
      </c>
      <c r="N4811">
        <v>0</v>
      </c>
      <c r="O4811">
        <v>0</v>
      </c>
      <c r="R4811">
        <v>0</v>
      </c>
      <c r="W4811" t="s">
        <v>567</v>
      </c>
      <c r="X4811" t="s">
        <v>567</v>
      </c>
      <c r="Y4811" t="s">
        <v>568</v>
      </c>
    </row>
    <row r="4812" spans="2:25" x14ac:dyDescent="0.3">
      <c r="B4812" s="118"/>
      <c r="D4812" t="s">
        <v>567</v>
      </c>
      <c r="H4812" t="s">
        <v>567</v>
      </c>
      <c r="J4812" t="s">
        <v>567</v>
      </c>
      <c r="K4812" t="s">
        <v>567</v>
      </c>
      <c r="L4812" t="s">
        <v>567</v>
      </c>
      <c r="N4812">
        <v>0</v>
      </c>
      <c r="O4812">
        <v>0</v>
      </c>
      <c r="R4812">
        <v>0</v>
      </c>
      <c r="W4812" t="s">
        <v>567</v>
      </c>
      <c r="X4812" t="s">
        <v>567</v>
      </c>
      <c r="Y4812" t="s">
        <v>568</v>
      </c>
    </row>
    <row r="4813" spans="2:25" x14ac:dyDescent="0.3">
      <c r="B4813" s="118"/>
      <c r="D4813" t="s">
        <v>567</v>
      </c>
      <c r="H4813" t="s">
        <v>567</v>
      </c>
      <c r="J4813" t="s">
        <v>567</v>
      </c>
      <c r="K4813" t="s">
        <v>567</v>
      </c>
      <c r="L4813" t="s">
        <v>567</v>
      </c>
      <c r="N4813">
        <v>0</v>
      </c>
      <c r="O4813">
        <v>0</v>
      </c>
      <c r="R4813">
        <v>0</v>
      </c>
      <c r="W4813" t="s">
        <v>567</v>
      </c>
      <c r="X4813" t="s">
        <v>567</v>
      </c>
      <c r="Y4813" t="s">
        <v>568</v>
      </c>
    </row>
    <row r="4814" spans="2:25" x14ac:dyDescent="0.3">
      <c r="B4814" s="118"/>
      <c r="D4814" t="s">
        <v>567</v>
      </c>
      <c r="H4814" t="s">
        <v>567</v>
      </c>
      <c r="J4814" t="s">
        <v>567</v>
      </c>
      <c r="K4814" t="s">
        <v>567</v>
      </c>
      <c r="L4814" t="s">
        <v>567</v>
      </c>
      <c r="N4814">
        <v>0</v>
      </c>
      <c r="O4814">
        <v>0</v>
      </c>
      <c r="R4814">
        <v>0</v>
      </c>
      <c r="W4814" t="s">
        <v>567</v>
      </c>
      <c r="X4814" t="s">
        <v>567</v>
      </c>
      <c r="Y4814" t="s">
        <v>568</v>
      </c>
    </row>
    <row r="4815" spans="2:25" x14ac:dyDescent="0.3">
      <c r="B4815" s="118"/>
      <c r="D4815" t="s">
        <v>567</v>
      </c>
      <c r="H4815" t="s">
        <v>567</v>
      </c>
      <c r="J4815" t="s">
        <v>567</v>
      </c>
      <c r="K4815" t="s">
        <v>567</v>
      </c>
      <c r="L4815" t="s">
        <v>567</v>
      </c>
      <c r="N4815">
        <v>0</v>
      </c>
      <c r="O4815">
        <v>0</v>
      </c>
      <c r="R4815">
        <v>0</v>
      </c>
      <c r="W4815" t="s">
        <v>567</v>
      </c>
      <c r="X4815" t="s">
        <v>567</v>
      </c>
      <c r="Y4815" t="s">
        <v>568</v>
      </c>
    </row>
    <row r="4816" spans="2:25" x14ac:dyDescent="0.3">
      <c r="B4816" s="118"/>
      <c r="D4816" t="s">
        <v>567</v>
      </c>
      <c r="H4816" t="s">
        <v>567</v>
      </c>
      <c r="J4816" t="s">
        <v>567</v>
      </c>
      <c r="K4816" t="s">
        <v>567</v>
      </c>
      <c r="L4816" t="s">
        <v>567</v>
      </c>
      <c r="N4816">
        <v>0</v>
      </c>
      <c r="O4816">
        <v>0</v>
      </c>
      <c r="R4816">
        <v>0</v>
      </c>
      <c r="W4816" t="s">
        <v>567</v>
      </c>
      <c r="X4816" t="s">
        <v>567</v>
      </c>
      <c r="Y4816" t="s">
        <v>568</v>
      </c>
    </row>
    <row r="4817" spans="2:25" x14ac:dyDescent="0.3">
      <c r="B4817" s="118"/>
      <c r="D4817" t="s">
        <v>567</v>
      </c>
      <c r="H4817" t="s">
        <v>567</v>
      </c>
      <c r="J4817" t="s">
        <v>567</v>
      </c>
      <c r="K4817" t="s">
        <v>567</v>
      </c>
      <c r="L4817" t="s">
        <v>567</v>
      </c>
      <c r="N4817">
        <v>0</v>
      </c>
      <c r="O4817">
        <v>0</v>
      </c>
      <c r="R4817">
        <v>0</v>
      </c>
      <c r="W4817" t="s">
        <v>567</v>
      </c>
      <c r="X4817" t="s">
        <v>567</v>
      </c>
      <c r="Y4817" t="s">
        <v>568</v>
      </c>
    </row>
    <row r="4818" spans="2:25" x14ac:dyDescent="0.3">
      <c r="B4818" s="118"/>
      <c r="D4818" t="s">
        <v>567</v>
      </c>
      <c r="H4818" t="s">
        <v>567</v>
      </c>
      <c r="J4818" t="s">
        <v>567</v>
      </c>
      <c r="K4818" t="s">
        <v>567</v>
      </c>
      <c r="L4818" t="s">
        <v>567</v>
      </c>
      <c r="N4818">
        <v>0</v>
      </c>
      <c r="O4818">
        <v>0</v>
      </c>
      <c r="R4818">
        <v>0</v>
      </c>
      <c r="W4818" t="s">
        <v>567</v>
      </c>
      <c r="X4818" t="s">
        <v>567</v>
      </c>
      <c r="Y4818" t="s">
        <v>568</v>
      </c>
    </row>
    <row r="4819" spans="2:25" x14ac:dyDescent="0.3">
      <c r="B4819" s="118"/>
      <c r="D4819" t="s">
        <v>567</v>
      </c>
      <c r="H4819" t="s">
        <v>567</v>
      </c>
      <c r="J4819" t="s">
        <v>567</v>
      </c>
      <c r="K4819" t="s">
        <v>567</v>
      </c>
      <c r="L4819" t="s">
        <v>567</v>
      </c>
      <c r="N4819">
        <v>0</v>
      </c>
      <c r="O4819">
        <v>0</v>
      </c>
      <c r="R4819">
        <v>0</v>
      </c>
      <c r="W4819" t="s">
        <v>567</v>
      </c>
      <c r="X4819" t="s">
        <v>567</v>
      </c>
      <c r="Y4819" t="s">
        <v>568</v>
      </c>
    </row>
    <row r="4820" spans="2:25" x14ac:dyDescent="0.3">
      <c r="B4820" s="118"/>
      <c r="D4820" t="s">
        <v>567</v>
      </c>
      <c r="H4820" t="s">
        <v>567</v>
      </c>
      <c r="J4820" t="s">
        <v>567</v>
      </c>
      <c r="K4820" t="s">
        <v>567</v>
      </c>
      <c r="L4820" t="s">
        <v>567</v>
      </c>
      <c r="N4820">
        <v>0</v>
      </c>
      <c r="O4820">
        <v>0</v>
      </c>
      <c r="R4820">
        <v>0</v>
      </c>
      <c r="W4820" t="s">
        <v>567</v>
      </c>
      <c r="X4820" t="s">
        <v>567</v>
      </c>
      <c r="Y4820" t="s">
        <v>568</v>
      </c>
    </row>
    <row r="4821" spans="2:25" x14ac:dyDescent="0.3">
      <c r="B4821" s="118"/>
      <c r="D4821" t="s">
        <v>567</v>
      </c>
      <c r="H4821" t="s">
        <v>567</v>
      </c>
      <c r="J4821" t="s">
        <v>567</v>
      </c>
      <c r="K4821" t="s">
        <v>567</v>
      </c>
      <c r="L4821" t="s">
        <v>567</v>
      </c>
      <c r="N4821">
        <v>0</v>
      </c>
      <c r="O4821">
        <v>0</v>
      </c>
      <c r="R4821">
        <v>0</v>
      </c>
      <c r="W4821" t="s">
        <v>567</v>
      </c>
      <c r="X4821" t="s">
        <v>567</v>
      </c>
      <c r="Y4821" t="s">
        <v>568</v>
      </c>
    </row>
    <row r="4822" spans="2:25" x14ac:dyDescent="0.3">
      <c r="B4822" s="118"/>
      <c r="D4822" t="s">
        <v>567</v>
      </c>
      <c r="H4822" t="s">
        <v>567</v>
      </c>
      <c r="J4822" t="s">
        <v>567</v>
      </c>
      <c r="K4822" t="s">
        <v>567</v>
      </c>
      <c r="L4822" t="s">
        <v>567</v>
      </c>
      <c r="N4822">
        <v>0</v>
      </c>
      <c r="O4822">
        <v>0</v>
      </c>
      <c r="R4822">
        <v>0</v>
      </c>
      <c r="W4822" t="s">
        <v>567</v>
      </c>
      <c r="X4822" t="s">
        <v>567</v>
      </c>
      <c r="Y4822" t="s">
        <v>568</v>
      </c>
    </row>
    <row r="4823" spans="2:25" x14ac:dyDescent="0.3">
      <c r="B4823" s="118"/>
      <c r="D4823" t="s">
        <v>567</v>
      </c>
      <c r="H4823" t="s">
        <v>567</v>
      </c>
      <c r="J4823" t="s">
        <v>567</v>
      </c>
      <c r="K4823" t="s">
        <v>567</v>
      </c>
      <c r="L4823" t="s">
        <v>567</v>
      </c>
      <c r="N4823">
        <v>0</v>
      </c>
      <c r="O4823">
        <v>0</v>
      </c>
      <c r="R4823">
        <v>0</v>
      </c>
      <c r="W4823" t="s">
        <v>567</v>
      </c>
      <c r="X4823" t="s">
        <v>567</v>
      </c>
      <c r="Y4823" t="s">
        <v>568</v>
      </c>
    </row>
    <row r="4824" spans="2:25" x14ac:dyDescent="0.3">
      <c r="B4824" s="118"/>
      <c r="D4824" t="s">
        <v>567</v>
      </c>
      <c r="H4824" t="s">
        <v>567</v>
      </c>
      <c r="J4824" t="s">
        <v>567</v>
      </c>
      <c r="K4824" t="s">
        <v>567</v>
      </c>
      <c r="L4824" t="s">
        <v>567</v>
      </c>
      <c r="N4824">
        <v>0</v>
      </c>
      <c r="O4824">
        <v>0</v>
      </c>
      <c r="R4824">
        <v>0</v>
      </c>
      <c r="W4824" t="s">
        <v>567</v>
      </c>
      <c r="X4824" t="s">
        <v>567</v>
      </c>
      <c r="Y4824" t="s">
        <v>568</v>
      </c>
    </row>
    <row r="4825" spans="2:25" x14ac:dyDescent="0.3">
      <c r="B4825" s="118"/>
      <c r="D4825" t="s">
        <v>567</v>
      </c>
      <c r="H4825" t="s">
        <v>567</v>
      </c>
      <c r="J4825" t="s">
        <v>567</v>
      </c>
      <c r="K4825" t="s">
        <v>567</v>
      </c>
      <c r="L4825" t="s">
        <v>567</v>
      </c>
      <c r="N4825">
        <v>0</v>
      </c>
      <c r="O4825">
        <v>0</v>
      </c>
      <c r="R4825">
        <v>0</v>
      </c>
      <c r="W4825" t="s">
        <v>567</v>
      </c>
      <c r="X4825" t="s">
        <v>567</v>
      </c>
      <c r="Y4825" t="s">
        <v>568</v>
      </c>
    </row>
    <row r="4826" spans="2:25" x14ac:dyDescent="0.3">
      <c r="B4826" s="118"/>
      <c r="D4826" t="s">
        <v>567</v>
      </c>
      <c r="H4826" t="s">
        <v>567</v>
      </c>
      <c r="J4826" t="s">
        <v>567</v>
      </c>
      <c r="K4826" t="s">
        <v>567</v>
      </c>
      <c r="L4826" t="s">
        <v>567</v>
      </c>
      <c r="N4826">
        <v>0</v>
      </c>
      <c r="O4826">
        <v>0</v>
      </c>
      <c r="R4826">
        <v>0</v>
      </c>
      <c r="W4826" t="s">
        <v>567</v>
      </c>
      <c r="X4826" t="s">
        <v>567</v>
      </c>
      <c r="Y4826" t="s">
        <v>568</v>
      </c>
    </row>
    <row r="4827" spans="2:25" x14ac:dyDescent="0.3">
      <c r="B4827" s="118"/>
      <c r="D4827" t="s">
        <v>567</v>
      </c>
      <c r="H4827" t="s">
        <v>567</v>
      </c>
      <c r="J4827" t="s">
        <v>567</v>
      </c>
      <c r="K4827" t="s">
        <v>567</v>
      </c>
      <c r="L4827" t="s">
        <v>567</v>
      </c>
      <c r="N4827">
        <v>0</v>
      </c>
      <c r="O4827">
        <v>0</v>
      </c>
      <c r="R4827">
        <v>0</v>
      </c>
      <c r="W4827" t="s">
        <v>567</v>
      </c>
      <c r="X4827" t="s">
        <v>567</v>
      </c>
      <c r="Y4827" t="s">
        <v>568</v>
      </c>
    </row>
    <row r="4828" spans="2:25" x14ac:dyDescent="0.3">
      <c r="B4828" s="118"/>
      <c r="D4828" t="s">
        <v>567</v>
      </c>
      <c r="H4828" t="s">
        <v>567</v>
      </c>
      <c r="J4828" t="s">
        <v>567</v>
      </c>
      <c r="K4828" t="s">
        <v>567</v>
      </c>
      <c r="L4828" t="s">
        <v>567</v>
      </c>
      <c r="N4828">
        <v>0</v>
      </c>
      <c r="O4828">
        <v>0</v>
      </c>
      <c r="R4828">
        <v>0</v>
      </c>
      <c r="W4828" t="s">
        <v>567</v>
      </c>
      <c r="X4828" t="s">
        <v>567</v>
      </c>
      <c r="Y4828" t="s">
        <v>568</v>
      </c>
    </row>
    <row r="4829" spans="2:25" x14ac:dyDescent="0.3">
      <c r="B4829" s="118"/>
      <c r="D4829" t="s">
        <v>567</v>
      </c>
      <c r="H4829" t="s">
        <v>567</v>
      </c>
      <c r="J4829" t="s">
        <v>567</v>
      </c>
      <c r="K4829" t="s">
        <v>567</v>
      </c>
      <c r="L4829" t="s">
        <v>567</v>
      </c>
      <c r="N4829">
        <v>0</v>
      </c>
      <c r="O4829">
        <v>0</v>
      </c>
      <c r="R4829">
        <v>0</v>
      </c>
      <c r="W4829" t="s">
        <v>567</v>
      </c>
      <c r="X4829" t="s">
        <v>567</v>
      </c>
      <c r="Y4829" t="s">
        <v>568</v>
      </c>
    </row>
    <row r="4830" spans="2:25" x14ac:dyDescent="0.3">
      <c r="B4830" s="118"/>
      <c r="D4830" t="s">
        <v>567</v>
      </c>
      <c r="H4830" t="s">
        <v>567</v>
      </c>
      <c r="J4830" t="s">
        <v>567</v>
      </c>
      <c r="K4830" t="s">
        <v>567</v>
      </c>
      <c r="L4830" t="s">
        <v>567</v>
      </c>
      <c r="N4830">
        <v>0</v>
      </c>
      <c r="O4830">
        <v>0</v>
      </c>
      <c r="R4830">
        <v>0</v>
      </c>
      <c r="W4830" t="s">
        <v>567</v>
      </c>
      <c r="X4830" t="s">
        <v>567</v>
      </c>
      <c r="Y4830" t="s">
        <v>568</v>
      </c>
    </row>
    <row r="4831" spans="2:25" x14ac:dyDescent="0.3">
      <c r="B4831" s="118"/>
      <c r="D4831" t="s">
        <v>567</v>
      </c>
      <c r="H4831" t="s">
        <v>567</v>
      </c>
      <c r="J4831" t="s">
        <v>567</v>
      </c>
      <c r="K4831" t="s">
        <v>567</v>
      </c>
      <c r="L4831" t="s">
        <v>567</v>
      </c>
      <c r="N4831">
        <v>0</v>
      </c>
      <c r="O4831">
        <v>0</v>
      </c>
      <c r="R4831">
        <v>0</v>
      </c>
      <c r="W4831" t="s">
        <v>567</v>
      </c>
      <c r="X4831" t="s">
        <v>567</v>
      </c>
      <c r="Y4831" t="s">
        <v>568</v>
      </c>
    </row>
    <row r="4832" spans="2:25" x14ac:dyDescent="0.3">
      <c r="B4832" s="118"/>
      <c r="D4832" t="s">
        <v>567</v>
      </c>
      <c r="H4832" t="s">
        <v>567</v>
      </c>
      <c r="J4832" t="s">
        <v>567</v>
      </c>
      <c r="K4832" t="s">
        <v>567</v>
      </c>
      <c r="L4832" t="s">
        <v>567</v>
      </c>
      <c r="N4832">
        <v>0</v>
      </c>
      <c r="O4832">
        <v>0</v>
      </c>
      <c r="R4832">
        <v>0</v>
      </c>
      <c r="W4832" t="s">
        <v>567</v>
      </c>
      <c r="X4832" t="s">
        <v>567</v>
      </c>
      <c r="Y4832" t="s">
        <v>568</v>
      </c>
    </row>
    <row r="4833" spans="2:25" x14ac:dyDescent="0.3">
      <c r="B4833" s="118"/>
      <c r="D4833" t="s">
        <v>567</v>
      </c>
      <c r="H4833" t="s">
        <v>567</v>
      </c>
      <c r="J4833" t="s">
        <v>567</v>
      </c>
      <c r="K4833" t="s">
        <v>567</v>
      </c>
      <c r="L4833" t="s">
        <v>567</v>
      </c>
      <c r="N4833">
        <v>0</v>
      </c>
      <c r="O4833">
        <v>0</v>
      </c>
      <c r="R4833">
        <v>0</v>
      </c>
      <c r="W4833" t="s">
        <v>567</v>
      </c>
      <c r="X4833" t="s">
        <v>567</v>
      </c>
      <c r="Y4833" t="s">
        <v>568</v>
      </c>
    </row>
    <row r="4834" spans="2:25" x14ac:dyDescent="0.3">
      <c r="B4834" s="118"/>
      <c r="D4834" t="s">
        <v>567</v>
      </c>
      <c r="H4834" t="s">
        <v>567</v>
      </c>
      <c r="J4834" t="s">
        <v>567</v>
      </c>
      <c r="K4834" t="s">
        <v>567</v>
      </c>
      <c r="L4834" t="s">
        <v>567</v>
      </c>
      <c r="N4834">
        <v>0</v>
      </c>
      <c r="O4834">
        <v>0</v>
      </c>
      <c r="R4834">
        <v>0</v>
      </c>
      <c r="W4834" t="s">
        <v>567</v>
      </c>
      <c r="X4834" t="s">
        <v>567</v>
      </c>
      <c r="Y4834" t="s">
        <v>568</v>
      </c>
    </row>
    <row r="4835" spans="2:25" x14ac:dyDescent="0.3">
      <c r="B4835" s="118"/>
      <c r="D4835" t="s">
        <v>567</v>
      </c>
      <c r="H4835" t="s">
        <v>567</v>
      </c>
      <c r="J4835" t="s">
        <v>567</v>
      </c>
      <c r="K4835" t="s">
        <v>567</v>
      </c>
      <c r="L4835" t="s">
        <v>567</v>
      </c>
      <c r="N4835">
        <v>0</v>
      </c>
      <c r="O4835">
        <v>0</v>
      </c>
      <c r="R4835">
        <v>0</v>
      </c>
      <c r="W4835" t="s">
        <v>567</v>
      </c>
      <c r="X4835" t="s">
        <v>567</v>
      </c>
      <c r="Y4835" t="s">
        <v>568</v>
      </c>
    </row>
    <row r="4836" spans="2:25" x14ac:dyDescent="0.3">
      <c r="B4836" s="118"/>
      <c r="D4836" t="s">
        <v>567</v>
      </c>
      <c r="H4836" t="s">
        <v>567</v>
      </c>
      <c r="J4836" t="s">
        <v>567</v>
      </c>
      <c r="K4836" t="s">
        <v>567</v>
      </c>
      <c r="L4836" t="s">
        <v>567</v>
      </c>
      <c r="N4836">
        <v>0</v>
      </c>
      <c r="O4836">
        <v>0</v>
      </c>
      <c r="R4836">
        <v>0</v>
      </c>
      <c r="W4836" t="s">
        <v>567</v>
      </c>
      <c r="X4836" t="s">
        <v>567</v>
      </c>
      <c r="Y4836" t="s">
        <v>568</v>
      </c>
    </row>
    <row r="4837" spans="2:25" x14ac:dyDescent="0.3">
      <c r="B4837" s="118"/>
      <c r="D4837" t="s">
        <v>567</v>
      </c>
      <c r="H4837" t="s">
        <v>567</v>
      </c>
      <c r="J4837" t="s">
        <v>567</v>
      </c>
      <c r="K4837" t="s">
        <v>567</v>
      </c>
      <c r="L4837" t="s">
        <v>567</v>
      </c>
      <c r="N4837">
        <v>0</v>
      </c>
      <c r="O4837">
        <v>0</v>
      </c>
      <c r="R4837">
        <v>0</v>
      </c>
      <c r="W4837" t="s">
        <v>567</v>
      </c>
      <c r="X4837" t="s">
        <v>567</v>
      </c>
      <c r="Y4837" t="s">
        <v>568</v>
      </c>
    </row>
    <row r="4838" spans="2:25" x14ac:dyDescent="0.3">
      <c r="B4838" s="118"/>
      <c r="D4838" t="s">
        <v>567</v>
      </c>
      <c r="H4838" t="s">
        <v>567</v>
      </c>
      <c r="J4838" t="s">
        <v>567</v>
      </c>
      <c r="K4838" t="s">
        <v>567</v>
      </c>
      <c r="L4838" t="s">
        <v>567</v>
      </c>
      <c r="N4838">
        <v>0</v>
      </c>
      <c r="O4838">
        <v>0</v>
      </c>
      <c r="R4838">
        <v>0</v>
      </c>
      <c r="W4838" t="s">
        <v>567</v>
      </c>
      <c r="X4838" t="s">
        <v>567</v>
      </c>
      <c r="Y4838" t="s">
        <v>568</v>
      </c>
    </row>
    <row r="4839" spans="2:25" x14ac:dyDescent="0.3">
      <c r="B4839" s="118"/>
      <c r="D4839" t="s">
        <v>567</v>
      </c>
      <c r="H4839" t="s">
        <v>567</v>
      </c>
      <c r="J4839" t="s">
        <v>567</v>
      </c>
      <c r="K4839" t="s">
        <v>567</v>
      </c>
      <c r="L4839" t="s">
        <v>567</v>
      </c>
      <c r="N4839">
        <v>0</v>
      </c>
      <c r="O4839">
        <v>0</v>
      </c>
      <c r="R4839">
        <v>0</v>
      </c>
      <c r="W4839" t="s">
        <v>567</v>
      </c>
      <c r="X4839" t="s">
        <v>567</v>
      </c>
      <c r="Y4839" t="s">
        <v>568</v>
      </c>
    </row>
    <row r="4840" spans="2:25" x14ac:dyDescent="0.3">
      <c r="B4840" s="118"/>
      <c r="D4840" t="s">
        <v>567</v>
      </c>
      <c r="H4840" t="s">
        <v>567</v>
      </c>
      <c r="J4840" t="s">
        <v>567</v>
      </c>
      <c r="K4840" t="s">
        <v>567</v>
      </c>
      <c r="L4840" t="s">
        <v>567</v>
      </c>
      <c r="N4840">
        <v>0</v>
      </c>
      <c r="O4840">
        <v>0</v>
      </c>
      <c r="R4840">
        <v>0</v>
      </c>
      <c r="W4840" t="s">
        <v>567</v>
      </c>
      <c r="X4840" t="s">
        <v>567</v>
      </c>
      <c r="Y4840" t="s">
        <v>568</v>
      </c>
    </row>
    <row r="4841" spans="2:25" x14ac:dyDescent="0.3">
      <c r="B4841" s="118"/>
      <c r="D4841" t="s">
        <v>567</v>
      </c>
      <c r="H4841" t="s">
        <v>567</v>
      </c>
      <c r="J4841" t="s">
        <v>567</v>
      </c>
      <c r="K4841" t="s">
        <v>567</v>
      </c>
      <c r="L4841" t="s">
        <v>567</v>
      </c>
      <c r="N4841">
        <v>0</v>
      </c>
      <c r="O4841">
        <v>0</v>
      </c>
      <c r="R4841">
        <v>0</v>
      </c>
      <c r="W4841" t="s">
        <v>567</v>
      </c>
      <c r="X4841" t="s">
        <v>567</v>
      </c>
      <c r="Y4841" t="s">
        <v>568</v>
      </c>
    </row>
    <row r="4842" spans="2:25" x14ac:dyDescent="0.3">
      <c r="B4842" s="118"/>
      <c r="D4842" t="s">
        <v>567</v>
      </c>
      <c r="H4842" t="s">
        <v>567</v>
      </c>
      <c r="J4842" t="s">
        <v>567</v>
      </c>
      <c r="K4842" t="s">
        <v>567</v>
      </c>
      <c r="L4842" t="s">
        <v>567</v>
      </c>
      <c r="N4842">
        <v>0</v>
      </c>
      <c r="O4842">
        <v>0</v>
      </c>
      <c r="R4842">
        <v>0</v>
      </c>
      <c r="W4842" t="s">
        <v>567</v>
      </c>
      <c r="X4842" t="s">
        <v>567</v>
      </c>
      <c r="Y4842" t="s">
        <v>568</v>
      </c>
    </row>
    <row r="4843" spans="2:25" x14ac:dyDescent="0.3">
      <c r="B4843" s="118"/>
      <c r="D4843" t="s">
        <v>567</v>
      </c>
      <c r="H4843" t="s">
        <v>567</v>
      </c>
      <c r="J4843" t="s">
        <v>567</v>
      </c>
      <c r="K4843" t="s">
        <v>567</v>
      </c>
      <c r="L4843" t="s">
        <v>567</v>
      </c>
      <c r="N4843">
        <v>0</v>
      </c>
      <c r="O4843">
        <v>0</v>
      </c>
      <c r="R4843">
        <v>0</v>
      </c>
      <c r="W4843" t="s">
        <v>567</v>
      </c>
      <c r="X4843" t="s">
        <v>567</v>
      </c>
      <c r="Y4843" t="s">
        <v>568</v>
      </c>
    </row>
    <row r="4844" spans="2:25" x14ac:dyDescent="0.3">
      <c r="B4844" s="118"/>
      <c r="D4844" t="s">
        <v>567</v>
      </c>
      <c r="H4844" t="s">
        <v>567</v>
      </c>
      <c r="J4844" t="s">
        <v>567</v>
      </c>
      <c r="K4844" t="s">
        <v>567</v>
      </c>
      <c r="L4844" t="s">
        <v>567</v>
      </c>
      <c r="N4844">
        <v>0</v>
      </c>
      <c r="O4844">
        <v>0</v>
      </c>
      <c r="R4844">
        <v>0</v>
      </c>
      <c r="W4844" t="s">
        <v>567</v>
      </c>
      <c r="X4844" t="s">
        <v>567</v>
      </c>
      <c r="Y4844" t="s">
        <v>568</v>
      </c>
    </row>
    <row r="4845" spans="2:25" x14ac:dyDescent="0.3">
      <c r="B4845" s="118"/>
      <c r="D4845" t="s">
        <v>567</v>
      </c>
      <c r="H4845" t="s">
        <v>567</v>
      </c>
      <c r="J4845" t="s">
        <v>567</v>
      </c>
      <c r="K4845" t="s">
        <v>567</v>
      </c>
      <c r="L4845" t="s">
        <v>567</v>
      </c>
      <c r="N4845">
        <v>0</v>
      </c>
      <c r="O4845">
        <v>0</v>
      </c>
      <c r="R4845">
        <v>0</v>
      </c>
      <c r="W4845" t="s">
        <v>567</v>
      </c>
      <c r="X4845" t="s">
        <v>567</v>
      </c>
      <c r="Y4845" t="s">
        <v>568</v>
      </c>
    </row>
    <row r="4846" spans="2:25" x14ac:dyDescent="0.3">
      <c r="B4846" s="118"/>
      <c r="D4846" t="s">
        <v>567</v>
      </c>
      <c r="H4846" t="s">
        <v>567</v>
      </c>
      <c r="J4846" t="s">
        <v>567</v>
      </c>
      <c r="K4846" t="s">
        <v>567</v>
      </c>
      <c r="L4846" t="s">
        <v>567</v>
      </c>
      <c r="N4846">
        <v>0</v>
      </c>
      <c r="O4846">
        <v>0</v>
      </c>
      <c r="R4846">
        <v>0</v>
      </c>
      <c r="W4846" t="s">
        <v>567</v>
      </c>
      <c r="X4846" t="s">
        <v>567</v>
      </c>
      <c r="Y4846" t="s">
        <v>568</v>
      </c>
    </row>
    <row r="4847" spans="2:25" x14ac:dyDescent="0.3">
      <c r="B4847" s="118"/>
      <c r="D4847" t="s">
        <v>567</v>
      </c>
      <c r="H4847" t="s">
        <v>567</v>
      </c>
      <c r="J4847" t="s">
        <v>567</v>
      </c>
      <c r="K4847" t="s">
        <v>567</v>
      </c>
      <c r="L4847" t="s">
        <v>567</v>
      </c>
      <c r="N4847">
        <v>0</v>
      </c>
      <c r="O4847">
        <v>0</v>
      </c>
      <c r="R4847">
        <v>0</v>
      </c>
      <c r="W4847" t="s">
        <v>567</v>
      </c>
      <c r="X4847" t="s">
        <v>567</v>
      </c>
      <c r="Y4847" t="s">
        <v>568</v>
      </c>
    </row>
    <row r="4848" spans="2:25" x14ac:dyDescent="0.3">
      <c r="B4848" s="118"/>
      <c r="D4848" t="s">
        <v>567</v>
      </c>
      <c r="H4848" t="s">
        <v>567</v>
      </c>
      <c r="J4848" t="s">
        <v>567</v>
      </c>
      <c r="K4848" t="s">
        <v>567</v>
      </c>
      <c r="L4848" t="s">
        <v>567</v>
      </c>
      <c r="N4848">
        <v>0</v>
      </c>
      <c r="O4848">
        <v>0</v>
      </c>
      <c r="R4848">
        <v>0</v>
      </c>
      <c r="W4848" t="s">
        <v>567</v>
      </c>
      <c r="X4848" t="s">
        <v>567</v>
      </c>
      <c r="Y4848" t="s">
        <v>568</v>
      </c>
    </row>
    <row r="4849" spans="2:25" x14ac:dyDescent="0.3">
      <c r="B4849" s="118"/>
      <c r="D4849" t="s">
        <v>567</v>
      </c>
      <c r="H4849" t="s">
        <v>567</v>
      </c>
      <c r="J4849" t="s">
        <v>567</v>
      </c>
      <c r="K4849" t="s">
        <v>567</v>
      </c>
      <c r="L4849" t="s">
        <v>567</v>
      </c>
      <c r="N4849">
        <v>0</v>
      </c>
      <c r="O4849">
        <v>0</v>
      </c>
      <c r="R4849">
        <v>0</v>
      </c>
      <c r="W4849" t="s">
        <v>567</v>
      </c>
      <c r="X4849" t="s">
        <v>567</v>
      </c>
      <c r="Y4849" t="s">
        <v>568</v>
      </c>
    </row>
    <row r="4850" spans="2:25" x14ac:dyDescent="0.3">
      <c r="B4850" s="118"/>
      <c r="D4850" t="s">
        <v>567</v>
      </c>
      <c r="H4850" t="s">
        <v>567</v>
      </c>
      <c r="J4850" t="s">
        <v>567</v>
      </c>
      <c r="K4850" t="s">
        <v>567</v>
      </c>
      <c r="L4850" t="s">
        <v>567</v>
      </c>
      <c r="N4850">
        <v>0</v>
      </c>
      <c r="O4850">
        <v>0</v>
      </c>
      <c r="R4850">
        <v>0</v>
      </c>
      <c r="W4850" t="s">
        <v>567</v>
      </c>
      <c r="X4850" t="s">
        <v>567</v>
      </c>
      <c r="Y4850" t="s">
        <v>568</v>
      </c>
    </row>
    <row r="4851" spans="2:25" x14ac:dyDescent="0.3">
      <c r="B4851" s="118"/>
      <c r="D4851" t="s">
        <v>567</v>
      </c>
      <c r="H4851" t="s">
        <v>567</v>
      </c>
      <c r="J4851" t="s">
        <v>567</v>
      </c>
      <c r="K4851" t="s">
        <v>567</v>
      </c>
      <c r="L4851" t="s">
        <v>567</v>
      </c>
      <c r="N4851">
        <v>0</v>
      </c>
      <c r="O4851">
        <v>0</v>
      </c>
      <c r="R4851">
        <v>0</v>
      </c>
      <c r="W4851" t="s">
        <v>567</v>
      </c>
      <c r="X4851" t="s">
        <v>567</v>
      </c>
      <c r="Y4851" t="s">
        <v>568</v>
      </c>
    </row>
    <row r="4852" spans="2:25" x14ac:dyDescent="0.3">
      <c r="B4852" s="118"/>
      <c r="D4852" t="s">
        <v>567</v>
      </c>
      <c r="H4852" t="s">
        <v>567</v>
      </c>
      <c r="J4852" t="s">
        <v>567</v>
      </c>
      <c r="K4852" t="s">
        <v>567</v>
      </c>
      <c r="L4852" t="s">
        <v>567</v>
      </c>
      <c r="N4852">
        <v>0</v>
      </c>
      <c r="O4852">
        <v>0</v>
      </c>
      <c r="R4852">
        <v>0</v>
      </c>
      <c r="W4852" t="s">
        <v>567</v>
      </c>
      <c r="X4852" t="s">
        <v>567</v>
      </c>
      <c r="Y4852" t="s">
        <v>568</v>
      </c>
    </row>
    <row r="4853" spans="2:25" x14ac:dyDescent="0.3">
      <c r="B4853" s="118"/>
      <c r="D4853" t="s">
        <v>567</v>
      </c>
      <c r="H4853" t="s">
        <v>567</v>
      </c>
      <c r="J4853" t="s">
        <v>567</v>
      </c>
      <c r="K4853" t="s">
        <v>567</v>
      </c>
      <c r="L4853" t="s">
        <v>567</v>
      </c>
      <c r="N4853">
        <v>0</v>
      </c>
      <c r="O4853">
        <v>0</v>
      </c>
      <c r="R4853">
        <v>0</v>
      </c>
      <c r="W4853" t="s">
        <v>567</v>
      </c>
      <c r="X4853" t="s">
        <v>567</v>
      </c>
      <c r="Y4853" t="s">
        <v>568</v>
      </c>
    </row>
    <row r="4854" spans="2:25" x14ac:dyDescent="0.3">
      <c r="B4854" s="118"/>
      <c r="D4854" t="s">
        <v>567</v>
      </c>
      <c r="H4854" t="s">
        <v>567</v>
      </c>
      <c r="J4854" t="s">
        <v>567</v>
      </c>
      <c r="K4854" t="s">
        <v>567</v>
      </c>
      <c r="L4854" t="s">
        <v>567</v>
      </c>
      <c r="N4854">
        <v>0</v>
      </c>
      <c r="O4854">
        <v>0</v>
      </c>
      <c r="R4854">
        <v>0</v>
      </c>
      <c r="W4854" t="s">
        <v>567</v>
      </c>
      <c r="X4854" t="s">
        <v>567</v>
      </c>
      <c r="Y4854" t="s">
        <v>568</v>
      </c>
    </row>
    <row r="4855" spans="2:25" x14ac:dyDescent="0.3">
      <c r="B4855" s="118"/>
      <c r="D4855" t="s">
        <v>567</v>
      </c>
      <c r="H4855" t="s">
        <v>567</v>
      </c>
      <c r="J4855" t="s">
        <v>567</v>
      </c>
      <c r="K4855" t="s">
        <v>567</v>
      </c>
      <c r="L4855" t="s">
        <v>567</v>
      </c>
      <c r="N4855">
        <v>0</v>
      </c>
      <c r="O4855">
        <v>0</v>
      </c>
      <c r="R4855">
        <v>0</v>
      </c>
      <c r="W4855" t="s">
        <v>567</v>
      </c>
      <c r="X4855" t="s">
        <v>567</v>
      </c>
      <c r="Y4855" t="s">
        <v>568</v>
      </c>
    </row>
    <row r="4856" spans="2:25" x14ac:dyDescent="0.3">
      <c r="B4856" s="118"/>
      <c r="D4856" t="s">
        <v>567</v>
      </c>
      <c r="H4856" t="s">
        <v>567</v>
      </c>
      <c r="J4856" t="s">
        <v>567</v>
      </c>
      <c r="K4856" t="s">
        <v>567</v>
      </c>
      <c r="L4856" t="s">
        <v>567</v>
      </c>
      <c r="N4856">
        <v>0</v>
      </c>
      <c r="O4856">
        <v>0</v>
      </c>
      <c r="R4856">
        <v>0</v>
      </c>
      <c r="W4856" t="s">
        <v>567</v>
      </c>
      <c r="X4856" t="s">
        <v>567</v>
      </c>
      <c r="Y4856" t="s">
        <v>568</v>
      </c>
    </row>
    <row r="4857" spans="2:25" x14ac:dyDescent="0.3">
      <c r="B4857" s="118"/>
      <c r="D4857" t="s">
        <v>567</v>
      </c>
      <c r="H4857" t="s">
        <v>567</v>
      </c>
      <c r="J4857" t="s">
        <v>567</v>
      </c>
      <c r="K4857" t="s">
        <v>567</v>
      </c>
      <c r="L4857" t="s">
        <v>567</v>
      </c>
      <c r="N4857">
        <v>0</v>
      </c>
      <c r="O4857">
        <v>0</v>
      </c>
      <c r="R4857">
        <v>0</v>
      </c>
      <c r="W4857" t="s">
        <v>567</v>
      </c>
      <c r="X4857" t="s">
        <v>567</v>
      </c>
      <c r="Y4857" t="s">
        <v>568</v>
      </c>
    </row>
    <row r="4858" spans="2:25" x14ac:dyDescent="0.3">
      <c r="B4858" s="118"/>
      <c r="D4858" t="s">
        <v>567</v>
      </c>
      <c r="H4858" t="s">
        <v>567</v>
      </c>
      <c r="J4858" t="s">
        <v>567</v>
      </c>
      <c r="K4858" t="s">
        <v>567</v>
      </c>
      <c r="L4858" t="s">
        <v>567</v>
      </c>
      <c r="N4858">
        <v>0</v>
      </c>
      <c r="O4858">
        <v>0</v>
      </c>
      <c r="R4858">
        <v>0</v>
      </c>
      <c r="W4858" t="s">
        <v>567</v>
      </c>
      <c r="X4858" t="s">
        <v>567</v>
      </c>
      <c r="Y4858" t="s">
        <v>568</v>
      </c>
    </row>
    <row r="4859" spans="2:25" x14ac:dyDescent="0.3">
      <c r="B4859" s="118"/>
      <c r="D4859" t="s">
        <v>567</v>
      </c>
      <c r="H4859" t="s">
        <v>567</v>
      </c>
      <c r="J4859" t="s">
        <v>567</v>
      </c>
      <c r="K4859" t="s">
        <v>567</v>
      </c>
      <c r="L4859" t="s">
        <v>567</v>
      </c>
      <c r="N4859">
        <v>0</v>
      </c>
      <c r="O4859">
        <v>0</v>
      </c>
      <c r="R4859">
        <v>0</v>
      </c>
      <c r="W4859" t="s">
        <v>567</v>
      </c>
      <c r="X4859" t="s">
        <v>567</v>
      </c>
      <c r="Y4859" t="s">
        <v>568</v>
      </c>
    </row>
    <row r="4860" spans="2:25" x14ac:dyDescent="0.3">
      <c r="B4860" s="118"/>
      <c r="D4860" t="s">
        <v>567</v>
      </c>
      <c r="H4860" t="s">
        <v>567</v>
      </c>
      <c r="J4860" t="s">
        <v>567</v>
      </c>
      <c r="K4860" t="s">
        <v>567</v>
      </c>
      <c r="L4860" t="s">
        <v>567</v>
      </c>
      <c r="N4860">
        <v>0</v>
      </c>
      <c r="O4860">
        <v>0</v>
      </c>
      <c r="R4860">
        <v>0</v>
      </c>
      <c r="W4860" t="s">
        <v>567</v>
      </c>
      <c r="X4860" t="s">
        <v>567</v>
      </c>
      <c r="Y4860" t="s">
        <v>568</v>
      </c>
    </row>
    <row r="4861" spans="2:25" x14ac:dyDescent="0.3">
      <c r="B4861" s="118"/>
      <c r="D4861" t="s">
        <v>567</v>
      </c>
      <c r="H4861" t="s">
        <v>567</v>
      </c>
      <c r="J4861" t="s">
        <v>567</v>
      </c>
      <c r="K4861" t="s">
        <v>567</v>
      </c>
      <c r="L4861" t="s">
        <v>567</v>
      </c>
      <c r="N4861">
        <v>0</v>
      </c>
      <c r="O4861">
        <v>0</v>
      </c>
      <c r="R4861">
        <v>0</v>
      </c>
      <c r="W4861" t="s">
        <v>567</v>
      </c>
      <c r="X4861" t="s">
        <v>567</v>
      </c>
      <c r="Y4861" t="s">
        <v>568</v>
      </c>
    </row>
    <row r="4862" spans="2:25" x14ac:dyDescent="0.3">
      <c r="B4862" s="118"/>
      <c r="D4862" t="s">
        <v>567</v>
      </c>
      <c r="H4862" t="s">
        <v>567</v>
      </c>
      <c r="J4862" t="s">
        <v>567</v>
      </c>
      <c r="K4862" t="s">
        <v>567</v>
      </c>
      <c r="L4862" t="s">
        <v>567</v>
      </c>
      <c r="N4862">
        <v>0</v>
      </c>
      <c r="O4862">
        <v>0</v>
      </c>
      <c r="R4862">
        <v>0</v>
      </c>
      <c r="W4862" t="s">
        <v>567</v>
      </c>
      <c r="X4862" t="s">
        <v>567</v>
      </c>
      <c r="Y4862" t="s">
        <v>568</v>
      </c>
    </row>
    <row r="4863" spans="2:25" x14ac:dyDescent="0.3">
      <c r="B4863" s="118"/>
      <c r="D4863" t="s">
        <v>567</v>
      </c>
      <c r="H4863" t="s">
        <v>567</v>
      </c>
      <c r="J4863" t="s">
        <v>567</v>
      </c>
      <c r="K4863" t="s">
        <v>567</v>
      </c>
      <c r="L4863" t="s">
        <v>567</v>
      </c>
      <c r="N4863">
        <v>0</v>
      </c>
      <c r="O4863">
        <v>0</v>
      </c>
      <c r="R4863">
        <v>0</v>
      </c>
      <c r="W4863" t="s">
        <v>567</v>
      </c>
      <c r="X4863" t="s">
        <v>567</v>
      </c>
      <c r="Y4863" t="s">
        <v>568</v>
      </c>
    </row>
    <row r="4864" spans="2:25" x14ac:dyDescent="0.3">
      <c r="B4864" s="118"/>
      <c r="D4864" t="s">
        <v>567</v>
      </c>
      <c r="H4864" t="s">
        <v>567</v>
      </c>
      <c r="J4864" t="s">
        <v>567</v>
      </c>
      <c r="K4864" t="s">
        <v>567</v>
      </c>
      <c r="L4864" t="s">
        <v>567</v>
      </c>
      <c r="N4864">
        <v>0</v>
      </c>
      <c r="O4864">
        <v>0</v>
      </c>
      <c r="R4864">
        <v>0</v>
      </c>
      <c r="W4864" t="s">
        <v>567</v>
      </c>
      <c r="X4864" t="s">
        <v>567</v>
      </c>
      <c r="Y4864" t="s">
        <v>568</v>
      </c>
    </row>
    <row r="4865" spans="2:25" x14ac:dyDescent="0.3">
      <c r="B4865" s="118"/>
      <c r="D4865" t="s">
        <v>567</v>
      </c>
      <c r="H4865" t="s">
        <v>567</v>
      </c>
      <c r="J4865" t="s">
        <v>567</v>
      </c>
      <c r="K4865" t="s">
        <v>567</v>
      </c>
      <c r="L4865" t="s">
        <v>567</v>
      </c>
      <c r="N4865">
        <v>0</v>
      </c>
      <c r="O4865">
        <v>0</v>
      </c>
      <c r="R4865">
        <v>0</v>
      </c>
      <c r="W4865" t="s">
        <v>567</v>
      </c>
      <c r="X4865" t="s">
        <v>567</v>
      </c>
      <c r="Y4865" t="s">
        <v>568</v>
      </c>
    </row>
    <row r="4866" spans="2:25" x14ac:dyDescent="0.3">
      <c r="B4866" s="118"/>
      <c r="D4866" t="s">
        <v>567</v>
      </c>
      <c r="H4866" t="s">
        <v>567</v>
      </c>
      <c r="J4866" t="s">
        <v>567</v>
      </c>
      <c r="K4866" t="s">
        <v>567</v>
      </c>
      <c r="L4866" t="s">
        <v>567</v>
      </c>
      <c r="N4866">
        <v>0</v>
      </c>
      <c r="O4866">
        <v>0</v>
      </c>
      <c r="R4866">
        <v>0</v>
      </c>
      <c r="W4866" t="s">
        <v>567</v>
      </c>
      <c r="X4866" t="s">
        <v>567</v>
      </c>
      <c r="Y4866" t="s">
        <v>568</v>
      </c>
    </row>
    <row r="4867" spans="2:25" x14ac:dyDescent="0.3">
      <c r="B4867" s="118"/>
      <c r="D4867" t="s">
        <v>567</v>
      </c>
      <c r="H4867" t="s">
        <v>567</v>
      </c>
      <c r="J4867" t="s">
        <v>567</v>
      </c>
      <c r="K4867" t="s">
        <v>567</v>
      </c>
      <c r="L4867" t="s">
        <v>567</v>
      </c>
      <c r="N4867">
        <v>0</v>
      </c>
      <c r="O4867">
        <v>0</v>
      </c>
      <c r="R4867">
        <v>0</v>
      </c>
      <c r="W4867" t="s">
        <v>567</v>
      </c>
      <c r="X4867" t="s">
        <v>567</v>
      </c>
      <c r="Y4867" t="s">
        <v>568</v>
      </c>
    </row>
    <row r="4868" spans="2:25" x14ac:dyDescent="0.3">
      <c r="B4868" s="118"/>
      <c r="D4868" t="s">
        <v>567</v>
      </c>
      <c r="H4868" t="s">
        <v>567</v>
      </c>
      <c r="J4868" t="s">
        <v>567</v>
      </c>
      <c r="K4868" t="s">
        <v>567</v>
      </c>
      <c r="L4868" t="s">
        <v>567</v>
      </c>
      <c r="N4868">
        <v>0</v>
      </c>
      <c r="O4868">
        <v>0</v>
      </c>
      <c r="R4868">
        <v>0</v>
      </c>
      <c r="W4868" t="s">
        <v>567</v>
      </c>
      <c r="X4868" t="s">
        <v>567</v>
      </c>
      <c r="Y4868" t="s">
        <v>568</v>
      </c>
    </row>
    <row r="4869" spans="2:25" x14ac:dyDescent="0.3">
      <c r="B4869" s="118"/>
      <c r="D4869" t="s">
        <v>567</v>
      </c>
      <c r="H4869" t="s">
        <v>567</v>
      </c>
      <c r="J4869" t="s">
        <v>567</v>
      </c>
      <c r="K4869" t="s">
        <v>567</v>
      </c>
      <c r="L4869" t="s">
        <v>567</v>
      </c>
      <c r="N4869">
        <v>0</v>
      </c>
      <c r="O4869">
        <v>0</v>
      </c>
      <c r="R4869">
        <v>0</v>
      </c>
      <c r="W4869" t="s">
        <v>567</v>
      </c>
      <c r="X4869" t="s">
        <v>567</v>
      </c>
      <c r="Y4869" t="s">
        <v>568</v>
      </c>
    </row>
    <row r="4870" spans="2:25" x14ac:dyDescent="0.3">
      <c r="B4870" s="118"/>
      <c r="D4870" t="s">
        <v>567</v>
      </c>
      <c r="H4870" t="s">
        <v>567</v>
      </c>
      <c r="J4870" t="s">
        <v>567</v>
      </c>
      <c r="K4870" t="s">
        <v>567</v>
      </c>
      <c r="L4870" t="s">
        <v>567</v>
      </c>
      <c r="N4870">
        <v>0</v>
      </c>
      <c r="O4870">
        <v>0</v>
      </c>
      <c r="R4870">
        <v>0</v>
      </c>
      <c r="W4870" t="s">
        <v>567</v>
      </c>
      <c r="X4870" t="s">
        <v>567</v>
      </c>
      <c r="Y4870" t="s">
        <v>568</v>
      </c>
    </row>
    <row r="4871" spans="2:25" x14ac:dyDescent="0.3">
      <c r="B4871" s="118"/>
      <c r="D4871" t="s">
        <v>567</v>
      </c>
      <c r="H4871" t="s">
        <v>567</v>
      </c>
      <c r="J4871" t="s">
        <v>567</v>
      </c>
      <c r="K4871" t="s">
        <v>567</v>
      </c>
      <c r="L4871" t="s">
        <v>567</v>
      </c>
      <c r="N4871">
        <v>0</v>
      </c>
      <c r="O4871">
        <v>0</v>
      </c>
      <c r="R4871">
        <v>0</v>
      </c>
      <c r="W4871" t="s">
        <v>567</v>
      </c>
      <c r="X4871" t="s">
        <v>567</v>
      </c>
      <c r="Y4871" t="s">
        <v>568</v>
      </c>
    </row>
    <row r="4872" spans="2:25" x14ac:dyDescent="0.3">
      <c r="B4872" s="118"/>
      <c r="D4872" t="s">
        <v>567</v>
      </c>
      <c r="H4872" t="s">
        <v>567</v>
      </c>
      <c r="J4872" t="s">
        <v>567</v>
      </c>
      <c r="K4872" t="s">
        <v>567</v>
      </c>
      <c r="L4872" t="s">
        <v>567</v>
      </c>
      <c r="N4872">
        <v>0</v>
      </c>
      <c r="O4872">
        <v>0</v>
      </c>
      <c r="R4872">
        <v>0</v>
      </c>
      <c r="W4872" t="s">
        <v>567</v>
      </c>
      <c r="X4872" t="s">
        <v>567</v>
      </c>
      <c r="Y4872" t="s">
        <v>568</v>
      </c>
    </row>
    <row r="4873" spans="2:25" x14ac:dyDescent="0.3">
      <c r="B4873" s="118"/>
      <c r="D4873" t="s">
        <v>567</v>
      </c>
      <c r="H4873" t="s">
        <v>567</v>
      </c>
      <c r="J4873" t="s">
        <v>567</v>
      </c>
      <c r="K4873" t="s">
        <v>567</v>
      </c>
      <c r="L4873" t="s">
        <v>567</v>
      </c>
      <c r="N4873">
        <v>0</v>
      </c>
      <c r="O4873">
        <v>0</v>
      </c>
      <c r="R4873">
        <v>0</v>
      </c>
      <c r="W4873" t="s">
        <v>567</v>
      </c>
      <c r="X4873" t="s">
        <v>567</v>
      </c>
      <c r="Y4873" t="s">
        <v>568</v>
      </c>
    </row>
    <row r="4874" spans="2:25" x14ac:dyDescent="0.3">
      <c r="B4874" s="118"/>
      <c r="D4874" t="s">
        <v>567</v>
      </c>
      <c r="H4874" t="s">
        <v>567</v>
      </c>
      <c r="J4874" t="s">
        <v>567</v>
      </c>
      <c r="K4874" t="s">
        <v>567</v>
      </c>
      <c r="L4874" t="s">
        <v>567</v>
      </c>
      <c r="N4874">
        <v>0</v>
      </c>
      <c r="O4874">
        <v>0</v>
      </c>
      <c r="R4874">
        <v>0</v>
      </c>
      <c r="W4874" t="s">
        <v>567</v>
      </c>
      <c r="X4874" t="s">
        <v>567</v>
      </c>
      <c r="Y4874" t="s">
        <v>568</v>
      </c>
    </row>
    <row r="4875" spans="2:25" x14ac:dyDescent="0.3">
      <c r="B4875" s="118"/>
      <c r="D4875" t="s">
        <v>567</v>
      </c>
      <c r="H4875" t="s">
        <v>567</v>
      </c>
      <c r="J4875" t="s">
        <v>567</v>
      </c>
      <c r="K4875" t="s">
        <v>567</v>
      </c>
      <c r="L4875" t="s">
        <v>567</v>
      </c>
      <c r="N4875">
        <v>0</v>
      </c>
      <c r="O4875">
        <v>0</v>
      </c>
      <c r="R4875">
        <v>0</v>
      </c>
      <c r="W4875" t="s">
        <v>567</v>
      </c>
      <c r="X4875" t="s">
        <v>567</v>
      </c>
      <c r="Y4875" t="s">
        <v>568</v>
      </c>
    </row>
    <row r="4876" spans="2:25" x14ac:dyDescent="0.3">
      <c r="B4876" s="118"/>
      <c r="D4876" t="s">
        <v>567</v>
      </c>
      <c r="H4876" t="s">
        <v>567</v>
      </c>
      <c r="J4876" t="s">
        <v>567</v>
      </c>
      <c r="K4876" t="s">
        <v>567</v>
      </c>
      <c r="L4876" t="s">
        <v>567</v>
      </c>
      <c r="N4876">
        <v>0</v>
      </c>
      <c r="O4876">
        <v>0</v>
      </c>
      <c r="R4876">
        <v>0</v>
      </c>
      <c r="W4876" t="s">
        <v>567</v>
      </c>
      <c r="X4876" t="s">
        <v>567</v>
      </c>
      <c r="Y4876" t="s">
        <v>568</v>
      </c>
    </row>
    <row r="4877" spans="2:25" x14ac:dyDescent="0.3">
      <c r="B4877" s="118"/>
      <c r="D4877" t="s">
        <v>567</v>
      </c>
      <c r="H4877" t="s">
        <v>567</v>
      </c>
      <c r="J4877" t="s">
        <v>567</v>
      </c>
      <c r="K4877" t="s">
        <v>567</v>
      </c>
      <c r="L4877" t="s">
        <v>567</v>
      </c>
      <c r="N4877">
        <v>0</v>
      </c>
      <c r="O4877">
        <v>0</v>
      </c>
      <c r="R4877">
        <v>0</v>
      </c>
      <c r="W4877" t="s">
        <v>567</v>
      </c>
      <c r="X4877" t="s">
        <v>567</v>
      </c>
      <c r="Y4877" t="s">
        <v>568</v>
      </c>
    </row>
    <row r="4878" spans="2:25" x14ac:dyDescent="0.3">
      <c r="B4878" s="118"/>
      <c r="D4878" t="s">
        <v>567</v>
      </c>
      <c r="H4878" t="s">
        <v>567</v>
      </c>
      <c r="J4878" t="s">
        <v>567</v>
      </c>
      <c r="K4878" t="s">
        <v>567</v>
      </c>
      <c r="L4878" t="s">
        <v>567</v>
      </c>
      <c r="N4878">
        <v>0</v>
      </c>
      <c r="O4878">
        <v>0</v>
      </c>
      <c r="R4878">
        <v>0</v>
      </c>
      <c r="W4878" t="s">
        <v>567</v>
      </c>
      <c r="X4878" t="s">
        <v>567</v>
      </c>
      <c r="Y4878" t="s">
        <v>568</v>
      </c>
    </row>
    <row r="4879" spans="2:25" x14ac:dyDescent="0.3">
      <c r="B4879" s="118"/>
      <c r="D4879" t="s">
        <v>567</v>
      </c>
      <c r="H4879" t="s">
        <v>567</v>
      </c>
      <c r="J4879" t="s">
        <v>567</v>
      </c>
      <c r="K4879" t="s">
        <v>567</v>
      </c>
      <c r="L4879" t="s">
        <v>567</v>
      </c>
      <c r="N4879">
        <v>0</v>
      </c>
      <c r="O4879">
        <v>0</v>
      </c>
      <c r="R4879">
        <v>0</v>
      </c>
      <c r="W4879" t="s">
        <v>567</v>
      </c>
      <c r="X4879" t="s">
        <v>567</v>
      </c>
      <c r="Y4879" t="s">
        <v>568</v>
      </c>
    </row>
    <row r="4880" spans="2:25" x14ac:dyDescent="0.3">
      <c r="B4880" s="118"/>
      <c r="D4880" t="s">
        <v>567</v>
      </c>
      <c r="H4880" t="s">
        <v>567</v>
      </c>
      <c r="J4880" t="s">
        <v>567</v>
      </c>
      <c r="K4880" t="s">
        <v>567</v>
      </c>
      <c r="L4880" t="s">
        <v>567</v>
      </c>
      <c r="N4880">
        <v>0</v>
      </c>
      <c r="O4880">
        <v>0</v>
      </c>
      <c r="R4880">
        <v>0</v>
      </c>
      <c r="W4880" t="s">
        <v>567</v>
      </c>
      <c r="X4880" t="s">
        <v>567</v>
      </c>
      <c r="Y4880" t="s">
        <v>568</v>
      </c>
    </row>
    <row r="4881" spans="2:25" x14ac:dyDescent="0.3">
      <c r="B4881" s="118"/>
      <c r="D4881" t="s">
        <v>567</v>
      </c>
      <c r="H4881" t="s">
        <v>567</v>
      </c>
      <c r="J4881" t="s">
        <v>567</v>
      </c>
      <c r="K4881" t="s">
        <v>567</v>
      </c>
      <c r="L4881" t="s">
        <v>567</v>
      </c>
      <c r="N4881">
        <v>0</v>
      </c>
      <c r="O4881">
        <v>0</v>
      </c>
      <c r="R4881">
        <v>0</v>
      </c>
      <c r="W4881" t="s">
        <v>567</v>
      </c>
      <c r="X4881" t="s">
        <v>567</v>
      </c>
      <c r="Y4881" t="s">
        <v>568</v>
      </c>
    </row>
    <row r="4882" spans="2:25" x14ac:dyDescent="0.3">
      <c r="B4882" s="118"/>
      <c r="D4882" t="s">
        <v>567</v>
      </c>
      <c r="H4882" t="s">
        <v>567</v>
      </c>
      <c r="J4882" t="s">
        <v>567</v>
      </c>
      <c r="K4882" t="s">
        <v>567</v>
      </c>
      <c r="L4882" t="s">
        <v>567</v>
      </c>
      <c r="N4882">
        <v>0</v>
      </c>
      <c r="O4882">
        <v>0</v>
      </c>
      <c r="R4882">
        <v>0</v>
      </c>
      <c r="W4882" t="s">
        <v>567</v>
      </c>
      <c r="X4882" t="s">
        <v>567</v>
      </c>
      <c r="Y4882" t="s">
        <v>568</v>
      </c>
    </row>
    <row r="4883" spans="2:25" x14ac:dyDescent="0.3">
      <c r="B4883" s="118"/>
      <c r="D4883" t="s">
        <v>567</v>
      </c>
      <c r="H4883" t="s">
        <v>567</v>
      </c>
      <c r="J4883" t="s">
        <v>567</v>
      </c>
      <c r="K4883" t="s">
        <v>567</v>
      </c>
      <c r="L4883" t="s">
        <v>567</v>
      </c>
      <c r="N4883">
        <v>0</v>
      </c>
      <c r="O4883">
        <v>0</v>
      </c>
      <c r="R4883">
        <v>0</v>
      </c>
      <c r="W4883" t="s">
        <v>567</v>
      </c>
      <c r="X4883" t="s">
        <v>567</v>
      </c>
      <c r="Y4883" t="s">
        <v>568</v>
      </c>
    </row>
    <row r="4884" spans="2:25" x14ac:dyDescent="0.3">
      <c r="B4884" s="118"/>
      <c r="D4884" t="s">
        <v>567</v>
      </c>
      <c r="H4884" t="s">
        <v>567</v>
      </c>
      <c r="J4884" t="s">
        <v>567</v>
      </c>
      <c r="K4884" t="s">
        <v>567</v>
      </c>
      <c r="L4884" t="s">
        <v>567</v>
      </c>
      <c r="N4884">
        <v>0</v>
      </c>
      <c r="O4884">
        <v>0</v>
      </c>
      <c r="R4884">
        <v>0</v>
      </c>
      <c r="W4884" t="s">
        <v>567</v>
      </c>
      <c r="X4884" t="s">
        <v>567</v>
      </c>
      <c r="Y4884" t="s">
        <v>568</v>
      </c>
    </row>
    <row r="4885" spans="2:25" x14ac:dyDescent="0.3">
      <c r="B4885" s="118"/>
      <c r="D4885" t="s">
        <v>567</v>
      </c>
      <c r="H4885" t="s">
        <v>567</v>
      </c>
      <c r="J4885" t="s">
        <v>567</v>
      </c>
      <c r="K4885" t="s">
        <v>567</v>
      </c>
      <c r="L4885" t="s">
        <v>567</v>
      </c>
      <c r="N4885">
        <v>0</v>
      </c>
      <c r="O4885">
        <v>0</v>
      </c>
      <c r="R4885">
        <v>0</v>
      </c>
      <c r="W4885" t="s">
        <v>567</v>
      </c>
      <c r="X4885" t="s">
        <v>567</v>
      </c>
      <c r="Y4885" t="s">
        <v>568</v>
      </c>
    </row>
    <row r="4886" spans="2:25" x14ac:dyDescent="0.3">
      <c r="B4886" s="118"/>
      <c r="D4886" t="s">
        <v>567</v>
      </c>
      <c r="H4886" t="s">
        <v>567</v>
      </c>
      <c r="J4886" t="s">
        <v>567</v>
      </c>
      <c r="K4886" t="s">
        <v>567</v>
      </c>
      <c r="L4886" t="s">
        <v>567</v>
      </c>
      <c r="N4886">
        <v>0</v>
      </c>
      <c r="O4886">
        <v>0</v>
      </c>
      <c r="R4886">
        <v>0</v>
      </c>
      <c r="W4886" t="s">
        <v>567</v>
      </c>
      <c r="X4886" t="s">
        <v>567</v>
      </c>
      <c r="Y4886" t="s">
        <v>568</v>
      </c>
    </row>
    <row r="4887" spans="2:25" x14ac:dyDescent="0.3">
      <c r="B4887" s="118"/>
      <c r="D4887" t="s">
        <v>567</v>
      </c>
      <c r="H4887" t="s">
        <v>567</v>
      </c>
      <c r="J4887" t="s">
        <v>567</v>
      </c>
      <c r="K4887" t="s">
        <v>567</v>
      </c>
      <c r="L4887" t="s">
        <v>567</v>
      </c>
      <c r="N4887">
        <v>0</v>
      </c>
      <c r="O4887">
        <v>0</v>
      </c>
      <c r="R4887">
        <v>0</v>
      </c>
      <c r="W4887" t="s">
        <v>567</v>
      </c>
      <c r="X4887" t="s">
        <v>567</v>
      </c>
      <c r="Y4887" t="s">
        <v>568</v>
      </c>
    </row>
    <row r="4888" spans="2:25" x14ac:dyDescent="0.3">
      <c r="B4888" s="118"/>
      <c r="D4888" t="s">
        <v>567</v>
      </c>
      <c r="H4888" t="s">
        <v>567</v>
      </c>
      <c r="J4888" t="s">
        <v>567</v>
      </c>
      <c r="K4888" t="s">
        <v>567</v>
      </c>
      <c r="L4888" t="s">
        <v>567</v>
      </c>
      <c r="N4888">
        <v>0</v>
      </c>
      <c r="O4888">
        <v>0</v>
      </c>
      <c r="R4888">
        <v>0</v>
      </c>
      <c r="W4888" t="s">
        <v>567</v>
      </c>
      <c r="X4888" t="s">
        <v>567</v>
      </c>
      <c r="Y4888" t="s">
        <v>568</v>
      </c>
    </row>
    <row r="4889" spans="2:25" x14ac:dyDescent="0.3">
      <c r="B4889" s="118"/>
      <c r="D4889" t="s">
        <v>567</v>
      </c>
      <c r="H4889" t="s">
        <v>567</v>
      </c>
      <c r="J4889" t="s">
        <v>567</v>
      </c>
      <c r="K4889" t="s">
        <v>567</v>
      </c>
      <c r="L4889" t="s">
        <v>567</v>
      </c>
      <c r="N4889">
        <v>0</v>
      </c>
      <c r="O4889">
        <v>0</v>
      </c>
      <c r="R4889">
        <v>0</v>
      </c>
      <c r="W4889" t="s">
        <v>567</v>
      </c>
      <c r="X4889" t="s">
        <v>567</v>
      </c>
      <c r="Y4889" t="s">
        <v>568</v>
      </c>
    </row>
    <row r="4890" spans="2:25" x14ac:dyDescent="0.3">
      <c r="B4890" s="118"/>
      <c r="D4890" t="s">
        <v>567</v>
      </c>
      <c r="H4890" t="s">
        <v>567</v>
      </c>
      <c r="J4890" t="s">
        <v>567</v>
      </c>
      <c r="K4890" t="s">
        <v>567</v>
      </c>
      <c r="L4890" t="s">
        <v>567</v>
      </c>
      <c r="N4890">
        <v>0</v>
      </c>
      <c r="O4890">
        <v>0</v>
      </c>
      <c r="R4890">
        <v>0</v>
      </c>
      <c r="W4890" t="s">
        <v>567</v>
      </c>
      <c r="X4890" t="s">
        <v>567</v>
      </c>
      <c r="Y4890" t="s">
        <v>568</v>
      </c>
    </row>
    <row r="4891" spans="2:25" x14ac:dyDescent="0.3">
      <c r="B4891" s="118"/>
      <c r="D4891" t="s">
        <v>567</v>
      </c>
      <c r="H4891" t="s">
        <v>567</v>
      </c>
      <c r="J4891" t="s">
        <v>567</v>
      </c>
      <c r="K4891" t="s">
        <v>567</v>
      </c>
      <c r="L4891" t="s">
        <v>567</v>
      </c>
      <c r="N4891">
        <v>0</v>
      </c>
      <c r="O4891">
        <v>0</v>
      </c>
      <c r="R4891">
        <v>0</v>
      </c>
      <c r="W4891" t="s">
        <v>567</v>
      </c>
      <c r="X4891" t="s">
        <v>567</v>
      </c>
      <c r="Y4891" t="s">
        <v>568</v>
      </c>
    </row>
    <row r="4892" spans="2:25" x14ac:dyDescent="0.3">
      <c r="B4892" s="118"/>
      <c r="D4892" t="s">
        <v>567</v>
      </c>
      <c r="H4892" t="s">
        <v>567</v>
      </c>
      <c r="J4892" t="s">
        <v>567</v>
      </c>
      <c r="K4892" t="s">
        <v>567</v>
      </c>
      <c r="L4892" t="s">
        <v>567</v>
      </c>
      <c r="N4892">
        <v>0</v>
      </c>
      <c r="O4892">
        <v>0</v>
      </c>
      <c r="R4892">
        <v>0</v>
      </c>
      <c r="W4892" t="s">
        <v>567</v>
      </c>
      <c r="X4892" t="s">
        <v>567</v>
      </c>
      <c r="Y4892" t="s">
        <v>568</v>
      </c>
    </row>
    <row r="4893" spans="2:25" x14ac:dyDescent="0.3">
      <c r="B4893" s="118"/>
      <c r="D4893" t="s">
        <v>567</v>
      </c>
      <c r="H4893" t="s">
        <v>567</v>
      </c>
      <c r="J4893" t="s">
        <v>567</v>
      </c>
      <c r="K4893" t="s">
        <v>567</v>
      </c>
      <c r="L4893" t="s">
        <v>567</v>
      </c>
      <c r="N4893">
        <v>0</v>
      </c>
      <c r="O4893">
        <v>0</v>
      </c>
      <c r="R4893">
        <v>0</v>
      </c>
      <c r="W4893" t="s">
        <v>567</v>
      </c>
      <c r="X4893" t="s">
        <v>567</v>
      </c>
      <c r="Y4893" t="s">
        <v>568</v>
      </c>
    </row>
    <row r="4894" spans="2:25" x14ac:dyDescent="0.3">
      <c r="B4894" s="118"/>
      <c r="D4894" t="s">
        <v>567</v>
      </c>
      <c r="H4894" t="s">
        <v>567</v>
      </c>
      <c r="J4894" t="s">
        <v>567</v>
      </c>
      <c r="K4894" t="s">
        <v>567</v>
      </c>
      <c r="L4894" t="s">
        <v>567</v>
      </c>
      <c r="N4894">
        <v>0</v>
      </c>
      <c r="O4894">
        <v>0</v>
      </c>
      <c r="R4894">
        <v>0</v>
      </c>
      <c r="W4894" t="s">
        <v>567</v>
      </c>
      <c r="X4894" t="s">
        <v>567</v>
      </c>
      <c r="Y4894" t="s">
        <v>568</v>
      </c>
    </row>
    <row r="4895" spans="2:25" x14ac:dyDescent="0.3">
      <c r="B4895" s="118"/>
      <c r="D4895" t="s">
        <v>567</v>
      </c>
      <c r="H4895" t="s">
        <v>567</v>
      </c>
      <c r="J4895" t="s">
        <v>567</v>
      </c>
      <c r="K4895" t="s">
        <v>567</v>
      </c>
      <c r="L4895" t="s">
        <v>567</v>
      </c>
      <c r="N4895">
        <v>0</v>
      </c>
      <c r="O4895">
        <v>0</v>
      </c>
      <c r="R4895">
        <v>0</v>
      </c>
      <c r="W4895" t="s">
        <v>567</v>
      </c>
      <c r="X4895" t="s">
        <v>567</v>
      </c>
      <c r="Y4895" t="s">
        <v>568</v>
      </c>
    </row>
    <row r="4896" spans="2:25" x14ac:dyDescent="0.3">
      <c r="B4896" s="118"/>
      <c r="D4896" t="s">
        <v>567</v>
      </c>
      <c r="H4896" t="s">
        <v>567</v>
      </c>
      <c r="J4896" t="s">
        <v>567</v>
      </c>
      <c r="K4896" t="s">
        <v>567</v>
      </c>
      <c r="L4896" t="s">
        <v>567</v>
      </c>
      <c r="N4896">
        <v>0</v>
      </c>
      <c r="O4896">
        <v>0</v>
      </c>
      <c r="R4896">
        <v>0</v>
      </c>
      <c r="W4896" t="s">
        <v>567</v>
      </c>
      <c r="X4896" t="s">
        <v>567</v>
      </c>
      <c r="Y4896" t="s">
        <v>568</v>
      </c>
    </row>
    <row r="4897" spans="2:25" x14ac:dyDescent="0.3">
      <c r="B4897" s="118"/>
      <c r="D4897" t="s">
        <v>567</v>
      </c>
      <c r="H4897" t="s">
        <v>567</v>
      </c>
      <c r="J4897" t="s">
        <v>567</v>
      </c>
      <c r="K4897" t="s">
        <v>567</v>
      </c>
      <c r="L4897" t="s">
        <v>567</v>
      </c>
      <c r="N4897">
        <v>0</v>
      </c>
      <c r="O4897">
        <v>0</v>
      </c>
      <c r="R4897">
        <v>0</v>
      </c>
      <c r="W4897" t="s">
        <v>567</v>
      </c>
      <c r="X4897" t="s">
        <v>567</v>
      </c>
      <c r="Y4897" t="s">
        <v>568</v>
      </c>
    </row>
    <row r="4898" spans="2:25" x14ac:dyDescent="0.3">
      <c r="B4898" s="118"/>
      <c r="D4898" t="s">
        <v>567</v>
      </c>
      <c r="H4898" t="s">
        <v>567</v>
      </c>
      <c r="J4898" t="s">
        <v>567</v>
      </c>
      <c r="K4898" t="s">
        <v>567</v>
      </c>
      <c r="L4898" t="s">
        <v>567</v>
      </c>
      <c r="N4898">
        <v>0</v>
      </c>
      <c r="O4898">
        <v>0</v>
      </c>
      <c r="R4898">
        <v>0</v>
      </c>
      <c r="W4898" t="s">
        <v>567</v>
      </c>
      <c r="X4898" t="s">
        <v>567</v>
      </c>
      <c r="Y4898" t="s">
        <v>568</v>
      </c>
    </row>
    <row r="4899" spans="2:25" x14ac:dyDescent="0.3">
      <c r="B4899" s="118"/>
      <c r="D4899" t="s">
        <v>567</v>
      </c>
      <c r="H4899" t="s">
        <v>567</v>
      </c>
      <c r="J4899" t="s">
        <v>567</v>
      </c>
      <c r="K4899" t="s">
        <v>567</v>
      </c>
      <c r="L4899" t="s">
        <v>567</v>
      </c>
      <c r="N4899">
        <v>0</v>
      </c>
      <c r="O4899">
        <v>0</v>
      </c>
      <c r="R4899">
        <v>0</v>
      </c>
      <c r="W4899" t="s">
        <v>567</v>
      </c>
      <c r="X4899" t="s">
        <v>567</v>
      </c>
      <c r="Y4899" t="s">
        <v>568</v>
      </c>
    </row>
    <row r="4900" spans="2:25" x14ac:dyDescent="0.3">
      <c r="B4900" s="118"/>
      <c r="D4900" t="s">
        <v>567</v>
      </c>
      <c r="H4900" t="s">
        <v>567</v>
      </c>
      <c r="J4900" t="s">
        <v>567</v>
      </c>
      <c r="K4900" t="s">
        <v>567</v>
      </c>
      <c r="L4900" t="s">
        <v>567</v>
      </c>
      <c r="N4900">
        <v>0</v>
      </c>
      <c r="O4900">
        <v>0</v>
      </c>
      <c r="R4900">
        <v>0</v>
      </c>
      <c r="W4900" t="s">
        <v>567</v>
      </c>
      <c r="X4900" t="s">
        <v>567</v>
      </c>
      <c r="Y4900" t="s">
        <v>568</v>
      </c>
    </row>
    <row r="4901" spans="2:25" x14ac:dyDescent="0.3">
      <c r="B4901" s="118"/>
      <c r="D4901" t="s">
        <v>567</v>
      </c>
      <c r="H4901" t="s">
        <v>567</v>
      </c>
      <c r="J4901" t="s">
        <v>567</v>
      </c>
      <c r="K4901" t="s">
        <v>567</v>
      </c>
      <c r="L4901" t="s">
        <v>567</v>
      </c>
      <c r="N4901">
        <v>0</v>
      </c>
      <c r="O4901">
        <v>0</v>
      </c>
      <c r="R4901">
        <v>0</v>
      </c>
      <c r="W4901" t="s">
        <v>567</v>
      </c>
      <c r="X4901" t="s">
        <v>567</v>
      </c>
      <c r="Y4901" t="s">
        <v>568</v>
      </c>
    </row>
    <row r="4902" spans="2:25" x14ac:dyDescent="0.3">
      <c r="B4902" s="118"/>
      <c r="D4902" t="s">
        <v>567</v>
      </c>
      <c r="H4902" t="s">
        <v>567</v>
      </c>
      <c r="J4902" t="s">
        <v>567</v>
      </c>
      <c r="K4902" t="s">
        <v>567</v>
      </c>
      <c r="L4902" t="s">
        <v>567</v>
      </c>
      <c r="N4902">
        <v>0</v>
      </c>
      <c r="O4902">
        <v>0</v>
      </c>
      <c r="R4902">
        <v>0</v>
      </c>
      <c r="W4902" t="s">
        <v>567</v>
      </c>
      <c r="X4902" t="s">
        <v>567</v>
      </c>
      <c r="Y4902" t="s">
        <v>568</v>
      </c>
    </row>
    <row r="4903" spans="2:25" x14ac:dyDescent="0.3">
      <c r="B4903" s="118"/>
      <c r="D4903" t="s">
        <v>567</v>
      </c>
      <c r="H4903" t="s">
        <v>567</v>
      </c>
      <c r="J4903" t="s">
        <v>567</v>
      </c>
      <c r="K4903" t="s">
        <v>567</v>
      </c>
      <c r="L4903" t="s">
        <v>567</v>
      </c>
      <c r="N4903">
        <v>0</v>
      </c>
      <c r="O4903">
        <v>0</v>
      </c>
      <c r="R4903">
        <v>0</v>
      </c>
      <c r="W4903" t="s">
        <v>567</v>
      </c>
      <c r="X4903" t="s">
        <v>567</v>
      </c>
      <c r="Y4903" t="s">
        <v>568</v>
      </c>
    </row>
    <row r="4904" spans="2:25" x14ac:dyDescent="0.3">
      <c r="B4904" s="118"/>
      <c r="D4904" t="s">
        <v>567</v>
      </c>
      <c r="H4904" t="s">
        <v>567</v>
      </c>
      <c r="J4904" t="s">
        <v>567</v>
      </c>
      <c r="K4904" t="s">
        <v>567</v>
      </c>
      <c r="L4904" t="s">
        <v>567</v>
      </c>
      <c r="N4904">
        <v>0</v>
      </c>
      <c r="O4904">
        <v>0</v>
      </c>
      <c r="R4904">
        <v>0</v>
      </c>
      <c r="W4904" t="s">
        <v>567</v>
      </c>
      <c r="X4904" t="s">
        <v>567</v>
      </c>
      <c r="Y4904" t="s">
        <v>568</v>
      </c>
    </row>
    <row r="4905" spans="2:25" x14ac:dyDescent="0.3">
      <c r="B4905" s="118"/>
      <c r="D4905" t="s">
        <v>567</v>
      </c>
      <c r="H4905" t="s">
        <v>567</v>
      </c>
      <c r="J4905" t="s">
        <v>567</v>
      </c>
      <c r="K4905" t="s">
        <v>567</v>
      </c>
      <c r="L4905" t="s">
        <v>567</v>
      </c>
      <c r="N4905">
        <v>0</v>
      </c>
      <c r="O4905">
        <v>0</v>
      </c>
      <c r="R4905">
        <v>0</v>
      </c>
      <c r="W4905" t="s">
        <v>567</v>
      </c>
      <c r="X4905" t="s">
        <v>567</v>
      </c>
      <c r="Y4905" t="s">
        <v>568</v>
      </c>
    </row>
    <row r="4906" spans="2:25" x14ac:dyDescent="0.3">
      <c r="B4906" s="118"/>
      <c r="D4906" t="s">
        <v>567</v>
      </c>
      <c r="H4906" t="s">
        <v>567</v>
      </c>
      <c r="J4906" t="s">
        <v>567</v>
      </c>
      <c r="K4906" t="s">
        <v>567</v>
      </c>
      <c r="L4906" t="s">
        <v>567</v>
      </c>
      <c r="N4906">
        <v>0</v>
      </c>
      <c r="O4906">
        <v>0</v>
      </c>
      <c r="R4906">
        <v>0</v>
      </c>
      <c r="W4906" t="s">
        <v>567</v>
      </c>
      <c r="X4906" t="s">
        <v>567</v>
      </c>
      <c r="Y4906" t="s">
        <v>568</v>
      </c>
    </row>
    <row r="4907" spans="2:25" x14ac:dyDescent="0.3">
      <c r="B4907" s="118"/>
      <c r="D4907" t="s">
        <v>567</v>
      </c>
      <c r="H4907" t="s">
        <v>567</v>
      </c>
      <c r="J4907" t="s">
        <v>567</v>
      </c>
      <c r="K4907" t="s">
        <v>567</v>
      </c>
      <c r="L4907" t="s">
        <v>567</v>
      </c>
      <c r="N4907">
        <v>0</v>
      </c>
      <c r="O4907">
        <v>0</v>
      </c>
      <c r="R4907">
        <v>0</v>
      </c>
      <c r="W4907" t="s">
        <v>567</v>
      </c>
      <c r="X4907" t="s">
        <v>567</v>
      </c>
      <c r="Y4907" t="s">
        <v>568</v>
      </c>
    </row>
    <row r="4908" spans="2:25" x14ac:dyDescent="0.3">
      <c r="B4908" s="118"/>
      <c r="D4908" t="s">
        <v>567</v>
      </c>
      <c r="H4908" t="s">
        <v>567</v>
      </c>
      <c r="J4908" t="s">
        <v>567</v>
      </c>
      <c r="K4908" t="s">
        <v>567</v>
      </c>
      <c r="L4908" t="s">
        <v>567</v>
      </c>
      <c r="N4908">
        <v>0</v>
      </c>
      <c r="O4908">
        <v>0</v>
      </c>
      <c r="R4908">
        <v>0</v>
      </c>
      <c r="W4908" t="s">
        <v>567</v>
      </c>
      <c r="X4908" t="s">
        <v>567</v>
      </c>
      <c r="Y4908" t="s">
        <v>568</v>
      </c>
    </row>
    <row r="4909" spans="2:25" x14ac:dyDescent="0.3">
      <c r="B4909" s="118"/>
      <c r="D4909" t="s">
        <v>567</v>
      </c>
      <c r="H4909" t="s">
        <v>567</v>
      </c>
      <c r="J4909" t="s">
        <v>567</v>
      </c>
      <c r="K4909" t="s">
        <v>567</v>
      </c>
      <c r="L4909" t="s">
        <v>567</v>
      </c>
      <c r="N4909">
        <v>0</v>
      </c>
      <c r="O4909">
        <v>0</v>
      </c>
      <c r="R4909">
        <v>0</v>
      </c>
      <c r="W4909" t="s">
        <v>567</v>
      </c>
      <c r="X4909" t="s">
        <v>567</v>
      </c>
      <c r="Y4909" t="s">
        <v>568</v>
      </c>
    </row>
    <row r="4910" spans="2:25" x14ac:dyDescent="0.3">
      <c r="B4910" s="118"/>
      <c r="D4910" t="s">
        <v>567</v>
      </c>
      <c r="H4910" t="s">
        <v>567</v>
      </c>
      <c r="J4910" t="s">
        <v>567</v>
      </c>
      <c r="K4910" t="s">
        <v>567</v>
      </c>
      <c r="L4910" t="s">
        <v>567</v>
      </c>
      <c r="N4910">
        <v>0</v>
      </c>
      <c r="O4910">
        <v>0</v>
      </c>
      <c r="R4910">
        <v>0</v>
      </c>
      <c r="W4910" t="s">
        <v>567</v>
      </c>
      <c r="X4910" t="s">
        <v>567</v>
      </c>
      <c r="Y4910" t="s">
        <v>568</v>
      </c>
    </row>
    <row r="4911" spans="2:25" x14ac:dyDescent="0.3">
      <c r="B4911" s="118"/>
      <c r="D4911" t="s">
        <v>567</v>
      </c>
      <c r="H4911" t="s">
        <v>567</v>
      </c>
      <c r="J4911" t="s">
        <v>567</v>
      </c>
      <c r="K4911" t="s">
        <v>567</v>
      </c>
      <c r="L4911" t="s">
        <v>567</v>
      </c>
      <c r="N4911">
        <v>0</v>
      </c>
      <c r="O4911">
        <v>0</v>
      </c>
      <c r="R4911">
        <v>0</v>
      </c>
      <c r="W4911" t="s">
        <v>567</v>
      </c>
      <c r="X4911" t="s">
        <v>567</v>
      </c>
      <c r="Y4911" t="s">
        <v>568</v>
      </c>
    </row>
    <row r="4912" spans="2:25" x14ac:dyDescent="0.3">
      <c r="B4912" s="118"/>
      <c r="D4912" t="s">
        <v>567</v>
      </c>
      <c r="H4912" t="s">
        <v>567</v>
      </c>
      <c r="J4912" t="s">
        <v>567</v>
      </c>
      <c r="K4912" t="s">
        <v>567</v>
      </c>
      <c r="L4912" t="s">
        <v>567</v>
      </c>
      <c r="N4912">
        <v>0</v>
      </c>
      <c r="O4912">
        <v>0</v>
      </c>
      <c r="R4912">
        <v>0</v>
      </c>
      <c r="W4912" t="s">
        <v>567</v>
      </c>
      <c r="X4912" t="s">
        <v>567</v>
      </c>
      <c r="Y4912" t="s">
        <v>568</v>
      </c>
    </row>
    <row r="4913" spans="2:25" x14ac:dyDescent="0.3">
      <c r="B4913" s="118"/>
      <c r="D4913" t="s">
        <v>567</v>
      </c>
      <c r="H4913" t="s">
        <v>567</v>
      </c>
      <c r="J4913" t="s">
        <v>567</v>
      </c>
      <c r="K4913" t="s">
        <v>567</v>
      </c>
      <c r="L4913" t="s">
        <v>567</v>
      </c>
      <c r="N4913">
        <v>0</v>
      </c>
      <c r="O4913">
        <v>0</v>
      </c>
      <c r="R4913">
        <v>0</v>
      </c>
      <c r="W4913" t="s">
        <v>567</v>
      </c>
      <c r="X4913" t="s">
        <v>567</v>
      </c>
      <c r="Y4913" t="s">
        <v>568</v>
      </c>
    </row>
    <row r="4914" spans="2:25" x14ac:dyDescent="0.3">
      <c r="B4914" s="118"/>
      <c r="D4914" t="s">
        <v>567</v>
      </c>
      <c r="H4914" t="s">
        <v>567</v>
      </c>
      <c r="J4914" t="s">
        <v>567</v>
      </c>
      <c r="K4914" t="s">
        <v>567</v>
      </c>
      <c r="L4914" t="s">
        <v>567</v>
      </c>
      <c r="N4914">
        <v>0</v>
      </c>
      <c r="O4914">
        <v>0</v>
      </c>
      <c r="R4914">
        <v>0</v>
      </c>
      <c r="W4914" t="s">
        <v>567</v>
      </c>
      <c r="X4914" t="s">
        <v>567</v>
      </c>
      <c r="Y4914" t="s">
        <v>568</v>
      </c>
    </row>
    <row r="4915" spans="2:25" x14ac:dyDescent="0.3">
      <c r="B4915" s="118"/>
      <c r="D4915" t="s">
        <v>567</v>
      </c>
      <c r="H4915" t="s">
        <v>567</v>
      </c>
      <c r="J4915" t="s">
        <v>567</v>
      </c>
      <c r="K4915" t="s">
        <v>567</v>
      </c>
      <c r="L4915" t="s">
        <v>567</v>
      </c>
      <c r="N4915">
        <v>0</v>
      </c>
      <c r="O4915">
        <v>0</v>
      </c>
      <c r="R4915">
        <v>0</v>
      </c>
      <c r="W4915" t="s">
        <v>567</v>
      </c>
      <c r="X4915" t="s">
        <v>567</v>
      </c>
      <c r="Y4915" t="s">
        <v>568</v>
      </c>
    </row>
    <row r="4916" spans="2:25" x14ac:dyDescent="0.3">
      <c r="B4916" s="118"/>
      <c r="D4916" t="s">
        <v>567</v>
      </c>
      <c r="H4916" t="s">
        <v>567</v>
      </c>
      <c r="J4916" t="s">
        <v>567</v>
      </c>
      <c r="K4916" t="s">
        <v>567</v>
      </c>
      <c r="L4916" t="s">
        <v>567</v>
      </c>
      <c r="N4916">
        <v>0</v>
      </c>
      <c r="O4916">
        <v>0</v>
      </c>
      <c r="R4916">
        <v>0</v>
      </c>
      <c r="W4916" t="s">
        <v>567</v>
      </c>
      <c r="X4916" t="s">
        <v>567</v>
      </c>
      <c r="Y4916" t="s">
        <v>568</v>
      </c>
    </row>
    <row r="4917" spans="2:25" x14ac:dyDescent="0.3">
      <c r="B4917" s="118"/>
      <c r="D4917" t="s">
        <v>567</v>
      </c>
      <c r="H4917" t="s">
        <v>567</v>
      </c>
      <c r="J4917" t="s">
        <v>567</v>
      </c>
      <c r="K4917" t="s">
        <v>567</v>
      </c>
      <c r="L4917" t="s">
        <v>567</v>
      </c>
      <c r="N4917">
        <v>0</v>
      </c>
      <c r="O4917">
        <v>0</v>
      </c>
      <c r="R4917">
        <v>0</v>
      </c>
      <c r="W4917" t="s">
        <v>567</v>
      </c>
      <c r="X4917" t="s">
        <v>567</v>
      </c>
      <c r="Y4917" t="s">
        <v>568</v>
      </c>
    </row>
    <row r="4918" spans="2:25" x14ac:dyDescent="0.3">
      <c r="B4918" s="118"/>
      <c r="D4918" t="s">
        <v>567</v>
      </c>
      <c r="H4918" t="s">
        <v>567</v>
      </c>
      <c r="J4918" t="s">
        <v>567</v>
      </c>
      <c r="K4918" t="s">
        <v>567</v>
      </c>
      <c r="L4918" t="s">
        <v>567</v>
      </c>
      <c r="N4918">
        <v>0</v>
      </c>
      <c r="O4918">
        <v>0</v>
      </c>
      <c r="R4918">
        <v>0</v>
      </c>
      <c r="W4918" t="s">
        <v>567</v>
      </c>
      <c r="X4918" t="s">
        <v>567</v>
      </c>
      <c r="Y4918" t="s">
        <v>568</v>
      </c>
    </row>
    <row r="4919" spans="2:25" x14ac:dyDescent="0.3">
      <c r="B4919" s="118"/>
      <c r="D4919" t="s">
        <v>567</v>
      </c>
      <c r="H4919" t="s">
        <v>567</v>
      </c>
      <c r="J4919" t="s">
        <v>567</v>
      </c>
      <c r="K4919" t="s">
        <v>567</v>
      </c>
      <c r="L4919" t="s">
        <v>567</v>
      </c>
      <c r="N4919">
        <v>0</v>
      </c>
      <c r="O4919">
        <v>0</v>
      </c>
      <c r="R4919">
        <v>0</v>
      </c>
      <c r="W4919" t="s">
        <v>567</v>
      </c>
      <c r="X4919" t="s">
        <v>567</v>
      </c>
      <c r="Y4919" t="s">
        <v>568</v>
      </c>
    </row>
    <row r="4920" spans="2:25" x14ac:dyDescent="0.3">
      <c r="B4920" s="118"/>
      <c r="D4920" t="s">
        <v>567</v>
      </c>
      <c r="H4920" t="s">
        <v>567</v>
      </c>
      <c r="J4920" t="s">
        <v>567</v>
      </c>
      <c r="K4920" t="s">
        <v>567</v>
      </c>
      <c r="L4920" t="s">
        <v>567</v>
      </c>
      <c r="N4920">
        <v>0</v>
      </c>
      <c r="O4920">
        <v>0</v>
      </c>
      <c r="R4920">
        <v>0</v>
      </c>
      <c r="W4920" t="s">
        <v>567</v>
      </c>
      <c r="X4920" t="s">
        <v>567</v>
      </c>
      <c r="Y4920" t="s">
        <v>568</v>
      </c>
    </row>
    <row r="4921" spans="2:25" x14ac:dyDescent="0.3">
      <c r="B4921" s="118"/>
      <c r="D4921" t="s">
        <v>567</v>
      </c>
      <c r="H4921" t="s">
        <v>567</v>
      </c>
      <c r="J4921" t="s">
        <v>567</v>
      </c>
      <c r="K4921" t="s">
        <v>567</v>
      </c>
      <c r="L4921" t="s">
        <v>567</v>
      </c>
      <c r="N4921">
        <v>0</v>
      </c>
      <c r="O4921">
        <v>0</v>
      </c>
      <c r="R4921">
        <v>0</v>
      </c>
      <c r="W4921" t="s">
        <v>567</v>
      </c>
      <c r="X4921" t="s">
        <v>567</v>
      </c>
      <c r="Y4921" t="s">
        <v>568</v>
      </c>
    </row>
    <row r="4922" spans="2:25" x14ac:dyDescent="0.3">
      <c r="B4922" s="118"/>
      <c r="D4922" t="s">
        <v>567</v>
      </c>
      <c r="H4922" t="s">
        <v>567</v>
      </c>
      <c r="J4922" t="s">
        <v>567</v>
      </c>
      <c r="K4922" t="s">
        <v>567</v>
      </c>
      <c r="L4922" t="s">
        <v>567</v>
      </c>
      <c r="N4922">
        <v>0</v>
      </c>
      <c r="O4922">
        <v>0</v>
      </c>
      <c r="R4922">
        <v>0</v>
      </c>
      <c r="W4922" t="s">
        <v>567</v>
      </c>
      <c r="X4922" t="s">
        <v>567</v>
      </c>
      <c r="Y4922" t="s">
        <v>568</v>
      </c>
    </row>
    <row r="4923" spans="2:25" x14ac:dyDescent="0.3">
      <c r="B4923" s="118"/>
      <c r="D4923" t="s">
        <v>567</v>
      </c>
      <c r="H4923" t="s">
        <v>567</v>
      </c>
      <c r="J4923" t="s">
        <v>567</v>
      </c>
      <c r="K4923" t="s">
        <v>567</v>
      </c>
      <c r="L4923" t="s">
        <v>567</v>
      </c>
      <c r="N4923">
        <v>0</v>
      </c>
      <c r="O4923">
        <v>0</v>
      </c>
      <c r="R4923">
        <v>0</v>
      </c>
      <c r="W4923" t="s">
        <v>567</v>
      </c>
      <c r="X4923" t="s">
        <v>567</v>
      </c>
      <c r="Y4923" t="s">
        <v>568</v>
      </c>
    </row>
    <row r="4924" spans="2:25" x14ac:dyDescent="0.3">
      <c r="B4924" s="118"/>
      <c r="D4924" t="s">
        <v>567</v>
      </c>
      <c r="H4924" t="s">
        <v>567</v>
      </c>
      <c r="J4924" t="s">
        <v>567</v>
      </c>
      <c r="K4924" t="s">
        <v>567</v>
      </c>
      <c r="L4924" t="s">
        <v>567</v>
      </c>
      <c r="N4924">
        <v>0</v>
      </c>
      <c r="O4924">
        <v>0</v>
      </c>
      <c r="R4924">
        <v>0</v>
      </c>
      <c r="W4924" t="s">
        <v>567</v>
      </c>
      <c r="X4924" t="s">
        <v>567</v>
      </c>
      <c r="Y4924" t="s">
        <v>568</v>
      </c>
    </row>
    <row r="4925" spans="2:25" x14ac:dyDescent="0.3">
      <c r="B4925" s="118"/>
      <c r="D4925" t="s">
        <v>567</v>
      </c>
      <c r="H4925" t="s">
        <v>567</v>
      </c>
      <c r="J4925" t="s">
        <v>567</v>
      </c>
      <c r="K4925" t="s">
        <v>567</v>
      </c>
      <c r="L4925" t="s">
        <v>567</v>
      </c>
      <c r="N4925">
        <v>0</v>
      </c>
      <c r="O4925">
        <v>0</v>
      </c>
      <c r="R4925">
        <v>0</v>
      </c>
      <c r="W4925" t="s">
        <v>567</v>
      </c>
      <c r="X4925" t="s">
        <v>567</v>
      </c>
      <c r="Y4925" t="s">
        <v>568</v>
      </c>
    </row>
    <row r="4926" spans="2:25" x14ac:dyDescent="0.3">
      <c r="B4926" s="118"/>
      <c r="D4926" t="s">
        <v>567</v>
      </c>
      <c r="H4926" t="s">
        <v>567</v>
      </c>
      <c r="J4926" t="s">
        <v>567</v>
      </c>
      <c r="K4926" t="s">
        <v>567</v>
      </c>
      <c r="L4926" t="s">
        <v>567</v>
      </c>
      <c r="N4926">
        <v>0</v>
      </c>
      <c r="O4926">
        <v>0</v>
      </c>
      <c r="R4926">
        <v>0</v>
      </c>
      <c r="W4926" t="s">
        <v>567</v>
      </c>
      <c r="X4926" t="s">
        <v>567</v>
      </c>
      <c r="Y4926" t="s">
        <v>568</v>
      </c>
    </row>
    <row r="4927" spans="2:25" x14ac:dyDescent="0.3">
      <c r="B4927" s="118"/>
      <c r="D4927" t="s">
        <v>567</v>
      </c>
      <c r="H4927" t="s">
        <v>567</v>
      </c>
      <c r="J4927" t="s">
        <v>567</v>
      </c>
      <c r="K4927" t="s">
        <v>567</v>
      </c>
      <c r="L4927" t="s">
        <v>567</v>
      </c>
      <c r="N4927">
        <v>0</v>
      </c>
      <c r="O4927">
        <v>0</v>
      </c>
      <c r="R4927">
        <v>0</v>
      </c>
      <c r="W4927" t="s">
        <v>567</v>
      </c>
      <c r="X4927" t="s">
        <v>567</v>
      </c>
      <c r="Y4927" t="s">
        <v>568</v>
      </c>
    </row>
    <row r="4928" spans="2:25" x14ac:dyDescent="0.3">
      <c r="B4928" s="118"/>
      <c r="D4928" t="s">
        <v>567</v>
      </c>
      <c r="H4928" t="s">
        <v>567</v>
      </c>
      <c r="J4928" t="s">
        <v>567</v>
      </c>
      <c r="K4928" t="s">
        <v>567</v>
      </c>
      <c r="L4928" t="s">
        <v>567</v>
      </c>
      <c r="N4928">
        <v>0</v>
      </c>
      <c r="O4928">
        <v>0</v>
      </c>
      <c r="R4928">
        <v>0</v>
      </c>
      <c r="W4928" t="s">
        <v>567</v>
      </c>
      <c r="X4928" t="s">
        <v>567</v>
      </c>
      <c r="Y4928" t="s">
        <v>568</v>
      </c>
    </row>
    <row r="4929" spans="2:25" x14ac:dyDescent="0.3">
      <c r="B4929" s="118"/>
      <c r="D4929" t="s">
        <v>567</v>
      </c>
      <c r="H4929" t="s">
        <v>567</v>
      </c>
      <c r="J4929" t="s">
        <v>567</v>
      </c>
      <c r="K4929" t="s">
        <v>567</v>
      </c>
      <c r="L4929" t="s">
        <v>567</v>
      </c>
      <c r="N4929">
        <v>0</v>
      </c>
      <c r="O4929">
        <v>0</v>
      </c>
      <c r="R4929">
        <v>0</v>
      </c>
      <c r="W4929" t="s">
        <v>567</v>
      </c>
      <c r="X4929" t="s">
        <v>567</v>
      </c>
      <c r="Y4929" t="s">
        <v>568</v>
      </c>
    </row>
    <row r="4930" spans="2:25" x14ac:dyDescent="0.3">
      <c r="B4930" s="118"/>
      <c r="D4930" t="s">
        <v>567</v>
      </c>
      <c r="H4930" t="s">
        <v>567</v>
      </c>
      <c r="J4930" t="s">
        <v>567</v>
      </c>
      <c r="K4930" t="s">
        <v>567</v>
      </c>
      <c r="L4930" t="s">
        <v>567</v>
      </c>
      <c r="N4930">
        <v>0</v>
      </c>
      <c r="O4930">
        <v>0</v>
      </c>
      <c r="R4930">
        <v>0</v>
      </c>
      <c r="W4930" t="s">
        <v>567</v>
      </c>
      <c r="X4930" t="s">
        <v>567</v>
      </c>
      <c r="Y4930" t="s">
        <v>568</v>
      </c>
    </row>
    <row r="4931" spans="2:25" x14ac:dyDescent="0.3">
      <c r="B4931" s="118"/>
      <c r="D4931" t="s">
        <v>567</v>
      </c>
      <c r="H4931" t="s">
        <v>567</v>
      </c>
      <c r="J4931" t="s">
        <v>567</v>
      </c>
      <c r="K4931" t="s">
        <v>567</v>
      </c>
      <c r="L4931" t="s">
        <v>567</v>
      </c>
      <c r="N4931">
        <v>0</v>
      </c>
      <c r="O4931">
        <v>0</v>
      </c>
      <c r="R4931">
        <v>0</v>
      </c>
      <c r="W4931" t="s">
        <v>567</v>
      </c>
      <c r="X4931" t="s">
        <v>567</v>
      </c>
      <c r="Y4931" t="s">
        <v>568</v>
      </c>
    </row>
    <row r="4932" spans="2:25" x14ac:dyDescent="0.3">
      <c r="B4932" s="118"/>
      <c r="D4932" t="s">
        <v>567</v>
      </c>
      <c r="H4932" t="s">
        <v>567</v>
      </c>
      <c r="J4932" t="s">
        <v>567</v>
      </c>
      <c r="K4932" t="s">
        <v>567</v>
      </c>
      <c r="L4932" t="s">
        <v>567</v>
      </c>
      <c r="N4932">
        <v>0</v>
      </c>
      <c r="O4932">
        <v>0</v>
      </c>
      <c r="R4932">
        <v>0</v>
      </c>
      <c r="W4932" t="s">
        <v>567</v>
      </c>
      <c r="X4932" t="s">
        <v>567</v>
      </c>
      <c r="Y4932" t="s">
        <v>568</v>
      </c>
    </row>
    <row r="4933" spans="2:25" x14ac:dyDescent="0.3">
      <c r="B4933" s="118"/>
      <c r="D4933" t="s">
        <v>567</v>
      </c>
      <c r="H4933" t="s">
        <v>567</v>
      </c>
      <c r="J4933" t="s">
        <v>567</v>
      </c>
      <c r="K4933" t="s">
        <v>567</v>
      </c>
      <c r="L4933" t="s">
        <v>567</v>
      </c>
      <c r="N4933">
        <v>0</v>
      </c>
      <c r="O4933">
        <v>0</v>
      </c>
      <c r="R4933">
        <v>0</v>
      </c>
      <c r="W4933" t="s">
        <v>567</v>
      </c>
      <c r="X4933" t="s">
        <v>567</v>
      </c>
      <c r="Y4933" t="s">
        <v>568</v>
      </c>
    </row>
    <row r="4934" spans="2:25" x14ac:dyDescent="0.3">
      <c r="B4934" s="118"/>
      <c r="D4934" t="s">
        <v>567</v>
      </c>
      <c r="H4934" t="s">
        <v>567</v>
      </c>
      <c r="J4934" t="s">
        <v>567</v>
      </c>
      <c r="K4934" t="s">
        <v>567</v>
      </c>
      <c r="L4934" t="s">
        <v>567</v>
      </c>
      <c r="N4934">
        <v>0</v>
      </c>
      <c r="O4934">
        <v>0</v>
      </c>
      <c r="R4934">
        <v>0</v>
      </c>
      <c r="W4934" t="s">
        <v>567</v>
      </c>
      <c r="X4934" t="s">
        <v>567</v>
      </c>
      <c r="Y4934" t="s">
        <v>568</v>
      </c>
    </row>
    <row r="4935" spans="2:25" x14ac:dyDescent="0.3">
      <c r="B4935" s="118"/>
      <c r="D4935" t="s">
        <v>567</v>
      </c>
      <c r="H4935" t="s">
        <v>567</v>
      </c>
      <c r="J4935" t="s">
        <v>567</v>
      </c>
      <c r="K4935" t="s">
        <v>567</v>
      </c>
      <c r="L4935" t="s">
        <v>567</v>
      </c>
      <c r="N4935">
        <v>0</v>
      </c>
      <c r="O4935">
        <v>0</v>
      </c>
      <c r="R4935">
        <v>0</v>
      </c>
      <c r="W4935" t="s">
        <v>567</v>
      </c>
      <c r="X4935" t="s">
        <v>567</v>
      </c>
      <c r="Y4935" t="s">
        <v>568</v>
      </c>
    </row>
    <row r="4936" spans="2:25" x14ac:dyDescent="0.3">
      <c r="B4936" s="118"/>
      <c r="D4936" t="s">
        <v>567</v>
      </c>
      <c r="H4936" t="s">
        <v>567</v>
      </c>
      <c r="J4936" t="s">
        <v>567</v>
      </c>
      <c r="K4936" t="s">
        <v>567</v>
      </c>
      <c r="L4936" t="s">
        <v>567</v>
      </c>
      <c r="N4936">
        <v>0</v>
      </c>
      <c r="O4936">
        <v>0</v>
      </c>
      <c r="R4936">
        <v>0</v>
      </c>
      <c r="W4936" t="s">
        <v>567</v>
      </c>
      <c r="X4936" t="s">
        <v>567</v>
      </c>
      <c r="Y4936" t="s">
        <v>568</v>
      </c>
    </row>
    <row r="4937" spans="2:25" x14ac:dyDescent="0.3">
      <c r="B4937" s="118"/>
      <c r="D4937" t="s">
        <v>567</v>
      </c>
      <c r="H4937" t="s">
        <v>567</v>
      </c>
      <c r="J4937" t="s">
        <v>567</v>
      </c>
      <c r="K4937" t="s">
        <v>567</v>
      </c>
      <c r="L4937" t="s">
        <v>567</v>
      </c>
      <c r="N4937">
        <v>0</v>
      </c>
      <c r="O4937">
        <v>0</v>
      </c>
      <c r="R4937">
        <v>0</v>
      </c>
      <c r="W4937" t="s">
        <v>567</v>
      </c>
      <c r="X4937" t="s">
        <v>567</v>
      </c>
      <c r="Y4937" t="s">
        <v>568</v>
      </c>
    </row>
    <row r="4938" spans="2:25" x14ac:dyDescent="0.3">
      <c r="B4938" s="118"/>
      <c r="D4938" t="s">
        <v>567</v>
      </c>
      <c r="H4938" t="s">
        <v>567</v>
      </c>
      <c r="J4938" t="s">
        <v>567</v>
      </c>
      <c r="K4938" t="s">
        <v>567</v>
      </c>
      <c r="L4938" t="s">
        <v>567</v>
      </c>
      <c r="N4938">
        <v>0</v>
      </c>
      <c r="O4938">
        <v>0</v>
      </c>
      <c r="R4938">
        <v>0</v>
      </c>
      <c r="W4938" t="s">
        <v>567</v>
      </c>
      <c r="X4938" t="s">
        <v>567</v>
      </c>
      <c r="Y4938" t="s">
        <v>568</v>
      </c>
    </row>
    <row r="4939" spans="2:25" x14ac:dyDescent="0.3">
      <c r="B4939" s="118"/>
      <c r="D4939" t="s">
        <v>567</v>
      </c>
      <c r="H4939" t="s">
        <v>567</v>
      </c>
      <c r="J4939" t="s">
        <v>567</v>
      </c>
      <c r="K4939" t="s">
        <v>567</v>
      </c>
      <c r="L4939" t="s">
        <v>567</v>
      </c>
      <c r="N4939">
        <v>0</v>
      </c>
      <c r="O4939">
        <v>0</v>
      </c>
      <c r="R4939">
        <v>0</v>
      </c>
      <c r="W4939" t="s">
        <v>567</v>
      </c>
      <c r="X4939" t="s">
        <v>567</v>
      </c>
      <c r="Y4939" t="s">
        <v>568</v>
      </c>
    </row>
    <row r="4940" spans="2:25" x14ac:dyDescent="0.3">
      <c r="B4940" s="118"/>
      <c r="D4940" t="s">
        <v>567</v>
      </c>
      <c r="H4940" t="s">
        <v>567</v>
      </c>
      <c r="J4940" t="s">
        <v>567</v>
      </c>
      <c r="K4940" t="s">
        <v>567</v>
      </c>
      <c r="L4940" t="s">
        <v>567</v>
      </c>
      <c r="N4940">
        <v>0</v>
      </c>
      <c r="O4940">
        <v>0</v>
      </c>
      <c r="R4940">
        <v>0</v>
      </c>
      <c r="W4940" t="s">
        <v>567</v>
      </c>
      <c r="X4940" t="s">
        <v>567</v>
      </c>
      <c r="Y4940" t="s">
        <v>568</v>
      </c>
    </row>
    <row r="4941" spans="2:25" x14ac:dyDescent="0.3">
      <c r="B4941" s="118"/>
      <c r="D4941" t="s">
        <v>567</v>
      </c>
      <c r="H4941" t="s">
        <v>567</v>
      </c>
      <c r="J4941" t="s">
        <v>567</v>
      </c>
      <c r="K4941" t="s">
        <v>567</v>
      </c>
      <c r="L4941" t="s">
        <v>567</v>
      </c>
      <c r="N4941">
        <v>0</v>
      </c>
      <c r="O4941">
        <v>0</v>
      </c>
      <c r="R4941">
        <v>0</v>
      </c>
      <c r="W4941" t="s">
        <v>567</v>
      </c>
      <c r="X4941" t="s">
        <v>567</v>
      </c>
      <c r="Y4941" t="s">
        <v>568</v>
      </c>
    </row>
    <row r="4942" spans="2:25" x14ac:dyDescent="0.3">
      <c r="B4942" s="118"/>
      <c r="D4942" t="s">
        <v>567</v>
      </c>
      <c r="H4942" t="s">
        <v>567</v>
      </c>
      <c r="J4942" t="s">
        <v>567</v>
      </c>
      <c r="K4942" t="s">
        <v>567</v>
      </c>
      <c r="L4942" t="s">
        <v>567</v>
      </c>
      <c r="N4942">
        <v>0</v>
      </c>
      <c r="O4942">
        <v>0</v>
      </c>
      <c r="R4942">
        <v>0</v>
      </c>
      <c r="W4942" t="s">
        <v>567</v>
      </c>
      <c r="X4942" t="s">
        <v>567</v>
      </c>
      <c r="Y4942" t="s">
        <v>568</v>
      </c>
    </row>
    <row r="4943" spans="2:25" x14ac:dyDescent="0.3">
      <c r="B4943" s="118"/>
      <c r="D4943" t="s">
        <v>567</v>
      </c>
      <c r="H4943" t="s">
        <v>567</v>
      </c>
      <c r="J4943" t="s">
        <v>567</v>
      </c>
      <c r="K4943" t="s">
        <v>567</v>
      </c>
      <c r="L4943" t="s">
        <v>567</v>
      </c>
      <c r="N4943">
        <v>0</v>
      </c>
      <c r="O4943">
        <v>0</v>
      </c>
      <c r="R4943">
        <v>0</v>
      </c>
      <c r="W4943" t="s">
        <v>567</v>
      </c>
      <c r="X4943" t="s">
        <v>567</v>
      </c>
      <c r="Y4943" t="s">
        <v>568</v>
      </c>
    </row>
    <row r="4944" spans="2:25" x14ac:dyDescent="0.3">
      <c r="B4944" s="118"/>
      <c r="D4944" t="s">
        <v>567</v>
      </c>
      <c r="H4944" t="s">
        <v>567</v>
      </c>
      <c r="J4944" t="s">
        <v>567</v>
      </c>
      <c r="K4944" t="s">
        <v>567</v>
      </c>
      <c r="L4944" t="s">
        <v>567</v>
      </c>
      <c r="N4944">
        <v>0</v>
      </c>
      <c r="O4944">
        <v>0</v>
      </c>
      <c r="R4944">
        <v>0</v>
      </c>
      <c r="W4944" t="s">
        <v>567</v>
      </c>
      <c r="X4944" t="s">
        <v>567</v>
      </c>
      <c r="Y4944" t="s">
        <v>568</v>
      </c>
    </row>
    <row r="4945" spans="2:25" x14ac:dyDescent="0.3">
      <c r="B4945" s="118"/>
      <c r="D4945" t="s">
        <v>567</v>
      </c>
      <c r="H4945" t="s">
        <v>567</v>
      </c>
      <c r="J4945" t="s">
        <v>567</v>
      </c>
      <c r="K4945" t="s">
        <v>567</v>
      </c>
      <c r="L4945" t="s">
        <v>567</v>
      </c>
      <c r="N4945">
        <v>0</v>
      </c>
      <c r="O4945">
        <v>0</v>
      </c>
      <c r="R4945">
        <v>0</v>
      </c>
      <c r="W4945" t="s">
        <v>567</v>
      </c>
      <c r="X4945" t="s">
        <v>567</v>
      </c>
      <c r="Y4945" t="s">
        <v>568</v>
      </c>
    </row>
    <row r="4946" spans="2:25" x14ac:dyDescent="0.3">
      <c r="B4946" s="118"/>
      <c r="D4946" t="s">
        <v>567</v>
      </c>
      <c r="H4946" t="s">
        <v>567</v>
      </c>
      <c r="J4946" t="s">
        <v>567</v>
      </c>
      <c r="K4946" t="s">
        <v>567</v>
      </c>
      <c r="L4946" t="s">
        <v>567</v>
      </c>
      <c r="N4946">
        <v>0</v>
      </c>
      <c r="O4946">
        <v>0</v>
      </c>
      <c r="R4946">
        <v>0</v>
      </c>
      <c r="W4946" t="s">
        <v>567</v>
      </c>
      <c r="X4946" t="s">
        <v>567</v>
      </c>
      <c r="Y4946" t="s">
        <v>568</v>
      </c>
    </row>
    <row r="4947" spans="2:25" x14ac:dyDescent="0.3">
      <c r="B4947" s="118"/>
      <c r="D4947" t="s">
        <v>567</v>
      </c>
      <c r="H4947" t="s">
        <v>567</v>
      </c>
      <c r="J4947" t="s">
        <v>567</v>
      </c>
      <c r="K4947" t="s">
        <v>567</v>
      </c>
      <c r="L4947" t="s">
        <v>567</v>
      </c>
      <c r="N4947">
        <v>0</v>
      </c>
      <c r="O4947">
        <v>0</v>
      </c>
      <c r="R4947">
        <v>0</v>
      </c>
      <c r="W4947" t="s">
        <v>567</v>
      </c>
      <c r="X4947" t="s">
        <v>567</v>
      </c>
      <c r="Y4947" t="s">
        <v>568</v>
      </c>
    </row>
    <row r="4948" spans="2:25" x14ac:dyDescent="0.3">
      <c r="B4948" s="118"/>
      <c r="D4948" t="s">
        <v>567</v>
      </c>
      <c r="H4948" t="s">
        <v>567</v>
      </c>
      <c r="J4948" t="s">
        <v>567</v>
      </c>
      <c r="K4948" t="s">
        <v>567</v>
      </c>
      <c r="L4948" t="s">
        <v>567</v>
      </c>
      <c r="N4948">
        <v>0</v>
      </c>
      <c r="O4948">
        <v>0</v>
      </c>
      <c r="R4948">
        <v>0</v>
      </c>
      <c r="W4948" t="s">
        <v>567</v>
      </c>
      <c r="X4948" t="s">
        <v>567</v>
      </c>
      <c r="Y4948" t="s">
        <v>568</v>
      </c>
    </row>
    <row r="4949" spans="2:25" x14ac:dyDescent="0.3">
      <c r="B4949" s="118"/>
      <c r="D4949" t="s">
        <v>567</v>
      </c>
      <c r="H4949" t="s">
        <v>567</v>
      </c>
      <c r="J4949" t="s">
        <v>567</v>
      </c>
      <c r="K4949" t="s">
        <v>567</v>
      </c>
      <c r="L4949" t="s">
        <v>567</v>
      </c>
      <c r="N4949">
        <v>0</v>
      </c>
      <c r="O4949">
        <v>0</v>
      </c>
      <c r="R4949">
        <v>0</v>
      </c>
      <c r="W4949" t="s">
        <v>567</v>
      </c>
      <c r="X4949" t="s">
        <v>567</v>
      </c>
      <c r="Y4949" t="s">
        <v>568</v>
      </c>
    </row>
    <row r="4950" spans="2:25" x14ac:dyDescent="0.3">
      <c r="B4950" s="118"/>
      <c r="D4950" t="s">
        <v>567</v>
      </c>
      <c r="H4950" t="s">
        <v>567</v>
      </c>
      <c r="J4950" t="s">
        <v>567</v>
      </c>
      <c r="K4950" t="s">
        <v>567</v>
      </c>
      <c r="L4950" t="s">
        <v>567</v>
      </c>
      <c r="N4950">
        <v>0</v>
      </c>
      <c r="O4950">
        <v>0</v>
      </c>
      <c r="R4950">
        <v>0</v>
      </c>
      <c r="W4950" t="s">
        <v>567</v>
      </c>
      <c r="X4950" t="s">
        <v>567</v>
      </c>
      <c r="Y4950" t="s">
        <v>568</v>
      </c>
    </row>
    <row r="4951" spans="2:25" x14ac:dyDescent="0.3">
      <c r="B4951" s="118"/>
      <c r="D4951" t="s">
        <v>567</v>
      </c>
      <c r="H4951" t="s">
        <v>567</v>
      </c>
      <c r="J4951" t="s">
        <v>567</v>
      </c>
      <c r="K4951" t="s">
        <v>567</v>
      </c>
      <c r="L4951" t="s">
        <v>567</v>
      </c>
      <c r="N4951">
        <v>0</v>
      </c>
      <c r="O4951">
        <v>0</v>
      </c>
      <c r="R4951">
        <v>0</v>
      </c>
      <c r="W4951" t="s">
        <v>567</v>
      </c>
      <c r="X4951" t="s">
        <v>567</v>
      </c>
      <c r="Y4951" t="s">
        <v>568</v>
      </c>
    </row>
    <row r="4952" spans="2:25" x14ac:dyDescent="0.3">
      <c r="B4952" s="118"/>
      <c r="D4952" t="s">
        <v>567</v>
      </c>
      <c r="H4952" t="s">
        <v>567</v>
      </c>
      <c r="J4952" t="s">
        <v>567</v>
      </c>
      <c r="K4952" t="s">
        <v>567</v>
      </c>
      <c r="L4952" t="s">
        <v>567</v>
      </c>
      <c r="N4952">
        <v>0</v>
      </c>
      <c r="O4952">
        <v>0</v>
      </c>
      <c r="R4952">
        <v>0</v>
      </c>
      <c r="W4952" t="s">
        <v>567</v>
      </c>
      <c r="X4952" t="s">
        <v>567</v>
      </c>
      <c r="Y4952" t="s">
        <v>568</v>
      </c>
    </row>
    <row r="4953" spans="2:25" x14ac:dyDescent="0.3">
      <c r="B4953" s="118"/>
      <c r="D4953" t="s">
        <v>567</v>
      </c>
      <c r="H4953" t="s">
        <v>567</v>
      </c>
      <c r="J4953" t="s">
        <v>567</v>
      </c>
      <c r="K4953" t="s">
        <v>567</v>
      </c>
      <c r="L4953" t="s">
        <v>567</v>
      </c>
      <c r="N4953">
        <v>0</v>
      </c>
      <c r="O4953">
        <v>0</v>
      </c>
      <c r="R4953">
        <v>0</v>
      </c>
      <c r="W4953" t="s">
        <v>567</v>
      </c>
      <c r="X4953" t="s">
        <v>567</v>
      </c>
      <c r="Y4953" t="s">
        <v>568</v>
      </c>
    </row>
    <row r="4954" spans="2:25" x14ac:dyDescent="0.3">
      <c r="B4954" s="118"/>
      <c r="D4954" t="s">
        <v>567</v>
      </c>
      <c r="H4954" t="s">
        <v>567</v>
      </c>
      <c r="J4954" t="s">
        <v>567</v>
      </c>
      <c r="K4954" t="s">
        <v>567</v>
      </c>
      <c r="L4954" t="s">
        <v>567</v>
      </c>
      <c r="N4954">
        <v>0</v>
      </c>
      <c r="O4954">
        <v>0</v>
      </c>
      <c r="R4954">
        <v>0</v>
      </c>
      <c r="W4954" t="s">
        <v>567</v>
      </c>
      <c r="X4954" t="s">
        <v>567</v>
      </c>
      <c r="Y4954" t="s">
        <v>568</v>
      </c>
    </row>
    <row r="4955" spans="2:25" x14ac:dyDescent="0.3">
      <c r="B4955" s="118"/>
      <c r="D4955" t="s">
        <v>567</v>
      </c>
      <c r="H4955" t="s">
        <v>567</v>
      </c>
      <c r="J4955" t="s">
        <v>567</v>
      </c>
      <c r="K4955" t="s">
        <v>567</v>
      </c>
      <c r="L4955" t="s">
        <v>567</v>
      </c>
      <c r="N4955">
        <v>0</v>
      </c>
      <c r="O4955">
        <v>0</v>
      </c>
      <c r="R4955">
        <v>0</v>
      </c>
      <c r="W4955" t="s">
        <v>567</v>
      </c>
      <c r="X4955" t="s">
        <v>567</v>
      </c>
      <c r="Y4955" t="s">
        <v>568</v>
      </c>
    </row>
    <row r="4956" spans="2:25" x14ac:dyDescent="0.3">
      <c r="B4956" s="118"/>
      <c r="D4956" t="s">
        <v>567</v>
      </c>
      <c r="H4956" t="s">
        <v>567</v>
      </c>
      <c r="J4956" t="s">
        <v>567</v>
      </c>
      <c r="K4956" t="s">
        <v>567</v>
      </c>
      <c r="L4956" t="s">
        <v>567</v>
      </c>
      <c r="N4956">
        <v>0</v>
      </c>
      <c r="O4956">
        <v>0</v>
      </c>
      <c r="R4956">
        <v>0</v>
      </c>
      <c r="W4956" t="s">
        <v>567</v>
      </c>
      <c r="X4956" t="s">
        <v>567</v>
      </c>
      <c r="Y4956" t="s">
        <v>568</v>
      </c>
    </row>
    <row r="4957" spans="2:25" x14ac:dyDescent="0.3">
      <c r="B4957" s="118"/>
      <c r="D4957" t="s">
        <v>567</v>
      </c>
      <c r="H4957" t="s">
        <v>567</v>
      </c>
      <c r="J4957" t="s">
        <v>567</v>
      </c>
      <c r="K4957" t="s">
        <v>567</v>
      </c>
      <c r="L4957" t="s">
        <v>567</v>
      </c>
      <c r="N4957">
        <v>0</v>
      </c>
      <c r="O4957">
        <v>0</v>
      </c>
      <c r="R4957">
        <v>0</v>
      </c>
      <c r="W4957" t="s">
        <v>567</v>
      </c>
      <c r="X4957" t="s">
        <v>567</v>
      </c>
      <c r="Y4957" t="s">
        <v>568</v>
      </c>
    </row>
    <row r="4958" spans="2:25" x14ac:dyDescent="0.3">
      <c r="B4958" s="118"/>
      <c r="D4958" t="s">
        <v>567</v>
      </c>
      <c r="H4958" t="s">
        <v>567</v>
      </c>
      <c r="J4958" t="s">
        <v>567</v>
      </c>
      <c r="K4958" t="s">
        <v>567</v>
      </c>
      <c r="L4958" t="s">
        <v>567</v>
      </c>
      <c r="N4958">
        <v>0</v>
      </c>
      <c r="O4958">
        <v>0</v>
      </c>
      <c r="R4958">
        <v>0</v>
      </c>
      <c r="W4958" t="s">
        <v>567</v>
      </c>
      <c r="X4958" t="s">
        <v>567</v>
      </c>
      <c r="Y4958" t="s">
        <v>568</v>
      </c>
    </row>
    <row r="4959" spans="2:25" x14ac:dyDescent="0.3">
      <c r="B4959" s="118"/>
      <c r="D4959" t="s">
        <v>567</v>
      </c>
      <c r="H4959" t="s">
        <v>567</v>
      </c>
      <c r="J4959" t="s">
        <v>567</v>
      </c>
      <c r="K4959" t="s">
        <v>567</v>
      </c>
      <c r="L4959" t="s">
        <v>567</v>
      </c>
      <c r="N4959">
        <v>0</v>
      </c>
      <c r="O4959">
        <v>0</v>
      </c>
      <c r="R4959">
        <v>0</v>
      </c>
      <c r="W4959" t="s">
        <v>567</v>
      </c>
      <c r="X4959" t="s">
        <v>567</v>
      </c>
      <c r="Y4959" t="s">
        <v>568</v>
      </c>
    </row>
    <row r="4960" spans="2:25" x14ac:dyDescent="0.3">
      <c r="B4960" s="118"/>
      <c r="D4960" t="s">
        <v>567</v>
      </c>
      <c r="H4960" t="s">
        <v>567</v>
      </c>
      <c r="J4960" t="s">
        <v>567</v>
      </c>
      <c r="K4960" t="s">
        <v>567</v>
      </c>
      <c r="L4960" t="s">
        <v>567</v>
      </c>
      <c r="N4960">
        <v>0</v>
      </c>
      <c r="O4960">
        <v>0</v>
      </c>
      <c r="R4960">
        <v>0</v>
      </c>
      <c r="W4960" t="s">
        <v>567</v>
      </c>
      <c r="X4960" t="s">
        <v>567</v>
      </c>
      <c r="Y4960" t="s">
        <v>568</v>
      </c>
    </row>
    <row r="4961" spans="2:25" x14ac:dyDescent="0.3">
      <c r="B4961" s="118"/>
      <c r="D4961" t="s">
        <v>567</v>
      </c>
      <c r="H4961" t="s">
        <v>567</v>
      </c>
      <c r="J4961" t="s">
        <v>567</v>
      </c>
      <c r="K4961" t="s">
        <v>567</v>
      </c>
      <c r="L4961" t="s">
        <v>567</v>
      </c>
      <c r="N4961">
        <v>0</v>
      </c>
      <c r="O4961">
        <v>0</v>
      </c>
      <c r="R4961">
        <v>0</v>
      </c>
      <c r="W4961" t="s">
        <v>567</v>
      </c>
      <c r="X4961" t="s">
        <v>567</v>
      </c>
      <c r="Y4961" t="s">
        <v>568</v>
      </c>
    </row>
    <row r="4962" spans="2:25" x14ac:dyDescent="0.3">
      <c r="B4962" s="118"/>
      <c r="D4962" t="s">
        <v>567</v>
      </c>
      <c r="H4962" t="s">
        <v>567</v>
      </c>
      <c r="J4962" t="s">
        <v>567</v>
      </c>
      <c r="K4962" t="s">
        <v>567</v>
      </c>
      <c r="L4962" t="s">
        <v>567</v>
      </c>
      <c r="N4962">
        <v>0</v>
      </c>
      <c r="O4962">
        <v>0</v>
      </c>
      <c r="R4962">
        <v>0</v>
      </c>
      <c r="W4962" t="s">
        <v>567</v>
      </c>
      <c r="X4962" t="s">
        <v>567</v>
      </c>
      <c r="Y4962" t="s">
        <v>568</v>
      </c>
    </row>
    <row r="4963" spans="2:25" x14ac:dyDescent="0.3">
      <c r="B4963" s="118"/>
      <c r="D4963" t="s">
        <v>567</v>
      </c>
      <c r="H4963" t="s">
        <v>567</v>
      </c>
      <c r="J4963" t="s">
        <v>567</v>
      </c>
      <c r="K4963" t="s">
        <v>567</v>
      </c>
      <c r="L4963" t="s">
        <v>567</v>
      </c>
      <c r="N4963">
        <v>0</v>
      </c>
      <c r="O4963">
        <v>0</v>
      </c>
      <c r="R4963">
        <v>0</v>
      </c>
      <c r="W4963" t="s">
        <v>567</v>
      </c>
      <c r="X4963" t="s">
        <v>567</v>
      </c>
      <c r="Y4963" t="s">
        <v>568</v>
      </c>
    </row>
    <row r="4964" spans="2:25" x14ac:dyDescent="0.3">
      <c r="B4964" s="118"/>
      <c r="D4964" t="s">
        <v>567</v>
      </c>
      <c r="H4964" t="s">
        <v>567</v>
      </c>
      <c r="J4964" t="s">
        <v>567</v>
      </c>
      <c r="K4964" t="s">
        <v>567</v>
      </c>
      <c r="L4964" t="s">
        <v>567</v>
      </c>
      <c r="N4964">
        <v>0</v>
      </c>
      <c r="O4964">
        <v>0</v>
      </c>
      <c r="R4964">
        <v>0</v>
      </c>
      <c r="W4964" t="s">
        <v>567</v>
      </c>
      <c r="X4964" t="s">
        <v>567</v>
      </c>
      <c r="Y4964" t="s">
        <v>568</v>
      </c>
    </row>
    <row r="4965" spans="2:25" x14ac:dyDescent="0.3">
      <c r="B4965" s="118"/>
      <c r="D4965" t="s">
        <v>567</v>
      </c>
      <c r="H4965" t="s">
        <v>567</v>
      </c>
      <c r="J4965" t="s">
        <v>567</v>
      </c>
      <c r="K4965" t="s">
        <v>567</v>
      </c>
      <c r="L4965" t="s">
        <v>567</v>
      </c>
      <c r="N4965">
        <v>0</v>
      </c>
      <c r="O4965">
        <v>0</v>
      </c>
      <c r="R4965">
        <v>0</v>
      </c>
      <c r="W4965" t="s">
        <v>567</v>
      </c>
      <c r="X4965" t="s">
        <v>567</v>
      </c>
      <c r="Y4965" t="s">
        <v>568</v>
      </c>
    </row>
    <row r="4966" spans="2:25" x14ac:dyDescent="0.3">
      <c r="B4966" s="118"/>
      <c r="D4966" t="s">
        <v>567</v>
      </c>
      <c r="H4966" t="s">
        <v>567</v>
      </c>
      <c r="J4966" t="s">
        <v>567</v>
      </c>
      <c r="K4966" t="s">
        <v>567</v>
      </c>
      <c r="L4966" t="s">
        <v>567</v>
      </c>
      <c r="N4966">
        <v>0</v>
      </c>
      <c r="O4966">
        <v>0</v>
      </c>
      <c r="R4966">
        <v>0</v>
      </c>
      <c r="W4966" t="s">
        <v>567</v>
      </c>
      <c r="X4966" t="s">
        <v>567</v>
      </c>
      <c r="Y4966" t="s">
        <v>568</v>
      </c>
    </row>
    <row r="4967" spans="2:25" x14ac:dyDescent="0.3">
      <c r="B4967" s="118"/>
      <c r="D4967" t="s">
        <v>567</v>
      </c>
      <c r="H4967" t="s">
        <v>567</v>
      </c>
      <c r="J4967" t="s">
        <v>567</v>
      </c>
      <c r="K4967" t="s">
        <v>567</v>
      </c>
      <c r="L4967" t="s">
        <v>567</v>
      </c>
      <c r="N4967">
        <v>0</v>
      </c>
      <c r="O4967">
        <v>0</v>
      </c>
      <c r="R4967">
        <v>0</v>
      </c>
      <c r="W4967" t="s">
        <v>567</v>
      </c>
      <c r="X4967" t="s">
        <v>567</v>
      </c>
      <c r="Y4967" t="s">
        <v>568</v>
      </c>
    </row>
    <row r="4968" spans="2:25" x14ac:dyDescent="0.3">
      <c r="B4968" s="118"/>
      <c r="D4968" t="s">
        <v>567</v>
      </c>
      <c r="H4968" t="s">
        <v>567</v>
      </c>
      <c r="J4968" t="s">
        <v>567</v>
      </c>
      <c r="K4968" t="s">
        <v>567</v>
      </c>
      <c r="L4968" t="s">
        <v>567</v>
      </c>
      <c r="N4968">
        <v>0</v>
      </c>
      <c r="O4968">
        <v>0</v>
      </c>
      <c r="R4968">
        <v>0</v>
      </c>
      <c r="W4968" t="s">
        <v>567</v>
      </c>
      <c r="X4968" t="s">
        <v>567</v>
      </c>
      <c r="Y4968" t="s">
        <v>568</v>
      </c>
    </row>
    <row r="4969" spans="2:25" x14ac:dyDescent="0.3">
      <c r="B4969" s="118"/>
      <c r="D4969" t="s">
        <v>567</v>
      </c>
      <c r="H4969" t="s">
        <v>567</v>
      </c>
      <c r="J4969" t="s">
        <v>567</v>
      </c>
      <c r="K4969" t="s">
        <v>567</v>
      </c>
      <c r="L4969" t="s">
        <v>567</v>
      </c>
      <c r="N4969">
        <v>0</v>
      </c>
      <c r="O4969">
        <v>0</v>
      </c>
      <c r="R4969">
        <v>0</v>
      </c>
      <c r="W4969" t="s">
        <v>567</v>
      </c>
      <c r="X4969" t="s">
        <v>567</v>
      </c>
      <c r="Y4969" t="s">
        <v>568</v>
      </c>
    </row>
    <row r="4970" spans="2:25" x14ac:dyDescent="0.3">
      <c r="B4970" s="118"/>
      <c r="D4970" t="s">
        <v>567</v>
      </c>
      <c r="H4970" t="s">
        <v>567</v>
      </c>
      <c r="J4970" t="s">
        <v>567</v>
      </c>
      <c r="K4970" t="s">
        <v>567</v>
      </c>
      <c r="L4970" t="s">
        <v>567</v>
      </c>
      <c r="N4970">
        <v>0</v>
      </c>
      <c r="O4970">
        <v>0</v>
      </c>
      <c r="R4970">
        <v>0</v>
      </c>
      <c r="W4970" t="s">
        <v>567</v>
      </c>
      <c r="X4970" t="s">
        <v>567</v>
      </c>
      <c r="Y4970" t="s">
        <v>568</v>
      </c>
    </row>
    <row r="4971" spans="2:25" x14ac:dyDescent="0.3">
      <c r="B4971" s="118"/>
      <c r="D4971" t="s">
        <v>567</v>
      </c>
      <c r="H4971" t="s">
        <v>567</v>
      </c>
      <c r="J4971" t="s">
        <v>567</v>
      </c>
      <c r="K4971" t="s">
        <v>567</v>
      </c>
      <c r="L4971" t="s">
        <v>567</v>
      </c>
      <c r="N4971">
        <v>0</v>
      </c>
      <c r="O4971">
        <v>0</v>
      </c>
      <c r="R4971">
        <v>0</v>
      </c>
      <c r="W4971" t="s">
        <v>567</v>
      </c>
      <c r="X4971" t="s">
        <v>567</v>
      </c>
      <c r="Y4971" t="s">
        <v>568</v>
      </c>
    </row>
    <row r="4972" spans="2:25" x14ac:dyDescent="0.3">
      <c r="B4972" s="118"/>
      <c r="D4972" t="s">
        <v>567</v>
      </c>
      <c r="H4972" t="s">
        <v>567</v>
      </c>
      <c r="J4972" t="s">
        <v>567</v>
      </c>
      <c r="K4972" t="s">
        <v>567</v>
      </c>
      <c r="L4972" t="s">
        <v>567</v>
      </c>
      <c r="N4972">
        <v>0</v>
      </c>
      <c r="O4972">
        <v>0</v>
      </c>
      <c r="R4972">
        <v>0</v>
      </c>
      <c r="W4972" t="s">
        <v>567</v>
      </c>
      <c r="X4972" t="s">
        <v>567</v>
      </c>
      <c r="Y4972" t="s">
        <v>568</v>
      </c>
    </row>
    <row r="4973" spans="2:25" x14ac:dyDescent="0.3">
      <c r="B4973" s="118"/>
      <c r="D4973" t="s">
        <v>567</v>
      </c>
      <c r="H4973" t="s">
        <v>567</v>
      </c>
      <c r="J4973" t="s">
        <v>567</v>
      </c>
      <c r="K4973" t="s">
        <v>567</v>
      </c>
      <c r="L4973" t="s">
        <v>567</v>
      </c>
      <c r="N4973">
        <v>0</v>
      </c>
      <c r="O4973">
        <v>0</v>
      </c>
      <c r="R4973">
        <v>0</v>
      </c>
      <c r="W4973" t="s">
        <v>567</v>
      </c>
      <c r="X4973" t="s">
        <v>567</v>
      </c>
      <c r="Y4973" t="s">
        <v>568</v>
      </c>
    </row>
    <row r="4974" spans="2:25" x14ac:dyDescent="0.3">
      <c r="B4974" s="118"/>
      <c r="D4974" t="s">
        <v>567</v>
      </c>
      <c r="H4974" t="s">
        <v>567</v>
      </c>
      <c r="J4974" t="s">
        <v>567</v>
      </c>
      <c r="K4974" t="s">
        <v>567</v>
      </c>
      <c r="L4974" t="s">
        <v>567</v>
      </c>
      <c r="N4974">
        <v>0</v>
      </c>
      <c r="O4974">
        <v>0</v>
      </c>
      <c r="R4974">
        <v>0</v>
      </c>
      <c r="W4974" t="s">
        <v>567</v>
      </c>
      <c r="X4974" t="s">
        <v>567</v>
      </c>
      <c r="Y4974" t="s">
        <v>568</v>
      </c>
    </row>
    <row r="4975" spans="2:25" x14ac:dyDescent="0.3">
      <c r="B4975" s="118"/>
      <c r="D4975" t="s">
        <v>567</v>
      </c>
      <c r="H4975" t="s">
        <v>567</v>
      </c>
      <c r="J4975" t="s">
        <v>567</v>
      </c>
      <c r="K4975" t="s">
        <v>567</v>
      </c>
      <c r="L4975" t="s">
        <v>567</v>
      </c>
      <c r="N4975">
        <v>0</v>
      </c>
      <c r="O4975">
        <v>0</v>
      </c>
      <c r="R4975">
        <v>0</v>
      </c>
      <c r="W4975" t="s">
        <v>567</v>
      </c>
      <c r="X4975" t="s">
        <v>567</v>
      </c>
      <c r="Y4975" t="s">
        <v>568</v>
      </c>
    </row>
    <row r="4976" spans="2:25" x14ac:dyDescent="0.3">
      <c r="B4976" s="118"/>
      <c r="D4976" t="s">
        <v>567</v>
      </c>
      <c r="H4976" t="s">
        <v>567</v>
      </c>
      <c r="J4976" t="s">
        <v>567</v>
      </c>
      <c r="K4976" t="s">
        <v>567</v>
      </c>
      <c r="L4976" t="s">
        <v>567</v>
      </c>
      <c r="N4976">
        <v>0</v>
      </c>
      <c r="O4976">
        <v>0</v>
      </c>
      <c r="R4976">
        <v>0</v>
      </c>
      <c r="W4976" t="s">
        <v>567</v>
      </c>
      <c r="X4976" t="s">
        <v>567</v>
      </c>
      <c r="Y4976" t="s">
        <v>568</v>
      </c>
    </row>
    <row r="4977" spans="2:25" x14ac:dyDescent="0.3">
      <c r="B4977" s="118"/>
      <c r="D4977" t="s">
        <v>567</v>
      </c>
      <c r="H4977" t="s">
        <v>567</v>
      </c>
      <c r="J4977" t="s">
        <v>567</v>
      </c>
      <c r="K4977" t="s">
        <v>567</v>
      </c>
      <c r="L4977" t="s">
        <v>567</v>
      </c>
      <c r="N4977">
        <v>0</v>
      </c>
      <c r="O4977">
        <v>0</v>
      </c>
      <c r="R4977">
        <v>0</v>
      </c>
      <c r="W4977" t="s">
        <v>567</v>
      </c>
      <c r="X4977" t="s">
        <v>567</v>
      </c>
      <c r="Y4977" t="s">
        <v>568</v>
      </c>
    </row>
    <row r="4978" spans="2:25" x14ac:dyDescent="0.3">
      <c r="B4978" s="118"/>
      <c r="D4978" t="s">
        <v>567</v>
      </c>
      <c r="H4978" t="s">
        <v>567</v>
      </c>
      <c r="J4978" t="s">
        <v>567</v>
      </c>
      <c r="K4978" t="s">
        <v>567</v>
      </c>
      <c r="L4978" t="s">
        <v>567</v>
      </c>
      <c r="N4978">
        <v>0</v>
      </c>
      <c r="O4978">
        <v>0</v>
      </c>
      <c r="R4978">
        <v>0</v>
      </c>
      <c r="W4978" t="s">
        <v>567</v>
      </c>
      <c r="X4978" t="s">
        <v>567</v>
      </c>
      <c r="Y4978" t="s">
        <v>568</v>
      </c>
    </row>
    <row r="4979" spans="2:25" x14ac:dyDescent="0.3">
      <c r="B4979" s="118"/>
      <c r="D4979" t="s">
        <v>567</v>
      </c>
      <c r="H4979" t="s">
        <v>567</v>
      </c>
      <c r="J4979" t="s">
        <v>567</v>
      </c>
      <c r="K4979" t="s">
        <v>567</v>
      </c>
      <c r="L4979" t="s">
        <v>567</v>
      </c>
      <c r="N4979">
        <v>0</v>
      </c>
      <c r="O4979">
        <v>0</v>
      </c>
      <c r="R4979">
        <v>0</v>
      </c>
      <c r="W4979" t="s">
        <v>567</v>
      </c>
      <c r="X4979" t="s">
        <v>567</v>
      </c>
      <c r="Y4979" t="s">
        <v>568</v>
      </c>
    </row>
    <row r="4980" spans="2:25" x14ac:dyDescent="0.3">
      <c r="B4980" s="118"/>
      <c r="D4980" t="s">
        <v>567</v>
      </c>
      <c r="H4980" t="s">
        <v>567</v>
      </c>
      <c r="J4980" t="s">
        <v>567</v>
      </c>
      <c r="K4980" t="s">
        <v>567</v>
      </c>
      <c r="L4980" t="s">
        <v>567</v>
      </c>
      <c r="N4980">
        <v>0</v>
      </c>
      <c r="O4980">
        <v>0</v>
      </c>
      <c r="R4980">
        <v>0</v>
      </c>
      <c r="W4980" t="s">
        <v>567</v>
      </c>
      <c r="X4980" t="s">
        <v>567</v>
      </c>
      <c r="Y4980" t="s">
        <v>568</v>
      </c>
    </row>
    <row r="4981" spans="2:25" x14ac:dyDescent="0.3">
      <c r="B4981" s="118"/>
      <c r="D4981" t="s">
        <v>567</v>
      </c>
      <c r="H4981" t="s">
        <v>567</v>
      </c>
      <c r="J4981" t="s">
        <v>567</v>
      </c>
      <c r="K4981" t="s">
        <v>567</v>
      </c>
      <c r="L4981" t="s">
        <v>567</v>
      </c>
      <c r="N4981">
        <v>0</v>
      </c>
      <c r="O4981">
        <v>0</v>
      </c>
      <c r="R4981">
        <v>0</v>
      </c>
      <c r="W4981" t="s">
        <v>567</v>
      </c>
      <c r="X4981" t="s">
        <v>567</v>
      </c>
      <c r="Y4981" t="s">
        <v>568</v>
      </c>
    </row>
    <row r="4982" spans="2:25" x14ac:dyDescent="0.3">
      <c r="B4982" s="118"/>
      <c r="D4982" t="s">
        <v>567</v>
      </c>
      <c r="H4982" t="s">
        <v>567</v>
      </c>
      <c r="J4982" t="s">
        <v>567</v>
      </c>
      <c r="K4982" t="s">
        <v>567</v>
      </c>
      <c r="L4982" t="s">
        <v>567</v>
      </c>
      <c r="N4982">
        <v>0</v>
      </c>
      <c r="O4982">
        <v>0</v>
      </c>
      <c r="R4982">
        <v>0</v>
      </c>
      <c r="W4982" t="s">
        <v>567</v>
      </c>
      <c r="X4982" t="s">
        <v>567</v>
      </c>
      <c r="Y4982" t="s">
        <v>568</v>
      </c>
    </row>
    <row r="4983" spans="2:25" x14ac:dyDescent="0.3">
      <c r="B4983" s="118"/>
      <c r="D4983" t="s">
        <v>567</v>
      </c>
      <c r="H4983" t="s">
        <v>567</v>
      </c>
      <c r="J4983" t="s">
        <v>567</v>
      </c>
      <c r="K4983" t="s">
        <v>567</v>
      </c>
      <c r="L4983" t="s">
        <v>567</v>
      </c>
      <c r="N4983">
        <v>0</v>
      </c>
      <c r="O4983">
        <v>0</v>
      </c>
      <c r="R4983">
        <v>0</v>
      </c>
      <c r="W4983" t="s">
        <v>567</v>
      </c>
      <c r="X4983" t="s">
        <v>567</v>
      </c>
      <c r="Y4983" t="s">
        <v>568</v>
      </c>
    </row>
    <row r="4984" spans="2:25" x14ac:dyDescent="0.3">
      <c r="B4984" s="118"/>
      <c r="D4984" t="s">
        <v>567</v>
      </c>
      <c r="H4984" t="s">
        <v>567</v>
      </c>
      <c r="J4984" t="s">
        <v>567</v>
      </c>
      <c r="K4984" t="s">
        <v>567</v>
      </c>
      <c r="L4984" t="s">
        <v>567</v>
      </c>
      <c r="N4984">
        <v>0</v>
      </c>
      <c r="O4984">
        <v>0</v>
      </c>
      <c r="R4984">
        <v>0</v>
      </c>
      <c r="W4984" t="s">
        <v>567</v>
      </c>
      <c r="X4984" t="s">
        <v>567</v>
      </c>
      <c r="Y4984" t="s">
        <v>568</v>
      </c>
    </row>
    <row r="4985" spans="2:25" x14ac:dyDescent="0.3">
      <c r="B4985" s="118"/>
      <c r="D4985" t="s">
        <v>567</v>
      </c>
      <c r="H4985" t="s">
        <v>567</v>
      </c>
      <c r="J4985" t="s">
        <v>567</v>
      </c>
      <c r="K4985" t="s">
        <v>567</v>
      </c>
      <c r="L4985" t="s">
        <v>567</v>
      </c>
      <c r="N4985">
        <v>0</v>
      </c>
      <c r="O4985">
        <v>0</v>
      </c>
      <c r="R4985">
        <v>0</v>
      </c>
      <c r="W4985" t="s">
        <v>567</v>
      </c>
      <c r="X4985" t="s">
        <v>567</v>
      </c>
      <c r="Y4985" t="s">
        <v>568</v>
      </c>
    </row>
    <row r="4986" spans="2:25" x14ac:dyDescent="0.3">
      <c r="B4986" s="118"/>
      <c r="D4986" t="s">
        <v>567</v>
      </c>
      <c r="H4986" t="s">
        <v>567</v>
      </c>
      <c r="J4986" t="s">
        <v>567</v>
      </c>
      <c r="K4986" t="s">
        <v>567</v>
      </c>
      <c r="L4986" t="s">
        <v>567</v>
      </c>
      <c r="N4986">
        <v>0</v>
      </c>
      <c r="O4986">
        <v>0</v>
      </c>
      <c r="R4986">
        <v>0</v>
      </c>
      <c r="W4986" t="s">
        <v>567</v>
      </c>
      <c r="X4986" t="s">
        <v>567</v>
      </c>
      <c r="Y4986" t="s">
        <v>568</v>
      </c>
    </row>
    <row r="4987" spans="2:25" x14ac:dyDescent="0.3">
      <c r="B4987" s="118"/>
      <c r="D4987" t="s">
        <v>567</v>
      </c>
      <c r="H4987" t="s">
        <v>567</v>
      </c>
      <c r="J4987" t="s">
        <v>567</v>
      </c>
      <c r="K4987" t="s">
        <v>567</v>
      </c>
      <c r="L4987" t="s">
        <v>567</v>
      </c>
      <c r="N4987">
        <v>0</v>
      </c>
      <c r="O4987">
        <v>0</v>
      </c>
      <c r="R4987">
        <v>0</v>
      </c>
      <c r="W4987" t="s">
        <v>567</v>
      </c>
      <c r="X4987" t="s">
        <v>567</v>
      </c>
      <c r="Y4987" t="s">
        <v>568</v>
      </c>
    </row>
    <row r="4988" spans="2:25" x14ac:dyDescent="0.3">
      <c r="B4988" s="118"/>
      <c r="D4988" t="s">
        <v>567</v>
      </c>
      <c r="H4988" t="s">
        <v>567</v>
      </c>
      <c r="J4988" t="s">
        <v>567</v>
      </c>
      <c r="K4988" t="s">
        <v>567</v>
      </c>
      <c r="L4988" t="s">
        <v>567</v>
      </c>
      <c r="N4988">
        <v>0</v>
      </c>
      <c r="O4988">
        <v>0</v>
      </c>
      <c r="R4988">
        <v>0</v>
      </c>
      <c r="W4988" t="s">
        <v>567</v>
      </c>
      <c r="X4988" t="s">
        <v>567</v>
      </c>
      <c r="Y4988" t="s">
        <v>568</v>
      </c>
    </row>
    <row r="4989" spans="2:25" x14ac:dyDescent="0.3">
      <c r="B4989" s="118"/>
      <c r="D4989" t="s">
        <v>567</v>
      </c>
      <c r="H4989" t="s">
        <v>567</v>
      </c>
      <c r="J4989" t="s">
        <v>567</v>
      </c>
      <c r="K4989" t="s">
        <v>567</v>
      </c>
      <c r="L4989" t="s">
        <v>567</v>
      </c>
      <c r="N4989">
        <v>0</v>
      </c>
      <c r="O4989">
        <v>0</v>
      </c>
      <c r="R4989">
        <v>0</v>
      </c>
      <c r="W4989" t="s">
        <v>567</v>
      </c>
      <c r="X4989" t="s">
        <v>567</v>
      </c>
      <c r="Y4989" t="s">
        <v>568</v>
      </c>
    </row>
    <row r="4990" spans="2:25" x14ac:dyDescent="0.3">
      <c r="B4990" s="118"/>
      <c r="D4990" t="s">
        <v>567</v>
      </c>
      <c r="H4990" t="s">
        <v>567</v>
      </c>
      <c r="J4990" t="s">
        <v>567</v>
      </c>
      <c r="K4990" t="s">
        <v>567</v>
      </c>
      <c r="L4990" t="s">
        <v>567</v>
      </c>
      <c r="N4990">
        <v>0</v>
      </c>
      <c r="O4990">
        <v>0</v>
      </c>
      <c r="R4990">
        <v>0</v>
      </c>
      <c r="W4990" t="s">
        <v>567</v>
      </c>
      <c r="X4990" t="s">
        <v>567</v>
      </c>
      <c r="Y4990" t="s">
        <v>568</v>
      </c>
    </row>
    <row r="4991" spans="2:25" x14ac:dyDescent="0.3">
      <c r="B4991" s="118"/>
      <c r="D4991" t="s">
        <v>567</v>
      </c>
      <c r="H4991" t="s">
        <v>567</v>
      </c>
      <c r="J4991" t="s">
        <v>567</v>
      </c>
      <c r="K4991" t="s">
        <v>567</v>
      </c>
      <c r="L4991" t="s">
        <v>567</v>
      </c>
      <c r="N4991">
        <v>0</v>
      </c>
      <c r="O4991">
        <v>0</v>
      </c>
      <c r="R4991">
        <v>0</v>
      </c>
      <c r="W4991" t="s">
        <v>567</v>
      </c>
      <c r="X4991" t="s">
        <v>567</v>
      </c>
      <c r="Y4991" t="s">
        <v>568</v>
      </c>
    </row>
    <row r="4992" spans="2:25" x14ac:dyDescent="0.3">
      <c r="B4992" s="118"/>
      <c r="D4992" t="s">
        <v>567</v>
      </c>
      <c r="H4992" t="s">
        <v>567</v>
      </c>
      <c r="J4992" t="s">
        <v>567</v>
      </c>
      <c r="K4992" t="s">
        <v>567</v>
      </c>
      <c r="L4992" t="s">
        <v>567</v>
      </c>
      <c r="N4992">
        <v>0</v>
      </c>
      <c r="O4992">
        <v>0</v>
      </c>
      <c r="R4992">
        <v>0</v>
      </c>
      <c r="W4992" t="s">
        <v>567</v>
      </c>
      <c r="X4992" t="s">
        <v>567</v>
      </c>
      <c r="Y4992" t="s">
        <v>568</v>
      </c>
    </row>
    <row r="4993" spans="2:25" x14ac:dyDescent="0.3">
      <c r="B4993" s="118"/>
      <c r="D4993" t="s">
        <v>567</v>
      </c>
      <c r="H4993" t="s">
        <v>567</v>
      </c>
      <c r="J4993" t="s">
        <v>567</v>
      </c>
      <c r="K4993" t="s">
        <v>567</v>
      </c>
      <c r="L4993" t="s">
        <v>567</v>
      </c>
      <c r="N4993">
        <v>0</v>
      </c>
      <c r="O4993">
        <v>0</v>
      </c>
      <c r="R4993">
        <v>0</v>
      </c>
      <c r="W4993" t="s">
        <v>567</v>
      </c>
      <c r="X4993" t="s">
        <v>567</v>
      </c>
      <c r="Y4993" t="s">
        <v>568</v>
      </c>
    </row>
    <row r="4994" spans="2:25" x14ac:dyDescent="0.3">
      <c r="B4994" s="118"/>
      <c r="D4994" t="s">
        <v>567</v>
      </c>
      <c r="H4994" t="s">
        <v>567</v>
      </c>
      <c r="J4994" t="s">
        <v>567</v>
      </c>
      <c r="K4994" t="s">
        <v>567</v>
      </c>
      <c r="L4994" t="s">
        <v>567</v>
      </c>
      <c r="N4994">
        <v>0</v>
      </c>
      <c r="O4994">
        <v>0</v>
      </c>
      <c r="R4994">
        <v>0</v>
      </c>
      <c r="W4994" t="s">
        <v>567</v>
      </c>
      <c r="X4994" t="s">
        <v>567</v>
      </c>
      <c r="Y4994" t="s">
        <v>568</v>
      </c>
    </row>
    <row r="4995" spans="2:25" x14ac:dyDescent="0.3">
      <c r="B4995" s="118"/>
      <c r="D4995" t="s">
        <v>567</v>
      </c>
      <c r="H4995" t="s">
        <v>567</v>
      </c>
      <c r="J4995" t="s">
        <v>567</v>
      </c>
      <c r="K4995" t="s">
        <v>567</v>
      </c>
      <c r="L4995" t="s">
        <v>567</v>
      </c>
      <c r="N4995">
        <v>0</v>
      </c>
      <c r="O4995">
        <v>0</v>
      </c>
      <c r="R4995">
        <v>0</v>
      </c>
      <c r="W4995" t="s">
        <v>567</v>
      </c>
      <c r="X4995" t="s">
        <v>567</v>
      </c>
      <c r="Y4995" t="s">
        <v>568</v>
      </c>
    </row>
    <row r="4996" spans="2:25" x14ac:dyDescent="0.3">
      <c r="B4996" s="118"/>
      <c r="D4996" t="s">
        <v>567</v>
      </c>
      <c r="H4996" t="s">
        <v>567</v>
      </c>
      <c r="J4996" t="s">
        <v>567</v>
      </c>
      <c r="K4996" t="s">
        <v>567</v>
      </c>
      <c r="L4996" t="s">
        <v>567</v>
      </c>
      <c r="N4996">
        <v>0</v>
      </c>
      <c r="O4996">
        <v>0</v>
      </c>
      <c r="R4996">
        <v>0</v>
      </c>
      <c r="W4996" t="s">
        <v>567</v>
      </c>
      <c r="X4996" t="s">
        <v>567</v>
      </c>
      <c r="Y4996" t="s">
        <v>568</v>
      </c>
    </row>
    <row r="4997" spans="2:25" x14ac:dyDescent="0.3">
      <c r="B4997" s="118"/>
      <c r="D4997" t="s">
        <v>567</v>
      </c>
      <c r="H4997" t="s">
        <v>567</v>
      </c>
      <c r="J4997" t="s">
        <v>567</v>
      </c>
      <c r="K4997" t="s">
        <v>567</v>
      </c>
      <c r="L4997" t="s">
        <v>567</v>
      </c>
      <c r="N4997">
        <v>0</v>
      </c>
      <c r="O4997">
        <v>0</v>
      </c>
      <c r="R4997">
        <v>0</v>
      </c>
      <c r="W4997" t="s">
        <v>567</v>
      </c>
      <c r="X4997" t="s">
        <v>567</v>
      </c>
      <c r="Y4997" t="s">
        <v>568</v>
      </c>
    </row>
    <row r="4998" spans="2:25" x14ac:dyDescent="0.3">
      <c r="B4998" s="118"/>
      <c r="D4998" t="s">
        <v>567</v>
      </c>
      <c r="H4998" t="s">
        <v>567</v>
      </c>
      <c r="J4998" t="s">
        <v>567</v>
      </c>
      <c r="K4998" t="s">
        <v>567</v>
      </c>
      <c r="L4998" t="s">
        <v>567</v>
      </c>
      <c r="N4998">
        <v>0</v>
      </c>
      <c r="O4998">
        <v>0</v>
      </c>
      <c r="R4998">
        <v>0</v>
      </c>
      <c r="W4998" t="s">
        <v>567</v>
      </c>
      <c r="X4998" t="s">
        <v>567</v>
      </c>
      <c r="Y4998" t="s">
        <v>568</v>
      </c>
    </row>
    <row r="4999" spans="2:25" x14ac:dyDescent="0.3">
      <c r="B4999" s="118"/>
      <c r="D4999" t="s">
        <v>567</v>
      </c>
      <c r="H4999" t="s">
        <v>567</v>
      </c>
      <c r="J4999" t="s">
        <v>567</v>
      </c>
      <c r="K4999" t="s">
        <v>567</v>
      </c>
      <c r="L4999" t="s">
        <v>567</v>
      </c>
      <c r="N4999">
        <v>0</v>
      </c>
      <c r="O4999">
        <v>0</v>
      </c>
      <c r="R4999">
        <v>0</v>
      </c>
      <c r="W4999" t="s">
        <v>567</v>
      </c>
      <c r="X4999" t="s">
        <v>567</v>
      </c>
      <c r="Y4999" t="s">
        <v>568</v>
      </c>
    </row>
    <row r="5000" spans="2:25" x14ac:dyDescent="0.3">
      <c r="B5000" s="118"/>
      <c r="D5000" t="s">
        <v>567</v>
      </c>
      <c r="H5000" t="s">
        <v>567</v>
      </c>
      <c r="J5000" t="s">
        <v>567</v>
      </c>
      <c r="K5000" t="s">
        <v>567</v>
      </c>
      <c r="L5000" t="s">
        <v>567</v>
      </c>
      <c r="N5000">
        <v>0</v>
      </c>
      <c r="O5000">
        <v>0</v>
      </c>
      <c r="R5000">
        <v>0</v>
      </c>
      <c r="W5000" t="s">
        <v>567</v>
      </c>
      <c r="X5000" t="s">
        <v>567</v>
      </c>
      <c r="Y5000" t="s">
        <v>568</v>
      </c>
    </row>
    <row r="5001" spans="2:25" x14ac:dyDescent="0.3">
      <c r="B5001" s="118"/>
      <c r="D5001" t="s">
        <v>567</v>
      </c>
      <c r="H5001" t="s">
        <v>567</v>
      </c>
      <c r="J5001" t="s">
        <v>567</v>
      </c>
      <c r="K5001" t="s">
        <v>567</v>
      </c>
      <c r="L5001" t="s">
        <v>567</v>
      </c>
      <c r="N5001">
        <v>0</v>
      </c>
      <c r="O5001">
        <v>0</v>
      </c>
      <c r="R5001">
        <v>0</v>
      </c>
      <c r="W5001" t="s">
        <v>567</v>
      </c>
      <c r="X5001" t="s">
        <v>567</v>
      </c>
      <c r="Y5001" t="s">
        <v>568</v>
      </c>
    </row>
    <row r="5002" spans="2:25" x14ac:dyDescent="0.3">
      <c r="B5002" s="118"/>
      <c r="D5002" t="s">
        <v>567</v>
      </c>
      <c r="H5002" t="s">
        <v>567</v>
      </c>
      <c r="J5002" t="s">
        <v>567</v>
      </c>
      <c r="K5002" t="s">
        <v>567</v>
      </c>
      <c r="L5002" t="s">
        <v>567</v>
      </c>
      <c r="N5002">
        <v>0</v>
      </c>
      <c r="O5002">
        <v>0</v>
      </c>
      <c r="R5002">
        <v>0</v>
      </c>
      <c r="W5002" t="s">
        <v>567</v>
      </c>
      <c r="X5002" t="s">
        <v>567</v>
      </c>
      <c r="Y5002" t="s">
        <v>568</v>
      </c>
    </row>
    <row r="5003" spans="2:25" x14ac:dyDescent="0.3">
      <c r="B5003" s="118"/>
      <c r="D5003" t="s">
        <v>567</v>
      </c>
      <c r="H5003" t="s">
        <v>567</v>
      </c>
      <c r="J5003" t="s">
        <v>567</v>
      </c>
      <c r="K5003" t="s">
        <v>567</v>
      </c>
      <c r="L5003" t="s">
        <v>567</v>
      </c>
      <c r="N5003">
        <v>0</v>
      </c>
      <c r="O5003">
        <v>0</v>
      </c>
      <c r="R5003">
        <v>0</v>
      </c>
      <c r="W5003" t="s">
        <v>567</v>
      </c>
      <c r="X5003" t="s">
        <v>567</v>
      </c>
      <c r="Y5003" t="s">
        <v>568</v>
      </c>
    </row>
    <row r="5004" spans="2:25" x14ac:dyDescent="0.3">
      <c r="B5004" s="118"/>
      <c r="D5004" t="s">
        <v>567</v>
      </c>
      <c r="H5004" t="s">
        <v>567</v>
      </c>
      <c r="J5004" t="s">
        <v>567</v>
      </c>
      <c r="K5004" t="s">
        <v>567</v>
      </c>
      <c r="L5004" t="s">
        <v>567</v>
      </c>
      <c r="N5004">
        <v>0</v>
      </c>
      <c r="O5004">
        <v>0</v>
      </c>
      <c r="R5004">
        <v>0</v>
      </c>
      <c r="W5004" t="s">
        <v>567</v>
      </c>
      <c r="X5004" t="s">
        <v>567</v>
      </c>
      <c r="Y5004" t="s">
        <v>568</v>
      </c>
    </row>
    <row r="5005" spans="2:25" x14ac:dyDescent="0.3">
      <c r="B5005" s="118"/>
      <c r="D5005" t="s">
        <v>567</v>
      </c>
      <c r="H5005" t="s">
        <v>567</v>
      </c>
      <c r="J5005" t="s">
        <v>567</v>
      </c>
      <c r="K5005" t="s">
        <v>567</v>
      </c>
      <c r="L5005" t="s">
        <v>567</v>
      </c>
      <c r="N5005">
        <v>0</v>
      </c>
      <c r="O5005">
        <v>0</v>
      </c>
      <c r="R5005">
        <v>0</v>
      </c>
      <c r="W5005" t="s">
        <v>567</v>
      </c>
      <c r="X5005" t="s">
        <v>567</v>
      </c>
      <c r="Y5005" t="s">
        <v>568</v>
      </c>
    </row>
    <row r="5006" spans="2:25" x14ac:dyDescent="0.3">
      <c r="B5006" s="118"/>
      <c r="D5006" t="s">
        <v>567</v>
      </c>
      <c r="H5006" t="s">
        <v>567</v>
      </c>
      <c r="J5006" t="s">
        <v>567</v>
      </c>
      <c r="K5006" t="s">
        <v>567</v>
      </c>
      <c r="L5006" t="s">
        <v>567</v>
      </c>
      <c r="N5006">
        <v>0</v>
      </c>
      <c r="O5006">
        <v>0</v>
      </c>
      <c r="R5006">
        <v>0</v>
      </c>
      <c r="W5006" t="s">
        <v>567</v>
      </c>
      <c r="X5006" t="s">
        <v>567</v>
      </c>
      <c r="Y5006" t="s">
        <v>568</v>
      </c>
    </row>
    <row r="5007" spans="2:25" x14ac:dyDescent="0.3">
      <c r="B5007" s="118"/>
      <c r="D5007" t="s">
        <v>567</v>
      </c>
      <c r="H5007" t="s">
        <v>567</v>
      </c>
      <c r="J5007" t="s">
        <v>567</v>
      </c>
      <c r="K5007" t="s">
        <v>567</v>
      </c>
      <c r="L5007" t="s">
        <v>567</v>
      </c>
      <c r="N5007">
        <v>0</v>
      </c>
      <c r="O5007">
        <v>0</v>
      </c>
      <c r="R5007">
        <v>0</v>
      </c>
      <c r="W5007" t="s">
        <v>567</v>
      </c>
      <c r="X5007" t="s">
        <v>567</v>
      </c>
      <c r="Y5007" t="s">
        <v>568</v>
      </c>
    </row>
    <row r="5008" spans="2:25" x14ac:dyDescent="0.3">
      <c r="B5008" s="118"/>
      <c r="D5008" t="s">
        <v>567</v>
      </c>
      <c r="H5008" t="s">
        <v>567</v>
      </c>
      <c r="J5008" t="s">
        <v>567</v>
      </c>
      <c r="K5008" t="s">
        <v>567</v>
      </c>
      <c r="L5008" t="s">
        <v>567</v>
      </c>
      <c r="N5008">
        <v>0</v>
      </c>
      <c r="O5008">
        <v>0</v>
      </c>
      <c r="R5008">
        <v>0</v>
      </c>
      <c r="W5008" t="s">
        <v>567</v>
      </c>
      <c r="X5008" t="s">
        <v>567</v>
      </c>
      <c r="Y5008" t="s">
        <v>568</v>
      </c>
    </row>
    <row r="5009" spans="2:25" x14ac:dyDescent="0.3">
      <c r="B5009" s="118"/>
      <c r="D5009" t="s">
        <v>567</v>
      </c>
      <c r="H5009" t="s">
        <v>567</v>
      </c>
      <c r="J5009" t="s">
        <v>567</v>
      </c>
      <c r="K5009" t="s">
        <v>567</v>
      </c>
      <c r="L5009" t="s">
        <v>567</v>
      </c>
      <c r="N5009">
        <v>0</v>
      </c>
      <c r="O5009">
        <v>0</v>
      </c>
      <c r="R5009">
        <v>0</v>
      </c>
      <c r="W5009" t="s">
        <v>567</v>
      </c>
      <c r="X5009" t="s">
        <v>567</v>
      </c>
      <c r="Y5009" t="s">
        <v>568</v>
      </c>
    </row>
    <row r="5010" spans="2:25" x14ac:dyDescent="0.3">
      <c r="B5010" s="118"/>
      <c r="D5010" t="s">
        <v>567</v>
      </c>
      <c r="H5010" t="s">
        <v>567</v>
      </c>
      <c r="J5010" t="s">
        <v>567</v>
      </c>
      <c r="K5010" t="s">
        <v>567</v>
      </c>
      <c r="L5010" t="s">
        <v>567</v>
      </c>
      <c r="N5010">
        <v>0</v>
      </c>
      <c r="O5010">
        <v>0</v>
      </c>
      <c r="R5010">
        <v>0</v>
      </c>
      <c r="W5010" t="s">
        <v>567</v>
      </c>
      <c r="X5010" t="s">
        <v>567</v>
      </c>
      <c r="Y5010" t="s">
        <v>568</v>
      </c>
    </row>
    <row r="5011" spans="2:25" x14ac:dyDescent="0.3">
      <c r="B5011" s="118"/>
      <c r="D5011" t="s">
        <v>567</v>
      </c>
      <c r="H5011" t="s">
        <v>567</v>
      </c>
      <c r="J5011" t="s">
        <v>567</v>
      </c>
      <c r="K5011" t="s">
        <v>567</v>
      </c>
      <c r="L5011" t="s">
        <v>567</v>
      </c>
      <c r="N5011">
        <v>0</v>
      </c>
      <c r="O5011">
        <v>0</v>
      </c>
      <c r="R5011">
        <v>0</v>
      </c>
      <c r="W5011" t="s">
        <v>567</v>
      </c>
      <c r="X5011" t="s">
        <v>567</v>
      </c>
      <c r="Y5011" t="s">
        <v>568</v>
      </c>
    </row>
    <row r="5012" spans="2:25" x14ac:dyDescent="0.3">
      <c r="B5012" s="118"/>
      <c r="D5012" t="s">
        <v>567</v>
      </c>
      <c r="H5012" t="s">
        <v>567</v>
      </c>
      <c r="J5012" t="s">
        <v>567</v>
      </c>
      <c r="K5012" t="s">
        <v>567</v>
      </c>
      <c r="L5012" t="s">
        <v>567</v>
      </c>
      <c r="N5012">
        <v>0</v>
      </c>
      <c r="O5012">
        <v>0</v>
      </c>
      <c r="R5012">
        <v>0</v>
      </c>
      <c r="W5012" t="s">
        <v>567</v>
      </c>
      <c r="X5012" t="s">
        <v>567</v>
      </c>
      <c r="Y5012" t="s">
        <v>568</v>
      </c>
    </row>
    <row r="5013" spans="2:25" x14ac:dyDescent="0.3">
      <c r="B5013" s="118"/>
      <c r="D5013" t="s">
        <v>567</v>
      </c>
      <c r="H5013" t="s">
        <v>567</v>
      </c>
      <c r="J5013" t="s">
        <v>567</v>
      </c>
      <c r="K5013" t="s">
        <v>567</v>
      </c>
      <c r="L5013" t="s">
        <v>567</v>
      </c>
      <c r="N5013">
        <v>0</v>
      </c>
      <c r="O5013">
        <v>0</v>
      </c>
      <c r="R5013">
        <v>0</v>
      </c>
      <c r="W5013" t="s">
        <v>567</v>
      </c>
      <c r="X5013" t="s">
        <v>567</v>
      </c>
      <c r="Y5013" t="s">
        <v>568</v>
      </c>
    </row>
    <row r="5014" spans="2:25" x14ac:dyDescent="0.3">
      <c r="B5014" s="118"/>
      <c r="D5014" t="s">
        <v>567</v>
      </c>
      <c r="H5014" t="s">
        <v>567</v>
      </c>
      <c r="J5014" t="s">
        <v>567</v>
      </c>
      <c r="K5014" t="s">
        <v>567</v>
      </c>
      <c r="L5014" t="s">
        <v>567</v>
      </c>
      <c r="N5014">
        <v>0</v>
      </c>
      <c r="O5014">
        <v>0</v>
      </c>
      <c r="R5014">
        <v>0</v>
      </c>
      <c r="W5014" t="s">
        <v>567</v>
      </c>
      <c r="X5014" t="s">
        <v>567</v>
      </c>
      <c r="Y5014" t="s">
        <v>568</v>
      </c>
    </row>
    <row r="5015" spans="2:25" x14ac:dyDescent="0.3">
      <c r="B5015" s="118"/>
      <c r="D5015" t="s">
        <v>567</v>
      </c>
      <c r="H5015" t="s">
        <v>567</v>
      </c>
      <c r="J5015" t="s">
        <v>567</v>
      </c>
      <c r="K5015" t="s">
        <v>567</v>
      </c>
      <c r="L5015" t="s">
        <v>567</v>
      </c>
      <c r="N5015">
        <v>0</v>
      </c>
      <c r="O5015">
        <v>0</v>
      </c>
      <c r="R5015">
        <v>0</v>
      </c>
      <c r="W5015" t="s">
        <v>567</v>
      </c>
      <c r="X5015" t="s">
        <v>567</v>
      </c>
      <c r="Y5015" t="s">
        <v>568</v>
      </c>
    </row>
    <row r="5016" spans="2:25" x14ac:dyDescent="0.3">
      <c r="B5016" s="118"/>
      <c r="D5016" t="s">
        <v>567</v>
      </c>
      <c r="H5016" t="s">
        <v>567</v>
      </c>
      <c r="J5016" t="s">
        <v>567</v>
      </c>
      <c r="K5016" t="s">
        <v>567</v>
      </c>
      <c r="L5016" t="s">
        <v>567</v>
      </c>
      <c r="N5016">
        <v>0</v>
      </c>
      <c r="O5016">
        <v>0</v>
      </c>
      <c r="R5016">
        <v>0</v>
      </c>
      <c r="W5016" t="s">
        <v>567</v>
      </c>
      <c r="X5016" t="s">
        <v>567</v>
      </c>
      <c r="Y5016" t="s">
        <v>568</v>
      </c>
    </row>
    <row r="5017" spans="2:25" x14ac:dyDescent="0.3">
      <c r="B5017" s="118"/>
      <c r="D5017" t="s">
        <v>567</v>
      </c>
      <c r="H5017" t="s">
        <v>567</v>
      </c>
      <c r="J5017" t="s">
        <v>567</v>
      </c>
      <c r="K5017" t="s">
        <v>567</v>
      </c>
      <c r="L5017" t="s">
        <v>567</v>
      </c>
      <c r="N5017">
        <v>0</v>
      </c>
      <c r="O5017">
        <v>0</v>
      </c>
      <c r="R5017">
        <v>0</v>
      </c>
      <c r="W5017" t="s">
        <v>567</v>
      </c>
      <c r="X5017" t="s">
        <v>567</v>
      </c>
      <c r="Y5017" t="s">
        <v>568</v>
      </c>
    </row>
    <row r="5018" spans="2:25" x14ac:dyDescent="0.3">
      <c r="B5018" s="118"/>
      <c r="D5018" t="s">
        <v>567</v>
      </c>
      <c r="H5018" t="s">
        <v>567</v>
      </c>
      <c r="J5018" t="s">
        <v>567</v>
      </c>
      <c r="K5018" t="s">
        <v>567</v>
      </c>
      <c r="L5018" t="s">
        <v>567</v>
      </c>
      <c r="N5018">
        <v>0</v>
      </c>
      <c r="O5018">
        <v>0</v>
      </c>
      <c r="R5018">
        <v>0</v>
      </c>
      <c r="W5018" t="s">
        <v>567</v>
      </c>
      <c r="X5018" t="s">
        <v>567</v>
      </c>
      <c r="Y5018" t="s">
        <v>568</v>
      </c>
    </row>
    <row r="5019" spans="2:25" x14ac:dyDescent="0.3">
      <c r="B5019" s="118"/>
      <c r="D5019" t="s">
        <v>567</v>
      </c>
      <c r="H5019" t="s">
        <v>567</v>
      </c>
      <c r="J5019" t="s">
        <v>567</v>
      </c>
      <c r="K5019" t="s">
        <v>567</v>
      </c>
      <c r="L5019" t="s">
        <v>567</v>
      </c>
      <c r="N5019">
        <v>0</v>
      </c>
      <c r="O5019">
        <v>0</v>
      </c>
      <c r="R5019">
        <v>0</v>
      </c>
      <c r="W5019" t="s">
        <v>567</v>
      </c>
      <c r="X5019" t="s">
        <v>567</v>
      </c>
      <c r="Y5019" t="s">
        <v>568</v>
      </c>
    </row>
    <row r="5020" spans="2:25" x14ac:dyDescent="0.3">
      <c r="B5020" s="118"/>
      <c r="D5020" t="s">
        <v>567</v>
      </c>
      <c r="H5020" t="s">
        <v>567</v>
      </c>
      <c r="J5020" t="s">
        <v>567</v>
      </c>
      <c r="K5020" t="s">
        <v>567</v>
      </c>
      <c r="L5020" t="s">
        <v>567</v>
      </c>
      <c r="N5020">
        <v>0</v>
      </c>
      <c r="O5020">
        <v>0</v>
      </c>
      <c r="R5020">
        <v>0</v>
      </c>
      <c r="W5020" t="s">
        <v>567</v>
      </c>
      <c r="X5020" t="s">
        <v>567</v>
      </c>
      <c r="Y5020" t="s">
        <v>568</v>
      </c>
    </row>
    <row r="5021" spans="2:25" x14ac:dyDescent="0.3">
      <c r="B5021" s="118"/>
      <c r="D5021" t="s">
        <v>567</v>
      </c>
      <c r="H5021" t="s">
        <v>567</v>
      </c>
      <c r="J5021" t="s">
        <v>567</v>
      </c>
      <c r="K5021" t="s">
        <v>567</v>
      </c>
      <c r="L5021" t="s">
        <v>567</v>
      </c>
      <c r="N5021">
        <v>0</v>
      </c>
      <c r="O5021">
        <v>0</v>
      </c>
      <c r="R5021">
        <v>0</v>
      </c>
      <c r="W5021" t="s">
        <v>567</v>
      </c>
      <c r="X5021" t="s">
        <v>567</v>
      </c>
      <c r="Y5021" t="s">
        <v>568</v>
      </c>
    </row>
    <row r="5022" spans="2:25" x14ac:dyDescent="0.3">
      <c r="B5022" s="118"/>
      <c r="D5022" t="s">
        <v>567</v>
      </c>
      <c r="H5022" t="s">
        <v>567</v>
      </c>
      <c r="J5022" t="s">
        <v>567</v>
      </c>
      <c r="K5022" t="s">
        <v>567</v>
      </c>
      <c r="L5022" t="s">
        <v>567</v>
      </c>
      <c r="N5022">
        <v>0</v>
      </c>
      <c r="O5022">
        <v>0</v>
      </c>
      <c r="R5022">
        <v>0</v>
      </c>
      <c r="W5022" t="s">
        <v>567</v>
      </c>
      <c r="X5022" t="s">
        <v>567</v>
      </c>
      <c r="Y5022" t="s">
        <v>568</v>
      </c>
    </row>
    <row r="5023" spans="2:25" x14ac:dyDescent="0.3">
      <c r="B5023" s="118"/>
      <c r="D5023" t="s">
        <v>567</v>
      </c>
      <c r="H5023" t="s">
        <v>567</v>
      </c>
      <c r="J5023" t="s">
        <v>567</v>
      </c>
      <c r="K5023" t="s">
        <v>567</v>
      </c>
      <c r="L5023" t="s">
        <v>567</v>
      </c>
      <c r="N5023">
        <v>0</v>
      </c>
      <c r="O5023">
        <v>0</v>
      </c>
      <c r="R5023">
        <v>0</v>
      </c>
      <c r="W5023" t="s">
        <v>567</v>
      </c>
      <c r="X5023" t="s">
        <v>567</v>
      </c>
      <c r="Y5023" t="s">
        <v>568</v>
      </c>
    </row>
    <row r="5024" spans="2:25" x14ac:dyDescent="0.3">
      <c r="B5024" s="118"/>
      <c r="D5024" t="s">
        <v>567</v>
      </c>
      <c r="H5024" t="s">
        <v>567</v>
      </c>
      <c r="J5024" t="s">
        <v>567</v>
      </c>
      <c r="K5024" t="s">
        <v>567</v>
      </c>
      <c r="L5024" t="s">
        <v>567</v>
      </c>
      <c r="N5024">
        <v>0</v>
      </c>
      <c r="O5024">
        <v>0</v>
      </c>
      <c r="R5024">
        <v>0</v>
      </c>
      <c r="W5024" t="s">
        <v>567</v>
      </c>
      <c r="X5024" t="s">
        <v>567</v>
      </c>
      <c r="Y5024" t="s">
        <v>568</v>
      </c>
    </row>
    <row r="5025" spans="2:25" x14ac:dyDescent="0.3">
      <c r="B5025" s="118"/>
      <c r="D5025" t="s">
        <v>567</v>
      </c>
      <c r="H5025" t="s">
        <v>567</v>
      </c>
      <c r="J5025" t="s">
        <v>567</v>
      </c>
      <c r="K5025" t="s">
        <v>567</v>
      </c>
      <c r="L5025" t="s">
        <v>567</v>
      </c>
      <c r="N5025">
        <v>0</v>
      </c>
      <c r="O5025">
        <v>0</v>
      </c>
      <c r="R5025">
        <v>0</v>
      </c>
      <c r="W5025" t="s">
        <v>567</v>
      </c>
      <c r="X5025" t="s">
        <v>567</v>
      </c>
      <c r="Y5025" t="s">
        <v>568</v>
      </c>
    </row>
    <row r="5026" spans="2:25" x14ac:dyDescent="0.3">
      <c r="B5026" s="118"/>
      <c r="D5026" t="s">
        <v>567</v>
      </c>
      <c r="H5026" t="s">
        <v>567</v>
      </c>
      <c r="J5026" t="s">
        <v>567</v>
      </c>
      <c r="K5026" t="s">
        <v>567</v>
      </c>
      <c r="L5026" t="s">
        <v>567</v>
      </c>
      <c r="N5026">
        <v>0</v>
      </c>
      <c r="O5026">
        <v>0</v>
      </c>
      <c r="R5026">
        <v>0</v>
      </c>
      <c r="W5026" t="s">
        <v>567</v>
      </c>
      <c r="X5026" t="s">
        <v>567</v>
      </c>
      <c r="Y5026" t="s">
        <v>568</v>
      </c>
    </row>
    <row r="5027" spans="2:25" x14ac:dyDescent="0.3">
      <c r="B5027" s="118"/>
      <c r="D5027" t="s">
        <v>567</v>
      </c>
      <c r="H5027" t="s">
        <v>567</v>
      </c>
      <c r="J5027" t="s">
        <v>567</v>
      </c>
      <c r="K5027" t="s">
        <v>567</v>
      </c>
      <c r="L5027" t="s">
        <v>567</v>
      </c>
      <c r="N5027">
        <v>0</v>
      </c>
      <c r="O5027">
        <v>0</v>
      </c>
      <c r="R5027">
        <v>0</v>
      </c>
      <c r="W5027" t="s">
        <v>567</v>
      </c>
      <c r="X5027" t="s">
        <v>567</v>
      </c>
      <c r="Y5027" t="s">
        <v>568</v>
      </c>
    </row>
    <row r="5028" spans="2:25" x14ac:dyDescent="0.3">
      <c r="B5028" s="118"/>
      <c r="D5028" t="s">
        <v>567</v>
      </c>
      <c r="H5028" t="s">
        <v>567</v>
      </c>
      <c r="J5028" t="s">
        <v>567</v>
      </c>
      <c r="K5028" t="s">
        <v>567</v>
      </c>
      <c r="L5028" t="s">
        <v>567</v>
      </c>
      <c r="N5028">
        <v>0</v>
      </c>
      <c r="O5028">
        <v>0</v>
      </c>
      <c r="R5028">
        <v>0</v>
      </c>
      <c r="W5028" t="s">
        <v>567</v>
      </c>
      <c r="X5028" t="s">
        <v>567</v>
      </c>
      <c r="Y5028" t="s">
        <v>568</v>
      </c>
    </row>
    <row r="5029" spans="2:25" x14ac:dyDescent="0.3">
      <c r="B5029" s="118"/>
      <c r="D5029" t="s">
        <v>567</v>
      </c>
      <c r="H5029" t="s">
        <v>567</v>
      </c>
      <c r="J5029" t="s">
        <v>567</v>
      </c>
      <c r="K5029" t="s">
        <v>567</v>
      </c>
      <c r="L5029" t="s">
        <v>567</v>
      </c>
      <c r="N5029">
        <v>0</v>
      </c>
      <c r="O5029">
        <v>0</v>
      </c>
      <c r="R5029">
        <v>0</v>
      </c>
      <c r="W5029" t="s">
        <v>567</v>
      </c>
      <c r="X5029" t="s">
        <v>567</v>
      </c>
      <c r="Y5029" t="s">
        <v>568</v>
      </c>
    </row>
    <row r="5030" spans="2:25" x14ac:dyDescent="0.3">
      <c r="B5030" s="118"/>
      <c r="D5030" t="s">
        <v>567</v>
      </c>
      <c r="H5030" t="s">
        <v>567</v>
      </c>
      <c r="J5030" t="s">
        <v>567</v>
      </c>
      <c r="K5030" t="s">
        <v>567</v>
      </c>
      <c r="L5030" t="s">
        <v>567</v>
      </c>
      <c r="N5030">
        <v>0</v>
      </c>
      <c r="O5030">
        <v>0</v>
      </c>
      <c r="R5030">
        <v>0</v>
      </c>
      <c r="W5030" t="s">
        <v>567</v>
      </c>
      <c r="X5030" t="s">
        <v>567</v>
      </c>
      <c r="Y5030" t="s">
        <v>568</v>
      </c>
    </row>
    <row r="5031" spans="2:25" x14ac:dyDescent="0.3">
      <c r="B5031" s="118"/>
      <c r="D5031" t="s">
        <v>567</v>
      </c>
      <c r="H5031" t="s">
        <v>567</v>
      </c>
      <c r="J5031" t="s">
        <v>567</v>
      </c>
      <c r="K5031" t="s">
        <v>567</v>
      </c>
      <c r="L5031" t="s">
        <v>567</v>
      </c>
      <c r="N5031">
        <v>0</v>
      </c>
      <c r="O5031">
        <v>0</v>
      </c>
      <c r="R5031">
        <v>0</v>
      </c>
      <c r="W5031" t="s">
        <v>567</v>
      </c>
      <c r="X5031" t="s">
        <v>567</v>
      </c>
      <c r="Y5031" t="s">
        <v>568</v>
      </c>
    </row>
    <row r="5032" spans="2:25" x14ac:dyDescent="0.3">
      <c r="B5032" s="118"/>
      <c r="D5032" t="s">
        <v>567</v>
      </c>
      <c r="H5032" t="s">
        <v>567</v>
      </c>
      <c r="J5032" t="s">
        <v>567</v>
      </c>
      <c r="K5032" t="s">
        <v>567</v>
      </c>
      <c r="L5032" t="s">
        <v>567</v>
      </c>
      <c r="N5032">
        <v>0</v>
      </c>
      <c r="O5032">
        <v>0</v>
      </c>
      <c r="R5032">
        <v>0</v>
      </c>
      <c r="W5032" t="s">
        <v>567</v>
      </c>
      <c r="X5032" t="s">
        <v>567</v>
      </c>
      <c r="Y5032" t="s">
        <v>568</v>
      </c>
    </row>
    <row r="5033" spans="2:25" x14ac:dyDescent="0.3">
      <c r="B5033" s="118"/>
      <c r="D5033" t="s">
        <v>567</v>
      </c>
      <c r="H5033" t="s">
        <v>567</v>
      </c>
      <c r="J5033" t="s">
        <v>567</v>
      </c>
      <c r="K5033" t="s">
        <v>567</v>
      </c>
      <c r="L5033" t="s">
        <v>567</v>
      </c>
      <c r="N5033">
        <v>0</v>
      </c>
      <c r="O5033">
        <v>0</v>
      </c>
      <c r="R5033">
        <v>0</v>
      </c>
      <c r="W5033" t="s">
        <v>567</v>
      </c>
      <c r="X5033" t="s">
        <v>567</v>
      </c>
      <c r="Y5033" t="s">
        <v>568</v>
      </c>
    </row>
    <row r="5034" spans="2:25" x14ac:dyDescent="0.3">
      <c r="B5034" s="118"/>
      <c r="D5034" t="s">
        <v>567</v>
      </c>
      <c r="H5034" t="s">
        <v>567</v>
      </c>
      <c r="J5034" t="s">
        <v>567</v>
      </c>
      <c r="K5034" t="s">
        <v>567</v>
      </c>
      <c r="L5034" t="s">
        <v>567</v>
      </c>
      <c r="N5034">
        <v>0</v>
      </c>
      <c r="O5034">
        <v>0</v>
      </c>
      <c r="R5034">
        <v>0</v>
      </c>
      <c r="W5034" t="s">
        <v>567</v>
      </c>
      <c r="X5034" t="s">
        <v>567</v>
      </c>
      <c r="Y5034" t="s">
        <v>568</v>
      </c>
    </row>
    <row r="5035" spans="2:25" x14ac:dyDescent="0.3">
      <c r="B5035" s="118"/>
      <c r="D5035" t="s">
        <v>567</v>
      </c>
      <c r="H5035" t="s">
        <v>567</v>
      </c>
      <c r="J5035" t="s">
        <v>567</v>
      </c>
      <c r="K5035" t="s">
        <v>567</v>
      </c>
      <c r="L5035" t="s">
        <v>567</v>
      </c>
      <c r="N5035">
        <v>0</v>
      </c>
      <c r="O5035">
        <v>0</v>
      </c>
      <c r="R5035">
        <v>0</v>
      </c>
      <c r="W5035" t="s">
        <v>567</v>
      </c>
      <c r="X5035" t="s">
        <v>567</v>
      </c>
      <c r="Y5035" t="s">
        <v>568</v>
      </c>
    </row>
    <row r="5036" spans="2:25" x14ac:dyDescent="0.3">
      <c r="B5036" s="118"/>
      <c r="D5036" t="s">
        <v>567</v>
      </c>
      <c r="H5036" t="s">
        <v>567</v>
      </c>
      <c r="J5036" t="s">
        <v>567</v>
      </c>
      <c r="K5036" t="s">
        <v>567</v>
      </c>
      <c r="L5036" t="s">
        <v>567</v>
      </c>
      <c r="N5036">
        <v>0</v>
      </c>
      <c r="O5036">
        <v>0</v>
      </c>
      <c r="R5036">
        <v>0</v>
      </c>
      <c r="W5036" t="s">
        <v>567</v>
      </c>
      <c r="X5036" t="s">
        <v>567</v>
      </c>
      <c r="Y5036" t="s">
        <v>568</v>
      </c>
    </row>
    <row r="5037" spans="2:25" x14ac:dyDescent="0.3">
      <c r="B5037" s="118"/>
      <c r="D5037" t="s">
        <v>567</v>
      </c>
      <c r="H5037" t="s">
        <v>567</v>
      </c>
      <c r="J5037" t="s">
        <v>567</v>
      </c>
      <c r="K5037" t="s">
        <v>567</v>
      </c>
      <c r="L5037" t="s">
        <v>567</v>
      </c>
      <c r="N5037">
        <v>0</v>
      </c>
      <c r="O5037">
        <v>0</v>
      </c>
      <c r="R5037">
        <v>0</v>
      </c>
      <c r="W5037" t="s">
        <v>567</v>
      </c>
      <c r="X5037" t="s">
        <v>567</v>
      </c>
      <c r="Y5037" t="s">
        <v>568</v>
      </c>
    </row>
    <row r="5038" spans="2:25" x14ac:dyDescent="0.3">
      <c r="B5038" s="118"/>
      <c r="D5038" t="s">
        <v>567</v>
      </c>
      <c r="H5038" t="s">
        <v>567</v>
      </c>
      <c r="J5038" t="s">
        <v>567</v>
      </c>
      <c r="K5038" t="s">
        <v>567</v>
      </c>
      <c r="L5038" t="s">
        <v>567</v>
      </c>
      <c r="N5038">
        <v>0</v>
      </c>
      <c r="O5038">
        <v>0</v>
      </c>
      <c r="R5038">
        <v>0</v>
      </c>
      <c r="W5038" t="s">
        <v>567</v>
      </c>
      <c r="X5038" t="s">
        <v>567</v>
      </c>
      <c r="Y5038" t="s">
        <v>568</v>
      </c>
    </row>
    <row r="5039" spans="2:25" x14ac:dyDescent="0.3">
      <c r="B5039" s="118"/>
      <c r="D5039" t="s">
        <v>567</v>
      </c>
      <c r="H5039" t="s">
        <v>567</v>
      </c>
      <c r="J5039" t="s">
        <v>567</v>
      </c>
      <c r="K5039" t="s">
        <v>567</v>
      </c>
      <c r="L5039" t="s">
        <v>567</v>
      </c>
      <c r="N5039">
        <v>0</v>
      </c>
      <c r="O5039">
        <v>0</v>
      </c>
      <c r="R5039">
        <v>0</v>
      </c>
      <c r="W5039" t="s">
        <v>567</v>
      </c>
      <c r="X5039" t="s">
        <v>567</v>
      </c>
      <c r="Y5039" t="s">
        <v>568</v>
      </c>
    </row>
    <row r="5040" spans="2:25" x14ac:dyDescent="0.3">
      <c r="B5040" s="118"/>
      <c r="D5040" t="s">
        <v>567</v>
      </c>
      <c r="H5040" t="s">
        <v>567</v>
      </c>
      <c r="J5040" t="s">
        <v>567</v>
      </c>
      <c r="K5040" t="s">
        <v>567</v>
      </c>
      <c r="L5040" t="s">
        <v>567</v>
      </c>
      <c r="N5040">
        <v>0</v>
      </c>
      <c r="O5040">
        <v>0</v>
      </c>
      <c r="R5040">
        <v>0</v>
      </c>
      <c r="W5040" t="s">
        <v>567</v>
      </c>
      <c r="X5040" t="s">
        <v>567</v>
      </c>
      <c r="Y5040" t="s">
        <v>568</v>
      </c>
    </row>
    <row r="5041" spans="2:25" x14ac:dyDescent="0.3">
      <c r="B5041" s="118"/>
      <c r="D5041" t="s">
        <v>567</v>
      </c>
      <c r="H5041" t="s">
        <v>567</v>
      </c>
      <c r="J5041" t="s">
        <v>567</v>
      </c>
      <c r="K5041" t="s">
        <v>567</v>
      </c>
      <c r="L5041" t="s">
        <v>567</v>
      </c>
      <c r="N5041">
        <v>0</v>
      </c>
      <c r="O5041">
        <v>0</v>
      </c>
      <c r="R5041">
        <v>0</v>
      </c>
      <c r="W5041" t="s">
        <v>567</v>
      </c>
      <c r="X5041" t="s">
        <v>567</v>
      </c>
      <c r="Y5041" t="s">
        <v>568</v>
      </c>
    </row>
    <row r="5042" spans="2:25" x14ac:dyDescent="0.3">
      <c r="B5042" s="118"/>
      <c r="D5042" t="s">
        <v>567</v>
      </c>
      <c r="H5042" t="s">
        <v>567</v>
      </c>
      <c r="J5042" t="s">
        <v>567</v>
      </c>
      <c r="K5042" t="s">
        <v>567</v>
      </c>
      <c r="L5042" t="s">
        <v>567</v>
      </c>
      <c r="N5042">
        <v>0</v>
      </c>
      <c r="O5042">
        <v>0</v>
      </c>
      <c r="R5042">
        <v>0</v>
      </c>
      <c r="W5042" t="s">
        <v>567</v>
      </c>
      <c r="X5042" t="s">
        <v>567</v>
      </c>
      <c r="Y5042" t="s">
        <v>568</v>
      </c>
    </row>
    <row r="5043" spans="2:25" x14ac:dyDescent="0.3">
      <c r="B5043" s="118"/>
      <c r="D5043" t="s">
        <v>567</v>
      </c>
      <c r="H5043" t="s">
        <v>567</v>
      </c>
      <c r="J5043" t="s">
        <v>567</v>
      </c>
      <c r="K5043" t="s">
        <v>567</v>
      </c>
      <c r="L5043" t="s">
        <v>567</v>
      </c>
      <c r="N5043">
        <v>0</v>
      </c>
      <c r="O5043">
        <v>0</v>
      </c>
      <c r="R5043">
        <v>0</v>
      </c>
      <c r="W5043" t="s">
        <v>567</v>
      </c>
      <c r="X5043" t="s">
        <v>567</v>
      </c>
      <c r="Y5043" t="s">
        <v>568</v>
      </c>
    </row>
    <row r="5044" spans="2:25" x14ac:dyDescent="0.3">
      <c r="B5044" s="118"/>
      <c r="D5044" t="s">
        <v>567</v>
      </c>
      <c r="H5044" t="s">
        <v>567</v>
      </c>
      <c r="J5044" t="s">
        <v>567</v>
      </c>
      <c r="K5044" t="s">
        <v>567</v>
      </c>
      <c r="L5044" t="s">
        <v>567</v>
      </c>
      <c r="N5044">
        <v>0</v>
      </c>
      <c r="O5044">
        <v>0</v>
      </c>
      <c r="R5044">
        <v>0</v>
      </c>
      <c r="W5044" t="s">
        <v>567</v>
      </c>
      <c r="X5044" t="s">
        <v>567</v>
      </c>
      <c r="Y5044" t="s">
        <v>568</v>
      </c>
    </row>
    <row r="5045" spans="2:25" x14ac:dyDescent="0.3">
      <c r="B5045" s="118"/>
      <c r="D5045" t="s">
        <v>567</v>
      </c>
      <c r="H5045" t="s">
        <v>567</v>
      </c>
      <c r="J5045" t="s">
        <v>567</v>
      </c>
      <c r="K5045" t="s">
        <v>567</v>
      </c>
      <c r="L5045" t="s">
        <v>567</v>
      </c>
      <c r="N5045">
        <v>0</v>
      </c>
      <c r="O5045">
        <v>0</v>
      </c>
      <c r="R5045">
        <v>0</v>
      </c>
      <c r="W5045" t="s">
        <v>567</v>
      </c>
      <c r="X5045" t="s">
        <v>567</v>
      </c>
      <c r="Y5045" t="s">
        <v>568</v>
      </c>
    </row>
    <row r="5046" spans="2:25" x14ac:dyDescent="0.3">
      <c r="B5046" s="118"/>
      <c r="D5046" t="s">
        <v>567</v>
      </c>
      <c r="H5046" t="s">
        <v>567</v>
      </c>
      <c r="J5046" t="s">
        <v>567</v>
      </c>
      <c r="K5046" t="s">
        <v>567</v>
      </c>
      <c r="L5046" t="s">
        <v>567</v>
      </c>
      <c r="N5046">
        <v>0</v>
      </c>
      <c r="O5046">
        <v>0</v>
      </c>
      <c r="R5046">
        <v>0</v>
      </c>
      <c r="W5046" t="s">
        <v>567</v>
      </c>
      <c r="X5046" t="s">
        <v>567</v>
      </c>
      <c r="Y5046" t="s">
        <v>568</v>
      </c>
    </row>
    <row r="5047" spans="2:25" x14ac:dyDescent="0.3">
      <c r="B5047" s="118"/>
      <c r="D5047" t="s">
        <v>567</v>
      </c>
      <c r="H5047" t="s">
        <v>567</v>
      </c>
      <c r="J5047" t="s">
        <v>567</v>
      </c>
      <c r="K5047" t="s">
        <v>567</v>
      </c>
      <c r="L5047" t="s">
        <v>567</v>
      </c>
      <c r="N5047">
        <v>0</v>
      </c>
      <c r="O5047">
        <v>0</v>
      </c>
      <c r="R5047">
        <v>0</v>
      </c>
      <c r="W5047" t="s">
        <v>567</v>
      </c>
      <c r="X5047" t="s">
        <v>567</v>
      </c>
      <c r="Y5047" t="s">
        <v>568</v>
      </c>
    </row>
    <row r="5048" spans="2:25" x14ac:dyDescent="0.3">
      <c r="B5048" s="118"/>
      <c r="D5048" t="s">
        <v>567</v>
      </c>
      <c r="H5048" t="s">
        <v>567</v>
      </c>
      <c r="J5048" t="s">
        <v>567</v>
      </c>
      <c r="K5048" t="s">
        <v>567</v>
      </c>
      <c r="L5048" t="s">
        <v>567</v>
      </c>
      <c r="N5048">
        <v>0</v>
      </c>
      <c r="O5048">
        <v>0</v>
      </c>
      <c r="R5048">
        <v>0</v>
      </c>
      <c r="W5048" t="s">
        <v>567</v>
      </c>
      <c r="X5048" t="s">
        <v>567</v>
      </c>
      <c r="Y5048" t="s">
        <v>568</v>
      </c>
    </row>
    <row r="5049" spans="2:25" x14ac:dyDescent="0.3">
      <c r="B5049" s="118"/>
      <c r="D5049" t="s">
        <v>567</v>
      </c>
      <c r="H5049" t="s">
        <v>567</v>
      </c>
      <c r="J5049" t="s">
        <v>567</v>
      </c>
      <c r="K5049" t="s">
        <v>567</v>
      </c>
      <c r="L5049" t="s">
        <v>567</v>
      </c>
      <c r="N5049">
        <v>0</v>
      </c>
      <c r="O5049">
        <v>0</v>
      </c>
      <c r="R5049">
        <v>0</v>
      </c>
      <c r="W5049" t="s">
        <v>567</v>
      </c>
      <c r="X5049" t="s">
        <v>567</v>
      </c>
      <c r="Y5049" t="s">
        <v>568</v>
      </c>
    </row>
    <row r="5050" spans="2:25" x14ac:dyDescent="0.3">
      <c r="B5050" s="118"/>
      <c r="D5050" t="s">
        <v>567</v>
      </c>
      <c r="H5050" t="s">
        <v>567</v>
      </c>
      <c r="J5050" t="s">
        <v>567</v>
      </c>
      <c r="K5050" t="s">
        <v>567</v>
      </c>
      <c r="L5050" t="s">
        <v>567</v>
      </c>
      <c r="N5050">
        <v>0</v>
      </c>
      <c r="O5050">
        <v>0</v>
      </c>
      <c r="R5050">
        <v>0</v>
      </c>
      <c r="W5050" t="s">
        <v>567</v>
      </c>
      <c r="X5050" t="s">
        <v>567</v>
      </c>
      <c r="Y5050" t="s">
        <v>568</v>
      </c>
    </row>
    <row r="5051" spans="2:25" x14ac:dyDescent="0.3">
      <c r="B5051" s="118"/>
      <c r="D5051" t="s">
        <v>567</v>
      </c>
      <c r="H5051" t="s">
        <v>567</v>
      </c>
      <c r="J5051" t="s">
        <v>567</v>
      </c>
      <c r="K5051" t="s">
        <v>567</v>
      </c>
      <c r="L5051" t="s">
        <v>567</v>
      </c>
      <c r="N5051">
        <v>0</v>
      </c>
      <c r="O5051">
        <v>0</v>
      </c>
      <c r="R5051">
        <v>0</v>
      </c>
      <c r="W5051" t="s">
        <v>567</v>
      </c>
      <c r="X5051" t="s">
        <v>567</v>
      </c>
      <c r="Y5051" t="s">
        <v>568</v>
      </c>
    </row>
    <row r="5052" spans="2:25" x14ac:dyDescent="0.3">
      <c r="B5052" s="118"/>
      <c r="D5052" t="s">
        <v>567</v>
      </c>
      <c r="H5052" t="s">
        <v>567</v>
      </c>
      <c r="J5052" t="s">
        <v>567</v>
      </c>
      <c r="K5052" t="s">
        <v>567</v>
      </c>
      <c r="L5052" t="s">
        <v>567</v>
      </c>
      <c r="N5052">
        <v>0</v>
      </c>
      <c r="O5052">
        <v>0</v>
      </c>
      <c r="R5052">
        <v>0</v>
      </c>
      <c r="W5052" t="s">
        <v>567</v>
      </c>
      <c r="X5052" t="s">
        <v>567</v>
      </c>
      <c r="Y5052" t="s">
        <v>568</v>
      </c>
    </row>
    <row r="5053" spans="2:25" x14ac:dyDescent="0.3">
      <c r="B5053" s="118"/>
      <c r="D5053" t="s">
        <v>567</v>
      </c>
      <c r="H5053" t="s">
        <v>567</v>
      </c>
      <c r="J5053" t="s">
        <v>567</v>
      </c>
      <c r="K5053" t="s">
        <v>567</v>
      </c>
      <c r="L5053" t="s">
        <v>567</v>
      </c>
      <c r="N5053">
        <v>0</v>
      </c>
      <c r="O5053">
        <v>0</v>
      </c>
      <c r="R5053">
        <v>0</v>
      </c>
      <c r="W5053" t="s">
        <v>567</v>
      </c>
      <c r="X5053" t="s">
        <v>567</v>
      </c>
      <c r="Y5053" t="s">
        <v>568</v>
      </c>
    </row>
    <row r="5054" spans="2:25" x14ac:dyDescent="0.3">
      <c r="B5054" s="118"/>
      <c r="D5054" t="s">
        <v>567</v>
      </c>
      <c r="H5054" t="s">
        <v>567</v>
      </c>
      <c r="J5054" t="s">
        <v>567</v>
      </c>
      <c r="K5054" t="s">
        <v>567</v>
      </c>
      <c r="L5054" t="s">
        <v>567</v>
      </c>
      <c r="N5054">
        <v>0</v>
      </c>
      <c r="O5054">
        <v>0</v>
      </c>
      <c r="R5054">
        <v>0</v>
      </c>
      <c r="W5054" t="s">
        <v>567</v>
      </c>
      <c r="X5054" t="s">
        <v>567</v>
      </c>
      <c r="Y5054" t="s">
        <v>568</v>
      </c>
    </row>
    <row r="5055" spans="2:25" x14ac:dyDescent="0.3">
      <c r="B5055" s="118"/>
      <c r="D5055" t="s">
        <v>567</v>
      </c>
      <c r="H5055" t="s">
        <v>567</v>
      </c>
      <c r="J5055" t="s">
        <v>567</v>
      </c>
      <c r="K5055" t="s">
        <v>567</v>
      </c>
      <c r="L5055" t="s">
        <v>567</v>
      </c>
      <c r="N5055">
        <v>0</v>
      </c>
      <c r="O5055">
        <v>0</v>
      </c>
      <c r="R5055">
        <v>0</v>
      </c>
      <c r="W5055" t="s">
        <v>567</v>
      </c>
      <c r="X5055" t="s">
        <v>567</v>
      </c>
      <c r="Y5055" t="s">
        <v>568</v>
      </c>
    </row>
    <row r="5056" spans="2:25" x14ac:dyDescent="0.3">
      <c r="B5056" s="118"/>
      <c r="D5056" t="s">
        <v>567</v>
      </c>
      <c r="H5056" t="s">
        <v>567</v>
      </c>
      <c r="J5056" t="s">
        <v>567</v>
      </c>
      <c r="K5056" t="s">
        <v>567</v>
      </c>
      <c r="L5056" t="s">
        <v>567</v>
      </c>
      <c r="N5056">
        <v>0</v>
      </c>
      <c r="O5056">
        <v>0</v>
      </c>
      <c r="R5056">
        <v>0</v>
      </c>
      <c r="W5056" t="s">
        <v>567</v>
      </c>
      <c r="X5056" t="s">
        <v>567</v>
      </c>
      <c r="Y5056" t="s">
        <v>568</v>
      </c>
    </row>
    <row r="5057" spans="2:25" x14ac:dyDescent="0.3">
      <c r="B5057" s="118"/>
      <c r="D5057" t="s">
        <v>567</v>
      </c>
      <c r="H5057" t="s">
        <v>567</v>
      </c>
      <c r="J5057" t="s">
        <v>567</v>
      </c>
      <c r="K5057" t="s">
        <v>567</v>
      </c>
      <c r="L5057" t="s">
        <v>567</v>
      </c>
      <c r="N5057">
        <v>0</v>
      </c>
      <c r="O5057">
        <v>0</v>
      </c>
      <c r="R5057">
        <v>0</v>
      </c>
      <c r="W5057" t="s">
        <v>567</v>
      </c>
      <c r="X5057" t="s">
        <v>567</v>
      </c>
      <c r="Y5057" t="s">
        <v>568</v>
      </c>
    </row>
    <row r="5058" spans="2:25" x14ac:dyDescent="0.3">
      <c r="B5058" s="118"/>
      <c r="D5058" t="s">
        <v>567</v>
      </c>
      <c r="H5058" t="s">
        <v>567</v>
      </c>
      <c r="J5058" t="s">
        <v>567</v>
      </c>
      <c r="K5058" t="s">
        <v>567</v>
      </c>
      <c r="L5058" t="s">
        <v>567</v>
      </c>
      <c r="N5058">
        <v>0</v>
      </c>
      <c r="O5058">
        <v>0</v>
      </c>
      <c r="R5058">
        <v>0</v>
      </c>
      <c r="W5058" t="s">
        <v>567</v>
      </c>
      <c r="X5058" t="s">
        <v>567</v>
      </c>
      <c r="Y5058" t="s">
        <v>568</v>
      </c>
    </row>
    <row r="5059" spans="2:25" x14ac:dyDescent="0.3">
      <c r="B5059" s="118"/>
      <c r="D5059" t="s">
        <v>567</v>
      </c>
      <c r="H5059" t="s">
        <v>567</v>
      </c>
      <c r="J5059" t="s">
        <v>567</v>
      </c>
      <c r="K5059" t="s">
        <v>567</v>
      </c>
      <c r="L5059" t="s">
        <v>567</v>
      </c>
      <c r="N5059">
        <v>0</v>
      </c>
      <c r="O5059">
        <v>0</v>
      </c>
      <c r="R5059">
        <v>0</v>
      </c>
      <c r="W5059" t="s">
        <v>567</v>
      </c>
      <c r="X5059" t="s">
        <v>567</v>
      </c>
      <c r="Y5059" t="s">
        <v>568</v>
      </c>
    </row>
    <row r="5060" spans="2:25" x14ac:dyDescent="0.3">
      <c r="B5060" s="118"/>
      <c r="D5060" t="s">
        <v>567</v>
      </c>
      <c r="H5060" t="s">
        <v>567</v>
      </c>
      <c r="J5060" t="s">
        <v>567</v>
      </c>
      <c r="K5060" t="s">
        <v>567</v>
      </c>
      <c r="L5060" t="s">
        <v>567</v>
      </c>
      <c r="N5060">
        <v>0</v>
      </c>
      <c r="O5060">
        <v>0</v>
      </c>
      <c r="R5060">
        <v>0</v>
      </c>
      <c r="W5060" t="s">
        <v>567</v>
      </c>
      <c r="X5060" t="s">
        <v>567</v>
      </c>
      <c r="Y5060" t="s">
        <v>568</v>
      </c>
    </row>
    <row r="5061" spans="2:25" x14ac:dyDescent="0.3">
      <c r="B5061" s="118"/>
      <c r="D5061" t="s">
        <v>567</v>
      </c>
      <c r="H5061" t="s">
        <v>567</v>
      </c>
      <c r="J5061" t="s">
        <v>567</v>
      </c>
      <c r="K5061" t="s">
        <v>567</v>
      </c>
      <c r="L5061" t="s">
        <v>567</v>
      </c>
      <c r="N5061">
        <v>0</v>
      </c>
      <c r="O5061">
        <v>0</v>
      </c>
      <c r="R5061">
        <v>0</v>
      </c>
      <c r="W5061" t="s">
        <v>567</v>
      </c>
      <c r="X5061" t="s">
        <v>567</v>
      </c>
      <c r="Y5061" t="s">
        <v>568</v>
      </c>
    </row>
    <row r="5062" spans="2:25" x14ac:dyDescent="0.3">
      <c r="B5062" s="118"/>
      <c r="D5062" t="s">
        <v>567</v>
      </c>
      <c r="H5062" t="s">
        <v>567</v>
      </c>
      <c r="J5062" t="s">
        <v>567</v>
      </c>
      <c r="K5062" t="s">
        <v>567</v>
      </c>
      <c r="L5062" t="s">
        <v>567</v>
      </c>
      <c r="N5062">
        <v>0</v>
      </c>
      <c r="O5062">
        <v>0</v>
      </c>
      <c r="R5062">
        <v>0</v>
      </c>
      <c r="W5062" t="s">
        <v>567</v>
      </c>
      <c r="X5062" t="s">
        <v>567</v>
      </c>
      <c r="Y5062" t="s">
        <v>568</v>
      </c>
    </row>
    <row r="5063" spans="2:25" x14ac:dyDescent="0.3">
      <c r="B5063" s="118"/>
      <c r="D5063" t="s">
        <v>567</v>
      </c>
      <c r="H5063" t="s">
        <v>567</v>
      </c>
      <c r="J5063" t="s">
        <v>567</v>
      </c>
      <c r="K5063" t="s">
        <v>567</v>
      </c>
      <c r="L5063" t="s">
        <v>567</v>
      </c>
      <c r="N5063">
        <v>0</v>
      </c>
      <c r="O5063">
        <v>0</v>
      </c>
      <c r="R5063">
        <v>0</v>
      </c>
      <c r="W5063" t="s">
        <v>567</v>
      </c>
      <c r="X5063" t="s">
        <v>567</v>
      </c>
      <c r="Y5063" t="s">
        <v>568</v>
      </c>
    </row>
    <row r="5064" spans="2:25" x14ac:dyDescent="0.3">
      <c r="B5064" s="118"/>
      <c r="D5064" t="s">
        <v>567</v>
      </c>
      <c r="H5064" t="s">
        <v>567</v>
      </c>
      <c r="J5064" t="s">
        <v>567</v>
      </c>
      <c r="K5064" t="s">
        <v>567</v>
      </c>
      <c r="L5064" t="s">
        <v>567</v>
      </c>
      <c r="N5064">
        <v>0</v>
      </c>
      <c r="O5064">
        <v>0</v>
      </c>
      <c r="R5064">
        <v>0</v>
      </c>
      <c r="W5064" t="s">
        <v>567</v>
      </c>
      <c r="X5064" t="s">
        <v>567</v>
      </c>
      <c r="Y5064" t="s">
        <v>568</v>
      </c>
    </row>
    <row r="5065" spans="2:25" x14ac:dyDescent="0.3">
      <c r="B5065" s="118"/>
      <c r="D5065" t="s">
        <v>567</v>
      </c>
      <c r="H5065" t="s">
        <v>567</v>
      </c>
      <c r="J5065" t="s">
        <v>567</v>
      </c>
      <c r="K5065" t="s">
        <v>567</v>
      </c>
      <c r="L5065" t="s">
        <v>567</v>
      </c>
      <c r="N5065">
        <v>0</v>
      </c>
      <c r="O5065">
        <v>0</v>
      </c>
      <c r="R5065">
        <v>0</v>
      </c>
      <c r="W5065" t="s">
        <v>567</v>
      </c>
      <c r="X5065" t="s">
        <v>567</v>
      </c>
      <c r="Y5065" t="s">
        <v>568</v>
      </c>
    </row>
    <row r="5066" spans="2:25" x14ac:dyDescent="0.3">
      <c r="B5066" s="118"/>
      <c r="D5066" t="s">
        <v>567</v>
      </c>
      <c r="H5066" t="s">
        <v>567</v>
      </c>
      <c r="J5066" t="s">
        <v>567</v>
      </c>
      <c r="K5066" t="s">
        <v>567</v>
      </c>
      <c r="L5066" t="s">
        <v>567</v>
      </c>
      <c r="N5066">
        <v>0</v>
      </c>
      <c r="O5066">
        <v>0</v>
      </c>
      <c r="R5066">
        <v>0</v>
      </c>
      <c r="W5066" t="s">
        <v>567</v>
      </c>
      <c r="X5066" t="s">
        <v>567</v>
      </c>
      <c r="Y5066" t="s">
        <v>568</v>
      </c>
    </row>
    <row r="5067" spans="2:25" x14ac:dyDescent="0.3">
      <c r="B5067" s="118"/>
      <c r="D5067" t="s">
        <v>567</v>
      </c>
      <c r="H5067" t="s">
        <v>567</v>
      </c>
      <c r="J5067" t="s">
        <v>567</v>
      </c>
      <c r="K5067" t="s">
        <v>567</v>
      </c>
      <c r="L5067" t="s">
        <v>567</v>
      </c>
      <c r="N5067">
        <v>0</v>
      </c>
      <c r="O5067">
        <v>0</v>
      </c>
      <c r="R5067">
        <v>0</v>
      </c>
      <c r="W5067" t="s">
        <v>567</v>
      </c>
      <c r="X5067" t="s">
        <v>567</v>
      </c>
      <c r="Y5067" t="s">
        <v>568</v>
      </c>
    </row>
    <row r="5068" spans="2:25" x14ac:dyDescent="0.3">
      <c r="B5068" s="118"/>
      <c r="D5068" t="s">
        <v>567</v>
      </c>
      <c r="H5068" t="s">
        <v>567</v>
      </c>
      <c r="J5068" t="s">
        <v>567</v>
      </c>
      <c r="K5068" t="s">
        <v>567</v>
      </c>
      <c r="L5068" t="s">
        <v>567</v>
      </c>
      <c r="N5068">
        <v>0</v>
      </c>
      <c r="O5068">
        <v>0</v>
      </c>
      <c r="R5068">
        <v>0</v>
      </c>
      <c r="W5068" t="s">
        <v>567</v>
      </c>
      <c r="X5068" t="s">
        <v>567</v>
      </c>
      <c r="Y5068" t="s">
        <v>568</v>
      </c>
    </row>
    <row r="5069" spans="2:25" x14ac:dyDescent="0.3">
      <c r="B5069" s="118"/>
      <c r="D5069" t="s">
        <v>567</v>
      </c>
      <c r="H5069" t="s">
        <v>567</v>
      </c>
      <c r="J5069" t="s">
        <v>567</v>
      </c>
      <c r="K5069" t="s">
        <v>567</v>
      </c>
      <c r="L5069" t="s">
        <v>567</v>
      </c>
      <c r="N5069">
        <v>0</v>
      </c>
      <c r="O5069">
        <v>0</v>
      </c>
      <c r="R5069">
        <v>0</v>
      </c>
      <c r="W5069" t="s">
        <v>567</v>
      </c>
      <c r="X5069" t="s">
        <v>567</v>
      </c>
      <c r="Y5069" t="s">
        <v>568</v>
      </c>
    </row>
    <row r="5070" spans="2:25" x14ac:dyDescent="0.3">
      <c r="B5070" s="118"/>
      <c r="D5070" t="s">
        <v>567</v>
      </c>
      <c r="H5070" t="s">
        <v>567</v>
      </c>
      <c r="J5070" t="s">
        <v>567</v>
      </c>
      <c r="K5070" t="s">
        <v>567</v>
      </c>
      <c r="L5070" t="s">
        <v>567</v>
      </c>
      <c r="N5070">
        <v>0</v>
      </c>
      <c r="O5070">
        <v>0</v>
      </c>
      <c r="R5070">
        <v>0</v>
      </c>
      <c r="W5070" t="s">
        <v>567</v>
      </c>
      <c r="X5070" t="s">
        <v>567</v>
      </c>
      <c r="Y5070" t="s">
        <v>568</v>
      </c>
    </row>
    <row r="5071" spans="2:25" x14ac:dyDescent="0.3">
      <c r="B5071" s="118"/>
      <c r="D5071" t="s">
        <v>567</v>
      </c>
      <c r="H5071" t="s">
        <v>567</v>
      </c>
      <c r="J5071" t="s">
        <v>567</v>
      </c>
      <c r="K5071" t="s">
        <v>567</v>
      </c>
      <c r="L5071" t="s">
        <v>567</v>
      </c>
      <c r="N5071">
        <v>0</v>
      </c>
      <c r="O5071">
        <v>0</v>
      </c>
      <c r="R5071">
        <v>0</v>
      </c>
      <c r="W5071" t="s">
        <v>567</v>
      </c>
      <c r="X5071" t="s">
        <v>567</v>
      </c>
      <c r="Y5071" t="s">
        <v>568</v>
      </c>
    </row>
    <row r="5072" spans="2:25" x14ac:dyDescent="0.3">
      <c r="B5072" s="118"/>
      <c r="D5072" t="s">
        <v>567</v>
      </c>
      <c r="H5072" t="s">
        <v>567</v>
      </c>
      <c r="J5072" t="s">
        <v>567</v>
      </c>
      <c r="K5072" t="s">
        <v>567</v>
      </c>
      <c r="L5072" t="s">
        <v>567</v>
      </c>
      <c r="N5072">
        <v>0</v>
      </c>
      <c r="O5072">
        <v>0</v>
      </c>
      <c r="R5072">
        <v>0</v>
      </c>
      <c r="W5072" t="s">
        <v>567</v>
      </c>
      <c r="X5072" t="s">
        <v>567</v>
      </c>
      <c r="Y5072" t="s">
        <v>568</v>
      </c>
    </row>
    <row r="5073" spans="2:25" x14ac:dyDescent="0.3">
      <c r="B5073" s="118"/>
      <c r="D5073" t="s">
        <v>567</v>
      </c>
      <c r="H5073" t="s">
        <v>567</v>
      </c>
      <c r="J5073" t="s">
        <v>567</v>
      </c>
      <c r="K5073" t="s">
        <v>567</v>
      </c>
      <c r="L5073" t="s">
        <v>567</v>
      </c>
      <c r="N5073">
        <v>0</v>
      </c>
      <c r="O5073">
        <v>0</v>
      </c>
      <c r="R5073">
        <v>0</v>
      </c>
      <c r="W5073" t="s">
        <v>567</v>
      </c>
      <c r="X5073" t="s">
        <v>567</v>
      </c>
      <c r="Y5073" t="s">
        <v>568</v>
      </c>
    </row>
    <row r="5074" spans="2:25" x14ac:dyDescent="0.3">
      <c r="B5074" s="118"/>
      <c r="D5074" t="s">
        <v>567</v>
      </c>
      <c r="H5074" t="s">
        <v>567</v>
      </c>
      <c r="J5074" t="s">
        <v>567</v>
      </c>
      <c r="K5074" t="s">
        <v>567</v>
      </c>
      <c r="L5074" t="s">
        <v>567</v>
      </c>
      <c r="N5074">
        <v>0</v>
      </c>
      <c r="O5074">
        <v>0</v>
      </c>
      <c r="R5074">
        <v>0</v>
      </c>
      <c r="W5074" t="s">
        <v>567</v>
      </c>
      <c r="X5074" t="s">
        <v>567</v>
      </c>
      <c r="Y5074" t="s">
        <v>568</v>
      </c>
    </row>
    <row r="5075" spans="2:25" x14ac:dyDescent="0.3">
      <c r="B5075" s="118"/>
      <c r="D5075" t="s">
        <v>567</v>
      </c>
      <c r="H5075" t="s">
        <v>567</v>
      </c>
      <c r="J5075" t="s">
        <v>567</v>
      </c>
      <c r="K5075" t="s">
        <v>567</v>
      </c>
      <c r="L5075" t="s">
        <v>567</v>
      </c>
      <c r="N5075">
        <v>0</v>
      </c>
      <c r="O5075">
        <v>0</v>
      </c>
      <c r="R5075">
        <v>0</v>
      </c>
      <c r="W5075" t="s">
        <v>567</v>
      </c>
      <c r="X5075" t="s">
        <v>567</v>
      </c>
      <c r="Y5075" t="s">
        <v>568</v>
      </c>
    </row>
    <row r="5076" spans="2:25" x14ac:dyDescent="0.3">
      <c r="B5076" s="118"/>
      <c r="D5076" t="s">
        <v>567</v>
      </c>
      <c r="H5076" t="s">
        <v>567</v>
      </c>
      <c r="J5076" t="s">
        <v>567</v>
      </c>
      <c r="K5076" t="s">
        <v>567</v>
      </c>
      <c r="L5076" t="s">
        <v>567</v>
      </c>
      <c r="N5076">
        <v>0</v>
      </c>
      <c r="O5076">
        <v>0</v>
      </c>
      <c r="R5076">
        <v>0</v>
      </c>
      <c r="W5076" t="s">
        <v>567</v>
      </c>
      <c r="X5076" t="s">
        <v>567</v>
      </c>
      <c r="Y5076" t="s">
        <v>568</v>
      </c>
    </row>
    <row r="5077" spans="2:25" x14ac:dyDescent="0.3">
      <c r="B5077" s="118"/>
      <c r="D5077" t="s">
        <v>567</v>
      </c>
      <c r="H5077" t="s">
        <v>567</v>
      </c>
      <c r="J5077" t="s">
        <v>567</v>
      </c>
      <c r="K5077" t="s">
        <v>567</v>
      </c>
      <c r="L5077" t="s">
        <v>567</v>
      </c>
      <c r="N5077">
        <v>0</v>
      </c>
      <c r="O5077">
        <v>0</v>
      </c>
      <c r="R5077">
        <v>0</v>
      </c>
      <c r="W5077" t="s">
        <v>567</v>
      </c>
      <c r="X5077" t="s">
        <v>567</v>
      </c>
      <c r="Y5077" t="s">
        <v>568</v>
      </c>
    </row>
    <row r="5078" spans="2:25" x14ac:dyDescent="0.3">
      <c r="B5078" s="118"/>
      <c r="D5078" t="s">
        <v>567</v>
      </c>
      <c r="H5078" t="s">
        <v>567</v>
      </c>
      <c r="J5078" t="s">
        <v>567</v>
      </c>
      <c r="K5078" t="s">
        <v>567</v>
      </c>
      <c r="L5078" t="s">
        <v>567</v>
      </c>
      <c r="N5078">
        <v>0</v>
      </c>
      <c r="O5078">
        <v>0</v>
      </c>
      <c r="R5078">
        <v>0</v>
      </c>
      <c r="W5078" t="s">
        <v>567</v>
      </c>
      <c r="X5078" t="s">
        <v>567</v>
      </c>
      <c r="Y5078" t="s">
        <v>568</v>
      </c>
    </row>
    <row r="5079" spans="2:25" x14ac:dyDescent="0.3">
      <c r="B5079" s="118"/>
      <c r="D5079" t="s">
        <v>567</v>
      </c>
      <c r="H5079" t="s">
        <v>567</v>
      </c>
      <c r="J5079" t="s">
        <v>567</v>
      </c>
      <c r="K5079" t="s">
        <v>567</v>
      </c>
      <c r="L5079" t="s">
        <v>567</v>
      </c>
      <c r="N5079">
        <v>0</v>
      </c>
      <c r="O5079">
        <v>0</v>
      </c>
      <c r="R5079">
        <v>0</v>
      </c>
      <c r="W5079" t="s">
        <v>567</v>
      </c>
      <c r="X5079" t="s">
        <v>567</v>
      </c>
      <c r="Y5079" t="s">
        <v>568</v>
      </c>
    </row>
    <row r="5080" spans="2:25" x14ac:dyDescent="0.3">
      <c r="B5080" s="118"/>
      <c r="D5080" t="s">
        <v>567</v>
      </c>
      <c r="H5080" t="s">
        <v>567</v>
      </c>
      <c r="J5080" t="s">
        <v>567</v>
      </c>
      <c r="K5080" t="s">
        <v>567</v>
      </c>
      <c r="L5080" t="s">
        <v>567</v>
      </c>
      <c r="N5080">
        <v>0</v>
      </c>
      <c r="O5080">
        <v>0</v>
      </c>
      <c r="R5080">
        <v>0</v>
      </c>
      <c r="W5080" t="s">
        <v>567</v>
      </c>
      <c r="X5080" t="s">
        <v>567</v>
      </c>
      <c r="Y5080" t="s">
        <v>568</v>
      </c>
    </row>
    <row r="5081" spans="2:25" x14ac:dyDescent="0.3">
      <c r="B5081" s="118"/>
      <c r="D5081" t="s">
        <v>567</v>
      </c>
      <c r="H5081" t="s">
        <v>567</v>
      </c>
      <c r="J5081" t="s">
        <v>567</v>
      </c>
      <c r="K5081" t="s">
        <v>567</v>
      </c>
      <c r="L5081" t="s">
        <v>567</v>
      </c>
      <c r="N5081">
        <v>0</v>
      </c>
      <c r="O5081">
        <v>0</v>
      </c>
      <c r="R5081">
        <v>0</v>
      </c>
      <c r="W5081" t="s">
        <v>567</v>
      </c>
      <c r="X5081" t="s">
        <v>567</v>
      </c>
      <c r="Y5081" t="s">
        <v>568</v>
      </c>
    </row>
    <row r="5082" spans="2:25" x14ac:dyDescent="0.3">
      <c r="B5082" s="118"/>
      <c r="D5082" t="s">
        <v>567</v>
      </c>
      <c r="H5082" t="s">
        <v>567</v>
      </c>
      <c r="J5082" t="s">
        <v>567</v>
      </c>
      <c r="K5082" t="s">
        <v>567</v>
      </c>
      <c r="L5082" t="s">
        <v>567</v>
      </c>
      <c r="N5082">
        <v>0</v>
      </c>
      <c r="O5082">
        <v>0</v>
      </c>
      <c r="R5082">
        <v>0</v>
      </c>
      <c r="W5082" t="s">
        <v>567</v>
      </c>
      <c r="X5082" t="s">
        <v>567</v>
      </c>
      <c r="Y5082" t="s">
        <v>568</v>
      </c>
    </row>
    <row r="5083" spans="2:25" x14ac:dyDescent="0.3">
      <c r="B5083" s="118"/>
      <c r="D5083" t="s">
        <v>567</v>
      </c>
      <c r="H5083" t="s">
        <v>567</v>
      </c>
      <c r="J5083" t="s">
        <v>567</v>
      </c>
      <c r="K5083" t="s">
        <v>567</v>
      </c>
      <c r="L5083" t="s">
        <v>567</v>
      </c>
      <c r="N5083">
        <v>0</v>
      </c>
      <c r="O5083">
        <v>0</v>
      </c>
      <c r="R5083">
        <v>0</v>
      </c>
      <c r="W5083" t="s">
        <v>567</v>
      </c>
      <c r="X5083" t="s">
        <v>567</v>
      </c>
      <c r="Y5083" t="s">
        <v>568</v>
      </c>
    </row>
    <row r="5084" spans="2:25" x14ac:dyDescent="0.3">
      <c r="B5084" s="118"/>
      <c r="D5084" t="s">
        <v>567</v>
      </c>
      <c r="H5084" t="s">
        <v>567</v>
      </c>
      <c r="J5084" t="s">
        <v>567</v>
      </c>
      <c r="K5084" t="s">
        <v>567</v>
      </c>
      <c r="L5084" t="s">
        <v>567</v>
      </c>
      <c r="N5084">
        <v>0</v>
      </c>
      <c r="O5084">
        <v>0</v>
      </c>
      <c r="R5084">
        <v>0</v>
      </c>
      <c r="W5084" t="s">
        <v>567</v>
      </c>
      <c r="X5084" t="s">
        <v>567</v>
      </c>
      <c r="Y5084" t="s">
        <v>568</v>
      </c>
    </row>
    <row r="5085" spans="2:25" x14ac:dyDescent="0.3">
      <c r="B5085" s="118"/>
      <c r="D5085" t="s">
        <v>567</v>
      </c>
      <c r="H5085" t="s">
        <v>567</v>
      </c>
      <c r="J5085" t="s">
        <v>567</v>
      </c>
      <c r="K5085" t="s">
        <v>567</v>
      </c>
      <c r="L5085" t="s">
        <v>567</v>
      </c>
      <c r="N5085">
        <v>0</v>
      </c>
      <c r="O5085">
        <v>0</v>
      </c>
      <c r="R5085">
        <v>0</v>
      </c>
      <c r="W5085" t="s">
        <v>567</v>
      </c>
      <c r="X5085" t="s">
        <v>567</v>
      </c>
      <c r="Y5085" t="s">
        <v>568</v>
      </c>
    </row>
    <row r="5086" spans="2:25" x14ac:dyDescent="0.3">
      <c r="B5086" s="118"/>
      <c r="D5086" t="s">
        <v>567</v>
      </c>
      <c r="H5086" t="s">
        <v>567</v>
      </c>
      <c r="J5086" t="s">
        <v>567</v>
      </c>
      <c r="K5086" t="s">
        <v>567</v>
      </c>
      <c r="L5086" t="s">
        <v>567</v>
      </c>
      <c r="N5086">
        <v>0</v>
      </c>
      <c r="O5086">
        <v>0</v>
      </c>
      <c r="R5086">
        <v>0</v>
      </c>
      <c r="W5086" t="s">
        <v>567</v>
      </c>
      <c r="X5086" t="s">
        <v>567</v>
      </c>
      <c r="Y5086" t="s">
        <v>568</v>
      </c>
    </row>
    <row r="5087" spans="2:25" x14ac:dyDescent="0.3">
      <c r="B5087" s="118"/>
      <c r="D5087" t="s">
        <v>567</v>
      </c>
      <c r="H5087" t="s">
        <v>567</v>
      </c>
      <c r="J5087" t="s">
        <v>567</v>
      </c>
      <c r="K5087" t="s">
        <v>567</v>
      </c>
      <c r="L5087" t="s">
        <v>567</v>
      </c>
      <c r="N5087">
        <v>0</v>
      </c>
      <c r="O5087">
        <v>0</v>
      </c>
      <c r="R5087">
        <v>0</v>
      </c>
      <c r="W5087" t="s">
        <v>567</v>
      </c>
      <c r="X5087" t="s">
        <v>567</v>
      </c>
      <c r="Y5087" t="s">
        <v>568</v>
      </c>
    </row>
    <row r="5088" spans="2:25" x14ac:dyDescent="0.3">
      <c r="B5088" s="118"/>
      <c r="D5088" t="s">
        <v>567</v>
      </c>
      <c r="H5088" t="s">
        <v>567</v>
      </c>
      <c r="J5088" t="s">
        <v>567</v>
      </c>
      <c r="K5088" t="s">
        <v>567</v>
      </c>
      <c r="L5088" t="s">
        <v>567</v>
      </c>
      <c r="N5088">
        <v>0</v>
      </c>
      <c r="O5088">
        <v>0</v>
      </c>
      <c r="R5088">
        <v>0</v>
      </c>
      <c r="W5088" t="s">
        <v>567</v>
      </c>
      <c r="X5088" t="s">
        <v>567</v>
      </c>
      <c r="Y5088" t="s">
        <v>568</v>
      </c>
    </row>
    <row r="5089" spans="2:25" x14ac:dyDescent="0.3">
      <c r="B5089" s="118"/>
      <c r="D5089" t="s">
        <v>567</v>
      </c>
      <c r="H5089" t="s">
        <v>567</v>
      </c>
      <c r="J5089" t="s">
        <v>567</v>
      </c>
      <c r="K5089" t="s">
        <v>567</v>
      </c>
      <c r="L5089" t="s">
        <v>567</v>
      </c>
      <c r="N5089">
        <v>0</v>
      </c>
      <c r="O5089">
        <v>0</v>
      </c>
      <c r="R5089">
        <v>0</v>
      </c>
      <c r="W5089" t="s">
        <v>567</v>
      </c>
      <c r="X5089" t="s">
        <v>567</v>
      </c>
      <c r="Y5089" t="s">
        <v>568</v>
      </c>
    </row>
    <row r="5090" spans="2:25" x14ac:dyDescent="0.3">
      <c r="B5090" s="118"/>
      <c r="D5090" t="s">
        <v>567</v>
      </c>
      <c r="H5090" t="s">
        <v>567</v>
      </c>
      <c r="J5090" t="s">
        <v>567</v>
      </c>
      <c r="K5090" t="s">
        <v>567</v>
      </c>
      <c r="L5090" t="s">
        <v>567</v>
      </c>
      <c r="N5090">
        <v>0</v>
      </c>
      <c r="O5090">
        <v>0</v>
      </c>
      <c r="R5090">
        <v>0</v>
      </c>
      <c r="W5090" t="s">
        <v>567</v>
      </c>
      <c r="X5090" t="s">
        <v>567</v>
      </c>
      <c r="Y5090" t="s">
        <v>568</v>
      </c>
    </row>
    <row r="5091" spans="2:25" x14ac:dyDescent="0.3">
      <c r="B5091" s="118"/>
      <c r="D5091" t="s">
        <v>567</v>
      </c>
      <c r="H5091" t="s">
        <v>567</v>
      </c>
      <c r="J5091" t="s">
        <v>567</v>
      </c>
      <c r="K5091" t="s">
        <v>567</v>
      </c>
      <c r="L5091" t="s">
        <v>567</v>
      </c>
      <c r="N5091">
        <v>0</v>
      </c>
      <c r="O5091">
        <v>0</v>
      </c>
      <c r="R5091">
        <v>0</v>
      </c>
      <c r="W5091" t="s">
        <v>567</v>
      </c>
      <c r="X5091" t="s">
        <v>567</v>
      </c>
      <c r="Y5091" t="s">
        <v>568</v>
      </c>
    </row>
    <row r="5092" spans="2:25" x14ac:dyDescent="0.3">
      <c r="B5092" s="118"/>
      <c r="D5092" t="s">
        <v>567</v>
      </c>
      <c r="H5092" t="s">
        <v>567</v>
      </c>
      <c r="J5092" t="s">
        <v>567</v>
      </c>
      <c r="K5092" t="s">
        <v>567</v>
      </c>
      <c r="L5092" t="s">
        <v>567</v>
      </c>
      <c r="N5092">
        <v>0</v>
      </c>
      <c r="O5092">
        <v>0</v>
      </c>
      <c r="R5092">
        <v>0</v>
      </c>
      <c r="W5092" t="s">
        <v>567</v>
      </c>
      <c r="X5092" t="s">
        <v>567</v>
      </c>
      <c r="Y5092" t="s">
        <v>568</v>
      </c>
    </row>
    <row r="5093" spans="2:25" x14ac:dyDescent="0.3">
      <c r="B5093" s="118"/>
      <c r="D5093" t="s">
        <v>567</v>
      </c>
      <c r="H5093" t="s">
        <v>567</v>
      </c>
      <c r="J5093" t="s">
        <v>567</v>
      </c>
      <c r="K5093" t="s">
        <v>567</v>
      </c>
      <c r="L5093" t="s">
        <v>567</v>
      </c>
      <c r="N5093">
        <v>0</v>
      </c>
      <c r="O5093">
        <v>0</v>
      </c>
      <c r="R5093">
        <v>0</v>
      </c>
      <c r="W5093" t="s">
        <v>567</v>
      </c>
      <c r="X5093" t="s">
        <v>567</v>
      </c>
      <c r="Y5093" t="s">
        <v>568</v>
      </c>
    </row>
    <row r="5094" spans="2:25" x14ac:dyDescent="0.3">
      <c r="B5094" s="118"/>
      <c r="D5094" t="s">
        <v>567</v>
      </c>
      <c r="H5094" t="s">
        <v>567</v>
      </c>
      <c r="J5094" t="s">
        <v>567</v>
      </c>
      <c r="K5094" t="s">
        <v>567</v>
      </c>
      <c r="L5094" t="s">
        <v>567</v>
      </c>
      <c r="N5094">
        <v>0</v>
      </c>
      <c r="O5094">
        <v>0</v>
      </c>
      <c r="R5094">
        <v>0</v>
      </c>
      <c r="W5094" t="s">
        <v>567</v>
      </c>
      <c r="X5094" t="s">
        <v>567</v>
      </c>
      <c r="Y5094" t="s">
        <v>568</v>
      </c>
    </row>
    <row r="5095" spans="2:25" x14ac:dyDescent="0.3">
      <c r="B5095" s="118"/>
      <c r="D5095" t="s">
        <v>567</v>
      </c>
      <c r="H5095" t="s">
        <v>567</v>
      </c>
      <c r="J5095" t="s">
        <v>567</v>
      </c>
      <c r="K5095" t="s">
        <v>567</v>
      </c>
      <c r="L5095" t="s">
        <v>567</v>
      </c>
      <c r="N5095">
        <v>0</v>
      </c>
      <c r="O5095">
        <v>0</v>
      </c>
      <c r="R5095">
        <v>0</v>
      </c>
      <c r="W5095" t="s">
        <v>567</v>
      </c>
      <c r="X5095" t="s">
        <v>567</v>
      </c>
      <c r="Y5095" t="s">
        <v>568</v>
      </c>
    </row>
    <row r="5096" spans="2:25" x14ac:dyDescent="0.3">
      <c r="B5096" s="118"/>
      <c r="D5096" t="s">
        <v>567</v>
      </c>
      <c r="H5096" t="s">
        <v>567</v>
      </c>
      <c r="J5096" t="s">
        <v>567</v>
      </c>
      <c r="K5096" t="s">
        <v>567</v>
      </c>
      <c r="L5096" t="s">
        <v>567</v>
      </c>
      <c r="N5096">
        <v>0</v>
      </c>
      <c r="O5096">
        <v>0</v>
      </c>
      <c r="R5096">
        <v>0</v>
      </c>
      <c r="W5096" t="s">
        <v>567</v>
      </c>
      <c r="X5096" t="s">
        <v>567</v>
      </c>
      <c r="Y5096" t="s">
        <v>568</v>
      </c>
    </row>
    <row r="5097" spans="2:25" x14ac:dyDescent="0.3">
      <c r="B5097" s="118"/>
      <c r="D5097" t="s">
        <v>567</v>
      </c>
      <c r="H5097" t="s">
        <v>567</v>
      </c>
      <c r="J5097" t="s">
        <v>567</v>
      </c>
      <c r="K5097" t="s">
        <v>567</v>
      </c>
      <c r="L5097" t="s">
        <v>567</v>
      </c>
      <c r="N5097">
        <v>0</v>
      </c>
      <c r="O5097">
        <v>0</v>
      </c>
      <c r="R5097">
        <v>0</v>
      </c>
      <c r="W5097" t="s">
        <v>567</v>
      </c>
      <c r="X5097" t="s">
        <v>567</v>
      </c>
      <c r="Y5097" t="s">
        <v>568</v>
      </c>
    </row>
    <row r="5098" spans="2:25" x14ac:dyDescent="0.3">
      <c r="B5098" s="118"/>
      <c r="D5098" t="s">
        <v>567</v>
      </c>
      <c r="H5098" t="s">
        <v>567</v>
      </c>
      <c r="J5098" t="s">
        <v>567</v>
      </c>
      <c r="K5098" t="s">
        <v>567</v>
      </c>
      <c r="L5098" t="s">
        <v>567</v>
      </c>
      <c r="N5098">
        <v>0</v>
      </c>
      <c r="O5098">
        <v>0</v>
      </c>
      <c r="R5098">
        <v>0</v>
      </c>
      <c r="W5098" t="s">
        <v>567</v>
      </c>
      <c r="X5098" t="s">
        <v>567</v>
      </c>
      <c r="Y5098" t="s">
        <v>568</v>
      </c>
    </row>
    <row r="5099" spans="2:25" x14ac:dyDescent="0.3">
      <c r="B5099" s="118"/>
      <c r="D5099" t="s">
        <v>567</v>
      </c>
      <c r="H5099" t="s">
        <v>567</v>
      </c>
      <c r="J5099" t="s">
        <v>567</v>
      </c>
      <c r="K5099" t="s">
        <v>567</v>
      </c>
      <c r="L5099" t="s">
        <v>567</v>
      </c>
      <c r="N5099">
        <v>0</v>
      </c>
      <c r="O5099">
        <v>0</v>
      </c>
      <c r="R5099">
        <v>0</v>
      </c>
      <c r="W5099" t="s">
        <v>567</v>
      </c>
      <c r="X5099" t="s">
        <v>567</v>
      </c>
      <c r="Y5099" t="s">
        <v>568</v>
      </c>
    </row>
    <row r="5100" spans="2:25" x14ac:dyDescent="0.3">
      <c r="B5100" s="118"/>
      <c r="D5100" t="s">
        <v>567</v>
      </c>
      <c r="H5100" t="s">
        <v>567</v>
      </c>
      <c r="J5100" t="s">
        <v>567</v>
      </c>
      <c r="K5100" t="s">
        <v>567</v>
      </c>
      <c r="L5100" t="s">
        <v>567</v>
      </c>
      <c r="N5100">
        <v>0</v>
      </c>
      <c r="O5100">
        <v>0</v>
      </c>
      <c r="R5100">
        <v>0</v>
      </c>
      <c r="W5100" t="s">
        <v>567</v>
      </c>
      <c r="X5100" t="s">
        <v>567</v>
      </c>
      <c r="Y5100" t="s">
        <v>568</v>
      </c>
    </row>
    <row r="5101" spans="2:25" x14ac:dyDescent="0.3">
      <c r="B5101" s="118"/>
      <c r="D5101" t="s">
        <v>567</v>
      </c>
      <c r="H5101" t="s">
        <v>567</v>
      </c>
      <c r="J5101" t="s">
        <v>567</v>
      </c>
      <c r="K5101" t="s">
        <v>567</v>
      </c>
      <c r="L5101" t="s">
        <v>567</v>
      </c>
      <c r="N5101">
        <v>0</v>
      </c>
      <c r="O5101">
        <v>0</v>
      </c>
      <c r="R5101">
        <v>0</v>
      </c>
      <c r="W5101" t="s">
        <v>567</v>
      </c>
      <c r="X5101" t="s">
        <v>567</v>
      </c>
      <c r="Y5101" t="s">
        <v>568</v>
      </c>
    </row>
    <row r="5102" spans="2:25" x14ac:dyDescent="0.3">
      <c r="B5102" s="118"/>
      <c r="D5102" t="s">
        <v>567</v>
      </c>
      <c r="H5102" t="s">
        <v>567</v>
      </c>
      <c r="J5102" t="s">
        <v>567</v>
      </c>
      <c r="K5102" t="s">
        <v>567</v>
      </c>
      <c r="L5102" t="s">
        <v>567</v>
      </c>
      <c r="N5102">
        <v>0</v>
      </c>
      <c r="O5102">
        <v>0</v>
      </c>
      <c r="R5102">
        <v>0</v>
      </c>
      <c r="W5102" t="s">
        <v>567</v>
      </c>
      <c r="X5102" t="s">
        <v>567</v>
      </c>
      <c r="Y5102" t="s">
        <v>568</v>
      </c>
    </row>
    <row r="5103" spans="2:25" x14ac:dyDescent="0.3">
      <c r="B5103" s="118"/>
      <c r="D5103" t="s">
        <v>567</v>
      </c>
      <c r="H5103" t="s">
        <v>567</v>
      </c>
      <c r="J5103" t="s">
        <v>567</v>
      </c>
      <c r="K5103" t="s">
        <v>567</v>
      </c>
      <c r="L5103" t="s">
        <v>567</v>
      </c>
      <c r="N5103">
        <v>0</v>
      </c>
      <c r="O5103">
        <v>0</v>
      </c>
      <c r="R5103">
        <v>0</v>
      </c>
      <c r="W5103" t="s">
        <v>567</v>
      </c>
      <c r="X5103" t="s">
        <v>567</v>
      </c>
      <c r="Y5103" t="s">
        <v>568</v>
      </c>
    </row>
    <row r="5104" spans="2:25" x14ac:dyDescent="0.3">
      <c r="B5104" s="118"/>
      <c r="D5104" t="s">
        <v>567</v>
      </c>
      <c r="H5104" t="s">
        <v>567</v>
      </c>
      <c r="J5104" t="s">
        <v>567</v>
      </c>
      <c r="K5104" t="s">
        <v>567</v>
      </c>
      <c r="L5104" t="s">
        <v>567</v>
      </c>
      <c r="N5104">
        <v>0</v>
      </c>
      <c r="O5104">
        <v>0</v>
      </c>
      <c r="R5104">
        <v>0</v>
      </c>
      <c r="W5104" t="s">
        <v>567</v>
      </c>
      <c r="X5104" t="s">
        <v>567</v>
      </c>
      <c r="Y5104" t="s">
        <v>568</v>
      </c>
    </row>
    <row r="5105" spans="2:25" x14ac:dyDescent="0.3">
      <c r="B5105" s="118"/>
      <c r="D5105" t="s">
        <v>567</v>
      </c>
      <c r="H5105" t="s">
        <v>567</v>
      </c>
      <c r="J5105" t="s">
        <v>567</v>
      </c>
      <c r="K5105" t="s">
        <v>567</v>
      </c>
      <c r="L5105" t="s">
        <v>567</v>
      </c>
      <c r="N5105">
        <v>0</v>
      </c>
      <c r="O5105">
        <v>0</v>
      </c>
      <c r="R5105">
        <v>0</v>
      </c>
      <c r="W5105" t="s">
        <v>567</v>
      </c>
      <c r="X5105" t="s">
        <v>567</v>
      </c>
      <c r="Y5105" t="s">
        <v>568</v>
      </c>
    </row>
    <row r="5106" spans="2:25" x14ac:dyDescent="0.3">
      <c r="B5106" s="118"/>
      <c r="D5106" t="s">
        <v>567</v>
      </c>
      <c r="H5106" t="s">
        <v>567</v>
      </c>
      <c r="J5106" t="s">
        <v>567</v>
      </c>
      <c r="K5106" t="s">
        <v>567</v>
      </c>
      <c r="L5106" t="s">
        <v>567</v>
      </c>
      <c r="N5106">
        <v>0</v>
      </c>
      <c r="O5106">
        <v>0</v>
      </c>
      <c r="R5106">
        <v>0</v>
      </c>
      <c r="W5106" t="s">
        <v>567</v>
      </c>
      <c r="X5106" t="s">
        <v>567</v>
      </c>
      <c r="Y5106" t="s">
        <v>568</v>
      </c>
    </row>
    <row r="5107" spans="2:25" x14ac:dyDescent="0.3">
      <c r="B5107" s="118"/>
      <c r="D5107" t="s">
        <v>567</v>
      </c>
      <c r="H5107" t="s">
        <v>567</v>
      </c>
      <c r="J5107" t="s">
        <v>567</v>
      </c>
      <c r="K5107" t="s">
        <v>567</v>
      </c>
      <c r="L5107" t="s">
        <v>567</v>
      </c>
      <c r="N5107">
        <v>0</v>
      </c>
      <c r="O5107">
        <v>0</v>
      </c>
      <c r="R5107">
        <v>0</v>
      </c>
      <c r="W5107" t="s">
        <v>567</v>
      </c>
      <c r="X5107" t="s">
        <v>567</v>
      </c>
      <c r="Y5107" t="s">
        <v>568</v>
      </c>
    </row>
    <row r="5108" spans="2:25" x14ac:dyDescent="0.3">
      <c r="B5108" s="118"/>
      <c r="D5108" t="s">
        <v>567</v>
      </c>
      <c r="H5108" t="s">
        <v>567</v>
      </c>
      <c r="J5108" t="s">
        <v>567</v>
      </c>
      <c r="K5108" t="s">
        <v>567</v>
      </c>
      <c r="L5108" t="s">
        <v>567</v>
      </c>
      <c r="N5108">
        <v>0</v>
      </c>
      <c r="O5108">
        <v>0</v>
      </c>
      <c r="R5108">
        <v>0</v>
      </c>
      <c r="W5108" t="s">
        <v>567</v>
      </c>
      <c r="X5108" t="s">
        <v>567</v>
      </c>
      <c r="Y5108" t="s">
        <v>568</v>
      </c>
    </row>
    <row r="5109" spans="2:25" x14ac:dyDescent="0.3">
      <c r="B5109" s="118"/>
      <c r="D5109" t="s">
        <v>567</v>
      </c>
      <c r="H5109" t="s">
        <v>567</v>
      </c>
      <c r="J5109" t="s">
        <v>567</v>
      </c>
      <c r="K5109" t="s">
        <v>567</v>
      </c>
      <c r="L5109" t="s">
        <v>567</v>
      </c>
      <c r="N5109">
        <v>0</v>
      </c>
      <c r="O5109">
        <v>0</v>
      </c>
      <c r="R5109">
        <v>0</v>
      </c>
      <c r="W5109" t="s">
        <v>567</v>
      </c>
      <c r="X5109" t="s">
        <v>567</v>
      </c>
      <c r="Y5109" t="s">
        <v>568</v>
      </c>
    </row>
    <row r="5110" spans="2:25" x14ac:dyDescent="0.3">
      <c r="B5110" s="118"/>
      <c r="D5110" t="s">
        <v>567</v>
      </c>
      <c r="H5110" t="s">
        <v>567</v>
      </c>
      <c r="J5110" t="s">
        <v>567</v>
      </c>
      <c r="K5110" t="s">
        <v>567</v>
      </c>
      <c r="L5110" t="s">
        <v>567</v>
      </c>
      <c r="N5110">
        <v>0</v>
      </c>
      <c r="O5110">
        <v>0</v>
      </c>
      <c r="R5110">
        <v>0</v>
      </c>
      <c r="W5110" t="s">
        <v>567</v>
      </c>
      <c r="X5110" t="s">
        <v>567</v>
      </c>
      <c r="Y5110" t="s">
        <v>568</v>
      </c>
    </row>
    <row r="5111" spans="2:25" x14ac:dyDescent="0.3">
      <c r="B5111" s="118"/>
      <c r="D5111" t="s">
        <v>567</v>
      </c>
      <c r="H5111" t="s">
        <v>567</v>
      </c>
      <c r="J5111" t="s">
        <v>567</v>
      </c>
      <c r="K5111" t="s">
        <v>567</v>
      </c>
      <c r="L5111" t="s">
        <v>567</v>
      </c>
      <c r="N5111">
        <v>0</v>
      </c>
      <c r="O5111">
        <v>0</v>
      </c>
      <c r="R5111">
        <v>0</v>
      </c>
      <c r="W5111" t="s">
        <v>567</v>
      </c>
      <c r="X5111" t="s">
        <v>567</v>
      </c>
      <c r="Y5111" t="s">
        <v>568</v>
      </c>
    </row>
    <row r="5112" spans="2:25" x14ac:dyDescent="0.3">
      <c r="B5112" s="118"/>
      <c r="D5112" t="s">
        <v>567</v>
      </c>
      <c r="H5112" t="s">
        <v>567</v>
      </c>
      <c r="J5112" t="s">
        <v>567</v>
      </c>
      <c r="K5112" t="s">
        <v>567</v>
      </c>
      <c r="L5112" t="s">
        <v>567</v>
      </c>
      <c r="N5112">
        <v>0</v>
      </c>
      <c r="O5112">
        <v>0</v>
      </c>
      <c r="R5112">
        <v>0</v>
      </c>
      <c r="W5112" t="s">
        <v>567</v>
      </c>
      <c r="X5112" t="s">
        <v>567</v>
      </c>
      <c r="Y5112" t="s">
        <v>568</v>
      </c>
    </row>
    <row r="5113" spans="2:25" x14ac:dyDescent="0.3">
      <c r="B5113" s="118"/>
      <c r="D5113" t="s">
        <v>567</v>
      </c>
      <c r="H5113" t="s">
        <v>567</v>
      </c>
      <c r="J5113" t="s">
        <v>567</v>
      </c>
      <c r="K5113" t="s">
        <v>567</v>
      </c>
      <c r="L5113" t="s">
        <v>567</v>
      </c>
      <c r="N5113">
        <v>0</v>
      </c>
      <c r="O5113">
        <v>0</v>
      </c>
      <c r="R5113">
        <v>0</v>
      </c>
      <c r="W5113" t="s">
        <v>567</v>
      </c>
      <c r="X5113" t="s">
        <v>567</v>
      </c>
      <c r="Y5113" t="s">
        <v>568</v>
      </c>
    </row>
    <row r="5114" spans="2:25" x14ac:dyDescent="0.3">
      <c r="B5114" s="118"/>
      <c r="D5114" t="s">
        <v>567</v>
      </c>
      <c r="H5114" t="s">
        <v>567</v>
      </c>
      <c r="J5114" t="s">
        <v>567</v>
      </c>
      <c r="K5114" t="s">
        <v>567</v>
      </c>
      <c r="L5114" t="s">
        <v>567</v>
      </c>
      <c r="N5114">
        <v>0</v>
      </c>
      <c r="O5114">
        <v>0</v>
      </c>
      <c r="R5114">
        <v>0</v>
      </c>
      <c r="W5114" t="s">
        <v>567</v>
      </c>
      <c r="X5114" t="s">
        <v>567</v>
      </c>
      <c r="Y5114" t="s">
        <v>568</v>
      </c>
    </row>
    <row r="5115" spans="2:25" x14ac:dyDescent="0.3">
      <c r="B5115" s="118"/>
      <c r="D5115" t="s">
        <v>567</v>
      </c>
      <c r="H5115" t="s">
        <v>567</v>
      </c>
      <c r="J5115" t="s">
        <v>567</v>
      </c>
      <c r="K5115" t="s">
        <v>567</v>
      </c>
      <c r="L5115" t="s">
        <v>567</v>
      </c>
      <c r="N5115">
        <v>0</v>
      </c>
      <c r="O5115">
        <v>0</v>
      </c>
      <c r="R5115">
        <v>0</v>
      </c>
      <c r="W5115" t="s">
        <v>567</v>
      </c>
      <c r="X5115" t="s">
        <v>567</v>
      </c>
      <c r="Y5115" t="s">
        <v>568</v>
      </c>
    </row>
    <row r="5116" spans="2:25" x14ac:dyDescent="0.3">
      <c r="B5116" s="118"/>
      <c r="D5116" t="s">
        <v>567</v>
      </c>
      <c r="H5116" t="s">
        <v>567</v>
      </c>
      <c r="J5116" t="s">
        <v>567</v>
      </c>
      <c r="K5116" t="s">
        <v>567</v>
      </c>
      <c r="L5116" t="s">
        <v>567</v>
      </c>
      <c r="N5116">
        <v>0</v>
      </c>
      <c r="O5116">
        <v>0</v>
      </c>
      <c r="R5116">
        <v>0</v>
      </c>
      <c r="W5116" t="s">
        <v>567</v>
      </c>
      <c r="X5116" t="s">
        <v>567</v>
      </c>
      <c r="Y5116" t="s">
        <v>568</v>
      </c>
    </row>
    <row r="5117" spans="2:25" x14ac:dyDescent="0.3">
      <c r="B5117" s="118"/>
      <c r="D5117" t="s">
        <v>567</v>
      </c>
      <c r="H5117" t="s">
        <v>567</v>
      </c>
      <c r="J5117" t="s">
        <v>567</v>
      </c>
      <c r="K5117" t="s">
        <v>567</v>
      </c>
      <c r="L5117" t="s">
        <v>567</v>
      </c>
      <c r="N5117">
        <v>0</v>
      </c>
      <c r="O5117">
        <v>0</v>
      </c>
      <c r="R5117">
        <v>0</v>
      </c>
      <c r="W5117" t="s">
        <v>567</v>
      </c>
      <c r="X5117" t="s">
        <v>567</v>
      </c>
      <c r="Y5117" t="s">
        <v>568</v>
      </c>
    </row>
    <row r="5118" spans="2:25" x14ac:dyDescent="0.3">
      <c r="B5118" s="118"/>
      <c r="D5118" t="s">
        <v>567</v>
      </c>
      <c r="H5118" t="s">
        <v>567</v>
      </c>
      <c r="J5118" t="s">
        <v>567</v>
      </c>
      <c r="K5118" t="s">
        <v>567</v>
      </c>
      <c r="L5118" t="s">
        <v>567</v>
      </c>
      <c r="N5118">
        <v>0</v>
      </c>
      <c r="O5118">
        <v>0</v>
      </c>
      <c r="R5118">
        <v>0</v>
      </c>
      <c r="W5118" t="s">
        <v>567</v>
      </c>
      <c r="X5118" t="s">
        <v>567</v>
      </c>
      <c r="Y5118" t="s">
        <v>568</v>
      </c>
    </row>
    <row r="5119" spans="2:25" x14ac:dyDescent="0.3">
      <c r="B5119" s="118"/>
      <c r="D5119" t="s">
        <v>567</v>
      </c>
      <c r="H5119" t="s">
        <v>567</v>
      </c>
      <c r="J5119" t="s">
        <v>567</v>
      </c>
      <c r="K5119" t="s">
        <v>567</v>
      </c>
      <c r="L5119" t="s">
        <v>567</v>
      </c>
      <c r="N5119">
        <v>0</v>
      </c>
      <c r="O5119">
        <v>0</v>
      </c>
      <c r="R5119">
        <v>0</v>
      </c>
      <c r="W5119" t="s">
        <v>567</v>
      </c>
      <c r="X5119" t="s">
        <v>567</v>
      </c>
      <c r="Y5119" t="s">
        <v>568</v>
      </c>
    </row>
    <row r="5120" spans="2:25" x14ac:dyDescent="0.3">
      <c r="B5120" s="118"/>
      <c r="D5120" t="s">
        <v>567</v>
      </c>
      <c r="H5120" t="s">
        <v>567</v>
      </c>
      <c r="J5120" t="s">
        <v>567</v>
      </c>
      <c r="K5120" t="s">
        <v>567</v>
      </c>
      <c r="L5120" t="s">
        <v>567</v>
      </c>
      <c r="N5120">
        <v>0</v>
      </c>
      <c r="O5120">
        <v>0</v>
      </c>
      <c r="R5120">
        <v>0</v>
      </c>
      <c r="W5120" t="s">
        <v>567</v>
      </c>
      <c r="X5120" t="s">
        <v>567</v>
      </c>
      <c r="Y5120" t="s">
        <v>568</v>
      </c>
    </row>
    <row r="5121" spans="2:25" x14ac:dyDescent="0.3">
      <c r="B5121" s="118"/>
      <c r="D5121" t="s">
        <v>567</v>
      </c>
      <c r="H5121" t="s">
        <v>567</v>
      </c>
      <c r="J5121" t="s">
        <v>567</v>
      </c>
      <c r="K5121" t="s">
        <v>567</v>
      </c>
      <c r="L5121" t="s">
        <v>567</v>
      </c>
      <c r="N5121">
        <v>0</v>
      </c>
      <c r="O5121">
        <v>0</v>
      </c>
      <c r="R5121">
        <v>0</v>
      </c>
      <c r="W5121" t="s">
        <v>567</v>
      </c>
      <c r="X5121" t="s">
        <v>567</v>
      </c>
      <c r="Y5121" t="s">
        <v>568</v>
      </c>
    </row>
    <row r="5122" spans="2:25" x14ac:dyDescent="0.3">
      <c r="B5122" s="118"/>
      <c r="D5122" t="s">
        <v>567</v>
      </c>
      <c r="H5122" t="s">
        <v>567</v>
      </c>
      <c r="J5122" t="s">
        <v>567</v>
      </c>
      <c r="K5122" t="s">
        <v>567</v>
      </c>
      <c r="L5122" t="s">
        <v>567</v>
      </c>
      <c r="N5122">
        <v>0</v>
      </c>
      <c r="O5122">
        <v>0</v>
      </c>
      <c r="R5122">
        <v>0</v>
      </c>
      <c r="W5122" t="s">
        <v>567</v>
      </c>
      <c r="X5122" t="s">
        <v>567</v>
      </c>
      <c r="Y5122" t="s">
        <v>568</v>
      </c>
    </row>
    <row r="5123" spans="2:25" x14ac:dyDescent="0.3">
      <c r="B5123" s="118"/>
      <c r="D5123" t="s">
        <v>567</v>
      </c>
      <c r="H5123" t="s">
        <v>567</v>
      </c>
      <c r="J5123" t="s">
        <v>567</v>
      </c>
      <c r="K5123" t="s">
        <v>567</v>
      </c>
      <c r="L5123" t="s">
        <v>567</v>
      </c>
      <c r="N5123">
        <v>0</v>
      </c>
      <c r="O5123">
        <v>0</v>
      </c>
      <c r="R5123">
        <v>0</v>
      </c>
      <c r="W5123" t="s">
        <v>567</v>
      </c>
      <c r="X5123" t="s">
        <v>567</v>
      </c>
      <c r="Y5123" t="s">
        <v>568</v>
      </c>
    </row>
    <row r="5124" spans="2:25" x14ac:dyDescent="0.3">
      <c r="B5124" s="118"/>
      <c r="D5124" t="s">
        <v>567</v>
      </c>
      <c r="H5124" t="s">
        <v>567</v>
      </c>
      <c r="J5124" t="s">
        <v>567</v>
      </c>
      <c r="K5124" t="s">
        <v>567</v>
      </c>
      <c r="L5124" t="s">
        <v>567</v>
      </c>
      <c r="N5124">
        <v>0</v>
      </c>
      <c r="O5124">
        <v>0</v>
      </c>
      <c r="R5124">
        <v>0</v>
      </c>
      <c r="W5124" t="s">
        <v>567</v>
      </c>
      <c r="X5124" t="s">
        <v>567</v>
      </c>
      <c r="Y5124" t="s">
        <v>568</v>
      </c>
    </row>
    <row r="5125" spans="2:25" x14ac:dyDescent="0.3">
      <c r="B5125" s="118"/>
      <c r="D5125" t="s">
        <v>567</v>
      </c>
      <c r="H5125" t="s">
        <v>567</v>
      </c>
      <c r="J5125" t="s">
        <v>567</v>
      </c>
      <c r="K5125" t="s">
        <v>567</v>
      </c>
      <c r="L5125" t="s">
        <v>567</v>
      </c>
      <c r="N5125">
        <v>0</v>
      </c>
      <c r="O5125">
        <v>0</v>
      </c>
      <c r="R5125">
        <v>0</v>
      </c>
      <c r="W5125" t="s">
        <v>567</v>
      </c>
      <c r="X5125" t="s">
        <v>567</v>
      </c>
      <c r="Y5125" t="s">
        <v>568</v>
      </c>
    </row>
    <row r="5126" spans="2:25" x14ac:dyDescent="0.3">
      <c r="B5126" s="118"/>
      <c r="D5126" t="s">
        <v>567</v>
      </c>
      <c r="H5126" t="s">
        <v>567</v>
      </c>
      <c r="J5126" t="s">
        <v>567</v>
      </c>
      <c r="K5126" t="s">
        <v>567</v>
      </c>
      <c r="L5126" t="s">
        <v>567</v>
      </c>
      <c r="N5126">
        <v>0</v>
      </c>
      <c r="O5126">
        <v>0</v>
      </c>
      <c r="R5126">
        <v>0</v>
      </c>
      <c r="W5126" t="s">
        <v>567</v>
      </c>
      <c r="X5126" t="s">
        <v>567</v>
      </c>
      <c r="Y5126" t="s">
        <v>568</v>
      </c>
    </row>
    <row r="5127" spans="2:25" x14ac:dyDescent="0.3">
      <c r="B5127" s="118"/>
      <c r="D5127" t="s">
        <v>567</v>
      </c>
      <c r="H5127" t="s">
        <v>567</v>
      </c>
      <c r="J5127" t="s">
        <v>567</v>
      </c>
      <c r="K5127" t="s">
        <v>567</v>
      </c>
      <c r="L5127" t="s">
        <v>567</v>
      </c>
      <c r="N5127">
        <v>0</v>
      </c>
      <c r="O5127">
        <v>0</v>
      </c>
      <c r="R5127">
        <v>0</v>
      </c>
      <c r="W5127" t="s">
        <v>567</v>
      </c>
      <c r="X5127" t="s">
        <v>567</v>
      </c>
      <c r="Y5127" t="s">
        <v>568</v>
      </c>
    </row>
    <row r="5128" spans="2:25" x14ac:dyDescent="0.3">
      <c r="B5128" s="118"/>
      <c r="D5128" t="s">
        <v>567</v>
      </c>
      <c r="H5128" t="s">
        <v>567</v>
      </c>
      <c r="J5128" t="s">
        <v>567</v>
      </c>
      <c r="K5128" t="s">
        <v>567</v>
      </c>
      <c r="L5128" t="s">
        <v>567</v>
      </c>
      <c r="N5128">
        <v>0</v>
      </c>
      <c r="O5128">
        <v>0</v>
      </c>
      <c r="R5128">
        <v>0</v>
      </c>
      <c r="W5128" t="s">
        <v>567</v>
      </c>
      <c r="X5128" t="s">
        <v>567</v>
      </c>
      <c r="Y5128" t="s">
        <v>568</v>
      </c>
    </row>
    <row r="5129" spans="2:25" x14ac:dyDescent="0.3">
      <c r="B5129" s="118"/>
      <c r="D5129" t="s">
        <v>567</v>
      </c>
      <c r="H5129" t="s">
        <v>567</v>
      </c>
      <c r="J5129" t="s">
        <v>567</v>
      </c>
      <c r="K5129" t="s">
        <v>567</v>
      </c>
      <c r="L5129" t="s">
        <v>567</v>
      </c>
      <c r="N5129">
        <v>0</v>
      </c>
      <c r="O5129">
        <v>0</v>
      </c>
      <c r="R5129">
        <v>0</v>
      </c>
      <c r="W5129" t="s">
        <v>567</v>
      </c>
      <c r="X5129" t="s">
        <v>567</v>
      </c>
      <c r="Y5129" t="s">
        <v>568</v>
      </c>
    </row>
    <row r="5130" spans="2:25" x14ac:dyDescent="0.3">
      <c r="B5130" s="118"/>
      <c r="D5130" t="s">
        <v>567</v>
      </c>
      <c r="H5130" t="s">
        <v>567</v>
      </c>
      <c r="J5130" t="s">
        <v>567</v>
      </c>
      <c r="K5130" t="s">
        <v>567</v>
      </c>
      <c r="L5130" t="s">
        <v>567</v>
      </c>
      <c r="N5130">
        <v>0</v>
      </c>
      <c r="O5130">
        <v>0</v>
      </c>
      <c r="R5130">
        <v>0</v>
      </c>
      <c r="W5130" t="s">
        <v>567</v>
      </c>
      <c r="X5130" t="s">
        <v>567</v>
      </c>
      <c r="Y5130" t="s">
        <v>568</v>
      </c>
    </row>
    <row r="5131" spans="2:25" x14ac:dyDescent="0.3">
      <c r="B5131" s="118"/>
      <c r="D5131" t="s">
        <v>567</v>
      </c>
      <c r="H5131" t="s">
        <v>567</v>
      </c>
      <c r="J5131" t="s">
        <v>567</v>
      </c>
      <c r="K5131" t="s">
        <v>567</v>
      </c>
      <c r="L5131" t="s">
        <v>567</v>
      </c>
      <c r="N5131">
        <v>0</v>
      </c>
      <c r="O5131">
        <v>0</v>
      </c>
      <c r="R5131">
        <v>0</v>
      </c>
      <c r="W5131" t="s">
        <v>567</v>
      </c>
      <c r="X5131" t="s">
        <v>567</v>
      </c>
      <c r="Y5131" t="s">
        <v>568</v>
      </c>
    </row>
    <row r="5132" spans="2:25" x14ac:dyDescent="0.3">
      <c r="B5132" s="118"/>
      <c r="D5132" t="s">
        <v>567</v>
      </c>
      <c r="H5132" t="s">
        <v>567</v>
      </c>
      <c r="J5132" t="s">
        <v>567</v>
      </c>
      <c r="K5132" t="s">
        <v>567</v>
      </c>
      <c r="L5132" t="s">
        <v>567</v>
      </c>
      <c r="N5132">
        <v>0</v>
      </c>
      <c r="O5132">
        <v>0</v>
      </c>
      <c r="R5132">
        <v>0</v>
      </c>
      <c r="W5132" t="s">
        <v>567</v>
      </c>
      <c r="X5132" t="s">
        <v>567</v>
      </c>
      <c r="Y5132" t="s">
        <v>568</v>
      </c>
    </row>
    <row r="5133" spans="2:25" x14ac:dyDescent="0.3">
      <c r="B5133" s="118"/>
      <c r="D5133" t="s">
        <v>567</v>
      </c>
      <c r="H5133" t="s">
        <v>567</v>
      </c>
      <c r="J5133" t="s">
        <v>567</v>
      </c>
      <c r="K5133" t="s">
        <v>567</v>
      </c>
      <c r="L5133" t="s">
        <v>567</v>
      </c>
      <c r="N5133">
        <v>0</v>
      </c>
      <c r="O5133">
        <v>0</v>
      </c>
      <c r="R5133">
        <v>0</v>
      </c>
      <c r="W5133" t="s">
        <v>567</v>
      </c>
      <c r="X5133" t="s">
        <v>567</v>
      </c>
      <c r="Y5133" t="s">
        <v>568</v>
      </c>
    </row>
    <row r="5134" spans="2:25" x14ac:dyDescent="0.3">
      <c r="B5134" s="118"/>
      <c r="D5134" t="s">
        <v>567</v>
      </c>
      <c r="H5134" t="s">
        <v>567</v>
      </c>
      <c r="J5134" t="s">
        <v>567</v>
      </c>
      <c r="K5134" t="s">
        <v>567</v>
      </c>
      <c r="L5134" t="s">
        <v>567</v>
      </c>
      <c r="N5134">
        <v>0</v>
      </c>
      <c r="O5134">
        <v>0</v>
      </c>
      <c r="R5134">
        <v>0</v>
      </c>
      <c r="W5134" t="s">
        <v>567</v>
      </c>
      <c r="X5134" t="s">
        <v>567</v>
      </c>
      <c r="Y5134" t="s">
        <v>568</v>
      </c>
    </row>
    <row r="5135" spans="2:25" x14ac:dyDescent="0.3">
      <c r="B5135" s="118"/>
      <c r="D5135" t="s">
        <v>567</v>
      </c>
      <c r="H5135" t="s">
        <v>567</v>
      </c>
      <c r="J5135" t="s">
        <v>567</v>
      </c>
      <c r="K5135" t="s">
        <v>567</v>
      </c>
      <c r="L5135" t="s">
        <v>567</v>
      </c>
      <c r="N5135">
        <v>0</v>
      </c>
      <c r="O5135">
        <v>0</v>
      </c>
      <c r="R5135">
        <v>0</v>
      </c>
      <c r="W5135" t="s">
        <v>567</v>
      </c>
      <c r="X5135" t="s">
        <v>567</v>
      </c>
      <c r="Y5135" t="s">
        <v>568</v>
      </c>
    </row>
    <row r="5136" spans="2:25" x14ac:dyDescent="0.3">
      <c r="B5136" s="118"/>
      <c r="D5136" t="s">
        <v>567</v>
      </c>
      <c r="H5136" t="s">
        <v>567</v>
      </c>
      <c r="J5136" t="s">
        <v>567</v>
      </c>
      <c r="K5136" t="s">
        <v>567</v>
      </c>
      <c r="L5136" t="s">
        <v>567</v>
      </c>
      <c r="N5136">
        <v>0</v>
      </c>
      <c r="O5136">
        <v>0</v>
      </c>
      <c r="R5136">
        <v>0</v>
      </c>
      <c r="W5136" t="s">
        <v>567</v>
      </c>
      <c r="X5136" t="s">
        <v>567</v>
      </c>
      <c r="Y5136" t="s">
        <v>568</v>
      </c>
    </row>
    <row r="5137" spans="2:25" x14ac:dyDescent="0.3">
      <c r="B5137" s="118"/>
      <c r="D5137" t="s">
        <v>567</v>
      </c>
      <c r="H5137" t="s">
        <v>567</v>
      </c>
      <c r="J5137" t="s">
        <v>567</v>
      </c>
      <c r="K5137" t="s">
        <v>567</v>
      </c>
      <c r="L5137" t="s">
        <v>567</v>
      </c>
      <c r="N5137">
        <v>0</v>
      </c>
      <c r="O5137">
        <v>0</v>
      </c>
      <c r="R5137">
        <v>0</v>
      </c>
      <c r="W5137" t="s">
        <v>567</v>
      </c>
      <c r="X5137" t="s">
        <v>567</v>
      </c>
      <c r="Y5137" t="s">
        <v>568</v>
      </c>
    </row>
    <row r="5138" spans="2:25" x14ac:dyDescent="0.3">
      <c r="B5138" s="118"/>
      <c r="D5138" t="s">
        <v>567</v>
      </c>
      <c r="H5138" t="s">
        <v>567</v>
      </c>
      <c r="J5138" t="s">
        <v>567</v>
      </c>
      <c r="K5138" t="s">
        <v>567</v>
      </c>
      <c r="L5138" t="s">
        <v>567</v>
      </c>
      <c r="N5138">
        <v>0</v>
      </c>
      <c r="O5138">
        <v>0</v>
      </c>
      <c r="R5138">
        <v>0</v>
      </c>
      <c r="W5138" t="s">
        <v>567</v>
      </c>
      <c r="X5138" t="s">
        <v>567</v>
      </c>
      <c r="Y5138" t="s">
        <v>568</v>
      </c>
    </row>
    <row r="5139" spans="2:25" x14ac:dyDescent="0.3">
      <c r="B5139" s="118"/>
      <c r="D5139" t="s">
        <v>567</v>
      </c>
      <c r="H5139" t="s">
        <v>567</v>
      </c>
      <c r="J5139" t="s">
        <v>567</v>
      </c>
      <c r="K5139" t="s">
        <v>567</v>
      </c>
      <c r="L5139" t="s">
        <v>567</v>
      </c>
      <c r="N5139">
        <v>0</v>
      </c>
      <c r="O5139">
        <v>0</v>
      </c>
      <c r="R5139">
        <v>0</v>
      </c>
      <c r="W5139" t="s">
        <v>567</v>
      </c>
      <c r="X5139" t="s">
        <v>567</v>
      </c>
      <c r="Y5139" t="s">
        <v>568</v>
      </c>
    </row>
    <row r="5140" spans="2:25" x14ac:dyDescent="0.3">
      <c r="B5140" s="118"/>
      <c r="D5140" t="s">
        <v>567</v>
      </c>
      <c r="H5140" t="s">
        <v>567</v>
      </c>
      <c r="J5140" t="s">
        <v>567</v>
      </c>
      <c r="K5140" t="s">
        <v>567</v>
      </c>
      <c r="L5140" t="s">
        <v>567</v>
      </c>
      <c r="N5140">
        <v>0</v>
      </c>
      <c r="O5140">
        <v>0</v>
      </c>
      <c r="R5140">
        <v>0</v>
      </c>
      <c r="W5140" t="s">
        <v>567</v>
      </c>
      <c r="X5140" t="s">
        <v>567</v>
      </c>
      <c r="Y5140" t="s">
        <v>568</v>
      </c>
    </row>
    <row r="5141" spans="2:25" x14ac:dyDescent="0.3">
      <c r="B5141" s="118"/>
      <c r="D5141" t="s">
        <v>567</v>
      </c>
      <c r="H5141" t="s">
        <v>567</v>
      </c>
      <c r="J5141" t="s">
        <v>567</v>
      </c>
      <c r="K5141" t="s">
        <v>567</v>
      </c>
      <c r="L5141" t="s">
        <v>567</v>
      </c>
      <c r="N5141">
        <v>0</v>
      </c>
      <c r="O5141">
        <v>0</v>
      </c>
      <c r="R5141">
        <v>0</v>
      </c>
      <c r="W5141" t="s">
        <v>567</v>
      </c>
      <c r="X5141" t="s">
        <v>567</v>
      </c>
      <c r="Y5141" t="s">
        <v>568</v>
      </c>
    </row>
    <row r="5142" spans="2:25" x14ac:dyDescent="0.3">
      <c r="B5142" s="118"/>
      <c r="D5142" t="s">
        <v>567</v>
      </c>
      <c r="H5142" t="s">
        <v>567</v>
      </c>
      <c r="J5142" t="s">
        <v>567</v>
      </c>
      <c r="K5142" t="s">
        <v>567</v>
      </c>
      <c r="L5142" t="s">
        <v>567</v>
      </c>
      <c r="N5142">
        <v>0</v>
      </c>
      <c r="O5142">
        <v>0</v>
      </c>
      <c r="R5142">
        <v>0</v>
      </c>
      <c r="W5142" t="s">
        <v>567</v>
      </c>
      <c r="X5142" t="s">
        <v>567</v>
      </c>
      <c r="Y5142" t="s">
        <v>568</v>
      </c>
    </row>
    <row r="5143" spans="2:25" x14ac:dyDescent="0.3">
      <c r="B5143" s="118"/>
      <c r="D5143" t="s">
        <v>567</v>
      </c>
      <c r="H5143" t="s">
        <v>567</v>
      </c>
      <c r="J5143" t="s">
        <v>567</v>
      </c>
      <c r="K5143" t="s">
        <v>567</v>
      </c>
      <c r="L5143" t="s">
        <v>567</v>
      </c>
      <c r="N5143">
        <v>0</v>
      </c>
      <c r="O5143">
        <v>0</v>
      </c>
      <c r="R5143">
        <v>0</v>
      </c>
      <c r="W5143" t="s">
        <v>567</v>
      </c>
      <c r="X5143" t="s">
        <v>567</v>
      </c>
      <c r="Y5143" t="s">
        <v>568</v>
      </c>
    </row>
    <row r="5144" spans="2:25" x14ac:dyDescent="0.3">
      <c r="B5144" s="118"/>
      <c r="D5144" t="s">
        <v>567</v>
      </c>
      <c r="H5144" t="s">
        <v>567</v>
      </c>
      <c r="J5144" t="s">
        <v>567</v>
      </c>
      <c r="K5144" t="s">
        <v>567</v>
      </c>
      <c r="L5144" t="s">
        <v>567</v>
      </c>
      <c r="N5144">
        <v>0</v>
      </c>
      <c r="O5144">
        <v>0</v>
      </c>
      <c r="R5144">
        <v>0</v>
      </c>
      <c r="W5144" t="s">
        <v>567</v>
      </c>
      <c r="X5144" t="s">
        <v>567</v>
      </c>
      <c r="Y5144" t="s">
        <v>568</v>
      </c>
    </row>
    <row r="5145" spans="2:25" x14ac:dyDescent="0.3">
      <c r="B5145" s="118"/>
      <c r="D5145" t="s">
        <v>567</v>
      </c>
      <c r="H5145" t="s">
        <v>567</v>
      </c>
      <c r="J5145" t="s">
        <v>567</v>
      </c>
      <c r="K5145" t="s">
        <v>567</v>
      </c>
      <c r="L5145" t="s">
        <v>567</v>
      </c>
      <c r="N5145">
        <v>0</v>
      </c>
      <c r="O5145">
        <v>0</v>
      </c>
      <c r="R5145">
        <v>0</v>
      </c>
      <c r="W5145" t="s">
        <v>567</v>
      </c>
      <c r="X5145" t="s">
        <v>567</v>
      </c>
      <c r="Y5145" t="s">
        <v>568</v>
      </c>
    </row>
    <row r="5146" spans="2:25" x14ac:dyDescent="0.3">
      <c r="B5146" s="118"/>
      <c r="D5146" t="s">
        <v>567</v>
      </c>
      <c r="H5146" t="s">
        <v>567</v>
      </c>
      <c r="J5146" t="s">
        <v>567</v>
      </c>
      <c r="K5146" t="s">
        <v>567</v>
      </c>
      <c r="L5146" t="s">
        <v>567</v>
      </c>
      <c r="N5146">
        <v>0</v>
      </c>
      <c r="O5146">
        <v>0</v>
      </c>
      <c r="R5146">
        <v>0</v>
      </c>
      <c r="W5146" t="s">
        <v>567</v>
      </c>
      <c r="X5146" t="s">
        <v>567</v>
      </c>
      <c r="Y5146" t="s">
        <v>568</v>
      </c>
    </row>
    <row r="5147" spans="2:25" x14ac:dyDescent="0.3">
      <c r="B5147" s="118"/>
      <c r="D5147" t="s">
        <v>567</v>
      </c>
      <c r="H5147" t="s">
        <v>567</v>
      </c>
      <c r="J5147" t="s">
        <v>567</v>
      </c>
      <c r="K5147" t="s">
        <v>567</v>
      </c>
      <c r="L5147" t="s">
        <v>567</v>
      </c>
      <c r="N5147">
        <v>0</v>
      </c>
      <c r="O5147">
        <v>0</v>
      </c>
      <c r="R5147">
        <v>0</v>
      </c>
      <c r="W5147" t="s">
        <v>567</v>
      </c>
      <c r="X5147" t="s">
        <v>567</v>
      </c>
      <c r="Y5147" t="s">
        <v>568</v>
      </c>
    </row>
    <row r="5148" spans="2:25" x14ac:dyDescent="0.3">
      <c r="B5148" s="118"/>
      <c r="D5148" t="s">
        <v>567</v>
      </c>
      <c r="H5148" t="s">
        <v>567</v>
      </c>
      <c r="J5148" t="s">
        <v>567</v>
      </c>
      <c r="K5148" t="s">
        <v>567</v>
      </c>
      <c r="L5148" t="s">
        <v>567</v>
      </c>
      <c r="N5148">
        <v>0</v>
      </c>
      <c r="O5148">
        <v>0</v>
      </c>
      <c r="R5148">
        <v>0</v>
      </c>
      <c r="W5148" t="s">
        <v>567</v>
      </c>
      <c r="X5148" t="s">
        <v>567</v>
      </c>
      <c r="Y5148" t="s">
        <v>568</v>
      </c>
    </row>
    <row r="5149" spans="2:25" x14ac:dyDescent="0.3">
      <c r="B5149" s="118"/>
      <c r="D5149" t="s">
        <v>567</v>
      </c>
      <c r="H5149" t="s">
        <v>567</v>
      </c>
      <c r="J5149" t="s">
        <v>567</v>
      </c>
      <c r="K5149" t="s">
        <v>567</v>
      </c>
      <c r="L5149" t="s">
        <v>567</v>
      </c>
      <c r="N5149">
        <v>0</v>
      </c>
      <c r="O5149">
        <v>0</v>
      </c>
      <c r="R5149">
        <v>0</v>
      </c>
      <c r="W5149" t="s">
        <v>567</v>
      </c>
      <c r="X5149" t="s">
        <v>567</v>
      </c>
      <c r="Y5149" t="s">
        <v>568</v>
      </c>
    </row>
    <row r="5150" spans="2:25" x14ac:dyDescent="0.3">
      <c r="B5150" s="118"/>
      <c r="D5150" t="s">
        <v>567</v>
      </c>
      <c r="H5150" t="s">
        <v>567</v>
      </c>
      <c r="J5150" t="s">
        <v>567</v>
      </c>
      <c r="K5150" t="s">
        <v>567</v>
      </c>
      <c r="L5150" t="s">
        <v>567</v>
      </c>
      <c r="N5150">
        <v>0</v>
      </c>
      <c r="O5150">
        <v>0</v>
      </c>
      <c r="R5150">
        <v>0</v>
      </c>
      <c r="W5150" t="s">
        <v>567</v>
      </c>
      <c r="X5150" t="s">
        <v>567</v>
      </c>
      <c r="Y5150" t="s">
        <v>568</v>
      </c>
    </row>
    <row r="5151" spans="2:25" x14ac:dyDescent="0.3">
      <c r="B5151" s="118"/>
      <c r="D5151" t="s">
        <v>567</v>
      </c>
      <c r="H5151" t="s">
        <v>567</v>
      </c>
      <c r="J5151" t="s">
        <v>567</v>
      </c>
      <c r="K5151" t="s">
        <v>567</v>
      </c>
      <c r="L5151" t="s">
        <v>567</v>
      </c>
      <c r="N5151">
        <v>0</v>
      </c>
      <c r="O5151">
        <v>0</v>
      </c>
      <c r="R5151">
        <v>0</v>
      </c>
      <c r="W5151" t="s">
        <v>567</v>
      </c>
      <c r="X5151" t="s">
        <v>567</v>
      </c>
      <c r="Y5151" t="s">
        <v>568</v>
      </c>
    </row>
    <row r="5152" spans="2:25" x14ac:dyDescent="0.3">
      <c r="B5152" s="118"/>
      <c r="D5152" t="s">
        <v>567</v>
      </c>
      <c r="H5152" t="s">
        <v>567</v>
      </c>
      <c r="J5152" t="s">
        <v>567</v>
      </c>
      <c r="K5152" t="s">
        <v>567</v>
      </c>
      <c r="L5152" t="s">
        <v>567</v>
      </c>
      <c r="N5152">
        <v>0</v>
      </c>
      <c r="O5152">
        <v>0</v>
      </c>
      <c r="R5152">
        <v>0</v>
      </c>
      <c r="W5152" t="s">
        <v>567</v>
      </c>
      <c r="X5152" t="s">
        <v>567</v>
      </c>
      <c r="Y5152" t="s">
        <v>568</v>
      </c>
    </row>
    <row r="5153" spans="2:25" x14ac:dyDescent="0.3">
      <c r="B5153" s="118"/>
      <c r="D5153" t="s">
        <v>567</v>
      </c>
      <c r="H5153" t="s">
        <v>567</v>
      </c>
      <c r="J5153" t="s">
        <v>567</v>
      </c>
      <c r="K5153" t="s">
        <v>567</v>
      </c>
      <c r="L5153" t="s">
        <v>567</v>
      </c>
      <c r="N5153">
        <v>0</v>
      </c>
      <c r="O5153">
        <v>0</v>
      </c>
      <c r="R5153">
        <v>0</v>
      </c>
      <c r="W5153" t="s">
        <v>567</v>
      </c>
      <c r="X5153" t="s">
        <v>567</v>
      </c>
      <c r="Y5153" t="s">
        <v>568</v>
      </c>
    </row>
    <row r="5154" spans="2:25" x14ac:dyDescent="0.3">
      <c r="B5154" s="118"/>
      <c r="D5154" t="s">
        <v>567</v>
      </c>
      <c r="H5154" t="s">
        <v>567</v>
      </c>
      <c r="J5154" t="s">
        <v>567</v>
      </c>
      <c r="K5154" t="s">
        <v>567</v>
      </c>
      <c r="L5154" t="s">
        <v>567</v>
      </c>
      <c r="N5154">
        <v>0</v>
      </c>
      <c r="O5154">
        <v>0</v>
      </c>
      <c r="R5154">
        <v>0</v>
      </c>
      <c r="W5154" t="s">
        <v>567</v>
      </c>
      <c r="X5154" t="s">
        <v>567</v>
      </c>
      <c r="Y5154" t="s">
        <v>568</v>
      </c>
    </row>
    <row r="5155" spans="2:25" x14ac:dyDescent="0.3">
      <c r="B5155" s="118"/>
      <c r="D5155" t="s">
        <v>567</v>
      </c>
      <c r="H5155" t="s">
        <v>567</v>
      </c>
      <c r="J5155" t="s">
        <v>567</v>
      </c>
      <c r="K5155" t="s">
        <v>567</v>
      </c>
      <c r="L5155" t="s">
        <v>567</v>
      </c>
      <c r="N5155">
        <v>0</v>
      </c>
      <c r="O5155">
        <v>0</v>
      </c>
      <c r="R5155">
        <v>0</v>
      </c>
      <c r="W5155" t="s">
        <v>567</v>
      </c>
      <c r="X5155" t="s">
        <v>567</v>
      </c>
      <c r="Y5155" t="s">
        <v>568</v>
      </c>
    </row>
    <row r="5156" spans="2:25" x14ac:dyDescent="0.3">
      <c r="B5156" s="118"/>
      <c r="D5156" t="s">
        <v>567</v>
      </c>
      <c r="H5156" t="s">
        <v>567</v>
      </c>
      <c r="J5156" t="s">
        <v>567</v>
      </c>
      <c r="K5156" t="s">
        <v>567</v>
      </c>
      <c r="L5156" t="s">
        <v>567</v>
      </c>
      <c r="N5156">
        <v>0</v>
      </c>
      <c r="O5156">
        <v>0</v>
      </c>
      <c r="R5156">
        <v>0</v>
      </c>
      <c r="W5156" t="s">
        <v>567</v>
      </c>
      <c r="X5156" t="s">
        <v>567</v>
      </c>
      <c r="Y5156" t="s">
        <v>568</v>
      </c>
    </row>
    <row r="5157" spans="2:25" x14ac:dyDescent="0.3">
      <c r="B5157" s="118"/>
      <c r="D5157" t="s">
        <v>567</v>
      </c>
      <c r="H5157" t="s">
        <v>567</v>
      </c>
      <c r="J5157" t="s">
        <v>567</v>
      </c>
      <c r="K5157" t="s">
        <v>567</v>
      </c>
      <c r="L5157" t="s">
        <v>567</v>
      </c>
      <c r="N5157">
        <v>0</v>
      </c>
      <c r="O5157">
        <v>0</v>
      </c>
      <c r="R5157">
        <v>0</v>
      </c>
      <c r="W5157" t="s">
        <v>567</v>
      </c>
      <c r="X5157" t="s">
        <v>567</v>
      </c>
      <c r="Y5157" t="s">
        <v>568</v>
      </c>
    </row>
    <row r="5158" spans="2:25" x14ac:dyDescent="0.3">
      <c r="B5158" s="118"/>
      <c r="D5158" t="s">
        <v>567</v>
      </c>
      <c r="H5158" t="s">
        <v>567</v>
      </c>
      <c r="J5158" t="s">
        <v>567</v>
      </c>
      <c r="K5158" t="s">
        <v>567</v>
      </c>
      <c r="L5158" t="s">
        <v>567</v>
      </c>
      <c r="N5158">
        <v>0</v>
      </c>
      <c r="O5158">
        <v>0</v>
      </c>
      <c r="R5158">
        <v>0</v>
      </c>
      <c r="W5158" t="s">
        <v>567</v>
      </c>
      <c r="X5158" t="s">
        <v>567</v>
      </c>
      <c r="Y5158" t="s">
        <v>568</v>
      </c>
    </row>
    <row r="5159" spans="2:25" x14ac:dyDescent="0.3">
      <c r="B5159" s="118"/>
      <c r="D5159" t="s">
        <v>567</v>
      </c>
      <c r="H5159" t="s">
        <v>567</v>
      </c>
      <c r="J5159" t="s">
        <v>567</v>
      </c>
      <c r="K5159" t="s">
        <v>567</v>
      </c>
      <c r="L5159" t="s">
        <v>567</v>
      </c>
      <c r="N5159">
        <v>0</v>
      </c>
      <c r="O5159">
        <v>0</v>
      </c>
      <c r="R5159">
        <v>0</v>
      </c>
      <c r="W5159" t="s">
        <v>567</v>
      </c>
      <c r="X5159" t="s">
        <v>567</v>
      </c>
      <c r="Y5159" t="s">
        <v>568</v>
      </c>
    </row>
    <row r="5160" spans="2:25" x14ac:dyDescent="0.3">
      <c r="B5160" s="118"/>
      <c r="D5160" t="s">
        <v>567</v>
      </c>
      <c r="H5160" t="s">
        <v>567</v>
      </c>
      <c r="J5160" t="s">
        <v>567</v>
      </c>
      <c r="K5160" t="s">
        <v>567</v>
      </c>
      <c r="L5160" t="s">
        <v>567</v>
      </c>
      <c r="N5160">
        <v>0</v>
      </c>
      <c r="O5160">
        <v>0</v>
      </c>
      <c r="R5160">
        <v>0</v>
      </c>
      <c r="W5160" t="s">
        <v>567</v>
      </c>
      <c r="X5160" t="s">
        <v>567</v>
      </c>
      <c r="Y5160" t="s">
        <v>568</v>
      </c>
    </row>
    <row r="5161" spans="2:25" x14ac:dyDescent="0.3">
      <c r="B5161" s="118"/>
      <c r="D5161" t="s">
        <v>567</v>
      </c>
      <c r="H5161" t="s">
        <v>567</v>
      </c>
      <c r="J5161" t="s">
        <v>567</v>
      </c>
      <c r="K5161" t="s">
        <v>567</v>
      </c>
      <c r="L5161" t="s">
        <v>567</v>
      </c>
      <c r="N5161">
        <v>0</v>
      </c>
      <c r="O5161">
        <v>0</v>
      </c>
      <c r="R5161">
        <v>0</v>
      </c>
      <c r="W5161" t="s">
        <v>567</v>
      </c>
      <c r="X5161" t="s">
        <v>567</v>
      </c>
      <c r="Y5161" t="s">
        <v>568</v>
      </c>
    </row>
    <row r="5162" spans="2:25" x14ac:dyDescent="0.3">
      <c r="B5162" s="118"/>
      <c r="D5162" t="s">
        <v>567</v>
      </c>
      <c r="H5162" t="s">
        <v>567</v>
      </c>
      <c r="J5162" t="s">
        <v>567</v>
      </c>
      <c r="K5162" t="s">
        <v>567</v>
      </c>
      <c r="L5162" t="s">
        <v>567</v>
      </c>
      <c r="N5162">
        <v>0</v>
      </c>
      <c r="O5162">
        <v>0</v>
      </c>
      <c r="R5162">
        <v>0</v>
      </c>
      <c r="W5162" t="s">
        <v>567</v>
      </c>
      <c r="X5162" t="s">
        <v>567</v>
      </c>
      <c r="Y5162" t="s">
        <v>568</v>
      </c>
    </row>
    <row r="5163" spans="2:25" x14ac:dyDescent="0.3">
      <c r="B5163" s="118"/>
      <c r="D5163" t="s">
        <v>567</v>
      </c>
      <c r="H5163" t="s">
        <v>567</v>
      </c>
      <c r="J5163" t="s">
        <v>567</v>
      </c>
      <c r="K5163" t="s">
        <v>567</v>
      </c>
      <c r="L5163" t="s">
        <v>567</v>
      </c>
      <c r="N5163">
        <v>0</v>
      </c>
      <c r="O5163">
        <v>0</v>
      </c>
      <c r="R5163">
        <v>0</v>
      </c>
      <c r="W5163" t="s">
        <v>567</v>
      </c>
      <c r="X5163" t="s">
        <v>567</v>
      </c>
      <c r="Y5163" t="s">
        <v>568</v>
      </c>
    </row>
    <row r="5164" spans="2:25" x14ac:dyDescent="0.3">
      <c r="B5164" s="118"/>
      <c r="D5164" t="s">
        <v>567</v>
      </c>
      <c r="H5164" t="s">
        <v>567</v>
      </c>
      <c r="J5164" t="s">
        <v>567</v>
      </c>
      <c r="K5164" t="s">
        <v>567</v>
      </c>
      <c r="L5164" t="s">
        <v>567</v>
      </c>
      <c r="N5164">
        <v>0</v>
      </c>
      <c r="O5164">
        <v>0</v>
      </c>
      <c r="R5164">
        <v>0</v>
      </c>
      <c r="W5164" t="s">
        <v>567</v>
      </c>
      <c r="X5164" t="s">
        <v>567</v>
      </c>
      <c r="Y5164" t="s">
        <v>568</v>
      </c>
    </row>
    <row r="5165" spans="2:25" x14ac:dyDescent="0.3">
      <c r="B5165" s="118"/>
      <c r="D5165" t="s">
        <v>567</v>
      </c>
      <c r="H5165" t="s">
        <v>567</v>
      </c>
      <c r="J5165" t="s">
        <v>567</v>
      </c>
      <c r="K5165" t="s">
        <v>567</v>
      </c>
      <c r="L5165" t="s">
        <v>567</v>
      </c>
      <c r="N5165">
        <v>0</v>
      </c>
      <c r="O5165">
        <v>0</v>
      </c>
      <c r="R5165">
        <v>0</v>
      </c>
      <c r="W5165" t="s">
        <v>567</v>
      </c>
      <c r="X5165" t="s">
        <v>567</v>
      </c>
      <c r="Y5165" t="s">
        <v>568</v>
      </c>
    </row>
    <row r="5166" spans="2:25" x14ac:dyDescent="0.3">
      <c r="B5166" s="118"/>
      <c r="D5166" t="s">
        <v>567</v>
      </c>
      <c r="H5166" t="s">
        <v>567</v>
      </c>
      <c r="J5166" t="s">
        <v>567</v>
      </c>
      <c r="K5166" t="s">
        <v>567</v>
      </c>
      <c r="L5166" t="s">
        <v>567</v>
      </c>
      <c r="N5166">
        <v>0</v>
      </c>
      <c r="O5166">
        <v>0</v>
      </c>
      <c r="R5166">
        <v>0</v>
      </c>
      <c r="W5166" t="s">
        <v>567</v>
      </c>
      <c r="X5166" t="s">
        <v>567</v>
      </c>
      <c r="Y5166" t="s">
        <v>568</v>
      </c>
    </row>
    <row r="5167" spans="2:25" x14ac:dyDescent="0.3">
      <c r="B5167" s="118"/>
      <c r="D5167" t="s">
        <v>567</v>
      </c>
      <c r="H5167" t="s">
        <v>567</v>
      </c>
      <c r="J5167" t="s">
        <v>567</v>
      </c>
      <c r="K5167" t="s">
        <v>567</v>
      </c>
      <c r="L5167" t="s">
        <v>567</v>
      </c>
      <c r="N5167">
        <v>0</v>
      </c>
      <c r="O5167">
        <v>0</v>
      </c>
      <c r="R5167">
        <v>0</v>
      </c>
      <c r="W5167" t="s">
        <v>567</v>
      </c>
      <c r="X5167" t="s">
        <v>567</v>
      </c>
      <c r="Y5167" t="s">
        <v>568</v>
      </c>
    </row>
    <row r="5168" spans="2:25" x14ac:dyDescent="0.3">
      <c r="B5168" s="118"/>
      <c r="D5168" t="s">
        <v>567</v>
      </c>
      <c r="H5168" t="s">
        <v>567</v>
      </c>
      <c r="J5168" t="s">
        <v>567</v>
      </c>
      <c r="K5168" t="s">
        <v>567</v>
      </c>
      <c r="L5168" t="s">
        <v>567</v>
      </c>
      <c r="N5168">
        <v>0</v>
      </c>
      <c r="O5168">
        <v>0</v>
      </c>
      <c r="R5168">
        <v>0</v>
      </c>
      <c r="W5168" t="s">
        <v>567</v>
      </c>
      <c r="X5168" t="s">
        <v>567</v>
      </c>
      <c r="Y5168" t="s">
        <v>568</v>
      </c>
    </row>
    <row r="5169" spans="2:25" x14ac:dyDescent="0.3">
      <c r="B5169" s="118"/>
      <c r="D5169" t="s">
        <v>567</v>
      </c>
      <c r="H5169" t="s">
        <v>567</v>
      </c>
      <c r="J5169" t="s">
        <v>567</v>
      </c>
      <c r="K5169" t="s">
        <v>567</v>
      </c>
      <c r="L5169" t="s">
        <v>567</v>
      </c>
      <c r="N5169">
        <v>0</v>
      </c>
      <c r="O5169">
        <v>0</v>
      </c>
      <c r="R5169">
        <v>0</v>
      </c>
      <c r="W5169" t="s">
        <v>567</v>
      </c>
      <c r="X5169" t="s">
        <v>567</v>
      </c>
      <c r="Y5169" t="s">
        <v>568</v>
      </c>
    </row>
    <row r="5170" spans="2:25" x14ac:dyDescent="0.3">
      <c r="B5170" s="118"/>
      <c r="D5170" t="s">
        <v>567</v>
      </c>
      <c r="H5170" t="s">
        <v>567</v>
      </c>
      <c r="J5170" t="s">
        <v>567</v>
      </c>
      <c r="K5170" t="s">
        <v>567</v>
      </c>
      <c r="L5170" t="s">
        <v>567</v>
      </c>
      <c r="N5170">
        <v>0</v>
      </c>
      <c r="O5170">
        <v>0</v>
      </c>
      <c r="R5170">
        <v>0</v>
      </c>
      <c r="W5170" t="s">
        <v>567</v>
      </c>
      <c r="X5170" t="s">
        <v>567</v>
      </c>
      <c r="Y5170" t="s">
        <v>568</v>
      </c>
    </row>
    <row r="5171" spans="2:25" x14ac:dyDescent="0.3">
      <c r="B5171" s="118"/>
      <c r="D5171" t="s">
        <v>567</v>
      </c>
      <c r="H5171" t="s">
        <v>567</v>
      </c>
      <c r="J5171" t="s">
        <v>567</v>
      </c>
      <c r="K5171" t="s">
        <v>567</v>
      </c>
      <c r="L5171" t="s">
        <v>567</v>
      </c>
      <c r="N5171">
        <v>0</v>
      </c>
      <c r="O5171">
        <v>0</v>
      </c>
      <c r="R5171">
        <v>0</v>
      </c>
      <c r="W5171" t="s">
        <v>567</v>
      </c>
      <c r="X5171" t="s">
        <v>567</v>
      </c>
      <c r="Y5171" t="s">
        <v>568</v>
      </c>
    </row>
    <row r="5172" spans="2:25" x14ac:dyDescent="0.3">
      <c r="B5172" s="118"/>
      <c r="D5172" t="s">
        <v>567</v>
      </c>
      <c r="H5172" t="s">
        <v>567</v>
      </c>
      <c r="J5172" t="s">
        <v>567</v>
      </c>
      <c r="K5172" t="s">
        <v>567</v>
      </c>
      <c r="L5172" t="s">
        <v>567</v>
      </c>
      <c r="N5172">
        <v>0</v>
      </c>
      <c r="O5172">
        <v>0</v>
      </c>
      <c r="R5172">
        <v>0</v>
      </c>
      <c r="W5172" t="s">
        <v>567</v>
      </c>
      <c r="X5172" t="s">
        <v>567</v>
      </c>
      <c r="Y5172" t="s">
        <v>568</v>
      </c>
    </row>
    <row r="5173" spans="2:25" x14ac:dyDescent="0.3">
      <c r="B5173" s="118"/>
      <c r="D5173" t="s">
        <v>567</v>
      </c>
      <c r="H5173" t="s">
        <v>567</v>
      </c>
      <c r="J5173" t="s">
        <v>567</v>
      </c>
      <c r="K5173" t="s">
        <v>567</v>
      </c>
      <c r="L5173" t="s">
        <v>567</v>
      </c>
      <c r="N5173">
        <v>0</v>
      </c>
      <c r="O5173">
        <v>0</v>
      </c>
      <c r="R5173">
        <v>0</v>
      </c>
      <c r="W5173" t="s">
        <v>567</v>
      </c>
      <c r="X5173" t="s">
        <v>567</v>
      </c>
      <c r="Y5173" t="s">
        <v>568</v>
      </c>
    </row>
    <row r="5174" spans="2:25" x14ac:dyDescent="0.3">
      <c r="B5174" s="118"/>
      <c r="D5174" t="s">
        <v>567</v>
      </c>
      <c r="H5174" t="s">
        <v>567</v>
      </c>
      <c r="J5174" t="s">
        <v>567</v>
      </c>
      <c r="K5174" t="s">
        <v>567</v>
      </c>
      <c r="L5174" t="s">
        <v>567</v>
      </c>
      <c r="N5174">
        <v>0</v>
      </c>
      <c r="O5174">
        <v>0</v>
      </c>
      <c r="R5174">
        <v>0</v>
      </c>
      <c r="W5174" t="s">
        <v>567</v>
      </c>
      <c r="X5174" t="s">
        <v>567</v>
      </c>
      <c r="Y5174" t="s">
        <v>568</v>
      </c>
    </row>
    <row r="5175" spans="2:25" x14ac:dyDescent="0.3">
      <c r="B5175" s="118"/>
      <c r="D5175" t="s">
        <v>567</v>
      </c>
      <c r="H5175" t="s">
        <v>567</v>
      </c>
      <c r="J5175" t="s">
        <v>567</v>
      </c>
      <c r="K5175" t="s">
        <v>567</v>
      </c>
      <c r="L5175" t="s">
        <v>567</v>
      </c>
      <c r="N5175">
        <v>0</v>
      </c>
      <c r="O5175">
        <v>0</v>
      </c>
      <c r="R5175">
        <v>0</v>
      </c>
      <c r="W5175" t="s">
        <v>567</v>
      </c>
      <c r="X5175" t="s">
        <v>567</v>
      </c>
      <c r="Y5175" t="s">
        <v>568</v>
      </c>
    </row>
    <row r="5176" spans="2:25" x14ac:dyDescent="0.3">
      <c r="B5176" s="118"/>
      <c r="D5176" t="s">
        <v>567</v>
      </c>
      <c r="H5176" t="s">
        <v>567</v>
      </c>
      <c r="J5176" t="s">
        <v>567</v>
      </c>
      <c r="K5176" t="s">
        <v>567</v>
      </c>
      <c r="L5176" t="s">
        <v>567</v>
      </c>
      <c r="N5176">
        <v>0</v>
      </c>
      <c r="O5176">
        <v>0</v>
      </c>
      <c r="R5176">
        <v>0</v>
      </c>
      <c r="W5176" t="s">
        <v>567</v>
      </c>
      <c r="X5176" t="s">
        <v>567</v>
      </c>
      <c r="Y5176" t="s">
        <v>568</v>
      </c>
    </row>
    <row r="5177" spans="2:25" x14ac:dyDescent="0.3">
      <c r="B5177" s="118"/>
      <c r="D5177" t="s">
        <v>567</v>
      </c>
      <c r="H5177" t="s">
        <v>567</v>
      </c>
      <c r="J5177" t="s">
        <v>567</v>
      </c>
      <c r="K5177" t="s">
        <v>567</v>
      </c>
      <c r="L5177" t="s">
        <v>567</v>
      </c>
      <c r="N5177">
        <v>0</v>
      </c>
      <c r="O5177">
        <v>0</v>
      </c>
      <c r="R5177">
        <v>0</v>
      </c>
      <c r="W5177" t="s">
        <v>567</v>
      </c>
      <c r="X5177" t="s">
        <v>567</v>
      </c>
      <c r="Y5177" t="s">
        <v>568</v>
      </c>
    </row>
    <row r="5178" spans="2:25" x14ac:dyDescent="0.3">
      <c r="B5178" s="118"/>
      <c r="D5178" t="s">
        <v>567</v>
      </c>
      <c r="H5178" t="s">
        <v>567</v>
      </c>
      <c r="J5178" t="s">
        <v>567</v>
      </c>
      <c r="K5178" t="s">
        <v>567</v>
      </c>
      <c r="L5178" t="s">
        <v>567</v>
      </c>
      <c r="N5178">
        <v>0</v>
      </c>
      <c r="O5178">
        <v>0</v>
      </c>
      <c r="R5178">
        <v>0</v>
      </c>
      <c r="W5178" t="s">
        <v>567</v>
      </c>
      <c r="X5178" t="s">
        <v>567</v>
      </c>
      <c r="Y5178" t="s">
        <v>568</v>
      </c>
    </row>
    <row r="5179" spans="2:25" x14ac:dyDescent="0.3">
      <c r="B5179" s="118"/>
      <c r="D5179" t="s">
        <v>567</v>
      </c>
      <c r="H5179" t="s">
        <v>567</v>
      </c>
      <c r="J5179" t="s">
        <v>567</v>
      </c>
      <c r="K5179" t="s">
        <v>567</v>
      </c>
      <c r="L5179" t="s">
        <v>567</v>
      </c>
      <c r="N5179">
        <v>0</v>
      </c>
      <c r="O5179">
        <v>0</v>
      </c>
      <c r="R5179">
        <v>0</v>
      </c>
      <c r="W5179" t="s">
        <v>567</v>
      </c>
      <c r="X5179" t="s">
        <v>567</v>
      </c>
      <c r="Y5179" t="s">
        <v>568</v>
      </c>
    </row>
    <row r="5180" spans="2:25" x14ac:dyDescent="0.3">
      <c r="B5180" s="118"/>
      <c r="D5180" t="s">
        <v>567</v>
      </c>
      <c r="H5180" t="s">
        <v>567</v>
      </c>
      <c r="J5180" t="s">
        <v>567</v>
      </c>
      <c r="K5180" t="s">
        <v>567</v>
      </c>
      <c r="L5180" t="s">
        <v>567</v>
      </c>
      <c r="N5180">
        <v>0</v>
      </c>
      <c r="O5180">
        <v>0</v>
      </c>
      <c r="R5180">
        <v>0</v>
      </c>
      <c r="W5180" t="s">
        <v>567</v>
      </c>
      <c r="X5180" t="s">
        <v>567</v>
      </c>
      <c r="Y5180" t="s">
        <v>568</v>
      </c>
    </row>
    <row r="5181" spans="2:25" x14ac:dyDescent="0.3">
      <c r="B5181" s="118"/>
      <c r="D5181" t="s">
        <v>567</v>
      </c>
      <c r="H5181" t="s">
        <v>567</v>
      </c>
      <c r="J5181" t="s">
        <v>567</v>
      </c>
      <c r="K5181" t="s">
        <v>567</v>
      </c>
      <c r="L5181" t="s">
        <v>567</v>
      </c>
      <c r="N5181">
        <v>0</v>
      </c>
      <c r="O5181">
        <v>0</v>
      </c>
      <c r="R5181">
        <v>0</v>
      </c>
      <c r="W5181" t="s">
        <v>567</v>
      </c>
      <c r="X5181" t="s">
        <v>567</v>
      </c>
      <c r="Y5181" t="s">
        <v>568</v>
      </c>
    </row>
    <row r="5182" spans="2:25" x14ac:dyDescent="0.3">
      <c r="B5182" s="118"/>
      <c r="D5182" t="s">
        <v>567</v>
      </c>
      <c r="H5182" t="s">
        <v>567</v>
      </c>
      <c r="J5182" t="s">
        <v>567</v>
      </c>
      <c r="K5182" t="s">
        <v>567</v>
      </c>
      <c r="L5182" t="s">
        <v>567</v>
      </c>
      <c r="N5182">
        <v>0</v>
      </c>
      <c r="O5182">
        <v>0</v>
      </c>
      <c r="R5182">
        <v>0</v>
      </c>
      <c r="W5182" t="s">
        <v>567</v>
      </c>
      <c r="X5182" t="s">
        <v>567</v>
      </c>
      <c r="Y5182" t="s">
        <v>568</v>
      </c>
    </row>
    <row r="5183" spans="2:25" x14ac:dyDescent="0.3">
      <c r="B5183" s="118"/>
      <c r="D5183" t="s">
        <v>567</v>
      </c>
      <c r="H5183" t="s">
        <v>567</v>
      </c>
      <c r="J5183" t="s">
        <v>567</v>
      </c>
      <c r="K5183" t="s">
        <v>567</v>
      </c>
      <c r="L5183" t="s">
        <v>567</v>
      </c>
      <c r="N5183">
        <v>0</v>
      </c>
      <c r="O5183">
        <v>0</v>
      </c>
      <c r="R5183">
        <v>0</v>
      </c>
      <c r="W5183" t="s">
        <v>567</v>
      </c>
      <c r="X5183" t="s">
        <v>567</v>
      </c>
      <c r="Y5183" t="s">
        <v>568</v>
      </c>
    </row>
    <row r="5184" spans="2:25" x14ac:dyDescent="0.3">
      <c r="B5184" s="118"/>
      <c r="D5184" t="s">
        <v>567</v>
      </c>
      <c r="H5184" t="s">
        <v>567</v>
      </c>
      <c r="J5184" t="s">
        <v>567</v>
      </c>
      <c r="K5184" t="s">
        <v>567</v>
      </c>
      <c r="L5184" t="s">
        <v>567</v>
      </c>
      <c r="N5184">
        <v>0</v>
      </c>
      <c r="O5184">
        <v>0</v>
      </c>
      <c r="R5184">
        <v>0</v>
      </c>
      <c r="W5184" t="s">
        <v>567</v>
      </c>
      <c r="X5184" t="s">
        <v>567</v>
      </c>
      <c r="Y5184" t="s">
        <v>568</v>
      </c>
    </row>
    <row r="5185" spans="2:25" x14ac:dyDescent="0.3">
      <c r="B5185" s="118"/>
      <c r="D5185" t="s">
        <v>567</v>
      </c>
      <c r="H5185" t="s">
        <v>567</v>
      </c>
      <c r="J5185" t="s">
        <v>567</v>
      </c>
      <c r="K5185" t="s">
        <v>567</v>
      </c>
      <c r="L5185" t="s">
        <v>567</v>
      </c>
      <c r="N5185">
        <v>0</v>
      </c>
      <c r="O5185">
        <v>0</v>
      </c>
      <c r="R5185">
        <v>0</v>
      </c>
      <c r="W5185" t="s">
        <v>567</v>
      </c>
      <c r="X5185" t="s">
        <v>567</v>
      </c>
      <c r="Y5185" t="s">
        <v>568</v>
      </c>
    </row>
    <row r="5186" spans="2:25" x14ac:dyDescent="0.3">
      <c r="B5186" s="118"/>
      <c r="D5186" t="s">
        <v>567</v>
      </c>
      <c r="H5186" t="s">
        <v>567</v>
      </c>
      <c r="J5186" t="s">
        <v>567</v>
      </c>
      <c r="K5186" t="s">
        <v>567</v>
      </c>
      <c r="L5186" t="s">
        <v>567</v>
      </c>
      <c r="N5186">
        <v>0</v>
      </c>
      <c r="O5186">
        <v>0</v>
      </c>
      <c r="R5186">
        <v>0</v>
      </c>
      <c r="W5186" t="s">
        <v>567</v>
      </c>
      <c r="X5186" t="s">
        <v>567</v>
      </c>
      <c r="Y5186" t="s">
        <v>568</v>
      </c>
    </row>
    <row r="5187" spans="2:25" x14ac:dyDescent="0.3">
      <c r="B5187" s="118"/>
      <c r="D5187" t="s">
        <v>567</v>
      </c>
      <c r="H5187" t="s">
        <v>567</v>
      </c>
      <c r="J5187" t="s">
        <v>567</v>
      </c>
      <c r="K5187" t="s">
        <v>567</v>
      </c>
      <c r="L5187" t="s">
        <v>567</v>
      </c>
      <c r="N5187">
        <v>0</v>
      </c>
      <c r="O5187">
        <v>0</v>
      </c>
      <c r="R5187">
        <v>0</v>
      </c>
      <c r="W5187" t="s">
        <v>567</v>
      </c>
      <c r="X5187" t="s">
        <v>567</v>
      </c>
      <c r="Y5187" t="s">
        <v>568</v>
      </c>
    </row>
    <row r="5188" spans="2:25" x14ac:dyDescent="0.3">
      <c r="B5188" s="118"/>
      <c r="D5188" t="s">
        <v>567</v>
      </c>
      <c r="H5188" t="s">
        <v>567</v>
      </c>
      <c r="J5188" t="s">
        <v>567</v>
      </c>
      <c r="K5188" t="s">
        <v>567</v>
      </c>
      <c r="L5188" t="s">
        <v>567</v>
      </c>
      <c r="N5188">
        <v>0</v>
      </c>
      <c r="O5188">
        <v>0</v>
      </c>
      <c r="R5188">
        <v>0</v>
      </c>
      <c r="W5188" t="s">
        <v>567</v>
      </c>
      <c r="X5188" t="s">
        <v>567</v>
      </c>
      <c r="Y5188" t="s">
        <v>568</v>
      </c>
    </row>
    <row r="5189" spans="2:25" x14ac:dyDescent="0.3">
      <c r="B5189" s="118"/>
      <c r="D5189" t="s">
        <v>567</v>
      </c>
      <c r="H5189" t="s">
        <v>567</v>
      </c>
      <c r="J5189" t="s">
        <v>567</v>
      </c>
      <c r="K5189" t="s">
        <v>567</v>
      </c>
      <c r="L5189" t="s">
        <v>567</v>
      </c>
      <c r="N5189">
        <v>0</v>
      </c>
      <c r="O5189">
        <v>0</v>
      </c>
      <c r="R5189">
        <v>0</v>
      </c>
      <c r="W5189" t="s">
        <v>567</v>
      </c>
      <c r="X5189" t="s">
        <v>567</v>
      </c>
      <c r="Y5189" t="s">
        <v>568</v>
      </c>
    </row>
    <row r="5190" spans="2:25" x14ac:dyDescent="0.3">
      <c r="B5190" s="118"/>
      <c r="D5190" t="s">
        <v>567</v>
      </c>
      <c r="H5190" t="s">
        <v>567</v>
      </c>
      <c r="J5190" t="s">
        <v>567</v>
      </c>
      <c r="K5190" t="s">
        <v>567</v>
      </c>
      <c r="L5190" t="s">
        <v>567</v>
      </c>
      <c r="N5190">
        <v>0</v>
      </c>
      <c r="O5190">
        <v>0</v>
      </c>
      <c r="R5190">
        <v>0</v>
      </c>
      <c r="W5190" t="s">
        <v>567</v>
      </c>
      <c r="X5190" t="s">
        <v>567</v>
      </c>
      <c r="Y5190" t="s">
        <v>568</v>
      </c>
    </row>
    <row r="5191" spans="2:25" x14ac:dyDescent="0.3">
      <c r="B5191" s="118"/>
      <c r="D5191" t="s">
        <v>567</v>
      </c>
      <c r="H5191" t="s">
        <v>567</v>
      </c>
      <c r="J5191" t="s">
        <v>567</v>
      </c>
      <c r="K5191" t="s">
        <v>567</v>
      </c>
      <c r="L5191" t="s">
        <v>567</v>
      </c>
      <c r="N5191">
        <v>0</v>
      </c>
      <c r="O5191">
        <v>0</v>
      </c>
      <c r="R5191">
        <v>0</v>
      </c>
      <c r="W5191" t="s">
        <v>567</v>
      </c>
      <c r="X5191" t="s">
        <v>567</v>
      </c>
      <c r="Y5191" t="s">
        <v>568</v>
      </c>
    </row>
    <row r="5192" spans="2:25" x14ac:dyDescent="0.3">
      <c r="B5192" s="118"/>
      <c r="D5192" t="s">
        <v>567</v>
      </c>
      <c r="H5192" t="s">
        <v>567</v>
      </c>
      <c r="J5192" t="s">
        <v>567</v>
      </c>
      <c r="K5192" t="s">
        <v>567</v>
      </c>
      <c r="L5192" t="s">
        <v>567</v>
      </c>
      <c r="N5192">
        <v>0</v>
      </c>
      <c r="O5192">
        <v>0</v>
      </c>
      <c r="R5192">
        <v>0</v>
      </c>
      <c r="W5192" t="s">
        <v>567</v>
      </c>
      <c r="X5192" t="s">
        <v>567</v>
      </c>
      <c r="Y5192" t="s">
        <v>568</v>
      </c>
    </row>
    <row r="5193" spans="2:25" x14ac:dyDescent="0.3">
      <c r="B5193" s="118"/>
      <c r="D5193" t="s">
        <v>567</v>
      </c>
      <c r="H5193" t="s">
        <v>567</v>
      </c>
      <c r="J5193" t="s">
        <v>567</v>
      </c>
      <c r="K5193" t="s">
        <v>567</v>
      </c>
      <c r="L5193" t="s">
        <v>567</v>
      </c>
      <c r="N5193">
        <v>0</v>
      </c>
      <c r="O5193">
        <v>0</v>
      </c>
      <c r="R5193">
        <v>0</v>
      </c>
      <c r="W5193" t="s">
        <v>567</v>
      </c>
      <c r="X5193" t="s">
        <v>567</v>
      </c>
      <c r="Y5193" t="s">
        <v>568</v>
      </c>
    </row>
    <row r="5194" spans="2:25" x14ac:dyDescent="0.3">
      <c r="B5194" s="118"/>
      <c r="D5194" t="s">
        <v>567</v>
      </c>
      <c r="H5194" t="s">
        <v>567</v>
      </c>
      <c r="J5194" t="s">
        <v>567</v>
      </c>
      <c r="K5194" t="s">
        <v>567</v>
      </c>
      <c r="L5194" t="s">
        <v>567</v>
      </c>
      <c r="N5194">
        <v>0</v>
      </c>
      <c r="O5194">
        <v>0</v>
      </c>
      <c r="R5194">
        <v>0</v>
      </c>
      <c r="W5194" t="s">
        <v>567</v>
      </c>
      <c r="X5194" t="s">
        <v>567</v>
      </c>
      <c r="Y5194" t="s">
        <v>568</v>
      </c>
    </row>
    <row r="5195" spans="2:25" x14ac:dyDescent="0.3">
      <c r="B5195" s="118"/>
      <c r="D5195" t="s">
        <v>567</v>
      </c>
      <c r="H5195" t="s">
        <v>567</v>
      </c>
      <c r="J5195" t="s">
        <v>567</v>
      </c>
      <c r="K5195" t="s">
        <v>567</v>
      </c>
      <c r="L5195" t="s">
        <v>567</v>
      </c>
      <c r="N5195">
        <v>0</v>
      </c>
      <c r="O5195">
        <v>0</v>
      </c>
      <c r="R5195">
        <v>0</v>
      </c>
      <c r="W5195" t="s">
        <v>567</v>
      </c>
      <c r="X5195" t="s">
        <v>567</v>
      </c>
      <c r="Y5195" t="s">
        <v>568</v>
      </c>
    </row>
    <row r="5196" spans="2:25" x14ac:dyDescent="0.3">
      <c r="B5196" s="118"/>
      <c r="D5196" t="s">
        <v>567</v>
      </c>
      <c r="H5196" t="s">
        <v>567</v>
      </c>
      <c r="J5196" t="s">
        <v>567</v>
      </c>
      <c r="K5196" t="s">
        <v>567</v>
      </c>
      <c r="L5196" t="s">
        <v>567</v>
      </c>
      <c r="N5196">
        <v>0</v>
      </c>
      <c r="O5196">
        <v>0</v>
      </c>
      <c r="R5196">
        <v>0</v>
      </c>
      <c r="W5196" t="s">
        <v>567</v>
      </c>
      <c r="X5196" t="s">
        <v>567</v>
      </c>
      <c r="Y5196" t="s">
        <v>568</v>
      </c>
    </row>
    <row r="5197" spans="2:25" x14ac:dyDescent="0.3">
      <c r="B5197" s="118"/>
      <c r="D5197" t="s">
        <v>567</v>
      </c>
      <c r="H5197" t="s">
        <v>567</v>
      </c>
      <c r="J5197" t="s">
        <v>567</v>
      </c>
      <c r="K5197" t="s">
        <v>567</v>
      </c>
      <c r="L5197" t="s">
        <v>567</v>
      </c>
      <c r="N5197">
        <v>0</v>
      </c>
      <c r="O5197">
        <v>0</v>
      </c>
      <c r="R5197">
        <v>0</v>
      </c>
      <c r="W5197" t="s">
        <v>567</v>
      </c>
      <c r="X5197" t="s">
        <v>567</v>
      </c>
      <c r="Y5197" t="s">
        <v>568</v>
      </c>
    </row>
    <row r="5198" spans="2:25" x14ac:dyDescent="0.3">
      <c r="B5198" s="118"/>
      <c r="D5198" t="s">
        <v>567</v>
      </c>
      <c r="H5198" t="s">
        <v>567</v>
      </c>
      <c r="J5198" t="s">
        <v>567</v>
      </c>
      <c r="K5198" t="s">
        <v>567</v>
      </c>
      <c r="L5198" t="s">
        <v>567</v>
      </c>
      <c r="N5198">
        <v>0</v>
      </c>
      <c r="O5198">
        <v>0</v>
      </c>
      <c r="R5198">
        <v>0</v>
      </c>
      <c r="W5198" t="s">
        <v>567</v>
      </c>
      <c r="X5198" t="s">
        <v>567</v>
      </c>
      <c r="Y5198" t="s">
        <v>568</v>
      </c>
    </row>
    <row r="5199" spans="2:25" x14ac:dyDescent="0.3">
      <c r="B5199" s="118"/>
      <c r="D5199" t="s">
        <v>567</v>
      </c>
      <c r="H5199" t="s">
        <v>567</v>
      </c>
      <c r="J5199" t="s">
        <v>567</v>
      </c>
      <c r="K5199" t="s">
        <v>567</v>
      </c>
      <c r="L5199" t="s">
        <v>567</v>
      </c>
      <c r="N5199">
        <v>0</v>
      </c>
      <c r="O5199">
        <v>0</v>
      </c>
      <c r="R5199">
        <v>0</v>
      </c>
      <c r="W5199" t="s">
        <v>567</v>
      </c>
      <c r="X5199" t="s">
        <v>567</v>
      </c>
      <c r="Y5199" t="s">
        <v>568</v>
      </c>
    </row>
    <row r="5200" spans="2:25" x14ac:dyDescent="0.3">
      <c r="B5200" s="118"/>
      <c r="D5200" t="s">
        <v>567</v>
      </c>
      <c r="H5200" t="s">
        <v>567</v>
      </c>
      <c r="J5200" t="s">
        <v>567</v>
      </c>
      <c r="K5200" t="s">
        <v>567</v>
      </c>
      <c r="L5200" t="s">
        <v>567</v>
      </c>
      <c r="N5200">
        <v>0</v>
      </c>
      <c r="O5200">
        <v>0</v>
      </c>
      <c r="R5200">
        <v>0</v>
      </c>
      <c r="W5200" t="s">
        <v>567</v>
      </c>
      <c r="X5200" t="s">
        <v>567</v>
      </c>
      <c r="Y5200" t="s">
        <v>568</v>
      </c>
    </row>
    <row r="5201" spans="2:25" x14ac:dyDescent="0.3">
      <c r="B5201" s="118"/>
      <c r="D5201" t="s">
        <v>567</v>
      </c>
      <c r="H5201" t="s">
        <v>567</v>
      </c>
      <c r="J5201" t="s">
        <v>567</v>
      </c>
      <c r="K5201" t="s">
        <v>567</v>
      </c>
      <c r="L5201" t="s">
        <v>567</v>
      </c>
      <c r="N5201">
        <v>0</v>
      </c>
      <c r="O5201">
        <v>0</v>
      </c>
      <c r="R5201">
        <v>0</v>
      </c>
      <c r="W5201" t="s">
        <v>567</v>
      </c>
      <c r="X5201" t="s">
        <v>567</v>
      </c>
      <c r="Y5201" t="s">
        <v>568</v>
      </c>
    </row>
    <row r="5202" spans="2:25" x14ac:dyDescent="0.3">
      <c r="B5202" s="118"/>
      <c r="D5202" t="s">
        <v>567</v>
      </c>
      <c r="H5202" t="s">
        <v>567</v>
      </c>
      <c r="J5202" t="s">
        <v>567</v>
      </c>
      <c r="K5202" t="s">
        <v>567</v>
      </c>
      <c r="L5202" t="s">
        <v>567</v>
      </c>
      <c r="N5202">
        <v>0</v>
      </c>
      <c r="O5202">
        <v>0</v>
      </c>
      <c r="R5202">
        <v>0</v>
      </c>
      <c r="W5202" t="s">
        <v>567</v>
      </c>
      <c r="X5202" t="s">
        <v>567</v>
      </c>
      <c r="Y5202" t="s">
        <v>568</v>
      </c>
    </row>
    <row r="5203" spans="2:25" x14ac:dyDescent="0.3">
      <c r="B5203" s="118"/>
      <c r="D5203" t="s">
        <v>567</v>
      </c>
      <c r="H5203" t="s">
        <v>567</v>
      </c>
      <c r="J5203" t="s">
        <v>567</v>
      </c>
      <c r="K5203" t="s">
        <v>567</v>
      </c>
      <c r="L5203" t="s">
        <v>567</v>
      </c>
      <c r="N5203">
        <v>0</v>
      </c>
      <c r="O5203">
        <v>0</v>
      </c>
      <c r="R5203">
        <v>0</v>
      </c>
      <c r="W5203" t="s">
        <v>567</v>
      </c>
      <c r="X5203" t="s">
        <v>567</v>
      </c>
      <c r="Y5203" t="s">
        <v>568</v>
      </c>
    </row>
    <row r="5204" spans="2:25" x14ac:dyDescent="0.3">
      <c r="B5204" s="118"/>
      <c r="D5204" t="s">
        <v>567</v>
      </c>
      <c r="H5204" t="s">
        <v>567</v>
      </c>
      <c r="J5204" t="s">
        <v>567</v>
      </c>
      <c r="K5204" t="s">
        <v>567</v>
      </c>
      <c r="L5204" t="s">
        <v>567</v>
      </c>
      <c r="N5204">
        <v>0</v>
      </c>
      <c r="O5204">
        <v>0</v>
      </c>
      <c r="R5204">
        <v>0</v>
      </c>
      <c r="W5204" t="s">
        <v>567</v>
      </c>
      <c r="X5204" t="s">
        <v>567</v>
      </c>
      <c r="Y5204" t="s">
        <v>568</v>
      </c>
    </row>
    <row r="5205" spans="2:25" x14ac:dyDescent="0.3">
      <c r="B5205" s="118"/>
      <c r="D5205" t="s">
        <v>567</v>
      </c>
      <c r="H5205" t="s">
        <v>567</v>
      </c>
      <c r="J5205" t="s">
        <v>567</v>
      </c>
      <c r="K5205" t="s">
        <v>567</v>
      </c>
      <c r="L5205" t="s">
        <v>567</v>
      </c>
      <c r="N5205">
        <v>0</v>
      </c>
      <c r="O5205">
        <v>0</v>
      </c>
      <c r="R5205">
        <v>0</v>
      </c>
      <c r="W5205" t="s">
        <v>567</v>
      </c>
      <c r="X5205" t="s">
        <v>567</v>
      </c>
      <c r="Y5205" t="s">
        <v>568</v>
      </c>
    </row>
    <row r="5206" spans="2:25" x14ac:dyDescent="0.3">
      <c r="B5206" s="118"/>
      <c r="D5206" t="s">
        <v>567</v>
      </c>
      <c r="H5206" t="s">
        <v>567</v>
      </c>
      <c r="J5206" t="s">
        <v>567</v>
      </c>
      <c r="K5206" t="s">
        <v>567</v>
      </c>
      <c r="L5206" t="s">
        <v>567</v>
      </c>
      <c r="N5206">
        <v>0</v>
      </c>
      <c r="O5206">
        <v>0</v>
      </c>
      <c r="R5206">
        <v>0</v>
      </c>
      <c r="W5206" t="s">
        <v>567</v>
      </c>
      <c r="X5206" t="s">
        <v>567</v>
      </c>
      <c r="Y5206" t="s">
        <v>568</v>
      </c>
    </row>
    <row r="5207" spans="2:25" x14ac:dyDescent="0.3">
      <c r="B5207" s="118"/>
      <c r="D5207" t="s">
        <v>567</v>
      </c>
      <c r="H5207" t="s">
        <v>567</v>
      </c>
      <c r="J5207" t="s">
        <v>567</v>
      </c>
      <c r="K5207" t="s">
        <v>567</v>
      </c>
      <c r="L5207" t="s">
        <v>567</v>
      </c>
      <c r="N5207">
        <v>0</v>
      </c>
      <c r="O5207">
        <v>0</v>
      </c>
      <c r="R5207">
        <v>0</v>
      </c>
      <c r="W5207" t="s">
        <v>567</v>
      </c>
      <c r="X5207" t="s">
        <v>567</v>
      </c>
      <c r="Y5207" t="s">
        <v>568</v>
      </c>
    </row>
    <row r="5208" spans="2:25" x14ac:dyDescent="0.3">
      <c r="B5208" s="118"/>
      <c r="D5208" t="s">
        <v>567</v>
      </c>
      <c r="H5208" t="s">
        <v>567</v>
      </c>
      <c r="J5208" t="s">
        <v>567</v>
      </c>
      <c r="K5208" t="s">
        <v>567</v>
      </c>
      <c r="L5208" t="s">
        <v>567</v>
      </c>
      <c r="N5208">
        <v>0</v>
      </c>
      <c r="O5208">
        <v>0</v>
      </c>
      <c r="R5208">
        <v>0</v>
      </c>
      <c r="W5208" t="s">
        <v>567</v>
      </c>
      <c r="X5208" t="s">
        <v>567</v>
      </c>
      <c r="Y5208" t="s">
        <v>568</v>
      </c>
    </row>
    <row r="5209" spans="2:25" x14ac:dyDescent="0.3">
      <c r="B5209" s="118"/>
      <c r="D5209" t="s">
        <v>567</v>
      </c>
      <c r="H5209" t="s">
        <v>567</v>
      </c>
      <c r="J5209" t="s">
        <v>567</v>
      </c>
      <c r="K5209" t="s">
        <v>567</v>
      </c>
      <c r="L5209" t="s">
        <v>567</v>
      </c>
      <c r="N5209">
        <v>0</v>
      </c>
      <c r="O5209">
        <v>0</v>
      </c>
      <c r="R5209">
        <v>0</v>
      </c>
      <c r="W5209" t="s">
        <v>567</v>
      </c>
      <c r="X5209" t="s">
        <v>567</v>
      </c>
      <c r="Y5209" t="s">
        <v>568</v>
      </c>
    </row>
    <row r="5210" spans="2:25" x14ac:dyDescent="0.3">
      <c r="B5210" s="118"/>
      <c r="D5210" t="s">
        <v>567</v>
      </c>
      <c r="H5210" t="s">
        <v>567</v>
      </c>
      <c r="J5210" t="s">
        <v>567</v>
      </c>
      <c r="K5210" t="s">
        <v>567</v>
      </c>
      <c r="L5210" t="s">
        <v>567</v>
      </c>
      <c r="N5210">
        <v>0</v>
      </c>
      <c r="O5210">
        <v>0</v>
      </c>
      <c r="R5210">
        <v>0</v>
      </c>
      <c r="W5210" t="s">
        <v>567</v>
      </c>
      <c r="X5210" t="s">
        <v>567</v>
      </c>
      <c r="Y5210" t="s">
        <v>568</v>
      </c>
    </row>
    <row r="5211" spans="2:25" x14ac:dyDescent="0.3">
      <c r="B5211" s="118"/>
      <c r="D5211" t="s">
        <v>567</v>
      </c>
      <c r="H5211" t="s">
        <v>567</v>
      </c>
      <c r="J5211" t="s">
        <v>567</v>
      </c>
      <c r="K5211" t="s">
        <v>567</v>
      </c>
      <c r="L5211" t="s">
        <v>567</v>
      </c>
      <c r="N5211">
        <v>0</v>
      </c>
      <c r="O5211">
        <v>0</v>
      </c>
      <c r="R5211">
        <v>0</v>
      </c>
      <c r="W5211" t="s">
        <v>567</v>
      </c>
      <c r="X5211" t="s">
        <v>567</v>
      </c>
      <c r="Y5211" t="s">
        <v>568</v>
      </c>
    </row>
    <row r="5212" spans="2:25" x14ac:dyDescent="0.3">
      <c r="B5212" s="118"/>
      <c r="D5212" t="s">
        <v>567</v>
      </c>
      <c r="H5212" t="s">
        <v>567</v>
      </c>
      <c r="J5212" t="s">
        <v>567</v>
      </c>
      <c r="K5212" t="s">
        <v>567</v>
      </c>
      <c r="L5212" t="s">
        <v>567</v>
      </c>
      <c r="N5212">
        <v>0</v>
      </c>
      <c r="O5212">
        <v>0</v>
      </c>
      <c r="R5212">
        <v>0</v>
      </c>
      <c r="W5212" t="s">
        <v>567</v>
      </c>
      <c r="X5212" t="s">
        <v>567</v>
      </c>
      <c r="Y5212" t="s">
        <v>568</v>
      </c>
    </row>
    <row r="5213" spans="2:25" x14ac:dyDescent="0.3">
      <c r="B5213" s="118"/>
      <c r="D5213" t="s">
        <v>567</v>
      </c>
      <c r="H5213" t="s">
        <v>567</v>
      </c>
      <c r="J5213" t="s">
        <v>567</v>
      </c>
      <c r="K5213" t="s">
        <v>567</v>
      </c>
      <c r="L5213" t="s">
        <v>567</v>
      </c>
      <c r="N5213">
        <v>0</v>
      </c>
      <c r="O5213">
        <v>0</v>
      </c>
      <c r="R5213">
        <v>0</v>
      </c>
      <c r="W5213" t="s">
        <v>567</v>
      </c>
      <c r="X5213" t="s">
        <v>567</v>
      </c>
      <c r="Y5213" t="s">
        <v>568</v>
      </c>
    </row>
    <row r="5214" spans="2:25" x14ac:dyDescent="0.3">
      <c r="B5214" s="118"/>
      <c r="D5214" t="s">
        <v>567</v>
      </c>
      <c r="H5214" t="s">
        <v>567</v>
      </c>
      <c r="J5214" t="s">
        <v>567</v>
      </c>
      <c r="K5214" t="s">
        <v>567</v>
      </c>
      <c r="L5214" t="s">
        <v>567</v>
      </c>
      <c r="N5214">
        <v>0</v>
      </c>
      <c r="O5214">
        <v>0</v>
      </c>
      <c r="R5214">
        <v>0</v>
      </c>
      <c r="W5214" t="s">
        <v>567</v>
      </c>
      <c r="X5214" t="s">
        <v>567</v>
      </c>
      <c r="Y5214" t="s">
        <v>568</v>
      </c>
    </row>
    <row r="5215" spans="2:25" x14ac:dyDescent="0.3">
      <c r="B5215" s="118"/>
      <c r="D5215" t="s">
        <v>567</v>
      </c>
      <c r="H5215" t="s">
        <v>567</v>
      </c>
      <c r="J5215" t="s">
        <v>567</v>
      </c>
      <c r="K5215" t="s">
        <v>567</v>
      </c>
      <c r="L5215" t="s">
        <v>567</v>
      </c>
      <c r="N5215">
        <v>0</v>
      </c>
      <c r="O5215">
        <v>0</v>
      </c>
      <c r="R5215">
        <v>0</v>
      </c>
      <c r="W5215" t="s">
        <v>567</v>
      </c>
      <c r="X5215" t="s">
        <v>567</v>
      </c>
      <c r="Y5215" t="s">
        <v>568</v>
      </c>
    </row>
    <row r="5216" spans="2:25" x14ac:dyDescent="0.3">
      <c r="B5216" s="118"/>
      <c r="D5216" t="s">
        <v>567</v>
      </c>
      <c r="H5216" t="s">
        <v>567</v>
      </c>
      <c r="J5216" t="s">
        <v>567</v>
      </c>
      <c r="K5216" t="s">
        <v>567</v>
      </c>
      <c r="L5216" t="s">
        <v>567</v>
      </c>
      <c r="N5216">
        <v>0</v>
      </c>
      <c r="O5216">
        <v>0</v>
      </c>
      <c r="R5216">
        <v>0</v>
      </c>
      <c r="W5216" t="s">
        <v>567</v>
      </c>
      <c r="X5216" t="s">
        <v>567</v>
      </c>
      <c r="Y5216" t="s">
        <v>568</v>
      </c>
    </row>
    <row r="5217" spans="2:25" x14ac:dyDescent="0.3">
      <c r="B5217" s="118"/>
      <c r="D5217" t="s">
        <v>567</v>
      </c>
      <c r="H5217" t="s">
        <v>567</v>
      </c>
      <c r="J5217" t="s">
        <v>567</v>
      </c>
      <c r="K5217" t="s">
        <v>567</v>
      </c>
      <c r="L5217" t="s">
        <v>567</v>
      </c>
      <c r="N5217">
        <v>0</v>
      </c>
      <c r="O5217">
        <v>0</v>
      </c>
      <c r="R5217">
        <v>0</v>
      </c>
      <c r="W5217" t="s">
        <v>567</v>
      </c>
      <c r="X5217" t="s">
        <v>567</v>
      </c>
      <c r="Y5217" t="s">
        <v>568</v>
      </c>
    </row>
    <row r="5218" spans="2:25" x14ac:dyDescent="0.3">
      <c r="B5218" s="118"/>
      <c r="D5218" t="s">
        <v>567</v>
      </c>
      <c r="H5218" t="s">
        <v>567</v>
      </c>
      <c r="J5218" t="s">
        <v>567</v>
      </c>
      <c r="K5218" t="s">
        <v>567</v>
      </c>
      <c r="L5218" t="s">
        <v>567</v>
      </c>
      <c r="N5218">
        <v>0</v>
      </c>
      <c r="O5218">
        <v>0</v>
      </c>
      <c r="R5218">
        <v>0</v>
      </c>
      <c r="W5218" t="s">
        <v>567</v>
      </c>
      <c r="X5218" t="s">
        <v>567</v>
      </c>
      <c r="Y5218" t="s">
        <v>568</v>
      </c>
    </row>
    <row r="5219" spans="2:25" x14ac:dyDescent="0.3">
      <c r="B5219" s="118"/>
      <c r="D5219" t="s">
        <v>567</v>
      </c>
      <c r="H5219" t="s">
        <v>567</v>
      </c>
      <c r="J5219" t="s">
        <v>567</v>
      </c>
      <c r="K5219" t="s">
        <v>567</v>
      </c>
      <c r="L5219" t="s">
        <v>567</v>
      </c>
      <c r="N5219">
        <v>0</v>
      </c>
      <c r="O5219">
        <v>0</v>
      </c>
      <c r="R5219">
        <v>0</v>
      </c>
      <c r="W5219" t="s">
        <v>567</v>
      </c>
      <c r="X5219" t="s">
        <v>567</v>
      </c>
      <c r="Y5219" t="s">
        <v>568</v>
      </c>
    </row>
    <row r="5220" spans="2:25" x14ac:dyDescent="0.3">
      <c r="B5220" s="118"/>
      <c r="D5220" t="s">
        <v>567</v>
      </c>
      <c r="H5220" t="s">
        <v>567</v>
      </c>
      <c r="J5220" t="s">
        <v>567</v>
      </c>
      <c r="K5220" t="s">
        <v>567</v>
      </c>
      <c r="L5220" t="s">
        <v>567</v>
      </c>
      <c r="N5220">
        <v>0</v>
      </c>
      <c r="O5220">
        <v>0</v>
      </c>
      <c r="R5220">
        <v>0</v>
      </c>
      <c r="W5220" t="s">
        <v>567</v>
      </c>
      <c r="X5220" t="s">
        <v>567</v>
      </c>
      <c r="Y5220" t="s">
        <v>568</v>
      </c>
    </row>
    <row r="5221" spans="2:25" x14ac:dyDescent="0.3">
      <c r="B5221" s="118"/>
      <c r="D5221" t="s">
        <v>567</v>
      </c>
      <c r="H5221" t="s">
        <v>567</v>
      </c>
      <c r="J5221" t="s">
        <v>567</v>
      </c>
      <c r="K5221" t="s">
        <v>567</v>
      </c>
      <c r="L5221" t="s">
        <v>567</v>
      </c>
      <c r="N5221">
        <v>0</v>
      </c>
      <c r="O5221">
        <v>0</v>
      </c>
      <c r="R5221">
        <v>0</v>
      </c>
      <c r="W5221" t="s">
        <v>567</v>
      </c>
      <c r="X5221" t="s">
        <v>567</v>
      </c>
      <c r="Y5221" t="s">
        <v>568</v>
      </c>
    </row>
    <row r="5222" spans="2:25" x14ac:dyDescent="0.3">
      <c r="B5222" s="118"/>
      <c r="D5222" t="s">
        <v>567</v>
      </c>
      <c r="H5222" t="s">
        <v>567</v>
      </c>
      <c r="J5222" t="s">
        <v>567</v>
      </c>
      <c r="K5222" t="s">
        <v>567</v>
      </c>
      <c r="L5222" t="s">
        <v>567</v>
      </c>
      <c r="N5222">
        <v>0</v>
      </c>
      <c r="O5222">
        <v>0</v>
      </c>
      <c r="R5222">
        <v>0</v>
      </c>
      <c r="W5222" t="s">
        <v>567</v>
      </c>
      <c r="X5222" t="s">
        <v>567</v>
      </c>
      <c r="Y5222" t="s">
        <v>568</v>
      </c>
    </row>
    <row r="5223" spans="2:25" x14ac:dyDescent="0.3">
      <c r="B5223" s="118"/>
      <c r="D5223" t="s">
        <v>567</v>
      </c>
      <c r="H5223" t="s">
        <v>567</v>
      </c>
      <c r="J5223" t="s">
        <v>567</v>
      </c>
      <c r="K5223" t="s">
        <v>567</v>
      </c>
      <c r="L5223" t="s">
        <v>567</v>
      </c>
      <c r="N5223">
        <v>0</v>
      </c>
      <c r="O5223">
        <v>0</v>
      </c>
      <c r="R5223">
        <v>0</v>
      </c>
      <c r="W5223" t="s">
        <v>567</v>
      </c>
      <c r="X5223" t="s">
        <v>567</v>
      </c>
      <c r="Y5223" t="s">
        <v>568</v>
      </c>
    </row>
    <row r="5224" spans="2:25" x14ac:dyDescent="0.3">
      <c r="B5224" s="118"/>
      <c r="D5224" t="s">
        <v>567</v>
      </c>
      <c r="H5224" t="s">
        <v>567</v>
      </c>
      <c r="J5224" t="s">
        <v>567</v>
      </c>
      <c r="K5224" t="s">
        <v>567</v>
      </c>
      <c r="L5224" t="s">
        <v>567</v>
      </c>
      <c r="N5224">
        <v>0</v>
      </c>
      <c r="O5224">
        <v>0</v>
      </c>
      <c r="R5224">
        <v>0</v>
      </c>
      <c r="W5224" t="s">
        <v>567</v>
      </c>
      <c r="X5224" t="s">
        <v>567</v>
      </c>
      <c r="Y5224" t="s">
        <v>568</v>
      </c>
    </row>
    <row r="5225" spans="2:25" x14ac:dyDescent="0.3">
      <c r="B5225" s="118"/>
      <c r="D5225" t="s">
        <v>567</v>
      </c>
      <c r="H5225" t="s">
        <v>567</v>
      </c>
      <c r="J5225" t="s">
        <v>567</v>
      </c>
      <c r="K5225" t="s">
        <v>567</v>
      </c>
      <c r="L5225" t="s">
        <v>567</v>
      </c>
      <c r="N5225">
        <v>0</v>
      </c>
      <c r="O5225">
        <v>0</v>
      </c>
      <c r="R5225">
        <v>0</v>
      </c>
      <c r="W5225" t="s">
        <v>567</v>
      </c>
      <c r="X5225" t="s">
        <v>567</v>
      </c>
      <c r="Y5225" t="s">
        <v>568</v>
      </c>
    </row>
    <row r="5226" spans="2:25" x14ac:dyDescent="0.3">
      <c r="B5226" s="118"/>
      <c r="D5226" t="s">
        <v>567</v>
      </c>
      <c r="H5226" t="s">
        <v>567</v>
      </c>
      <c r="J5226" t="s">
        <v>567</v>
      </c>
      <c r="K5226" t="s">
        <v>567</v>
      </c>
      <c r="L5226" t="s">
        <v>567</v>
      </c>
      <c r="N5226">
        <v>0</v>
      </c>
      <c r="O5226">
        <v>0</v>
      </c>
      <c r="R5226">
        <v>0</v>
      </c>
      <c r="W5226" t="s">
        <v>567</v>
      </c>
      <c r="X5226" t="s">
        <v>567</v>
      </c>
      <c r="Y5226" t="s">
        <v>568</v>
      </c>
    </row>
    <row r="5227" spans="2:25" x14ac:dyDescent="0.3">
      <c r="B5227" s="118"/>
      <c r="D5227" t="s">
        <v>567</v>
      </c>
      <c r="H5227" t="s">
        <v>567</v>
      </c>
      <c r="J5227" t="s">
        <v>567</v>
      </c>
      <c r="K5227" t="s">
        <v>567</v>
      </c>
      <c r="L5227" t="s">
        <v>567</v>
      </c>
      <c r="N5227">
        <v>0</v>
      </c>
      <c r="O5227">
        <v>0</v>
      </c>
      <c r="R5227">
        <v>0</v>
      </c>
      <c r="W5227" t="s">
        <v>567</v>
      </c>
      <c r="X5227" t="s">
        <v>567</v>
      </c>
      <c r="Y5227" t="s">
        <v>568</v>
      </c>
    </row>
    <row r="5228" spans="2:25" x14ac:dyDescent="0.3">
      <c r="B5228" s="118"/>
      <c r="D5228" t="s">
        <v>567</v>
      </c>
      <c r="H5228" t="s">
        <v>567</v>
      </c>
      <c r="J5228" t="s">
        <v>567</v>
      </c>
      <c r="K5228" t="s">
        <v>567</v>
      </c>
      <c r="L5228" t="s">
        <v>567</v>
      </c>
      <c r="N5228">
        <v>0</v>
      </c>
      <c r="O5228">
        <v>0</v>
      </c>
      <c r="R5228">
        <v>0</v>
      </c>
      <c r="W5228" t="s">
        <v>567</v>
      </c>
      <c r="X5228" t="s">
        <v>567</v>
      </c>
      <c r="Y5228" t="s">
        <v>568</v>
      </c>
    </row>
    <row r="5229" spans="2:25" x14ac:dyDescent="0.3">
      <c r="B5229" s="118"/>
      <c r="D5229" t="s">
        <v>567</v>
      </c>
      <c r="H5229" t="s">
        <v>567</v>
      </c>
      <c r="J5229" t="s">
        <v>567</v>
      </c>
      <c r="K5229" t="s">
        <v>567</v>
      </c>
      <c r="L5229" t="s">
        <v>567</v>
      </c>
      <c r="N5229">
        <v>0</v>
      </c>
      <c r="O5229">
        <v>0</v>
      </c>
      <c r="R5229">
        <v>0</v>
      </c>
      <c r="W5229" t="s">
        <v>567</v>
      </c>
      <c r="X5229" t="s">
        <v>567</v>
      </c>
      <c r="Y5229" t="s">
        <v>568</v>
      </c>
    </row>
    <row r="5230" spans="2:25" x14ac:dyDescent="0.3">
      <c r="B5230" s="118"/>
      <c r="D5230" t="s">
        <v>567</v>
      </c>
      <c r="H5230" t="s">
        <v>567</v>
      </c>
      <c r="J5230" t="s">
        <v>567</v>
      </c>
      <c r="K5230" t="s">
        <v>567</v>
      </c>
      <c r="L5230" t="s">
        <v>567</v>
      </c>
      <c r="N5230">
        <v>0</v>
      </c>
      <c r="O5230">
        <v>0</v>
      </c>
      <c r="R5230">
        <v>0</v>
      </c>
      <c r="W5230" t="s">
        <v>567</v>
      </c>
      <c r="X5230" t="s">
        <v>567</v>
      </c>
      <c r="Y5230" t="s">
        <v>568</v>
      </c>
    </row>
    <row r="5231" spans="2:25" x14ac:dyDescent="0.3">
      <c r="B5231" s="118"/>
      <c r="D5231" t="s">
        <v>567</v>
      </c>
      <c r="H5231" t="s">
        <v>567</v>
      </c>
      <c r="J5231" t="s">
        <v>567</v>
      </c>
      <c r="K5231" t="s">
        <v>567</v>
      </c>
      <c r="L5231" t="s">
        <v>567</v>
      </c>
      <c r="N5231">
        <v>0</v>
      </c>
      <c r="O5231">
        <v>0</v>
      </c>
      <c r="R5231">
        <v>0</v>
      </c>
      <c r="W5231" t="s">
        <v>567</v>
      </c>
      <c r="X5231" t="s">
        <v>567</v>
      </c>
      <c r="Y5231" t="s">
        <v>568</v>
      </c>
    </row>
    <row r="5232" spans="2:25" x14ac:dyDescent="0.3">
      <c r="B5232" s="118"/>
      <c r="D5232" t="s">
        <v>567</v>
      </c>
      <c r="H5232" t="s">
        <v>567</v>
      </c>
      <c r="J5232" t="s">
        <v>567</v>
      </c>
      <c r="K5232" t="s">
        <v>567</v>
      </c>
      <c r="L5232" t="s">
        <v>567</v>
      </c>
      <c r="N5232">
        <v>0</v>
      </c>
      <c r="O5232">
        <v>0</v>
      </c>
      <c r="R5232">
        <v>0</v>
      </c>
      <c r="W5232" t="s">
        <v>567</v>
      </c>
      <c r="X5232" t="s">
        <v>567</v>
      </c>
      <c r="Y5232" t="s">
        <v>568</v>
      </c>
    </row>
    <row r="5233" spans="2:25" x14ac:dyDescent="0.3">
      <c r="B5233" s="118"/>
      <c r="D5233" t="s">
        <v>567</v>
      </c>
      <c r="H5233" t="s">
        <v>567</v>
      </c>
      <c r="J5233" t="s">
        <v>567</v>
      </c>
      <c r="K5233" t="s">
        <v>567</v>
      </c>
      <c r="L5233" t="s">
        <v>567</v>
      </c>
      <c r="N5233">
        <v>0</v>
      </c>
      <c r="O5233">
        <v>0</v>
      </c>
      <c r="R5233">
        <v>0</v>
      </c>
      <c r="W5233" t="s">
        <v>567</v>
      </c>
      <c r="X5233" t="s">
        <v>567</v>
      </c>
      <c r="Y5233" t="s">
        <v>568</v>
      </c>
    </row>
    <row r="5234" spans="2:25" x14ac:dyDescent="0.3">
      <c r="B5234" s="118"/>
      <c r="D5234" t="s">
        <v>567</v>
      </c>
      <c r="H5234" t="s">
        <v>567</v>
      </c>
      <c r="J5234" t="s">
        <v>567</v>
      </c>
      <c r="K5234" t="s">
        <v>567</v>
      </c>
      <c r="L5234" t="s">
        <v>567</v>
      </c>
      <c r="N5234">
        <v>0</v>
      </c>
      <c r="O5234">
        <v>0</v>
      </c>
      <c r="R5234">
        <v>0</v>
      </c>
      <c r="W5234" t="s">
        <v>567</v>
      </c>
      <c r="X5234" t="s">
        <v>567</v>
      </c>
      <c r="Y5234" t="s">
        <v>568</v>
      </c>
    </row>
    <row r="5235" spans="2:25" x14ac:dyDescent="0.3">
      <c r="B5235" s="118"/>
      <c r="D5235" t="s">
        <v>567</v>
      </c>
      <c r="H5235" t="s">
        <v>567</v>
      </c>
      <c r="J5235" t="s">
        <v>567</v>
      </c>
      <c r="K5235" t="s">
        <v>567</v>
      </c>
      <c r="L5235" t="s">
        <v>567</v>
      </c>
      <c r="N5235">
        <v>0</v>
      </c>
      <c r="O5235">
        <v>0</v>
      </c>
      <c r="R5235">
        <v>0</v>
      </c>
      <c r="W5235" t="s">
        <v>567</v>
      </c>
      <c r="X5235" t="s">
        <v>567</v>
      </c>
      <c r="Y5235" t="s">
        <v>568</v>
      </c>
    </row>
    <row r="5236" spans="2:25" x14ac:dyDescent="0.3">
      <c r="B5236" s="118"/>
      <c r="D5236" t="s">
        <v>567</v>
      </c>
      <c r="H5236" t="s">
        <v>567</v>
      </c>
      <c r="J5236" t="s">
        <v>567</v>
      </c>
      <c r="K5236" t="s">
        <v>567</v>
      </c>
      <c r="L5236" t="s">
        <v>567</v>
      </c>
      <c r="N5236">
        <v>0</v>
      </c>
      <c r="O5236">
        <v>0</v>
      </c>
      <c r="R5236">
        <v>0</v>
      </c>
      <c r="W5236" t="s">
        <v>567</v>
      </c>
      <c r="X5236" t="s">
        <v>567</v>
      </c>
      <c r="Y5236" t="s">
        <v>568</v>
      </c>
    </row>
    <row r="5237" spans="2:25" x14ac:dyDescent="0.3">
      <c r="B5237" s="118"/>
      <c r="D5237" t="s">
        <v>567</v>
      </c>
      <c r="H5237" t="s">
        <v>567</v>
      </c>
      <c r="J5237" t="s">
        <v>567</v>
      </c>
      <c r="K5237" t="s">
        <v>567</v>
      </c>
      <c r="L5237" t="s">
        <v>567</v>
      </c>
      <c r="N5237">
        <v>0</v>
      </c>
      <c r="O5237">
        <v>0</v>
      </c>
      <c r="R5237">
        <v>0</v>
      </c>
      <c r="W5237" t="s">
        <v>567</v>
      </c>
      <c r="X5237" t="s">
        <v>567</v>
      </c>
      <c r="Y5237" t="s">
        <v>568</v>
      </c>
    </row>
    <row r="5238" spans="2:25" x14ac:dyDescent="0.3">
      <c r="B5238" s="118"/>
      <c r="D5238" t="s">
        <v>567</v>
      </c>
      <c r="H5238" t="s">
        <v>567</v>
      </c>
      <c r="J5238" t="s">
        <v>567</v>
      </c>
      <c r="K5238" t="s">
        <v>567</v>
      </c>
      <c r="L5238" t="s">
        <v>567</v>
      </c>
      <c r="N5238">
        <v>0</v>
      </c>
      <c r="O5238">
        <v>0</v>
      </c>
      <c r="R5238">
        <v>0</v>
      </c>
      <c r="W5238" t="s">
        <v>567</v>
      </c>
      <c r="X5238" t="s">
        <v>567</v>
      </c>
      <c r="Y5238" t="s">
        <v>568</v>
      </c>
    </row>
    <row r="5239" spans="2:25" x14ac:dyDescent="0.3">
      <c r="B5239" s="118"/>
      <c r="D5239" t="s">
        <v>567</v>
      </c>
      <c r="H5239" t="s">
        <v>567</v>
      </c>
      <c r="J5239" t="s">
        <v>567</v>
      </c>
      <c r="K5239" t="s">
        <v>567</v>
      </c>
      <c r="L5239" t="s">
        <v>567</v>
      </c>
      <c r="N5239">
        <v>0</v>
      </c>
      <c r="O5239">
        <v>0</v>
      </c>
      <c r="R5239">
        <v>0</v>
      </c>
      <c r="W5239" t="s">
        <v>567</v>
      </c>
      <c r="X5239" t="s">
        <v>567</v>
      </c>
      <c r="Y5239" t="s">
        <v>568</v>
      </c>
    </row>
    <row r="5240" spans="2:25" x14ac:dyDescent="0.3">
      <c r="B5240" s="118"/>
      <c r="D5240" t="s">
        <v>567</v>
      </c>
      <c r="H5240" t="s">
        <v>567</v>
      </c>
      <c r="J5240" t="s">
        <v>567</v>
      </c>
      <c r="K5240" t="s">
        <v>567</v>
      </c>
      <c r="L5240" t="s">
        <v>567</v>
      </c>
      <c r="N5240">
        <v>0</v>
      </c>
      <c r="O5240">
        <v>0</v>
      </c>
      <c r="R5240">
        <v>0</v>
      </c>
      <c r="W5240" t="s">
        <v>567</v>
      </c>
      <c r="X5240" t="s">
        <v>567</v>
      </c>
      <c r="Y5240" t="s">
        <v>568</v>
      </c>
    </row>
    <row r="5241" spans="2:25" x14ac:dyDescent="0.3">
      <c r="B5241" s="118"/>
      <c r="D5241" t="s">
        <v>567</v>
      </c>
      <c r="H5241" t="s">
        <v>567</v>
      </c>
      <c r="J5241" t="s">
        <v>567</v>
      </c>
      <c r="K5241" t="s">
        <v>567</v>
      </c>
      <c r="L5241" t="s">
        <v>567</v>
      </c>
      <c r="N5241">
        <v>0</v>
      </c>
      <c r="O5241">
        <v>0</v>
      </c>
      <c r="R5241">
        <v>0</v>
      </c>
      <c r="W5241" t="s">
        <v>567</v>
      </c>
      <c r="X5241" t="s">
        <v>567</v>
      </c>
      <c r="Y5241" t="s">
        <v>568</v>
      </c>
    </row>
    <row r="5242" spans="2:25" x14ac:dyDescent="0.3">
      <c r="B5242" s="118"/>
      <c r="D5242" t="s">
        <v>567</v>
      </c>
      <c r="H5242" t="s">
        <v>567</v>
      </c>
      <c r="J5242" t="s">
        <v>567</v>
      </c>
      <c r="K5242" t="s">
        <v>567</v>
      </c>
      <c r="L5242" t="s">
        <v>567</v>
      </c>
      <c r="N5242">
        <v>0</v>
      </c>
      <c r="O5242">
        <v>0</v>
      </c>
      <c r="R5242">
        <v>0</v>
      </c>
      <c r="W5242" t="s">
        <v>567</v>
      </c>
      <c r="X5242" t="s">
        <v>567</v>
      </c>
      <c r="Y5242" t="s">
        <v>568</v>
      </c>
    </row>
    <row r="5243" spans="2:25" x14ac:dyDescent="0.3">
      <c r="B5243" s="118"/>
      <c r="D5243" t="s">
        <v>567</v>
      </c>
      <c r="H5243" t="s">
        <v>567</v>
      </c>
      <c r="J5243" t="s">
        <v>567</v>
      </c>
      <c r="K5243" t="s">
        <v>567</v>
      </c>
      <c r="L5243" t="s">
        <v>567</v>
      </c>
      <c r="N5243">
        <v>0</v>
      </c>
      <c r="O5243">
        <v>0</v>
      </c>
      <c r="R5243">
        <v>0</v>
      </c>
      <c r="W5243" t="s">
        <v>567</v>
      </c>
      <c r="X5243" t="s">
        <v>567</v>
      </c>
      <c r="Y5243" t="s">
        <v>568</v>
      </c>
    </row>
    <row r="5244" spans="2:25" x14ac:dyDescent="0.3">
      <c r="B5244" s="118"/>
      <c r="D5244" t="s">
        <v>567</v>
      </c>
      <c r="H5244" t="s">
        <v>567</v>
      </c>
      <c r="J5244" t="s">
        <v>567</v>
      </c>
      <c r="K5244" t="s">
        <v>567</v>
      </c>
      <c r="L5244" t="s">
        <v>567</v>
      </c>
      <c r="N5244">
        <v>0</v>
      </c>
      <c r="O5244">
        <v>0</v>
      </c>
      <c r="R5244">
        <v>0</v>
      </c>
      <c r="W5244" t="s">
        <v>567</v>
      </c>
      <c r="X5244" t="s">
        <v>567</v>
      </c>
      <c r="Y5244" t="s">
        <v>568</v>
      </c>
    </row>
    <row r="5245" spans="2:25" x14ac:dyDescent="0.3">
      <c r="B5245" s="118"/>
      <c r="D5245" t="s">
        <v>567</v>
      </c>
      <c r="H5245" t="s">
        <v>567</v>
      </c>
      <c r="J5245" t="s">
        <v>567</v>
      </c>
      <c r="K5245" t="s">
        <v>567</v>
      </c>
      <c r="L5245" t="s">
        <v>567</v>
      </c>
      <c r="N5245">
        <v>0</v>
      </c>
      <c r="O5245">
        <v>0</v>
      </c>
      <c r="R5245">
        <v>0</v>
      </c>
      <c r="W5245" t="s">
        <v>567</v>
      </c>
      <c r="X5245" t="s">
        <v>567</v>
      </c>
      <c r="Y5245" t="s">
        <v>568</v>
      </c>
    </row>
    <row r="5246" spans="2:25" x14ac:dyDescent="0.3">
      <c r="B5246" s="118"/>
      <c r="D5246" t="s">
        <v>567</v>
      </c>
      <c r="H5246" t="s">
        <v>567</v>
      </c>
      <c r="J5246" t="s">
        <v>567</v>
      </c>
      <c r="K5246" t="s">
        <v>567</v>
      </c>
      <c r="L5246" t="s">
        <v>567</v>
      </c>
      <c r="N5246">
        <v>0</v>
      </c>
      <c r="O5246">
        <v>0</v>
      </c>
      <c r="R5246">
        <v>0</v>
      </c>
      <c r="W5246" t="s">
        <v>567</v>
      </c>
      <c r="X5246" t="s">
        <v>567</v>
      </c>
      <c r="Y5246" t="s">
        <v>568</v>
      </c>
    </row>
    <row r="5247" spans="2:25" x14ac:dyDescent="0.3">
      <c r="B5247" s="118"/>
      <c r="D5247" t="s">
        <v>567</v>
      </c>
      <c r="H5247" t="s">
        <v>567</v>
      </c>
      <c r="J5247" t="s">
        <v>567</v>
      </c>
      <c r="K5247" t="s">
        <v>567</v>
      </c>
      <c r="L5247" t="s">
        <v>567</v>
      </c>
      <c r="N5247">
        <v>0</v>
      </c>
      <c r="O5247">
        <v>0</v>
      </c>
      <c r="R5247">
        <v>0</v>
      </c>
      <c r="W5247" t="s">
        <v>567</v>
      </c>
      <c r="X5247" t="s">
        <v>567</v>
      </c>
      <c r="Y5247" t="s">
        <v>568</v>
      </c>
    </row>
    <row r="5248" spans="2:25" x14ac:dyDescent="0.3">
      <c r="B5248" s="118"/>
      <c r="D5248" t="s">
        <v>567</v>
      </c>
      <c r="H5248" t="s">
        <v>567</v>
      </c>
      <c r="J5248" t="s">
        <v>567</v>
      </c>
      <c r="K5248" t="s">
        <v>567</v>
      </c>
      <c r="L5248" t="s">
        <v>567</v>
      </c>
      <c r="N5248">
        <v>0</v>
      </c>
      <c r="O5248">
        <v>0</v>
      </c>
      <c r="R5248">
        <v>0</v>
      </c>
      <c r="W5248" t="s">
        <v>567</v>
      </c>
      <c r="X5248" t="s">
        <v>567</v>
      </c>
      <c r="Y5248" t="s">
        <v>568</v>
      </c>
    </row>
    <row r="5249" spans="2:25" x14ac:dyDescent="0.3">
      <c r="B5249" s="118"/>
      <c r="D5249" t="s">
        <v>567</v>
      </c>
      <c r="H5249" t="s">
        <v>567</v>
      </c>
      <c r="J5249" t="s">
        <v>567</v>
      </c>
      <c r="K5249" t="s">
        <v>567</v>
      </c>
      <c r="L5249" t="s">
        <v>567</v>
      </c>
      <c r="N5249">
        <v>0</v>
      </c>
      <c r="O5249">
        <v>0</v>
      </c>
      <c r="R5249">
        <v>0</v>
      </c>
      <c r="W5249" t="s">
        <v>567</v>
      </c>
      <c r="X5249" t="s">
        <v>567</v>
      </c>
      <c r="Y5249" t="s">
        <v>568</v>
      </c>
    </row>
    <row r="5250" spans="2:25" x14ac:dyDescent="0.3">
      <c r="B5250" s="118"/>
      <c r="D5250" t="s">
        <v>567</v>
      </c>
      <c r="H5250" t="s">
        <v>567</v>
      </c>
      <c r="J5250" t="s">
        <v>567</v>
      </c>
      <c r="K5250" t="s">
        <v>567</v>
      </c>
      <c r="L5250" t="s">
        <v>567</v>
      </c>
      <c r="N5250">
        <v>0</v>
      </c>
      <c r="O5250">
        <v>0</v>
      </c>
      <c r="R5250">
        <v>0</v>
      </c>
      <c r="W5250" t="s">
        <v>567</v>
      </c>
      <c r="X5250" t="s">
        <v>567</v>
      </c>
      <c r="Y5250" t="s">
        <v>568</v>
      </c>
    </row>
    <row r="5251" spans="2:25" x14ac:dyDescent="0.3">
      <c r="B5251" s="118"/>
      <c r="D5251" t="s">
        <v>567</v>
      </c>
      <c r="H5251" t="s">
        <v>567</v>
      </c>
      <c r="J5251" t="s">
        <v>567</v>
      </c>
      <c r="K5251" t="s">
        <v>567</v>
      </c>
      <c r="L5251" t="s">
        <v>567</v>
      </c>
      <c r="N5251">
        <v>0</v>
      </c>
      <c r="O5251">
        <v>0</v>
      </c>
      <c r="R5251">
        <v>0</v>
      </c>
      <c r="W5251" t="s">
        <v>567</v>
      </c>
      <c r="X5251" t="s">
        <v>567</v>
      </c>
      <c r="Y5251" t="s">
        <v>568</v>
      </c>
    </row>
    <row r="5252" spans="2:25" x14ac:dyDescent="0.3">
      <c r="B5252" s="118"/>
      <c r="D5252" t="s">
        <v>567</v>
      </c>
      <c r="H5252" t="s">
        <v>567</v>
      </c>
      <c r="J5252" t="s">
        <v>567</v>
      </c>
      <c r="K5252" t="s">
        <v>567</v>
      </c>
      <c r="L5252" t="s">
        <v>567</v>
      </c>
      <c r="N5252">
        <v>0</v>
      </c>
      <c r="O5252">
        <v>0</v>
      </c>
      <c r="R5252">
        <v>0</v>
      </c>
      <c r="W5252" t="s">
        <v>567</v>
      </c>
      <c r="X5252" t="s">
        <v>567</v>
      </c>
      <c r="Y5252" t="s">
        <v>568</v>
      </c>
    </row>
    <row r="5253" spans="2:25" x14ac:dyDescent="0.3">
      <c r="B5253" s="118"/>
      <c r="D5253" t="s">
        <v>567</v>
      </c>
      <c r="H5253" t="s">
        <v>567</v>
      </c>
      <c r="J5253" t="s">
        <v>567</v>
      </c>
      <c r="K5253" t="s">
        <v>567</v>
      </c>
      <c r="L5253" t="s">
        <v>567</v>
      </c>
      <c r="N5253">
        <v>0</v>
      </c>
      <c r="O5253">
        <v>0</v>
      </c>
      <c r="R5253">
        <v>0</v>
      </c>
      <c r="W5253" t="s">
        <v>567</v>
      </c>
      <c r="X5253" t="s">
        <v>567</v>
      </c>
      <c r="Y5253" t="s">
        <v>568</v>
      </c>
    </row>
    <row r="5254" spans="2:25" x14ac:dyDescent="0.3">
      <c r="B5254" s="118"/>
      <c r="D5254" t="s">
        <v>567</v>
      </c>
      <c r="H5254" t="s">
        <v>567</v>
      </c>
      <c r="J5254" t="s">
        <v>567</v>
      </c>
      <c r="K5254" t="s">
        <v>567</v>
      </c>
      <c r="L5254" t="s">
        <v>567</v>
      </c>
      <c r="N5254">
        <v>0</v>
      </c>
      <c r="O5254">
        <v>0</v>
      </c>
      <c r="R5254">
        <v>0</v>
      </c>
      <c r="W5254" t="s">
        <v>567</v>
      </c>
      <c r="X5254" t="s">
        <v>567</v>
      </c>
      <c r="Y5254" t="s">
        <v>568</v>
      </c>
    </row>
    <row r="5255" spans="2:25" x14ac:dyDescent="0.3">
      <c r="B5255" s="118"/>
      <c r="D5255" t="s">
        <v>567</v>
      </c>
      <c r="H5255" t="s">
        <v>567</v>
      </c>
      <c r="J5255" t="s">
        <v>567</v>
      </c>
      <c r="K5255" t="s">
        <v>567</v>
      </c>
      <c r="L5255" t="s">
        <v>567</v>
      </c>
      <c r="N5255">
        <v>0</v>
      </c>
      <c r="O5255">
        <v>0</v>
      </c>
      <c r="R5255">
        <v>0</v>
      </c>
      <c r="W5255" t="s">
        <v>567</v>
      </c>
      <c r="X5255" t="s">
        <v>567</v>
      </c>
      <c r="Y5255" t="s">
        <v>568</v>
      </c>
    </row>
    <row r="5256" spans="2:25" x14ac:dyDescent="0.3">
      <c r="B5256" s="118"/>
      <c r="D5256" t="s">
        <v>567</v>
      </c>
      <c r="H5256" t="s">
        <v>567</v>
      </c>
      <c r="J5256" t="s">
        <v>567</v>
      </c>
      <c r="K5256" t="s">
        <v>567</v>
      </c>
      <c r="L5256" t="s">
        <v>567</v>
      </c>
      <c r="N5256">
        <v>0</v>
      </c>
      <c r="O5256">
        <v>0</v>
      </c>
      <c r="R5256">
        <v>0</v>
      </c>
      <c r="W5256" t="s">
        <v>567</v>
      </c>
      <c r="X5256" t="s">
        <v>567</v>
      </c>
      <c r="Y5256" t="s">
        <v>568</v>
      </c>
    </row>
    <row r="5257" spans="2:25" x14ac:dyDescent="0.3">
      <c r="B5257" s="118"/>
      <c r="D5257" t="s">
        <v>567</v>
      </c>
      <c r="H5257" t="s">
        <v>567</v>
      </c>
      <c r="J5257" t="s">
        <v>567</v>
      </c>
      <c r="K5257" t="s">
        <v>567</v>
      </c>
      <c r="L5257" t="s">
        <v>567</v>
      </c>
      <c r="N5257">
        <v>0</v>
      </c>
      <c r="O5257">
        <v>0</v>
      </c>
      <c r="R5257">
        <v>0</v>
      </c>
      <c r="W5257" t="s">
        <v>567</v>
      </c>
      <c r="X5257" t="s">
        <v>567</v>
      </c>
      <c r="Y5257" t="s">
        <v>568</v>
      </c>
    </row>
    <row r="5258" spans="2:25" x14ac:dyDescent="0.3">
      <c r="B5258" s="118"/>
      <c r="D5258" t="s">
        <v>567</v>
      </c>
      <c r="H5258" t="s">
        <v>567</v>
      </c>
      <c r="J5258" t="s">
        <v>567</v>
      </c>
      <c r="K5258" t="s">
        <v>567</v>
      </c>
      <c r="L5258" t="s">
        <v>567</v>
      </c>
      <c r="N5258">
        <v>0</v>
      </c>
      <c r="O5258">
        <v>0</v>
      </c>
      <c r="R5258">
        <v>0</v>
      </c>
      <c r="W5258" t="s">
        <v>567</v>
      </c>
      <c r="X5258" t="s">
        <v>567</v>
      </c>
      <c r="Y5258" t="s">
        <v>568</v>
      </c>
    </row>
    <row r="5259" spans="2:25" x14ac:dyDescent="0.3">
      <c r="B5259" s="118"/>
      <c r="D5259" t="s">
        <v>567</v>
      </c>
      <c r="H5259" t="s">
        <v>567</v>
      </c>
      <c r="J5259" t="s">
        <v>567</v>
      </c>
      <c r="K5259" t="s">
        <v>567</v>
      </c>
      <c r="L5259" t="s">
        <v>567</v>
      </c>
      <c r="N5259">
        <v>0</v>
      </c>
      <c r="O5259">
        <v>0</v>
      </c>
      <c r="R5259">
        <v>0</v>
      </c>
      <c r="W5259" t="s">
        <v>567</v>
      </c>
      <c r="X5259" t="s">
        <v>567</v>
      </c>
      <c r="Y5259" t="s">
        <v>568</v>
      </c>
    </row>
    <row r="5260" spans="2:25" x14ac:dyDescent="0.3">
      <c r="B5260" s="118"/>
      <c r="D5260" t="s">
        <v>567</v>
      </c>
      <c r="H5260" t="s">
        <v>567</v>
      </c>
      <c r="J5260" t="s">
        <v>567</v>
      </c>
      <c r="K5260" t="s">
        <v>567</v>
      </c>
      <c r="L5260" t="s">
        <v>567</v>
      </c>
      <c r="N5260">
        <v>0</v>
      </c>
      <c r="O5260">
        <v>0</v>
      </c>
      <c r="R5260">
        <v>0</v>
      </c>
      <c r="W5260" t="s">
        <v>567</v>
      </c>
      <c r="X5260" t="s">
        <v>567</v>
      </c>
      <c r="Y5260" t="s">
        <v>568</v>
      </c>
    </row>
    <row r="5261" spans="2:25" x14ac:dyDescent="0.3">
      <c r="B5261" s="118"/>
      <c r="D5261" t="s">
        <v>567</v>
      </c>
      <c r="H5261" t="s">
        <v>567</v>
      </c>
      <c r="J5261" t="s">
        <v>567</v>
      </c>
      <c r="K5261" t="s">
        <v>567</v>
      </c>
      <c r="L5261" t="s">
        <v>567</v>
      </c>
      <c r="N5261">
        <v>0</v>
      </c>
      <c r="O5261">
        <v>0</v>
      </c>
      <c r="R5261">
        <v>0</v>
      </c>
      <c r="W5261" t="s">
        <v>567</v>
      </c>
      <c r="X5261" t="s">
        <v>567</v>
      </c>
      <c r="Y5261" t="s">
        <v>568</v>
      </c>
    </row>
    <row r="5262" spans="2:25" x14ac:dyDescent="0.3">
      <c r="B5262" s="118"/>
      <c r="D5262" t="s">
        <v>567</v>
      </c>
      <c r="H5262" t="s">
        <v>567</v>
      </c>
      <c r="J5262" t="s">
        <v>567</v>
      </c>
      <c r="K5262" t="s">
        <v>567</v>
      </c>
      <c r="L5262" t="s">
        <v>567</v>
      </c>
      <c r="N5262">
        <v>0</v>
      </c>
      <c r="O5262">
        <v>0</v>
      </c>
      <c r="R5262">
        <v>0</v>
      </c>
      <c r="W5262" t="s">
        <v>567</v>
      </c>
      <c r="X5262" t="s">
        <v>567</v>
      </c>
      <c r="Y5262" t="s">
        <v>568</v>
      </c>
    </row>
    <row r="5263" spans="2:25" x14ac:dyDescent="0.3">
      <c r="B5263" s="118"/>
      <c r="D5263" t="s">
        <v>567</v>
      </c>
      <c r="H5263" t="s">
        <v>567</v>
      </c>
      <c r="J5263" t="s">
        <v>567</v>
      </c>
      <c r="K5263" t="s">
        <v>567</v>
      </c>
      <c r="L5263" t="s">
        <v>567</v>
      </c>
      <c r="N5263">
        <v>0</v>
      </c>
      <c r="O5263">
        <v>0</v>
      </c>
      <c r="R5263">
        <v>0</v>
      </c>
      <c r="W5263" t="s">
        <v>567</v>
      </c>
      <c r="X5263" t="s">
        <v>567</v>
      </c>
      <c r="Y5263" t="s">
        <v>568</v>
      </c>
    </row>
    <row r="5264" spans="2:25" x14ac:dyDescent="0.3">
      <c r="B5264" s="118"/>
      <c r="D5264" t="s">
        <v>567</v>
      </c>
      <c r="H5264" t="s">
        <v>567</v>
      </c>
      <c r="J5264" t="s">
        <v>567</v>
      </c>
      <c r="K5264" t="s">
        <v>567</v>
      </c>
      <c r="L5264" t="s">
        <v>567</v>
      </c>
      <c r="N5264">
        <v>0</v>
      </c>
      <c r="O5264">
        <v>0</v>
      </c>
      <c r="R5264">
        <v>0</v>
      </c>
      <c r="W5264" t="s">
        <v>567</v>
      </c>
      <c r="X5264" t="s">
        <v>567</v>
      </c>
      <c r="Y5264" t="s">
        <v>568</v>
      </c>
    </row>
    <row r="5265" spans="2:25" x14ac:dyDescent="0.3">
      <c r="B5265" s="118"/>
      <c r="D5265" t="s">
        <v>567</v>
      </c>
      <c r="H5265" t="s">
        <v>567</v>
      </c>
      <c r="J5265" t="s">
        <v>567</v>
      </c>
      <c r="K5265" t="s">
        <v>567</v>
      </c>
      <c r="L5265" t="s">
        <v>567</v>
      </c>
      <c r="N5265">
        <v>0</v>
      </c>
      <c r="O5265">
        <v>0</v>
      </c>
      <c r="R5265">
        <v>0</v>
      </c>
      <c r="W5265" t="s">
        <v>567</v>
      </c>
      <c r="X5265" t="s">
        <v>567</v>
      </c>
      <c r="Y5265" t="s">
        <v>568</v>
      </c>
    </row>
    <row r="5266" spans="2:25" x14ac:dyDescent="0.3">
      <c r="B5266" s="118"/>
      <c r="D5266" t="s">
        <v>567</v>
      </c>
      <c r="H5266" t="s">
        <v>567</v>
      </c>
      <c r="J5266" t="s">
        <v>567</v>
      </c>
      <c r="K5266" t="s">
        <v>567</v>
      </c>
      <c r="L5266" t="s">
        <v>567</v>
      </c>
      <c r="N5266">
        <v>0</v>
      </c>
      <c r="O5266">
        <v>0</v>
      </c>
      <c r="R5266">
        <v>0</v>
      </c>
      <c r="W5266" t="s">
        <v>567</v>
      </c>
      <c r="X5266" t="s">
        <v>567</v>
      </c>
      <c r="Y5266" t="s">
        <v>568</v>
      </c>
    </row>
    <row r="5267" spans="2:25" x14ac:dyDescent="0.3">
      <c r="B5267" s="118"/>
      <c r="D5267" t="s">
        <v>567</v>
      </c>
      <c r="H5267" t="s">
        <v>567</v>
      </c>
      <c r="J5267" t="s">
        <v>567</v>
      </c>
      <c r="K5267" t="s">
        <v>567</v>
      </c>
      <c r="L5267" t="s">
        <v>567</v>
      </c>
      <c r="N5267">
        <v>0</v>
      </c>
      <c r="O5267">
        <v>0</v>
      </c>
      <c r="R5267">
        <v>0</v>
      </c>
      <c r="W5267" t="s">
        <v>567</v>
      </c>
      <c r="X5267" t="s">
        <v>567</v>
      </c>
      <c r="Y5267" t="s">
        <v>568</v>
      </c>
    </row>
    <row r="5268" spans="2:25" x14ac:dyDescent="0.3">
      <c r="B5268" s="118"/>
      <c r="D5268" t="s">
        <v>567</v>
      </c>
      <c r="H5268" t="s">
        <v>567</v>
      </c>
      <c r="J5268" t="s">
        <v>567</v>
      </c>
      <c r="K5268" t="s">
        <v>567</v>
      </c>
      <c r="L5268" t="s">
        <v>567</v>
      </c>
      <c r="N5268">
        <v>0</v>
      </c>
      <c r="O5268">
        <v>0</v>
      </c>
      <c r="R5268">
        <v>0</v>
      </c>
      <c r="W5268" t="s">
        <v>567</v>
      </c>
      <c r="X5268" t="s">
        <v>567</v>
      </c>
      <c r="Y5268" t="s">
        <v>568</v>
      </c>
    </row>
    <row r="5269" spans="2:25" x14ac:dyDescent="0.3">
      <c r="B5269" s="118"/>
      <c r="D5269" t="s">
        <v>567</v>
      </c>
      <c r="H5269" t="s">
        <v>567</v>
      </c>
      <c r="J5269" t="s">
        <v>567</v>
      </c>
      <c r="K5269" t="s">
        <v>567</v>
      </c>
      <c r="L5269" t="s">
        <v>567</v>
      </c>
      <c r="N5269">
        <v>0</v>
      </c>
      <c r="O5269">
        <v>0</v>
      </c>
      <c r="R5269">
        <v>0</v>
      </c>
      <c r="W5269" t="s">
        <v>567</v>
      </c>
      <c r="X5269" t="s">
        <v>567</v>
      </c>
      <c r="Y5269" t="s">
        <v>568</v>
      </c>
    </row>
    <row r="5270" spans="2:25" x14ac:dyDescent="0.3">
      <c r="B5270" s="118"/>
      <c r="D5270" t="s">
        <v>567</v>
      </c>
      <c r="H5270" t="s">
        <v>567</v>
      </c>
      <c r="J5270" t="s">
        <v>567</v>
      </c>
      <c r="K5270" t="s">
        <v>567</v>
      </c>
      <c r="L5270" t="s">
        <v>567</v>
      </c>
      <c r="N5270">
        <v>0</v>
      </c>
      <c r="O5270">
        <v>0</v>
      </c>
      <c r="R5270">
        <v>0</v>
      </c>
      <c r="W5270" t="s">
        <v>567</v>
      </c>
      <c r="X5270" t="s">
        <v>567</v>
      </c>
      <c r="Y5270" t="s">
        <v>568</v>
      </c>
    </row>
    <row r="5271" spans="2:25" x14ac:dyDescent="0.3">
      <c r="B5271" s="118"/>
      <c r="D5271" t="s">
        <v>567</v>
      </c>
      <c r="H5271" t="s">
        <v>567</v>
      </c>
      <c r="J5271" t="s">
        <v>567</v>
      </c>
      <c r="K5271" t="s">
        <v>567</v>
      </c>
      <c r="L5271" t="s">
        <v>567</v>
      </c>
      <c r="N5271">
        <v>0</v>
      </c>
      <c r="O5271">
        <v>0</v>
      </c>
      <c r="R5271">
        <v>0</v>
      </c>
      <c r="W5271" t="s">
        <v>567</v>
      </c>
      <c r="X5271" t="s">
        <v>567</v>
      </c>
      <c r="Y5271" t="s">
        <v>568</v>
      </c>
    </row>
    <row r="5272" spans="2:25" x14ac:dyDescent="0.3">
      <c r="B5272" s="118"/>
      <c r="D5272" t="s">
        <v>567</v>
      </c>
      <c r="H5272" t="s">
        <v>567</v>
      </c>
      <c r="J5272" t="s">
        <v>567</v>
      </c>
      <c r="K5272" t="s">
        <v>567</v>
      </c>
      <c r="L5272" t="s">
        <v>567</v>
      </c>
      <c r="N5272">
        <v>0</v>
      </c>
      <c r="O5272">
        <v>0</v>
      </c>
      <c r="R5272">
        <v>0</v>
      </c>
      <c r="W5272" t="s">
        <v>567</v>
      </c>
      <c r="X5272" t="s">
        <v>567</v>
      </c>
      <c r="Y5272" t="s">
        <v>568</v>
      </c>
    </row>
    <row r="5273" spans="2:25" x14ac:dyDescent="0.3">
      <c r="B5273" s="118"/>
      <c r="D5273" t="s">
        <v>567</v>
      </c>
      <c r="H5273" t="s">
        <v>567</v>
      </c>
      <c r="J5273" t="s">
        <v>567</v>
      </c>
      <c r="K5273" t="s">
        <v>567</v>
      </c>
      <c r="L5273" t="s">
        <v>567</v>
      </c>
      <c r="N5273">
        <v>0</v>
      </c>
      <c r="O5273">
        <v>0</v>
      </c>
      <c r="R5273">
        <v>0</v>
      </c>
      <c r="W5273" t="s">
        <v>567</v>
      </c>
      <c r="X5273" t="s">
        <v>567</v>
      </c>
      <c r="Y5273" t="s">
        <v>568</v>
      </c>
    </row>
    <row r="5274" spans="2:25" x14ac:dyDescent="0.3">
      <c r="B5274" s="118"/>
      <c r="D5274" t="s">
        <v>567</v>
      </c>
      <c r="H5274" t="s">
        <v>567</v>
      </c>
      <c r="J5274" t="s">
        <v>567</v>
      </c>
      <c r="K5274" t="s">
        <v>567</v>
      </c>
      <c r="L5274" t="s">
        <v>567</v>
      </c>
      <c r="N5274">
        <v>0</v>
      </c>
      <c r="O5274">
        <v>0</v>
      </c>
      <c r="R5274">
        <v>0</v>
      </c>
      <c r="W5274" t="s">
        <v>567</v>
      </c>
      <c r="X5274" t="s">
        <v>567</v>
      </c>
      <c r="Y5274" t="s">
        <v>568</v>
      </c>
    </row>
    <row r="5275" spans="2:25" x14ac:dyDescent="0.3">
      <c r="B5275" s="118"/>
      <c r="D5275" t="s">
        <v>567</v>
      </c>
      <c r="H5275" t="s">
        <v>567</v>
      </c>
      <c r="J5275" t="s">
        <v>567</v>
      </c>
      <c r="K5275" t="s">
        <v>567</v>
      </c>
      <c r="L5275" t="s">
        <v>567</v>
      </c>
      <c r="N5275">
        <v>0</v>
      </c>
      <c r="O5275">
        <v>0</v>
      </c>
      <c r="R5275">
        <v>0</v>
      </c>
      <c r="W5275" t="s">
        <v>567</v>
      </c>
      <c r="X5275" t="s">
        <v>567</v>
      </c>
      <c r="Y5275" t="s">
        <v>568</v>
      </c>
    </row>
    <row r="5276" spans="2:25" x14ac:dyDescent="0.3">
      <c r="B5276" s="118"/>
      <c r="D5276" t="s">
        <v>567</v>
      </c>
      <c r="H5276" t="s">
        <v>567</v>
      </c>
      <c r="J5276" t="s">
        <v>567</v>
      </c>
      <c r="K5276" t="s">
        <v>567</v>
      </c>
      <c r="L5276" t="s">
        <v>567</v>
      </c>
      <c r="N5276">
        <v>0</v>
      </c>
      <c r="O5276">
        <v>0</v>
      </c>
      <c r="R5276">
        <v>0</v>
      </c>
      <c r="W5276" t="s">
        <v>567</v>
      </c>
      <c r="X5276" t="s">
        <v>567</v>
      </c>
      <c r="Y5276" t="s">
        <v>568</v>
      </c>
    </row>
    <row r="5277" spans="2:25" x14ac:dyDescent="0.3">
      <c r="B5277" s="118"/>
      <c r="D5277" t="s">
        <v>567</v>
      </c>
      <c r="H5277" t="s">
        <v>567</v>
      </c>
      <c r="J5277" t="s">
        <v>567</v>
      </c>
      <c r="K5277" t="s">
        <v>567</v>
      </c>
      <c r="L5277" t="s">
        <v>567</v>
      </c>
      <c r="N5277">
        <v>0</v>
      </c>
      <c r="O5277">
        <v>0</v>
      </c>
      <c r="R5277">
        <v>0</v>
      </c>
      <c r="W5277" t="s">
        <v>567</v>
      </c>
      <c r="X5277" t="s">
        <v>567</v>
      </c>
      <c r="Y5277" t="s">
        <v>568</v>
      </c>
    </row>
    <row r="5278" spans="2:25" x14ac:dyDescent="0.3">
      <c r="B5278" s="118"/>
      <c r="D5278" t="s">
        <v>567</v>
      </c>
      <c r="H5278" t="s">
        <v>567</v>
      </c>
      <c r="J5278" t="s">
        <v>567</v>
      </c>
      <c r="K5278" t="s">
        <v>567</v>
      </c>
      <c r="L5278" t="s">
        <v>567</v>
      </c>
      <c r="N5278">
        <v>0</v>
      </c>
      <c r="O5278">
        <v>0</v>
      </c>
      <c r="R5278">
        <v>0</v>
      </c>
      <c r="W5278" t="s">
        <v>567</v>
      </c>
      <c r="X5278" t="s">
        <v>567</v>
      </c>
      <c r="Y5278" t="s">
        <v>568</v>
      </c>
    </row>
    <row r="5279" spans="2:25" x14ac:dyDescent="0.3">
      <c r="B5279" s="118"/>
      <c r="D5279" t="s">
        <v>567</v>
      </c>
      <c r="H5279" t="s">
        <v>567</v>
      </c>
      <c r="J5279" t="s">
        <v>567</v>
      </c>
      <c r="K5279" t="s">
        <v>567</v>
      </c>
      <c r="L5279" t="s">
        <v>567</v>
      </c>
      <c r="N5279">
        <v>0</v>
      </c>
      <c r="O5279">
        <v>0</v>
      </c>
      <c r="R5279">
        <v>0</v>
      </c>
      <c r="W5279" t="s">
        <v>567</v>
      </c>
      <c r="X5279" t="s">
        <v>567</v>
      </c>
      <c r="Y5279" t="s">
        <v>568</v>
      </c>
    </row>
    <row r="5280" spans="2:25" x14ac:dyDescent="0.3">
      <c r="B5280" s="118"/>
      <c r="D5280" t="s">
        <v>567</v>
      </c>
      <c r="H5280" t="s">
        <v>567</v>
      </c>
      <c r="J5280" t="s">
        <v>567</v>
      </c>
      <c r="K5280" t="s">
        <v>567</v>
      </c>
      <c r="L5280" t="s">
        <v>567</v>
      </c>
      <c r="N5280">
        <v>0</v>
      </c>
      <c r="O5280">
        <v>0</v>
      </c>
      <c r="R5280">
        <v>0</v>
      </c>
      <c r="W5280" t="s">
        <v>567</v>
      </c>
      <c r="X5280" t="s">
        <v>567</v>
      </c>
      <c r="Y5280" t="s">
        <v>568</v>
      </c>
    </row>
    <row r="5281" spans="2:25" x14ac:dyDescent="0.3">
      <c r="B5281" s="118"/>
      <c r="D5281" t="s">
        <v>567</v>
      </c>
      <c r="H5281" t="s">
        <v>567</v>
      </c>
      <c r="J5281" t="s">
        <v>567</v>
      </c>
      <c r="K5281" t="s">
        <v>567</v>
      </c>
      <c r="L5281" t="s">
        <v>567</v>
      </c>
      <c r="N5281">
        <v>0</v>
      </c>
      <c r="O5281">
        <v>0</v>
      </c>
      <c r="R5281">
        <v>0</v>
      </c>
      <c r="W5281" t="s">
        <v>567</v>
      </c>
      <c r="X5281" t="s">
        <v>567</v>
      </c>
      <c r="Y5281" t="s">
        <v>568</v>
      </c>
    </row>
    <row r="5282" spans="2:25" x14ac:dyDescent="0.3">
      <c r="B5282" s="118"/>
      <c r="D5282" t="s">
        <v>567</v>
      </c>
      <c r="H5282" t="s">
        <v>567</v>
      </c>
      <c r="J5282" t="s">
        <v>567</v>
      </c>
      <c r="K5282" t="s">
        <v>567</v>
      </c>
      <c r="L5282" t="s">
        <v>567</v>
      </c>
      <c r="N5282">
        <v>0</v>
      </c>
      <c r="O5282">
        <v>0</v>
      </c>
      <c r="R5282">
        <v>0</v>
      </c>
      <c r="W5282" t="s">
        <v>567</v>
      </c>
      <c r="X5282" t="s">
        <v>567</v>
      </c>
      <c r="Y5282" t="s">
        <v>568</v>
      </c>
    </row>
    <row r="5283" spans="2:25" x14ac:dyDescent="0.3">
      <c r="B5283" s="118"/>
      <c r="D5283" t="s">
        <v>567</v>
      </c>
      <c r="H5283" t="s">
        <v>567</v>
      </c>
      <c r="J5283" t="s">
        <v>567</v>
      </c>
      <c r="K5283" t="s">
        <v>567</v>
      </c>
      <c r="L5283" t="s">
        <v>567</v>
      </c>
      <c r="N5283">
        <v>0</v>
      </c>
      <c r="O5283">
        <v>0</v>
      </c>
      <c r="R5283">
        <v>0</v>
      </c>
      <c r="W5283" t="s">
        <v>567</v>
      </c>
      <c r="X5283" t="s">
        <v>567</v>
      </c>
      <c r="Y5283" t="s">
        <v>568</v>
      </c>
    </row>
    <row r="5284" spans="2:25" x14ac:dyDescent="0.3">
      <c r="B5284" s="118"/>
      <c r="D5284" t="s">
        <v>567</v>
      </c>
      <c r="H5284" t="s">
        <v>567</v>
      </c>
      <c r="J5284" t="s">
        <v>567</v>
      </c>
      <c r="K5284" t="s">
        <v>567</v>
      </c>
      <c r="L5284" t="s">
        <v>567</v>
      </c>
      <c r="N5284">
        <v>0</v>
      </c>
      <c r="O5284">
        <v>0</v>
      </c>
      <c r="R5284">
        <v>0</v>
      </c>
      <c r="W5284" t="s">
        <v>567</v>
      </c>
      <c r="X5284" t="s">
        <v>567</v>
      </c>
      <c r="Y5284" t="s">
        <v>568</v>
      </c>
    </row>
    <row r="5285" spans="2:25" x14ac:dyDescent="0.3">
      <c r="B5285" s="118"/>
      <c r="D5285" t="s">
        <v>567</v>
      </c>
      <c r="H5285" t="s">
        <v>567</v>
      </c>
      <c r="J5285" t="s">
        <v>567</v>
      </c>
      <c r="K5285" t="s">
        <v>567</v>
      </c>
      <c r="L5285" t="s">
        <v>567</v>
      </c>
      <c r="N5285">
        <v>0</v>
      </c>
      <c r="O5285">
        <v>0</v>
      </c>
      <c r="R5285">
        <v>0</v>
      </c>
      <c r="W5285" t="s">
        <v>567</v>
      </c>
      <c r="X5285" t="s">
        <v>567</v>
      </c>
      <c r="Y5285" t="s">
        <v>568</v>
      </c>
    </row>
    <row r="5286" spans="2:25" x14ac:dyDescent="0.3">
      <c r="B5286" s="118"/>
      <c r="D5286" t="s">
        <v>567</v>
      </c>
      <c r="H5286" t="s">
        <v>567</v>
      </c>
      <c r="J5286" t="s">
        <v>567</v>
      </c>
      <c r="K5286" t="s">
        <v>567</v>
      </c>
      <c r="L5286" t="s">
        <v>567</v>
      </c>
      <c r="N5286">
        <v>0</v>
      </c>
      <c r="O5286">
        <v>0</v>
      </c>
      <c r="R5286">
        <v>0</v>
      </c>
      <c r="W5286" t="s">
        <v>567</v>
      </c>
      <c r="X5286" t="s">
        <v>567</v>
      </c>
      <c r="Y5286" t="s">
        <v>568</v>
      </c>
    </row>
    <row r="5287" spans="2:25" x14ac:dyDescent="0.3">
      <c r="B5287" s="118"/>
      <c r="D5287" t="s">
        <v>567</v>
      </c>
      <c r="H5287" t="s">
        <v>567</v>
      </c>
      <c r="J5287" t="s">
        <v>567</v>
      </c>
      <c r="K5287" t="s">
        <v>567</v>
      </c>
      <c r="L5287" t="s">
        <v>567</v>
      </c>
      <c r="N5287">
        <v>0</v>
      </c>
      <c r="O5287">
        <v>0</v>
      </c>
      <c r="R5287">
        <v>0</v>
      </c>
      <c r="W5287" t="s">
        <v>567</v>
      </c>
      <c r="X5287" t="s">
        <v>567</v>
      </c>
      <c r="Y5287" t="s">
        <v>568</v>
      </c>
    </row>
    <row r="5288" spans="2:25" x14ac:dyDescent="0.3">
      <c r="B5288" s="118"/>
      <c r="D5288" t="s">
        <v>567</v>
      </c>
      <c r="H5288" t="s">
        <v>567</v>
      </c>
      <c r="J5288" t="s">
        <v>567</v>
      </c>
      <c r="K5288" t="s">
        <v>567</v>
      </c>
      <c r="L5288" t="s">
        <v>567</v>
      </c>
      <c r="N5288">
        <v>0</v>
      </c>
      <c r="O5288">
        <v>0</v>
      </c>
      <c r="R5288">
        <v>0</v>
      </c>
      <c r="W5288" t="s">
        <v>567</v>
      </c>
      <c r="X5288" t="s">
        <v>567</v>
      </c>
      <c r="Y5288" t="s">
        <v>568</v>
      </c>
    </row>
    <row r="5289" spans="2:25" x14ac:dyDescent="0.3">
      <c r="B5289" s="118"/>
      <c r="D5289" t="s">
        <v>567</v>
      </c>
      <c r="H5289" t="s">
        <v>567</v>
      </c>
      <c r="J5289" t="s">
        <v>567</v>
      </c>
      <c r="K5289" t="s">
        <v>567</v>
      </c>
      <c r="L5289" t="s">
        <v>567</v>
      </c>
      <c r="N5289">
        <v>0</v>
      </c>
      <c r="O5289">
        <v>0</v>
      </c>
      <c r="R5289">
        <v>0</v>
      </c>
      <c r="W5289" t="s">
        <v>567</v>
      </c>
      <c r="X5289" t="s">
        <v>567</v>
      </c>
      <c r="Y5289" t="s">
        <v>568</v>
      </c>
    </row>
    <row r="5290" spans="2:25" x14ac:dyDescent="0.3">
      <c r="B5290" s="118"/>
      <c r="D5290" t="s">
        <v>567</v>
      </c>
      <c r="H5290" t="s">
        <v>567</v>
      </c>
      <c r="J5290" t="s">
        <v>567</v>
      </c>
      <c r="K5290" t="s">
        <v>567</v>
      </c>
      <c r="L5290" t="s">
        <v>567</v>
      </c>
      <c r="N5290">
        <v>0</v>
      </c>
      <c r="O5290">
        <v>0</v>
      </c>
      <c r="R5290">
        <v>0</v>
      </c>
      <c r="W5290" t="s">
        <v>567</v>
      </c>
      <c r="X5290" t="s">
        <v>567</v>
      </c>
      <c r="Y5290" t="s">
        <v>568</v>
      </c>
    </row>
    <row r="5291" spans="2:25" x14ac:dyDescent="0.3">
      <c r="B5291" s="118"/>
      <c r="D5291" t="s">
        <v>567</v>
      </c>
      <c r="H5291" t="s">
        <v>567</v>
      </c>
      <c r="J5291" t="s">
        <v>567</v>
      </c>
      <c r="K5291" t="s">
        <v>567</v>
      </c>
      <c r="L5291" t="s">
        <v>567</v>
      </c>
      <c r="N5291">
        <v>0</v>
      </c>
      <c r="O5291">
        <v>0</v>
      </c>
      <c r="R5291">
        <v>0</v>
      </c>
      <c r="W5291" t="s">
        <v>567</v>
      </c>
      <c r="X5291" t="s">
        <v>567</v>
      </c>
      <c r="Y5291" t="s">
        <v>568</v>
      </c>
    </row>
    <row r="5292" spans="2:25" x14ac:dyDescent="0.3">
      <c r="B5292" s="118"/>
      <c r="D5292" t="s">
        <v>567</v>
      </c>
      <c r="H5292" t="s">
        <v>567</v>
      </c>
      <c r="J5292" t="s">
        <v>567</v>
      </c>
      <c r="K5292" t="s">
        <v>567</v>
      </c>
      <c r="L5292" t="s">
        <v>567</v>
      </c>
      <c r="N5292">
        <v>0</v>
      </c>
      <c r="O5292">
        <v>0</v>
      </c>
      <c r="R5292">
        <v>0</v>
      </c>
      <c r="W5292" t="s">
        <v>567</v>
      </c>
      <c r="X5292" t="s">
        <v>567</v>
      </c>
      <c r="Y5292" t="s">
        <v>568</v>
      </c>
    </row>
    <row r="5293" spans="2:25" x14ac:dyDescent="0.3">
      <c r="B5293" s="118"/>
      <c r="D5293" t="s">
        <v>567</v>
      </c>
      <c r="H5293" t="s">
        <v>567</v>
      </c>
      <c r="J5293" t="s">
        <v>567</v>
      </c>
      <c r="K5293" t="s">
        <v>567</v>
      </c>
      <c r="L5293" t="s">
        <v>567</v>
      </c>
      <c r="N5293">
        <v>0</v>
      </c>
      <c r="O5293">
        <v>0</v>
      </c>
      <c r="R5293">
        <v>0</v>
      </c>
      <c r="W5293" t="s">
        <v>567</v>
      </c>
      <c r="X5293" t="s">
        <v>567</v>
      </c>
      <c r="Y5293" t="s">
        <v>568</v>
      </c>
    </row>
    <row r="5294" spans="2:25" x14ac:dyDescent="0.3">
      <c r="B5294" s="118"/>
      <c r="D5294" t="s">
        <v>567</v>
      </c>
      <c r="H5294" t="s">
        <v>567</v>
      </c>
      <c r="J5294" t="s">
        <v>567</v>
      </c>
      <c r="K5294" t="s">
        <v>567</v>
      </c>
      <c r="L5294" t="s">
        <v>567</v>
      </c>
      <c r="N5294">
        <v>0</v>
      </c>
      <c r="O5294">
        <v>0</v>
      </c>
      <c r="R5294">
        <v>0</v>
      </c>
      <c r="W5294" t="s">
        <v>567</v>
      </c>
      <c r="X5294" t="s">
        <v>567</v>
      </c>
      <c r="Y5294" t="s">
        <v>568</v>
      </c>
    </row>
    <row r="5295" spans="2:25" x14ac:dyDescent="0.3">
      <c r="B5295" s="118"/>
      <c r="D5295" t="s">
        <v>567</v>
      </c>
      <c r="H5295" t="s">
        <v>567</v>
      </c>
      <c r="J5295" t="s">
        <v>567</v>
      </c>
      <c r="K5295" t="s">
        <v>567</v>
      </c>
      <c r="L5295" t="s">
        <v>567</v>
      </c>
      <c r="N5295">
        <v>0</v>
      </c>
      <c r="O5295">
        <v>0</v>
      </c>
      <c r="R5295">
        <v>0</v>
      </c>
      <c r="W5295" t="s">
        <v>567</v>
      </c>
      <c r="X5295" t="s">
        <v>567</v>
      </c>
      <c r="Y5295" t="s">
        <v>568</v>
      </c>
    </row>
    <row r="5296" spans="2:25" x14ac:dyDescent="0.3">
      <c r="B5296" s="118"/>
      <c r="D5296" t="s">
        <v>567</v>
      </c>
      <c r="H5296" t="s">
        <v>567</v>
      </c>
      <c r="J5296" t="s">
        <v>567</v>
      </c>
      <c r="K5296" t="s">
        <v>567</v>
      </c>
      <c r="L5296" t="s">
        <v>567</v>
      </c>
      <c r="N5296">
        <v>0</v>
      </c>
      <c r="O5296">
        <v>0</v>
      </c>
      <c r="R5296">
        <v>0</v>
      </c>
      <c r="W5296" t="s">
        <v>567</v>
      </c>
      <c r="X5296" t="s">
        <v>567</v>
      </c>
      <c r="Y5296" t="s">
        <v>568</v>
      </c>
    </row>
    <row r="5297" spans="2:25" x14ac:dyDescent="0.3">
      <c r="B5297" s="118"/>
      <c r="D5297" t="s">
        <v>567</v>
      </c>
      <c r="H5297" t="s">
        <v>567</v>
      </c>
      <c r="J5297" t="s">
        <v>567</v>
      </c>
      <c r="K5297" t="s">
        <v>567</v>
      </c>
      <c r="L5297" t="s">
        <v>567</v>
      </c>
      <c r="N5297">
        <v>0</v>
      </c>
      <c r="O5297">
        <v>0</v>
      </c>
      <c r="R5297">
        <v>0</v>
      </c>
      <c r="W5297" t="s">
        <v>567</v>
      </c>
      <c r="X5297" t="s">
        <v>567</v>
      </c>
      <c r="Y5297" t="s">
        <v>568</v>
      </c>
    </row>
    <row r="5298" spans="2:25" x14ac:dyDescent="0.3">
      <c r="B5298" s="118"/>
      <c r="D5298" t="s">
        <v>567</v>
      </c>
      <c r="H5298" t="s">
        <v>567</v>
      </c>
      <c r="J5298" t="s">
        <v>567</v>
      </c>
      <c r="K5298" t="s">
        <v>567</v>
      </c>
      <c r="L5298" t="s">
        <v>567</v>
      </c>
      <c r="N5298">
        <v>0</v>
      </c>
      <c r="O5298">
        <v>0</v>
      </c>
      <c r="R5298">
        <v>0</v>
      </c>
      <c r="W5298" t="s">
        <v>567</v>
      </c>
      <c r="X5298" t="s">
        <v>567</v>
      </c>
      <c r="Y5298" t="s">
        <v>568</v>
      </c>
    </row>
    <row r="5299" spans="2:25" x14ac:dyDescent="0.3">
      <c r="B5299" s="118"/>
      <c r="D5299" t="s">
        <v>567</v>
      </c>
      <c r="H5299" t="s">
        <v>567</v>
      </c>
      <c r="J5299" t="s">
        <v>567</v>
      </c>
      <c r="K5299" t="s">
        <v>567</v>
      </c>
      <c r="L5299" t="s">
        <v>567</v>
      </c>
      <c r="N5299">
        <v>0</v>
      </c>
      <c r="O5299">
        <v>0</v>
      </c>
      <c r="R5299">
        <v>0</v>
      </c>
      <c r="W5299" t="s">
        <v>567</v>
      </c>
      <c r="X5299" t="s">
        <v>567</v>
      </c>
      <c r="Y5299" t="s">
        <v>568</v>
      </c>
    </row>
    <row r="5300" spans="2:25" x14ac:dyDescent="0.3">
      <c r="B5300" s="118"/>
      <c r="D5300" t="s">
        <v>567</v>
      </c>
      <c r="H5300" t="s">
        <v>567</v>
      </c>
      <c r="J5300" t="s">
        <v>567</v>
      </c>
      <c r="K5300" t="s">
        <v>567</v>
      </c>
      <c r="L5300" t="s">
        <v>567</v>
      </c>
      <c r="N5300">
        <v>0</v>
      </c>
      <c r="O5300">
        <v>0</v>
      </c>
      <c r="R5300">
        <v>0</v>
      </c>
      <c r="W5300" t="s">
        <v>567</v>
      </c>
      <c r="X5300" t="s">
        <v>567</v>
      </c>
      <c r="Y5300" t="s">
        <v>568</v>
      </c>
    </row>
    <row r="5301" spans="2:25" x14ac:dyDescent="0.3">
      <c r="B5301" s="118"/>
      <c r="D5301" t="s">
        <v>567</v>
      </c>
      <c r="H5301" t="s">
        <v>567</v>
      </c>
      <c r="J5301" t="s">
        <v>567</v>
      </c>
      <c r="K5301" t="s">
        <v>567</v>
      </c>
      <c r="L5301" t="s">
        <v>567</v>
      </c>
      <c r="N5301">
        <v>0</v>
      </c>
      <c r="O5301">
        <v>0</v>
      </c>
      <c r="R5301">
        <v>0</v>
      </c>
      <c r="W5301" t="s">
        <v>567</v>
      </c>
      <c r="X5301" t="s">
        <v>567</v>
      </c>
      <c r="Y5301" t="s">
        <v>568</v>
      </c>
    </row>
    <row r="5302" spans="2:25" x14ac:dyDescent="0.3">
      <c r="B5302" s="118"/>
      <c r="D5302" t="s">
        <v>567</v>
      </c>
      <c r="H5302" t="s">
        <v>567</v>
      </c>
      <c r="J5302" t="s">
        <v>567</v>
      </c>
      <c r="K5302" t="s">
        <v>567</v>
      </c>
      <c r="L5302" t="s">
        <v>567</v>
      </c>
      <c r="N5302">
        <v>0</v>
      </c>
      <c r="O5302">
        <v>0</v>
      </c>
      <c r="R5302">
        <v>0</v>
      </c>
      <c r="W5302" t="s">
        <v>567</v>
      </c>
      <c r="X5302" t="s">
        <v>567</v>
      </c>
      <c r="Y5302" t="s">
        <v>568</v>
      </c>
    </row>
    <row r="5303" spans="2:25" x14ac:dyDescent="0.3">
      <c r="B5303" s="118"/>
      <c r="D5303" t="s">
        <v>567</v>
      </c>
      <c r="H5303" t="s">
        <v>567</v>
      </c>
      <c r="J5303" t="s">
        <v>567</v>
      </c>
      <c r="K5303" t="s">
        <v>567</v>
      </c>
      <c r="L5303" t="s">
        <v>567</v>
      </c>
      <c r="N5303">
        <v>0</v>
      </c>
      <c r="O5303">
        <v>0</v>
      </c>
      <c r="R5303">
        <v>0</v>
      </c>
      <c r="W5303" t="s">
        <v>567</v>
      </c>
      <c r="X5303" t="s">
        <v>567</v>
      </c>
      <c r="Y5303" t="s">
        <v>568</v>
      </c>
    </row>
    <row r="5304" spans="2:25" x14ac:dyDescent="0.3">
      <c r="B5304" s="118"/>
      <c r="D5304" t="s">
        <v>567</v>
      </c>
      <c r="H5304" t="s">
        <v>567</v>
      </c>
      <c r="J5304" t="s">
        <v>567</v>
      </c>
      <c r="K5304" t="s">
        <v>567</v>
      </c>
      <c r="L5304" t="s">
        <v>567</v>
      </c>
      <c r="N5304">
        <v>0</v>
      </c>
      <c r="O5304">
        <v>0</v>
      </c>
      <c r="R5304">
        <v>0</v>
      </c>
      <c r="W5304" t="s">
        <v>567</v>
      </c>
      <c r="X5304" t="s">
        <v>567</v>
      </c>
      <c r="Y5304" t="s">
        <v>568</v>
      </c>
    </row>
    <row r="5305" spans="2:25" x14ac:dyDescent="0.3">
      <c r="B5305" s="118"/>
      <c r="D5305" t="s">
        <v>567</v>
      </c>
      <c r="H5305" t="s">
        <v>567</v>
      </c>
      <c r="J5305" t="s">
        <v>567</v>
      </c>
      <c r="K5305" t="s">
        <v>567</v>
      </c>
      <c r="L5305" t="s">
        <v>567</v>
      </c>
      <c r="N5305">
        <v>0</v>
      </c>
      <c r="O5305">
        <v>0</v>
      </c>
      <c r="R5305">
        <v>0</v>
      </c>
      <c r="W5305" t="s">
        <v>567</v>
      </c>
      <c r="X5305" t="s">
        <v>567</v>
      </c>
      <c r="Y5305" t="s">
        <v>568</v>
      </c>
    </row>
    <row r="5306" spans="2:25" x14ac:dyDescent="0.3">
      <c r="B5306" s="118"/>
      <c r="D5306" t="s">
        <v>567</v>
      </c>
      <c r="H5306" t="s">
        <v>567</v>
      </c>
      <c r="J5306" t="s">
        <v>567</v>
      </c>
      <c r="K5306" t="s">
        <v>567</v>
      </c>
      <c r="L5306" t="s">
        <v>567</v>
      </c>
      <c r="N5306">
        <v>0</v>
      </c>
      <c r="O5306">
        <v>0</v>
      </c>
      <c r="R5306">
        <v>0</v>
      </c>
      <c r="W5306" t="s">
        <v>567</v>
      </c>
      <c r="X5306" t="s">
        <v>567</v>
      </c>
      <c r="Y5306" t="s">
        <v>568</v>
      </c>
    </row>
    <row r="5307" spans="2:25" x14ac:dyDescent="0.3">
      <c r="B5307" s="118"/>
      <c r="D5307" t="s">
        <v>567</v>
      </c>
      <c r="H5307" t="s">
        <v>567</v>
      </c>
      <c r="J5307" t="s">
        <v>567</v>
      </c>
      <c r="K5307" t="s">
        <v>567</v>
      </c>
      <c r="L5307" t="s">
        <v>567</v>
      </c>
      <c r="N5307">
        <v>0</v>
      </c>
      <c r="O5307">
        <v>0</v>
      </c>
      <c r="R5307">
        <v>0</v>
      </c>
      <c r="W5307" t="s">
        <v>567</v>
      </c>
      <c r="X5307" t="s">
        <v>567</v>
      </c>
      <c r="Y5307" t="s">
        <v>568</v>
      </c>
    </row>
    <row r="5308" spans="2:25" x14ac:dyDescent="0.3">
      <c r="B5308" s="118"/>
      <c r="D5308" t="s">
        <v>567</v>
      </c>
      <c r="H5308" t="s">
        <v>567</v>
      </c>
      <c r="J5308" t="s">
        <v>567</v>
      </c>
      <c r="K5308" t="s">
        <v>567</v>
      </c>
      <c r="L5308" t="s">
        <v>567</v>
      </c>
      <c r="N5308">
        <v>0</v>
      </c>
      <c r="O5308">
        <v>0</v>
      </c>
      <c r="R5308">
        <v>0</v>
      </c>
      <c r="W5308" t="s">
        <v>567</v>
      </c>
      <c r="X5308" t="s">
        <v>567</v>
      </c>
      <c r="Y5308" t="s">
        <v>568</v>
      </c>
    </row>
    <row r="5309" spans="2:25" x14ac:dyDescent="0.3">
      <c r="B5309" s="118"/>
      <c r="D5309" t="s">
        <v>567</v>
      </c>
      <c r="H5309" t="s">
        <v>567</v>
      </c>
      <c r="J5309" t="s">
        <v>567</v>
      </c>
      <c r="K5309" t="s">
        <v>567</v>
      </c>
      <c r="L5309" t="s">
        <v>567</v>
      </c>
      <c r="N5309">
        <v>0</v>
      </c>
      <c r="O5309">
        <v>0</v>
      </c>
      <c r="R5309">
        <v>0</v>
      </c>
      <c r="W5309" t="s">
        <v>567</v>
      </c>
      <c r="X5309" t="s">
        <v>567</v>
      </c>
      <c r="Y5309" t="s">
        <v>568</v>
      </c>
    </row>
    <row r="5310" spans="2:25" x14ac:dyDescent="0.3">
      <c r="B5310" s="118"/>
      <c r="D5310" t="s">
        <v>567</v>
      </c>
      <c r="H5310" t="s">
        <v>567</v>
      </c>
      <c r="J5310" t="s">
        <v>567</v>
      </c>
      <c r="K5310" t="s">
        <v>567</v>
      </c>
      <c r="L5310" t="s">
        <v>567</v>
      </c>
      <c r="N5310">
        <v>0</v>
      </c>
      <c r="O5310">
        <v>0</v>
      </c>
      <c r="R5310">
        <v>0</v>
      </c>
      <c r="W5310" t="s">
        <v>567</v>
      </c>
      <c r="X5310" t="s">
        <v>567</v>
      </c>
      <c r="Y5310" t="s">
        <v>568</v>
      </c>
    </row>
    <row r="5311" spans="2:25" x14ac:dyDescent="0.3">
      <c r="B5311" s="118"/>
      <c r="D5311" t="s">
        <v>567</v>
      </c>
      <c r="H5311" t="s">
        <v>567</v>
      </c>
      <c r="J5311" t="s">
        <v>567</v>
      </c>
      <c r="K5311" t="s">
        <v>567</v>
      </c>
      <c r="L5311" t="s">
        <v>567</v>
      </c>
      <c r="N5311">
        <v>0</v>
      </c>
      <c r="O5311">
        <v>0</v>
      </c>
      <c r="R5311">
        <v>0</v>
      </c>
      <c r="W5311" t="s">
        <v>567</v>
      </c>
      <c r="X5311" t="s">
        <v>567</v>
      </c>
      <c r="Y5311" t="s">
        <v>568</v>
      </c>
    </row>
    <row r="5312" spans="2:25" x14ac:dyDescent="0.3">
      <c r="B5312" s="118"/>
      <c r="D5312" t="s">
        <v>567</v>
      </c>
      <c r="H5312" t="s">
        <v>567</v>
      </c>
      <c r="J5312" t="s">
        <v>567</v>
      </c>
      <c r="K5312" t="s">
        <v>567</v>
      </c>
      <c r="L5312" t="s">
        <v>567</v>
      </c>
      <c r="N5312">
        <v>0</v>
      </c>
      <c r="O5312">
        <v>0</v>
      </c>
      <c r="R5312">
        <v>0</v>
      </c>
      <c r="W5312" t="s">
        <v>567</v>
      </c>
      <c r="X5312" t="s">
        <v>567</v>
      </c>
      <c r="Y5312" t="s">
        <v>568</v>
      </c>
    </row>
    <row r="5313" spans="2:25" x14ac:dyDescent="0.3">
      <c r="B5313" s="118"/>
      <c r="D5313" t="s">
        <v>567</v>
      </c>
      <c r="H5313" t="s">
        <v>567</v>
      </c>
      <c r="J5313" t="s">
        <v>567</v>
      </c>
      <c r="K5313" t="s">
        <v>567</v>
      </c>
      <c r="L5313" t="s">
        <v>567</v>
      </c>
      <c r="N5313">
        <v>0</v>
      </c>
      <c r="O5313">
        <v>0</v>
      </c>
      <c r="R5313">
        <v>0</v>
      </c>
      <c r="W5313" t="s">
        <v>567</v>
      </c>
      <c r="X5313" t="s">
        <v>567</v>
      </c>
      <c r="Y5313" t="s">
        <v>568</v>
      </c>
    </row>
    <row r="5314" spans="2:25" x14ac:dyDescent="0.3">
      <c r="B5314" s="118"/>
      <c r="D5314" t="s">
        <v>567</v>
      </c>
      <c r="H5314" t="s">
        <v>567</v>
      </c>
      <c r="J5314" t="s">
        <v>567</v>
      </c>
      <c r="K5314" t="s">
        <v>567</v>
      </c>
      <c r="L5314" t="s">
        <v>567</v>
      </c>
      <c r="N5314">
        <v>0</v>
      </c>
      <c r="O5314">
        <v>0</v>
      </c>
      <c r="R5314">
        <v>0</v>
      </c>
      <c r="W5314" t="s">
        <v>567</v>
      </c>
      <c r="X5314" t="s">
        <v>567</v>
      </c>
      <c r="Y5314" t="s">
        <v>568</v>
      </c>
    </row>
    <row r="5315" spans="2:25" x14ac:dyDescent="0.3">
      <c r="B5315" s="118"/>
      <c r="D5315" t="s">
        <v>567</v>
      </c>
      <c r="H5315" t="s">
        <v>567</v>
      </c>
      <c r="J5315" t="s">
        <v>567</v>
      </c>
      <c r="K5315" t="s">
        <v>567</v>
      </c>
      <c r="L5315" t="s">
        <v>567</v>
      </c>
      <c r="N5315">
        <v>0</v>
      </c>
      <c r="O5315">
        <v>0</v>
      </c>
      <c r="R5315">
        <v>0</v>
      </c>
      <c r="W5315" t="s">
        <v>567</v>
      </c>
      <c r="X5315" t="s">
        <v>567</v>
      </c>
      <c r="Y5315" t="s">
        <v>568</v>
      </c>
    </row>
    <row r="5316" spans="2:25" x14ac:dyDescent="0.3">
      <c r="B5316" s="118"/>
      <c r="D5316" t="s">
        <v>567</v>
      </c>
      <c r="H5316" t="s">
        <v>567</v>
      </c>
      <c r="J5316" t="s">
        <v>567</v>
      </c>
      <c r="K5316" t="s">
        <v>567</v>
      </c>
      <c r="L5316" t="s">
        <v>567</v>
      </c>
      <c r="N5316">
        <v>0</v>
      </c>
      <c r="O5316">
        <v>0</v>
      </c>
      <c r="R5316">
        <v>0</v>
      </c>
      <c r="W5316" t="s">
        <v>567</v>
      </c>
      <c r="X5316" t="s">
        <v>567</v>
      </c>
      <c r="Y5316" t="s">
        <v>568</v>
      </c>
    </row>
    <row r="5317" spans="2:25" x14ac:dyDescent="0.3">
      <c r="B5317" s="118"/>
      <c r="D5317" t="s">
        <v>567</v>
      </c>
      <c r="H5317" t="s">
        <v>567</v>
      </c>
      <c r="J5317" t="s">
        <v>567</v>
      </c>
      <c r="K5317" t="s">
        <v>567</v>
      </c>
      <c r="L5317" t="s">
        <v>567</v>
      </c>
      <c r="N5317">
        <v>0</v>
      </c>
      <c r="O5317">
        <v>0</v>
      </c>
      <c r="R5317">
        <v>0</v>
      </c>
      <c r="W5317" t="s">
        <v>567</v>
      </c>
      <c r="X5317" t="s">
        <v>567</v>
      </c>
      <c r="Y5317" t="s">
        <v>568</v>
      </c>
    </row>
    <row r="5318" spans="2:25" x14ac:dyDescent="0.3">
      <c r="B5318" s="118"/>
      <c r="D5318" t="s">
        <v>567</v>
      </c>
      <c r="H5318" t="s">
        <v>567</v>
      </c>
      <c r="J5318" t="s">
        <v>567</v>
      </c>
      <c r="K5318" t="s">
        <v>567</v>
      </c>
      <c r="L5318" t="s">
        <v>567</v>
      </c>
      <c r="N5318">
        <v>0</v>
      </c>
      <c r="O5318">
        <v>0</v>
      </c>
      <c r="R5318">
        <v>0</v>
      </c>
      <c r="W5318" t="s">
        <v>567</v>
      </c>
      <c r="X5318" t="s">
        <v>567</v>
      </c>
      <c r="Y5318" t="s">
        <v>568</v>
      </c>
    </row>
    <row r="5319" spans="2:25" x14ac:dyDescent="0.3">
      <c r="B5319" s="118"/>
      <c r="D5319" t="s">
        <v>567</v>
      </c>
      <c r="H5319" t="s">
        <v>567</v>
      </c>
      <c r="J5319" t="s">
        <v>567</v>
      </c>
      <c r="K5319" t="s">
        <v>567</v>
      </c>
      <c r="L5319" t="s">
        <v>567</v>
      </c>
      <c r="N5319">
        <v>0</v>
      </c>
      <c r="O5319">
        <v>0</v>
      </c>
      <c r="R5319">
        <v>0</v>
      </c>
      <c r="W5319" t="s">
        <v>567</v>
      </c>
      <c r="X5319" t="s">
        <v>567</v>
      </c>
      <c r="Y5319" t="s">
        <v>568</v>
      </c>
    </row>
    <row r="5320" spans="2:25" x14ac:dyDescent="0.3">
      <c r="B5320" s="118"/>
      <c r="D5320" t="s">
        <v>567</v>
      </c>
      <c r="H5320" t="s">
        <v>567</v>
      </c>
      <c r="J5320" t="s">
        <v>567</v>
      </c>
      <c r="K5320" t="s">
        <v>567</v>
      </c>
      <c r="L5320" t="s">
        <v>567</v>
      </c>
      <c r="N5320">
        <v>0</v>
      </c>
      <c r="O5320">
        <v>0</v>
      </c>
      <c r="R5320">
        <v>0</v>
      </c>
      <c r="W5320" t="s">
        <v>567</v>
      </c>
      <c r="X5320" t="s">
        <v>567</v>
      </c>
      <c r="Y5320" t="s">
        <v>568</v>
      </c>
    </row>
    <row r="5321" spans="2:25" x14ac:dyDescent="0.3">
      <c r="B5321" s="118"/>
      <c r="D5321" t="s">
        <v>567</v>
      </c>
      <c r="H5321" t="s">
        <v>567</v>
      </c>
      <c r="J5321" t="s">
        <v>567</v>
      </c>
      <c r="K5321" t="s">
        <v>567</v>
      </c>
      <c r="L5321" t="s">
        <v>567</v>
      </c>
      <c r="N5321">
        <v>0</v>
      </c>
      <c r="O5321">
        <v>0</v>
      </c>
      <c r="R5321">
        <v>0</v>
      </c>
      <c r="W5321" t="s">
        <v>567</v>
      </c>
      <c r="X5321" t="s">
        <v>567</v>
      </c>
      <c r="Y5321" t="s">
        <v>568</v>
      </c>
    </row>
    <row r="5322" spans="2:25" x14ac:dyDescent="0.3">
      <c r="B5322" s="118"/>
      <c r="D5322" t="s">
        <v>567</v>
      </c>
      <c r="H5322" t="s">
        <v>567</v>
      </c>
      <c r="J5322" t="s">
        <v>567</v>
      </c>
      <c r="K5322" t="s">
        <v>567</v>
      </c>
      <c r="L5322" t="s">
        <v>567</v>
      </c>
      <c r="N5322">
        <v>0</v>
      </c>
      <c r="O5322">
        <v>0</v>
      </c>
      <c r="R5322">
        <v>0</v>
      </c>
      <c r="W5322" t="s">
        <v>567</v>
      </c>
      <c r="X5322" t="s">
        <v>567</v>
      </c>
      <c r="Y5322" t="s">
        <v>568</v>
      </c>
    </row>
    <row r="5323" spans="2:25" x14ac:dyDescent="0.3">
      <c r="B5323" s="118"/>
      <c r="D5323" t="s">
        <v>567</v>
      </c>
      <c r="H5323" t="s">
        <v>567</v>
      </c>
      <c r="J5323" t="s">
        <v>567</v>
      </c>
      <c r="K5323" t="s">
        <v>567</v>
      </c>
      <c r="L5323" t="s">
        <v>567</v>
      </c>
      <c r="N5323">
        <v>0</v>
      </c>
      <c r="O5323">
        <v>0</v>
      </c>
      <c r="R5323">
        <v>0</v>
      </c>
      <c r="W5323" t="s">
        <v>567</v>
      </c>
      <c r="X5323" t="s">
        <v>567</v>
      </c>
      <c r="Y5323" t="s">
        <v>568</v>
      </c>
    </row>
    <row r="5324" spans="2:25" x14ac:dyDescent="0.3">
      <c r="B5324" s="118"/>
      <c r="D5324" t="s">
        <v>567</v>
      </c>
      <c r="H5324" t="s">
        <v>567</v>
      </c>
      <c r="J5324" t="s">
        <v>567</v>
      </c>
      <c r="K5324" t="s">
        <v>567</v>
      </c>
      <c r="L5324" t="s">
        <v>567</v>
      </c>
      <c r="N5324">
        <v>0</v>
      </c>
      <c r="O5324">
        <v>0</v>
      </c>
      <c r="R5324">
        <v>0</v>
      </c>
      <c r="W5324" t="s">
        <v>567</v>
      </c>
      <c r="X5324" t="s">
        <v>567</v>
      </c>
      <c r="Y5324" t="s">
        <v>568</v>
      </c>
    </row>
    <row r="5325" spans="2:25" x14ac:dyDescent="0.3">
      <c r="B5325" s="118"/>
      <c r="D5325" t="s">
        <v>567</v>
      </c>
      <c r="H5325" t="s">
        <v>567</v>
      </c>
      <c r="J5325" t="s">
        <v>567</v>
      </c>
      <c r="K5325" t="s">
        <v>567</v>
      </c>
      <c r="L5325" t="s">
        <v>567</v>
      </c>
      <c r="N5325">
        <v>0</v>
      </c>
      <c r="O5325">
        <v>0</v>
      </c>
      <c r="R5325">
        <v>0</v>
      </c>
      <c r="W5325" t="s">
        <v>567</v>
      </c>
      <c r="X5325" t="s">
        <v>567</v>
      </c>
      <c r="Y5325" t="s">
        <v>568</v>
      </c>
    </row>
    <row r="5326" spans="2:25" x14ac:dyDescent="0.3">
      <c r="B5326" s="118"/>
      <c r="D5326" t="s">
        <v>567</v>
      </c>
      <c r="H5326" t="s">
        <v>567</v>
      </c>
      <c r="J5326" t="s">
        <v>567</v>
      </c>
      <c r="K5326" t="s">
        <v>567</v>
      </c>
      <c r="L5326" t="s">
        <v>567</v>
      </c>
      <c r="N5326">
        <v>0</v>
      </c>
      <c r="O5326">
        <v>0</v>
      </c>
      <c r="R5326">
        <v>0</v>
      </c>
      <c r="W5326" t="s">
        <v>567</v>
      </c>
      <c r="X5326" t="s">
        <v>567</v>
      </c>
      <c r="Y5326" t="s">
        <v>568</v>
      </c>
    </row>
    <row r="5327" spans="2:25" x14ac:dyDescent="0.3">
      <c r="B5327" s="118"/>
      <c r="D5327" t="s">
        <v>567</v>
      </c>
      <c r="H5327" t="s">
        <v>567</v>
      </c>
      <c r="J5327" t="s">
        <v>567</v>
      </c>
      <c r="K5327" t="s">
        <v>567</v>
      </c>
      <c r="L5327" t="s">
        <v>567</v>
      </c>
      <c r="N5327">
        <v>0</v>
      </c>
      <c r="O5327">
        <v>0</v>
      </c>
      <c r="R5327">
        <v>0</v>
      </c>
      <c r="W5327" t="s">
        <v>567</v>
      </c>
      <c r="X5327" t="s">
        <v>567</v>
      </c>
      <c r="Y5327" t="s">
        <v>568</v>
      </c>
    </row>
    <row r="5328" spans="2:25" x14ac:dyDescent="0.3">
      <c r="B5328" s="118"/>
      <c r="D5328" t="s">
        <v>567</v>
      </c>
      <c r="H5328" t="s">
        <v>567</v>
      </c>
      <c r="J5328" t="s">
        <v>567</v>
      </c>
      <c r="K5328" t="s">
        <v>567</v>
      </c>
      <c r="L5328" t="s">
        <v>567</v>
      </c>
      <c r="N5328">
        <v>0</v>
      </c>
      <c r="O5328">
        <v>0</v>
      </c>
      <c r="R5328">
        <v>0</v>
      </c>
      <c r="W5328" t="s">
        <v>567</v>
      </c>
      <c r="X5328" t="s">
        <v>567</v>
      </c>
      <c r="Y5328" t="s">
        <v>568</v>
      </c>
    </row>
    <row r="5329" spans="2:25" x14ac:dyDescent="0.3">
      <c r="B5329" s="118"/>
      <c r="D5329" t="s">
        <v>567</v>
      </c>
      <c r="H5329" t="s">
        <v>567</v>
      </c>
      <c r="J5329" t="s">
        <v>567</v>
      </c>
      <c r="K5329" t="s">
        <v>567</v>
      </c>
      <c r="L5329" t="s">
        <v>567</v>
      </c>
      <c r="N5329">
        <v>0</v>
      </c>
      <c r="O5329">
        <v>0</v>
      </c>
      <c r="R5329">
        <v>0</v>
      </c>
      <c r="W5329" t="s">
        <v>567</v>
      </c>
      <c r="X5329" t="s">
        <v>567</v>
      </c>
      <c r="Y5329" t="s">
        <v>568</v>
      </c>
    </row>
    <row r="5330" spans="2:25" x14ac:dyDescent="0.3">
      <c r="B5330" s="118"/>
      <c r="D5330" t="s">
        <v>567</v>
      </c>
      <c r="H5330" t="s">
        <v>567</v>
      </c>
      <c r="J5330" t="s">
        <v>567</v>
      </c>
      <c r="K5330" t="s">
        <v>567</v>
      </c>
      <c r="L5330" t="s">
        <v>567</v>
      </c>
      <c r="N5330">
        <v>0</v>
      </c>
      <c r="O5330">
        <v>0</v>
      </c>
      <c r="R5330">
        <v>0</v>
      </c>
      <c r="W5330" t="s">
        <v>567</v>
      </c>
      <c r="X5330" t="s">
        <v>567</v>
      </c>
      <c r="Y5330" t="s">
        <v>568</v>
      </c>
    </row>
    <row r="5331" spans="2:25" x14ac:dyDescent="0.3">
      <c r="B5331" s="118"/>
      <c r="D5331" t="s">
        <v>567</v>
      </c>
      <c r="H5331" t="s">
        <v>567</v>
      </c>
      <c r="J5331" t="s">
        <v>567</v>
      </c>
      <c r="K5331" t="s">
        <v>567</v>
      </c>
      <c r="L5331" t="s">
        <v>567</v>
      </c>
      <c r="N5331">
        <v>0</v>
      </c>
      <c r="O5331">
        <v>0</v>
      </c>
      <c r="R5331">
        <v>0</v>
      </c>
      <c r="W5331" t="s">
        <v>567</v>
      </c>
      <c r="X5331" t="s">
        <v>567</v>
      </c>
      <c r="Y5331" t="s">
        <v>568</v>
      </c>
    </row>
    <row r="5332" spans="2:25" x14ac:dyDescent="0.3">
      <c r="B5332" s="118"/>
      <c r="D5332" t="s">
        <v>567</v>
      </c>
      <c r="H5332" t="s">
        <v>567</v>
      </c>
      <c r="J5332" t="s">
        <v>567</v>
      </c>
      <c r="K5332" t="s">
        <v>567</v>
      </c>
      <c r="L5332" t="s">
        <v>567</v>
      </c>
      <c r="N5332">
        <v>0</v>
      </c>
      <c r="O5332">
        <v>0</v>
      </c>
      <c r="R5332">
        <v>0</v>
      </c>
      <c r="W5332" t="s">
        <v>567</v>
      </c>
      <c r="X5332" t="s">
        <v>567</v>
      </c>
      <c r="Y5332" t="s">
        <v>568</v>
      </c>
    </row>
    <row r="5333" spans="2:25" x14ac:dyDescent="0.3">
      <c r="B5333" s="118"/>
      <c r="D5333" t="s">
        <v>567</v>
      </c>
      <c r="H5333" t="s">
        <v>567</v>
      </c>
      <c r="J5333" t="s">
        <v>567</v>
      </c>
      <c r="K5333" t="s">
        <v>567</v>
      </c>
      <c r="L5333" t="s">
        <v>567</v>
      </c>
      <c r="N5333">
        <v>0</v>
      </c>
      <c r="O5333">
        <v>0</v>
      </c>
      <c r="R5333">
        <v>0</v>
      </c>
      <c r="W5333" t="s">
        <v>567</v>
      </c>
      <c r="X5333" t="s">
        <v>567</v>
      </c>
      <c r="Y5333" t="s">
        <v>568</v>
      </c>
    </row>
    <row r="5334" spans="2:25" x14ac:dyDescent="0.3">
      <c r="B5334" s="118"/>
      <c r="D5334" t="s">
        <v>567</v>
      </c>
      <c r="H5334" t="s">
        <v>567</v>
      </c>
      <c r="J5334" t="s">
        <v>567</v>
      </c>
      <c r="K5334" t="s">
        <v>567</v>
      </c>
      <c r="L5334" t="s">
        <v>567</v>
      </c>
      <c r="N5334">
        <v>0</v>
      </c>
      <c r="O5334">
        <v>0</v>
      </c>
      <c r="R5334">
        <v>0</v>
      </c>
      <c r="W5334" t="s">
        <v>567</v>
      </c>
      <c r="X5334" t="s">
        <v>567</v>
      </c>
      <c r="Y5334" t="s">
        <v>568</v>
      </c>
    </row>
    <row r="5335" spans="2:25" x14ac:dyDescent="0.3">
      <c r="B5335" s="118"/>
      <c r="D5335" t="s">
        <v>567</v>
      </c>
      <c r="H5335" t="s">
        <v>567</v>
      </c>
      <c r="J5335" t="s">
        <v>567</v>
      </c>
      <c r="K5335" t="s">
        <v>567</v>
      </c>
      <c r="L5335" t="s">
        <v>567</v>
      </c>
      <c r="N5335">
        <v>0</v>
      </c>
      <c r="O5335">
        <v>0</v>
      </c>
      <c r="R5335">
        <v>0</v>
      </c>
      <c r="W5335" t="s">
        <v>567</v>
      </c>
      <c r="X5335" t="s">
        <v>567</v>
      </c>
      <c r="Y5335" t="s">
        <v>568</v>
      </c>
    </row>
    <row r="5336" spans="2:25" x14ac:dyDescent="0.3">
      <c r="B5336" s="118"/>
      <c r="D5336" t="s">
        <v>567</v>
      </c>
      <c r="H5336" t="s">
        <v>567</v>
      </c>
      <c r="J5336" t="s">
        <v>567</v>
      </c>
      <c r="K5336" t="s">
        <v>567</v>
      </c>
      <c r="L5336" t="s">
        <v>567</v>
      </c>
      <c r="N5336">
        <v>0</v>
      </c>
      <c r="O5336">
        <v>0</v>
      </c>
      <c r="R5336">
        <v>0</v>
      </c>
      <c r="W5336" t="s">
        <v>567</v>
      </c>
      <c r="X5336" t="s">
        <v>567</v>
      </c>
      <c r="Y5336" t="s">
        <v>568</v>
      </c>
    </row>
    <row r="5337" spans="2:25" x14ac:dyDescent="0.3">
      <c r="B5337" s="118"/>
      <c r="D5337" t="s">
        <v>567</v>
      </c>
      <c r="H5337" t="s">
        <v>567</v>
      </c>
      <c r="J5337" t="s">
        <v>567</v>
      </c>
      <c r="K5337" t="s">
        <v>567</v>
      </c>
      <c r="L5337" t="s">
        <v>567</v>
      </c>
      <c r="N5337">
        <v>0</v>
      </c>
      <c r="O5337">
        <v>0</v>
      </c>
      <c r="R5337">
        <v>0</v>
      </c>
      <c r="W5337" t="s">
        <v>567</v>
      </c>
      <c r="X5337" t="s">
        <v>567</v>
      </c>
      <c r="Y5337" t="s">
        <v>568</v>
      </c>
    </row>
    <row r="5338" spans="2:25" x14ac:dyDescent="0.3">
      <c r="B5338" s="118"/>
      <c r="D5338" t="s">
        <v>567</v>
      </c>
      <c r="H5338" t="s">
        <v>567</v>
      </c>
      <c r="J5338" t="s">
        <v>567</v>
      </c>
      <c r="K5338" t="s">
        <v>567</v>
      </c>
      <c r="L5338" t="s">
        <v>567</v>
      </c>
      <c r="N5338">
        <v>0</v>
      </c>
      <c r="O5338">
        <v>0</v>
      </c>
      <c r="R5338">
        <v>0</v>
      </c>
      <c r="W5338" t="s">
        <v>567</v>
      </c>
      <c r="X5338" t="s">
        <v>567</v>
      </c>
      <c r="Y5338" t="s">
        <v>568</v>
      </c>
    </row>
    <row r="5339" spans="2:25" x14ac:dyDescent="0.3">
      <c r="B5339" s="118"/>
      <c r="D5339" t="s">
        <v>567</v>
      </c>
      <c r="H5339" t="s">
        <v>567</v>
      </c>
      <c r="J5339" t="s">
        <v>567</v>
      </c>
      <c r="K5339" t="s">
        <v>567</v>
      </c>
      <c r="L5339" t="s">
        <v>567</v>
      </c>
      <c r="N5339">
        <v>0</v>
      </c>
      <c r="O5339">
        <v>0</v>
      </c>
      <c r="R5339">
        <v>0</v>
      </c>
      <c r="W5339" t="s">
        <v>567</v>
      </c>
      <c r="X5339" t="s">
        <v>567</v>
      </c>
      <c r="Y5339" t="s">
        <v>568</v>
      </c>
    </row>
    <row r="5340" spans="2:25" x14ac:dyDescent="0.3">
      <c r="B5340" s="118"/>
      <c r="D5340" t="s">
        <v>567</v>
      </c>
      <c r="H5340" t="s">
        <v>567</v>
      </c>
      <c r="J5340" t="s">
        <v>567</v>
      </c>
      <c r="K5340" t="s">
        <v>567</v>
      </c>
      <c r="L5340" t="s">
        <v>567</v>
      </c>
      <c r="N5340">
        <v>0</v>
      </c>
      <c r="O5340">
        <v>0</v>
      </c>
      <c r="R5340">
        <v>0</v>
      </c>
      <c r="W5340" t="s">
        <v>567</v>
      </c>
      <c r="X5340" t="s">
        <v>567</v>
      </c>
      <c r="Y5340" t="s">
        <v>568</v>
      </c>
    </row>
    <row r="5341" spans="2:25" x14ac:dyDescent="0.3">
      <c r="B5341" s="118"/>
      <c r="D5341" t="s">
        <v>567</v>
      </c>
      <c r="H5341" t="s">
        <v>567</v>
      </c>
      <c r="J5341" t="s">
        <v>567</v>
      </c>
      <c r="K5341" t="s">
        <v>567</v>
      </c>
      <c r="L5341" t="s">
        <v>567</v>
      </c>
      <c r="N5341">
        <v>0</v>
      </c>
      <c r="O5341">
        <v>0</v>
      </c>
      <c r="R5341">
        <v>0</v>
      </c>
      <c r="W5341" t="s">
        <v>567</v>
      </c>
      <c r="X5341" t="s">
        <v>567</v>
      </c>
      <c r="Y5341" t="s">
        <v>568</v>
      </c>
    </row>
    <row r="5342" spans="2:25" x14ac:dyDescent="0.3">
      <c r="B5342" s="118"/>
      <c r="D5342" t="s">
        <v>567</v>
      </c>
      <c r="H5342" t="s">
        <v>567</v>
      </c>
      <c r="J5342" t="s">
        <v>567</v>
      </c>
      <c r="K5342" t="s">
        <v>567</v>
      </c>
      <c r="L5342" t="s">
        <v>567</v>
      </c>
      <c r="N5342">
        <v>0</v>
      </c>
      <c r="O5342">
        <v>0</v>
      </c>
      <c r="R5342">
        <v>0</v>
      </c>
      <c r="W5342" t="s">
        <v>567</v>
      </c>
      <c r="X5342" t="s">
        <v>567</v>
      </c>
      <c r="Y5342" t="s">
        <v>568</v>
      </c>
    </row>
    <row r="5343" spans="2:25" x14ac:dyDescent="0.3">
      <c r="B5343" s="118"/>
      <c r="D5343" t="s">
        <v>567</v>
      </c>
      <c r="H5343" t="s">
        <v>567</v>
      </c>
      <c r="J5343" t="s">
        <v>567</v>
      </c>
      <c r="K5343" t="s">
        <v>567</v>
      </c>
      <c r="L5343" t="s">
        <v>567</v>
      </c>
      <c r="N5343">
        <v>0</v>
      </c>
      <c r="O5343">
        <v>0</v>
      </c>
      <c r="R5343">
        <v>0</v>
      </c>
      <c r="W5343" t="s">
        <v>567</v>
      </c>
      <c r="X5343" t="s">
        <v>567</v>
      </c>
      <c r="Y5343" t="s">
        <v>568</v>
      </c>
    </row>
    <row r="5344" spans="2:25" x14ac:dyDescent="0.3">
      <c r="B5344" s="118"/>
      <c r="D5344" t="s">
        <v>567</v>
      </c>
      <c r="H5344" t="s">
        <v>567</v>
      </c>
      <c r="J5344" t="s">
        <v>567</v>
      </c>
      <c r="K5344" t="s">
        <v>567</v>
      </c>
      <c r="L5344" t="s">
        <v>567</v>
      </c>
      <c r="N5344">
        <v>0</v>
      </c>
      <c r="O5344">
        <v>0</v>
      </c>
      <c r="R5344">
        <v>0</v>
      </c>
      <c r="W5344" t="s">
        <v>567</v>
      </c>
      <c r="X5344" t="s">
        <v>567</v>
      </c>
      <c r="Y5344" t="s">
        <v>568</v>
      </c>
    </row>
    <row r="5345" spans="2:25" x14ac:dyDescent="0.3">
      <c r="B5345" s="118"/>
      <c r="D5345" t="s">
        <v>567</v>
      </c>
      <c r="H5345" t="s">
        <v>567</v>
      </c>
      <c r="J5345" t="s">
        <v>567</v>
      </c>
      <c r="K5345" t="s">
        <v>567</v>
      </c>
      <c r="L5345" t="s">
        <v>567</v>
      </c>
      <c r="N5345">
        <v>0</v>
      </c>
      <c r="O5345">
        <v>0</v>
      </c>
      <c r="R5345">
        <v>0</v>
      </c>
      <c r="W5345" t="s">
        <v>567</v>
      </c>
      <c r="X5345" t="s">
        <v>567</v>
      </c>
      <c r="Y5345" t="s">
        <v>568</v>
      </c>
    </row>
    <row r="5346" spans="2:25" x14ac:dyDescent="0.3">
      <c r="B5346" s="118"/>
      <c r="D5346" t="s">
        <v>567</v>
      </c>
      <c r="H5346" t="s">
        <v>567</v>
      </c>
      <c r="J5346" t="s">
        <v>567</v>
      </c>
      <c r="K5346" t="s">
        <v>567</v>
      </c>
      <c r="L5346" t="s">
        <v>567</v>
      </c>
      <c r="N5346">
        <v>0</v>
      </c>
      <c r="O5346">
        <v>0</v>
      </c>
      <c r="R5346">
        <v>0</v>
      </c>
      <c r="W5346" t="s">
        <v>567</v>
      </c>
      <c r="X5346" t="s">
        <v>567</v>
      </c>
      <c r="Y5346" t="s">
        <v>568</v>
      </c>
    </row>
    <row r="5347" spans="2:25" x14ac:dyDescent="0.3">
      <c r="B5347" s="118"/>
      <c r="D5347" t="s">
        <v>567</v>
      </c>
      <c r="H5347" t="s">
        <v>567</v>
      </c>
      <c r="J5347" t="s">
        <v>567</v>
      </c>
      <c r="K5347" t="s">
        <v>567</v>
      </c>
      <c r="L5347" t="s">
        <v>567</v>
      </c>
      <c r="N5347">
        <v>0</v>
      </c>
      <c r="O5347">
        <v>0</v>
      </c>
      <c r="R5347">
        <v>0</v>
      </c>
      <c r="W5347" t="s">
        <v>567</v>
      </c>
      <c r="X5347" t="s">
        <v>567</v>
      </c>
      <c r="Y5347" t="s">
        <v>568</v>
      </c>
    </row>
    <row r="5348" spans="2:25" x14ac:dyDescent="0.3">
      <c r="B5348" s="118"/>
      <c r="D5348" t="s">
        <v>567</v>
      </c>
      <c r="H5348" t="s">
        <v>567</v>
      </c>
      <c r="J5348" t="s">
        <v>567</v>
      </c>
      <c r="K5348" t="s">
        <v>567</v>
      </c>
      <c r="L5348" t="s">
        <v>567</v>
      </c>
      <c r="N5348">
        <v>0</v>
      </c>
      <c r="O5348">
        <v>0</v>
      </c>
      <c r="R5348">
        <v>0</v>
      </c>
      <c r="W5348" t="s">
        <v>567</v>
      </c>
      <c r="X5348" t="s">
        <v>567</v>
      </c>
      <c r="Y5348" t="s">
        <v>568</v>
      </c>
    </row>
    <row r="5349" spans="2:25" x14ac:dyDescent="0.3">
      <c r="B5349" s="118"/>
      <c r="D5349" t="s">
        <v>567</v>
      </c>
      <c r="H5349" t="s">
        <v>567</v>
      </c>
      <c r="J5349" t="s">
        <v>567</v>
      </c>
      <c r="K5349" t="s">
        <v>567</v>
      </c>
      <c r="L5349" t="s">
        <v>567</v>
      </c>
      <c r="N5349">
        <v>0</v>
      </c>
      <c r="O5349">
        <v>0</v>
      </c>
      <c r="R5349">
        <v>0</v>
      </c>
      <c r="W5349" t="s">
        <v>567</v>
      </c>
      <c r="X5349" t="s">
        <v>567</v>
      </c>
      <c r="Y5349" t="s">
        <v>568</v>
      </c>
    </row>
    <row r="5350" spans="2:25" x14ac:dyDescent="0.3">
      <c r="B5350" s="118"/>
      <c r="D5350" t="s">
        <v>567</v>
      </c>
      <c r="H5350" t="s">
        <v>567</v>
      </c>
      <c r="J5350" t="s">
        <v>567</v>
      </c>
      <c r="K5350" t="s">
        <v>567</v>
      </c>
      <c r="L5350" t="s">
        <v>567</v>
      </c>
      <c r="N5350">
        <v>0</v>
      </c>
      <c r="O5350">
        <v>0</v>
      </c>
      <c r="R5350">
        <v>0</v>
      </c>
      <c r="W5350" t="s">
        <v>567</v>
      </c>
      <c r="X5350" t="s">
        <v>567</v>
      </c>
      <c r="Y5350" t="s">
        <v>568</v>
      </c>
    </row>
    <row r="5351" spans="2:25" x14ac:dyDescent="0.3">
      <c r="B5351" s="118"/>
      <c r="D5351" t="s">
        <v>567</v>
      </c>
      <c r="H5351" t="s">
        <v>567</v>
      </c>
      <c r="J5351" t="s">
        <v>567</v>
      </c>
      <c r="K5351" t="s">
        <v>567</v>
      </c>
      <c r="L5351" t="s">
        <v>567</v>
      </c>
      <c r="N5351">
        <v>0</v>
      </c>
      <c r="O5351">
        <v>0</v>
      </c>
      <c r="R5351">
        <v>0</v>
      </c>
      <c r="W5351" t="s">
        <v>567</v>
      </c>
      <c r="X5351" t="s">
        <v>567</v>
      </c>
      <c r="Y5351" t="s">
        <v>568</v>
      </c>
    </row>
    <row r="5352" spans="2:25" x14ac:dyDescent="0.3">
      <c r="B5352" s="118"/>
      <c r="D5352" t="s">
        <v>567</v>
      </c>
      <c r="H5352" t="s">
        <v>567</v>
      </c>
      <c r="J5352" t="s">
        <v>567</v>
      </c>
      <c r="K5352" t="s">
        <v>567</v>
      </c>
      <c r="L5352" t="s">
        <v>567</v>
      </c>
      <c r="N5352">
        <v>0</v>
      </c>
      <c r="O5352">
        <v>0</v>
      </c>
      <c r="R5352">
        <v>0</v>
      </c>
      <c r="W5352" t="s">
        <v>567</v>
      </c>
      <c r="X5352" t="s">
        <v>567</v>
      </c>
      <c r="Y5352" t="s">
        <v>568</v>
      </c>
    </row>
    <row r="5353" spans="2:25" x14ac:dyDescent="0.3">
      <c r="B5353" s="118"/>
      <c r="D5353" t="s">
        <v>567</v>
      </c>
      <c r="H5353" t="s">
        <v>567</v>
      </c>
      <c r="J5353" t="s">
        <v>567</v>
      </c>
      <c r="K5353" t="s">
        <v>567</v>
      </c>
      <c r="L5353" t="s">
        <v>567</v>
      </c>
      <c r="N5353">
        <v>0</v>
      </c>
      <c r="O5353">
        <v>0</v>
      </c>
      <c r="R5353">
        <v>0</v>
      </c>
      <c r="W5353" t="s">
        <v>567</v>
      </c>
      <c r="X5353" t="s">
        <v>567</v>
      </c>
      <c r="Y5353" t="s">
        <v>568</v>
      </c>
    </row>
    <row r="5354" spans="2:25" x14ac:dyDescent="0.3">
      <c r="B5354" s="118"/>
      <c r="D5354" t="s">
        <v>567</v>
      </c>
      <c r="H5354" t="s">
        <v>567</v>
      </c>
      <c r="J5354" t="s">
        <v>567</v>
      </c>
      <c r="K5354" t="s">
        <v>567</v>
      </c>
      <c r="L5354" t="s">
        <v>567</v>
      </c>
      <c r="N5354">
        <v>0</v>
      </c>
      <c r="O5354">
        <v>0</v>
      </c>
      <c r="R5354">
        <v>0</v>
      </c>
      <c r="W5354" t="s">
        <v>567</v>
      </c>
      <c r="X5354" t="s">
        <v>567</v>
      </c>
      <c r="Y5354" t="s">
        <v>568</v>
      </c>
    </row>
    <row r="5355" spans="2:25" x14ac:dyDescent="0.3">
      <c r="B5355" s="118"/>
      <c r="D5355" t="s">
        <v>567</v>
      </c>
      <c r="H5355" t="s">
        <v>567</v>
      </c>
      <c r="J5355" t="s">
        <v>567</v>
      </c>
      <c r="K5355" t="s">
        <v>567</v>
      </c>
      <c r="L5355" t="s">
        <v>567</v>
      </c>
      <c r="N5355">
        <v>0</v>
      </c>
      <c r="O5355">
        <v>0</v>
      </c>
      <c r="R5355">
        <v>0</v>
      </c>
      <c r="W5355" t="s">
        <v>567</v>
      </c>
      <c r="X5355" t="s">
        <v>567</v>
      </c>
      <c r="Y5355" t="s">
        <v>568</v>
      </c>
    </row>
    <row r="5356" spans="2:25" x14ac:dyDescent="0.3">
      <c r="B5356" s="118"/>
      <c r="D5356" t="s">
        <v>567</v>
      </c>
      <c r="H5356" t="s">
        <v>567</v>
      </c>
      <c r="J5356" t="s">
        <v>567</v>
      </c>
      <c r="K5356" t="s">
        <v>567</v>
      </c>
      <c r="L5356" t="s">
        <v>567</v>
      </c>
      <c r="N5356">
        <v>0</v>
      </c>
      <c r="O5356">
        <v>0</v>
      </c>
      <c r="R5356">
        <v>0</v>
      </c>
      <c r="W5356" t="s">
        <v>567</v>
      </c>
      <c r="X5356" t="s">
        <v>567</v>
      </c>
      <c r="Y5356" t="s">
        <v>568</v>
      </c>
    </row>
    <row r="5357" spans="2:25" x14ac:dyDescent="0.3">
      <c r="B5357" s="118"/>
      <c r="D5357" t="s">
        <v>567</v>
      </c>
      <c r="H5357" t="s">
        <v>567</v>
      </c>
      <c r="J5357" t="s">
        <v>567</v>
      </c>
      <c r="K5357" t="s">
        <v>567</v>
      </c>
      <c r="L5357" t="s">
        <v>567</v>
      </c>
      <c r="N5357">
        <v>0</v>
      </c>
      <c r="O5357">
        <v>0</v>
      </c>
      <c r="R5357">
        <v>0</v>
      </c>
      <c r="W5357" t="s">
        <v>567</v>
      </c>
      <c r="X5357" t="s">
        <v>567</v>
      </c>
      <c r="Y5357" t="s">
        <v>568</v>
      </c>
    </row>
    <row r="5358" spans="2:25" x14ac:dyDescent="0.3">
      <c r="B5358" s="118"/>
      <c r="D5358" t="s">
        <v>567</v>
      </c>
      <c r="H5358" t="s">
        <v>567</v>
      </c>
      <c r="J5358" t="s">
        <v>567</v>
      </c>
      <c r="K5358" t="s">
        <v>567</v>
      </c>
      <c r="L5358" t="s">
        <v>567</v>
      </c>
      <c r="N5358">
        <v>0</v>
      </c>
      <c r="O5358">
        <v>0</v>
      </c>
      <c r="R5358">
        <v>0</v>
      </c>
      <c r="W5358" t="s">
        <v>567</v>
      </c>
      <c r="X5358" t="s">
        <v>567</v>
      </c>
      <c r="Y5358" t="s">
        <v>568</v>
      </c>
    </row>
    <row r="5359" spans="2:25" x14ac:dyDescent="0.3">
      <c r="B5359" s="118"/>
      <c r="D5359" t="s">
        <v>567</v>
      </c>
      <c r="H5359" t="s">
        <v>567</v>
      </c>
      <c r="J5359" t="s">
        <v>567</v>
      </c>
      <c r="K5359" t="s">
        <v>567</v>
      </c>
      <c r="L5359" t="s">
        <v>567</v>
      </c>
      <c r="N5359">
        <v>0</v>
      </c>
      <c r="O5359">
        <v>0</v>
      </c>
      <c r="R5359">
        <v>0</v>
      </c>
      <c r="W5359" t="s">
        <v>567</v>
      </c>
      <c r="X5359" t="s">
        <v>567</v>
      </c>
      <c r="Y5359" t="s">
        <v>568</v>
      </c>
    </row>
    <row r="5360" spans="2:25" x14ac:dyDescent="0.3">
      <c r="B5360" s="118"/>
      <c r="D5360" t="s">
        <v>567</v>
      </c>
      <c r="H5360" t="s">
        <v>567</v>
      </c>
      <c r="J5360" t="s">
        <v>567</v>
      </c>
      <c r="K5360" t="s">
        <v>567</v>
      </c>
      <c r="L5360" t="s">
        <v>567</v>
      </c>
      <c r="N5360">
        <v>0</v>
      </c>
      <c r="O5360">
        <v>0</v>
      </c>
      <c r="R5360">
        <v>0</v>
      </c>
      <c r="W5360" t="s">
        <v>567</v>
      </c>
      <c r="X5360" t="s">
        <v>567</v>
      </c>
      <c r="Y5360" t="s">
        <v>568</v>
      </c>
    </row>
    <row r="5361" spans="2:25" x14ac:dyDescent="0.3">
      <c r="B5361" s="118"/>
      <c r="D5361" t="s">
        <v>567</v>
      </c>
      <c r="H5361" t="s">
        <v>567</v>
      </c>
      <c r="J5361" t="s">
        <v>567</v>
      </c>
      <c r="K5361" t="s">
        <v>567</v>
      </c>
      <c r="L5361" t="s">
        <v>567</v>
      </c>
      <c r="N5361">
        <v>0</v>
      </c>
      <c r="O5361">
        <v>0</v>
      </c>
      <c r="R5361">
        <v>0</v>
      </c>
      <c r="W5361" t="s">
        <v>567</v>
      </c>
      <c r="X5361" t="s">
        <v>567</v>
      </c>
      <c r="Y5361" t="s">
        <v>568</v>
      </c>
    </row>
    <row r="5362" spans="2:25" x14ac:dyDescent="0.3">
      <c r="B5362" s="118"/>
      <c r="D5362" t="s">
        <v>567</v>
      </c>
      <c r="H5362" t="s">
        <v>567</v>
      </c>
      <c r="J5362" t="s">
        <v>567</v>
      </c>
      <c r="K5362" t="s">
        <v>567</v>
      </c>
      <c r="L5362" t="s">
        <v>567</v>
      </c>
      <c r="N5362">
        <v>0</v>
      </c>
      <c r="O5362">
        <v>0</v>
      </c>
      <c r="R5362">
        <v>0</v>
      </c>
      <c r="W5362" t="s">
        <v>567</v>
      </c>
      <c r="X5362" t="s">
        <v>567</v>
      </c>
      <c r="Y5362" t="s">
        <v>568</v>
      </c>
    </row>
    <row r="5363" spans="2:25" x14ac:dyDescent="0.3">
      <c r="B5363" s="118"/>
      <c r="D5363" t="s">
        <v>567</v>
      </c>
      <c r="H5363" t="s">
        <v>567</v>
      </c>
      <c r="J5363" t="s">
        <v>567</v>
      </c>
      <c r="K5363" t="s">
        <v>567</v>
      </c>
      <c r="L5363" t="s">
        <v>567</v>
      </c>
      <c r="N5363">
        <v>0</v>
      </c>
      <c r="O5363">
        <v>0</v>
      </c>
      <c r="R5363">
        <v>0</v>
      </c>
      <c r="W5363" t="s">
        <v>567</v>
      </c>
      <c r="X5363" t="s">
        <v>567</v>
      </c>
      <c r="Y5363" t="s">
        <v>568</v>
      </c>
    </row>
    <row r="5364" spans="2:25" x14ac:dyDescent="0.3">
      <c r="B5364" s="118"/>
      <c r="D5364" t="s">
        <v>567</v>
      </c>
      <c r="H5364" t="s">
        <v>567</v>
      </c>
      <c r="J5364" t="s">
        <v>567</v>
      </c>
      <c r="K5364" t="s">
        <v>567</v>
      </c>
      <c r="L5364" t="s">
        <v>567</v>
      </c>
      <c r="N5364">
        <v>0</v>
      </c>
      <c r="O5364">
        <v>0</v>
      </c>
      <c r="R5364">
        <v>0</v>
      </c>
      <c r="W5364" t="s">
        <v>567</v>
      </c>
      <c r="X5364" t="s">
        <v>567</v>
      </c>
      <c r="Y5364" t="s">
        <v>568</v>
      </c>
    </row>
    <row r="5365" spans="2:25" x14ac:dyDescent="0.3">
      <c r="B5365" s="118"/>
      <c r="D5365" t="s">
        <v>567</v>
      </c>
      <c r="H5365" t="s">
        <v>567</v>
      </c>
      <c r="J5365" t="s">
        <v>567</v>
      </c>
      <c r="K5365" t="s">
        <v>567</v>
      </c>
      <c r="L5365" t="s">
        <v>567</v>
      </c>
      <c r="N5365">
        <v>0</v>
      </c>
      <c r="O5365">
        <v>0</v>
      </c>
      <c r="R5365">
        <v>0</v>
      </c>
      <c r="W5365" t="s">
        <v>567</v>
      </c>
      <c r="X5365" t="s">
        <v>567</v>
      </c>
      <c r="Y5365" t="s">
        <v>568</v>
      </c>
    </row>
    <row r="5366" spans="2:25" x14ac:dyDescent="0.3">
      <c r="B5366" s="118"/>
      <c r="D5366" t="s">
        <v>567</v>
      </c>
      <c r="H5366" t="s">
        <v>567</v>
      </c>
      <c r="J5366" t="s">
        <v>567</v>
      </c>
      <c r="K5366" t="s">
        <v>567</v>
      </c>
      <c r="L5366" t="s">
        <v>567</v>
      </c>
      <c r="N5366">
        <v>0</v>
      </c>
      <c r="O5366">
        <v>0</v>
      </c>
      <c r="R5366">
        <v>0</v>
      </c>
      <c r="W5366" t="s">
        <v>567</v>
      </c>
      <c r="X5366" t="s">
        <v>567</v>
      </c>
      <c r="Y5366" t="s">
        <v>568</v>
      </c>
    </row>
    <row r="5367" spans="2:25" x14ac:dyDescent="0.3">
      <c r="B5367" s="118"/>
      <c r="D5367" t="s">
        <v>567</v>
      </c>
      <c r="H5367" t="s">
        <v>567</v>
      </c>
      <c r="J5367" t="s">
        <v>567</v>
      </c>
      <c r="K5367" t="s">
        <v>567</v>
      </c>
      <c r="L5367" t="s">
        <v>567</v>
      </c>
      <c r="N5367">
        <v>0</v>
      </c>
      <c r="O5367">
        <v>0</v>
      </c>
      <c r="R5367">
        <v>0</v>
      </c>
      <c r="W5367" t="s">
        <v>567</v>
      </c>
      <c r="X5367" t="s">
        <v>567</v>
      </c>
      <c r="Y5367" t="s">
        <v>568</v>
      </c>
    </row>
    <row r="5368" spans="2:25" x14ac:dyDescent="0.3">
      <c r="B5368" s="118"/>
      <c r="D5368" t="s">
        <v>567</v>
      </c>
      <c r="H5368" t="s">
        <v>567</v>
      </c>
      <c r="J5368" t="s">
        <v>567</v>
      </c>
      <c r="K5368" t="s">
        <v>567</v>
      </c>
      <c r="L5368" t="s">
        <v>567</v>
      </c>
      <c r="N5368">
        <v>0</v>
      </c>
      <c r="O5368">
        <v>0</v>
      </c>
      <c r="R5368">
        <v>0</v>
      </c>
      <c r="W5368" t="s">
        <v>567</v>
      </c>
      <c r="X5368" t="s">
        <v>567</v>
      </c>
      <c r="Y5368" t="s">
        <v>568</v>
      </c>
    </row>
    <row r="5369" spans="2:25" x14ac:dyDescent="0.3">
      <c r="B5369" s="118"/>
      <c r="D5369" t="s">
        <v>567</v>
      </c>
      <c r="H5369" t="s">
        <v>567</v>
      </c>
      <c r="J5369" t="s">
        <v>567</v>
      </c>
      <c r="K5369" t="s">
        <v>567</v>
      </c>
      <c r="L5369" t="s">
        <v>567</v>
      </c>
      <c r="N5369">
        <v>0</v>
      </c>
      <c r="O5369">
        <v>0</v>
      </c>
      <c r="R5369">
        <v>0</v>
      </c>
      <c r="W5369" t="s">
        <v>567</v>
      </c>
      <c r="X5369" t="s">
        <v>567</v>
      </c>
      <c r="Y5369" t="s">
        <v>568</v>
      </c>
    </row>
    <row r="5370" spans="2:25" x14ac:dyDescent="0.3">
      <c r="B5370" s="118"/>
      <c r="D5370" t="s">
        <v>567</v>
      </c>
      <c r="H5370" t="s">
        <v>567</v>
      </c>
      <c r="J5370" t="s">
        <v>567</v>
      </c>
      <c r="K5370" t="s">
        <v>567</v>
      </c>
      <c r="L5370" t="s">
        <v>567</v>
      </c>
      <c r="N5370">
        <v>0</v>
      </c>
      <c r="O5370">
        <v>0</v>
      </c>
      <c r="R5370">
        <v>0</v>
      </c>
      <c r="W5370" t="s">
        <v>567</v>
      </c>
      <c r="X5370" t="s">
        <v>567</v>
      </c>
      <c r="Y5370" t="s">
        <v>568</v>
      </c>
    </row>
    <row r="5371" spans="2:25" x14ac:dyDescent="0.3">
      <c r="B5371" s="118"/>
      <c r="D5371" t="s">
        <v>567</v>
      </c>
      <c r="H5371" t="s">
        <v>567</v>
      </c>
      <c r="J5371" t="s">
        <v>567</v>
      </c>
      <c r="K5371" t="s">
        <v>567</v>
      </c>
      <c r="L5371" t="s">
        <v>567</v>
      </c>
      <c r="N5371">
        <v>0</v>
      </c>
      <c r="O5371">
        <v>0</v>
      </c>
      <c r="R5371">
        <v>0</v>
      </c>
      <c r="W5371" t="s">
        <v>567</v>
      </c>
      <c r="X5371" t="s">
        <v>567</v>
      </c>
      <c r="Y5371" t="s">
        <v>568</v>
      </c>
    </row>
    <row r="5372" spans="2:25" x14ac:dyDescent="0.3">
      <c r="B5372" s="118"/>
      <c r="D5372" t="s">
        <v>567</v>
      </c>
      <c r="H5372" t="s">
        <v>567</v>
      </c>
      <c r="J5372" t="s">
        <v>567</v>
      </c>
      <c r="K5372" t="s">
        <v>567</v>
      </c>
      <c r="L5372" t="s">
        <v>567</v>
      </c>
      <c r="N5372">
        <v>0</v>
      </c>
      <c r="O5372">
        <v>0</v>
      </c>
      <c r="R5372">
        <v>0</v>
      </c>
      <c r="W5372" t="s">
        <v>567</v>
      </c>
      <c r="X5372" t="s">
        <v>567</v>
      </c>
      <c r="Y5372" t="s">
        <v>568</v>
      </c>
    </row>
    <row r="5373" spans="2:25" x14ac:dyDescent="0.3">
      <c r="B5373" s="118"/>
      <c r="D5373" t="s">
        <v>567</v>
      </c>
      <c r="H5373" t="s">
        <v>567</v>
      </c>
      <c r="J5373" t="s">
        <v>567</v>
      </c>
      <c r="K5373" t="s">
        <v>567</v>
      </c>
      <c r="L5373" t="s">
        <v>567</v>
      </c>
      <c r="N5373">
        <v>0</v>
      </c>
      <c r="O5373">
        <v>0</v>
      </c>
      <c r="R5373">
        <v>0</v>
      </c>
      <c r="W5373" t="s">
        <v>567</v>
      </c>
      <c r="X5373" t="s">
        <v>567</v>
      </c>
      <c r="Y5373" t="s">
        <v>568</v>
      </c>
    </row>
    <row r="5374" spans="2:25" x14ac:dyDescent="0.3">
      <c r="B5374" s="118"/>
      <c r="D5374" t="s">
        <v>567</v>
      </c>
      <c r="H5374" t="s">
        <v>567</v>
      </c>
      <c r="J5374" t="s">
        <v>567</v>
      </c>
      <c r="K5374" t="s">
        <v>567</v>
      </c>
      <c r="L5374" t="s">
        <v>567</v>
      </c>
      <c r="N5374">
        <v>0</v>
      </c>
      <c r="O5374">
        <v>0</v>
      </c>
      <c r="R5374">
        <v>0</v>
      </c>
      <c r="W5374" t="s">
        <v>567</v>
      </c>
      <c r="X5374" t="s">
        <v>567</v>
      </c>
      <c r="Y5374" t="s">
        <v>568</v>
      </c>
    </row>
    <row r="5375" spans="2:25" x14ac:dyDescent="0.3">
      <c r="B5375" s="118"/>
      <c r="D5375" t="s">
        <v>567</v>
      </c>
      <c r="H5375" t="s">
        <v>567</v>
      </c>
      <c r="J5375" t="s">
        <v>567</v>
      </c>
      <c r="K5375" t="s">
        <v>567</v>
      </c>
      <c r="L5375" t="s">
        <v>567</v>
      </c>
      <c r="N5375">
        <v>0</v>
      </c>
      <c r="O5375">
        <v>0</v>
      </c>
      <c r="R5375">
        <v>0</v>
      </c>
      <c r="W5375" t="s">
        <v>567</v>
      </c>
      <c r="X5375" t="s">
        <v>567</v>
      </c>
      <c r="Y5375" t="s">
        <v>568</v>
      </c>
    </row>
    <row r="5376" spans="2:25" x14ac:dyDescent="0.3">
      <c r="B5376" s="118"/>
      <c r="D5376" t="s">
        <v>567</v>
      </c>
      <c r="H5376" t="s">
        <v>567</v>
      </c>
      <c r="J5376" t="s">
        <v>567</v>
      </c>
      <c r="K5376" t="s">
        <v>567</v>
      </c>
      <c r="L5376" t="s">
        <v>567</v>
      </c>
      <c r="N5376">
        <v>0</v>
      </c>
      <c r="O5376">
        <v>0</v>
      </c>
      <c r="R5376">
        <v>0</v>
      </c>
      <c r="W5376" t="s">
        <v>567</v>
      </c>
      <c r="X5376" t="s">
        <v>567</v>
      </c>
      <c r="Y5376" t="s">
        <v>568</v>
      </c>
    </row>
    <row r="5377" spans="2:25" x14ac:dyDescent="0.3">
      <c r="B5377" s="118"/>
      <c r="D5377" t="s">
        <v>567</v>
      </c>
      <c r="H5377" t="s">
        <v>567</v>
      </c>
      <c r="J5377" t="s">
        <v>567</v>
      </c>
      <c r="K5377" t="s">
        <v>567</v>
      </c>
      <c r="L5377" t="s">
        <v>567</v>
      </c>
      <c r="N5377">
        <v>0</v>
      </c>
      <c r="O5377">
        <v>0</v>
      </c>
      <c r="R5377">
        <v>0</v>
      </c>
      <c r="W5377" t="s">
        <v>567</v>
      </c>
      <c r="X5377" t="s">
        <v>567</v>
      </c>
      <c r="Y5377" t="s">
        <v>568</v>
      </c>
    </row>
    <row r="5378" spans="2:25" x14ac:dyDescent="0.3">
      <c r="B5378" s="118"/>
      <c r="D5378" t="s">
        <v>567</v>
      </c>
      <c r="H5378" t="s">
        <v>567</v>
      </c>
      <c r="J5378" t="s">
        <v>567</v>
      </c>
      <c r="K5378" t="s">
        <v>567</v>
      </c>
      <c r="L5378" t="s">
        <v>567</v>
      </c>
      <c r="N5378">
        <v>0</v>
      </c>
      <c r="O5378">
        <v>0</v>
      </c>
      <c r="R5378">
        <v>0</v>
      </c>
      <c r="W5378" t="s">
        <v>567</v>
      </c>
      <c r="X5378" t="s">
        <v>567</v>
      </c>
      <c r="Y5378" t="s">
        <v>568</v>
      </c>
    </row>
    <row r="5379" spans="2:25" x14ac:dyDescent="0.3">
      <c r="B5379" s="118"/>
      <c r="D5379" t="s">
        <v>567</v>
      </c>
      <c r="H5379" t="s">
        <v>567</v>
      </c>
      <c r="J5379" t="s">
        <v>567</v>
      </c>
      <c r="K5379" t="s">
        <v>567</v>
      </c>
      <c r="L5379" t="s">
        <v>567</v>
      </c>
      <c r="N5379">
        <v>0</v>
      </c>
      <c r="O5379">
        <v>0</v>
      </c>
      <c r="R5379">
        <v>0</v>
      </c>
      <c r="W5379" t="s">
        <v>567</v>
      </c>
      <c r="X5379" t="s">
        <v>567</v>
      </c>
      <c r="Y5379" t="s">
        <v>568</v>
      </c>
    </row>
    <row r="5380" spans="2:25" x14ac:dyDescent="0.3">
      <c r="B5380" s="118"/>
      <c r="D5380" t="s">
        <v>567</v>
      </c>
      <c r="H5380" t="s">
        <v>567</v>
      </c>
      <c r="J5380" t="s">
        <v>567</v>
      </c>
      <c r="K5380" t="s">
        <v>567</v>
      </c>
      <c r="L5380" t="s">
        <v>567</v>
      </c>
      <c r="N5380">
        <v>0</v>
      </c>
      <c r="O5380">
        <v>0</v>
      </c>
      <c r="R5380">
        <v>0</v>
      </c>
      <c r="W5380" t="s">
        <v>567</v>
      </c>
      <c r="X5380" t="s">
        <v>567</v>
      </c>
      <c r="Y5380" t="s">
        <v>568</v>
      </c>
    </row>
    <row r="5381" spans="2:25" x14ac:dyDescent="0.3">
      <c r="B5381" s="118"/>
      <c r="D5381" t="s">
        <v>567</v>
      </c>
      <c r="H5381" t="s">
        <v>567</v>
      </c>
      <c r="J5381" t="s">
        <v>567</v>
      </c>
      <c r="K5381" t="s">
        <v>567</v>
      </c>
      <c r="L5381" t="s">
        <v>567</v>
      </c>
      <c r="N5381">
        <v>0</v>
      </c>
      <c r="O5381">
        <v>0</v>
      </c>
      <c r="R5381">
        <v>0</v>
      </c>
      <c r="W5381" t="s">
        <v>567</v>
      </c>
      <c r="X5381" t="s">
        <v>567</v>
      </c>
      <c r="Y5381" t="s">
        <v>568</v>
      </c>
    </row>
    <row r="5382" spans="2:25" x14ac:dyDescent="0.3">
      <c r="B5382" s="118"/>
      <c r="D5382" t="s">
        <v>567</v>
      </c>
      <c r="H5382" t="s">
        <v>567</v>
      </c>
      <c r="J5382" t="s">
        <v>567</v>
      </c>
      <c r="K5382" t="s">
        <v>567</v>
      </c>
      <c r="L5382" t="s">
        <v>567</v>
      </c>
      <c r="N5382">
        <v>0</v>
      </c>
      <c r="O5382">
        <v>0</v>
      </c>
      <c r="R5382">
        <v>0</v>
      </c>
      <c r="W5382" t="s">
        <v>567</v>
      </c>
      <c r="X5382" t="s">
        <v>567</v>
      </c>
      <c r="Y5382" t="s">
        <v>568</v>
      </c>
    </row>
    <row r="5383" spans="2:25" x14ac:dyDescent="0.3">
      <c r="B5383" s="118"/>
      <c r="D5383" t="s">
        <v>567</v>
      </c>
      <c r="H5383" t="s">
        <v>567</v>
      </c>
      <c r="J5383" t="s">
        <v>567</v>
      </c>
      <c r="K5383" t="s">
        <v>567</v>
      </c>
      <c r="L5383" t="s">
        <v>567</v>
      </c>
      <c r="N5383">
        <v>0</v>
      </c>
      <c r="O5383">
        <v>0</v>
      </c>
      <c r="R5383">
        <v>0</v>
      </c>
      <c r="W5383" t="s">
        <v>567</v>
      </c>
      <c r="X5383" t="s">
        <v>567</v>
      </c>
      <c r="Y5383" t="s">
        <v>568</v>
      </c>
    </row>
    <row r="5384" spans="2:25" x14ac:dyDescent="0.3">
      <c r="B5384" s="118"/>
      <c r="D5384" t="s">
        <v>567</v>
      </c>
      <c r="H5384" t="s">
        <v>567</v>
      </c>
      <c r="J5384" t="s">
        <v>567</v>
      </c>
      <c r="K5384" t="s">
        <v>567</v>
      </c>
      <c r="L5384" t="s">
        <v>567</v>
      </c>
      <c r="N5384">
        <v>0</v>
      </c>
      <c r="O5384">
        <v>0</v>
      </c>
      <c r="R5384">
        <v>0</v>
      </c>
      <c r="W5384" t="s">
        <v>567</v>
      </c>
      <c r="X5384" t="s">
        <v>567</v>
      </c>
      <c r="Y5384" t="s">
        <v>568</v>
      </c>
    </row>
    <row r="5385" spans="2:25" x14ac:dyDescent="0.3">
      <c r="B5385" s="118"/>
      <c r="D5385" t="s">
        <v>567</v>
      </c>
      <c r="H5385" t="s">
        <v>567</v>
      </c>
      <c r="J5385" t="s">
        <v>567</v>
      </c>
      <c r="K5385" t="s">
        <v>567</v>
      </c>
      <c r="L5385" t="s">
        <v>567</v>
      </c>
      <c r="N5385">
        <v>0</v>
      </c>
      <c r="O5385">
        <v>0</v>
      </c>
      <c r="R5385">
        <v>0</v>
      </c>
      <c r="W5385" t="s">
        <v>567</v>
      </c>
      <c r="X5385" t="s">
        <v>567</v>
      </c>
      <c r="Y5385" t="s">
        <v>568</v>
      </c>
    </row>
    <row r="5386" spans="2:25" x14ac:dyDescent="0.3">
      <c r="B5386" s="118"/>
      <c r="D5386" t="s">
        <v>567</v>
      </c>
      <c r="H5386" t="s">
        <v>567</v>
      </c>
      <c r="J5386" t="s">
        <v>567</v>
      </c>
      <c r="K5386" t="s">
        <v>567</v>
      </c>
      <c r="L5386" t="s">
        <v>567</v>
      </c>
      <c r="N5386">
        <v>0</v>
      </c>
      <c r="O5386">
        <v>0</v>
      </c>
      <c r="R5386">
        <v>0</v>
      </c>
      <c r="W5386" t="s">
        <v>567</v>
      </c>
      <c r="X5386" t="s">
        <v>567</v>
      </c>
      <c r="Y5386" t="s">
        <v>568</v>
      </c>
    </row>
    <row r="5387" spans="2:25" x14ac:dyDescent="0.3">
      <c r="B5387" s="118"/>
      <c r="D5387" t="s">
        <v>567</v>
      </c>
      <c r="H5387" t="s">
        <v>567</v>
      </c>
      <c r="J5387" t="s">
        <v>567</v>
      </c>
      <c r="K5387" t="s">
        <v>567</v>
      </c>
      <c r="L5387" t="s">
        <v>567</v>
      </c>
      <c r="N5387">
        <v>0</v>
      </c>
      <c r="O5387">
        <v>0</v>
      </c>
      <c r="R5387">
        <v>0</v>
      </c>
      <c r="W5387" t="s">
        <v>567</v>
      </c>
      <c r="X5387" t="s">
        <v>567</v>
      </c>
      <c r="Y5387" t="s">
        <v>568</v>
      </c>
    </row>
    <row r="5388" spans="2:25" x14ac:dyDescent="0.3">
      <c r="B5388" s="118"/>
      <c r="D5388" t="s">
        <v>567</v>
      </c>
      <c r="H5388" t="s">
        <v>567</v>
      </c>
      <c r="J5388" t="s">
        <v>567</v>
      </c>
      <c r="K5388" t="s">
        <v>567</v>
      </c>
      <c r="L5388" t="s">
        <v>567</v>
      </c>
      <c r="N5388">
        <v>0</v>
      </c>
      <c r="O5388">
        <v>0</v>
      </c>
      <c r="R5388">
        <v>0</v>
      </c>
      <c r="W5388" t="s">
        <v>567</v>
      </c>
      <c r="X5388" t="s">
        <v>567</v>
      </c>
      <c r="Y5388" t="s">
        <v>568</v>
      </c>
    </row>
    <row r="5389" spans="2:25" x14ac:dyDescent="0.3">
      <c r="B5389" s="118"/>
      <c r="D5389" t="s">
        <v>567</v>
      </c>
      <c r="H5389" t="s">
        <v>567</v>
      </c>
      <c r="J5389" t="s">
        <v>567</v>
      </c>
      <c r="K5389" t="s">
        <v>567</v>
      </c>
      <c r="L5389" t="s">
        <v>567</v>
      </c>
      <c r="N5389">
        <v>0</v>
      </c>
      <c r="O5389">
        <v>0</v>
      </c>
      <c r="R5389">
        <v>0</v>
      </c>
      <c r="W5389" t="s">
        <v>567</v>
      </c>
      <c r="X5389" t="s">
        <v>567</v>
      </c>
      <c r="Y5389" t="s">
        <v>568</v>
      </c>
    </row>
    <row r="5390" spans="2:25" x14ac:dyDescent="0.3">
      <c r="B5390" s="118"/>
      <c r="D5390" t="s">
        <v>567</v>
      </c>
      <c r="H5390" t="s">
        <v>567</v>
      </c>
      <c r="J5390" t="s">
        <v>567</v>
      </c>
      <c r="K5390" t="s">
        <v>567</v>
      </c>
      <c r="L5390" t="s">
        <v>567</v>
      </c>
      <c r="N5390">
        <v>0</v>
      </c>
      <c r="O5390">
        <v>0</v>
      </c>
      <c r="R5390">
        <v>0</v>
      </c>
      <c r="W5390" t="s">
        <v>567</v>
      </c>
      <c r="X5390" t="s">
        <v>567</v>
      </c>
      <c r="Y5390" t="s">
        <v>568</v>
      </c>
    </row>
    <row r="5391" spans="2:25" x14ac:dyDescent="0.3">
      <c r="B5391" s="118"/>
      <c r="D5391" t="s">
        <v>567</v>
      </c>
      <c r="H5391" t="s">
        <v>567</v>
      </c>
      <c r="J5391" t="s">
        <v>567</v>
      </c>
      <c r="K5391" t="s">
        <v>567</v>
      </c>
      <c r="L5391" t="s">
        <v>567</v>
      </c>
      <c r="N5391">
        <v>0</v>
      </c>
      <c r="O5391">
        <v>0</v>
      </c>
      <c r="R5391">
        <v>0</v>
      </c>
      <c r="W5391" t="s">
        <v>567</v>
      </c>
      <c r="X5391" t="s">
        <v>567</v>
      </c>
      <c r="Y5391" t="s">
        <v>568</v>
      </c>
    </row>
    <row r="5392" spans="2:25" x14ac:dyDescent="0.3">
      <c r="B5392" s="118"/>
      <c r="D5392" t="s">
        <v>567</v>
      </c>
      <c r="H5392" t="s">
        <v>567</v>
      </c>
      <c r="J5392" t="s">
        <v>567</v>
      </c>
      <c r="K5392" t="s">
        <v>567</v>
      </c>
      <c r="L5392" t="s">
        <v>567</v>
      </c>
      <c r="N5392">
        <v>0</v>
      </c>
      <c r="O5392">
        <v>0</v>
      </c>
      <c r="R5392">
        <v>0</v>
      </c>
      <c r="W5392" t="s">
        <v>567</v>
      </c>
      <c r="X5392" t="s">
        <v>567</v>
      </c>
      <c r="Y5392" t="s">
        <v>568</v>
      </c>
    </row>
    <row r="5393" spans="2:25" x14ac:dyDescent="0.3">
      <c r="B5393" s="118"/>
      <c r="D5393" t="s">
        <v>567</v>
      </c>
      <c r="H5393" t="s">
        <v>567</v>
      </c>
      <c r="J5393" t="s">
        <v>567</v>
      </c>
      <c r="K5393" t="s">
        <v>567</v>
      </c>
      <c r="L5393" t="s">
        <v>567</v>
      </c>
      <c r="N5393">
        <v>0</v>
      </c>
      <c r="O5393">
        <v>0</v>
      </c>
      <c r="R5393">
        <v>0</v>
      </c>
      <c r="W5393" t="s">
        <v>567</v>
      </c>
      <c r="X5393" t="s">
        <v>567</v>
      </c>
      <c r="Y5393" t="s">
        <v>568</v>
      </c>
    </row>
    <row r="5394" spans="2:25" x14ac:dyDescent="0.3">
      <c r="B5394" s="118"/>
      <c r="D5394" t="s">
        <v>567</v>
      </c>
      <c r="H5394" t="s">
        <v>567</v>
      </c>
      <c r="J5394" t="s">
        <v>567</v>
      </c>
      <c r="K5394" t="s">
        <v>567</v>
      </c>
      <c r="L5394" t="s">
        <v>567</v>
      </c>
      <c r="N5394">
        <v>0</v>
      </c>
      <c r="O5394">
        <v>0</v>
      </c>
      <c r="R5394">
        <v>0</v>
      </c>
      <c r="W5394" t="s">
        <v>567</v>
      </c>
      <c r="X5394" t="s">
        <v>567</v>
      </c>
      <c r="Y5394" t="s">
        <v>568</v>
      </c>
    </row>
    <row r="5395" spans="2:25" x14ac:dyDescent="0.3">
      <c r="B5395" s="118"/>
      <c r="D5395" t="s">
        <v>567</v>
      </c>
      <c r="H5395" t="s">
        <v>567</v>
      </c>
      <c r="J5395" t="s">
        <v>567</v>
      </c>
      <c r="K5395" t="s">
        <v>567</v>
      </c>
      <c r="L5395" t="s">
        <v>567</v>
      </c>
      <c r="N5395">
        <v>0</v>
      </c>
      <c r="O5395">
        <v>0</v>
      </c>
      <c r="R5395">
        <v>0</v>
      </c>
      <c r="W5395" t="s">
        <v>567</v>
      </c>
      <c r="X5395" t="s">
        <v>567</v>
      </c>
      <c r="Y5395" t="s">
        <v>568</v>
      </c>
    </row>
    <row r="5396" spans="2:25" x14ac:dyDescent="0.3">
      <c r="B5396" s="118"/>
      <c r="D5396" t="s">
        <v>567</v>
      </c>
      <c r="H5396" t="s">
        <v>567</v>
      </c>
      <c r="J5396" t="s">
        <v>567</v>
      </c>
      <c r="K5396" t="s">
        <v>567</v>
      </c>
      <c r="L5396" t="s">
        <v>567</v>
      </c>
      <c r="N5396">
        <v>0</v>
      </c>
      <c r="O5396">
        <v>0</v>
      </c>
      <c r="R5396">
        <v>0</v>
      </c>
      <c r="W5396" t="s">
        <v>567</v>
      </c>
      <c r="X5396" t="s">
        <v>567</v>
      </c>
      <c r="Y5396" t="s">
        <v>568</v>
      </c>
    </row>
    <row r="5397" spans="2:25" x14ac:dyDescent="0.3">
      <c r="B5397" s="118"/>
      <c r="D5397" t="s">
        <v>567</v>
      </c>
      <c r="H5397" t="s">
        <v>567</v>
      </c>
      <c r="J5397" t="s">
        <v>567</v>
      </c>
      <c r="K5397" t="s">
        <v>567</v>
      </c>
      <c r="L5397" t="s">
        <v>567</v>
      </c>
      <c r="N5397">
        <v>0</v>
      </c>
      <c r="O5397">
        <v>0</v>
      </c>
      <c r="R5397">
        <v>0</v>
      </c>
      <c r="W5397" t="s">
        <v>567</v>
      </c>
      <c r="X5397" t="s">
        <v>567</v>
      </c>
      <c r="Y5397" t="s">
        <v>568</v>
      </c>
    </row>
    <row r="5398" spans="2:25" x14ac:dyDescent="0.3">
      <c r="B5398" s="118"/>
      <c r="D5398" t="s">
        <v>567</v>
      </c>
      <c r="H5398" t="s">
        <v>567</v>
      </c>
      <c r="J5398" t="s">
        <v>567</v>
      </c>
      <c r="K5398" t="s">
        <v>567</v>
      </c>
      <c r="L5398" t="s">
        <v>567</v>
      </c>
      <c r="N5398">
        <v>0</v>
      </c>
      <c r="O5398">
        <v>0</v>
      </c>
      <c r="R5398">
        <v>0</v>
      </c>
      <c r="W5398" t="s">
        <v>567</v>
      </c>
      <c r="X5398" t="s">
        <v>567</v>
      </c>
      <c r="Y5398" t="s">
        <v>568</v>
      </c>
    </row>
    <row r="5399" spans="2:25" x14ac:dyDescent="0.3">
      <c r="B5399" s="118"/>
      <c r="D5399" t="s">
        <v>567</v>
      </c>
      <c r="H5399" t="s">
        <v>567</v>
      </c>
      <c r="J5399" t="s">
        <v>567</v>
      </c>
      <c r="K5399" t="s">
        <v>567</v>
      </c>
      <c r="L5399" t="s">
        <v>567</v>
      </c>
      <c r="N5399">
        <v>0</v>
      </c>
      <c r="O5399">
        <v>0</v>
      </c>
      <c r="R5399">
        <v>0</v>
      </c>
      <c r="W5399" t="s">
        <v>567</v>
      </c>
      <c r="X5399" t="s">
        <v>567</v>
      </c>
      <c r="Y5399" t="s">
        <v>568</v>
      </c>
    </row>
    <row r="5400" spans="2:25" x14ac:dyDescent="0.3">
      <c r="B5400" s="118"/>
      <c r="D5400" t="s">
        <v>567</v>
      </c>
      <c r="H5400" t="s">
        <v>567</v>
      </c>
      <c r="J5400" t="s">
        <v>567</v>
      </c>
      <c r="K5400" t="s">
        <v>567</v>
      </c>
      <c r="L5400" t="s">
        <v>567</v>
      </c>
      <c r="N5400">
        <v>0</v>
      </c>
      <c r="O5400">
        <v>0</v>
      </c>
      <c r="R5400">
        <v>0</v>
      </c>
      <c r="W5400" t="s">
        <v>567</v>
      </c>
      <c r="X5400" t="s">
        <v>567</v>
      </c>
      <c r="Y5400" t="s">
        <v>568</v>
      </c>
    </row>
    <row r="5401" spans="2:25" x14ac:dyDescent="0.3">
      <c r="B5401" s="118"/>
      <c r="D5401" t="s">
        <v>567</v>
      </c>
      <c r="H5401" t="s">
        <v>567</v>
      </c>
      <c r="J5401" t="s">
        <v>567</v>
      </c>
      <c r="K5401" t="s">
        <v>567</v>
      </c>
      <c r="L5401" t="s">
        <v>567</v>
      </c>
      <c r="N5401">
        <v>0</v>
      </c>
      <c r="O5401">
        <v>0</v>
      </c>
      <c r="R5401">
        <v>0</v>
      </c>
      <c r="W5401" t="s">
        <v>567</v>
      </c>
      <c r="X5401" t="s">
        <v>567</v>
      </c>
      <c r="Y5401" t="s">
        <v>568</v>
      </c>
    </row>
    <row r="5402" spans="2:25" x14ac:dyDescent="0.3">
      <c r="B5402" s="118"/>
      <c r="D5402" t="s">
        <v>567</v>
      </c>
      <c r="H5402" t="s">
        <v>567</v>
      </c>
      <c r="J5402" t="s">
        <v>567</v>
      </c>
      <c r="K5402" t="s">
        <v>567</v>
      </c>
      <c r="L5402" t="s">
        <v>567</v>
      </c>
      <c r="N5402">
        <v>0</v>
      </c>
      <c r="O5402">
        <v>0</v>
      </c>
      <c r="R5402">
        <v>0</v>
      </c>
      <c r="W5402" t="s">
        <v>567</v>
      </c>
      <c r="X5402" t="s">
        <v>567</v>
      </c>
      <c r="Y5402" t="s">
        <v>568</v>
      </c>
    </row>
    <row r="5403" spans="2:25" x14ac:dyDescent="0.3">
      <c r="B5403" s="118"/>
      <c r="D5403" t="s">
        <v>567</v>
      </c>
      <c r="H5403" t="s">
        <v>567</v>
      </c>
      <c r="J5403" t="s">
        <v>567</v>
      </c>
      <c r="K5403" t="s">
        <v>567</v>
      </c>
      <c r="L5403" t="s">
        <v>567</v>
      </c>
      <c r="N5403">
        <v>0</v>
      </c>
      <c r="O5403">
        <v>0</v>
      </c>
      <c r="R5403">
        <v>0</v>
      </c>
      <c r="W5403" t="s">
        <v>567</v>
      </c>
      <c r="X5403" t="s">
        <v>567</v>
      </c>
      <c r="Y5403" t="s">
        <v>568</v>
      </c>
    </row>
    <row r="5404" spans="2:25" x14ac:dyDescent="0.3">
      <c r="B5404" s="118"/>
      <c r="D5404" t="s">
        <v>567</v>
      </c>
      <c r="H5404" t="s">
        <v>567</v>
      </c>
      <c r="J5404" t="s">
        <v>567</v>
      </c>
      <c r="K5404" t="s">
        <v>567</v>
      </c>
      <c r="L5404" t="s">
        <v>567</v>
      </c>
      <c r="N5404">
        <v>0</v>
      </c>
      <c r="O5404">
        <v>0</v>
      </c>
      <c r="R5404">
        <v>0</v>
      </c>
      <c r="W5404" t="s">
        <v>567</v>
      </c>
      <c r="X5404" t="s">
        <v>567</v>
      </c>
      <c r="Y5404" t="s">
        <v>568</v>
      </c>
    </row>
    <row r="5405" spans="2:25" x14ac:dyDescent="0.3">
      <c r="B5405" s="118"/>
      <c r="D5405" t="s">
        <v>567</v>
      </c>
      <c r="H5405" t="s">
        <v>567</v>
      </c>
      <c r="J5405" t="s">
        <v>567</v>
      </c>
      <c r="K5405" t="s">
        <v>567</v>
      </c>
      <c r="L5405" t="s">
        <v>567</v>
      </c>
      <c r="N5405">
        <v>0</v>
      </c>
      <c r="O5405">
        <v>0</v>
      </c>
      <c r="R5405">
        <v>0</v>
      </c>
      <c r="W5405" t="s">
        <v>567</v>
      </c>
      <c r="X5405" t="s">
        <v>567</v>
      </c>
      <c r="Y5405" t="s">
        <v>568</v>
      </c>
    </row>
    <row r="5406" spans="2:25" x14ac:dyDescent="0.3">
      <c r="B5406" s="118"/>
      <c r="D5406" t="s">
        <v>567</v>
      </c>
      <c r="H5406" t="s">
        <v>567</v>
      </c>
      <c r="J5406" t="s">
        <v>567</v>
      </c>
      <c r="K5406" t="s">
        <v>567</v>
      </c>
      <c r="L5406" t="s">
        <v>567</v>
      </c>
      <c r="N5406">
        <v>0</v>
      </c>
      <c r="O5406">
        <v>0</v>
      </c>
      <c r="R5406">
        <v>0</v>
      </c>
      <c r="W5406" t="s">
        <v>567</v>
      </c>
      <c r="X5406" t="s">
        <v>567</v>
      </c>
      <c r="Y5406" t="s">
        <v>568</v>
      </c>
    </row>
    <row r="5407" spans="2:25" x14ac:dyDescent="0.3">
      <c r="B5407" s="118"/>
      <c r="D5407" t="s">
        <v>567</v>
      </c>
      <c r="H5407" t="s">
        <v>567</v>
      </c>
      <c r="J5407" t="s">
        <v>567</v>
      </c>
      <c r="K5407" t="s">
        <v>567</v>
      </c>
      <c r="L5407" t="s">
        <v>567</v>
      </c>
      <c r="N5407">
        <v>0</v>
      </c>
      <c r="O5407">
        <v>0</v>
      </c>
      <c r="R5407">
        <v>0</v>
      </c>
      <c r="W5407" t="s">
        <v>567</v>
      </c>
      <c r="X5407" t="s">
        <v>567</v>
      </c>
      <c r="Y5407" t="s">
        <v>568</v>
      </c>
    </row>
    <row r="5408" spans="2:25" x14ac:dyDescent="0.3">
      <c r="B5408" s="118"/>
      <c r="D5408" t="s">
        <v>567</v>
      </c>
      <c r="H5408" t="s">
        <v>567</v>
      </c>
      <c r="J5408" t="s">
        <v>567</v>
      </c>
      <c r="K5408" t="s">
        <v>567</v>
      </c>
      <c r="L5408" t="s">
        <v>567</v>
      </c>
      <c r="N5408">
        <v>0</v>
      </c>
      <c r="O5408">
        <v>0</v>
      </c>
      <c r="R5408">
        <v>0</v>
      </c>
      <c r="W5408" t="s">
        <v>567</v>
      </c>
      <c r="X5408" t="s">
        <v>567</v>
      </c>
      <c r="Y5408" t="s">
        <v>568</v>
      </c>
    </row>
    <row r="5409" spans="2:25" x14ac:dyDescent="0.3">
      <c r="B5409" s="118"/>
      <c r="D5409" t="s">
        <v>567</v>
      </c>
      <c r="H5409" t="s">
        <v>567</v>
      </c>
      <c r="J5409" t="s">
        <v>567</v>
      </c>
      <c r="K5409" t="s">
        <v>567</v>
      </c>
      <c r="L5409" t="s">
        <v>567</v>
      </c>
      <c r="N5409">
        <v>0</v>
      </c>
      <c r="O5409">
        <v>0</v>
      </c>
      <c r="R5409">
        <v>0</v>
      </c>
      <c r="W5409" t="s">
        <v>567</v>
      </c>
      <c r="X5409" t="s">
        <v>567</v>
      </c>
      <c r="Y5409" t="s">
        <v>568</v>
      </c>
    </row>
    <row r="5410" spans="2:25" x14ac:dyDescent="0.3">
      <c r="B5410" s="118"/>
      <c r="D5410" t="s">
        <v>567</v>
      </c>
      <c r="H5410" t="s">
        <v>567</v>
      </c>
      <c r="J5410" t="s">
        <v>567</v>
      </c>
      <c r="K5410" t="s">
        <v>567</v>
      </c>
      <c r="L5410" t="s">
        <v>567</v>
      </c>
      <c r="N5410">
        <v>0</v>
      </c>
      <c r="O5410">
        <v>0</v>
      </c>
      <c r="R5410">
        <v>0</v>
      </c>
      <c r="W5410" t="s">
        <v>567</v>
      </c>
      <c r="X5410" t="s">
        <v>567</v>
      </c>
      <c r="Y5410" t="s">
        <v>568</v>
      </c>
    </row>
    <row r="5411" spans="2:25" x14ac:dyDescent="0.3">
      <c r="B5411" s="118"/>
      <c r="D5411" t="s">
        <v>567</v>
      </c>
      <c r="H5411" t="s">
        <v>567</v>
      </c>
      <c r="J5411" t="s">
        <v>567</v>
      </c>
      <c r="K5411" t="s">
        <v>567</v>
      </c>
      <c r="L5411" t="s">
        <v>567</v>
      </c>
      <c r="N5411">
        <v>0</v>
      </c>
      <c r="O5411">
        <v>0</v>
      </c>
      <c r="R5411">
        <v>0</v>
      </c>
      <c r="W5411" t="s">
        <v>567</v>
      </c>
      <c r="X5411" t="s">
        <v>567</v>
      </c>
      <c r="Y5411" t="s">
        <v>568</v>
      </c>
    </row>
    <row r="5412" spans="2:25" x14ac:dyDescent="0.3">
      <c r="B5412" s="118"/>
      <c r="D5412" t="s">
        <v>567</v>
      </c>
      <c r="H5412" t="s">
        <v>567</v>
      </c>
      <c r="J5412" t="s">
        <v>567</v>
      </c>
      <c r="K5412" t="s">
        <v>567</v>
      </c>
      <c r="L5412" t="s">
        <v>567</v>
      </c>
      <c r="N5412">
        <v>0</v>
      </c>
      <c r="O5412">
        <v>0</v>
      </c>
      <c r="R5412">
        <v>0</v>
      </c>
      <c r="W5412" t="s">
        <v>567</v>
      </c>
      <c r="X5412" t="s">
        <v>567</v>
      </c>
      <c r="Y5412" t="s">
        <v>568</v>
      </c>
    </row>
    <row r="5413" spans="2:25" x14ac:dyDescent="0.3">
      <c r="B5413" s="118"/>
      <c r="D5413" t="s">
        <v>567</v>
      </c>
      <c r="H5413" t="s">
        <v>567</v>
      </c>
      <c r="J5413" t="s">
        <v>567</v>
      </c>
      <c r="K5413" t="s">
        <v>567</v>
      </c>
      <c r="L5413" t="s">
        <v>567</v>
      </c>
      <c r="N5413">
        <v>0</v>
      </c>
      <c r="O5413">
        <v>0</v>
      </c>
      <c r="R5413">
        <v>0</v>
      </c>
      <c r="W5413" t="s">
        <v>567</v>
      </c>
      <c r="X5413" t="s">
        <v>567</v>
      </c>
      <c r="Y5413" t="s">
        <v>568</v>
      </c>
    </row>
    <row r="5414" spans="2:25" x14ac:dyDescent="0.3">
      <c r="B5414" s="118"/>
      <c r="D5414" t="s">
        <v>567</v>
      </c>
      <c r="H5414" t="s">
        <v>567</v>
      </c>
      <c r="J5414" t="s">
        <v>567</v>
      </c>
      <c r="K5414" t="s">
        <v>567</v>
      </c>
      <c r="L5414" t="s">
        <v>567</v>
      </c>
      <c r="N5414">
        <v>0</v>
      </c>
      <c r="O5414">
        <v>0</v>
      </c>
      <c r="R5414">
        <v>0</v>
      </c>
      <c r="W5414" t="s">
        <v>567</v>
      </c>
      <c r="X5414" t="s">
        <v>567</v>
      </c>
      <c r="Y5414" t="s">
        <v>568</v>
      </c>
    </row>
    <row r="5415" spans="2:25" x14ac:dyDescent="0.3">
      <c r="B5415" s="118"/>
      <c r="D5415" t="s">
        <v>567</v>
      </c>
      <c r="H5415" t="s">
        <v>567</v>
      </c>
      <c r="J5415" t="s">
        <v>567</v>
      </c>
      <c r="K5415" t="s">
        <v>567</v>
      </c>
      <c r="L5415" t="s">
        <v>567</v>
      </c>
      <c r="N5415">
        <v>0</v>
      </c>
      <c r="O5415">
        <v>0</v>
      </c>
      <c r="R5415">
        <v>0</v>
      </c>
      <c r="W5415" t="s">
        <v>567</v>
      </c>
      <c r="X5415" t="s">
        <v>567</v>
      </c>
      <c r="Y5415" t="s">
        <v>568</v>
      </c>
    </row>
    <row r="5416" spans="2:25" x14ac:dyDescent="0.3">
      <c r="B5416" s="118"/>
      <c r="D5416" t="s">
        <v>567</v>
      </c>
      <c r="H5416" t="s">
        <v>567</v>
      </c>
      <c r="J5416" t="s">
        <v>567</v>
      </c>
      <c r="K5416" t="s">
        <v>567</v>
      </c>
      <c r="L5416" t="s">
        <v>567</v>
      </c>
      <c r="N5416">
        <v>0</v>
      </c>
      <c r="O5416">
        <v>0</v>
      </c>
      <c r="R5416">
        <v>0</v>
      </c>
      <c r="W5416" t="s">
        <v>567</v>
      </c>
      <c r="X5416" t="s">
        <v>567</v>
      </c>
      <c r="Y5416" t="s">
        <v>568</v>
      </c>
    </row>
    <row r="5417" spans="2:25" x14ac:dyDescent="0.3">
      <c r="B5417" s="118"/>
      <c r="D5417" t="s">
        <v>567</v>
      </c>
      <c r="H5417" t="s">
        <v>567</v>
      </c>
      <c r="J5417" t="s">
        <v>567</v>
      </c>
      <c r="K5417" t="s">
        <v>567</v>
      </c>
      <c r="L5417" t="s">
        <v>567</v>
      </c>
      <c r="N5417">
        <v>0</v>
      </c>
      <c r="O5417">
        <v>0</v>
      </c>
      <c r="R5417">
        <v>0</v>
      </c>
      <c r="W5417" t="s">
        <v>567</v>
      </c>
      <c r="X5417" t="s">
        <v>567</v>
      </c>
      <c r="Y5417" t="s">
        <v>568</v>
      </c>
    </row>
    <row r="5418" spans="2:25" x14ac:dyDescent="0.3">
      <c r="B5418" s="118"/>
      <c r="D5418" t="s">
        <v>567</v>
      </c>
      <c r="H5418" t="s">
        <v>567</v>
      </c>
      <c r="J5418" t="s">
        <v>567</v>
      </c>
      <c r="K5418" t="s">
        <v>567</v>
      </c>
      <c r="L5418" t="s">
        <v>567</v>
      </c>
      <c r="N5418">
        <v>0</v>
      </c>
      <c r="O5418">
        <v>0</v>
      </c>
      <c r="R5418">
        <v>0</v>
      </c>
      <c r="W5418" t="s">
        <v>567</v>
      </c>
      <c r="X5418" t="s">
        <v>567</v>
      </c>
      <c r="Y5418" t="s">
        <v>568</v>
      </c>
    </row>
    <row r="5419" spans="2:25" x14ac:dyDescent="0.3">
      <c r="B5419" s="118"/>
      <c r="D5419" t="s">
        <v>567</v>
      </c>
      <c r="H5419" t="s">
        <v>567</v>
      </c>
      <c r="J5419" t="s">
        <v>567</v>
      </c>
      <c r="K5419" t="s">
        <v>567</v>
      </c>
      <c r="L5419" t="s">
        <v>567</v>
      </c>
      <c r="N5419">
        <v>0</v>
      </c>
      <c r="O5419">
        <v>0</v>
      </c>
      <c r="R5419">
        <v>0</v>
      </c>
      <c r="W5419" t="s">
        <v>567</v>
      </c>
      <c r="X5419" t="s">
        <v>567</v>
      </c>
      <c r="Y5419" t="s">
        <v>568</v>
      </c>
    </row>
    <row r="5420" spans="2:25" x14ac:dyDescent="0.3">
      <c r="B5420" s="118"/>
      <c r="D5420" t="s">
        <v>567</v>
      </c>
      <c r="H5420" t="s">
        <v>567</v>
      </c>
      <c r="J5420" t="s">
        <v>567</v>
      </c>
      <c r="K5420" t="s">
        <v>567</v>
      </c>
      <c r="L5420" t="s">
        <v>567</v>
      </c>
      <c r="N5420">
        <v>0</v>
      </c>
      <c r="O5420">
        <v>0</v>
      </c>
      <c r="R5420">
        <v>0</v>
      </c>
      <c r="W5420" t="s">
        <v>567</v>
      </c>
      <c r="X5420" t="s">
        <v>567</v>
      </c>
      <c r="Y5420" t="s">
        <v>568</v>
      </c>
    </row>
    <row r="5421" spans="2:25" x14ac:dyDescent="0.3">
      <c r="B5421" s="118"/>
      <c r="D5421" t="s">
        <v>567</v>
      </c>
      <c r="H5421" t="s">
        <v>567</v>
      </c>
      <c r="J5421" t="s">
        <v>567</v>
      </c>
      <c r="K5421" t="s">
        <v>567</v>
      </c>
      <c r="L5421" t="s">
        <v>567</v>
      </c>
      <c r="N5421">
        <v>0</v>
      </c>
      <c r="O5421">
        <v>0</v>
      </c>
      <c r="R5421">
        <v>0</v>
      </c>
      <c r="W5421" t="s">
        <v>567</v>
      </c>
      <c r="X5421" t="s">
        <v>567</v>
      </c>
      <c r="Y5421" t="s">
        <v>568</v>
      </c>
    </row>
    <row r="5422" spans="2:25" x14ac:dyDescent="0.3">
      <c r="B5422" s="118"/>
      <c r="D5422" t="s">
        <v>567</v>
      </c>
      <c r="H5422" t="s">
        <v>567</v>
      </c>
      <c r="J5422" t="s">
        <v>567</v>
      </c>
      <c r="K5422" t="s">
        <v>567</v>
      </c>
      <c r="L5422" t="s">
        <v>567</v>
      </c>
      <c r="N5422">
        <v>0</v>
      </c>
      <c r="O5422">
        <v>0</v>
      </c>
      <c r="R5422">
        <v>0</v>
      </c>
      <c r="W5422" t="s">
        <v>567</v>
      </c>
      <c r="X5422" t="s">
        <v>567</v>
      </c>
      <c r="Y5422" t="s">
        <v>568</v>
      </c>
    </row>
    <row r="5423" spans="2:25" x14ac:dyDescent="0.3">
      <c r="B5423" s="118"/>
      <c r="D5423" t="s">
        <v>567</v>
      </c>
      <c r="H5423" t="s">
        <v>567</v>
      </c>
      <c r="J5423" t="s">
        <v>567</v>
      </c>
      <c r="K5423" t="s">
        <v>567</v>
      </c>
      <c r="L5423" t="s">
        <v>567</v>
      </c>
      <c r="N5423">
        <v>0</v>
      </c>
      <c r="O5423">
        <v>0</v>
      </c>
      <c r="R5423">
        <v>0</v>
      </c>
      <c r="W5423" t="s">
        <v>567</v>
      </c>
      <c r="X5423" t="s">
        <v>567</v>
      </c>
      <c r="Y5423" t="s">
        <v>568</v>
      </c>
    </row>
    <row r="5424" spans="2:25" x14ac:dyDescent="0.3">
      <c r="B5424" s="118"/>
      <c r="D5424" t="s">
        <v>567</v>
      </c>
      <c r="H5424" t="s">
        <v>567</v>
      </c>
      <c r="J5424" t="s">
        <v>567</v>
      </c>
      <c r="K5424" t="s">
        <v>567</v>
      </c>
      <c r="L5424" t="s">
        <v>567</v>
      </c>
      <c r="N5424">
        <v>0</v>
      </c>
      <c r="O5424">
        <v>0</v>
      </c>
      <c r="R5424">
        <v>0</v>
      </c>
      <c r="W5424" t="s">
        <v>567</v>
      </c>
      <c r="X5424" t="s">
        <v>567</v>
      </c>
      <c r="Y5424" t="s">
        <v>568</v>
      </c>
    </row>
    <row r="5425" spans="2:25" x14ac:dyDescent="0.3">
      <c r="B5425" s="118"/>
      <c r="D5425" t="s">
        <v>567</v>
      </c>
      <c r="H5425" t="s">
        <v>567</v>
      </c>
      <c r="J5425" t="s">
        <v>567</v>
      </c>
      <c r="K5425" t="s">
        <v>567</v>
      </c>
      <c r="L5425" t="s">
        <v>567</v>
      </c>
      <c r="N5425">
        <v>0</v>
      </c>
      <c r="O5425">
        <v>0</v>
      </c>
      <c r="R5425">
        <v>0</v>
      </c>
      <c r="W5425" t="s">
        <v>567</v>
      </c>
      <c r="X5425" t="s">
        <v>567</v>
      </c>
      <c r="Y5425" t="s">
        <v>568</v>
      </c>
    </row>
    <row r="5426" spans="2:25" x14ac:dyDescent="0.3">
      <c r="B5426" s="118"/>
      <c r="D5426" t="s">
        <v>567</v>
      </c>
      <c r="H5426" t="s">
        <v>567</v>
      </c>
      <c r="J5426" t="s">
        <v>567</v>
      </c>
      <c r="K5426" t="s">
        <v>567</v>
      </c>
      <c r="L5426" t="s">
        <v>567</v>
      </c>
      <c r="N5426">
        <v>0</v>
      </c>
      <c r="O5426">
        <v>0</v>
      </c>
      <c r="R5426">
        <v>0</v>
      </c>
      <c r="W5426" t="s">
        <v>567</v>
      </c>
      <c r="X5426" t="s">
        <v>567</v>
      </c>
      <c r="Y5426" t="s">
        <v>568</v>
      </c>
    </row>
    <row r="5427" spans="2:25" x14ac:dyDescent="0.3">
      <c r="B5427" s="118"/>
      <c r="D5427" t="s">
        <v>567</v>
      </c>
      <c r="H5427" t="s">
        <v>567</v>
      </c>
      <c r="J5427" t="s">
        <v>567</v>
      </c>
      <c r="K5427" t="s">
        <v>567</v>
      </c>
      <c r="L5427" t="s">
        <v>567</v>
      </c>
      <c r="N5427">
        <v>0</v>
      </c>
      <c r="O5427">
        <v>0</v>
      </c>
      <c r="R5427">
        <v>0</v>
      </c>
      <c r="W5427" t="s">
        <v>567</v>
      </c>
      <c r="X5427" t="s">
        <v>567</v>
      </c>
      <c r="Y5427" t="s">
        <v>568</v>
      </c>
    </row>
    <row r="5428" spans="2:25" x14ac:dyDescent="0.3">
      <c r="B5428" s="118"/>
      <c r="D5428" t="s">
        <v>567</v>
      </c>
      <c r="H5428" t="s">
        <v>567</v>
      </c>
      <c r="J5428" t="s">
        <v>567</v>
      </c>
      <c r="K5428" t="s">
        <v>567</v>
      </c>
      <c r="L5428" t="s">
        <v>567</v>
      </c>
      <c r="N5428">
        <v>0</v>
      </c>
      <c r="O5428">
        <v>0</v>
      </c>
      <c r="R5428">
        <v>0</v>
      </c>
      <c r="W5428" t="s">
        <v>567</v>
      </c>
      <c r="X5428" t="s">
        <v>567</v>
      </c>
      <c r="Y5428" t="s">
        <v>568</v>
      </c>
    </row>
    <row r="5429" spans="2:25" x14ac:dyDescent="0.3">
      <c r="B5429" s="118"/>
      <c r="D5429" t="s">
        <v>567</v>
      </c>
      <c r="H5429" t="s">
        <v>567</v>
      </c>
      <c r="J5429" t="s">
        <v>567</v>
      </c>
      <c r="K5429" t="s">
        <v>567</v>
      </c>
      <c r="L5429" t="s">
        <v>567</v>
      </c>
      <c r="N5429">
        <v>0</v>
      </c>
      <c r="O5429">
        <v>0</v>
      </c>
      <c r="R5429">
        <v>0</v>
      </c>
      <c r="W5429" t="s">
        <v>567</v>
      </c>
      <c r="X5429" t="s">
        <v>567</v>
      </c>
      <c r="Y5429" t="s">
        <v>568</v>
      </c>
    </row>
    <row r="5430" spans="2:25" x14ac:dyDescent="0.3">
      <c r="B5430" s="118"/>
      <c r="D5430" t="s">
        <v>567</v>
      </c>
      <c r="H5430" t="s">
        <v>567</v>
      </c>
      <c r="J5430" t="s">
        <v>567</v>
      </c>
      <c r="K5430" t="s">
        <v>567</v>
      </c>
      <c r="L5430" t="s">
        <v>567</v>
      </c>
      <c r="N5430">
        <v>0</v>
      </c>
      <c r="O5430">
        <v>0</v>
      </c>
      <c r="R5430">
        <v>0</v>
      </c>
      <c r="W5430" t="s">
        <v>567</v>
      </c>
      <c r="X5430" t="s">
        <v>567</v>
      </c>
      <c r="Y5430" t="s">
        <v>568</v>
      </c>
    </row>
    <row r="5431" spans="2:25" x14ac:dyDescent="0.3">
      <c r="B5431" s="118"/>
      <c r="D5431" t="s">
        <v>567</v>
      </c>
      <c r="H5431" t="s">
        <v>567</v>
      </c>
      <c r="J5431" t="s">
        <v>567</v>
      </c>
      <c r="K5431" t="s">
        <v>567</v>
      </c>
      <c r="L5431" t="s">
        <v>567</v>
      </c>
      <c r="N5431">
        <v>0</v>
      </c>
      <c r="O5431">
        <v>0</v>
      </c>
      <c r="R5431">
        <v>0</v>
      </c>
      <c r="W5431" t="s">
        <v>567</v>
      </c>
      <c r="X5431" t="s">
        <v>567</v>
      </c>
      <c r="Y5431" t="s">
        <v>568</v>
      </c>
    </row>
    <row r="5432" spans="2:25" x14ac:dyDescent="0.3">
      <c r="B5432" s="118"/>
      <c r="D5432" t="s">
        <v>567</v>
      </c>
      <c r="H5432" t="s">
        <v>567</v>
      </c>
      <c r="J5432" t="s">
        <v>567</v>
      </c>
      <c r="K5432" t="s">
        <v>567</v>
      </c>
      <c r="L5432" t="s">
        <v>567</v>
      </c>
      <c r="N5432">
        <v>0</v>
      </c>
      <c r="O5432">
        <v>0</v>
      </c>
      <c r="R5432">
        <v>0</v>
      </c>
      <c r="W5432" t="s">
        <v>567</v>
      </c>
      <c r="X5432" t="s">
        <v>567</v>
      </c>
      <c r="Y5432" t="s">
        <v>568</v>
      </c>
    </row>
    <row r="5433" spans="2:25" x14ac:dyDescent="0.3">
      <c r="B5433" s="118"/>
      <c r="D5433" t="s">
        <v>567</v>
      </c>
      <c r="H5433" t="s">
        <v>567</v>
      </c>
      <c r="J5433" t="s">
        <v>567</v>
      </c>
      <c r="K5433" t="s">
        <v>567</v>
      </c>
      <c r="L5433" t="s">
        <v>567</v>
      </c>
      <c r="N5433">
        <v>0</v>
      </c>
      <c r="O5433">
        <v>0</v>
      </c>
      <c r="R5433">
        <v>0</v>
      </c>
      <c r="W5433" t="s">
        <v>567</v>
      </c>
      <c r="X5433" t="s">
        <v>567</v>
      </c>
      <c r="Y5433" t="s">
        <v>568</v>
      </c>
    </row>
    <row r="5434" spans="2:25" x14ac:dyDescent="0.3">
      <c r="B5434" s="118"/>
      <c r="D5434" t="s">
        <v>567</v>
      </c>
      <c r="H5434" t="s">
        <v>567</v>
      </c>
      <c r="J5434" t="s">
        <v>567</v>
      </c>
      <c r="K5434" t="s">
        <v>567</v>
      </c>
      <c r="L5434" t="s">
        <v>567</v>
      </c>
      <c r="N5434">
        <v>0</v>
      </c>
      <c r="O5434">
        <v>0</v>
      </c>
      <c r="R5434">
        <v>0</v>
      </c>
      <c r="W5434" t="s">
        <v>567</v>
      </c>
      <c r="X5434" t="s">
        <v>567</v>
      </c>
      <c r="Y5434" t="s">
        <v>568</v>
      </c>
    </row>
    <row r="5435" spans="2:25" x14ac:dyDescent="0.3">
      <c r="B5435" s="118"/>
      <c r="D5435" t="s">
        <v>567</v>
      </c>
      <c r="H5435" t="s">
        <v>567</v>
      </c>
      <c r="J5435" t="s">
        <v>567</v>
      </c>
      <c r="K5435" t="s">
        <v>567</v>
      </c>
      <c r="L5435" t="s">
        <v>567</v>
      </c>
      <c r="N5435">
        <v>0</v>
      </c>
      <c r="O5435">
        <v>0</v>
      </c>
      <c r="R5435">
        <v>0</v>
      </c>
      <c r="W5435" t="s">
        <v>567</v>
      </c>
      <c r="X5435" t="s">
        <v>567</v>
      </c>
      <c r="Y5435" t="s">
        <v>568</v>
      </c>
    </row>
    <row r="5436" spans="2:25" x14ac:dyDescent="0.3">
      <c r="B5436" s="118"/>
      <c r="D5436" t="s">
        <v>567</v>
      </c>
      <c r="H5436" t="s">
        <v>567</v>
      </c>
      <c r="J5436" t="s">
        <v>567</v>
      </c>
      <c r="K5436" t="s">
        <v>567</v>
      </c>
      <c r="L5436" t="s">
        <v>567</v>
      </c>
      <c r="N5436">
        <v>0</v>
      </c>
      <c r="O5436">
        <v>0</v>
      </c>
      <c r="R5436">
        <v>0</v>
      </c>
      <c r="W5436" t="s">
        <v>567</v>
      </c>
      <c r="X5436" t="s">
        <v>567</v>
      </c>
      <c r="Y5436" t="s">
        <v>568</v>
      </c>
    </row>
    <row r="5437" spans="2:25" x14ac:dyDescent="0.3">
      <c r="B5437" s="118"/>
      <c r="D5437" t="s">
        <v>567</v>
      </c>
      <c r="H5437" t="s">
        <v>567</v>
      </c>
      <c r="J5437" t="s">
        <v>567</v>
      </c>
      <c r="K5437" t="s">
        <v>567</v>
      </c>
      <c r="L5437" t="s">
        <v>567</v>
      </c>
      <c r="N5437">
        <v>0</v>
      </c>
      <c r="O5437">
        <v>0</v>
      </c>
      <c r="R5437">
        <v>0</v>
      </c>
      <c r="W5437" t="s">
        <v>567</v>
      </c>
      <c r="X5437" t="s">
        <v>567</v>
      </c>
      <c r="Y5437" t="s">
        <v>568</v>
      </c>
    </row>
    <row r="5438" spans="2:25" x14ac:dyDescent="0.3">
      <c r="B5438" s="118"/>
      <c r="D5438" t="s">
        <v>567</v>
      </c>
      <c r="H5438" t="s">
        <v>567</v>
      </c>
      <c r="J5438" t="s">
        <v>567</v>
      </c>
      <c r="K5438" t="s">
        <v>567</v>
      </c>
      <c r="L5438" t="s">
        <v>567</v>
      </c>
      <c r="N5438">
        <v>0</v>
      </c>
      <c r="O5438">
        <v>0</v>
      </c>
      <c r="R5438">
        <v>0</v>
      </c>
      <c r="W5438" t="s">
        <v>567</v>
      </c>
      <c r="X5438" t="s">
        <v>567</v>
      </c>
      <c r="Y5438" t="s">
        <v>568</v>
      </c>
    </row>
    <row r="5439" spans="2:25" x14ac:dyDescent="0.3">
      <c r="B5439" s="118"/>
      <c r="D5439" t="s">
        <v>567</v>
      </c>
      <c r="H5439" t="s">
        <v>567</v>
      </c>
      <c r="J5439" t="s">
        <v>567</v>
      </c>
      <c r="K5439" t="s">
        <v>567</v>
      </c>
      <c r="L5439" t="s">
        <v>567</v>
      </c>
      <c r="N5439">
        <v>0</v>
      </c>
      <c r="O5439">
        <v>0</v>
      </c>
      <c r="R5439">
        <v>0</v>
      </c>
      <c r="W5439" t="s">
        <v>567</v>
      </c>
      <c r="X5439" t="s">
        <v>567</v>
      </c>
      <c r="Y5439" t="s">
        <v>568</v>
      </c>
    </row>
    <row r="5440" spans="2:25" x14ac:dyDescent="0.3">
      <c r="B5440" s="118"/>
      <c r="D5440" t="s">
        <v>567</v>
      </c>
      <c r="H5440" t="s">
        <v>567</v>
      </c>
      <c r="J5440" t="s">
        <v>567</v>
      </c>
      <c r="K5440" t="s">
        <v>567</v>
      </c>
      <c r="L5440" t="s">
        <v>567</v>
      </c>
      <c r="N5440">
        <v>0</v>
      </c>
      <c r="O5440">
        <v>0</v>
      </c>
      <c r="R5440">
        <v>0</v>
      </c>
      <c r="W5440" t="s">
        <v>567</v>
      </c>
      <c r="X5440" t="s">
        <v>567</v>
      </c>
      <c r="Y5440" t="s">
        <v>568</v>
      </c>
    </row>
    <row r="5441" spans="2:25" x14ac:dyDescent="0.3">
      <c r="B5441" s="118"/>
      <c r="D5441" t="s">
        <v>567</v>
      </c>
      <c r="H5441" t="s">
        <v>567</v>
      </c>
      <c r="J5441" t="s">
        <v>567</v>
      </c>
      <c r="K5441" t="s">
        <v>567</v>
      </c>
      <c r="L5441" t="s">
        <v>567</v>
      </c>
      <c r="N5441">
        <v>0</v>
      </c>
      <c r="O5441">
        <v>0</v>
      </c>
      <c r="R5441">
        <v>0</v>
      </c>
      <c r="W5441" t="s">
        <v>567</v>
      </c>
      <c r="X5441" t="s">
        <v>567</v>
      </c>
      <c r="Y5441" t="s">
        <v>568</v>
      </c>
    </row>
    <row r="5442" spans="2:25" x14ac:dyDescent="0.3">
      <c r="B5442" s="118"/>
      <c r="D5442" t="s">
        <v>567</v>
      </c>
      <c r="H5442" t="s">
        <v>567</v>
      </c>
      <c r="J5442" t="s">
        <v>567</v>
      </c>
      <c r="K5442" t="s">
        <v>567</v>
      </c>
      <c r="L5442" t="s">
        <v>567</v>
      </c>
      <c r="N5442">
        <v>0</v>
      </c>
      <c r="O5442">
        <v>0</v>
      </c>
      <c r="R5442">
        <v>0</v>
      </c>
      <c r="W5442" t="s">
        <v>567</v>
      </c>
      <c r="X5442" t="s">
        <v>567</v>
      </c>
      <c r="Y5442" t="s">
        <v>568</v>
      </c>
    </row>
    <row r="5443" spans="2:25" x14ac:dyDescent="0.3">
      <c r="B5443" s="118"/>
      <c r="D5443" t="s">
        <v>567</v>
      </c>
      <c r="H5443" t="s">
        <v>567</v>
      </c>
      <c r="J5443" t="s">
        <v>567</v>
      </c>
      <c r="K5443" t="s">
        <v>567</v>
      </c>
      <c r="L5443" t="s">
        <v>567</v>
      </c>
      <c r="N5443">
        <v>0</v>
      </c>
      <c r="O5443">
        <v>0</v>
      </c>
      <c r="R5443">
        <v>0</v>
      </c>
      <c r="W5443" t="s">
        <v>567</v>
      </c>
      <c r="X5443" t="s">
        <v>567</v>
      </c>
      <c r="Y5443" t="s">
        <v>568</v>
      </c>
    </row>
    <row r="5444" spans="2:25" x14ac:dyDescent="0.3">
      <c r="B5444" s="118"/>
      <c r="D5444" t="s">
        <v>567</v>
      </c>
      <c r="H5444" t="s">
        <v>567</v>
      </c>
      <c r="J5444" t="s">
        <v>567</v>
      </c>
      <c r="K5444" t="s">
        <v>567</v>
      </c>
      <c r="L5444" t="s">
        <v>567</v>
      </c>
      <c r="N5444">
        <v>0</v>
      </c>
      <c r="O5444">
        <v>0</v>
      </c>
      <c r="R5444">
        <v>0</v>
      </c>
      <c r="W5444" t="s">
        <v>567</v>
      </c>
      <c r="X5444" t="s">
        <v>567</v>
      </c>
      <c r="Y5444" t="s">
        <v>568</v>
      </c>
    </row>
    <row r="5445" spans="2:25" x14ac:dyDescent="0.3">
      <c r="B5445" s="118"/>
      <c r="D5445" t="s">
        <v>567</v>
      </c>
      <c r="H5445" t="s">
        <v>567</v>
      </c>
      <c r="J5445" t="s">
        <v>567</v>
      </c>
      <c r="K5445" t="s">
        <v>567</v>
      </c>
      <c r="L5445" t="s">
        <v>567</v>
      </c>
      <c r="N5445">
        <v>0</v>
      </c>
      <c r="O5445">
        <v>0</v>
      </c>
      <c r="R5445">
        <v>0</v>
      </c>
      <c r="W5445" t="s">
        <v>567</v>
      </c>
      <c r="X5445" t="s">
        <v>567</v>
      </c>
      <c r="Y5445" t="s">
        <v>568</v>
      </c>
    </row>
    <row r="5446" spans="2:25" x14ac:dyDescent="0.3">
      <c r="B5446" s="118"/>
      <c r="D5446" t="s">
        <v>567</v>
      </c>
      <c r="H5446" t="s">
        <v>567</v>
      </c>
      <c r="J5446" t="s">
        <v>567</v>
      </c>
      <c r="K5446" t="s">
        <v>567</v>
      </c>
      <c r="L5446" t="s">
        <v>567</v>
      </c>
      <c r="N5446">
        <v>0</v>
      </c>
      <c r="O5446">
        <v>0</v>
      </c>
      <c r="R5446">
        <v>0</v>
      </c>
      <c r="W5446" t="s">
        <v>567</v>
      </c>
      <c r="X5446" t="s">
        <v>567</v>
      </c>
      <c r="Y5446" t="s">
        <v>568</v>
      </c>
    </row>
    <row r="5447" spans="2:25" x14ac:dyDescent="0.3">
      <c r="B5447" s="118"/>
      <c r="D5447" t="s">
        <v>567</v>
      </c>
      <c r="H5447" t="s">
        <v>567</v>
      </c>
      <c r="J5447" t="s">
        <v>567</v>
      </c>
      <c r="K5447" t="s">
        <v>567</v>
      </c>
      <c r="L5447" t="s">
        <v>567</v>
      </c>
      <c r="N5447">
        <v>0</v>
      </c>
      <c r="O5447">
        <v>0</v>
      </c>
      <c r="R5447">
        <v>0</v>
      </c>
      <c r="W5447" t="s">
        <v>567</v>
      </c>
      <c r="X5447" t="s">
        <v>567</v>
      </c>
      <c r="Y5447" t="s">
        <v>568</v>
      </c>
    </row>
    <row r="5448" spans="2:25" x14ac:dyDescent="0.3">
      <c r="B5448" s="118"/>
      <c r="D5448" t="s">
        <v>567</v>
      </c>
      <c r="H5448" t="s">
        <v>567</v>
      </c>
      <c r="J5448" t="s">
        <v>567</v>
      </c>
      <c r="K5448" t="s">
        <v>567</v>
      </c>
      <c r="L5448" t="s">
        <v>567</v>
      </c>
      <c r="N5448">
        <v>0</v>
      </c>
      <c r="O5448">
        <v>0</v>
      </c>
      <c r="R5448">
        <v>0</v>
      </c>
      <c r="W5448" t="s">
        <v>567</v>
      </c>
      <c r="X5448" t="s">
        <v>567</v>
      </c>
      <c r="Y5448" t="s">
        <v>568</v>
      </c>
    </row>
    <row r="5449" spans="2:25" x14ac:dyDescent="0.3">
      <c r="B5449" s="118"/>
      <c r="D5449" t="s">
        <v>567</v>
      </c>
      <c r="H5449" t="s">
        <v>567</v>
      </c>
      <c r="J5449" t="s">
        <v>567</v>
      </c>
      <c r="K5449" t="s">
        <v>567</v>
      </c>
      <c r="L5449" t="s">
        <v>567</v>
      </c>
      <c r="N5449">
        <v>0</v>
      </c>
      <c r="O5449">
        <v>0</v>
      </c>
      <c r="R5449">
        <v>0</v>
      </c>
      <c r="W5449" t="s">
        <v>567</v>
      </c>
      <c r="X5449" t="s">
        <v>567</v>
      </c>
      <c r="Y5449" t="s">
        <v>568</v>
      </c>
    </row>
    <row r="5450" spans="2:25" x14ac:dyDescent="0.3">
      <c r="B5450" s="118"/>
      <c r="D5450" t="s">
        <v>567</v>
      </c>
      <c r="H5450" t="s">
        <v>567</v>
      </c>
      <c r="J5450" t="s">
        <v>567</v>
      </c>
      <c r="K5450" t="s">
        <v>567</v>
      </c>
      <c r="L5450" t="s">
        <v>567</v>
      </c>
      <c r="N5450">
        <v>0</v>
      </c>
      <c r="O5450">
        <v>0</v>
      </c>
      <c r="R5450">
        <v>0</v>
      </c>
      <c r="W5450" t="s">
        <v>567</v>
      </c>
      <c r="X5450" t="s">
        <v>567</v>
      </c>
      <c r="Y5450" t="s">
        <v>568</v>
      </c>
    </row>
    <row r="5451" spans="2:25" x14ac:dyDescent="0.3">
      <c r="B5451" s="118"/>
      <c r="D5451" t="s">
        <v>567</v>
      </c>
      <c r="H5451" t="s">
        <v>567</v>
      </c>
      <c r="J5451" t="s">
        <v>567</v>
      </c>
      <c r="K5451" t="s">
        <v>567</v>
      </c>
      <c r="L5451" t="s">
        <v>567</v>
      </c>
      <c r="N5451">
        <v>0</v>
      </c>
      <c r="O5451">
        <v>0</v>
      </c>
      <c r="R5451">
        <v>0</v>
      </c>
      <c r="W5451" t="s">
        <v>567</v>
      </c>
      <c r="X5451" t="s">
        <v>567</v>
      </c>
      <c r="Y5451" t="s">
        <v>568</v>
      </c>
    </row>
    <row r="5452" spans="2:25" x14ac:dyDescent="0.3">
      <c r="B5452" s="118"/>
      <c r="D5452" t="s">
        <v>567</v>
      </c>
      <c r="H5452" t="s">
        <v>567</v>
      </c>
      <c r="J5452" t="s">
        <v>567</v>
      </c>
      <c r="K5452" t="s">
        <v>567</v>
      </c>
      <c r="L5452" t="s">
        <v>567</v>
      </c>
      <c r="N5452">
        <v>0</v>
      </c>
      <c r="O5452">
        <v>0</v>
      </c>
      <c r="R5452">
        <v>0</v>
      </c>
      <c r="W5452" t="s">
        <v>567</v>
      </c>
      <c r="X5452" t="s">
        <v>567</v>
      </c>
      <c r="Y5452" t="s">
        <v>568</v>
      </c>
    </row>
    <row r="5453" spans="2:25" x14ac:dyDescent="0.3">
      <c r="B5453" s="118"/>
      <c r="D5453" t="s">
        <v>567</v>
      </c>
      <c r="H5453" t="s">
        <v>567</v>
      </c>
      <c r="J5453" t="s">
        <v>567</v>
      </c>
      <c r="K5453" t="s">
        <v>567</v>
      </c>
      <c r="L5453" t="s">
        <v>567</v>
      </c>
      <c r="N5453">
        <v>0</v>
      </c>
      <c r="O5453">
        <v>0</v>
      </c>
      <c r="R5453">
        <v>0</v>
      </c>
      <c r="W5453" t="s">
        <v>567</v>
      </c>
      <c r="X5453" t="s">
        <v>567</v>
      </c>
      <c r="Y5453" t="s">
        <v>568</v>
      </c>
    </row>
    <row r="5454" spans="2:25" x14ac:dyDescent="0.3">
      <c r="B5454" s="118"/>
      <c r="D5454" t="s">
        <v>567</v>
      </c>
      <c r="H5454" t="s">
        <v>567</v>
      </c>
      <c r="J5454" t="s">
        <v>567</v>
      </c>
      <c r="K5454" t="s">
        <v>567</v>
      </c>
      <c r="L5454" t="s">
        <v>567</v>
      </c>
      <c r="N5454">
        <v>0</v>
      </c>
      <c r="O5454">
        <v>0</v>
      </c>
      <c r="R5454">
        <v>0</v>
      </c>
      <c r="W5454" t="s">
        <v>567</v>
      </c>
      <c r="X5454" t="s">
        <v>567</v>
      </c>
      <c r="Y5454" t="s">
        <v>568</v>
      </c>
    </row>
    <row r="5455" spans="2:25" x14ac:dyDescent="0.3">
      <c r="B5455" s="118"/>
      <c r="D5455" t="s">
        <v>567</v>
      </c>
      <c r="H5455" t="s">
        <v>567</v>
      </c>
      <c r="J5455" t="s">
        <v>567</v>
      </c>
      <c r="K5455" t="s">
        <v>567</v>
      </c>
      <c r="L5455" t="s">
        <v>567</v>
      </c>
      <c r="N5455">
        <v>0</v>
      </c>
      <c r="O5455">
        <v>0</v>
      </c>
      <c r="R5455">
        <v>0</v>
      </c>
      <c r="W5455" t="s">
        <v>567</v>
      </c>
      <c r="X5455" t="s">
        <v>567</v>
      </c>
      <c r="Y5455" t="s">
        <v>568</v>
      </c>
    </row>
    <row r="5456" spans="2:25" x14ac:dyDescent="0.3">
      <c r="B5456" s="118"/>
      <c r="D5456" t="s">
        <v>567</v>
      </c>
      <c r="H5456" t="s">
        <v>567</v>
      </c>
      <c r="J5456" t="s">
        <v>567</v>
      </c>
      <c r="K5456" t="s">
        <v>567</v>
      </c>
      <c r="L5456" t="s">
        <v>567</v>
      </c>
      <c r="N5456">
        <v>0</v>
      </c>
      <c r="O5456">
        <v>0</v>
      </c>
      <c r="R5456">
        <v>0</v>
      </c>
      <c r="W5456" t="s">
        <v>567</v>
      </c>
      <c r="X5456" t="s">
        <v>567</v>
      </c>
      <c r="Y5456" t="s">
        <v>568</v>
      </c>
    </row>
    <row r="5457" spans="2:25" x14ac:dyDescent="0.3">
      <c r="B5457" s="118"/>
      <c r="D5457" t="s">
        <v>567</v>
      </c>
      <c r="H5457" t="s">
        <v>567</v>
      </c>
      <c r="J5457" t="s">
        <v>567</v>
      </c>
      <c r="K5457" t="s">
        <v>567</v>
      </c>
      <c r="L5457" t="s">
        <v>567</v>
      </c>
      <c r="N5457">
        <v>0</v>
      </c>
      <c r="O5457">
        <v>0</v>
      </c>
      <c r="R5457">
        <v>0</v>
      </c>
      <c r="W5457" t="s">
        <v>567</v>
      </c>
      <c r="X5457" t="s">
        <v>567</v>
      </c>
      <c r="Y5457" t="s">
        <v>568</v>
      </c>
    </row>
    <row r="5458" spans="2:25" x14ac:dyDescent="0.3">
      <c r="B5458" s="118"/>
      <c r="D5458" t="s">
        <v>567</v>
      </c>
      <c r="H5458" t="s">
        <v>567</v>
      </c>
      <c r="J5458" t="s">
        <v>567</v>
      </c>
      <c r="K5458" t="s">
        <v>567</v>
      </c>
      <c r="L5458" t="s">
        <v>567</v>
      </c>
      <c r="N5458">
        <v>0</v>
      </c>
      <c r="O5458">
        <v>0</v>
      </c>
      <c r="R5458">
        <v>0</v>
      </c>
      <c r="W5458" t="s">
        <v>567</v>
      </c>
      <c r="X5458" t="s">
        <v>567</v>
      </c>
      <c r="Y5458" t="s">
        <v>568</v>
      </c>
    </row>
    <row r="5459" spans="2:25" x14ac:dyDescent="0.3">
      <c r="B5459" s="118"/>
      <c r="D5459" t="s">
        <v>567</v>
      </c>
      <c r="H5459" t="s">
        <v>567</v>
      </c>
      <c r="J5459" t="s">
        <v>567</v>
      </c>
      <c r="K5459" t="s">
        <v>567</v>
      </c>
      <c r="L5459" t="s">
        <v>567</v>
      </c>
      <c r="N5459">
        <v>0</v>
      </c>
      <c r="O5459">
        <v>0</v>
      </c>
      <c r="R5459">
        <v>0</v>
      </c>
      <c r="W5459" t="s">
        <v>567</v>
      </c>
      <c r="X5459" t="s">
        <v>567</v>
      </c>
      <c r="Y5459" t="s">
        <v>568</v>
      </c>
    </row>
    <row r="5460" spans="2:25" x14ac:dyDescent="0.3">
      <c r="B5460" s="118"/>
      <c r="D5460" t="s">
        <v>567</v>
      </c>
      <c r="H5460" t="s">
        <v>567</v>
      </c>
      <c r="J5460" t="s">
        <v>567</v>
      </c>
      <c r="K5460" t="s">
        <v>567</v>
      </c>
      <c r="L5460" t="s">
        <v>567</v>
      </c>
      <c r="N5460">
        <v>0</v>
      </c>
      <c r="O5460">
        <v>0</v>
      </c>
      <c r="R5460">
        <v>0</v>
      </c>
      <c r="W5460" t="s">
        <v>567</v>
      </c>
      <c r="X5460" t="s">
        <v>567</v>
      </c>
      <c r="Y5460" t="s">
        <v>568</v>
      </c>
    </row>
    <row r="5461" spans="2:25" x14ac:dyDescent="0.3">
      <c r="B5461" s="118"/>
      <c r="D5461" t="s">
        <v>567</v>
      </c>
      <c r="H5461" t="s">
        <v>567</v>
      </c>
      <c r="J5461" t="s">
        <v>567</v>
      </c>
      <c r="K5461" t="s">
        <v>567</v>
      </c>
      <c r="L5461" t="s">
        <v>567</v>
      </c>
      <c r="N5461">
        <v>0</v>
      </c>
      <c r="O5461">
        <v>0</v>
      </c>
      <c r="R5461">
        <v>0</v>
      </c>
      <c r="W5461" t="s">
        <v>567</v>
      </c>
      <c r="X5461" t="s">
        <v>567</v>
      </c>
      <c r="Y5461" t="s">
        <v>568</v>
      </c>
    </row>
    <row r="5462" spans="2:25" x14ac:dyDescent="0.3">
      <c r="B5462" s="118"/>
      <c r="D5462" t="s">
        <v>567</v>
      </c>
      <c r="H5462" t="s">
        <v>567</v>
      </c>
      <c r="J5462" t="s">
        <v>567</v>
      </c>
      <c r="K5462" t="s">
        <v>567</v>
      </c>
      <c r="L5462" t="s">
        <v>567</v>
      </c>
      <c r="N5462">
        <v>0</v>
      </c>
      <c r="O5462">
        <v>0</v>
      </c>
      <c r="R5462">
        <v>0</v>
      </c>
      <c r="W5462" t="s">
        <v>567</v>
      </c>
      <c r="X5462" t="s">
        <v>567</v>
      </c>
      <c r="Y5462" t="s">
        <v>568</v>
      </c>
    </row>
    <row r="5463" spans="2:25" x14ac:dyDescent="0.3">
      <c r="B5463" s="118"/>
      <c r="D5463" t="s">
        <v>567</v>
      </c>
      <c r="H5463" t="s">
        <v>567</v>
      </c>
      <c r="J5463" t="s">
        <v>567</v>
      </c>
      <c r="K5463" t="s">
        <v>567</v>
      </c>
      <c r="L5463" t="s">
        <v>567</v>
      </c>
      <c r="N5463">
        <v>0</v>
      </c>
      <c r="O5463">
        <v>0</v>
      </c>
      <c r="R5463">
        <v>0</v>
      </c>
      <c r="W5463" t="s">
        <v>567</v>
      </c>
      <c r="X5463" t="s">
        <v>567</v>
      </c>
      <c r="Y5463" t="s">
        <v>568</v>
      </c>
    </row>
    <row r="5464" spans="2:25" x14ac:dyDescent="0.3">
      <c r="B5464" s="118"/>
      <c r="D5464" t="s">
        <v>567</v>
      </c>
      <c r="H5464" t="s">
        <v>567</v>
      </c>
      <c r="J5464" t="s">
        <v>567</v>
      </c>
      <c r="K5464" t="s">
        <v>567</v>
      </c>
      <c r="L5464" t="s">
        <v>567</v>
      </c>
      <c r="N5464">
        <v>0</v>
      </c>
      <c r="O5464">
        <v>0</v>
      </c>
      <c r="R5464">
        <v>0</v>
      </c>
      <c r="W5464" t="s">
        <v>567</v>
      </c>
      <c r="X5464" t="s">
        <v>567</v>
      </c>
      <c r="Y5464" t="s">
        <v>568</v>
      </c>
    </row>
    <row r="5465" spans="2:25" x14ac:dyDescent="0.3">
      <c r="B5465" s="118"/>
      <c r="D5465" t="s">
        <v>567</v>
      </c>
      <c r="H5465" t="s">
        <v>567</v>
      </c>
      <c r="J5465" t="s">
        <v>567</v>
      </c>
      <c r="K5465" t="s">
        <v>567</v>
      </c>
      <c r="L5465" t="s">
        <v>567</v>
      </c>
      <c r="N5465">
        <v>0</v>
      </c>
      <c r="O5465">
        <v>0</v>
      </c>
      <c r="R5465">
        <v>0</v>
      </c>
      <c r="W5465" t="s">
        <v>567</v>
      </c>
      <c r="X5465" t="s">
        <v>567</v>
      </c>
      <c r="Y5465" t="s">
        <v>568</v>
      </c>
    </row>
    <row r="5466" spans="2:25" x14ac:dyDescent="0.3">
      <c r="B5466" s="118"/>
      <c r="D5466" t="s">
        <v>567</v>
      </c>
      <c r="H5466" t="s">
        <v>567</v>
      </c>
      <c r="J5466" t="s">
        <v>567</v>
      </c>
      <c r="K5466" t="s">
        <v>567</v>
      </c>
      <c r="L5466" t="s">
        <v>567</v>
      </c>
      <c r="N5466">
        <v>0</v>
      </c>
      <c r="O5466">
        <v>0</v>
      </c>
      <c r="R5466">
        <v>0</v>
      </c>
      <c r="W5466" t="s">
        <v>567</v>
      </c>
      <c r="X5466" t="s">
        <v>567</v>
      </c>
      <c r="Y5466" t="s">
        <v>568</v>
      </c>
    </row>
    <row r="5467" spans="2:25" x14ac:dyDescent="0.3">
      <c r="B5467" s="118"/>
      <c r="D5467" t="s">
        <v>567</v>
      </c>
      <c r="H5467" t="s">
        <v>567</v>
      </c>
      <c r="J5467" t="s">
        <v>567</v>
      </c>
      <c r="K5467" t="s">
        <v>567</v>
      </c>
      <c r="L5467" t="s">
        <v>567</v>
      </c>
      <c r="N5467">
        <v>0</v>
      </c>
      <c r="O5467">
        <v>0</v>
      </c>
      <c r="R5467">
        <v>0</v>
      </c>
      <c r="W5467" t="s">
        <v>567</v>
      </c>
      <c r="X5467" t="s">
        <v>567</v>
      </c>
      <c r="Y5467" t="s">
        <v>568</v>
      </c>
    </row>
    <row r="5468" spans="2:25" x14ac:dyDescent="0.3">
      <c r="B5468" s="118"/>
      <c r="D5468" t="s">
        <v>567</v>
      </c>
      <c r="H5468" t="s">
        <v>567</v>
      </c>
      <c r="J5468" t="s">
        <v>567</v>
      </c>
      <c r="K5468" t="s">
        <v>567</v>
      </c>
      <c r="L5468" t="s">
        <v>567</v>
      </c>
      <c r="N5468">
        <v>0</v>
      </c>
      <c r="O5468">
        <v>0</v>
      </c>
      <c r="R5468">
        <v>0</v>
      </c>
      <c r="W5468" t="s">
        <v>567</v>
      </c>
      <c r="X5468" t="s">
        <v>567</v>
      </c>
      <c r="Y5468" t="s">
        <v>568</v>
      </c>
    </row>
    <row r="5469" spans="2:25" x14ac:dyDescent="0.3">
      <c r="B5469" s="118"/>
      <c r="D5469" t="s">
        <v>567</v>
      </c>
      <c r="H5469" t="s">
        <v>567</v>
      </c>
      <c r="J5469" t="s">
        <v>567</v>
      </c>
      <c r="K5469" t="s">
        <v>567</v>
      </c>
      <c r="L5469" t="s">
        <v>567</v>
      </c>
      <c r="N5469">
        <v>0</v>
      </c>
      <c r="O5469">
        <v>0</v>
      </c>
      <c r="R5469">
        <v>0</v>
      </c>
      <c r="W5469" t="s">
        <v>567</v>
      </c>
      <c r="X5469" t="s">
        <v>567</v>
      </c>
      <c r="Y5469" t="s">
        <v>568</v>
      </c>
    </row>
    <row r="5470" spans="2:25" x14ac:dyDescent="0.3">
      <c r="B5470" s="118"/>
      <c r="D5470" t="s">
        <v>567</v>
      </c>
      <c r="H5470" t="s">
        <v>567</v>
      </c>
      <c r="J5470" t="s">
        <v>567</v>
      </c>
      <c r="K5470" t="s">
        <v>567</v>
      </c>
      <c r="L5470" t="s">
        <v>567</v>
      </c>
      <c r="N5470">
        <v>0</v>
      </c>
      <c r="O5470">
        <v>0</v>
      </c>
      <c r="R5470">
        <v>0</v>
      </c>
      <c r="W5470" t="s">
        <v>567</v>
      </c>
      <c r="X5470" t="s">
        <v>567</v>
      </c>
      <c r="Y5470" t="s">
        <v>568</v>
      </c>
    </row>
    <row r="5471" spans="2:25" x14ac:dyDescent="0.3">
      <c r="B5471" s="118"/>
      <c r="D5471" t="s">
        <v>567</v>
      </c>
      <c r="H5471" t="s">
        <v>567</v>
      </c>
      <c r="J5471" t="s">
        <v>567</v>
      </c>
      <c r="K5471" t="s">
        <v>567</v>
      </c>
      <c r="L5471" t="s">
        <v>567</v>
      </c>
      <c r="N5471">
        <v>0</v>
      </c>
      <c r="O5471">
        <v>0</v>
      </c>
      <c r="R5471">
        <v>0</v>
      </c>
      <c r="W5471" t="s">
        <v>567</v>
      </c>
      <c r="X5471" t="s">
        <v>567</v>
      </c>
      <c r="Y5471" t="s">
        <v>568</v>
      </c>
    </row>
    <row r="5472" spans="2:25" x14ac:dyDescent="0.3">
      <c r="B5472" s="118"/>
      <c r="D5472" t="s">
        <v>567</v>
      </c>
      <c r="H5472" t="s">
        <v>567</v>
      </c>
      <c r="J5472" t="s">
        <v>567</v>
      </c>
      <c r="K5472" t="s">
        <v>567</v>
      </c>
      <c r="L5472" t="s">
        <v>567</v>
      </c>
      <c r="N5472">
        <v>0</v>
      </c>
      <c r="O5472">
        <v>0</v>
      </c>
      <c r="R5472">
        <v>0</v>
      </c>
      <c r="W5472" t="s">
        <v>567</v>
      </c>
      <c r="X5472" t="s">
        <v>567</v>
      </c>
      <c r="Y5472" t="s">
        <v>568</v>
      </c>
    </row>
    <row r="5473" spans="2:25" x14ac:dyDescent="0.3">
      <c r="B5473" s="118"/>
      <c r="D5473" t="s">
        <v>567</v>
      </c>
      <c r="H5473" t="s">
        <v>567</v>
      </c>
      <c r="J5473" t="s">
        <v>567</v>
      </c>
      <c r="K5473" t="s">
        <v>567</v>
      </c>
      <c r="L5473" t="s">
        <v>567</v>
      </c>
      <c r="N5473">
        <v>0</v>
      </c>
      <c r="O5473">
        <v>0</v>
      </c>
      <c r="R5473">
        <v>0</v>
      </c>
      <c r="W5473" t="s">
        <v>567</v>
      </c>
      <c r="X5473" t="s">
        <v>567</v>
      </c>
      <c r="Y5473" t="s">
        <v>568</v>
      </c>
    </row>
    <row r="5474" spans="2:25" x14ac:dyDescent="0.3">
      <c r="B5474" s="118"/>
      <c r="D5474" t="s">
        <v>567</v>
      </c>
      <c r="H5474" t="s">
        <v>567</v>
      </c>
      <c r="J5474" t="s">
        <v>567</v>
      </c>
      <c r="K5474" t="s">
        <v>567</v>
      </c>
      <c r="L5474" t="s">
        <v>567</v>
      </c>
      <c r="N5474">
        <v>0</v>
      </c>
      <c r="O5474">
        <v>0</v>
      </c>
      <c r="R5474">
        <v>0</v>
      </c>
      <c r="W5474" t="s">
        <v>567</v>
      </c>
      <c r="X5474" t="s">
        <v>567</v>
      </c>
      <c r="Y5474" t="s">
        <v>568</v>
      </c>
    </row>
    <row r="5475" spans="2:25" x14ac:dyDescent="0.3">
      <c r="B5475" s="118"/>
      <c r="D5475" t="s">
        <v>567</v>
      </c>
      <c r="H5475" t="s">
        <v>567</v>
      </c>
      <c r="J5475" t="s">
        <v>567</v>
      </c>
      <c r="K5475" t="s">
        <v>567</v>
      </c>
      <c r="L5475" t="s">
        <v>567</v>
      </c>
      <c r="N5475">
        <v>0</v>
      </c>
      <c r="O5475">
        <v>0</v>
      </c>
      <c r="R5475">
        <v>0</v>
      </c>
      <c r="W5475" t="s">
        <v>567</v>
      </c>
      <c r="X5475" t="s">
        <v>567</v>
      </c>
      <c r="Y5475" t="s">
        <v>568</v>
      </c>
    </row>
    <row r="5476" spans="2:25" x14ac:dyDescent="0.3">
      <c r="B5476" s="118"/>
      <c r="D5476" t="s">
        <v>567</v>
      </c>
      <c r="H5476" t="s">
        <v>567</v>
      </c>
      <c r="J5476" t="s">
        <v>567</v>
      </c>
      <c r="K5476" t="s">
        <v>567</v>
      </c>
      <c r="L5476" t="s">
        <v>567</v>
      </c>
      <c r="N5476">
        <v>0</v>
      </c>
      <c r="O5476">
        <v>0</v>
      </c>
      <c r="R5476">
        <v>0</v>
      </c>
      <c r="W5476" t="s">
        <v>567</v>
      </c>
      <c r="X5476" t="s">
        <v>567</v>
      </c>
      <c r="Y5476" t="s">
        <v>568</v>
      </c>
    </row>
    <row r="5477" spans="2:25" x14ac:dyDescent="0.3">
      <c r="B5477" s="118"/>
      <c r="D5477" t="s">
        <v>567</v>
      </c>
      <c r="H5477" t="s">
        <v>567</v>
      </c>
      <c r="J5477" t="s">
        <v>567</v>
      </c>
      <c r="K5477" t="s">
        <v>567</v>
      </c>
      <c r="L5477" t="s">
        <v>567</v>
      </c>
      <c r="N5477">
        <v>0</v>
      </c>
      <c r="O5477">
        <v>0</v>
      </c>
      <c r="R5477">
        <v>0</v>
      </c>
      <c r="W5477" t="s">
        <v>567</v>
      </c>
      <c r="X5477" t="s">
        <v>567</v>
      </c>
      <c r="Y5477" t="s">
        <v>568</v>
      </c>
    </row>
    <row r="5478" spans="2:25" x14ac:dyDescent="0.3">
      <c r="B5478" s="118"/>
      <c r="D5478" t="s">
        <v>567</v>
      </c>
      <c r="H5478" t="s">
        <v>567</v>
      </c>
      <c r="J5478" t="s">
        <v>567</v>
      </c>
      <c r="K5478" t="s">
        <v>567</v>
      </c>
      <c r="L5478" t="s">
        <v>567</v>
      </c>
      <c r="N5478">
        <v>0</v>
      </c>
      <c r="O5478">
        <v>0</v>
      </c>
      <c r="R5478">
        <v>0</v>
      </c>
      <c r="W5478" t="s">
        <v>567</v>
      </c>
      <c r="X5478" t="s">
        <v>567</v>
      </c>
      <c r="Y5478" t="s">
        <v>568</v>
      </c>
    </row>
    <row r="5479" spans="2:25" x14ac:dyDescent="0.3">
      <c r="B5479" s="118"/>
      <c r="D5479" t="s">
        <v>567</v>
      </c>
      <c r="H5479" t="s">
        <v>567</v>
      </c>
      <c r="J5479" t="s">
        <v>567</v>
      </c>
      <c r="K5479" t="s">
        <v>567</v>
      </c>
      <c r="L5479" t="s">
        <v>567</v>
      </c>
      <c r="N5479">
        <v>0</v>
      </c>
      <c r="O5479">
        <v>0</v>
      </c>
      <c r="R5479">
        <v>0</v>
      </c>
      <c r="W5479" t="s">
        <v>567</v>
      </c>
      <c r="X5479" t="s">
        <v>567</v>
      </c>
      <c r="Y5479" t="s">
        <v>568</v>
      </c>
    </row>
    <row r="5480" spans="2:25" x14ac:dyDescent="0.3">
      <c r="B5480" s="118"/>
      <c r="D5480" t="s">
        <v>567</v>
      </c>
      <c r="H5480" t="s">
        <v>567</v>
      </c>
      <c r="J5480" t="s">
        <v>567</v>
      </c>
      <c r="K5480" t="s">
        <v>567</v>
      </c>
      <c r="L5480" t="s">
        <v>567</v>
      </c>
      <c r="N5480">
        <v>0</v>
      </c>
      <c r="O5480">
        <v>0</v>
      </c>
      <c r="R5480">
        <v>0</v>
      </c>
      <c r="W5480" t="s">
        <v>567</v>
      </c>
      <c r="X5480" t="s">
        <v>567</v>
      </c>
      <c r="Y5480" t="s">
        <v>568</v>
      </c>
    </row>
    <row r="5481" spans="2:25" x14ac:dyDescent="0.3">
      <c r="B5481" s="118"/>
      <c r="D5481" t="s">
        <v>567</v>
      </c>
      <c r="H5481" t="s">
        <v>567</v>
      </c>
      <c r="J5481" t="s">
        <v>567</v>
      </c>
      <c r="K5481" t="s">
        <v>567</v>
      </c>
      <c r="L5481" t="s">
        <v>567</v>
      </c>
      <c r="N5481">
        <v>0</v>
      </c>
      <c r="O5481">
        <v>0</v>
      </c>
      <c r="R5481">
        <v>0</v>
      </c>
      <c r="W5481" t="s">
        <v>567</v>
      </c>
      <c r="X5481" t="s">
        <v>567</v>
      </c>
      <c r="Y5481" t="s">
        <v>568</v>
      </c>
    </row>
    <row r="5482" spans="2:25" x14ac:dyDescent="0.3">
      <c r="B5482" s="118"/>
      <c r="D5482" t="s">
        <v>567</v>
      </c>
      <c r="H5482" t="s">
        <v>567</v>
      </c>
      <c r="J5482" t="s">
        <v>567</v>
      </c>
      <c r="K5482" t="s">
        <v>567</v>
      </c>
      <c r="L5482" t="s">
        <v>567</v>
      </c>
      <c r="N5482">
        <v>0</v>
      </c>
      <c r="O5482">
        <v>0</v>
      </c>
      <c r="R5482">
        <v>0</v>
      </c>
      <c r="W5482" t="s">
        <v>567</v>
      </c>
      <c r="X5482" t="s">
        <v>567</v>
      </c>
      <c r="Y5482" t="s">
        <v>568</v>
      </c>
    </row>
    <row r="5483" spans="2:25" x14ac:dyDescent="0.3">
      <c r="B5483" s="118"/>
      <c r="D5483" t="s">
        <v>567</v>
      </c>
      <c r="H5483" t="s">
        <v>567</v>
      </c>
      <c r="J5483" t="s">
        <v>567</v>
      </c>
      <c r="K5483" t="s">
        <v>567</v>
      </c>
      <c r="L5483" t="s">
        <v>567</v>
      </c>
      <c r="N5483">
        <v>0</v>
      </c>
      <c r="O5483">
        <v>0</v>
      </c>
      <c r="R5483">
        <v>0</v>
      </c>
      <c r="W5483" t="s">
        <v>567</v>
      </c>
      <c r="X5483" t="s">
        <v>567</v>
      </c>
      <c r="Y5483" t="s">
        <v>568</v>
      </c>
    </row>
    <row r="5484" spans="2:25" x14ac:dyDescent="0.3">
      <c r="B5484" s="118"/>
      <c r="D5484" t="s">
        <v>567</v>
      </c>
      <c r="H5484" t="s">
        <v>567</v>
      </c>
      <c r="J5484" t="s">
        <v>567</v>
      </c>
      <c r="K5484" t="s">
        <v>567</v>
      </c>
      <c r="L5484" t="s">
        <v>567</v>
      </c>
      <c r="N5484">
        <v>0</v>
      </c>
      <c r="O5484">
        <v>0</v>
      </c>
      <c r="R5484">
        <v>0</v>
      </c>
      <c r="W5484" t="s">
        <v>567</v>
      </c>
      <c r="X5484" t="s">
        <v>567</v>
      </c>
      <c r="Y5484" t="s">
        <v>568</v>
      </c>
    </row>
    <row r="5485" spans="2:25" x14ac:dyDescent="0.3">
      <c r="B5485" s="118"/>
      <c r="D5485" t="s">
        <v>567</v>
      </c>
      <c r="H5485" t="s">
        <v>567</v>
      </c>
      <c r="J5485" t="s">
        <v>567</v>
      </c>
      <c r="K5485" t="s">
        <v>567</v>
      </c>
      <c r="L5485" t="s">
        <v>567</v>
      </c>
      <c r="N5485">
        <v>0</v>
      </c>
      <c r="O5485">
        <v>0</v>
      </c>
      <c r="R5485">
        <v>0</v>
      </c>
      <c r="W5485" t="s">
        <v>567</v>
      </c>
      <c r="X5485" t="s">
        <v>567</v>
      </c>
      <c r="Y5485" t="s">
        <v>568</v>
      </c>
    </row>
    <row r="5486" spans="2:25" x14ac:dyDescent="0.3">
      <c r="B5486" s="118"/>
      <c r="D5486" t="s">
        <v>567</v>
      </c>
      <c r="H5486" t="s">
        <v>567</v>
      </c>
      <c r="J5486" t="s">
        <v>567</v>
      </c>
      <c r="K5486" t="s">
        <v>567</v>
      </c>
      <c r="L5486" t="s">
        <v>567</v>
      </c>
      <c r="N5486">
        <v>0</v>
      </c>
      <c r="O5486">
        <v>0</v>
      </c>
      <c r="R5486">
        <v>0</v>
      </c>
      <c r="W5486" t="s">
        <v>567</v>
      </c>
      <c r="X5486" t="s">
        <v>567</v>
      </c>
      <c r="Y5486" t="s">
        <v>568</v>
      </c>
    </row>
    <row r="5487" spans="2:25" x14ac:dyDescent="0.3">
      <c r="B5487" s="118"/>
      <c r="D5487" t="s">
        <v>567</v>
      </c>
      <c r="H5487" t="s">
        <v>567</v>
      </c>
      <c r="J5487" t="s">
        <v>567</v>
      </c>
      <c r="K5487" t="s">
        <v>567</v>
      </c>
      <c r="L5487" t="s">
        <v>567</v>
      </c>
      <c r="N5487">
        <v>0</v>
      </c>
      <c r="O5487">
        <v>0</v>
      </c>
      <c r="R5487">
        <v>0</v>
      </c>
      <c r="W5487" t="s">
        <v>567</v>
      </c>
      <c r="X5487" t="s">
        <v>567</v>
      </c>
      <c r="Y5487" t="s">
        <v>568</v>
      </c>
    </row>
    <row r="5488" spans="2:25" x14ac:dyDescent="0.3">
      <c r="B5488" s="118"/>
      <c r="D5488" t="s">
        <v>567</v>
      </c>
      <c r="H5488" t="s">
        <v>567</v>
      </c>
      <c r="J5488" t="s">
        <v>567</v>
      </c>
      <c r="K5488" t="s">
        <v>567</v>
      </c>
      <c r="L5488" t="s">
        <v>567</v>
      </c>
      <c r="N5488">
        <v>0</v>
      </c>
      <c r="O5488">
        <v>0</v>
      </c>
      <c r="R5488">
        <v>0</v>
      </c>
      <c r="W5488" t="s">
        <v>567</v>
      </c>
      <c r="X5488" t="s">
        <v>567</v>
      </c>
      <c r="Y5488" t="s">
        <v>568</v>
      </c>
    </row>
    <row r="5489" spans="2:25" x14ac:dyDescent="0.3">
      <c r="B5489" s="118"/>
      <c r="D5489" t="s">
        <v>567</v>
      </c>
      <c r="H5489" t="s">
        <v>567</v>
      </c>
      <c r="J5489" t="s">
        <v>567</v>
      </c>
      <c r="K5489" t="s">
        <v>567</v>
      </c>
      <c r="L5489" t="s">
        <v>567</v>
      </c>
      <c r="N5489">
        <v>0</v>
      </c>
      <c r="O5489">
        <v>0</v>
      </c>
      <c r="R5489">
        <v>0</v>
      </c>
      <c r="W5489" t="s">
        <v>567</v>
      </c>
      <c r="X5489" t="s">
        <v>567</v>
      </c>
      <c r="Y5489" t="s">
        <v>568</v>
      </c>
    </row>
    <row r="5490" spans="2:25" x14ac:dyDescent="0.3">
      <c r="B5490" s="118"/>
      <c r="D5490" t="s">
        <v>567</v>
      </c>
      <c r="H5490" t="s">
        <v>567</v>
      </c>
      <c r="J5490" t="s">
        <v>567</v>
      </c>
      <c r="K5490" t="s">
        <v>567</v>
      </c>
      <c r="L5490" t="s">
        <v>567</v>
      </c>
      <c r="N5490">
        <v>0</v>
      </c>
      <c r="O5490">
        <v>0</v>
      </c>
      <c r="R5490">
        <v>0</v>
      </c>
      <c r="W5490" t="s">
        <v>567</v>
      </c>
      <c r="X5490" t="s">
        <v>567</v>
      </c>
      <c r="Y5490" t="s">
        <v>568</v>
      </c>
    </row>
    <row r="5491" spans="2:25" x14ac:dyDescent="0.3">
      <c r="B5491" s="118"/>
      <c r="D5491" t="s">
        <v>567</v>
      </c>
      <c r="H5491" t="s">
        <v>567</v>
      </c>
      <c r="J5491" t="s">
        <v>567</v>
      </c>
      <c r="K5491" t="s">
        <v>567</v>
      </c>
      <c r="L5491" t="s">
        <v>567</v>
      </c>
      <c r="N5491">
        <v>0</v>
      </c>
      <c r="O5491">
        <v>0</v>
      </c>
      <c r="R5491">
        <v>0</v>
      </c>
      <c r="W5491" t="s">
        <v>567</v>
      </c>
      <c r="X5491" t="s">
        <v>567</v>
      </c>
      <c r="Y5491" t="s">
        <v>568</v>
      </c>
    </row>
    <row r="5492" spans="2:25" x14ac:dyDescent="0.3">
      <c r="B5492" s="118"/>
      <c r="D5492" t="s">
        <v>567</v>
      </c>
      <c r="H5492" t="s">
        <v>567</v>
      </c>
      <c r="J5492" t="s">
        <v>567</v>
      </c>
      <c r="K5492" t="s">
        <v>567</v>
      </c>
      <c r="L5492" t="s">
        <v>567</v>
      </c>
      <c r="N5492">
        <v>0</v>
      </c>
      <c r="O5492">
        <v>0</v>
      </c>
      <c r="R5492">
        <v>0</v>
      </c>
      <c r="W5492" t="s">
        <v>567</v>
      </c>
      <c r="X5492" t="s">
        <v>567</v>
      </c>
      <c r="Y5492" t="s">
        <v>568</v>
      </c>
    </row>
    <row r="5493" spans="2:25" x14ac:dyDescent="0.3">
      <c r="B5493" s="118"/>
      <c r="D5493" t="s">
        <v>567</v>
      </c>
      <c r="H5493" t="s">
        <v>567</v>
      </c>
      <c r="J5493" t="s">
        <v>567</v>
      </c>
      <c r="K5493" t="s">
        <v>567</v>
      </c>
      <c r="L5493" t="s">
        <v>567</v>
      </c>
      <c r="N5493">
        <v>0</v>
      </c>
      <c r="O5493">
        <v>0</v>
      </c>
      <c r="R5493">
        <v>0</v>
      </c>
      <c r="W5493" t="s">
        <v>567</v>
      </c>
      <c r="X5493" t="s">
        <v>567</v>
      </c>
      <c r="Y5493" t="s">
        <v>568</v>
      </c>
    </row>
    <row r="5494" spans="2:25" x14ac:dyDescent="0.3">
      <c r="B5494" s="118"/>
      <c r="D5494" t="s">
        <v>567</v>
      </c>
      <c r="H5494" t="s">
        <v>567</v>
      </c>
      <c r="J5494" t="s">
        <v>567</v>
      </c>
      <c r="K5494" t="s">
        <v>567</v>
      </c>
      <c r="L5494" t="s">
        <v>567</v>
      </c>
      <c r="N5494">
        <v>0</v>
      </c>
      <c r="O5494">
        <v>0</v>
      </c>
      <c r="R5494">
        <v>0</v>
      </c>
      <c r="W5494" t="s">
        <v>567</v>
      </c>
      <c r="X5494" t="s">
        <v>567</v>
      </c>
      <c r="Y5494" t="s">
        <v>568</v>
      </c>
    </row>
    <row r="5495" spans="2:25" x14ac:dyDescent="0.3">
      <c r="B5495" s="118"/>
      <c r="D5495" t="s">
        <v>567</v>
      </c>
      <c r="H5495" t="s">
        <v>567</v>
      </c>
      <c r="J5495" t="s">
        <v>567</v>
      </c>
      <c r="K5495" t="s">
        <v>567</v>
      </c>
      <c r="L5495" t="s">
        <v>567</v>
      </c>
      <c r="N5495">
        <v>0</v>
      </c>
      <c r="O5495">
        <v>0</v>
      </c>
      <c r="R5495">
        <v>0</v>
      </c>
      <c r="W5495" t="s">
        <v>567</v>
      </c>
      <c r="X5495" t="s">
        <v>567</v>
      </c>
      <c r="Y5495" t="s">
        <v>568</v>
      </c>
    </row>
    <row r="5496" spans="2:25" x14ac:dyDescent="0.3">
      <c r="B5496" s="118"/>
      <c r="D5496" t="s">
        <v>567</v>
      </c>
      <c r="H5496" t="s">
        <v>567</v>
      </c>
      <c r="J5496" t="s">
        <v>567</v>
      </c>
      <c r="K5496" t="s">
        <v>567</v>
      </c>
      <c r="L5496" t="s">
        <v>567</v>
      </c>
      <c r="N5496">
        <v>0</v>
      </c>
      <c r="O5496">
        <v>0</v>
      </c>
      <c r="R5496">
        <v>0</v>
      </c>
      <c r="W5496" t="s">
        <v>567</v>
      </c>
      <c r="X5496" t="s">
        <v>567</v>
      </c>
      <c r="Y5496" t="s">
        <v>568</v>
      </c>
    </row>
    <row r="5497" spans="2:25" x14ac:dyDescent="0.3">
      <c r="B5497" s="118"/>
      <c r="D5497" t="s">
        <v>567</v>
      </c>
      <c r="H5497" t="s">
        <v>567</v>
      </c>
      <c r="J5497" t="s">
        <v>567</v>
      </c>
      <c r="K5497" t="s">
        <v>567</v>
      </c>
      <c r="L5497" t="s">
        <v>567</v>
      </c>
      <c r="N5497">
        <v>0</v>
      </c>
      <c r="O5497">
        <v>0</v>
      </c>
      <c r="R5497">
        <v>0</v>
      </c>
      <c r="W5497" t="s">
        <v>567</v>
      </c>
      <c r="X5497" t="s">
        <v>567</v>
      </c>
      <c r="Y5497" t="s">
        <v>568</v>
      </c>
    </row>
    <row r="5498" spans="2:25" x14ac:dyDescent="0.3">
      <c r="B5498" s="118"/>
      <c r="D5498" t="s">
        <v>567</v>
      </c>
      <c r="H5498" t="s">
        <v>567</v>
      </c>
      <c r="J5498" t="s">
        <v>567</v>
      </c>
      <c r="K5498" t="s">
        <v>567</v>
      </c>
      <c r="L5498" t="s">
        <v>567</v>
      </c>
      <c r="N5498">
        <v>0</v>
      </c>
      <c r="O5498">
        <v>0</v>
      </c>
      <c r="R5498">
        <v>0</v>
      </c>
      <c r="W5498" t="s">
        <v>567</v>
      </c>
      <c r="X5498" t="s">
        <v>567</v>
      </c>
      <c r="Y5498" t="s">
        <v>568</v>
      </c>
    </row>
    <row r="5499" spans="2:25" x14ac:dyDescent="0.3">
      <c r="B5499" s="118"/>
      <c r="D5499" t="s">
        <v>567</v>
      </c>
      <c r="H5499" t="s">
        <v>567</v>
      </c>
      <c r="J5499" t="s">
        <v>567</v>
      </c>
      <c r="K5499" t="s">
        <v>567</v>
      </c>
      <c r="L5499" t="s">
        <v>567</v>
      </c>
      <c r="N5499">
        <v>0</v>
      </c>
      <c r="O5499">
        <v>0</v>
      </c>
      <c r="R5499">
        <v>0</v>
      </c>
      <c r="W5499" t="s">
        <v>567</v>
      </c>
      <c r="X5499" t="s">
        <v>567</v>
      </c>
      <c r="Y5499" t="s">
        <v>568</v>
      </c>
    </row>
    <row r="5500" spans="2:25" x14ac:dyDescent="0.3">
      <c r="B5500" s="118"/>
      <c r="D5500" t="s">
        <v>567</v>
      </c>
      <c r="H5500" t="s">
        <v>567</v>
      </c>
      <c r="J5500" t="s">
        <v>567</v>
      </c>
      <c r="K5500" t="s">
        <v>567</v>
      </c>
      <c r="L5500" t="s">
        <v>567</v>
      </c>
      <c r="N5500">
        <v>0</v>
      </c>
      <c r="O5500">
        <v>0</v>
      </c>
      <c r="R5500">
        <v>0</v>
      </c>
      <c r="W5500" t="s">
        <v>567</v>
      </c>
      <c r="X5500" t="s">
        <v>567</v>
      </c>
      <c r="Y5500" t="s">
        <v>568</v>
      </c>
    </row>
    <row r="5501" spans="2:25" x14ac:dyDescent="0.3">
      <c r="B5501" s="118"/>
      <c r="D5501" t="s">
        <v>567</v>
      </c>
      <c r="H5501" t="s">
        <v>567</v>
      </c>
      <c r="J5501" t="s">
        <v>567</v>
      </c>
      <c r="K5501" t="s">
        <v>567</v>
      </c>
      <c r="L5501" t="s">
        <v>567</v>
      </c>
      <c r="N5501">
        <v>0</v>
      </c>
      <c r="O5501">
        <v>0</v>
      </c>
      <c r="R5501">
        <v>0</v>
      </c>
      <c r="W5501" t="s">
        <v>567</v>
      </c>
      <c r="X5501" t="s">
        <v>567</v>
      </c>
      <c r="Y5501" t="s">
        <v>568</v>
      </c>
    </row>
    <row r="5502" spans="2:25" x14ac:dyDescent="0.3">
      <c r="B5502" s="118"/>
      <c r="D5502" t="s">
        <v>567</v>
      </c>
      <c r="H5502" t="s">
        <v>567</v>
      </c>
      <c r="J5502" t="s">
        <v>567</v>
      </c>
      <c r="K5502" t="s">
        <v>567</v>
      </c>
      <c r="L5502" t="s">
        <v>567</v>
      </c>
      <c r="N5502">
        <v>0</v>
      </c>
      <c r="O5502">
        <v>0</v>
      </c>
      <c r="R5502">
        <v>0</v>
      </c>
      <c r="W5502" t="s">
        <v>567</v>
      </c>
      <c r="X5502" t="s">
        <v>567</v>
      </c>
      <c r="Y5502" t="s">
        <v>568</v>
      </c>
    </row>
    <row r="5503" spans="2:25" x14ac:dyDescent="0.3">
      <c r="B5503" s="118"/>
      <c r="D5503" t="s">
        <v>567</v>
      </c>
      <c r="H5503" t="s">
        <v>567</v>
      </c>
      <c r="J5503" t="s">
        <v>567</v>
      </c>
      <c r="K5503" t="s">
        <v>567</v>
      </c>
      <c r="L5503" t="s">
        <v>567</v>
      </c>
      <c r="N5503">
        <v>0</v>
      </c>
      <c r="O5503">
        <v>0</v>
      </c>
      <c r="R5503">
        <v>0</v>
      </c>
      <c r="W5503" t="s">
        <v>567</v>
      </c>
      <c r="X5503" t="s">
        <v>567</v>
      </c>
      <c r="Y5503" t="s">
        <v>568</v>
      </c>
    </row>
    <row r="5504" spans="2:25" x14ac:dyDescent="0.3">
      <c r="B5504" s="118"/>
      <c r="D5504" t="s">
        <v>567</v>
      </c>
      <c r="H5504" t="s">
        <v>567</v>
      </c>
      <c r="J5504" t="s">
        <v>567</v>
      </c>
      <c r="K5504" t="s">
        <v>567</v>
      </c>
      <c r="L5504" t="s">
        <v>567</v>
      </c>
      <c r="N5504">
        <v>0</v>
      </c>
      <c r="O5504">
        <v>0</v>
      </c>
      <c r="R5504">
        <v>0</v>
      </c>
      <c r="W5504" t="s">
        <v>567</v>
      </c>
      <c r="X5504" t="s">
        <v>567</v>
      </c>
      <c r="Y5504" t="s">
        <v>568</v>
      </c>
    </row>
    <row r="5505" spans="2:25" x14ac:dyDescent="0.3">
      <c r="B5505" s="118"/>
      <c r="D5505" t="s">
        <v>567</v>
      </c>
      <c r="H5505" t="s">
        <v>567</v>
      </c>
      <c r="J5505" t="s">
        <v>567</v>
      </c>
      <c r="K5505" t="s">
        <v>567</v>
      </c>
      <c r="L5505" t="s">
        <v>567</v>
      </c>
      <c r="N5505">
        <v>0</v>
      </c>
      <c r="O5505">
        <v>0</v>
      </c>
      <c r="R5505">
        <v>0</v>
      </c>
      <c r="W5505" t="s">
        <v>567</v>
      </c>
      <c r="X5505" t="s">
        <v>567</v>
      </c>
      <c r="Y5505" t="s">
        <v>568</v>
      </c>
    </row>
    <row r="5506" spans="2:25" x14ac:dyDescent="0.3">
      <c r="B5506" s="118"/>
      <c r="D5506" t="s">
        <v>567</v>
      </c>
      <c r="H5506" t="s">
        <v>567</v>
      </c>
      <c r="J5506" t="s">
        <v>567</v>
      </c>
      <c r="K5506" t="s">
        <v>567</v>
      </c>
      <c r="L5506" t="s">
        <v>567</v>
      </c>
      <c r="N5506">
        <v>0</v>
      </c>
      <c r="O5506">
        <v>0</v>
      </c>
      <c r="R5506">
        <v>0</v>
      </c>
      <c r="W5506" t="s">
        <v>567</v>
      </c>
      <c r="X5506" t="s">
        <v>567</v>
      </c>
      <c r="Y5506" t="s">
        <v>568</v>
      </c>
    </row>
    <row r="5507" spans="2:25" x14ac:dyDescent="0.3">
      <c r="B5507" s="118"/>
      <c r="D5507" t="s">
        <v>567</v>
      </c>
      <c r="H5507" t="s">
        <v>567</v>
      </c>
      <c r="J5507" t="s">
        <v>567</v>
      </c>
      <c r="K5507" t="s">
        <v>567</v>
      </c>
      <c r="L5507" t="s">
        <v>567</v>
      </c>
      <c r="N5507">
        <v>0</v>
      </c>
      <c r="O5507">
        <v>0</v>
      </c>
      <c r="R5507">
        <v>0</v>
      </c>
      <c r="W5507" t="s">
        <v>567</v>
      </c>
      <c r="X5507" t="s">
        <v>567</v>
      </c>
      <c r="Y5507" t="s">
        <v>568</v>
      </c>
    </row>
    <row r="5508" spans="2:25" x14ac:dyDescent="0.3">
      <c r="B5508" s="118"/>
      <c r="D5508" t="s">
        <v>567</v>
      </c>
      <c r="H5508" t="s">
        <v>567</v>
      </c>
      <c r="J5508" t="s">
        <v>567</v>
      </c>
      <c r="K5508" t="s">
        <v>567</v>
      </c>
      <c r="L5508" t="s">
        <v>567</v>
      </c>
      <c r="N5508">
        <v>0</v>
      </c>
      <c r="O5508">
        <v>0</v>
      </c>
      <c r="R5508">
        <v>0</v>
      </c>
      <c r="W5508" t="s">
        <v>567</v>
      </c>
      <c r="X5508" t="s">
        <v>567</v>
      </c>
      <c r="Y5508" t="s">
        <v>568</v>
      </c>
    </row>
    <row r="5509" spans="2:25" x14ac:dyDescent="0.3">
      <c r="B5509" s="118"/>
      <c r="D5509" t="s">
        <v>567</v>
      </c>
      <c r="H5509" t="s">
        <v>567</v>
      </c>
      <c r="J5509" t="s">
        <v>567</v>
      </c>
      <c r="K5509" t="s">
        <v>567</v>
      </c>
      <c r="L5509" t="s">
        <v>567</v>
      </c>
      <c r="N5509">
        <v>0</v>
      </c>
      <c r="O5509">
        <v>0</v>
      </c>
      <c r="R5509">
        <v>0</v>
      </c>
      <c r="W5509" t="s">
        <v>567</v>
      </c>
      <c r="X5509" t="s">
        <v>567</v>
      </c>
      <c r="Y5509" t="s">
        <v>568</v>
      </c>
    </row>
    <row r="5510" spans="2:25" x14ac:dyDescent="0.3">
      <c r="B5510" s="118"/>
      <c r="D5510" t="s">
        <v>567</v>
      </c>
      <c r="H5510" t="s">
        <v>567</v>
      </c>
      <c r="J5510" t="s">
        <v>567</v>
      </c>
      <c r="K5510" t="s">
        <v>567</v>
      </c>
      <c r="L5510" t="s">
        <v>567</v>
      </c>
      <c r="N5510">
        <v>0</v>
      </c>
      <c r="O5510">
        <v>0</v>
      </c>
      <c r="R5510">
        <v>0</v>
      </c>
      <c r="W5510" t="s">
        <v>567</v>
      </c>
      <c r="X5510" t="s">
        <v>567</v>
      </c>
      <c r="Y5510" t="s">
        <v>568</v>
      </c>
    </row>
    <row r="5511" spans="2:25" x14ac:dyDescent="0.3">
      <c r="B5511" s="118"/>
      <c r="D5511" t="s">
        <v>567</v>
      </c>
      <c r="H5511" t="s">
        <v>567</v>
      </c>
      <c r="J5511" t="s">
        <v>567</v>
      </c>
      <c r="K5511" t="s">
        <v>567</v>
      </c>
      <c r="L5511" t="s">
        <v>567</v>
      </c>
      <c r="N5511">
        <v>0</v>
      </c>
      <c r="O5511">
        <v>0</v>
      </c>
      <c r="R5511">
        <v>0</v>
      </c>
      <c r="W5511" t="s">
        <v>567</v>
      </c>
      <c r="X5511" t="s">
        <v>567</v>
      </c>
      <c r="Y5511" t="s">
        <v>568</v>
      </c>
    </row>
    <row r="5512" spans="2:25" x14ac:dyDescent="0.3">
      <c r="B5512" s="118"/>
      <c r="D5512" t="s">
        <v>567</v>
      </c>
      <c r="H5512" t="s">
        <v>567</v>
      </c>
      <c r="J5512" t="s">
        <v>567</v>
      </c>
      <c r="K5512" t="s">
        <v>567</v>
      </c>
      <c r="L5512" t="s">
        <v>567</v>
      </c>
      <c r="N5512">
        <v>0</v>
      </c>
      <c r="O5512">
        <v>0</v>
      </c>
      <c r="R5512">
        <v>0</v>
      </c>
      <c r="W5512" t="s">
        <v>567</v>
      </c>
      <c r="X5512" t="s">
        <v>567</v>
      </c>
      <c r="Y5512" t="s">
        <v>568</v>
      </c>
    </row>
    <row r="5513" spans="2:25" x14ac:dyDescent="0.3">
      <c r="B5513" s="118"/>
      <c r="D5513" t="s">
        <v>567</v>
      </c>
      <c r="H5513" t="s">
        <v>567</v>
      </c>
      <c r="J5513" t="s">
        <v>567</v>
      </c>
      <c r="K5513" t="s">
        <v>567</v>
      </c>
      <c r="L5513" t="s">
        <v>567</v>
      </c>
      <c r="N5513">
        <v>0</v>
      </c>
      <c r="O5513">
        <v>0</v>
      </c>
      <c r="R5513">
        <v>0</v>
      </c>
      <c r="W5513" t="s">
        <v>567</v>
      </c>
      <c r="X5513" t="s">
        <v>567</v>
      </c>
      <c r="Y5513" t="s">
        <v>568</v>
      </c>
    </row>
    <row r="5514" spans="2:25" x14ac:dyDescent="0.3">
      <c r="B5514" s="118"/>
      <c r="D5514" t="s">
        <v>567</v>
      </c>
      <c r="H5514" t="s">
        <v>567</v>
      </c>
      <c r="J5514" t="s">
        <v>567</v>
      </c>
      <c r="K5514" t="s">
        <v>567</v>
      </c>
      <c r="L5514" t="s">
        <v>567</v>
      </c>
      <c r="N5514">
        <v>0</v>
      </c>
      <c r="O5514">
        <v>0</v>
      </c>
      <c r="R5514">
        <v>0</v>
      </c>
      <c r="W5514" t="s">
        <v>567</v>
      </c>
      <c r="X5514" t="s">
        <v>567</v>
      </c>
      <c r="Y5514" t="s">
        <v>568</v>
      </c>
    </row>
    <row r="5515" spans="2:25" x14ac:dyDescent="0.3">
      <c r="B5515" s="118"/>
      <c r="D5515" t="s">
        <v>567</v>
      </c>
      <c r="H5515" t="s">
        <v>567</v>
      </c>
      <c r="J5515" t="s">
        <v>567</v>
      </c>
      <c r="K5515" t="s">
        <v>567</v>
      </c>
      <c r="L5515" t="s">
        <v>567</v>
      </c>
      <c r="N5515">
        <v>0</v>
      </c>
      <c r="O5515">
        <v>0</v>
      </c>
      <c r="R5515">
        <v>0</v>
      </c>
      <c r="W5515" t="s">
        <v>567</v>
      </c>
      <c r="X5515" t="s">
        <v>567</v>
      </c>
      <c r="Y5515" t="s">
        <v>568</v>
      </c>
    </row>
    <row r="5516" spans="2:25" x14ac:dyDescent="0.3">
      <c r="B5516" s="118"/>
      <c r="D5516" t="s">
        <v>567</v>
      </c>
      <c r="H5516" t="s">
        <v>567</v>
      </c>
      <c r="J5516" t="s">
        <v>567</v>
      </c>
      <c r="K5516" t="s">
        <v>567</v>
      </c>
      <c r="L5516" t="s">
        <v>567</v>
      </c>
      <c r="N5516">
        <v>0</v>
      </c>
      <c r="O5516">
        <v>0</v>
      </c>
      <c r="R5516">
        <v>0</v>
      </c>
      <c r="W5516" t="s">
        <v>567</v>
      </c>
      <c r="X5516" t="s">
        <v>567</v>
      </c>
      <c r="Y5516" t="s">
        <v>568</v>
      </c>
    </row>
    <row r="5517" spans="2:25" x14ac:dyDescent="0.3">
      <c r="B5517" s="118"/>
      <c r="D5517" t="s">
        <v>567</v>
      </c>
      <c r="H5517" t="s">
        <v>567</v>
      </c>
      <c r="J5517" t="s">
        <v>567</v>
      </c>
      <c r="K5517" t="s">
        <v>567</v>
      </c>
      <c r="L5517" t="s">
        <v>567</v>
      </c>
      <c r="N5517">
        <v>0</v>
      </c>
      <c r="O5517">
        <v>0</v>
      </c>
      <c r="R5517">
        <v>0</v>
      </c>
      <c r="W5517" t="s">
        <v>567</v>
      </c>
      <c r="X5517" t="s">
        <v>567</v>
      </c>
      <c r="Y5517" t="s">
        <v>568</v>
      </c>
    </row>
    <row r="5518" spans="2:25" x14ac:dyDescent="0.3">
      <c r="B5518" s="118"/>
      <c r="D5518" t="s">
        <v>567</v>
      </c>
      <c r="H5518" t="s">
        <v>567</v>
      </c>
      <c r="J5518" t="s">
        <v>567</v>
      </c>
      <c r="K5518" t="s">
        <v>567</v>
      </c>
      <c r="L5518" t="s">
        <v>567</v>
      </c>
      <c r="N5518">
        <v>0</v>
      </c>
      <c r="O5518">
        <v>0</v>
      </c>
      <c r="R5518">
        <v>0</v>
      </c>
      <c r="W5518" t="s">
        <v>567</v>
      </c>
      <c r="X5518" t="s">
        <v>567</v>
      </c>
      <c r="Y5518" t="s">
        <v>568</v>
      </c>
    </row>
    <row r="5519" spans="2:25" x14ac:dyDescent="0.3">
      <c r="B5519" s="118"/>
      <c r="D5519" t="s">
        <v>567</v>
      </c>
      <c r="H5519" t="s">
        <v>567</v>
      </c>
      <c r="J5519" t="s">
        <v>567</v>
      </c>
      <c r="K5519" t="s">
        <v>567</v>
      </c>
      <c r="L5519" t="s">
        <v>567</v>
      </c>
      <c r="N5519">
        <v>0</v>
      </c>
      <c r="O5519">
        <v>0</v>
      </c>
      <c r="R5519">
        <v>0</v>
      </c>
      <c r="W5519" t="s">
        <v>567</v>
      </c>
      <c r="X5519" t="s">
        <v>567</v>
      </c>
      <c r="Y5519" t="s">
        <v>568</v>
      </c>
    </row>
    <row r="5520" spans="2:25" x14ac:dyDescent="0.3">
      <c r="B5520" s="118"/>
      <c r="D5520" t="s">
        <v>567</v>
      </c>
      <c r="H5520" t="s">
        <v>567</v>
      </c>
      <c r="J5520" t="s">
        <v>567</v>
      </c>
      <c r="K5520" t="s">
        <v>567</v>
      </c>
      <c r="L5520" t="s">
        <v>567</v>
      </c>
      <c r="N5520">
        <v>0</v>
      </c>
      <c r="O5520">
        <v>0</v>
      </c>
      <c r="R5520">
        <v>0</v>
      </c>
      <c r="W5520" t="s">
        <v>567</v>
      </c>
      <c r="X5520" t="s">
        <v>567</v>
      </c>
      <c r="Y5520" t="s">
        <v>568</v>
      </c>
    </row>
    <row r="5521" spans="2:25" x14ac:dyDescent="0.3">
      <c r="B5521" s="118"/>
      <c r="D5521" t="s">
        <v>567</v>
      </c>
      <c r="H5521" t="s">
        <v>567</v>
      </c>
      <c r="J5521" t="s">
        <v>567</v>
      </c>
      <c r="K5521" t="s">
        <v>567</v>
      </c>
      <c r="L5521" t="s">
        <v>567</v>
      </c>
      <c r="N5521">
        <v>0</v>
      </c>
      <c r="O5521">
        <v>0</v>
      </c>
      <c r="R5521">
        <v>0</v>
      </c>
      <c r="W5521" t="s">
        <v>567</v>
      </c>
      <c r="X5521" t="s">
        <v>567</v>
      </c>
      <c r="Y5521" t="s">
        <v>568</v>
      </c>
    </row>
    <row r="5522" spans="2:25" x14ac:dyDescent="0.3">
      <c r="B5522" s="118"/>
      <c r="D5522" t="s">
        <v>567</v>
      </c>
      <c r="H5522" t="s">
        <v>567</v>
      </c>
      <c r="J5522" t="s">
        <v>567</v>
      </c>
      <c r="K5522" t="s">
        <v>567</v>
      </c>
      <c r="L5522" t="s">
        <v>567</v>
      </c>
      <c r="N5522">
        <v>0</v>
      </c>
      <c r="O5522">
        <v>0</v>
      </c>
      <c r="R5522">
        <v>0</v>
      </c>
      <c r="W5522" t="s">
        <v>567</v>
      </c>
      <c r="X5522" t="s">
        <v>567</v>
      </c>
      <c r="Y5522" t="s">
        <v>568</v>
      </c>
    </row>
    <row r="5523" spans="2:25" x14ac:dyDescent="0.3">
      <c r="B5523" s="118"/>
      <c r="D5523" t="s">
        <v>567</v>
      </c>
      <c r="H5523" t="s">
        <v>567</v>
      </c>
      <c r="J5523" t="s">
        <v>567</v>
      </c>
      <c r="K5523" t="s">
        <v>567</v>
      </c>
      <c r="L5523" t="s">
        <v>567</v>
      </c>
      <c r="N5523">
        <v>0</v>
      </c>
      <c r="O5523">
        <v>0</v>
      </c>
      <c r="R5523">
        <v>0</v>
      </c>
      <c r="W5523" t="s">
        <v>567</v>
      </c>
      <c r="X5523" t="s">
        <v>567</v>
      </c>
      <c r="Y5523" t="s">
        <v>568</v>
      </c>
    </row>
    <row r="5524" spans="2:25" x14ac:dyDescent="0.3">
      <c r="B5524" s="118"/>
      <c r="D5524" t="s">
        <v>567</v>
      </c>
      <c r="H5524" t="s">
        <v>567</v>
      </c>
      <c r="J5524" t="s">
        <v>567</v>
      </c>
      <c r="K5524" t="s">
        <v>567</v>
      </c>
      <c r="L5524" t="s">
        <v>567</v>
      </c>
      <c r="N5524">
        <v>0</v>
      </c>
      <c r="O5524">
        <v>0</v>
      </c>
      <c r="R5524">
        <v>0</v>
      </c>
      <c r="W5524" t="s">
        <v>567</v>
      </c>
      <c r="X5524" t="s">
        <v>567</v>
      </c>
      <c r="Y5524" t="s">
        <v>568</v>
      </c>
    </row>
    <row r="5525" spans="2:25" x14ac:dyDescent="0.3">
      <c r="B5525" s="118"/>
      <c r="D5525" t="s">
        <v>567</v>
      </c>
      <c r="H5525" t="s">
        <v>567</v>
      </c>
      <c r="J5525" t="s">
        <v>567</v>
      </c>
      <c r="K5525" t="s">
        <v>567</v>
      </c>
      <c r="L5525" t="s">
        <v>567</v>
      </c>
      <c r="N5525">
        <v>0</v>
      </c>
      <c r="O5525">
        <v>0</v>
      </c>
      <c r="R5525">
        <v>0</v>
      </c>
      <c r="W5525" t="s">
        <v>567</v>
      </c>
      <c r="X5525" t="s">
        <v>567</v>
      </c>
      <c r="Y5525" t="s">
        <v>568</v>
      </c>
    </row>
    <row r="5526" spans="2:25" x14ac:dyDescent="0.3">
      <c r="B5526" s="118"/>
      <c r="D5526" t="s">
        <v>567</v>
      </c>
      <c r="H5526" t="s">
        <v>567</v>
      </c>
      <c r="J5526" t="s">
        <v>567</v>
      </c>
      <c r="K5526" t="s">
        <v>567</v>
      </c>
      <c r="L5526" t="s">
        <v>567</v>
      </c>
      <c r="N5526">
        <v>0</v>
      </c>
      <c r="O5526">
        <v>0</v>
      </c>
      <c r="R5526">
        <v>0</v>
      </c>
      <c r="W5526" t="s">
        <v>567</v>
      </c>
      <c r="X5526" t="s">
        <v>567</v>
      </c>
      <c r="Y5526" t="s">
        <v>568</v>
      </c>
    </row>
    <row r="5527" spans="2:25" x14ac:dyDescent="0.3">
      <c r="B5527" s="118"/>
      <c r="D5527" t="s">
        <v>567</v>
      </c>
      <c r="H5527" t="s">
        <v>567</v>
      </c>
      <c r="J5527" t="s">
        <v>567</v>
      </c>
      <c r="K5527" t="s">
        <v>567</v>
      </c>
      <c r="L5527" t="s">
        <v>567</v>
      </c>
      <c r="N5527">
        <v>0</v>
      </c>
      <c r="O5527">
        <v>0</v>
      </c>
      <c r="R5527">
        <v>0</v>
      </c>
      <c r="W5527" t="s">
        <v>567</v>
      </c>
      <c r="X5527" t="s">
        <v>567</v>
      </c>
      <c r="Y5527" t="s">
        <v>568</v>
      </c>
    </row>
    <row r="5528" spans="2:25" x14ac:dyDescent="0.3">
      <c r="B5528" s="118"/>
      <c r="D5528" t="s">
        <v>567</v>
      </c>
      <c r="H5528" t="s">
        <v>567</v>
      </c>
      <c r="J5528" t="s">
        <v>567</v>
      </c>
      <c r="K5528" t="s">
        <v>567</v>
      </c>
      <c r="L5528" t="s">
        <v>567</v>
      </c>
      <c r="N5528">
        <v>0</v>
      </c>
      <c r="O5528">
        <v>0</v>
      </c>
      <c r="R5528">
        <v>0</v>
      </c>
      <c r="W5528" t="s">
        <v>567</v>
      </c>
      <c r="X5528" t="s">
        <v>567</v>
      </c>
      <c r="Y5528" t="s">
        <v>568</v>
      </c>
    </row>
    <row r="5529" spans="2:25" x14ac:dyDescent="0.3">
      <c r="B5529" s="118"/>
      <c r="D5529" t="s">
        <v>567</v>
      </c>
      <c r="H5529" t="s">
        <v>567</v>
      </c>
      <c r="J5529" t="s">
        <v>567</v>
      </c>
      <c r="K5529" t="s">
        <v>567</v>
      </c>
      <c r="L5529" t="s">
        <v>567</v>
      </c>
      <c r="N5529">
        <v>0</v>
      </c>
      <c r="O5529">
        <v>0</v>
      </c>
      <c r="R5529">
        <v>0</v>
      </c>
      <c r="W5529" t="s">
        <v>567</v>
      </c>
      <c r="X5529" t="s">
        <v>567</v>
      </c>
      <c r="Y5529" t="s">
        <v>568</v>
      </c>
    </row>
    <row r="5530" spans="2:25" x14ac:dyDescent="0.3">
      <c r="B5530" s="118"/>
      <c r="D5530" t="s">
        <v>567</v>
      </c>
      <c r="H5530" t="s">
        <v>567</v>
      </c>
      <c r="J5530" t="s">
        <v>567</v>
      </c>
      <c r="K5530" t="s">
        <v>567</v>
      </c>
      <c r="L5530" t="s">
        <v>567</v>
      </c>
      <c r="N5530">
        <v>0</v>
      </c>
      <c r="O5530">
        <v>0</v>
      </c>
      <c r="R5530">
        <v>0</v>
      </c>
      <c r="W5530" t="s">
        <v>567</v>
      </c>
      <c r="X5530" t="s">
        <v>567</v>
      </c>
      <c r="Y5530" t="s">
        <v>568</v>
      </c>
    </row>
    <row r="5531" spans="2:25" x14ac:dyDescent="0.3">
      <c r="B5531" s="118"/>
      <c r="D5531" t="s">
        <v>567</v>
      </c>
      <c r="H5531" t="s">
        <v>567</v>
      </c>
      <c r="J5531" t="s">
        <v>567</v>
      </c>
      <c r="K5531" t="s">
        <v>567</v>
      </c>
      <c r="L5531" t="s">
        <v>567</v>
      </c>
      <c r="N5531">
        <v>0</v>
      </c>
      <c r="O5531">
        <v>0</v>
      </c>
      <c r="R5531">
        <v>0</v>
      </c>
      <c r="W5531" t="s">
        <v>567</v>
      </c>
      <c r="X5531" t="s">
        <v>567</v>
      </c>
      <c r="Y5531" t="s">
        <v>568</v>
      </c>
    </row>
    <row r="5532" spans="2:25" x14ac:dyDescent="0.3">
      <c r="B5532" s="118"/>
      <c r="D5532" t="s">
        <v>567</v>
      </c>
      <c r="H5532" t="s">
        <v>567</v>
      </c>
      <c r="J5532" t="s">
        <v>567</v>
      </c>
      <c r="K5532" t="s">
        <v>567</v>
      </c>
      <c r="L5532" t="s">
        <v>567</v>
      </c>
      <c r="N5532">
        <v>0</v>
      </c>
      <c r="O5532">
        <v>0</v>
      </c>
      <c r="R5532">
        <v>0</v>
      </c>
      <c r="W5532" t="s">
        <v>567</v>
      </c>
      <c r="X5532" t="s">
        <v>567</v>
      </c>
      <c r="Y5532" t="s">
        <v>568</v>
      </c>
    </row>
    <row r="5533" spans="2:25" x14ac:dyDescent="0.3">
      <c r="B5533" s="118"/>
      <c r="D5533" t="s">
        <v>567</v>
      </c>
      <c r="H5533" t="s">
        <v>567</v>
      </c>
      <c r="J5533" t="s">
        <v>567</v>
      </c>
      <c r="K5533" t="s">
        <v>567</v>
      </c>
      <c r="L5533" t="s">
        <v>567</v>
      </c>
      <c r="N5533">
        <v>0</v>
      </c>
      <c r="O5533">
        <v>0</v>
      </c>
      <c r="R5533">
        <v>0</v>
      </c>
      <c r="W5533" t="s">
        <v>567</v>
      </c>
      <c r="X5533" t="s">
        <v>567</v>
      </c>
      <c r="Y5533" t="s">
        <v>568</v>
      </c>
    </row>
    <row r="5534" spans="2:25" x14ac:dyDescent="0.3">
      <c r="B5534" s="118"/>
      <c r="D5534" t="s">
        <v>567</v>
      </c>
      <c r="H5534" t="s">
        <v>567</v>
      </c>
      <c r="J5534" t="s">
        <v>567</v>
      </c>
      <c r="K5534" t="s">
        <v>567</v>
      </c>
      <c r="L5534" t="s">
        <v>567</v>
      </c>
      <c r="N5534">
        <v>0</v>
      </c>
      <c r="O5534">
        <v>0</v>
      </c>
      <c r="R5534">
        <v>0</v>
      </c>
      <c r="W5534" t="s">
        <v>567</v>
      </c>
      <c r="X5534" t="s">
        <v>567</v>
      </c>
      <c r="Y5534" t="s">
        <v>568</v>
      </c>
    </row>
    <row r="5535" spans="2:25" x14ac:dyDescent="0.3">
      <c r="B5535" s="118"/>
      <c r="D5535" t="s">
        <v>567</v>
      </c>
      <c r="H5535" t="s">
        <v>567</v>
      </c>
      <c r="J5535" t="s">
        <v>567</v>
      </c>
      <c r="K5535" t="s">
        <v>567</v>
      </c>
      <c r="L5535" t="s">
        <v>567</v>
      </c>
      <c r="N5535">
        <v>0</v>
      </c>
      <c r="O5535">
        <v>0</v>
      </c>
      <c r="R5535">
        <v>0</v>
      </c>
      <c r="W5535" t="s">
        <v>567</v>
      </c>
      <c r="X5535" t="s">
        <v>567</v>
      </c>
      <c r="Y5535" t="s">
        <v>568</v>
      </c>
    </row>
    <row r="5536" spans="2:25" x14ac:dyDescent="0.3">
      <c r="B5536" s="118"/>
      <c r="D5536" t="s">
        <v>567</v>
      </c>
      <c r="H5536" t="s">
        <v>567</v>
      </c>
      <c r="J5536" t="s">
        <v>567</v>
      </c>
      <c r="K5536" t="s">
        <v>567</v>
      </c>
      <c r="L5536" t="s">
        <v>567</v>
      </c>
      <c r="N5536">
        <v>0</v>
      </c>
      <c r="O5536">
        <v>0</v>
      </c>
      <c r="R5536">
        <v>0</v>
      </c>
      <c r="W5536" t="s">
        <v>567</v>
      </c>
      <c r="X5536" t="s">
        <v>567</v>
      </c>
      <c r="Y5536" t="s">
        <v>568</v>
      </c>
    </row>
    <row r="5537" spans="2:25" x14ac:dyDescent="0.3">
      <c r="B5537" s="118"/>
      <c r="D5537" t="s">
        <v>567</v>
      </c>
      <c r="H5537" t="s">
        <v>567</v>
      </c>
      <c r="J5537" t="s">
        <v>567</v>
      </c>
      <c r="K5537" t="s">
        <v>567</v>
      </c>
      <c r="L5537" t="s">
        <v>567</v>
      </c>
      <c r="N5537">
        <v>0</v>
      </c>
      <c r="O5537">
        <v>0</v>
      </c>
      <c r="R5537">
        <v>0</v>
      </c>
      <c r="W5537" t="s">
        <v>567</v>
      </c>
      <c r="X5537" t="s">
        <v>567</v>
      </c>
      <c r="Y5537" t="s">
        <v>568</v>
      </c>
    </row>
    <row r="5538" spans="2:25" x14ac:dyDescent="0.3">
      <c r="B5538" s="118"/>
      <c r="D5538" t="s">
        <v>567</v>
      </c>
      <c r="H5538" t="s">
        <v>567</v>
      </c>
      <c r="J5538" t="s">
        <v>567</v>
      </c>
      <c r="K5538" t="s">
        <v>567</v>
      </c>
      <c r="L5538" t="s">
        <v>567</v>
      </c>
      <c r="N5538">
        <v>0</v>
      </c>
      <c r="O5538">
        <v>0</v>
      </c>
      <c r="R5538">
        <v>0</v>
      </c>
      <c r="W5538" t="s">
        <v>567</v>
      </c>
      <c r="X5538" t="s">
        <v>567</v>
      </c>
      <c r="Y5538" t="s">
        <v>568</v>
      </c>
    </row>
    <row r="5539" spans="2:25" x14ac:dyDescent="0.3">
      <c r="B5539" s="118"/>
      <c r="D5539" t="s">
        <v>567</v>
      </c>
      <c r="H5539" t="s">
        <v>567</v>
      </c>
      <c r="J5539" t="s">
        <v>567</v>
      </c>
      <c r="K5539" t="s">
        <v>567</v>
      </c>
      <c r="L5539" t="s">
        <v>567</v>
      </c>
      <c r="N5539">
        <v>0</v>
      </c>
      <c r="O5539">
        <v>0</v>
      </c>
      <c r="R5539">
        <v>0</v>
      </c>
      <c r="W5539" t="s">
        <v>567</v>
      </c>
      <c r="X5539" t="s">
        <v>567</v>
      </c>
      <c r="Y5539" t="s">
        <v>568</v>
      </c>
    </row>
    <row r="5540" spans="2:25" x14ac:dyDescent="0.3">
      <c r="B5540" s="118"/>
      <c r="D5540" t="s">
        <v>567</v>
      </c>
      <c r="H5540" t="s">
        <v>567</v>
      </c>
      <c r="J5540" t="s">
        <v>567</v>
      </c>
      <c r="K5540" t="s">
        <v>567</v>
      </c>
      <c r="L5540" t="s">
        <v>567</v>
      </c>
      <c r="N5540">
        <v>0</v>
      </c>
      <c r="O5540">
        <v>0</v>
      </c>
      <c r="R5540">
        <v>0</v>
      </c>
      <c r="W5540" t="s">
        <v>567</v>
      </c>
      <c r="X5540" t="s">
        <v>567</v>
      </c>
      <c r="Y5540" t="s">
        <v>568</v>
      </c>
    </row>
    <row r="5541" spans="2:25" x14ac:dyDescent="0.3">
      <c r="B5541" s="118"/>
      <c r="D5541" t="s">
        <v>567</v>
      </c>
      <c r="H5541" t="s">
        <v>567</v>
      </c>
      <c r="J5541" t="s">
        <v>567</v>
      </c>
      <c r="K5541" t="s">
        <v>567</v>
      </c>
      <c r="L5541" t="s">
        <v>567</v>
      </c>
      <c r="N5541">
        <v>0</v>
      </c>
      <c r="O5541">
        <v>0</v>
      </c>
      <c r="R5541">
        <v>0</v>
      </c>
      <c r="W5541" t="s">
        <v>567</v>
      </c>
      <c r="X5541" t="s">
        <v>567</v>
      </c>
      <c r="Y5541" t="s">
        <v>568</v>
      </c>
    </row>
    <row r="5542" spans="2:25" x14ac:dyDescent="0.3">
      <c r="B5542" s="118"/>
      <c r="D5542" t="s">
        <v>567</v>
      </c>
      <c r="H5542" t="s">
        <v>567</v>
      </c>
      <c r="J5542" t="s">
        <v>567</v>
      </c>
      <c r="K5542" t="s">
        <v>567</v>
      </c>
      <c r="L5542" t="s">
        <v>567</v>
      </c>
      <c r="N5542">
        <v>0</v>
      </c>
      <c r="O5542">
        <v>0</v>
      </c>
      <c r="R5542">
        <v>0</v>
      </c>
      <c r="W5542" t="s">
        <v>567</v>
      </c>
      <c r="X5542" t="s">
        <v>567</v>
      </c>
      <c r="Y5542" t="s">
        <v>568</v>
      </c>
    </row>
    <row r="5543" spans="2:25" x14ac:dyDescent="0.3">
      <c r="B5543" s="118"/>
      <c r="D5543" t="s">
        <v>567</v>
      </c>
      <c r="H5543" t="s">
        <v>567</v>
      </c>
      <c r="J5543" t="s">
        <v>567</v>
      </c>
      <c r="K5543" t="s">
        <v>567</v>
      </c>
      <c r="L5543" t="s">
        <v>567</v>
      </c>
      <c r="N5543">
        <v>0</v>
      </c>
      <c r="O5543">
        <v>0</v>
      </c>
      <c r="R5543">
        <v>0</v>
      </c>
      <c r="W5543" t="s">
        <v>567</v>
      </c>
      <c r="X5543" t="s">
        <v>567</v>
      </c>
      <c r="Y5543" t="s">
        <v>568</v>
      </c>
    </row>
    <row r="5544" spans="2:25" x14ac:dyDescent="0.3">
      <c r="B5544" s="118"/>
      <c r="D5544" t="s">
        <v>567</v>
      </c>
      <c r="H5544" t="s">
        <v>567</v>
      </c>
      <c r="J5544" t="s">
        <v>567</v>
      </c>
      <c r="K5544" t="s">
        <v>567</v>
      </c>
      <c r="L5544" t="s">
        <v>567</v>
      </c>
      <c r="N5544">
        <v>0</v>
      </c>
      <c r="O5544">
        <v>0</v>
      </c>
      <c r="R5544">
        <v>0</v>
      </c>
      <c r="W5544" t="s">
        <v>567</v>
      </c>
      <c r="X5544" t="s">
        <v>567</v>
      </c>
      <c r="Y5544" t="s">
        <v>568</v>
      </c>
    </row>
    <row r="5545" spans="2:25" x14ac:dyDescent="0.3">
      <c r="B5545" s="118"/>
      <c r="D5545" t="s">
        <v>567</v>
      </c>
      <c r="H5545" t="s">
        <v>567</v>
      </c>
      <c r="J5545" t="s">
        <v>567</v>
      </c>
      <c r="K5545" t="s">
        <v>567</v>
      </c>
      <c r="L5545" t="s">
        <v>567</v>
      </c>
      <c r="N5545">
        <v>0</v>
      </c>
      <c r="O5545">
        <v>0</v>
      </c>
      <c r="R5545">
        <v>0</v>
      </c>
      <c r="W5545" t="s">
        <v>567</v>
      </c>
      <c r="X5545" t="s">
        <v>567</v>
      </c>
      <c r="Y5545" t="s">
        <v>568</v>
      </c>
    </row>
    <row r="5546" spans="2:25" x14ac:dyDescent="0.3">
      <c r="B5546" s="118"/>
      <c r="D5546" t="s">
        <v>567</v>
      </c>
      <c r="H5546" t="s">
        <v>567</v>
      </c>
      <c r="J5546" t="s">
        <v>567</v>
      </c>
      <c r="K5546" t="s">
        <v>567</v>
      </c>
      <c r="L5546" t="s">
        <v>567</v>
      </c>
      <c r="N5546">
        <v>0</v>
      </c>
      <c r="O5546">
        <v>0</v>
      </c>
      <c r="R5546">
        <v>0</v>
      </c>
      <c r="W5546" t="s">
        <v>567</v>
      </c>
      <c r="X5546" t="s">
        <v>567</v>
      </c>
      <c r="Y5546" t="s">
        <v>568</v>
      </c>
    </row>
    <row r="5547" spans="2:25" x14ac:dyDescent="0.3">
      <c r="B5547" s="118"/>
      <c r="D5547" t="s">
        <v>567</v>
      </c>
      <c r="H5547" t="s">
        <v>567</v>
      </c>
      <c r="J5547" t="s">
        <v>567</v>
      </c>
      <c r="K5547" t="s">
        <v>567</v>
      </c>
      <c r="L5547" t="s">
        <v>567</v>
      </c>
      <c r="N5547">
        <v>0</v>
      </c>
      <c r="O5547">
        <v>0</v>
      </c>
      <c r="R5547">
        <v>0</v>
      </c>
      <c r="W5547" t="s">
        <v>567</v>
      </c>
      <c r="X5547" t="s">
        <v>567</v>
      </c>
      <c r="Y5547" t="s">
        <v>568</v>
      </c>
    </row>
    <row r="5548" spans="2:25" x14ac:dyDescent="0.3">
      <c r="B5548" s="118"/>
      <c r="D5548" t="s">
        <v>567</v>
      </c>
      <c r="H5548" t="s">
        <v>567</v>
      </c>
      <c r="J5548" t="s">
        <v>567</v>
      </c>
      <c r="K5548" t="s">
        <v>567</v>
      </c>
      <c r="L5548" t="s">
        <v>567</v>
      </c>
      <c r="N5548">
        <v>0</v>
      </c>
      <c r="O5548">
        <v>0</v>
      </c>
      <c r="R5548">
        <v>0</v>
      </c>
      <c r="W5548" t="s">
        <v>567</v>
      </c>
      <c r="X5548" t="s">
        <v>567</v>
      </c>
      <c r="Y5548" t="s">
        <v>568</v>
      </c>
    </row>
    <row r="5549" spans="2:25" x14ac:dyDescent="0.3">
      <c r="B5549" s="118"/>
      <c r="D5549" t="s">
        <v>567</v>
      </c>
      <c r="H5549" t="s">
        <v>567</v>
      </c>
      <c r="J5549" t="s">
        <v>567</v>
      </c>
      <c r="K5549" t="s">
        <v>567</v>
      </c>
      <c r="L5549" t="s">
        <v>567</v>
      </c>
      <c r="N5549">
        <v>0</v>
      </c>
      <c r="O5549">
        <v>0</v>
      </c>
      <c r="R5549">
        <v>0</v>
      </c>
      <c r="W5549" t="s">
        <v>567</v>
      </c>
      <c r="X5549" t="s">
        <v>567</v>
      </c>
      <c r="Y5549" t="s">
        <v>568</v>
      </c>
    </row>
    <row r="5550" spans="2:25" x14ac:dyDescent="0.3">
      <c r="B5550" s="118"/>
      <c r="D5550" t="s">
        <v>567</v>
      </c>
      <c r="H5550" t="s">
        <v>567</v>
      </c>
      <c r="J5550" t="s">
        <v>567</v>
      </c>
      <c r="K5550" t="s">
        <v>567</v>
      </c>
      <c r="L5550" t="s">
        <v>567</v>
      </c>
      <c r="N5550">
        <v>0</v>
      </c>
      <c r="O5550">
        <v>0</v>
      </c>
      <c r="R5550">
        <v>0</v>
      </c>
      <c r="W5550" t="s">
        <v>567</v>
      </c>
      <c r="X5550" t="s">
        <v>567</v>
      </c>
      <c r="Y5550" t="s">
        <v>568</v>
      </c>
    </row>
    <row r="5551" spans="2:25" x14ac:dyDescent="0.3">
      <c r="B5551" s="118"/>
      <c r="D5551" t="s">
        <v>567</v>
      </c>
      <c r="H5551" t="s">
        <v>567</v>
      </c>
      <c r="J5551" t="s">
        <v>567</v>
      </c>
      <c r="K5551" t="s">
        <v>567</v>
      </c>
      <c r="L5551" t="s">
        <v>567</v>
      </c>
      <c r="N5551">
        <v>0</v>
      </c>
      <c r="O5551">
        <v>0</v>
      </c>
      <c r="R5551">
        <v>0</v>
      </c>
      <c r="W5551" t="s">
        <v>567</v>
      </c>
      <c r="X5551" t="s">
        <v>567</v>
      </c>
      <c r="Y5551" t="s">
        <v>568</v>
      </c>
    </row>
    <row r="5552" spans="2:25" x14ac:dyDescent="0.3">
      <c r="B5552" s="118"/>
      <c r="D5552" t="s">
        <v>567</v>
      </c>
      <c r="H5552" t="s">
        <v>567</v>
      </c>
      <c r="J5552" t="s">
        <v>567</v>
      </c>
      <c r="K5552" t="s">
        <v>567</v>
      </c>
      <c r="L5552" t="s">
        <v>567</v>
      </c>
      <c r="N5552">
        <v>0</v>
      </c>
      <c r="O5552">
        <v>0</v>
      </c>
      <c r="R5552">
        <v>0</v>
      </c>
      <c r="W5552" t="s">
        <v>567</v>
      </c>
      <c r="X5552" t="s">
        <v>567</v>
      </c>
      <c r="Y5552" t="s">
        <v>568</v>
      </c>
    </row>
    <row r="5553" spans="2:25" x14ac:dyDescent="0.3">
      <c r="B5553" s="118"/>
      <c r="D5553" t="s">
        <v>567</v>
      </c>
      <c r="H5553" t="s">
        <v>567</v>
      </c>
      <c r="J5553" t="s">
        <v>567</v>
      </c>
      <c r="K5553" t="s">
        <v>567</v>
      </c>
      <c r="L5553" t="s">
        <v>567</v>
      </c>
      <c r="N5553">
        <v>0</v>
      </c>
      <c r="O5553">
        <v>0</v>
      </c>
      <c r="R5553">
        <v>0</v>
      </c>
      <c r="W5553" t="s">
        <v>567</v>
      </c>
      <c r="X5553" t="s">
        <v>567</v>
      </c>
      <c r="Y5553" t="s">
        <v>568</v>
      </c>
    </row>
    <row r="5554" spans="2:25" x14ac:dyDescent="0.3">
      <c r="B5554" s="118"/>
      <c r="D5554" t="s">
        <v>567</v>
      </c>
      <c r="H5554" t="s">
        <v>567</v>
      </c>
      <c r="J5554" t="s">
        <v>567</v>
      </c>
      <c r="K5554" t="s">
        <v>567</v>
      </c>
      <c r="L5554" t="s">
        <v>567</v>
      </c>
      <c r="N5554">
        <v>0</v>
      </c>
      <c r="O5554">
        <v>0</v>
      </c>
      <c r="R5554">
        <v>0</v>
      </c>
      <c r="W5554" t="s">
        <v>567</v>
      </c>
      <c r="X5554" t="s">
        <v>567</v>
      </c>
      <c r="Y5554" t="s">
        <v>568</v>
      </c>
    </row>
    <row r="5555" spans="2:25" x14ac:dyDescent="0.3">
      <c r="B5555" s="118"/>
      <c r="D5555" t="s">
        <v>567</v>
      </c>
      <c r="H5555" t="s">
        <v>567</v>
      </c>
      <c r="J5555" t="s">
        <v>567</v>
      </c>
      <c r="K5555" t="s">
        <v>567</v>
      </c>
      <c r="L5555" t="s">
        <v>567</v>
      </c>
      <c r="N5555">
        <v>0</v>
      </c>
      <c r="O5555">
        <v>0</v>
      </c>
      <c r="R5555">
        <v>0</v>
      </c>
      <c r="W5555" t="s">
        <v>567</v>
      </c>
      <c r="X5555" t="s">
        <v>567</v>
      </c>
      <c r="Y5555" t="s">
        <v>568</v>
      </c>
    </row>
    <row r="5556" spans="2:25" x14ac:dyDescent="0.3">
      <c r="B5556" s="118"/>
      <c r="D5556" t="s">
        <v>567</v>
      </c>
      <c r="H5556" t="s">
        <v>567</v>
      </c>
      <c r="J5556" t="s">
        <v>567</v>
      </c>
      <c r="K5556" t="s">
        <v>567</v>
      </c>
      <c r="L5556" t="s">
        <v>567</v>
      </c>
      <c r="N5556">
        <v>0</v>
      </c>
      <c r="O5556">
        <v>0</v>
      </c>
      <c r="R5556">
        <v>0</v>
      </c>
      <c r="W5556" t="s">
        <v>567</v>
      </c>
      <c r="X5556" t="s">
        <v>567</v>
      </c>
      <c r="Y5556" t="s">
        <v>568</v>
      </c>
    </row>
    <row r="5557" spans="2:25" x14ac:dyDescent="0.3">
      <c r="B5557" s="118"/>
      <c r="D5557" t="s">
        <v>567</v>
      </c>
      <c r="H5557" t="s">
        <v>567</v>
      </c>
      <c r="J5557" t="s">
        <v>567</v>
      </c>
      <c r="K5557" t="s">
        <v>567</v>
      </c>
      <c r="L5557" t="s">
        <v>567</v>
      </c>
      <c r="N5557">
        <v>0</v>
      </c>
      <c r="O5557">
        <v>0</v>
      </c>
      <c r="R5557">
        <v>0</v>
      </c>
      <c r="W5557" t="s">
        <v>567</v>
      </c>
      <c r="X5557" t="s">
        <v>567</v>
      </c>
      <c r="Y5557" t="s">
        <v>568</v>
      </c>
    </row>
    <row r="5558" spans="2:25" x14ac:dyDescent="0.3">
      <c r="B5558" s="118"/>
      <c r="D5558" t="s">
        <v>567</v>
      </c>
      <c r="H5558" t="s">
        <v>567</v>
      </c>
      <c r="J5558" t="s">
        <v>567</v>
      </c>
      <c r="K5558" t="s">
        <v>567</v>
      </c>
      <c r="L5558" t="s">
        <v>567</v>
      </c>
      <c r="N5558">
        <v>0</v>
      </c>
      <c r="O5558">
        <v>0</v>
      </c>
      <c r="R5558">
        <v>0</v>
      </c>
      <c r="W5558" t="s">
        <v>567</v>
      </c>
      <c r="X5558" t="s">
        <v>567</v>
      </c>
      <c r="Y5558" t="s">
        <v>568</v>
      </c>
    </row>
    <row r="5559" spans="2:25" x14ac:dyDescent="0.3">
      <c r="B5559" s="118"/>
      <c r="D5559" t="s">
        <v>567</v>
      </c>
      <c r="H5559" t="s">
        <v>567</v>
      </c>
      <c r="J5559" t="s">
        <v>567</v>
      </c>
      <c r="K5559" t="s">
        <v>567</v>
      </c>
      <c r="L5559" t="s">
        <v>567</v>
      </c>
      <c r="N5559">
        <v>0</v>
      </c>
      <c r="O5559">
        <v>0</v>
      </c>
      <c r="R5559">
        <v>0</v>
      </c>
      <c r="W5559" t="s">
        <v>567</v>
      </c>
      <c r="X5559" t="s">
        <v>567</v>
      </c>
      <c r="Y5559" t="s">
        <v>568</v>
      </c>
    </row>
    <row r="5560" spans="2:25" x14ac:dyDescent="0.3">
      <c r="B5560" s="118"/>
      <c r="D5560" t="s">
        <v>567</v>
      </c>
      <c r="H5560" t="s">
        <v>567</v>
      </c>
      <c r="J5560" t="s">
        <v>567</v>
      </c>
      <c r="K5560" t="s">
        <v>567</v>
      </c>
      <c r="L5560" t="s">
        <v>567</v>
      </c>
      <c r="N5560">
        <v>0</v>
      </c>
      <c r="O5560">
        <v>0</v>
      </c>
      <c r="R5560">
        <v>0</v>
      </c>
      <c r="W5560" t="s">
        <v>567</v>
      </c>
      <c r="X5560" t="s">
        <v>567</v>
      </c>
      <c r="Y5560" t="s">
        <v>568</v>
      </c>
    </row>
    <row r="5561" spans="2:25" x14ac:dyDescent="0.3">
      <c r="B5561" s="118"/>
      <c r="D5561" t="s">
        <v>567</v>
      </c>
      <c r="H5561" t="s">
        <v>567</v>
      </c>
      <c r="J5561" t="s">
        <v>567</v>
      </c>
      <c r="K5561" t="s">
        <v>567</v>
      </c>
      <c r="L5561" t="s">
        <v>567</v>
      </c>
      <c r="N5561">
        <v>0</v>
      </c>
      <c r="O5561">
        <v>0</v>
      </c>
      <c r="R5561">
        <v>0</v>
      </c>
      <c r="W5561" t="s">
        <v>567</v>
      </c>
      <c r="X5561" t="s">
        <v>567</v>
      </c>
      <c r="Y5561" t="s">
        <v>568</v>
      </c>
    </row>
    <row r="5562" spans="2:25" x14ac:dyDescent="0.3">
      <c r="B5562" s="118"/>
      <c r="D5562" t="s">
        <v>567</v>
      </c>
      <c r="H5562" t="s">
        <v>567</v>
      </c>
      <c r="J5562" t="s">
        <v>567</v>
      </c>
      <c r="K5562" t="s">
        <v>567</v>
      </c>
      <c r="L5562" t="s">
        <v>567</v>
      </c>
      <c r="N5562">
        <v>0</v>
      </c>
      <c r="O5562">
        <v>0</v>
      </c>
      <c r="R5562">
        <v>0</v>
      </c>
      <c r="W5562" t="s">
        <v>567</v>
      </c>
      <c r="X5562" t="s">
        <v>567</v>
      </c>
      <c r="Y5562" t="s">
        <v>568</v>
      </c>
    </row>
    <row r="5563" spans="2:25" x14ac:dyDescent="0.3">
      <c r="B5563" s="118"/>
      <c r="D5563" t="s">
        <v>567</v>
      </c>
      <c r="H5563" t="s">
        <v>567</v>
      </c>
      <c r="J5563" t="s">
        <v>567</v>
      </c>
      <c r="K5563" t="s">
        <v>567</v>
      </c>
      <c r="L5563" t="s">
        <v>567</v>
      </c>
      <c r="N5563">
        <v>0</v>
      </c>
      <c r="O5563">
        <v>0</v>
      </c>
      <c r="R5563">
        <v>0</v>
      </c>
      <c r="W5563" t="s">
        <v>567</v>
      </c>
      <c r="X5563" t="s">
        <v>567</v>
      </c>
      <c r="Y5563" t="s">
        <v>568</v>
      </c>
    </row>
    <row r="5564" spans="2:25" x14ac:dyDescent="0.3">
      <c r="B5564" s="118"/>
      <c r="D5564" t="s">
        <v>567</v>
      </c>
      <c r="H5564" t="s">
        <v>567</v>
      </c>
      <c r="J5564" t="s">
        <v>567</v>
      </c>
      <c r="K5564" t="s">
        <v>567</v>
      </c>
      <c r="L5564" t="s">
        <v>567</v>
      </c>
      <c r="N5564">
        <v>0</v>
      </c>
      <c r="O5564">
        <v>0</v>
      </c>
      <c r="R5564">
        <v>0</v>
      </c>
      <c r="W5564" t="s">
        <v>567</v>
      </c>
      <c r="X5564" t="s">
        <v>567</v>
      </c>
      <c r="Y5564" t="s">
        <v>568</v>
      </c>
    </row>
    <row r="5565" spans="2:25" x14ac:dyDescent="0.3">
      <c r="B5565" s="118"/>
      <c r="D5565" t="s">
        <v>567</v>
      </c>
      <c r="H5565" t="s">
        <v>567</v>
      </c>
      <c r="J5565" t="s">
        <v>567</v>
      </c>
      <c r="K5565" t="s">
        <v>567</v>
      </c>
      <c r="L5565" t="s">
        <v>567</v>
      </c>
      <c r="N5565">
        <v>0</v>
      </c>
      <c r="O5565">
        <v>0</v>
      </c>
      <c r="R5565">
        <v>0</v>
      </c>
      <c r="W5565" t="s">
        <v>567</v>
      </c>
      <c r="X5565" t="s">
        <v>567</v>
      </c>
      <c r="Y5565" t="s">
        <v>568</v>
      </c>
    </row>
    <row r="5566" spans="2:25" x14ac:dyDescent="0.3">
      <c r="B5566" s="118"/>
      <c r="D5566" t="s">
        <v>567</v>
      </c>
      <c r="H5566" t="s">
        <v>567</v>
      </c>
      <c r="J5566" t="s">
        <v>567</v>
      </c>
      <c r="K5566" t="s">
        <v>567</v>
      </c>
      <c r="L5566" t="s">
        <v>567</v>
      </c>
      <c r="N5566">
        <v>0</v>
      </c>
      <c r="O5566">
        <v>0</v>
      </c>
      <c r="R5566">
        <v>0</v>
      </c>
      <c r="W5566" t="s">
        <v>567</v>
      </c>
      <c r="X5566" t="s">
        <v>567</v>
      </c>
      <c r="Y5566" t="s">
        <v>568</v>
      </c>
    </row>
    <row r="5567" spans="2:25" x14ac:dyDescent="0.3">
      <c r="B5567" s="118"/>
      <c r="D5567" t="s">
        <v>567</v>
      </c>
      <c r="H5567" t="s">
        <v>567</v>
      </c>
      <c r="J5567" t="s">
        <v>567</v>
      </c>
      <c r="K5567" t="s">
        <v>567</v>
      </c>
      <c r="L5567" t="s">
        <v>567</v>
      </c>
      <c r="N5567">
        <v>0</v>
      </c>
      <c r="O5567">
        <v>0</v>
      </c>
      <c r="R5567">
        <v>0</v>
      </c>
      <c r="W5567" t="s">
        <v>567</v>
      </c>
      <c r="X5567" t="s">
        <v>567</v>
      </c>
      <c r="Y5567" t="s">
        <v>568</v>
      </c>
    </row>
    <row r="5568" spans="2:25" x14ac:dyDescent="0.3">
      <c r="B5568" s="118"/>
      <c r="D5568" t="s">
        <v>567</v>
      </c>
      <c r="H5568" t="s">
        <v>567</v>
      </c>
      <c r="J5568" t="s">
        <v>567</v>
      </c>
      <c r="K5568" t="s">
        <v>567</v>
      </c>
      <c r="L5568" t="s">
        <v>567</v>
      </c>
      <c r="N5568">
        <v>0</v>
      </c>
      <c r="O5568">
        <v>0</v>
      </c>
      <c r="R5568">
        <v>0</v>
      </c>
      <c r="W5568" t="s">
        <v>567</v>
      </c>
      <c r="X5568" t="s">
        <v>567</v>
      </c>
      <c r="Y5568" t="s">
        <v>568</v>
      </c>
    </row>
    <row r="5569" spans="2:25" x14ac:dyDescent="0.3">
      <c r="B5569" s="118"/>
      <c r="D5569" t="s">
        <v>567</v>
      </c>
      <c r="H5569" t="s">
        <v>567</v>
      </c>
      <c r="J5569" t="s">
        <v>567</v>
      </c>
      <c r="K5569" t="s">
        <v>567</v>
      </c>
      <c r="L5569" t="s">
        <v>567</v>
      </c>
      <c r="N5569">
        <v>0</v>
      </c>
      <c r="O5569">
        <v>0</v>
      </c>
      <c r="R5569">
        <v>0</v>
      </c>
      <c r="W5569" t="s">
        <v>567</v>
      </c>
      <c r="X5569" t="s">
        <v>567</v>
      </c>
      <c r="Y5569" t="s">
        <v>568</v>
      </c>
    </row>
    <row r="5570" spans="2:25" x14ac:dyDescent="0.3">
      <c r="B5570" s="118"/>
      <c r="D5570" t="s">
        <v>567</v>
      </c>
      <c r="H5570" t="s">
        <v>567</v>
      </c>
      <c r="J5570" t="s">
        <v>567</v>
      </c>
      <c r="K5570" t="s">
        <v>567</v>
      </c>
      <c r="L5570" t="s">
        <v>567</v>
      </c>
      <c r="N5570">
        <v>0</v>
      </c>
      <c r="O5570">
        <v>0</v>
      </c>
      <c r="R5570">
        <v>0</v>
      </c>
      <c r="W5570" t="s">
        <v>567</v>
      </c>
      <c r="X5570" t="s">
        <v>567</v>
      </c>
      <c r="Y5570" t="s">
        <v>568</v>
      </c>
    </row>
    <row r="5571" spans="2:25" x14ac:dyDescent="0.3">
      <c r="B5571" s="118"/>
      <c r="D5571" t="s">
        <v>567</v>
      </c>
      <c r="H5571" t="s">
        <v>567</v>
      </c>
      <c r="J5571" t="s">
        <v>567</v>
      </c>
      <c r="K5571" t="s">
        <v>567</v>
      </c>
      <c r="L5571" t="s">
        <v>567</v>
      </c>
      <c r="N5571">
        <v>0</v>
      </c>
      <c r="O5571">
        <v>0</v>
      </c>
      <c r="R5571">
        <v>0</v>
      </c>
      <c r="W5571" t="s">
        <v>567</v>
      </c>
      <c r="X5571" t="s">
        <v>567</v>
      </c>
      <c r="Y5571" t="s">
        <v>568</v>
      </c>
    </row>
    <row r="5572" spans="2:25" x14ac:dyDescent="0.3">
      <c r="B5572" s="118"/>
      <c r="D5572" t="s">
        <v>567</v>
      </c>
      <c r="H5572" t="s">
        <v>567</v>
      </c>
      <c r="J5572" t="s">
        <v>567</v>
      </c>
      <c r="K5572" t="s">
        <v>567</v>
      </c>
      <c r="L5572" t="s">
        <v>567</v>
      </c>
      <c r="N5572">
        <v>0</v>
      </c>
      <c r="O5572">
        <v>0</v>
      </c>
      <c r="R5572">
        <v>0</v>
      </c>
      <c r="W5572" t="s">
        <v>567</v>
      </c>
      <c r="X5572" t="s">
        <v>567</v>
      </c>
      <c r="Y5572" t="s">
        <v>568</v>
      </c>
    </row>
    <row r="5573" spans="2:25" x14ac:dyDescent="0.3">
      <c r="B5573" s="118"/>
      <c r="D5573" t="s">
        <v>567</v>
      </c>
      <c r="H5573" t="s">
        <v>567</v>
      </c>
      <c r="J5573" t="s">
        <v>567</v>
      </c>
      <c r="K5573" t="s">
        <v>567</v>
      </c>
      <c r="L5573" t="s">
        <v>567</v>
      </c>
      <c r="N5573">
        <v>0</v>
      </c>
      <c r="O5573">
        <v>0</v>
      </c>
      <c r="R5573">
        <v>0</v>
      </c>
      <c r="W5573" t="s">
        <v>567</v>
      </c>
      <c r="X5573" t="s">
        <v>567</v>
      </c>
      <c r="Y5573" t="s">
        <v>568</v>
      </c>
    </row>
    <row r="5574" spans="2:25" x14ac:dyDescent="0.3">
      <c r="B5574" s="118"/>
      <c r="D5574" t="s">
        <v>567</v>
      </c>
      <c r="H5574" t="s">
        <v>567</v>
      </c>
      <c r="J5574" t="s">
        <v>567</v>
      </c>
      <c r="K5574" t="s">
        <v>567</v>
      </c>
      <c r="L5574" t="s">
        <v>567</v>
      </c>
      <c r="N5574">
        <v>0</v>
      </c>
      <c r="O5574">
        <v>0</v>
      </c>
      <c r="R5574">
        <v>0</v>
      </c>
      <c r="W5574" t="s">
        <v>567</v>
      </c>
      <c r="X5574" t="s">
        <v>567</v>
      </c>
      <c r="Y5574" t="s">
        <v>568</v>
      </c>
    </row>
    <row r="5575" spans="2:25" x14ac:dyDescent="0.3">
      <c r="B5575" s="118"/>
      <c r="D5575" t="s">
        <v>567</v>
      </c>
      <c r="H5575" t="s">
        <v>567</v>
      </c>
      <c r="J5575" t="s">
        <v>567</v>
      </c>
      <c r="K5575" t="s">
        <v>567</v>
      </c>
      <c r="L5575" t="s">
        <v>567</v>
      </c>
      <c r="N5575">
        <v>0</v>
      </c>
      <c r="O5575">
        <v>0</v>
      </c>
      <c r="R5575">
        <v>0</v>
      </c>
      <c r="W5575" t="s">
        <v>567</v>
      </c>
      <c r="X5575" t="s">
        <v>567</v>
      </c>
      <c r="Y5575" t="s">
        <v>568</v>
      </c>
    </row>
    <row r="5576" spans="2:25" x14ac:dyDescent="0.3">
      <c r="B5576" s="118"/>
      <c r="D5576" t="s">
        <v>567</v>
      </c>
      <c r="H5576" t="s">
        <v>567</v>
      </c>
      <c r="J5576" t="s">
        <v>567</v>
      </c>
      <c r="K5576" t="s">
        <v>567</v>
      </c>
      <c r="L5576" t="s">
        <v>567</v>
      </c>
      <c r="N5576">
        <v>0</v>
      </c>
      <c r="O5576">
        <v>0</v>
      </c>
      <c r="R5576">
        <v>0</v>
      </c>
      <c r="W5576" t="s">
        <v>567</v>
      </c>
      <c r="X5576" t="s">
        <v>567</v>
      </c>
      <c r="Y5576" t="s">
        <v>568</v>
      </c>
    </row>
    <row r="5577" spans="2:25" x14ac:dyDescent="0.3">
      <c r="B5577" s="118"/>
      <c r="D5577" t="s">
        <v>567</v>
      </c>
      <c r="H5577" t="s">
        <v>567</v>
      </c>
      <c r="J5577" t="s">
        <v>567</v>
      </c>
      <c r="K5577" t="s">
        <v>567</v>
      </c>
      <c r="L5577" t="s">
        <v>567</v>
      </c>
      <c r="N5577">
        <v>0</v>
      </c>
      <c r="O5577">
        <v>0</v>
      </c>
      <c r="R5577">
        <v>0</v>
      </c>
      <c r="W5577" t="s">
        <v>567</v>
      </c>
      <c r="X5577" t="s">
        <v>567</v>
      </c>
      <c r="Y5577" t="s">
        <v>568</v>
      </c>
    </row>
    <row r="5578" spans="2:25" x14ac:dyDescent="0.3">
      <c r="B5578" s="118"/>
      <c r="D5578" t="s">
        <v>567</v>
      </c>
      <c r="H5578" t="s">
        <v>567</v>
      </c>
      <c r="J5578" t="s">
        <v>567</v>
      </c>
      <c r="K5578" t="s">
        <v>567</v>
      </c>
      <c r="L5578" t="s">
        <v>567</v>
      </c>
      <c r="N5578">
        <v>0</v>
      </c>
      <c r="O5578">
        <v>0</v>
      </c>
      <c r="R5578">
        <v>0</v>
      </c>
      <c r="W5578" t="s">
        <v>567</v>
      </c>
      <c r="X5578" t="s">
        <v>567</v>
      </c>
      <c r="Y5578" t="s">
        <v>568</v>
      </c>
    </row>
    <row r="5579" spans="2:25" x14ac:dyDescent="0.3">
      <c r="B5579" s="118"/>
      <c r="D5579" t="s">
        <v>567</v>
      </c>
      <c r="H5579" t="s">
        <v>567</v>
      </c>
      <c r="J5579" t="s">
        <v>567</v>
      </c>
      <c r="K5579" t="s">
        <v>567</v>
      </c>
      <c r="L5579" t="s">
        <v>567</v>
      </c>
      <c r="N5579">
        <v>0</v>
      </c>
      <c r="O5579">
        <v>0</v>
      </c>
      <c r="R5579">
        <v>0</v>
      </c>
      <c r="W5579" t="s">
        <v>567</v>
      </c>
      <c r="X5579" t="s">
        <v>567</v>
      </c>
      <c r="Y5579" t="s">
        <v>568</v>
      </c>
    </row>
    <row r="5580" spans="2:25" x14ac:dyDescent="0.3">
      <c r="B5580" s="118"/>
      <c r="D5580" t="s">
        <v>567</v>
      </c>
      <c r="H5580" t="s">
        <v>567</v>
      </c>
      <c r="J5580" t="s">
        <v>567</v>
      </c>
      <c r="K5580" t="s">
        <v>567</v>
      </c>
      <c r="L5580" t="s">
        <v>567</v>
      </c>
      <c r="N5580">
        <v>0</v>
      </c>
      <c r="O5580">
        <v>0</v>
      </c>
      <c r="R5580">
        <v>0</v>
      </c>
      <c r="W5580" t="s">
        <v>567</v>
      </c>
      <c r="X5580" t="s">
        <v>567</v>
      </c>
      <c r="Y5580" t="s">
        <v>568</v>
      </c>
    </row>
    <row r="5581" spans="2:25" x14ac:dyDescent="0.3">
      <c r="B5581" s="118"/>
      <c r="D5581" t="s">
        <v>567</v>
      </c>
      <c r="H5581" t="s">
        <v>567</v>
      </c>
      <c r="J5581" t="s">
        <v>567</v>
      </c>
      <c r="K5581" t="s">
        <v>567</v>
      </c>
      <c r="L5581" t="s">
        <v>567</v>
      </c>
      <c r="N5581">
        <v>0</v>
      </c>
      <c r="O5581">
        <v>0</v>
      </c>
      <c r="R5581">
        <v>0</v>
      </c>
      <c r="W5581" t="s">
        <v>567</v>
      </c>
      <c r="X5581" t="s">
        <v>567</v>
      </c>
      <c r="Y5581" t="s">
        <v>568</v>
      </c>
    </row>
    <row r="5582" spans="2:25" x14ac:dyDescent="0.3">
      <c r="B5582" s="118"/>
      <c r="D5582" t="s">
        <v>567</v>
      </c>
      <c r="H5582" t="s">
        <v>567</v>
      </c>
      <c r="J5582" t="s">
        <v>567</v>
      </c>
      <c r="K5582" t="s">
        <v>567</v>
      </c>
      <c r="L5582" t="s">
        <v>567</v>
      </c>
      <c r="N5582">
        <v>0</v>
      </c>
      <c r="O5582">
        <v>0</v>
      </c>
      <c r="R5582">
        <v>0</v>
      </c>
      <c r="W5582" t="s">
        <v>567</v>
      </c>
      <c r="X5582" t="s">
        <v>567</v>
      </c>
      <c r="Y5582" t="s">
        <v>568</v>
      </c>
    </row>
    <row r="5583" spans="2:25" x14ac:dyDescent="0.3">
      <c r="B5583" s="118"/>
      <c r="D5583" t="s">
        <v>567</v>
      </c>
      <c r="H5583" t="s">
        <v>567</v>
      </c>
      <c r="J5583" t="s">
        <v>567</v>
      </c>
      <c r="K5583" t="s">
        <v>567</v>
      </c>
      <c r="L5583" t="s">
        <v>567</v>
      </c>
      <c r="N5583">
        <v>0</v>
      </c>
      <c r="O5583">
        <v>0</v>
      </c>
      <c r="R5583">
        <v>0</v>
      </c>
      <c r="W5583" t="s">
        <v>567</v>
      </c>
      <c r="X5583" t="s">
        <v>567</v>
      </c>
      <c r="Y5583" t="s">
        <v>568</v>
      </c>
    </row>
    <row r="5584" spans="2:25" x14ac:dyDescent="0.3">
      <c r="B5584" s="118"/>
      <c r="D5584" t="s">
        <v>567</v>
      </c>
      <c r="H5584" t="s">
        <v>567</v>
      </c>
      <c r="J5584" t="s">
        <v>567</v>
      </c>
      <c r="K5584" t="s">
        <v>567</v>
      </c>
      <c r="L5584" t="s">
        <v>567</v>
      </c>
      <c r="N5584">
        <v>0</v>
      </c>
      <c r="O5584">
        <v>0</v>
      </c>
      <c r="R5584">
        <v>0</v>
      </c>
      <c r="W5584" t="s">
        <v>567</v>
      </c>
      <c r="X5584" t="s">
        <v>567</v>
      </c>
      <c r="Y5584" t="s">
        <v>568</v>
      </c>
    </row>
    <row r="5585" spans="2:25" x14ac:dyDescent="0.3">
      <c r="B5585" s="118"/>
      <c r="D5585" t="s">
        <v>567</v>
      </c>
      <c r="H5585" t="s">
        <v>567</v>
      </c>
      <c r="J5585" t="s">
        <v>567</v>
      </c>
      <c r="K5585" t="s">
        <v>567</v>
      </c>
      <c r="L5585" t="s">
        <v>567</v>
      </c>
      <c r="N5585">
        <v>0</v>
      </c>
      <c r="O5585">
        <v>0</v>
      </c>
      <c r="R5585">
        <v>0</v>
      </c>
      <c r="W5585" t="s">
        <v>567</v>
      </c>
      <c r="X5585" t="s">
        <v>567</v>
      </c>
      <c r="Y5585" t="s">
        <v>568</v>
      </c>
    </row>
    <row r="5586" spans="2:25" x14ac:dyDescent="0.3">
      <c r="B5586" s="118"/>
      <c r="D5586" t="s">
        <v>567</v>
      </c>
      <c r="H5586" t="s">
        <v>567</v>
      </c>
      <c r="J5586" t="s">
        <v>567</v>
      </c>
      <c r="K5586" t="s">
        <v>567</v>
      </c>
      <c r="L5586" t="s">
        <v>567</v>
      </c>
      <c r="N5586">
        <v>0</v>
      </c>
      <c r="O5586">
        <v>0</v>
      </c>
      <c r="R5586">
        <v>0</v>
      </c>
      <c r="W5586" t="s">
        <v>567</v>
      </c>
      <c r="X5586" t="s">
        <v>567</v>
      </c>
      <c r="Y5586" t="s">
        <v>568</v>
      </c>
    </row>
    <row r="5587" spans="2:25" x14ac:dyDescent="0.3">
      <c r="B5587" s="118"/>
      <c r="D5587" t="s">
        <v>567</v>
      </c>
      <c r="H5587" t="s">
        <v>567</v>
      </c>
      <c r="J5587" t="s">
        <v>567</v>
      </c>
      <c r="K5587" t="s">
        <v>567</v>
      </c>
      <c r="L5587" t="s">
        <v>567</v>
      </c>
      <c r="N5587">
        <v>0</v>
      </c>
      <c r="O5587">
        <v>0</v>
      </c>
      <c r="R5587">
        <v>0</v>
      </c>
      <c r="W5587" t="s">
        <v>567</v>
      </c>
      <c r="X5587" t="s">
        <v>567</v>
      </c>
      <c r="Y5587" t="s">
        <v>568</v>
      </c>
    </row>
    <row r="5588" spans="2:25" x14ac:dyDescent="0.3">
      <c r="B5588" s="118"/>
      <c r="D5588" t="s">
        <v>567</v>
      </c>
      <c r="H5588" t="s">
        <v>567</v>
      </c>
      <c r="J5588" t="s">
        <v>567</v>
      </c>
      <c r="K5588" t="s">
        <v>567</v>
      </c>
      <c r="L5588" t="s">
        <v>567</v>
      </c>
      <c r="N5588">
        <v>0</v>
      </c>
      <c r="O5588">
        <v>0</v>
      </c>
      <c r="R5588">
        <v>0</v>
      </c>
      <c r="W5588" t="s">
        <v>567</v>
      </c>
      <c r="X5588" t="s">
        <v>567</v>
      </c>
      <c r="Y5588" t="s">
        <v>568</v>
      </c>
    </row>
    <row r="5589" spans="2:25" x14ac:dyDescent="0.3">
      <c r="B5589" s="118"/>
      <c r="D5589" t="s">
        <v>567</v>
      </c>
      <c r="H5589" t="s">
        <v>567</v>
      </c>
      <c r="J5589" t="s">
        <v>567</v>
      </c>
      <c r="K5589" t="s">
        <v>567</v>
      </c>
      <c r="L5589" t="s">
        <v>567</v>
      </c>
      <c r="N5589">
        <v>0</v>
      </c>
      <c r="O5589">
        <v>0</v>
      </c>
      <c r="R5589">
        <v>0</v>
      </c>
      <c r="W5589" t="s">
        <v>567</v>
      </c>
      <c r="X5589" t="s">
        <v>567</v>
      </c>
      <c r="Y5589" t="s">
        <v>568</v>
      </c>
    </row>
    <row r="5590" spans="2:25" x14ac:dyDescent="0.3">
      <c r="B5590" s="118"/>
      <c r="D5590" t="s">
        <v>567</v>
      </c>
      <c r="H5590" t="s">
        <v>567</v>
      </c>
      <c r="J5590" t="s">
        <v>567</v>
      </c>
      <c r="K5590" t="s">
        <v>567</v>
      </c>
      <c r="L5590" t="s">
        <v>567</v>
      </c>
      <c r="N5590">
        <v>0</v>
      </c>
      <c r="O5590">
        <v>0</v>
      </c>
      <c r="R5590">
        <v>0</v>
      </c>
      <c r="W5590" t="s">
        <v>567</v>
      </c>
      <c r="X5590" t="s">
        <v>567</v>
      </c>
      <c r="Y5590" t="s">
        <v>568</v>
      </c>
    </row>
    <row r="5591" spans="2:25" x14ac:dyDescent="0.3">
      <c r="B5591" s="118"/>
      <c r="D5591" t="s">
        <v>567</v>
      </c>
      <c r="H5591" t="s">
        <v>567</v>
      </c>
      <c r="J5591" t="s">
        <v>567</v>
      </c>
      <c r="K5591" t="s">
        <v>567</v>
      </c>
      <c r="L5591" t="s">
        <v>567</v>
      </c>
      <c r="N5591">
        <v>0</v>
      </c>
      <c r="O5591">
        <v>0</v>
      </c>
      <c r="R5591">
        <v>0</v>
      </c>
      <c r="W5591" t="s">
        <v>567</v>
      </c>
      <c r="X5591" t="s">
        <v>567</v>
      </c>
      <c r="Y5591" t="s">
        <v>568</v>
      </c>
    </row>
    <row r="5592" spans="2:25" x14ac:dyDescent="0.3">
      <c r="B5592" s="118"/>
      <c r="D5592" t="s">
        <v>567</v>
      </c>
      <c r="H5592" t="s">
        <v>567</v>
      </c>
      <c r="J5592" t="s">
        <v>567</v>
      </c>
      <c r="K5592" t="s">
        <v>567</v>
      </c>
      <c r="L5592" t="s">
        <v>567</v>
      </c>
      <c r="N5592">
        <v>0</v>
      </c>
      <c r="O5592">
        <v>0</v>
      </c>
      <c r="R5592">
        <v>0</v>
      </c>
      <c r="W5592" t="s">
        <v>567</v>
      </c>
      <c r="X5592" t="s">
        <v>567</v>
      </c>
      <c r="Y5592" t="s">
        <v>568</v>
      </c>
    </row>
    <row r="5593" spans="2:25" x14ac:dyDescent="0.3">
      <c r="B5593" s="118"/>
      <c r="D5593" t="s">
        <v>567</v>
      </c>
      <c r="H5593" t="s">
        <v>567</v>
      </c>
      <c r="J5593" t="s">
        <v>567</v>
      </c>
      <c r="K5593" t="s">
        <v>567</v>
      </c>
      <c r="L5593" t="s">
        <v>567</v>
      </c>
      <c r="N5593">
        <v>0</v>
      </c>
      <c r="O5593">
        <v>0</v>
      </c>
      <c r="R5593">
        <v>0</v>
      </c>
      <c r="W5593" t="s">
        <v>567</v>
      </c>
      <c r="X5593" t="s">
        <v>567</v>
      </c>
      <c r="Y5593" t="s">
        <v>568</v>
      </c>
    </row>
    <row r="5594" spans="2:25" x14ac:dyDescent="0.3">
      <c r="B5594" s="118"/>
      <c r="D5594" t="s">
        <v>567</v>
      </c>
      <c r="H5594" t="s">
        <v>567</v>
      </c>
      <c r="J5594" t="s">
        <v>567</v>
      </c>
      <c r="K5594" t="s">
        <v>567</v>
      </c>
      <c r="L5594" t="s">
        <v>567</v>
      </c>
      <c r="N5594">
        <v>0</v>
      </c>
      <c r="O5594">
        <v>0</v>
      </c>
      <c r="R5594">
        <v>0</v>
      </c>
      <c r="W5594" t="s">
        <v>567</v>
      </c>
      <c r="X5594" t="s">
        <v>567</v>
      </c>
      <c r="Y5594" t="s">
        <v>568</v>
      </c>
    </row>
    <row r="5595" spans="2:25" x14ac:dyDescent="0.3">
      <c r="B5595" s="118"/>
      <c r="D5595" t="s">
        <v>567</v>
      </c>
      <c r="H5595" t="s">
        <v>567</v>
      </c>
      <c r="J5595" t="s">
        <v>567</v>
      </c>
      <c r="K5595" t="s">
        <v>567</v>
      </c>
      <c r="L5595" t="s">
        <v>567</v>
      </c>
      <c r="N5595">
        <v>0</v>
      </c>
      <c r="O5595">
        <v>0</v>
      </c>
      <c r="R5595">
        <v>0</v>
      </c>
      <c r="W5595" t="s">
        <v>567</v>
      </c>
      <c r="X5595" t="s">
        <v>567</v>
      </c>
      <c r="Y5595" t="s">
        <v>568</v>
      </c>
    </row>
    <row r="5596" spans="2:25" x14ac:dyDescent="0.3">
      <c r="B5596" s="118"/>
      <c r="D5596" t="s">
        <v>567</v>
      </c>
      <c r="H5596" t="s">
        <v>567</v>
      </c>
      <c r="J5596" t="s">
        <v>567</v>
      </c>
      <c r="K5596" t="s">
        <v>567</v>
      </c>
      <c r="L5596" t="s">
        <v>567</v>
      </c>
      <c r="N5596">
        <v>0</v>
      </c>
      <c r="O5596">
        <v>0</v>
      </c>
      <c r="R5596">
        <v>0</v>
      </c>
      <c r="W5596" t="s">
        <v>567</v>
      </c>
      <c r="X5596" t="s">
        <v>567</v>
      </c>
      <c r="Y5596" t="s">
        <v>568</v>
      </c>
    </row>
    <row r="5597" spans="2:25" x14ac:dyDescent="0.3">
      <c r="B5597" s="118"/>
      <c r="D5597" t="s">
        <v>567</v>
      </c>
      <c r="H5597" t="s">
        <v>567</v>
      </c>
      <c r="J5597" t="s">
        <v>567</v>
      </c>
      <c r="K5597" t="s">
        <v>567</v>
      </c>
      <c r="L5597" t="s">
        <v>567</v>
      </c>
      <c r="N5597">
        <v>0</v>
      </c>
      <c r="O5597">
        <v>0</v>
      </c>
      <c r="R5597">
        <v>0</v>
      </c>
      <c r="W5597" t="s">
        <v>567</v>
      </c>
      <c r="X5597" t="s">
        <v>567</v>
      </c>
      <c r="Y5597" t="s">
        <v>568</v>
      </c>
    </row>
    <row r="5598" spans="2:25" x14ac:dyDescent="0.3">
      <c r="B5598" s="118"/>
      <c r="D5598" t="s">
        <v>567</v>
      </c>
      <c r="H5598" t="s">
        <v>567</v>
      </c>
      <c r="J5598" t="s">
        <v>567</v>
      </c>
      <c r="K5598" t="s">
        <v>567</v>
      </c>
      <c r="L5598" t="s">
        <v>567</v>
      </c>
      <c r="N5598">
        <v>0</v>
      </c>
      <c r="O5598">
        <v>0</v>
      </c>
      <c r="R5598">
        <v>0</v>
      </c>
      <c r="W5598" t="s">
        <v>567</v>
      </c>
      <c r="X5598" t="s">
        <v>567</v>
      </c>
      <c r="Y5598" t="s">
        <v>568</v>
      </c>
    </row>
    <row r="5599" spans="2:25" x14ac:dyDescent="0.3">
      <c r="B5599" s="118"/>
      <c r="D5599" t="s">
        <v>567</v>
      </c>
      <c r="H5599" t="s">
        <v>567</v>
      </c>
      <c r="J5599" t="s">
        <v>567</v>
      </c>
      <c r="K5599" t="s">
        <v>567</v>
      </c>
      <c r="L5599" t="s">
        <v>567</v>
      </c>
      <c r="N5599">
        <v>0</v>
      </c>
      <c r="O5599">
        <v>0</v>
      </c>
      <c r="R5599">
        <v>0</v>
      </c>
      <c r="W5599" t="s">
        <v>567</v>
      </c>
      <c r="X5599" t="s">
        <v>567</v>
      </c>
      <c r="Y5599" t="s">
        <v>568</v>
      </c>
    </row>
    <row r="5600" spans="2:25" x14ac:dyDescent="0.3">
      <c r="B5600" s="118"/>
      <c r="D5600" t="s">
        <v>567</v>
      </c>
      <c r="H5600" t="s">
        <v>567</v>
      </c>
      <c r="J5600" t="s">
        <v>567</v>
      </c>
      <c r="K5600" t="s">
        <v>567</v>
      </c>
      <c r="L5600" t="s">
        <v>567</v>
      </c>
      <c r="N5600">
        <v>0</v>
      </c>
      <c r="O5600">
        <v>0</v>
      </c>
      <c r="R5600">
        <v>0</v>
      </c>
      <c r="W5600" t="s">
        <v>567</v>
      </c>
      <c r="X5600" t="s">
        <v>567</v>
      </c>
      <c r="Y5600" t="s">
        <v>568</v>
      </c>
    </row>
    <row r="5601" spans="2:25" x14ac:dyDescent="0.3">
      <c r="B5601" s="118"/>
      <c r="D5601" t="s">
        <v>567</v>
      </c>
      <c r="H5601" t="s">
        <v>567</v>
      </c>
      <c r="J5601" t="s">
        <v>567</v>
      </c>
      <c r="K5601" t="s">
        <v>567</v>
      </c>
      <c r="L5601" t="s">
        <v>567</v>
      </c>
      <c r="N5601">
        <v>0</v>
      </c>
      <c r="O5601">
        <v>0</v>
      </c>
      <c r="R5601">
        <v>0</v>
      </c>
      <c r="W5601" t="s">
        <v>567</v>
      </c>
      <c r="X5601" t="s">
        <v>567</v>
      </c>
      <c r="Y5601" t="s">
        <v>568</v>
      </c>
    </row>
    <row r="5602" spans="2:25" x14ac:dyDescent="0.3">
      <c r="B5602" s="118"/>
      <c r="D5602" t="s">
        <v>567</v>
      </c>
      <c r="H5602" t="s">
        <v>567</v>
      </c>
      <c r="J5602" t="s">
        <v>567</v>
      </c>
      <c r="K5602" t="s">
        <v>567</v>
      </c>
      <c r="L5602" t="s">
        <v>567</v>
      </c>
      <c r="N5602">
        <v>0</v>
      </c>
      <c r="O5602">
        <v>0</v>
      </c>
      <c r="R5602">
        <v>0</v>
      </c>
      <c r="W5602" t="s">
        <v>567</v>
      </c>
      <c r="X5602" t="s">
        <v>567</v>
      </c>
      <c r="Y5602" t="s">
        <v>568</v>
      </c>
    </row>
    <row r="5603" spans="2:25" x14ac:dyDescent="0.3">
      <c r="B5603" s="118"/>
      <c r="D5603" t="s">
        <v>567</v>
      </c>
      <c r="H5603" t="s">
        <v>567</v>
      </c>
      <c r="J5603" t="s">
        <v>567</v>
      </c>
      <c r="K5603" t="s">
        <v>567</v>
      </c>
      <c r="L5603" t="s">
        <v>567</v>
      </c>
      <c r="N5603">
        <v>0</v>
      </c>
      <c r="O5603">
        <v>0</v>
      </c>
      <c r="R5603">
        <v>0</v>
      </c>
      <c r="W5603" t="s">
        <v>567</v>
      </c>
      <c r="X5603" t="s">
        <v>567</v>
      </c>
      <c r="Y5603" t="s">
        <v>568</v>
      </c>
    </row>
    <row r="5604" spans="2:25" x14ac:dyDescent="0.3">
      <c r="B5604" s="118"/>
      <c r="D5604" t="s">
        <v>567</v>
      </c>
      <c r="H5604" t="s">
        <v>567</v>
      </c>
      <c r="J5604" t="s">
        <v>567</v>
      </c>
      <c r="K5604" t="s">
        <v>567</v>
      </c>
      <c r="L5604" t="s">
        <v>567</v>
      </c>
      <c r="N5604">
        <v>0</v>
      </c>
      <c r="O5604">
        <v>0</v>
      </c>
      <c r="R5604">
        <v>0</v>
      </c>
      <c r="W5604" t="s">
        <v>567</v>
      </c>
      <c r="X5604" t="s">
        <v>567</v>
      </c>
      <c r="Y5604" t="s">
        <v>568</v>
      </c>
    </row>
    <row r="5605" spans="2:25" x14ac:dyDescent="0.3">
      <c r="B5605" s="118"/>
      <c r="D5605" t="s">
        <v>567</v>
      </c>
      <c r="H5605" t="s">
        <v>567</v>
      </c>
      <c r="J5605" t="s">
        <v>567</v>
      </c>
      <c r="K5605" t="s">
        <v>567</v>
      </c>
      <c r="L5605" t="s">
        <v>567</v>
      </c>
      <c r="N5605">
        <v>0</v>
      </c>
      <c r="O5605">
        <v>0</v>
      </c>
      <c r="R5605">
        <v>0</v>
      </c>
      <c r="W5605" t="s">
        <v>567</v>
      </c>
      <c r="X5605" t="s">
        <v>567</v>
      </c>
      <c r="Y5605" t="s">
        <v>568</v>
      </c>
    </row>
    <row r="5606" spans="2:25" x14ac:dyDescent="0.3">
      <c r="B5606" s="118"/>
      <c r="D5606" t="s">
        <v>567</v>
      </c>
      <c r="H5606" t="s">
        <v>567</v>
      </c>
      <c r="J5606" t="s">
        <v>567</v>
      </c>
      <c r="K5606" t="s">
        <v>567</v>
      </c>
      <c r="L5606" t="s">
        <v>567</v>
      </c>
      <c r="N5606">
        <v>0</v>
      </c>
      <c r="O5606">
        <v>0</v>
      </c>
      <c r="R5606">
        <v>0</v>
      </c>
      <c r="W5606" t="s">
        <v>567</v>
      </c>
      <c r="X5606" t="s">
        <v>567</v>
      </c>
      <c r="Y5606" t="s">
        <v>568</v>
      </c>
    </row>
    <row r="5607" spans="2:25" x14ac:dyDescent="0.3">
      <c r="B5607" s="118"/>
      <c r="D5607" t="s">
        <v>567</v>
      </c>
      <c r="H5607" t="s">
        <v>567</v>
      </c>
      <c r="J5607" t="s">
        <v>567</v>
      </c>
      <c r="K5607" t="s">
        <v>567</v>
      </c>
      <c r="L5607" t="s">
        <v>567</v>
      </c>
      <c r="N5607">
        <v>0</v>
      </c>
      <c r="O5607">
        <v>0</v>
      </c>
      <c r="R5607">
        <v>0</v>
      </c>
      <c r="W5607" t="s">
        <v>567</v>
      </c>
      <c r="X5607" t="s">
        <v>567</v>
      </c>
      <c r="Y5607" t="s">
        <v>568</v>
      </c>
    </row>
    <row r="5608" spans="2:25" x14ac:dyDescent="0.3">
      <c r="B5608" s="118"/>
      <c r="D5608" t="s">
        <v>567</v>
      </c>
      <c r="H5608" t="s">
        <v>567</v>
      </c>
      <c r="J5608" t="s">
        <v>567</v>
      </c>
      <c r="K5608" t="s">
        <v>567</v>
      </c>
      <c r="L5608" t="s">
        <v>567</v>
      </c>
      <c r="N5608">
        <v>0</v>
      </c>
      <c r="O5608">
        <v>0</v>
      </c>
      <c r="R5608">
        <v>0</v>
      </c>
      <c r="W5608" t="s">
        <v>567</v>
      </c>
      <c r="X5608" t="s">
        <v>567</v>
      </c>
      <c r="Y5608" t="s">
        <v>568</v>
      </c>
    </row>
    <row r="5609" spans="2:25" x14ac:dyDescent="0.3">
      <c r="B5609" s="118"/>
      <c r="D5609" t="s">
        <v>567</v>
      </c>
      <c r="H5609" t="s">
        <v>567</v>
      </c>
      <c r="J5609" t="s">
        <v>567</v>
      </c>
      <c r="K5609" t="s">
        <v>567</v>
      </c>
      <c r="L5609" t="s">
        <v>567</v>
      </c>
      <c r="N5609">
        <v>0</v>
      </c>
      <c r="O5609">
        <v>0</v>
      </c>
      <c r="R5609">
        <v>0</v>
      </c>
      <c r="W5609" t="s">
        <v>567</v>
      </c>
      <c r="X5609" t="s">
        <v>567</v>
      </c>
      <c r="Y5609" t="s">
        <v>568</v>
      </c>
    </row>
    <row r="5610" spans="2:25" x14ac:dyDescent="0.3">
      <c r="B5610" s="118"/>
      <c r="D5610" t="s">
        <v>567</v>
      </c>
      <c r="H5610" t="s">
        <v>567</v>
      </c>
      <c r="J5610" t="s">
        <v>567</v>
      </c>
      <c r="K5610" t="s">
        <v>567</v>
      </c>
      <c r="L5610" t="s">
        <v>567</v>
      </c>
      <c r="N5610">
        <v>0</v>
      </c>
      <c r="O5610">
        <v>0</v>
      </c>
      <c r="R5610">
        <v>0</v>
      </c>
      <c r="W5610" t="s">
        <v>567</v>
      </c>
      <c r="X5610" t="s">
        <v>567</v>
      </c>
      <c r="Y5610" t="s">
        <v>568</v>
      </c>
    </row>
    <row r="5611" spans="2:25" x14ac:dyDescent="0.3">
      <c r="B5611" s="118"/>
      <c r="D5611" t="s">
        <v>567</v>
      </c>
      <c r="H5611" t="s">
        <v>567</v>
      </c>
      <c r="J5611" t="s">
        <v>567</v>
      </c>
      <c r="K5611" t="s">
        <v>567</v>
      </c>
      <c r="L5611" t="s">
        <v>567</v>
      </c>
      <c r="N5611">
        <v>0</v>
      </c>
      <c r="O5611">
        <v>0</v>
      </c>
      <c r="R5611">
        <v>0</v>
      </c>
      <c r="W5611" t="s">
        <v>567</v>
      </c>
      <c r="X5611" t="s">
        <v>567</v>
      </c>
      <c r="Y5611" t="s">
        <v>568</v>
      </c>
    </row>
    <row r="5612" spans="2:25" x14ac:dyDescent="0.3">
      <c r="B5612" s="118"/>
      <c r="D5612" t="s">
        <v>567</v>
      </c>
      <c r="H5612" t="s">
        <v>567</v>
      </c>
      <c r="J5612" t="s">
        <v>567</v>
      </c>
      <c r="K5612" t="s">
        <v>567</v>
      </c>
      <c r="L5612" t="s">
        <v>567</v>
      </c>
      <c r="N5612">
        <v>0</v>
      </c>
      <c r="O5612">
        <v>0</v>
      </c>
      <c r="R5612">
        <v>0</v>
      </c>
      <c r="W5612" t="s">
        <v>567</v>
      </c>
      <c r="X5612" t="s">
        <v>567</v>
      </c>
      <c r="Y5612" t="s">
        <v>568</v>
      </c>
    </row>
    <row r="5613" spans="2:25" x14ac:dyDescent="0.3">
      <c r="B5613" s="118"/>
      <c r="D5613" t="s">
        <v>567</v>
      </c>
      <c r="H5613" t="s">
        <v>567</v>
      </c>
      <c r="J5613" t="s">
        <v>567</v>
      </c>
      <c r="K5613" t="s">
        <v>567</v>
      </c>
      <c r="L5613" t="s">
        <v>567</v>
      </c>
      <c r="N5613">
        <v>0</v>
      </c>
      <c r="O5613">
        <v>0</v>
      </c>
      <c r="R5613">
        <v>0</v>
      </c>
      <c r="W5613" t="s">
        <v>567</v>
      </c>
      <c r="X5613" t="s">
        <v>567</v>
      </c>
      <c r="Y5613" t="s">
        <v>568</v>
      </c>
    </row>
    <row r="5614" spans="2:25" x14ac:dyDescent="0.3">
      <c r="B5614" s="118"/>
      <c r="D5614" t="s">
        <v>567</v>
      </c>
      <c r="H5614" t="s">
        <v>567</v>
      </c>
      <c r="J5614" t="s">
        <v>567</v>
      </c>
      <c r="K5614" t="s">
        <v>567</v>
      </c>
      <c r="L5614" t="s">
        <v>567</v>
      </c>
      <c r="N5614">
        <v>0</v>
      </c>
      <c r="O5614">
        <v>0</v>
      </c>
      <c r="R5614">
        <v>0</v>
      </c>
      <c r="W5614" t="s">
        <v>567</v>
      </c>
      <c r="X5614" t="s">
        <v>567</v>
      </c>
      <c r="Y5614" t="s">
        <v>568</v>
      </c>
    </row>
    <row r="5615" spans="2:25" x14ac:dyDescent="0.3">
      <c r="B5615" s="118"/>
      <c r="D5615" t="s">
        <v>567</v>
      </c>
      <c r="H5615" t="s">
        <v>567</v>
      </c>
      <c r="J5615" t="s">
        <v>567</v>
      </c>
      <c r="K5615" t="s">
        <v>567</v>
      </c>
      <c r="L5615" t="s">
        <v>567</v>
      </c>
      <c r="N5615">
        <v>0</v>
      </c>
      <c r="O5615">
        <v>0</v>
      </c>
      <c r="R5615">
        <v>0</v>
      </c>
      <c r="W5615" t="s">
        <v>567</v>
      </c>
      <c r="X5615" t="s">
        <v>567</v>
      </c>
      <c r="Y5615" t="s">
        <v>568</v>
      </c>
    </row>
    <row r="5616" spans="2:25" x14ac:dyDescent="0.3">
      <c r="B5616" s="118"/>
      <c r="D5616" t="s">
        <v>567</v>
      </c>
      <c r="H5616" t="s">
        <v>567</v>
      </c>
      <c r="J5616" t="s">
        <v>567</v>
      </c>
      <c r="K5616" t="s">
        <v>567</v>
      </c>
      <c r="L5616" t="s">
        <v>567</v>
      </c>
      <c r="N5616">
        <v>0</v>
      </c>
      <c r="O5616">
        <v>0</v>
      </c>
      <c r="R5616">
        <v>0</v>
      </c>
      <c r="W5616" t="s">
        <v>567</v>
      </c>
      <c r="X5616" t="s">
        <v>567</v>
      </c>
      <c r="Y5616" t="s">
        <v>568</v>
      </c>
    </row>
    <row r="5617" spans="2:25" x14ac:dyDescent="0.3">
      <c r="B5617" s="118"/>
      <c r="D5617" t="s">
        <v>567</v>
      </c>
      <c r="H5617" t="s">
        <v>567</v>
      </c>
      <c r="J5617" t="s">
        <v>567</v>
      </c>
      <c r="K5617" t="s">
        <v>567</v>
      </c>
      <c r="L5617" t="s">
        <v>567</v>
      </c>
      <c r="N5617">
        <v>0</v>
      </c>
      <c r="O5617">
        <v>0</v>
      </c>
      <c r="R5617">
        <v>0</v>
      </c>
      <c r="W5617" t="s">
        <v>567</v>
      </c>
      <c r="X5617" t="s">
        <v>567</v>
      </c>
      <c r="Y5617" t="s">
        <v>568</v>
      </c>
    </row>
    <row r="5618" spans="2:25" x14ac:dyDescent="0.3">
      <c r="B5618" s="118"/>
      <c r="D5618" t="s">
        <v>567</v>
      </c>
      <c r="H5618" t="s">
        <v>567</v>
      </c>
      <c r="J5618" t="s">
        <v>567</v>
      </c>
      <c r="K5618" t="s">
        <v>567</v>
      </c>
      <c r="L5618" t="s">
        <v>567</v>
      </c>
      <c r="N5618">
        <v>0</v>
      </c>
      <c r="O5618">
        <v>0</v>
      </c>
      <c r="R5618">
        <v>0</v>
      </c>
      <c r="W5618" t="s">
        <v>567</v>
      </c>
      <c r="X5618" t="s">
        <v>567</v>
      </c>
      <c r="Y5618" t="s">
        <v>568</v>
      </c>
    </row>
    <row r="5619" spans="2:25" x14ac:dyDescent="0.3">
      <c r="B5619" s="118"/>
      <c r="D5619" t="s">
        <v>567</v>
      </c>
      <c r="H5619" t="s">
        <v>567</v>
      </c>
      <c r="J5619" t="s">
        <v>567</v>
      </c>
      <c r="K5619" t="s">
        <v>567</v>
      </c>
      <c r="L5619" t="s">
        <v>567</v>
      </c>
      <c r="N5619">
        <v>0</v>
      </c>
      <c r="O5619">
        <v>0</v>
      </c>
      <c r="R5619">
        <v>0</v>
      </c>
      <c r="W5619" t="s">
        <v>567</v>
      </c>
      <c r="X5619" t="s">
        <v>567</v>
      </c>
      <c r="Y5619" t="s">
        <v>568</v>
      </c>
    </row>
    <row r="5620" spans="2:25" x14ac:dyDescent="0.3">
      <c r="B5620" s="118"/>
      <c r="D5620" t="s">
        <v>567</v>
      </c>
      <c r="H5620" t="s">
        <v>567</v>
      </c>
      <c r="J5620" t="s">
        <v>567</v>
      </c>
      <c r="K5620" t="s">
        <v>567</v>
      </c>
      <c r="L5620" t="s">
        <v>567</v>
      </c>
      <c r="N5620">
        <v>0</v>
      </c>
      <c r="O5620">
        <v>0</v>
      </c>
      <c r="R5620">
        <v>0</v>
      </c>
      <c r="W5620" t="s">
        <v>567</v>
      </c>
      <c r="X5620" t="s">
        <v>567</v>
      </c>
      <c r="Y5620" t="s">
        <v>568</v>
      </c>
    </row>
    <row r="5621" spans="2:25" x14ac:dyDescent="0.3">
      <c r="B5621" s="118"/>
      <c r="D5621" t="s">
        <v>567</v>
      </c>
      <c r="H5621" t="s">
        <v>567</v>
      </c>
      <c r="J5621" t="s">
        <v>567</v>
      </c>
      <c r="K5621" t="s">
        <v>567</v>
      </c>
      <c r="L5621" t="s">
        <v>567</v>
      </c>
      <c r="N5621">
        <v>0</v>
      </c>
      <c r="O5621">
        <v>0</v>
      </c>
      <c r="R5621">
        <v>0</v>
      </c>
      <c r="W5621" t="s">
        <v>567</v>
      </c>
      <c r="X5621" t="s">
        <v>567</v>
      </c>
      <c r="Y5621" t="s">
        <v>568</v>
      </c>
    </row>
    <row r="5622" spans="2:25" x14ac:dyDescent="0.3">
      <c r="B5622" s="118"/>
      <c r="D5622" t="s">
        <v>567</v>
      </c>
      <c r="H5622" t="s">
        <v>567</v>
      </c>
      <c r="J5622" t="s">
        <v>567</v>
      </c>
      <c r="K5622" t="s">
        <v>567</v>
      </c>
      <c r="L5622" t="s">
        <v>567</v>
      </c>
      <c r="N5622">
        <v>0</v>
      </c>
      <c r="O5622">
        <v>0</v>
      </c>
      <c r="R5622">
        <v>0</v>
      </c>
      <c r="W5622" t="s">
        <v>567</v>
      </c>
      <c r="X5622" t="s">
        <v>567</v>
      </c>
      <c r="Y5622" t="s">
        <v>568</v>
      </c>
    </row>
    <row r="5623" spans="2:25" x14ac:dyDescent="0.3">
      <c r="B5623" s="118"/>
      <c r="D5623" t="s">
        <v>567</v>
      </c>
      <c r="H5623" t="s">
        <v>567</v>
      </c>
      <c r="J5623" t="s">
        <v>567</v>
      </c>
      <c r="K5623" t="s">
        <v>567</v>
      </c>
      <c r="L5623" t="s">
        <v>567</v>
      </c>
      <c r="N5623">
        <v>0</v>
      </c>
      <c r="O5623">
        <v>0</v>
      </c>
      <c r="R5623">
        <v>0</v>
      </c>
      <c r="W5623" t="s">
        <v>567</v>
      </c>
      <c r="X5623" t="s">
        <v>567</v>
      </c>
      <c r="Y5623" t="s">
        <v>568</v>
      </c>
    </row>
    <row r="5624" spans="2:25" x14ac:dyDescent="0.3">
      <c r="B5624" s="118"/>
      <c r="D5624" t="s">
        <v>567</v>
      </c>
      <c r="H5624" t="s">
        <v>567</v>
      </c>
      <c r="J5624" t="s">
        <v>567</v>
      </c>
      <c r="K5624" t="s">
        <v>567</v>
      </c>
      <c r="L5624" t="s">
        <v>567</v>
      </c>
      <c r="N5624">
        <v>0</v>
      </c>
      <c r="O5624">
        <v>0</v>
      </c>
      <c r="R5624">
        <v>0</v>
      </c>
      <c r="W5624" t="s">
        <v>567</v>
      </c>
      <c r="X5624" t="s">
        <v>567</v>
      </c>
      <c r="Y5624" t="s">
        <v>568</v>
      </c>
    </row>
    <row r="5625" spans="2:25" x14ac:dyDescent="0.3">
      <c r="B5625" s="118"/>
      <c r="D5625" t="s">
        <v>567</v>
      </c>
      <c r="H5625" t="s">
        <v>567</v>
      </c>
      <c r="J5625" t="s">
        <v>567</v>
      </c>
      <c r="K5625" t="s">
        <v>567</v>
      </c>
      <c r="L5625" t="s">
        <v>567</v>
      </c>
      <c r="N5625">
        <v>0</v>
      </c>
      <c r="O5625">
        <v>0</v>
      </c>
      <c r="R5625">
        <v>0</v>
      </c>
      <c r="W5625" t="s">
        <v>567</v>
      </c>
      <c r="X5625" t="s">
        <v>567</v>
      </c>
      <c r="Y5625" t="s">
        <v>568</v>
      </c>
    </row>
    <row r="5626" spans="2:25" x14ac:dyDescent="0.3">
      <c r="B5626" s="118"/>
      <c r="D5626" t="s">
        <v>567</v>
      </c>
      <c r="H5626" t="s">
        <v>567</v>
      </c>
      <c r="J5626" t="s">
        <v>567</v>
      </c>
      <c r="K5626" t="s">
        <v>567</v>
      </c>
      <c r="L5626" t="s">
        <v>567</v>
      </c>
      <c r="N5626">
        <v>0</v>
      </c>
      <c r="O5626">
        <v>0</v>
      </c>
      <c r="R5626">
        <v>0</v>
      </c>
      <c r="W5626" t="s">
        <v>567</v>
      </c>
      <c r="X5626" t="s">
        <v>567</v>
      </c>
      <c r="Y5626" t="s">
        <v>568</v>
      </c>
    </row>
    <row r="5627" spans="2:25" x14ac:dyDescent="0.3">
      <c r="B5627" s="118"/>
      <c r="D5627" t="s">
        <v>567</v>
      </c>
      <c r="H5627" t="s">
        <v>567</v>
      </c>
      <c r="J5627" t="s">
        <v>567</v>
      </c>
      <c r="K5627" t="s">
        <v>567</v>
      </c>
      <c r="L5627" t="s">
        <v>567</v>
      </c>
      <c r="N5627">
        <v>0</v>
      </c>
      <c r="O5627">
        <v>0</v>
      </c>
      <c r="R5627">
        <v>0</v>
      </c>
      <c r="W5627" t="s">
        <v>567</v>
      </c>
      <c r="X5627" t="s">
        <v>567</v>
      </c>
      <c r="Y5627" t="s">
        <v>568</v>
      </c>
    </row>
    <row r="5628" spans="2:25" x14ac:dyDescent="0.3">
      <c r="B5628" s="118"/>
      <c r="D5628" t="s">
        <v>567</v>
      </c>
      <c r="H5628" t="s">
        <v>567</v>
      </c>
      <c r="J5628" t="s">
        <v>567</v>
      </c>
      <c r="K5628" t="s">
        <v>567</v>
      </c>
      <c r="L5628" t="s">
        <v>567</v>
      </c>
      <c r="N5628">
        <v>0</v>
      </c>
      <c r="O5628">
        <v>0</v>
      </c>
      <c r="R5628">
        <v>0</v>
      </c>
      <c r="W5628" t="s">
        <v>567</v>
      </c>
      <c r="X5628" t="s">
        <v>567</v>
      </c>
      <c r="Y5628" t="s">
        <v>568</v>
      </c>
    </row>
    <row r="5629" spans="2:25" x14ac:dyDescent="0.3">
      <c r="B5629" s="118"/>
      <c r="D5629" t="s">
        <v>567</v>
      </c>
      <c r="H5629" t="s">
        <v>567</v>
      </c>
      <c r="J5629" t="s">
        <v>567</v>
      </c>
      <c r="K5629" t="s">
        <v>567</v>
      </c>
      <c r="L5629" t="s">
        <v>567</v>
      </c>
      <c r="N5629">
        <v>0</v>
      </c>
      <c r="O5629">
        <v>0</v>
      </c>
      <c r="R5629">
        <v>0</v>
      </c>
      <c r="W5629" t="s">
        <v>567</v>
      </c>
      <c r="X5629" t="s">
        <v>567</v>
      </c>
      <c r="Y5629" t="s">
        <v>568</v>
      </c>
    </row>
    <row r="5630" spans="2:25" x14ac:dyDescent="0.3">
      <c r="B5630" s="118"/>
      <c r="D5630" t="s">
        <v>567</v>
      </c>
      <c r="H5630" t="s">
        <v>567</v>
      </c>
      <c r="J5630" t="s">
        <v>567</v>
      </c>
      <c r="K5630" t="s">
        <v>567</v>
      </c>
      <c r="L5630" t="s">
        <v>567</v>
      </c>
      <c r="N5630">
        <v>0</v>
      </c>
      <c r="O5630">
        <v>0</v>
      </c>
      <c r="R5630">
        <v>0</v>
      </c>
      <c r="W5630" t="s">
        <v>567</v>
      </c>
      <c r="X5630" t="s">
        <v>567</v>
      </c>
      <c r="Y5630" t="s">
        <v>568</v>
      </c>
    </row>
    <row r="5631" spans="2:25" x14ac:dyDescent="0.3">
      <c r="B5631" s="118"/>
      <c r="D5631" t="s">
        <v>567</v>
      </c>
      <c r="H5631" t="s">
        <v>567</v>
      </c>
      <c r="J5631" t="s">
        <v>567</v>
      </c>
      <c r="K5631" t="s">
        <v>567</v>
      </c>
      <c r="L5631" t="s">
        <v>567</v>
      </c>
      <c r="N5631">
        <v>0</v>
      </c>
      <c r="O5631">
        <v>0</v>
      </c>
      <c r="R5631">
        <v>0</v>
      </c>
      <c r="W5631" t="s">
        <v>567</v>
      </c>
      <c r="X5631" t="s">
        <v>567</v>
      </c>
      <c r="Y5631" t="s">
        <v>568</v>
      </c>
    </row>
    <row r="5632" spans="2:25" x14ac:dyDescent="0.3">
      <c r="B5632" s="118"/>
      <c r="D5632" t="s">
        <v>567</v>
      </c>
      <c r="H5632" t="s">
        <v>567</v>
      </c>
      <c r="J5632" t="s">
        <v>567</v>
      </c>
      <c r="K5632" t="s">
        <v>567</v>
      </c>
      <c r="L5632" t="s">
        <v>567</v>
      </c>
      <c r="N5632">
        <v>0</v>
      </c>
      <c r="O5632">
        <v>0</v>
      </c>
      <c r="R5632">
        <v>0</v>
      </c>
      <c r="W5632" t="s">
        <v>567</v>
      </c>
      <c r="X5632" t="s">
        <v>567</v>
      </c>
      <c r="Y5632" t="s">
        <v>568</v>
      </c>
    </row>
    <row r="5633" spans="2:25" x14ac:dyDescent="0.3">
      <c r="B5633" s="118"/>
      <c r="D5633" t="s">
        <v>567</v>
      </c>
      <c r="H5633" t="s">
        <v>567</v>
      </c>
      <c r="J5633" t="s">
        <v>567</v>
      </c>
      <c r="K5633" t="s">
        <v>567</v>
      </c>
      <c r="L5633" t="s">
        <v>567</v>
      </c>
      <c r="N5633">
        <v>0</v>
      </c>
      <c r="O5633">
        <v>0</v>
      </c>
      <c r="R5633">
        <v>0</v>
      </c>
      <c r="W5633" t="s">
        <v>567</v>
      </c>
      <c r="X5633" t="s">
        <v>567</v>
      </c>
      <c r="Y5633" t="s">
        <v>568</v>
      </c>
    </row>
    <row r="5634" spans="2:25" x14ac:dyDescent="0.3">
      <c r="B5634" s="118"/>
      <c r="D5634" t="s">
        <v>567</v>
      </c>
      <c r="H5634" t="s">
        <v>567</v>
      </c>
      <c r="J5634" t="s">
        <v>567</v>
      </c>
      <c r="K5634" t="s">
        <v>567</v>
      </c>
      <c r="L5634" t="s">
        <v>567</v>
      </c>
      <c r="N5634">
        <v>0</v>
      </c>
      <c r="O5634">
        <v>0</v>
      </c>
      <c r="R5634">
        <v>0</v>
      </c>
      <c r="W5634" t="s">
        <v>567</v>
      </c>
      <c r="X5634" t="s">
        <v>567</v>
      </c>
      <c r="Y5634" t="s">
        <v>568</v>
      </c>
    </row>
    <row r="5635" spans="2:25" x14ac:dyDescent="0.3">
      <c r="B5635" s="118"/>
      <c r="D5635" t="s">
        <v>567</v>
      </c>
      <c r="H5635" t="s">
        <v>567</v>
      </c>
      <c r="J5635" t="s">
        <v>567</v>
      </c>
      <c r="K5635" t="s">
        <v>567</v>
      </c>
      <c r="L5635" t="s">
        <v>567</v>
      </c>
      <c r="N5635">
        <v>0</v>
      </c>
      <c r="O5635">
        <v>0</v>
      </c>
      <c r="R5635">
        <v>0</v>
      </c>
      <c r="W5635" t="s">
        <v>567</v>
      </c>
      <c r="X5635" t="s">
        <v>567</v>
      </c>
      <c r="Y5635" t="s">
        <v>568</v>
      </c>
    </row>
    <row r="5636" spans="2:25" x14ac:dyDescent="0.3">
      <c r="B5636" s="118"/>
      <c r="D5636" t="s">
        <v>567</v>
      </c>
      <c r="H5636" t="s">
        <v>567</v>
      </c>
      <c r="J5636" t="s">
        <v>567</v>
      </c>
      <c r="K5636" t="s">
        <v>567</v>
      </c>
      <c r="L5636" t="s">
        <v>567</v>
      </c>
      <c r="N5636">
        <v>0</v>
      </c>
      <c r="O5636">
        <v>0</v>
      </c>
      <c r="R5636">
        <v>0</v>
      </c>
      <c r="W5636" t="s">
        <v>567</v>
      </c>
      <c r="X5636" t="s">
        <v>567</v>
      </c>
      <c r="Y5636" t="s">
        <v>568</v>
      </c>
    </row>
    <row r="5637" spans="2:25" x14ac:dyDescent="0.3">
      <c r="B5637" s="118"/>
      <c r="D5637" t="s">
        <v>567</v>
      </c>
      <c r="H5637" t="s">
        <v>567</v>
      </c>
      <c r="J5637" t="s">
        <v>567</v>
      </c>
      <c r="K5637" t="s">
        <v>567</v>
      </c>
      <c r="L5637" t="s">
        <v>567</v>
      </c>
      <c r="N5637">
        <v>0</v>
      </c>
      <c r="O5637">
        <v>0</v>
      </c>
      <c r="R5637">
        <v>0</v>
      </c>
      <c r="W5637" t="s">
        <v>567</v>
      </c>
      <c r="X5637" t="s">
        <v>567</v>
      </c>
      <c r="Y5637" t="s">
        <v>568</v>
      </c>
    </row>
    <row r="5638" spans="2:25" x14ac:dyDescent="0.3">
      <c r="B5638" s="118"/>
      <c r="D5638" t="s">
        <v>567</v>
      </c>
      <c r="H5638" t="s">
        <v>567</v>
      </c>
      <c r="J5638" t="s">
        <v>567</v>
      </c>
      <c r="K5638" t="s">
        <v>567</v>
      </c>
      <c r="L5638" t="s">
        <v>567</v>
      </c>
      <c r="N5638">
        <v>0</v>
      </c>
      <c r="O5638">
        <v>0</v>
      </c>
      <c r="R5638">
        <v>0</v>
      </c>
      <c r="W5638" t="s">
        <v>567</v>
      </c>
      <c r="X5638" t="s">
        <v>567</v>
      </c>
      <c r="Y5638" t="s">
        <v>568</v>
      </c>
    </row>
    <row r="5639" spans="2:25" x14ac:dyDescent="0.3">
      <c r="B5639" s="118"/>
      <c r="D5639" t="s">
        <v>567</v>
      </c>
      <c r="H5639" t="s">
        <v>567</v>
      </c>
      <c r="J5639" t="s">
        <v>567</v>
      </c>
      <c r="K5639" t="s">
        <v>567</v>
      </c>
      <c r="L5639" t="s">
        <v>567</v>
      </c>
      <c r="N5639">
        <v>0</v>
      </c>
      <c r="O5639">
        <v>0</v>
      </c>
      <c r="R5639">
        <v>0</v>
      </c>
      <c r="W5639" t="s">
        <v>567</v>
      </c>
      <c r="X5639" t="s">
        <v>567</v>
      </c>
      <c r="Y5639" t="s">
        <v>568</v>
      </c>
    </row>
    <row r="5640" spans="2:25" x14ac:dyDescent="0.3">
      <c r="B5640" s="118"/>
      <c r="D5640" t="s">
        <v>567</v>
      </c>
      <c r="H5640" t="s">
        <v>567</v>
      </c>
      <c r="J5640" t="s">
        <v>567</v>
      </c>
      <c r="K5640" t="s">
        <v>567</v>
      </c>
      <c r="L5640" t="s">
        <v>567</v>
      </c>
      <c r="N5640">
        <v>0</v>
      </c>
      <c r="O5640">
        <v>0</v>
      </c>
      <c r="R5640">
        <v>0</v>
      </c>
      <c r="W5640" t="s">
        <v>567</v>
      </c>
      <c r="X5640" t="s">
        <v>567</v>
      </c>
      <c r="Y5640" t="s">
        <v>568</v>
      </c>
    </row>
    <row r="5641" spans="2:25" x14ac:dyDescent="0.3">
      <c r="B5641" s="118"/>
      <c r="D5641" t="s">
        <v>567</v>
      </c>
      <c r="H5641" t="s">
        <v>567</v>
      </c>
      <c r="J5641" t="s">
        <v>567</v>
      </c>
      <c r="K5641" t="s">
        <v>567</v>
      </c>
      <c r="L5641" t="s">
        <v>567</v>
      </c>
      <c r="N5641">
        <v>0</v>
      </c>
      <c r="O5641">
        <v>0</v>
      </c>
      <c r="R5641">
        <v>0</v>
      </c>
      <c r="W5641" t="s">
        <v>567</v>
      </c>
      <c r="X5641" t="s">
        <v>567</v>
      </c>
      <c r="Y5641" t="s">
        <v>568</v>
      </c>
    </row>
    <row r="5642" spans="2:25" x14ac:dyDescent="0.3">
      <c r="B5642" s="118"/>
      <c r="D5642" t="s">
        <v>567</v>
      </c>
      <c r="H5642" t="s">
        <v>567</v>
      </c>
      <c r="J5642" t="s">
        <v>567</v>
      </c>
      <c r="K5642" t="s">
        <v>567</v>
      </c>
      <c r="L5642" t="s">
        <v>567</v>
      </c>
      <c r="N5642">
        <v>0</v>
      </c>
      <c r="O5642">
        <v>0</v>
      </c>
      <c r="R5642">
        <v>0</v>
      </c>
      <c r="W5642" t="s">
        <v>567</v>
      </c>
      <c r="X5642" t="s">
        <v>567</v>
      </c>
      <c r="Y5642" t="s">
        <v>568</v>
      </c>
    </row>
    <row r="5643" spans="2:25" x14ac:dyDescent="0.3">
      <c r="B5643" s="118"/>
      <c r="D5643" t="s">
        <v>567</v>
      </c>
      <c r="H5643" t="s">
        <v>567</v>
      </c>
      <c r="J5643" t="s">
        <v>567</v>
      </c>
      <c r="K5643" t="s">
        <v>567</v>
      </c>
      <c r="L5643" t="s">
        <v>567</v>
      </c>
      <c r="N5643">
        <v>0</v>
      </c>
      <c r="O5643">
        <v>0</v>
      </c>
      <c r="R5643">
        <v>0</v>
      </c>
      <c r="W5643" t="s">
        <v>567</v>
      </c>
      <c r="X5643" t="s">
        <v>567</v>
      </c>
      <c r="Y5643" t="s">
        <v>568</v>
      </c>
    </row>
    <row r="5644" spans="2:25" x14ac:dyDescent="0.3">
      <c r="B5644" s="118"/>
      <c r="D5644" t="s">
        <v>567</v>
      </c>
      <c r="H5644" t="s">
        <v>567</v>
      </c>
      <c r="J5644" t="s">
        <v>567</v>
      </c>
      <c r="K5644" t="s">
        <v>567</v>
      </c>
      <c r="L5644" t="s">
        <v>567</v>
      </c>
      <c r="N5644">
        <v>0</v>
      </c>
      <c r="O5644">
        <v>0</v>
      </c>
      <c r="R5644">
        <v>0</v>
      </c>
      <c r="W5644" t="s">
        <v>567</v>
      </c>
      <c r="X5644" t="s">
        <v>567</v>
      </c>
      <c r="Y5644" t="s">
        <v>568</v>
      </c>
    </row>
    <row r="5645" spans="2:25" x14ac:dyDescent="0.3">
      <c r="B5645" s="118"/>
      <c r="D5645" t="s">
        <v>567</v>
      </c>
      <c r="H5645" t="s">
        <v>567</v>
      </c>
      <c r="J5645" t="s">
        <v>567</v>
      </c>
      <c r="K5645" t="s">
        <v>567</v>
      </c>
      <c r="L5645" t="s">
        <v>567</v>
      </c>
      <c r="N5645">
        <v>0</v>
      </c>
      <c r="O5645">
        <v>0</v>
      </c>
      <c r="R5645">
        <v>0</v>
      </c>
      <c r="W5645" t="s">
        <v>567</v>
      </c>
      <c r="X5645" t="s">
        <v>567</v>
      </c>
      <c r="Y5645" t="s">
        <v>568</v>
      </c>
    </row>
    <row r="5646" spans="2:25" x14ac:dyDescent="0.3">
      <c r="B5646" s="118"/>
      <c r="D5646" t="s">
        <v>567</v>
      </c>
      <c r="H5646" t="s">
        <v>567</v>
      </c>
      <c r="J5646" t="s">
        <v>567</v>
      </c>
      <c r="K5646" t="s">
        <v>567</v>
      </c>
      <c r="L5646" t="s">
        <v>567</v>
      </c>
      <c r="N5646">
        <v>0</v>
      </c>
      <c r="O5646">
        <v>0</v>
      </c>
      <c r="R5646">
        <v>0</v>
      </c>
      <c r="W5646" t="s">
        <v>567</v>
      </c>
      <c r="X5646" t="s">
        <v>567</v>
      </c>
      <c r="Y5646" t="s">
        <v>568</v>
      </c>
    </row>
    <row r="5647" spans="2:25" x14ac:dyDescent="0.3">
      <c r="B5647" s="118"/>
      <c r="D5647" t="s">
        <v>567</v>
      </c>
      <c r="H5647" t="s">
        <v>567</v>
      </c>
      <c r="J5647" t="s">
        <v>567</v>
      </c>
      <c r="K5647" t="s">
        <v>567</v>
      </c>
      <c r="L5647" t="s">
        <v>567</v>
      </c>
      <c r="N5647">
        <v>0</v>
      </c>
      <c r="O5647">
        <v>0</v>
      </c>
      <c r="R5647">
        <v>0</v>
      </c>
      <c r="W5647" t="s">
        <v>567</v>
      </c>
      <c r="X5647" t="s">
        <v>567</v>
      </c>
      <c r="Y5647" t="s">
        <v>568</v>
      </c>
    </row>
    <row r="5648" spans="2:25" x14ac:dyDescent="0.3">
      <c r="B5648" s="118"/>
      <c r="D5648" t="s">
        <v>567</v>
      </c>
      <c r="H5648" t="s">
        <v>567</v>
      </c>
      <c r="J5648" t="s">
        <v>567</v>
      </c>
      <c r="K5648" t="s">
        <v>567</v>
      </c>
      <c r="L5648" t="s">
        <v>567</v>
      </c>
      <c r="N5648">
        <v>0</v>
      </c>
      <c r="O5648">
        <v>0</v>
      </c>
      <c r="R5648">
        <v>0</v>
      </c>
      <c r="W5648" t="s">
        <v>567</v>
      </c>
      <c r="X5648" t="s">
        <v>567</v>
      </c>
      <c r="Y5648" t="s">
        <v>568</v>
      </c>
    </row>
    <row r="5649" spans="2:25" x14ac:dyDescent="0.3">
      <c r="B5649" s="118"/>
      <c r="D5649" t="s">
        <v>567</v>
      </c>
      <c r="H5649" t="s">
        <v>567</v>
      </c>
      <c r="J5649" t="s">
        <v>567</v>
      </c>
      <c r="K5649" t="s">
        <v>567</v>
      </c>
      <c r="L5649" t="s">
        <v>567</v>
      </c>
      <c r="N5649">
        <v>0</v>
      </c>
      <c r="O5649">
        <v>0</v>
      </c>
      <c r="R5649">
        <v>0</v>
      </c>
      <c r="W5649" t="s">
        <v>567</v>
      </c>
      <c r="X5649" t="s">
        <v>567</v>
      </c>
      <c r="Y5649" t="s">
        <v>568</v>
      </c>
    </row>
    <row r="5650" spans="2:25" x14ac:dyDescent="0.3">
      <c r="B5650" s="118"/>
      <c r="D5650" t="s">
        <v>567</v>
      </c>
      <c r="H5650" t="s">
        <v>567</v>
      </c>
      <c r="J5650" t="s">
        <v>567</v>
      </c>
      <c r="K5650" t="s">
        <v>567</v>
      </c>
      <c r="L5650" t="s">
        <v>567</v>
      </c>
      <c r="N5650">
        <v>0</v>
      </c>
      <c r="O5650">
        <v>0</v>
      </c>
      <c r="R5650">
        <v>0</v>
      </c>
      <c r="W5650" t="s">
        <v>567</v>
      </c>
      <c r="X5650" t="s">
        <v>567</v>
      </c>
      <c r="Y5650" t="s">
        <v>568</v>
      </c>
    </row>
    <row r="5651" spans="2:25" x14ac:dyDescent="0.3">
      <c r="B5651" s="118"/>
      <c r="D5651" t="s">
        <v>567</v>
      </c>
      <c r="H5651" t="s">
        <v>567</v>
      </c>
      <c r="J5651" t="s">
        <v>567</v>
      </c>
      <c r="K5651" t="s">
        <v>567</v>
      </c>
      <c r="L5651" t="s">
        <v>567</v>
      </c>
      <c r="N5651">
        <v>0</v>
      </c>
      <c r="O5651">
        <v>0</v>
      </c>
      <c r="R5651">
        <v>0</v>
      </c>
      <c r="W5651" t="s">
        <v>567</v>
      </c>
      <c r="X5651" t="s">
        <v>567</v>
      </c>
      <c r="Y5651" t="s">
        <v>568</v>
      </c>
    </row>
    <row r="5652" spans="2:25" x14ac:dyDescent="0.3">
      <c r="B5652" s="118"/>
      <c r="D5652" t="s">
        <v>567</v>
      </c>
      <c r="H5652" t="s">
        <v>567</v>
      </c>
      <c r="J5652" t="s">
        <v>567</v>
      </c>
      <c r="K5652" t="s">
        <v>567</v>
      </c>
      <c r="L5652" t="s">
        <v>567</v>
      </c>
      <c r="N5652">
        <v>0</v>
      </c>
      <c r="O5652">
        <v>0</v>
      </c>
      <c r="R5652">
        <v>0</v>
      </c>
      <c r="W5652" t="s">
        <v>567</v>
      </c>
      <c r="X5652" t="s">
        <v>567</v>
      </c>
      <c r="Y5652" t="s">
        <v>568</v>
      </c>
    </row>
    <row r="5653" spans="2:25" x14ac:dyDescent="0.3">
      <c r="B5653" s="118"/>
      <c r="D5653" t="s">
        <v>567</v>
      </c>
      <c r="H5653" t="s">
        <v>567</v>
      </c>
      <c r="J5653" t="s">
        <v>567</v>
      </c>
      <c r="K5653" t="s">
        <v>567</v>
      </c>
      <c r="L5653" t="s">
        <v>567</v>
      </c>
      <c r="N5653">
        <v>0</v>
      </c>
      <c r="O5653">
        <v>0</v>
      </c>
      <c r="R5653">
        <v>0</v>
      </c>
      <c r="W5653" t="s">
        <v>567</v>
      </c>
      <c r="X5653" t="s">
        <v>567</v>
      </c>
      <c r="Y5653" t="s">
        <v>568</v>
      </c>
    </row>
    <row r="5654" spans="2:25" x14ac:dyDescent="0.3">
      <c r="B5654" s="118"/>
      <c r="D5654" t="s">
        <v>567</v>
      </c>
      <c r="H5654" t="s">
        <v>567</v>
      </c>
      <c r="J5654" t="s">
        <v>567</v>
      </c>
      <c r="K5654" t="s">
        <v>567</v>
      </c>
      <c r="L5654" t="s">
        <v>567</v>
      </c>
      <c r="N5654">
        <v>0</v>
      </c>
      <c r="O5654">
        <v>0</v>
      </c>
      <c r="R5654">
        <v>0</v>
      </c>
      <c r="W5654" t="s">
        <v>567</v>
      </c>
      <c r="X5654" t="s">
        <v>567</v>
      </c>
      <c r="Y5654" t="s">
        <v>568</v>
      </c>
    </row>
    <row r="5655" spans="2:25" x14ac:dyDescent="0.3">
      <c r="B5655" s="118"/>
      <c r="D5655" t="s">
        <v>567</v>
      </c>
      <c r="H5655" t="s">
        <v>567</v>
      </c>
      <c r="J5655" t="s">
        <v>567</v>
      </c>
      <c r="K5655" t="s">
        <v>567</v>
      </c>
      <c r="L5655" t="s">
        <v>567</v>
      </c>
      <c r="N5655">
        <v>0</v>
      </c>
      <c r="O5655">
        <v>0</v>
      </c>
      <c r="R5655">
        <v>0</v>
      </c>
      <c r="W5655" t="s">
        <v>567</v>
      </c>
      <c r="X5655" t="s">
        <v>567</v>
      </c>
      <c r="Y5655" t="s">
        <v>568</v>
      </c>
    </row>
    <row r="5656" spans="2:25" x14ac:dyDescent="0.3">
      <c r="B5656" s="118"/>
      <c r="D5656" t="s">
        <v>567</v>
      </c>
      <c r="H5656" t="s">
        <v>567</v>
      </c>
      <c r="J5656" t="s">
        <v>567</v>
      </c>
      <c r="K5656" t="s">
        <v>567</v>
      </c>
      <c r="L5656" t="s">
        <v>567</v>
      </c>
      <c r="N5656">
        <v>0</v>
      </c>
      <c r="O5656">
        <v>0</v>
      </c>
      <c r="R5656">
        <v>0</v>
      </c>
      <c r="W5656" t="s">
        <v>567</v>
      </c>
      <c r="X5656" t="s">
        <v>567</v>
      </c>
      <c r="Y5656" t="s">
        <v>568</v>
      </c>
    </row>
    <row r="5657" spans="2:25" x14ac:dyDescent="0.3">
      <c r="B5657" s="118"/>
      <c r="D5657" t="s">
        <v>567</v>
      </c>
      <c r="H5657" t="s">
        <v>567</v>
      </c>
      <c r="J5657" t="s">
        <v>567</v>
      </c>
      <c r="K5657" t="s">
        <v>567</v>
      </c>
      <c r="L5657" t="s">
        <v>567</v>
      </c>
      <c r="N5657">
        <v>0</v>
      </c>
      <c r="O5657">
        <v>0</v>
      </c>
      <c r="R5657">
        <v>0</v>
      </c>
      <c r="W5657" t="s">
        <v>567</v>
      </c>
      <c r="X5657" t="s">
        <v>567</v>
      </c>
      <c r="Y5657" t="s">
        <v>568</v>
      </c>
    </row>
    <row r="5658" spans="2:25" x14ac:dyDescent="0.3">
      <c r="B5658" s="118"/>
      <c r="D5658" t="s">
        <v>567</v>
      </c>
      <c r="H5658" t="s">
        <v>567</v>
      </c>
      <c r="J5658" t="s">
        <v>567</v>
      </c>
      <c r="K5658" t="s">
        <v>567</v>
      </c>
      <c r="L5658" t="s">
        <v>567</v>
      </c>
      <c r="N5658">
        <v>0</v>
      </c>
      <c r="O5658">
        <v>0</v>
      </c>
      <c r="R5658">
        <v>0</v>
      </c>
      <c r="W5658" t="s">
        <v>567</v>
      </c>
      <c r="X5658" t="s">
        <v>567</v>
      </c>
      <c r="Y5658" t="s">
        <v>568</v>
      </c>
    </row>
    <row r="5659" spans="2:25" x14ac:dyDescent="0.3">
      <c r="B5659" s="118"/>
      <c r="D5659" t="s">
        <v>567</v>
      </c>
      <c r="H5659" t="s">
        <v>567</v>
      </c>
      <c r="J5659" t="s">
        <v>567</v>
      </c>
      <c r="K5659" t="s">
        <v>567</v>
      </c>
      <c r="L5659" t="s">
        <v>567</v>
      </c>
      <c r="N5659">
        <v>0</v>
      </c>
      <c r="O5659">
        <v>0</v>
      </c>
      <c r="R5659">
        <v>0</v>
      </c>
      <c r="W5659" t="s">
        <v>567</v>
      </c>
      <c r="X5659" t="s">
        <v>567</v>
      </c>
      <c r="Y5659" t="s">
        <v>568</v>
      </c>
    </row>
    <row r="5660" spans="2:25" x14ac:dyDescent="0.3">
      <c r="B5660" s="118"/>
      <c r="D5660" t="s">
        <v>567</v>
      </c>
      <c r="H5660" t="s">
        <v>567</v>
      </c>
      <c r="J5660" t="s">
        <v>567</v>
      </c>
      <c r="K5660" t="s">
        <v>567</v>
      </c>
      <c r="L5660" t="s">
        <v>567</v>
      </c>
      <c r="N5660">
        <v>0</v>
      </c>
      <c r="O5660">
        <v>0</v>
      </c>
      <c r="R5660">
        <v>0</v>
      </c>
      <c r="W5660" t="s">
        <v>567</v>
      </c>
      <c r="X5660" t="s">
        <v>567</v>
      </c>
      <c r="Y5660" t="s">
        <v>568</v>
      </c>
    </row>
    <row r="5661" spans="2:25" x14ac:dyDescent="0.3">
      <c r="B5661" s="118"/>
      <c r="D5661" t="s">
        <v>567</v>
      </c>
      <c r="H5661" t="s">
        <v>567</v>
      </c>
      <c r="J5661" t="s">
        <v>567</v>
      </c>
      <c r="K5661" t="s">
        <v>567</v>
      </c>
      <c r="L5661" t="s">
        <v>567</v>
      </c>
      <c r="N5661">
        <v>0</v>
      </c>
      <c r="O5661">
        <v>0</v>
      </c>
      <c r="R5661">
        <v>0</v>
      </c>
      <c r="W5661" t="s">
        <v>567</v>
      </c>
      <c r="X5661" t="s">
        <v>567</v>
      </c>
      <c r="Y5661" t="s">
        <v>568</v>
      </c>
    </row>
    <row r="5662" spans="2:25" x14ac:dyDescent="0.3">
      <c r="B5662" s="118"/>
      <c r="D5662" t="s">
        <v>567</v>
      </c>
      <c r="H5662" t="s">
        <v>567</v>
      </c>
      <c r="J5662" t="s">
        <v>567</v>
      </c>
      <c r="K5662" t="s">
        <v>567</v>
      </c>
      <c r="L5662" t="s">
        <v>567</v>
      </c>
      <c r="N5662">
        <v>0</v>
      </c>
      <c r="O5662">
        <v>0</v>
      </c>
      <c r="R5662">
        <v>0</v>
      </c>
      <c r="W5662" t="s">
        <v>567</v>
      </c>
      <c r="X5662" t="s">
        <v>567</v>
      </c>
      <c r="Y5662" t="s">
        <v>568</v>
      </c>
    </row>
    <row r="5663" spans="2:25" x14ac:dyDescent="0.3">
      <c r="B5663" s="118"/>
      <c r="D5663" t="s">
        <v>567</v>
      </c>
      <c r="H5663" t="s">
        <v>567</v>
      </c>
      <c r="J5663" t="s">
        <v>567</v>
      </c>
      <c r="K5663" t="s">
        <v>567</v>
      </c>
      <c r="L5663" t="s">
        <v>567</v>
      </c>
      <c r="N5663">
        <v>0</v>
      </c>
      <c r="O5663">
        <v>0</v>
      </c>
      <c r="R5663">
        <v>0</v>
      </c>
      <c r="W5663" t="s">
        <v>567</v>
      </c>
      <c r="X5663" t="s">
        <v>567</v>
      </c>
      <c r="Y5663" t="s">
        <v>568</v>
      </c>
    </row>
    <row r="5664" spans="2:25" x14ac:dyDescent="0.3">
      <c r="B5664" s="118"/>
      <c r="D5664" t="s">
        <v>567</v>
      </c>
      <c r="H5664" t="s">
        <v>567</v>
      </c>
      <c r="J5664" t="s">
        <v>567</v>
      </c>
      <c r="K5664" t="s">
        <v>567</v>
      </c>
      <c r="L5664" t="s">
        <v>567</v>
      </c>
      <c r="N5664">
        <v>0</v>
      </c>
      <c r="O5664">
        <v>0</v>
      </c>
      <c r="R5664">
        <v>0</v>
      </c>
      <c r="W5664" t="s">
        <v>567</v>
      </c>
      <c r="X5664" t="s">
        <v>567</v>
      </c>
      <c r="Y5664" t="s">
        <v>568</v>
      </c>
    </row>
    <row r="5665" spans="2:25" x14ac:dyDescent="0.3">
      <c r="B5665" s="118"/>
      <c r="D5665" t="s">
        <v>567</v>
      </c>
      <c r="H5665" t="s">
        <v>567</v>
      </c>
      <c r="J5665" t="s">
        <v>567</v>
      </c>
      <c r="K5665" t="s">
        <v>567</v>
      </c>
      <c r="L5665" t="s">
        <v>567</v>
      </c>
      <c r="N5665">
        <v>0</v>
      </c>
      <c r="O5665">
        <v>0</v>
      </c>
      <c r="R5665">
        <v>0</v>
      </c>
      <c r="W5665" t="s">
        <v>567</v>
      </c>
      <c r="X5665" t="s">
        <v>567</v>
      </c>
      <c r="Y5665" t="s">
        <v>568</v>
      </c>
    </row>
    <row r="5666" spans="2:25" x14ac:dyDescent="0.3">
      <c r="B5666" s="118"/>
      <c r="D5666" t="s">
        <v>567</v>
      </c>
      <c r="H5666" t="s">
        <v>567</v>
      </c>
      <c r="J5666" t="s">
        <v>567</v>
      </c>
      <c r="K5666" t="s">
        <v>567</v>
      </c>
      <c r="L5666" t="s">
        <v>567</v>
      </c>
      <c r="N5666">
        <v>0</v>
      </c>
      <c r="O5666">
        <v>0</v>
      </c>
      <c r="R5666">
        <v>0</v>
      </c>
      <c r="W5666" t="s">
        <v>567</v>
      </c>
      <c r="X5666" t="s">
        <v>567</v>
      </c>
      <c r="Y5666" t="s">
        <v>568</v>
      </c>
    </row>
    <row r="5667" spans="2:25" x14ac:dyDescent="0.3">
      <c r="B5667" s="118"/>
      <c r="D5667" t="s">
        <v>567</v>
      </c>
      <c r="H5667" t="s">
        <v>567</v>
      </c>
      <c r="J5667" t="s">
        <v>567</v>
      </c>
      <c r="K5667" t="s">
        <v>567</v>
      </c>
      <c r="L5667" t="s">
        <v>567</v>
      </c>
      <c r="N5667">
        <v>0</v>
      </c>
      <c r="O5667">
        <v>0</v>
      </c>
      <c r="R5667">
        <v>0</v>
      </c>
      <c r="W5667" t="s">
        <v>567</v>
      </c>
      <c r="X5667" t="s">
        <v>567</v>
      </c>
      <c r="Y5667" t="s">
        <v>568</v>
      </c>
    </row>
    <row r="5668" spans="2:25" x14ac:dyDescent="0.3">
      <c r="B5668" s="118"/>
      <c r="D5668" t="s">
        <v>567</v>
      </c>
      <c r="H5668" t="s">
        <v>567</v>
      </c>
      <c r="J5668" t="s">
        <v>567</v>
      </c>
      <c r="K5668" t="s">
        <v>567</v>
      </c>
      <c r="L5668" t="s">
        <v>567</v>
      </c>
      <c r="N5668">
        <v>0</v>
      </c>
      <c r="O5668">
        <v>0</v>
      </c>
      <c r="R5668">
        <v>0</v>
      </c>
      <c r="W5668" t="s">
        <v>567</v>
      </c>
      <c r="X5668" t="s">
        <v>567</v>
      </c>
      <c r="Y5668" t="s">
        <v>568</v>
      </c>
    </row>
    <row r="5669" spans="2:25" x14ac:dyDescent="0.3">
      <c r="B5669" s="118"/>
      <c r="D5669" t="s">
        <v>567</v>
      </c>
      <c r="H5669" t="s">
        <v>567</v>
      </c>
      <c r="J5669" t="s">
        <v>567</v>
      </c>
      <c r="K5669" t="s">
        <v>567</v>
      </c>
      <c r="L5669" t="s">
        <v>567</v>
      </c>
      <c r="N5669">
        <v>0</v>
      </c>
      <c r="O5669">
        <v>0</v>
      </c>
      <c r="R5669">
        <v>0</v>
      </c>
      <c r="W5669" t="s">
        <v>567</v>
      </c>
      <c r="X5669" t="s">
        <v>567</v>
      </c>
      <c r="Y5669" t="s">
        <v>568</v>
      </c>
    </row>
    <row r="5670" spans="2:25" x14ac:dyDescent="0.3">
      <c r="B5670" s="118"/>
      <c r="D5670" t="s">
        <v>567</v>
      </c>
      <c r="H5670" t="s">
        <v>567</v>
      </c>
      <c r="J5670" t="s">
        <v>567</v>
      </c>
      <c r="K5670" t="s">
        <v>567</v>
      </c>
      <c r="L5670" t="s">
        <v>567</v>
      </c>
      <c r="N5670">
        <v>0</v>
      </c>
      <c r="O5670">
        <v>0</v>
      </c>
      <c r="R5670">
        <v>0</v>
      </c>
      <c r="W5670" t="s">
        <v>567</v>
      </c>
      <c r="X5670" t="s">
        <v>567</v>
      </c>
      <c r="Y5670" t="s">
        <v>568</v>
      </c>
    </row>
    <row r="5671" spans="2:25" x14ac:dyDescent="0.3">
      <c r="B5671" s="118"/>
      <c r="D5671" t="s">
        <v>567</v>
      </c>
      <c r="H5671" t="s">
        <v>567</v>
      </c>
      <c r="J5671" t="s">
        <v>567</v>
      </c>
      <c r="K5671" t="s">
        <v>567</v>
      </c>
      <c r="L5671" t="s">
        <v>567</v>
      </c>
      <c r="N5671">
        <v>0</v>
      </c>
      <c r="O5671">
        <v>0</v>
      </c>
      <c r="R5671">
        <v>0</v>
      </c>
      <c r="W5671" t="s">
        <v>567</v>
      </c>
      <c r="X5671" t="s">
        <v>567</v>
      </c>
      <c r="Y5671" t="s">
        <v>568</v>
      </c>
    </row>
    <row r="5672" spans="2:25" x14ac:dyDescent="0.3">
      <c r="B5672" s="118"/>
      <c r="D5672" t="s">
        <v>567</v>
      </c>
      <c r="H5672" t="s">
        <v>567</v>
      </c>
      <c r="J5672" t="s">
        <v>567</v>
      </c>
      <c r="K5672" t="s">
        <v>567</v>
      </c>
      <c r="L5672" t="s">
        <v>567</v>
      </c>
      <c r="N5672">
        <v>0</v>
      </c>
      <c r="O5672">
        <v>0</v>
      </c>
      <c r="R5672">
        <v>0</v>
      </c>
      <c r="W5672" t="s">
        <v>567</v>
      </c>
      <c r="X5672" t="s">
        <v>567</v>
      </c>
      <c r="Y5672" t="s">
        <v>568</v>
      </c>
    </row>
    <row r="5673" spans="2:25" x14ac:dyDescent="0.3">
      <c r="B5673" s="118"/>
      <c r="D5673" t="s">
        <v>567</v>
      </c>
      <c r="H5673" t="s">
        <v>567</v>
      </c>
      <c r="J5673" t="s">
        <v>567</v>
      </c>
      <c r="K5673" t="s">
        <v>567</v>
      </c>
      <c r="L5673" t="s">
        <v>567</v>
      </c>
      <c r="N5673">
        <v>0</v>
      </c>
      <c r="O5673">
        <v>0</v>
      </c>
      <c r="R5673">
        <v>0</v>
      </c>
      <c r="W5673" t="s">
        <v>567</v>
      </c>
      <c r="X5673" t="s">
        <v>567</v>
      </c>
      <c r="Y5673" t="s">
        <v>568</v>
      </c>
    </row>
    <row r="5674" spans="2:25" x14ac:dyDescent="0.3">
      <c r="B5674" s="118"/>
      <c r="D5674" t="s">
        <v>567</v>
      </c>
      <c r="H5674" t="s">
        <v>567</v>
      </c>
      <c r="J5674" t="s">
        <v>567</v>
      </c>
      <c r="K5674" t="s">
        <v>567</v>
      </c>
      <c r="L5674" t="s">
        <v>567</v>
      </c>
      <c r="N5674">
        <v>0</v>
      </c>
      <c r="O5674">
        <v>0</v>
      </c>
      <c r="R5674">
        <v>0</v>
      </c>
      <c r="W5674" t="s">
        <v>567</v>
      </c>
      <c r="X5674" t="s">
        <v>567</v>
      </c>
      <c r="Y5674" t="s">
        <v>568</v>
      </c>
    </row>
    <row r="5675" spans="2:25" x14ac:dyDescent="0.3">
      <c r="B5675" s="118"/>
      <c r="D5675" t="s">
        <v>567</v>
      </c>
      <c r="H5675" t="s">
        <v>567</v>
      </c>
      <c r="J5675" t="s">
        <v>567</v>
      </c>
      <c r="K5675" t="s">
        <v>567</v>
      </c>
      <c r="L5675" t="s">
        <v>567</v>
      </c>
      <c r="N5675">
        <v>0</v>
      </c>
      <c r="O5675">
        <v>0</v>
      </c>
      <c r="R5675">
        <v>0</v>
      </c>
      <c r="W5675" t="s">
        <v>567</v>
      </c>
      <c r="X5675" t="s">
        <v>567</v>
      </c>
      <c r="Y5675" t="s">
        <v>568</v>
      </c>
    </row>
    <row r="5676" spans="2:25" x14ac:dyDescent="0.3">
      <c r="B5676" s="118"/>
      <c r="D5676" t="s">
        <v>567</v>
      </c>
      <c r="H5676" t="s">
        <v>567</v>
      </c>
      <c r="J5676" t="s">
        <v>567</v>
      </c>
      <c r="K5676" t="s">
        <v>567</v>
      </c>
      <c r="L5676" t="s">
        <v>567</v>
      </c>
      <c r="N5676">
        <v>0</v>
      </c>
      <c r="O5676">
        <v>0</v>
      </c>
      <c r="R5676">
        <v>0</v>
      </c>
      <c r="W5676" t="s">
        <v>567</v>
      </c>
      <c r="X5676" t="s">
        <v>567</v>
      </c>
      <c r="Y5676" t="s">
        <v>568</v>
      </c>
    </row>
    <row r="5677" spans="2:25" x14ac:dyDescent="0.3">
      <c r="B5677" s="118"/>
      <c r="D5677" t="s">
        <v>567</v>
      </c>
      <c r="H5677" t="s">
        <v>567</v>
      </c>
      <c r="J5677" t="s">
        <v>567</v>
      </c>
      <c r="K5677" t="s">
        <v>567</v>
      </c>
      <c r="L5677" t="s">
        <v>567</v>
      </c>
      <c r="N5677">
        <v>0</v>
      </c>
      <c r="O5677">
        <v>0</v>
      </c>
      <c r="R5677">
        <v>0</v>
      </c>
      <c r="W5677" t="s">
        <v>567</v>
      </c>
      <c r="X5677" t="s">
        <v>567</v>
      </c>
      <c r="Y5677" t="s">
        <v>568</v>
      </c>
    </row>
    <row r="5678" spans="2:25" x14ac:dyDescent="0.3">
      <c r="B5678" s="118"/>
      <c r="D5678" t="s">
        <v>567</v>
      </c>
      <c r="H5678" t="s">
        <v>567</v>
      </c>
      <c r="J5678" t="s">
        <v>567</v>
      </c>
      <c r="K5678" t="s">
        <v>567</v>
      </c>
      <c r="L5678" t="s">
        <v>567</v>
      </c>
      <c r="N5678">
        <v>0</v>
      </c>
      <c r="O5678">
        <v>0</v>
      </c>
      <c r="R5678">
        <v>0</v>
      </c>
      <c r="W5678" t="s">
        <v>567</v>
      </c>
      <c r="X5678" t="s">
        <v>567</v>
      </c>
      <c r="Y5678" t="s">
        <v>568</v>
      </c>
    </row>
    <row r="5679" spans="2:25" x14ac:dyDescent="0.3">
      <c r="B5679" s="118"/>
      <c r="D5679" t="s">
        <v>567</v>
      </c>
      <c r="H5679" t="s">
        <v>567</v>
      </c>
      <c r="J5679" t="s">
        <v>567</v>
      </c>
      <c r="K5679" t="s">
        <v>567</v>
      </c>
      <c r="L5679" t="s">
        <v>567</v>
      </c>
      <c r="N5679">
        <v>0</v>
      </c>
      <c r="O5679">
        <v>0</v>
      </c>
      <c r="R5679">
        <v>0</v>
      </c>
      <c r="W5679" t="s">
        <v>567</v>
      </c>
      <c r="X5679" t="s">
        <v>567</v>
      </c>
      <c r="Y5679" t="s">
        <v>568</v>
      </c>
    </row>
    <row r="5680" spans="2:25" x14ac:dyDescent="0.3">
      <c r="B5680" s="118"/>
      <c r="D5680" t="s">
        <v>567</v>
      </c>
      <c r="H5680" t="s">
        <v>567</v>
      </c>
      <c r="J5680" t="s">
        <v>567</v>
      </c>
      <c r="K5680" t="s">
        <v>567</v>
      </c>
      <c r="L5680" t="s">
        <v>567</v>
      </c>
      <c r="N5680">
        <v>0</v>
      </c>
      <c r="O5680">
        <v>0</v>
      </c>
      <c r="R5680">
        <v>0</v>
      </c>
      <c r="W5680" t="s">
        <v>567</v>
      </c>
      <c r="X5680" t="s">
        <v>567</v>
      </c>
      <c r="Y5680" t="s">
        <v>568</v>
      </c>
    </row>
    <row r="5681" spans="2:25" x14ac:dyDescent="0.3">
      <c r="B5681" s="118"/>
      <c r="D5681" t="s">
        <v>567</v>
      </c>
      <c r="H5681" t="s">
        <v>567</v>
      </c>
      <c r="J5681" t="s">
        <v>567</v>
      </c>
      <c r="K5681" t="s">
        <v>567</v>
      </c>
      <c r="L5681" t="s">
        <v>567</v>
      </c>
      <c r="N5681">
        <v>0</v>
      </c>
      <c r="O5681">
        <v>0</v>
      </c>
      <c r="R5681">
        <v>0</v>
      </c>
      <c r="W5681" t="s">
        <v>567</v>
      </c>
      <c r="X5681" t="s">
        <v>567</v>
      </c>
      <c r="Y5681" t="s">
        <v>568</v>
      </c>
    </row>
    <row r="5682" spans="2:25" x14ac:dyDescent="0.3">
      <c r="B5682" s="118"/>
      <c r="D5682" t="s">
        <v>567</v>
      </c>
      <c r="H5682" t="s">
        <v>567</v>
      </c>
      <c r="J5682" t="s">
        <v>567</v>
      </c>
      <c r="K5682" t="s">
        <v>567</v>
      </c>
      <c r="L5682" t="s">
        <v>567</v>
      </c>
      <c r="N5682">
        <v>0</v>
      </c>
      <c r="O5682">
        <v>0</v>
      </c>
      <c r="R5682">
        <v>0</v>
      </c>
      <c r="W5682" t="s">
        <v>567</v>
      </c>
      <c r="X5682" t="s">
        <v>567</v>
      </c>
      <c r="Y5682" t="s">
        <v>568</v>
      </c>
    </row>
    <row r="5683" spans="2:25" x14ac:dyDescent="0.3">
      <c r="B5683" s="118"/>
      <c r="D5683" t="s">
        <v>567</v>
      </c>
      <c r="H5683" t="s">
        <v>567</v>
      </c>
      <c r="J5683" t="s">
        <v>567</v>
      </c>
      <c r="K5683" t="s">
        <v>567</v>
      </c>
      <c r="L5683" t="s">
        <v>567</v>
      </c>
      <c r="N5683">
        <v>0</v>
      </c>
      <c r="O5683">
        <v>0</v>
      </c>
      <c r="R5683">
        <v>0</v>
      </c>
      <c r="W5683" t="s">
        <v>567</v>
      </c>
      <c r="X5683" t="s">
        <v>567</v>
      </c>
      <c r="Y5683" t="s">
        <v>568</v>
      </c>
    </row>
    <row r="5684" spans="2:25" x14ac:dyDescent="0.3">
      <c r="B5684" s="118"/>
      <c r="D5684" t="s">
        <v>567</v>
      </c>
      <c r="H5684" t="s">
        <v>567</v>
      </c>
      <c r="J5684" t="s">
        <v>567</v>
      </c>
      <c r="K5684" t="s">
        <v>567</v>
      </c>
      <c r="L5684" t="s">
        <v>567</v>
      </c>
      <c r="N5684">
        <v>0</v>
      </c>
      <c r="O5684">
        <v>0</v>
      </c>
      <c r="R5684">
        <v>0</v>
      </c>
      <c r="W5684" t="s">
        <v>567</v>
      </c>
      <c r="X5684" t="s">
        <v>567</v>
      </c>
      <c r="Y5684" t="s">
        <v>568</v>
      </c>
    </row>
    <row r="5685" spans="2:25" x14ac:dyDescent="0.3">
      <c r="B5685" s="118"/>
      <c r="D5685" t="s">
        <v>567</v>
      </c>
      <c r="H5685" t="s">
        <v>567</v>
      </c>
      <c r="J5685" t="s">
        <v>567</v>
      </c>
      <c r="K5685" t="s">
        <v>567</v>
      </c>
      <c r="L5685" t="s">
        <v>567</v>
      </c>
      <c r="N5685">
        <v>0</v>
      </c>
      <c r="O5685">
        <v>0</v>
      </c>
      <c r="R5685">
        <v>0</v>
      </c>
      <c r="W5685" t="s">
        <v>567</v>
      </c>
      <c r="X5685" t="s">
        <v>567</v>
      </c>
      <c r="Y5685" t="s">
        <v>568</v>
      </c>
    </row>
    <row r="5686" spans="2:25" x14ac:dyDescent="0.3">
      <c r="B5686" s="118"/>
      <c r="D5686" t="s">
        <v>567</v>
      </c>
      <c r="H5686" t="s">
        <v>567</v>
      </c>
      <c r="J5686" t="s">
        <v>567</v>
      </c>
      <c r="K5686" t="s">
        <v>567</v>
      </c>
      <c r="L5686" t="s">
        <v>567</v>
      </c>
      <c r="N5686">
        <v>0</v>
      </c>
      <c r="O5686">
        <v>0</v>
      </c>
      <c r="R5686">
        <v>0</v>
      </c>
      <c r="W5686" t="s">
        <v>567</v>
      </c>
      <c r="X5686" t="s">
        <v>567</v>
      </c>
      <c r="Y5686" t="s">
        <v>568</v>
      </c>
    </row>
    <row r="5687" spans="2:25" x14ac:dyDescent="0.3">
      <c r="B5687" s="118"/>
      <c r="D5687" t="s">
        <v>567</v>
      </c>
      <c r="H5687" t="s">
        <v>567</v>
      </c>
      <c r="J5687" t="s">
        <v>567</v>
      </c>
      <c r="K5687" t="s">
        <v>567</v>
      </c>
      <c r="L5687" t="s">
        <v>567</v>
      </c>
      <c r="N5687">
        <v>0</v>
      </c>
      <c r="O5687">
        <v>0</v>
      </c>
      <c r="R5687">
        <v>0</v>
      </c>
      <c r="W5687" t="s">
        <v>567</v>
      </c>
      <c r="X5687" t="s">
        <v>567</v>
      </c>
      <c r="Y5687" t="s">
        <v>568</v>
      </c>
    </row>
    <row r="5688" spans="2:25" x14ac:dyDescent="0.3">
      <c r="B5688" s="118"/>
      <c r="D5688" t="s">
        <v>567</v>
      </c>
      <c r="H5688" t="s">
        <v>567</v>
      </c>
      <c r="J5688" t="s">
        <v>567</v>
      </c>
      <c r="K5688" t="s">
        <v>567</v>
      </c>
      <c r="L5688" t="s">
        <v>567</v>
      </c>
      <c r="N5688">
        <v>0</v>
      </c>
      <c r="O5688">
        <v>0</v>
      </c>
      <c r="R5688">
        <v>0</v>
      </c>
      <c r="W5688" t="s">
        <v>567</v>
      </c>
      <c r="X5688" t="s">
        <v>567</v>
      </c>
      <c r="Y5688" t="s">
        <v>568</v>
      </c>
    </row>
    <row r="5689" spans="2:25" x14ac:dyDescent="0.3">
      <c r="B5689" s="118"/>
      <c r="D5689" t="s">
        <v>567</v>
      </c>
      <c r="H5689" t="s">
        <v>567</v>
      </c>
      <c r="J5689" t="s">
        <v>567</v>
      </c>
      <c r="K5689" t="s">
        <v>567</v>
      </c>
      <c r="L5689" t="s">
        <v>567</v>
      </c>
      <c r="N5689">
        <v>0</v>
      </c>
      <c r="O5689">
        <v>0</v>
      </c>
      <c r="R5689">
        <v>0</v>
      </c>
      <c r="W5689" t="s">
        <v>567</v>
      </c>
      <c r="X5689" t="s">
        <v>567</v>
      </c>
      <c r="Y5689" t="s">
        <v>568</v>
      </c>
    </row>
    <row r="5690" spans="2:25" x14ac:dyDescent="0.3">
      <c r="B5690" s="118"/>
      <c r="D5690" t="s">
        <v>567</v>
      </c>
      <c r="H5690" t="s">
        <v>567</v>
      </c>
      <c r="J5690" t="s">
        <v>567</v>
      </c>
      <c r="K5690" t="s">
        <v>567</v>
      </c>
      <c r="L5690" t="s">
        <v>567</v>
      </c>
      <c r="N5690">
        <v>0</v>
      </c>
      <c r="O5690">
        <v>0</v>
      </c>
      <c r="R5690">
        <v>0</v>
      </c>
      <c r="W5690" t="s">
        <v>567</v>
      </c>
      <c r="X5690" t="s">
        <v>567</v>
      </c>
      <c r="Y5690" t="s">
        <v>568</v>
      </c>
    </row>
    <row r="5691" spans="2:25" x14ac:dyDescent="0.3">
      <c r="B5691" s="118"/>
      <c r="D5691" t="s">
        <v>567</v>
      </c>
      <c r="H5691" t="s">
        <v>567</v>
      </c>
      <c r="J5691" t="s">
        <v>567</v>
      </c>
      <c r="K5691" t="s">
        <v>567</v>
      </c>
      <c r="L5691" t="s">
        <v>567</v>
      </c>
      <c r="N5691">
        <v>0</v>
      </c>
      <c r="O5691">
        <v>0</v>
      </c>
      <c r="R5691">
        <v>0</v>
      </c>
      <c r="W5691" t="s">
        <v>567</v>
      </c>
      <c r="X5691" t="s">
        <v>567</v>
      </c>
      <c r="Y5691" t="s">
        <v>568</v>
      </c>
    </row>
    <row r="5692" spans="2:25" x14ac:dyDescent="0.3">
      <c r="B5692" s="118"/>
      <c r="D5692" t="s">
        <v>567</v>
      </c>
      <c r="H5692" t="s">
        <v>567</v>
      </c>
      <c r="J5692" t="s">
        <v>567</v>
      </c>
      <c r="K5692" t="s">
        <v>567</v>
      </c>
      <c r="L5692" t="s">
        <v>567</v>
      </c>
      <c r="N5692">
        <v>0</v>
      </c>
      <c r="O5692">
        <v>0</v>
      </c>
      <c r="R5692">
        <v>0</v>
      </c>
      <c r="W5692" t="s">
        <v>567</v>
      </c>
      <c r="X5692" t="s">
        <v>567</v>
      </c>
      <c r="Y5692" t="s">
        <v>568</v>
      </c>
    </row>
    <row r="5693" spans="2:25" x14ac:dyDescent="0.3">
      <c r="B5693" s="118"/>
      <c r="D5693" t="s">
        <v>567</v>
      </c>
      <c r="H5693" t="s">
        <v>567</v>
      </c>
      <c r="J5693" t="s">
        <v>567</v>
      </c>
      <c r="K5693" t="s">
        <v>567</v>
      </c>
      <c r="L5693" t="s">
        <v>567</v>
      </c>
      <c r="N5693">
        <v>0</v>
      </c>
      <c r="O5693">
        <v>0</v>
      </c>
      <c r="R5693">
        <v>0</v>
      </c>
      <c r="W5693" t="s">
        <v>567</v>
      </c>
      <c r="X5693" t="s">
        <v>567</v>
      </c>
      <c r="Y5693" t="s">
        <v>568</v>
      </c>
    </row>
    <row r="5694" spans="2:25" x14ac:dyDescent="0.3">
      <c r="B5694" s="118"/>
      <c r="D5694" t="s">
        <v>567</v>
      </c>
      <c r="H5694" t="s">
        <v>567</v>
      </c>
      <c r="J5694" t="s">
        <v>567</v>
      </c>
      <c r="K5694" t="s">
        <v>567</v>
      </c>
      <c r="L5694" t="s">
        <v>567</v>
      </c>
      <c r="N5694">
        <v>0</v>
      </c>
      <c r="O5694">
        <v>0</v>
      </c>
      <c r="R5694">
        <v>0</v>
      </c>
      <c r="W5694" t="s">
        <v>567</v>
      </c>
      <c r="X5694" t="s">
        <v>567</v>
      </c>
      <c r="Y5694" t="s">
        <v>568</v>
      </c>
    </row>
    <row r="5695" spans="2:25" x14ac:dyDescent="0.3">
      <c r="B5695" s="118"/>
      <c r="D5695" t="s">
        <v>567</v>
      </c>
      <c r="H5695" t="s">
        <v>567</v>
      </c>
      <c r="J5695" t="s">
        <v>567</v>
      </c>
      <c r="K5695" t="s">
        <v>567</v>
      </c>
      <c r="L5695" t="s">
        <v>567</v>
      </c>
      <c r="N5695">
        <v>0</v>
      </c>
      <c r="O5695">
        <v>0</v>
      </c>
      <c r="R5695">
        <v>0</v>
      </c>
      <c r="W5695" t="s">
        <v>567</v>
      </c>
      <c r="X5695" t="s">
        <v>567</v>
      </c>
      <c r="Y5695" t="s">
        <v>568</v>
      </c>
    </row>
    <row r="5696" spans="2:25" x14ac:dyDescent="0.3">
      <c r="B5696" s="118"/>
      <c r="D5696" t="s">
        <v>567</v>
      </c>
      <c r="H5696" t="s">
        <v>567</v>
      </c>
      <c r="J5696" t="s">
        <v>567</v>
      </c>
      <c r="K5696" t="s">
        <v>567</v>
      </c>
      <c r="L5696" t="s">
        <v>567</v>
      </c>
      <c r="N5696">
        <v>0</v>
      </c>
      <c r="O5696">
        <v>0</v>
      </c>
      <c r="R5696">
        <v>0</v>
      </c>
      <c r="W5696" t="s">
        <v>567</v>
      </c>
      <c r="X5696" t="s">
        <v>567</v>
      </c>
      <c r="Y5696" t="s">
        <v>568</v>
      </c>
    </row>
    <row r="5697" spans="2:25" x14ac:dyDescent="0.3">
      <c r="B5697" s="118"/>
      <c r="D5697" t="s">
        <v>567</v>
      </c>
      <c r="H5697" t="s">
        <v>567</v>
      </c>
      <c r="J5697" t="s">
        <v>567</v>
      </c>
      <c r="K5697" t="s">
        <v>567</v>
      </c>
      <c r="L5697" t="s">
        <v>567</v>
      </c>
      <c r="N5697">
        <v>0</v>
      </c>
      <c r="O5697">
        <v>0</v>
      </c>
      <c r="R5697">
        <v>0</v>
      </c>
      <c r="W5697" t="s">
        <v>567</v>
      </c>
      <c r="X5697" t="s">
        <v>567</v>
      </c>
      <c r="Y5697" t="s">
        <v>568</v>
      </c>
    </row>
    <row r="5698" spans="2:25" x14ac:dyDescent="0.3">
      <c r="B5698" s="118"/>
      <c r="D5698" t="s">
        <v>567</v>
      </c>
      <c r="H5698" t="s">
        <v>567</v>
      </c>
      <c r="J5698" t="s">
        <v>567</v>
      </c>
      <c r="K5698" t="s">
        <v>567</v>
      </c>
      <c r="L5698" t="s">
        <v>567</v>
      </c>
      <c r="N5698">
        <v>0</v>
      </c>
      <c r="O5698">
        <v>0</v>
      </c>
      <c r="R5698">
        <v>0</v>
      </c>
      <c r="W5698" t="s">
        <v>567</v>
      </c>
      <c r="X5698" t="s">
        <v>567</v>
      </c>
      <c r="Y5698" t="s">
        <v>568</v>
      </c>
    </row>
    <row r="5699" spans="2:25" x14ac:dyDescent="0.3">
      <c r="B5699" s="118"/>
      <c r="D5699" t="s">
        <v>567</v>
      </c>
      <c r="H5699" t="s">
        <v>567</v>
      </c>
      <c r="J5699" t="s">
        <v>567</v>
      </c>
      <c r="K5699" t="s">
        <v>567</v>
      </c>
      <c r="L5699" t="s">
        <v>567</v>
      </c>
      <c r="N5699">
        <v>0</v>
      </c>
      <c r="O5699">
        <v>0</v>
      </c>
      <c r="R5699">
        <v>0</v>
      </c>
      <c r="W5699" t="s">
        <v>567</v>
      </c>
      <c r="X5699" t="s">
        <v>567</v>
      </c>
      <c r="Y5699" t="s">
        <v>568</v>
      </c>
    </row>
    <row r="5700" spans="2:25" x14ac:dyDescent="0.3">
      <c r="B5700" s="118"/>
      <c r="D5700" t="s">
        <v>567</v>
      </c>
      <c r="H5700" t="s">
        <v>567</v>
      </c>
      <c r="J5700" t="s">
        <v>567</v>
      </c>
      <c r="K5700" t="s">
        <v>567</v>
      </c>
      <c r="L5700" t="s">
        <v>567</v>
      </c>
      <c r="N5700">
        <v>0</v>
      </c>
      <c r="O5700">
        <v>0</v>
      </c>
      <c r="R5700">
        <v>0</v>
      </c>
      <c r="W5700" t="s">
        <v>567</v>
      </c>
      <c r="X5700" t="s">
        <v>567</v>
      </c>
      <c r="Y5700" t="s">
        <v>568</v>
      </c>
    </row>
    <row r="5701" spans="2:25" x14ac:dyDescent="0.3">
      <c r="B5701" s="118"/>
      <c r="D5701" t="s">
        <v>567</v>
      </c>
      <c r="H5701" t="s">
        <v>567</v>
      </c>
      <c r="J5701" t="s">
        <v>567</v>
      </c>
      <c r="K5701" t="s">
        <v>567</v>
      </c>
      <c r="L5701" t="s">
        <v>567</v>
      </c>
      <c r="N5701">
        <v>0</v>
      </c>
      <c r="O5701">
        <v>0</v>
      </c>
      <c r="R5701">
        <v>0</v>
      </c>
      <c r="W5701" t="s">
        <v>567</v>
      </c>
      <c r="X5701" t="s">
        <v>567</v>
      </c>
      <c r="Y5701" t="s">
        <v>568</v>
      </c>
    </row>
    <row r="5702" spans="2:25" x14ac:dyDescent="0.3">
      <c r="B5702" s="118"/>
      <c r="D5702" t="s">
        <v>567</v>
      </c>
      <c r="H5702" t="s">
        <v>567</v>
      </c>
      <c r="J5702" t="s">
        <v>567</v>
      </c>
      <c r="K5702" t="s">
        <v>567</v>
      </c>
      <c r="L5702" t="s">
        <v>567</v>
      </c>
      <c r="N5702">
        <v>0</v>
      </c>
      <c r="O5702">
        <v>0</v>
      </c>
      <c r="R5702">
        <v>0</v>
      </c>
      <c r="W5702" t="s">
        <v>567</v>
      </c>
      <c r="X5702" t="s">
        <v>567</v>
      </c>
      <c r="Y5702" t="s">
        <v>568</v>
      </c>
    </row>
    <row r="5703" spans="2:25" x14ac:dyDescent="0.3">
      <c r="B5703" s="118"/>
      <c r="D5703" t="s">
        <v>567</v>
      </c>
      <c r="H5703" t="s">
        <v>567</v>
      </c>
      <c r="J5703" t="s">
        <v>567</v>
      </c>
      <c r="K5703" t="s">
        <v>567</v>
      </c>
      <c r="L5703" t="s">
        <v>567</v>
      </c>
      <c r="N5703">
        <v>0</v>
      </c>
      <c r="O5703">
        <v>0</v>
      </c>
      <c r="R5703">
        <v>0</v>
      </c>
      <c r="W5703" t="s">
        <v>567</v>
      </c>
      <c r="X5703" t="s">
        <v>567</v>
      </c>
      <c r="Y5703" t="s">
        <v>568</v>
      </c>
    </row>
    <row r="5704" spans="2:25" x14ac:dyDescent="0.3">
      <c r="B5704" s="118"/>
      <c r="D5704" t="s">
        <v>567</v>
      </c>
      <c r="H5704" t="s">
        <v>567</v>
      </c>
      <c r="J5704" t="s">
        <v>567</v>
      </c>
      <c r="K5704" t="s">
        <v>567</v>
      </c>
      <c r="L5704" t="s">
        <v>567</v>
      </c>
      <c r="N5704">
        <v>0</v>
      </c>
      <c r="O5704">
        <v>0</v>
      </c>
      <c r="R5704">
        <v>0</v>
      </c>
      <c r="W5704" t="s">
        <v>567</v>
      </c>
      <c r="X5704" t="s">
        <v>567</v>
      </c>
      <c r="Y5704" t="s">
        <v>568</v>
      </c>
    </row>
    <row r="5705" spans="2:25" x14ac:dyDescent="0.3">
      <c r="B5705" s="118"/>
      <c r="D5705" t="s">
        <v>567</v>
      </c>
      <c r="H5705" t="s">
        <v>567</v>
      </c>
      <c r="J5705" t="s">
        <v>567</v>
      </c>
      <c r="K5705" t="s">
        <v>567</v>
      </c>
      <c r="L5705" t="s">
        <v>567</v>
      </c>
      <c r="N5705">
        <v>0</v>
      </c>
      <c r="O5705">
        <v>0</v>
      </c>
      <c r="R5705">
        <v>0</v>
      </c>
      <c r="W5705" t="s">
        <v>567</v>
      </c>
      <c r="X5705" t="s">
        <v>567</v>
      </c>
      <c r="Y5705" t="s">
        <v>568</v>
      </c>
    </row>
    <row r="5706" spans="2:25" x14ac:dyDescent="0.3">
      <c r="B5706" s="118"/>
      <c r="D5706" t="s">
        <v>567</v>
      </c>
      <c r="H5706" t="s">
        <v>567</v>
      </c>
      <c r="J5706" t="s">
        <v>567</v>
      </c>
      <c r="K5706" t="s">
        <v>567</v>
      </c>
      <c r="L5706" t="s">
        <v>567</v>
      </c>
      <c r="N5706">
        <v>0</v>
      </c>
      <c r="O5706">
        <v>0</v>
      </c>
      <c r="R5706">
        <v>0</v>
      </c>
      <c r="W5706" t="s">
        <v>567</v>
      </c>
      <c r="X5706" t="s">
        <v>567</v>
      </c>
      <c r="Y5706" t="s">
        <v>568</v>
      </c>
    </row>
    <row r="5707" spans="2:25" x14ac:dyDescent="0.3">
      <c r="B5707" s="118"/>
      <c r="D5707" t="s">
        <v>567</v>
      </c>
      <c r="H5707" t="s">
        <v>567</v>
      </c>
      <c r="J5707" t="s">
        <v>567</v>
      </c>
      <c r="K5707" t="s">
        <v>567</v>
      </c>
      <c r="L5707" t="s">
        <v>567</v>
      </c>
      <c r="N5707">
        <v>0</v>
      </c>
      <c r="O5707">
        <v>0</v>
      </c>
      <c r="R5707">
        <v>0</v>
      </c>
      <c r="W5707" t="s">
        <v>567</v>
      </c>
      <c r="X5707" t="s">
        <v>567</v>
      </c>
      <c r="Y5707" t="s">
        <v>568</v>
      </c>
    </row>
    <row r="5708" spans="2:25" x14ac:dyDescent="0.3">
      <c r="B5708" s="118"/>
      <c r="D5708" t="s">
        <v>567</v>
      </c>
      <c r="H5708" t="s">
        <v>567</v>
      </c>
      <c r="J5708" t="s">
        <v>567</v>
      </c>
      <c r="K5708" t="s">
        <v>567</v>
      </c>
      <c r="L5708" t="s">
        <v>567</v>
      </c>
      <c r="N5708">
        <v>0</v>
      </c>
      <c r="O5708">
        <v>0</v>
      </c>
      <c r="R5708">
        <v>0</v>
      </c>
      <c r="W5708" t="s">
        <v>567</v>
      </c>
      <c r="X5708" t="s">
        <v>567</v>
      </c>
      <c r="Y5708" t="s">
        <v>568</v>
      </c>
    </row>
    <row r="5709" spans="2:25" x14ac:dyDescent="0.3">
      <c r="B5709" s="118"/>
      <c r="D5709" t="s">
        <v>567</v>
      </c>
      <c r="H5709" t="s">
        <v>567</v>
      </c>
      <c r="J5709" t="s">
        <v>567</v>
      </c>
      <c r="K5709" t="s">
        <v>567</v>
      </c>
      <c r="L5709" t="s">
        <v>567</v>
      </c>
      <c r="N5709">
        <v>0</v>
      </c>
      <c r="O5709">
        <v>0</v>
      </c>
      <c r="R5709">
        <v>0</v>
      </c>
      <c r="W5709" t="s">
        <v>567</v>
      </c>
      <c r="X5709" t="s">
        <v>567</v>
      </c>
      <c r="Y5709" t="s">
        <v>568</v>
      </c>
    </row>
    <row r="5710" spans="2:25" x14ac:dyDescent="0.3">
      <c r="B5710" s="118"/>
      <c r="D5710" t="s">
        <v>567</v>
      </c>
      <c r="H5710" t="s">
        <v>567</v>
      </c>
      <c r="J5710" t="s">
        <v>567</v>
      </c>
      <c r="K5710" t="s">
        <v>567</v>
      </c>
      <c r="L5710" t="s">
        <v>567</v>
      </c>
      <c r="N5710">
        <v>0</v>
      </c>
      <c r="O5710">
        <v>0</v>
      </c>
      <c r="R5710">
        <v>0</v>
      </c>
      <c r="W5710" t="s">
        <v>567</v>
      </c>
      <c r="X5710" t="s">
        <v>567</v>
      </c>
      <c r="Y5710" t="s">
        <v>568</v>
      </c>
    </row>
    <row r="5711" spans="2:25" x14ac:dyDescent="0.3">
      <c r="B5711" s="118"/>
      <c r="D5711" t="s">
        <v>567</v>
      </c>
      <c r="H5711" t="s">
        <v>567</v>
      </c>
      <c r="J5711" t="s">
        <v>567</v>
      </c>
      <c r="K5711" t="s">
        <v>567</v>
      </c>
      <c r="L5711" t="s">
        <v>567</v>
      </c>
      <c r="N5711">
        <v>0</v>
      </c>
      <c r="O5711">
        <v>0</v>
      </c>
      <c r="R5711">
        <v>0</v>
      </c>
      <c r="W5711" t="s">
        <v>567</v>
      </c>
      <c r="X5711" t="s">
        <v>567</v>
      </c>
      <c r="Y5711" t="s">
        <v>568</v>
      </c>
    </row>
    <row r="5712" spans="2:25" x14ac:dyDescent="0.3">
      <c r="B5712" s="118"/>
      <c r="D5712" t="s">
        <v>567</v>
      </c>
      <c r="H5712" t="s">
        <v>567</v>
      </c>
      <c r="J5712" t="s">
        <v>567</v>
      </c>
      <c r="K5712" t="s">
        <v>567</v>
      </c>
      <c r="L5712" t="s">
        <v>567</v>
      </c>
      <c r="N5712">
        <v>0</v>
      </c>
      <c r="O5712">
        <v>0</v>
      </c>
      <c r="R5712">
        <v>0</v>
      </c>
      <c r="W5712" t="s">
        <v>567</v>
      </c>
      <c r="X5712" t="s">
        <v>567</v>
      </c>
      <c r="Y5712" t="s">
        <v>568</v>
      </c>
    </row>
    <row r="5713" spans="2:25" x14ac:dyDescent="0.3">
      <c r="B5713" s="118"/>
      <c r="D5713" t="s">
        <v>567</v>
      </c>
      <c r="H5713" t="s">
        <v>567</v>
      </c>
      <c r="J5713" t="s">
        <v>567</v>
      </c>
      <c r="K5713" t="s">
        <v>567</v>
      </c>
      <c r="L5713" t="s">
        <v>567</v>
      </c>
      <c r="N5713">
        <v>0</v>
      </c>
      <c r="O5713">
        <v>0</v>
      </c>
      <c r="R5713">
        <v>0</v>
      </c>
      <c r="W5713" t="s">
        <v>567</v>
      </c>
      <c r="X5713" t="s">
        <v>567</v>
      </c>
      <c r="Y5713" t="s">
        <v>568</v>
      </c>
    </row>
    <row r="5714" spans="2:25" x14ac:dyDescent="0.3">
      <c r="B5714" s="118"/>
      <c r="D5714" t="s">
        <v>567</v>
      </c>
      <c r="H5714" t="s">
        <v>567</v>
      </c>
      <c r="J5714" t="s">
        <v>567</v>
      </c>
      <c r="K5714" t="s">
        <v>567</v>
      </c>
      <c r="L5714" t="s">
        <v>567</v>
      </c>
      <c r="N5714">
        <v>0</v>
      </c>
      <c r="O5714">
        <v>0</v>
      </c>
      <c r="R5714">
        <v>0</v>
      </c>
      <c r="W5714" t="s">
        <v>567</v>
      </c>
      <c r="X5714" t="s">
        <v>567</v>
      </c>
      <c r="Y5714" t="s">
        <v>568</v>
      </c>
    </row>
    <row r="5715" spans="2:25" x14ac:dyDescent="0.3">
      <c r="B5715" s="118"/>
      <c r="D5715" t="s">
        <v>567</v>
      </c>
      <c r="H5715" t="s">
        <v>567</v>
      </c>
      <c r="J5715" t="s">
        <v>567</v>
      </c>
      <c r="K5715" t="s">
        <v>567</v>
      </c>
      <c r="L5715" t="s">
        <v>567</v>
      </c>
      <c r="N5715">
        <v>0</v>
      </c>
      <c r="O5715">
        <v>0</v>
      </c>
      <c r="R5715">
        <v>0</v>
      </c>
      <c r="W5715" t="s">
        <v>567</v>
      </c>
      <c r="X5715" t="s">
        <v>567</v>
      </c>
      <c r="Y5715" t="s">
        <v>568</v>
      </c>
    </row>
    <row r="5716" spans="2:25" x14ac:dyDescent="0.3">
      <c r="B5716" s="118"/>
      <c r="D5716" t="s">
        <v>567</v>
      </c>
      <c r="H5716" t="s">
        <v>567</v>
      </c>
      <c r="J5716" t="s">
        <v>567</v>
      </c>
      <c r="K5716" t="s">
        <v>567</v>
      </c>
      <c r="L5716" t="s">
        <v>567</v>
      </c>
      <c r="N5716">
        <v>0</v>
      </c>
      <c r="O5716">
        <v>0</v>
      </c>
      <c r="R5716">
        <v>0</v>
      </c>
      <c r="W5716" t="s">
        <v>567</v>
      </c>
      <c r="X5716" t="s">
        <v>567</v>
      </c>
      <c r="Y5716" t="s">
        <v>568</v>
      </c>
    </row>
    <row r="5717" spans="2:25" x14ac:dyDescent="0.3">
      <c r="B5717" s="118"/>
      <c r="D5717" t="s">
        <v>567</v>
      </c>
      <c r="H5717" t="s">
        <v>567</v>
      </c>
      <c r="J5717" t="s">
        <v>567</v>
      </c>
      <c r="K5717" t="s">
        <v>567</v>
      </c>
      <c r="L5717" t="s">
        <v>567</v>
      </c>
      <c r="N5717">
        <v>0</v>
      </c>
      <c r="O5717">
        <v>0</v>
      </c>
      <c r="R5717">
        <v>0</v>
      </c>
      <c r="W5717" t="s">
        <v>567</v>
      </c>
      <c r="X5717" t="s">
        <v>567</v>
      </c>
      <c r="Y5717" t="s">
        <v>568</v>
      </c>
    </row>
    <row r="5718" spans="2:25" x14ac:dyDescent="0.3">
      <c r="B5718" s="118"/>
      <c r="D5718" t="s">
        <v>567</v>
      </c>
      <c r="H5718" t="s">
        <v>567</v>
      </c>
      <c r="J5718" t="s">
        <v>567</v>
      </c>
      <c r="K5718" t="s">
        <v>567</v>
      </c>
      <c r="L5718" t="s">
        <v>567</v>
      </c>
      <c r="N5718">
        <v>0</v>
      </c>
      <c r="O5718">
        <v>0</v>
      </c>
      <c r="R5718">
        <v>0</v>
      </c>
      <c r="W5718" t="s">
        <v>567</v>
      </c>
      <c r="X5718" t="s">
        <v>567</v>
      </c>
      <c r="Y5718" t="s">
        <v>568</v>
      </c>
    </row>
    <row r="5719" spans="2:25" x14ac:dyDescent="0.3">
      <c r="B5719" s="118"/>
      <c r="D5719" t="s">
        <v>567</v>
      </c>
      <c r="H5719" t="s">
        <v>567</v>
      </c>
      <c r="J5719" t="s">
        <v>567</v>
      </c>
      <c r="K5719" t="s">
        <v>567</v>
      </c>
      <c r="L5719" t="s">
        <v>567</v>
      </c>
      <c r="N5719">
        <v>0</v>
      </c>
      <c r="O5719">
        <v>0</v>
      </c>
      <c r="R5719">
        <v>0</v>
      </c>
      <c r="W5719" t="s">
        <v>567</v>
      </c>
      <c r="X5719" t="s">
        <v>567</v>
      </c>
      <c r="Y5719" t="s">
        <v>568</v>
      </c>
    </row>
    <row r="5720" spans="2:25" x14ac:dyDescent="0.3">
      <c r="B5720" s="118"/>
      <c r="D5720" t="s">
        <v>567</v>
      </c>
      <c r="H5720" t="s">
        <v>567</v>
      </c>
      <c r="J5720" t="s">
        <v>567</v>
      </c>
      <c r="K5720" t="s">
        <v>567</v>
      </c>
      <c r="L5720" t="s">
        <v>567</v>
      </c>
      <c r="N5720">
        <v>0</v>
      </c>
      <c r="O5720">
        <v>0</v>
      </c>
      <c r="R5720">
        <v>0</v>
      </c>
      <c r="W5720" t="s">
        <v>567</v>
      </c>
      <c r="X5720" t="s">
        <v>567</v>
      </c>
      <c r="Y5720" t="s">
        <v>568</v>
      </c>
    </row>
    <row r="5721" spans="2:25" x14ac:dyDescent="0.3">
      <c r="B5721" s="118"/>
      <c r="D5721" t="s">
        <v>567</v>
      </c>
      <c r="H5721" t="s">
        <v>567</v>
      </c>
      <c r="J5721" t="s">
        <v>567</v>
      </c>
      <c r="K5721" t="s">
        <v>567</v>
      </c>
      <c r="L5721" t="s">
        <v>567</v>
      </c>
      <c r="N5721">
        <v>0</v>
      </c>
      <c r="O5721">
        <v>0</v>
      </c>
      <c r="R5721">
        <v>0</v>
      </c>
      <c r="W5721" t="s">
        <v>567</v>
      </c>
      <c r="X5721" t="s">
        <v>567</v>
      </c>
      <c r="Y5721" t="s">
        <v>568</v>
      </c>
    </row>
    <row r="5722" spans="2:25" x14ac:dyDescent="0.3">
      <c r="B5722" s="118"/>
      <c r="D5722" t="s">
        <v>567</v>
      </c>
      <c r="H5722" t="s">
        <v>567</v>
      </c>
      <c r="J5722" t="s">
        <v>567</v>
      </c>
      <c r="K5722" t="s">
        <v>567</v>
      </c>
      <c r="L5722" t="s">
        <v>567</v>
      </c>
      <c r="N5722">
        <v>0</v>
      </c>
      <c r="O5722">
        <v>0</v>
      </c>
      <c r="R5722">
        <v>0</v>
      </c>
      <c r="W5722" t="s">
        <v>567</v>
      </c>
      <c r="X5722" t="s">
        <v>567</v>
      </c>
      <c r="Y5722" t="s">
        <v>568</v>
      </c>
    </row>
    <row r="5723" spans="2:25" x14ac:dyDescent="0.3">
      <c r="B5723" s="118"/>
      <c r="D5723" t="s">
        <v>567</v>
      </c>
      <c r="H5723" t="s">
        <v>567</v>
      </c>
      <c r="J5723" t="s">
        <v>567</v>
      </c>
      <c r="K5723" t="s">
        <v>567</v>
      </c>
      <c r="L5723" t="s">
        <v>567</v>
      </c>
      <c r="N5723">
        <v>0</v>
      </c>
      <c r="O5723">
        <v>0</v>
      </c>
      <c r="R5723">
        <v>0</v>
      </c>
      <c r="W5723" t="s">
        <v>567</v>
      </c>
      <c r="X5723" t="s">
        <v>567</v>
      </c>
      <c r="Y5723" t="s">
        <v>568</v>
      </c>
    </row>
    <row r="5724" spans="2:25" x14ac:dyDescent="0.3">
      <c r="B5724" s="118"/>
      <c r="D5724" t="s">
        <v>567</v>
      </c>
      <c r="H5724" t="s">
        <v>567</v>
      </c>
      <c r="J5724" t="s">
        <v>567</v>
      </c>
      <c r="K5724" t="s">
        <v>567</v>
      </c>
      <c r="L5724" t="s">
        <v>567</v>
      </c>
      <c r="N5724">
        <v>0</v>
      </c>
      <c r="O5724">
        <v>0</v>
      </c>
      <c r="R5724">
        <v>0</v>
      </c>
      <c r="W5724" t="s">
        <v>567</v>
      </c>
      <c r="X5724" t="s">
        <v>567</v>
      </c>
      <c r="Y5724" t="s">
        <v>568</v>
      </c>
    </row>
    <row r="5725" spans="2:25" x14ac:dyDescent="0.3">
      <c r="B5725" s="118"/>
      <c r="D5725" t="s">
        <v>567</v>
      </c>
      <c r="H5725" t="s">
        <v>567</v>
      </c>
      <c r="J5725" t="s">
        <v>567</v>
      </c>
      <c r="K5725" t="s">
        <v>567</v>
      </c>
      <c r="L5725" t="s">
        <v>567</v>
      </c>
      <c r="N5725">
        <v>0</v>
      </c>
      <c r="O5725">
        <v>0</v>
      </c>
      <c r="R5725">
        <v>0</v>
      </c>
      <c r="W5725" t="s">
        <v>567</v>
      </c>
      <c r="X5725" t="s">
        <v>567</v>
      </c>
      <c r="Y5725" t="s">
        <v>568</v>
      </c>
    </row>
    <row r="5726" spans="2:25" x14ac:dyDescent="0.3">
      <c r="B5726" s="118"/>
      <c r="D5726" t="s">
        <v>567</v>
      </c>
      <c r="H5726" t="s">
        <v>567</v>
      </c>
      <c r="J5726" t="s">
        <v>567</v>
      </c>
      <c r="K5726" t="s">
        <v>567</v>
      </c>
      <c r="L5726" t="s">
        <v>567</v>
      </c>
      <c r="N5726">
        <v>0</v>
      </c>
      <c r="O5726">
        <v>0</v>
      </c>
      <c r="R5726">
        <v>0</v>
      </c>
      <c r="W5726" t="s">
        <v>567</v>
      </c>
      <c r="X5726" t="s">
        <v>567</v>
      </c>
      <c r="Y5726" t="s">
        <v>568</v>
      </c>
    </row>
    <row r="5727" spans="2:25" x14ac:dyDescent="0.3">
      <c r="B5727" s="118"/>
      <c r="D5727" t="s">
        <v>567</v>
      </c>
      <c r="H5727" t="s">
        <v>567</v>
      </c>
      <c r="J5727" t="s">
        <v>567</v>
      </c>
      <c r="K5727" t="s">
        <v>567</v>
      </c>
      <c r="L5727" t="s">
        <v>567</v>
      </c>
      <c r="N5727">
        <v>0</v>
      </c>
      <c r="O5727">
        <v>0</v>
      </c>
      <c r="R5727">
        <v>0</v>
      </c>
      <c r="W5727" t="s">
        <v>567</v>
      </c>
      <c r="X5727" t="s">
        <v>567</v>
      </c>
      <c r="Y5727" t="s">
        <v>568</v>
      </c>
    </row>
    <row r="5728" spans="2:25" x14ac:dyDescent="0.3">
      <c r="B5728" s="118"/>
      <c r="D5728" t="s">
        <v>567</v>
      </c>
      <c r="H5728" t="s">
        <v>567</v>
      </c>
      <c r="J5728" t="s">
        <v>567</v>
      </c>
      <c r="K5728" t="s">
        <v>567</v>
      </c>
      <c r="L5728" t="s">
        <v>567</v>
      </c>
      <c r="N5728">
        <v>0</v>
      </c>
      <c r="O5728">
        <v>0</v>
      </c>
      <c r="R5728">
        <v>0</v>
      </c>
      <c r="W5728" t="s">
        <v>567</v>
      </c>
      <c r="X5728" t="s">
        <v>567</v>
      </c>
      <c r="Y5728" t="s">
        <v>568</v>
      </c>
    </row>
    <row r="5729" spans="2:25" x14ac:dyDescent="0.3">
      <c r="B5729" s="118"/>
      <c r="D5729" t="s">
        <v>567</v>
      </c>
      <c r="H5729" t="s">
        <v>567</v>
      </c>
      <c r="J5729" t="s">
        <v>567</v>
      </c>
      <c r="K5729" t="s">
        <v>567</v>
      </c>
      <c r="L5729" t="s">
        <v>567</v>
      </c>
      <c r="N5729">
        <v>0</v>
      </c>
      <c r="O5729">
        <v>0</v>
      </c>
      <c r="R5729">
        <v>0</v>
      </c>
      <c r="W5729" t="s">
        <v>567</v>
      </c>
      <c r="X5729" t="s">
        <v>567</v>
      </c>
      <c r="Y5729" t="s">
        <v>568</v>
      </c>
    </row>
    <row r="5730" spans="2:25" x14ac:dyDescent="0.3">
      <c r="B5730" s="118"/>
      <c r="D5730" t="s">
        <v>567</v>
      </c>
      <c r="H5730" t="s">
        <v>567</v>
      </c>
      <c r="J5730" t="s">
        <v>567</v>
      </c>
      <c r="K5730" t="s">
        <v>567</v>
      </c>
      <c r="L5730" t="s">
        <v>567</v>
      </c>
      <c r="N5730">
        <v>0</v>
      </c>
      <c r="O5730">
        <v>0</v>
      </c>
      <c r="R5730">
        <v>0</v>
      </c>
      <c r="W5730" t="s">
        <v>567</v>
      </c>
      <c r="X5730" t="s">
        <v>567</v>
      </c>
      <c r="Y5730" t="s">
        <v>568</v>
      </c>
    </row>
    <row r="5731" spans="2:25" x14ac:dyDescent="0.3">
      <c r="B5731" s="118"/>
      <c r="D5731" t="s">
        <v>567</v>
      </c>
      <c r="H5731" t="s">
        <v>567</v>
      </c>
      <c r="J5731" t="s">
        <v>567</v>
      </c>
      <c r="K5731" t="s">
        <v>567</v>
      </c>
      <c r="L5731" t="s">
        <v>567</v>
      </c>
      <c r="N5731">
        <v>0</v>
      </c>
      <c r="O5731">
        <v>0</v>
      </c>
      <c r="R5731">
        <v>0</v>
      </c>
      <c r="W5731" t="s">
        <v>567</v>
      </c>
      <c r="X5731" t="s">
        <v>567</v>
      </c>
      <c r="Y5731" t="s">
        <v>568</v>
      </c>
    </row>
    <row r="5732" spans="2:25" x14ac:dyDescent="0.3">
      <c r="B5732" s="118"/>
      <c r="D5732" t="s">
        <v>567</v>
      </c>
      <c r="H5732" t="s">
        <v>567</v>
      </c>
      <c r="J5732" t="s">
        <v>567</v>
      </c>
      <c r="K5732" t="s">
        <v>567</v>
      </c>
      <c r="L5732" t="s">
        <v>567</v>
      </c>
      <c r="N5732">
        <v>0</v>
      </c>
      <c r="O5732">
        <v>0</v>
      </c>
      <c r="R5732">
        <v>0</v>
      </c>
      <c r="W5732" t="s">
        <v>567</v>
      </c>
      <c r="X5732" t="s">
        <v>567</v>
      </c>
      <c r="Y5732" t="s">
        <v>568</v>
      </c>
    </row>
    <row r="5733" spans="2:25" x14ac:dyDescent="0.3">
      <c r="B5733" s="118"/>
      <c r="D5733" t="s">
        <v>567</v>
      </c>
      <c r="H5733" t="s">
        <v>567</v>
      </c>
      <c r="J5733" t="s">
        <v>567</v>
      </c>
      <c r="K5733" t="s">
        <v>567</v>
      </c>
      <c r="L5733" t="s">
        <v>567</v>
      </c>
      <c r="N5733">
        <v>0</v>
      </c>
      <c r="O5733">
        <v>0</v>
      </c>
      <c r="R5733">
        <v>0</v>
      </c>
      <c r="W5733" t="s">
        <v>567</v>
      </c>
      <c r="X5733" t="s">
        <v>567</v>
      </c>
      <c r="Y5733" t="s">
        <v>568</v>
      </c>
    </row>
    <row r="5734" spans="2:25" x14ac:dyDescent="0.3">
      <c r="B5734" s="118"/>
      <c r="D5734" t="s">
        <v>567</v>
      </c>
      <c r="H5734" t="s">
        <v>567</v>
      </c>
      <c r="J5734" t="s">
        <v>567</v>
      </c>
      <c r="K5734" t="s">
        <v>567</v>
      </c>
      <c r="L5734" t="s">
        <v>567</v>
      </c>
      <c r="N5734">
        <v>0</v>
      </c>
      <c r="O5734">
        <v>0</v>
      </c>
      <c r="R5734">
        <v>0</v>
      </c>
      <c r="W5734" t="s">
        <v>567</v>
      </c>
      <c r="X5734" t="s">
        <v>567</v>
      </c>
      <c r="Y5734" t="s">
        <v>568</v>
      </c>
    </row>
    <row r="5735" spans="2:25" x14ac:dyDescent="0.3">
      <c r="B5735" s="118"/>
      <c r="D5735" t="s">
        <v>567</v>
      </c>
      <c r="H5735" t="s">
        <v>567</v>
      </c>
      <c r="J5735" t="s">
        <v>567</v>
      </c>
      <c r="K5735" t="s">
        <v>567</v>
      </c>
      <c r="L5735" t="s">
        <v>567</v>
      </c>
      <c r="N5735">
        <v>0</v>
      </c>
      <c r="O5735">
        <v>0</v>
      </c>
      <c r="R5735">
        <v>0</v>
      </c>
      <c r="W5735" t="s">
        <v>567</v>
      </c>
      <c r="X5735" t="s">
        <v>567</v>
      </c>
      <c r="Y5735" t="s">
        <v>568</v>
      </c>
    </row>
    <row r="5736" spans="2:25" x14ac:dyDescent="0.3">
      <c r="B5736" s="118"/>
      <c r="D5736" t="s">
        <v>567</v>
      </c>
      <c r="H5736" t="s">
        <v>567</v>
      </c>
      <c r="J5736" t="s">
        <v>567</v>
      </c>
      <c r="K5736" t="s">
        <v>567</v>
      </c>
      <c r="L5736" t="s">
        <v>567</v>
      </c>
      <c r="N5736">
        <v>0</v>
      </c>
      <c r="O5736">
        <v>0</v>
      </c>
      <c r="R5736">
        <v>0</v>
      </c>
      <c r="W5736" t="s">
        <v>567</v>
      </c>
      <c r="X5736" t="s">
        <v>567</v>
      </c>
      <c r="Y5736" t="s">
        <v>568</v>
      </c>
    </row>
    <row r="5737" spans="2:25" x14ac:dyDescent="0.3">
      <c r="B5737" s="118"/>
      <c r="D5737" t="s">
        <v>567</v>
      </c>
      <c r="H5737" t="s">
        <v>567</v>
      </c>
      <c r="J5737" t="s">
        <v>567</v>
      </c>
      <c r="K5737" t="s">
        <v>567</v>
      </c>
      <c r="L5737" t="s">
        <v>567</v>
      </c>
      <c r="N5737">
        <v>0</v>
      </c>
      <c r="O5737">
        <v>0</v>
      </c>
      <c r="R5737">
        <v>0</v>
      </c>
      <c r="W5737" t="s">
        <v>567</v>
      </c>
      <c r="X5737" t="s">
        <v>567</v>
      </c>
      <c r="Y5737" t="s">
        <v>568</v>
      </c>
    </row>
    <row r="5738" spans="2:25" x14ac:dyDescent="0.3">
      <c r="B5738" s="118"/>
      <c r="D5738" t="s">
        <v>567</v>
      </c>
      <c r="H5738" t="s">
        <v>567</v>
      </c>
      <c r="J5738" t="s">
        <v>567</v>
      </c>
      <c r="K5738" t="s">
        <v>567</v>
      </c>
      <c r="L5738" t="s">
        <v>567</v>
      </c>
      <c r="N5738">
        <v>0</v>
      </c>
      <c r="O5738">
        <v>0</v>
      </c>
      <c r="R5738">
        <v>0</v>
      </c>
      <c r="W5738" t="s">
        <v>567</v>
      </c>
      <c r="X5738" t="s">
        <v>567</v>
      </c>
      <c r="Y5738" t="s">
        <v>568</v>
      </c>
    </row>
    <row r="5739" spans="2:25" x14ac:dyDescent="0.3">
      <c r="B5739" s="118"/>
      <c r="D5739" t="s">
        <v>567</v>
      </c>
      <c r="H5739" t="s">
        <v>567</v>
      </c>
      <c r="J5739" t="s">
        <v>567</v>
      </c>
      <c r="K5739" t="s">
        <v>567</v>
      </c>
      <c r="L5739" t="s">
        <v>567</v>
      </c>
      <c r="N5739">
        <v>0</v>
      </c>
      <c r="O5739">
        <v>0</v>
      </c>
      <c r="R5739">
        <v>0</v>
      </c>
      <c r="W5739" t="s">
        <v>567</v>
      </c>
      <c r="X5739" t="s">
        <v>567</v>
      </c>
      <c r="Y5739" t="s">
        <v>568</v>
      </c>
    </row>
    <row r="5740" spans="2:25" x14ac:dyDescent="0.3">
      <c r="B5740" s="118"/>
      <c r="D5740" t="s">
        <v>567</v>
      </c>
      <c r="H5740" t="s">
        <v>567</v>
      </c>
      <c r="J5740" t="s">
        <v>567</v>
      </c>
      <c r="K5740" t="s">
        <v>567</v>
      </c>
      <c r="L5740" t="s">
        <v>567</v>
      </c>
      <c r="N5740">
        <v>0</v>
      </c>
      <c r="O5740">
        <v>0</v>
      </c>
      <c r="R5740">
        <v>0</v>
      </c>
      <c r="W5740" t="s">
        <v>567</v>
      </c>
      <c r="X5740" t="s">
        <v>567</v>
      </c>
      <c r="Y5740" t="s">
        <v>568</v>
      </c>
    </row>
    <row r="5741" spans="2:25" x14ac:dyDescent="0.3">
      <c r="B5741" s="118"/>
      <c r="D5741" t="s">
        <v>567</v>
      </c>
      <c r="H5741" t="s">
        <v>567</v>
      </c>
      <c r="J5741" t="s">
        <v>567</v>
      </c>
      <c r="K5741" t="s">
        <v>567</v>
      </c>
      <c r="L5741" t="s">
        <v>567</v>
      </c>
      <c r="N5741">
        <v>0</v>
      </c>
      <c r="O5741">
        <v>0</v>
      </c>
      <c r="R5741">
        <v>0</v>
      </c>
      <c r="W5741" t="s">
        <v>567</v>
      </c>
      <c r="X5741" t="s">
        <v>567</v>
      </c>
      <c r="Y5741" t="s">
        <v>568</v>
      </c>
    </row>
    <row r="5742" spans="2:25" x14ac:dyDescent="0.3">
      <c r="B5742" s="118"/>
      <c r="D5742" t="s">
        <v>567</v>
      </c>
      <c r="H5742" t="s">
        <v>567</v>
      </c>
      <c r="J5742" t="s">
        <v>567</v>
      </c>
      <c r="K5742" t="s">
        <v>567</v>
      </c>
      <c r="L5742" t="s">
        <v>567</v>
      </c>
      <c r="N5742">
        <v>0</v>
      </c>
      <c r="O5742">
        <v>0</v>
      </c>
      <c r="R5742">
        <v>0</v>
      </c>
      <c r="W5742" t="s">
        <v>567</v>
      </c>
      <c r="X5742" t="s">
        <v>567</v>
      </c>
      <c r="Y5742" t="s">
        <v>568</v>
      </c>
    </row>
    <row r="5743" spans="2:25" x14ac:dyDescent="0.3">
      <c r="B5743" s="118"/>
      <c r="D5743" t="s">
        <v>567</v>
      </c>
      <c r="H5743" t="s">
        <v>567</v>
      </c>
      <c r="J5743" t="s">
        <v>567</v>
      </c>
      <c r="K5743" t="s">
        <v>567</v>
      </c>
      <c r="L5743" t="s">
        <v>567</v>
      </c>
      <c r="N5743">
        <v>0</v>
      </c>
      <c r="O5743">
        <v>0</v>
      </c>
      <c r="R5743">
        <v>0</v>
      </c>
      <c r="W5743" t="s">
        <v>567</v>
      </c>
      <c r="X5743" t="s">
        <v>567</v>
      </c>
      <c r="Y5743" t="s">
        <v>568</v>
      </c>
    </row>
    <row r="5744" spans="2:25" x14ac:dyDescent="0.3">
      <c r="B5744" s="118"/>
      <c r="D5744" t="s">
        <v>567</v>
      </c>
      <c r="H5744" t="s">
        <v>567</v>
      </c>
      <c r="J5744" t="s">
        <v>567</v>
      </c>
      <c r="K5744" t="s">
        <v>567</v>
      </c>
      <c r="L5744" t="s">
        <v>567</v>
      </c>
      <c r="N5744">
        <v>0</v>
      </c>
      <c r="O5744">
        <v>0</v>
      </c>
      <c r="R5744">
        <v>0</v>
      </c>
      <c r="W5744" t="s">
        <v>567</v>
      </c>
      <c r="X5744" t="s">
        <v>567</v>
      </c>
      <c r="Y5744" t="s">
        <v>568</v>
      </c>
    </row>
    <row r="5745" spans="2:25" x14ac:dyDescent="0.3">
      <c r="B5745" s="118"/>
      <c r="D5745" t="s">
        <v>567</v>
      </c>
      <c r="H5745" t="s">
        <v>567</v>
      </c>
      <c r="J5745" t="s">
        <v>567</v>
      </c>
      <c r="K5745" t="s">
        <v>567</v>
      </c>
      <c r="L5745" t="s">
        <v>567</v>
      </c>
      <c r="N5745">
        <v>0</v>
      </c>
      <c r="O5745">
        <v>0</v>
      </c>
      <c r="R5745">
        <v>0</v>
      </c>
      <c r="W5745" t="s">
        <v>567</v>
      </c>
      <c r="X5745" t="s">
        <v>567</v>
      </c>
      <c r="Y5745" t="s">
        <v>568</v>
      </c>
    </row>
    <row r="5746" spans="2:25" x14ac:dyDescent="0.3">
      <c r="B5746" s="118"/>
      <c r="D5746" t="s">
        <v>567</v>
      </c>
      <c r="H5746" t="s">
        <v>567</v>
      </c>
      <c r="J5746" t="s">
        <v>567</v>
      </c>
      <c r="K5746" t="s">
        <v>567</v>
      </c>
      <c r="L5746" t="s">
        <v>567</v>
      </c>
      <c r="N5746">
        <v>0</v>
      </c>
      <c r="O5746">
        <v>0</v>
      </c>
      <c r="R5746">
        <v>0</v>
      </c>
      <c r="W5746" t="s">
        <v>567</v>
      </c>
      <c r="X5746" t="s">
        <v>567</v>
      </c>
      <c r="Y5746" t="s">
        <v>568</v>
      </c>
    </row>
    <row r="5747" spans="2:25" x14ac:dyDescent="0.3">
      <c r="B5747" s="118"/>
      <c r="D5747" t="s">
        <v>567</v>
      </c>
      <c r="H5747" t="s">
        <v>567</v>
      </c>
      <c r="J5747" t="s">
        <v>567</v>
      </c>
      <c r="K5747" t="s">
        <v>567</v>
      </c>
      <c r="L5747" t="s">
        <v>567</v>
      </c>
      <c r="N5747">
        <v>0</v>
      </c>
      <c r="O5747">
        <v>0</v>
      </c>
      <c r="R5747">
        <v>0</v>
      </c>
      <c r="W5747" t="s">
        <v>567</v>
      </c>
      <c r="X5747" t="s">
        <v>567</v>
      </c>
      <c r="Y5747" t="s">
        <v>568</v>
      </c>
    </row>
    <row r="5748" spans="2:25" x14ac:dyDescent="0.3">
      <c r="B5748" s="118"/>
      <c r="D5748" t="s">
        <v>567</v>
      </c>
      <c r="H5748" t="s">
        <v>567</v>
      </c>
      <c r="J5748" t="s">
        <v>567</v>
      </c>
      <c r="K5748" t="s">
        <v>567</v>
      </c>
      <c r="L5748" t="s">
        <v>567</v>
      </c>
      <c r="N5748">
        <v>0</v>
      </c>
      <c r="O5748">
        <v>0</v>
      </c>
      <c r="R5748">
        <v>0</v>
      </c>
      <c r="W5748" t="s">
        <v>567</v>
      </c>
      <c r="X5748" t="s">
        <v>567</v>
      </c>
      <c r="Y5748" t="s">
        <v>568</v>
      </c>
    </row>
    <row r="5749" spans="2:25" x14ac:dyDescent="0.3">
      <c r="B5749" s="118"/>
      <c r="D5749" t="s">
        <v>567</v>
      </c>
      <c r="H5749" t="s">
        <v>567</v>
      </c>
      <c r="J5749" t="s">
        <v>567</v>
      </c>
      <c r="K5749" t="s">
        <v>567</v>
      </c>
      <c r="L5749" t="s">
        <v>567</v>
      </c>
      <c r="N5749">
        <v>0</v>
      </c>
      <c r="O5749">
        <v>0</v>
      </c>
      <c r="R5749">
        <v>0</v>
      </c>
      <c r="W5749" t="s">
        <v>567</v>
      </c>
      <c r="X5749" t="s">
        <v>567</v>
      </c>
      <c r="Y5749" t="s">
        <v>568</v>
      </c>
    </row>
    <row r="5750" spans="2:25" x14ac:dyDescent="0.3">
      <c r="B5750" s="118"/>
      <c r="D5750" t="s">
        <v>567</v>
      </c>
      <c r="H5750" t="s">
        <v>567</v>
      </c>
      <c r="J5750" t="s">
        <v>567</v>
      </c>
      <c r="K5750" t="s">
        <v>567</v>
      </c>
      <c r="L5750" t="s">
        <v>567</v>
      </c>
      <c r="N5750">
        <v>0</v>
      </c>
      <c r="O5750">
        <v>0</v>
      </c>
      <c r="R5750">
        <v>0</v>
      </c>
      <c r="W5750" t="s">
        <v>567</v>
      </c>
      <c r="X5750" t="s">
        <v>567</v>
      </c>
      <c r="Y5750" t="s">
        <v>568</v>
      </c>
    </row>
    <row r="5751" spans="2:25" x14ac:dyDescent="0.3">
      <c r="B5751" s="118"/>
      <c r="D5751" t="s">
        <v>567</v>
      </c>
      <c r="H5751" t="s">
        <v>567</v>
      </c>
      <c r="J5751" t="s">
        <v>567</v>
      </c>
      <c r="K5751" t="s">
        <v>567</v>
      </c>
      <c r="L5751" t="s">
        <v>567</v>
      </c>
      <c r="N5751">
        <v>0</v>
      </c>
      <c r="O5751">
        <v>0</v>
      </c>
      <c r="R5751">
        <v>0</v>
      </c>
      <c r="W5751" t="s">
        <v>567</v>
      </c>
      <c r="X5751" t="s">
        <v>567</v>
      </c>
      <c r="Y5751" t="s">
        <v>568</v>
      </c>
    </row>
    <row r="5752" spans="2:25" x14ac:dyDescent="0.3">
      <c r="B5752" s="118"/>
      <c r="D5752" t="s">
        <v>567</v>
      </c>
      <c r="H5752" t="s">
        <v>567</v>
      </c>
      <c r="J5752" t="s">
        <v>567</v>
      </c>
      <c r="K5752" t="s">
        <v>567</v>
      </c>
      <c r="L5752" t="s">
        <v>567</v>
      </c>
      <c r="N5752">
        <v>0</v>
      </c>
      <c r="O5752">
        <v>0</v>
      </c>
      <c r="R5752">
        <v>0</v>
      </c>
      <c r="W5752" t="s">
        <v>567</v>
      </c>
      <c r="X5752" t="s">
        <v>567</v>
      </c>
      <c r="Y5752" t="s">
        <v>568</v>
      </c>
    </row>
    <row r="5753" spans="2:25" x14ac:dyDescent="0.3">
      <c r="B5753" s="118"/>
      <c r="D5753" t="s">
        <v>567</v>
      </c>
      <c r="H5753" t="s">
        <v>567</v>
      </c>
      <c r="J5753" t="s">
        <v>567</v>
      </c>
      <c r="K5753" t="s">
        <v>567</v>
      </c>
      <c r="L5753" t="s">
        <v>567</v>
      </c>
      <c r="N5753">
        <v>0</v>
      </c>
      <c r="O5753">
        <v>0</v>
      </c>
      <c r="R5753">
        <v>0</v>
      </c>
      <c r="W5753" t="s">
        <v>567</v>
      </c>
      <c r="X5753" t="s">
        <v>567</v>
      </c>
      <c r="Y5753" t="s">
        <v>568</v>
      </c>
    </row>
    <row r="5754" spans="2:25" x14ac:dyDescent="0.3">
      <c r="B5754" s="118"/>
      <c r="D5754" t="s">
        <v>567</v>
      </c>
      <c r="H5754" t="s">
        <v>567</v>
      </c>
      <c r="J5754" t="s">
        <v>567</v>
      </c>
      <c r="K5754" t="s">
        <v>567</v>
      </c>
      <c r="L5754" t="s">
        <v>567</v>
      </c>
      <c r="N5754">
        <v>0</v>
      </c>
      <c r="O5754">
        <v>0</v>
      </c>
      <c r="R5754">
        <v>0</v>
      </c>
      <c r="W5754" t="s">
        <v>567</v>
      </c>
      <c r="X5754" t="s">
        <v>567</v>
      </c>
      <c r="Y5754" t="s">
        <v>568</v>
      </c>
    </row>
    <row r="5755" spans="2:25" x14ac:dyDescent="0.3">
      <c r="B5755" s="118"/>
      <c r="D5755" t="s">
        <v>567</v>
      </c>
      <c r="H5755" t="s">
        <v>567</v>
      </c>
      <c r="J5755" t="s">
        <v>567</v>
      </c>
      <c r="K5755" t="s">
        <v>567</v>
      </c>
      <c r="L5755" t="s">
        <v>567</v>
      </c>
      <c r="N5755">
        <v>0</v>
      </c>
      <c r="O5755">
        <v>0</v>
      </c>
      <c r="R5755">
        <v>0</v>
      </c>
      <c r="W5755" t="s">
        <v>567</v>
      </c>
      <c r="X5755" t="s">
        <v>567</v>
      </c>
      <c r="Y5755" t="s">
        <v>568</v>
      </c>
    </row>
    <row r="5756" spans="2:25" x14ac:dyDescent="0.3">
      <c r="B5756" s="118"/>
      <c r="D5756" t="s">
        <v>567</v>
      </c>
      <c r="H5756" t="s">
        <v>567</v>
      </c>
      <c r="J5756" t="s">
        <v>567</v>
      </c>
      <c r="K5756" t="s">
        <v>567</v>
      </c>
      <c r="L5756" t="s">
        <v>567</v>
      </c>
      <c r="N5756">
        <v>0</v>
      </c>
      <c r="O5756">
        <v>0</v>
      </c>
      <c r="R5756">
        <v>0</v>
      </c>
      <c r="W5756" t="s">
        <v>567</v>
      </c>
      <c r="X5756" t="s">
        <v>567</v>
      </c>
      <c r="Y5756" t="s">
        <v>568</v>
      </c>
    </row>
    <row r="5757" spans="2:25" x14ac:dyDescent="0.3">
      <c r="B5757" s="118"/>
      <c r="D5757" t="s">
        <v>567</v>
      </c>
      <c r="H5757" t="s">
        <v>567</v>
      </c>
      <c r="J5757" t="s">
        <v>567</v>
      </c>
      <c r="K5757" t="s">
        <v>567</v>
      </c>
      <c r="L5757" t="s">
        <v>567</v>
      </c>
      <c r="N5757">
        <v>0</v>
      </c>
      <c r="O5757">
        <v>0</v>
      </c>
      <c r="R5757">
        <v>0</v>
      </c>
      <c r="W5757" t="s">
        <v>567</v>
      </c>
      <c r="X5757" t="s">
        <v>567</v>
      </c>
      <c r="Y5757" t="s">
        <v>568</v>
      </c>
    </row>
    <row r="5758" spans="2:25" x14ac:dyDescent="0.3">
      <c r="B5758" s="118"/>
      <c r="D5758" t="s">
        <v>567</v>
      </c>
      <c r="H5758" t="s">
        <v>567</v>
      </c>
      <c r="J5758" t="s">
        <v>567</v>
      </c>
      <c r="K5758" t="s">
        <v>567</v>
      </c>
      <c r="L5758" t="s">
        <v>567</v>
      </c>
      <c r="N5758">
        <v>0</v>
      </c>
      <c r="O5758">
        <v>0</v>
      </c>
      <c r="R5758">
        <v>0</v>
      </c>
      <c r="W5758" t="s">
        <v>567</v>
      </c>
      <c r="X5758" t="s">
        <v>567</v>
      </c>
      <c r="Y5758" t="s">
        <v>568</v>
      </c>
    </row>
    <row r="5759" spans="2:25" x14ac:dyDescent="0.3">
      <c r="B5759" s="118"/>
      <c r="D5759" t="s">
        <v>567</v>
      </c>
      <c r="H5759" t="s">
        <v>567</v>
      </c>
      <c r="J5759" t="s">
        <v>567</v>
      </c>
      <c r="K5759" t="s">
        <v>567</v>
      </c>
      <c r="L5759" t="s">
        <v>567</v>
      </c>
      <c r="N5759">
        <v>0</v>
      </c>
      <c r="O5759">
        <v>0</v>
      </c>
      <c r="R5759">
        <v>0</v>
      </c>
      <c r="W5759" t="s">
        <v>567</v>
      </c>
      <c r="X5759" t="s">
        <v>567</v>
      </c>
      <c r="Y5759" t="s">
        <v>568</v>
      </c>
    </row>
    <row r="5760" spans="2:25" x14ac:dyDescent="0.3">
      <c r="B5760" s="118"/>
      <c r="D5760" t="s">
        <v>567</v>
      </c>
      <c r="H5760" t="s">
        <v>567</v>
      </c>
      <c r="J5760" t="s">
        <v>567</v>
      </c>
      <c r="K5760" t="s">
        <v>567</v>
      </c>
      <c r="L5760" t="s">
        <v>567</v>
      </c>
      <c r="N5760">
        <v>0</v>
      </c>
      <c r="O5760">
        <v>0</v>
      </c>
      <c r="R5760">
        <v>0</v>
      </c>
      <c r="W5760" t="s">
        <v>567</v>
      </c>
      <c r="X5760" t="s">
        <v>567</v>
      </c>
      <c r="Y5760" t="s">
        <v>568</v>
      </c>
    </row>
    <row r="5761" spans="1:25" x14ac:dyDescent="0.3">
      <c r="B5761" s="118"/>
      <c r="D5761" t="s">
        <v>567</v>
      </c>
      <c r="H5761" t="s">
        <v>567</v>
      </c>
      <c r="J5761" t="s">
        <v>567</v>
      </c>
      <c r="K5761" t="s">
        <v>567</v>
      </c>
      <c r="L5761" t="s">
        <v>567</v>
      </c>
      <c r="N5761">
        <v>0</v>
      </c>
      <c r="O5761">
        <v>0</v>
      </c>
      <c r="R5761">
        <v>0</v>
      </c>
      <c r="W5761" t="s">
        <v>567</v>
      </c>
      <c r="X5761" t="s">
        <v>567</v>
      </c>
      <c r="Y5761" t="s">
        <v>568</v>
      </c>
    </row>
    <row r="5762" spans="1:25" x14ac:dyDescent="0.3">
      <c r="B5762" s="118"/>
      <c r="D5762" t="s">
        <v>567</v>
      </c>
      <c r="H5762" t="s">
        <v>567</v>
      </c>
      <c r="J5762" t="s">
        <v>567</v>
      </c>
      <c r="K5762" t="s">
        <v>567</v>
      </c>
      <c r="L5762" t="s">
        <v>567</v>
      </c>
      <c r="N5762">
        <v>0</v>
      </c>
      <c r="O5762">
        <v>0</v>
      </c>
      <c r="R5762">
        <v>0</v>
      </c>
      <c r="W5762" t="s">
        <v>567</v>
      </c>
      <c r="X5762" t="s">
        <v>567</v>
      </c>
      <c r="Y5762" t="s">
        <v>568</v>
      </c>
    </row>
    <row r="5763" spans="1:25" x14ac:dyDescent="0.3">
      <c r="B5763" s="118"/>
      <c r="D5763" t="s">
        <v>567</v>
      </c>
      <c r="H5763" t="s">
        <v>567</v>
      </c>
      <c r="J5763" t="s">
        <v>567</v>
      </c>
      <c r="K5763" t="s">
        <v>567</v>
      </c>
      <c r="L5763" t="s">
        <v>567</v>
      </c>
      <c r="N5763">
        <v>0</v>
      </c>
      <c r="O5763">
        <v>0</v>
      </c>
      <c r="R5763">
        <v>0</v>
      </c>
      <c r="W5763" t="s">
        <v>567</v>
      </c>
      <c r="X5763" t="s">
        <v>567</v>
      </c>
      <c r="Y5763" t="s">
        <v>568</v>
      </c>
    </row>
    <row r="5764" spans="1:25" x14ac:dyDescent="0.3">
      <c r="B5764" s="118"/>
      <c r="D5764" t="s">
        <v>567</v>
      </c>
      <c r="H5764" t="s">
        <v>567</v>
      </c>
      <c r="J5764" t="s">
        <v>567</v>
      </c>
      <c r="K5764" t="s">
        <v>567</v>
      </c>
      <c r="L5764" t="s">
        <v>567</v>
      </c>
      <c r="N5764">
        <v>0</v>
      </c>
      <c r="O5764">
        <v>0</v>
      </c>
      <c r="R5764">
        <v>0</v>
      </c>
      <c r="W5764" t="s">
        <v>567</v>
      </c>
      <c r="X5764" t="s">
        <v>567</v>
      </c>
      <c r="Y5764" t="s">
        <v>568</v>
      </c>
    </row>
    <row r="5765" spans="1:25" x14ac:dyDescent="0.3">
      <c r="B5765" s="118"/>
      <c r="D5765" t="s">
        <v>567</v>
      </c>
      <c r="H5765" t="s">
        <v>567</v>
      </c>
      <c r="J5765" t="s">
        <v>567</v>
      </c>
      <c r="K5765" t="s">
        <v>567</v>
      </c>
      <c r="L5765" t="s">
        <v>567</v>
      </c>
      <c r="N5765">
        <v>0</v>
      </c>
      <c r="O5765">
        <v>0</v>
      </c>
      <c r="R5765">
        <v>0</v>
      </c>
      <c r="W5765" t="s">
        <v>567</v>
      </c>
      <c r="X5765" t="s">
        <v>567</v>
      </c>
      <c r="Y5765" t="s">
        <v>568</v>
      </c>
    </row>
    <row r="5766" spans="1:25" x14ac:dyDescent="0.3">
      <c r="B5766" s="118"/>
      <c r="D5766" t="s">
        <v>567</v>
      </c>
      <c r="H5766" t="s">
        <v>567</v>
      </c>
      <c r="J5766" t="s">
        <v>567</v>
      </c>
      <c r="K5766" t="s">
        <v>567</v>
      </c>
      <c r="L5766" t="s">
        <v>567</v>
      </c>
      <c r="N5766">
        <v>0</v>
      </c>
      <c r="O5766">
        <v>0</v>
      </c>
      <c r="R5766">
        <v>0</v>
      </c>
      <c r="W5766" t="s">
        <v>567</v>
      </c>
      <c r="X5766" t="s">
        <v>567</v>
      </c>
      <c r="Y5766" t="s">
        <v>568</v>
      </c>
    </row>
    <row r="5767" spans="1:25" x14ac:dyDescent="0.3">
      <c r="B5767" s="118"/>
      <c r="D5767" t="s">
        <v>567</v>
      </c>
      <c r="H5767" t="s">
        <v>567</v>
      </c>
      <c r="J5767" t="s">
        <v>567</v>
      </c>
      <c r="K5767" t="s">
        <v>567</v>
      </c>
      <c r="L5767" t="s">
        <v>567</v>
      </c>
      <c r="N5767">
        <v>0</v>
      </c>
      <c r="O5767">
        <v>0</v>
      </c>
      <c r="R5767">
        <v>0</v>
      </c>
      <c r="W5767" t="s">
        <v>567</v>
      </c>
      <c r="X5767" t="s">
        <v>567</v>
      </c>
      <c r="Y5767" t="s">
        <v>568</v>
      </c>
    </row>
    <row r="5768" spans="1:25" x14ac:dyDescent="0.3">
      <c r="B5768" s="118"/>
      <c r="D5768" t="s">
        <v>567</v>
      </c>
      <c r="H5768" t="s">
        <v>567</v>
      </c>
      <c r="J5768" t="s">
        <v>567</v>
      </c>
      <c r="K5768" t="s">
        <v>567</v>
      </c>
      <c r="L5768" t="s">
        <v>567</v>
      </c>
      <c r="N5768">
        <v>0</v>
      </c>
      <c r="O5768">
        <v>0</v>
      </c>
      <c r="R5768">
        <v>0</v>
      </c>
      <c r="W5768" t="s">
        <v>567</v>
      </c>
      <c r="X5768" t="s">
        <v>567</v>
      </c>
      <c r="Y5768" t="s">
        <v>568</v>
      </c>
    </row>
    <row r="5769" spans="1:25" x14ac:dyDescent="0.3">
      <c r="B5769" s="118"/>
      <c r="D5769" t="s">
        <v>567</v>
      </c>
      <c r="H5769" t="s">
        <v>567</v>
      </c>
      <c r="J5769" t="s">
        <v>567</v>
      </c>
      <c r="K5769" t="s">
        <v>567</v>
      </c>
      <c r="L5769" t="s">
        <v>567</v>
      </c>
      <c r="N5769">
        <v>0</v>
      </c>
      <c r="O5769">
        <v>0</v>
      </c>
      <c r="R5769">
        <v>0</v>
      </c>
      <c r="W5769" t="s">
        <v>567</v>
      </c>
      <c r="X5769" t="s">
        <v>567</v>
      </c>
      <c r="Y5769" t="s">
        <v>568</v>
      </c>
    </row>
    <row r="5770" spans="1:25" x14ac:dyDescent="0.3">
      <c r="B5770" s="118"/>
      <c r="D5770" t="s">
        <v>567</v>
      </c>
      <c r="H5770" t="s">
        <v>567</v>
      </c>
      <c r="J5770" t="s">
        <v>567</v>
      </c>
      <c r="K5770" t="s">
        <v>567</v>
      </c>
      <c r="L5770" t="s">
        <v>567</v>
      </c>
      <c r="N5770">
        <v>0</v>
      </c>
      <c r="O5770">
        <v>0</v>
      </c>
      <c r="R5770">
        <v>0</v>
      </c>
      <c r="W5770" t="s">
        <v>567</v>
      </c>
      <c r="X5770" t="s">
        <v>567</v>
      </c>
      <c r="Y5770" t="s">
        <v>568</v>
      </c>
    </row>
    <row r="5771" spans="1:25" x14ac:dyDescent="0.3">
      <c r="A5771">
        <v>5708</v>
      </c>
      <c r="B5771" s="118"/>
      <c r="D5771" t="s">
        <v>567</v>
      </c>
      <c r="E5771" t="s">
        <v>1641</v>
      </c>
      <c r="F5771" t="s">
        <v>1643</v>
      </c>
      <c r="G5771" t="s">
        <v>528</v>
      </c>
      <c r="H5771">
        <v>0</v>
      </c>
      <c r="I5771" t="s">
        <v>665</v>
      </c>
      <c r="J5771" t="s">
        <v>666</v>
      </c>
      <c r="K5771" t="s">
        <v>668</v>
      </c>
      <c r="L5771" t="s">
        <v>667</v>
      </c>
      <c r="M5771">
        <v>5</v>
      </c>
      <c r="N5771">
        <v>50</v>
      </c>
      <c r="O5771">
        <v>50</v>
      </c>
      <c r="R5771">
        <v>250</v>
      </c>
      <c r="W5771" t="s">
        <v>74</v>
      </c>
      <c r="X5771" t="s">
        <v>76</v>
      </c>
      <c r="Y5771" t="s">
        <v>1825</v>
      </c>
    </row>
    <row r="5772" spans="1:25" x14ac:dyDescent="0.3">
      <c r="A5772">
        <v>5709</v>
      </c>
      <c r="B5772" s="118"/>
      <c r="D5772" t="s">
        <v>567</v>
      </c>
      <c r="E5772" t="s">
        <v>1642</v>
      </c>
      <c r="F5772" t="s">
        <v>1643</v>
      </c>
      <c r="G5772" t="s">
        <v>398</v>
      </c>
      <c r="H5772" t="s">
        <v>397</v>
      </c>
      <c r="I5772" t="s">
        <v>348</v>
      </c>
      <c r="J5772" t="s">
        <v>349</v>
      </c>
      <c r="K5772" t="s">
        <v>662</v>
      </c>
      <c r="L5772" t="s">
        <v>396</v>
      </c>
      <c r="M5772">
        <v>1600</v>
      </c>
      <c r="O5772">
        <v>6.7500000000000004E-2</v>
      </c>
      <c r="R5772">
        <v>108</v>
      </c>
      <c r="W5772" t="s">
        <v>75</v>
      </c>
      <c r="X5772" t="s">
        <v>75</v>
      </c>
      <c r="Y5772" t="s">
        <v>1826</v>
      </c>
    </row>
    <row r="5773" spans="1:25" x14ac:dyDescent="0.3">
      <c r="B5773" s="118"/>
      <c r="D5773" t="s">
        <v>567</v>
      </c>
      <c r="H5773" t="s">
        <v>567</v>
      </c>
      <c r="J5773" t="s">
        <v>567</v>
      </c>
      <c r="K5773" t="s">
        <v>567</v>
      </c>
      <c r="L5773" t="s">
        <v>567</v>
      </c>
      <c r="N5773">
        <v>0</v>
      </c>
      <c r="O5773">
        <v>0</v>
      </c>
      <c r="R5773">
        <v>0</v>
      </c>
      <c r="W5773" t="s">
        <v>567</v>
      </c>
      <c r="X5773" t="s">
        <v>567</v>
      </c>
      <c r="Y5773" t="s">
        <v>568</v>
      </c>
    </row>
    <row r="5774" spans="1:25" x14ac:dyDescent="0.3">
      <c r="B5774" s="118"/>
      <c r="D5774" t="s">
        <v>567</v>
      </c>
      <c r="H5774" t="s">
        <v>567</v>
      </c>
      <c r="J5774" t="s">
        <v>567</v>
      </c>
      <c r="K5774" t="s">
        <v>567</v>
      </c>
      <c r="L5774" t="s">
        <v>567</v>
      </c>
      <c r="N5774">
        <v>0</v>
      </c>
      <c r="O5774">
        <v>0</v>
      </c>
      <c r="R5774">
        <v>0</v>
      </c>
      <c r="W5774" t="s">
        <v>567</v>
      </c>
      <c r="X5774" t="s">
        <v>567</v>
      </c>
      <c r="Y5774" t="s">
        <v>568</v>
      </c>
    </row>
    <row r="5775" spans="1:25" x14ac:dyDescent="0.3">
      <c r="B5775" s="118"/>
      <c r="D5775" t="s">
        <v>567</v>
      </c>
      <c r="H5775" t="s">
        <v>567</v>
      </c>
      <c r="J5775" t="s">
        <v>567</v>
      </c>
      <c r="K5775" t="s">
        <v>567</v>
      </c>
      <c r="L5775" t="s">
        <v>567</v>
      </c>
      <c r="N5775">
        <v>0</v>
      </c>
      <c r="O5775">
        <v>0</v>
      </c>
      <c r="R5775">
        <v>0</v>
      </c>
      <c r="W5775" t="s">
        <v>567</v>
      </c>
      <c r="X5775" t="s">
        <v>567</v>
      </c>
      <c r="Y5775" t="s">
        <v>568</v>
      </c>
    </row>
    <row r="5776" spans="1:25" x14ac:dyDescent="0.3">
      <c r="B5776" s="118"/>
      <c r="D5776" t="s">
        <v>567</v>
      </c>
      <c r="H5776" t="s">
        <v>567</v>
      </c>
      <c r="J5776" t="s">
        <v>567</v>
      </c>
      <c r="K5776" t="s">
        <v>567</v>
      </c>
      <c r="L5776" t="s">
        <v>567</v>
      </c>
      <c r="N5776">
        <v>0</v>
      </c>
      <c r="O5776">
        <v>0</v>
      </c>
      <c r="R5776">
        <v>0</v>
      </c>
      <c r="W5776" t="s">
        <v>567</v>
      </c>
      <c r="X5776" t="s">
        <v>567</v>
      </c>
      <c r="Y5776" t="s">
        <v>568</v>
      </c>
    </row>
    <row r="5777" spans="2:25" x14ac:dyDescent="0.3">
      <c r="B5777" s="118"/>
      <c r="D5777" t="s">
        <v>567</v>
      </c>
      <c r="H5777" t="s">
        <v>567</v>
      </c>
      <c r="J5777" t="s">
        <v>567</v>
      </c>
      <c r="K5777" t="s">
        <v>567</v>
      </c>
      <c r="L5777" t="s">
        <v>567</v>
      </c>
      <c r="N5777">
        <v>0</v>
      </c>
      <c r="O5777">
        <v>0</v>
      </c>
      <c r="R5777">
        <v>0</v>
      </c>
      <c r="W5777" t="s">
        <v>567</v>
      </c>
      <c r="X5777" t="s">
        <v>567</v>
      </c>
      <c r="Y5777" t="s">
        <v>568</v>
      </c>
    </row>
    <row r="5778" spans="2:25" x14ac:dyDescent="0.3">
      <c r="B5778" s="118"/>
      <c r="D5778" t="s">
        <v>567</v>
      </c>
      <c r="H5778" t="s">
        <v>567</v>
      </c>
      <c r="J5778" t="s">
        <v>567</v>
      </c>
      <c r="K5778" t="s">
        <v>567</v>
      </c>
      <c r="L5778" t="s">
        <v>567</v>
      </c>
      <c r="N5778">
        <v>0</v>
      </c>
      <c r="O5778">
        <v>0</v>
      </c>
      <c r="R5778">
        <v>0</v>
      </c>
      <c r="W5778" t="s">
        <v>567</v>
      </c>
      <c r="X5778" t="s">
        <v>567</v>
      </c>
      <c r="Y5778" t="s">
        <v>568</v>
      </c>
    </row>
    <row r="5779" spans="2:25" x14ac:dyDescent="0.3">
      <c r="B5779" s="118"/>
      <c r="D5779" t="s">
        <v>567</v>
      </c>
      <c r="H5779" t="s">
        <v>567</v>
      </c>
      <c r="J5779" t="s">
        <v>567</v>
      </c>
      <c r="K5779" t="s">
        <v>567</v>
      </c>
      <c r="L5779" t="s">
        <v>567</v>
      </c>
      <c r="N5779">
        <v>0</v>
      </c>
      <c r="O5779">
        <v>0</v>
      </c>
      <c r="R5779">
        <v>0</v>
      </c>
      <c r="W5779" t="s">
        <v>567</v>
      </c>
      <c r="X5779" t="s">
        <v>567</v>
      </c>
      <c r="Y5779" t="s">
        <v>568</v>
      </c>
    </row>
    <row r="5780" spans="2:25" x14ac:dyDescent="0.3">
      <c r="B5780" s="118"/>
      <c r="D5780" t="s">
        <v>567</v>
      </c>
      <c r="H5780" t="s">
        <v>567</v>
      </c>
      <c r="J5780" t="s">
        <v>567</v>
      </c>
      <c r="K5780" t="s">
        <v>567</v>
      </c>
      <c r="L5780" t="s">
        <v>567</v>
      </c>
      <c r="N5780">
        <v>0</v>
      </c>
      <c r="O5780">
        <v>0</v>
      </c>
      <c r="R5780">
        <v>0</v>
      </c>
      <c r="W5780" t="s">
        <v>567</v>
      </c>
      <c r="X5780" t="s">
        <v>567</v>
      </c>
      <c r="Y5780" t="s">
        <v>568</v>
      </c>
    </row>
    <row r="5781" spans="2:25" x14ac:dyDescent="0.3">
      <c r="B5781" s="118"/>
      <c r="D5781" t="s">
        <v>567</v>
      </c>
      <c r="H5781" t="s">
        <v>567</v>
      </c>
      <c r="J5781" t="s">
        <v>567</v>
      </c>
      <c r="K5781" t="s">
        <v>567</v>
      </c>
      <c r="L5781" t="s">
        <v>567</v>
      </c>
      <c r="N5781">
        <v>0</v>
      </c>
      <c r="O5781">
        <v>0</v>
      </c>
      <c r="R5781">
        <v>0</v>
      </c>
      <c r="W5781" t="s">
        <v>567</v>
      </c>
      <c r="X5781" t="s">
        <v>567</v>
      </c>
      <c r="Y5781" t="s">
        <v>568</v>
      </c>
    </row>
    <row r="5782" spans="2:25" x14ac:dyDescent="0.3">
      <c r="B5782" s="118"/>
      <c r="D5782" t="s">
        <v>567</v>
      </c>
      <c r="H5782" t="s">
        <v>567</v>
      </c>
      <c r="J5782" t="s">
        <v>567</v>
      </c>
      <c r="K5782" t="s">
        <v>567</v>
      </c>
      <c r="L5782" t="s">
        <v>567</v>
      </c>
      <c r="N5782">
        <v>0</v>
      </c>
      <c r="O5782">
        <v>0</v>
      </c>
      <c r="R5782">
        <v>0</v>
      </c>
      <c r="W5782" t="s">
        <v>567</v>
      </c>
      <c r="X5782" t="s">
        <v>567</v>
      </c>
      <c r="Y5782" t="s">
        <v>568</v>
      </c>
    </row>
    <row r="5783" spans="2:25" x14ac:dyDescent="0.3">
      <c r="B5783" s="118"/>
      <c r="D5783" t="s">
        <v>567</v>
      </c>
      <c r="H5783" t="s">
        <v>567</v>
      </c>
      <c r="J5783" t="s">
        <v>567</v>
      </c>
      <c r="K5783" t="s">
        <v>567</v>
      </c>
      <c r="L5783" t="s">
        <v>567</v>
      </c>
      <c r="N5783">
        <v>0</v>
      </c>
      <c r="O5783">
        <v>0</v>
      </c>
      <c r="R5783">
        <v>0</v>
      </c>
      <c r="W5783" t="s">
        <v>567</v>
      </c>
      <c r="X5783" t="s">
        <v>567</v>
      </c>
      <c r="Y5783" t="s">
        <v>568</v>
      </c>
    </row>
    <row r="5784" spans="2:25" x14ac:dyDescent="0.3">
      <c r="B5784" s="118"/>
      <c r="D5784" t="s">
        <v>567</v>
      </c>
      <c r="H5784" t="s">
        <v>567</v>
      </c>
      <c r="J5784" t="s">
        <v>567</v>
      </c>
      <c r="K5784" t="s">
        <v>567</v>
      </c>
      <c r="L5784" t="s">
        <v>567</v>
      </c>
      <c r="N5784">
        <v>0</v>
      </c>
      <c r="O5784">
        <v>0</v>
      </c>
      <c r="R5784">
        <v>0</v>
      </c>
      <c r="W5784" t="s">
        <v>567</v>
      </c>
      <c r="X5784" t="s">
        <v>567</v>
      </c>
      <c r="Y5784" t="s">
        <v>568</v>
      </c>
    </row>
    <row r="5785" spans="2:25" x14ac:dyDescent="0.3">
      <c r="B5785" s="118"/>
      <c r="D5785" t="s">
        <v>567</v>
      </c>
      <c r="H5785" t="s">
        <v>567</v>
      </c>
      <c r="J5785" t="s">
        <v>567</v>
      </c>
      <c r="K5785" t="s">
        <v>567</v>
      </c>
      <c r="L5785" t="s">
        <v>567</v>
      </c>
      <c r="N5785">
        <v>0</v>
      </c>
      <c r="O5785">
        <v>0</v>
      </c>
      <c r="R5785">
        <v>0</v>
      </c>
      <c r="W5785" t="s">
        <v>567</v>
      </c>
      <c r="X5785" t="s">
        <v>567</v>
      </c>
      <c r="Y5785" t="s">
        <v>568</v>
      </c>
    </row>
    <row r="5786" spans="2:25" x14ac:dyDescent="0.3">
      <c r="B5786" s="118"/>
      <c r="D5786" t="s">
        <v>567</v>
      </c>
      <c r="H5786" t="s">
        <v>567</v>
      </c>
      <c r="J5786" t="s">
        <v>567</v>
      </c>
      <c r="K5786" t="s">
        <v>567</v>
      </c>
      <c r="L5786" t="s">
        <v>567</v>
      </c>
      <c r="N5786">
        <v>0</v>
      </c>
      <c r="O5786">
        <v>0</v>
      </c>
      <c r="R5786">
        <v>0</v>
      </c>
      <c r="W5786" t="s">
        <v>567</v>
      </c>
      <c r="X5786" t="s">
        <v>567</v>
      </c>
      <c r="Y5786" t="s">
        <v>568</v>
      </c>
    </row>
    <row r="5787" spans="2:25" x14ac:dyDescent="0.3">
      <c r="B5787" s="118"/>
      <c r="D5787" t="s">
        <v>567</v>
      </c>
      <c r="H5787" t="s">
        <v>567</v>
      </c>
      <c r="J5787" t="s">
        <v>567</v>
      </c>
      <c r="K5787" t="s">
        <v>567</v>
      </c>
      <c r="L5787" t="s">
        <v>567</v>
      </c>
      <c r="N5787">
        <v>0</v>
      </c>
      <c r="O5787">
        <v>0</v>
      </c>
      <c r="R5787">
        <v>0</v>
      </c>
      <c r="W5787" t="s">
        <v>567</v>
      </c>
      <c r="X5787" t="s">
        <v>567</v>
      </c>
      <c r="Y5787" t="s">
        <v>568</v>
      </c>
    </row>
    <row r="5788" spans="2:25" x14ac:dyDescent="0.3">
      <c r="B5788" s="118"/>
      <c r="D5788" t="s">
        <v>567</v>
      </c>
      <c r="H5788" t="s">
        <v>567</v>
      </c>
      <c r="J5788" t="s">
        <v>567</v>
      </c>
      <c r="K5788" t="s">
        <v>567</v>
      </c>
      <c r="L5788" t="s">
        <v>567</v>
      </c>
      <c r="N5788">
        <v>0</v>
      </c>
      <c r="O5788">
        <v>0</v>
      </c>
      <c r="R5788">
        <v>0</v>
      </c>
      <c r="W5788" t="s">
        <v>567</v>
      </c>
      <c r="X5788" t="s">
        <v>567</v>
      </c>
      <c r="Y5788" t="s">
        <v>568</v>
      </c>
    </row>
    <row r="5789" spans="2:25" x14ac:dyDescent="0.3">
      <c r="B5789" s="118"/>
      <c r="D5789" t="s">
        <v>567</v>
      </c>
      <c r="H5789" t="s">
        <v>567</v>
      </c>
      <c r="J5789" t="s">
        <v>567</v>
      </c>
      <c r="K5789" t="s">
        <v>567</v>
      </c>
      <c r="L5789" t="s">
        <v>567</v>
      </c>
      <c r="N5789">
        <v>0</v>
      </c>
      <c r="O5789">
        <v>0</v>
      </c>
      <c r="R5789">
        <v>0</v>
      </c>
      <c r="W5789" t="s">
        <v>567</v>
      </c>
      <c r="X5789" t="s">
        <v>567</v>
      </c>
      <c r="Y5789" t="s">
        <v>568</v>
      </c>
    </row>
    <row r="5790" spans="2:25" x14ac:dyDescent="0.3">
      <c r="B5790" s="118"/>
      <c r="D5790" t="s">
        <v>567</v>
      </c>
      <c r="H5790" t="s">
        <v>567</v>
      </c>
      <c r="J5790" t="s">
        <v>567</v>
      </c>
      <c r="K5790" t="s">
        <v>567</v>
      </c>
      <c r="L5790" t="s">
        <v>567</v>
      </c>
      <c r="N5790">
        <v>0</v>
      </c>
      <c r="O5790">
        <v>0</v>
      </c>
      <c r="R5790">
        <v>0</v>
      </c>
      <c r="W5790" t="s">
        <v>567</v>
      </c>
      <c r="X5790" t="s">
        <v>567</v>
      </c>
      <c r="Y5790" t="s">
        <v>568</v>
      </c>
    </row>
    <row r="5791" spans="2:25" x14ac:dyDescent="0.3">
      <c r="B5791" s="118"/>
      <c r="D5791" t="s">
        <v>567</v>
      </c>
      <c r="H5791" t="s">
        <v>567</v>
      </c>
      <c r="J5791" t="s">
        <v>567</v>
      </c>
      <c r="K5791" t="s">
        <v>567</v>
      </c>
      <c r="L5791" t="s">
        <v>567</v>
      </c>
      <c r="N5791">
        <v>0</v>
      </c>
      <c r="O5791">
        <v>0</v>
      </c>
      <c r="R5791">
        <v>0</v>
      </c>
      <c r="W5791" t="s">
        <v>567</v>
      </c>
      <c r="X5791" t="s">
        <v>567</v>
      </c>
      <c r="Y5791" t="s">
        <v>568</v>
      </c>
    </row>
    <row r="5792" spans="2:25" x14ac:dyDescent="0.3">
      <c r="B5792" s="118"/>
      <c r="D5792" t="s">
        <v>567</v>
      </c>
      <c r="H5792" t="s">
        <v>567</v>
      </c>
      <c r="J5792" t="s">
        <v>567</v>
      </c>
      <c r="K5792" t="s">
        <v>567</v>
      </c>
      <c r="L5792" t="s">
        <v>567</v>
      </c>
      <c r="N5792">
        <v>0</v>
      </c>
      <c r="O5792">
        <v>0</v>
      </c>
      <c r="R5792">
        <v>0</v>
      </c>
      <c r="W5792" t="s">
        <v>567</v>
      </c>
      <c r="X5792" t="s">
        <v>567</v>
      </c>
      <c r="Y5792" t="s">
        <v>568</v>
      </c>
    </row>
    <row r="5793" spans="2:25" x14ac:dyDescent="0.3">
      <c r="B5793" s="118"/>
      <c r="D5793" t="s">
        <v>567</v>
      </c>
      <c r="H5793" t="s">
        <v>567</v>
      </c>
      <c r="J5793" t="s">
        <v>567</v>
      </c>
      <c r="K5793" t="s">
        <v>567</v>
      </c>
      <c r="L5793" t="s">
        <v>567</v>
      </c>
      <c r="N5793">
        <v>0</v>
      </c>
      <c r="O5793">
        <v>0</v>
      </c>
      <c r="R5793">
        <v>0</v>
      </c>
      <c r="W5793" t="s">
        <v>567</v>
      </c>
      <c r="X5793" t="s">
        <v>567</v>
      </c>
      <c r="Y5793" t="s">
        <v>568</v>
      </c>
    </row>
    <row r="5794" spans="2:25" x14ac:dyDescent="0.3">
      <c r="B5794" s="118"/>
      <c r="D5794" t="s">
        <v>567</v>
      </c>
      <c r="H5794" t="s">
        <v>567</v>
      </c>
      <c r="J5794" t="s">
        <v>567</v>
      </c>
      <c r="K5794" t="s">
        <v>567</v>
      </c>
      <c r="L5794" t="s">
        <v>567</v>
      </c>
      <c r="N5794">
        <v>0</v>
      </c>
      <c r="O5794">
        <v>0</v>
      </c>
      <c r="R5794">
        <v>0</v>
      </c>
      <c r="W5794" t="s">
        <v>567</v>
      </c>
      <c r="X5794" t="s">
        <v>567</v>
      </c>
      <c r="Y5794" t="s">
        <v>568</v>
      </c>
    </row>
    <row r="5795" spans="2:25" x14ac:dyDescent="0.3">
      <c r="B5795" s="118"/>
      <c r="D5795" t="s">
        <v>567</v>
      </c>
      <c r="H5795" t="s">
        <v>567</v>
      </c>
      <c r="J5795" t="s">
        <v>567</v>
      </c>
      <c r="K5795" t="s">
        <v>567</v>
      </c>
      <c r="L5795" t="s">
        <v>567</v>
      </c>
      <c r="N5795">
        <v>0</v>
      </c>
      <c r="O5795">
        <v>0</v>
      </c>
      <c r="R5795">
        <v>0</v>
      </c>
      <c r="W5795" t="s">
        <v>567</v>
      </c>
      <c r="X5795" t="s">
        <v>567</v>
      </c>
      <c r="Y5795" t="s">
        <v>568</v>
      </c>
    </row>
    <row r="5796" spans="2:25" x14ac:dyDescent="0.3">
      <c r="B5796" s="118"/>
      <c r="D5796" t="s">
        <v>567</v>
      </c>
      <c r="H5796" t="s">
        <v>567</v>
      </c>
      <c r="J5796" t="s">
        <v>567</v>
      </c>
      <c r="K5796" t="s">
        <v>567</v>
      </c>
      <c r="L5796" t="s">
        <v>567</v>
      </c>
      <c r="N5796">
        <v>0</v>
      </c>
      <c r="O5796">
        <v>0</v>
      </c>
      <c r="R5796">
        <v>0</v>
      </c>
      <c r="W5796" t="s">
        <v>567</v>
      </c>
      <c r="X5796" t="s">
        <v>567</v>
      </c>
      <c r="Y5796" t="s">
        <v>568</v>
      </c>
    </row>
    <row r="5797" spans="2:25" x14ac:dyDescent="0.3">
      <c r="B5797" s="118"/>
      <c r="D5797" t="s">
        <v>567</v>
      </c>
      <c r="H5797" t="s">
        <v>567</v>
      </c>
      <c r="J5797" t="s">
        <v>567</v>
      </c>
      <c r="K5797" t="s">
        <v>567</v>
      </c>
      <c r="L5797" t="s">
        <v>567</v>
      </c>
      <c r="N5797">
        <v>0</v>
      </c>
      <c r="O5797">
        <v>0</v>
      </c>
      <c r="R5797">
        <v>0</v>
      </c>
      <c r="W5797" t="s">
        <v>567</v>
      </c>
      <c r="X5797" t="s">
        <v>567</v>
      </c>
      <c r="Y5797" t="s">
        <v>568</v>
      </c>
    </row>
    <row r="5798" spans="2:25" x14ac:dyDescent="0.3">
      <c r="B5798" s="118"/>
      <c r="D5798" t="s">
        <v>567</v>
      </c>
      <c r="H5798" t="s">
        <v>567</v>
      </c>
      <c r="J5798" t="s">
        <v>567</v>
      </c>
      <c r="K5798" t="s">
        <v>567</v>
      </c>
      <c r="L5798" t="s">
        <v>567</v>
      </c>
      <c r="N5798">
        <v>0</v>
      </c>
      <c r="O5798">
        <v>0</v>
      </c>
      <c r="R5798">
        <v>0</v>
      </c>
      <c r="W5798" t="s">
        <v>567</v>
      </c>
      <c r="X5798" t="s">
        <v>567</v>
      </c>
      <c r="Y5798" t="s">
        <v>568</v>
      </c>
    </row>
    <row r="5799" spans="2:25" x14ac:dyDescent="0.3">
      <c r="B5799" s="118"/>
      <c r="D5799" t="s">
        <v>567</v>
      </c>
      <c r="H5799" t="s">
        <v>567</v>
      </c>
      <c r="J5799" t="s">
        <v>567</v>
      </c>
      <c r="K5799" t="s">
        <v>567</v>
      </c>
      <c r="L5799" t="s">
        <v>567</v>
      </c>
      <c r="N5799">
        <v>0</v>
      </c>
      <c r="O5799">
        <v>0</v>
      </c>
      <c r="R5799">
        <v>0</v>
      </c>
      <c r="W5799" t="s">
        <v>567</v>
      </c>
      <c r="X5799" t="s">
        <v>567</v>
      </c>
      <c r="Y5799" t="s">
        <v>568</v>
      </c>
    </row>
    <row r="5800" spans="2:25" x14ac:dyDescent="0.3">
      <c r="B5800" s="118"/>
      <c r="D5800" t="s">
        <v>567</v>
      </c>
      <c r="H5800" t="s">
        <v>567</v>
      </c>
      <c r="J5800" t="s">
        <v>567</v>
      </c>
      <c r="K5800" t="s">
        <v>567</v>
      </c>
      <c r="L5800" t="s">
        <v>567</v>
      </c>
      <c r="N5800">
        <v>0</v>
      </c>
      <c r="O5800">
        <v>0</v>
      </c>
      <c r="R5800">
        <v>0</v>
      </c>
      <c r="W5800" t="s">
        <v>567</v>
      </c>
      <c r="X5800" t="s">
        <v>567</v>
      </c>
      <c r="Y5800" t="s">
        <v>568</v>
      </c>
    </row>
    <row r="5801" spans="2:25" x14ac:dyDescent="0.3">
      <c r="B5801" s="118"/>
      <c r="D5801" t="s">
        <v>567</v>
      </c>
      <c r="H5801" t="s">
        <v>567</v>
      </c>
      <c r="J5801" t="s">
        <v>567</v>
      </c>
      <c r="K5801" t="s">
        <v>567</v>
      </c>
      <c r="L5801" t="s">
        <v>567</v>
      </c>
      <c r="N5801">
        <v>0</v>
      </c>
      <c r="O5801">
        <v>0</v>
      </c>
      <c r="R5801">
        <v>0</v>
      </c>
      <c r="W5801" t="s">
        <v>567</v>
      </c>
      <c r="X5801" t="s">
        <v>567</v>
      </c>
      <c r="Y5801" t="s">
        <v>568</v>
      </c>
    </row>
    <row r="5802" spans="2:25" x14ac:dyDescent="0.3">
      <c r="B5802" s="118"/>
      <c r="D5802" t="s">
        <v>567</v>
      </c>
      <c r="H5802" t="s">
        <v>567</v>
      </c>
      <c r="J5802" t="s">
        <v>567</v>
      </c>
      <c r="K5802" t="s">
        <v>567</v>
      </c>
      <c r="L5802" t="s">
        <v>567</v>
      </c>
      <c r="N5802">
        <v>0</v>
      </c>
      <c r="O5802">
        <v>0</v>
      </c>
      <c r="R5802">
        <v>0</v>
      </c>
      <c r="W5802" t="s">
        <v>567</v>
      </c>
      <c r="X5802" t="s">
        <v>567</v>
      </c>
      <c r="Y5802" t="s">
        <v>568</v>
      </c>
    </row>
    <row r="5803" spans="2:25" x14ac:dyDescent="0.3">
      <c r="B5803" s="118"/>
      <c r="D5803" t="s">
        <v>567</v>
      </c>
      <c r="H5803" t="s">
        <v>567</v>
      </c>
      <c r="J5803" t="s">
        <v>567</v>
      </c>
      <c r="K5803" t="s">
        <v>567</v>
      </c>
      <c r="L5803" t="s">
        <v>567</v>
      </c>
      <c r="N5803">
        <v>0</v>
      </c>
      <c r="O5803">
        <v>0</v>
      </c>
      <c r="R5803">
        <v>0</v>
      </c>
      <c r="W5803" t="s">
        <v>567</v>
      </c>
      <c r="X5803" t="s">
        <v>567</v>
      </c>
      <c r="Y5803" t="s">
        <v>568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ADE79-300C-47D8-8EB3-3059D3F40C92}">
  <sheetPr codeName="Sheet2">
    <tabColor rgb="FF0070C0"/>
  </sheetPr>
  <dimension ref="A1:AJ154"/>
  <sheetViews>
    <sheetView showGridLines="0" zoomScale="60" zoomScaleNormal="60" workbookViewId="0">
      <pane xSplit="4" ySplit="1" topLeftCell="E141" activePane="bottomRight" state="frozen"/>
      <selection activeCell="J3516" sqref="J3516"/>
      <selection pane="topRight" activeCell="J3516" sqref="J3516"/>
      <selection pane="bottomLeft" activeCell="J3516" sqref="J3516"/>
      <selection pane="bottomRight" activeCell="D159" sqref="D159"/>
    </sheetView>
  </sheetViews>
  <sheetFormatPr defaultColWidth="8.5546875" defaultRowHeight="14.7" customHeight="1" x14ac:dyDescent="0.3"/>
  <cols>
    <col min="1" max="1" width="6.109375" customWidth="1"/>
    <col min="2" max="3" width="13.44140625" customWidth="1"/>
    <col min="4" max="4" width="76.88671875" bestFit="1" customWidth="1"/>
    <col min="5" max="5" width="13.6640625" customWidth="1"/>
    <col min="6" max="6" width="15.88671875" customWidth="1"/>
    <col min="7" max="7" width="18.5546875" customWidth="1"/>
    <col min="8" max="8" width="20.109375" customWidth="1"/>
    <col min="9" max="9" width="10.33203125" customWidth="1"/>
    <col min="10" max="10" width="22.33203125" customWidth="1"/>
    <col min="11" max="11" width="11.88671875" style="36" customWidth="1"/>
    <col min="12" max="12" width="16.5546875" style="36" customWidth="1"/>
    <col min="13" max="13" width="15.88671875" bestFit="1" customWidth="1"/>
    <col min="14" max="14" width="14.5546875" bestFit="1" customWidth="1"/>
    <col min="15" max="15" width="8.5546875" customWidth="1"/>
    <col min="16" max="16" width="15.5546875" customWidth="1"/>
    <col min="17" max="17" width="51" customWidth="1"/>
    <col min="18" max="18" width="24.5546875" customWidth="1"/>
    <col min="19" max="21" width="25.109375" customWidth="1"/>
    <col min="22" max="22" width="5.44140625" customWidth="1"/>
    <col min="23" max="24" width="25.109375" customWidth="1"/>
    <col min="25" max="25" width="36.44140625" customWidth="1"/>
    <col min="26" max="27" width="25.109375" customWidth="1"/>
    <col min="28" max="28" width="8.109375" customWidth="1"/>
    <col min="29" max="30" width="25.109375" customWidth="1"/>
    <col min="31" max="31" width="29" customWidth="1"/>
    <col min="32" max="33" width="24.44140625" hidden="1" customWidth="1"/>
    <col min="34" max="34" width="24.44140625" customWidth="1"/>
    <col min="35" max="35" width="17.44140625" hidden="1" customWidth="1"/>
    <col min="36" max="36" width="16.5546875" hidden="1" customWidth="1"/>
    <col min="37" max="38" width="8.5546875" customWidth="1"/>
  </cols>
  <sheetData>
    <row r="1" spans="1:36" s="4" customFormat="1" ht="42" customHeight="1" thickBot="1" x14ac:dyDescent="0.35">
      <c r="A1" s="38" t="s">
        <v>0</v>
      </c>
      <c r="B1" s="38" t="s">
        <v>1</v>
      </c>
      <c r="C1" s="38" t="s">
        <v>321</v>
      </c>
      <c r="D1" s="38" t="s">
        <v>2</v>
      </c>
      <c r="E1" s="38" t="s">
        <v>209</v>
      </c>
      <c r="F1" s="70" t="s">
        <v>208</v>
      </c>
      <c r="G1" s="38" t="s">
        <v>52</v>
      </c>
      <c r="H1" s="38" t="s">
        <v>79</v>
      </c>
      <c r="I1" s="38" t="s">
        <v>3</v>
      </c>
      <c r="J1" s="38" t="s">
        <v>4</v>
      </c>
      <c r="K1" s="39" t="s">
        <v>5</v>
      </c>
      <c r="L1" s="69" t="s">
        <v>204</v>
      </c>
      <c r="M1" s="38" t="s">
        <v>6</v>
      </c>
      <c r="N1" s="38" t="s">
        <v>7</v>
      </c>
      <c r="O1" s="34" t="s">
        <v>8</v>
      </c>
      <c r="P1" s="34" t="s">
        <v>9</v>
      </c>
      <c r="Q1" s="34" t="s">
        <v>10</v>
      </c>
      <c r="R1" s="34" t="s">
        <v>11</v>
      </c>
      <c r="S1" s="35" t="s">
        <v>12</v>
      </c>
      <c r="T1" s="3"/>
      <c r="U1" s="6" t="s">
        <v>13</v>
      </c>
      <c r="V1" s="6"/>
      <c r="W1" s="25" t="s">
        <v>8</v>
      </c>
      <c r="X1" s="12" t="s">
        <v>9</v>
      </c>
      <c r="Y1" s="13" t="s">
        <v>14</v>
      </c>
      <c r="Z1" s="14" t="s">
        <v>11</v>
      </c>
      <c r="AA1" s="15" t="s">
        <v>12</v>
      </c>
      <c r="AB1" s="3"/>
      <c r="AC1" s="12" t="s">
        <v>8</v>
      </c>
      <c r="AD1" s="12" t="s">
        <v>9</v>
      </c>
      <c r="AE1" s="27" t="s">
        <v>15</v>
      </c>
      <c r="AF1" s="30" t="s">
        <v>11</v>
      </c>
      <c r="AG1" s="31" t="s">
        <v>12</v>
      </c>
      <c r="AH1" s="3"/>
      <c r="AI1" s="3" t="s">
        <v>16</v>
      </c>
      <c r="AJ1" s="3" t="s">
        <v>17</v>
      </c>
    </row>
    <row r="2" spans="1:36" ht="19.5" customHeight="1" thickBot="1" x14ac:dyDescent="0.35">
      <c r="A2" s="4" cm="1">
        <f t="array" ref="A2">ROW(1:1)</f>
        <v>1</v>
      </c>
      <c r="B2" s="1" t="s">
        <v>373</v>
      </c>
      <c r="C2" s="1" t="s">
        <v>404</v>
      </c>
      <c r="D2" t="s">
        <v>371</v>
      </c>
      <c r="F2" t="s">
        <v>190</v>
      </c>
      <c r="G2" s="1" t="s">
        <v>75</v>
      </c>
      <c r="H2" s="1" t="s">
        <v>75</v>
      </c>
      <c r="I2" s="1" t="s">
        <v>54</v>
      </c>
      <c r="J2" s="1" t="s">
        <v>375</v>
      </c>
      <c r="K2" s="8">
        <v>0.72</v>
      </c>
      <c r="L2" s="8"/>
      <c r="M2" s="1">
        <v>1</v>
      </c>
      <c r="N2" s="33">
        <v>10</v>
      </c>
      <c r="O2" s="1">
        <f>IF(ISNUMBER(SEARCH('Data Entry'!$J$3,$Q2)),MAX($O$1:$O1)+1,0)</f>
        <v>0</v>
      </c>
      <c r="P2" s="1">
        <f>IF(ISNUMBER(SEARCH('Data Entry'!$J$3,$Q2)),MAX($P$1:$P1)+1,0)</f>
        <v>0</v>
      </c>
      <c r="Q2" s="1" t="str">
        <f>Table2[[#This Row],[Item Name ]]</f>
        <v>Plastic Glove (ស្រោមដៃថង់)</v>
      </c>
      <c r="R2" s="1" t="str">
        <f>IFERROR(VLOOKUP(ROWS($R$2:$R2),Table2[[Nub2]:[Name]],2,0),"")</f>
        <v>Set Plastic Spoon &amp; Fork (ឈុតស្លាបព្រា សម)</v>
      </c>
      <c r="S2" s="1"/>
      <c r="U2" s="2"/>
      <c r="V2" s="2"/>
      <c r="W2" s="26">
        <f>IF(ISNUMBER(SEARCH('Data Entry'!$J$3,$Y2)),MAX($W$1:$W1)+1,0)</f>
        <v>0</v>
      </c>
      <c r="X2" s="10">
        <f>IF(ISNUMBER(SEARCH('Data Entry'!$J$3,$Y2)),MAX($X$1:$X1)+1,0)</f>
        <v>0</v>
      </c>
      <c r="Y2" s="16" t="s">
        <v>80</v>
      </c>
      <c r="Z2" s="17" t="str">
        <f>IFERROR(VLOOKUP(ROWS($Z$2:$Z2),Table4[[Nub2]:[Supplied Name]],2,0),"")</f>
        <v/>
      </c>
      <c r="AA2" s="18" t="e">
        <f t="shared" ref="AA2:AA33" ca="1" si="0">OFFSET($Z$2,,,COUNTIF($Z$2:$Z$25,"?*"))</f>
        <v>#REF!</v>
      </c>
      <c r="AB2" s="3"/>
      <c r="AC2" s="10">
        <f>IF(ISNUMBER(SEARCH('Data Entry'!$J$3,$AE2)),MAX($AC$1:$AC1)+1,0)</f>
        <v>0</v>
      </c>
      <c r="AD2" s="10">
        <f>IF(ISNUMBER(SEARCH('Data Entry'!$J$3,$AE2)),MAX($AD$1:$AD1)+1,0)</f>
        <v>0</v>
      </c>
      <c r="AE2" s="28" t="s">
        <v>161</v>
      </c>
      <c r="AF2" s="17" t="str">
        <f>IFERROR(VLOOKUP(ROWS($Z$2:$Z2),Table5[[#All],[Nub2]:[Location ]],2,0),"")</f>
        <v/>
      </c>
      <c r="AG2" s="32" t="e">
        <f t="shared" ref="AG2:AG44" ca="1" si="1">OFFSET($AF$2,,,COUNTIF($AF$2:$AF$25,"?*"))</f>
        <v>#REF!</v>
      </c>
      <c r="AI2" t="s">
        <v>19</v>
      </c>
      <c r="AJ2" t="s">
        <v>20</v>
      </c>
    </row>
    <row r="3" spans="1:36" ht="19.5" customHeight="1" thickBot="1" x14ac:dyDescent="0.35">
      <c r="A3" s="4" cm="1">
        <f t="array" ref="A3">ROW(2:2)</f>
        <v>2</v>
      </c>
      <c r="B3" s="1" t="s">
        <v>374</v>
      </c>
      <c r="C3" s="1" t="s">
        <v>405</v>
      </c>
      <c r="D3" t="s">
        <v>372</v>
      </c>
      <c r="F3" t="s">
        <v>190</v>
      </c>
      <c r="G3" s="1" t="s">
        <v>75</v>
      </c>
      <c r="H3" s="1" t="s">
        <v>75</v>
      </c>
      <c r="I3" s="1" t="s">
        <v>54</v>
      </c>
      <c r="J3" s="1" t="s">
        <v>368</v>
      </c>
      <c r="K3" s="8">
        <v>5.16</v>
      </c>
      <c r="L3" s="8"/>
      <c r="M3" s="1">
        <v>1</v>
      </c>
      <c r="N3" s="33">
        <v>10</v>
      </c>
      <c r="O3" s="1">
        <f>IF(ISNUMBER(SEARCH('Data Entry'!$J$3,$Q3)),MAX($O$1:$O2)+1,0)</f>
        <v>0</v>
      </c>
      <c r="P3" s="1">
        <f>IF(ISNUMBER(SEARCH('Data Entry'!$J$3,$Q3)),MAX($P$1:$P2)+1,0)</f>
        <v>0</v>
      </c>
      <c r="Q3" s="1" t="str">
        <f>Table2[[#This Row],[Item Name ]]</f>
        <v>Latex Glove (Top) ស្រោមដៃពេទ្យ</v>
      </c>
      <c r="R3" s="1" t="str">
        <f>IFERROR(VLOOKUP(ROWS($R$2:$R3),Table2[[Nub2]:[Name]],2,0),"")</f>
        <v/>
      </c>
      <c r="S3" s="1"/>
      <c r="U3" s="5"/>
      <c r="V3" s="5"/>
      <c r="W3" s="26">
        <f>IF(ISNUMBER(SEARCH('Data Entry'!$J$3,$Y3)),MAX($W$1:$W2)+1,0)</f>
        <v>0</v>
      </c>
      <c r="X3" s="10">
        <f>IF(ISNUMBER(SEARCH('Data Entry'!$J$3,$Y3)),MAX($X$1:$X2)+1,0)</f>
        <v>0</v>
      </c>
      <c r="Y3" s="19" t="s">
        <v>81</v>
      </c>
      <c r="Z3" s="20" t="str">
        <f>IFERROR(VLOOKUP(ROWS($Z$2:$Z3),Table4[[Nub2]:[Supplied Name]],2,0),"")</f>
        <v/>
      </c>
      <c r="AA3" s="21" t="e">
        <f t="shared" ca="1" si="0"/>
        <v>#REF!</v>
      </c>
      <c r="AC3" s="10">
        <f>IF(ISNUMBER(SEARCH('Data Entry'!$J$3,$AE3)),MAX($AC$1:$AC2)+1,0)</f>
        <v>0</v>
      </c>
      <c r="AD3" s="10">
        <f>IF(ISNUMBER(SEARCH('Data Entry'!$J$3,$AE3)),MAX($AD$1:$AD2)+1,0)</f>
        <v>0</v>
      </c>
      <c r="AE3" s="29" t="s">
        <v>162</v>
      </c>
      <c r="AF3" s="17" t="str">
        <f>IFERROR(VLOOKUP(ROWS($Z$2:$Z3),Table5[[#All],[Nub2]:[Location ]],2,0),"")</f>
        <v/>
      </c>
      <c r="AG3" s="32" t="e">
        <f t="shared" ca="1" si="1"/>
        <v>#REF!</v>
      </c>
      <c r="AI3" t="s">
        <v>21</v>
      </c>
      <c r="AJ3" t="s">
        <v>22</v>
      </c>
    </row>
    <row r="4" spans="1:36" ht="19.5" customHeight="1" thickBot="1" x14ac:dyDescent="0.35">
      <c r="A4" s="4" cm="1">
        <f t="array" ref="A4">ROW(3:3)</f>
        <v>3</v>
      </c>
      <c r="B4" s="1" t="s">
        <v>286</v>
      </c>
      <c r="C4" s="1" t="s">
        <v>406</v>
      </c>
      <c r="D4" t="s">
        <v>592</v>
      </c>
      <c r="F4" t="s">
        <v>190</v>
      </c>
      <c r="G4" s="1" t="s">
        <v>74</v>
      </c>
      <c r="H4" s="1" t="s">
        <v>387</v>
      </c>
      <c r="I4" s="1" t="s">
        <v>54</v>
      </c>
      <c r="J4" s="1" t="s">
        <v>524</v>
      </c>
      <c r="K4" s="8">
        <f>6.57/10</f>
        <v>0.65700000000000003</v>
      </c>
      <c r="L4" s="8"/>
      <c r="M4" s="1">
        <v>1</v>
      </c>
      <c r="N4" s="33">
        <v>10</v>
      </c>
      <c r="O4" s="1">
        <f>IF(ISNUMBER(SEARCH('Data Entry'!$J$3,$Q4)),MAX($O$1:$O3)+1,0)</f>
        <v>0</v>
      </c>
      <c r="P4" s="1">
        <f>IF(ISNUMBER(SEARCH('Data Entry'!$J$3,$Q4)),MAX($P$1:$P3)+1,0)</f>
        <v>0</v>
      </c>
      <c r="Q4" s="1" t="str">
        <f>Table2[[#This Row],[Item Name ]]</f>
        <v>Grined Pork Jerky (orginal)</v>
      </c>
      <c r="R4" s="1" t="str">
        <f>IFERROR(VLOOKUP(ROWS($R$2:$R4),Table2[[Nub2]:[Name]],2,0),"")</f>
        <v/>
      </c>
      <c r="S4" s="1"/>
      <c r="U4" s="5"/>
      <c r="V4" s="5"/>
      <c r="W4" s="26">
        <f>IF(ISNUMBER(SEARCH('Data Entry'!$J$3,$Y4)),MAX($W$1:$W3)+1,0)</f>
        <v>0</v>
      </c>
      <c r="X4" s="10">
        <f>IF(ISNUMBER(SEARCH('Data Entry'!$J$3,$Y4)),MAX($X$1:$X3)+1,0)</f>
        <v>0</v>
      </c>
      <c r="Y4" s="16" t="s">
        <v>82</v>
      </c>
      <c r="Z4" s="22" t="str">
        <f>IFERROR(VLOOKUP(ROWS($Z$2:$Z4),Table4[[Nub2]:[Supplied Name]],2,0),"")</f>
        <v/>
      </c>
      <c r="AA4" s="23" t="e">
        <f t="shared" ca="1" si="0"/>
        <v>#REF!</v>
      </c>
      <c r="AC4" s="10">
        <f>IF(ISNUMBER(SEARCH('Data Entry'!$J$3,$AE4)),MAX($AC$1:$AC3)+1,0)</f>
        <v>0</v>
      </c>
      <c r="AD4" s="10">
        <f>IF(ISNUMBER(SEARCH('Data Entry'!$J$3,$AE4)),MAX($AD$1:$AD3)+1,0)</f>
        <v>0</v>
      </c>
      <c r="AE4" s="28" t="s">
        <v>163</v>
      </c>
      <c r="AF4" s="17" t="str">
        <f>IFERROR(VLOOKUP(ROWS($Z$2:$Z4),Table5[[#All],[Nub2]:[Location ]],2,0),"")</f>
        <v/>
      </c>
      <c r="AG4" s="32" t="e">
        <f t="shared" ca="1" si="1"/>
        <v>#REF!</v>
      </c>
      <c r="AI4" t="s">
        <v>23</v>
      </c>
      <c r="AJ4" t="s">
        <v>24</v>
      </c>
    </row>
    <row r="5" spans="1:36" ht="19.5" customHeight="1" thickBot="1" x14ac:dyDescent="0.35">
      <c r="A5" s="4" cm="1">
        <f t="array" ref="A5">ROW(4:4)</f>
        <v>4</v>
      </c>
      <c r="B5" s="1" t="s">
        <v>287</v>
      </c>
      <c r="C5" s="1" t="s">
        <v>407</v>
      </c>
      <c r="D5" t="s">
        <v>593</v>
      </c>
      <c r="F5" t="s">
        <v>190</v>
      </c>
      <c r="G5" s="1" t="s">
        <v>74</v>
      </c>
      <c r="H5" s="1" t="s">
        <v>387</v>
      </c>
      <c r="I5" s="1" t="s">
        <v>54</v>
      </c>
      <c r="J5" s="1" t="s">
        <v>524</v>
      </c>
      <c r="K5" s="8">
        <f>6.64/10</f>
        <v>0.66399999999999992</v>
      </c>
      <c r="L5" s="8"/>
      <c r="M5" s="1">
        <v>1</v>
      </c>
      <c r="N5" s="33">
        <v>10</v>
      </c>
      <c r="O5" s="1">
        <f>IF(ISNUMBER(SEARCH('Data Entry'!$J$3,$Q5)),MAX($O$1:$O4)+1,0)</f>
        <v>0</v>
      </c>
      <c r="P5" s="1">
        <f>IF(ISNUMBER(SEARCH('Data Entry'!$J$3,$Q5)),MAX($P$1:$P4)+1,0)</f>
        <v>0</v>
      </c>
      <c r="Q5" s="1" t="str">
        <f>Table2[[#This Row],[Item Name ]]</f>
        <v>Grined Pork Jerky (spicy)</v>
      </c>
      <c r="R5" s="1" t="str">
        <f>IFERROR(VLOOKUP(ROWS($R$2:$R5),Table2[[Nub2]:[Name]],2,0),"")</f>
        <v/>
      </c>
      <c r="S5" s="1"/>
      <c r="T5" s="2"/>
      <c r="U5" s="2"/>
      <c r="V5" s="2"/>
      <c r="W5" s="26">
        <f>IF(ISNUMBER(SEARCH('Data Entry'!$J$3,$Y5)),MAX($W$1:$W4)+1,0)</f>
        <v>0</v>
      </c>
      <c r="X5" s="10">
        <f>IF(ISNUMBER(SEARCH('Data Entry'!$J$3,$Y5)),MAX($X$1:$X4)+1,0)</f>
        <v>0</v>
      </c>
      <c r="Y5" s="19" t="s">
        <v>83</v>
      </c>
      <c r="Z5" s="20" t="str">
        <f>IFERROR(VLOOKUP(ROWS($Z$2:$Z5),Table4[[Nub2]:[Supplied Name]],2,0),"")</f>
        <v/>
      </c>
      <c r="AA5" s="24" t="e">
        <f t="shared" ca="1" si="0"/>
        <v>#REF!</v>
      </c>
      <c r="AC5" s="10">
        <f>IF(ISNUMBER(SEARCH('Data Entry'!$J$3,$AE5)),MAX($AC$1:$AC4)+1,0)</f>
        <v>0</v>
      </c>
      <c r="AD5" s="10">
        <f>IF(ISNUMBER(SEARCH('Data Entry'!$J$3,$AE5)),MAX($AD$1:$AD4)+1,0)</f>
        <v>0</v>
      </c>
      <c r="AE5" s="29" t="s">
        <v>164</v>
      </c>
      <c r="AF5" s="17" t="str">
        <f>IFERROR(VLOOKUP(ROWS($Z$2:$Z5),Table5[[#All],[Nub2]:[Location ]],2,0),"")</f>
        <v/>
      </c>
      <c r="AG5" s="32" t="e">
        <f t="shared" ca="1" si="1"/>
        <v>#REF!</v>
      </c>
      <c r="AI5" t="s">
        <v>25</v>
      </c>
      <c r="AJ5" t="s">
        <v>26</v>
      </c>
    </row>
    <row r="6" spans="1:36" ht="19.5" customHeight="1" thickBot="1" x14ac:dyDescent="0.35">
      <c r="A6" s="4" cm="1">
        <f t="array" ref="A6">ROW(5:5)</f>
        <v>5</v>
      </c>
      <c r="B6" s="1" t="s">
        <v>288</v>
      </c>
      <c r="C6" s="1" t="s">
        <v>408</v>
      </c>
      <c r="D6" t="s">
        <v>594</v>
      </c>
      <c r="F6" t="s">
        <v>190</v>
      </c>
      <c r="G6" s="1" t="s">
        <v>74</v>
      </c>
      <c r="H6" s="1" t="s">
        <v>387</v>
      </c>
      <c r="I6" s="1" t="s">
        <v>54</v>
      </c>
      <c r="J6" s="1" t="s">
        <v>524</v>
      </c>
      <c r="K6" s="8">
        <f>14.274/10</f>
        <v>1.4274</v>
      </c>
      <c r="L6" s="8"/>
      <c r="M6" s="1">
        <v>1</v>
      </c>
      <c r="N6" s="33">
        <v>10</v>
      </c>
      <c r="O6" s="1">
        <f>IF(ISNUMBER(SEARCH('Data Entry'!$J$3,$Q6)),MAX($O$1:$O5)+1,0)</f>
        <v>0</v>
      </c>
      <c r="P6" s="1">
        <f>IF(ISNUMBER(SEARCH('Data Entry'!$J$3,$Q6)),MAX($P$1:$P5)+1,0)</f>
        <v>0</v>
      </c>
      <c r="Q6" s="1" t="str">
        <f>Table2[[#This Row],[Item Name ]]</f>
        <v>Grined Beef Jerky (orginal)</v>
      </c>
      <c r="R6" s="1" t="str">
        <f>IFERROR(VLOOKUP(ROWS($R$2:$R6),Table2[[Nub2]:[Name]],2,0),"")</f>
        <v/>
      </c>
      <c r="S6" s="1"/>
      <c r="T6" s="2"/>
      <c r="U6" s="2"/>
      <c r="V6" s="2"/>
      <c r="W6" s="26">
        <f>IF(ISNUMBER(SEARCH('Data Entry'!$J$3,$Y6)),MAX($W$1:$W5)+1,0)</f>
        <v>0</v>
      </c>
      <c r="X6" s="10">
        <f>IF(ISNUMBER(SEARCH('Data Entry'!$J$3,$Y6)),MAX($X$1:$X5)+1,0)</f>
        <v>0</v>
      </c>
      <c r="Y6" s="16" t="s">
        <v>84</v>
      </c>
      <c r="Z6" s="22" t="str">
        <f>IFERROR(VLOOKUP(ROWS($Z$2:$Z6),Table4[[Nub2]:[Supplied Name]],2,0),"")</f>
        <v/>
      </c>
      <c r="AA6" s="23" t="e">
        <f t="shared" ca="1" si="0"/>
        <v>#REF!</v>
      </c>
      <c r="AC6" s="10">
        <f>IF(ISNUMBER(SEARCH('Data Entry'!$J$3,$AE6)),MAX($AC$1:$AC5)+1,0)</f>
        <v>0</v>
      </c>
      <c r="AD6" s="10">
        <f>IF(ISNUMBER(SEARCH('Data Entry'!$J$3,$AE6)),MAX($AD$1:$AD5)+1,0)</f>
        <v>0</v>
      </c>
      <c r="AE6" s="28" t="s">
        <v>165</v>
      </c>
      <c r="AF6" s="17" t="str">
        <f>IFERROR(VLOOKUP(ROWS($Z$2:$Z6),Table5[[#All],[Nub2]:[Location ]],2,0),"")</f>
        <v/>
      </c>
      <c r="AG6" s="32" t="e">
        <f t="shared" ca="1" si="1"/>
        <v>#REF!</v>
      </c>
      <c r="AI6" t="s">
        <v>27</v>
      </c>
      <c r="AJ6" t="s">
        <v>28</v>
      </c>
    </row>
    <row r="7" spans="1:36" ht="19.5" customHeight="1" thickBot="1" x14ac:dyDescent="0.35">
      <c r="A7" s="4" cm="1">
        <f t="array" ref="A7">ROW(6:6)</f>
        <v>6</v>
      </c>
      <c r="B7" s="1" t="s">
        <v>289</v>
      </c>
      <c r="C7" s="1" t="s">
        <v>409</v>
      </c>
      <c r="D7" t="s">
        <v>595</v>
      </c>
      <c r="F7" t="s">
        <v>190</v>
      </c>
      <c r="G7" s="1" t="s">
        <v>74</v>
      </c>
      <c r="H7" s="1" t="s">
        <v>387</v>
      </c>
      <c r="I7" s="1" t="s">
        <v>54</v>
      </c>
      <c r="J7" s="1" t="s">
        <v>524</v>
      </c>
      <c r="K7" s="8">
        <f>14.38/10</f>
        <v>1.4380000000000002</v>
      </c>
      <c r="L7" s="8"/>
      <c r="M7" s="1">
        <v>1</v>
      </c>
      <c r="N7" s="33">
        <v>10</v>
      </c>
      <c r="O7" s="1">
        <f>IF(ISNUMBER(SEARCH('Data Entry'!$J$3,$Q7)),MAX($O$1:$O6)+1,0)</f>
        <v>0</v>
      </c>
      <c r="P7" s="1">
        <f>IF(ISNUMBER(SEARCH('Data Entry'!$J$3,$Q7)),MAX($P$1:$P6)+1,0)</f>
        <v>0</v>
      </c>
      <c r="Q7" s="1" t="str">
        <f>Table2[[#This Row],[Item Name ]]</f>
        <v>Grined Beef Jerky (spicy)</v>
      </c>
      <c r="R7" s="1" t="str">
        <f>IFERROR(VLOOKUP(ROWS($R$2:$R7),Table2[[Nub2]:[Name]],2,0),"")</f>
        <v/>
      </c>
      <c r="S7" s="1"/>
      <c r="T7" s="2"/>
      <c r="U7" s="2"/>
      <c r="V7" s="2"/>
      <c r="W7" s="26">
        <f>IF(ISNUMBER(SEARCH('Data Entry'!$J$3,$Y7)),MAX($W$1:$W6)+1,0)</f>
        <v>0</v>
      </c>
      <c r="X7" s="10">
        <f>IF(ISNUMBER(SEARCH('Data Entry'!$J$3,$Y7)),MAX($X$1:$X6)+1,0)</f>
        <v>0</v>
      </c>
      <c r="Y7" s="19" t="s">
        <v>85</v>
      </c>
      <c r="Z7" s="20" t="str">
        <f>IFERROR(VLOOKUP(ROWS($Z$2:$Z7),Table4[[Nub2]:[Supplied Name]],2,0),"")</f>
        <v/>
      </c>
      <c r="AA7" s="24" t="e">
        <f t="shared" ca="1" si="0"/>
        <v>#REF!</v>
      </c>
      <c r="AC7" s="10">
        <f>IF(ISNUMBER(SEARCH('Data Entry'!$J$3,$AE7)),MAX($AC$1:$AC6)+1,0)</f>
        <v>0</v>
      </c>
      <c r="AD7" s="10">
        <f>IF(ISNUMBER(SEARCH('Data Entry'!$J$3,$AE7)),MAX($AD$1:$AD6)+1,0)</f>
        <v>0</v>
      </c>
      <c r="AE7" s="29" t="s">
        <v>166</v>
      </c>
      <c r="AF7" s="17" t="str">
        <f>IFERROR(VLOOKUP(ROWS($Z$2:$Z7),Table5[[#All],[Nub2]:[Location ]],2,0),"")</f>
        <v/>
      </c>
      <c r="AG7" s="32" t="e">
        <f t="shared" ca="1" si="1"/>
        <v>#REF!</v>
      </c>
      <c r="AI7" t="s">
        <v>29</v>
      </c>
      <c r="AJ7" t="s">
        <v>30</v>
      </c>
    </row>
    <row r="8" spans="1:36" ht="19.5" customHeight="1" thickBot="1" x14ac:dyDescent="0.35">
      <c r="A8" s="4" cm="1">
        <f t="array" ref="A8">ROW(7:7)</f>
        <v>7</v>
      </c>
      <c r="B8" s="1" t="s">
        <v>290</v>
      </c>
      <c r="C8" s="1" t="s">
        <v>410</v>
      </c>
      <c r="D8" t="s">
        <v>298</v>
      </c>
      <c r="F8" t="s">
        <v>190</v>
      </c>
      <c r="G8" s="1" t="s">
        <v>74</v>
      </c>
      <c r="H8" s="1" t="s">
        <v>387</v>
      </c>
      <c r="I8" s="1" t="s">
        <v>54</v>
      </c>
      <c r="J8" s="1" t="s">
        <v>525</v>
      </c>
      <c r="K8" s="8">
        <f>5.51/10</f>
        <v>0.55099999999999993</v>
      </c>
      <c r="L8" s="8"/>
      <c r="M8" s="1">
        <v>1</v>
      </c>
      <c r="N8" s="33">
        <v>10</v>
      </c>
      <c r="O8" s="1">
        <f>IF(ISNUMBER(SEARCH('Data Entry'!$J$3,$Q8)),MAX($O$1:$O7)+1,0)</f>
        <v>0</v>
      </c>
      <c r="P8" s="1">
        <f>IF(ISNUMBER(SEARCH('Data Entry'!$J$3,$Q8)),MAX($P$1:$P7)+1,0)</f>
        <v>0</v>
      </c>
      <c r="Q8" s="1" t="str">
        <f>Table2[[#This Row],[Item Name ]]</f>
        <v>Char Siew Pork Jerky (Original)</v>
      </c>
      <c r="R8" s="1" t="str">
        <f>IFERROR(VLOOKUP(ROWS($R$2:$R8),Table2[[Nub2]:[Name]],2,0),"")</f>
        <v/>
      </c>
      <c r="S8" s="1"/>
      <c r="T8" s="2"/>
      <c r="U8" s="2"/>
      <c r="V8" s="2"/>
      <c r="W8" s="26">
        <f>IF(ISNUMBER(SEARCH('Data Entry'!$J$3,$Y8)),MAX($W$1:$W7)+1,0)</f>
        <v>0</v>
      </c>
      <c r="X8" s="10">
        <f>IF(ISNUMBER(SEARCH('Data Entry'!$J$3,$Y8)),MAX($X$1:$X7)+1,0)</f>
        <v>0</v>
      </c>
      <c r="Y8" s="16" t="s">
        <v>86</v>
      </c>
      <c r="Z8" s="22" t="str">
        <f>IFERROR(VLOOKUP(ROWS($Z$2:$Z8),Table4[[Nub2]:[Supplied Name]],2,0),"")</f>
        <v/>
      </c>
      <c r="AA8" s="23" t="e">
        <f t="shared" ca="1" si="0"/>
        <v>#REF!</v>
      </c>
      <c r="AC8" s="10">
        <f>IF(ISNUMBER(SEARCH('Data Entry'!$J$3,$AE8)),MAX($AC$1:$AC7)+1,0)</f>
        <v>0</v>
      </c>
      <c r="AD8" s="10">
        <f>IF(ISNUMBER(SEARCH('Data Entry'!$J$3,$AE8)),MAX($AD$1:$AD7)+1,0)</f>
        <v>0</v>
      </c>
      <c r="AE8" s="28" t="s">
        <v>167</v>
      </c>
      <c r="AF8" s="17" t="str">
        <f>IFERROR(VLOOKUP(ROWS($Z$2:$Z8),Table5[[#All],[Nub2]:[Location ]],2,0),"")</f>
        <v/>
      </c>
      <c r="AG8" s="32" t="e">
        <f t="shared" ca="1" si="1"/>
        <v>#REF!</v>
      </c>
      <c r="AI8" t="s">
        <v>31</v>
      </c>
      <c r="AJ8" t="s">
        <v>32</v>
      </c>
    </row>
    <row r="9" spans="1:36" ht="19.5" customHeight="1" thickBot="1" x14ac:dyDescent="0.35">
      <c r="A9" s="4" cm="1">
        <f t="array" ref="A9">ROW(8:8)</f>
        <v>8</v>
      </c>
      <c r="B9" s="1" t="s">
        <v>291</v>
      </c>
      <c r="C9" s="1" t="s">
        <v>411</v>
      </c>
      <c r="D9" t="s">
        <v>299</v>
      </c>
      <c r="F9" t="s">
        <v>190</v>
      </c>
      <c r="G9" s="1" t="s">
        <v>74</v>
      </c>
      <c r="H9" s="1" t="s">
        <v>387</v>
      </c>
      <c r="I9" s="1" t="s">
        <v>54</v>
      </c>
      <c r="J9" s="1" t="s">
        <v>525</v>
      </c>
      <c r="K9" s="8">
        <f>5.694/10</f>
        <v>0.56940000000000002</v>
      </c>
      <c r="L9" s="8"/>
      <c r="M9" s="1">
        <v>1</v>
      </c>
      <c r="N9" s="33">
        <v>10</v>
      </c>
      <c r="O9" s="1">
        <f>IF(ISNUMBER(SEARCH('Data Entry'!$J$3,$Q9)),MAX($O$1:$O8)+1,0)</f>
        <v>0</v>
      </c>
      <c r="P9" s="1">
        <f>IF(ISNUMBER(SEARCH('Data Entry'!$J$3,$Q9)),MAX($P$1:$P8)+1,0)</f>
        <v>0</v>
      </c>
      <c r="Q9" s="1" t="str">
        <f>Table2[[#This Row],[Item Name ]]</f>
        <v>Char Siew Pork Jerky (Spicy)</v>
      </c>
      <c r="R9" s="1" t="str">
        <f>IFERROR(VLOOKUP(ROWS($R$2:$R9),Table2[[Nub2]:[Name]],2,0),"")</f>
        <v/>
      </c>
      <c r="S9" s="1"/>
      <c r="T9" s="2"/>
      <c r="U9" s="2"/>
      <c r="V9" s="2"/>
      <c r="W9" s="26">
        <f>IF(ISNUMBER(SEARCH('Data Entry'!$J$3,$Y9)),MAX($W$1:$W8)+1,0)</f>
        <v>0</v>
      </c>
      <c r="X9" s="10">
        <f>IF(ISNUMBER(SEARCH('Data Entry'!$J$3,$Y9)),MAX($X$1:$X8)+1,0)</f>
        <v>0</v>
      </c>
      <c r="Y9" s="19" t="s">
        <v>87</v>
      </c>
      <c r="Z9" s="20" t="str">
        <f>IFERROR(VLOOKUP(ROWS($Z$2:$Z9),Table4[[Nub2]:[Supplied Name]],2,0),"")</f>
        <v/>
      </c>
      <c r="AA9" s="24" t="e">
        <f t="shared" ca="1" si="0"/>
        <v>#REF!</v>
      </c>
      <c r="AC9" s="10">
        <f>IF(ISNUMBER(SEARCH('Data Entry'!$J$3,$AE9)),MAX($AC$1:$AC8)+1,0)</f>
        <v>0</v>
      </c>
      <c r="AD9" s="10">
        <f>IF(ISNUMBER(SEARCH('Data Entry'!$J$3,$AE9)),MAX($AD$1:$AD8)+1,0)</f>
        <v>0</v>
      </c>
      <c r="AE9" s="29" t="s">
        <v>168</v>
      </c>
      <c r="AF9" s="17" t="str">
        <f>IFERROR(VLOOKUP(ROWS($Z$2:$Z9),Table5[[#All],[Nub2]:[Location ]],2,0),"")</f>
        <v/>
      </c>
      <c r="AG9" s="32" t="e">
        <f t="shared" ca="1" si="1"/>
        <v>#REF!</v>
      </c>
    </row>
    <row r="10" spans="1:36" ht="19.5" customHeight="1" thickBot="1" x14ac:dyDescent="0.35">
      <c r="A10" s="4" cm="1">
        <f t="array" ref="A10">ROW(9:9)</f>
        <v>9</v>
      </c>
      <c r="B10" s="1" t="s">
        <v>292</v>
      </c>
      <c r="C10" s="1" t="s">
        <v>412</v>
      </c>
      <c r="D10" t="s">
        <v>300</v>
      </c>
      <c r="F10" t="s">
        <v>190</v>
      </c>
      <c r="G10" s="1" t="s">
        <v>74</v>
      </c>
      <c r="H10" s="1" t="s">
        <v>387</v>
      </c>
      <c r="I10" s="1" t="s">
        <v>54</v>
      </c>
      <c r="J10" s="1" t="s">
        <v>525</v>
      </c>
      <c r="K10" s="8">
        <f>8.4/10</f>
        <v>0.84000000000000008</v>
      </c>
      <c r="L10" s="8"/>
      <c r="M10" s="1">
        <v>1</v>
      </c>
      <c r="N10" s="33">
        <v>10</v>
      </c>
      <c r="O10" s="1">
        <f>IF(ISNUMBER(SEARCH('Data Entry'!$J$3,$Q10)),MAX($O$1:$O9)+1,0)</f>
        <v>0</v>
      </c>
      <c r="P10" s="1">
        <f>IF(ISNUMBER(SEARCH('Data Entry'!$J$3,$Q10)),MAX($P$1:$P9)+1,0)</f>
        <v>0</v>
      </c>
      <c r="Q10" s="1" t="str">
        <f>Table2[[#This Row],[Item Name ]]</f>
        <v>Dried beef (original)</v>
      </c>
      <c r="R10" s="1" t="str">
        <f>IFERROR(VLOOKUP(ROWS($R$2:$R10),Table2[[Nub2]:[Name]],2,0),"")</f>
        <v/>
      </c>
      <c r="S10" s="1"/>
      <c r="T10" s="2"/>
      <c r="U10" s="2"/>
      <c r="V10" s="2"/>
      <c r="W10" s="26">
        <f>IF(ISNUMBER(SEARCH('Data Entry'!$J$3,$Y10)),MAX($W$1:$W9)+1,0)</f>
        <v>0</v>
      </c>
      <c r="X10" s="10">
        <f>IF(ISNUMBER(SEARCH('Data Entry'!$J$3,$Y10)),MAX($X$1:$X9)+1,0)</f>
        <v>0</v>
      </c>
      <c r="Y10" s="16" t="s">
        <v>88</v>
      </c>
      <c r="Z10" s="22" t="str">
        <f>IFERROR(VLOOKUP(ROWS($Z$2:$Z10),Table4[[Nub2]:[Supplied Name]],2,0),"")</f>
        <v/>
      </c>
      <c r="AA10" s="23" t="e">
        <f t="shared" ca="1" si="0"/>
        <v>#REF!</v>
      </c>
      <c r="AC10" s="10">
        <f>IF(ISNUMBER(SEARCH('Data Entry'!$J$3,$AE10)),MAX($AC$1:$AC9)+1,0)</f>
        <v>0</v>
      </c>
      <c r="AD10" s="10">
        <f>IF(ISNUMBER(SEARCH('Data Entry'!$J$3,$AE10)),MAX($AD$1:$AD9)+1,0)</f>
        <v>0</v>
      </c>
      <c r="AE10" s="28" t="s">
        <v>169</v>
      </c>
      <c r="AF10" s="17" t="str">
        <f>IFERROR(VLOOKUP(ROWS($Z$2:$Z10),Table5[[#All],[Nub2]:[Location ]],2,0),"")</f>
        <v/>
      </c>
      <c r="AG10" s="32" t="e">
        <f t="shared" ca="1" si="1"/>
        <v>#REF!</v>
      </c>
    </row>
    <row r="11" spans="1:36" ht="19.5" customHeight="1" thickBot="1" x14ac:dyDescent="0.35">
      <c r="A11" s="4" cm="1">
        <f t="array" ref="A11">ROW(10:10)</f>
        <v>10</v>
      </c>
      <c r="B11" s="1" t="s">
        <v>293</v>
      </c>
      <c r="C11" s="1" t="s">
        <v>413</v>
      </c>
      <c r="D11" t="s">
        <v>301</v>
      </c>
      <c r="F11" t="s">
        <v>190</v>
      </c>
      <c r="G11" s="1" t="s">
        <v>74</v>
      </c>
      <c r="H11" s="1" t="s">
        <v>387</v>
      </c>
      <c r="I11" s="1" t="s">
        <v>54</v>
      </c>
      <c r="J11" s="1" t="s">
        <v>525</v>
      </c>
      <c r="K11" s="8">
        <f>8.43/10</f>
        <v>0.84299999999999997</v>
      </c>
      <c r="L11" s="8"/>
      <c r="M11" s="1">
        <v>1</v>
      </c>
      <c r="N11" s="33">
        <v>10</v>
      </c>
      <c r="O11" s="1">
        <f>IF(ISNUMBER(SEARCH('Data Entry'!$J$3,$Q11)),MAX($O$1:$O10)+1,0)</f>
        <v>0</v>
      </c>
      <c r="P11" s="1">
        <f>IF(ISNUMBER(SEARCH('Data Entry'!$J$3,$Q11)),MAX($P$1:$P10)+1,0)</f>
        <v>0</v>
      </c>
      <c r="Q11" s="1" t="str">
        <f>Table2[[#This Row],[Item Name ]]</f>
        <v>Dried beef (spicy)</v>
      </c>
      <c r="R11" s="1" t="str">
        <f>IFERROR(VLOOKUP(ROWS($R$2:$R11),Table2[[Nub2]:[Name]],2,0),"")</f>
        <v/>
      </c>
      <c r="S11" s="1"/>
      <c r="T11" s="2"/>
      <c r="U11" s="2"/>
      <c r="V11" s="2"/>
      <c r="W11" s="26">
        <f>IF(ISNUMBER(SEARCH('Data Entry'!$J$3,$Y11)),MAX($W$1:$W10)+1,0)</f>
        <v>0</v>
      </c>
      <c r="X11" s="10">
        <f>IF(ISNUMBER(SEARCH('Data Entry'!$J$3,$Y11)),MAX($X$1:$X10)+1,0)</f>
        <v>0</v>
      </c>
      <c r="Y11" s="19" t="s">
        <v>89</v>
      </c>
      <c r="Z11" s="20" t="str">
        <f>IFERROR(VLOOKUP(ROWS($Z$2:$Z11),Table4[[Nub2]:[Supplied Name]],2,0),"")</f>
        <v/>
      </c>
      <c r="AA11" s="24" t="e">
        <f t="shared" ca="1" si="0"/>
        <v>#REF!</v>
      </c>
      <c r="AC11" s="10">
        <f>IF(ISNUMBER(SEARCH('Data Entry'!$J$3,$AE11)),MAX($AC$1:$AC10)+1,0)</f>
        <v>0</v>
      </c>
      <c r="AD11" s="10">
        <f>IF(ISNUMBER(SEARCH('Data Entry'!$J$3,$AE11)),MAX($AD$1:$AD10)+1,0)</f>
        <v>0</v>
      </c>
      <c r="AE11" s="29" t="s">
        <v>170</v>
      </c>
      <c r="AF11" s="17" t="str">
        <f>IFERROR(VLOOKUP(ROWS($Z$2:$Z11),Table5[[#All],[Nub2]:[Location ]],2,0),"")</f>
        <v/>
      </c>
      <c r="AG11" s="32" t="e">
        <f t="shared" ca="1" si="1"/>
        <v>#REF!</v>
      </c>
    </row>
    <row r="12" spans="1:36" ht="19.5" customHeight="1" thickBot="1" x14ac:dyDescent="0.35">
      <c r="A12" s="4" cm="1">
        <f t="array" ref="A12">ROW(11:11)</f>
        <v>11</v>
      </c>
      <c r="B12" s="1" t="s">
        <v>294</v>
      </c>
      <c r="C12" s="1" t="s">
        <v>414</v>
      </c>
      <c r="D12" t="s">
        <v>302</v>
      </c>
      <c r="F12" t="s">
        <v>190</v>
      </c>
      <c r="G12" s="1" t="s">
        <v>74</v>
      </c>
      <c r="H12" s="1" t="s">
        <v>387</v>
      </c>
      <c r="I12" s="1" t="s">
        <v>54</v>
      </c>
      <c r="J12" s="1" t="s">
        <v>526</v>
      </c>
      <c r="K12" s="8">
        <f>8.64/12</f>
        <v>0.72000000000000008</v>
      </c>
      <c r="L12" s="8"/>
      <c r="M12" s="1">
        <v>1</v>
      </c>
      <c r="N12" s="33">
        <v>10</v>
      </c>
      <c r="O12" s="1">
        <f>IF(ISNUMBER(SEARCH('Data Entry'!$J$3,$Q12)),MAX($O$1:$O11)+1,0)</f>
        <v>0</v>
      </c>
      <c r="P12" s="1">
        <f>IF(ISNUMBER(SEARCH('Data Entry'!$J$3,$Q12)),MAX($P$1:$P11)+1,0)</f>
        <v>0</v>
      </c>
      <c r="Q12" s="1" t="str">
        <f>Table2[[#This Row],[Item Name ]]</f>
        <v>Beef sausage
(Steamed &amp; vacuum)</v>
      </c>
      <c r="R12" s="1" t="str">
        <f>IFERROR(VLOOKUP(ROWS($R$2:$R12),Table2[[Nub2]:[Name]],2,0),"")</f>
        <v/>
      </c>
      <c r="S12" s="1"/>
      <c r="T12" s="2"/>
      <c r="U12" s="2"/>
      <c r="V12" s="2"/>
      <c r="W12" s="26">
        <f>IF(ISNUMBER(SEARCH('Data Entry'!$J$3,$Y12)),MAX($W$1:$W11)+1,0)</f>
        <v>0</v>
      </c>
      <c r="X12" s="10">
        <f>IF(ISNUMBER(SEARCH('Data Entry'!$J$3,$Y12)),MAX($X$1:$X11)+1,0)</f>
        <v>0</v>
      </c>
      <c r="Y12" s="16" t="s">
        <v>90</v>
      </c>
      <c r="Z12" s="22" t="str">
        <f>IFERROR(VLOOKUP(ROWS($Z$2:$Z12),Table4[[Nub2]:[Supplied Name]],2,0),"")</f>
        <v/>
      </c>
      <c r="AA12" s="23" t="e">
        <f t="shared" ca="1" si="0"/>
        <v>#REF!</v>
      </c>
      <c r="AC12" s="10">
        <f>IF(ISNUMBER(SEARCH('Data Entry'!$J$3,$AE12)),MAX($AC$1:$AC11)+1,0)</f>
        <v>0</v>
      </c>
      <c r="AD12" s="10">
        <f>IF(ISNUMBER(SEARCH('Data Entry'!$J$3,$AE12)),MAX($AD$1:$AD11)+1,0)</f>
        <v>0</v>
      </c>
      <c r="AE12" s="28" t="s">
        <v>171</v>
      </c>
      <c r="AF12" s="17" t="str">
        <f>IFERROR(VLOOKUP(ROWS($Z$2:$Z12),Table5[[#All],[Nub2]:[Location ]],2,0),"")</f>
        <v/>
      </c>
      <c r="AG12" s="32" t="e">
        <f t="shared" ca="1" si="1"/>
        <v>#REF!</v>
      </c>
    </row>
    <row r="13" spans="1:36" ht="19.5" customHeight="1" thickBot="1" x14ac:dyDescent="0.35">
      <c r="A13" s="4" cm="1">
        <f t="array" ref="A13">ROW(12:12)</f>
        <v>12</v>
      </c>
      <c r="B13" s="1" t="s">
        <v>295</v>
      </c>
      <c r="C13" s="1" t="s">
        <v>415</v>
      </c>
      <c r="D13" t="s">
        <v>303</v>
      </c>
      <c r="F13" t="s">
        <v>190</v>
      </c>
      <c r="G13" s="1" t="s">
        <v>74</v>
      </c>
      <c r="H13" s="1" t="s">
        <v>387</v>
      </c>
      <c r="I13" s="1" t="s">
        <v>54</v>
      </c>
      <c r="J13" s="1" t="s">
        <v>526</v>
      </c>
      <c r="K13" s="8">
        <f>8.64/12</f>
        <v>0.72000000000000008</v>
      </c>
      <c r="L13" s="8"/>
      <c r="M13" s="1">
        <v>1</v>
      </c>
      <c r="N13" s="33">
        <v>10</v>
      </c>
      <c r="O13" s="1">
        <f>IF(ISNUMBER(SEARCH('Data Entry'!$J$3,$Q13)),MAX($O$1:$O12)+1,0)</f>
        <v>0</v>
      </c>
      <c r="P13" s="1">
        <f>IF(ISNUMBER(SEARCH('Data Entry'!$J$3,$Q13)),MAX($P$1:$P12)+1,0)</f>
        <v>0</v>
      </c>
      <c r="Q13" s="1" t="str">
        <f>Table2[[#This Row],[Item Name ]]</f>
        <v>Pork sausage
(Steamed &amp; Vacuum)</v>
      </c>
      <c r="R13" s="1" t="str">
        <f>IFERROR(VLOOKUP(ROWS($R$2:$R13),Table2[[Nub2]:[Name]],2,0),"")</f>
        <v/>
      </c>
      <c r="S13" s="1"/>
      <c r="T13" s="2"/>
      <c r="U13" s="2"/>
      <c r="V13" s="2"/>
      <c r="W13" s="26">
        <f>IF(ISNUMBER(SEARCH('Data Entry'!$J$3,$Y13)),MAX($W$1:$W12)+1,0)</f>
        <v>0</v>
      </c>
      <c r="X13" s="10">
        <f>IF(ISNUMBER(SEARCH('Data Entry'!$J$3,$Y13)),MAX($X$1:$X12)+1,0)</f>
        <v>0</v>
      </c>
      <c r="Y13" s="19" t="s">
        <v>91</v>
      </c>
      <c r="Z13" s="20" t="str">
        <f>IFERROR(VLOOKUP(ROWS($Z$2:$Z13),Table4[[Nub2]:[Supplied Name]],2,0),"")</f>
        <v/>
      </c>
      <c r="AA13" s="24" t="e">
        <f t="shared" ca="1" si="0"/>
        <v>#REF!</v>
      </c>
      <c r="AC13" s="10">
        <f>IF(ISNUMBER(SEARCH('Data Entry'!$J$3,$AE13)),MAX($AC$1:$AC12)+1,0)</f>
        <v>0</v>
      </c>
      <c r="AD13" s="10">
        <f>IF(ISNUMBER(SEARCH('Data Entry'!$J$3,$AE13)),MAX($AD$1:$AD12)+1,0)</f>
        <v>0</v>
      </c>
      <c r="AE13" s="29" t="s">
        <v>172</v>
      </c>
      <c r="AF13" s="17" t="str">
        <f>IFERROR(VLOOKUP(ROWS($Z$2:$Z13),Table5[[#All],[Nub2]:[Location ]],2,0),"")</f>
        <v/>
      </c>
      <c r="AG13" s="32" t="e">
        <f t="shared" ca="1" si="1"/>
        <v>#REF!</v>
      </c>
    </row>
    <row r="14" spans="1:36" ht="19.5" customHeight="1" thickBot="1" x14ac:dyDescent="0.35">
      <c r="A14" s="4" cm="1">
        <f t="array" ref="A14">ROW(13:13)</f>
        <v>13</v>
      </c>
      <c r="B14" s="1" t="s">
        <v>296</v>
      </c>
      <c r="C14" s="1" t="s">
        <v>416</v>
      </c>
      <c r="D14" t="s">
        <v>304</v>
      </c>
      <c r="G14" s="1" t="s">
        <v>74</v>
      </c>
      <c r="H14" s="1" t="s">
        <v>387</v>
      </c>
      <c r="I14" s="1" t="s">
        <v>54</v>
      </c>
      <c r="J14" s="1" t="s">
        <v>320</v>
      </c>
      <c r="K14" s="8"/>
      <c r="L14" s="8"/>
      <c r="M14" s="1">
        <v>1</v>
      </c>
      <c r="N14" s="33">
        <v>10</v>
      </c>
      <c r="O14" s="1">
        <f>IF(ISNUMBER(SEARCH('Data Entry'!$J$3,$Q14)),MAX($O$1:$O13)+1,0)</f>
        <v>0</v>
      </c>
      <c r="P14" s="1">
        <f>IF(ISNUMBER(SEARCH('Data Entry'!$J$3,$Q14)),MAX($P$1:$P13)+1,0)</f>
        <v>0</v>
      </c>
      <c r="Q14" s="1" t="str">
        <f>Table2[[#This Row],[Item Name ]]</f>
        <v>Fish Kakerm</v>
      </c>
      <c r="R14" s="1" t="str">
        <f>IFERROR(VLOOKUP(ROWS($R$2:$R14),Table2[[Nub2]:[Name]],2,0),"")</f>
        <v/>
      </c>
      <c r="S14" s="1"/>
      <c r="T14" s="2"/>
      <c r="U14" s="2"/>
      <c r="V14" s="2"/>
      <c r="W14" s="26">
        <f>IF(ISNUMBER(SEARCH('Data Entry'!$J$3,$Y14)),MAX($W$1:$W13)+1,0)</f>
        <v>0</v>
      </c>
      <c r="X14" s="10">
        <f>IF(ISNUMBER(SEARCH('Data Entry'!$J$3,$Y14)),MAX($X$1:$X13)+1,0)</f>
        <v>0</v>
      </c>
      <c r="Y14" s="16" t="s">
        <v>92</v>
      </c>
      <c r="Z14" s="22" t="str">
        <f>IFERROR(VLOOKUP(ROWS($Z$2:$Z14),Table4[[Nub2]:[Supplied Name]],2,0),"")</f>
        <v/>
      </c>
      <c r="AA14" s="23" t="e">
        <f t="shared" ca="1" si="0"/>
        <v>#REF!</v>
      </c>
      <c r="AC14" s="10">
        <f>IF(ISNUMBER(SEARCH('Data Entry'!$J$3,$AE14)),MAX($AC$1:$AC13)+1,0)</f>
        <v>0</v>
      </c>
      <c r="AD14" s="10">
        <f>IF(ISNUMBER(SEARCH('Data Entry'!$J$3,$AE14)),MAX($AD$1:$AD13)+1,0)</f>
        <v>0</v>
      </c>
      <c r="AE14" s="28" t="s">
        <v>173</v>
      </c>
      <c r="AF14" s="17" t="str">
        <f>IFERROR(VLOOKUP(ROWS($Z$2:$Z14),Table5[[#All],[Nub2]:[Location ]],2,0),"")</f>
        <v/>
      </c>
      <c r="AG14" s="32" t="e">
        <f t="shared" ca="1" si="1"/>
        <v>#REF!</v>
      </c>
    </row>
    <row r="15" spans="1:36" ht="19.5" customHeight="1" thickBot="1" x14ac:dyDescent="0.35">
      <c r="A15" s="4" cm="1">
        <f t="array" ref="A15">ROW(14:14)</f>
        <v>14</v>
      </c>
      <c r="B15" s="1" t="s">
        <v>297</v>
      </c>
      <c r="C15" s="1" t="s">
        <v>417</v>
      </c>
      <c r="D15" t="s">
        <v>318</v>
      </c>
      <c r="F15" t="s">
        <v>190</v>
      </c>
      <c r="G15" s="1" t="s">
        <v>74</v>
      </c>
      <c r="H15" s="1" t="s">
        <v>387</v>
      </c>
      <c r="I15" s="1" t="s">
        <v>54</v>
      </c>
      <c r="J15" s="1" t="s">
        <v>320</v>
      </c>
      <c r="K15" s="8"/>
      <c r="L15" s="8"/>
      <c r="M15" s="1">
        <v>1</v>
      </c>
      <c r="N15" s="33">
        <v>10</v>
      </c>
      <c r="O15" s="1">
        <f>IF(ISNUMBER(SEARCH('Data Entry'!$J$3,$Q15)),MAX($O$1:$O14)+1,0)</f>
        <v>0</v>
      </c>
      <c r="P15" s="1">
        <f>IF(ISNUMBER(SEARCH('Data Entry'!$J$3,$Q15)),MAX($P$1:$P14)+1,0)</f>
        <v>0</v>
      </c>
      <c r="Q15" s="1" t="str">
        <f>Table2[[#This Row],[Item Name ]]</f>
        <v>Cashew nuts (original)</v>
      </c>
      <c r="R15" s="1" t="str">
        <f>IFERROR(VLOOKUP(ROWS($R$2:$R15),Table2[[Nub2]:[Name]],2,0),"")</f>
        <v/>
      </c>
      <c r="S15" s="1"/>
      <c r="T15" s="2"/>
      <c r="U15" s="2"/>
      <c r="V15" s="2"/>
      <c r="W15" s="26">
        <f>IF(ISNUMBER(SEARCH('Data Entry'!$J$3,$Y15)),MAX($W$1:$W14)+1,0)</f>
        <v>0</v>
      </c>
      <c r="X15" s="10">
        <f>IF(ISNUMBER(SEARCH('Data Entry'!$J$3,$Y15)),MAX($X$1:$X14)+1,0)</f>
        <v>0</v>
      </c>
      <c r="Y15" s="19" t="s">
        <v>93</v>
      </c>
      <c r="Z15" s="20" t="str">
        <f>IFERROR(VLOOKUP(ROWS($Z$2:$Z15),Table4[[Nub2]:[Supplied Name]],2,0),"")</f>
        <v/>
      </c>
      <c r="AA15" s="24" t="e">
        <f t="shared" ca="1" si="0"/>
        <v>#REF!</v>
      </c>
      <c r="AC15" s="10">
        <f>IF(ISNUMBER(SEARCH('Data Entry'!$J$3,$AE15)),MAX($AC$1:$AC14)+1,0)</f>
        <v>0</v>
      </c>
      <c r="AD15" s="10">
        <f>IF(ISNUMBER(SEARCH('Data Entry'!$J$3,$AE15)),MAX($AD$1:$AD14)+1,0)</f>
        <v>0</v>
      </c>
      <c r="AE15" s="29" t="s">
        <v>174</v>
      </c>
      <c r="AF15" s="17" t="str">
        <f>IFERROR(VLOOKUP(ROWS($Z$2:$Z15),Table5[[#All],[Nub2]:[Location ]],2,0),"")</f>
        <v/>
      </c>
      <c r="AG15" s="32" t="e">
        <f t="shared" ca="1" si="1"/>
        <v>#REF!</v>
      </c>
    </row>
    <row r="16" spans="1:36" ht="19.5" customHeight="1" thickBot="1" x14ac:dyDescent="0.35">
      <c r="A16" s="4" cm="1">
        <f t="array" ref="A16">ROW(15:15)</f>
        <v>15</v>
      </c>
      <c r="B16" s="1" t="s">
        <v>305</v>
      </c>
      <c r="C16" s="1" t="s">
        <v>418</v>
      </c>
      <c r="D16" t="s">
        <v>319</v>
      </c>
      <c r="F16" t="s">
        <v>190</v>
      </c>
      <c r="G16" s="1" t="s">
        <v>74</v>
      </c>
      <c r="H16" s="1" t="s">
        <v>387</v>
      </c>
      <c r="I16" s="1" t="s">
        <v>54</v>
      </c>
      <c r="J16" s="1" t="s">
        <v>320</v>
      </c>
      <c r="K16" s="8"/>
      <c r="L16" s="8"/>
      <c r="M16" s="1">
        <v>1</v>
      </c>
      <c r="N16" s="33">
        <v>10</v>
      </c>
      <c r="O16" s="1">
        <f>IF(ISNUMBER(SEARCH('Data Entry'!$J$3,$Q16)),MAX($O$1:$O15)+1,0)</f>
        <v>0</v>
      </c>
      <c r="P16" s="1">
        <f>IF(ISNUMBER(SEARCH('Data Entry'!$J$3,$Q16)),MAX($P$1:$P15)+1,0)</f>
        <v>0</v>
      </c>
      <c r="Q16" s="1" t="str">
        <f>Table2[[#This Row],[Item Name ]]</f>
        <v>Cashew nuts (spicy)</v>
      </c>
      <c r="R16" s="1" t="str">
        <f>IFERROR(VLOOKUP(ROWS($R$2:$R16),Table2[[Nub2]:[Name]],2,0),"")</f>
        <v/>
      </c>
      <c r="S16" s="1"/>
      <c r="T16" s="2"/>
      <c r="U16" s="2"/>
      <c r="V16" s="2"/>
      <c r="W16" s="26">
        <f>IF(ISNUMBER(SEARCH('Data Entry'!$J$3,$Y16)),MAX($W$1:$W15)+1,0)</f>
        <v>0</v>
      </c>
      <c r="X16" s="10">
        <f>IF(ISNUMBER(SEARCH('Data Entry'!$J$3,$Y16)),MAX($X$1:$X15)+1,0)</f>
        <v>0</v>
      </c>
      <c r="Y16" s="16" t="s">
        <v>94</v>
      </c>
      <c r="Z16" s="22" t="str">
        <f>IFERROR(VLOOKUP(ROWS($Z$2:$Z16),Table4[[Nub2]:[Supplied Name]],2,0),"")</f>
        <v/>
      </c>
      <c r="AA16" s="23" t="e">
        <f t="shared" ca="1" si="0"/>
        <v>#REF!</v>
      </c>
      <c r="AC16" s="10">
        <f>IF(ISNUMBER(SEARCH('Data Entry'!$J$3,$AE16)),MAX($AC$1:$AC15)+1,0)</f>
        <v>0</v>
      </c>
      <c r="AD16" s="10">
        <f>IF(ISNUMBER(SEARCH('Data Entry'!$J$3,$AE16)),MAX($AD$1:$AD15)+1,0)</f>
        <v>0</v>
      </c>
      <c r="AE16" s="28" t="s">
        <v>175</v>
      </c>
      <c r="AF16" s="17" t="str">
        <f>IFERROR(VLOOKUP(ROWS($Z$2:$Z16),Table5[[#All],[Nub2]:[Location ]],2,0),"")</f>
        <v/>
      </c>
      <c r="AG16" s="32" t="e">
        <f t="shared" ca="1" si="1"/>
        <v>#REF!</v>
      </c>
    </row>
    <row r="17" spans="1:33" ht="19.5" customHeight="1" thickBot="1" x14ac:dyDescent="0.35">
      <c r="A17" s="4" cm="1">
        <f t="array" ref="A17">ROW(16:16)</f>
        <v>16</v>
      </c>
      <c r="B17" s="1" t="s">
        <v>306</v>
      </c>
      <c r="C17" s="1" t="s">
        <v>419</v>
      </c>
      <c r="D17" t="s">
        <v>329</v>
      </c>
      <c r="F17" t="s">
        <v>190</v>
      </c>
      <c r="G17" s="1" t="s">
        <v>74</v>
      </c>
      <c r="H17" s="1" t="s">
        <v>387</v>
      </c>
      <c r="I17" s="1" t="s">
        <v>54</v>
      </c>
      <c r="J17" s="1" t="s">
        <v>320</v>
      </c>
      <c r="K17" s="8">
        <v>0.76</v>
      </c>
      <c r="L17" s="8"/>
      <c r="M17" s="1">
        <v>1</v>
      </c>
      <c r="N17" s="33">
        <v>10</v>
      </c>
      <c r="O17" s="1">
        <f>IF(ISNUMBER(SEARCH('Data Entry'!$J$3,$Q17)),MAX($O$1:$O16)+1,0)</f>
        <v>0</v>
      </c>
      <c r="P17" s="1">
        <f>IF(ISNUMBER(SEARCH('Data Entry'!$J$3,$Q17)),MAX($P$1:$P16)+1,0)</f>
        <v>0</v>
      </c>
      <c r="Q17" s="1" t="str">
        <f>Table2[[#This Row],[Item Name ]]</f>
        <v>Big Peanuts (original)</v>
      </c>
      <c r="R17" s="1" t="str">
        <f>IFERROR(VLOOKUP(ROWS($R$2:$R17),Table2[[Nub2]:[Name]],2,0),"")</f>
        <v/>
      </c>
      <c r="S17" s="1"/>
      <c r="T17" s="2"/>
      <c r="U17" s="2"/>
      <c r="V17" s="2"/>
      <c r="W17" s="26">
        <f>IF(ISNUMBER(SEARCH('Data Entry'!$J$3,$Y17)),MAX($W$1:$W16)+1,0)</f>
        <v>0</v>
      </c>
      <c r="X17" s="10">
        <f>IF(ISNUMBER(SEARCH('Data Entry'!$J$3,$Y17)),MAX($X$1:$X16)+1,0)</f>
        <v>0</v>
      </c>
      <c r="Y17" s="19" t="s">
        <v>95</v>
      </c>
      <c r="Z17" s="20" t="str">
        <f>IFERROR(VLOOKUP(ROWS($Z$2:$Z17),Table4[[Nub2]:[Supplied Name]],2,0),"")</f>
        <v/>
      </c>
      <c r="AA17" s="24" t="e">
        <f t="shared" ca="1" si="0"/>
        <v>#REF!</v>
      </c>
      <c r="AC17" s="10">
        <f>IF(ISNUMBER(SEARCH('Data Entry'!$J$3,$AE17)),MAX($AC$1:$AC16)+1,0)</f>
        <v>0</v>
      </c>
      <c r="AD17" s="10">
        <f>IF(ISNUMBER(SEARCH('Data Entry'!$J$3,$AE17)),MAX($AD$1:$AD16)+1,0)</f>
        <v>0</v>
      </c>
      <c r="AE17" s="29" t="s">
        <v>176</v>
      </c>
      <c r="AF17" s="17" t="str">
        <f>IFERROR(VLOOKUP(ROWS($Z$2:$Z17),Table5[[#All],[Nub2]:[Location ]],2,0),"")</f>
        <v/>
      </c>
      <c r="AG17" s="32" t="e">
        <f t="shared" ca="1" si="1"/>
        <v>#REF!</v>
      </c>
    </row>
    <row r="18" spans="1:33" ht="19.5" customHeight="1" thickBot="1" x14ac:dyDescent="0.35">
      <c r="A18" s="4" cm="1">
        <f t="array" ref="A18">ROW(17:17)</f>
        <v>17</v>
      </c>
      <c r="B18" s="1" t="s">
        <v>307</v>
      </c>
      <c r="C18" s="1" t="s">
        <v>420</v>
      </c>
      <c r="D18" t="s">
        <v>330</v>
      </c>
      <c r="F18" t="s">
        <v>190</v>
      </c>
      <c r="G18" s="1" t="s">
        <v>74</v>
      </c>
      <c r="H18" s="1" t="s">
        <v>387</v>
      </c>
      <c r="I18" s="1" t="s">
        <v>54</v>
      </c>
      <c r="J18" s="1" t="s">
        <v>320</v>
      </c>
      <c r="K18" s="8">
        <v>0.76</v>
      </c>
      <c r="L18" s="8"/>
      <c r="M18" s="1">
        <v>1</v>
      </c>
      <c r="N18" s="33">
        <v>10</v>
      </c>
      <c r="O18" s="1">
        <f>IF(ISNUMBER(SEARCH('Data Entry'!$J$3,$Q18)),MAX($O$1:$O17)+1,0)</f>
        <v>0</v>
      </c>
      <c r="P18" s="1">
        <f>IF(ISNUMBER(SEARCH('Data Entry'!$J$3,$Q18)),MAX($P$1:$P17)+1,0)</f>
        <v>0</v>
      </c>
      <c r="Q18" s="1" t="str">
        <f>Table2[[#This Row],[Item Name ]]</f>
        <v>Big Peanuts (spicy)</v>
      </c>
      <c r="R18" s="1" t="str">
        <f>IFERROR(VLOOKUP(ROWS($R$2:$R18),Table2[[Nub2]:[Name]],2,0),"")</f>
        <v/>
      </c>
      <c r="S18" s="1"/>
      <c r="T18" s="2"/>
      <c r="U18" s="2"/>
      <c r="V18" s="2"/>
      <c r="W18" s="26">
        <f>IF(ISNUMBER(SEARCH('Data Entry'!$J$3,$Y18)),MAX($W$1:$W17)+1,0)</f>
        <v>0</v>
      </c>
      <c r="X18" s="10">
        <f>IF(ISNUMBER(SEARCH('Data Entry'!$J$3,$Y18)),MAX($X$1:$X17)+1,0)</f>
        <v>0</v>
      </c>
      <c r="Y18" s="16" t="s">
        <v>96</v>
      </c>
      <c r="Z18" s="22" t="str">
        <f>IFERROR(VLOOKUP(ROWS($Z$2:$Z18),Table4[[Nub2]:[Supplied Name]],2,0),"")</f>
        <v/>
      </c>
      <c r="AA18" s="23" t="e">
        <f t="shared" ca="1" si="0"/>
        <v>#REF!</v>
      </c>
      <c r="AC18" s="10">
        <f>IF(ISNUMBER(SEARCH('Data Entry'!$J$3,$AE18)),MAX($AC$1:$AC17)+1,0)</f>
        <v>0</v>
      </c>
      <c r="AD18" s="10">
        <f>IF(ISNUMBER(SEARCH('Data Entry'!$J$3,$AE18)),MAX($AD$1:$AD17)+1,0)</f>
        <v>0</v>
      </c>
      <c r="AE18" s="28" t="s">
        <v>177</v>
      </c>
      <c r="AF18" s="17" t="str">
        <f>IFERROR(VLOOKUP(ROWS($Z$2:$Z18),Table5[[#All],[Nub2]:[Location ]],2,0),"")</f>
        <v/>
      </c>
      <c r="AG18" s="32" t="e">
        <f t="shared" ca="1" si="1"/>
        <v>#REF!</v>
      </c>
    </row>
    <row r="19" spans="1:33" ht="19.5" customHeight="1" thickBot="1" x14ac:dyDescent="0.35">
      <c r="A19" s="4" cm="1">
        <f t="array" ref="A19">ROW(18:18)</f>
        <v>18</v>
      </c>
      <c r="B19" s="1" t="s">
        <v>334</v>
      </c>
      <c r="C19" s="1" t="s">
        <v>421</v>
      </c>
      <c r="D19" t="s">
        <v>339</v>
      </c>
      <c r="F19" t="s">
        <v>190</v>
      </c>
      <c r="G19" s="1" t="s">
        <v>74</v>
      </c>
      <c r="H19" s="1" t="s">
        <v>388</v>
      </c>
      <c r="I19" s="1" t="s">
        <v>344</v>
      </c>
      <c r="J19" s="1"/>
      <c r="K19" s="8">
        <v>1.3560000000000001</v>
      </c>
      <c r="L19" s="8"/>
      <c r="M19" s="1">
        <v>1</v>
      </c>
      <c r="N19" s="33">
        <v>10</v>
      </c>
      <c r="O19" s="1">
        <f>IF(ISNUMBER(SEARCH('Data Entry'!$J$3,$Q19)),MAX($O$1:$O18)+1,0)</f>
        <v>0</v>
      </c>
      <c r="P19" s="1">
        <f>IF(ISNUMBER(SEARCH('Data Entry'!$J$3,$Q19)),MAX($P$1:$P18)+1,0)</f>
        <v>0</v>
      </c>
      <c r="Q19" s="1" t="str">
        <f>Table2[[#This Row],[Item Name ]]</f>
        <v>Fresh Honey Melon In The Cup</v>
      </c>
      <c r="R19" s="1" t="str">
        <f>IFERROR(VLOOKUP(ROWS($R$2:$R19),Table2[[Nub2]:[Name]],2,0),"")</f>
        <v/>
      </c>
      <c r="S19" s="1"/>
      <c r="T19" s="2"/>
      <c r="U19" s="2"/>
      <c r="V19" s="2"/>
      <c r="W19" s="26">
        <f>IF(ISNUMBER(SEARCH('Data Entry'!$J$3,$Y19)),MAX($W$1:$W18)+1,0)</f>
        <v>0</v>
      </c>
      <c r="X19" s="10">
        <f>IF(ISNUMBER(SEARCH('Data Entry'!$J$3,$Y19)),MAX($X$1:$X18)+1,0)</f>
        <v>0</v>
      </c>
      <c r="Y19" t="s">
        <v>97</v>
      </c>
      <c r="Z19" s="20" t="str">
        <f>IFERROR(VLOOKUP(ROWS($Z$2:$Z19),Table4[[Nub2]:[Supplied Name]],2,0),"")</f>
        <v/>
      </c>
      <c r="AA19" s="24" t="e">
        <f t="shared" ca="1" si="0"/>
        <v>#REF!</v>
      </c>
      <c r="AC19" s="10">
        <f>IF(ISNUMBER(SEARCH('Data Entry'!$J$3,$AE19)),MAX($AC$1:$AC18)+1,0)</f>
        <v>0</v>
      </c>
      <c r="AD19" s="10">
        <f>IF(ISNUMBER(SEARCH('Data Entry'!$J$3,$AE19)),MAX($AD$1:$AD18)+1,0)</f>
        <v>0</v>
      </c>
      <c r="AE19" s="29" t="s">
        <v>178</v>
      </c>
      <c r="AF19" s="17" t="str">
        <f>IFERROR(VLOOKUP(ROWS($Z$2:$Z19),Table5[[#All],[Nub2]:[Location ]],2,0),"")</f>
        <v/>
      </c>
      <c r="AG19" s="32" t="e">
        <f t="shared" ca="1" si="1"/>
        <v>#REF!</v>
      </c>
    </row>
    <row r="20" spans="1:33" ht="19.5" customHeight="1" thickBot="1" x14ac:dyDescent="0.35">
      <c r="A20" s="4" cm="1">
        <f t="array" ref="A20">ROW(19:19)</f>
        <v>19</v>
      </c>
      <c r="B20" s="1" t="s">
        <v>335</v>
      </c>
      <c r="C20" s="1" t="s">
        <v>422</v>
      </c>
      <c r="D20" t="s">
        <v>340</v>
      </c>
      <c r="F20" t="s">
        <v>190</v>
      </c>
      <c r="G20" s="1" t="s">
        <v>74</v>
      </c>
      <c r="H20" s="1" t="s">
        <v>388</v>
      </c>
      <c r="I20" s="1" t="s">
        <v>344</v>
      </c>
      <c r="J20" s="1"/>
      <c r="K20" s="8">
        <v>0.70799999999999996</v>
      </c>
      <c r="L20" s="8"/>
      <c r="M20" s="1">
        <v>1</v>
      </c>
      <c r="N20" s="33">
        <v>10</v>
      </c>
      <c r="O20" s="1">
        <f>IF(ISNUMBER(SEARCH('Data Entry'!$J$3,$Q20)),MAX($O$1:$O19)+1,0)</f>
        <v>0</v>
      </c>
      <c r="P20" s="1">
        <f>IF(ISNUMBER(SEARCH('Data Entry'!$J$3,$Q20)),MAX($P$1:$P19)+1,0)</f>
        <v>0</v>
      </c>
      <c r="Q20" s="1" t="str">
        <f>Table2[[#This Row],[Item Name ]]</f>
        <v>Fresh Red Apple In The Cup</v>
      </c>
      <c r="R20" s="1" t="str">
        <f>IFERROR(VLOOKUP(ROWS($R$2:$R20),Table2[[Nub2]:[Name]],2,0),"")</f>
        <v/>
      </c>
      <c r="S20" s="1"/>
      <c r="T20" s="2"/>
      <c r="U20" s="2"/>
      <c r="V20" s="2"/>
      <c r="W20" s="26">
        <f>IF(ISNUMBER(SEARCH('Data Entry'!$J$3,$Y20)),MAX($W$1:$W19)+1,0)</f>
        <v>0</v>
      </c>
      <c r="X20" s="10">
        <f>IF(ISNUMBER(SEARCH('Data Entry'!$J$3,$Y20)),MAX($X$1:$X19)+1,0)</f>
        <v>0</v>
      </c>
      <c r="Y20" s="16" t="s">
        <v>98</v>
      </c>
      <c r="Z20" s="22" t="str">
        <f>IFERROR(VLOOKUP(ROWS($Z$2:$Z20),Table4[[Nub2]:[Supplied Name]],2,0),"")</f>
        <v/>
      </c>
      <c r="AA20" s="23" t="e">
        <f t="shared" ca="1" si="0"/>
        <v>#REF!</v>
      </c>
      <c r="AC20" s="10">
        <f>IF(ISNUMBER(SEARCH('Data Entry'!$J$3,$AE20)),MAX($AC$1:$AC19)+1,0)</f>
        <v>0</v>
      </c>
      <c r="AD20" s="10">
        <f>IF(ISNUMBER(SEARCH('Data Entry'!$J$3,$AE20)),MAX($AD$1:$AD19)+1,0)</f>
        <v>0</v>
      </c>
      <c r="AE20" s="28" t="s">
        <v>179</v>
      </c>
      <c r="AF20" s="17" t="str">
        <f>IFERROR(VLOOKUP(ROWS($Z$2:$Z20),Table5[[#All],[Nub2]:[Location ]],2,0),"")</f>
        <v/>
      </c>
      <c r="AG20" s="32" t="e">
        <f t="shared" ca="1" si="1"/>
        <v>#REF!</v>
      </c>
    </row>
    <row r="21" spans="1:33" ht="19.5" customHeight="1" thickBot="1" x14ac:dyDescent="0.35">
      <c r="A21" s="4" cm="1">
        <f t="array" ref="A21">ROW(20:20)</f>
        <v>20</v>
      </c>
      <c r="B21" s="1" t="s">
        <v>336</v>
      </c>
      <c r="C21" s="1" t="s">
        <v>423</v>
      </c>
      <c r="D21" t="s">
        <v>341</v>
      </c>
      <c r="F21" t="s">
        <v>190</v>
      </c>
      <c r="G21" s="1" t="s">
        <v>74</v>
      </c>
      <c r="H21" s="1" t="s">
        <v>388</v>
      </c>
      <c r="I21" s="1" t="s">
        <v>344</v>
      </c>
      <c r="J21" s="1"/>
      <c r="K21" s="8">
        <v>0.66</v>
      </c>
      <c r="L21" s="8"/>
      <c r="M21" s="1">
        <v>1</v>
      </c>
      <c r="N21" s="33">
        <v>10</v>
      </c>
      <c r="O21" s="1">
        <f>IF(ISNUMBER(SEARCH('Data Entry'!$J$3,$Q21)),MAX($O$1:$O20)+1,0)</f>
        <v>0</v>
      </c>
      <c r="P21" s="1">
        <f>IF(ISNUMBER(SEARCH('Data Entry'!$J$3,$Q21)),MAX($P$1:$P20)+1,0)</f>
        <v>0</v>
      </c>
      <c r="Q21" s="1" t="str">
        <f>Table2[[#This Row],[Item Name ]]</f>
        <v>Fresh Ripe Mango In The Cup</v>
      </c>
      <c r="R21" s="1" t="str">
        <f>IFERROR(VLOOKUP(ROWS($R$2:$R21),Table2[[Nub2]:[Name]],2,0),"")</f>
        <v/>
      </c>
      <c r="S21" s="1"/>
      <c r="T21" s="2"/>
      <c r="U21" s="2"/>
      <c r="V21" s="2"/>
      <c r="W21" s="26">
        <f>IF(ISNUMBER(SEARCH('Data Entry'!$J$3,$Y21)),MAX($W$1:$W20)+1,0)</f>
        <v>0</v>
      </c>
      <c r="X21" s="10">
        <f>IF(ISNUMBER(SEARCH('Data Entry'!$J$3,$Y21)),MAX($X$1:$X20)+1,0)</f>
        <v>0</v>
      </c>
      <c r="Y21" s="19" t="s">
        <v>99</v>
      </c>
      <c r="Z21" s="20" t="str">
        <f>IFERROR(VLOOKUP(ROWS($Z$2:$Z21),Table4[[Nub2]:[Supplied Name]],2,0),"")</f>
        <v/>
      </c>
      <c r="AA21" s="24" t="e">
        <f t="shared" ca="1" si="0"/>
        <v>#REF!</v>
      </c>
      <c r="AC21" s="10">
        <f>IF(ISNUMBER(SEARCH('Data Entry'!$J$3,$AE21)),MAX($AC$1:$AC20)+1,0)</f>
        <v>0</v>
      </c>
      <c r="AD21" s="10">
        <f>IF(ISNUMBER(SEARCH('Data Entry'!$J$3,$AE21)),MAX($AD$1:$AD20)+1,0)</f>
        <v>0</v>
      </c>
      <c r="AE21" s="29" t="s">
        <v>180</v>
      </c>
      <c r="AF21" s="17" t="str">
        <f>IFERROR(VLOOKUP(ROWS($Z$2:$Z21),Table5[[#All],[Nub2]:[Location ]],2,0),"")</f>
        <v/>
      </c>
      <c r="AG21" s="32" t="e">
        <f t="shared" ca="1" si="1"/>
        <v>#REF!</v>
      </c>
    </row>
    <row r="22" spans="1:33" ht="19.5" customHeight="1" thickBot="1" x14ac:dyDescent="0.35">
      <c r="A22" s="4" cm="1">
        <f t="array" ref="A22">ROW(21:21)</f>
        <v>21</v>
      </c>
      <c r="B22" s="1" t="s">
        <v>337</v>
      </c>
      <c r="C22" s="1" t="s">
        <v>424</v>
      </c>
      <c r="D22" t="s">
        <v>342</v>
      </c>
      <c r="F22" t="s">
        <v>190</v>
      </c>
      <c r="G22" s="1" t="s">
        <v>74</v>
      </c>
      <c r="H22" s="1" t="s">
        <v>388</v>
      </c>
      <c r="I22" s="1" t="s">
        <v>344</v>
      </c>
      <c r="J22" s="1"/>
      <c r="K22" s="8">
        <v>0.504</v>
      </c>
      <c r="L22" s="8"/>
      <c r="M22" s="1">
        <v>1</v>
      </c>
      <c r="N22" s="33">
        <v>10</v>
      </c>
      <c r="O22" s="1">
        <f>IF(ISNUMBER(SEARCH('Data Entry'!$J$3,$Q22)),MAX($O$1:$O21)+1,0)</f>
        <v>0</v>
      </c>
      <c r="P22" s="1">
        <f>IF(ISNUMBER(SEARCH('Data Entry'!$J$3,$Q22)),MAX($P$1:$P21)+1,0)</f>
        <v>0</v>
      </c>
      <c r="Q22" s="1" t="str">
        <f>Table2[[#This Row],[Item Name ]]</f>
        <v>Fresh Ripe watermelon In The Cup</v>
      </c>
      <c r="R22" s="1" t="str">
        <f>IFERROR(VLOOKUP(ROWS($R$2:$R22),Table2[[Nub2]:[Name]],2,0),"")</f>
        <v/>
      </c>
      <c r="S22" s="1"/>
      <c r="T22" s="2"/>
      <c r="U22" s="2"/>
      <c r="V22" s="2"/>
      <c r="W22" s="26">
        <f>IF(ISNUMBER(SEARCH('Data Entry'!$J$3,$Y22)),MAX($W$1:$W21)+1,0)</f>
        <v>0</v>
      </c>
      <c r="X22" s="10">
        <f>IF(ISNUMBER(SEARCH('Data Entry'!$J$3,$Y22)),MAX($X$1:$X21)+1,0)</f>
        <v>0</v>
      </c>
      <c r="Y22" s="16" t="s">
        <v>100</v>
      </c>
      <c r="Z22" s="22" t="str">
        <f>IFERROR(VLOOKUP(ROWS($Z$2:$Z22),Table4[[Nub2]:[Supplied Name]],2,0),"")</f>
        <v/>
      </c>
      <c r="AA22" s="23" t="e">
        <f t="shared" ca="1" si="0"/>
        <v>#REF!</v>
      </c>
      <c r="AC22" s="10">
        <f>IF(ISNUMBER(SEARCH('Data Entry'!$J$3,$AE22)),MAX($AC$1:$AC21)+1,0)</f>
        <v>0</v>
      </c>
      <c r="AD22" s="10">
        <f>IF(ISNUMBER(SEARCH('Data Entry'!$J$3,$AE22)),MAX($AD$1:$AD21)+1,0)</f>
        <v>0</v>
      </c>
      <c r="AE22" s="28" t="s">
        <v>181</v>
      </c>
      <c r="AF22" s="17" t="str">
        <f>IFERROR(VLOOKUP(ROWS($Z$2:$Z22),Table5[[#All],[Nub2]:[Location ]],2,0),"")</f>
        <v/>
      </c>
      <c r="AG22" s="32" t="e">
        <f t="shared" ca="1" si="1"/>
        <v>#REF!</v>
      </c>
    </row>
    <row r="23" spans="1:33" ht="19.5" customHeight="1" thickBot="1" x14ac:dyDescent="0.35">
      <c r="A23" s="4" cm="1">
        <f t="array" ref="A23">ROW(22:22)</f>
        <v>22</v>
      </c>
      <c r="B23" s="1" t="s">
        <v>338</v>
      </c>
      <c r="C23" s="1" t="s">
        <v>425</v>
      </c>
      <c r="D23" t="s">
        <v>343</v>
      </c>
      <c r="F23" t="s">
        <v>190</v>
      </c>
      <c r="G23" s="1" t="s">
        <v>74</v>
      </c>
      <c r="H23" s="1" t="s">
        <v>388</v>
      </c>
      <c r="I23" s="1" t="s">
        <v>344</v>
      </c>
      <c r="J23" s="1"/>
      <c r="K23" s="8">
        <v>0.39600000000000002</v>
      </c>
      <c r="L23" s="8"/>
      <c r="M23" s="1">
        <v>1</v>
      </c>
      <c r="N23" s="33">
        <v>10</v>
      </c>
      <c r="O23" s="1">
        <f>IF(ISNUMBER(SEARCH('Data Entry'!$J$3,$Q23)),MAX($O$1:$O22)+1,0)</f>
        <v>0</v>
      </c>
      <c r="P23" s="1">
        <f>IF(ISNUMBER(SEARCH('Data Entry'!$J$3,$Q23)),MAX($P$1:$P22)+1,0)</f>
        <v>0</v>
      </c>
      <c r="Q23" s="1" t="str">
        <f>Table2[[#This Row],[Item Name ]]</f>
        <v>Fresh Pineapple In The Cup</v>
      </c>
      <c r="R23" s="1" t="str">
        <f>IFERROR(VLOOKUP(ROWS($R$2:$R23),Table2[[Nub2]:[Name]],2,0),"")</f>
        <v/>
      </c>
      <c r="S23" s="1"/>
      <c r="T23" s="2"/>
      <c r="U23" s="2"/>
      <c r="V23" s="2"/>
      <c r="W23" s="26">
        <f>IF(ISNUMBER(SEARCH('Data Entry'!$J$3,$Y23)),MAX($W$1:$W22)+1,0)</f>
        <v>0</v>
      </c>
      <c r="X23" s="10">
        <f>IF(ISNUMBER(SEARCH('Data Entry'!$J$3,$Y23)),MAX($X$1:$X22)+1,0)</f>
        <v>0</v>
      </c>
      <c r="Y23" s="19" t="s">
        <v>101</v>
      </c>
      <c r="Z23" s="20" t="str">
        <f>IFERROR(VLOOKUP(ROWS($Z$2:$Z23),Table4[[Nub2]:[Supplied Name]],2,0),"")</f>
        <v/>
      </c>
      <c r="AA23" s="24" t="e">
        <f t="shared" ca="1" si="0"/>
        <v>#REF!</v>
      </c>
      <c r="AC23" s="10">
        <f>IF(ISNUMBER(SEARCH('Data Entry'!$J$3,$AE23)),MAX($AC$1:$AC22)+1,0)</f>
        <v>0</v>
      </c>
      <c r="AD23" s="10">
        <f>IF(ISNUMBER(SEARCH('Data Entry'!$J$3,$AE23)),MAX($AD$1:$AD22)+1,0)</f>
        <v>0</v>
      </c>
      <c r="AE23" s="29"/>
      <c r="AF23" s="17" t="str">
        <f>IFERROR(VLOOKUP(ROWS($Z$2:$Z23),Table5[[#All],[Nub2]:[Location ]],2,0),"")</f>
        <v/>
      </c>
      <c r="AG23" s="32" t="e">
        <f t="shared" ca="1" si="1"/>
        <v>#REF!</v>
      </c>
    </row>
    <row r="24" spans="1:33" ht="19.5" customHeight="1" thickBot="1" x14ac:dyDescent="0.35">
      <c r="A24" s="4" cm="1">
        <f t="array" ref="A24">ROW(23:23)</f>
        <v>23</v>
      </c>
      <c r="B24" s="1" t="s">
        <v>211</v>
      </c>
      <c r="C24" s="1" t="s">
        <v>426</v>
      </c>
      <c r="D24" t="s">
        <v>226</v>
      </c>
      <c r="F24" t="s">
        <v>190</v>
      </c>
      <c r="G24" s="1" t="s">
        <v>74</v>
      </c>
      <c r="H24" s="1" t="s">
        <v>386</v>
      </c>
      <c r="I24" s="1" t="s">
        <v>58</v>
      </c>
      <c r="J24" s="1" t="s">
        <v>234</v>
      </c>
      <c r="K24" s="8">
        <v>1.6679999999999999</v>
      </c>
      <c r="L24" s="8"/>
      <c r="M24" s="1">
        <v>1</v>
      </c>
      <c r="N24" s="33">
        <v>10</v>
      </c>
      <c r="O24" s="1">
        <f>IF(ISNUMBER(SEARCH('Data Entry'!$J$3,$Q24)),MAX($O$1:$O23)+1,0)</f>
        <v>0</v>
      </c>
      <c r="P24" s="1">
        <f>IF(ISNUMBER(SEARCH('Data Entry'!$J$3,$Q24)),MAX($P$1:$P23)+1,0)</f>
        <v>0</v>
      </c>
      <c r="Q24" s="1" t="str">
        <f>Table2[[#This Row],[Item Name ]]</f>
        <v>BEEF LOK LAK WITH RICE (បាយ​ ឡុកឡាក់សាច់គោ)</v>
      </c>
      <c r="R24" s="1" t="str">
        <f>IFERROR(VLOOKUP(ROWS($R$2:$R24),Table2[[Nub2]:[Name]],2,0),"")</f>
        <v/>
      </c>
      <c r="S24" s="1"/>
      <c r="T24" s="2"/>
      <c r="U24" s="2"/>
      <c r="V24" s="2"/>
      <c r="W24" s="26">
        <f>IF(ISNUMBER(SEARCH('Data Entry'!$J$3,$Y24)),MAX($W$1:$W23)+1,0)</f>
        <v>0</v>
      </c>
      <c r="X24" s="10">
        <f>IF(ISNUMBER(SEARCH('Data Entry'!$J$3,$Y24)),MAX($X$1:$X23)+1,0)</f>
        <v>0</v>
      </c>
      <c r="Y24" s="16" t="s">
        <v>102</v>
      </c>
      <c r="Z24" s="22" t="str">
        <f>IFERROR(VLOOKUP(ROWS($Z$2:$Z24),Table4[[Nub2]:[Supplied Name]],2,0),"")</f>
        <v/>
      </c>
      <c r="AA24" s="23" t="e">
        <f t="shared" ca="1" si="0"/>
        <v>#REF!</v>
      </c>
      <c r="AC24" s="10">
        <f>IF(ISNUMBER(SEARCH('Data Entry'!$J$3,$AE24)),MAX($AC$1:$AC23)+1,0)</f>
        <v>0</v>
      </c>
      <c r="AD24" s="10">
        <f>IF(ISNUMBER(SEARCH('Data Entry'!$J$3,$AE24)),MAX($AD$1:$AD23)+1,0)</f>
        <v>0</v>
      </c>
      <c r="AE24" s="28"/>
      <c r="AF24" s="17" t="str">
        <f>IFERROR(VLOOKUP(ROWS($Z$2:$Z24),Table5[[#All],[Nub2]:[Location ]],2,0),"")</f>
        <v/>
      </c>
      <c r="AG24" s="32" t="e">
        <f t="shared" ca="1" si="1"/>
        <v>#REF!</v>
      </c>
    </row>
    <row r="25" spans="1:33" ht="19.5" customHeight="1" thickBot="1" x14ac:dyDescent="0.35">
      <c r="A25" s="4" cm="1">
        <f t="array" ref="A25">ROW(24:24)</f>
        <v>24</v>
      </c>
      <c r="B25" s="1" t="s">
        <v>212</v>
      </c>
      <c r="C25" s="1" t="s">
        <v>427</v>
      </c>
      <c r="D25" t="s">
        <v>227</v>
      </c>
      <c r="F25" t="s">
        <v>190</v>
      </c>
      <c r="G25" s="1" t="s">
        <v>74</v>
      </c>
      <c r="H25" s="1" t="s">
        <v>386</v>
      </c>
      <c r="I25" s="1" t="s">
        <v>58</v>
      </c>
      <c r="J25" s="1" t="s">
        <v>234</v>
      </c>
      <c r="K25" s="8">
        <v>1.2023999999999999</v>
      </c>
      <c r="L25" s="8"/>
      <c r="M25" s="1">
        <v>1</v>
      </c>
      <c r="N25" s="33">
        <v>10</v>
      </c>
      <c r="O25" s="1">
        <f>IF(ISNUMBER(SEARCH('Data Entry'!$J$3,$Q25)),MAX($O$1:$O24)+1,0)</f>
        <v>0</v>
      </c>
      <c r="P25" s="1">
        <f>IF(ISNUMBER(SEARCH('Data Entry'!$J$3,$Q25)),MAX($P$1:$P24)+1,0)</f>
        <v>0</v>
      </c>
      <c r="Q25" s="1" t="str">
        <f>Table2[[#This Row],[Item Name ]]</f>
        <v>STIR FRIED MINCED PORK HOT BASIL WITH RICE (បាយ សាច់ជ្រូកចិញ្រ្ចាំឆាម្រះព្រៅ)</v>
      </c>
      <c r="R25" s="1" t="str">
        <f>IFERROR(VLOOKUP(ROWS($R$2:$R25),Table2[[Nub2]:[Name]],2,0),"")</f>
        <v/>
      </c>
      <c r="S25" s="1"/>
      <c r="T25" s="2"/>
      <c r="U25" s="2"/>
      <c r="V25" s="2"/>
      <c r="W25" s="26">
        <f>IF(ISNUMBER(SEARCH('Data Entry'!$J$3,$Y25)),MAX($W$1:$W24)+1,0)</f>
        <v>0</v>
      </c>
      <c r="X25" s="10">
        <f>IF(ISNUMBER(SEARCH('Data Entry'!$J$3,$Y25)),MAX($X$1:$X24)+1,0)</f>
        <v>0</v>
      </c>
      <c r="Y25" s="19" t="s">
        <v>103</v>
      </c>
      <c r="Z25" s="20" t="str">
        <f>IFERROR(VLOOKUP(ROWS($Z$2:$Z25),Table4[[Nub2]:[Supplied Name]],2,0),"")</f>
        <v/>
      </c>
      <c r="AA25" s="24" t="e">
        <f t="shared" ca="1" si="0"/>
        <v>#REF!</v>
      </c>
      <c r="AC25" s="10">
        <f>IF(ISNUMBER(SEARCH('Data Entry'!$J$3,$AE25)),MAX($AC$1:$AC24)+1,0)</f>
        <v>0</v>
      </c>
      <c r="AD25" s="10">
        <f>IF(ISNUMBER(SEARCH('Data Entry'!$J$3,$AE25)),MAX($AD$1:$AD24)+1,0)</f>
        <v>0</v>
      </c>
      <c r="AE25" s="29"/>
      <c r="AF25" s="17" t="str">
        <f>IFERROR(VLOOKUP(ROWS($Z$2:$Z25),Table5[[#All],[Nub2]:[Location ]],2,0),"")</f>
        <v/>
      </c>
      <c r="AG25" s="32" t="e">
        <f t="shared" ca="1" si="1"/>
        <v>#REF!</v>
      </c>
    </row>
    <row r="26" spans="1:33" ht="19.5" customHeight="1" thickBot="1" x14ac:dyDescent="0.35">
      <c r="A26" s="4" cm="1">
        <f t="array" ref="A26">ROW(25:25)</f>
        <v>25</v>
      </c>
      <c r="B26" s="1" t="s">
        <v>213</v>
      </c>
      <c r="C26" s="1" t="s">
        <v>428</v>
      </c>
      <c r="D26" t="s">
        <v>527</v>
      </c>
      <c r="F26" t="s">
        <v>190</v>
      </c>
      <c r="G26" s="1" t="s">
        <v>74</v>
      </c>
      <c r="H26" s="1" t="s">
        <v>386</v>
      </c>
      <c r="I26" s="1" t="s">
        <v>58</v>
      </c>
      <c r="J26" s="1" t="s">
        <v>234</v>
      </c>
      <c r="K26" s="8">
        <v>1.2984</v>
      </c>
      <c r="L26" s="8"/>
      <c r="M26" s="1">
        <v>1</v>
      </c>
      <c r="N26" s="33">
        <v>10</v>
      </c>
      <c r="O26" s="1">
        <f>IF(ISNUMBER(SEARCH('Data Entry'!$J$3,$Q26)),MAX($O$1:$O25)+1,0)</f>
        <v>0</v>
      </c>
      <c r="P26" s="1">
        <f>IF(ISNUMBER(SEARCH('Data Entry'!$J$3,$Q26)),MAX($P$1:$P25)+1,0)</f>
        <v>0</v>
      </c>
      <c r="Q26" s="1" t="str">
        <f>Table2[[#This Row],[Item Name ]]</f>
        <v>STIR FRIED CHICKEN HOT BASIL WITH RICE (បាយ​ សាច់មាន់ឆាក្ដៅ)</v>
      </c>
      <c r="R26" s="1" t="str">
        <f>IFERROR(VLOOKUP(ROWS($R$2:$R26),Table2[[Nub2]:[Name]],2,0),"")</f>
        <v/>
      </c>
      <c r="S26" s="1"/>
      <c r="T26" s="2"/>
      <c r="U26" s="2"/>
      <c r="V26" s="2"/>
      <c r="W26" s="26">
        <f>IF(ISNUMBER(SEARCH('Data Entry'!$J$3,$Y26)),MAX($W$1:$W25)+1,0)</f>
        <v>0</v>
      </c>
      <c r="X26" s="10">
        <f>IF(ISNUMBER(SEARCH('Data Entry'!$J$3,$Y26)),MAX($X$1:$X25)+1,0)</f>
        <v>0</v>
      </c>
      <c r="Y26" s="16" t="s">
        <v>104</v>
      </c>
      <c r="Z26" s="22" t="str">
        <f>IFERROR(VLOOKUP(ROWS($Z$2:$Z26),Table4[[Nub2]:[Supplied Name]],2,0),"")</f>
        <v/>
      </c>
      <c r="AA26" s="23" t="e">
        <f t="shared" ca="1" si="0"/>
        <v>#REF!</v>
      </c>
      <c r="AC26" s="10">
        <f>IF(ISNUMBER(SEARCH('Data Entry'!$J$3,$AE26)),MAX($AC$1:$AC25)+1,0)</f>
        <v>0</v>
      </c>
      <c r="AD26" s="10">
        <f>IF(ISNUMBER(SEARCH('Data Entry'!$J$3,$AE26)),MAX($AD$1:$AD25)+1,0)</f>
        <v>0</v>
      </c>
      <c r="AE26" s="28"/>
      <c r="AF26" s="17" t="str">
        <f>IFERROR(VLOOKUP(ROWS($Z$2:$Z26),Table5[[#All],[Nub2]:[Location ]],2,0),"")</f>
        <v/>
      </c>
      <c r="AG26" s="32" t="e">
        <f t="shared" ca="1" si="1"/>
        <v>#REF!</v>
      </c>
    </row>
    <row r="27" spans="1:33" ht="19.5" customHeight="1" thickBot="1" x14ac:dyDescent="0.35">
      <c r="A27" s="4" cm="1">
        <f t="array" ref="A27">ROW(26:26)</f>
        <v>26</v>
      </c>
      <c r="B27" s="1" t="s">
        <v>214</v>
      </c>
      <c r="C27" s="1" t="s">
        <v>429</v>
      </c>
      <c r="D27" t="s">
        <v>228</v>
      </c>
      <c r="F27" t="s">
        <v>190</v>
      </c>
      <c r="G27" s="1" t="s">
        <v>74</v>
      </c>
      <c r="H27" s="1" t="s">
        <v>386</v>
      </c>
      <c r="I27" s="1" t="s">
        <v>58</v>
      </c>
      <c r="J27" s="1" t="s">
        <v>234</v>
      </c>
      <c r="K27" s="8">
        <v>1.2984</v>
      </c>
      <c r="L27" s="8"/>
      <c r="M27" s="1">
        <v>1</v>
      </c>
      <c r="N27" s="33">
        <v>10</v>
      </c>
      <c r="O27" s="1">
        <f>IF(ISNUMBER(SEARCH('Data Entry'!$J$3,$Q27)),MAX($O$1:$O26)+1,0)</f>
        <v>0</v>
      </c>
      <c r="P27" s="1">
        <f>IF(ISNUMBER(SEARCH('Data Entry'!$J$3,$Q27)),MAX($P$1:$P26)+1,0)</f>
        <v>0</v>
      </c>
      <c r="Q27" s="1" t="str">
        <f>Table2[[#This Row],[Item Name ]]</f>
        <v>STIR FRIED MINCED CHICKEN HOT BASIL WITH RICE (បាយ​ សាច់មាន់ចិញ្រ្ចាំឆាម្រះព្រៅ)</v>
      </c>
      <c r="R27" s="1" t="str">
        <f>IFERROR(VLOOKUP(ROWS($R$2:$R27),Table2[[Nub2]:[Name]],2,0),"")</f>
        <v/>
      </c>
      <c r="S27" s="1"/>
      <c r="T27" s="2"/>
      <c r="U27" s="2"/>
      <c r="V27" s="2"/>
      <c r="W27" s="26">
        <f>IF(ISNUMBER(SEARCH('Data Entry'!$J$3,$Y27)),MAX($W$1:$W26)+1,0)</f>
        <v>0</v>
      </c>
      <c r="X27" s="10">
        <f>IF(ISNUMBER(SEARCH('Data Entry'!$J$3,$Y27)),MAX($X$1:$X26)+1,0)</f>
        <v>0</v>
      </c>
      <c r="Y27" s="19" t="s">
        <v>105</v>
      </c>
      <c r="Z27" s="20" t="str">
        <f>IFERROR(VLOOKUP(ROWS($Z$2:$Z27),Table4[[Nub2]:[Supplied Name]],2,0),"")</f>
        <v/>
      </c>
      <c r="AA27" s="24" t="e">
        <f t="shared" ca="1" si="0"/>
        <v>#REF!</v>
      </c>
      <c r="AC27" s="10">
        <f>IF(ISNUMBER(SEARCH('Data Entry'!$J$3,$AE27)),MAX($AC$1:$AC26)+1,0)</f>
        <v>0</v>
      </c>
      <c r="AD27" s="10">
        <f>IF(ISNUMBER(SEARCH('Data Entry'!$J$3,$AE27)),MAX($AD$1:$AD26)+1,0)</f>
        <v>0</v>
      </c>
      <c r="AE27" s="29"/>
      <c r="AF27" s="17" t="str">
        <f>IFERROR(VLOOKUP(ROWS($Z$2:$Z27),Table5[[#All],[Nub2]:[Location ]],2,0),"")</f>
        <v/>
      </c>
      <c r="AG27" s="32" t="e">
        <f t="shared" ca="1" si="1"/>
        <v>#REF!</v>
      </c>
    </row>
    <row r="28" spans="1:33" ht="19.5" customHeight="1" thickBot="1" x14ac:dyDescent="0.35">
      <c r="A28" s="4" cm="1">
        <f t="array" ref="A28">ROW(27:27)</f>
        <v>27</v>
      </c>
      <c r="B28" s="1" t="s">
        <v>215</v>
      </c>
      <c r="C28" s="1" t="s">
        <v>430</v>
      </c>
      <c r="D28" t="s">
        <v>229</v>
      </c>
      <c r="F28" t="s">
        <v>190</v>
      </c>
      <c r="G28" s="1" t="s">
        <v>74</v>
      </c>
      <c r="H28" s="1" t="s">
        <v>386</v>
      </c>
      <c r="I28" s="1" t="s">
        <v>58</v>
      </c>
      <c r="J28" s="1" t="s">
        <v>234</v>
      </c>
      <c r="K28" s="8">
        <v>1.0104</v>
      </c>
      <c r="L28" s="8"/>
      <c r="M28" s="1">
        <v>1</v>
      </c>
      <c r="N28" s="33">
        <v>10</v>
      </c>
      <c r="O28" s="1">
        <f>IF(ISNUMBER(SEARCH('Data Entry'!$J$3,$Q28)),MAX($O$1:$O27)+1,0)</f>
        <v>0</v>
      </c>
      <c r="P28" s="1">
        <f>IF(ISNUMBER(SEARCH('Data Entry'!$J$3,$Q28)),MAX($P$1:$P27)+1,0)</f>
        <v>0</v>
      </c>
      <c r="Q28" s="1" t="str">
        <f>Table2[[#This Row],[Item Name ]]</f>
        <v>STIR FRIED MINCED PORK EGGPLANT WITH RICE (បាយ សាច់ជ្រូកចិញ្ច្រាំឆាត្រប់វែង)</v>
      </c>
      <c r="R28" s="1" t="str">
        <f>IFERROR(VLOOKUP(ROWS($R$2:$R28),Table2[[Nub2]:[Name]],2,0),"")</f>
        <v/>
      </c>
      <c r="S28" s="1"/>
      <c r="T28" s="2"/>
      <c r="U28" s="2"/>
      <c r="V28" s="2"/>
      <c r="W28" s="26">
        <f>IF(ISNUMBER(SEARCH('Data Entry'!$J$3,$Y28)),MAX($W$1:$W27)+1,0)</f>
        <v>0</v>
      </c>
      <c r="X28" s="10">
        <f>IF(ISNUMBER(SEARCH('Data Entry'!$J$3,$Y28)),MAX($X$1:$X27)+1,0)</f>
        <v>0</v>
      </c>
      <c r="Y28" s="16" t="s">
        <v>106</v>
      </c>
      <c r="Z28" s="22" t="str">
        <f>IFERROR(VLOOKUP(ROWS($Z$2:$Z28),Table4[[Nub2]:[Supplied Name]],2,0),"")</f>
        <v/>
      </c>
      <c r="AA28" s="23" t="e">
        <f t="shared" ca="1" si="0"/>
        <v>#REF!</v>
      </c>
      <c r="AC28" s="10">
        <f>IF(ISNUMBER(SEARCH('Data Entry'!$J$3,$AE28)),MAX($AC$1:$AC27)+1,0)</f>
        <v>0</v>
      </c>
      <c r="AD28" s="10">
        <f>IF(ISNUMBER(SEARCH('Data Entry'!$J$3,$AE28)),MAX($AD$1:$AD27)+1,0)</f>
        <v>0</v>
      </c>
      <c r="AE28" s="28"/>
      <c r="AF28" s="17" t="str">
        <f>IFERROR(VLOOKUP(ROWS($Z$2:$Z28),Table5[[#All],[Nub2]:[Location ]],2,0),"")</f>
        <v/>
      </c>
      <c r="AG28" s="32" t="e">
        <f t="shared" ca="1" si="1"/>
        <v>#REF!</v>
      </c>
    </row>
    <row r="29" spans="1:33" ht="19.5" customHeight="1" thickBot="1" x14ac:dyDescent="0.35">
      <c r="A29" s="4" cm="1">
        <f t="array" ref="A29">ROW(28:28)</f>
        <v>28</v>
      </c>
      <c r="B29" s="1" t="s">
        <v>216</v>
      </c>
      <c r="C29" s="1" t="s">
        <v>431</v>
      </c>
      <c r="D29" t="s">
        <v>230</v>
      </c>
      <c r="F29" t="s">
        <v>190</v>
      </c>
      <c r="G29" s="1" t="s">
        <v>74</v>
      </c>
      <c r="H29" s="1" t="s">
        <v>386</v>
      </c>
      <c r="I29" s="1" t="s">
        <v>58</v>
      </c>
      <c r="J29" s="1" t="s">
        <v>234</v>
      </c>
      <c r="K29" s="8">
        <v>1.0584</v>
      </c>
      <c r="L29" s="8"/>
      <c r="M29" s="1">
        <v>1</v>
      </c>
      <c r="N29" s="33">
        <v>10</v>
      </c>
      <c r="O29" s="1">
        <f>IF(ISNUMBER(SEARCH('Data Entry'!$J$3,$Q29)),MAX($O$1:$O28)+1,0)</f>
        <v>0</v>
      </c>
      <c r="P29" s="1">
        <f>IF(ISNUMBER(SEARCH('Data Entry'!$J$3,$Q29)),MAX($P$1:$P28)+1,0)</f>
        <v>0</v>
      </c>
      <c r="Q29" s="1" t="str">
        <f>Table2[[#This Row],[Item Name ]]</f>
        <v>HAINANESE CHICKEN WITH RICE (បាយ មាន់ហៃណាំ)</v>
      </c>
      <c r="R29" s="1" t="str">
        <f>IFERROR(VLOOKUP(ROWS($R$2:$R29),Table2[[Nub2]:[Name]],2,0),"")</f>
        <v/>
      </c>
      <c r="S29" s="1"/>
      <c r="T29" s="2"/>
      <c r="U29" s="2"/>
      <c r="V29" s="2"/>
      <c r="W29" s="26">
        <f>IF(ISNUMBER(SEARCH('Data Entry'!$J$3,$Y29)),MAX($W$1:$W28)+1,0)</f>
        <v>0</v>
      </c>
      <c r="X29" s="10">
        <f>IF(ISNUMBER(SEARCH('Data Entry'!$J$3,$Y29)),MAX($X$1:$X28)+1,0)</f>
        <v>0</v>
      </c>
      <c r="Y29" s="19" t="s">
        <v>107</v>
      </c>
      <c r="Z29" s="20" t="str">
        <f>IFERROR(VLOOKUP(ROWS($Z$2:$Z29),Table4[[Nub2]:[Supplied Name]],2,0),"")</f>
        <v/>
      </c>
      <c r="AA29" s="24" t="e">
        <f t="shared" ca="1" si="0"/>
        <v>#REF!</v>
      </c>
      <c r="AC29" s="10">
        <f>IF(ISNUMBER(SEARCH('Data Entry'!$J$3,$AE29)),MAX($AC$1:$AC28)+1,0)</f>
        <v>0</v>
      </c>
      <c r="AD29" s="10">
        <f>IF(ISNUMBER(SEARCH('Data Entry'!$J$3,$AE29)),MAX($AD$1:$AD28)+1,0)</f>
        <v>0</v>
      </c>
      <c r="AE29" s="29"/>
      <c r="AF29" s="17" t="str">
        <f>IFERROR(VLOOKUP(ROWS($Z$2:$Z29),Table5[[#All],[Nub2]:[Location ]],2,0),"")</f>
        <v/>
      </c>
      <c r="AG29" s="32" t="e">
        <f t="shared" ca="1" si="1"/>
        <v>#REF!</v>
      </c>
    </row>
    <row r="30" spans="1:33" ht="19.5" customHeight="1" thickBot="1" x14ac:dyDescent="0.35">
      <c r="A30" s="4" cm="1">
        <f t="array" ref="A30">ROW(29:29)</f>
        <v>29</v>
      </c>
      <c r="B30" s="1" t="s">
        <v>217</v>
      </c>
      <c r="C30" s="1" t="s">
        <v>432</v>
      </c>
      <c r="D30" t="s">
        <v>231</v>
      </c>
      <c r="F30" t="s">
        <v>190</v>
      </c>
      <c r="G30" s="1" t="s">
        <v>74</v>
      </c>
      <c r="H30" s="1" t="s">
        <v>386</v>
      </c>
      <c r="I30" s="1" t="s">
        <v>58</v>
      </c>
      <c r="J30" s="1" t="s">
        <v>234</v>
      </c>
      <c r="K30" s="8">
        <v>1.07</v>
      </c>
      <c r="L30" s="8"/>
      <c r="M30" s="1">
        <v>1</v>
      </c>
      <c r="N30" s="33">
        <v>10</v>
      </c>
      <c r="O30" s="1">
        <f>IF(ISNUMBER(SEARCH('Data Entry'!$J$3,$Q30)),MAX($O$1:$O29)+1,0)</f>
        <v>0</v>
      </c>
      <c r="P30" s="1">
        <f>IF(ISNUMBER(SEARCH('Data Entry'!$J$3,$Q30)),MAX($P$1:$P29)+1,0)</f>
        <v>0</v>
      </c>
      <c r="Q30" s="1" t="str">
        <f>Table2[[#This Row],[Item Name ]]</f>
        <v>ROASTED CHICKEN WITH RICE (បាយ មាន់ខ្វៃ)</v>
      </c>
      <c r="R30" s="1" t="str">
        <f>IFERROR(VLOOKUP(ROWS($R$2:$R30),Table2[[Nub2]:[Name]],2,0),"")</f>
        <v/>
      </c>
      <c r="S30" s="1"/>
      <c r="T30" s="2"/>
      <c r="U30" s="2"/>
      <c r="V30" s="2"/>
      <c r="W30" s="26">
        <f>IF(ISNUMBER(SEARCH('Data Entry'!$J$3,$Y30)),MAX($W$1:$W29)+1,0)</f>
        <v>0</v>
      </c>
      <c r="X30" s="10">
        <f>IF(ISNUMBER(SEARCH('Data Entry'!$J$3,$Y30)),MAX($X$1:$X29)+1,0)</f>
        <v>0</v>
      </c>
      <c r="Y30" s="16" t="s">
        <v>108</v>
      </c>
      <c r="Z30" s="22" t="str">
        <f>IFERROR(VLOOKUP(ROWS($Z$2:$Z30),Table4[[Nub2]:[Supplied Name]],2,0),"")</f>
        <v/>
      </c>
      <c r="AA30" s="23" t="e">
        <f t="shared" ca="1" si="0"/>
        <v>#REF!</v>
      </c>
      <c r="AC30" s="10">
        <f>IF(ISNUMBER(SEARCH('Data Entry'!$J$3,$AE30)),MAX($AC$1:$AC29)+1,0)</f>
        <v>0</v>
      </c>
      <c r="AD30" s="10">
        <f>IF(ISNUMBER(SEARCH('Data Entry'!$J$3,$AE30)),MAX($AD$1:$AD29)+1,0)</f>
        <v>0</v>
      </c>
      <c r="AE30" s="28"/>
      <c r="AF30" s="17" t="str">
        <f>IFERROR(VLOOKUP(ROWS($Z$2:$Z30),Table5[[#All],[Nub2]:[Location ]],2,0),"")</f>
        <v/>
      </c>
      <c r="AG30" s="32" t="e">
        <f t="shared" ca="1" si="1"/>
        <v>#REF!</v>
      </c>
    </row>
    <row r="31" spans="1:33" ht="19.5" customHeight="1" thickBot="1" x14ac:dyDescent="0.35">
      <c r="A31" s="4" cm="1">
        <f t="array" ref="A31">ROW(30:30)</f>
        <v>30</v>
      </c>
      <c r="B31" s="1" t="s">
        <v>218</v>
      </c>
      <c r="C31" s="1" t="s">
        <v>433</v>
      </c>
      <c r="D31" t="s">
        <v>232</v>
      </c>
      <c r="F31" t="s">
        <v>190</v>
      </c>
      <c r="G31" s="1" t="s">
        <v>74</v>
      </c>
      <c r="H31" s="1" t="s">
        <v>386</v>
      </c>
      <c r="I31" s="1" t="s">
        <v>58</v>
      </c>
      <c r="J31" s="1" t="s">
        <v>234</v>
      </c>
      <c r="K31" s="8">
        <v>1.4783999999999999</v>
      </c>
      <c r="L31" s="8"/>
      <c r="M31" s="1">
        <v>1</v>
      </c>
      <c r="N31" s="33">
        <v>10</v>
      </c>
      <c r="O31" s="1">
        <f>IF(ISNUMBER(SEARCH('Data Entry'!$J$3,$Q31)),MAX($O$1:$O30)+1,0)</f>
        <v>0</v>
      </c>
      <c r="P31" s="1">
        <f>IF(ISNUMBER(SEARCH('Data Entry'!$J$3,$Q31)),MAX($P$1:$P30)+1,0)</f>
        <v>0</v>
      </c>
      <c r="Q31" s="1" t="str">
        <f>Table2[[#This Row],[Item Name ]]</f>
        <v>ROASTED DUCK WITH RICE (បាយ ទាខ្វៃ)</v>
      </c>
      <c r="R31" s="1" t="str">
        <f>IFERROR(VLOOKUP(ROWS($R$2:$R31),Table2[[Nub2]:[Name]],2,0),"")</f>
        <v/>
      </c>
      <c r="S31" s="1"/>
      <c r="T31" s="2"/>
      <c r="U31" s="2"/>
      <c r="V31" s="2"/>
      <c r="W31" s="26">
        <f>IF(ISNUMBER(SEARCH('Data Entry'!$J$3,$Y31)),MAX($W$1:$W30)+1,0)</f>
        <v>0</v>
      </c>
      <c r="X31" s="10">
        <f>IF(ISNUMBER(SEARCH('Data Entry'!$J$3,$Y31)),MAX($X$1:$X30)+1,0)</f>
        <v>0</v>
      </c>
      <c r="Y31" s="19" t="s">
        <v>109</v>
      </c>
      <c r="Z31" s="20" t="str">
        <f>IFERROR(VLOOKUP(ROWS($Z$2:$Z31),Table4[[Nub2]:[Supplied Name]],2,0),"")</f>
        <v/>
      </c>
      <c r="AA31" s="24" t="e">
        <f t="shared" ca="1" si="0"/>
        <v>#REF!</v>
      </c>
      <c r="AC31" s="10">
        <f>IF(ISNUMBER(SEARCH('Data Entry'!$J$3,$AE31)),MAX($AC$1:$AC30)+1,0)</f>
        <v>0</v>
      </c>
      <c r="AD31" s="10">
        <f>IF(ISNUMBER(SEARCH('Data Entry'!$J$3,$AE31)),MAX($AD$1:$AD30)+1,0)</f>
        <v>0</v>
      </c>
      <c r="AE31" s="29"/>
      <c r="AF31" s="17" t="str">
        <f>IFERROR(VLOOKUP(ROWS($Z$2:$Z31),Table5[[#All],[Nub2]:[Location ]],2,0),"")</f>
        <v/>
      </c>
      <c r="AG31" s="32" t="e">
        <f t="shared" ca="1" si="1"/>
        <v>#REF!</v>
      </c>
    </row>
    <row r="32" spans="1:33" ht="19.5" customHeight="1" thickBot="1" x14ac:dyDescent="0.35">
      <c r="A32" s="4" cm="1">
        <f t="array" ref="A32">ROW(31:31)</f>
        <v>31</v>
      </c>
      <c r="B32" s="1" t="s">
        <v>327</v>
      </c>
      <c r="C32" s="1" t="s">
        <v>434</v>
      </c>
      <c r="D32" t="s">
        <v>328</v>
      </c>
      <c r="F32" t="s">
        <v>190</v>
      </c>
      <c r="G32" s="1" t="s">
        <v>74</v>
      </c>
      <c r="H32" s="1" t="s">
        <v>386</v>
      </c>
      <c r="I32" s="1" t="s">
        <v>58</v>
      </c>
      <c r="J32" s="1" t="s">
        <v>234</v>
      </c>
      <c r="K32" s="8">
        <v>1.476</v>
      </c>
      <c r="L32" s="8"/>
      <c r="M32" s="1">
        <v>1</v>
      </c>
      <c r="N32" s="33">
        <v>10</v>
      </c>
      <c r="O32" s="1">
        <f>IF(ISNUMBER(SEARCH('Data Entry'!$J$3,$Q32)),MAX($O$1:$O31)+1,0)</f>
        <v>0</v>
      </c>
      <c r="P32" s="1">
        <f>IF(ISNUMBER(SEARCH('Data Entry'!$J$3,$Q32)),MAX($P$1:$P31)+1,0)</f>
        <v>0</v>
      </c>
      <c r="Q32" s="1" t="str">
        <f>Table2[[#This Row],[Item Name ]]</f>
        <v>ROATED PORK CHAR SIEW WITH RICE (បាយ សាច់ជ្រូកសាស៊ីវ)</v>
      </c>
      <c r="R32" s="1" t="str">
        <f>IFERROR(VLOOKUP(ROWS($R$2:$R32),Table2[[Nub2]:[Name]],2,0),"")</f>
        <v/>
      </c>
      <c r="S32" s="1"/>
      <c r="T32" s="2"/>
      <c r="U32" s="2"/>
      <c r="V32" s="2"/>
      <c r="W32" s="26">
        <f>IF(ISNUMBER(SEARCH('Data Entry'!$J$3,$Y32)),MAX($W$1:$W31)+1,0)</f>
        <v>0</v>
      </c>
      <c r="X32" s="10">
        <f>IF(ISNUMBER(SEARCH('Data Entry'!$J$3,$Y32)),MAX($X$1:$X31)+1,0)</f>
        <v>0</v>
      </c>
      <c r="Y32" s="16" t="s">
        <v>110</v>
      </c>
      <c r="Z32" s="22" t="str">
        <f>IFERROR(VLOOKUP(ROWS($Z$2:$Z32),Table4[[Nub2]:[Supplied Name]],2,0),"")</f>
        <v/>
      </c>
      <c r="AA32" s="23" t="e">
        <f t="shared" ca="1" si="0"/>
        <v>#REF!</v>
      </c>
      <c r="AC32" s="10">
        <f>IF(ISNUMBER(SEARCH('Data Entry'!$J$3,$AE32)),MAX($AC$1:$AC31)+1,0)</f>
        <v>0</v>
      </c>
      <c r="AD32" s="10">
        <f>IF(ISNUMBER(SEARCH('Data Entry'!$J$3,$AE32)),MAX($AD$1:$AD31)+1,0)</f>
        <v>0</v>
      </c>
      <c r="AE32" s="28"/>
      <c r="AF32" s="17" t="str">
        <f>IFERROR(VLOOKUP(ROWS($Z$2:$Z32),Table5[[#All],[Nub2]:[Location ]],2,0),"")</f>
        <v/>
      </c>
      <c r="AG32" s="32" t="e">
        <f t="shared" ca="1" si="1"/>
        <v>#REF!</v>
      </c>
    </row>
    <row r="33" spans="1:33" ht="19.5" customHeight="1" thickBot="1" x14ac:dyDescent="0.35">
      <c r="A33" s="4" cm="1">
        <f t="array" ref="A33">ROW(32:32)</f>
        <v>32</v>
      </c>
      <c r="B33" s="1" t="s">
        <v>219</v>
      </c>
      <c r="C33" s="1" t="s">
        <v>435</v>
      </c>
      <c r="D33" t="s">
        <v>233</v>
      </c>
      <c r="F33" t="s">
        <v>190</v>
      </c>
      <c r="G33" s="1" t="s">
        <v>74</v>
      </c>
      <c r="H33" s="1" t="s">
        <v>386</v>
      </c>
      <c r="I33" s="1" t="s">
        <v>58</v>
      </c>
      <c r="J33" s="1" t="s">
        <v>234</v>
      </c>
      <c r="K33" s="8">
        <v>1.0920000000000001</v>
      </c>
      <c r="L33" s="8"/>
      <c r="M33" s="1">
        <v>1</v>
      </c>
      <c r="N33" s="33">
        <v>10</v>
      </c>
      <c r="O33" s="1">
        <f>IF(ISNUMBER(SEARCH('Data Entry'!$J$3,$Q33)),MAX($O$1:$O32)+1,0)</f>
        <v>0</v>
      </c>
      <c r="P33" s="1">
        <f>IF(ISNUMBER(SEARCH('Data Entry'!$J$3,$Q33)),MAX($P$1:$P32)+1,0)</f>
        <v>0</v>
      </c>
      <c r="Q33" s="1" t="str">
        <f>Table2[[#This Row],[Item Name ]]</f>
        <v>ROATED PORK BELLY WITH RICE (បាយ សាច់ជ្រូក៣ជាន់)</v>
      </c>
      <c r="R33" s="1" t="str">
        <f>IFERROR(VLOOKUP(ROWS($R$2:$R33),Table2[[Nub2]:[Name]],2,0),"")</f>
        <v/>
      </c>
      <c r="S33" s="1"/>
      <c r="T33" s="2"/>
      <c r="U33" s="2"/>
      <c r="V33" s="2"/>
      <c r="W33" s="26">
        <f>IF(ISNUMBER(SEARCH('Data Entry'!$J$3,$Y33)),MAX($W$1:$W32)+1,0)</f>
        <v>0</v>
      </c>
      <c r="X33" s="10">
        <f>IF(ISNUMBER(SEARCH('Data Entry'!$J$3,$Y33)),MAX($X$1:$X32)+1,0)</f>
        <v>0</v>
      </c>
      <c r="Y33" s="19" t="s">
        <v>111</v>
      </c>
      <c r="Z33" s="20" t="str">
        <f>IFERROR(VLOOKUP(ROWS($Z$2:$Z33),Table4[[Nub2]:[Supplied Name]],2,0),"")</f>
        <v/>
      </c>
      <c r="AA33" s="24" t="e">
        <f t="shared" ca="1" si="0"/>
        <v>#REF!</v>
      </c>
      <c r="AC33" s="10">
        <f>IF(ISNUMBER(SEARCH('Data Entry'!$J$3,$AE33)),MAX($AC$1:$AC32)+1,0)</f>
        <v>0</v>
      </c>
      <c r="AD33" s="10">
        <f>IF(ISNUMBER(SEARCH('Data Entry'!$J$3,$AE33)),MAX($AD$1:$AD32)+1,0)</f>
        <v>0</v>
      </c>
      <c r="AE33" s="29"/>
      <c r="AF33" s="17" t="str">
        <f>IFERROR(VLOOKUP(ROWS($Z$2:$Z33),Table5[[#All],[Nub2]:[Location ]],2,0),"")</f>
        <v/>
      </c>
      <c r="AG33" s="32" t="e">
        <f t="shared" ca="1" si="1"/>
        <v>#REF!</v>
      </c>
    </row>
    <row r="34" spans="1:33" ht="19.5" customHeight="1" thickBot="1" x14ac:dyDescent="0.35">
      <c r="A34" s="4" cm="1">
        <f t="array" ref="A34">ROW(33:33)</f>
        <v>33</v>
      </c>
      <c r="B34" s="1" t="s">
        <v>220</v>
      </c>
      <c r="C34" s="1" t="s">
        <v>436</v>
      </c>
      <c r="D34" t="s">
        <v>224</v>
      </c>
      <c r="F34" t="s">
        <v>190</v>
      </c>
      <c r="G34" s="1" t="s">
        <v>74</v>
      </c>
      <c r="H34" s="1" t="s">
        <v>386</v>
      </c>
      <c r="I34" s="1" t="s">
        <v>58</v>
      </c>
      <c r="J34" s="1" t="s">
        <v>234</v>
      </c>
      <c r="K34" s="8">
        <v>1.3824000000000001</v>
      </c>
      <c r="L34" s="8"/>
      <c r="M34" s="1">
        <v>1</v>
      </c>
      <c r="N34" s="33">
        <v>10</v>
      </c>
      <c r="O34" s="1">
        <f>IF(ISNUMBER(SEARCH('Data Entry'!$J$3,$Q34)),MAX($O$1:$O33)+1,0)</f>
        <v>0</v>
      </c>
      <c r="P34" s="1">
        <f>IF(ISNUMBER(SEARCH('Data Entry'!$J$3,$Q34)),MAX($P$1:$P33)+1,0)</f>
        <v>0</v>
      </c>
      <c r="Q34" s="1" t="str">
        <f>Table2[[#This Row],[Item Name ]]</f>
        <v>THICK CHICKEN CURRY (ការីសាច់មាន់) ខាប់</v>
      </c>
      <c r="R34" s="1" t="str">
        <f>IFERROR(VLOOKUP(ROWS($R$2:$R34),Table2[[Nub2]:[Name]],2,0),"")</f>
        <v/>
      </c>
      <c r="S34" s="1"/>
      <c r="T34" s="2"/>
      <c r="U34" s="2"/>
      <c r="V34" s="2"/>
      <c r="W34" s="26">
        <f>IF(ISNUMBER(SEARCH('Data Entry'!$J$3,$Y34)),MAX($W$1:$W33)+1,0)</f>
        <v>0</v>
      </c>
      <c r="X34" s="10">
        <f>IF(ISNUMBER(SEARCH('Data Entry'!$J$3,$Y34)),MAX($X$1:$X33)+1,0)</f>
        <v>0</v>
      </c>
      <c r="Y34" s="16" t="s">
        <v>112</v>
      </c>
      <c r="Z34" s="22" t="str">
        <f>IFERROR(VLOOKUP(ROWS($Z$2:$Z34),Table4[[Nub2]:[Supplied Name]],2,0),"")</f>
        <v/>
      </c>
      <c r="AA34" s="23" t="e">
        <f t="shared" ref="AA34:AA65" ca="1" si="2">OFFSET($Z$2,,,COUNTIF($Z$2:$Z$25,"?*"))</f>
        <v>#REF!</v>
      </c>
      <c r="AC34" s="10">
        <f>IF(ISNUMBER(SEARCH('Data Entry'!$J$3,$AE34)),MAX($AC$1:$AC33)+1,0)</f>
        <v>0</v>
      </c>
      <c r="AD34" s="10">
        <f>IF(ISNUMBER(SEARCH('Data Entry'!$J$3,$AE34)),MAX($AD$1:$AD33)+1,0)</f>
        <v>0</v>
      </c>
      <c r="AE34" s="28"/>
      <c r="AF34" s="17" t="str">
        <f>IFERROR(VLOOKUP(ROWS($Z$2:$Z34),Table5[[#All],[Nub2]:[Location ]],2,0),"")</f>
        <v/>
      </c>
      <c r="AG34" s="32" t="e">
        <f t="shared" ca="1" si="1"/>
        <v>#REF!</v>
      </c>
    </row>
    <row r="35" spans="1:33" ht="19.5" customHeight="1" thickBot="1" x14ac:dyDescent="0.35">
      <c r="A35" s="4" cm="1">
        <f t="array" ref="A35">ROW(34:34)</f>
        <v>34</v>
      </c>
      <c r="B35" s="1" t="s">
        <v>221</v>
      </c>
      <c r="C35" s="1" t="s">
        <v>437</v>
      </c>
      <c r="D35" t="s">
        <v>225</v>
      </c>
      <c r="F35" t="s">
        <v>190</v>
      </c>
      <c r="G35" s="1" t="s">
        <v>74</v>
      </c>
      <c r="H35" s="1" t="s">
        <v>386</v>
      </c>
      <c r="I35" s="1" t="s">
        <v>58</v>
      </c>
      <c r="J35" s="1" t="s">
        <v>234</v>
      </c>
      <c r="K35" s="8">
        <v>1.9079999999999999</v>
      </c>
      <c r="L35" s="8"/>
      <c r="M35" s="1">
        <v>1</v>
      </c>
      <c r="N35" s="33">
        <v>10</v>
      </c>
      <c r="O35" s="1">
        <f>IF(ISNUMBER(SEARCH('Data Entry'!$J$3,$Q35)),MAX($O$1:$O34)+1,0)</f>
        <v>0</v>
      </c>
      <c r="P35" s="1">
        <f>IF(ISNUMBER(SEARCH('Data Entry'!$J$3,$Q35)),MAX($P$1:$P34)+1,0)</f>
        <v>0</v>
      </c>
      <c r="Q35" s="1" t="str">
        <f>Table2[[#This Row],[Item Name ]]</f>
        <v>THICK BEEF CURRY SARAMAN (ការីសារ៉ាម៉ាន់សាច់គោ) ខាប់</v>
      </c>
      <c r="R35" s="1" t="str">
        <f>IFERROR(VLOOKUP(ROWS($R$2:$R35),Table2[[Nub2]:[Name]],2,0),"")</f>
        <v/>
      </c>
      <c r="S35" s="1"/>
      <c r="T35" s="2"/>
      <c r="U35" s="2"/>
      <c r="V35" s="2"/>
      <c r="W35" s="26">
        <f>IF(ISNUMBER(SEARCH('Data Entry'!$J$3,$Y35)),MAX($W$1:$W34)+1,0)</f>
        <v>0</v>
      </c>
      <c r="X35" s="10">
        <f>IF(ISNUMBER(SEARCH('Data Entry'!$J$3,$Y35)),MAX($X$1:$X34)+1,0)</f>
        <v>0</v>
      </c>
      <c r="Y35" s="19" t="s">
        <v>113</v>
      </c>
      <c r="Z35" s="20" t="str">
        <f>IFERROR(VLOOKUP(ROWS($Z$2:$Z35),Table4[[Nub2]:[Supplied Name]],2,0),"")</f>
        <v/>
      </c>
      <c r="AA35" s="24" t="e">
        <f t="shared" ca="1" si="2"/>
        <v>#REF!</v>
      </c>
      <c r="AC35" s="10">
        <f>IF(ISNUMBER(SEARCH('Data Entry'!$J$3,$AE35)),MAX($AC$1:$AC34)+1,0)</f>
        <v>0</v>
      </c>
      <c r="AD35" s="10">
        <f>IF(ISNUMBER(SEARCH('Data Entry'!$J$3,$AE35)),MAX($AD$1:$AD34)+1,0)</f>
        <v>0</v>
      </c>
      <c r="AE35" s="29"/>
      <c r="AF35" s="17" t="str">
        <f>IFERROR(VLOOKUP(ROWS($Z$2:$Z35),Table5[[#All],[Nub2]:[Location ]],2,0),"")</f>
        <v/>
      </c>
      <c r="AG35" s="32" t="e">
        <f t="shared" ca="1" si="1"/>
        <v>#REF!</v>
      </c>
    </row>
    <row r="36" spans="1:33" ht="19.5" customHeight="1" thickBot="1" x14ac:dyDescent="0.35">
      <c r="A36" s="4" cm="1">
        <f t="array" ref="A36">ROW(35:35)</f>
        <v>35</v>
      </c>
      <c r="B36" s="1" t="s">
        <v>222</v>
      </c>
      <c r="C36" s="1" t="s">
        <v>438</v>
      </c>
      <c r="D36" t="s">
        <v>239</v>
      </c>
      <c r="F36" t="s">
        <v>190</v>
      </c>
      <c r="G36" s="1" t="s">
        <v>74</v>
      </c>
      <c r="H36" s="1" t="s">
        <v>386</v>
      </c>
      <c r="I36" s="1" t="s">
        <v>58</v>
      </c>
      <c r="J36" s="1" t="s">
        <v>234</v>
      </c>
      <c r="K36" s="8">
        <v>1.212</v>
      </c>
      <c r="L36" s="8"/>
      <c r="M36" s="1">
        <v>1</v>
      </c>
      <c r="N36" s="33">
        <v>10</v>
      </c>
      <c r="O36" s="1">
        <f>IF(ISNUMBER(SEARCH('Data Entry'!$J$3,$Q36)),MAX($O$1:$O35)+1,0)</f>
        <v>0</v>
      </c>
      <c r="P36" s="1">
        <f>IF(ISNUMBER(SEARCH('Data Entry'!$J$3,$Q36)),MAX($P$1:$P35)+1,0)</f>
        <v>0</v>
      </c>
      <c r="Q36" s="1" t="str">
        <f>Table2[[#This Row],[Item Name ]]</f>
        <v>GRILLED PORK WITH RICE (បាយ សាច់ជ្រូកអាំង)</v>
      </c>
      <c r="R36" s="1" t="str">
        <f>IFERROR(VLOOKUP(ROWS($R$2:$R36),Table2[[Nub2]:[Name]],2,0),"")</f>
        <v/>
      </c>
      <c r="S36" s="1"/>
      <c r="T36" s="2"/>
      <c r="U36" s="2"/>
      <c r="V36" s="2"/>
      <c r="W36" s="26">
        <f>IF(ISNUMBER(SEARCH('Data Entry'!$J$3,$Y36)),MAX($W$1:$W35)+1,0)</f>
        <v>0</v>
      </c>
      <c r="X36" s="10">
        <f>IF(ISNUMBER(SEARCH('Data Entry'!$J$3,$Y36)),MAX($X$1:$X35)+1,0)</f>
        <v>0</v>
      </c>
      <c r="Y36" s="16" t="s">
        <v>114</v>
      </c>
      <c r="Z36" s="22" t="str">
        <f>IFERROR(VLOOKUP(ROWS($Z$2:$Z36),Table4[[Nub2]:[Supplied Name]],2,0),"")</f>
        <v/>
      </c>
      <c r="AA36" s="23" t="e">
        <f t="shared" ca="1" si="2"/>
        <v>#REF!</v>
      </c>
      <c r="AC36" s="10">
        <f>IF(ISNUMBER(SEARCH('Data Entry'!$J$3,$AE36)),MAX($AC$1:$AC35)+1,0)</f>
        <v>0</v>
      </c>
      <c r="AD36" s="10">
        <f>IF(ISNUMBER(SEARCH('Data Entry'!$J$3,$AE36)),MAX($AD$1:$AD35)+1,0)</f>
        <v>0</v>
      </c>
      <c r="AE36" s="28"/>
      <c r="AF36" s="17" t="str">
        <f>IFERROR(VLOOKUP(ROWS($Z$2:$Z36),Table5[[#All],[Nub2]:[Location ]],2,0),"")</f>
        <v/>
      </c>
      <c r="AG36" s="32" t="e">
        <f t="shared" ca="1" si="1"/>
        <v>#REF!</v>
      </c>
    </row>
    <row r="37" spans="1:33" ht="19.5" customHeight="1" thickBot="1" x14ac:dyDescent="0.35">
      <c r="A37" s="4" cm="1">
        <f t="array" ref="A37">ROW(36:36)</f>
        <v>36</v>
      </c>
      <c r="B37" s="1" t="s">
        <v>223</v>
      </c>
      <c r="C37" s="1" t="s">
        <v>439</v>
      </c>
      <c r="D37" t="s">
        <v>345</v>
      </c>
      <c r="F37" t="s">
        <v>190</v>
      </c>
      <c r="G37" s="1" t="s">
        <v>74</v>
      </c>
      <c r="H37" s="1" t="s">
        <v>386</v>
      </c>
      <c r="I37" s="1" t="s">
        <v>58</v>
      </c>
      <c r="J37" s="1" t="s">
        <v>234</v>
      </c>
      <c r="K37" s="8">
        <v>1.68</v>
      </c>
      <c r="L37" s="8"/>
      <c r="M37" s="1">
        <v>1</v>
      </c>
      <c r="N37" s="33">
        <v>10</v>
      </c>
      <c r="O37" s="1">
        <f>IF(ISNUMBER(SEARCH('Data Entry'!$J$3,$Q37)),MAX($O$1:$O36)+1,0)</f>
        <v>0</v>
      </c>
      <c r="P37" s="1">
        <f>IF(ISNUMBER(SEARCH('Data Entry'!$J$3,$Q37)),MAX($P$1:$P36)+1,0)</f>
        <v>0</v>
      </c>
      <c r="Q37" s="1" t="str">
        <f>Table2[[#This Row],[Item Name ]]</f>
        <v>HIKO FRIED RICE (បាយឆា HIKO)</v>
      </c>
      <c r="R37" s="1" t="str">
        <f>IFERROR(VLOOKUP(ROWS($R$2:$R37),Table2[[Nub2]:[Name]],2,0),"")</f>
        <v/>
      </c>
      <c r="S37" s="1"/>
      <c r="T37" s="2"/>
      <c r="U37" s="2"/>
      <c r="V37" s="2"/>
      <c r="W37" s="26">
        <f>IF(ISNUMBER(SEARCH('Data Entry'!$J$3,$Y37)),MAX($W$1:$W36)+1,0)</f>
        <v>0</v>
      </c>
      <c r="X37" s="10">
        <f>IF(ISNUMBER(SEARCH('Data Entry'!$J$3,$Y37)),MAX($X$1:$X36)+1,0)</f>
        <v>0</v>
      </c>
      <c r="Y37" s="19" t="s">
        <v>115</v>
      </c>
      <c r="Z37" s="20" t="str">
        <f>IFERROR(VLOOKUP(ROWS($Z$2:$Z37),Table4[[Nub2]:[Supplied Name]],2,0),"")</f>
        <v/>
      </c>
      <c r="AA37" s="24" t="e">
        <f t="shared" ca="1" si="2"/>
        <v>#REF!</v>
      </c>
      <c r="AC37" s="10">
        <f>IF(ISNUMBER(SEARCH('Data Entry'!$J$3,$AE37)),MAX($AC$1:$AC36)+1,0)</f>
        <v>0</v>
      </c>
      <c r="AD37" s="10">
        <f>IF(ISNUMBER(SEARCH('Data Entry'!$J$3,$AE37)),MAX($AD$1:$AD36)+1,0)</f>
        <v>0</v>
      </c>
      <c r="AE37" s="29"/>
      <c r="AF37" s="17" t="str">
        <f>IFERROR(VLOOKUP(ROWS($Z$2:$Z37),Table5[[#All],[Nub2]:[Location ]],2,0),"")</f>
        <v/>
      </c>
      <c r="AG37" s="32" t="e">
        <f t="shared" ca="1" si="1"/>
        <v>#REF!</v>
      </c>
    </row>
    <row r="38" spans="1:33" ht="19.5" customHeight="1" thickBot="1" x14ac:dyDescent="0.35">
      <c r="A38" s="4" cm="1">
        <f t="array" ref="A38">ROW(37:37)</f>
        <v>37</v>
      </c>
      <c r="B38" s="1" t="s">
        <v>59</v>
      </c>
      <c r="C38" s="1" t="s">
        <v>440</v>
      </c>
      <c r="D38" t="s">
        <v>66</v>
      </c>
      <c r="F38" t="s">
        <v>190</v>
      </c>
      <c r="G38" s="1" t="s">
        <v>74</v>
      </c>
      <c r="H38" s="1" t="s">
        <v>76</v>
      </c>
      <c r="I38" s="1" t="s">
        <v>33</v>
      </c>
      <c r="J38" s="1" t="s">
        <v>326</v>
      </c>
      <c r="K38" s="8">
        <v>0.96</v>
      </c>
      <c r="L38" s="8"/>
      <c r="M38" s="1">
        <v>1</v>
      </c>
      <c r="N38" s="33">
        <v>10</v>
      </c>
      <c r="O38" s="1">
        <f>IF(ISNUMBER(SEARCH('Data Entry'!$J$3,$Q38)),MAX($O$1:$O37)+1,0)</f>
        <v>0</v>
      </c>
      <c r="P38" s="1">
        <f>IF(ISNUMBER(SEARCH('Data Entry'!$J$3,$Q38)),MAX($P$1:$P37)+1,0)</f>
        <v>0</v>
      </c>
      <c r="Q38" s="1" t="str">
        <f>Table2[[#This Row],[Item Name ]]</f>
        <v>White Sugar (Bag*50Kg)</v>
      </c>
      <c r="R38" s="1" t="str">
        <f>IFERROR(VLOOKUP(ROWS($R$2:$R38),Table2[[Nub2]:[Name]],2,0),"")</f>
        <v/>
      </c>
      <c r="S38" s="1"/>
      <c r="T38" s="2"/>
      <c r="U38" s="2"/>
      <c r="V38" s="2"/>
      <c r="W38" s="26">
        <f>IF(ISNUMBER(SEARCH('Data Entry'!$J$3,$Y38)),MAX($W$1:$W37)+1,0)</f>
        <v>0</v>
      </c>
      <c r="X38" s="10">
        <f>IF(ISNUMBER(SEARCH('Data Entry'!$J$3,$Y38)),MAX($X$1:$X37)+1,0)</f>
        <v>0</v>
      </c>
      <c r="Y38" s="16" t="s">
        <v>116</v>
      </c>
      <c r="Z38" s="22" t="str">
        <f>IFERROR(VLOOKUP(ROWS($Z$2:$Z38),Table4[[Nub2]:[Supplied Name]],2,0),"")</f>
        <v/>
      </c>
      <c r="AA38" s="23" t="e">
        <f t="shared" ca="1" si="2"/>
        <v>#REF!</v>
      </c>
      <c r="AC38" s="10">
        <f>IF(ISNUMBER(SEARCH('Data Entry'!$J$3,$AE38)),MAX($AC$1:$AC37)+1,0)</f>
        <v>0</v>
      </c>
      <c r="AD38" s="10">
        <f>IF(ISNUMBER(SEARCH('Data Entry'!$J$3,$AE38)),MAX($AD$1:$AD37)+1,0)</f>
        <v>0</v>
      </c>
      <c r="AE38" s="28"/>
      <c r="AF38" s="17" t="str">
        <f>IFERROR(VLOOKUP(ROWS($Z$2:$Z38),Table5[[#All],[Nub2]:[Location ]],2,0),"")</f>
        <v/>
      </c>
      <c r="AG38" s="32" t="e">
        <f t="shared" ca="1" si="1"/>
        <v>#REF!</v>
      </c>
    </row>
    <row r="39" spans="1:33" ht="19.5" customHeight="1" thickBot="1" x14ac:dyDescent="0.35">
      <c r="A39" s="4" cm="1">
        <f t="array" ref="A39">ROW(38:38)</f>
        <v>38</v>
      </c>
      <c r="B39" s="1" t="s">
        <v>60</v>
      </c>
      <c r="C39" s="1" t="s">
        <v>441</v>
      </c>
      <c r="D39" t="s">
        <v>207</v>
      </c>
      <c r="F39" t="s">
        <v>190</v>
      </c>
      <c r="G39" s="1" t="s">
        <v>74</v>
      </c>
      <c r="H39" s="1" t="s">
        <v>76</v>
      </c>
      <c r="I39" s="1" t="s">
        <v>491</v>
      </c>
      <c r="J39" s="1" t="s">
        <v>195</v>
      </c>
      <c r="K39" s="8">
        <v>36</v>
      </c>
      <c r="L39" s="8">
        <v>36</v>
      </c>
      <c r="M39" s="1">
        <v>1</v>
      </c>
      <c r="N39" s="33">
        <v>10</v>
      </c>
      <c r="O39" s="1">
        <f>IF(ISNUMBER(SEARCH('Data Entry'!$J$3,$Q39)),MAX($O$1:$O38)+1,0)</f>
        <v>0</v>
      </c>
      <c r="P39" s="1">
        <f>IF(ISNUMBER(SEARCH('Data Entry'!$J$3,$Q39)),MAX($P$1:$P38)+1,0)</f>
        <v>0</v>
      </c>
      <c r="Q39" s="1" t="str">
        <f>Table2[[#This Row],[Item Name ]]</f>
        <v>Cooking Oil 18LTR (ប្រេងឆា)</v>
      </c>
      <c r="R39" s="1" t="str">
        <f>IFERROR(VLOOKUP(ROWS($R$2:$R39),Table2[[Nub2]:[Name]],2,0),"")</f>
        <v/>
      </c>
      <c r="S39" s="1"/>
      <c r="T39" s="2"/>
      <c r="U39" s="2"/>
      <c r="V39" s="2"/>
      <c r="W39" s="26">
        <f>IF(ISNUMBER(SEARCH('Data Entry'!$J$3,$Y39)),MAX($W$1:$W38)+1,0)</f>
        <v>0</v>
      </c>
      <c r="X39" s="10">
        <f>IF(ISNUMBER(SEARCH('Data Entry'!$J$3,$Y39)),MAX($X$1:$X38)+1,0)</f>
        <v>0</v>
      </c>
      <c r="Y39" s="19" t="s">
        <v>117</v>
      </c>
      <c r="Z39" s="20" t="str">
        <f>IFERROR(VLOOKUP(ROWS($Z$2:$Z39),Table4[[Nub2]:[Supplied Name]],2,0),"")</f>
        <v/>
      </c>
      <c r="AA39" s="24" t="e">
        <f t="shared" ca="1" si="2"/>
        <v>#REF!</v>
      </c>
      <c r="AC39" s="10">
        <f>IF(ISNUMBER(SEARCH('Data Entry'!$J$3,$AE39)),MAX($AC$1:$AC38)+1,0)</f>
        <v>0</v>
      </c>
      <c r="AD39" s="10">
        <f>IF(ISNUMBER(SEARCH('Data Entry'!$J$3,$AE39)),MAX($AD$1:$AD38)+1,0)</f>
        <v>0</v>
      </c>
      <c r="AE39" s="29"/>
      <c r="AF39" s="17" t="str">
        <f>IFERROR(VLOOKUP(ROWS($Z$2:$Z39),Table5[[#All],[Nub2]:[Location ]],2,0),"")</f>
        <v/>
      </c>
      <c r="AG39" s="32" t="e">
        <f t="shared" ca="1" si="1"/>
        <v>#REF!</v>
      </c>
    </row>
    <row r="40" spans="1:33" ht="19.5" customHeight="1" thickBot="1" x14ac:dyDescent="0.35">
      <c r="A40" s="4" cm="1">
        <f t="array" ref="A40">ROW(39:39)</f>
        <v>39</v>
      </c>
      <c r="B40" s="1" t="s">
        <v>382</v>
      </c>
      <c r="C40" s="1" t="s">
        <v>442</v>
      </c>
      <c r="D40" t="s">
        <v>381</v>
      </c>
      <c r="F40" t="s">
        <v>190</v>
      </c>
      <c r="G40" s="1" t="s">
        <v>74</v>
      </c>
      <c r="H40" s="1" t="s">
        <v>275</v>
      </c>
      <c r="I40" s="1" t="s">
        <v>33</v>
      </c>
      <c r="J40" s="1" t="s">
        <v>33</v>
      </c>
      <c r="K40" s="8">
        <v>4.92</v>
      </c>
      <c r="L40" s="8"/>
      <c r="M40" s="1">
        <v>1</v>
      </c>
      <c r="N40" s="33">
        <v>10</v>
      </c>
      <c r="O40" s="1">
        <f>IF(ISNUMBER(SEARCH('Data Entry'!$J$3,$Q40)),MAX($O$1:$O39)+1,0)</f>
        <v>0</v>
      </c>
      <c r="P40" s="1">
        <f>IF(ISNUMBER(SEARCH('Data Entry'!$J$3,$Q40)),MAX($P$1:$P39)+1,0)</f>
        <v>0</v>
      </c>
      <c r="Q40" s="1" t="str">
        <f>Table2[[#This Row],[Item Name ]]</f>
        <v>Roasted White Sesame Seed (ល្ងសលីង)</v>
      </c>
      <c r="R40" s="1" t="str">
        <f>IFERROR(VLOOKUP(ROWS($R$2:$R40),Table2[[Nub2]:[Name]],2,0),"")</f>
        <v/>
      </c>
      <c r="S40" s="1"/>
      <c r="T40" s="2"/>
      <c r="U40" s="2"/>
      <c r="V40" s="2"/>
      <c r="W40" s="26">
        <f>IF(ISNUMBER(SEARCH('Data Entry'!$J$3,$Y40)),MAX($W$1:$W39)+1,0)</f>
        <v>0</v>
      </c>
      <c r="X40" s="10">
        <f>IF(ISNUMBER(SEARCH('Data Entry'!$J$3,$Y40)),MAX($X$1:$X39)+1,0)</f>
        <v>0</v>
      </c>
      <c r="Y40" s="16" t="s">
        <v>118</v>
      </c>
      <c r="Z40" s="22" t="str">
        <f>IFERROR(VLOOKUP(ROWS($Z$2:$Z40),Table4[[Nub2]:[Supplied Name]],2,0),"")</f>
        <v/>
      </c>
      <c r="AA40" s="23" t="e">
        <f t="shared" ca="1" si="2"/>
        <v>#REF!</v>
      </c>
      <c r="AC40" s="10">
        <f>IF(ISNUMBER(SEARCH('Data Entry'!$J$3,$AE40)),MAX($AC$1:$AC39)+1,0)</f>
        <v>0</v>
      </c>
      <c r="AD40" s="10">
        <f>IF(ISNUMBER(SEARCH('Data Entry'!$J$3,$AE40)),MAX($AD$1:$AD39)+1,0)</f>
        <v>0</v>
      </c>
      <c r="AE40" s="28"/>
      <c r="AF40" s="17" t="str">
        <f>IFERROR(VLOOKUP(ROWS($Z$2:$Z40),Table5[[#All],[Nub2]:[Location ]],2,0),"")</f>
        <v/>
      </c>
      <c r="AG40" s="32" t="e">
        <f t="shared" ca="1" si="1"/>
        <v>#REF!</v>
      </c>
    </row>
    <row r="41" spans="1:33" ht="19.5" customHeight="1" thickBot="1" x14ac:dyDescent="0.35">
      <c r="A41" s="4" cm="1">
        <f t="array" ref="A41">ROW(40:40)</f>
        <v>40</v>
      </c>
      <c r="B41" s="1" t="s">
        <v>61</v>
      </c>
      <c r="C41" s="1" t="s">
        <v>443</v>
      </c>
      <c r="D41" t="s">
        <v>67</v>
      </c>
      <c r="F41" t="s">
        <v>190</v>
      </c>
      <c r="G41" s="1" t="s">
        <v>74</v>
      </c>
      <c r="H41" s="1" t="s">
        <v>76</v>
      </c>
      <c r="I41" s="1" t="s">
        <v>69</v>
      </c>
      <c r="J41" s="1" t="s">
        <v>70</v>
      </c>
      <c r="K41" s="8">
        <v>2.99</v>
      </c>
      <c r="L41" s="8">
        <v>2.99</v>
      </c>
      <c r="M41" s="1">
        <v>1</v>
      </c>
      <c r="N41" s="33">
        <v>10</v>
      </c>
      <c r="O41" s="1">
        <f>IF(ISNUMBER(SEARCH('Data Entry'!$J$3,$Q41)),MAX($O$1:$O40)+1,0)</f>
        <v>0</v>
      </c>
      <c r="P41" s="1">
        <f>IF(ISNUMBER(SEARCH('Data Entry'!$J$3,$Q41)),MAX($P$1:$P40)+1,0)</f>
        <v>0</v>
      </c>
      <c r="Q41" s="1" t="str">
        <f>Table2[[#This Row],[Item Name ]]</f>
        <v>Heinz Tomato Sauce 5Kg</v>
      </c>
      <c r="R41" s="1" t="str">
        <f>IFERROR(VLOOKUP(ROWS($R$2:$R41),Table2[[Nub2]:[Name]],2,0),"")</f>
        <v/>
      </c>
      <c r="S41" s="1"/>
      <c r="T41" s="2"/>
      <c r="U41" s="2"/>
      <c r="V41" s="2"/>
      <c r="W41" s="26">
        <f>IF(ISNUMBER(SEARCH('Data Entry'!$J$3,$Y41)),MAX($W$1:$W40)+1,0)</f>
        <v>0</v>
      </c>
      <c r="X41" s="10">
        <f>IF(ISNUMBER(SEARCH('Data Entry'!$J$3,$Y41)),MAX($X$1:$X40)+1,0)</f>
        <v>0</v>
      </c>
      <c r="Y41" s="19" t="s">
        <v>119</v>
      </c>
      <c r="Z41" s="20" t="str">
        <f>IFERROR(VLOOKUP(ROWS($Z$2:$Z41),Table4[[Nub2]:[Supplied Name]],2,0),"")</f>
        <v/>
      </c>
      <c r="AA41" s="24" t="e">
        <f t="shared" ca="1" si="2"/>
        <v>#REF!</v>
      </c>
      <c r="AC41" s="10">
        <f>IF(ISNUMBER(SEARCH('Data Entry'!$J$3,$AE41)),MAX($AC$1:$AC40)+1,0)</f>
        <v>0</v>
      </c>
      <c r="AD41" s="10">
        <f>IF(ISNUMBER(SEARCH('Data Entry'!$J$3,$AE41)),MAX($AD$1:$AD40)+1,0)</f>
        <v>0</v>
      </c>
      <c r="AE41" s="29"/>
      <c r="AF41" s="17" t="str">
        <f>IFERROR(VLOOKUP(ROWS($Z$2:$Z41),Table5[[#All],[Nub2]:[Location ]],2,0),"")</f>
        <v/>
      </c>
      <c r="AG41" s="32" t="e">
        <f t="shared" ca="1" si="1"/>
        <v>#REF!</v>
      </c>
    </row>
    <row r="42" spans="1:33" ht="19.5" customHeight="1" thickBot="1" x14ac:dyDescent="0.35">
      <c r="A42" s="4" cm="1">
        <f t="array" ref="A42">ROW(41:41)</f>
        <v>41</v>
      </c>
      <c r="B42" s="1" t="s">
        <v>360</v>
      </c>
      <c r="C42" s="1" t="s">
        <v>444</v>
      </c>
      <c r="D42" t="s">
        <v>359</v>
      </c>
      <c r="F42" t="s">
        <v>190</v>
      </c>
      <c r="G42" s="1" t="s">
        <v>74</v>
      </c>
      <c r="H42" s="1" t="s">
        <v>76</v>
      </c>
      <c r="I42" s="1" t="s">
        <v>54</v>
      </c>
      <c r="J42" s="1" t="s">
        <v>203</v>
      </c>
      <c r="K42" s="8">
        <v>0.72</v>
      </c>
      <c r="L42" s="8"/>
      <c r="M42" s="1">
        <v>1</v>
      </c>
      <c r="N42" s="33">
        <v>10</v>
      </c>
      <c r="O42" s="1">
        <f>IF(ISNUMBER(SEARCH('Data Entry'!$J$3,$Q42)),MAX($O$1:$O41)+1,0)</f>
        <v>0</v>
      </c>
      <c r="P42" s="1">
        <f>IF(ISNUMBER(SEARCH('Data Entry'!$J$3,$Q42)),MAX($P$1:$P41)+1,0)</f>
        <v>0</v>
      </c>
      <c r="Q42" s="1" t="str">
        <f>Table2[[#This Row],[Item Name ]]</f>
        <v>Thai Salt (អំបិលកញ្ចប់)</v>
      </c>
      <c r="R42" s="1" t="str">
        <f>IFERROR(VLOOKUP(ROWS($R$2:$R42),Table2[[Nub2]:[Name]],2,0),"")</f>
        <v/>
      </c>
      <c r="S42" s="1"/>
      <c r="T42" s="2"/>
      <c r="U42" s="2"/>
      <c r="V42" s="2"/>
      <c r="W42" s="26">
        <f>IF(ISNUMBER(SEARCH('Data Entry'!$J$3,$Y42)),MAX($W$1:$W41)+1,0)</f>
        <v>0</v>
      </c>
      <c r="X42" s="10">
        <f>IF(ISNUMBER(SEARCH('Data Entry'!$J$3,$Y42)),MAX($X$1:$X41)+1,0)</f>
        <v>0</v>
      </c>
      <c r="Y42" s="16" t="s">
        <v>120</v>
      </c>
      <c r="Z42" s="22" t="str">
        <f>IFERROR(VLOOKUP(ROWS($Z$2:$Z42),Table4[[Nub2]:[Supplied Name]],2,0),"")</f>
        <v/>
      </c>
      <c r="AA42" s="23" t="e">
        <f t="shared" ca="1" si="2"/>
        <v>#REF!</v>
      </c>
      <c r="AC42" s="10">
        <f>IF(ISNUMBER(SEARCH('Data Entry'!$J$3,$AE42)),MAX($AC$1:$AC41)+1,0)</f>
        <v>0</v>
      </c>
      <c r="AD42" s="10">
        <f>IF(ISNUMBER(SEARCH('Data Entry'!$J$3,$AE42)),MAX($AD$1:$AD41)+1,0)</f>
        <v>0</v>
      </c>
      <c r="AE42" s="28"/>
      <c r="AF42" s="17" t="str">
        <f>IFERROR(VLOOKUP(ROWS($Z$2:$Z42),Table5[[#All],[Nub2]:[Location ]],2,0),"")</f>
        <v/>
      </c>
      <c r="AG42" s="32" t="e">
        <f t="shared" ca="1" si="1"/>
        <v>#REF!</v>
      </c>
    </row>
    <row r="43" spans="1:33" ht="19.5" customHeight="1" thickBot="1" x14ac:dyDescent="0.35">
      <c r="A43" s="4" cm="1">
        <f t="array" ref="A43">ROW(42:42)</f>
        <v>42</v>
      </c>
      <c r="B43" s="1" t="s">
        <v>379</v>
      </c>
      <c r="C43" s="1" t="s">
        <v>445</v>
      </c>
      <c r="D43" t="s">
        <v>378</v>
      </c>
      <c r="F43" t="s">
        <v>190</v>
      </c>
      <c r="G43" s="1" t="s">
        <v>74</v>
      </c>
      <c r="H43" s="1" t="s">
        <v>76</v>
      </c>
      <c r="I43" s="1" t="s">
        <v>58</v>
      </c>
      <c r="J43" s="1" t="s">
        <v>380</v>
      </c>
      <c r="K43" s="8">
        <v>3</v>
      </c>
      <c r="L43" s="8"/>
      <c r="M43" s="1">
        <v>1</v>
      </c>
      <c r="N43" s="33">
        <v>10</v>
      </c>
      <c r="O43" s="1">
        <f>IF(ISNUMBER(SEARCH('Data Entry'!$J$3,$Q43)),MAX($O$1:$O42)+1,0)</f>
        <v>0</v>
      </c>
      <c r="P43" s="1">
        <f>IF(ISNUMBER(SEARCH('Data Entry'!$J$3,$Q43)),MAX($P$1:$P42)+1,0)</f>
        <v>0</v>
      </c>
      <c r="Q43" s="1" t="str">
        <f>Table2[[#This Row],[Item Name ]]</f>
        <v>Baking Soda</v>
      </c>
      <c r="R43" s="1" t="str">
        <f>IFERROR(VLOOKUP(ROWS($R$2:$R43),Table2[[Nub2]:[Name]],2,0),"")</f>
        <v/>
      </c>
      <c r="S43" s="1"/>
      <c r="T43" s="2"/>
      <c r="U43" s="2"/>
      <c r="V43" s="2"/>
      <c r="W43" s="26">
        <f>IF(ISNUMBER(SEARCH('Data Entry'!$J$3,$Y43)),MAX($W$1:$W42)+1,0)</f>
        <v>0</v>
      </c>
      <c r="X43" s="10">
        <f>IF(ISNUMBER(SEARCH('Data Entry'!$J$3,$Y43)),MAX($X$1:$X42)+1,0)</f>
        <v>0</v>
      </c>
      <c r="Y43" s="19" t="s">
        <v>121</v>
      </c>
      <c r="Z43" s="20" t="str">
        <f>IFERROR(VLOOKUP(ROWS($Z$2:$Z43),Table4[[Nub2]:[Supplied Name]],2,0),"")</f>
        <v/>
      </c>
      <c r="AA43" s="24" t="e">
        <f t="shared" ca="1" si="2"/>
        <v>#REF!</v>
      </c>
      <c r="AC43" s="10">
        <f>IF(ISNUMBER(SEARCH('Data Entry'!$J$3,$AE43)),MAX($AC$1:$AC42)+1,0)</f>
        <v>0</v>
      </c>
      <c r="AD43" s="10">
        <f>IF(ISNUMBER(SEARCH('Data Entry'!$J$3,$AE43)),MAX($AD$1:$AD42)+1,0)</f>
        <v>0</v>
      </c>
      <c r="AE43" s="29"/>
      <c r="AF43" s="17" t="str">
        <f>IFERROR(VLOOKUP(ROWS($Z$2:$Z43),Table5[[#All],[Nub2]:[Location ]],2,0),"")</f>
        <v/>
      </c>
      <c r="AG43" s="32" t="e">
        <f t="shared" ca="1" si="1"/>
        <v>#REF!</v>
      </c>
    </row>
    <row r="44" spans="1:33" ht="19.5" customHeight="1" x14ac:dyDescent="0.3">
      <c r="A44" s="4" cm="1">
        <f t="array" ref="A44">ROW(43:43)</f>
        <v>43</v>
      </c>
      <c r="B44" s="1" t="s">
        <v>346</v>
      </c>
      <c r="C44" s="1" t="s">
        <v>446</v>
      </c>
      <c r="D44" t="s">
        <v>752</v>
      </c>
      <c r="F44" t="s">
        <v>190</v>
      </c>
      <c r="G44" s="1" t="s">
        <v>74</v>
      </c>
      <c r="H44" s="1" t="s">
        <v>76</v>
      </c>
      <c r="I44" s="1" t="s">
        <v>347</v>
      </c>
      <c r="J44" s="1" t="s">
        <v>749</v>
      </c>
      <c r="K44" s="8">
        <v>22.8</v>
      </c>
      <c r="L44" s="8"/>
      <c r="M44" s="1">
        <v>1</v>
      </c>
      <c r="N44" s="33">
        <v>10</v>
      </c>
      <c r="O44" s="1">
        <f>IF(ISNUMBER(SEARCH('Data Entry'!$J$3,$Q44)),MAX($O$1:$O43)+1,0)</f>
        <v>0</v>
      </c>
      <c r="P44" s="1">
        <f>IF(ISNUMBER(SEARCH('Data Entry'!$J$3,$Q44)),MAX($P$1:$P43)+1,0)</f>
        <v>0</v>
      </c>
      <c r="Q44" s="1" t="str">
        <f>Table2[[#This Row],[Item Name ]]</f>
        <v>Best Food Mayonniase 3.5KG</v>
      </c>
      <c r="R44" s="1" t="str">
        <f>IFERROR(VLOOKUP(ROWS($R$2:$R44),Table2[[Nub2]:[Name]],2,0),"")</f>
        <v/>
      </c>
      <c r="S44" s="1"/>
      <c r="T44" s="2"/>
      <c r="U44" s="2"/>
      <c r="V44" s="2"/>
      <c r="W44" s="26">
        <f>IF(ISNUMBER(SEARCH('Data Entry'!$J$3,$Y44)),MAX($W$1:$W43)+1,0)</f>
        <v>0</v>
      </c>
      <c r="X44" s="10">
        <f>IF(ISNUMBER(SEARCH('Data Entry'!$J$3,$Y44)),MAX($X$1:$X43)+1,0)</f>
        <v>0</v>
      </c>
      <c r="Y44" s="16" t="s">
        <v>122</v>
      </c>
      <c r="Z44" s="22" t="str">
        <f>IFERROR(VLOOKUP(ROWS($Z$2:$Z44),Table4[[Nub2]:[Supplied Name]],2,0),"")</f>
        <v/>
      </c>
      <c r="AA44" s="23" t="e">
        <f t="shared" ca="1" si="2"/>
        <v>#REF!</v>
      </c>
      <c r="AC44" s="10">
        <f>IF(ISNUMBER(SEARCH('Data Entry'!$J$3,$AE44)),MAX($AC$1:$AC43)+1,0)</f>
        <v>0</v>
      </c>
      <c r="AD44" s="10">
        <f>IF(ISNUMBER(SEARCH('Data Entry'!$J$3,$AE44)),MAX($AD$1:$AD43)+1,0)</f>
        <v>0</v>
      </c>
      <c r="AE44" s="9"/>
      <c r="AF44" s="17" t="str">
        <f>IFERROR(VLOOKUP(ROWS($Z$2:$Z44),Table5[[#All],[Nub2]:[Location ]],2,0),"")</f>
        <v/>
      </c>
      <c r="AG44" s="32" t="e">
        <f t="shared" ca="1" si="1"/>
        <v>#REF!</v>
      </c>
    </row>
    <row r="45" spans="1:33" ht="19.5" customHeight="1" x14ac:dyDescent="0.3">
      <c r="A45" s="4" cm="1">
        <f t="array" ref="A45">ROW(44:44)</f>
        <v>44</v>
      </c>
      <c r="B45" s="1" t="s">
        <v>253</v>
      </c>
      <c r="C45" s="1" t="s">
        <v>447</v>
      </c>
      <c r="D45" t="s">
        <v>495</v>
      </c>
      <c r="F45" t="s">
        <v>190</v>
      </c>
      <c r="G45" s="1" t="s">
        <v>74</v>
      </c>
      <c r="H45" s="1" t="s">
        <v>275</v>
      </c>
      <c r="I45" s="1" t="s">
        <v>54</v>
      </c>
      <c r="J45" s="1" t="s">
        <v>203</v>
      </c>
      <c r="K45" s="8">
        <v>5.76</v>
      </c>
      <c r="L45" s="8"/>
      <c r="M45" s="1">
        <v>1</v>
      </c>
      <c r="N45" s="33">
        <v>10</v>
      </c>
      <c r="O45" s="1">
        <f>IF(ISNUMBER(SEARCH('Data Entry'!$J$3,$Q45)),MAX($O$1:$O44)+1,0)</f>
        <v>0</v>
      </c>
      <c r="P45" s="1">
        <f>IF(ISNUMBER(SEARCH('Data Entry'!$J$3,$Q45)),MAX($P$1:$P44)+1,0)</f>
        <v>0</v>
      </c>
      <c r="Q45" s="1" t="str">
        <f>Table2[[#This Row],[Item Name ]]</f>
        <v>Raw Bulgogi Pork</v>
      </c>
      <c r="R45" s="1" t="str">
        <f>IFERROR(VLOOKUP(ROWS($R$2:$R45),Table2[[Nub2]:[Name]],2,0),"")</f>
        <v/>
      </c>
      <c r="S45" s="1"/>
      <c r="T45" s="2"/>
      <c r="U45" s="2"/>
      <c r="V45" s="2"/>
      <c r="W45" s="26">
        <f>IF(ISNUMBER(SEARCH('Data Entry'!$J$3,$Y45)),MAX($W$1:$W44)+1,0)</f>
        <v>0</v>
      </c>
      <c r="X45" s="10">
        <f>IF(ISNUMBER(SEARCH('Data Entry'!$J$3,$Y45)),MAX($X$1:$X44)+1,0)</f>
        <v>0</v>
      </c>
      <c r="Y45" s="19" t="s">
        <v>123</v>
      </c>
      <c r="Z45" s="20" t="str">
        <f>IFERROR(VLOOKUP(ROWS($Z$2:$Z45),Table4[[Nub2]:[Supplied Name]],2,0),"")</f>
        <v/>
      </c>
      <c r="AA45" s="24" t="e">
        <f t="shared" ca="1" si="2"/>
        <v>#REF!</v>
      </c>
    </row>
    <row r="46" spans="1:33" ht="19.5" customHeight="1" x14ac:dyDescent="0.3">
      <c r="A46" s="4" cm="1">
        <f t="array" ref="A46">ROW(45:45)</f>
        <v>45</v>
      </c>
      <c r="B46" s="1" t="s">
        <v>254</v>
      </c>
      <c r="C46" s="1" t="s">
        <v>448</v>
      </c>
      <c r="D46" t="s">
        <v>496</v>
      </c>
      <c r="F46" t="s">
        <v>190</v>
      </c>
      <c r="G46" s="1" t="s">
        <v>74</v>
      </c>
      <c r="H46" s="1" t="s">
        <v>275</v>
      </c>
      <c r="I46" s="1" t="s">
        <v>54</v>
      </c>
      <c r="J46" s="1" t="s">
        <v>203</v>
      </c>
      <c r="K46" s="8">
        <v>6</v>
      </c>
      <c r="L46" s="8"/>
      <c r="M46" s="1">
        <v>1</v>
      </c>
      <c r="N46" s="33">
        <v>10</v>
      </c>
      <c r="O46" s="1">
        <f>IF(ISNUMBER(SEARCH('Data Entry'!$J$3,$Q46)),MAX($O$1:$O45)+1,0)</f>
        <v>0</v>
      </c>
      <c r="P46" s="1">
        <f>IF(ISNUMBER(SEARCH('Data Entry'!$J$3,$Q46)),MAX($P$1:$P45)+1,0)</f>
        <v>0</v>
      </c>
      <c r="Q46" s="1" t="str">
        <f>Table2[[#This Row],[Item Name ]]</f>
        <v>Raw Stir Fried Spicy Pork</v>
      </c>
      <c r="R46" s="1" t="str">
        <f>IFERROR(VLOOKUP(ROWS($R$2:$R46),Table2[[Nub2]:[Name]],2,0),"")</f>
        <v/>
      </c>
      <c r="S46" s="1"/>
      <c r="T46" s="2"/>
      <c r="U46" s="2"/>
      <c r="V46" s="2"/>
      <c r="W46" s="26">
        <f>IF(ISNUMBER(SEARCH('Data Entry'!$J$3,$Y46)),MAX($W$1:$W45)+1,0)</f>
        <v>0</v>
      </c>
      <c r="X46" s="10">
        <f>IF(ISNUMBER(SEARCH('Data Entry'!$J$3,$Y46)),MAX($X$1:$X45)+1,0)</f>
        <v>0</v>
      </c>
      <c r="Y46" s="16" t="s">
        <v>124</v>
      </c>
      <c r="Z46" s="22" t="str">
        <f>IFERROR(VLOOKUP(ROWS($Z$2:$Z46),Table4[[Nub2]:[Supplied Name]],2,0),"")</f>
        <v/>
      </c>
      <c r="AA46" s="23" t="e">
        <f t="shared" ca="1" si="2"/>
        <v>#REF!</v>
      </c>
    </row>
    <row r="47" spans="1:33" ht="19.5" customHeight="1" x14ac:dyDescent="0.3">
      <c r="A47" s="4" cm="1">
        <f t="array" ref="A47">ROW(46:46)</f>
        <v>46</v>
      </c>
      <c r="B47" s="1" t="s">
        <v>255</v>
      </c>
      <c r="C47" s="1" t="s">
        <v>449</v>
      </c>
      <c r="D47" t="s">
        <v>497</v>
      </c>
      <c r="F47" t="s">
        <v>190</v>
      </c>
      <c r="G47" s="1" t="s">
        <v>74</v>
      </c>
      <c r="H47" s="1" t="s">
        <v>275</v>
      </c>
      <c r="I47" s="1" t="s">
        <v>54</v>
      </c>
      <c r="J47" s="1" t="s">
        <v>203</v>
      </c>
      <c r="K47" s="8">
        <v>3.6</v>
      </c>
      <c r="L47" s="8"/>
      <c r="M47" s="1">
        <v>1</v>
      </c>
      <c r="N47" s="33">
        <v>10</v>
      </c>
      <c r="O47" s="1">
        <f>IF(ISNUMBER(SEARCH('Data Entry'!$J$3,$Q47)),MAX($O$1:$O46)+1,0)</f>
        <v>0</v>
      </c>
      <c r="P47" s="1">
        <f>IF(ISNUMBER(SEARCH('Data Entry'!$J$3,$Q47)),MAX($P$1:$P46)+1,0)</f>
        <v>0</v>
      </c>
      <c r="Q47" s="1" t="str">
        <f>Table2[[#This Row],[Item Name ]]</f>
        <v xml:space="preserve">Raw Fried Japchae </v>
      </c>
      <c r="R47" s="1" t="str">
        <f>IFERROR(VLOOKUP(ROWS($R$2:$R47),Table2[[Nub2]:[Name]],2,0),"")</f>
        <v/>
      </c>
      <c r="S47" s="1"/>
      <c r="T47" s="2"/>
      <c r="U47" s="2"/>
      <c r="V47" s="2"/>
      <c r="W47" s="26">
        <f>IF(ISNUMBER(SEARCH('Data Entry'!$J$3,$Y47)),MAX($W$1:$W46)+1,0)</f>
        <v>0</v>
      </c>
      <c r="X47" s="10">
        <f>IF(ISNUMBER(SEARCH('Data Entry'!$J$3,$Y47)),MAX($X$1:$X46)+1,0)</f>
        <v>0</v>
      </c>
      <c r="Y47" s="19" t="s">
        <v>125</v>
      </c>
      <c r="Z47" s="20" t="str">
        <f>IFERROR(VLOOKUP(ROWS($Z$2:$Z47),Table4[[Nub2]:[Supplied Name]],2,0),"")</f>
        <v/>
      </c>
      <c r="AA47" s="24" t="e">
        <f t="shared" ca="1" si="2"/>
        <v>#REF!</v>
      </c>
    </row>
    <row r="48" spans="1:33" ht="19.5" customHeight="1" x14ac:dyDescent="0.3">
      <c r="A48" s="4" cm="1">
        <f t="array" ref="A48">ROW(47:47)</f>
        <v>47</v>
      </c>
      <c r="B48" s="1" t="s">
        <v>256</v>
      </c>
      <c r="C48" s="1" t="s">
        <v>450</v>
      </c>
      <c r="D48" t="s">
        <v>499</v>
      </c>
      <c r="F48" t="s">
        <v>190</v>
      </c>
      <c r="G48" s="1" t="s">
        <v>74</v>
      </c>
      <c r="H48" s="1" t="s">
        <v>275</v>
      </c>
      <c r="I48" s="1" t="s">
        <v>54</v>
      </c>
      <c r="J48" s="1" t="s">
        <v>203</v>
      </c>
      <c r="K48" s="8">
        <v>6</v>
      </c>
      <c r="L48" s="8"/>
      <c r="M48" s="1">
        <v>1</v>
      </c>
      <c r="N48" s="33">
        <v>10</v>
      </c>
      <c r="O48" s="1">
        <f>IF(ISNUMBER(SEARCH('Data Entry'!$J$3,$Q48)),MAX($O$1:$O47)+1,0)</f>
        <v>0</v>
      </c>
      <c r="P48" s="1">
        <f>IF(ISNUMBER(SEARCH('Data Entry'!$J$3,$Q48)),MAX($P$1:$P47)+1,0)</f>
        <v>0</v>
      </c>
      <c r="Q48" s="1" t="str">
        <f>Table2[[#This Row],[Item Name ]]</f>
        <v xml:space="preserve">Raw Deep Fried Chicken </v>
      </c>
      <c r="R48" s="1" t="str">
        <f>IFERROR(VLOOKUP(ROWS($R$2:$R48),Table2[[Nub2]:[Name]],2,0),"")</f>
        <v/>
      </c>
      <c r="S48" s="1"/>
      <c r="T48" s="2"/>
      <c r="U48" s="2"/>
      <c r="V48" s="2"/>
      <c r="W48" s="26">
        <f>IF(ISNUMBER(SEARCH('Data Entry'!$J$3,$Y48)),MAX($W$1:$W47)+1,0)</f>
        <v>0</v>
      </c>
      <c r="X48" s="10">
        <f>IF(ISNUMBER(SEARCH('Data Entry'!$J$3,$Y48)),MAX($X$1:$X47)+1,0)</f>
        <v>0</v>
      </c>
      <c r="Y48" s="16" t="s">
        <v>126</v>
      </c>
      <c r="Z48" s="22" t="str">
        <f>IFERROR(VLOOKUP(ROWS($Z$2:$Z48),Table4[[Nub2]:[Supplied Name]],2,0),"")</f>
        <v/>
      </c>
      <c r="AA48" s="23" t="e">
        <f t="shared" ca="1" si="2"/>
        <v>#REF!</v>
      </c>
    </row>
    <row r="49" spans="1:27" ht="19.5" customHeight="1" x14ac:dyDescent="0.3">
      <c r="A49" s="4" cm="1">
        <f t="array" ref="A49">ROW(48:48)</f>
        <v>48</v>
      </c>
      <c r="B49" s="1" t="s">
        <v>257</v>
      </c>
      <c r="C49" s="1" t="s">
        <v>451</v>
      </c>
      <c r="D49" t="s">
        <v>498</v>
      </c>
      <c r="F49" t="s">
        <v>190</v>
      </c>
      <c r="G49" s="1" t="s">
        <v>74</v>
      </c>
      <c r="H49" s="1" t="s">
        <v>275</v>
      </c>
      <c r="I49" s="1" t="s">
        <v>54</v>
      </c>
      <c r="J49" s="1" t="s">
        <v>203</v>
      </c>
      <c r="K49" s="8">
        <v>5.76</v>
      </c>
      <c r="L49" s="8"/>
      <c r="M49" s="1">
        <v>1</v>
      </c>
      <c r="N49" s="33">
        <v>10</v>
      </c>
      <c r="O49" s="1">
        <f>IF(ISNUMBER(SEARCH('Data Entry'!$J$3,$Q49)),MAX($O$1:$O48)+1,0)</f>
        <v>0</v>
      </c>
      <c r="P49" s="1">
        <f>IF(ISNUMBER(SEARCH('Data Entry'!$J$3,$Q49)),MAX($P$1:$P48)+1,0)</f>
        <v>0</v>
      </c>
      <c r="Q49" s="1" t="str">
        <f>Table2[[#This Row],[Item Name ]]</f>
        <v>Raw Stir Fried Kimchi</v>
      </c>
      <c r="R49" s="1" t="str">
        <f>IFERROR(VLOOKUP(ROWS($R$2:$R49),Table2[[Nub2]:[Name]],2,0),"")</f>
        <v/>
      </c>
      <c r="S49" s="1"/>
      <c r="T49" s="2"/>
      <c r="U49" s="2"/>
      <c r="V49" s="2"/>
      <c r="W49" s="26">
        <f>IF(ISNUMBER(SEARCH('Data Entry'!$J$3,$Y49)),MAX($W$1:$W48)+1,0)</f>
        <v>0</v>
      </c>
      <c r="X49" s="10">
        <f>IF(ISNUMBER(SEARCH('Data Entry'!$J$3,$Y49)),MAX($X$1:$X48)+1,0)</f>
        <v>0</v>
      </c>
      <c r="Y49" t="s">
        <v>127</v>
      </c>
      <c r="Z49" t="str">
        <f>IFERROR(VLOOKUP(ROWS($Z$2:$Z49),Table4[[Nub2]:[Supplied Name]],2,0),"")</f>
        <v/>
      </c>
      <c r="AA49" t="e">
        <f t="shared" ca="1" si="2"/>
        <v>#REF!</v>
      </c>
    </row>
    <row r="50" spans="1:27" ht="19.5" customHeight="1" x14ac:dyDescent="0.3">
      <c r="A50" s="4" cm="1">
        <f t="array" ref="A50">ROW(49:49)</f>
        <v>49</v>
      </c>
      <c r="B50" s="1" t="s">
        <v>258</v>
      </c>
      <c r="C50" s="1" t="s">
        <v>452</v>
      </c>
      <c r="D50" t="s">
        <v>500</v>
      </c>
      <c r="F50" t="s">
        <v>190</v>
      </c>
      <c r="G50" s="1" t="s">
        <v>74</v>
      </c>
      <c r="H50" s="1" t="s">
        <v>275</v>
      </c>
      <c r="I50" s="1" t="s">
        <v>54</v>
      </c>
      <c r="J50" s="1" t="s">
        <v>314</v>
      </c>
      <c r="K50" s="8">
        <v>2.4</v>
      </c>
      <c r="L50" s="8"/>
      <c r="M50" s="1">
        <v>1</v>
      </c>
      <c r="N50" s="33">
        <v>10</v>
      </c>
      <c r="O50" s="1">
        <f>IF(ISNUMBER(SEARCH('Data Entry'!$J$3,$Q50)),MAX($O$1:$O49)+1,0)</f>
        <v>0</v>
      </c>
      <c r="P50" s="1">
        <f>IF(ISNUMBER(SEARCH('Data Entry'!$J$3,$Q50)),MAX($P$1:$P49)+1,0)</f>
        <v>0</v>
      </c>
      <c r="Q50" s="1" t="str">
        <f>Table2[[#This Row],[Item Name ]]</f>
        <v>Raw Deep Fried Kimmari</v>
      </c>
      <c r="R50" s="1" t="str">
        <f>IFERROR(VLOOKUP(ROWS($R$2:$R50),Table2[[Nub2]:[Name]],2,0),"")</f>
        <v/>
      </c>
      <c r="S50" s="1"/>
      <c r="T50" s="2"/>
      <c r="U50" s="2"/>
      <c r="V50" s="2"/>
      <c r="W50" s="26">
        <f>IF(ISNUMBER(SEARCH('Data Entry'!$J$3,$Y50)),MAX($W$1:$W49)+1,0)</f>
        <v>0</v>
      </c>
      <c r="X50" s="10">
        <f>IF(ISNUMBER(SEARCH('Data Entry'!$J$3,$Y50)),MAX($X$1:$X49)+1,0)</f>
        <v>0</v>
      </c>
      <c r="Y50" s="16" t="s">
        <v>128</v>
      </c>
      <c r="Z50" s="22" t="str">
        <f>IFERROR(VLOOKUP(ROWS($Z$2:$Z50),Table4[[Nub2]:[Supplied Name]],2,0),"")</f>
        <v/>
      </c>
      <c r="AA50" s="23" t="e">
        <f t="shared" ca="1" si="2"/>
        <v>#REF!</v>
      </c>
    </row>
    <row r="51" spans="1:27" ht="19.5" customHeight="1" x14ac:dyDescent="0.3">
      <c r="A51" s="4" cm="1">
        <f t="array" ref="A51">ROW(50:50)</f>
        <v>50</v>
      </c>
      <c r="B51" s="1" t="s">
        <v>259</v>
      </c>
      <c r="C51" s="1" t="s">
        <v>453</v>
      </c>
      <c r="D51" t="s">
        <v>501</v>
      </c>
      <c r="F51" t="s">
        <v>190</v>
      </c>
      <c r="G51" s="1" t="s">
        <v>74</v>
      </c>
      <c r="H51" s="1" t="s">
        <v>275</v>
      </c>
      <c r="I51" s="1" t="s">
        <v>54</v>
      </c>
      <c r="J51" s="1" t="s">
        <v>315</v>
      </c>
      <c r="K51" s="8">
        <v>4.9000000000000004</v>
      </c>
      <c r="L51" s="8"/>
      <c r="M51" s="1">
        <v>1</v>
      </c>
      <c r="N51" s="33">
        <v>10</v>
      </c>
      <c r="O51" s="1">
        <f>IF(ISNUMBER(SEARCH('Data Entry'!$J$3,$Q51)),MAX($O$1:$O50)+1,0)</f>
        <v>0</v>
      </c>
      <c r="P51" s="1">
        <f>IF(ISNUMBER(SEARCH('Data Entry'!$J$3,$Q51)),MAX($P$1:$P50)+1,0)</f>
        <v>0</v>
      </c>
      <c r="Q51" s="1" t="str">
        <f>Table2[[#This Row],[Item Name ]]</f>
        <v>Raw Cheese Corn Dog</v>
      </c>
      <c r="R51" s="1" t="str">
        <f>IFERROR(VLOOKUP(ROWS($R$2:$R51),Table2[[Nub2]:[Name]],2,0),"")</f>
        <v/>
      </c>
      <c r="S51" s="1"/>
      <c r="T51" s="2"/>
      <c r="U51" s="2"/>
      <c r="V51" s="2"/>
      <c r="W51" s="26">
        <f>IF(ISNUMBER(SEARCH('Data Entry'!$J$3,$Y51)),MAX($W$1:$W50)+1,0)</f>
        <v>0</v>
      </c>
      <c r="X51" s="10">
        <f>IF(ISNUMBER(SEARCH('Data Entry'!$J$3,$Y51)),MAX($X$1:$X50)+1,0)</f>
        <v>0</v>
      </c>
      <c r="Y51" s="19" t="s">
        <v>129</v>
      </c>
      <c r="Z51" s="20" t="str">
        <f>IFERROR(VLOOKUP(ROWS($Z$2:$Z51),Table4[[Nub2]:[Supplied Name]],2,0),"")</f>
        <v/>
      </c>
      <c r="AA51" s="24" t="e">
        <f t="shared" ca="1" si="2"/>
        <v>#REF!</v>
      </c>
    </row>
    <row r="52" spans="1:27" ht="19.5" customHeight="1" x14ac:dyDescent="0.3">
      <c r="A52" s="4" cm="1">
        <f t="array" ref="A52">ROW(51:51)</f>
        <v>51</v>
      </c>
      <c r="B52" s="1" t="s">
        <v>260</v>
      </c>
      <c r="C52" s="1" t="s">
        <v>454</v>
      </c>
      <c r="D52" t="s">
        <v>502</v>
      </c>
      <c r="F52" t="s">
        <v>316</v>
      </c>
      <c r="G52" s="1" t="s">
        <v>74</v>
      </c>
      <c r="H52" s="1" t="s">
        <v>275</v>
      </c>
      <c r="I52" s="1" t="s">
        <v>54</v>
      </c>
      <c r="J52" s="1" t="s">
        <v>315</v>
      </c>
      <c r="K52" s="8">
        <v>3.67</v>
      </c>
      <c r="L52" s="8"/>
      <c r="M52" s="1">
        <v>1</v>
      </c>
      <c r="N52" s="33">
        <v>10</v>
      </c>
      <c r="O52" s="1">
        <f>IF(ISNUMBER(SEARCH('Data Entry'!$J$3,$Q52)),MAX($O$1:$O51)+1,0)</f>
        <v>0</v>
      </c>
      <c r="P52" s="1">
        <f>IF(ISNUMBER(SEARCH('Data Entry'!$J$3,$Q52)),MAX($P$1:$P51)+1,0)</f>
        <v>0</v>
      </c>
      <c r="Q52" s="1" t="str">
        <f>Table2[[#This Row],[Item Name ]]</f>
        <v>Raw Sausage Corn Dog</v>
      </c>
      <c r="R52" s="1" t="str">
        <f>IFERROR(VLOOKUP(ROWS($R$2:$R52),Table2[[Nub2]:[Name]],2,0),"")</f>
        <v/>
      </c>
      <c r="S52" s="11"/>
      <c r="T52" s="2"/>
      <c r="U52" s="2"/>
      <c r="V52" s="2"/>
      <c r="W52" s="26">
        <f>IF(ISNUMBER(SEARCH('Data Entry'!$J$3,$Y52)),MAX($W$1:$W51)+1,0)</f>
        <v>0</v>
      </c>
      <c r="X52" s="10">
        <f>IF(ISNUMBER(SEARCH('Data Entry'!$J$3,$Y52)),MAX($X$1:$X51)+1,0)</f>
        <v>0</v>
      </c>
      <c r="Y52" s="16" t="s">
        <v>130</v>
      </c>
      <c r="Z52" s="22" t="str">
        <f>IFERROR(VLOOKUP(ROWS($Z$2:$Z52),Table4[[Nub2]:[Supplied Name]],2,0),"")</f>
        <v/>
      </c>
      <c r="AA52" s="23" t="e">
        <f t="shared" ca="1" si="2"/>
        <v>#REF!</v>
      </c>
    </row>
    <row r="53" spans="1:27" ht="19.5" customHeight="1" x14ac:dyDescent="0.3">
      <c r="A53" s="4" cm="1">
        <f t="array" ref="A53">ROW(52:52)</f>
        <v>52</v>
      </c>
      <c r="B53" s="1" t="s">
        <v>261</v>
      </c>
      <c r="C53" s="1" t="s">
        <v>455</v>
      </c>
      <c r="D53" t="s">
        <v>503</v>
      </c>
      <c r="F53" t="s">
        <v>316</v>
      </c>
      <c r="G53" s="1" t="s">
        <v>74</v>
      </c>
      <c r="H53" s="1" t="s">
        <v>275</v>
      </c>
      <c r="I53" s="1" t="s">
        <v>54</v>
      </c>
      <c r="J53" s="1" t="s">
        <v>203</v>
      </c>
      <c r="K53" s="8">
        <v>7.2</v>
      </c>
      <c r="L53" s="8"/>
      <c r="M53" s="1">
        <v>1</v>
      </c>
      <c r="N53" s="33">
        <v>10</v>
      </c>
      <c r="O53" s="1">
        <f>IF(ISNUMBER(SEARCH('Data Entry'!$J$3,$Q53)),MAX($O$1:$O52)+1,0)</f>
        <v>0</v>
      </c>
      <c r="P53" s="1">
        <f>IF(ISNUMBER(SEARCH('Data Entry'!$J$3,$Q53)),MAX($P$1:$P52)+1,0)</f>
        <v>0</v>
      </c>
      <c r="Q53" s="1" t="str">
        <f>Table2[[#This Row],[Item Name ]]</f>
        <v>Raw Sriracha Mayo Sauce</v>
      </c>
      <c r="R53" s="1" t="str">
        <f>IFERROR(VLOOKUP(ROWS($R$2:$R53),Table2[[Nub2]:[Name]],2,0),"")</f>
        <v/>
      </c>
      <c r="S53" s="11"/>
      <c r="T53" s="2"/>
      <c r="U53" s="2"/>
      <c r="V53" s="2"/>
      <c r="W53" s="26">
        <f>IF(ISNUMBER(SEARCH('Data Entry'!$J$3,$Y53)),MAX($W$1:$W52)+1,0)</f>
        <v>0</v>
      </c>
      <c r="X53" s="10">
        <f>IF(ISNUMBER(SEARCH('Data Entry'!$J$3,$Y53)),MAX($X$1:$X52)+1,0)</f>
        <v>0</v>
      </c>
      <c r="Y53" s="19" t="s">
        <v>131</v>
      </c>
      <c r="Z53" s="20" t="str">
        <f>IFERROR(VLOOKUP(ROWS($Z$2:$Z53),Table4[[Nub2]:[Supplied Name]],2,0),"")</f>
        <v/>
      </c>
      <c r="AA53" s="24" t="e">
        <f t="shared" ca="1" si="2"/>
        <v>#REF!</v>
      </c>
    </row>
    <row r="54" spans="1:27" ht="19.5" customHeight="1" x14ac:dyDescent="0.3">
      <c r="A54" s="4" cm="1">
        <f t="array" ref="A54">ROW(53:53)</f>
        <v>53</v>
      </c>
      <c r="B54" s="1" t="s">
        <v>262</v>
      </c>
      <c r="C54" s="1" t="s">
        <v>456</v>
      </c>
      <c r="D54" t="s">
        <v>504</v>
      </c>
      <c r="F54" t="s">
        <v>316</v>
      </c>
      <c r="G54" s="1" t="s">
        <v>74</v>
      </c>
      <c r="H54" s="1" t="s">
        <v>275</v>
      </c>
      <c r="I54" s="1" t="s">
        <v>54</v>
      </c>
      <c r="J54" s="1" t="s">
        <v>203</v>
      </c>
      <c r="K54" s="8">
        <v>5.16</v>
      </c>
      <c r="L54" s="8"/>
      <c r="M54" s="1">
        <v>1</v>
      </c>
      <c r="N54" s="33">
        <v>10</v>
      </c>
      <c r="O54" s="1">
        <f>IF(ISNUMBER(SEARCH('Data Entry'!$J$3,$Q54)),MAX($O$1:$O53)+1,0)</f>
        <v>0</v>
      </c>
      <c r="P54" s="1">
        <f>IF(ISNUMBER(SEARCH('Data Entry'!$J$3,$Q54)),MAX($P$1:$P53)+1,0)</f>
        <v>0</v>
      </c>
      <c r="Q54" s="1" t="str">
        <f>Table2[[#This Row],[Item Name ]]</f>
        <v>Raw Sweet &amp; Spicy Sauce (Yangyum Sauce)</v>
      </c>
      <c r="R54" s="1" t="str">
        <f>IFERROR(VLOOKUP(ROWS($R$2:$R54),Table2[[Nub2]:[Name]],2,0),"")</f>
        <v/>
      </c>
      <c r="S54" s="11"/>
      <c r="T54" s="2"/>
      <c r="U54" s="2"/>
      <c r="V54" s="2"/>
      <c r="W54" s="26">
        <f>IF(ISNUMBER(SEARCH('Data Entry'!$J$3,$Y54)),MAX($W$1:$W53)+1,0)</f>
        <v>0</v>
      </c>
      <c r="X54" s="10">
        <f>IF(ISNUMBER(SEARCH('Data Entry'!$J$3,$Y54)),MAX($X$1:$X53)+1,0)</f>
        <v>0</v>
      </c>
      <c r="Y54" s="16" t="s">
        <v>132</v>
      </c>
      <c r="Z54" s="22" t="str">
        <f>IFERROR(VLOOKUP(ROWS($Z$2:$Z54),Table4[[Nub2]:[Supplied Name]],2,0),"")</f>
        <v/>
      </c>
      <c r="AA54" s="23" t="e">
        <f t="shared" ca="1" si="2"/>
        <v>#REF!</v>
      </c>
    </row>
    <row r="55" spans="1:27" ht="19.5" customHeight="1" x14ac:dyDescent="0.3">
      <c r="A55" s="4" cm="1">
        <f t="array" ref="A55">ROW(54:54)</f>
        <v>54</v>
      </c>
      <c r="B55" s="1" t="s">
        <v>263</v>
      </c>
      <c r="C55" s="1" t="s">
        <v>457</v>
      </c>
      <c r="D55" t="s">
        <v>505</v>
      </c>
      <c r="F55" t="s">
        <v>316</v>
      </c>
      <c r="G55" s="1" t="s">
        <v>74</v>
      </c>
      <c r="H55" s="1" t="s">
        <v>275</v>
      </c>
      <c r="I55" s="1" t="s">
        <v>54</v>
      </c>
      <c r="J55" s="1" t="s">
        <v>203</v>
      </c>
      <c r="K55" s="8">
        <v>4.2</v>
      </c>
      <c r="L55" s="8"/>
      <c r="M55" s="1">
        <v>1</v>
      </c>
      <c r="N55" s="33">
        <v>10</v>
      </c>
      <c r="O55" s="1">
        <f>IF(ISNUMBER(SEARCH('Data Entry'!$J$3,$Q55)),MAX($O$1:$O54)+1,0)</f>
        <v>0</v>
      </c>
      <c r="P55" s="1">
        <f>IF(ISNUMBER(SEARCH('Data Entry'!$J$3,$Q55)),MAX($P$1:$P54)+1,0)</f>
        <v>0</v>
      </c>
      <c r="Q55" s="1" t="str">
        <f>Table2[[#This Row],[Item Name ]]</f>
        <v>Raw Honey Sauce</v>
      </c>
      <c r="R55" s="1" t="str">
        <f>IFERROR(VLOOKUP(ROWS($R$2:$R55),Table2[[Nub2]:[Name]],2,0),"")</f>
        <v/>
      </c>
      <c r="S55" s="11"/>
      <c r="T55" s="2"/>
      <c r="U55" s="2"/>
      <c r="V55" s="2"/>
      <c r="W55" s="26">
        <f>IF(ISNUMBER(SEARCH('Data Entry'!$J$3,$Y55)),MAX($W$1:$W54)+1,0)</f>
        <v>0</v>
      </c>
      <c r="X55" s="10">
        <f>IF(ISNUMBER(SEARCH('Data Entry'!$J$3,$Y55)),MAX($X$1:$X54)+1,0)</f>
        <v>0</v>
      </c>
      <c r="Y55" s="19" t="s">
        <v>133</v>
      </c>
      <c r="Z55" s="20" t="str">
        <f>IFERROR(VLOOKUP(ROWS($Z$2:$Z55),Table4[[Nub2]:[Supplied Name]],2,0),"")</f>
        <v/>
      </c>
      <c r="AA55" s="24" t="e">
        <f t="shared" ca="1" si="2"/>
        <v>#REF!</v>
      </c>
    </row>
    <row r="56" spans="1:27" ht="19.5" customHeight="1" x14ac:dyDescent="0.3">
      <c r="A56" s="4" cm="1">
        <f t="array" ref="A56">ROW(55:55)</f>
        <v>55</v>
      </c>
      <c r="B56" s="1" t="s">
        <v>264</v>
      </c>
      <c r="C56" s="1" t="s">
        <v>458</v>
      </c>
      <c r="D56" t="s">
        <v>506</v>
      </c>
      <c r="F56" t="s">
        <v>316</v>
      </c>
      <c r="G56" s="1" t="s">
        <v>74</v>
      </c>
      <c r="H56" s="1" t="s">
        <v>275</v>
      </c>
      <c r="I56" s="1" t="s">
        <v>54</v>
      </c>
      <c r="J56" s="1" t="s">
        <v>203</v>
      </c>
      <c r="K56" s="8">
        <v>7.8</v>
      </c>
      <c r="L56" s="8"/>
      <c r="M56" s="1">
        <v>1</v>
      </c>
      <c r="N56" s="33">
        <v>10</v>
      </c>
      <c r="O56" s="1">
        <f>IF(ISNUMBER(SEARCH('Data Entry'!$J$3,$Q56)),MAX($O$1:$O55)+1,0)</f>
        <v>0</v>
      </c>
      <c r="P56" s="1">
        <f>IF(ISNUMBER(SEARCH('Data Entry'!$J$3,$Q56)),MAX($P$1:$P55)+1,0)</f>
        <v>0</v>
      </c>
      <c r="Q56" s="1" t="str">
        <f>Table2[[#This Row],[Item Name ]]</f>
        <v>Raw Spicy Mayo Sauce</v>
      </c>
      <c r="R56" s="1" t="str">
        <f>IFERROR(VLOOKUP(ROWS($R$2:$R56),Table2[[Nub2]:[Name]],2,0),"")</f>
        <v/>
      </c>
      <c r="S56" s="11"/>
      <c r="T56" s="2"/>
      <c r="U56" s="2"/>
      <c r="V56" s="2"/>
      <c r="W56" s="26">
        <f>IF(ISNUMBER(SEARCH('Data Entry'!$J$3,$Y56)),MAX($W$1:$W55)+1,0)</f>
        <v>0</v>
      </c>
      <c r="X56" s="10">
        <f>IF(ISNUMBER(SEARCH('Data Entry'!$J$3,$Y56)),MAX($X$1:$X55)+1,0)</f>
        <v>0</v>
      </c>
      <c r="Y56" s="16" t="s">
        <v>134</v>
      </c>
      <c r="Z56" s="22" t="str">
        <f>IFERROR(VLOOKUP(ROWS($Z$2:$Z56),Table4[[Nub2]:[Supplied Name]],2,0),"")</f>
        <v/>
      </c>
      <c r="AA56" s="23" t="e">
        <f t="shared" ca="1" si="2"/>
        <v>#REF!</v>
      </c>
    </row>
    <row r="57" spans="1:27" ht="19.5" customHeight="1" x14ac:dyDescent="0.3">
      <c r="A57" s="4" cm="1">
        <f t="array" ref="A57">ROW(56:56)</f>
        <v>56</v>
      </c>
      <c r="B57" s="1" t="s">
        <v>265</v>
      </c>
      <c r="C57" s="1" t="s">
        <v>459</v>
      </c>
      <c r="D57" t="s">
        <v>507</v>
      </c>
      <c r="F57" t="s">
        <v>316</v>
      </c>
      <c r="G57" s="1" t="s">
        <v>74</v>
      </c>
      <c r="H57" s="1" t="s">
        <v>275</v>
      </c>
      <c r="I57" s="1" t="s">
        <v>54</v>
      </c>
      <c r="J57" s="1" t="s">
        <v>203</v>
      </c>
      <c r="K57" s="8">
        <v>9.7200000000000006</v>
      </c>
      <c r="L57" s="8"/>
      <c r="M57" s="1">
        <v>1</v>
      </c>
      <c r="N57" s="33">
        <v>10</v>
      </c>
      <c r="O57" s="1">
        <f>IF(ISNUMBER(SEARCH('Data Entry'!$J$3,$Q57)),MAX($O$1:$O56)+1,0)</f>
        <v>0</v>
      </c>
      <c r="P57" s="1">
        <f>IF(ISNUMBER(SEARCH('Data Entry'!$J$3,$Q57)),MAX($P$1:$P56)+1,0)</f>
        <v>0</v>
      </c>
      <c r="Q57" s="1" t="str">
        <f>Table2[[#This Row],[Item Name ]]</f>
        <v>Raw Teriyaki Sauce</v>
      </c>
      <c r="R57" s="1" t="str">
        <f>IFERROR(VLOOKUP(ROWS($R$2:$R57),Table2[[Nub2]:[Name]],2,0),"")</f>
        <v/>
      </c>
      <c r="S57" s="11"/>
      <c r="T57" s="2"/>
      <c r="U57" s="2"/>
      <c r="V57" s="2"/>
      <c r="W57" s="26">
        <f>IF(ISNUMBER(SEARCH('Data Entry'!$J$3,$Y57)),MAX($W$1:$W56)+1,0)</f>
        <v>0</v>
      </c>
      <c r="X57" s="10">
        <f>IF(ISNUMBER(SEARCH('Data Entry'!$J$3,$Y57)),MAX($X$1:$X56)+1,0)</f>
        <v>0</v>
      </c>
      <c r="Y57" s="19" t="s">
        <v>135</v>
      </c>
      <c r="Z57" s="20" t="str">
        <f>IFERROR(VLOOKUP(ROWS($Z$2:$Z57),Table4[[Nub2]:[Supplied Name]],2,0),"")</f>
        <v/>
      </c>
      <c r="AA57" s="24" t="e">
        <f t="shared" ca="1" si="2"/>
        <v>#REF!</v>
      </c>
    </row>
    <row r="58" spans="1:27" ht="19.5" customHeight="1" x14ac:dyDescent="0.3">
      <c r="A58" s="4" cm="1">
        <f t="array" ref="A58">ROW(57:57)</f>
        <v>57</v>
      </c>
      <c r="B58" s="1" t="s">
        <v>266</v>
      </c>
      <c r="C58" s="1" t="s">
        <v>460</v>
      </c>
      <c r="D58" t="s">
        <v>508</v>
      </c>
      <c r="F58" t="s">
        <v>316</v>
      </c>
      <c r="G58" s="1" t="s">
        <v>74</v>
      </c>
      <c r="H58" s="1" t="s">
        <v>275</v>
      </c>
      <c r="I58" s="1" t="s">
        <v>54</v>
      </c>
      <c r="J58" s="1" t="s">
        <v>203</v>
      </c>
      <c r="K58" s="8">
        <v>3.6</v>
      </c>
      <c r="L58" s="8"/>
      <c r="M58" s="1">
        <v>1</v>
      </c>
      <c r="N58" s="33">
        <v>10</v>
      </c>
      <c r="O58" s="1">
        <f>IF(ISNUMBER(SEARCH('Data Entry'!$J$3,$Q58)),MAX($O$1:$O57)+1,0)</f>
        <v>0</v>
      </c>
      <c r="P58" s="1">
        <f>IF(ISNUMBER(SEARCH('Data Entry'!$J$3,$Q58)),MAX($P$1:$P57)+1,0)</f>
        <v>0</v>
      </c>
      <c r="Q58" s="1" t="str">
        <f>Table2[[#This Row],[Item Name ]]</f>
        <v>Raw Garlic Soy Sauce</v>
      </c>
      <c r="R58" s="1" t="str">
        <f>IFERROR(VLOOKUP(ROWS($R$2:$R58),Table2[[Nub2]:[Name]],2,0),"")</f>
        <v/>
      </c>
      <c r="S58" s="11"/>
      <c r="T58" s="2"/>
      <c r="U58" s="2"/>
      <c r="V58" s="2"/>
      <c r="W58" s="26">
        <f>IF(ISNUMBER(SEARCH('Data Entry'!$J$3,$Y58)),MAX($W$1:$W57)+1,0)</f>
        <v>0</v>
      </c>
      <c r="X58" s="10">
        <f>IF(ISNUMBER(SEARCH('Data Entry'!$J$3,$Y58)),MAX($X$1:$X57)+1,0)</f>
        <v>0</v>
      </c>
      <c r="Y58" s="16" t="s">
        <v>136</v>
      </c>
      <c r="Z58" s="22" t="str">
        <f>IFERROR(VLOOKUP(ROWS($Z$2:$Z58),Table4[[Nub2]:[Supplied Name]],2,0),"")</f>
        <v/>
      </c>
      <c r="AA58" s="23" t="e">
        <f t="shared" ca="1" si="2"/>
        <v>#REF!</v>
      </c>
    </row>
    <row r="59" spans="1:27" ht="19.5" customHeight="1" x14ac:dyDescent="0.3">
      <c r="A59" s="4" cm="1">
        <f t="array" ref="A59">ROW(58:58)</f>
        <v>58</v>
      </c>
      <c r="B59" s="1" t="s">
        <v>267</v>
      </c>
      <c r="C59" s="1" t="s">
        <v>461</v>
      </c>
      <c r="D59" t="s">
        <v>509</v>
      </c>
      <c r="F59" t="s">
        <v>316</v>
      </c>
      <c r="G59" s="1" t="s">
        <v>74</v>
      </c>
      <c r="H59" s="1" t="s">
        <v>275</v>
      </c>
      <c r="I59" s="1" t="s">
        <v>54</v>
      </c>
      <c r="J59" s="1" t="s">
        <v>203</v>
      </c>
      <c r="K59" s="8">
        <v>4.5599999999999996</v>
      </c>
      <c r="L59" s="8"/>
      <c r="M59" s="1">
        <v>1</v>
      </c>
      <c r="N59" s="33">
        <v>10</v>
      </c>
      <c r="O59" s="1">
        <f>IF(ISNUMBER(SEARCH('Data Entry'!$J$3,$Q59)),MAX($O$1:$O58)+1,0)</f>
        <v>0</v>
      </c>
      <c r="P59" s="1">
        <f>IF(ISNUMBER(SEARCH('Data Entry'!$J$3,$Q59)),MAX($P$1:$P58)+1,0)</f>
        <v>0</v>
      </c>
      <c r="Q59" s="1" t="str">
        <f>Table2[[#This Row],[Item Name ]]</f>
        <v>Raw Bibm Spicy Sauce (Cupbap Sauce)</v>
      </c>
      <c r="R59" s="1" t="str">
        <f>IFERROR(VLOOKUP(ROWS($R$2:$R59),Table2[[Nub2]:[Name]],2,0),"")</f>
        <v/>
      </c>
      <c r="S59" s="11"/>
      <c r="T59" s="2"/>
      <c r="U59" s="2"/>
      <c r="V59" s="2"/>
      <c r="W59" s="26">
        <f>IF(ISNUMBER(SEARCH('Data Entry'!$J$3,$Y59)),MAX($W$1:$W58)+1,0)</f>
        <v>0</v>
      </c>
      <c r="X59" s="10">
        <f>IF(ISNUMBER(SEARCH('Data Entry'!$J$3,$Y59)),MAX($X$1:$X58)+1,0)</f>
        <v>0</v>
      </c>
      <c r="Y59" s="19" t="s">
        <v>137</v>
      </c>
      <c r="Z59" s="20" t="str">
        <f>IFERROR(VLOOKUP(ROWS($Z$2:$Z59),Table4[[Nub2]:[Supplied Name]],2,0),"")</f>
        <v/>
      </c>
      <c r="AA59" s="24" t="e">
        <f t="shared" ca="1" si="2"/>
        <v>#REF!</v>
      </c>
    </row>
    <row r="60" spans="1:27" ht="19.5" customHeight="1" x14ac:dyDescent="0.3">
      <c r="A60" s="4" cm="1">
        <f t="array" ref="A60">ROW(59:59)</f>
        <v>59</v>
      </c>
      <c r="B60" s="1" t="s">
        <v>268</v>
      </c>
      <c r="C60" s="1" t="s">
        <v>462</v>
      </c>
      <c r="D60" t="s">
        <v>510</v>
      </c>
      <c r="F60" t="s">
        <v>316</v>
      </c>
      <c r="G60" s="1" t="s">
        <v>74</v>
      </c>
      <c r="H60" s="1" t="s">
        <v>275</v>
      </c>
      <c r="I60" s="1" t="s">
        <v>54</v>
      </c>
      <c r="J60" s="1" t="s">
        <v>203</v>
      </c>
      <c r="K60" s="8">
        <v>4.8</v>
      </c>
      <c r="L60" s="8"/>
      <c r="M60" s="1">
        <v>1</v>
      </c>
      <c r="N60" s="33">
        <v>10</v>
      </c>
      <c r="O60" s="1">
        <f>IF(ISNUMBER(SEARCH('Data Entry'!$J$3,$Q60)),MAX($O$1:$O59)+1,0)</f>
        <v>0</v>
      </c>
      <c r="P60" s="1">
        <f>IF(ISNUMBER(SEARCH('Data Entry'!$J$3,$Q60)),MAX($P$1:$P59)+1,0)</f>
        <v>0</v>
      </c>
      <c r="Q60" s="1" t="str">
        <f>Table2[[#This Row],[Item Name ]]</f>
        <v>Raw Fish Shapped Batter</v>
      </c>
      <c r="R60" s="1" t="str">
        <f>IFERROR(VLOOKUP(ROWS($R$2:$R60),Table2[[Nub2]:[Name]],2,0),"")</f>
        <v/>
      </c>
      <c r="S60" s="11"/>
      <c r="T60" s="2"/>
      <c r="U60" s="2"/>
      <c r="V60" s="2"/>
      <c r="W60" s="26">
        <f>IF(ISNUMBER(SEARCH('Data Entry'!$J$3,$Y60)),MAX($W$1:$W59)+1,0)</f>
        <v>0</v>
      </c>
      <c r="X60" s="10">
        <f>IF(ISNUMBER(SEARCH('Data Entry'!$J$3,$Y60)),MAX($X$1:$X59)+1,0)</f>
        <v>0</v>
      </c>
      <c r="Y60" s="16" t="s">
        <v>138</v>
      </c>
      <c r="Z60" s="22" t="str">
        <f>IFERROR(VLOOKUP(ROWS($Z$2:$Z60),Table4[[Nub2]:[Supplied Name]],2,0),"")</f>
        <v/>
      </c>
      <c r="AA60" s="23" t="e">
        <f t="shared" ca="1" si="2"/>
        <v>#REF!</v>
      </c>
    </row>
    <row r="61" spans="1:27" ht="19.5" customHeight="1" x14ac:dyDescent="0.3">
      <c r="A61" s="4" cm="1">
        <f t="array" ref="A61">ROW(60:60)</f>
        <v>60</v>
      </c>
      <c r="B61" s="1" t="s">
        <v>269</v>
      </c>
      <c r="C61" s="1" t="s">
        <v>463</v>
      </c>
      <c r="D61" t="s">
        <v>511</v>
      </c>
      <c r="F61" t="s">
        <v>316</v>
      </c>
      <c r="G61" s="1" t="s">
        <v>74</v>
      </c>
      <c r="H61" s="1" t="s">
        <v>275</v>
      </c>
      <c r="I61" s="1" t="s">
        <v>54</v>
      </c>
      <c r="J61" s="1" t="s">
        <v>203</v>
      </c>
      <c r="K61" s="8">
        <v>4.5599999999999996</v>
      </c>
      <c r="L61" s="8"/>
      <c r="M61" s="1">
        <v>1</v>
      </c>
      <c r="N61" s="33">
        <v>10</v>
      </c>
      <c r="O61" s="1">
        <f>IF(ISNUMBER(SEARCH('Data Entry'!$J$3,$Q61)),MAX($O$1:$O60)+1,0)</f>
        <v>0</v>
      </c>
      <c r="P61" s="1">
        <f>IF(ISNUMBER(SEARCH('Data Entry'!$J$3,$Q61)),MAX($P$1:$P60)+1,0)</f>
        <v>0</v>
      </c>
      <c r="Q61" s="1" t="str">
        <f>Table2[[#This Row],[Item Name ]]</f>
        <v>Raw Custard</v>
      </c>
      <c r="R61" s="1" t="str">
        <f>IFERROR(VLOOKUP(ROWS($R$2:$R61),Table2[[Nub2]:[Name]],2,0),"")</f>
        <v/>
      </c>
      <c r="S61" s="11"/>
      <c r="T61" s="2"/>
      <c r="U61" s="2"/>
      <c r="V61" s="2"/>
      <c r="W61" s="26">
        <f>IF(ISNUMBER(SEARCH('Data Entry'!$J$3,$Y61)),MAX($W$1:$W60)+1,0)</f>
        <v>0</v>
      </c>
      <c r="X61" s="10">
        <f>IF(ISNUMBER(SEARCH('Data Entry'!$J$3,$Y61)),MAX($X$1:$X60)+1,0)</f>
        <v>0</v>
      </c>
      <c r="Y61" s="19" t="s">
        <v>139</v>
      </c>
      <c r="Z61" s="20" t="str">
        <f>IFERROR(VLOOKUP(ROWS($Z$2:$Z61),Table4[[Nub2]:[Supplied Name]],2,0),"")</f>
        <v/>
      </c>
      <c r="AA61" s="24" t="e">
        <f t="shared" ca="1" si="2"/>
        <v>#REF!</v>
      </c>
    </row>
    <row r="62" spans="1:27" ht="19.5" customHeight="1" x14ac:dyDescent="0.3">
      <c r="A62" s="4" cm="1">
        <f t="array" ref="A62">ROW(61:61)</f>
        <v>61</v>
      </c>
      <c r="B62" s="1" t="s">
        <v>308</v>
      </c>
      <c r="C62" s="1" t="s">
        <v>464</v>
      </c>
      <c r="D62" t="s">
        <v>512</v>
      </c>
      <c r="F62" t="s">
        <v>316</v>
      </c>
      <c r="G62" s="1" t="s">
        <v>74</v>
      </c>
      <c r="H62" s="1" t="s">
        <v>275</v>
      </c>
      <c r="I62" s="1" t="s">
        <v>54</v>
      </c>
      <c r="J62" s="1" t="s">
        <v>203</v>
      </c>
      <c r="K62" s="8">
        <v>4.5599999999999996</v>
      </c>
      <c r="L62" s="8"/>
      <c r="M62" s="1">
        <v>1</v>
      </c>
      <c r="N62" s="33">
        <v>10</v>
      </c>
      <c r="O62" s="1">
        <f>IF(ISNUMBER(SEARCH('Data Entry'!$J$3,$Q62)),MAX($O$1:$O61)+1,0)</f>
        <v>0</v>
      </c>
      <c r="P62" s="1">
        <f>IF(ISNUMBER(SEARCH('Data Entry'!$J$3,$Q62)),MAX($P$1:$P61)+1,0)</f>
        <v>0</v>
      </c>
      <c r="Q62" s="1" t="str">
        <f>Table2[[#This Row],[Item Name ]]</f>
        <v>Raw Rice Cake Skewer Sauce (Sotteok Sotteok)</v>
      </c>
      <c r="R62" s="1" t="str">
        <f>IFERROR(VLOOKUP(ROWS($R$2:$R62),Table2[[Nub2]:[Name]],2,0),"")</f>
        <v/>
      </c>
      <c r="S62" s="11"/>
      <c r="T62" s="2"/>
      <c r="U62" s="2"/>
      <c r="V62" s="2"/>
      <c r="W62" s="26">
        <f>IF(ISNUMBER(SEARCH('Data Entry'!$J$3,$Y62)),MAX($W$1:$W61)+1,0)</f>
        <v>0</v>
      </c>
      <c r="X62" s="10">
        <f>IF(ISNUMBER(SEARCH('Data Entry'!$J$3,$Y62)),MAX($X$1:$X61)+1,0)</f>
        <v>0</v>
      </c>
      <c r="Y62" s="16" t="s">
        <v>140</v>
      </c>
      <c r="Z62" s="22" t="str">
        <f>IFERROR(VLOOKUP(ROWS($Z$2:$Z62),Table4[[Nub2]:[Supplied Name]],2,0),"")</f>
        <v/>
      </c>
      <c r="AA62" s="23" t="e">
        <f t="shared" ca="1" si="2"/>
        <v>#REF!</v>
      </c>
    </row>
    <row r="63" spans="1:27" ht="19.5" customHeight="1" x14ac:dyDescent="0.3">
      <c r="A63" s="4" cm="1">
        <f t="array" ref="A63">ROW(62:62)</f>
        <v>62</v>
      </c>
      <c r="B63" s="1" t="s">
        <v>309</v>
      </c>
      <c r="C63" s="1" t="s">
        <v>465</v>
      </c>
      <c r="D63" t="s">
        <v>513</v>
      </c>
      <c r="F63" t="s">
        <v>316</v>
      </c>
      <c r="G63" s="1" t="s">
        <v>74</v>
      </c>
      <c r="H63" s="1" t="s">
        <v>275</v>
      </c>
      <c r="I63" s="1" t="s">
        <v>54</v>
      </c>
      <c r="J63" s="1" t="s">
        <v>331</v>
      </c>
      <c r="K63" s="8">
        <v>3.42</v>
      </c>
      <c r="L63" s="8"/>
      <c r="M63" s="1">
        <v>1</v>
      </c>
      <c r="N63" s="33">
        <v>10</v>
      </c>
      <c r="O63" s="1">
        <f>IF(ISNUMBER(SEARCH('Data Entry'!$J$3,$Q63)),MAX($O$1:$O62)+1,0)</f>
        <v>0</v>
      </c>
      <c r="P63" s="1">
        <f>IF(ISNUMBER(SEARCH('Data Entry'!$J$3,$Q63)),MAX($P$1:$P62)+1,0)</f>
        <v>0</v>
      </c>
      <c r="Q63" s="1" t="str">
        <f>Table2[[#This Row],[Item Name ]]</f>
        <v>Raw Rice Cake Skewer</v>
      </c>
      <c r="R63" s="1" t="str">
        <f>IFERROR(VLOOKUP(ROWS($R$2:$R63),Table2[[Nub2]:[Name]],2,0),"")</f>
        <v/>
      </c>
      <c r="S63" s="11"/>
      <c r="T63" s="2"/>
      <c r="U63" s="2"/>
      <c r="V63" s="2"/>
      <c r="W63" s="26">
        <f>IF(ISNUMBER(SEARCH('Data Entry'!$J$3,$Y63)),MAX($W$1:$W62)+1,0)</f>
        <v>0</v>
      </c>
      <c r="X63" s="10">
        <f>IF(ISNUMBER(SEARCH('Data Entry'!$J$3,$Y63)),MAX($X$1:$X62)+1,0)</f>
        <v>0</v>
      </c>
      <c r="Y63" s="19" t="s">
        <v>141</v>
      </c>
      <c r="Z63" s="20" t="str">
        <f>IFERROR(VLOOKUP(ROWS($Z$2:$Z63),Table4[[Nub2]:[Supplied Name]],2,0),"")</f>
        <v/>
      </c>
      <c r="AA63" s="24" t="e">
        <f t="shared" ca="1" si="2"/>
        <v>#REF!</v>
      </c>
    </row>
    <row r="64" spans="1:27" ht="19.5" customHeight="1" x14ac:dyDescent="0.3">
      <c r="A64" s="4" cm="1">
        <f t="array" ref="A64">ROW(63:63)</f>
        <v>63</v>
      </c>
      <c r="B64" s="1" t="s">
        <v>310</v>
      </c>
      <c r="C64" s="1" t="s">
        <v>466</v>
      </c>
      <c r="D64" t="s">
        <v>514</v>
      </c>
      <c r="F64" t="s">
        <v>316</v>
      </c>
      <c r="G64" s="1" t="s">
        <v>74</v>
      </c>
      <c r="H64" s="1" t="s">
        <v>275</v>
      </c>
      <c r="I64" s="1" t="s">
        <v>54</v>
      </c>
      <c r="J64" s="1" t="s">
        <v>331</v>
      </c>
      <c r="K64" s="8">
        <v>5.76</v>
      </c>
      <c r="L64" s="8"/>
      <c r="M64" s="1">
        <v>1</v>
      </c>
      <c r="N64" s="33">
        <v>10</v>
      </c>
      <c r="O64" s="1">
        <f>IF(ISNUMBER(SEARCH('Data Entry'!$J$3,$Q64)),MAX($O$1:$O63)+1,0)</f>
        <v>0</v>
      </c>
      <c r="P64" s="1">
        <f>IF(ISNUMBER(SEARCH('Data Entry'!$J$3,$Q64)),MAX($P$1:$P63)+1,0)</f>
        <v>0</v>
      </c>
      <c r="Q64" s="1" t="str">
        <f>Table2[[#This Row],[Item Name ]]</f>
        <v>Raw Sotteok Sotteok Skewer</v>
      </c>
      <c r="R64" s="1" t="str">
        <f>IFERROR(VLOOKUP(ROWS($R$2:$R64),Table2[[Nub2]:[Name]],2,0),"")</f>
        <v/>
      </c>
      <c r="S64" s="11"/>
      <c r="T64" s="2"/>
      <c r="U64" s="2"/>
      <c r="V64" s="2"/>
      <c r="W64" s="26">
        <f>IF(ISNUMBER(SEARCH('Data Entry'!$J$3,$Y64)),MAX($W$1:$W63)+1,0)</f>
        <v>0</v>
      </c>
      <c r="X64" s="10">
        <f>IF(ISNUMBER(SEARCH('Data Entry'!$J$3,$Y64)),MAX($X$1:$X63)+1,0)</f>
        <v>0</v>
      </c>
      <c r="Y64" s="16" t="s">
        <v>142</v>
      </c>
      <c r="Z64" s="22" t="str">
        <f>IFERROR(VLOOKUP(ROWS($Z$2:$Z64),Table4[[Nub2]:[Supplied Name]],2,0),"")</f>
        <v/>
      </c>
      <c r="AA64" s="23" t="e">
        <f t="shared" ca="1" si="2"/>
        <v>#REF!</v>
      </c>
    </row>
    <row r="65" spans="1:27" ht="19.5" customHeight="1" x14ac:dyDescent="0.3">
      <c r="A65" s="4" cm="1">
        <f t="array" ref="A65">ROW(64:64)</f>
        <v>64</v>
      </c>
      <c r="B65" s="1" t="s">
        <v>311</v>
      </c>
      <c r="C65" s="1" t="s">
        <v>467</v>
      </c>
      <c r="D65" t="s">
        <v>515</v>
      </c>
      <c r="F65" t="s">
        <v>190</v>
      </c>
      <c r="G65" s="1" t="s">
        <v>74</v>
      </c>
      <c r="H65" s="1" t="s">
        <v>275</v>
      </c>
      <c r="I65" s="1" t="s">
        <v>54</v>
      </c>
      <c r="J65" s="1" t="s">
        <v>331</v>
      </c>
      <c r="K65" s="8">
        <v>3.72</v>
      </c>
      <c r="L65" s="8"/>
      <c r="M65" s="1">
        <v>1</v>
      </c>
      <c r="N65" s="33">
        <v>10</v>
      </c>
      <c r="O65" s="1">
        <f>IF(ISNUMBER(SEARCH('Data Entry'!$J$3,$Q65)),MAX($O$1:$O64)+1,0)</f>
        <v>0</v>
      </c>
      <c r="P65" s="1">
        <f>IF(ISNUMBER(SEARCH('Data Entry'!$J$3,$Q65)),MAX($P$1:$P64)+1,0)</f>
        <v>0</v>
      </c>
      <c r="Q65" s="1" t="str">
        <f>Table2[[#This Row],[Item Name ]]</f>
        <v>Raw Sausage Bar</v>
      </c>
      <c r="R65" s="1" t="str">
        <f>IFERROR(VLOOKUP(ROWS($R$2:$R65),Table2[[Nub2]:[Name]],2,0),"")</f>
        <v/>
      </c>
      <c r="S65" s="11"/>
      <c r="T65" s="2"/>
      <c r="U65" s="2"/>
      <c r="V65" s="2"/>
      <c r="W65" s="26">
        <f>IF(ISNUMBER(SEARCH('Data Entry'!$J$3,$Y65)),MAX($W$1:$W64)+1,0)</f>
        <v>0</v>
      </c>
      <c r="X65" s="10">
        <f>IF(ISNUMBER(SEARCH('Data Entry'!$J$3,$Y65)),MAX($X$1:$X64)+1,0)</f>
        <v>0</v>
      </c>
      <c r="Y65" s="19" t="s">
        <v>143</v>
      </c>
      <c r="Z65" s="20" t="str">
        <f>IFERROR(VLOOKUP(ROWS($Z$2:$Z65),Table4[[Nub2]:[Supplied Name]],2,0),"")</f>
        <v/>
      </c>
      <c r="AA65" s="24" t="e">
        <f t="shared" ca="1" si="2"/>
        <v>#REF!</v>
      </c>
    </row>
    <row r="66" spans="1:27" ht="19.5" customHeight="1" x14ac:dyDescent="0.3">
      <c r="A66" s="4" cm="1">
        <f t="array" ref="A66">ROW(65:65)</f>
        <v>65</v>
      </c>
      <c r="B66" s="1" t="s">
        <v>312</v>
      </c>
      <c r="C66" s="1" t="s">
        <v>468</v>
      </c>
      <c r="D66" t="s">
        <v>516</v>
      </c>
      <c r="F66" t="s">
        <v>190</v>
      </c>
      <c r="G66" s="1" t="s">
        <v>74</v>
      </c>
      <c r="H66" s="1" t="s">
        <v>275</v>
      </c>
      <c r="I66" s="1" t="s">
        <v>54</v>
      </c>
      <c r="J66" s="1" t="s">
        <v>331</v>
      </c>
      <c r="K66" s="8">
        <v>5.4</v>
      </c>
      <c r="L66" s="8"/>
      <c r="M66" s="1">
        <v>1</v>
      </c>
      <c r="N66" s="33">
        <v>10</v>
      </c>
      <c r="O66" s="1">
        <f>IF(ISNUMBER(SEARCH('Data Entry'!$J$3,$Q66)),MAX($O$1:$O65)+1,0)</f>
        <v>0</v>
      </c>
      <c r="P66" s="1">
        <f>IF(ISNUMBER(SEARCH('Data Entry'!$J$3,$Q66)),MAX($P$1:$P65)+1,0)</f>
        <v>0</v>
      </c>
      <c r="Q66" s="1" t="str">
        <f>Table2[[#This Row],[Item Name ]]</f>
        <v>Raw Sausage Stick</v>
      </c>
      <c r="R66" s="1" t="str">
        <f>IFERROR(VLOOKUP(ROWS($R$2:$R66),Table2[[Nub2]:[Name]],2,0),"")</f>
        <v/>
      </c>
      <c r="S66" s="11"/>
      <c r="T66" s="2"/>
      <c r="U66" s="2"/>
      <c r="V66" s="2"/>
      <c r="W66" s="26">
        <f>IF(ISNUMBER(SEARCH('Data Entry'!$J$3,$Y66)),MAX($W$1:$W65)+1,0)</f>
        <v>0</v>
      </c>
      <c r="X66" s="10">
        <f>IF(ISNUMBER(SEARCH('Data Entry'!$J$3,$Y66)),MAX($X$1:$X65)+1,0)</f>
        <v>0</v>
      </c>
      <c r="Y66" s="16" t="s">
        <v>144</v>
      </c>
      <c r="Z66" s="22" t="str">
        <f>IFERROR(VLOOKUP(ROWS($Z$2:$Z66),Table4[[Nub2]:[Supplied Name]],2,0),"")</f>
        <v/>
      </c>
      <c r="AA66" s="23" t="e">
        <f ca="1">OFFSET($Z$2,,,COUNTIF($Z$2:$Z$25,"?*"))</f>
        <v>#REF!</v>
      </c>
    </row>
    <row r="67" spans="1:27" ht="19.5" customHeight="1" x14ac:dyDescent="0.3">
      <c r="A67" s="4" cm="1">
        <f t="array" ref="A67">ROW(66:66)</f>
        <v>66</v>
      </c>
      <c r="B67" s="1" t="s">
        <v>313</v>
      </c>
      <c r="C67" s="1" t="s">
        <v>469</v>
      </c>
      <c r="D67" t="s">
        <v>517</v>
      </c>
      <c r="F67" t="s">
        <v>190</v>
      </c>
      <c r="G67" s="1" t="s">
        <v>74</v>
      </c>
      <c r="H67" s="1" t="s">
        <v>275</v>
      </c>
      <c r="I67" s="1" t="s">
        <v>54</v>
      </c>
      <c r="J67" s="1" t="s">
        <v>331</v>
      </c>
      <c r="K67" s="8">
        <v>3</v>
      </c>
      <c r="L67" s="8"/>
      <c r="M67" s="1">
        <v>1</v>
      </c>
      <c r="N67" s="33">
        <v>10</v>
      </c>
      <c r="O67" s="1">
        <f>IF(ISNUMBER(SEARCH('Data Entry'!$J$3,$Q67)),MAX($O$1:$O66)+1,0)</f>
        <v>0</v>
      </c>
      <c r="P67" s="1">
        <f>IF(ISNUMBER(SEARCH('Data Entry'!$J$3,$Q67)),MAX($P$1:$P66)+1,0)</f>
        <v>0</v>
      </c>
      <c r="Q67" s="1" t="str">
        <f>Table2[[#This Row],[Item Name ]]</f>
        <v>Raw Fish Ball Bar</v>
      </c>
      <c r="R67" s="1" t="str">
        <f>IFERROR(VLOOKUP(ROWS($R$2:$R67),Table2[[Nub2]:[Name]],2,0),"")</f>
        <v/>
      </c>
      <c r="S67" s="11"/>
      <c r="T67" s="2"/>
      <c r="U67" s="2"/>
      <c r="V67" s="2"/>
      <c r="W67" s="26">
        <f>IF(ISNUMBER(SEARCH('Data Entry'!$J$3,$Y67)),MAX($W$1:$W66)+1,0)</f>
        <v>0</v>
      </c>
      <c r="X67" s="10">
        <f>IF(ISNUMBER(SEARCH('Data Entry'!$J$3,$Y67)),MAX($X$1:$X66)+1,0)</f>
        <v>0</v>
      </c>
      <c r="Y67" s="19" t="s">
        <v>145</v>
      </c>
      <c r="Z67" s="20" t="str">
        <f>IFERROR(VLOOKUP(ROWS($Z$2:$Z67),Table4[[Nub2]:[Supplied Name]],2,0),"")</f>
        <v/>
      </c>
      <c r="AA67" s="24" t="e">
        <f ca="1">OFFSET($Z$2,,,COUNTIF($Z$2:$Z$25,"?*"))</f>
        <v>#REF!</v>
      </c>
    </row>
    <row r="68" spans="1:27" ht="14.4" x14ac:dyDescent="0.3">
      <c r="A68" s="4" cm="1">
        <f t="array" ref="A68">ROW(67:67)</f>
        <v>67</v>
      </c>
      <c r="B68" s="1" t="s">
        <v>332</v>
      </c>
      <c r="C68" s="1" t="s">
        <v>470</v>
      </c>
      <c r="D68" t="s">
        <v>519</v>
      </c>
      <c r="F68" t="s">
        <v>190</v>
      </c>
      <c r="G68" s="1" t="s">
        <v>74</v>
      </c>
      <c r="H68" s="1" t="s">
        <v>275</v>
      </c>
      <c r="I68" s="1" t="s">
        <v>54</v>
      </c>
      <c r="J68" s="1" t="s">
        <v>331</v>
      </c>
      <c r="K68" s="8">
        <v>3.6</v>
      </c>
      <c r="L68" s="8"/>
      <c r="M68" s="1">
        <v>1</v>
      </c>
      <c r="N68" s="33">
        <v>10</v>
      </c>
      <c r="O68" s="1">
        <f>IF(ISNUMBER(SEARCH('Data Entry'!$J$3,$Q68)),MAX($O$1:$O67)+1,0)</f>
        <v>0</v>
      </c>
      <c r="P68" s="1">
        <f>IF(ISNUMBER(SEARCH('Data Entry'!$J$3,$Q68)),MAX($P$1:$P67)+1,0)</f>
        <v>0</v>
      </c>
      <c r="Q68" s="1" t="str">
        <f>Table2[[#This Row],[Item Name ]]</f>
        <v>Raw Eu Muk Fish Square Skewer</v>
      </c>
      <c r="R68" s="1" t="str">
        <f>IFERROR(VLOOKUP(ROWS($R$2:$R68),Table2[[Nub2]:[Name]],2,0),"")</f>
        <v/>
      </c>
      <c r="S68" s="1"/>
      <c r="T68" s="2"/>
      <c r="U68" s="2"/>
      <c r="V68" s="2"/>
      <c r="W68" s="84"/>
      <c r="X68" s="84"/>
    </row>
    <row r="69" spans="1:27" ht="14.4" x14ac:dyDescent="0.3">
      <c r="A69" s="4" cm="1">
        <f t="array" ref="A69">ROW(68:68)</f>
        <v>68</v>
      </c>
      <c r="B69" s="1" t="s">
        <v>333</v>
      </c>
      <c r="C69" s="1" t="s">
        <v>471</v>
      </c>
      <c r="D69" t="s">
        <v>518</v>
      </c>
      <c r="F69" t="s">
        <v>190</v>
      </c>
      <c r="G69" s="1" t="s">
        <v>74</v>
      </c>
      <c r="H69" s="1" t="s">
        <v>275</v>
      </c>
      <c r="I69" s="1" t="s">
        <v>54</v>
      </c>
      <c r="J69" s="1" t="s">
        <v>331</v>
      </c>
      <c r="K69" s="8">
        <v>7.2</v>
      </c>
      <c r="L69" s="8"/>
      <c r="M69" s="1">
        <v>1</v>
      </c>
      <c r="N69" s="33">
        <v>10</v>
      </c>
      <c r="O69" s="1">
        <f>IF(ISNUMBER(SEARCH('Data Entry'!$J$3,$Q69)),MAX($O$1:$O68)+1,0)</f>
        <v>0</v>
      </c>
      <c r="P69" s="1">
        <f>IF(ISNUMBER(SEARCH('Data Entry'!$J$3,$Q69)),MAX($P$1:$P68)+1,0)</f>
        <v>0</v>
      </c>
      <c r="Q69" s="1" t="str">
        <f>Table2[[#This Row],[Item Name ]]</f>
        <v>Raw Eu Muk Fish Naruto</v>
      </c>
      <c r="R69" s="1" t="str">
        <f>IFERROR(VLOOKUP(ROWS($R$2:$R69),Table2[[Nub2]:[Name]],2,0),"")</f>
        <v/>
      </c>
      <c r="S69" s="1"/>
      <c r="T69" s="2"/>
      <c r="U69" s="2"/>
      <c r="V69" s="2"/>
      <c r="W69" s="84"/>
      <c r="X69" s="84"/>
    </row>
    <row r="70" spans="1:27" ht="14.7" customHeight="1" x14ac:dyDescent="0.3">
      <c r="A70" s="4" cm="1">
        <f t="array" ref="A70">ROW(69:69)</f>
        <v>69</v>
      </c>
      <c r="B70" s="1" t="s">
        <v>196</v>
      </c>
      <c r="C70" s="1" t="s">
        <v>472</v>
      </c>
      <c r="D70" t="s">
        <v>205</v>
      </c>
      <c r="F70" t="s">
        <v>190</v>
      </c>
      <c r="G70" s="1" t="s">
        <v>74</v>
      </c>
      <c r="H70" s="1" t="s">
        <v>361</v>
      </c>
      <c r="I70" s="1" t="s">
        <v>54</v>
      </c>
      <c r="J70" s="1" t="s">
        <v>206</v>
      </c>
      <c r="K70" s="8">
        <v>3.12</v>
      </c>
      <c r="L70" s="8"/>
      <c r="M70" s="1">
        <v>1</v>
      </c>
      <c r="N70" s="33">
        <v>10</v>
      </c>
      <c r="O70" s="1">
        <f>IF(ISNUMBER(SEARCH('Data Entry'!$J$3,$Q70)),MAX($O$1:$O69)+1,0)</f>
        <v>0</v>
      </c>
      <c r="P70" s="1">
        <f>IF(ISNUMBER(SEARCH('Data Entry'!$J$3,$Q70)),MAX($P$1:$P69)+1,0)</f>
        <v>0</v>
      </c>
      <c r="Q70" s="1" t="str">
        <f>Table2[[#This Row],[Item Name ]]</f>
        <v>NARUTO 160g</v>
      </c>
      <c r="R70" s="1" t="str">
        <f>IFERROR(VLOOKUP(ROWS($R$2:$R70),Table2[[Nub2]:[Name]],2,0),"")</f>
        <v/>
      </c>
      <c r="S70" s="1"/>
    </row>
    <row r="71" spans="1:27" ht="14.7" customHeight="1" x14ac:dyDescent="0.3">
      <c r="A71" s="4" cm="1">
        <f t="array" ref="A71">ROW(70:70)</f>
        <v>70</v>
      </c>
      <c r="B71" s="1" t="s">
        <v>194</v>
      </c>
      <c r="C71" s="1" t="s">
        <v>473</v>
      </c>
      <c r="D71" t="s">
        <v>202</v>
      </c>
      <c r="F71" t="s">
        <v>190</v>
      </c>
      <c r="G71" s="1" t="s">
        <v>74</v>
      </c>
      <c r="H71" s="1" t="s">
        <v>361</v>
      </c>
      <c r="I71" s="1" t="s">
        <v>54</v>
      </c>
      <c r="J71" s="1" t="s">
        <v>557</v>
      </c>
      <c r="K71" s="8">
        <v>3</v>
      </c>
      <c r="L71" s="8"/>
      <c r="M71" s="1">
        <v>1</v>
      </c>
      <c r="N71" s="33">
        <v>10</v>
      </c>
      <c r="O71" s="1">
        <f>IF(ISNUMBER(SEARCH('Data Entry'!$J$3,$Q71)),MAX($O$1:$O70)+1,0)</f>
        <v>0</v>
      </c>
      <c r="P71" s="1">
        <f>IF(ISNUMBER(SEARCH('Data Entry'!$J$3,$Q71)),MAX($P$1:$P70)+1,0)</f>
        <v>0</v>
      </c>
      <c r="Q71" s="1" t="str">
        <f>Table2[[#This Row],[Item Name ]]</f>
        <v>Fish Ball Pack (ប្រហិតត្រីកញ្ចប់)</v>
      </c>
      <c r="R71" s="1" t="str">
        <f>IFERROR(VLOOKUP(ROWS($R$2:$R71),Table2[[Nub2]:[Name]],2,0),"")</f>
        <v/>
      </c>
      <c r="S71" s="1"/>
    </row>
    <row r="72" spans="1:27" ht="14.7" customHeight="1" x14ac:dyDescent="0.3">
      <c r="A72" s="4" cm="1">
        <f t="array" ref="A72">ROW(71:71)</f>
        <v>71</v>
      </c>
      <c r="B72" s="1" t="s">
        <v>370</v>
      </c>
      <c r="C72" s="1" t="s">
        <v>474</v>
      </c>
      <c r="D72" t="s">
        <v>363</v>
      </c>
      <c r="F72" t="s">
        <v>190</v>
      </c>
      <c r="G72" s="1" t="s">
        <v>74</v>
      </c>
      <c r="H72" s="1" t="s">
        <v>361</v>
      </c>
      <c r="I72" s="1" t="s">
        <v>54</v>
      </c>
      <c r="J72" s="1" t="s">
        <v>203</v>
      </c>
      <c r="K72" s="8">
        <v>6.9</v>
      </c>
      <c r="L72" s="8"/>
      <c r="M72" s="1">
        <v>1</v>
      </c>
      <c r="N72" s="33">
        <v>10</v>
      </c>
      <c r="O72" s="1">
        <f>IF(ISNUMBER(SEARCH('Data Entry'!$J$3,$Q72)),MAX($O$1:$O71)+1,0)</f>
        <v>0</v>
      </c>
      <c r="P72" s="1">
        <f>IF(ISNUMBER(SEARCH('Data Entry'!$J$3,$Q72)),MAX($P$1:$P71)+1,0)</f>
        <v>0</v>
      </c>
      <c r="Q72" s="1" t="str">
        <f>Table2[[#This Row],[Item Name ]]</f>
        <v>DEARIM Busan Eo Muk Square (Fish Cake)</v>
      </c>
      <c r="R72" s="1" t="str">
        <f>IFERROR(VLOOKUP(ROWS($R$2:$R72),Table2[[Nub2]:[Name]],2,0),"")</f>
        <v/>
      </c>
      <c r="S72" s="1"/>
    </row>
    <row r="73" spans="1:27" ht="14.7" customHeight="1" x14ac:dyDescent="0.3">
      <c r="A73" s="4" cm="1">
        <f t="array" ref="A73">ROW(72:72)</f>
        <v>72</v>
      </c>
      <c r="B73" s="1" t="s">
        <v>62</v>
      </c>
      <c r="C73" s="1" t="s">
        <v>475</v>
      </c>
      <c r="D73" t="s">
        <v>324</v>
      </c>
      <c r="F73" t="s">
        <v>190</v>
      </c>
      <c r="G73" s="1" t="s">
        <v>74</v>
      </c>
      <c r="H73" s="1" t="s">
        <v>78</v>
      </c>
      <c r="I73" s="1" t="s">
        <v>33</v>
      </c>
      <c r="J73" s="1" t="s">
        <v>326</v>
      </c>
      <c r="K73" s="8">
        <v>1.2</v>
      </c>
      <c r="L73" s="8"/>
      <c r="M73" s="1">
        <v>1</v>
      </c>
      <c r="N73" s="33">
        <v>10</v>
      </c>
      <c r="O73" s="1">
        <f>IF(ISNUMBER(SEARCH('Data Entry'!$J$3,$Q73)),MAX($O$1:$O72)+1,0)</f>
        <v>0</v>
      </c>
      <c r="P73" s="1">
        <f>IF(ISNUMBER(SEARCH('Data Entry'!$J$3,$Q73)),MAX($P$1:$P72)+1,0)</f>
        <v>0</v>
      </c>
      <c r="Q73" s="1" t="str">
        <f>Table2[[#This Row],[Item Name ]]</f>
        <v>Cambodia Jasmine Rice</v>
      </c>
      <c r="R73" s="1" t="str">
        <f>IFERROR(VLOOKUP(ROWS($R$2:$R73),Table2[[Nub2]:[Name]],2,0),"")</f>
        <v/>
      </c>
      <c r="S73" s="1"/>
    </row>
    <row r="74" spans="1:27" ht="14.7" customHeight="1" x14ac:dyDescent="0.3">
      <c r="A74" s="4" cm="1">
        <f t="array" ref="A74">ROW(73:73)</f>
        <v>73</v>
      </c>
      <c r="B74" s="1" t="s">
        <v>399</v>
      </c>
      <c r="C74" s="1" t="s">
        <v>475</v>
      </c>
      <c r="D74" t="s">
        <v>400</v>
      </c>
      <c r="F74" t="s">
        <v>190</v>
      </c>
      <c r="G74" s="1" t="s">
        <v>74</v>
      </c>
      <c r="H74" s="1" t="s">
        <v>78</v>
      </c>
      <c r="I74" s="1" t="s">
        <v>33</v>
      </c>
      <c r="J74" s="1" t="s">
        <v>326</v>
      </c>
      <c r="K74" s="8">
        <v>1.2</v>
      </c>
      <c r="L74" s="8"/>
      <c r="M74" s="1">
        <v>1</v>
      </c>
      <c r="N74" s="33">
        <v>10</v>
      </c>
      <c r="O74" s="1">
        <f>IF(ISNUMBER(SEARCH('Data Entry'!$J$3,$Q74)),MAX($O$1:$O73)+1,0)</f>
        <v>0</v>
      </c>
      <c r="P74" s="1">
        <f>IF(ISNUMBER(SEARCH('Data Entry'!$J$3,$Q74)),MAX($P$1:$P73)+1,0)</f>
        <v>0</v>
      </c>
      <c r="Q74" s="1" t="str">
        <f>Table2[[#This Row],[Item Name ]]</f>
        <v>Cambodia Jasmine Rice 50kg (អង្ករផ្កាម្លិះ)</v>
      </c>
      <c r="R74" s="1" t="str">
        <f>IFERROR(VLOOKUP(ROWS($R$2:$R74),Table2[[Nub2]:[Name]],2,0),"")</f>
        <v/>
      </c>
      <c r="S74" s="1"/>
    </row>
    <row r="75" spans="1:27" ht="14.7" customHeight="1" x14ac:dyDescent="0.3">
      <c r="A75" s="4" cm="1">
        <f t="array" ref="A75">ROW(74:74)</f>
        <v>74</v>
      </c>
      <c r="B75" s="1" t="s">
        <v>369</v>
      </c>
      <c r="C75" s="1" t="s">
        <v>476</v>
      </c>
      <c r="D75" t="s">
        <v>364</v>
      </c>
      <c r="F75" t="s">
        <v>190</v>
      </c>
      <c r="G75" s="1" t="s">
        <v>74</v>
      </c>
      <c r="H75" s="1" t="s">
        <v>361</v>
      </c>
      <c r="I75" s="1" t="s">
        <v>54</v>
      </c>
      <c r="J75" s="1" t="s">
        <v>362</v>
      </c>
      <c r="K75" s="8">
        <v>6.4079999999999995</v>
      </c>
      <c r="L75" s="8"/>
      <c r="M75" s="1">
        <v>1</v>
      </c>
      <c r="N75" s="33">
        <v>10</v>
      </c>
      <c r="O75" s="1">
        <f>IF(ISNUMBER(SEARCH('Data Entry'!$J$3,$Q75)),MAX($O$1:$O74)+1,0)</f>
        <v>0</v>
      </c>
      <c r="P75" s="1">
        <f>IF(ISNUMBER(SEARCH('Data Entry'!$J$3,$Q75)),MAX($P$1:$P74)+1,0)</f>
        <v>0</v>
      </c>
      <c r="Q75" s="1" t="str">
        <f>Table2[[#This Row],[Item Name ]]</f>
        <v xml:space="preserve">Deokbokki (Rice Cake) </v>
      </c>
      <c r="R75" s="1" t="str">
        <f>IFERROR(VLOOKUP(ROWS($R$2:$R75),Table2[[Nub2]:[Name]],2,0),"")</f>
        <v/>
      </c>
      <c r="S75" s="1"/>
    </row>
    <row r="76" spans="1:27" ht="14.7" customHeight="1" x14ac:dyDescent="0.3">
      <c r="A76" s="4" cm="1">
        <f t="array" ref="A76">ROW(75:75)</f>
        <v>75</v>
      </c>
      <c r="B76" s="1" t="s">
        <v>356</v>
      </c>
      <c r="C76" s="1" t="s">
        <v>477</v>
      </c>
      <c r="D76" t="s">
        <v>355</v>
      </c>
      <c r="F76" t="s">
        <v>190</v>
      </c>
      <c r="G76" s="1" t="s">
        <v>75</v>
      </c>
      <c r="H76" s="1" t="s">
        <v>357</v>
      </c>
      <c r="I76" s="1" t="s">
        <v>54</v>
      </c>
      <c r="J76" s="1" t="s">
        <v>358</v>
      </c>
      <c r="K76" s="8">
        <v>1.74</v>
      </c>
      <c r="L76" s="8"/>
      <c r="M76" s="1">
        <v>1</v>
      </c>
      <c r="N76" s="33">
        <v>10</v>
      </c>
      <c r="O76" s="1">
        <f>IF(ISNUMBER(SEARCH('Data Entry'!$J$3,$Q76)),MAX($O$1:$O75)+1,0)</f>
        <v>0</v>
      </c>
      <c r="P76" s="1">
        <f>IF(ISNUMBER(SEARCH('Data Entry'!$J$3,$Q76)),MAX($P$1:$P75)+1,0)</f>
        <v>0</v>
      </c>
      <c r="Q76" s="1" t="str">
        <f>Table2[[#This Row],[Item Name ]]</f>
        <v>Chopsticks (ចង្កឹះឬស្សី)</v>
      </c>
      <c r="R76" s="1" t="str">
        <f>IFERROR(VLOOKUP(ROWS($R$2:$R76),Table2[[Nub2]:[Name]],2,0),"")</f>
        <v/>
      </c>
      <c r="S76" s="1"/>
    </row>
    <row r="77" spans="1:27" ht="14.7" customHeight="1" x14ac:dyDescent="0.3">
      <c r="A77" s="4" cm="1">
        <f t="array" ref="A77">ROW(76:76)</f>
        <v>76</v>
      </c>
      <c r="B77" s="1" t="s">
        <v>352</v>
      </c>
      <c r="C77" s="1" t="s">
        <v>478</v>
      </c>
      <c r="D77" t="s">
        <v>350</v>
      </c>
      <c r="F77" t="s">
        <v>190</v>
      </c>
      <c r="G77" s="1" t="s">
        <v>75</v>
      </c>
      <c r="H77" s="1" t="s">
        <v>75</v>
      </c>
      <c r="I77" s="1" t="s">
        <v>33</v>
      </c>
      <c r="J77" s="1" t="s">
        <v>354</v>
      </c>
      <c r="K77" s="8">
        <v>1.68</v>
      </c>
      <c r="L77" s="8"/>
      <c r="M77" s="1">
        <v>1</v>
      </c>
      <c r="N77" s="33">
        <v>10</v>
      </c>
      <c r="O77" s="1">
        <f>IF(ISNUMBER(SEARCH('Data Entry'!$J$3,$Q77)),MAX($O$1:$O76)+1,0)</f>
        <v>0</v>
      </c>
      <c r="P77" s="1">
        <f>IF(ISNUMBER(SEARCH('Data Entry'!$J$3,$Q77)),MAX($P$1:$P76)+1,0)</f>
        <v>0</v>
      </c>
      <c r="Q77" s="1" t="str">
        <f>Table2[[#This Row],[Item Name ]]</f>
        <v>Black Garbage Bag 20*30 (ថង់សំរាមខ្មៅ)</v>
      </c>
      <c r="R77" s="1" t="str">
        <f>IFERROR(VLOOKUP(ROWS($R$2:$R77),Table2[[Nub2]:[Name]],2,0),"")</f>
        <v/>
      </c>
      <c r="S77" s="1"/>
    </row>
    <row r="78" spans="1:27" ht="14.7" customHeight="1" x14ac:dyDescent="0.3">
      <c r="A78" s="4" cm="1">
        <f t="array" ref="A78">ROW(77:77)</f>
        <v>77</v>
      </c>
      <c r="B78" s="1" t="s">
        <v>353</v>
      </c>
      <c r="C78" s="1" t="s">
        <v>479</v>
      </c>
      <c r="D78" t="s">
        <v>351</v>
      </c>
      <c r="F78" t="s">
        <v>190</v>
      </c>
      <c r="G78" s="1" t="s">
        <v>75</v>
      </c>
      <c r="H78" s="1" t="s">
        <v>75</v>
      </c>
      <c r="I78" s="1" t="s">
        <v>33</v>
      </c>
      <c r="J78" s="1" t="s">
        <v>203</v>
      </c>
      <c r="K78" s="8">
        <v>1.56</v>
      </c>
      <c r="L78" s="8"/>
      <c r="M78" s="1">
        <v>1</v>
      </c>
      <c r="N78" s="33">
        <v>10</v>
      </c>
      <c r="O78" s="1">
        <f>IF(ISNUMBER(SEARCH('Data Entry'!$J$3,$Q78)),MAX($O$1:$O77)+1,0)</f>
        <v>0</v>
      </c>
      <c r="P78" s="1">
        <f>IF(ISNUMBER(SEARCH('Data Entry'!$J$3,$Q78)),MAX($P$1:$P77)+1,0)</f>
        <v>0</v>
      </c>
      <c r="Q78" s="1" t="str">
        <f>Table2[[#This Row],[Item Name ]]</f>
        <v>Black Garbage Bag (No Handle) 70*120 (ថង់សម្រាមខ្មៅអត់ដៃ)</v>
      </c>
      <c r="R78" s="1" t="str">
        <f>IFERROR(VLOOKUP(ROWS($R$2:$R78),Table2[[Nub2]:[Name]],2,0),"")</f>
        <v/>
      </c>
      <c r="S78" s="1"/>
    </row>
    <row r="79" spans="1:27" ht="14.7" customHeight="1" x14ac:dyDescent="0.3">
      <c r="A79" s="4" cm="1">
        <f t="array" ref="A79">ROW(78:78)</f>
        <v>78</v>
      </c>
      <c r="B79" s="1" t="s">
        <v>376</v>
      </c>
      <c r="C79" s="1" t="s">
        <v>480</v>
      </c>
      <c r="D79" t="s">
        <v>377</v>
      </c>
      <c r="F79" t="s">
        <v>190</v>
      </c>
      <c r="G79" s="1" t="s">
        <v>75</v>
      </c>
      <c r="H79" s="1" t="s">
        <v>357</v>
      </c>
      <c r="I79" s="1" t="s">
        <v>54</v>
      </c>
      <c r="J79" s="1" t="s">
        <v>368</v>
      </c>
      <c r="K79" s="8">
        <v>1.44</v>
      </c>
      <c r="L79" s="8"/>
      <c r="M79" s="1">
        <v>1</v>
      </c>
      <c r="N79" s="33">
        <v>10</v>
      </c>
      <c r="O79" s="1">
        <f>IF(ISNUMBER(SEARCH('Data Entry'!$J$3,$Q79)),MAX($O$1:$O78)+1,0)</f>
        <v>0</v>
      </c>
      <c r="P79" s="1">
        <f>IF(ISNUMBER(SEARCH('Data Entry'!$J$3,$Q79)),MAX($P$1:$P78)+1,0)</f>
        <v>0</v>
      </c>
      <c r="Q79" s="1" t="str">
        <f>Table2[[#This Row],[Item Name ]]</f>
        <v>Plastic Bag White 12*20 (ថង់ថ្លាមានដៃ)</v>
      </c>
      <c r="R79" s="1" t="str">
        <f>IFERROR(VLOOKUP(ROWS($R$2:$R79),Table2[[Nub2]:[Name]],2,0),"")</f>
        <v/>
      </c>
      <c r="S79" s="1"/>
    </row>
    <row r="80" spans="1:27" ht="14.7" customHeight="1" x14ac:dyDescent="0.3">
      <c r="A80" s="4" cm="1">
        <f t="array" ref="A80">ROW(79:79)</f>
        <v>79</v>
      </c>
      <c r="B80" s="1" t="s">
        <v>365</v>
      </c>
      <c r="C80" s="1" t="s">
        <v>481</v>
      </c>
      <c r="D80" t="s">
        <v>366</v>
      </c>
      <c r="F80" t="s">
        <v>190</v>
      </c>
      <c r="G80" s="1" t="s">
        <v>75</v>
      </c>
      <c r="H80" s="1" t="s">
        <v>75</v>
      </c>
      <c r="I80" s="1" t="s">
        <v>54</v>
      </c>
      <c r="J80" s="1" t="s">
        <v>368</v>
      </c>
      <c r="K80" s="8">
        <v>1.5</v>
      </c>
      <c r="L80" s="8"/>
      <c r="M80" s="1">
        <v>1</v>
      </c>
      <c r="N80" s="33">
        <v>10</v>
      </c>
      <c r="O80" s="1">
        <f>IF(ISNUMBER(SEARCH('Data Entry'!$J$3,$Q80)),MAX($O$1:$O79)+1,0)</f>
        <v>0</v>
      </c>
      <c r="P80" s="1">
        <f>IF(ISNUMBER(SEARCH('Data Entry'!$J$3,$Q80)),MAX($P$1:$P79)+1,0)</f>
        <v>0</v>
      </c>
      <c r="Q80" s="1" t="str">
        <f>Table2[[#This Row],[Item Name ]]</f>
        <v>Bamboo Skewer 20cm</v>
      </c>
      <c r="R80" s="1" t="str">
        <f>IFERROR(VLOOKUP(ROWS($R$2:$R80),Table2[[Nub2]:[Name]],2,0),"")</f>
        <v/>
      </c>
      <c r="S80" s="1"/>
    </row>
    <row r="81" spans="1:19" ht="14.7" customHeight="1" x14ac:dyDescent="0.3">
      <c r="A81" s="4" cm="1">
        <f t="array" ref="A81">ROW(80:80)</f>
        <v>80</v>
      </c>
      <c r="B81" s="1" t="s">
        <v>390</v>
      </c>
      <c r="C81" s="1" t="s">
        <v>482</v>
      </c>
      <c r="D81" t="s">
        <v>391</v>
      </c>
      <c r="F81" t="s">
        <v>190</v>
      </c>
      <c r="G81" s="1" t="s">
        <v>75</v>
      </c>
      <c r="H81" s="1" t="s">
        <v>75</v>
      </c>
      <c r="I81" s="1" t="s">
        <v>392</v>
      </c>
      <c r="J81" s="1" t="s">
        <v>393</v>
      </c>
      <c r="K81" s="8">
        <v>21.6</v>
      </c>
      <c r="L81" s="8"/>
      <c r="M81" s="1">
        <v>1</v>
      </c>
      <c r="N81" s="33">
        <v>10</v>
      </c>
      <c r="O81" s="1">
        <f>IF(ISNUMBER(SEARCH('Data Entry'!$J$3,$Q81)),MAX($O$1:$O80)+1,0)</f>
        <v>0</v>
      </c>
      <c r="P81" s="1">
        <f>IF(ISNUMBER(SEARCH('Data Entry'!$J$3,$Q81)),MAX($P$1:$P80)+1,0)</f>
        <v>0</v>
      </c>
      <c r="Q81" s="1" t="str">
        <f>Table2[[#This Row],[Item Name ]]</f>
        <v>Kelly Cling Wrap (ហ្វីមរុំម្ហូប)</v>
      </c>
      <c r="R81" s="1" t="str">
        <f>IFERROR(VLOOKUP(ROWS($R$2:$R81),Table2[[Nub2]:[Name]],2,0),"")</f>
        <v/>
      </c>
      <c r="S81" s="1"/>
    </row>
    <row r="82" spans="1:19" ht="14.7" customHeight="1" x14ac:dyDescent="0.3">
      <c r="A82" s="4" cm="1">
        <f t="array" ref="A82">ROW(81:81)</f>
        <v>81</v>
      </c>
      <c r="B82" s="1" t="s">
        <v>395</v>
      </c>
      <c r="C82" s="1" t="s">
        <v>483</v>
      </c>
      <c r="D82" t="s">
        <v>394</v>
      </c>
      <c r="F82" t="s">
        <v>190</v>
      </c>
      <c r="G82" s="1" t="s">
        <v>75</v>
      </c>
      <c r="H82" s="1" t="s">
        <v>75</v>
      </c>
      <c r="I82" s="1" t="s">
        <v>392</v>
      </c>
      <c r="J82" s="1" t="s">
        <v>393</v>
      </c>
      <c r="K82" s="8">
        <v>22.8</v>
      </c>
      <c r="L82" s="8"/>
      <c r="M82" s="1">
        <v>1</v>
      </c>
      <c r="N82" s="33">
        <v>10</v>
      </c>
      <c r="O82" s="1">
        <f>IF(ISNUMBER(SEARCH('Data Entry'!$J$3,$Q82)),MAX($O$1:$O81)+1,0)</f>
        <v>0</v>
      </c>
      <c r="P82" s="1">
        <f>IF(ISNUMBER(SEARCH('Data Entry'!$J$3,$Q82)),MAX($P$1:$P81)+1,0)</f>
        <v>0</v>
      </c>
      <c r="Q82" s="1" t="str">
        <f>Table2[[#This Row],[Item Name ]]</f>
        <v>Baking Paper</v>
      </c>
      <c r="R82" s="1" t="str">
        <f>IFERROR(VLOOKUP(ROWS($R$2:$R82),Table2[[Nub2]:[Name]],2,0),"")</f>
        <v/>
      </c>
      <c r="S82" s="1"/>
    </row>
    <row r="83" spans="1:19" ht="14.7" customHeight="1" x14ac:dyDescent="0.3">
      <c r="A83" s="4" cm="1">
        <f t="array" ref="A83">ROW(82:82)</f>
        <v>82</v>
      </c>
      <c r="B83" s="1" t="s">
        <v>348</v>
      </c>
      <c r="C83" s="109" t="s">
        <v>397</v>
      </c>
      <c r="D83" t="s">
        <v>349</v>
      </c>
      <c r="F83" t="s">
        <v>190</v>
      </c>
      <c r="G83" s="1" t="s">
        <v>75</v>
      </c>
      <c r="H83" s="1" t="s">
        <v>75</v>
      </c>
      <c r="I83" s="1" t="s">
        <v>396</v>
      </c>
      <c r="J83" s="1" t="s">
        <v>662</v>
      </c>
      <c r="K83" s="8">
        <f>54/800</f>
        <v>6.7500000000000004E-2</v>
      </c>
      <c r="L83" s="8"/>
      <c r="M83" s="1">
        <v>1</v>
      </c>
      <c r="N83" s="33">
        <v>10</v>
      </c>
      <c r="O83" s="1">
        <f>IF(ISNUMBER(SEARCH('Data Entry'!$J$3,$Q83)),MAX($O$1:$O82)+1,0)</f>
        <v>1</v>
      </c>
      <c r="P83" s="1">
        <f>IF(ISNUMBER(SEARCH('Data Entry'!$J$3,$Q83)),MAX($P$1:$P82)+1,0)</f>
        <v>1</v>
      </c>
      <c r="Q83" s="1" t="str">
        <f>Table2[[#This Row],[Item Name ]]</f>
        <v>Set Plastic Spoon &amp; Fork (ឈុតស្លាបព្រា សម)</v>
      </c>
      <c r="R83" s="1" t="str">
        <f>IFERROR(VLOOKUP(ROWS($R$2:$R83),Table2[[Nub2]:[Name]],2,0),"")</f>
        <v/>
      </c>
      <c r="S83" s="1"/>
    </row>
    <row r="84" spans="1:19" ht="14.7" customHeight="1" x14ac:dyDescent="0.3">
      <c r="A84" s="4" cm="1">
        <f t="array" ref="A84">ROW(83:83)</f>
        <v>83</v>
      </c>
      <c r="B84" s="1" t="s">
        <v>281</v>
      </c>
      <c r="C84" s="1" t="s">
        <v>484</v>
      </c>
      <c r="D84" t="s">
        <v>276</v>
      </c>
      <c r="F84" t="s">
        <v>190</v>
      </c>
      <c r="G84" s="1" t="s">
        <v>74</v>
      </c>
      <c r="H84" s="1" t="s">
        <v>389</v>
      </c>
      <c r="I84" s="1" t="s">
        <v>58</v>
      </c>
      <c r="J84" s="1" t="s">
        <v>280</v>
      </c>
      <c r="K84" s="8">
        <v>0.37</v>
      </c>
      <c r="L84" s="8"/>
      <c r="M84" s="1">
        <v>1</v>
      </c>
      <c r="N84" s="33">
        <v>10</v>
      </c>
      <c r="O84" s="1">
        <f>IF(ISNUMBER(SEARCH('Data Entry'!$J$3,$Q84)),MAX($O$1:$O83)+1,0)</f>
        <v>0</v>
      </c>
      <c r="P84" s="1">
        <f>IF(ISNUMBER(SEARCH('Data Entry'!$J$3,$Q84)),MAX($P$1:$P83)+1,0)</f>
        <v>0</v>
      </c>
      <c r="Q84" s="1" t="str">
        <f>Table2[[#This Row],[Item Name ]]</f>
        <v>Crispy Chicken Sandwich</v>
      </c>
      <c r="R84" s="1" t="str">
        <f>IFERROR(VLOOKUP(ROWS($R$2:$R84),Table2[[Nub2]:[Name]],2,0),"")</f>
        <v/>
      </c>
      <c r="S84" s="11"/>
    </row>
    <row r="85" spans="1:19" ht="14.7" customHeight="1" x14ac:dyDescent="0.3">
      <c r="A85" s="4" cm="1">
        <f t="array" ref="A85">ROW(84:84)</f>
        <v>84</v>
      </c>
      <c r="B85" s="1" t="s">
        <v>282</v>
      </c>
      <c r="C85" s="1" t="s">
        <v>485</v>
      </c>
      <c r="D85" t="s">
        <v>277</v>
      </c>
      <c r="F85" t="s">
        <v>190</v>
      </c>
      <c r="G85" s="1" t="s">
        <v>74</v>
      </c>
      <c r="H85" s="1" t="s">
        <v>389</v>
      </c>
      <c r="I85" s="1" t="s">
        <v>58</v>
      </c>
      <c r="J85" s="1" t="s">
        <v>280</v>
      </c>
      <c r="K85" s="8">
        <v>0.37</v>
      </c>
      <c r="L85" s="8"/>
      <c r="M85" s="1">
        <v>1</v>
      </c>
      <c r="N85" s="33">
        <v>10</v>
      </c>
      <c r="O85" s="1">
        <f>IF(ISNUMBER(SEARCH('Data Entry'!$J$3,$Q85)),MAX($O$1:$O84)+1,0)</f>
        <v>0</v>
      </c>
      <c r="P85" s="1">
        <f>IF(ISNUMBER(SEARCH('Data Entry'!$J$3,$Q85)),MAX($P$1:$P84)+1,0)</f>
        <v>0</v>
      </c>
      <c r="Q85" s="1" t="str">
        <f>Table2[[#This Row],[Item Name ]]</f>
        <v>Crab Meat Sandwich</v>
      </c>
      <c r="R85" s="1" t="str">
        <f>IFERROR(VLOOKUP(ROWS($R$2:$R85),Table2[[Nub2]:[Name]],2,0),"")</f>
        <v/>
      </c>
      <c r="S85" s="11"/>
    </row>
    <row r="86" spans="1:19" ht="14.7" customHeight="1" x14ac:dyDescent="0.3">
      <c r="A86" s="4" cm="1">
        <f t="array" ref="A86">ROW(85:85)</f>
        <v>85</v>
      </c>
      <c r="B86" s="1" t="s">
        <v>283</v>
      </c>
      <c r="C86" s="1" t="s">
        <v>486</v>
      </c>
      <c r="D86" t="s">
        <v>317</v>
      </c>
      <c r="F86" t="s">
        <v>190</v>
      </c>
      <c r="G86" s="1" t="s">
        <v>74</v>
      </c>
      <c r="H86" s="1" t="s">
        <v>389</v>
      </c>
      <c r="I86" s="1" t="s">
        <v>58</v>
      </c>
      <c r="J86" s="1" t="s">
        <v>280</v>
      </c>
      <c r="K86" s="8">
        <v>0.42899999999999999</v>
      </c>
      <c r="L86" s="8"/>
      <c r="M86" s="1">
        <v>1</v>
      </c>
      <c r="N86" s="33">
        <v>10</v>
      </c>
      <c r="O86" s="1">
        <f>IF(ISNUMBER(SEARCH('Data Entry'!$J$3,$Q86)),MAX($O$1:$O85)+1,0)</f>
        <v>0</v>
      </c>
      <c r="P86" s="1">
        <f>IF(ISNUMBER(SEARCH('Data Entry'!$J$3,$Q86)),MAX($P$1:$P85)+1,0)</f>
        <v>0</v>
      </c>
      <c r="Q86" s="1" t="str">
        <f>Table2[[#This Row],[Item Name ]]</f>
        <v>Chicken Cheese Sandwich</v>
      </c>
      <c r="R86" s="1" t="str">
        <f>IFERROR(VLOOKUP(ROWS($R$2:$R86),Table2[[Nub2]:[Name]],2,0),"")</f>
        <v/>
      </c>
      <c r="S86" s="1"/>
    </row>
    <row r="87" spans="1:19" ht="14.7" customHeight="1" x14ac:dyDescent="0.3">
      <c r="A87" s="4" cm="1">
        <f t="array" ref="A87">ROW(86:86)</f>
        <v>86</v>
      </c>
      <c r="B87" s="1" t="s">
        <v>284</v>
      </c>
      <c r="C87" s="1" t="s">
        <v>487</v>
      </c>
      <c r="D87" t="s">
        <v>278</v>
      </c>
      <c r="F87" t="s">
        <v>190</v>
      </c>
      <c r="G87" s="1" t="s">
        <v>74</v>
      </c>
      <c r="H87" s="1" t="s">
        <v>389</v>
      </c>
      <c r="I87" s="1" t="s">
        <v>58</v>
      </c>
      <c r="J87" s="1" t="s">
        <v>280</v>
      </c>
      <c r="K87" s="8">
        <v>0.48</v>
      </c>
      <c r="L87" s="8"/>
      <c r="M87" s="1">
        <v>1</v>
      </c>
      <c r="N87" s="33">
        <v>10</v>
      </c>
      <c r="O87" s="1">
        <f>IF(ISNUMBER(SEARCH('Data Entry'!$J$3,$Q87)),MAX($O$1:$O86)+1,0)</f>
        <v>0</v>
      </c>
      <c r="P87" s="1">
        <f>IF(ISNUMBER(SEARCH('Data Entry'!$J$3,$Q87)),MAX($P$1:$P86)+1,0)</f>
        <v>0</v>
      </c>
      <c r="Q87" s="1" t="str">
        <f>Table2[[#This Row],[Item Name ]]</f>
        <v>Samsaek Sandwich</v>
      </c>
      <c r="R87" s="1" t="str">
        <f>IFERROR(VLOOKUP(ROWS($R$2:$R87),Table2[[Nub2]:[Name]],2,0),"")</f>
        <v/>
      </c>
      <c r="S87" s="1"/>
    </row>
    <row r="88" spans="1:19" ht="14.7" customHeight="1" x14ac:dyDescent="0.3">
      <c r="A88" s="4" cm="1">
        <f t="array" ref="A88">ROW(87:87)</f>
        <v>87</v>
      </c>
      <c r="B88" s="1" t="s">
        <v>285</v>
      </c>
      <c r="C88" s="1">
        <v>900135</v>
      </c>
      <c r="D88" t="s">
        <v>279</v>
      </c>
      <c r="F88" t="s">
        <v>190</v>
      </c>
      <c r="G88" s="1" t="s">
        <v>74</v>
      </c>
      <c r="H88" s="1" t="s">
        <v>389</v>
      </c>
      <c r="I88" s="1" t="s">
        <v>58</v>
      </c>
      <c r="J88" s="1" t="s">
        <v>280</v>
      </c>
      <c r="K88" s="8">
        <v>0.51600000000000001</v>
      </c>
      <c r="L88" s="8"/>
      <c r="M88" s="1">
        <v>1</v>
      </c>
      <c r="N88" s="33">
        <v>10</v>
      </c>
      <c r="O88" s="1">
        <f>IF(ISNUMBER(SEARCH('Data Entry'!$J$3,$Q88)),MAX($O$1:$O87)+1,0)</f>
        <v>0</v>
      </c>
      <c r="P88" s="1">
        <f>IF(ISNUMBER(SEARCH('Data Entry'!$J$3,$Q88)),MAX($P$1:$P87)+1,0)</f>
        <v>0</v>
      </c>
      <c r="Q88" s="1" t="str">
        <f>Table2[[#This Row],[Item Name ]]</f>
        <v>Inkigayo Sandwich</v>
      </c>
      <c r="R88" s="1" t="str">
        <f>IFERROR(VLOOKUP(ROWS($R$2:$R88),Table2[[Nub2]:[Name]],2,0),"")</f>
        <v/>
      </c>
      <c r="S88" s="1"/>
    </row>
    <row r="89" spans="1:19" ht="14.7" customHeight="1" x14ac:dyDescent="0.3">
      <c r="A89" s="4" cm="1">
        <f t="array" ref="A89">ROW(88:88)</f>
        <v>88</v>
      </c>
      <c r="B89" s="1" t="s">
        <v>63</v>
      </c>
      <c r="C89" s="1" t="s">
        <v>488</v>
      </c>
      <c r="D89" t="s">
        <v>323</v>
      </c>
      <c r="F89" t="s">
        <v>190</v>
      </c>
      <c r="G89" s="1" t="s">
        <v>74</v>
      </c>
      <c r="H89" s="1" t="s">
        <v>77</v>
      </c>
      <c r="I89" s="1" t="s">
        <v>33</v>
      </c>
      <c r="J89" s="1" t="s">
        <v>33</v>
      </c>
      <c r="K89" s="8">
        <v>0.84</v>
      </c>
      <c r="L89" s="8"/>
      <c r="M89" s="1">
        <v>1</v>
      </c>
      <c r="N89" s="33">
        <v>10</v>
      </c>
      <c r="O89" s="1">
        <f>IF(ISNUMBER(SEARCH('Data Entry'!$J$3,$Q89)),MAX($O$1:$O88)+1,0)</f>
        <v>0</v>
      </c>
      <c r="P89" s="1">
        <f>IF(ISNUMBER(SEARCH('Data Entry'!$J$3,$Q89)),MAX($P$1:$P88)+1,0)</f>
        <v>0</v>
      </c>
      <c r="Q89" s="1" t="str">
        <f>Table2[[#This Row],[Item Name ]]</f>
        <v>White Radish (Daikon)</v>
      </c>
      <c r="R89" s="1" t="str">
        <f>IFERROR(VLOOKUP(ROWS($R$2:$R89),Table2[[Nub2]:[Name]],2,0),"")</f>
        <v/>
      </c>
      <c r="S89" s="1"/>
    </row>
    <row r="90" spans="1:19" ht="14.7" customHeight="1" x14ac:dyDescent="0.3">
      <c r="A90" s="4" cm="1">
        <f t="array" ref="A90">ROW(89:89)</f>
        <v>89</v>
      </c>
      <c r="B90" s="1" t="s">
        <v>64</v>
      </c>
      <c r="C90" s="1" t="s">
        <v>489</v>
      </c>
      <c r="D90" t="s">
        <v>68</v>
      </c>
      <c r="F90" t="s">
        <v>190</v>
      </c>
      <c r="G90" s="1" t="s">
        <v>74</v>
      </c>
      <c r="H90" s="1" t="s">
        <v>77</v>
      </c>
      <c r="I90" s="1" t="s">
        <v>33</v>
      </c>
      <c r="J90" s="1" t="s">
        <v>33</v>
      </c>
      <c r="K90" s="8">
        <v>3.12</v>
      </c>
      <c r="L90" s="8"/>
      <c r="M90" s="1">
        <v>1</v>
      </c>
      <c r="N90" s="33">
        <v>10</v>
      </c>
      <c r="O90" s="1">
        <f>IF(ISNUMBER(SEARCH('Data Entry'!$J$3,$Q90)),MAX($O$1:$O89)+1,0)</f>
        <v>0</v>
      </c>
      <c r="P90" s="1">
        <f>IF(ISNUMBER(SEARCH('Data Entry'!$J$3,$Q90)),MAX($P$1:$P89)+1,0)</f>
        <v>0</v>
      </c>
      <c r="Q90" s="1" t="str">
        <f>Table2[[#This Row],[Item Name ]]</f>
        <v>Lettuce Iceberg</v>
      </c>
      <c r="R90" s="1" t="str">
        <f>IFERROR(VLOOKUP(ROWS($R$2:$R90),Table2[[Nub2]:[Name]],2,0),"")</f>
        <v/>
      </c>
      <c r="S90" s="1"/>
    </row>
    <row r="91" spans="1:19" ht="14.7" customHeight="1" x14ac:dyDescent="0.3">
      <c r="A91" s="4" cm="1">
        <f t="array" ref="A91">ROW(90:90)</f>
        <v>90</v>
      </c>
      <c r="B91" s="1" t="s">
        <v>65</v>
      </c>
      <c r="C91" s="1" t="s">
        <v>490</v>
      </c>
      <c r="D91" t="s">
        <v>322</v>
      </c>
      <c r="F91" t="s">
        <v>190</v>
      </c>
      <c r="G91" s="1" t="s">
        <v>74</v>
      </c>
      <c r="H91" s="1" t="s">
        <v>77</v>
      </c>
      <c r="I91" s="1" t="s">
        <v>33</v>
      </c>
      <c r="J91" s="1" t="s">
        <v>33</v>
      </c>
      <c r="K91" s="8">
        <v>3.36</v>
      </c>
      <c r="L91" s="8"/>
      <c r="M91" s="1">
        <v>1</v>
      </c>
      <c r="N91" s="33">
        <v>10</v>
      </c>
      <c r="O91" s="1">
        <f>IF(ISNUMBER(SEARCH('Data Entry'!$J$3,$Q91)),MAX($O$1:$O90)+1,0)</f>
        <v>0</v>
      </c>
      <c r="P91" s="1">
        <f>IF(ISNUMBER(SEARCH('Data Entry'!$J$3,$Q91)),MAX($P$1:$P90)+1,0)</f>
        <v>0</v>
      </c>
      <c r="Q91" s="1" t="str">
        <f>Table2[[#This Row],[Item Name ]]</f>
        <v>Leek</v>
      </c>
      <c r="R91" s="1" t="str">
        <f>IFERROR(VLOOKUP(ROWS($R$2:$R91),Table2[[Nub2]:[Name]],2,0),"")</f>
        <v/>
      </c>
      <c r="S91" s="1"/>
    </row>
    <row r="92" spans="1:19" ht="14.7" customHeight="1" x14ac:dyDescent="0.3">
      <c r="A92" s="4" cm="1">
        <f t="array" ref="A92">ROW(91:91)</f>
        <v>91</v>
      </c>
      <c r="B92" s="1" t="s">
        <v>598</v>
      </c>
      <c r="C92" s="1"/>
      <c r="D92" t="s">
        <v>367</v>
      </c>
      <c r="F92" t="s">
        <v>190</v>
      </c>
      <c r="G92" s="1" t="s">
        <v>75</v>
      </c>
      <c r="H92" s="1" t="s">
        <v>75</v>
      </c>
      <c r="I92" s="1" t="s">
        <v>54</v>
      </c>
      <c r="J92" s="1" t="s">
        <v>368</v>
      </c>
      <c r="K92" s="8">
        <v>1.5</v>
      </c>
      <c r="L92" s="8"/>
      <c r="M92" s="1">
        <v>1</v>
      </c>
      <c r="N92" s="33">
        <v>10</v>
      </c>
      <c r="O92" s="1">
        <f>IF(ISNUMBER(SEARCH('Data Entry'!$J$3,$Q92)),MAX($O$1:$O91)+1,0)</f>
        <v>0</v>
      </c>
      <c r="P92" s="1">
        <f>IF(ISNUMBER(SEARCH('Data Entry'!$J$3,$Q92)),MAX($P$1:$P91)+1,0)</f>
        <v>0</v>
      </c>
      <c r="Q92" s="1" t="str">
        <f>Table2[[#This Row],[Item Name ]]</f>
        <v>Bamboo Skewer 25cm</v>
      </c>
      <c r="R92" s="1" t="str">
        <f>IFERROR(VLOOKUP(ROWS($R$2:$R92),Table2[[Nub2]:[Name]],2,0),"")</f>
        <v/>
      </c>
      <c r="S92" s="1"/>
    </row>
    <row r="93" spans="1:19" ht="14.7" customHeight="1" x14ac:dyDescent="0.3">
      <c r="A93" s="4" cm="1">
        <f t="array" ref="A93">ROW(92:92)</f>
        <v>92</v>
      </c>
      <c r="B93" s="1" t="s">
        <v>522</v>
      </c>
      <c r="C93" s="1">
        <v>900272</v>
      </c>
      <c r="D93" t="s">
        <v>520</v>
      </c>
      <c r="F93" t="s">
        <v>190</v>
      </c>
      <c r="G93" s="1" t="s">
        <v>74</v>
      </c>
      <c r="H93" s="1" t="s">
        <v>521</v>
      </c>
      <c r="I93" s="1" t="s">
        <v>396</v>
      </c>
      <c r="J93" s="1" t="s">
        <v>396</v>
      </c>
      <c r="K93" s="8">
        <v>0.17</v>
      </c>
      <c r="L93" s="8"/>
      <c r="M93" s="1">
        <v>1</v>
      </c>
      <c r="N93" s="33">
        <v>10</v>
      </c>
      <c r="O93" s="1">
        <f>IF(ISNUMBER(SEARCH('Data Entry'!$J$3,$Q93)),MAX($O$1:$O92)+1,0)</f>
        <v>0</v>
      </c>
      <c r="P93" s="1">
        <f>IF(ISNUMBER(SEARCH('Data Entry'!$J$3,$Q93)),MAX($P$1:$P92)+1,0)</f>
        <v>0</v>
      </c>
      <c r="Q93" s="1" t="str">
        <f>Table2[[#This Row],[Item Name ]]</f>
        <v>Chicken Egg</v>
      </c>
      <c r="R93" s="1" t="str">
        <f>IFERROR(VLOOKUP(ROWS($R$2:$R93),Table2[[Nub2]:[Name]],2,0),"")</f>
        <v/>
      </c>
      <c r="S93" s="1"/>
    </row>
    <row r="94" spans="1:19" ht="14.7" customHeight="1" x14ac:dyDescent="0.3">
      <c r="A94" s="4" cm="1">
        <f t="array" ref="A94">ROW(93:93)</f>
        <v>93</v>
      </c>
      <c r="B94" s="1" t="s">
        <v>530</v>
      </c>
      <c r="C94" s="109" t="s">
        <v>535</v>
      </c>
      <c r="D94" t="s">
        <v>532</v>
      </c>
      <c r="F94" t="s">
        <v>190</v>
      </c>
      <c r="G94" s="1" t="s">
        <v>74</v>
      </c>
      <c r="H94" s="1" t="s">
        <v>361</v>
      </c>
      <c r="I94" s="1" t="s">
        <v>54</v>
      </c>
      <c r="J94" s="1" t="s">
        <v>534</v>
      </c>
      <c r="K94" s="8">
        <v>6.96</v>
      </c>
      <c r="L94" s="8"/>
      <c r="M94" s="1">
        <v>1</v>
      </c>
      <c r="N94" s="33">
        <v>10</v>
      </c>
      <c r="O94" s="1">
        <f>IF(ISNUMBER(SEARCH('Data Entry'!$J$3,$Q94)),MAX($O$1:$O93)+1,0)</f>
        <v>0</v>
      </c>
      <c r="P94" s="1">
        <f>IF(ISNUMBER(SEARCH('Data Entry'!$J$3,$Q94)),MAX($P$1:$P93)+1,0)</f>
        <v>0</v>
      </c>
      <c r="Q94" s="1" t="str">
        <f>Table2[[#This Row],[Item Name ]]</f>
        <v>SMOKED COCKTAIL SAUSAGE DELUXE 1KG</v>
      </c>
      <c r="R94" s="1" t="str">
        <f>IFERROR(VLOOKUP(ROWS($R$2:$R94),Table2[[Nub2]:[Name]],2,0),"")</f>
        <v/>
      </c>
      <c r="S94" s="1"/>
    </row>
    <row r="95" spans="1:19" ht="14.7" customHeight="1" x14ac:dyDescent="0.3">
      <c r="A95" s="4" cm="1">
        <f t="array" ref="A95">ROW(94:94)</f>
        <v>94</v>
      </c>
      <c r="B95" s="1" t="s">
        <v>531</v>
      </c>
      <c r="C95" s="1"/>
      <c r="D95" t="s">
        <v>533</v>
      </c>
      <c r="F95" t="s">
        <v>190</v>
      </c>
      <c r="G95" s="1" t="s">
        <v>74</v>
      </c>
      <c r="H95" s="1" t="s">
        <v>361</v>
      </c>
      <c r="I95" s="1" t="s">
        <v>54</v>
      </c>
      <c r="J95" s="1" t="s">
        <v>534</v>
      </c>
      <c r="K95" s="8">
        <v>4.6440000000000001</v>
      </c>
      <c r="L95" s="8"/>
      <c r="M95" s="1">
        <v>1</v>
      </c>
      <c r="N95" s="33">
        <v>10</v>
      </c>
      <c r="O95" s="1">
        <f>IF(ISNUMBER(SEARCH('Data Entry'!$J$3,$Q95)),MAX($O$1:$O94)+1,0)</f>
        <v>0</v>
      </c>
      <c r="P95" s="1">
        <f>IF(ISNUMBER(SEARCH('Data Entry'!$J$3,$Q95)),MAX($P$1:$P94)+1,0)</f>
        <v>0</v>
      </c>
      <c r="Q95" s="1" t="str">
        <f>Table2[[#This Row],[Item Name ]]</f>
        <v>JUMBO GOLD SAUSAGE 16PCS 1KG</v>
      </c>
      <c r="R95" s="1" t="str">
        <f>IFERROR(VLOOKUP(ROWS($R$2:$R95),Table2[[Nub2]:[Name]],2,0),"")</f>
        <v/>
      </c>
      <c r="S95" s="1"/>
    </row>
    <row r="96" spans="1:19" ht="14.7" customHeight="1" x14ac:dyDescent="0.3">
      <c r="A96" s="4" cm="1">
        <f t="array" ref="A96">ROW(95:95)</f>
        <v>95</v>
      </c>
      <c r="B96" s="1" t="s">
        <v>543</v>
      </c>
      <c r="C96" s="1" t="s">
        <v>558</v>
      </c>
      <c r="D96" t="s">
        <v>540</v>
      </c>
      <c r="F96" t="s">
        <v>190</v>
      </c>
      <c r="G96" s="1" t="s">
        <v>74</v>
      </c>
      <c r="H96" s="1" t="s">
        <v>275</v>
      </c>
      <c r="I96" s="1" t="s">
        <v>33</v>
      </c>
      <c r="J96" s="1" t="s">
        <v>203</v>
      </c>
      <c r="K96" s="8">
        <v>4.74</v>
      </c>
      <c r="L96" s="8"/>
      <c r="M96" s="1">
        <v>1</v>
      </c>
      <c r="N96" s="33">
        <v>10</v>
      </c>
      <c r="O96" s="1">
        <f>IF(ISNUMBER(SEARCH('Data Entry'!$J$3,$Q96)),MAX($O$1:$O95)+1,0)</f>
        <v>0</v>
      </c>
      <c r="P96" s="1">
        <f>IF(ISNUMBER(SEARCH('Data Entry'!$J$3,$Q96)),MAX($P$1:$P95)+1,0)</f>
        <v>0</v>
      </c>
      <c r="Q96" s="1" t="str">
        <f>Table2[[#This Row],[Item Name ]]</f>
        <v>Raw Frozen Chicken Drumstick</v>
      </c>
      <c r="R96" s="1" t="str">
        <f>IFERROR(VLOOKUP(ROWS($R$2:$R96),Table2[[Nub2]:[Name]],2,0),"")</f>
        <v/>
      </c>
      <c r="S96" s="1"/>
    </row>
    <row r="97" spans="1:19" ht="14.7" customHeight="1" x14ac:dyDescent="0.3">
      <c r="A97" s="4" cm="1">
        <f t="array" ref="A97">ROW(96:96)</f>
        <v>96</v>
      </c>
      <c r="B97" s="1" t="s">
        <v>544</v>
      </c>
      <c r="C97" s="1" t="s">
        <v>559</v>
      </c>
      <c r="D97" t="s">
        <v>541</v>
      </c>
      <c r="F97" t="s">
        <v>190</v>
      </c>
      <c r="G97" s="1" t="s">
        <v>74</v>
      </c>
      <c r="H97" s="1" t="s">
        <v>275</v>
      </c>
      <c r="I97" s="1" t="s">
        <v>33</v>
      </c>
      <c r="J97" s="1" t="s">
        <v>203</v>
      </c>
      <c r="K97" s="8">
        <v>7.3800000000000008</v>
      </c>
      <c r="L97" s="8"/>
      <c r="M97" s="1">
        <v>1</v>
      </c>
      <c r="N97" s="33">
        <v>10</v>
      </c>
      <c r="O97" s="1">
        <f>IF(ISNUMBER(SEARCH('Data Entry'!$J$3,$Q97)),MAX($O$1:$O96)+1,0)</f>
        <v>0</v>
      </c>
      <c r="P97" s="1">
        <f>IF(ISNUMBER(SEARCH('Data Entry'!$J$3,$Q97)),MAX($P$1:$P96)+1,0)</f>
        <v>0</v>
      </c>
      <c r="Q97" s="1" t="str">
        <f>Table2[[#This Row],[Item Name ]]</f>
        <v>Raw Frozen Chicken Middle Wing</v>
      </c>
      <c r="R97" s="1" t="str">
        <f>IFERROR(VLOOKUP(ROWS($R$2:$R97),Table2[[Nub2]:[Name]],2,0),"")</f>
        <v/>
      </c>
      <c r="S97" s="1"/>
    </row>
    <row r="98" spans="1:19" ht="14.7" customHeight="1" x14ac:dyDescent="0.3">
      <c r="A98" s="4" cm="1">
        <f t="array" ref="A98">ROW(97:97)</f>
        <v>97</v>
      </c>
      <c r="B98" s="1" t="s">
        <v>545</v>
      </c>
      <c r="C98" s="1" t="s">
        <v>560</v>
      </c>
      <c r="D98" t="s">
        <v>542</v>
      </c>
      <c r="F98" t="s">
        <v>190</v>
      </c>
      <c r="G98" s="1" t="s">
        <v>74</v>
      </c>
      <c r="H98" s="1" t="s">
        <v>275</v>
      </c>
      <c r="I98" s="1" t="s">
        <v>33</v>
      </c>
      <c r="J98" s="1" t="s">
        <v>203</v>
      </c>
      <c r="K98" s="8">
        <v>6.9239999999999995</v>
      </c>
      <c r="L98" s="8"/>
      <c r="M98" s="1">
        <v>1</v>
      </c>
      <c r="N98" s="33">
        <v>10</v>
      </c>
      <c r="O98" s="1">
        <f>IF(ISNUMBER(SEARCH('Data Entry'!$J$3,$Q98)),MAX($O$1:$O97)+1,0)</f>
        <v>0</v>
      </c>
      <c r="P98" s="1">
        <f>IF(ISNUMBER(SEARCH('Data Entry'!$J$3,$Q98)),MAX($P$1:$P97)+1,0)</f>
        <v>0</v>
      </c>
      <c r="Q98" s="1" t="str">
        <f>Table2[[#This Row],[Item Name ]]</f>
        <v xml:space="preserve">Semi Chicken Sweet &amp; Spicy Korean Sauce </v>
      </c>
      <c r="R98" s="1" t="str">
        <f>IFERROR(VLOOKUP(ROWS($R$2:$R132),Table2[[Nub2]:[Name]],2,0),"")</f>
        <v/>
      </c>
      <c r="S98" s="1"/>
    </row>
    <row r="99" spans="1:19" ht="14.7" customHeight="1" x14ac:dyDescent="0.3">
      <c r="A99" s="4" cm="1">
        <f t="array" ref="A99">ROW(98:98)</f>
        <v>98</v>
      </c>
      <c r="B99" s="1" t="s">
        <v>148</v>
      </c>
      <c r="C99" s="1"/>
      <c r="D99" t="s">
        <v>547</v>
      </c>
      <c r="F99" t="s">
        <v>190</v>
      </c>
      <c r="G99" s="1" t="s">
        <v>74</v>
      </c>
      <c r="H99" s="1" t="s">
        <v>74</v>
      </c>
      <c r="I99" s="1"/>
      <c r="J99" s="1"/>
      <c r="K99" s="8"/>
      <c r="L99" s="8"/>
      <c r="M99" s="1">
        <v>1</v>
      </c>
      <c r="N99" s="33">
        <v>10</v>
      </c>
      <c r="O99" s="1">
        <f>IF(ISNUMBER(SEARCH('Data Entry'!$J$3,$Q99)),MAX($O$1:$O98)+1,0)</f>
        <v>0</v>
      </c>
      <c r="P99" s="1">
        <f>IF(ISNUMBER(SEARCH('Data Entry'!$J$3,$Q99)),MAX($P$1:$P98)+1,0)</f>
        <v>0</v>
      </c>
      <c r="Q99" s="1" t="str">
        <f>Table2[[#This Row],[Item Name ]]</f>
        <v>Revenue Food</v>
      </c>
      <c r="R99" s="1" t="str">
        <f>IFERROR(VLOOKUP(ROWS($R$2:$R132),Table2[[Nub2]:[Name]],2,0),"")</f>
        <v/>
      </c>
      <c r="S99" s="1"/>
    </row>
    <row r="100" spans="1:19" ht="14.7" customHeight="1" x14ac:dyDescent="0.3">
      <c r="A100" s="4" cm="1">
        <f t="array" ref="A100">ROW(99:99)</f>
        <v>99</v>
      </c>
      <c r="B100" s="1" t="s">
        <v>150</v>
      </c>
      <c r="C100" s="1"/>
      <c r="D100" t="s">
        <v>548</v>
      </c>
      <c r="F100" t="s">
        <v>190</v>
      </c>
      <c r="G100" s="1" t="s">
        <v>72</v>
      </c>
      <c r="H100" s="1" t="s">
        <v>72</v>
      </c>
      <c r="I100" s="1"/>
      <c r="J100" s="1"/>
      <c r="K100" s="8"/>
      <c r="L100" s="8"/>
      <c r="M100" s="1">
        <v>1</v>
      </c>
      <c r="N100" s="33">
        <v>10</v>
      </c>
      <c r="O100" s="1">
        <f>IF(ISNUMBER(SEARCH('Data Entry'!$J$3,$Q100)),MAX($O$1:$O99)+1,0)</f>
        <v>0</v>
      </c>
      <c r="P100" s="1">
        <f>IF(ISNUMBER(SEARCH('Data Entry'!$J$3,$Q100)),MAX($P$1:$P99)+1,0)</f>
        <v>0</v>
      </c>
      <c r="Q100" s="1" t="str">
        <f>Table2[[#This Row],[Item Name ]]</f>
        <v>Revenue Non Alcohol</v>
      </c>
      <c r="R100" s="1" t="str">
        <f>IFERROR(VLOOKUP(ROWS($R$2:$R132),Table2[[Nub2]:[Name]],2,0),"")</f>
        <v/>
      </c>
      <c r="S100" s="1"/>
    </row>
    <row r="101" spans="1:19" ht="14.7" customHeight="1" x14ac:dyDescent="0.3">
      <c r="A101" s="4" cm="1">
        <f t="array" ref="A101">ROW(100:100)</f>
        <v>100</v>
      </c>
      <c r="B101" s="1" t="s">
        <v>149</v>
      </c>
      <c r="C101" s="1"/>
      <c r="D101" t="s">
        <v>549</v>
      </c>
      <c r="F101" t="s">
        <v>190</v>
      </c>
      <c r="G101" s="1" t="s">
        <v>71</v>
      </c>
      <c r="H101" s="1" t="s">
        <v>71</v>
      </c>
      <c r="I101" s="1"/>
      <c r="J101" s="1"/>
      <c r="K101" s="8"/>
      <c r="L101" s="8"/>
      <c r="M101" s="1">
        <v>1</v>
      </c>
      <c r="N101" s="33">
        <v>10</v>
      </c>
      <c r="O101" s="1">
        <f>IF(ISNUMBER(SEARCH('Data Entry'!$J$3,$Q101)),MAX($O$1:$O100)+1,0)</f>
        <v>0</v>
      </c>
      <c r="P101" s="1">
        <f>IF(ISNUMBER(SEARCH('Data Entry'!$J$3,$Q101)),MAX($P$1:$P100)+1,0)</f>
        <v>0</v>
      </c>
      <c r="Q101" s="1" t="str">
        <f>Table2[[#This Row],[Item Name ]]</f>
        <v>Revenue Alcohol</v>
      </c>
      <c r="R101" s="1" t="str">
        <f>IFERROR(VLOOKUP(ROWS($R$2:$R132),Table2[[Nub2]:[Name]],2,0),"")</f>
        <v/>
      </c>
      <c r="S101" s="1"/>
    </row>
    <row r="102" spans="1:19" ht="14.7" customHeight="1" x14ac:dyDescent="0.3">
      <c r="A102" s="4" cm="1">
        <f t="array" ref="A102">ROW(101:101)</f>
        <v>101</v>
      </c>
      <c r="B102" s="1" t="s">
        <v>151</v>
      </c>
      <c r="C102" s="1"/>
      <c r="D102" t="s">
        <v>550</v>
      </c>
      <c r="F102" t="s">
        <v>190</v>
      </c>
      <c r="G102" s="1" t="s">
        <v>152</v>
      </c>
      <c r="H102" s="1" t="s">
        <v>152</v>
      </c>
      <c r="I102" s="1"/>
      <c r="J102" s="1"/>
      <c r="K102" s="8"/>
      <c r="L102" s="8"/>
      <c r="M102" s="1">
        <v>1</v>
      </c>
      <c r="N102" s="33">
        <v>10</v>
      </c>
      <c r="O102" s="1">
        <f>IF(ISNUMBER(SEARCH('Data Entry'!$J$3,$Q102)),MAX($O$1:$O101)+1,0)</f>
        <v>0</v>
      </c>
      <c r="P102" s="1">
        <f>IF(ISNUMBER(SEARCH('Data Entry'!$J$3,$Q102)),MAX($P$1:$P101)+1,0)</f>
        <v>0</v>
      </c>
      <c r="Q102" s="1" t="str">
        <f>Table2[[#This Row],[Item Name ]]</f>
        <v>Renenue Other</v>
      </c>
      <c r="R102" s="1" t="str">
        <f>IFERROR(VLOOKUP(ROWS($R$2:$R132),Table2[[Nub2]:[Name]],2,0),"")</f>
        <v/>
      </c>
      <c r="S102" s="1"/>
    </row>
    <row r="103" spans="1:19" ht="14.7" customHeight="1" x14ac:dyDescent="0.3">
      <c r="A103" s="4" cm="1">
        <f t="array" ref="A103">ROW(102:102)</f>
        <v>102</v>
      </c>
      <c r="B103" s="1" t="s">
        <v>551</v>
      </c>
      <c r="C103" s="1"/>
      <c r="D103" t="s">
        <v>553</v>
      </c>
      <c r="F103" t="s">
        <v>190</v>
      </c>
      <c r="G103" s="1" t="s">
        <v>75</v>
      </c>
      <c r="H103" s="1" t="s">
        <v>75</v>
      </c>
      <c r="I103" s="1" t="s">
        <v>396</v>
      </c>
      <c r="J103" s="1" t="s">
        <v>555</v>
      </c>
      <c r="K103" s="8">
        <v>0.18</v>
      </c>
      <c r="L103" s="8"/>
      <c r="M103" s="1">
        <v>1</v>
      </c>
      <c r="N103" s="33">
        <v>10</v>
      </c>
      <c r="O103" s="1">
        <f>IF(ISNUMBER(SEARCH('Data Entry'!$J$3,$Q103)),MAX($O$1:$O102)+1,0)</f>
        <v>0</v>
      </c>
      <c r="P103" s="1">
        <f>IF(ISNUMBER(SEARCH('Data Entry'!$J$3,$Q103)),MAX($P$1:$P102)+1,0)</f>
        <v>0</v>
      </c>
      <c r="Q103" s="1" t="str">
        <f>Table2[[#This Row],[Item Name ]]</f>
        <v>Paper Soup Bowl Box 520ML</v>
      </c>
      <c r="R103" s="1" t="str">
        <f>IFERROR(VLOOKUP(ROWS($R$2:$R132),Table2[[Nub2]:[Name]],2,0),"")</f>
        <v/>
      </c>
      <c r="S103" s="1"/>
    </row>
    <row r="104" spans="1:19" ht="14.7" customHeight="1" x14ac:dyDescent="0.3">
      <c r="A104" s="4" cm="1">
        <f t="array" ref="A104">ROW(103:103)</f>
        <v>103</v>
      </c>
      <c r="B104" s="1" t="s">
        <v>552</v>
      </c>
      <c r="C104" s="1"/>
      <c r="D104" t="s">
        <v>554</v>
      </c>
      <c r="F104" t="s">
        <v>190</v>
      </c>
      <c r="G104" s="1" t="s">
        <v>75</v>
      </c>
      <c r="H104" s="1" t="s">
        <v>75</v>
      </c>
      <c r="I104" s="1" t="s">
        <v>396</v>
      </c>
      <c r="J104" s="1" t="s">
        <v>556</v>
      </c>
      <c r="K104" s="8">
        <v>0.22</v>
      </c>
      <c r="L104" s="8"/>
      <c r="M104" s="1">
        <v>1</v>
      </c>
      <c r="N104" s="33">
        <v>10</v>
      </c>
      <c r="O104" s="1">
        <f>IF(ISNUMBER(SEARCH('Data Entry'!$J$3,$Q104)),MAX($O$1:$O103)+1,0)</f>
        <v>0</v>
      </c>
      <c r="P104" s="1">
        <f>IF(ISNUMBER(SEARCH('Data Entry'!$J$3,$Q104)),MAX($P$1:$P103)+1,0)</f>
        <v>0</v>
      </c>
      <c r="Q104" s="1" t="str">
        <f>Table2[[#This Row],[Item Name ]]</f>
        <v>Paper Soup Bowl Box 850ML</v>
      </c>
      <c r="R104" s="1" t="str">
        <f>IFERROR(VLOOKUP(ROWS($R$2:$R132),Table2[[Nub2]:[Name]],2,0),"")</f>
        <v/>
      </c>
      <c r="S104" s="1"/>
    </row>
    <row r="105" spans="1:19" ht="14.7" customHeight="1" x14ac:dyDescent="0.3">
      <c r="A105" s="4" cm="1">
        <f t="array" ref="A105">ROW(104:104)</f>
        <v>104</v>
      </c>
      <c r="B105" s="1" t="s">
        <v>565</v>
      </c>
      <c r="C105" s="1" t="s">
        <v>563</v>
      </c>
      <c r="D105" t="s">
        <v>561</v>
      </c>
      <c r="F105" t="s">
        <v>190</v>
      </c>
      <c r="G105" s="1" t="s">
        <v>74</v>
      </c>
      <c r="H105" s="1" t="s">
        <v>275</v>
      </c>
      <c r="I105" s="1" t="s">
        <v>33</v>
      </c>
      <c r="J105" s="1" t="s">
        <v>203</v>
      </c>
      <c r="K105" s="8">
        <v>7.4550000000000001</v>
      </c>
      <c r="L105" s="8">
        <v>7.4550000000000001</v>
      </c>
      <c r="M105" s="1">
        <v>1</v>
      </c>
      <c r="N105" s="33">
        <v>10</v>
      </c>
      <c r="O105" s="1">
        <f>IF(ISNUMBER(SEARCH('Data Entry'!$J$3,$Q105)),MAX($O$1:$O104)+1,0)</f>
        <v>0</v>
      </c>
      <c r="P105" s="1">
        <f>IF(ISNUMBER(SEARCH('Data Entry'!$J$3,$Q105)),MAX($P$1:$P104)+1,0)</f>
        <v>0</v>
      </c>
      <c r="Q105" s="1" t="str">
        <f>Table2[[#This Row],[Item Name ]]</f>
        <v>Fried Chicken Flour</v>
      </c>
      <c r="R105" s="1" t="str">
        <f>IFERROR(VLOOKUP(ROWS($R$2:$R132),Table2[[Nub2]:[Name]],2,0),"")</f>
        <v/>
      </c>
      <c r="S105" s="1"/>
    </row>
    <row r="106" spans="1:19" ht="14.7" customHeight="1" x14ac:dyDescent="0.3">
      <c r="A106" s="4" cm="1">
        <f t="array" ref="A106">ROW(105:105)</f>
        <v>105</v>
      </c>
      <c r="B106" s="1" t="s">
        <v>566</v>
      </c>
      <c r="C106" s="1" t="s">
        <v>564</v>
      </c>
      <c r="D106" t="s">
        <v>562</v>
      </c>
      <c r="F106" t="s">
        <v>190</v>
      </c>
      <c r="G106" s="1" t="s">
        <v>74</v>
      </c>
      <c r="H106" s="1" t="s">
        <v>77</v>
      </c>
      <c r="I106" s="1" t="s">
        <v>33</v>
      </c>
      <c r="J106" s="1" t="s">
        <v>33</v>
      </c>
      <c r="K106" s="8">
        <v>2.2799999999999998</v>
      </c>
      <c r="L106" s="8"/>
      <c r="M106" s="1">
        <v>1</v>
      </c>
      <c r="N106" s="33">
        <v>10</v>
      </c>
      <c r="O106" s="1">
        <f>IF(ISNUMBER(SEARCH('Data Entry'!$J$3,$Q106)),MAX($O$1:$O105)+1,0)</f>
        <v>0</v>
      </c>
      <c r="P106" s="1">
        <f>IF(ISNUMBER(SEARCH('Data Entry'!$J$3,$Q106)),MAX($P$1:$P105)+1,0)</f>
        <v>0</v>
      </c>
      <c r="Q106" s="1" t="str">
        <f>Table2[[#This Row],[Item Name ]]</f>
        <v>Whole Garlic</v>
      </c>
      <c r="R106" s="1" t="str">
        <f>IFERROR(VLOOKUP(ROWS($R$2:$R132),Table2[[Nub2]:[Name]],2,0),"")</f>
        <v/>
      </c>
      <c r="S106" s="1"/>
    </row>
    <row r="107" spans="1:19" ht="14.7" customHeight="1" x14ac:dyDescent="0.3">
      <c r="A107" s="4" cm="1">
        <f t="array" ref="A107">ROW(106:106)</f>
        <v>106</v>
      </c>
      <c r="B107" s="1" t="s">
        <v>569</v>
      </c>
      <c r="C107" s="1" t="s">
        <v>572</v>
      </c>
      <c r="D107" t="s">
        <v>575</v>
      </c>
      <c r="F107" t="s">
        <v>190</v>
      </c>
      <c r="G107" s="1" t="s">
        <v>74</v>
      </c>
      <c r="H107" s="1" t="s">
        <v>389</v>
      </c>
      <c r="I107" s="1" t="s">
        <v>58</v>
      </c>
      <c r="J107" s="1" t="s">
        <v>280</v>
      </c>
      <c r="K107" s="8">
        <v>0.76</v>
      </c>
      <c r="L107" s="8">
        <v>0.76</v>
      </c>
      <c r="M107" s="1">
        <v>1</v>
      </c>
      <c r="N107" s="33">
        <v>10</v>
      </c>
      <c r="O107" s="1">
        <f>IF(ISNUMBER(SEARCH('Data Entry'!$J$3,$Q107)),MAX($O$1:$O106)+1,0)</f>
        <v>0</v>
      </c>
      <c r="P107" s="1">
        <f>IF(ISNUMBER(SEARCH('Data Entry'!$J$3,$Q107)),MAX($P$1:$P106)+1,0)</f>
        <v>0</v>
      </c>
      <c r="Q107" s="1" t="str">
        <f>Table2[[#This Row],[Item Name ]]</f>
        <v>Chicken Katsu Sandwich-SW-0006</v>
      </c>
      <c r="R107" s="1" t="str">
        <f>IFERROR(VLOOKUP(ROWS($R$2:$R132),Table2[[Nub2]:[Name]],2,0),"")</f>
        <v/>
      </c>
      <c r="S107" s="1"/>
    </row>
    <row r="108" spans="1:19" ht="14.7" customHeight="1" x14ac:dyDescent="0.3">
      <c r="A108" s="4" cm="1">
        <f t="array" ref="A108">ROW(107:107)</f>
        <v>107</v>
      </c>
      <c r="B108" s="1" t="s">
        <v>570</v>
      </c>
      <c r="C108" s="1" t="s">
        <v>573</v>
      </c>
      <c r="D108" t="s">
        <v>576</v>
      </c>
      <c r="F108" t="s">
        <v>190</v>
      </c>
      <c r="G108" s="1" t="s">
        <v>74</v>
      </c>
      <c r="H108" s="1" t="s">
        <v>389</v>
      </c>
      <c r="I108" s="1" t="s">
        <v>58</v>
      </c>
      <c r="J108" s="1" t="s">
        <v>280</v>
      </c>
      <c r="K108" s="8">
        <v>0.7</v>
      </c>
      <c r="L108" s="8">
        <v>0.7</v>
      </c>
      <c r="M108" s="1">
        <v>1</v>
      </c>
      <c r="N108" s="33">
        <v>10</v>
      </c>
      <c r="O108" s="1">
        <f>IF(ISNUMBER(SEARCH('Data Entry'!$J$3,$Q108)),MAX($O$1:$O107)+1,0)</f>
        <v>0</v>
      </c>
      <c r="P108" s="1">
        <f>IF(ISNUMBER(SEARCH('Data Entry'!$J$3,$Q108)),MAX($P$1:$P107)+1,0)</f>
        <v>0</v>
      </c>
      <c r="Q108" s="1" t="str">
        <f>Table2[[#This Row],[Item Name ]]</f>
        <v>Crab Meat Sandwich-SW-0007</v>
      </c>
      <c r="R108" s="1" t="str">
        <f>IFERROR(VLOOKUP(ROWS($R$2:$R132),Table2[[Nub2]:[Name]],2,0),"")</f>
        <v/>
      </c>
      <c r="S108" s="1"/>
    </row>
    <row r="109" spans="1:19" ht="14.7" customHeight="1" x14ac:dyDescent="0.3">
      <c r="A109" s="4" cm="1">
        <f t="array" ref="A109">ROW(108:108)</f>
        <v>108</v>
      </c>
      <c r="B109" s="1" t="s">
        <v>571</v>
      </c>
      <c r="C109" s="1" t="s">
        <v>574</v>
      </c>
      <c r="D109" t="s">
        <v>577</v>
      </c>
      <c r="F109" t="s">
        <v>190</v>
      </c>
      <c r="G109" s="1" t="s">
        <v>74</v>
      </c>
      <c r="H109" s="1" t="s">
        <v>389</v>
      </c>
      <c r="I109" s="1" t="s">
        <v>58</v>
      </c>
      <c r="J109" s="1" t="s">
        <v>280</v>
      </c>
      <c r="K109" s="8">
        <v>0.83</v>
      </c>
      <c r="L109" s="8">
        <v>0.83</v>
      </c>
      <c r="M109" s="1">
        <v>1</v>
      </c>
      <c r="N109" s="33">
        <v>10</v>
      </c>
      <c r="O109" s="1">
        <f>IF(ISNUMBER(SEARCH('Data Entry'!$J$3,$Q109)),MAX($O$1:$O108)+1,0)</f>
        <v>0</v>
      </c>
      <c r="P109" s="1">
        <f>IF(ISNUMBER(SEARCH('Data Entry'!$J$3,$Q109)),MAX($P$1:$P108)+1,0)</f>
        <v>0</v>
      </c>
      <c r="Q109" s="1" t="str">
        <f>Table2[[#This Row],[Item Name ]]</f>
        <v>Inkigayo Sandwich-SW-0008</v>
      </c>
      <c r="R109" s="1" t="str">
        <f>IFERROR(VLOOKUP(ROWS($R$2:$R132),Table2[[Nub2]:[Name]],2,0),"")</f>
        <v/>
      </c>
      <c r="S109" s="1"/>
    </row>
    <row r="110" spans="1:19" ht="14.7" customHeight="1" x14ac:dyDescent="0.3">
      <c r="A110" s="4" cm="1">
        <f t="array" ref="A110">ROW(109:109)</f>
        <v>109</v>
      </c>
      <c r="B110" s="1" t="s">
        <v>583</v>
      </c>
      <c r="C110" s="1" t="s">
        <v>586</v>
      </c>
      <c r="D110" t="s">
        <v>589</v>
      </c>
      <c r="F110" t="s">
        <v>190</v>
      </c>
      <c r="G110" s="1" t="s">
        <v>74</v>
      </c>
      <c r="H110" s="1" t="s">
        <v>643</v>
      </c>
      <c r="I110" s="1" t="s">
        <v>58</v>
      </c>
      <c r="J110" s="1" t="s">
        <v>234</v>
      </c>
      <c r="K110" s="8">
        <v>2.2000000000000002</v>
      </c>
      <c r="L110" s="8">
        <v>2.2000000000000002</v>
      </c>
      <c r="M110" s="1">
        <v>1</v>
      </c>
      <c r="N110" s="33">
        <v>10</v>
      </c>
      <c r="O110" s="1">
        <f>IF(ISNUMBER(SEARCH('Data Entry'!$J$3,$Q110)),MAX($O$1:$O109)+1,0)</f>
        <v>0</v>
      </c>
      <c r="P110" s="1">
        <f>IF(ISNUMBER(SEARCH('Data Entry'!$J$3,$Q110)),MAX($P$1:$P109)+1,0)</f>
        <v>0</v>
      </c>
      <c r="Q110" s="1" t="str">
        <f>Table2[[#This Row],[Item Name ]]</f>
        <v>Bulgogi Dosirak-KL-0001</v>
      </c>
      <c r="R110" s="1" t="str">
        <f>IFERROR(VLOOKUP(ROWS($R$2:$R132),Table2[[Nub2]:[Name]],2,0),"")</f>
        <v/>
      </c>
      <c r="S110" s="1"/>
    </row>
    <row r="111" spans="1:19" ht="14.7" customHeight="1" x14ac:dyDescent="0.3">
      <c r="A111" s="4" cm="1">
        <f t="array" ref="A111">ROW(110:110)</f>
        <v>110</v>
      </c>
      <c r="B111" s="1" t="s">
        <v>584</v>
      </c>
      <c r="C111" s="1" t="s">
        <v>587</v>
      </c>
      <c r="D111" t="s">
        <v>590</v>
      </c>
      <c r="F111" t="s">
        <v>190</v>
      </c>
      <c r="G111" s="1" t="s">
        <v>74</v>
      </c>
      <c r="H111" s="1" t="s">
        <v>643</v>
      </c>
      <c r="I111" s="1" t="s">
        <v>58</v>
      </c>
      <c r="J111" s="1" t="s">
        <v>234</v>
      </c>
      <c r="K111" s="8">
        <v>2.38</v>
      </c>
      <c r="L111" s="8">
        <v>2.38</v>
      </c>
      <c r="M111" s="1">
        <v>1</v>
      </c>
      <c r="N111" s="33">
        <v>10</v>
      </c>
      <c r="O111" s="1">
        <f>IF(ISNUMBER(SEARCH('Data Entry'!$J$3,$Q111)),MAX($O$1:$O110)+1,0)</f>
        <v>0</v>
      </c>
      <c r="P111" s="1">
        <f>IF(ISNUMBER(SEARCH('Data Entry'!$J$3,$Q111)),MAX($P$1:$P110)+1,0)</f>
        <v>0</v>
      </c>
      <c r="Q111" s="1" t="str">
        <f>Table2[[#This Row],[Item Name ]]</f>
        <v>Stir Fried Spicy Pork Dosirak-KL-0002</v>
      </c>
      <c r="R111" s="1" t="str">
        <f>IFERROR(VLOOKUP(ROWS($R$2:$R132),Table2[[Nub2]:[Name]],2,0),"")</f>
        <v/>
      </c>
      <c r="S111" s="1"/>
    </row>
    <row r="112" spans="1:19" ht="14.7" customHeight="1" x14ac:dyDescent="0.3">
      <c r="A112" s="4" cm="1">
        <f t="array" ref="A112">ROW(111:111)</f>
        <v>111</v>
      </c>
      <c r="B112" s="1" t="s">
        <v>585</v>
      </c>
      <c r="C112" s="1" t="s">
        <v>588</v>
      </c>
      <c r="D112" t="s">
        <v>591</v>
      </c>
      <c r="F112" t="s">
        <v>190</v>
      </c>
      <c r="G112" s="1" t="s">
        <v>74</v>
      </c>
      <c r="H112" s="1" t="s">
        <v>643</v>
      </c>
      <c r="I112" s="1" t="s">
        <v>58</v>
      </c>
      <c r="J112" s="1" t="s">
        <v>234</v>
      </c>
      <c r="K112" s="8">
        <v>2.6</v>
      </c>
      <c r="L112" s="8">
        <v>2.6</v>
      </c>
      <c r="M112" s="1">
        <v>1</v>
      </c>
      <c r="N112" s="33">
        <v>10</v>
      </c>
      <c r="O112" s="1">
        <f>IF(ISNUMBER(SEARCH('Data Entry'!$J$3,$Q112)),MAX($O$1:$O111)+1,0)</f>
        <v>0</v>
      </c>
      <c r="P112" s="1">
        <f>IF(ISNUMBER(SEARCH('Data Entry'!$J$3,$Q112)),MAX($P$1:$P111)+1,0)</f>
        <v>0</v>
      </c>
      <c r="Q112" s="1" t="str">
        <f>Table2[[#This Row],[Item Name ]]</f>
        <v>Japchae Dakgangjeong Dosirak-KL-0003</v>
      </c>
      <c r="R112" s="1" t="str">
        <f>IFERROR(VLOOKUP(ROWS($R$2:$R132),Table2[[Nub2]:[Name]],2,0),"")</f>
        <v/>
      </c>
      <c r="S112" s="1"/>
    </row>
    <row r="113" spans="1:19" ht="14.7" customHeight="1" x14ac:dyDescent="0.3">
      <c r="A113" s="4" cm="1">
        <f t="array" ref="A113">ROW(112:112)</f>
        <v>112</v>
      </c>
      <c r="B113" s="1" t="s">
        <v>596</v>
      </c>
      <c r="C113" s="1"/>
      <c r="D113" t="s">
        <v>597</v>
      </c>
      <c r="F113" t="s">
        <v>190</v>
      </c>
      <c r="G113" s="1" t="s">
        <v>74</v>
      </c>
      <c r="H113" s="1" t="s">
        <v>361</v>
      </c>
      <c r="I113" s="1" t="s">
        <v>33</v>
      </c>
      <c r="J113" s="1" t="s">
        <v>203</v>
      </c>
      <c r="K113" s="8">
        <v>15.6</v>
      </c>
      <c r="L113" s="8">
        <v>13.2</v>
      </c>
      <c r="M113" s="1">
        <v>1</v>
      </c>
      <c r="N113" s="33">
        <v>10</v>
      </c>
      <c r="O113" s="1">
        <f>IF(ISNUMBER(SEARCH('Data Entry'!$J$3,$Q113)),MAX($O$1:$O112)+1,0)</f>
        <v>0</v>
      </c>
      <c r="P113" s="1">
        <f>IF(ISNUMBER(SEARCH('Data Entry'!$J$3,$Q113)),MAX($P$1:$P112)+1,0)</f>
        <v>0</v>
      </c>
      <c r="Q113" s="1" t="str">
        <f>Table2[[#This Row],[Item Name ]]</f>
        <v>Smoked Bacon 1kg</v>
      </c>
      <c r="R113" s="1" t="str">
        <f>IFERROR(VLOOKUP(ROWS($R$2:$R132),Table2[[Nub2]:[Name]],2,0),"")</f>
        <v/>
      </c>
      <c r="S113" s="1"/>
    </row>
    <row r="114" spans="1:19" ht="14.7" customHeight="1" x14ac:dyDescent="0.3">
      <c r="A114" s="4" cm="1">
        <f t="array" ref="A114">ROW(113:113)</f>
        <v>113</v>
      </c>
      <c r="B114" s="1" t="s">
        <v>600</v>
      </c>
      <c r="C114" s="1"/>
      <c r="D114" t="s">
        <v>601</v>
      </c>
      <c r="F114" t="s">
        <v>190</v>
      </c>
      <c r="G114" s="1" t="s">
        <v>75</v>
      </c>
      <c r="H114" s="1" t="s">
        <v>75</v>
      </c>
      <c r="I114" s="1" t="s">
        <v>33</v>
      </c>
      <c r="J114" s="1" t="s">
        <v>33</v>
      </c>
      <c r="K114" s="8">
        <v>2.34</v>
      </c>
      <c r="L114" s="8">
        <v>2.34</v>
      </c>
      <c r="M114" s="1">
        <v>1</v>
      </c>
      <c r="N114" s="33">
        <v>10</v>
      </c>
      <c r="O114" s="1">
        <f>IF(ISNUMBER(SEARCH('Data Entry'!$J$3,$Q114)),MAX($O$1:$O113)+1,0)</f>
        <v>0</v>
      </c>
      <c r="P114" s="1">
        <f>IF(ISNUMBER(SEARCH('Data Entry'!$J$3,$Q114)),MAX($P$1:$P113)+1,0)</f>
        <v>0</v>
      </c>
      <c r="Q114" s="1" t="str">
        <f>Table2[[#This Row],[Item Name ]]</f>
        <v>Plastic White Bag Big 80*120 ថង់សម្រាមថ្លាធំ</v>
      </c>
      <c r="R114" s="1" t="str">
        <f>IFERROR(VLOOKUP(ROWS($R$2:$R132),Table2[[Nub2]:[Name]],2,0),"")</f>
        <v/>
      </c>
      <c r="S114" s="1"/>
    </row>
    <row r="115" spans="1:19" ht="14.7" customHeight="1" x14ac:dyDescent="0.3">
      <c r="A115" s="4" cm="1">
        <f t="array" ref="A115">ROW(114:114)</f>
        <v>114</v>
      </c>
      <c r="B115" s="1" t="s">
        <v>602</v>
      </c>
      <c r="C115" s="1" t="s">
        <v>610</v>
      </c>
      <c r="D115" t="s">
        <v>606</v>
      </c>
      <c r="F115" t="s">
        <v>190</v>
      </c>
      <c r="G115" s="1" t="s">
        <v>74</v>
      </c>
      <c r="H115" s="1" t="s">
        <v>389</v>
      </c>
      <c r="I115" s="1" t="s">
        <v>58</v>
      </c>
      <c r="J115" s="1" t="s">
        <v>614</v>
      </c>
      <c r="K115" s="8">
        <v>1.5</v>
      </c>
      <c r="L115" s="8"/>
      <c r="M115" s="1">
        <v>1</v>
      </c>
      <c r="N115" s="33">
        <v>10</v>
      </c>
      <c r="O115" s="1">
        <f>IF(ISNUMBER(SEARCH('Data Entry'!$J$3,$Q115)),MAX($O$1:$O114)+1,0)</f>
        <v>0</v>
      </c>
      <c r="P115" s="1">
        <f>IF(ISNUMBER(SEARCH('Data Entry'!$J$3,$Q115)),MAX($P$1:$P114)+1,0)</f>
        <v>0</v>
      </c>
      <c r="Q115" s="1" t="str">
        <f>Table2[[#This Row],[Item Name ]]</f>
        <v xml:space="preserve">Tuna &amp; Egg Sandwich </v>
      </c>
      <c r="R115" s="1" t="str">
        <f>IFERROR(VLOOKUP(ROWS($R$2:$R132),Table2[[Nub2]:[Name]],2,0),"")</f>
        <v/>
      </c>
      <c r="S115" s="1"/>
    </row>
    <row r="116" spans="1:19" ht="14.7" customHeight="1" x14ac:dyDescent="0.3">
      <c r="A116" s="4" cm="1">
        <f t="array" ref="A116">ROW(115:115)</f>
        <v>115</v>
      </c>
      <c r="B116" s="1" t="s">
        <v>603</v>
      </c>
      <c r="C116" s="1" t="s">
        <v>611</v>
      </c>
      <c r="D116" t="s">
        <v>607</v>
      </c>
      <c r="F116" t="s">
        <v>190</v>
      </c>
      <c r="G116" s="1" t="s">
        <v>74</v>
      </c>
      <c r="H116" s="1" t="s">
        <v>389</v>
      </c>
      <c r="I116" s="1" t="s">
        <v>58</v>
      </c>
      <c r="J116" s="1" t="s">
        <v>614</v>
      </c>
      <c r="K116" s="8">
        <v>1.5</v>
      </c>
      <c r="L116" s="8"/>
      <c r="M116" s="1">
        <v>1</v>
      </c>
      <c r="N116" s="33">
        <v>10</v>
      </c>
      <c r="O116" s="1">
        <f>IF(ISNUMBER(SEARCH('Data Entry'!$J$3,$Q116)),MAX($O$1:$O115)+1,0)</f>
        <v>0</v>
      </c>
      <c r="P116" s="1">
        <f>IF(ISNUMBER(SEARCH('Data Entry'!$J$3,$Q116)),MAX($P$1:$P115)+1,0)</f>
        <v>0</v>
      </c>
      <c r="Q116" s="1" t="str">
        <f>Table2[[#This Row],[Item Name ]]</f>
        <v xml:space="preserve">Ham &amp; Corn Sandwich </v>
      </c>
      <c r="R116" s="1" t="str">
        <f>IFERROR(VLOOKUP(ROWS($R$2:$R132),Table2[[Nub2]:[Name]],2,0),"")</f>
        <v/>
      </c>
      <c r="S116" s="1"/>
    </row>
    <row r="117" spans="1:19" ht="14.7" customHeight="1" x14ac:dyDescent="0.3">
      <c r="A117" s="4" cm="1">
        <f t="array" ref="A117">ROW(116:116)</f>
        <v>116</v>
      </c>
      <c r="B117" s="1" t="s">
        <v>604</v>
      </c>
      <c r="C117" s="1" t="s">
        <v>612</v>
      </c>
      <c r="D117" t="s">
        <v>608</v>
      </c>
      <c r="F117" t="s">
        <v>190</v>
      </c>
      <c r="G117" s="1" t="s">
        <v>74</v>
      </c>
      <c r="H117" s="1" t="s">
        <v>389</v>
      </c>
      <c r="I117" s="1" t="s">
        <v>58</v>
      </c>
      <c r="J117" s="1" t="s">
        <v>614</v>
      </c>
      <c r="K117" s="8">
        <v>1.5</v>
      </c>
      <c r="L117" s="8"/>
      <c r="M117" s="1">
        <v>1</v>
      </c>
      <c r="N117" s="33">
        <v>10</v>
      </c>
      <c r="O117" s="1">
        <f>IF(ISNUMBER(SEARCH('Data Entry'!$J$3,$Q117)),MAX($O$1:$O116)+1,0)</f>
        <v>0</v>
      </c>
      <c r="P117" s="1">
        <f>IF(ISNUMBER(SEARCH('Data Entry'!$J$3,$Q117)),MAX($P$1:$P116)+1,0)</f>
        <v>0</v>
      </c>
      <c r="Q117" s="1" t="str">
        <f>Table2[[#This Row],[Item Name ]]</f>
        <v xml:space="preserve">Sausage &amp; Freid Egg Sandwich  </v>
      </c>
      <c r="R117" s="1" t="str">
        <f>IFERROR(VLOOKUP(ROWS($R$2:$R132),Table2[[Nub2]:[Name]],2,0),"")</f>
        <v/>
      </c>
      <c r="S117" s="1"/>
    </row>
    <row r="118" spans="1:19" ht="14.7" customHeight="1" x14ac:dyDescent="0.3">
      <c r="A118" s="4" cm="1">
        <f t="array" ref="A118">ROW(117:117)</f>
        <v>117</v>
      </c>
      <c r="B118" s="1" t="s">
        <v>605</v>
      </c>
      <c r="C118" s="1" t="s">
        <v>613</v>
      </c>
      <c r="D118" t="s">
        <v>609</v>
      </c>
      <c r="F118" t="s">
        <v>190</v>
      </c>
      <c r="G118" s="1" t="s">
        <v>74</v>
      </c>
      <c r="H118" s="1" t="s">
        <v>389</v>
      </c>
      <c r="I118" s="1" t="s">
        <v>58</v>
      </c>
      <c r="J118" s="1" t="s">
        <v>614</v>
      </c>
      <c r="K118" s="8">
        <v>1.5</v>
      </c>
      <c r="L118" s="8"/>
      <c r="M118" s="1">
        <v>1</v>
      </c>
      <c r="N118" s="33">
        <v>10</v>
      </c>
      <c r="O118" s="1">
        <f>IF(ISNUMBER(SEARCH('Data Entry'!$J$3,$Q118)),MAX($O$1:$O117)+1,0)</f>
        <v>0</v>
      </c>
      <c r="P118" s="1">
        <f>IF(ISNUMBER(SEARCH('Data Entry'!$J$3,$Q118)),MAX($P$1:$P117)+1,0)</f>
        <v>0</v>
      </c>
      <c r="Q118" s="1" t="str">
        <f>Table2[[#This Row],[Item Name ]]</f>
        <v xml:space="preserve">Chicken Sandwich </v>
      </c>
      <c r="R118" s="1" t="str">
        <f>IFERROR(VLOOKUP(ROWS($R$2:$R132),Table2[[Nub2]:[Name]],2,0),"")</f>
        <v/>
      </c>
      <c r="S118" s="1"/>
    </row>
    <row r="119" spans="1:19" ht="14.7" customHeight="1" x14ac:dyDescent="0.3">
      <c r="A119" s="4" cm="1">
        <f t="array" ref="A119">ROW(118:118)</f>
        <v>118</v>
      </c>
      <c r="B119" s="1" t="s">
        <v>617</v>
      </c>
      <c r="C119" s="1"/>
      <c r="D119" t="s">
        <v>618</v>
      </c>
      <c r="F119" t="s">
        <v>190</v>
      </c>
      <c r="G119" s="1" t="s">
        <v>74</v>
      </c>
      <c r="H119" s="1" t="s">
        <v>636</v>
      </c>
      <c r="I119" s="1" t="s">
        <v>637</v>
      </c>
      <c r="J119" s="1"/>
      <c r="K119" s="8"/>
      <c r="L119" s="8"/>
      <c r="M119" s="1"/>
      <c r="N119" s="33"/>
      <c r="O119" s="1">
        <f>IF(ISNUMBER(SEARCH('Data Entry'!$J$3,$Q119)),MAX($O$1:$O118)+1,0)</f>
        <v>0</v>
      </c>
      <c r="P119" s="1">
        <f>IF(ISNUMBER(SEARCH('Data Entry'!$J$3,$Q119)),MAX($P$1:$P118)+1,0)</f>
        <v>0</v>
      </c>
      <c r="Q119" s="1" t="str">
        <f>Table2[[#This Row],[Item Name ]]</f>
        <v>Spicy Crab Roll</v>
      </c>
      <c r="R119" s="1" t="str">
        <f>IFERROR(VLOOKUP(ROWS($R$2:$R132),Table2[[Nub2]:[Name]],2,0),"")</f>
        <v/>
      </c>
      <c r="S119" s="1"/>
    </row>
    <row r="120" spans="1:19" ht="14.7" customHeight="1" x14ac:dyDescent="0.3">
      <c r="A120" s="4" cm="1">
        <f t="array" ref="A120">ROW(119:119)</f>
        <v>119</v>
      </c>
      <c r="B120" s="1" t="s">
        <v>615</v>
      </c>
      <c r="C120" s="1" t="s">
        <v>631</v>
      </c>
      <c r="D120" t="s">
        <v>619</v>
      </c>
      <c r="F120" t="s">
        <v>190</v>
      </c>
      <c r="G120" s="1" t="s">
        <v>74</v>
      </c>
      <c r="H120" s="1" t="s">
        <v>636</v>
      </c>
      <c r="I120" s="1" t="s">
        <v>637</v>
      </c>
      <c r="J120" s="1" t="s">
        <v>638</v>
      </c>
      <c r="K120" s="8">
        <v>1.21</v>
      </c>
      <c r="L120" s="8">
        <v>1.21</v>
      </c>
      <c r="M120" s="1"/>
      <c r="N120" s="33"/>
      <c r="O120" s="1">
        <f>IF(ISNUMBER(SEARCH('Data Entry'!$J$3,$Q120)),MAX($O$1:$O119)+1,0)</f>
        <v>0</v>
      </c>
      <c r="P120" s="1">
        <f>IF(ISNUMBER(SEARCH('Data Entry'!$J$3,$Q120)),MAX($P$1:$P119)+1,0)</f>
        <v>0</v>
      </c>
      <c r="Q120" s="1" t="str">
        <f>Table2[[#This Row],[Item Name ]]</f>
        <v>Maki Crab &amp; Chicken Egg</v>
      </c>
      <c r="R120" s="1" t="str">
        <f>IFERROR(VLOOKUP(ROWS($R$2:$R132),Table2[[Nub2]:[Name]],2,0),"")</f>
        <v/>
      </c>
      <c r="S120" s="1"/>
    </row>
    <row r="121" spans="1:19" ht="14.7" customHeight="1" x14ac:dyDescent="0.3">
      <c r="A121" s="4" cm="1">
        <f t="array" ref="A121">ROW(120:120)</f>
        <v>120</v>
      </c>
      <c r="B121" s="1" t="s">
        <v>620</v>
      </c>
      <c r="C121" s="1"/>
      <c r="D121" t="s">
        <v>621</v>
      </c>
      <c r="F121" t="s">
        <v>190</v>
      </c>
      <c r="G121" s="1" t="s">
        <v>74</v>
      </c>
      <c r="H121" s="1" t="s">
        <v>636</v>
      </c>
      <c r="I121" s="1" t="s">
        <v>637</v>
      </c>
      <c r="J121" s="1"/>
      <c r="K121" s="8"/>
      <c r="L121" s="8"/>
      <c r="M121" s="1"/>
      <c r="N121" s="33"/>
      <c r="O121" s="1">
        <f>IF(ISNUMBER(SEARCH('Data Entry'!$J$3,$Q121)),MAX($O$1:$O120)+1,0)</f>
        <v>0</v>
      </c>
      <c r="P121" s="1">
        <f>IF(ISNUMBER(SEARCH('Data Entry'!$J$3,$Q121)),MAX($P$1:$P120)+1,0)</f>
        <v>0</v>
      </c>
      <c r="Q121" s="1" t="str">
        <f>Table2[[#This Row],[Item Name ]]</f>
        <v>Maki Salmon &amp; Wakame</v>
      </c>
      <c r="R121" s="1" t="str">
        <f>IFERROR(VLOOKUP(ROWS($R$2:$R132),Table2[[Nub2]:[Name]],2,0),"")</f>
        <v/>
      </c>
      <c r="S121" s="1"/>
    </row>
    <row r="122" spans="1:19" ht="14.7" customHeight="1" x14ac:dyDescent="0.3">
      <c r="A122" s="4" cm="1">
        <f t="array" ref="A122">ROW(121:121)</f>
        <v>121</v>
      </c>
      <c r="B122" s="1" t="s">
        <v>616</v>
      </c>
      <c r="C122" s="1" t="s">
        <v>632</v>
      </c>
      <c r="D122" t="s">
        <v>622</v>
      </c>
      <c r="F122" t="s">
        <v>190</v>
      </c>
      <c r="G122" s="1" t="s">
        <v>74</v>
      </c>
      <c r="H122" s="1" t="s">
        <v>636</v>
      </c>
      <c r="I122" s="1" t="s">
        <v>637</v>
      </c>
      <c r="J122" s="1" t="s">
        <v>639</v>
      </c>
      <c r="K122" s="8">
        <v>1.21</v>
      </c>
      <c r="L122" s="8">
        <v>1.21</v>
      </c>
      <c r="M122" s="1"/>
      <c r="N122" s="33"/>
      <c r="O122" s="1">
        <f>IF(ISNUMBER(SEARCH('Data Entry'!$J$3,$Q122)),MAX($O$1:$O154)+1,0)</f>
        <v>0</v>
      </c>
      <c r="P122" s="1">
        <f>IF(ISNUMBER(SEARCH('Data Entry'!$J$3,$Q122)),MAX($P$1:$P154)+1,0)</f>
        <v>0</v>
      </c>
      <c r="Q122" s="1" t="str">
        <f>Table2[[#This Row],[Item Name ]]</f>
        <v>Maki Cali &amp; Tuna Roll</v>
      </c>
      <c r="R122" s="1" t="str">
        <f>IFERROR(VLOOKUP(ROWS($R$2:$R122),Table2[[Nub2]:[Name]],2,0),"")</f>
        <v/>
      </c>
      <c r="S122" s="1"/>
    </row>
    <row r="123" spans="1:19" ht="14.7" customHeight="1" x14ac:dyDescent="0.3">
      <c r="A123" s="4" cm="1">
        <f t="array" ref="A123">ROW(122:122)</f>
        <v>122</v>
      </c>
      <c r="B123" s="1" t="s">
        <v>623</v>
      </c>
      <c r="C123" s="1"/>
      <c r="D123" t="s">
        <v>624</v>
      </c>
      <c r="F123" t="s">
        <v>190</v>
      </c>
      <c r="G123" s="1" t="s">
        <v>74</v>
      </c>
      <c r="H123" s="1" t="s">
        <v>636</v>
      </c>
      <c r="I123" s="1" t="s">
        <v>637</v>
      </c>
      <c r="J123" s="1"/>
      <c r="K123" s="8"/>
      <c r="L123" s="8"/>
      <c r="M123" s="1"/>
      <c r="N123" s="33"/>
      <c r="O123" s="1">
        <f>IF(ISNUMBER(SEARCH('Data Entry'!$J$3,$Q123)),MAX($O$1:$O122)+1,0)</f>
        <v>0</v>
      </c>
      <c r="P123" s="1">
        <f>IF(ISNUMBER(SEARCH('Data Entry'!$J$3,$Q123)),MAX($P$1:$P122)+1,0)</f>
        <v>0</v>
      </c>
      <c r="Q123" s="1" t="str">
        <f>Table2[[#This Row],[Item Name ]]</f>
        <v>Nigiri Salmon</v>
      </c>
      <c r="R123" s="1" t="str">
        <f>IFERROR(VLOOKUP(ROWS($R$2:$R123),Table2[[Nub2]:[Name]],2,0),"")</f>
        <v/>
      </c>
      <c r="S123" s="1"/>
    </row>
    <row r="124" spans="1:19" ht="14.7" customHeight="1" x14ac:dyDescent="0.3">
      <c r="A124" s="4" cm="1">
        <f t="array" ref="A124">ROW(123:123)</f>
        <v>123</v>
      </c>
      <c r="B124" s="1" t="s">
        <v>625</v>
      </c>
      <c r="C124" s="1"/>
      <c r="D124" t="s">
        <v>626</v>
      </c>
      <c r="F124" t="s">
        <v>190</v>
      </c>
      <c r="G124" s="1" t="s">
        <v>74</v>
      </c>
      <c r="H124" s="1" t="s">
        <v>636</v>
      </c>
      <c r="I124" s="1" t="s">
        <v>637</v>
      </c>
      <c r="J124" s="1"/>
      <c r="K124" s="8"/>
      <c r="L124" s="8"/>
      <c r="M124" s="1"/>
      <c r="N124" s="33"/>
      <c r="O124" s="1">
        <f>IF(ISNUMBER(SEARCH('Data Entry'!$J$3,$Q124)),MAX($O$1:$O123)+1,0)</f>
        <v>0</v>
      </c>
      <c r="P124" s="1">
        <f>IF(ISNUMBER(SEARCH('Data Entry'!$J$3,$Q124)),MAX($P$1:$P123)+1,0)</f>
        <v>0</v>
      </c>
      <c r="Q124" s="1" t="str">
        <f>Table2[[#This Row],[Item Name ]]</f>
        <v>Tamagoyaki Kini Kiri</v>
      </c>
      <c r="R124" s="1" t="str">
        <f>IFERROR(VLOOKUP(ROWS($R$2:$R124),Table2[[Nub2]:[Name]],2,0),"")</f>
        <v/>
      </c>
      <c r="S124" s="1"/>
    </row>
    <row r="125" spans="1:19" ht="14.7" customHeight="1" x14ac:dyDescent="0.3">
      <c r="A125" s="4" cm="1">
        <f t="array" ref="A125">ROW(124:124)</f>
        <v>124</v>
      </c>
      <c r="B125" s="1" t="s">
        <v>627</v>
      </c>
      <c r="C125" s="1"/>
      <c r="D125" t="s">
        <v>628</v>
      </c>
      <c r="F125" t="s">
        <v>190</v>
      </c>
      <c r="G125" s="1" t="s">
        <v>74</v>
      </c>
      <c r="H125" s="1" t="s">
        <v>636</v>
      </c>
      <c r="I125" s="1" t="s">
        <v>637</v>
      </c>
      <c r="J125" s="1"/>
      <c r="K125" s="8"/>
      <c r="L125" s="8"/>
      <c r="M125" s="1"/>
      <c r="N125" s="33"/>
      <c r="O125" s="1">
        <f>IF(ISNUMBER(SEARCH('Data Entry'!$J$3,$Q125)),MAX($O$1:$O124)+1,0)</f>
        <v>0</v>
      </c>
      <c r="P125" s="1">
        <f>IF(ISNUMBER(SEARCH('Data Entry'!$J$3,$Q125)),MAX($P$1:$P124)+1,0)</f>
        <v>0</v>
      </c>
      <c r="Q125" s="1" t="str">
        <f>Table2[[#This Row],[Item Name ]]</f>
        <v>Inari Tuna Crab &amp; Wakame</v>
      </c>
      <c r="R125" s="1" t="str">
        <f>IFERROR(VLOOKUP(ROWS($R$2:$R125),Table2[[Nub2]:[Name]],2,0),"")</f>
        <v/>
      </c>
      <c r="S125" s="1"/>
    </row>
    <row r="126" spans="1:19" ht="14.7" customHeight="1" x14ac:dyDescent="0.3">
      <c r="A126" s="4" cm="1">
        <f t="array" ref="A126">ROW(125:125)</f>
        <v>125</v>
      </c>
      <c r="B126" s="1" t="s">
        <v>629</v>
      </c>
      <c r="C126" s="1"/>
      <c r="D126" t="s">
        <v>630</v>
      </c>
      <c r="F126" t="s">
        <v>190</v>
      </c>
      <c r="G126" s="1" t="s">
        <v>74</v>
      </c>
      <c r="H126" s="1" t="s">
        <v>636</v>
      </c>
      <c r="I126" s="1" t="s">
        <v>637</v>
      </c>
      <c r="J126" s="1"/>
      <c r="K126" s="8"/>
      <c r="L126" s="8"/>
      <c r="M126" s="1"/>
      <c r="N126" s="33"/>
      <c r="O126" s="1">
        <f>IF(ISNUMBER(SEARCH('Data Entry'!$J$3,$Q126)),MAX($O$1:$O125)+1,0)</f>
        <v>0</v>
      </c>
      <c r="P126" s="1">
        <f>IF(ISNUMBER(SEARCH('Data Entry'!$J$3,$Q126)),MAX($P$1:$P125)+1,0)</f>
        <v>0</v>
      </c>
      <c r="Q126" s="1" t="str">
        <f>Table2[[#This Row],[Item Name ]]</f>
        <v>Crab Wakame Roll</v>
      </c>
      <c r="R126" s="1" t="str">
        <f>IFERROR(VLOOKUP(ROWS($R$2:$R132),Table2[[Nub2]:[Name]],2,0),"")</f>
        <v/>
      </c>
      <c r="S126" s="1"/>
    </row>
    <row r="127" spans="1:19" ht="14.7" customHeight="1" x14ac:dyDescent="0.3">
      <c r="A127" s="4" cm="1">
        <f t="array" ref="A127">ROW(126:126)</f>
        <v>126</v>
      </c>
      <c r="B127" s="1" t="s">
        <v>633</v>
      </c>
      <c r="C127" s="1" t="s">
        <v>640</v>
      </c>
      <c r="D127" t="s">
        <v>642</v>
      </c>
      <c r="F127" t="s">
        <v>190</v>
      </c>
      <c r="G127" s="1" t="s">
        <v>74</v>
      </c>
      <c r="H127" s="1" t="s">
        <v>386</v>
      </c>
      <c r="I127" s="1" t="s">
        <v>58</v>
      </c>
      <c r="J127" s="1" t="s">
        <v>234</v>
      </c>
      <c r="K127" s="8">
        <v>1.6</v>
      </c>
      <c r="L127" s="8">
        <v>1.6</v>
      </c>
      <c r="M127" s="1"/>
      <c r="N127" s="33"/>
      <c r="O127" s="1">
        <f>IF(ISNUMBER(SEARCH('Data Entry'!$J$3,$Q127)),MAX($O$1:$O126)+1,0)</f>
        <v>0</v>
      </c>
      <c r="P127" s="1">
        <f>IF(ISNUMBER(SEARCH('Data Entry'!$J$3,$Q127)),MAX($P$1:$P126)+1,0)</f>
        <v>0</v>
      </c>
      <c r="Q127" s="1" t="str">
        <f>Table2[[#This Row],[Item Name ]]</f>
        <v>Salmon Fried Rice (បា​យឆា សាលម៉ុន)</v>
      </c>
      <c r="R127" s="1" t="str">
        <f>IFERROR(VLOOKUP(ROWS($R$2:$R132),Table2[[Nub2]:[Name]],2,0),"")</f>
        <v/>
      </c>
      <c r="S127" s="1"/>
    </row>
    <row r="128" spans="1:19" ht="14.7" customHeight="1" x14ac:dyDescent="0.3">
      <c r="A128" s="4" cm="1">
        <f t="array" ref="A128">ROW(127:127)</f>
        <v>127</v>
      </c>
      <c r="B128" s="1" t="s">
        <v>634</v>
      </c>
      <c r="C128" s="1" t="s">
        <v>641</v>
      </c>
      <c r="D128" t="s">
        <v>635</v>
      </c>
      <c r="F128" t="s">
        <v>190</v>
      </c>
      <c r="G128" s="1" t="s">
        <v>74</v>
      </c>
      <c r="H128" s="1" t="s">
        <v>386</v>
      </c>
      <c r="I128" s="1" t="s">
        <v>58</v>
      </c>
      <c r="J128" s="1" t="s">
        <v>234</v>
      </c>
      <c r="K128" s="8">
        <v>1.6</v>
      </c>
      <c r="L128" s="8">
        <v>1.6</v>
      </c>
      <c r="M128" s="1"/>
      <c r="N128" s="33"/>
      <c r="O128" s="1">
        <f>IF(ISNUMBER(SEARCH('Data Entry'!$J$3,$Q128)),MAX($O$1:$O127)+1,0)</f>
        <v>0</v>
      </c>
      <c r="P128" s="1">
        <f>IF(ISNUMBER(SEARCH('Data Entry'!$J$3,$Q128)),MAX($P$1:$P127)+1,0)</f>
        <v>0</v>
      </c>
      <c r="Q128" s="1" t="str">
        <f>Table2[[#This Row],[Item Name ]]</f>
        <v>Crab Fried Rice (បាយឆា ក្ដាម)</v>
      </c>
      <c r="R128" s="1" t="str">
        <f>IFERROR(VLOOKUP(ROWS($R$2:$R132),Table2[[Nub2]:[Name]],2,0),"")</f>
        <v/>
      </c>
      <c r="S128" s="1"/>
    </row>
    <row r="129" spans="1:19" ht="14.7" customHeight="1" x14ac:dyDescent="0.3">
      <c r="A129" s="4" cm="1">
        <f t="array" ref="A129">ROW(128:128)</f>
        <v>128</v>
      </c>
      <c r="B129" s="1" t="s">
        <v>647</v>
      </c>
      <c r="C129" s="1"/>
      <c r="D129" t="s">
        <v>648</v>
      </c>
      <c r="F129" t="s">
        <v>190</v>
      </c>
      <c r="G129" s="1" t="s">
        <v>74</v>
      </c>
      <c r="H129" s="1" t="s">
        <v>76</v>
      </c>
      <c r="I129" s="1" t="s">
        <v>347</v>
      </c>
      <c r="J129" s="1" t="s">
        <v>649</v>
      </c>
      <c r="K129" s="8">
        <v>19.2</v>
      </c>
      <c r="L129" s="8">
        <v>19.2</v>
      </c>
      <c r="M129" s="1"/>
      <c r="N129" s="33"/>
      <c r="O129" s="1">
        <f>IF(ISNUMBER(SEARCH('Data Entry'!$J$3,$Q129)),MAX($O$1:$O128)+1,0)</f>
        <v>0</v>
      </c>
      <c r="P129" s="1">
        <f>IF(ISNUMBER(SEARCH('Data Entry'!$J$3,$Q129)),MAX($P$1:$P128)+1,0)</f>
        <v>0</v>
      </c>
      <c r="Q129" s="1" t="str">
        <f>Table2[[#This Row],[Item Name ]]</f>
        <v>KELLY MAYONNAISE (TUB*3KG)</v>
      </c>
      <c r="R129" s="1" t="str">
        <f>IFERROR(VLOOKUP(ROWS($R$2:$R132),Table2[[Nub2]:[Name]],2,0),"")</f>
        <v/>
      </c>
      <c r="S129" s="1"/>
    </row>
    <row r="130" spans="1:19" ht="14.7" customHeight="1" x14ac:dyDescent="0.3">
      <c r="A130" s="4" cm="1">
        <f t="array" ref="A130">ROW(129:129)</f>
        <v>129</v>
      </c>
      <c r="B130" s="1" t="s">
        <v>651</v>
      </c>
      <c r="C130" s="1"/>
      <c r="D130" t="s">
        <v>652</v>
      </c>
      <c r="F130" t="s">
        <v>190</v>
      </c>
      <c r="G130" s="1" t="s">
        <v>75</v>
      </c>
      <c r="H130" s="1" t="s">
        <v>75</v>
      </c>
      <c r="I130" s="1" t="s">
        <v>33</v>
      </c>
      <c r="J130" s="1" t="s">
        <v>33</v>
      </c>
      <c r="K130" s="8">
        <v>2.2799999999999998</v>
      </c>
      <c r="L130" s="8">
        <v>2.2799999999999998</v>
      </c>
      <c r="M130" s="1"/>
      <c r="N130" s="33"/>
      <c r="O130" s="1">
        <f>IF(ISNUMBER(SEARCH('Data Entry'!$J$3,$Q130)),MAX($O$1:$O129)+1,0)</f>
        <v>0</v>
      </c>
      <c r="P130" s="1">
        <f>IF(ISNUMBER(SEARCH('Data Entry'!$J$3,$Q130)),MAX($P$1:$P129)+1,0)</f>
        <v>0</v>
      </c>
      <c r="Q130" s="1" t="str">
        <f>Table2[[#This Row],[Item Name ]]</f>
        <v>White Plastic Bag Wtith Hand 20*30 (ថង់ថ្លាមានដៃ)</v>
      </c>
      <c r="R130" s="1" t="str">
        <f>IFERROR(VLOOKUP(ROWS($R$2:$R132),Table2[[Nub2]:[Name]],2,0),"")</f>
        <v/>
      </c>
      <c r="S130" s="1"/>
    </row>
    <row r="131" spans="1:19" ht="14.7" customHeight="1" x14ac:dyDescent="0.3">
      <c r="A131" s="4">
        <f t="array" ref="A131">ROW(130:130)</f>
        <v>130</v>
      </c>
      <c r="B131" s="1" t="s">
        <v>653</v>
      </c>
      <c r="C131" s="1" t="s">
        <v>654</v>
      </c>
      <c r="D131" t="s">
        <v>655</v>
      </c>
      <c r="F131" t="s">
        <v>190</v>
      </c>
      <c r="G131" s="1" t="s">
        <v>74</v>
      </c>
      <c r="H131" s="1" t="s">
        <v>275</v>
      </c>
      <c r="I131" s="1" t="s">
        <v>54</v>
      </c>
      <c r="J131" s="1" t="s">
        <v>656</v>
      </c>
      <c r="K131" s="8">
        <v>4.8</v>
      </c>
      <c r="L131" s="8">
        <v>4.8</v>
      </c>
      <c r="M131" s="1"/>
      <c r="N131" s="33"/>
      <c r="O131" s="1">
        <f>IF(ISNUMBER(SEARCH('Data Entry'!$J$3,$Q131)),MAX($O$1:$O130)+1,0)</f>
        <v>0</v>
      </c>
      <c r="P131" s="1">
        <f>IF(ISNUMBER(SEARCH('Data Entry'!$J$3,$Q131)),MAX($P$1:$P130)+1,0)</f>
        <v>0</v>
      </c>
      <c r="Q131" s="1" t="str">
        <f>Table2[[#This Row],[Item Name ]]</f>
        <v>Semi-Chicken Cutlets-KF-0028</v>
      </c>
      <c r="R131" s="1" t="str">
        <f>IFERROR(VLOOKUP(ROWS($R$2:$R132),Table2[[Nub2]:[Name]],2,0),"")</f>
        <v/>
      </c>
      <c r="S131" s="1"/>
    </row>
    <row r="132" spans="1:19" ht="14.7" customHeight="1" x14ac:dyDescent="0.3">
      <c r="A132" s="4">
        <f t="array" ref="A132">ROW(131:131)</f>
        <v>131</v>
      </c>
      <c r="B132" s="1" t="s">
        <v>665</v>
      </c>
      <c r="C132" s="1"/>
      <c r="D132" t="s">
        <v>666</v>
      </c>
      <c r="F132" t="s">
        <v>190</v>
      </c>
      <c r="G132" s="1" t="s">
        <v>74</v>
      </c>
      <c r="H132" s="1" t="s">
        <v>76</v>
      </c>
      <c r="I132" s="1" t="s">
        <v>667</v>
      </c>
      <c r="J132" s="1" t="s">
        <v>668</v>
      </c>
      <c r="K132" s="8">
        <v>50</v>
      </c>
      <c r="L132" s="8">
        <v>50</v>
      </c>
      <c r="M132" s="1"/>
      <c r="N132" s="33"/>
      <c r="O132" s="1">
        <f>IF(ISNUMBER(SEARCH('Data Entry'!$J$3,$Q132)),MAX($O$1:$O131)+1,0)</f>
        <v>0</v>
      </c>
      <c r="P132" s="1">
        <f>IF(ISNUMBER(SEARCH('Data Entry'!$J$3,$Q132)),MAX($P$1:$P131)+1,0)</f>
        <v>0</v>
      </c>
      <c r="Q132" s="1" t="str">
        <f>Table2[[#This Row],[Item Name ]]</f>
        <v>Cooking Oil 25LTR (ប្រេងឆា)</v>
      </c>
      <c r="R132" s="1" t="str">
        <f>IFERROR(VLOOKUP(ROWS($R$2:$R132),Table2[[Nub2]:[Name]],2,0),"")</f>
        <v/>
      </c>
      <c r="S132" s="1"/>
    </row>
    <row r="133" spans="1:19" ht="14.7" customHeight="1" x14ac:dyDescent="0.3">
      <c r="A133" s="4" cm="1">
        <f t="array" ref="A133">ROW(132:132)</f>
        <v>132</v>
      </c>
      <c r="B133" s="1" t="s">
        <v>670</v>
      </c>
      <c r="C133" s="1"/>
      <c r="D133" t="s">
        <v>672</v>
      </c>
      <c r="F133" t="s">
        <v>190</v>
      </c>
      <c r="G133" s="1" t="s">
        <v>74</v>
      </c>
      <c r="H133" s="1" t="s">
        <v>386</v>
      </c>
      <c r="I133" s="1" t="s">
        <v>54</v>
      </c>
      <c r="J133" s="1" t="s">
        <v>674</v>
      </c>
      <c r="K133" s="8">
        <v>1.6</v>
      </c>
      <c r="L133" s="8">
        <v>1.6</v>
      </c>
      <c r="M133" s="1"/>
      <c r="N133" s="33"/>
      <c r="O133" s="1">
        <f>IF(ISNUMBER(SEARCH('Data Entry'!$J$3,$Q133)),MAX($O$1:$O132)+1,0)</f>
        <v>0</v>
      </c>
      <c r="P133" s="1">
        <f>IF(ISNUMBER(SEARCH('Data Entry'!$J$3,$Q133)),MAX($P$1:$P132)+1,0)</f>
        <v>0</v>
      </c>
      <c r="Q133" s="1" t="str">
        <f>Table2[[#This Row],[Item Name ]]</f>
        <v>Original Braised Quail Eggs-HF-0029</v>
      </c>
      <c r="R133" s="1" t="str">
        <f>IFERROR(VLOOKUP(ROWS($R$2:$R153),Table2[[Nub2]:[Name]],2,0),"")</f>
        <v/>
      </c>
      <c r="S133" s="1"/>
    </row>
    <row r="134" spans="1:19" ht="14.7" customHeight="1" x14ac:dyDescent="0.3">
      <c r="A134" s="4" cm="1">
        <f t="array" ref="A134">ROW(133:133)</f>
        <v>133</v>
      </c>
      <c r="B134" s="1" t="s">
        <v>671</v>
      </c>
      <c r="C134" s="1"/>
      <c r="D134" t="s">
        <v>673</v>
      </c>
      <c r="F134" t="s">
        <v>190</v>
      </c>
      <c r="G134" s="1" t="s">
        <v>74</v>
      </c>
      <c r="H134" s="1" t="s">
        <v>386</v>
      </c>
      <c r="I134" s="1" t="s">
        <v>54</v>
      </c>
      <c r="J134" s="1" t="s">
        <v>674</v>
      </c>
      <c r="K134" s="8">
        <v>1.6</v>
      </c>
      <c r="L134" s="8">
        <v>1.6</v>
      </c>
      <c r="M134" s="1"/>
      <c r="N134" s="33"/>
      <c r="O134" s="1">
        <f>IF(ISNUMBER(SEARCH('Data Entry'!$J$3,$Q134)),MAX($O$1:$O133)+1,0)</f>
        <v>0</v>
      </c>
      <c r="P134" s="1">
        <f>IF(ISNUMBER(SEARCH('Data Entry'!$J$3,$Q134)),MAX($P$1:$P133)+1,0)</f>
        <v>0</v>
      </c>
      <c r="Q134" s="1" t="str">
        <f>Table2[[#This Row],[Item Name ]]</f>
        <v>Spicy Braised Quail Eggs-HF-0030</v>
      </c>
      <c r="R134" s="1" t="str">
        <f>IFERROR(VLOOKUP(ROWS($R$2:$R153),Table2[[Nub2]:[Name]],2,0),"")</f>
        <v/>
      </c>
      <c r="S134" s="1"/>
    </row>
    <row r="135" spans="1:19" ht="14.7" customHeight="1" x14ac:dyDescent="0.3">
      <c r="A135" s="4" cm="1">
        <f t="array" ref="A135">ROW(134:134)</f>
        <v>134</v>
      </c>
      <c r="B135" s="1" t="s">
        <v>675</v>
      </c>
      <c r="C135" s="1" t="s">
        <v>729</v>
      </c>
      <c r="D135" t="s">
        <v>694</v>
      </c>
      <c r="F135" t="s">
        <v>190</v>
      </c>
      <c r="G135" s="1" t="s">
        <v>713</v>
      </c>
      <c r="H135" s="1" t="s">
        <v>712</v>
      </c>
      <c r="I135" s="1" t="s">
        <v>54</v>
      </c>
      <c r="J135" s="1" t="s">
        <v>720</v>
      </c>
      <c r="K135" s="8">
        <v>0.33</v>
      </c>
      <c r="L135" s="8">
        <v>0.33</v>
      </c>
      <c r="M135" s="1"/>
      <c r="N135" s="33"/>
      <c r="O135" s="1">
        <f>IF(ISNUMBER(SEARCH('Data Entry'!$J$3,$Q135)),MAX($O$1:$O134)+1,0)</f>
        <v>0</v>
      </c>
      <c r="P135" s="1">
        <f>IF(ISNUMBER(SEARCH('Data Entry'!$J$3,$Q135)),MAX($P$1:$P134)+1,0)</f>
        <v>0</v>
      </c>
      <c r="Q135" s="1" t="str">
        <f>Table2[[#This Row],[Item Name ]]</f>
        <v>Baguette Small 150g</v>
      </c>
      <c r="R135" s="1" t="str">
        <f>IFERROR(VLOOKUP(ROWS($R$2:$R153),Table2[[Nub2]:[Name]],2,0),"")</f>
        <v/>
      </c>
      <c r="S135" s="1"/>
    </row>
    <row r="136" spans="1:19" ht="14.7" customHeight="1" x14ac:dyDescent="0.3">
      <c r="A136" s="4" cm="1">
        <f t="array" ref="A136">ROW(135:135)</f>
        <v>135</v>
      </c>
      <c r="B136" s="1" t="s">
        <v>676</v>
      </c>
      <c r="C136" s="1" t="s">
        <v>730</v>
      </c>
      <c r="D136" t="s">
        <v>695</v>
      </c>
      <c r="F136" t="s">
        <v>190</v>
      </c>
      <c r="G136" s="1" t="s">
        <v>713</v>
      </c>
      <c r="H136" s="1" t="s">
        <v>712</v>
      </c>
      <c r="I136" s="1" t="s">
        <v>54</v>
      </c>
      <c r="J136" s="1" t="s">
        <v>721</v>
      </c>
      <c r="K136" s="8">
        <v>0.75</v>
      </c>
      <c r="L136" s="8">
        <v>0.75</v>
      </c>
      <c r="M136" s="1"/>
      <c r="N136" s="33"/>
      <c r="O136" s="1">
        <f>IF(ISNUMBER(SEARCH('Data Entry'!$J$3,$Q136)),MAX($O$1:$O135)+1,0)</f>
        <v>0</v>
      </c>
      <c r="P136" s="1">
        <f>IF(ISNUMBER(SEARCH('Data Entry'!$J$3,$Q136)),MAX($P$1:$P135)+1,0)</f>
        <v>0</v>
      </c>
      <c r="Q136" s="1" t="str">
        <f>Table2[[#This Row],[Item Name ]]</f>
        <v>Mini Baguette</v>
      </c>
      <c r="R136" s="1" t="str">
        <f>IFERROR(VLOOKUP(ROWS($R$2:$R153),Table2[[Nub2]:[Name]],2,0),"")</f>
        <v/>
      </c>
      <c r="S136" s="1"/>
    </row>
    <row r="137" spans="1:19" ht="14.7" customHeight="1" x14ac:dyDescent="0.3">
      <c r="A137" s="4" cm="1">
        <f t="array" ref="A137">ROW(136:136)</f>
        <v>136</v>
      </c>
      <c r="B137" s="1" t="s">
        <v>677</v>
      </c>
      <c r="C137" s="1" t="s">
        <v>731</v>
      </c>
      <c r="D137" t="s">
        <v>696</v>
      </c>
      <c r="F137" t="s">
        <v>190</v>
      </c>
      <c r="G137" s="1" t="s">
        <v>714</v>
      </c>
      <c r="H137" s="1" t="s">
        <v>712</v>
      </c>
      <c r="I137" s="1" t="s">
        <v>396</v>
      </c>
      <c r="J137" s="1" t="s">
        <v>722</v>
      </c>
      <c r="K137" s="8">
        <v>0.8</v>
      </c>
      <c r="L137" s="8"/>
      <c r="M137" s="1"/>
      <c r="N137" s="33"/>
      <c r="O137" s="1">
        <f>IF(ISNUMBER(SEARCH('Data Entry'!$J$3,$Q137)),MAX($O$1:$O136)+1,0)</f>
        <v>0</v>
      </c>
      <c r="P137" s="1">
        <f>IF(ISNUMBER(SEARCH('Data Entry'!$J$3,$Q137)),MAX($P$1:$P136)+1,0)</f>
        <v>0</v>
      </c>
      <c r="Q137" s="1" t="str">
        <f>Table2[[#This Row],[Item Name ]]</f>
        <v>Almond Chocolate Twist 100g</v>
      </c>
      <c r="R137" s="1" t="str">
        <f>IFERROR(VLOOKUP(ROWS($R$2:$R153),Table2[[Nub2]:[Name]],2,0),"")</f>
        <v/>
      </c>
      <c r="S137" s="1"/>
    </row>
    <row r="138" spans="1:19" ht="14.7" customHeight="1" x14ac:dyDescent="0.3">
      <c r="A138" s="4" cm="1">
        <f t="array" ref="A138">ROW(137:137)</f>
        <v>137</v>
      </c>
      <c r="B138" s="1" t="s">
        <v>678</v>
      </c>
      <c r="C138" s="1" t="s">
        <v>732</v>
      </c>
      <c r="D138" t="s">
        <v>697</v>
      </c>
      <c r="F138" t="s">
        <v>190</v>
      </c>
      <c r="G138" s="1" t="s">
        <v>714</v>
      </c>
      <c r="H138" s="1" t="s">
        <v>712</v>
      </c>
      <c r="I138" s="1" t="s">
        <v>396</v>
      </c>
      <c r="J138" s="1" t="s">
        <v>722</v>
      </c>
      <c r="K138" s="8">
        <v>0.8</v>
      </c>
      <c r="L138" s="8"/>
      <c r="M138" s="1"/>
      <c r="N138" s="33"/>
      <c r="O138" s="1">
        <f>IF(ISNUMBER(SEARCH('Data Entry'!$J$3,$Q138)),MAX($O$1:$O137)+1,0)</f>
        <v>0</v>
      </c>
      <c r="P138" s="1">
        <f>IF(ISNUMBER(SEARCH('Data Entry'!$J$3,$Q138)),MAX($P$1:$P137)+1,0)</f>
        <v>0</v>
      </c>
      <c r="Q138" s="1" t="str">
        <f>Table2[[#This Row],[Item Name ]]</f>
        <v>Double Chocolate Twist 100g</v>
      </c>
      <c r="R138" s="1" t="str">
        <f>IFERROR(VLOOKUP(ROWS($R$2:$R153),Table2[[Nub2]:[Name]],2,0),"")</f>
        <v/>
      </c>
      <c r="S138" s="1"/>
    </row>
    <row r="139" spans="1:19" ht="14.7" customHeight="1" x14ac:dyDescent="0.3">
      <c r="A139" s="4" cm="1">
        <f t="array" ref="A139">ROW(138:138)</f>
        <v>138</v>
      </c>
      <c r="B139" s="1" t="s">
        <v>679</v>
      </c>
      <c r="C139" s="1" t="s">
        <v>733</v>
      </c>
      <c r="D139" t="s">
        <v>698</v>
      </c>
      <c r="F139" t="s">
        <v>190</v>
      </c>
      <c r="G139" s="1" t="s">
        <v>714</v>
      </c>
      <c r="H139" s="1" t="s">
        <v>712</v>
      </c>
      <c r="I139" s="1" t="s">
        <v>396</v>
      </c>
      <c r="J139" s="1" t="s">
        <v>722</v>
      </c>
      <c r="K139" s="8">
        <v>0.77</v>
      </c>
      <c r="L139" s="8"/>
      <c r="M139" s="1"/>
      <c r="N139" s="33"/>
      <c r="O139" s="1">
        <f>IF(ISNUMBER(SEARCH('Data Entry'!$J$3,$Q139)),MAX($O$1:$O138)+1,0)</f>
        <v>0</v>
      </c>
      <c r="P139" s="1">
        <f>IF(ISNUMBER(SEARCH('Data Entry'!$J$3,$Q139)),MAX($P$1:$P138)+1,0)</f>
        <v>0</v>
      </c>
      <c r="Q139" s="1" t="str">
        <f>Table2[[#This Row],[Item Name ]]</f>
        <v xml:space="preserve">Raisins Bread </v>
      </c>
      <c r="R139" s="1" t="str">
        <f>IFERROR(VLOOKUP(ROWS($R$2:$R153),Table2[[Nub2]:[Name]],2,0),"")</f>
        <v/>
      </c>
      <c r="S139" s="1"/>
    </row>
    <row r="140" spans="1:19" ht="14.7" customHeight="1" x14ac:dyDescent="0.3">
      <c r="A140" s="4" cm="1">
        <f t="array" ref="A140">ROW(139:139)</f>
        <v>139</v>
      </c>
      <c r="B140" s="1" t="s">
        <v>680</v>
      </c>
      <c r="C140" s="1" t="s">
        <v>734</v>
      </c>
      <c r="D140" t="s">
        <v>699</v>
      </c>
      <c r="F140" t="s">
        <v>190</v>
      </c>
      <c r="G140" s="1" t="s">
        <v>715</v>
      </c>
      <c r="H140" s="1" t="s">
        <v>712</v>
      </c>
      <c r="I140" s="1" t="s">
        <v>396</v>
      </c>
      <c r="J140" s="1" t="s">
        <v>722</v>
      </c>
      <c r="K140" s="8">
        <v>0.8</v>
      </c>
      <c r="L140" s="8"/>
      <c r="M140" s="1"/>
      <c r="N140" s="33"/>
      <c r="O140" s="1">
        <f>IF(ISNUMBER(SEARCH('Data Entry'!$J$3,$Q140)),MAX($O$1:$O139)+1,0)</f>
        <v>0</v>
      </c>
      <c r="P140" s="1">
        <f>IF(ISNUMBER(SEARCH('Data Entry'!$J$3,$Q140)),MAX($P$1:$P139)+1,0)</f>
        <v>0</v>
      </c>
      <c r="Q140" s="1" t="str">
        <f>Table2[[#This Row],[Item Name ]]</f>
        <v>Ham Pocket 100g</v>
      </c>
      <c r="R140" s="1" t="str">
        <f>IFERROR(VLOOKUP(ROWS($R$2:$R153),Table2[[Nub2]:[Name]],2,0),"")</f>
        <v/>
      </c>
      <c r="S140" s="1"/>
    </row>
    <row r="141" spans="1:19" ht="14.7" customHeight="1" x14ac:dyDescent="0.3">
      <c r="A141" s="4" cm="1">
        <f t="array" ref="A141">ROW(140:140)</f>
        <v>140</v>
      </c>
      <c r="B141" s="1" t="s">
        <v>681</v>
      </c>
      <c r="C141" s="1" t="s">
        <v>735</v>
      </c>
      <c r="D141" t="s">
        <v>700</v>
      </c>
      <c r="F141" t="s">
        <v>190</v>
      </c>
      <c r="G141" s="1" t="s">
        <v>715</v>
      </c>
      <c r="H141" s="1" t="s">
        <v>712</v>
      </c>
      <c r="I141" s="1" t="s">
        <v>54</v>
      </c>
      <c r="J141" s="1" t="s">
        <v>720</v>
      </c>
      <c r="K141" s="8">
        <v>0.98</v>
      </c>
      <c r="L141" s="8"/>
      <c r="M141" s="1"/>
      <c r="N141" s="33"/>
      <c r="O141" s="1">
        <f>IF(ISNUMBER(SEARCH('Data Entry'!$J$3,$Q141)),MAX($O$1:$O140)+1,0)</f>
        <v>0</v>
      </c>
      <c r="P141" s="1">
        <f>IF(ISNUMBER(SEARCH('Data Entry'!$J$3,$Q141)),MAX($P$1:$P140)+1,0)</f>
        <v>0</v>
      </c>
      <c r="Q141" s="1" t="str">
        <f>Table2[[#This Row],[Item Name ]]</f>
        <v xml:space="preserve">Hot Dog Cheese </v>
      </c>
      <c r="R141" s="1" t="str">
        <f>IFERROR(VLOOKUP(ROWS($R$2:$R153),Table2[[Nub2]:[Name]],2,0),"")</f>
        <v/>
      </c>
      <c r="S141" s="1"/>
    </row>
    <row r="142" spans="1:19" ht="14.7" customHeight="1" x14ac:dyDescent="0.3">
      <c r="A142" s="4" cm="1">
        <f t="array" ref="A142">ROW(141:141)</f>
        <v>141</v>
      </c>
      <c r="B142" s="1" t="s">
        <v>682</v>
      </c>
      <c r="C142" s="1" t="s">
        <v>736</v>
      </c>
      <c r="D142" t="s">
        <v>701</v>
      </c>
      <c r="F142" t="s">
        <v>190</v>
      </c>
      <c r="G142" s="1" t="s">
        <v>716</v>
      </c>
      <c r="H142" s="1" t="s">
        <v>712</v>
      </c>
      <c r="I142" s="1" t="s">
        <v>54</v>
      </c>
      <c r="J142" s="1" t="s">
        <v>723</v>
      </c>
      <c r="K142" s="8">
        <v>0.65</v>
      </c>
      <c r="L142" s="8"/>
      <c r="M142" s="1"/>
      <c r="N142" s="33"/>
      <c r="O142" s="1">
        <f>IF(ISNUMBER(SEARCH('Data Entry'!$J$3,$Q142)),MAX($O$1:$O141)+1,0)</f>
        <v>0</v>
      </c>
      <c r="P142" s="1">
        <f>IF(ISNUMBER(SEARCH('Data Entry'!$J$3,$Q142)),MAX($P$1:$P141)+1,0)</f>
        <v>0</v>
      </c>
      <c r="Q142" s="1" t="str">
        <f>Table2[[#This Row],[Item Name ]]</f>
        <v>Banana Cake</v>
      </c>
      <c r="R142" s="1" t="str">
        <f>IFERROR(VLOOKUP(ROWS($R$2:$R153),Table2[[Nub2]:[Name]],2,0),"")</f>
        <v/>
      </c>
      <c r="S142" s="1"/>
    </row>
    <row r="143" spans="1:19" ht="14.7" customHeight="1" x14ac:dyDescent="0.3">
      <c r="A143" s="4" cm="1">
        <f t="array" ref="A143">ROW(142:142)</f>
        <v>142</v>
      </c>
      <c r="B143" s="1" t="s">
        <v>683</v>
      </c>
      <c r="C143" s="1" t="s">
        <v>737</v>
      </c>
      <c r="D143" t="s">
        <v>702</v>
      </c>
      <c r="F143" t="s">
        <v>190</v>
      </c>
      <c r="G143" s="1" t="s">
        <v>716</v>
      </c>
      <c r="H143" s="1" t="s">
        <v>712</v>
      </c>
      <c r="I143" s="1" t="s">
        <v>54</v>
      </c>
      <c r="J143" s="1" t="s">
        <v>723</v>
      </c>
      <c r="K143" s="8">
        <v>0.82</v>
      </c>
      <c r="L143" s="8"/>
      <c r="M143" s="1"/>
      <c r="N143" s="33"/>
      <c r="O143" s="1">
        <f>IF(ISNUMBER(SEARCH('Data Entry'!$J$3,$Q143)),MAX($O$1:$O142)+1,0)</f>
        <v>0</v>
      </c>
      <c r="P143" s="1">
        <f>IF(ISNUMBER(SEARCH('Data Entry'!$J$3,$Q143)),MAX($P$1:$P142)+1,0)</f>
        <v>0</v>
      </c>
      <c r="Q143" s="1" t="str">
        <f>Table2[[#This Row],[Item Name ]]</f>
        <v>Marble Cake</v>
      </c>
      <c r="R143" s="1" t="str">
        <f>IFERROR(VLOOKUP(ROWS($R$2:$R153),Table2[[Nub2]:[Name]],2,0),"")</f>
        <v/>
      </c>
      <c r="S143" s="1"/>
    </row>
    <row r="144" spans="1:19" ht="14.7" customHeight="1" x14ac:dyDescent="0.3">
      <c r="A144" s="4" cm="1">
        <f t="array" ref="A144">ROW(143:143)</f>
        <v>143</v>
      </c>
      <c r="B144" s="1" t="s">
        <v>684</v>
      </c>
      <c r="C144" s="1" t="s">
        <v>738</v>
      </c>
      <c r="D144" t="s">
        <v>703</v>
      </c>
      <c r="F144" t="s">
        <v>190</v>
      </c>
      <c r="G144" s="1" t="s">
        <v>717</v>
      </c>
      <c r="H144" s="1" t="s">
        <v>712</v>
      </c>
      <c r="I144" s="1" t="s">
        <v>396</v>
      </c>
      <c r="J144" s="1" t="s">
        <v>722</v>
      </c>
      <c r="K144" s="8">
        <v>0.55000000000000004</v>
      </c>
      <c r="L144" s="8"/>
      <c r="M144" s="1"/>
      <c r="N144" s="33"/>
      <c r="O144" s="1">
        <f>IF(ISNUMBER(SEARCH('Data Entry'!$J$3,$Q144)),MAX($O$1:$O143)+1,0)</f>
        <v>0</v>
      </c>
      <c r="P144" s="1">
        <f>IF(ISNUMBER(SEARCH('Data Entry'!$J$3,$Q144)),MAX($P$1:$P143)+1,0)</f>
        <v>0</v>
      </c>
      <c r="Q144" s="1" t="str">
        <f>Table2[[#This Row],[Item Name ]]</f>
        <v>Croissant 70g</v>
      </c>
      <c r="R144" s="1" t="str">
        <f>IFERROR(VLOOKUP(ROWS($R$2:$R153),Table2[[Nub2]:[Name]],2,0),"")</f>
        <v/>
      </c>
      <c r="S144" s="1"/>
    </row>
    <row r="145" spans="1:19" ht="14.7" customHeight="1" x14ac:dyDescent="0.3">
      <c r="A145" s="4" cm="1">
        <f t="array" ref="A145">ROW(144:144)</f>
        <v>144</v>
      </c>
      <c r="B145" s="1" t="s">
        <v>685</v>
      </c>
      <c r="C145" s="1" t="s">
        <v>739</v>
      </c>
      <c r="D145" t="s">
        <v>704</v>
      </c>
      <c r="F145" t="s">
        <v>190</v>
      </c>
      <c r="G145" s="1" t="s">
        <v>717</v>
      </c>
      <c r="H145" s="1" t="s">
        <v>712</v>
      </c>
      <c r="I145" s="1" t="s">
        <v>396</v>
      </c>
      <c r="J145" s="1" t="s">
        <v>722</v>
      </c>
      <c r="K145" s="8">
        <v>0.65</v>
      </c>
      <c r="L145" s="8"/>
      <c r="M145" s="1"/>
      <c r="N145" s="33"/>
      <c r="O145" s="1">
        <f>IF(ISNUMBER(SEARCH('Data Entry'!$J$3,$Q145)),MAX($O$1:$O154)+1,0)</f>
        <v>0</v>
      </c>
      <c r="P145" s="1">
        <f>IF(ISNUMBER(SEARCH('Data Entry'!$J$3,$Q145)),MAX($P$1:$P154)+1,0)</f>
        <v>0</v>
      </c>
      <c r="Q145" s="1" t="str">
        <f>Table2[[#This Row],[Item Name ]]</f>
        <v>Chocolate Roll</v>
      </c>
      <c r="R145" s="1" t="str">
        <f>IFERROR(VLOOKUP(ROWS($R$2:$R145),Table2[[Nub2]:[Name]],2,0),"")</f>
        <v/>
      </c>
      <c r="S145" s="1"/>
    </row>
    <row r="146" spans="1:19" ht="14.7" customHeight="1" x14ac:dyDescent="0.3">
      <c r="A146" s="4" cm="1">
        <f t="array" ref="A146">ROW(145:145)</f>
        <v>145</v>
      </c>
      <c r="B146" s="1" t="s">
        <v>686</v>
      </c>
      <c r="C146" s="1" t="s">
        <v>740</v>
      </c>
      <c r="D146" t="s">
        <v>705</v>
      </c>
      <c r="F146" t="s">
        <v>190</v>
      </c>
      <c r="G146" s="1" t="s">
        <v>717</v>
      </c>
      <c r="H146" s="1" t="s">
        <v>712</v>
      </c>
      <c r="I146" s="1" t="s">
        <v>54</v>
      </c>
      <c r="J146" s="1" t="s">
        <v>724</v>
      </c>
      <c r="K146" s="8">
        <v>1.77</v>
      </c>
      <c r="L146" s="8"/>
      <c r="M146" s="1"/>
      <c r="N146" s="33"/>
      <c r="O146" s="1">
        <f>IF(ISNUMBER(SEARCH('Data Entry'!$J$3,$Q146)),MAX($O$1:$O145)+1,0)</f>
        <v>0</v>
      </c>
      <c r="P146" s="1">
        <f>IF(ISNUMBER(SEARCH('Data Entry'!$J$3,$Q146)),MAX($P$1:$P145)+1,0)</f>
        <v>0</v>
      </c>
      <c r="Q146" s="1" t="str">
        <f>Table2[[#This Row],[Item Name ]]</f>
        <v>Mix Mini Snack</v>
      </c>
      <c r="R146" s="1" t="str">
        <f>IFERROR(VLOOKUP(ROWS($R$2:$R146),Table2[[Nub2]:[Name]],2,0),"")</f>
        <v/>
      </c>
      <c r="S146" s="1"/>
    </row>
    <row r="147" spans="1:19" ht="14.7" customHeight="1" x14ac:dyDescent="0.3">
      <c r="A147" s="4" cm="1">
        <f t="array" ref="A147">ROW(146:146)</f>
        <v>146</v>
      </c>
      <c r="B147" s="1" t="s">
        <v>687</v>
      </c>
      <c r="C147" s="1" t="s">
        <v>741</v>
      </c>
      <c r="D147" t="s">
        <v>706</v>
      </c>
      <c r="F147" t="s">
        <v>190</v>
      </c>
      <c r="G147" s="1" t="s">
        <v>718</v>
      </c>
      <c r="H147" s="1" t="s">
        <v>712</v>
      </c>
      <c r="I147" s="1" t="s">
        <v>54</v>
      </c>
      <c r="J147" s="1" t="s">
        <v>720</v>
      </c>
      <c r="K147" s="8">
        <v>0.44</v>
      </c>
      <c r="L147" s="8"/>
      <c r="M147" s="1"/>
      <c r="N147" s="33"/>
      <c r="O147" s="1">
        <f>IF(ISNUMBER(SEARCH('Data Entry'!$J$3,$Q147)),MAX($O$1:$O146)+1,0)</f>
        <v>0</v>
      </c>
      <c r="P147" s="1">
        <f>IF(ISNUMBER(SEARCH('Data Entry'!$J$3,$Q147)),MAX($P$1:$P146)+1,0)</f>
        <v>0</v>
      </c>
      <c r="Q147" s="1" t="str">
        <f>Table2[[#This Row],[Item Name ]]</f>
        <v>Chocolate Muffin</v>
      </c>
      <c r="R147" s="1" t="str">
        <f>IFERROR(VLOOKUP(ROWS($R$2:$R147),Table2[[Nub2]:[Name]],2,0),"")</f>
        <v/>
      </c>
      <c r="S147" s="1"/>
    </row>
    <row r="148" spans="1:19" ht="14.7" customHeight="1" x14ac:dyDescent="0.3">
      <c r="A148" s="4" cm="1">
        <f t="array" ref="A148">ROW(147:147)</f>
        <v>147</v>
      </c>
      <c r="B148" s="1" t="s">
        <v>688</v>
      </c>
      <c r="C148" s="1" t="s">
        <v>742</v>
      </c>
      <c r="D148" t="s">
        <v>707</v>
      </c>
      <c r="F148" t="s">
        <v>190</v>
      </c>
      <c r="G148" s="1" t="s">
        <v>718</v>
      </c>
      <c r="H148" s="1" t="s">
        <v>712</v>
      </c>
      <c r="I148" s="1" t="s">
        <v>54</v>
      </c>
      <c r="J148" s="1" t="s">
        <v>726</v>
      </c>
      <c r="K148" s="8">
        <v>0.44</v>
      </c>
      <c r="L148" s="8"/>
      <c r="M148" s="1"/>
      <c r="N148" s="33"/>
      <c r="O148" s="1">
        <f>IF(ISNUMBER(SEARCH('Data Entry'!$J$3,$Q148)),MAX($O$1:$O147)+1,0)</f>
        <v>0</v>
      </c>
      <c r="P148" s="1">
        <f>IF(ISNUMBER(SEARCH('Data Entry'!$J$3,$Q148)),MAX($P$1:$P147)+1,0)</f>
        <v>0</v>
      </c>
      <c r="Q148" s="1" t="str">
        <f>Table2[[#This Row],[Item Name ]]</f>
        <v>Green Tea Muffin</v>
      </c>
      <c r="R148" s="1" t="str">
        <f>IFERROR(VLOOKUP(ROWS($R$2:$R148),Table2[[Nub2]:[Name]],2,0),"")</f>
        <v/>
      </c>
      <c r="S148" s="1"/>
    </row>
    <row r="149" spans="1:19" ht="14.7" customHeight="1" x14ac:dyDescent="0.3">
      <c r="A149" s="4" cm="1">
        <f t="array" ref="A149">ROW(148:148)</f>
        <v>148</v>
      </c>
      <c r="B149" s="1" t="s">
        <v>689</v>
      </c>
      <c r="C149" s="1" t="s">
        <v>743</v>
      </c>
      <c r="D149" t="s">
        <v>708</v>
      </c>
      <c r="F149" t="s">
        <v>190</v>
      </c>
      <c r="G149" s="1" t="s">
        <v>718</v>
      </c>
      <c r="H149" s="1" t="s">
        <v>712</v>
      </c>
      <c r="I149" s="1" t="s">
        <v>54</v>
      </c>
      <c r="J149" s="1" t="s">
        <v>720</v>
      </c>
      <c r="K149" s="8">
        <v>0.44</v>
      </c>
      <c r="L149" s="8"/>
      <c r="M149" s="1"/>
      <c r="N149" s="33"/>
      <c r="O149" s="1">
        <f>IF(ISNUMBER(SEARCH('Data Entry'!$J$3,$Q149)),MAX($O$1:$O148)+1,0)</f>
        <v>0</v>
      </c>
      <c r="P149" s="1">
        <f>IF(ISNUMBER(SEARCH('Data Entry'!$J$3,$Q149)),MAX($P$1:$P148)+1,0)</f>
        <v>0</v>
      </c>
      <c r="Q149" s="1" t="str">
        <f>Table2[[#This Row],[Item Name ]]</f>
        <v>Mix Fruit Muffin</v>
      </c>
      <c r="R149" s="1" t="str">
        <f>IFERROR(VLOOKUP(ROWS($R$2:$R149),Table2[[Nub2]:[Name]],2,0),"")</f>
        <v/>
      </c>
      <c r="S149" s="1"/>
    </row>
    <row r="150" spans="1:19" ht="14.7" customHeight="1" x14ac:dyDescent="0.3">
      <c r="A150" s="4" cm="1">
        <f t="array" ref="A150">ROW(149:149)</f>
        <v>149</v>
      </c>
      <c r="B150" s="1" t="s">
        <v>690</v>
      </c>
      <c r="C150" s="1" t="s">
        <v>744</v>
      </c>
      <c r="D150" t="s">
        <v>709</v>
      </c>
      <c r="F150" t="s">
        <v>190</v>
      </c>
      <c r="G150" s="1" t="s">
        <v>718</v>
      </c>
      <c r="H150" s="1" t="s">
        <v>712</v>
      </c>
      <c r="I150" s="1" t="s">
        <v>54</v>
      </c>
      <c r="J150" s="1" t="s">
        <v>726</v>
      </c>
      <c r="K150" s="8">
        <v>0.44</v>
      </c>
      <c r="L150" s="8"/>
      <c r="M150" s="1"/>
      <c r="N150" s="33"/>
      <c r="O150" s="1">
        <f>IF(ISNUMBER(SEARCH('Data Entry'!$J$3,$Q150)),MAX($O$1:$O149)+1,0)</f>
        <v>0</v>
      </c>
      <c r="P150" s="1">
        <f>IF(ISNUMBER(SEARCH('Data Entry'!$J$3,$Q150)),MAX($P$1:$P149)+1,0)</f>
        <v>0</v>
      </c>
      <c r="Q150" s="1" t="str">
        <f>Table2[[#This Row],[Item Name ]]</f>
        <v>Strawberry Muffin</v>
      </c>
      <c r="R150" s="1" t="str">
        <f>IFERROR(VLOOKUP(ROWS($R$2:$R150),Table2[[Nub2]:[Name]],2,0),"")</f>
        <v/>
      </c>
      <c r="S150" s="1"/>
    </row>
    <row r="151" spans="1:19" ht="14.7" customHeight="1" x14ac:dyDescent="0.3">
      <c r="A151" s="4" cm="1">
        <f t="array" ref="A151">ROW(150:150)</f>
        <v>150</v>
      </c>
      <c r="B151" s="1" t="s">
        <v>691</v>
      </c>
      <c r="C151" s="1" t="s">
        <v>745</v>
      </c>
      <c r="D151" t="s">
        <v>710</v>
      </c>
      <c r="F151" t="s">
        <v>190</v>
      </c>
      <c r="G151" s="1" t="s">
        <v>718</v>
      </c>
      <c r="H151" s="1" t="s">
        <v>712</v>
      </c>
      <c r="I151" s="1" t="s">
        <v>54</v>
      </c>
      <c r="J151" s="1" t="s">
        <v>726</v>
      </c>
      <c r="K151" s="8">
        <v>0.44</v>
      </c>
      <c r="L151" s="8"/>
      <c r="M151" s="1"/>
      <c r="N151" s="33"/>
      <c r="O151" s="1">
        <f>IF(ISNUMBER(SEARCH('Data Entry'!$J$3,$Q151)),MAX($O$1:$O150)+1,0)</f>
        <v>0</v>
      </c>
      <c r="P151" s="1">
        <f>IF(ISNUMBER(SEARCH('Data Entry'!$J$3,$Q151)),MAX($P$1:$P150)+1,0)</f>
        <v>0</v>
      </c>
      <c r="Q151" s="1" t="str">
        <f>Table2[[#This Row],[Item Name ]]</f>
        <v>Vanilla Muffin</v>
      </c>
      <c r="R151" s="1" t="str">
        <f>IFERROR(VLOOKUP(ROWS($R$2:$R151),Table2[[Nub2]:[Name]],2,0),"")</f>
        <v/>
      </c>
      <c r="S151" s="1"/>
    </row>
    <row r="152" spans="1:19" ht="14.7" customHeight="1" x14ac:dyDescent="0.3">
      <c r="A152" s="4" cm="1">
        <f t="array" ref="A152">ROW(151:151)</f>
        <v>151</v>
      </c>
      <c r="B152" s="1" t="s">
        <v>692</v>
      </c>
      <c r="C152" s="1" t="s">
        <v>746</v>
      </c>
      <c r="D152" t="s">
        <v>706</v>
      </c>
      <c r="F152" t="s">
        <v>190</v>
      </c>
      <c r="G152" s="1" t="s">
        <v>718</v>
      </c>
      <c r="H152" s="1" t="s">
        <v>712</v>
      </c>
      <c r="I152" s="1" t="s">
        <v>54</v>
      </c>
      <c r="J152" s="1" t="s">
        <v>727</v>
      </c>
      <c r="K152" s="8">
        <v>1.02</v>
      </c>
      <c r="L152" s="8"/>
      <c r="M152" s="1"/>
      <c r="N152" s="33"/>
      <c r="O152" s="1">
        <f>IF(ISNUMBER(SEARCH('Data Entry'!$J$3,$Q152)),MAX($O$1:$O151)+1,0)</f>
        <v>0</v>
      </c>
      <c r="P152" s="1">
        <f>IF(ISNUMBER(SEARCH('Data Entry'!$J$3,$Q152)),MAX($P$1:$P151)+1,0)</f>
        <v>0</v>
      </c>
      <c r="Q152" s="1" t="str">
        <f>Table2[[#This Row],[Item Name ]]</f>
        <v>Chocolate Muffin</v>
      </c>
      <c r="R152" s="1" t="str">
        <f>IFERROR(VLOOKUP(ROWS($R$2:$R152),Table2[[Nub2]:[Name]],2,0),"")</f>
        <v/>
      </c>
      <c r="S152" s="1"/>
    </row>
    <row r="153" spans="1:19" ht="14.7" customHeight="1" x14ac:dyDescent="0.3">
      <c r="A153" s="4" cm="1">
        <f t="array" ref="A153">ROW(152:152)</f>
        <v>152</v>
      </c>
      <c r="B153" s="1" t="s">
        <v>693</v>
      </c>
      <c r="C153" s="1" t="s">
        <v>747</v>
      </c>
      <c r="D153" t="s">
        <v>711</v>
      </c>
      <c r="F153" t="s">
        <v>190</v>
      </c>
      <c r="G153" s="1" t="s">
        <v>719</v>
      </c>
      <c r="H153" s="1" t="s">
        <v>712</v>
      </c>
      <c r="I153" s="1" t="s">
        <v>54</v>
      </c>
      <c r="J153" s="1" t="s">
        <v>725</v>
      </c>
      <c r="K153" s="8">
        <v>1.02</v>
      </c>
      <c r="L153" s="8"/>
      <c r="M153" s="1"/>
      <c r="N153" s="33"/>
      <c r="O153" s="1">
        <f>IF(ISNUMBER(SEARCH('Data Entry'!$J$3,$Q153)),MAX($O$1:$O152)+1,0)</f>
        <v>0</v>
      </c>
      <c r="P153" s="1">
        <f>IF(ISNUMBER(SEARCH('Data Entry'!$J$3,$Q153)),MAX($P$1:$P152)+1,0)</f>
        <v>0</v>
      </c>
      <c r="Q153" s="1" t="str">
        <f>Table2[[#This Row],[Item Name ]]</f>
        <v>White Toast</v>
      </c>
      <c r="R153" s="1" t="str">
        <f>IFERROR(VLOOKUP(ROWS($R$2:$R153),Table2[[Nub2]:[Name]],2,0),"")</f>
        <v/>
      </c>
      <c r="S153" s="1"/>
    </row>
    <row r="154" spans="1:19" ht="14.7" customHeight="1" x14ac:dyDescent="0.3">
      <c r="A154" s="4" cm="1">
        <f t="array" ref="A154">ROW(153:153)</f>
        <v>153</v>
      </c>
      <c r="B154" s="1" t="s">
        <v>750</v>
      </c>
      <c r="C154" s="1"/>
      <c r="D154" t="s">
        <v>751</v>
      </c>
      <c r="F154" t="s">
        <v>190</v>
      </c>
      <c r="G154" s="1" t="s">
        <v>74</v>
      </c>
      <c r="H154" s="1" t="s">
        <v>76</v>
      </c>
      <c r="I154" s="1" t="s">
        <v>347</v>
      </c>
      <c r="J154" s="1" t="s">
        <v>649</v>
      </c>
      <c r="K154" s="8">
        <v>21.6</v>
      </c>
      <c r="L154" s="8"/>
      <c r="M154" s="1"/>
      <c r="N154" s="33"/>
      <c r="O154" s="1">
        <f>IF(ISNUMBER(SEARCH('Data Entry'!$J$3,$Q154)),MAX($O$1:$O153)+1,0)</f>
        <v>0</v>
      </c>
      <c r="P154" s="1">
        <f>IF(ISNUMBER(SEARCH('Data Entry'!$J$3,$Q154)),MAX($P$1:$P153)+1,0)</f>
        <v>0</v>
      </c>
      <c r="Q154" s="1" t="str">
        <f>Table2[[#This Row],[Item Name ]]</f>
        <v>Best Food Mayonniase 3KG</v>
      </c>
      <c r="R154" s="1" t="str">
        <f>IFERROR(VLOOKUP(ROWS($R$2:$R154),Table2[[Nub2]:[Name]],2,0),"")</f>
        <v/>
      </c>
      <c r="S154" s="1"/>
    </row>
  </sheetData>
  <sheetProtection sort="0" autoFilter="0" pivotTables="0"/>
  <phoneticPr fontId="3" type="noConversion"/>
  <conditionalFormatting sqref="A1:N1">
    <cfRule type="duplicateValues" dxfId="1083" priority="439"/>
    <cfRule type="duplicateValues" dxfId="1082" priority="440"/>
  </conditionalFormatting>
  <conditionalFormatting sqref="B1:C1">
    <cfRule type="duplicateValues" dxfId="1081" priority="4833"/>
  </conditionalFormatting>
  <conditionalFormatting sqref="B2:C54 B70 B56:C69 B55">
    <cfRule type="duplicateValues" priority="6769"/>
    <cfRule type="duplicateValues" priority="6770"/>
    <cfRule type="duplicateValues" priority="6771"/>
    <cfRule type="duplicateValues" dxfId="1080" priority="6772"/>
    <cfRule type="duplicateValues" priority="6773"/>
    <cfRule type="duplicateValues" dxfId="1079" priority="6774"/>
    <cfRule type="duplicateValues" priority="6775"/>
    <cfRule type="duplicateValues" priority="6776"/>
    <cfRule type="duplicateValues" priority="6777"/>
  </conditionalFormatting>
  <conditionalFormatting sqref="C55">
    <cfRule type="duplicateValues" priority="4"/>
    <cfRule type="duplicateValues" priority="5"/>
    <cfRule type="duplicateValues" priority="6"/>
    <cfRule type="duplicateValues" dxfId="1078" priority="7"/>
    <cfRule type="duplicateValues" priority="8"/>
    <cfRule type="duplicateValues" dxfId="1077" priority="9"/>
    <cfRule type="duplicateValues" priority="10"/>
    <cfRule type="duplicateValues" priority="11"/>
    <cfRule type="duplicateValues" priority="12"/>
  </conditionalFormatting>
  <conditionalFormatting sqref="C70">
    <cfRule type="duplicateValues" priority="23"/>
    <cfRule type="duplicateValues" priority="24"/>
    <cfRule type="duplicateValues" priority="25"/>
    <cfRule type="duplicateValues" dxfId="1076" priority="26"/>
    <cfRule type="duplicateValues" priority="27"/>
    <cfRule type="duplicateValues" dxfId="1075" priority="28"/>
    <cfRule type="duplicateValues" priority="29"/>
    <cfRule type="duplicateValues" priority="30"/>
    <cfRule type="duplicateValues" priority="31"/>
  </conditionalFormatting>
  <conditionalFormatting sqref="D55">
    <cfRule type="duplicateValues" dxfId="1074" priority="22"/>
  </conditionalFormatting>
  <conditionalFormatting sqref="D56">
    <cfRule type="duplicateValues" dxfId="1073" priority="3"/>
  </conditionalFormatting>
  <conditionalFormatting sqref="D57:D69 D2:D54">
    <cfRule type="duplicateValues" dxfId="1072" priority="6778"/>
  </conditionalFormatting>
  <conditionalFormatting sqref="D70">
    <cfRule type="duplicateValues" dxfId="1071" priority="32"/>
  </conditionalFormatting>
  <conditionalFormatting sqref="D132">
    <cfRule type="duplicateValues" dxfId="1070" priority="2"/>
  </conditionalFormatting>
  <conditionalFormatting sqref="D154">
    <cfRule type="duplicateValues" dxfId="1069" priority="1"/>
  </conditionalFormatting>
  <pageMargins left="0.7" right="0.7" top="0.75" bottom="0.75" header="0.3" footer="0.3"/>
  <pageSetup paperSize="9" orientation="portrait" horizontalDpi="360" verticalDpi="360" r:id="rId1"/>
  <ignoredErrors>
    <ignoredError sqref="A2" calculatedColumn="1"/>
  </ignoredErrors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B07-6366-4717-9058-24E99BB62EB4}">
  <sheetPr>
    <tabColor rgb="FFFFC000"/>
  </sheetPr>
  <dimension ref="A1:Y5744"/>
  <sheetViews>
    <sheetView showGridLines="0" topLeftCell="D1" zoomScaleNormal="100" workbookViewId="0">
      <pane ySplit="4" topLeftCell="A5700" activePane="bottomLeft" state="frozen"/>
      <selection activeCell="J4" sqref="J4"/>
      <selection pane="bottomLeft" activeCell="G5718" sqref="G5718"/>
    </sheetView>
  </sheetViews>
  <sheetFormatPr defaultColWidth="8.88671875" defaultRowHeight="14.7" customHeight="1" x14ac:dyDescent="0.3"/>
  <cols>
    <col min="1" max="1" width="5.88671875" style="1" customWidth="1"/>
    <col min="2" max="2" width="10.5546875" style="41" customWidth="1"/>
    <col min="3" max="3" width="9" customWidth="1"/>
    <col min="4" max="4" width="12" customWidth="1"/>
    <col min="5" max="5" width="11.5546875" customWidth="1"/>
    <col min="6" max="6" width="15.33203125" style="44" customWidth="1"/>
    <col min="7" max="7" width="26.88671875" style="44" bestFit="1" customWidth="1"/>
    <col min="8" max="8" width="11.5546875" style="42" customWidth="1"/>
    <col min="9" max="9" width="14.33203125" style="42" customWidth="1"/>
    <col min="10" max="10" width="60.33203125" customWidth="1"/>
    <col min="11" max="11" width="17.5546875" bestFit="1" customWidth="1"/>
    <col min="12" max="12" width="7.44140625" customWidth="1"/>
    <col min="13" max="13" width="10.5546875" style="42" customWidth="1"/>
    <col min="14" max="14" width="12.88671875" customWidth="1"/>
    <col min="15" max="15" width="14" style="131" customWidth="1"/>
    <col min="16" max="16" width="17.88671875" style="54" hidden="1" customWidth="1"/>
    <col min="17" max="17" width="20.44140625" style="54" hidden="1" customWidth="1"/>
    <col min="18" max="18" width="23.5546875" style="54" customWidth="1"/>
    <col min="19" max="19" width="18.88671875" style="42" customWidth="1"/>
    <col min="20" max="20" width="17.5546875" customWidth="1"/>
    <col min="21" max="21" width="17" style="44" customWidth="1"/>
    <col min="22" max="22" width="18" style="42" customWidth="1"/>
    <col min="23" max="24" width="17.109375" style="4" customWidth="1"/>
    <col min="25" max="25" width="18.44140625" style="42" customWidth="1"/>
    <col min="26" max="28" width="8.88671875" style="42"/>
    <col min="29" max="29" width="11" style="42" bestFit="1" customWidth="1"/>
    <col min="30" max="30" width="16.44140625" style="42" bestFit="1" customWidth="1"/>
    <col min="31" max="31" width="14.88671875" style="42" bestFit="1" customWidth="1"/>
    <col min="32" max="32" width="12.109375" style="42" bestFit="1" customWidth="1"/>
    <col min="33" max="33" width="13.5546875" style="42" bestFit="1" customWidth="1"/>
    <col min="34" max="34" width="23.5546875" style="42" bestFit="1" customWidth="1"/>
    <col min="35" max="35" width="11.109375" style="42" bestFit="1" customWidth="1"/>
    <col min="36" max="36" width="11.5546875" style="42" customWidth="1"/>
    <col min="37" max="38" width="5.44140625" style="42" bestFit="1" customWidth="1"/>
    <col min="39" max="16384" width="8.88671875" style="42"/>
  </cols>
  <sheetData>
    <row r="1" spans="1:25" ht="14.4" x14ac:dyDescent="0.3">
      <c r="B1" s="64"/>
      <c r="J1" s="7"/>
      <c r="K1" s="1"/>
      <c r="L1" s="1"/>
      <c r="M1" s="41"/>
      <c r="N1" s="1"/>
      <c r="S1" s="43"/>
      <c r="W1" s="60" t="s">
        <v>56</v>
      </c>
      <c r="X1" s="60"/>
    </row>
    <row r="2" spans="1:25" ht="15" thickBot="1" x14ac:dyDescent="0.35">
      <c r="B2" s="64"/>
      <c r="J2" s="7"/>
      <c r="K2" s="1"/>
      <c r="L2" s="1"/>
      <c r="M2" s="41"/>
      <c r="N2" s="1"/>
      <c r="S2" s="43"/>
      <c r="W2" s="60" t="s">
        <v>57</v>
      </c>
      <c r="X2" s="60"/>
    </row>
    <row r="3" spans="1:25" s="50" customFormat="1" ht="32.4" thickTop="1" thickBot="1" x14ac:dyDescent="0.45">
      <c r="A3" s="52"/>
      <c r="B3" s="46"/>
      <c r="C3" s="52"/>
      <c r="D3" s="52"/>
      <c r="E3" s="52"/>
      <c r="F3" s="45"/>
      <c r="G3" s="253" t="s">
        <v>34</v>
      </c>
      <c r="H3" s="254"/>
      <c r="I3" s="47" t="s">
        <v>35</v>
      </c>
      <c r="J3" s="48" t="s">
        <v>349</v>
      </c>
      <c r="K3" s="53" t="str">
        <f>IFERROR(INDEX(Table2[Item Code],MATCH('Data Entry'!J3,Table2[[Item Name ]],0),0),"")</f>
        <v>P-0075</v>
      </c>
      <c r="L3" s="1"/>
      <c r="M3" s="45"/>
      <c r="N3" s="52"/>
      <c r="O3" s="132"/>
      <c r="P3" s="55" t="s">
        <v>36</v>
      </c>
      <c r="Q3" s="57"/>
      <c r="R3" s="57">
        <f>SUMIFS(Table49[TOTAL PRICE
(USD)],Table49[Document Number],$Q$3)</f>
        <v>0</v>
      </c>
      <c r="S3" s="49" t="s">
        <v>37</v>
      </c>
      <c r="T3" s="59" t="s">
        <v>199</v>
      </c>
      <c r="U3" s="45"/>
      <c r="V3" s="45"/>
      <c r="W3" s="40"/>
      <c r="X3" s="40"/>
    </row>
    <row r="4" spans="1:25" ht="15" thickTop="1" x14ac:dyDescent="0.3">
      <c r="A4" s="65" t="s">
        <v>0</v>
      </c>
      <c r="B4" s="74" t="s">
        <v>38</v>
      </c>
      <c r="C4" s="73" t="s">
        <v>237</v>
      </c>
      <c r="D4" s="73" t="s">
        <v>160</v>
      </c>
      <c r="E4" s="75" t="s">
        <v>240</v>
      </c>
      <c r="F4" s="72" t="s">
        <v>39</v>
      </c>
      <c r="G4" s="94" t="s">
        <v>40</v>
      </c>
      <c r="H4" s="83" t="s">
        <v>325</v>
      </c>
      <c r="I4" s="72" t="s">
        <v>41</v>
      </c>
      <c r="J4" s="73" t="s">
        <v>42</v>
      </c>
      <c r="K4" s="73" t="s">
        <v>43</v>
      </c>
      <c r="L4" s="73" t="s">
        <v>44</v>
      </c>
      <c r="M4" s="72" t="s">
        <v>210</v>
      </c>
      <c r="N4" s="73" t="s">
        <v>146</v>
      </c>
      <c r="O4" s="133" t="s">
        <v>147</v>
      </c>
      <c r="P4" s="76" t="s">
        <v>45</v>
      </c>
      <c r="Q4" s="76" t="s">
        <v>46</v>
      </c>
      <c r="R4" s="76" t="s">
        <v>47</v>
      </c>
      <c r="S4" s="77" t="s">
        <v>48</v>
      </c>
      <c r="T4" s="73" t="s">
        <v>49</v>
      </c>
      <c r="U4" s="72" t="s">
        <v>50</v>
      </c>
      <c r="V4" s="72" t="s">
        <v>51</v>
      </c>
      <c r="W4" s="73" t="s">
        <v>55</v>
      </c>
      <c r="X4" s="73" t="s">
        <v>79</v>
      </c>
      <c r="Y4" s="41" t="s">
        <v>187</v>
      </c>
    </row>
    <row r="5" spans="1:25" ht="14.4" x14ac:dyDescent="0.3">
      <c r="A5" s="1">
        <f>IF(Table49[[#This Row],[ITEM NAME]]="","",ROW()-4)</f>
        <v>1</v>
      </c>
      <c r="B5" s="68">
        <v>45901</v>
      </c>
      <c r="C5" s="4">
        <f>IFERROR(VLOOKUP(B5,Table14[],3,0),"")</f>
        <v>9</v>
      </c>
      <c r="D5" s="4" t="str">
        <f>IFERROR(VLOOKUP(B5,Table14[],2,0),"")</f>
        <v>Week 01</v>
      </c>
      <c r="E5" s="4" t="s">
        <v>753</v>
      </c>
      <c r="F5" s="44" t="s">
        <v>754</v>
      </c>
      <c r="G5" s="44" t="s">
        <v>398</v>
      </c>
      <c r="H5" s="41" t="str">
        <f>IFERROR(VLOOKUP(Table49[[#This Row],[ITEM CODE]],Table2[[Item Code]:[Master Name]],2,0),"")</f>
        <v>F0103010009</v>
      </c>
      <c r="I5" s="41" t="s">
        <v>602</v>
      </c>
      <c r="J5" s="65" t="str">
        <f>IFERROR(VLOOKUP(Table49[[#This Row],[ITEM CODE]],Table2[[Item Code]:[Master Name]],3,0),"")</f>
        <v xml:space="preserve">Tuna &amp; Egg Sandwich </v>
      </c>
      <c r="K5" s="1" t="str">
        <f>IFERROR(VLOOKUP(Table49[[#This Row],[ITEM CODE]],Table2[[Item Code]:[Master Name]],9,0),"")</f>
        <v>1BOX*2PCS</v>
      </c>
      <c r="L5" s="1" t="str">
        <f>IFERROR(VLOOKUP(Table49[[#This Row],[ITEM CODE]],Table2[[Item Code]:[Master Name]],8,0),"")</f>
        <v>BOX</v>
      </c>
      <c r="M5" s="41">
        <v>2</v>
      </c>
      <c r="N5" s="66">
        <f>IFERROR(VLOOKUP(Table49[[#This Row],[ITEM CODE]],Table2[[#All],[Item Code]:[Unit Cost]],10,0),0)</f>
        <v>1.5</v>
      </c>
      <c r="O5" s="134">
        <f>IFERROR(VLOOKUP(Table49[[#This Row],[ITEM CODE]],Table2[[#All],[Item Code]:[Unit Cost]],10,0),0)</f>
        <v>1.5</v>
      </c>
      <c r="P5" s="105"/>
      <c r="Q5" s="95"/>
      <c r="R5" s="95">
        <f>Table49[[#This Row],[QUANTITY]]*Table49[[#This Row],[INV Prices]]</f>
        <v>3</v>
      </c>
      <c r="S5" s="106"/>
      <c r="T5" s="65"/>
      <c r="U5" s="41"/>
      <c r="V5" s="41" t="s">
        <v>252</v>
      </c>
      <c r="W5" s="1" t="str">
        <f>IFERROR(VLOOKUP(Table49[[#This Row],[ITEM CODE]],Table2[[Item Code]:[Category ]],6,0),"")</f>
        <v>FOOD</v>
      </c>
      <c r="X5" s="1" t="str">
        <f>IFERROR(VLOOKUP(Table49[[#This Row],[ITEM CODE]],Table2[[Item Code]:[Sub Category]],7,0),"")</f>
        <v>Sandwich</v>
      </c>
      <c r="Y5" s="68" t="str">
        <f>Table49[[#This Row],[PO Number]]&amp;COUNTIFS($E$5:E5,E5)</f>
        <v>PO309551</v>
      </c>
    </row>
    <row r="6" spans="1:25" ht="14.7" customHeight="1" x14ac:dyDescent="0.3">
      <c r="A6" s="1">
        <f>IF(Table49[[#This Row],[ITEM NAME]]="","",ROW()-4)</f>
        <v>2</v>
      </c>
      <c r="B6" s="68">
        <v>45901</v>
      </c>
      <c r="C6" s="4">
        <f>IFERROR(VLOOKUP(B6,Table14[],3,0),"")</f>
        <v>9</v>
      </c>
      <c r="D6" s="4" t="str">
        <f>IFERROR(VLOOKUP(B6,Table14[],2,0),"")</f>
        <v>Week 01</v>
      </c>
      <c r="E6" s="4" t="s">
        <v>753</v>
      </c>
      <c r="F6" s="44" t="s">
        <v>754</v>
      </c>
      <c r="G6" s="44" t="s">
        <v>398</v>
      </c>
      <c r="H6" s="41" t="str">
        <f>IFERROR(VLOOKUP(Table49[[#This Row],[ITEM CODE]],Table2[[Item Code]:[Master Name]],2,0),"")</f>
        <v>F0103010010</v>
      </c>
      <c r="I6" s="41" t="s">
        <v>603</v>
      </c>
      <c r="J6" s="65" t="str">
        <f>IFERROR(VLOOKUP(Table49[[#This Row],[ITEM CODE]],Table2[[Item Code]:[Master Name]],3,0),"")</f>
        <v xml:space="preserve">Ham &amp; Corn Sandwich </v>
      </c>
      <c r="K6" s="1" t="str">
        <f>IFERROR(VLOOKUP(Table49[[#This Row],[ITEM CODE]],Table2[[Item Code]:[Master Name]],9,0),"")</f>
        <v>1BOX*2PCS</v>
      </c>
      <c r="L6" s="1" t="str">
        <f>IFERROR(VLOOKUP(Table49[[#This Row],[ITEM CODE]],Table2[[Item Code]:[Master Name]],8,0),"")</f>
        <v>BOX</v>
      </c>
      <c r="M6" s="41">
        <v>2</v>
      </c>
      <c r="N6" s="66">
        <f>IFERROR(VLOOKUP(Table49[[#This Row],[ITEM CODE]],Table2[[#All],[Item Code]:[Unit Cost]],10,0),0)</f>
        <v>1.5</v>
      </c>
      <c r="O6" s="134">
        <f>IFERROR(VLOOKUP(Table49[[#This Row],[ITEM CODE]],Table2[[#All],[Item Code]:[Unit Cost]],10,0),0)</f>
        <v>1.5</v>
      </c>
      <c r="P6" s="56"/>
      <c r="Q6" s="58"/>
      <c r="R6" s="95">
        <f>Table49[[#This Row],[QUANTITY]]*Table49[[#This Row],[INV Prices]]</f>
        <v>3</v>
      </c>
      <c r="S6" s="67"/>
      <c r="V6" s="41" t="s">
        <v>252</v>
      </c>
      <c r="W6" s="4" t="str">
        <f>IFERROR(VLOOKUP(Table49[[#This Row],[ITEM CODE]],Table2[[Item Code]:[Category ]],6,0),"")</f>
        <v>FOOD</v>
      </c>
      <c r="X6" s="1" t="str">
        <f>IFERROR(VLOOKUP(Table49[[#This Row],[ITEM CODE]],Table2[[Item Code]:[Sub Category]],7,0),"")</f>
        <v>Sandwich</v>
      </c>
      <c r="Y6" s="68" t="str">
        <f>Table49[[#This Row],[PO Number]]&amp;COUNTIFS($E$5:E6,E6)</f>
        <v>PO309552</v>
      </c>
    </row>
    <row r="7" spans="1:25" ht="14.7" customHeight="1" x14ac:dyDescent="0.3">
      <c r="A7" s="1">
        <f>IF(Table49[[#This Row],[ITEM NAME]]="","",ROW()-4)</f>
        <v>3</v>
      </c>
      <c r="B7" s="68">
        <v>45901</v>
      </c>
      <c r="C7" s="4">
        <f>IFERROR(VLOOKUP(B7,Table14[],3,0),"")</f>
        <v>9</v>
      </c>
      <c r="D7" s="4" t="str">
        <f>IFERROR(VLOOKUP(B7,Table14[],2,0),"")</f>
        <v>Week 01</v>
      </c>
      <c r="E7" s="4" t="s">
        <v>753</v>
      </c>
      <c r="F7" s="44" t="s">
        <v>754</v>
      </c>
      <c r="G7" s="44" t="s">
        <v>398</v>
      </c>
      <c r="H7" s="41" t="str">
        <f>IFERROR(VLOOKUP(Table49[[#This Row],[ITEM CODE]],Table2[[Item Code]:[Master Name]],2,0),"")</f>
        <v>F0103010011</v>
      </c>
      <c r="I7" s="41" t="s">
        <v>604</v>
      </c>
      <c r="J7" s="65" t="str">
        <f>IFERROR(VLOOKUP(Table49[[#This Row],[ITEM CODE]],Table2[[Item Code]:[Master Name]],3,0),"")</f>
        <v xml:space="preserve">Sausage &amp; Freid Egg Sandwich  </v>
      </c>
      <c r="K7" s="1" t="str">
        <f>IFERROR(VLOOKUP(Table49[[#This Row],[ITEM CODE]],Table2[[Item Code]:[Master Name]],9,0),"")</f>
        <v>1BOX*2PCS</v>
      </c>
      <c r="L7" s="1" t="str">
        <f>IFERROR(VLOOKUP(Table49[[#This Row],[ITEM CODE]],Table2[[Item Code]:[Master Name]],8,0),"")</f>
        <v>BOX</v>
      </c>
      <c r="M7" s="41">
        <v>2</v>
      </c>
      <c r="N7" s="66">
        <f>IFERROR(VLOOKUP(Table49[[#This Row],[ITEM CODE]],Table2[[#All],[Item Code]:[Unit Cost]],10,0),0)</f>
        <v>1.5</v>
      </c>
      <c r="O7" s="134">
        <f>IFERROR(VLOOKUP(Table49[[#This Row],[ITEM CODE]],Table2[[#All],[Item Code]:[Unit Cost]],10,0),0)</f>
        <v>1.5</v>
      </c>
      <c r="P7" s="56"/>
      <c r="Q7" s="58"/>
      <c r="R7" s="95">
        <f>Table49[[#This Row],[QUANTITY]]*Table49[[#This Row],[INV Prices]]</f>
        <v>3</v>
      </c>
      <c r="S7" s="67"/>
      <c r="V7" s="41"/>
      <c r="W7" s="4" t="str">
        <f>IFERROR(VLOOKUP(Table49[[#This Row],[ITEM CODE]],Table2[[Item Code]:[Category ]],6,0),"")</f>
        <v>FOOD</v>
      </c>
      <c r="X7" s="1" t="str">
        <f>IFERROR(VLOOKUP(Table49[[#This Row],[ITEM CODE]],Table2[[Item Code]:[Sub Category]],7,0),"")</f>
        <v>Sandwich</v>
      </c>
      <c r="Y7" s="68" t="str">
        <f>Table49[[#This Row],[PO Number]]&amp;COUNTIFS($E$5:E7,E7)</f>
        <v>PO309553</v>
      </c>
    </row>
    <row r="8" spans="1:25" ht="14.7" customHeight="1" x14ac:dyDescent="0.3">
      <c r="A8" s="1">
        <f>IF(Table49[[#This Row],[ITEM NAME]]="","",ROW()-4)</f>
        <v>4</v>
      </c>
      <c r="B8" s="68">
        <v>45901</v>
      </c>
      <c r="C8" s="4">
        <f>IFERROR(VLOOKUP(B8,Table14[],3,0),"")</f>
        <v>9</v>
      </c>
      <c r="D8" s="4" t="str">
        <f>IFERROR(VLOOKUP(B8,Table14[],2,0),"")</f>
        <v>Week 01</v>
      </c>
      <c r="E8" s="4" t="s">
        <v>753</v>
      </c>
      <c r="F8" s="44" t="s">
        <v>754</v>
      </c>
      <c r="G8" s="44" t="s">
        <v>398</v>
      </c>
      <c r="H8" s="41" t="str">
        <f>IFERROR(VLOOKUP(Table49[[#This Row],[ITEM CODE]],Table2[[Item Code]:[Master Name]],2,0),"")</f>
        <v>F0103010012</v>
      </c>
      <c r="I8" s="41" t="s">
        <v>605</v>
      </c>
      <c r="J8" s="65" t="str">
        <f>IFERROR(VLOOKUP(Table49[[#This Row],[ITEM CODE]],Table2[[Item Code]:[Master Name]],3,0),"")</f>
        <v xml:space="preserve">Chicken Sandwich </v>
      </c>
      <c r="K8" s="1" t="str">
        <f>IFERROR(VLOOKUP(Table49[[#This Row],[ITEM CODE]],Table2[[Item Code]:[Master Name]],9,0),"")</f>
        <v>1BOX*2PCS</v>
      </c>
      <c r="L8" s="1" t="str">
        <f>IFERROR(VLOOKUP(Table49[[#This Row],[ITEM CODE]],Table2[[Item Code]:[Master Name]],8,0),"")</f>
        <v>BOX</v>
      </c>
      <c r="M8" s="41">
        <v>2</v>
      </c>
      <c r="N8" s="66">
        <f>IFERROR(VLOOKUP(Table49[[#This Row],[ITEM CODE]],Table2[[#All],[Item Code]:[Unit Cost]],10,0),0)</f>
        <v>1.5</v>
      </c>
      <c r="O8" s="134">
        <f>IFERROR(VLOOKUP(Table49[[#This Row],[ITEM CODE]],Table2[[#All],[Item Code]:[Unit Cost]],10,0),0)</f>
        <v>1.5</v>
      </c>
      <c r="P8" s="56"/>
      <c r="Q8" s="58"/>
      <c r="R8" s="95">
        <f>Table49[[#This Row],[QUANTITY]]*Table49[[#This Row],[INV Prices]]</f>
        <v>3</v>
      </c>
      <c r="S8" s="67"/>
      <c r="V8" s="41" t="s">
        <v>252</v>
      </c>
      <c r="W8" s="4" t="str">
        <f>IFERROR(VLOOKUP(Table49[[#This Row],[ITEM CODE]],Table2[[Item Code]:[Category ]],6,0),"")</f>
        <v>FOOD</v>
      </c>
      <c r="X8" s="1" t="str">
        <f>IFERROR(VLOOKUP(Table49[[#This Row],[ITEM CODE]],Table2[[Item Code]:[Sub Category]],7,0),"")</f>
        <v>Sandwich</v>
      </c>
      <c r="Y8" s="68" t="str">
        <f>Table49[[#This Row],[PO Number]]&amp;COUNTIFS($E$5:E8,E8)</f>
        <v>PO309554</v>
      </c>
    </row>
    <row r="9" spans="1:25" ht="14.7" customHeight="1" x14ac:dyDescent="0.3">
      <c r="A9" s="1">
        <f>IF(Table49[[#This Row],[ITEM NAME]]="","",ROW()-4)</f>
        <v>5</v>
      </c>
      <c r="B9" s="68">
        <v>45901</v>
      </c>
      <c r="C9" s="4">
        <f>IFERROR(VLOOKUP(B9,Table14[],3,0),"")</f>
        <v>9</v>
      </c>
      <c r="D9" s="4" t="str">
        <f>IFERROR(VLOOKUP(B9,Table14[],2,0),"")</f>
        <v>Week 01</v>
      </c>
      <c r="E9" s="4" t="s">
        <v>753</v>
      </c>
      <c r="F9" s="44" t="s">
        <v>754</v>
      </c>
      <c r="G9" s="44" t="s">
        <v>398</v>
      </c>
      <c r="H9" s="41" t="str">
        <f>IFERROR(VLOOKUP(Table49[[#This Row],[ITEM CODE]],Table2[[Item Code]:[Master Name]],2,0),"")</f>
        <v>F0101010017</v>
      </c>
      <c r="I9" s="41" t="s">
        <v>583</v>
      </c>
      <c r="J9" s="65" t="str">
        <f>IFERROR(VLOOKUP(Table49[[#This Row],[ITEM CODE]],Table2[[Item Code]:[Master Name]],3,0),"")</f>
        <v>Bulgogi Dosirak-KL-0001</v>
      </c>
      <c r="K9" s="1" t="str">
        <f>IFERROR(VLOOKUP(Table49[[#This Row],[ITEM CODE]],Table2[[Item Code]:[Master Name]],9,0),"")</f>
        <v>1BOX*1Portion</v>
      </c>
      <c r="L9" s="1" t="str">
        <f>IFERROR(VLOOKUP(Table49[[#This Row],[ITEM CODE]],Table2[[Item Code]:[Master Name]],8,0),"")</f>
        <v>BOX</v>
      </c>
      <c r="M9" s="41">
        <v>2</v>
      </c>
      <c r="N9" s="66">
        <f>IFERROR(VLOOKUP(Table49[[#This Row],[ITEM CODE]],Table2[[#All],[Item Code]:[Unit Cost]],10,0),0)</f>
        <v>2.2000000000000002</v>
      </c>
      <c r="O9" s="134">
        <f>IFERROR(VLOOKUP(Table49[[#This Row],[ITEM CODE]],Table2[[#All],[Item Code]:[Unit Cost]],10,0),0)</f>
        <v>2.2000000000000002</v>
      </c>
      <c r="P9" s="56"/>
      <c r="Q9" s="58"/>
      <c r="R9" s="95">
        <f>Table49[[#This Row],[QUANTITY]]*Table49[[#This Row],[INV Prices]]</f>
        <v>4.4000000000000004</v>
      </c>
      <c r="S9" s="67"/>
      <c r="V9" s="41" t="s">
        <v>252</v>
      </c>
      <c r="W9" s="4" t="str">
        <f>IFERROR(VLOOKUP(Table49[[#This Row],[ITEM CODE]],Table2[[Item Code]:[Category ]],6,0),"")</f>
        <v>FOOD</v>
      </c>
      <c r="X9" s="1" t="str">
        <f>IFERROR(VLOOKUP(Table49[[#This Row],[ITEM CODE]],Table2[[Item Code]:[Sub Category]],7,0),"")</f>
        <v>Korean Lunch Box</v>
      </c>
      <c r="Y9" s="68" t="str">
        <f>Table49[[#This Row],[PO Number]]&amp;COUNTIFS($E$5:E9,E9)</f>
        <v>PO309555</v>
      </c>
    </row>
    <row r="10" spans="1:25" ht="14.7" customHeight="1" x14ac:dyDescent="0.3">
      <c r="A10" s="1">
        <f>IF(Table49[[#This Row],[ITEM NAME]]="","",ROW()-4)</f>
        <v>6</v>
      </c>
      <c r="B10" s="68">
        <v>45901</v>
      </c>
      <c r="C10" s="4">
        <f>IFERROR(VLOOKUP(B10,Table14[],3,0),"")</f>
        <v>9</v>
      </c>
      <c r="D10" s="4" t="str">
        <f>IFERROR(VLOOKUP(B10,Table14[],2,0),"")</f>
        <v>Week 01</v>
      </c>
      <c r="E10" s="4" t="s">
        <v>753</v>
      </c>
      <c r="F10" s="44" t="s">
        <v>754</v>
      </c>
      <c r="G10" s="44" t="s">
        <v>398</v>
      </c>
      <c r="H10" s="41" t="str">
        <f>IFERROR(VLOOKUP(Table49[[#This Row],[ITEM CODE]],Table2[[Item Code]:[Master Name]],2,0),"")</f>
        <v>F0101010015</v>
      </c>
      <c r="I10" s="41" t="s">
        <v>585</v>
      </c>
      <c r="J10" s="65" t="str">
        <f>IFERROR(VLOOKUP(Table49[[#This Row],[ITEM CODE]],Table2[[Item Code]:[Master Name]],3,0),"")</f>
        <v>Japchae Dakgangjeong Dosirak-KL-0003</v>
      </c>
      <c r="K10" s="1" t="str">
        <f>IFERROR(VLOOKUP(Table49[[#This Row],[ITEM CODE]],Table2[[Item Code]:[Master Name]],9,0),"")</f>
        <v>1BOX*1Portion</v>
      </c>
      <c r="L10" s="1" t="str">
        <f>IFERROR(VLOOKUP(Table49[[#This Row],[ITEM CODE]],Table2[[Item Code]:[Master Name]],8,0),"")</f>
        <v>BOX</v>
      </c>
      <c r="M10" s="41">
        <v>2</v>
      </c>
      <c r="N10" s="66">
        <f>IFERROR(VLOOKUP(Table49[[#This Row],[ITEM CODE]],Table2[[#All],[Item Code]:[Unit Cost]],10,0),0)</f>
        <v>2.6</v>
      </c>
      <c r="O10" s="134">
        <f>IFERROR(VLOOKUP(Table49[[#This Row],[ITEM CODE]],Table2[[#All],[Item Code]:[Unit Cost]],10,0),0)</f>
        <v>2.6</v>
      </c>
      <c r="P10" s="56"/>
      <c r="Q10" s="58"/>
      <c r="R10" s="95">
        <f>Table49[[#This Row],[QUANTITY]]*Table49[[#This Row],[INV Prices]]</f>
        <v>5.2</v>
      </c>
      <c r="S10" s="67"/>
      <c r="V10" s="41" t="s">
        <v>252</v>
      </c>
      <c r="W10" s="4" t="str">
        <f>IFERROR(VLOOKUP(Table49[[#This Row],[ITEM CODE]],Table2[[Item Code]:[Category ]],6,0),"")</f>
        <v>FOOD</v>
      </c>
      <c r="X10" s="1" t="str">
        <f>IFERROR(VLOOKUP(Table49[[#This Row],[ITEM CODE]],Table2[[Item Code]:[Sub Category]],7,0),"")</f>
        <v>Korean Lunch Box</v>
      </c>
      <c r="Y10" s="68" t="str">
        <f>Table49[[#This Row],[PO Number]]&amp;COUNTIFS($E$5:E10,E10)</f>
        <v>PO309556</v>
      </c>
    </row>
    <row r="11" spans="1:25" ht="14.7" customHeight="1" x14ac:dyDescent="0.3">
      <c r="A11" s="1">
        <f>IF(Table49[[#This Row],[ITEM NAME]]="","",ROW()-4)</f>
        <v>7</v>
      </c>
      <c r="B11" s="68">
        <v>45901</v>
      </c>
      <c r="C11" s="4">
        <f>IFERROR(VLOOKUP(B11,Table14[],3,0),"")</f>
        <v>9</v>
      </c>
      <c r="D11" s="4" t="str">
        <f>IFERROR(VLOOKUP(B11,Table14[],2,0),"")</f>
        <v>Week 01</v>
      </c>
      <c r="E11" s="4" t="s">
        <v>753</v>
      </c>
      <c r="F11" s="44" t="s">
        <v>754</v>
      </c>
      <c r="G11" s="44" t="s">
        <v>398</v>
      </c>
      <c r="H11" s="41" t="str">
        <f>IFERROR(VLOOKUP(Table49[[#This Row],[ITEM CODE]],Table2[[Item Code]:[Master Name]],2,0),"")</f>
        <v>F0101010016</v>
      </c>
      <c r="I11" s="41" t="s">
        <v>584</v>
      </c>
      <c r="J11" s="65" t="str">
        <f>IFERROR(VLOOKUP(Table49[[#This Row],[ITEM CODE]],Table2[[Item Code]:[Master Name]],3,0),"")</f>
        <v>Stir Fried Spicy Pork Dosirak-KL-0002</v>
      </c>
      <c r="K11" s="1" t="str">
        <f>IFERROR(VLOOKUP(Table49[[#This Row],[ITEM CODE]],Table2[[Item Code]:[Master Name]],9,0),"")</f>
        <v>1BOX*1Portion</v>
      </c>
      <c r="L11" s="1" t="str">
        <f>IFERROR(VLOOKUP(Table49[[#This Row],[ITEM CODE]],Table2[[Item Code]:[Master Name]],8,0),"")</f>
        <v>BOX</v>
      </c>
      <c r="M11" s="41">
        <v>2</v>
      </c>
      <c r="N11" s="66">
        <f>IFERROR(VLOOKUP(Table49[[#This Row],[ITEM CODE]],Table2[[#All],[Item Code]:[Unit Cost]],10,0),0)</f>
        <v>2.38</v>
      </c>
      <c r="O11" s="134">
        <f>IFERROR(VLOOKUP(Table49[[#This Row],[ITEM CODE]],Table2[[#All],[Item Code]:[Unit Cost]],10,0),0)</f>
        <v>2.38</v>
      </c>
      <c r="P11" s="56"/>
      <c r="Q11" s="58"/>
      <c r="R11" s="95">
        <f>Table49[[#This Row],[QUANTITY]]*Table49[[#This Row],[INV Prices]]</f>
        <v>4.76</v>
      </c>
      <c r="S11" s="67"/>
      <c r="V11" s="41" t="s">
        <v>252</v>
      </c>
      <c r="W11" s="4" t="str">
        <f>IFERROR(VLOOKUP(Table49[[#This Row],[ITEM CODE]],Table2[[Item Code]:[Category ]],6,0),"")</f>
        <v>FOOD</v>
      </c>
      <c r="X11" s="1" t="str">
        <f>IFERROR(VLOOKUP(Table49[[#This Row],[ITEM CODE]],Table2[[Item Code]:[Sub Category]],7,0),"")</f>
        <v>Korean Lunch Box</v>
      </c>
      <c r="Y11" s="68" t="str">
        <f>Table49[[#This Row],[PO Number]]&amp;COUNTIFS($E$5:E11,E11)</f>
        <v>PO309557</v>
      </c>
    </row>
    <row r="12" spans="1:25" ht="14.7" customHeight="1" x14ac:dyDescent="0.3">
      <c r="A12" s="1">
        <f>IF(Table49[[#This Row],[ITEM NAME]]="","",ROW()-4)</f>
        <v>8</v>
      </c>
      <c r="B12" s="68">
        <v>45901</v>
      </c>
      <c r="C12" s="4">
        <f>IFERROR(VLOOKUP(B12,Table14[],3,0),"")</f>
        <v>9</v>
      </c>
      <c r="D12" s="4" t="str">
        <f>IFERROR(VLOOKUP(B12,Table14[],2,0),"")</f>
        <v>Week 01</v>
      </c>
      <c r="E12" s="4" t="s">
        <v>753</v>
      </c>
      <c r="F12" s="44" t="s">
        <v>754</v>
      </c>
      <c r="G12" s="44" t="s">
        <v>398</v>
      </c>
      <c r="H12" s="41" t="str">
        <f>IFERROR(VLOOKUP(Table49[[#This Row],[ITEM CODE]],Table2[[Item Code]:[Master Name]],2,0),"")</f>
        <v>F0103010013</v>
      </c>
      <c r="I12" s="41" t="s">
        <v>615</v>
      </c>
      <c r="J12" s="65" t="str">
        <f>IFERROR(VLOOKUP(Table49[[#This Row],[ITEM CODE]],Table2[[Item Code]:[Master Name]],3,0),"")</f>
        <v>Maki Crab &amp; Chicken Egg</v>
      </c>
      <c r="K12" s="1" t="str">
        <f>IFERROR(VLOOKUP(Table49[[#This Row],[ITEM CODE]],Table2[[Item Code]:[Master Name]],9,0),"")</f>
        <v>1BOX*6PCS</v>
      </c>
      <c r="L12" s="1" t="str">
        <f>IFERROR(VLOOKUP(Table49[[#This Row],[ITEM CODE]],Table2[[Item Code]:[Master Name]],8,0),"")</f>
        <v>Box</v>
      </c>
      <c r="M12" s="41">
        <v>2</v>
      </c>
      <c r="N12" s="66">
        <f>IFERROR(VLOOKUP(Table49[[#This Row],[ITEM CODE]],Table2[[#All],[Item Code]:[Unit Cost]],10,0),0)</f>
        <v>1.21</v>
      </c>
      <c r="O12" s="134">
        <f>IFERROR(VLOOKUP(Table49[[#This Row],[ITEM CODE]],Table2[[#All],[Item Code]:[Unit Cost]],10,0),0)</f>
        <v>1.21</v>
      </c>
      <c r="P12" s="56"/>
      <c r="Q12" s="58"/>
      <c r="R12" s="95">
        <f>Table49[[#This Row],[QUANTITY]]*Table49[[#This Row],[INV Prices]]</f>
        <v>2.42</v>
      </c>
      <c r="S12" s="67"/>
      <c r="V12" s="41" t="s">
        <v>252</v>
      </c>
      <c r="W12" s="4" t="str">
        <f>IFERROR(VLOOKUP(Table49[[#This Row],[ITEM CODE]],Table2[[Item Code]:[Category ]],6,0),"")</f>
        <v>FOOD</v>
      </c>
      <c r="X12" s="1" t="str">
        <f>IFERROR(VLOOKUP(Table49[[#This Row],[ITEM CODE]],Table2[[Item Code]:[Sub Category]],7,0),"")</f>
        <v>Sushi</v>
      </c>
      <c r="Y12" s="68" t="str">
        <f>Table49[[#This Row],[PO Number]]&amp;COUNTIFS($E$5:E12,E12)</f>
        <v>PO309558</v>
      </c>
    </row>
    <row r="13" spans="1:25" ht="14.7" customHeight="1" x14ac:dyDescent="0.3">
      <c r="A13" s="1">
        <f>IF(Table49[[#This Row],[ITEM NAME]]="","",ROW()-4)</f>
        <v>9</v>
      </c>
      <c r="B13" s="68">
        <v>45901</v>
      </c>
      <c r="C13" s="4">
        <f>IFERROR(VLOOKUP(B13,Table14[],3,0),"")</f>
        <v>9</v>
      </c>
      <c r="D13" s="4" t="str">
        <f>IFERROR(VLOOKUP(B13,Table14[],2,0),"")</f>
        <v>Week 01</v>
      </c>
      <c r="E13" s="4" t="s">
        <v>753</v>
      </c>
      <c r="F13" s="44" t="s">
        <v>754</v>
      </c>
      <c r="G13" s="44" t="s">
        <v>398</v>
      </c>
      <c r="H13" s="41" t="str">
        <f>IFERROR(VLOOKUP(Table49[[#This Row],[ITEM CODE]],Table2[[Item Code]:[Master Name]],2,0),"")</f>
        <v>F0103010014</v>
      </c>
      <c r="I13" s="41" t="s">
        <v>616</v>
      </c>
      <c r="J13" s="65" t="str">
        <f>IFERROR(VLOOKUP(Table49[[#This Row],[ITEM CODE]],Table2[[Item Code]:[Master Name]],3,0),"")</f>
        <v>Maki Cali &amp; Tuna Roll</v>
      </c>
      <c r="K13" s="1" t="str">
        <f>IFERROR(VLOOKUP(Table49[[#This Row],[ITEM CODE]],Table2[[Item Code]:[Master Name]],9,0),"")</f>
        <v>1BOX*3PCS</v>
      </c>
      <c r="L13" s="1" t="str">
        <f>IFERROR(VLOOKUP(Table49[[#This Row],[ITEM CODE]],Table2[[Item Code]:[Master Name]],8,0),"")</f>
        <v>Box</v>
      </c>
      <c r="M13" s="41">
        <v>2</v>
      </c>
      <c r="N13" s="66">
        <f>IFERROR(VLOOKUP(Table49[[#This Row],[ITEM CODE]],Table2[[#All],[Item Code]:[Unit Cost]],10,0),0)</f>
        <v>1.21</v>
      </c>
      <c r="O13" s="134">
        <f>IFERROR(VLOOKUP(Table49[[#This Row],[ITEM CODE]],Table2[[#All],[Item Code]:[Unit Cost]],10,0),0)</f>
        <v>1.21</v>
      </c>
      <c r="P13" s="56"/>
      <c r="Q13" s="58"/>
      <c r="R13" s="95">
        <f>Table49[[#This Row],[QUANTITY]]*Table49[[#This Row],[INV Prices]]</f>
        <v>2.42</v>
      </c>
      <c r="S13" s="67"/>
      <c r="V13" s="41" t="s">
        <v>252</v>
      </c>
      <c r="W13" s="4" t="str">
        <f>IFERROR(VLOOKUP(Table49[[#This Row],[ITEM CODE]],Table2[[Item Code]:[Category ]],6,0),"")</f>
        <v>FOOD</v>
      </c>
      <c r="X13" s="1" t="str">
        <f>IFERROR(VLOOKUP(Table49[[#This Row],[ITEM CODE]],Table2[[Item Code]:[Sub Category]],7,0),"")</f>
        <v>Sushi</v>
      </c>
      <c r="Y13" s="68" t="str">
        <f>Table49[[#This Row],[PO Number]]&amp;COUNTIFS($E$5:E13,E13)</f>
        <v>PO309559</v>
      </c>
    </row>
    <row r="14" spans="1:25" ht="14.7" customHeight="1" x14ac:dyDescent="0.3">
      <c r="A14" s="1">
        <f>IF(Table49[[#This Row],[ITEM NAME]]="","",ROW()-4)</f>
        <v>10</v>
      </c>
      <c r="B14" s="68">
        <v>45901</v>
      </c>
      <c r="C14" s="4">
        <f>IFERROR(VLOOKUP(B14,Table14[],3,0),"")</f>
        <v>9</v>
      </c>
      <c r="D14" s="4" t="str">
        <f>IFERROR(VLOOKUP(B14,Table14[],2,0),"")</f>
        <v>Week 01</v>
      </c>
      <c r="E14" s="234" t="s">
        <v>755</v>
      </c>
      <c r="F14" s="235" t="s">
        <v>756</v>
      </c>
      <c r="G14" s="44" t="s">
        <v>398</v>
      </c>
      <c r="H14" s="41" t="str">
        <f>IFERROR(VLOOKUP(Table49[[#This Row],[ITEM CODE]],Table2[[Item Code]:[Master Name]],2,0),"")</f>
        <v>900029</v>
      </c>
      <c r="I14" s="41" t="s">
        <v>211</v>
      </c>
      <c r="J14" s="65" t="str">
        <f>IFERROR(VLOOKUP(Table49[[#This Row],[ITEM CODE]],Table2[[Item Code]:[Master Name]],3,0),"")</f>
        <v>BEEF LOK LAK WITH RICE (បាយ​ ឡុកឡាក់សាច់គោ)</v>
      </c>
      <c r="K14" s="1" t="str">
        <f>IFERROR(VLOOKUP(Table49[[#This Row],[ITEM CODE]],Table2[[Item Code]:[Master Name]],9,0),"")</f>
        <v>1BOX*1Portion</v>
      </c>
      <c r="L14" s="1" t="str">
        <f>IFERROR(VLOOKUP(Table49[[#This Row],[ITEM CODE]],Table2[[Item Code]:[Master Name]],8,0),"")</f>
        <v>BOX</v>
      </c>
      <c r="M14" s="41">
        <v>2</v>
      </c>
      <c r="N14" s="66">
        <f>IFERROR(VLOOKUP(Table49[[#This Row],[ITEM CODE]],Table2[[#All],[Item Code]:[Unit Cost]],10,0),0)</f>
        <v>1.6679999999999999</v>
      </c>
      <c r="O14" s="134">
        <f>IFERROR(VLOOKUP(Table49[[#This Row],[ITEM CODE]],Table2[[#All],[Item Code]:[Unit Cost]],10,0),0)</f>
        <v>1.6679999999999999</v>
      </c>
      <c r="P14" s="56"/>
      <c r="Q14" s="58"/>
      <c r="R14" s="95">
        <f>Table49[[#This Row],[QUANTITY]]*Table49[[#This Row],[INV Prices]]</f>
        <v>3.3359999999999999</v>
      </c>
      <c r="S14" s="67"/>
      <c r="V14" s="41" t="s">
        <v>252</v>
      </c>
      <c r="W14" s="4" t="str">
        <f>IFERROR(VLOOKUP(Table49[[#This Row],[ITEM CODE]],Table2[[Item Code]:[Category ]],6,0),"")</f>
        <v>FOOD</v>
      </c>
      <c r="X14" s="1" t="str">
        <f>IFERROR(VLOOKUP(Table49[[#This Row],[ITEM CODE]],Table2[[Item Code]:[Sub Category]],7,0),"")</f>
        <v>Khmer Food</v>
      </c>
      <c r="Y14" s="68" t="str">
        <f>Table49[[#This Row],[PO Number]]&amp;COUNTIFS($E$5:E14,E14)</f>
        <v>PO309591</v>
      </c>
    </row>
    <row r="15" spans="1:25" ht="14.7" customHeight="1" x14ac:dyDescent="0.3">
      <c r="A15" s="1">
        <f>IF(Table49[[#This Row],[ITEM NAME]]="","",ROW()-4)</f>
        <v>11</v>
      </c>
      <c r="B15" s="68">
        <v>45901</v>
      </c>
      <c r="C15" s="4">
        <f>IFERROR(VLOOKUP(B15,Table14[],3,0),"")</f>
        <v>9</v>
      </c>
      <c r="D15" s="4" t="str">
        <f>IFERROR(VLOOKUP(B15,Table14[],2,0),"")</f>
        <v>Week 01</v>
      </c>
      <c r="E15" s="234" t="s">
        <v>755</v>
      </c>
      <c r="F15" s="235" t="s">
        <v>756</v>
      </c>
      <c r="G15" s="44" t="s">
        <v>398</v>
      </c>
      <c r="H15" s="41" t="str">
        <f>IFERROR(VLOOKUP(Table49[[#This Row],[ITEM CODE]],Table2[[Item Code]:[Master Name]],2,0),"")</f>
        <v>900027</v>
      </c>
      <c r="I15" s="41" t="s">
        <v>212</v>
      </c>
      <c r="J15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15" s="1" t="str">
        <f>IFERROR(VLOOKUP(Table49[[#This Row],[ITEM CODE]],Table2[[Item Code]:[Master Name]],9,0),"")</f>
        <v>1BOX*1Portion</v>
      </c>
      <c r="L15" s="1" t="str">
        <f>IFERROR(VLOOKUP(Table49[[#This Row],[ITEM CODE]],Table2[[Item Code]:[Master Name]],8,0),"")</f>
        <v>BOX</v>
      </c>
      <c r="M15" s="41">
        <v>2</v>
      </c>
      <c r="N15" s="66">
        <f>IFERROR(VLOOKUP(Table49[[#This Row],[ITEM CODE]],Table2[[#All],[Item Code]:[Unit Cost]],10,0),0)</f>
        <v>1.2023999999999999</v>
      </c>
      <c r="O15" s="134">
        <f>IFERROR(VLOOKUP(Table49[[#This Row],[ITEM CODE]],Table2[[#All],[Item Code]:[Unit Cost]],10,0),0)</f>
        <v>1.2023999999999999</v>
      </c>
      <c r="P15" s="56"/>
      <c r="Q15" s="58"/>
      <c r="R15" s="95">
        <f>Table49[[#This Row],[QUANTITY]]*Table49[[#This Row],[INV Prices]]</f>
        <v>2.4047999999999998</v>
      </c>
      <c r="S15" s="67"/>
      <c r="V15" s="41" t="s">
        <v>252</v>
      </c>
      <c r="W15" s="4" t="str">
        <f>IFERROR(VLOOKUP(Table49[[#This Row],[ITEM CODE]],Table2[[Item Code]:[Category ]],6,0),"")</f>
        <v>FOOD</v>
      </c>
      <c r="X15" s="1" t="str">
        <f>IFERROR(VLOOKUP(Table49[[#This Row],[ITEM CODE]],Table2[[Item Code]:[Sub Category]],7,0),"")</f>
        <v>Khmer Food</v>
      </c>
      <c r="Y15" s="68" t="str">
        <f>Table49[[#This Row],[PO Number]]&amp;COUNTIFS($E$5:E15,E15)</f>
        <v>PO309592</v>
      </c>
    </row>
    <row r="16" spans="1:25" ht="14.7" customHeight="1" x14ac:dyDescent="0.3">
      <c r="A16" s="1">
        <f>IF(Table49[[#This Row],[ITEM NAME]]="","",ROW()-4)</f>
        <v>12</v>
      </c>
      <c r="B16" s="68">
        <v>45901</v>
      </c>
      <c r="C16" s="4">
        <f>IFERROR(VLOOKUP(B16,Table14[],3,0),"")</f>
        <v>9</v>
      </c>
      <c r="D16" s="4" t="str">
        <f>IFERROR(VLOOKUP(B16,Table14[],2,0),"")</f>
        <v>Week 01</v>
      </c>
      <c r="E16" s="234" t="s">
        <v>755</v>
      </c>
      <c r="F16" s="235" t="s">
        <v>756</v>
      </c>
      <c r="G16" s="44" t="s">
        <v>398</v>
      </c>
      <c r="H16" s="41" t="str">
        <f>IFERROR(VLOOKUP(Table49[[#This Row],[ITEM CODE]],Table2[[Item Code]:[Master Name]],2,0),"")</f>
        <v>900031</v>
      </c>
      <c r="I16" s="41" t="s">
        <v>218</v>
      </c>
      <c r="J16" s="65" t="str">
        <f>IFERROR(VLOOKUP(Table49[[#This Row],[ITEM CODE]],Table2[[Item Code]:[Master Name]],3,0),"")</f>
        <v>ROASTED DUCK WITH RICE (បាយ ទាខ្វៃ)</v>
      </c>
      <c r="K16" s="1" t="str">
        <f>IFERROR(VLOOKUP(Table49[[#This Row],[ITEM CODE]],Table2[[Item Code]:[Master Name]],9,0),"")</f>
        <v>1BOX*1Portion</v>
      </c>
      <c r="L16" s="1" t="str">
        <f>IFERROR(VLOOKUP(Table49[[#This Row],[ITEM CODE]],Table2[[Item Code]:[Master Name]],8,0),"")</f>
        <v>BOX</v>
      </c>
      <c r="M16" s="41">
        <v>2</v>
      </c>
      <c r="N16" s="66">
        <f>IFERROR(VLOOKUP(Table49[[#This Row],[ITEM CODE]],Table2[[#All],[Item Code]:[Unit Cost]],10,0),0)</f>
        <v>1.4783999999999999</v>
      </c>
      <c r="O16" s="134">
        <f>IFERROR(VLOOKUP(Table49[[#This Row],[ITEM CODE]],Table2[[#All],[Item Code]:[Unit Cost]],10,0),0)</f>
        <v>1.4783999999999999</v>
      </c>
      <c r="P16" s="56"/>
      <c r="Q16" s="58"/>
      <c r="R16" s="95">
        <f>Table49[[#This Row],[QUANTITY]]*Table49[[#This Row],[INV Prices]]</f>
        <v>2.9567999999999999</v>
      </c>
      <c r="S16" s="67"/>
      <c r="V16" s="41" t="s">
        <v>252</v>
      </c>
      <c r="W16" s="4" t="str">
        <f>IFERROR(VLOOKUP(Table49[[#This Row],[ITEM CODE]],Table2[[Item Code]:[Category ]],6,0),"")</f>
        <v>FOOD</v>
      </c>
      <c r="X16" s="1" t="str">
        <f>IFERROR(VLOOKUP(Table49[[#This Row],[ITEM CODE]],Table2[[Item Code]:[Sub Category]],7,0),"")</f>
        <v>Khmer Food</v>
      </c>
      <c r="Y16" s="68" t="str">
        <f>Table49[[#This Row],[PO Number]]&amp;COUNTIFS($E$5:E16,E16)</f>
        <v>PO309593</v>
      </c>
    </row>
    <row r="17" spans="1:25" ht="14.7" customHeight="1" x14ac:dyDescent="0.3">
      <c r="A17" s="1">
        <f>IF(Table49[[#This Row],[ITEM NAME]]="","",ROW()-4)</f>
        <v>13</v>
      </c>
      <c r="B17" s="68">
        <v>45901</v>
      </c>
      <c r="C17" s="4">
        <f>IFERROR(VLOOKUP(B17,Table14[],3,0),"")</f>
        <v>9</v>
      </c>
      <c r="D17" s="4" t="str">
        <f>IFERROR(VLOOKUP(B17,Table14[],2,0),"")</f>
        <v>Week 01</v>
      </c>
      <c r="E17" s="234" t="s">
        <v>755</v>
      </c>
      <c r="F17" s="235" t="s">
        <v>756</v>
      </c>
      <c r="G17" s="44" t="s">
        <v>398</v>
      </c>
      <c r="H17" s="41" t="str">
        <f>IFERROR(VLOOKUP(Table49[[#This Row],[ITEM CODE]],Table2[[Item Code]:[Master Name]],2,0),"")</f>
        <v>900032</v>
      </c>
      <c r="I17" s="41" t="s">
        <v>214</v>
      </c>
      <c r="J17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17" s="1" t="str">
        <f>IFERROR(VLOOKUP(Table49[[#This Row],[ITEM CODE]],Table2[[Item Code]:[Master Name]],9,0),"")</f>
        <v>1BOX*1Portion</v>
      </c>
      <c r="L17" s="1" t="str">
        <f>IFERROR(VLOOKUP(Table49[[#This Row],[ITEM CODE]],Table2[[Item Code]:[Master Name]],8,0),"")</f>
        <v>BOX</v>
      </c>
      <c r="M17" s="41">
        <v>2</v>
      </c>
      <c r="N17" s="66">
        <f>IFERROR(VLOOKUP(Table49[[#This Row],[ITEM CODE]],Table2[[#All],[Item Code]:[Unit Cost]],10,0),0)</f>
        <v>1.2984</v>
      </c>
      <c r="O17" s="134">
        <f>IFERROR(VLOOKUP(Table49[[#This Row],[ITEM CODE]],Table2[[#All],[Item Code]:[Unit Cost]],10,0),0)</f>
        <v>1.2984</v>
      </c>
      <c r="P17" s="56"/>
      <c r="Q17" s="58"/>
      <c r="R17" s="95">
        <f>Table49[[#This Row],[QUANTITY]]*Table49[[#This Row],[INV Prices]]</f>
        <v>2.5968</v>
      </c>
      <c r="S17" s="67"/>
      <c r="V17" s="41" t="s">
        <v>252</v>
      </c>
      <c r="W17" s="4" t="str">
        <f>IFERROR(VLOOKUP(Table49[[#This Row],[ITEM CODE]],Table2[[Item Code]:[Category ]],6,0),"")</f>
        <v>FOOD</v>
      </c>
      <c r="X17" s="1" t="str">
        <f>IFERROR(VLOOKUP(Table49[[#This Row],[ITEM CODE]],Table2[[Item Code]:[Sub Category]],7,0),"")</f>
        <v>Khmer Food</v>
      </c>
      <c r="Y17" s="68" t="str">
        <f>Table49[[#This Row],[PO Number]]&amp;COUNTIFS($E$5:E17,E17)</f>
        <v>PO309594</v>
      </c>
    </row>
    <row r="18" spans="1:25" ht="14.7" customHeight="1" x14ac:dyDescent="0.3">
      <c r="A18" s="1">
        <f>IF(Table49[[#This Row],[ITEM NAME]]="","",ROW()-4)</f>
        <v>14</v>
      </c>
      <c r="B18" s="68">
        <v>45901</v>
      </c>
      <c r="C18" s="4">
        <f>IFERROR(VLOOKUP(B18,Table14[],3,0),"")</f>
        <v>9</v>
      </c>
      <c r="D18" s="4" t="str">
        <f>IFERROR(VLOOKUP(B18,Table14[],2,0),"")</f>
        <v>Week 01</v>
      </c>
      <c r="E18" s="234" t="s">
        <v>755</v>
      </c>
      <c r="F18" s="235" t="s">
        <v>756</v>
      </c>
      <c r="G18" s="44" t="s">
        <v>398</v>
      </c>
      <c r="H18" s="41" t="str">
        <f>IFERROR(VLOOKUP(Table49[[#This Row],[ITEM CODE]],Table2[[Item Code]:[Master Name]],2,0),"")</f>
        <v>900028</v>
      </c>
      <c r="I18" s="41" t="s">
        <v>215</v>
      </c>
      <c r="J18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18" s="1" t="str">
        <f>IFERROR(VLOOKUP(Table49[[#This Row],[ITEM CODE]],Table2[[Item Code]:[Master Name]],9,0),"")</f>
        <v>1BOX*1Portion</v>
      </c>
      <c r="L18" s="1" t="str">
        <f>IFERROR(VLOOKUP(Table49[[#This Row],[ITEM CODE]],Table2[[Item Code]:[Master Name]],8,0),"")</f>
        <v>BOX</v>
      </c>
      <c r="M18" s="41">
        <v>2</v>
      </c>
      <c r="N18" s="66">
        <f>IFERROR(VLOOKUP(Table49[[#This Row],[ITEM CODE]],Table2[[#All],[Item Code]:[Unit Cost]],10,0),0)</f>
        <v>1.0104</v>
      </c>
      <c r="O18" s="134">
        <f>IFERROR(VLOOKUP(Table49[[#This Row],[ITEM CODE]],Table2[[#All],[Item Code]:[Unit Cost]],10,0),0)</f>
        <v>1.0104</v>
      </c>
      <c r="P18" s="56"/>
      <c r="Q18" s="58"/>
      <c r="R18" s="95">
        <f>Table49[[#This Row],[QUANTITY]]*Table49[[#This Row],[INV Prices]]</f>
        <v>2.0207999999999999</v>
      </c>
      <c r="S18" s="67"/>
      <c r="V18" s="41" t="s">
        <v>252</v>
      </c>
      <c r="W18" s="4" t="str">
        <f>IFERROR(VLOOKUP(Table49[[#This Row],[ITEM CODE]],Table2[[Item Code]:[Category ]],6,0),"")</f>
        <v>FOOD</v>
      </c>
      <c r="X18" s="1" t="str">
        <f>IFERROR(VLOOKUP(Table49[[#This Row],[ITEM CODE]],Table2[[Item Code]:[Sub Category]],7,0),"")</f>
        <v>Khmer Food</v>
      </c>
      <c r="Y18" s="68" t="str">
        <f>Table49[[#This Row],[PO Number]]&amp;COUNTIFS($E$5:E18,E18)</f>
        <v>PO309595</v>
      </c>
    </row>
    <row r="19" spans="1:25" ht="14.7" customHeight="1" x14ac:dyDescent="0.3">
      <c r="A19" s="1">
        <f>IF(Table49[[#This Row],[ITEM NAME]]="","",ROW()-4)</f>
        <v>15</v>
      </c>
      <c r="B19" s="68">
        <v>45901</v>
      </c>
      <c r="C19" s="4">
        <f>IFERROR(VLOOKUP(B19,Table14[],3,0),"")</f>
        <v>9</v>
      </c>
      <c r="D19" s="4" t="str">
        <f>IFERROR(VLOOKUP(B19,Table14[],2,0),"")</f>
        <v>Week 01</v>
      </c>
      <c r="E19" s="234" t="s">
        <v>755</v>
      </c>
      <c r="F19" s="235" t="s">
        <v>756</v>
      </c>
      <c r="G19" s="44" t="s">
        <v>398</v>
      </c>
      <c r="H19" s="41" t="str">
        <f>IFERROR(VLOOKUP(Table49[[#This Row],[ITEM CODE]],Table2[[Item Code]:[Master Name]],2,0),"")</f>
        <v>900038</v>
      </c>
      <c r="I19" s="41" t="s">
        <v>219</v>
      </c>
      <c r="J19" s="65" t="str">
        <f>IFERROR(VLOOKUP(Table49[[#This Row],[ITEM CODE]],Table2[[Item Code]:[Master Name]],3,0),"")</f>
        <v>ROATED PORK BELLY WITH RICE (បាយ សាច់ជ្រូក៣ជាន់)</v>
      </c>
      <c r="K19" s="1" t="str">
        <f>IFERROR(VLOOKUP(Table49[[#This Row],[ITEM CODE]],Table2[[Item Code]:[Master Name]],9,0),"")</f>
        <v>1BOX*1Portion</v>
      </c>
      <c r="L19" s="1" t="str">
        <f>IFERROR(VLOOKUP(Table49[[#This Row],[ITEM CODE]],Table2[[Item Code]:[Master Name]],8,0),"")</f>
        <v>BOX</v>
      </c>
      <c r="M19" s="41">
        <v>2</v>
      </c>
      <c r="N19" s="66">
        <f>IFERROR(VLOOKUP(Table49[[#This Row],[ITEM CODE]],Table2[[#All],[Item Code]:[Unit Cost]],10,0),0)</f>
        <v>1.0920000000000001</v>
      </c>
      <c r="O19" s="134">
        <f>IFERROR(VLOOKUP(Table49[[#This Row],[ITEM CODE]],Table2[[#All],[Item Code]:[Unit Cost]],10,0),0)</f>
        <v>1.0920000000000001</v>
      </c>
      <c r="P19" s="56"/>
      <c r="Q19" s="58"/>
      <c r="R19" s="95">
        <f>Table49[[#This Row],[QUANTITY]]*Table49[[#This Row],[INV Prices]]</f>
        <v>2.1840000000000002</v>
      </c>
      <c r="S19" s="67"/>
      <c r="V19" s="41" t="s">
        <v>252</v>
      </c>
      <c r="W19" s="4" t="str">
        <f>IFERROR(VLOOKUP(Table49[[#This Row],[ITEM CODE]],Table2[[Item Code]:[Category ]],6,0),"")</f>
        <v>FOOD</v>
      </c>
      <c r="X19" s="1" t="str">
        <f>IFERROR(VLOOKUP(Table49[[#This Row],[ITEM CODE]],Table2[[Item Code]:[Sub Category]],7,0),"")</f>
        <v>Khmer Food</v>
      </c>
      <c r="Y19" s="68" t="str">
        <f>Table49[[#This Row],[PO Number]]&amp;COUNTIFS($E$5:E19,E19)</f>
        <v>PO309596</v>
      </c>
    </row>
    <row r="20" spans="1:25" ht="14.7" customHeight="1" x14ac:dyDescent="0.3">
      <c r="A20" s="1">
        <f>IF(Table49[[#This Row],[ITEM NAME]]="","",ROW()-4)</f>
        <v>16</v>
      </c>
      <c r="B20" s="68">
        <v>45901</v>
      </c>
      <c r="C20" s="4">
        <f>IFERROR(VLOOKUP(B20,Table14[],3,0),"")</f>
        <v>9</v>
      </c>
      <c r="D20" s="4" t="str">
        <f>IFERROR(VLOOKUP(B20,Table14[],2,0),"")</f>
        <v>Week 01</v>
      </c>
      <c r="E20" s="234" t="s">
        <v>755</v>
      </c>
      <c r="F20" s="235" t="s">
        <v>756</v>
      </c>
      <c r="G20" s="44" t="s">
        <v>398</v>
      </c>
      <c r="H20" s="41" t="str">
        <f>IFERROR(VLOOKUP(Table49[[#This Row],[ITEM CODE]],Table2[[Item Code]:[Master Name]],2,0),"")</f>
        <v>900036</v>
      </c>
      <c r="I20" s="41" t="s">
        <v>220</v>
      </c>
      <c r="J20" s="65" t="str">
        <f>IFERROR(VLOOKUP(Table49[[#This Row],[ITEM CODE]],Table2[[Item Code]:[Master Name]],3,0),"")</f>
        <v>THICK CHICKEN CURRY (ការីសាច់មាន់) ខាប់</v>
      </c>
      <c r="K20" s="1" t="str">
        <f>IFERROR(VLOOKUP(Table49[[#This Row],[ITEM CODE]],Table2[[Item Code]:[Master Name]],9,0),"")</f>
        <v>1BOX*1Portion</v>
      </c>
      <c r="L20" s="1" t="str">
        <f>IFERROR(VLOOKUP(Table49[[#This Row],[ITEM CODE]],Table2[[Item Code]:[Master Name]],8,0),"")</f>
        <v>BOX</v>
      </c>
      <c r="M20" s="41">
        <v>1</v>
      </c>
      <c r="N20" s="66">
        <f>IFERROR(VLOOKUP(Table49[[#This Row],[ITEM CODE]],Table2[[#All],[Item Code]:[Unit Cost]],10,0),0)</f>
        <v>1.3824000000000001</v>
      </c>
      <c r="O20" s="134">
        <f>IFERROR(VLOOKUP(Table49[[#This Row],[ITEM CODE]],Table2[[#All],[Item Code]:[Unit Cost]],10,0),0)</f>
        <v>1.3824000000000001</v>
      </c>
      <c r="P20" s="56"/>
      <c r="Q20" s="58"/>
      <c r="R20" s="95">
        <f>Table49[[#This Row],[QUANTITY]]*Table49[[#This Row],[INV Prices]]</f>
        <v>1.3824000000000001</v>
      </c>
      <c r="S20" s="67"/>
      <c r="V20" s="41" t="s">
        <v>252</v>
      </c>
      <c r="W20" s="4" t="str">
        <f>IFERROR(VLOOKUP(Table49[[#This Row],[ITEM CODE]],Table2[[Item Code]:[Category ]],6,0),"")</f>
        <v>FOOD</v>
      </c>
      <c r="X20" s="1" t="str">
        <f>IFERROR(VLOOKUP(Table49[[#This Row],[ITEM CODE]],Table2[[Item Code]:[Sub Category]],7,0),"")</f>
        <v>Khmer Food</v>
      </c>
      <c r="Y20" s="68" t="str">
        <f>Table49[[#This Row],[PO Number]]&amp;COUNTIFS($E$5:E20,E20)</f>
        <v>PO309597</v>
      </c>
    </row>
    <row r="21" spans="1:25" ht="14.7" customHeight="1" x14ac:dyDescent="0.3">
      <c r="A21" s="1">
        <f>IF(Table49[[#This Row],[ITEM NAME]]="","",ROW()-4)</f>
        <v>17</v>
      </c>
      <c r="B21" s="68">
        <v>45901</v>
      </c>
      <c r="C21" s="4">
        <f>IFERROR(VLOOKUP(B21,Table14[],3,0),"")</f>
        <v>9</v>
      </c>
      <c r="D21" s="4" t="str">
        <f>IFERROR(VLOOKUP(B21,Table14[],2,0),"")</f>
        <v>Week 01</v>
      </c>
      <c r="E21" s="234" t="s">
        <v>755</v>
      </c>
      <c r="F21" s="235" t="s">
        <v>756</v>
      </c>
      <c r="G21" s="44" t="s">
        <v>398</v>
      </c>
      <c r="H21" s="41" t="str">
        <f>IFERROR(VLOOKUP(Table49[[#This Row],[ITEM CODE]],Table2[[Item Code]:[Master Name]],2,0),"")</f>
        <v>900035</v>
      </c>
      <c r="I21" s="41" t="s">
        <v>221</v>
      </c>
      <c r="J21" s="65" t="str">
        <f>IFERROR(VLOOKUP(Table49[[#This Row],[ITEM CODE]],Table2[[Item Code]:[Master Name]],3,0),"")</f>
        <v>THICK BEEF CURRY SARAMAN (ការីសារ៉ាម៉ាន់សាច់គោ) ខាប់</v>
      </c>
      <c r="K21" s="1" t="str">
        <f>IFERROR(VLOOKUP(Table49[[#This Row],[ITEM CODE]],Table2[[Item Code]:[Master Name]],9,0),"")</f>
        <v>1BOX*1Portion</v>
      </c>
      <c r="L21" s="1" t="str">
        <f>IFERROR(VLOOKUP(Table49[[#This Row],[ITEM CODE]],Table2[[Item Code]:[Master Name]],8,0),"")</f>
        <v>BOX</v>
      </c>
      <c r="M21" s="41">
        <v>2</v>
      </c>
      <c r="N21" s="66">
        <f>IFERROR(VLOOKUP(Table49[[#This Row],[ITEM CODE]],Table2[[#All],[Item Code]:[Unit Cost]],10,0),0)</f>
        <v>1.9079999999999999</v>
      </c>
      <c r="O21" s="134">
        <f>IFERROR(VLOOKUP(Table49[[#This Row],[ITEM CODE]],Table2[[#All],[Item Code]:[Unit Cost]],10,0),0)</f>
        <v>1.9079999999999999</v>
      </c>
      <c r="P21" s="56"/>
      <c r="Q21" s="58"/>
      <c r="R21" s="95">
        <f>Table49[[#This Row],[QUANTITY]]*Table49[[#This Row],[INV Prices]]</f>
        <v>3.8159999999999998</v>
      </c>
      <c r="S21" s="67"/>
      <c r="V21" s="41" t="s">
        <v>252</v>
      </c>
      <c r="W21" s="4" t="str">
        <f>IFERROR(VLOOKUP(Table49[[#This Row],[ITEM CODE]],Table2[[Item Code]:[Category ]],6,0),"")</f>
        <v>FOOD</v>
      </c>
      <c r="X21" s="1" t="str">
        <f>IFERROR(VLOOKUP(Table49[[#This Row],[ITEM CODE]],Table2[[Item Code]:[Sub Category]],7,0),"")</f>
        <v>Khmer Food</v>
      </c>
      <c r="Y21" s="68" t="str">
        <f>Table49[[#This Row],[PO Number]]&amp;COUNTIFS($E$5:E21,E21)</f>
        <v>PO309598</v>
      </c>
    </row>
    <row r="22" spans="1:25" ht="14.7" customHeight="1" x14ac:dyDescent="0.3">
      <c r="A22" s="1">
        <f>IF(Table49[[#This Row],[ITEM NAME]]="","",ROW()-4)</f>
        <v>18</v>
      </c>
      <c r="B22" s="68">
        <v>45901</v>
      </c>
      <c r="C22" s="4">
        <f>IFERROR(VLOOKUP(B22,Table14[],3,0),"")</f>
        <v>9</v>
      </c>
      <c r="D22" s="4" t="str">
        <f>IFERROR(VLOOKUP(B22,Table14[],2,0),"")</f>
        <v>Week 01</v>
      </c>
      <c r="E22" s="234" t="s">
        <v>755</v>
      </c>
      <c r="F22" s="235" t="s">
        <v>756</v>
      </c>
      <c r="G22" s="44" t="s">
        <v>398</v>
      </c>
      <c r="H22" s="41" t="str">
        <f>IFERROR(VLOOKUP(Table49[[#This Row],[ITEM CODE]],Table2[[Item Code]:[Master Name]],2,0),"")</f>
        <v>900037</v>
      </c>
      <c r="I22" s="41" t="s">
        <v>223</v>
      </c>
      <c r="J22" s="65" t="str">
        <f>IFERROR(VLOOKUP(Table49[[#This Row],[ITEM CODE]],Table2[[Item Code]:[Master Name]],3,0),"")</f>
        <v>HIKO FRIED RICE (បាយឆា HIKO)</v>
      </c>
      <c r="K22" s="1" t="str">
        <f>IFERROR(VLOOKUP(Table49[[#This Row],[ITEM CODE]],Table2[[Item Code]:[Master Name]],9,0),"")</f>
        <v>1BOX*1Portion</v>
      </c>
      <c r="L22" s="1" t="str">
        <f>IFERROR(VLOOKUP(Table49[[#This Row],[ITEM CODE]],Table2[[Item Code]:[Master Name]],8,0),"")</f>
        <v>BOX</v>
      </c>
      <c r="M22" s="41">
        <v>1</v>
      </c>
      <c r="N22" s="66">
        <f>IFERROR(VLOOKUP(Table49[[#This Row],[ITEM CODE]],Table2[[#All],[Item Code]:[Unit Cost]],10,0),0)</f>
        <v>1.68</v>
      </c>
      <c r="O22" s="134">
        <f>IFERROR(VLOOKUP(Table49[[#This Row],[ITEM CODE]],Table2[[#All],[Item Code]:[Unit Cost]],10,0),0)</f>
        <v>1.68</v>
      </c>
      <c r="P22" s="56"/>
      <c r="Q22" s="58"/>
      <c r="R22" s="95">
        <f>Table49[[#This Row],[QUANTITY]]*Table49[[#This Row],[INV Prices]]</f>
        <v>1.68</v>
      </c>
      <c r="S22" s="67"/>
      <c r="V22" s="41" t="s">
        <v>252</v>
      </c>
      <c r="W22" s="4" t="str">
        <f>IFERROR(VLOOKUP(Table49[[#This Row],[ITEM CODE]],Table2[[Item Code]:[Category ]],6,0),"")</f>
        <v>FOOD</v>
      </c>
      <c r="X22" s="1" t="str">
        <f>IFERROR(VLOOKUP(Table49[[#This Row],[ITEM CODE]],Table2[[Item Code]:[Sub Category]],7,0),"")</f>
        <v>Khmer Food</v>
      </c>
      <c r="Y22" s="68" t="str">
        <f>Table49[[#This Row],[PO Number]]&amp;COUNTIFS($E$5:E22,E22)</f>
        <v>PO309599</v>
      </c>
    </row>
    <row r="23" spans="1:25" ht="14.7" customHeight="1" x14ac:dyDescent="0.3">
      <c r="A23" s="1">
        <f>IF(Table49[[#This Row],[ITEM NAME]]="","",ROW()-4)</f>
        <v>19</v>
      </c>
      <c r="B23" s="68">
        <v>45901</v>
      </c>
      <c r="C23" s="4">
        <f>IFERROR(VLOOKUP(B23,Table14[],3,0),"")</f>
        <v>9</v>
      </c>
      <c r="D23" s="4" t="str">
        <f>IFERROR(VLOOKUP(B23,Table14[],2,0),"")</f>
        <v>Week 01</v>
      </c>
      <c r="E23" s="234" t="s">
        <v>755</v>
      </c>
      <c r="F23" s="235" t="s">
        <v>756</v>
      </c>
      <c r="G23" s="44" t="s">
        <v>398</v>
      </c>
      <c r="H23" s="41" t="str">
        <f>IFERROR(VLOOKUP(Table49[[#This Row],[ITEM CODE]],Table2[[Item Code]:[Master Name]],2,0),"")</f>
        <v>F0101010018</v>
      </c>
      <c r="I23" s="41" t="s">
        <v>633</v>
      </c>
      <c r="J23" s="65" t="str">
        <f>IFERROR(VLOOKUP(Table49[[#This Row],[ITEM CODE]],Table2[[Item Code]:[Master Name]],3,0),"")</f>
        <v>Salmon Fried Rice (បា​យឆា សាលម៉ុន)</v>
      </c>
      <c r="K23" s="1" t="str">
        <f>IFERROR(VLOOKUP(Table49[[#This Row],[ITEM CODE]],Table2[[Item Code]:[Master Name]],9,0),"")</f>
        <v>1BOX*1Portion</v>
      </c>
      <c r="L23" s="1" t="str">
        <f>IFERROR(VLOOKUP(Table49[[#This Row],[ITEM CODE]],Table2[[Item Code]:[Master Name]],8,0),"")</f>
        <v>BOX</v>
      </c>
      <c r="M23" s="41">
        <v>1</v>
      </c>
      <c r="N23" s="66">
        <f>IFERROR(VLOOKUP(Table49[[#This Row],[ITEM CODE]],Table2[[#All],[Item Code]:[Unit Cost]],10,0),0)</f>
        <v>1.6</v>
      </c>
      <c r="O23" s="134">
        <f>IFERROR(VLOOKUP(Table49[[#This Row],[ITEM CODE]],Table2[[#All],[Item Code]:[Unit Cost]],10,0),0)</f>
        <v>1.6</v>
      </c>
      <c r="P23" s="56"/>
      <c r="Q23" s="58"/>
      <c r="R23" s="95">
        <f>Table49[[#This Row],[QUANTITY]]*Table49[[#This Row],[INV Prices]]</f>
        <v>1.6</v>
      </c>
      <c r="S23" s="67"/>
      <c r="V23" s="41" t="s">
        <v>252</v>
      </c>
      <c r="W23" s="4" t="str">
        <f>IFERROR(VLOOKUP(Table49[[#This Row],[ITEM CODE]],Table2[[Item Code]:[Category ]],6,0),"")</f>
        <v>FOOD</v>
      </c>
      <c r="X23" s="1" t="str">
        <f>IFERROR(VLOOKUP(Table49[[#This Row],[ITEM CODE]],Table2[[Item Code]:[Sub Category]],7,0),"")</f>
        <v>Khmer Food</v>
      </c>
      <c r="Y23" s="68" t="str">
        <f>Table49[[#This Row],[PO Number]]&amp;COUNTIFS($E$5:E23,E23)</f>
        <v>PO3095910</v>
      </c>
    </row>
    <row r="24" spans="1:25" ht="14.7" customHeight="1" x14ac:dyDescent="0.3">
      <c r="A24" s="1">
        <f>IF(Table49[[#This Row],[ITEM NAME]]="","",ROW()-4)</f>
        <v>20</v>
      </c>
      <c r="B24" s="68">
        <v>45901</v>
      </c>
      <c r="C24" s="4">
        <f>IFERROR(VLOOKUP(B24,Table14[],3,0),"")</f>
        <v>9</v>
      </c>
      <c r="D24" s="4" t="str">
        <f>IFERROR(VLOOKUP(B24,Table14[],2,0),"")</f>
        <v>Week 01</v>
      </c>
      <c r="E24" s="234" t="s">
        <v>755</v>
      </c>
      <c r="F24" s="235" t="s">
        <v>756</v>
      </c>
      <c r="G24" s="44" t="s">
        <v>398</v>
      </c>
      <c r="H24" s="41" t="str">
        <f>IFERROR(VLOOKUP(Table49[[#This Row],[ITEM CODE]],Table2[[Item Code]:[Master Name]],2,0),"")</f>
        <v>F0101010019</v>
      </c>
      <c r="I24" s="41" t="s">
        <v>634</v>
      </c>
      <c r="J24" s="65" t="str">
        <f>IFERROR(VLOOKUP(Table49[[#This Row],[ITEM CODE]],Table2[[Item Code]:[Master Name]],3,0),"")</f>
        <v>Crab Fried Rice (បាយឆា ក្ដាម)</v>
      </c>
      <c r="K24" s="1" t="str">
        <f>IFERROR(VLOOKUP(Table49[[#This Row],[ITEM CODE]],Table2[[Item Code]:[Master Name]],9,0),"")</f>
        <v>1BOX*1Portion</v>
      </c>
      <c r="L24" s="1" t="str">
        <f>IFERROR(VLOOKUP(Table49[[#This Row],[ITEM CODE]],Table2[[Item Code]:[Master Name]],8,0),"")</f>
        <v>BOX</v>
      </c>
      <c r="M24" s="41">
        <v>1</v>
      </c>
      <c r="N24" s="66">
        <f>IFERROR(VLOOKUP(Table49[[#This Row],[ITEM CODE]],Table2[[#All],[Item Code]:[Unit Cost]],10,0),0)</f>
        <v>1.6</v>
      </c>
      <c r="O24" s="134">
        <f>IFERROR(VLOOKUP(Table49[[#This Row],[ITEM CODE]],Table2[[#All],[Item Code]:[Unit Cost]],10,0),0)</f>
        <v>1.6</v>
      </c>
      <c r="P24" s="56"/>
      <c r="Q24" s="58"/>
      <c r="R24" s="58">
        <f>Table49[[#This Row],[QUANTITY]]*Table49[[#This Row],[INV Prices]]</f>
        <v>1.6</v>
      </c>
      <c r="S24" s="67"/>
      <c r="V24" s="41"/>
      <c r="W24" s="4" t="str">
        <f>IFERROR(VLOOKUP(Table49[[#This Row],[ITEM CODE]],Table2[[Item Code]:[Category ]],6,0),"")</f>
        <v>FOOD</v>
      </c>
      <c r="X24" s="1" t="str">
        <f>IFERROR(VLOOKUP(Table49[[#This Row],[ITEM CODE]],Table2[[Item Code]:[Sub Category]],7,0),"")</f>
        <v>Khmer Food</v>
      </c>
      <c r="Y24" s="68" t="str">
        <f>Table49[[#This Row],[PO Number]]&amp;COUNTIFS($E$5:E24,E24)</f>
        <v>PO3095911</v>
      </c>
    </row>
    <row r="25" spans="1:25" ht="14.7" customHeight="1" x14ac:dyDescent="0.3">
      <c r="A25" s="1">
        <f>IF(Table49[[#This Row],[ITEM NAME]]="","",ROW()-4)</f>
        <v>21</v>
      </c>
      <c r="B25" s="68">
        <v>45901</v>
      </c>
      <c r="C25" s="4">
        <f>IFERROR(VLOOKUP(B25,Table14[],3,0),"")</f>
        <v>9</v>
      </c>
      <c r="D25" s="4" t="str">
        <f>IFERROR(VLOOKUP(B25,Table14[],2,0),"")</f>
        <v>Week 01</v>
      </c>
      <c r="E25" s="234" t="s">
        <v>755</v>
      </c>
      <c r="F25" s="235" t="s">
        <v>756</v>
      </c>
      <c r="G25" s="44" t="s">
        <v>398</v>
      </c>
      <c r="H25" s="41" t="str">
        <f>IFERROR(VLOOKUP(Table49[[#This Row],[ITEM CODE]],Table2[[Item Code]:[Master Name]],2,0),"")</f>
        <v>900152</v>
      </c>
      <c r="I25" s="41" t="s">
        <v>64</v>
      </c>
      <c r="J25" s="65" t="str">
        <f>IFERROR(VLOOKUP(Table49[[#This Row],[ITEM CODE]],Table2[[Item Code]:[Master Name]],3,0),"")</f>
        <v>Lettuce Iceberg</v>
      </c>
      <c r="K25" s="1" t="str">
        <f>IFERROR(VLOOKUP(Table49[[#This Row],[ITEM CODE]],Table2[[Item Code]:[Master Name]],9,0),"")</f>
        <v>KG</v>
      </c>
      <c r="L25" s="1" t="str">
        <f>IFERROR(VLOOKUP(Table49[[#This Row],[ITEM CODE]],Table2[[Item Code]:[Master Name]],8,0),"")</f>
        <v>KG</v>
      </c>
      <c r="M25" s="41">
        <v>1</v>
      </c>
      <c r="N25" s="66">
        <f>IFERROR(VLOOKUP(Table49[[#This Row],[ITEM CODE]],Table2[[#All],[Item Code]:[Unit Cost]],10,0),0)</f>
        <v>3.12</v>
      </c>
      <c r="O25" s="134">
        <f>IFERROR(VLOOKUP(Table49[[#This Row],[ITEM CODE]],Table2[[#All],[Item Code]:[Unit Cost]],10,0),0)</f>
        <v>3.12</v>
      </c>
      <c r="P25" s="56"/>
      <c r="Q25" s="58"/>
      <c r="R25" s="58">
        <f>Table49[[#This Row],[QUANTITY]]*Table49[[#This Row],[INV Prices]]</f>
        <v>3.12</v>
      </c>
      <c r="S25" s="67"/>
      <c r="V25" s="41"/>
      <c r="W25" s="4" t="str">
        <f>IFERROR(VLOOKUP(Table49[[#This Row],[ITEM CODE]],Table2[[Item Code]:[Category ]],6,0),"")</f>
        <v>FOOD</v>
      </c>
      <c r="X25" s="1" t="str">
        <f>IFERROR(VLOOKUP(Table49[[#This Row],[ITEM CODE]],Table2[[Item Code]:[Sub Category]],7,0),"")</f>
        <v>Fruits &amp; Veggies / Veggies</v>
      </c>
      <c r="Y25" s="68" t="str">
        <f>Table49[[#This Row],[PO Number]]&amp;COUNTIFS($E$5:E25,E25)</f>
        <v>PO3095912</v>
      </c>
    </row>
    <row r="26" spans="1:25" ht="14.7" customHeight="1" x14ac:dyDescent="0.3">
      <c r="A26" s="1">
        <f>IF(Table49[[#This Row],[ITEM NAME]]="","",ROW()-4)</f>
        <v>22</v>
      </c>
      <c r="B26" s="68">
        <v>45901</v>
      </c>
      <c r="C26" s="4">
        <f>IFERROR(VLOOKUP(B26,Table14[],3,0),"")</f>
        <v>9</v>
      </c>
      <c r="D26" s="4" t="str">
        <f>IFERROR(VLOOKUP(B26,Table14[],2,0),"")</f>
        <v>Week 01</v>
      </c>
      <c r="E26" s="234" t="s">
        <v>755</v>
      </c>
      <c r="F26" s="235" t="s">
        <v>756</v>
      </c>
      <c r="G26" s="44" t="s">
        <v>398</v>
      </c>
      <c r="H26" s="41" t="str">
        <f>IFERROR(VLOOKUP(Table49[[#This Row],[ITEM CODE]],Table2[[Item Code]:[Master Name]],2,0),"")</f>
        <v>900153</v>
      </c>
      <c r="I26" s="41" t="s">
        <v>63</v>
      </c>
      <c r="J26" s="65" t="str">
        <f>IFERROR(VLOOKUP(Table49[[#This Row],[ITEM CODE]],Table2[[Item Code]:[Master Name]],3,0),"")</f>
        <v>White Radish (Daikon)</v>
      </c>
      <c r="K26" s="1" t="str">
        <f>IFERROR(VLOOKUP(Table49[[#This Row],[ITEM CODE]],Table2[[Item Code]:[Master Name]],9,0),"")</f>
        <v>KG</v>
      </c>
      <c r="L26" s="1" t="str">
        <f>IFERROR(VLOOKUP(Table49[[#This Row],[ITEM CODE]],Table2[[Item Code]:[Master Name]],8,0),"")</f>
        <v>KG</v>
      </c>
      <c r="M26" s="41">
        <v>1</v>
      </c>
      <c r="N26" s="66">
        <f>IFERROR(VLOOKUP(Table49[[#This Row],[ITEM CODE]],Table2[[#All],[Item Code]:[Unit Cost]],10,0),0)</f>
        <v>0.84</v>
      </c>
      <c r="O26" s="134">
        <f>IFERROR(VLOOKUP(Table49[[#This Row],[ITEM CODE]],Table2[[#All],[Item Code]:[Unit Cost]],10,0),0)</f>
        <v>0.84</v>
      </c>
      <c r="P26" s="56"/>
      <c r="Q26" s="58"/>
      <c r="R26" s="58">
        <f>Table49[[#This Row],[QUANTITY]]*Table49[[#This Row],[INV Prices]]</f>
        <v>0.84</v>
      </c>
      <c r="S26" s="67"/>
      <c r="V26" s="41"/>
      <c r="W26" s="4" t="str">
        <f>IFERROR(VLOOKUP(Table49[[#This Row],[ITEM CODE]],Table2[[Item Code]:[Category ]],6,0),"")</f>
        <v>FOOD</v>
      </c>
      <c r="X26" s="1" t="str">
        <f>IFERROR(VLOOKUP(Table49[[#This Row],[ITEM CODE]],Table2[[Item Code]:[Sub Category]],7,0),"")</f>
        <v>Fruits &amp; Veggies / Veggies</v>
      </c>
      <c r="Y26" s="68" t="str">
        <f>Table49[[#This Row],[PO Number]]&amp;COUNTIFS($E$5:E26,E26)</f>
        <v>PO3095913</v>
      </c>
    </row>
    <row r="27" spans="1:25" ht="14.7" customHeight="1" x14ac:dyDescent="0.3">
      <c r="A27" s="1">
        <f>IF(Table49[[#This Row],[ITEM NAME]]="","",ROW()-4)</f>
        <v>23</v>
      </c>
      <c r="B27" s="68">
        <v>45901</v>
      </c>
      <c r="C27" s="4">
        <f>IFERROR(VLOOKUP(B27,Table14[],3,0),"")</f>
        <v>9</v>
      </c>
      <c r="D27" s="4" t="str">
        <f>IFERROR(VLOOKUP(B27,Table14[],2,0),"")</f>
        <v>Week 01</v>
      </c>
      <c r="E27" s="234" t="s">
        <v>755</v>
      </c>
      <c r="F27" s="235" t="s">
        <v>756</v>
      </c>
      <c r="G27" s="44" t="s">
        <v>398</v>
      </c>
      <c r="H27" s="41" t="str">
        <f>IFERROR(VLOOKUP(Table49[[#This Row],[ITEM CODE]],Table2[[Item Code]:[Master Name]],2,0),"")</f>
        <v>900268</v>
      </c>
      <c r="I27" s="41" t="s">
        <v>59</v>
      </c>
      <c r="J27" s="65" t="str">
        <f>IFERROR(VLOOKUP(Table49[[#This Row],[ITEM CODE]],Table2[[Item Code]:[Master Name]],3,0),"")</f>
        <v>White Sugar (Bag*50Kg)</v>
      </c>
      <c r="K27" s="1" t="str">
        <f>IFERROR(VLOOKUP(Table49[[#This Row],[ITEM CODE]],Table2[[Item Code]:[Master Name]],9,0),"")</f>
        <v>1BAG*50KG</v>
      </c>
      <c r="L27" s="1" t="str">
        <f>IFERROR(VLOOKUP(Table49[[#This Row],[ITEM CODE]],Table2[[Item Code]:[Master Name]],8,0),"")</f>
        <v>KG</v>
      </c>
      <c r="M27" s="41">
        <v>50</v>
      </c>
      <c r="N27" s="66">
        <f>IFERROR(VLOOKUP(Table49[[#This Row],[ITEM CODE]],Table2[[#All],[Item Code]:[Unit Cost]],10,0),0)</f>
        <v>0.96</v>
      </c>
      <c r="O27" s="134">
        <f>IFERROR(VLOOKUP(Table49[[#This Row],[ITEM CODE]],Table2[[#All],[Item Code]:[Unit Cost]],10,0),0)</f>
        <v>0.96</v>
      </c>
      <c r="P27" s="56"/>
      <c r="Q27" s="58"/>
      <c r="R27" s="58">
        <f>Table49[[#This Row],[QUANTITY]]*Table49[[#This Row],[INV Prices]]</f>
        <v>48</v>
      </c>
      <c r="S27" s="67"/>
      <c r="V27" s="41"/>
      <c r="W27" s="4" t="str">
        <f>IFERROR(VLOOKUP(Table49[[#This Row],[ITEM CODE]],Table2[[Item Code]:[Category ]],6,0),"")</f>
        <v>FOOD</v>
      </c>
      <c r="X27" s="1" t="str">
        <f>IFERROR(VLOOKUP(Table49[[#This Row],[ITEM CODE]],Table2[[Item Code]:[Sub Category]],7,0),"")</f>
        <v>Ingredients</v>
      </c>
      <c r="Y27" s="68" t="str">
        <f>Table49[[#This Row],[PO Number]]&amp;COUNTIFS($E$5:E27,E27)</f>
        <v>PO3095914</v>
      </c>
    </row>
    <row r="28" spans="1:25" ht="14.7" customHeight="1" x14ac:dyDescent="0.3">
      <c r="A28" s="1">
        <f>IF(Table49[[#This Row],[ITEM NAME]]="","",ROW()-4)</f>
        <v>24</v>
      </c>
      <c r="B28" s="68">
        <v>45901</v>
      </c>
      <c r="C28" s="4">
        <f>IFERROR(VLOOKUP(B28,Table14[],3,0),"")</f>
        <v>9</v>
      </c>
      <c r="D28" s="4" t="str">
        <f>IFERROR(VLOOKUP(B28,Table14[],2,0),"")</f>
        <v>Week 01</v>
      </c>
      <c r="E28" s="234" t="s">
        <v>755</v>
      </c>
      <c r="F28" s="235" t="s">
        <v>756</v>
      </c>
      <c r="G28" s="44" t="s">
        <v>398</v>
      </c>
      <c r="H28" s="41" t="str">
        <f>IFERROR(VLOOKUP(Table49[[#This Row],[ITEM CODE]],Table2[[Item Code]:[Master Name]],2,0),"")</f>
        <v>900295</v>
      </c>
      <c r="I28" s="41" t="s">
        <v>390</v>
      </c>
      <c r="J28" s="65" t="str">
        <f>IFERROR(VLOOKUP(Table49[[#This Row],[ITEM CODE]],Table2[[Item Code]:[Master Name]],3,0),"")</f>
        <v>Kelly Cling Wrap (ហ្វីមរុំម្ហូប)</v>
      </c>
      <c r="K28" s="1" t="str">
        <f>IFERROR(VLOOKUP(Table49[[#This Row],[ITEM CODE]],Table2[[Item Code]:[Master Name]],9,0),"")</f>
        <v>1ROLL*600M*45CM</v>
      </c>
      <c r="L28" s="1" t="str">
        <f>IFERROR(VLOOKUP(Table49[[#This Row],[ITEM CODE]],Table2[[Item Code]:[Master Name]],8,0),"")</f>
        <v>ROLL</v>
      </c>
      <c r="M28" s="41">
        <v>2</v>
      </c>
      <c r="N28" s="66">
        <f>IFERROR(VLOOKUP(Table49[[#This Row],[ITEM CODE]],Table2[[#All],[Item Code]:[Unit Cost]],10,0),0)</f>
        <v>21.6</v>
      </c>
      <c r="O28" s="134">
        <f>IFERROR(VLOOKUP(Table49[[#This Row],[ITEM CODE]],Table2[[#All],[Item Code]:[Unit Cost]],10,0),0)</f>
        <v>21.6</v>
      </c>
      <c r="P28" s="56"/>
      <c r="Q28" s="58"/>
      <c r="R28" s="58">
        <f>Table49[[#This Row],[QUANTITY]]*Table49[[#This Row],[INV Prices]]</f>
        <v>43.2</v>
      </c>
      <c r="S28" s="67"/>
      <c r="V28" s="41"/>
      <c r="W28" s="4" t="str">
        <f>IFERROR(VLOOKUP(Table49[[#This Row],[ITEM CODE]],Table2[[Item Code]:[Category ]],6,0),"")</f>
        <v>NON-FOOD</v>
      </c>
      <c r="X28" s="1" t="str">
        <f>IFERROR(VLOOKUP(Table49[[#This Row],[ITEM CODE]],Table2[[Item Code]:[Sub Category]],7,0),"")</f>
        <v>NON-FOOD</v>
      </c>
      <c r="Y28" s="68" t="str">
        <f>Table49[[#This Row],[PO Number]]&amp;COUNTIFS($E$5:E28,E28)</f>
        <v>PO3095915</v>
      </c>
    </row>
    <row r="29" spans="1:25" ht="14.7" customHeight="1" x14ac:dyDescent="0.3">
      <c r="A29" s="1">
        <f>IF(Table49[[#This Row],[ITEM NAME]]="","",ROW()-4)</f>
        <v>25</v>
      </c>
      <c r="B29" s="68">
        <v>45901</v>
      </c>
      <c r="C29" s="4">
        <f>IFERROR(VLOOKUP(B29,Table14[],3,0),"")</f>
        <v>9</v>
      </c>
      <c r="D29" s="4" t="str">
        <f>IFERROR(VLOOKUP(B29,Table14[],2,0),"")</f>
        <v>Week 01</v>
      </c>
      <c r="E29" s="234" t="s">
        <v>755</v>
      </c>
      <c r="F29" s="235" t="s">
        <v>756</v>
      </c>
      <c r="G29" s="44" t="s">
        <v>398</v>
      </c>
      <c r="H29" s="41" t="str">
        <f>IFERROR(VLOOKUP(Table49[[#This Row],[ITEM CODE]],Table2[[Item Code]:[Master Name]],2,0),"")</f>
        <v>900296</v>
      </c>
      <c r="I29" s="41" t="s">
        <v>395</v>
      </c>
      <c r="J29" s="65" t="str">
        <f>IFERROR(VLOOKUP(Table49[[#This Row],[ITEM CODE]],Table2[[Item Code]:[Master Name]],3,0),"")</f>
        <v>Baking Paper</v>
      </c>
      <c r="K29" s="1" t="str">
        <f>IFERROR(VLOOKUP(Table49[[#This Row],[ITEM CODE]],Table2[[Item Code]:[Master Name]],9,0),"")</f>
        <v>1ROLL*600M*45CM</v>
      </c>
      <c r="L29" s="1" t="str">
        <f>IFERROR(VLOOKUP(Table49[[#This Row],[ITEM CODE]],Table2[[Item Code]:[Master Name]],8,0),"")</f>
        <v>ROLL</v>
      </c>
      <c r="M29" s="41">
        <v>1</v>
      </c>
      <c r="N29" s="66">
        <f>IFERROR(VLOOKUP(Table49[[#This Row],[ITEM CODE]],Table2[[#All],[Item Code]:[Unit Cost]],10,0),0)</f>
        <v>22.8</v>
      </c>
      <c r="O29" s="134">
        <f>IFERROR(VLOOKUP(Table49[[#This Row],[ITEM CODE]],Table2[[#All],[Item Code]:[Unit Cost]],10,0),0)</f>
        <v>22.8</v>
      </c>
      <c r="P29" s="56"/>
      <c r="Q29" s="58"/>
      <c r="R29" s="58">
        <f>Table49[[#This Row],[QUANTITY]]*Table49[[#This Row],[INV Prices]]</f>
        <v>22.8</v>
      </c>
      <c r="S29" s="67"/>
      <c r="V29" s="41"/>
      <c r="W29" s="4" t="str">
        <f>IFERROR(VLOOKUP(Table49[[#This Row],[ITEM CODE]],Table2[[Item Code]:[Category ]],6,0),"")</f>
        <v>NON-FOOD</v>
      </c>
      <c r="X29" s="1" t="str">
        <f>IFERROR(VLOOKUP(Table49[[#This Row],[ITEM CODE]],Table2[[Item Code]:[Sub Category]],7,0),"")</f>
        <v>NON-FOOD</v>
      </c>
      <c r="Y29" s="68" t="str">
        <f>Table49[[#This Row],[PO Number]]&amp;COUNTIFS($E$5:E29,E29)</f>
        <v>PO3095916</v>
      </c>
    </row>
    <row r="30" spans="1:25" ht="14.7" customHeight="1" x14ac:dyDescent="0.3">
      <c r="A30" s="1">
        <f>IF(Table49[[#This Row],[ITEM NAME]]="","",ROW()-4)</f>
        <v>26</v>
      </c>
      <c r="B30" s="68">
        <v>45901</v>
      </c>
      <c r="C30" s="4">
        <f>IFERROR(VLOOKUP(B30,Table14[],3,0),"")</f>
        <v>9</v>
      </c>
      <c r="D30" s="4" t="str">
        <f>IFERROR(VLOOKUP(B30,Table14[],2,0),"")</f>
        <v>Week 01</v>
      </c>
      <c r="E30" s="234" t="s">
        <v>755</v>
      </c>
      <c r="F30" s="235" t="s">
        <v>756</v>
      </c>
      <c r="G30" s="44" t="s">
        <v>398</v>
      </c>
      <c r="H30" s="41" t="str">
        <f>IFERROR(VLOOKUP(Table49[[#This Row],[ITEM CODE]],Table2[[Item Code]:[Master Name]],2,0),"")</f>
        <v>900271</v>
      </c>
      <c r="I30" s="41" t="s">
        <v>346</v>
      </c>
      <c r="J30" s="65" t="str">
        <f>IFERROR(VLOOKUP(Table49[[#This Row],[ITEM CODE]],Table2[[Item Code]:[Master Name]],3,0),"")</f>
        <v>Best Food Mayonniase 3.5KG</v>
      </c>
      <c r="K30" s="1" t="str">
        <f>IFERROR(VLOOKUP(Table49[[#This Row],[ITEM CODE]],Table2[[Item Code]:[Master Name]],9,0),"")</f>
        <v>1CTN*4TUB*3.5KG</v>
      </c>
      <c r="L30" s="1" t="str">
        <f>IFERROR(VLOOKUP(Table49[[#This Row],[ITEM CODE]],Table2[[Item Code]:[Master Name]],8,0),"")</f>
        <v>TUB</v>
      </c>
      <c r="M30" s="41">
        <v>2</v>
      </c>
      <c r="N30" s="66">
        <f>IFERROR(VLOOKUP(Table49[[#This Row],[ITEM CODE]],Table2[[#All],[Item Code]:[Unit Cost]],10,0),0)</f>
        <v>22.8</v>
      </c>
      <c r="O30" s="134">
        <f>IFERROR(VLOOKUP(Table49[[#This Row],[ITEM CODE]],Table2[[#All],[Item Code]:[Unit Cost]],10,0),0)</f>
        <v>22.8</v>
      </c>
      <c r="P30" s="56"/>
      <c r="Q30" s="58"/>
      <c r="R30" s="58">
        <f>Table49[[#This Row],[QUANTITY]]*Table49[[#This Row],[INV Prices]]</f>
        <v>45.6</v>
      </c>
      <c r="S30" s="67"/>
      <c r="V30" s="41"/>
      <c r="W30" s="4" t="str">
        <f>IFERROR(VLOOKUP(Table49[[#This Row],[ITEM CODE]],Table2[[Item Code]:[Category ]],6,0),"")</f>
        <v>FOOD</v>
      </c>
      <c r="X30" s="1" t="str">
        <f>IFERROR(VLOOKUP(Table49[[#This Row],[ITEM CODE]],Table2[[Item Code]:[Sub Category]],7,0),"")</f>
        <v>Ingredients</v>
      </c>
      <c r="Y30" s="68" t="str">
        <f>Table49[[#This Row],[PO Number]]&amp;COUNTIFS($E$5:E30,E30)</f>
        <v>PO3095917</v>
      </c>
    </row>
    <row r="31" spans="1:25" ht="14.7" customHeight="1" x14ac:dyDescent="0.3">
      <c r="A31" s="1">
        <f>IF(Table49[[#This Row],[ITEM NAME]]="","",ROW()-4)</f>
        <v>27</v>
      </c>
      <c r="B31" s="68">
        <v>45901</v>
      </c>
      <c r="C31" s="4">
        <f>IFERROR(VLOOKUP(B31,Table14[],3,0),"")</f>
        <v>9</v>
      </c>
      <c r="D31" s="4" t="str">
        <f>IFERROR(VLOOKUP(B31,Table14[],2,0),"")</f>
        <v>Week 01</v>
      </c>
      <c r="E31" s="234" t="s">
        <v>757</v>
      </c>
      <c r="F31" s="235" t="s">
        <v>758</v>
      </c>
      <c r="G31" s="44" t="s">
        <v>402</v>
      </c>
      <c r="H31" s="41" t="str">
        <f>IFERROR(VLOOKUP(Table49[[#This Row],[ITEM CODE]],Table2[[Item Code]:[Master Name]],2,0),"")</f>
        <v>F0103010009</v>
      </c>
      <c r="I31" s="41" t="s">
        <v>602</v>
      </c>
      <c r="J31" s="65" t="str">
        <f>IFERROR(VLOOKUP(Table49[[#This Row],[ITEM CODE]],Table2[[Item Code]:[Master Name]],3,0),"")</f>
        <v xml:space="preserve">Tuna &amp; Egg Sandwich </v>
      </c>
      <c r="K31" s="1" t="str">
        <f>IFERROR(VLOOKUP(Table49[[#This Row],[ITEM CODE]],Table2[[Item Code]:[Master Name]],9,0),"")</f>
        <v>1BOX*2PCS</v>
      </c>
      <c r="L31" s="1" t="str">
        <f>IFERROR(VLOOKUP(Table49[[#This Row],[ITEM CODE]],Table2[[Item Code]:[Master Name]],8,0),"")</f>
        <v>BOX</v>
      </c>
      <c r="M31" s="41">
        <v>1</v>
      </c>
      <c r="N31" s="66">
        <f>IFERROR(VLOOKUP(Table49[[#This Row],[ITEM CODE]],Table2[[#All],[Item Code]:[Unit Cost]],10,0),0)</f>
        <v>1.5</v>
      </c>
      <c r="O31" s="134">
        <f>IFERROR(VLOOKUP(Table49[[#This Row],[ITEM CODE]],Table2[[#All],[Item Code]:[Unit Cost]],10,0),0)</f>
        <v>1.5</v>
      </c>
      <c r="P31" s="56"/>
      <c r="Q31" s="58"/>
      <c r="R31" s="58">
        <f>Table49[[#This Row],[QUANTITY]]*Table49[[#This Row],[INV Prices]]</f>
        <v>1.5</v>
      </c>
      <c r="S31" s="67"/>
      <c r="V31" s="41"/>
      <c r="W31" s="4" t="str">
        <f>IFERROR(VLOOKUP(Table49[[#This Row],[ITEM CODE]],Table2[[Item Code]:[Category ]],6,0),"")</f>
        <v>FOOD</v>
      </c>
      <c r="X31" s="1" t="str">
        <f>IFERROR(VLOOKUP(Table49[[#This Row],[ITEM CODE]],Table2[[Item Code]:[Sub Category]],7,0),"")</f>
        <v>Sandwich</v>
      </c>
      <c r="Y31" s="68" t="str">
        <f>Table49[[#This Row],[PO Number]]&amp;COUNTIFS($E$5:E31,E31)</f>
        <v>PO309561</v>
      </c>
    </row>
    <row r="32" spans="1:25" ht="14.7" customHeight="1" x14ac:dyDescent="0.3">
      <c r="A32" s="1">
        <f>IF(Table49[[#This Row],[ITEM NAME]]="","",ROW()-4)</f>
        <v>28</v>
      </c>
      <c r="B32" s="68">
        <v>45901</v>
      </c>
      <c r="C32" s="4">
        <f>IFERROR(VLOOKUP(B32,Table14[],3,0),"")</f>
        <v>9</v>
      </c>
      <c r="D32" s="4" t="str">
        <f>IFERROR(VLOOKUP(B32,Table14[],2,0),"")</f>
        <v>Week 01</v>
      </c>
      <c r="E32" s="234" t="s">
        <v>757</v>
      </c>
      <c r="F32" s="235" t="s">
        <v>758</v>
      </c>
      <c r="G32" s="44" t="s">
        <v>402</v>
      </c>
      <c r="H32" s="41" t="str">
        <f>IFERROR(VLOOKUP(Table49[[#This Row],[ITEM CODE]],Table2[[Item Code]:[Master Name]],2,0),"")</f>
        <v>F0103010010</v>
      </c>
      <c r="I32" s="41" t="s">
        <v>603</v>
      </c>
      <c r="J32" s="65" t="str">
        <f>IFERROR(VLOOKUP(Table49[[#This Row],[ITEM CODE]],Table2[[Item Code]:[Master Name]],3,0),"")</f>
        <v xml:space="preserve">Ham &amp; Corn Sandwich </v>
      </c>
      <c r="K32" s="1" t="str">
        <f>IFERROR(VLOOKUP(Table49[[#This Row],[ITEM CODE]],Table2[[Item Code]:[Master Name]],9,0),"")</f>
        <v>1BOX*2PCS</v>
      </c>
      <c r="L32" s="1" t="str">
        <f>IFERROR(VLOOKUP(Table49[[#This Row],[ITEM CODE]],Table2[[Item Code]:[Master Name]],8,0),"")</f>
        <v>BOX</v>
      </c>
      <c r="M32" s="41">
        <v>1</v>
      </c>
      <c r="N32" s="66">
        <f>IFERROR(VLOOKUP(Table49[[#This Row],[ITEM CODE]],Table2[[#All],[Item Code]:[Unit Cost]],10,0),0)</f>
        <v>1.5</v>
      </c>
      <c r="O32" s="134">
        <f>IFERROR(VLOOKUP(Table49[[#This Row],[ITEM CODE]],Table2[[#All],[Item Code]:[Unit Cost]],10,0),0)</f>
        <v>1.5</v>
      </c>
      <c r="P32" s="56"/>
      <c r="Q32" s="58"/>
      <c r="R32" s="58">
        <f>Table49[[#This Row],[QUANTITY]]*Table49[[#This Row],[INV Prices]]</f>
        <v>1.5</v>
      </c>
      <c r="S32" s="67"/>
      <c r="V32" s="41"/>
      <c r="W32" s="4" t="str">
        <f>IFERROR(VLOOKUP(Table49[[#This Row],[ITEM CODE]],Table2[[Item Code]:[Category ]],6,0),"")</f>
        <v>FOOD</v>
      </c>
      <c r="X32" s="1" t="str">
        <f>IFERROR(VLOOKUP(Table49[[#This Row],[ITEM CODE]],Table2[[Item Code]:[Sub Category]],7,0),"")</f>
        <v>Sandwich</v>
      </c>
      <c r="Y32" s="68" t="str">
        <f>Table49[[#This Row],[PO Number]]&amp;COUNTIFS($E$5:E32,E32)</f>
        <v>PO309562</v>
      </c>
    </row>
    <row r="33" spans="1:25" ht="14.7" customHeight="1" x14ac:dyDescent="0.3">
      <c r="A33" s="1">
        <f>IF(Table49[[#This Row],[ITEM NAME]]="","",ROW()-4)</f>
        <v>29</v>
      </c>
      <c r="B33" s="68">
        <v>45901</v>
      </c>
      <c r="C33" s="4">
        <f>IFERROR(VLOOKUP(B33,Table14[],3,0),"")</f>
        <v>9</v>
      </c>
      <c r="D33" s="4" t="str">
        <f>IFERROR(VLOOKUP(B33,Table14[],2,0),"")</f>
        <v>Week 01</v>
      </c>
      <c r="E33" s="234" t="s">
        <v>757</v>
      </c>
      <c r="F33" s="235" t="s">
        <v>758</v>
      </c>
      <c r="G33" s="44" t="s">
        <v>402</v>
      </c>
      <c r="H33" s="41" t="str">
        <f>IFERROR(VLOOKUP(Table49[[#This Row],[ITEM CODE]],Table2[[Item Code]:[Master Name]],2,0),"")</f>
        <v>F0103010011</v>
      </c>
      <c r="I33" s="41" t="s">
        <v>604</v>
      </c>
      <c r="J33" s="65" t="str">
        <f>IFERROR(VLOOKUP(Table49[[#This Row],[ITEM CODE]],Table2[[Item Code]:[Master Name]],3,0),"")</f>
        <v xml:space="preserve">Sausage &amp; Freid Egg Sandwich  </v>
      </c>
      <c r="K33" s="1" t="str">
        <f>IFERROR(VLOOKUP(Table49[[#This Row],[ITEM CODE]],Table2[[Item Code]:[Master Name]],9,0),"")</f>
        <v>1BOX*2PCS</v>
      </c>
      <c r="L33" s="1" t="str">
        <f>IFERROR(VLOOKUP(Table49[[#This Row],[ITEM CODE]],Table2[[Item Code]:[Master Name]],8,0),"")</f>
        <v>BOX</v>
      </c>
      <c r="M33" s="41">
        <v>1</v>
      </c>
      <c r="N33" s="66">
        <f>IFERROR(VLOOKUP(Table49[[#This Row],[ITEM CODE]],Table2[[#All],[Item Code]:[Unit Cost]],10,0),0)</f>
        <v>1.5</v>
      </c>
      <c r="O33" s="134">
        <f>IFERROR(VLOOKUP(Table49[[#This Row],[ITEM CODE]],Table2[[#All],[Item Code]:[Unit Cost]],10,0),0)</f>
        <v>1.5</v>
      </c>
      <c r="P33" s="56"/>
      <c r="Q33" s="58"/>
      <c r="R33" s="58">
        <f>Table49[[#This Row],[QUANTITY]]*Table49[[#This Row],[INV Prices]]</f>
        <v>1.5</v>
      </c>
      <c r="S33" s="67"/>
      <c r="V33" s="41"/>
      <c r="W33" s="4" t="str">
        <f>IFERROR(VLOOKUP(Table49[[#This Row],[ITEM CODE]],Table2[[Item Code]:[Category ]],6,0),"")</f>
        <v>FOOD</v>
      </c>
      <c r="X33" s="1" t="str">
        <f>IFERROR(VLOOKUP(Table49[[#This Row],[ITEM CODE]],Table2[[Item Code]:[Sub Category]],7,0),"")</f>
        <v>Sandwich</v>
      </c>
      <c r="Y33" s="68" t="str">
        <f>Table49[[#This Row],[PO Number]]&amp;COUNTIFS($E$5:E33,E33)</f>
        <v>PO309563</v>
      </c>
    </row>
    <row r="34" spans="1:25" ht="14.7" customHeight="1" x14ac:dyDescent="0.3">
      <c r="A34" s="1">
        <f>IF(Table49[[#This Row],[ITEM NAME]]="","",ROW()-4)</f>
        <v>30</v>
      </c>
      <c r="B34" s="68">
        <v>45901</v>
      </c>
      <c r="C34" s="4">
        <f>IFERROR(VLOOKUP(B34,Table14[],3,0),"")</f>
        <v>9</v>
      </c>
      <c r="D34" s="4" t="str">
        <f>IFERROR(VLOOKUP(B34,Table14[],2,0),"")</f>
        <v>Week 01</v>
      </c>
      <c r="E34" s="234" t="s">
        <v>757</v>
      </c>
      <c r="F34" s="235" t="s">
        <v>758</v>
      </c>
      <c r="G34" s="44" t="s">
        <v>402</v>
      </c>
      <c r="H34" s="41" t="str">
        <f>IFERROR(VLOOKUP(Table49[[#This Row],[ITEM CODE]],Table2[[Item Code]:[Master Name]],2,0),"")</f>
        <v>F0103010012</v>
      </c>
      <c r="I34" s="41" t="s">
        <v>605</v>
      </c>
      <c r="J34" s="65" t="str">
        <f>IFERROR(VLOOKUP(Table49[[#This Row],[ITEM CODE]],Table2[[Item Code]:[Master Name]],3,0),"")</f>
        <v xml:space="preserve">Chicken Sandwich </v>
      </c>
      <c r="K34" s="1" t="str">
        <f>IFERROR(VLOOKUP(Table49[[#This Row],[ITEM CODE]],Table2[[Item Code]:[Master Name]],9,0),"")</f>
        <v>1BOX*2PCS</v>
      </c>
      <c r="L34" s="1" t="str">
        <f>IFERROR(VLOOKUP(Table49[[#This Row],[ITEM CODE]],Table2[[Item Code]:[Master Name]],8,0),"")</f>
        <v>BOX</v>
      </c>
      <c r="M34" s="41">
        <v>1</v>
      </c>
      <c r="N34" s="66">
        <f>IFERROR(VLOOKUP(Table49[[#This Row],[ITEM CODE]],Table2[[#All],[Item Code]:[Unit Cost]],10,0),0)</f>
        <v>1.5</v>
      </c>
      <c r="O34" s="134">
        <f>IFERROR(VLOOKUP(Table49[[#This Row],[ITEM CODE]],Table2[[#All],[Item Code]:[Unit Cost]],10,0),0)</f>
        <v>1.5</v>
      </c>
      <c r="P34" s="56"/>
      <c r="Q34" s="58"/>
      <c r="R34" s="58">
        <f>Table49[[#This Row],[QUANTITY]]*Table49[[#This Row],[INV Prices]]</f>
        <v>1.5</v>
      </c>
      <c r="S34" s="67"/>
      <c r="V34" s="41"/>
      <c r="W34" s="4" t="str">
        <f>IFERROR(VLOOKUP(Table49[[#This Row],[ITEM CODE]],Table2[[Item Code]:[Category ]],6,0),"")</f>
        <v>FOOD</v>
      </c>
      <c r="X34" s="1" t="str">
        <f>IFERROR(VLOOKUP(Table49[[#This Row],[ITEM CODE]],Table2[[Item Code]:[Sub Category]],7,0),"")</f>
        <v>Sandwich</v>
      </c>
      <c r="Y34" s="68" t="str">
        <f>Table49[[#This Row],[PO Number]]&amp;COUNTIFS($E$5:E34,E34)</f>
        <v>PO309564</v>
      </c>
    </row>
    <row r="35" spans="1:25" ht="14.7" customHeight="1" x14ac:dyDescent="0.3">
      <c r="A35" s="1">
        <f>IF(Table49[[#This Row],[ITEM NAME]]="","",ROW()-4)</f>
        <v>31</v>
      </c>
      <c r="B35" s="68">
        <v>45901</v>
      </c>
      <c r="C35" s="4">
        <f>IFERROR(VLOOKUP(B35,Table14[],3,0),"")</f>
        <v>9</v>
      </c>
      <c r="D35" s="4" t="str">
        <f>IFERROR(VLOOKUP(B35,Table14[],2,0),"")</f>
        <v>Week 01</v>
      </c>
      <c r="E35" s="234" t="s">
        <v>757</v>
      </c>
      <c r="F35" s="235" t="s">
        <v>758</v>
      </c>
      <c r="G35" s="44" t="s">
        <v>402</v>
      </c>
      <c r="H35" s="41" t="str">
        <f>IFERROR(VLOOKUP(Table49[[#This Row],[ITEM CODE]],Table2[[Item Code]:[Master Name]],2,0),"")</f>
        <v>F0101010017</v>
      </c>
      <c r="I35" s="41" t="s">
        <v>583</v>
      </c>
      <c r="J35" s="65" t="str">
        <f>IFERROR(VLOOKUP(Table49[[#This Row],[ITEM CODE]],Table2[[Item Code]:[Master Name]],3,0),"")</f>
        <v>Bulgogi Dosirak-KL-0001</v>
      </c>
      <c r="K35" s="1" t="str">
        <f>IFERROR(VLOOKUP(Table49[[#This Row],[ITEM CODE]],Table2[[Item Code]:[Master Name]],9,0),"")</f>
        <v>1BOX*1Portion</v>
      </c>
      <c r="L35" s="1" t="str">
        <f>IFERROR(VLOOKUP(Table49[[#This Row],[ITEM CODE]],Table2[[Item Code]:[Master Name]],8,0),"")</f>
        <v>BOX</v>
      </c>
      <c r="M35" s="41">
        <v>1</v>
      </c>
      <c r="N35" s="66">
        <f>IFERROR(VLOOKUP(Table49[[#This Row],[ITEM CODE]],Table2[[#All],[Item Code]:[Unit Cost]],10,0),0)</f>
        <v>2.2000000000000002</v>
      </c>
      <c r="O35" s="134">
        <f>IFERROR(VLOOKUP(Table49[[#This Row],[ITEM CODE]],Table2[[#All],[Item Code]:[Unit Cost]],10,0),0)</f>
        <v>2.2000000000000002</v>
      </c>
      <c r="P35" s="56"/>
      <c r="Q35" s="58"/>
      <c r="R35" s="58">
        <f>Table49[[#This Row],[QUANTITY]]*Table49[[#This Row],[INV Prices]]</f>
        <v>2.2000000000000002</v>
      </c>
      <c r="S35" s="67"/>
      <c r="V35" s="41"/>
      <c r="W35" s="4" t="str">
        <f>IFERROR(VLOOKUP(Table49[[#This Row],[ITEM CODE]],Table2[[Item Code]:[Category ]],6,0),"")</f>
        <v>FOOD</v>
      </c>
      <c r="X35" s="1" t="str">
        <f>IFERROR(VLOOKUP(Table49[[#This Row],[ITEM CODE]],Table2[[Item Code]:[Sub Category]],7,0),"")</f>
        <v>Korean Lunch Box</v>
      </c>
      <c r="Y35" s="68" t="str">
        <f>Table49[[#This Row],[PO Number]]&amp;COUNTIFS($E$5:E35,E35)</f>
        <v>PO309565</v>
      </c>
    </row>
    <row r="36" spans="1:25" ht="14.7" customHeight="1" x14ac:dyDescent="0.3">
      <c r="A36" s="1">
        <f>IF(Table49[[#This Row],[ITEM NAME]]="","",ROW()-4)</f>
        <v>32</v>
      </c>
      <c r="B36" s="68">
        <v>45901</v>
      </c>
      <c r="C36" s="4">
        <f>IFERROR(VLOOKUP(B36,Table14[],3,0),"")</f>
        <v>9</v>
      </c>
      <c r="D36" s="4" t="str">
        <f>IFERROR(VLOOKUP(B36,Table14[],2,0),"")</f>
        <v>Week 01</v>
      </c>
      <c r="E36" s="234" t="s">
        <v>757</v>
      </c>
      <c r="F36" s="235" t="s">
        <v>758</v>
      </c>
      <c r="G36" s="44" t="s">
        <v>402</v>
      </c>
      <c r="H36" s="41" t="str">
        <f>IFERROR(VLOOKUP(Table49[[#This Row],[ITEM CODE]],Table2[[Item Code]:[Master Name]],2,0),"")</f>
        <v>F0101010015</v>
      </c>
      <c r="I36" s="41" t="s">
        <v>585</v>
      </c>
      <c r="J36" s="65" t="str">
        <f>IFERROR(VLOOKUP(Table49[[#This Row],[ITEM CODE]],Table2[[Item Code]:[Master Name]],3,0),"")</f>
        <v>Japchae Dakgangjeong Dosirak-KL-0003</v>
      </c>
      <c r="K36" s="1" t="str">
        <f>IFERROR(VLOOKUP(Table49[[#This Row],[ITEM CODE]],Table2[[Item Code]:[Master Name]],9,0),"")</f>
        <v>1BOX*1Portion</v>
      </c>
      <c r="L36" s="1" t="str">
        <f>IFERROR(VLOOKUP(Table49[[#This Row],[ITEM CODE]],Table2[[Item Code]:[Master Name]],8,0),"")</f>
        <v>BOX</v>
      </c>
      <c r="M36" s="41">
        <v>1</v>
      </c>
      <c r="N36" s="66">
        <f>IFERROR(VLOOKUP(Table49[[#This Row],[ITEM CODE]],Table2[[#All],[Item Code]:[Unit Cost]],10,0),0)</f>
        <v>2.6</v>
      </c>
      <c r="O36" s="134">
        <f>IFERROR(VLOOKUP(Table49[[#This Row],[ITEM CODE]],Table2[[#All],[Item Code]:[Unit Cost]],10,0),0)</f>
        <v>2.6</v>
      </c>
      <c r="P36" s="56"/>
      <c r="Q36" s="58"/>
      <c r="R36" s="58">
        <f>Table49[[#This Row],[QUANTITY]]*Table49[[#This Row],[INV Prices]]</f>
        <v>2.6</v>
      </c>
      <c r="S36" s="67"/>
      <c r="V36" s="41"/>
      <c r="W36" s="4" t="str">
        <f>IFERROR(VLOOKUP(Table49[[#This Row],[ITEM CODE]],Table2[[Item Code]:[Category ]],6,0),"")</f>
        <v>FOOD</v>
      </c>
      <c r="X36" s="1" t="str">
        <f>IFERROR(VLOOKUP(Table49[[#This Row],[ITEM CODE]],Table2[[Item Code]:[Sub Category]],7,0),"")</f>
        <v>Korean Lunch Box</v>
      </c>
      <c r="Y36" s="68" t="str">
        <f>Table49[[#This Row],[PO Number]]&amp;COUNTIFS($E$5:E36,E36)</f>
        <v>PO309566</v>
      </c>
    </row>
    <row r="37" spans="1:25" ht="14.7" customHeight="1" x14ac:dyDescent="0.3">
      <c r="A37" s="1">
        <f>IF(Table49[[#This Row],[ITEM NAME]]="","",ROW()-4)</f>
        <v>33</v>
      </c>
      <c r="B37" s="68">
        <v>45901</v>
      </c>
      <c r="C37" s="4">
        <f>IFERROR(VLOOKUP(B37,Table14[],3,0),"")</f>
        <v>9</v>
      </c>
      <c r="D37" s="4" t="str">
        <f>IFERROR(VLOOKUP(B37,Table14[],2,0),"")</f>
        <v>Week 01</v>
      </c>
      <c r="E37" s="234" t="s">
        <v>757</v>
      </c>
      <c r="F37" s="235" t="s">
        <v>758</v>
      </c>
      <c r="G37" s="44" t="s">
        <v>402</v>
      </c>
      <c r="H37" s="41" t="str">
        <f>IFERROR(VLOOKUP(Table49[[#This Row],[ITEM CODE]],Table2[[Item Code]:[Master Name]],2,0),"")</f>
        <v>F0101010016</v>
      </c>
      <c r="I37" s="41" t="s">
        <v>584</v>
      </c>
      <c r="J37" s="65" t="str">
        <f>IFERROR(VLOOKUP(Table49[[#This Row],[ITEM CODE]],Table2[[Item Code]:[Master Name]],3,0),"")</f>
        <v>Stir Fried Spicy Pork Dosirak-KL-0002</v>
      </c>
      <c r="K37" s="1" t="str">
        <f>IFERROR(VLOOKUP(Table49[[#This Row],[ITEM CODE]],Table2[[Item Code]:[Master Name]],9,0),"")</f>
        <v>1BOX*1Portion</v>
      </c>
      <c r="L37" s="1" t="str">
        <f>IFERROR(VLOOKUP(Table49[[#This Row],[ITEM CODE]],Table2[[Item Code]:[Master Name]],8,0),"")</f>
        <v>BOX</v>
      </c>
      <c r="M37" s="41">
        <v>1</v>
      </c>
      <c r="N37" s="66">
        <f>IFERROR(VLOOKUP(Table49[[#This Row],[ITEM CODE]],Table2[[#All],[Item Code]:[Unit Cost]],10,0),0)</f>
        <v>2.38</v>
      </c>
      <c r="O37" s="134">
        <f>IFERROR(VLOOKUP(Table49[[#This Row],[ITEM CODE]],Table2[[#All],[Item Code]:[Unit Cost]],10,0),0)</f>
        <v>2.38</v>
      </c>
      <c r="P37" s="56"/>
      <c r="Q37" s="58"/>
      <c r="R37" s="58">
        <f>Table49[[#This Row],[QUANTITY]]*Table49[[#This Row],[INV Prices]]</f>
        <v>2.38</v>
      </c>
      <c r="S37" s="67"/>
      <c r="V37" s="41"/>
      <c r="W37" s="4" t="str">
        <f>IFERROR(VLOOKUP(Table49[[#This Row],[ITEM CODE]],Table2[[Item Code]:[Category ]],6,0),"")</f>
        <v>FOOD</v>
      </c>
      <c r="X37" s="1" t="str">
        <f>IFERROR(VLOOKUP(Table49[[#This Row],[ITEM CODE]],Table2[[Item Code]:[Sub Category]],7,0),"")</f>
        <v>Korean Lunch Box</v>
      </c>
      <c r="Y37" s="68" t="str">
        <f>Table49[[#This Row],[PO Number]]&amp;COUNTIFS($E$5:E37,E37)</f>
        <v>PO309567</v>
      </c>
    </row>
    <row r="38" spans="1:25" ht="14.7" customHeight="1" x14ac:dyDescent="0.3">
      <c r="A38" s="1">
        <f>IF(Table49[[#This Row],[ITEM NAME]]="","",ROW()-4)</f>
        <v>34</v>
      </c>
      <c r="B38" s="68">
        <v>45901</v>
      </c>
      <c r="C38" s="4">
        <f>IFERROR(VLOOKUP(B38,Table14[],3,0),"")</f>
        <v>9</v>
      </c>
      <c r="D38" s="4" t="str">
        <f>IFERROR(VLOOKUP(B38,Table14[],2,0),"")</f>
        <v>Week 01</v>
      </c>
      <c r="E38" s="234" t="s">
        <v>757</v>
      </c>
      <c r="F38" s="235" t="s">
        <v>758</v>
      </c>
      <c r="G38" s="44" t="s">
        <v>402</v>
      </c>
      <c r="H38" s="41" t="str">
        <f>IFERROR(VLOOKUP(Table49[[#This Row],[ITEM CODE]],Table2[[Item Code]:[Master Name]],2,0),"")</f>
        <v>F0103010013</v>
      </c>
      <c r="I38" s="41" t="s">
        <v>615</v>
      </c>
      <c r="J38" s="65" t="str">
        <f>IFERROR(VLOOKUP(Table49[[#This Row],[ITEM CODE]],Table2[[Item Code]:[Master Name]],3,0),"")</f>
        <v>Maki Crab &amp; Chicken Egg</v>
      </c>
      <c r="K38" s="1" t="str">
        <f>IFERROR(VLOOKUP(Table49[[#This Row],[ITEM CODE]],Table2[[Item Code]:[Master Name]],9,0),"")</f>
        <v>1BOX*6PCS</v>
      </c>
      <c r="L38" s="1" t="str">
        <f>IFERROR(VLOOKUP(Table49[[#This Row],[ITEM CODE]],Table2[[Item Code]:[Master Name]],8,0),"")</f>
        <v>Box</v>
      </c>
      <c r="M38" s="41">
        <v>1</v>
      </c>
      <c r="N38" s="66">
        <f>IFERROR(VLOOKUP(Table49[[#This Row],[ITEM CODE]],Table2[[#All],[Item Code]:[Unit Cost]],10,0),0)</f>
        <v>1.21</v>
      </c>
      <c r="O38" s="134">
        <f>IFERROR(VLOOKUP(Table49[[#This Row],[ITEM CODE]],Table2[[#All],[Item Code]:[Unit Cost]],10,0),0)</f>
        <v>1.21</v>
      </c>
      <c r="P38" s="56"/>
      <c r="Q38" s="58"/>
      <c r="R38" s="58">
        <f>Table49[[#This Row],[QUANTITY]]*Table49[[#This Row],[INV Prices]]</f>
        <v>1.21</v>
      </c>
      <c r="S38" s="67"/>
      <c r="V38" s="41"/>
      <c r="W38" s="4" t="str">
        <f>IFERROR(VLOOKUP(Table49[[#This Row],[ITEM CODE]],Table2[[Item Code]:[Category ]],6,0),"")</f>
        <v>FOOD</v>
      </c>
      <c r="X38" s="1" t="str">
        <f>IFERROR(VLOOKUP(Table49[[#This Row],[ITEM CODE]],Table2[[Item Code]:[Sub Category]],7,0),"")</f>
        <v>Sushi</v>
      </c>
      <c r="Y38" s="68" t="str">
        <f>Table49[[#This Row],[PO Number]]&amp;COUNTIFS($E$5:E38,E38)</f>
        <v>PO309568</v>
      </c>
    </row>
    <row r="39" spans="1:25" ht="14.7" customHeight="1" x14ac:dyDescent="0.3">
      <c r="A39" s="1">
        <f>IF(Table49[[#This Row],[ITEM NAME]]="","",ROW()-4)</f>
        <v>35</v>
      </c>
      <c r="B39" s="68">
        <v>45901</v>
      </c>
      <c r="C39" s="4">
        <f>IFERROR(VLOOKUP(B39,Table14[],3,0),"")</f>
        <v>9</v>
      </c>
      <c r="D39" s="4" t="str">
        <f>IFERROR(VLOOKUP(B39,Table14[],2,0),"")</f>
        <v>Week 01</v>
      </c>
      <c r="E39" s="234" t="s">
        <v>757</v>
      </c>
      <c r="F39" s="235" t="s">
        <v>758</v>
      </c>
      <c r="G39" s="44" t="s">
        <v>402</v>
      </c>
      <c r="H39" s="41" t="str">
        <f>IFERROR(VLOOKUP(Table49[[#This Row],[ITEM CODE]],Table2[[Item Code]:[Master Name]],2,0),"")</f>
        <v>F0103010014</v>
      </c>
      <c r="I39" s="41" t="s">
        <v>616</v>
      </c>
      <c r="J39" s="65" t="str">
        <f>IFERROR(VLOOKUP(Table49[[#This Row],[ITEM CODE]],Table2[[Item Code]:[Master Name]],3,0),"")</f>
        <v>Maki Cali &amp; Tuna Roll</v>
      </c>
      <c r="K39" s="1" t="str">
        <f>IFERROR(VLOOKUP(Table49[[#This Row],[ITEM CODE]],Table2[[Item Code]:[Master Name]],9,0),"")</f>
        <v>1BOX*3PCS</v>
      </c>
      <c r="L39" s="1" t="str">
        <f>IFERROR(VLOOKUP(Table49[[#This Row],[ITEM CODE]],Table2[[Item Code]:[Master Name]],8,0),"")</f>
        <v>Box</v>
      </c>
      <c r="M39" s="41">
        <v>1</v>
      </c>
      <c r="N39" s="66">
        <f>IFERROR(VLOOKUP(Table49[[#This Row],[ITEM CODE]],Table2[[#All],[Item Code]:[Unit Cost]],10,0),0)</f>
        <v>1.21</v>
      </c>
      <c r="O39" s="134">
        <f>IFERROR(VLOOKUP(Table49[[#This Row],[ITEM CODE]],Table2[[#All],[Item Code]:[Unit Cost]],10,0),0)</f>
        <v>1.21</v>
      </c>
      <c r="P39" s="56"/>
      <c r="Q39" s="58"/>
      <c r="R39" s="58">
        <f>Table49[[#This Row],[QUANTITY]]*Table49[[#This Row],[INV Prices]]</f>
        <v>1.21</v>
      </c>
      <c r="S39" s="67"/>
      <c r="V39" s="41"/>
      <c r="W39" s="4" t="str">
        <f>IFERROR(VLOOKUP(Table49[[#This Row],[ITEM CODE]],Table2[[Item Code]:[Category ]],6,0),"")</f>
        <v>FOOD</v>
      </c>
      <c r="X39" s="1" t="str">
        <f>IFERROR(VLOOKUP(Table49[[#This Row],[ITEM CODE]],Table2[[Item Code]:[Sub Category]],7,0),"")</f>
        <v>Sushi</v>
      </c>
      <c r="Y39" s="68" t="str">
        <f>Table49[[#This Row],[PO Number]]&amp;COUNTIFS($E$5:E39,E39)</f>
        <v>PO309569</v>
      </c>
    </row>
    <row r="40" spans="1:25" ht="14.7" customHeight="1" x14ac:dyDescent="0.3">
      <c r="A40" s="1">
        <f>IF(Table49[[#This Row],[ITEM NAME]]="","",ROW()-4)</f>
        <v>36</v>
      </c>
      <c r="B40" s="68">
        <v>45901</v>
      </c>
      <c r="C40" s="4">
        <f>IFERROR(VLOOKUP(B40,Table14[],3,0),"")</f>
        <v>9</v>
      </c>
      <c r="D40" s="4" t="str">
        <f>IFERROR(VLOOKUP(B40,Table14[],2,0),"")</f>
        <v>Week 01</v>
      </c>
      <c r="E40" s="234" t="s">
        <v>759</v>
      </c>
      <c r="F40" s="235" t="s">
        <v>760</v>
      </c>
      <c r="G40" s="44" t="s">
        <v>402</v>
      </c>
      <c r="H40" s="41" t="str">
        <f>IFERROR(VLOOKUP(Table49[[#This Row],[ITEM CODE]],Table2[[Item Code]:[Master Name]],2,0),"")</f>
        <v>900029</v>
      </c>
      <c r="I40" s="41" t="s">
        <v>211</v>
      </c>
      <c r="J40" s="65" t="str">
        <f>IFERROR(VLOOKUP(Table49[[#This Row],[ITEM CODE]],Table2[[Item Code]:[Master Name]],3,0),"")</f>
        <v>BEEF LOK LAK WITH RICE (បាយ​ ឡុកឡាក់សាច់គោ)</v>
      </c>
      <c r="K40" s="1" t="str">
        <f>IFERROR(VLOOKUP(Table49[[#This Row],[ITEM CODE]],Table2[[Item Code]:[Master Name]],9,0),"")</f>
        <v>1BOX*1Portion</v>
      </c>
      <c r="L40" s="1" t="str">
        <f>IFERROR(VLOOKUP(Table49[[#This Row],[ITEM CODE]],Table2[[Item Code]:[Master Name]],8,0),"")</f>
        <v>BOX</v>
      </c>
      <c r="M40" s="41">
        <v>2</v>
      </c>
      <c r="N40" s="66">
        <f>IFERROR(VLOOKUP(Table49[[#This Row],[ITEM CODE]],Table2[[#All],[Item Code]:[Unit Cost]],10,0),0)</f>
        <v>1.6679999999999999</v>
      </c>
      <c r="O40" s="134">
        <f>IFERROR(VLOOKUP(Table49[[#This Row],[ITEM CODE]],Table2[[#All],[Item Code]:[Unit Cost]],10,0),0)</f>
        <v>1.6679999999999999</v>
      </c>
      <c r="P40" s="56"/>
      <c r="Q40" s="58"/>
      <c r="R40" s="58">
        <f>Table49[[#This Row],[QUANTITY]]*Table49[[#This Row],[INV Prices]]</f>
        <v>3.3359999999999999</v>
      </c>
      <c r="S40" s="67"/>
      <c r="V40" s="41"/>
      <c r="W40" s="4" t="str">
        <f>IFERROR(VLOOKUP(Table49[[#This Row],[ITEM CODE]],Table2[[Item Code]:[Category ]],6,0),"")</f>
        <v>FOOD</v>
      </c>
      <c r="X40" s="1" t="str">
        <f>IFERROR(VLOOKUP(Table49[[#This Row],[ITEM CODE]],Table2[[Item Code]:[Sub Category]],7,0),"")</f>
        <v>Khmer Food</v>
      </c>
      <c r="Y40" s="68" t="str">
        <f>Table49[[#This Row],[PO Number]]&amp;COUNTIFS($E$5:E40,E40)</f>
        <v>PO309601</v>
      </c>
    </row>
    <row r="41" spans="1:25" ht="14.7" customHeight="1" x14ac:dyDescent="0.3">
      <c r="A41" s="1">
        <f>IF(Table49[[#This Row],[ITEM NAME]]="","",ROW()-4)</f>
        <v>37</v>
      </c>
      <c r="B41" s="68">
        <v>45901</v>
      </c>
      <c r="C41" s="4">
        <f>IFERROR(VLOOKUP(B41,Table14[],3,0),"")</f>
        <v>9</v>
      </c>
      <c r="D41" s="4" t="str">
        <f>IFERROR(VLOOKUP(B41,Table14[],2,0),"")</f>
        <v>Week 01</v>
      </c>
      <c r="E41" s="234" t="s">
        <v>759</v>
      </c>
      <c r="F41" s="235" t="s">
        <v>760</v>
      </c>
      <c r="G41" s="44" t="s">
        <v>402</v>
      </c>
      <c r="H41" s="41" t="str">
        <f>IFERROR(VLOOKUP(Table49[[#This Row],[ITEM CODE]],Table2[[Item Code]:[Master Name]],2,0),"")</f>
        <v>900027</v>
      </c>
      <c r="I41" s="41" t="s">
        <v>212</v>
      </c>
      <c r="J41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41" s="1" t="str">
        <f>IFERROR(VLOOKUP(Table49[[#This Row],[ITEM CODE]],Table2[[Item Code]:[Master Name]],9,0),"")</f>
        <v>1BOX*1Portion</v>
      </c>
      <c r="L41" s="1" t="str">
        <f>IFERROR(VLOOKUP(Table49[[#This Row],[ITEM CODE]],Table2[[Item Code]:[Master Name]],8,0),"")</f>
        <v>BOX</v>
      </c>
      <c r="M41" s="41">
        <v>2</v>
      </c>
      <c r="N41" s="66">
        <f>IFERROR(VLOOKUP(Table49[[#This Row],[ITEM CODE]],Table2[[#All],[Item Code]:[Unit Cost]],10,0),0)</f>
        <v>1.2023999999999999</v>
      </c>
      <c r="O41" s="134">
        <f>IFERROR(VLOOKUP(Table49[[#This Row],[ITEM CODE]],Table2[[#All],[Item Code]:[Unit Cost]],10,0),0)</f>
        <v>1.2023999999999999</v>
      </c>
      <c r="P41" s="56"/>
      <c r="Q41" s="58"/>
      <c r="R41" s="58">
        <f>Table49[[#This Row],[QUANTITY]]*Table49[[#This Row],[INV Prices]]</f>
        <v>2.4047999999999998</v>
      </c>
      <c r="S41" s="67"/>
      <c r="V41" s="41"/>
      <c r="W41" s="4" t="str">
        <f>IFERROR(VLOOKUP(Table49[[#This Row],[ITEM CODE]],Table2[[Item Code]:[Category ]],6,0),"")</f>
        <v>FOOD</v>
      </c>
      <c r="X41" s="1" t="str">
        <f>IFERROR(VLOOKUP(Table49[[#This Row],[ITEM CODE]],Table2[[Item Code]:[Sub Category]],7,0),"")</f>
        <v>Khmer Food</v>
      </c>
      <c r="Y41" s="68" t="str">
        <f>Table49[[#This Row],[PO Number]]&amp;COUNTIFS($E$5:E41,E41)</f>
        <v>PO309602</v>
      </c>
    </row>
    <row r="42" spans="1:25" ht="14.7" customHeight="1" x14ac:dyDescent="0.3">
      <c r="A42" s="1">
        <f>IF(Table49[[#This Row],[ITEM NAME]]="","",ROW()-4)</f>
        <v>38</v>
      </c>
      <c r="B42" s="68">
        <v>45901</v>
      </c>
      <c r="C42" s="4">
        <f>IFERROR(VLOOKUP(B42,Table14[],3,0),"")</f>
        <v>9</v>
      </c>
      <c r="D42" s="4" t="str">
        <f>IFERROR(VLOOKUP(B42,Table14[],2,0),"")</f>
        <v>Week 01</v>
      </c>
      <c r="E42" s="234" t="s">
        <v>759</v>
      </c>
      <c r="F42" s="235" t="s">
        <v>760</v>
      </c>
      <c r="G42" s="44" t="s">
        <v>402</v>
      </c>
      <c r="H42" s="41" t="str">
        <f>IFERROR(VLOOKUP(Table49[[#This Row],[ITEM CODE]],Table2[[Item Code]:[Master Name]],2,0),"")</f>
        <v>900031</v>
      </c>
      <c r="I42" s="41" t="s">
        <v>218</v>
      </c>
      <c r="J42" s="65" t="str">
        <f>IFERROR(VLOOKUP(Table49[[#This Row],[ITEM CODE]],Table2[[Item Code]:[Master Name]],3,0),"")</f>
        <v>ROASTED DUCK WITH RICE (បាយ ទាខ្វៃ)</v>
      </c>
      <c r="K42" s="1" t="str">
        <f>IFERROR(VLOOKUP(Table49[[#This Row],[ITEM CODE]],Table2[[Item Code]:[Master Name]],9,0),"")</f>
        <v>1BOX*1Portion</v>
      </c>
      <c r="L42" s="1" t="str">
        <f>IFERROR(VLOOKUP(Table49[[#This Row],[ITEM CODE]],Table2[[Item Code]:[Master Name]],8,0),"")</f>
        <v>BOX</v>
      </c>
      <c r="M42" s="41">
        <v>1</v>
      </c>
      <c r="N42" s="66">
        <f>IFERROR(VLOOKUP(Table49[[#This Row],[ITEM CODE]],Table2[[#All],[Item Code]:[Unit Cost]],10,0),0)</f>
        <v>1.4783999999999999</v>
      </c>
      <c r="O42" s="134">
        <f>IFERROR(VLOOKUP(Table49[[#This Row],[ITEM CODE]],Table2[[#All],[Item Code]:[Unit Cost]],10,0),0)</f>
        <v>1.4783999999999999</v>
      </c>
      <c r="P42" s="56"/>
      <c r="Q42" s="58"/>
      <c r="R42" s="58">
        <f>Table49[[#This Row],[QUANTITY]]*Table49[[#This Row],[INV Prices]]</f>
        <v>1.4783999999999999</v>
      </c>
      <c r="S42" s="67"/>
      <c r="V42" s="41"/>
      <c r="W42" s="4" t="str">
        <f>IFERROR(VLOOKUP(Table49[[#This Row],[ITEM CODE]],Table2[[Item Code]:[Category ]],6,0),"")</f>
        <v>FOOD</v>
      </c>
      <c r="X42" s="1" t="str">
        <f>IFERROR(VLOOKUP(Table49[[#This Row],[ITEM CODE]],Table2[[Item Code]:[Sub Category]],7,0),"")</f>
        <v>Khmer Food</v>
      </c>
      <c r="Y42" s="68" t="str">
        <f>Table49[[#This Row],[PO Number]]&amp;COUNTIFS($E$5:E42,E42)</f>
        <v>PO309603</v>
      </c>
    </row>
    <row r="43" spans="1:25" ht="14.7" customHeight="1" x14ac:dyDescent="0.3">
      <c r="A43" s="1">
        <f>IF(Table49[[#This Row],[ITEM NAME]]="","",ROW()-4)</f>
        <v>39</v>
      </c>
      <c r="B43" s="68">
        <v>45901</v>
      </c>
      <c r="C43" s="4">
        <f>IFERROR(VLOOKUP(B43,Table14[],3,0),"")</f>
        <v>9</v>
      </c>
      <c r="D43" s="4" t="str">
        <f>IFERROR(VLOOKUP(B43,Table14[],2,0),"")</f>
        <v>Week 01</v>
      </c>
      <c r="E43" s="234" t="s">
        <v>759</v>
      </c>
      <c r="F43" s="235" t="s">
        <v>760</v>
      </c>
      <c r="G43" s="44" t="s">
        <v>402</v>
      </c>
      <c r="H43" s="41" t="str">
        <f>IFERROR(VLOOKUP(Table49[[#This Row],[ITEM CODE]],Table2[[Item Code]:[Master Name]],2,0),"")</f>
        <v>900032</v>
      </c>
      <c r="I43" s="41" t="s">
        <v>214</v>
      </c>
      <c r="J43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43" s="1" t="str">
        <f>IFERROR(VLOOKUP(Table49[[#This Row],[ITEM CODE]],Table2[[Item Code]:[Master Name]],9,0),"")</f>
        <v>1BOX*1Portion</v>
      </c>
      <c r="L43" s="1" t="str">
        <f>IFERROR(VLOOKUP(Table49[[#This Row],[ITEM CODE]],Table2[[Item Code]:[Master Name]],8,0),"")</f>
        <v>BOX</v>
      </c>
      <c r="M43" s="41">
        <v>2</v>
      </c>
      <c r="N43" s="66">
        <f>IFERROR(VLOOKUP(Table49[[#This Row],[ITEM CODE]],Table2[[#All],[Item Code]:[Unit Cost]],10,0),0)</f>
        <v>1.2984</v>
      </c>
      <c r="O43" s="134">
        <f>IFERROR(VLOOKUP(Table49[[#This Row],[ITEM CODE]],Table2[[#All],[Item Code]:[Unit Cost]],10,0),0)</f>
        <v>1.2984</v>
      </c>
      <c r="P43" s="56"/>
      <c r="Q43" s="58"/>
      <c r="R43" s="58">
        <f>Table49[[#This Row],[QUANTITY]]*Table49[[#This Row],[INV Prices]]</f>
        <v>2.5968</v>
      </c>
      <c r="S43" s="67"/>
      <c r="V43" s="41"/>
      <c r="W43" s="4" t="str">
        <f>IFERROR(VLOOKUP(Table49[[#This Row],[ITEM CODE]],Table2[[Item Code]:[Category ]],6,0),"")</f>
        <v>FOOD</v>
      </c>
      <c r="X43" s="1" t="str">
        <f>IFERROR(VLOOKUP(Table49[[#This Row],[ITEM CODE]],Table2[[Item Code]:[Sub Category]],7,0),"")</f>
        <v>Khmer Food</v>
      </c>
      <c r="Y43" s="68" t="str">
        <f>Table49[[#This Row],[PO Number]]&amp;COUNTIFS($E$5:E43,E43)</f>
        <v>PO309604</v>
      </c>
    </row>
    <row r="44" spans="1:25" ht="14.7" customHeight="1" x14ac:dyDescent="0.3">
      <c r="A44" s="1">
        <f>IF(Table49[[#This Row],[ITEM NAME]]="","",ROW()-4)</f>
        <v>40</v>
      </c>
      <c r="B44" s="68">
        <v>45901</v>
      </c>
      <c r="C44" s="4">
        <f>IFERROR(VLOOKUP(B44,Table14[],3,0),"")</f>
        <v>9</v>
      </c>
      <c r="D44" s="4" t="str">
        <f>IFERROR(VLOOKUP(B44,Table14[],2,0),"")</f>
        <v>Week 01</v>
      </c>
      <c r="E44" s="234" t="s">
        <v>759</v>
      </c>
      <c r="F44" s="235" t="s">
        <v>760</v>
      </c>
      <c r="G44" s="44" t="s">
        <v>402</v>
      </c>
      <c r="H44" s="41" t="str">
        <f>IFERROR(VLOOKUP(Table49[[#This Row],[ITEM CODE]],Table2[[Item Code]:[Master Name]],2,0),"")</f>
        <v>900028</v>
      </c>
      <c r="I44" s="41" t="s">
        <v>215</v>
      </c>
      <c r="J44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44" s="1" t="str">
        <f>IFERROR(VLOOKUP(Table49[[#This Row],[ITEM CODE]],Table2[[Item Code]:[Master Name]],9,0),"")</f>
        <v>1BOX*1Portion</v>
      </c>
      <c r="L44" s="1" t="str">
        <f>IFERROR(VLOOKUP(Table49[[#This Row],[ITEM CODE]],Table2[[Item Code]:[Master Name]],8,0),"")</f>
        <v>BOX</v>
      </c>
      <c r="M44" s="41">
        <v>1</v>
      </c>
      <c r="N44" s="66">
        <f>IFERROR(VLOOKUP(Table49[[#This Row],[ITEM CODE]],Table2[[#All],[Item Code]:[Unit Cost]],10,0),0)</f>
        <v>1.0104</v>
      </c>
      <c r="O44" s="134">
        <f>IFERROR(VLOOKUP(Table49[[#This Row],[ITEM CODE]],Table2[[#All],[Item Code]:[Unit Cost]],10,0),0)</f>
        <v>1.0104</v>
      </c>
      <c r="P44" s="56"/>
      <c r="Q44" s="58"/>
      <c r="R44" s="58">
        <f>Table49[[#This Row],[QUANTITY]]*Table49[[#This Row],[INV Prices]]</f>
        <v>1.0104</v>
      </c>
      <c r="S44" s="67"/>
      <c r="V44" s="41"/>
      <c r="W44" s="4" t="str">
        <f>IFERROR(VLOOKUP(Table49[[#This Row],[ITEM CODE]],Table2[[Item Code]:[Category ]],6,0),"")</f>
        <v>FOOD</v>
      </c>
      <c r="X44" s="1" t="str">
        <f>IFERROR(VLOOKUP(Table49[[#This Row],[ITEM CODE]],Table2[[Item Code]:[Sub Category]],7,0),"")</f>
        <v>Khmer Food</v>
      </c>
      <c r="Y44" s="68" t="str">
        <f>Table49[[#This Row],[PO Number]]&amp;COUNTIFS($E$5:E44,E44)</f>
        <v>PO309605</v>
      </c>
    </row>
    <row r="45" spans="1:25" ht="14.7" customHeight="1" x14ac:dyDescent="0.3">
      <c r="A45" s="1">
        <f>IF(Table49[[#This Row],[ITEM NAME]]="","",ROW()-4)</f>
        <v>41</v>
      </c>
      <c r="B45" s="68">
        <v>45901</v>
      </c>
      <c r="C45" s="4">
        <f>IFERROR(VLOOKUP(B45,Table14[],3,0),"")</f>
        <v>9</v>
      </c>
      <c r="D45" s="4" t="str">
        <f>IFERROR(VLOOKUP(B45,Table14[],2,0),"")</f>
        <v>Week 01</v>
      </c>
      <c r="E45" s="234" t="s">
        <v>759</v>
      </c>
      <c r="F45" s="235" t="s">
        <v>760</v>
      </c>
      <c r="G45" s="44" t="s">
        <v>402</v>
      </c>
      <c r="H45" s="41" t="str">
        <f>IFERROR(VLOOKUP(Table49[[#This Row],[ITEM CODE]],Table2[[Item Code]:[Master Name]],2,0),"")</f>
        <v>900038</v>
      </c>
      <c r="I45" s="41" t="s">
        <v>219</v>
      </c>
      <c r="J45" s="65" t="str">
        <f>IFERROR(VLOOKUP(Table49[[#This Row],[ITEM CODE]],Table2[[Item Code]:[Master Name]],3,0),"")</f>
        <v>ROATED PORK BELLY WITH RICE (បាយ សាច់ជ្រូក៣ជាន់)</v>
      </c>
      <c r="K45" s="1" t="str">
        <f>IFERROR(VLOOKUP(Table49[[#This Row],[ITEM CODE]],Table2[[Item Code]:[Master Name]],9,0),"")</f>
        <v>1BOX*1Portion</v>
      </c>
      <c r="L45" s="1" t="str">
        <f>IFERROR(VLOOKUP(Table49[[#This Row],[ITEM CODE]],Table2[[Item Code]:[Master Name]],8,0),"")</f>
        <v>BOX</v>
      </c>
      <c r="M45" s="41">
        <v>1</v>
      </c>
      <c r="N45" s="66">
        <f>IFERROR(VLOOKUP(Table49[[#This Row],[ITEM CODE]],Table2[[#All],[Item Code]:[Unit Cost]],10,0),0)</f>
        <v>1.0920000000000001</v>
      </c>
      <c r="O45" s="134">
        <f>IFERROR(VLOOKUP(Table49[[#This Row],[ITEM CODE]],Table2[[#All],[Item Code]:[Unit Cost]],10,0),0)</f>
        <v>1.0920000000000001</v>
      </c>
      <c r="P45" s="56"/>
      <c r="Q45" s="58"/>
      <c r="R45" s="58">
        <f>Table49[[#This Row],[QUANTITY]]*Table49[[#This Row],[INV Prices]]</f>
        <v>1.0920000000000001</v>
      </c>
      <c r="S45" s="67"/>
      <c r="V45" s="41"/>
      <c r="W45" s="4" t="str">
        <f>IFERROR(VLOOKUP(Table49[[#This Row],[ITEM CODE]],Table2[[Item Code]:[Category ]],6,0),"")</f>
        <v>FOOD</v>
      </c>
      <c r="X45" s="1" t="str">
        <f>IFERROR(VLOOKUP(Table49[[#This Row],[ITEM CODE]],Table2[[Item Code]:[Sub Category]],7,0),"")</f>
        <v>Khmer Food</v>
      </c>
      <c r="Y45" s="68" t="str">
        <f>Table49[[#This Row],[PO Number]]&amp;COUNTIFS($E$5:E45,E45)</f>
        <v>PO309606</v>
      </c>
    </row>
    <row r="46" spans="1:25" ht="14.7" customHeight="1" x14ac:dyDescent="0.3">
      <c r="A46" s="1">
        <f>IF(Table49[[#This Row],[ITEM NAME]]="","",ROW()-4)</f>
        <v>42</v>
      </c>
      <c r="B46" s="68">
        <v>45901</v>
      </c>
      <c r="C46" s="4">
        <f>IFERROR(VLOOKUP(B46,Table14[],3,0),"")</f>
        <v>9</v>
      </c>
      <c r="D46" s="4" t="str">
        <f>IFERROR(VLOOKUP(B46,Table14[],2,0),"")</f>
        <v>Week 01</v>
      </c>
      <c r="E46" s="234" t="s">
        <v>759</v>
      </c>
      <c r="F46" s="235" t="s">
        <v>760</v>
      </c>
      <c r="G46" s="44" t="s">
        <v>402</v>
      </c>
      <c r="H46" s="41" t="str">
        <f>IFERROR(VLOOKUP(Table49[[#This Row],[ITEM CODE]],Table2[[Item Code]:[Master Name]],2,0),"")</f>
        <v>900036</v>
      </c>
      <c r="I46" s="41" t="s">
        <v>220</v>
      </c>
      <c r="J46" s="65" t="str">
        <f>IFERROR(VLOOKUP(Table49[[#This Row],[ITEM CODE]],Table2[[Item Code]:[Master Name]],3,0),"")</f>
        <v>THICK CHICKEN CURRY (ការីសាច់មាន់) ខាប់</v>
      </c>
      <c r="K46" s="1" t="str">
        <f>IFERROR(VLOOKUP(Table49[[#This Row],[ITEM CODE]],Table2[[Item Code]:[Master Name]],9,0),"")</f>
        <v>1BOX*1Portion</v>
      </c>
      <c r="L46" s="1" t="str">
        <f>IFERROR(VLOOKUP(Table49[[#This Row],[ITEM CODE]],Table2[[Item Code]:[Master Name]],8,0),"")</f>
        <v>BOX</v>
      </c>
      <c r="M46" s="41">
        <v>1</v>
      </c>
      <c r="N46" s="66">
        <f>IFERROR(VLOOKUP(Table49[[#This Row],[ITEM CODE]],Table2[[#All],[Item Code]:[Unit Cost]],10,0),0)</f>
        <v>1.3824000000000001</v>
      </c>
      <c r="O46" s="134">
        <f>IFERROR(VLOOKUP(Table49[[#This Row],[ITEM CODE]],Table2[[#All],[Item Code]:[Unit Cost]],10,0),0)</f>
        <v>1.3824000000000001</v>
      </c>
      <c r="P46" s="56"/>
      <c r="Q46" s="58"/>
      <c r="R46" s="58">
        <f>Table49[[#This Row],[QUANTITY]]*Table49[[#This Row],[INV Prices]]</f>
        <v>1.3824000000000001</v>
      </c>
      <c r="S46" s="67"/>
      <c r="V46" s="41"/>
      <c r="W46" s="4" t="str">
        <f>IFERROR(VLOOKUP(Table49[[#This Row],[ITEM CODE]],Table2[[Item Code]:[Category ]],6,0),"")</f>
        <v>FOOD</v>
      </c>
      <c r="X46" s="1" t="str">
        <f>IFERROR(VLOOKUP(Table49[[#This Row],[ITEM CODE]],Table2[[Item Code]:[Sub Category]],7,0),"")</f>
        <v>Khmer Food</v>
      </c>
      <c r="Y46" s="68" t="str">
        <f>Table49[[#This Row],[PO Number]]&amp;COUNTIFS($E$5:E46,E46)</f>
        <v>PO309607</v>
      </c>
    </row>
    <row r="47" spans="1:25" ht="14.7" customHeight="1" x14ac:dyDescent="0.3">
      <c r="A47" s="1">
        <f>IF(Table49[[#This Row],[ITEM NAME]]="","",ROW()-4)</f>
        <v>43</v>
      </c>
      <c r="B47" s="68">
        <v>45901</v>
      </c>
      <c r="C47" s="4">
        <f>IFERROR(VLOOKUP(B47,Table14[],3,0),"")</f>
        <v>9</v>
      </c>
      <c r="D47" s="4" t="str">
        <f>IFERROR(VLOOKUP(B47,Table14[],2,0),"")</f>
        <v>Week 01</v>
      </c>
      <c r="E47" s="234" t="s">
        <v>759</v>
      </c>
      <c r="F47" s="235" t="s">
        <v>760</v>
      </c>
      <c r="G47" s="44" t="s">
        <v>402</v>
      </c>
      <c r="H47" s="41" t="str">
        <f>IFERROR(VLOOKUP(Table49[[#This Row],[ITEM CODE]],Table2[[Item Code]:[Master Name]],2,0),"")</f>
        <v>900035</v>
      </c>
      <c r="I47" s="41" t="s">
        <v>221</v>
      </c>
      <c r="J47" s="65" t="str">
        <f>IFERROR(VLOOKUP(Table49[[#This Row],[ITEM CODE]],Table2[[Item Code]:[Master Name]],3,0),"")</f>
        <v>THICK BEEF CURRY SARAMAN (ការីសារ៉ាម៉ាន់សាច់គោ) ខាប់</v>
      </c>
      <c r="K47" s="1" t="str">
        <f>IFERROR(VLOOKUP(Table49[[#This Row],[ITEM CODE]],Table2[[Item Code]:[Master Name]],9,0),"")</f>
        <v>1BOX*1Portion</v>
      </c>
      <c r="L47" s="1" t="str">
        <f>IFERROR(VLOOKUP(Table49[[#This Row],[ITEM CODE]],Table2[[Item Code]:[Master Name]],8,0),"")</f>
        <v>BOX</v>
      </c>
      <c r="M47" s="41">
        <v>1</v>
      </c>
      <c r="N47" s="66">
        <f>IFERROR(VLOOKUP(Table49[[#This Row],[ITEM CODE]],Table2[[#All],[Item Code]:[Unit Cost]],10,0),0)</f>
        <v>1.9079999999999999</v>
      </c>
      <c r="O47" s="134">
        <f>IFERROR(VLOOKUP(Table49[[#This Row],[ITEM CODE]],Table2[[#All],[Item Code]:[Unit Cost]],10,0),0)</f>
        <v>1.9079999999999999</v>
      </c>
      <c r="P47" s="56"/>
      <c r="Q47" s="58"/>
      <c r="R47" s="58">
        <f>Table49[[#This Row],[QUANTITY]]*Table49[[#This Row],[INV Prices]]</f>
        <v>1.9079999999999999</v>
      </c>
      <c r="S47" s="67"/>
      <c r="V47" s="41"/>
      <c r="W47" s="4" t="str">
        <f>IFERROR(VLOOKUP(Table49[[#This Row],[ITEM CODE]],Table2[[Item Code]:[Category ]],6,0),"")</f>
        <v>FOOD</v>
      </c>
      <c r="X47" s="1" t="str">
        <f>IFERROR(VLOOKUP(Table49[[#This Row],[ITEM CODE]],Table2[[Item Code]:[Sub Category]],7,0),"")</f>
        <v>Khmer Food</v>
      </c>
      <c r="Y47" s="68" t="str">
        <f>Table49[[#This Row],[PO Number]]&amp;COUNTIFS($E$5:E47,E47)</f>
        <v>PO309608</v>
      </c>
    </row>
    <row r="48" spans="1:25" ht="14.7" customHeight="1" x14ac:dyDescent="0.3">
      <c r="A48" s="1">
        <f>IF(Table49[[#This Row],[ITEM NAME]]="","",ROW()-4)</f>
        <v>44</v>
      </c>
      <c r="B48" s="68">
        <v>45901</v>
      </c>
      <c r="C48" s="4">
        <f>IFERROR(VLOOKUP(B48,Table14[],3,0),"")</f>
        <v>9</v>
      </c>
      <c r="D48" s="4" t="str">
        <f>IFERROR(VLOOKUP(B48,Table14[],2,0),"")</f>
        <v>Week 01</v>
      </c>
      <c r="E48" s="234" t="s">
        <v>759</v>
      </c>
      <c r="F48" s="235" t="s">
        <v>760</v>
      </c>
      <c r="G48" s="44" t="s">
        <v>402</v>
      </c>
      <c r="H48" s="41" t="str">
        <f>IFERROR(VLOOKUP(Table49[[#This Row],[ITEM CODE]],Table2[[Item Code]:[Master Name]],2,0),"")</f>
        <v>900037</v>
      </c>
      <c r="I48" s="41" t="s">
        <v>223</v>
      </c>
      <c r="J48" s="65" t="str">
        <f>IFERROR(VLOOKUP(Table49[[#This Row],[ITEM CODE]],Table2[[Item Code]:[Master Name]],3,0),"")</f>
        <v>HIKO FRIED RICE (បាយឆា HIKO)</v>
      </c>
      <c r="K48" s="1" t="str">
        <f>IFERROR(VLOOKUP(Table49[[#This Row],[ITEM CODE]],Table2[[Item Code]:[Master Name]],9,0),"")</f>
        <v>1BOX*1Portion</v>
      </c>
      <c r="L48" s="1" t="str">
        <f>IFERROR(VLOOKUP(Table49[[#This Row],[ITEM CODE]],Table2[[Item Code]:[Master Name]],8,0),"")</f>
        <v>BOX</v>
      </c>
      <c r="M48" s="41">
        <v>1</v>
      </c>
      <c r="N48" s="66">
        <f>IFERROR(VLOOKUP(Table49[[#This Row],[ITEM CODE]],Table2[[#All],[Item Code]:[Unit Cost]],10,0),0)</f>
        <v>1.68</v>
      </c>
      <c r="O48" s="134">
        <f>IFERROR(VLOOKUP(Table49[[#This Row],[ITEM CODE]],Table2[[#All],[Item Code]:[Unit Cost]],10,0),0)</f>
        <v>1.68</v>
      </c>
      <c r="P48" s="56"/>
      <c r="Q48" s="58"/>
      <c r="R48" s="58">
        <f>Table49[[#This Row],[QUANTITY]]*Table49[[#This Row],[INV Prices]]</f>
        <v>1.68</v>
      </c>
      <c r="S48" s="67"/>
      <c r="V48" s="41"/>
      <c r="W48" s="4" t="str">
        <f>IFERROR(VLOOKUP(Table49[[#This Row],[ITEM CODE]],Table2[[Item Code]:[Category ]],6,0),"")</f>
        <v>FOOD</v>
      </c>
      <c r="X48" s="1" t="str">
        <f>IFERROR(VLOOKUP(Table49[[#This Row],[ITEM CODE]],Table2[[Item Code]:[Sub Category]],7,0),"")</f>
        <v>Khmer Food</v>
      </c>
      <c r="Y48" s="68" t="str">
        <f>Table49[[#This Row],[PO Number]]&amp;COUNTIFS($E$5:E48,E48)</f>
        <v>PO309609</v>
      </c>
    </row>
    <row r="49" spans="1:25" ht="14.7" customHeight="1" x14ac:dyDescent="0.3">
      <c r="A49" s="1">
        <f>IF(Table49[[#This Row],[ITEM NAME]]="","",ROW()-4)</f>
        <v>45</v>
      </c>
      <c r="B49" s="68">
        <v>45901</v>
      </c>
      <c r="C49" s="4">
        <f>IFERROR(VLOOKUP(B49,Table14[],3,0),"")</f>
        <v>9</v>
      </c>
      <c r="D49" s="4" t="str">
        <f>IFERROR(VLOOKUP(B49,Table14[],2,0),"")</f>
        <v>Week 01</v>
      </c>
      <c r="E49" s="234" t="s">
        <v>759</v>
      </c>
      <c r="F49" s="235" t="s">
        <v>760</v>
      </c>
      <c r="G49" s="44" t="s">
        <v>402</v>
      </c>
      <c r="H49" s="41" t="str">
        <f>IFERROR(VLOOKUP(Table49[[#This Row],[ITEM CODE]],Table2[[Item Code]:[Master Name]],2,0),"")</f>
        <v>F0101010018</v>
      </c>
      <c r="I49" s="41" t="s">
        <v>633</v>
      </c>
      <c r="J49" s="65" t="str">
        <f>IFERROR(VLOOKUP(Table49[[#This Row],[ITEM CODE]],Table2[[Item Code]:[Master Name]],3,0),"")</f>
        <v>Salmon Fried Rice (បា​យឆា សាលម៉ុន)</v>
      </c>
      <c r="K49" s="1" t="str">
        <f>IFERROR(VLOOKUP(Table49[[#This Row],[ITEM CODE]],Table2[[Item Code]:[Master Name]],9,0),"")</f>
        <v>1BOX*1Portion</v>
      </c>
      <c r="L49" s="1" t="str">
        <f>IFERROR(VLOOKUP(Table49[[#This Row],[ITEM CODE]],Table2[[Item Code]:[Master Name]],8,0),"")</f>
        <v>BOX</v>
      </c>
      <c r="M49" s="41">
        <v>1</v>
      </c>
      <c r="N49" s="66">
        <f>IFERROR(VLOOKUP(Table49[[#This Row],[ITEM CODE]],Table2[[#All],[Item Code]:[Unit Cost]],10,0),0)</f>
        <v>1.6</v>
      </c>
      <c r="O49" s="134">
        <f>IFERROR(VLOOKUP(Table49[[#This Row],[ITEM CODE]],Table2[[#All],[Item Code]:[Unit Cost]],10,0),0)</f>
        <v>1.6</v>
      </c>
      <c r="P49" s="56"/>
      <c r="Q49" s="58"/>
      <c r="R49" s="58">
        <f>Table49[[#This Row],[QUANTITY]]*Table49[[#This Row],[INV Prices]]</f>
        <v>1.6</v>
      </c>
      <c r="S49" s="67"/>
      <c r="V49" s="41"/>
      <c r="W49" s="4" t="str">
        <f>IFERROR(VLOOKUP(Table49[[#This Row],[ITEM CODE]],Table2[[Item Code]:[Category ]],6,0),"")</f>
        <v>FOOD</v>
      </c>
      <c r="X49" s="1" t="str">
        <f>IFERROR(VLOOKUP(Table49[[#This Row],[ITEM CODE]],Table2[[Item Code]:[Sub Category]],7,0),"")</f>
        <v>Khmer Food</v>
      </c>
      <c r="Y49" s="68" t="str">
        <f>Table49[[#This Row],[PO Number]]&amp;COUNTIFS($E$5:E49,E49)</f>
        <v>PO3096010</v>
      </c>
    </row>
    <row r="50" spans="1:25" ht="14.7" customHeight="1" x14ac:dyDescent="0.3">
      <c r="A50" s="1">
        <f>IF(Table49[[#This Row],[ITEM NAME]]="","",ROW()-4)</f>
        <v>46</v>
      </c>
      <c r="B50" s="68">
        <v>45901</v>
      </c>
      <c r="C50" s="4">
        <f>IFERROR(VLOOKUP(B50,Table14[],3,0),"")</f>
        <v>9</v>
      </c>
      <c r="D50" s="4" t="str">
        <f>IFERROR(VLOOKUP(B50,Table14[],2,0),"")</f>
        <v>Week 01</v>
      </c>
      <c r="E50" s="234" t="s">
        <v>759</v>
      </c>
      <c r="F50" s="235" t="s">
        <v>760</v>
      </c>
      <c r="G50" s="44" t="s">
        <v>402</v>
      </c>
      <c r="H50" s="41" t="str">
        <f>IFERROR(VLOOKUP(Table49[[#This Row],[ITEM CODE]],Table2[[Item Code]:[Master Name]],2,0),"")</f>
        <v>F0101010019</v>
      </c>
      <c r="I50" s="41" t="s">
        <v>634</v>
      </c>
      <c r="J50" s="65" t="str">
        <f>IFERROR(VLOOKUP(Table49[[#This Row],[ITEM CODE]],Table2[[Item Code]:[Master Name]],3,0),"")</f>
        <v>Crab Fried Rice (បាយឆា ក្ដាម)</v>
      </c>
      <c r="K50" s="1" t="str">
        <f>IFERROR(VLOOKUP(Table49[[#This Row],[ITEM CODE]],Table2[[Item Code]:[Master Name]],9,0),"")</f>
        <v>1BOX*1Portion</v>
      </c>
      <c r="L50" s="1" t="str">
        <f>IFERROR(VLOOKUP(Table49[[#This Row],[ITEM CODE]],Table2[[Item Code]:[Master Name]],8,0),"")</f>
        <v>BOX</v>
      </c>
      <c r="M50" s="41">
        <v>1</v>
      </c>
      <c r="N50" s="66">
        <f>IFERROR(VLOOKUP(Table49[[#This Row],[ITEM CODE]],Table2[[#All],[Item Code]:[Unit Cost]],10,0),0)</f>
        <v>1.6</v>
      </c>
      <c r="O50" s="134">
        <f>IFERROR(VLOOKUP(Table49[[#This Row],[ITEM CODE]],Table2[[#All],[Item Code]:[Unit Cost]],10,0),0)</f>
        <v>1.6</v>
      </c>
      <c r="P50" s="56"/>
      <c r="Q50" s="58"/>
      <c r="R50" s="58">
        <f>Table49[[#This Row],[QUANTITY]]*Table49[[#This Row],[INV Prices]]</f>
        <v>1.6</v>
      </c>
      <c r="S50" s="67"/>
      <c r="V50" s="41"/>
      <c r="W50" s="4" t="str">
        <f>IFERROR(VLOOKUP(Table49[[#This Row],[ITEM CODE]],Table2[[Item Code]:[Category ]],6,0),"")</f>
        <v>FOOD</v>
      </c>
      <c r="X50" s="1" t="str">
        <f>IFERROR(VLOOKUP(Table49[[#This Row],[ITEM CODE]],Table2[[Item Code]:[Sub Category]],7,0),"")</f>
        <v>Khmer Food</v>
      </c>
      <c r="Y50" s="68" t="str">
        <f>Table49[[#This Row],[PO Number]]&amp;COUNTIFS($E$5:E50,E50)</f>
        <v>PO3096011</v>
      </c>
    </row>
    <row r="51" spans="1:25" ht="14.7" customHeight="1" x14ac:dyDescent="0.3">
      <c r="A51" s="1">
        <f>IF(Table49[[#This Row],[ITEM NAME]]="","",ROW()-4)</f>
        <v>47</v>
      </c>
      <c r="B51" s="68">
        <v>45901</v>
      </c>
      <c r="C51" s="4">
        <f>IFERROR(VLOOKUP(B51,Table14[],3,0),"")</f>
        <v>9</v>
      </c>
      <c r="D51" s="4" t="str">
        <f>IFERROR(VLOOKUP(B51,Table14[],2,0),"")</f>
        <v>Week 01</v>
      </c>
      <c r="E51" s="234" t="s">
        <v>761</v>
      </c>
      <c r="F51" s="235" t="s">
        <v>762</v>
      </c>
      <c r="G51" s="44" t="s">
        <v>528</v>
      </c>
      <c r="H51" s="41" t="str">
        <f>IFERROR(VLOOKUP(Table49[[#This Row],[ITEM CODE]],Table2[[Item Code]:[Master Name]],2,0),"")</f>
        <v>F0103010009</v>
      </c>
      <c r="I51" s="41" t="s">
        <v>602</v>
      </c>
      <c r="J51" s="65" t="str">
        <f>IFERROR(VLOOKUP(Table49[[#This Row],[ITEM CODE]],Table2[[Item Code]:[Master Name]],3,0),"")</f>
        <v xml:space="preserve">Tuna &amp; Egg Sandwich </v>
      </c>
      <c r="K51" s="1" t="str">
        <f>IFERROR(VLOOKUP(Table49[[#This Row],[ITEM CODE]],Table2[[Item Code]:[Master Name]],9,0),"")</f>
        <v>1BOX*2PCS</v>
      </c>
      <c r="L51" s="1" t="str">
        <f>IFERROR(VLOOKUP(Table49[[#This Row],[ITEM CODE]],Table2[[Item Code]:[Master Name]],8,0),"")</f>
        <v>BOX</v>
      </c>
      <c r="M51" s="41">
        <v>1</v>
      </c>
      <c r="N51" s="66">
        <f>IFERROR(VLOOKUP(Table49[[#This Row],[ITEM CODE]],Table2[[#All],[Item Code]:[Unit Cost]],10,0),0)</f>
        <v>1.5</v>
      </c>
      <c r="O51" s="134">
        <f>IFERROR(VLOOKUP(Table49[[#This Row],[ITEM CODE]],Table2[[#All],[Item Code]:[Unit Cost]],10,0),0)</f>
        <v>1.5</v>
      </c>
      <c r="P51" s="56"/>
      <c r="Q51" s="58"/>
      <c r="R51" s="58">
        <f>Table49[[#This Row],[QUANTITY]]*Table49[[#This Row],[INV Prices]]</f>
        <v>1.5</v>
      </c>
      <c r="S51" s="67"/>
      <c r="V51" s="41"/>
      <c r="W51" s="4" t="str">
        <f>IFERROR(VLOOKUP(Table49[[#This Row],[ITEM CODE]],Table2[[Item Code]:[Category ]],6,0),"")</f>
        <v>FOOD</v>
      </c>
      <c r="X51" s="1" t="str">
        <f>IFERROR(VLOOKUP(Table49[[#This Row],[ITEM CODE]],Table2[[Item Code]:[Sub Category]],7,0),"")</f>
        <v>Sandwich</v>
      </c>
      <c r="Y51" s="68" t="str">
        <f>Table49[[#This Row],[PO Number]]&amp;COUNTIFS($E$5:E51,E51)</f>
        <v>PO309571</v>
      </c>
    </row>
    <row r="52" spans="1:25" ht="14.7" customHeight="1" x14ac:dyDescent="0.3">
      <c r="A52" s="1">
        <f>IF(Table49[[#This Row],[ITEM NAME]]="","",ROW()-4)</f>
        <v>48</v>
      </c>
      <c r="B52" s="68">
        <v>45901</v>
      </c>
      <c r="C52" s="4">
        <f>IFERROR(VLOOKUP(B52,Table14[],3,0),"")</f>
        <v>9</v>
      </c>
      <c r="D52" s="4" t="str">
        <f>IFERROR(VLOOKUP(B52,Table14[],2,0),"")</f>
        <v>Week 01</v>
      </c>
      <c r="E52" s="234" t="s">
        <v>761</v>
      </c>
      <c r="F52" s="235" t="s">
        <v>762</v>
      </c>
      <c r="G52" s="44" t="s">
        <v>528</v>
      </c>
      <c r="H52" s="41" t="str">
        <f>IFERROR(VLOOKUP(Table49[[#This Row],[ITEM CODE]],Table2[[Item Code]:[Master Name]],2,0),"")</f>
        <v>F0103010010</v>
      </c>
      <c r="I52" s="41" t="s">
        <v>603</v>
      </c>
      <c r="J52" s="65" t="str">
        <f>IFERROR(VLOOKUP(Table49[[#This Row],[ITEM CODE]],Table2[[Item Code]:[Master Name]],3,0),"")</f>
        <v xml:space="preserve">Ham &amp; Corn Sandwich </v>
      </c>
      <c r="K52" s="1" t="str">
        <f>IFERROR(VLOOKUP(Table49[[#This Row],[ITEM CODE]],Table2[[Item Code]:[Master Name]],9,0),"")</f>
        <v>1BOX*2PCS</v>
      </c>
      <c r="L52" s="1" t="str">
        <f>IFERROR(VLOOKUP(Table49[[#This Row],[ITEM CODE]],Table2[[Item Code]:[Master Name]],8,0),"")</f>
        <v>BOX</v>
      </c>
      <c r="M52" s="41">
        <v>1</v>
      </c>
      <c r="N52" s="66">
        <f>IFERROR(VLOOKUP(Table49[[#This Row],[ITEM CODE]],Table2[[#All],[Item Code]:[Unit Cost]],10,0),0)</f>
        <v>1.5</v>
      </c>
      <c r="O52" s="134">
        <f>IFERROR(VLOOKUP(Table49[[#This Row],[ITEM CODE]],Table2[[#All],[Item Code]:[Unit Cost]],10,0),0)</f>
        <v>1.5</v>
      </c>
      <c r="P52" s="56"/>
      <c r="Q52" s="58"/>
      <c r="R52" s="58">
        <f>Table49[[#This Row],[QUANTITY]]*Table49[[#This Row],[INV Prices]]</f>
        <v>1.5</v>
      </c>
      <c r="S52" s="67"/>
      <c r="V52" s="41"/>
      <c r="W52" s="4" t="str">
        <f>IFERROR(VLOOKUP(Table49[[#This Row],[ITEM CODE]],Table2[[Item Code]:[Category ]],6,0),"")</f>
        <v>FOOD</v>
      </c>
      <c r="X52" s="1" t="str">
        <f>IFERROR(VLOOKUP(Table49[[#This Row],[ITEM CODE]],Table2[[Item Code]:[Sub Category]],7,0),"")</f>
        <v>Sandwich</v>
      </c>
      <c r="Y52" s="68" t="str">
        <f>Table49[[#This Row],[PO Number]]&amp;COUNTIFS($E$5:E52,E52)</f>
        <v>PO309572</v>
      </c>
    </row>
    <row r="53" spans="1:25" ht="14.7" customHeight="1" x14ac:dyDescent="0.3">
      <c r="A53" s="1">
        <f>IF(Table49[[#This Row],[ITEM NAME]]="","",ROW()-4)</f>
        <v>49</v>
      </c>
      <c r="B53" s="68">
        <v>45901</v>
      </c>
      <c r="C53" s="4">
        <f>IFERROR(VLOOKUP(B53,Table14[],3,0),"")</f>
        <v>9</v>
      </c>
      <c r="D53" s="4" t="str">
        <f>IFERROR(VLOOKUP(B53,Table14[],2,0),"")</f>
        <v>Week 01</v>
      </c>
      <c r="E53" s="234" t="s">
        <v>761</v>
      </c>
      <c r="F53" s="235" t="s">
        <v>762</v>
      </c>
      <c r="G53" s="44" t="s">
        <v>528</v>
      </c>
      <c r="H53" s="41" t="str">
        <f>IFERROR(VLOOKUP(Table49[[#This Row],[ITEM CODE]],Table2[[Item Code]:[Master Name]],2,0),"")</f>
        <v>F0103010011</v>
      </c>
      <c r="I53" s="41" t="s">
        <v>604</v>
      </c>
      <c r="J53" s="65" t="str">
        <f>IFERROR(VLOOKUP(Table49[[#This Row],[ITEM CODE]],Table2[[Item Code]:[Master Name]],3,0),"")</f>
        <v xml:space="preserve">Sausage &amp; Freid Egg Sandwich  </v>
      </c>
      <c r="K53" s="1" t="str">
        <f>IFERROR(VLOOKUP(Table49[[#This Row],[ITEM CODE]],Table2[[Item Code]:[Master Name]],9,0),"")</f>
        <v>1BOX*2PCS</v>
      </c>
      <c r="L53" s="1" t="str">
        <f>IFERROR(VLOOKUP(Table49[[#This Row],[ITEM CODE]],Table2[[Item Code]:[Master Name]],8,0),"")</f>
        <v>BOX</v>
      </c>
      <c r="M53" s="41">
        <v>1</v>
      </c>
      <c r="N53" s="66">
        <f>IFERROR(VLOOKUP(Table49[[#This Row],[ITEM CODE]],Table2[[#All],[Item Code]:[Unit Cost]],10,0),0)</f>
        <v>1.5</v>
      </c>
      <c r="O53" s="134">
        <f>IFERROR(VLOOKUP(Table49[[#This Row],[ITEM CODE]],Table2[[#All],[Item Code]:[Unit Cost]],10,0),0)</f>
        <v>1.5</v>
      </c>
      <c r="P53" s="56"/>
      <c r="Q53" s="58"/>
      <c r="R53" s="58">
        <f>Table49[[#This Row],[QUANTITY]]*Table49[[#This Row],[INV Prices]]</f>
        <v>1.5</v>
      </c>
      <c r="S53" s="67"/>
      <c r="V53" s="41"/>
      <c r="W53" s="4" t="str">
        <f>IFERROR(VLOOKUP(Table49[[#This Row],[ITEM CODE]],Table2[[Item Code]:[Category ]],6,0),"")</f>
        <v>FOOD</v>
      </c>
      <c r="X53" s="1" t="str">
        <f>IFERROR(VLOOKUP(Table49[[#This Row],[ITEM CODE]],Table2[[Item Code]:[Sub Category]],7,0),"")</f>
        <v>Sandwich</v>
      </c>
      <c r="Y53" s="68" t="str">
        <f>Table49[[#This Row],[PO Number]]&amp;COUNTIFS($E$5:E53,E53)</f>
        <v>PO309573</v>
      </c>
    </row>
    <row r="54" spans="1:25" ht="14.7" customHeight="1" x14ac:dyDescent="0.3">
      <c r="A54" s="1">
        <f>IF(Table49[[#This Row],[ITEM NAME]]="","",ROW()-4)</f>
        <v>50</v>
      </c>
      <c r="B54" s="68">
        <v>45901</v>
      </c>
      <c r="C54" s="4">
        <f>IFERROR(VLOOKUP(B54,Table14[],3,0),"")</f>
        <v>9</v>
      </c>
      <c r="D54" s="4" t="str">
        <f>IFERROR(VLOOKUP(B54,Table14[],2,0),"")</f>
        <v>Week 01</v>
      </c>
      <c r="E54" s="234" t="s">
        <v>761</v>
      </c>
      <c r="F54" s="235" t="s">
        <v>762</v>
      </c>
      <c r="G54" s="44" t="s">
        <v>528</v>
      </c>
      <c r="H54" s="41" t="str">
        <f>IFERROR(VLOOKUP(Table49[[#This Row],[ITEM CODE]],Table2[[Item Code]:[Master Name]],2,0),"")</f>
        <v>F0103010012</v>
      </c>
      <c r="I54" s="41" t="s">
        <v>605</v>
      </c>
      <c r="J54" s="65" t="str">
        <f>IFERROR(VLOOKUP(Table49[[#This Row],[ITEM CODE]],Table2[[Item Code]:[Master Name]],3,0),"")</f>
        <v xml:space="preserve">Chicken Sandwich </v>
      </c>
      <c r="K54" s="1" t="str">
        <f>IFERROR(VLOOKUP(Table49[[#This Row],[ITEM CODE]],Table2[[Item Code]:[Master Name]],9,0),"")</f>
        <v>1BOX*2PCS</v>
      </c>
      <c r="L54" s="1" t="str">
        <f>IFERROR(VLOOKUP(Table49[[#This Row],[ITEM CODE]],Table2[[Item Code]:[Master Name]],8,0),"")</f>
        <v>BOX</v>
      </c>
      <c r="M54" s="41">
        <v>1</v>
      </c>
      <c r="N54" s="66">
        <f>IFERROR(VLOOKUP(Table49[[#This Row],[ITEM CODE]],Table2[[#All],[Item Code]:[Unit Cost]],10,0),0)</f>
        <v>1.5</v>
      </c>
      <c r="O54" s="134">
        <f>IFERROR(VLOOKUP(Table49[[#This Row],[ITEM CODE]],Table2[[#All],[Item Code]:[Unit Cost]],10,0),0)</f>
        <v>1.5</v>
      </c>
      <c r="P54" s="56"/>
      <c r="Q54" s="58"/>
      <c r="R54" s="58">
        <f>Table49[[#This Row],[QUANTITY]]*Table49[[#This Row],[INV Prices]]</f>
        <v>1.5</v>
      </c>
      <c r="S54" s="67"/>
      <c r="V54" s="41"/>
      <c r="W54" s="4" t="str">
        <f>IFERROR(VLOOKUP(Table49[[#This Row],[ITEM CODE]],Table2[[Item Code]:[Category ]],6,0),"")</f>
        <v>FOOD</v>
      </c>
      <c r="X54" s="1" t="str">
        <f>IFERROR(VLOOKUP(Table49[[#This Row],[ITEM CODE]],Table2[[Item Code]:[Sub Category]],7,0),"")</f>
        <v>Sandwich</v>
      </c>
      <c r="Y54" s="68" t="str">
        <f>Table49[[#This Row],[PO Number]]&amp;COUNTIFS($E$5:E54,E54)</f>
        <v>PO309574</v>
      </c>
    </row>
    <row r="55" spans="1:25" ht="14.7" customHeight="1" x14ac:dyDescent="0.3">
      <c r="A55" s="1">
        <f>IF(Table49[[#This Row],[ITEM NAME]]="","",ROW()-4)</f>
        <v>51</v>
      </c>
      <c r="B55" s="68">
        <v>45901</v>
      </c>
      <c r="C55" s="4">
        <f>IFERROR(VLOOKUP(B55,Table14[],3,0),"")</f>
        <v>9</v>
      </c>
      <c r="D55" s="4" t="str">
        <f>IFERROR(VLOOKUP(B55,Table14[],2,0),"")</f>
        <v>Week 01</v>
      </c>
      <c r="E55" s="234" t="s">
        <v>761</v>
      </c>
      <c r="F55" s="235" t="s">
        <v>762</v>
      </c>
      <c r="G55" s="44" t="s">
        <v>528</v>
      </c>
      <c r="H55" s="41" t="str">
        <f>IFERROR(VLOOKUP(Table49[[#This Row],[ITEM CODE]],Table2[[Item Code]:[Master Name]],2,0),"")</f>
        <v>F0103010013</v>
      </c>
      <c r="I55" s="41" t="s">
        <v>615</v>
      </c>
      <c r="J55" s="65" t="str">
        <f>IFERROR(VLOOKUP(Table49[[#This Row],[ITEM CODE]],Table2[[Item Code]:[Master Name]],3,0),"")</f>
        <v>Maki Crab &amp; Chicken Egg</v>
      </c>
      <c r="K55" s="1" t="str">
        <f>IFERROR(VLOOKUP(Table49[[#This Row],[ITEM CODE]],Table2[[Item Code]:[Master Name]],9,0),"")</f>
        <v>1BOX*6PCS</v>
      </c>
      <c r="L55" s="1" t="str">
        <f>IFERROR(VLOOKUP(Table49[[#This Row],[ITEM CODE]],Table2[[Item Code]:[Master Name]],8,0),"")</f>
        <v>Box</v>
      </c>
      <c r="M55" s="41">
        <v>2</v>
      </c>
      <c r="N55" s="66">
        <f>IFERROR(VLOOKUP(Table49[[#This Row],[ITEM CODE]],Table2[[#All],[Item Code]:[Unit Cost]],10,0),0)</f>
        <v>1.21</v>
      </c>
      <c r="O55" s="134">
        <f>IFERROR(VLOOKUP(Table49[[#This Row],[ITEM CODE]],Table2[[#All],[Item Code]:[Unit Cost]],10,0),0)</f>
        <v>1.21</v>
      </c>
      <c r="P55" s="56"/>
      <c r="Q55" s="58"/>
      <c r="R55" s="58">
        <f>Table49[[#This Row],[QUANTITY]]*Table49[[#This Row],[INV Prices]]</f>
        <v>2.42</v>
      </c>
      <c r="S55" s="67"/>
      <c r="V55" s="41"/>
      <c r="W55" s="4" t="str">
        <f>IFERROR(VLOOKUP(Table49[[#This Row],[ITEM CODE]],Table2[[Item Code]:[Category ]],6,0),"")</f>
        <v>FOOD</v>
      </c>
      <c r="X55" s="1" t="str">
        <f>IFERROR(VLOOKUP(Table49[[#This Row],[ITEM CODE]],Table2[[Item Code]:[Sub Category]],7,0),"")</f>
        <v>Sushi</v>
      </c>
      <c r="Y55" s="68" t="str">
        <f>Table49[[#This Row],[PO Number]]&amp;COUNTIFS($E$5:E55,E55)</f>
        <v>PO309575</v>
      </c>
    </row>
    <row r="56" spans="1:25" ht="14.7" customHeight="1" x14ac:dyDescent="0.3">
      <c r="A56" s="1">
        <f>IF(Table49[[#This Row],[ITEM NAME]]="","",ROW()-4)</f>
        <v>52</v>
      </c>
      <c r="B56" s="68">
        <v>45901</v>
      </c>
      <c r="C56" s="4">
        <f>IFERROR(VLOOKUP(B56,Table14[],3,0),"")</f>
        <v>9</v>
      </c>
      <c r="D56" s="4" t="str">
        <f>IFERROR(VLOOKUP(B56,Table14[],2,0),"")</f>
        <v>Week 01</v>
      </c>
      <c r="E56" s="234" t="s">
        <v>761</v>
      </c>
      <c r="F56" s="235" t="s">
        <v>762</v>
      </c>
      <c r="G56" s="44" t="s">
        <v>528</v>
      </c>
      <c r="H56" s="41" t="str">
        <f>IFERROR(VLOOKUP(Table49[[#This Row],[ITEM CODE]],Table2[[Item Code]:[Master Name]],2,0),"")</f>
        <v>F0103010014</v>
      </c>
      <c r="I56" s="41" t="s">
        <v>616</v>
      </c>
      <c r="J56" s="65" t="str">
        <f>IFERROR(VLOOKUP(Table49[[#This Row],[ITEM CODE]],Table2[[Item Code]:[Master Name]],3,0),"")</f>
        <v>Maki Cali &amp; Tuna Roll</v>
      </c>
      <c r="K56" s="1" t="str">
        <f>IFERROR(VLOOKUP(Table49[[#This Row],[ITEM CODE]],Table2[[Item Code]:[Master Name]],9,0),"")</f>
        <v>1BOX*3PCS</v>
      </c>
      <c r="L56" s="1" t="str">
        <f>IFERROR(VLOOKUP(Table49[[#This Row],[ITEM CODE]],Table2[[Item Code]:[Master Name]],8,0),"")</f>
        <v>Box</v>
      </c>
      <c r="M56" s="41">
        <v>2</v>
      </c>
      <c r="N56" s="66">
        <f>IFERROR(VLOOKUP(Table49[[#This Row],[ITEM CODE]],Table2[[#All],[Item Code]:[Unit Cost]],10,0),0)</f>
        <v>1.21</v>
      </c>
      <c r="O56" s="134">
        <f>IFERROR(VLOOKUP(Table49[[#This Row],[ITEM CODE]],Table2[[#All],[Item Code]:[Unit Cost]],10,0),0)</f>
        <v>1.21</v>
      </c>
      <c r="P56" s="56"/>
      <c r="Q56" s="58"/>
      <c r="R56" s="58">
        <f>Table49[[#This Row],[QUANTITY]]*Table49[[#This Row],[INV Prices]]</f>
        <v>2.42</v>
      </c>
      <c r="S56" s="67"/>
      <c r="V56" s="41"/>
      <c r="W56" s="4" t="str">
        <f>IFERROR(VLOOKUP(Table49[[#This Row],[ITEM CODE]],Table2[[Item Code]:[Category ]],6,0),"")</f>
        <v>FOOD</v>
      </c>
      <c r="X56" s="1" t="str">
        <f>IFERROR(VLOOKUP(Table49[[#This Row],[ITEM CODE]],Table2[[Item Code]:[Sub Category]],7,0),"")</f>
        <v>Sushi</v>
      </c>
      <c r="Y56" s="68" t="str">
        <f>Table49[[#This Row],[PO Number]]&amp;COUNTIFS($E$5:E56,E56)</f>
        <v>PO309576</v>
      </c>
    </row>
    <row r="57" spans="1:25" ht="14.7" customHeight="1" x14ac:dyDescent="0.3">
      <c r="A57" s="1">
        <f>IF(Table49[[#This Row],[ITEM NAME]]="","",ROW()-4)</f>
        <v>53</v>
      </c>
      <c r="B57" s="68">
        <v>45901</v>
      </c>
      <c r="C57" s="4">
        <f>IFERROR(VLOOKUP(B57,Table14[],3,0),"")</f>
        <v>9</v>
      </c>
      <c r="D57" s="4" t="str">
        <f>IFERROR(VLOOKUP(B57,Table14[],2,0),"")</f>
        <v>Week 01</v>
      </c>
      <c r="E57" s="234" t="s">
        <v>763</v>
      </c>
      <c r="F57" s="235" t="s">
        <v>764</v>
      </c>
      <c r="G57" s="44" t="s">
        <v>528</v>
      </c>
      <c r="H57" s="41" t="str">
        <f>IFERROR(VLOOKUP(Table49[[#This Row],[ITEM CODE]],Table2[[Item Code]:[Master Name]],2,0),"")</f>
        <v>900029</v>
      </c>
      <c r="I57" s="41" t="s">
        <v>211</v>
      </c>
      <c r="J57" s="65" t="str">
        <f>IFERROR(VLOOKUP(Table49[[#This Row],[ITEM CODE]],Table2[[Item Code]:[Master Name]],3,0),"")</f>
        <v>BEEF LOK LAK WITH RICE (បាយ​ ឡុកឡាក់សាច់គោ)</v>
      </c>
      <c r="K57" s="1" t="str">
        <f>IFERROR(VLOOKUP(Table49[[#This Row],[ITEM CODE]],Table2[[Item Code]:[Master Name]],9,0),"")</f>
        <v>1BOX*1Portion</v>
      </c>
      <c r="L57" s="1" t="str">
        <f>IFERROR(VLOOKUP(Table49[[#This Row],[ITEM CODE]],Table2[[Item Code]:[Master Name]],8,0),"")</f>
        <v>BOX</v>
      </c>
      <c r="M57" s="41">
        <v>2</v>
      </c>
      <c r="N57" s="66">
        <f>IFERROR(VLOOKUP(Table49[[#This Row],[ITEM CODE]],Table2[[#All],[Item Code]:[Unit Cost]],10,0),0)</f>
        <v>1.6679999999999999</v>
      </c>
      <c r="O57" s="134">
        <f>IFERROR(VLOOKUP(Table49[[#This Row],[ITEM CODE]],Table2[[#All],[Item Code]:[Unit Cost]],10,0),0)</f>
        <v>1.6679999999999999</v>
      </c>
      <c r="P57" s="56"/>
      <c r="Q57" s="58"/>
      <c r="R57" s="58">
        <f>Table49[[#This Row],[QUANTITY]]*Table49[[#This Row],[INV Prices]]</f>
        <v>3.3359999999999999</v>
      </c>
      <c r="S57" s="67"/>
      <c r="V57" s="41"/>
      <c r="W57" s="4" t="str">
        <f>IFERROR(VLOOKUP(Table49[[#This Row],[ITEM CODE]],Table2[[Item Code]:[Category ]],6,0),"")</f>
        <v>FOOD</v>
      </c>
      <c r="X57" s="1" t="str">
        <f>IFERROR(VLOOKUP(Table49[[#This Row],[ITEM CODE]],Table2[[Item Code]:[Sub Category]],7,0),"")</f>
        <v>Khmer Food</v>
      </c>
      <c r="Y57" s="68" t="str">
        <f>Table49[[#This Row],[PO Number]]&amp;COUNTIFS($E$5:E57,E57)</f>
        <v>PO309611</v>
      </c>
    </row>
    <row r="58" spans="1:25" ht="14.7" customHeight="1" x14ac:dyDescent="0.3">
      <c r="A58" s="1">
        <f>IF(Table49[[#This Row],[ITEM NAME]]="","",ROW()-4)</f>
        <v>54</v>
      </c>
      <c r="B58" s="68">
        <v>45901</v>
      </c>
      <c r="C58" s="4">
        <f>IFERROR(VLOOKUP(B58,Table14[],3,0),"")</f>
        <v>9</v>
      </c>
      <c r="D58" s="4" t="str">
        <f>IFERROR(VLOOKUP(B58,Table14[],2,0),"")</f>
        <v>Week 01</v>
      </c>
      <c r="E58" s="234" t="s">
        <v>763</v>
      </c>
      <c r="F58" s="235" t="s">
        <v>764</v>
      </c>
      <c r="G58" s="44" t="s">
        <v>528</v>
      </c>
      <c r="H58" s="41" t="str">
        <f>IFERROR(VLOOKUP(Table49[[#This Row],[ITEM CODE]],Table2[[Item Code]:[Master Name]],2,0),"")</f>
        <v>900027</v>
      </c>
      <c r="I58" s="41" t="s">
        <v>212</v>
      </c>
      <c r="J58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58" s="1" t="str">
        <f>IFERROR(VLOOKUP(Table49[[#This Row],[ITEM CODE]],Table2[[Item Code]:[Master Name]],9,0),"")</f>
        <v>1BOX*1Portion</v>
      </c>
      <c r="L58" s="1" t="str">
        <f>IFERROR(VLOOKUP(Table49[[#This Row],[ITEM CODE]],Table2[[Item Code]:[Master Name]],8,0),"")</f>
        <v>BOX</v>
      </c>
      <c r="M58" s="41">
        <v>2</v>
      </c>
      <c r="N58" s="66">
        <f>IFERROR(VLOOKUP(Table49[[#This Row],[ITEM CODE]],Table2[[#All],[Item Code]:[Unit Cost]],10,0),0)</f>
        <v>1.2023999999999999</v>
      </c>
      <c r="O58" s="134">
        <f>IFERROR(VLOOKUP(Table49[[#This Row],[ITEM CODE]],Table2[[#All],[Item Code]:[Unit Cost]],10,0),0)</f>
        <v>1.2023999999999999</v>
      </c>
      <c r="P58" s="56"/>
      <c r="Q58" s="58"/>
      <c r="R58" s="58">
        <f>Table49[[#This Row],[QUANTITY]]*Table49[[#This Row],[INV Prices]]</f>
        <v>2.4047999999999998</v>
      </c>
      <c r="S58" s="67"/>
      <c r="V58" s="41"/>
      <c r="W58" s="4" t="str">
        <f>IFERROR(VLOOKUP(Table49[[#This Row],[ITEM CODE]],Table2[[Item Code]:[Category ]],6,0),"")</f>
        <v>FOOD</v>
      </c>
      <c r="X58" s="1" t="str">
        <f>IFERROR(VLOOKUP(Table49[[#This Row],[ITEM CODE]],Table2[[Item Code]:[Sub Category]],7,0),"")</f>
        <v>Khmer Food</v>
      </c>
      <c r="Y58" s="68" t="str">
        <f>Table49[[#This Row],[PO Number]]&amp;COUNTIFS($E$5:E58,E58)</f>
        <v>PO309612</v>
      </c>
    </row>
    <row r="59" spans="1:25" ht="14.7" customHeight="1" x14ac:dyDescent="0.3">
      <c r="A59" s="1">
        <f>IF(Table49[[#This Row],[ITEM NAME]]="","",ROW()-4)</f>
        <v>55</v>
      </c>
      <c r="B59" s="68">
        <v>45901</v>
      </c>
      <c r="C59" s="4">
        <f>IFERROR(VLOOKUP(B59,Table14[],3,0),"")</f>
        <v>9</v>
      </c>
      <c r="D59" s="4" t="str">
        <f>IFERROR(VLOOKUP(B59,Table14[],2,0),"")</f>
        <v>Week 01</v>
      </c>
      <c r="E59" s="234" t="s">
        <v>763</v>
      </c>
      <c r="F59" s="235" t="s">
        <v>764</v>
      </c>
      <c r="G59" s="44" t="s">
        <v>528</v>
      </c>
      <c r="H59" s="41" t="str">
        <f>IFERROR(VLOOKUP(Table49[[#This Row],[ITEM CODE]],Table2[[Item Code]:[Master Name]],2,0),"")</f>
        <v>900031</v>
      </c>
      <c r="I59" s="41" t="s">
        <v>218</v>
      </c>
      <c r="J59" s="65" t="str">
        <f>IFERROR(VLOOKUP(Table49[[#This Row],[ITEM CODE]],Table2[[Item Code]:[Master Name]],3,0),"")</f>
        <v>ROASTED DUCK WITH RICE (បាយ ទាខ្វៃ)</v>
      </c>
      <c r="K59" s="1" t="str">
        <f>IFERROR(VLOOKUP(Table49[[#This Row],[ITEM CODE]],Table2[[Item Code]:[Master Name]],9,0),"")</f>
        <v>1BOX*1Portion</v>
      </c>
      <c r="L59" s="1" t="str">
        <f>IFERROR(VLOOKUP(Table49[[#This Row],[ITEM CODE]],Table2[[Item Code]:[Master Name]],8,0),"")</f>
        <v>BOX</v>
      </c>
      <c r="M59" s="41">
        <v>1</v>
      </c>
      <c r="N59" s="66">
        <f>IFERROR(VLOOKUP(Table49[[#This Row],[ITEM CODE]],Table2[[#All],[Item Code]:[Unit Cost]],10,0),0)</f>
        <v>1.4783999999999999</v>
      </c>
      <c r="O59" s="134">
        <f>IFERROR(VLOOKUP(Table49[[#This Row],[ITEM CODE]],Table2[[#All],[Item Code]:[Unit Cost]],10,0),0)</f>
        <v>1.4783999999999999</v>
      </c>
      <c r="P59" s="56"/>
      <c r="Q59" s="58"/>
      <c r="R59" s="58">
        <f>Table49[[#This Row],[QUANTITY]]*Table49[[#This Row],[INV Prices]]</f>
        <v>1.4783999999999999</v>
      </c>
      <c r="S59" s="67"/>
      <c r="V59" s="41"/>
      <c r="W59" s="4" t="str">
        <f>IFERROR(VLOOKUP(Table49[[#This Row],[ITEM CODE]],Table2[[Item Code]:[Category ]],6,0),"")</f>
        <v>FOOD</v>
      </c>
      <c r="X59" s="1" t="str">
        <f>IFERROR(VLOOKUP(Table49[[#This Row],[ITEM CODE]],Table2[[Item Code]:[Sub Category]],7,0),"")</f>
        <v>Khmer Food</v>
      </c>
      <c r="Y59" s="68" t="str">
        <f>Table49[[#This Row],[PO Number]]&amp;COUNTIFS($E$5:E59,E59)</f>
        <v>PO309613</v>
      </c>
    </row>
    <row r="60" spans="1:25" ht="14.7" customHeight="1" x14ac:dyDescent="0.3">
      <c r="A60" s="1">
        <f>IF(Table49[[#This Row],[ITEM NAME]]="","",ROW()-4)</f>
        <v>56</v>
      </c>
      <c r="B60" s="68">
        <v>45901</v>
      </c>
      <c r="C60" s="4">
        <f>IFERROR(VLOOKUP(B60,Table14[],3,0),"")</f>
        <v>9</v>
      </c>
      <c r="D60" s="4" t="str">
        <f>IFERROR(VLOOKUP(B60,Table14[],2,0),"")</f>
        <v>Week 01</v>
      </c>
      <c r="E60" s="234" t="s">
        <v>763</v>
      </c>
      <c r="F60" s="235" t="s">
        <v>764</v>
      </c>
      <c r="G60" s="44" t="s">
        <v>528</v>
      </c>
      <c r="H60" s="41" t="str">
        <f>IFERROR(VLOOKUP(Table49[[#This Row],[ITEM CODE]],Table2[[Item Code]:[Master Name]],2,0),"")</f>
        <v>900032</v>
      </c>
      <c r="I60" s="41" t="s">
        <v>214</v>
      </c>
      <c r="J60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60" s="1" t="str">
        <f>IFERROR(VLOOKUP(Table49[[#This Row],[ITEM CODE]],Table2[[Item Code]:[Master Name]],9,0),"")</f>
        <v>1BOX*1Portion</v>
      </c>
      <c r="L60" s="1" t="str">
        <f>IFERROR(VLOOKUP(Table49[[#This Row],[ITEM CODE]],Table2[[Item Code]:[Master Name]],8,0),"")</f>
        <v>BOX</v>
      </c>
      <c r="M60" s="41">
        <v>2</v>
      </c>
      <c r="N60" s="66">
        <f>IFERROR(VLOOKUP(Table49[[#This Row],[ITEM CODE]],Table2[[#All],[Item Code]:[Unit Cost]],10,0),0)</f>
        <v>1.2984</v>
      </c>
      <c r="O60" s="134">
        <f>IFERROR(VLOOKUP(Table49[[#This Row],[ITEM CODE]],Table2[[#All],[Item Code]:[Unit Cost]],10,0),0)</f>
        <v>1.2984</v>
      </c>
      <c r="P60" s="56"/>
      <c r="Q60" s="58"/>
      <c r="R60" s="58">
        <f>Table49[[#This Row],[QUANTITY]]*Table49[[#This Row],[INV Prices]]</f>
        <v>2.5968</v>
      </c>
      <c r="S60" s="67"/>
      <c r="V60" s="41"/>
      <c r="W60" s="4" t="str">
        <f>IFERROR(VLOOKUP(Table49[[#This Row],[ITEM CODE]],Table2[[Item Code]:[Category ]],6,0),"")</f>
        <v>FOOD</v>
      </c>
      <c r="X60" s="1" t="str">
        <f>IFERROR(VLOOKUP(Table49[[#This Row],[ITEM CODE]],Table2[[Item Code]:[Sub Category]],7,0),"")</f>
        <v>Khmer Food</v>
      </c>
      <c r="Y60" s="68" t="str">
        <f>Table49[[#This Row],[PO Number]]&amp;COUNTIFS($E$5:E60,E60)</f>
        <v>PO309614</v>
      </c>
    </row>
    <row r="61" spans="1:25" ht="14.7" customHeight="1" x14ac:dyDescent="0.3">
      <c r="A61" s="1">
        <f>IF(Table49[[#This Row],[ITEM NAME]]="","",ROW()-4)</f>
        <v>57</v>
      </c>
      <c r="B61" s="68">
        <v>45901</v>
      </c>
      <c r="C61" s="4">
        <f>IFERROR(VLOOKUP(B61,Table14[],3,0),"")</f>
        <v>9</v>
      </c>
      <c r="D61" s="4" t="str">
        <f>IFERROR(VLOOKUP(B61,Table14[],2,0),"")</f>
        <v>Week 01</v>
      </c>
      <c r="E61" s="234" t="s">
        <v>763</v>
      </c>
      <c r="F61" s="235" t="s">
        <v>764</v>
      </c>
      <c r="G61" s="44" t="s">
        <v>528</v>
      </c>
      <c r="H61" s="41" t="str">
        <f>IFERROR(VLOOKUP(Table49[[#This Row],[ITEM CODE]],Table2[[Item Code]:[Master Name]],2,0),"")</f>
        <v>900028</v>
      </c>
      <c r="I61" s="41" t="s">
        <v>215</v>
      </c>
      <c r="J61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61" s="1" t="str">
        <f>IFERROR(VLOOKUP(Table49[[#This Row],[ITEM CODE]],Table2[[Item Code]:[Master Name]],9,0),"")</f>
        <v>1BOX*1Portion</v>
      </c>
      <c r="L61" s="1" t="str">
        <f>IFERROR(VLOOKUP(Table49[[#This Row],[ITEM CODE]],Table2[[Item Code]:[Master Name]],8,0),"")</f>
        <v>BOX</v>
      </c>
      <c r="M61" s="41">
        <v>1</v>
      </c>
      <c r="N61" s="66">
        <f>IFERROR(VLOOKUP(Table49[[#This Row],[ITEM CODE]],Table2[[#All],[Item Code]:[Unit Cost]],10,0),0)</f>
        <v>1.0104</v>
      </c>
      <c r="O61" s="134">
        <f>IFERROR(VLOOKUP(Table49[[#This Row],[ITEM CODE]],Table2[[#All],[Item Code]:[Unit Cost]],10,0),0)</f>
        <v>1.0104</v>
      </c>
      <c r="P61" s="56"/>
      <c r="Q61" s="58"/>
      <c r="R61" s="58">
        <f>Table49[[#This Row],[QUANTITY]]*Table49[[#This Row],[INV Prices]]</f>
        <v>1.0104</v>
      </c>
      <c r="S61" s="67"/>
      <c r="V61" s="41"/>
      <c r="W61" s="4" t="str">
        <f>IFERROR(VLOOKUP(Table49[[#This Row],[ITEM CODE]],Table2[[Item Code]:[Category ]],6,0),"")</f>
        <v>FOOD</v>
      </c>
      <c r="X61" s="1" t="str">
        <f>IFERROR(VLOOKUP(Table49[[#This Row],[ITEM CODE]],Table2[[Item Code]:[Sub Category]],7,0),"")</f>
        <v>Khmer Food</v>
      </c>
      <c r="Y61" s="68" t="str">
        <f>Table49[[#This Row],[PO Number]]&amp;COUNTIFS($E$5:E61,E61)</f>
        <v>PO309615</v>
      </c>
    </row>
    <row r="62" spans="1:25" ht="14.7" customHeight="1" x14ac:dyDescent="0.3">
      <c r="A62" s="1">
        <f>IF(Table49[[#This Row],[ITEM NAME]]="","",ROW()-4)</f>
        <v>58</v>
      </c>
      <c r="B62" s="68">
        <v>45901</v>
      </c>
      <c r="C62" s="4">
        <f>IFERROR(VLOOKUP(B62,Table14[],3,0),"")</f>
        <v>9</v>
      </c>
      <c r="D62" s="4" t="str">
        <f>IFERROR(VLOOKUP(B62,Table14[],2,0),"")</f>
        <v>Week 01</v>
      </c>
      <c r="E62" s="234" t="s">
        <v>763</v>
      </c>
      <c r="F62" s="235" t="s">
        <v>764</v>
      </c>
      <c r="G62" s="44" t="s">
        <v>528</v>
      </c>
      <c r="H62" s="41" t="str">
        <f>IFERROR(VLOOKUP(Table49[[#This Row],[ITEM CODE]],Table2[[Item Code]:[Master Name]],2,0),"")</f>
        <v>900038</v>
      </c>
      <c r="I62" s="41" t="s">
        <v>219</v>
      </c>
      <c r="J62" s="65" t="str">
        <f>IFERROR(VLOOKUP(Table49[[#This Row],[ITEM CODE]],Table2[[Item Code]:[Master Name]],3,0),"")</f>
        <v>ROATED PORK BELLY WITH RICE (បាយ សាច់ជ្រូក៣ជាន់)</v>
      </c>
      <c r="K62" s="1" t="str">
        <f>IFERROR(VLOOKUP(Table49[[#This Row],[ITEM CODE]],Table2[[Item Code]:[Master Name]],9,0),"")</f>
        <v>1BOX*1Portion</v>
      </c>
      <c r="L62" s="1" t="str">
        <f>IFERROR(VLOOKUP(Table49[[#This Row],[ITEM CODE]],Table2[[Item Code]:[Master Name]],8,0),"")</f>
        <v>BOX</v>
      </c>
      <c r="M62" s="41">
        <v>1</v>
      </c>
      <c r="N62" s="66">
        <f>IFERROR(VLOOKUP(Table49[[#This Row],[ITEM CODE]],Table2[[#All],[Item Code]:[Unit Cost]],10,0),0)</f>
        <v>1.0920000000000001</v>
      </c>
      <c r="O62" s="134">
        <f>IFERROR(VLOOKUP(Table49[[#This Row],[ITEM CODE]],Table2[[#All],[Item Code]:[Unit Cost]],10,0),0)</f>
        <v>1.0920000000000001</v>
      </c>
      <c r="P62" s="56"/>
      <c r="Q62" s="58"/>
      <c r="R62" s="58">
        <f>Table49[[#This Row],[QUANTITY]]*Table49[[#This Row],[INV Prices]]</f>
        <v>1.0920000000000001</v>
      </c>
      <c r="S62" s="67"/>
      <c r="V62" s="41"/>
      <c r="W62" s="4" t="str">
        <f>IFERROR(VLOOKUP(Table49[[#This Row],[ITEM CODE]],Table2[[Item Code]:[Category ]],6,0),"")</f>
        <v>FOOD</v>
      </c>
      <c r="X62" s="1" t="str">
        <f>IFERROR(VLOOKUP(Table49[[#This Row],[ITEM CODE]],Table2[[Item Code]:[Sub Category]],7,0),"")</f>
        <v>Khmer Food</v>
      </c>
      <c r="Y62" s="68" t="str">
        <f>Table49[[#This Row],[PO Number]]&amp;COUNTIFS($E$5:E62,E62)</f>
        <v>PO309616</v>
      </c>
    </row>
    <row r="63" spans="1:25" ht="14.7" customHeight="1" x14ac:dyDescent="0.3">
      <c r="A63" s="1">
        <f>IF(Table49[[#This Row],[ITEM NAME]]="","",ROW()-4)</f>
        <v>59</v>
      </c>
      <c r="B63" s="68">
        <v>45901</v>
      </c>
      <c r="C63" s="4">
        <f>IFERROR(VLOOKUP(B63,Table14[],3,0),"")</f>
        <v>9</v>
      </c>
      <c r="D63" s="4" t="str">
        <f>IFERROR(VLOOKUP(B63,Table14[],2,0),"")</f>
        <v>Week 01</v>
      </c>
      <c r="E63" s="234" t="s">
        <v>763</v>
      </c>
      <c r="F63" s="235" t="s">
        <v>764</v>
      </c>
      <c r="G63" s="44" t="s">
        <v>528</v>
      </c>
      <c r="H63" s="41" t="str">
        <f>IFERROR(VLOOKUP(Table49[[#This Row],[ITEM CODE]],Table2[[Item Code]:[Master Name]],2,0),"")</f>
        <v>900036</v>
      </c>
      <c r="I63" s="41" t="s">
        <v>220</v>
      </c>
      <c r="J63" s="65" t="str">
        <f>IFERROR(VLOOKUP(Table49[[#This Row],[ITEM CODE]],Table2[[Item Code]:[Master Name]],3,0),"")</f>
        <v>THICK CHICKEN CURRY (ការីសាច់មាន់) ខាប់</v>
      </c>
      <c r="K63" s="1" t="str">
        <f>IFERROR(VLOOKUP(Table49[[#This Row],[ITEM CODE]],Table2[[Item Code]:[Master Name]],9,0),"")</f>
        <v>1BOX*1Portion</v>
      </c>
      <c r="L63" s="1" t="str">
        <f>IFERROR(VLOOKUP(Table49[[#This Row],[ITEM CODE]],Table2[[Item Code]:[Master Name]],8,0),"")</f>
        <v>BOX</v>
      </c>
      <c r="M63" s="41">
        <v>2</v>
      </c>
      <c r="N63" s="66">
        <f>IFERROR(VLOOKUP(Table49[[#This Row],[ITEM CODE]],Table2[[#All],[Item Code]:[Unit Cost]],10,0),0)</f>
        <v>1.3824000000000001</v>
      </c>
      <c r="O63" s="134">
        <f>IFERROR(VLOOKUP(Table49[[#This Row],[ITEM CODE]],Table2[[#All],[Item Code]:[Unit Cost]],10,0),0)</f>
        <v>1.3824000000000001</v>
      </c>
      <c r="P63" s="56"/>
      <c r="Q63" s="58"/>
      <c r="R63" s="58">
        <f>Table49[[#This Row],[QUANTITY]]*Table49[[#This Row],[INV Prices]]</f>
        <v>2.7648000000000001</v>
      </c>
      <c r="S63" s="67"/>
      <c r="V63" s="41"/>
      <c r="W63" s="4" t="str">
        <f>IFERROR(VLOOKUP(Table49[[#This Row],[ITEM CODE]],Table2[[Item Code]:[Category ]],6,0),"")</f>
        <v>FOOD</v>
      </c>
      <c r="X63" s="1" t="str">
        <f>IFERROR(VLOOKUP(Table49[[#This Row],[ITEM CODE]],Table2[[Item Code]:[Sub Category]],7,0),"")</f>
        <v>Khmer Food</v>
      </c>
      <c r="Y63" s="68" t="str">
        <f>Table49[[#This Row],[PO Number]]&amp;COUNTIFS($E$5:E63,E63)</f>
        <v>PO309617</v>
      </c>
    </row>
    <row r="64" spans="1:25" ht="14.7" customHeight="1" x14ac:dyDescent="0.3">
      <c r="A64" s="1">
        <f>IF(Table49[[#This Row],[ITEM NAME]]="","",ROW()-4)</f>
        <v>60</v>
      </c>
      <c r="B64" s="68">
        <v>45901</v>
      </c>
      <c r="C64" s="4">
        <f>IFERROR(VLOOKUP(B64,Table14[],3,0),"")</f>
        <v>9</v>
      </c>
      <c r="D64" s="4" t="str">
        <f>IFERROR(VLOOKUP(B64,Table14[],2,0),"")</f>
        <v>Week 01</v>
      </c>
      <c r="E64" s="234" t="s">
        <v>763</v>
      </c>
      <c r="F64" s="235" t="s">
        <v>764</v>
      </c>
      <c r="G64" s="44" t="s">
        <v>528</v>
      </c>
      <c r="H64" s="41" t="str">
        <f>IFERROR(VLOOKUP(Table49[[#This Row],[ITEM CODE]],Table2[[Item Code]:[Master Name]],2,0),"")</f>
        <v>900035</v>
      </c>
      <c r="I64" s="41" t="s">
        <v>221</v>
      </c>
      <c r="J64" s="65" t="str">
        <f>IFERROR(VLOOKUP(Table49[[#This Row],[ITEM CODE]],Table2[[Item Code]:[Master Name]],3,0),"")</f>
        <v>THICK BEEF CURRY SARAMAN (ការីសារ៉ាម៉ាន់សាច់គោ) ខាប់</v>
      </c>
      <c r="K64" s="1" t="str">
        <f>IFERROR(VLOOKUP(Table49[[#This Row],[ITEM CODE]],Table2[[Item Code]:[Master Name]],9,0),"")</f>
        <v>1BOX*1Portion</v>
      </c>
      <c r="L64" s="1" t="str">
        <f>IFERROR(VLOOKUP(Table49[[#This Row],[ITEM CODE]],Table2[[Item Code]:[Master Name]],8,0),"")</f>
        <v>BOX</v>
      </c>
      <c r="M64" s="41">
        <v>2</v>
      </c>
      <c r="N64" s="66">
        <f>IFERROR(VLOOKUP(Table49[[#This Row],[ITEM CODE]],Table2[[#All],[Item Code]:[Unit Cost]],10,0),0)</f>
        <v>1.9079999999999999</v>
      </c>
      <c r="O64" s="134">
        <f>IFERROR(VLOOKUP(Table49[[#This Row],[ITEM CODE]],Table2[[#All],[Item Code]:[Unit Cost]],10,0),0)</f>
        <v>1.9079999999999999</v>
      </c>
      <c r="P64" s="56"/>
      <c r="Q64" s="58"/>
      <c r="R64" s="58">
        <f>Table49[[#This Row],[QUANTITY]]*Table49[[#This Row],[INV Prices]]</f>
        <v>3.8159999999999998</v>
      </c>
      <c r="S64" s="67"/>
      <c r="V64" s="41"/>
      <c r="W64" s="4" t="str">
        <f>IFERROR(VLOOKUP(Table49[[#This Row],[ITEM CODE]],Table2[[Item Code]:[Category ]],6,0),"")</f>
        <v>FOOD</v>
      </c>
      <c r="X64" s="1" t="str">
        <f>IFERROR(VLOOKUP(Table49[[#This Row],[ITEM CODE]],Table2[[Item Code]:[Sub Category]],7,0),"")</f>
        <v>Khmer Food</v>
      </c>
      <c r="Y64" s="68" t="str">
        <f>Table49[[#This Row],[PO Number]]&amp;COUNTIFS($E$5:E64,E64)</f>
        <v>PO309618</v>
      </c>
    </row>
    <row r="65" spans="1:25" ht="14.7" customHeight="1" x14ac:dyDescent="0.3">
      <c r="A65" s="1">
        <f>IF(Table49[[#This Row],[ITEM NAME]]="","",ROW()-4)</f>
        <v>61</v>
      </c>
      <c r="B65" s="68">
        <v>45901</v>
      </c>
      <c r="C65" s="4">
        <f>IFERROR(VLOOKUP(B65,Table14[],3,0),"")</f>
        <v>9</v>
      </c>
      <c r="D65" s="4" t="str">
        <f>IFERROR(VLOOKUP(B65,Table14[],2,0),"")</f>
        <v>Week 01</v>
      </c>
      <c r="E65" s="234" t="s">
        <v>763</v>
      </c>
      <c r="F65" s="235" t="s">
        <v>764</v>
      </c>
      <c r="G65" s="44" t="s">
        <v>528</v>
      </c>
      <c r="H65" s="41" t="str">
        <f>IFERROR(VLOOKUP(Table49[[#This Row],[ITEM CODE]],Table2[[Item Code]:[Master Name]],2,0),"")</f>
        <v>900037</v>
      </c>
      <c r="I65" s="41" t="s">
        <v>223</v>
      </c>
      <c r="J65" s="65" t="str">
        <f>IFERROR(VLOOKUP(Table49[[#This Row],[ITEM CODE]],Table2[[Item Code]:[Master Name]],3,0),"")</f>
        <v>HIKO FRIED RICE (បាយឆា HIKO)</v>
      </c>
      <c r="K65" s="1" t="str">
        <f>IFERROR(VLOOKUP(Table49[[#This Row],[ITEM CODE]],Table2[[Item Code]:[Master Name]],9,0),"")</f>
        <v>1BOX*1Portion</v>
      </c>
      <c r="L65" s="1" t="str">
        <f>IFERROR(VLOOKUP(Table49[[#This Row],[ITEM CODE]],Table2[[Item Code]:[Master Name]],8,0),"")</f>
        <v>BOX</v>
      </c>
      <c r="M65" s="41">
        <v>1</v>
      </c>
      <c r="N65" s="66">
        <f>IFERROR(VLOOKUP(Table49[[#This Row],[ITEM CODE]],Table2[[#All],[Item Code]:[Unit Cost]],10,0),0)</f>
        <v>1.68</v>
      </c>
      <c r="O65" s="134">
        <f>IFERROR(VLOOKUP(Table49[[#This Row],[ITEM CODE]],Table2[[#All],[Item Code]:[Unit Cost]],10,0),0)</f>
        <v>1.68</v>
      </c>
      <c r="P65" s="56"/>
      <c r="Q65" s="58"/>
      <c r="R65" s="58">
        <f>Table49[[#This Row],[QUANTITY]]*Table49[[#This Row],[INV Prices]]</f>
        <v>1.68</v>
      </c>
      <c r="S65" s="67"/>
      <c r="V65" s="41"/>
      <c r="W65" s="4" t="str">
        <f>IFERROR(VLOOKUP(Table49[[#This Row],[ITEM CODE]],Table2[[Item Code]:[Category ]],6,0),"")</f>
        <v>FOOD</v>
      </c>
      <c r="X65" s="1" t="str">
        <f>IFERROR(VLOOKUP(Table49[[#This Row],[ITEM CODE]],Table2[[Item Code]:[Sub Category]],7,0),"")</f>
        <v>Khmer Food</v>
      </c>
      <c r="Y65" s="68" t="str">
        <f>Table49[[#This Row],[PO Number]]&amp;COUNTIFS($E$5:E65,E65)</f>
        <v>PO309619</v>
      </c>
    </row>
    <row r="66" spans="1:25" ht="14.7" customHeight="1" x14ac:dyDescent="0.3">
      <c r="A66" s="1">
        <f>IF(Table49[[#This Row],[ITEM NAME]]="","",ROW()-4)</f>
        <v>62</v>
      </c>
      <c r="B66" s="68">
        <v>45901</v>
      </c>
      <c r="C66" s="4">
        <f>IFERROR(VLOOKUP(B66,Table14[],3,0),"")</f>
        <v>9</v>
      </c>
      <c r="D66" s="4" t="str">
        <f>IFERROR(VLOOKUP(B66,Table14[],2,0),"")</f>
        <v>Week 01</v>
      </c>
      <c r="E66" s="234" t="s">
        <v>763</v>
      </c>
      <c r="F66" s="235" t="s">
        <v>764</v>
      </c>
      <c r="G66" s="44" t="s">
        <v>528</v>
      </c>
      <c r="H66" s="41" t="str">
        <f>IFERROR(VLOOKUP(Table49[[#This Row],[ITEM CODE]],Table2[[Item Code]:[Master Name]],2,0),"")</f>
        <v>F0101010018</v>
      </c>
      <c r="I66" s="41" t="s">
        <v>633</v>
      </c>
      <c r="J66" s="65" t="str">
        <f>IFERROR(VLOOKUP(Table49[[#This Row],[ITEM CODE]],Table2[[Item Code]:[Master Name]],3,0),"")</f>
        <v>Salmon Fried Rice (បា​យឆា សាលម៉ុន)</v>
      </c>
      <c r="K66" s="1" t="str">
        <f>IFERROR(VLOOKUP(Table49[[#This Row],[ITEM CODE]],Table2[[Item Code]:[Master Name]],9,0),"")</f>
        <v>1BOX*1Portion</v>
      </c>
      <c r="L66" s="1" t="str">
        <f>IFERROR(VLOOKUP(Table49[[#This Row],[ITEM CODE]],Table2[[Item Code]:[Master Name]],8,0),"")</f>
        <v>BOX</v>
      </c>
      <c r="M66" s="41">
        <v>1</v>
      </c>
      <c r="N66" s="66">
        <f>IFERROR(VLOOKUP(Table49[[#This Row],[ITEM CODE]],Table2[[#All],[Item Code]:[Unit Cost]],10,0),0)</f>
        <v>1.6</v>
      </c>
      <c r="O66" s="134">
        <f>IFERROR(VLOOKUP(Table49[[#This Row],[ITEM CODE]],Table2[[#All],[Item Code]:[Unit Cost]],10,0),0)</f>
        <v>1.6</v>
      </c>
      <c r="P66" s="56"/>
      <c r="Q66" s="58"/>
      <c r="R66" s="58">
        <f>Table49[[#This Row],[QUANTITY]]*Table49[[#This Row],[INV Prices]]</f>
        <v>1.6</v>
      </c>
      <c r="S66" s="67"/>
      <c r="V66" s="41"/>
      <c r="W66" s="4" t="str">
        <f>IFERROR(VLOOKUP(Table49[[#This Row],[ITEM CODE]],Table2[[Item Code]:[Category ]],6,0),"")</f>
        <v>FOOD</v>
      </c>
      <c r="X66" s="1" t="str">
        <f>IFERROR(VLOOKUP(Table49[[#This Row],[ITEM CODE]],Table2[[Item Code]:[Sub Category]],7,0),"")</f>
        <v>Khmer Food</v>
      </c>
      <c r="Y66" s="68" t="str">
        <f>Table49[[#This Row],[PO Number]]&amp;COUNTIFS($E$5:E66,E66)</f>
        <v>PO3096110</v>
      </c>
    </row>
    <row r="67" spans="1:25" ht="14.7" customHeight="1" x14ac:dyDescent="0.3">
      <c r="A67" s="1">
        <f>IF(Table49[[#This Row],[ITEM NAME]]="","",ROW()-4)</f>
        <v>63</v>
      </c>
      <c r="B67" s="68">
        <v>45901</v>
      </c>
      <c r="C67" s="4">
        <f>IFERROR(VLOOKUP(B67,Table14[],3,0),"")</f>
        <v>9</v>
      </c>
      <c r="D67" s="4" t="str">
        <f>IFERROR(VLOOKUP(B67,Table14[],2,0),"")</f>
        <v>Week 01</v>
      </c>
      <c r="E67" s="234" t="s">
        <v>763</v>
      </c>
      <c r="F67" s="235" t="s">
        <v>764</v>
      </c>
      <c r="G67" s="44" t="s">
        <v>528</v>
      </c>
      <c r="H67" s="41" t="str">
        <f>IFERROR(VLOOKUP(Table49[[#This Row],[ITEM CODE]],Table2[[Item Code]:[Master Name]],2,0),"")</f>
        <v>F0101010019</v>
      </c>
      <c r="I67" s="41" t="s">
        <v>634</v>
      </c>
      <c r="J67" s="65" t="str">
        <f>IFERROR(VLOOKUP(Table49[[#This Row],[ITEM CODE]],Table2[[Item Code]:[Master Name]],3,0),"")</f>
        <v>Crab Fried Rice (បាយឆា ក្ដាម)</v>
      </c>
      <c r="K67" s="1" t="str">
        <f>IFERROR(VLOOKUP(Table49[[#This Row],[ITEM CODE]],Table2[[Item Code]:[Master Name]],9,0),"")</f>
        <v>1BOX*1Portion</v>
      </c>
      <c r="L67" s="1" t="str">
        <f>IFERROR(VLOOKUP(Table49[[#This Row],[ITEM CODE]],Table2[[Item Code]:[Master Name]],8,0),"")</f>
        <v>BOX</v>
      </c>
      <c r="M67" s="41">
        <v>1</v>
      </c>
      <c r="N67" s="66">
        <f>IFERROR(VLOOKUP(Table49[[#This Row],[ITEM CODE]],Table2[[#All],[Item Code]:[Unit Cost]],10,0),0)</f>
        <v>1.6</v>
      </c>
      <c r="O67" s="134">
        <f>IFERROR(VLOOKUP(Table49[[#This Row],[ITEM CODE]],Table2[[#All],[Item Code]:[Unit Cost]],10,0),0)</f>
        <v>1.6</v>
      </c>
      <c r="P67" s="56"/>
      <c r="Q67" s="58"/>
      <c r="R67" s="58">
        <f>Table49[[#This Row],[QUANTITY]]*Table49[[#This Row],[INV Prices]]</f>
        <v>1.6</v>
      </c>
      <c r="S67" s="67"/>
      <c r="V67" s="41"/>
      <c r="W67" s="4" t="str">
        <f>IFERROR(VLOOKUP(Table49[[#This Row],[ITEM CODE]],Table2[[Item Code]:[Category ]],6,0),"")</f>
        <v>FOOD</v>
      </c>
      <c r="X67" s="1" t="str">
        <f>IFERROR(VLOOKUP(Table49[[#This Row],[ITEM CODE]],Table2[[Item Code]:[Sub Category]],7,0),"")</f>
        <v>Khmer Food</v>
      </c>
      <c r="Y67" s="68" t="str">
        <f>Table49[[#This Row],[PO Number]]&amp;COUNTIFS($E$5:E67,E67)</f>
        <v>PO3096111</v>
      </c>
    </row>
    <row r="68" spans="1:25" ht="14.7" customHeight="1" x14ac:dyDescent="0.3">
      <c r="A68" s="1">
        <f>IF(Table49[[#This Row],[ITEM NAME]]="","",ROW()-4)</f>
        <v>64</v>
      </c>
      <c r="B68" s="68">
        <v>45901</v>
      </c>
      <c r="C68" s="4">
        <f>IFERROR(VLOOKUP(B68,Table14[],3,0),"")</f>
        <v>9</v>
      </c>
      <c r="D68" s="4" t="str">
        <f>IFERROR(VLOOKUP(B68,Table14[],2,0),"")</f>
        <v>Week 01</v>
      </c>
      <c r="E68" s="234" t="s">
        <v>763</v>
      </c>
      <c r="F68" s="235" t="s">
        <v>764</v>
      </c>
      <c r="G68" s="44" t="s">
        <v>528</v>
      </c>
      <c r="H68" s="41" t="str">
        <f>IFERROR(VLOOKUP(Table49[[#This Row],[ITEM CODE]],Table2[[Item Code]:[Master Name]],2,0),"")</f>
        <v>900152</v>
      </c>
      <c r="I68" s="41" t="s">
        <v>64</v>
      </c>
      <c r="J68" s="65" t="str">
        <f>IFERROR(VLOOKUP(Table49[[#This Row],[ITEM CODE]],Table2[[Item Code]:[Master Name]],3,0),"")</f>
        <v>Lettuce Iceberg</v>
      </c>
      <c r="K68" s="1" t="str">
        <f>IFERROR(VLOOKUP(Table49[[#This Row],[ITEM CODE]],Table2[[Item Code]:[Master Name]],9,0),"")</f>
        <v>KG</v>
      </c>
      <c r="L68" s="1" t="str">
        <f>IFERROR(VLOOKUP(Table49[[#This Row],[ITEM CODE]],Table2[[Item Code]:[Master Name]],8,0),"")</f>
        <v>KG</v>
      </c>
      <c r="M68" s="41">
        <v>5</v>
      </c>
      <c r="N68" s="66">
        <f>IFERROR(VLOOKUP(Table49[[#This Row],[ITEM CODE]],Table2[[#All],[Item Code]:[Unit Cost]],10,0),0)</f>
        <v>3.12</v>
      </c>
      <c r="O68" s="134">
        <f>IFERROR(VLOOKUP(Table49[[#This Row],[ITEM CODE]],Table2[[#All],[Item Code]:[Unit Cost]],10,0),0)</f>
        <v>3.12</v>
      </c>
      <c r="P68" s="56"/>
      <c r="Q68" s="58"/>
      <c r="R68" s="58">
        <f>Table49[[#This Row],[QUANTITY]]*Table49[[#This Row],[INV Prices]]</f>
        <v>15.600000000000001</v>
      </c>
      <c r="S68" s="67"/>
      <c r="V68" s="41"/>
      <c r="W68" s="4" t="str">
        <f>IFERROR(VLOOKUP(Table49[[#This Row],[ITEM CODE]],Table2[[Item Code]:[Category ]],6,0),"")</f>
        <v>FOOD</v>
      </c>
      <c r="X68" s="1" t="str">
        <f>IFERROR(VLOOKUP(Table49[[#This Row],[ITEM CODE]],Table2[[Item Code]:[Sub Category]],7,0),"")</f>
        <v>Fruits &amp; Veggies / Veggies</v>
      </c>
      <c r="Y68" s="68" t="str">
        <f>Table49[[#This Row],[PO Number]]&amp;COUNTIFS($E$5:E68,E68)</f>
        <v>PO3096112</v>
      </c>
    </row>
    <row r="69" spans="1:25" ht="14.7" customHeight="1" x14ac:dyDescent="0.3">
      <c r="A69" s="1">
        <f>IF(Table49[[#This Row],[ITEM NAME]]="","",ROW()-4)</f>
        <v>65</v>
      </c>
      <c r="B69" s="68">
        <v>45901</v>
      </c>
      <c r="C69" s="4">
        <f>IFERROR(VLOOKUP(B69,Table14[],3,0),"")</f>
        <v>9</v>
      </c>
      <c r="D69" s="4" t="str">
        <f>IFERROR(VLOOKUP(B69,Table14[],2,0),"")</f>
        <v>Week 01</v>
      </c>
      <c r="E69" s="234" t="s">
        <v>765</v>
      </c>
      <c r="F69" s="235" t="s">
        <v>766</v>
      </c>
      <c r="G69" s="44" t="s">
        <v>578</v>
      </c>
      <c r="H69" s="41" t="str">
        <f>IFERROR(VLOOKUP(Table49[[#This Row],[ITEM CODE]],Table2[[Item Code]:[Master Name]],2,0),"")</f>
        <v>F0103010009</v>
      </c>
      <c r="I69" s="41" t="s">
        <v>602</v>
      </c>
      <c r="J69" s="65" t="str">
        <f>IFERROR(VLOOKUP(Table49[[#This Row],[ITEM CODE]],Table2[[Item Code]:[Master Name]],3,0),"")</f>
        <v xml:space="preserve">Tuna &amp; Egg Sandwich </v>
      </c>
      <c r="K69" s="1" t="str">
        <f>IFERROR(VLOOKUP(Table49[[#This Row],[ITEM CODE]],Table2[[Item Code]:[Master Name]],9,0),"")</f>
        <v>1BOX*2PCS</v>
      </c>
      <c r="L69" s="1" t="str">
        <f>IFERROR(VLOOKUP(Table49[[#This Row],[ITEM CODE]],Table2[[Item Code]:[Master Name]],8,0),"")</f>
        <v>BOX</v>
      </c>
      <c r="M69" s="41">
        <v>1</v>
      </c>
      <c r="N69" s="66">
        <f>IFERROR(VLOOKUP(Table49[[#This Row],[ITEM CODE]],Table2[[#All],[Item Code]:[Unit Cost]],10,0),0)</f>
        <v>1.5</v>
      </c>
      <c r="O69" s="134">
        <f>IFERROR(VLOOKUP(Table49[[#This Row],[ITEM CODE]],Table2[[#All],[Item Code]:[Unit Cost]],10,0),0)</f>
        <v>1.5</v>
      </c>
      <c r="P69" s="56"/>
      <c r="Q69" s="58"/>
      <c r="R69" s="58">
        <f>Table49[[#This Row],[QUANTITY]]*Table49[[#This Row],[INV Prices]]</f>
        <v>1.5</v>
      </c>
      <c r="S69" s="67"/>
      <c r="V69" s="41"/>
      <c r="W69" s="4" t="str">
        <f>IFERROR(VLOOKUP(Table49[[#This Row],[ITEM CODE]],Table2[[Item Code]:[Category ]],6,0),"")</f>
        <v>FOOD</v>
      </c>
      <c r="X69" s="1" t="str">
        <f>IFERROR(VLOOKUP(Table49[[#This Row],[ITEM CODE]],Table2[[Item Code]:[Sub Category]],7,0),"")</f>
        <v>Sandwich</v>
      </c>
      <c r="Y69" s="68" t="str">
        <f>Table49[[#This Row],[PO Number]]&amp;COUNTIFS($E$5:E69,E69)</f>
        <v>PO309581</v>
      </c>
    </row>
    <row r="70" spans="1:25" ht="14.7" customHeight="1" x14ac:dyDescent="0.3">
      <c r="A70" s="1">
        <f>IF(Table49[[#This Row],[ITEM NAME]]="","",ROW()-4)</f>
        <v>66</v>
      </c>
      <c r="B70" s="68">
        <v>45901</v>
      </c>
      <c r="C70" s="4">
        <f>IFERROR(VLOOKUP(B70,Table14[],3,0),"")</f>
        <v>9</v>
      </c>
      <c r="D70" s="4" t="str">
        <f>IFERROR(VLOOKUP(B70,Table14[],2,0),"")</f>
        <v>Week 01</v>
      </c>
      <c r="E70" s="234" t="s">
        <v>765</v>
      </c>
      <c r="F70" s="235" t="s">
        <v>766</v>
      </c>
      <c r="G70" s="44" t="s">
        <v>578</v>
      </c>
      <c r="H70" s="41" t="str">
        <f>IFERROR(VLOOKUP(Table49[[#This Row],[ITEM CODE]],Table2[[Item Code]:[Master Name]],2,0),"")</f>
        <v>F0103010010</v>
      </c>
      <c r="I70" s="41" t="s">
        <v>603</v>
      </c>
      <c r="J70" s="65" t="str">
        <f>IFERROR(VLOOKUP(Table49[[#This Row],[ITEM CODE]],Table2[[Item Code]:[Master Name]],3,0),"")</f>
        <v xml:space="preserve">Ham &amp; Corn Sandwich </v>
      </c>
      <c r="K70" s="1" t="str">
        <f>IFERROR(VLOOKUP(Table49[[#This Row],[ITEM CODE]],Table2[[Item Code]:[Master Name]],9,0),"")</f>
        <v>1BOX*2PCS</v>
      </c>
      <c r="L70" s="1" t="str">
        <f>IFERROR(VLOOKUP(Table49[[#This Row],[ITEM CODE]],Table2[[Item Code]:[Master Name]],8,0),"")</f>
        <v>BOX</v>
      </c>
      <c r="M70" s="41">
        <v>1</v>
      </c>
      <c r="N70" s="66">
        <f>IFERROR(VLOOKUP(Table49[[#This Row],[ITEM CODE]],Table2[[#All],[Item Code]:[Unit Cost]],10,0),0)</f>
        <v>1.5</v>
      </c>
      <c r="O70" s="134">
        <f>IFERROR(VLOOKUP(Table49[[#This Row],[ITEM CODE]],Table2[[#All],[Item Code]:[Unit Cost]],10,0),0)</f>
        <v>1.5</v>
      </c>
      <c r="P70" s="56"/>
      <c r="Q70" s="58"/>
      <c r="R70" s="58">
        <f>Table49[[#This Row],[QUANTITY]]*Table49[[#This Row],[INV Prices]]</f>
        <v>1.5</v>
      </c>
      <c r="S70" s="67"/>
      <c r="V70" s="41"/>
      <c r="W70" s="4" t="str">
        <f>IFERROR(VLOOKUP(Table49[[#This Row],[ITEM CODE]],Table2[[Item Code]:[Category ]],6,0),"")</f>
        <v>FOOD</v>
      </c>
      <c r="X70" s="1" t="str">
        <f>IFERROR(VLOOKUP(Table49[[#This Row],[ITEM CODE]],Table2[[Item Code]:[Sub Category]],7,0),"")</f>
        <v>Sandwich</v>
      </c>
      <c r="Y70" s="68" t="str">
        <f>Table49[[#This Row],[PO Number]]&amp;COUNTIFS($E$5:E70,E70)</f>
        <v>PO309582</v>
      </c>
    </row>
    <row r="71" spans="1:25" ht="14.7" customHeight="1" x14ac:dyDescent="0.3">
      <c r="A71" s="1">
        <f>IF(Table49[[#This Row],[ITEM NAME]]="","",ROW()-4)</f>
        <v>67</v>
      </c>
      <c r="B71" s="68">
        <v>45901</v>
      </c>
      <c r="C71" s="4">
        <f>IFERROR(VLOOKUP(B71,Table14[],3,0),"")</f>
        <v>9</v>
      </c>
      <c r="D71" s="4" t="str">
        <f>IFERROR(VLOOKUP(B71,Table14[],2,0),"")</f>
        <v>Week 01</v>
      </c>
      <c r="E71" s="234" t="s">
        <v>765</v>
      </c>
      <c r="F71" s="235" t="s">
        <v>766</v>
      </c>
      <c r="G71" s="44" t="s">
        <v>578</v>
      </c>
      <c r="H71" s="41" t="str">
        <f>IFERROR(VLOOKUP(Table49[[#This Row],[ITEM CODE]],Table2[[Item Code]:[Master Name]],2,0),"")</f>
        <v>F0103010011</v>
      </c>
      <c r="I71" s="41" t="s">
        <v>604</v>
      </c>
      <c r="J71" s="65" t="str">
        <f>IFERROR(VLOOKUP(Table49[[#This Row],[ITEM CODE]],Table2[[Item Code]:[Master Name]],3,0),"")</f>
        <v xml:space="preserve">Sausage &amp; Freid Egg Sandwich  </v>
      </c>
      <c r="K71" s="1" t="str">
        <f>IFERROR(VLOOKUP(Table49[[#This Row],[ITEM CODE]],Table2[[Item Code]:[Master Name]],9,0),"")</f>
        <v>1BOX*2PCS</v>
      </c>
      <c r="L71" s="1" t="str">
        <f>IFERROR(VLOOKUP(Table49[[#This Row],[ITEM CODE]],Table2[[Item Code]:[Master Name]],8,0),"")</f>
        <v>BOX</v>
      </c>
      <c r="M71" s="41">
        <v>1</v>
      </c>
      <c r="N71" s="66">
        <f>IFERROR(VLOOKUP(Table49[[#This Row],[ITEM CODE]],Table2[[#All],[Item Code]:[Unit Cost]],10,0),0)</f>
        <v>1.5</v>
      </c>
      <c r="O71" s="134">
        <f>IFERROR(VLOOKUP(Table49[[#This Row],[ITEM CODE]],Table2[[#All],[Item Code]:[Unit Cost]],10,0),0)</f>
        <v>1.5</v>
      </c>
      <c r="P71" s="56"/>
      <c r="Q71" s="58"/>
      <c r="R71" s="58">
        <f>Table49[[#This Row],[QUANTITY]]*Table49[[#This Row],[INV Prices]]</f>
        <v>1.5</v>
      </c>
      <c r="S71" s="67"/>
      <c r="V71" s="41"/>
      <c r="W71" s="4" t="str">
        <f>IFERROR(VLOOKUP(Table49[[#This Row],[ITEM CODE]],Table2[[Item Code]:[Category ]],6,0),"")</f>
        <v>FOOD</v>
      </c>
      <c r="X71" s="1" t="str">
        <f>IFERROR(VLOOKUP(Table49[[#This Row],[ITEM CODE]],Table2[[Item Code]:[Sub Category]],7,0),"")</f>
        <v>Sandwich</v>
      </c>
      <c r="Y71" s="68" t="str">
        <f>Table49[[#This Row],[PO Number]]&amp;COUNTIFS($E$5:E71,E71)</f>
        <v>PO309583</v>
      </c>
    </row>
    <row r="72" spans="1:25" ht="14.7" customHeight="1" x14ac:dyDescent="0.3">
      <c r="A72" s="1">
        <f>IF(Table49[[#This Row],[ITEM NAME]]="","",ROW()-4)</f>
        <v>68</v>
      </c>
      <c r="B72" s="68">
        <v>45901</v>
      </c>
      <c r="C72" s="4">
        <f>IFERROR(VLOOKUP(B72,Table14[],3,0),"")</f>
        <v>9</v>
      </c>
      <c r="D72" s="4" t="str">
        <f>IFERROR(VLOOKUP(B72,Table14[],2,0),"")</f>
        <v>Week 01</v>
      </c>
      <c r="E72" s="234" t="s">
        <v>765</v>
      </c>
      <c r="F72" s="235" t="s">
        <v>766</v>
      </c>
      <c r="G72" s="44" t="s">
        <v>578</v>
      </c>
      <c r="H72" s="41" t="str">
        <f>IFERROR(VLOOKUP(Table49[[#This Row],[ITEM CODE]],Table2[[Item Code]:[Master Name]],2,0),"")</f>
        <v>F0103010012</v>
      </c>
      <c r="I72" s="41" t="s">
        <v>605</v>
      </c>
      <c r="J72" s="65" t="str">
        <f>IFERROR(VLOOKUP(Table49[[#This Row],[ITEM CODE]],Table2[[Item Code]:[Master Name]],3,0),"")</f>
        <v xml:space="preserve">Chicken Sandwich </v>
      </c>
      <c r="K72" s="1" t="str">
        <f>IFERROR(VLOOKUP(Table49[[#This Row],[ITEM CODE]],Table2[[Item Code]:[Master Name]],9,0),"")</f>
        <v>1BOX*2PCS</v>
      </c>
      <c r="L72" s="1" t="str">
        <f>IFERROR(VLOOKUP(Table49[[#This Row],[ITEM CODE]],Table2[[Item Code]:[Master Name]],8,0),"")</f>
        <v>BOX</v>
      </c>
      <c r="M72" s="41">
        <v>1</v>
      </c>
      <c r="N72" s="66">
        <f>IFERROR(VLOOKUP(Table49[[#This Row],[ITEM CODE]],Table2[[#All],[Item Code]:[Unit Cost]],10,0),0)</f>
        <v>1.5</v>
      </c>
      <c r="O72" s="134">
        <f>IFERROR(VLOOKUP(Table49[[#This Row],[ITEM CODE]],Table2[[#All],[Item Code]:[Unit Cost]],10,0),0)</f>
        <v>1.5</v>
      </c>
      <c r="P72" s="56"/>
      <c r="Q72" s="58"/>
      <c r="R72" s="58">
        <f>Table49[[#This Row],[QUANTITY]]*Table49[[#This Row],[INV Prices]]</f>
        <v>1.5</v>
      </c>
      <c r="S72" s="67"/>
      <c r="V72" s="41"/>
      <c r="W72" s="4" t="str">
        <f>IFERROR(VLOOKUP(Table49[[#This Row],[ITEM CODE]],Table2[[Item Code]:[Category ]],6,0),"")</f>
        <v>FOOD</v>
      </c>
      <c r="X72" s="1" t="str">
        <f>IFERROR(VLOOKUP(Table49[[#This Row],[ITEM CODE]],Table2[[Item Code]:[Sub Category]],7,0),"")</f>
        <v>Sandwich</v>
      </c>
      <c r="Y72" s="68" t="str">
        <f>Table49[[#This Row],[PO Number]]&amp;COUNTIFS($E$5:E72,E72)</f>
        <v>PO309584</v>
      </c>
    </row>
    <row r="73" spans="1:25" ht="14.7" customHeight="1" x14ac:dyDescent="0.3">
      <c r="A73" s="1">
        <f>IF(Table49[[#This Row],[ITEM NAME]]="","",ROW()-4)</f>
        <v>69</v>
      </c>
      <c r="B73" s="68">
        <v>45901</v>
      </c>
      <c r="C73" s="4">
        <f>IFERROR(VLOOKUP(B73,Table14[],3,0),"")</f>
        <v>9</v>
      </c>
      <c r="D73" s="4" t="str">
        <f>IFERROR(VLOOKUP(B73,Table14[],2,0),"")</f>
        <v>Week 01</v>
      </c>
      <c r="E73" s="234" t="s">
        <v>765</v>
      </c>
      <c r="F73" s="235" t="s">
        <v>766</v>
      </c>
      <c r="G73" s="44" t="s">
        <v>578</v>
      </c>
      <c r="H73" s="41" t="str">
        <f>IFERROR(VLOOKUP(Table49[[#This Row],[ITEM CODE]],Table2[[Item Code]:[Master Name]],2,0),"")</f>
        <v>F0103010013</v>
      </c>
      <c r="I73" s="41" t="s">
        <v>615</v>
      </c>
      <c r="J73" s="65" t="str">
        <f>IFERROR(VLOOKUP(Table49[[#This Row],[ITEM CODE]],Table2[[Item Code]:[Master Name]],3,0),"")</f>
        <v>Maki Crab &amp; Chicken Egg</v>
      </c>
      <c r="K73" s="1" t="str">
        <f>IFERROR(VLOOKUP(Table49[[#This Row],[ITEM CODE]],Table2[[Item Code]:[Master Name]],9,0),"")</f>
        <v>1BOX*6PCS</v>
      </c>
      <c r="L73" s="1" t="str">
        <f>IFERROR(VLOOKUP(Table49[[#This Row],[ITEM CODE]],Table2[[Item Code]:[Master Name]],8,0),"")</f>
        <v>Box</v>
      </c>
      <c r="M73" s="41">
        <v>1</v>
      </c>
      <c r="N73" s="66">
        <f>IFERROR(VLOOKUP(Table49[[#This Row],[ITEM CODE]],Table2[[#All],[Item Code]:[Unit Cost]],10,0),0)</f>
        <v>1.21</v>
      </c>
      <c r="O73" s="134">
        <f>IFERROR(VLOOKUP(Table49[[#This Row],[ITEM CODE]],Table2[[#All],[Item Code]:[Unit Cost]],10,0),0)</f>
        <v>1.21</v>
      </c>
      <c r="P73" s="56"/>
      <c r="Q73" s="58"/>
      <c r="R73" s="58">
        <f>Table49[[#This Row],[QUANTITY]]*Table49[[#This Row],[INV Prices]]</f>
        <v>1.21</v>
      </c>
      <c r="S73" s="67"/>
      <c r="V73" s="41"/>
      <c r="W73" s="4" t="str">
        <f>IFERROR(VLOOKUP(Table49[[#This Row],[ITEM CODE]],Table2[[Item Code]:[Category ]],6,0),"")</f>
        <v>FOOD</v>
      </c>
      <c r="X73" s="1" t="str">
        <f>IFERROR(VLOOKUP(Table49[[#This Row],[ITEM CODE]],Table2[[Item Code]:[Sub Category]],7,0),"")</f>
        <v>Sushi</v>
      </c>
      <c r="Y73" s="68" t="str">
        <f>Table49[[#This Row],[PO Number]]&amp;COUNTIFS($E$5:E73,E73)</f>
        <v>PO309585</v>
      </c>
    </row>
    <row r="74" spans="1:25" ht="14.7" customHeight="1" x14ac:dyDescent="0.3">
      <c r="A74" s="1">
        <f>IF(Table49[[#This Row],[ITEM NAME]]="","",ROW()-4)</f>
        <v>70</v>
      </c>
      <c r="B74" s="68">
        <v>45901</v>
      </c>
      <c r="C74" s="4">
        <f>IFERROR(VLOOKUP(B74,Table14[],3,0),"")</f>
        <v>9</v>
      </c>
      <c r="D74" s="4" t="str">
        <f>IFERROR(VLOOKUP(B74,Table14[],2,0),"")</f>
        <v>Week 01</v>
      </c>
      <c r="E74" s="234" t="s">
        <v>765</v>
      </c>
      <c r="F74" s="235" t="s">
        <v>766</v>
      </c>
      <c r="G74" s="44" t="s">
        <v>578</v>
      </c>
      <c r="H74" s="41" t="str">
        <f>IFERROR(VLOOKUP(Table49[[#This Row],[ITEM CODE]],Table2[[Item Code]:[Master Name]],2,0),"")</f>
        <v>F0103010014</v>
      </c>
      <c r="I74" s="41" t="s">
        <v>616</v>
      </c>
      <c r="J74" s="65" t="str">
        <f>IFERROR(VLOOKUP(Table49[[#This Row],[ITEM CODE]],Table2[[Item Code]:[Master Name]],3,0),"")</f>
        <v>Maki Cali &amp; Tuna Roll</v>
      </c>
      <c r="K74" s="1" t="str">
        <f>IFERROR(VLOOKUP(Table49[[#This Row],[ITEM CODE]],Table2[[Item Code]:[Master Name]],9,0),"")</f>
        <v>1BOX*3PCS</v>
      </c>
      <c r="L74" s="1" t="str">
        <f>IFERROR(VLOOKUP(Table49[[#This Row],[ITEM CODE]],Table2[[Item Code]:[Master Name]],8,0),"")</f>
        <v>Box</v>
      </c>
      <c r="M74" s="41">
        <v>1</v>
      </c>
      <c r="N74" s="66">
        <f>IFERROR(VLOOKUP(Table49[[#This Row],[ITEM CODE]],Table2[[#All],[Item Code]:[Unit Cost]],10,0),0)</f>
        <v>1.21</v>
      </c>
      <c r="O74" s="134">
        <f>IFERROR(VLOOKUP(Table49[[#This Row],[ITEM CODE]],Table2[[#All],[Item Code]:[Unit Cost]],10,0),0)</f>
        <v>1.21</v>
      </c>
      <c r="P74" s="56"/>
      <c r="Q74" s="58"/>
      <c r="R74" s="58">
        <f>Table49[[#This Row],[QUANTITY]]*Table49[[#This Row],[INV Prices]]</f>
        <v>1.21</v>
      </c>
      <c r="S74" s="67"/>
      <c r="V74" s="41"/>
      <c r="W74" s="4" t="str">
        <f>IFERROR(VLOOKUP(Table49[[#This Row],[ITEM CODE]],Table2[[Item Code]:[Category ]],6,0),"")</f>
        <v>FOOD</v>
      </c>
      <c r="X74" s="1" t="str">
        <f>IFERROR(VLOOKUP(Table49[[#This Row],[ITEM CODE]],Table2[[Item Code]:[Sub Category]],7,0),"")</f>
        <v>Sushi</v>
      </c>
      <c r="Y74" s="68" t="str">
        <f>Table49[[#This Row],[PO Number]]&amp;COUNTIFS($E$5:E74,E74)</f>
        <v>PO309586</v>
      </c>
    </row>
    <row r="75" spans="1:25" ht="14.7" customHeight="1" x14ac:dyDescent="0.3">
      <c r="A75" s="1">
        <f>IF(Table49[[#This Row],[ITEM NAME]]="","",ROW()-4)</f>
        <v>71</v>
      </c>
      <c r="B75" s="68">
        <v>45901</v>
      </c>
      <c r="C75" s="4">
        <f>IFERROR(VLOOKUP(B75,Table14[],3,0),"")</f>
        <v>9</v>
      </c>
      <c r="D75" s="4" t="str">
        <f>IFERROR(VLOOKUP(B75,Table14[],2,0),"")</f>
        <v>Week 01</v>
      </c>
      <c r="E75" s="234" t="s">
        <v>767</v>
      </c>
      <c r="F75" s="235" t="s">
        <v>768</v>
      </c>
      <c r="G75" s="44" t="s">
        <v>578</v>
      </c>
      <c r="H75" s="41" t="str">
        <f>IFERROR(VLOOKUP(Table49[[#This Row],[ITEM CODE]],Table2[[Item Code]:[Master Name]],2,0),"")</f>
        <v>900029</v>
      </c>
      <c r="I75" s="41" t="s">
        <v>211</v>
      </c>
      <c r="J75" s="65" t="str">
        <f>IFERROR(VLOOKUP(Table49[[#This Row],[ITEM CODE]],Table2[[Item Code]:[Master Name]],3,0),"")</f>
        <v>BEEF LOK LAK WITH RICE (បាយ​ ឡុកឡាក់សាច់គោ)</v>
      </c>
      <c r="K75" s="1" t="str">
        <f>IFERROR(VLOOKUP(Table49[[#This Row],[ITEM CODE]],Table2[[Item Code]:[Master Name]],9,0),"")</f>
        <v>1BOX*1Portion</v>
      </c>
      <c r="L75" s="1" t="str">
        <f>IFERROR(VLOOKUP(Table49[[#This Row],[ITEM CODE]],Table2[[Item Code]:[Master Name]],8,0),"")</f>
        <v>BOX</v>
      </c>
      <c r="M75" s="41">
        <v>2</v>
      </c>
      <c r="N75" s="66">
        <f>IFERROR(VLOOKUP(Table49[[#This Row],[ITEM CODE]],Table2[[#All],[Item Code]:[Unit Cost]],10,0),0)</f>
        <v>1.6679999999999999</v>
      </c>
      <c r="O75" s="134">
        <f>IFERROR(VLOOKUP(Table49[[#This Row],[ITEM CODE]],Table2[[#All],[Item Code]:[Unit Cost]],10,0),0)</f>
        <v>1.6679999999999999</v>
      </c>
      <c r="P75" s="56"/>
      <c r="Q75" s="58"/>
      <c r="R75" s="58">
        <f>Table49[[#This Row],[QUANTITY]]*Table49[[#This Row],[INV Prices]]</f>
        <v>3.3359999999999999</v>
      </c>
      <c r="S75" s="67"/>
      <c r="V75" s="41"/>
      <c r="W75" s="4" t="str">
        <f>IFERROR(VLOOKUP(Table49[[#This Row],[ITEM CODE]],Table2[[Item Code]:[Category ]],6,0),"")</f>
        <v>FOOD</v>
      </c>
      <c r="X75" s="1" t="str">
        <f>IFERROR(VLOOKUP(Table49[[#This Row],[ITEM CODE]],Table2[[Item Code]:[Sub Category]],7,0),"")</f>
        <v>Khmer Food</v>
      </c>
      <c r="Y75" s="68" t="str">
        <f>Table49[[#This Row],[PO Number]]&amp;COUNTIFS($E$5:E75,E75)</f>
        <v>PO309621</v>
      </c>
    </row>
    <row r="76" spans="1:25" ht="14.7" customHeight="1" x14ac:dyDescent="0.3">
      <c r="A76" s="1">
        <f>IF(Table49[[#This Row],[ITEM NAME]]="","",ROW()-4)</f>
        <v>72</v>
      </c>
      <c r="B76" s="68">
        <v>45901</v>
      </c>
      <c r="C76" s="4">
        <f>IFERROR(VLOOKUP(B76,Table14[],3,0),"")</f>
        <v>9</v>
      </c>
      <c r="D76" s="4" t="str">
        <f>IFERROR(VLOOKUP(B76,Table14[],2,0),"")</f>
        <v>Week 01</v>
      </c>
      <c r="E76" s="234" t="s">
        <v>767</v>
      </c>
      <c r="F76" s="235" t="s">
        <v>768</v>
      </c>
      <c r="G76" s="44" t="s">
        <v>578</v>
      </c>
      <c r="H76" s="41" t="str">
        <f>IFERROR(VLOOKUP(Table49[[#This Row],[ITEM CODE]],Table2[[Item Code]:[Master Name]],2,0),"")</f>
        <v>900027</v>
      </c>
      <c r="I76" s="41" t="s">
        <v>212</v>
      </c>
      <c r="J76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76" s="1" t="str">
        <f>IFERROR(VLOOKUP(Table49[[#This Row],[ITEM CODE]],Table2[[Item Code]:[Master Name]],9,0),"")</f>
        <v>1BOX*1Portion</v>
      </c>
      <c r="L76" s="1" t="str">
        <f>IFERROR(VLOOKUP(Table49[[#This Row],[ITEM CODE]],Table2[[Item Code]:[Master Name]],8,0),"")</f>
        <v>BOX</v>
      </c>
      <c r="M76" s="41">
        <v>2</v>
      </c>
      <c r="N76" s="66">
        <f>IFERROR(VLOOKUP(Table49[[#This Row],[ITEM CODE]],Table2[[#All],[Item Code]:[Unit Cost]],10,0),0)</f>
        <v>1.2023999999999999</v>
      </c>
      <c r="O76" s="134">
        <f>IFERROR(VLOOKUP(Table49[[#This Row],[ITEM CODE]],Table2[[#All],[Item Code]:[Unit Cost]],10,0),0)</f>
        <v>1.2023999999999999</v>
      </c>
      <c r="P76" s="56"/>
      <c r="Q76" s="58"/>
      <c r="R76" s="58">
        <f>Table49[[#This Row],[QUANTITY]]*Table49[[#This Row],[INV Prices]]</f>
        <v>2.4047999999999998</v>
      </c>
      <c r="S76" s="67"/>
      <c r="V76" s="41"/>
      <c r="W76" s="4" t="str">
        <f>IFERROR(VLOOKUP(Table49[[#This Row],[ITEM CODE]],Table2[[Item Code]:[Category ]],6,0),"")</f>
        <v>FOOD</v>
      </c>
      <c r="X76" s="1" t="str">
        <f>IFERROR(VLOOKUP(Table49[[#This Row],[ITEM CODE]],Table2[[Item Code]:[Sub Category]],7,0),"")</f>
        <v>Khmer Food</v>
      </c>
      <c r="Y76" s="68" t="str">
        <f>Table49[[#This Row],[PO Number]]&amp;COUNTIFS($E$5:E76,E76)</f>
        <v>PO309622</v>
      </c>
    </row>
    <row r="77" spans="1:25" ht="14.7" customHeight="1" x14ac:dyDescent="0.3">
      <c r="A77" s="1">
        <f>IF(Table49[[#This Row],[ITEM NAME]]="","",ROW()-4)</f>
        <v>73</v>
      </c>
      <c r="B77" s="68">
        <v>45901</v>
      </c>
      <c r="C77" s="4">
        <f>IFERROR(VLOOKUP(B77,Table14[],3,0),"")</f>
        <v>9</v>
      </c>
      <c r="D77" s="4" t="str">
        <f>IFERROR(VLOOKUP(B77,Table14[],2,0),"")</f>
        <v>Week 01</v>
      </c>
      <c r="E77" s="234" t="s">
        <v>767</v>
      </c>
      <c r="F77" s="235" t="s">
        <v>768</v>
      </c>
      <c r="G77" s="44" t="s">
        <v>578</v>
      </c>
      <c r="H77" s="41" t="str">
        <f>IFERROR(VLOOKUP(Table49[[#This Row],[ITEM CODE]],Table2[[Item Code]:[Master Name]],2,0),"")</f>
        <v>900031</v>
      </c>
      <c r="I77" s="41" t="s">
        <v>218</v>
      </c>
      <c r="J77" s="65" t="str">
        <f>IFERROR(VLOOKUP(Table49[[#This Row],[ITEM CODE]],Table2[[Item Code]:[Master Name]],3,0),"")</f>
        <v>ROASTED DUCK WITH RICE (បាយ ទាខ្វៃ)</v>
      </c>
      <c r="K77" s="1" t="str">
        <f>IFERROR(VLOOKUP(Table49[[#This Row],[ITEM CODE]],Table2[[Item Code]:[Master Name]],9,0),"")</f>
        <v>1BOX*1Portion</v>
      </c>
      <c r="L77" s="1" t="str">
        <f>IFERROR(VLOOKUP(Table49[[#This Row],[ITEM CODE]],Table2[[Item Code]:[Master Name]],8,0),"")</f>
        <v>BOX</v>
      </c>
      <c r="M77" s="41">
        <v>1</v>
      </c>
      <c r="N77" s="66">
        <f>IFERROR(VLOOKUP(Table49[[#This Row],[ITEM CODE]],Table2[[#All],[Item Code]:[Unit Cost]],10,0),0)</f>
        <v>1.4783999999999999</v>
      </c>
      <c r="O77" s="134">
        <f>IFERROR(VLOOKUP(Table49[[#This Row],[ITEM CODE]],Table2[[#All],[Item Code]:[Unit Cost]],10,0),0)</f>
        <v>1.4783999999999999</v>
      </c>
      <c r="P77" s="56"/>
      <c r="Q77" s="58"/>
      <c r="R77" s="58">
        <f>Table49[[#This Row],[QUANTITY]]*Table49[[#This Row],[INV Prices]]</f>
        <v>1.4783999999999999</v>
      </c>
      <c r="S77" s="67"/>
      <c r="V77" s="41"/>
      <c r="W77" s="4" t="str">
        <f>IFERROR(VLOOKUP(Table49[[#This Row],[ITEM CODE]],Table2[[Item Code]:[Category ]],6,0),"")</f>
        <v>FOOD</v>
      </c>
      <c r="X77" s="1" t="str">
        <f>IFERROR(VLOOKUP(Table49[[#This Row],[ITEM CODE]],Table2[[Item Code]:[Sub Category]],7,0),"")</f>
        <v>Khmer Food</v>
      </c>
      <c r="Y77" s="68" t="str">
        <f>Table49[[#This Row],[PO Number]]&amp;COUNTIFS($E$5:E77,E77)</f>
        <v>PO309623</v>
      </c>
    </row>
    <row r="78" spans="1:25" ht="14.7" customHeight="1" x14ac:dyDescent="0.3">
      <c r="A78" s="1">
        <f>IF(Table49[[#This Row],[ITEM NAME]]="","",ROW()-4)</f>
        <v>74</v>
      </c>
      <c r="B78" s="68">
        <v>45901</v>
      </c>
      <c r="C78" s="4">
        <f>IFERROR(VLOOKUP(B78,Table14[],3,0),"")</f>
        <v>9</v>
      </c>
      <c r="D78" s="4" t="str">
        <f>IFERROR(VLOOKUP(B78,Table14[],2,0),"")</f>
        <v>Week 01</v>
      </c>
      <c r="E78" s="234" t="s">
        <v>767</v>
      </c>
      <c r="F78" s="235" t="s">
        <v>768</v>
      </c>
      <c r="G78" s="44" t="s">
        <v>578</v>
      </c>
      <c r="H78" s="41" t="str">
        <f>IFERROR(VLOOKUP(Table49[[#This Row],[ITEM CODE]],Table2[[Item Code]:[Master Name]],2,0),"")</f>
        <v>900032</v>
      </c>
      <c r="I78" s="41" t="s">
        <v>214</v>
      </c>
      <c r="J78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78" s="1" t="str">
        <f>IFERROR(VLOOKUP(Table49[[#This Row],[ITEM CODE]],Table2[[Item Code]:[Master Name]],9,0),"")</f>
        <v>1BOX*1Portion</v>
      </c>
      <c r="L78" s="1" t="str">
        <f>IFERROR(VLOOKUP(Table49[[#This Row],[ITEM CODE]],Table2[[Item Code]:[Master Name]],8,0),"")</f>
        <v>BOX</v>
      </c>
      <c r="M78" s="41">
        <v>2</v>
      </c>
      <c r="N78" s="66">
        <f>IFERROR(VLOOKUP(Table49[[#This Row],[ITEM CODE]],Table2[[#All],[Item Code]:[Unit Cost]],10,0),0)</f>
        <v>1.2984</v>
      </c>
      <c r="O78" s="134">
        <f>IFERROR(VLOOKUP(Table49[[#This Row],[ITEM CODE]],Table2[[#All],[Item Code]:[Unit Cost]],10,0),0)</f>
        <v>1.2984</v>
      </c>
      <c r="P78" s="56"/>
      <c r="Q78" s="58"/>
      <c r="R78" s="58">
        <f>Table49[[#This Row],[QUANTITY]]*Table49[[#This Row],[INV Prices]]</f>
        <v>2.5968</v>
      </c>
      <c r="S78" s="67"/>
      <c r="V78" s="41"/>
      <c r="W78" s="4" t="str">
        <f>IFERROR(VLOOKUP(Table49[[#This Row],[ITEM CODE]],Table2[[Item Code]:[Category ]],6,0),"")</f>
        <v>FOOD</v>
      </c>
      <c r="X78" s="1" t="str">
        <f>IFERROR(VLOOKUP(Table49[[#This Row],[ITEM CODE]],Table2[[Item Code]:[Sub Category]],7,0),"")</f>
        <v>Khmer Food</v>
      </c>
      <c r="Y78" s="68" t="str">
        <f>Table49[[#This Row],[PO Number]]&amp;COUNTIFS($E$5:E78,E78)</f>
        <v>PO309624</v>
      </c>
    </row>
    <row r="79" spans="1:25" ht="14.7" customHeight="1" x14ac:dyDescent="0.3">
      <c r="A79" s="1">
        <f>IF(Table49[[#This Row],[ITEM NAME]]="","",ROW()-4)</f>
        <v>75</v>
      </c>
      <c r="B79" s="68">
        <v>45901</v>
      </c>
      <c r="C79" s="4">
        <f>IFERROR(VLOOKUP(B79,Table14[],3,0),"")</f>
        <v>9</v>
      </c>
      <c r="D79" s="4" t="str">
        <f>IFERROR(VLOOKUP(B79,Table14[],2,0),"")</f>
        <v>Week 01</v>
      </c>
      <c r="E79" s="234" t="s">
        <v>767</v>
      </c>
      <c r="F79" s="235" t="s">
        <v>768</v>
      </c>
      <c r="G79" s="44" t="s">
        <v>578</v>
      </c>
      <c r="H79" s="41" t="str">
        <f>IFERROR(VLOOKUP(Table49[[#This Row],[ITEM CODE]],Table2[[Item Code]:[Master Name]],2,0),"")</f>
        <v>900028</v>
      </c>
      <c r="I79" s="41" t="s">
        <v>215</v>
      </c>
      <c r="J79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79" s="1" t="str">
        <f>IFERROR(VLOOKUP(Table49[[#This Row],[ITEM CODE]],Table2[[Item Code]:[Master Name]],9,0),"")</f>
        <v>1BOX*1Portion</v>
      </c>
      <c r="L79" s="1" t="str">
        <f>IFERROR(VLOOKUP(Table49[[#This Row],[ITEM CODE]],Table2[[Item Code]:[Master Name]],8,0),"")</f>
        <v>BOX</v>
      </c>
      <c r="M79" s="41">
        <v>1</v>
      </c>
      <c r="N79" s="66">
        <f>IFERROR(VLOOKUP(Table49[[#This Row],[ITEM CODE]],Table2[[#All],[Item Code]:[Unit Cost]],10,0),0)</f>
        <v>1.0104</v>
      </c>
      <c r="O79" s="134">
        <f>IFERROR(VLOOKUP(Table49[[#This Row],[ITEM CODE]],Table2[[#All],[Item Code]:[Unit Cost]],10,0),0)</f>
        <v>1.0104</v>
      </c>
      <c r="P79" s="56"/>
      <c r="Q79" s="58"/>
      <c r="R79" s="58">
        <f>Table49[[#This Row],[QUANTITY]]*Table49[[#This Row],[INV Prices]]</f>
        <v>1.0104</v>
      </c>
      <c r="S79" s="67"/>
      <c r="V79" s="41"/>
      <c r="W79" s="4" t="str">
        <f>IFERROR(VLOOKUP(Table49[[#This Row],[ITEM CODE]],Table2[[Item Code]:[Category ]],6,0),"")</f>
        <v>FOOD</v>
      </c>
      <c r="X79" s="1" t="str">
        <f>IFERROR(VLOOKUP(Table49[[#This Row],[ITEM CODE]],Table2[[Item Code]:[Sub Category]],7,0),"")</f>
        <v>Khmer Food</v>
      </c>
      <c r="Y79" s="68" t="str">
        <f>Table49[[#This Row],[PO Number]]&amp;COUNTIFS($E$5:E79,E79)</f>
        <v>PO309625</v>
      </c>
    </row>
    <row r="80" spans="1:25" ht="14.7" customHeight="1" x14ac:dyDescent="0.3">
      <c r="A80" s="1">
        <f>IF(Table49[[#This Row],[ITEM NAME]]="","",ROW()-4)</f>
        <v>76</v>
      </c>
      <c r="B80" s="68">
        <v>45901</v>
      </c>
      <c r="C80" s="4">
        <f>IFERROR(VLOOKUP(B80,Table14[],3,0),"")</f>
        <v>9</v>
      </c>
      <c r="D80" s="4" t="str">
        <f>IFERROR(VLOOKUP(B80,Table14[],2,0),"")</f>
        <v>Week 01</v>
      </c>
      <c r="E80" s="234" t="s">
        <v>767</v>
      </c>
      <c r="F80" s="235" t="s">
        <v>768</v>
      </c>
      <c r="G80" s="44" t="s">
        <v>578</v>
      </c>
      <c r="H80" s="41" t="str">
        <f>IFERROR(VLOOKUP(Table49[[#This Row],[ITEM CODE]],Table2[[Item Code]:[Master Name]],2,0),"")</f>
        <v>900038</v>
      </c>
      <c r="I80" s="41" t="s">
        <v>219</v>
      </c>
      <c r="J80" s="65" t="str">
        <f>IFERROR(VLOOKUP(Table49[[#This Row],[ITEM CODE]],Table2[[Item Code]:[Master Name]],3,0),"")</f>
        <v>ROATED PORK BELLY WITH RICE (បាយ សាច់ជ្រូក៣ជាន់)</v>
      </c>
      <c r="K80" s="1" t="str">
        <f>IFERROR(VLOOKUP(Table49[[#This Row],[ITEM CODE]],Table2[[Item Code]:[Master Name]],9,0),"")</f>
        <v>1BOX*1Portion</v>
      </c>
      <c r="L80" s="1" t="str">
        <f>IFERROR(VLOOKUP(Table49[[#This Row],[ITEM CODE]],Table2[[Item Code]:[Master Name]],8,0),"")</f>
        <v>BOX</v>
      </c>
      <c r="M80" s="41">
        <v>1</v>
      </c>
      <c r="N80" s="66">
        <f>IFERROR(VLOOKUP(Table49[[#This Row],[ITEM CODE]],Table2[[#All],[Item Code]:[Unit Cost]],10,0),0)</f>
        <v>1.0920000000000001</v>
      </c>
      <c r="O80" s="134">
        <f>IFERROR(VLOOKUP(Table49[[#This Row],[ITEM CODE]],Table2[[#All],[Item Code]:[Unit Cost]],10,0),0)</f>
        <v>1.0920000000000001</v>
      </c>
      <c r="P80" s="56"/>
      <c r="Q80" s="58"/>
      <c r="R80" s="58">
        <f>Table49[[#This Row],[QUANTITY]]*Table49[[#This Row],[INV Prices]]</f>
        <v>1.0920000000000001</v>
      </c>
      <c r="S80" s="67"/>
      <c r="V80" s="41"/>
      <c r="W80" s="4" t="str">
        <f>IFERROR(VLOOKUP(Table49[[#This Row],[ITEM CODE]],Table2[[Item Code]:[Category ]],6,0),"")</f>
        <v>FOOD</v>
      </c>
      <c r="X80" s="1" t="str">
        <f>IFERROR(VLOOKUP(Table49[[#This Row],[ITEM CODE]],Table2[[Item Code]:[Sub Category]],7,0),"")</f>
        <v>Khmer Food</v>
      </c>
      <c r="Y80" s="68" t="str">
        <f>Table49[[#This Row],[PO Number]]&amp;COUNTIFS($E$5:E80,E80)</f>
        <v>PO309626</v>
      </c>
    </row>
    <row r="81" spans="1:25" ht="14.7" customHeight="1" x14ac:dyDescent="0.3">
      <c r="A81" s="1">
        <f>IF(Table49[[#This Row],[ITEM NAME]]="","",ROW()-4)</f>
        <v>77</v>
      </c>
      <c r="B81" s="68">
        <v>45901</v>
      </c>
      <c r="C81" s="4">
        <f>IFERROR(VLOOKUP(B81,Table14[],3,0),"")</f>
        <v>9</v>
      </c>
      <c r="D81" s="4" t="str">
        <f>IFERROR(VLOOKUP(B81,Table14[],2,0),"")</f>
        <v>Week 01</v>
      </c>
      <c r="E81" s="234" t="s">
        <v>767</v>
      </c>
      <c r="F81" s="235" t="s">
        <v>768</v>
      </c>
      <c r="G81" s="44" t="s">
        <v>578</v>
      </c>
      <c r="H81" s="41" t="str">
        <f>IFERROR(VLOOKUP(Table49[[#This Row],[ITEM CODE]],Table2[[Item Code]:[Master Name]],2,0),"")</f>
        <v>900036</v>
      </c>
      <c r="I81" s="41" t="s">
        <v>220</v>
      </c>
      <c r="J81" s="65" t="str">
        <f>IFERROR(VLOOKUP(Table49[[#This Row],[ITEM CODE]],Table2[[Item Code]:[Master Name]],3,0),"")</f>
        <v>THICK CHICKEN CURRY (ការីសាច់មាន់) ខាប់</v>
      </c>
      <c r="K81" s="1" t="str">
        <f>IFERROR(VLOOKUP(Table49[[#This Row],[ITEM CODE]],Table2[[Item Code]:[Master Name]],9,0),"")</f>
        <v>1BOX*1Portion</v>
      </c>
      <c r="L81" s="1" t="str">
        <f>IFERROR(VLOOKUP(Table49[[#This Row],[ITEM CODE]],Table2[[Item Code]:[Master Name]],8,0),"")</f>
        <v>BOX</v>
      </c>
      <c r="M81" s="41">
        <v>1</v>
      </c>
      <c r="N81" s="66">
        <f>IFERROR(VLOOKUP(Table49[[#This Row],[ITEM CODE]],Table2[[#All],[Item Code]:[Unit Cost]],10,0),0)</f>
        <v>1.3824000000000001</v>
      </c>
      <c r="O81" s="134">
        <f>IFERROR(VLOOKUP(Table49[[#This Row],[ITEM CODE]],Table2[[#All],[Item Code]:[Unit Cost]],10,0),0)</f>
        <v>1.3824000000000001</v>
      </c>
      <c r="P81" s="56"/>
      <c r="Q81" s="58"/>
      <c r="R81" s="58">
        <f>Table49[[#This Row],[QUANTITY]]*Table49[[#This Row],[INV Prices]]</f>
        <v>1.3824000000000001</v>
      </c>
      <c r="S81" s="67"/>
      <c r="V81" s="41"/>
      <c r="W81" s="4" t="str">
        <f>IFERROR(VLOOKUP(Table49[[#This Row],[ITEM CODE]],Table2[[Item Code]:[Category ]],6,0),"")</f>
        <v>FOOD</v>
      </c>
      <c r="X81" s="1" t="str">
        <f>IFERROR(VLOOKUP(Table49[[#This Row],[ITEM CODE]],Table2[[Item Code]:[Sub Category]],7,0),"")</f>
        <v>Khmer Food</v>
      </c>
      <c r="Y81" s="68" t="str">
        <f>Table49[[#This Row],[PO Number]]&amp;COUNTIFS($E$5:E81,E81)</f>
        <v>PO309627</v>
      </c>
    </row>
    <row r="82" spans="1:25" ht="14.7" customHeight="1" x14ac:dyDescent="0.3">
      <c r="A82" s="1">
        <f>IF(Table49[[#This Row],[ITEM NAME]]="","",ROW()-4)</f>
        <v>78</v>
      </c>
      <c r="B82" s="68">
        <v>45901</v>
      </c>
      <c r="C82" s="4">
        <f>IFERROR(VLOOKUP(B82,Table14[],3,0),"")</f>
        <v>9</v>
      </c>
      <c r="D82" s="4" t="str">
        <f>IFERROR(VLOOKUP(B82,Table14[],2,0),"")</f>
        <v>Week 01</v>
      </c>
      <c r="E82" s="234" t="s">
        <v>767</v>
      </c>
      <c r="F82" s="235" t="s">
        <v>768</v>
      </c>
      <c r="G82" s="44" t="s">
        <v>578</v>
      </c>
      <c r="H82" s="41" t="str">
        <f>IFERROR(VLOOKUP(Table49[[#This Row],[ITEM CODE]],Table2[[Item Code]:[Master Name]],2,0),"")</f>
        <v>900035</v>
      </c>
      <c r="I82" s="41" t="s">
        <v>221</v>
      </c>
      <c r="J82" s="65" t="str">
        <f>IFERROR(VLOOKUP(Table49[[#This Row],[ITEM CODE]],Table2[[Item Code]:[Master Name]],3,0),"")</f>
        <v>THICK BEEF CURRY SARAMAN (ការីសារ៉ាម៉ាន់សាច់គោ) ខាប់</v>
      </c>
      <c r="K82" s="1" t="str">
        <f>IFERROR(VLOOKUP(Table49[[#This Row],[ITEM CODE]],Table2[[Item Code]:[Master Name]],9,0),"")</f>
        <v>1BOX*1Portion</v>
      </c>
      <c r="L82" s="1" t="str">
        <f>IFERROR(VLOOKUP(Table49[[#This Row],[ITEM CODE]],Table2[[Item Code]:[Master Name]],8,0),"")</f>
        <v>BOX</v>
      </c>
      <c r="M82" s="41">
        <v>2</v>
      </c>
      <c r="N82" s="66">
        <f>IFERROR(VLOOKUP(Table49[[#This Row],[ITEM CODE]],Table2[[#All],[Item Code]:[Unit Cost]],10,0),0)</f>
        <v>1.9079999999999999</v>
      </c>
      <c r="O82" s="134">
        <f>IFERROR(VLOOKUP(Table49[[#This Row],[ITEM CODE]],Table2[[#All],[Item Code]:[Unit Cost]],10,0),0)</f>
        <v>1.9079999999999999</v>
      </c>
      <c r="P82" s="56"/>
      <c r="Q82" s="58"/>
      <c r="R82" s="58">
        <f>Table49[[#This Row],[QUANTITY]]*Table49[[#This Row],[INV Prices]]</f>
        <v>3.8159999999999998</v>
      </c>
      <c r="S82" s="67"/>
      <c r="V82" s="41"/>
      <c r="W82" s="4" t="str">
        <f>IFERROR(VLOOKUP(Table49[[#This Row],[ITEM CODE]],Table2[[Item Code]:[Category ]],6,0),"")</f>
        <v>FOOD</v>
      </c>
      <c r="X82" s="1" t="str">
        <f>IFERROR(VLOOKUP(Table49[[#This Row],[ITEM CODE]],Table2[[Item Code]:[Sub Category]],7,0),"")</f>
        <v>Khmer Food</v>
      </c>
      <c r="Y82" s="68" t="str">
        <f>Table49[[#This Row],[PO Number]]&amp;COUNTIFS($E$5:E82,E82)</f>
        <v>PO309628</v>
      </c>
    </row>
    <row r="83" spans="1:25" ht="14.7" customHeight="1" x14ac:dyDescent="0.3">
      <c r="A83" s="1">
        <f>IF(Table49[[#This Row],[ITEM NAME]]="","",ROW()-4)</f>
        <v>79</v>
      </c>
      <c r="B83" s="68">
        <v>45901</v>
      </c>
      <c r="C83" s="4">
        <f>IFERROR(VLOOKUP(B83,Table14[],3,0),"")</f>
        <v>9</v>
      </c>
      <c r="D83" s="4" t="str">
        <f>IFERROR(VLOOKUP(B83,Table14[],2,0),"")</f>
        <v>Week 01</v>
      </c>
      <c r="E83" s="234" t="s">
        <v>767</v>
      </c>
      <c r="F83" s="235" t="s">
        <v>768</v>
      </c>
      <c r="G83" s="44" t="s">
        <v>578</v>
      </c>
      <c r="H83" s="41" t="str">
        <f>IFERROR(VLOOKUP(Table49[[#This Row],[ITEM CODE]],Table2[[Item Code]:[Master Name]],2,0),"")</f>
        <v>900037</v>
      </c>
      <c r="I83" s="41" t="s">
        <v>223</v>
      </c>
      <c r="J83" s="65" t="str">
        <f>IFERROR(VLOOKUP(Table49[[#This Row],[ITEM CODE]],Table2[[Item Code]:[Master Name]],3,0),"")</f>
        <v>HIKO FRIED RICE (បាយឆា HIKO)</v>
      </c>
      <c r="K83" s="1" t="str">
        <f>IFERROR(VLOOKUP(Table49[[#This Row],[ITEM CODE]],Table2[[Item Code]:[Master Name]],9,0),"")</f>
        <v>1BOX*1Portion</v>
      </c>
      <c r="L83" s="1" t="str">
        <f>IFERROR(VLOOKUP(Table49[[#This Row],[ITEM CODE]],Table2[[Item Code]:[Master Name]],8,0),"")</f>
        <v>BOX</v>
      </c>
      <c r="M83" s="41">
        <v>1</v>
      </c>
      <c r="N83" s="66">
        <f>IFERROR(VLOOKUP(Table49[[#This Row],[ITEM CODE]],Table2[[#All],[Item Code]:[Unit Cost]],10,0),0)</f>
        <v>1.68</v>
      </c>
      <c r="O83" s="134">
        <f>IFERROR(VLOOKUP(Table49[[#This Row],[ITEM CODE]],Table2[[#All],[Item Code]:[Unit Cost]],10,0),0)</f>
        <v>1.68</v>
      </c>
      <c r="P83" s="56"/>
      <c r="Q83" s="58"/>
      <c r="R83" s="58">
        <f>Table49[[#This Row],[QUANTITY]]*Table49[[#This Row],[INV Prices]]</f>
        <v>1.68</v>
      </c>
      <c r="S83" s="67"/>
      <c r="V83" s="41"/>
      <c r="W83" s="4" t="str">
        <f>IFERROR(VLOOKUP(Table49[[#This Row],[ITEM CODE]],Table2[[Item Code]:[Category ]],6,0),"")</f>
        <v>FOOD</v>
      </c>
      <c r="X83" s="1" t="str">
        <f>IFERROR(VLOOKUP(Table49[[#This Row],[ITEM CODE]],Table2[[Item Code]:[Sub Category]],7,0),"")</f>
        <v>Khmer Food</v>
      </c>
      <c r="Y83" s="68" t="str">
        <f>Table49[[#This Row],[PO Number]]&amp;COUNTIFS($E$5:E83,E83)</f>
        <v>PO309629</v>
      </c>
    </row>
    <row r="84" spans="1:25" ht="14.7" customHeight="1" x14ac:dyDescent="0.3">
      <c r="A84" s="1">
        <f>IF(Table49[[#This Row],[ITEM NAME]]="","",ROW()-4)</f>
        <v>80</v>
      </c>
      <c r="B84" s="68">
        <v>45901</v>
      </c>
      <c r="C84" s="4">
        <f>IFERROR(VLOOKUP(B84,Table14[],3,0),"")</f>
        <v>9</v>
      </c>
      <c r="D84" s="4" t="str">
        <f>IFERROR(VLOOKUP(B84,Table14[],2,0),"")</f>
        <v>Week 01</v>
      </c>
      <c r="E84" s="234" t="s">
        <v>767</v>
      </c>
      <c r="F84" s="235" t="s">
        <v>768</v>
      </c>
      <c r="G84" s="44" t="s">
        <v>578</v>
      </c>
      <c r="H84" s="41" t="str">
        <f>IFERROR(VLOOKUP(Table49[[#This Row],[ITEM CODE]],Table2[[Item Code]:[Master Name]],2,0),"")</f>
        <v>F0101010018</v>
      </c>
      <c r="I84" s="41" t="s">
        <v>633</v>
      </c>
      <c r="J84" s="65" t="str">
        <f>IFERROR(VLOOKUP(Table49[[#This Row],[ITEM CODE]],Table2[[Item Code]:[Master Name]],3,0),"")</f>
        <v>Salmon Fried Rice (បា​យឆា សាលម៉ុន)</v>
      </c>
      <c r="K84" s="1" t="str">
        <f>IFERROR(VLOOKUP(Table49[[#This Row],[ITEM CODE]],Table2[[Item Code]:[Master Name]],9,0),"")</f>
        <v>1BOX*1Portion</v>
      </c>
      <c r="L84" s="1" t="str">
        <f>IFERROR(VLOOKUP(Table49[[#This Row],[ITEM CODE]],Table2[[Item Code]:[Master Name]],8,0),"")</f>
        <v>BOX</v>
      </c>
      <c r="M84" s="41">
        <v>1</v>
      </c>
      <c r="N84" s="66">
        <f>IFERROR(VLOOKUP(Table49[[#This Row],[ITEM CODE]],Table2[[#All],[Item Code]:[Unit Cost]],10,0),0)</f>
        <v>1.6</v>
      </c>
      <c r="O84" s="134">
        <f>IFERROR(VLOOKUP(Table49[[#This Row],[ITEM CODE]],Table2[[#All],[Item Code]:[Unit Cost]],10,0),0)</f>
        <v>1.6</v>
      </c>
      <c r="P84" s="56"/>
      <c r="Q84" s="58"/>
      <c r="R84" s="58">
        <f>Table49[[#This Row],[QUANTITY]]*Table49[[#This Row],[INV Prices]]</f>
        <v>1.6</v>
      </c>
      <c r="S84" s="67"/>
      <c r="V84" s="41"/>
      <c r="W84" s="4" t="str">
        <f>IFERROR(VLOOKUP(Table49[[#This Row],[ITEM CODE]],Table2[[Item Code]:[Category ]],6,0),"")</f>
        <v>FOOD</v>
      </c>
      <c r="X84" s="1" t="str">
        <f>IFERROR(VLOOKUP(Table49[[#This Row],[ITEM CODE]],Table2[[Item Code]:[Sub Category]],7,0),"")</f>
        <v>Khmer Food</v>
      </c>
      <c r="Y84" s="68" t="str">
        <f>Table49[[#This Row],[PO Number]]&amp;COUNTIFS($E$5:E84,E84)</f>
        <v>PO3096210</v>
      </c>
    </row>
    <row r="85" spans="1:25" ht="14.7" customHeight="1" x14ac:dyDescent="0.3">
      <c r="A85" s="1">
        <f>IF(Table49[[#This Row],[ITEM NAME]]="","",ROW()-4)</f>
        <v>81</v>
      </c>
      <c r="B85" s="68">
        <v>45901</v>
      </c>
      <c r="C85" s="4">
        <f>IFERROR(VLOOKUP(B85,Table14[],3,0),"")</f>
        <v>9</v>
      </c>
      <c r="D85" s="4" t="str">
        <f>IFERROR(VLOOKUP(B85,Table14[],2,0),"")</f>
        <v>Week 01</v>
      </c>
      <c r="E85" s="234" t="s">
        <v>767</v>
      </c>
      <c r="F85" s="235" t="s">
        <v>768</v>
      </c>
      <c r="G85" s="44" t="s">
        <v>578</v>
      </c>
      <c r="H85" s="41" t="str">
        <f>IFERROR(VLOOKUP(Table49[[#This Row],[ITEM CODE]],Table2[[Item Code]:[Master Name]],2,0),"")</f>
        <v>F0101010019</v>
      </c>
      <c r="I85" s="41" t="s">
        <v>634</v>
      </c>
      <c r="J85" s="65" t="str">
        <f>IFERROR(VLOOKUP(Table49[[#This Row],[ITEM CODE]],Table2[[Item Code]:[Master Name]],3,0),"")</f>
        <v>Crab Fried Rice (បាយឆា ក្ដាម)</v>
      </c>
      <c r="K85" s="1" t="str">
        <f>IFERROR(VLOOKUP(Table49[[#This Row],[ITEM CODE]],Table2[[Item Code]:[Master Name]],9,0),"")</f>
        <v>1BOX*1Portion</v>
      </c>
      <c r="L85" s="1" t="str">
        <f>IFERROR(VLOOKUP(Table49[[#This Row],[ITEM CODE]],Table2[[Item Code]:[Master Name]],8,0),"")</f>
        <v>BOX</v>
      </c>
      <c r="M85" s="41">
        <v>1</v>
      </c>
      <c r="N85" s="66">
        <f>IFERROR(VLOOKUP(Table49[[#This Row],[ITEM CODE]],Table2[[#All],[Item Code]:[Unit Cost]],10,0),0)</f>
        <v>1.6</v>
      </c>
      <c r="O85" s="134">
        <f>IFERROR(VLOOKUP(Table49[[#This Row],[ITEM CODE]],Table2[[#All],[Item Code]:[Unit Cost]],10,0),0)</f>
        <v>1.6</v>
      </c>
      <c r="P85" s="56"/>
      <c r="Q85" s="58"/>
      <c r="R85" s="58">
        <f>Table49[[#This Row],[QUANTITY]]*Table49[[#This Row],[INV Prices]]</f>
        <v>1.6</v>
      </c>
      <c r="S85" s="67"/>
      <c r="V85" s="41"/>
      <c r="W85" s="4" t="str">
        <f>IFERROR(VLOOKUP(Table49[[#This Row],[ITEM CODE]],Table2[[Item Code]:[Category ]],6,0),"")</f>
        <v>FOOD</v>
      </c>
      <c r="X85" s="1" t="str">
        <f>IFERROR(VLOOKUP(Table49[[#This Row],[ITEM CODE]],Table2[[Item Code]:[Sub Category]],7,0),"")</f>
        <v>Khmer Food</v>
      </c>
      <c r="Y85" s="68" t="str">
        <f>Table49[[#This Row],[PO Number]]&amp;COUNTIFS($E$5:E85,E85)</f>
        <v>PO3096211</v>
      </c>
    </row>
    <row r="86" spans="1:25" ht="14.7" customHeight="1" x14ac:dyDescent="0.3">
      <c r="A86" s="1">
        <f>IF(Table49[[#This Row],[ITEM NAME]]="","",ROW()-4)</f>
        <v>82</v>
      </c>
      <c r="B86" s="68">
        <v>45901</v>
      </c>
      <c r="C86" s="4">
        <f>IFERROR(VLOOKUP(B86,Table14[],3,0),"")</f>
        <v>9</v>
      </c>
      <c r="D86" s="4" t="str">
        <f>IFERROR(VLOOKUP(B86,Table14[],2,0),"")</f>
        <v>Week 01</v>
      </c>
      <c r="E86" s="4" t="s">
        <v>769</v>
      </c>
      <c r="F86" s="235" t="s">
        <v>770</v>
      </c>
      <c r="G86" s="44" t="s">
        <v>663</v>
      </c>
      <c r="H86" s="41" t="str">
        <f>IFERROR(VLOOKUP(Table49[[#This Row],[ITEM CODE]],Table2[[Item Code]:[Master Name]],2,0),"")</f>
        <v>F0103010009</v>
      </c>
      <c r="I86" s="41" t="s">
        <v>602</v>
      </c>
      <c r="J86" s="65" t="str">
        <f>IFERROR(VLOOKUP(Table49[[#This Row],[ITEM CODE]],Table2[[Item Code]:[Master Name]],3,0),"")</f>
        <v xml:space="preserve">Tuna &amp; Egg Sandwich </v>
      </c>
      <c r="K86" s="1" t="str">
        <f>IFERROR(VLOOKUP(Table49[[#This Row],[ITEM CODE]],Table2[[Item Code]:[Master Name]],9,0),"")</f>
        <v>1BOX*2PCS</v>
      </c>
      <c r="L86" s="1" t="str">
        <f>IFERROR(VLOOKUP(Table49[[#This Row],[ITEM CODE]],Table2[[Item Code]:[Master Name]],8,0),"")</f>
        <v>BOX</v>
      </c>
      <c r="M86" s="41">
        <v>1</v>
      </c>
      <c r="N86" s="66">
        <f>IFERROR(VLOOKUP(Table49[[#This Row],[ITEM CODE]],Table2[[#All],[Item Code]:[Unit Cost]],10,0),0)</f>
        <v>1.5</v>
      </c>
      <c r="O86" s="134">
        <f>IFERROR(VLOOKUP(Table49[[#This Row],[ITEM CODE]],Table2[[#All],[Item Code]:[Unit Cost]],10,0),0)</f>
        <v>1.5</v>
      </c>
      <c r="P86" s="56"/>
      <c r="Q86" s="58"/>
      <c r="R86" s="58">
        <f>Table49[[#This Row],[QUANTITY]]*Table49[[#This Row],[INV Prices]]</f>
        <v>1.5</v>
      </c>
      <c r="S86" s="67"/>
      <c r="V86" s="41"/>
      <c r="W86" s="4" t="str">
        <f>IFERROR(VLOOKUP(Table49[[#This Row],[ITEM CODE]],Table2[[Item Code]:[Category ]],6,0),"")</f>
        <v>FOOD</v>
      </c>
      <c r="X86" s="1" t="str">
        <f>IFERROR(VLOOKUP(Table49[[#This Row],[ITEM CODE]],Table2[[Item Code]:[Sub Category]],7,0),"")</f>
        <v>Sandwich</v>
      </c>
      <c r="Y86" s="68" t="str">
        <f>Table49[[#This Row],[PO Number]]&amp;COUNTIFS($E$5:E86,E86)</f>
        <v>PO309541</v>
      </c>
    </row>
    <row r="87" spans="1:25" ht="14.7" customHeight="1" x14ac:dyDescent="0.3">
      <c r="A87" s="1">
        <f>IF(Table49[[#This Row],[ITEM NAME]]="","",ROW()-4)</f>
        <v>83</v>
      </c>
      <c r="B87" s="68">
        <v>45901</v>
      </c>
      <c r="C87" s="4">
        <f>IFERROR(VLOOKUP(B87,Table14[],3,0),"")</f>
        <v>9</v>
      </c>
      <c r="D87" s="4" t="str">
        <f>IFERROR(VLOOKUP(B87,Table14[],2,0),"")</f>
        <v>Week 01</v>
      </c>
      <c r="E87" s="4" t="s">
        <v>769</v>
      </c>
      <c r="F87" s="235" t="s">
        <v>770</v>
      </c>
      <c r="G87" s="44" t="s">
        <v>663</v>
      </c>
      <c r="H87" s="41" t="str">
        <f>IFERROR(VLOOKUP(Table49[[#This Row],[ITEM CODE]],Table2[[Item Code]:[Master Name]],2,0),"")</f>
        <v>F0103010010</v>
      </c>
      <c r="I87" s="41" t="s">
        <v>603</v>
      </c>
      <c r="J87" s="65" t="str">
        <f>IFERROR(VLOOKUP(Table49[[#This Row],[ITEM CODE]],Table2[[Item Code]:[Master Name]],3,0),"")</f>
        <v xml:space="preserve">Ham &amp; Corn Sandwich </v>
      </c>
      <c r="K87" s="1" t="str">
        <f>IFERROR(VLOOKUP(Table49[[#This Row],[ITEM CODE]],Table2[[Item Code]:[Master Name]],9,0),"")</f>
        <v>1BOX*2PCS</v>
      </c>
      <c r="L87" s="1" t="str">
        <f>IFERROR(VLOOKUP(Table49[[#This Row],[ITEM CODE]],Table2[[Item Code]:[Master Name]],8,0),"")</f>
        <v>BOX</v>
      </c>
      <c r="M87" s="41">
        <v>1</v>
      </c>
      <c r="N87" s="66">
        <f>IFERROR(VLOOKUP(Table49[[#This Row],[ITEM CODE]],Table2[[#All],[Item Code]:[Unit Cost]],10,0),0)</f>
        <v>1.5</v>
      </c>
      <c r="O87" s="134">
        <f>IFERROR(VLOOKUP(Table49[[#This Row],[ITEM CODE]],Table2[[#All],[Item Code]:[Unit Cost]],10,0),0)</f>
        <v>1.5</v>
      </c>
      <c r="P87" s="56"/>
      <c r="Q87" s="58"/>
      <c r="R87" s="58">
        <f>Table49[[#This Row],[QUANTITY]]*Table49[[#This Row],[INV Prices]]</f>
        <v>1.5</v>
      </c>
      <c r="S87" s="67"/>
      <c r="V87" s="41"/>
      <c r="W87" s="4" t="str">
        <f>IFERROR(VLOOKUP(Table49[[#This Row],[ITEM CODE]],Table2[[Item Code]:[Category ]],6,0),"")</f>
        <v>FOOD</v>
      </c>
      <c r="X87" s="1" t="str">
        <f>IFERROR(VLOOKUP(Table49[[#This Row],[ITEM CODE]],Table2[[Item Code]:[Sub Category]],7,0),"")</f>
        <v>Sandwich</v>
      </c>
      <c r="Y87" s="68" t="str">
        <f>Table49[[#This Row],[PO Number]]&amp;COUNTIFS($E$5:E87,E87)</f>
        <v>PO309542</v>
      </c>
    </row>
    <row r="88" spans="1:25" ht="14.7" customHeight="1" x14ac:dyDescent="0.3">
      <c r="A88" s="1">
        <f>IF(Table49[[#This Row],[ITEM NAME]]="","",ROW()-4)</f>
        <v>84</v>
      </c>
      <c r="B88" s="68">
        <v>45901</v>
      </c>
      <c r="C88" s="4">
        <f>IFERROR(VLOOKUP(B88,Table14[],3,0),"")</f>
        <v>9</v>
      </c>
      <c r="D88" s="4" t="str">
        <f>IFERROR(VLOOKUP(B88,Table14[],2,0),"")</f>
        <v>Week 01</v>
      </c>
      <c r="E88" s="4" t="s">
        <v>769</v>
      </c>
      <c r="F88" s="235" t="s">
        <v>770</v>
      </c>
      <c r="G88" s="44" t="s">
        <v>663</v>
      </c>
      <c r="H88" s="41" t="str">
        <f>IFERROR(VLOOKUP(Table49[[#This Row],[ITEM CODE]],Table2[[Item Code]:[Master Name]],2,0),"")</f>
        <v>F0103010011</v>
      </c>
      <c r="I88" s="41" t="s">
        <v>604</v>
      </c>
      <c r="J88" s="65" t="str">
        <f>IFERROR(VLOOKUP(Table49[[#This Row],[ITEM CODE]],Table2[[Item Code]:[Master Name]],3,0),"")</f>
        <v xml:space="preserve">Sausage &amp; Freid Egg Sandwich  </v>
      </c>
      <c r="K88" s="1" t="str">
        <f>IFERROR(VLOOKUP(Table49[[#This Row],[ITEM CODE]],Table2[[Item Code]:[Master Name]],9,0),"")</f>
        <v>1BOX*2PCS</v>
      </c>
      <c r="L88" s="1" t="str">
        <f>IFERROR(VLOOKUP(Table49[[#This Row],[ITEM CODE]],Table2[[Item Code]:[Master Name]],8,0),"")</f>
        <v>BOX</v>
      </c>
      <c r="M88" s="41">
        <v>1</v>
      </c>
      <c r="N88" s="66">
        <f>IFERROR(VLOOKUP(Table49[[#This Row],[ITEM CODE]],Table2[[#All],[Item Code]:[Unit Cost]],10,0),0)</f>
        <v>1.5</v>
      </c>
      <c r="O88" s="134">
        <f>IFERROR(VLOOKUP(Table49[[#This Row],[ITEM CODE]],Table2[[#All],[Item Code]:[Unit Cost]],10,0),0)</f>
        <v>1.5</v>
      </c>
      <c r="P88" s="56"/>
      <c r="Q88" s="58"/>
      <c r="R88" s="58">
        <f>Table49[[#This Row],[QUANTITY]]*Table49[[#This Row],[INV Prices]]</f>
        <v>1.5</v>
      </c>
      <c r="S88" s="67"/>
      <c r="V88" s="41"/>
      <c r="W88" s="4" t="str">
        <f>IFERROR(VLOOKUP(Table49[[#This Row],[ITEM CODE]],Table2[[Item Code]:[Category ]],6,0),"")</f>
        <v>FOOD</v>
      </c>
      <c r="X88" s="1" t="str">
        <f>IFERROR(VLOOKUP(Table49[[#This Row],[ITEM CODE]],Table2[[Item Code]:[Sub Category]],7,0),"")</f>
        <v>Sandwich</v>
      </c>
      <c r="Y88" s="68" t="str">
        <f>Table49[[#This Row],[PO Number]]&amp;COUNTIFS($E$5:E88,E88)</f>
        <v>PO309543</v>
      </c>
    </row>
    <row r="89" spans="1:25" ht="14.7" customHeight="1" x14ac:dyDescent="0.3">
      <c r="A89" s="1">
        <f>IF(Table49[[#This Row],[ITEM NAME]]="","",ROW()-4)</f>
        <v>85</v>
      </c>
      <c r="B89" s="68">
        <v>45901</v>
      </c>
      <c r="C89" s="4">
        <f>IFERROR(VLOOKUP(B89,Table14[],3,0),"")</f>
        <v>9</v>
      </c>
      <c r="D89" s="4" t="str">
        <f>IFERROR(VLOOKUP(B89,Table14[],2,0),"")</f>
        <v>Week 01</v>
      </c>
      <c r="E89" s="4" t="s">
        <v>769</v>
      </c>
      <c r="F89" s="235" t="s">
        <v>770</v>
      </c>
      <c r="G89" s="44" t="s">
        <v>663</v>
      </c>
      <c r="H89" s="41" t="str">
        <f>IFERROR(VLOOKUP(Table49[[#This Row],[ITEM CODE]],Table2[[Item Code]:[Master Name]],2,0),"")</f>
        <v>F0103010012</v>
      </c>
      <c r="I89" s="41" t="s">
        <v>605</v>
      </c>
      <c r="J89" s="65" t="str">
        <f>IFERROR(VLOOKUP(Table49[[#This Row],[ITEM CODE]],Table2[[Item Code]:[Master Name]],3,0),"")</f>
        <v xml:space="preserve">Chicken Sandwich </v>
      </c>
      <c r="K89" s="1" t="str">
        <f>IFERROR(VLOOKUP(Table49[[#This Row],[ITEM CODE]],Table2[[Item Code]:[Master Name]],9,0),"")</f>
        <v>1BOX*2PCS</v>
      </c>
      <c r="L89" s="1" t="str">
        <f>IFERROR(VLOOKUP(Table49[[#This Row],[ITEM CODE]],Table2[[Item Code]:[Master Name]],8,0),"")</f>
        <v>BOX</v>
      </c>
      <c r="M89" s="41">
        <v>1</v>
      </c>
      <c r="N89" s="66">
        <f>IFERROR(VLOOKUP(Table49[[#This Row],[ITEM CODE]],Table2[[#All],[Item Code]:[Unit Cost]],10,0),0)</f>
        <v>1.5</v>
      </c>
      <c r="O89" s="134">
        <f>IFERROR(VLOOKUP(Table49[[#This Row],[ITEM CODE]],Table2[[#All],[Item Code]:[Unit Cost]],10,0),0)</f>
        <v>1.5</v>
      </c>
      <c r="P89" s="56"/>
      <c r="Q89" s="58"/>
      <c r="R89" s="58">
        <f>Table49[[#This Row],[QUANTITY]]*Table49[[#This Row],[INV Prices]]</f>
        <v>1.5</v>
      </c>
      <c r="S89" s="67"/>
      <c r="V89" s="41"/>
      <c r="W89" s="4" t="str">
        <f>IFERROR(VLOOKUP(Table49[[#This Row],[ITEM CODE]],Table2[[Item Code]:[Category ]],6,0),"")</f>
        <v>FOOD</v>
      </c>
      <c r="X89" s="1" t="str">
        <f>IFERROR(VLOOKUP(Table49[[#This Row],[ITEM CODE]],Table2[[Item Code]:[Sub Category]],7,0),"")</f>
        <v>Sandwich</v>
      </c>
      <c r="Y89" s="68" t="str">
        <f>Table49[[#This Row],[PO Number]]&amp;COUNTIFS($E$5:E89,E89)</f>
        <v>PO309544</v>
      </c>
    </row>
    <row r="90" spans="1:25" ht="14.7" customHeight="1" x14ac:dyDescent="0.3">
      <c r="A90" s="1">
        <f>IF(Table49[[#This Row],[ITEM NAME]]="","",ROW()-4)</f>
        <v>86</v>
      </c>
      <c r="B90" s="68">
        <v>45901</v>
      </c>
      <c r="C90" s="4">
        <f>IFERROR(VLOOKUP(B90,Table14[],3,0),"")</f>
        <v>9</v>
      </c>
      <c r="D90" s="4" t="str">
        <f>IFERROR(VLOOKUP(B90,Table14[],2,0),"")</f>
        <v>Week 01</v>
      </c>
      <c r="E90" s="4" t="s">
        <v>769</v>
      </c>
      <c r="F90" s="235" t="s">
        <v>770</v>
      </c>
      <c r="G90" s="44" t="s">
        <v>663</v>
      </c>
      <c r="H90" s="41" t="str">
        <f>IFERROR(VLOOKUP(Table49[[#This Row],[ITEM CODE]],Table2[[Item Code]:[Master Name]],2,0),"")</f>
        <v>F0103010013</v>
      </c>
      <c r="I90" s="41" t="s">
        <v>615</v>
      </c>
      <c r="J90" s="65" t="str">
        <f>IFERROR(VLOOKUP(Table49[[#This Row],[ITEM CODE]],Table2[[Item Code]:[Master Name]],3,0),"")</f>
        <v>Maki Crab &amp; Chicken Egg</v>
      </c>
      <c r="K90" s="1" t="str">
        <f>IFERROR(VLOOKUP(Table49[[#This Row],[ITEM CODE]],Table2[[Item Code]:[Master Name]],9,0),"")</f>
        <v>1BOX*6PCS</v>
      </c>
      <c r="L90" s="1" t="str">
        <f>IFERROR(VLOOKUP(Table49[[#This Row],[ITEM CODE]],Table2[[Item Code]:[Master Name]],8,0),"")</f>
        <v>Box</v>
      </c>
      <c r="M90" s="41">
        <v>1</v>
      </c>
      <c r="N90" s="66">
        <f>IFERROR(VLOOKUP(Table49[[#This Row],[ITEM CODE]],Table2[[#All],[Item Code]:[Unit Cost]],10,0),0)</f>
        <v>1.21</v>
      </c>
      <c r="O90" s="134">
        <f>IFERROR(VLOOKUP(Table49[[#This Row],[ITEM CODE]],Table2[[#All],[Item Code]:[Unit Cost]],10,0),0)</f>
        <v>1.21</v>
      </c>
      <c r="P90" s="56"/>
      <c r="Q90" s="58"/>
      <c r="R90" s="58">
        <f>Table49[[#This Row],[QUANTITY]]*Table49[[#This Row],[INV Prices]]</f>
        <v>1.21</v>
      </c>
      <c r="S90" s="67"/>
      <c r="V90" s="41"/>
      <c r="W90" s="4" t="str">
        <f>IFERROR(VLOOKUP(Table49[[#This Row],[ITEM CODE]],Table2[[Item Code]:[Category ]],6,0),"")</f>
        <v>FOOD</v>
      </c>
      <c r="X90" s="1" t="str">
        <f>IFERROR(VLOOKUP(Table49[[#This Row],[ITEM CODE]],Table2[[Item Code]:[Sub Category]],7,0),"")</f>
        <v>Sushi</v>
      </c>
      <c r="Y90" s="68" t="str">
        <f>Table49[[#This Row],[PO Number]]&amp;COUNTIFS($E$5:E90,E90)</f>
        <v>PO309545</v>
      </c>
    </row>
    <row r="91" spans="1:25" ht="14.7" customHeight="1" x14ac:dyDescent="0.3">
      <c r="A91" s="1">
        <f>IF(Table49[[#This Row],[ITEM NAME]]="","",ROW()-4)</f>
        <v>87</v>
      </c>
      <c r="B91" s="68">
        <v>45901</v>
      </c>
      <c r="C91" s="4">
        <f>IFERROR(VLOOKUP(B91,Table14[],3,0),"")</f>
        <v>9</v>
      </c>
      <c r="D91" s="4" t="str">
        <f>IFERROR(VLOOKUP(B91,Table14[],2,0),"")</f>
        <v>Week 01</v>
      </c>
      <c r="E91" s="4" t="s">
        <v>769</v>
      </c>
      <c r="F91" s="235" t="s">
        <v>770</v>
      </c>
      <c r="G91" s="44" t="s">
        <v>663</v>
      </c>
      <c r="H91" s="41" t="str">
        <f>IFERROR(VLOOKUP(Table49[[#This Row],[ITEM CODE]],Table2[[Item Code]:[Master Name]],2,0),"")</f>
        <v>F0103010014</v>
      </c>
      <c r="I91" s="41" t="s">
        <v>616</v>
      </c>
      <c r="J91" s="65" t="str">
        <f>IFERROR(VLOOKUP(Table49[[#This Row],[ITEM CODE]],Table2[[Item Code]:[Master Name]],3,0),"")</f>
        <v>Maki Cali &amp; Tuna Roll</v>
      </c>
      <c r="K91" s="1" t="str">
        <f>IFERROR(VLOOKUP(Table49[[#This Row],[ITEM CODE]],Table2[[Item Code]:[Master Name]],9,0),"")</f>
        <v>1BOX*3PCS</v>
      </c>
      <c r="L91" s="1" t="str">
        <f>IFERROR(VLOOKUP(Table49[[#This Row],[ITEM CODE]],Table2[[Item Code]:[Master Name]],8,0),"")</f>
        <v>Box</v>
      </c>
      <c r="M91" s="41">
        <v>1</v>
      </c>
      <c r="N91" s="66">
        <f>IFERROR(VLOOKUP(Table49[[#This Row],[ITEM CODE]],Table2[[#All],[Item Code]:[Unit Cost]],10,0),0)</f>
        <v>1.21</v>
      </c>
      <c r="O91" s="134">
        <f>IFERROR(VLOOKUP(Table49[[#This Row],[ITEM CODE]],Table2[[#All],[Item Code]:[Unit Cost]],10,0),0)</f>
        <v>1.21</v>
      </c>
      <c r="P91" s="56"/>
      <c r="Q91" s="58"/>
      <c r="R91" s="58">
        <f>Table49[[#This Row],[QUANTITY]]*Table49[[#This Row],[INV Prices]]</f>
        <v>1.21</v>
      </c>
      <c r="S91" s="67"/>
      <c r="V91" s="41"/>
      <c r="W91" s="4" t="str">
        <f>IFERROR(VLOOKUP(Table49[[#This Row],[ITEM CODE]],Table2[[Item Code]:[Category ]],6,0),"")</f>
        <v>FOOD</v>
      </c>
      <c r="X91" s="1" t="str">
        <f>IFERROR(VLOOKUP(Table49[[#This Row],[ITEM CODE]],Table2[[Item Code]:[Sub Category]],7,0),"")</f>
        <v>Sushi</v>
      </c>
      <c r="Y91" s="68" t="str">
        <f>Table49[[#This Row],[PO Number]]&amp;COUNTIFS($E$5:E91,E91)</f>
        <v>PO309546</v>
      </c>
    </row>
    <row r="92" spans="1:25" ht="14.7" customHeight="1" x14ac:dyDescent="0.3">
      <c r="A92" s="1">
        <f>IF(Table49[[#This Row],[ITEM NAME]]="","",ROW()-4)</f>
        <v>88</v>
      </c>
      <c r="B92" s="68">
        <v>45901</v>
      </c>
      <c r="C92" s="4">
        <f>IFERROR(VLOOKUP(B92,Table14[],3,0),"")</f>
        <v>9</v>
      </c>
      <c r="D92" s="4" t="str">
        <f>IFERROR(VLOOKUP(B92,Table14[],2,0),"")</f>
        <v>Week 01</v>
      </c>
      <c r="E92" s="4" t="s">
        <v>771</v>
      </c>
      <c r="F92" s="235" t="s">
        <v>772</v>
      </c>
      <c r="G92" s="44" t="s">
        <v>663</v>
      </c>
      <c r="H92" s="41" t="str">
        <f>IFERROR(VLOOKUP(Table49[[#This Row],[ITEM CODE]],Table2[[Item Code]:[Master Name]],2,0),"")</f>
        <v>900029</v>
      </c>
      <c r="I92" s="41" t="s">
        <v>211</v>
      </c>
      <c r="J92" s="65" t="str">
        <f>IFERROR(VLOOKUP(Table49[[#This Row],[ITEM CODE]],Table2[[Item Code]:[Master Name]],3,0),"")</f>
        <v>BEEF LOK LAK WITH RICE (បាយ​ ឡុកឡាក់សាច់គោ)</v>
      </c>
      <c r="K92" s="1" t="str">
        <f>IFERROR(VLOOKUP(Table49[[#This Row],[ITEM CODE]],Table2[[Item Code]:[Master Name]],9,0),"")</f>
        <v>1BOX*1Portion</v>
      </c>
      <c r="L92" s="1" t="str">
        <f>IFERROR(VLOOKUP(Table49[[#This Row],[ITEM CODE]],Table2[[Item Code]:[Master Name]],8,0),"")</f>
        <v>BOX</v>
      </c>
      <c r="M92" s="41">
        <v>1</v>
      </c>
      <c r="N92" s="66">
        <f>IFERROR(VLOOKUP(Table49[[#This Row],[ITEM CODE]],Table2[[#All],[Item Code]:[Unit Cost]],10,0),0)</f>
        <v>1.6679999999999999</v>
      </c>
      <c r="O92" s="134">
        <f>IFERROR(VLOOKUP(Table49[[#This Row],[ITEM CODE]],Table2[[#All],[Item Code]:[Unit Cost]],10,0),0)</f>
        <v>1.6679999999999999</v>
      </c>
      <c r="P92" s="56"/>
      <c r="Q92" s="58"/>
      <c r="R92" s="58">
        <f>Table49[[#This Row],[QUANTITY]]*Table49[[#This Row],[INV Prices]]</f>
        <v>1.6679999999999999</v>
      </c>
      <c r="S92" s="67"/>
      <c r="V92" s="41"/>
      <c r="W92" s="4" t="str">
        <f>IFERROR(VLOOKUP(Table49[[#This Row],[ITEM CODE]],Table2[[Item Code]:[Category ]],6,0),"")</f>
        <v>FOOD</v>
      </c>
      <c r="X92" s="1" t="str">
        <f>IFERROR(VLOOKUP(Table49[[#This Row],[ITEM CODE]],Table2[[Item Code]:[Sub Category]],7,0),"")</f>
        <v>Khmer Food</v>
      </c>
      <c r="Y92" s="68" t="str">
        <f>Table49[[#This Row],[PO Number]]&amp;COUNTIFS($E$5:E92,E92)</f>
        <v>PO309531</v>
      </c>
    </row>
    <row r="93" spans="1:25" ht="14.7" customHeight="1" x14ac:dyDescent="0.3">
      <c r="A93" s="1">
        <f>IF(Table49[[#This Row],[ITEM NAME]]="","",ROW()-4)</f>
        <v>89</v>
      </c>
      <c r="B93" s="68">
        <v>45901</v>
      </c>
      <c r="C93" s="4">
        <f>IFERROR(VLOOKUP(B93,Table14[],3,0),"")</f>
        <v>9</v>
      </c>
      <c r="D93" s="4" t="str">
        <f>IFERROR(VLOOKUP(B93,Table14[],2,0),"")</f>
        <v>Week 01</v>
      </c>
      <c r="E93" s="4" t="s">
        <v>771</v>
      </c>
      <c r="F93" s="235" t="s">
        <v>772</v>
      </c>
      <c r="G93" s="44" t="s">
        <v>663</v>
      </c>
      <c r="H93" s="41" t="str">
        <f>IFERROR(VLOOKUP(Table49[[#This Row],[ITEM CODE]],Table2[[Item Code]:[Master Name]],2,0),"")</f>
        <v>900027</v>
      </c>
      <c r="I93" s="41" t="s">
        <v>212</v>
      </c>
      <c r="J93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93" s="1" t="str">
        <f>IFERROR(VLOOKUP(Table49[[#This Row],[ITEM CODE]],Table2[[Item Code]:[Master Name]],9,0),"")</f>
        <v>1BOX*1Portion</v>
      </c>
      <c r="L93" s="1" t="str">
        <f>IFERROR(VLOOKUP(Table49[[#This Row],[ITEM CODE]],Table2[[Item Code]:[Master Name]],8,0),"")</f>
        <v>BOX</v>
      </c>
      <c r="M93" s="41">
        <v>1</v>
      </c>
      <c r="N93" s="66">
        <f>IFERROR(VLOOKUP(Table49[[#This Row],[ITEM CODE]],Table2[[#All],[Item Code]:[Unit Cost]],10,0),0)</f>
        <v>1.2023999999999999</v>
      </c>
      <c r="O93" s="134">
        <f>IFERROR(VLOOKUP(Table49[[#This Row],[ITEM CODE]],Table2[[#All],[Item Code]:[Unit Cost]],10,0),0)</f>
        <v>1.2023999999999999</v>
      </c>
      <c r="P93" s="56"/>
      <c r="Q93" s="58"/>
      <c r="R93" s="58">
        <f>Table49[[#This Row],[QUANTITY]]*Table49[[#This Row],[INV Prices]]</f>
        <v>1.2023999999999999</v>
      </c>
      <c r="S93" s="67"/>
      <c r="V93" s="41"/>
      <c r="W93" s="4" t="str">
        <f>IFERROR(VLOOKUP(Table49[[#This Row],[ITEM CODE]],Table2[[Item Code]:[Category ]],6,0),"")</f>
        <v>FOOD</v>
      </c>
      <c r="X93" s="1" t="str">
        <f>IFERROR(VLOOKUP(Table49[[#This Row],[ITEM CODE]],Table2[[Item Code]:[Sub Category]],7,0),"")</f>
        <v>Khmer Food</v>
      </c>
      <c r="Y93" s="68" t="str">
        <f>Table49[[#This Row],[PO Number]]&amp;COUNTIFS($E$5:E93,E93)</f>
        <v>PO309532</v>
      </c>
    </row>
    <row r="94" spans="1:25" ht="14.7" customHeight="1" x14ac:dyDescent="0.3">
      <c r="A94" s="1">
        <f>IF(Table49[[#This Row],[ITEM NAME]]="","",ROW()-4)</f>
        <v>90</v>
      </c>
      <c r="B94" s="68">
        <v>45901</v>
      </c>
      <c r="C94" s="4">
        <f>IFERROR(VLOOKUP(B94,Table14[],3,0),"")</f>
        <v>9</v>
      </c>
      <c r="D94" s="4" t="str">
        <f>IFERROR(VLOOKUP(B94,Table14[],2,0),"")</f>
        <v>Week 01</v>
      </c>
      <c r="E94" s="4" t="s">
        <v>771</v>
      </c>
      <c r="F94" s="235" t="s">
        <v>772</v>
      </c>
      <c r="G94" s="44" t="s">
        <v>663</v>
      </c>
      <c r="H94" s="41" t="str">
        <f>IFERROR(VLOOKUP(Table49[[#This Row],[ITEM CODE]],Table2[[Item Code]:[Master Name]],2,0),"")</f>
        <v>900031</v>
      </c>
      <c r="I94" s="41" t="s">
        <v>218</v>
      </c>
      <c r="J94" s="65" t="str">
        <f>IFERROR(VLOOKUP(Table49[[#This Row],[ITEM CODE]],Table2[[Item Code]:[Master Name]],3,0),"")</f>
        <v>ROASTED DUCK WITH RICE (បាយ ទាខ្វៃ)</v>
      </c>
      <c r="K94" s="1" t="str">
        <f>IFERROR(VLOOKUP(Table49[[#This Row],[ITEM CODE]],Table2[[Item Code]:[Master Name]],9,0),"")</f>
        <v>1BOX*1Portion</v>
      </c>
      <c r="L94" s="1" t="str">
        <f>IFERROR(VLOOKUP(Table49[[#This Row],[ITEM CODE]],Table2[[Item Code]:[Master Name]],8,0),"")</f>
        <v>BOX</v>
      </c>
      <c r="M94" s="41">
        <v>1</v>
      </c>
      <c r="N94" s="66">
        <f>IFERROR(VLOOKUP(Table49[[#This Row],[ITEM CODE]],Table2[[#All],[Item Code]:[Unit Cost]],10,0),0)</f>
        <v>1.4783999999999999</v>
      </c>
      <c r="O94" s="134">
        <f>IFERROR(VLOOKUP(Table49[[#This Row],[ITEM CODE]],Table2[[#All],[Item Code]:[Unit Cost]],10,0),0)</f>
        <v>1.4783999999999999</v>
      </c>
      <c r="P94" s="56"/>
      <c r="Q94" s="58"/>
      <c r="R94" s="58">
        <f>Table49[[#This Row],[QUANTITY]]*Table49[[#This Row],[INV Prices]]</f>
        <v>1.4783999999999999</v>
      </c>
      <c r="S94" s="67"/>
      <c r="V94" s="41"/>
      <c r="W94" s="4" t="str">
        <f>IFERROR(VLOOKUP(Table49[[#This Row],[ITEM CODE]],Table2[[Item Code]:[Category ]],6,0),"")</f>
        <v>FOOD</v>
      </c>
      <c r="X94" s="1" t="str">
        <f>IFERROR(VLOOKUP(Table49[[#This Row],[ITEM CODE]],Table2[[Item Code]:[Sub Category]],7,0),"")</f>
        <v>Khmer Food</v>
      </c>
      <c r="Y94" s="68" t="str">
        <f>Table49[[#This Row],[PO Number]]&amp;COUNTIFS($E$5:E94,E94)</f>
        <v>PO309533</v>
      </c>
    </row>
    <row r="95" spans="1:25" ht="14.7" customHeight="1" x14ac:dyDescent="0.3">
      <c r="A95" s="1">
        <f>IF(Table49[[#This Row],[ITEM NAME]]="","",ROW()-4)</f>
        <v>91</v>
      </c>
      <c r="B95" s="68">
        <v>45901</v>
      </c>
      <c r="C95" s="4">
        <f>IFERROR(VLOOKUP(B95,Table14[],3,0),"")</f>
        <v>9</v>
      </c>
      <c r="D95" s="4" t="str">
        <f>IFERROR(VLOOKUP(B95,Table14[],2,0),"")</f>
        <v>Week 01</v>
      </c>
      <c r="E95" s="4" t="s">
        <v>771</v>
      </c>
      <c r="F95" s="235" t="s">
        <v>772</v>
      </c>
      <c r="G95" s="44" t="s">
        <v>663</v>
      </c>
      <c r="H95" s="41" t="str">
        <f>IFERROR(VLOOKUP(Table49[[#This Row],[ITEM CODE]],Table2[[Item Code]:[Master Name]],2,0),"")</f>
        <v>900032</v>
      </c>
      <c r="I95" s="41" t="s">
        <v>214</v>
      </c>
      <c r="J95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95" s="1" t="str">
        <f>IFERROR(VLOOKUP(Table49[[#This Row],[ITEM CODE]],Table2[[Item Code]:[Master Name]],9,0),"")</f>
        <v>1BOX*1Portion</v>
      </c>
      <c r="L95" s="1" t="str">
        <f>IFERROR(VLOOKUP(Table49[[#This Row],[ITEM CODE]],Table2[[Item Code]:[Master Name]],8,0),"")</f>
        <v>BOX</v>
      </c>
      <c r="M95" s="41">
        <v>1</v>
      </c>
      <c r="N95" s="66">
        <f>IFERROR(VLOOKUP(Table49[[#This Row],[ITEM CODE]],Table2[[#All],[Item Code]:[Unit Cost]],10,0),0)</f>
        <v>1.2984</v>
      </c>
      <c r="O95" s="134">
        <f>IFERROR(VLOOKUP(Table49[[#This Row],[ITEM CODE]],Table2[[#All],[Item Code]:[Unit Cost]],10,0),0)</f>
        <v>1.2984</v>
      </c>
      <c r="P95" s="56"/>
      <c r="Q95" s="58"/>
      <c r="R95" s="58">
        <f>Table49[[#This Row],[QUANTITY]]*Table49[[#This Row],[INV Prices]]</f>
        <v>1.2984</v>
      </c>
      <c r="S95" s="67"/>
      <c r="V95" s="41"/>
      <c r="W95" s="4" t="str">
        <f>IFERROR(VLOOKUP(Table49[[#This Row],[ITEM CODE]],Table2[[Item Code]:[Category ]],6,0),"")</f>
        <v>FOOD</v>
      </c>
      <c r="X95" s="1" t="str">
        <f>IFERROR(VLOOKUP(Table49[[#This Row],[ITEM CODE]],Table2[[Item Code]:[Sub Category]],7,0),"")</f>
        <v>Khmer Food</v>
      </c>
      <c r="Y95" s="68" t="str">
        <f>Table49[[#This Row],[PO Number]]&amp;COUNTIFS($E$5:E95,E95)</f>
        <v>PO309534</v>
      </c>
    </row>
    <row r="96" spans="1:25" ht="14.7" customHeight="1" x14ac:dyDescent="0.3">
      <c r="A96" s="1">
        <f>IF(Table49[[#This Row],[ITEM NAME]]="","",ROW()-4)</f>
        <v>92</v>
      </c>
      <c r="B96" s="68">
        <v>45901</v>
      </c>
      <c r="C96" s="4">
        <f>IFERROR(VLOOKUP(B96,Table14[],3,0),"")</f>
        <v>9</v>
      </c>
      <c r="D96" s="4" t="str">
        <f>IFERROR(VLOOKUP(B96,Table14[],2,0),"")</f>
        <v>Week 01</v>
      </c>
      <c r="E96" s="4" t="s">
        <v>771</v>
      </c>
      <c r="F96" s="235" t="s">
        <v>772</v>
      </c>
      <c r="G96" s="44" t="s">
        <v>663</v>
      </c>
      <c r="H96" s="41" t="str">
        <f>IFERROR(VLOOKUP(Table49[[#This Row],[ITEM CODE]],Table2[[Item Code]:[Master Name]],2,0),"")</f>
        <v>900028</v>
      </c>
      <c r="I96" s="41" t="s">
        <v>215</v>
      </c>
      <c r="J96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96" s="1" t="str">
        <f>IFERROR(VLOOKUP(Table49[[#This Row],[ITEM CODE]],Table2[[Item Code]:[Master Name]],9,0),"")</f>
        <v>1BOX*1Portion</v>
      </c>
      <c r="L96" s="1" t="str">
        <f>IFERROR(VLOOKUP(Table49[[#This Row],[ITEM CODE]],Table2[[Item Code]:[Master Name]],8,0),"")</f>
        <v>BOX</v>
      </c>
      <c r="M96" s="41">
        <v>1</v>
      </c>
      <c r="N96" s="66">
        <f>IFERROR(VLOOKUP(Table49[[#This Row],[ITEM CODE]],Table2[[#All],[Item Code]:[Unit Cost]],10,0),0)</f>
        <v>1.0104</v>
      </c>
      <c r="O96" s="134">
        <f>IFERROR(VLOOKUP(Table49[[#This Row],[ITEM CODE]],Table2[[#All],[Item Code]:[Unit Cost]],10,0),0)</f>
        <v>1.0104</v>
      </c>
      <c r="P96" s="56"/>
      <c r="Q96" s="58"/>
      <c r="R96" s="58">
        <f>Table49[[#This Row],[QUANTITY]]*Table49[[#This Row],[INV Prices]]</f>
        <v>1.0104</v>
      </c>
      <c r="S96" s="67"/>
      <c r="V96" s="41"/>
      <c r="W96" s="4" t="str">
        <f>IFERROR(VLOOKUP(Table49[[#This Row],[ITEM CODE]],Table2[[Item Code]:[Category ]],6,0),"")</f>
        <v>FOOD</v>
      </c>
      <c r="X96" s="1" t="str">
        <f>IFERROR(VLOOKUP(Table49[[#This Row],[ITEM CODE]],Table2[[Item Code]:[Sub Category]],7,0),"")</f>
        <v>Khmer Food</v>
      </c>
      <c r="Y96" s="68" t="str">
        <f>Table49[[#This Row],[PO Number]]&amp;COUNTIFS($E$5:E96,E96)</f>
        <v>PO309535</v>
      </c>
    </row>
    <row r="97" spans="1:25" ht="14.7" customHeight="1" x14ac:dyDescent="0.3">
      <c r="A97" s="1">
        <f>IF(Table49[[#This Row],[ITEM NAME]]="","",ROW()-4)</f>
        <v>93</v>
      </c>
      <c r="B97" s="68">
        <v>45901</v>
      </c>
      <c r="C97" s="4">
        <f>IFERROR(VLOOKUP(B97,Table14[],3,0),"")</f>
        <v>9</v>
      </c>
      <c r="D97" s="4" t="str">
        <f>IFERROR(VLOOKUP(B97,Table14[],2,0),"")</f>
        <v>Week 01</v>
      </c>
      <c r="E97" s="4" t="s">
        <v>771</v>
      </c>
      <c r="F97" s="235" t="s">
        <v>772</v>
      </c>
      <c r="G97" s="44" t="s">
        <v>663</v>
      </c>
      <c r="H97" s="41" t="str">
        <f>IFERROR(VLOOKUP(Table49[[#This Row],[ITEM CODE]],Table2[[Item Code]:[Master Name]],2,0),"")</f>
        <v>900038</v>
      </c>
      <c r="I97" s="41" t="s">
        <v>219</v>
      </c>
      <c r="J97" s="65" t="str">
        <f>IFERROR(VLOOKUP(Table49[[#This Row],[ITEM CODE]],Table2[[Item Code]:[Master Name]],3,0),"")</f>
        <v>ROATED PORK BELLY WITH RICE (បាយ សាច់ជ្រូក៣ជាន់)</v>
      </c>
      <c r="K97" s="1" t="str">
        <f>IFERROR(VLOOKUP(Table49[[#This Row],[ITEM CODE]],Table2[[Item Code]:[Master Name]],9,0),"")</f>
        <v>1BOX*1Portion</v>
      </c>
      <c r="L97" s="1" t="str">
        <f>IFERROR(VLOOKUP(Table49[[#This Row],[ITEM CODE]],Table2[[Item Code]:[Master Name]],8,0),"")</f>
        <v>BOX</v>
      </c>
      <c r="M97" s="41">
        <v>1</v>
      </c>
      <c r="N97" s="66">
        <f>IFERROR(VLOOKUP(Table49[[#This Row],[ITEM CODE]],Table2[[#All],[Item Code]:[Unit Cost]],10,0),0)</f>
        <v>1.0920000000000001</v>
      </c>
      <c r="O97" s="134">
        <f>IFERROR(VLOOKUP(Table49[[#This Row],[ITEM CODE]],Table2[[#All],[Item Code]:[Unit Cost]],10,0),0)</f>
        <v>1.0920000000000001</v>
      </c>
      <c r="P97" s="56"/>
      <c r="Q97" s="58"/>
      <c r="R97" s="58">
        <f>Table49[[#This Row],[QUANTITY]]*Table49[[#This Row],[INV Prices]]</f>
        <v>1.0920000000000001</v>
      </c>
      <c r="S97" s="67"/>
      <c r="V97" s="41"/>
      <c r="W97" s="4" t="str">
        <f>IFERROR(VLOOKUP(Table49[[#This Row],[ITEM CODE]],Table2[[Item Code]:[Category ]],6,0),"")</f>
        <v>FOOD</v>
      </c>
      <c r="X97" s="1" t="str">
        <f>IFERROR(VLOOKUP(Table49[[#This Row],[ITEM CODE]],Table2[[Item Code]:[Sub Category]],7,0),"")</f>
        <v>Khmer Food</v>
      </c>
      <c r="Y97" s="68" t="str">
        <f>Table49[[#This Row],[PO Number]]&amp;COUNTIFS($E$5:E97,E97)</f>
        <v>PO309536</v>
      </c>
    </row>
    <row r="98" spans="1:25" ht="14.7" customHeight="1" x14ac:dyDescent="0.3">
      <c r="A98" s="1">
        <f>IF(Table49[[#This Row],[ITEM NAME]]="","",ROW()-4)</f>
        <v>94</v>
      </c>
      <c r="B98" s="68">
        <v>45901</v>
      </c>
      <c r="C98" s="4">
        <f>IFERROR(VLOOKUP(B98,Table14[],3,0),"")</f>
        <v>9</v>
      </c>
      <c r="D98" s="4" t="str">
        <f>IFERROR(VLOOKUP(B98,Table14[],2,0),"")</f>
        <v>Week 01</v>
      </c>
      <c r="E98" s="4" t="s">
        <v>771</v>
      </c>
      <c r="F98" s="235" t="s">
        <v>772</v>
      </c>
      <c r="G98" s="44" t="s">
        <v>663</v>
      </c>
      <c r="H98" s="41" t="str">
        <f>IFERROR(VLOOKUP(Table49[[#This Row],[ITEM CODE]],Table2[[Item Code]:[Master Name]],2,0),"")</f>
        <v>900036</v>
      </c>
      <c r="I98" s="41" t="s">
        <v>220</v>
      </c>
      <c r="J98" s="65" t="str">
        <f>IFERROR(VLOOKUP(Table49[[#This Row],[ITEM CODE]],Table2[[Item Code]:[Master Name]],3,0),"")</f>
        <v>THICK CHICKEN CURRY (ការីសាច់មាន់) ខាប់</v>
      </c>
      <c r="K98" s="1" t="str">
        <f>IFERROR(VLOOKUP(Table49[[#This Row],[ITEM CODE]],Table2[[Item Code]:[Master Name]],9,0),"")</f>
        <v>1BOX*1Portion</v>
      </c>
      <c r="L98" s="1" t="str">
        <f>IFERROR(VLOOKUP(Table49[[#This Row],[ITEM CODE]],Table2[[Item Code]:[Master Name]],8,0),"")</f>
        <v>BOX</v>
      </c>
      <c r="M98" s="41">
        <v>1</v>
      </c>
      <c r="N98" s="66">
        <f>IFERROR(VLOOKUP(Table49[[#This Row],[ITEM CODE]],Table2[[#All],[Item Code]:[Unit Cost]],10,0),0)</f>
        <v>1.3824000000000001</v>
      </c>
      <c r="O98" s="134">
        <f>IFERROR(VLOOKUP(Table49[[#This Row],[ITEM CODE]],Table2[[#All],[Item Code]:[Unit Cost]],10,0),0)</f>
        <v>1.3824000000000001</v>
      </c>
      <c r="P98" s="56"/>
      <c r="Q98" s="58"/>
      <c r="R98" s="58">
        <f>Table49[[#This Row],[QUANTITY]]*Table49[[#This Row],[INV Prices]]</f>
        <v>1.3824000000000001</v>
      </c>
      <c r="S98" s="67"/>
      <c r="V98" s="41"/>
      <c r="W98" s="4" t="str">
        <f>IFERROR(VLOOKUP(Table49[[#This Row],[ITEM CODE]],Table2[[Item Code]:[Category ]],6,0),"")</f>
        <v>FOOD</v>
      </c>
      <c r="X98" s="1" t="str">
        <f>IFERROR(VLOOKUP(Table49[[#This Row],[ITEM CODE]],Table2[[Item Code]:[Sub Category]],7,0),"")</f>
        <v>Khmer Food</v>
      </c>
      <c r="Y98" s="68" t="str">
        <f>Table49[[#This Row],[PO Number]]&amp;COUNTIFS($E$5:E98,E98)</f>
        <v>PO309537</v>
      </c>
    </row>
    <row r="99" spans="1:25" ht="14.7" customHeight="1" x14ac:dyDescent="0.3">
      <c r="A99" s="1">
        <f>IF(Table49[[#This Row],[ITEM NAME]]="","",ROW()-4)</f>
        <v>95</v>
      </c>
      <c r="B99" s="68">
        <v>45901</v>
      </c>
      <c r="C99" s="4">
        <f>IFERROR(VLOOKUP(B99,Table14[],3,0),"")</f>
        <v>9</v>
      </c>
      <c r="D99" s="4" t="str">
        <f>IFERROR(VLOOKUP(B99,Table14[],2,0),"")</f>
        <v>Week 01</v>
      </c>
      <c r="E99" s="4" t="s">
        <v>771</v>
      </c>
      <c r="F99" s="235" t="s">
        <v>772</v>
      </c>
      <c r="G99" s="44" t="s">
        <v>663</v>
      </c>
      <c r="H99" s="41" t="str">
        <f>IFERROR(VLOOKUP(Table49[[#This Row],[ITEM CODE]],Table2[[Item Code]:[Master Name]],2,0),"")</f>
        <v>900035</v>
      </c>
      <c r="I99" s="41" t="s">
        <v>221</v>
      </c>
      <c r="J99" s="65" t="str">
        <f>IFERROR(VLOOKUP(Table49[[#This Row],[ITEM CODE]],Table2[[Item Code]:[Master Name]],3,0),"")</f>
        <v>THICK BEEF CURRY SARAMAN (ការីសារ៉ាម៉ាន់សាច់គោ) ខាប់</v>
      </c>
      <c r="K99" s="1" t="str">
        <f>IFERROR(VLOOKUP(Table49[[#This Row],[ITEM CODE]],Table2[[Item Code]:[Master Name]],9,0),"")</f>
        <v>1BOX*1Portion</v>
      </c>
      <c r="L99" s="1" t="str">
        <f>IFERROR(VLOOKUP(Table49[[#This Row],[ITEM CODE]],Table2[[Item Code]:[Master Name]],8,0),"")</f>
        <v>BOX</v>
      </c>
      <c r="M99" s="41">
        <v>1</v>
      </c>
      <c r="N99" s="66">
        <f>IFERROR(VLOOKUP(Table49[[#This Row],[ITEM CODE]],Table2[[#All],[Item Code]:[Unit Cost]],10,0),0)</f>
        <v>1.9079999999999999</v>
      </c>
      <c r="O99" s="134">
        <f>IFERROR(VLOOKUP(Table49[[#This Row],[ITEM CODE]],Table2[[#All],[Item Code]:[Unit Cost]],10,0),0)</f>
        <v>1.9079999999999999</v>
      </c>
      <c r="P99" s="56"/>
      <c r="Q99" s="58"/>
      <c r="R99" s="58">
        <f>Table49[[#This Row],[QUANTITY]]*Table49[[#This Row],[INV Prices]]</f>
        <v>1.9079999999999999</v>
      </c>
      <c r="S99" s="67"/>
      <c r="V99" s="41"/>
      <c r="W99" s="4" t="str">
        <f>IFERROR(VLOOKUP(Table49[[#This Row],[ITEM CODE]],Table2[[Item Code]:[Category ]],6,0),"")</f>
        <v>FOOD</v>
      </c>
      <c r="X99" s="1" t="str">
        <f>IFERROR(VLOOKUP(Table49[[#This Row],[ITEM CODE]],Table2[[Item Code]:[Sub Category]],7,0),"")</f>
        <v>Khmer Food</v>
      </c>
      <c r="Y99" s="68" t="str">
        <f>Table49[[#This Row],[PO Number]]&amp;COUNTIFS($E$5:E99,E99)</f>
        <v>PO309538</v>
      </c>
    </row>
    <row r="100" spans="1:25" ht="14.7" customHeight="1" x14ac:dyDescent="0.3">
      <c r="A100" s="1">
        <f>IF(Table49[[#This Row],[ITEM NAME]]="","",ROW()-4)</f>
        <v>96</v>
      </c>
      <c r="B100" s="68">
        <v>45901</v>
      </c>
      <c r="C100" s="4">
        <f>IFERROR(VLOOKUP(B100,Table14[],3,0),"")</f>
        <v>9</v>
      </c>
      <c r="D100" s="4" t="str">
        <f>IFERROR(VLOOKUP(B100,Table14[],2,0),"")</f>
        <v>Week 01</v>
      </c>
      <c r="E100" s="4" t="s">
        <v>771</v>
      </c>
      <c r="F100" s="235" t="s">
        <v>772</v>
      </c>
      <c r="G100" s="44" t="s">
        <v>663</v>
      </c>
      <c r="H100" s="41" t="str">
        <f>IFERROR(VLOOKUP(Table49[[#This Row],[ITEM CODE]],Table2[[Item Code]:[Master Name]],2,0),"")</f>
        <v>900037</v>
      </c>
      <c r="I100" s="41" t="s">
        <v>223</v>
      </c>
      <c r="J100" s="65" t="str">
        <f>IFERROR(VLOOKUP(Table49[[#This Row],[ITEM CODE]],Table2[[Item Code]:[Master Name]],3,0),"")</f>
        <v>HIKO FRIED RICE (បាយឆា HIKO)</v>
      </c>
      <c r="K100" s="1" t="str">
        <f>IFERROR(VLOOKUP(Table49[[#This Row],[ITEM CODE]],Table2[[Item Code]:[Master Name]],9,0),"")</f>
        <v>1BOX*1Portion</v>
      </c>
      <c r="L100" s="1" t="str">
        <f>IFERROR(VLOOKUP(Table49[[#This Row],[ITEM CODE]],Table2[[Item Code]:[Master Name]],8,0),"")</f>
        <v>BOX</v>
      </c>
      <c r="M100" s="41">
        <v>1</v>
      </c>
      <c r="N100" s="66">
        <f>IFERROR(VLOOKUP(Table49[[#This Row],[ITEM CODE]],Table2[[#All],[Item Code]:[Unit Cost]],10,0),0)</f>
        <v>1.68</v>
      </c>
      <c r="O100" s="134">
        <f>IFERROR(VLOOKUP(Table49[[#This Row],[ITEM CODE]],Table2[[#All],[Item Code]:[Unit Cost]],10,0),0)</f>
        <v>1.68</v>
      </c>
      <c r="P100" s="56"/>
      <c r="Q100" s="58"/>
      <c r="R100" s="58">
        <f>Table49[[#This Row],[QUANTITY]]*Table49[[#This Row],[INV Prices]]</f>
        <v>1.68</v>
      </c>
      <c r="S100" s="67"/>
      <c r="V100" s="41"/>
      <c r="W100" s="4" t="str">
        <f>IFERROR(VLOOKUP(Table49[[#This Row],[ITEM CODE]],Table2[[Item Code]:[Category ]],6,0),"")</f>
        <v>FOOD</v>
      </c>
      <c r="X100" s="1" t="str">
        <f>IFERROR(VLOOKUP(Table49[[#This Row],[ITEM CODE]],Table2[[Item Code]:[Sub Category]],7,0),"")</f>
        <v>Khmer Food</v>
      </c>
      <c r="Y100" s="68" t="str">
        <f>Table49[[#This Row],[PO Number]]&amp;COUNTIFS($E$5:E100,E100)</f>
        <v>PO309539</v>
      </c>
    </row>
    <row r="101" spans="1:25" ht="14.7" customHeight="1" x14ac:dyDescent="0.3">
      <c r="A101" s="1">
        <f>IF(Table49[[#This Row],[ITEM NAME]]="","",ROW()-4)</f>
        <v>97</v>
      </c>
      <c r="B101" s="68">
        <v>45901</v>
      </c>
      <c r="C101" s="4">
        <f>IFERROR(VLOOKUP(B101,Table14[],3,0),"")</f>
        <v>9</v>
      </c>
      <c r="D101" s="4" t="str">
        <f>IFERROR(VLOOKUP(B101,Table14[],2,0),"")</f>
        <v>Week 01</v>
      </c>
      <c r="E101" s="4" t="s">
        <v>771</v>
      </c>
      <c r="F101" s="235" t="s">
        <v>772</v>
      </c>
      <c r="G101" s="44" t="s">
        <v>663</v>
      </c>
      <c r="H101" s="41" t="str">
        <f>IFERROR(VLOOKUP(Table49[[#This Row],[ITEM CODE]],Table2[[Item Code]:[Master Name]],2,0),"")</f>
        <v>F0101010018</v>
      </c>
      <c r="I101" s="41" t="s">
        <v>633</v>
      </c>
      <c r="J101" s="65" t="str">
        <f>IFERROR(VLOOKUP(Table49[[#This Row],[ITEM CODE]],Table2[[Item Code]:[Master Name]],3,0),"")</f>
        <v>Salmon Fried Rice (បា​យឆា សាលម៉ុន)</v>
      </c>
      <c r="K101" s="1" t="str">
        <f>IFERROR(VLOOKUP(Table49[[#This Row],[ITEM CODE]],Table2[[Item Code]:[Master Name]],9,0),"")</f>
        <v>1BOX*1Portion</v>
      </c>
      <c r="L101" s="1" t="str">
        <f>IFERROR(VLOOKUP(Table49[[#This Row],[ITEM CODE]],Table2[[Item Code]:[Master Name]],8,0),"")</f>
        <v>BOX</v>
      </c>
      <c r="M101" s="41">
        <v>1</v>
      </c>
      <c r="N101" s="66">
        <f>IFERROR(VLOOKUP(Table49[[#This Row],[ITEM CODE]],Table2[[#All],[Item Code]:[Unit Cost]],10,0),0)</f>
        <v>1.6</v>
      </c>
      <c r="O101" s="134">
        <f>IFERROR(VLOOKUP(Table49[[#This Row],[ITEM CODE]],Table2[[#All],[Item Code]:[Unit Cost]],10,0),0)</f>
        <v>1.6</v>
      </c>
      <c r="P101" s="56"/>
      <c r="Q101" s="58"/>
      <c r="R101" s="58">
        <f>Table49[[#This Row],[QUANTITY]]*Table49[[#This Row],[INV Prices]]</f>
        <v>1.6</v>
      </c>
      <c r="S101" s="67"/>
      <c r="V101" s="41"/>
      <c r="W101" s="4" t="str">
        <f>IFERROR(VLOOKUP(Table49[[#This Row],[ITEM CODE]],Table2[[Item Code]:[Category ]],6,0),"")</f>
        <v>FOOD</v>
      </c>
      <c r="X101" s="1" t="str">
        <f>IFERROR(VLOOKUP(Table49[[#This Row],[ITEM CODE]],Table2[[Item Code]:[Sub Category]],7,0),"")</f>
        <v>Khmer Food</v>
      </c>
      <c r="Y101" s="68" t="str">
        <f>Table49[[#This Row],[PO Number]]&amp;COUNTIFS($E$5:E101,E101)</f>
        <v>PO3095310</v>
      </c>
    </row>
    <row r="102" spans="1:25" ht="14.7" customHeight="1" x14ac:dyDescent="0.3">
      <c r="A102" s="1">
        <f>IF(Table49[[#This Row],[ITEM NAME]]="","",ROW()-4)</f>
        <v>98</v>
      </c>
      <c r="B102" s="68">
        <v>45901</v>
      </c>
      <c r="C102" s="4">
        <f>IFERROR(VLOOKUP(B102,Table14[],3,0),"")</f>
        <v>9</v>
      </c>
      <c r="D102" s="4" t="str">
        <f>IFERROR(VLOOKUP(B102,Table14[],2,0),"")</f>
        <v>Week 01</v>
      </c>
      <c r="E102" s="4" t="s">
        <v>771</v>
      </c>
      <c r="F102" s="235" t="s">
        <v>772</v>
      </c>
      <c r="G102" s="44" t="s">
        <v>663</v>
      </c>
      <c r="H102" s="41" t="str">
        <f>IFERROR(VLOOKUP(Table49[[#This Row],[ITEM CODE]],Table2[[Item Code]:[Master Name]],2,0),"")</f>
        <v>F0101010019</v>
      </c>
      <c r="I102" s="41" t="s">
        <v>634</v>
      </c>
      <c r="J102" s="65" t="str">
        <f>IFERROR(VLOOKUP(Table49[[#This Row],[ITEM CODE]],Table2[[Item Code]:[Master Name]],3,0),"")</f>
        <v>Crab Fried Rice (បាយឆា ក្ដាម)</v>
      </c>
      <c r="K102" s="1" t="str">
        <f>IFERROR(VLOOKUP(Table49[[#This Row],[ITEM CODE]],Table2[[Item Code]:[Master Name]],9,0),"")</f>
        <v>1BOX*1Portion</v>
      </c>
      <c r="L102" s="1" t="str">
        <f>IFERROR(VLOOKUP(Table49[[#This Row],[ITEM CODE]],Table2[[Item Code]:[Master Name]],8,0),"")</f>
        <v>BOX</v>
      </c>
      <c r="M102" s="41">
        <v>1</v>
      </c>
      <c r="N102" s="66">
        <f>IFERROR(VLOOKUP(Table49[[#This Row],[ITEM CODE]],Table2[[#All],[Item Code]:[Unit Cost]],10,0),0)</f>
        <v>1.6</v>
      </c>
      <c r="O102" s="134">
        <f>IFERROR(VLOOKUP(Table49[[#This Row],[ITEM CODE]],Table2[[#All],[Item Code]:[Unit Cost]],10,0),0)</f>
        <v>1.6</v>
      </c>
      <c r="P102" s="56"/>
      <c r="Q102" s="58"/>
      <c r="R102" s="58">
        <f>Table49[[#This Row],[QUANTITY]]*Table49[[#This Row],[INV Prices]]</f>
        <v>1.6</v>
      </c>
      <c r="S102" s="67"/>
      <c r="V102" s="41"/>
      <c r="W102" s="4" t="str">
        <f>IFERROR(VLOOKUP(Table49[[#This Row],[ITEM CODE]],Table2[[Item Code]:[Category ]],6,0),"")</f>
        <v>FOOD</v>
      </c>
      <c r="X102" s="1" t="str">
        <f>IFERROR(VLOOKUP(Table49[[#This Row],[ITEM CODE]],Table2[[Item Code]:[Sub Category]],7,0),"")</f>
        <v>Khmer Food</v>
      </c>
      <c r="Y102" s="68" t="str">
        <f>Table49[[#This Row],[PO Number]]&amp;COUNTIFS($E$5:E102,E102)</f>
        <v>PO3095311</v>
      </c>
    </row>
    <row r="103" spans="1:25" ht="14.7" customHeight="1" x14ac:dyDescent="0.3">
      <c r="A103" s="1">
        <f>IF(Table49[[#This Row],[ITEM NAME]]="","",ROW()-4)</f>
        <v>99</v>
      </c>
      <c r="B103" s="68">
        <v>45901</v>
      </c>
      <c r="C103" s="4">
        <f>IFERROR(VLOOKUP(B103,Table14[],3,0),"")</f>
        <v>9</v>
      </c>
      <c r="D103" s="4" t="str">
        <f>IFERROR(VLOOKUP(B103,Table14[],2,0),"")</f>
        <v>Week 01</v>
      </c>
      <c r="E103" s="4" t="s">
        <v>771</v>
      </c>
      <c r="F103" s="235" t="s">
        <v>772</v>
      </c>
      <c r="G103" s="44" t="s">
        <v>663</v>
      </c>
      <c r="H103" s="41" t="str">
        <f>IFERROR(VLOOKUP(Table49[[#This Row],[ITEM CODE]],Table2[[Item Code]:[Master Name]],2,0),"")</f>
        <v>900152</v>
      </c>
      <c r="I103" s="41" t="s">
        <v>64</v>
      </c>
      <c r="J103" s="65" t="str">
        <f>IFERROR(VLOOKUP(Table49[[#This Row],[ITEM CODE]],Table2[[Item Code]:[Master Name]],3,0),"")</f>
        <v>Lettuce Iceberg</v>
      </c>
      <c r="K103" s="1" t="str">
        <f>IFERROR(VLOOKUP(Table49[[#This Row],[ITEM CODE]],Table2[[Item Code]:[Master Name]],9,0),"")</f>
        <v>KG</v>
      </c>
      <c r="L103" s="1" t="str">
        <f>IFERROR(VLOOKUP(Table49[[#This Row],[ITEM CODE]],Table2[[Item Code]:[Master Name]],8,0),"")</f>
        <v>KG</v>
      </c>
      <c r="M103" s="41">
        <v>2</v>
      </c>
      <c r="N103" s="66">
        <f>IFERROR(VLOOKUP(Table49[[#This Row],[ITEM CODE]],Table2[[#All],[Item Code]:[Unit Cost]],10,0),0)</f>
        <v>3.12</v>
      </c>
      <c r="O103" s="134">
        <f>IFERROR(VLOOKUP(Table49[[#This Row],[ITEM CODE]],Table2[[#All],[Item Code]:[Unit Cost]],10,0),0)</f>
        <v>3.12</v>
      </c>
      <c r="P103" s="56"/>
      <c r="Q103" s="58"/>
      <c r="R103" s="58">
        <f>Table49[[#This Row],[QUANTITY]]*Table49[[#This Row],[INV Prices]]</f>
        <v>6.24</v>
      </c>
      <c r="S103" s="67"/>
      <c r="V103" s="41"/>
      <c r="W103" s="4" t="str">
        <f>IFERROR(VLOOKUP(Table49[[#This Row],[ITEM CODE]],Table2[[Item Code]:[Category ]],6,0),"")</f>
        <v>FOOD</v>
      </c>
      <c r="X103" s="1" t="str">
        <f>IFERROR(VLOOKUP(Table49[[#This Row],[ITEM CODE]],Table2[[Item Code]:[Sub Category]],7,0),"")</f>
        <v>Fruits &amp; Veggies / Veggies</v>
      </c>
      <c r="Y103" s="68" t="str">
        <f>Table49[[#This Row],[PO Number]]&amp;COUNTIFS($E$5:E103,E103)</f>
        <v>PO3095312</v>
      </c>
    </row>
    <row r="104" spans="1:25" ht="14.7" customHeight="1" x14ac:dyDescent="0.3">
      <c r="A104" s="1">
        <f>IF(Table49[[#This Row],[ITEM NAME]]="","",ROW()-4)</f>
        <v>100</v>
      </c>
      <c r="B104" s="68">
        <v>45901</v>
      </c>
      <c r="C104" s="4">
        <f>IFERROR(VLOOKUP(B104,Table14[],3,0),"")</f>
        <v>9</v>
      </c>
      <c r="D104" s="4" t="str">
        <f>IFERROR(VLOOKUP(B104,Table14[],2,0),"")</f>
        <v>Week 01</v>
      </c>
      <c r="E104" s="4" t="s">
        <v>771</v>
      </c>
      <c r="F104" s="235" t="s">
        <v>772</v>
      </c>
      <c r="G104" s="44" t="s">
        <v>663</v>
      </c>
      <c r="H104" s="41" t="str">
        <f>IFERROR(VLOOKUP(Table49[[#This Row],[ITEM CODE]],Table2[[Item Code]:[Master Name]],2,0),"")</f>
        <v>900151</v>
      </c>
      <c r="I104" s="41" t="s">
        <v>65</v>
      </c>
      <c r="J104" s="65" t="str">
        <f>IFERROR(VLOOKUP(Table49[[#This Row],[ITEM CODE]],Table2[[Item Code]:[Master Name]],3,0),"")</f>
        <v>Leek</v>
      </c>
      <c r="K104" s="1" t="str">
        <f>IFERROR(VLOOKUP(Table49[[#This Row],[ITEM CODE]],Table2[[Item Code]:[Master Name]],9,0),"")</f>
        <v>KG</v>
      </c>
      <c r="L104" s="1" t="str">
        <f>IFERROR(VLOOKUP(Table49[[#This Row],[ITEM CODE]],Table2[[Item Code]:[Master Name]],8,0),"")</f>
        <v>KG</v>
      </c>
      <c r="M104" s="41">
        <v>2</v>
      </c>
      <c r="N104" s="66">
        <f>IFERROR(VLOOKUP(Table49[[#This Row],[ITEM CODE]],Table2[[#All],[Item Code]:[Unit Cost]],10,0),0)</f>
        <v>3.36</v>
      </c>
      <c r="O104" s="134">
        <f>IFERROR(VLOOKUP(Table49[[#This Row],[ITEM CODE]],Table2[[#All],[Item Code]:[Unit Cost]],10,0),0)</f>
        <v>3.36</v>
      </c>
      <c r="P104" s="56"/>
      <c r="Q104" s="58"/>
      <c r="R104" s="58">
        <f>Table49[[#This Row],[QUANTITY]]*Table49[[#This Row],[INV Prices]]</f>
        <v>6.72</v>
      </c>
      <c r="S104" s="67"/>
      <c r="V104" s="41"/>
      <c r="W104" s="4" t="str">
        <f>IFERROR(VLOOKUP(Table49[[#This Row],[ITEM CODE]],Table2[[Item Code]:[Category ]],6,0),"")</f>
        <v>FOOD</v>
      </c>
      <c r="X104" s="1" t="str">
        <f>IFERROR(VLOOKUP(Table49[[#This Row],[ITEM CODE]],Table2[[Item Code]:[Sub Category]],7,0),"")</f>
        <v>Fruits &amp; Veggies / Veggies</v>
      </c>
      <c r="Y104" s="68" t="str">
        <f>Table49[[#This Row],[PO Number]]&amp;COUNTIFS($E$5:E104,E104)</f>
        <v>PO3095313</v>
      </c>
    </row>
    <row r="105" spans="1:25" ht="14.7" customHeight="1" x14ac:dyDescent="0.3">
      <c r="A105" s="1">
        <f>IF(Table49[[#This Row],[ITEM NAME]]="","",ROW()-4)</f>
        <v>101</v>
      </c>
      <c r="B105" s="68">
        <v>45901</v>
      </c>
      <c r="C105" s="4">
        <f>IFERROR(VLOOKUP(B105,Table14[],3,0),"")</f>
        <v>9</v>
      </c>
      <c r="D105" s="4" t="str">
        <f>IFERROR(VLOOKUP(B105,Table14[],2,0),"")</f>
        <v>Week 01</v>
      </c>
      <c r="E105" s="4" t="s">
        <v>771</v>
      </c>
      <c r="F105" s="235" t="s">
        <v>772</v>
      </c>
      <c r="G105" s="44" t="s">
        <v>663</v>
      </c>
      <c r="H105" s="41" t="str">
        <f>IFERROR(VLOOKUP(Table49[[#This Row],[ITEM CODE]],Table2[[Item Code]:[Master Name]],2,0),"")</f>
        <v>900270</v>
      </c>
      <c r="I105" s="41" t="s">
        <v>360</v>
      </c>
      <c r="J105" s="65" t="str">
        <f>IFERROR(VLOOKUP(Table49[[#This Row],[ITEM CODE]],Table2[[Item Code]:[Master Name]],3,0),"")</f>
        <v>Thai Salt (អំបិលកញ្ចប់)</v>
      </c>
      <c r="K105" s="1" t="str">
        <f>IFERROR(VLOOKUP(Table49[[#This Row],[ITEM CODE]],Table2[[Item Code]:[Master Name]],9,0),"")</f>
        <v>1PKT*1KG</v>
      </c>
      <c r="L105" s="1" t="str">
        <f>IFERROR(VLOOKUP(Table49[[#This Row],[ITEM CODE]],Table2[[Item Code]:[Master Name]],8,0),"")</f>
        <v>PKT</v>
      </c>
      <c r="M105" s="41">
        <v>3</v>
      </c>
      <c r="N105" s="66">
        <f>IFERROR(VLOOKUP(Table49[[#This Row],[ITEM CODE]],Table2[[#All],[Item Code]:[Unit Cost]],10,0),0)</f>
        <v>0.72</v>
      </c>
      <c r="O105" s="134">
        <f>IFERROR(VLOOKUP(Table49[[#This Row],[ITEM CODE]],Table2[[#All],[Item Code]:[Unit Cost]],10,0),0)</f>
        <v>0.72</v>
      </c>
      <c r="P105" s="56"/>
      <c r="Q105" s="58"/>
      <c r="R105" s="58">
        <f>Table49[[#This Row],[QUANTITY]]*Table49[[#This Row],[INV Prices]]</f>
        <v>2.16</v>
      </c>
      <c r="S105" s="67"/>
      <c r="V105" s="41"/>
      <c r="W105" s="4" t="str">
        <f>IFERROR(VLOOKUP(Table49[[#This Row],[ITEM CODE]],Table2[[Item Code]:[Category ]],6,0),"")</f>
        <v>FOOD</v>
      </c>
      <c r="X105" s="1" t="str">
        <f>IFERROR(VLOOKUP(Table49[[#This Row],[ITEM CODE]],Table2[[Item Code]:[Sub Category]],7,0),"")</f>
        <v>Ingredients</v>
      </c>
      <c r="Y105" s="68" t="str">
        <f>Table49[[#This Row],[PO Number]]&amp;COUNTIFS($E$5:E105,E105)</f>
        <v>PO3095314</v>
      </c>
    </row>
    <row r="106" spans="1:25" ht="14.7" customHeight="1" x14ac:dyDescent="0.3">
      <c r="A106" s="1">
        <f>IF(Table49[[#This Row],[ITEM NAME]]="","",ROW()-4)</f>
        <v>102</v>
      </c>
      <c r="B106" s="68">
        <v>45901</v>
      </c>
      <c r="C106" s="4">
        <f>IFERROR(VLOOKUP(B106,Table14[],3,0),"")</f>
        <v>9</v>
      </c>
      <c r="D106" s="4" t="str">
        <f>IFERROR(VLOOKUP(B106,Table14[],2,0),"")</f>
        <v>Week 01</v>
      </c>
      <c r="E106" s="4" t="s">
        <v>773</v>
      </c>
      <c r="F106" s="44" t="s">
        <v>774</v>
      </c>
      <c r="G106" s="44" t="s">
        <v>664</v>
      </c>
      <c r="H106" s="41" t="str">
        <f>IFERROR(VLOOKUP(Table49[[#This Row],[ITEM CODE]],Table2[[Item Code]:[Master Name]],2,0),"")</f>
        <v>F0103010009</v>
      </c>
      <c r="I106" s="41" t="s">
        <v>602</v>
      </c>
      <c r="J106" s="65" t="str">
        <f>IFERROR(VLOOKUP(Table49[[#This Row],[ITEM CODE]],Table2[[Item Code]:[Master Name]],3,0),"")</f>
        <v xml:space="preserve">Tuna &amp; Egg Sandwich </v>
      </c>
      <c r="K106" s="1" t="str">
        <f>IFERROR(VLOOKUP(Table49[[#This Row],[ITEM CODE]],Table2[[Item Code]:[Master Name]],9,0),"")</f>
        <v>1BOX*2PCS</v>
      </c>
      <c r="L106" s="1" t="str">
        <f>IFERROR(VLOOKUP(Table49[[#This Row],[ITEM CODE]],Table2[[Item Code]:[Master Name]],8,0),"")</f>
        <v>BOX</v>
      </c>
      <c r="M106" s="41">
        <v>1</v>
      </c>
      <c r="N106" s="66">
        <f>IFERROR(VLOOKUP(Table49[[#This Row],[ITEM CODE]],Table2[[#All],[Item Code]:[Unit Cost]],10,0),0)</f>
        <v>1.5</v>
      </c>
      <c r="O106" s="134">
        <f>IFERROR(VLOOKUP(Table49[[#This Row],[ITEM CODE]],Table2[[#All],[Item Code]:[Unit Cost]],10,0),0)</f>
        <v>1.5</v>
      </c>
      <c r="P106" s="56"/>
      <c r="Q106" s="58"/>
      <c r="R106" s="58">
        <f>Table49[[#This Row],[QUANTITY]]*Table49[[#This Row],[INV Prices]]</f>
        <v>1.5</v>
      </c>
      <c r="S106" s="67"/>
      <c r="V106" s="41"/>
      <c r="W106" s="4" t="str">
        <f>IFERROR(VLOOKUP(Table49[[#This Row],[ITEM CODE]],Table2[[Item Code]:[Category ]],6,0),"")</f>
        <v>FOOD</v>
      </c>
      <c r="X106" s="1" t="str">
        <f>IFERROR(VLOOKUP(Table49[[#This Row],[ITEM CODE]],Table2[[Item Code]:[Sub Category]],7,0),"")</f>
        <v>Sandwich</v>
      </c>
      <c r="Y106" s="68" t="str">
        <f>Table49[[#This Row],[PO Number]]&amp;COUNTIFS($E$5:E106,E106)</f>
        <v>PO309631</v>
      </c>
    </row>
    <row r="107" spans="1:25" ht="14.7" customHeight="1" x14ac:dyDescent="0.3">
      <c r="A107" s="1">
        <f>IF(Table49[[#This Row],[ITEM NAME]]="","",ROW()-4)</f>
        <v>103</v>
      </c>
      <c r="B107" s="68">
        <v>45901</v>
      </c>
      <c r="C107" s="4">
        <f>IFERROR(VLOOKUP(B107,Table14[],3,0),"")</f>
        <v>9</v>
      </c>
      <c r="D107" s="4" t="str">
        <f>IFERROR(VLOOKUP(B107,Table14[],2,0),"")</f>
        <v>Week 01</v>
      </c>
      <c r="E107" s="4" t="s">
        <v>773</v>
      </c>
      <c r="F107" s="44" t="s">
        <v>774</v>
      </c>
      <c r="G107" s="44" t="s">
        <v>664</v>
      </c>
      <c r="H107" s="41" t="str">
        <f>IFERROR(VLOOKUP(Table49[[#This Row],[ITEM CODE]],Table2[[Item Code]:[Master Name]],2,0),"")</f>
        <v>F0103010010</v>
      </c>
      <c r="I107" s="41" t="s">
        <v>603</v>
      </c>
      <c r="J107" s="65" t="str">
        <f>IFERROR(VLOOKUP(Table49[[#This Row],[ITEM CODE]],Table2[[Item Code]:[Master Name]],3,0),"")</f>
        <v xml:space="preserve">Ham &amp; Corn Sandwich </v>
      </c>
      <c r="K107" s="1" t="str">
        <f>IFERROR(VLOOKUP(Table49[[#This Row],[ITEM CODE]],Table2[[Item Code]:[Master Name]],9,0),"")</f>
        <v>1BOX*2PCS</v>
      </c>
      <c r="L107" s="1" t="str">
        <f>IFERROR(VLOOKUP(Table49[[#This Row],[ITEM CODE]],Table2[[Item Code]:[Master Name]],8,0),"")</f>
        <v>BOX</v>
      </c>
      <c r="M107" s="41">
        <v>1</v>
      </c>
      <c r="N107" s="66">
        <f>IFERROR(VLOOKUP(Table49[[#This Row],[ITEM CODE]],Table2[[#All],[Item Code]:[Unit Cost]],10,0),0)</f>
        <v>1.5</v>
      </c>
      <c r="O107" s="134">
        <f>IFERROR(VLOOKUP(Table49[[#This Row],[ITEM CODE]],Table2[[#All],[Item Code]:[Unit Cost]],10,0),0)</f>
        <v>1.5</v>
      </c>
      <c r="P107" s="56"/>
      <c r="Q107" s="58"/>
      <c r="R107" s="58">
        <f>Table49[[#This Row],[QUANTITY]]*Table49[[#This Row],[INV Prices]]</f>
        <v>1.5</v>
      </c>
      <c r="S107" s="67"/>
      <c r="V107" s="41"/>
      <c r="W107" s="4" t="str">
        <f>IFERROR(VLOOKUP(Table49[[#This Row],[ITEM CODE]],Table2[[Item Code]:[Category ]],6,0),"")</f>
        <v>FOOD</v>
      </c>
      <c r="X107" s="1" t="str">
        <f>IFERROR(VLOOKUP(Table49[[#This Row],[ITEM CODE]],Table2[[Item Code]:[Sub Category]],7,0),"")</f>
        <v>Sandwich</v>
      </c>
      <c r="Y107" s="68" t="str">
        <f>Table49[[#This Row],[PO Number]]&amp;COUNTIFS($E$5:E107,E107)</f>
        <v>PO309632</v>
      </c>
    </row>
    <row r="108" spans="1:25" ht="14.7" customHeight="1" x14ac:dyDescent="0.3">
      <c r="A108" s="1">
        <f>IF(Table49[[#This Row],[ITEM NAME]]="","",ROW()-4)</f>
        <v>104</v>
      </c>
      <c r="B108" s="68">
        <v>45901</v>
      </c>
      <c r="C108" s="4">
        <f>IFERROR(VLOOKUP(B108,Table14[],3,0),"")</f>
        <v>9</v>
      </c>
      <c r="D108" s="4" t="str">
        <f>IFERROR(VLOOKUP(B108,Table14[],2,0),"")</f>
        <v>Week 01</v>
      </c>
      <c r="E108" s="4" t="s">
        <v>773</v>
      </c>
      <c r="F108" s="44" t="s">
        <v>774</v>
      </c>
      <c r="G108" s="44" t="s">
        <v>664</v>
      </c>
      <c r="H108" s="41" t="str">
        <f>IFERROR(VLOOKUP(Table49[[#This Row],[ITEM CODE]],Table2[[Item Code]:[Master Name]],2,0),"")</f>
        <v>F0103010011</v>
      </c>
      <c r="I108" s="41" t="s">
        <v>604</v>
      </c>
      <c r="J108" s="65" t="str">
        <f>IFERROR(VLOOKUP(Table49[[#This Row],[ITEM CODE]],Table2[[Item Code]:[Master Name]],3,0),"")</f>
        <v xml:space="preserve">Sausage &amp; Freid Egg Sandwich  </v>
      </c>
      <c r="K108" s="1" t="str">
        <f>IFERROR(VLOOKUP(Table49[[#This Row],[ITEM CODE]],Table2[[Item Code]:[Master Name]],9,0),"")</f>
        <v>1BOX*2PCS</v>
      </c>
      <c r="L108" s="1" t="str">
        <f>IFERROR(VLOOKUP(Table49[[#This Row],[ITEM CODE]],Table2[[Item Code]:[Master Name]],8,0),"")</f>
        <v>BOX</v>
      </c>
      <c r="M108" s="41">
        <v>1</v>
      </c>
      <c r="N108" s="66">
        <f>IFERROR(VLOOKUP(Table49[[#This Row],[ITEM CODE]],Table2[[#All],[Item Code]:[Unit Cost]],10,0),0)</f>
        <v>1.5</v>
      </c>
      <c r="O108" s="134">
        <f>IFERROR(VLOOKUP(Table49[[#This Row],[ITEM CODE]],Table2[[#All],[Item Code]:[Unit Cost]],10,0),0)</f>
        <v>1.5</v>
      </c>
      <c r="P108" s="56"/>
      <c r="Q108" s="58"/>
      <c r="R108" s="58">
        <f>Table49[[#This Row],[QUANTITY]]*Table49[[#This Row],[INV Prices]]</f>
        <v>1.5</v>
      </c>
      <c r="S108" s="67"/>
      <c r="V108" s="41"/>
      <c r="W108" s="4" t="str">
        <f>IFERROR(VLOOKUP(Table49[[#This Row],[ITEM CODE]],Table2[[Item Code]:[Category ]],6,0),"")</f>
        <v>FOOD</v>
      </c>
      <c r="X108" s="1" t="str">
        <f>IFERROR(VLOOKUP(Table49[[#This Row],[ITEM CODE]],Table2[[Item Code]:[Sub Category]],7,0),"")</f>
        <v>Sandwich</v>
      </c>
      <c r="Y108" s="68" t="str">
        <f>Table49[[#This Row],[PO Number]]&amp;COUNTIFS($E$5:E108,E108)</f>
        <v>PO309633</v>
      </c>
    </row>
    <row r="109" spans="1:25" ht="14.7" customHeight="1" x14ac:dyDescent="0.3">
      <c r="A109" s="1">
        <f>IF(Table49[[#This Row],[ITEM NAME]]="","",ROW()-4)</f>
        <v>105</v>
      </c>
      <c r="B109" s="68">
        <v>45901</v>
      </c>
      <c r="C109" s="4">
        <f>IFERROR(VLOOKUP(B109,Table14[],3,0),"")</f>
        <v>9</v>
      </c>
      <c r="D109" s="4" t="str">
        <f>IFERROR(VLOOKUP(B109,Table14[],2,0),"")</f>
        <v>Week 01</v>
      </c>
      <c r="E109" s="4" t="s">
        <v>773</v>
      </c>
      <c r="F109" s="44" t="s">
        <v>774</v>
      </c>
      <c r="G109" s="44" t="s">
        <v>664</v>
      </c>
      <c r="H109" s="41" t="str">
        <f>IFERROR(VLOOKUP(Table49[[#This Row],[ITEM CODE]],Table2[[Item Code]:[Master Name]],2,0),"")</f>
        <v>F0103010012</v>
      </c>
      <c r="I109" s="41" t="s">
        <v>605</v>
      </c>
      <c r="J109" s="65" t="str">
        <f>IFERROR(VLOOKUP(Table49[[#This Row],[ITEM CODE]],Table2[[Item Code]:[Master Name]],3,0),"")</f>
        <v xml:space="preserve">Chicken Sandwich </v>
      </c>
      <c r="K109" s="1" t="str">
        <f>IFERROR(VLOOKUP(Table49[[#This Row],[ITEM CODE]],Table2[[Item Code]:[Master Name]],9,0),"")</f>
        <v>1BOX*2PCS</v>
      </c>
      <c r="L109" s="1" t="str">
        <f>IFERROR(VLOOKUP(Table49[[#This Row],[ITEM CODE]],Table2[[Item Code]:[Master Name]],8,0),"")</f>
        <v>BOX</v>
      </c>
      <c r="M109" s="41">
        <v>1</v>
      </c>
      <c r="N109" s="66">
        <f>IFERROR(VLOOKUP(Table49[[#This Row],[ITEM CODE]],Table2[[#All],[Item Code]:[Unit Cost]],10,0),0)</f>
        <v>1.5</v>
      </c>
      <c r="O109" s="134">
        <f>IFERROR(VLOOKUP(Table49[[#This Row],[ITEM CODE]],Table2[[#All],[Item Code]:[Unit Cost]],10,0),0)</f>
        <v>1.5</v>
      </c>
      <c r="P109" s="56"/>
      <c r="Q109" s="58"/>
      <c r="R109" s="58">
        <f>Table49[[#This Row],[QUANTITY]]*Table49[[#This Row],[INV Prices]]</f>
        <v>1.5</v>
      </c>
      <c r="S109" s="67"/>
      <c r="V109" s="41"/>
      <c r="W109" s="4" t="str">
        <f>IFERROR(VLOOKUP(Table49[[#This Row],[ITEM CODE]],Table2[[Item Code]:[Category ]],6,0),"")</f>
        <v>FOOD</v>
      </c>
      <c r="X109" s="1" t="str">
        <f>IFERROR(VLOOKUP(Table49[[#This Row],[ITEM CODE]],Table2[[Item Code]:[Sub Category]],7,0),"")</f>
        <v>Sandwich</v>
      </c>
      <c r="Y109" s="68" t="str">
        <f>Table49[[#This Row],[PO Number]]&amp;COUNTIFS($E$5:E109,E109)</f>
        <v>PO309634</v>
      </c>
    </row>
    <row r="110" spans="1:25" ht="14.7" customHeight="1" x14ac:dyDescent="0.3">
      <c r="A110" s="1">
        <f>IF(Table49[[#This Row],[ITEM NAME]]="","",ROW()-4)</f>
        <v>106</v>
      </c>
      <c r="B110" s="68">
        <v>45901</v>
      </c>
      <c r="C110" s="4">
        <f>IFERROR(VLOOKUP(B110,Table14[],3,0),"")</f>
        <v>9</v>
      </c>
      <c r="D110" s="4" t="str">
        <f>IFERROR(VLOOKUP(B110,Table14[],2,0),"")</f>
        <v>Week 01</v>
      </c>
      <c r="E110" s="4" t="s">
        <v>773</v>
      </c>
      <c r="F110" s="44" t="s">
        <v>774</v>
      </c>
      <c r="G110" s="44" t="s">
        <v>664</v>
      </c>
      <c r="H110" s="41" t="str">
        <f>IFERROR(VLOOKUP(Table49[[#This Row],[ITEM CODE]],Table2[[Item Code]:[Master Name]],2,0),"")</f>
        <v>F0101010017</v>
      </c>
      <c r="I110" s="41" t="s">
        <v>583</v>
      </c>
      <c r="J110" s="65" t="str">
        <f>IFERROR(VLOOKUP(Table49[[#This Row],[ITEM CODE]],Table2[[Item Code]:[Master Name]],3,0),"")</f>
        <v>Bulgogi Dosirak-KL-0001</v>
      </c>
      <c r="K110" s="1" t="str">
        <f>IFERROR(VLOOKUP(Table49[[#This Row],[ITEM CODE]],Table2[[Item Code]:[Master Name]],9,0),"")</f>
        <v>1BOX*1Portion</v>
      </c>
      <c r="L110" s="1" t="str">
        <f>IFERROR(VLOOKUP(Table49[[#This Row],[ITEM CODE]],Table2[[Item Code]:[Master Name]],8,0),"")</f>
        <v>BOX</v>
      </c>
      <c r="M110" s="41">
        <v>1</v>
      </c>
      <c r="N110" s="66">
        <f>IFERROR(VLOOKUP(Table49[[#This Row],[ITEM CODE]],Table2[[#All],[Item Code]:[Unit Cost]],10,0),0)</f>
        <v>2.2000000000000002</v>
      </c>
      <c r="O110" s="134">
        <f>IFERROR(VLOOKUP(Table49[[#This Row],[ITEM CODE]],Table2[[#All],[Item Code]:[Unit Cost]],10,0),0)</f>
        <v>2.2000000000000002</v>
      </c>
      <c r="P110" s="56"/>
      <c r="Q110" s="58"/>
      <c r="R110" s="58">
        <f>Table49[[#This Row],[QUANTITY]]*Table49[[#This Row],[INV Prices]]</f>
        <v>2.2000000000000002</v>
      </c>
      <c r="S110" s="67"/>
      <c r="V110" s="41"/>
      <c r="W110" s="4" t="str">
        <f>IFERROR(VLOOKUP(Table49[[#This Row],[ITEM CODE]],Table2[[Item Code]:[Category ]],6,0),"")</f>
        <v>FOOD</v>
      </c>
      <c r="X110" s="1" t="str">
        <f>IFERROR(VLOOKUP(Table49[[#This Row],[ITEM CODE]],Table2[[Item Code]:[Sub Category]],7,0),"")</f>
        <v>Korean Lunch Box</v>
      </c>
      <c r="Y110" s="68" t="str">
        <f>Table49[[#This Row],[PO Number]]&amp;COUNTIFS($E$5:E110,E110)</f>
        <v>PO309635</v>
      </c>
    </row>
    <row r="111" spans="1:25" ht="14.7" customHeight="1" x14ac:dyDescent="0.3">
      <c r="A111" s="1">
        <f>IF(Table49[[#This Row],[ITEM NAME]]="","",ROW()-4)</f>
        <v>107</v>
      </c>
      <c r="B111" s="68">
        <v>45901</v>
      </c>
      <c r="C111" s="4">
        <f>IFERROR(VLOOKUP(B111,Table14[],3,0),"")</f>
        <v>9</v>
      </c>
      <c r="D111" s="4" t="str">
        <f>IFERROR(VLOOKUP(B111,Table14[],2,0),"")</f>
        <v>Week 01</v>
      </c>
      <c r="E111" s="4" t="s">
        <v>773</v>
      </c>
      <c r="F111" s="44" t="s">
        <v>774</v>
      </c>
      <c r="G111" s="44" t="s">
        <v>664</v>
      </c>
      <c r="H111" s="41" t="str">
        <f>IFERROR(VLOOKUP(Table49[[#This Row],[ITEM CODE]],Table2[[Item Code]:[Master Name]],2,0),"")</f>
        <v>F0101010015</v>
      </c>
      <c r="I111" s="41" t="s">
        <v>585</v>
      </c>
      <c r="J111" s="65" t="str">
        <f>IFERROR(VLOOKUP(Table49[[#This Row],[ITEM CODE]],Table2[[Item Code]:[Master Name]],3,0),"")</f>
        <v>Japchae Dakgangjeong Dosirak-KL-0003</v>
      </c>
      <c r="K111" s="1" t="str">
        <f>IFERROR(VLOOKUP(Table49[[#This Row],[ITEM CODE]],Table2[[Item Code]:[Master Name]],9,0),"")</f>
        <v>1BOX*1Portion</v>
      </c>
      <c r="L111" s="1" t="str">
        <f>IFERROR(VLOOKUP(Table49[[#This Row],[ITEM CODE]],Table2[[Item Code]:[Master Name]],8,0),"")</f>
        <v>BOX</v>
      </c>
      <c r="M111" s="41">
        <v>1</v>
      </c>
      <c r="N111" s="66">
        <f>IFERROR(VLOOKUP(Table49[[#This Row],[ITEM CODE]],Table2[[#All],[Item Code]:[Unit Cost]],10,0),0)</f>
        <v>2.6</v>
      </c>
      <c r="O111" s="134">
        <f>IFERROR(VLOOKUP(Table49[[#This Row],[ITEM CODE]],Table2[[#All],[Item Code]:[Unit Cost]],10,0),0)</f>
        <v>2.6</v>
      </c>
      <c r="P111" s="56"/>
      <c r="Q111" s="58"/>
      <c r="R111" s="58">
        <f>Table49[[#This Row],[QUANTITY]]*Table49[[#This Row],[INV Prices]]</f>
        <v>2.6</v>
      </c>
      <c r="S111" s="67"/>
      <c r="V111" s="41"/>
      <c r="W111" s="4" t="str">
        <f>IFERROR(VLOOKUP(Table49[[#This Row],[ITEM CODE]],Table2[[Item Code]:[Category ]],6,0),"")</f>
        <v>FOOD</v>
      </c>
      <c r="X111" s="1" t="str">
        <f>IFERROR(VLOOKUP(Table49[[#This Row],[ITEM CODE]],Table2[[Item Code]:[Sub Category]],7,0),"")</f>
        <v>Korean Lunch Box</v>
      </c>
      <c r="Y111" s="68" t="str">
        <f>Table49[[#This Row],[PO Number]]&amp;COUNTIFS($E$5:E111,E111)</f>
        <v>PO309636</v>
      </c>
    </row>
    <row r="112" spans="1:25" ht="14.7" customHeight="1" x14ac:dyDescent="0.3">
      <c r="A112" s="1">
        <f>IF(Table49[[#This Row],[ITEM NAME]]="","",ROW()-4)</f>
        <v>108</v>
      </c>
      <c r="B112" s="68">
        <v>45901</v>
      </c>
      <c r="C112" s="4">
        <f>IFERROR(VLOOKUP(B112,Table14[],3,0),"")</f>
        <v>9</v>
      </c>
      <c r="D112" s="4" t="str">
        <f>IFERROR(VLOOKUP(B112,Table14[],2,0),"")</f>
        <v>Week 01</v>
      </c>
      <c r="E112" s="4" t="s">
        <v>773</v>
      </c>
      <c r="F112" s="44" t="s">
        <v>774</v>
      </c>
      <c r="G112" s="44" t="s">
        <v>664</v>
      </c>
      <c r="H112" s="41" t="str">
        <f>IFERROR(VLOOKUP(Table49[[#This Row],[ITEM CODE]],Table2[[Item Code]:[Master Name]],2,0),"")</f>
        <v>F0101010016</v>
      </c>
      <c r="I112" s="41" t="s">
        <v>584</v>
      </c>
      <c r="J112" s="65" t="str">
        <f>IFERROR(VLOOKUP(Table49[[#This Row],[ITEM CODE]],Table2[[Item Code]:[Master Name]],3,0),"")</f>
        <v>Stir Fried Spicy Pork Dosirak-KL-0002</v>
      </c>
      <c r="K112" s="1" t="str">
        <f>IFERROR(VLOOKUP(Table49[[#This Row],[ITEM CODE]],Table2[[Item Code]:[Master Name]],9,0),"")</f>
        <v>1BOX*1Portion</v>
      </c>
      <c r="L112" s="1" t="str">
        <f>IFERROR(VLOOKUP(Table49[[#This Row],[ITEM CODE]],Table2[[Item Code]:[Master Name]],8,0),"")</f>
        <v>BOX</v>
      </c>
      <c r="M112" s="41">
        <v>1</v>
      </c>
      <c r="N112" s="66">
        <f>IFERROR(VLOOKUP(Table49[[#This Row],[ITEM CODE]],Table2[[#All],[Item Code]:[Unit Cost]],10,0),0)</f>
        <v>2.38</v>
      </c>
      <c r="O112" s="134">
        <f>IFERROR(VLOOKUP(Table49[[#This Row],[ITEM CODE]],Table2[[#All],[Item Code]:[Unit Cost]],10,0),0)</f>
        <v>2.38</v>
      </c>
      <c r="P112" s="56"/>
      <c r="Q112" s="58"/>
      <c r="R112" s="58">
        <f>Table49[[#This Row],[QUANTITY]]*Table49[[#This Row],[INV Prices]]</f>
        <v>2.38</v>
      </c>
      <c r="S112" s="67"/>
      <c r="V112" s="41"/>
      <c r="W112" s="4" t="str">
        <f>IFERROR(VLOOKUP(Table49[[#This Row],[ITEM CODE]],Table2[[Item Code]:[Category ]],6,0),"")</f>
        <v>FOOD</v>
      </c>
      <c r="X112" s="1" t="str">
        <f>IFERROR(VLOOKUP(Table49[[#This Row],[ITEM CODE]],Table2[[Item Code]:[Sub Category]],7,0),"")</f>
        <v>Korean Lunch Box</v>
      </c>
      <c r="Y112" s="68" t="str">
        <f>Table49[[#This Row],[PO Number]]&amp;COUNTIFS($E$5:E112,E112)</f>
        <v>PO309637</v>
      </c>
    </row>
    <row r="113" spans="1:25" ht="14.7" customHeight="1" x14ac:dyDescent="0.3">
      <c r="A113" s="1">
        <f>IF(Table49[[#This Row],[ITEM NAME]]="","",ROW()-4)</f>
        <v>109</v>
      </c>
      <c r="B113" s="68">
        <v>45901</v>
      </c>
      <c r="C113" s="4">
        <f>IFERROR(VLOOKUP(B113,Table14[],3,0),"")</f>
        <v>9</v>
      </c>
      <c r="D113" s="4" t="str">
        <f>IFERROR(VLOOKUP(B113,Table14[],2,0),"")</f>
        <v>Week 01</v>
      </c>
      <c r="E113" s="4" t="s">
        <v>773</v>
      </c>
      <c r="F113" s="44" t="s">
        <v>774</v>
      </c>
      <c r="G113" s="44" t="s">
        <v>664</v>
      </c>
      <c r="H113" s="41" t="str">
        <f>IFERROR(VLOOKUP(Table49[[#This Row],[ITEM CODE]],Table2[[Item Code]:[Master Name]],2,0),"")</f>
        <v>F0103010013</v>
      </c>
      <c r="I113" s="41" t="s">
        <v>615</v>
      </c>
      <c r="J113" s="65" t="str">
        <f>IFERROR(VLOOKUP(Table49[[#This Row],[ITEM CODE]],Table2[[Item Code]:[Master Name]],3,0),"")</f>
        <v>Maki Crab &amp; Chicken Egg</v>
      </c>
      <c r="K113" s="1" t="str">
        <f>IFERROR(VLOOKUP(Table49[[#This Row],[ITEM CODE]],Table2[[Item Code]:[Master Name]],9,0),"")</f>
        <v>1BOX*6PCS</v>
      </c>
      <c r="L113" s="1" t="str">
        <f>IFERROR(VLOOKUP(Table49[[#This Row],[ITEM CODE]],Table2[[Item Code]:[Master Name]],8,0),"")</f>
        <v>Box</v>
      </c>
      <c r="M113" s="41">
        <v>2</v>
      </c>
      <c r="N113" s="66">
        <f>IFERROR(VLOOKUP(Table49[[#This Row],[ITEM CODE]],Table2[[#All],[Item Code]:[Unit Cost]],10,0),0)</f>
        <v>1.21</v>
      </c>
      <c r="O113" s="134">
        <f>IFERROR(VLOOKUP(Table49[[#This Row],[ITEM CODE]],Table2[[#All],[Item Code]:[Unit Cost]],10,0),0)</f>
        <v>1.21</v>
      </c>
      <c r="P113" s="56"/>
      <c r="Q113" s="58"/>
      <c r="R113" s="58">
        <f>Table49[[#This Row],[QUANTITY]]*Table49[[#This Row],[INV Prices]]</f>
        <v>2.42</v>
      </c>
      <c r="S113" s="67"/>
      <c r="V113" s="41"/>
      <c r="W113" s="4" t="str">
        <f>IFERROR(VLOOKUP(Table49[[#This Row],[ITEM CODE]],Table2[[Item Code]:[Category ]],6,0),"")</f>
        <v>FOOD</v>
      </c>
      <c r="X113" s="1" t="str">
        <f>IFERROR(VLOOKUP(Table49[[#This Row],[ITEM CODE]],Table2[[Item Code]:[Sub Category]],7,0),"")</f>
        <v>Sushi</v>
      </c>
      <c r="Y113" s="68" t="str">
        <f>Table49[[#This Row],[PO Number]]&amp;COUNTIFS($E$5:E113,E113)</f>
        <v>PO309638</v>
      </c>
    </row>
    <row r="114" spans="1:25" ht="14.7" customHeight="1" x14ac:dyDescent="0.3">
      <c r="A114" s="1">
        <f>IF(Table49[[#This Row],[ITEM NAME]]="","",ROW()-4)</f>
        <v>110</v>
      </c>
      <c r="B114" s="68">
        <v>45901</v>
      </c>
      <c r="C114" s="4">
        <f>IFERROR(VLOOKUP(B114,Table14[],3,0),"")</f>
        <v>9</v>
      </c>
      <c r="D114" s="4" t="str">
        <f>IFERROR(VLOOKUP(B114,Table14[],2,0),"")</f>
        <v>Week 01</v>
      </c>
      <c r="E114" s="4" t="s">
        <v>773</v>
      </c>
      <c r="F114" s="44" t="s">
        <v>774</v>
      </c>
      <c r="G114" s="44" t="s">
        <v>664</v>
      </c>
      <c r="H114" s="41" t="str">
        <f>IFERROR(VLOOKUP(Table49[[#This Row],[ITEM CODE]],Table2[[Item Code]:[Master Name]],2,0),"")</f>
        <v>F0103010014</v>
      </c>
      <c r="I114" s="41" t="s">
        <v>616</v>
      </c>
      <c r="J114" s="65" t="str">
        <f>IFERROR(VLOOKUP(Table49[[#This Row],[ITEM CODE]],Table2[[Item Code]:[Master Name]],3,0),"")</f>
        <v>Maki Cali &amp; Tuna Roll</v>
      </c>
      <c r="K114" s="1" t="str">
        <f>IFERROR(VLOOKUP(Table49[[#This Row],[ITEM CODE]],Table2[[Item Code]:[Master Name]],9,0),"")</f>
        <v>1BOX*3PCS</v>
      </c>
      <c r="L114" s="1" t="str">
        <f>IFERROR(VLOOKUP(Table49[[#This Row],[ITEM CODE]],Table2[[Item Code]:[Master Name]],8,0),"")</f>
        <v>Box</v>
      </c>
      <c r="M114" s="41">
        <v>2</v>
      </c>
      <c r="N114" s="66">
        <f>IFERROR(VLOOKUP(Table49[[#This Row],[ITEM CODE]],Table2[[#All],[Item Code]:[Unit Cost]],10,0),0)</f>
        <v>1.21</v>
      </c>
      <c r="O114" s="134">
        <f>IFERROR(VLOOKUP(Table49[[#This Row],[ITEM CODE]],Table2[[#All],[Item Code]:[Unit Cost]],10,0),0)</f>
        <v>1.21</v>
      </c>
      <c r="P114" s="56"/>
      <c r="Q114" s="58"/>
      <c r="R114" s="58">
        <f>Table49[[#This Row],[QUANTITY]]*Table49[[#This Row],[INV Prices]]</f>
        <v>2.42</v>
      </c>
      <c r="S114" s="67"/>
      <c r="V114" s="41"/>
      <c r="W114" s="4" t="str">
        <f>IFERROR(VLOOKUP(Table49[[#This Row],[ITEM CODE]],Table2[[Item Code]:[Category ]],6,0),"")</f>
        <v>FOOD</v>
      </c>
      <c r="X114" s="1" t="str">
        <f>IFERROR(VLOOKUP(Table49[[#This Row],[ITEM CODE]],Table2[[Item Code]:[Sub Category]],7,0),"")</f>
        <v>Sushi</v>
      </c>
      <c r="Y114" s="68" t="str">
        <f>Table49[[#This Row],[PO Number]]&amp;COUNTIFS($E$5:E114,E114)</f>
        <v>PO309639</v>
      </c>
    </row>
    <row r="115" spans="1:25" ht="14.7" customHeight="1" x14ac:dyDescent="0.3">
      <c r="A115" s="1">
        <f>IF(Table49[[#This Row],[ITEM NAME]]="","",ROW()-4)</f>
        <v>111</v>
      </c>
      <c r="B115" s="68">
        <v>45901</v>
      </c>
      <c r="C115" s="4">
        <f>IFERROR(VLOOKUP(B115,Table14[],3,0),"")</f>
        <v>9</v>
      </c>
      <c r="D115" s="4" t="str">
        <f>IFERROR(VLOOKUP(B115,Table14[],2,0),"")</f>
        <v>Week 01</v>
      </c>
      <c r="E115" s="4" t="s">
        <v>775</v>
      </c>
      <c r="F115" s="44" t="s">
        <v>776</v>
      </c>
      <c r="G115" s="44" t="s">
        <v>664</v>
      </c>
      <c r="H115" s="41" t="str">
        <f>IFERROR(VLOOKUP(Table49[[#This Row],[ITEM CODE]],Table2[[Item Code]:[Master Name]],2,0),"")</f>
        <v>900029</v>
      </c>
      <c r="I115" s="41" t="s">
        <v>211</v>
      </c>
      <c r="J115" s="65" t="str">
        <f>IFERROR(VLOOKUP(Table49[[#This Row],[ITEM CODE]],Table2[[Item Code]:[Master Name]],3,0),"")</f>
        <v>BEEF LOK LAK WITH RICE (បាយ​ ឡុកឡាក់សាច់គោ)</v>
      </c>
      <c r="K115" s="1" t="str">
        <f>IFERROR(VLOOKUP(Table49[[#This Row],[ITEM CODE]],Table2[[Item Code]:[Master Name]],9,0),"")</f>
        <v>1BOX*1Portion</v>
      </c>
      <c r="L115" s="1" t="str">
        <f>IFERROR(VLOOKUP(Table49[[#This Row],[ITEM CODE]],Table2[[Item Code]:[Master Name]],8,0),"")</f>
        <v>BOX</v>
      </c>
      <c r="M115" s="41">
        <v>1</v>
      </c>
      <c r="N115" s="66">
        <f>IFERROR(VLOOKUP(Table49[[#This Row],[ITEM CODE]],Table2[[#All],[Item Code]:[Unit Cost]],10,0),0)</f>
        <v>1.6679999999999999</v>
      </c>
      <c r="O115" s="134">
        <f>IFERROR(VLOOKUP(Table49[[#This Row],[ITEM CODE]],Table2[[#All],[Item Code]:[Unit Cost]],10,0),0)</f>
        <v>1.6679999999999999</v>
      </c>
      <c r="P115" s="56"/>
      <c r="Q115" s="58"/>
      <c r="R115" s="58">
        <f>Table49[[#This Row],[QUANTITY]]*Table49[[#This Row],[INV Prices]]</f>
        <v>1.6679999999999999</v>
      </c>
      <c r="S115" s="67"/>
      <c r="V115" s="41"/>
      <c r="W115" s="4" t="str">
        <f>IFERROR(VLOOKUP(Table49[[#This Row],[ITEM CODE]],Table2[[Item Code]:[Category ]],6,0),"")</f>
        <v>FOOD</v>
      </c>
      <c r="X115" s="1" t="str">
        <f>IFERROR(VLOOKUP(Table49[[#This Row],[ITEM CODE]],Table2[[Item Code]:[Sub Category]],7,0),"")</f>
        <v>Khmer Food</v>
      </c>
      <c r="Y115" s="68" t="str">
        <f>Table49[[#This Row],[PO Number]]&amp;COUNTIFS($E$5:E115,E115)</f>
        <v>PO309641</v>
      </c>
    </row>
    <row r="116" spans="1:25" ht="14.7" customHeight="1" x14ac:dyDescent="0.3">
      <c r="A116" s="1">
        <f>IF(Table49[[#This Row],[ITEM NAME]]="","",ROW()-4)</f>
        <v>112</v>
      </c>
      <c r="B116" s="68">
        <v>45901</v>
      </c>
      <c r="C116" s="4">
        <f>IFERROR(VLOOKUP(B116,Table14[],3,0),"")</f>
        <v>9</v>
      </c>
      <c r="D116" s="4" t="str">
        <f>IFERROR(VLOOKUP(B116,Table14[],2,0),"")</f>
        <v>Week 01</v>
      </c>
      <c r="E116" s="4" t="s">
        <v>775</v>
      </c>
      <c r="F116" s="44" t="s">
        <v>776</v>
      </c>
      <c r="G116" s="44" t="s">
        <v>664</v>
      </c>
      <c r="H116" s="41" t="str">
        <f>IFERROR(VLOOKUP(Table49[[#This Row],[ITEM CODE]],Table2[[Item Code]:[Master Name]],2,0),"")</f>
        <v>900027</v>
      </c>
      <c r="I116" s="41" t="s">
        <v>212</v>
      </c>
      <c r="J116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116" s="1" t="str">
        <f>IFERROR(VLOOKUP(Table49[[#This Row],[ITEM CODE]],Table2[[Item Code]:[Master Name]],9,0),"")</f>
        <v>1BOX*1Portion</v>
      </c>
      <c r="L116" s="1" t="str">
        <f>IFERROR(VLOOKUP(Table49[[#This Row],[ITEM CODE]],Table2[[Item Code]:[Master Name]],8,0),"")</f>
        <v>BOX</v>
      </c>
      <c r="M116" s="41">
        <v>1</v>
      </c>
      <c r="N116" s="66">
        <f>IFERROR(VLOOKUP(Table49[[#This Row],[ITEM CODE]],Table2[[#All],[Item Code]:[Unit Cost]],10,0),0)</f>
        <v>1.2023999999999999</v>
      </c>
      <c r="O116" s="134">
        <f>IFERROR(VLOOKUP(Table49[[#This Row],[ITEM CODE]],Table2[[#All],[Item Code]:[Unit Cost]],10,0),0)</f>
        <v>1.2023999999999999</v>
      </c>
      <c r="P116" s="56"/>
      <c r="Q116" s="58"/>
      <c r="R116" s="58">
        <f>Table49[[#This Row],[QUANTITY]]*Table49[[#This Row],[INV Prices]]</f>
        <v>1.2023999999999999</v>
      </c>
      <c r="S116" s="67"/>
      <c r="V116" s="41"/>
      <c r="W116" s="4" t="str">
        <f>IFERROR(VLOOKUP(Table49[[#This Row],[ITEM CODE]],Table2[[Item Code]:[Category ]],6,0),"")</f>
        <v>FOOD</v>
      </c>
      <c r="X116" s="1" t="str">
        <f>IFERROR(VLOOKUP(Table49[[#This Row],[ITEM CODE]],Table2[[Item Code]:[Sub Category]],7,0),"")</f>
        <v>Khmer Food</v>
      </c>
      <c r="Y116" s="68" t="str">
        <f>Table49[[#This Row],[PO Number]]&amp;COUNTIFS($E$5:E116,E116)</f>
        <v>PO309642</v>
      </c>
    </row>
    <row r="117" spans="1:25" ht="14.7" customHeight="1" x14ac:dyDescent="0.3">
      <c r="A117" s="1">
        <f>IF(Table49[[#This Row],[ITEM NAME]]="","",ROW()-4)</f>
        <v>113</v>
      </c>
      <c r="B117" s="68">
        <v>45901</v>
      </c>
      <c r="C117" s="4">
        <f>IFERROR(VLOOKUP(B117,Table14[],3,0),"")</f>
        <v>9</v>
      </c>
      <c r="D117" s="4" t="str">
        <f>IFERROR(VLOOKUP(B117,Table14[],2,0),"")</f>
        <v>Week 01</v>
      </c>
      <c r="E117" s="4" t="s">
        <v>775</v>
      </c>
      <c r="F117" s="44" t="s">
        <v>776</v>
      </c>
      <c r="G117" s="44" t="s">
        <v>664</v>
      </c>
      <c r="H117" s="41" t="str">
        <f>IFERROR(VLOOKUP(Table49[[#This Row],[ITEM CODE]],Table2[[Item Code]:[Master Name]],2,0),"")</f>
        <v>900031</v>
      </c>
      <c r="I117" s="41" t="s">
        <v>218</v>
      </c>
      <c r="J117" s="65" t="str">
        <f>IFERROR(VLOOKUP(Table49[[#This Row],[ITEM CODE]],Table2[[Item Code]:[Master Name]],3,0),"")</f>
        <v>ROASTED DUCK WITH RICE (បាយ ទាខ្វៃ)</v>
      </c>
      <c r="K117" s="1" t="str">
        <f>IFERROR(VLOOKUP(Table49[[#This Row],[ITEM CODE]],Table2[[Item Code]:[Master Name]],9,0),"")</f>
        <v>1BOX*1Portion</v>
      </c>
      <c r="L117" s="1" t="str">
        <f>IFERROR(VLOOKUP(Table49[[#This Row],[ITEM CODE]],Table2[[Item Code]:[Master Name]],8,0),"")</f>
        <v>BOX</v>
      </c>
      <c r="M117" s="41">
        <v>1</v>
      </c>
      <c r="N117" s="66">
        <f>IFERROR(VLOOKUP(Table49[[#This Row],[ITEM CODE]],Table2[[#All],[Item Code]:[Unit Cost]],10,0),0)</f>
        <v>1.4783999999999999</v>
      </c>
      <c r="O117" s="134">
        <f>IFERROR(VLOOKUP(Table49[[#This Row],[ITEM CODE]],Table2[[#All],[Item Code]:[Unit Cost]],10,0),0)</f>
        <v>1.4783999999999999</v>
      </c>
      <c r="P117" s="56"/>
      <c r="Q117" s="58"/>
      <c r="R117" s="58">
        <f>Table49[[#This Row],[QUANTITY]]*Table49[[#This Row],[INV Prices]]</f>
        <v>1.4783999999999999</v>
      </c>
      <c r="S117" s="67"/>
      <c r="V117" s="41"/>
      <c r="W117" s="4" t="str">
        <f>IFERROR(VLOOKUP(Table49[[#This Row],[ITEM CODE]],Table2[[Item Code]:[Category ]],6,0),"")</f>
        <v>FOOD</v>
      </c>
      <c r="X117" s="1" t="str">
        <f>IFERROR(VLOOKUP(Table49[[#This Row],[ITEM CODE]],Table2[[Item Code]:[Sub Category]],7,0),"")</f>
        <v>Khmer Food</v>
      </c>
      <c r="Y117" s="68" t="str">
        <f>Table49[[#This Row],[PO Number]]&amp;COUNTIFS($E$5:E117,E117)</f>
        <v>PO309643</v>
      </c>
    </row>
    <row r="118" spans="1:25" ht="14.7" customHeight="1" x14ac:dyDescent="0.3">
      <c r="A118" s="1">
        <f>IF(Table49[[#This Row],[ITEM NAME]]="","",ROW()-4)</f>
        <v>114</v>
      </c>
      <c r="B118" s="68">
        <v>45901</v>
      </c>
      <c r="C118" s="4">
        <f>IFERROR(VLOOKUP(B118,Table14[],3,0),"")</f>
        <v>9</v>
      </c>
      <c r="D118" s="4" t="str">
        <f>IFERROR(VLOOKUP(B118,Table14[],2,0),"")</f>
        <v>Week 01</v>
      </c>
      <c r="E118" s="4" t="s">
        <v>775</v>
      </c>
      <c r="F118" s="44" t="s">
        <v>776</v>
      </c>
      <c r="G118" s="44" t="s">
        <v>664</v>
      </c>
      <c r="H118" s="41" t="str">
        <f>IFERROR(VLOOKUP(Table49[[#This Row],[ITEM CODE]],Table2[[Item Code]:[Master Name]],2,0),"")</f>
        <v>900032</v>
      </c>
      <c r="I118" s="41" t="s">
        <v>214</v>
      </c>
      <c r="J118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118" s="1" t="str">
        <f>IFERROR(VLOOKUP(Table49[[#This Row],[ITEM CODE]],Table2[[Item Code]:[Master Name]],9,0),"")</f>
        <v>1BOX*1Portion</v>
      </c>
      <c r="L118" s="1" t="str">
        <f>IFERROR(VLOOKUP(Table49[[#This Row],[ITEM CODE]],Table2[[Item Code]:[Master Name]],8,0),"")</f>
        <v>BOX</v>
      </c>
      <c r="M118" s="41">
        <v>1</v>
      </c>
      <c r="N118" s="66">
        <f>IFERROR(VLOOKUP(Table49[[#This Row],[ITEM CODE]],Table2[[#All],[Item Code]:[Unit Cost]],10,0),0)</f>
        <v>1.2984</v>
      </c>
      <c r="O118" s="134">
        <f>IFERROR(VLOOKUP(Table49[[#This Row],[ITEM CODE]],Table2[[#All],[Item Code]:[Unit Cost]],10,0),0)</f>
        <v>1.2984</v>
      </c>
      <c r="P118" s="56"/>
      <c r="Q118" s="58"/>
      <c r="R118" s="58">
        <f>Table49[[#This Row],[QUANTITY]]*Table49[[#This Row],[INV Prices]]</f>
        <v>1.2984</v>
      </c>
      <c r="S118" s="67"/>
      <c r="V118" s="41"/>
      <c r="W118" s="4" t="str">
        <f>IFERROR(VLOOKUP(Table49[[#This Row],[ITEM CODE]],Table2[[Item Code]:[Category ]],6,0),"")</f>
        <v>FOOD</v>
      </c>
      <c r="X118" s="1" t="str">
        <f>IFERROR(VLOOKUP(Table49[[#This Row],[ITEM CODE]],Table2[[Item Code]:[Sub Category]],7,0),"")</f>
        <v>Khmer Food</v>
      </c>
      <c r="Y118" s="68" t="str">
        <f>Table49[[#This Row],[PO Number]]&amp;COUNTIFS($E$5:E118,E118)</f>
        <v>PO309644</v>
      </c>
    </row>
    <row r="119" spans="1:25" ht="14.7" customHeight="1" x14ac:dyDescent="0.3">
      <c r="A119" s="1">
        <f>IF(Table49[[#This Row],[ITEM NAME]]="","",ROW()-4)</f>
        <v>115</v>
      </c>
      <c r="B119" s="68">
        <v>45901</v>
      </c>
      <c r="C119" s="4">
        <f>IFERROR(VLOOKUP(B119,Table14[],3,0),"")</f>
        <v>9</v>
      </c>
      <c r="D119" s="4" t="str">
        <f>IFERROR(VLOOKUP(B119,Table14[],2,0),"")</f>
        <v>Week 01</v>
      </c>
      <c r="E119" s="4" t="s">
        <v>775</v>
      </c>
      <c r="F119" s="44" t="s">
        <v>776</v>
      </c>
      <c r="G119" s="44" t="s">
        <v>664</v>
      </c>
      <c r="H119" s="41" t="str">
        <f>IFERROR(VLOOKUP(Table49[[#This Row],[ITEM CODE]],Table2[[Item Code]:[Master Name]],2,0),"")</f>
        <v>900028</v>
      </c>
      <c r="I119" s="41" t="s">
        <v>215</v>
      </c>
      <c r="J119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119" s="1" t="str">
        <f>IFERROR(VLOOKUP(Table49[[#This Row],[ITEM CODE]],Table2[[Item Code]:[Master Name]],9,0),"")</f>
        <v>1BOX*1Portion</v>
      </c>
      <c r="L119" s="1" t="str">
        <f>IFERROR(VLOOKUP(Table49[[#This Row],[ITEM CODE]],Table2[[Item Code]:[Master Name]],8,0),"")</f>
        <v>BOX</v>
      </c>
      <c r="M119" s="41">
        <v>1</v>
      </c>
      <c r="N119" s="66">
        <f>IFERROR(VLOOKUP(Table49[[#This Row],[ITEM CODE]],Table2[[#All],[Item Code]:[Unit Cost]],10,0),0)</f>
        <v>1.0104</v>
      </c>
      <c r="O119" s="134">
        <f>IFERROR(VLOOKUP(Table49[[#This Row],[ITEM CODE]],Table2[[#All],[Item Code]:[Unit Cost]],10,0),0)</f>
        <v>1.0104</v>
      </c>
      <c r="P119" s="56"/>
      <c r="Q119" s="58"/>
      <c r="R119" s="58">
        <f>Table49[[#This Row],[QUANTITY]]*Table49[[#This Row],[INV Prices]]</f>
        <v>1.0104</v>
      </c>
      <c r="S119" s="67"/>
      <c r="V119" s="41"/>
      <c r="W119" s="4" t="str">
        <f>IFERROR(VLOOKUP(Table49[[#This Row],[ITEM CODE]],Table2[[Item Code]:[Category ]],6,0),"")</f>
        <v>FOOD</v>
      </c>
      <c r="X119" s="1" t="str">
        <f>IFERROR(VLOOKUP(Table49[[#This Row],[ITEM CODE]],Table2[[Item Code]:[Sub Category]],7,0),"")</f>
        <v>Khmer Food</v>
      </c>
      <c r="Y119" s="68" t="str">
        <f>Table49[[#This Row],[PO Number]]&amp;COUNTIFS($E$5:E119,E119)</f>
        <v>PO309645</v>
      </c>
    </row>
    <row r="120" spans="1:25" ht="14.7" customHeight="1" x14ac:dyDescent="0.3">
      <c r="A120" s="1">
        <f>IF(Table49[[#This Row],[ITEM NAME]]="","",ROW()-4)</f>
        <v>116</v>
      </c>
      <c r="B120" s="68">
        <v>45901</v>
      </c>
      <c r="C120" s="4">
        <f>IFERROR(VLOOKUP(B120,Table14[],3,0),"")</f>
        <v>9</v>
      </c>
      <c r="D120" s="4" t="str">
        <f>IFERROR(VLOOKUP(B120,Table14[],2,0),"")</f>
        <v>Week 01</v>
      </c>
      <c r="E120" s="4" t="s">
        <v>775</v>
      </c>
      <c r="F120" s="44" t="s">
        <v>776</v>
      </c>
      <c r="G120" s="44" t="s">
        <v>664</v>
      </c>
      <c r="H120" s="41" t="str">
        <f>IFERROR(VLOOKUP(Table49[[#This Row],[ITEM CODE]],Table2[[Item Code]:[Master Name]],2,0),"")</f>
        <v>900038</v>
      </c>
      <c r="I120" s="41" t="s">
        <v>219</v>
      </c>
      <c r="J120" s="65" t="str">
        <f>IFERROR(VLOOKUP(Table49[[#This Row],[ITEM CODE]],Table2[[Item Code]:[Master Name]],3,0),"")</f>
        <v>ROATED PORK BELLY WITH RICE (បាយ សាច់ជ្រូក៣ជាន់)</v>
      </c>
      <c r="K120" s="1" t="str">
        <f>IFERROR(VLOOKUP(Table49[[#This Row],[ITEM CODE]],Table2[[Item Code]:[Master Name]],9,0),"")</f>
        <v>1BOX*1Portion</v>
      </c>
      <c r="L120" s="1" t="str">
        <f>IFERROR(VLOOKUP(Table49[[#This Row],[ITEM CODE]],Table2[[Item Code]:[Master Name]],8,0),"")</f>
        <v>BOX</v>
      </c>
      <c r="M120" s="41">
        <v>1</v>
      </c>
      <c r="N120" s="66">
        <f>IFERROR(VLOOKUP(Table49[[#This Row],[ITEM CODE]],Table2[[#All],[Item Code]:[Unit Cost]],10,0),0)</f>
        <v>1.0920000000000001</v>
      </c>
      <c r="O120" s="134">
        <f>IFERROR(VLOOKUP(Table49[[#This Row],[ITEM CODE]],Table2[[#All],[Item Code]:[Unit Cost]],10,0),0)</f>
        <v>1.0920000000000001</v>
      </c>
      <c r="P120" s="56"/>
      <c r="Q120" s="58"/>
      <c r="R120" s="58">
        <f>Table49[[#This Row],[QUANTITY]]*Table49[[#This Row],[INV Prices]]</f>
        <v>1.0920000000000001</v>
      </c>
      <c r="S120" s="67"/>
      <c r="V120" s="41"/>
      <c r="W120" s="4" t="str">
        <f>IFERROR(VLOOKUP(Table49[[#This Row],[ITEM CODE]],Table2[[Item Code]:[Category ]],6,0),"")</f>
        <v>FOOD</v>
      </c>
      <c r="X120" s="1" t="str">
        <f>IFERROR(VLOOKUP(Table49[[#This Row],[ITEM CODE]],Table2[[Item Code]:[Sub Category]],7,0),"")</f>
        <v>Khmer Food</v>
      </c>
      <c r="Y120" s="68" t="str">
        <f>Table49[[#This Row],[PO Number]]&amp;COUNTIFS($E$5:E120,E120)</f>
        <v>PO309646</v>
      </c>
    </row>
    <row r="121" spans="1:25" ht="14.7" customHeight="1" x14ac:dyDescent="0.3">
      <c r="A121" s="1">
        <f>IF(Table49[[#This Row],[ITEM NAME]]="","",ROW()-4)</f>
        <v>117</v>
      </c>
      <c r="B121" s="68">
        <v>45901</v>
      </c>
      <c r="C121" s="4">
        <f>IFERROR(VLOOKUP(B121,Table14[],3,0),"")</f>
        <v>9</v>
      </c>
      <c r="D121" s="4" t="str">
        <f>IFERROR(VLOOKUP(B121,Table14[],2,0),"")</f>
        <v>Week 01</v>
      </c>
      <c r="E121" s="4" t="s">
        <v>775</v>
      </c>
      <c r="F121" s="44" t="s">
        <v>776</v>
      </c>
      <c r="G121" s="44" t="s">
        <v>664</v>
      </c>
      <c r="H121" s="41" t="str">
        <f>IFERROR(VLOOKUP(Table49[[#This Row],[ITEM CODE]],Table2[[Item Code]:[Master Name]],2,0),"")</f>
        <v>900036</v>
      </c>
      <c r="I121" s="41" t="s">
        <v>220</v>
      </c>
      <c r="J121" s="65" t="str">
        <f>IFERROR(VLOOKUP(Table49[[#This Row],[ITEM CODE]],Table2[[Item Code]:[Master Name]],3,0),"")</f>
        <v>THICK CHICKEN CURRY (ការីសាច់មាន់) ខាប់</v>
      </c>
      <c r="K121" s="1" t="str">
        <f>IFERROR(VLOOKUP(Table49[[#This Row],[ITEM CODE]],Table2[[Item Code]:[Master Name]],9,0),"")</f>
        <v>1BOX*1Portion</v>
      </c>
      <c r="L121" s="1" t="str">
        <f>IFERROR(VLOOKUP(Table49[[#This Row],[ITEM CODE]],Table2[[Item Code]:[Master Name]],8,0),"")</f>
        <v>BOX</v>
      </c>
      <c r="M121" s="41">
        <v>1</v>
      </c>
      <c r="N121" s="66">
        <f>IFERROR(VLOOKUP(Table49[[#This Row],[ITEM CODE]],Table2[[#All],[Item Code]:[Unit Cost]],10,0),0)</f>
        <v>1.3824000000000001</v>
      </c>
      <c r="O121" s="134">
        <f>IFERROR(VLOOKUP(Table49[[#This Row],[ITEM CODE]],Table2[[#All],[Item Code]:[Unit Cost]],10,0),0)</f>
        <v>1.3824000000000001</v>
      </c>
      <c r="P121" s="56"/>
      <c r="Q121" s="58"/>
      <c r="R121" s="58">
        <f>Table49[[#This Row],[QUANTITY]]*Table49[[#This Row],[INV Prices]]</f>
        <v>1.3824000000000001</v>
      </c>
      <c r="S121" s="67"/>
      <c r="V121" s="41"/>
      <c r="W121" s="4" t="str">
        <f>IFERROR(VLOOKUP(Table49[[#This Row],[ITEM CODE]],Table2[[Item Code]:[Category ]],6,0),"")</f>
        <v>FOOD</v>
      </c>
      <c r="X121" s="1" t="str">
        <f>IFERROR(VLOOKUP(Table49[[#This Row],[ITEM CODE]],Table2[[Item Code]:[Sub Category]],7,0),"")</f>
        <v>Khmer Food</v>
      </c>
      <c r="Y121" s="68" t="str">
        <f>Table49[[#This Row],[PO Number]]&amp;COUNTIFS($E$5:E121,E121)</f>
        <v>PO309647</v>
      </c>
    </row>
    <row r="122" spans="1:25" ht="14.7" customHeight="1" x14ac:dyDescent="0.3">
      <c r="A122" s="1">
        <f>IF(Table49[[#This Row],[ITEM NAME]]="","",ROW()-4)</f>
        <v>118</v>
      </c>
      <c r="B122" s="68">
        <v>45901</v>
      </c>
      <c r="C122" s="4">
        <f>IFERROR(VLOOKUP(B122,Table14[],3,0),"")</f>
        <v>9</v>
      </c>
      <c r="D122" s="4" t="str">
        <f>IFERROR(VLOOKUP(B122,Table14[],2,0),"")</f>
        <v>Week 01</v>
      </c>
      <c r="E122" s="4" t="s">
        <v>775</v>
      </c>
      <c r="F122" s="44" t="s">
        <v>776</v>
      </c>
      <c r="G122" s="44" t="s">
        <v>664</v>
      </c>
      <c r="H122" s="41" t="str">
        <f>IFERROR(VLOOKUP(Table49[[#This Row],[ITEM CODE]],Table2[[Item Code]:[Master Name]],2,0),"")</f>
        <v>900035</v>
      </c>
      <c r="I122" s="41" t="s">
        <v>221</v>
      </c>
      <c r="J122" s="65" t="str">
        <f>IFERROR(VLOOKUP(Table49[[#This Row],[ITEM CODE]],Table2[[Item Code]:[Master Name]],3,0),"")</f>
        <v>THICK BEEF CURRY SARAMAN (ការីសារ៉ាម៉ាន់សាច់គោ) ខាប់</v>
      </c>
      <c r="K122" s="1" t="str">
        <f>IFERROR(VLOOKUP(Table49[[#This Row],[ITEM CODE]],Table2[[Item Code]:[Master Name]],9,0),"")</f>
        <v>1BOX*1Portion</v>
      </c>
      <c r="L122" s="1" t="str">
        <f>IFERROR(VLOOKUP(Table49[[#This Row],[ITEM CODE]],Table2[[Item Code]:[Master Name]],8,0),"")</f>
        <v>BOX</v>
      </c>
      <c r="M122" s="41">
        <v>1</v>
      </c>
      <c r="N122" s="66">
        <f>IFERROR(VLOOKUP(Table49[[#This Row],[ITEM CODE]],Table2[[#All],[Item Code]:[Unit Cost]],10,0),0)</f>
        <v>1.9079999999999999</v>
      </c>
      <c r="O122" s="134">
        <f>IFERROR(VLOOKUP(Table49[[#This Row],[ITEM CODE]],Table2[[#All],[Item Code]:[Unit Cost]],10,0),0)</f>
        <v>1.9079999999999999</v>
      </c>
      <c r="P122" s="56"/>
      <c r="Q122" s="58"/>
      <c r="R122" s="58">
        <f>Table49[[#This Row],[QUANTITY]]*Table49[[#This Row],[INV Prices]]</f>
        <v>1.9079999999999999</v>
      </c>
      <c r="S122" s="67"/>
      <c r="V122" s="41"/>
      <c r="W122" s="4" t="str">
        <f>IFERROR(VLOOKUP(Table49[[#This Row],[ITEM CODE]],Table2[[Item Code]:[Category ]],6,0),"")</f>
        <v>FOOD</v>
      </c>
      <c r="X122" s="1" t="str">
        <f>IFERROR(VLOOKUP(Table49[[#This Row],[ITEM CODE]],Table2[[Item Code]:[Sub Category]],7,0),"")</f>
        <v>Khmer Food</v>
      </c>
      <c r="Y122" s="68" t="str">
        <f>Table49[[#This Row],[PO Number]]&amp;COUNTIFS($E$5:E122,E122)</f>
        <v>PO309648</v>
      </c>
    </row>
    <row r="123" spans="1:25" ht="14.7" customHeight="1" x14ac:dyDescent="0.3">
      <c r="A123" s="1">
        <f>IF(Table49[[#This Row],[ITEM NAME]]="","",ROW()-4)</f>
        <v>119</v>
      </c>
      <c r="B123" s="68">
        <v>45901</v>
      </c>
      <c r="C123" s="4">
        <f>IFERROR(VLOOKUP(B123,Table14[],3,0),"")</f>
        <v>9</v>
      </c>
      <c r="D123" s="4" t="str">
        <f>IFERROR(VLOOKUP(B123,Table14[],2,0),"")</f>
        <v>Week 01</v>
      </c>
      <c r="E123" s="4" t="s">
        <v>775</v>
      </c>
      <c r="F123" s="44" t="s">
        <v>776</v>
      </c>
      <c r="G123" s="44" t="s">
        <v>664</v>
      </c>
      <c r="H123" s="41" t="str">
        <f>IFERROR(VLOOKUP(Table49[[#This Row],[ITEM CODE]],Table2[[Item Code]:[Master Name]],2,0),"")</f>
        <v>900037</v>
      </c>
      <c r="I123" s="41" t="s">
        <v>223</v>
      </c>
      <c r="J123" s="65" t="str">
        <f>IFERROR(VLOOKUP(Table49[[#This Row],[ITEM CODE]],Table2[[Item Code]:[Master Name]],3,0),"")</f>
        <v>HIKO FRIED RICE (បាយឆា HIKO)</v>
      </c>
      <c r="K123" s="1" t="str">
        <f>IFERROR(VLOOKUP(Table49[[#This Row],[ITEM CODE]],Table2[[Item Code]:[Master Name]],9,0),"")</f>
        <v>1BOX*1Portion</v>
      </c>
      <c r="L123" s="1" t="str">
        <f>IFERROR(VLOOKUP(Table49[[#This Row],[ITEM CODE]],Table2[[Item Code]:[Master Name]],8,0),"")</f>
        <v>BOX</v>
      </c>
      <c r="M123" s="41">
        <v>1</v>
      </c>
      <c r="N123" s="66">
        <f>IFERROR(VLOOKUP(Table49[[#This Row],[ITEM CODE]],Table2[[#All],[Item Code]:[Unit Cost]],10,0),0)</f>
        <v>1.68</v>
      </c>
      <c r="O123" s="134">
        <f>IFERROR(VLOOKUP(Table49[[#This Row],[ITEM CODE]],Table2[[#All],[Item Code]:[Unit Cost]],10,0),0)</f>
        <v>1.68</v>
      </c>
      <c r="P123" s="56"/>
      <c r="Q123" s="58"/>
      <c r="R123" s="58">
        <f>Table49[[#This Row],[QUANTITY]]*Table49[[#This Row],[INV Prices]]</f>
        <v>1.68</v>
      </c>
      <c r="S123" s="67"/>
      <c r="V123" s="41"/>
      <c r="W123" s="4" t="str">
        <f>IFERROR(VLOOKUP(Table49[[#This Row],[ITEM CODE]],Table2[[Item Code]:[Category ]],6,0),"")</f>
        <v>FOOD</v>
      </c>
      <c r="X123" s="1" t="str">
        <f>IFERROR(VLOOKUP(Table49[[#This Row],[ITEM CODE]],Table2[[Item Code]:[Sub Category]],7,0),"")</f>
        <v>Khmer Food</v>
      </c>
      <c r="Y123" s="68" t="str">
        <f>Table49[[#This Row],[PO Number]]&amp;COUNTIFS($E$5:E123,E123)</f>
        <v>PO309649</v>
      </c>
    </row>
    <row r="124" spans="1:25" ht="14.7" customHeight="1" x14ac:dyDescent="0.3">
      <c r="A124" s="1">
        <f>IF(Table49[[#This Row],[ITEM NAME]]="","",ROW()-4)</f>
        <v>120</v>
      </c>
      <c r="B124" s="68">
        <v>45901</v>
      </c>
      <c r="C124" s="4">
        <f>IFERROR(VLOOKUP(B124,Table14[],3,0),"")</f>
        <v>9</v>
      </c>
      <c r="D124" s="4" t="str">
        <f>IFERROR(VLOOKUP(B124,Table14[],2,0),"")</f>
        <v>Week 01</v>
      </c>
      <c r="E124" s="4" t="s">
        <v>775</v>
      </c>
      <c r="F124" s="44" t="s">
        <v>776</v>
      </c>
      <c r="G124" s="44" t="s">
        <v>664</v>
      </c>
      <c r="H124" s="41" t="str">
        <f>IFERROR(VLOOKUP(Table49[[#This Row],[ITEM CODE]],Table2[[Item Code]:[Master Name]],2,0),"")</f>
        <v>F0101010018</v>
      </c>
      <c r="I124" s="41" t="s">
        <v>633</v>
      </c>
      <c r="J124" s="65" t="str">
        <f>IFERROR(VLOOKUP(Table49[[#This Row],[ITEM CODE]],Table2[[Item Code]:[Master Name]],3,0),"")</f>
        <v>Salmon Fried Rice (បា​យឆា សាលម៉ុន)</v>
      </c>
      <c r="K124" s="1" t="str">
        <f>IFERROR(VLOOKUP(Table49[[#This Row],[ITEM CODE]],Table2[[Item Code]:[Master Name]],9,0),"")</f>
        <v>1BOX*1Portion</v>
      </c>
      <c r="L124" s="1" t="str">
        <f>IFERROR(VLOOKUP(Table49[[#This Row],[ITEM CODE]],Table2[[Item Code]:[Master Name]],8,0),"")</f>
        <v>BOX</v>
      </c>
      <c r="M124" s="41">
        <v>1</v>
      </c>
      <c r="N124" s="66">
        <f>IFERROR(VLOOKUP(Table49[[#This Row],[ITEM CODE]],Table2[[#All],[Item Code]:[Unit Cost]],10,0),0)</f>
        <v>1.6</v>
      </c>
      <c r="O124" s="134">
        <f>IFERROR(VLOOKUP(Table49[[#This Row],[ITEM CODE]],Table2[[#All],[Item Code]:[Unit Cost]],10,0),0)</f>
        <v>1.6</v>
      </c>
      <c r="P124" s="56"/>
      <c r="Q124" s="58"/>
      <c r="R124" s="58">
        <f>Table49[[#This Row],[QUANTITY]]*Table49[[#This Row],[INV Prices]]</f>
        <v>1.6</v>
      </c>
      <c r="S124" s="67"/>
      <c r="V124" s="41"/>
      <c r="W124" s="4" t="str">
        <f>IFERROR(VLOOKUP(Table49[[#This Row],[ITEM CODE]],Table2[[Item Code]:[Category ]],6,0),"")</f>
        <v>FOOD</v>
      </c>
      <c r="X124" s="1" t="str">
        <f>IFERROR(VLOOKUP(Table49[[#This Row],[ITEM CODE]],Table2[[Item Code]:[Sub Category]],7,0),"")</f>
        <v>Khmer Food</v>
      </c>
      <c r="Y124" s="68" t="str">
        <f>Table49[[#This Row],[PO Number]]&amp;COUNTIFS($E$5:E124,E124)</f>
        <v>PO3096410</v>
      </c>
    </row>
    <row r="125" spans="1:25" ht="14.7" customHeight="1" x14ac:dyDescent="0.3">
      <c r="A125" s="1">
        <f>IF(Table49[[#This Row],[ITEM NAME]]="","",ROW()-4)</f>
        <v>121</v>
      </c>
      <c r="B125" s="68">
        <v>45901</v>
      </c>
      <c r="C125" s="4">
        <f>IFERROR(VLOOKUP(B125,Table14[],3,0),"")</f>
        <v>9</v>
      </c>
      <c r="D125" s="4" t="str">
        <f>IFERROR(VLOOKUP(B125,Table14[],2,0),"")</f>
        <v>Week 01</v>
      </c>
      <c r="E125" s="4" t="s">
        <v>775</v>
      </c>
      <c r="F125" s="44" t="s">
        <v>776</v>
      </c>
      <c r="G125" s="44" t="s">
        <v>664</v>
      </c>
      <c r="H125" s="41" t="str">
        <f>IFERROR(VLOOKUP(Table49[[#This Row],[ITEM CODE]],Table2[[Item Code]:[Master Name]],2,0),"")</f>
        <v>F0101010019</v>
      </c>
      <c r="I125" s="41" t="s">
        <v>634</v>
      </c>
      <c r="J125" s="65" t="str">
        <f>IFERROR(VLOOKUP(Table49[[#This Row],[ITEM CODE]],Table2[[Item Code]:[Master Name]],3,0),"")</f>
        <v>Crab Fried Rice (បាយឆា ក្ដាម)</v>
      </c>
      <c r="K125" s="1" t="str">
        <f>IFERROR(VLOOKUP(Table49[[#This Row],[ITEM CODE]],Table2[[Item Code]:[Master Name]],9,0),"")</f>
        <v>1BOX*1Portion</v>
      </c>
      <c r="L125" s="1" t="str">
        <f>IFERROR(VLOOKUP(Table49[[#This Row],[ITEM CODE]],Table2[[Item Code]:[Master Name]],8,0),"")</f>
        <v>BOX</v>
      </c>
      <c r="M125" s="41">
        <v>1</v>
      </c>
      <c r="N125" s="66">
        <f>IFERROR(VLOOKUP(Table49[[#This Row],[ITEM CODE]],Table2[[#All],[Item Code]:[Unit Cost]],10,0),0)</f>
        <v>1.6</v>
      </c>
      <c r="O125" s="134">
        <f>IFERROR(VLOOKUP(Table49[[#This Row],[ITEM CODE]],Table2[[#All],[Item Code]:[Unit Cost]],10,0),0)</f>
        <v>1.6</v>
      </c>
      <c r="P125" s="56"/>
      <c r="Q125" s="58"/>
      <c r="R125" s="58">
        <f>Table49[[#This Row],[QUANTITY]]*Table49[[#This Row],[INV Prices]]</f>
        <v>1.6</v>
      </c>
      <c r="S125" s="67"/>
      <c r="V125" s="41"/>
      <c r="W125" s="4" t="str">
        <f>IFERROR(VLOOKUP(Table49[[#This Row],[ITEM CODE]],Table2[[Item Code]:[Category ]],6,0),"")</f>
        <v>FOOD</v>
      </c>
      <c r="X125" s="1" t="str">
        <f>IFERROR(VLOOKUP(Table49[[#This Row],[ITEM CODE]],Table2[[Item Code]:[Sub Category]],7,0),"")</f>
        <v>Khmer Food</v>
      </c>
      <c r="Y125" s="68" t="str">
        <f>Table49[[#This Row],[PO Number]]&amp;COUNTIFS($E$5:E125,E125)</f>
        <v>PO3096411</v>
      </c>
    </row>
    <row r="126" spans="1:25" ht="14.7" customHeight="1" x14ac:dyDescent="0.3">
      <c r="A126" s="1">
        <f>IF(Table49[[#This Row],[ITEM NAME]]="","",ROW()-4)</f>
        <v>122</v>
      </c>
      <c r="B126" s="68">
        <v>45901</v>
      </c>
      <c r="C126" s="4">
        <f>IFERROR(VLOOKUP(B126,Table14[],3,0),"")</f>
        <v>9</v>
      </c>
      <c r="D126" s="4" t="str">
        <f>IFERROR(VLOOKUP(B126,Table14[],2,0),"")</f>
        <v>Week 01</v>
      </c>
      <c r="E126" s="4" t="s">
        <v>775</v>
      </c>
      <c r="F126" s="44" t="s">
        <v>776</v>
      </c>
      <c r="G126" s="44" t="s">
        <v>664</v>
      </c>
      <c r="H126" s="41" t="str">
        <f>IFERROR(VLOOKUP(Table49[[#This Row],[ITEM CODE]],Table2[[Item Code]:[Master Name]],2,0),"")</f>
        <v>900152</v>
      </c>
      <c r="I126" s="41" t="s">
        <v>64</v>
      </c>
      <c r="J126" s="65" t="str">
        <f>IFERROR(VLOOKUP(Table49[[#This Row],[ITEM CODE]],Table2[[Item Code]:[Master Name]],3,0),"")</f>
        <v>Lettuce Iceberg</v>
      </c>
      <c r="K126" s="1" t="str">
        <f>IFERROR(VLOOKUP(Table49[[#This Row],[ITEM CODE]],Table2[[Item Code]:[Master Name]],9,0),"")</f>
        <v>KG</v>
      </c>
      <c r="L126" s="1" t="str">
        <f>IFERROR(VLOOKUP(Table49[[#This Row],[ITEM CODE]],Table2[[Item Code]:[Master Name]],8,0),"")</f>
        <v>KG</v>
      </c>
      <c r="M126" s="41">
        <v>5</v>
      </c>
      <c r="N126" s="66">
        <f>IFERROR(VLOOKUP(Table49[[#This Row],[ITEM CODE]],Table2[[#All],[Item Code]:[Unit Cost]],10,0),0)</f>
        <v>3.12</v>
      </c>
      <c r="O126" s="134">
        <f>IFERROR(VLOOKUP(Table49[[#This Row],[ITEM CODE]],Table2[[#All],[Item Code]:[Unit Cost]],10,0),0)</f>
        <v>3.12</v>
      </c>
      <c r="P126" s="56"/>
      <c r="Q126" s="58"/>
      <c r="R126" s="58">
        <f>Table49[[#This Row],[QUANTITY]]*Table49[[#This Row],[INV Prices]]</f>
        <v>15.600000000000001</v>
      </c>
      <c r="S126" s="67"/>
      <c r="V126" s="41"/>
      <c r="W126" s="4" t="str">
        <f>IFERROR(VLOOKUP(Table49[[#This Row],[ITEM CODE]],Table2[[Item Code]:[Category ]],6,0),"")</f>
        <v>FOOD</v>
      </c>
      <c r="X126" s="1" t="str">
        <f>IFERROR(VLOOKUP(Table49[[#This Row],[ITEM CODE]],Table2[[Item Code]:[Sub Category]],7,0),"")</f>
        <v>Fruits &amp; Veggies / Veggies</v>
      </c>
      <c r="Y126" s="68" t="str">
        <f>Table49[[#This Row],[PO Number]]&amp;COUNTIFS($E$5:E126,E126)</f>
        <v>PO3096412</v>
      </c>
    </row>
    <row r="127" spans="1:25" ht="14.7" customHeight="1" x14ac:dyDescent="0.3">
      <c r="A127" s="1">
        <f>IF(Table49[[#This Row],[ITEM NAME]]="","",ROW()-4)</f>
        <v>123</v>
      </c>
      <c r="B127" s="68">
        <v>45901</v>
      </c>
      <c r="C127" s="4">
        <f>IFERROR(VLOOKUP(B127,Table14[],3,0),"")</f>
        <v>9</v>
      </c>
      <c r="D127" s="4" t="str">
        <f>IFERROR(VLOOKUP(B127,Table14[],2,0),"")</f>
        <v>Week 01</v>
      </c>
      <c r="E127" s="4" t="s">
        <v>775</v>
      </c>
      <c r="F127" s="44" t="s">
        <v>776</v>
      </c>
      <c r="G127" s="44" t="s">
        <v>664</v>
      </c>
      <c r="H127" s="41" t="str">
        <f>IFERROR(VLOOKUP(Table49[[#This Row],[ITEM CODE]],Table2[[Item Code]:[Master Name]],2,0),"")</f>
        <v>900153</v>
      </c>
      <c r="I127" s="41" t="s">
        <v>63</v>
      </c>
      <c r="J127" s="65" t="str">
        <f>IFERROR(VLOOKUP(Table49[[#This Row],[ITEM CODE]],Table2[[Item Code]:[Master Name]],3,0),"")</f>
        <v>White Radish (Daikon)</v>
      </c>
      <c r="K127" s="1" t="str">
        <f>IFERROR(VLOOKUP(Table49[[#This Row],[ITEM CODE]],Table2[[Item Code]:[Master Name]],9,0),"")</f>
        <v>KG</v>
      </c>
      <c r="L127" s="1" t="str">
        <f>IFERROR(VLOOKUP(Table49[[#This Row],[ITEM CODE]],Table2[[Item Code]:[Master Name]],8,0),"")</f>
        <v>KG</v>
      </c>
      <c r="M127" s="41">
        <v>3</v>
      </c>
      <c r="N127" s="66">
        <f>IFERROR(VLOOKUP(Table49[[#This Row],[ITEM CODE]],Table2[[#All],[Item Code]:[Unit Cost]],10,0),0)</f>
        <v>0.84</v>
      </c>
      <c r="O127" s="134">
        <f>IFERROR(VLOOKUP(Table49[[#This Row],[ITEM CODE]],Table2[[#All],[Item Code]:[Unit Cost]],10,0),0)</f>
        <v>0.84</v>
      </c>
      <c r="P127" s="56"/>
      <c r="Q127" s="58"/>
      <c r="R127" s="58">
        <f>Table49[[#This Row],[QUANTITY]]*Table49[[#This Row],[INV Prices]]</f>
        <v>2.52</v>
      </c>
      <c r="S127" s="67"/>
      <c r="V127" s="41"/>
      <c r="W127" s="4" t="str">
        <f>IFERROR(VLOOKUP(Table49[[#This Row],[ITEM CODE]],Table2[[Item Code]:[Category ]],6,0),"")</f>
        <v>FOOD</v>
      </c>
      <c r="X127" s="1" t="str">
        <f>IFERROR(VLOOKUP(Table49[[#This Row],[ITEM CODE]],Table2[[Item Code]:[Sub Category]],7,0),"")</f>
        <v>Fruits &amp; Veggies / Veggies</v>
      </c>
      <c r="Y127" s="68" t="str">
        <f>Table49[[#This Row],[PO Number]]&amp;COUNTIFS($E$5:E127,E127)</f>
        <v>PO3096413</v>
      </c>
    </row>
    <row r="128" spans="1:25" ht="14.7" customHeight="1" x14ac:dyDescent="0.3">
      <c r="A128" s="1">
        <f>IF(Table49[[#This Row],[ITEM NAME]]="","",ROW()-4)</f>
        <v>124</v>
      </c>
      <c r="B128" s="68">
        <v>45901</v>
      </c>
      <c r="C128" s="4">
        <f>IFERROR(VLOOKUP(B128,Table14[],3,0),"")</f>
        <v>9</v>
      </c>
      <c r="D128" s="4" t="str">
        <f>IFERROR(VLOOKUP(B128,Table14[],2,0),"")</f>
        <v>Week 01</v>
      </c>
      <c r="E128" s="4" t="s">
        <v>775</v>
      </c>
      <c r="F128" s="44" t="s">
        <v>776</v>
      </c>
      <c r="G128" s="44" t="s">
        <v>664</v>
      </c>
      <c r="H128" s="41" t="str">
        <f>IFERROR(VLOOKUP(Table49[[#This Row],[ITEM CODE]],Table2[[Item Code]:[Master Name]],2,0),"")</f>
        <v>900294</v>
      </c>
      <c r="I128" s="41" t="s">
        <v>382</v>
      </c>
      <c r="J128" s="65" t="str">
        <f>IFERROR(VLOOKUP(Table49[[#This Row],[ITEM CODE]],Table2[[Item Code]:[Master Name]],3,0),"")</f>
        <v>Roasted White Sesame Seed (ល្ងសលីង)</v>
      </c>
      <c r="K128" s="1" t="str">
        <f>IFERROR(VLOOKUP(Table49[[#This Row],[ITEM CODE]],Table2[[Item Code]:[Master Name]],9,0),"")</f>
        <v>KG</v>
      </c>
      <c r="L128" s="1" t="str">
        <f>IFERROR(VLOOKUP(Table49[[#This Row],[ITEM CODE]],Table2[[Item Code]:[Master Name]],8,0),"")</f>
        <v>KG</v>
      </c>
      <c r="M128" s="41">
        <v>2</v>
      </c>
      <c r="N128" s="66">
        <f>IFERROR(VLOOKUP(Table49[[#This Row],[ITEM CODE]],Table2[[#All],[Item Code]:[Unit Cost]],10,0),0)</f>
        <v>4.92</v>
      </c>
      <c r="O128" s="134">
        <f>IFERROR(VLOOKUP(Table49[[#This Row],[ITEM CODE]],Table2[[#All],[Item Code]:[Unit Cost]],10,0),0)</f>
        <v>4.92</v>
      </c>
      <c r="P128" s="56"/>
      <c r="Q128" s="58"/>
      <c r="R128" s="58">
        <f>Table49[[#This Row],[QUANTITY]]*Table49[[#This Row],[INV Prices]]</f>
        <v>9.84</v>
      </c>
      <c r="S128" s="67"/>
      <c r="V128" s="41"/>
      <c r="W128" s="4" t="str">
        <f>IFERROR(VLOOKUP(Table49[[#This Row],[ITEM CODE]],Table2[[Item Code]:[Category ]],6,0),"")</f>
        <v>FOOD</v>
      </c>
      <c r="X128" s="1" t="str">
        <f>IFERROR(VLOOKUP(Table49[[#This Row],[ITEM CODE]],Table2[[Item Code]:[Sub Category]],7,0),"")</f>
        <v>Semi-Product</v>
      </c>
      <c r="Y128" s="68" t="str">
        <f>Table49[[#This Row],[PO Number]]&amp;COUNTIFS($E$5:E128,E128)</f>
        <v>PO3096414</v>
      </c>
    </row>
    <row r="129" spans="1:25" ht="14.7" customHeight="1" x14ac:dyDescent="0.3">
      <c r="A129" s="1">
        <f>IF(Table49[[#This Row],[ITEM NAME]]="","",ROW()-4)</f>
        <v>125</v>
      </c>
      <c r="B129" s="68">
        <v>45901</v>
      </c>
      <c r="C129" s="4">
        <f>IFERROR(VLOOKUP(B129,Table14[],3,0),"")</f>
        <v>9</v>
      </c>
      <c r="D129" s="4" t="str">
        <f>IFERROR(VLOOKUP(B129,Table14[],2,0),"")</f>
        <v>Week 01</v>
      </c>
      <c r="E129" s="4" t="s">
        <v>775</v>
      </c>
      <c r="F129" s="44" t="s">
        <v>776</v>
      </c>
      <c r="G129" s="44" t="s">
        <v>664</v>
      </c>
      <c r="H129" s="41" t="str">
        <f>IFERROR(VLOOKUP(Table49[[#This Row],[ITEM CODE]],Table2[[Item Code]:[Master Name]],2,0),"")</f>
        <v>900278</v>
      </c>
      <c r="I129" s="41" t="s">
        <v>374</v>
      </c>
      <c r="J129" s="65" t="str">
        <f>IFERROR(VLOOKUP(Table49[[#This Row],[ITEM CODE]],Table2[[Item Code]:[Master Name]],3,0),"")</f>
        <v>Latex Glove (Top) ស្រោមដៃពេទ្យ</v>
      </c>
      <c r="K129" s="1" t="str">
        <f>IFERROR(VLOOKUP(Table49[[#This Row],[ITEM CODE]],Table2[[Item Code]:[Master Name]],9,0),"")</f>
        <v>1PKT*100PCS</v>
      </c>
      <c r="L129" s="1" t="str">
        <f>IFERROR(VLOOKUP(Table49[[#This Row],[ITEM CODE]],Table2[[Item Code]:[Master Name]],8,0),"")</f>
        <v>PKT</v>
      </c>
      <c r="M129" s="41">
        <v>10</v>
      </c>
      <c r="N129" s="66">
        <f>IFERROR(VLOOKUP(Table49[[#This Row],[ITEM CODE]],Table2[[#All],[Item Code]:[Unit Cost]],10,0),0)</f>
        <v>5.16</v>
      </c>
      <c r="O129" s="134">
        <f>IFERROR(VLOOKUP(Table49[[#This Row],[ITEM CODE]],Table2[[#All],[Item Code]:[Unit Cost]],10,0),0)</f>
        <v>5.16</v>
      </c>
      <c r="P129" s="56"/>
      <c r="Q129" s="58"/>
      <c r="R129" s="58">
        <f>Table49[[#This Row],[QUANTITY]]*Table49[[#This Row],[INV Prices]]</f>
        <v>51.6</v>
      </c>
      <c r="S129" s="67"/>
      <c r="V129" s="41"/>
      <c r="W129" s="4" t="str">
        <f>IFERROR(VLOOKUP(Table49[[#This Row],[ITEM CODE]],Table2[[Item Code]:[Category ]],6,0),"")</f>
        <v>NON-FOOD</v>
      </c>
      <c r="X129" s="1" t="str">
        <f>IFERROR(VLOOKUP(Table49[[#This Row],[ITEM CODE]],Table2[[Item Code]:[Sub Category]],7,0),"")</f>
        <v>NON-FOOD</v>
      </c>
      <c r="Y129" s="68" t="str">
        <f>Table49[[#This Row],[PO Number]]&amp;COUNTIFS($E$5:E129,E129)</f>
        <v>PO3096415</v>
      </c>
    </row>
    <row r="130" spans="1:25" ht="14.7" customHeight="1" x14ac:dyDescent="0.3">
      <c r="A130" s="1">
        <f>IF(Table49[[#This Row],[ITEM NAME]]="","",ROW()-4)</f>
        <v>126</v>
      </c>
      <c r="B130" s="68">
        <v>45901</v>
      </c>
      <c r="C130" s="4">
        <f>IFERROR(VLOOKUP(B130,Table14[],3,0),"")</f>
        <v>9</v>
      </c>
      <c r="D130" s="4" t="str">
        <f>IFERROR(VLOOKUP(B130,Table14[],2,0),"")</f>
        <v>Week 01</v>
      </c>
      <c r="E130" s="4" t="s">
        <v>775</v>
      </c>
      <c r="F130" s="44" t="s">
        <v>776</v>
      </c>
      <c r="G130" s="44" t="s">
        <v>664</v>
      </c>
      <c r="H130" s="41" t="str">
        <f>IFERROR(VLOOKUP(Table49[[#This Row],[ITEM CODE]],Table2[[Item Code]:[Master Name]],2,0),"")</f>
        <v>900269</v>
      </c>
      <c r="I130" s="41" t="s">
        <v>60</v>
      </c>
      <c r="J130" s="65" t="str">
        <f>IFERROR(VLOOKUP(Table49[[#This Row],[ITEM CODE]],Table2[[Item Code]:[Master Name]],3,0),"")</f>
        <v>Cooking Oil 18LTR (ប្រេងឆា)</v>
      </c>
      <c r="K130" s="1" t="str">
        <f>IFERROR(VLOOKUP(Table49[[#This Row],[ITEM CODE]],Table2[[Item Code]:[Master Name]],9,0),"")</f>
        <v>TIN*18LTR</v>
      </c>
      <c r="L130" s="1" t="str">
        <f>IFERROR(VLOOKUP(Table49[[#This Row],[ITEM CODE]],Table2[[Item Code]:[Master Name]],8,0),"")</f>
        <v>TIN</v>
      </c>
      <c r="M130" s="41">
        <v>5</v>
      </c>
      <c r="N130" s="66">
        <f>IFERROR(VLOOKUP(Table49[[#This Row],[ITEM CODE]],Table2[[#All],[Item Code]:[Unit Cost]],10,0),0)</f>
        <v>36</v>
      </c>
      <c r="O130" s="134">
        <f>IFERROR(VLOOKUP(Table49[[#This Row],[ITEM CODE]],Table2[[#All],[Item Code]:[Unit Cost]],10,0),0)</f>
        <v>36</v>
      </c>
      <c r="P130" s="56"/>
      <c r="Q130" s="58"/>
      <c r="R130" s="58">
        <f>Table49[[#This Row],[QUANTITY]]*Table49[[#This Row],[INV Prices]]</f>
        <v>180</v>
      </c>
      <c r="S130" s="67"/>
      <c r="V130" s="41"/>
      <c r="W130" s="4" t="str">
        <f>IFERROR(VLOOKUP(Table49[[#This Row],[ITEM CODE]],Table2[[Item Code]:[Category ]],6,0),"")</f>
        <v>FOOD</v>
      </c>
      <c r="X130" s="1" t="str">
        <f>IFERROR(VLOOKUP(Table49[[#This Row],[ITEM CODE]],Table2[[Item Code]:[Sub Category]],7,0),"")</f>
        <v>Ingredients</v>
      </c>
      <c r="Y130" s="68" t="str">
        <f>Table49[[#This Row],[PO Number]]&amp;COUNTIFS($E$5:E130,E130)</f>
        <v>PO3096416</v>
      </c>
    </row>
    <row r="131" spans="1:25" ht="14.7" customHeight="1" x14ac:dyDescent="0.3">
      <c r="A131" s="1">
        <f>IF(Table49[[#This Row],[ITEM NAME]]="","",ROW()-4)</f>
        <v>127</v>
      </c>
      <c r="B131" s="68">
        <v>45901</v>
      </c>
      <c r="C131" s="4">
        <f>IFERROR(VLOOKUP(B131,Table14[],3,0),"")</f>
        <v>9</v>
      </c>
      <c r="D131" s="4" t="str">
        <f>IFERROR(VLOOKUP(B131,Table14[],2,0),"")</f>
        <v>Week 01</v>
      </c>
      <c r="E131" s="4" t="s">
        <v>775</v>
      </c>
      <c r="F131" s="44" t="s">
        <v>776</v>
      </c>
      <c r="G131" s="44" t="s">
        <v>664</v>
      </c>
      <c r="H131" s="41" t="str">
        <f>IFERROR(VLOOKUP(Table49[[#This Row],[ITEM CODE]],Table2[[Item Code]:[Master Name]],2,0),"")</f>
        <v>900271</v>
      </c>
      <c r="I131" s="41" t="s">
        <v>346</v>
      </c>
      <c r="J131" s="65" t="str">
        <f>IFERROR(VLOOKUP(Table49[[#This Row],[ITEM CODE]],Table2[[Item Code]:[Master Name]],3,0),"")</f>
        <v>Best Food Mayonniase 3.5KG</v>
      </c>
      <c r="K131" s="1" t="str">
        <f>IFERROR(VLOOKUP(Table49[[#This Row],[ITEM CODE]],Table2[[Item Code]:[Master Name]],9,0),"")</f>
        <v>1CTN*4TUB*3.5KG</v>
      </c>
      <c r="L131" s="1" t="str">
        <f>IFERROR(VLOOKUP(Table49[[#This Row],[ITEM CODE]],Table2[[Item Code]:[Master Name]],8,0),"")</f>
        <v>TUB</v>
      </c>
      <c r="M131" s="41">
        <v>2</v>
      </c>
      <c r="N131" s="66">
        <f>IFERROR(VLOOKUP(Table49[[#This Row],[ITEM CODE]],Table2[[#All],[Item Code]:[Unit Cost]],10,0),0)</f>
        <v>22.8</v>
      </c>
      <c r="O131" s="134">
        <f>IFERROR(VLOOKUP(Table49[[#This Row],[ITEM CODE]],Table2[[#All],[Item Code]:[Unit Cost]],10,0),0)</f>
        <v>22.8</v>
      </c>
      <c r="P131" s="56"/>
      <c r="Q131" s="58"/>
      <c r="R131" s="58">
        <f>Table49[[#This Row],[QUANTITY]]*Table49[[#This Row],[INV Prices]]</f>
        <v>45.6</v>
      </c>
      <c r="S131" s="67"/>
      <c r="V131" s="41"/>
      <c r="W131" s="4" t="str">
        <f>IFERROR(VLOOKUP(Table49[[#This Row],[ITEM CODE]],Table2[[Item Code]:[Category ]],6,0),"")</f>
        <v>FOOD</v>
      </c>
      <c r="X131" s="1" t="str">
        <f>IFERROR(VLOOKUP(Table49[[#This Row],[ITEM CODE]],Table2[[Item Code]:[Sub Category]],7,0),"")</f>
        <v>Ingredients</v>
      </c>
      <c r="Y131" s="68" t="str">
        <f>Table49[[#This Row],[PO Number]]&amp;COUNTIFS($E$5:E131,E131)</f>
        <v>PO3096417</v>
      </c>
    </row>
    <row r="132" spans="1:25" ht="14.7" customHeight="1" x14ac:dyDescent="0.3">
      <c r="A132" s="1">
        <f>IF(Table49[[#This Row],[ITEM NAME]]="","",ROW()-4)</f>
        <v>128</v>
      </c>
      <c r="B132" s="68">
        <v>45901</v>
      </c>
      <c r="C132" s="4">
        <f>IFERROR(VLOOKUP(B132,Table14[],3,0),"")</f>
        <v>9</v>
      </c>
      <c r="D132" s="4" t="str">
        <f>IFERROR(VLOOKUP(B132,Table14[],2,0),"")</f>
        <v>Week 01</v>
      </c>
      <c r="E132" s="4" t="s">
        <v>777</v>
      </c>
      <c r="F132" s="44" t="s">
        <v>778</v>
      </c>
      <c r="G132" s="44" t="s">
        <v>398</v>
      </c>
      <c r="H132" s="41" t="str">
        <f>IFERROR(VLOOKUP(Table49[[#This Row],[ITEM CODE]],Table2[[Item Code]:[Master Name]],2,0),"")</f>
        <v>C0101010536</v>
      </c>
      <c r="I132" s="41" t="s">
        <v>545</v>
      </c>
      <c r="J132" s="65" t="str">
        <f>IFERROR(VLOOKUP(Table49[[#This Row],[ITEM CODE]],Table2[[Item Code]:[Master Name]],3,0),"")</f>
        <v xml:space="preserve">Semi Chicken Sweet &amp; Spicy Korean Sauce </v>
      </c>
      <c r="K132" s="1" t="str">
        <f>IFERROR(VLOOKUP(Table49[[#This Row],[ITEM CODE]],Table2[[Item Code]:[Master Name]],9,0),"")</f>
        <v>1PKT*1KG</v>
      </c>
      <c r="L132" s="1" t="str">
        <f>IFERROR(VLOOKUP(Table49[[#This Row],[ITEM CODE]],Table2[[Item Code]:[Master Name]],8,0),"")</f>
        <v>KG</v>
      </c>
      <c r="M132" s="41">
        <v>1</v>
      </c>
      <c r="N132" s="66">
        <f>IFERROR(VLOOKUP(Table49[[#This Row],[ITEM CODE]],Table2[[#All],[Item Code]:[Unit Cost]],10,0),0)</f>
        <v>6.9239999999999995</v>
      </c>
      <c r="O132" s="134">
        <f>IFERROR(VLOOKUP(Table49[[#This Row],[ITEM CODE]],Table2[[#All],[Item Code]:[Unit Cost]],10,0),0)</f>
        <v>6.9239999999999995</v>
      </c>
      <c r="P132" s="56"/>
      <c r="Q132" s="58"/>
      <c r="R132" s="58">
        <f>Table49[[#This Row],[QUANTITY]]*Table49[[#This Row],[INV Prices]]</f>
        <v>6.9239999999999995</v>
      </c>
      <c r="S132" s="67"/>
      <c r="V132" s="41"/>
      <c r="W132" s="4" t="str">
        <f>IFERROR(VLOOKUP(Table49[[#This Row],[ITEM CODE]],Table2[[Item Code]:[Category ]],6,0),"")</f>
        <v>FOOD</v>
      </c>
      <c r="X132" s="1" t="str">
        <f>IFERROR(VLOOKUP(Table49[[#This Row],[ITEM CODE]],Table2[[Item Code]:[Sub Category]],7,0),"")</f>
        <v>Semi-Product</v>
      </c>
      <c r="Y132" s="68" t="str">
        <f>Table49[[#This Row],[PO Number]]&amp;COUNTIFS($E$5:E132,E132)</f>
        <v>PO309661</v>
      </c>
    </row>
    <row r="133" spans="1:25" ht="14.7" customHeight="1" x14ac:dyDescent="0.3">
      <c r="A133" s="1">
        <f>IF(Table49[[#This Row],[ITEM NAME]]="","",ROW()-4)</f>
        <v>129</v>
      </c>
      <c r="B133" s="68">
        <v>45901</v>
      </c>
      <c r="C133" s="4">
        <f>IFERROR(VLOOKUP(B133,Table14[],3,0),"")</f>
        <v>9</v>
      </c>
      <c r="D133" s="4" t="str">
        <f>IFERROR(VLOOKUP(B133,Table14[],2,0),"")</f>
        <v>Week 01</v>
      </c>
      <c r="E133" s="234" t="s">
        <v>779</v>
      </c>
      <c r="F133" s="235" t="s">
        <v>780</v>
      </c>
      <c r="G133" s="44" t="s">
        <v>398</v>
      </c>
      <c r="H133" s="41" t="str">
        <f>IFERROR(VLOOKUP(Table49[[#This Row],[ITEM CODE]],Table2[[Item Code]:[Master Name]],2,0),"")</f>
        <v>C0101010534</v>
      </c>
      <c r="I133" s="41" t="s">
        <v>543</v>
      </c>
      <c r="J133" s="65" t="str">
        <f>IFERROR(VLOOKUP(Table49[[#This Row],[ITEM CODE]],Table2[[Item Code]:[Master Name]],3,0),"")</f>
        <v>Raw Frozen Chicken Drumstick</v>
      </c>
      <c r="K133" s="1" t="str">
        <f>IFERROR(VLOOKUP(Table49[[#This Row],[ITEM CODE]],Table2[[Item Code]:[Master Name]],9,0),"")</f>
        <v>1PKT*1KG</v>
      </c>
      <c r="L133" s="1" t="str">
        <f>IFERROR(VLOOKUP(Table49[[#This Row],[ITEM CODE]],Table2[[Item Code]:[Master Name]],8,0),"")</f>
        <v>KG</v>
      </c>
      <c r="M133" s="41">
        <v>3</v>
      </c>
      <c r="N133" s="66">
        <f>IFERROR(VLOOKUP(Table49[[#This Row],[ITEM CODE]],Table2[[#All],[Item Code]:[Unit Cost]],10,0),0)</f>
        <v>4.74</v>
      </c>
      <c r="O133" s="134">
        <f>IFERROR(VLOOKUP(Table49[[#This Row],[ITEM CODE]],Table2[[#All],[Item Code]:[Unit Cost]],10,0),0)</f>
        <v>4.74</v>
      </c>
      <c r="P133" s="56"/>
      <c r="Q133" s="58"/>
      <c r="R133" s="58">
        <f>Table49[[#This Row],[QUANTITY]]*Table49[[#This Row],[INV Prices]]</f>
        <v>14.22</v>
      </c>
      <c r="S133" s="67"/>
      <c r="V133" s="41"/>
      <c r="W133" s="4" t="str">
        <f>IFERROR(VLOOKUP(Table49[[#This Row],[ITEM CODE]],Table2[[Item Code]:[Category ]],6,0),"")</f>
        <v>FOOD</v>
      </c>
      <c r="X133" s="1" t="str">
        <f>IFERROR(VLOOKUP(Table49[[#This Row],[ITEM CODE]],Table2[[Item Code]:[Sub Category]],7,0),"")</f>
        <v>Semi-Product</v>
      </c>
      <c r="Y133" s="68" t="str">
        <f>Table49[[#This Row],[PO Number]]&amp;COUNTIFS($E$5:E133,E133)</f>
        <v>PO309671</v>
      </c>
    </row>
    <row r="134" spans="1:25" ht="14.7" customHeight="1" x14ac:dyDescent="0.3">
      <c r="A134" s="1">
        <f>IF(Table49[[#This Row],[ITEM NAME]]="","",ROW()-4)</f>
        <v>130</v>
      </c>
      <c r="B134" s="68">
        <v>45901</v>
      </c>
      <c r="C134" s="4">
        <f>IFERROR(VLOOKUP(B134,Table14[],3,0),"")</f>
        <v>9</v>
      </c>
      <c r="D134" s="4" t="str">
        <f>IFERROR(VLOOKUP(B134,Table14[],2,0),"")</f>
        <v>Week 01</v>
      </c>
      <c r="E134" s="234" t="s">
        <v>779</v>
      </c>
      <c r="F134" s="235" t="s">
        <v>780</v>
      </c>
      <c r="G134" s="44" t="s">
        <v>398</v>
      </c>
      <c r="H134" s="41" t="str">
        <f>IFERROR(VLOOKUP(Table49[[#This Row],[ITEM CODE]],Table2[[Item Code]:[Master Name]],2,0),"")</f>
        <v>C0101010535</v>
      </c>
      <c r="I134" s="41" t="s">
        <v>544</v>
      </c>
      <c r="J134" s="65" t="str">
        <f>IFERROR(VLOOKUP(Table49[[#This Row],[ITEM CODE]],Table2[[Item Code]:[Master Name]],3,0),"")</f>
        <v>Raw Frozen Chicken Middle Wing</v>
      </c>
      <c r="K134" s="1" t="str">
        <f>IFERROR(VLOOKUP(Table49[[#This Row],[ITEM CODE]],Table2[[Item Code]:[Master Name]],9,0),"")</f>
        <v>1PKT*1KG</v>
      </c>
      <c r="L134" s="1" t="str">
        <f>IFERROR(VLOOKUP(Table49[[#This Row],[ITEM CODE]],Table2[[Item Code]:[Master Name]],8,0),"")</f>
        <v>KG</v>
      </c>
      <c r="M134" s="41">
        <v>2</v>
      </c>
      <c r="N134" s="66">
        <f>IFERROR(VLOOKUP(Table49[[#This Row],[ITEM CODE]],Table2[[#All],[Item Code]:[Unit Cost]],10,0),0)</f>
        <v>7.3800000000000008</v>
      </c>
      <c r="O134" s="134">
        <f>IFERROR(VLOOKUP(Table49[[#This Row],[ITEM CODE]],Table2[[#All],[Item Code]:[Unit Cost]],10,0),0)</f>
        <v>7.3800000000000008</v>
      </c>
      <c r="P134" s="56"/>
      <c r="Q134" s="58"/>
      <c r="R134" s="58">
        <f>Table49[[#This Row],[QUANTITY]]*Table49[[#This Row],[INV Prices]]</f>
        <v>14.760000000000002</v>
      </c>
      <c r="S134" s="67"/>
      <c r="V134" s="41"/>
      <c r="W134" s="4" t="str">
        <f>IFERROR(VLOOKUP(Table49[[#This Row],[ITEM CODE]],Table2[[Item Code]:[Category ]],6,0),"")</f>
        <v>FOOD</v>
      </c>
      <c r="X134" s="1" t="str">
        <f>IFERROR(VLOOKUP(Table49[[#This Row],[ITEM CODE]],Table2[[Item Code]:[Sub Category]],7,0),"")</f>
        <v>Semi-Product</v>
      </c>
      <c r="Y134" s="68" t="str">
        <f>Table49[[#This Row],[PO Number]]&amp;COUNTIFS($E$5:E134,E134)</f>
        <v>PO309672</v>
      </c>
    </row>
    <row r="135" spans="1:25" ht="14.7" customHeight="1" x14ac:dyDescent="0.3">
      <c r="A135" s="1">
        <f>IF(Table49[[#This Row],[ITEM NAME]]="","",ROW()-4)</f>
        <v>131</v>
      </c>
      <c r="B135" s="68">
        <v>45901</v>
      </c>
      <c r="C135" s="4">
        <f>IFERROR(VLOOKUP(B135,Table14[],3,0),"")</f>
        <v>9</v>
      </c>
      <c r="D135" s="4" t="str">
        <f>IFERROR(VLOOKUP(B135,Table14[],2,0),"")</f>
        <v>Week 01</v>
      </c>
      <c r="E135" s="234" t="s">
        <v>779</v>
      </c>
      <c r="F135" s="235" t="s">
        <v>780</v>
      </c>
      <c r="G135" s="44" t="s">
        <v>398</v>
      </c>
      <c r="H135" s="41" t="str">
        <f>IFERROR(VLOOKUP(Table49[[#This Row],[ITEM CODE]],Table2[[Item Code]:[Master Name]],2,0),"")</f>
        <v>900114</v>
      </c>
      <c r="I135" s="41" t="s">
        <v>253</v>
      </c>
      <c r="J135" s="65" t="str">
        <f>IFERROR(VLOOKUP(Table49[[#This Row],[ITEM CODE]],Table2[[Item Code]:[Master Name]],3,0),"")</f>
        <v>Raw Bulgogi Pork</v>
      </c>
      <c r="K135" s="1" t="str">
        <f>IFERROR(VLOOKUP(Table49[[#This Row],[ITEM CODE]],Table2[[Item Code]:[Master Name]],9,0),"")</f>
        <v>1PKT*1KG</v>
      </c>
      <c r="L135" s="1" t="str">
        <f>IFERROR(VLOOKUP(Table49[[#This Row],[ITEM CODE]],Table2[[Item Code]:[Master Name]],8,0),"")</f>
        <v>PKT</v>
      </c>
      <c r="M135" s="41">
        <v>3</v>
      </c>
      <c r="N135" s="66">
        <f>IFERROR(VLOOKUP(Table49[[#This Row],[ITEM CODE]],Table2[[#All],[Item Code]:[Unit Cost]],10,0),0)</f>
        <v>5.76</v>
      </c>
      <c r="O135" s="134">
        <f>IFERROR(VLOOKUP(Table49[[#This Row],[ITEM CODE]],Table2[[#All],[Item Code]:[Unit Cost]],10,0),0)</f>
        <v>5.76</v>
      </c>
      <c r="P135" s="56"/>
      <c r="Q135" s="58"/>
      <c r="R135" s="58">
        <f>Table49[[#This Row],[QUANTITY]]*Table49[[#This Row],[INV Prices]]</f>
        <v>17.28</v>
      </c>
      <c r="S135" s="67"/>
      <c r="V135" s="41"/>
      <c r="W135" s="4" t="str">
        <f>IFERROR(VLOOKUP(Table49[[#This Row],[ITEM CODE]],Table2[[Item Code]:[Category ]],6,0),"")</f>
        <v>FOOD</v>
      </c>
      <c r="X135" s="1" t="str">
        <f>IFERROR(VLOOKUP(Table49[[#This Row],[ITEM CODE]],Table2[[Item Code]:[Sub Category]],7,0),"")</f>
        <v>Semi-Product</v>
      </c>
      <c r="Y135" s="68" t="str">
        <f>Table49[[#This Row],[PO Number]]&amp;COUNTIFS($E$5:E135,E135)</f>
        <v>PO309673</v>
      </c>
    </row>
    <row r="136" spans="1:25" ht="14.7" customHeight="1" x14ac:dyDescent="0.3">
      <c r="A136" s="1">
        <f>IF(Table49[[#This Row],[ITEM NAME]]="","",ROW()-4)</f>
        <v>132</v>
      </c>
      <c r="B136" s="68">
        <v>45901</v>
      </c>
      <c r="C136" s="4">
        <f>IFERROR(VLOOKUP(B136,Table14[],3,0),"")</f>
        <v>9</v>
      </c>
      <c r="D136" s="4" t="str">
        <f>IFERROR(VLOOKUP(B136,Table14[],2,0),"")</f>
        <v>Week 01</v>
      </c>
      <c r="E136" s="234" t="s">
        <v>779</v>
      </c>
      <c r="F136" s="235" t="s">
        <v>780</v>
      </c>
      <c r="G136" s="44" t="s">
        <v>398</v>
      </c>
      <c r="H136" s="41" t="str">
        <f>IFERROR(VLOOKUP(Table49[[#This Row],[ITEM CODE]],Table2[[Item Code]:[Master Name]],2,0),"")</f>
        <v>900117</v>
      </c>
      <c r="I136" s="41" t="s">
        <v>256</v>
      </c>
      <c r="J136" s="65" t="str">
        <f>IFERROR(VLOOKUP(Table49[[#This Row],[ITEM CODE]],Table2[[Item Code]:[Master Name]],3,0),"")</f>
        <v xml:space="preserve">Raw Deep Fried Chicken </v>
      </c>
      <c r="K136" s="1" t="str">
        <f>IFERROR(VLOOKUP(Table49[[#This Row],[ITEM CODE]],Table2[[Item Code]:[Master Name]],9,0),"")</f>
        <v>1PKT*1KG</v>
      </c>
      <c r="L136" s="1" t="str">
        <f>IFERROR(VLOOKUP(Table49[[#This Row],[ITEM CODE]],Table2[[Item Code]:[Master Name]],8,0),"")</f>
        <v>PKT</v>
      </c>
      <c r="M136" s="41">
        <v>5</v>
      </c>
      <c r="N136" s="66">
        <f>IFERROR(VLOOKUP(Table49[[#This Row],[ITEM CODE]],Table2[[#All],[Item Code]:[Unit Cost]],10,0),0)</f>
        <v>6</v>
      </c>
      <c r="O136" s="134">
        <f>IFERROR(VLOOKUP(Table49[[#This Row],[ITEM CODE]],Table2[[#All],[Item Code]:[Unit Cost]],10,0),0)</f>
        <v>6</v>
      </c>
      <c r="P136" s="56"/>
      <c r="Q136" s="58"/>
      <c r="R136" s="58">
        <f>Table49[[#This Row],[QUANTITY]]*Table49[[#This Row],[INV Prices]]</f>
        <v>30</v>
      </c>
      <c r="S136" s="67"/>
      <c r="V136" s="41"/>
      <c r="W136" s="4" t="str">
        <f>IFERROR(VLOOKUP(Table49[[#This Row],[ITEM CODE]],Table2[[Item Code]:[Category ]],6,0),"")</f>
        <v>FOOD</v>
      </c>
      <c r="X136" s="1" t="str">
        <f>IFERROR(VLOOKUP(Table49[[#This Row],[ITEM CODE]],Table2[[Item Code]:[Sub Category]],7,0),"")</f>
        <v>Semi-Product</v>
      </c>
      <c r="Y136" s="68" t="str">
        <f>Table49[[#This Row],[PO Number]]&amp;COUNTIFS($E$5:E136,E136)</f>
        <v>PO309674</v>
      </c>
    </row>
    <row r="137" spans="1:25" ht="14.7" customHeight="1" x14ac:dyDescent="0.3">
      <c r="A137" s="1">
        <f>IF(Table49[[#This Row],[ITEM NAME]]="","",ROW()-4)</f>
        <v>133</v>
      </c>
      <c r="B137" s="68">
        <v>45901</v>
      </c>
      <c r="C137" s="4">
        <f>IFERROR(VLOOKUP(B137,Table14[],3,0),"")</f>
        <v>9</v>
      </c>
      <c r="D137" s="4" t="str">
        <f>IFERROR(VLOOKUP(B137,Table14[],2,0),"")</f>
        <v>Week 01</v>
      </c>
      <c r="E137" s="234" t="s">
        <v>779</v>
      </c>
      <c r="F137" s="235" t="s">
        <v>780</v>
      </c>
      <c r="G137" s="44" t="s">
        <v>398</v>
      </c>
      <c r="H137" s="41" t="str">
        <f>IFERROR(VLOOKUP(Table49[[#This Row],[ITEM CODE]],Table2[[Item Code]:[Master Name]],2,0),"")</f>
        <v>900116</v>
      </c>
      <c r="I137" s="41" t="s">
        <v>255</v>
      </c>
      <c r="J137" s="65" t="str">
        <f>IFERROR(VLOOKUP(Table49[[#This Row],[ITEM CODE]],Table2[[Item Code]:[Master Name]],3,0),"")</f>
        <v xml:space="preserve">Raw Fried Japchae </v>
      </c>
      <c r="K137" s="1" t="str">
        <f>IFERROR(VLOOKUP(Table49[[#This Row],[ITEM CODE]],Table2[[Item Code]:[Master Name]],9,0),"")</f>
        <v>1PKT*1KG</v>
      </c>
      <c r="L137" s="1" t="str">
        <f>IFERROR(VLOOKUP(Table49[[#This Row],[ITEM CODE]],Table2[[Item Code]:[Master Name]],8,0),"")</f>
        <v>PKT</v>
      </c>
      <c r="M137" s="41">
        <v>1</v>
      </c>
      <c r="N137" s="66">
        <f>IFERROR(VLOOKUP(Table49[[#This Row],[ITEM CODE]],Table2[[#All],[Item Code]:[Unit Cost]],10,0),0)</f>
        <v>3.6</v>
      </c>
      <c r="O137" s="134">
        <f>IFERROR(VLOOKUP(Table49[[#This Row],[ITEM CODE]],Table2[[#All],[Item Code]:[Unit Cost]],10,0),0)</f>
        <v>3.6</v>
      </c>
      <c r="P137" s="56"/>
      <c r="Q137" s="58"/>
      <c r="R137" s="58">
        <f>Table49[[#This Row],[QUANTITY]]*Table49[[#This Row],[INV Prices]]</f>
        <v>3.6</v>
      </c>
      <c r="S137" s="67"/>
      <c r="V137" s="41"/>
      <c r="W137" s="4" t="str">
        <f>IFERROR(VLOOKUP(Table49[[#This Row],[ITEM CODE]],Table2[[Item Code]:[Category ]],6,0),"")</f>
        <v>FOOD</v>
      </c>
      <c r="X137" s="1" t="str">
        <f>IFERROR(VLOOKUP(Table49[[#This Row],[ITEM CODE]],Table2[[Item Code]:[Sub Category]],7,0),"")</f>
        <v>Semi-Product</v>
      </c>
      <c r="Y137" s="68" t="str">
        <f>Table49[[#This Row],[PO Number]]&amp;COUNTIFS($E$5:E137,E137)</f>
        <v>PO309675</v>
      </c>
    </row>
    <row r="138" spans="1:25" ht="14.7" customHeight="1" x14ac:dyDescent="0.3">
      <c r="A138" s="1">
        <f>IF(Table49[[#This Row],[ITEM NAME]]="","",ROW()-4)</f>
        <v>134</v>
      </c>
      <c r="B138" s="68">
        <v>45901</v>
      </c>
      <c r="C138" s="4">
        <f>IFERROR(VLOOKUP(B138,Table14[],3,0),"")</f>
        <v>9</v>
      </c>
      <c r="D138" s="4" t="str">
        <f>IFERROR(VLOOKUP(B138,Table14[],2,0),"")</f>
        <v>Week 01</v>
      </c>
      <c r="E138" s="234" t="s">
        <v>779</v>
      </c>
      <c r="F138" s="235" t="s">
        <v>780</v>
      </c>
      <c r="G138" s="44" t="s">
        <v>398</v>
      </c>
      <c r="H138" s="41" t="str">
        <f>IFERROR(VLOOKUP(Table49[[#This Row],[ITEM CODE]],Table2[[Item Code]:[Master Name]],2,0),"")</f>
        <v>900121</v>
      </c>
      <c r="I138" s="41" t="s">
        <v>260</v>
      </c>
      <c r="J138" s="65" t="str">
        <f>IFERROR(VLOOKUP(Table49[[#This Row],[ITEM CODE]],Table2[[Item Code]:[Master Name]],3,0),"")</f>
        <v>Raw Sausage Corn Dog</v>
      </c>
      <c r="K138" s="1" t="str">
        <f>IFERROR(VLOOKUP(Table49[[#This Row],[ITEM CODE]],Table2[[Item Code]:[Master Name]],9,0),"")</f>
        <v>1PKT*6PCS*100G</v>
      </c>
      <c r="L138" s="1" t="str">
        <f>IFERROR(VLOOKUP(Table49[[#This Row],[ITEM CODE]],Table2[[Item Code]:[Master Name]],8,0),"")</f>
        <v>PKT</v>
      </c>
      <c r="M138" s="41">
        <v>10</v>
      </c>
      <c r="N138" s="66">
        <f>IFERROR(VLOOKUP(Table49[[#This Row],[ITEM CODE]],Table2[[#All],[Item Code]:[Unit Cost]],10,0),0)</f>
        <v>3.67</v>
      </c>
      <c r="O138" s="134">
        <f>IFERROR(VLOOKUP(Table49[[#This Row],[ITEM CODE]],Table2[[#All],[Item Code]:[Unit Cost]],10,0),0)</f>
        <v>3.67</v>
      </c>
      <c r="P138" s="56"/>
      <c r="Q138" s="58"/>
      <c r="R138" s="58">
        <f>Table49[[#This Row],[QUANTITY]]*Table49[[#This Row],[INV Prices]]</f>
        <v>36.700000000000003</v>
      </c>
      <c r="S138" s="67"/>
      <c r="V138" s="41"/>
      <c r="W138" s="4" t="str">
        <f>IFERROR(VLOOKUP(Table49[[#This Row],[ITEM CODE]],Table2[[Item Code]:[Category ]],6,0),"")</f>
        <v>FOOD</v>
      </c>
      <c r="X138" s="1" t="str">
        <f>IFERROR(VLOOKUP(Table49[[#This Row],[ITEM CODE]],Table2[[Item Code]:[Sub Category]],7,0),"")</f>
        <v>Semi-Product</v>
      </c>
      <c r="Y138" s="68" t="str">
        <f>Table49[[#This Row],[PO Number]]&amp;COUNTIFS($E$5:E138,E138)</f>
        <v>PO309676</v>
      </c>
    </row>
    <row r="139" spans="1:25" ht="14.7" customHeight="1" x14ac:dyDescent="0.3">
      <c r="A139" s="1">
        <f>IF(Table49[[#This Row],[ITEM NAME]]="","",ROW()-4)</f>
        <v>135</v>
      </c>
      <c r="B139" s="68">
        <v>45901</v>
      </c>
      <c r="C139" s="4">
        <f>IFERROR(VLOOKUP(B139,Table14[],3,0),"")</f>
        <v>9</v>
      </c>
      <c r="D139" s="4" t="str">
        <f>IFERROR(VLOOKUP(B139,Table14[],2,0),"")</f>
        <v>Week 01</v>
      </c>
      <c r="E139" s="234" t="s">
        <v>779</v>
      </c>
      <c r="F139" s="235" t="s">
        <v>780</v>
      </c>
      <c r="G139" s="44" t="s">
        <v>398</v>
      </c>
      <c r="H139" s="41" t="str">
        <f>IFERROR(VLOOKUP(Table49[[#This Row],[ITEM CODE]],Table2[[Item Code]:[Master Name]],2,0),"")</f>
        <v>900125</v>
      </c>
      <c r="I139" s="41" t="s">
        <v>264</v>
      </c>
      <c r="J139" s="65" t="str">
        <f>IFERROR(VLOOKUP(Table49[[#This Row],[ITEM CODE]],Table2[[Item Code]:[Master Name]],3,0),"")</f>
        <v>Raw Spicy Mayo Sauce</v>
      </c>
      <c r="K139" s="1" t="str">
        <f>IFERROR(VLOOKUP(Table49[[#This Row],[ITEM CODE]],Table2[[Item Code]:[Master Name]],9,0),"")</f>
        <v>1PKT*1KG</v>
      </c>
      <c r="L139" s="1" t="str">
        <f>IFERROR(VLOOKUP(Table49[[#This Row],[ITEM CODE]],Table2[[Item Code]:[Master Name]],8,0),"")</f>
        <v>PKT</v>
      </c>
      <c r="M139" s="41">
        <v>1</v>
      </c>
      <c r="N139" s="66">
        <f>IFERROR(VLOOKUP(Table49[[#This Row],[ITEM CODE]],Table2[[#All],[Item Code]:[Unit Cost]],10,0),0)</f>
        <v>7.8</v>
      </c>
      <c r="O139" s="134">
        <f>IFERROR(VLOOKUP(Table49[[#This Row],[ITEM CODE]],Table2[[#All],[Item Code]:[Unit Cost]],10,0),0)</f>
        <v>7.8</v>
      </c>
      <c r="P139" s="56"/>
      <c r="Q139" s="58"/>
      <c r="R139" s="58">
        <f>Table49[[#This Row],[QUANTITY]]*Table49[[#This Row],[INV Prices]]</f>
        <v>7.8</v>
      </c>
      <c r="S139" s="67"/>
      <c r="V139" s="41"/>
      <c r="W139" s="4" t="str">
        <f>IFERROR(VLOOKUP(Table49[[#This Row],[ITEM CODE]],Table2[[Item Code]:[Category ]],6,0),"")</f>
        <v>FOOD</v>
      </c>
      <c r="X139" s="1" t="str">
        <f>IFERROR(VLOOKUP(Table49[[#This Row],[ITEM CODE]],Table2[[Item Code]:[Sub Category]],7,0),"")</f>
        <v>Semi-Product</v>
      </c>
      <c r="Y139" s="68" t="str">
        <f>Table49[[#This Row],[PO Number]]&amp;COUNTIFS($E$5:E139,E139)</f>
        <v>PO309677</v>
      </c>
    </row>
    <row r="140" spans="1:25" ht="14.7" customHeight="1" x14ac:dyDescent="0.3">
      <c r="A140" s="1">
        <f>IF(Table49[[#This Row],[ITEM NAME]]="","",ROW()-4)</f>
        <v>136</v>
      </c>
      <c r="B140" s="68">
        <v>45901</v>
      </c>
      <c r="C140" s="4">
        <f>IFERROR(VLOOKUP(B140,Table14[],3,0),"")</f>
        <v>9</v>
      </c>
      <c r="D140" s="4" t="str">
        <f>IFERROR(VLOOKUP(B140,Table14[],2,0),"")</f>
        <v>Week 01</v>
      </c>
      <c r="E140" s="234" t="s">
        <v>779</v>
      </c>
      <c r="F140" s="235" t="s">
        <v>780</v>
      </c>
      <c r="G140" s="44" t="s">
        <v>398</v>
      </c>
      <c r="H140" s="41" t="str">
        <f>IFERROR(VLOOKUP(Table49[[#This Row],[ITEM CODE]],Table2[[Item Code]:[Master Name]],2,0),"")</f>
        <v>900122</v>
      </c>
      <c r="I140" s="41" t="s">
        <v>261</v>
      </c>
      <c r="J140" s="65" t="str">
        <f>IFERROR(VLOOKUP(Table49[[#This Row],[ITEM CODE]],Table2[[Item Code]:[Master Name]],3,0),"")</f>
        <v>Raw Sriracha Mayo Sauce</v>
      </c>
      <c r="K140" s="1" t="str">
        <f>IFERROR(VLOOKUP(Table49[[#This Row],[ITEM CODE]],Table2[[Item Code]:[Master Name]],9,0),"")</f>
        <v>1PKT*1KG</v>
      </c>
      <c r="L140" s="1" t="str">
        <f>IFERROR(VLOOKUP(Table49[[#This Row],[ITEM CODE]],Table2[[Item Code]:[Master Name]],8,0),"")</f>
        <v>PKT</v>
      </c>
      <c r="M140" s="41">
        <v>1</v>
      </c>
      <c r="N140" s="66">
        <f>IFERROR(VLOOKUP(Table49[[#This Row],[ITEM CODE]],Table2[[#All],[Item Code]:[Unit Cost]],10,0),0)</f>
        <v>7.2</v>
      </c>
      <c r="O140" s="134">
        <f>IFERROR(VLOOKUP(Table49[[#This Row],[ITEM CODE]],Table2[[#All],[Item Code]:[Unit Cost]],10,0),0)</f>
        <v>7.2</v>
      </c>
      <c r="P140" s="56"/>
      <c r="Q140" s="58"/>
      <c r="R140" s="58">
        <f>Table49[[#This Row],[QUANTITY]]*Table49[[#This Row],[INV Prices]]</f>
        <v>7.2</v>
      </c>
      <c r="S140" s="67"/>
      <c r="V140" s="41"/>
      <c r="W140" s="4" t="str">
        <f>IFERROR(VLOOKUP(Table49[[#This Row],[ITEM CODE]],Table2[[Item Code]:[Category ]],6,0),"")</f>
        <v>FOOD</v>
      </c>
      <c r="X140" s="1" t="str">
        <f>IFERROR(VLOOKUP(Table49[[#This Row],[ITEM CODE]],Table2[[Item Code]:[Sub Category]],7,0),"")</f>
        <v>Semi-Product</v>
      </c>
      <c r="Y140" s="68" t="str">
        <f>Table49[[#This Row],[PO Number]]&amp;COUNTIFS($E$5:E140,E140)</f>
        <v>PO309678</v>
      </c>
    </row>
    <row r="141" spans="1:25" ht="14.7" customHeight="1" x14ac:dyDescent="0.3">
      <c r="A141" s="1">
        <f>IF(Table49[[#This Row],[ITEM NAME]]="","",ROW()-4)</f>
        <v>137</v>
      </c>
      <c r="B141" s="68">
        <v>45901</v>
      </c>
      <c r="C141" s="4">
        <f>IFERROR(VLOOKUP(B141,Table14[],3,0),"")</f>
        <v>9</v>
      </c>
      <c r="D141" s="4" t="str">
        <f>IFERROR(VLOOKUP(B141,Table14[],2,0),"")</f>
        <v>Week 01</v>
      </c>
      <c r="E141" s="234" t="s">
        <v>779</v>
      </c>
      <c r="F141" s="235" t="s">
        <v>780</v>
      </c>
      <c r="G141" s="44" t="s">
        <v>398</v>
      </c>
      <c r="H141" s="41" t="str">
        <f>IFERROR(VLOOKUP(Table49[[#This Row],[ITEM CODE]],Table2[[Item Code]:[Master Name]],2,0),"")</f>
        <v>900118</v>
      </c>
      <c r="I141" s="41" t="s">
        <v>257</v>
      </c>
      <c r="J141" s="65" t="str">
        <f>IFERROR(VLOOKUP(Table49[[#This Row],[ITEM CODE]],Table2[[Item Code]:[Master Name]],3,0),"")</f>
        <v>Raw Stir Fried Kimchi</v>
      </c>
      <c r="K141" s="1" t="str">
        <f>IFERROR(VLOOKUP(Table49[[#This Row],[ITEM CODE]],Table2[[Item Code]:[Master Name]],9,0),"")</f>
        <v>1PKT*1KG</v>
      </c>
      <c r="L141" s="1" t="str">
        <f>IFERROR(VLOOKUP(Table49[[#This Row],[ITEM CODE]],Table2[[Item Code]:[Master Name]],8,0),"")</f>
        <v>PKT</v>
      </c>
      <c r="M141" s="41">
        <v>3</v>
      </c>
      <c r="N141" s="66">
        <f>IFERROR(VLOOKUP(Table49[[#This Row],[ITEM CODE]],Table2[[#All],[Item Code]:[Unit Cost]],10,0),0)</f>
        <v>5.76</v>
      </c>
      <c r="O141" s="134">
        <f>IFERROR(VLOOKUP(Table49[[#This Row],[ITEM CODE]],Table2[[#All],[Item Code]:[Unit Cost]],10,0),0)</f>
        <v>5.76</v>
      </c>
      <c r="P141" s="56"/>
      <c r="Q141" s="58"/>
      <c r="R141" s="58">
        <f>Table49[[#This Row],[QUANTITY]]*Table49[[#This Row],[INV Prices]]</f>
        <v>17.28</v>
      </c>
      <c r="S141" s="67"/>
      <c r="V141" s="41"/>
      <c r="W141" s="4" t="str">
        <f>IFERROR(VLOOKUP(Table49[[#This Row],[ITEM CODE]],Table2[[Item Code]:[Category ]],6,0),"")</f>
        <v>FOOD</v>
      </c>
      <c r="X141" s="1" t="str">
        <f>IFERROR(VLOOKUP(Table49[[#This Row],[ITEM CODE]],Table2[[Item Code]:[Sub Category]],7,0),"")</f>
        <v>Semi-Product</v>
      </c>
      <c r="Y141" s="68" t="str">
        <f>Table49[[#This Row],[PO Number]]&amp;COUNTIFS($E$5:E141,E141)</f>
        <v>PO309679</v>
      </c>
    </row>
    <row r="142" spans="1:25" ht="14.7" customHeight="1" x14ac:dyDescent="0.3">
      <c r="A142" s="1">
        <f>IF(Table49[[#This Row],[ITEM NAME]]="","",ROW()-4)</f>
        <v>138</v>
      </c>
      <c r="B142" s="68">
        <v>45901</v>
      </c>
      <c r="C142" s="4">
        <f>IFERROR(VLOOKUP(B142,Table14[],3,0),"")</f>
        <v>9</v>
      </c>
      <c r="D142" s="4" t="str">
        <f>IFERROR(VLOOKUP(B142,Table14[],2,0),"")</f>
        <v>Week 01</v>
      </c>
      <c r="E142" s="234" t="s">
        <v>779</v>
      </c>
      <c r="F142" s="235" t="s">
        <v>780</v>
      </c>
      <c r="G142" s="44" t="s">
        <v>398</v>
      </c>
      <c r="H142" s="41" t="str">
        <f>IFERROR(VLOOKUP(Table49[[#This Row],[ITEM CODE]],Table2[[Item Code]:[Master Name]],2,0),"")</f>
        <v>900123</v>
      </c>
      <c r="I142" s="41" t="s">
        <v>262</v>
      </c>
      <c r="J142" s="65" t="str">
        <f>IFERROR(VLOOKUP(Table49[[#This Row],[ITEM CODE]],Table2[[Item Code]:[Master Name]],3,0),"")</f>
        <v>Raw Sweet &amp; Spicy Sauce (Yangyum Sauce)</v>
      </c>
      <c r="K142" s="1" t="str">
        <f>IFERROR(VLOOKUP(Table49[[#This Row],[ITEM CODE]],Table2[[Item Code]:[Master Name]],9,0),"")</f>
        <v>1PKT*1KG</v>
      </c>
      <c r="L142" s="1" t="str">
        <f>IFERROR(VLOOKUP(Table49[[#This Row],[ITEM CODE]],Table2[[Item Code]:[Master Name]],8,0),"")</f>
        <v>PKT</v>
      </c>
      <c r="M142" s="41">
        <v>1</v>
      </c>
      <c r="N142" s="66">
        <f>IFERROR(VLOOKUP(Table49[[#This Row],[ITEM CODE]],Table2[[#All],[Item Code]:[Unit Cost]],10,0),0)</f>
        <v>5.16</v>
      </c>
      <c r="O142" s="134">
        <f>IFERROR(VLOOKUP(Table49[[#This Row],[ITEM CODE]],Table2[[#All],[Item Code]:[Unit Cost]],10,0),0)</f>
        <v>5.16</v>
      </c>
      <c r="P142" s="56"/>
      <c r="Q142" s="58"/>
      <c r="R142" s="58">
        <f>Table49[[#This Row],[QUANTITY]]*Table49[[#This Row],[INV Prices]]</f>
        <v>5.16</v>
      </c>
      <c r="S142" s="67"/>
      <c r="V142" s="41"/>
      <c r="W142" s="4" t="str">
        <f>IFERROR(VLOOKUP(Table49[[#This Row],[ITEM CODE]],Table2[[Item Code]:[Category ]],6,0),"")</f>
        <v>FOOD</v>
      </c>
      <c r="X142" s="1" t="str">
        <f>IFERROR(VLOOKUP(Table49[[#This Row],[ITEM CODE]],Table2[[Item Code]:[Sub Category]],7,0),"")</f>
        <v>Semi-Product</v>
      </c>
      <c r="Y142" s="68" t="str">
        <f>Table49[[#This Row],[PO Number]]&amp;COUNTIFS($E$5:E142,E142)</f>
        <v>PO3096710</v>
      </c>
    </row>
    <row r="143" spans="1:25" ht="14.7" customHeight="1" x14ac:dyDescent="0.3">
      <c r="A143" s="1">
        <f>IF(Table49[[#This Row],[ITEM NAME]]="","",ROW()-4)</f>
        <v>139</v>
      </c>
      <c r="B143" s="68">
        <v>45901</v>
      </c>
      <c r="C143" s="4">
        <f>IFERROR(VLOOKUP(B143,Table14[],3,0),"")</f>
        <v>9</v>
      </c>
      <c r="D143" s="4" t="str">
        <f>IFERROR(VLOOKUP(B143,Table14[],2,0),"")</f>
        <v>Week 01</v>
      </c>
      <c r="E143" s="234" t="s">
        <v>779</v>
      </c>
      <c r="F143" s="235" t="s">
        <v>780</v>
      </c>
      <c r="G143" s="44" t="s">
        <v>398</v>
      </c>
      <c r="H143" s="41" t="str">
        <f>IFERROR(VLOOKUP(Table49[[#This Row],[ITEM CODE]],Table2[[Item Code]:[Master Name]],2,0),"")</f>
        <v>900126</v>
      </c>
      <c r="I143" s="41" t="s">
        <v>265</v>
      </c>
      <c r="J143" s="65" t="str">
        <f>IFERROR(VLOOKUP(Table49[[#This Row],[ITEM CODE]],Table2[[Item Code]:[Master Name]],3,0),"")</f>
        <v>Raw Teriyaki Sauce</v>
      </c>
      <c r="K143" s="1" t="str">
        <f>IFERROR(VLOOKUP(Table49[[#This Row],[ITEM CODE]],Table2[[Item Code]:[Master Name]],9,0),"")</f>
        <v>1PKT*1KG</v>
      </c>
      <c r="L143" s="1" t="str">
        <f>IFERROR(VLOOKUP(Table49[[#This Row],[ITEM CODE]],Table2[[Item Code]:[Master Name]],8,0),"")</f>
        <v>PKT</v>
      </c>
      <c r="M143" s="41">
        <v>1</v>
      </c>
      <c r="N143" s="66">
        <f>IFERROR(VLOOKUP(Table49[[#This Row],[ITEM CODE]],Table2[[#All],[Item Code]:[Unit Cost]],10,0),0)</f>
        <v>9.7200000000000006</v>
      </c>
      <c r="O143" s="134">
        <f>IFERROR(VLOOKUP(Table49[[#This Row],[ITEM CODE]],Table2[[#All],[Item Code]:[Unit Cost]],10,0),0)</f>
        <v>9.7200000000000006</v>
      </c>
      <c r="P143" s="56"/>
      <c r="Q143" s="58"/>
      <c r="R143" s="58">
        <f>Table49[[#This Row],[QUANTITY]]*Table49[[#This Row],[INV Prices]]</f>
        <v>9.7200000000000006</v>
      </c>
      <c r="S143" s="67"/>
      <c r="V143" s="41"/>
      <c r="W143" s="4" t="str">
        <f>IFERROR(VLOOKUP(Table49[[#This Row],[ITEM CODE]],Table2[[Item Code]:[Category ]],6,0),"")</f>
        <v>FOOD</v>
      </c>
      <c r="X143" s="1" t="str">
        <f>IFERROR(VLOOKUP(Table49[[#This Row],[ITEM CODE]],Table2[[Item Code]:[Sub Category]],7,0),"")</f>
        <v>Semi-Product</v>
      </c>
      <c r="Y143" s="68" t="str">
        <f>Table49[[#This Row],[PO Number]]&amp;COUNTIFS($E$5:E143,E143)</f>
        <v>PO3096711</v>
      </c>
    </row>
    <row r="144" spans="1:25" ht="14.7" customHeight="1" x14ac:dyDescent="0.3">
      <c r="A144" s="1">
        <f>IF(Table49[[#This Row],[ITEM NAME]]="","",ROW()-4)</f>
        <v>140</v>
      </c>
      <c r="B144" s="68">
        <v>45901</v>
      </c>
      <c r="C144" s="4">
        <f>IFERROR(VLOOKUP(B144,Table14[],3,0),"")</f>
        <v>9</v>
      </c>
      <c r="D144" s="4" t="str">
        <f>IFERROR(VLOOKUP(B144,Table14[],2,0),"")</f>
        <v>Week 01</v>
      </c>
      <c r="E144" s="234" t="s">
        <v>779</v>
      </c>
      <c r="F144" s="235" t="s">
        <v>780</v>
      </c>
      <c r="G144" s="44" t="s">
        <v>398</v>
      </c>
      <c r="H144" s="41" t="str">
        <f>IFERROR(VLOOKUP(Table49[[#This Row],[ITEM CODE]],Table2[[Item Code]:[Master Name]],2,0),"")</f>
        <v>C0101010537</v>
      </c>
      <c r="I144" s="41" t="s">
        <v>565</v>
      </c>
      <c r="J144" s="65" t="str">
        <f>IFERROR(VLOOKUP(Table49[[#This Row],[ITEM CODE]],Table2[[Item Code]:[Master Name]],3,0),"")</f>
        <v>Fried Chicken Flour</v>
      </c>
      <c r="K144" s="1" t="str">
        <f>IFERROR(VLOOKUP(Table49[[#This Row],[ITEM CODE]],Table2[[Item Code]:[Master Name]],9,0),"")</f>
        <v>1PKT*1KG</v>
      </c>
      <c r="L144" s="1" t="str">
        <f>IFERROR(VLOOKUP(Table49[[#This Row],[ITEM CODE]],Table2[[Item Code]:[Master Name]],8,0),"")</f>
        <v>KG</v>
      </c>
      <c r="M144" s="41">
        <v>1</v>
      </c>
      <c r="N144" s="66">
        <f>IFERROR(VLOOKUP(Table49[[#This Row],[ITEM CODE]],Table2[[#All],[Item Code]:[Unit Cost]],10,0),0)</f>
        <v>7.4550000000000001</v>
      </c>
      <c r="O144" s="134">
        <f>IFERROR(VLOOKUP(Table49[[#This Row],[ITEM CODE]],Table2[[#All],[Item Code]:[Unit Cost]],10,0),0)</f>
        <v>7.4550000000000001</v>
      </c>
      <c r="P144" s="56"/>
      <c r="Q144" s="58"/>
      <c r="R144" s="58">
        <f>Table49[[#This Row],[QUANTITY]]*Table49[[#This Row],[INV Prices]]</f>
        <v>7.4550000000000001</v>
      </c>
      <c r="S144" s="67"/>
      <c r="V144" s="41"/>
      <c r="W144" s="4" t="str">
        <f>IFERROR(VLOOKUP(Table49[[#This Row],[ITEM CODE]],Table2[[Item Code]:[Category ]],6,0),"")</f>
        <v>FOOD</v>
      </c>
      <c r="X144" s="1" t="str">
        <f>IFERROR(VLOOKUP(Table49[[#This Row],[ITEM CODE]],Table2[[Item Code]:[Sub Category]],7,0),"")</f>
        <v>Semi-Product</v>
      </c>
      <c r="Y144" s="68" t="str">
        <f>Table49[[#This Row],[PO Number]]&amp;COUNTIFS($E$5:E144,E144)</f>
        <v>PO3096712</v>
      </c>
    </row>
    <row r="145" spans="1:25" ht="14.7" customHeight="1" x14ac:dyDescent="0.3">
      <c r="A145" s="1">
        <f>IF(Table49[[#This Row],[ITEM NAME]]="","",ROW()-4)</f>
        <v>141</v>
      </c>
      <c r="B145" s="68">
        <v>45901</v>
      </c>
      <c r="C145" s="4">
        <f>IFERROR(VLOOKUP(B145,Table14[],3,0),"")</f>
        <v>9</v>
      </c>
      <c r="D145" s="4" t="str">
        <f>IFERROR(VLOOKUP(B145,Table14[],2,0),"")</f>
        <v>Week 01</v>
      </c>
      <c r="E145" s="234" t="s">
        <v>779</v>
      </c>
      <c r="F145" s="235" t="s">
        <v>780</v>
      </c>
      <c r="G145" s="44" t="s">
        <v>398</v>
      </c>
      <c r="H145" s="41" t="str">
        <f>IFERROR(VLOOKUP(Table49[[#This Row],[ITEM CODE]],Table2[[Item Code]:[Master Name]],2,0),"")</f>
        <v>8852043005014</v>
      </c>
      <c r="I145" s="41" t="s">
        <v>530</v>
      </c>
      <c r="J145" s="65" t="str">
        <f>IFERROR(VLOOKUP(Table49[[#This Row],[ITEM CODE]],Table2[[Item Code]:[Master Name]],3,0),"")</f>
        <v>SMOKED COCKTAIL SAUSAGE DELUXE 1KG</v>
      </c>
      <c r="K145" s="1" t="str">
        <f>IFERROR(VLOOKUP(Table49[[#This Row],[ITEM CODE]],Table2[[Item Code]:[Master Name]],9,0),"")</f>
        <v>1CTN*11PKT*1KG</v>
      </c>
      <c r="L145" s="1" t="str">
        <f>IFERROR(VLOOKUP(Table49[[#This Row],[ITEM CODE]],Table2[[Item Code]:[Master Name]],8,0),"")</f>
        <v>PKT</v>
      </c>
      <c r="M145" s="41">
        <v>1</v>
      </c>
      <c r="N145" s="66">
        <f>IFERROR(VLOOKUP(Table49[[#This Row],[ITEM CODE]],Table2[[#All],[Item Code]:[Unit Cost]],10,0),0)</f>
        <v>6.96</v>
      </c>
      <c r="O145" s="134">
        <f>IFERROR(VLOOKUP(Table49[[#This Row],[ITEM CODE]],Table2[[#All],[Item Code]:[Unit Cost]],10,0),0)</f>
        <v>6.96</v>
      </c>
      <c r="P145" s="56"/>
      <c r="Q145" s="58"/>
      <c r="R145" s="58">
        <f>Table49[[#This Row],[QUANTITY]]*Table49[[#This Row],[INV Prices]]</f>
        <v>6.96</v>
      </c>
      <c r="S145" s="67"/>
      <c r="V145" s="41"/>
      <c r="W145" s="4" t="str">
        <f>IFERROR(VLOOKUP(Table49[[#This Row],[ITEM CODE]],Table2[[Item Code]:[Category ]],6,0),"")</f>
        <v>FOOD</v>
      </c>
      <c r="X145" s="1" t="str">
        <f>IFERROR(VLOOKUP(Table49[[#This Row],[ITEM CODE]],Table2[[Item Code]:[Sub Category]],7,0),"")</f>
        <v>Froozen Food</v>
      </c>
      <c r="Y145" s="68" t="str">
        <f>Table49[[#This Row],[PO Number]]&amp;COUNTIFS($E$5:E145,E145)</f>
        <v>PO3096713</v>
      </c>
    </row>
    <row r="146" spans="1:25" ht="14.7" customHeight="1" x14ac:dyDescent="0.3">
      <c r="A146" s="1">
        <f>IF(Table49[[#This Row],[ITEM NAME]]="","",ROW()-4)</f>
        <v>142</v>
      </c>
      <c r="B146" s="68">
        <v>45901</v>
      </c>
      <c r="C146" s="4">
        <f>IFERROR(VLOOKUP(B146,Table14[],3,0),"")</f>
        <v>9</v>
      </c>
      <c r="D146" s="4" t="str">
        <f>IFERROR(VLOOKUP(B146,Table14[],2,0),"")</f>
        <v>Week 01</v>
      </c>
      <c r="E146" s="234" t="s">
        <v>779</v>
      </c>
      <c r="F146" s="235" t="s">
        <v>780</v>
      </c>
      <c r="G146" s="44" t="s">
        <v>398</v>
      </c>
      <c r="H146" s="41">
        <f>IFERROR(VLOOKUP(Table49[[#This Row],[ITEM CODE]],Table2[[Item Code]:[Master Name]],2,0),"")</f>
        <v>0</v>
      </c>
      <c r="I146" s="41" t="s">
        <v>531</v>
      </c>
      <c r="J146" s="65" t="str">
        <f>IFERROR(VLOOKUP(Table49[[#This Row],[ITEM CODE]],Table2[[Item Code]:[Master Name]],3,0),"")</f>
        <v>JUMBO GOLD SAUSAGE 16PCS 1KG</v>
      </c>
      <c r="K146" s="1" t="str">
        <f>IFERROR(VLOOKUP(Table49[[#This Row],[ITEM CODE]],Table2[[Item Code]:[Master Name]],9,0),"")</f>
        <v>1CTN*11PKT*1KG</v>
      </c>
      <c r="L146" s="1" t="str">
        <f>IFERROR(VLOOKUP(Table49[[#This Row],[ITEM CODE]],Table2[[Item Code]:[Master Name]],8,0),"")</f>
        <v>PKT</v>
      </c>
      <c r="M146" s="41">
        <v>1</v>
      </c>
      <c r="N146" s="66">
        <f>IFERROR(VLOOKUP(Table49[[#This Row],[ITEM CODE]],Table2[[#All],[Item Code]:[Unit Cost]],10,0),0)</f>
        <v>4.6440000000000001</v>
      </c>
      <c r="O146" s="134">
        <f>IFERROR(VLOOKUP(Table49[[#This Row],[ITEM CODE]],Table2[[#All],[Item Code]:[Unit Cost]],10,0),0)</f>
        <v>4.6440000000000001</v>
      </c>
      <c r="P146" s="56"/>
      <c r="Q146" s="58"/>
      <c r="R146" s="58">
        <f>Table49[[#This Row],[QUANTITY]]*Table49[[#This Row],[INV Prices]]</f>
        <v>4.6440000000000001</v>
      </c>
      <c r="S146" s="67"/>
      <c r="V146" s="41"/>
      <c r="W146" s="4" t="str">
        <f>IFERROR(VLOOKUP(Table49[[#This Row],[ITEM CODE]],Table2[[Item Code]:[Category ]],6,0),"")</f>
        <v>FOOD</v>
      </c>
      <c r="X146" s="1" t="str">
        <f>IFERROR(VLOOKUP(Table49[[#This Row],[ITEM CODE]],Table2[[Item Code]:[Sub Category]],7,0),"")</f>
        <v>Froozen Food</v>
      </c>
      <c r="Y146" s="68" t="str">
        <f>Table49[[#This Row],[PO Number]]&amp;COUNTIFS($E$5:E146,E146)</f>
        <v>PO3096714</v>
      </c>
    </row>
    <row r="147" spans="1:25" ht="14.7" customHeight="1" x14ac:dyDescent="0.3">
      <c r="A147" s="1">
        <f>IF(Table49[[#This Row],[ITEM NAME]]="","",ROW()-4)</f>
        <v>143</v>
      </c>
      <c r="B147" s="68">
        <v>45901</v>
      </c>
      <c r="C147" s="4">
        <f>IFERROR(VLOOKUP(B147,Table14[],3,0),"")</f>
        <v>9</v>
      </c>
      <c r="D147" s="4" t="str">
        <f>IFERROR(VLOOKUP(B147,Table14[],2,0),"")</f>
        <v>Week 01</v>
      </c>
      <c r="E147" s="234" t="s">
        <v>781</v>
      </c>
      <c r="F147" s="235" t="s">
        <v>782</v>
      </c>
      <c r="G147" s="44" t="s">
        <v>402</v>
      </c>
      <c r="H147" s="41" t="str">
        <f>IFERROR(VLOOKUP(Table49[[#This Row],[ITEM CODE]],Table2[[Item Code]:[Master Name]],2,0),"")</f>
        <v>C0101010534</v>
      </c>
      <c r="I147" s="41" t="s">
        <v>543</v>
      </c>
      <c r="J147" s="65" t="str">
        <f>IFERROR(VLOOKUP(Table49[[#This Row],[ITEM CODE]],Table2[[Item Code]:[Master Name]],3,0),"")</f>
        <v>Raw Frozen Chicken Drumstick</v>
      </c>
      <c r="K147" s="1" t="str">
        <f>IFERROR(VLOOKUP(Table49[[#This Row],[ITEM CODE]],Table2[[Item Code]:[Master Name]],9,0),"")</f>
        <v>1PKT*1KG</v>
      </c>
      <c r="L147" s="1" t="str">
        <f>IFERROR(VLOOKUP(Table49[[#This Row],[ITEM CODE]],Table2[[Item Code]:[Master Name]],8,0),"")</f>
        <v>KG</v>
      </c>
      <c r="M147" s="41">
        <v>1</v>
      </c>
      <c r="N147" s="66">
        <f>IFERROR(VLOOKUP(Table49[[#This Row],[ITEM CODE]],Table2[[#All],[Item Code]:[Unit Cost]],10,0),0)</f>
        <v>4.74</v>
      </c>
      <c r="O147" s="134">
        <f>IFERROR(VLOOKUP(Table49[[#This Row],[ITEM CODE]],Table2[[#All],[Item Code]:[Unit Cost]],10,0),0)</f>
        <v>4.74</v>
      </c>
      <c r="P147" s="56"/>
      <c r="Q147" s="58"/>
      <c r="R147" s="58">
        <f>Table49[[#This Row],[QUANTITY]]*Table49[[#This Row],[INV Prices]]</f>
        <v>4.74</v>
      </c>
      <c r="S147" s="67"/>
      <c r="V147" s="41"/>
      <c r="W147" s="4" t="str">
        <f>IFERROR(VLOOKUP(Table49[[#This Row],[ITEM CODE]],Table2[[Item Code]:[Category ]],6,0),"")</f>
        <v>FOOD</v>
      </c>
      <c r="X147" s="1" t="str">
        <f>IFERROR(VLOOKUP(Table49[[#This Row],[ITEM CODE]],Table2[[Item Code]:[Sub Category]],7,0),"")</f>
        <v>Semi-Product</v>
      </c>
      <c r="Y147" s="68" t="str">
        <f>Table49[[#This Row],[PO Number]]&amp;COUNTIFS($E$5:E147,E147)</f>
        <v>PO309681</v>
      </c>
    </row>
    <row r="148" spans="1:25" ht="14.7" customHeight="1" x14ac:dyDescent="0.3">
      <c r="A148" s="1">
        <f>IF(Table49[[#This Row],[ITEM NAME]]="","",ROW()-4)</f>
        <v>144</v>
      </c>
      <c r="B148" s="68">
        <v>45901</v>
      </c>
      <c r="C148" s="4">
        <f>IFERROR(VLOOKUP(B148,Table14[],3,0),"")</f>
        <v>9</v>
      </c>
      <c r="D148" s="4" t="str">
        <f>IFERROR(VLOOKUP(B148,Table14[],2,0),"")</f>
        <v>Week 01</v>
      </c>
      <c r="E148" s="234" t="s">
        <v>781</v>
      </c>
      <c r="F148" s="235" t="s">
        <v>782</v>
      </c>
      <c r="G148" s="44" t="s">
        <v>402</v>
      </c>
      <c r="H148" s="41" t="str">
        <f>IFERROR(VLOOKUP(Table49[[#This Row],[ITEM CODE]],Table2[[Item Code]:[Master Name]],2,0),"")</f>
        <v>900114</v>
      </c>
      <c r="I148" s="41" t="s">
        <v>253</v>
      </c>
      <c r="J148" s="65" t="str">
        <f>IFERROR(VLOOKUP(Table49[[#This Row],[ITEM CODE]],Table2[[Item Code]:[Master Name]],3,0),"")</f>
        <v>Raw Bulgogi Pork</v>
      </c>
      <c r="K148" s="1" t="str">
        <f>IFERROR(VLOOKUP(Table49[[#This Row],[ITEM CODE]],Table2[[Item Code]:[Master Name]],9,0),"")</f>
        <v>1PKT*1KG</v>
      </c>
      <c r="L148" s="1" t="str">
        <f>IFERROR(VLOOKUP(Table49[[#This Row],[ITEM CODE]],Table2[[Item Code]:[Master Name]],8,0),"")</f>
        <v>PKT</v>
      </c>
      <c r="M148" s="41">
        <v>3</v>
      </c>
      <c r="N148" s="66">
        <f>IFERROR(VLOOKUP(Table49[[#This Row],[ITEM CODE]],Table2[[#All],[Item Code]:[Unit Cost]],10,0),0)</f>
        <v>5.76</v>
      </c>
      <c r="O148" s="134">
        <f>IFERROR(VLOOKUP(Table49[[#This Row],[ITEM CODE]],Table2[[#All],[Item Code]:[Unit Cost]],10,0),0)</f>
        <v>5.76</v>
      </c>
      <c r="P148" s="56"/>
      <c r="Q148" s="58"/>
      <c r="R148" s="58">
        <f>Table49[[#This Row],[QUANTITY]]*Table49[[#This Row],[INV Prices]]</f>
        <v>17.28</v>
      </c>
      <c r="S148" s="67"/>
      <c r="V148" s="41"/>
      <c r="W148" s="4" t="str">
        <f>IFERROR(VLOOKUP(Table49[[#This Row],[ITEM CODE]],Table2[[Item Code]:[Category ]],6,0),"")</f>
        <v>FOOD</v>
      </c>
      <c r="X148" s="1" t="str">
        <f>IFERROR(VLOOKUP(Table49[[#This Row],[ITEM CODE]],Table2[[Item Code]:[Sub Category]],7,0),"")</f>
        <v>Semi-Product</v>
      </c>
      <c r="Y148" s="68" t="str">
        <f>Table49[[#This Row],[PO Number]]&amp;COUNTIFS($E$5:E148,E148)</f>
        <v>PO309682</v>
      </c>
    </row>
    <row r="149" spans="1:25" ht="14.7" customHeight="1" x14ac:dyDescent="0.3">
      <c r="A149" s="1">
        <f>IF(Table49[[#This Row],[ITEM NAME]]="","",ROW()-4)</f>
        <v>145</v>
      </c>
      <c r="B149" s="68">
        <v>45901</v>
      </c>
      <c r="C149" s="4">
        <f>IFERROR(VLOOKUP(B149,Table14[],3,0),"")</f>
        <v>9</v>
      </c>
      <c r="D149" s="4" t="str">
        <f>IFERROR(VLOOKUP(B149,Table14[],2,0),"")</f>
        <v>Week 01</v>
      </c>
      <c r="E149" s="234" t="s">
        <v>781</v>
      </c>
      <c r="F149" s="235" t="s">
        <v>782</v>
      </c>
      <c r="G149" s="44" t="s">
        <v>402</v>
      </c>
      <c r="H149" s="41" t="str">
        <f>IFERROR(VLOOKUP(Table49[[#This Row],[ITEM CODE]],Table2[[Item Code]:[Master Name]],2,0),"")</f>
        <v>900117</v>
      </c>
      <c r="I149" s="41" t="s">
        <v>256</v>
      </c>
      <c r="J149" s="65" t="str">
        <f>IFERROR(VLOOKUP(Table49[[#This Row],[ITEM CODE]],Table2[[Item Code]:[Master Name]],3,0),"")</f>
        <v xml:space="preserve">Raw Deep Fried Chicken </v>
      </c>
      <c r="K149" s="1" t="str">
        <f>IFERROR(VLOOKUP(Table49[[#This Row],[ITEM CODE]],Table2[[Item Code]:[Master Name]],9,0),"")</f>
        <v>1PKT*1KG</v>
      </c>
      <c r="L149" s="1" t="str">
        <f>IFERROR(VLOOKUP(Table49[[#This Row],[ITEM CODE]],Table2[[Item Code]:[Master Name]],8,0),"")</f>
        <v>PKT</v>
      </c>
      <c r="M149" s="41">
        <v>10</v>
      </c>
      <c r="N149" s="66">
        <f>IFERROR(VLOOKUP(Table49[[#This Row],[ITEM CODE]],Table2[[#All],[Item Code]:[Unit Cost]],10,0),0)</f>
        <v>6</v>
      </c>
      <c r="O149" s="134">
        <f>IFERROR(VLOOKUP(Table49[[#This Row],[ITEM CODE]],Table2[[#All],[Item Code]:[Unit Cost]],10,0),0)</f>
        <v>6</v>
      </c>
      <c r="P149" s="56"/>
      <c r="Q149" s="58"/>
      <c r="R149" s="58">
        <f>Table49[[#This Row],[QUANTITY]]*Table49[[#This Row],[INV Prices]]</f>
        <v>60</v>
      </c>
      <c r="S149" s="67"/>
      <c r="V149" s="41"/>
      <c r="W149" s="4" t="str">
        <f>IFERROR(VLOOKUP(Table49[[#This Row],[ITEM CODE]],Table2[[Item Code]:[Category ]],6,0),"")</f>
        <v>FOOD</v>
      </c>
      <c r="X149" s="1" t="str">
        <f>IFERROR(VLOOKUP(Table49[[#This Row],[ITEM CODE]],Table2[[Item Code]:[Sub Category]],7,0),"")</f>
        <v>Semi-Product</v>
      </c>
      <c r="Y149" s="68" t="str">
        <f>Table49[[#This Row],[PO Number]]&amp;COUNTIFS($E$5:E149,E149)</f>
        <v>PO309683</v>
      </c>
    </row>
    <row r="150" spans="1:25" ht="14.7" customHeight="1" x14ac:dyDescent="0.3">
      <c r="A150" s="1">
        <f>IF(Table49[[#This Row],[ITEM NAME]]="","",ROW()-4)</f>
        <v>146</v>
      </c>
      <c r="B150" s="68">
        <v>45901</v>
      </c>
      <c r="C150" s="4">
        <f>IFERROR(VLOOKUP(B150,Table14[],3,0),"")</f>
        <v>9</v>
      </c>
      <c r="D150" s="4" t="str">
        <f>IFERROR(VLOOKUP(B150,Table14[],2,0),"")</f>
        <v>Week 01</v>
      </c>
      <c r="E150" s="234" t="s">
        <v>781</v>
      </c>
      <c r="F150" s="235" t="s">
        <v>782</v>
      </c>
      <c r="G150" s="44" t="s">
        <v>402</v>
      </c>
      <c r="H150" s="41" t="str">
        <f>IFERROR(VLOOKUP(Table49[[#This Row],[ITEM CODE]],Table2[[Item Code]:[Master Name]],2,0),"")</f>
        <v>900115</v>
      </c>
      <c r="I150" s="41" t="s">
        <v>254</v>
      </c>
      <c r="J150" s="65" t="str">
        <f>IFERROR(VLOOKUP(Table49[[#This Row],[ITEM CODE]],Table2[[Item Code]:[Master Name]],3,0),"")</f>
        <v>Raw Stir Fried Spicy Pork</v>
      </c>
      <c r="K150" s="1" t="str">
        <f>IFERROR(VLOOKUP(Table49[[#This Row],[ITEM CODE]],Table2[[Item Code]:[Master Name]],9,0),"")</f>
        <v>1PKT*1KG</v>
      </c>
      <c r="L150" s="1" t="str">
        <f>IFERROR(VLOOKUP(Table49[[#This Row],[ITEM CODE]],Table2[[Item Code]:[Master Name]],8,0),"")</f>
        <v>PKT</v>
      </c>
      <c r="M150" s="41">
        <v>3</v>
      </c>
      <c r="N150" s="66">
        <f>IFERROR(VLOOKUP(Table49[[#This Row],[ITEM CODE]],Table2[[#All],[Item Code]:[Unit Cost]],10,0),0)</f>
        <v>6</v>
      </c>
      <c r="O150" s="134">
        <f>IFERROR(VLOOKUP(Table49[[#This Row],[ITEM CODE]],Table2[[#All],[Item Code]:[Unit Cost]],10,0),0)</f>
        <v>6</v>
      </c>
      <c r="P150" s="56"/>
      <c r="Q150" s="58"/>
      <c r="R150" s="58">
        <f>Table49[[#This Row],[QUANTITY]]*Table49[[#This Row],[INV Prices]]</f>
        <v>18</v>
      </c>
      <c r="S150" s="67"/>
      <c r="V150" s="41"/>
      <c r="W150" s="4" t="str">
        <f>IFERROR(VLOOKUP(Table49[[#This Row],[ITEM CODE]],Table2[[Item Code]:[Category ]],6,0),"")</f>
        <v>FOOD</v>
      </c>
      <c r="X150" s="1" t="str">
        <f>IFERROR(VLOOKUP(Table49[[#This Row],[ITEM CODE]],Table2[[Item Code]:[Sub Category]],7,0),"")</f>
        <v>Semi-Product</v>
      </c>
      <c r="Y150" s="68" t="str">
        <f>Table49[[#This Row],[PO Number]]&amp;COUNTIFS($E$5:E150,E150)</f>
        <v>PO309684</v>
      </c>
    </row>
    <row r="151" spans="1:25" ht="14.7" customHeight="1" x14ac:dyDescent="0.3">
      <c r="A151" s="1">
        <f>IF(Table49[[#This Row],[ITEM NAME]]="","",ROW()-4)</f>
        <v>147</v>
      </c>
      <c r="B151" s="68">
        <v>45901</v>
      </c>
      <c r="C151" s="4">
        <f>IFERROR(VLOOKUP(B151,Table14[],3,0),"")</f>
        <v>9</v>
      </c>
      <c r="D151" s="4" t="str">
        <f>IFERROR(VLOOKUP(B151,Table14[],2,0),"")</f>
        <v>Week 01</v>
      </c>
      <c r="E151" s="234" t="s">
        <v>781</v>
      </c>
      <c r="F151" s="235" t="s">
        <v>782</v>
      </c>
      <c r="G151" s="44" t="s">
        <v>402</v>
      </c>
      <c r="H151" s="41" t="str">
        <f>IFERROR(VLOOKUP(Table49[[#This Row],[ITEM CODE]],Table2[[Item Code]:[Master Name]],2,0),"")</f>
        <v>C0101010537</v>
      </c>
      <c r="I151" s="41" t="s">
        <v>565</v>
      </c>
      <c r="J151" s="65" t="str">
        <f>IFERROR(VLOOKUP(Table49[[#This Row],[ITEM CODE]],Table2[[Item Code]:[Master Name]],3,0),"")</f>
        <v>Fried Chicken Flour</v>
      </c>
      <c r="K151" s="1" t="str">
        <f>IFERROR(VLOOKUP(Table49[[#This Row],[ITEM CODE]],Table2[[Item Code]:[Master Name]],9,0),"")</f>
        <v>1PKT*1KG</v>
      </c>
      <c r="L151" s="1" t="str">
        <f>IFERROR(VLOOKUP(Table49[[#This Row],[ITEM CODE]],Table2[[Item Code]:[Master Name]],8,0),"")</f>
        <v>KG</v>
      </c>
      <c r="M151" s="41">
        <v>2</v>
      </c>
      <c r="N151" s="66">
        <f>IFERROR(VLOOKUP(Table49[[#This Row],[ITEM CODE]],Table2[[#All],[Item Code]:[Unit Cost]],10,0),0)</f>
        <v>7.4550000000000001</v>
      </c>
      <c r="O151" s="134">
        <f>IFERROR(VLOOKUP(Table49[[#This Row],[ITEM CODE]],Table2[[#All],[Item Code]:[Unit Cost]],10,0),0)</f>
        <v>7.4550000000000001</v>
      </c>
      <c r="P151" s="56"/>
      <c r="Q151" s="58"/>
      <c r="R151" s="58">
        <f>Table49[[#This Row],[QUANTITY]]*Table49[[#This Row],[INV Prices]]</f>
        <v>14.91</v>
      </c>
      <c r="S151" s="67"/>
      <c r="V151" s="41"/>
      <c r="W151" s="4" t="str">
        <f>IFERROR(VLOOKUP(Table49[[#This Row],[ITEM CODE]],Table2[[Item Code]:[Category ]],6,0),"")</f>
        <v>FOOD</v>
      </c>
      <c r="X151" s="1" t="str">
        <f>IFERROR(VLOOKUP(Table49[[#This Row],[ITEM CODE]],Table2[[Item Code]:[Sub Category]],7,0),"")</f>
        <v>Semi-Product</v>
      </c>
      <c r="Y151" s="68" t="str">
        <f>Table49[[#This Row],[PO Number]]&amp;COUNTIFS($E$5:E151,E151)</f>
        <v>PO309685</v>
      </c>
    </row>
    <row r="152" spans="1:25" ht="14.7" customHeight="1" x14ac:dyDescent="0.3">
      <c r="A152" s="1">
        <f>IF(Table49[[#This Row],[ITEM NAME]]="","",ROW()-4)</f>
        <v>148</v>
      </c>
      <c r="B152" s="68">
        <v>45901</v>
      </c>
      <c r="C152" s="4">
        <f>IFERROR(VLOOKUP(B152,Table14[],3,0),"")</f>
        <v>9</v>
      </c>
      <c r="D152" s="4" t="str">
        <f>IFERROR(VLOOKUP(B152,Table14[],2,0),"")</f>
        <v>Week 01</v>
      </c>
      <c r="E152" s="4" t="s">
        <v>783</v>
      </c>
      <c r="F152" s="44" t="s">
        <v>784</v>
      </c>
      <c r="G152" s="44" t="s">
        <v>528</v>
      </c>
      <c r="H152" s="41" t="str">
        <f>IFERROR(VLOOKUP(Table49[[#This Row],[ITEM CODE]],Table2[[Item Code]:[Master Name]],2,0),"")</f>
        <v>C0101010536</v>
      </c>
      <c r="I152" s="41" t="s">
        <v>545</v>
      </c>
      <c r="J152" s="65" t="str">
        <f>IFERROR(VLOOKUP(Table49[[#This Row],[ITEM CODE]],Table2[[Item Code]:[Master Name]],3,0),"")</f>
        <v xml:space="preserve">Semi Chicken Sweet &amp; Spicy Korean Sauce </v>
      </c>
      <c r="K152" s="1" t="str">
        <f>IFERROR(VLOOKUP(Table49[[#This Row],[ITEM CODE]],Table2[[Item Code]:[Master Name]],9,0),"")</f>
        <v>1PKT*1KG</v>
      </c>
      <c r="L152" s="1" t="str">
        <f>IFERROR(VLOOKUP(Table49[[#This Row],[ITEM CODE]],Table2[[Item Code]:[Master Name]],8,0),"")</f>
        <v>KG</v>
      </c>
      <c r="M152" s="41">
        <v>10</v>
      </c>
      <c r="N152" s="66">
        <f>IFERROR(VLOOKUP(Table49[[#This Row],[ITEM CODE]],Table2[[#All],[Item Code]:[Unit Cost]],10,0),0)</f>
        <v>6.9239999999999995</v>
      </c>
      <c r="O152" s="134">
        <f>IFERROR(VLOOKUP(Table49[[#This Row],[ITEM CODE]],Table2[[#All],[Item Code]:[Unit Cost]],10,0),0)</f>
        <v>6.9239999999999995</v>
      </c>
      <c r="P152" s="56"/>
      <c r="Q152" s="58"/>
      <c r="R152" s="58">
        <f>Table49[[#This Row],[QUANTITY]]*Table49[[#This Row],[INV Prices]]</f>
        <v>69.239999999999995</v>
      </c>
      <c r="S152" s="67"/>
      <c r="V152" s="41"/>
      <c r="W152" s="4" t="str">
        <f>IFERROR(VLOOKUP(Table49[[#This Row],[ITEM CODE]],Table2[[Item Code]:[Category ]],6,0),"")</f>
        <v>FOOD</v>
      </c>
      <c r="X152" s="1" t="str">
        <f>IFERROR(VLOOKUP(Table49[[#This Row],[ITEM CODE]],Table2[[Item Code]:[Sub Category]],7,0),"")</f>
        <v>Semi-Product</v>
      </c>
      <c r="Y152" s="68" t="str">
        <f>Table49[[#This Row],[PO Number]]&amp;COUNTIFS($E$5:E152,E152)</f>
        <v>PO309691</v>
      </c>
    </row>
    <row r="153" spans="1:25" ht="14.7" customHeight="1" x14ac:dyDescent="0.3">
      <c r="A153" s="1">
        <f>IF(Table49[[#This Row],[ITEM NAME]]="","",ROW()-4)</f>
        <v>149</v>
      </c>
      <c r="B153" s="68">
        <v>45901</v>
      </c>
      <c r="C153" s="4">
        <f>IFERROR(VLOOKUP(B153,Table14[],3,0),"")</f>
        <v>9</v>
      </c>
      <c r="D153" s="4" t="str">
        <f>IFERROR(VLOOKUP(B153,Table14[],2,0),"")</f>
        <v>Week 01</v>
      </c>
      <c r="E153" s="4" t="s">
        <v>785</v>
      </c>
      <c r="F153" s="44" t="s">
        <v>786</v>
      </c>
      <c r="G153" s="44" t="s">
        <v>528</v>
      </c>
      <c r="H153" s="41" t="str">
        <f>IFERROR(VLOOKUP(Table49[[#This Row],[ITEM CODE]],Table2[[Item Code]:[Master Name]],2,0),"")</f>
        <v>C0101010534</v>
      </c>
      <c r="I153" s="41" t="s">
        <v>543</v>
      </c>
      <c r="J153" s="65" t="str">
        <f>IFERROR(VLOOKUP(Table49[[#This Row],[ITEM CODE]],Table2[[Item Code]:[Master Name]],3,0),"")</f>
        <v>Raw Frozen Chicken Drumstick</v>
      </c>
      <c r="K153" s="1" t="str">
        <f>IFERROR(VLOOKUP(Table49[[#This Row],[ITEM CODE]],Table2[[Item Code]:[Master Name]],9,0),"")</f>
        <v>1PKT*1KG</v>
      </c>
      <c r="L153" s="1" t="str">
        <f>IFERROR(VLOOKUP(Table49[[#This Row],[ITEM CODE]],Table2[[Item Code]:[Master Name]],8,0),"")</f>
        <v>KG</v>
      </c>
      <c r="M153" s="41">
        <v>5</v>
      </c>
      <c r="N153" s="66">
        <f>IFERROR(VLOOKUP(Table49[[#This Row],[ITEM CODE]],Table2[[#All],[Item Code]:[Unit Cost]],10,0),0)</f>
        <v>4.74</v>
      </c>
      <c r="O153" s="134">
        <f>IFERROR(VLOOKUP(Table49[[#This Row],[ITEM CODE]],Table2[[#All],[Item Code]:[Unit Cost]],10,0),0)</f>
        <v>4.74</v>
      </c>
      <c r="P153" s="56"/>
      <c r="Q153" s="58"/>
      <c r="R153" s="58">
        <f>Table49[[#This Row],[QUANTITY]]*Table49[[#This Row],[INV Prices]]</f>
        <v>23.700000000000003</v>
      </c>
      <c r="S153" s="67"/>
      <c r="V153" s="41"/>
      <c r="W153" s="4" t="str">
        <f>IFERROR(VLOOKUP(Table49[[#This Row],[ITEM CODE]],Table2[[Item Code]:[Category ]],6,0),"")</f>
        <v>FOOD</v>
      </c>
      <c r="X153" s="1" t="str">
        <f>IFERROR(VLOOKUP(Table49[[#This Row],[ITEM CODE]],Table2[[Item Code]:[Sub Category]],7,0),"")</f>
        <v>Semi-Product</v>
      </c>
      <c r="Y153" s="68" t="str">
        <f>Table49[[#This Row],[PO Number]]&amp;COUNTIFS($E$5:E153,E153)</f>
        <v>PO309701</v>
      </c>
    </row>
    <row r="154" spans="1:25" ht="14.7" customHeight="1" x14ac:dyDescent="0.3">
      <c r="A154" s="1">
        <f>IF(Table49[[#This Row],[ITEM NAME]]="","",ROW()-4)</f>
        <v>150</v>
      </c>
      <c r="B154" s="68">
        <v>45901</v>
      </c>
      <c r="C154" s="4">
        <f>IFERROR(VLOOKUP(B154,Table14[],3,0),"")</f>
        <v>9</v>
      </c>
      <c r="D154" s="4" t="str">
        <f>IFERROR(VLOOKUP(B154,Table14[],2,0),"")</f>
        <v>Week 01</v>
      </c>
      <c r="E154" s="4" t="s">
        <v>785</v>
      </c>
      <c r="F154" s="44" t="s">
        <v>786</v>
      </c>
      <c r="G154" s="44" t="s">
        <v>528</v>
      </c>
      <c r="H154" s="41" t="str">
        <f>IFERROR(VLOOKUP(Table49[[#This Row],[ITEM CODE]],Table2[[Item Code]:[Master Name]],2,0),"")</f>
        <v>C0101010535</v>
      </c>
      <c r="I154" s="41" t="s">
        <v>544</v>
      </c>
      <c r="J154" s="65" t="str">
        <f>IFERROR(VLOOKUP(Table49[[#This Row],[ITEM CODE]],Table2[[Item Code]:[Master Name]],3,0),"")</f>
        <v>Raw Frozen Chicken Middle Wing</v>
      </c>
      <c r="K154" s="1" t="str">
        <f>IFERROR(VLOOKUP(Table49[[#This Row],[ITEM CODE]],Table2[[Item Code]:[Master Name]],9,0),"")</f>
        <v>1PKT*1KG</v>
      </c>
      <c r="L154" s="1" t="str">
        <f>IFERROR(VLOOKUP(Table49[[#This Row],[ITEM CODE]],Table2[[Item Code]:[Master Name]],8,0),"")</f>
        <v>KG</v>
      </c>
      <c r="M154" s="41">
        <v>4</v>
      </c>
      <c r="N154" s="66">
        <f>IFERROR(VLOOKUP(Table49[[#This Row],[ITEM CODE]],Table2[[#All],[Item Code]:[Unit Cost]],10,0),0)</f>
        <v>7.3800000000000008</v>
      </c>
      <c r="O154" s="134">
        <f>IFERROR(VLOOKUP(Table49[[#This Row],[ITEM CODE]],Table2[[#All],[Item Code]:[Unit Cost]],10,0),0)</f>
        <v>7.3800000000000008</v>
      </c>
      <c r="P154" s="56"/>
      <c r="Q154" s="58"/>
      <c r="R154" s="58">
        <f>Table49[[#This Row],[QUANTITY]]*Table49[[#This Row],[INV Prices]]</f>
        <v>29.520000000000003</v>
      </c>
      <c r="S154" s="67"/>
      <c r="V154" s="41"/>
      <c r="W154" s="4" t="str">
        <f>IFERROR(VLOOKUP(Table49[[#This Row],[ITEM CODE]],Table2[[Item Code]:[Category ]],6,0),"")</f>
        <v>FOOD</v>
      </c>
      <c r="X154" s="1" t="str">
        <f>IFERROR(VLOOKUP(Table49[[#This Row],[ITEM CODE]],Table2[[Item Code]:[Sub Category]],7,0),"")</f>
        <v>Semi-Product</v>
      </c>
      <c r="Y154" s="68" t="str">
        <f>Table49[[#This Row],[PO Number]]&amp;COUNTIFS($E$5:E154,E154)</f>
        <v>PO309702</v>
      </c>
    </row>
    <row r="155" spans="1:25" ht="14.7" customHeight="1" x14ac:dyDescent="0.3">
      <c r="A155" s="1">
        <f>IF(Table49[[#This Row],[ITEM NAME]]="","",ROW()-4)</f>
        <v>151</v>
      </c>
      <c r="B155" s="68">
        <v>45901</v>
      </c>
      <c r="C155" s="4">
        <f>IFERROR(VLOOKUP(B155,Table14[],3,0),"")</f>
        <v>9</v>
      </c>
      <c r="D155" s="4" t="str">
        <f>IFERROR(VLOOKUP(B155,Table14[],2,0),"")</f>
        <v>Week 01</v>
      </c>
      <c r="E155" s="4" t="s">
        <v>785</v>
      </c>
      <c r="F155" s="44" t="s">
        <v>786</v>
      </c>
      <c r="G155" s="44" t="s">
        <v>528</v>
      </c>
      <c r="H155" s="41" t="str">
        <f>IFERROR(VLOOKUP(Table49[[#This Row],[ITEM CODE]],Table2[[Item Code]:[Master Name]],2,0),"")</f>
        <v>900114</v>
      </c>
      <c r="I155" s="41" t="s">
        <v>253</v>
      </c>
      <c r="J155" s="65" t="str">
        <f>IFERROR(VLOOKUP(Table49[[#This Row],[ITEM CODE]],Table2[[Item Code]:[Master Name]],3,0),"")</f>
        <v>Raw Bulgogi Pork</v>
      </c>
      <c r="K155" s="1" t="str">
        <f>IFERROR(VLOOKUP(Table49[[#This Row],[ITEM CODE]],Table2[[Item Code]:[Master Name]],9,0),"")</f>
        <v>1PKT*1KG</v>
      </c>
      <c r="L155" s="1" t="str">
        <f>IFERROR(VLOOKUP(Table49[[#This Row],[ITEM CODE]],Table2[[Item Code]:[Master Name]],8,0),"")</f>
        <v>PKT</v>
      </c>
      <c r="M155" s="41">
        <v>15</v>
      </c>
      <c r="N155" s="66">
        <f>IFERROR(VLOOKUP(Table49[[#This Row],[ITEM CODE]],Table2[[#All],[Item Code]:[Unit Cost]],10,0),0)</f>
        <v>5.76</v>
      </c>
      <c r="O155" s="134">
        <f>IFERROR(VLOOKUP(Table49[[#This Row],[ITEM CODE]],Table2[[#All],[Item Code]:[Unit Cost]],10,0),0)</f>
        <v>5.76</v>
      </c>
      <c r="P155" s="56"/>
      <c r="Q155" s="58"/>
      <c r="R155" s="58">
        <f>Table49[[#This Row],[QUANTITY]]*Table49[[#This Row],[INV Prices]]</f>
        <v>86.399999999999991</v>
      </c>
      <c r="S155" s="67"/>
      <c r="V155" s="41"/>
      <c r="W155" s="4" t="str">
        <f>IFERROR(VLOOKUP(Table49[[#This Row],[ITEM CODE]],Table2[[Item Code]:[Category ]],6,0),"")</f>
        <v>FOOD</v>
      </c>
      <c r="X155" s="1" t="str">
        <f>IFERROR(VLOOKUP(Table49[[#This Row],[ITEM CODE]],Table2[[Item Code]:[Sub Category]],7,0),"")</f>
        <v>Semi-Product</v>
      </c>
      <c r="Y155" s="68" t="str">
        <f>Table49[[#This Row],[PO Number]]&amp;COUNTIFS($E$5:E155,E155)</f>
        <v>PO309703</v>
      </c>
    </row>
    <row r="156" spans="1:25" ht="14.7" customHeight="1" x14ac:dyDescent="0.3">
      <c r="A156" s="1">
        <f>IF(Table49[[#This Row],[ITEM NAME]]="","",ROW()-4)</f>
        <v>152</v>
      </c>
      <c r="B156" s="68">
        <v>45901</v>
      </c>
      <c r="C156" s="4">
        <f>IFERROR(VLOOKUP(B156,Table14[],3,0),"")</f>
        <v>9</v>
      </c>
      <c r="D156" s="4" t="str">
        <f>IFERROR(VLOOKUP(B156,Table14[],2,0),"")</f>
        <v>Week 01</v>
      </c>
      <c r="E156" s="4" t="s">
        <v>785</v>
      </c>
      <c r="F156" s="44" t="s">
        <v>786</v>
      </c>
      <c r="G156" s="44" t="s">
        <v>528</v>
      </c>
      <c r="H156" s="41" t="str">
        <f>IFERROR(VLOOKUP(Table49[[#This Row],[ITEM CODE]],Table2[[Item Code]:[Master Name]],2,0),"")</f>
        <v>900120</v>
      </c>
      <c r="I156" s="41" t="s">
        <v>259</v>
      </c>
      <c r="J156" s="65" t="str">
        <f>IFERROR(VLOOKUP(Table49[[#This Row],[ITEM CODE]],Table2[[Item Code]:[Master Name]],3,0),"")</f>
        <v>Raw Cheese Corn Dog</v>
      </c>
      <c r="K156" s="1" t="str">
        <f>IFERROR(VLOOKUP(Table49[[#This Row],[ITEM CODE]],Table2[[Item Code]:[Master Name]],9,0),"")</f>
        <v>1PKT*6PCS*100G</v>
      </c>
      <c r="L156" s="1" t="str">
        <f>IFERROR(VLOOKUP(Table49[[#This Row],[ITEM CODE]],Table2[[Item Code]:[Master Name]],8,0),"")</f>
        <v>PKT</v>
      </c>
      <c r="M156" s="41">
        <v>5</v>
      </c>
      <c r="N156" s="66">
        <f>IFERROR(VLOOKUP(Table49[[#This Row],[ITEM CODE]],Table2[[#All],[Item Code]:[Unit Cost]],10,0),0)</f>
        <v>4.9000000000000004</v>
      </c>
      <c r="O156" s="134">
        <f>IFERROR(VLOOKUP(Table49[[#This Row],[ITEM CODE]],Table2[[#All],[Item Code]:[Unit Cost]],10,0),0)</f>
        <v>4.9000000000000004</v>
      </c>
      <c r="P156" s="56"/>
      <c r="Q156" s="58"/>
      <c r="R156" s="58">
        <f>Table49[[#This Row],[QUANTITY]]*Table49[[#This Row],[INV Prices]]</f>
        <v>24.5</v>
      </c>
      <c r="S156" s="67"/>
      <c r="V156" s="41"/>
      <c r="W156" s="4" t="str">
        <f>IFERROR(VLOOKUP(Table49[[#This Row],[ITEM CODE]],Table2[[Item Code]:[Category ]],6,0),"")</f>
        <v>FOOD</v>
      </c>
      <c r="X156" s="1" t="str">
        <f>IFERROR(VLOOKUP(Table49[[#This Row],[ITEM CODE]],Table2[[Item Code]:[Sub Category]],7,0),"")</f>
        <v>Semi-Product</v>
      </c>
      <c r="Y156" s="68" t="str">
        <f>Table49[[#This Row],[PO Number]]&amp;COUNTIFS($E$5:E156,E156)</f>
        <v>PO309704</v>
      </c>
    </row>
    <row r="157" spans="1:25" ht="14.7" customHeight="1" x14ac:dyDescent="0.3">
      <c r="A157" s="1">
        <f>IF(Table49[[#This Row],[ITEM NAME]]="","",ROW()-4)</f>
        <v>153</v>
      </c>
      <c r="B157" s="68">
        <v>45901</v>
      </c>
      <c r="C157" s="4">
        <f>IFERROR(VLOOKUP(B157,Table14[],3,0),"")</f>
        <v>9</v>
      </c>
      <c r="D157" s="4" t="str">
        <f>IFERROR(VLOOKUP(B157,Table14[],2,0),"")</f>
        <v>Week 01</v>
      </c>
      <c r="E157" s="4" t="s">
        <v>785</v>
      </c>
      <c r="F157" s="44" t="s">
        <v>786</v>
      </c>
      <c r="G157" s="44" t="s">
        <v>528</v>
      </c>
      <c r="H157" s="41" t="str">
        <f>IFERROR(VLOOKUP(Table49[[#This Row],[ITEM CODE]],Table2[[Item Code]:[Master Name]],2,0),"")</f>
        <v>900117</v>
      </c>
      <c r="I157" s="41" t="s">
        <v>256</v>
      </c>
      <c r="J157" s="65" t="str">
        <f>IFERROR(VLOOKUP(Table49[[#This Row],[ITEM CODE]],Table2[[Item Code]:[Master Name]],3,0),"")</f>
        <v xml:space="preserve">Raw Deep Fried Chicken </v>
      </c>
      <c r="K157" s="1" t="str">
        <f>IFERROR(VLOOKUP(Table49[[#This Row],[ITEM CODE]],Table2[[Item Code]:[Master Name]],9,0),"")</f>
        <v>1PKT*1KG</v>
      </c>
      <c r="L157" s="1" t="str">
        <f>IFERROR(VLOOKUP(Table49[[#This Row],[ITEM CODE]],Table2[[Item Code]:[Master Name]],8,0),"")</f>
        <v>PKT</v>
      </c>
      <c r="M157" s="41">
        <v>7</v>
      </c>
      <c r="N157" s="66">
        <f>IFERROR(VLOOKUP(Table49[[#This Row],[ITEM CODE]],Table2[[#All],[Item Code]:[Unit Cost]],10,0),0)</f>
        <v>6</v>
      </c>
      <c r="O157" s="134">
        <f>IFERROR(VLOOKUP(Table49[[#This Row],[ITEM CODE]],Table2[[#All],[Item Code]:[Unit Cost]],10,0),0)</f>
        <v>6</v>
      </c>
      <c r="P157" s="56"/>
      <c r="Q157" s="58"/>
      <c r="R157" s="58">
        <f>Table49[[#This Row],[QUANTITY]]*Table49[[#This Row],[INV Prices]]</f>
        <v>42</v>
      </c>
      <c r="S157" s="67"/>
      <c r="V157" s="41"/>
      <c r="W157" s="4" t="str">
        <f>IFERROR(VLOOKUP(Table49[[#This Row],[ITEM CODE]],Table2[[Item Code]:[Category ]],6,0),"")</f>
        <v>FOOD</v>
      </c>
      <c r="X157" s="1" t="str">
        <f>IFERROR(VLOOKUP(Table49[[#This Row],[ITEM CODE]],Table2[[Item Code]:[Sub Category]],7,0),"")</f>
        <v>Semi-Product</v>
      </c>
      <c r="Y157" s="68" t="str">
        <f>Table49[[#This Row],[PO Number]]&amp;COUNTIFS($E$5:E157,E157)</f>
        <v>PO309705</v>
      </c>
    </row>
    <row r="158" spans="1:25" ht="14.7" customHeight="1" x14ac:dyDescent="0.3">
      <c r="A158" s="1">
        <f>IF(Table49[[#This Row],[ITEM NAME]]="","",ROW()-4)</f>
        <v>154</v>
      </c>
      <c r="B158" s="68">
        <v>45901</v>
      </c>
      <c r="C158" s="4">
        <f>IFERROR(VLOOKUP(B158,Table14[],3,0),"")</f>
        <v>9</v>
      </c>
      <c r="D158" s="4" t="str">
        <f>IFERROR(VLOOKUP(B158,Table14[],2,0),"")</f>
        <v>Week 01</v>
      </c>
      <c r="E158" s="4" t="s">
        <v>785</v>
      </c>
      <c r="F158" s="44" t="s">
        <v>786</v>
      </c>
      <c r="G158" s="44" t="s">
        <v>528</v>
      </c>
      <c r="H158" s="41" t="str">
        <f>IFERROR(VLOOKUP(Table49[[#This Row],[ITEM CODE]],Table2[[Item Code]:[Master Name]],2,0),"")</f>
        <v>900116</v>
      </c>
      <c r="I158" s="41" t="s">
        <v>255</v>
      </c>
      <c r="J158" s="65" t="str">
        <f>IFERROR(VLOOKUP(Table49[[#This Row],[ITEM CODE]],Table2[[Item Code]:[Master Name]],3,0),"")</f>
        <v xml:space="preserve">Raw Fried Japchae </v>
      </c>
      <c r="K158" s="1" t="str">
        <f>IFERROR(VLOOKUP(Table49[[#This Row],[ITEM CODE]],Table2[[Item Code]:[Master Name]],9,0),"")</f>
        <v>1PKT*1KG</v>
      </c>
      <c r="L158" s="1" t="str">
        <f>IFERROR(VLOOKUP(Table49[[#This Row],[ITEM CODE]],Table2[[Item Code]:[Master Name]],8,0),"")</f>
        <v>PKT</v>
      </c>
      <c r="M158" s="41">
        <v>5</v>
      </c>
      <c r="N158" s="66">
        <f>IFERROR(VLOOKUP(Table49[[#This Row],[ITEM CODE]],Table2[[#All],[Item Code]:[Unit Cost]],10,0),0)</f>
        <v>3.6</v>
      </c>
      <c r="O158" s="134">
        <f>IFERROR(VLOOKUP(Table49[[#This Row],[ITEM CODE]],Table2[[#All],[Item Code]:[Unit Cost]],10,0),0)</f>
        <v>3.6</v>
      </c>
      <c r="P158" s="56"/>
      <c r="Q158" s="58"/>
      <c r="R158" s="58">
        <f>Table49[[#This Row],[QUANTITY]]*Table49[[#This Row],[INV Prices]]</f>
        <v>18</v>
      </c>
      <c r="S158" s="67"/>
      <c r="V158" s="41"/>
      <c r="W158" s="4" t="str">
        <f>IFERROR(VLOOKUP(Table49[[#This Row],[ITEM CODE]],Table2[[Item Code]:[Category ]],6,0),"")</f>
        <v>FOOD</v>
      </c>
      <c r="X158" s="1" t="str">
        <f>IFERROR(VLOOKUP(Table49[[#This Row],[ITEM CODE]],Table2[[Item Code]:[Sub Category]],7,0),"")</f>
        <v>Semi-Product</v>
      </c>
      <c r="Y158" s="68" t="str">
        <f>Table49[[#This Row],[PO Number]]&amp;COUNTIFS($E$5:E158,E158)</f>
        <v>PO309706</v>
      </c>
    </row>
    <row r="159" spans="1:25" ht="14.7" customHeight="1" x14ac:dyDescent="0.3">
      <c r="A159" s="1">
        <f>IF(Table49[[#This Row],[ITEM NAME]]="","",ROW()-4)</f>
        <v>155</v>
      </c>
      <c r="B159" s="68">
        <v>45901</v>
      </c>
      <c r="C159" s="4">
        <f>IFERROR(VLOOKUP(B159,Table14[],3,0),"")</f>
        <v>9</v>
      </c>
      <c r="D159" s="4" t="str">
        <f>IFERROR(VLOOKUP(B159,Table14[],2,0),"")</f>
        <v>Week 01</v>
      </c>
      <c r="E159" s="4" t="s">
        <v>785</v>
      </c>
      <c r="F159" s="44" t="s">
        <v>786</v>
      </c>
      <c r="G159" s="44" t="s">
        <v>528</v>
      </c>
      <c r="H159" s="41" t="str">
        <f>IFERROR(VLOOKUP(Table49[[#This Row],[ITEM CODE]],Table2[[Item Code]:[Master Name]],2,0),"")</f>
        <v>900121</v>
      </c>
      <c r="I159" s="41" t="s">
        <v>260</v>
      </c>
      <c r="J159" s="65" t="str">
        <f>IFERROR(VLOOKUP(Table49[[#This Row],[ITEM CODE]],Table2[[Item Code]:[Master Name]],3,0),"")</f>
        <v>Raw Sausage Corn Dog</v>
      </c>
      <c r="K159" s="1" t="str">
        <f>IFERROR(VLOOKUP(Table49[[#This Row],[ITEM CODE]],Table2[[Item Code]:[Master Name]],9,0),"")</f>
        <v>1PKT*6PCS*100G</v>
      </c>
      <c r="L159" s="1" t="str">
        <f>IFERROR(VLOOKUP(Table49[[#This Row],[ITEM CODE]],Table2[[Item Code]:[Master Name]],8,0),"")</f>
        <v>PKT</v>
      </c>
      <c r="M159" s="41">
        <v>4</v>
      </c>
      <c r="N159" s="66">
        <f>IFERROR(VLOOKUP(Table49[[#This Row],[ITEM CODE]],Table2[[#All],[Item Code]:[Unit Cost]],10,0),0)</f>
        <v>3.67</v>
      </c>
      <c r="O159" s="134">
        <f>IFERROR(VLOOKUP(Table49[[#This Row],[ITEM CODE]],Table2[[#All],[Item Code]:[Unit Cost]],10,0),0)</f>
        <v>3.67</v>
      </c>
      <c r="P159" s="56"/>
      <c r="Q159" s="58"/>
      <c r="R159" s="58">
        <f>Table49[[#This Row],[QUANTITY]]*Table49[[#This Row],[INV Prices]]</f>
        <v>14.68</v>
      </c>
      <c r="S159" s="67"/>
      <c r="V159" s="41"/>
      <c r="W159" s="4" t="str">
        <f>IFERROR(VLOOKUP(Table49[[#This Row],[ITEM CODE]],Table2[[Item Code]:[Category ]],6,0),"")</f>
        <v>FOOD</v>
      </c>
      <c r="X159" s="1" t="str">
        <f>IFERROR(VLOOKUP(Table49[[#This Row],[ITEM CODE]],Table2[[Item Code]:[Sub Category]],7,0),"")</f>
        <v>Semi-Product</v>
      </c>
      <c r="Y159" s="68" t="str">
        <f>Table49[[#This Row],[PO Number]]&amp;COUNTIFS($E$5:E159,E159)</f>
        <v>PO309707</v>
      </c>
    </row>
    <row r="160" spans="1:25" ht="14.7" customHeight="1" x14ac:dyDescent="0.3">
      <c r="A160" s="1">
        <f>IF(Table49[[#This Row],[ITEM NAME]]="","",ROW()-4)</f>
        <v>156</v>
      </c>
      <c r="B160" s="68">
        <v>45901</v>
      </c>
      <c r="C160" s="4">
        <f>IFERROR(VLOOKUP(B160,Table14[],3,0),"")</f>
        <v>9</v>
      </c>
      <c r="D160" s="4" t="str">
        <f>IFERROR(VLOOKUP(B160,Table14[],2,0),"")</f>
        <v>Week 01</v>
      </c>
      <c r="E160" s="4" t="s">
        <v>785</v>
      </c>
      <c r="F160" s="44" t="s">
        <v>786</v>
      </c>
      <c r="G160" s="44" t="s">
        <v>528</v>
      </c>
      <c r="H160" s="41" t="str">
        <f>IFERROR(VLOOKUP(Table49[[#This Row],[ITEM CODE]],Table2[[Item Code]:[Master Name]],2,0),"")</f>
        <v>900125</v>
      </c>
      <c r="I160" s="41" t="s">
        <v>264</v>
      </c>
      <c r="J160" s="65" t="str">
        <f>IFERROR(VLOOKUP(Table49[[#This Row],[ITEM CODE]],Table2[[Item Code]:[Master Name]],3,0),"")</f>
        <v>Raw Spicy Mayo Sauce</v>
      </c>
      <c r="K160" s="1" t="str">
        <f>IFERROR(VLOOKUP(Table49[[#This Row],[ITEM CODE]],Table2[[Item Code]:[Master Name]],9,0),"")</f>
        <v>1PKT*1KG</v>
      </c>
      <c r="L160" s="1" t="str">
        <f>IFERROR(VLOOKUP(Table49[[#This Row],[ITEM CODE]],Table2[[Item Code]:[Master Name]],8,0),"")</f>
        <v>PKT</v>
      </c>
      <c r="M160" s="41">
        <v>10</v>
      </c>
      <c r="N160" s="66">
        <f>IFERROR(VLOOKUP(Table49[[#This Row],[ITEM CODE]],Table2[[#All],[Item Code]:[Unit Cost]],10,0),0)</f>
        <v>7.8</v>
      </c>
      <c r="O160" s="134">
        <f>IFERROR(VLOOKUP(Table49[[#This Row],[ITEM CODE]],Table2[[#All],[Item Code]:[Unit Cost]],10,0),0)</f>
        <v>7.8</v>
      </c>
      <c r="P160" s="56"/>
      <c r="Q160" s="58"/>
      <c r="R160" s="58">
        <f>Table49[[#This Row],[QUANTITY]]*Table49[[#This Row],[INV Prices]]</f>
        <v>78</v>
      </c>
      <c r="S160" s="67"/>
      <c r="V160" s="41"/>
      <c r="W160" s="4" t="str">
        <f>IFERROR(VLOOKUP(Table49[[#This Row],[ITEM CODE]],Table2[[Item Code]:[Category ]],6,0),"")</f>
        <v>FOOD</v>
      </c>
      <c r="X160" s="1" t="str">
        <f>IFERROR(VLOOKUP(Table49[[#This Row],[ITEM CODE]],Table2[[Item Code]:[Sub Category]],7,0),"")</f>
        <v>Semi-Product</v>
      </c>
      <c r="Y160" s="68" t="str">
        <f>Table49[[#This Row],[PO Number]]&amp;COUNTIFS($E$5:E160,E160)</f>
        <v>PO309708</v>
      </c>
    </row>
    <row r="161" spans="1:25" ht="14.7" customHeight="1" x14ac:dyDescent="0.3">
      <c r="A161" s="1">
        <f>IF(Table49[[#This Row],[ITEM NAME]]="","",ROW()-4)</f>
        <v>157</v>
      </c>
      <c r="B161" s="68">
        <v>45901</v>
      </c>
      <c r="C161" s="4">
        <f>IFERROR(VLOOKUP(B161,Table14[],3,0),"")</f>
        <v>9</v>
      </c>
      <c r="D161" s="4" t="str">
        <f>IFERROR(VLOOKUP(B161,Table14[],2,0),"")</f>
        <v>Week 01</v>
      </c>
      <c r="E161" s="4" t="s">
        <v>785</v>
      </c>
      <c r="F161" s="44" t="s">
        <v>786</v>
      </c>
      <c r="G161" s="44" t="s">
        <v>528</v>
      </c>
      <c r="H161" s="41" t="str">
        <f>IFERROR(VLOOKUP(Table49[[#This Row],[ITEM CODE]],Table2[[Item Code]:[Master Name]],2,0),"")</f>
        <v>900118</v>
      </c>
      <c r="I161" s="41" t="s">
        <v>257</v>
      </c>
      <c r="J161" s="65" t="str">
        <f>IFERROR(VLOOKUP(Table49[[#This Row],[ITEM CODE]],Table2[[Item Code]:[Master Name]],3,0),"")</f>
        <v>Raw Stir Fried Kimchi</v>
      </c>
      <c r="K161" s="1" t="str">
        <f>IFERROR(VLOOKUP(Table49[[#This Row],[ITEM CODE]],Table2[[Item Code]:[Master Name]],9,0),"")</f>
        <v>1PKT*1KG</v>
      </c>
      <c r="L161" s="1" t="str">
        <f>IFERROR(VLOOKUP(Table49[[#This Row],[ITEM CODE]],Table2[[Item Code]:[Master Name]],8,0),"")</f>
        <v>PKT</v>
      </c>
      <c r="M161" s="41">
        <v>10</v>
      </c>
      <c r="N161" s="66">
        <f>IFERROR(VLOOKUP(Table49[[#This Row],[ITEM CODE]],Table2[[#All],[Item Code]:[Unit Cost]],10,0),0)</f>
        <v>5.76</v>
      </c>
      <c r="O161" s="134">
        <f>IFERROR(VLOOKUP(Table49[[#This Row],[ITEM CODE]],Table2[[#All],[Item Code]:[Unit Cost]],10,0),0)</f>
        <v>5.76</v>
      </c>
      <c r="P161" s="56"/>
      <c r="Q161" s="58"/>
      <c r="R161" s="58">
        <f>Table49[[#This Row],[QUANTITY]]*Table49[[#This Row],[INV Prices]]</f>
        <v>57.599999999999994</v>
      </c>
      <c r="S161" s="67"/>
      <c r="V161" s="41"/>
      <c r="W161" s="4" t="str">
        <f>IFERROR(VLOOKUP(Table49[[#This Row],[ITEM CODE]],Table2[[Item Code]:[Category ]],6,0),"")</f>
        <v>FOOD</v>
      </c>
      <c r="X161" s="1" t="str">
        <f>IFERROR(VLOOKUP(Table49[[#This Row],[ITEM CODE]],Table2[[Item Code]:[Sub Category]],7,0),"")</f>
        <v>Semi-Product</v>
      </c>
      <c r="Y161" s="68" t="str">
        <f>Table49[[#This Row],[PO Number]]&amp;COUNTIFS($E$5:E161,E161)</f>
        <v>PO309709</v>
      </c>
    </row>
    <row r="162" spans="1:25" ht="14.7" customHeight="1" x14ac:dyDescent="0.3">
      <c r="A162" s="1">
        <f>IF(Table49[[#This Row],[ITEM NAME]]="","",ROW()-4)</f>
        <v>158</v>
      </c>
      <c r="B162" s="68">
        <v>45901</v>
      </c>
      <c r="C162" s="4">
        <f>IFERROR(VLOOKUP(B162,Table14[],3,0),"")</f>
        <v>9</v>
      </c>
      <c r="D162" s="4" t="str">
        <f>IFERROR(VLOOKUP(B162,Table14[],2,0),"")</f>
        <v>Week 01</v>
      </c>
      <c r="E162" s="4" t="s">
        <v>785</v>
      </c>
      <c r="F162" s="44" t="s">
        <v>786</v>
      </c>
      <c r="G162" s="44" t="s">
        <v>528</v>
      </c>
      <c r="H162" s="41" t="str">
        <f>IFERROR(VLOOKUP(Table49[[#This Row],[ITEM CODE]],Table2[[Item Code]:[Master Name]],2,0),"")</f>
        <v>900115</v>
      </c>
      <c r="I162" s="41" t="s">
        <v>254</v>
      </c>
      <c r="J162" s="65" t="str">
        <f>IFERROR(VLOOKUP(Table49[[#This Row],[ITEM CODE]],Table2[[Item Code]:[Master Name]],3,0),"")</f>
        <v>Raw Stir Fried Spicy Pork</v>
      </c>
      <c r="K162" s="1" t="str">
        <f>IFERROR(VLOOKUP(Table49[[#This Row],[ITEM CODE]],Table2[[Item Code]:[Master Name]],9,0),"")</f>
        <v>1PKT*1KG</v>
      </c>
      <c r="L162" s="1" t="str">
        <f>IFERROR(VLOOKUP(Table49[[#This Row],[ITEM CODE]],Table2[[Item Code]:[Master Name]],8,0),"")</f>
        <v>PKT</v>
      </c>
      <c r="M162" s="41">
        <v>10</v>
      </c>
      <c r="N162" s="66">
        <f>IFERROR(VLOOKUP(Table49[[#This Row],[ITEM CODE]],Table2[[#All],[Item Code]:[Unit Cost]],10,0),0)</f>
        <v>6</v>
      </c>
      <c r="O162" s="134">
        <f>IFERROR(VLOOKUP(Table49[[#This Row],[ITEM CODE]],Table2[[#All],[Item Code]:[Unit Cost]],10,0),0)</f>
        <v>6</v>
      </c>
      <c r="P162" s="56"/>
      <c r="Q162" s="58"/>
      <c r="R162" s="58">
        <f>Table49[[#This Row],[QUANTITY]]*Table49[[#This Row],[INV Prices]]</f>
        <v>60</v>
      </c>
      <c r="S162" s="67"/>
      <c r="V162" s="41"/>
      <c r="W162" s="4" t="str">
        <f>IFERROR(VLOOKUP(Table49[[#This Row],[ITEM CODE]],Table2[[Item Code]:[Category ]],6,0),"")</f>
        <v>FOOD</v>
      </c>
      <c r="X162" s="1" t="str">
        <f>IFERROR(VLOOKUP(Table49[[#This Row],[ITEM CODE]],Table2[[Item Code]:[Sub Category]],7,0),"")</f>
        <v>Semi-Product</v>
      </c>
      <c r="Y162" s="68" t="str">
        <f>Table49[[#This Row],[PO Number]]&amp;COUNTIFS($E$5:E162,E162)</f>
        <v>PO3097010</v>
      </c>
    </row>
    <row r="163" spans="1:25" ht="14.7" customHeight="1" x14ac:dyDescent="0.3">
      <c r="A163" s="1">
        <f>IF(Table49[[#This Row],[ITEM NAME]]="","",ROW()-4)</f>
        <v>159</v>
      </c>
      <c r="B163" s="68">
        <v>45901</v>
      </c>
      <c r="C163" s="4">
        <f>IFERROR(VLOOKUP(B163,Table14[],3,0),"")</f>
        <v>9</v>
      </c>
      <c r="D163" s="4" t="str">
        <f>IFERROR(VLOOKUP(B163,Table14[],2,0),"")</f>
        <v>Week 01</v>
      </c>
      <c r="E163" s="4" t="s">
        <v>785</v>
      </c>
      <c r="F163" s="44" t="s">
        <v>786</v>
      </c>
      <c r="G163" s="44" t="s">
        <v>528</v>
      </c>
      <c r="H163" s="41" t="str">
        <f>IFERROR(VLOOKUP(Table49[[#This Row],[ITEM CODE]],Table2[[Item Code]:[Master Name]],2,0),"")</f>
        <v>900126</v>
      </c>
      <c r="I163" s="41" t="s">
        <v>265</v>
      </c>
      <c r="J163" s="65" t="str">
        <f>IFERROR(VLOOKUP(Table49[[#This Row],[ITEM CODE]],Table2[[Item Code]:[Master Name]],3,0),"")</f>
        <v>Raw Teriyaki Sauce</v>
      </c>
      <c r="K163" s="1" t="str">
        <f>IFERROR(VLOOKUP(Table49[[#This Row],[ITEM CODE]],Table2[[Item Code]:[Master Name]],9,0),"")</f>
        <v>1PKT*1KG</v>
      </c>
      <c r="L163" s="1" t="str">
        <f>IFERROR(VLOOKUP(Table49[[#This Row],[ITEM CODE]],Table2[[Item Code]:[Master Name]],8,0),"")</f>
        <v>PKT</v>
      </c>
      <c r="M163" s="41">
        <v>2</v>
      </c>
      <c r="N163" s="66">
        <f>IFERROR(VLOOKUP(Table49[[#This Row],[ITEM CODE]],Table2[[#All],[Item Code]:[Unit Cost]],10,0),0)</f>
        <v>9.7200000000000006</v>
      </c>
      <c r="O163" s="134">
        <f>IFERROR(VLOOKUP(Table49[[#This Row],[ITEM CODE]],Table2[[#All],[Item Code]:[Unit Cost]],10,0),0)</f>
        <v>9.7200000000000006</v>
      </c>
      <c r="P163" s="56"/>
      <c r="Q163" s="58"/>
      <c r="R163" s="58">
        <f>Table49[[#This Row],[QUANTITY]]*Table49[[#This Row],[INV Prices]]</f>
        <v>19.440000000000001</v>
      </c>
      <c r="S163" s="67"/>
      <c r="V163" s="41"/>
      <c r="W163" s="4" t="str">
        <f>IFERROR(VLOOKUP(Table49[[#This Row],[ITEM CODE]],Table2[[Item Code]:[Category ]],6,0),"")</f>
        <v>FOOD</v>
      </c>
      <c r="X163" s="1" t="str">
        <f>IFERROR(VLOOKUP(Table49[[#This Row],[ITEM CODE]],Table2[[Item Code]:[Sub Category]],7,0),"")</f>
        <v>Semi-Product</v>
      </c>
      <c r="Y163" s="68" t="str">
        <f>Table49[[#This Row],[PO Number]]&amp;COUNTIFS($E$5:E163,E163)</f>
        <v>PO3097011</v>
      </c>
    </row>
    <row r="164" spans="1:25" ht="14.7" customHeight="1" x14ac:dyDescent="0.3">
      <c r="A164" s="1">
        <f>IF(Table49[[#This Row],[ITEM NAME]]="","",ROW()-4)</f>
        <v>160</v>
      </c>
      <c r="B164" s="68">
        <v>45901</v>
      </c>
      <c r="C164" s="4">
        <f>IFERROR(VLOOKUP(B164,Table14[],3,0),"")</f>
        <v>9</v>
      </c>
      <c r="D164" s="4" t="str">
        <f>IFERROR(VLOOKUP(B164,Table14[],2,0),"")</f>
        <v>Week 01</v>
      </c>
      <c r="E164" s="4" t="s">
        <v>785</v>
      </c>
      <c r="F164" s="44" t="s">
        <v>786</v>
      </c>
      <c r="G164" s="44" t="s">
        <v>528</v>
      </c>
      <c r="H164" s="41" t="str">
        <f>IFERROR(VLOOKUP(Table49[[#This Row],[ITEM CODE]],Table2[[Item Code]:[Master Name]],2,0),"")</f>
        <v>8852043005014</v>
      </c>
      <c r="I164" s="41" t="s">
        <v>530</v>
      </c>
      <c r="J164" s="65" t="str">
        <f>IFERROR(VLOOKUP(Table49[[#This Row],[ITEM CODE]],Table2[[Item Code]:[Master Name]],3,0),"")</f>
        <v>SMOKED COCKTAIL SAUSAGE DELUXE 1KG</v>
      </c>
      <c r="K164" s="1" t="str">
        <f>IFERROR(VLOOKUP(Table49[[#This Row],[ITEM CODE]],Table2[[Item Code]:[Master Name]],9,0),"")</f>
        <v>1CTN*11PKT*1KG</v>
      </c>
      <c r="L164" s="1" t="str">
        <f>IFERROR(VLOOKUP(Table49[[#This Row],[ITEM CODE]],Table2[[Item Code]:[Master Name]],8,0),"")</f>
        <v>PKT</v>
      </c>
      <c r="M164" s="41">
        <v>20</v>
      </c>
      <c r="N164" s="66">
        <f>IFERROR(VLOOKUP(Table49[[#This Row],[ITEM CODE]],Table2[[#All],[Item Code]:[Unit Cost]],10,0),0)</f>
        <v>6.96</v>
      </c>
      <c r="O164" s="134">
        <f>IFERROR(VLOOKUP(Table49[[#This Row],[ITEM CODE]],Table2[[#All],[Item Code]:[Unit Cost]],10,0),0)</f>
        <v>6.96</v>
      </c>
      <c r="P164" s="56"/>
      <c r="Q164" s="58"/>
      <c r="R164" s="58">
        <f>Table49[[#This Row],[QUANTITY]]*Table49[[#This Row],[INV Prices]]</f>
        <v>139.19999999999999</v>
      </c>
      <c r="S164" s="67"/>
      <c r="V164" s="41"/>
      <c r="W164" s="4" t="str">
        <f>IFERROR(VLOOKUP(Table49[[#This Row],[ITEM CODE]],Table2[[Item Code]:[Category ]],6,0),"")</f>
        <v>FOOD</v>
      </c>
      <c r="X164" s="1" t="str">
        <f>IFERROR(VLOOKUP(Table49[[#This Row],[ITEM CODE]],Table2[[Item Code]:[Sub Category]],7,0),"")</f>
        <v>Froozen Food</v>
      </c>
      <c r="Y164" s="68" t="str">
        <f>Table49[[#This Row],[PO Number]]&amp;COUNTIFS($E$5:E164,E164)</f>
        <v>PO3097012</v>
      </c>
    </row>
    <row r="165" spans="1:25" ht="14.7" customHeight="1" x14ac:dyDescent="0.3">
      <c r="A165" s="1">
        <f>IF(Table49[[#This Row],[ITEM NAME]]="","",ROW()-4)</f>
        <v>161</v>
      </c>
      <c r="B165" s="68">
        <v>45901</v>
      </c>
      <c r="C165" s="4">
        <f>IFERROR(VLOOKUP(B165,Table14[],3,0),"")</f>
        <v>9</v>
      </c>
      <c r="D165" s="4" t="str">
        <f>IFERROR(VLOOKUP(B165,Table14[],2,0),"")</f>
        <v>Week 01</v>
      </c>
      <c r="E165" s="4" t="s">
        <v>785</v>
      </c>
      <c r="F165" s="44" t="s">
        <v>786</v>
      </c>
      <c r="G165" s="44" t="s">
        <v>528</v>
      </c>
      <c r="H165" s="41">
        <f>IFERROR(VLOOKUP(Table49[[#This Row],[ITEM CODE]],Table2[[Item Code]:[Master Name]],2,0),"")</f>
        <v>0</v>
      </c>
      <c r="I165" s="41" t="s">
        <v>531</v>
      </c>
      <c r="J165" s="65" t="str">
        <f>IFERROR(VLOOKUP(Table49[[#This Row],[ITEM CODE]],Table2[[Item Code]:[Master Name]],3,0),"")</f>
        <v>JUMBO GOLD SAUSAGE 16PCS 1KG</v>
      </c>
      <c r="K165" s="1" t="str">
        <f>IFERROR(VLOOKUP(Table49[[#This Row],[ITEM CODE]],Table2[[Item Code]:[Master Name]],9,0),"")</f>
        <v>1CTN*11PKT*1KG</v>
      </c>
      <c r="L165" s="1" t="str">
        <f>IFERROR(VLOOKUP(Table49[[#This Row],[ITEM CODE]],Table2[[Item Code]:[Master Name]],8,0),"")</f>
        <v>PKT</v>
      </c>
      <c r="M165" s="41">
        <v>40</v>
      </c>
      <c r="N165" s="66">
        <f>IFERROR(VLOOKUP(Table49[[#This Row],[ITEM CODE]],Table2[[#All],[Item Code]:[Unit Cost]],10,0),0)</f>
        <v>4.6440000000000001</v>
      </c>
      <c r="O165" s="134">
        <f>IFERROR(VLOOKUP(Table49[[#This Row],[ITEM CODE]],Table2[[#All],[Item Code]:[Unit Cost]],10,0),0)</f>
        <v>4.6440000000000001</v>
      </c>
      <c r="P165" s="56"/>
      <c r="Q165" s="58"/>
      <c r="R165" s="58">
        <f>Table49[[#This Row],[QUANTITY]]*Table49[[#This Row],[INV Prices]]</f>
        <v>185.76</v>
      </c>
      <c r="S165" s="67"/>
      <c r="V165" s="41"/>
      <c r="W165" s="4" t="str">
        <f>IFERROR(VLOOKUP(Table49[[#This Row],[ITEM CODE]],Table2[[Item Code]:[Category ]],6,0),"")</f>
        <v>FOOD</v>
      </c>
      <c r="X165" s="1" t="str">
        <f>IFERROR(VLOOKUP(Table49[[#This Row],[ITEM CODE]],Table2[[Item Code]:[Sub Category]],7,0),"")</f>
        <v>Froozen Food</v>
      </c>
      <c r="Y165" s="68" t="str">
        <f>Table49[[#This Row],[PO Number]]&amp;COUNTIFS($E$5:E165,E165)</f>
        <v>PO3097013</v>
      </c>
    </row>
    <row r="166" spans="1:25" ht="14.7" customHeight="1" x14ac:dyDescent="0.3">
      <c r="A166" s="1">
        <f>IF(Table49[[#This Row],[ITEM NAME]]="","",ROW()-4)</f>
        <v>162</v>
      </c>
      <c r="B166" s="68">
        <v>45901</v>
      </c>
      <c r="C166" s="4">
        <f>IFERROR(VLOOKUP(B166,Table14[],3,0),"")</f>
        <v>9</v>
      </c>
      <c r="D166" s="4" t="str">
        <f>IFERROR(VLOOKUP(B166,Table14[],2,0),"")</f>
        <v>Week 01</v>
      </c>
      <c r="E166" s="4" t="s">
        <v>785</v>
      </c>
      <c r="F166" s="44" t="s">
        <v>786</v>
      </c>
      <c r="G166" s="44" t="s">
        <v>528</v>
      </c>
      <c r="H166" s="41">
        <f>IFERROR(VLOOKUP(Table49[[#This Row],[ITEM CODE]],Table2[[Item Code]:[Master Name]],2,0),"")</f>
        <v>0</v>
      </c>
      <c r="I166" s="41" t="s">
        <v>596</v>
      </c>
      <c r="J166" s="65" t="str">
        <f>IFERROR(VLOOKUP(Table49[[#This Row],[ITEM CODE]],Table2[[Item Code]:[Master Name]],3,0),"")</f>
        <v>Smoked Bacon 1kg</v>
      </c>
      <c r="K166" s="1" t="str">
        <f>IFERROR(VLOOKUP(Table49[[#This Row],[ITEM CODE]],Table2[[Item Code]:[Master Name]],9,0),"")</f>
        <v>1PKT*1KG</v>
      </c>
      <c r="L166" s="1" t="str">
        <f>IFERROR(VLOOKUP(Table49[[#This Row],[ITEM CODE]],Table2[[Item Code]:[Master Name]],8,0),"")</f>
        <v>KG</v>
      </c>
      <c r="M166" s="41">
        <v>5</v>
      </c>
      <c r="N166" s="66">
        <f>IFERROR(VLOOKUP(Table49[[#This Row],[ITEM CODE]],Table2[[#All],[Item Code]:[Unit Cost]],10,0),0)</f>
        <v>15.6</v>
      </c>
      <c r="O166" s="134">
        <f>IFERROR(VLOOKUP(Table49[[#This Row],[ITEM CODE]],Table2[[#All],[Item Code]:[Unit Cost]],10,0),0)</f>
        <v>15.6</v>
      </c>
      <c r="P166" s="56"/>
      <c r="Q166" s="58"/>
      <c r="R166" s="58">
        <f>Table49[[#This Row],[QUANTITY]]*Table49[[#This Row],[INV Prices]]</f>
        <v>78</v>
      </c>
      <c r="S166" s="67"/>
      <c r="V166" s="41"/>
      <c r="W166" s="4" t="str">
        <f>IFERROR(VLOOKUP(Table49[[#This Row],[ITEM CODE]],Table2[[Item Code]:[Category ]],6,0),"")</f>
        <v>FOOD</v>
      </c>
      <c r="X166" s="1" t="str">
        <f>IFERROR(VLOOKUP(Table49[[#This Row],[ITEM CODE]],Table2[[Item Code]:[Sub Category]],7,0),"")</f>
        <v>Froozen Food</v>
      </c>
      <c r="Y166" s="68" t="str">
        <f>Table49[[#This Row],[PO Number]]&amp;COUNTIFS($E$5:E166,E166)</f>
        <v>PO3097014</v>
      </c>
    </row>
    <row r="167" spans="1:25" ht="14.7" customHeight="1" x14ac:dyDescent="0.3">
      <c r="A167" s="1">
        <f>IF(Table49[[#This Row],[ITEM NAME]]="","",ROW()-4)</f>
        <v>163</v>
      </c>
      <c r="B167" s="68">
        <v>45901</v>
      </c>
      <c r="C167" s="4">
        <f>IFERROR(VLOOKUP(B167,Table14[],3,0),"")</f>
        <v>9</v>
      </c>
      <c r="D167" s="4" t="str">
        <f>IFERROR(VLOOKUP(B167,Table14[],2,0),"")</f>
        <v>Week 01</v>
      </c>
      <c r="E167" s="234" t="s">
        <v>787</v>
      </c>
      <c r="F167" s="235" t="s">
        <v>788</v>
      </c>
      <c r="G167" s="44" t="s">
        <v>578</v>
      </c>
      <c r="H167" s="41" t="str">
        <f>IFERROR(VLOOKUP(Table49[[#This Row],[ITEM CODE]],Table2[[Item Code]:[Master Name]],2,0),"")</f>
        <v>C0101010534</v>
      </c>
      <c r="I167" s="41" t="s">
        <v>543</v>
      </c>
      <c r="J167" s="65" t="str">
        <f>IFERROR(VLOOKUP(Table49[[#This Row],[ITEM CODE]],Table2[[Item Code]:[Master Name]],3,0),"")</f>
        <v>Raw Frozen Chicken Drumstick</v>
      </c>
      <c r="K167" s="1" t="str">
        <f>IFERROR(VLOOKUP(Table49[[#This Row],[ITEM CODE]],Table2[[Item Code]:[Master Name]],9,0),"")</f>
        <v>1PKT*1KG</v>
      </c>
      <c r="L167" s="1" t="str">
        <f>IFERROR(VLOOKUP(Table49[[#This Row],[ITEM CODE]],Table2[[Item Code]:[Master Name]],8,0),"")</f>
        <v>KG</v>
      </c>
      <c r="M167" s="41">
        <v>5</v>
      </c>
      <c r="N167" s="66">
        <f>IFERROR(VLOOKUP(Table49[[#This Row],[ITEM CODE]],Table2[[#All],[Item Code]:[Unit Cost]],10,0),0)</f>
        <v>4.74</v>
      </c>
      <c r="O167" s="134">
        <f>IFERROR(VLOOKUP(Table49[[#This Row],[ITEM CODE]],Table2[[#All],[Item Code]:[Unit Cost]],10,0),0)</f>
        <v>4.74</v>
      </c>
      <c r="P167" s="56"/>
      <c r="Q167" s="58"/>
      <c r="R167" s="58">
        <f>Table49[[#This Row],[QUANTITY]]*Table49[[#This Row],[INV Prices]]</f>
        <v>23.700000000000003</v>
      </c>
      <c r="S167" s="67"/>
      <c r="V167" s="41"/>
      <c r="W167" s="4" t="str">
        <f>IFERROR(VLOOKUP(Table49[[#This Row],[ITEM CODE]],Table2[[Item Code]:[Category ]],6,0),"")</f>
        <v>FOOD</v>
      </c>
      <c r="X167" s="1" t="str">
        <f>IFERROR(VLOOKUP(Table49[[#This Row],[ITEM CODE]],Table2[[Item Code]:[Sub Category]],7,0),"")</f>
        <v>Semi-Product</v>
      </c>
      <c r="Y167" s="68" t="str">
        <f>Table49[[#This Row],[PO Number]]&amp;COUNTIFS($E$5:E167,E167)</f>
        <v>PO309711</v>
      </c>
    </row>
    <row r="168" spans="1:25" ht="14.7" customHeight="1" x14ac:dyDescent="0.3">
      <c r="A168" s="1">
        <f>IF(Table49[[#This Row],[ITEM NAME]]="","",ROW()-4)</f>
        <v>164</v>
      </c>
      <c r="B168" s="68">
        <v>45901</v>
      </c>
      <c r="C168" s="4">
        <f>IFERROR(VLOOKUP(B168,Table14[],3,0),"")</f>
        <v>9</v>
      </c>
      <c r="D168" s="4" t="str">
        <f>IFERROR(VLOOKUP(B168,Table14[],2,0),"")</f>
        <v>Week 01</v>
      </c>
      <c r="E168" s="234" t="s">
        <v>787</v>
      </c>
      <c r="F168" s="235" t="s">
        <v>788</v>
      </c>
      <c r="G168" s="44" t="s">
        <v>578</v>
      </c>
      <c r="H168" s="41" t="str">
        <f>IFERROR(VLOOKUP(Table49[[#This Row],[ITEM CODE]],Table2[[Item Code]:[Master Name]],2,0),"")</f>
        <v>900114</v>
      </c>
      <c r="I168" s="41" t="s">
        <v>253</v>
      </c>
      <c r="J168" s="65" t="str">
        <f>IFERROR(VLOOKUP(Table49[[#This Row],[ITEM CODE]],Table2[[Item Code]:[Master Name]],3,0),"")</f>
        <v>Raw Bulgogi Pork</v>
      </c>
      <c r="K168" s="1" t="str">
        <f>IFERROR(VLOOKUP(Table49[[#This Row],[ITEM CODE]],Table2[[Item Code]:[Master Name]],9,0),"")</f>
        <v>1PKT*1KG</v>
      </c>
      <c r="L168" s="1" t="str">
        <f>IFERROR(VLOOKUP(Table49[[#This Row],[ITEM CODE]],Table2[[Item Code]:[Master Name]],8,0),"")</f>
        <v>PKT</v>
      </c>
      <c r="M168" s="41">
        <v>3</v>
      </c>
      <c r="N168" s="66">
        <f>IFERROR(VLOOKUP(Table49[[#This Row],[ITEM CODE]],Table2[[#All],[Item Code]:[Unit Cost]],10,0),0)</f>
        <v>5.76</v>
      </c>
      <c r="O168" s="134">
        <f>IFERROR(VLOOKUP(Table49[[#This Row],[ITEM CODE]],Table2[[#All],[Item Code]:[Unit Cost]],10,0),0)</f>
        <v>5.76</v>
      </c>
      <c r="P168" s="56"/>
      <c r="Q168" s="58"/>
      <c r="R168" s="58">
        <f>Table49[[#This Row],[QUANTITY]]*Table49[[#This Row],[INV Prices]]</f>
        <v>17.28</v>
      </c>
      <c r="S168" s="67"/>
      <c r="V168" s="41"/>
      <c r="W168" s="4" t="str">
        <f>IFERROR(VLOOKUP(Table49[[#This Row],[ITEM CODE]],Table2[[Item Code]:[Category ]],6,0),"")</f>
        <v>FOOD</v>
      </c>
      <c r="X168" s="1" t="str">
        <f>IFERROR(VLOOKUP(Table49[[#This Row],[ITEM CODE]],Table2[[Item Code]:[Sub Category]],7,0),"")</f>
        <v>Semi-Product</v>
      </c>
      <c r="Y168" s="68" t="str">
        <f>Table49[[#This Row],[PO Number]]&amp;COUNTIFS($E$5:E168,E168)</f>
        <v>PO309712</v>
      </c>
    </row>
    <row r="169" spans="1:25" ht="14.7" customHeight="1" x14ac:dyDescent="0.3">
      <c r="A169" s="1">
        <f>IF(Table49[[#This Row],[ITEM NAME]]="","",ROW()-4)</f>
        <v>165</v>
      </c>
      <c r="B169" s="68">
        <v>45901</v>
      </c>
      <c r="C169" s="4">
        <f>IFERROR(VLOOKUP(B169,Table14[],3,0),"")</f>
        <v>9</v>
      </c>
      <c r="D169" s="4" t="str">
        <f>IFERROR(VLOOKUP(B169,Table14[],2,0),"")</f>
        <v>Week 01</v>
      </c>
      <c r="E169" s="234" t="s">
        <v>787</v>
      </c>
      <c r="F169" s="235" t="s">
        <v>788</v>
      </c>
      <c r="G169" s="44" t="s">
        <v>578</v>
      </c>
      <c r="H169" s="41" t="str">
        <f>IFERROR(VLOOKUP(Table49[[#This Row],[ITEM CODE]],Table2[[Item Code]:[Master Name]],2,0),"")</f>
        <v>900120</v>
      </c>
      <c r="I169" s="41" t="s">
        <v>259</v>
      </c>
      <c r="J169" s="65" t="str">
        <f>IFERROR(VLOOKUP(Table49[[#This Row],[ITEM CODE]],Table2[[Item Code]:[Master Name]],3,0),"")</f>
        <v>Raw Cheese Corn Dog</v>
      </c>
      <c r="K169" s="1" t="str">
        <f>IFERROR(VLOOKUP(Table49[[#This Row],[ITEM CODE]],Table2[[Item Code]:[Master Name]],9,0),"")</f>
        <v>1PKT*6PCS*100G</v>
      </c>
      <c r="L169" s="1" t="str">
        <f>IFERROR(VLOOKUP(Table49[[#This Row],[ITEM CODE]],Table2[[Item Code]:[Master Name]],8,0),"")</f>
        <v>PKT</v>
      </c>
      <c r="M169" s="41">
        <v>3</v>
      </c>
      <c r="N169" s="66">
        <f>IFERROR(VLOOKUP(Table49[[#This Row],[ITEM CODE]],Table2[[#All],[Item Code]:[Unit Cost]],10,0),0)</f>
        <v>4.9000000000000004</v>
      </c>
      <c r="O169" s="134">
        <f>IFERROR(VLOOKUP(Table49[[#This Row],[ITEM CODE]],Table2[[#All],[Item Code]:[Unit Cost]],10,0),0)</f>
        <v>4.9000000000000004</v>
      </c>
      <c r="P169" s="56"/>
      <c r="Q169" s="58"/>
      <c r="R169" s="58">
        <f>Table49[[#This Row],[QUANTITY]]*Table49[[#This Row],[INV Prices]]</f>
        <v>14.700000000000001</v>
      </c>
      <c r="S169" s="67"/>
      <c r="V169" s="41"/>
      <c r="W169" s="4" t="str">
        <f>IFERROR(VLOOKUP(Table49[[#This Row],[ITEM CODE]],Table2[[Item Code]:[Category ]],6,0),"")</f>
        <v>FOOD</v>
      </c>
      <c r="X169" s="1" t="str">
        <f>IFERROR(VLOOKUP(Table49[[#This Row],[ITEM CODE]],Table2[[Item Code]:[Sub Category]],7,0),"")</f>
        <v>Semi-Product</v>
      </c>
      <c r="Y169" s="68" t="str">
        <f>Table49[[#This Row],[PO Number]]&amp;COUNTIFS($E$5:E169,E169)</f>
        <v>PO309713</v>
      </c>
    </row>
    <row r="170" spans="1:25" ht="14.7" customHeight="1" x14ac:dyDescent="0.3">
      <c r="A170" s="1">
        <f>IF(Table49[[#This Row],[ITEM NAME]]="","",ROW()-4)</f>
        <v>166</v>
      </c>
      <c r="B170" s="68">
        <v>45901</v>
      </c>
      <c r="C170" s="4">
        <f>IFERROR(VLOOKUP(B170,Table14[],3,0),"")</f>
        <v>9</v>
      </c>
      <c r="D170" s="4" t="str">
        <f>IFERROR(VLOOKUP(B170,Table14[],2,0),"")</f>
        <v>Week 01</v>
      </c>
      <c r="E170" s="234" t="s">
        <v>787</v>
      </c>
      <c r="F170" s="235" t="s">
        <v>788</v>
      </c>
      <c r="G170" s="44" t="s">
        <v>578</v>
      </c>
      <c r="H170" s="41" t="str">
        <f>IFERROR(VLOOKUP(Table49[[#This Row],[ITEM CODE]],Table2[[Item Code]:[Master Name]],2,0),"")</f>
        <v>900117</v>
      </c>
      <c r="I170" s="41" t="s">
        <v>256</v>
      </c>
      <c r="J170" s="65" t="str">
        <f>IFERROR(VLOOKUP(Table49[[#This Row],[ITEM CODE]],Table2[[Item Code]:[Master Name]],3,0),"")</f>
        <v xml:space="preserve">Raw Deep Fried Chicken </v>
      </c>
      <c r="K170" s="1" t="str">
        <f>IFERROR(VLOOKUP(Table49[[#This Row],[ITEM CODE]],Table2[[Item Code]:[Master Name]],9,0),"")</f>
        <v>1PKT*1KG</v>
      </c>
      <c r="L170" s="1" t="str">
        <f>IFERROR(VLOOKUP(Table49[[#This Row],[ITEM CODE]],Table2[[Item Code]:[Master Name]],8,0),"")</f>
        <v>PKT</v>
      </c>
      <c r="M170" s="41">
        <v>10</v>
      </c>
      <c r="N170" s="66">
        <f>IFERROR(VLOOKUP(Table49[[#This Row],[ITEM CODE]],Table2[[#All],[Item Code]:[Unit Cost]],10,0),0)</f>
        <v>6</v>
      </c>
      <c r="O170" s="134">
        <f>IFERROR(VLOOKUP(Table49[[#This Row],[ITEM CODE]],Table2[[#All],[Item Code]:[Unit Cost]],10,0),0)</f>
        <v>6</v>
      </c>
      <c r="P170" s="56"/>
      <c r="Q170" s="58"/>
      <c r="R170" s="58">
        <f>Table49[[#This Row],[QUANTITY]]*Table49[[#This Row],[INV Prices]]</f>
        <v>60</v>
      </c>
      <c r="S170" s="67"/>
      <c r="V170" s="41"/>
      <c r="W170" s="4" t="str">
        <f>IFERROR(VLOOKUP(Table49[[#This Row],[ITEM CODE]],Table2[[Item Code]:[Category ]],6,0),"")</f>
        <v>FOOD</v>
      </c>
      <c r="X170" s="1" t="str">
        <f>IFERROR(VLOOKUP(Table49[[#This Row],[ITEM CODE]],Table2[[Item Code]:[Sub Category]],7,0),"")</f>
        <v>Semi-Product</v>
      </c>
      <c r="Y170" s="68" t="str">
        <f>Table49[[#This Row],[PO Number]]&amp;COUNTIFS($E$5:E170,E170)</f>
        <v>PO309714</v>
      </c>
    </row>
    <row r="171" spans="1:25" ht="14.7" customHeight="1" x14ac:dyDescent="0.3">
      <c r="A171" s="1">
        <f>IF(Table49[[#This Row],[ITEM NAME]]="","",ROW()-4)</f>
        <v>167</v>
      </c>
      <c r="B171" s="68">
        <v>45901</v>
      </c>
      <c r="C171" s="4">
        <f>IFERROR(VLOOKUP(B171,Table14[],3,0),"")</f>
        <v>9</v>
      </c>
      <c r="D171" s="4" t="str">
        <f>IFERROR(VLOOKUP(B171,Table14[],2,0),"")</f>
        <v>Week 01</v>
      </c>
      <c r="E171" s="234" t="s">
        <v>787</v>
      </c>
      <c r="F171" s="235" t="s">
        <v>788</v>
      </c>
      <c r="G171" s="44" t="s">
        <v>578</v>
      </c>
      <c r="H171" s="41" t="str">
        <f>IFERROR(VLOOKUP(Table49[[#This Row],[ITEM CODE]],Table2[[Item Code]:[Master Name]],2,0),"")</f>
        <v>900122</v>
      </c>
      <c r="I171" s="41" t="s">
        <v>261</v>
      </c>
      <c r="J171" s="65" t="str">
        <f>IFERROR(VLOOKUP(Table49[[#This Row],[ITEM CODE]],Table2[[Item Code]:[Master Name]],3,0),"")</f>
        <v>Raw Sriracha Mayo Sauce</v>
      </c>
      <c r="K171" s="1" t="str">
        <f>IFERROR(VLOOKUP(Table49[[#This Row],[ITEM CODE]],Table2[[Item Code]:[Master Name]],9,0),"")</f>
        <v>1PKT*1KG</v>
      </c>
      <c r="L171" s="1" t="str">
        <f>IFERROR(VLOOKUP(Table49[[#This Row],[ITEM CODE]],Table2[[Item Code]:[Master Name]],8,0),"")</f>
        <v>PKT</v>
      </c>
      <c r="M171" s="41">
        <v>2</v>
      </c>
      <c r="N171" s="66">
        <f>IFERROR(VLOOKUP(Table49[[#This Row],[ITEM CODE]],Table2[[#All],[Item Code]:[Unit Cost]],10,0),0)</f>
        <v>7.2</v>
      </c>
      <c r="O171" s="134">
        <f>IFERROR(VLOOKUP(Table49[[#This Row],[ITEM CODE]],Table2[[#All],[Item Code]:[Unit Cost]],10,0),0)</f>
        <v>7.2</v>
      </c>
      <c r="P171" s="56"/>
      <c r="Q171" s="58"/>
      <c r="R171" s="58">
        <f>Table49[[#This Row],[QUANTITY]]*Table49[[#This Row],[INV Prices]]</f>
        <v>14.4</v>
      </c>
      <c r="S171" s="67"/>
      <c r="V171" s="41"/>
      <c r="W171" s="4" t="str">
        <f>IFERROR(VLOOKUP(Table49[[#This Row],[ITEM CODE]],Table2[[Item Code]:[Category ]],6,0),"")</f>
        <v>FOOD</v>
      </c>
      <c r="X171" s="1" t="str">
        <f>IFERROR(VLOOKUP(Table49[[#This Row],[ITEM CODE]],Table2[[Item Code]:[Sub Category]],7,0),"")</f>
        <v>Semi-Product</v>
      </c>
      <c r="Y171" s="68" t="str">
        <f>Table49[[#This Row],[PO Number]]&amp;COUNTIFS($E$5:E171,E171)</f>
        <v>PO309715</v>
      </c>
    </row>
    <row r="172" spans="1:25" ht="14.7" customHeight="1" x14ac:dyDescent="0.3">
      <c r="A172" s="1">
        <f>IF(Table49[[#This Row],[ITEM NAME]]="","",ROW()-4)</f>
        <v>168</v>
      </c>
      <c r="B172" s="68">
        <v>45901</v>
      </c>
      <c r="C172" s="4">
        <f>IFERROR(VLOOKUP(B172,Table14[],3,0),"")</f>
        <v>9</v>
      </c>
      <c r="D172" s="4" t="str">
        <f>IFERROR(VLOOKUP(B172,Table14[],2,0),"")</f>
        <v>Week 01</v>
      </c>
      <c r="E172" s="234" t="s">
        <v>787</v>
      </c>
      <c r="F172" s="235" t="s">
        <v>788</v>
      </c>
      <c r="G172" s="44" t="s">
        <v>578</v>
      </c>
      <c r="H172" s="41" t="str">
        <f>IFERROR(VLOOKUP(Table49[[#This Row],[ITEM CODE]],Table2[[Item Code]:[Master Name]],2,0),"")</f>
        <v>8852043005014</v>
      </c>
      <c r="I172" s="41" t="s">
        <v>530</v>
      </c>
      <c r="J172" s="65" t="str">
        <f>IFERROR(VLOOKUP(Table49[[#This Row],[ITEM CODE]],Table2[[Item Code]:[Master Name]],3,0),"")</f>
        <v>SMOKED COCKTAIL SAUSAGE DELUXE 1KG</v>
      </c>
      <c r="K172" s="1" t="str">
        <f>IFERROR(VLOOKUP(Table49[[#This Row],[ITEM CODE]],Table2[[Item Code]:[Master Name]],9,0),"")</f>
        <v>1CTN*11PKT*1KG</v>
      </c>
      <c r="L172" s="1" t="str">
        <f>IFERROR(VLOOKUP(Table49[[#This Row],[ITEM CODE]],Table2[[Item Code]:[Master Name]],8,0),"")</f>
        <v>PKT</v>
      </c>
      <c r="M172" s="41">
        <v>10</v>
      </c>
      <c r="N172" s="66">
        <f>IFERROR(VLOOKUP(Table49[[#This Row],[ITEM CODE]],Table2[[#All],[Item Code]:[Unit Cost]],10,0),0)</f>
        <v>6.96</v>
      </c>
      <c r="O172" s="134">
        <f>IFERROR(VLOOKUP(Table49[[#This Row],[ITEM CODE]],Table2[[#All],[Item Code]:[Unit Cost]],10,0),0)</f>
        <v>6.96</v>
      </c>
      <c r="P172" s="56"/>
      <c r="Q172" s="58"/>
      <c r="R172" s="58">
        <f>Table49[[#This Row],[QUANTITY]]*Table49[[#This Row],[INV Prices]]</f>
        <v>69.599999999999994</v>
      </c>
      <c r="S172" s="67"/>
      <c r="V172" s="41"/>
      <c r="W172" s="4" t="str">
        <f>IFERROR(VLOOKUP(Table49[[#This Row],[ITEM CODE]],Table2[[Item Code]:[Category ]],6,0),"")</f>
        <v>FOOD</v>
      </c>
      <c r="X172" s="1" t="str">
        <f>IFERROR(VLOOKUP(Table49[[#This Row],[ITEM CODE]],Table2[[Item Code]:[Sub Category]],7,0),"")</f>
        <v>Froozen Food</v>
      </c>
      <c r="Y172" s="68" t="str">
        <f>Table49[[#This Row],[PO Number]]&amp;COUNTIFS($E$5:E172,E172)</f>
        <v>PO309716</v>
      </c>
    </row>
    <row r="173" spans="1:25" ht="14.7" customHeight="1" x14ac:dyDescent="0.3">
      <c r="A173" s="1">
        <f>IF(Table49[[#This Row],[ITEM NAME]]="","",ROW()-4)</f>
        <v>169</v>
      </c>
      <c r="B173" s="68">
        <v>45901</v>
      </c>
      <c r="C173" s="4">
        <f>IFERROR(VLOOKUP(B173,Table14[],3,0),"")</f>
        <v>9</v>
      </c>
      <c r="D173" s="4" t="str">
        <f>IFERROR(VLOOKUP(B173,Table14[],2,0),"")</f>
        <v>Week 01</v>
      </c>
      <c r="E173" s="234" t="s">
        <v>787</v>
      </c>
      <c r="F173" s="235" t="s">
        <v>788</v>
      </c>
      <c r="G173" s="44" t="s">
        <v>578</v>
      </c>
      <c r="H173" s="41">
        <f>IFERROR(VLOOKUP(Table49[[#This Row],[ITEM CODE]],Table2[[Item Code]:[Master Name]],2,0),"")</f>
        <v>0</v>
      </c>
      <c r="I173" s="41" t="s">
        <v>531</v>
      </c>
      <c r="J173" s="65" t="str">
        <f>IFERROR(VLOOKUP(Table49[[#This Row],[ITEM CODE]],Table2[[Item Code]:[Master Name]],3,0),"")</f>
        <v>JUMBO GOLD SAUSAGE 16PCS 1KG</v>
      </c>
      <c r="K173" s="1" t="str">
        <f>IFERROR(VLOOKUP(Table49[[#This Row],[ITEM CODE]],Table2[[Item Code]:[Master Name]],9,0),"")</f>
        <v>1CTN*11PKT*1KG</v>
      </c>
      <c r="L173" s="1" t="str">
        <f>IFERROR(VLOOKUP(Table49[[#This Row],[ITEM CODE]],Table2[[Item Code]:[Master Name]],8,0),"")</f>
        <v>PKT</v>
      </c>
      <c r="M173" s="41">
        <v>19</v>
      </c>
      <c r="N173" s="66">
        <f>IFERROR(VLOOKUP(Table49[[#This Row],[ITEM CODE]],Table2[[#All],[Item Code]:[Unit Cost]],10,0),0)</f>
        <v>4.6440000000000001</v>
      </c>
      <c r="O173" s="134">
        <f>IFERROR(VLOOKUP(Table49[[#This Row],[ITEM CODE]],Table2[[#All],[Item Code]:[Unit Cost]],10,0),0)</f>
        <v>4.6440000000000001</v>
      </c>
      <c r="P173" s="56"/>
      <c r="Q173" s="58"/>
      <c r="R173" s="58">
        <f>Table49[[#This Row],[QUANTITY]]*Table49[[#This Row],[INV Prices]]</f>
        <v>88.236000000000004</v>
      </c>
      <c r="S173" s="67"/>
      <c r="V173" s="41"/>
      <c r="W173" s="4" t="str">
        <f>IFERROR(VLOOKUP(Table49[[#This Row],[ITEM CODE]],Table2[[Item Code]:[Category ]],6,0),"")</f>
        <v>FOOD</v>
      </c>
      <c r="X173" s="1" t="str">
        <f>IFERROR(VLOOKUP(Table49[[#This Row],[ITEM CODE]],Table2[[Item Code]:[Sub Category]],7,0),"")</f>
        <v>Froozen Food</v>
      </c>
      <c r="Y173" s="68" t="str">
        <f>Table49[[#This Row],[PO Number]]&amp;COUNTIFS($E$5:E173,E173)</f>
        <v>PO309717</v>
      </c>
    </row>
    <row r="174" spans="1:25" ht="14.7" customHeight="1" x14ac:dyDescent="0.3">
      <c r="A174" s="1">
        <f>IF(Table49[[#This Row],[ITEM NAME]]="","",ROW()-4)</f>
        <v>170</v>
      </c>
      <c r="B174" s="68">
        <v>45901</v>
      </c>
      <c r="C174" s="4">
        <f>IFERROR(VLOOKUP(B174,Table14[],3,0),"")</f>
        <v>9</v>
      </c>
      <c r="D174" s="4" t="str">
        <f>IFERROR(VLOOKUP(B174,Table14[],2,0),"")</f>
        <v>Week 01</v>
      </c>
      <c r="E174" s="4" t="s">
        <v>789</v>
      </c>
      <c r="F174" s="235" t="s">
        <v>790</v>
      </c>
      <c r="G174" s="44" t="s">
        <v>663</v>
      </c>
      <c r="H174" s="41" t="str">
        <f>IFERROR(VLOOKUP(Table49[[#This Row],[ITEM CODE]],Table2[[Item Code]:[Master Name]],2,0),"")</f>
        <v>C0101010534</v>
      </c>
      <c r="I174" s="41" t="s">
        <v>543</v>
      </c>
      <c r="J174" s="65" t="str">
        <f>IFERROR(VLOOKUP(Table49[[#This Row],[ITEM CODE]],Table2[[Item Code]:[Master Name]],3,0),"")</f>
        <v>Raw Frozen Chicken Drumstick</v>
      </c>
      <c r="K174" s="1" t="str">
        <f>IFERROR(VLOOKUP(Table49[[#This Row],[ITEM CODE]],Table2[[Item Code]:[Master Name]],9,0),"")</f>
        <v>1PKT*1KG</v>
      </c>
      <c r="L174" s="1" t="str">
        <f>IFERROR(VLOOKUP(Table49[[#This Row],[ITEM CODE]],Table2[[Item Code]:[Master Name]],8,0),"")</f>
        <v>KG</v>
      </c>
      <c r="M174" s="41">
        <v>10</v>
      </c>
      <c r="N174" s="66">
        <f>IFERROR(VLOOKUP(Table49[[#This Row],[ITEM CODE]],Table2[[#All],[Item Code]:[Unit Cost]],10,0),0)</f>
        <v>4.74</v>
      </c>
      <c r="O174" s="134">
        <f>IFERROR(VLOOKUP(Table49[[#This Row],[ITEM CODE]],Table2[[#All],[Item Code]:[Unit Cost]],10,0),0)</f>
        <v>4.74</v>
      </c>
      <c r="P174" s="56"/>
      <c r="Q174" s="58"/>
      <c r="R174" s="58">
        <f>Table49[[#This Row],[QUANTITY]]*Table49[[#This Row],[INV Prices]]</f>
        <v>47.400000000000006</v>
      </c>
      <c r="S174" s="67"/>
      <c r="V174" s="41"/>
      <c r="W174" s="4" t="str">
        <f>IFERROR(VLOOKUP(Table49[[#This Row],[ITEM CODE]],Table2[[Item Code]:[Category ]],6,0),"")</f>
        <v>FOOD</v>
      </c>
      <c r="X174" s="1" t="str">
        <f>IFERROR(VLOOKUP(Table49[[#This Row],[ITEM CODE]],Table2[[Item Code]:[Sub Category]],7,0),"")</f>
        <v>Semi-Product</v>
      </c>
      <c r="Y174" s="68" t="str">
        <f>Table49[[#This Row],[PO Number]]&amp;COUNTIFS($E$5:E174,E174)</f>
        <v>PO039771</v>
      </c>
    </row>
    <row r="175" spans="1:25" ht="14.7" customHeight="1" x14ac:dyDescent="0.3">
      <c r="A175" s="1">
        <f>IF(Table49[[#This Row],[ITEM NAME]]="","",ROW()-4)</f>
        <v>171</v>
      </c>
      <c r="B175" s="68">
        <v>45901</v>
      </c>
      <c r="C175" s="4">
        <f>IFERROR(VLOOKUP(B175,Table14[],3,0),"")</f>
        <v>9</v>
      </c>
      <c r="D175" s="4" t="str">
        <f>IFERROR(VLOOKUP(B175,Table14[],2,0),"")</f>
        <v>Week 01</v>
      </c>
      <c r="E175" s="4" t="s">
        <v>789</v>
      </c>
      <c r="F175" s="235" t="s">
        <v>790</v>
      </c>
      <c r="G175" s="44" t="s">
        <v>663</v>
      </c>
      <c r="H175" s="41" t="str">
        <f>IFERROR(VLOOKUP(Table49[[#This Row],[ITEM CODE]],Table2[[Item Code]:[Master Name]],2,0),"")</f>
        <v>C0101010535</v>
      </c>
      <c r="I175" s="41" t="s">
        <v>544</v>
      </c>
      <c r="J175" s="65" t="str">
        <f>IFERROR(VLOOKUP(Table49[[#This Row],[ITEM CODE]],Table2[[Item Code]:[Master Name]],3,0),"")</f>
        <v>Raw Frozen Chicken Middle Wing</v>
      </c>
      <c r="K175" s="1" t="str">
        <f>IFERROR(VLOOKUP(Table49[[#This Row],[ITEM CODE]],Table2[[Item Code]:[Master Name]],9,0),"")</f>
        <v>1PKT*1KG</v>
      </c>
      <c r="L175" s="1" t="str">
        <f>IFERROR(VLOOKUP(Table49[[#This Row],[ITEM CODE]],Table2[[Item Code]:[Master Name]],8,0),"")</f>
        <v>KG</v>
      </c>
      <c r="M175" s="41">
        <v>10</v>
      </c>
      <c r="N175" s="66">
        <f>IFERROR(VLOOKUP(Table49[[#This Row],[ITEM CODE]],Table2[[#All],[Item Code]:[Unit Cost]],10,0),0)</f>
        <v>7.3800000000000008</v>
      </c>
      <c r="O175" s="134">
        <f>IFERROR(VLOOKUP(Table49[[#This Row],[ITEM CODE]],Table2[[#All],[Item Code]:[Unit Cost]],10,0),0)</f>
        <v>7.3800000000000008</v>
      </c>
      <c r="P175" s="56"/>
      <c r="Q175" s="58"/>
      <c r="R175" s="58">
        <f>Table49[[#This Row],[QUANTITY]]*Table49[[#This Row],[INV Prices]]</f>
        <v>73.800000000000011</v>
      </c>
      <c r="S175" s="67"/>
      <c r="V175" s="41"/>
      <c r="W175" s="4" t="str">
        <f>IFERROR(VLOOKUP(Table49[[#This Row],[ITEM CODE]],Table2[[Item Code]:[Category ]],6,0),"")</f>
        <v>FOOD</v>
      </c>
      <c r="X175" s="1" t="str">
        <f>IFERROR(VLOOKUP(Table49[[#This Row],[ITEM CODE]],Table2[[Item Code]:[Sub Category]],7,0),"")</f>
        <v>Semi-Product</v>
      </c>
      <c r="Y175" s="68" t="str">
        <f>Table49[[#This Row],[PO Number]]&amp;COUNTIFS($E$5:E175,E175)</f>
        <v>PO039772</v>
      </c>
    </row>
    <row r="176" spans="1:25" ht="14.7" customHeight="1" x14ac:dyDescent="0.3">
      <c r="A176" s="1">
        <f>IF(Table49[[#This Row],[ITEM NAME]]="","",ROW()-4)</f>
        <v>172</v>
      </c>
      <c r="B176" s="68">
        <v>45901</v>
      </c>
      <c r="C176" s="4">
        <f>IFERROR(VLOOKUP(B176,Table14[],3,0),"")</f>
        <v>9</v>
      </c>
      <c r="D176" s="4" t="str">
        <f>IFERROR(VLOOKUP(B176,Table14[],2,0),"")</f>
        <v>Week 01</v>
      </c>
      <c r="E176" s="4" t="s">
        <v>789</v>
      </c>
      <c r="F176" s="235" t="s">
        <v>790</v>
      </c>
      <c r="G176" s="44" t="s">
        <v>663</v>
      </c>
      <c r="H176" s="41" t="str">
        <f>IFERROR(VLOOKUP(Table49[[#This Row],[ITEM CODE]],Table2[[Item Code]:[Master Name]],2,0),"")</f>
        <v>900120</v>
      </c>
      <c r="I176" s="41" t="s">
        <v>259</v>
      </c>
      <c r="J176" s="65" t="str">
        <f>IFERROR(VLOOKUP(Table49[[#This Row],[ITEM CODE]],Table2[[Item Code]:[Master Name]],3,0),"")</f>
        <v>Raw Cheese Corn Dog</v>
      </c>
      <c r="K176" s="1" t="str">
        <f>IFERROR(VLOOKUP(Table49[[#This Row],[ITEM CODE]],Table2[[Item Code]:[Master Name]],9,0),"")</f>
        <v>1PKT*6PCS*100G</v>
      </c>
      <c r="L176" s="1" t="str">
        <f>IFERROR(VLOOKUP(Table49[[#This Row],[ITEM CODE]],Table2[[Item Code]:[Master Name]],8,0),"")</f>
        <v>PKT</v>
      </c>
      <c r="M176" s="41">
        <v>20</v>
      </c>
      <c r="N176" s="66">
        <f>IFERROR(VLOOKUP(Table49[[#This Row],[ITEM CODE]],Table2[[#All],[Item Code]:[Unit Cost]],10,0),0)</f>
        <v>4.9000000000000004</v>
      </c>
      <c r="O176" s="134">
        <f>IFERROR(VLOOKUP(Table49[[#This Row],[ITEM CODE]],Table2[[#All],[Item Code]:[Unit Cost]],10,0),0)</f>
        <v>4.9000000000000004</v>
      </c>
      <c r="P176" s="56"/>
      <c r="Q176" s="58"/>
      <c r="R176" s="58">
        <f>Table49[[#This Row],[QUANTITY]]*Table49[[#This Row],[INV Prices]]</f>
        <v>98</v>
      </c>
      <c r="S176" s="67"/>
      <c r="V176" s="41"/>
      <c r="W176" s="4" t="str">
        <f>IFERROR(VLOOKUP(Table49[[#This Row],[ITEM CODE]],Table2[[Item Code]:[Category ]],6,0),"")</f>
        <v>FOOD</v>
      </c>
      <c r="X176" s="1" t="str">
        <f>IFERROR(VLOOKUP(Table49[[#This Row],[ITEM CODE]],Table2[[Item Code]:[Sub Category]],7,0),"")</f>
        <v>Semi-Product</v>
      </c>
      <c r="Y176" s="68" t="str">
        <f>Table49[[#This Row],[PO Number]]&amp;COUNTIFS($E$5:E176,E176)</f>
        <v>PO039773</v>
      </c>
    </row>
    <row r="177" spans="1:25" ht="14.7" customHeight="1" x14ac:dyDescent="0.3">
      <c r="A177" s="1">
        <f>IF(Table49[[#This Row],[ITEM NAME]]="","",ROW()-4)</f>
        <v>173</v>
      </c>
      <c r="B177" s="68">
        <v>45901</v>
      </c>
      <c r="C177" s="4">
        <f>IFERROR(VLOOKUP(B177,Table14[],3,0),"")</f>
        <v>9</v>
      </c>
      <c r="D177" s="4" t="str">
        <f>IFERROR(VLOOKUP(B177,Table14[],2,0),"")</f>
        <v>Week 01</v>
      </c>
      <c r="E177" s="4" t="s">
        <v>789</v>
      </c>
      <c r="F177" s="235" t="s">
        <v>790</v>
      </c>
      <c r="G177" s="44" t="s">
        <v>663</v>
      </c>
      <c r="H177" s="41" t="str">
        <f>IFERROR(VLOOKUP(Table49[[#This Row],[ITEM CODE]],Table2[[Item Code]:[Master Name]],2,0),"")</f>
        <v>900117</v>
      </c>
      <c r="I177" s="41" t="s">
        <v>256</v>
      </c>
      <c r="J177" s="65" t="str">
        <f>IFERROR(VLOOKUP(Table49[[#This Row],[ITEM CODE]],Table2[[Item Code]:[Master Name]],3,0),"")</f>
        <v xml:space="preserve">Raw Deep Fried Chicken </v>
      </c>
      <c r="K177" s="1" t="str">
        <f>IFERROR(VLOOKUP(Table49[[#This Row],[ITEM CODE]],Table2[[Item Code]:[Master Name]],9,0),"")</f>
        <v>1PKT*1KG</v>
      </c>
      <c r="L177" s="1" t="str">
        <f>IFERROR(VLOOKUP(Table49[[#This Row],[ITEM CODE]],Table2[[Item Code]:[Master Name]],8,0),"")</f>
        <v>PKT</v>
      </c>
      <c r="M177" s="41">
        <v>30</v>
      </c>
      <c r="N177" s="66">
        <f>IFERROR(VLOOKUP(Table49[[#This Row],[ITEM CODE]],Table2[[#All],[Item Code]:[Unit Cost]],10,0),0)</f>
        <v>6</v>
      </c>
      <c r="O177" s="134">
        <f>IFERROR(VLOOKUP(Table49[[#This Row],[ITEM CODE]],Table2[[#All],[Item Code]:[Unit Cost]],10,0),0)</f>
        <v>6</v>
      </c>
      <c r="P177" s="56"/>
      <c r="Q177" s="58"/>
      <c r="R177" s="58">
        <f>Table49[[#This Row],[QUANTITY]]*Table49[[#This Row],[INV Prices]]</f>
        <v>180</v>
      </c>
      <c r="S177" s="67"/>
      <c r="V177" s="41"/>
      <c r="W177" s="4" t="str">
        <f>IFERROR(VLOOKUP(Table49[[#This Row],[ITEM CODE]],Table2[[Item Code]:[Category ]],6,0),"")</f>
        <v>FOOD</v>
      </c>
      <c r="X177" s="1" t="str">
        <f>IFERROR(VLOOKUP(Table49[[#This Row],[ITEM CODE]],Table2[[Item Code]:[Sub Category]],7,0),"")</f>
        <v>Semi-Product</v>
      </c>
      <c r="Y177" s="68" t="str">
        <f>Table49[[#This Row],[PO Number]]&amp;COUNTIFS($E$5:E177,E177)</f>
        <v>PO039774</v>
      </c>
    </row>
    <row r="178" spans="1:25" ht="14.7" customHeight="1" x14ac:dyDescent="0.3">
      <c r="A178" s="1">
        <f>IF(Table49[[#This Row],[ITEM NAME]]="","",ROW()-4)</f>
        <v>174</v>
      </c>
      <c r="B178" s="68">
        <v>45901</v>
      </c>
      <c r="C178" s="4">
        <f>IFERROR(VLOOKUP(B178,Table14[],3,0),"")</f>
        <v>9</v>
      </c>
      <c r="D178" s="4" t="str">
        <f>IFERROR(VLOOKUP(B178,Table14[],2,0),"")</f>
        <v>Week 01</v>
      </c>
      <c r="E178" s="4" t="s">
        <v>789</v>
      </c>
      <c r="F178" s="235" t="s">
        <v>790</v>
      </c>
      <c r="G178" s="44" t="s">
        <v>663</v>
      </c>
      <c r="H178" s="41" t="str">
        <f>IFERROR(VLOOKUP(Table49[[#This Row],[ITEM CODE]],Table2[[Item Code]:[Master Name]],2,0),"")</f>
        <v>900121</v>
      </c>
      <c r="I178" s="41" t="s">
        <v>260</v>
      </c>
      <c r="J178" s="65" t="str">
        <f>IFERROR(VLOOKUP(Table49[[#This Row],[ITEM CODE]],Table2[[Item Code]:[Master Name]],3,0),"")</f>
        <v>Raw Sausage Corn Dog</v>
      </c>
      <c r="K178" s="1" t="str">
        <f>IFERROR(VLOOKUP(Table49[[#This Row],[ITEM CODE]],Table2[[Item Code]:[Master Name]],9,0),"")</f>
        <v>1PKT*6PCS*100G</v>
      </c>
      <c r="L178" s="1" t="str">
        <f>IFERROR(VLOOKUP(Table49[[#This Row],[ITEM CODE]],Table2[[Item Code]:[Master Name]],8,0),"")</f>
        <v>PKT</v>
      </c>
      <c r="M178" s="41">
        <v>20</v>
      </c>
      <c r="N178" s="66">
        <f>IFERROR(VLOOKUP(Table49[[#This Row],[ITEM CODE]],Table2[[#All],[Item Code]:[Unit Cost]],10,0),0)</f>
        <v>3.67</v>
      </c>
      <c r="O178" s="134">
        <f>IFERROR(VLOOKUP(Table49[[#This Row],[ITEM CODE]],Table2[[#All],[Item Code]:[Unit Cost]],10,0),0)</f>
        <v>3.67</v>
      </c>
      <c r="P178" s="56"/>
      <c r="Q178" s="58"/>
      <c r="R178" s="58">
        <f>Table49[[#This Row],[QUANTITY]]*Table49[[#This Row],[INV Prices]]</f>
        <v>73.400000000000006</v>
      </c>
      <c r="S178" s="67"/>
      <c r="V178" s="41"/>
      <c r="W178" s="4" t="str">
        <f>IFERROR(VLOOKUP(Table49[[#This Row],[ITEM CODE]],Table2[[Item Code]:[Category ]],6,0),"")</f>
        <v>FOOD</v>
      </c>
      <c r="X178" s="1" t="str">
        <f>IFERROR(VLOOKUP(Table49[[#This Row],[ITEM CODE]],Table2[[Item Code]:[Sub Category]],7,0),"")</f>
        <v>Semi-Product</v>
      </c>
      <c r="Y178" s="68" t="str">
        <f>Table49[[#This Row],[PO Number]]&amp;COUNTIFS($E$5:E178,E178)</f>
        <v>PO039775</v>
      </c>
    </row>
    <row r="179" spans="1:25" ht="14.7" customHeight="1" x14ac:dyDescent="0.3">
      <c r="A179" s="1">
        <f>IF(Table49[[#This Row],[ITEM NAME]]="","",ROW()-4)</f>
        <v>175</v>
      </c>
      <c r="B179" s="68">
        <v>45901</v>
      </c>
      <c r="C179" s="4">
        <f>IFERROR(VLOOKUP(B179,Table14[],3,0),"")</f>
        <v>9</v>
      </c>
      <c r="D179" s="4" t="str">
        <f>IFERROR(VLOOKUP(B179,Table14[],2,0),"")</f>
        <v>Week 01</v>
      </c>
      <c r="E179" s="4" t="s">
        <v>789</v>
      </c>
      <c r="F179" s="235" t="s">
        <v>790</v>
      </c>
      <c r="G179" s="44" t="s">
        <v>663</v>
      </c>
      <c r="H179" s="41" t="str">
        <f>IFERROR(VLOOKUP(Table49[[#This Row],[ITEM CODE]],Table2[[Item Code]:[Master Name]],2,0),"")</f>
        <v>900125</v>
      </c>
      <c r="I179" s="41" t="s">
        <v>264</v>
      </c>
      <c r="J179" s="65" t="str">
        <f>IFERROR(VLOOKUP(Table49[[#This Row],[ITEM CODE]],Table2[[Item Code]:[Master Name]],3,0),"")</f>
        <v>Raw Spicy Mayo Sauce</v>
      </c>
      <c r="K179" s="1" t="str">
        <f>IFERROR(VLOOKUP(Table49[[#This Row],[ITEM CODE]],Table2[[Item Code]:[Master Name]],9,0),"")</f>
        <v>1PKT*1KG</v>
      </c>
      <c r="L179" s="1" t="str">
        <f>IFERROR(VLOOKUP(Table49[[#This Row],[ITEM CODE]],Table2[[Item Code]:[Master Name]],8,0),"")</f>
        <v>PKT</v>
      </c>
      <c r="M179" s="41">
        <v>3</v>
      </c>
      <c r="N179" s="66">
        <f>IFERROR(VLOOKUP(Table49[[#This Row],[ITEM CODE]],Table2[[#All],[Item Code]:[Unit Cost]],10,0),0)</f>
        <v>7.8</v>
      </c>
      <c r="O179" s="134">
        <f>IFERROR(VLOOKUP(Table49[[#This Row],[ITEM CODE]],Table2[[#All],[Item Code]:[Unit Cost]],10,0),0)</f>
        <v>7.8</v>
      </c>
      <c r="P179" s="56"/>
      <c r="Q179" s="58"/>
      <c r="R179" s="58">
        <f>Table49[[#This Row],[QUANTITY]]*Table49[[#This Row],[INV Prices]]</f>
        <v>23.4</v>
      </c>
      <c r="S179" s="67"/>
      <c r="V179" s="41"/>
      <c r="W179" s="4" t="str">
        <f>IFERROR(VLOOKUP(Table49[[#This Row],[ITEM CODE]],Table2[[Item Code]:[Category ]],6,0),"")</f>
        <v>FOOD</v>
      </c>
      <c r="X179" s="1" t="str">
        <f>IFERROR(VLOOKUP(Table49[[#This Row],[ITEM CODE]],Table2[[Item Code]:[Sub Category]],7,0),"")</f>
        <v>Semi-Product</v>
      </c>
      <c r="Y179" s="68" t="str">
        <f>Table49[[#This Row],[PO Number]]&amp;COUNTIFS($E$5:E179,E179)</f>
        <v>PO039776</v>
      </c>
    </row>
    <row r="180" spans="1:25" ht="14.7" customHeight="1" x14ac:dyDescent="0.3">
      <c r="A180" s="1">
        <f>IF(Table49[[#This Row],[ITEM NAME]]="","",ROW()-4)</f>
        <v>176</v>
      </c>
      <c r="B180" s="68">
        <v>45901</v>
      </c>
      <c r="C180" s="4">
        <f>IFERROR(VLOOKUP(B180,Table14[],3,0),"")</f>
        <v>9</v>
      </c>
      <c r="D180" s="4" t="str">
        <f>IFERROR(VLOOKUP(B180,Table14[],2,0),"")</f>
        <v>Week 01</v>
      </c>
      <c r="E180" s="4" t="s">
        <v>789</v>
      </c>
      <c r="F180" s="235" t="s">
        <v>790</v>
      </c>
      <c r="G180" s="44" t="s">
        <v>663</v>
      </c>
      <c r="H180" s="41" t="str">
        <f>IFERROR(VLOOKUP(Table49[[#This Row],[ITEM CODE]],Table2[[Item Code]:[Master Name]],2,0),"")</f>
        <v>900122</v>
      </c>
      <c r="I180" s="41" t="s">
        <v>261</v>
      </c>
      <c r="J180" s="65" t="str">
        <f>IFERROR(VLOOKUP(Table49[[#This Row],[ITEM CODE]],Table2[[Item Code]:[Master Name]],3,0),"")</f>
        <v>Raw Sriracha Mayo Sauce</v>
      </c>
      <c r="K180" s="1" t="str">
        <f>IFERROR(VLOOKUP(Table49[[#This Row],[ITEM CODE]],Table2[[Item Code]:[Master Name]],9,0),"")</f>
        <v>1PKT*1KG</v>
      </c>
      <c r="L180" s="1" t="str">
        <f>IFERROR(VLOOKUP(Table49[[#This Row],[ITEM CODE]],Table2[[Item Code]:[Master Name]],8,0),"")</f>
        <v>PKT</v>
      </c>
      <c r="M180" s="41">
        <v>2</v>
      </c>
      <c r="N180" s="66">
        <f>IFERROR(VLOOKUP(Table49[[#This Row],[ITEM CODE]],Table2[[#All],[Item Code]:[Unit Cost]],10,0),0)</f>
        <v>7.2</v>
      </c>
      <c r="O180" s="134">
        <f>IFERROR(VLOOKUP(Table49[[#This Row],[ITEM CODE]],Table2[[#All],[Item Code]:[Unit Cost]],10,0),0)</f>
        <v>7.2</v>
      </c>
      <c r="P180" s="56"/>
      <c r="Q180" s="58"/>
      <c r="R180" s="58">
        <f>Table49[[#This Row],[QUANTITY]]*Table49[[#This Row],[INV Prices]]</f>
        <v>14.4</v>
      </c>
      <c r="S180" s="67"/>
      <c r="V180" s="41"/>
      <c r="W180" s="4" t="str">
        <f>IFERROR(VLOOKUP(Table49[[#This Row],[ITEM CODE]],Table2[[Item Code]:[Category ]],6,0),"")</f>
        <v>FOOD</v>
      </c>
      <c r="X180" s="1" t="str">
        <f>IFERROR(VLOOKUP(Table49[[#This Row],[ITEM CODE]],Table2[[Item Code]:[Sub Category]],7,0),"")</f>
        <v>Semi-Product</v>
      </c>
      <c r="Y180" s="68" t="str">
        <f>Table49[[#This Row],[PO Number]]&amp;COUNTIFS($E$5:E180,E180)</f>
        <v>PO039777</v>
      </c>
    </row>
    <row r="181" spans="1:25" ht="14.7" customHeight="1" x14ac:dyDescent="0.3">
      <c r="A181" s="1">
        <f>IF(Table49[[#This Row],[ITEM NAME]]="","",ROW()-4)</f>
        <v>177</v>
      </c>
      <c r="B181" s="68">
        <v>45901</v>
      </c>
      <c r="C181" s="4">
        <f>IFERROR(VLOOKUP(B181,Table14[],3,0),"")</f>
        <v>9</v>
      </c>
      <c r="D181" s="4" t="str">
        <f>IFERROR(VLOOKUP(B181,Table14[],2,0),"")</f>
        <v>Week 01</v>
      </c>
      <c r="E181" s="4" t="s">
        <v>789</v>
      </c>
      <c r="F181" s="235" t="s">
        <v>790</v>
      </c>
      <c r="G181" s="44" t="s">
        <v>663</v>
      </c>
      <c r="H181" s="41" t="str">
        <f>IFERROR(VLOOKUP(Table49[[#This Row],[ITEM CODE]],Table2[[Item Code]:[Master Name]],2,0),"")</f>
        <v>900115</v>
      </c>
      <c r="I181" s="41" t="s">
        <v>254</v>
      </c>
      <c r="J181" s="65" t="str">
        <f>IFERROR(VLOOKUP(Table49[[#This Row],[ITEM CODE]],Table2[[Item Code]:[Master Name]],3,0),"")</f>
        <v>Raw Stir Fried Spicy Pork</v>
      </c>
      <c r="K181" s="1" t="str">
        <f>IFERROR(VLOOKUP(Table49[[#This Row],[ITEM CODE]],Table2[[Item Code]:[Master Name]],9,0),"")</f>
        <v>1PKT*1KG</v>
      </c>
      <c r="L181" s="1" t="str">
        <f>IFERROR(VLOOKUP(Table49[[#This Row],[ITEM CODE]],Table2[[Item Code]:[Master Name]],8,0),"")</f>
        <v>PKT</v>
      </c>
      <c r="M181" s="41">
        <v>3</v>
      </c>
      <c r="N181" s="66">
        <f>IFERROR(VLOOKUP(Table49[[#This Row],[ITEM CODE]],Table2[[#All],[Item Code]:[Unit Cost]],10,0),0)</f>
        <v>6</v>
      </c>
      <c r="O181" s="134">
        <f>IFERROR(VLOOKUP(Table49[[#This Row],[ITEM CODE]],Table2[[#All],[Item Code]:[Unit Cost]],10,0),0)</f>
        <v>6</v>
      </c>
      <c r="P181" s="56"/>
      <c r="Q181" s="58"/>
      <c r="R181" s="58">
        <f>Table49[[#This Row],[QUANTITY]]*Table49[[#This Row],[INV Prices]]</f>
        <v>18</v>
      </c>
      <c r="S181" s="67"/>
      <c r="V181" s="41"/>
      <c r="W181" s="4" t="str">
        <f>IFERROR(VLOOKUP(Table49[[#This Row],[ITEM CODE]],Table2[[Item Code]:[Category ]],6,0),"")</f>
        <v>FOOD</v>
      </c>
      <c r="X181" s="1" t="str">
        <f>IFERROR(VLOOKUP(Table49[[#This Row],[ITEM CODE]],Table2[[Item Code]:[Sub Category]],7,0),"")</f>
        <v>Semi-Product</v>
      </c>
      <c r="Y181" s="68" t="str">
        <f>Table49[[#This Row],[PO Number]]&amp;COUNTIFS($E$5:E181,E181)</f>
        <v>PO039778</v>
      </c>
    </row>
    <row r="182" spans="1:25" ht="14.7" customHeight="1" x14ac:dyDescent="0.3">
      <c r="A182" s="1">
        <f>IF(Table49[[#This Row],[ITEM NAME]]="","",ROW()-4)</f>
        <v>178</v>
      </c>
      <c r="B182" s="68">
        <v>45901</v>
      </c>
      <c r="C182" s="4">
        <f>IFERROR(VLOOKUP(B182,Table14[],3,0),"")</f>
        <v>9</v>
      </c>
      <c r="D182" s="4" t="str">
        <f>IFERROR(VLOOKUP(B182,Table14[],2,0),"")</f>
        <v>Week 01</v>
      </c>
      <c r="E182" s="4" t="s">
        <v>789</v>
      </c>
      <c r="F182" s="235" t="s">
        <v>790</v>
      </c>
      <c r="G182" s="44" t="s">
        <v>663</v>
      </c>
      <c r="H182" s="41" t="str">
        <f>IFERROR(VLOOKUP(Table49[[#This Row],[ITEM CODE]],Table2[[Item Code]:[Master Name]],2,0),"")</f>
        <v>900123</v>
      </c>
      <c r="I182" s="41" t="s">
        <v>262</v>
      </c>
      <c r="J182" s="65" t="str">
        <f>IFERROR(VLOOKUP(Table49[[#This Row],[ITEM CODE]],Table2[[Item Code]:[Master Name]],3,0),"")</f>
        <v>Raw Sweet &amp; Spicy Sauce (Yangyum Sauce)</v>
      </c>
      <c r="K182" s="1" t="str">
        <f>IFERROR(VLOOKUP(Table49[[#This Row],[ITEM CODE]],Table2[[Item Code]:[Master Name]],9,0),"")</f>
        <v>1PKT*1KG</v>
      </c>
      <c r="L182" s="1" t="str">
        <f>IFERROR(VLOOKUP(Table49[[#This Row],[ITEM CODE]],Table2[[Item Code]:[Master Name]],8,0),"")</f>
        <v>PKT</v>
      </c>
      <c r="M182" s="41">
        <v>2</v>
      </c>
      <c r="N182" s="66">
        <f>IFERROR(VLOOKUP(Table49[[#This Row],[ITEM CODE]],Table2[[#All],[Item Code]:[Unit Cost]],10,0),0)</f>
        <v>5.16</v>
      </c>
      <c r="O182" s="134">
        <f>IFERROR(VLOOKUP(Table49[[#This Row],[ITEM CODE]],Table2[[#All],[Item Code]:[Unit Cost]],10,0),0)</f>
        <v>5.16</v>
      </c>
      <c r="P182" s="56"/>
      <c r="Q182" s="58"/>
      <c r="R182" s="58">
        <f>Table49[[#This Row],[QUANTITY]]*Table49[[#This Row],[INV Prices]]</f>
        <v>10.32</v>
      </c>
      <c r="S182" s="67"/>
      <c r="V182" s="41"/>
      <c r="W182" s="4" t="str">
        <f>IFERROR(VLOOKUP(Table49[[#This Row],[ITEM CODE]],Table2[[Item Code]:[Category ]],6,0),"")</f>
        <v>FOOD</v>
      </c>
      <c r="X182" s="1" t="str">
        <f>IFERROR(VLOOKUP(Table49[[#This Row],[ITEM CODE]],Table2[[Item Code]:[Sub Category]],7,0),"")</f>
        <v>Semi-Product</v>
      </c>
      <c r="Y182" s="68" t="str">
        <f>Table49[[#This Row],[PO Number]]&amp;COUNTIFS($E$5:E182,E182)</f>
        <v>PO039779</v>
      </c>
    </row>
    <row r="183" spans="1:25" ht="14.7" customHeight="1" x14ac:dyDescent="0.3">
      <c r="A183" s="1">
        <f>IF(Table49[[#This Row],[ITEM NAME]]="","",ROW()-4)</f>
        <v>179</v>
      </c>
      <c r="B183" s="68">
        <v>45901</v>
      </c>
      <c r="C183" s="4">
        <f>IFERROR(VLOOKUP(B183,Table14[],3,0),"")</f>
        <v>9</v>
      </c>
      <c r="D183" s="4" t="str">
        <f>IFERROR(VLOOKUP(B183,Table14[],2,0),"")</f>
        <v>Week 01</v>
      </c>
      <c r="E183" s="4" t="s">
        <v>789</v>
      </c>
      <c r="F183" s="235" t="s">
        <v>790</v>
      </c>
      <c r="G183" s="44" t="s">
        <v>663</v>
      </c>
      <c r="H183" s="41" t="str">
        <f>IFERROR(VLOOKUP(Table49[[#This Row],[ITEM CODE]],Table2[[Item Code]:[Master Name]],2,0),"")</f>
        <v>C0101010537</v>
      </c>
      <c r="I183" s="41" t="s">
        <v>565</v>
      </c>
      <c r="J183" s="65" t="str">
        <f>IFERROR(VLOOKUP(Table49[[#This Row],[ITEM CODE]],Table2[[Item Code]:[Master Name]],3,0),"")</f>
        <v>Fried Chicken Flour</v>
      </c>
      <c r="K183" s="1" t="str">
        <f>IFERROR(VLOOKUP(Table49[[#This Row],[ITEM CODE]],Table2[[Item Code]:[Master Name]],9,0),"")</f>
        <v>1PKT*1KG</v>
      </c>
      <c r="L183" s="1" t="str">
        <f>IFERROR(VLOOKUP(Table49[[#This Row],[ITEM CODE]],Table2[[Item Code]:[Master Name]],8,0),"")</f>
        <v>KG</v>
      </c>
      <c r="M183" s="41">
        <v>10</v>
      </c>
      <c r="N183" s="66">
        <f>IFERROR(VLOOKUP(Table49[[#This Row],[ITEM CODE]],Table2[[#All],[Item Code]:[Unit Cost]],10,0),0)</f>
        <v>7.4550000000000001</v>
      </c>
      <c r="O183" s="134">
        <f>IFERROR(VLOOKUP(Table49[[#This Row],[ITEM CODE]],Table2[[#All],[Item Code]:[Unit Cost]],10,0),0)</f>
        <v>7.4550000000000001</v>
      </c>
      <c r="P183" s="56"/>
      <c r="Q183" s="58"/>
      <c r="R183" s="58">
        <f>Table49[[#This Row],[QUANTITY]]*Table49[[#This Row],[INV Prices]]</f>
        <v>74.55</v>
      </c>
      <c r="S183" s="67"/>
      <c r="V183" s="41"/>
      <c r="W183" s="4" t="str">
        <f>IFERROR(VLOOKUP(Table49[[#This Row],[ITEM CODE]],Table2[[Item Code]:[Category ]],6,0),"")</f>
        <v>FOOD</v>
      </c>
      <c r="X183" s="1" t="str">
        <f>IFERROR(VLOOKUP(Table49[[#This Row],[ITEM CODE]],Table2[[Item Code]:[Sub Category]],7,0),"")</f>
        <v>Semi-Product</v>
      </c>
      <c r="Y183" s="68" t="str">
        <f>Table49[[#This Row],[PO Number]]&amp;COUNTIFS($E$5:E183,E183)</f>
        <v>PO0397710</v>
      </c>
    </row>
    <row r="184" spans="1:25" ht="14.7" customHeight="1" x14ac:dyDescent="0.3">
      <c r="A184" s="1">
        <f>IF(Table49[[#This Row],[ITEM NAME]]="","",ROW()-4)</f>
        <v>180</v>
      </c>
      <c r="B184" s="68">
        <v>45901</v>
      </c>
      <c r="C184" s="4">
        <f>IFERROR(VLOOKUP(B184,Table14[],3,0),"")</f>
        <v>9</v>
      </c>
      <c r="D184" s="4" t="str">
        <f>IFERROR(VLOOKUP(B184,Table14[],2,0),"")</f>
        <v>Week 01</v>
      </c>
      <c r="E184" s="4" t="s">
        <v>789</v>
      </c>
      <c r="F184" s="235" t="s">
        <v>790</v>
      </c>
      <c r="G184" s="44" t="s">
        <v>663</v>
      </c>
      <c r="H184" s="41" t="str">
        <f>IFERROR(VLOOKUP(Table49[[#This Row],[ITEM CODE]],Table2[[Item Code]:[Master Name]],2,0),"")</f>
        <v>8852043005014</v>
      </c>
      <c r="I184" s="41" t="s">
        <v>530</v>
      </c>
      <c r="J184" s="65" t="str">
        <f>IFERROR(VLOOKUP(Table49[[#This Row],[ITEM CODE]],Table2[[Item Code]:[Master Name]],3,0),"")</f>
        <v>SMOKED COCKTAIL SAUSAGE DELUXE 1KG</v>
      </c>
      <c r="K184" s="1" t="str">
        <f>IFERROR(VLOOKUP(Table49[[#This Row],[ITEM CODE]],Table2[[Item Code]:[Master Name]],9,0),"")</f>
        <v>1CTN*11PKT*1KG</v>
      </c>
      <c r="L184" s="1" t="str">
        <f>IFERROR(VLOOKUP(Table49[[#This Row],[ITEM CODE]],Table2[[Item Code]:[Master Name]],8,0),"")</f>
        <v>PKT</v>
      </c>
      <c r="M184" s="41">
        <v>14</v>
      </c>
      <c r="N184" s="66">
        <f>IFERROR(VLOOKUP(Table49[[#This Row],[ITEM CODE]],Table2[[#All],[Item Code]:[Unit Cost]],10,0),0)</f>
        <v>6.96</v>
      </c>
      <c r="O184" s="134">
        <f>IFERROR(VLOOKUP(Table49[[#This Row],[ITEM CODE]],Table2[[#All],[Item Code]:[Unit Cost]],10,0),0)</f>
        <v>6.96</v>
      </c>
      <c r="P184" s="56"/>
      <c r="Q184" s="58"/>
      <c r="R184" s="58">
        <f>Table49[[#This Row],[QUANTITY]]*Table49[[#This Row],[INV Prices]]</f>
        <v>97.44</v>
      </c>
      <c r="S184" s="67"/>
      <c r="V184" s="41"/>
      <c r="W184" s="4" t="str">
        <f>IFERROR(VLOOKUP(Table49[[#This Row],[ITEM CODE]],Table2[[Item Code]:[Category ]],6,0),"")</f>
        <v>FOOD</v>
      </c>
      <c r="X184" s="1" t="str">
        <f>IFERROR(VLOOKUP(Table49[[#This Row],[ITEM CODE]],Table2[[Item Code]:[Sub Category]],7,0),"")</f>
        <v>Froozen Food</v>
      </c>
      <c r="Y184" s="68" t="str">
        <f>Table49[[#This Row],[PO Number]]&amp;COUNTIFS($E$5:E184,E184)</f>
        <v>PO0397711</v>
      </c>
    </row>
    <row r="185" spans="1:25" ht="14.7" customHeight="1" x14ac:dyDescent="0.3">
      <c r="A185" s="1">
        <f>IF(Table49[[#This Row],[ITEM NAME]]="","",ROW()-4)</f>
        <v>181</v>
      </c>
      <c r="B185" s="68">
        <v>45901</v>
      </c>
      <c r="C185" s="4">
        <f>IFERROR(VLOOKUP(B185,Table14[],3,0),"")</f>
        <v>9</v>
      </c>
      <c r="D185" s="4" t="str">
        <f>IFERROR(VLOOKUP(B185,Table14[],2,0),"")</f>
        <v>Week 01</v>
      </c>
      <c r="E185" s="4" t="s">
        <v>789</v>
      </c>
      <c r="F185" s="235" t="s">
        <v>790</v>
      </c>
      <c r="G185" s="44" t="s">
        <v>663</v>
      </c>
      <c r="H185" s="41">
        <f>IFERROR(VLOOKUP(Table49[[#This Row],[ITEM CODE]],Table2[[Item Code]:[Master Name]],2,0),"")</f>
        <v>0</v>
      </c>
      <c r="I185" s="41" t="s">
        <v>531</v>
      </c>
      <c r="J185" s="65" t="str">
        <f>IFERROR(VLOOKUP(Table49[[#This Row],[ITEM CODE]],Table2[[Item Code]:[Master Name]],3,0),"")</f>
        <v>JUMBO GOLD SAUSAGE 16PCS 1KG</v>
      </c>
      <c r="K185" s="1" t="str">
        <f>IFERROR(VLOOKUP(Table49[[#This Row],[ITEM CODE]],Table2[[Item Code]:[Master Name]],9,0),"")</f>
        <v>1CTN*11PKT*1KG</v>
      </c>
      <c r="L185" s="1" t="str">
        <f>IFERROR(VLOOKUP(Table49[[#This Row],[ITEM CODE]],Table2[[Item Code]:[Master Name]],8,0),"")</f>
        <v>PKT</v>
      </c>
      <c r="M185" s="41">
        <v>15</v>
      </c>
      <c r="N185" s="66">
        <f>IFERROR(VLOOKUP(Table49[[#This Row],[ITEM CODE]],Table2[[#All],[Item Code]:[Unit Cost]],10,0),0)</f>
        <v>4.6440000000000001</v>
      </c>
      <c r="O185" s="134">
        <f>IFERROR(VLOOKUP(Table49[[#This Row],[ITEM CODE]],Table2[[#All],[Item Code]:[Unit Cost]],10,0),0)</f>
        <v>4.6440000000000001</v>
      </c>
      <c r="P185" s="56"/>
      <c r="Q185" s="58"/>
      <c r="R185" s="58">
        <f>Table49[[#This Row],[QUANTITY]]*Table49[[#This Row],[INV Prices]]</f>
        <v>69.66</v>
      </c>
      <c r="S185" s="67"/>
      <c r="V185" s="41"/>
      <c r="W185" s="4" t="str">
        <f>IFERROR(VLOOKUP(Table49[[#This Row],[ITEM CODE]],Table2[[Item Code]:[Category ]],6,0),"")</f>
        <v>FOOD</v>
      </c>
      <c r="X185" s="1" t="str">
        <f>IFERROR(VLOOKUP(Table49[[#This Row],[ITEM CODE]],Table2[[Item Code]:[Sub Category]],7,0),"")</f>
        <v>Froozen Food</v>
      </c>
      <c r="Y185" s="68" t="str">
        <f>Table49[[#This Row],[PO Number]]&amp;COUNTIFS($E$5:E185,E185)</f>
        <v>PO0397712</v>
      </c>
    </row>
    <row r="186" spans="1:25" ht="14.7" customHeight="1" x14ac:dyDescent="0.3">
      <c r="A186" s="1">
        <f>IF(Table49[[#This Row],[ITEM NAME]]="","",ROW()-4)</f>
        <v>182</v>
      </c>
      <c r="B186" s="68">
        <v>45901</v>
      </c>
      <c r="C186" s="4">
        <f>IFERROR(VLOOKUP(B186,Table14[],3,0),"")</f>
        <v>9</v>
      </c>
      <c r="D186" s="4" t="str">
        <f>IFERROR(VLOOKUP(B186,Table14[],2,0),"")</f>
        <v>Week 01</v>
      </c>
      <c r="E186" s="4" t="s">
        <v>789</v>
      </c>
      <c r="F186" s="235" t="s">
        <v>790</v>
      </c>
      <c r="G186" s="44" t="s">
        <v>663</v>
      </c>
      <c r="H186" s="41">
        <f>IFERROR(VLOOKUP(Table49[[#This Row],[ITEM CODE]],Table2[[Item Code]:[Master Name]],2,0),"")</f>
        <v>0</v>
      </c>
      <c r="I186" s="41" t="s">
        <v>596</v>
      </c>
      <c r="J186" s="65" t="str">
        <f>IFERROR(VLOOKUP(Table49[[#This Row],[ITEM CODE]],Table2[[Item Code]:[Master Name]],3,0),"")</f>
        <v>Smoked Bacon 1kg</v>
      </c>
      <c r="K186" s="1" t="str">
        <f>IFERROR(VLOOKUP(Table49[[#This Row],[ITEM CODE]],Table2[[Item Code]:[Master Name]],9,0),"")</f>
        <v>1PKT*1KG</v>
      </c>
      <c r="L186" s="1" t="str">
        <f>IFERROR(VLOOKUP(Table49[[#This Row],[ITEM CODE]],Table2[[Item Code]:[Master Name]],8,0),"")</f>
        <v>KG</v>
      </c>
      <c r="M186" s="41">
        <v>5</v>
      </c>
      <c r="N186" s="66">
        <f>IFERROR(VLOOKUP(Table49[[#This Row],[ITEM CODE]],Table2[[#All],[Item Code]:[Unit Cost]],10,0),0)</f>
        <v>15.6</v>
      </c>
      <c r="O186" s="134">
        <f>IFERROR(VLOOKUP(Table49[[#This Row],[ITEM CODE]],Table2[[#All],[Item Code]:[Unit Cost]],10,0),0)</f>
        <v>15.6</v>
      </c>
      <c r="P186" s="56"/>
      <c r="Q186" s="58"/>
      <c r="R186" s="58">
        <f>Table49[[#This Row],[QUANTITY]]*Table49[[#This Row],[INV Prices]]</f>
        <v>78</v>
      </c>
      <c r="S186" s="67"/>
      <c r="V186" s="41"/>
      <c r="W186" s="4" t="str">
        <f>IFERROR(VLOOKUP(Table49[[#This Row],[ITEM CODE]],Table2[[Item Code]:[Category ]],6,0),"")</f>
        <v>FOOD</v>
      </c>
      <c r="X186" s="1" t="str">
        <f>IFERROR(VLOOKUP(Table49[[#This Row],[ITEM CODE]],Table2[[Item Code]:[Sub Category]],7,0),"")</f>
        <v>Froozen Food</v>
      </c>
      <c r="Y186" s="68" t="str">
        <f>Table49[[#This Row],[PO Number]]&amp;COUNTIFS($E$5:E186,E186)</f>
        <v>PO0397713</v>
      </c>
    </row>
    <row r="187" spans="1:25" ht="14.7" customHeight="1" x14ac:dyDescent="0.3">
      <c r="A187" s="1">
        <f>IF(Table49[[#This Row],[ITEM NAME]]="","",ROW()-4)</f>
        <v>183</v>
      </c>
      <c r="B187" s="68">
        <v>45901</v>
      </c>
      <c r="C187" s="4">
        <f>IFERROR(VLOOKUP(B187,Table14[],3,0),"")</f>
        <v>9</v>
      </c>
      <c r="D187" s="4" t="str">
        <f>IFERROR(VLOOKUP(B187,Table14[],2,0),"")</f>
        <v>Week 01</v>
      </c>
      <c r="E187" s="4" t="s">
        <v>791</v>
      </c>
      <c r="F187" s="235" t="s">
        <v>792</v>
      </c>
      <c r="G187" s="44" t="s">
        <v>664</v>
      </c>
      <c r="H187" s="41" t="str">
        <f>IFERROR(VLOOKUP(Table49[[#This Row],[ITEM CODE]],Table2[[Item Code]:[Master Name]],2,0),"")</f>
        <v>C0101010538</v>
      </c>
      <c r="I187" s="41" t="s">
        <v>566</v>
      </c>
      <c r="J187" s="65" t="str">
        <f>IFERROR(VLOOKUP(Table49[[#This Row],[ITEM CODE]],Table2[[Item Code]:[Master Name]],3,0),"")</f>
        <v>Whole Garlic</v>
      </c>
      <c r="K187" s="1" t="str">
        <f>IFERROR(VLOOKUP(Table49[[#This Row],[ITEM CODE]],Table2[[Item Code]:[Master Name]],9,0),"")</f>
        <v>KG</v>
      </c>
      <c r="L187" s="1" t="str">
        <f>IFERROR(VLOOKUP(Table49[[#This Row],[ITEM CODE]],Table2[[Item Code]:[Master Name]],8,0),"")</f>
        <v>KG</v>
      </c>
      <c r="M187" s="41">
        <v>5</v>
      </c>
      <c r="N187" s="66">
        <f>IFERROR(VLOOKUP(Table49[[#This Row],[ITEM CODE]],Table2[[#All],[Item Code]:[Unit Cost]],10,0),0)</f>
        <v>2.2799999999999998</v>
      </c>
      <c r="O187" s="134">
        <f>IFERROR(VLOOKUP(Table49[[#This Row],[ITEM CODE]],Table2[[#All],[Item Code]:[Unit Cost]],10,0),0)</f>
        <v>2.2799999999999998</v>
      </c>
      <c r="P187" s="56"/>
      <c r="Q187" s="58"/>
      <c r="R187" s="58">
        <f>Table49[[#This Row],[QUANTITY]]*Table49[[#This Row],[INV Prices]]</f>
        <v>11.399999999999999</v>
      </c>
      <c r="S187" s="67"/>
      <c r="V187" s="41"/>
      <c r="W187" s="4" t="str">
        <f>IFERROR(VLOOKUP(Table49[[#This Row],[ITEM CODE]],Table2[[Item Code]:[Category ]],6,0),"")</f>
        <v>FOOD</v>
      </c>
      <c r="X187" s="1" t="str">
        <f>IFERROR(VLOOKUP(Table49[[#This Row],[ITEM CODE]],Table2[[Item Code]:[Sub Category]],7,0),"")</f>
        <v>Fruits &amp; Veggies / Veggies</v>
      </c>
      <c r="Y187" s="68" t="str">
        <f>Table49[[#This Row],[PO Number]]&amp;COUNTIFS($E$5:E187,E187)</f>
        <v>PO309791</v>
      </c>
    </row>
    <row r="188" spans="1:25" ht="14.7" customHeight="1" x14ac:dyDescent="0.3">
      <c r="A188" s="1">
        <f>IF(Table49[[#This Row],[ITEM NAME]]="","",ROW()-4)</f>
        <v>184</v>
      </c>
      <c r="B188" s="68">
        <v>45901</v>
      </c>
      <c r="C188" s="4">
        <f>IFERROR(VLOOKUP(B188,Table14[],3,0),"")</f>
        <v>9</v>
      </c>
      <c r="D188" s="4" t="str">
        <f>IFERROR(VLOOKUP(B188,Table14[],2,0),"")</f>
        <v>Week 01</v>
      </c>
      <c r="E188" s="4" t="s">
        <v>791</v>
      </c>
      <c r="F188" s="235" t="s">
        <v>792</v>
      </c>
      <c r="G188" s="44" t="s">
        <v>664</v>
      </c>
      <c r="H188" s="41" t="str">
        <f>IFERROR(VLOOKUP(Table49[[#This Row],[ITEM CODE]],Table2[[Item Code]:[Master Name]],2,0),"")</f>
        <v>900120</v>
      </c>
      <c r="I188" s="41" t="s">
        <v>259</v>
      </c>
      <c r="J188" s="65" t="str">
        <f>IFERROR(VLOOKUP(Table49[[#This Row],[ITEM CODE]],Table2[[Item Code]:[Master Name]],3,0),"")</f>
        <v>Raw Cheese Corn Dog</v>
      </c>
      <c r="K188" s="1" t="str">
        <f>IFERROR(VLOOKUP(Table49[[#This Row],[ITEM CODE]],Table2[[Item Code]:[Master Name]],9,0),"")</f>
        <v>1PKT*6PCS*100G</v>
      </c>
      <c r="L188" s="1" t="str">
        <f>IFERROR(VLOOKUP(Table49[[#This Row],[ITEM CODE]],Table2[[Item Code]:[Master Name]],8,0),"")</f>
        <v>PKT</v>
      </c>
      <c r="M188" s="41">
        <v>15</v>
      </c>
      <c r="N188" s="66">
        <f>IFERROR(VLOOKUP(Table49[[#This Row],[ITEM CODE]],Table2[[#All],[Item Code]:[Unit Cost]],10,0),0)</f>
        <v>4.9000000000000004</v>
      </c>
      <c r="O188" s="134">
        <f>IFERROR(VLOOKUP(Table49[[#This Row],[ITEM CODE]],Table2[[#All],[Item Code]:[Unit Cost]],10,0),0)</f>
        <v>4.9000000000000004</v>
      </c>
      <c r="P188" s="56"/>
      <c r="Q188" s="58"/>
      <c r="R188" s="58">
        <f>Table49[[#This Row],[QUANTITY]]*Table49[[#This Row],[INV Prices]]</f>
        <v>73.5</v>
      </c>
      <c r="S188" s="67"/>
      <c r="V188" s="41"/>
      <c r="W188" s="4" t="str">
        <f>IFERROR(VLOOKUP(Table49[[#This Row],[ITEM CODE]],Table2[[Item Code]:[Category ]],6,0),"")</f>
        <v>FOOD</v>
      </c>
      <c r="X188" s="1" t="str">
        <f>IFERROR(VLOOKUP(Table49[[#This Row],[ITEM CODE]],Table2[[Item Code]:[Sub Category]],7,0),"")</f>
        <v>Semi-Product</v>
      </c>
      <c r="Y188" s="68" t="str">
        <f>Table49[[#This Row],[PO Number]]&amp;COUNTIFS($E$5:E188,E188)</f>
        <v>PO309792</v>
      </c>
    </row>
    <row r="189" spans="1:25" ht="14.7" customHeight="1" x14ac:dyDescent="0.3">
      <c r="A189" s="1">
        <f>IF(Table49[[#This Row],[ITEM NAME]]="","",ROW()-4)</f>
        <v>185</v>
      </c>
      <c r="B189" s="68">
        <v>45901</v>
      </c>
      <c r="C189" s="4">
        <f>IFERROR(VLOOKUP(B189,Table14[],3,0),"")</f>
        <v>9</v>
      </c>
      <c r="D189" s="4" t="str">
        <f>IFERROR(VLOOKUP(B189,Table14[],2,0),"")</f>
        <v>Week 01</v>
      </c>
      <c r="E189" s="4" t="s">
        <v>791</v>
      </c>
      <c r="F189" s="235" t="s">
        <v>792</v>
      </c>
      <c r="G189" s="44" t="s">
        <v>664</v>
      </c>
      <c r="H189" s="41" t="str">
        <f>IFERROR(VLOOKUP(Table49[[#This Row],[ITEM CODE]],Table2[[Item Code]:[Master Name]],2,0),"")</f>
        <v>900127</v>
      </c>
      <c r="I189" s="41" t="s">
        <v>266</v>
      </c>
      <c r="J189" s="65" t="str">
        <f>IFERROR(VLOOKUP(Table49[[#This Row],[ITEM CODE]],Table2[[Item Code]:[Master Name]],3,0),"")</f>
        <v>Raw Garlic Soy Sauce</v>
      </c>
      <c r="K189" s="1" t="str">
        <f>IFERROR(VLOOKUP(Table49[[#This Row],[ITEM CODE]],Table2[[Item Code]:[Master Name]],9,0),"")</f>
        <v>1PKT*1KG</v>
      </c>
      <c r="L189" s="1" t="str">
        <f>IFERROR(VLOOKUP(Table49[[#This Row],[ITEM CODE]],Table2[[Item Code]:[Master Name]],8,0),"")</f>
        <v>PKT</v>
      </c>
      <c r="M189" s="41">
        <v>5</v>
      </c>
      <c r="N189" s="66">
        <f>IFERROR(VLOOKUP(Table49[[#This Row],[ITEM CODE]],Table2[[#All],[Item Code]:[Unit Cost]],10,0),0)</f>
        <v>3.6</v>
      </c>
      <c r="O189" s="134">
        <f>IFERROR(VLOOKUP(Table49[[#This Row],[ITEM CODE]],Table2[[#All],[Item Code]:[Unit Cost]],10,0),0)</f>
        <v>3.6</v>
      </c>
      <c r="P189" s="56"/>
      <c r="Q189" s="58"/>
      <c r="R189" s="58">
        <f>Table49[[#This Row],[QUANTITY]]*Table49[[#This Row],[INV Prices]]</f>
        <v>18</v>
      </c>
      <c r="S189" s="67"/>
      <c r="V189" s="41"/>
      <c r="W189" s="4" t="str">
        <f>IFERROR(VLOOKUP(Table49[[#This Row],[ITEM CODE]],Table2[[Item Code]:[Category ]],6,0),"")</f>
        <v>FOOD</v>
      </c>
      <c r="X189" s="1" t="str">
        <f>IFERROR(VLOOKUP(Table49[[#This Row],[ITEM CODE]],Table2[[Item Code]:[Sub Category]],7,0),"")</f>
        <v>Semi-Product</v>
      </c>
      <c r="Y189" s="68" t="str">
        <f>Table49[[#This Row],[PO Number]]&amp;COUNTIFS($E$5:E189,E189)</f>
        <v>PO309793</v>
      </c>
    </row>
    <row r="190" spans="1:25" ht="14.7" customHeight="1" x14ac:dyDescent="0.3">
      <c r="A190" s="1">
        <f>IF(Table49[[#This Row],[ITEM NAME]]="","",ROW()-4)</f>
        <v>186</v>
      </c>
      <c r="B190" s="68">
        <v>45901</v>
      </c>
      <c r="C190" s="4">
        <f>IFERROR(VLOOKUP(B190,Table14[],3,0),"")</f>
        <v>9</v>
      </c>
      <c r="D190" s="4" t="str">
        <f>IFERROR(VLOOKUP(B190,Table14[],2,0),"")</f>
        <v>Week 01</v>
      </c>
      <c r="E190" s="4" t="s">
        <v>791</v>
      </c>
      <c r="F190" s="235" t="s">
        <v>792</v>
      </c>
      <c r="G190" s="44" t="s">
        <v>664</v>
      </c>
      <c r="H190" s="41" t="str">
        <f>IFERROR(VLOOKUP(Table49[[#This Row],[ITEM CODE]],Table2[[Item Code]:[Master Name]],2,0),"")</f>
        <v>900116</v>
      </c>
      <c r="I190" s="41" t="s">
        <v>255</v>
      </c>
      <c r="J190" s="65" t="str">
        <f>IFERROR(VLOOKUP(Table49[[#This Row],[ITEM CODE]],Table2[[Item Code]:[Master Name]],3,0),"")</f>
        <v xml:space="preserve">Raw Fried Japchae </v>
      </c>
      <c r="K190" s="1" t="str">
        <f>IFERROR(VLOOKUP(Table49[[#This Row],[ITEM CODE]],Table2[[Item Code]:[Master Name]],9,0),"")</f>
        <v>1PKT*1KG</v>
      </c>
      <c r="L190" s="1" t="str">
        <f>IFERROR(VLOOKUP(Table49[[#This Row],[ITEM CODE]],Table2[[Item Code]:[Master Name]],8,0),"")</f>
        <v>PKT</v>
      </c>
      <c r="M190" s="41">
        <v>2</v>
      </c>
      <c r="N190" s="66">
        <f>IFERROR(VLOOKUP(Table49[[#This Row],[ITEM CODE]],Table2[[#All],[Item Code]:[Unit Cost]],10,0),0)</f>
        <v>3.6</v>
      </c>
      <c r="O190" s="134">
        <f>IFERROR(VLOOKUP(Table49[[#This Row],[ITEM CODE]],Table2[[#All],[Item Code]:[Unit Cost]],10,0),0)</f>
        <v>3.6</v>
      </c>
      <c r="P190" s="56"/>
      <c r="Q190" s="58"/>
      <c r="R190" s="58">
        <f>Table49[[#This Row],[QUANTITY]]*Table49[[#This Row],[INV Prices]]</f>
        <v>7.2</v>
      </c>
      <c r="S190" s="67"/>
      <c r="V190" s="41"/>
      <c r="W190" s="4" t="str">
        <f>IFERROR(VLOOKUP(Table49[[#This Row],[ITEM CODE]],Table2[[Item Code]:[Category ]],6,0),"")</f>
        <v>FOOD</v>
      </c>
      <c r="X190" s="1" t="str">
        <f>IFERROR(VLOOKUP(Table49[[#This Row],[ITEM CODE]],Table2[[Item Code]:[Sub Category]],7,0),"")</f>
        <v>Semi-Product</v>
      </c>
      <c r="Y190" s="68" t="str">
        <f>Table49[[#This Row],[PO Number]]&amp;COUNTIFS($E$5:E190,E190)</f>
        <v>PO309794</v>
      </c>
    </row>
    <row r="191" spans="1:25" ht="14.7" customHeight="1" x14ac:dyDescent="0.3">
      <c r="A191" s="1">
        <f>IF(Table49[[#This Row],[ITEM NAME]]="","",ROW()-4)</f>
        <v>187</v>
      </c>
      <c r="B191" s="68">
        <v>45901</v>
      </c>
      <c r="C191" s="4">
        <f>IFERROR(VLOOKUP(B191,Table14[],3,0),"")</f>
        <v>9</v>
      </c>
      <c r="D191" s="4" t="str">
        <f>IFERROR(VLOOKUP(B191,Table14[],2,0),"")</f>
        <v>Week 01</v>
      </c>
      <c r="E191" s="4" t="s">
        <v>791</v>
      </c>
      <c r="F191" s="235" t="s">
        <v>792</v>
      </c>
      <c r="G191" s="44" t="s">
        <v>664</v>
      </c>
      <c r="H191" s="41" t="str">
        <f>IFERROR(VLOOKUP(Table49[[#This Row],[ITEM CODE]],Table2[[Item Code]:[Master Name]],2,0),"")</f>
        <v>900121</v>
      </c>
      <c r="I191" s="41" t="s">
        <v>260</v>
      </c>
      <c r="J191" s="65" t="str">
        <f>IFERROR(VLOOKUP(Table49[[#This Row],[ITEM CODE]],Table2[[Item Code]:[Master Name]],3,0),"")</f>
        <v>Raw Sausage Corn Dog</v>
      </c>
      <c r="K191" s="1" t="str">
        <f>IFERROR(VLOOKUP(Table49[[#This Row],[ITEM CODE]],Table2[[Item Code]:[Master Name]],9,0),"")</f>
        <v>1PKT*6PCS*100G</v>
      </c>
      <c r="L191" s="1" t="str">
        <f>IFERROR(VLOOKUP(Table49[[#This Row],[ITEM CODE]],Table2[[Item Code]:[Master Name]],8,0),"")</f>
        <v>PKT</v>
      </c>
      <c r="M191" s="41">
        <v>5</v>
      </c>
      <c r="N191" s="66">
        <f>IFERROR(VLOOKUP(Table49[[#This Row],[ITEM CODE]],Table2[[#All],[Item Code]:[Unit Cost]],10,0),0)</f>
        <v>3.67</v>
      </c>
      <c r="O191" s="134">
        <f>IFERROR(VLOOKUP(Table49[[#This Row],[ITEM CODE]],Table2[[#All],[Item Code]:[Unit Cost]],10,0),0)</f>
        <v>3.67</v>
      </c>
      <c r="P191" s="56"/>
      <c r="Q191" s="58"/>
      <c r="R191" s="58">
        <f>Table49[[#This Row],[QUANTITY]]*Table49[[#This Row],[INV Prices]]</f>
        <v>18.350000000000001</v>
      </c>
      <c r="S191" s="67"/>
      <c r="V191" s="41"/>
      <c r="W191" s="4" t="str">
        <f>IFERROR(VLOOKUP(Table49[[#This Row],[ITEM CODE]],Table2[[Item Code]:[Category ]],6,0),"")</f>
        <v>FOOD</v>
      </c>
      <c r="X191" s="1" t="str">
        <f>IFERROR(VLOOKUP(Table49[[#This Row],[ITEM CODE]],Table2[[Item Code]:[Sub Category]],7,0),"")</f>
        <v>Semi-Product</v>
      </c>
      <c r="Y191" s="68" t="str">
        <f>Table49[[#This Row],[PO Number]]&amp;COUNTIFS($E$5:E191,E191)</f>
        <v>PO309795</v>
      </c>
    </row>
    <row r="192" spans="1:25" ht="14.7" customHeight="1" x14ac:dyDescent="0.3">
      <c r="A192" s="1">
        <f>IF(Table49[[#This Row],[ITEM NAME]]="","",ROW()-4)</f>
        <v>188</v>
      </c>
      <c r="B192" s="68">
        <v>45901</v>
      </c>
      <c r="C192" s="4">
        <f>IFERROR(VLOOKUP(B192,Table14[],3,0),"")</f>
        <v>9</v>
      </c>
      <c r="D192" s="4" t="str">
        <f>IFERROR(VLOOKUP(B192,Table14[],2,0),"")</f>
        <v>Week 01</v>
      </c>
      <c r="E192" s="4" t="s">
        <v>791</v>
      </c>
      <c r="F192" s="235" t="s">
        <v>792</v>
      </c>
      <c r="G192" s="44" t="s">
        <v>664</v>
      </c>
      <c r="H192" s="41" t="str">
        <f>IFERROR(VLOOKUP(Table49[[#This Row],[ITEM CODE]],Table2[[Item Code]:[Master Name]],2,0),"")</f>
        <v>900125</v>
      </c>
      <c r="I192" s="41" t="s">
        <v>264</v>
      </c>
      <c r="J192" s="65" t="str">
        <f>IFERROR(VLOOKUP(Table49[[#This Row],[ITEM CODE]],Table2[[Item Code]:[Master Name]],3,0),"")</f>
        <v>Raw Spicy Mayo Sauce</v>
      </c>
      <c r="K192" s="1" t="str">
        <f>IFERROR(VLOOKUP(Table49[[#This Row],[ITEM CODE]],Table2[[Item Code]:[Master Name]],9,0),"")</f>
        <v>1PKT*1KG</v>
      </c>
      <c r="L192" s="1" t="str">
        <f>IFERROR(VLOOKUP(Table49[[#This Row],[ITEM CODE]],Table2[[Item Code]:[Master Name]],8,0),"")</f>
        <v>PKT</v>
      </c>
      <c r="M192" s="41">
        <v>10</v>
      </c>
      <c r="N192" s="66">
        <f>IFERROR(VLOOKUP(Table49[[#This Row],[ITEM CODE]],Table2[[#All],[Item Code]:[Unit Cost]],10,0),0)</f>
        <v>7.8</v>
      </c>
      <c r="O192" s="134">
        <f>IFERROR(VLOOKUP(Table49[[#This Row],[ITEM CODE]],Table2[[#All],[Item Code]:[Unit Cost]],10,0),0)</f>
        <v>7.8</v>
      </c>
      <c r="P192" s="56"/>
      <c r="Q192" s="58"/>
      <c r="R192" s="58">
        <f>Table49[[#This Row],[QUANTITY]]*Table49[[#This Row],[INV Prices]]</f>
        <v>78</v>
      </c>
      <c r="S192" s="67"/>
      <c r="V192" s="41"/>
      <c r="W192" s="4" t="str">
        <f>IFERROR(VLOOKUP(Table49[[#This Row],[ITEM CODE]],Table2[[Item Code]:[Category ]],6,0),"")</f>
        <v>FOOD</v>
      </c>
      <c r="X192" s="1" t="str">
        <f>IFERROR(VLOOKUP(Table49[[#This Row],[ITEM CODE]],Table2[[Item Code]:[Sub Category]],7,0),"")</f>
        <v>Semi-Product</v>
      </c>
      <c r="Y192" s="68" t="str">
        <f>Table49[[#This Row],[PO Number]]&amp;COUNTIFS($E$5:E192,E192)</f>
        <v>PO309796</v>
      </c>
    </row>
    <row r="193" spans="1:25" ht="14.7" customHeight="1" x14ac:dyDescent="0.3">
      <c r="A193" s="1">
        <f>IF(Table49[[#This Row],[ITEM NAME]]="","",ROW()-4)</f>
        <v>189</v>
      </c>
      <c r="B193" s="68">
        <v>45901</v>
      </c>
      <c r="C193" s="4">
        <f>IFERROR(VLOOKUP(B193,Table14[],3,0),"")</f>
        <v>9</v>
      </c>
      <c r="D193" s="4" t="str">
        <f>IFERROR(VLOOKUP(B193,Table14[],2,0),"")</f>
        <v>Week 01</v>
      </c>
      <c r="E193" s="4" t="s">
        <v>791</v>
      </c>
      <c r="F193" s="235" t="s">
        <v>792</v>
      </c>
      <c r="G193" s="44" t="s">
        <v>664</v>
      </c>
      <c r="H193" s="41" t="str">
        <f>IFERROR(VLOOKUP(Table49[[#This Row],[ITEM CODE]],Table2[[Item Code]:[Master Name]],2,0),"")</f>
        <v>900122</v>
      </c>
      <c r="I193" s="41" t="s">
        <v>261</v>
      </c>
      <c r="J193" s="65" t="str">
        <f>IFERROR(VLOOKUP(Table49[[#This Row],[ITEM CODE]],Table2[[Item Code]:[Master Name]],3,0),"")</f>
        <v>Raw Sriracha Mayo Sauce</v>
      </c>
      <c r="K193" s="1" t="str">
        <f>IFERROR(VLOOKUP(Table49[[#This Row],[ITEM CODE]],Table2[[Item Code]:[Master Name]],9,0),"")</f>
        <v>1PKT*1KG</v>
      </c>
      <c r="L193" s="1" t="str">
        <f>IFERROR(VLOOKUP(Table49[[#This Row],[ITEM CODE]],Table2[[Item Code]:[Master Name]],8,0),"")</f>
        <v>PKT</v>
      </c>
      <c r="M193" s="41">
        <v>5</v>
      </c>
      <c r="N193" s="66">
        <f>IFERROR(VLOOKUP(Table49[[#This Row],[ITEM CODE]],Table2[[#All],[Item Code]:[Unit Cost]],10,0),0)</f>
        <v>7.2</v>
      </c>
      <c r="O193" s="134">
        <f>IFERROR(VLOOKUP(Table49[[#This Row],[ITEM CODE]],Table2[[#All],[Item Code]:[Unit Cost]],10,0),0)</f>
        <v>7.2</v>
      </c>
      <c r="P193" s="56"/>
      <c r="Q193" s="58"/>
      <c r="R193" s="58">
        <f>Table49[[#This Row],[QUANTITY]]*Table49[[#This Row],[INV Prices]]</f>
        <v>36</v>
      </c>
      <c r="S193" s="67"/>
      <c r="V193" s="41"/>
      <c r="W193" s="4" t="str">
        <f>IFERROR(VLOOKUP(Table49[[#This Row],[ITEM CODE]],Table2[[Item Code]:[Category ]],6,0),"")</f>
        <v>FOOD</v>
      </c>
      <c r="X193" s="1" t="str">
        <f>IFERROR(VLOOKUP(Table49[[#This Row],[ITEM CODE]],Table2[[Item Code]:[Sub Category]],7,0),"")</f>
        <v>Semi-Product</v>
      </c>
      <c r="Y193" s="68" t="str">
        <f>Table49[[#This Row],[PO Number]]&amp;COUNTIFS($E$5:E193,E193)</f>
        <v>PO309797</v>
      </c>
    </row>
    <row r="194" spans="1:25" ht="14.7" customHeight="1" x14ac:dyDescent="0.3">
      <c r="A194" s="1">
        <f>IF(Table49[[#This Row],[ITEM NAME]]="","",ROW()-4)</f>
        <v>190</v>
      </c>
      <c r="B194" s="68">
        <v>45901</v>
      </c>
      <c r="C194" s="4">
        <f>IFERROR(VLOOKUP(B194,Table14[],3,0),"")</f>
        <v>9</v>
      </c>
      <c r="D194" s="4" t="str">
        <f>IFERROR(VLOOKUP(B194,Table14[],2,0),"")</f>
        <v>Week 01</v>
      </c>
      <c r="E194" s="4" t="s">
        <v>791</v>
      </c>
      <c r="F194" s="235" t="s">
        <v>792</v>
      </c>
      <c r="G194" s="44" t="s">
        <v>664</v>
      </c>
      <c r="H194" s="41" t="str">
        <f>IFERROR(VLOOKUP(Table49[[#This Row],[ITEM CODE]],Table2[[Item Code]:[Master Name]],2,0),"")</f>
        <v>900118</v>
      </c>
      <c r="I194" s="41" t="s">
        <v>257</v>
      </c>
      <c r="J194" s="65" t="str">
        <f>IFERROR(VLOOKUP(Table49[[#This Row],[ITEM CODE]],Table2[[Item Code]:[Master Name]],3,0),"")</f>
        <v>Raw Stir Fried Kimchi</v>
      </c>
      <c r="K194" s="1" t="str">
        <f>IFERROR(VLOOKUP(Table49[[#This Row],[ITEM CODE]],Table2[[Item Code]:[Master Name]],9,0),"")</f>
        <v>1PKT*1KG</v>
      </c>
      <c r="L194" s="1" t="str">
        <f>IFERROR(VLOOKUP(Table49[[#This Row],[ITEM CODE]],Table2[[Item Code]:[Master Name]],8,0),"")</f>
        <v>PKT</v>
      </c>
      <c r="M194" s="41">
        <v>2</v>
      </c>
      <c r="N194" s="66">
        <f>IFERROR(VLOOKUP(Table49[[#This Row],[ITEM CODE]],Table2[[#All],[Item Code]:[Unit Cost]],10,0),0)</f>
        <v>5.76</v>
      </c>
      <c r="O194" s="134">
        <f>IFERROR(VLOOKUP(Table49[[#This Row],[ITEM CODE]],Table2[[#All],[Item Code]:[Unit Cost]],10,0),0)</f>
        <v>5.76</v>
      </c>
      <c r="P194" s="56"/>
      <c r="Q194" s="58"/>
      <c r="R194" s="58">
        <f>Table49[[#This Row],[QUANTITY]]*Table49[[#This Row],[INV Prices]]</f>
        <v>11.52</v>
      </c>
      <c r="S194" s="67"/>
      <c r="V194" s="41"/>
      <c r="W194" s="4" t="str">
        <f>IFERROR(VLOOKUP(Table49[[#This Row],[ITEM CODE]],Table2[[Item Code]:[Category ]],6,0),"")</f>
        <v>FOOD</v>
      </c>
      <c r="X194" s="1" t="str">
        <f>IFERROR(VLOOKUP(Table49[[#This Row],[ITEM CODE]],Table2[[Item Code]:[Sub Category]],7,0),"")</f>
        <v>Semi-Product</v>
      </c>
      <c r="Y194" s="68" t="str">
        <f>Table49[[#This Row],[PO Number]]&amp;COUNTIFS($E$5:E194,E194)</f>
        <v>PO309798</v>
      </c>
    </row>
    <row r="195" spans="1:25" ht="14.7" customHeight="1" x14ac:dyDescent="0.3">
      <c r="A195" s="1">
        <f>IF(Table49[[#This Row],[ITEM NAME]]="","",ROW()-4)</f>
        <v>191</v>
      </c>
      <c r="B195" s="68">
        <v>45901</v>
      </c>
      <c r="C195" s="4">
        <f>IFERROR(VLOOKUP(B195,Table14[],3,0),"")</f>
        <v>9</v>
      </c>
      <c r="D195" s="4" t="str">
        <f>IFERROR(VLOOKUP(B195,Table14[],2,0),"")</f>
        <v>Week 01</v>
      </c>
      <c r="E195" s="4" t="s">
        <v>791</v>
      </c>
      <c r="F195" s="235" t="s">
        <v>792</v>
      </c>
      <c r="G195" s="44" t="s">
        <v>664</v>
      </c>
      <c r="H195" s="41" t="str">
        <f>IFERROR(VLOOKUP(Table49[[#This Row],[ITEM CODE]],Table2[[Item Code]:[Master Name]],2,0),"")</f>
        <v>900126</v>
      </c>
      <c r="I195" s="41" t="s">
        <v>265</v>
      </c>
      <c r="J195" s="65" t="str">
        <f>IFERROR(VLOOKUP(Table49[[#This Row],[ITEM CODE]],Table2[[Item Code]:[Master Name]],3,0),"")</f>
        <v>Raw Teriyaki Sauce</v>
      </c>
      <c r="K195" s="1" t="str">
        <f>IFERROR(VLOOKUP(Table49[[#This Row],[ITEM CODE]],Table2[[Item Code]:[Master Name]],9,0),"")</f>
        <v>1PKT*1KG</v>
      </c>
      <c r="L195" s="1" t="str">
        <f>IFERROR(VLOOKUP(Table49[[#This Row],[ITEM CODE]],Table2[[Item Code]:[Master Name]],8,0),"")</f>
        <v>PKT</v>
      </c>
      <c r="M195" s="41">
        <v>2</v>
      </c>
      <c r="N195" s="66">
        <f>IFERROR(VLOOKUP(Table49[[#This Row],[ITEM CODE]],Table2[[#All],[Item Code]:[Unit Cost]],10,0),0)</f>
        <v>9.7200000000000006</v>
      </c>
      <c r="O195" s="134">
        <f>IFERROR(VLOOKUP(Table49[[#This Row],[ITEM CODE]],Table2[[#All],[Item Code]:[Unit Cost]],10,0),0)</f>
        <v>9.7200000000000006</v>
      </c>
      <c r="P195" s="56"/>
      <c r="Q195" s="58"/>
      <c r="R195" s="58">
        <f>Table49[[#This Row],[QUANTITY]]*Table49[[#This Row],[INV Prices]]</f>
        <v>19.440000000000001</v>
      </c>
      <c r="S195" s="67"/>
      <c r="V195" s="41"/>
      <c r="W195" s="4" t="str">
        <f>IFERROR(VLOOKUP(Table49[[#This Row],[ITEM CODE]],Table2[[Item Code]:[Category ]],6,0),"")</f>
        <v>FOOD</v>
      </c>
      <c r="X195" s="1" t="str">
        <f>IFERROR(VLOOKUP(Table49[[#This Row],[ITEM CODE]],Table2[[Item Code]:[Sub Category]],7,0),"")</f>
        <v>Semi-Product</v>
      </c>
      <c r="Y195" s="68" t="str">
        <f>Table49[[#This Row],[PO Number]]&amp;COUNTIFS($E$5:E195,E195)</f>
        <v>PO309799</v>
      </c>
    </row>
    <row r="196" spans="1:25" ht="14.7" customHeight="1" x14ac:dyDescent="0.3">
      <c r="A196" s="1">
        <f>IF(Table49[[#This Row],[ITEM NAME]]="","",ROW()-4)</f>
        <v>192</v>
      </c>
      <c r="B196" s="68">
        <v>45901</v>
      </c>
      <c r="C196" s="4">
        <f>IFERROR(VLOOKUP(B196,Table14[],3,0),"")</f>
        <v>9</v>
      </c>
      <c r="D196" s="4" t="str">
        <f>IFERROR(VLOOKUP(B196,Table14[],2,0),"")</f>
        <v>Week 01</v>
      </c>
      <c r="E196" s="4" t="s">
        <v>791</v>
      </c>
      <c r="F196" s="235" t="s">
        <v>792</v>
      </c>
      <c r="G196" s="44" t="s">
        <v>664</v>
      </c>
      <c r="H196" s="41" t="str">
        <f>IFERROR(VLOOKUP(Table49[[#This Row],[ITEM CODE]],Table2[[Item Code]:[Master Name]],2,0),"")</f>
        <v>C0101010537</v>
      </c>
      <c r="I196" s="41" t="s">
        <v>565</v>
      </c>
      <c r="J196" s="65" t="str">
        <f>IFERROR(VLOOKUP(Table49[[#This Row],[ITEM CODE]],Table2[[Item Code]:[Master Name]],3,0),"")</f>
        <v>Fried Chicken Flour</v>
      </c>
      <c r="K196" s="1" t="str">
        <f>IFERROR(VLOOKUP(Table49[[#This Row],[ITEM CODE]],Table2[[Item Code]:[Master Name]],9,0),"")</f>
        <v>1PKT*1KG</v>
      </c>
      <c r="L196" s="1" t="str">
        <f>IFERROR(VLOOKUP(Table49[[#This Row],[ITEM CODE]],Table2[[Item Code]:[Master Name]],8,0),"")</f>
        <v>KG</v>
      </c>
      <c r="M196" s="41">
        <v>5</v>
      </c>
      <c r="N196" s="66">
        <f>IFERROR(VLOOKUP(Table49[[#This Row],[ITEM CODE]],Table2[[#All],[Item Code]:[Unit Cost]],10,0),0)</f>
        <v>7.4550000000000001</v>
      </c>
      <c r="O196" s="134">
        <f>IFERROR(VLOOKUP(Table49[[#This Row],[ITEM CODE]],Table2[[#All],[Item Code]:[Unit Cost]],10,0),0)</f>
        <v>7.4550000000000001</v>
      </c>
      <c r="P196" s="56"/>
      <c r="Q196" s="58"/>
      <c r="R196" s="58">
        <f>Table49[[#This Row],[QUANTITY]]*Table49[[#This Row],[INV Prices]]</f>
        <v>37.274999999999999</v>
      </c>
      <c r="S196" s="67"/>
      <c r="V196" s="41"/>
      <c r="W196" s="4" t="str">
        <f>IFERROR(VLOOKUP(Table49[[#This Row],[ITEM CODE]],Table2[[Item Code]:[Category ]],6,0),"")</f>
        <v>FOOD</v>
      </c>
      <c r="X196" s="1" t="str">
        <f>IFERROR(VLOOKUP(Table49[[#This Row],[ITEM CODE]],Table2[[Item Code]:[Sub Category]],7,0),"")</f>
        <v>Semi-Product</v>
      </c>
      <c r="Y196" s="68" t="str">
        <f>Table49[[#This Row],[PO Number]]&amp;COUNTIFS($E$5:E196,E196)</f>
        <v>PO3097910</v>
      </c>
    </row>
    <row r="197" spans="1:25" ht="14.7" customHeight="1" x14ac:dyDescent="0.3">
      <c r="A197" s="1">
        <f>IF(Table49[[#This Row],[ITEM NAME]]="","",ROW()-4)</f>
        <v>193</v>
      </c>
      <c r="B197" s="68">
        <v>45901</v>
      </c>
      <c r="C197" s="4">
        <f>IFERROR(VLOOKUP(B197,Table14[],3,0),"")</f>
        <v>9</v>
      </c>
      <c r="D197" s="4" t="str">
        <f>IFERROR(VLOOKUP(B197,Table14[],2,0),"")</f>
        <v>Week 01</v>
      </c>
      <c r="E197" s="4" t="s">
        <v>791</v>
      </c>
      <c r="F197" s="235" t="s">
        <v>792</v>
      </c>
      <c r="G197" s="44" t="s">
        <v>664</v>
      </c>
      <c r="H197" s="41" t="str">
        <f>IFERROR(VLOOKUP(Table49[[#This Row],[ITEM CODE]],Table2[[Item Code]:[Master Name]],2,0),"")</f>
        <v>8852043005014</v>
      </c>
      <c r="I197" s="41" t="s">
        <v>530</v>
      </c>
      <c r="J197" s="65" t="str">
        <f>IFERROR(VLOOKUP(Table49[[#This Row],[ITEM CODE]],Table2[[Item Code]:[Master Name]],3,0),"")</f>
        <v>SMOKED COCKTAIL SAUSAGE DELUXE 1KG</v>
      </c>
      <c r="K197" s="1" t="str">
        <f>IFERROR(VLOOKUP(Table49[[#This Row],[ITEM CODE]],Table2[[Item Code]:[Master Name]],9,0),"")</f>
        <v>1CTN*11PKT*1KG</v>
      </c>
      <c r="L197" s="1" t="str">
        <f>IFERROR(VLOOKUP(Table49[[#This Row],[ITEM CODE]],Table2[[Item Code]:[Master Name]],8,0),"")</f>
        <v>PKT</v>
      </c>
      <c r="M197" s="41">
        <v>5</v>
      </c>
      <c r="N197" s="66">
        <f>IFERROR(VLOOKUP(Table49[[#This Row],[ITEM CODE]],Table2[[#All],[Item Code]:[Unit Cost]],10,0),0)</f>
        <v>6.96</v>
      </c>
      <c r="O197" s="134">
        <f>IFERROR(VLOOKUP(Table49[[#This Row],[ITEM CODE]],Table2[[#All],[Item Code]:[Unit Cost]],10,0),0)</f>
        <v>6.96</v>
      </c>
      <c r="P197" s="56"/>
      <c r="Q197" s="58"/>
      <c r="R197" s="58">
        <f>Table49[[#This Row],[QUANTITY]]*Table49[[#This Row],[INV Prices]]</f>
        <v>34.799999999999997</v>
      </c>
      <c r="S197" s="67"/>
      <c r="V197" s="41"/>
      <c r="W197" s="4" t="str">
        <f>IFERROR(VLOOKUP(Table49[[#This Row],[ITEM CODE]],Table2[[Item Code]:[Category ]],6,0),"")</f>
        <v>FOOD</v>
      </c>
      <c r="X197" s="1" t="str">
        <f>IFERROR(VLOOKUP(Table49[[#This Row],[ITEM CODE]],Table2[[Item Code]:[Sub Category]],7,0),"")</f>
        <v>Froozen Food</v>
      </c>
      <c r="Y197" s="68" t="str">
        <f>Table49[[#This Row],[PO Number]]&amp;COUNTIFS($E$5:E197,E197)</f>
        <v>PO3097911</v>
      </c>
    </row>
    <row r="198" spans="1:25" ht="14.7" customHeight="1" x14ac:dyDescent="0.3">
      <c r="A198" s="1">
        <f>IF(Table49[[#This Row],[ITEM NAME]]="","",ROW()-4)</f>
        <v>194</v>
      </c>
      <c r="B198" s="68">
        <v>45901</v>
      </c>
      <c r="C198" s="4">
        <f>IFERROR(VLOOKUP(B198,Table14[],3,0),"")</f>
        <v>9</v>
      </c>
      <c r="D198" s="4" t="str">
        <f>IFERROR(VLOOKUP(B198,Table14[],2,0),"")</f>
        <v>Week 01</v>
      </c>
      <c r="E198" s="4" t="s">
        <v>791</v>
      </c>
      <c r="F198" s="235" t="s">
        <v>792</v>
      </c>
      <c r="G198" s="44" t="s">
        <v>664</v>
      </c>
      <c r="H198" s="41">
        <f>IFERROR(VLOOKUP(Table49[[#This Row],[ITEM CODE]],Table2[[Item Code]:[Master Name]],2,0),"")</f>
        <v>0</v>
      </c>
      <c r="I198" s="41" t="s">
        <v>531</v>
      </c>
      <c r="J198" s="65" t="str">
        <f>IFERROR(VLOOKUP(Table49[[#This Row],[ITEM CODE]],Table2[[Item Code]:[Master Name]],3,0),"")</f>
        <v>JUMBO GOLD SAUSAGE 16PCS 1KG</v>
      </c>
      <c r="K198" s="1" t="str">
        <f>IFERROR(VLOOKUP(Table49[[#This Row],[ITEM CODE]],Table2[[Item Code]:[Master Name]],9,0),"")</f>
        <v>1CTN*11PKT*1KG</v>
      </c>
      <c r="L198" s="1" t="str">
        <f>IFERROR(VLOOKUP(Table49[[#This Row],[ITEM CODE]],Table2[[Item Code]:[Master Name]],8,0),"")</f>
        <v>PKT</v>
      </c>
      <c r="M198" s="41">
        <v>5</v>
      </c>
      <c r="N198" s="66">
        <f>IFERROR(VLOOKUP(Table49[[#This Row],[ITEM CODE]],Table2[[#All],[Item Code]:[Unit Cost]],10,0),0)</f>
        <v>4.6440000000000001</v>
      </c>
      <c r="O198" s="134">
        <f>IFERROR(VLOOKUP(Table49[[#This Row],[ITEM CODE]],Table2[[#All],[Item Code]:[Unit Cost]],10,0),0)</f>
        <v>4.6440000000000001</v>
      </c>
      <c r="P198" s="56"/>
      <c r="Q198" s="58"/>
      <c r="R198" s="58">
        <f>Table49[[#This Row],[QUANTITY]]*Table49[[#This Row],[INV Prices]]</f>
        <v>23.22</v>
      </c>
      <c r="S198" s="67"/>
      <c r="V198" s="41"/>
      <c r="W198" s="4" t="str">
        <f>IFERROR(VLOOKUP(Table49[[#This Row],[ITEM CODE]],Table2[[Item Code]:[Category ]],6,0),"")</f>
        <v>FOOD</v>
      </c>
      <c r="X198" s="1" t="str">
        <f>IFERROR(VLOOKUP(Table49[[#This Row],[ITEM CODE]],Table2[[Item Code]:[Sub Category]],7,0),"")</f>
        <v>Froozen Food</v>
      </c>
      <c r="Y198" s="68" t="str">
        <f>Table49[[#This Row],[PO Number]]&amp;COUNTIFS($E$5:E198,E198)</f>
        <v>PO3097912</v>
      </c>
    </row>
    <row r="199" spans="1:25" ht="14.7" customHeight="1" x14ac:dyDescent="0.3">
      <c r="A199" s="1">
        <f>IF(Table49[[#This Row],[ITEM NAME]]="","",ROW()-4)</f>
        <v>195</v>
      </c>
      <c r="B199" s="68">
        <v>45901</v>
      </c>
      <c r="C199" s="4">
        <f>IFERROR(VLOOKUP(B199,Table14[],3,0),"")</f>
        <v>9</v>
      </c>
      <c r="D199" s="4" t="str">
        <f>IFERROR(VLOOKUP(B199,Table14[],2,0),"")</f>
        <v>Week 01</v>
      </c>
      <c r="E199" s="4" t="s">
        <v>791</v>
      </c>
      <c r="F199" s="235" t="s">
        <v>792</v>
      </c>
      <c r="G199" s="44" t="s">
        <v>664</v>
      </c>
      <c r="H199" s="41">
        <f>IFERROR(VLOOKUP(Table49[[#This Row],[ITEM CODE]],Table2[[Item Code]:[Master Name]],2,0),"")</f>
        <v>0</v>
      </c>
      <c r="I199" s="41" t="s">
        <v>596</v>
      </c>
      <c r="J199" s="65" t="str">
        <f>IFERROR(VLOOKUP(Table49[[#This Row],[ITEM CODE]],Table2[[Item Code]:[Master Name]],3,0),"")</f>
        <v>Smoked Bacon 1kg</v>
      </c>
      <c r="K199" s="1" t="str">
        <f>IFERROR(VLOOKUP(Table49[[#This Row],[ITEM CODE]],Table2[[Item Code]:[Master Name]],9,0),"")</f>
        <v>1PKT*1KG</v>
      </c>
      <c r="L199" s="1" t="str">
        <f>IFERROR(VLOOKUP(Table49[[#This Row],[ITEM CODE]],Table2[[Item Code]:[Master Name]],8,0),"")</f>
        <v>KG</v>
      </c>
      <c r="M199" s="41">
        <v>3</v>
      </c>
      <c r="N199" s="66">
        <f>IFERROR(VLOOKUP(Table49[[#This Row],[ITEM CODE]],Table2[[#All],[Item Code]:[Unit Cost]],10,0),0)</f>
        <v>15.6</v>
      </c>
      <c r="O199" s="134">
        <f>IFERROR(VLOOKUP(Table49[[#This Row],[ITEM CODE]],Table2[[#All],[Item Code]:[Unit Cost]],10,0),0)</f>
        <v>15.6</v>
      </c>
      <c r="P199" s="56"/>
      <c r="Q199" s="58"/>
      <c r="R199" s="58">
        <f>Table49[[#This Row],[QUANTITY]]*Table49[[#This Row],[INV Prices]]</f>
        <v>46.8</v>
      </c>
      <c r="S199" s="67"/>
      <c r="V199" s="41"/>
      <c r="W199" s="4" t="str">
        <f>IFERROR(VLOOKUP(Table49[[#This Row],[ITEM CODE]],Table2[[Item Code]:[Category ]],6,0),"")</f>
        <v>FOOD</v>
      </c>
      <c r="X199" s="1" t="str">
        <f>IFERROR(VLOOKUP(Table49[[#This Row],[ITEM CODE]],Table2[[Item Code]:[Sub Category]],7,0),"")</f>
        <v>Froozen Food</v>
      </c>
      <c r="Y199" s="68" t="str">
        <f>Table49[[#This Row],[PO Number]]&amp;COUNTIFS($E$5:E199,E199)</f>
        <v>PO3097913</v>
      </c>
    </row>
    <row r="200" spans="1:25" ht="14.7" customHeight="1" x14ac:dyDescent="0.3">
      <c r="A200" s="1">
        <f>IF(Table49[[#This Row],[ITEM NAME]]="","",ROW()-4)</f>
        <v>196</v>
      </c>
      <c r="B200" s="68">
        <v>45901</v>
      </c>
      <c r="C200" s="4">
        <f>IFERROR(VLOOKUP(B200,Table14[],3,0),"")</f>
        <v>9</v>
      </c>
      <c r="D200" s="4" t="str">
        <f>IFERROR(VLOOKUP(B200,Table14[],2,0),"")</f>
        <v>Week 01</v>
      </c>
      <c r="E200" s="234" t="s">
        <v>793</v>
      </c>
      <c r="F200" s="235" t="s">
        <v>794</v>
      </c>
      <c r="G200" s="44" t="s">
        <v>398</v>
      </c>
      <c r="H200" s="41" t="str">
        <f>IFERROR(VLOOKUP(Table49[[#This Row],[ITEM CODE]],Table2[[Item Code]:[Master Name]],2,0),"")</f>
        <v>F0301050007</v>
      </c>
      <c r="I200" s="41" t="s">
        <v>677</v>
      </c>
      <c r="J200" s="65" t="str">
        <f>IFERROR(VLOOKUP(Table49[[#This Row],[ITEM CODE]],Table2[[Item Code]:[Master Name]],3,0),"")</f>
        <v>Almond Chocolate Twist 100g</v>
      </c>
      <c r="K200" s="1" t="str">
        <f>IFERROR(VLOOKUP(Table49[[#This Row],[ITEM CODE]],Table2[[Item Code]:[Master Name]],9,0),"")</f>
        <v>1PKT*1pcs</v>
      </c>
      <c r="L200" s="1" t="str">
        <f>IFERROR(VLOOKUP(Table49[[#This Row],[ITEM CODE]],Table2[[Item Code]:[Master Name]],8,0),"")</f>
        <v>PCS</v>
      </c>
      <c r="M200" s="41">
        <v>2</v>
      </c>
      <c r="N200" s="66">
        <f>IFERROR(VLOOKUP(Table49[[#This Row],[ITEM CODE]],Table2[[#All],[Item Code]:[Unit Cost]],10,0),0)</f>
        <v>0.8</v>
      </c>
      <c r="O200" s="134">
        <f>IFERROR(VLOOKUP(Table49[[#This Row],[ITEM CODE]],Table2[[#All],[Item Code]:[Unit Cost]],10,0),0)</f>
        <v>0.8</v>
      </c>
      <c r="P200" s="56"/>
      <c r="Q200" s="58"/>
      <c r="R200" s="58">
        <f>Table49[[#This Row],[QUANTITY]]*Table49[[#This Row],[INV Prices]]</f>
        <v>1.6</v>
      </c>
      <c r="S200" s="67"/>
      <c r="V200" s="41"/>
      <c r="W200" s="4" t="str">
        <f>IFERROR(VLOOKUP(Table49[[#This Row],[ITEM CODE]],Table2[[Item Code]:[Category ]],6,0),"")</f>
        <v>Bread</v>
      </c>
      <c r="X200" s="1" t="str">
        <f>IFERROR(VLOOKUP(Table49[[#This Row],[ITEM CODE]],Table2[[Item Code]:[Sub Category]],7,0),"")</f>
        <v>Bakery</v>
      </c>
      <c r="Y200" s="68" t="str">
        <f>Table49[[#This Row],[PO Number]]&amp;COUNTIFS($E$5:E200,E200)</f>
        <v>CO024341</v>
      </c>
    </row>
    <row r="201" spans="1:25" ht="14.7" customHeight="1" x14ac:dyDescent="0.3">
      <c r="A201" s="1">
        <f>IF(Table49[[#This Row],[ITEM NAME]]="","",ROW()-4)</f>
        <v>197</v>
      </c>
      <c r="B201" s="68">
        <v>45901</v>
      </c>
      <c r="C201" s="4">
        <f>IFERROR(VLOOKUP(B201,Table14[],3,0),"")</f>
        <v>9</v>
      </c>
      <c r="D201" s="4" t="str">
        <f>IFERROR(VLOOKUP(B201,Table14[],2,0),"")</f>
        <v>Week 01</v>
      </c>
      <c r="E201" s="234" t="s">
        <v>793</v>
      </c>
      <c r="F201" s="235" t="s">
        <v>794</v>
      </c>
      <c r="G201" s="44" t="s">
        <v>398</v>
      </c>
      <c r="H201" s="41" t="str">
        <f>IFERROR(VLOOKUP(Table49[[#This Row],[ITEM CODE]],Table2[[Item Code]:[Master Name]],2,0),"")</f>
        <v>F0301050008</v>
      </c>
      <c r="I201" s="41" t="s">
        <v>684</v>
      </c>
      <c r="J201" s="65" t="str">
        <f>IFERROR(VLOOKUP(Table49[[#This Row],[ITEM CODE]],Table2[[Item Code]:[Master Name]],3,0),"")</f>
        <v>Croissant 70g</v>
      </c>
      <c r="K201" s="1" t="str">
        <f>IFERROR(VLOOKUP(Table49[[#This Row],[ITEM CODE]],Table2[[Item Code]:[Master Name]],9,0),"")</f>
        <v>1PKT*1pcs</v>
      </c>
      <c r="L201" s="1" t="str">
        <f>IFERROR(VLOOKUP(Table49[[#This Row],[ITEM CODE]],Table2[[Item Code]:[Master Name]],8,0),"")</f>
        <v>PCS</v>
      </c>
      <c r="M201" s="41">
        <v>2</v>
      </c>
      <c r="N201" s="66">
        <f>IFERROR(VLOOKUP(Table49[[#This Row],[ITEM CODE]],Table2[[#All],[Item Code]:[Unit Cost]],10,0),0)</f>
        <v>0.55000000000000004</v>
      </c>
      <c r="O201" s="134">
        <f>IFERROR(VLOOKUP(Table49[[#This Row],[ITEM CODE]],Table2[[#All],[Item Code]:[Unit Cost]],10,0),0)</f>
        <v>0.55000000000000004</v>
      </c>
      <c r="P201" s="56"/>
      <c r="Q201" s="58"/>
      <c r="R201" s="58">
        <f>Table49[[#This Row],[QUANTITY]]*Table49[[#This Row],[INV Prices]]</f>
        <v>1.1000000000000001</v>
      </c>
      <c r="S201" s="67"/>
      <c r="V201" s="41"/>
      <c r="W201" s="4" t="str">
        <f>IFERROR(VLOOKUP(Table49[[#This Row],[ITEM CODE]],Table2[[Item Code]:[Category ]],6,0),"")</f>
        <v>Croissant</v>
      </c>
      <c r="X201" s="1" t="str">
        <f>IFERROR(VLOOKUP(Table49[[#This Row],[ITEM CODE]],Table2[[Item Code]:[Sub Category]],7,0),"")</f>
        <v>Bakery</v>
      </c>
      <c r="Y201" s="68" t="str">
        <f>Table49[[#This Row],[PO Number]]&amp;COUNTIFS($E$5:E201,E201)</f>
        <v>CO024342</v>
      </c>
    </row>
    <row r="202" spans="1:25" ht="14.7" customHeight="1" x14ac:dyDescent="0.3">
      <c r="A202" s="1">
        <f>IF(Table49[[#This Row],[ITEM NAME]]="","",ROW()-4)</f>
        <v>198</v>
      </c>
      <c r="B202" s="68">
        <v>45901</v>
      </c>
      <c r="C202" s="4">
        <f>IFERROR(VLOOKUP(B202,Table14[],3,0),"")</f>
        <v>9</v>
      </c>
      <c r="D202" s="4" t="str">
        <f>IFERROR(VLOOKUP(B202,Table14[],2,0),"")</f>
        <v>Week 01</v>
      </c>
      <c r="E202" s="234" t="s">
        <v>793</v>
      </c>
      <c r="F202" s="235" t="s">
        <v>794</v>
      </c>
      <c r="G202" s="44" t="s">
        <v>398</v>
      </c>
      <c r="H202" s="41" t="str">
        <f>IFERROR(VLOOKUP(Table49[[#This Row],[ITEM CODE]],Table2[[Item Code]:[Master Name]],2,0),"")</f>
        <v>F0301050009</v>
      </c>
      <c r="I202" s="41" t="s">
        <v>678</v>
      </c>
      <c r="J202" s="65" t="str">
        <f>IFERROR(VLOOKUP(Table49[[#This Row],[ITEM CODE]],Table2[[Item Code]:[Master Name]],3,0),"")</f>
        <v>Double Chocolate Twist 100g</v>
      </c>
      <c r="K202" s="1" t="str">
        <f>IFERROR(VLOOKUP(Table49[[#This Row],[ITEM CODE]],Table2[[Item Code]:[Master Name]],9,0),"")</f>
        <v>1PKT*1pcs</v>
      </c>
      <c r="L202" s="1" t="str">
        <f>IFERROR(VLOOKUP(Table49[[#This Row],[ITEM CODE]],Table2[[Item Code]:[Master Name]],8,0),"")</f>
        <v>PCS</v>
      </c>
      <c r="M202" s="41">
        <v>2</v>
      </c>
      <c r="N202" s="66">
        <f>IFERROR(VLOOKUP(Table49[[#This Row],[ITEM CODE]],Table2[[#All],[Item Code]:[Unit Cost]],10,0),0)</f>
        <v>0.8</v>
      </c>
      <c r="O202" s="134">
        <f>IFERROR(VLOOKUP(Table49[[#This Row],[ITEM CODE]],Table2[[#All],[Item Code]:[Unit Cost]],10,0),0)</f>
        <v>0.8</v>
      </c>
      <c r="P202" s="56"/>
      <c r="Q202" s="58"/>
      <c r="R202" s="58">
        <f>Table49[[#This Row],[QUANTITY]]*Table49[[#This Row],[INV Prices]]</f>
        <v>1.6</v>
      </c>
      <c r="S202" s="67"/>
      <c r="V202" s="41"/>
      <c r="W202" s="4" t="str">
        <f>IFERROR(VLOOKUP(Table49[[#This Row],[ITEM CODE]],Table2[[Item Code]:[Category ]],6,0),"")</f>
        <v>Bread</v>
      </c>
      <c r="X202" s="1" t="str">
        <f>IFERROR(VLOOKUP(Table49[[#This Row],[ITEM CODE]],Table2[[Item Code]:[Sub Category]],7,0),"")</f>
        <v>Bakery</v>
      </c>
      <c r="Y202" s="68" t="str">
        <f>Table49[[#This Row],[PO Number]]&amp;COUNTIFS($E$5:E202,E202)</f>
        <v>CO024343</v>
      </c>
    </row>
    <row r="203" spans="1:25" ht="14.7" customHeight="1" x14ac:dyDescent="0.3">
      <c r="A203" s="1">
        <f>IF(Table49[[#This Row],[ITEM NAME]]="","",ROW()-4)</f>
        <v>199</v>
      </c>
      <c r="B203" s="68">
        <v>45901</v>
      </c>
      <c r="C203" s="4">
        <f>IFERROR(VLOOKUP(B203,Table14[],3,0),"")</f>
        <v>9</v>
      </c>
      <c r="D203" s="4" t="str">
        <f>IFERROR(VLOOKUP(B203,Table14[],2,0),"")</f>
        <v>Week 01</v>
      </c>
      <c r="E203" s="234" t="s">
        <v>793</v>
      </c>
      <c r="F203" s="235" t="s">
        <v>794</v>
      </c>
      <c r="G203" s="44" t="s">
        <v>398</v>
      </c>
      <c r="H203" s="41" t="str">
        <f>IFERROR(VLOOKUP(Table49[[#This Row],[ITEM CODE]],Table2[[Item Code]:[Master Name]],2,0),"")</f>
        <v>F0301050010</v>
      </c>
      <c r="I203" s="41" t="s">
        <v>680</v>
      </c>
      <c r="J203" s="65" t="str">
        <f>IFERROR(VLOOKUP(Table49[[#This Row],[ITEM CODE]],Table2[[Item Code]:[Master Name]],3,0),"")</f>
        <v>Ham Pocket 100g</v>
      </c>
      <c r="K203" s="1" t="str">
        <f>IFERROR(VLOOKUP(Table49[[#This Row],[ITEM CODE]],Table2[[Item Code]:[Master Name]],9,0),"")</f>
        <v>1PKT*1pcs</v>
      </c>
      <c r="L203" s="1" t="str">
        <f>IFERROR(VLOOKUP(Table49[[#This Row],[ITEM CODE]],Table2[[Item Code]:[Master Name]],8,0),"")</f>
        <v>PCS</v>
      </c>
      <c r="M203" s="41">
        <v>2</v>
      </c>
      <c r="N203" s="66">
        <f>IFERROR(VLOOKUP(Table49[[#This Row],[ITEM CODE]],Table2[[#All],[Item Code]:[Unit Cost]],10,0),0)</f>
        <v>0.8</v>
      </c>
      <c r="O203" s="134">
        <f>IFERROR(VLOOKUP(Table49[[#This Row],[ITEM CODE]],Table2[[#All],[Item Code]:[Unit Cost]],10,0),0)</f>
        <v>0.8</v>
      </c>
      <c r="P203" s="56"/>
      <c r="Q203" s="58"/>
      <c r="R203" s="58">
        <f>Table49[[#This Row],[QUANTITY]]*Table49[[#This Row],[INV Prices]]</f>
        <v>1.6</v>
      </c>
      <c r="S203" s="67"/>
      <c r="V203" s="41"/>
      <c r="W203" s="4" t="str">
        <f>IFERROR(VLOOKUP(Table49[[#This Row],[ITEM CODE]],Table2[[Item Code]:[Category ]],6,0),"")</f>
        <v>Bun</v>
      </c>
      <c r="X203" s="1" t="str">
        <f>IFERROR(VLOOKUP(Table49[[#This Row],[ITEM CODE]],Table2[[Item Code]:[Sub Category]],7,0),"")</f>
        <v>Bakery</v>
      </c>
      <c r="Y203" s="68" t="str">
        <f>Table49[[#This Row],[PO Number]]&amp;COUNTIFS($E$5:E203,E203)</f>
        <v>CO024344</v>
      </c>
    </row>
    <row r="204" spans="1:25" ht="14.7" customHeight="1" x14ac:dyDescent="0.3">
      <c r="A204" s="1">
        <f>IF(Table49[[#This Row],[ITEM NAME]]="","",ROW()-4)</f>
        <v>200</v>
      </c>
      <c r="B204" s="68">
        <v>45901</v>
      </c>
      <c r="C204" s="4">
        <f>IFERROR(VLOOKUP(B204,Table14[],3,0),"")</f>
        <v>9</v>
      </c>
      <c r="D204" s="4" t="str">
        <f>IFERROR(VLOOKUP(B204,Table14[],2,0),"")</f>
        <v>Week 01</v>
      </c>
      <c r="E204" s="234" t="s">
        <v>793</v>
      </c>
      <c r="F204" s="235" t="s">
        <v>794</v>
      </c>
      <c r="G204" s="44" t="s">
        <v>398</v>
      </c>
      <c r="H204" s="41" t="str">
        <f>IFERROR(VLOOKUP(Table49[[#This Row],[ITEM CODE]],Table2[[Item Code]:[Master Name]],2,0),"")</f>
        <v>F0301050015</v>
      </c>
      <c r="I204" s="41" t="s">
        <v>675</v>
      </c>
      <c r="J204" s="65" t="str">
        <f>IFERROR(VLOOKUP(Table49[[#This Row],[ITEM CODE]],Table2[[Item Code]:[Master Name]],3,0),"")</f>
        <v>Baguette Small 150g</v>
      </c>
      <c r="K204" s="1" t="str">
        <f>IFERROR(VLOOKUP(Table49[[#This Row],[ITEM CODE]],Table2[[Item Code]:[Master Name]],9,0),"")</f>
        <v>1PKT*4pcs</v>
      </c>
      <c r="L204" s="1" t="str">
        <f>IFERROR(VLOOKUP(Table49[[#This Row],[ITEM CODE]],Table2[[Item Code]:[Master Name]],8,0),"")</f>
        <v>PKT</v>
      </c>
      <c r="M204" s="41">
        <v>2</v>
      </c>
      <c r="N204" s="66">
        <f>IFERROR(VLOOKUP(Table49[[#This Row],[ITEM CODE]],Table2[[#All],[Item Code]:[Unit Cost]],10,0),0)</f>
        <v>0.33</v>
      </c>
      <c r="O204" s="134">
        <f>IFERROR(VLOOKUP(Table49[[#This Row],[ITEM CODE]],Table2[[#All],[Item Code]:[Unit Cost]],10,0),0)</f>
        <v>0.33</v>
      </c>
      <c r="P204" s="56"/>
      <c r="Q204" s="58"/>
      <c r="R204" s="58">
        <f>Table49[[#This Row],[QUANTITY]]*Table49[[#This Row],[INV Prices]]</f>
        <v>0.66</v>
      </c>
      <c r="S204" s="67"/>
      <c r="V204" s="41"/>
      <c r="W204" s="4" t="str">
        <f>IFERROR(VLOOKUP(Table49[[#This Row],[ITEM CODE]],Table2[[Item Code]:[Category ]],6,0),"")</f>
        <v>Baguette</v>
      </c>
      <c r="X204" s="1" t="str">
        <f>IFERROR(VLOOKUP(Table49[[#This Row],[ITEM CODE]],Table2[[Item Code]:[Sub Category]],7,0),"")</f>
        <v>Bakery</v>
      </c>
      <c r="Y204" s="68" t="str">
        <f>Table49[[#This Row],[PO Number]]&amp;COUNTIFS($E$5:E204,E204)</f>
        <v>CO024345</v>
      </c>
    </row>
    <row r="205" spans="1:25" ht="14.7" customHeight="1" x14ac:dyDescent="0.3">
      <c r="A205" s="1">
        <f>IF(Table49[[#This Row],[ITEM NAME]]="","",ROW()-4)</f>
        <v>201</v>
      </c>
      <c r="B205" s="68">
        <v>45901</v>
      </c>
      <c r="C205" s="4">
        <f>IFERROR(VLOOKUP(B205,Table14[],3,0),"")</f>
        <v>9</v>
      </c>
      <c r="D205" s="4" t="str">
        <f>IFERROR(VLOOKUP(B205,Table14[],2,0),"")</f>
        <v>Week 01</v>
      </c>
      <c r="E205" s="234" t="s">
        <v>793</v>
      </c>
      <c r="F205" s="235" t="s">
        <v>794</v>
      </c>
      <c r="G205" s="44" t="s">
        <v>398</v>
      </c>
      <c r="H205" s="41" t="str">
        <f>IFERROR(VLOOKUP(Table49[[#This Row],[ITEM CODE]],Table2[[Item Code]:[Master Name]],2,0),"")</f>
        <v>F0301050011</v>
      </c>
      <c r="I205" s="41" t="s">
        <v>682</v>
      </c>
      <c r="J205" s="65" t="str">
        <f>IFERROR(VLOOKUP(Table49[[#This Row],[ITEM CODE]],Table2[[Item Code]:[Master Name]],3,0),"")</f>
        <v>Banana Cake</v>
      </c>
      <c r="K205" s="1" t="str">
        <f>IFERROR(VLOOKUP(Table49[[#This Row],[ITEM CODE]],Table2[[Item Code]:[Master Name]],9,0),"")</f>
        <v>1PKT*2pcs</v>
      </c>
      <c r="L205" s="1" t="str">
        <f>IFERROR(VLOOKUP(Table49[[#This Row],[ITEM CODE]],Table2[[Item Code]:[Master Name]],8,0),"")</f>
        <v>PKT</v>
      </c>
      <c r="M205" s="41">
        <v>2</v>
      </c>
      <c r="N205" s="66">
        <f>IFERROR(VLOOKUP(Table49[[#This Row],[ITEM CODE]],Table2[[#All],[Item Code]:[Unit Cost]],10,0),0)</f>
        <v>0.65</v>
      </c>
      <c r="O205" s="134">
        <f>IFERROR(VLOOKUP(Table49[[#This Row],[ITEM CODE]],Table2[[#All],[Item Code]:[Unit Cost]],10,0),0)</f>
        <v>0.65</v>
      </c>
      <c r="P205" s="56"/>
      <c r="Q205" s="58"/>
      <c r="R205" s="58">
        <f>Table49[[#This Row],[QUANTITY]]*Table49[[#This Row],[INV Prices]]</f>
        <v>1.3</v>
      </c>
      <c r="S205" s="67"/>
      <c r="V205" s="41"/>
      <c r="W205" s="4" t="str">
        <f>IFERROR(VLOOKUP(Table49[[#This Row],[ITEM CODE]],Table2[[Item Code]:[Category ]],6,0),"")</f>
        <v>Cake</v>
      </c>
      <c r="X205" s="1" t="str">
        <f>IFERROR(VLOOKUP(Table49[[#This Row],[ITEM CODE]],Table2[[Item Code]:[Sub Category]],7,0),"")</f>
        <v>Bakery</v>
      </c>
      <c r="Y205" s="68" t="str">
        <f>Table49[[#This Row],[PO Number]]&amp;COUNTIFS($E$5:E205,E205)</f>
        <v>CO024346</v>
      </c>
    </row>
    <row r="206" spans="1:25" ht="14.7" customHeight="1" x14ac:dyDescent="0.3">
      <c r="A206" s="1">
        <f>IF(Table49[[#This Row],[ITEM NAME]]="","",ROW()-4)</f>
        <v>202</v>
      </c>
      <c r="B206" s="68">
        <v>45901</v>
      </c>
      <c r="C206" s="4">
        <f>IFERROR(VLOOKUP(B206,Table14[],3,0),"")</f>
        <v>9</v>
      </c>
      <c r="D206" s="4" t="str">
        <f>IFERROR(VLOOKUP(B206,Table14[],2,0),"")</f>
        <v>Week 01</v>
      </c>
      <c r="E206" s="234" t="s">
        <v>793</v>
      </c>
      <c r="F206" s="235" t="s">
        <v>794</v>
      </c>
      <c r="G206" s="44" t="s">
        <v>398</v>
      </c>
      <c r="H206" s="41" t="str">
        <f>IFERROR(VLOOKUP(Table49[[#This Row],[ITEM CODE]],Table2[[Item Code]:[Master Name]],2,0),"")</f>
        <v>F0301050016</v>
      </c>
      <c r="I206" s="41" t="s">
        <v>692</v>
      </c>
      <c r="J206" s="65" t="str">
        <f>IFERROR(VLOOKUP(Table49[[#This Row],[ITEM CODE]],Table2[[Item Code]:[Master Name]],3,0),"")</f>
        <v>Chocolate Muffin</v>
      </c>
      <c r="K206" s="1" t="str">
        <f>IFERROR(VLOOKUP(Table49[[#This Row],[ITEM CODE]],Table2[[Item Code]:[Master Name]],9,0),"")</f>
        <v>1PKT*6pcs</v>
      </c>
      <c r="L206" s="1" t="str">
        <f>IFERROR(VLOOKUP(Table49[[#This Row],[ITEM CODE]],Table2[[Item Code]:[Master Name]],8,0),"")</f>
        <v>PKT</v>
      </c>
      <c r="M206" s="41">
        <v>2</v>
      </c>
      <c r="N206" s="66">
        <f>IFERROR(VLOOKUP(Table49[[#This Row],[ITEM CODE]],Table2[[#All],[Item Code]:[Unit Cost]],10,0),0)</f>
        <v>1.02</v>
      </c>
      <c r="O206" s="134">
        <f>IFERROR(VLOOKUP(Table49[[#This Row],[ITEM CODE]],Table2[[#All],[Item Code]:[Unit Cost]],10,0),0)</f>
        <v>1.02</v>
      </c>
      <c r="P206" s="56"/>
      <c r="Q206" s="58"/>
      <c r="R206" s="58">
        <f>Table49[[#This Row],[QUANTITY]]*Table49[[#This Row],[INV Prices]]</f>
        <v>2.04</v>
      </c>
      <c r="S206" s="67"/>
      <c r="V206" s="41"/>
      <c r="W206" s="4" t="str">
        <f>IFERROR(VLOOKUP(Table49[[#This Row],[ITEM CODE]],Table2[[Item Code]:[Category ]],6,0),"")</f>
        <v>Muffin</v>
      </c>
      <c r="X206" s="1" t="str">
        <f>IFERROR(VLOOKUP(Table49[[#This Row],[ITEM CODE]],Table2[[Item Code]:[Sub Category]],7,0),"")</f>
        <v>Bakery</v>
      </c>
      <c r="Y206" s="68" t="str">
        <f>Table49[[#This Row],[PO Number]]&amp;COUNTIFS($E$5:E206,E206)</f>
        <v>CO024347</v>
      </c>
    </row>
    <row r="207" spans="1:25" ht="14.7" customHeight="1" x14ac:dyDescent="0.3">
      <c r="A207" s="1">
        <f>IF(Table49[[#This Row],[ITEM NAME]]="","",ROW()-4)</f>
        <v>203</v>
      </c>
      <c r="B207" s="68">
        <v>45901</v>
      </c>
      <c r="C207" s="4">
        <f>IFERROR(VLOOKUP(B207,Table14[],3,0),"")</f>
        <v>9</v>
      </c>
      <c r="D207" s="4" t="str">
        <f>IFERROR(VLOOKUP(B207,Table14[],2,0),"")</f>
        <v>Week 01</v>
      </c>
      <c r="E207" s="234" t="s">
        <v>793</v>
      </c>
      <c r="F207" s="235" t="s">
        <v>794</v>
      </c>
      <c r="G207" s="44" t="s">
        <v>398</v>
      </c>
      <c r="H207" s="41" t="str">
        <f>IFERROR(VLOOKUP(Table49[[#This Row],[ITEM CODE]],Table2[[Item Code]:[Master Name]],2,0),"")</f>
        <v>F0301050017</v>
      </c>
      <c r="I207" s="41" t="s">
        <v>685</v>
      </c>
      <c r="J207" s="65" t="str">
        <f>IFERROR(VLOOKUP(Table49[[#This Row],[ITEM CODE]],Table2[[Item Code]:[Master Name]],3,0),"")</f>
        <v>Chocolate Roll</v>
      </c>
      <c r="K207" s="1" t="str">
        <f>IFERROR(VLOOKUP(Table49[[#This Row],[ITEM CODE]],Table2[[Item Code]:[Master Name]],9,0),"")</f>
        <v>1PKT*1pcs</v>
      </c>
      <c r="L207" s="1" t="str">
        <f>IFERROR(VLOOKUP(Table49[[#This Row],[ITEM CODE]],Table2[[Item Code]:[Master Name]],8,0),"")</f>
        <v>PCS</v>
      </c>
      <c r="M207" s="41">
        <v>2</v>
      </c>
      <c r="N207" s="66">
        <f>IFERROR(VLOOKUP(Table49[[#This Row],[ITEM CODE]],Table2[[#All],[Item Code]:[Unit Cost]],10,0),0)</f>
        <v>0.65</v>
      </c>
      <c r="O207" s="134">
        <f>IFERROR(VLOOKUP(Table49[[#This Row],[ITEM CODE]],Table2[[#All],[Item Code]:[Unit Cost]],10,0),0)</f>
        <v>0.65</v>
      </c>
      <c r="P207" s="56"/>
      <c r="Q207" s="58"/>
      <c r="R207" s="58">
        <f>Table49[[#This Row],[QUANTITY]]*Table49[[#This Row],[INV Prices]]</f>
        <v>1.3</v>
      </c>
      <c r="S207" s="67"/>
      <c r="V207" s="41"/>
      <c r="W207" s="4" t="str">
        <f>IFERROR(VLOOKUP(Table49[[#This Row],[ITEM CODE]],Table2[[Item Code]:[Category ]],6,0),"")</f>
        <v>Croissant</v>
      </c>
      <c r="X207" s="1" t="str">
        <f>IFERROR(VLOOKUP(Table49[[#This Row],[ITEM CODE]],Table2[[Item Code]:[Sub Category]],7,0),"")</f>
        <v>Bakery</v>
      </c>
      <c r="Y207" s="68" t="str">
        <f>Table49[[#This Row],[PO Number]]&amp;COUNTIFS($E$5:E207,E207)</f>
        <v>CO024348</v>
      </c>
    </row>
    <row r="208" spans="1:25" ht="14.7" customHeight="1" x14ac:dyDescent="0.3">
      <c r="A208" s="1">
        <f>IF(Table49[[#This Row],[ITEM NAME]]="","",ROW()-4)</f>
        <v>204</v>
      </c>
      <c r="B208" s="68">
        <v>45901</v>
      </c>
      <c r="C208" s="4">
        <f>IFERROR(VLOOKUP(B208,Table14[],3,0),"")</f>
        <v>9</v>
      </c>
      <c r="D208" s="4" t="str">
        <f>IFERROR(VLOOKUP(B208,Table14[],2,0),"")</f>
        <v>Week 01</v>
      </c>
      <c r="E208" s="234" t="s">
        <v>793</v>
      </c>
      <c r="F208" s="235" t="s">
        <v>794</v>
      </c>
      <c r="G208" s="44" t="s">
        <v>398</v>
      </c>
      <c r="H208" s="41" t="str">
        <f>IFERROR(VLOOKUP(Table49[[#This Row],[ITEM CODE]],Table2[[Item Code]:[Master Name]],2,0),"")</f>
        <v>F0301050018</v>
      </c>
      <c r="I208" s="41" t="s">
        <v>688</v>
      </c>
      <c r="J208" s="65" t="str">
        <f>IFERROR(VLOOKUP(Table49[[#This Row],[ITEM CODE]],Table2[[Item Code]:[Master Name]],3,0),"")</f>
        <v>Green Tea Muffin</v>
      </c>
      <c r="K208" s="1" t="str">
        <f>IFERROR(VLOOKUP(Table49[[#This Row],[ITEM CODE]],Table2[[Item Code]:[Master Name]],9,0),"")</f>
        <v>1PKT*3pcs</v>
      </c>
      <c r="L208" s="1" t="str">
        <f>IFERROR(VLOOKUP(Table49[[#This Row],[ITEM CODE]],Table2[[Item Code]:[Master Name]],8,0),"")</f>
        <v>PKT</v>
      </c>
      <c r="M208" s="41">
        <v>2</v>
      </c>
      <c r="N208" s="66">
        <f>IFERROR(VLOOKUP(Table49[[#This Row],[ITEM CODE]],Table2[[#All],[Item Code]:[Unit Cost]],10,0),0)</f>
        <v>0.44</v>
      </c>
      <c r="O208" s="134">
        <f>IFERROR(VLOOKUP(Table49[[#This Row],[ITEM CODE]],Table2[[#All],[Item Code]:[Unit Cost]],10,0),0)</f>
        <v>0.44</v>
      </c>
      <c r="P208" s="56"/>
      <c r="Q208" s="58"/>
      <c r="R208" s="58">
        <f>Table49[[#This Row],[QUANTITY]]*Table49[[#This Row],[INV Prices]]</f>
        <v>0.88</v>
      </c>
      <c r="S208" s="67"/>
      <c r="V208" s="41"/>
      <c r="W208" s="4" t="str">
        <f>IFERROR(VLOOKUP(Table49[[#This Row],[ITEM CODE]],Table2[[Item Code]:[Category ]],6,0),"")</f>
        <v>Muffin</v>
      </c>
      <c r="X208" s="1" t="str">
        <f>IFERROR(VLOOKUP(Table49[[#This Row],[ITEM CODE]],Table2[[Item Code]:[Sub Category]],7,0),"")</f>
        <v>Bakery</v>
      </c>
      <c r="Y208" s="68" t="str">
        <f>Table49[[#This Row],[PO Number]]&amp;COUNTIFS($E$5:E208,E208)</f>
        <v>CO024349</v>
      </c>
    </row>
    <row r="209" spans="1:25" ht="14.7" customHeight="1" x14ac:dyDescent="0.3">
      <c r="A209" s="1">
        <f>IF(Table49[[#This Row],[ITEM NAME]]="","",ROW()-4)</f>
        <v>205</v>
      </c>
      <c r="B209" s="68">
        <v>45901</v>
      </c>
      <c r="C209" s="4">
        <f>IFERROR(VLOOKUP(B209,Table14[],3,0),"")</f>
        <v>9</v>
      </c>
      <c r="D209" s="4" t="str">
        <f>IFERROR(VLOOKUP(B209,Table14[],2,0),"")</f>
        <v>Week 01</v>
      </c>
      <c r="E209" s="234" t="s">
        <v>793</v>
      </c>
      <c r="F209" s="235" t="s">
        <v>794</v>
      </c>
      <c r="G209" s="44" t="s">
        <v>398</v>
      </c>
      <c r="H209" s="41" t="str">
        <f>IFERROR(VLOOKUP(Table49[[#This Row],[ITEM CODE]],Table2[[Item Code]:[Master Name]],2,0),"")</f>
        <v>F0301050019</v>
      </c>
      <c r="I209" s="41" t="s">
        <v>681</v>
      </c>
      <c r="J209" s="65" t="str">
        <f>IFERROR(VLOOKUP(Table49[[#This Row],[ITEM CODE]],Table2[[Item Code]:[Master Name]],3,0),"")</f>
        <v xml:space="preserve">Hot Dog Cheese </v>
      </c>
      <c r="K209" s="1" t="str">
        <f>IFERROR(VLOOKUP(Table49[[#This Row],[ITEM CODE]],Table2[[Item Code]:[Master Name]],9,0),"")</f>
        <v>1PKT*4pcs</v>
      </c>
      <c r="L209" s="1" t="str">
        <f>IFERROR(VLOOKUP(Table49[[#This Row],[ITEM CODE]],Table2[[Item Code]:[Master Name]],8,0),"")</f>
        <v>PKT</v>
      </c>
      <c r="M209" s="41">
        <v>2</v>
      </c>
      <c r="N209" s="66">
        <f>IFERROR(VLOOKUP(Table49[[#This Row],[ITEM CODE]],Table2[[#All],[Item Code]:[Unit Cost]],10,0),0)</f>
        <v>0.98</v>
      </c>
      <c r="O209" s="134">
        <f>IFERROR(VLOOKUP(Table49[[#This Row],[ITEM CODE]],Table2[[#All],[Item Code]:[Unit Cost]],10,0),0)</f>
        <v>0.98</v>
      </c>
      <c r="P209" s="56"/>
      <c r="Q209" s="58"/>
      <c r="R209" s="58">
        <f>Table49[[#This Row],[QUANTITY]]*Table49[[#This Row],[INV Prices]]</f>
        <v>1.96</v>
      </c>
      <c r="S209" s="67"/>
      <c r="V209" s="41"/>
      <c r="W209" s="4" t="str">
        <f>IFERROR(VLOOKUP(Table49[[#This Row],[ITEM CODE]],Table2[[Item Code]:[Category ]],6,0),"")</f>
        <v>Bun</v>
      </c>
      <c r="X209" s="1" t="str">
        <f>IFERROR(VLOOKUP(Table49[[#This Row],[ITEM CODE]],Table2[[Item Code]:[Sub Category]],7,0),"")</f>
        <v>Bakery</v>
      </c>
      <c r="Y209" s="68" t="str">
        <f>Table49[[#This Row],[PO Number]]&amp;COUNTIFS($E$5:E209,E209)</f>
        <v>CO0243410</v>
      </c>
    </row>
    <row r="210" spans="1:25" ht="14.7" customHeight="1" x14ac:dyDescent="0.3">
      <c r="A210" s="1">
        <f>IF(Table49[[#This Row],[ITEM NAME]]="","",ROW()-4)</f>
        <v>206</v>
      </c>
      <c r="B210" s="68">
        <v>45901</v>
      </c>
      <c r="C210" s="4">
        <f>IFERROR(VLOOKUP(B210,Table14[],3,0),"")</f>
        <v>9</v>
      </c>
      <c r="D210" s="4" t="str">
        <f>IFERROR(VLOOKUP(B210,Table14[],2,0),"")</f>
        <v>Week 01</v>
      </c>
      <c r="E210" s="234" t="s">
        <v>793</v>
      </c>
      <c r="F210" s="235" t="s">
        <v>794</v>
      </c>
      <c r="G210" s="44" t="s">
        <v>398</v>
      </c>
      <c r="H210" s="41" t="str">
        <f>IFERROR(VLOOKUP(Table49[[#This Row],[ITEM CODE]],Table2[[Item Code]:[Master Name]],2,0),"")</f>
        <v>F0301050013</v>
      </c>
      <c r="I210" s="41" t="s">
        <v>683</v>
      </c>
      <c r="J210" s="65" t="str">
        <f>IFERROR(VLOOKUP(Table49[[#This Row],[ITEM CODE]],Table2[[Item Code]:[Master Name]],3,0),"")</f>
        <v>Marble Cake</v>
      </c>
      <c r="K210" s="1" t="str">
        <f>IFERROR(VLOOKUP(Table49[[#This Row],[ITEM CODE]],Table2[[Item Code]:[Master Name]],9,0),"")</f>
        <v>1PKT*2pcs</v>
      </c>
      <c r="L210" s="1" t="str">
        <f>IFERROR(VLOOKUP(Table49[[#This Row],[ITEM CODE]],Table2[[Item Code]:[Master Name]],8,0),"")</f>
        <v>PKT</v>
      </c>
      <c r="M210" s="41">
        <v>2</v>
      </c>
      <c r="N210" s="66">
        <f>IFERROR(VLOOKUP(Table49[[#This Row],[ITEM CODE]],Table2[[#All],[Item Code]:[Unit Cost]],10,0),0)</f>
        <v>0.82</v>
      </c>
      <c r="O210" s="134">
        <f>IFERROR(VLOOKUP(Table49[[#This Row],[ITEM CODE]],Table2[[#All],[Item Code]:[Unit Cost]],10,0),0)</f>
        <v>0.82</v>
      </c>
      <c r="P210" s="56"/>
      <c r="Q210" s="58"/>
      <c r="R210" s="58">
        <f>Table49[[#This Row],[QUANTITY]]*Table49[[#This Row],[INV Prices]]</f>
        <v>1.64</v>
      </c>
      <c r="S210" s="67"/>
      <c r="V210" s="41"/>
      <c r="W210" s="4" t="str">
        <f>IFERROR(VLOOKUP(Table49[[#This Row],[ITEM CODE]],Table2[[Item Code]:[Category ]],6,0),"")</f>
        <v>Cake</v>
      </c>
      <c r="X210" s="1" t="str">
        <f>IFERROR(VLOOKUP(Table49[[#This Row],[ITEM CODE]],Table2[[Item Code]:[Sub Category]],7,0),"")</f>
        <v>Bakery</v>
      </c>
      <c r="Y210" s="68" t="str">
        <f>Table49[[#This Row],[PO Number]]&amp;COUNTIFS($E$5:E210,E210)</f>
        <v>CO0243411</v>
      </c>
    </row>
    <row r="211" spans="1:25" ht="14.7" customHeight="1" x14ac:dyDescent="0.3">
      <c r="A211" s="1">
        <f>IF(Table49[[#This Row],[ITEM NAME]]="","",ROW()-4)</f>
        <v>207</v>
      </c>
      <c r="B211" s="68">
        <v>45901</v>
      </c>
      <c r="C211" s="4">
        <f>IFERROR(VLOOKUP(B211,Table14[],3,0),"")</f>
        <v>9</v>
      </c>
      <c r="D211" s="4" t="str">
        <f>IFERROR(VLOOKUP(B211,Table14[],2,0),"")</f>
        <v>Week 01</v>
      </c>
      <c r="E211" s="234" t="s">
        <v>793</v>
      </c>
      <c r="F211" s="235" t="s">
        <v>794</v>
      </c>
      <c r="G211" s="44" t="s">
        <v>398</v>
      </c>
      <c r="H211" s="41" t="str">
        <f>IFERROR(VLOOKUP(Table49[[#This Row],[ITEM CODE]],Table2[[Item Code]:[Master Name]],2,0),"")</f>
        <v>F0301050014</v>
      </c>
      <c r="I211" s="41" t="s">
        <v>676</v>
      </c>
      <c r="J211" s="65" t="str">
        <f>IFERROR(VLOOKUP(Table49[[#This Row],[ITEM CODE]],Table2[[Item Code]:[Master Name]],3,0),"")</f>
        <v>Mini Baguette</v>
      </c>
      <c r="K211" s="1" t="str">
        <f>IFERROR(VLOOKUP(Table49[[#This Row],[ITEM CODE]],Table2[[Item Code]:[Master Name]],9,0),"")</f>
        <v>1PKT*5pcs</v>
      </c>
      <c r="L211" s="1" t="str">
        <f>IFERROR(VLOOKUP(Table49[[#This Row],[ITEM CODE]],Table2[[Item Code]:[Master Name]],8,0),"")</f>
        <v>PKT</v>
      </c>
      <c r="M211" s="41">
        <v>2</v>
      </c>
      <c r="N211" s="66">
        <f>IFERROR(VLOOKUP(Table49[[#This Row],[ITEM CODE]],Table2[[#All],[Item Code]:[Unit Cost]],10,0),0)</f>
        <v>0.75</v>
      </c>
      <c r="O211" s="134">
        <f>IFERROR(VLOOKUP(Table49[[#This Row],[ITEM CODE]],Table2[[#All],[Item Code]:[Unit Cost]],10,0),0)</f>
        <v>0.75</v>
      </c>
      <c r="P211" s="56"/>
      <c r="Q211" s="58"/>
      <c r="R211" s="58">
        <f>Table49[[#This Row],[QUANTITY]]*Table49[[#This Row],[INV Prices]]</f>
        <v>1.5</v>
      </c>
      <c r="S211" s="67"/>
      <c r="V211" s="41"/>
      <c r="W211" s="4" t="str">
        <f>IFERROR(VLOOKUP(Table49[[#This Row],[ITEM CODE]],Table2[[Item Code]:[Category ]],6,0),"")</f>
        <v>Baguette</v>
      </c>
      <c r="X211" s="1" t="str">
        <f>IFERROR(VLOOKUP(Table49[[#This Row],[ITEM CODE]],Table2[[Item Code]:[Sub Category]],7,0),"")</f>
        <v>Bakery</v>
      </c>
      <c r="Y211" s="68" t="str">
        <f>Table49[[#This Row],[PO Number]]&amp;COUNTIFS($E$5:E211,E211)</f>
        <v>CO0243412</v>
      </c>
    </row>
    <row r="212" spans="1:25" ht="14.7" customHeight="1" x14ac:dyDescent="0.3">
      <c r="A212" s="1">
        <f>IF(Table49[[#This Row],[ITEM NAME]]="","",ROW()-4)</f>
        <v>208</v>
      </c>
      <c r="B212" s="68">
        <v>45901</v>
      </c>
      <c r="C212" s="4">
        <f>IFERROR(VLOOKUP(B212,Table14[],3,0),"")</f>
        <v>9</v>
      </c>
      <c r="D212" s="4" t="str">
        <f>IFERROR(VLOOKUP(B212,Table14[],2,0),"")</f>
        <v>Week 01</v>
      </c>
      <c r="E212" s="234" t="s">
        <v>793</v>
      </c>
      <c r="F212" s="235" t="s">
        <v>794</v>
      </c>
      <c r="G212" s="44" t="s">
        <v>398</v>
      </c>
      <c r="H212" s="41" t="str">
        <f>IFERROR(VLOOKUP(Table49[[#This Row],[ITEM CODE]],Table2[[Item Code]:[Master Name]],2,0),"")</f>
        <v>F0301050020</v>
      </c>
      <c r="I212" s="41" t="s">
        <v>686</v>
      </c>
      <c r="J212" s="65" t="str">
        <f>IFERROR(VLOOKUP(Table49[[#This Row],[ITEM CODE]],Table2[[Item Code]:[Master Name]],3,0),"")</f>
        <v>Mix Mini Snack</v>
      </c>
      <c r="K212" s="1" t="str">
        <f>IFERROR(VLOOKUP(Table49[[#This Row],[ITEM CODE]],Table2[[Item Code]:[Master Name]],9,0),"")</f>
        <v>1PKT*7pcs</v>
      </c>
      <c r="L212" s="1" t="str">
        <f>IFERROR(VLOOKUP(Table49[[#This Row],[ITEM CODE]],Table2[[Item Code]:[Master Name]],8,0),"")</f>
        <v>PKT</v>
      </c>
      <c r="M212" s="41">
        <v>1</v>
      </c>
      <c r="N212" s="66">
        <f>IFERROR(VLOOKUP(Table49[[#This Row],[ITEM CODE]],Table2[[#All],[Item Code]:[Unit Cost]],10,0),0)</f>
        <v>1.77</v>
      </c>
      <c r="O212" s="134">
        <f>IFERROR(VLOOKUP(Table49[[#This Row],[ITEM CODE]],Table2[[#All],[Item Code]:[Unit Cost]],10,0),0)</f>
        <v>1.77</v>
      </c>
      <c r="P212" s="56"/>
      <c r="Q212" s="58"/>
      <c r="R212" s="58">
        <f>Table49[[#This Row],[QUANTITY]]*Table49[[#This Row],[INV Prices]]</f>
        <v>1.77</v>
      </c>
      <c r="S212" s="67"/>
      <c r="V212" s="41"/>
      <c r="W212" s="4" t="str">
        <f>IFERROR(VLOOKUP(Table49[[#This Row],[ITEM CODE]],Table2[[Item Code]:[Category ]],6,0),"")</f>
        <v>Croissant</v>
      </c>
      <c r="X212" s="1" t="str">
        <f>IFERROR(VLOOKUP(Table49[[#This Row],[ITEM CODE]],Table2[[Item Code]:[Sub Category]],7,0),"")</f>
        <v>Bakery</v>
      </c>
      <c r="Y212" s="68" t="str">
        <f>Table49[[#This Row],[PO Number]]&amp;COUNTIFS($E$5:E212,E212)</f>
        <v>CO0243413</v>
      </c>
    </row>
    <row r="213" spans="1:25" ht="14.7" customHeight="1" x14ac:dyDescent="0.3">
      <c r="A213" s="1">
        <f>IF(Table49[[#This Row],[ITEM NAME]]="","",ROW()-4)</f>
        <v>209</v>
      </c>
      <c r="B213" s="68">
        <v>45901</v>
      </c>
      <c r="C213" s="4">
        <f>IFERROR(VLOOKUP(B213,Table14[],3,0),"")</f>
        <v>9</v>
      </c>
      <c r="D213" s="4" t="str">
        <f>IFERROR(VLOOKUP(B213,Table14[],2,0),"")</f>
        <v>Week 01</v>
      </c>
      <c r="E213" s="234" t="s">
        <v>793</v>
      </c>
      <c r="F213" s="235" t="s">
        <v>794</v>
      </c>
      <c r="G213" s="44" t="s">
        <v>398</v>
      </c>
      <c r="H213" s="41" t="str">
        <f>IFERROR(VLOOKUP(Table49[[#This Row],[ITEM CODE]],Table2[[Item Code]:[Master Name]],2,0),"")</f>
        <v>F0301050021</v>
      </c>
      <c r="I213" s="41" t="s">
        <v>689</v>
      </c>
      <c r="J213" s="65" t="str">
        <f>IFERROR(VLOOKUP(Table49[[#This Row],[ITEM CODE]],Table2[[Item Code]:[Master Name]],3,0),"")</f>
        <v>Mix Fruit Muffin</v>
      </c>
      <c r="K213" s="1" t="str">
        <f>IFERROR(VLOOKUP(Table49[[#This Row],[ITEM CODE]],Table2[[Item Code]:[Master Name]],9,0),"")</f>
        <v>1PKT*4pcs</v>
      </c>
      <c r="L213" s="1" t="str">
        <f>IFERROR(VLOOKUP(Table49[[#This Row],[ITEM CODE]],Table2[[Item Code]:[Master Name]],8,0),"")</f>
        <v>PKT</v>
      </c>
      <c r="M213" s="41">
        <v>1</v>
      </c>
      <c r="N213" s="66">
        <f>IFERROR(VLOOKUP(Table49[[#This Row],[ITEM CODE]],Table2[[#All],[Item Code]:[Unit Cost]],10,0),0)</f>
        <v>0.44</v>
      </c>
      <c r="O213" s="134">
        <f>IFERROR(VLOOKUP(Table49[[#This Row],[ITEM CODE]],Table2[[#All],[Item Code]:[Unit Cost]],10,0),0)</f>
        <v>0.44</v>
      </c>
      <c r="P213" s="56"/>
      <c r="Q213" s="58"/>
      <c r="R213" s="58">
        <f>Table49[[#This Row],[QUANTITY]]*Table49[[#This Row],[INV Prices]]</f>
        <v>0.44</v>
      </c>
      <c r="S213" s="67"/>
      <c r="V213" s="41"/>
      <c r="W213" s="4" t="str">
        <f>IFERROR(VLOOKUP(Table49[[#This Row],[ITEM CODE]],Table2[[Item Code]:[Category ]],6,0),"")</f>
        <v>Muffin</v>
      </c>
      <c r="X213" s="1" t="str">
        <f>IFERROR(VLOOKUP(Table49[[#This Row],[ITEM CODE]],Table2[[Item Code]:[Sub Category]],7,0),"")</f>
        <v>Bakery</v>
      </c>
      <c r="Y213" s="68" t="str">
        <f>Table49[[#This Row],[PO Number]]&amp;COUNTIFS($E$5:E213,E213)</f>
        <v>CO0243414</v>
      </c>
    </row>
    <row r="214" spans="1:25" ht="14.7" customHeight="1" x14ac:dyDescent="0.3">
      <c r="A214" s="1">
        <f>IF(Table49[[#This Row],[ITEM NAME]]="","",ROW()-4)</f>
        <v>210</v>
      </c>
      <c r="B214" s="68">
        <v>45901</v>
      </c>
      <c r="C214" s="4">
        <f>IFERROR(VLOOKUP(B214,Table14[],3,0),"")</f>
        <v>9</v>
      </c>
      <c r="D214" s="4" t="str">
        <f>IFERROR(VLOOKUP(B214,Table14[],2,0),"")</f>
        <v>Week 01</v>
      </c>
      <c r="E214" s="234" t="s">
        <v>793</v>
      </c>
      <c r="F214" s="235" t="s">
        <v>794</v>
      </c>
      <c r="G214" s="44" t="s">
        <v>398</v>
      </c>
      <c r="H214" s="41" t="str">
        <f>IFERROR(VLOOKUP(Table49[[#This Row],[ITEM CODE]],Table2[[Item Code]:[Master Name]],2,0),"")</f>
        <v>F0301050022</v>
      </c>
      <c r="I214" s="41" t="s">
        <v>679</v>
      </c>
      <c r="J214" s="65" t="str">
        <f>IFERROR(VLOOKUP(Table49[[#This Row],[ITEM CODE]],Table2[[Item Code]:[Master Name]],3,0),"")</f>
        <v xml:space="preserve">Raisins Bread </v>
      </c>
      <c r="K214" s="1" t="str">
        <f>IFERROR(VLOOKUP(Table49[[#This Row],[ITEM CODE]],Table2[[Item Code]:[Master Name]],9,0),"")</f>
        <v>1PKT*1pcs</v>
      </c>
      <c r="L214" s="1" t="str">
        <f>IFERROR(VLOOKUP(Table49[[#This Row],[ITEM CODE]],Table2[[Item Code]:[Master Name]],8,0),"")</f>
        <v>PCS</v>
      </c>
      <c r="M214" s="41">
        <v>2</v>
      </c>
      <c r="N214" s="66">
        <f>IFERROR(VLOOKUP(Table49[[#This Row],[ITEM CODE]],Table2[[#All],[Item Code]:[Unit Cost]],10,0),0)</f>
        <v>0.77</v>
      </c>
      <c r="O214" s="134">
        <f>IFERROR(VLOOKUP(Table49[[#This Row],[ITEM CODE]],Table2[[#All],[Item Code]:[Unit Cost]],10,0),0)</f>
        <v>0.77</v>
      </c>
      <c r="P214" s="56"/>
      <c r="Q214" s="58"/>
      <c r="R214" s="58">
        <f>Table49[[#This Row],[QUANTITY]]*Table49[[#This Row],[INV Prices]]</f>
        <v>1.54</v>
      </c>
      <c r="S214" s="67"/>
      <c r="V214" s="41"/>
      <c r="W214" s="4" t="str">
        <f>IFERROR(VLOOKUP(Table49[[#This Row],[ITEM CODE]],Table2[[Item Code]:[Category ]],6,0),"")</f>
        <v>Bread</v>
      </c>
      <c r="X214" s="1" t="str">
        <f>IFERROR(VLOOKUP(Table49[[#This Row],[ITEM CODE]],Table2[[Item Code]:[Sub Category]],7,0),"")</f>
        <v>Bakery</v>
      </c>
      <c r="Y214" s="68" t="str">
        <f>Table49[[#This Row],[PO Number]]&amp;COUNTIFS($E$5:E214,E214)</f>
        <v>CO0243415</v>
      </c>
    </row>
    <row r="215" spans="1:25" ht="14.7" customHeight="1" x14ac:dyDescent="0.3">
      <c r="A215" s="1">
        <f>IF(Table49[[#This Row],[ITEM NAME]]="","",ROW()-4)</f>
        <v>211</v>
      </c>
      <c r="B215" s="68">
        <v>45901</v>
      </c>
      <c r="C215" s="4">
        <f>IFERROR(VLOOKUP(B215,Table14[],3,0),"")</f>
        <v>9</v>
      </c>
      <c r="D215" s="4" t="str">
        <f>IFERROR(VLOOKUP(B215,Table14[],2,0),"")</f>
        <v>Week 01</v>
      </c>
      <c r="E215" s="234" t="s">
        <v>793</v>
      </c>
      <c r="F215" s="235" t="s">
        <v>794</v>
      </c>
      <c r="G215" s="44" t="s">
        <v>398</v>
      </c>
      <c r="H215" s="41" t="str">
        <f>IFERROR(VLOOKUP(Table49[[#This Row],[ITEM CODE]],Table2[[Item Code]:[Master Name]],2,0),"")</f>
        <v>F0301050023</v>
      </c>
      <c r="I215" s="41" t="s">
        <v>690</v>
      </c>
      <c r="J215" s="65" t="str">
        <f>IFERROR(VLOOKUP(Table49[[#This Row],[ITEM CODE]],Table2[[Item Code]:[Master Name]],3,0),"")</f>
        <v>Strawberry Muffin</v>
      </c>
      <c r="K215" s="1" t="str">
        <f>IFERROR(VLOOKUP(Table49[[#This Row],[ITEM CODE]],Table2[[Item Code]:[Master Name]],9,0),"")</f>
        <v>1PKT*3pcs</v>
      </c>
      <c r="L215" s="1" t="str">
        <f>IFERROR(VLOOKUP(Table49[[#This Row],[ITEM CODE]],Table2[[Item Code]:[Master Name]],8,0),"")</f>
        <v>PKT</v>
      </c>
      <c r="M215" s="41">
        <v>1</v>
      </c>
      <c r="N215" s="66">
        <f>IFERROR(VLOOKUP(Table49[[#This Row],[ITEM CODE]],Table2[[#All],[Item Code]:[Unit Cost]],10,0),0)</f>
        <v>0.44</v>
      </c>
      <c r="O215" s="134">
        <f>IFERROR(VLOOKUP(Table49[[#This Row],[ITEM CODE]],Table2[[#All],[Item Code]:[Unit Cost]],10,0),0)</f>
        <v>0.44</v>
      </c>
      <c r="P215" s="56"/>
      <c r="Q215" s="58"/>
      <c r="R215" s="58">
        <f>Table49[[#This Row],[QUANTITY]]*Table49[[#This Row],[INV Prices]]</f>
        <v>0.44</v>
      </c>
      <c r="S215" s="67"/>
      <c r="V215" s="41"/>
      <c r="W215" s="4" t="str">
        <f>IFERROR(VLOOKUP(Table49[[#This Row],[ITEM CODE]],Table2[[Item Code]:[Category ]],6,0),"")</f>
        <v>Muffin</v>
      </c>
      <c r="X215" s="1" t="str">
        <f>IFERROR(VLOOKUP(Table49[[#This Row],[ITEM CODE]],Table2[[Item Code]:[Sub Category]],7,0),"")</f>
        <v>Bakery</v>
      </c>
      <c r="Y215" s="68" t="str">
        <f>Table49[[#This Row],[PO Number]]&amp;COUNTIFS($E$5:E215,E215)</f>
        <v>CO0243416</v>
      </c>
    </row>
    <row r="216" spans="1:25" ht="14.7" customHeight="1" x14ac:dyDescent="0.3">
      <c r="A216" s="1">
        <f>IF(Table49[[#This Row],[ITEM NAME]]="","",ROW()-4)</f>
        <v>212</v>
      </c>
      <c r="B216" s="68">
        <v>45901</v>
      </c>
      <c r="C216" s="4">
        <f>IFERROR(VLOOKUP(B216,Table14[],3,0),"")</f>
        <v>9</v>
      </c>
      <c r="D216" s="4" t="str">
        <f>IFERROR(VLOOKUP(B216,Table14[],2,0),"")</f>
        <v>Week 01</v>
      </c>
      <c r="E216" s="234" t="s">
        <v>793</v>
      </c>
      <c r="F216" s="235" t="s">
        <v>794</v>
      </c>
      <c r="G216" s="44" t="s">
        <v>398</v>
      </c>
      <c r="H216" s="41" t="str">
        <f>IFERROR(VLOOKUP(Table49[[#This Row],[ITEM CODE]],Table2[[Item Code]:[Master Name]],2,0),"")</f>
        <v>F0301050024</v>
      </c>
      <c r="I216" s="41" t="s">
        <v>691</v>
      </c>
      <c r="J216" s="65" t="str">
        <f>IFERROR(VLOOKUP(Table49[[#This Row],[ITEM CODE]],Table2[[Item Code]:[Master Name]],3,0),"")</f>
        <v>Vanilla Muffin</v>
      </c>
      <c r="K216" s="1" t="str">
        <f>IFERROR(VLOOKUP(Table49[[#This Row],[ITEM CODE]],Table2[[Item Code]:[Master Name]],9,0),"")</f>
        <v>1PKT*3pcs</v>
      </c>
      <c r="L216" s="1" t="str">
        <f>IFERROR(VLOOKUP(Table49[[#This Row],[ITEM CODE]],Table2[[Item Code]:[Master Name]],8,0),"")</f>
        <v>PKT</v>
      </c>
      <c r="M216" s="41">
        <v>2</v>
      </c>
      <c r="N216" s="66">
        <f>IFERROR(VLOOKUP(Table49[[#This Row],[ITEM CODE]],Table2[[#All],[Item Code]:[Unit Cost]],10,0),0)</f>
        <v>0.44</v>
      </c>
      <c r="O216" s="134">
        <f>IFERROR(VLOOKUP(Table49[[#This Row],[ITEM CODE]],Table2[[#All],[Item Code]:[Unit Cost]],10,0),0)</f>
        <v>0.44</v>
      </c>
      <c r="P216" s="56"/>
      <c r="Q216" s="58"/>
      <c r="R216" s="58">
        <f>Table49[[#This Row],[QUANTITY]]*Table49[[#This Row],[INV Prices]]</f>
        <v>0.88</v>
      </c>
      <c r="S216" s="67"/>
      <c r="V216" s="41"/>
      <c r="W216" s="4" t="str">
        <f>IFERROR(VLOOKUP(Table49[[#This Row],[ITEM CODE]],Table2[[Item Code]:[Category ]],6,0),"")</f>
        <v>Muffin</v>
      </c>
      <c r="X216" s="1" t="str">
        <f>IFERROR(VLOOKUP(Table49[[#This Row],[ITEM CODE]],Table2[[Item Code]:[Sub Category]],7,0),"")</f>
        <v>Bakery</v>
      </c>
      <c r="Y216" s="68" t="str">
        <f>Table49[[#This Row],[PO Number]]&amp;COUNTIFS($E$5:E216,E216)</f>
        <v>CO0243417</v>
      </c>
    </row>
    <row r="217" spans="1:25" ht="14.4" x14ac:dyDescent="0.3">
      <c r="A217" s="1">
        <f>IF(Table49[[#This Row],[ITEM NAME]]="","",ROW()-4)</f>
        <v>213</v>
      </c>
      <c r="B217" s="68">
        <v>45901</v>
      </c>
      <c r="C217" s="4">
        <f>IFERROR(VLOOKUP(B217,Table14[],3,0),"")</f>
        <v>9</v>
      </c>
      <c r="D217" s="4" t="str">
        <f>IFERROR(VLOOKUP(B217,Table14[],2,0),"")</f>
        <v>Week 01</v>
      </c>
      <c r="E217" s="234" t="s">
        <v>793</v>
      </c>
      <c r="F217" s="235" t="s">
        <v>794</v>
      </c>
      <c r="G217" s="44" t="s">
        <v>398</v>
      </c>
      <c r="H217" s="41" t="str">
        <f>IFERROR(VLOOKUP(Table49[[#This Row],[ITEM CODE]],Table2[[Item Code]:[Master Name]],2,0),"")</f>
        <v>F0301050025</v>
      </c>
      <c r="I217" s="41" t="s">
        <v>693</v>
      </c>
      <c r="J217" s="65" t="str">
        <f>IFERROR(VLOOKUP(Table49[[#This Row],[ITEM CODE]],Table2[[Item Code]:[Master Name]],3,0),"")</f>
        <v>White Toast</v>
      </c>
      <c r="K217" s="1" t="str">
        <f>IFERROR(VLOOKUP(Table49[[#This Row],[ITEM CODE]],Table2[[Item Code]:[Master Name]],9,0),"")</f>
        <v>1PKT*6slice</v>
      </c>
      <c r="L217" s="1" t="str">
        <f>IFERROR(VLOOKUP(Table49[[#This Row],[ITEM CODE]],Table2[[Item Code]:[Master Name]],8,0),"")</f>
        <v>PKT</v>
      </c>
      <c r="M217" s="41">
        <v>2</v>
      </c>
      <c r="N217" s="66">
        <f>IFERROR(VLOOKUP(Table49[[#This Row],[ITEM CODE]],Table2[[#All],[Item Code]:[Unit Cost]],10,0),0)</f>
        <v>1.02</v>
      </c>
      <c r="O217" s="134">
        <f>IFERROR(VLOOKUP(Table49[[#This Row],[ITEM CODE]],Table2[[#All],[Item Code]:[Unit Cost]],10,0),0)</f>
        <v>1.02</v>
      </c>
      <c r="P217" s="56"/>
      <c r="Q217" s="58"/>
      <c r="R217" s="58">
        <f>Table49[[#This Row],[QUANTITY]]*Table49[[#This Row],[INV Prices]]</f>
        <v>2.04</v>
      </c>
      <c r="S217" s="67"/>
      <c r="V217" s="41"/>
      <c r="W217" s="4" t="str">
        <f>IFERROR(VLOOKUP(Table49[[#This Row],[ITEM CODE]],Table2[[Item Code]:[Category ]],6,0),"")</f>
        <v>Toast</v>
      </c>
      <c r="X217" s="1" t="str">
        <f>IFERROR(VLOOKUP(Table49[[#This Row],[ITEM CODE]],Table2[[Item Code]:[Sub Category]],7,0),"")</f>
        <v>Bakery</v>
      </c>
      <c r="Y217" s="68" t="str">
        <f>Table49[[#This Row],[PO Number]]&amp;COUNTIFS($E$5:E217,E217)</f>
        <v>CO0243418</v>
      </c>
    </row>
    <row r="218" spans="1:25" ht="14.7" customHeight="1" x14ac:dyDescent="0.3">
      <c r="A218" s="1">
        <f>IF(Table49[[#This Row],[ITEM NAME]]="","",ROW()-4)</f>
        <v>214</v>
      </c>
      <c r="B218" s="68">
        <v>45901</v>
      </c>
      <c r="C218" s="4">
        <f>IFERROR(VLOOKUP(B218,Table14[],3,0),"")</f>
        <v>9</v>
      </c>
      <c r="D218" s="4" t="str">
        <f>IFERROR(VLOOKUP(B218,Table14[],2,0),"")</f>
        <v>Week 01</v>
      </c>
      <c r="E218" s="234" t="s">
        <v>795</v>
      </c>
      <c r="F218" s="235" t="s">
        <v>796</v>
      </c>
      <c r="G218" s="44" t="s">
        <v>402</v>
      </c>
      <c r="H218" s="41" t="str">
        <f>IFERROR(VLOOKUP(Table49[[#This Row],[ITEM CODE]],Table2[[Item Code]:[Master Name]],2,0),"")</f>
        <v>F0301050007</v>
      </c>
      <c r="I218" s="41" t="s">
        <v>677</v>
      </c>
      <c r="J218" s="65" t="str">
        <f>IFERROR(VLOOKUP(Table49[[#This Row],[ITEM CODE]],Table2[[Item Code]:[Master Name]],3,0),"")</f>
        <v>Almond Chocolate Twist 100g</v>
      </c>
      <c r="K218" s="1" t="str">
        <f>IFERROR(VLOOKUP(Table49[[#This Row],[ITEM CODE]],Table2[[Item Code]:[Master Name]],9,0),"")</f>
        <v>1PKT*1pcs</v>
      </c>
      <c r="L218" s="1" t="str">
        <f>IFERROR(VLOOKUP(Table49[[#This Row],[ITEM CODE]],Table2[[Item Code]:[Master Name]],8,0),"")</f>
        <v>PCS</v>
      </c>
      <c r="M218" s="41">
        <v>2</v>
      </c>
      <c r="N218" s="66">
        <f>IFERROR(VLOOKUP(Table49[[#This Row],[ITEM CODE]],Table2[[#All],[Item Code]:[Unit Cost]],10,0),0)</f>
        <v>0.8</v>
      </c>
      <c r="O218" s="134">
        <f>IFERROR(VLOOKUP(Table49[[#This Row],[ITEM CODE]],Table2[[#All],[Item Code]:[Unit Cost]],10,0),0)</f>
        <v>0.8</v>
      </c>
      <c r="P218" s="56"/>
      <c r="Q218" s="58"/>
      <c r="R218" s="58">
        <f>Table49[[#This Row],[QUANTITY]]*Table49[[#This Row],[INV Prices]]</f>
        <v>1.6</v>
      </c>
      <c r="S218" s="67"/>
      <c r="V218" s="41"/>
      <c r="W218" s="4" t="str">
        <f>IFERROR(VLOOKUP(Table49[[#This Row],[ITEM CODE]],Table2[[Item Code]:[Category ]],6,0),"")</f>
        <v>Bread</v>
      </c>
      <c r="X218" s="1" t="str">
        <f>IFERROR(VLOOKUP(Table49[[#This Row],[ITEM CODE]],Table2[[Item Code]:[Sub Category]],7,0),"")</f>
        <v>Bakery</v>
      </c>
      <c r="Y218" s="68" t="str">
        <f>Table49[[#This Row],[PO Number]]&amp;COUNTIFS($E$5:E218,E218)</f>
        <v>CO024351</v>
      </c>
    </row>
    <row r="219" spans="1:25" ht="14.7" customHeight="1" x14ac:dyDescent="0.3">
      <c r="A219" s="1">
        <f>IF(Table49[[#This Row],[ITEM NAME]]="","",ROW()-4)</f>
        <v>215</v>
      </c>
      <c r="B219" s="68">
        <v>45901</v>
      </c>
      <c r="C219" s="4">
        <f>IFERROR(VLOOKUP(B219,Table14[],3,0),"")</f>
        <v>9</v>
      </c>
      <c r="D219" s="4" t="str">
        <f>IFERROR(VLOOKUP(B219,Table14[],2,0),"")</f>
        <v>Week 01</v>
      </c>
      <c r="E219" s="234" t="s">
        <v>795</v>
      </c>
      <c r="F219" s="235" t="s">
        <v>796</v>
      </c>
      <c r="G219" s="44" t="s">
        <v>402</v>
      </c>
      <c r="H219" s="41" t="str">
        <f>IFERROR(VLOOKUP(Table49[[#This Row],[ITEM CODE]],Table2[[Item Code]:[Master Name]],2,0),"")</f>
        <v>F0301050008</v>
      </c>
      <c r="I219" s="41" t="s">
        <v>684</v>
      </c>
      <c r="J219" s="65" t="str">
        <f>IFERROR(VLOOKUP(Table49[[#This Row],[ITEM CODE]],Table2[[Item Code]:[Master Name]],3,0),"")</f>
        <v>Croissant 70g</v>
      </c>
      <c r="K219" s="1" t="str">
        <f>IFERROR(VLOOKUP(Table49[[#This Row],[ITEM CODE]],Table2[[Item Code]:[Master Name]],9,0),"")</f>
        <v>1PKT*1pcs</v>
      </c>
      <c r="L219" s="1" t="str">
        <f>IFERROR(VLOOKUP(Table49[[#This Row],[ITEM CODE]],Table2[[Item Code]:[Master Name]],8,0),"")</f>
        <v>PCS</v>
      </c>
      <c r="M219" s="41">
        <v>2</v>
      </c>
      <c r="N219" s="66">
        <f>IFERROR(VLOOKUP(Table49[[#This Row],[ITEM CODE]],Table2[[#All],[Item Code]:[Unit Cost]],10,0),0)</f>
        <v>0.55000000000000004</v>
      </c>
      <c r="O219" s="134">
        <f>IFERROR(VLOOKUP(Table49[[#This Row],[ITEM CODE]],Table2[[#All],[Item Code]:[Unit Cost]],10,0),0)</f>
        <v>0.55000000000000004</v>
      </c>
      <c r="P219" s="56"/>
      <c r="Q219" s="58"/>
      <c r="R219" s="58">
        <f>Table49[[#This Row],[QUANTITY]]*Table49[[#This Row],[INV Prices]]</f>
        <v>1.1000000000000001</v>
      </c>
      <c r="S219" s="67"/>
      <c r="V219" s="41"/>
      <c r="W219" s="4" t="str">
        <f>IFERROR(VLOOKUP(Table49[[#This Row],[ITEM CODE]],Table2[[Item Code]:[Category ]],6,0),"")</f>
        <v>Croissant</v>
      </c>
      <c r="X219" s="1" t="str">
        <f>IFERROR(VLOOKUP(Table49[[#This Row],[ITEM CODE]],Table2[[Item Code]:[Sub Category]],7,0),"")</f>
        <v>Bakery</v>
      </c>
      <c r="Y219" s="68" t="str">
        <f>Table49[[#This Row],[PO Number]]&amp;COUNTIFS($E$5:E219,E219)</f>
        <v>CO024352</v>
      </c>
    </row>
    <row r="220" spans="1:25" ht="14.7" customHeight="1" x14ac:dyDescent="0.3">
      <c r="A220" s="1">
        <f>IF(Table49[[#This Row],[ITEM NAME]]="","",ROW()-4)</f>
        <v>216</v>
      </c>
      <c r="B220" s="68">
        <v>45901</v>
      </c>
      <c r="C220" s="4">
        <f>IFERROR(VLOOKUP(B220,Table14[],3,0),"")</f>
        <v>9</v>
      </c>
      <c r="D220" s="4" t="str">
        <f>IFERROR(VLOOKUP(B220,Table14[],2,0),"")</f>
        <v>Week 01</v>
      </c>
      <c r="E220" s="234" t="s">
        <v>795</v>
      </c>
      <c r="F220" s="235" t="s">
        <v>796</v>
      </c>
      <c r="G220" s="44" t="s">
        <v>402</v>
      </c>
      <c r="H220" s="41" t="str">
        <f>IFERROR(VLOOKUP(Table49[[#This Row],[ITEM CODE]],Table2[[Item Code]:[Master Name]],2,0),"")</f>
        <v>F0301050009</v>
      </c>
      <c r="I220" s="41" t="s">
        <v>678</v>
      </c>
      <c r="J220" s="65" t="str">
        <f>IFERROR(VLOOKUP(Table49[[#This Row],[ITEM CODE]],Table2[[Item Code]:[Master Name]],3,0),"")</f>
        <v>Double Chocolate Twist 100g</v>
      </c>
      <c r="K220" s="1" t="str">
        <f>IFERROR(VLOOKUP(Table49[[#This Row],[ITEM CODE]],Table2[[Item Code]:[Master Name]],9,0),"")</f>
        <v>1PKT*1pcs</v>
      </c>
      <c r="L220" s="1" t="str">
        <f>IFERROR(VLOOKUP(Table49[[#This Row],[ITEM CODE]],Table2[[Item Code]:[Master Name]],8,0),"")</f>
        <v>PCS</v>
      </c>
      <c r="M220" s="41">
        <v>2</v>
      </c>
      <c r="N220" s="66">
        <f>IFERROR(VLOOKUP(Table49[[#This Row],[ITEM CODE]],Table2[[#All],[Item Code]:[Unit Cost]],10,0),0)</f>
        <v>0.8</v>
      </c>
      <c r="O220" s="134">
        <f>IFERROR(VLOOKUP(Table49[[#This Row],[ITEM CODE]],Table2[[#All],[Item Code]:[Unit Cost]],10,0),0)</f>
        <v>0.8</v>
      </c>
      <c r="P220" s="56"/>
      <c r="Q220" s="58"/>
      <c r="R220" s="58">
        <f>Table49[[#This Row],[QUANTITY]]*Table49[[#This Row],[INV Prices]]</f>
        <v>1.6</v>
      </c>
      <c r="S220" s="67"/>
      <c r="V220" s="41"/>
      <c r="W220" s="4" t="str">
        <f>IFERROR(VLOOKUP(Table49[[#This Row],[ITEM CODE]],Table2[[Item Code]:[Category ]],6,0),"")</f>
        <v>Bread</v>
      </c>
      <c r="X220" s="1" t="str">
        <f>IFERROR(VLOOKUP(Table49[[#This Row],[ITEM CODE]],Table2[[Item Code]:[Sub Category]],7,0),"")</f>
        <v>Bakery</v>
      </c>
      <c r="Y220" s="68" t="str">
        <f>Table49[[#This Row],[PO Number]]&amp;COUNTIFS($E$5:E220,E220)</f>
        <v>CO024353</v>
      </c>
    </row>
    <row r="221" spans="1:25" ht="14.7" customHeight="1" x14ac:dyDescent="0.3">
      <c r="A221" s="1">
        <f>IF(Table49[[#This Row],[ITEM NAME]]="","",ROW()-4)</f>
        <v>217</v>
      </c>
      <c r="B221" s="68">
        <v>45901</v>
      </c>
      <c r="C221" s="4">
        <f>IFERROR(VLOOKUP(B221,Table14[],3,0),"")</f>
        <v>9</v>
      </c>
      <c r="D221" s="4" t="str">
        <f>IFERROR(VLOOKUP(B221,Table14[],2,0),"")</f>
        <v>Week 01</v>
      </c>
      <c r="E221" s="234" t="s">
        <v>795</v>
      </c>
      <c r="F221" s="235" t="s">
        <v>796</v>
      </c>
      <c r="G221" s="44" t="s">
        <v>402</v>
      </c>
      <c r="H221" s="41" t="str">
        <f>IFERROR(VLOOKUP(Table49[[#This Row],[ITEM CODE]],Table2[[Item Code]:[Master Name]],2,0),"")</f>
        <v>F0301050010</v>
      </c>
      <c r="I221" s="41" t="s">
        <v>680</v>
      </c>
      <c r="J221" s="65" t="str">
        <f>IFERROR(VLOOKUP(Table49[[#This Row],[ITEM CODE]],Table2[[Item Code]:[Master Name]],3,0),"")</f>
        <v>Ham Pocket 100g</v>
      </c>
      <c r="K221" s="1" t="str">
        <f>IFERROR(VLOOKUP(Table49[[#This Row],[ITEM CODE]],Table2[[Item Code]:[Master Name]],9,0),"")</f>
        <v>1PKT*1pcs</v>
      </c>
      <c r="L221" s="1" t="str">
        <f>IFERROR(VLOOKUP(Table49[[#This Row],[ITEM CODE]],Table2[[Item Code]:[Master Name]],8,0),"")</f>
        <v>PCS</v>
      </c>
      <c r="M221" s="41">
        <v>2</v>
      </c>
      <c r="N221" s="66">
        <f>IFERROR(VLOOKUP(Table49[[#This Row],[ITEM CODE]],Table2[[#All],[Item Code]:[Unit Cost]],10,0),0)</f>
        <v>0.8</v>
      </c>
      <c r="O221" s="134">
        <f>IFERROR(VLOOKUP(Table49[[#This Row],[ITEM CODE]],Table2[[#All],[Item Code]:[Unit Cost]],10,0),0)</f>
        <v>0.8</v>
      </c>
      <c r="P221" s="56"/>
      <c r="Q221" s="58"/>
      <c r="R221" s="58">
        <f>Table49[[#This Row],[QUANTITY]]*Table49[[#This Row],[INV Prices]]</f>
        <v>1.6</v>
      </c>
      <c r="S221" s="67"/>
      <c r="V221" s="41"/>
      <c r="W221" s="4" t="str">
        <f>IFERROR(VLOOKUP(Table49[[#This Row],[ITEM CODE]],Table2[[Item Code]:[Category ]],6,0),"")</f>
        <v>Bun</v>
      </c>
      <c r="X221" s="1" t="str">
        <f>IFERROR(VLOOKUP(Table49[[#This Row],[ITEM CODE]],Table2[[Item Code]:[Sub Category]],7,0),"")</f>
        <v>Bakery</v>
      </c>
      <c r="Y221" s="68" t="str">
        <f>Table49[[#This Row],[PO Number]]&amp;COUNTIFS($E$5:E221,E221)</f>
        <v>CO024354</v>
      </c>
    </row>
    <row r="222" spans="1:25" ht="14.7" customHeight="1" x14ac:dyDescent="0.3">
      <c r="A222" s="1">
        <f>IF(Table49[[#This Row],[ITEM NAME]]="","",ROW()-4)</f>
        <v>218</v>
      </c>
      <c r="B222" s="68">
        <v>45901</v>
      </c>
      <c r="C222" s="4">
        <f>IFERROR(VLOOKUP(B222,Table14[],3,0),"")</f>
        <v>9</v>
      </c>
      <c r="D222" s="4" t="str">
        <f>IFERROR(VLOOKUP(B222,Table14[],2,0),"")</f>
        <v>Week 01</v>
      </c>
      <c r="E222" s="234" t="s">
        <v>795</v>
      </c>
      <c r="F222" s="235" t="s">
        <v>796</v>
      </c>
      <c r="G222" s="44" t="s">
        <v>402</v>
      </c>
      <c r="H222" s="41" t="str">
        <f>IFERROR(VLOOKUP(Table49[[#This Row],[ITEM CODE]],Table2[[Item Code]:[Master Name]],2,0),"")</f>
        <v>F0301050015</v>
      </c>
      <c r="I222" s="41" t="s">
        <v>675</v>
      </c>
      <c r="J222" s="65" t="str">
        <f>IFERROR(VLOOKUP(Table49[[#This Row],[ITEM CODE]],Table2[[Item Code]:[Master Name]],3,0),"")</f>
        <v>Baguette Small 150g</v>
      </c>
      <c r="K222" s="1" t="str">
        <f>IFERROR(VLOOKUP(Table49[[#This Row],[ITEM CODE]],Table2[[Item Code]:[Master Name]],9,0),"")</f>
        <v>1PKT*4pcs</v>
      </c>
      <c r="L222" s="1" t="str">
        <f>IFERROR(VLOOKUP(Table49[[#This Row],[ITEM CODE]],Table2[[Item Code]:[Master Name]],8,0),"")</f>
        <v>PKT</v>
      </c>
      <c r="M222" s="41">
        <v>1</v>
      </c>
      <c r="N222" s="66">
        <f>IFERROR(VLOOKUP(Table49[[#This Row],[ITEM CODE]],Table2[[#All],[Item Code]:[Unit Cost]],10,0),0)</f>
        <v>0.33</v>
      </c>
      <c r="O222" s="134">
        <f>IFERROR(VLOOKUP(Table49[[#This Row],[ITEM CODE]],Table2[[#All],[Item Code]:[Unit Cost]],10,0),0)</f>
        <v>0.33</v>
      </c>
      <c r="P222" s="56"/>
      <c r="Q222" s="58"/>
      <c r="R222" s="58">
        <f>Table49[[#This Row],[QUANTITY]]*Table49[[#This Row],[INV Prices]]</f>
        <v>0.33</v>
      </c>
      <c r="S222" s="67"/>
      <c r="V222" s="41"/>
      <c r="W222" s="4" t="str">
        <f>IFERROR(VLOOKUP(Table49[[#This Row],[ITEM CODE]],Table2[[Item Code]:[Category ]],6,0),"")</f>
        <v>Baguette</v>
      </c>
      <c r="X222" s="1" t="str">
        <f>IFERROR(VLOOKUP(Table49[[#This Row],[ITEM CODE]],Table2[[Item Code]:[Sub Category]],7,0),"")</f>
        <v>Bakery</v>
      </c>
      <c r="Y222" s="68" t="str">
        <f>Table49[[#This Row],[PO Number]]&amp;COUNTIFS($E$5:E222,E222)</f>
        <v>CO024355</v>
      </c>
    </row>
    <row r="223" spans="1:25" ht="14.7" customHeight="1" x14ac:dyDescent="0.3">
      <c r="A223" s="1">
        <f>IF(Table49[[#This Row],[ITEM NAME]]="","",ROW()-4)</f>
        <v>219</v>
      </c>
      <c r="B223" s="68">
        <v>45901</v>
      </c>
      <c r="C223" s="4">
        <f>IFERROR(VLOOKUP(B223,Table14[],3,0),"")</f>
        <v>9</v>
      </c>
      <c r="D223" s="4" t="str">
        <f>IFERROR(VLOOKUP(B223,Table14[],2,0),"")</f>
        <v>Week 01</v>
      </c>
      <c r="E223" s="234" t="s">
        <v>795</v>
      </c>
      <c r="F223" s="235" t="s">
        <v>796</v>
      </c>
      <c r="G223" s="44" t="s">
        <v>402</v>
      </c>
      <c r="H223" s="41" t="str">
        <f>IFERROR(VLOOKUP(Table49[[#This Row],[ITEM CODE]],Table2[[Item Code]:[Master Name]],2,0),"")</f>
        <v>F0301050011</v>
      </c>
      <c r="I223" s="41" t="s">
        <v>682</v>
      </c>
      <c r="J223" s="65" t="str">
        <f>IFERROR(VLOOKUP(Table49[[#This Row],[ITEM CODE]],Table2[[Item Code]:[Master Name]],3,0),"")</f>
        <v>Banana Cake</v>
      </c>
      <c r="K223" s="1" t="str">
        <f>IFERROR(VLOOKUP(Table49[[#This Row],[ITEM CODE]],Table2[[Item Code]:[Master Name]],9,0),"")</f>
        <v>1PKT*2pcs</v>
      </c>
      <c r="L223" s="1" t="str">
        <f>IFERROR(VLOOKUP(Table49[[#This Row],[ITEM CODE]],Table2[[Item Code]:[Master Name]],8,0),"")</f>
        <v>PKT</v>
      </c>
      <c r="M223" s="41">
        <v>1</v>
      </c>
      <c r="N223" s="66">
        <f>IFERROR(VLOOKUP(Table49[[#This Row],[ITEM CODE]],Table2[[#All],[Item Code]:[Unit Cost]],10,0),0)</f>
        <v>0.65</v>
      </c>
      <c r="O223" s="134">
        <f>IFERROR(VLOOKUP(Table49[[#This Row],[ITEM CODE]],Table2[[#All],[Item Code]:[Unit Cost]],10,0),0)</f>
        <v>0.65</v>
      </c>
      <c r="P223" s="56"/>
      <c r="Q223" s="58"/>
      <c r="R223" s="58">
        <f>Table49[[#This Row],[QUANTITY]]*Table49[[#This Row],[INV Prices]]</f>
        <v>0.65</v>
      </c>
      <c r="S223" s="67"/>
      <c r="V223" s="41"/>
      <c r="W223" s="4" t="str">
        <f>IFERROR(VLOOKUP(Table49[[#This Row],[ITEM CODE]],Table2[[Item Code]:[Category ]],6,0),"")</f>
        <v>Cake</v>
      </c>
      <c r="X223" s="1" t="str">
        <f>IFERROR(VLOOKUP(Table49[[#This Row],[ITEM CODE]],Table2[[Item Code]:[Sub Category]],7,0),"")</f>
        <v>Bakery</v>
      </c>
      <c r="Y223" s="68" t="str">
        <f>Table49[[#This Row],[PO Number]]&amp;COUNTIFS($E$5:E223,E223)</f>
        <v>CO024356</v>
      </c>
    </row>
    <row r="224" spans="1:25" ht="14.7" customHeight="1" x14ac:dyDescent="0.3">
      <c r="A224" s="1">
        <f>IF(Table49[[#This Row],[ITEM NAME]]="","",ROW()-4)</f>
        <v>220</v>
      </c>
      <c r="B224" s="68">
        <v>45901</v>
      </c>
      <c r="C224" s="4">
        <f>IFERROR(VLOOKUP(B224,Table14[],3,0),"")</f>
        <v>9</v>
      </c>
      <c r="D224" s="4" t="str">
        <f>IFERROR(VLOOKUP(B224,Table14[],2,0),"")</f>
        <v>Week 01</v>
      </c>
      <c r="E224" s="234" t="s">
        <v>795</v>
      </c>
      <c r="F224" s="235" t="s">
        <v>796</v>
      </c>
      <c r="G224" s="44" t="s">
        <v>402</v>
      </c>
      <c r="H224" s="41" t="str">
        <f>IFERROR(VLOOKUP(Table49[[#This Row],[ITEM CODE]],Table2[[Item Code]:[Master Name]],2,0),"")</f>
        <v>F0301050016</v>
      </c>
      <c r="I224" s="41" t="s">
        <v>692</v>
      </c>
      <c r="J224" s="65" t="str">
        <f>IFERROR(VLOOKUP(Table49[[#This Row],[ITEM CODE]],Table2[[Item Code]:[Master Name]],3,0),"")</f>
        <v>Chocolate Muffin</v>
      </c>
      <c r="K224" s="1" t="str">
        <f>IFERROR(VLOOKUP(Table49[[#This Row],[ITEM CODE]],Table2[[Item Code]:[Master Name]],9,0),"")</f>
        <v>1PKT*6pcs</v>
      </c>
      <c r="L224" s="1" t="str">
        <f>IFERROR(VLOOKUP(Table49[[#This Row],[ITEM CODE]],Table2[[Item Code]:[Master Name]],8,0),"")</f>
        <v>PKT</v>
      </c>
      <c r="M224" s="41">
        <v>1</v>
      </c>
      <c r="N224" s="66">
        <f>IFERROR(VLOOKUP(Table49[[#This Row],[ITEM CODE]],Table2[[#All],[Item Code]:[Unit Cost]],10,0),0)</f>
        <v>1.02</v>
      </c>
      <c r="O224" s="134">
        <f>IFERROR(VLOOKUP(Table49[[#This Row],[ITEM CODE]],Table2[[#All],[Item Code]:[Unit Cost]],10,0),0)</f>
        <v>1.02</v>
      </c>
      <c r="P224" s="56"/>
      <c r="Q224" s="58"/>
      <c r="R224" s="58">
        <f>Table49[[#This Row],[QUANTITY]]*Table49[[#This Row],[INV Prices]]</f>
        <v>1.02</v>
      </c>
      <c r="S224" s="67"/>
      <c r="V224" s="41"/>
      <c r="W224" s="4" t="str">
        <f>IFERROR(VLOOKUP(Table49[[#This Row],[ITEM CODE]],Table2[[Item Code]:[Category ]],6,0),"")</f>
        <v>Muffin</v>
      </c>
      <c r="X224" s="1" t="str">
        <f>IFERROR(VLOOKUP(Table49[[#This Row],[ITEM CODE]],Table2[[Item Code]:[Sub Category]],7,0),"")</f>
        <v>Bakery</v>
      </c>
      <c r="Y224" s="68" t="str">
        <f>Table49[[#This Row],[PO Number]]&amp;COUNTIFS($E$5:E224,E224)</f>
        <v>CO024357</v>
      </c>
    </row>
    <row r="225" spans="1:25" ht="14.7" customHeight="1" x14ac:dyDescent="0.3">
      <c r="A225" s="1">
        <f>IF(Table49[[#This Row],[ITEM NAME]]="","",ROW()-4)</f>
        <v>221</v>
      </c>
      <c r="B225" s="68">
        <v>45901</v>
      </c>
      <c r="C225" s="4">
        <f>IFERROR(VLOOKUP(B225,Table14[],3,0),"")</f>
        <v>9</v>
      </c>
      <c r="D225" s="4" t="str">
        <f>IFERROR(VLOOKUP(B225,Table14[],2,0),"")</f>
        <v>Week 01</v>
      </c>
      <c r="E225" s="234" t="s">
        <v>795</v>
      </c>
      <c r="F225" s="235" t="s">
        <v>796</v>
      </c>
      <c r="G225" s="44" t="s">
        <v>402</v>
      </c>
      <c r="H225" s="41" t="str">
        <f>IFERROR(VLOOKUP(Table49[[#This Row],[ITEM CODE]],Table2[[Item Code]:[Master Name]],2,0),"")</f>
        <v>F0301050017</v>
      </c>
      <c r="I225" s="41" t="s">
        <v>685</v>
      </c>
      <c r="J225" s="65" t="str">
        <f>IFERROR(VLOOKUP(Table49[[#This Row],[ITEM CODE]],Table2[[Item Code]:[Master Name]],3,0),"")</f>
        <v>Chocolate Roll</v>
      </c>
      <c r="K225" s="1" t="str">
        <f>IFERROR(VLOOKUP(Table49[[#This Row],[ITEM CODE]],Table2[[Item Code]:[Master Name]],9,0),"")</f>
        <v>1PKT*1pcs</v>
      </c>
      <c r="L225" s="1" t="str">
        <f>IFERROR(VLOOKUP(Table49[[#This Row],[ITEM CODE]],Table2[[Item Code]:[Master Name]],8,0),"")</f>
        <v>PCS</v>
      </c>
      <c r="M225" s="41">
        <v>1</v>
      </c>
      <c r="N225" s="66">
        <f>IFERROR(VLOOKUP(Table49[[#This Row],[ITEM CODE]],Table2[[#All],[Item Code]:[Unit Cost]],10,0),0)</f>
        <v>0.65</v>
      </c>
      <c r="O225" s="134">
        <f>IFERROR(VLOOKUP(Table49[[#This Row],[ITEM CODE]],Table2[[#All],[Item Code]:[Unit Cost]],10,0),0)</f>
        <v>0.65</v>
      </c>
      <c r="P225" s="56"/>
      <c r="Q225" s="58"/>
      <c r="R225" s="58">
        <f>Table49[[#This Row],[QUANTITY]]*Table49[[#This Row],[INV Prices]]</f>
        <v>0.65</v>
      </c>
      <c r="S225" s="67"/>
      <c r="V225" s="41"/>
      <c r="W225" s="4" t="str">
        <f>IFERROR(VLOOKUP(Table49[[#This Row],[ITEM CODE]],Table2[[Item Code]:[Category ]],6,0),"")</f>
        <v>Croissant</v>
      </c>
      <c r="X225" s="1" t="str">
        <f>IFERROR(VLOOKUP(Table49[[#This Row],[ITEM CODE]],Table2[[Item Code]:[Sub Category]],7,0),"")</f>
        <v>Bakery</v>
      </c>
      <c r="Y225" s="68" t="str">
        <f>Table49[[#This Row],[PO Number]]&amp;COUNTIFS($E$5:E225,E225)</f>
        <v>CO024358</v>
      </c>
    </row>
    <row r="226" spans="1:25" ht="14.7" customHeight="1" x14ac:dyDescent="0.3">
      <c r="A226" s="1">
        <f>IF(Table49[[#This Row],[ITEM NAME]]="","",ROW()-4)</f>
        <v>222</v>
      </c>
      <c r="B226" s="68">
        <v>45901</v>
      </c>
      <c r="C226" s="4">
        <f>IFERROR(VLOOKUP(B226,Table14[],3,0),"")</f>
        <v>9</v>
      </c>
      <c r="D226" s="4" t="str">
        <f>IFERROR(VLOOKUP(B226,Table14[],2,0),"")</f>
        <v>Week 01</v>
      </c>
      <c r="E226" s="234" t="s">
        <v>795</v>
      </c>
      <c r="F226" s="235" t="s">
        <v>796</v>
      </c>
      <c r="G226" s="44" t="s">
        <v>402</v>
      </c>
      <c r="H226" s="41" t="str">
        <f>IFERROR(VLOOKUP(Table49[[#This Row],[ITEM CODE]],Table2[[Item Code]:[Master Name]],2,0),"")</f>
        <v>F0301050018</v>
      </c>
      <c r="I226" s="41" t="s">
        <v>688</v>
      </c>
      <c r="J226" s="65" t="str">
        <f>IFERROR(VLOOKUP(Table49[[#This Row],[ITEM CODE]],Table2[[Item Code]:[Master Name]],3,0),"")</f>
        <v>Green Tea Muffin</v>
      </c>
      <c r="K226" s="1" t="str">
        <f>IFERROR(VLOOKUP(Table49[[#This Row],[ITEM CODE]],Table2[[Item Code]:[Master Name]],9,0),"")</f>
        <v>1PKT*3pcs</v>
      </c>
      <c r="L226" s="1" t="str">
        <f>IFERROR(VLOOKUP(Table49[[#This Row],[ITEM CODE]],Table2[[Item Code]:[Master Name]],8,0),"")</f>
        <v>PKT</v>
      </c>
      <c r="M226" s="41">
        <v>1</v>
      </c>
      <c r="N226" s="66">
        <f>IFERROR(VLOOKUP(Table49[[#This Row],[ITEM CODE]],Table2[[#All],[Item Code]:[Unit Cost]],10,0),0)</f>
        <v>0.44</v>
      </c>
      <c r="O226" s="134">
        <f>IFERROR(VLOOKUP(Table49[[#This Row],[ITEM CODE]],Table2[[#All],[Item Code]:[Unit Cost]],10,0),0)</f>
        <v>0.44</v>
      </c>
      <c r="P226" s="56"/>
      <c r="Q226" s="58"/>
      <c r="R226" s="58">
        <f>Table49[[#This Row],[QUANTITY]]*Table49[[#This Row],[INV Prices]]</f>
        <v>0.44</v>
      </c>
      <c r="S226" s="67"/>
      <c r="V226" s="41"/>
      <c r="W226" s="4" t="str">
        <f>IFERROR(VLOOKUP(Table49[[#This Row],[ITEM CODE]],Table2[[Item Code]:[Category ]],6,0),"")</f>
        <v>Muffin</v>
      </c>
      <c r="X226" s="1" t="str">
        <f>IFERROR(VLOOKUP(Table49[[#This Row],[ITEM CODE]],Table2[[Item Code]:[Sub Category]],7,0),"")</f>
        <v>Bakery</v>
      </c>
      <c r="Y226" s="68" t="str">
        <f>Table49[[#This Row],[PO Number]]&amp;COUNTIFS($E$5:E226,E226)</f>
        <v>CO024359</v>
      </c>
    </row>
    <row r="227" spans="1:25" ht="14.7" customHeight="1" x14ac:dyDescent="0.3">
      <c r="A227" s="1">
        <f>IF(Table49[[#This Row],[ITEM NAME]]="","",ROW()-4)</f>
        <v>223</v>
      </c>
      <c r="B227" s="68">
        <v>45901</v>
      </c>
      <c r="C227" s="4">
        <f>IFERROR(VLOOKUP(B227,Table14[],3,0),"")</f>
        <v>9</v>
      </c>
      <c r="D227" s="4" t="str">
        <f>IFERROR(VLOOKUP(B227,Table14[],2,0),"")</f>
        <v>Week 01</v>
      </c>
      <c r="E227" s="234" t="s">
        <v>795</v>
      </c>
      <c r="F227" s="235" t="s">
        <v>796</v>
      </c>
      <c r="G227" s="44" t="s">
        <v>402</v>
      </c>
      <c r="H227" s="41" t="str">
        <f>IFERROR(VLOOKUP(Table49[[#This Row],[ITEM CODE]],Table2[[Item Code]:[Master Name]],2,0),"")</f>
        <v>F0301050019</v>
      </c>
      <c r="I227" s="41" t="s">
        <v>681</v>
      </c>
      <c r="J227" s="65" t="str">
        <f>IFERROR(VLOOKUP(Table49[[#This Row],[ITEM CODE]],Table2[[Item Code]:[Master Name]],3,0),"")</f>
        <v xml:space="preserve">Hot Dog Cheese </v>
      </c>
      <c r="K227" s="1" t="str">
        <f>IFERROR(VLOOKUP(Table49[[#This Row],[ITEM CODE]],Table2[[Item Code]:[Master Name]],9,0),"")</f>
        <v>1PKT*4pcs</v>
      </c>
      <c r="L227" s="1" t="str">
        <f>IFERROR(VLOOKUP(Table49[[#This Row],[ITEM CODE]],Table2[[Item Code]:[Master Name]],8,0),"")</f>
        <v>PKT</v>
      </c>
      <c r="M227" s="41">
        <v>1</v>
      </c>
      <c r="N227" s="66">
        <f>IFERROR(VLOOKUP(Table49[[#This Row],[ITEM CODE]],Table2[[#All],[Item Code]:[Unit Cost]],10,0),0)</f>
        <v>0.98</v>
      </c>
      <c r="O227" s="134">
        <f>IFERROR(VLOOKUP(Table49[[#This Row],[ITEM CODE]],Table2[[#All],[Item Code]:[Unit Cost]],10,0),0)</f>
        <v>0.98</v>
      </c>
      <c r="P227" s="56"/>
      <c r="Q227" s="58"/>
      <c r="R227" s="58">
        <f>Table49[[#This Row],[QUANTITY]]*Table49[[#This Row],[INV Prices]]</f>
        <v>0.98</v>
      </c>
      <c r="S227" s="67"/>
      <c r="V227" s="41"/>
      <c r="W227" s="4" t="str">
        <f>IFERROR(VLOOKUP(Table49[[#This Row],[ITEM CODE]],Table2[[Item Code]:[Category ]],6,0),"")</f>
        <v>Bun</v>
      </c>
      <c r="X227" s="1" t="str">
        <f>IFERROR(VLOOKUP(Table49[[#This Row],[ITEM CODE]],Table2[[Item Code]:[Sub Category]],7,0),"")</f>
        <v>Bakery</v>
      </c>
      <c r="Y227" s="68" t="str">
        <f>Table49[[#This Row],[PO Number]]&amp;COUNTIFS($E$5:E227,E227)</f>
        <v>CO0243510</v>
      </c>
    </row>
    <row r="228" spans="1:25" ht="14.7" customHeight="1" x14ac:dyDescent="0.3">
      <c r="A228" s="1">
        <f>IF(Table49[[#This Row],[ITEM NAME]]="","",ROW()-4)</f>
        <v>224</v>
      </c>
      <c r="B228" s="68">
        <v>45901</v>
      </c>
      <c r="C228" s="4">
        <f>IFERROR(VLOOKUP(B228,Table14[],3,0),"")</f>
        <v>9</v>
      </c>
      <c r="D228" s="4" t="str">
        <f>IFERROR(VLOOKUP(B228,Table14[],2,0),"")</f>
        <v>Week 01</v>
      </c>
      <c r="E228" s="234" t="s">
        <v>795</v>
      </c>
      <c r="F228" s="235" t="s">
        <v>796</v>
      </c>
      <c r="G228" s="44" t="s">
        <v>402</v>
      </c>
      <c r="H228" s="41" t="str">
        <f>IFERROR(VLOOKUP(Table49[[#This Row],[ITEM CODE]],Table2[[Item Code]:[Master Name]],2,0),"")</f>
        <v>F0301050013</v>
      </c>
      <c r="I228" s="41" t="s">
        <v>683</v>
      </c>
      <c r="J228" s="65" t="str">
        <f>IFERROR(VLOOKUP(Table49[[#This Row],[ITEM CODE]],Table2[[Item Code]:[Master Name]],3,0),"")</f>
        <v>Marble Cake</v>
      </c>
      <c r="K228" s="1" t="str">
        <f>IFERROR(VLOOKUP(Table49[[#This Row],[ITEM CODE]],Table2[[Item Code]:[Master Name]],9,0),"")</f>
        <v>1PKT*2pcs</v>
      </c>
      <c r="L228" s="1" t="str">
        <f>IFERROR(VLOOKUP(Table49[[#This Row],[ITEM CODE]],Table2[[Item Code]:[Master Name]],8,0),"")</f>
        <v>PKT</v>
      </c>
      <c r="M228" s="41">
        <v>1</v>
      </c>
      <c r="N228" s="66">
        <f>IFERROR(VLOOKUP(Table49[[#This Row],[ITEM CODE]],Table2[[#All],[Item Code]:[Unit Cost]],10,0),0)</f>
        <v>0.82</v>
      </c>
      <c r="O228" s="134">
        <f>IFERROR(VLOOKUP(Table49[[#This Row],[ITEM CODE]],Table2[[#All],[Item Code]:[Unit Cost]],10,0),0)</f>
        <v>0.82</v>
      </c>
      <c r="P228" s="56"/>
      <c r="Q228" s="58"/>
      <c r="R228" s="58">
        <f>Table49[[#This Row],[QUANTITY]]*Table49[[#This Row],[INV Prices]]</f>
        <v>0.82</v>
      </c>
      <c r="S228" s="67"/>
      <c r="V228" s="41"/>
      <c r="W228" s="4" t="str">
        <f>IFERROR(VLOOKUP(Table49[[#This Row],[ITEM CODE]],Table2[[Item Code]:[Category ]],6,0),"")</f>
        <v>Cake</v>
      </c>
      <c r="X228" s="1" t="str">
        <f>IFERROR(VLOOKUP(Table49[[#This Row],[ITEM CODE]],Table2[[Item Code]:[Sub Category]],7,0),"")</f>
        <v>Bakery</v>
      </c>
      <c r="Y228" s="68" t="str">
        <f>Table49[[#This Row],[PO Number]]&amp;COUNTIFS($E$5:E228,E228)</f>
        <v>CO0243511</v>
      </c>
    </row>
    <row r="229" spans="1:25" ht="14.7" customHeight="1" x14ac:dyDescent="0.3">
      <c r="A229" s="1">
        <f>IF(Table49[[#This Row],[ITEM NAME]]="","",ROW()-4)</f>
        <v>225</v>
      </c>
      <c r="B229" s="68">
        <v>45901</v>
      </c>
      <c r="C229" s="4">
        <f>IFERROR(VLOOKUP(B229,Table14[],3,0),"")</f>
        <v>9</v>
      </c>
      <c r="D229" s="4" t="str">
        <f>IFERROR(VLOOKUP(B229,Table14[],2,0),"")</f>
        <v>Week 01</v>
      </c>
      <c r="E229" s="234" t="s">
        <v>795</v>
      </c>
      <c r="F229" s="235" t="s">
        <v>796</v>
      </c>
      <c r="G229" s="44" t="s">
        <v>402</v>
      </c>
      <c r="H229" s="41" t="str">
        <f>IFERROR(VLOOKUP(Table49[[#This Row],[ITEM CODE]],Table2[[Item Code]:[Master Name]],2,0),"")</f>
        <v>F0301050014</v>
      </c>
      <c r="I229" s="41" t="s">
        <v>676</v>
      </c>
      <c r="J229" s="65" t="str">
        <f>IFERROR(VLOOKUP(Table49[[#This Row],[ITEM CODE]],Table2[[Item Code]:[Master Name]],3,0),"")</f>
        <v>Mini Baguette</v>
      </c>
      <c r="K229" s="1" t="str">
        <f>IFERROR(VLOOKUP(Table49[[#This Row],[ITEM CODE]],Table2[[Item Code]:[Master Name]],9,0),"")</f>
        <v>1PKT*5pcs</v>
      </c>
      <c r="L229" s="1" t="str">
        <f>IFERROR(VLOOKUP(Table49[[#This Row],[ITEM CODE]],Table2[[Item Code]:[Master Name]],8,0),"")</f>
        <v>PKT</v>
      </c>
      <c r="M229" s="41">
        <v>1</v>
      </c>
      <c r="N229" s="66">
        <f>IFERROR(VLOOKUP(Table49[[#This Row],[ITEM CODE]],Table2[[#All],[Item Code]:[Unit Cost]],10,0),0)</f>
        <v>0.75</v>
      </c>
      <c r="O229" s="134">
        <f>IFERROR(VLOOKUP(Table49[[#This Row],[ITEM CODE]],Table2[[#All],[Item Code]:[Unit Cost]],10,0),0)</f>
        <v>0.75</v>
      </c>
      <c r="P229" s="56"/>
      <c r="Q229" s="58"/>
      <c r="R229" s="58">
        <f>Table49[[#This Row],[QUANTITY]]*Table49[[#This Row],[INV Prices]]</f>
        <v>0.75</v>
      </c>
      <c r="S229" s="67"/>
      <c r="V229" s="41"/>
      <c r="W229" s="4" t="str">
        <f>IFERROR(VLOOKUP(Table49[[#This Row],[ITEM CODE]],Table2[[Item Code]:[Category ]],6,0),"")</f>
        <v>Baguette</v>
      </c>
      <c r="X229" s="1" t="str">
        <f>IFERROR(VLOOKUP(Table49[[#This Row],[ITEM CODE]],Table2[[Item Code]:[Sub Category]],7,0),"")</f>
        <v>Bakery</v>
      </c>
      <c r="Y229" s="68" t="str">
        <f>Table49[[#This Row],[PO Number]]&amp;COUNTIFS($E$5:E229,E229)</f>
        <v>CO0243512</v>
      </c>
    </row>
    <row r="230" spans="1:25" ht="14.7" customHeight="1" x14ac:dyDescent="0.3">
      <c r="A230" s="1">
        <f>IF(Table49[[#This Row],[ITEM NAME]]="","",ROW()-4)</f>
        <v>226</v>
      </c>
      <c r="B230" s="68">
        <v>45901</v>
      </c>
      <c r="C230" s="4">
        <f>IFERROR(VLOOKUP(B230,Table14[],3,0),"")</f>
        <v>9</v>
      </c>
      <c r="D230" s="4" t="str">
        <f>IFERROR(VLOOKUP(B230,Table14[],2,0),"")</f>
        <v>Week 01</v>
      </c>
      <c r="E230" s="234" t="s">
        <v>795</v>
      </c>
      <c r="F230" s="235" t="s">
        <v>796</v>
      </c>
      <c r="G230" s="44" t="s">
        <v>402</v>
      </c>
      <c r="H230" s="41" t="str">
        <f>IFERROR(VLOOKUP(Table49[[#This Row],[ITEM CODE]],Table2[[Item Code]:[Master Name]],2,0),"")</f>
        <v>F0301050020</v>
      </c>
      <c r="I230" s="41" t="s">
        <v>686</v>
      </c>
      <c r="J230" s="65" t="str">
        <f>IFERROR(VLOOKUP(Table49[[#This Row],[ITEM CODE]],Table2[[Item Code]:[Master Name]],3,0),"")</f>
        <v>Mix Mini Snack</v>
      </c>
      <c r="K230" s="1" t="str">
        <f>IFERROR(VLOOKUP(Table49[[#This Row],[ITEM CODE]],Table2[[Item Code]:[Master Name]],9,0),"")</f>
        <v>1PKT*7pcs</v>
      </c>
      <c r="L230" s="1" t="str">
        <f>IFERROR(VLOOKUP(Table49[[#This Row],[ITEM CODE]],Table2[[Item Code]:[Master Name]],8,0),"")</f>
        <v>PKT</v>
      </c>
      <c r="M230" s="41">
        <v>1</v>
      </c>
      <c r="N230" s="66">
        <f>IFERROR(VLOOKUP(Table49[[#This Row],[ITEM CODE]],Table2[[#All],[Item Code]:[Unit Cost]],10,0),0)</f>
        <v>1.77</v>
      </c>
      <c r="O230" s="134">
        <f>IFERROR(VLOOKUP(Table49[[#This Row],[ITEM CODE]],Table2[[#All],[Item Code]:[Unit Cost]],10,0),0)</f>
        <v>1.77</v>
      </c>
      <c r="P230" s="56"/>
      <c r="Q230" s="58"/>
      <c r="R230" s="58">
        <f>Table49[[#This Row],[QUANTITY]]*Table49[[#This Row],[INV Prices]]</f>
        <v>1.77</v>
      </c>
      <c r="S230" s="67"/>
      <c r="V230" s="41"/>
      <c r="W230" s="4" t="str">
        <f>IFERROR(VLOOKUP(Table49[[#This Row],[ITEM CODE]],Table2[[Item Code]:[Category ]],6,0),"")</f>
        <v>Croissant</v>
      </c>
      <c r="X230" s="1" t="str">
        <f>IFERROR(VLOOKUP(Table49[[#This Row],[ITEM CODE]],Table2[[Item Code]:[Sub Category]],7,0),"")</f>
        <v>Bakery</v>
      </c>
      <c r="Y230" s="68" t="str">
        <f>Table49[[#This Row],[PO Number]]&amp;COUNTIFS($E$5:E230,E230)</f>
        <v>CO0243513</v>
      </c>
    </row>
    <row r="231" spans="1:25" ht="14.7" customHeight="1" x14ac:dyDescent="0.3">
      <c r="A231" s="1">
        <f>IF(Table49[[#This Row],[ITEM NAME]]="","",ROW()-4)</f>
        <v>227</v>
      </c>
      <c r="B231" s="68">
        <v>45901</v>
      </c>
      <c r="C231" s="4">
        <f>IFERROR(VLOOKUP(B231,Table14[],3,0),"")</f>
        <v>9</v>
      </c>
      <c r="D231" s="4" t="str">
        <f>IFERROR(VLOOKUP(B231,Table14[],2,0),"")</f>
        <v>Week 01</v>
      </c>
      <c r="E231" s="234" t="s">
        <v>795</v>
      </c>
      <c r="F231" s="235" t="s">
        <v>796</v>
      </c>
      <c r="G231" s="44" t="s">
        <v>402</v>
      </c>
      <c r="H231" s="41" t="str">
        <f>IFERROR(VLOOKUP(Table49[[#This Row],[ITEM CODE]],Table2[[Item Code]:[Master Name]],2,0),"")</f>
        <v>F0301050021</v>
      </c>
      <c r="I231" s="41" t="s">
        <v>689</v>
      </c>
      <c r="J231" s="65" t="str">
        <f>IFERROR(VLOOKUP(Table49[[#This Row],[ITEM CODE]],Table2[[Item Code]:[Master Name]],3,0),"")</f>
        <v>Mix Fruit Muffin</v>
      </c>
      <c r="K231" s="1" t="str">
        <f>IFERROR(VLOOKUP(Table49[[#This Row],[ITEM CODE]],Table2[[Item Code]:[Master Name]],9,0),"")</f>
        <v>1PKT*4pcs</v>
      </c>
      <c r="L231" s="1" t="str">
        <f>IFERROR(VLOOKUP(Table49[[#This Row],[ITEM CODE]],Table2[[Item Code]:[Master Name]],8,0),"")</f>
        <v>PKT</v>
      </c>
      <c r="M231" s="41">
        <v>1</v>
      </c>
      <c r="N231" s="66">
        <f>IFERROR(VLOOKUP(Table49[[#This Row],[ITEM CODE]],Table2[[#All],[Item Code]:[Unit Cost]],10,0),0)</f>
        <v>0.44</v>
      </c>
      <c r="O231" s="134">
        <f>IFERROR(VLOOKUP(Table49[[#This Row],[ITEM CODE]],Table2[[#All],[Item Code]:[Unit Cost]],10,0),0)</f>
        <v>0.44</v>
      </c>
      <c r="P231" s="56"/>
      <c r="Q231" s="58"/>
      <c r="R231" s="58">
        <f>Table49[[#This Row],[QUANTITY]]*Table49[[#This Row],[INV Prices]]</f>
        <v>0.44</v>
      </c>
      <c r="S231" s="67"/>
      <c r="V231" s="41"/>
      <c r="W231" s="4" t="str">
        <f>IFERROR(VLOOKUP(Table49[[#This Row],[ITEM CODE]],Table2[[Item Code]:[Category ]],6,0),"")</f>
        <v>Muffin</v>
      </c>
      <c r="X231" s="1" t="str">
        <f>IFERROR(VLOOKUP(Table49[[#This Row],[ITEM CODE]],Table2[[Item Code]:[Sub Category]],7,0),"")</f>
        <v>Bakery</v>
      </c>
      <c r="Y231" s="68" t="str">
        <f>Table49[[#This Row],[PO Number]]&amp;COUNTIFS($E$5:E231,E231)</f>
        <v>CO0243514</v>
      </c>
    </row>
    <row r="232" spans="1:25" ht="14.7" customHeight="1" x14ac:dyDescent="0.3">
      <c r="A232" s="1">
        <f>IF(Table49[[#This Row],[ITEM NAME]]="","",ROW()-4)</f>
        <v>228</v>
      </c>
      <c r="B232" s="68">
        <v>45901</v>
      </c>
      <c r="C232" s="4">
        <f>IFERROR(VLOOKUP(B232,Table14[],3,0),"")</f>
        <v>9</v>
      </c>
      <c r="D232" s="4" t="str">
        <f>IFERROR(VLOOKUP(B232,Table14[],2,0),"")</f>
        <v>Week 01</v>
      </c>
      <c r="E232" s="234" t="s">
        <v>795</v>
      </c>
      <c r="F232" s="235" t="s">
        <v>796</v>
      </c>
      <c r="G232" s="44" t="s">
        <v>402</v>
      </c>
      <c r="H232" s="41" t="str">
        <f>IFERROR(VLOOKUP(Table49[[#This Row],[ITEM CODE]],Table2[[Item Code]:[Master Name]],2,0),"")</f>
        <v>F0301050022</v>
      </c>
      <c r="I232" s="41" t="s">
        <v>679</v>
      </c>
      <c r="J232" s="65" t="str">
        <f>IFERROR(VLOOKUP(Table49[[#This Row],[ITEM CODE]],Table2[[Item Code]:[Master Name]],3,0),"")</f>
        <v xml:space="preserve">Raisins Bread </v>
      </c>
      <c r="K232" s="1" t="str">
        <f>IFERROR(VLOOKUP(Table49[[#This Row],[ITEM CODE]],Table2[[Item Code]:[Master Name]],9,0),"")</f>
        <v>1PKT*1pcs</v>
      </c>
      <c r="L232" s="1" t="str">
        <f>IFERROR(VLOOKUP(Table49[[#This Row],[ITEM CODE]],Table2[[Item Code]:[Master Name]],8,0),"")</f>
        <v>PCS</v>
      </c>
      <c r="M232" s="41">
        <v>1</v>
      </c>
      <c r="N232" s="66">
        <f>IFERROR(VLOOKUP(Table49[[#This Row],[ITEM CODE]],Table2[[#All],[Item Code]:[Unit Cost]],10,0),0)</f>
        <v>0.77</v>
      </c>
      <c r="O232" s="134">
        <f>IFERROR(VLOOKUP(Table49[[#This Row],[ITEM CODE]],Table2[[#All],[Item Code]:[Unit Cost]],10,0),0)</f>
        <v>0.77</v>
      </c>
      <c r="P232" s="56"/>
      <c r="Q232" s="58"/>
      <c r="R232" s="58">
        <f>Table49[[#This Row],[QUANTITY]]*Table49[[#This Row],[INV Prices]]</f>
        <v>0.77</v>
      </c>
      <c r="S232" s="67"/>
      <c r="V232" s="41"/>
      <c r="W232" s="4" t="str">
        <f>IFERROR(VLOOKUP(Table49[[#This Row],[ITEM CODE]],Table2[[Item Code]:[Category ]],6,0),"")</f>
        <v>Bread</v>
      </c>
      <c r="X232" s="1" t="str">
        <f>IFERROR(VLOOKUP(Table49[[#This Row],[ITEM CODE]],Table2[[Item Code]:[Sub Category]],7,0),"")</f>
        <v>Bakery</v>
      </c>
      <c r="Y232" s="68" t="str">
        <f>Table49[[#This Row],[PO Number]]&amp;COUNTIFS($E$5:E232,E232)</f>
        <v>CO0243515</v>
      </c>
    </row>
    <row r="233" spans="1:25" ht="14.7" customHeight="1" x14ac:dyDescent="0.3">
      <c r="A233" s="1">
        <f>IF(Table49[[#This Row],[ITEM NAME]]="","",ROW()-4)</f>
        <v>229</v>
      </c>
      <c r="B233" s="68">
        <v>45901</v>
      </c>
      <c r="C233" s="4">
        <f>IFERROR(VLOOKUP(B233,Table14[],3,0),"")</f>
        <v>9</v>
      </c>
      <c r="D233" s="4" t="str">
        <f>IFERROR(VLOOKUP(B233,Table14[],2,0),"")</f>
        <v>Week 01</v>
      </c>
      <c r="E233" s="234" t="s">
        <v>795</v>
      </c>
      <c r="F233" s="235" t="s">
        <v>796</v>
      </c>
      <c r="G233" s="44" t="s">
        <v>402</v>
      </c>
      <c r="H233" s="41" t="str">
        <f>IFERROR(VLOOKUP(Table49[[#This Row],[ITEM CODE]],Table2[[Item Code]:[Master Name]],2,0),"")</f>
        <v>F0301050023</v>
      </c>
      <c r="I233" s="41" t="s">
        <v>690</v>
      </c>
      <c r="J233" s="65" t="str">
        <f>IFERROR(VLOOKUP(Table49[[#This Row],[ITEM CODE]],Table2[[Item Code]:[Master Name]],3,0),"")</f>
        <v>Strawberry Muffin</v>
      </c>
      <c r="K233" s="1" t="str">
        <f>IFERROR(VLOOKUP(Table49[[#This Row],[ITEM CODE]],Table2[[Item Code]:[Master Name]],9,0),"")</f>
        <v>1PKT*3pcs</v>
      </c>
      <c r="L233" s="1" t="str">
        <f>IFERROR(VLOOKUP(Table49[[#This Row],[ITEM CODE]],Table2[[Item Code]:[Master Name]],8,0),"")</f>
        <v>PKT</v>
      </c>
      <c r="M233" s="41">
        <v>1</v>
      </c>
      <c r="N233" s="66">
        <f>IFERROR(VLOOKUP(Table49[[#This Row],[ITEM CODE]],Table2[[#All],[Item Code]:[Unit Cost]],10,0),0)</f>
        <v>0.44</v>
      </c>
      <c r="O233" s="134">
        <f>IFERROR(VLOOKUP(Table49[[#This Row],[ITEM CODE]],Table2[[#All],[Item Code]:[Unit Cost]],10,0),0)</f>
        <v>0.44</v>
      </c>
      <c r="P233" s="56"/>
      <c r="Q233" s="58"/>
      <c r="R233" s="58">
        <f>Table49[[#This Row],[QUANTITY]]*Table49[[#This Row],[INV Prices]]</f>
        <v>0.44</v>
      </c>
      <c r="S233" s="67"/>
      <c r="V233" s="41"/>
      <c r="W233" s="4" t="str">
        <f>IFERROR(VLOOKUP(Table49[[#This Row],[ITEM CODE]],Table2[[Item Code]:[Category ]],6,0),"")</f>
        <v>Muffin</v>
      </c>
      <c r="X233" s="1" t="str">
        <f>IFERROR(VLOOKUP(Table49[[#This Row],[ITEM CODE]],Table2[[Item Code]:[Sub Category]],7,0),"")</f>
        <v>Bakery</v>
      </c>
      <c r="Y233" s="68" t="str">
        <f>Table49[[#This Row],[PO Number]]&amp;COUNTIFS($E$5:E233,E233)</f>
        <v>CO0243516</v>
      </c>
    </row>
    <row r="234" spans="1:25" ht="14.7" customHeight="1" x14ac:dyDescent="0.3">
      <c r="A234" s="1">
        <f>IF(Table49[[#This Row],[ITEM NAME]]="","",ROW()-4)</f>
        <v>230</v>
      </c>
      <c r="B234" s="68">
        <v>45901</v>
      </c>
      <c r="C234" s="4">
        <f>IFERROR(VLOOKUP(B234,Table14[],3,0),"")</f>
        <v>9</v>
      </c>
      <c r="D234" s="4" t="str">
        <f>IFERROR(VLOOKUP(B234,Table14[],2,0),"")</f>
        <v>Week 01</v>
      </c>
      <c r="E234" s="234" t="s">
        <v>795</v>
      </c>
      <c r="F234" s="235" t="s">
        <v>796</v>
      </c>
      <c r="G234" s="44" t="s">
        <v>402</v>
      </c>
      <c r="H234" s="41" t="str">
        <f>IFERROR(VLOOKUP(Table49[[#This Row],[ITEM CODE]],Table2[[Item Code]:[Master Name]],2,0),"")</f>
        <v>F0301050024</v>
      </c>
      <c r="I234" s="41" t="s">
        <v>691</v>
      </c>
      <c r="J234" s="65" t="str">
        <f>IFERROR(VLOOKUP(Table49[[#This Row],[ITEM CODE]],Table2[[Item Code]:[Master Name]],3,0),"")</f>
        <v>Vanilla Muffin</v>
      </c>
      <c r="K234" s="1" t="str">
        <f>IFERROR(VLOOKUP(Table49[[#This Row],[ITEM CODE]],Table2[[Item Code]:[Master Name]],9,0),"")</f>
        <v>1PKT*3pcs</v>
      </c>
      <c r="L234" s="1" t="str">
        <f>IFERROR(VLOOKUP(Table49[[#This Row],[ITEM CODE]],Table2[[Item Code]:[Master Name]],8,0),"")</f>
        <v>PKT</v>
      </c>
      <c r="M234" s="41">
        <v>1</v>
      </c>
      <c r="N234" s="66">
        <f>IFERROR(VLOOKUP(Table49[[#This Row],[ITEM CODE]],Table2[[#All],[Item Code]:[Unit Cost]],10,0),0)</f>
        <v>0.44</v>
      </c>
      <c r="O234" s="134">
        <f>IFERROR(VLOOKUP(Table49[[#This Row],[ITEM CODE]],Table2[[#All],[Item Code]:[Unit Cost]],10,0),0)</f>
        <v>0.44</v>
      </c>
      <c r="P234" s="56"/>
      <c r="Q234" s="58"/>
      <c r="R234" s="58">
        <f>Table49[[#This Row],[QUANTITY]]*Table49[[#This Row],[INV Prices]]</f>
        <v>0.44</v>
      </c>
      <c r="S234" s="67"/>
      <c r="V234" s="41"/>
      <c r="W234" s="4" t="str">
        <f>IFERROR(VLOOKUP(Table49[[#This Row],[ITEM CODE]],Table2[[Item Code]:[Category ]],6,0),"")</f>
        <v>Muffin</v>
      </c>
      <c r="X234" s="1" t="str">
        <f>IFERROR(VLOOKUP(Table49[[#This Row],[ITEM CODE]],Table2[[Item Code]:[Sub Category]],7,0),"")</f>
        <v>Bakery</v>
      </c>
      <c r="Y234" s="68" t="str">
        <f>Table49[[#This Row],[PO Number]]&amp;COUNTIFS($E$5:E234,E234)</f>
        <v>CO0243517</v>
      </c>
    </row>
    <row r="235" spans="1:25" ht="14.7" customHeight="1" x14ac:dyDescent="0.3">
      <c r="A235" s="1">
        <f>IF(Table49[[#This Row],[ITEM NAME]]="","",ROW()-4)</f>
        <v>231</v>
      </c>
      <c r="B235" s="68">
        <v>45901</v>
      </c>
      <c r="C235" s="4">
        <f>IFERROR(VLOOKUP(B235,Table14[],3,0),"")</f>
        <v>9</v>
      </c>
      <c r="D235" s="4" t="str">
        <f>IFERROR(VLOOKUP(B235,Table14[],2,0),"")</f>
        <v>Week 01</v>
      </c>
      <c r="E235" s="234" t="s">
        <v>795</v>
      </c>
      <c r="F235" s="235" t="s">
        <v>796</v>
      </c>
      <c r="G235" s="44" t="s">
        <v>402</v>
      </c>
      <c r="H235" s="41" t="str">
        <f>IFERROR(VLOOKUP(Table49[[#This Row],[ITEM CODE]],Table2[[Item Code]:[Master Name]],2,0),"")</f>
        <v>F0301050025</v>
      </c>
      <c r="I235" s="41" t="s">
        <v>693</v>
      </c>
      <c r="J235" s="65" t="str">
        <f>IFERROR(VLOOKUP(Table49[[#This Row],[ITEM CODE]],Table2[[Item Code]:[Master Name]],3,0),"")</f>
        <v>White Toast</v>
      </c>
      <c r="K235" s="1" t="str">
        <f>IFERROR(VLOOKUP(Table49[[#This Row],[ITEM CODE]],Table2[[Item Code]:[Master Name]],9,0),"")</f>
        <v>1PKT*6slice</v>
      </c>
      <c r="L235" s="1" t="str">
        <f>IFERROR(VLOOKUP(Table49[[#This Row],[ITEM CODE]],Table2[[Item Code]:[Master Name]],8,0),"")</f>
        <v>PKT</v>
      </c>
      <c r="M235" s="41">
        <v>1</v>
      </c>
      <c r="N235" s="66">
        <f>IFERROR(VLOOKUP(Table49[[#This Row],[ITEM CODE]],Table2[[#All],[Item Code]:[Unit Cost]],10,0),0)</f>
        <v>1.02</v>
      </c>
      <c r="O235" s="134">
        <f>IFERROR(VLOOKUP(Table49[[#This Row],[ITEM CODE]],Table2[[#All],[Item Code]:[Unit Cost]],10,0),0)</f>
        <v>1.02</v>
      </c>
      <c r="P235" s="56"/>
      <c r="Q235" s="58"/>
      <c r="R235" s="58">
        <f>Table49[[#This Row],[QUANTITY]]*Table49[[#This Row],[INV Prices]]</f>
        <v>1.02</v>
      </c>
      <c r="S235" s="67"/>
      <c r="V235" s="41"/>
      <c r="W235" s="4" t="str">
        <f>IFERROR(VLOOKUP(Table49[[#This Row],[ITEM CODE]],Table2[[Item Code]:[Category ]],6,0),"")</f>
        <v>Toast</v>
      </c>
      <c r="X235" s="1" t="str">
        <f>IFERROR(VLOOKUP(Table49[[#This Row],[ITEM CODE]],Table2[[Item Code]:[Sub Category]],7,0),"")</f>
        <v>Bakery</v>
      </c>
      <c r="Y235" s="68" t="str">
        <f>Table49[[#This Row],[PO Number]]&amp;COUNTIFS($E$5:E235,E235)</f>
        <v>CO0243518</v>
      </c>
    </row>
    <row r="236" spans="1:25" ht="14.7" customHeight="1" x14ac:dyDescent="0.3">
      <c r="A236" s="1">
        <f>IF(Table49[[#This Row],[ITEM NAME]]="","",ROW()-4)</f>
        <v>232</v>
      </c>
      <c r="B236" s="68">
        <v>45901</v>
      </c>
      <c r="C236" s="4">
        <f>IFERROR(VLOOKUP(B236,Table14[],3,0),"")</f>
        <v>9</v>
      </c>
      <c r="D236" s="4" t="str">
        <f>IFERROR(VLOOKUP(B236,Table14[],2,0),"")</f>
        <v>Week 01</v>
      </c>
      <c r="E236" s="234" t="s">
        <v>797</v>
      </c>
      <c r="F236" s="235" t="s">
        <v>798</v>
      </c>
      <c r="G236" s="44" t="s">
        <v>528</v>
      </c>
      <c r="H236" s="41" t="str">
        <f>IFERROR(VLOOKUP(Table49[[#This Row],[ITEM CODE]],Table2[[Item Code]:[Master Name]],2,0),"")</f>
        <v>F0301050007</v>
      </c>
      <c r="I236" s="41" t="s">
        <v>677</v>
      </c>
      <c r="J236" s="65" t="str">
        <f>IFERROR(VLOOKUP(Table49[[#This Row],[ITEM CODE]],Table2[[Item Code]:[Master Name]],3,0),"")</f>
        <v>Almond Chocolate Twist 100g</v>
      </c>
      <c r="K236" s="1" t="str">
        <f>IFERROR(VLOOKUP(Table49[[#This Row],[ITEM CODE]],Table2[[Item Code]:[Master Name]],9,0),"")</f>
        <v>1PKT*1pcs</v>
      </c>
      <c r="L236" s="1" t="str">
        <f>IFERROR(VLOOKUP(Table49[[#This Row],[ITEM CODE]],Table2[[Item Code]:[Master Name]],8,0),"")</f>
        <v>PCS</v>
      </c>
      <c r="M236" s="41">
        <v>4</v>
      </c>
      <c r="N236" s="66">
        <f>IFERROR(VLOOKUP(Table49[[#This Row],[ITEM CODE]],Table2[[#All],[Item Code]:[Unit Cost]],10,0),0)</f>
        <v>0.8</v>
      </c>
      <c r="O236" s="134">
        <f>IFERROR(VLOOKUP(Table49[[#This Row],[ITEM CODE]],Table2[[#All],[Item Code]:[Unit Cost]],10,0),0)</f>
        <v>0.8</v>
      </c>
      <c r="P236" s="56"/>
      <c r="Q236" s="58"/>
      <c r="R236" s="58">
        <f>Table49[[#This Row],[QUANTITY]]*Table49[[#This Row],[INV Prices]]</f>
        <v>3.2</v>
      </c>
      <c r="S236" s="67"/>
      <c r="V236" s="41"/>
      <c r="W236" s="4" t="str">
        <f>IFERROR(VLOOKUP(Table49[[#This Row],[ITEM CODE]],Table2[[Item Code]:[Category ]],6,0),"")</f>
        <v>Bread</v>
      </c>
      <c r="X236" s="1" t="str">
        <f>IFERROR(VLOOKUP(Table49[[#This Row],[ITEM CODE]],Table2[[Item Code]:[Sub Category]],7,0),"")</f>
        <v>Bakery</v>
      </c>
      <c r="Y236" s="68" t="str">
        <f>Table49[[#This Row],[PO Number]]&amp;COUNTIFS($E$5:E236,E236)</f>
        <v>CO024361</v>
      </c>
    </row>
    <row r="237" spans="1:25" ht="14.7" customHeight="1" x14ac:dyDescent="0.3">
      <c r="A237" s="1">
        <f>IF(Table49[[#This Row],[ITEM NAME]]="","",ROW()-4)</f>
        <v>233</v>
      </c>
      <c r="B237" s="68">
        <v>45901</v>
      </c>
      <c r="C237" s="4">
        <f>IFERROR(VLOOKUP(B237,Table14[],3,0),"")</f>
        <v>9</v>
      </c>
      <c r="D237" s="4" t="str">
        <f>IFERROR(VLOOKUP(B237,Table14[],2,0),"")</f>
        <v>Week 01</v>
      </c>
      <c r="E237" s="234" t="s">
        <v>797</v>
      </c>
      <c r="F237" s="235" t="s">
        <v>798</v>
      </c>
      <c r="G237" s="44" t="s">
        <v>528</v>
      </c>
      <c r="H237" s="41" t="str">
        <f>IFERROR(VLOOKUP(Table49[[#This Row],[ITEM CODE]],Table2[[Item Code]:[Master Name]],2,0),"")</f>
        <v>F0301050008</v>
      </c>
      <c r="I237" s="41" t="s">
        <v>684</v>
      </c>
      <c r="J237" s="65" t="str">
        <f>IFERROR(VLOOKUP(Table49[[#This Row],[ITEM CODE]],Table2[[Item Code]:[Master Name]],3,0),"")</f>
        <v>Croissant 70g</v>
      </c>
      <c r="K237" s="1" t="str">
        <f>IFERROR(VLOOKUP(Table49[[#This Row],[ITEM CODE]],Table2[[Item Code]:[Master Name]],9,0),"")</f>
        <v>1PKT*1pcs</v>
      </c>
      <c r="L237" s="1" t="str">
        <f>IFERROR(VLOOKUP(Table49[[#This Row],[ITEM CODE]],Table2[[Item Code]:[Master Name]],8,0),"")</f>
        <v>PCS</v>
      </c>
      <c r="M237" s="41">
        <v>5</v>
      </c>
      <c r="N237" s="66">
        <f>IFERROR(VLOOKUP(Table49[[#This Row],[ITEM CODE]],Table2[[#All],[Item Code]:[Unit Cost]],10,0),0)</f>
        <v>0.55000000000000004</v>
      </c>
      <c r="O237" s="134">
        <f>IFERROR(VLOOKUP(Table49[[#This Row],[ITEM CODE]],Table2[[#All],[Item Code]:[Unit Cost]],10,0),0)</f>
        <v>0.55000000000000004</v>
      </c>
      <c r="P237" s="56"/>
      <c r="Q237" s="58"/>
      <c r="R237" s="58">
        <f>Table49[[#This Row],[QUANTITY]]*Table49[[#This Row],[INV Prices]]</f>
        <v>2.75</v>
      </c>
      <c r="S237" s="67"/>
      <c r="V237" s="41"/>
      <c r="W237" s="4" t="str">
        <f>IFERROR(VLOOKUP(Table49[[#This Row],[ITEM CODE]],Table2[[Item Code]:[Category ]],6,0),"")</f>
        <v>Croissant</v>
      </c>
      <c r="X237" s="1" t="str">
        <f>IFERROR(VLOOKUP(Table49[[#This Row],[ITEM CODE]],Table2[[Item Code]:[Sub Category]],7,0),"")</f>
        <v>Bakery</v>
      </c>
      <c r="Y237" s="68" t="str">
        <f>Table49[[#This Row],[PO Number]]&amp;COUNTIFS($E$5:E237,E237)</f>
        <v>CO024362</v>
      </c>
    </row>
    <row r="238" spans="1:25" ht="14.7" customHeight="1" x14ac:dyDescent="0.3">
      <c r="A238" s="1">
        <f>IF(Table49[[#This Row],[ITEM NAME]]="","",ROW()-4)</f>
        <v>234</v>
      </c>
      <c r="B238" s="68">
        <v>45901</v>
      </c>
      <c r="C238" s="4">
        <f>IFERROR(VLOOKUP(B238,Table14[],3,0),"")</f>
        <v>9</v>
      </c>
      <c r="D238" s="4" t="str">
        <f>IFERROR(VLOOKUP(B238,Table14[],2,0),"")</f>
        <v>Week 01</v>
      </c>
      <c r="E238" s="234" t="s">
        <v>797</v>
      </c>
      <c r="F238" s="235" t="s">
        <v>798</v>
      </c>
      <c r="G238" s="44" t="s">
        <v>528</v>
      </c>
      <c r="H238" s="41" t="str">
        <f>IFERROR(VLOOKUP(Table49[[#This Row],[ITEM CODE]],Table2[[Item Code]:[Master Name]],2,0),"")</f>
        <v>F0301050009</v>
      </c>
      <c r="I238" s="41" t="s">
        <v>678</v>
      </c>
      <c r="J238" s="65" t="str">
        <f>IFERROR(VLOOKUP(Table49[[#This Row],[ITEM CODE]],Table2[[Item Code]:[Master Name]],3,0),"")</f>
        <v>Double Chocolate Twist 100g</v>
      </c>
      <c r="K238" s="1" t="str">
        <f>IFERROR(VLOOKUP(Table49[[#This Row],[ITEM CODE]],Table2[[Item Code]:[Master Name]],9,0),"")</f>
        <v>1PKT*1pcs</v>
      </c>
      <c r="L238" s="1" t="str">
        <f>IFERROR(VLOOKUP(Table49[[#This Row],[ITEM CODE]],Table2[[Item Code]:[Master Name]],8,0),"")</f>
        <v>PCS</v>
      </c>
      <c r="M238" s="41">
        <v>4</v>
      </c>
      <c r="N238" s="66">
        <f>IFERROR(VLOOKUP(Table49[[#This Row],[ITEM CODE]],Table2[[#All],[Item Code]:[Unit Cost]],10,0),0)</f>
        <v>0.8</v>
      </c>
      <c r="O238" s="134">
        <f>IFERROR(VLOOKUP(Table49[[#This Row],[ITEM CODE]],Table2[[#All],[Item Code]:[Unit Cost]],10,0),0)</f>
        <v>0.8</v>
      </c>
      <c r="P238" s="56"/>
      <c r="Q238" s="58"/>
      <c r="R238" s="58">
        <f>Table49[[#This Row],[QUANTITY]]*Table49[[#This Row],[INV Prices]]</f>
        <v>3.2</v>
      </c>
      <c r="S238" s="67"/>
      <c r="V238" s="41"/>
      <c r="W238" s="4" t="str">
        <f>IFERROR(VLOOKUP(Table49[[#This Row],[ITEM CODE]],Table2[[Item Code]:[Category ]],6,0),"")</f>
        <v>Bread</v>
      </c>
      <c r="X238" s="1" t="str">
        <f>IFERROR(VLOOKUP(Table49[[#This Row],[ITEM CODE]],Table2[[Item Code]:[Sub Category]],7,0),"")</f>
        <v>Bakery</v>
      </c>
      <c r="Y238" s="68" t="str">
        <f>Table49[[#This Row],[PO Number]]&amp;COUNTIFS($E$5:E238,E238)</f>
        <v>CO024363</v>
      </c>
    </row>
    <row r="239" spans="1:25" ht="14.7" customHeight="1" x14ac:dyDescent="0.3">
      <c r="A239" s="1">
        <f>IF(Table49[[#This Row],[ITEM NAME]]="","",ROW()-4)</f>
        <v>235</v>
      </c>
      <c r="B239" s="68">
        <v>45901</v>
      </c>
      <c r="C239" s="4">
        <f>IFERROR(VLOOKUP(B239,Table14[],3,0),"")</f>
        <v>9</v>
      </c>
      <c r="D239" s="4" t="str">
        <f>IFERROR(VLOOKUP(B239,Table14[],2,0),"")</f>
        <v>Week 01</v>
      </c>
      <c r="E239" s="234" t="s">
        <v>797</v>
      </c>
      <c r="F239" s="235" t="s">
        <v>798</v>
      </c>
      <c r="G239" s="44" t="s">
        <v>528</v>
      </c>
      <c r="H239" s="41" t="str">
        <f>IFERROR(VLOOKUP(Table49[[#This Row],[ITEM CODE]],Table2[[Item Code]:[Master Name]],2,0),"")</f>
        <v>F0301050010</v>
      </c>
      <c r="I239" s="41" t="s">
        <v>680</v>
      </c>
      <c r="J239" s="65" t="str">
        <f>IFERROR(VLOOKUP(Table49[[#This Row],[ITEM CODE]],Table2[[Item Code]:[Master Name]],3,0),"")</f>
        <v>Ham Pocket 100g</v>
      </c>
      <c r="K239" s="1" t="str">
        <f>IFERROR(VLOOKUP(Table49[[#This Row],[ITEM CODE]],Table2[[Item Code]:[Master Name]],9,0),"")</f>
        <v>1PKT*1pcs</v>
      </c>
      <c r="L239" s="1" t="str">
        <f>IFERROR(VLOOKUP(Table49[[#This Row],[ITEM CODE]],Table2[[Item Code]:[Master Name]],8,0),"")</f>
        <v>PCS</v>
      </c>
      <c r="M239" s="41">
        <v>4</v>
      </c>
      <c r="N239" s="66">
        <f>IFERROR(VLOOKUP(Table49[[#This Row],[ITEM CODE]],Table2[[#All],[Item Code]:[Unit Cost]],10,0),0)</f>
        <v>0.8</v>
      </c>
      <c r="O239" s="134">
        <f>IFERROR(VLOOKUP(Table49[[#This Row],[ITEM CODE]],Table2[[#All],[Item Code]:[Unit Cost]],10,0),0)</f>
        <v>0.8</v>
      </c>
      <c r="P239" s="56"/>
      <c r="Q239" s="58"/>
      <c r="R239" s="58">
        <f>Table49[[#This Row],[QUANTITY]]*Table49[[#This Row],[INV Prices]]</f>
        <v>3.2</v>
      </c>
      <c r="S239" s="67"/>
      <c r="V239" s="41"/>
      <c r="W239" s="4" t="str">
        <f>IFERROR(VLOOKUP(Table49[[#This Row],[ITEM CODE]],Table2[[Item Code]:[Category ]],6,0),"")</f>
        <v>Bun</v>
      </c>
      <c r="X239" s="1" t="str">
        <f>IFERROR(VLOOKUP(Table49[[#This Row],[ITEM CODE]],Table2[[Item Code]:[Sub Category]],7,0),"")</f>
        <v>Bakery</v>
      </c>
      <c r="Y239" s="68" t="str">
        <f>Table49[[#This Row],[PO Number]]&amp;COUNTIFS($E$5:E239,E239)</f>
        <v>CO024364</v>
      </c>
    </row>
    <row r="240" spans="1:25" ht="14.7" customHeight="1" x14ac:dyDescent="0.3">
      <c r="A240" s="1">
        <f>IF(Table49[[#This Row],[ITEM NAME]]="","",ROW()-4)</f>
        <v>236</v>
      </c>
      <c r="B240" s="68">
        <v>45901</v>
      </c>
      <c r="C240" s="4">
        <f>IFERROR(VLOOKUP(B240,Table14[],3,0),"")</f>
        <v>9</v>
      </c>
      <c r="D240" s="4" t="str">
        <f>IFERROR(VLOOKUP(B240,Table14[],2,0),"")</f>
        <v>Week 01</v>
      </c>
      <c r="E240" s="234" t="s">
        <v>797</v>
      </c>
      <c r="F240" s="235" t="s">
        <v>798</v>
      </c>
      <c r="G240" s="44" t="s">
        <v>528</v>
      </c>
      <c r="H240" s="41" t="str">
        <f>IFERROR(VLOOKUP(Table49[[#This Row],[ITEM CODE]],Table2[[Item Code]:[Master Name]],2,0),"")</f>
        <v>F0301050015</v>
      </c>
      <c r="I240" s="41" t="s">
        <v>675</v>
      </c>
      <c r="J240" s="65" t="str">
        <f>IFERROR(VLOOKUP(Table49[[#This Row],[ITEM CODE]],Table2[[Item Code]:[Master Name]],3,0),"")</f>
        <v>Baguette Small 150g</v>
      </c>
      <c r="K240" s="1" t="str">
        <f>IFERROR(VLOOKUP(Table49[[#This Row],[ITEM CODE]],Table2[[Item Code]:[Master Name]],9,0),"")</f>
        <v>1PKT*4pcs</v>
      </c>
      <c r="L240" s="1" t="str">
        <f>IFERROR(VLOOKUP(Table49[[#This Row],[ITEM CODE]],Table2[[Item Code]:[Master Name]],8,0),"")</f>
        <v>PKT</v>
      </c>
      <c r="M240" s="41">
        <v>2</v>
      </c>
      <c r="N240" s="66">
        <f>IFERROR(VLOOKUP(Table49[[#This Row],[ITEM CODE]],Table2[[#All],[Item Code]:[Unit Cost]],10,0),0)</f>
        <v>0.33</v>
      </c>
      <c r="O240" s="134">
        <f>IFERROR(VLOOKUP(Table49[[#This Row],[ITEM CODE]],Table2[[#All],[Item Code]:[Unit Cost]],10,0),0)</f>
        <v>0.33</v>
      </c>
      <c r="P240" s="56"/>
      <c r="Q240" s="58"/>
      <c r="R240" s="58">
        <f>Table49[[#This Row],[QUANTITY]]*Table49[[#This Row],[INV Prices]]</f>
        <v>0.66</v>
      </c>
      <c r="S240" s="67"/>
      <c r="V240" s="41"/>
      <c r="W240" s="4" t="str">
        <f>IFERROR(VLOOKUP(Table49[[#This Row],[ITEM CODE]],Table2[[Item Code]:[Category ]],6,0),"")</f>
        <v>Baguette</v>
      </c>
      <c r="X240" s="1" t="str">
        <f>IFERROR(VLOOKUP(Table49[[#This Row],[ITEM CODE]],Table2[[Item Code]:[Sub Category]],7,0),"")</f>
        <v>Bakery</v>
      </c>
      <c r="Y240" s="68" t="str">
        <f>Table49[[#This Row],[PO Number]]&amp;COUNTIFS($E$5:E240,E240)</f>
        <v>CO024365</v>
      </c>
    </row>
    <row r="241" spans="1:25" ht="14.7" customHeight="1" x14ac:dyDescent="0.3">
      <c r="A241" s="1">
        <f>IF(Table49[[#This Row],[ITEM NAME]]="","",ROW()-4)</f>
        <v>237</v>
      </c>
      <c r="B241" s="68">
        <v>45901</v>
      </c>
      <c r="C241" s="4">
        <f>IFERROR(VLOOKUP(B241,Table14[],3,0),"")</f>
        <v>9</v>
      </c>
      <c r="D241" s="4" t="str">
        <f>IFERROR(VLOOKUP(B241,Table14[],2,0),"")</f>
        <v>Week 01</v>
      </c>
      <c r="E241" s="234" t="s">
        <v>797</v>
      </c>
      <c r="F241" s="235" t="s">
        <v>798</v>
      </c>
      <c r="G241" s="44" t="s">
        <v>528</v>
      </c>
      <c r="H241" s="41" t="str">
        <f>IFERROR(VLOOKUP(Table49[[#This Row],[ITEM CODE]],Table2[[Item Code]:[Master Name]],2,0),"")</f>
        <v>F0301050011</v>
      </c>
      <c r="I241" s="41" t="s">
        <v>682</v>
      </c>
      <c r="J241" s="65" t="str">
        <f>IFERROR(VLOOKUP(Table49[[#This Row],[ITEM CODE]],Table2[[Item Code]:[Master Name]],3,0),"")</f>
        <v>Banana Cake</v>
      </c>
      <c r="K241" s="1" t="str">
        <f>IFERROR(VLOOKUP(Table49[[#This Row],[ITEM CODE]],Table2[[Item Code]:[Master Name]],9,0),"")</f>
        <v>1PKT*2pcs</v>
      </c>
      <c r="L241" s="1" t="str">
        <f>IFERROR(VLOOKUP(Table49[[#This Row],[ITEM CODE]],Table2[[Item Code]:[Master Name]],8,0),"")</f>
        <v>PKT</v>
      </c>
      <c r="M241" s="41">
        <v>2</v>
      </c>
      <c r="N241" s="66">
        <f>IFERROR(VLOOKUP(Table49[[#This Row],[ITEM CODE]],Table2[[#All],[Item Code]:[Unit Cost]],10,0),0)</f>
        <v>0.65</v>
      </c>
      <c r="O241" s="134">
        <f>IFERROR(VLOOKUP(Table49[[#This Row],[ITEM CODE]],Table2[[#All],[Item Code]:[Unit Cost]],10,0),0)</f>
        <v>0.65</v>
      </c>
      <c r="P241" s="56"/>
      <c r="Q241" s="58"/>
      <c r="R241" s="58">
        <f>Table49[[#This Row],[QUANTITY]]*Table49[[#This Row],[INV Prices]]</f>
        <v>1.3</v>
      </c>
      <c r="S241" s="67"/>
      <c r="V241" s="41"/>
      <c r="W241" s="4" t="str">
        <f>IFERROR(VLOOKUP(Table49[[#This Row],[ITEM CODE]],Table2[[Item Code]:[Category ]],6,0),"")</f>
        <v>Cake</v>
      </c>
      <c r="X241" s="1" t="str">
        <f>IFERROR(VLOOKUP(Table49[[#This Row],[ITEM CODE]],Table2[[Item Code]:[Sub Category]],7,0),"")</f>
        <v>Bakery</v>
      </c>
      <c r="Y241" s="68" t="str">
        <f>Table49[[#This Row],[PO Number]]&amp;COUNTIFS($E$5:E241,E241)</f>
        <v>CO024366</v>
      </c>
    </row>
    <row r="242" spans="1:25" ht="14.7" customHeight="1" x14ac:dyDescent="0.3">
      <c r="A242" s="1">
        <f>IF(Table49[[#This Row],[ITEM NAME]]="","",ROW()-4)</f>
        <v>238</v>
      </c>
      <c r="B242" s="68">
        <v>45901</v>
      </c>
      <c r="C242" s="4">
        <f>IFERROR(VLOOKUP(B242,Table14[],3,0),"")</f>
        <v>9</v>
      </c>
      <c r="D242" s="4" t="str">
        <f>IFERROR(VLOOKUP(B242,Table14[],2,0),"")</f>
        <v>Week 01</v>
      </c>
      <c r="E242" s="234" t="s">
        <v>797</v>
      </c>
      <c r="F242" s="235" t="s">
        <v>798</v>
      </c>
      <c r="G242" s="44" t="s">
        <v>528</v>
      </c>
      <c r="H242" s="41" t="str">
        <f>IFERROR(VLOOKUP(Table49[[#This Row],[ITEM CODE]],Table2[[Item Code]:[Master Name]],2,0),"")</f>
        <v>F0301050016</v>
      </c>
      <c r="I242" s="41" t="s">
        <v>692</v>
      </c>
      <c r="J242" s="65" t="str">
        <f>IFERROR(VLOOKUP(Table49[[#This Row],[ITEM CODE]],Table2[[Item Code]:[Master Name]],3,0),"")</f>
        <v>Chocolate Muffin</v>
      </c>
      <c r="K242" s="1" t="str">
        <f>IFERROR(VLOOKUP(Table49[[#This Row],[ITEM CODE]],Table2[[Item Code]:[Master Name]],9,0),"")</f>
        <v>1PKT*6pcs</v>
      </c>
      <c r="L242" s="1" t="str">
        <f>IFERROR(VLOOKUP(Table49[[#This Row],[ITEM CODE]],Table2[[Item Code]:[Master Name]],8,0),"")</f>
        <v>PKT</v>
      </c>
      <c r="M242" s="41">
        <v>2</v>
      </c>
      <c r="N242" s="66">
        <f>IFERROR(VLOOKUP(Table49[[#This Row],[ITEM CODE]],Table2[[#All],[Item Code]:[Unit Cost]],10,0),0)</f>
        <v>1.02</v>
      </c>
      <c r="O242" s="134">
        <f>IFERROR(VLOOKUP(Table49[[#This Row],[ITEM CODE]],Table2[[#All],[Item Code]:[Unit Cost]],10,0),0)</f>
        <v>1.02</v>
      </c>
      <c r="P242" s="56"/>
      <c r="Q242" s="58"/>
      <c r="R242" s="58">
        <f>Table49[[#This Row],[QUANTITY]]*Table49[[#This Row],[INV Prices]]</f>
        <v>2.04</v>
      </c>
      <c r="S242" s="67"/>
      <c r="V242" s="41"/>
      <c r="W242" s="4" t="str">
        <f>IFERROR(VLOOKUP(Table49[[#This Row],[ITEM CODE]],Table2[[Item Code]:[Category ]],6,0),"")</f>
        <v>Muffin</v>
      </c>
      <c r="X242" s="1" t="str">
        <f>IFERROR(VLOOKUP(Table49[[#This Row],[ITEM CODE]],Table2[[Item Code]:[Sub Category]],7,0),"")</f>
        <v>Bakery</v>
      </c>
      <c r="Y242" s="68" t="str">
        <f>Table49[[#This Row],[PO Number]]&amp;COUNTIFS($E$5:E242,E242)</f>
        <v>CO024367</v>
      </c>
    </row>
    <row r="243" spans="1:25" ht="14.7" customHeight="1" x14ac:dyDescent="0.3">
      <c r="A243" s="1">
        <f>IF(Table49[[#This Row],[ITEM NAME]]="","",ROW()-4)</f>
        <v>239</v>
      </c>
      <c r="B243" s="68">
        <v>45901</v>
      </c>
      <c r="C243" s="4">
        <f>IFERROR(VLOOKUP(B243,Table14[],3,0),"")</f>
        <v>9</v>
      </c>
      <c r="D243" s="4" t="str">
        <f>IFERROR(VLOOKUP(B243,Table14[],2,0),"")</f>
        <v>Week 01</v>
      </c>
      <c r="E243" s="234" t="s">
        <v>797</v>
      </c>
      <c r="F243" s="235" t="s">
        <v>798</v>
      </c>
      <c r="G243" s="44" t="s">
        <v>528</v>
      </c>
      <c r="H243" s="41" t="str">
        <f>IFERROR(VLOOKUP(Table49[[#This Row],[ITEM CODE]],Table2[[Item Code]:[Master Name]],2,0),"")</f>
        <v>F0301050017</v>
      </c>
      <c r="I243" s="41" t="s">
        <v>685</v>
      </c>
      <c r="J243" s="65" t="str">
        <f>IFERROR(VLOOKUP(Table49[[#This Row],[ITEM CODE]],Table2[[Item Code]:[Master Name]],3,0),"")</f>
        <v>Chocolate Roll</v>
      </c>
      <c r="K243" s="1" t="str">
        <f>IFERROR(VLOOKUP(Table49[[#This Row],[ITEM CODE]],Table2[[Item Code]:[Master Name]],9,0),"")</f>
        <v>1PKT*1pcs</v>
      </c>
      <c r="L243" s="1" t="str">
        <f>IFERROR(VLOOKUP(Table49[[#This Row],[ITEM CODE]],Table2[[Item Code]:[Master Name]],8,0),"")</f>
        <v>PCS</v>
      </c>
      <c r="M243" s="41">
        <v>2</v>
      </c>
      <c r="N243" s="66">
        <f>IFERROR(VLOOKUP(Table49[[#This Row],[ITEM CODE]],Table2[[#All],[Item Code]:[Unit Cost]],10,0),0)</f>
        <v>0.65</v>
      </c>
      <c r="O243" s="134">
        <f>IFERROR(VLOOKUP(Table49[[#This Row],[ITEM CODE]],Table2[[#All],[Item Code]:[Unit Cost]],10,0),0)</f>
        <v>0.65</v>
      </c>
      <c r="P243" s="56"/>
      <c r="Q243" s="58"/>
      <c r="R243" s="58">
        <f>Table49[[#This Row],[QUANTITY]]*Table49[[#This Row],[INV Prices]]</f>
        <v>1.3</v>
      </c>
      <c r="S243" s="67"/>
      <c r="V243" s="41"/>
      <c r="W243" s="4" t="str">
        <f>IFERROR(VLOOKUP(Table49[[#This Row],[ITEM CODE]],Table2[[Item Code]:[Category ]],6,0),"")</f>
        <v>Croissant</v>
      </c>
      <c r="X243" s="1" t="str">
        <f>IFERROR(VLOOKUP(Table49[[#This Row],[ITEM CODE]],Table2[[Item Code]:[Sub Category]],7,0),"")</f>
        <v>Bakery</v>
      </c>
      <c r="Y243" s="68" t="str">
        <f>Table49[[#This Row],[PO Number]]&amp;COUNTIFS($E$5:E243,E243)</f>
        <v>CO024368</v>
      </c>
    </row>
    <row r="244" spans="1:25" ht="14.7" customHeight="1" x14ac:dyDescent="0.3">
      <c r="A244" s="1">
        <f>IF(Table49[[#This Row],[ITEM NAME]]="","",ROW()-4)</f>
        <v>240</v>
      </c>
      <c r="B244" s="68">
        <v>45901</v>
      </c>
      <c r="C244" s="4">
        <f>IFERROR(VLOOKUP(B244,Table14[],3,0),"")</f>
        <v>9</v>
      </c>
      <c r="D244" s="4" t="str">
        <f>IFERROR(VLOOKUP(B244,Table14[],2,0),"")</f>
        <v>Week 01</v>
      </c>
      <c r="E244" s="234" t="s">
        <v>797</v>
      </c>
      <c r="F244" s="235" t="s">
        <v>798</v>
      </c>
      <c r="G244" s="44" t="s">
        <v>528</v>
      </c>
      <c r="H244" s="41" t="str">
        <f>IFERROR(VLOOKUP(Table49[[#This Row],[ITEM CODE]],Table2[[Item Code]:[Master Name]],2,0),"")</f>
        <v>F0301050018</v>
      </c>
      <c r="I244" s="41" t="s">
        <v>688</v>
      </c>
      <c r="J244" s="65" t="str">
        <f>IFERROR(VLOOKUP(Table49[[#This Row],[ITEM CODE]],Table2[[Item Code]:[Master Name]],3,0),"")</f>
        <v>Green Tea Muffin</v>
      </c>
      <c r="K244" s="1" t="str">
        <f>IFERROR(VLOOKUP(Table49[[#This Row],[ITEM CODE]],Table2[[Item Code]:[Master Name]],9,0),"")</f>
        <v>1PKT*3pcs</v>
      </c>
      <c r="L244" s="1" t="str">
        <f>IFERROR(VLOOKUP(Table49[[#This Row],[ITEM CODE]],Table2[[Item Code]:[Master Name]],8,0),"")</f>
        <v>PKT</v>
      </c>
      <c r="M244" s="41">
        <v>2</v>
      </c>
      <c r="N244" s="66">
        <f>IFERROR(VLOOKUP(Table49[[#This Row],[ITEM CODE]],Table2[[#All],[Item Code]:[Unit Cost]],10,0),0)</f>
        <v>0.44</v>
      </c>
      <c r="O244" s="134">
        <f>IFERROR(VLOOKUP(Table49[[#This Row],[ITEM CODE]],Table2[[#All],[Item Code]:[Unit Cost]],10,0),0)</f>
        <v>0.44</v>
      </c>
      <c r="P244" s="56"/>
      <c r="Q244" s="58"/>
      <c r="R244" s="58">
        <f>Table49[[#This Row],[QUANTITY]]*Table49[[#This Row],[INV Prices]]</f>
        <v>0.88</v>
      </c>
      <c r="S244" s="67"/>
      <c r="V244" s="41"/>
      <c r="W244" s="4" t="str">
        <f>IFERROR(VLOOKUP(Table49[[#This Row],[ITEM CODE]],Table2[[Item Code]:[Category ]],6,0),"")</f>
        <v>Muffin</v>
      </c>
      <c r="X244" s="1" t="str">
        <f>IFERROR(VLOOKUP(Table49[[#This Row],[ITEM CODE]],Table2[[Item Code]:[Sub Category]],7,0),"")</f>
        <v>Bakery</v>
      </c>
      <c r="Y244" s="68" t="str">
        <f>Table49[[#This Row],[PO Number]]&amp;COUNTIFS($E$5:E244,E244)</f>
        <v>CO024369</v>
      </c>
    </row>
    <row r="245" spans="1:25" ht="14.7" customHeight="1" x14ac:dyDescent="0.3">
      <c r="A245" s="1">
        <f>IF(Table49[[#This Row],[ITEM NAME]]="","",ROW()-4)</f>
        <v>241</v>
      </c>
      <c r="B245" s="68">
        <v>45901</v>
      </c>
      <c r="C245" s="4">
        <f>IFERROR(VLOOKUP(B245,Table14[],3,0),"")</f>
        <v>9</v>
      </c>
      <c r="D245" s="4" t="str">
        <f>IFERROR(VLOOKUP(B245,Table14[],2,0),"")</f>
        <v>Week 01</v>
      </c>
      <c r="E245" s="234" t="s">
        <v>797</v>
      </c>
      <c r="F245" s="235" t="s">
        <v>798</v>
      </c>
      <c r="G245" s="44" t="s">
        <v>528</v>
      </c>
      <c r="H245" s="41" t="str">
        <f>IFERROR(VLOOKUP(Table49[[#This Row],[ITEM CODE]],Table2[[Item Code]:[Master Name]],2,0),"")</f>
        <v>F0301050019</v>
      </c>
      <c r="I245" s="41" t="s">
        <v>681</v>
      </c>
      <c r="J245" s="65" t="str">
        <f>IFERROR(VLOOKUP(Table49[[#This Row],[ITEM CODE]],Table2[[Item Code]:[Master Name]],3,0),"")</f>
        <v xml:space="preserve">Hot Dog Cheese </v>
      </c>
      <c r="K245" s="1" t="str">
        <f>IFERROR(VLOOKUP(Table49[[#This Row],[ITEM CODE]],Table2[[Item Code]:[Master Name]],9,0),"")</f>
        <v>1PKT*4pcs</v>
      </c>
      <c r="L245" s="1" t="str">
        <f>IFERROR(VLOOKUP(Table49[[#This Row],[ITEM CODE]],Table2[[Item Code]:[Master Name]],8,0),"")</f>
        <v>PKT</v>
      </c>
      <c r="M245" s="41">
        <v>2</v>
      </c>
      <c r="N245" s="66">
        <f>IFERROR(VLOOKUP(Table49[[#This Row],[ITEM CODE]],Table2[[#All],[Item Code]:[Unit Cost]],10,0),0)</f>
        <v>0.98</v>
      </c>
      <c r="O245" s="134">
        <f>IFERROR(VLOOKUP(Table49[[#This Row],[ITEM CODE]],Table2[[#All],[Item Code]:[Unit Cost]],10,0),0)</f>
        <v>0.98</v>
      </c>
      <c r="P245" s="56"/>
      <c r="Q245" s="58"/>
      <c r="R245" s="58">
        <f>Table49[[#This Row],[QUANTITY]]*Table49[[#This Row],[INV Prices]]</f>
        <v>1.96</v>
      </c>
      <c r="S245" s="67"/>
      <c r="V245" s="41"/>
      <c r="W245" s="4" t="str">
        <f>IFERROR(VLOOKUP(Table49[[#This Row],[ITEM CODE]],Table2[[Item Code]:[Category ]],6,0),"")</f>
        <v>Bun</v>
      </c>
      <c r="X245" s="1" t="str">
        <f>IFERROR(VLOOKUP(Table49[[#This Row],[ITEM CODE]],Table2[[Item Code]:[Sub Category]],7,0),"")</f>
        <v>Bakery</v>
      </c>
      <c r="Y245" s="68" t="str">
        <f>Table49[[#This Row],[PO Number]]&amp;COUNTIFS($E$5:E245,E245)</f>
        <v>CO0243610</v>
      </c>
    </row>
    <row r="246" spans="1:25" ht="14.7" customHeight="1" x14ac:dyDescent="0.3">
      <c r="A246" s="1">
        <f>IF(Table49[[#This Row],[ITEM NAME]]="","",ROW()-4)</f>
        <v>242</v>
      </c>
      <c r="B246" s="68">
        <v>45901</v>
      </c>
      <c r="C246" s="4">
        <f>IFERROR(VLOOKUP(B246,Table14[],3,0),"")</f>
        <v>9</v>
      </c>
      <c r="D246" s="4" t="str">
        <f>IFERROR(VLOOKUP(B246,Table14[],2,0),"")</f>
        <v>Week 01</v>
      </c>
      <c r="E246" s="234" t="s">
        <v>797</v>
      </c>
      <c r="F246" s="235" t="s">
        <v>798</v>
      </c>
      <c r="G246" s="44" t="s">
        <v>528</v>
      </c>
      <c r="H246" s="41" t="str">
        <f>IFERROR(VLOOKUP(Table49[[#This Row],[ITEM CODE]],Table2[[Item Code]:[Master Name]],2,0),"")</f>
        <v>F0301050013</v>
      </c>
      <c r="I246" s="41" t="s">
        <v>683</v>
      </c>
      <c r="J246" s="65" t="str">
        <f>IFERROR(VLOOKUP(Table49[[#This Row],[ITEM CODE]],Table2[[Item Code]:[Master Name]],3,0),"")</f>
        <v>Marble Cake</v>
      </c>
      <c r="K246" s="1" t="str">
        <f>IFERROR(VLOOKUP(Table49[[#This Row],[ITEM CODE]],Table2[[Item Code]:[Master Name]],9,0),"")</f>
        <v>1PKT*2pcs</v>
      </c>
      <c r="L246" s="1" t="str">
        <f>IFERROR(VLOOKUP(Table49[[#This Row],[ITEM CODE]],Table2[[Item Code]:[Master Name]],8,0),"")</f>
        <v>PKT</v>
      </c>
      <c r="M246" s="41">
        <v>2</v>
      </c>
      <c r="N246" s="66">
        <f>IFERROR(VLOOKUP(Table49[[#This Row],[ITEM CODE]],Table2[[#All],[Item Code]:[Unit Cost]],10,0),0)</f>
        <v>0.82</v>
      </c>
      <c r="O246" s="134">
        <f>IFERROR(VLOOKUP(Table49[[#This Row],[ITEM CODE]],Table2[[#All],[Item Code]:[Unit Cost]],10,0),0)</f>
        <v>0.82</v>
      </c>
      <c r="P246" s="56"/>
      <c r="Q246" s="58"/>
      <c r="R246" s="58">
        <f>Table49[[#This Row],[QUANTITY]]*Table49[[#This Row],[INV Prices]]</f>
        <v>1.64</v>
      </c>
      <c r="S246" s="67"/>
      <c r="V246" s="41"/>
      <c r="W246" s="4" t="str">
        <f>IFERROR(VLOOKUP(Table49[[#This Row],[ITEM CODE]],Table2[[Item Code]:[Category ]],6,0),"")</f>
        <v>Cake</v>
      </c>
      <c r="X246" s="1" t="str">
        <f>IFERROR(VLOOKUP(Table49[[#This Row],[ITEM CODE]],Table2[[Item Code]:[Sub Category]],7,0),"")</f>
        <v>Bakery</v>
      </c>
      <c r="Y246" s="68" t="str">
        <f>Table49[[#This Row],[PO Number]]&amp;COUNTIFS($E$5:E246,E246)</f>
        <v>CO0243611</v>
      </c>
    </row>
    <row r="247" spans="1:25" ht="14.7" customHeight="1" x14ac:dyDescent="0.3">
      <c r="A247" s="1">
        <f>IF(Table49[[#This Row],[ITEM NAME]]="","",ROW()-4)</f>
        <v>243</v>
      </c>
      <c r="B247" s="68">
        <v>45901</v>
      </c>
      <c r="C247" s="4">
        <f>IFERROR(VLOOKUP(B247,Table14[],3,0),"")</f>
        <v>9</v>
      </c>
      <c r="D247" s="4" t="str">
        <f>IFERROR(VLOOKUP(B247,Table14[],2,0),"")</f>
        <v>Week 01</v>
      </c>
      <c r="E247" s="234" t="s">
        <v>797</v>
      </c>
      <c r="F247" s="235" t="s">
        <v>798</v>
      </c>
      <c r="G247" s="44" t="s">
        <v>528</v>
      </c>
      <c r="H247" s="41" t="str">
        <f>IFERROR(VLOOKUP(Table49[[#This Row],[ITEM CODE]],Table2[[Item Code]:[Master Name]],2,0),"")</f>
        <v>F0301050014</v>
      </c>
      <c r="I247" s="41" t="s">
        <v>676</v>
      </c>
      <c r="J247" s="65" t="str">
        <f>IFERROR(VLOOKUP(Table49[[#This Row],[ITEM CODE]],Table2[[Item Code]:[Master Name]],3,0),"")</f>
        <v>Mini Baguette</v>
      </c>
      <c r="K247" s="1" t="str">
        <f>IFERROR(VLOOKUP(Table49[[#This Row],[ITEM CODE]],Table2[[Item Code]:[Master Name]],9,0),"")</f>
        <v>1PKT*5pcs</v>
      </c>
      <c r="L247" s="1" t="str">
        <f>IFERROR(VLOOKUP(Table49[[#This Row],[ITEM CODE]],Table2[[Item Code]:[Master Name]],8,0),"")</f>
        <v>PKT</v>
      </c>
      <c r="M247" s="41">
        <v>2</v>
      </c>
      <c r="N247" s="66">
        <f>IFERROR(VLOOKUP(Table49[[#This Row],[ITEM CODE]],Table2[[#All],[Item Code]:[Unit Cost]],10,0),0)</f>
        <v>0.75</v>
      </c>
      <c r="O247" s="134">
        <f>IFERROR(VLOOKUP(Table49[[#This Row],[ITEM CODE]],Table2[[#All],[Item Code]:[Unit Cost]],10,0),0)</f>
        <v>0.75</v>
      </c>
      <c r="P247" s="56"/>
      <c r="Q247" s="58"/>
      <c r="R247" s="58">
        <f>Table49[[#This Row],[QUANTITY]]*Table49[[#This Row],[INV Prices]]</f>
        <v>1.5</v>
      </c>
      <c r="S247" s="67"/>
      <c r="V247" s="41"/>
      <c r="W247" s="4" t="str">
        <f>IFERROR(VLOOKUP(Table49[[#This Row],[ITEM CODE]],Table2[[Item Code]:[Category ]],6,0),"")</f>
        <v>Baguette</v>
      </c>
      <c r="X247" s="1" t="str">
        <f>IFERROR(VLOOKUP(Table49[[#This Row],[ITEM CODE]],Table2[[Item Code]:[Sub Category]],7,0),"")</f>
        <v>Bakery</v>
      </c>
      <c r="Y247" s="68" t="str">
        <f>Table49[[#This Row],[PO Number]]&amp;COUNTIFS($E$5:E247,E247)</f>
        <v>CO0243612</v>
      </c>
    </row>
    <row r="248" spans="1:25" ht="14.7" customHeight="1" x14ac:dyDescent="0.3">
      <c r="A248" s="1">
        <f>IF(Table49[[#This Row],[ITEM NAME]]="","",ROW()-4)</f>
        <v>244</v>
      </c>
      <c r="B248" s="68">
        <v>45901</v>
      </c>
      <c r="C248" s="4">
        <f>IFERROR(VLOOKUP(B248,Table14[],3,0),"")</f>
        <v>9</v>
      </c>
      <c r="D248" s="4" t="str">
        <f>IFERROR(VLOOKUP(B248,Table14[],2,0),"")</f>
        <v>Week 01</v>
      </c>
      <c r="E248" s="234" t="s">
        <v>797</v>
      </c>
      <c r="F248" s="235" t="s">
        <v>798</v>
      </c>
      <c r="G248" s="44" t="s">
        <v>528</v>
      </c>
      <c r="H248" s="41" t="str">
        <f>IFERROR(VLOOKUP(Table49[[#This Row],[ITEM CODE]],Table2[[Item Code]:[Master Name]],2,0),"")</f>
        <v>F0301050020</v>
      </c>
      <c r="I248" s="41" t="s">
        <v>686</v>
      </c>
      <c r="J248" s="65" t="str">
        <f>IFERROR(VLOOKUP(Table49[[#This Row],[ITEM CODE]],Table2[[Item Code]:[Master Name]],3,0),"")</f>
        <v>Mix Mini Snack</v>
      </c>
      <c r="K248" s="1" t="str">
        <f>IFERROR(VLOOKUP(Table49[[#This Row],[ITEM CODE]],Table2[[Item Code]:[Master Name]],9,0),"")</f>
        <v>1PKT*7pcs</v>
      </c>
      <c r="L248" s="1" t="str">
        <f>IFERROR(VLOOKUP(Table49[[#This Row],[ITEM CODE]],Table2[[Item Code]:[Master Name]],8,0),"")</f>
        <v>PKT</v>
      </c>
      <c r="M248" s="41">
        <v>2</v>
      </c>
      <c r="N248" s="66">
        <f>IFERROR(VLOOKUP(Table49[[#This Row],[ITEM CODE]],Table2[[#All],[Item Code]:[Unit Cost]],10,0),0)</f>
        <v>1.77</v>
      </c>
      <c r="O248" s="134">
        <f>IFERROR(VLOOKUP(Table49[[#This Row],[ITEM CODE]],Table2[[#All],[Item Code]:[Unit Cost]],10,0),0)</f>
        <v>1.77</v>
      </c>
      <c r="P248" s="56"/>
      <c r="Q248" s="58"/>
      <c r="R248" s="58">
        <f>Table49[[#This Row],[QUANTITY]]*Table49[[#This Row],[INV Prices]]</f>
        <v>3.54</v>
      </c>
      <c r="S248" s="67"/>
      <c r="V248" s="41"/>
      <c r="W248" s="4" t="str">
        <f>IFERROR(VLOOKUP(Table49[[#This Row],[ITEM CODE]],Table2[[Item Code]:[Category ]],6,0),"")</f>
        <v>Croissant</v>
      </c>
      <c r="X248" s="1" t="str">
        <f>IFERROR(VLOOKUP(Table49[[#This Row],[ITEM CODE]],Table2[[Item Code]:[Sub Category]],7,0),"")</f>
        <v>Bakery</v>
      </c>
      <c r="Y248" s="68" t="str">
        <f>Table49[[#This Row],[PO Number]]&amp;COUNTIFS($E$5:E248,E248)</f>
        <v>CO0243613</v>
      </c>
    </row>
    <row r="249" spans="1:25" ht="14.7" customHeight="1" x14ac:dyDescent="0.3">
      <c r="A249" s="1">
        <f>IF(Table49[[#This Row],[ITEM NAME]]="","",ROW()-4)</f>
        <v>245</v>
      </c>
      <c r="B249" s="68">
        <v>45901</v>
      </c>
      <c r="C249" s="4">
        <f>IFERROR(VLOOKUP(B249,Table14[],3,0),"")</f>
        <v>9</v>
      </c>
      <c r="D249" s="4" t="str">
        <f>IFERROR(VLOOKUP(B249,Table14[],2,0),"")</f>
        <v>Week 01</v>
      </c>
      <c r="E249" s="234" t="s">
        <v>797</v>
      </c>
      <c r="F249" s="235" t="s">
        <v>798</v>
      </c>
      <c r="G249" s="44" t="s">
        <v>528</v>
      </c>
      <c r="H249" s="41" t="str">
        <f>IFERROR(VLOOKUP(Table49[[#This Row],[ITEM CODE]],Table2[[Item Code]:[Master Name]],2,0),"")</f>
        <v>F0301050021</v>
      </c>
      <c r="I249" s="41" t="s">
        <v>689</v>
      </c>
      <c r="J249" s="65" t="str">
        <f>IFERROR(VLOOKUP(Table49[[#This Row],[ITEM CODE]],Table2[[Item Code]:[Master Name]],3,0),"")</f>
        <v>Mix Fruit Muffin</v>
      </c>
      <c r="K249" s="1" t="str">
        <f>IFERROR(VLOOKUP(Table49[[#This Row],[ITEM CODE]],Table2[[Item Code]:[Master Name]],9,0),"")</f>
        <v>1PKT*4pcs</v>
      </c>
      <c r="L249" s="1" t="str">
        <f>IFERROR(VLOOKUP(Table49[[#This Row],[ITEM CODE]],Table2[[Item Code]:[Master Name]],8,0),"")</f>
        <v>PKT</v>
      </c>
      <c r="M249" s="41">
        <v>2</v>
      </c>
      <c r="N249" s="66">
        <f>IFERROR(VLOOKUP(Table49[[#This Row],[ITEM CODE]],Table2[[#All],[Item Code]:[Unit Cost]],10,0),0)</f>
        <v>0.44</v>
      </c>
      <c r="O249" s="134">
        <f>IFERROR(VLOOKUP(Table49[[#This Row],[ITEM CODE]],Table2[[#All],[Item Code]:[Unit Cost]],10,0),0)</f>
        <v>0.44</v>
      </c>
      <c r="P249" s="56"/>
      <c r="Q249" s="58"/>
      <c r="R249" s="58">
        <f>Table49[[#This Row],[QUANTITY]]*Table49[[#This Row],[INV Prices]]</f>
        <v>0.88</v>
      </c>
      <c r="S249" s="67"/>
      <c r="V249" s="41"/>
      <c r="W249" s="4" t="str">
        <f>IFERROR(VLOOKUP(Table49[[#This Row],[ITEM CODE]],Table2[[Item Code]:[Category ]],6,0),"")</f>
        <v>Muffin</v>
      </c>
      <c r="X249" s="1" t="str">
        <f>IFERROR(VLOOKUP(Table49[[#This Row],[ITEM CODE]],Table2[[Item Code]:[Sub Category]],7,0),"")</f>
        <v>Bakery</v>
      </c>
      <c r="Y249" s="68" t="str">
        <f>Table49[[#This Row],[PO Number]]&amp;COUNTIFS($E$5:E249,E249)</f>
        <v>CO0243614</v>
      </c>
    </row>
    <row r="250" spans="1:25" ht="14.7" customHeight="1" x14ac:dyDescent="0.3">
      <c r="A250" s="1">
        <f>IF(Table49[[#This Row],[ITEM NAME]]="","",ROW()-4)</f>
        <v>246</v>
      </c>
      <c r="B250" s="68">
        <v>45901</v>
      </c>
      <c r="C250" s="4">
        <f>IFERROR(VLOOKUP(B250,Table14[],3,0),"")</f>
        <v>9</v>
      </c>
      <c r="D250" s="4" t="str">
        <f>IFERROR(VLOOKUP(B250,Table14[],2,0),"")</f>
        <v>Week 01</v>
      </c>
      <c r="E250" s="234" t="s">
        <v>797</v>
      </c>
      <c r="F250" s="235" t="s">
        <v>798</v>
      </c>
      <c r="G250" s="44" t="s">
        <v>528</v>
      </c>
      <c r="H250" s="41" t="str">
        <f>IFERROR(VLOOKUP(Table49[[#This Row],[ITEM CODE]],Table2[[Item Code]:[Master Name]],2,0),"")</f>
        <v>F0301050022</v>
      </c>
      <c r="I250" s="41" t="s">
        <v>679</v>
      </c>
      <c r="J250" s="65" t="str">
        <f>IFERROR(VLOOKUP(Table49[[#This Row],[ITEM CODE]],Table2[[Item Code]:[Master Name]],3,0),"")</f>
        <v xml:space="preserve">Raisins Bread </v>
      </c>
      <c r="K250" s="1" t="str">
        <f>IFERROR(VLOOKUP(Table49[[#This Row],[ITEM CODE]],Table2[[Item Code]:[Master Name]],9,0),"")</f>
        <v>1PKT*1pcs</v>
      </c>
      <c r="L250" s="1" t="str">
        <f>IFERROR(VLOOKUP(Table49[[#This Row],[ITEM CODE]],Table2[[Item Code]:[Master Name]],8,0),"")</f>
        <v>PCS</v>
      </c>
      <c r="M250" s="41">
        <v>2</v>
      </c>
      <c r="N250" s="66">
        <f>IFERROR(VLOOKUP(Table49[[#This Row],[ITEM CODE]],Table2[[#All],[Item Code]:[Unit Cost]],10,0),0)</f>
        <v>0.77</v>
      </c>
      <c r="O250" s="134">
        <f>IFERROR(VLOOKUP(Table49[[#This Row],[ITEM CODE]],Table2[[#All],[Item Code]:[Unit Cost]],10,0),0)</f>
        <v>0.77</v>
      </c>
      <c r="P250" s="56"/>
      <c r="Q250" s="58"/>
      <c r="R250" s="58">
        <f>Table49[[#This Row],[QUANTITY]]*Table49[[#This Row],[INV Prices]]</f>
        <v>1.54</v>
      </c>
      <c r="S250" s="67"/>
      <c r="V250" s="41"/>
      <c r="W250" s="4" t="str">
        <f>IFERROR(VLOOKUP(Table49[[#This Row],[ITEM CODE]],Table2[[Item Code]:[Category ]],6,0),"")</f>
        <v>Bread</v>
      </c>
      <c r="X250" s="1" t="str">
        <f>IFERROR(VLOOKUP(Table49[[#This Row],[ITEM CODE]],Table2[[Item Code]:[Sub Category]],7,0),"")</f>
        <v>Bakery</v>
      </c>
      <c r="Y250" s="68" t="str">
        <f>Table49[[#This Row],[PO Number]]&amp;COUNTIFS($E$5:E250,E250)</f>
        <v>CO0243615</v>
      </c>
    </row>
    <row r="251" spans="1:25" ht="14.7" customHeight="1" x14ac:dyDescent="0.3">
      <c r="A251" s="1">
        <f>IF(Table49[[#This Row],[ITEM NAME]]="","",ROW()-4)</f>
        <v>247</v>
      </c>
      <c r="B251" s="68">
        <v>45901</v>
      </c>
      <c r="C251" s="4">
        <f>IFERROR(VLOOKUP(B251,Table14[],3,0),"")</f>
        <v>9</v>
      </c>
      <c r="D251" s="4" t="str">
        <f>IFERROR(VLOOKUP(B251,Table14[],2,0),"")</f>
        <v>Week 01</v>
      </c>
      <c r="E251" s="234" t="s">
        <v>797</v>
      </c>
      <c r="F251" s="235" t="s">
        <v>798</v>
      </c>
      <c r="G251" s="44" t="s">
        <v>528</v>
      </c>
      <c r="H251" s="41" t="str">
        <f>IFERROR(VLOOKUP(Table49[[#This Row],[ITEM CODE]],Table2[[Item Code]:[Master Name]],2,0),"")</f>
        <v>F0301050023</v>
      </c>
      <c r="I251" s="41" t="s">
        <v>690</v>
      </c>
      <c r="J251" s="65" t="str">
        <f>IFERROR(VLOOKUP(Table49[[#This Row],[ITEM CODE]],Table2[[Item Code]:[Master Name]],3,0),"")</f>
        <v>Strawberry Muffin</v>
      </c>
      <c r="K251" s="1" t="str">
        <f>IFERROR(VLOOKUP(Table49[[#This Row],[ITEM CODE]],Table2[[Item Code]:[Master Name]],9,0),"")</f>
        <v>1PKT*3pcs</v>
      </c>
      <c r="L251" s="1" t="str">
        <f>IFERROR(VLOOKUP(Table49[[#This Row],[ITEM CODE]],Table2[[Item Code]:[Master Name]],8,0),"")</f>
        <v>PKT</v>
      </c>
      <c r="M251" s="41">
        <v>2</v>
      </c>
      <c r="N251" s="66">
        <f>IFERROR(VLOOKUP(Table49[[#This Row],[ITEM CODE]],Table2[[#All],[Item Code]:[Unit Cost]],10,0),0)</f>
        <v>0.44</v>
      </c>
      <c r="O251" s="134">
        <f>IFERROR(VLOOKUP(Table49[[#This Row],[ITEM CODE]],Table2[[#All],[Item Code]:[Unit Cost]],10,0),0)</f>
        <v>0.44</v>
      </c>
      <c r="P251" s="56"/>
      <c r="Q251" s="58"/>
      <c r="R251" s="58">
        <f>Table49[[#This Row],[QUANTITY]]*Table49[[#This Row],[INV Prices]]</f>
        <v>0.88</v>
      </c>
      <c r="S251" s="67"/>
      <c r="V251" s="41"/>
      <c r="W251" s="4" t="str">
        <f>IFERROR(VLOOKUP(Table49[[#This Row],[ITEM CODE]],Table2[[Item Code]:[Category ]],6,0),"")</f>
        <v>Muffin</v>
      </c>
      <c r="X251" s="1" t="str">
        <f>IFERROR(VLOOKUP(Table49[[#This Row],[ITEM CODE]],Table2[[Item Code]:[Sub Category]],7,0),"")</f>
        <v>Bakery</v>
      </c>
      <c r="Y251" s="68" t="str">
        <f>Table49[[#This Row],[PO Number]]&amp;COUNTIFS($E$5:E251,E251)</f>
        <v>CO0243616</v>
      </c>
    </row>
    <row r="252" spans="1:25" ht="14.7" customHeight="1" x14ac:dyDescent="0.3">
      <c r="A252" s="1">
        <f>IF(Table49[[#This Row],[ITEM NAME]]="","",ROW()-4)</f>
        <v>248</v>
      </c>
      <c r="B252" s="68">
        <v>45901</v>
      </c>
      <c r="C252" s="4">
        <f>IFERROR(VLOOKUP(B252,Table14[],3,0),"")</f>
        <v>9</v>
      </c>
      <c r="D252" s="4" t="str">
        <f>IFERROR(VLOOKUP(B252,Table14[],2,0),"")</f>
        <v>Week 01</v>
      </c>
      <c r="E252" s="234" t="s">
        <v>797</v>
      </c>
      <c r="F252" s="235" t="s">
        <v>798</v>
      </c>
      <c r="G252" s="44" t="s">
        <v>528</v>
      </c>
      <c r="H252" s="41" t="str">
        <f>IFERROR(VLOOKUP(Table49[[#This Row],[ITEM CODE]],Table2[[Item Code]:[Master Name]],2,0),"")</f>
        <v>F0301050024</v>
      </c>
      <c r="I252" s="41" t="s">
        <v>691</v>
      </c>
      <c r="J252" s="65" t="str">
        <f>IFERROR(VLOOKUP(Table49[[#This Row],[ITEM CODE]],Table2[[Item Code]:[Master Name]],3,0),"")</f>
        <v>Vanilla Muffin</v>
      </c>
      <c r="K252" s="1" t="str">
        <f>IFERROR(VLOOKUP(Table49[[#This Row],[ITEM CODE]],Table2[[Item Code]:[Master Name]],9,0),"")</f>
        <v>1PKT*3pcs</v>
      </c>
      <c r="L252" s="1" t="str">
        <f>IFERROR(VLOOKUP(Table49[[#This Row],[ITEM CODE]],Table2[[Item Code]:[Master Name]],8,0),"")</f>
        <v>PKT</v>
      </c>
      <c r="M252" s="41">
        <v>2</v>
      </c>
      <c r="N252" s="66">
        <f>IFERROR(VLOOKUP(Table49[[#This Row],[ITEM CODE]],Table2[[#All],[Item Code]:[Unit Cost]],10,0),0)</f>
        <v>0.44</v>
      </c>
      <c r="O252" s="134">
        <f>IFERROR(VLOOKUP(Table49[[#This Row],[ITEM CODE]],Table2[[#All],[Item Code]:[Unit Cost]],10,0),0)</f>
        <v>0.44</v>
      </c>
      <c r="P252" s="56"/>
      <c r="Q252" s="58"/>
      <c r="R252" s="58">
        <f>Table49[[#This Row],[QUANTITY]]*Table49[[#This Row],[INV Prices]]</f>
        <v>0.88</v>
      </c>
      <c r="S252" s="67"/>
      <c r="V252" s="41"/>
      <c r="W252" s="4" t="str">
        <f>IFERROR(VLOOKUP(Table49[[#This Row],[ITEM CODE]],Table2[[Item Code]:[Category ]],6,0),"")</f>
        <v>Muffin</v>
      </c>
      <c r="X252" s="1" t="str">
        <f>IFERROR(VLOOKUP(Table49[[#This Row],[ITEM CODE]],Table2[[Item Code]:[Sub Category]],7,0),"")</f>
        <v>Bakery</v>
      </c>
      <c r="Y252" s="68" t="str">
        <f>Table49[[#This Row],[PO Number]]&amp;COUNTIFS($E$5:E252,E252)</f>
        <v>CO0243617</v>
      </c>
    </row>
    <row r="253" spans="1:25" ht="14.7" customHeight="1" x14ac:dyDescent="0.3">
      <c r="A253" s="1">
        <f>IF(Table49[[#This Row],[ITEM NAME]]="","",ROW()-4)</f>
        <v>249</v>
      </c>
      <c r="B253" s="68">
        <v>45901</v>
      </c>
      <c r="C253" s="4">
        <f>IFERROR(VLOOKUP(B253,Table14[],3,0),"")</f>
        <v>9</v>
      </c>
      <c r="D253" s="4" t="str">
        <f>IFERROR(VLOOKUP(B253,Table14[],2,0),"")</f>
        <v>Week 01</v>
      </c>
      <c r="E253" s="234" t="s">
        <v>797</v>
      </c>
      <c r="F253" s="235" t="s">
        <v>798</v>
      </c>
      <c r="G253" s="44" t="s">
        <v>528</v>
      </c>
      <c r="H253" s="41" t="str">
        <f>IFERROR(VLOOKUP(Table49[[#This Row],[ITEM CODE]],Table2[[Item Code]:[Master Name]],2,0),"")</f>
        <v>F0301050025</v>
      </c>
      <c r="I253" s="41" t="s">
        <v>693</v>
      </c>
      <c r="J253" s="65" t="str">
        <f>IFERROR(VLOOKUP(Table49[[#This Row],[ITEM CODE]],Table2[[Item Code]:[Master Name]],3,0),"")</f>
        <v>White Toast</v>
      </c>
      <c r="K253" s="1" t="str">
        <f>IFERROR(VLOOKUP(Table49[[#This Row],[ITEM CODE]],Table2[[Item Code]:[Master Name]],9,0),"")</f>
        <v>1PKT*6slice</v>
      </c>
      <c r="L253" s="1" t="str">
        <f>IFERROR(VLOOKUP(Table49[[#This Row],[ITEM CODE]],Table2[[Item Code]:[Master Name]],8,0),"")</f>
        <v>PKT</v>
      </c>
      <c r="M253" s="41">
        <v>2</v>
      </c>
      <c r="N253" s="66">
        <f>IFERROR(VLOOKUP(Table49[[#This Row],[ITEM CODE]],Table2[[#All],[Item Code]:[Unit Cost]],10,0),0)</f>
        <v>1.02</v>
      </c>
      <c r="O253" s="134">
        <f>IFERROR(VLOOKUP(Table49[[#This Row],[ITEM CODE]],Table2[[#All],[Item Code]:[Unit Cost]],10,0),0)</f>
        <v>1.02</v>
      </c>
      <c r="P253" s="56"/>
      <c r="Q253" s="58"/>
      <c r="R253" s="58">
        <f>Table49[[#This Row],[QUANTITY]]*Table49[[#This Row],[INV Prices]]</f>
        <v>2.04</v>
      </c>
      <c r="S253" s="67"/>
      <c r="V253" s="41"/>
      <c r="W253" s="4" t="str">
        <f>IFERROR(VLOOKUP(Table49[[#This Row],[ITEM CODE]],Table2[[Item Code]:[Category ]],6,0),"")</f>
        <v>Toast</v>
      </c>
      <c r="X253" s="1" t="str">
        <f>IFERROR(VLOOKUP(Table49[[#This Row],[ITEM CODE]],Table2[[Item Code]:[Sub Category]],7,0),"")</f>
        <v>Bakery</v>
      </c>
      <c r="Y253" s="68" t="str">
        <f>Table49[[#This Row],[PO Number]]&amp;COUNTIFS($E$5:E253,E253)</f>
        <v>CO0243618</v>
      </c>
    </row>
    <row r="254" spans="1:25" ht="14.7" customHeight="1" x14ac:dyDescent="0.3">
      <c r="A254" s="1">
        <f>IF(Table49[[#This Row],[ITEM NAME]]="","",ROW()-4)</f>
        <v>250</v>
      </c>
      <c r="B254" s="68">
        <v>45901</v>
      </c>
      <c r="C254" s="4">
        <f>IFERROR(VLOOKUP(B254,Table14[],3,0),"")</f>
        <v>9</v>
      </c>
      <c r="D254" s="4" t="str">
        <f>IFERROR(VLOOKUP(B254,Table14[],2,0),"")</f>
        <v>Week 01</v>
      </c>
      <c r="E254" s="234" t="s">
        <v>799</v>
      </c>
      <c r="F254" s="235" t="s">
        <v>800</v>
      </c>
      <c r="G254" s="44" t="s">
        <v>578</v>
      </c>
      <c r="H254" s="41" t="str">
        <f>IFERROR(VLOOKUP(Table49[[#This Row],[ITEM CODE]],Table2[[Item Code]:[Master Name]],2,0),"")</f>
        <v>F0301050007</v>
      </c>
      <c r="I254" s="41" t="s">
        <v>677</v>
      </c>
      <c r="J254" s="65" t="str">
        <f>IFERROR(VLOOKUP(Table49[[#This Row],[ITEM CODE]],Table2[[Item Code]:[Master Name]],3,0),"")</f>
        <v>Almond Chocolate Twist 100g</v>
      </c>
      <c r="K254" s="1" t="str">
        <f>IFERROR(VLOOKUP(Table49[[#This Row],[ITEM CODE]],Table2[[Item Code]:[Master Name]],9,0),"")</f>
        <v>1PKT*1pcs</v>
      </c>
      <c r="L254" s="1" t="str">
        <f>IFERROR(VLOOKUP(Table49[[#This Row],[ITEM CODE]],Table2[[Item Code]:[Master Name]],8,0),"")</f>
        <v>PCS</v>
      </c>
      <c r="M254" s="41">
        <v>4</v>
      </c>
      <c r="N254" s="66">
        <f>IFERROR(VLOOKUP(Table49[[#This Row],[ITEM CODE]],Table2[[#All],[Item Code]:[Unit Cost]],10,0),0)</f>
        <v>0.8</v>
      </c>
      <c r="O254" s="134">
        <f>IFERROR(VLOOKUP(Table49[[#This Row],[ITEM CODE]],Table2[[#All],[Item Code]:[Unit Cost]],10,0),0)</f>
        <v>0.8</v>
      </c>
      <c r="P254" s="56"/>
      <c r="Q254" s="58"/>
      <c r="R254" s="58">
        <f>Table49[[#This Row],[QUANTITY]]*Table49[[#This Row],[INV Prices]]</f>
        <v>3.2</v>
      </c>
      <c r="S254" s="67"/>
      <c r="V254" s="41"/>
      <c r="W254" s="4" t="str">
        <f>IFERROR(VLOOKUP(Table49[[#This Row],[ITEM CODE]],Table2[[Item Code]:[Category ]],6,0),"")</f>
        <v>Bread</v>
      </c>
      <c r="X254" s="1" t="str">
        <f>IFERROR(VLOOKUP(Table49[[#This Row],[ITEM CODE]],Table2[[Item Code]:[Sub Category]],7,0),"")</f>
        <v>Bakery</v>
      </c>
      <c r="Y254" s="68" t="str">
        <f>Table49[[#This Row],[PO Number]]&amp;COUNTIFS($E$5:E254,E254)</f>
        <v>CO024371</v>
      </c>
    </row>
    <row r="255" spans="1:25" ht="14.7" customHeight="1" x14ac:dyDescent="0.3">
      <c r="A255" s="1">
        <f>IF(Table49[[#This Row],[ITEM NAME]]="","",ROW()-4)</f>
        <v>251</v>
      </c>
      <c r="B255" s="68">
        <v>45901</v>
      </c>
      <c r="C255" s="4">
        <f>IFERROR(VLOOKUP(B255,Table14[],3,0),"")</f>
        <v>9</v>
      </c>
      <c r="D255" s="4" t="str">
        <f>IFERROR(VLOOKUP(B255,Table14[],2,0),"")</f>
        <v>Week 01</v>
      </c>
      <c r="E255" s="234" t="s">
        <v>799</v>
      </c>
      <c r="F255" s="235" t="s">
        <v>800</v>
      </c>
      <c r="G255" s="44" t="s">
        <v>578</v>
      </c>
      <c r="H255" s="41" t="str">
        <f>IFERROR(VLOOKUP(Table49[[#This Row],[ITEM CODE]],Table2[[Item Code]:[Master Name]],2,0),"")</f>
        <v>F0301050008</v>
      </c>
      <c r="I255" s="41" t="s">
        <v>684</v>
      </c>
      <c r="J255" s="65" t="str">
        <f>IFERROR(VLOOKUP(Table49[[#This Row],[ITEM CODE]],Table2[[Item Code]:[Master Name]],3,0),"")</f>
        <v>Croissant 70g</v>
      </c>
      <c r="K255" s="1" t="str">
        <f>IFERROR(VLOOKUP(Table49[[#This Row],[ITEM CODE]],Table2[[Item Code]:[Master Name]],9,0),"")</f>
        <v>1PKT*1pcs</v>
      </c>
      <c r="L255" s="1" t="str">
        <f>IFERROR(VLOOKUP(Table49[[#This Row],[ITEM CODE]],Table2[[Item Code]:[Master Name]],8,0),"")</f>
        <v>PCS</v>
      </c>
      <c r="M255" s="41">
        <v>6</v>
      </c>
      <c r="N255" s="66">
        <f>IFERROR(VLOOKUP(Table49[[#This Row],[ITEM CODE]],Table2[[#All],[Item Code]:[Unit Cost]],10,0),0)</f>
        <v>0.55000000000000004</v>
      </c>
      <c r="O255" s="134">
        <f>IFERROR(VLOOKUP(Table49[[#This Row],[ITEM CODE]],Table2[[#All],[Item Code]:[Unit Cost]],10,0),0)</f>
        <v>0.55000000000000004</v>
      </c>
      <c r="P255" s="56"/>
      <c r="Q255" s="58"/>
      <c r="R255" s="58">
        <f>Table49[[#This Row],[QUANTITY]]*Table49[[#This Row],[INV Prices]]</f>
        <v>3.3000000000000003</v>
      </c>
      <c r="S255" s="67"/>
      <c r="V255" s="41"/>
      <c r="W255" s="4" t="str">
        <f>IFERROR(VLOOKUP(Table49[[#This Row],[ITEM CODE]],Table2[[Item Code]:[Category ]],6,0),"")</f>
        <v>Croissant</v>
      </c>
      <c r="X255" s="1" t="str">
        <f>IFERROR(VLOOKUP(Table49[[#This Row],[ITEM CODE]],Table2[[Item Code]:[Sub Category]],7,0),"")</f>
        <v>Bakery</v>
      </c>
      <c r="Y255" s="68" t="str">
        <f>Table49[[#This Row],[PO Number]]&amp;COUNTIFS($E$5:E255,E255)</f>
        <v>CO024372</v>
      </c>
    </row>
    <row r="256" spans="1:25" ht="14.7" customHeight="1" x14ac:dyDescent="0.3">
      <c r="A256" s="1">
        <f>IF(Table49[[#This Row],[ITEM NAME]]="","",ROW()-4)</f>
        <v>252</v>
      </c>
      <c r="B256" s="68">
        <v>45901</v>
      </c>
      <c r="C256" s="4">
        <f>IFERROR(VLOOKUP(B256,Table14[],3,0),"")</f>
        <v>9</v>
      </c>
      <c r="D256" s="4" t="str">
        <f>IFERROR(VLOOKUP(B256,Table14[],2,0),"")</f>
        <v>Week 01</v>
      </c>
      <c r="E256" s="234" t="s">
        <v>799</v>
      </c>
      <c r="F256" s="235" t="s">
        <v>800</v>
      </c>
      <c r="G256" s="44" t="s">
        <v>578</v>
      </c>
      <c r="H256" s="41" t="str">
        <f>IFERROR(VLOOKUP(Table49[[#This Row],[ITEM CODE]],Table2[[Item Code]:[Master Name]],2,0),"")</f>
        <v>F0301050009</v>
      </c>
      <c r="I256" s="41" t="s">
        <v>678</v>
      </c>
      <c r="J256" s="65" t="str">
        <f>IFERROR(VLOOKUP(Table49[[#This Row],[ITEM CODE]],Table2[[Item Code]:[Master Name]],3,0),"")</f>
        <v>Double Chocolate Twist 100g</v>
      </c>
      <c r="K256" s="1" t="str">
        <f>IFERROR(VLOOKUP(Table49[[#This Row],[ITEM CODE]],Table2[[Item Code]:[Master Name]],9,0),"")</f>
        <v>1PKT*1pcs</v>
      </c>
      <c r="L256" s="1" t="str">
        <f>IFERROR(VLOOKUP(Table49[[#This Row],[ITEM CODE]],Table2[[Item Code]:[Master Name]],8,0),"")</f>
        <v>PCS</v>
      </c>
      <c r="M256" s="41">
        <v>3</v>
      </c>
      <c r="N256" s="66">
        <f>IFERROR(VLOOKUP(Table49[[#This Row],[ITEM CODE]],Table2[[#All],[Item Code]:[Unit Cost]],10,0),0)</f>
        <v>0.8</v>
      </c>
      <c r="O256" s="134">
        <f>IFERROR(VLOOKUP(Table49[[#This Row],[ITEM CODE]],Table2[[#All],[Item Code]:[Unit Cost]],10,0),0)</f>
        <v>0.8</v>
      </c>
      <c r="P256" s="56"/>
      <c r="Q256" s="58"/>
      <c r="R256" s="58">
        <f>Table49[[#This Row],[QUANTITY]]*Table49[[#This Row],[INV Prices]]</f>
        <v>2.4000000000000004</v>
      </c>
      <c r="S256" s="67"/>
      <c r="V256" s="41"/>
      <c r="W256" s="4" t="str">
        <f>IFERROR(VLOOKUP(Table49[[#This Row],[ITEM CODE]],Table2[[Item Code]:[Category ]],6,0),"")</f>
        <v>Bread</v>
      </c>
      <c r="X256" s="1" t="str">
        <f>IFERROR(VLOOKUP(Table49[[#This Row],[ITEM CODE]],Table2[[Item Code]:[Sub Category]],7,0),"")</f>
        <v>Bakery</v>
      </c>
      <c r="Y256" s="68" t="str">
        <f>Table49[[#This Row],[PO Number]]&amp;COUNTIFS($E$5:E256,E256)</f>
        <v>CO024373</v>
      </c>
    </row>
    <row r="257" spans="1:25" ht="14.7" customHeight="1" x14ac:dyDescent="0.3">
      <c r="A257" s="1">
        <f>IF(Table49[[#This Row],[ITEM NAME]]="","",ROW()-4)</f>
        <v>253</v>
      </c>
      <c r="B257" s="68">
        <v>45901</v>
      </c>
      <c r="C257" s="4">
        <f>IFERROR(VLOOKUP(B257,Table14[],3,0),"")</f>
        <v>9</v>
      </c>
      <c r="D257" s="4" t="str">
        <f>IFERROR(VLOOKUP(B257,Table14[],2,0),"")</f>
        <v>Week 01</v>
      </c>
      <c r="E257" s="234" t="s">
        <v>799</v>
      </c>
      <c r="F257" s="235" t="s">
        <v>800</v>
      </c>
      <c r="G257" s="44" t="s">
        <v>578</v>
      </c>
      <c r="H257" s="41" t="str">
        <f>IFERROR(VLOOKUP(Table49[[#This Row],[ITEM CODE]],Table2[[Item Code]:[Master Name]],2,0),"")</f>
        <v>F0301050010</v>
      </c>
      <c r="I257" s="41" t="s">
        <v>680</v>
      </c>
      <c r="J257" s="65" t="str">
        <f>IFERROR(VLOOKUP(Table49[[#This Row],[ITEM CODE]],Table2[[Item Code]:[Master Name]],3,0),"")</f>
        <v>Ham Pocket 100g</v>
      </c>
      <c r="K257" s="1" t="str">
        <f>IFERROR(VLOOKUP(Table49[[#This Row],[ITEM CODE]],Table2[[Item Code]:[Master Name]],9,0),"")</f>
        <v>1PKT*1pcs</v>
      </c>
      <c r="L257" s="1" t="str">
        <f>IFERROR(VLOOKUP(Table49[[#This Row],[ITEM CODE]],Table2[[Item Code]:[Master Name]],8,0),"")</f>
        <v>PCS</v>
      </c>
      <c r="M257" s="41">
        <v>3</v>
      </c>
      <c r="N257" s="66">
        <f>IFERROR(VLOOKUP(Table49[[#This Row],[ITEM CODE]],Table2[[#All],[Item Code]:[Unit Cost]],10,0),0)</f>
        <v>0.8</v>
      </c>
      <c r="O257" s="134">
        <f>IFERROR(VLOOKUP(Table49[[#This Row],[ITEM CODE]],Table2[[#All],[Item Code]:[Unit Cost]],10,0),0)</f>
        <v>0.8</v>
      </c>
      <c r="P257" s="56"/>
      <c r="Q257" s="58"/>
      <c r="R257" s="58">
        <f>Table49[[#This Row],[QUANTITY]]*Table49[[#This Row],[INV Prices]]</f>
        <v>2.4000000000000004</v>
      </c>
      <c r="S257" s="67"/>
      <c r="V257" s="41"/>
      <c r="W257" s="4" t="str">
        <f>IFERROR(VLOOKUP(Table49[[#This Row],[ITEM CODE]],Table2[[Item Code]:[Category ]],6,0),"")</f>
        <v>Bun</v>
      </c>
      <c r="X257" s="1" t="str">
        <f>IFERROR(VLOOKUP(Table49[[#This Row],[ITEM CODE]],Table2[[Item Code]:[Sub Category]],7,0),"")</f>
        <v>Bakery</v>
      </c>
      <c r="Y257" s="68" t="str">
        <f>Table49[[#This Row],[PO Number]]&amp;COUNTIFS($E$5:E257,E257)</f>
        <v>CO024374</v>
      </c>
    </row>
    <row r="258" spans="1:25" ht="14.7" customHeight="1" x14ac:dyDescent="0.3">
      <c r="A258" s="1">
        <f>IF(Table49[[#This Row],[ITEM NAME]]="","",ROW()-4)</f>
        <v>254</v>
      </c>
      <c r="B258" s="68">
        <v>45901</v>
      </c>
      <c r="C258" s="4">
        <f>IFERROR(VLOOKUP(B258,Table14[],3,0),"")</f>
        <v>9</v>
      </c>
      <c r="D258" s="4" t="str">
        <f>IFERROR(VLOOKUP(B258,Table14[],2,0),"")</f>
        <v>Week 01</v>
      </c>
      <c r="E258" s="234" t="s">
        <v>799</v>
      </c>
      <c r="F258" s="235" t="s">
        <v>800</v>
      </c>
      <c r="G258" s="44" t="s">
        <v>578</v>
      </c>
      <c r="H258" s="41" t="str">
        <f>IFERROR(VLOOKUP(Table49[[#This Row],[ITEM CODE]],Table2[[Item Code]:[Master Name]],2,0),"")</f>
        <v>F0301050015</v>
      </c>
      <c r="I258" s="41" t="s">
        <v>675</v>
      </c>
      <c r="J258" s="65" t="str">
        <f>IFERROR(VLOOKUP(Table49[[#This Row],[ITEM CODE]],Table2[[Item Code]:[Master Name]],3,0),"")</f>
        <v>Baguette Small 150g</v>
      </c>
      <c r="K258" s="1" t="str">
        <f>IFERROR(VLOOKUP(Table49[[#This Row],[ITEM CODE]],Table2[[Item Code]:[Master Name]],9,0),"")</f>
        <v>1PKT*4pcs</v>
      </c>
      <c r="L258" s="1" t="str">
        <f>IFERROR(VLOOKUP(Table49[[#This Row],[ITEM CODE]],Table2[[Item Code]:[Master Name]],8,0),"")</f>
        <v>PKT</v>
      </c>
      <c r="M258" s="41">
        <v>2</v>
      </c>
      <c r="N258" s="66">
        <f>IFERROR(VLOOKUP(Table49[[#This Row],[ITEM CODE]],Table2[[#All],[Item Code]:[Unit Cost]],10,0),0)</f>
        <v>0.33</v>
      </c>
      <c r="O258" s="134">
        <f>IFERROR(VLOOKUP(Table49[[#This Row],[ITEM CODE]],Table2[[#All],[Item Code]:[Unit Cost]],10,0),0)</f>
        <v>0.33</v>
      </c>
      <c r="P258" s="56"/>
      <c r="Q258" s="58"/>
      <c r="R258" s="58">
        <f>Table49[[#This Row],[QUANTITY]]*Table49[[#This Row],[INV Prices]]</f>
        <v>0.66</v>
      </c>
      <c r="S258" s="67"/>
      <c r="V258" s="41"/>
      <c r="W258" s="4" t="str">
        <f>IFERROR(VLOOKUP(Table49[[#This Row],[ITEM CODE]],Table2[[Item Code]:[Category ]],6,0),"")</f>
        <v>Baguette</v>
      </c>
      <c r="X258" s="1" t="str">
        <f>IFERROR(VLOOKUP(Table49[[#This Row],[ITEM CODE]],Table2[[Item Code]:[Sub Category]],7,0),"")</f>
        <v>Bakery</v>
      </c>
      <c r="Y258" s="68" t="str">
        <f>Table49[[#This Row],[PO Number]]&amp;COUNTIFS($E$5:E258,E258)</f>
        <v>CO024375</v>
      </c>
    </row>
    <row r="259" spans="1:25" ht="14.7" customHeight="1" x14ac:dyDescent="0.3">
      <c r="A259" s="1">
        <f>IF(Table49[[#This Row],[ITEM NAME]]="","",ROW()-4)</f>
        <v>255</v>
      </c>
      <c r="B259" s="68">
        <v>45901</v>
      </c>
      <c r="C259" s="4">
        <f>IFERROR(VLOOKUP(B259,Table14[],3,0),"")</f>
        <v>9</v>
      </c>
      <c r="D259" s="4" t="str">
        <f>IFERROR(VLOOKUP(B259,Table14[],2,0),"")</f>
        <v>Week 01</v>
      </c>
      <c r="E259" s="234" t="s">
        <v>799</v>
      </c>
      <c r="F259" s="235" t="s">
        <v>800</v>
      </c>
      <c r="G259" s="44" t="s">
        <v>578</v>
      </c>
      <c r="H259" s="41" t="str">
        <f>IFERROR(VLOOKUP(Table49[[#This Row],[ITEM CODE]],Table2[[Item Code]:[Master Name]],2,0),"")</f>
        <v>F0301050011</v>
      </c>
      <c r="I259" s="41" t="s">
        <v>682</v>
      </c>
      <c r="J259" s="65" t="str">
        <f>IFERROR(VLOOKUP(Table49[[#This Row],[ITEM CODE]],Table2[[Item Code]:[Master Name]],3,0),"")</f>
        <v>Banana Cake</v>
      </c>
      <c r="K259" s="1" t="str">
        <f>IFERROR(VLOOKUP(Table49[[#This Row],[ITEM CODE]],Table2[[Item Code]:[Master Name]],9,0),"")</f>
        <v>1PKT*2pcs</v>
      </c>
      <c r="L259" s="1" t="str">
        <f>IFERROR(VLOOKUP(Table49[[#This Row],[ITEM CODE]],Table2[[Item Code]:[Master Name]],8,0),"")</f>
        <v>PKT</v>
      </c>
      <c r="M259" s="41">
        <v>2</v>
      </c>
      <c r="N259" s="66">
        <f>IFERROR(VLOOKUP(Table49[[#This Row],[ITEM CODE]],Table2[[#All],[Item Code]:[Unit Cost]],10,0),0)</f>
        <v>0.65</v>
      </c>
      <c r="O259" s="134">
        <f>IFERROR(VLOOKUP(Table49[[#This Row],[ITEM CODE]],Table2[[#All],[Item Code]:[Unit Cost]],10,0),0)</f>
        <v>0.65</v>
      </c>
      <c r="P259" s="56"/>
      <c r="Q259" s="58"/>
      <c r="R259" s="58">
        <f>Table49[[#This Row],[QUANTITY]]*Table49[[#This Row],[INV Prices]]</f>
        <v>1.3</v>
      </c>
      <c r="S259" s="67"/>
      <c r="V259" s="41"/>
      <c r="W259" s="4" t="str">
        <f>IFERROR(VLOOKUP(Table49[[#This Row],[ITEM CODE]],Table2[[Item Code]:[Category ]],6,0),"")</f>
        <v>Cake</v>
      </c>
      <c r="X259" s="1" t="str">
        <f>IFERROR(VLOOKUP(Table49[[#This Row],[ITEM CODE]],Table2[[Item Code]:[Sub Category]],7,0),"")</f>
        <v>Bakery</v>
      </c>
      <c r="Y259" s="68" t="str">
        <f>Table49[[#This Row],[PO Number]]&amp;COUNTIFS($E$5:E259,E259)</f>
        <v>CO024376</v>
      </c>
    </row>
    <row r="260" spans="1:25" ht="14.7" customHeight="1" x14ac:dyDescent="0.3">
      <c r="A260" s="1">
        <f>IF(Table49[[#This Row],[ITEM NAME]]="","",ROW()-4)</f>
        <v>256</v>
      </c>
      <c r="B260" s="68">
        <v>45901</v>
      </c>
      <c r="C260" s="4">
        <f>IFERROR(VLOOKUP(B260,Table14[],3,0),"")</f>
        <v>9</v>
      </c>
      <c r="D260" s="4" t="str">
        <f>IFERROR(VLOOKUP(B260,Table14[],2,0),"")</f>
        <v>Week 01</v>
      </c>
      <c r="E260" s="234" t="s">
        <v>799</v>
      </c>
      <c r="F260" s="235" t="s">
        <v>800</v>
      </c>
      <c r="G260" s="44" t="s">
        <v>578</v>
      </c>
      <c r="H260" s="41" t="str">
        <f>IFERROR(VLOOKUP(Table49[[#This Row],[ITEM CODE]],Table2[[Item Code]:[Master Name]],2,0),"")</f>
        <v>F0301050016</v>
      </c>
      <c r="I260" s="41" t="s">
        <v>692</v>
      </c>
      <c r="J260" s="65" t="str">
        <f>IFERROR(VLOOKUP(Table49[[#This Row],[ITEM CODE]],Table2[[Item Code]:[Master Name]],3,0),"")</f>
        <v>Chocolate Muffin</v>
      </c>
      <c r="K260" s="1" t="str">
        <f>IFERROR(VLOOKUP(Table49[[#This Row],[ITEM CODE]],Table2[[Item Code]:[Master Name]],9,0),"")</f>
        <v>1PKT*6pcs</v>
      </c>
      <c r="L260" s="1" t="str">
        <f>IFERROR(VLOOKUP(Table49[[#This Row],[ITEM CODE]],Table2[[Item Code]:[Master Name]],8,0),"")</f>
        <v>PKT</v>
      </c>
      <c r="M260" s="41">
        <v>2</v>
      </c>
      <c r="N260" s="66">
        <f>IFERROR(VLOOKUP(Table49[[#This Row],[ITEM CODE]],Table2[[#All],[Item Code]:[Unit Cost]],10,0),0)</f>
        <v>1.02</v>
      </c>
      <c r="O260" s="134">
        <f>IFERROR(VLOOKUP(Table49[[#This Row],[ITEM CODE]],Table2[[#All],[Item Code]:[Unit Cost]],10,0),0)</f>
        <v>1.02</v>
      </c>
      <c r="P260" s="56"/>
      <c r="Q260" s="58"/>
      <c r="R260" s="58">
        <f>Table49[[#This Row],[QUANTITY]]*Table49[[#This Row],[INV Prices]]</f>
        <v>2.04</v>
      </c>
      <c r="S260" s="67"/>
      <c r="V260" s="41"/>
      <c r="W260" s="4" t="str">
        <f>IFERROR(VLOOKUP(Table49[[#This Row],[ITEM CODE]],Table2[[Item Code]:[Category ]],6,0),"")</f>
        <v>Muffin</v>
      </c>
      <c r="X260" s="1" t="str">
        <f>IFERROR(VLOOKUP(Table49[[#This Row],[ITEM CODE]],Table2[[Item Code]:[Sub Category]],7,0),"")</f>
        <v>Bakery</v>
      </c>
      <c r="Y260" s="68" t="str">
        <f>Table49[[#This Row],[PO Number]]&amp;COUNTIFS($E$5:E260,E260)</f>
        <v>CO024377</v>
      </c>
    </row>
    <row r="261" spans="1:25" ht="14.7" customHeight="1" x14ac:dyDescent="0.3">
      <c r="A261" s="1">
        <f>IF(Table49[[#This Row],[ITEM NAME]]="","",ROW()-4)</f>
        <v>257</v>
      </c>
      <c r="B261" s="68">
        <v>45901</v>
      </c>
      <c r="C261" s="4">
        <f>IFERROR(VLOOKUP(B261,Table14[],3,0),"")</f>
        <v>9</v>
      </c>
      <c r="D261" s="4" t="str">
        <f>IFERROR(VLOOKUP(B261,Table14[],2,0),"")</f>
        <v>Week 01</v>
      </c>
      <c r="E261" s="234" t="s">
        <v>799</v>
      </c>
      <c r="F261" s="235" t="s">
        <v>800</v>
      </c>
      <c r="G261" s="44" t="s">
        <v>578</v>
      </c>
      <c r="H261" s="41" t="str">
        <f>IFERROR(VLOOKUP(Table49[[#This Row],[ITEM CODE]],Table2[[Item Code]:[Master Name]],2,0),"")</f>
        <v>F0301050017</v>
      </c>
      <c r="I261" s="41" t="s">
        <v>685</v>
      </c>
      <c r="J261" s="65" t="str">
        <f>IFERROR(VLOOKUP(Table49[[#This Row],[ITEM CODE]],Table2[[Item Code]:[Master Name]],3,0),"")</f>
        <v>Chocolate Roll</v>
      </c>
      <c r="K261" s="1" t="str">
        <f>IFERROR(VLOOKUP(Table49[[#This Row],[ITEM CODE]],Table2[[Item Code]:[Master Name]],9,0),"")</f>
        <v>1PKT*1pcs</v>
      </c>
      <c r="L261" s="1" t="str">
        <f>IFERROR(VLOOKUP(Table49[[#This Row],[ITEM CODE]],Table2[[Item Code]:[Master Name]],8,0),"")</f>
        <v>PCS</v>
      </c>
      <c r="M261" s="41">
        <v>2</v>
      </c>
      <c r="N261" s="66">
        <f>IFERROR(VLOOKUP(Table49[[#This Row],[ITEM CODE]],Table2[[#All],[Item Code]:[Unit Cost]],10,0),0)</f>
        <v>0.65</v>
      </c>
      <c r="O261" s="134">
        <f>IFERROR(VLOOKUP(Table49[[#This Row],[ITEM CODE]],Table2[[#All],[Item Code]:[Unit Cost]],10,0),0)</f>
        <v>0.65</v>
      </c>
      <c r="P261" s="56"/>
      <c r="Q261" s="58"/>
      <c r="R261" s="58">
        <f>Table49[[#This Row],[QUANTITY]]*Table49[[#This Row],[INV Prices]]</f>
        <v>1.3</v>
      </c>
      <c r="S261" s="67"/>
      <c r="V261" s="41"/>
      <c r="W261" s="4" t="str">
        <f>IFERROR(VLOOKUP(Table49[[#This Row],[ITEM CODE]],Table2[[Item Code]:[Category ]],6,0),"")</f>
        <v>Croissant</v>
      </c>
      <c r="X261" s="1" t="str">
        <f>IFERROR(VLOOKUP(Table49[[#This Row],[ITEM CODE]],Table2[[Item Code]:[Sub Category]],7,0),"")</f>
        <v>Bakery</v>
      </c>
      <c r="Y261" s="68" t="str">
        <f>Table49[[#This Row],[PO Number]]&amp;COUNTIFS($E$5:E261,E261)</f>
        <v>CO024378</v>
      </c>
    </row>
    <row r="262" spans="1:25" ht="14.7" customHeight="1" x14ac:dyDescent="0.3">
      <c r="A262" s="1">
        <f>IF(Table49[[#This Row],[ITEM NAME]]="","",ROW()-4)</f>
        <v>258</v>
      </c>
      <c r="B262" s="68">
        <v>45901</v>
      </c>
      <c r="C262" s="4">
        <f>IFERROR(VLOOKUP(B262,Table14[],3,0),"")</f>
        <v>9</v>
      </c>
      <c r="D262" s="4" t="str">
        <f>IFERROR(VLOOKUP(B262,Table14[],2,0),"")</f>
        <v>Week 01</v>
      </c>
      <c r="E262" s="234" t="s">
        <v>799</v>
      </c>
      <c r="F262" s="235" t="s">
        <v>800</v>
      </c>
      <c r="G262" s="44" t="s">
        <v>578</v>
      </c>
      <c r="H262" s="41" t="str">
        <f>IFERROR(VLOOKUP(Table49[[#This Row],[ITEM CODE]],Table2[[Item Code]:[Master Name]],2,0),"")</f>
        <v>F0301050018</v>
      </c>
      <c r="I262" s="41" t="s">
        <v>688</v>
      </c>
      <c r="J262" s="65" t="str">
        <f>IFERROR(VLOOKUP(Table49[[#This Row],[ITEM CODE]],Table2[[Item Code]:[Master Name]],3,0),"")</f>
        <v>Green Tea Muffin</v>
      </c>
      <c r="K262" s="1" t="str">
        <f>IFERROR(VLOOKUP(Table49[[#This Row],[ITEM CODE]],Table2[[Item Code]:[Master Name]],9,0),"")</f>
        <v>1PKT*3pcs</v>
      </c>
      <c r="L262" s="1" t="str">
        <f>IFERROR(VLOOKUP(Table49[[#This Row],[ITEM CODE]],Table2[[Item Code]:[Master Name]],8,0),"")</f>
        <v>PKT</v>
      </c>
      <c r="M262" s="41">
        <v>2</v>
      </c>
      <c r="N262" s="66">
        <f>IFERROR(VLOOKUP(Table49[[#This Row],[ITEM CODE]],Table2[[#All],[Item Code]:[Unit Cost]],10,0),0)</f>
        <v>0.44</v>
      </c>
      <c r="O262" s="134">
        <f>IFERROR(VLOOKUP(Table49[[#This Row],[ITEM CODE]],Table2[[#All],[Item Code]:[Unit Cost]],10,0),0)</f>
        <v>0.44</v>
      </c>
      <c r="P262" s="56"/>
      <c r="Q262" s="58"/>
      <c r="R262" s="58">
        <f>Table49[[#This Row],[QUANTITY]]*Table49[[#This Row],[INV Prices]]</f>
        <v>0.88</v>
      </c>
      <c r="S262" s="67"/>
      <c r="V262" s="41"/>
      <c r="W262" s="4" t="str">
        <f>IFERROR(VLOOKUP(Table49[[#This Row],[ITEM CODE]],Table2[[Item Code]:[Category ]],6,0),"")</f>
        <v>Muffin</v>
      </c>
      <c r="X262" s="1" t="str">
        <f>IFERROR(VLOOKUP(Table49[[#This Row],[ITEM CODE]],Table2[[Item Code]:[Sub Category]],7,0),"")</f>
        <v>Bakery</v>
      </c>
      <c r="Y262" s="68" t="str">
        <f>Table49[[#This Row],[PO Number]]&amp;COUNTIFS($E$5:E262,E262)</f>
        <v>CO024379</v>
      </c>
    </row>
    <row r="263" spans="1:25" ht="14.7" customHeight="1" x14ac:dyDescent="0.3">
      <c r="A263" s="1">
        <f>IF(Table49[[#This Row],[ITEM NAME]]="","",ROW()-4)</f>
        <v>259</v>
      </c>
      <c r="B263" s="68">
        <v>45901</v>
      </c>
      <c r="C263" s="4">
        <f>IFERROR(VLOOKUP(B263,Table14[],3,0),"")</f>
        <v>9</v>
      </c>
      <c r="D263" s="4" t="str">
        <f>IFERROR(VLOOKUP(B263,Table14[],2,0),"")</f>
        <v>Week 01</v>
      </c>
      <c r="E263" s="234" t="s">
        <v>799</v>
      </c>
      <c r="F263" s="235" t="s">
        <v>800</v>
      </c>
      <c r="G263" s="44" t="s">
        <v>578</v>
      </c>
      <c r="H263" s="41" t="str">
        <f>IFERROR(VLOOKUP(Table49[[#This Row],[ITEM CODE]],Table2[[Item Code]:[Master Name]],2,0),"")</f>
        <v>F0301050019</v>
      </c>
      <c r="I263" s="41" t="s">
        <v>681</v>
      </c>
      <c r="J263" s="65" t="str">
        <f>IFERROR(VLOOKUP(Table49[[#This Row],[ITEM CODE]],Table2[[Item Code]:[Master Name]],3,0),"")</f>
        <v xml:space="preserve">Hot Dog Cheese </v>
      </c>
      <c r="K263" s="1" t="str">
        <f>IFERROR(VLOOKUP(Table49[[#This Row],[ITEM CODE]],Table2[[Item Code]:[Master Name]],9,0),"")</f>
        <v>1PKT*4pcs</v>
      </c>
      <c r="L263" s="1" t="str">
        <f>IFERROR(VLOOKUP(Table49[[#This Row],[ITEM CODE]],Table2[[Item Code]:[Master Name]],8,0),"")</f>
        <v>PKT</v>
      </c>
      <c r="M263" s="41">
        <v>2</v>
      </c>
      <c r="N263" s="66">
        <f>IFERROR(VLOOKUP(Table49[[#This Row],[ITEM CODE]],Table2[[#All],[Item Code]:[Unit Cost]],10,0),0)</f>
        <v>0.98</v>
      </c>
      <c r="O263" s="134">
        <f>IFERROR(VLOOKUP(Table49[[#This Row],[ITEM CODE]],Table2[[#All],[Item Code]:[Unit Cost]],10,0),0)</f>
        <v>0.98</v>
      </c>
      <c r="P263" s="56"/>
      <c r="Q263" s="58"/>
      <c r="R263" s="58">
        <f>Table49[[#This Row],[QUANTITY]]*Table49[[#This Row],[INV Prices]]</f>
        <v>1.96</v>
      </c>
      <c r="S263" s="67"/>
      <c r="V263" s="41"/>
      <c r="W263" s="4" t="str">
        <f>IFERROR(VLOOKUP(Table49[[#This Row],[ITEM CODE]],Table2[[Item Code]:[Category ]],6,0),"")</f>
        <v>Bun</v>
      </c>
      <c r="X263" s="1" t="str">
        <f>IFERROR(VLOOKUP(Table49[[#This Row],[ITEM CODE]],Table2[[Item Code]:[Sub Category]],7,0),"")</f>
        <v>Bakery</v>
      </c>
      <c r="Y263" s="68" t="str">
        <f>Table49[[#This Row],[PO Number]]&amp;COUNTIFS($E$5:E263,E263)</f>
        <v>CO0243710</v>
      </c>
    </row>
    <row r="264" spans="1:25" ht="14.7" customHeight="1" x14ac:dyDescent="0.3">
      <c r="A264" s="1">
        <f>IF(Table49[[#This Row],[ITEM NAME]]="","",ROW()-4)</f>
        <v>260</v>
      </c>
      <c r="B264" s="68">
        <v>45901</v>
      </c>
      <c r="C264" s="4">
        <f>IFERROR(VLOOKUP(B264,Table14[],3,0),"")</f>
        <v>9</v>
      </c>
      <c r="D264" s="4" t="str">
        <f>IFERROR(VLOOKUP(B264,Table14[],2,0),"")</f>
        <v>Week 01</v>
      </c>
      <c r="E264" s="234" t="s">
        <v>799</v>
      </c>
      <c r="F264" s="235" t="s">
        <v>800</v>
      </c>
      <c r="G264" s="44" t="s">
        <v>578</v>
      </c>
      <c r="H264" s="41" t="str">
        <f>IFERROR(VLOOKUP(Table49[[#This Row],[ITEM CODE]],Table2[[Item Code]:[Master Name]],2,0),"")</f>
        <v>F0301050013</v>
      </c>
      <c r="I264" s="41" t="s">
        <v>683</v>
      </c>
      <c r="J264" s="65" t="str">
        <f>IFERROR(VLOOKUP(Table49[[#This Row],[ITEM CODE]],Table2[[Item Code]:[Master Name]],3,0),"")</f>
        <v>Marble Cake</v>
      </c>
      <c r="K264" s="1" t="str">
        <f>IFERROR(VLOOKUP(Table49[[#This Row],[ITEM CODE]],Table2[[Item Code]:[Master Name]],9,0),"")</f>
        <v>1PKT*2pcs</v>
      </c>
      <c r="L264" s="1" t="str">
        <f>IFERROR(VLOOKUP(Table49[[#This Row],[ITEM CODE]],Table2[[Item Code]:[Master Name]],8,0),"")</f>
        <v>PKT</v>
      </c>
      <c r="M264" s="41">
        <v>2</v>
      </c>
      <c r="N264" s="66">
        <f>IFERROR(VLOOKUP(Table49[[#This Row],[ITEM CODE]],Table2[[#All],[Item Code]:[Unit Cost]],10,0),0)</f>
        <v>0.82</v>
      </c>
      <c r="O264" s="134">
        <f>IFERROR(VLOOKUP(Table49[[#This Row],[ITEM CODE]],Table2[[#All],[Item Code]:[Unit Cost]],10,0),0)</f>
        <v>0.82</v>
      </c>
      <c r="P264" s="56"/>
      <c r="Q264" s="58"/>
      <c r="R264" s="58">
        <f>Table49[[#This Row],[QUANTITY]]*Table49[[#This Row],[INV Prices]]</f>
        <v>1.64</v>
      </c>
      <c r="S264" s="67"/>
      <c r="V264" s="41"/>
      <c r="W264" s="4" t="str">
        <f>IFERROR(VLOOKUP(Table49[[#This Row],[ITEM CODE]],Table2[[Item Code]:[Category ]],6,0),"")</f>
        <v>Cake</v>
      </c>
      <c r="X264" s="1" t="str">
        <f>IFERROR(VLOOKUP(Table49[[#This Row],[ITEM CODE]],Table2[[Item Code]:[Sub Category]],7,0),"")</f>
        <v>Bakery</v>
      </c>
      <c r="Y264" s="68" t="str">
        <f>Table49[[#This Row],[PO Number]]&amp;COUNTIFS($E$5:E264,E264)</f>
        <v>CO0243711</v>
      </c>
    </row>
    <row r="265" spans="1:25" ht="14.7" customHeight="1" x14ac:dyDescent="0.3">
      <c r="A265" s="1">
        <f>IF(Table49[[#This Row],[ITEM NAME]]="","",ROW()-4)</f>
        <v>261</v>
      </c>
      <c r="B265" s="68">
        <v>45901</v>
      </c>
      <c r="C265" s="4">
        <f>IFERROR(VLOOKUP(B265,Table14[],3,0),"")</f>
        <v>9</v>
      </c>
      <c r="D265" s="4" t="str">
        <f>IFERROR(VLOOKUP(B265,Table14[],2,0),"")</f>
        <v>Week 01</v>
      </c>
      <c r="E265" s="234" t="s">
        <v>799</v>
      </c>
      <c r="F265" s="235" t="s">
        <v>800</v>
      </c>
      <c r="G265" s="44" t="s">
        <v>578</v>
      </c>
      <c r="H265" s="41" t="str">
        <f>IFERROR(VLOOKUP(Table49[[#This Row],[ITEM CODE]],Table2[[Item Code]:[Master Name]],2,0),"")</f>
        <v>F0301050014</v>
      </c>
      <c r="I265" s="41" t="s">
        <v>676</v>
      </c>
      <c r="J265" s="65" t="str">
        <f>IFERROR(VLOOKUP(Table49[[#This Row],[ITEM CODE]],Table2[[Item Code]:[Master Name]],3,0),"")</f>
        <v>Mini Baguette</v>
      </c>
      <c r="K265" s="1" t="str">
        <f>IFERROR(VLOOKUP(Table49[[#This Row],[ITEM CODE]],Table2[[Item Code]:[Master Name]],9,0),"")</f>
        <v>1PKT*5pcs</v>
      </c>
      <c r="L265" s="1" t="str">
        <f>IFERROR(VLOOKUP(Table49[[#This Row],[ITEM CODE]],Table2[[Item Code]:[Master Name]],8,0),"")</f>
        <v>PKT</v>
      </c>
      <c r="M265" s="41">
        <v>2</v>
      </c>
      <c r="N265" s="66">
        <f>IFERROR(VLOOKUP(Table49[[#This Row],[ITEM CODE]],Table2[[#All],[Item Code]:[Unit Cost]],10,0),0)</f>
        <v>0.75</v>
      </c>
      <c r="O265" s="134">
        <f>IFERROR(VLOOKUP(Table49[[#This Row],[ITEM CODE]],Table2[[#All],[Item Code]:[Unit Cost]],10,0),0)</f>
        <v>0.75</v>
      </c>
      <c r="P265" s="56"/>
      <c r="Q265" s="58"/>
      <c r="R265" s="58">
        <f>Table49[[#This Row],[QUANTITY]]*Table49[[#This Row],[INV Prices]]</f>
        <v>1.5</v>
      </c>
      <c r="S265" s="67"/>
      <c r="V265" s="41"/>
      <c r="W265" s="4" t="str">
        <f>IFERROR(VLOOKUP(Table49[[#This Row],[ITEM CODE]],Table2[[Item Code]:[Category ]],6,0),"")</f>
        <v>Baguette</v>
      </c>
      <c r="X265" s="1" t="str">
        <f>IFERROR(VLOOKUP(Table49[[#This Row],[ITEM CODE]],Table2[[Item Code]:[Sub Category]],7,0),"")</f>
        <v>Bakery</v>
      </c>
      <c r="Y265" s="68" t="str">
        <f>Table49[[#This Row],[PO Number]]&amp;COUNTIFS($E$5:E265,E265)</f>
        <v>CO0243712</v>
      </c>
    </row>
    <row r="266" spans="1:25" ht="14.7" customHeight="1" x14ac:dyDescent="0.3">
      <c r="A266" s="1">
        <f>IF(Table49[[#This Row],[ITEM NAME]]="","",ROW()-4)</f>
        <v>262</v>
      </c>
      <c r="B266" s="68">
        <v>45901</v>
      </c>
      <c r="C266" s="4">
        <f>IFERROR(VLOOKUP(B266,Table14[],3,0),"")</f>
        <v>9</v>
      </c>
      <c r="D266" s="4" t="str">
        <f>IFERROR(VLOOKUP(B266,Table14[],2,0),"")</f>
        <v>Week 01</v>
      </c>
      <c r="E266" s="234" t="s">
        <v>799</v>
      </c>
      <c r="F266" s="235" t="s">
        <v>800</v>
      </c>
      <c r="G266" s="44" t="s">
        <v>578</v>
      </c>
      <c r="H266" s="41" t="str">
        <f>IFERROR(VLOOKUP(Table49[[#This Row],[ITEM CODE]],Table2[[Item Code]:[Master Name]],2,0),"")</f>
        <v>F0301050020</v>
      </c>
      <c r="I266" s="41" t="s">
        <v>686</v>
      </c>
      <c r="J266" s="65" t="str">
        <f>IFERROR(VLOOKUP(Table49[[#This Row],[ITEM CODE]],Table2[[Item Code]:[Master Name]],3,0),"")</f>
        <v>Mix Mini Snack</v>
      </c>
      <c r="K266" s="1" t="str">
        <f>IFERROR(VLOOKUP(Table49[[#This Row],[ITEM CODE]],Table2[[Item Code]:[Master Name]],9,0),"")</f>
        <v>1PKT*7pcs</v>
      </c>
      <c r="L266" s="1" t="str">
        <f>IFERROR(VLOOKUP(Table49[[#This Row],[ITEM CODE]],Table2[[Item Code]:[Master Name]],8,0),"")</f>
        <v>PKT</v>
      </c>
      <c r="M266" s="41">
        <v>2</v>
      </c>
      <c r="N266" s="66">
        <f>IFERROR(VLOOKUP(Table49[[#This Row],[ITEM CODE]],Table2[[#All],[Item Code]:[Unit Cost]],10,0),0)</f>
        <v>1.77</v>
      </c>
      <c r="O266" s="134">
        <f>IFERROR(VLOOKUP(Table49[[#This Row],[ITEM CODE]],Table2[[#All],[Item Code]:[Unit Cost]],10,0),0)</f>
        <v>1.77</v>
      </c>
      <c r="P266" s="56"/>
      <c r="Q266" s="58"/>
      <c r="R266" s="58">
        <f>Table49[[#This Row],[QUANTITY]]*Table49[[#This Row],[INV Prices]]</f>
        <v>3.54</v>
      </c>
      <c r="S266" s="67"/>
      <c r="V266" s="41"/>
      <c r="W266" s="4" t="str">
        <f>IFERROR(VLOOKUP(Table49[[#This Row],[ITEM CODE]],Table2[[Item Code]:[Category ]],6,0),"")</f>
        <v>Croissant</v>
      </c>
      <c r="X266" s="1" t="str">
        <f>IFERROR(VLOOKUP(Table49[[#This Row],[ITEM CODE]],Table2[[Item Code]:[Sub Category]],7,0),"")</f>
        <v>Bakery</v>
      </c>
      <c r="Y266" s="68" t="str">
        <f>Table49[[#This Row],[PO Number]]&amp;COUNTIFS($E$5:E266,E266)</f>
        <v>CO0243713</v>
      </c>
    </row>
    <row r="267" spans="1:25" ht="14.7" customHeight="1" x14ac:dyDescent="0.3">
      <c r="A267" s="1">
        <f>IF(Table49[[#This Row],[ITEM NAME]]="","",ROW()-4)</f>
        <v>263</v>
      </c>
      <c r="B267" s="68">
        <v>45901</v>
      </c>
      <c r="C267" s="4">
        <f>IFERROR(VLOOKUP(B267,Table14[],3,0),"")</f>
        <v>9</v>
      </c>
      <c r="D267" s="4" t="str">
        <f>IFERROR(VLOOKUP(B267,Table14[],2,0),"")</f>
        <v>Week 01</v>
      </c>
      <c r="E267" s="234" t="s">
        <v>799</v>
      </c>
      <c r="F267" s="235" t="s">
        <v>800</v>
      </c>
      <c r="G267" s="44" t="s">
        <v>578</v>
      </c>
      <c r="H267" s="41" t="str">
        <f>IFERROR(VLOOKUP(Table49[[#This Row],[ITEM CODE]],Table2[[Item Code]:[Master Name]],2,0),"")</f>
        <v>F0301050021</v>
      </c>
      <c r="I267" s="41" t="s">
        <v>689</v>
      </c>
      <c r="J267" s="65" t="str">
        <f>IFERROR(VLOOKUP(Table49[[#This Row],[ITEM CODE]],Table2[[Item Code]:[Master Name]],3,0),"")</f>
        <v>Mix Fruit Muffin</v>
      </c>
      <c r="K267" s="1" t="str">
        <f>IFERROR(VLOOKUP(Table49[[#This Row],[ITEM CODE]],Table2[[Item Code]:[Master Name]],9,0),"")</f>
        <v>1PKT*4pcs</v>
      </c>
      <c r="L267" s="1" t="str">
        <f>IFERROR(VLOOKUP(Table49[[#This Row],[ITEM CODE]],Table2[[Item Code]:[Master Name]],8,0),"")</f>
        <v>PKT</v>
      </c>
      <c r="M267" s="41">
        <v>2</v>
      </c>
      <c r="N267" s="66">
        <f>IFERROR(VLOOKUP(Table49[[#This Row],[ITEM CODE]],Table2[[#All],[Item Code]:[Unit Cost]],10,0),0)</f>
        <v>0.44</v>
      </c>
      <c r="O267" s="134">
        <f>IFERROR(VLOOKUP(Table49[[#This Row],[ITEM CODE]],Table2[[#All],[Item Code]:[Unit Cost]],10,0),0)</f>
        <v>0.44</v>
      </c>
      <c r="P267" s="56"/>
      <c r="Q267" s="58"/>
      <c r="R267" s="58">
        <f>Table49[[#This Row],[QUANTITY]]*Table49[[#This Row],[INV Prices]]</f>
        <v>0.88</v>
      </c>
      <c r="S267" s="67"/>
      <c r="V267" s="41"/>
      <c r="W267" s="4" t="str">
        <f>IFERROR(VLOOKUP(Table49[[#This Row],[ITEM CODE]],Table2[[Item Code]:[Category ]],6,0),"")</f>
        <v>Muffin</v>
      </c>
      <c r="X267" s="1" t="str">
        <f>IFERROR(VLOOKUP(Table49[[#This Row],[ITEM CODE]],Table2[[Item Code]:[Sub Category]],7,0),"")</f>
        <v>Bakery</v>
      </c>
      <c r="Y267" s="68" t="str">
        <f>Table49[[#This Row],[PO Number]]&amp;COUNTIFS($E$5:E267,E267)</f>
        <v>CO0243714</v>
      </c>
    </row>
    <row r="268" spans="1:25" ht="14.7" customHeight="1" x14ac:dyDescent="0.3">
      <c r="A268" s="1">
        <f>IF(Table49[[#This Row],[ITEM NAME]]="","",ROW()-4)</f>
        <v>264</v>
      </c>
      <c r="B268" s="68">
        <v>45901</v>
      </c>
      <c r="C268" s="4">
        <f>IFERROR(VLOOKUP(B268,Table14[],3,0),"")</f>
        <v>9</v>
      </c>
      <c r="D268" s="4" t="str">
        <f>IFERROR(VLOOKUP(B268,Table14[],2,0),"")</f>
        <v>Week 01</v>
      </c>
      <c r="E268" s="234" t="s">
        <v>799</v>
      </c>
      <c r="F268" s="235" t="s">
        <v>800</v>
      </c>
      <c r="G268" s="44" t="s">
        <v>578</v>
      </c>
      <c r="H268" s="41" t="str">
        <f>IFERROR(VLOOKUP(Table49[[#This Row],[ITEM CODE]],Table2[[Item Code]:[Master Name]],2,0),"")</f>
        <v>F0301050022</v>
      </c>
      <c r="I268" s="41" t="s">
        <v>679</v>
      </c>
      <c r="J268" s="65" t="str">
        <f>IFERROR(VLOOKUP(Table49[[#This Row],[ITEM CODE]],Table2[[Item Code]:[Master Name]],3,0),"")</f>
        <v xml:space="preserve">Raisins Bread </v>
      </c>
      <c r="K268" s="1" t="str">
        <f>IFERROR(VLOOKUP(Table49[[#This Row],[ITEM CODE]],Table2[[Item Code]:[Master Name]],9,0),"")</f>
        <v>1PKT*1pcs</v>
      </c>
      <c r="L268" s="1" t="str">
        <f>IFERROR(VLOOKUP(Table49[[#This Row],[ITEM CODE]],Table2[[Item Code]:[Master Name]],8,0),"")</f>
        <v>PCS</v>
      </c>
      <c r="M268" s="41">
        <v>2</v>
      </c>
      <c r="N268" s="66">
        <f>IFERROR(VLOOKUP(Table49[[#This Row],[ITEM CODE]],Table2[[#All],[Item Code]:[Unit Cost]],10,0),0)</f>
        <v>0.77</v>
      </c>
      <c r="O268" s="134">
        <f>IFERROR(VLOOKUP(Table49[[#This Row],[ITEM CODE]],Table2[[#All],[Item Code]:[Unit Cost]],10,0),0)</f>
        <v>0.77</v>
      </c>
      <c r="P268" s="56"/>
      <c r="Q268" s="58"/>
      <c r="R268" s="58">
        <f>Table49[[#This Row],[QUANTITY]]*Table49[[#This Row],[INV Prices]]</f>
        <v>1.54</v>
      </c>
      <c r="S268" s="67"/>
      <c r="V268" s="41"/>
      <c r="W268" s="4" t="str">
        <f>IFERROR(VLOOKUP(Table49[[#This Row],[ITEM CODE]],Table2[[Item Code]:[Category ]],6,0),"")</f>
        <v>Bread</v>
      </c>
      <c r="X268" s="1" t="str">
        <f>IFERROR(VLOOKUP(Table49[[#This Row],[ITEM CODE]],Table2[[Item Code]:[Sub Category]],7,0),"")</f>
        <v>Bakery</v>
      </c>
      <c r="Y268" s="68" t="str">
        <f>Table49[[#This Row],[PO Number]]&amp;COUNTIFS($E$5:E268,E268)</f>
        <v>CO0243715</v>
      </c>
    </row>
    <row r="269" spans="1:25" ht="14.7" customHeight="1" x14ac:dyDescent="0.3">
      <c r="A269" s="1">
        <f>IF(Table49[[#This Row],[ITEM NAME]]="","",ROW()-4)</f>
        <v>265</v>
      </c>
      <c r="B269" s="68">
        <v>45901</v>
      </c>
      <c r="C269" s="4">
        <f>IFERROR(VLOOKUP(B269,Table14[],3,0),"")</f>
        <v>9</v>
      </c>
      <c r="D269" s="4" t="str">
        <f>IFERROR(VLOOKUP(B269,Table14[],2,0),"")</f>
        <v>Week 01</v>
      </c>
      <c r="E269" s="234" t="s">
        <v>799</v>
      </c>
      <c r="F269" s="235" t="s">
        <v>800</v>
      </c>
      <c r="G269" s="44" t="s">
        <v>578</v>
      </c>
      <c r="H269" s="41" t="str">
        <f>IFERROR(VLOOKUP(Table49[[#This Row],[ITEM CODE]],Table2[[Item Code]:[Master Name]],2,0),"")</f>
        <v>F0301050023</v>
      </c>
      <c r="I269" s="41" t="s">
        <v>690</v>
      </c>
      <c r="J269" s="65" t="str">
        <f>IFERROR(VLOOKUP(Table49[[#This Row],[ITEM CODE]],Table2[[Item Code]:[Master Name]],3,0),"")</f>
        <v>Strawberry Muffin</v>
      </c>
      <c r="K269" s="1" t="str">
        <f>IFERROR(VLOOKUP(Table49[[#This Row],[ITEM CODE]],Table2[[Item Code]:[Master Name]],9,0),"")</f>
        <v>1PKT*3pcs</v>
      </c>
      <c r="L269" s="1" t="str">
        <f>IFERROR(VLOOKUP(Table49[[#This Row],[ITEM CODE]],Table2[[Item Code]:[Master Name]],8,0),"")</f>
        <v>PKT</v>
      </c>
      <c r="M269" s="41">
        <v>2</v>
      </c>
      <c r="N269" s="66">
        <f>IFERROR(VLOOKUP(Table49[[#This Row],[ITEM CODE]],Table2[[#All],[Item Code]:[Unit Cost]],10,0),0)</f>
        <v>0.44</v>
      </c>
      <c r="O269" s="134">
        <f>IFERROR(VLOOKUP(Table49[[#This Row],[ITEM CODE]],Table2[[#All],[Item Code]:[Unit Cost]],10,0),0)</f>
        <v>0.44</v>
      </c>
      <c r="P269" s="56"/>
      <c r="Q269" s="58"/>
      <c r="R269" s="58">
        <f>Table49[[#This Row],[QUANTITY]]*Table49[[#This Row],[INV Prices]]</f>
        <v>0.88</v>
      </c>
      <c r="S269" s="67"/>
      <c r="V269" s="41"/>
      <c r="W269" s="4" t="str">
        <f>IFERROR(VLOOKUP(Table49[[#This Row],[ITEM CODE]],Table2[[Item Code]:[Category ]],6,0),"")</f>
        <v>Muffin</v>
      </c>
      <c r="X269" s="1" t="str">
        <f>IFERROR(VLOOKUP(Table49[[#This Row],[ITEM CODE]],Table2[[Item Code]:[Sub Category]],7,0),"")</f>
        <v>Bakery</v>
      </c>
      <c r="Y269" s="68" t="str">
        <f>Table49[[#This Row],[PO Number]]&amp;COUNTIFS($E$5:E269,E269)</f>
        <v>CO0243716</v>
      </c>
    </row>
    <row r="270" spans="1:25" ht="14.7" customHeight="1" x14ac:dyDescent="0.3">
      <c r="A270" s="1">
        <f>IF(Table49[[#This Row],[ITEM NAME]]="","",ROW()-4)</f>
        <v>266</v>
      </c>
      <c r="B270" s="68">
        <v>45901</v>
      </c>
      <c r="C270" s="4">
        <f>IFERROR(VLOOKUP(B270,Table14[],3,0),"")</f>
        <v>9</v>
      </c>
      <c r="D270" s="4" t="str">
        <f>IFERROR(VLOOKUP(B270,Table14[],2,0),"")</f>
        <v>Week 01</v>
      </c>
      <c r="E270" s="234" t="s">
        <v>799</v>
      </c>
      <c r="F270" s="235" t="s">
        <v>800</v>
      </c>
      <c r="G270" s="44" t="s">
        <v>578</v>
      </c>
      <c r="H270" s="41" t="str">
        <f>IFERROR(VLOOKUP(Table49[[#This Row],[ITEM CODE]],Table2[[Item Code]:[Master Name]],2,0),"")</f>
        <v>F0301050024</v>
      </c>
      <c r="I270" s="41" t="s">
        <v>691</v>
      </c>
      <c r="J270" s="65" t="str">
        <f>IFERROR(VLOOKUP(Table49[[#This Row],[ITEM CODE]],Table2[[Item Code]:[Master Name]],3,0),"")</f>
        <v>Vanilla Muffin</v>
      </c>
      <c r="K270" s="1" t="str">
        <f>IFERROR(VLOOKUP(Table49[[#This Row],[ITEM CODE]],Table2[[Item Code]:[Master Name]],9,0),"")</f>
        <v>1PKT*3pcs</v>
      </c>
      <c r="L270" s="1" t="str">
        <f>IFERROR(VLOOKUP(Table49[[#This Row],[ITEM CODE]],Table2[[Item Code]:[Master Name]],8,0),"")</f>
        <v>PKT</v>
      </c>
      <c r="M270" s="41">
        <v>2</v>
      </c>
      <c r="N270" s="66">
        <f>IFERROR(VLOOKUP(Table49[[#This Row],[ITEM CODE]],Table2[[#All],[Item Code]:[Unit Cost]],10,0),0)</f>
        <v>0.44</v>
      </c>
      <c r="O270" s="134">
        <f>IFERROR(VLOOKUP(Table49[[#This Row],[ITEM CODE]],Table2[[#All],[Item Code]:[Unit Cost]],10,0),0)</f>
        <v>0.44</v>
      </c>
      <c r="P270" s="56"/>
      <c r="Q270" s="58"/>
      <c r="R270" s="58">
        <f>Table49[[#This Row],[QUANTITY]]*Table49[[#This Row],[INV Prices]]</f>
        <v>0.88</v>
      </c>
      <c r="S270" s="67"/>
      <c r="V270" s="41"/>
      <c r="W270" s="4" t="str">
        <f>IFERROR(VLOOKUP(Table49[[#This Row],[ITEM CODE]],Table2[[Item Code]:[Category ]],6,0),"")</f>
        <v>Muffin</v>
      </c>
      <c r="X270" s="1" t="str">
        <f>IFERROR(VLOOKUP(Table49[[#This Row],[ITEM CODE]],Table2[[Item Code]:[Sub Category]],7,0),"")</f>
        <v>Bakery</v>
      </c>
      <c r="Y270" s="68" t="str">
        <f>Table49[[#This Row],[PO Number]]&amp;COUNTIFS($E$5:E270,E270)</f>
        <v>CO0243717</v>
      </c>
    </row>
    <row r="271" spans="1:25" ht="14.7" customHeight="1" x14ac:dyDescent="0.3">
      <c r="A271" s="1">
        <f>IF(Table49[[#This Row],[ITEM NAME]]="","",ROW()-4)</f>
        <v>267</v>
      </c>
      <c r="B271" s="68">
        <v>45901</v>
      </c>
      <c r="C271" s="4">
        <f>IFERROR(VLOOKUP(B271,Table14[],3,0),"")</f>
        <v>9</v>
      </c>
      <c r="D271" s="4" t="str">
        <f>IFERROR(VLOOKUP(B271,Table14[],2,0),"")</f>
        <v>Week 01</v>
      </c>
      <c r="E271" s="234" t="s">
        <v>799</v>
      </c>
      <c r="F271" s="235" t="s">
        <v>800</v>
      </c>
      <c r="G271" s="44" t="s">
        <v>578</v>
      </c>
      <c r="H271" s="41" t="str">
        <f>IFERROR(VLOOKUP(Table49[[#This Row],[ITEM CODE]],Table2[[Item Code]:[Master Name]],2,0),"")</f>
        <v>F0301050025</v>
      </c>
      <c r="I271" s="41" t="s">
        <v>693</v>
      </c>
      <c r="J271" s="65" t="str">
        <f>IFERROR(VLOOKUP(Table49[[#This Row],[ITEM CODE]],Table2[[Item Code]:[Master Name]],3,0),"")</f>
        <v>White Toast</v>
      </c>
      <c r="K271" s="1" t="str">
        <f>IFERROR(VLOOKUP(Table49[[#This Row],[ITEM CODE]],Table2[[Item Code]:[Master Name]],9,0),"")</f>
        <v>1PKT*6slice</v>
      </c>
      <c r="L271" s="1" t="str">
        <f>IFERROR(VLOOKUP(Table49[[#This Row],[ITEM CODE]],Table2[[Item Code]:[Master Name]],8,0),"")</f>
        <v>PKT</v>
      </c>
      <c r="M271" s="41">
        <v>5</v>
      </c>
      <c r="N271" s="66">
        <f>IFERROR(VLOOKUP(Table49[[#This Row],[ITEM CODE]],Table2[[#All],[Item Code]:[Unit Cost]],10,0),0)</f>
        <v>1.02</v>
      </c>
      <c r="O271" s="134">
        <f>IFERROR(VLOOKUP(Table49[[#This Row],[ITEM CODE]],Table2[[#All],[Item Code]:[Unit Cost]],10,0),0)</f>
        <v>1.02</v>
      </c>
      <c r="P271" s="56"/>
      <c r="Q271" s="58"/>
      <c r="R271" s="58">
        <f>Table49[[#This Row],[QUANTITY]]*Table49[[#This Row],[INV Prices]]</f>
        <v>5.0999999999999996</v>
      </c>
      <c r="S271" s="67"/>
      <c r="V271" s="41"/>
      <c r="W271" s="4" t="str">
        <f>IFERROR(VLOOKUP(Table49[[#This Row],[ITEM CODE]],Table2[[Item Code]:[Category ]],6,0),"")</f>
        <v>Toast</v>
      </c>
      <c r="X271" s="1" t="str">
        <f>IFERROR(VLOOKUP(Table49[[#This Row],[ITEM CODE]],Table2[[Item Code]:[Sub Category]],7,0),"")</f>
        <v>Bakery</v>
      </c>
      <c r="Y271" s="68" t="str">
        <f>Table49[[#This Row],[PO Number]]&amp;COUNTIFS($E$5:E271,E271)</f>
        <v>CO0243718</v>
      </c>
    </row>
    <row r="272" spans="1:25" ht="14.7" customHeight="1" x14ac:dyDescent="0.3">
      <c r="A272" s="1">
        <f>IF(Table49[[#This Row],[ITEM NAME]]="","",ROW()-4)</f>
        <v>268</v>
      </c>
      <c r="B272" s="68">
        <v>45901</v>
      </c>
      <c r="C272" s="4">
        <f>IFERROR(VLOOKUP(B272,Table14[],3,0),"")</f>
        <v>9</v>
      </c>
      <c r="D272" s="4" t="str">
        <f>IFERROR(VLOOKUP(B272,Table14[],2,0),"")</f>
        <v>Week 01</v>
      </c>
      <c r="E272" s="4" t="s">
        <v>801</v>
      </c>
      <c r="F272" s="44" t="s">
        <v>802</v>
      </c>
      <c r="G272" s="44" t="s">
        <v>663</v>
      </c>
      <c r="H272" s="41" t="str">
        <f>IFERROR(VLOOKUP(Table49[[#This Row],[ITEM CODE]],Table2[[Item Code]:[Master Name]],2,0),"")</f>
        <v>F0301050007</v>
      </c>
      <c r="I272" s="41" t="s">
        <v>677</v>
      </c>
      <c r="J272" s="65" t="str">
        <f>IFERROR(VLOOKUP(Table49[[#This Row],[ITEM CODE]],Table2[[Item Code]:[Master Name]],3,0),"")</f>
        <v>Almond Chocolate Twist 100g</v>
      </c>
      <c r="K272" s="1" t="str">
        <f>IFERROR(VLOOKUP(Table49[[#This Row],[ITEM CODE]],Table2[[Item Code]:[Master Name]],9,0),"")</f>
        <v>1PKT*1pcs</v>
      </c>
      <c r="L272" s="1" t="str">
        <f>IFERROR(VLOOKUP(Table49[[#This Row],[ITEM CODE]],Table2[[Item Code]:[Master Name]],8,0),"")</f>
        <v>PCS</v>
      </c>
      <c r="M272" s="41">
        <v>2</v>
      </c>
      <c r="N272" s="66">
        <f>IFERROR(VLOOKUP(Table49[[#This Row],[ITEM CODE]],Table2[[#All],[Item Code]:[Unit Cost]],10,0),0)</f>
        <v>0.8</v>
      </c>
      <c r="O272" s="134">
        <f>IFERROR(VLOOKUP(Table49[[#This Row],[ITEM CODE]],Table2[[#All],[Item Code]:[Unit Cost]],10,0),0)</f>
        <v>0.8</v>
      </c>
      <c r="P272" s="56"/>
      <c r="Q272" s="58"/>
      <c r="R272" s="58">
        <f>Table49[[#This Row],[QUANTITY]]*Table49[[#This Row],[INV Prices]]</f>
        <v>1.6</v>
      </c>
      <c r="S272" s="67"/>
      <c r="V272" s="41"/>
      <c r="W272" s="4" t="str">
        <f>IFERROR(VLOOKUP(Table49[[#This Row],[ITEM CODE]],Table2[[Item Code]:[Category ]],6,0),"")</f>
        <v>Bread</v>
      </c>
      <c r="X272" s="1" t="str">
        <f>IFERROR(VLOOKUP(Table49[[#This Row],[ITEM CODE]],Table2[[Item Code]:[Sub Category]],7,0),"")</f>
        <v>Bakery</v>
      </c>
      <c r="Y272" s="68" t="str">
        <f>Table49[[#This Row],[PO Number]]&amp;COUNTIFS($E$5:E272,E272)</f>
        <v>CO024381</v>
      </c>
    </row>
    <row r="273" spans="1:25" ht="14.7" customHeight="1" x14ac:dyDescent="0.3">
      <c r="A273" s="1">
        <f>IF(Table49[[#This Row],[ITEM NAME]]="","",ROW()-4)</f>
        <v>269</v>
      </c>
      <c r="B273" s="68">
        <v>45901</v>
      </c>
      <c r="C273" s="4">
        <f>IFERROR(VLOOKUP(B273,Table14[],3,0),"")</f>
        <v>9</v>
      </c>
      <c r="D273" s="4" t="str">
        <f>IFERROR(VLOOKUP(B273,Table14[],2,0),"")</f>
        <v>Week 01</v>
      </c>
      <c r="E273" s="4" t="s">
        <v>801</v>
      </c>
      <c r="F273" s="44" t="s">
        <v>802</v>
      </c>
      <c r="G273" s="44" t="s">
        <v>663</v>
      </c>
      <c r="H273" s="41" t="str">
        <f>IFERROR(VLOOKUP(Table49[[#This Row],[ITEM CODE]],Table2[[Item Code]:[Master Name]],2,0),"")</f>
        <v>F0301050008</v>
      </c>
      <c r="I273" s="41" t="s">
        <v>684</v>
      </c>
      <c r="J273" s="65" t="str">
        <f>IFERROR(VLOOKUP(Table49[[#This Row],[ITEM CODE]],Table2[[Item Code]:[Master Name]],3,0),"")</f>
        <v>Croissant 70g</v>
      </c>
      <c r="K273" s="1" t="str">
        <f>IFERROR(VLOOKUP(Table49[[#This Row],[ITEM CODE]],Table2[[Item Code]:[Master Name]],9,0),"")</f>
        <v>1PKT*1pcs</v>
      </c>
      <c r="L273" s="1" t="str">
        <f>IFERROR(VLOOKUP(Table49[[#This Row],[ITEM CODE]],Table2[[Item Code]:[Master Name]],8,0),"")</f>
        <v>PCS</v>
      </c>
      <c r="M273" s="41">
        <v>5</v>
      </c>
      <c r="N273" s="66">
        <f>IFERROR(VLOOKUP(Table49[[#This Row],[ITEM CODE]],Table2[[#All],[Item Code]:[Unit Cost]],10,0),0)</f>
        <v>0.55000000000000004</v>
      </c>
      <c r="O273" s="134">
        <f>IFERROR(VLOOKUP(Table49[[#This Row],[ITEM CODE]],Table2[[#All],[Item Code]:[Unit Cost]],10,0),0)</f>
        <v>0.55000000000000004</v>
      </c>
      <c r="P273" s="56"/>
      <c r="Q273" s="58"/>
      <c r="R273" s="58">
        <f>Table49[[#This Row],[QUANTITY]]*Table49[[#This Row],[INV Prices]]</f>
        <v>2.75</v>
      </c>
      <c r="S273" s="67"/>
      <c r="V273" s="41"/>
      <c r="W273" s="4" t="str">
        <f>IFERROR(VLOOKUP(Table49[[#This Row],[ITEM CODE]],Table2[[Item Code]:[Category ]],6,0),"")</f>
        <v>Croissant</v>
      </c>
      <c r="X273" s="1" t="str">
        <f>IFERROR(VLOOKUP(Table49[[#This Row],[ITEM CODE]],Table2[[Item Code]:[Sub Category]],7,0),"")</f>
        <v>Bakery</v>
      </c>
      <c r="Y273" s="68" t="str">
        <f>Table49[[#This Row],[PO Number]]&amp;COUNTIFS($E$5:E273,E273)</f>
        <v>CO024382</v>
      </c>
    </row>
    <row r="274" spans="1:25" ht="14.7" customHeight="1" x14ac:dyDescent="0.3">
      <c r="A274" s="1">
        <f>IF(Table49[[#This Row],[ITEM NAME]]="","",ROW()-4)</f>
        <v>270</v>
      </c>
      <c r="B274" s="68">
        <v>45901</v>
      </c>
      <c r="C274" s="4">
        <f>IFERROR(VLOOKUP(B274,Table14[],3,0),"")</f>
        <v>9</v>
      </c>
      <c r="D274" s="4" t="str">
        <f>IFERROR(VLOOKUP(B274,Table14[],2,0),"")</f>
        <v>Week 01</v>
      </c>
      <c r="E274" s="4" t="s">
        <v>801</v>
      </c>
      <c r="F274" s="44" t="s">
        <v>802</v>
      </c>
      <c r="G274" s="44" t="s">
        <v>663</v>
      </c>
      <c r="H274" s="41" t="str">
        <f>IFERROR(VLOOKUP(Table49[[#This Row],[ITEM CODE]],Table2[[Item Code]:[Master Name]],2,0),"")</f>
        <v>F0301050009</v>
      </c>
      <c r="I274" s="41" t="s">
        <v>678</v>
      </c>
      <c r="J274" s="65" t="str">
        <f>IFERROR(VLOOKUP(Table49[[#This Row],[ITEM CODE]],Table2[[Item Code]:[Master Name]],3,0),"")</f>
        <v>Double Chocolate Twist 100g</v>
      </c>
      <c r="K274" s="1" t="str">
        <f>IFERROR(VLOOKUP(Table49[[#This Row],[ITEM CODE]],Table2[[Item Code]:[Master Name]],9,0),"")</f>
        <v>1PKT*1pcs</v>
      </c>
      <c r="L274" s="1" t="str">
        <f>IFERROR(VLOOKUP(Table49[[#This Row],[ITEM CODE]],Table2[[Item Code]:[Master Name]],8,0),"")</f>
        <v>PCS</v>
      </c>
      <c r="M274" s="41">
        <v>2</v>
      </c>
      <c r="N274" s="66">
        <f>IFERROR(VLOOKUP(Table49[[#This Row],[ITEM CODE]],Table2[[#All],[Item Code]:[Unit Cost]],10,0),0)</f>
        <v>0.8</v>
      </c>
      <c r="O274" s="134">
        <f>IFERROR(VLOOKUP(Table49[[#This Row],[ITEM CODE]],Table2[[#All],[Item Code]:[Unit Cost]],10,0),0)</f>
        <v>0.8</v>
      </c>
      <c r="P274" s="56"/>
      <c r="Q274" s="58"/>
      <c r="R274" s="58">
        <f>Table49[[#This Row],[QUANTITY]]*Table49[[#This Row],[INV Prices]]</f>
        <v>1.6</v>
      </c>
      <c r="S274" s="67"/>
      <c r="V274" s="41"/>
      <c r="W274" s="4" t="str">
        <f>IFERROR(VLOOKUP(Table49[[#This Row],[ITEM CODE]],Table2[[Item Code]:[Category ]],6,0),"")</f>
        <v>Bread</v>
      </c>
      <c r="X274" s="1" t="str">
        <f>IFERROR(VLOOKUP(Table49[[#This Row],[ITEM CODE]],Table2[[Item Code]:[Sub Category]],7,0),"")</f>
        <v>Bakery</v>
      </c>
      <c r="Y274" s="68" t="str">
        <f>Table49[[#This Row],[PO Number]]&amp;COUNTIFS($E$5:E274,E274)</f>
        <v>CO024383</v>
      </c>
    </row>
    <row r="275" spans="1:25" ht="14.7" customHeight="1" x14ac:dyDescent="0.3">
      <c r="A275" s="1">
        <f>IF(Table49[[#This Row],[ITEM NAME]]="","",ROW()-4)</f>
        <v>271</v>
      </c>
      <c r="B275" s="68">
        <v>45901</v>
      </c>
      <c r="C275" s="4">
        <f>IFERROR(VLOOKUP(B275,Table14[],3,0),"")</f>
        <v>9</v>
      </c>
      <c r="D275" s="4" t="str">
        <f>IFERROR(VLOOKUP(B275,Table14[],2,0),"")</f>
        <v>Week 01</v>
      </c>
      <c r="E275" s="4" t="s">
        <v>801</v>
      </c>
      <c r="F275" s="44" t="s">
        <v>802</v>
      </c>
      <c r="G275" s="44" t="s">
        <v>663</v>
      </c>
      <c r="H275" s="41" t="str">
        <f>IFERROR(VLOOKUP(Table49[[#This Row],[ITEM CODE]],Table2[[Item Code]:[Master Name]],2,0),"")</f>
        <v>F0301050010</v>
      </c>
      <c r="I275" s="41" t="s">
        <v>680</v>
      </c>
      <c r="J275" s="65" t="str">
        <f>IFERROR(VLOOKUP(Table49[[#This Row],[ITEM CODE]],Table2[[Item Code]:[Master Name]],3,0),"")</f>
        <v>Ham Pocket 100g</v>
      </c>
      <c r="K275" s="1" t="str">
        <f>IFERROR(VLOOKUP(Table49[[#This Row],[ITEM CODE]],Table2[[Item Code]:[Master Name]],9,0),"")</f>
        <v>1PKT*1pcs</v>
      </c>
      <c r="L275" s="1" t="str">
        <f>IFERROR(VLOOKUP(Table49[[#This Row],[ITEM CODE]],Table2[[Item Code]:[Master Name]],8,0),"")</f>
        <v>PCS</v>
      </c>
      <c r="M275" s="41">
        <v>2</v>
      </c>
      <c r="N275" s="66">
        <f>IFERROR(VLOOKUP(Table49[[#This Row],[ITEM CODE]],Table2[[#All],[Item Code]:[Unit Cost]],10,0),0)</f>
        <v>0.8</v>
      </c>
      <c r="O275" s="134">
        <f>IFERROR(VLOOKUP(Table49[[#This Row],[ITEM CODE]],Table2[[#All],[Item Code]:[Unit Cost]],10,0),0)</f>
        <v>0.8</v>
      </c>
      <c r="P275" s="56"/>
      <c r="Q275" s="58"/>
      <c r="R275" s="58">
        <f>Table49[[#This Row],[QUANTITY]]*Table49[[#This Row],[INV Prices]]</f>
        <v>1.6</v>
      </c>
      <c r="S275" s="67"/>
      <c r="V275" s="41"/>
      <c r="W275" s="4" t="str">
        <f>IFERROR(VLOOKUP(Table49[[#This Row],[ITEM CODE]],Table2[[Item Code]:[Category ]],6,0),"")</f>
        <v>Bun</v>
      </c>
      <c r="X275" s="1" t="str">
        <f>IFERROR(VLOOKUP(Table49[[#This Row],[ITEM CODE]],Table2[[Item Code]:[Sub Category]],7,0),"")</f>
        <v>Bakery</v>
      </c>
      <c r="Y275" s="68" t="str">
        <f>Table49[[#This Row],[PO Number]]&amp;COUNTIFS($E$5:E275,E275)</f>
        <v>CO024384</v>
      </c>
    </row>
    <row r="276" spans="1:25" ht="14.7" customHeight="1" x14ac:dyDescent="0.3">
      <c r="A276" s="1">
        <f>IF(Table49[[#This Row],[ITEM NAME]]="","",ROW()-4)</f>
        <v>272</v>
      </c>
      <c r="B276" s="68">
        <v>45901</v>
      </c>
      <c r="C276" s="4">
        <f>IFERROR(VLOOKUP(B276,Table14[],3,0),"")</f>
        <v>9</v>
      </c>
      <c r="D276" s="4" t="str">
        <f>IFERROR(VLOOKUP(B276,Table14[],2,0),"")</f>
        <v>Week 01</v>
      </c>
      <c r="E276" s="4" t="s">
        <v>801</v>
      </c>
      <c r="F276" s="44" t="s">
        <v>802</v>
      </c>
      <c r="G276" s="44" t="s">
        <v>663</v>
      </c>
      <c r="H276" s="41" t="str">
        <f>IFERROR(VLOOKUP(Table49[[#This Row],[ITEM CODE]],Table2[[Item Code]:[Master Name]],2,0),"")</f>
        <v>F0301050015</v>
      </c>
      <c r="I276" s="41" t="s">
        <v>675</v>
      </c>
      <c r="J276" s="65" t="str">
        <f>IFERROR(VLOOKUP(Table49[[#This Row],[ITEM CODE]],Table2[[Item Code]:[Master Name]],3,0),"")</f>
        <v>Baguette Small 150g</v>
      </c>
      <c r="K276" s="1" t="str">
        <f>IFERROR(VLOOKUP(Table49[[#This Row],[ITEM CODE]],Table2[[Item Code]:[Master Name]],9,0),"")</f>
        <v>1PKT*4pcs</v>
      </c>
      <c r="L276" s="1" t="str">
        <f>IFERROR(VLOOKUP(Table49[[#This Row],[ITEM CODE]],Table2[[Item Code]:[Master Name]],8,0),"")</f>
        <v>PKT</v>
      </c>
      <c r="M276" s="41">
        <v>1</v>
      </c>
      <c r="N276" s="66">
        <f>IFERROR(VLOOKUP(Table49[[#This Row],[ITEM CODE]],Table2[[#All],[Item Code]:[Unit Cost]],10,0),0)</f>
        <v>0.33</v>
      </c>
      <c r="O276" s="134">
        <f>IFERROR(VLOOKUP(Table49[[#This Row],[ITEM CODE]],Table2[[#All],[Item Code]:[Unit Cost]],10,0),0)</f>
        <v>0.33</v>
      </c>
      <c r="P276" s="56"/>
      <c r="Q276" s="58"/>
      <c r="R276" s="58">
        <f>Table49[[#This Row],[QUANTITY]]*Table49[[#This Row],[INV Prices]]</f>
        <v>0.33</v>
      </c>
      <c r="S276" s="67"/>
      <c r="V276" s="41"/>
      <c r="W276" s="4" t="str">
        <f>IFERROR(VLOOKUP(Table49[[#This Row],[ITEM CODE]],Table2[[Item Code]:[Category ]],6,0),"")</f>
        <v>Baguette</v>
      </c>
      <c r="X276" s="1" t="str">
        <f>IFERROR(VLOOKUP(Table49[[#This Row],[ITEM CODE]],Table2[[Item Code]:[Sub Category]],7,0),"")</f>
        <v>Bakery</v>
      </c>
      <c r="Y276" s="68" t="str">
        <f>Table49[[#This Row],[PO Number]]&amp;COUNTIFS($E$5:E276,E276)</f>
        <v>CO024385</v>
      </c>
    </row>
    <row r="277" spans="1:25" ht="14.7" customHeight="1" x14ac:dyDescent="0.3">
      <c r="A277" s="1">
        <f>IF(Table49[[#This Row],[ITEM NAME]]="","",ROW()-4)</f>
        <v>273</v>
      </c>
      <c r="B277" s="68">
        <v>45901</v>
      </c>
      <c r="C277" s="4">
        <f>IFERROR(VLOOKUP(B277,Table14[],3,0),"")</f>
        <v>9</v>
      </c>
      <c r="D277" s="4" t="str">
        <f>IFERROR(VLOOKUP(B277,Table14[],2,0),"")</f>
        <v>Week 01</v>
      </c>
      <c r="E277" s="4" t="s">
        <v>801</v>
      </c>
      <c r="F277" s="44" t="s">
        <v>802</v>
      </c>
      <c r="G277" s="44" t="s">
        <v>663</v>
      </c>
      <c r="H277" s="41" t="str">
        <f>IFERROR(VLOOKUP(Table49[[#This Row],[ITEM CODE]],Table2[[Item Code]:[Master Name]],2,0),"")</f>
        <v>F0301050011</v>
      </c>
      <c r="I277" s="41" t="s">
        <v>682</v>
      </c>
      <c r="J277" s="65" t="str">
        <f>IFERROR(VLOOKUP(Table49[[#This Row],[ITEM CODE]],Table2[[Item Code]:[Master Name]],3,0),"")</f>
        <v>Banana Cake</v>
      </c>
      <c r="K277" s="1" t="str">
        <f>IFERROR(VLOOKUP(Table49[[#This Row],[ITEM CODE]],Table2[[Item Code]:[Master Name]],9,0),"")</f>
        <v>1PKT*2pcs</v>
      </c>
      <c r="L277" s="1" t="str">
        <f>IFERROR(VLOOKUP(Table49[[#This Row],[ITEM CODE]],Table2[[Item Code]:[Master Name]],8,0),"")</f>
        <v>PKT</v>
      </c>
      <c r="M277" s="41">
        <v>1</v>
      </c>
      <c r="N277" s="66">
        <f>IFERROR(VLOOKUP(Table49[[#This Row],[ITEM CODE]],Table2[[#All],[Item Code]:[Unit Cost]],10,0),0)</f>
        <v>0.65</v>
      </c>
      <c r="O277" s="134">
        <f>IFERROR(VLOOKUP(Table49[[#This Row],[ITEM CODE]],Table2[[#All],[Item Code]:[Unit Cost]],10,0),0)</f>
        <v>0.65</v>
      </c>
      <c r="P277" s="56"/>
      <c r="Q277" s="58"/>
      <c r="R277" s="58">
        <f>Table49[[#This Row],[QUANTITY]]*Table49[[#This Row],[INV Prices]]</f>
        <v>0.65</v>
      </c>
      <c r="S277" s="67"/>
      <c r="V277" s="41"/>
      <c r="W277" s="4" t="str">
        <f>IFERROR(VLOOKUP(Table49[[#This Row],[ITEM CODE]],Table2[[Item Code]:[Category ]],6,0),"")</f>
        <v>Cake</v>
      </c>
      <c r="X277" s="1" t="str">
        <f>IFERROR(VLOOKUP(Table49[[#This Row],[ITEM CODE]],Table2[[Item Code]:[Sub Category]],7,0),"")</f>
        <v>Bakery</v>
      </c>
      <c r="Y277" s="68" t="str">
        <f>Table49[[#This Row],[PO Number]]&amp;COUNTIFS($E$5:E277,E277)</f>
        <v>CO024386</v>
      </c>
    </row>
    <row r="278" spans="1:25" ht="14.7" customHeight="1" x14ac:dyDescent="0.3">
      <c r="A278" s="1">
        <f>IF(Table49[[#This Row],[ITEM NAME]]="","",ROW()-4)</f>
        <v>274</v>
      </c>
      <c r="B278" s="68">
        <v>45901</v>
      </c>
      <c r="C278" s="4">
        <f>IFERROR(VLOOKUP(B278,Table14[],3,0),"")</f>
        <v>9</v>
      </c>
      <c r="D278" s="4" t="str">
        <f>IFERROR(VLOOKUP(B278,Table14[],2,0),"")</f>
        <v>Week 01</v>
      </c>
      <c r="E278" s="4" t="s">
        <v>801</v>
      </c>
      <c r="F278" s="44" t="s">
        <v>802</v>
      </c>
      <c r="G278" s="44" t="s">
        <v>663</v>
      </c>
      <c r="H278" s="41" t="str">
        <f>IFERROR(VLOOKUP(Table49[[#This Row],[ITEM CODE]],Table2[[Item Code]:[Master Name]],2,0),"")</f>
        <v>F0301050016</v>
      </c>
      <c r="I278" s="41" t="s">
        <v>692</v>
      </c>
      <c r="J278" s="65" t="str">
        <f>IFERROR(VLOOKUP(Table49[[#This Row],[ITEM CODE]],Table2[[Item Code]:[Master Name]],3,0),"")</f>
        <v>Chocolate Muffin</v>
      </c>
      <c r="K278" s="1" t="str">
        <f>IFERROR(VLOOKUP(Table49[[#This Row],[ITEM CODE]],Table2[[Item Code]:[Master Name]],9,0),"")</f>
        <v>1PKT*6pcs</v>
      </c>
      <c r="L278" s="1" t="str">
        <f>IFERROR(VLOOKUP(Table49[[#This Row],[ITEM CODE]],Table2[[Item Code]:[Master Name]],8,0),"")</f>
        <v>PKT</v>
      </c>
      <c r="M278" s="41">
        <v>1</v>
      </c>
      <c r="N278" s="66">
        <f>IFERROR(VLOOKUP(Table49[[#This Row],[ITEM CODE]],Table2[[#All],[Item Code]:[Unit Cost]],10,0),0)</f>
        <v>1.02</v>
      </c>
      <c r="O278" s="134">
        <f>IFERROR(VLOOKUP(Table49[[#This Row],[ITEM CODE]],Table2[[#All],[Item Code]:[Unit Cost]],10,0),0)</f>
        <v>1.02</v>
      </c>
      <c r="P278" s="56"/>
      <c r="Q278" s="58"/>
      <c r="R278" s="58">
        <f>Table49[[#This Row],[QUANTITY]]*Table49[[#This Row],[INV Prices]]</f>
        <v>1.02</v>
      </c>
      <c r="S278" s="67"/>
      <c r="V278" s="41"/>
      <c r="W278" s="4" t="str">
        <f>IFERROR(VLOOKUP(Table49[[#This Row],[ITEM CODE]],Table2[[Item Code]:[Category ]],6,0),"")</f>
        <v>Muffin</v>
      </c>
      <c r="X278" s="1" t="str">
        <f>IFERROR(VLOOKUP(Table49[[#This Row],[ITEM CODE]],Table2[[Item Code]:[Sub Category]],7,0),"")</f>
        <v>Bakery</v>
      </c>
      <c r="Y278" s="68" t="str">
        <f>Table49[[#This Row],[PO Number]]&amp;COUNTIFS($E$5:E278,E278)</f>
        <v>CO024387</v>
      </c>
    </row>
    <row r="279" spans="1:25" ht="14.7" customHeight="1" x14ac:dyDescent="0.3">
      <c r="A279" s="1">
        <f>IF(Table49[[#This Row],[ITEM NAME]]="","",ROW()-4)</f>
        <v>275</v>
      </c>
      <c r="B279" s="68">
        <v>45901</v>
      </c>
      <c r="C279" s="4">
        <f>IFERROR(VLOOKUP(B279,Table14[],3,0),"")</f>
        <v>9</v>
      </c>
      <c r="D279" s="4" t="str">
        <f>IFERROR(VLOOKUP(B279,Table14[],2,0),"")</f>
        <v>Week 01</v>
      </c>
      <c r="E279" s="4" t="s">
        <v>801</v>
      </c>
      <c r="F279" s="44" t="s">
        <v>802</v>
      </c>
      <c r="G279" s="44" t="s">
        <v>663</v>
      </c>
      <c r="H279" s="41" t="str">
        <f>IFERROR(VLOOKUP(Table49[[#This Row],[ITEM CODE]],Table2[[Item Code]:[Master Name]],2,0),"")</f>
        <v>F0301050017</v>
      </c>
      <c r="I279" s="41" t="s">
        <v>685</v>
      </c>
      <c r="J279" s="65" t="str">
        <f>IFERROR(VLOOKUP(Table49[[#This Row],[ITEM CODE]],Table2[[Item Code]:[Master Name]],3,0),"")</f>
        <v>Chocolate Roll</v>
      </c>
      <c r="K279" s="1" t="str">
        <f>IFERROR(VLOOKUP(Table49[[#This Row],[ITEM CODE]],Table2[[Item Code]:[Master Name]],9,0),"")</f>
        <v>1PKT*1pcs</v>
      </c>
      <c r="L279" s="1" t="str">
        <f>IFERROR(VLOOKUP(Table49[[#This Row],[ITEM CODE]],Table2[[Item Code]:[Master Name]],8,0),"")</f>
        <v>PCS</v>
      </c>
      <c r="M279" s="41">
        <v>1</v>
      </c>
      <c r="N279" s="66">
        <f>IFERROR(VLOOKUP(Table49[[#This Row],[ITEM CODE]],Table2[[#All],[Item Code]:[Unit Cost]],10,0),0)</f>
        <v>0.65</v>
      </c>
      <c r="O279" s="134">
        <f>IFERROR(VLOOKUP(Table49[[#This Row],[ITEM CODE]],Table2[[#All],[Item Code]:[Unit Cost]],10,0),0)</f>
        <v>0.65</v>
      </c>
      <c r="P279" s="56"/>
      <c r="Q279" s="58"/>
      <c r="R279" s="58">
        <f>Table49[[#This Row],[QUANTITY]]*Table49[[#This Row],[INV Prices]]</f>
        <v>0.65</v>
      </c>
      <c r="S279" s="67"/>
      <c r="V279" s="41"/>
      <c r="W279" s="4" t="str">
        <f>IFERROR(VLOOKUP(Table49[[#This Row],[ITEM CODE]],Table2[[Item Code]:[Category ]],6,0),"")</f>
        <v>Croissant</v>
      </c>
      <c r="X279" s="1" t="str">
        <f>IFERROR(VLOOKUP(Table49[[#This Row],[ITEM CODE]],Table2[[Item Code]:[Sub Category]],7,0),"")</f>
        <v>Bakery</v>
      </c>
      <c r="Y279" s="68" t="str">
        <f>Table49[[#This Row],[PO Number]]&amp;COUNTIFS($E$5:E279,E279)</f>
        <v>CO024388</v>
      </c>
    </row>
    <row r="280" spans="1:25" ht="14.7" customHeight="1" x14ac:dyDescent="0.3">
      <c r="A280" s="1">
        <f>IF(Table49[[#This Row],[ITEM NAME]]="","",ROW()-4)</f>
        <v>276</v>
      </c>
      <c r="B280" s="68">
        <v>45901</v>
      </c>
      <c r="C280" s="4">
        <f>IFERROR(VLOOKUP(B280,Table14[],3,0),"")</f>
        <v>9</v>
      </c>
      <c r="D280" s="4" t="str">
        <f>IFERROR(VLOOKUP(B280,Table14[],2,0),"")</f>
        <v>Week 01</v>
      </c>
      <c r="E280" s="4" t="s">
        <v>801</v>
      </c>
      <c r="F280" s="44" t="s">
        <v>802</v>
      </c>
      <c r="G280" s="44" t="s">
        <v>663</v>
      </c>
      <c r="H280" s="41" t="str">
        <f>IFERROR(VLOOKUP(Table49[[#This Row],[ITEM CODE]],Table2[[Item Code]:[Master Name]],2,0),"")</f>
        <v>F0301050018</v>
      </c>
      <c r="I280" s="41" t="s">
        <v>688</v>
      </c>
      <c r="J280" s="65" t="str">
        <f>IFERROR(VLOOKUP(Table49[[#This Row],[ITEM CODE]],Table2[[Item Code]:[Master Name]],3,0),"")</f>
        <v>Green Tea Muffin</v>
      </c>
      <c r="K280" s="1" t="str">
        <f>IFERROR(VLOOKUP(Table49[[#This Row],[ITEM CODE]],Table2[[Item Code]:[Master Name]],9,0),"")</f>
        <v>1PKT*3pcs</v>
      </c>
      <c r="L280" s="1" t="str">
        <f>IFERROR(VLOOKUP(Table49[[#This Row],[ITEM CODE]],Table2[[Item Code]:[Master Name]],8,0),"")</f>
        <v>PKT</v>
      </c>
      <c r="M280" s="41">
        <v>1</v>
      </c>
      <c r="N280" s="66">
        <f>IFERROR(VLOOKUP(Table49[[#This Row],[ITEM CODE]],Table2[[#All],[Item Code]:[Unit Cost]],10,0),0)</f>
        <v>0.44</v>
      </c>
      <c r="O280" s="134">
        <f>IFERROR(VLOOKUP(Table49[[#This Row],[ITEM CODE]],Table2[[#All],[Item Code]:[Unit Cost]],10,0),0)</f>
        <v>0.44</v>
      </c>
      <c r="P280" s="56"/>
      <c r="Q280" s="58"/>
      <c r="R280" s="58">
        <f>Table49[[#This Row],[QUANTITY]]*Table49[[#This Row],[INV Prices]]</f>
        <v>0.44</v>
      </c>
      <c r="S280" s="67"/>
      <c r="V280" s="41"/>
      <c r="W280" s="4" t="str">
        <f>IFERROR(VLOOKUP(Table49[[#This Row],[ITEM CODE]],Table2[[Item Code]:[Category ]],6,0),"")</f>
        <v>Muffin</v>
      </c>
      <c r="X280" s="1" t="str">
        <f>IFERROR(VLOOKUP(Table49[[#This Row],[ITEM CODE]],Table2[[Item Code]:[Sub Category]],7,0),"")</f>
        <v>Bakery</v>
      </c>
      <c r="Y280" s="68" t="str">
        <f>Table49[[#This Row],[PO Number]]&amp;COUNTIFS($E$5:E280,E280)</f>
        <v>CO024389</v>
      </c>
    </row>
    <row r="281" spans="1:25" ht="14.7" customHeight="1" x14ac:dyDescent="0.3">
      <c r="A281" s="1">
        <f>IF(Table49[[#This Row],[ITEM NAME]]="","",ROW()-4)</f>
        <v>277</v>
      </c>
      <c r="B281" s="68">
        <v>45901</v>
      </c>
      <c r="C281" s="4">
        <f>IFERROR(VLOOKUP(B281,Table14[],3,0),"")</f>
        <v>9</v>
      </c>
      <c r="D281" s="4" t="str">
        <f>IFERROR(VLOOKUP(B281,Table14[],2,0),"")</f>
        <v>Week 01</v>
      </c>
      <c r="E281" s="4" t="s">
        <v>801</v>
      </c>
      <c r="F281" s="44" t="s">
        <v>802</v>
      </c>
      <c r="G281" s="44" t="s">
        <v>663</v>
      </c>
      <c r="H281" s="41" t="str">
        <f>IFERROR(VLOOKUP(Table49[[#This Row],[ITEM CODE]],Table2[[Item Code]:[Master Name]],2,0),"")</f>
        <v>F0301050019</v>
      </c>
      <c r="I281" s="41" t="s">
        <v>681</v>
      </c>
      <c r="J281" s="65" t="str">
        <f>IFERROR(VLOOKUP(Table49[[#This Row],[ITEM CODE]],Table2[[Item Code]:[Master Name]],3,0),"")</f>
        <v xml:space="preserve">Hot Dog Cheese </v>
      </c>
      <c r="K281" s="1" t="str">
        <f>IFERROR(VLOOKUP(Table49[[#This Row],[ITEM CODE]],Table2[[Item Code]:[Master Name]],9,0),"")</f>
        <v>1PKT*4pcs</v>
      </c>
      <c r="L281" s="1" t="str">
        <f>IFERROR(VLOOKUP(Table49[[#This Row],[ITEM CODE]],Table2[[Item Code]:[Master Name]],8,0),"")</f>
        <v>PKT</v>
      </c>
      <c r="M281" s="41">
        <v>1</v>
      </c>
      <c r="N281" s="66">
        <f>IFERROR(VLOOKUP(Table49[[#This Row],[ITEM CODE]],Table2[[#All],[Item Code]:[Unit Cost]],10,0),0)</f>
        <v>0.98</v>
      </c>
      <c r="O281" s="134">
        <f>IFERROR(VLOOKUP(Table49[[#This Row],[ITEM CODE]],Table2[[#All],[Item Code]:[Unit Cost]],10,0),0)</f>
        <v>0.98</v>
      </c>
      <c r="P281" s="56"/>
      <c r="Q281" s="58"/>
      <c r="R281" s="58">
        <f>Table49[[#This Row],[QUANTITY]]*Table49[[#This Row],[INV Prices]]</f>
        <v>0.98</v>
      </c>
      <c r="S281" s="67"/>
      <c r="V281" s="41"/>
      <c r="W281" s="4" t="str">
        <f>IFERROR(VLOOKUP(Table49[[#This Row],[ITEM CODE]],Table2[[Item Code]:[Category ]],6,0),"")</f>
        <v>Bun</v>
      </c>
      <c r="X281" s="1" t="str">
        <f>IFERROR(VLOOKUP(Table49[[#This Row],[ITEM CODE]],Table2[[Item Code]:[Sub Category]],7,0),"")</f>
        <v>Bakery</v>
      </c>
      <c r="Y281" s="68" t="str">
        <f>Table49[[#This Row],[PO Number]]&amp;COUNTIFS($E$5:E281,E281)</f>
        <v>CO0243810</v>
      </c>
    </row>
    <row r="282" spans="1:25" ht="14.7" customHeight="1" x14ac:dyDescent="0.3">
      <c r="A282" s="1">
        <f>IF(Table49[[#This Row],[ITEM NAME]]="","",ROW()-4)</f>
        <v>278</v>
      </c>
      <c r="B282" s="68">
        <v>45901</v>
      </c>
      <c r="C282" s="4">
        <f>IFERROR(VLOOKUP(B282,Table14[],3,0),"")</f>
        <v>9</v>
      </c>
      <c r="D282" s="4" t="str">
        <f>IFERROR(VLOOKUP(B282,Table14[],2,0),"")</f>
        <v>Week 01</v>
      </c>
      <c r="E282" s="4" t="s">
        <v>801</v>
      </c>
      <c r="F282" s="44" t="s">
        <v>802</v>
      </c>
      <c r="G282" s="44" t="s">
        <v>663</v>
      </c>
      <c r="H282" s="41" t="str">
        <f>IFERROR(VLOOKUP(Table49[[#This Row],[ITEM CODE]],Table2[[Item Code]:[Master Name]],2,0),"")</f>
        <v>F0301050013</v>
      </c>
      <c r="I282" s="41" t="s">
        <v>683</v>
      </c>
      <c r="J282" s="65" t="str">
        <f>IFERROR(VLOOKUP(Table49[[#This Row],[ITEM CODE]],Table2[[Item Code]:[Master Name]],3,0),"")</f>
        <v>Marble Cake</v>
      </c>
      <c r="K282" s="1" t="str">
        <f>IFERROR(VLOOKUP(Table49[[#This Row],[ITEM CODE]],Table2[[Item Code]:[Master Name]],9,0),"")</f>
        <v>1PKT*2pcs</v>
      </c>
      <c r="L282" s="1" t="str">
        <f>IFERROR(VLOOKUP(Table49[[#This Row],[ITEM CODE]],Table2[[Item Code]:[Master Name]],8,0),"")</f>
        <v>PKT</v>
      </c>
      <c r="M282" s="41">
        <v>1</v>
      </c>
      <c r="N282" s="66">
        <f>IFERROR(VLOOKUP(Table49[[#This Row],[ITEM CODE]],Table2[[#All],[Item Code]:[Unit Cost]],10,0),0)</f>
        <v>0.82</v>
      </c>
      <c r="O282" s="134">
        <f>IFERROR(VLOOKUP(Table49[[#This Row],[ITEM CODE]],Table2[[#All],[Item Code]:[Unit Cost]],10,0),0)</f>
        <v>0.82</v>
      </c>
      <c r="P282" s="56"/>
      <c r="Q282" s="58"/>
      <c r="R282" s="58">
        <f>Table49[[#This Row],[QUANTITY]]*Table49[[#This Row],[INV Prices]]</f>
        <v>0.82</v>
      </c>
      <c r="S282" s="67"/>
      <c r="V282" s="41"/>
      <c r="W282" s="4" t="str">
        <f>IFERROR(VLOOKUP(Table49[[#This Row],[ITEM CODE]],Table2[[Item Code]:[Category ]],6,0),"")</f>
        <v>Cake</v>
      </c>
      <c r="X282" s="1" t="str">
        <f>IFERROR(VLOOKUP(Table49[[#This Row],[ITEM CODE]],Table2[[Item Code]:[Sub Category]],7,0),"")</f>
        <v>Bakery</v>
      </c>
      <c r="Y282" s="68" t="str">
        <f>Table49[[#This Row],[PO Number]]&amp;COUNTIFS($E$5:E282,E282)</f>
        <v>CO0243811</v>
      </c>
    </row>
    <row r="283" spans="1:25" ht="14.7" customHeight="1" x14ac:dyDescent="0.3">
      <c r="A283" s="1">
        <f>IF(Table49[[#This Row],[ITEM NAME]]="","",ROW()-4)</f>
        <v>279</v>
      </c>
      <c r="B283" s="68">
        <v>45901</v>
      </c>
      <c r="C283" s="4">
        <f>IFERROR(VLOOKUP(B283,Table14[],3,0),"")</f>
        <v>9</v>
      </c>
      <c r="D283" s="4" t="str">
        <f>IFERROR(VLOOKUP(B283,Table14[],2,0),"")</f>
        <v>Week 01</v>
      </c>
      <c r="E283" s="4" t="s">
        <v>801</v>
      </c>
      <c r="F283" s="44" t="s">
        <v>802</v>
      </c>
      <c r="G283" s="44" t="s">
        <v>663</v>
      </c>
      <c r="H283" s="41" t="str">
        <f>IFERROR(VLOOKUP(Table49[[#This Row],[ITEM CODE]],Table2[[Item Code]:[Master Name]],2,0),"")</f>
        <v>F0301050014</v>
      </c>
      <c r="I283" s="41" t="s">
        <v>676</v>
      </c>
      <c r="J283" s="65" t="str">
        <f>IFERROR(VLOOKUP(Table49[[#This Row],[ITEM CODE]],Table2[[Item Code]:[Master Name]],3,0),"")</f>
        <v>Mini Baguette</v>
      </c>
      <c r="K283" s="1" t="str">
        <f>IFERROR(VLOOKUP(Table49[[#This Row],[ITEM CODE]],Table2[[Item Code]:[Master Name]],9,0),"")</f>
        <v>1PKT*5pcs</v>
      </c>
      <c r="L283" s="1" t="str">
        <f>IFERROR(VLOOKUP(Table49[[#This Row],[ITEM CODE]],Table2[[Item Code]:[Master Name]],8,0),"")</f>
        <v>PKT</v>
      </c>
      <c r="M283" s="41">
        <v>1</v>
      </c>
      <c r="N283" s="66">
        <f>IFERROR(VLOOKUP(Table49[[#This Row],[ITEM CODE]],Table2[[#All],[Item Code]:[Unit Cost]],10,0),0)</f>
        <v>0.75</v>
      </c>
      <c r="O283" s="134">
        <f>IFERROR(VLOOKUP(Table49[[#This Row],[ITEM CODE]],Table2[[#All],[Item Code]:[Unit Cost]],10,0),0)</f>
        <v>0.75</v>
      </c>
      <c r="P283" s="56"/>
      <c r="Q283" s="58"/>
      <c r="R283" s="58">
        <f>Table49[[#This Row],[QUANTITY]]*Table49[[#This Row],[INV Prices]]</f>
        <v>0.75</v>
      </c>
      <c r="S283" s="67"/>
      <c r="V283" s="41"/>
      <c r="W283" s="4" t="str">
        <f>IFERROR(VLOOKUP(Table49[[#This Row],[ITEM CODE]],Table2[[Item Code]:[Category ]],6,0),"")</f>
        <v>Baguette</v>
      </c>
      <c r="X283" s="1" t="str">
        <f>IFERROR(VLOOKUP(Table49[[#This Row],[ITEM CODE]],Table2[[Item Code]:[Sub Category]],7,0),"")</f>
        <v>Bakery</v>
      </c>
      <c r="Y283" s="68" t="str">
        <f>Table49[[#This Row],[PO Number]]&amp;COUNTIFS($E$5:E283,E283)</f>
        <v>CO0243812</v>
      </c>
    </row>
    <row r="284" spans="1:25" ht="14.7" customHeight="1" x14ac:dyDescent="0.3">
      <c r="A284" s="1">
        <f>IF(Table49[[#This Row],[ITEM NAME]]="","",ROW()-4)</f>
        <v>280</v>
      </c>
      <c r="B284" s="68">
        <v>45901</v>
      </c>
      <c r="C284" s="4">
        <f>IFERROR(VLOOKUP(B284,Table14[],3,0),"")</f>
        <v>9</v>
      </c>
      <c r="D284" s="4" t="str">
        <f>IFERROR(VLOOKUP(B284,Table14[],2,0),"")</f>
        <v>Week 01</v>
      </c>
      <c r="E284" s="4" t="s">
        <v>801</v>
      </c>
      <c r="F284" s="44" t="s">
        <v>802</v>
      </c>
      <c r="G284" s="44" t="s">
        <v>663</v>
      </c>
      <c r="H284" s="41" t="str">
        <f>IFERROR(VLOOKUP(Table49[[#This Row],[ITEM CODE]],Table2[[Item Code]:[Master Name]],2,0),"")</f>
        <v>F0301050020</v>
      </c>
      <c r="I284" s="41" t="s">
        <v>686</v>
      </c>
      <c r="J284" s="65" t="str">
        <f>IFERROR(VLOOKUP(Table49[[#This Row],[ITEM CODE]],Table2[[Item Code]:[Master Name]],3,0),"")</f>
        <v>Mix Mini Snack</v>
      </c>
      <c r="K284" s="1" t="str">
        <f>IFERROR(VLOOKUP(Table49[[#This Row],[ITEM CODE]],Table2[[Item Code]:[Master Name]],9,0),"")</f>
        <v>1PKT*7pcs</v>
      </c>
      <c r="L284" s="1" t="str">
        <f>IFERROR(VLOOKUP(Table49[[#This Row],[ITEM CODE]],Table2[[Item Code]:[Master Name]],8,0),"")</f>
        <v>PKT</v>
      </c>
      <c r="M284" s="41">
        <v>1</v>
      </c>
      <c r="N284" s="66">
        <f>IFERROR(VLOOKUP(Table49[[#This Row],[ITEM CODE]],Table2[[#All],[Item Code]:[Unit Cost]],10,0),0)</f>
        <v>1.77</v>
      </c>
      <c r="O284" s="134">
        <f>IFERROR(VLOOKUP(Table49[[#This Row],[ITEM CODE]],Table2[[#All],[Item Code]:[Unit Cost]],10,0),0)</f>
        <v>1.77</v>
      </c>
      <c r="P284" s="56"/>
      <c r="Q284" s="58"/>
      <c r="R284" s="58">
        <f>Table49[[#This Row],[QUANTITY]]*Table49[[#This Row],[INV Prices]]</f>
        <v>1.77</v>
      </c>
      <c r="S284" s="67"/>
      <c r="V284" s="41"/>
      <c r="W284" s="4" t="str">
        <f>IFERROR(VLOOKUP(Table49[[#This Row],[ITEM CODE]],Table2[[Item Code]:[Category ]],6,0),"")</f>
        <v>Croissant</v>
      </c>
      <c r="X284" s="1" t="str">
        <f>IFERROR(VLOOKUP(Table49[[#This Row],[ITEM CODE]],Table2[[Item Code]:[Sub Category]],7,0),"")</f>
        <v>Bakery</v>
      </c>
      <c r="Y284" s="68" t="str">
        <f>Table49[[#This Row],[PO Number]]&amp;COUNTIFS($E$5:E284,E284)</f>
        <v>CO0243813</v>
      </c>
    </row>
    <row r="285" spans="1:25" ht="14.7" customHeight="1" x14ac:dyDescent="0.3">
      <c r="A285" s="1">
        <f>IF(Table49[[#This Row],[ITEM NAME]]="","",ROW()-4)</f>
        <v>281</v>
      </c>
      <c r="B285" s="68">
        <v>45901</v>
      </c>
      <c r="C285" s="4">
        <f>IFERROR(VLOOKUP(B285,Table14[],3,0),"")</f>
        <v>9</v>
      </c>
      <c r="D285" s="4" t="str">
        <f>IFERROR(VLOOKUP(B285,Table14[],2,0),"")</f>
        <v>Week 01</v>
      </c>
      <c r="E285" s="4" t="s">
        <v>801</v>
      </c>
      <c r="F285" s="44" t="s">
        <v>802</v>
      </c>
      <c r="G285" s="44" t="s">
        <v>663</v>
      </c>
      <c r="H285" s="41" t="str">
        <f>IFERROR(VLOOKUP(Table49[[#This Row],[ITEM CODE]],Table2[[Item Code]:[Master Name]],2,0),"")</f>
        <v>F0301050021</v>
      </c>
      <c r="I285" s="41" t="s">
        <v>689</v>
      </c>
      <c r="J285" s="65" t="str">
        <f>IFERROR(VLOOKUP(Table49[[#This Row],[ITEM CODE]],Table2[[Item Code]:[Master Name]],3,0),"")</f>
        <v>Mix Fruit Muffin</v>
      </c>
      <c r="K285" s="1" t="str">
        <f>IFERROR(VLOOKUP(Table49[[#This Row],[ITEM CODE]],Table2[[Item Code]:[Master Name]],9,0),"")</f>
        <v>1PKT*4pcs</v>
      </c>
      <c r="L285" s="1" t="str">
        <f>IFERROR(VLOOKUP(Table49[[#This Row],[ITEM CODE]],Table2[[Item Code]:[Master Name]],8,0),"")</f>
        <v>PKT</v>
      </c>
      <c r="M285" s="41">
        <v>1</v>
      </c>
      <c r="N285" s="66">
        <f>IFERROR(VLOOKUP(Table49[[#This Row],[ITEM CODE]],Table2[[#All],[Item Code]:[Unit Cost]],10,0),0)</f>
        <v>0.44</v>
      </c>
      <c r="O285" s="134">
        <f>IFERROR(VLOOKUP(Table49[[#This Row],[ITEM CODE]],Table2[[#All],[Item Code]:[Unit Cost]],10,0),0)</f>
        <v>0.44</v>
      </c>
      <c r="P285" s="56"/>
      <c r="Q285" s="58"/>
      <c r="R285" s="58">
        <f>Table49[[#This Row],[QUANTITY]]*Table49[[#This Row],[INV Prices]]</f>
        <v>0.44</v>
      </c>
      <c r="S285" s="67"/>
      <c r="V285" s="41"/>
      <c r="W285" s="4" t="str">
        <f>IFERROR(VLOOKUP(Table49[[#This Row],[ITEM CODE]],Table2[[Item Code]:[Category ]],6,0),"")</f>
        <v>Muffin</v>
      </c>
      <c r="X285" s="1" t="str">
        <f>IFERROR(VLOOKUP(Table49[[#This Row],[ITEM CODE]],Table2[[Item Code]:[Sub Category]],7,0),"")</f>
        <v>Bakery</v>
      </c>
      <c r="Y285" s="68" t="str">
        <f>Table49[[#This Row],[PO Number]]&amp;COUNTIFS($E$5:E285,E285)</f>
        <v>CO0243814</v>
      </c>
    </row>
    <row r="286" spans="1:25" ht="14.7" customHeight="1" x14ac:dyDescent="0.3">
      <c r="A286" s="1">
        <f>IF(Table49[[#This Row],[ITEM NAME]]="","",ROW()-4)</f>
        <v>282</v>
      </c>
      <c r="B286" s="68">
        <v>45901</v>
      </c>
      <c r="C286" s="4">
        <f>IFERROR(VLOOKUP(B286,Table14[],3,0),"")</f>
        <v>9</v>
      </c>
      <c r="D286" s="4" t="str">
        <f>IFERROR(VLOOKUP(B286,Table14[],2,0),"")</f>
        <v>Week 01</v>
      </c>
      <c r="E286" s="4" t="s">
        <v>801</v>
      </c>
      <c r="F286" s="44" t="s">
        <v>802</v>
      </c>
      <c r="G286" s="44" t="s">
        <v>663</v>
      </c>
      <c r="H286" s="41" t="str">
        <f>IFERROR(VLOOKUP(Table49[[#This Row],[ITEM CODE]],Table2[[Item Code]:[Master Name]],2,0),"")</f>
        <v>F0301050022</v>
      </c>
      <c r="I286" s="41" t="s">
        <v>679</v>
      </c>
      <c r="J286" s="65" t="str">
        <f>IFERROR(VLOOKUP(Table49[[#This Row],[ITEM CODE]],Table2[[Item Code]:[Master Name]],3,0),"")</f>
        <v xml:space="preserve">Raisins Bread </v>
      </c>
      <c r="K286" s="1" t="str">
        <f>IFERROR(VLOOKUP(Table49[[#This Row],[ITEM CODE]],Table2[[Item Code]:[Master Name]],9,0),"")</f>
        <v>1PKT*1pcs</v>
      </c>
      <c r="L286" s="1" t="str">
        <f>IFERROR(VLOOKUP(Table49[[#This Row],[ITEM CODE]],Table2[[Item Code]:[Master Name]],8,0),"")</f>
        <v>PCS</v>
      </c>
      <c r="M286" s="41">
        <v>1</v>
      </c>
      <c r="N286" s="66">
        <f>IFERROR(VLOOKUP(Table49[[#This Row],[ITEM CODE]],Table2[[#All],[Item Code]:[Unit Cost]],10,0),0)</f>
        <v>0.77</v>
      </c>
      <c r="O286" s="134">
        <f>IFERROR(VLOOKUP(Table49[[#This Row],[ITEM CODE]],Table2[[#All],[Item Code]:[Unit Cost]],10,0),0)</f>
        <v>0.77</v>
      </c>
      <c r="P286" s="56"/>
      <c r="Q286" s="58"/>
      <c r="R286" s="58">
        <f>Table49[[#This Row],[QUANTITY]]*Table49[[#This Row],[INV Prices]]</f>
        <v>0.77</v>
      </c>
      <c r="S286" s="67"/>
      <c r="V286" s="41"/>
      <c r="W286" s="4" t="str">
        <f>IFERROR(VLOOKUP(Table49[[#This Row],[ITEM CODE]],Table2[[Item Code]:[Category ]],6,0),"")</f>
        <v>Bread</v>
      </c>
      <c r="X286" s="1" t="str">
        <f>IFERROR(VLOOKUP(Table49[[#This Row],[ITEM CODE]],Table2[[Item Code]:[Sub Category]],7,0),"")</f>
        <v>Bakery</v>
      </c>
      <c r="Y286" s="68" t="str">
        <f>Table49[[#This Row],[PO Number]]&amp;COUNTIFS($E$5:E286,E286)</f>
        <v>CO0243815</v>
      </c>
    </row>
    <row r="287" spans="1:25" ht="14.7" customHeight="1" x14ac:dyDescent="0.3">
      <c r="A287" s="1">
        <f>IF(Table49[[#This Row],[ITEM NAME]]="","",ROW()-4)</f>
        <v>283</v>
      </c>
      <c r="B287" s="68">
        <v>45901</v>
      </c>
      <c r="C287" s="4">
        <f>IFERROR(VLOOKUP(B287,Table14[],3,0),"")</f>
        <v>9</v>
      </c>
      <c r="D287" s="4" t="str">
        <f>IFERROR(VLOOKUP(B287,Table14[],2,0),"")</f>
        <v>Week 01</v>
      </c>
      <c r="E287" s="4" t="s">
        <v>801</v>
      </c>
      <c r="F287" s="44" t="s">
        <v>802</v>
      </c>
      <c r="G287" s="44" t="s">
        <v>663</v>
      </c>
      <c r="H287" s="41" t="str">
        <f>IFERROR(VLOOKUP(Table49[[#This Row],[ITEM CODE]],Table2[[Item Code]:[Master Name]],2,0),"")</f>
        <v>F0301050023</v>
      </c>
      <c r="I287" s="41" t="s">
        <v>690</v>
      </c>
      <c r="J287" s="65" t="str">
        <f>IFERROR(VLOOKUP(Table49[[#This Row],[ITEM CODE]],Table2[[Item Code]:[Master Name]],3,0),"")</f>
        <v>Strawberry Muffin</v>
      </c>
      <c r="K287" s="1" t="str">
        <f>IFERROR(VLOOKUP(Table49[[#This Row],[ITEM CODE]],Table2[[Item Code]:[Master Name]],9,0),"")</f>
        <v>1PKT*3pcs</v>
      </c>
      <c r="L287" s="1" t="str">
        <f>IFERROR(VLOOKUP(Table49[[#This Row],[ITEM CODE]],Table2[[Item Code]:[Master Name]],8,0),"")</f>
        <v>PKT</v>
      </c>
      <c r="M287" s="41">
        <v>1</v>
      </c>
      <c r="N287" s="66">
        <f>IFERROR(VLOOKUP(Table49[[#This Row],[ITEM CODE]],Table2[[#All],[Item Code]:[Unit Cost]],10,0),0)</f>
        <v>0.44</v>
      </c>
      <c r="O287" s="134">
        <f>IFERROR(VLOOKUP(Table49[[#This Row],[ITEM CODE]],Table2[[#All],[Item Code]:[Unit Cost]],10,0),0)</f>
        <v>0.44</v>
      </c>
      <c r="P287" s="56"/>
      <c r="Q287" s="58"/>
      <c r="R287" s="58">
        <f>Table49[[#This Row],[QUANTITY]]*Table49[[#This Row],[INV Prices]]</f>
        <v>0.44</v>
      </c>
      <c r="S287" s="67"/>
      <c r="V287" s="41"/>
      <c r="W287" s="4" t="str">
        <f>IFERROR(VLOOKUP(Table49[[#This Row],[ITEM CODE]],Table2[[Item Code]:[Category ]],6,0),"")</f>
        <v>Muffin</v>
      </c>
      <c r="X287" s="1" t="str">
        <f>IFERROR(VLOOKUP(Table49[[#This Row],[ITEM CODE]],Table2[[Item Code]:[Sub Category]],7,0),"")</f>
        <v>Bakery</v>
      </c>
      <c r="Y287" s="68" t="str">
        <f>Table49[[#This Row],[PO Number]]&amp;COUNTIFS($E$5:E287,E287)</f>
        <v>CO0243816</v>
      </c>
    </row>
    <row r="288" spans="1:25" ht="14.7" customHeight="1" x14ac:dyDescent="0.3">
      <c r="A288" s="1">
        <f>IF(Table49[[#This Row],[ITEM NAME]]="","",ROW()-4)</f>
        <v>284</v>
      </c>
      <c r="B288" s="68">
        <v>45901</v>
      </c>
      <c r="C288" s="4">
        <f>IFERROR(VLOOKUP(B288,Table14[],3,0),"")</f>
        <v>9</v>
      </c>
      <c r="D288" s="4" t="str">
        <f>IFERROR(VLOOKUP(B288,Table14[],2,0),"")</f>
        <v>Week 01</v>
      </c>
      <c r="E288" s="4" t="s">
        <v>801</v>
      </c>
      <c r="F288" s="44" t="s">
        <v>802</v>
      </c>
      <c r="G288" s="44" t="s">
        <v>663</v>
      </c>
      <c r="H288" s="41" t="str">
        <f>IFERROR(VLOOKUP(Table49[[#This Row],[ITEM CODE]],Table2[[Item Code]:[Master Name]],2,0),"")</f>
        <v>F0301050024</v>
      </c>
      <c r="I288" s="41" t="s">
        <v>691</v>
      </c>
      <c r="J288" s="65" t="str">
        <f>IFERROR(VLOOKUP(Table49[[#This Row],[ITEM CODE]],Table2[[Item Code]:[Master Name]],3,0),"")</f>
        <v>Vanilla Muffin</v>
      </c>
      <c r="K288" s="1" t="str">
        <f>IFERROR(VLOOKUP(Table49[[#This Row],[ITEM CODE]],Table2[[Item Code]:[Master Name]],9,0),"")</f>
        <v>1PKT*3pcs</v>
      </c>
      <c r="L288" s="1" t="str">
        <f>IFERROR(VLOOKUP(Table49[[#This Row],[ITEM CODE]],Table2[[Item Code]:[Master Name]],8,0),"")</f>
        <v>PKT</v>
      </c>
      <c r="M288" s="41">
        <v>1</v>
      </c>
      <c r="N288" s="66">
        <f>IFERROR(VLOOKUP(Table49[[#This Row],[ITEM CODE]],Table2[[#All],[Item Code]:[Unit Cost]],10,0),0)</f>
        <v>0.44</v>
      </c>
      <c r="O288" s="134">
        <f>IFERROR(VLOOKUP(Table49[[#This Row],[ITEM CODE]],Table2[[#All],[Item Code]:[Unit Cost]],10,0),0)</f>
        <v>0.44</v>
      </c>
      <c r="P288" s="56"/>
      <c r="Q288" s="58"/>
      <c r="R288" s="58">
        <f>Table49[[#This Row],[QUANTITY]]*Table49[[#This Row],[INV Prices]]</f>
        <v>0.44</v>
      </c>
      <c r="S288" s="67"/>
      <c r="V288" s="41"/>
      <c r="W288" s="4" t="str">
        <f>IFERROR(VLOOKUP(Table49[[#This Row],[ITEM CODE]],Table2[[Item Code]:[Category ]],6,0),"")</f>
        <v>Muffin</v>
      </c>
      <c r="X288" s="1" t="str">
        <f>IFERROR(VLOOKUP(Table49[[#This Row],[ITEM CODE]],Table2[[Item Code]:[Sub Category]],7,0),"")</f>
        <v>Bakery</v>
      </c>
      <c r="Y288" s="68" t="str">
        <f>Table49[[#This Row],[PO Number]]&amp;COUNTIFS($E$5:E288,E288)</f>
        <v>CO0243817</v>
      </c>
    </row>
    <row r="289" spans="1:25" ht="14.7" customHeight="1" x14ac:dyDescent="0.3">
      <c r="A289" s="1">
        <f>IF(Table49[[#This Row],[ITEM NAME]]="","",ROW()-4)</f>
        <v>285</v>
      </c>
      <c r="B289" s="68">
        <v>45901</v>
      </c>
      <c r="C289" s="4">
        <f>IFERROR(VLOOKUP(B289,Table14[],3,0),"")</f>
        <v>9</v>
      </c>
      <c r="D289" s="4" t="str">
        <f>IFERROR(VLOOKUP(B289,Table14[],2,0),"")</f>
        <v>Week 01</v>
      </c>
      <c r="E289" s="4" t="s">
        <v>801</v>
      </c>
      <c r="F289" s="44" t="s">
        <v>802</v>
      </c>
      <c r="G289" s="44" t="s">
        <v>663</v>
      </c>
      <c r="H289" s="41" t="str">
        <f>IFERROR(VLOOKUP(Table49[[#This Row],[ITEM CODE]],Table2[[Item Code]:[Master Name]],2,0),"")</f>
        <v>F0301050025</v>
      </c>
      <c r="I289" s="41" t="s">
        <v>693</v>
      </c>
      <c r="J289" s="65" t="str">
        <f>IFERROR(VLOOKUP(Table49[[#This Row],[ITEM CODE]],Table2[[Item Code]:[Master Name]],3,0),"")</f>
        <v>White Toast</v>
      </c>
      <c r="K289" s="1" t="str">
        <f>IFERROR(VLOOKUP(Table49[[#This Row],[ITEM CODE]],Table2[[Item Code]:[Master Name]],9,0),"")</f>
        <v>1PKT*6slice</v>
      </c>
      <c r="L289" s="1" t="str">
        <f>IFERROR(VLOOKUP(Table49[[#This Row],[ITEM CODE]],Table2[[Item Code]:[Master Name]],8,0),"")</f>
        <v>PKT</v>
      </c>
      <c r="M289" s="41">
        <v>1</v>
      </c>
      <c r="N289" s="66">
        <f>IFERROR(VLOOKUP(Table49[[#This Row],[ITEM CODE]],Table2[[#All],[Item Code]:[Unit Cost]],10,0),0)</f>
        <v>1.02</v>
      </c>
      <c r="O289" s="134">
        <f>IFERROR(VLOOKUP(Table49[[#This Row],[ITEM CODE]],Table2[[#All],[Item Code]:[Unit Cost]],10,0),0)</f>
        <v>1.02</v>
      </c>
      <c r="P289" s="56"/>
      <c r="Q289" s="58"/>
      <c r="R289" s="58">
        <f>Table49[[#This Row],[QUANTITY]]*Table49[[#This Row],[INV Prices]]</f>
        <v>1.02</v>
      </c>
      <c r="S289" s="67"/>
      <c r="V289" s="41"/>
      <c r="W289" s="4" t="str">
        <f>IFERROR(VLOOKUP(Table49[[#This Row],[ITEM CODE]],Table2[[Item Code]:[Category ]],6,0),"")</f>
        <v>Toast</v>
      </c>
      <c r="X289" s="1" t="str">
        <f>IFERROR(VLOOKUP(Table49[[#This Row],[ITEM CODE]],Table2[[Item Code]:[Sub Category]],7,0),"")</f>
        <v>Bakery</v>
      </c>
      <c r="Y289" s="68" t="str">
        <f>Table49[[#This Row],[PO Number]]&amp;COUNTIFS($E$5:E289,E289)</f>
        <v>CO0243818</v>
      </c>
    </row>
    <row r="290" spans="1:25" ht="14.7" customHeight="1" x14ac:dyDescent="0.3">
      <c r="A290" s="1">
        <f>IF(Table49[[#This Row],[ITEM NAME]]="","",ROW()-4)</f>
        <v>286</v>
      </c>
      <c r="B290" s="68">
        <v>45901</v>
      </c>
      <c r="C290" s="4">
        <f>IFERROR(VLOOKUP(B290,Table14[],3,0),"")</f>
        <v>9</v>
      </c>
      <c r="D290" s="4" t="str">
        <f>IFERROR(VLOOKUP(B290,Table14[],2,0),"")</f>
        <v>Week 01</v>
      </c>
      <c r="E290" s="4" t="s">
        <v>803</v>
      </c>
      <c r="F290" s="44" t="s">
        <v>804</v>
      </c>
      <c r="G290" s="44" t="s">
        <v>664</v>
      </c>
      <c r="H290" s="41" t="str">
        <f>IFERROR(VLOOKUP(Table49[[#This Row],[ITEM CODE]],Table2[[Item Code]:[Master Name]],2,0),"")</f>
        <v>F0301050007</v>
      </c>
      <c r="I290" s="41" t="s">
        <v>677</v>
      </c>
      <c r="J290" s="65" t="str">
        <f>IFERROR(VLOOKUP(Table49[[#This Row],[ITEM CODE]],Table2[[Item Code]:[Master Name]],3,0),"")</f>
        <v>Almond Chocolate Twist 100g</v>
      </c>
      <c r="K290" s="1" t="str">
        <f>IFERROR(VLOOKUP(Table49[[#This Row],[ITEM CODE]],Table2[[Item Code]:[Master Name]],9,0),"")</f>
        <v>1PKT*1pcs</v>
      </c>
      <c r="L290" s="1" t="str">
        <f>IFERROR(VLOOKUP(Table49[[#This Row],[ITEM CODE]],Table2[[Item Code]:[Master Name]],8,0),"")</f>
        <v>PCS</v>
      </c>
      <c r="M290" s="41">
        <v>2</v>
      </c>
      <c r="N290" s="66">
        <f>IFERROR(VLOOKUP(Table49[[#This Row],[ITEM CODE]],Table2[[#All],[Item Code]:[Unit Cost]],10,0),0)</f>
        <v>0.8</v>
      </c>
      <c r="O290" s="134">
        <f>IFERROR(VLOOKUP(Table49[[#This Row],[ITEM CODE]],Table2[[#All],[Item Code]:[Unit Cost]],10,0),0)</f>
        <v>0.8</v>
      </c>
      <c r="P290" s="56"/>
      <c r="Q290" s="58"/>
      <c r="R290" s="58">
        <f>Table49[[#This Row],[QUANTITY]]*Table49[[#This Row],[INV Prices]]</f>
        <v>1.6</v>
      </c>
      <c r="S290" s="67"/>
      <c r="V290" s="41"/>
      <c r="W290" s="4" t="str">
        <f>IFERROR(VLOOKUP(Table49[[#This Row],[ITEM CODE]],Table2[[Item Code]:[Category ]],6,0),"")</f>
        <v>Bread</v>
      </c>
      <c r="X290" s="1" t="str">
        <f>IFERROR(VLOOKUP(Table49[[#This Row],[ITEM CODE]],Table2[[Item Code]:[Sub Category]],7,0),"")</f>
        <v>Bakery</v>
      </c>
      <c r="Y290" s="68" t="str">
        <f>Table49[[#This Row],[PO Number]]&amp;COUNTIFS($E$5:E290,E290)</f>
        <v>CO024391</v>
      </c>
    </row>
    <row r="291" spans="1:25" ht="14.7" customHeight="1" x14ac:dyDescent="0.3">
      <c r="A291" s="1">
        <f>IF(Table49[[#This Row],[ITEM NAME]]="","",ROW()-4)</f>
        <v>287</v>
      </c>
      <c r="B291" s="68">
        <v>45901</v>
      </c>
      <c r="C291" s="4">
        <f>IFERROR(VLOOKUP(B291,Table14[],3,0),"")</f>
        <v>9</v>
      </c>
      <c r="D291" s="4" t="str">
        <f>IFERROR(VLOOKUP(B291,Table14[],2,0),"")</f>
        <v>Week 01</v>
      </c>
      <c r="E291" s="4" t="s">
        <v>803</v>
      </c>
      <c r="F291" s="44" t="s">
        <v>804</v>
      </c>
      <c r="G291" s="44" t="s">
        <v>664</v>
      </c>
      <c r="H291" s="41" t="str">
        <f>IFERROR(VLOOKUP(Table49[[#This Row],[ITEM CODE]],Table2[[Item Code]:[Master Name]],2,0),"")</f>
        <v>F0301050008</v>
      </c>
      <c r="I291" s="41" t="s">
        <v>684</v>
      </c>
      <c r="J291" s="65" t="str">
        <f>IFERROR(VLOOKUP(Table49[[#This Row],[ITEM CODE]],Table2[[Item Code]:[Master Name]],3,0),"")</f>
        <v>Croissant 70g</v>
      </c>
      <c r="K291" s="1" t="str">
        <f>IFERROR(VLOOKUP(Table49[[#This Row],[ITEM CODE]],Table2[[Item Code]:[Master Name]],9,0),"")</f>
        <v>1PKT*1pcs</v>
      </c>
      <c r="L291" s="1" t="str">
        <f>IFERROR(VLOOKUP(Table49[[#This Row],[ITEM CODE]],Table2[[Item Code]:[Master Name]],8,0),"")</f>
        <v>PCS</v>
      </c>
      <c r="M291" s="41">
        <v>5</v>
      </c>
      <c r="N291" s="66">
        <f>IFERROR(VLOOKUP(Table49[[#This Row],[ITEM CODE]],Table2[[#All],[Item Code]:[Unit Cost]],10,0),0)</f>
        <v>0.55000000000000004</v>
      </c>
      <c r="O291" s="134">
        <f>IFERROR(VLOOKUP(Table49[[#This Row],[ITEM CODE]],Table2[[#All],[Item Code]:[Unit Cost]],10,0),0)</f>
        <v>0.55000000000000004</v>
      </c>
      <c r="P291" s="56"/>
      <c r="Q291" s="58"/>
      <c r="R291" s="58">
        <f>Table49[[#This Row],[QUANTITY]]*Table49[[#This Row],[INV Prices]]</f>
        <v>2.75</v>
      </c>
      <c r="S291" s="67"/>
      <c r="V291" s="41"/>
      <c r="W291" s="4" t="str">
        <f>IFERROR(VLOOKUP(Table49[[#This Row],[ITEM CODE]],Table2[[Item Code]:[Category ]],6,0),"")</f>
        <v>Croissant</v>
      </c>
      <c r="X291" s="1" t="str">
        <f>IFERROR(VLOOKUP(Table49[[#This Row],[ITEM CODE]],Table2[[Item Code]:[Sub Category]],7,0),"")</f>
        <v>Bakery</v>
      </c>
      <c r="Y291" s="68" t="str">
        <f>Table49[[#This Row],[PO Number]]&amp;COUNTIFS($E$5:E291,E291)</f>
        <v>CO024392</v>
      </c>
    </row>
    <row r="292" spans="1:25" ht="14.7" customHeight="1" x14ac:dyDescent="0.3">
      <c r="A292" s="1">
        <f>IF(Table49[[#This Row],[ITEM NAME]]="","",ROW()-4)</f>
        <v>288</v>
      </c>
      <c r="B292" s="68">
        <v>45901</v>
      </c>
      <c r="C292" s="4">
        <f>IFERROR(VLOOKUP(B292,Table14[],3,0),"")</f>
        <v>9</v>
      </c>
      <c r="D292" s="4" t="str">
        <f>IFERROR(VLOOKUP(B292,Table14[],2,0),"")</f>
        <v>Week 01</v>
      </c>
      <c r="E292" s="4" t="s">
        <v>803</v>
      </c>
      <c r="F292" s="44" t="s">
        <v>804</v>
      </c>
      <c r="G292" s="44" t="s">
        <v>664</v>
      </c>
      <c r="H292" s="41" t="str">
        <f>IFERROR(VLOOKUP(Table49[[#This Row],[ITEM CODE]],Table2[[Item Code]:[Master Name]],2,0),"")</f>
        <v>F0301050009</v>
      </c>
      <c r="I292" s="41" t="s">
        <v>678</v>
      </c>
      <c r="J292" s="65" t="str">
        <f>IFERROR(VLOOKUP(Table49[[#This Row],[ITEM CODE]],Table2[[Item Code]:[Master Name]],3,0),"")</f>
        <v>Double Chocolate Twist 100g</v>
      </c>
      <c r="K292" s="1" t="str">
        <f>IFERROR(VLOOKUP(Table49[[#This Row],[ITEM CODE]],Table2[[Item Code]:[Master Name]],9,0),"")</f>
        <v>1PKT*1pcs</v>
      </c>
      <c r="L292" s="1" t="str">
        <f>IFERROR(VLOOKUP(Table49[[#This Row],[ITEM CODE]],Table2[[Item Code]:[Master Name]],8,0),"")</f>
        <v>PCS</v>
      </c>
      <c r="M292" s="41">
        <v>2</v>
      </c>
      <c r="N292" s="66">
        <f>IFERROR(VLOOKUP(Table49[[#This Row],[ITEM CODE]],Table2[[#All],[Item Code]:[Unit Cost]],10,0),0)</f>
        <v>0.8</v>
      </c>
      <c r="O292" s="134">
        <f>IFERROR(VLOOKUP(Table49[[#This Row],[ITEM CODE]],Table2[[#All],[Item Code]:[Unit Cost]],10,0),0)</f>
        <v>0.8</v>
      </c>
      <c r="P292" s="56"/>
      <c r="Q292" s="58"/>
      <c r="R292" s="58">
        <f>Table49[[#This Row],[QUANTITY]]*Table49[[#This Row],[INV Prices]]</f>
        <v>1.6</v>
      </c>
      <c r="S292" s="67"/>
      <c r="V292" s="41"/>
      <c r="W292" s="4" t="str">
        <f>IFERROR(VLOOKUP(Table49[[#This Row],[ITEM CODE]],Table2[[Item Code]:[Category ]],6,0),"")</f>
        <v>Bread</v>
      </c>
      <c r="X292" s="1" t="str">
        <f>IFERROR(VLOOKUP(Table49[[#This Row],[ITEM CODE]],Table2[[Item Code]:[Sub Category]],7,0),"")</f>
        <v>Bakery</v>
      </c>
      <c r="Y292" s="68" t="str">
        <f>Table49[[#This Row],[PO Number]]&amp;COUNTIFS($E$5:E292,E292)</f>
        <v>CO024393</v>
      </c>
    </row>
    <row r="293" spans="1:25" ht="14.7" customHeight="1" x14ac:dyDescent="0.3">
      <c r="A293" s="1">
        <f>IF(Table49[[#This Row],[ITEM NAME]]="","",ROW()-4)</f>
        <v>289</v>
      </c>
      <c r="B293" s="68">
        <v>45901</v>
      </c>
      <c r="C293" s="4">
        <f>IFERROR(VLOOKUP(B293,Table14[],3,0),"")</f>
        <v>9</v>
      </c>
      <c r="D293" s="4" t="str">
        <f>IFERROR(VLOOKUP(B293,Table14[],2,0),"")</f>
        <v>Week 01</v>
      </c>
      <c r="E293" s="4" t="s">
        <v>803</v>
      </c>
      <c r="F293" s="44" t="s">
        <v>804</v>
      </c>
      <c r="G293" s="44" t="s">
        <v>664</v>
      </c>
      <c r="H293" s="41" t="str">
        <f>IFERROR(VLOOKUP(Table49[[#This Row],[ITEM CODE]],Table2[[Item Code]:[Master Name]],2,0),"")</f>
        <v>F0301050010</v>
      </c>
      <c r="I293" s="41" t="s">
        <v>680</v>
      </c>
      <c r="J293" s="65" t="str">
        <f>IFERROR(VLOOKUP(Table49[[#This Row],[ITEM CODE]],Table2[[Item Code]:[Master Name]],3,0),"")</f>
        <v>Ham Pocket 100g</v>
      </c>
      <c r="K293" s="1" t="str">
        <f>IFERROR(VLOOKUP(Table49[[#This Row],[ITEM CODE]],Table2[[Item Code]:[Master Name]],9,0),"")</f>
        <v>1PKT*1pcs</v>
      </c>
      <c r="L293" s="1" t="str">
        <f>IFERROR(VLOOKUP(Table49[[#This Row],[ITEM CODE]],Table2[[Item Code]:[Master Name]],8,0),"")</f>
        <v>PCS</v>
      </c>
      <c r="M293" s="41">
        <v>2</v>
      </c>
      <c r="N293" s="66">
        <f>IFERROR(VLOOKUP(Table49[[#This Row],[ITEM CODE]],Table2[[#All],[Item Code]:[Unit Cost]],10,0),0)</f>
        <v>0.8</v>
      </c>
      <c r="O293" s="134">
        <f>IFERROR(VLOOKUP(Table49[[#This Row],[ITEM CODE]],Table2[[#All],[Item Code]:[Unit Cost]],10,0),0)</f>
        <v>0.8</v>
      </c>
      <c r="P293" s="56"/>
      <c r="Q293" s="58"/>
      <c r="R293" s="58">
        <f>Table49[[#This Row],[QUANTITY]]*Table49[[#This Row],[INV Prices]]</f>
        <v>1.6</v>
      </c>
      <c r="S293" s="67"/>
      <c r="V293" s="41"/>
      <c r="W293" s="4" t="str">
        <f>IFERROR(VLOOKUP(Table49[[#This Row],[ITEM CODE]],Table2[[Item Code]:[Category ]],6,0),"")</f>
        <v>Bun</v>
      </c>
      <c r="X293" s="1" t="str">
        <f>IFERROR(VLOOKUP(Table49[[#This Row],[ITEM CODE]],Table2[[Item Code]:[Sub Category]],7,0),"")</f>
        <v>Bakery</v>
      </c>
      <c r="Y293" s="68" t="str">
        <f>Table49[[#This Row],[PO Number]]&amp;COUNTIFS($E$5:E293,E293)</f>
        <v>CO024394</v>
      </c>
    </row>
    <row r="294" spans="1:25" ht="14.7" customHeight="1" x14ac:dyDescent="0.3">
      <c r="A294" s="1">
        <f>IF(Table49[[#This Row],[ITEM NAME]]="","",ROW()-4)</f>
        <v>290</v>
      </c>
      <c r="B294" s="68">
        <v>45901</v>
      </c>
      <c r="C294" s="4">
        <f>IFERROR(VLOOKUP(B294,Table14[],3,0),"")</f>
        <v>9</v>
      </c>
      <c r="D294" s="4" t="str">
        <f>IFERROR(VLOOKUP(B294,Table14[],2,0),"")</f>
        <v>Week 01</v>
      </c>
      <c r="E294" s="4" t="s">
        <v>803</v>
      </c>
      <c r="F294" s="44" t="s">
        <v>804</v>
      </c>
      <c r="G294" s="44" t="s">
        <v>664</v>
      </c>
      <c r="H294" s="41" t="str">
        <f>IFERROR(VLOOKUP(Table49[[#This Row],[ITEM CODE]],Table2[[Item Code]:[Master Name]],2,0),"")</f>
        <v>F0301050015</v>
      </c>
      <c r="I294" s="41" t="s">
        <v>675</v>
      </c>
      <c r="J294" s="65" t="str">
        <f>IFERROR(VLOOKUP(Table49[[#This Row],[ITEM CODE]],Table2[[Item Code]:[Master Name]],3,0),"")</f>
        <v>Baguette Small 150g</v>
      </c>
      <c r="K294" s="1" t="str">
        <f>IFERROR(VLOOKUP(Table49[[#This Row],[ITEM CODE]],Table2[[Item Code]:[Master Name]],9,0),"")</f>
        <v>1PKT*4pcs</v>
      </c>
      <c r="L294" s="1" t="str">
        <f>IFERROR(VLOOKUP(Table49[[#This Row],[ITEM CODE]],Table2[[Item Code]:[Master Name]],8,0),"")</f>
        <v>PKT</v>
      </c>
      <c r="M294" s="41">
        <v>1</v>
      </c>
      <c r="N294" s="66">
        <f>IFERROR(VLOOKUP(Table49[[#This Row],[ITEM CODE]],Table2[[#All],[Item Code]:[Unit Cost]],10,0),0)</f>
        <v>0.33</v>
      </c>
      <c r="O294" s="134">
        <f>IFERROR(VLOOKUP(Table49[[#This Row],[ITEM CODE]],Table2[[#All],[Item Code]:[Unit Cost]],10,0),0)</f>
        <v>0.33</v>
      </c>
      <c r="P294" s="56"/>
      <c r="Q294" s="58"/>
      <c r="R294" s="58">
        <f>Table49[[#This Row],[QUANTITY]]*Table49[[#This Row],[INV Prices]]</f>
        <v>0.33</v>
      </c>
      <c r="S294" s="67"/>
      <c r="V294" s="41"/>
      <c r="W294" s="4" t="str">
        <f>IFERROR(VLOOKUP(Table49[[#This Row],[ITEM CODE]],Table2[[Item Code]:[Category ]],6,0),"")</f>
        <v>Baguette</v>
      </c>
      <c r="X294" s="1" t="str">
        <f>IFERROR(VLOOKUP(Table49[[#This Row],[ITEM CODE]],Table2[[Item Code]:[Sub Category]],7,0),"")</f>
        <v>Bakery</v>
      </c>
      <c r="Y294" s="68" t="str">
        <f>Table49[[#This Row],[PO Number]]&amp;COUNTIFS($E$5:E294,E294)</f>
        <v>CO024395</v>
      </c>
    </row>
    <row r="295" spans="1:25" ht="14.7" customHeight="1" x14ac:dyDescent="0.3">
      <c r="A295" s="1">
        <f>IF(Table49[[#This Row],[ITEM NAME]]="","",ROW()-4)</f>
        <v>291</v>
      </c>
      <c r="B295" s="68">
        <v>45901</v>
      </c>
      <c r="C295" s="4">
        <f>IFERROR(VLOOKUP(B295,Table14[],3,0),"")</f>
        <v>9</v>
      </c>
      <c r="D295" s="4" t="str">
        <f>IFERROR(VLOOKUP(B295,Table14[],2,0),"")</f>
        <v>Week 01</v>
      </c>
      <c r="E295" s="4" t="s">
        <v>803</v>
      </c>
      <c r="F295" s="44" t="s">
        <v>804</v>
      </c>
      <c r="G295" s="44" t="s">
        <v>664</v>
      </c>
      <c r="H295" s="41" t="str">
        <f>IFERROR(VLOOKUP(Table49[[#This Row],[ITEM CODE]],Table2[[Item Code]:[Master Name]],2,0),"")</f>
        <v>F0301050011</v>
      </c>
      <c r="I295" s="41" t="s">
        <v>682</v>
      </c>
      <c r="J295" s="65" t="str">
        <f>IFERROR(VLOOKUP(Table49[[#This Row],[ITEM CODE]],Table2[[Item Code]:[Master Name]],3,0),"")</f>
        <v>Banana Cake</v>
      </c>
      <c r="K295" s="1" t="str">
        <f>IFERROR(VLOOKUP(Table49[[#This Row],[ITEM CODE]],Table2[[Item Code]:[Master Name]],9,0),"")</f>
        <v>1PKT*2pcs</v>
      </c>
      <c r="L295" s="1" t="str">
        <f>IFERROR(VLOOKUP(Table49[[#This Row],[ITEM CODE]],Table2[[Item Code]:[Master Name]],8,0),"")</f>
        <v>PKT</v>
      </c>
      <c r="M295" s="41">
        <v>1</v>
      </c>
      <c r="N295" s="66">
        <f>IFERROR(VLOOKUP(Table49[[#This Row],[ITEM CODE]],Table2[[#All],[Item Code]:[Unit Cost]],10,0),0)</f>
        <v>0.65</v>
      </c>
      <c r="O295" s="134">
        <f>IFERROR(VLOOKUP(Table49[[#This Row],[ITEM CODE]],Table2[[#All],[Item Code]:[Unit Cost]],10,0),0)</f>
        <v>0.65</v>
      </c>
      <c r="P295" s="56"/>
      <c r="Q295" s="58"/>
      <c r="R295" s="58">
        <f>Table49[[#This Row],[QUANTITY]]*Table49[[#This Row],[INV Prices]]</f>
        <v>0.65</v>
      </c>
      <c r="S295" s="67"/>
      <c r="V295" s="41"/>
      <c r="W295" s="4" t="str">
        <f>IFERROR(VLOOKUP(Table49[[#This Row],[ITEM CODE]],Table2[[Item Code]:[Category ]],6,0),"")</f>
        <v>Cake</v>
      </c>
      <c r="X295" s="1" t="str">
        <f>IFERROR(VLOOKUP(Table49[[#This Row],[ITEM CODE]],Table2[[Item Code]:[Sub Category]],7,0),"")</f>
        <v>Bakery</v>
      </c>
      <c r="Y295" s="68" t="str">
        <f>Table49[[#This Row],[PO Number]]&amp;COUNTIFS($E$5:E295,E295)</f>
        <v>CO024396</v>
      </c>
    </row>
    <row r="296" spans="1:25" ht="14.7" customHeight="1" x14ac:dyDescent="0.3">
      <c r="A296" s="1">
        <f>IF(Table49[[#This Row],[ITEM NAME]]="","",ROW()-4)</f>
        <v>292</v>
      </c>
      <c r="B296" s="68">
        <v>45901</v>
      </c>
      <c r="C296" s="4">
        <f>IFERROR(VLOOKUP(B296,Table14[],3,0),"")</f>
        <v>9</v>
      </c>
      <c r="D296" s="4" t="str">
        <f>IFERROR(VLOOKUP(B296,Table14[],2,0),"")</f>
        <v>Week 01</v>
      </c>
      <c r="E296" s="4" t="s">
        <v>803</v>
      </c>
      <c r="F296" s="44" t="s">
        <v>804</v>
      </c>
      <c r="G296" s="44" t="s">
        <v>664</v>
      </c>
      <c r="H296" s="41" t="str">
        <f>IFERROR(VLOOKUP(Table49[[#This Row],[ITEM CODE]],Table2[[Item Code]:[Master Name]],2,0),"")</f>
        <v>F0301050016</v>
      </c>
      <c r="I296" s="41" t="s">
        <v>692</v>
      </c>
      <c r="J296" s="65" t="str">
        <f>IFERROR(VLOOKUP(Table49[[#This Row],[ITEM CODE]],Table2[[Item Code]:[Master Name]],3,0),"")</f>
        <v>Chocolate Muffin</v>
      </c>
      <c r="K296" s="1" t="str">
        <f>IFERROR(VLOOKUP(Table49[[#This Row],[ITEM CODE]],Table2[[Item Code]:[Master Name]],9,0),"")</f>
        <v>1PKT*6pcs</v>
      </c>
      <c r="L296" s="1" t="str">
        <f>IFERROR(VLOOKUP(Table49[[#This Row],[ITEM CODE]],Table2[[Item Code]:[Master Name]],8,0),"")</f>
        <v>PKT</v>
      </c>
      <c r="M296" s="41">
        <v>1</v>
      </c>
      <c r="N296" s="66">
        <f>IFERROR(VLOOKUP(Table49[[#This Row],[ITEM CODE]],Table2[[#All],[Item Code]:[Unit Cost]],10,0),0)</f>
        <v>1.02</v>
      </c>
      <c r="O296" s="134">
        <f>IFERROR(VLOOKUP(Table49[[#This Row],[ITEM CODE]],Table2[[#All],[Item Code]:[Unit Cost]],10,0),0)</f>
        <v>1.02</v>
      </c>
      <c r="P296" s="56"/>
      <c r="Q296" s="58"/>
      <c r="R296" s="58">
        <f>Table49[[#This Row],[QUANTITY]]*Table49[[#This Row],[INV Prices]]</f>
        <v>1.02</v>
      </c>
      <c r="S296" s="67"/>
      <c r="V296" s="41"/>
      <c r="W296" s="4" t="str">
        <f>IFERROR(VLOOKUP(Table49[[#This Row],[ITEM CODE]],Table2[[Item Code]:[Category ]],6,0),"")</f>
        <v>Muffin</v>
      </c>
      <c r="X296" s="1" t="str">
        <f>IFERROR(VLOOKUP(Table49[[#This Row],[ITEM CODE]],Table2[[Item Code]:[Sub Category]],7,0),"")</f>
        <v>Bakery</v>
      </c>
      <c r="Y296" s="68" t="str">
        <f>Table49[[#This Row],[PO Number]]&amp;COUNTIFS($E$5:E296,E296)</f>
        <v>CO024397</v>
      </c>
    </row>
    <row r="297" spans="1:25" ht="14.7" customHeight="1" x14ac:dyDescent="0.3">
      <c r="A297" s="1">
        <f>IF(Table49[[#This Row],[ITEM NAME]]="","",ROW()-4)</f>
        <v>293</v>
      </c>
      <c r="B297" s="68">
        <v>45901</v>
      </c>
      <c r="C297" s="4">
        <f>IFERROR(VLOOKUP(B297,Table14[],3,0),"")</f>
        <v>9</v>
      </c>
      <c r="D297" s="4" t="str">
        <f>IFERROR(VLOOKUP(B297,Table14[],2,0),"")</f>
        <v>Week 01</v>
      </c>
      <c r="E297" s="4" t="s">
        <v>803</v>
      </c>
      <c r="F297" s="44" t="s">
        <v>804</v>
      </c>
      <c r="G297" s="44" t="s">
        <v>664</v>
      </c>
      <c r="H297" s="41" t="str">
        <f>IFERROR(VLOOKUP(Table49[[#This Row],[ITEM CODE]],Table2[[Item Code]:[Master Name]],2,0),"")</f>
        <v>F0301050017</v>
      </c>
      <c r="I297" s="41" t="s">
        <v>685</v>
      </c>
      <c r="J297" s="65" t="str">
        <f>IFERROR(VLOOKUP(Table49[[#This Row],[ITEM CODE]],Table2[[Item Code]:[Master Name]],3,0),"")</f>
        <v>Chocolate Roll</v>
      </c>
      <c r="K297" s="1" t="str">
        <f>IFERROR(VLOOKUP(Table49[[#This Row],[ITEM CODE]],Table2[[Item Code]:[Master Name]],9,0),"")</f>
        <v>1PKT*1pcs</v>
      </c>
      <c r="L297" s="1" t="str">
        <f>IFERROR(VLOOKUP(Table49[[#This Row],[ITEM CODE]],Table2[[Item Code]:[Master Name]],8,0),"")</f>
        <v>PCS</v>
      </c>
      <c r="M297" s="41">
        <v>1</v>
      </c>
      <c r="N297" s="66">
        <f>IFERROR(VLOOKUP(Table49[[#This Row],[ITEM CODE]],Table2[[#All],[Item Code]:[Unit Cost]],10,0),0)</f>
        <v>0.65</v>
      </c>
      <c r="O297" s="134">
        <f>IFERROR(VLOOKUP(Table49[[#This Row],[ITEM CODE]],Table2[[#All],[Item Code]:[Unit Cost]],10,0),0)</f>
        <v>0.65</v>
      </c>
      <c r="P297" s="56"/>
      <c r="Q297" s="58"/>
      <c r="R297" s="58">
        <f>Table49[[#This Row],[QUANTITY]]*Table49[[#This Row],[INV Prices]]</f>
        <v>0.65</v>
      </c>
      <c r="S297" s="67"/>
      <c r="V297" s="41"/>
      <c r="W297" s="4" t="str">
        <f>IFERROR(VLOOKUP(Table49[[#This Row],[ITEM CODE]],Table2[[Item Code]:[Category ]],6,0),"")</f>
        <v>Croissant</v>
      </c>
      <c r="X297" s="1" t="str">
        <f>IFERROR(VLOOKUP(Table49[[#This Row],[ITEM CODE]],Table2[[Item Code]:[Sub Category]],7,0),"")</f>
        <v>Bakery</v>
      </c>
      <c r="Y297" s="68" t="str">
        <f>Table49[[#This Row],[PO Number]]&amp;COUNTIFS($E$5:E297,E297)</f>
        <v>CO024398</v>
      </c>
    </row>
    <row r="298" spans="1:25" ht="14.7" customHeight="1" x14ac:dyDescent="0.3">
      <c r="A298" s="1">
        <f>IF(Table49[[#This Row],[ITEM NAME]]="","",ROW()-4)</f>
        <v>294</v>
      </c>
      <c r="B298" s="68">
        <v>45901</v>
      </c>
      <c r="C298" s="4">
        <f>IFERROR(VLOOKUP(B298,Table14[],3,0),"")</f>
        <v>9</v>
      </c>
      <c r="D298" s="4" t="str">
        <f>IFERROR(VLOOKUP(B298,Table14[],2,0),"")</f>
        <v>Week 01</v>
      </c>
      <c r="E298" s="4" t="s">
        <v>803</v>
      </c>
      <c r="F298" s="44" t="s">
        <v>804</v>
      </c>
      <c r="G298" s="44" t="s">
        <v>664</v>
      </c>
      <c r="H298" s="41" t="str">
        <f>IFERROR(VLOOKUP(Table49[[#This Row],[ITEM CODE]],Table2[[Item Code]:[Master Name]],2,0),"")</f>
        <v>F0301050018</v>
      </c>
      <c r="I298" s="41" t="s">
        <v>688</v>
      </c>
      <c r="J298" s="65" t="str">
        <f>IFERROR(VLOOKUP(Table49[[#This Row],[ITEM CODE]],Table2[[Item Code]:[Master Name]],3,0),"")</f>
        <v>Green Tea Muffin</v>
      </c>
      <c r="K298" s="1" t="str">
        <f>IFERROR(VLOOKUP(Table49[[#This Row],[ITEM CODE]],Table2[[Item Code]:[Master Name]],9,0),"")</f>
        <v>1PKT*3pcs</v>
      </c>
      <c r="L298" s="1" t="str">
        <f>IFERROR(VLOOKUP(Table49[[#This Row],[ITEM CODE]],Table2[[Item Code]:[Master Name]],8,0),"")</f>
        <v>PKT</v>
      </c>
      <c r="M298" s="41">
        <v>1</v>
      </c>
      <c r="N298" s="66">
        <f>IFERROR(VLOOKUP(Table49[[#This Row],[ITEM CODE]],Table2[[#All],[Item Code]:[Unit Cost]],10,0),0)</f>
        <v>0.44</v>
      </c>
      <c r="O298" s="134">
        <f>IFERROR(VLOOKUP(Table49[[#This Row],[ITEM CODE]],Table2[[#All],[Item Code]:[Unit Cost]],10,0),0)</f>
        <v>0.44</v>
      </c>
      <c r="P298" s="56"/>
      <c r="Q298" s="58"/>
      <c r="R298" s="58">
        <f>Table49[[#This Row],[QUANTITY]]*Table49[[#This Row],[INV Prices]]</f>
        <v>0.44</v>
      </c>
      <c r="S298" s="67"/>
      <c r="V298" s="41"/>
      <c r="W298" s="4" t="str">
        <f>IFERROR(VLOOKUP(Table49[[#This Row],[ITEM CODE]],Table2[[Item Code]:[Category ]],6,0),"")</f>
        <v>Muffin</v>
      </c>
      <c r="X298" s="1" t="str">
        <f>IFERROR(VLOOKUP(Table49[[#This Row],[ITEM CODE]],Table2[[Item Code]:[Sub Category]],7,0),"")</f>
        <v>Bakery</v>
      </c>
      <c r="Y298" s="68" t="str">
        <f>Table49[[#This Row],[PO Number]]&amp;COUNTIFS($E$5:E298,E298)</f>
        <v>CO024399</v>
      </c>
    </row>
    <row r="299" spans="1:25" ht="14.7" customHeight="1" x14ac:dyDescent="0.3">
      <c r="A299" s="1">
        <f>IF(Table49[[#This Row],[ITEM NAME]]="","",ROW()-4)</f>
        <v>295</v>
      </c>
      <c r="B299" s="68">
        <v>45901</v>
      </c>
      <c r="C299" s="4">
        <f>IFERROR(VLOOKUP(B299,Table14[],3,0),"")</f>
        <v>9</v>
      </c>
      <c r="D299" s="4" t="str">
        <f>IFERROR(VLOOKUP(B299,Table14[],2,0),"")</f>
        <v>Week 01</v>
      </c>
      <c r="E299" s="4" t="s">
        <v>803</v>
      </c>
      <c r="F299" s="44" t="s">
        <v>804</v>
      </c>
      <c r="G299" s="44" t="s">
        <v>664</v>
      </c>
      <c r="H299" s="41" t="str">
        <f>IFERROR(VLOOKUP(Table49[[#This Row],[ITEM CODE]],Table2[[Item Code]:[Master Name]],2,0),"")</f>
        <v>F0301050019</v>
      </c>
      <c r="I299" s="41" t="s">
        <v>681</v>
      </c>
      <c r="J299" s="65" t="str">
        <f>IFERROR(VLOOKUP(Table49[[#This Row],[ITEM CODE]],Table2[[Item Code]:[Master Name]],3,0),"")</f>
        <v xml:space="preserve">Hot Dog Cheese </v>
      </c>
      <c r="K299" s="1" t="str">
        <f>IFERROR(VLOOKUP(Table49[[#This Row],[ITEM CODE]],Table2[[Item Code]:[Master Name]],9,0),"")</f>
        <v>1PKT*4pcs</v>
      </c>
      <c r="L299" s="1" t="str">
        <f>IFERROR(VLOOKUP(Table49[[#This Row],[ITEM CODE]],Table2[[Item Code]:[Master Name]],8,0),"")</f>
        <v>PKT</v>
      </c>
      <c r="M299" s="41">
        <v>1</v>
      </c>
      <c r="N299" s="66">
        <f>IFERROR(VLOOKUP(Table49[[#This Row],[ITEM CODE]],Table2[[#All],[Item Code]:[Unit Cost]],10,0),0)</f>
        <v>0.98</v>
      </c>
      <c r="O299" s="134">
        <f>IFERROR(VLOOKUP(Table49[[#This Row],[ITEM CODE]],Table2[[#All],[Item Code]:[Unit Cost]],10,0),0)</f>
        <v>0.98</v>
      </c>
      <c r="P299" s="56"/>
      <c r="Q299" s="58"/>
      <c r="R299" s="58">
        <f>Table49[[#This Row],[QUANTITY]]*Table49[[#This Row],[INV Prices]]</f>
        <v>0.98</v>
      </c>
      <c r="S299" s="67"/>
      <c r="V299" s="41"/>
      <c r="W299" s="4" t="str">
        <f>IFERROR(VLOOKUP(Table49[[#This Row],[ITEM CODE]],Table2[[Item Code]:[Category ]],6,0),"")</f>
        <v>Bun</v>
      </c>
      <c r="X299" s="1" t="str">
        <f>IFERROR(VLOOKUP(Table49[[#This Row],[ITEM CODE]],Table2[[Item Code]:[Sub Category]],7,0),"")</f>
        <v>Bakery</v>
      </c>
      <c r="Y299" s="68" t="str">
        <f>Table49[[#This Row],[PO Number]]&amp;COUNTIFS($E$5:E299,E299)</f>
        <v>CO0243910</v>
      </c>
    </row>
    <row r="300" spans="1:25" ht="14.7" customHeight="1" x14ac:dyDescent="0.3">
      <c r="A300" s="1">
        <f>IF(Table49[[#This Row],[ITEM NAME]]="","",ROW()-4)</f>
        <v>296</v>
      </c>
      <c r="B300" s="68">
        <v>45901</v>
      </c>
      <c r="C300" s="4">
        <f>IFERROR(VLOOKUP(B300,Table14[],3,0),"")</f>
        <v>9</v>
      </c>
      <c r="D300" s="4" t="str">
        <f>IFERROR(VLOOKUP(B300,Table14[],2,0),"")</f>
        <v>Week 01</v>
      </c>
      <c r="E300" s="4" t="s">
        <v>803</v>
      </c>
      <c r="F300" s="44" t="s">
        <v>804</v>
      </c>
      <c r="G300" s="44" t="s">
        <v>664</v>
      </c>
      <c r="H300" s="41" t="str">
        <f>IFERROR(VLOOKUP(Table49[[#This Row],[ITEM CODE]],Table2[[Item Code]:[Master Name]],2,0),"")</f>
        <v>F0301050013</v>
      </c>
      <c r="I300" s="41" t="s">
        <v>683</v>
      </c>
      <c r="J300" s="65" t="str">
        <f>IFERROR(VLOOKUP(Table49[[#This Row],[ITEM CODE]],Table2[[Item Code]:[Master Name]],3,0),"")</f>
        <v>Marble Cake</v>
      </c>
      <c r="K300" s="1" t="str">
        <f>IFERROR(VLOOKUP(Table49[[#This Row],[ITEM CODE]],Table2[[Item Code]:[Master Name]],9,0),"")</f>
        <v>1PKT*2pcs</v>
      </c>
      <c r="L300" s="1" t="str">
        <f>IFERROR(VLOOKUP(Table49[[#This Row],[ITEM CODE]],Table2[[Item Code]:[Master Name]],8,0),"")</f>
        <v>PKT</v>
      </c>
      <c r="M300" s="41">
        <v>1</v>
      </c>
      <c r="N300" s="66">
        <f>IFERROR(VLOOKUP(Table49[[#This Row],[ITEM CODE]],Table2[[#All],[Item Code]:[Unit Cost]],10,0),0)</f>
        <v>0.82</v>
      </c>
      <c r="O300" s="134">
        <f>IFERROR(VLOOKUP(Table49[[#This Row],[ITEM CODE]],Table2[[#All],[Item Code]:[Unit Cost]],10,0),0)</f>
        <v>0.82</v>
      </c>
      <c r="P300" s="56"/>
      <c r="Q300" s="58"/>
      <c r="R300" s="58">
        <f>Table49[[#This Row],[QUANTITY]]*Table49[[#This Row],[INV Prices]]</f>
        <v>0.82</v>
      </c>
      <c r="S300" s="67"/>
      <c r="V300" s="41"/>
      <c r="W300" s="4" t="str">
        <f>IFERROR(VLOOKUP(Table49[[#This Row],[ITEM CODE]],Table2[[Item Code]:[Category ]],6,0),"")</f>
        <v>Cake</v>
      </c>
      <c r="X300" s="1" t="str">
        <f>IFERROR(VLOOKUP(Table49[[#This Row],[ITEM CODE]],Table2[[Item Code]:[Sub Category]],7,0),"")</f>
        <v>Bakery</v>
      </c>
      <c r="Y300" s="68" t="str">
        <f>Table49[[#This Row],[PO Number]]&amp;COUNTIFS($E$5:E300,E300)</f>
        <v>CO0243911</v>
      </c>
    </row>
    <row r="301" spans="1:25" ht="14.7" customHeight="1" x14ac:dyDescent="0.3">
      <c r="A301" s="1">
        <f>IF(Table49[[#This Row],[ITEM NAME]]="","",ROW()-4)</f>
        <v>297</v>
      </c>
      <c r="B301" s="68">
        <v>45901</v>
      </c>
      <c r="C301" s="4">
        <f>IFERROR(VLOOKUP(B301,Table14[],3,0),"")</f>
        <v>9</v>
      </c>
      <c r="D301" s="4" t="str">
        <f>IFERROR(VLOOKUP(B301,Table14[],2,0),"")</f>
        <v>Week 01</v>
      </c>
      <c r="E301" s="4" t="s">
        <v>803</v>
      </c>
      <c r="F301" s="44" t="s">
        <v>804</v>
      </c>
      <c r="G301" s="44" t="s">
        <v>664</v>
      </c>
      <c r="H301" s="41" t="str">
        <f>IFERROR(VLOOKUP(Table49[[#This Row],[ITEM CODE]],Table2[[Item Code]:[Master Name]],2,0),"")</f>
        <v>F0301050014</v>
      </c>
      <c r="I301" s="41" t="s">
        <v>676</v>
      </c>
      <c r="J301" s="65" t="str">
        <f>IFERROR(VLOOKUP(Table49[[#This Row],[ITEM CODE]],Table2[[Item Code]:[Master Name]],3,0),"")</f>
        <v>Mini Baguette</v>
      </c>
      <c r="K301" s="1" t="str">
        <f>IFERROR(VLOOKUP(Table49[[#This Row],[ITEM CODE]],Table2[[Item Code]:[Master Name]],9,0),"")</f>
        <v>1PKT*5pcs</v>
      </c>
      <c r="L301" s="1" t="str">
        <f>IFERROR(VLOOKUP(Table49[[#This Row],[ITEM CODE]],Table2[[Item Code]:[Master Name]],8,0),"")</f>
        <v>PKT</v>
      </c>
      <c r="M301" s="41">
        <v>1</v>
      </c>
      <c r="N301" s="66">
        <f>IFERROR(VLOOKUP(Table49[[#This Row],[ITEM CODE]],Table2[[#All],[Item Code]:[Unit Cost]],10,0),0)</f>
        <v>0.75</v>
      </c>
      <c r="O301" s="134">
        <f>IFERROR(VLOOKUP(Table49[[#This Row],[ITEM CODE]],Table2[[#All],[Item Code]:[Unit Cost]],10,0),0)</f>
        <v>0.75</v>
      </c>
      <c r="P301" s="56"/>
      <c r="Q301" s="58"/>
      <c r="R301" s="58">
        <f>Table49[[#This Row],[QUANTITY]]*Table49[[#This Row],[INV Prices]]</f>
        <v>0.75</v>
      </c>
      <c r="S301" s="67"/>
      <c r="V301" s="41"/>
      <c r="W301" s="4" t="str">
        <f>IFERROR(VLOOKUP(Table49[[#This Row],[ITEM CODE]],Table2[[Item Code]:[Category ]],6,0),"")</f>
        <v>Baguette</v>
      </c>
      <c r="X301" s="1" t="str">
        <f>IFERROR(VLOOKUP(Table49[[#This Row],[ITEM CODE]],Table2[[Item Code]:[Sub Category]],7,0),"")</f>
        <v>Bakery</v>
      </c>
      <c r="Y301" s="68" t="str">
        <f>Table49[[#This Row],[PO Number]]&amp;COUNTIFS($E$5:E301,E301)</f>
        <v>CO0243912</v>
      </c>
    </row>
    <row r="302" spans="1:25" ht="14.7" customHeight="1" x14ac:dyDescent="0.3">
      <c r="A302" s="1">
        <f>IF(Table49[[#This Row],[ITEM NAME]]="","",ROW()-4)</f>
        <v>298</v>
      </c>
      <c r="B302" s="68">
        <v>45901</v>
      </c>
      <c r="C302" s="4">
        <f>IFERROR(VLOOKUP(B302,Table14[],3,0),"")</f>
        <v>9</v>
      </c>
      <c r="D302" s="4" t="str">
        <f>IFERROR(VLOOKUP(B302,Table14[],2,0),"")</f>
        <v>Week 01</v>
      </c>
      <c r="E302" s="4" t="s">
        <v>803</v>
      </c>
      <c r="F302" s="44" t="s">
        <v>804</v>
      </c>
      <c r="G302" s="44" t="s">
        <v>664</v>
      </c>
      <c r="H302" s="41" t="str">
        <f>IFERROR(VLOOKUP(Table49[[#This Row],[ITEM CODE]],Table2[[Item Code]:[Master Name]],2,0),"")</f>
        <v>F0301050020</v>
      </c>
      <c r="I302" s="41" t="s">
        <v>686</v>
      </c>
      <c r="J302" s="65" t="str">
        <f>IFERROR(VLOOKUP(Table49[[#This Row],[ITEM CODE]],Table2[[Item Code]:[Master Name]],3,0),"")</f>
        <v>Mix Mini Snack</v>
      </c>
      <c r="K302" s="1" t="str">
        <f>IFERROR(VLOOKUP(Table49[[#This Row],[ITEM CODE]],Table2[[Item Code]:[Master Name]],9,0),"")</f>
        <v>1PKT*7pcs</v>
      </c>
      <c r="L302" s="1" t="str">
        <f>IFERROR(VLOOKUP(Table49[[#This Row],[ITEM CODE]],Table2[[Item Code]:[Master Name]],8,0),"")</f>
        <v>PKT</v>
      </c>
      <c r="M302" s="41">
        <v>1</v>
      </c>
      <c r="N302" s="66">
        <f>IFERROR(VLOOKUP(Table49[[#This Row],[ITEM CODE]],Table2[[#All],[Item Code]:[Unit Cost]],10,0),0)</f>
        <v>1.77</v>
      </c>
      <c r="O302" s="134">
        <f>IFERROR(VLOOKUP(Table49[[#This Row],[ITEM CODE]],Table2[[#All],[Item Code]:[Unit Cost]],10,0),0)</f>
        <v>1.77</v>
      </c>
      <c r="P302" s="56"/>
      <c r="Q302" s="58"/>
      <c r="R302" s="58">
        <f>Table49[[#This Row],[QUANTITY]]*Table49[[#This Row],[INV Prices]]</f>
        <v>1.77</v>
      </c>
      <c r="S302" s="67"/>
      <c r="V302" s="41"/>
      <c r="W302" s="4" t="str">
        <f>IFERROR(VLOOKUP(Table49[[#This Row],[ITEM CODE]],Table2[[Item Code]:[Category ]],6,0),"")</f>
        <v>Croissant</v>
      </c>
      <c r="X302" s="1" t="str">
        <f>IFERROR(VLOOKUP(Table49[[#This Row],[ITEM CODE]],Table2[[Item Code]:[Sub Category]],7,0),"")</f>
        <v>Bakery</v>
      </c>
      <c r="Y302" s="68" t="str">
        <f>Table49[[#This Row],[PO Number]]&amp;COUNTIFS($E$5:E302,E302)</f>
        <v>CO0243913</v>
      </c>
    </row>
    <row r="303" spans="1:25" ht="14.7" customHeight="1" x14ac:dyDescent="0.3">
      <c r="A303" s="1">
        <f>IF(Table49[[#This Row],[ITEM NAME]]="","",ROW()-4)</f>
        <v>299</v>
      </c>
      <c r="B303" s="68">
        <v>45901</v>
      </c>
      <c r="C303" s="4">
        <f>IFERROR(VLOOKUP(B303,Table14[],3,0),"")</f>
        <v>9</v>
      </c>
      <c r="D303" s="4" t="str">
        <f>IFERROR(VLOOKUP(B303,Table14[],2,0),"")</f>
        <v>Week 01</v>
      </c>
      <c r="E303" s="4" t="s">
        <v>803</v>
      </c>
      <c r="F303" s="44" t="s">
        <v>804</v>
      </c>
      <c r="G303" s="44" t="s">
        <v>664</v>
      </c>
      <c r="H303" s="41" t="str">
        <f>IFERROR(VLOOKUP(Table49[[#This Row],[ITEM CODE]],Table2[[Item Code]:[Master Name]],2,0),"")</f>
        <v>F0301050021</v>
      </c>
      <c r="I303" s="41" t="s">
        <v>689</v>
      </c>
      <c r="J303" s="65" t="str">
        <f>IFERROR(VLOOKUP(Table49[[#This Row],[ITEM CODE]],Table2[[Item Code]:[Master Name]],3,0),"")</f>
        <v>Mix Fruit Muffin</v>
      </c>
      <c r="K303" s="1" t="str">
        <f>IFERROR(VLOOKUP(Table49[[#This Row],[ITEM CODE]],Table2[[Item Code]:[Master Name]],9,0),"")</f>
        <v>1PKT*4pcs</v>
      </c>
      <c r="L303" s="1" t="str">
        <f>IFERROR(VLOOKUP(Table49[[#This Row],[ITEM CODE]],Table2[[Item Code]:[Master Name]],8,0),"")</f>
        <v>PKT</v>
      </c>
      <c r="M303" s="41">
        <v>1</v>
      </c>
      <c r="N303" s="66">
        <f>IFERROR(VLOOKUP(Table49[[#This Row],[ITEM CODE]],Table2[[#All],[Item Code]:[Unit Cost]],10,0),0)</f>
        <v>0.44</v>
      </c>
      <c r="O303" s="134">
        <f>IFERROR(VLOOKUP(Table49[[#This Row],[ITEM CODE]],Table2[[#All],[Item Code]:[Unit Cost]],10,0),0)</f>
        <v>0.44</v>
      </c>
      <c r="P303" s="56"/>
      <c r="Q303" s="58"/>
      <c r="R303" s="58">
        <f>Table49[[#This Row],[QUANTITY]]*Table49[[#This Row],[INV Prices]]</f>
        <v>0.44</v>
      </c>
      <c r="S303" s="67"/>
      <c r="V303" s="41"/>
      <c r="W303" s="4" t="str">
        <f>IFERROR(VLOOKUP(Table49[[#This Row],[ITEM CODE]],Table2[[Item Code]:[Category ]],6,0),"")</f>
        <v>Muffin</v>
      </c>
      <c r="X303" s="1" t="str">
        <f>IFERROR(VLOOKUP(Table49[[#This Row],[ITEM CODE]],Table2[[Item Code]:[Sub Category]],7,0),"")</f>
        <v>Bakery</v>
      </c>
      <c r="Y303" s="68" t="str">
        <f>Table49[[#This Row],[PO Number]]&amp;COUNTIFS($E$5:E303,E303)</f>
        <v>CO0243914</v>
      </c>
    </row>
    <row r="304" spans="1:25" ht="14.7" customHeight="1" x14ac:dyDescent="0.3">
      <c r="A304" s="1">
        <f>IF(Table49[[#This Row],[ITEM NAME]]="","",ROW()-4)</f>
        <v>300</v>
      </c>
      <c r="B304" s="68">
        <v>45901</v>
      </c>
      <c r="C304" s="4">
        <f>IFERROR(VLOOKUP(B304,Table14[],3,0),"")</f>
        <v>9</v>
      </c>
      <c r="D304" s="4" t="str">
        <f>IFERROR(VLOOKUP(B304,Table14[],2,0),"")</f>
        <v>Week 01</v>
      </c>
      <c r="E304" s="4" t="s">
        <v>803</v>
      </c>
      <c r="F304" s="44" t="s">
        <v>804</v>
      </c>
      <c r="G304" s="44" t="s">
        <v>664</v>
      </c>
      <c r="H304" s="41" t="str">
        <f>IFERROR(VLOOKUP(Table49[[#This Row],[ITEM CODE]],Table2[[Item Code]:[Master Name]],2,0),"")</f>
        <v>F0301050022</v>
      </c>
      <c r="I304" s="41" t="s">
        <v>679</v>
      </c>
      <c r="J304" s="65" t="str">
        <f>IFERROR(VLOOKUP(Table49[[#This Row],[ITEM CODE]],Table2[[Item Code]:[Master Name]],3,0),"")</f>
        <v xml:space="preserve">Raisins Bread </v>
      </c>
      <c r="K304" s="1" t="str">
        <f>IFERROR(VLOOKUP(Table49[[#This Row],[ITEM CODE]],Table2[[Item Code]:[Master Name]],9,0),"")</f>
        <v>1PKT*1pcs</v>
      </c>
      <c r="L304" s="1" t="str">
        <f>IFERROR(VLOOKUP(Table49[[#This Row],[ITEM CODE]],Table2[[Item Code]:[Master Name]],8,0),"")</f>
        <v>PCS</v>
      </c>
      <c r="M304" s="41">
        <v>1</v>
      </c>
      <c r="N304" s="66">
        <f>IFERROR(VLOOKUP(Table49[[#This Row],[ITEM CODE]],Table2[[#All],[Item Code]:[Unit Cost]],10,0),0)</f>
        <v>0.77</v>
      </c>
      <c r="O304" s="134">
        <f>IFERROR(VLOOKUP(Table49[[#This Row],[ITEM CODE]],Table2[[#All],[Item Code]:[Unit Cost]],10,0),0)</f>
        <v>0.77</v>
      </c>
      <c r="P304" s="56"/>
      <c r="Q304" s="58"/>
      <c r="R304" s="58">
        <f>Table49[[#This Row],[QUANTITY]]*Table49[[#This Row],[INV Prices]]</f>
        <v>0.77</v>
      </c>
      <c r="S304" s="67"/>
      <c r="V304" s="41"/>
      <c r="W304" s="4" t="str">
        <f>IFERROR(VLOOKUP(Table49[[#This Row],[ITEM CODE]],Table2[[Item Code]:[Category ]],6,0),"")</f>
        <v>Bread</v>
      </c>
      <c r="X304" s="1" t="str">
        <f>IFERROR(VLOOKUP(Table49[[#This Row],[ITEM CODE]],Table2[[Item Code]:[Sub Category]],7,0),"")</f>
        <v>Bakery</v>
      </c>
      <c r="Y304" s="68" t="str">
        <f>Table49[[#This Row],[PO Number]]&amp;COUNTIFS($E$5:E304,E304)</f>
        <v>CO0243915</v>
      </c>
    </row>
    <row r="305" spans="1:25" ht="14.7" customHeight="1" x14ac:dyDescent="0.3">
      <c r="A305" s="1">
        <f>IF(Table49[[#This Row],[ITEM NAME]]="","",ROW()-4)</f>
        <v>301</v>
      </c>
      <c r="B305" s="68">
        <v>45901</v>
      </c>
      <c r="C305" s="4">
        <f>IFERROR(VLOOKUP(B305,Table14[],3,0),"")</f>
        <v>9</v>
      </c>
      <c r="D305" s="4" t="str">
        <f>IFERROR(VLOOKUP(B305,Table14[],2,0),"")</f>
        <v>Week 01</v>
      </c>
      <c r="E305" s="4" t="s">
        <v>803</v>
      </c>
      <c r="F305" s="44" t="s">
        <v>804</v>
      </c>
      <c r="G305" s="44" t="s">
        <v>664</v>
      </c>
      <c r="H305" s="41" t="str">
        <f>IFERROR(VLOOKUP(Table49[[#This Row],[ITEM CODE]],Table2[[Item Code]:[Master Name]],2,0),"")</f>
        <v>F0301050023</v>
      </c>
      <c r="I305" s="41" t="s">
        <v>690</v>
      </c>
      <c r="J305" s="65" t="str">
        <f>IFERROR(VLOOKUP(Table49[[#This Row],[ITEM CODE]],Table2[[Item Code]:[Master Name]],3,0),"")</f>
        <v>Strawberry Muffin</v>
      </c>
      <c r="K305" s="1" t="str">
        <f>IFERROR(VLOOKUP(Table49[[#This Row],[ITEM CODE]],Table2[[Item Code]:[Master Name]],9,0),"")</f>
        <v>1PKT*3pcs</v>
      </c>
      <c r="L305" s="1" t="str">
        <f>IFERROR(VLOOKUP(Table49[[#This Row],[ITEM CODE]],Table2[[Item Code]:[Master Name]],8,0),"")</f>
        <v>PKT</v>
      </c>
      <c r="M305" s="41">
        <v>1</v>
      </c>
      <c r="N305" s="66">
        <f>IFERROR(VLOOKUP(Table49[[#This Row],[ITEM CODE]],Table2[[#All],[Item Code]:[Unit Cost]],10,0),0)</f>
        <v>0.44</v>
      </c>
      <c r="O305" s="134">
        <f>IFERROR(VLOOKUP(Table49[[#This Row],[ITEM CODE]],Table2[[#All],[Item Code]:[Unit Cost]],10,0),0)</f>
        <v>0.44</v>
      </c>
      <c r="P305" s="56"/>
      <c r="Q305" s="58"/>
      <c r="R305" s="58">
        <f>Table49[[#This Row],[QUANTITY]]*Table49[[#This Row],[INV Prices]]</f>
        <v>0.44</v>
      </c>
      <c r="S305" s="67"/>
      <c r="V305" s="41"/>
      <c r="W305" s="4" t="str">
        <f>IFERROR(VLOOKUP(Table49[[#This Row],[ITEM CODE]],Table2[[Item Code]:[Category ]],6,0),"")</f>
        <v>Muffin</v>
      </c>
      <c r="X305" s="1" t="str">
        <f>IFERROR(VLOOKUP(Table49[[#This Row],[ITEM CODE]],Table2[[Item Code]:[Sub Category]],7,0),"")</f>
        <v>Bakery</v>
      </c>
      <c r="Y305" s="68" t="str">
        <f>Table49[[#This Row],[PO Number]]&amp;COUNTIFS($E$5:E305,E305)</f>
        <v>CO0243916</v>
      </c>
    </row>
    <row r="306" spans="1:25" ht="14.7" customHeight="1" x14ac:dyDescent="0.3">
      <c r="A306" s="1">
        <f>IF(Table49[[#This Row],[ITEM NAME]]="","",ROW()-4)</f>
        <v>302</v>
      </c>
      <c r="B306" s="68">
        <v>45901</v>
      </c>
      <c r="C306" s="4">
        <f>IFERROR(VLOOKUP(B306,Table14[],3,0),"")</f>
        <v>9</v>
      </c>
      <c r="D306" s="4" t="str">
        <f>IFERROR(VLOOKUP(B306,Table14[],2,0),"")</f>
        <v>Week 01</v>
      </c>
      <c r="E306" s="4" t="s">
        <v>803</v>
      </c>
      <c r="F306" s="44" t="s">
        <v>804</v>
      </c>
      <c r="G306" s="44" t="s">
        <v>664</v>
      </c>
      <c r="H306" s="41" t="str">
        <f>IFERROR(VLOOKUP(Table49[[#This Row],[ITEM CODE]],Table2[[Item Code]:[Master Name]],2,0),"")</f>
        <v>F0301050024</v>
      </c>
      <c r="I306" s="41" t="s">
        <v>691</v>
      </c>
      <c r="J306" s="65" t="str">
        <f>IFERROR(VLOOKUP(Table49[[#This Row],[ITEM CODE]],Table2[[Item Code]:[Master Name]],3,0),"")</f>
        <v>Vanilla Muffin</v>
      </c>
      <c r="K306" s="1" t="str">
        <f>IFERROR(VLOOKUP(Table49[[#This Row],[ITEM CODE]],Table2[[Item Code]:[Master Name]],9,0),"")</f>
        <v>1PKT*3pcs</v>
      </c>
      <c r="L306" s="1" t="str">
        <f>IFERROR(VLOOKUP(Table49[[#This Row],[ITEM CODE]],Table2[[Item Code]:[Master Name]],8,0),"")</f>
        <v>PKT</v>
      </c>
      <c r="M306" s="41">
        <v>1</v>
      </c>
      <c r="N306" s="66">
        <f>IFERROR(VLOOKUP(Table49[[#This Row],[ITEM CODE]],Table2[[#All],[Item Code]:[Unit Cost]],10,0),0)</f>
        <v>0.44</v>
      </c>
      <c r="O306" s="134">
        <f>IFERROR(VLOOKUP(Table49[[#This Row],[ITEM CODE]],Table2[[#All],[Item Code]:[Unit Cost]],10,0),0)</f>
        <v>0.44</v>
      </c>
      <c r="P306" s="56"/>
      <c r="Q306" s="58"/>
      <c r="R306" s="58">
        <f>Table49[[#This Row],[QUANTITY]]*Table49[[#This Row],[INV Prices]]</f>
        <v>0.44</v>
      </c>
      <c r="S306" s="67"/>
      <c r="V306" s="41"/>
      <c r="W306" s="4" t="str">
        <f>IFERROR(VLOOKUP(Table49[[#This Row],[ITEM CODE]],Table2[[Item Code]:[Category ]],6,0),"")</f>
        <v>Muffin</v>
      </c>
      <c r="X306" s="1" t="str">
        <f>IFERROR(VLOOKUP(Table49[[#This Row],[ITEM CODE]],Table2[[Item Code]:[Sub Category]],7,0),"")</f>
        <v>Bakery</v>
      </c>
      <c r="Y306" s="68" t="str">
        <f>Table49[[#This Row],[PO Number]]&amp;COUNTIFS($E$5:E306,E306)</f>
        <v>CO0243917</v>
      </c>
    </row>
    <row r="307" spans="1:25" ht="14.7" customHeight="1" x14ac:dyDescent="0.3">
      <c r="A307" s="1">
        <f>IF(Table49[[#This Row],[ITEM NAME]]="","",ROW()-4)</f>
        <v>303</v>
      </c>
      <c r="B307" s="68">
        <v>45901</v>
      </c>
      <c r="C307" s="4">
        <f>IFERROR(VLOOKUP(B307,Table14[],3,0),"")</f>
        <v>9</v>
      </c>
      <c r="D307" s="4" t="str">
        <f>IFERROR(VLOOKUP(B307,Table14[],2,0),"")</f>
        <v>Week 01</v>
      </c>
      <c r="E307" s="4" t="s">
        <v>803</v>
      </c>
      <c r="F307" s="44" t="s">
        <v>804</v>
      </c>
      <c r="G307" s="44" t="s">
        <v>664</v>
      </c>
      <c r="H307" s="41" t="str">
        <f>IFERROR(VLOOKUP(Table49[[#This Row],[ITEM CODE]],Table2[[Item Code]:[Master Name]],2,0),"")</f>
        <v>F0301050025</v>
      </c>
      <c r="I307" s="41" t="s">
        <v>693</v>
      </c>
      <c r="J307" s="65" t="str">
        <f>IFERROR(VLOOKUP(Table49[[#This Row],[ITEM CODE]],Table2[[Item Code]:[Master Name]],3,0),"")</f>
        <v>White Toast</v>
      </c>
      <c r="K307" s="1" t="str">
        <f>IFERROR(VLOOKUP(Table49[[#This Row],[ITEM CODE]],Table2[[Item Code]:[Master Name]],9,0),"")</f>
        <v>1PKT*6slice</v>
      </c>
      <c r="L307" s="1" t="str">
        <f>IFERROR(VLOOKUP(Table49[[#This Row],[ITEM CODE]],Table2[[Item Code]:[Master Name]],8,0),"")</f>
        <v>PKT</v>
      </c>
      <c r="M307" s="41">
        <v>1</v>
      </c>
      <c r="N307" s="66">
        <f>IFERROR(VLOOKUP(Table49[[#This Row],[ITEM CODE]],Table2[[#All],[Item Code]:[Unit Cost]],10,0),0)</f>
        <v>1.02</v>
      </c>
      <c r="O307" s="134">
        <f>IFERROR(VLOOKUP(Table49[[#This Row],[ITEM CODE]],Table2[[#All],[Item Code]:[Unit Cost]],10,0),0)</f>
        <v>1.02</v>
      </c>
      <c r="P307" s="56"/>
      <c r="Q307" s="58"/>
      <c r="R307" s="58">
        <f>Table49[[#This Row],[QUANTITY]]*Table49[[#This Row],[INV Prices]]</f>
        <v>1.02</v>
      </c>
      <c r="S307" s="67"/>
      <c r="V307" s="41"/>
      <c r="W307" s="4" t="str">
        <f>IFERROR(VLOOKUP(Table49[[#This Row],[ITEM CODE]],Table2[[Item Code]:[Category ]],6,0),"")</f>
        <v>Toast</v>
      </c>
      <c r="X307" s="1" t="str">
        <f>IFERROR(VLOOKUP(Table49[[#This Row],[ITEM CODE]],Table2[[Item Code]:[Sub Category]],7,0),"")</f>
        <v>Bakery</v>
      </c>
      <c r="Y307" s="68" t="str">
        <f>Table49[[#This Row],[PO Number]]&amp;COUNTIFS($E$5:E307,E307)</f>
        <v>CO0243918</v>
      </c>
    </row>
    <row r="308" spans="1:25" ht="14.7" customHeight="1" x14ac:dyDescent="0.3">
      <c r="A308" s="1">
        <f>IF(Table49[[#This Row],[ITEM NAME]]="","",ROW()-4)</f>
        <v>304</v>
      </c>
      <c r="B308" s="68">
        <v>45902</v>
      </c>
      <c r="C308" s="4">
        <f>IFERROR(VLOOKUP(B308,Table14[],3,0),"")</f>
        <v>9</v>
      </c>
      <c r="D308" s="4" t="str">
        <f>IFERROR(VLOOKUP(B308,Table14[],2,0),"")</f>
        <v>Week 01</v>
      </c>
      <c r="E308" s="234" t="s">
        <v>1108</v>
      </c>
      <c r="F308" s="235" t="s">
        <v>1109</v>
      </c>
      <c r="G308" s="44" t="s">
        <v>398</v>
      </c>
      <c r="H308" s="41" t="str">
        <f>IFERROR(VLOOKUP(Table49[[#This Row],[ITEM CODE]],Table2[[Item Code]:[Master Name]],2,0),"")</f>
        <v>F0103010009</v>
      </c>
      <c r="I308" s="41" t="s">
        <v>602</v>
      </c>
      <c r="J308" s="65" t="str">
        <f>IFERROR(VLOOKUP(Table49[[#This Row],[ITEM CODE]],Table2[[Item Code]:[Master Name]],3,0),"")</f>
        <v xml:space="preserve">Tuna &amp; Egg Sandwich </v>
      </c>
      <c r="K308" s="1" t="str">
        <f>IFERROR(VLOOKUP(Table49[[#This Row],[ITEM CODE]],Table2[[Item Code]:[Master Name]],9,0),"")</f>
        <v>1BOX*2PCS</v>
      </c>
      <c r="L308" s="1" t="str">
        <f>IFERROR(VLOOKUP(Table49[[#This Row],[ITEM CODE]],Table2[[Item Code]:[Master Name]],8,0),"")</f>
        <v>BOX</v>
      </c>
      <c r="M308" s="41">
        <v>2</v>
      </c>
      <c r="N308" s="66">
        <f>IFERROR(VLOOKUP(Table49[[#This Row],[ITEM CODE]],Table2[[#All],[Item Code]:[Unit Cost]],10,0),0)</f>
        <v>1.5</v>
      </c>
      <c r="O308" s="134">
        <f>IFERROR(VLOOKUP(Table49[[#This Row],[ITEM CODE]],Table2[[#All],[Item Code]:[Unit Cost]],10,0),0)</f>
        <v>1.5</v>
      </c>
      <c r="P308" s="56"/>
      <c r="Q308" s="58"/>
      <c r="R308" s="58">
        <f>Table49[[#This Row],[QUANTITY]]*Table49[[#This Row],[INV Prices]]</f>
        <v>3</v>
      </c>
      <c r="S308" s="67"/>
      <c r="V308" s="41"/>
      <c r="W308" s="4" t="str">
        <f>IFERROR(VLOOKUP(Table49[[#This Row],[ITEM CODE]],Table2[[Item Code]:[Category ]],6,0),"")</f>
        <v>FOOD</v>
      </c>
      <c r="X308" s="1" t="str">
        <f>IFERROR(VLOOKUP(Table49[[#This Row],[ITEM CODE]],Table2[[Item Code]:[Sub Category]],7,0),"")</f>
        <v>Sandwich</v>
      </c>
      <c r="Y308" s="68" t="str">
        <f>Table49[[#This Row],[PO Number]]&amp;COUNTIFS($E$5:E308,E308)</f>
        <v>PO310751</v>
      </c>
    </row>
    <row r="309" spans="1:25" ht="14.7" customHeight="1" x14ac:dyDescent="0.3">
      <c r="A309" s="1">
        <f>IF(Table49[[#This Row],[ITEM NAME]]="","",ROW()-4)</f>
        <v>305</v>
      </c>
      <c r="B309" s="68">
        <v>45902</v>
      </c>
      <c r="C309" s="4">
        <f>IFERROR(VLOOKUP(B309,Table14[],3,0),"")</f>
        <v>9</v>
      </c>
      <c r="D309" s="4" t="str">
        <f>IFERROR(VLOOKUP(B309,Table14[],2,0),"")</f>
        <v>Week 01</v>
      </c>
      <c r="E309" s="234" t="s">
        <v>1108</v>
      </c>
      <c r="F309" s="235" t="s">
        <v>1109</v>
      </c>
      <c r="G309" s="44" t="s">
        <v>398</v>
      </c>
      <c r="H309" s="41" t="str">
        <f>IFERROR(VLOOKUP(Table49[[#This Row],[ITEM CODE]],Table2[[Item Code]:[Master Name]],2,0),"")</f>
        <v>F0103010010</v>
      </c>
      <c r="I309" s="41" t="s">
        <v>603</v>
      </c>
      <c r="J309" s="65" t="str">
        <f>IFERROR(VLOOKUP(Table49[[#This Row],[ITEM CODE]],Table2[[Item Code]:[Master Name]],3,0),"")</f>
        <v xml:space="preserve">Ham &amp; Corn Sandwich </v>
      </c>
      <c r="K309" s="1" t="str">
        <f>IFERROR(VLOOKUP(Table49[[#This Row],[ITEM CODE]],Table2[[Item Code]:[Master Name]],9,0),"")</f>
        <v>1BOX*2PCS</v>
      </c>
      <c r="L309" s="1" t="str">
        <f>IFERROR(VLOOKUP(Table49[[#This Row],[ITEM CODE]],Table2[[Item Code]:[Master Name]],8,0),"")</f>
        <v>BOX</v>
      </c>
      <c r="M309" s="41">
        <v>2</v>
      </c>
      <c r="N309" s="66">
        <f>IFERROR(VLOOKUP(Table49[[#This Row],[ITEM CODE]],Table2[[#All],[Item Code]:[Unit Cost]],10,0),0)</f>
        <v>1.5</v>
      </c>
      <c r="O309" s="134">
        <f>IFERROR(VLOOKUP(Table49[[#This Row],[ITEM CODE]],Table2[[#All],[Item Code]:[Unit Cost]],10,0),0)</f>
        <v>1.5</v>
      </c>
      <c r="P309" s="56"/>
      <c r="Q309" s="58"/>
      <c r="R309" s="58">
        <f>Table49[[#This Row],[QUANTITY]]*Table49[[#This Row],[INV Prices]]</f>
        <v>3</v>
      </c>
      <c r="S309" s="67"/>
      <c r="V309" s="41"/>
      <c r="W309" s="4" t="str">
        <f>IFERROR(VLOOKUP(Table49[[#This Row],[ITEM CODE]],Table2[[Item Code]:[Category ]],6,0),"")</f>
        <v>FOOD</v>
      </c>
      <c r="X309" s="1" t="str">
        <f>IFERROR(VLOOKUP(Table49[[#This Row],[ITEM CODE]],Table2[[Item Code]:[Sub Category]],7,0),"")</f>
        <v>Sandwich</v>
      </c>
      <c r="Y309" s="68" t="str">
        <f>Table49[[#This Row],[PO Number]]&amp;COUNTIFS($E$5:E309,E309)</f>
        <v>PO310752</v>
      </c>
    </row>
    <row r="310" spans="1:25" ht="14.7" customHeight="1" x14ac:dyDescent="0.3">
      <c r="A310" s="1">
        <f>IF(Table49[[#This Row],[ITEM NAME]]="","",ROW()-4)</f>
        <v>306</v>
      </c>
      <c r="B310" s="68">
        <v>45902</v>
      </c>
      <c r="C310" s="4">
        <f>IFERROR(VLOOKUP(B310,Table14[],3,0),"")</f>
        <v>9</v>
      </c>
      <c r="D310" s="4" t="str">
        <f>IFERROR(VLOOKUP(B310,Table14[],2,0),"")</f>
        <v>Week 01</v>
      </c>
      <c r="E310" s="234" t="s">
        <v>1108</v>
      </c>
      <c r="F310" s="235" t="s">
        <v>1109</v>
      </c>
      <c r="G310" s="44" t="s">
        <v>398</v>
      </c>
      <c r="H310" s="41" t="str">
        <f>IFERROR(VLOOKUP(Table49[[#This Row],[ITEM CODE]],Table2[[Item Code]:[Master Name]],2,0),"")</f>
        <v>F0103010011</v>
      </c>
      <c r="I310" s="41" t="s">
        <v>604</v>
      </c>
      <c r="J310" s="65" t="str">
        <f>IFERROR(VLOOKUP(Table49[[#This Row],[ITEM CODE]],Table2[[Item Code]:[Master Name]],3,0),"")</f>
        <v xml:space="preserve">Sausage &amp; Freid Egg Sandwich  </v>
      </c>
      <c r="K310" s="1" t="str">
        <f>IFERROR(VLOOKUP(Table49[[#This Row],[ITEM CODE]],Table2[[Item Code]:[Master Name]],9,0),"")</f>
        <v>1BOX*2PCS</v>
      </c>
      <c r="L310" s="1" t="str">
        <f>IFERROR(VLOOKUP(Table49[[#This Row],[ITEM CODE]],Table2[[Item Code]:[Master Name]],8,0),"")</f>
        <v>BOX</v>
      </c>
      <c r="M310" s="41">
        <v>2</v>
      </c>
      <c r="N310" s="66">
        <f>IFERROR(VLOOKUP(Table49[[#This Row],[ITEM CODE]],Table2[[#All],[Item Code]:[Unit Cost]],10,0),0)</f>
        <v>1.5</v>
      </c>
      <c r="O310" s="134">
        <f>IFERROR(VLOOKUP(Table49[[#This Row],[ITEM CODE]],Table2[[#All],[Item Code]:[Unit Cost]],10,0),0)</f>
        <v>1.5</v>
      </c>
      <c r="P310" s="56"/>
      <c r="Q310" s="58"/>
      <c r="R310" s="58">
        <f>Table49[[#This Row],[QUANTITY]]*Table49[[#This Row],[INV Prices]]</f>
        <v>3</v>
      </c>
      <c r="S310" s="67"/>
      <c r="V310" s="41"/>
      <c r="W310" s="4" t="str">
        <f>IFERROR(VLOOKUP(Table49[[#This Row],[ITEM CODE]],Table2[[Item Code]:[Category ]],6,0),"")</f>
        <v>FOOD</v>
      </c>
      <c r="X310" s="1" t="str">
        <f>IFERROR(VLOOKUP(Table49[[#This Row],[ITEM CODE]],Table2[[Item Code]:[Sub Category]],7,0),"")</f>
        <v>Sandwich</v>
      </c>
      <c r="Y310" s="68" t="str">
        <f>Table49[[#This Row],[PO Number]]&amp;COUNTIFS($E$5:E310,E310)</f>
        <v>PO310753</v>
      </c>
    </row>
    <row r="311" spans="1:25" ht="14.7" customHeight="1" x14ac:dyDescent="0.3">
      <c r="A311" s="1">
        <f>IF(Table49[[#This Row],[ITEM NAME]]="","",ROW()-4)</f>
        <v>307</v>
      </c>
      <c r="B311" s="68">
        <v>45902</v>
      </c>
      <c r="C311" s="4">
        <f>IFERROR(VLOOKUP(B311,Table14[],3,0),"")</f>
        <v>9</v>
      </c>
      <c r="D311" s="4" t="str">
        <f>IFERROR(VLOOKUP(B311,Table14[],2,0),"")</f>
        <v>Week 01</v>
      </c>
      <c r="E311" s="234" t="s">
        <v>1108</v>
      </c>
      <c r="F311" s="235" t="s">
        <v>1109</v>
      </c>
      <c r="G311" s="44" t="s">
        <v>398</v>
      </c>
      <c r="H311" s="41" t="str">
        <f>IFERROR(VLOOKUP(Table49[[#This Row],[ITEM CODE]],Table2[[Item Code]:[Master Name]],2,0),"")</f>
        <v>F0103010012</v>
      </c>
      <c r="I311" s="41" t="s">
        <v>605</v>
      </c>
      <c r="J311" s="65" t="str">
        <f>IFERROR(VLOOKUP(Table49[[#This Row],[ITEM CODE]],Table2[[Item Code]:[Master Name]],3,0),"")</f>
        <v xml:space="preserve">Chicken Sandwich </v>
      </c>
      <c r="K311" s="1" t="str">
        <f>IFERROR(VLOOKUP(Table49[[#This Row],[ITEM CODE]],Table2[[Item Code]:[Master Name]],9,0),"")</f>
        <v>1BOX*2PCS</v>
      </c>
      <c r="L311" s="1" t="str">
        <f>IFERROR(VLOOKUP(Table49[[#This Row],[ITEM CODE]],Table2[[Item Code]:[Master Name]],8,0),"")</f>
        <v>BOX</v>
      </c>
      <c r="M311" s="41">
        <v>2</v>
      </c>
      <c r="N311" s="66">
        <f>IFERROR(VLOOKUP(Table49[[#This Row],[ITEM CODE]],Table2[[#All],[Item Code]:[Unit Cost]],10,0),0)</f>
        <v>1.5</v>
      </c>
      <c r="O311" s="134">
        <f>IFERROR(VLOOKUP(Table49[[#This Row],[ITEM CODE]],Table2[[#All],[Item Code]:[Unit Cost]],10,0),0)</f>
        <v>1.5</v>
      </c>
      <c r="P311" s="56"/>
      <c r="Q311" s="58"/>
      <c r="R311" s="58">
        <f>Table49[[#This Row],[QUANTITY]]*Table49[[#This Row],[INV Prices]]</f>
        <v>3</v>
      </c>
      <c r="S311" s="67"/>
      <c r="V311" s="41"/>
      <c r="W311" s="4" t="str">
        <f>IFERROR(VLOOKUP(Table49[[#This Row],[ITEM CODE]],Table2[[Item Code]:[Category ]],6,0),"")</f>
        <v>FOOD</v>
      </c>
      <c r="X311" s="1" t="str">
        <f>IFERROR(VLOOKUP(Table49[[#This Row],[ITEM CODE]],Table2[[Item Code]:[Sub Category]],7,0),"")</f>
        <v>Sandwich</v>
      </c>
      <c r="Y311" s="68" t="str">
        <f>Table49[[#This Row],[PO Number]]&amp;COUNTIFS($E$5:E311,E311)</f>
        <v>PO310754</v>
      </c>
    </row>
    <row r="312" spans="1:25" ht="14.7" customHeight="1" x14ac:dyDescent="0.3">
      <c r="A312" s="1">
        <f>IF(Table49[[#This Row],[ITEM NAME]]="","",ROW()-4)</f>
        <v>308</v>
      </c>
      <c r="B312" s="68">
        <v>45902</v>
      </c>
      <c r="C312" s="4">
        <f>IFERROR(VLOOKUP(B312,Table14[],3,0),"")</f>
        <v>9</v>
      </c>
      <c r="D312" s="4" t="str">
        <f>IFERROR(VLOOKUP(B312,Table14[],2,0),"")</f>
        <v>Week 01</v>
      </c>
      <c r="E312" s="234" t="s">
        <v>1108</v>
      </c>
      <c r="F312" s="235" t="s">
        <v>1109</v>
      </c>
      <c r="G312" s="44" t="s">
        <v>398</v>
      </c>
      <c r="H312" s="41" t="str">
        <f>IFERROR(VLOOKUP(Table49[[#This Row],[ITEM CODE]],Table2[[Item Code]:[Master Name]],2,0),"")</f>
        <v>F0101010017</v>
      </c>
      <c r="I312" s="41" t="s">
        <v>583</v>
      </c>
      <c r="J312" s="65" t="str">
        <f>IFERROR(VLOOKUP(Table49[[#This Row],[ITEM CODE]],Table2[[Item Code]:[Master Name]],3,0),"")</f>
        <v>Bulgogi Dosirak-KL-0001</v>
      </c>
      <c r="K312" s="1" t="str">
        <f>IFERROR(VLOOKUP(Table49[[#This Row],[ITEM CODE]],Table2[[Item Code]:[Master Name]],9,0),"")</f>
        <v>1BOX*1Portion</v>
      </c>
      <c r="L312" s="1" t="str">
        <f>IFERROR(VLOOKUP(Table49[[#This Row],[ITEM CODE]],Table2[[Item Code]:[Master Name]],8,0),"")</f>
        <v>BOX</v>
      </c>
      <c r="M312" s="41">
        <v>2</v>
      </c>
      <c r="N312" s="66">
        <f>IFERROR(VLOOKUP(Table49[[#This Row],[ITEM CODE]],Table2[[#All],[Item Code]:[Unit Cost]],10,0),0)</f>
        <v>2.2000000000000002</v>
      </c>
      <c r="O312" s="134">
        <f>IFERROR(VLOOKUP(Table49[[#This Row],[ITEM CODE]],Table2[[#All],[Item Code]:[Unit Cost]],10,0),0)</f>
        <v>2.2000000000000002</v>
      </c>
      <c r="P312" s="56"/>
      <c r="Q312" s="58"/>
      <c r="R312" s="58">
        <f>Table49[[#This Row],[QUANTITY]]*Table49[[#This Row],[INV Prices]]</f>
        <v>4.4000000000000004</v>
      </c>
      <c r="S312" s="67"/>
      <c r="V312" s="41"/>
      <c r="W312" s="4" t="str">
        <f>IFERROR(VLOOKUP(Table49[[#This Row],[ITEM CODE]],Table2[[Item Code]:[Category ]],6,0),"")</f>
        <v>FOOD</v>
      </c>
      <c r="X312" s="1" t="str">
        <f>IFERROR(VLOOKUP(Table49[[#This Row],[ITEM CODE]],Table2[[Item Code]:[Sub Category]],7,0),"")</f>
        <v>Korean Lunch Box</v>
      </c>
      <c r="Y312" s="68" t="str">
        <f>Table49[[#This Row],[PO Number]]&amp;COUNTIFS($E$5:E312,E312)</f>
        <v>PO310755</v>
      </c>
    </row>
    <row r="313" spans="1:25" ht="14.7" customHeight="1" x14ac:dyDescent="0.3">
      <c r="A313" s="1">
        <f>IF(Table49[[#This Row],[ITEM NAME]]="","",ROW()-4)</f>
        <v>309</v>
      </c>
      <c r="B313" s="68">
        <v>45902</v>
      </c>
      <c r="C313" s="4">
        <f>IFERROR(VLOOKUP(B313,Table14[],3,0),"")</f>
        <v>9</v>
      </c>
      <c r="D313" s="4" t="str">
        <f>IFERROR(VLOOKUP(B313,Table14[],2,0),"")</f>
        <v>Week 01</v>
      </c>
      <c r="E313" s="234" t="s">
        <v>1108</v>
      </c>
      <c r="F313" s="235" t="s">
        <v>1109</v>
      </c>
      <c r="G313" s="44" t="s">
        <v>398</v>
      </c>
      <c r="H313" s="41" t="str">
        <f>IFERROR(VLOOKUP(Table49[[#This Row],[ITEM CODE]],Table2[[Item Code]:[Master Name]],2,0),"")</f>
        <v>F0101010015</v>
      </c>
      <c r="I313" s="41" t="s">
        <v>585</v>
      </c>
      <c r="J313" s="65" t="str">
        <f>IFERROR(VLOOKUP(Table49[[#This Row],[ITEM CODE]],Table2[[Item Code]:[Master Name]],3,0),"")</f>
        <v>Japchae Dakgangjeong Dosirak-KL-0003</v>
      </c>
      <c r="K313" s="1" t="str">
        <f>IFERROR(VLOOKUP(Table49[[#This Row],[ITEM CODE]],Table2[[Item Code]:[Master Name]],9,0),"")</f>
        <v>1BOX*1Portion</v>
      </c>
      <c r="L313" s="1" t="str">
        <f>IFERROR(VLOOKUP(Table49[[#This Row],[ITEM CODE]],Table2[[Item Code]:[Master Name]],8,0),"")</f>
        <v>BOX</v>
      </c>
      <c r="M313" s="41">
        <v>2</v>
      </c>
      <c r="N313" s="66">
        <f>IFERROR(VLOOKUP(Table49[[#This Row],[ITEM CODE]],Table2[[#All],[Item Code]:[Unit Cost]],10,0),0)</f>
        <v>2.6</v>
      </c>
      <c r="O313" s="134">
        <f>IFERROR(VLOOKUP(Table49[[#This Row],[ITEM CODE]],Table2[[#All],[Item Code]:[Unit Cost]],10,0),0)</f>
        <v>2.6</v>
      </c>
      <c r="P313" s="56"/>
      <c r="Q313" s="58"/>
      <c r="R313" s="58">
        <f>Table49[[#This Row],[QUANTITY]]*Table49[[#This Row],[INV Prices]]</f>
        <v>5.2</v>
      </c>
      <c r="S313" s="67"/>
      <c r="V313" s="41"/>
      <c r="W313" s="4" t="str">
        <f>IFERROR(VLOOKUP(Table49[[#This Row],[ITEM CODE]],Table2[[Item Code]:[Category ]],6,0),"")</f>
        <v>FOOD</v>
      </c>
      <c r="X313" s="1" t="str">
        <f>IFERROR(VLOOKUP(Table49[[#This Row],[ITEM CODE]],Table2[[Item Code]:[Sub Category]],7,0),"")</f>
        <v>Korean Lunch Box</v>
      </c>
      <c r="Y313" s="68" t="str">
        <f>Table49[[#This Row],[PO Number]]&amp;COUNTIFS($E$5:E313,E313)</f>
        <v>PO310756</v>
      </c>
    </row>
    <row r="314" spans="1:25" ht="14.7" customHeight="1" x14ac:dyDescent="0.3">
      <c r="A314" s="1">
        <f>IF(Table49[[#This Row],[ITEM NAME]]="","",ROW()-4)</f>
        <v>310</v>
      </c>
      <c r="B314" s="68">
        <v>45902</v>
      </c>
      <c r="C314" s="4">
        <f>IFERROR(VLOOKUP(B314,Table14[],3,0),"")</f>
        <v>9</v>
      </c>
      <c r="D314" s="4" t="str">
        <f>IFERROR(VLOOKUP(B314,Table14[],2,0),"")</f>
        <v>Week 01</v>
      </c>
      <c r="E314" s="234" t="s">
        <v>1108</v>
      </c>
      <c r="F314" s="235" t="s">
        <v>1109</v>
      </c>
      <c r="G314" s="44" t="s">
        <v>398</v>
      </c>
      <c r="H314" s="41" t="str">
        <f>IFERROR(VLOOKUP(Table49[[#This Row],[ITEM CODE]],Table2[[Item Code]:[Master Name]],2,0),"")</f>
        <v>F0101010016</v>
      </c>
      <c r="I314" s="41" t="s">
        <v>584</v>
      </c>
      <c r="J314" s="65" t="str">
        <f>IFERROR(VLOOKUP(Table49[[#This Row],[ITEM CODE]],Table2[[Item Code]:[Master Name]],3,0),"")</f>
        <v>Stir Fried Spicy Pork Dosirak-KL-0002</v>
      </c>
      <c r="K314" s="1" t="str">
        <f>IFERROR(VLOOKUP(Table49[[#This Row],[ITEM CODE]],Table2[[Item Code]:[Master Name]],9,0),"")</f>
        <v>1BOX*1Portion</v>
      </c>
      <c r="L314" s="1" t="str">
        <f>IFERROR(VLOOKUP(Table49[[#This Row],[ITEM CODE]],Table2[[Item Code]:[Master Name]],8,0),"")</f>
        <v>BOX</v>
      </c>
      <c r="M314" s="41">
        <v>2</v>
      </c>
      <c r="N314" s="66">
        <f>IFERROR(VLOOKUP(Table49[[#This Row],[ITEM CODE]],Table2[[#All],[Item Code]:[Unit Cost]],10,0),0)</f>
        <v>2.38</v>
      </c>
      <c r="O314" s="134">
        <f>IFERROR(VLOOKUP(Table49[[#This Row],[ITEM CODE]],Table2[[#All],[Item Code]:[Unit Cost]],10,0),0)</f>
        <v>2.38</v>
      </c>
      <c r="P314" s="56"/>
      <c r="Q314" s="58"/>
      <c r="R314" s="58">
        <f>Table49[[#This Row],[QUANTITY]]*Table49[[#This Row],[INV Prices]]</f>
        <v>4.76</v>
      </c>
      <c r="S314" s="67"/>
      <c r="V314" s="41"/>
      <c r="W314" s="4" t="str">
        <f>IFERROR(VLOOKUP(Table49[[#This Row],[ITEM CODE]],Table2[[Item Code]:[Category ]],6,0),"")</f>
        <v>FOOD</v>
      </c>
      <c r="X314" s="1" t="str">
        <f>IFERROR(VLOOKUP(Table49[[#This Row],[ITEM CODE]],Table2[[Item Code]:[Sub Category]],7,0),"")</f>
        <v>Korean Lunch Box</v>
      </c>
      <c r="Y314" s="68" t="str">
        <f>Table49[[#This Row],[PO Number]]&amp;COUNTIFS($E$5:E314,E314)</f>
        <v>PO310757</v>
      </c>
    </row>
    <row r="315" spans="1:25" ht="14.7" customHeight="1" x14ac:dyDescent="0.3">
      <c r="A315" s="1">
        <f>IF(Table49[[#This Row],[ITEM NAME]]="","",ROW()-4)</f>
        <v>311</v>
      </c>
      <c r="B315" s="68">
        <v>45902</v>
      </c>
      <c r="C315" s="4">
        <f>IFERROR(VLOOKUP(B315,Table14[],3,0),"")</f>
        <v>9</v>
      </c>
      <c r="D315" s="4" t="str">
        <f>IFERROR(VLOOKUP(B315,Table14[],2,0),"")</f>
        <v>Week 01</v>
      </c>
      <c r="E315" s="234" t="s">
        <v>1108</v>
      </c>
      <c r="F315" s="235" t="s">
        <v>1109</v>
      </c>
      <c r="G315" s="44" t="s">
        <v>398</v>
      </c>
      <c r="H315" s="41" t="str">
        <f>IFERROR(VLOOKUP(Table49[[#This Row],[ITEM CODE]],Table2[[Item Code]:[Master Name]],2,0),"")</f>
        <v>F0103010013</v>
      </c>
      <c r="I315" s="41" t="s">
        <v>615</v>
      </c>
      <c r="J315" s="65" t="str">
        <f>IFERROR(VLOOKUP(Table49[[#This Row],[ITEM CODE]],Table2[[Item Code]:[Master Name]],3,0),"")</f>
        <v>Maki Crab &amp; Chicken Egg</v>
      </c>
      <c r="K315" s="1" t="str">
        <f>IFERROR(VLOOKUP(Table49[[#This Row],[ITEM CODE]],Table2[[Item Code]:[Master Name]],9,0),"")</f>
        <v>1BOX*6PCS</v>
      </c>
      <c r="L315" s="1" t="str">
        <f>IFERROR(VLOOKUP(Table49[[#This Row],[ITEM CODE]],Table2[[Item Code]:[Master Name]],8,0),"")</f>
        <v>Box</v>
      </c>
      <c r="M315" s="41">
        <v>2</v>
      </c>
      <c r="N315" s="66">
        <f>IFERROR(VLOOKUP(Table49[[#This Row],[ITEM CODE]],Table2[[#All],[Item Code]:[Unit Cost]],10,0),0)</f>
        <v>1.21</v>
      </c>
      <c r="O315" s="134">
        <f>IFERROR(VLOOKUP(Table49[[#This Row],[ITEM CODE]],Table2[[#All],[Item Code]:[Unit Cost]],10,0),0)</f>
        <v>1.21</v>
      </c>
      <c r="P315" s="56"/>
      <c r="Q315" s="58"/>
      <c r="R315" s="58">
        <f>Table49[[#This Row],[QUANTITY]]*Table49[[#This Row],[INV Prices]]</f>
        <v>2.42</v>
      </c>
      <c r="S315" s="67"/>
      <c r="V315" s="41"/>
      <c r="W315" s="4" t="str">
        <f>IFERROR(VLOOKUP(Table49[[#This Row],[ITEM CODE]],Table2[[Item Code]:[Category ]],6,0),"")</f>
        <v>FOOD</v>
      </c>
      <c r="X315" s="1" t="str">
        <f>IFERROR(VLOOKUP(Table49[[#This Row],[ITEM CODE]],Table2[[Item Code]:[Sub Category]],7,0),"")</f>
        <v>Sushi</v>
      </c>
      <c r="Y315" s="68" t="str">
        <f>Table49[[#This Row],[PO Number]]&amp;COUNTIFS($E$5:E315,E315)</f>
        <v>PO310758</v>
      </c>
    </row>
    <row r="316" spans="1:25" ht="14.7" customHeight="1" x14ac:dyDescent="0.3">
      <c r="A316" s="1">
        <f>IF(Table49[[#This Row],[ITEM NAME]]="","",ROW()-4)</f>
        <v>312</v>
      </c>
      <c r="B316" s="68">
        <v>45902</v>
      </c>
      <c r="C316" s="4">
        <f>IFERROR(VLOOKUP(B316,Table14[],3,0),"")</f>
        <v>9</v>
      </c>
      <c r="D316" s="4" t="str">
        <f>IFERROR(VLOOKUP(B316,Table14[],2,0),"")</f>
        <v>Week 01</v>
      </c>
      <c r="E316" s="234" t="s">
        <v>1108</v>
      </c>
      <c r="F316" s="235" t="s">
        <v>1109</v>
      </c>
      <c r="G316" s="44" t="s">
        <v>398</v>
      </c>
      <c r="H316" s="41" t="str">
        <f>IFERROR(VLOOKUP(Table49[[#This Row],[ITEM CODE]],Table2[[Item Code]:[Master Name]],2,0),"")</f>
        <v>F0103010014</v>
      </c>
      <c r="I316" s="41" t="s">
        <v>616</v>
      </c>
      <c r="J316" s="65" t="str">
        <f>IFERROR(VLOOKUP(Table49[[#This Row],[ITEM CODE]],Table2[[Item Code]:[Master Name]],3,0),"")</f>
        <v>Maki Cali &amp; Tuna Roll</v>
      </c>
      <c r="K316" s="1" t="str">
        <f>IFERROR(VLOOKUP(Table49[[#This Row],[ITEM CODE]],Table2[[Item Code]:[Master Name]],9,0),"")</f>
        <v>1BOX*3PCS</v>
      </c>
      <c r="L316" s="1" t="str">
        <f>IFERROR(VLOOKUP(Table49[[#This Row],[ITEM CODE]],Table2[[Item Code]:[Master Name]],8,0),"")</f>
        <v>Box</v>
      </c>
      <c r="M316" s="41">
        <v>2</v>
      </c>
      <c r="N316" s="66">
        <f>IFERROR(VLOOKUP(Table49[[#This Row],[ITEM CODE]],Table2[[#All],[Item Code]:[Unit Cost]],10,0),0)</f>
        <v>1.21</v>
      </c>
      <c r="O316" s="134">
        <f>IFERROR(VLOOKUP(Table49[[#This Row],[ITEM CODE]],Table2[[#All],[Item Code]:[Unit Cost]],10,0),0)</f>
        <v>1.21</v>
      </c>
      <c r="P316" s="56"/>
      <c r="Q316" s="58"/>
      <c r="R316" s="58">
        <f>Table49[[#This Row],[QUANTITY]]*Table49[[#This Row],[INV Prices]]</f>
        <v>2.42</v>
      </c>
      <c r="S316" s="67"/>
      <c r="V316" s="41"/>
      <c r="W316" s="4" t="str">
        <f>IFERROR(VLOOKUP(Table49[[#This Row],[ITEM CODE]],Table2[[Item Code]:[Category ]],6,0),"")</f>
        <v>FOOD</v>
      </c>
      <c r="X316" s="1" t="str">
        <f>IFERROR(VLOOKUP(Table49[[#This Row],[ITEM CODE]],Table2[[Item Code]:[Sub Category]],7,0),"")</f>
        <v>Sushi</v>
      </c>
      <c r="Y316" s="68" t="str">
        <f>Table49[[#This Row],[PO Number]]&amp;COUNTIFS($E$5:E316,E316)</f>
        <v>PO310759</v>
      </c>
    </row>
    <row r="317" spans="1:25" ht="14.7" customHeight="1" x14ac:dyDescent="0.3">
      <c r="A317" s="1">
        <f>IF(Table49[[#This Row],[ITEM NAME]]="","",ROW()-4)</f>
        <v>313</v>
      </c>
      <c r="B317" s="68">
        <v>45902</v>
      </c>
      <c r="C317" s="4">
        <f>IFERROR(VLOOKUP(B317,Table14[],3,0),"")</f>
        <v>9</v>
      </c>
      <c r="D317" s="4" t="str">
        <f>IFERROR(VLOOKUP(B317,Table14[],2,0),"")</f>
        <v>Week 01</v>
      </c>
      <c r="E317" s="234" t="s">
        <v>1110</v>
      </c>
      <c r="F317" s="235" t="s">
        <v>1111</v>
      </c>
      <c r="G317" s="44" t="s">
        <v>398</v>
      </c>
      <c r="H317" s="41" t="str">
        <f>IFERROR(VLOOKUP(Table49[[#This Row],[ITEM CODE]],Table2[[Item Code]:[Master Name]],2,0),"")</f>
        <v>900029</v>
      </c>
      <c r="I317" s="41" t="s">
        <v>211</v>
      </c>
      <c r="J317" s="65" t="str">
        <f>IFERROR(VLOOKUP(Table49[[#This Row],[ITEM CODE]],Table2[[Item Code]:[Master Name]],3,0),"")</f>
        <v>BEEF LOK LAK WITH RICE (បាយ​ ឡុកឡាក់សាច់គោ)</v>
      </c>
      <c r="K317" s="1" t="str">
        <f>IFERROR(VLOOKUP(Table49[[#This Row],[ITEM CODE]],Table2[[Item Code]:[Master Name]],9,0),"")</f>
        <v>1BOX*1Portion</v>
      </c>
      <c r="L317" s="1" t="str">
        <f>IFERROR(VLOOKUP(Table49[[#This Row],[ITEM CODE]],Table2[[Item Code]:[Master Name]],8,0),"")</f>
        <v>BOX</v>
      </c>
      <c r="M317" s="41">
        <v>2</v>
      </c>
      <c r="N317" s="66">
        <f>IFERROR(VLOOKUP(Table49[[#This Row],[ITEM CODE]],Table2[[#All],[Item Code]:[Unit Cost]],10,0),0)</f>
        <v>1.6679999999999999</v>
      </c>
      <c r="O317" s="134">
        <f>IFERROR(VLOOKUP(Table49[[#This Row],[ITEM CODE]],Table2[[#All],[Item Code]:[Unit Cost]],10,0),0)</f>
        <v>1.6679999999999999</v>
      </c>
      <c r="P317" s="56"/>
      <c r="Q317" s="58"/>
      <c r="R317" s="58">
        <f>Table49[[#This Row],[QUANTITY]]*Table49[[#This Row],[INV Prices]]</f>
        <v>3.3359999999999999</v>
      </c>
      <c r="S317" s="67"/>
      <c r="V317" s="41"/>
      <c r="W317" s="4" t="str">
        <f>IFERROR(VLOOKUP(Table49[[#This Row],[ITEM CODE]],Table2[[Item Code]:[Category ]],6,0),"")</f>
        <v>FOOD</v>
      </c>
      <c r="X317" s="1" t="str">
        <f>IFERROR(VLOOKUP(Table49[[#This Row],[ITEM CODE]],Table2[[Item Code]:[Sub Category]],7,0),"")</f>
        <v>Khmer Food</v>
      </c>
      <c r="Y317" s="68" t="str">
        <f>Table49[[#This Row],[PO Number]]&amp;COUNTIFS($E$5:E317,E317)</f>
        <v>PO310711</v>
      </c>
    </row>
    <row r="318" spans="1:25" ht="14.7" customHeight="1" x14ac:dyDescent="0.3">
      <c r="A318" s="1">
        <f>IF(Table49[[#This Row],[ITEM NAME]]="","",ROW()-4)</f>
        <v>314</v>
      </c>
      <c r="B318" s="68">
        <v>45902</v>
      </c>
      <c r="C318" s="4">
        <f>IFERROR(VLOOKUP(B318,Table14[],3,0),"")</f>
        <v>9</v>
      </c>
      <c r="D318" s="4" t="str">
        <f>IFERROR(VLOOKUP(B318,Table14[],2,0),"")</f>
        <v>Week 01</v>
      </c>
      <c r="E318" s="234" t="s">
        <v>1110</v>
      </c>
      <c r="F318" s="235" t="s">
        <v>1111</v>
      </c>
      <c r="G318" s="44" t="s">
        <v>398</v>
      </c>
      <c r="H318" s="41" t="str">
        <f>IFERROR(VLOOKUP(Table49[[#This Row],[ITEM CODE]],Table2[[Item Code]:[Master Name]],2,0),"")</f>
        <v>900027</v>
      </c>
      <c r="I318" s="41" t="s">
        <v>212</v>
      </c>
      <c r="J318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318" s="1" t="str">
        <f>IFERROR(VLOOKUP(Table49[[#This Row],[ITEM CODE]],Table2[[Item Code]:[Master Name]],9,0),"")</f>
        <v>1BOX*1Portion</v>
      </c>
      <c r="L318" s="1" t="str">
        <f>IFERROR(VLOOKUP(Table49[[#This Row],[ITEM CODE]],Table2[[Item Code]:[Master Name]],8,0),"")</f>
        <v>BOX</v>
      </c>
      <c r="M318" s="41">
        <v>2</v>
      </c>
      <c r="N318" s="66">
        <f>IFERROR(VLOOKUP(Table49[[#This Row],[ITEM CODE]],Table2[[#All],[Item Code]:[Unit Cost]],10,0),0)</f>
        <v>1.2023999999999999</v>
      </c>
      <c r="O318" s="134">
        <f>IFERROR(VLOOKUP(Table49[[#This Row],[ITEM CODE]],Table2[[#All],[Item Code]:[Unit Cost]],10,0),0)</f>
        <v>1.2023999999999999</v>
      </c>
      <c r="P318" s="56"/>
      <c r="Q318" s="58"/>
      <c r="R318" s="58">
        <f>Table49[[#This Row],[QUANTITY]]*Table49[[#This Row],[INV Prices]]</f>
        <v>2.4047999999999998</v>
      </c>
      <c r="S318" s="67"/>
      <c r="V318" s="41"/>
      <c r="W318" s="4" t="str">
        <f>IFERROR(VLOOKUP(Table49[[#This Row],[ITEM CODE]],Table2[[Item Code]:[Category ]],6,0),"")</f>
        <v>FOOD</v>
      </c>
      <c r="X318" s="1" t="str">
        <f>IFERROR(VLOOKUP(Table49[[#This Row],[ITEM CODE]],Table2[[Item Code]:[Sub Category]],7,0),"")</f>
        <v>Khmer Food</v>
      </c>
      <c r="Y318" s="68" t="str">
        <f>Table49[[#This Row],[PO Number]]&amp;COUNTIFS($E$5:E318,E318)</f>
        <v>PO310712</v>
      </c>
    </row>
    <row r="319" spans="1:25" ht="14.7" customHeight="1" x14ac:dyDescent="0.3">
      <c r="A319" s="1">
        <f>IF(Table49[[#This Row],[ITEM NAME]]="","",ROW()-4)</f>
        <v>315</v>
      </c>
      <c r="B319" s="68">
        <v>45902</v>
      </c>
      <c r="C319" s="4">
        <f>IFERROR(VLOOKUP(B319,Table14[],3,0),"")</f>
        <v>9</v>
      </c>
      <c r="D319" s="4" t="str">
        <f>IFERROR(VLOOKUP(B319,Table14[],2,0),"")</f>
        <v>Week 01</v>
      </c>
      <c r="E319" s="234" t="s">
        <v>1110</v>
      </c>
      <c r="F319" s="235" t="s">
        <v>1111</v>
      </c>
      <c r="G319" s="44" t="s">
        <v>398</v>
      </c>
      <c r="H319" s="41" t="str">
        <f>IFERROR(VLOOKUP(Table49[[#This Row],[ITEM CODE]],Table2[[Item Code]:[Master Name]],2,0),"")</f>
        <v>900031</v>
      </c>
      <c r="I319" s="41" t="s">
        <v>218</v>
      </c>
      <c r="J319" s="65" t="str">
        <f>IFERROR(VLOOKUP(Table49[[#This Row],[ITEM CODE]],Table2[[Item Code]:[Master Name]],3,0),"")</f>
        <v>ROASTED DUCK WITH RICE (បាយ ទាខ្វៃ)</v>
      </c>
      <c r="K319" s="1" t="str">
        <f>IFERROR(VLOOKUP(Table49[[#This Row],[ITEM CODE]],Table2[[Item Code]:[Master Name]],9,0),"")</f>
        <v>1BOX*1Portion</v>
      </c>
      <c r="L319" s="1" t="str">
        <f>IFERROR(VLOOKUP(Table49[[#This Row],[ITEM CODE]],Table2[[Item Code]:[Master Name]],8,0),"")</f>
        <v>BOX</v>
      </c>
      <c r="M319" s="41">
        <v>2</v>
      </c>
      <c r="N319" s="66">
        <f>IFERROR(VLOOKUP(Table49[[#This Row],[ITEM CODE]],Table2[[#All],[Item Code]:[Unit Cost]],10,0),0)</f>
        <v>1.4783999999999999</v>
      </c>
      <c r="O319" s="134">
        <f>IFERROR(VLOOKUP(Table49[[#This Row],[ITEM CODE]],Table2[[#All],[Item Code]:[Unit Cost]],10,0),0)</f>
        <v>1.4783999999999999</v>
      </c>
      <c r="P319" s="56"/>
      <c r="Q319" s="58"/>
      <c r="R319" s="58">
        <f>Table49[[#This Row],[QUANTITY]]*Table49[[#This Row],[INV Prices]]</f>
        <v>2.9567999999999999</v>
      </c>
      <c r="S319" s="67"/>
      <c r="V319" s="41"/>
      <c r="W319" s="4" t="str">
        <f>IFERROR(VLOOKUP(Table49[[#This Row],[ITEM CODE]],Table2[[Item Code]:[Category ]],6,0),"")</f>
        <v>FOOD</v>
      </c>
      <c r="X319" s="1" t="str">
        <f>IFERROR(VLOOKUP(Table49[[#This Row],[ITEM CODE]],Table2[[Item Code]:[Sub Category]],7,0),"")</f>
        <v>Khmer Food</v>
      </c>
      <c r="Y319" s="68" t="str">
        <f>Table49[[#This Row],[PO Number]]&amp;COUNTIFS($E$5:E319,E319)</f>
        <v>PO310713</v>
      </c>
    </row>
    <row r="320" spans="1:25" ht="14.7" customHeight="1" x14ac:dyDescent="0.3">
      <c r="A320" s="1">
        <f>IF(Table49[[#This Row],[ITEM NAME]]="","",ROW()-4)</f>
        <v>316</v>
      </c>
      <c r="B320" s="68">
        <v>45902</v>
      </c>
      <c r="C320" s="4">
        <f>IFERROR(VLOOKUP(B320,Table14[],3,0),"")</f>
        <v>9</v>
      </c>
      <c r="D320" s="4" t="str">
        <f>IFERROR(VLOOKUP(B320,Table14[],2,0),"")</f>
        <v>Week 01</v>
      </c>
      <c r="E320" s="234" t="s">
        <v>1110</v>
      </c>
      <c r="F320" s="235" t="s">
        <v>1111</v>
      </c>
      <c r="G320" s="44" t="s">
        <v>398</v>
      </c>
      <c r="H320" s="41" t="str">
        <f>IFERROR(VLOOKUP(Table49[[#This Row],[ITEM CODE]],Table2[[Item Code]:[Master Name]],2,0),"")</f>
        <v>900032</v>
      </c>
      <c r="I320" s="41" t="s">
        <v>214</v>
      </c>
      <c r="J320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320" s="1" t="str">
        <f>IFERROR(VLOOKUP(Table49[[#This Row],[ITEM CODE]],Table2[[Item Code]:[Master Name]],9,0),"")</f>
        <v>1BOX*1Portion</v>
      </c>
      <c r="L320" s="1" t="str">
        <f>IFERROR(VLOOKUP(Table49[[#This Row],[ITEM CODE]],Table2[[Item Code]:[Master Name]],8,0),"")</f>
        <v>BOX</v>
      </c>
      <c r="M320" s="41">
        <v>2</v>
      </c>
      <c r="N320" s="66">
        <f>IFERROR(VLOOKUP(Table49[[#This Row],[ITEM CODE]],Table2[[#All],[Item Code]:[Unit Cost]],10,0),0)</f>
        <v>1.2984</v>
      </c>
      <c r="O320" s="134">
        <f>IFERROR(VLOOKUP(Table49[[#This Row],[ITEM CODE]],Table2[[#All],[Item Code]:[Unit Cost]],10,0),0)</f>
        <v>1.2984</v>
      </c>
      <c r="P320" s="56"/>
      <c r="Q320" s="58"/>
      <c r="R320" s="58">
        <f>Table49[[#This Row],[QUANTITY]]*Table49[[#This Row],[INV Prices]]</f>
        <v>2.5968</v>
      </c>
      <c r="S320" s="67"/>
      <c r="V320" s="41"/>
      <c r="W320" s="4" t="str">
        <f>IFERROR(VLOOKUP(Table49[[#This Row],[ITEM CODE]],Table2[[Item Code]:[Category ]],6,0),"")</f>
        <v>FOOD</v>
      </c>
      <c r="X320" s="1" t="str">
        <f>IFERROR(VLOOKUP(Table49[[#This Row],[ITEM CODE]],Table2[[Item Code]:[Sub Category]],7,0),"")</f>
        <v>Khmer Food</v>
      </c>
      <c r="Y320" s="68" t="str">
        <f>Table49[[#This Row],[PO Number]]&amp;COUNTIFS($E$5:E320,E320)</f>
        <v>PO310714</v>
      </c>
    </row>
    <row r="321" spans="1:25" ht="14.7" customHeight="1" x14ac:dyDescent="0.3">
      <c r="A321" s="1">
        <f>IF(Table49[[#This Row],[ITEM NAME]]="","",ROW()-4)</f>
        <v>317</v>
      </c>
      <c r="B321" s="68">
        <v>45902</v>
      </c>
      <c r="C321" s="4">
        <f>IFERROR(VLOOKUP(B321,Table14[],3,0),"")</f>
        <v>9</v>
      </c>
      <c r="D321" s="4" t="str">
        <f>IFERROR(VLOOKUP(B321,Table14[],2,0),"")</f>
        <v>Week 01</v>
      </c>
      <c r="E321" s="234" t="s">
        <v>1110</v>
      </c>
      <c r="F321" s="235" t="s">
        <v>1111</v>
      </c>
      <c r="G321" s="44" t="s">
        <v>398</v>
      </c>
      <c r="H321" s="41" t="str">
        <f>IFERROR(VLOOKUP(Table49[[#This Row],[ITEM CODE]],Table2[[Item Code]:[Master Name]],2,0),"")</f>
        <v>900028</v>
      </c>
      <c r="I321" s="41" t="s">
        <v>215</v>
      </c>
      <c r="J321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321" s="1" t="str">
        <f>IFERROR(VLOOKUP(Table49[[#This Row],[ITEM CODE]],Table2[[Item Code]:[Master Name]],9,0),"")</f>
        <v>1BOX*1Portion</v>
      </c>
      <c r="L321" s="1" t="str">
        <f>IFERROR(VLOOKUP(Table49[[#This Row],[ITEM CODE]],Table2[[Item Code]:[Master Name]],8,0),"")</f>
        <v>BOX</v>
      </c>
      <c r="M321" s="41">
        <v>2</v>
      </c>
      <c r="N321" s="66">
        <f>IFERROR(VLOOKUP(Table49[[#This Row],[ITEM CODE]],Table2[[#All],[Item Code]:[Unit Cost]],10,0),0)</f>
        <v>1.0104</v>
      </c>
      <c r="O321" s="134">
        <f>IFERROR(VLOOKUP(Table49[[#This Row],[ITEM CODE]],Table2[[#All],[Item Code]:[Unit Cost]],10,0),0)</f>
        <v>1.0104</v>
      </c>
      <c r="P321" s="56"/>
      <c r="Q321" s="58"/>
      <c r="R321" s="58">
        <f>Table49[[#This Row],[QUANTITY]]*Table49[[#This Row],[INV Prices]]</f>
        <v>2.0207999999999999</v>
      </c>
      <c r="S321" s="67"/>
      <c r="V321" s="41"/>
      <c r="W321" s="4" t="str">
        <f>IFERROR(VLOOKUP(Table49[[#This Row],[ITEM CODE]],Table2[[Item Code]:[Category ]],6,0),"")</f>
        <v>FOOD</v>
      </c>
      <c r="X321" s="1" t="str">
        <f>IFERROR(VLOOKUP(Table49[[#This Row],[ITEM CODE]],Table2[[Item Code]:[Sub Category]],7,0),"")</f>
        <v>Khmer Food</v>
      </c>
      <c r="Y321" s="68" t="str">
        <f>Table49[[#This Row],[PO Number]]&amp;COUNTIFS($E$5:E321,E321)</f>
        <v>PO310715</v>
      </c>
    </row>
    <row r="322" spans="1:25" ht="14.7" customHeight="1" x14ac:dyDescent="0.3">
      <c r="A322" s="1">
        <f>IF(Table49[[#This Row],[ITEM NAME]]="","",ROW()-4)</f>
        <v>318</v>
      </c>
      <c r="B322" s="68">
        <v>45902</v>
      </c>
      <c r="C322" s="4">
        <f>IFERROR(VLOOKUP(B322,Table14[],3,0),"")</f>
        <v>9</v>
      </c>
      <c r="D322" s="4" t="str">
        <f>IFERROR(VLOOKUP(B322,Table14[],2,0),"")</f>
        <v>Week 01</v>
      </c>
      <c r="E322" s="234" t="s">
        <v>1110</v>
      </c>
      <c r="F322" s="235" t="s">
        <v>1111</v>
      </c>
      <c r="G322" s="44" t="s">
        <v>398</v>
      </c>
      <c r="H322" s="41" t="str">
        <f>IFERROR(VLOOKUP(Table49[[#This Row],[ITEM CODE]],Table2[[Item Code]:[Master Name]],2,0),"")</f>
        <v>900038</v>
      </c>
      <c r="I322" s="41" t="s">
        <v>219</v>
      </c>
      <c r="J322" s="65" t="str">
        <f>IFERROR(VLOOKUP(Table49[[#This Row],[ITEM CODE]],Table2[[Item Code]:[Master Name]],3,0),"")</f>
        <v>ROATED PORK BELLY WITH RICE (បាយ សាច់ជ្រូក៣ជាន់)</v>
      </c>
      <c r="K322" s="1" t="str">
        <f>IFERROR(VLOOKUP(Table49[[#This Row],[ITEM CODE]],Table2[[Item Code]:[Master Name]],9,0),"")</f>
        <v>1BOX*1Portion</v>
      </c>
      <c r="L322" s="1" t="str">
        <f>IFERROR(VLOOKUP(Table49[[#This Row],[ITEM CODE]],Table2[[Item Code]:[Master Name]],8,0),"")</f>
        <v>BOX</v>
      </c>
      <c r="M322" s="41">
        <v>2</v>
      </c>
      <c r="N322" s="66">
        <f>IFERROR(VLOOKUP(Table49[[#This Row],[ITEM CODE]],Table2[[#All],[Item Code]:[Unit Cost]],10,0),0)</f>
        <v>1.0920000000000001</v>
      </c>
      <c r="O322" s="134">
        <f>IFERROR(VLOOKUP(Table49[[#This Row],[ITEM CODE]],Table2[[#All],[Item Code]:[Unit Cost]],10,0),0)</f>
        <v>1.0920000000000001</v>
      </c>
      <c r="P322" s="56"/>
      <c r="Q322" s="58"/>
      <c r="R322" s="58">
        <f>Table49[[#This Row],[QUANTITY]]*Table49[[#This Row],[INV Prices]]</f>
        <v>2.1840000000000002</v>
      </c>
      <c r="S322" s="67"/>
      <c r="V322" s="41"/>
      <c r="W322" s="4" t="str">
        <f>IFERROR(VLOOKUP(Table49[[#This Row],[ITEM CODE]],Table2[[Item Code]:[Category ]],6,0),"")</f>
        <v>FOOD</v>
      </c>
      <c r="X322" s="1" t="str">
        <f>IFERROR(VLOOKUP(Table49[[#This Row],[ITEM CODE]],Table2[[Item Code]:[Sub Category]],7,0),"")</f>
        <v>Khmer Food</v>
      </c>
      <c r="Y322" s="68" t="str">
        <f>Table49[[#This Row],[PO Number]]&amp;COUNTIFS($E$5:E322,E322)</f>
        <v>PO310716</v>
      </c>
    </row>
    <row r="323" spans="1:25" ht="14.7" customHeight="1" x14ac:dyDescent="0.3">
      <c r="A323" s="1">
        <f>IF(Table49[[#This Row],[ITEM NAME]]="","",ROW()-4)</f>
        <v>319</v>
      </c>
      <c r="B323" s="68">
        <v>45902</v>
      </c>
      <c r="C323" s="4">
        <f>IFERROR(VLOOKUP(B323,Table14[],3,0),"")</f>
        <v>9</v>
      </c>
      <c r="D323" s="4" t="str">
        <f>IFERROR(VLOOKUP(B323,Table14[],2,0),"")</f>
        <v>Week 01</v>
      </c>
      <c r="E323" s="234" t="s">
        <v>1110</v>
      </c>
      <c r="F323" s="235" t="s">
        <v>1111</v>
      </c>
      <c r="G323" s="44" t="s">
        <v>398</v>
      </c>
      <c r="H323" s="41" t="str">
        <f>IFERROR(VLOOKUP(Table49[[#This Row],[ITEM CODE]],Table2[[Item Code]:[Master Name]],2,0),"")</f>
        <v>900036</v>
      </c>
      <c r="I323" s="41" t="s">
        <v>220</v>
      </c>
      <c r="J323" s="65" t="str">
        <f>IFERROR(VLOOKUP(Table49[[#This Row],[ITEM CODE]],Table2[[Item Code]:[Master Name]],3,0),"")</f>
        <v>THICK CHICKEN CURRY (ការីសាច់មាន់) ខាប់</v>
      </c>
      <c r="K323" s="1" t="str">
        <f>IFERROR(VLOOKUP(Table49[[#This Row],[ITEM CODE]],Table2[[Item Code]:[Master Name]],9,0),"")</f>
        <v>1BOX*1Portion</v>
      </c>
      <c r="L323" s="1" t="str">
        <f>IFERROR(VLOOKUP(Table49[[#This Row],[ITEM CODE]],Table2[[Item Code]:[Master Name]],8,0),"")</f>
        <v>BOX</v>
      </c>
      <c r="M323" s="41">
        <v>1</v>
      </c>
      <c r="N323" s="66">
        <f>IFERROR(VLOOKUP(Table49[[#This Row],[ITEM CODE]],Table2[[#All],[Item Code]:[Unit Cost]],10,0),0)</f>
        <v>1.3824000000000001</v>
      </c>
      <c r="O323" s="134">
        <f>IFERROR(VLOOKUP(Table49[[#This Row],[ITEM CODE]],Table2[[#All],[Item Code]:[Unit Cost]],10,0),0)</f>
        <v>1.3824000000000001</v>
      </c>
      <c r="P323" s="56"/>
      <c r="Q323" s="58"/>
      <c r="R323" s="58">
        <f>Table49[[#This Row],[QUANTITY]]*Table49[[#This Row],[INV Prices]]</f>
        <v>1.3824000000000001</v>
      </c>
      <c r="S323" s="67"/>
      <c r="V323" s="41"/>
      <c r="W323" s="4" t="str">
        <f>IFERROR(VLOOKUP(Table49[[#This Row],[ITEM CODE]],Table2[[Item Code]:[Category ]],6,0),"")</f>
        <v>FOOD</v>
      </c>
      <c r="X323" s="1" t="str">
        <f>IFERROR(VLOOKUP(Table49[[#This Row],[ITEM CODE]],Table2[[Item Code]:[Sub Category]],7,0),"")</f>
        <v>Khmer Food</v>
      </c>
      <c r="Y323" s="68" t="str">
        <f>Table49[[#This Row],[PO Number]]&amp;COUNTIFS($E$5:E323,E323)</f>
        <v>PO310717</v>
      </c>
    </row>
    <row r="324" spans="1:25" ht="14.7" customHeight="1" x14ac:dyDescent="0.3">
      <c r="A324" s="1">
        <f>IF(Table49[[#This Row],[ITEM NAME]]="","",ROW()-4)</f>
        <v>320</v>
      </c>
      <c r="B324" s="68">
        <v>45902</v>
      </c>
      <c r="C324" s="4">
        <f>IFERROR(VLOOKUP(B324,Table14[],3,0),"")</f>
        <v>9</v>
      </c>
      <c r="D324" s="4" t="str">
        <f>IFERROR(VLOOKUP(B324,Table14[],2,0),"")</f>
        <v>Week 01</v>
      </c>
      <c r="E324" s="234" t="s">
        <v>1110</v>
      </c>
      <c r="F324" s="235" t="s">
        <v>1111</v>
      </c>
      <c r="G324" s="44" t="s">
        <v>398</v>
      </c>
      <c r="H324" s="41" t="str">
        <f>IFERROR(VLOOKUP(Table49[[#This Row],[ITEM CODE]],Table2[[Item Code]:[Master Name]],2,0),"")</f>
        <v>900035</v>
      </c>
      <c r="I324" s="41" t="s">
        <v>221</v>
      </c>
      <c r="J324" s="65" t="str">
        <f>IFERROR(VLOOKUP(Table49[[#This Row],[ITEM CODE]],Table2[[Item Code]:[Master Name]],3,0),"")</f>
        <v>THICK BEEF CURRY SARAMAN (ការីសារ៉ាម៉ាន់សាច់គោ) ខាប់</v>
      </c>
      <c r="K324" s="1" t="str">
        <f>IFERROR(VLOOKUP(Table49[[#This Row],[ITEM CODE]],Table2[[Item Code]:[Master Name]],9,0),"")</f>
        <v>1BOX*1Portion</v>
      </c>
      <c r="L324" s="1" t="str">
        <f>IFERROR(VLOOKUP(Table49[[#This Row],[ITEM CODE]],Table2[[Item Code]:[Master Name]],8,0),"")</f>
        <v>BOX</v>
      </c>
      <c r="M324" s="41">
        <v>2</v>
      </c>
      <c r="N324" s="66">
        <f>IFERROR(VLOOKUP(Table49[[#This Row],[ITEM CODE]],Table2[[#All],[Item Code]:[Unit Cost]],10,0),0)</f>
        <v>1.9079999999999999</v>
      </c>
      <c r="O324" s="134">
        <f>IFERROR(VLOOKUP(Table49[[#This Row],[ITEM CODE]],Table2[[#All],[Item Code]:[Unit Cost]],10,0),0)</f>
        <v>1.9079999999999999</v>
      </c>
      <c r="P324" s="56"/>
      <c r="Q324" s="58"/>
      <c r="R324" s="58">
        <f>Table49[[#This Row],[QUANTITY]]*Table49[[#This Row],[INV Prices]]</f>
        <v>3.8159999999999998</v>
      </c>
      <c r="S324" s="67"/>
      <c r="V324" s="41"/>
      <c r="W324" s="4" t="str">
        <f>IFERROR(VLOOKUP(Table49[[#This Row],[ITEM CODE]],Table2[[Item Code]:[Category ]],6,0),"")</f>
        <v>FOOD</v>
      </c>
      <c r="X324" s="1" t="str">
        <f>IFERROR(VLOOKUP(Table49[[#This Row],[ITEM CODE]],Table2[[Item Code]:[Sub Category]],7,0),"")</f>
        <v>Khmer Food</v>
      </c>
      <c r="Y324" s="68" t="str">
        <f>Table49[[#This Row],[PO Number]]&amp;COUNTIFS($E$5:E324,E324)</f>
        <v>PO310718</v>
      </c>
    </row>
    <row r="325" spans="1:25" ht="14.7" customHeight="1" x14ac:dyDescent="0.3">
      <c r="A325" s="1">
        <f>IF(Table49[[#This Row],[ITEM NAME]]="","",ROW()-4)</f>
        <v>321</v>
      </c>
      <c r="B325" s="68">
        <v>45902</v>
      </c>
      <c r="C325" s="4">
        <f>IFERROR(VLOOKUP(B325,Table14[],3,0),"")</f>
        <v>9</v>
      </c>
      <c r="D325" s="4" t="str">
        <f>IFERROR(VLOOKUP(B325,Table14[],2,0),"")</f>
        <v>Week 01</v>
      </c>
      <c r="E325" s="234" t="s">
        <v>1110</v>
      </c>
      <c r="F325" s="235" t="s">
        <v>1111</v>
      </c>
      <c r="G325" s="44" t="s">
        <v>398</v>
      </c>
      <c r="H325" s="41" t="str">
        <f>IFERROR(VLOOKUP(Table49[[#This Row],[ITEM CODE]],Table2[[Item Code]:[Master Name]],2,0),"")</f>
        <v>900037</v>
      </c>
      <c r="I325" s="41" t="s">
        <v>223</v>
      </c>
      <c r="J325" s="65" t="str">
        <f>IFERROR(VLOOKUP(Table49[[#This Row],[ITEM CODE]],Table2[[Item Code]:[Master Name]],3,0),"")</f>
        <v>HIKO FRIED RICE (បាយឆា HIKO)</v>
      </c>
      <c r="K325" s="1" t="str">
        <f>IFERROR(VLOOKUP(Table49[[#This Row],[ITEM CODE]],Table2[[Item Code]:[Master Name]],9,0),"")</f>
        <v>1BOX*1Portion</v>
      </c>
      <c r="L325" s="1" t="str">
        <f>IFERROR(VLOOKUP(Table49[[#This Row],[ITEM CODE]],Table2[[Item Code]:[Master Name]],8,0),"")</f>
        <v>BOX</v>
      </c>
      <c r="M325" s="41">
        <v>1</v>
      </c>
      <c r="N325" s="66">
        <f>IFERROR(VLOOKUP(Table49[[#This Row],[ITEM CODE]],Table2[[#All],[Item Code]:[Unit Cost]],10,0),0)</f>
        <v>1.68</v>
      </c>
      <c r="O325" s="134">
        <f>IFERROR(VLOOKUP(Table49[[#This Row],[ITEM CODE]],Table2[[#All],[Item Code]:[Unit Cost]],10,0),0)</f>
        <v>1.68</v>
      </c>
      <c r="P325" s="56"/>
      <c r="Q325" s="58"/>
      <c r="R325" s="58">
        <f>Table49[[#This Row],[QUANTITY]]*Table49[[#This Row],[INV Prices]]</f>
        <v>1.68</v>
      </c>
      <c r="S325" s="67"/>
      <c r="V325" s="41"/>
      <c r="W325" s="4" t="str">
        <f>IFERROR(VLOOKUP(Table49[[#This Row],[ITEM CODE]],Table2[[Item Code]:[Category ]],6,0),"")</f>
        <v>FOOD</v>
      </c>
      <c r="X325" s="1" t="str">
        <f>IFERROR(VLOOKUP(Table49[[#This Row],[ITEM CODE]],Table2[[Item Code]:[Sub Category]],7,0),"")</f>
        <v>Khmer Food</v>
      </c>
      <c r="Y325" s="68" t="str">
        <f>Table49[[#This Row],[PO Number]]&amp;COUNTIFS($E$5:E325,E325)</f>
        <v>PO310719</v>
      </c>
    </row>
    <row r="326" spans="1:25" ht="14.7" customHeight="1" x14ac:dyDescent="0.3">
      <c r="A326" s="1">
        <f>IF(Table49[[#This Row],[ITEM NAME]]="","",ROW()-4)</f>
        <v>322</v>
      </c>
      <c r="B326" s="68">
        <v>45902</v>
      </c>
      <c r="C326" s="4">
        <f>IFERROR(VLOOKUP(B326,Table14[],3,0),"")</f>
        <v>9</v>
      </c>
      <c r="D326" s="4" t="str">
        <f>IFERROR(VLOOKUP(B326,Table14[],2,0),"")</f>
        <v>Week 01</v>
      </c>
      <c r="E326" s="234" t="s">
        <v>1110</v>
      </c>
      <c r="F326" s="235" t="s">
        <v>1111</v>
      </c>
      <c r="G326" s="44" t="s">
        <v>398</v>
      </c>
      <c r="H326" s="41" t="str">
        <f>IFERROR(VLOOKUP(Table49[[#This Row],[ITEM CODE]],Table2[[Item Code]:[Master Name]],2,0),"")</f>
        <v>F0101010018</v>
      </c>
      <c r="I326" s="41" t="s">
        <v>633</v>
      </c>
      <c r="J326" s="65" t="str">
        <f>IFERROR(VLOOKUP(Table49[[#This Row],[ITEM CODE]],Table2[[Item Code]:[Master Name]],3,0),"")</f>
        <v>Salmon Fried Rice (បា​យឆា សាលម៉ុន)</v>
      </c>
      <c r="K326" s="1" t="str">
        <f>IFERROR(VLOOKUP(Table49[[#This Row],[ITEM CODE]],Table2[[Item Code]:[Master Name]],9,0),"")</f>
        <v>1BOX*1Portion</v>
      </c>
      <c r="L326" s="1" t="str">
        <f>IFERROR(VLOOKUP(Table49[[#This Row],[ITEM CODE]],Table2[[Item Code]:[Master Name]],8,0),"")</f>
        <v>BOX</v>
      </c>
      <c r="M326" s="41">
        <v>1</v>
      </c>
      <c r="N326" s="66">
        <f>IFERROR(VLOOKUP(Table49[[#This Row],[ITEM CODE]],Table2[[#All],[Item Code]:[Unit Cost]],10,0),0)</f>
        <v>1.6</v>
      </c>
      <c r="O326" s="134">
        <f>IFERROR(VLOOKUP(Table49[[#This Row],[ITEM CODE]],Table2[[#All],[Item Code]:[Unit Cost]],10,0),0)</f>
        <v>1.6</v>
      </c>
      <c r="P326" s="56"/>
      <c r="Q326" s="58"/>
      <c r="R326" s="58">
        <f>Table49[[#This Row],[QUANTITY]]*Table49[[#This Row],[INV Prices]]</f>
        <v>1.6</v>
      </c>
      <c r="S326" s="67"/>
      <c r="V326" s="41"/>
      <c r="W326" s="4" t="str">
        <f>IFERROR(VLOOKUP(Table49[[#This Row],[ITEM CODE]],Table2[[Item Code]:[Category ]],6,0),"")</f>
        <v>FOOD</v>
      </c>
      <c r="X326" s="1" t="str">
        <f>IFERROR(VLOOKUP(Table49[[#This Row],[ITEM CODE]],Table2[[Item Code]:[Sub Category]],7,0),"")</f>
        <v>Khmer Food</v>
      </c>
      <c r="Y326" s="68" t="str">
        <f>Table49[[#This Row],[PO Number]]&amp;COUNTIFS($E$5:E326,E326)</f>
        <v>PO3107110</v>
      </c>
    </row>
    <row r="327" spans="1:25" ht="14.7" customHeight="1" x14ac:dyDescent="0.3">
      <c r="A327" s="1">
        <f>IF(Table49[[#This Row],[ITEM NAME]]="","",ROW()-4)</f>
        <v>323</v>
      </c>
      <c r="B327" s="68">
        <v>45902</v>
      </c>
      <c r="C327" s="4">
        <f>IFERROR(VLOOKUP(B327,Table14[],3,0),"")</f>
        <v>9</v>
      </c>
      <c r="D327" s="4" t="str">
        <f>IFERROR(VLOOKUP(B327,Table14[],2,0),"")</f>
        <v>Week 01</v>
      </c>
      <c r="E327" s="234" t="s">
        <v>1110</v>
      </c>
      <c r="F327" s="235" t="s">
        <v>1111</v>
      </c>
      <c r="G327" s="44" t="s">
        <v>398</v>
      </c>
      <c r="H327" s="41" t="str">
        <f>IFERROR(VLOOKUP(Table49[[#This Row],[ITEM CODE]],Table2[[Item Code]:[Master Name]],2,0),"")</f>
        <v>F0101010019</v>
      </c>
      <c r="I327" s="41" t="s">
        <v>634</v>
      </c>
      <c r="J327" s="65" t="str">
        <f>IFERROR(VLOOKUP(Table49[[#This Row],[ITEM CODE]],Table2[[Item Code]:[Master Name]],3,0),"")</f>
        <v>Crab Fried Rice (បាយឆា ក្ដាម)</v>
      </c>
      <c r="K327" s="1" t="str">
        <f>IFERROR(VLOOKUP(Table49[[#This Row],[ITEM CODE]],Table2[[Item Code]:[Master Name]],9,0),"")</f>
        <v>1BOX*1Portion</v>
      </c>
      <c r="L327" s="1" t="str">
        <f>IFERROR(VLOOKUP(Table49[[#This Row],[ITEM CODE]],Table2[[Item Code]:[Master Name]],8,0),"")</f>
        <v>BOX</v>
      </c>
      <c r="M327" s="41">
        <v>1</v>
      </c>
      <c r="N327" s="66">
        <f>IFERROR(VLOOKUP(Table49[[#This Row],[ITEM CODE]],Table2[[#All],[Item Code]:[Unit Cost]],10,0),0)</f>
        <v>1.6</v>
      </c>
      <c r="O327" s="134">
        <f>IFERROR(VLOOKUP(Table49[[#This Row],[ITEM CODE]],Table2[[#All],[Item Code]:[Unit Cost]],10,0),0)</f>
        <v>1.6</v>
      </c>
      <c r="P327" s="56"/>
      <c r="Q327" s="58"/>
      <c r="R327" s="58">
        <f>Table49[[#This Row],[QUANTITY]]*Table49[[#This Row],[INV Prices]]</f>
        <v>1.6</v>
      </c>
      <c r="S327" s="67"/>
      <c r="V327" s="41"/>
      <c r="W327" s="4" t="str">
        <f>IFERROR(VLOOKUP(Table49[[#This Row],[ITEM CODE]],Table2[[Item Code]:[Category ]],6,0),"")</f>
        <v>FOOD</v>
      </c>
      <c r="X327" s="1" t="str">
        <f>IFERROR(VLOOKUP(Table49[[#This Row],[ITEM CODE]],Table2[[Item Code]:[Sub Category]],7,0),"")</f>
        <v>Khmer Food</v>
      </c>
      <c r="Y327" s="68" t="str">
        <f>Table49[[#This Row],[PO Number]]&amp;COUNTIFS($E$5:E327,E327)</f>
        <v>PO3107111</v>
      </c>
    </row>
    <row r="328" spans="1:25" ht="14.7" customHeight="1" x14ac:dyDescent="0.3">
      <c r="A328" s="1">
        <f>IF(Table49[[#This Row],[ITEM NAME]]="","",ROW()-4)</f>
        <v>324</v>
      </c>
      <c r="B328" s="68">
        <v>45902</v>
      </c>
      <c r="C328" s="4">
        <f>IFERROR(VLOOKUP(B328,Table14[],3,0),"")</f>
        <v>9</v>
      </c>
      <c r="D328" s="4" t="str">
        <f>IFERROR(VLOOKUP(B328,Table14[],2,0),"")</f>
        <v>Week 01</v>
      </c>
      <c r="E328" s="234" t="s">
        <v>1110</v>
      </c>
      <c r="F328" s="235" t="s">
        <v>1111</v>
      </c>
      <c r="G328" s="44" t="s">
        <v>398</v>
      </c>
      <c r="H328" s="41" t="str">
        <f>IFERROR(VLOOKUP(Table49[[#This Row],[ITEM CODE]],Table2[[Item Code]:[Master Name]],2,0),"")</f>
        <v>900152</v>
      </c>
      <c r="I328" s="41" t="s">
        <v>64</v>
      </c>
      <c r="J328" s="65" t="str">
        <f>IFERROR(VLOOKUP(Table49[[#This Row],[ITEM CODE]],Table2[[Item Code]:[Master Name]],3,0),"")</f>
        <v>Lettuce Iceberg</v>
      </c>
      <c r="K328" s="1" t="str">
        <f>IFERROR(VLOOKUP(Table49[[#This Row],[ITEM CODE]],Table2[[Item Code]:[Master Name]],9,0),"")</f>
        <v>KG</v>
      </c>
      <c r="L328" s="1" t="str">
        <f>IFERROR(VLOOKUP(Table49[[#This Row],[ITEM CODE]],Table2[[Item Code]:[Master Name]],8,0),"")</f>
        <v>KG</v>
      </c>
      <c r="M328" s="41">
        <v>1</v>
      </c>
      <c r="N328" s="66">
        <f>IFERROR(VLOOKUP(Table49[[#This Row],[ITEM CODE]],Table2[[#All],[Item Code]:[Unit Cost]],10,0),0)</f>
        <v>3.12</v>
      </c>
      <c r="O328" s="134">
        <f>IFERROR(VLOOKUP(Table49[[#This Row],[ITEM CODE]],Table2[[#All],[Item Code]:[Unit Cost]],10,0),0)</f>
        <v>3.12</v>
      </c>
      <c r="P328" s="56"/>
      <c r="Q328" s="58"/>
      <c r="R328" s="58">
        <f>Table49[[#This Row],[QUANTITY]]*Table49[[#This Row],[INV Prices]]</f>
        <v>3.12</v>
      </c>
      <c r="S328" s="67"/>
      <c r="V328" s="41"/>
      <c r="W328" s="4" t="str">
        <f>IFERROR(VLOOKUP(Table49[[#This Row],[ITEM CODE]],Table2[[Item Code]:[Category ]],6,0),"")</f>
        <v>FOOD</v>
      </c>
      <c r="X328" s="1" t="str">
        <f>IFERROR(VLOOKUP(Table49[[#This Row],[ITEM CODE]],Table2[[Item Code]:[Sub Category]],7,0),"")</f>
        <v>Fruits &amp; Veggies / Veggies</v>
      </c>
      <c r="Y328" s="68" t="str">
        <f>Table49[[#This Row],[PO Number]]&amp;COUNTIFS($E$5:E328,E328)</f>
        <v>PO3107112</v>
      </c>
    </row>
    <row r="329" spans="1:25" ht="14.7" customHeight="1" x14ac:dyDescent="0.3">
      <c r="A329" s="1">
        <f>IF(Table49[[#This Row],[ITEM NAME]]="","",ROW()-4)</f>
        <v>325</v>
      </c>
      <c r="B329" s="68">
        <v>45902</v>
      </c>
      <c r="C329" s="4">
        <f>IFERROR(VLOOKUP(B329,Table14[],3,0),"")</f>
        <v>9</v>
      </c>
      <c r="D329" s="4" t="str">
        <f>IFERROR(VLOOKUP(B329,Table14[],2,0),"")</f>
        <v>Week 01</v>
      </c>
      <c r="E329" s="234" t="s">
        <v>1110</v>
      </c>
      <c r="F329" s="235" t="s">
        <v>1111</v>
      </c>
      <c r="G329" s="44" t="s">
        <v>398</v>
      </c>
      <c r="H329" s="41" t="str">
        <f>IFERROR(VLOOKUP(Table49[[#This Row],[ITEM CODE]],Table2[[Item Code]:[Master Name]],2,0),"")</f>
        <v>900153</v>
      </c>
      <c r="I329" s="41" t="s">
        <v>63</v>
      </c>
      <c r="J329" s="65" t="str">
        <f>IFERROR(VLOOKUP(Table49[[#This Row],[ITEM CODE]],Table2[[Item Code]:[Master Name]],3,0),"")</f>
        <v>White Radish (Daikon)</v>
      </c>
      <c r="K329" s="1" t="str">
        <f>IFERROR(VLOOKUP(Table49[[#This Row],[ITEM CODE]],Table2[[Item Code]:[Master Name]],9,0),"")</f>
        <v>KG</v>
      </c>
      <c r="L329" s="1" t="str">
        <f>IFERROR(VLOOKUP(Table49[[#This Row],[ITEM CODE]],Table2[[Item Code]:[Master Name]],8,0),"")</f>
        <v>KG</v>
      </c>
      <c r="M329" s="41">
        <v>1</v>
      </c>
      <c r="N329" s="66">
        <f>IFERROR(VLOOKUP(Table49[[#This Row],[ITEM CODE]],Table2[[#All],[Item Code]:[Unit Cost]],10,0),0)</f>
        <v>0.84</v>
      </c>
      <c r="O329" s="134">
        <f>IFERROR(VLOOKUP(Table49[[#This Row],[ITEM CODE]],Table2[[#All],[Item Code]:[Unit Cost]],10,0),0)</f>
        <v>0.84</v>
      </c>
      <c r="P329" s="56"/>
      <c r="Q329" s="58"/>
      <c r="R329" s="58">
        <f>Table49[[#This Row],[QUANTITY]]*Table49[[#This Row],[INV Prices]]</f>
        <v>0.84</v>
      </c>
      <c r="S329" s="67"/>
      <c r="V329" s="41"/>
      <c r="W329" s="4" t="str">
        <f>IFERROR(VLOOKUP(Table49[[#This Row],[ITEM CODE]],Table2[[Item Code]:[Category ]],6,0),"")</f>
        <v>FOOD</v>
      </c>
      <c r="X329" s="1" t="str">
        <f>IFERROR(VLOOKUP(Table49[[#This Row],[ITEM CODE]],Table2[[Item Code]:[Sub Category]],7,0),"")</f>
        <v>Fruits &amp; Veggies / Veggies</v>
      </c>
      <c r="Y329" s="68" t="str">
        <f>Table49[[#This Row],[PO Number]]&amp;COUNTIFS($E$5:E329,E329)</f>
        <v>PO3107113</v>
      </c>
    </row>
    <row r="330" spans="1:25" ht="14.7" customHeight="1" x14ac:dyDescent="0.3">
      <c r="A330" s="1">
        <f>IF(Table49[[#This Row],[ITEM NAME]]="","",ROW()-4)</f>
        <v>326</v>
      </c>
      <c r="B330" s="68">
        <v>45902</v>
      </c>
      <c r="C330" s="4">
        <f>IFERROR(VLOOKUP(B330,Table14[],3,0),"")</f>
        <v>9</v>
      </c>
      <c r="D330" s="4" t="str">
        <f>IFERROR(VLOOKUP(B330,Table14[],2,0),"")</f>
        <v>Week 01</v>
      </c>
      <c r="E330" s="234" t="s">
        <v>1112</v>
      </c>
      <c r="F330" s="235" t="s">
        <v>1113</v>
      </c>
      <c r="G330" s="44" t="s">
        <v>402</v>
      </c>
      <c r="H330" s="41" t="str">
        <f>IFERROR(VLOOKUP(Table49[[#This Row],[ITEM CODE]],Table2[[Item Code]:[Master Name]],2,0),"")</f>
        <v>F0103010009</v>
      </c>
      <c r="I330" s="41" t="s">
        <v>602</v>
      </c>
      <c r="J330" s="65" t="str">
        <f>IFERROR(VLOOKUP(Table49[[#This Row],[ITEM CODE]],Table2[[Item Code]:[Master Name]],3,0),"")</f>
        <v xml:space="preserve">Tuna &amp; Egg Sandwich </v>
      </c>
      <c r="K330" s="1" t="str">
        <f>IFERROR(VLOOKUP(Table49[[#This Row],[ITEM CODE]],Table2[[Item Code]:[Master Name]],9,0),"")</f>
        <v>1BOX*2PCS</v>
      </c>
      <c r="L330" s="1" t="str">
        <f>IFERROR(VLOOKUP(Table49[[#This Row],[ITEM CODE]],Table2[[Item Code]:[Master Name]],8,0),"")</f>
        <v>BOX</v>
      </c>
      <c r="M330" s="41">
        <v>1</v>
      </c>
      <c r="N330" s="66">
        <f>IFERROR(VLOOKUP(Table49[[#This Row],[ITEM CODE]],Table2[[#All],[Item Code]:[Unit Cost]],10,0),0)</f>
        <v>1.5</v>
      </c>
      <c r="O330" s="134">
        <f>IFERROR(VLOOKUP(Table49[[#This Row],[ITEM CODE]],Table2[[#All],[Item Code]:[Unit Cost]],10,0),0)</f>
        <v>1.5</v>
      </c>
      <c r="P330" s="56"/>
      <c r="Q330" s="58"/>
      <c r="R330" s="58">
        <f>Table49[[#This Row],[QUANTITY]]*Table49[[#This Row],[INV Prices]]</f>
        <v>1.5</v>
      </c>
      <c r="S330" s="67"/>
      <c r="V330" s="41"/>
      <c r="W330" s="4" t="str">
        <f>IFERROR(VLOOKUP(Table49[[#This Row],[ITEM CODE]],Table2[[Item Code]:[Category ]],6,0),"")</f>
        <v>FOOD</v>
      </c>
      <c r="X330" s="1" t="str">
        <f>IFERROR(VLOOKUP(Table49[[#This Row],[ITEM CODE]],Table2[[Item Code]:[Sub Category]],7,0),"")</f>
        <v>Sandwich</v>
      </c>
      <c r="Y330" s="68" t="str">
        <f>Table49[[#This Row],[PO Number]]&amp;COUNTIFS($E$5:E330,E330)</f>
        <v>PO310741</v>
      </c>
    </row>
    <row r="331" spans="1:25" ht="14.7" customHeight="1" x14ac:dyDescent="0.3">
      <c r="A331" s="1">
        <f>IF(Table49[[#This Row],[ITEM NAME]]="","",ROW()-4)</f>
        <v>327</v>
      </c>
      <c r="B331" s="68">
        <v>45902</v>
      </c>
      <c r="C331" s="4">
        <f>IFERROR(VLOOKUP(B331,Table14[],3,0),"")</f>
        <v>9</v>
      </c>
      <c r="D331" s="4" t="str">
        <f>IFERROR(VLOOKUP(B331,Table14[],2,0),"")</f>
        <v>Week 01</v>
      </c>
      <c r="E331" s="234" t="s">
        <v>1112</v>
      </c>
      <c r="F331" s="235" t="s">
        <v>1113</v>
      </c>
      <c r="G331" s="44" t="s">
        <v>402</v>
      </c>
      <c r="H331" s="41" t="str">
        <f>IFERROR(VLOOKUP(Table49[[#This Row],[ITEM CODE]],Table2[[Item Code]:[Master Name]],2,0),"")</f>
        <v>F0103010010</v>
      </c>
      <c r="I331" s="41" t="s">
        <v>603</v>
      </c>
      <c r="J331" s="65" t="str">
        <f>IFERROR(VLOOKUP(Table49[[#This Row],[ITEM CODE]],Table2[[Item Code]:[Master Name]],3,0),"")</f>
        <v xml:space="preserve">Ham &amp; Corn Sandwich </v>
      </c>
      <c r="K331" s="1" t="str">
        <f>IFERROR(VLOOKUP(Table49[[#This Row],[ITEM CODE]],Table2[[Item Code]:[Master Name]],9,0),"")</f>
        <v>1BOX*2PCS</v>
      </c>
      <c r="L331" s="1" t="str">
        <f>IFERROR(VLOOKUP(Table49[[#This Row],[ITEM CODE]],Table2[[Item Code]:[Master Name]],8,0),"")</f>
        <v>BOX</v>
      </c>
      <c r="M331" s="41">
        <v>1</v>
      </c>
      <c r="N331" s="66">
        <f>IFERROR(VLOOKUP(Table49[[#This Row],[ITEM CODE]],Table2[[#All],[Item Code]:[Unit Cost]],10,0),0)</f>
        <v>1.5</v>
      </c>
      <c r="O331" s="134">
        <f>IFERROR(VLOOKUP(Table49[[#This Row],[ITEM CODE]],Table2[[#All],[Item Code]:[Unit Cost]],10,0),0)</f>
        <v>1.5</v>
      </c>
      <c r="P331" s="56"/>
      <c r="Q331" s="58"/>
      <c r="R331" s="58">
        <f>Table49[[#This Row],[QUANTITY]]*Table49[[#This Row],[INV Prices]]</f>
        <v>1.5</v>
      </c>
      <c r="S331" s="67"/>
      <c r="V331" s="41"/>
      <c r="W331" s="4" t="str">
        <f>IFERROR(VLOOKUP(Table49[[#This Row],[ITEM CODE]],Table2[[Item Code]:[Category ]],6,0),"")</f>
        <v>FOOD</v>
      </c>
      <c r="X331" s="1" t="str">
        <f>IFERROR(VLOOKUP(Table49[[#This Row],[ITEM CODE]],Table2[[Item Code]:[Sub Category]],7,0),"")</f>
        <v>Sandwich</v>
      </c>
      <c r="Y331" s="68" t="str">
        <f>Table49[[#This Row],[PO Number]]&amp;COUNTIFS($E$5:E331,E331)</f>
        <v>PO310742</v>
      </c>
    </row>
    <row r="332" spans="1:25" ht="14.7" customHeight="1" x14ac:dyDescent="0.3">
      <c r="A332" s="1">
        <f>IF(Table49[[#This Row],[ITEM NAME]]="","",ROW()-4)</f>
        <v>328</v>
      </c>
      <c r="B332" s="68">
        <v>45902</v>
      </c>
      <c r="C332" s="4">
        <f>IFERROR(VLOOKUP(B332,Table14[],3,0),"")</f>
        <v>9</v>
      </c>
      <c r="D332" s="4" t="str">
        <f>IFERROR(VLOOKUP(B332,Table14[],2,0),"")</f>
        <v>Week 01</v>
      </c>
      <c r="E332" s="234" t="s">
        <v>1112</v>
      </c>
      <c r="F332" s="235" t="s">
        <v>1113</v>
      </c>
      <c r="G332" s="44" t="s">
        <v>402</v>
      </c>
      <c r="H332" s="41" t="str">
        <f>IFERROR(VLOOKUP(Table49[[#This Row],[ITEM CODE]],Table2[[Item Code]:[Master Name]],2,0),"")</f>
        <v>F0103010011</v>
      </c>
      <c r="I332" s="41" t="s">
        <v>604</v>
      </c>
      <c r="J332" s="65" t="str">
        <f>IFERROR(VLOOKUP(Table49[[#This Row],[ITEM CODE]],Table2[[Item Code]:[Master Name]],3,0),"")</f>
        <v xml:space="preserve">Sausage &amp; Freid Egg Sandwich  </v>
      </c>
      <c r="K332" s="1" t="str">
        <f>IFERROR(VLOOKUP(Table49[[#This Row],[ITEM CODE]],Table2[[Item Code]:[Master Name]],9,0),"")</f>
        <v>1BOX*2PCS</v>
      </c>
      <c r="L332" s="1" t="str">
        <f>IFERROR(VLOOKUP(Table49[[#This Row],[ITEM CODE]],Table2[[Item Code]:[Master Name]],8,0),"")</f>
        <v>BOX</v>
      </c>
      <c r="M332" s="41">
        <v>1</v>
      </c>
      <c r="N332" s="66">
        <f>IFERROR(VLOOKUP(Table49[[#This Row],[ITEM CODE]],Table2[[#All],[Item Code]:[Unit Cost]],10,0),0)</f>
        <v>1.5</v>
      </c>
      <c r="O332" s="134">
        <f>IFERROR(VLOOKUP(Table49[[#This Row],[ITEM CODE]],Table2[[#All],[Item Code]:[Unit Cost]],10,0),0)</f>
        <v>1.5</v>
      </c>
      <c r="P332" s="56"/>
      <c r="Q332" s="58"/>
      <c r="R332" s="58">
        <f>Table49[[#This Row],[QUANTITY]]*Table49[[#This Row],[INV Prices]]</f>
        <v>1.5</v>
      </c>
      <c r="S332" s="67"/>
      <c r="V332" s="41"/>
      <c r="W332" s="4" t="str">
        <f>IFERROR(VLOOKUP(Table49[[#This Row],[ITEM CODE]],Table2[[Item Code]:[Category ]],6,0),"")</f>
        <v>FOOD</v>
      </c>
      <c r="X332" s="1" t="str">
        <f>IFERROR(VLOOKUP(Table49[[#This Row],[ITEM CODE]],Table2[[Item Code]:[Sub Category]],7,0),"")</f>
        <v>Sandwich</v>
      </c>
      <c r="Y332" s="68" t="str">
        <f>Table49[[#This Row],[PO Number]]&amp;COUNTIFS($E$5:E332,E332)</f>
        <v>PO310743</v>
      </c>
    </row>
    <row r="333" spans="1:25" ht="14.7" customHeight="1" x14ac:dyDescent="0.3">
      <c r="A333" s="1">
        <f>IF(Table49[[#This Row],[ITEM NAME]]="","",ROW()-4)</f>
        <v>329</v>
      </c>
      <c r="B333" s="68">
        <v>45902</v>
      </c>
      <c r="C333" s="4">
        <f>IFERROR(VLOOKUP(B333,Table14[],3,0),"")</f>
        <v>9</v>
      </c>
      <c r="D333" s="4" t="str">
        <f>IFERROR(VLOOKUP(B333,Table14[],2,0),"")</f>
        <v>Week 01</v>
      </c>
      <c r="E333" s="234" t="s">
        <v>1112</v>
      </c>
      <c r="F333" s="235" t="s">
        <v>1113</v>
      </c>
      <c r="G333" s="44" t="s">
        <v>402</v>
      </c>
      <c r="H333" s="41" t="str">
        <f>IFERROR(VLOOKUP(Table49[[#This Row],[ITEM CODE]],Table2[[Item Code]:[Master Name]],2,0),"")</f>
        <v>F0103010012</v>
      </c>
      <c r="I333" s="41" t="s">
        <v>605</v>
      </c>
      <c r="J333" s="65" t="str">
        <f>IFERROR(VLOOKUP(Table49[[#This Row],[ITEM CODE]],Table2[[Item Code]:[Master Name]],3,0),"")</f>
        <v xml:space="preserve">Chicken Sandwich </v>
      </c>
      <c r="K333" s="1" t="str">
        <f>IFERROR(VLOOKUP(Table49[[#This Row],[ITEM CODE]],Table2[[Item Code]:[Master Name]],9,0),"")</f>
        <v>1BOX*2PCS</v>
      </c>
      <c r="L333" s="1" t="str">
        <f>IFERROR(VLOOKUP(Table49[[#This Row],[ITEM CODE]],Table2[[Item Code]:[Master Name]],8,0),"")</f>
        <v>BOX</v>
      </c>
      <c r="M333" s="41">
        <v>1</v>
      </c>
      <c r="N333" s="66">
        <f>IFERROR(VLOOKUP(Table49[[#This Row],[ITEM CODE]],Table2[[#All],[Item Code]:[Unit Cost]],10,0),0)</f>
        <v>1.5</v>
      </c>
      <c r="O333" s="134">
        <f>IFERROR(VLOOKUP(Table49[[#This Row],[ITEM CODE]],Table2[[#All],[Item Code]:[Unit Cost]],10,0),0)</f>
        <v>1.5</v>
      </c>
      <c r="P333" s="56"/>
      <c r="Q333" s="58"/>
      <c r="R333" s="58">
        <f>Table49[[#This Row],[QUANTITY]]*Table49[[#This Row],[INV Prices]]</f>
        <v>1.5</v>
      </c>
      <c r="S333" s="67"/>
      <c r="V333" s="41"/>
      <c r="W333" s="4" t="str">
        <f>IFERROR(VLOOKUP(Table49[[#This Row],[ITEM CODE]],Table2[[Item Code]:[Category ]],6,0),"")</f>
        <v>FOOD</v>
      </c>
      <c r="X333" s="1" t="str">
        <f>IFERROR(VLOOKUP(Table49[[#This Row],[ITEM CODE]],Table2[[Item Code]:[Sub Category]],7,0),"")</f>
        <v>Sandwich</v>
      </c>
      <c r="Y333" s="68" t="str">
        <f>Table49[[#This Row],[PO Number]]&amp;COUNTIFS($E$5:E333,E333)</f>
        <v>PO310744</v>
      </c>
    </row>
    <row r="334" spans="1:25" ht="14.7" customHeight="1" x14ac:dyDescent="0.3">
      <c r="A334" s="1">
        <f>IF(Table49[[#This Row],[ITEM NAME]]="","",ROW()-4)</f>
        <v>330</v>
      </c>
      <c r="B334" s="68">
        <v>45902</v>
      </c>
      <c r="C334" s="4">
        <f>IFERROR(VLOOKUP(B334,Table14[],3,0),"")</f>
        <v>9</v>
      </c>
      <c r="D334" s="4" t="str">
        <f>IFERROR(VLOOKUP(B334,Table14[],2,0),"")</f>
        <v>Week 01</v>
      </c>
      <c r="E334" s="234" t="s">
        <v>1112</v>
      </c>
      <c r="F334" s="235" t="s">
        <v>1113</v>
      </c>
      <c r="G334" s="44" t="s">
        <v>402</v>
      </c>
      <c r="H334" s="41" t="str">
        <f>IFERROR(VLOOKUP(Table49[[#This Row],[ITEM CODE]],Table2[[Item Code]:[Master Name]],2,0),"")</f>
        <v>F0101010017</v>
      </c>
      <c r="I334" s="41" t="s">
        <v>583</v>
      </c>
      <c r="J334" s="65" t="str">
        <f>IFERROR(VLOOKUP(Table49[[#This Row],[ITEM CODE]],Table2[[Item Code]:[Master Name]],3,0),"")</f>
        <v>Bulgogi Dosirak-KL-0001</v>
      </c>
      <c r="K334" s="1" t="str">
        <f>IFERROR(VLOOKUP(Table49[[#This Row],[ITEM CODE]],Table2[[Item Code]:[Master Name]],9,0),"")</f>
        <v>1BOX*1Portion</v>
      </c>
      <c r="L334" s="1" t="str">
        <f>IFERROR(VLOOKUP(Table49[[#This Row],[ITEM CODE]],Table2[[Item Code]:[Master Name]],8,0),"")</f>
        <v>BOX</v>
      </c>
      <c r="M334" s="41">
        <v>1</v>
      </c>
      <c r="N334" s="66">
        <f>IFERROR(VLOOKUP(Table49[[#This Row],[ITEM CODE]],Table2[[#All],[Item Code]:[Unit Cost]],10,0),0)</f>
        <v>2.2000000000000002</v>
      </c>
      <c r="O334" s="134">
        <f>IFERROR(VLOOKUP(Table49[[#This Row],[ITEM CODE]],Table2[[#All],[Item Code]:[Unit Cost]],10,0),0)</f>
        <v>2.2000000000000002</v>
      </c>
      <c r="P334" s="56"/>
      <c r="Q334" s="58"/>
      <c r="R334" s="58">
        <f>Table49[[#This Row],[QUANTITY]]*Table49[[#This Row],[INV Prices]]</f>
        <v>2.2000000000000002</v>
      </c>
      <c r="S334" s="67"/>
      <c r="V334" s="41"/>
      <c r="W334" s="4" t="str">
        <f>IFERROR(VLOOKUP(Table49[[#This Row],[ITEM CODE]],Table2[[Item Code]:[Category ]],6,0),"")</f>
        <v>FOOD</v>
      </c>
      <c r="X334" s="1" t="str">
        <f>IFERROR(VLOOKUP(Table49[[#This Row],[ITEM CODE]],Table2[[Item Code]:[Sub Category]],7,0),"")</f>
        <v>Korean Lunch Box</v>
      </c>
      <c r="Y334" s="68" t="str">
        <f>Table49[[#This Row],[PO Number]]&amp;COUNTIFS($E$5:E334,E334)</f>
        <v>PO310745</v>
      </c>
    </row>
    <row r="335" spans="1:25" ht="14.7" customHeight="1" x14ac:dyDescent="0.3">
      <c r="A335" s="1">
        <f>IF(Table49[[#This Row],[ITEM NAME]]="","",ROW()-4)</f>
        <v>331</v>
      </c>
      <c r="B335" s="68">
        <v>45902</v>
      </c>
      <c r="C335" s="4">
        <f>IFERROR(VLOOKUP(B335,Table14[],3,0),"")</f>
        <v>9</v>
      </c>
      <c r="D335" s="4" t="str">
        <f>IFERROR(VLOOKUP(B335,Table14[],2,0),"")</f>
        <v>Week 01</v>
      </c>
      <c r="E335" s="234" t="s">
        <v>1112</v>
      </c>
      <c r="F335" s="235" t="s">
        <v>1113</v>
      </c>
      <c r="G335" s="44" t="s">
        <v>402</v>
      </c>
      <c r="H335" s="41" t="str">
        <f>IFERROR(VLOOKUP(Table49[[#This Row],[ITEM CODE]],Table2[[Item Code]:[Master Name]],2,0),"")</f>
        <v>F0101010015</v>
      </c>
      <c r="I335" s="41" t="s">
        <v>585</v>
      </c>
      <c r="J335" s="65" t="str">
        <f>IFERROR(VLOOKUP(Table49[[#This Row],[ITEM CODE]],Table2[[Item Code]:[Master Name]],3,0),"")</f>
        <v>Japchae Dakgangjeong Dosirak-KL-0003</v>
      </c>
      <c r="K335" s="1" t="str">
        <f>IFERROR(VLOOKUP(Table49[[#This Row],[ITEM CODE]],Table2[[Item Code]:[Master Name]],9,0),"")</f>
        <v>1BOX*1Portion</v>
      </c>
      <c r="L335" s="1" t="str">
        <f>IFERROR(VLOOKUP(Table49[[#This Row],[ITEM CODE]],Table2[[Item Code]:[Master Name]],8,0),"")</f>
        <v>BOX</v>
      </c>
      <c r="M335" s="41">
        <v>1</v>
      </c>
      <c r="N335" s="66">
        <f>IFERROR(VLOOKUP(Table49[[#This Row],[ITEM CODE]],Table2[[#All],[Item Code]:[Unit Cost]],10,0),0)</f>
        <v>2.6</v>
      </c>
      <c r="O335" s="134">
        <f>IFERROR(VLOOKUP(Table49[[#This Row],[ITEM CODE]],Table2[[#All],[Item Code]:[Unit Cost]],10,0),0)</f>
        <v>2.6</v>
      </c>
      <c r="P335" s="56"/>
      <c r="Q335" s="58"/>
      <c r="R335" s="58">
        <f>Table49[[#This Row],[QUANTITY]]*Table49[[#This Row],[INV Prices]]</f>
        <v>2.6</v>
      </c>
      <c r="S335" s="67"/>
      <c r="V335" s="41"/>
      <c r="W335" s="4" t="str">
        <f>IFERROR(VLOOKUP(Table49[[#This Row],[ITEM CODE]],Table2[[Item Code]:[Category ]],6,0),"")</f>
        <v>FOOD</v>
      </c>
      <c r="X335" s="1" t="str">
        <f>IFERROR(VLOOKUP(Table49[[#This Row],[ITEM CODE]],Table2[[Item Code]:[Sub Category]],7,0),"")</f>
        <v>Korean Lunch Box</v>
      </c>
      <c r="Y335" s="68" t="str">
        <f>Table49[[#This Row],[PO Number]]&amp;COUNTIFS($E$5:E335,E335)</f>
        <v>PO310746</v>
      </c>
    </row>
    <row r="336" spans="1:25" ht="14.7" customHeight="1" x14ac:dyDescent="0.3">
      <c r="A336" s="1">
        <f>IF(Table49[[#This Row],[ITEM NAME]]="","",ROW()-4)</f>
        <v>332</v>
      </c>
      <c r="B336" s="68">
        <v>45902</v>
      </c>
      <c r="C336" s="4">
        <f>IFERROR(VLOOKUP(B336,Table14[],3,0),"")</f>
        <v>9</v>
      </c>
      <c r="D336" s="4" t="str">
        <f>IFERROR(VLOOKUP(B336,Table14[],2,0),"")</f>
        <v>Week 01</v>
      </c>
      <c r="E336" s="234" t="s">
        <v>1112</v>
      </c>
      <c r="F336" s="235" t="s">
        <v>1113</v>
      </c>
      <c r="G336" s="44" t="s">
        <v>402</v>
      </c>
      <c r="H336" s="41" t="str">
        <f>IFERROR(VLOOKUP(Table49[[#This Row],[ITEM CODE]],Table2[[Item Code]:[Master Name]],2,0),"")</f>
        <v>F0101010016</v>
      </c>
      <c r="I336" s="41" t="s">
        <v>584</v>
      </c>
      <c r="J336" s="65" t="str">
        <f>IFERROR(VLOOKUP(Table49[[#This Row],[ITEM CODE]],Table2[[Item Code]:[Master Name]],3,0),"")</f>
        <v>Stir Fried Spicy Pork Dosirak-KL-0002</v>
      </c>
      <c r="K336" s="1" t="str">
        <f>IFERROR(VLOOKUP(Table49[[#This Row],[ITEM CODE]],Table2[[Item Code]:[Master Name]],9,0),"")</f>
        <v>1BOX*1Portion</v>
      </c>
      <c r="L336" s="1" t="str">
        <f>IFERROR(VLOOKUP(Table49[[#This Row],[ITEM CODE]],Table2[[Item Code]:[Master Name]],8,0),"")</f>
        <v>BOX</v>
      </c>
      <c r="M336" s="41">
        <v>1</v>
      </c>
      <c r="N336" s="66">
        <f>IFERROR(VLOOKUP(Table49[[#This Row],[ITEM CODE]],Table2[[#All],[Item Code]:[Unit Cost]],10,0),0)</f>
        <v>2.38</v>
      </c>
      <c r="O336" s="134">
        <f>IFERROR(VLOOKUP(Table49[[#This Row],[ITEM CODE]],Table2[[#All],[Item Code]:[Unit Cost]],10,0),0)</f>
        <v>2.38</v>
      </c>
      <c r="P336" s="56"/>
      <c r="Q336" s="58"/>
      <c r="R336" s="58">
        <f>Table49[[#This Row],[QUANTITY]]*Table49[[#This Row],[INV Prices]]</f>
        <v>2.38</v>
      </c>
      <c r="S336" s="67"/>
      <c r="V336" s="41"/>
      <c r="W336" s="4" t="str">
        <f>IFERROR(VLOOKUP(Table49[[#This Row],[ITEM CODE]],Table2[[Item Code]:[Category ]],6,0),"")</f>
        <v>FOOD</v>
      </c>
      <c r="X336" s="1" t="str">
        <f>IFERROR(VLOOKUP(Table49[[#This Row],[ITEM CODE]],Table2[[Item Code]:[Sub Category]],7,0),"")</f>
        <v>Korean Lunch Box</v>
      </c>
      <c r="Y336" s="68" t="str">
        <f>Table49[[#This Row],[PO Number]]&amp;COUNTIFS($E$5:E336,E336)</f>
        <v>PO310747</v>
      </c>
    </row>
    <row r="337" spans="1:25" ht="14.7" customHeight="1" x14ac:dyDescent="0.3">
      <c r="A337" s="1">
        <f>IF(Table49[[#This Row],[ITEM NAME]]="","",ROW()-4)</f>
        <v>333</v>
      </c>
      <c r="B337" s="68">
        <v>45902</v>
      </c>
      <c r="C337" s="4">
        <f>IFERROR(VLOOKUP(B337,Table14[],3,0),"")</f>
        <v>9</v>
      </c>
      <c r="D337" s="4" t="str">
        <f>IFERROR(VLOOKUP(B337,Table14[],2,0),"")</f>
        <v>Week 01</v>
      </c>
      <c r="E337" s="234" t="s">
        <v>1112</v>
      </c>
      <c r="F337" s="235" t="s">
        <v>1113</v>
      </c>
      <c r="G337" s="44" t="s">
        <v>402</v>
      </c>
      <c r="H337" s="41" t="str">
        <f>IFERROR(VLOOKUP(Table49[[#This Row],[ITEM CODE]],Table2[[Item Code]:[Master Name]],2,0),"")</f>
        <v>F0103010013</v>
      </c>
      <c r="I337" s="41" t="s">
        <v>615</v>
      </c>
      <c r="J337" s="65" t="str">
        <f>IFERROR(VLOOKUP(Table49[[#This Row],[ITEM CODE]],Table2[[Item Code]:[Master Name]],3,0),"")</f>
        <v>Maki Crab &amp; Chicken Egg</v>
      </c>
      <c r="K337" s="1" t="str">
        <f>IFERROR(VLOOKUP(Table49[[#This Row],[ITEM CODE]],Table2[[Item Code]:[Master Name]],9,0),"")</f>
        <v>1BOX*6PCS</v>
      </c>
      <c r="L337" s="1" t="str">
        <f>IFERROR(VLOOKUP(Table49[[#This Row],[ITEM CODE]],Table2[[Item Code]:[Master Name]],8,0),"")</f>
        <v>Box</v>
      </c>
      <c r="M337" s="41">
        <v>1</v>
      </c>
      <c r="N337" s="66">
        <f>IFERROR(VLOOKUP(Table49[[#This Row],[ITEM CODE]],Table2[[#All],[Item Code]:[Unit Cost]],10,0),0)</f>
        <v>1.21</v>
      </c>
      <c r="O337" s="134">
        <f>IFERROR(VLOOKUP(Table49[[#This Row],[ITEM CODE]],Table2[[#All],[Item Code]:[Unit Cost]],10,0),0)</f>
        <v>1.21</v>
      </c>
      <c r="P337" s="56"/>
      <c r="Q337" s="58"/>
      <c r="R337" s="58">
        <f>Table49[[#This Row],[QUANTITY]]*Table49[[#This Row],[INV Prices]]</f>
        <v>1.21</v>
      </c>
      <c r="S337" s="67"/>
      <c r="V337" s="41"/>
      <c r="W337" s="4" t="str">
        <f>IFERROR(VLOOKUP(Table49[[#This Row],[ITEM CODE]],Table2[[Item Code]:[Category ]],6,0),"")</f>
        <v>FOOD</v>
      </c>
      <c r="X337" s="1" t="str">
        <f>IFERROR(VLOOKUP(Table49[[#This Row],[ITEM CODE]],Table2[[Item Code]:[Sub Category]],7,0),"")</f>
        <v>Sushi</v>
      </c>
      <c r="Y337" s="68" t="str">
        <f>Table49[[#This Row],[PO Number]]&amp;COUNTIFS($E$5:E337,E337)</f>
        <v>PO310748</v>
      </c>
    </row>
    <row r="338" spans="1:25" ht="14.7" customHeight="1" x14ac:dyDescent="0.3">
      <c r="A338" s="1">
        <f>IF(Table49[[#This Row],[ITEM NAME]]="","",ROW()-4)</f>
        <v>334</v>
      </c>
      <c r="B338" s="68">
        <v>45902</v>
      </c>
      <c r="C338" s="4">
        <f>IFERROR(VLOOKUP(B338,Table14[],3,0),"")</f>
        <v>9</v>
      </c>
      <c r="D338" s="4" t="str">
        <f>IFERROR(VLOOKUP(B338,Table14[],2,0),"")</f>
        <v>Week 01</v>
      </c>
      <c r="E338" s="234" t="s">
        <v>1112</v>
      </c>
      <c r="F338" s="235" t="s">
        <v>1113</v>
      </c>
      <c r="G338" s="44" t="s">
        <v>402</v>
      </c>
      <c r="H338" s="41" t="str">
        <f>IFERROR(VLOOKUP(Table49[[#This Row],[ITEM CODE]],Table2[[Item Code]:[Master Name]],2,0),"")</f>
        <v>F0103010014</v>
      </c>
      <c r="I338" s="41" t="s">
        <v>616</v>
      </c>
      <c r="J338" s="65" t="str">
        <f>IFERROR(VLOOKUP(Table49[[#This Row],[ITEM CODE]],Table2[[Item Code]:[Master Name]],3,0),"")</f>
        <v>Maki Cali &amp; Tuna Roll</v>
      </c>
      <c r="K338" s="1" t="str">
        <f>IFERROR(VLOOKUP(Table49[[#This Row],[ITEM CODE]],Table2[[Item Code]:[Master Name]],9,0),"")</f>
        <v>1BOX*3PCS</v>
      </c>
      <c r="L338" s="1" t="str">
        <f>IFERROR(VLOOKUP(Table49[[#This Row],[ITEM CODE]],Table2[[Item Code]:[Master Name]],8,0),"")</f>
        <v>Box</v>
      </c>
      <c r="M338" s="41">
        <v>1</v>
      </c>
      <c r="N338" s="66">
        <f>IFERROR(VLOOKUP(Table49[[#This Row],[ITEM CODE]],Table2[[#All],[Item Code]:[Unit Cost]],10,0),0)</f>
        <v>1.21</v>
      </c>
      <c r="O338" s="134">
        <f>IFERROR(VLOOKUP(Table49[[#This Row],[ITEM CODE]],Table2[[#All],[Item Code]:[Unit Cost]],10,0),0)</f>
        <v>1.21</v>
      </c>
      <c r="P338" s="56"/>
      <c r="Q338" s="58"/>
      <c r="R338" s="58">
        <f>Table49[[#This Row],[QUANTITY]]*Table49[[#This Row],[INV Prices]]</f>
        <v>1.21</v>
      </c>
      <c r="S338" s="67"/>
      <c r="V338" s="41"/>
      <c r="W338" s="4" t="str">
        <f>IFERROR(VLOOKUP(Table49[[#This Row],[ITEM CODE]],Table2[[Item Code]:[Category ]],6,0),"")</f>
        <v>FOOD</v>
      </c>
      <c r="X338" s="1" t="str">
        <f>IFERROR(VLOOKUP(Table49[[#This Row],[ITEM CODE]],Table2[[Item Code]:[Sub Category]],7,0),"")</f>
        <v>Sushi</v>
      </c>
      <c r="Y338" s="68" t="str">
        <f>Table49[[#This Row],[PO Number]]&amp;COUNTIFS($E$5:E338,E338)</f>
        <v>PO310749</v>
      </c>
    </row>
    <row r="339" spans="1:25" ht="14.7" customHeight="1" x14ac:dyDescent="0.3">
      <c r="A339" s="1">
        <f>IF(Table49[[#This Row],[ITEM NAME]]="","",ROW()-4)</f>
        <v>335</v>
      </c>
      <c r="B339" s="68">
        <v>45902</v>
      </c>
      <c r="C339" s="4">
        <f>IFERROR(VLOOKUP(B339,Table14[],3,0),"")</f>
        <v>9</v>
      </c>
      <c r="D339" s="4" t="str">
        <f>IFERROR(VLOOKUP(B339,Table14[],2,0),"")</f>
        <v>Week 01</v>
      </c>
      <c r="E339" s="234" t="s">
        <v>1126</v>
      </c>
      <c r="F339" s="235" t="s">
        <v>1114</v>
      </c>
      <c r="G339" s="44" t="s">
        <v>402</v>
      </c>
      <c r="H339" s="41" t="str">
        <f>IFERROR(VLOOKUP(Table49[[#This Row],[ITEM CODE]],Table2[[Item Code]:[Master Name]],2,0),"")</f>
        <v>900029</v>
      </c>
      <c r="I339" s="41" t="s">
        <v>211</v>
      </c>
      <c r="J339" s="65" t="str">
        <f>IFERROR(VLOOKUP(Table49[[#This Row],[ITEM CODE]],Table2[[Item Code]:[Master Name]],3,0),"")</f>
        <v>BEEF LOK LAK WITH RICE (បាយ​ ឡុកឡាក់សាច់គោ)</v>
      </c>
      <c r="K339" s="1" t="str">
        <f>IFERROR(VLOOKUP(Table49[[#This Row],[ITEM CODE]],Table2[[Item Code]:[Master Name]],9,0),"")</f>
        <v>1BOX*1Portion</v>
      </c>
      <c r="L339" s="1" t="str">
        <f>IFERROR(VLOOKUP(Table49[[#This Row],[ITEM CODE]],Table2[[Item Code]:[Master Name]],8,0),"")</f>
        <v>BOX</v>
      </c>
      <c r="M339" s="41">
        <v>1</v>
      </c>
      <c r="N339" s="66">
        <f>IFERROR(VLOOKUP(Table49[[#This Row],[ITEM CODE]],Table2[[#All],[Item Code]:[Unit Cost]],10,0),0)</f>
        <v>1.6679999999999999</v>
      </c>
      <c r="O339" s="134">
        <f>IFERROR(VLOOKUP(Table49[[#This Row],[ITEM CODE]],Table2[[#All],[Item Code]:[Unit Cost]],10,0),0)</f>
        <v>1.6679999999999999</v>
      </c>
      <c r="P339" s="56"/>
      <c r="Q339" s="58"/>
      <c r="R339" s="58">
        <f>Table49[[#This Row],[QUANTITY]]*Table49[[#This Row],[INV Prices]]</f>
        <v>1.6679999999999999</v>
      </c>
      <c r="S339" s="67"/>
      <c r="V339" s="41"/>
      <c r="W339" s="4" t="str">
        <f>IFERROR(VLOOKUP(Table49[[#This Row],[ITEM CODE]],Table2[[Item Code]:[Category ]],6,0),"")</f>
        <v>FOOD</v>
      </c>
      <c r="X339" s="1" t="str">
        <f>IFERROR(VLOOKUP(Table49[[#This Row],[ITEM CODE]],Table2[[Item Code]:[Sub Category]],7,0),"")</f>
        <v>Khmer Food</v>
      </c>
      <c r="Y339" s="68" t="str">
        <f>Table49[[#This Row],[PO Number]]&amp;COUNTIFS($E$5:E339,E339)</f>
        <v>PO310701</v>
      </c>
    </row>
    <row r="340" spans="1:25" ht="14.7" customHeight="1" x14ac:dyDescent="0.3">
      <c r="A340" s="1">
        <f>IF(Table49[[#This Row],[ITEM NAME]]="","",ROW()-4)</f>
        <v>336</v>
      </c>
      <c r="B340" s="68">
        <v>45902</v>
      </c>
      <c r="C340" s="4">
        <f>IFERROR(VLOOKUP(B340,Table14[],3,0),"")</f>
        <v>9</v>
      </c>
      <c r="D340" s="4" t="str">
        <f>IFERROR(VLOOKUP(B340,Table14[],2,0),"")</f>
        <v>Week 01</v>
      </c>
      <c r="E340" s="234" t="s">
        <v>1126</v>
      </c>
      <c r="F340" s="235" t="s">
        <v>1114</v>
      </c>
      <c r="G340" s="44" t="s">
        <v>402</v>
      </c>
      <c r="H340" s="41" t="str">
        <f>IFERROR(VLOOKUP(Table49[[#This Row],[ITEM CODE]],Table2[[Item Code]:[Master Name]],2,0),"")</f>
        <v>900027</v>
      </c>
      <c r="I340" s="41" t="s">
        <v>212</v>
      </c>
      <c r="J340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340" s="1" t="str">
        <f>IFERROR(VLOOKUP(Table49[[#This Row],[ITEM CODE]],Table2[[Item Code]:[Master Name]],9,0),"")</f>
        <v>1BOX*1Portion</v>
      </c>
      <c r="L340" s="1" t="str">
        <f>IFERROR(VLOOKUP(Table49[[#This Row],[ITEM CODE]],Table2[[Item Code]:[Master Name]],8,0),"")</f>
        <v>BOX</v>
      </c>
      <c r="M340" s="41">
        <v>1</v>
      </c>
      <c r="N340" s="66">
        <f>IFERROR(VLOOKUP(Table49[[#This Row],[ITEM CODE]],Table2[[#All],[Item Code]:[Unit Cost]],10,0),0)</f>
        <v>1.2023999999999999</v>
      </c>
      <c r="O340" s="134">
        <f>IFERROR(VLOOKUP(Table49[[#This Row],[ITEM CODE]],Table2[[#All],[Item Code]:[Unit Cost]],10,0),0)</f>
        <v>1.2023999999999999</v>
      </c>
      <c r="P340" s="56"/>
      <c r="Q340" s="58"/>
      <c r="R340" s="58">
        <f>Table49[[#This Row],[QUANTITY]]*Table49[[#This Row],[INV Prices]]</f>
        <v>1.2023999999999999</v>
      </c>
      <c r="S340" s="67"/>
      <c r="V340" s="41"/>
      <c r="W340" s="4" t="str">
        <f>IFERROR(VLOOKUP(Table49[[#This Row],[ITEM CODE]],Table2[[Item Code]:[Category ]],6,0),"")</f>
        <v>FOOD</v>
      </c>
      <c r="X340" s="1" t="str">
        <f>IFERROR(VLOOKUP(Table49[[#This Row],[ITEM CODE]],Table2[[Item Code]:[Sub Category]],7,0),"")</f>
        <v>Khmer Food</v>
      </c>
      <c r="Y340" s="68" t="str">
        <f>Table49[[#This Row],[PO Number]]&amp;COUNTIFS($E$5:E340,E340)</f>
        <v>PO310702</v>
      </c>
    </row>
    <row r="341" spans="1:25" ht="14.7" customHeight="1" x14ac:dyDescent="0.3">
      <c r="A341" s="1">
        <f>IF(Table49[[#This Row],[ITEM NAME]]="","",ROW()-4)</f>
        <v>337</v>
      </c>
      <c r="B341" s="68">
        <v>45902</v>
      </c>
      <c r="C341" s="4">
        <f>IFERROR(VLOOKUP(B341,Table14[],3,0),"")</f>
        <v>9</v>
      </c>
      <c r="D341" s="4" t="str">
        <f>IFERROR(VLOOKUP(B341,Table14[],2,0),"")</f>
        <v>Week 01</v>
      </c>
      <c r="E341" s="234" t="s">
        <v>1126</v>
      </c>
      <c r="F341" s="235" t="s">
        <v>1114</v>
      </c>
      <c r="G341" s="44" t="s">
        <v>402</v>
      </c>
      <c r="H341" s="41" t="str">
        <f>IFERROR(VLOOKUP(Table49[[#This Row],[ITEM CODE]],Table2[[Item Code]:[Master Name]],2,0),"")</f>
        <v>900031</v>
      </c>
      <c r="I341" s="41" t="s">
        <v>218</v>
      </c>
      <c r="J341" s="65" t="str">
        <f>IFERROR(VLOOKUP(Table49[[#This Row],[ITEM CODE]],Table2[[Item Code]:[Master Name]],3,0),"")</f>
        <v>ROASTED DUCK WITH RICE (បាយ ទាខ្វៃ)</v>
      </c>
      <c r="K341" s="1" t="str">
        <f>IFERROR(VLOOKUP(Table49[[#This Row],[ITEM CODE]],Table2[[Item Code]:[Master Name]],9,0),"")</f>
        <v>1BOX*1Portion</v>
      </c>
      <c r="L341" s="1" t="str">
        <f>IFERROR(VLOOKUP(Table49[[#This Row],[ITEM CODE]],Table2[[Item Code]:[Master Name]],8,0),"")</f>
        <v>BOX</v>
      </c>
      <c r="M341" s="41">
        <v>1</v>
      </c>
      <c r="N341" s="66">
        <f>IFERROR(VLOOKUP(Table49[[#This Row],[ITEM CODE]],Table2[[#All],[Item Code]:[Unit Cost]],10,0),0)</f>
        <v>1.4783999999999999</v>
      </c>
      <c r="O341" s="134">
        <f>IFERROR(VLOOKUP(Table49[[#This Row],[ITEM CODE]],Table2[[#All],[Item Code]:[Unit Cost]],10,0),0)</f>
        <v>1.4783999999999999</v>
      </c>
      <c r="P341" s="56"/>
      <c r="Q341" s="58"/>
      <c r="R341" s="58">
        <f>Table49[[#This Row],[QUANTITY]]*Table49[[#This Row],[INV Prices]]</f>
        <v>1.4783999999999999</v>
      </c>
      <c r="S341" s="67"/>
      <c r="V341" s="41"/>
      <c r="W341" s="4" t="str">
        <f>IFERROR(VLOOKUP(Table49[[#This Row],[ITEM CODE]],Table2[[Item Code]:[Category ]],6,0),"")</f>
        <v>FOOD</v>
      </c>
      <c r="X341" s="1" t="str">
        <f>IFERROR(VLOOKUP(Table49[[#This Row],[ITEM CODE]],Table2[[Item Code]:[Sub Category]],7,0),"")</f>
        <v>Khmer Food</v>
      </c>
      <c r="Y341" s="68" t="str">
        <f>Table49[[#This Row],[PO Number]]&amp;COUNTIFS($E$5:E341,E341)</f>
        <v>PO310703</v>
      </c>
    </row>
    <row r="342" spans="1:25" ht="14.7" customHeight="1" x14ac:dyDescent="0.3">
      <c r="A342" s="1">
        <f>IF(Table49[[#This Row],[ITEM NAME]]="","",ROW()-4)</f>
        <v>338</v>
      </c>
      <c r="B342" s="68">
        <v>45902</v>
      </c>
      <c r="C342" s="4">
        <f>IFERROR(VLOOKUP(B342,Table14[],3,0),"")</f>
        <v>9</v>
      </c>
      <c r="D342" s="4" t="str">
        <f>IFERROR(VLOOKUP(B342,Table14[],2,0),"")</f>
        <v>Week 01</v>
      </c>
      <c r="E342" s="234" t="s">
        <v>1126</v>
      </c>
      <c r="F342" s="235" t="s">
        <v>1114</v>
      </c>
      <c r="G342" s="44" t="s">
        <v>402</v>
      </c>
      <c r="H342" s="41" t="str">
        <f>IFERROR(VLOOKUP(Table49[[#This Row],[ITEM CODE]],Table2[[Item Code]:[Master Name]],2,0),"")</f>
        <v>900032</v>
      </c>
      <c r="I342" s="41" t="s">
        <v>214</v>
      </c>
      <c r="J342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342" s="1" t="str">
        <f>IFERROR(VLOOKUP(Table49[[#This Row],[ITEM CODE]],Table2[[Item Code]:[Master Name]],9,0),"")</f>
        <v>1BOX*1Portion</v>
      </c>
      <c r="L342" s="1" t="str">
        <f>IFERROR(VLOOKUP(Table49[[#This Row],[ITEM CODE]],Table2[[Item Code]:[Master Name]],8,0),"")</f>
        <v>BOX</v>
      </c>
      <c r="M342" s="41">
        <v>1</v>
      </c>
      <c r="N342" s="66">
        <f>IFERROR(VLOOKUP(Table49[[#This Row],[ITEM CODE]],Table2[[#All],[Item Code]:[Unit Cost]],10,0),0)</f>
        <v>1.2984</v>
      </c>
      <c r="O342" s="134">
        <f>IFERROR(VLOOKUP(Table49[[#This Row],[ITEM CODE]],Table2[[#All],[Item Code]:[Unit Cost]],10,0),0)</f>
        <v>1.2984</v>
      </c>
      <c r="P342" s="56"/>
      <c r="Q342" s="58"/>
      <c r="R342" s="58">
        <f>Table49[[#This Row],[QUANTITY]]*Table49[[#This Row],[INV Prices]]</f>
        <v>1.2984</v>
      </c>
      <c r="S342" s="67"/>
      <c r="V342" s="41"/>
      <c r="W342" s="4" t="str">
        <f>IFERROR(VLOOKUP(Table49[[#This Row],[ITEM CODE]],Table2[[Item Code]:[Category ]],6,0),"")</f>
        <v>FOOD</v>
      </c>
      <c r="X342" s="1" t="str">
        <f>IFERROR(VLOOKUP(Table49[[#This Row],[ITEM CODE]],Table2[[Item Code]:[Sub Category]],7,0),"")</f>
        <v>Khmer Food</v>
      </c>
      <c r="Y342" s="68" t="str">
        <f>Table49[[#This Row],[PO Number]]&amp;COUNTIFS($E$5:E342,E342)</f>
        <v>PO310704</v>
      </c>
    </row>
    <row r="343" spans="1:25" ht="14.7" customHeight="1" x14ac:dyDescent="0.3">
      <c r="A343" s="1">
        <f>IF(Table49[[#This Row],[ITEM NAME]]="","",ROW()-4)</f>
        <v>339</v>
      </c>
      <c r="B343" s="68">
        <v>45902</v>
      </c>
      <c r="C343" s="4">
        <f>IFERROR(VLOOKUP(B343,Table14[],3,0),"")</f>
        <v>9</v>
      </c>
      <c r="D343" s="4" t="str">
        <f>IFERROR(VLOOKUP(B343,Table14[],2,0),"")</f>
        <v>Week 01</v>
      </c>
      <c r="E343" s="234" t="s">
        <v>1126</v>
      </c>
      <c r="F343" s="235" t="s">
        <v>1114</v>
      </c>
      <c r="G343" s="44" t="s">
        <v>402</v>
      </c>
      <c r="H343" s="41" t="str">
        <f>IFERROR(VLOOKUP(Table49[[#This Row],[ITEM CODE]],Table2[[Item Code]:[Master Name]],2,0),"")</f>
        <v>900028</v>
      </c>
      <c r="I343" s="41" t="s">
        <v>215</v>
      </c>
      <c r="J343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343" s="1" t="str">
        <f>IFERROR(VLOOKUP(Table49[[#This Row],[ITEM CODE]],Table2[[Item Code]:[Master Name]],9,0),"")</f>
        <v>1BOX*1Portion</v>
      </c>
      <c r="L343" s="1" t="str">
        <f>IFERROR(VLOOKUP(Table49[[#This Row],[ITEM CODE]],Table2[[Item Code]:[Master Name]],8,0),"")</f>
        <v>BOX</v>
      </c>
      <c r="M343" s="41">
        <v>1</v>
      </c>
      <c r="N343" s="66">
        <f>IFERROR(VLOOKUP(Table49[[#This Row],[ITEM CODE]],Table2[[#All],[Item Code]:[Unit Cost]],10,0),0)</f>
        <v>1.0104</v>
      </c>
      <c r="O343" s="134">
        <f>IFERROR(VLOOKUP(Table49[[#This Row],[ITEM CODE]],Table2[[#All],[Item Code]:[Unit Cost]],10,0),0)</f>
        <v>1.0104</v>
      </c>
      <c r="P343" s="56"/>
      <c r="Q343" s="58"/>
      <c r="R343" s="58">
        <f>Table49[[#This Row],[QUANTITY]]*Table49[[#This Row],[INV Prices]]</f>
        <v>1.0104</v>
      </c>
      <c r="S343" s="67"/>
      <c r="V343" s="41"/>
      <c r="W343" s="4" t="str">
        <f>IFERROR(VLOOKUP(Table49[[#This Row],[ITEM CODE]],Table2[[Item Code]:[Category ]],6,0),"")</f>
        <v>FOOD</v>
      </c>
      <c r="X343" s="1" t="str">
        <f>IFERROR(VLOOKUP(Table49[[#This Row],[ITEM CODE]],Table2[[Item Code]:[Sub Category]],7,0),"")</f>
        <v>Khmer Food</v>
      </c>
      <c r="Y343" s="68" t="str">
        <f>Table49[[#This Row],[PO Number]]&amp;COUNTIFS($E$5:E343,E343)</f>
        <v>PO310705</v>
      </c>
    </row>
    <row r="344" spans="1:25" ht="14.7" customHeight="1" x14ac:dyDescent="0.3">
      <c r="A344" s="1">
        <f>IF(Table49[[#This Row],[ITEM NAME]]="","",ROW()-4)</f>
        <v>340</v>
      </c>
      <c r="B344" s="68">
        <v>45902</v>
      </c>
      <c r="C344" s="4">
        <f>IFERROR(VLOOKUP(B344,Table14[],3,0),"")</f>
        <v>9</v>
      </c>
      <c r="D344" s="4" t="str">
        <f>IFERROR(VLOOKUP(B344,Table14[],2,0),"")</f>
        <v>Week 01</v>
      </c>
      <c r="E344" s="234" t="s">
        <v>1126</v>
      </c>
      <c r="F344" s="235" t="s">
        <v>1114</v>
      </c>
      <c r="G344" s="44" t="s">
        <v>402</v>
      </c>
      <c r="H344" s="41" t="str">
        <f>IFERROR(VLOOKUP(Table49[[#This Row],[ITEM CODE]],Table2[[Item Code]:[Master Name]],2,0),"")</f>
        <v>900038</v>
      </c>
      <c r="I344" s="41" t="s">
        <v>219</v>
      </c>
      <c r="J344" s="65" t="str">
        <f>IFERROR(VLOOKUP(Table49[[#This Row],[ITEM CODE]],Table2[[Item Code]:[Master Name]],3,0),"")</f>
        <v>ROATED PORK BELLY WITH RICE (បាយ សាច់ជ្រូក៣ជាន់)</v>
      </c>
      <c r="K344" s="1" t="str">
        <f>IFERROR(VLOOKUP(Table49[[#This Row],[ITEM CODE]],Table2[[Item Code]:[Master Name]],9,0),"")</f>
        <v>1BOX*1Portion</v>
      </c>
      <c r="L344" s="1" t="str">
        <f>IFERROR(VLOOKUP(Table49[[#This Row],[ITEM CODE]],Table2[[Item Code]:[Master Name]],8,0),"")</f>
        <v>BOX</v>
      </c>
      <c r="M344" s="41">
        <v>1</v>
      </c>
      <c r="N344" s="66">
        <f>IFERROR(VLOOKUP(Table49[[#This Row],[ITEM CODE]],Table2[[#All],[Item Code]:[Unit Cost]],10,0),0)</f>
        <v>1.0920000000000001</v>
      </c>
      <c r="O344" s="134">
        <f>IFERROR(VLOOKUP(Table49[[#This Row],[ITEM CODE]],Table2[[#All],[Item Code]:[Unit Cost]],10,0),0)</f>
        <v>1.0920000000000001</v>
      </c>
      <c r="P344" s="56"/>
      <c r="Q344" s="58"/>
      <c r="R344" s="58">
        <f>Table49[[#This Row],[QUANTITY]]*Table49[[#This Row],[INV Prices]]</f>
        <v>1.0920000000000001</v>
      </c>
      <c r="S344" s="67"/>
      <c r="V344" s="41"/>
      <c r="W344" s="4" t="str">
        <f>IFERROR(VLOOKUP(Table49[[#This Row],[ITEM CODE]],Table2[[Item Code]:[Category ]],6,0),"")</f>
        <v>FOOD</v>
      </c>
      <c r="X344" s="1" t="str">
        <f>IFERROR(VLOOKUP(Table49[[#This Row],[ITEM CODE]],Table2[[Item Code]:[Sub Category]],7,0),"")</f>
        <v>Khmer Food</v>
      </c>
      <c r="Y344" s="68" t="str">
        <f>Table49[[#This Row],[PO Number]]&amp;COUNTIFS($E$5:E344,E344)</f>
        <v>PO310706</v>
      </c>
    </row>
    <row r="345" spans="1:25" ht="14.7" customHeight="1" x14ac:dyDescent="0.3">
      <c r="A345" s="1">
        <f>IF(Table49[[#This Row],[ITEM NAME]]="","",ROW()-4)</f>
        <v>341</v>
      </c>
      <c r="B345" s="68">
        <v>45902</v>
      </c>
      <c r="C345" s="4">
        <f>IFERROR(VLOOKUP(B345,Table14[],3,0),"")</f>
        <v>9</v>
      </c>
      <c r="D345" s="4" t="str">
        <f>IFERROR(VLOOKUP(B345,Table14[],2,0),"")</f>
        <v>Week 01</v>
      </c>
      <c r="E345" s="234" t="s">
        <v>1126</v>
      </c>
      <c r="F345" s="235" t="s">
        <v>1114</v>
      </c>
      <c r="G345" s="44" t="s">
        <v>402</v>
      </c>
      <c r="H345" s="41" t="str">
        <f>IFERROR(VLOOKUP(Table49[[#This Row],[ITEM CODE]],Table2[[Item Code]:[Master Name]],2,0),"")</f>
        <v>900036</v>
      </c>
      <c r="I345" s="41" t="s">
        <v>220</v>
      </c>
      <c r="J345" s="65" t="str">
        <f>IFERROR(VLOOKUP(Table49[[#This Row],[ITEM CODE]],Table2[[Item Code]:[Master Name]],3,0),"")</f>
        <v>THICK CHICKEN CURRY (ការីសាច់មាន់) ខាប់</v>
      </c>
      <c r="K345" s="1" t="str">
        <f>IFERROR(VLOOKUP(Table49[[#This Row],[ITEM CODE]],Table2[[Item Code]:[Master Name]],9,0),"")</f>
        <v>1BOX*1Portion</v>
      </c>
      <c r="L345" s="1" t="str">
        <f>IFERROR(VLOOKUP(Table49[[#This Row],[ITEM CODE]],Table2[[Item Code]:[Master Name]],8,0),"")</f>
        <v>BOX</v>
      </c>
      <c r="M345" s="41">
        <v>1</v>
      </c>
      <c r="N345" s="66">
        <f>IFERROR(VLOOKUP(Table49[[#This Row],[ITEM CODE]],Table2[[#All],[Item Code]:[Unit Cost]],10,0),0)</f>
        <v>1.3824000000000001</v>
      </c>
      <c r="O345" s="134">
        <f>IFERROR(VLOOKUP(Table49[[#This Row],[ITEM CODE]],Table2[[#All],[Item Code]:[Unit Cost]],10,0),0)</f>
        <v>1.3824000000000001</v>
      </c>
      <c r="P345" s="56"/>
      <c r="Q345" s="58"/>
      <c r="R345" s="58">
        <f>Table49[[#This Row],[QUANTITY]]*Table49[[#This Row],[INV Prices]]</f>
        <v>1.3824000000000001</v>
      </c>
      <c r="S345" s="67"/>
      <c r="V345" s="41"/>
      <c r="W345" s="4" t="str">
        <f>IFERROR(VLOOKUP(Table49[[#This Row],[ITEM CODE]],Table2[[Item Code]:[Category ]],6,0),"")</f>
        <v>FOOD</v>
      </c>
      <c r="X345" s="1" t="str">
        <f>IFERROR(VLOOKUP(Table49[[#This Row],[ITEM CODE]],Table2[[Item Code]:[Sub Category]],7,0),"")</f>
        <v>Khmer Food</v>
      </c>
      <c r="Y345" s="68" t="str">
        <f>Table49[[#This Row],[PO Number]]&amp;COUNTIFS($E$5:E345,E345)</f>
        <v>PO310707</v>
      </c>
    </row>
    <row r="346" spans="1:25" ht="14.7" customHeight="1" x14ac:dyDescent="0.3">
      <c r="A346" s="1">
        <f>IF(Table49[[#This Row],[ITEM NAME]]="","",ROW()-4)</f>
        <v>342</v>
      </c>
      <c r="B346" s="68">
        <v>45902</v>
      </c>
      <c r="C346" s="4">
        <f>IFERROR(VLOOKUP(B346,Table14[],3,0),"")</f>
        <v>9</v>
      </c>
      <c r="D346" s="4" t="str">
        <f>IFERROR(VLOOKUP(B346,Table14[],2,0),"")</f>
        <v>Week 01</v>
      </c>
      <c r="E346" s="234" t="s">
        <v>1126</v>
      </c>
      <c r="F346" s="235" t="s">
        <v>1114</v>
      </c>
      <c r="G346" s="44" t="s">
        <v>402</v>
      </c>
      <c r="H346" s="41" t="str">
        <f>IFERROR(VLOOKUP(Table49[[#This Row],[ITEM CODE]],Table2[[Item Code]:[Master Name]],2,0),"")</f>
        <v>900035</v>
      </c>
      <c r="I346" s="41" t="s">
        <v>221</v>
      </c>
      <c r="J346" s="65" t="str">
        <f>IFERROR(VLOOKUP(Table49[[#This Row],[ITEM CODE]],Table2[[Item Code]:[Master Name]],3,0),"")</f>
        <v>THICK BEEF CURRY SARAMAN (ការីសារ៉ាម៉ាន់សាច់គោ) ខាប់</v>
      </c>
      <c r="K346" s="1" t="str">
        <f>IFERROR(VLOOKUP(Table49[[#This Row],[ITEM CODE]],Table2[[Item Code]:[Master Name]],9,0),"")</f>
        <v>1BOX*1Portion</v>
      </c>
      <c r="L346" s="1" t="str">
        <f>IFERROR(VLOOKUP(Table49[[#This Row],[ITEM CODE]],Table2[[Item Code]:[Master Name]],8,0),"")</f>
        <v>BOX</v>
      </c>
      <c r="M346" s="41">
        <v>1</v>
      </c>
      <c r="N346" s="66">
        <f>IFERROR(VLOOKUP(Table49[[#This Row],[ITEM CODE]],Table2[[#All],[Item Code]:[Unit Cost]],10,0),0)</f>
        <v>1.9079999999999999</v>
      </c>
      <c r="O346" s="134">
        <f>IFERROR(VLOOKUP(Table49[[#This Row],[ITEM CODE]],Table2[[#All],[Item Code]:[Unit Cost]],10,0),0)</f>
        <v>1.9079999999999999</v>
      </c>
      <c r="P346" s="56"/>
      <c r="Q346" s="58"/>
      <c r="R346" s="58">
        <f>Table49[[#This Row],[QUANTITY]]*Table49[[#This Row],[INV Prices]]</f>
        <v>1.9079999999999999</v>
      </c>
      <c r="S346" s="67"/>
      <c r="V346" s="41"/>
      <c r="W346" s="4" t="str">
        <f>IFERROR(VLOOKUP(Table49[[#This Row],[ITEM CODE]],Table2[[Item Code]:[Category ]],6,0),"")</f>
        <v>FOOD</v>
      </c>
      <c r="X346" s="1" t="str">
        <f>IFERROR(VLOOKUP(Table49[[#This Row],[ITEM CODE]],Table2[[Item Code]:[Sub Category]],7,0),"")</f>
        <v>Khmer Food</v>
      </c>
      <c r="Y346" s="68" t="str">
        <f>Table49[[#This Row],[PO Number]]&amp;COUNTIFS($E$5:E346,E346)</f>
        <v>PO310708</v>
      </c>
    </row>
    <row r="347" spans="1:25" ht="14.7" customHeight="1" x14ac:dyDescent="0.3">
      <c r="A347" s="1">
        <f>IF(Table49[[#This Row],[ITEM NAME]]="","",ROW()-4)</f>
        <v>343</v>
      </c>
      <c r="B347" s="68">
        <v>45902</v>
      </c>
      <c r="C347" s="4">
        <f>IFERROR(VLOOKUP(B347,Table14[],3,0),"")</f>
        <v>9</v>
      </c>
      <c r="D347" s="4" t="str">
        <f>IFERROR(VLOOKUP(B347,Table14[],2,0),"")</f>
        <v>Week 01</v>
      </c>
      <c r="E347" s="234" t="s">
        <v>1126</v>
      </c>
      <c r="F347" s="235" t="s">
        <v>1114</v>
      </c>
      <c r="G347" s="44" t="s">
        <v>402</v>
      </c>
      <c r="H347" s="41" t="str">
        <f>IFERROR(VLOOKUP(Table49[[#This Row],[ITEM CODE]],Table2[[Item Code]:[Master Name]],2,0),"")</f>
        <v>900037</v>
      </c>
      <c r="I347" s="41" t="s">
        <v>223</v>
      </c>
      <c r="J347" s="65" t="str">
        <f>IFERROR(VLOOKUP(Table49[[#This Row],[ITEM CODE]],Table2[[Item Code]:[Master Name]],3,0),"")</f>
        <v>HIKO FRIED RICE (បាយឆា HIKO)</v>
      </c>
      <c r="K347" s="1" t="str">
        <f>IFERROR(VLOOKUP(Table49[[#This Row],[ITEM CODE]],Table2[[Item Code]:[Master Name]],9,0),"")</f>
        <v>1BOX*1Portion</v>
      </c>
      <c r="L347" s="1" t="str">
        <f>IFERROR(VLOOKUP(Table49[[#This Row],[ITEM CODE]],Table2[[Item Code]:[Master Name]],8,0),"")</f>
        <v>BOX</v>
      </c>
      <c r="M347" s="41">
        <v>1</v>
      </c>
      <c r="N347" s="66">
        <f>IFERROR(VLOOKUP(Table49[[#This Row],[ITEM CODE]],Table2[[#All],[Item Code]:[Unit Cost]],10,0),0)</f>
        <v>1.68</v>
      </c>
      <c r="O347" s="134">
        <f>IFERROR(VLOOKUP(Table49[[#This Row],[ITEM CODE]],Table2[[#All],[Item Code]:[Unit Cost]],10,0),0)</f>
        <v>1.68</v>
      </c>
      <c r="P347" s="56"/>
      <c r="Q347" s="58"/>
      <c r="R347" s="58">
        <f>Table49[[#This Row],[QUANTITY]]*Table49[[#This Row],[INV Prices]]</f>
        <v>1.68</v>
      </c>
      <c r="S347" s="67"/>
      <c r="V347" s="41"/>
      <c r="W347" s="4" t="str">
        <f>IFERROR(VLOOKUP(Table49[[#This Row],[ITEM CODE]],Table2[[Item Code]:[Category ]],6,0),"")</f>
        <v>FOOD</v>
      </c>
      <c r="X347" s="1" t="str">
        <f>IFERROR(VLOOKUP(Table49[[#This Row],[ITEM CODE]],Table2[[Item Code]:[Sub Category]],7,0),"")</f>
        <v>Khmer Food</v>
      </c>
      <c r="Y347" s="68" t="str">
        <f>Table49[[#This Row],[PO Number]]&amp;COUNTIFS($E$5:E347,E347)</f>
        <v>PO310709</v>
      </c>
    </row>
    <row r="348" spans="1:25" ht="14.7" customHeight="1" x14ac:dyDescent="0.3">
      <c r="A348" s="1">
        <f>IF(Table49[[#This Row],[ITEM NAME]]="","",ROW()-4)</f>
        <v>344</v>
      </c>
      <c r="B348" s="68">
        <v>45902</v>
      </c>
      <c r="C348" s="4">
        <f>IFERROR(VLOOKUP(B348,Table14[],3,0),"")</f>
        <v>9</v>
      </c>
      <c r="D348" s="4" t="str">
        <f>IFERROR(VLOOKUP(B348,Table14[],2,0),"")</f>
        <v>Week 01</v>
      </c>
      <c r="E348" s="234" t="s">
        <v>1126</v>
      </c>
      <c r="F348" s="235" t="s">
        <v>1114</v>
      </c>
      <c r="G348" s="44" t="s">
        <v>402</v>
      </c>
      <c r="H348" s="41" t="str">
        <f>IFERROR(VLOOKUP(Table49[[#This Row],[ITEM CODE]],Table2[[Item Code]:[Master Name]],2,0),"")</f>
        <v>F0101010018</v>
      </c>
      <c r="I348" s="41" t="s">
        <v>633</v>
      </c>
      <c r="J348" s="65" t="str">
        <f>IFERROR(VLOOKUP(Table49[[#This Row],[ITEM CODE]],Table2[[Item Code]:[Master Name]],3,0),"")</f>
        <v>Salmon Fried Rice (បា​យឆា សាលម៉ុន)</v>
      </c>
      <c r="K348" s="1" t="str">
        <f>IFERROR(VLOOKUP(Table49[[#This Row],[ITEM CODE]],Table2[[Item Code]:[Master Name]],9,0),"")</f>
        <v>1BOX*1Portion</v>
      </c>
      <c r="L348" s="1" t="str">
        <f>IFERROR(VLOOKUP(Table49[[#This Row],[ITEM CODE]],Table2[[Item Code]:[Master Name]],8,0),"")</f>
        <v>BOX</v>
      </c>
      <c r="M348" s="41">
        <v>1</v>
      </c>
      <c r="N348" s="66">
        <f>IFERROR(VLOOKUP(Table49[[#This Row],[ITEM CODE]],Table2[[#All],[Item Code]:[Unit Cost]],10,0),0)</f>
        <v>1.6</v>
      </c>
      <c r="O348" s="134">
        <f>IFERROR(VLOOKUP(Table49[[#This Row],[ITEM CODE]],Table2[[#All],[Item Code]:[Unit Cost]],10,0),0)</f>
        <v>1.6</v>
      </c>
      <c r="P348" s="56"/>
      <c r="Q348" s="58"/>
      <c r="R348" s="58">
        <f>Table49[[#This Row],[QUANTITY]]*Table49[[#This Row],[INV Prices]]</f>
        <v>1.6</v>
      </c>
      <c r="S348" s="67"/>
      <c r="V348" s="41"/>
      <c r="W348" s="4" t="str">
        <f>IFERROR(VLOOKUP(Table49[[#This Row],[ITEM CODE]],Table2[[Item Code]:[Category ]],6,0),"")</f>
        <v>FOOD</v>
      </c>
      <c r="X348" s="1" t="str">
        <f>IFERROR(VLOOKUP(Table49[[#This Row],[ITEM CODE]],Table2[[Item Code]:[Sub Category]],7,0),"")</f>
        <v>Khmer Food</v>
      </c>
      <c r="Y348" s="68" t="str">
        <f>Table49[[#This Row],[PO Number]]&amp;COUNTIFS($E$5:E348,E348)</f>
        <v>PO3107010</v>
      </c>
    </row>
    <row r="349" spans="1:25" ht="14.7" customHeight="1" x14ac:dyDescent="0.3">
      <c r="A349" s="1">
        <f>IF(Table49[[#This Row],[ITEM NAME]]="","",ROW()-4)</f>
        <v>345</v>
      </c>
      <c r="B349" s="68">
        <v>45902</v>
      </c>
      <c r="C349" s="4">
        <f>IFERROR(VLOOKUP(B349,Table14[],3,0),"")</f>
        <v>9</v>
      </c>
      <c r="D349" s="4" t="str">
        <f>IFERROR(VLOOKUP(B349,Table14[],2,0),"")</f>
        <v>Week 01</v>
      </c>
      <c r="E349" s="234" t="s">
        <v>1126</v>
      </c>
      <c r="F349" s="235" t="s">
        <v>1114</v>
      </c>
      <c r="G349" s="44" t="s">
        <v>402</v>
      </c>
      <c r="H349" s="41" t="str">
        <f>IFERROR(VLOOKUP(Table49[[#This Row],[ITEM CODE]],Table2[[Item Code]:[Master Name]],2,0),"")</f>
        <v>F0101010019</v>
      </c>
      <c r="I349" s="41" t="s">
        <v>634</v>
      </c>
      <c r="J349" s="65" t="str">
        <f>IFERROR(VLOOKUP(Table49[[#This Row],[ITEM CODE]],Table2[[Item Code]:[Master Name]],3,0),"")</f>
        <v>Crab Fried Rice (បាយឆា ក្ដាម)</v>
      </c>
      <c r="K349" s="1" t="str">
        <f>IFERROR(VLOOKUP(Table49[[#This Row],[ITEM CODE]],Table2[[Item Code]:[Master Name]],9,0),"")</f>
        <v>1BOX*1Portion</v>
      </c>
      <c r="L349" s="1" t="str">
        <f>IFERROR(VLOOKUP(Table49[[#This Row],[ITEM CODE]],Table2[[Item Code]:[Master Name]],8,0),"")</f>
        <v>BOX</v>
      </c>
      <c r="M349" s="41">
        <v>1</v>
      </c>
      <c r="N349" s="66">
        <f>IFERROR(VLOOKUP(Table49[[#This Row],[ITEM CODE]],Table2[[#All],[Item Code]:[Unit Cost]],10,0),0)</f>
        <v>1.6</v>
      </c>
      <c r="O349" s="134">
        <f>IFERROR(VLOOKUP(Table49[[#This Row],[ITEM CODE]],Table2[[#All],[Item Code]:[Unit Cost]],10,0),0)</f>
        <v>1.6</v>
      </c>
      <c r="P349" s="56"/>
      <c r="Q349" s="58"/>
      <c r="R349" s="58">
        <f>Table49[[#This Row],[QUANTITY]]*Table49[[#This Row],[INV Prices]]</f>
        <v>1.6</v>
      </c>
      <c r="S349" s="67"/>
      <c r="V349" s="41"/>
      <c r="W349" s="4" t="str">
        <f>IFERROR(VLOOKUP(Table49[[#This Row],[ITEM CODE]],Table2[[Item Code]:[Category ]],6,0),"")</f>
        <v>FOOD</v>
      </c>
      <c r="X349" s="1" t="str">
        <f>IFERROR(VLOOKUP(Table49[[#This Row],[ITEM CODE]],Table2[[Item Code]:[Sub Category]],7,0),"")</f>
        <v>Khmer Food</v>
      </c>
      <c r="Y349" s="68" t="str">
        <f>Table49[[#This Row],[PO Number]]&amp;COUNTIFS($E$5:E349,E349)</f>
        <v>PO3107011</v>
      </c>
    </row>
    <row r="350" spans="1:25" ht="14.7" customHeight="1" x14ac:dyDescent="0.3">
      <c r="A350" s="1">
        <f>IF(Table49[[#This Row],[ITEM NAME]]="","",ROW()-4)</f>
        <v>346</v>
      </c>
      <c r="B350" s="68">
        <v>45902</v>
      </c>
      <c r="C350" s="4">
        <f>IFERROR(VLOOKUP(B350,Table14[],3,0),"")</f>
        <v>9</v>
      </c>
      <c r="D350" s="4" t="str">
        <f>IFERROR(VLOOKUP(B350,Table14[],2,0),"")</f>
        <v>Week 01</v>
      </c>
      <c r="E350" s="234" t="s">
        <v>1128</v>
      </c>
      <c r="F350" s="235" t="s">
        <v>1116</v>
      </c>
      <c r="G350" s="44" t="s">
        <v>528</v>
      </c>
      <c r="H350" s="41" t="str">
        <f>IFERROR(VLOOKUP(Table49[[#This Row],[ITEM CODE]],Table2[[Item Code]:[Master Name]],2,0),"")</f>
        <v>F0103010009</v>
      </c>
      <c r="I350" s="41" t="s">
        <v>602</v>
      </c>
      <c r="J350" s="65" t="str">
        <f>IFERROR(VLOOKUP(Table49[[#This Row],[ITEM CODE]],Table2[[Item Code]:[Master Name]],3,0),"")</f>
        <v xml:space="preserve">Tuna &amp; Egg Sandwich </v>
      </c>
      <c r="K350" s="1" t="str">
        <f>IFERROR(VLOOKUP(Table49[[#This Row],[ITEM CODE]],Table2[[Item Code]:[Master Name]],9,0),"")</f>
        <v>1BOX*2PCS</v>
      </c>
      <c r="L350" s="1" t="str">
        <f>IFERROR(VLOOKUP(Table49[[#This Row],[ITEM CODE]],Table2[[Item Code]:[Master Name]],8,0),"")</f>
        <v>BOX</v>
      </c>
      <c r="M350" s="41">
        <v>1</v>
      </c>
      <c r="N350" s="66">
        <f>IFERROR(VLOOKUP(Table49[[#This Row],[ITEM CODE]],Table2[[#All],[Item Code]:[Unit Cost]],10,0),0)</f>
        <v>1.5</v>
      </c>
      <c r="O350" s="134">
        <f>IFERROR(VLOOKUP(Table49[[#This Row],[ITEM CODE]],Table2[[#All],[Item Code]:[Unit Cost]],10,0),0)</f>
        <v>1.5</v>
      </c>
      <c r="P350" s="56"/>
      <c r="Q350" s="58"/>
      <c r="R350" s="58">
        <f>Table49[[#This Row],[QUANTITY]]*Table49[[#This Row],[INV Prices]]</f>
        <v>1.5</v>
      </c>
      <c r="S350" s="67"/>
      <c r="V350" s="41"/>
      <c r="W350" s="4" t="str">
        <f>IFERROR(VLOOKUP(Table49[[#This Row],[ITEM CODE]],Table2[[Item Code]:[Category ]],6,0),"")</f>
        <v>FOOD</v>
      </c>
      <c r="X350" s="1" t="str">
        <f>IFERROR(VLOOKUP(Table49[[#This Row],[ITEM CODE]],Table2[[Item Code]:[Sub Category]],7,0),"")</f>
        <v>Sandwich</v>
      </c>
      <c r="Y350" s="68" t="str">
        <f>Table49[[#This Row],[PO Number]]&amp;COUNTIFS($E$5:E350,E350)</f>
        <v>PO310731</v>
      </c>
    </row>
    <row r="351" spans="1:25" ht="14.7" customHeight="1" x14ac:dyDescent="0.3">
      <c r="A351" s="1">
        <f>IF(Table49[[#This Row],[ITEM NAME]]="","",ROW()-4)</f>
        <v>347</v>
      </c>
      <c r="B351" s="68">
        <v>45902</v>
      </c>
      <c r="C351" s="4">
        <f>IFERROR(VLOOKUP(B351,Table14[],3,0),"")</f>
        <v>9</v>
      </c>
      <c r="D351" s="4" t="str">
        <f>IFERROR(VLOOKUP(B351,Table14[],2,0),"")</f>
        <v>Week 01</v>
      </c>
      <c r="E351" s="234" t="s">
        <v>1128</v>
      </c>
      <c r="F351" s="235" t="s">
        <v>1116</v>
      </c>
      <c r="G351" s="44" t="s">
        <v>528</v>
      </c>
      <c r="H351" s="41" t="str">
        <f>IFERROR(VLOOKUP(Table49[[#This Row],[ITEM CODE]],Table2[[Item Code]:[Master Name]],2,0),"")</f>
        <v>F0103010010</v>
      </c>
      <c r="I351" s="41" t="s">
        <v>603</v>
      </c>
      <c r="J351" s="65" t="str">
        <f>IFERROR(VLOOKUP(Table49[[#This Row],[ITEM CODE]],Table2[[Item Code]:[Master Name]],3,0),"")</f>
        <v xml:space="preserve">Ham &amp; Corn Sandwich </v>
      </c>
      <c r="K351" s="1" t="str">
        <f>IFERROR(VLOOKUP(Table49[[#This Row],[ITEM CODE]],Table2[[Item Code]:[Master Name]],9,0),"")</f>
        <v>1BOX*2PCS</v>
      </c>
      <c r="L351" s="1" t="str">
        <f>IFERROR(VLOOKUP(Table49[[#This Row],[ITEM CODE]],Table2[[Item Code]:[Master Name]],8,0),"")</f>
        <v>BOX</v>
      </c>
      <c r="M351" s="41">
        <v>1</v>
      </c>
      <c r="N351" s="66">
        <f>IFERROR(VLOOKUP(Table49[[#This Row],[ITEM CODE]],Table2[[#All],[Item Code]:[Unit Cost]],10,0),0)</f>
        <v>1.5</v>
      </c>
      <c r="O351" s="134">
        <f>IFERROR(VLOOKUP(Table49[[#This Row],[ITEM CODE]],Table2[[#All],[Item Code]:[Unit Cost]],10,0),0)</f>
        <v>1.5</v>
      </c>
      <c r="P351" s="56"/>
      <c r="Q351" s="58"/>
      <c r="R351" s="58">
        <f>Table49[[#This Row],[QUANTITY]]*Table49[[#This Row],[INV Prices]]</f>
        <v>1.5</v>
      </c>
      <c r="S351" s="67"/>
      <c r="V351" s="41"/>
      <c r="W351" s="4" t="str">
        <f>IFERROR(VLOOKUP(Table49[[#This Row],[ITEM CODE]],Table2[[Item Code]:[Category ]],6,0),"")</f>
        <v>FOOD</v>
      </c>
      <c r="X351" s="1" t="str">
        <f>IFERROR(VLOOKUP(Table49[[#This Row],[ITEM CODE]],Table2[[Item Code]:[Sub Category]],7,0),"")</f>
        <v>Sandwich</v>
      </c>
      <c r="Y351" s="68" t="str">
        <f>Table49[[#This Row],[PO Number]]&amp;COUNTIFS($E$5:E351,E351)</f>
        <v>PO310732</v>
      </c>
    </row>
    <row r="352" spans="1:25" ht="14.7" customHeight="1" x14ac:dyDescent="0.3">
      <c r="A352" s="1">
        <f>IF(Table49[[#This Row],[ITEM NAME]]="","",ROW()-4)</f>
        <v>348</v>
      </c>
      <c r="B352" s="68">
        <v>45902</v>
      </c>
      <c r="C352" s="4">
        <f>IFERROR(VLOOKUP(B352,Table14[],3,0),"")</f>
        <v>9</v>
      </c>
      <c r="D352" s="4" t="str">
        <f>IFERROR(VLOOKUP(B352,Table14[],2,0),"")</f>
        <v>Week 01</v>
      </c>
      <c r="E352" s="234" t="s">
        <v>1128</v>
      </c>
      <c r="F352" s="235" t="s">
        <v>1116</v>
      </c>
      <c r="G352" s="44" t="s">
        <v>528</v>
      </c>
      <c r="H352" s="41" t="str">
        <f>IFERROR(VLOOKUP(Table49[[#This Row],[ITEM CODE]],Table2[[Item Code]:[Master Name]],2,0),"")</f>
        <v>F0103010011</v>
      </c>
      <c r="I352" s="41" t="s">
        <v>604</v>
      </c>
      <c r="J352" s="65" t="str">
        <f>IFERROR(VLOOKUP(Table49[[#This Row],[ITEM CODE]],Table2[[Item Code]:[Master Name]],3,0),"")</f>
        <v xml:space="preserve">Sausage &amp; Freid Egg Sandwich  </v>
      </c>
      <c r="K352" s="1" t="str">
        <f>IFERROR(VLOOKUP(Table49[[#This Row],[ITEM CODE]],Table2[[Item Code]:[Master Name]],9,0),"")</f>
        <v>1BOX*2PCS</v>
      </c>
      <c r="L352" s="1" t="str">
        <f>IFERROR(VLOOKUP(Table49[[#This Row],[ITEM CODE]],Table2[[Item Code]:[Master Name]],8,0),"")</f>
        <v>BOX</v>
      </c>
      <c r="M352" s="41">
        <v>1</v>
      </c>
      <c r="N352" s="66">
        <f>IFERROR(VLOOKUP(Table49[[#This Row],[ITEM CODE]],Table2[[#All],[Item Code]:[Unit Cost]],10,0),0)</f>
        <v>1.5</v>
      </c>
      <c r="O352" s="134">
        <f>IFERROR(VLOOKUP(Table49[[#This Row],[ITEM CODE]],Table2[[#All],[Item Code]:[Unit Cost]],10,0),0)</f>
        <v>1.5</v>
      </c>
      <c r="P352" s="56"/>
      <c r="Q352" s="58"/>
      <c r="R352" s="58">
        <f>Table49[[#This Row],[QUANTITY]]*Table49[[#This Row],[INV Prices]]</f>
        <v>1.5</v>
      </c>
      <c r="S352" s="67"/>
      <c r="V352" s="41"/>
      <c r="W352" s="4" t="str">
        <f>IFERROR(VLOOKUP(Table49[[#This Row],[ITEM CODE]],Table2[[Item Code]:[Category ]],6,0),"")</f>
        <v>FOOD</v>
      </c>
      <c r="X352" s="1" t="str">
        <f>IFERROR(VLOOKUP(Table49[[#This Row],[ITEM CODE]],Table2[[Item Code]:[Sub Category]],7,0),"")</f>
        <v>Sandwich</v>
      </c>
      <c r="Y352" s="68" t="str">
        <f>Table49[[#This Row],[PO Number]]&amp;COUNTIFS($E$5:E352,E352)</f>
        <v>PO310733</v>
      </c>
    </row>
    <row r="353" spans="1:25" ht="14.7" customHeight="1" x14ac:dyDescent="0.3">
      <c r="A353" s="1">
        <f>IF(Table49[[#This Row],[ITEM NAME]]="","",ROW()-4)</f>
        <v>349</v>
      </c>
      <c r="B353" s="68">
        <v>45902</v>
      </c>
      <c r="C353" s="4">
        <f>IFERROR(VLOOKUP(B353,Table14[],3,0),"")</f>
        <v>9</v>
      </c>
      <c r="D353" s="4" t="str">
        <f>IFERROR(VLOOKUP(B353,Table14[],2,0),"")</f>
        <v>Week 01</v>
      </c>
      <c r="E353" s="234" t="s">
        <v>1128</v>
      </c>
      <c r="F353" s="235" t="s">
        <v>1116</v>
      </c>
      <c r="G353" s="44" t="s">
        <v>528</v>
      </c>
      <c r="H353" s="41" t="str">
        <f>IFERROR(VLOOKUP(Table49[[#This Row],[ITEM CODE]],Table2[[Item Code]:[Master Name]],2,0),"")</f>
        <v>F0103010012</v>
      </c>
      <c r="I353" s="41" t="s">
        <v>605</v>
      </c>
      <c r="J353" s="65" t="str">
        <f>IFERROR(VLOOKUP(Table49[[#This Row],[ITEM CODE]],Table2[[Item Code]:[Master Name]],3,0),"")</f>
        <v xml:space="preserve">Chicken Sandwich </v>
      </c>
      <c r="K353" s="1" t="str">
        <f>IFERROR(VLOOKUP(Table49[[#This Row],[ITEM CODE]],Table2[[Item Code]:[Master Name]],9,0),"")</f>
        <v>1BOX*2PCS</v>
      </c>
      <c r="L353" s="1" t="str">
        <f>IFERROR(VLOOKUP(Table49[[#This Row],[ITEM CODE]],Table2[[Item Code]:[Master Name]],8,0),"")</f>
        <v>BOX</v>
      </c>
      <c r="M353" s="41">
        <v>1</v>
      </c>
      <c r="N353" s="66">
        <f>IFERROR(VLOOKUP(Table49[[#This Row],[ITEM CODE]],Table2[[#All],[Item Code]:[Unit Cost]],10,0),0)</f>
        <v>1.5</v>
      </c>
      <c r="O353" s="134">
        <f>IFERROR(VLOOKUP(Table49[[#This Row],[ITEM CODE]],Table2[[#All],[Item Code]:[Unit Cost]],10,0),0)</f>
        <v>1.5</v>
      </c>
      <c r="P353" s="56"/>
      <c r="Q353" s="58"/>
      <c r="R353" s="58">
        <f>Table49[[#This Row],[QUANTITY]]*Table49[[#This Row],[INV Prices]]</f>
        <v>1.5</v>
      </c>
      <c r="S353" s="67"/>
      <c r="V353" s="41"/>
      <c r="W353" s="4" t="str">
        <f>IFERROR(VLOOKUP(Table49[[#This Row],[ITEM CODE]],Table2[[Item Code]:[Category ]],6,0),"")</f>
        <v>FOOD</v>
      </c>
      <c r="X353" s="1" t="str">
        <f>IFERROR(VLOOKUP(Table49[[#This Row],[ITEM CODE]],Table2[[Item Code]:[Sub Category]],7,0),"")</f>
        <v>Sandwich</v>
      </c>
      <c r="Y353" s="68" t="str">
        <f>Table49[[#This Row],[PO Number]]&amp;COUNTIFS($E$5:E353,E353)</f>
        <v>PO310734</v>
      </c>
    </row>
    <row r="354" spans="1:25" ht="14.7" customHeight="1" x14ac:dyDescent="0.3">
      <c r="A354" s="1">
        <f>IF(Table49[[#This Row],[ITEM NAME]]="","",ROW()-4)</f>
        <v>350</v>
      </c>
      <c r="B354" s="68">
        <v>45902</v>
      </c>
      <c r="C354" s="4">
        <f>IFERROR(VLOOKUP(B354,Table14[],3,0),"")</f>
        <v>9</v>
      </c>
      <c r="D354" s="4" t="str">
        <f>IFERROR(VLOOKUP(B354,Table14[],2,0),"")</f>
        <v>Week 01</v>
      </c>
      <c r="E354" s="234" t="s">
        <v>1128</v>
      </c>
      <c r="F354" s="235" t="s">
        <v>1116</v>
      </c>
      <c r="G354" s="44" t="s">
        <v>528</v>
      </c>
      <c r="H354" s="41" t="str">
        <f>IFERROR(VLOOKUP(Table49[[#This Row],[ITEM CODE]],Table2[[Item Code]:[Master Name]],2,0),"")</f>
        <v>F0101010017</v>
      </c>
      <c r="I354" s="41" t="s">
        <v>583</v>
      </c>
      <c r="J354" s="65" t="str">
        <f>IFERROR(VLOOKUP(Table49[[#This Row],[ITEM CODE]],Table2[[Item Code]:[Master Name]],3,0),"")</f>
        <v>Bulgogi Dosirak-KL-0001</v>
      </c>
      <c r="K354" s="1" t="str">
        <f>IFERROR(VLOOKUP(Table49[[#This Row],[ITEM CODE]],Table2[[Item Code]:[Master Name]],9,0),"")</f>
        <v>1BOX*1Portion</v>
      </c>
      <c r="L354" s="1" t="str">
        <f>IFERROR(VLOOKUP(Table49[[#This Row],[ITEM CODE]],Table2[[Item Code]:[Master Name]],8,0),"")</f>
        <v>BOX</v>
      </c>
      <c r="M354" s="41">
        <v>1</v>
      </c>
      <c r="N354" s="66">
        <f>IFERROR(VLOOKUP(Table49[[#This Row],[ITEM CODE]],Table2[[#All],[Item Code]:[Unit Cost]],10,0),0)</f>
        <v>2.2000000000000002</v>
      </c>
      <c r="O354" s="134">
        <f>IFERROR(VLOOKUP(Table49[[#This Row],[ITEM CODE]],Table2[[#All],[Item Code]:[Unit Cost]],10,0),0)</f>
        <v>2.2000000000000002</v>
      </c>
      <c r="P354" s="56"/>
      <c r="Q354" s="58"/>
      <c r="R354" s="58">
        <f>Table49[[#This Row],[QUANTITY]]*Table49[[#This Row],[INV Prices]]</f>
        <v>2.2000000000000002</v>
      </c>
      <c r="S354" s="67"/>
      <c r="V354" s="41"/>
      <c r="W354" s="4" t="str">
        <f>IFERROR(VLOOKUP(Table49[[#This Row],[ITEM CODE]],Table2[[Item Code]:[Category ]],6,0),"")</f>
        <v>FOOD</v>
      </c>
      <c r="X354" s="1" t="str">
        <f>IFERROR(VLOOKUP(Table49[[#This Row],[ITEM CODE]],Table2[[Item Code]:[Sub Category]],7,0),"")</f>
        <v>Korean Lunch Box</v>
      </c>
      <c r="Y354" s="68" t="str">
        <f>Table49[[#This Row],[PO Number]]&amp;COUNTIFS($E$5:E354,E354)</f>
        <v>PO310735</v>
      </c>
    </row>
    <row r="355" spans="1:25" ht="14.7" customHeight="1" x14ac:dyDescent="0.3">
      <c r="A355" s="1">
        <f>IF(Table49[[#This Row],[ITEM NAME]]="","",ROW()-4)</f>
        <v>351</v>
      </c>
      <c r="B355" s="68">
        <v>45902</v>
      </c>
      <c r="C355" s="4">
        <f>IFERROR(VLOOKUP(B355,Table14[],3,0),"")</f>
        <v>9</v>
      </c>
      <c r="D355" s="4" t="str">
        <f>IFERROR(VLOOKUP(B355,Table14[],2,0),"")</f>
        <v>Week 01</v>
      </c>
      <c r="E355" s="234" t="s">
        <v>1128</v>
      </c>
      <c r="F355" s="235" t="s">
        <v>1116</v>
      </c>
      <c r="G355" s="44" t="s">
        <v>528</v>
      </c>
      <c r="H355" s="41" t="str">
        <f>IFERROR(VLOOKUP(Table49[[#This Row],[ITEM CODE]],Table2[[Item Code]:[Master Name]],2,0),"")</f>
        <v>F0101010015</v>
      </c>
      <c r="I355" s="41" t="s">
        <v>585</v>
      </c>
      <c r="J355" s="65" t="str">
        <f>IFERROR(VLOOKUP(Table49[[#This Row],[ITEM CODE]],Table2[[Item Code]:[Master Name]],3,0),"")</f>
        <v>Japchae Dakgangjeong Dosirak-KL-0003</v>
      </c>
      <c r="K355" s="1" t="str">
        <f>IFERROR(VLOOKUP(Table49[[#This Row],[ITEM CODE]],Table2[[Item Code]:[Master Name]],9,0),"")</f>
        <v>1BOX*1Portion</v>
      </c>
      <c r="L355" s="1" t="str">
        <f>IFERROR(VLOOKUP(Table49[[#This Row],[ITEM CODE]],Table2[[Item Code]:[Master Name]],8,0),"")</f>
        <v>BOX</v>
      </c>
      <c r="M355" s="41">
        <v>1</v>
      </c>
      <c r="N355" s="66">
        <f>IFERROR(VLOOKUP(Table49[[#This Row],[ITEM CODE]],Table2[[#All],[Item Code]:[Unit Cost]],10,0),0)</f>
        <v>2.6</v>
      </c>
      <c r="O355" s="134">
        <f>IFERROR(VLOOKUP(Table49[[#This Row],[ITEM CODE]],Table2[[#All],[Item Code]:[Unit Cost]],10,0),0)</f>
        <v>2.6</v>
      </c>
      <c r="P355" s="56"/>
      <c r="Q355" s="58"/>
      <c r="R355" s="58">
        <f>Table49[[#This Row],[QUANTITY]]*Table49[[#This Row],[INV Prices]]</f>
        <v>2.6</v>
      </c>
      <c r="S355" s="67"/>
      <c r="V355" s="41"/>
      <c r="W355" s="4" t="str">
        <f>IFERROR(VLOOKUP(Table49[[#This Row],[ITEM CODE]],Table2[[Item Code]:[Category ]],6,0),"")</f>
        <v>FOOD</v>
      </c>
      <c r="X355" s="1" t="str">
        <f>IFERROR(VLOOKUP(Table49[[#This Row],[ITEM CODE]],Table2[[Item Code]:[Sub Category]],7,0),"")</f>
        <v>Korean Lunch Box</v>
      </c>
      <c r="Y355" s="68" t="str">
        <f>Table49[[#This Row],[PO Number]]&amp;COUNTIFS($E$5:E355,E355)</f>
        <v>PO310736</v>
      </c>
    </row>
    <row r="356" spans="1:25" ht="14.7" customHeight="1" x14ac:dyDescent="0.3">
      <c r="A356" s="1">
        <f>IF(Table49[[#This Row],[ITEM NAME]]="","",ROW()-4)</f>
        <v>352</v>
      </c>
      <c r="B356" s="68">
        <v>45902</v>
      </c>
      <c r="C356" s="4">
        <f>IFERROR(VLOOKUP(B356,Table14[],3,0),"")</f>
        <v>9</v>
      </c>
      <c r="D356" s="4" t="str">
        <f>IFERROR(VLOOKUP(B356,Table14[],2,0),"")</f>
        <v>Week 01</v>
      </c>
      <c r="E356" s="234" t="s">
        <v>1128</v>
      </c>
      <c r="F356" s="235" t="s">
        <v>1116</v>
      </c>
      <c r="G356" s="44" t="s">
        <v>528</v>
      </c>
      <c r="H356" s="41" t="str">
        <f>IFERROR(VLOOKUP(Table49[[#This Row],[ITEM CODE]],Table2[[Item Code]:[Master Name]],2,0),"")</f>
        <v>F0101010016</v>
      </c>
      <c r="I356" s="41" t="s">
        <v>584</v>
      </c>
      <c r="J356" s="65" t="str">
        <f>IFERROR(VLOOKUP(Table49[[#This Row],[ITEM CODE]],Table2[[Item Code]:[Master Name]],3,0),"")</f>
        <v>Stir Fried Spicy Pork Dosirak-KL-0002</v>
      </c>
      <c r="K356" s="1" t="str">
        <f>IFERROR(VLOOKUP(Table49[[#This Row],[ITEM CODE]],Table2[[Item Code]:[Master Name]],9,0),"")</f>
        <v>1BOX*1Portion</v>
      </c>
      <c r="L356" s="1" t="str">
        <f>IFERROR(VLOOKUP(Table49[[#This Row],[ITEM CODE]],Table2[[Item Code]:[Master Name]],8,0),"")</f>
        <v>BOX</v>
      </c>
      <c r="M356" s="41">
        <v>1</v>
      </c>
      <c r="N356" s="66">
        <f>IFERROR(VLOOKUP(Table49[[#This Row],[ITEM CODE]],Table2[[#All],[Item Code]:[Unit Cost]],10,0),0)</f>
        <v>2.38</v>
      </c>
      <c r="O356" s="134">
        <f>IFERROR(VLOOKUP(Table49[[#This Row],[ITEM CODE]],Table2[[#All],[Item Code]:[Unit Cost]],10,0),0)</f>
        <v>2.38</v>
      </c>
      <c r="P356" s="56"/>
      <c r="Q356" s="58"/>
      <c r="R356" s="58">
        <f>Table49[[#This Row],[QUANTITY]]*Table49[[#This Row],[INV Prices]]</f>
        <v>2.38</v>
      </c>
      <c r="S356" s="67"/>
      <c r="V356" s="41"/>
      <c r="W356" s="4" t="str">
        <f>IFERROR(VLOOKUP(Table49[[#This Row],[ITEM CODE]],Table2[[Item Code]:[Category ]],6,0),"")</f>
        <v>FOOD</v>
      </c>
      <c r="X356" s="1" t="str">
        <f>IFERROR(VLOOKUP(Table49[[#This Row],[ITEM CODE]],Table2[[Item Code]:[Sub Category]],7,0),"")</f>
        <v>Korean Lunch Box</v>
      </c>
      <c r="Y356" s="68" t="str">
        <f>Table49[[#This Row],[PO Number]]&amp;COUNTIFS($E$5:E356,E356)</f>
        <v>PO310737</v>
      </c>
    </row>
    <row r="357" spans="1:25" ht="14.7" customHeight="1" x14ac:dyDescent="0.3">
      <c r="A357" s="1">
        <f>IF(Table49[[#This Row],[ITEM NAME]]="","",ROW()-4)</f>
        <v>353</v>
      </c>
      <c r="B357" s="68">
        <v>45902</v>
      </c>
      <c r="C357" s="4">
        <f>IFERROR(VLOOKUP(B357,Table14[],3,0),"")</f>
        <v>9</v>
      </c>
      <c r="D357" s="4" t="str">
        <f>IFERROR(VLOOKUP(B357,Table14[],2,0),"")</f>
        <v>Week 01</v>
      </c>
      <c r="E357" s="234" t="s">
        <v>1128</v>
      </c>
      <c r="F357" s="235" t="s">
        <v>1116</v>
      </c>
      <c r="G357" s="44" t="s">
        <v>528</v>
      </c>
      <c r="H357" s="41" t="str">
        <f>IFERROR(VLOOKUP(Table49[[#This Row],[ITEM CODE]],Table2[[Item Code]:[Master Name]],2,0),"")</f>
        <v>F0103010013</v>
      </c>
      <c r="I357" s="41" t="s">
        <v>615</v>
      </c>
      <c r="J357" s="65" t="str">
        <f>IFERROR(VLOOKUP(Table49[[#This Row],[ITEM CODE]],Table2[[Item Code]:[Master Name]],3,0),"")</f>
        <v>Maki Crab &amp; Chicken Egg</v>
      </c>
      <c r="K357" s="1" t="str">
        <f>IFERROR(VLOOKUP(Table49[[#This Row],[ITEM CODE]],Table2[[Item Code]:[Master Name]],9,0),"")</f>
        <v>1BOX*6PCS</v>
      </c>
      <c r="L357" s="1" t="str">
        <f>IFERROR(VLOOKUP(Table49[[#This Row],[ITEM CODE]],Table2[[Item Code]:[Master Name]],8,0),"")</f>
        <v>Box</v>
      </c>
      <c r="M357" s="41">
        <v>2</v>
      </c>
      <c r="N357" s="66">
        <f>IFERROR(VLOOKUP(Table49[[#This Row],[ITEM CODE]],Table2[[#All],[Item Code]:[Unit Cost]],10,0),0)</f>
        <v>1.21</v>
      </c>
      <c r="O357" s="134">
        <f>IFERROR(VLOOKUP(Table49[[#This Row],[ITEM CODE]],Table2[[#All],[Item Code]:[Unit Cost]],10,0),0)</f>
        <v>1.21</v>
      </c>
      <c r="P357" s="56"/>
      <c r="Q357" s="58"/>
      <c r="R357" s="58">
        <f>Table49[[#This Row],[QUANTITY]]*Table49[[#This Row],[INV Prices]]</f>
        <v>2.42</v>
      </c>
      <c r="S357" s="67"/>
      <c r="V357" s="41"/>
      <c r="W357" s="4" t="str">
        <f>IFERROR(VLOOKUP(Table49[[#This Row],[ITEM CODE]],Table2[[Item Code]:[Category ]],6,0),"")</f>
        <v>FOOD</v>
      </c>
      <c r="X357" s="1" t="str">
        <f>IFERROR(VLOOKUP(Table49[[#This Row],[ITEM CODE]],Table2[[Item Code]:[Sub Category]],7,0),"")</f>
        <v>Sushi</v>
      </c>
      <c r="Y357" s="68" t="str">
        <f>Table49[[#This Row],[PO Number]]&amp;COUNTIFS($E$5:E357,E357)</f>
        <v>PO310738</v>
      </c>
    </row>
    <row r="358" spans="1:25" ht="14.7" customHeight="1" x14ac:dyDescent="0.3">
      <c r="A358" s="1">
        <f>IF(Table49[[#This Row],[ITEM NAME]]="","",ROW()-4)</f>
        <v>354</v>
      </c>
      <c r="B358" s="68">
        <v>45902</v>
      </c>
      <c r="C358" s="4">
        <f>IFERROR(VLOOKUP(B358,Table14[],3,0),"")</f>
        <v>9</v>
      </c>
      <c r="D358" s="4" t="str">
        <f>IFERROR(VLOOKUP(B358,Table14[],2,0),"")</f>
        <v>Week 01</v>
      </c>
      <c r="E358" s="234" t="s">
        <v>1128</v>
      </c>
      <c r="F358" s="235" t="s">
        <v>1116</v>
      </c>
      <c r="G358" s="44" t="s">
        <v>528</v>
      </c>
      <c r="H358" s="41" t="str">
        <f>IFERROR(VLOOKUP(Table49[[#This Row],[ITEM CODE]],Table2[[Item Code]:[Master Name]],2,0),"")</f>
        <v>F0103010014</v>
      </c>
      <c r="I358" s="41" t="s">
        <v>616</v>
      </c>
      <c r="J358" s="65" t="str">
        <f>IFERROR(VLOOKUP(Table49[[#This Row],[ITEM CODE]],Table2[[Item Code]:[Master Name]],3,0),"")</f>
        <v>Maki Cali &amp; Tuna Roll</v>
      </c>
      <c r="K358" s="1" t="str">
        <f>IFERROR(VLOOKUP(Table49[[#This Row],[ITEM CODE]],Table2[[Item Code]:[Master Name]],9,0),"")</f>
        <v>1BOX*3PCS</v>
      </c>
      <c r="L358" s="1" t="str">
        <f>IFERROR(VLOOKUP(Table49[[#This Row],[ITEM CODE]],Table2[[Item Code]:[Master Name]],8,0),"")</f>
        <v>Box</v>
      </c>
      <c r="M358" s="41">
        <v>2</v>
      </c>
      <c r="N358" s="66">
        <f>IFERROR(VLOOKUP(Table49[[#This Row],[ITEM CODE]],Table2[[#All],[Item Code]:[Unit Cost]],10,0),0)</f>
        <v>1.21</v>
      </c>
      <c r="O358" s="134">
        <f>IFERROR(VLOOKUP(Table49[[#This Row],[ITEM CODE]],Table2[[#All],[Item Code]:[Unit Cost]],10,0),0)</f>
        <v>1.21</v>
      </c>
      <c r="P358" s="56"/>
      <c r="Q358" s="58"/>
      <c r="R358" s="58">
        <f>Table49[[#This Row],[QUANTITY]]*Table49[[#This Row],[INV Prices]]</f>
        <v>2.42</v>
      </c>
      <c r="S358" s="67"/>
      <c r="V358" s="41"/>
      <c r="W358" s="4" t="str">
        <f>IFERROR(VLOOKUP(Table49[[#This Row],[ITEM CODE]],Table2[[Item Code]:[Category ]],6,0),"")</f>
        <v>FOOD</v>
      </c>
      <c r="X358" s="1" t="str">
        <f>IFERROR(VLOOKUP(Table49[[#This Row],[ITEM CODE]],Table2[[Item Code]:[Sub Category]],7,0),"")</f>
        <v>Sushi</v>
      </c>
      <c r="Y358" s="68" t="str">
        <f>Table49[[#This Row],[PO Number]]&amp;COUNTIFS($E$5:E358,E358)</f>
        <v>PO310739</v>
      </c>
    </row>
    <row r="359" spans="1:25" ht="14.7" customHeight="1" x14ac:dyDescent="0.3">
      <c r="A359" s="1">
        <f>IF(Table49[[#This Row],[ITEM NAME]]="","",ROW()-4)</f>
        <v>355</v>
      </c>
      <c r="B359" s="68">
        <v>45902</v>
      </c>
      <c r="C359" s="4">
        <f>IFERROR(VLOOKUP(B359,Table14[],3,0),"")</f>
        <v>9</v>
      </c>
      <c r="D359" s="4" t="str">
        <f>IFERROR(VLOOKUP(B359,Table14[],2,0),"")</f>
        <v>Week 01</v>
      </c>
      <c r="E359" s="234" t="s">
        <v>1132</v>
      </c>
      <c r="F359" s="235" t="s">
        <v>1118</v>
      </c>
      <c r="G359" s="44" t="s">
        <v>528</v>
      </c>
      <c r="H359" s="41" t="str">
        <f>IFERROR(VLOOKUP(Table49[[#This Row],[ITEM CODE]],Table2[[Item Code]:[Master Name]],2,0),"")</f>
        <v>900029</v>
      </c>
      <c r="I359" s="41" t="s">
        <v>211</v>
      </c>
      <c r="J359" s="65" t="str">
        <f>IFERROR(VLOOKUP(Table49[[#This Row],[ITEM CODE]],Table2[[Item Code]:[Master Name]],3,0),"")</f>
        <v>BEEF LOK LAK WITH RICE (បាយ​ ឡុកឡាក់សាច់គោ)</v>
      </c>
      <c r="K359" s="1" t="str">
        <f>IFERROR(VLOOKUP(Table49[[#This Row],[ITEM CODE]],Table2[[Item Code]:[Master Name]],9,0),"")</f>
        <v>1BOX*1Portion</v>
      </c>
      <c r="L359" s="1" t="str">
        <f>IFERROR(VLOOKUP(Table49[[#This Row],[ITEM CODE]],Table2[[Item Code]:[Master Name]],8,0),"")</f>
        <v>BOX</v>
      </c>
      <c r="M359" s="41">
        <v>2</v>
      </c>
      <c r="N359" s="66">
        <f>IFERROR(VLOOKUP(Table49[[#This Row],[ITEM CODE]],Table2[[#All],[Item Code]:[Unit Cost]],10,0),0)</f>
        <v>1.6679999999999999</v>
      </c>
      <c r="O359" s="134">
        <f>IFERROR(VLOOKUP(Table49[[#This Row],[ITEM CODE]],Table2[[#All],[Item Code]:[Unit Cost]],10,0),0)</f>
        <v>1.6679999999999999</v>
      </c>
      <c r="P359" s="56"/>
      <c r="Q359" s="58"/>
      <c r="R359" s="58">
        <f>Table49[[#This Row],[QUANTITY]]*Table49[[#This Row],[INV Prices]]</f>
        <v>3.3359999999999999</v>
      </c>
      <c r="S359" s="67"/>
      <c r="V359" s="41"/>
      <c r="W359" s="4" t="str">
        <f>IFERROR(VLOOKUP(Table49[[#This Row],[ITEM CODE]],Table2[[Item Code]:[Category ]],6,0),"")</f>
        <v>FOOD</v>
      </c>
      <c r="X359" s="1" t="str">
        <f>IFERROR(VLOOKUP(Table49[[#This Row],[ITEM CODE]],Table2[[Item Code]:[Sub Category]],7,0),"")</f>
        <v>Khmer Food</v>
      </c>
      <c r="Y359" s="68" t="str">
        <f>Table49[[#This Row],[PO Number]]&amp;COUNTIFS($E$5:E359,E359)</f>
        <v>PO310691</v>
      </c>
    </row>
    <row r="360" spans="1:25" ht="14.7" customHeight="1" x14ac:dyDescent="0.3">
      <c r="A360" s="1">
        <f>IF(Table49[[#This Row],[ITEM NAME]]="","",ROW()-4)</f>
        <v>356</v>
      </c>
      <c r="B360" s="68">
        <v>45902</v>
      </c>
      <c r="C360" s="4">
        <f>IFERROR(VLOOKUP(B360,Table14[],3,0),"")</f>
        <v>9</v>
      </c>
      <c r="D360" s="4" t="str">
        <f>IFERROR(VLOOKUP(B360,Table14[],2,0),"")</f>
        <v>Week 01</v>
      </c>
      <c r="E360" s="234" t="s">
        <v>1132</v>
      </c>
      <c r="F360" s="235" t="s">
        <v>1118</v>
      </c>
      <c r="G360" s="44" t="s">
        <v>528</v>
      </c>
      <c r="H360" s="41" t="str">
        <f>IFERROR(VLOOKUP(Table49[[#This Row],[ITEM CODE]],Table2[[Item Code]:[Master Name]],2,0),"")</f>
        <v>900027</v>
      </c>
      <c r="I360" s="41" t="s">
        <v>212</v>
      </c>
      <c r="J360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360" s="1" t="str">
        <f>IFERROR(VLOOKUP(Table49[[#This Row],[ITEM CODE]],Table2[[Item Code]:[Master Name]],9,0),"")</f>
        <v>1BOX*1Portion</v>
      </c>
      <c r="L360" s="1" t="str">
        <f>IFERROR(VLOOKUP(Table49[[#This Row],[ITEM CODE]],Table2[[Item Code]:[Master Name]],8,0),"")</f>
        <v>BOX</v>
      </c>
      <c r="M360" s="41">
        <v>2</v>
      </c>
      <c r="N360" s="66">
        <f>IFERROR(VLOOKUP(Table49[[#This Row],[ITEM CODE]],Table2[[#All],[Item Code]:[Unit Cost]],10,0),0)</f>
        <v>1.2023999999999999</v>
      </c>
      <c r="O360" s="134">
        <f>IFERROR(VLOOKUP(Table49[[#This Row],[ITEM CODE]],Table2[[#All],[Item Code]:[Unit Cost]],10,0),0)</f>
        <v>1.2023999999999999</v>
      </c>
      <c r="P360" s="56"/>
      <c r="Q360" s="58"/>
      <c r="R360" s="58">
        <f>Table49[[#This Row],[QUANTITY]]*Table49[[#This Row],[INV Prices]]</f>
        <v>2.4047999999999998</v>
      </c>
      <c r="S360" s="67"/>
      <c r="V360" s="41"/>
      <c r="W360" s="4" t="str">
        <f>IFERROR(VLOOKUP(Table49[[#This Row],[ITEM CODE]],Table2[[Item Code]:[Category ]],6,0),"")</f>
        <v>FOOD</v>
      </c>
      <c r="X360" s="1" t="str">
        <f>IFERROR(VLOOKUP(Table49[[#This Row],[ITEM CODE]],Table2[[Item Code]:[Sub Category]],7,0),"")</f>
        <v>Khmer Food</v>
      </c>
      <c r="Y360" s="68" t="str">
        <f>Table49[[#This Row],[PO Number]]&amp;COUNTIFS($E$5:E360,E360)</f>
        <v>PO310692</v>
      </c>
    </row>
    <row r="361" spans="1:25" ht="14.7" customHeight="1" x14ac:dyDescent="0.3">
      <c r="A361" s="1">
        <f>IF(Table49[[#This Row],[ITEM NAME]]="","",ROW()-4)</f>
        <v>357</v>
      </c>
      <c r="B361" s="68">
        <v>45902</v>
      </c>
      <c r="C361" s="4">
        <f>IFERROR(VLOOKUP(B361,Table14[],3,0),"")</f>
        <v>9</v>
      </c>
      <c r="D361" s="4" t="str">
        <f>IFERROR(VLOOKUP(B361,Table14[],2,0),"")</f>
        <v>Week 01</v>
      </c>
      <c r="E361" s="234" t="s">
        <v>1132</v>
      </c>
      <c r="F361" s="235" t="s">
        <v>1118</v>
      </c>
      <c r="G361" s="44" t="s">
        <v>528</v>
      </c>
      <c r="H361" s="41" t="str">
        <f>IFERROR(VLOOKUP(Table49[[#This Row],[ITEM CODE]],Table2[[Item Code]:[Master Name]],2,0),"")</f>
        <v>900031</v>
      </c>
      <c r="I361" s="41" t="s">
        <v>218</v>
      </c>
      <c r="J361" s="65" t="str">
        <f>IFERROR(VLOOKUP(Table49[[#This Row],[ITEM CODE]],Table2[[Item Code]:[Master Name]],3,0),"")</f>
        <v>ROASTED DUCK WITH RICE (បាយ ទាខ្វៃ)</v>
      </c>
      <c r="K361" s="1" t="str">
        <f>IFERROR(VLOOKUP(Table49[[#This Row],[ITEM CODE]],Table2[[Item Code]:[Master Name]],9,0),"")</f>
        <v>1BOX*1Portion</v>
      </c>
      <c r="L361" s="1" t="str">
        <f>IFERROR(VLOOKUP(Table49[[#This Row],[ITEM CODE]],Table2[[Item Code]:[Master Name]],8,0),"")</f>
        <v>BOX</v>
      </c>
      <c r="M361" s="41">
        <v>1</v>
      </c>
      <c r="N361" s="66">
        <f>IFERROR(VLOOKUP(Table49[[#This Row],[ITEM CODE]],Table2[[#All],[Item Code]:[Unit Cost]],10,0),0)</f>
        <v>1.4783999999999999</v>
      </c>
      <c r="O361" s="134">
        <f>IFERROR(VLOOKUP(Table49[[#This Row],[ITEM CODE]],Table2[[#All],[Item Code]:[Unit Cost]],10,0),0)</f>
        <v>1.4783999999999999</v>
      </c>
      <c r="P361" s="56"/>
      <c r="Q361" s="58"/>
      <c r="R361" s="58">
        <f>Table49[[#This Row],[QUANTITY]]*Table49[[#This Row],[INV Prices]]</f>
        <v>1.4783999999999999</v>
      </c>
      <c r="S361" s="67"/>
      <c r="V361" s="41"/>
      <c r="W361" s="4" t="str">
        <f>IFERROR(VLOOKUP(Table49[[#This Row],[ITEM CODE]],Table2[[Item Code]:[Category ]],6,0),"")</f>
        <v>FOOD</v>
      </c>
      <c r="X361" s="1" t="str">
        <f>IFERROR(VLOOKUP(Table49[[#This Row],[ITEM CODE]],Table2[[Item Code]:[Sub Category]],7,0),"")</f>
        <v>Khmer Food</v>
      </c>
      <c r="Y361" s="68" t="str">
        <f>Table49[[#This Row],[PO Number]]&amp;COUNTIFS($E$5:E361,E361)</f>
        <v>PO310693</v>
      </c>
    </row>
    <row r="362" spans="1:25" ht="14.7" customHeight="1" x14ac:dyDescent="0.3">
      <c r="A362" s="1">
        <f>IF(Table49[[#This Row],[ITEM NAME]]="","",ROW()-4)</f>
        <v>358</v>
      </c>
      <c r="B362" s="68">
        <v>45902</v>
      </c>
      <c r="C362" s="4">
        <f>IFERROR(VLOOKUP(B362,Table14[],3,0),"")</f>
        <v>9</v>
      </c>
      <c r="D362" s="4" t="str">
        <f>IFERROR(VLOOKUP(B362,Table14[],2,0),"")</f>
        <v>Week 01</v>
      </c>
      <c r="E362" s="234" t="s">
        <v>1132</v>
      </c>
      <c r="F362" s="235" t="s">
        <v>1118</v>
      </c>
      <c r="G362" s="44" t="s">
        <v>528</v>
      </c>
      <c r="H362" s="41" t="str">
        <f>IFERROR(VLOOKUP(Table49[[#This Row],[ITEM CODE]],Table2[[Item Code]:[Master Name]],2,0),"")</f>
        <v>900032</v>
      </c>
      <c r="I362" s="41" t="s">
        <v>214</v>
      </c>
      <c r="J362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362" s="1" t="str">
        <f>IFERROR(VLOOKUP(Table49[[#This Row],[ITEM CODE]],Table2[[Item Code]:[Master Name]],9,0),"")</f>
        <v>1BOX*1Portion</v>
      </c>
      <c r="L362" s="1" t="str">
        <f>IFERROR(VLOOKUP(Table49[[#This Row],[ITEM CODE]],Table2[[Item Code]:[Master Name]],8,0),"")</f>
        <v>BOX</v>
      </c>
      <c r="M362" s="41">
        <v>2</v>
      </c>
      <c r="N362" s="66">
        <f>IFERROR(VLOOKUP(Table49[[#This Row],[ITEM CODE]],Table2[[#All],[Item Code]:[Unit Cost]],10,0),0)</f>
        <v>1.2984</v>
      </c>
      <c r="O362" s="134">
        <f>IFERROR(VLOOKUP(Table49[[#This Row],[ITEM CODE]],Table2[[#All],[Item Code]:[Unit Cost]],10,0),0)</f>
        <v>1.2984</v>
      </c>
      <c r="P362" s="56"/>
      <c r="Q362" s="58"/>
      <c r="R362" s="58">
        <f>Table49[[#This Row],[QUANTITY]]*Table49[[#This Row],[INV Prices]]</f>
        <v>2.5968</v>
      </c>
      <c r="S362" s="67"/>
      <c r="V362" s="41"/>
      <c r="W362" s="4" t="str">
        <f>IFERROR(VLOOKUP(Table49[[#This Row],[ITEM CODE]],Table2[[Item Code]:[Category ]],6,0),"")</f>
        <v>FOOD</v>
      </c>
      <c r="X362" s="1" t="str">
        <f>IFERROR(VLOOKUP(Table49[[#This Row],[ITEM CODE]],Table2[[Item Code]:[Sub Category]],7,0),"")</f>
        <v>Khmer Food</v>
      </c>
      <c r="Y362" s="68" t="str">
        <f>Table49[[#This Row],[PO Number]]&amp;COUNTIFS($E$5:E362,E362)</f>
        <v>PO310694</v>
      </c>
    </row>
    <row r="363" spans="1:25" ht="14.7" customHeight="1" x14ac:dyDescent="0.3">
      <c r="A363" s="1">
        <f>IF(Table49[[#This Row],[ITEM NAME]]="","",ROW()-4)</f>
        <v>359</v>
      </c>
      <c r="B363" s="68">
        <v>45902</v>
      </c>
      <c r="C363" s="4">
        <f>IFERROR(VLOOKUP(B363,Table14[],3,0),"")</f>
        <v>9</v>
      </c>
      <c r="D363" s="4" t="str">
        <f>IFERROR(VLOOKUP(B363,Table14[],2,0),"")</f>
        <v>Week 01</v>
      </c>
      <c r="E363" s="234" t="s">
        <v>1132</v>
      </c>
      <c r="F363" s="235" t="s">
        <v>1118</v>
      </c>
      <c r="G363" s="44" t="s">
        <v>528</v>
      </c>
      <c r="H363" s="41" t="str">
        <f>IFERROR(VLOOKUP(Table49[[#This Row],[ITEM CODE]],Table2[[Item Code]:[Master Name]],2,0),"")</f>
        <v>900028</v>
      </c>
      <c r="I363" s="41" t="s">
        <v>215</v>
      </c>
      <c r="J363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363" s="1" t="str">
        <f>IFERROR(VLOOKUP(Table49[[#This Row],[ITEM CODE]],Table2[[Item Code]:[Master Name]],9,0),"")</f>
        <v>1BOX*1Portion</v>
      </c>
      <c r="L363" s="1" t="str">
        <f>IFERROR(VLOOKUP(Table49[[#This Row],[ITEM CODE]],Table2[[Item Code]:[Master Name]],8,0),"")</f>
        <v>BOX</v>
      </c>
      <c r="M363" s="41">
        <v>1</v>
      </c>
      <c r="N363" s="66">
        <f>IFERROR(VLOOKUP(Table49[[#This Row],[ITEM CODE]],Table2[[#All],[Item Code]:[Unit Cost]],10,0),0)</f>
        <v>1.0104</v>
      </c>
      <c r="O363" s="134">
        <f>IFERROR(VLOOKUP(Table49[[#This Row],[ITEM CODE]],Table2[[#All],[Item Code]:[Unit Cost]],10,0),0)</f>
        <v>1.0104</v>
      </c>
      <c r="P363" s="56"/>
      <c r="Q363" s="58"/>
      <c r="R363" s="58">
        <f>Table49[[#This Row],[QUANTITY]]*Table49[[#This Row],[INV Prices]]</f>
        <v>1.0104</v>
      </c>
      <c r="S363" s="67"/>
      <c r="V363" s="41"/>
      <c r="W363" s="4" t="str">
        <f>IFERROR(VLOOKUP(Table49[[#This Row],[ITEM CODE]],Table2[[Item Code]:[Category ]],6,0),"")</f>
        <v>FOOD</v>
      </c>
      <c r="X363" s="1" t="str">
        <f>IFERROR(VLOOKUP(Table49[[#This Row],[ITEM CODE]],Table2[[Item Code]:[Sub Category]],7,0),"")</f>
        <v>Khmer Food</v>
      </c>
      <c r="Y363" s="68" t="str">
        <f>Table49[[#This Row],[PO Number]]&amp;COUNTIFS($E$5:E363,E363)</f>
        <v>PO310695</v>
      </c>
    </row>
    <row r="364" spans="1:25" ht="14.7" customHeight="1" x14ac:dyDescent="0.3">
      <c r="A364" s="1">
        <f>IF(Table49[[#This Row],[ITEM NAME]]="","",ROW()-4)</f>
        <v>360</v>
      </c>
      <c r="B364" s="68">
        <v>45902</v>
      </c>
      <c r="C364" s="4">
        <f>IFERROR(VLOOKUP(B364,Table14[],3,0),"")</f>
        <v>9</v>
      </c>
      <c r="D364" s="4" t="str">
        <f>IFERROR(VLOOKUP(B364,Table14[],2,0),"")</f>
        <v>Week 01</v>
      </c>
      <c r="E364" s="234" t="s">
        <v>1132</v>
      </c>
      <c r="F364" s="235" t="s">
        <v>1118</v>
      </c>
      <c r="G364" s="44" t="s">
        <v>528</v>
      </c>
      <c r="H364" s="41" t="str">
        <f>IFERROR(VLOOKUP(Table49[[#This Row],[ITEM CODE]],Table2[[Item Code]:[Master Name]],2,0),"")</f>
        <v>900038</v>
      </c>
      <c r="I364" s="41" t="s">
        <v>219</v>
      </c>
      <c r="J364" s="65" t="str">
        <f>IFERROR(VLOOKUP(Table49[[#This Row],[ITEM CODE]],Table2[[Item Code]:[Master Name]],3,0),"")</f>
        <v>ROATED PORK BELLY WITH RICE (បាយ សាច់ជ្រូក៣ជាន់)</v>
      </c>
      <c r="K364" s="1" t="str">
        <f>IFERROR(VLOOKUP(Table49[[#This Row],[ITEM CODE]],Table2[[Item Code]:[Master Name]],9,0),"")</f>
        <v>1BOX*1Portion</v>
      </c>
      <c r="L364" s="1" t="str">
        <f>IFERROR(VLOOKUP(Table49[[#This Row],[ITEM CODE]],Table2[[Item Code]:[Master Name]],8,0),"")</f>
        <v>BOX</v>
      </c>
      <c r="M364" s="41">
        <v>1</v>
      </c>
      <c r="N364" s="66">
        <f>IFERROR(VLOOKUP(Table49[[#This Row],[ITEM CODE]],Table2[[#All],[Item Code]:[Unit Cost]],10,0),0)</f>
        <v>1.0920000000000001</v>
      </c>
      <c r="O364" s="134">
        <f>IFERROR(VLOOKUP(Table49[[#This Row],[ITEM CODE]],Table2[[#All],[Item Code]:[Unit Cost]],10,0),0)</f>
        <v>1.0920000000000001</v>
      </c>
      <c r="P364" s="56"/>
      <c r="Q364" s="58"/>
      <c r="R364" s="58">
        <f>Table49[[#This Row],[QUANTITY]]*Table49[[#This Row],[INV Prices]]</f>
        <v>1.0920000000000001</v>
      </c>
      <c r="S364" s="67"/>
      <c r="V364" s="41"/>
      <c r="W364" s="4" t="str">
        <f>IFERROR(VLOOKUP(Table49[[#This Row],[ITEM CODE]],Table2[[Item Code]:[Category ]],6,0),"")</f>
        <v>FOOD</v>
      </c>
      <c r="X364" s="1" t="str">
        <f>IFERROR(VLOOKUP(Table49[[#This Row],[ITEM CODE]],Table2[[Item Code]:[Sub Category]],7,0),"")</f>
        <v>Khmer Food</v>
      </c>
      <c r="Y364" s="68" t="str">
        <f>Table49[[#This Row],[PO Number]]&amp;COUNTIFS($E$5:E364,E364)</f>
        <v>PO310696</v>
      </c>
    </row>
    <row r="365" spans="1:25" ht="14.7" customHeight="1" x14ac:dyDescent="0.3">
      <c r="A365" s="1">
        <f>IF(Table49[[#This Row],[ITEM NAME]]="","",ROW()-4)</f>
        <v>361</v>
      </c>
      <c r="B365" s="68">
        <v>45902</v>
      </c>
      <c r="C365" s="4">
        <f>IFERROR(VLOOKUP(B365,Table14[],3,0),"")</f>
        <v>9</v>
      </c>
      <c r="D365" s="4" t="str">
        <f>IFERROR(VLOOKUP(B365,Table14[],2,0),"")</f>
        <v>Week 01</v>
      </c>
      <c r="E365" s="234" t="s">
        <v>1132</v>
      </c>
      <c r="F365" s="235" t="s">
        <v>1118</v>
      </c>
      <c r="G365" s="44" t="s">
        <v>528</v>
      </c>
      <c r="H365" s="41" t="str">
        <f>IFERROR(VLOOKUP(Table49[[#This Row],[ITEM CODE]],Table2[[Item Code]:[Master Name]],2,0),"")</f>
        <v>900036</v>
      </c>
      <c r="I365" s="41" t="s">
        <v>220</v>
      </c>
      <c r="J365" s="65" t="str">
        <f>IFERROR(VLOOKUP(Table49[[#This Row],[ITEM CODE]],Table2[[Item Code]:[Master Name]],3,0),"")</f>
        <v>THICK CHICKEN CURRY (ការីសាច់មាន់) ខាប់</v>
      </c>
      <c r="K365" s="1" t="str">
        <f>IFERROR(VLOOKUP(Table49[[#This Row],[ITEM CODE]],Table2[[Item Code]:[Master Name]],9,0),"")</f>
        <v>1BOX*1Portion</v>
      </c>
      <c r="L365" s="1" t="str">
        <f>IFERROR(VLOOKUP(Table49[[#This Row],[ITEM CODE]],Table2[[Item Code]:[Master Name]],8,0),"")</f>
        <v>BOX</v>
      </c>
      <c r="M365" s="41">
        <v>2</v>
      </c>
      <c r="N365" s="66">
        <f>IFERROR(VLOOKUP(Table49[[#This Row],[ITEM CODE]],Table2[[#All],[Item Code]:[Unit Cost]],10,0),0)</f>
        <v>1.3824000000000001</v>
      </c>
      <c r="O365" s="134">
        <f>IFERROR(VLOOKUP(Table49[[#This Row],[ITEM CODE]],Table2[[#All],[Item Code]:[Unit Cost]],10,0),0)</f>
        <v>1.3824000000000001</v>
      </c>
      <c r="P365" s="56"/>
      <c r="Q365" s="58"/>
      <c r="R365" s="58">
        <f>Table49[[#This Row],[QUANTITY]]*Table49[[#This Row],[INV Prices]]</f>
        <v>2.7648000000000001</v>
      </c>
      <c r="S365" s="67"/>
      <c r="V365" s="41"/>
      <c r="W365" s="4" t="str">
        <f>IFERROR(VLOOKUP(Table49[[#This Row],[ITEM CODE]],Table2[[Item Code]:[Category ]],6,0),"")</f>
        <v>FOOD</v>
      </c>
      <c r="X365" s="1" t="str">
        <f>IFERROR(VLOOKUP(Table49[[#This Row],[ITEM CODE]],Table2[[Item Code]:[Sub Category]],7,0),"")</f>
        <v>Khmer Food</v>
      </c>
      <c r="Y365" s="68" t="str">
        <f>Table49[[#This Row],[PO Number]]&amp;COUNTIFS($E$5:E365,E365)</f>
        <v>PO310697</v>
      </c>
    </row>
    <row r="366" spans="1:25" ht="14.7" customHeight="1" x14ac:dyDescent="0.3">
      <c r="A366" s="1">
        <f>IF(Table49[[#This Row],[ITEM NAME]]="","",ROW()-4)</f>
        <v>362</v>
      </c>
      <c r="B366" s="68">
        <v>45902</v>
      </c>
      <c r="C366" s="4">
        <f>IFERROR(VLOOKUP(B366,Table14[],3,0),"")</f>
        <v>9</v>
      </c>
      <c r="D366" s="4" t="str">
        <f>IFERROR(VLOOKUP(B366,Table14[],2,0),"")</f>
        <v>Week 01</v>
      </c>
      <c r="E366" s="234" t="s">
        <v>1132</v>
      </c>
      <c r="F366" s="235" t="s">
        <v>1118</v>
      </c>
      <c r="G366" s="44" t="s">
        <v>528</v>
      </c>
      <c r="H366" s="41" t="str">
        <f>IFERROR(VLOOKUP(Table49[[#This Row],[ITEM CODE]],Table2[[Item Code]:[Master Name]],2,0),"")</f>
        <v>900035</v>
      </c>
      <c r="I366" s="41" t="s">
        <v>221</v>
      </c>
      <c r="J366" s="65" t="str">
        <f>IFERROR(VLOOKUP(Table49[[#This Row],[ITEM CODE]],Table2[[Item Code]:[Master Name]],3,0),"")</f>
        <v>THICK BEEF CURRY SARAMAN (ការីសារ៉ាម៉ាន់សាច់គោ) ខាប់</v>
      </c>
      <c r="K366" s="1" t="str">
        <f>IFERROR(VLOOKUP(Table49[[#This Row],[ITEM CODE]],Table2[[Item Code]:[Master Name]],9,0),"")</f>
        <v>1BOX*1Portion</v>
      </c>
      <c r="L366" s="1" t="str">
        <f>IFERROR(VLOOKUP(Table49[[#This Row],[ITEM CODE]],Table2[[Item Code]:[Master Name]],8,0),"")</f>
        <v>BOX</v>
      </c>
      <c r="M366" s="41">
        <v>2</v>
      </c>
      <c r="N366" s="66">
        <f>IFERROR(VLOOKUP(Table49[[#This Row],[ITEM CODE]],Table2[[#All],[Item Code]:[Unit Cost]],10,0),0)</f>
        <v>1.9079999999999999</v>
      </c>
      <c r="O366" s="134">
        <f>IFERROR(VLOOKUP(Table49[[#This Row],[ITEM CODE]],Table2[[#All],[Item Code]:[Unit Cost]],10,0),0)</f>
        <v>1.9079999999999999</v>
      </c>
      <c r="P366" s="56"/>
      <c r="Q366" s="58"/>
      <c r="R366" s="58">
        <f>Table49[[#This Row],[QUANTITY]]*Table49[[#This Row],[INV Prices]]</f>
        <v>3.8159999999999998</v>
      </c>
      <c r="S366" s="67"/>
      <c r="V366" s="41"/>
      <c r="W366" s="4" t="str">
        <f>IFERROR(VLOOKUP(Table49[[#This Row],[ITEM CODE]],Table2[[Item Code]:[Category ]],6,0),"")</f>
        <v>FOOD</v>
      </c>
      <c r="X366" s="1" t="str">
        <f>IFERROR(VLOOKUP(Table49[[#This Row],[ITEM CODE]],Table2[[Item Code]:[Sub Category]],7,0),"")</f>
        <v>Khmer Food</v>
      </c>
      <c r="Y366" s="68" t="str">
        <f>Table49[[#This Row],[PO Number]]&amp;COUNTIFS($E$5:E366,E366)</f>
        <v>PO310698</v>
      </c>
    </row>
    <row r="367" spans="1:25" ht="14.7" customHeight="1" x14ac:dyDescent="0.3">
      <c r="A367" s="1">
        <f>IF(Table49[[#This Row],[ITEM NAME]]="","",ROW()-4)</f>
        <v>363</v>
      </c>
      <c r="B367" s="68">
        <v>45902</v>
      </c>
      <c r="C367" s="4">
        <f>IFERROR(VLOOKUP(B367,Table14[],3,0),"")</f>
        <v>9</v>
      </c>
      <c r="D367" s="4" t="str">
        <f>IFERROR(VLOOKUP(B367,Table14[],2,0),"")</f>
        <v>Week 01</v>
      </c>
      <c r="E367" s="234" t="s">
        <v>1132</v>
      </c>
      <c r="F367" s="235" t="s">
        <v>1118</v>
      </c>
      <c r="G367" s="44" t="s">
        <v>528</v>
      </c>
      <c r="H367" s="41" t="str">
        <f>IFERROR(VLOOKUP(Table49[[#This Row],[ITEM CODE]],Table2[[Item Code]:[Master Name]],2,0),"")</f>
        <v>900037</v>
      </c>
      <c r="I367" s="41" t="s">
        <v>223</v>
      </c>
      <c r="J367" s="65" t="str">
        <f>IFERROR(VLOOKUP(Table49[[#This Row],[ITEM CODE]],Table2[[Item Code]:[Master Name]],3,0),"")</f>
        <v>HIKO FRIED RICE (បាយឆា HIKO)</v>
      </c>
      <c r="K367" s="1" t="str">
        <f>IFERROR(VLOOKUP(Table49[[#This Row],[ITEM CODE]],Table2[[Item Code]:[Master Name]],9,0),"")</f>
        <v>1BOX*1Portion</v>
      </c>
      <c r="L367" s="1" t="str">
        <f>IFERROR(VLOOKUP(Table49[[#This Row],[ITEM CODE]],Table2[[Item Code]:[Master Name]],8,0),"")</f>
        <v>BOX</v>
      </c>
      <c r="M367" s="41">
        <v>1</v>
      </c>
      <c r="N367" s="66">
        <f>IFERROR(VLOOKUP(Table49[[#This Row],[ITEM CODE]],Table2[[#All],[Item Code]:[Unit Cost]],10,0),0)</f>
        <v>1.68</v>
      </c>
      <c r="O367" s="134">
        <f>IFERROR(VLOOKUP(Table49[[#This Row],[ITEM CODE]],Table2[[#All],[Item Code]:[Unit Cost]],10,0),0)</f>
        <v>1.68</v>
      </c>
      <c r="P367" s="56"/>
      <c r="Q367" s="58"/>
      <c r="R367" s="58">
        <f>Table49[[#This Row],[QUANTITY]]*Table49[[#This Row],[INV Prices]]</f>
        <v>1.68</v>
      </c>
      <c r="S367" s="67"/>
      <c r="V367" s="41"/>
      <c r="W367" s="4" t="str">
        <f>IFERROR(VLOOKUP(Table49[[#This Row],[ITEM CODE]],Table2[[Item Code]:[Category ]],6,0),"")</f>
        <v>FOOD</v>
      </c>
      <c r="X367" s="1" t="str">
        <f>IFERROR(VLOOKUP(Table49[[#This Row],[ITEM CODE]],Table2[[Item Code]:[Sub Category]],7,0),"")</f>
        <v>Khmer Food</v>
      </c>
      <c r="Y367" s="68" t="str">
        <f>Table49[[#This Row],[PO Number]]&amp;COUNTIFS($E$5:E367,E367)</f>
        <v>PO310699</v>
      </c>
    </row>
    <row r="368" spans="1:25" ht="14.7" customHeight="1" x14ac:dyDescent="0.3">
      <c r="A368" s="1">
        <f>IF(Table49[[#This Row],[ITEM NAME]]="","",ROW()-4)</f>
        <v>364</v>
      </c>
      <c r="B368" s="68">
        <v>45902</v>
      </c>
      <c r="C368" s="4">
        <f>IFERROR(VLOOKUP(B368,Table14[],3,0),"")</f>
        <v>9</v>
      </c>
      <c r="D368" s="4" t="str">
        <f>IFERROR(VLOOKUP(B368,Table14[],2,0),"")</f>
        <v>Week 01</v>
      </c>
      <c r="E368" s="234" t="s">
        <v>1132</v>
      </c>
      <c r="F368" s="235" t="s">
        <v>1118</v>
      </c>
      <c r="G368" s="44" t="s">
        <v>528</v>
      </c>
      <c r="H368" s="41" t="str">
        <f>IFERROR(VLOOKUP(Table49[[#This Row],[ITEM CODE]],Table2[[Item Code]:[Master Name]],2,0),"")</f>
        <v>F0101010018</v>
      </c>
      <c r="I368" s="41" t="s">
        <v>633</v>
      </c>
      <c r="J368" s="65" t="str">
        <f>IFERROR(VLOOKUP(Table49[[#This Row],[ITEM CODE]],Table2[[Item Code]:[Master Name]],3,0),"")</f>
        <v>Salmon Fried Rice (បា​យឆា សាលម៉ុន)</v>
      </c>
      <c r="K368" s="1" t="str">
        <f>IFERROR(VLOOKUP(Table49[[#This Row],[ITEM CODE]],Table2[[Item Code]:[Master Name]],9,0),"")</f>
        <v>1BOX*1Portion</v>
      </c>
      <c r="L368" s="1" t="str">
        <f>IFERROR(VLOOKUP(Table49[[#This Row],[ITEM CODE]],Table2[[Item Code]:[Master Name]],8,0),"")</f>
        <v>BOX</v>
      </c>
      <c r="M368" s="41">
        <v>1</v>
      </c>
      <c r="N368" s="66">
        <f>IFERROR(VLOOKUP(Table49[[#This Row],[ITEM CODE]],Table2[[#All],[Item Code]:[Unit Cost]],10,0),0)</f>
        <v>1.6</v>
      </c>
      <c r="O368" s="134">
        <f>IFERROR(VLOOKUP(Table49[[#This Row],[ITEM CODE]],Table2[[#All],[Item Code]:[Unit Cost]],10,0),0)</f>
        <v>1.6</v>
      </c>
      <c r="P368" s="56"/>
      <c r="Q368" s="58"/>
      <c r="R368" s="58">
        <f>Table49[[#This Row],[QUANTITY]]*Table49[[#This Row],[INV Prices]]</f>
        <v>1.6</v>
      </c>
      <c r="S368" s="67"/>
      <c r="V368" s="41"/>
      <c r="W368" s="4" t="str">
        <f>IFERROR(VLOOKUP(Table49[[#This Row],[ITEM CODE]],Table2[[Item Code]:[Category ]],6,0),"")</f>
        <v>FOOD</v>
      </c>
      <c r="X368" s="1" t="str">
        <f>IFERROR(VLOOKUP(Table49[[#This Row],[ITEM CODE]],Table2[[Item Code]:[Sub Category]],7,0),"")</f>
        <v>Khmer Food</v>
      </c>
      <c r="Y368" s="68" t="str">
        <f>Table49[[#This Row],[PO Number]]&amp;COUNTIFS($E$5:E368,E368)</f>
        <v>PO3106910</v>
      </c>
    </row>
    <row r="369" spans="1:25" ht="14.7" customHeight="1" x14ac:dyDescent="0.3">
      <c r="A369" s="1">
        <f>IF(Table49[[#This Row],[ITEM NAME]]="","",ROW()-4)</f>
        <v>365</v>
      </c>
      <c r="B369" s="68">
        <v>45902</v>
      </c>
      <c r="C369" s="4">
        <f>IFERROR(VLOOKUP(B369,Table14[],3,0),"")</f>
        <v>9</v>
      </c>
      <c r="D369" s="4" t="str">
        <f>IFERROR(VLOOKUP(B369,Table14[],2,0),"")</f>
        <v>Week 01</v>
      </c>
      <c r="E369" s="234" t="s">
        <v>1132</v>
      </c>
      <c r="F369" s="235" t="s">
        <v>1118</v>
      </c>
      <c r="G369" s="44" t="s">
        <v>528</v>
      </c>
      <c r="H369" s="41" t="str">
        <f>IFERROR(VLOOKUP(Table49[[#This Row],[ITEM CODE]],Table2[[Item Code]:[Master Name]],2,0),"")</f>
        <v>F0101010019</v>
      </c>
      <c r="I369" s="41" t="s">
        <v>634</v>
      </c>
      <c r="J369" s="65" t="str">
        <f>IFERROR(VLOOKUP(Table49[[#This Row],[ITEM CODE]],Table2[[Item Code]:[Master Name]],3,0),"")</f>
        <v>Crab Fried Rice (បាយឆា ក្ដាម)</v>
      </c>
      <c r="K369" s="1" t="str">
        <f>IFERROR(VLOOKUP(Table49[[#This Row],[ITEM CODE]],Table2[[Item Code]:[Master Name]],9,0),"")</f>
        <v>1BOX*1Portion</v>
      </c>
      <c r="L369" s="1" t="str">
        <f>IFERROR(VLOOKUP(Table49[[#This Row],[ITEM CODE]],Table2[[Item Code]:[Master Name]],8,0),"")</f>
        <v>BOX</v>
      </c>
      <c r="M369" s="41">
        <v>1</v>
      </c>
      <c r="N369" s="66">
        <f>IFERROR(VLOOKUP(Table49[[#This Row],[ITEM CODE]],Table2[[#All],[Item Code]:[Unit Cost]],10,0),0)</f>
        <v>1.6</v>
      </c>
      <c r="O369" s="134">
        <f>IFERROR(VLOOKUP(Table49[[#This Row],[ITEM CODE]],Table2[[#All],[Item Code]:[Unit Cost]],10,0),0)</f>
        <v>1.6</v>
      </c>
      <c r="P369" s="56"/>
      <c r="Q369" s="58"/>
      <c r="R369" s="58">
        <f>Table49[[#This Row],[QUANTITY]]*Table49[[#This Row],[INV Prices]]</f>
        <v>1.6</v>
      </c>
      <c r="S369" s="67"/>
      <c r="V369" s="41"/>
      <c r="W369" s="4" t="str">
        <f>IFERROR(VLOOKUP(Table49[[#This Row],[ITEM CODE]],Table2[[Item Code]:[Category ]],6,0),"")</f>
        <v>FOOD</v>
      </c>
      <c r="X369" s="1" t="str">
        <f>IFERROR(VLOOKUP(Table49[[#This Row],[ITEM CODE]],Table2[[Item Code]:[Sub Category]],7,0),"")</f>
        <v>Khmer Food</v>
      </c>
      <c r="Y369" s="68" t="str">
        <f>Table49[[#This Row],[PO Number]]&amp;COUNTIFS($E$5:E369,E369)</f>
        <v>PO3106911</v>
      </c>
    </row>
    <row r="370" spans="1:25" ht="14.7" customHeight="1" x14ac:dyDescent="0.3">
      <c r="A370" s="1">
        <f>IF(Table49[[#This Row],[ITEM NAME]]="","",ROW()-4)</f>
        <v>366</v>
      </c>
      <c r="B370" s="68">
        <v>45902</v>
      </c>
      <c r="C370" s="4">
        <f>IFERROR(VLOOKUP(B370,Table14[],3,0),"")</f>
        <v>9</v>
      </c>
      <c r="D370" s="4" t="str">
        <f>IFERROR(VLOOKUP(B370,Table14[],2,0),"")</f>
        <v>Week 01</v>
      </c>
      <c r="E370" s="4" t="s">
        <v>1127</v>
      </c>
      <c r="F370" s="44" t="s">
        <v>1119</v>
      </c>
      <c r="G370" s="44" t="s">
        <v>578</v>
      </c>
      <c r="H370" s="41" t="str">
        <f>IFERROR(VLOOKUP(Table49[[#This Row],[ITEM CODE]],Table2[[Item Code]:[Master Name]],2,0),"")</f>
        <v>F0103010009</v>
      </c>
      <c r="I370" s="41" t="s">
        <v>602</v>
      </c>
      <c r="J370" s="65" t="str">
        <f>IFERROR(VLOOKUP(Table49[[#This Row],[ITEM CODE]],Table2[[Item Code]:[Master Name]],3,0),"")</f>
        <v xml:space="preserve">Tuna &amp; Egg Sandwich </v>
      </c>
      <c r="K370" s="1" t="str">
        <f>IFERROR(VLOOKUP(Table49[[#This Row],[ITEM CODE]],Table2[[Item Code]:[Master Name]],9,0),"")</f>
        <v>1BOX*2PCS</v>
      </c>
      <c r="L370" s="1" t="str">
        <f>IFERROR(VLOOKUP(Table49[[#This Row],[ITEM CODE]],Table2[[Item Code]:[Master Name]],8,0),"")</f>
        <v>BOX</v>
      </c>
      <c r="M370" s="41">
        <v>1</v>
      </c>
      <c r="N370" s="66">
        <f>IFERROR(VLOOKUP(Table49[[#This Row],[ITEM CODE]],Table2[[#All],[Item Code]:[Unit Cost]],10,0),0)</f>
        <v>1.5</v>
      </c>
      <c r="O370" s="134">
        <f>IFERROR(VLOOKUP(Table49[[#This Row],[ITEM CODE]],Table2[[#All],[Item Code]:[Unit Cost]],10,0),0)</f>
        <v>1.5</v>
      </c>
      <c r="P370" s="56"/>
      <c r="Q370" s="58"/>
      <c r="R370" s="58">
        <f>Table49[[#This Row],[QUANTITY]]*Table49[[#This Row],[INV Prices]]</f>
        <v>1.5</v>
      </c>
      <c r="S370" s="67"/>
      <c r="V370" s="41"/>
      <c r="W370" s="4" t="str">
        <f>IFERROR(VLOOKUP(Table49[[#This Row],[ITEM CODE]],Table2[[Item Code]:[Category ]],6,0),"")</f>
        <v>FOOD</v>
      </c>
      <c r="X370" s="1" t="str">
        <f>IFERROR(VLOOKUP(Table49[[#This Row],[ITEM CODE]],Table2[[Item Code]:[Sub Category]],7,0),"")</f>
        <v>Sandwich</v>
      </c>
      <c r="Y370" s="68" t="str">
        <f>Table49[[#This Row],[PO Number]]&amp;COUNTIFS($E$5:E370,E370)</f>
        <v>PO310721</v>
      </c>
    </row>
    <row r="371" spans="1:25" ht="14.7" customHeight="1" x14ac:dyDescent="0.3">
      <c r="A371" s="1">
        <f>IF(Table49[[#This Row],[ITEM NAME]]="","",ROW()-4)</f>
        <v>367</v>
      </c>
      <c r="B371" s="68">
        <v>45902</v>
      </c>
      <c r="C371" s="4">
        <f>IFERROR(VLOOKUP(B371,Table14[],3,0),"")</f>
        <v>9</v>
      </c>
      <c r="D371" s="4" t="str">
        <f>IFERROR(VLOOKUP(B371,Table14[],2,0),"")</f>
        <v>Week 01</v>
      </c>
      <c r="E371" s="4" t="s">
        <v>1127</v>
      </c>
      <c r="F371" s="44" t="s">
        <v>1119</v>
      </c>
      <c r="G371" s="44" t="s">
        <v>578</v>
      </c>
      <c r="H371" s="41" t="str">
        <f>IFERROR(VLOOKUP(Table49[[#This Row],[ITEM CODE]],Table2[[Item Code]:[Master Name]],2,0),"")</f>
        <v>F0103010010</v>
      </c>
      <c r="I371" s="41" t="s">
        <v>603</v>
      </c>
      <c r="J371" s="65" t="str">
        <f>IFERROR(VLOOKUP(Table49[[#This Row],[ITEM CODE]],Table2[[Item Code]:[Master Name]],3,0),"")</f>
        <v xml:space="preserve">Ham &amp; Corn Sandwich </v>
      </c>
      <c r="K371" s="1" t="str">
        <f>IFERROR(VLOOKUP(Table49[[#This Row],[ITEM CODE]],Table2[[Item Code]:[Master Name]],9,0),"")</f>
        <v>1BOX*2PCS</v>
      </c>
      <c r="L371" s="1" t="str">
        <f>IFERROR(VLOOKUP(Table49[[#This Row],[ITEM CODE]],Table2[[Item Code]:[Master Name]],8,0),"")</f>
        <v>BOX</v>
      </c>
      <c r="M371" s="41">
        <v>1</v>
      </c>
      <c r="N371" s="66">
        <f>IFERROR(VLOOKUP(Table49[[#This Row],[ITEM CODE]],Table2[[#All],[Item Code]:[Unit Cost]],10,0),0)</f>
        <v>1.5</v>
      </c>
      <c r="O371" s="134">
        <f>IFERROR(VLOOKUP(Table49[[#This Row],[ITEM CODE]],Table2[[#All],[Item Code]:[Unit Cost]],10,0),0)</f>
        <v>1.5</v>
      </c>
      <c r="P371" s="56"/>
      <c r="Q371" s="58"/>
      <c r="R371" s="58">
        <f>Table49[[#This Row],[QUANTITY]]*Table49[[#This Row],[INV Prices]]</f>
        <v>1.5</v>
      </c>
      <c r="S371" s="67"/>
      <c r="V371" s="41"/>
      <c r="W371" s="4" t="str">
        <f>IFERROR(VLOOKUP(Table49[[#This Row],[ITEM CODE]],Table2[[Item Code]:[Category ]],6,0),"")</f>
        <v>FOOD</v>
      </c>
      <c r="X371" s="1" t="str">
        <f>IFERROR(VLOOKUP(Table49[[#This Row],[ITEM CODE]],Table2[[Item Code]:[Sub Category]],7,0),"")</f>
        <v>Sandwich</v>
      </c>
      <c r="Y371" s="68" t="str">
        <f>Table49[[#This Row],[PO Number]]&amp;COUNTIFS($E$5:E371,E371)</f>
        <v>PO310722</v>
      </c>
    </row>
    <row r="372" spans="1:25" ht="14.7" customHeight="1" x14ac:dyDescent="0.3">
      <c r="A372" s="1">
        <f>IF(Table49[[#This Row],[ITEM NAME]]="","",ROW()-4)</f>
        <v>368</v>
      </c>
      <c r="B372" s="68">
        <v>45902</v>
      </c>
      <c r="C372" s="4">
        <f>IFERROR(VLOOKUP(B372,Table14[],3,0),"")</f>
        <v>9</v>
      </c>
      <c r="D372" s="4" t="str">
        <f>IFERROR(VLOOKUP(B372,Table14[],2,0),"")</f>
        <v>Week 01</v>
      </c>
      <c r="E372" s="4" t="s">
        <v>1127</v>
      </c>
      <c r="F372" s="44" t="s">
        <v>1119</v>
      </c>
      <c r="G372" s="44" t="s">
        <v>578</v>
      </c>
      <c r="H372" s="41" t="str">
        <f>IFERROR(VLOOKUP(Table49[[#This Row],[ITEM CODE]],Table2[[Item Code]:[Master Name]],2,0),"")</f>
        <v>F0103010011</v>
      </c>
      <c r="I372" s="41" t="s">
        <v>604</v>
      </c>
      <c r="J372" s="65" t="str">
        <f>IFERROR(VLOOKUP(Table49[[#This Row],[ITEM CODE]],Table2[[Item Code]:[Master Name]],3,0),"")</f>
        <v xml:space="preserve">Sausage &amp; Freid Egg Sandwich  </v>
      </c>
      <c r="K372" s="1" t="str">
        <f>IFERROR(VLOOKUP(Table49[[#This Row],[ITEM CODE]],Table2[[Item Code]:[Master Name]],9,0),"")</f>
        <v>1BOX*2PCS</v>
      </c>
      <c r="L372" s="1" t="str">
        <f>IFERROR(VLOOKUP(Table49[[#This Row],[ITEM CODE]],Table2[[Item Code]:[Master Name]],8,0),"")</f>
        <v>BOX</v>
      </c>
      <c r="M372" s="41">
        <v>1</v>
      </c>
      <c r="N372" s="66">
        <f>IFERROR(VLOOKUP(Table49[[#This Row],[ITEM CODE]],Table2[[#All],[Item Code]:[Unit Cost]],10,0),0)</f>
        <v>1.5</v>
      </c>
      <c r="O372" s="134">
        <f>IFERROR(VLOOKUP(Table49[[#This Row],[ITEM CODE]],Table2[[#All],[Item Code]:[Unit Cost]],10,0),0)</f>
        <v>1.5</v>
      </c>
      <c r="P372" s="56"/>
      <c r="Q372" s="58"/>
      <c r="R372" s="58">
        <f>Table49[[#This Row],[QUANTITY]]*Table49[[#This Row],[INV Prices]]</f>
        <v>1.5</v>
      </c>
      <c r="S372" s="67"/>
      <c r="V372" s="41"/>
      <c r="W372" s="4" t="str">
        <f>IFERROR(VLOOKUP(Table49[[#This Row],[ITEM CODE]],Table2[[Item Code]:[Category ]],6,0),"")</f>
        <v>FOOD</v>
      </c>
      <c r="X372" s="1" t="str">
        <f>IFERROR(VLOOKUP(Table49[[#This Row],[ITEM CODE]],Table2[[Item Code]:[Sub Category]],7,0),"")</f>
        <v>Sandwich</v>
      </c>
      <c r="Y372" s="68" t="str">
        <f>Table49[[#This Row],[PO Number]]&amp;COUNTIFS($E$5:E372,E372)</f>
        <v>PO310723</v>
      </c>
    </row>
    <row r="373" spans="1:25" ht="14.7" customHeight="1" x14ac:dyDescent="0.3">
      <c r="A373" s="1">
        <f>IF(Table49[[#This Row],[ITEM NAME]]="","",ROW()-4)</f>
        <v>369</v>
      </c>
      <c r="B373" s="68">
        <v>45902</v>
      </c>
      <c r="C373" s="4">
        <f>IFERROR(VLOOKUP(B373,Table14[],3,0),"")</f>
        <v>9</v>
      </c>
      <c r="D373" s="4" t="str">
        <f>IFERROR(VLOOKUP(B373,Table14[],2,0),"")</f>
        <v>Week 01</v>
      </c>
      <c r="E373" s="4" t="s">
        <v>1127</v>
      </c>
      <c r="F373" s="44" t="s">
        <v>1119</v>
      </c>
      <c r="G373" s="44" t="s">
        <v>578</v>
      </c>
      <c r="H373" s="41" t="str">
        <f>IFERROR(VLOOKUP(Table49[[#This Row],[ITEM CODE]],Table2[[Item Code]:[Master Name]],2,0),"")</f>
        <v>F0103010012</v>
      </c>
      <c r="I373" s="41" t="s">
        <v>605</v>
      </c>
      <c r="J373" s="65" t="str">
        <f>IFERROR(VLOOKUP(Table49[[#This Row],[ITEM CODE]],Table2[[Item Code]:[Master Name]],3,0),"")</f>
        <v xml:space="preserve">Chicken Sandwich </v>
      </c>
      <c r="K373" s="1" t="str">
        <f>IFERROR(VLOOKUP(Table49[[#This Row],[ITEM CODE]],Table2[[Item Code]:[Master Name]],9,0),"")</f>
        <v>1BOX*2PCS</v>
      </c>
      <c r="L373" s="1" t="str">
        <f>IFERROR(VLOOKUP(Table49[[#This Row],[ITEM CODE]],Table2[[Item Code]:[Master Name]],8,0),"")</f>
        <v>BOX</v>
      </c>
      <c r="M373" s="41">
        <v>1</v>
      </c>
      <c r="N373" s="66">
        <f>IFERROR(VLOOKUP(Table49[[#This Row],[ITEM CODE]],Table2[[#All],[Item Code]:[Unit Cost]],10,0),0)</f>
        <v>1.5</v>
      </c>
      <c r="O373" s="134">
        <f>IFERROR(VLOOKUP(Table49[[#This Row],[ITEM CODE]],Table2[[#All],[Item Code]:[Unit Cost]],10,0),0)</f>
        <v>1.5</v>
      </c>
      <c r="P373" s="56"/>
      <c r="Q373" s="58"/>
      <c r="R373" s="58">
        <f>Table49[[#This Row],[QUANTITY]]*Table49[[#This Row],[INV Prices]]</f>
        <v>1.5</v>
      </c>
      <c r="S373" s="67"/>
      <c r="V373" s="41"/>
      <c r="W373" s="4" t="str">
        <f>IFERROR(VLOOKUP(Table49[[#This Row],[ITEM CODE]],Table2[[Item Code]:[Category ]],6,0),"")</f>
        <v>FOOD</v>
      </c>
      <c r="X373" s="1" t="str">
        <f>IFERROR(VLOOKUP(Table49[[#This Row],[ITEM CODE]],Table2[[Item Code]:[Sub Category]],7,0),"")</f>
        <v>Sandwich</v>
      </c>
      <c r="Y373" s="68" t="str">
        <f>Table49[[#This Row],[PO Number]]&amp;COUNTIFS($E$5:E373,E373)</f>
        <v>PO310724</v>
      </c>
    </row>
    <row r="374" spans="1:25" ht="14.7" customHeight="1" x14ac:dyDescent="0.3">
      <c r="A374" s="1">
        <f>IF(Table49[[#This Row],[ITEM NAME]]="","",ROW()-4)</f>
        <v>370</v>
      </c>
      <c r="B374" s="68">
        <v>45902</v>
      </c>
      <c r="C374" s="4">
        <f>IFERROR(VLOOKUP(B374,Table14[],3,0),"")</f>
        <v>9</v>
      </c>
      <c r="D374" s="4" t="str">
        <f>IFERROR(VLOOKUP(B374,Table14[],2,0),"")</f>
        <v>Week 01</v>
      </c>
      <c r="E374" s="4" t="s">
        <v>1127</v>
      </c>
      <c r="F374" s="44" t="s">
        <v>1119</v>
      </c>
      <c r="G374" s="44" t="s">
        <v>578</v>
      </c>
      <c r="H374" s="41" t="str">
        <f>IFERROR(VLOOKUP(Table49[[#This Row],[ITEM CODE]],Table2[[Item Code]:[Master Name]],2,0),"")</f>
        <v>F0103010013</v>
      </c>
      <c r="I374" s="41" t="s">
        <v>615</v>
      </c>
      <c r="J374" s="65" t="str">
        <f>IFERROR(VLOOKUP(Table49[[#This Row],[ITEM CODE]],Table2[[Item Code]:[Master Name]],3,0),"")</f>
        <v>Maki Crab &amp; Chicken Egg</v>
      </c>
      <c r="K374" s="1" t="str">
        <f>IFERROR(VLOOKUP(Table49[[#This Row],[ITEM CODE]],Table2[[Item Code]:[Master Name]],9,0),"")</f>
        <v>1BOX*6PCS</v>
      </c>
      <c r="L374" s="1" t="str">
        <f>IFERROR(VLOOKUP(Table49[[#This Row],[ITEM CODE]],Table2[[Item Code]:[Master Name]],8,0),"")</f>
        <v>Box</v>
      </c>
      <c r="M374" s="41">
        <v>1</v>
      </c>
      <c r="N374" s="66">
        <f>IFERROR(VLOOKUP(Table49[[#This Row],[ITEM CODE]],Table2[[#All],[Item Code]:[Unit Cost]],10,0),0)</f>
        <v>1.21</v>
      </c>
      <c r="O374" s="134">
        <f>IFERROR(VLOOKUP(Table49[[#This Row],[ITEM CODE]],Table2[[#All],[Item Code]:[Unit Cost]],10,0),0)</f>
        <v>1.21</v>
      </c>
      <c r="P374" s="56"/>
      <c r="Q374" s="58"/>
      <c r="R374" s="58">
        <f>Table49[[#This Row],[QUANTITY]]*Table49[[#This Row],[INV Prices]]</f>
        <v>1.21</v>
      </c>
      <c r="S374" s="67"/>
      <c r="V374" s="41"/>
      <c r="W374" s="4" t="str">
        <f>IFERROR(VLOOKUP(Table49[[#This Row],[ITEM CODE]],Table2[[Item Code]:[Category ]],6,0),"")</f>
        <v>FOOD</v>
      </c>
      <c r="X374" s="1" t="str">
        <f>IFERROR(VLOOKUP(Table49[[#This Row],[ITEM CODE]],Table2[[Item Code]:[Sub Category]],7,0),"")</f>
        <v>Sushi</v>
      </c>
      <c r="Y374" s="68" t="str">
        <f>Table49[[#This Row],[PO Number]]&amp;COUNTIFS($E$5:E374,E374)</f>
        <v>PO310725</v>
      </c>
    </row>
    <row r="375" spans="1:25" ht="14.7" customHeight="1" x14ac:dyDescent="0.3">
      <c r="A375" s="1">
        <f>IF(Table49[[#This Row],[ITEM NAME]]="","",ROW()-4)</f>
        <v>371</v>
      </c>
      <c r="B375" s="68">
        <v>45902</v>
      </c>
      <c r="C375" s="4">
        <f>IFERROR(VLOOKUP(B375,Table14[],3,0),"")</f>
        <v>9</v>
      </c>
      <c r="D375" s="4" t="str">
        <f>IFERROR(VLOOKUP(B375,Table14[],2,0),"")</f>
        <v>Week 01</v>
      </c>
      <c r="E375" s="4" t="s">
        <v>1127</v>
      </c>
      <c r="F375" s="44" t="s">
        <v>1119</v>
      </c>
      <c r="G375" s="44" t="s">
        <v>578</v>
      </c>
      <c r="H375" s="41" t="str">
        <f>IFERROR(VLOOKUP(Table49[[#This Row],[ITEM CODE]],Table2[[Item Code]:[Master Name]],2,0),"")</f>
        <v>F0103010014</v>
      </c>
      <c r="I375" s="41" t="s">
        <v>616</v>
      </c>
      <c r="J375" s="65" t="str">
        <f>IFERROR(VLOOKUP(Table49[[#This Row],[ITEM CODE]],Table2[[Item Code]:[Master Name]],3,0),"")</f>
        <v>Maki Cali &amp; Tuna Roll</v>
      </c>
      <c r="K375" s="1" t="str">
        <f>IFERROR(VLOOKUP(Table49[[#This Row],[ITEM CODE]],Table2[[Item Code]:[Master Name]],9,0),"")</f>
        <v>1BOX*3PCS</v>
      </c>
      <c r="L375" s="1" t="str">
        <f>IFERROR(VLOOKUP(Table49[[#This Row],[ITEM CODE]],Table2[[Item Code]:[Master Name]],8,0),"")</f>
        <v>Box</v>
      </c>
      <c r="M375" s="41">
        <v>1</v>
      </c>
      <c r="N375" s="66">
        <f>IFERROR(VLOOKUP(Table49[[#This Row],[ITEM CODE]],Table2[[#All],[Item Code]:[Unit Cost]],10,0),0)</f>
        <v>1.21</v>
      </c>
      <c r="O375" s="134">
        <f>IFERROR(VLOOKUP(Table49[[#This Row],[ITEM CODE]],Table2[[#All],[Item Code]:[Unit Cost]],10,0),0)</f>
        <v>1.21</v>
      </c>
      <c r="P375" s="56"/>
      <c r="Q375" s="58"/>
      <c r="R375" s="58">
        <f>Table49[[#This Row],[QUANTITY]]*Table49[[#This Row],[INV Prices]]</f>
        <v>1.21</v>
      </c>
      <c r="S375" s="67"/>
      <c r="V375" s="41"/>
      <c r="W375" s="4" t="str">
        <f>IFERROR(VLOOKUP(Table49[[#This Row],[ITEM CODE]],Table2[[Item Code]:[Category ]],6,0),"")</f>
        <v>FOOD</v>
      </c>
      <c r="X375" s="1" t="str">
        <f>IFERROR(VLOOKUP(Table49[[#This Row],[ITEM CODE]],Table2[[Item Code]:[Sub Category]],7,0),"")</f>
        <v>Sushi</v>
      </c>
      <c r="Y375" s="68" t="str">
        <f>Table49[[#This Row],[PO Number]]&amp;COUNTIFS($E$5:E375,E375)</f>
        <v>PO310726</v>
      </c>
    </row>
    <row r="376" spans="1:25" ht="14.7" customHeight="1" x14ac:dyDescent="0.3">
      <c r="A376" s="1">
        <f>IF(Table49[[#This Row],[ITEM NAME]]="","",ROW()-4)</f>
        <v>372</v>
      </c>
      <c r="B376" s="68">
        <v>45902</v>
      </c>
      <c r="C376" s="4">
        <f>IFERROR(VLOOKUP(B376,Table14[],3,0),"")</f>
        <v>9</v>
      </c>
      <c r="D376" s="4" t="str">
        <f>IFERROR(VLOOKUP(B376,Table14[],2,0),"")</f>
        <v>Week 01</v>
      </c>
      <c r="E376" s="4" t="s">
        <v>1133</v>
      </c>
      <c r="F376" s="44" t="s">
        <v>1120</v>
      </c>
      <c r="G376" s="44" t="s">
        <v>578</v>
      </c>
      <c r="H376" s="41" t="str">
        <f>IFERROR(VLOOKUP(Table49[[#This Row],[ITEM CODE]],Table2[[Item Code]:[Master Name]],2,0),"")</f>
        <v>900029</v>
      </c>
      <c r="I376" s="41" t="s">
        <v>211</v>
      </c>
      <c r="J376" s="65" t="str">
        <f>IFERROR(VLOOKUP(Table49[[#This Row],[ITEM CODE]],Table2[[Item Code]:[Master Name]],3,0),"")</f>
        <v>BEEF LOK LAK WITH RICE (បាយ​ ឡុកឡាក់សាច់គោ)</v>
      </c>
      <c r="K376" s="1" t="str">
        <f>IFERROR(VLOOKUP(Table49[[#This Row],[ITEM CODE]],Table2[[Item Code]:[Master Name]],9,0),"")</f>
        <v>1BOX*1Portion</v>
      </c>
      <c r="L376" s="1" t="str">
        <f>IFERROR(VLOOKUP(Table49[[#This Row],[ITEM CODE]],Table2[[Item Code]:[Master Name]],8,0),"")</f>
        <v>BOX</v>
      </c>
      <c r="M376" s="41">
        <v>2</v>
      </c>
      <c r="N376" s="66">
        <f>IFERROR(VLOOKUP(Table49[[#This Row],[ITEM CODE]],Table2[[#All],[Item Code]:[Unit Cost]],10,0),0)</f>
        <v>1.6679999999999999</v>
      </c>
      <c r="O376" s="134">
        <f>IFERROR(VLOOKUP(Table49[[#This Row],[ITEM CODE]],Table2[[#All],[Item Code]:[Unit Cost]],10,0),0)</f>
        <v>1.6679999999999999</v>
      </c>
      <c r="P376" s="56"/>
      <c r="Q376" s="58"/>
      <c r="R376" s="58">
        <f>Table49[[#This Row],[QUANTITY]]*Table49[[#This Row],[INV Prices]]</f>
        <v>3.3359999999999999</v>
      </c>
      <c r="S376" s="67"/>
      <c r="V376" s="41"/>
      <c r="W376" s="4" t="str">
        <f>IFERROR(VLOOKUP(Table49[[#This Row],[ITEM CODE]],Table2[[Item Code]:[Category ]],6,0),"")</f>
        <v>FOOD</v>
      </c>
      <c r="X376" s="1" t="str">
        <f>IFERROR(VLOOKUP(Table49[[#This Row],[ITEM CODE]],Table2[[Item Code]:[Sub Category]],7,0),"")</f>
        <v>Khmer Food</v>
      </c>
      <c r="Y376" s="68" t="str">
        <f>Table49[[#This Row],[PO Number]]&amp;COUNTIFS($E$5:E376,E376)</f>
        <v>PO310681</v>
      </c>
    </row>
    <row r="377" spans="1:25" ht="14.7" customHeight="1" x14ac:dyDescent="0.3">
      <c r="A377" s="1">
        <f>IF(Table49[[#This Row],[ITEM NAME]]="","",ROW()-4)</f>
        <v>373</v>
      </c>
      <c r="B377" s="68">
        <v>45902</v>
      </c>
      <c r="C377" s="4">
        <f>IFERROR(VLOOKUP(B377,Table14[],3,0),"")</f>
        <v>9</v>
      </c>
      <c r="D377" s="4" t="str">
        <f>IFERROR(VLOOKUP(B377,Table14[],2,0),"")</f>
        <v>Week 01</v>
      </c>
      <c r="E377" s="4" t="s">
        <v>1133</v>
      </c>
      <c r="F377" s="44" t="s">
        <v>1120</v>
      </c>
      <c r="G377" s="44" t="s">
        <v>578</v>
      </c>
      <c r="H377" s="41" t="str">
        <f>IFERROR(VLOOKUP(Table49[[#This Row],[ITEM CODE]],Table2[[Item Code]:[Master Name]],2,0),"")</f>
        <v>900027</v>
      </c>
      <c r="I377" s="41" t="s">
        <v>212</v>
      </c>
      <c r="J377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377" s="1" t="str">
        <f>IFERROR(VLOOKUP(Table49[[#This Row],[ITEM CODE]],Table2[[Item Code]:[Master Name]],9,0),"")</f>
        <v>1BOX*1Portion</v>
      </c>
      <c r="L377" s="1" t="str">
        <f>IFERROR(VLOOKUP(Table49[[#This Row],[ITEM CODE]],Table2[[Item Code]:[Master Name]],8,0),"")</f>
        <v>BOX</v>
      </c>
      <c r="M377" s="41">
        <v>1</v>
      </c>
      <c r="N377" s="66">
        <f>IFERROR(VLOOKUP(Table49[[#This Row],[ITEM CODE]],Table2[[#All],[Item Code]:[Unit Cost]],10,0),0)</f>
        <v>1.2023999999999999</v>
      </c>
      <c r="O377" s="134">
        <f>IFERROR(VLOOKUP(Table49[[#This Row],[ITEM CODE]],Table2[[#All],[Item Code]:[Unit Cost]],10,0),0)</f>
        <v>1.2023999999999999</v>
      </c>
      <c r="P377" s="56"/>
      <c r="Q377" s="58"/>
      <c r="R377" s="58">
        <f>Table49[[#This Row],[QUANTITY]]*Table49[[#This Row],[INV Prices]]</f>
        <v>1.2023999999999999</v>
      </c>
      <c r="S377" s="67"/>
      <c r="V377" s="41"/>
      <c r="W377" s="4" t="str">
        <f>IFERROR(VLOOKUP(Table49[[#This Row],[ITEM CODE]],Table2[[Item Code]:[Category ]],6,0),"")</f>
        <v>FOOD</v>
      </c>
      <c r="X377" s="1" t="str">
        <f>IFERROR(VLOOKUP(Table49[[#This Row],[ITEM CODE]],Table2[[Item Code]:[Sub Category]],7,0),"")</f>
        <v>Khmer Food</v>
      </c>
      <c r="Y377" s="68" t="str">
        <f>Table49[[#This Row],[PO Number]]&amp;COUNTIFS($E$5:E377,E377)</f>
        <v>PO310682</v>
      </c>
    </row>
    <row r="378" spans="1:25" ht="14.7" customHeight="1" x14ac:dyDescent="0.3">
      <c r="A378" s="1">
        <f>IF(Table49[[#This Row],[ITEM NAME]]="","",ROW()-4)</f>
        <v>374</v>
      </c>
      <c r="B378" s="68">
        <v>45902</v>
      </c>
      <c r="C378" s="4">
        <f>IFERROR(VLOOKUP(B378,Table14[],3,0),"")</f>
        <v>9</v>
      </c>
      <c r="D378" s="4" t="str">
        <f>IFERROR(VLOOKUP(B378,Table14[],2,0),"")</f>
        <v>Week 01</v>
      </c>
      <c r="E378" s="4" t="s">
        <v>1133</v>
      </c>
      <c r="F378" s="44" t="s">
        <v>1120</v>
      </c>
      <c r="G378" s="44" t="s">
        <v>578</v>
      </c>
      <c r="H378" s="41" t="str">
        <f>IFERROR(VLOOKUP(Table49[[#This Row],[ITEM CODE]],Table2[[Item Code]:[Master Name]],2,0),"")</f>
        <v>900031</v>
      </c>
      <c r="I378" s="41" t="s">
        <v>218</v>
      </c>
      <c r="J378" s="65" t="str">
        <f>IFERROR(VLOOKUP(Table49[[#This Row],[ITEM CODE]],Table2[[Item Code]:[Master Name]],3,0),"")</f>
        <v>ROASTED DUCK WITH RICE (បាយ ទាខ្វៃ)</v>
      </c>
      <c r="K378" s="1" t="str">
        <f>IFERROR(VLOOKUP(Table49[[#This Row],[ITEM CODE]],Table2[[Item Code]:[Master Name]],9,0),"")</f>
        <v>1BOX*1Portion</v>
      </c>
      <c r="L378" s="1" t="str">
        <f>IFERROR(VLOOKUP(Table49[[#This Row],[ITEM CODE]],Table2[[Item Code]:[Master Name]],8,0),"")</f>
        <v>BOX</v>
      </c>
      <c r="M378" s="41">
        <v>1</v>
      </c>
      <c r="N378" s="66">
        <f>IFERROR(VLOOKUP(Table49[[#This Row],[ITEM CODE]],Table2[[#All],[Item Code]:[Unit Cost]],10,0),0)</f>
        <v>1.4783999999999999</v>
      </c>
      <c r="O378" s="134">
        <f>IFERROR(VLOOKUP(Table49[[#This Row],[ITEM CODE]],Table2[[#All],[Item Code]:[Unit Cost]],10,0),0)</f>
        <v>1.4783999999999999</v>
      </c>
      <c r="P378" s="56"/>
      <c r="Q378" s="58"/>
      <c r="R378" s="58">
        <f>Table49[[#This Row],[QUANTITY]]*Table49[[#This Row],[INV Prices]]</f>
        <v>1.4783999999999999</v>
      </c>
      <c r="S378" s="67"/>
      <c r="V378" s="41"/>
      <c r="W378" s="4" t="str">
        <f>IFERROR(VLOOKUP(Table49[[#This Row],[ITEM CODE]],Table2[[Item Code]:[Category ]],6,0),"")</f>
        <v>FOOD</v>
      </c>
      <c r="X378" s="1" t="str">
        <f>IFERROR(VLOOKUP(Table49[[#This Row],[ITEM CODE]],Table2[[Item Code]:[Sub Category]],7,0),"")</f>
        <v>Khmer Food</v>
      </c>
      <c r="Y378" s="68" t="str">
        <f>Table49[[#This Row],[PO Number]]&amp;COUNTIFS($E$5:E378,E378)</f>
        <v>PO310683</v>
      </c>
    </row>
    <row r="379" spans="1:25" ht="14.7" customHeight="1" x14ac:dyDescent="0.3">
      <c r="A379" s="1">
        <f>IF(Table49[[#This Row],[ITEM NAME]]="","",ROW()-4)</f>
        <v>375</v>
      </c>
      <c r="B379" s="68">
        <v>45902</v>
      </c>
      <c r="C379" s="4">
        <f>IFERROR(VLOOKUP(B379,Table14[],3,0),"")</f>
        <v>9</v>
      </c>
      <c r="D379" s="4" t="str">
        <f>IFERROR(VLOOKUP(B379,Table14[],2,0),"")</f>
        <v>Week 01</v>
      </c>
      <c r="E379" s="4" t="s">
        <v>1133</v>
      </c>
      <c r="F379" s="44" t="s">
        <v>1120</v>
      </c>
      <c r="G379" s="44" t="s">
        <v>578</v>
      </c>
      <c r="H379" s="41" t="str">
        <f>IFERROR(VLOOKUP(Table49[[#This Row],[ITEM CODE]],Table2[[Item Code]:[Master Name]],2,0),"")</f>
        <v>900032</v>
      </c>
      <c r="I379" s="41" t="s">
        <v>214</v>
      </c>
      <c r="J379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379" s="1" t="str">
        <f>IFERROR(VLOOKUP(Table49[[#This Row],[ITEM CODE]],Table2[[Item Code]:[Master Name]],9,0),"")</f>
        <v>1BOX*1Portion</v>
      </c>
      <c r="L379" s="1" t="str">
        <f>IFERROR(VLOOKUP(Table49[[#This Row],[ITEM CODE]],Table2[[Item Code]:[Master Name]],8,0),"")</f>
        <v>BOX</v>
      </c>
      <c r="M379" s="41">
        <v>1</v>
      </c>
      <c r="N379" s="66">
        <f>IFERROR(VLOOKUP(Table49[[#This Row],[ITEM CODE]],Table2[[#All],[Item Code]:[Unit Cost]],10,0),0)</f>
        <v>1.2984</v>
      </c>
      <c r="O379" s="134">
        <f>IFERROR(VLOOKUP(Table49[[#This Row],[ITEM CODE]],Table2[[#All],[Item Code]:[Unit Cost]],10,0),0)</f>
        <v>1.2984</v>
      </c>
      <c r="P379" s="56"/>
      <c r="Q379" s="58"/>
      <c r="R379" s="58">
        <f>Table49[[#This Row],[QUANTITY]]*Table49[[#This Row],[INV Prices]]</f>
        <v>1.2984</v>
      </c>
      <c r="S379" s="67"/>
      <c r="V379" s="41"/>
      <c r="W379" s="4" t="str">
        <f>IFERROR(VLOOKUP(Table49[[#This Row],[ITEM CODE]],Table2[[Item Code]:[Category ]],6,0),"")</f>
        <v>FOOD</v>
      </c>
      <c r="X379" s="1" t="str">
        <f>IFERROR(VLOOKUP(Table49[[#This Row],[ITEM CODE]],Table2[[Item Code]:[Sub Category]],7,0),"")</f>
        <v>Khmer Food</v>
      </c>
      <c r="Y379" s="68" t="str">
        <f>Table49[[#This Row],[PO Number]]&amp;COUNTIFS($E$5:E379,E379)</f>
        <v>PO310684</v>
      </c>
    </row>
    <row r="380" spans="1:25" ht="14.7" customHeight="1" x14ac:dyDescent="0.3">
      <c r="A380" s="1">
        <f>IF(Table49[[#This Row],[ITEM NAME]]="","",ROW()-4)</f>
        <v>376</v>
      </c>
      <c r="B380" s="68">
        <v>45902</v>
      </c>
      <c r="C380" s="4">
        <f>IFERROR(VLOOKUP(B380,Table14[],3,0),"")</f>
        <v>9</v>
      </c>
      <c r="D380" s="4" t="str">
        <f>IFERROR(VLOOKUP(B380,Table14[],2,0),"")</f>
        <v>Week 01</v>
      </c>
      <c r="E380" s="4" t="s">
        <v>1133</v>
      </c>
      <c r="F380" s="44" t="s">
        <v>1120</v>
      </c>
      <c r="G380" s="44" t="s">
        <v>578</v>
      </c>
      <c r="H380" s="41" t="str">
        <f>IFERROR(VLOOKUP(Table49[[#This Row],[ITEM CODE]],Table2[[Item Code]:[Master Name]],2,0),"")</f>
        <v>900028</v>
      </c>
      <c r="I380" s="41" t="s">
        <v>215</v>
      </c>
      <c r="J380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380" s="1" t="str">
        <f>IFERROR(VLOOKUP(Table49[[#This Row],[ITEM CODE]],Table2[[Item Code]:[Master Name]],9,0),"")</f>
        <v>1BOX*1Portion</v>
      </c>
      <c r="L380" s="1" t="str">
        <f>IFERROR(VLOOKUP(Table49[[#This Row],[ITEM CODE]],Table2[[Item Code]:[Master Name]],8,0),"")</f>
        <v>BOX</v>
      </c>
      <c r="M380" s="41">
        <v>1</v>
      </c>
      <c r="N380" s="66">
        <f>IFERROR(VLOOKUP(Table49[[#This Row],[ITEM CODE]],Table2[[#All],[Item Code]:[Unit Cost]],10,0),0)</f>
        <v>1.0104</v>
      </c>
      <c r="O380" s="134">
        <f>IFERROR(VLOOKUP(Table49[[#This Row],[ITEM CODE]],Table2[[#All],[Item Code]:[Unit Cost]],10,0),0)</f>
        <v>1.0104</v>
      </c>
      <c r="P380" s="56"/>
      <c r="Q380" s="58"/>
      <c r="R380" s="58">
        <f>Table49[[#This Row],[QUANTITY]]*Table49[[#This Row],[INV Prices]]</f>
        <v>1.0104</v>
      </c>
      <c r="S380" s="67"/>
      <c r="V380" s="41"/>
      <c r="W380" s="4" t="str">
        <f>IFERROR(VLOOKUP(Table49[[#This Row],[ITEM CODE]],Table2[[Item Code]:[Category ]],6,0),"")</f>
        <v>FOOD</v>
      </c>
      <c r="X380" s="1" t="str">
        <f>IFERROR(VLOOKUP(Table49[[#This Row],[ITEM CODE]],Table2[[Item Code]:[Sub Category]],7,0),"")</f>
        <v>Khmer Food</v>
      </c>
      <c r="Y380" s="68" t="str">
        <f>Table49[[#This Row],[PO Number]]&amp;COUNTIFS($E$5:E380,E380)</f>
        <v>PO310685</v>
      </c>
    </row>
    <row r="381" spans="1:25" ht="14.7" customHeight="1" x14ac:dyDescent="0.3">
      <c r="A381" s="1">
        <f>IF(Table49[[#This Row],[ITEM NAME]]="","",ROW()-4)</f>
        <v>377</v>
      </c>
      <c r="B381" s="68">
        <v>45902</v>
      </c>
      <c r="C381" s="4">
        <f>IFERROR(VLOOKUP(B381,Table14[],3,0),"")</f>
        <v>9</v>
      </c>
      <c r="D381" s="4" t="str">
        <f>IFERROR(VLOOKUP(B381,Table14[],2,0),"")</f>
        <v>Week 01</v>
      </c>
      <c r="E381" s="4" t="s">
        <v>1133</v>
      </c>
      <c r="F381" s="44" t="s">
        <v>1120</v>
      </c>
      <c r="G381" s="44" t="s">
        <v>578</v>
      </c>
      <c r="H381" s="41" t="str">
        <f>IFERROR(VLOOKUP(Table49[[#This Row],[ITEM CODE]],Table2[[Item Code]:[Master Name]],2,0),"")</f>
        <v>900038</v>
      </c>
      <c r="I381" s="41" t="s">
        <v>219</v>
      </c>
      <c r="J381" s="65" t="str">
        <f>IFERROR(VLOOKUP(Table49[[#This Row],[ITEM CODE]],Table2[[Item Code]:[Master Name]],3,0),"")</f>
        <v>ROATED PORK BELLY WITH RICE (បាយ សាច់ជ្រូក៣ជាន់)</v>
      </c>
      <c r="K381" s="1" t="str">
        <f>IFERROR(VLOOKUP(Table49[[#This Row],[ITEM CODE]],Table2[[Item Code]:[Master Name]],9,0),"")</f>
        <v>1BOX*1Portion</v>
      </c>
      <c r="L381" s="1" t="str">
        <f>IFERROR(VLOOKUP(Table49[[#This Row],[ITEM CODE]],Table2[[Item Code]:[Master Name]],8,0),"")</f>
        <v>BOX</v>
      </c>
      <c r="M381" s="41">
        <v>1</v>
      </c>
      <c r="N381" s="66">
        <f>IFERROR(VLOOKUP(Table49[[#This Row],[ITEM CODE]],Table2[[#All],[Item Code]:[Unit Cost]],10,0),0)</f>
        <v>1.0920000000000001</v>
      </c>
      <c r="O381" s="134">
        <f>IFERROR(VLOOKUP(Table49[[#This Row],[ITEM CODE]],Table2[[#All],[Item Code]:[Unit Cost]],10,0),0)</f>
        <v>1.0920000000000001</v>
      </c>
      <c r="P381" s="56"/>
      <c r="Q381" s="58"/>
      <c r="R381" s="58">
        <f>Table49[[#This Row],[QUANTITY]]*Table49[[#This Row],[INV Prices]]</f>
        <v>1.0920000000000001</v>
      </c>
      <c r="S381" s="67"/>
      <c r="V381" s="41"/>
      <c r="W381" s="4" t="str">
        <f>IFERROR(VLOOKUP(Table49[[#This Row],[ITEM CODE]],Table2[[Item Code]:[Category ]],6,0),"")</f>
        <v>FOOD</v>
      </c>
      <c r="X381" s="1" t="str">
        <f>IFERROR(VLOOKUP(Table49[[#This Row],[ITEM CODE]],Table2[[Item Code]:[Sub Category]],7,0),"")</f>
        <v>Khmer Food</v>
      </c>
      <c r="Y381" s="68" t="str">
        <f>Table49[[#This Row],[PO Number]]&amp;COUNTIFS($E$5:E381,E381)</f>
        <v>PO310686</v>
      </c>
    </row>
    <row r="382" spans="1:25" ht="14.7" customHeight="1" x14ac:dyDescent="0.3">
      <c r="A382" s="1">
        <f>IF(Table49[[#This Row],[ITEM NAME]]="","",ROW()-4)</f>
        <v>378</v>
      </c>
      <c r="B382" s="68">
        <v>45902</v>
      </c>
      <c r="C382" s="4">
        <f>IFERROR(VLOOKUP(B382,Table14[],3,0),"")</f>
        <v>9</v>
      </c>
      <c r="D382" s="4" t="str">
        <f>IFERROR(VLOOKUP(B382,Table14[],2,0),"")</f>
        <v>Week 01</v>
      </c>
      <c r="E382" s="4" t="s">
        <v>1133</v>
      </c>
      <c r="F382" s="44" t="s">
        <v>1120</v>
      </c>
      <c r="G382" s="44" t="s">
        <v>578</v>
      </c>
      <c r="H382" s="41" t="str">
        <f>IFERROR(VLOOKUP(Table49[[#This Row],[ITEM CODE]],Table2[[Item Code]:[Master Name]],2,0),"")</f>
        <v>900036</v>
      </c>
      <c r="I382" s="41" t="s">
        <v>220</v>
      </c>
      <c r="J382" s="65" t="str">
        <f>IFERROR(VLOOKUP(Table49[[#This Row],[ITEM CODE]],Table2[[Item Code]:[Master Name]],3,0),"")</f>
        <v>THICK CHICKEN CURRY (ការីសាច់មាន់) ខាប់</v>
      </c>
      <c r="K382" s="1" t="str">
        <f>IFERROR(VLOOKUP(Table49[[#This Row],[ITEM CODE]],Table2[[Item Code]:[Master Name]],9,0),"")</f>
        <v>1BOX*1Portion</v>
      </c>
      <c r="L382" s="1" t="str">
        <f>IFERROR(VLOOKUP(Table49[[#This Row],[ITEM CODE]],Table2[[Item Code]:[Master Name]],8,0),"")</f>
        <v>BOX</v>
      </c>
      <c r="M382" s="41">
        <v>1</v>
      </c>
      <c r="N382" s="66">
        <f>IFERROR(VLOOKUP(Table49[[#This Row],[ITEM CODE]],Table2[[#All],[Item Code]:[Unit Cost]],10,0),0)</f>
        <v>1.3824000000000001</v>
      </c>
      <c r="O382" s="134">
        <f>IFERROR(VLOOKUP(Table49[[#This Row],[ITEM CODE]],Table2[[#All],[Item Code]:[Unit Cost]],10,0),0)</f>
        <v>1.3824000000000001</v>
      </c>
      <c r="P382" s="56"/>
      <c r="Q382" s="58"/>
      <c r="R382" s="58">
        <f>Table49[[#This Row],[QUANTITY]]*Table49[[#This Row],[INV Prices]]</f>
        <v>1.3824000000000001</v>
      </c>
      <c r="S382" s="67"/>
      <c r="V382" s="41"/>
      <c r="W382" s="4" t="str">
        <f>IFERROR(VLOOKUP(Table49[[#This Row],[ITEM CODE]],Table2[[Item Code]:[Category ]],6,0),"")</f>
        <v>FOOD</v>
      </c>
      <c r="X382" s="1" t="str">
        <f>IFERROR(VLOOKUP(Table49[[#This Row],[ITEM CODE]],Table2[[Item Code]:[Sub Category]],7,0),"")</f>
        <v>Khmer Food</v>
      </c>
      <c r="Y382" s="68" t="str">
        <f>Table49[[#This Row],[PO Number]]&amp;COUNTIFS($E$5:E382,E382)</f>
        <v>PO310687</v>
      </c>
    </row>
    <row r="383" spans="1:25" ht="14.7" customHeight="1" x14ac:dyDescent="0.3">
      <c r="A383" s="1">
        <f>IF(Table49[[#This Row],[ITEM NAME]]="","",ROW()-4)</f>
        <v>379</v>
      </c>
      <c r="B383" s="68">
        <v>45902</v>
      </c>
      <c r="C383" s="4">
        <f>IFERROR(VLOOKUP(B383,Table14[],3,0),"")</f>
        <v>9</v>
      </c>
      <c r="D383" s="4" t="str">
        <f>IFERROR(VLOOKUP(B383,Table14[],2,0),"")</f>
        <v>Week 01</v>
      </c>
      <c r="E383" s="4" t="s">
        <v>1133</v>
      </c>
      <c r="F383" s="44" t="s">
        <v>1120</v>
      </c>
      <c r="G383" s="44" t="s">
        <v>578</v>
      </c>
      <c r="H383" s="41" t="str">
        <f>IFERROR(VLOOKUP(Table49[[#This Row],[ITEM CODE]],Table2[[Item Code]:[Master Name]],2,0),"")</f>
        <v>900035</v>
      </c>
      <c r="I383" s="41" t="s">
        <v>221</v>
      </c>
      <c r="J383" s="65" t="str">
        <f>IFERROR(VLOOKUP(Table49[[#This Row],[ITEM CODE]],Table2[[Item Code]:[Master Name]],3,0),"")</f>
        <v>THICK BEEF CURRY SARAMAN (ការីសារ៉ាម៉ាន់សាច់គោ) ខាប់</v>
      </c>
      <c r="K383" s="1" t="str">
        <f>IFERROR(VLOOKUP(Table49[[#This Row],[ITEM CODE]],Table2[[Item Code]:[Master Name]],9,0),"")</f>
        <v>1BOX*1Portion</v>
      </c>
      <c r="L383" s="1" t="str">
        <f>IFERROR(VLOOKUP(Table49[[#This Row],[ITEM CODE]],Table2[[Item Code]:[Master Name]],8,0),"")</f>
        <v>BOX</v>
      </c>
      <c r="M383" s="41">
        <v>2</v>
      </c>
      <c r="N383" s="66">
        <f>IFERROR(VLOOKUP(Table49[[#This Row],[ITEM CODE]],Table2[[#All],[Item Code]:[Unit Cost]],10,0),0)</f>
        <v>1.9079999999999999</v>
      </c>
      <c r="O383" s="134">
        <f>IFERROR(VLOOKUP(Table49[[#This Row],[ITEM CODE]],Table2[[#All],[Item Code]:[Unit Cost]],10,0),0)</f>
        <v>1.9079999999999999</v>
      </c>
      <c r="P383" s="56"/>
      <c r="Q383" s="58"/>
      <c r="R383" s="58">
        <f>Table49[[#This Row],[QUANTITY]]*Table49[[#This Row],[INV Prices]]</f>
        <v>3.8159999999999998</v>
      </c>
      <c r="S383" s="67"/>
      <c r="V383" s="41"/>
      <c r="W383" s="4" t="str">
        <f>IFERROR(VLOOKUP(Table49[[#This Row],[ITEM CODE]],Table2[[Item Code]:[Category ]],6,0),"")</f>
        <v>FOOD</v>
      </c>
      <c r="X383" s="1" t="str">
        <f>IFERROR(VLOOKUP(Table49[[#This Row],[ITEM CODE]],Table2[[Item Code]:[Sub Category]],7,0),"")</f>
        <v>Khmer Food</v>
      </c>
      <c r="Y383" s="68" t="str">
        <f>Table49[[#This Row],[PO Number]]&amp;COUNTIFS($E$5:E383,E383)</f>
        <v>PO310688</v>
      </c>
    </row>
    <row r="384" spans="1:25" ht="14.7" customHeight="1" x14ac:dyDescent="0.3">
      <c r="A384" s="1">
        <f>IF(Table49[[#This Row],[ITEM NAME]]="","",ROW()-4)</f>
        <v>380</v>
      </c>
      <c r="B384" s="68">
        <v>45902</v>
      </c>
      <c r="C384" s="4">
        <f>IFERROR(VLOOKUP(B384,Table14[],3,0),"")</f>
        <v>9</v>
      </c>
      <c r="D384" s="4" t="str">
        <f>IFERROR(VLOOKUP(B384,Table14[],2,0),"")</f>
        <v>Week 01</v>
      </c>
      <c r="E384" s="4" t="s">
        <v>1133</v>
      </c>
      <c r="F384" s="44" t="s">
        <v>1120</v>
      </c>
      <c r="G384" s="44" t="s">
        <v>578</v>
      </c>
      <c r="H384" s="41" t="str">
        <f>IFERROR(VLOOKUP(Table49[[#This Row],[ITEM CODE]],Table2[[Item Code]:[Master Name]],2,0),"")</f>
        <v>900037</v>
      </c>
      <c r="I384" s="41" t="s">
        <v>223</v>
      </c>
      <c r="J384" s="65" t="str">
        <f>IFERROR(VLOOKUP(Table49[[#This Row],[ITEM CODE]],Table2[[Item Code]:[Master Name]],3,0),"")</f>
        <v>HIKO FRIED RICE (បាយឆា HIKO)</v>
      </c>
      <c r="K384" s="1" t="str">
        <f>IFERROR(VLOOKUP(Table49[[#This Row],[ITEM CODE]],Table2[[Item Code]:[Master Name]],9,0),"")</f>
        <v>1BOX*1Portion</v>
      </c>
      <c r="L384" s="1" t="str">
        <f>IFERROR(VLOOKUP(Table49[[#This Row],[ITEM CODE]],Table2[[Item Code]:[Master Name]],8,0),"")</f>
        <v>BOX</v>
      </c>
      <c r="M384" s="41">
        <v>1</v>
      </c>
      <c r="N384" s="66">
        <f>IFERROR(VLOOKUP(Table49[[#This Row],[ITEM CODE]],Table2[[#All],[Item Code]:[Unit Cost]],10,0),0)</f>
        <v>1.68</v>
      </c>
      <c r="O384" s="134">
        <f>IFERROR(VLOOKUP(Table49[[#This Row],[ITEM CODE]],Table2[[#All],[Item Code]:[Unit Cost]],10,0),0)</f>
        <v>1.68</v>
      </c>
      <c r="P384" s="56"/>
      <c r="Q384" s="58"/>
      <c r="R384" s="58">
        <f>Table49[[#This Row],[QUANTITY]]*Table49[[#This Row],[INV Prices]]</f>
        <v>1.68</v>
      </c>
      <c r="S384" s="67"/>
      <c r="V384" s="41"/>
      <c r="W384" s="4" t="str">
        <f>IFERROR(VLOOKUP(Table49[[#This Row],[ITEM CODE]],Table2[[Item Code]:[Category ]],6,0),"")</f>
        <v>FOOD</v>
      </c>
      <c r="X384" s="1" t="str">
        <f>IFERROR(VLOOKUP(Table49[[#This Row],[ITEM CODE]],Table2[[Item Code]:[Sub Category]],7,0),"")</f>
        <v>Khmer Food</v>
      </c>
      <c r="Y384" s="68" t="str">
        <f>Table49[[#This Row],[PO Number]]&amp;COUNTIFS($E$5:E384,E384)</f>
        <v>PO310689</v>
      </c>
    </row>
    <row r="385" spans="1:25" ht="14.7" customHeight="1" x14ac:dyDescent="0.3">
      <c r="A385" s="1">
        <f>IF(Table49[[#This Row],[ITEM NAME]]="","",ROW()-4)</f>
        <v>381</v>
      </c>
      <c r="B385" s="68">
        <v>45902</v>
      </c>
      <c r="C385" s="4">
        <f>IFERROR(VLOOKUP(B385,Table14[],3,0),"")</f>
        <v>9</v>
      </c>
      <c r="D385" s="4" t="str">
        <f>IFERROR(VLOOKUP(B385,Table14[],2,0),"")</f>
        <v>Week 01</v>
      </c>
      <c r="E385" s="4" t="s">
        <v>1133</v>
      </c>
      <c r="F385" s="44" t="s">
        <v>1120</v>
      </c>
      <c r="G385" s="44" t="s">
        <v>578</v>
      </c>
      <c r="H385" s="41" t="str">
        <f>IFERROR(VLOOKUP(Table49[[#This Row],[ITEM CODE]],Table2[[Item Code]:[Master Name]],2,0),"")</f>
        <v>F0101010018</v>
      </c>
      <c r="I385" s="41" t="s">
        <v>633</v>
      </c>
      <c r="J385" s="65" t="str">
        <f>IFERROR(VLOOKUP(Table49[[#This Row],[ITEM CODE]],Table2[[Item Code]:[Master Name]],3,0),"")</f>
        <v>Salmon Fried Rice (បា​យឆា សាលម៉ុន)</v>
      </c>
      <c r="K385" s="1" t="str">
        <f>IFERROR(VLOOKUP(Table49[[#This Row],[ITEM CODE]],Table2[[Item Code]:[Master Name]],9,0),"")</f>
        <v>1BOX*1Portion</v>
      </c>
      <c r="L385" s="1" t="str">
        <f>IFERROR(VLOOKUP(Table49[[#This Row],[ITEM CODE]],Table2[[Item Code]:[Master Name]],8,0),"")</f>
        <v>BOX</v>
      </c>
      <c r="M385" s="41">
        <v>1</v>
      </c>
      <c r="N385" s="66">
        <f>IFERROR(VLOOKUP(Table49[[#This Row],[ITEM CODE]],Table2[[#All],[Item Code]:[Unit Cost]],10,0),0)</f>
        <v>1.6</v>
      </c>
      <c r="O385" s="134">
        <f>IFERROR(VLOOKUP(Table49[[#This Row],[ITEM CODE]],Table2[[#All],[Item Code]:[Unit Cost]],10,0),0)</f>
        <v>1.6</v>
      </c>
      <c r="P385" s="56"/>
      <c r="Q385" s="58"/>
      <c r="R385" s="58">
        <f>Table49[[#This Row],[QUANTITY]]*Table49[[#This Row],[INV Prices]]</f>
        <v>1.6</v>
      </c>
      <c r="S385" s="67"/>
      <c r="V385" s="41"/>
      <c r="W385" s="4" t="str">
        <f>IFERROR(VLOOKUP(Table49[[#This Row],[ITEM CODE]],Table2[[Item Code]:[Category ]],6,0),"")</f>
        <v>FOOD</v>
      </c>
      <c r="X385" s="1" t="str">
        <f>IFERROR(VLOOKUP(Table49[[#This Row],[ITEM CODE]],Table2[[Item Code]:[Sub Category]],7,0),"")</f>
        <v>Khmer Food</v>
      </c>
      <c r="Y385" s="68" t="str">
        <f>Table49[[#This Row],[PO Number]]&amp;COUNTIFS($E$5:E385,E385)</f>
        <v>PO3106810</v>
      </c>
    </row>
    <row r="386" spans="1:25" ht="14.7" customHeight="1" x14ac:dyDescent="0.3">
      <c r="A386" s="1">
        <f>IF(Table49[[#This Row],[ITEM NAME]]="","",ROW()-4)</f>
        <v>382</v>
      </c>
      <c r="B386" s="68">
        <v>45902</v>
      </c>
      <c r="C386" s="4">
        <f>IFERROR(VLOOKUP(B386,Table14[],3,0),"")</f>
        <v>9</v>
      </c>
      <c r="D386" s="4" t="str">
        <f>IFERROR(VLOOKUP(B386,Table14[],2,0),"")</f>
        <v>Week 01</v>
      </c>
      <c r="E386" s="4" t="s">
        <v>1133</v>
      </c>
      <c r="F386" s="44" t="s">
        <v>1120</v>
      </c>
      <c r="G386" s="44" t="s">
        <v>578</v>
      </c>
      <c r="H386" s="41" t="str">
        <f>IFERROR(VLOOKUP(Table49[[#This Row],[ITEM CODE]],Table2[[Item Code]:[Master Name]],2,0),"")</f>
        <v>F0101010019</v>
      </c>
      <c r="I386" s="41" t="s">
        <v>634</v>
      </c>
      <c r="J386" s="65" t="str">
        <f>IFERROR(VLOOKUP(Table49[[#This Row],[ITEM CODE]],Table2[[Item Code]:[Master Name]],3,0),"")</f>
        <v>Crab Fried Rice (បាយឆា ក្ដាម)</v>
      </c>
      <c r="K386" s="1" t="str">
        <f>IFERROR(VLOOKUP(Table49[[#This Row],[ITEM CODE]],Table2[[Item Code]:[Master Name]],9,0),"")</f>
        <v>1BOX*1Portion</v>
      </c>
      <c r="L386" s="1" t="str">
        <f>IFERROR(VLOOKUP(Table49[[#This Row],[ITEM CODE]],Table2[[Item Code]:[Master Name]],8,0),"")</f>
        <v>BOX</v>
      </c>
      <c r="M386" s="41">
        <v>1</v>
      </c>
      <c r="N386" s="66">
        <f>IFERROR(VLOOKUP(Table49[[#This Row],[ITEM CODE]],Table2[[#All],[Item Code]:[Unit Cost]],10,0),0)</f>
        <v>1.6</v>
      </c>
      <c r="O386" s="134">
        <f>IFERROR(VLOOKUP(Table49[[#This Row],[ITEM CODE]],Table2[[#All],[Item Code]:[Unit Cost]],10,0),0)</f>
        <v>1.6</v>
      </c>
      <c r="P386" s="56"/>
      <c r="Q386" s="58"/>
      <c r="R386" s="58">
        <f>Table49[[#This Row],[QUANTITY]]*Table49[[#This Row],[INV Prices]]</f>
        <v>1.6</v>
      </c>
      <c r="S386" s="67"/>
      <c r="V386" s="41"/>
      <c r="W386" s="4" t="str">
        <f>IFERROR(VLOOKUP(Table49[[#This Row],[ITEM CODE]],Table2[[Item Code]:[Category ]],6,0),"")</f>
        <v>FOOD</v>
      </c>
      <c r="X386" s="1" t="str">
        <f>IFERROR(VLOOKUP(Table49[[#This Row],[ITEM CODE]],Table2[[Item Code]:[Sub Category]],7,0),"")</f>
        <v>Khmer Food</v>
      </c>
      <c r="Y386" s="68" t="str">
        <f>Table49[[#This Row],[PO Number]]&amp;COUNTIFS($E$5:E386,E386)</f>
        <v>PO3106811</v>
      </c>
    </row>
    <row r="387" spans="1:25" ht="14.7" customHeight="1" x14ac:dyDescent="0.3">
      <c r="A387" s="1">
        <f>IF(Table49[[#This Row],[ITEM NAME]]="","",ROW()-4)</f>
        <v>383</v>
      </c>
      <c r="B387" s="68">
        <v>45902</v>
      </c>
      <c r="C387" s="4">
        <f>IFERROR(VLOOKUP(B387,Table14[],3,0),"")</f>
        <v>9</v>
      </c>
      <c r="D387" s="4" t="str">
        <f>IFERROR(VLOOKUP(B387,Table14[],2,0),"")</f>
        <v>Week 01</v>
      </c>
      <c r="E387" s="4" t="s">
        <v>1133</v>
      </c>
      <c r="F387" s="44" t="s">
        <v>1120</v>
      </c>
      <c r="G387" s="44" t="s">
        <v>578</v>
      </c>
      <c r="H387" s="41" t="str">
        <f>IFERROR(VLOOKUP(Table49[[#This Row],[ITEM CODE]],Table2[[Item Code]:[Master Name]],2,0),"")</f>
        <v>900151</v>
      </c>
      <c r="I387" s="41" t="s">
        <v>65</v>
      </c>
      <c r="J387" s="65" t="str">
        <f>IFERROR(VLOOKUP(Table49[[#This Row],[ITEM CODE]],Table2[[Item Code]:[Master Name]],3,0),"")</f>
        <v>Leek</v>
      </c>
      <c r="K387" s="1" t="str">
        <f>IFERROR(VLOOKUP(Table49[[#This Row],[ITEM CODE]],Table2[[Item Code]:[Master Name]],9,0),"")</f>
        <v>KG</v>
      </c>
      <c r="L387" s="1" t="str">
        <f>IFERROR(VLOOKUP(Table49[[#This Row],[ITEM CODE]],Table2[[Item Code]:[Master Name]],8,0),"")</f>
        <v>KG</v>
      </c>
      <c r="M387" s="41">
        <v>1</v>
      </c>
      <c r="N387" s="66">
        <f>IFERROR(VLOOKUP(Table49[[#This Row],[ITEM CODE]],Table2[[#All],[Item Code]:[Unit Cost]],10,0),0)</f>
        <v>3.36</v>
      </c>
      <c r="O387" s="134">
        <f>IFERROR(VLOOKUP(Table49[[#This Row],[ITEM CODE]],Table2[[#All],[Item Code]:[Unit Cost]],10,0),0)</f>
        <v>3.36</v>
      </c>
      <c r="P387" s="56"/>
      <c r="Q387" s="58"/>
      <c r="R387" s="58">
        <f>Table49[[#This Row],[QUANTITY]]*Table49[[#This Row],[INV Prices]]</f>
        <v>3.36</v>
      </c>
      <c r="S387" s="67"/>
      <c r="V387" s="41"/>
      <c r="W387" s="4" t="str">
        <f>IFERROR(VLOOKUP(Table49[[#This Row],[ITEM CODE]],Table2[[Item Code]:[Category ]],6,0),"")</f>
        <v>FOOD</v>
      </c>
      <c r="X387" s="1" t="str">
        <f>IFERROR(VLOOKUP(Table49[[#This Row],[ITEM CODE]],Table2[[Item Code]:[Sub Category]],7,0),"")</f>
        <v>Fruits &amp; Veggies / Veggies</v>
      </c>
      <c r="Y387" s="68" t="str">
        <f>Table49[[#This Row],[PO Number]]&amp;COUNTIFS($E$5:E387,E387)</f>
        <v>PO3106812</v>
      </c>
    </row>
    <row r="388" spans="1:25" ht="14.7" customHeight="1" x14ac:dyDescent="0.3">
      <c r="A388" s="1">
        <f>IF(Table49[[#This Row],[ITEM NAME]]="","",ROW()-4)</f>
        <v>384</v>
      </c>
      <c r="B388" s="68">
        <v>45902</v>
      </c>
      <c r="C388" s="4">
        <f>IFERROR(VLOOKUP(B388,Table14[],3,0),"")</f>
        <v>9</v>
      </c>
      <c r="D388" s="4" t="str">
        <f>IFERROR(VLOOKUP(B388,Table14[],2,0),"")</f>
        <v>Week 01</v>
      </c>
      <c r="E388" s="4" t="s">
        <v>1133</v>
      </c>
      <c r="F388" s="44" t="s">
        <v>1120</v>
      </c>
      <c r="G388" s="44" t="s">
        <v>578</v>
      </c>
      <c r="H388" s="41" t="str">
        <f>IFERROR(VLOOKUP(Table49[[#This Row],[ITEM CODE]],Table2[[Item Code]:[Master Name]],2,0),"")</f>
        <v>900154</v>
      </c>
      <c r="I388" s="41" t="s">
        <v>62</v>
      </c>
      <c r="J388" s="65" t="str">
        <f>IFERROR(VLOOKUP(Table49[[#This Row],[ITEM CODE]],Table2[[Item Code]:[Master Name]],3,0),"")</f>
        <v>Cambodia Jasmine Rice</v>
      </c>
      <c r="K388" s="1" t="str">
        <f>IFERROR(VLOOKUP(Table49[[#This Row],[ITEM CODE]],Table2[[Item Code]:[Master Name]],9,0),"")</f>
        <v>1BAG*50KG</v>
      </c>
      <c r="L388" s="1" t="str">
        <f>IFERROR(VLOOKUP(Table49[[#This Row],[ITEM CODE]],Table2[[Item Code]:[Master Name]],8,0),"")</f>
        <v>KG</v>
      </c>
      <c r="M388" s="41">
        <v>50</v>
      </c>
      <c r="N388" s="66">
        <f>IFERROR(VLOOKUP(Table49[[#This Row],[ITEM CODE]],Table2[[#All],[Item Code]:[Unit Cost]],10,0),0)</f>
        <v>1.2</v>
      </c>
      <c r="O388" s="134">
        <f>IFERROR(VLOOKUP(Table49[[#This Row],[ITEM CODE]],Table2[[#All],[Item Code]:[Unit Cost]],10,0),0)</f>
        <v>1.2</v>
      </c>
      <c r="P388" s="56"/>
      <c r="Q388" s="58"/>
      <c r="R388" s="58">
        <f>Table49[[#This Row],[QUANTITY]]*Table49[[#This Row],[INV Prices]]</f>
        <v>60</v>
      </c>
      <c r="S388" s="67"/>
      <c r="V388" s="41"/>
      <c r="W388" s="4" t="str">
        <f>IFERROR(VLOOKUP(Table49[[#This Row],[ITEM CODE]],Table2[[Item Code]:[Category ]],6,0),"")</f>
        <v>FOOD</v>
      </c>
      <c r="X388" s="1" t="str">
        <f>IFERROR(VLOOKUP(Table49[[#This Row],[ITEM CODE]],Table2[[Item Code]:[Sub Category]],7,0),"")</f>
        <v>Others / Dried Food</v>
      </c>
      <c r="Y388" s="68" t="str">
        <f>Table49[[#This Row],[PO Number]]&amp;COUNTIFS($E$5:E388,E388)</f>
        <v>PO3106813</v>
      </c>
    </row>
    <row r="389" spans="1:25" ht="14.7" customHeight="1" x14ac:dyDescent="0.3">
      <c r="A389" s="1">
        <f>IF(Table49[[#This Row],[ITEM NAME]]="","",ROW()-4)</f>
        <v>385</v>
      </c>
      <c r="B389" s="68">
        <v>45902</v>
      </c>
      <c r="C389" s="4">
        <f>IFERROR(VLOOKUP(B389,Table14[],3,0),"")</f>
        <v>9</v>
      </c>
      <c r="D389" s="4" t="str">
        <f>IFERROR(VLOOKUP(B389,Table14[],2,0),"")</f>
        <v>Week 01</v>
      </c>
      <c r="E389" s="4" t="s">
        <v>1115</v>
      </c>
      <c r="F389" s="235" t="s">
        <v>1122</v>
      </c>
      <c r="G389" s="44" t="s">
        <v>663</v>
      </c>
      <c r="H389" s="41" t="str">
        <f>IFERROR(VLOOKUP(Table49[[#This Row],[ITEM CODE]],Table2[[Item Code]:[Master Name]],2,0),"")</f>
        <v>F0103010009</v>
      </c>
      <c r="I389" s="41" t="s">
        <v>602</v>
      </c>
      <c r="J389" s="65" t="str">
        <f>IFERROR(VLOOKUP(Table49[[#This Row],[ITEM CODE]],Table2[[Item Code]:[Master Name]],3,0),"")</f>
        <v xml:space="preserve">Tuna &amp; Egg Sandwich </v>
      </c>
      <c r="K389" s="1" t="str">
        <f>IFERROR(VLOOKUP(Table49[[#This Row],[ITEM CODE]],Table2[[Item Code]:[Master Name]],9,0),"")</f>
        <v>1BOX*2PCS</v>
      </c>
      <c r="L389" s="1" t="str">
        <f>IFERROR(VLOOKUP(Table49[[#This Row],[ITEM CODE]],Table2[[Item Code]:[Master Name]],8,0),"")</f>
        <v>BOX</v>
      </c>
      <c r="M389" s="41">
        <v>1</v>
      </c>
      <c r="N389" s="66">
        <f>IFERROR(VLOOKUP(Table49[[#This Row],[ITEM CODE]],Table2[[#All],[Item Code]:[Unit Cost]],10,0),0)</f>
        <v>1.5</v>
      </c>
      <c r="O389" s="134">
        <f>IFERROR(VLOOKUP(Table49[[#This Row],[ITEM CODE]],Table2[[#All],[Item Code]:[Unit Cost]],10,0),0)</f>
        <v>1.5</v>
      </c>
      <c r="P389" s="56"/>
      <c r="Q389" s="58"/>
      <c r="R389" s="58">
        <f>Table49[[#This Row],[QUANTITY]]*Table49[[#This Row],[INV Prices]]</f>
        <v>1.5</v>
      </c>
      <c r="S389" s="67"/>
      <c r="V389" s="41"/>
      <c r="W389" s="4" t="str">
        <f>IFERROR(VLOOKUP(Table49[[#This Row],[ITEM CODE]],Table2[[Item Code]:[Category ]],6,0),"")</f>
        <v>FOOD</v>
      </c>
      <c r="X389" s="1" t="str">
        <f>IFERROR(VLOOKUP(Table49[[#This Row],[ITEM CODE]],Table2[[Item Code]:[Sub Category]],7,0),"")</f>
        <v>Sandwich</v>
      </c>
      <c r="Y389" s="68" t="str">
        <f>Table49[[#This Row],[PO Number]]&amp;COUNTIFS($E$5:E389,E389)</f>
        <v>PO310761</v>
      </c>
    </row>
    <row r="390" spans="1:25" ht="14.7" customHeight="1" x14ac:dyDescent="0.3">
      <c r="A390" s="1">
        <f>IF(Table49[[#This Row],[ITEM NAME]]="","",ROW()-4)</f>
        <v>386</v>
      </c>
      <c r="B390" s="68">
        <v>45902</v>
      </c>
      <c r="C390" s="4">
        <f>IFERROR(VLOOKUP(B390,Table14[],3,0),"")</f>
        <v>9</v>
      </c>
      <c r="D390" s="4" t="str">
        <f>IFERROR(VLOOKUP(B390,Table14[],2,0),"")</f>
        <v>Week 01</v>
      </c>
      <c r="E390" s="4" t="s">
        <v>1115</v>
      </c>
      <c r="F390" s="235" t="s">
        <v>1122</v>
      </c>
      <c r="G390" s="44" t="s">
        <v>663</v>
      </c>
      <c r="H390" s="41" t="str">
        <f>IFERROR(VLOOKUP(Table49[[#This Row],[ITEM CODE]],Table2[[Item Code]:[Master Name]],2,0),"")</f>
        <v>F0103010010</v>
      </c>
      <c r="I390" s="41" t="s">
        <v>603</v>
      </c>
      <c r="J390" s="65" t="str">
        <f>IFERROR(VLOOKUP(Table49[[#This Row],[ITEM CODE]],Table2[[Item Code]:[Master Name]],3,0),"")</f>
        <v xml:space="preserve">Ham &amp; Corn Sandwich </v>
      </c>
      <c r="K390" s="1" t="str">
        <f>IFERROR(VLOOKUP(Table49[[#This Row],[ITEM CODE]],Table2[[Item Code]:[Master Name]],9,0),"")</f>
        <v>1BOX*2PCS</v>
      </c>
      <c r="L390" s="1" t="str">
        <f>IFERROR(VLOOKUP(Table49[[#This Row],[ITEM CODE]],Table2[[Item Code]:[Master Name]],8,0),"")</f>
        <v>BOX</v>
      </c>
      <c r="M390" s="41">
        <v>1</v>
      </c>
      <c r="N390" s="66">
        <f>IFERROR(VLOOKUP(Table49[[#This Row],[ITEM CODE]],Table2[[#All],[Item Code]:[Unit Cost]],10,0),0)</f>
        <v>1.5</v>
      </c>
      <c r="O390" s="134">
        <f>IFERROR(VLOOKUP(Table49[[#This Row],[ITEM CODE]],Table2[[#All],[Item Code]:[Unit Cost]],10,0),0)</f>
        <v>1.5</v>
      </c>
      <c r="P390" s="56"/>
      <c r="Q390" s="58"/>
      <c r="R390" s="58">
        <f>Table49[[#This Row],[QUANTITY]]*Table49[[#This Row],[INV Prices]]</f>
        <v>1.5</v>
      </c>
      <c r="S390" s="67"/>
      <c r="V390" s="41"/>
      <c r="W390" s="4" t="str">
        <f>IFERROR(VLOOKUP(Table49[[#This Row],[ITEM CODE]],Table2[[Item Code]:[Category ]],6,0),"")</f>
        <v>FOOD</v>
      </c>
      <c r="X390" s="1" t="str">
        <f>IFERROR(VLOOKUP(Table49[[#This Row],[ITEM CODE]],Table2[[Item Code]:[Sub Category]],7,0),"")</f>
        <v>Sandwich</v>
      </c>
      <c r="Y390" s="68" t="str">
        <f>Table49[[#This Row],[PO Number]]&amp;COUNTIFS($E$5:E390,E390)</f>
        <v>PO310762</v>
      </c>
    </row>
    <row r="391" spans="1:25" ht="14.7" customHeight="1" x14ac:dyDescent="0.3">
      <c r="A391" s="1">
        <f>IF(Table49[[#This Row],[ITEM NAME]]="","",ROW()-4)</f>
        <v>387</v>
      </c>
      <c r="B391" s="68">
        <v>45902</v>
      </c>
      <c r="C391" s="4">
        <f>IFERROR(VLOOKUP(B391,Table14[],3,0),"")</f>
        <v>9</v>
      </c>
      <c r="D391" s="4" t="str">
        <f>IFERROR(VLOOKUP(B391,Table14[],2,0),"")</f>
        <v>Week 01</v>
      </c>
      <c r="E391" s="4" t="s">
        <v>1115</v>
      </c>
      <c r="F391" s="235" t="s">
        <v>1122</v>
      </c>
      <c r="G391" s="44" t="s">
        <v>663</v>
      </c>
      <c r="H391" s="41" t="str">
        <f>IFERROR(VLOOKUP(Table49[[#This Row],[ITEM CODE]],Table2[[Item Code]:[Master Name]],2,0),"")</f>
        <v>F0103010011</v>
      </c>
      <c r="I391" s="41" t="s">
        <v>604</v>
      </c>
      <c r="J391" s="65" t="str">
        <f>IFERROR(VLOOKUP(Table49[[#This Row],[ITEM CODE]],Table2[[Item Code]:[Master Name]],3,0),"")</f>
        <v xml:space="preserve">Sausage &amp; Freid Egg Sandwich  </v>
      </c>
      <c r="K391" s="1" t="str">
        <f>IFERROR(VLOOKUP(Table49[[#This Row],[ITEM CODE]],Table2[[Item Code]:[Master Name]],9,0),"")</f>
        <v>1BOX*2PCS</v>
      </c>
      <c r="L391" s="1" t="str">
        <f>IFERROR(VLOOKUP(Table49[[#This Row],[ITEM CODE]],Table2[[Item Code]:[Master Name]],8,0),"")</f>
        <v>BOX</v>
      </c>
      <c r="M391" s="41">
        <v>1</v>
      </c>
      <c r="N391" s="66">
        <f>IFERROR(VLOOKUP(Table49[[#This Row],[ITEM CODE]],Table2[[#All],[Item Code]:[Unit Cost]],10,0),0)</f>
        <v>1.5</v>
      </c>
      <c r="O391" s="134">
        <f>IFERROR(VLOOKUP(Table49[[#This Row],[ITEM CODE]],Table2[[#All],[Item Code]:[Unit Cost]],10,0),0)</f>
        <v>1.5</v>
      </c>
      <c r="P391" s="56"/>
      <c r="Q391" s="58"/>
      <c r="R391" s="58">
        <f>Table49[[#This Row],[QUANTITY]]*Table49[[#This Row],[INV Prices]]</f>
        <v>1.5</v>
      </c>
      <c r="S391" s="67"/>
      <c r="V391" s="41"/>
      <c r="W391" s="4" t="str">
        <f>IFERROR(VLOOKUP(Table49[[#This Row],[ITEM CODE]],Table2[[Item Code]:[Category ]],6,0),"")</f>
        <v>FOOD</v>
      </c>
      <c r="X391" s="1" t="str">
        <f>IFERROR(VLOOKUP(Table49[[#This Row],[ITEM CODE]],Table2[[Item Code]:[Sub Category]],7,0),"")</f>
        <v>Sandwich</v>
      </c>
      <c r="Y391" s="68" t="str">
        <f>Table49[[#This Row],[PO Number]]&amp;COUNTIFS($E$5:E391,E391)</f>
        <v>PO310763</v>
      </c>
    </row>
    <row r="392" spans="1:25" ht="14.7" customHeight="1" x14ac:dyDescent="0.3">
      <c r="A392" s="1">
        <f>IF(Table49[[#This Row],[ITEM NAME]]="","",ROW()-4)</f>
        <v>388</v>
      </c>
      <c r="B392" s="68">
        <v>45902</v>
      </c>
      <c r="C392" s="4">
        <f>IFERROR(VLOOKUP(B392,Table14[],3,0),"")</f>
        <v>9</v>
      </c>
      <c r="D392" s="4" t="str">
        <f>IFERROR(VLOOKUP(B392,Table14[],2,0),"")</f>
        <v>Week 01</v>
      </c>
      <c r="E392" s="4" t="s">
        <v>1115</v>
      </c>
      <c r="F392" s="235" t="s">
        <v>1122</v>
      </c>
      <c r="G392" s="44" t="s">
        <v>663</v>
      </c>
      <c r="H392" s="41" t="str">
        <f>IFERROR(VLOOKUP(Table49[[#This Row],[ITEM CODE]],Table2[[Item Code]:[Master Name]],2,0),"")</f>
        <v>F0103010012</v>
      </c>
      <c r="I392" s="41" t="s">
        <v>605</v>
      </c>
      <c r="J392" s="65" t="str">
        <f>IFERROR(VLOOKUP(Table49[[#This Row],[ITEM CODE]],Table2[[Item Code]:[Master Name]],3,0),"")</f>
        <v xml:space="preserve">Chicken Sandwich </v>
      </c>
      <c r="K392" s="1" t="str">
        <f>IFERROR(VLOOKUP(Table49[[#This Row],[ITEM CODE]],Table2[[Item Code]:[Master Name]],9,0),"")</f>
        <v>1BOX*2PCS</v>
      </c>
      <c r="L392" s="1" t="str">
        <f>IFERROR(VLOOKUP(Table49[[#This Row],[ITEM CODE]],Table2[[Item Code]:[Master Name]],8,0),"")</f>
        <v>BOX</v>
      </c>
      <c r="M392" s="41">
        <v>1</v>
      </c>
      <c r="N392" s="66">
        <f>IFERROR(VLOOKUP(Table49[[#This Row],[ITEM CODE]],Table2[[#All],[Item Code]:[Unit Cost]],10,0),0)</f>
        <v>1.5</v>
      </c>
      <c r="O392" s="134">
        <f>IFERROR(VLOOKUP(Table49[[#This Row],[ITEM CODE]],Table2[[#All],[Item Code]:[Unit Cost]],10,0),0)</f>
        <v>1.5</v>
      </c>
      <c r="P392" s="56"/>
      <c r="Q392" s="58"/>
      <c r="R392" s="58">
        <f>Table49[[#This Row],[QUANTITY]]*Table49[[#This Row],[INV Prices]]</f>
        <v>1.5</v>
      </c>
      <c r="S392" s="67"/>
      <c r="V392" s="41"/>
      <c r="W392" s="4" t="str">
        <f>IFERROR(VLOOKUP(Table49[[#This Row],[ITEM CODE]],Table2[[Item Code]:[Category ]],6,0),"")</f>
        <v>FOOD</v>
      </c>
      <c r="X392" s="1" t="str">
        <f>IFERROR(VLOOKUP(Table49[[#This Row],[ITEM CODE]],Table2[[Item Code]:[Sub Category]],7,0),"")</f>
        <v>Sandwich</v>
      </c>
      <c r="Y392" s="68" t="str">
        <f>Table49[[#This Row],[PO Number]]&amp;COUNTIFS($E$5:E392,E392)</f>
        <v>PO310764</v>
      </c>
    </row>
    <row r="393" spans="1:25" ht="14.7" customHeight="1" x14ac:dyDescent="0.3">
      <c r="A393" s="1">
        <f>IF(Table49[[#This Row],[ITEM NAME]]="","",ROW()-4)</f>
        <v>389</v>
      </c>
      <c r="B393" s="68">
        <v>45902</v>
      </c>
      <c r="C393" s="4">
        <f>IFERROR(VLOOKUP(B393,Table14[],3,0),"")</f>
        <v>9</v>
      </c>
      <c r="D393" s="4" t="str">
        <f>IFERROR(VLOOKUP(B393,Table14[],2,0),"")</f>
        <v>Week 01</v>
      </c>
      <c r="E393" s="4" t="s">
        <v>1115</v>
      </c>
      <c r="F393" s="235" t="s">
        <v>1122</v>
      </c>
      <c r="G393" s="44" t="s">
        <v>663</v>
      </c>
      <c r="H393" s="41" t="str">
        <f>IFERROR(VLOOKUP(Table49[[#This Row],[ITEM CODE]],Table2[[Item Code]:[Master Name]],2,0),"")</f>
        <v>F0101010017</v>
      </c>
      <c r="I393" s="41" t="s">
        <v>583</v>
      </c>
      <c r="J393" s="65" t="str">
        <f>IFERROR(VLOOKUP(Table49[[#This Row],[ITEM CODE]],Table2[[Item Code]:[Master Name]],3,0),"")</f>
        <v>Bulgogi Dosirak-KL-0001</v>
      </c>
      <c r="K393" s="1" t="str">
        <f>IFERROR(VLOOKUP(Table49[[#This Row],[ITEM CODE]],Table2[[Item Code]:[Master Name]],9,0),"")</f>
        <v>1BOX*1Portion</v>
      </c>
      <c r="L393" s="1" t="str">
        <f>IFERROR(VLOOKUP(Table49[[#This Row],[ITEM CODE]],Table2[[Item Code]:[Master Name]],8,0),"")</f>
        <v>BOX</v>
      </c>
      <c r="M393" s="41">
        <v>1</v>
      </c>
      <c r="N393" s="66">
        <f>IFERROR(VLOOKUP(Table49[[#This Row],[ITEM CODE]],Table2[[#All],[Item Code]:[Unit Cost]],10,0),0)</f>
        <v>2.2000000000000002</v>
      </c>
      <c r="O393" s="134">
        <f>IFERROR(VLOOKUP(Table49[[#This Row],[ITEM CODE]],Table2[[#All],[Item Code]:[Unit Cost]],10,0),0)</f>
        <v>2.2000000000000002</v>
      </c>
      <c r="P393" s="56"/>
      <c r="Q393" s="58"/>
      <c r="R393" s="58">
        <f>Table49[[#This Row],[QUANTITY]]*Table49[[#This Row],[INV Prices]]</f>
        <v>2.2000000000000002</v>
      </c>
      <c r="S393" s="67"/>
      <c r="V393" s="41"/>
      <c r="W393" s="4" t="str">
        <f>IFERROR(VLOOKUP(Table49[[#This Row],[ITEM CODE]],Table2[[Item Code]:[Category ]],6,0),"")</f>
        <v>FOOD</v>
      </c>
      <c r="X393" s="1" t="str">
        <f>IFERROR(VLOOKUP(Table49[[#This Row],[ITEM CODE]],Table2[[Item Code]:[Sub Category]],7,0),"")</f>
        <v>Korean Lunch Box</v>
      </c>
      <c r="Y393" s="68" t="str">
        <f>Table49[[#This Row],[PO Number]]&amp;COUNTIFS($E$5:E393,E393)</f>
        <v>PO310765</v>
      </c>
    </row>
    <row r="394" spans="1:25" ht="14.7" customHeight="1" x14ac:dyDescent="0.3">
      <c r="A394" s="1">
        <f>IF(Table49[[#This Row],[ITEM NAME]]="","",ROW()-4)</f>
        <v>390</v>
      </c>
      <c r="B394" s="68">
        <v>45902</v>
      </c>
      <c r="C394" s="4">
        <f>IFERROR(VLOOKUP(B394,Table14[],3,0),"")</f>
        <v>9</v>
      </c>
      <c r="D394" s="4" t="str">
        <f>IFERROR(VLOOKUP(B394,Table14[],2,0),"")</f>
        <v>Week 01</v>
      </c>
      <c r="E394" s="4" t="s">
        <v>1115</v>
      </c>
      <c r="F394" s="235" t="s">
        <v>1122</v>
      </c>
      <c r="G394" s="44" t="s">
        <v>663</v>
      </c>
      <c r="H394" s="41" t="str">
        <f>IFERROR(VLOOKUP(Table49[[#This Row],[ITEM CODE]],Table2[[Item Code]:[Master Name]],2,0),"")</f>
        <v>F0101010015</v>
      </c>
      <c r="I394" s="41" t="s">
        <v>585</v>
      </c>
      <c r="J394" s="65" t="str">
        <f>IFERROR(VLOOKUP(Table49[[#This Row],[ITEM CODE]],Table2[[Item Code]:[Master Name]],3,0),"")</f>
        <v>Japchae Dakgangjeong Dosirak-KL-0003</v>
      </c>
      <c r="K394" s="1" t="str">
        <f>IFERROR(VLOOKUP(Table49[[#This Row],[ITEM CODE]],Table2[[Item Code]:[Master Name]],9,0),"")</f>
        <v>1BOX*1Portion</v>
      </c>
      <c r="L394" s="1" t="str">
        <f>IFERROR(VLOOKUP(Table49[[#This Row],[ITEM CODE]],Table2[[Item Code]:[Master Name]],8,0),"")</f>
        <v>BOX</v>
      </c>
      <c r="M394" s="41">
        <v>1</v>
      </c>
      <c r="N394" s="66">
        <f>IFERROR(VLOOKUP(Table49[[#This Row],[ITEM CODE]],Table2[[#All],[Item Code]:[Unit Cost]],10,0),0)</f>
        <v>2.6</v>
      </c>
      <c r="O394" s="134">
        <f>IFERROR(VLOOKUP(Table49[[#This Row],[ITEM CODE]],Table2[[#All],[Item Code]:[Unit Cost]],10,0),0)</f>
        <v>2.6</v>
      </c>
      <c r="P394" s="56"/>
      <c r="Q394" s="58"/>
      <c r="R394" s="58">
        <f>Table49[[#This Row],[QUANTITY]]*Table49[[#This Row],[INV Prices]]</f>
        <v>2.6</v>
      </c>
      <c r="S394" s="67"/>
      <c r="V394" s="41"/>
      <c r="W394" s="4" t="str">
        <f>IFERROR(VLOOKUP(Table49[[#This Row],[ITEM CODE]],Table2[[Item Code]:[Category ]],6,0),"")</f>
        <v>FOOD</v>
      </c>
      <c r="X394" s="1" t="str">
        <f>IFERROR(VLOOKUP(Table49[[#This Row],[ITEM CODE]],Table2[[Item Code]:[Sub Category]],7,0),"")</f>
        <v>Korean Lunch Box</v>
      </c>
      <c r="Y394" s="68" t="str">
        <f>Table49[[#This Row],[PO Number]]&amp;COUNTIFS($E$5:E394,E394)</f>
        <v>PO310766</v>
      </c>
    </row>
    <row r="395" spans="1:25" ht="14.7" customHeight="1" x14ac:dyDescent="0.3">
      <c r="A395" s="1">
        <f>IF(Table49[[#This Row],[ITEM NAME]]="","",ROW()-4)</f>
        <v>391</v>
      </c>
      <c r="B395" s="68">
        <v>45902</v>
      </c>
      <c r="C395" s="4">
        <f>IFERROR(VLOOKUP(B395,Table14[],3,0),"")</f>
        <v>9</v>
      </c>
      <c r="D395" s="4" t="str">
        <f>IFERROR(VLOOKUP(B395,Table14[],2,0),"")</f>
        <v>Week 01</v>
      </c>
      <c r="E395" s="4" t="s">
        <v>1115</v>
      </c>
      <c r="F395" s="235" t="s">
        <v>1122</v>
      </c>
      <c r="G395" s="44" t="s">
        <v>663</v>
      </c>
      <c r="H395" s="41" t="str">
        <f>IFERROR(VLOOKUP(Table49[[#This Row],[ITEM CODE]],Table2[[Item Code]:[Master Name]],2,0),"")</f>
        <v>F0101010016</v>
      </c>
      <c r="I395" s="41" t="s">
        <v>584</v>
      </c>
      <c r="J395" s="65" t="str">
        <f>IFERROR(VLOOKUP(Table49[[#This Row],[ITEM CODE]],Table2[[Item Code]:[Master Name]],3,0),"")</f>
        <v>Stir Fried Spicy Pork Dosirak-KL-0002</v>
      </c>
      <c r="K395" s="1" t="str">
        <f>IFERROR(VLOOKUP(Table49[[#This Row],[ITEM CODE]],Table2[[Item Code]:[Master Name]],9,0),"")</f>
        <v>1BOX*1Portion</v>
      </c>
      <c r="L395" s="1" t="str">
        <f>IFERROR(VLOOKUP(Table49[[#This Row],[ITEM CODE]],Table2[[Item Code]:[Master Name]],8,0),"")</f>
        <v>BOX</v>
      </c>
      <c r="M395" s="41">
        <v>1</v>
      </c>
      <c r="N395" s="66">
        <f>IFERROR(VLOOKUP(Table49[[#This Row],[ITEM CODE]],Table2[[#All],[Item Code]:[Unit Cost]],10,0),0)</f>
        <v>2.38</v>
      </c>
      <c r="O395" s="134">
        <f>IFERROR(VLOOKUP(Table49[[#This Row],[ITEM CODE]],Table2[[#All],[Item Code]:[Unit Cost]],10,0),0)</f>
        <v>2.38</v>
      </c>
      <c r="P395" s="56"/>
      <c r="Q395" s="58"/>
      <c r="R395" s="58">
        <f>Table49[[#This Row],[QUANTITY]]*Table49[[#This Row],[INV Prices]]</f>
        <v>2.38</v>
      </c>
      <c r="S395" s="67"/>
      <c r="V395" s="41"/>
      <c r="W395" s="4" t="str">
        <f>IFERROR(VLOOKUP(Table49[[#This Row],[ITEM CODE]],Table2[[Item Code]:[Category ]],6,0),"")</f>
        <v>FOOD</v>
      </c>
      <c r="X395" s="1" t="str">
        <f>IFERROR(VLOOKUP(Table49[[#This Row],[ITEM CODE]],Table2[[Item Code]:[Sub Category]],7,0),"")</f>
        <v>Korean Lunch Box</v>
      </c>
      <c r="Y395" s="68" t="str">
        <f>Table49[[#This Row],[PO Number]]&amp;COUNTIFS($E$5:E395,E395)</f>
        <v>PO310767</v>
      </c>
    </row>
    <row r="396" spans="1:25" ht="14.7" customHeight="1" x14ac:dyDescent="0.3">
      <c r="A396" s="1">
        <f>IF(Table49[[#This Row],[ITEM NAME]]="","",ROW()-4)</f>
        <v>392</v>
      </c>
      <c r="B396" s="68">
        <v>45902</v>
      </c>
      <c r="C396" s="4">
        <f>IFERROR(VLOOKUP(B396,Table14[],3,0),"")</f>
        <v>9</v>
      </c>
      <c r="D396" s="4" t="str">
        <f>IFERROR(VLOOKUP(B396,Table14[],2,0),"")</f>
        <v>Week 01</v>
      </c>
      <c r="E396" s="4" t="s">
        <v>1115</v>
      </c>
      <c r="F396" s="235" t="s">
        <v>1122</v>
      </c>
      <c r="G396" s="44" t="s">
        <v>663</v>
      </c>
      <c r="H396" s="41" t="str">
        <f>IFERROR(VLOOKUP(Table49[[#This Row],[ITEM CODE]],Table2[[Item Code]:[Master Name]],2,0),"")</f>
        <v>F0103010013</v>
      </c>
      <c r="I396" s="41" t="s">
        <v>615</v>
      </c>
      <c r="J396" s="65" t="str">
        <f>IFERROR(VLOOKUP(Table49[[#This Row],[ITEM CODE]],Table2[[Item Code]:[Master Name]],3,0),"")</f>
        <v>Maki Crab &amp; Chicken Egg</v>
      </c>
      <c r="K396" s="1" t="str">
        <f>IFERROR(VLOOKUP(Table49[[#This Row],[ITEM CODE]],Table2[[Item Code]:[Master Name]],9,0),"")</f>
        <v>1BOX*6PCS</v>
      </c>
      <c r="L396" s="1" t="str">
        <f>IFERROR(VLOOKUP(Table49[[#This Row],[ITEM CODE]],Table2[[Item Code]:[Master Name]],8,0),"")</f>
        <v>Box</v>
      </c>
      <c r="M396" s="41">
        <v>1</v>
      </c>
      <c r="N396" s="66">
        <f>IFERROR(VLOOKUP(Table49[[#This Row],[ITEM CODE]],Table2[[#All],[Item Code]:[Unit Cost]],10,0),0)</f>
        <v>1.21</v>
      </c>
      <c r="O396" s="134">
        <f>IFERROR(VLOOKUP(Table49[[#This Row],[ITEM CODE]],Table2[[#All],[Item Code]:[Unit Cost]],10,0),0)</f>
        <v>1.21</v>
      </c>
      <c r="P396" s="56"/>
      <c r="Q396" s="58"/>
      <c r="R396" s="58">
        <f>Table49[[#This Row],[QUANTITY]]*Table49[[#This Row],[INV Prices]]</f>
        <v>1.21</v>
      </c>
      <c r="S396" s="67"/>
      <c r="V396" s="41"/>
      <c r="W396" s="4" t="str">
        <f>IFERROR(VLOOKUP(Table49[[#This Row],[ITEM CODE]],Table2[[Item Code]:[Category ]],6,0),"")</f>
        <v>FOOD</v>
      </c>
      <c r="X396" s="1" t="str">
        <f>IFERROR(VLOOKUP(Table49[[#This Row],[ITEM CODE]],Table2[[Item Code]:[Sub Category]],7,0),"")</f>
        <v>Sushi</v>
      </c>
      <c r="Y396" s="68" t="str">
        <f>Table49[[#This Row],[PO Number]]&amp;COUNTIFS($E$5:E396,E396)</f>
        <v>PO310768</v>
      </c>
    </row>
    <row r="397" spans="1:25" ht="14.7" customHeight="1" x14ac:dyDescent="0.3">
      <c r="A397" s="1">
        <f>IF(Table49[[#This Row],[ITEM NAME]]="","",ROW()-4)</f>
        <v>393</v>
      </c>
      <c r="B397" s="68">
        <v>45902</v>
      </c>
      <c r="C397" s="4">
        <f>IFERROR(VLOOKUP(B397,Table14[],3,0),"")</f>
        <v>9</v>
      </c>
      <c r="D397" s="4" t="str">
        <f>IFERROR(VLOOKUP(B397,Table14[],2,0),"")</f>
        <v>Week 01</v>
      </c>
      <c r="E397" s="4" t="s">
        <v>1115</v>
      </c>
      <c r="F397" s="235" t="s">
        <v>1122</v>
      </c>
      <c r="G397" s="44" t="s">
        <v>663</v>
      </c>
      <c r="H397" s="41" t="str">
        <f>IFERROR(VLOOKUP(Table49[[#This Row],[ITEM CODE]],Table2[[Item Code]:[Master Name]],2,0),"")</f>
        <v>F0103010014</v>
      </c>
      <c r="I397" s="41" t="s">
        <v>616</v>
      </c>
      <c r="J397" s="65" t="str">
        <f>IFERROR(VLOOKUP(Table49[[#This Row],[ITEM CODE]],Table2[[Item Code]:[Master Name]],3,0),"")</f>
        <v>Maki Cali &amp; Tuna Roll</v>
      </c>
      <c r="K397" s="1" t="str">
        <f>IFERROR(VLOOKUP(Table49[[#This Row],[ITEM CODE]],Table2[[Item Code]:[Master Name]],9,0),"")</f>
        <v>1BOX*3PCS</v>
      </c>
      <c r="L397" s="1" t="str">
        <f>IFERROR(VLOOKUP(Table49[[#This Row],[ITEM CODE]],Table2[[Item Code]:[Master Name]],8,0),"")</f>
        <v>Box</v>
      </c>
      <c r="M397" s="41">
        <v>1</v>
      </c>
      <c r="N397" s="66">
        <f>IFERROR(VLOOKUP(Table49[[#This Row],[ITEM CODE]],Table2[[#All],[Item Code]:[Unit Cost]],10,0),0)</f>
        <v>1.21</v>
      </c>
      <c r="O397" s="134">
        <f>IFERROR(VLOOKUP(Table49[[#This Row],[ITEM CODE]],Table2[[#All],[Item Code]:[Unit Cost]],10,0),0)</f>
        <v>1.21</v>
      </c>
      <c r="P397" s="56"/>
      <c r="Q397" s="58"/>
      <c r="R397" s="58">
        <f>Table49[[#This Row],[QUANTITY]]*Table49[[#This Row],[INV Prices]]</f>
        <v>1.21</v>
      </c>
      <c r="S397" s="67"/>
      <c r="V397" s="41"/>
      <c r="W397" s="4" t="str">
        <f>IFERROR(VLOOKUP(Table49[[#This Row],[ITEM CODE]],Table2[[Item Code]:[Category ]],6,0),"")</f>
        <v>FOOD</v>
      </c>
      <c r="X397" s="1" t="str">
        <f>IFERROR(VLOOKUP(Table49[[#This Row],[ITEM CODE]],Table2[[Item Code]:[Sub Category]],7,0),"")</f>
        <v>Sushi</v>
      </c>
      <c r="Y397" s="68" t="str">
        <f>Table49[[#This Row],[PO Number]]&amp;COUNTIFS($E$5:E397,E397)</f>
        <v>PO310769</v>
      </c>
    </row>
    <row r="398" spans="1:25" ht="14.7" customHeight="1" x14ac:dyDescent="0.3">
      <c r="A398" s="1">
        <f>IF(Table49[[#This Row],[ITEM NAME]]="","",ROW()-4)</f>
        <v>394</v>
      </c>
      <c r="B398" s="68">
        <v>45902</v>
      </c>
      <c r="C398" s="4">
        <f>IFERROR(VLOOKUP(B398,Table14[],3,0),"")</f>
        <v>9</v>
      </c>
      <c r="D398" s="4" t="str">
        <f>IFERROR(VLOOKUP(B398,Table14[],2,0),"")</f>
        <v>Week 01</v>
      </c>
      <c r="E398" s="4" t="s">
        <v>1117</v>
      </c>
      <c r="F398" s="235" t="s">
        <v>1124</v>
      </c>
      <c r="G398" s="44" t="s">
        <v>663</v>
      </c>
      <c r="H398" s="41" t="str">
        <f>IFERROR(VLOOKUP(Table49[[#This Row],[ITEM CODE]],Table2[[Item Code]:[Master Name]],2,0),"")</f>
        <v>900029</v>
      </c>
      <c r="I398" s="41" t="s">
        <v>211</v>
      </c>
      <c r="J398" s="65" t="str">
        <f>IFERROR(VLOOKUP(Table49[[#This Row],[ITEM CODE]],Table2[[Item Code]:[Master Name]],3,0),"")</f>
        <v>BEEF LOK LAK WITH RICE (បាយ​ ឡុកឡាក់សាច់គោ)</v>
      </c>
      <c r="K398" s="1" t="str">
        <f>IFERROR(VLOOKUP(Table49[[#This Row],[ITEM CODE]],Table2[[Item Code]:[Master Name]],9,0),"")</f>
        <v>1BOX*1Portion</v>
      </c>
      <c r="L398" s="1" t="str">
        <f>IFERROR(VLOOKUP(Table49[[#This Row],[ITEM CODE]],Table2[[Item Code]:[Master Name]],8,0),"")</f>
        <v>BOX</v>
      </c>
      <c r="M398" s="41">
        <v>1</v>
      </c>
      <c r="N398" s="66">
        <f>IFERROR(VLOOKUP(Table49[[#This Row],[ITEM CODE]],Table2[[#All],[Item Code]:[Unit Cost]],10,0),0)</f>
        <v>1.6679999999999999</v>
      </c>
      <c r="O398" s="134">
        <f>IFERROR(VLOOKUP(Table49[[#This Row],[ITEM CODE]],Table2[[#All],[Item Code]:[Unit Cost]],10,0),0)</f>
        <v>1.6679999999999999</v>
      </c>
      <c r="P398" s="56"/>
      <c r="Q398" s="58"/>
      <c r="R398" s="58">
        <f>Table49[[#This Row],[QUANTITY]]*Table49[[#This Row],[INV Prices]]</f>
        <v>1.6679999999999999</v>
      </c>
      <c r="S398" s="67"/>
      <c r="V398" s="41"/>
      <c r="W398" s="4" t="str">
        <f>IFERROR(VLOOKUP(Table49[[#This Row],[ITEM CODE]],Table2[[Item Code]:[Category ]],6,0),"")</f>
        <v>FOOD</v>
      </c>
      <c r="X398" s="1" t="str">
        <f>IFERROR(VLOOKUP(Table49[[#This Row],[ITEM CODE]],Table2[[Item Code]:[Sub Category]],7,0),"")</f>
        <v>Khmer Food</v>
      </c>
      <c r="Y398" s="68" t="str">
        <f>Table49[[#This Row],[PO Number]]&amp;COUNTIFS($E$5:E398,E398)</f>
        <v>PO310771</v>
      </c>
    </row>
    <row r="399" spans="1:25" ht="14.7" customHeight="1" x14ac:dyDescent="0.3">
      <c r="A399" s="1">
        <f>IF(Table49[[#This Row],[ITEM NAME]]="","",ROW()-4)</f>
        <v>395</v>
      </c>
      <c r="B399" s="68">
        <v>45902</v>
      </c>
      <c r="C399" s="4">
        <f>IFERROR(VLOOKUP(B399,Table14[],3,0),"")</f>
        <v>9</v>
      </c>
      <c r="D399" s="4" t="str">
        <f>IFERROR(VLOOKUP(B399,Table14[],2,0),"")</f>
        <v>Week 01</v>
      </c>
      <c r="E399" s="4" t="s">
        <v>1117</v>
      </c>
      <c r="F399" s="235" t="s">
        <v>1124</v>
      </c>
      <c r="G399" s="44" t="s">
        <v>663</v>
      </c>
      <c r="H399" s="41" t="str">
        <f>IFERROR(VLOOKUP(Table49[[#This Row],[ITEM CODE]],Table2[[Item Code]:[Master Name]],2,0),"")</f>
        <v>900027</v>
      </c>
      <c r="I399" s="41" t="s">
        <v>212</v>
      </c>
      <c r="J399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399" s="1" t="str">
        <f>IFERROR(VLOOKUP(Table49[[#This Row],[ITEM CODE]],Table2[[Item Code]:[Master Name]],9,0),"")</f>
        <v>1BOX*1Portion</v>
      </c>
      <c r="L399" s="1" t="str">
        <f>IFERROR(VLOOKUP(Table49[[#This Row],[ITEM CODE]],Table2[[Item Code]:[Master Name]],8,0),"")</f>
        <v>BOX</v>
      </c>
      <c r="M399" s="41">
        <v>1</v>
      </c>
      <c r="N399" s="66">
        <f>IFERROR(VLOOKUP(Table49[[#This Row],[ITEM CODE]],Table2[[#All],[Item Code]:[Unit Cost]],10,0),0)</f>
        <v>1.2023999999999999</v>
      </c>
      <c r="O399" s="134">
        <f>IFERROR(VLOOKUP(Table49[[#This Row],[ITEM CODE]],Table2[[#All],[Item Code]:[Unit Cost]],10,0),0)</f>
        <v>1.2023999999999999</v>
      </c>
      <c r="P399" s="56"/>
      <c r="Q399" s="58"/>
      <c r="R399" s="58">
        <f>Table49[[#This Row],[QUANTITY]]*Table49[[#This Row],[INV Prices]]</f>
        <v>1.2023999999999999</v>
      </c>
      <c r="S399" s="67"/>
      <c r="V399" s="41"/>
      <c r="W399" s="4" t="str">
        <f>IFERROR(VLOOKUP(Table49[[#This Row],[ITEM CODE]],Table2[[Item Code]:[Category ]],6,0),"")</f>
        <v>FOOD</v>
      </c>
      <c r="X399" s="1" t="str">
        <f>IFERROR(VLOOKUP(Table49[[#This Row],[ITEM CODE]],Table2[[Item Code]:[Sub Category]],7,0),"")</f>
        <v>Khmer Food</v>
      </c>
      <c r="Y399" s="68" t="str">
        <f>Table49[[#This Row],[PO Number]]&amp;COUNTIFS($E$5:E399,E399)</f>
        <v>PO310772</v>
      </c>
    </row>
    <row r="400" spans="1:25" ht="14.7" customHeight="1" x14ac:dyDescent="0.3">
      <c r="A400" s="1">
        <f>IF(Table49[[#This Row],[ITEM NAME]]="","",ROW()-4)</f>
        <v>396</v>
      </c>
      <c r="B400" s="68">
        <v>45902</v>
      </c>
      <c r="C400" s="4">
        <f>IFERROR(VLOOKUP(B400,Table14[],3,0),"")</f>
        <v>9</v>
      </c>
      <c r="D400" s="4" t="str">
        <f>IFERROR(VLOOKUP(B400,Table14[],2,0),"")</f>
        <v>Week 01</v>
      </c>
      <c r="E400" s="4" t="s">
        <v>1117</v>
      </c>
      <c r="F400" s="235" t="s">
        <v>1124</v>
      </c>
      <c r="G400" s="44" t="s">
        <v>663</v>
      </c>
      <c r="H400" s="41" t="str">
        <f>IFERROR(VLOOKUP(Table49[[#This Row],[ITEM CODE]],Table2[[Item Code]:[Master Name]],2,0),"")</f>
        <v>900031</v>
      </c>
      <c r="I400" s="41" t="s">
        <v>218</v>
      </c>
      <c r="J400" s="65" t="str">
        <f>IFERROR(VLOOKUP(Table49[[#This Row],[ITEM CODE]],Table2[[Item Code]:[Master Name]],3,0),"")</f>
        <v>ROASTED DUCK WITH RICE (បាយ ទាខ្វៃ)</v>
      </c>
      <c r="K400" s="1" t="str">
        <f>IFERROR(VLOOKUP(Table49[[#This Row],[ITEM CODE]],Table2[[Item Code]:[Master Name]],9,0),"")</f>
        <v>1BOX*1Portion</v>
      </c>
      <c r="L400" s="1" t="str">
        <f>IFERROR(VLOOKUP(Table49[[#This Row],[ITEM CODE]],Table2[[Item Code]:[Master Name]],8,0),"")</f>
        <v>BOX</v>
      </c>
      <c r="M400" s="41">
        <v>1</v>
      </c>
      <c r="N400" s="66">
        <f>IFERROR(VLOOKUP(Table49[[#This Row],[ITEM CODE]],Table2[[#All],[Item Code]:[Unit Cost]],10,0),0)</f>
        <v>1.4783999999999999</v>
      </c>
      <c r="O400" s="134">
        <f>IFERROR(VLOOKUP(Table49[[#This Row],[ITEM CODE]],Table2[[#All],[Item Code]:[Unit Cost]],10,0),0)</f>
        <v>1.4783999999999999</v>
      </c>
      <c r="P400" s="56"/>
      <c r="Q400" s="58"/>
      <c r="R400" s="58">
        <f>Table49[[#This Row],[QUANTITY]]*Table49[[#This Row],[INV Prices]]</f>
        <v>1.4783999999999999</v>
      </c>
      <c r="S400" s="67"/>
      <c r="V400" s="41"/>
      <c r="W400" s="4" t="str">
        <f>IFERROR(VLOOKUP(Table49[[#This Row],[ITEM CODE]],Table2[[Item Code]:[Category ]],6,0),"")</f>
        <v>FOOD</v>
      </c>
      <c r="X400" s="1" t="str">
        <f>IFERROR(VLOOKUP(Table49[[#This Row],[ITEM CODE]],Table2[[Item Code]:[Sub Category]],7,0),"")</f>
        <v>Khmer Food</v>
      </c>
      <c r="Y400" s="68" t="str">
        <f>Table49[[#This Row],[PO Number]]&amp;COUNTIFS($E$5:E400,E400)</f>
        <v>PO310773</v>
      </c>
    </row>
    <row r="401" spans="1:25" ht="14.7" customHeight="1" x14ac:dyDescent="0.3">
      <c r="A401" s="1">
        <f>IF(Table49[[#This Row],[ITEM NAME]]="","",ROW()-4)</f>
        <v>397</v>
      </c>
      <c r="B401" s="68">
        <v>45902</v>
      </c>
      <c r="C401" s="4">
        <f>IFERROR(VLOOKUP(B401,Table14[],3,0),"")</f>
        <v>9</v>
      </c>
      <c r="D401" s="4" t="str">
        <f>IFERROR(VLOOKUP(B401,Table14[],2,0),"")</f>
        <v>Week 01</v>
      </c>
      <c r="E401" s="4" t="s">
        <v>1117</v>
      </c>
      <c r="F401" s="235" t="s">
        <v>1124</v>
      </c>
      <c r="G401" s="44" t="s">
        <v>663</v>
      </c>
      <c r="H401" s="41" t="str">
        <f>IFERROR(VLOOKUP(Table49[[#This Row],[ITEM CODE]],Table2[[Item Code]:[Master Name]],2,0),"")</f>
        <v>900032</v>
      </c>
      <c r="I401" s="41" t="s">
        <v>214</v>
      </c>
      <c r="J401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401" s="1" t="str">
        <f>IFERROR(VLOOKUP(Table49[[#This Row],[ITEM CODE]],Table2[[Item Code]:[Master Name]],9,0),"")</f>
        <v>1BOX*1Portion</v>
      </c>
      <c r="L401" s="1" t="str">
        <f>IFERROR(VLOOKUP(Table49[[#This Row],[ITEM CODE]],Table2[[Item Code]:[Master Name]],8,0),"")</f>
        <v>BOX</v>
      </c>
      <c r="M401" s="41">
        <v>1</v>
      </c>
      <c r="N401" s="66">
        <f>IFERROR(VLOOKUP(Table49[[#This Row],[ITEM CODE]],Table2[[#All],[Item Code]:[Unit Cost]],10,0),0)</f>
        <v>1.2984</v>
      </c>
      <c r="O401" s="134">
        <f>IFERROR(VLOOKUP(Table49[[#This Row],[ITEM CODE]],Table2[[#All],[Item Code]:[Unit Cost]],10,0),0)</f>
        <v>1.2984</v>
      </c>
      <c r="P401" s="56"/>
      <c r="Q401" s="58"/>
      <c r="R401" s="58">
        <f>Table49[[#This Row],[QUANTITY]]*Table49[[#This Row],[INV Prices]]</f>
        <v>1.2984</v>
      </c>
      <c r="S401" s="67"/>
      <c r="V401" s="41"/>
      <c r="W401" s="4" t="str">
        <f>IFERROR(VLOOKUP(Table49[[#This Row],[ITEM CODE]],Table2[[Item Code]:[Category ]],6,0),"")</f>
        <v>FOOD</v>
      </c>
      <c r="X401" s="1" t="str">
        <f>IFERROR(VLOOKUP(Table49[[#This Row],[ITEM CODE]],Table2[[Item Code]:[Sub Category]],7,0),"")</f>
        <v>Khmer Food</v>
      </c>
      <c r="Y401" s="68" t="str">
        <f>Table49[[#This Row],[PO Number]]&amp;COUNTIFS($E$5:E401,E401)</f>
        <v>PO310774</v>
      </c>
    </row>
    <row r="402" spans="1:25" ht="14.7" customHeight="1" x14ac:dyDescent="0.3">
      <c r="A402" s="1">
        <f>IF(Table49[[#This Row],[ITEM NAME]]="","",ROW()-4)</f>
        <v>398</v>
      </c>
      <c r="B402" s="68">
        <v>45902</v>
      </c>
      <c r="C402" s="4">
        <f>IFERROR(VLOOKUP(B402,Table14[],3,0),"")</f>
        <v>9</v>
      </c>
      <c r="D402" s="4" t="str">
        <f>IFERROR(VLOOKUP(B402,Table14[],2,0),"")</f>
        <v>Week 01</v>
      </c>
      <c r="E402" s="4" t="s">
        <v>1117</v>
      </c>
      <c r="F402" s="235" t="s">
        <v>1124</v>
      </c>
      <c r="G402" s="44" t="s">
        <v>663</v>
      </c>
      <c r="H402" s="41" t="str">
        <f>IFERROR(VLOOKUP(Table49[[#This Row],[ITEM CODE]],Table2[[Item Code]:[Master Name]],2,0),"")</f>
        <v>900028</v>
      </c>
      <c r="I402" s="41" t="s">
        <v>215</v>
      </c>
      <c r="J402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402" s="1" t="str">
        <f>IFERROR(VLOOKUP(Table49[[#This Row],[ITEM CODE]],Table2[[Item Code]:[Master Name]],9,0),"")</f>
        <v>1BOX*1Portion</v>
      </c>
      <c r="L402" s="1" t="str">
        <f>IFERROR(VLOOKUP(Table49[[#This Row],[ITEM CODE]],Table2[[Item Code]:[Master Name]],8,0),"")</f>
        <v>BOX</v>
      </c>
      <c r="M402" s="41">
        <v>1</v>
      </c>
      <c r="N402" s="66">
        <f>IFERROR(VLOOKUP(Table49[[#This Row],[ITEM CODE]],Table2[[#All],[Item Code]:[Unit Cost]],10,0),0)</f>
        <v>1.0104</v>
      </c>
      <c r="O402" s="134">
        <f>IFERROR(VLOOKUP(Table49[[#This Row],[ITEM CODE]],Table2[[#All],[Item Code]:[Unit Cost]],10,0),0)</f>
        <v>1.0104</v>
      </c>
      <c r="P402" s="56"/>
      <c r="Q402" s="58"/>
      <c r="R402" s="58">
        <f>Table49[[#This Row],[QUANTITY]]*Table49[[#This Row],[INV Prices]]</f>
        <v>1.0104</v>
      </c>
      <c r="S402" s="67"/>
      <c r="V402" s="41"/>
      <c r="W402" s="4" t="str">
        <f>IFERROR(VLOOKUP(Table49[[#This Row],[ITEM CODE]],Table2[[Item Code]:[Category ]],6,0),"")</f>
        <v>FOOD</v>
      </c>
      <c r="X402" s="1" t="str">
        <f>IFERROR(VLOOKUP(Table49[[#This Row],[ITEM CODE]],Table2[[Item Code]:[Sub Category]],7,0),"")</f>
        <v>Khmer Food</v>
      </c>
      <c r="Y402" s="68" t="str">
        <f>Table49[[#This Row],[PO Number]]&amp;COUNTIFS($E$5:E402,E402)</f>
        <v>PO310775</v>
      </c>
    </row>
    <row r="403" spans="1:25" ht="14.7" customHeight="1" x14ac:dyDescent="0.3">
      <c r="A403" s="1">
        <f>IF(Table49[[#This Row],[ITEM NAME]]="","",ROW()-4)</f>
        <v>399</v>
      </c>
      <c r="B403" s="68">
        <v>45902</v>
      </c>
      <c r="C403" s="4">
        <f>IFERROR(VLOOKUP(B403,Table14[],3,0),"")</f>
        <v>9</v>
      </c>
      <c r="D403" s="4" t="str">
        <f>IFERROR(VLOOKUP(B403,Table14[],2,0),"")</f>
        <v>Week 01</v>
      </c>
      <c r="E403" s="4" t="s">
        <v>1117</v>
      </c>
      <c r="F403" s="235" t="s">
        <v>1124</v>
      </c>
      <c r="G403" s="44" t="s">
        <v>663</v>
      </c>
      <c r="H403" s="41" t="str">
        <f>IFERROR(VLOOKUP(Table49[[#This Row],[ITEM CODE]],Table2[[Item Code]:[Master Name]],2,0),"")</f>
        <v>900038</v>
      </c>
      <c r="I403" s="41" t="s">
        <v>219</v>
      </c>
      <c r="J403" s="65" t="str">
        <f>IFERROR(VLOOKUP(Table49[[#This Row],[ITEM CODE]],Table2[[Item Code]:[Master Name]],3,0),"")</f>
        <v>ROATED PORK BELLY WITH RICE (បាយ សាច់ជ្រូក៣ជាន់)</v>
      </c>
      <c r="K403" s="1" t="str">
        <f>IFERROR(VLOOKUP(Table49[[#This Row],[ITEM CODE]],Table2[[Item Code]:[Master Name]],9,0),"")</f>
        <v>1BOX*1Portion</v>
      </c>
      <c r="L403" s="1" t="str">
        <f>IFERROR(VLOOKUP(Table49[[#This Row],[ITEM CODE]],Table2[[Item Code]:[Master Name]],8,0),"")</f>
        <v>BOX</v>
      </c>
      <c r="M403" s="41">
        <v>1</v>
      </c>
      <c r="N403" s="66">
        <f>IFERROR(VLOOKUP(Table49[[#This Row],[ITEM CODE]],Table2[[#All],[Item Code]:[Unit Cost]],10,0),0)</f>
        <v>1.0920000000000001</v>
      </c>
      <c r="O403" s="134">
        <f>IFERROR(VLOOKUP(Table49[[#This Row],[ITEM CODE]],Table2[[#All],[Item Code]:[Unit Cost]],10,0),0)</f>
        <v>1.0920000000000001</v>
      </c>
      <c r="P403" s="56"/>
      <c r="Q403" s="58"/>
      <c r="R403" s="58">
        <f>Table49[[#This Row],[QUANTITY]]*Table49[[#This Row],[INV Prices]]</f>
        <v>1.0920000000000001</v>
      </c>
      <c r="S403" s="67"/>
      <c r="V403" s="41"/>
      <c r="W403" s="4" t="str">
        <f>IFERROR(VLOOKUP(Table49[[#This Row],[ITEM CODE]],Table2[[Item Code]:[Category ]],6,0),"")</f>
        <v>FOOD</v>
      </c>
      <c r="X403" s="1" t="str">
        <f>IFERROR(VLOOKUP(Table49[[#This Row],[ITEM CODE]],Table2[[Item Code]:[Sub Category]],7,0),"")</f>
        <v>Khmer Food</v>
      </c>
      <c r="Y403" s="68" t="str">
        <f>Table49[[#This Row],[PO Number]]&amp;COUNTIFS($E$5:E403,E403)</f>
        <v>PO310776</v>
      </c>
    </row>
    <row r="404" spans="1:25" ht="14.7" customHeight="1" x14ac:dyDescent="0.3">
      <c r="A404" s="1">
        <f>IF(Table49[[#This Row],[ITEM NAME]]="","",ROW()-4)</f>
        <v>400</v>
      </c>
      <c r="B404" s="68">
        <v>45902</v>
      </c>
      <c r="C404" s="4">
        <f>IFERROR(VLOOKUP(B404,Table14[],3,0),"")</f>
        <v>9</v>
      </c>
      <c r="D404" s="4" t="str">
        <f>IFERROR(VLOOKUP(B404,Table14[],2,0),"")</f>
        <v>Week 01</v>
      </c>
      <c r="E404" s="4" t="s">
        <v>1117</v>
      </c>
      <c r="F404" s="235" t="s">
        <v>1124</v>
      </c>
      <c r="G404" s="44" t="s">
        <v>663</v>
      </c>
      <c r="H404" s="41" t="str">
        <f>IFERROR(VLOOKUP(Table49[[#This Row],[ITEM CODE]],Table2[[Item Code]:[Master Name]],2,0),"")</f>
        <v>900036</v>
      </c>
      <c r="I404" s="41" t="s">
        <v>220</v>
      </c>
      <c r="J404" s="65" t="str">
        <f>IFERROR(VLOOKUP(Table49[[#This Row],[ITEM CODE]],Table2[[Item Code]:[Master Name]],3,0),"")</f>
        <v>THICK CHICKEN CURRY (ការីសាច់មាន់) ខាប់</v>
      </c>
      <c r="K404" s="1" t="str">
        <f>IFERROR(VLOOKUP(Table49[[#This Row],[ITEM CODE]],Table2[[Item Code]:[Master Name]],9,0),"")</f>
        <v>1BOX*1Portion</v>
      </c>
      <c r="L404" s="1" t="str">
        <f>IFERROR(VLOOKUP(Table49[[#This Row],[ITEM CODE]],Table2[[Item Code]:[Master Name]],8,0),"")</f>
        <v>BOX</v>
      </c>
      <c r="M404" s="41">
        <v>1</v>
      </c>
      <c r="N404" s="66">
        <f>IFERROR(VLOOKUP(Table49[[#This Row],[ITEM CODE]],Table2[[#All],[Item Code]:[Unit Cost]],10,0),0)</f>
        <v>1.3824000000000001</v>
      </c>
      <c r="O404" s="134">
        <f>IFERROR(VLOOKUP(Table49[[#This Row],[ITEM CODE]],Table2[[#All],[Item Code]:[Unit Cost]],10,0),0)</f>
        <v>1.3824000000000001</v>
      </c>
      <c r="P404" s="56"/>
      <c r="Q404" s="58"/>
      <c r="R404" s="58">
        <f>Table49[[#This Row],[QUANTITY]]*Table49[[#This Row],[INV Prices]]</f>
        <v>1.3824000000000001</v>
      </c>
      <c r="S404" s="67"/>
      <c r="V404" s="41"/>
      <c r="W404" s="4" t="str">
        <f>IFERROR(VLOOKUP(Table49[[#This Row],[ITEM CODE]],Table2[[Item Code]:[Category ]],6,0),"")</f>
        <v>FOOD</v>
      </c>
      <c r="X404" s="1" t="str">
        <f>IFERROR(VLOOKUP(Table49[[#This Row],[ITEM CODE]],Table2[[Item Code]:[Sub Category]],7,0),"")</f>
        <v>Khmer Food</v>
      </c>
      <c r="Y404" s="68" t="str">
        <f>Table49[[#This Row],[PO Number]]&amp;COUNTIFS($E$5:E404,E404)</f>
        <v>PO310777</v>
      </c>
    </row>
    <row r="405" spans="1:25" ht="14.7" customHeight="1" x14ac:dyDescent="0.3">
      <c r="A405" s="1">
        <f>IF(Table49[[#This Row],[ITEM NAME]]="","",ROW()-4)</f>
        <v>401</v>
      </c>
      <c r="B405" s="68">
        <v>45902</v>
      </c>
      <c r="C405" s="4">
        <f>IFERROR(VLOOKUP(B405,Table14[],3,0),"")</f>
        <v>9</v>
      </c>
      <c r="D405" s="4" t="str">
        <f>IFERROR(VLOOKUP(B405,Table14[],2,0),"")</f>
        <v>Week 01</v>
      </c>
      <c r="E405" s="4" t="s">
        <v>1117</v>
      </c>
      <c r="F405" s="235" t="s">
        <v>1124</v>
      </c>
      <c r="G405" s="44" t="s">
        <v>663</v>
      </c>
      <c r="H405" s="41" t="str">
        <f>IFERROR(VLOOKUP(Table49[[#This Row],[ITEM CODE]],Table2[[Item Code]:[Master Name]],2,0),"")</f>
        <v>900035</v>
      </c>
      <c r="I405" s="41" t="s">
        <v>221</v>
      </c>
      <c r="J405" s="65" t="str">
        <f>IFERROR(VLOOKUP(Table49[[#This Row],[ITEM CODE]],Table2[[Item Code]:[Master Name]],3,0),"")</f>
        <v>THICK BEEF CURRY SARAMAN (ការីសារ៉ាម៉ាន់សាច់គោ) ខាប់</v>
      </c>
      <c r="K405" s="1" t="str">
        <f>IFERROR(VLOOKUP(Table49[[#This Row],[ITEM CODE]],Table2[[Item Code]:[Master Name]],9,0),"")</f>
        <v>1BOX*1Portion</v>
      </c>
      <c r="L405" s="1" t="str">
        <f>IFERROR(VLOOKUP(Table49[[#This Row],[ITEM CODE]],Table2[[Item Code]:[Master Name]],8,0),"")</f>
        <v>BOX</v>
      </c>
      <c r="M405" s="41">
        <v>1</v>
      </c>
      <c r="N405" s="66">
        <f>IFERROR(VLOOKUP(Table49[[#This Row],[ITEM CODE]],Table2[[#All],[Item Code]:[Unit Cost]],10,0),0)</f>
        <v>1.9079999999999999</v>
      </c>
      <c r="O405" s="134">
        <f>IFERROR(VLOOKUP(Table49[[#This Row],[ITEM CODE]],Table2[[#All],[Item Code]:[Unit Cost]],10,0),0)</f>
        <v>1.9079999999999999</v>
      </c>
      <c r="P405" s="56"/>
      <c r="Q405" s="58"/>
      <c r="R405" s="58">
        <f>Table49[[#This Row],[QUANTITY]]*Table49[[#This Row],[INV Prices]]</f>
        <v>1.9079999999999999</v>
      </c>
      <c r="S405" s="67"/>
      <c r="V405" s="41"/>
      <c r="W405" s="4" t="str">
        <f>IFERROR(VLOOKUP(Table49[[#This Row],[ITEM CODE]],Table2[[Item Code]:[Category ]],6,0),"")</f>
        <v>FOOD</v>
      </c>
      <c r="X405" s="1" t="str">
        <f>IFERROR(VLOOKUP(Table49[[#This Row],[ITEM CODE]],Table2[[Item Code]:[Sub Category]],7,0),"")</f>
        <v>Khmer Food</v>
      </c>
      <c r="Y405" s="68" t="str">
        <f>Table49[[#This Row],[PO Number]]&amp;COUNTIFS($E$5:E405,E405)</f>
        <v>PO310778</v>
      </c>
    </row>
    <row r="406" spans="1:25" ht="14.7" customHeight="1" x14ac:dyDescent="0.3">
      <c r="A406" s="1">
        <f>IF(Table49[[#This Row],[ITEM NAME]]="","",ROW()-4)</f>
        <v>402</v>
      </c>
      <c r="B406" s="68">
        <v>45902</v>
      </c>
      <c r="C406" s="4">
        <f>IFERROR(VLOOKUP(B406,Table14[],3,0),"")</f>
        <v>9</v>
      </c>
      <c r="D406" s="4" t="str">
        <f>IFERROR(VLOOKUP(B406,Table14[],2,0),"")</f>
        <v>Week 01</v>
      </c>
      <c r="E406" s="4" t="s">
        <v>1117</v>
      </c>
      <c r="F406" s="235" t="s">
        <v>1124</v>
      </c>
      <c r="G406" s="44" t="s">
        <v>663</v>
      </c>
      <c r="H406" s="41" t="str">
        <f>IFERROR(VLOOKUP(Table49[[#This Row],[ITEM CODE]],Table2[[Item Code]:[Master Name]],2,0),"")</f>
        <v>900037</v>
      </c>
      <c r="I406" s="41" t="s">
        <v>223</v>
      </c>
      <c r="J406" s="65" t="str">
        <f>IFERROR(VLOOKUP(Table49[[#This Row],[ITEM CODE]],Table2[[Item Code]:[Master Name]],3,0),"")</f>
        <v>HIKO FRIED RICE (បាយឆា HIKO)</v>
      </c>
      <c r="K406" s="1" t="str">
        <f>IFERROR(VLOOKUP(Table49[[#This Row],[ITEM CODE]],Table2[[Item Code]:[Master Name]],9,0),"")</f>
        <v>1BOX*1Portion</v>
      </c>
      <c r="L406" s="1" t="str">
        <f>IFERROR(VLOOKUP(Table49[[#This Row],[ITEM CODE]],Table2[[Item Code]:[Master Name]],8,0),"")</f>
        <v>BOX</v>
      </c>
      <c r="M406" s="41">
        <v>1</v>
      </c>
      <c r="N406" s="66">
        <f>IFERROR(VLOOKUP(Table49[[#This Row],[ITEM CODE]],Table2[[#All],[Item Code]:[Unit Cost]],10,0),0)</f>
        <v>1.68</v>
      </c>
      <c r="O406" s="134">
        <f>IFERROR(VLOOKUP(Table49[[#This Row],[ITEM CODE]],Table2[[#All],[Item Code]:[Unit Cost]],10,0),0)</f>
        <v>1.68</v>
      </c>
      <c r="P406" s="56"/>
      <c r="Q406" s="58"/>
      <c r="R406" s="58">
        <f>Table49[[#This Row],[QUANTITY]]*Table49[[#This Row],[INV Prices]]</f>
        <v>1.68</v>
      </c>
      <c r="S406" s="67"/>
      <c r="V406" s="41"/>
      <c r="W406" s="4" t="str">
        <f>IFERROR(VLOOKUP(Table49[[#This Row],[ITEM CODE]],Table2[[Item Code]:[Category ]],6,0),"")</f>
        <v>FOOD</v>
      </c>
      <c r="X406" s="1" t="str">
        <f>IFERROR(VLOOKUP(Table49[[#This Row],[ITEM CODE]],Table2[[Item Code]:[Sub Category]],7,0),"")</f>
        <v>Khmer Food</v>
      </c>
      <c r="Y406" s="68" t="str">
        <f>Table49[[#This Row],[PO Number]]&amp;COUNTIFS($E$5:E406,E406)</f>
        <v>PO310779</v>
      </c>
    </row>
    <row r="407" spans="1:25" ht="14.7" customHeight="1" x14ac:dyDescent="0.3">
      <c r="A407" s="1">
        <f>IF(Table49[[#This Row],[ITEM NAME]]="","",ROW()-4)</f>
        <v>403</v>
      </c>
      <c r="B407" s="68">
        <v>45902</v>
      </c>
      <c r="C407" s="4">
        <f>IFERROR(VLOOKUP(B407,Table14[],3,0),"")</f>
        <v>9</v>
      </c>
      <c r="D407" s="4" t="str">
        <f>IFERROR(VLOOKUP(B407,Table14[],2,0),"")</f>
        <v>Week 01</v>
      </c>
      <c r="E407" s="4" t="s">
        <v>1117</v>
      </c>
      <c r="F407" s="235" t="s">
        <v>1124</v>
      </c>
      <c r="G407" s="44" t="s">
        <v>663</v>
      </c>
      <c r="H407" s="41" t="str">
        <f>IFERROR(VLOOKUP(Table49[[#This Row],[ITEM CODE]],Table2[[Item Code]:[Master Name]],2,0),"")</f>
        <v>F0101010018</v>
      </c>
      <c r="I407" s="41" t="s">
        <v>633</v>
      </c>
      <c r="J407" s="65" t="str">
        <f>IFERROR(VLOOKUP(Table49[[#This Row],[ITEM CODE]],Table2[[Item Code]:[Master Name]],3,0),"")</f>
        <v>Salmon Fried Rice (បា​យឆា សាលម៉ុន)</v>
      </c>
      <c r="K407" s="1" t="str">
        <f>IFERROR(VLOOKUP(Table49[[#This Row],[ITEM CODE]],Table2[[Item Code]:[Master Name]],9,0),"")</f>
        <v>1BOX*1Portion</v>
      </c>
      <c r="L407" s="1" t="str">
        <f>IFERROR(VLOOKUP(Table49[[#This Row],[ITEM CODE]],Table2[[Item Code]:[Master Name]],8,0),"")</f>
        <v>BOX</v>
      </c>
      <c r="M407" s="41">
        <v>1</v>
      </c>
      <c r="N407" s="66">
        <f>IFERROR(VLOOKUP(Table49[[#This Row],[ITEM CODE]],Table2[[#All],[Item Code]:[Unit Cost]],10,0),0)</f>
        <v>1.6</v>
      </c>
      <c r="O407" s="134">
        <f>IFERROR(VLOOKUP(Table49[[#This Row],[ITEM CODE]],Table2[[#All],[Item Code]:[Unit Cost]],10,0),0)</f>
        <v>1.6</v>
      </c>
      <c r="P407" s="56"/>
      <c r="Q407" s="58"/>
      <c r="R407" s="58">
        <f>Table49[[#This Row],[QUANTITY]]*Table49[[#This Row],[INV Prices]]</f>
        <v>1.6</v>
      </c>
      <c r="S407" s="67"/>
      <c r="V407" s="41"/>
      <c r="W407" s="4" t="str">
        <f>IFERROR(VLOOKUP(Table49[[#This Row],[ITEM CODE]],Table2[[Item Code]:[Category ]],6,0),"")</f>
        <v>FOOD</v>
      </c>
      <c r="X407" s="1" t="str">
        <f>IFERROR(VLOOKUP(Table49[[#This Row],[ITEM CODE]],Table2[[Item Code]:[Sub Category]],7,0),"")</f>
        <v>Khmer Food</v>
      </c>
      <c r="Y407" s="68" t="str">
        <f>Table49[[#This Row],[PO Number]]&amp;COUNTIFS($E$5:E407,E407)</f>
        <v>PO3107710</v>
      </c>
    </row>
    <row r="408" spans="1:25" ht="14.7" customHeight="1" x14ac:dyDescent="0.3">
      <c r="A408" s="1">
        <f>IF(Table49[[#This Row],[ITEM NAME]]="","",ROW()-4)</f>
        <v>404</v>
      </c>
      <c r="B408" s="68">
        <v>45902</v>
      </c>
      <c r="C408" s="4">
        <f>IFERROR(VLOOKUP(B408,Table14[],3,0),"")</f>
        <v>9</v>
      </c>
      <c r="D408" s="4" t="str">
        <f>IFERROR(VLOOKUP(B408,Table14[],2,0),"")</f>
        <v>Week 01</v>
      </c>
      <c r="E408" s="4" t="s">
        <v>1117</v>
      </c>
      <c r="F408" s="235" t="s">
        <v>1124</v>
      </c>
      <c r="G408" s="44" t="s">
        <v>663</v>
      </c>
      <c r="H408" s="41" t="str">
        <f>IFERROR(VLOOKUP(Table49[[#This Row],[ITEM CODE]],Table2[[Item Code]:[Master Name]],2,0),"")</f>
        <v>F0101010019</v>
      </c>
      <c r="I408" s="41" t="s">
        <v>634</v>
      </c>
      <c r="J408" s="65" t="str">
        <f>IFERROR(VLOOKUP(Table49[[#This Row],[ITEM CODE]],Table2[[Item Code]:[Master Name]],3,0),"")</f>
        <v>Crab Fried Rice (បាយឆា ក្ដាម)</v>
      </c>
      <c r="K408" s="1" t="str">
        <f>IFERROR(VLOOKUP(Table49[[#This Row],[ITEM CODE]],Table2[[Item Code]:[Master Name]],9,0),"")</f>
        <v>1BOX*1Portion</v>
      </c>
      <c r="L408" s="1" t="str">
        <f>IFERROR(VLOOKUP(Table49[[#This Row],[ITEM CODE]],Table2[[Item Code]:[Master Name]],8,0),"")</f>
        <v>BOX</v>
      </c>
      <c r="M408" s="41">
        <v>1</v>
      </c>
      <c r="N408" s="66">
        <f>IFERROR(VLOOKUP(Table49[[#This Row],[ITEM CODE]],Table2[[#All],[Item Code]:[Unit Cost]],10,0),0)</f>
        <v>1.6</v>
      </c>
      <c r="O408" s="134">
        <f>IFERROR(VLOOKUP(Table49[[#This Row],[ITEM CODE]],Table2[[#All],[Item Code]:[Unit Cost]],10,0),0)</f>
        <v>1.6</v>
      </c>
      <c r="P408" s="56"/>
      <c r="Q408" s="58"/>
      <c r="R408" s="58">
        <f>Table49[[#This Row],[QUANTITY]]*Table49[[#This Row],[INV Prices]]</f>
        <v>1.6</v>
      </c>
      <c r="S408" s="67"/>
      <c r="V408" s="41"/>
      <c r="W408" s="4" t="str">
        <f>IFERROR(VLOOKUP(Table49[[#This Row],[ITEM CODE]],Table2[[Item Code]:[Category ]],6,0),"")</f>
        <v>FOOD</v>
      </c>
      <c r="X408" s="1" t="str">
        <f>IFERROR(VLOOKUP(Table49[[#This Row],[ITEM CODE]],Table2[[Item Code]:[Sub Category]],7,0),"")</f>
        <v>Khmer Food</v>
      </c>
      <c r="Y408" s="68" t="str">
        <f>Table49[[#This Row],[PO Number]]&amp;COUNTIFS($E$5:E408,E408)</f>
        <v>PO3107711</v>
      </c>
    </row>
    <row r="409" spans="1:25" ht="14.7" customHeight="1" x14ac:dyDescent="0.3">
      <c r="A409" s="1">
        <f>IF(Table49[[#This Row],[ITEM NAME]]="","",ROW()-4)</f>
        <v>405</v>
      </c>
      <c r="B409" s="68">
        <v>45902</v>
      </c>
      <c r="C409" s="4">
        <f>IFERROR(VLOOKUP(B409,Table14[],3,0),"")</f>
        <v>9</v>
      </c>
      <c r="D409" s="4" t="str">
        <f>IFERROR(VLOOKUP(B409,Table14[],2,0),"")</f>
        <v>Week 01</v>
      </c>
      <c r="E409" s="4" t="s">
        <v>1134</v>
      </c>
      <c r="F409" s="44" t="s">
        <v>1125</v>
      </c>
      <c r="G409" s="44" t="s">
        <v>664</v>
      </c>
      <c r="H409" s="41" t="str">
        <f>IFERROR(VLOOKUP(Table49[[#This Row],[ITEM CODE]],Table2[[Item Code]:[Master Name]],2,0),"")</f>
        <v>F0103010009</v>
      </c>
      <c r="I409" s="41" t="s">
        <v>602</v>
      </c>
      <c r="J409" s="65" t="str">
        <f>IFERROR(VLOOKUP(Table49[[#This Row],[ITEM CODE]],Table2[[Item Code]:[Master Name]],3,0),"")</f>
        <v xml:space="preserve">Tuna &amp; Egg Sandwich </v>
      </c>
      <c r="K409" s="1" t="str">
        <f>IFERROR(VLOOKUP(Table49[[#This Row],[ITEM CODE]],Table2[[Item Code]:[Master Name]],9,0),"")</f>
        <v>1BOX*2PCS</v>
      </c>
      <c r="L409" s="1" t="str">
        <f>IFERROR(VLOOKUP(Table49[[#This Row],[ITEM CODE]],Table2[[Item Code]:[Master Name]],8,0),"")</f>
        <v>BOX</v>
      </c>
      <c r="M409" s="41">
        <v>1</v>
      </c>
      <c r="N409" s="66">
        <f>IFERROR(VLOOKUP(Table49[[#This Row],[ITEM CODE]],Table2[[#All],[Item Code]:[Unit Cost]],10,0),0)</f>
        <v>1.5</v>
      </c>
      <c r="O409" s="134">
        <f>IFERROR(VLOOKUP(Table49[[#This Row],[ITEM CODE]],Table2[[#All],[Item Code]:[Unit Cost]],10,0),0)</f>
        <v>1.5</v>
      </c>
      <c r="P409" s="56"/>
      <c r="Q409" s="58"/>
      <c r="R409" s="58">
        <f>Table49[[#This Row],[QUANTITY]]*Table49[[#This Row],[INV Prices]]</f>
        <v>1.5</v>
      </c>
      <c r="S409" s="67"/>
      <c r="V409" s="41"/>
      <c r="W409" s="4" t="str">
        <f>IFERROR(VLOOKUP(Table49[[#This Row],[ITEM CODE]],Table2[[Item Code]:[Category ]],6,0),"")</f>
        <v>FOOD</v>
      </c>
      <c r="X409" s="1" t="str">
        <f>IFERROR(VLOOKUP(Table49[[#This Row],[ITEM CODE]],Table2[[Item Code]:[Sub Category]],7,0),"")</f>
        <v>Sandwich</v>
      </c>
      <c r="Y409" s="68" t="str">
        <f>Table49[[#This Row],[PO Number]]&amp;COUNTIFS($E$5:E409,E409)</f>
        <v>PO310671</v>
      </c>
    </row>
    <row r="410" spans="1:25" ht="14.7" customHeight="1" x14ac:dyDescent="0.3">
      <c r="A410" s="1">
        <f>IF(Table49[[#This Row],[ITEM NAME]]="","",ROW()-4)</f>
        <v>406</v>
      </c>
      <c r="B410" s="68">
        <v>45902</v>
      </c>
      <c r="C410" s="4">
        <f>IFERROR(VLOOKUP(B410,Table14[],3,0),"")</f>
        <v>9</v>
      </c>
      <c r="D410" s="4" t="str">
        <f>IFERROR(VLOOKUP(B410,Table14[],2,0),"")</f>
        <v>Week 01</v>
      </c>
      <c r="E410" s="4" t="s">
        <v>1134</v>
      </c>
      <c r="F410" s="44" t="s">
        <v>1125</v>
      </c>
      <c r="G410" s="44" t="s">
        <v>664</v>
      </c>
      <c r="H410" s="41" t="str">
        <f>IFERROR(VLOOKUP(Table49[[#This Row],[ITEM CODE]],Table2[[Item Code]:[Master Name]],2,0),"")</f>
        <v>F0103010010</v>
      </c>
      <c r="I410" s="41" t="s">
        <v>603</v>
      </c>
      <c r="J410" s="65" t="str">
        <f>IFERROR(VLOOKUP(Table49[[#This Row],[ITEM CODE]],Table2[[Item Code]:[Master Name]],3,0),"")</f>
        <v xml:space="preserve">Ham &amp; Corn Sandwich </v>
      </c>
      <c r="K410" s="1" t="str">
        <f>IFERROR(VLOOKUP(Table49[[#This Row],[ITEM CODE]],Table2[[Item Code]:[Master Name]],9,0),"")</f>
        <v>1BOX*2PCS</v>
      </c>
      <c r="L410" s="1" t="str">
        <f>IFERROR(VLOOKUP(Table49[[#This Row],[ITEM CODE]],Table2[[Item Code]:[Master Name]],8,0),"")</f>
        <v>BOX</v>
      </c>
      <c r="M410" s="41">
        <v>1</v>
      </c>
      <c r="N410" s="66">
        <f>IFERROR(VLOOKUP(Table49[[#This Row],[ITEM CODE]],Table2[[#All],[Item Code]:[Unit Cost]],10,0),0)</f>
        <v>1.5</v>
      </c>
      <c r="O410" s="134">
        <f>IFERROR(VLOOKUP(Table49[[#This Row],[ITEM CODE]],Table2[[#All],[Item Code]:[Unit Cost]],10,0),0)</f>
        <v>1.5</v>
      </c>
      <c r="P410" s="56"/>
      <c r="Q410" s="58"/>
      <c r="R410" s="58">
        <f>Table49[[#This Row],[QUANTITY]]*Table49[[#This Row],[INV Prices]]</f>
        <v>1.5</v>
      </c>
      <c r="S410" s="67"/>
      <c r="V410" s="41"/>
      <c r="W410" s="4" t="str">
        <f>IFERROR(VLOOKUP(Table49[[#This Row],[ITEM CODE]],Table2[[Item Code]:[Category ]],6,0),"")</f>
        <v>FOOD</v>
      </c>
      <c r="X410" s="1" t="str">
        <f>IFERROR(VLOOKUP(Table49[[#This Row],[ITEM CODE]],Table2[[Item Code]:[Sub Category]],7,0),"")</f>
        <v>Sandwich</v>
      </c>
      <c r="Y410" s="68" t="str">
        <f>Table49[[#This Row],[PO Number]]&amp;COUNTIFS($E$5:E410,E410)</f>
        <v>PO310672</v>
      </c>
    </row>
    <row r="411" spans="1:25" ht="14.7" customHeight="1" x14ac:dyDescent="0.3">
      <c r="A411" s="1">
        <f>IF(Table49[[#This Row],[ITEM NAME]]="","",ROW()-4)</f>
        <v>407</v>
      </c>
      <c r="B411" s="68">
        <v>45902</v>
      </c>
      <c r="C411" s="4">
        <f>IFERROR(VLOOKUP(B411,Table14[],3,0),"")</f>
        <v>9</v>
      </c>
      <c r="D411" s="4" t="str">
        <f>IFERROR(VLOOKUP(B411,Table14[],2,0),"")</f>
        <v>Week 01</v>
      </c>
      <c r="E411" s="4" t="s">
        <v>1134</v>
      </c>
      <c r="F411" s="44" t="s">
        <v>1125</v>
      </c>
      <c r="G411" s="44" t="s">
        <v>664</v>
      </c>
      <c r="H411" s="41" t="str">
        <f>IFERROR(VLOOKUP(Table49[[#This Row],[ITEM CODE]],Table2[[Item Code]:[Master Name]],2,0),"")</f>
        <v>F0103010011</v>
      </c>
      <c r="I411" s="41" t="s">
        <v>604</v>
      </c>
      <c r="J411" s="65" t="str">
        <f>IFERROR(VLOOKUP(Table49[[#This Row],[ITEM CODE]],Table2[[Item Code]:[Master Name]],3,0),"")</f>
        <v xml:space="preserve">Sausage &amp; Freid Egg Sandwich  </v>
      </c>
      <c r="K411" s="1" t="str">
        <f>IFERROR(VLOOKUP(Table49[[#This Row],[ITEM CODE]],Table2[[Item Code]:[Master Name]],9,0),"")</f>
        <v>1BOX*2PCS</v>
      </c>
      <c r="L411" s="1" t="str">
        <f>IFERROR(VLOOKUP(Table49[[#This Row],[ITEM CODE]],Table2[[Item Code]:[Master Name]],8,0),"")</f>
        <v>BOX</v>
      </c>
      <c r="M411" s="41">
        <v>1</v>
      </c>
      <c r="N411" s="66">
        <f>IFERROR(VLOOKUP(Table49[[#This Row],[ITEM CODE]],Table2[[#All],[Item Code]:[Unit Cost]],10,0),0)</f>
        <v>1.5</v>
      </c>
      <c r="O411" s="134">
        <f>IFERROR(VLOOKUP(Table49[[#This Row],[ITEM CODE]],Table2[[#All],[Item Code]:[Unit Cost]],10,0),0)</f>
        <v>1.5</v>
      </c>
      <c r="P411" s="56"/>
      <c r="Q411" s="58"/>
      <c r="R411" s="58">
        <f>Table49[[#This Row],[QUANTITY]]*Table49[[#This Row],[INV Prices]]</f>
        <v>1.5</v>
      </c>
      <c r="S411" s="67"/>
      <c r="V411" s="41"/>
      <c r="W411" s="4" t="str">
        <f>IFERROR(VLOOKUP(Table49[[#This Row],[ITEM CODE]],Table2[[Item Code]:[Category ]],6,0),"")</f>
        <v>FOOD</v>
      </c>
      <c r="X411" s="1" t="str">
        <f>IFERROR(VLOOKUP(Table49[[#This Row],[ITEM CODE]],Table2[[Item Code]:[Sub Category]],7,0),"")</f>
        <v>Sandwich</v>
      </c>
      <c r="Y411" s="68" t="str">
        <f>Table49[[#This Row],[PO Number]]&amp;COUNTIFS($E$5:E411,E411)</f>
        <v>PO310673</v>
      </c>
    </row>
    <row r="412" spans="1:25" ht="14.7" customHeight="1" x14ac:dyDescent="0.3">
      <c r="A412" s="1">
        <f>IF(Table49[[#This Row],[ITEM NAME]]="","",ROW()-4)</f>
        <v>408</v>
      </c>
      <c r="B412" s="68">
        <v>45902</v>
      </c>
      <c r="C412" s="4">
        <f>IFERROR(VLOOKUP(B412,Table14[],3,0),"")</f>
        <v>9</v>
      </c>
      <c r="D412" s="4" t="str">
        <f>IFERROR(VLOOKUP(B412,Table14[],2,0),"")</f>
        <v>Week 01</v>
      </c>
      <c r="E412" s="4" t="s">
        <v>1134</v>
      </c>
      <c r="F412" s="44" t="s">
        <v>1125</v>
      </c>
      <c r="G412" s="44" t="s">
        <v>664</v>
      </c>
      <c r="H412" s="41" t="str">
        <f>IFERROR(VLOOKUP(Table49[[#This Row],[ITEM CODE]],Table2[[Item Code]:[Master Name]],2,0),"")</f>
        <v>F0103010012</v>
      </c>
      <c r="I412" s="41" t="s">
        <v>605</v>
      </c>
      <c r="J412" s="65" t="str">
        <f>IFERROR(VLOOKUP(Table49[[#This Row],[ITEM CODE]],Table2[[Item Code]:[Master Name]],3,0),"")</f>
        <v xml:space="preserve">Chicken Sandwich </v>
      </c>
      <c r="K412" s="1" t="str">
        <f>IFERROR(VLOOKUP(Table49[[#This Row],[ITEM CODE]],Table2[[Item Code]:[Master Name]],9,0),"")</f>
        <v>1BOX*2PCS</v>
      </c>
      <c r="L412" s="1" t="str">
        <f>IFERROR(VLOOKUP(Table49[[#This Row],[ITEM CODE]],Table2[[Item Code]:[Master Name]],8,0),"")</f>
        <v>BOX</v>
      </c>
      <c r="M412" s="41">
        <v>1</v>
      </c>
      <c r="N412" s="66">
        <f>IFERROR(VLOOKUP(Table49[[#This Row],[ITEM CODE]],Table2[[#All],[Item Code]:[Unit Cost]],10,0),0)</f>
        <v>1.5</v>
      </c>
      <c r="O412" s="134">
        <f>IFERROR(VLOOKUP(Table49[[#This Row],[ITEM CODE]],Table2[[#All],[Item Code]:[Unit Cost]],10,0),0)</f>
        <v>1.5</v>
      </c>
      <c r="P412" s="56"/>
      <c r="Q412" s="58"/>
      <c r="R412" s="58">
        <f>Table49[[#This Row],[QUANTITY]]*Table49[[#This Row],[INV Prices]]</f>
        <v>1.5</v>
      </c>
      <c r="S412" s="67"/>
      <c r="V412" s="41"/>
      <c r="W412" s="4" t="str">
        <f>IFERROR(VLOOKUP(Table49[[#This Row],[ITEM CODE]],Table2[[Item Code]:[Category ]],6,0),"")</f>
        <v>FOOD</v>
      </c>
      <c r="X412" s="1" t="str">
        <f>IFERROR(VLOOKUP(Table49[[#This Row],[ITEM CODE]],Table2[[Item Code]:[Sub Category]],7,0),"")</f>
        <v>Sandwich</v>
      </c>
      <c r="Y412" s="68" t="str">
        <f>Table49[[#This Row],[PO Number]]&amp;COUNTIFS($E$5:E412,E412)</f>
        <v>PO310674</v>
      </c>
    </row>
    <row r="413" spans="1:25" ht="14.7" customHeight="1" x14ac:dyDescent="0.3">
      <c r="A413" s="1">
        <f>IF(Table49[[#This Row],[ITEM NAME]]="","",ROW()-4)</f>
        <v>409</v>
      </c>
      <c r="B413" s="68">
        <v>45902</v>
      </c>
      <c r="C413" s="4">
        <f>IFERROR(VLOOKUP(B413,Table14[],3,0),"")</f>
        <v>9</v>
      </c>
      <c r="D413" s="4" t="str">
        <f>IFERROR(VLOOKUP(B413,Table14[],2,0),"")</f>
        <v>Week 01</v>
      </c>
      <c r="E413" s="4" t="s">
        <v>1134</v>
      </c>
      <c r="F413" s="44" t="s">
        <v>1125</v>
      </c>
      <c r="G413" s="44" t="s">
        <v>664</v>
      </c>
      <c r="H413" s="41" t="str">
        <f>IFERROR(VLOOKUP(Table49[[#This Row],[ITEM CODE]],Table2[[Item Code]:[Master Name]],2,0),"")</f>
        <v>F0101010017</v>
      </c>
      <c r="I413" s="41" t="s">
        <v>583</v>
      </c>
      <c r="J413" s="65" t="str">
        <f>IFERROR(VLOOKUP(Table49[[#This Row],[ITEM CODE]],Table2[[Item Code]:[Master Name]],3,0),"")</f>
        <v>Bulgogi Dosirak-KL-0001</v>
      </c>
      <c r="K413" s="1" t="str">
        <f>IFERROR(VLOOKUP(Table49[[#This Row],[ITEM CODE]],Table2[[Item Code]:[Master Name]],9,0),"")</f>
        <v>1BOX*1Portion</v>
      </c>
      <c r="L413" s="1" t="str">
        <f>IFERROR(VLOOKUP(Table49[[#This Row],[ITEM CODE]],Table2[[Item Code]:[Master Name]],8,0),"")</f>
        <v>BOX</v>
      </c>
      <c r="M413" s="41">
        <v>1</v>
      </c>
      <c r="N413" s="66">
        <f>IFERROR(VLOOKUP(Table49[[#This Row],[ITEM CODE]],Table2[[#All],[Item Code]:[Unit Cost]],10,0),0)</f>
        <v>2.2000000000000002</v>
      </c>
      <c r="O413" s="134">
        <f>IFERROR(VLOOKUP(Table49[[#This Row],[ITEM CODE]],Table2[[#All],[Item Code]:[Unit Cost]],10,0),0)</f>
        <v>2.2000000000000002</v>
      </c>
      <c r="P413" s="56"/>
      <c r="Q413" s="58"/>
      <c r="R413" s="58">
        <f>Table49[[#This Row],[QUANTITY]]*Table49[[#This Row],[INV Prices]]</f>
        <v>2.2000000000000002</v>
      </c>
      <c r="S413" s="67"/>
      <c r="V413" s="41"/>
      <c r="W413" s="4" t="str">
        <f>IFERROR(VLOOKUP(Table49[[#This Row],[ITEM CODE]],Table2[[Item Code]:[Category ]],6,0),"")</f>
        <v>FOOD</v>
      </c>
      <c r="X413" s="1" t="str">
        <f>IFERROR(VLOOKUP(Table49[[#This Row],[ITEM CODE]],Table2[[Item Code]:[Sub Category]],7,0),"")</f>
        <v>Korean Lunch Box</v>
      </c>
      <c r="Y413" s="68" t="str">
        <f>Table49[[#This Row],[PO Number]]&amp;COUNTIFS($E$5:E413,E413)</f>
        <v>PO310675</v>
      </c>
    </row>
    <row r="414" spans="1:25" ht="14.7" customHeight="1" x14ac:dyDescent="0.3">
      <c r="A414" s="1">
        <f>IF(Table49[[#This Row],[ITEM NAME]]="","",ROW()-4)</f>
        <v>410</v>
      </c>
      <c r="B414" s="68">
        <v>45902</v>
      </c>
      <c r="C414" s="4">
        <f>IFERROR(VLOOKUP(B414,Table14[],3,0),"")</f>
        <v>9</v>
      </c>
      <c r="D414" s="4" t="str">
        <f>IFERROR(VLOOKUP(B414,Table14[],2,0),"")</f>
        <v>Week 01</v>
      </c>
      <c r="E414" s="4" t="s">
        <v>1134</v>
      </c>
      <c r="F414" s="44" t="s">
        <v>1125</v>
      </c>
      <c r="G414" s="44" t="s">
        <v>664</v>
      </c>
      <c r="H414" s="41" t="str">
        <f>IFERROR(VLOOKUP(Table49[[#This Row],[ITEM CODE]],Table2[[Item Code]:[Master Name]],2,0),"")</f>
        <v>F0101010015</v>
      </c>
      <c r="I414" s="41" t="s">
        <v>585</v>
      </c>
      <c r="J414" s="65" t="str">
        <f>IFERROR(VLOOKUP(Table49[[#This Row],[ITEM CODE]],Table2[[Item Code]:[Master Name]],3,0),"")</f>
        <v>Japchae Dakgangjeong Dosirak-KL-0003</v>
      </c>
      <c r="K414" s="1" t="str">
        <f>IFERROR(VLOOKUP(Table49[[#This Row],[ITEM CODE]],Table2[[Item Code]:[Master Name]],9,0),"")</f>
        <v>1BOX*1Portion</v>
      </c>
      <c r="L414" s="1" t="str">
        <f>IFERROR(VLOOKUP(Table49[[#This Row],[ITEM CODE]],Table2[[Item Code]:[Master Name]],8,0),"")</f>
        <v>BOX</v>
      </c>
      <c r="M414" s="41">
        <v>1</v>
      </c>
      <c r="N414" s="66">
        <f>IFERROR(VLOOKUP(Table49[[#This Row],[ITEM CODE]],Table2[[#All],[Item Code]:[Unit Cost]],10,0),0)</f>
        <v>2.6</v>
      </c>
      <c r="O414" s="134">
        <f>IFERROR(VLOOKUP(Table49[[#This Row],[ITEM CODE]],Table2[[#All],[Item Code]:[Unit Cost]],10,0),0)</f>
        <v>2.6</v>
      </c>
      <c r="P414" s="56"/>
      <c r="Q414" s="58"/>
      <c r="R414" s="58">
        <f>Table49[[#This Row],[QUANTITY]]*Table49[[#This Row],[INV Prices]]</f>
        <v>2.6</v>
      </c>
      <c r="S414" s="67"/>
      <c r="V414" s="41"/>
      <c r="W414" s="4" t="str">
        <f>IFERROR(VLOOKUP(Table49[[#This Row],[ITEM CODE]],Table2[[Item Code]:[Category ]],6,0),"")</f>
        <v>FOOD</v>
      </c>
      <c r="X414" s="1" t="str">
        <f>IFERROR(VLOOKUP(Table49[[#This Row],[ITEM CODE]],Table2[[Item Code]:[Sub Category]],7,0),"")</f>
        <v>Korean Lunch Box</v>
      </c>
      <c r="Y414" s="68" t="str">
        <f>Table49[[#This Row],[PO Number]]&amp;COUNTIFS($E$5:E414,E414)</f>
        <v>PO310676</v>
      </c>
    </row>
    <row r="415" spans="1:25" ht="14.7" customHeight="1" x14ac:dyDescent="0.3">
      <c r="A415" s="1">
        <f>IF(Table49[[#This Row],[ITEM NAME]]="","",ROW()-4)</f>
        <v>411</v>
      </c>
      <c r="B415" s="68">
        <v>45902</v>
      </c>
      <c r="C415" s="4">
        <f>IFERROR(VLOOKUP(B415,Table14[],3,0),"")</f>
        <v>9</v>
      </c>
      <c r="D415" s="4" t="str">
        <f>IFERROR(VLOOKUP(B415,Table14[],2,0),"")</f>
        <v>Week 01</v>
      </c>
      <c r="E415" s="4" t="s">
        <v>1134</v>
      </c>
      <c r="F415" s="44" t="s">
        <v>1125</v>
      </c>
      <c r="G415" s="44" t="s">
        <v>664</v>
      </c>
      <c r="H415" s="41" t="str">
        <f>IFERROR(VLOOKUP(Table49[[#This Row],[ITEM CODE]],Table2[[Item Code]:[Master Name]],2,0),"")</f>
        <v>F0101010016</v>
      </c>
      <c r="I415" s="41" t="s">
        <v>584</v>
      </c>
      <c r="J415" s="65" t="str">
        <f>IFERROR(VLOOKUP(Table49[[#This Row],[ITEM CODE]],Table2[[Item Code]:[Master Name]],3,0),"")</f>
        <v>Stir Fried Spicy Pork Dosirak-KL-0002</v>
      </c>
      <c r="K415" s="1" t="str">
        <f>IFERROR(VLOOKUP(Table49[[#This Row],[ITEM CODE]],Table2[[Item Code]:[Master Name]],9,0),"")</f>
        <v>1BOX*1Portion</v>
      </c>
      <c r="L415" s="1" t="str">
        <f>IFERROR(VLOOKUP(Table49[[#This Row],[ITEM CODE]],Table2[[Item Code]:[Master Name]],8,0),"")</f>
        <v>BOX</v>
      </c>
      <c r="M415" s="41">
        <v>1</v>
      </c>
      <c r="N415" s="66">
        <f>IFERROR(VLOOKUP(Table49[[#This Row],[ITEM CODE]],Table2[[#All],[Item Code]:[Unit Cost]],10,0),0)</f>
        <v>2.38</v>
      </c>
      <c r="O415" s="134">
        <f>IFERROR(VLOOKUP(Table49[[#This Row],[ITEM CODE]],Table2[[#All],[Item Code]:[Unit Cost]],10,0),0)</f>
        <v>2.38</v>
      </c>
      <c r="P415" s="56"/>
      <c r="Q415" s="58"/>
      <c r="R415" s="58">
        <f>Table49[[#This Row],[QUANTITY]]*Table49[[#This Row],[INV Prices]]</f>
        <v>2.38</v>
      </c>
      <c r="S415" s="67"/>
      <c r="V415" s="41"/>
      <c r="W415" s="4" t="str">
        <f>IFERROR(VLOOKUP(Table49[[#This Row],[ITEM CODE]],Table2[[Item Code]:[Category ]],6,0),"")</f>
        <v>FOOD</v>
      </c>
      <c r="X415" s="1" t="str">
        <f>IFERROR(VLOOKUP(Table49[[#This Row],[ITEM CODE]],Table2[[Item Code]:[Sub Category]],7,0),"")</f>
        <v>Korean Lunch Box</v>
      </c>
      <c r="Y415" s="68" t="str">
        <f>Table49[[#This Row],[PO Number]]&amp;COUNTIFS($E$5:E415,E415)</f>
        <v>PO310677</v>
      </c>
    </row>
    <row r="416" spans="1:25" ht="14.7" customHeight="1" x14ac:dyDescent="0.3">
      <c r="A416" s="1">
        <f>IF(Table49[[#This Row],[ITEM NAME]]="","",ROW()-4)</f>
        <v>412</v>
      </c>
      <c r="B416" s="68">
        <v>45902</v>
      </c>
      <c r="C416" s="4">
        <f>IFERROR(VLOOKUP(B416,Table14[],3,0),"")</f>
        <v>9</v>
      </c>
      <c r="D416" s="4" t="str">
        <f>IFERROR(VLOOKUP(B416,Table14[],2,0),"")</f>
        <v>Week 01</v>
      </c>
      <c r="E416" s="4" t="s">
        <v>1134</v>
      </c>
      <c r="F416" s="44" t="s">
        <v>1125</v>
      </c>
      <c r="G416" s="44" t="s">
        <v>664</v>
      </c>
      <c r="H416" s="41" t="str">
        <f>IFERROR(VLOOKUP(Table49[[#This Row],[ITEM CODE]],Table2[[Item Code]:[Master Name]],2,0),"")</f>
        <v>F0103010013</v>
      </c>
      <c r="I416" s="41" t="s">
        <v>615</v>
      </c>
      <c r="J416" s="65" t="str">
        <f>IFERROR(VLOOKUP(Table49[[#This Row],[ITEM CODE]],Table2[[Item Code]:[Master Name]],3,0),"")</f>
        <v>Maki Crab &amp; Chicken Egg</v>
      </c>
      <c r="K416" s="1" t="str">
        <f>IFERROR(VLOOKUP(Table49[[#This Row],[ITEM CODE]],Table2[[Item Code]:[Master Name]],9,0),"")</f>
        <v>1BOX*6PCS</v>
      </c>
      <c r="L416" s="1" t="str">
        <f>IFERROR(VLOOKUP(Table49[[#This Row],[ITEM CODE]],Table2[[Item Code]:[Master Name]],8,0),"")</f>
        <v>Box</v>
      </c>
      <c r="M416" s="41">
        <v>2</v>
      </c>
      <c r="N416" s="66">
        <f>IFERROR(VLOOKUP(Table49[[#This Row],[ITEM CODE]],Table2[[#All],[Item Code]:[Unit Cost]],10,0),0)</f>
        <v>1.21</v>
      </c>
      <c r="O416" s="134">
        <f>IFERROR(VLOOKUP(Table49[[#This Row],[ITEM CODE]],Table2[[#All],[Item Code]:[Unit Cost]],10,0),0)</f>
        <v>1.21</v>
      </c>
      <c r="P416" s="56"/>
      <c r="Q416" s="58"/>
      <c r="R416" s="58">
        <f>Table49[[#This Row],[QUANTITY]]*Table49[[#This Row],[INV Prices]]</f>
        <v>2.42</v>
      </c>
      <c r="S416" s="67"/>
      <c r="V416" s="41"/>
      <c r="W416" s="4" t="str">
        <f>IFERROR(VLOOKUP(Table49[[#This Row],[ITEM CODE]],Table2[[Item Code]:[Category ]],6,0),"")</f>
        <v>FOOD</v>
      </c>
      <c r="X416" s="1" t="str">
        <f>IFERROR(VLOOKUP(Table49[[#This Row],[ITEM CODE]],Table2[[Item Code]:[Sub Category]],7,0),"")</f>
        <v>Sushi</v>
      </c>
      <c r="Y416" s="68" t="str">
        <f>Table49[[#This Row],[PO Number]]&amp;COUNTIFS($E$5:E416,E416)</f>
        <v>PO310678</v>
      </c>
    </row>
    <row r="417" spans="1:25" ht="14.7" customHeight="1" x14ac:dyDescent="0.3">
      <c r="A417" s="1">
        <f>IF(Table49[[#This Row],[ITEM NAME]]="","",ROW()-4)</f>
        <v>413</v>
      </c>
      <c r="B417" s="68">
        <v>45902</v>
      </c>
      <c r="C417" s="4">
        <f>IFERROR(VLOOKUP(B417,Table14[],3,0),"")</f>
        <v>9</v>
      </c>
      <c r="D417" s="4" t="str">
        <f>IFERROR(VLOOKUP(B417,Table14[],2,0),"")</f>
        <v>Week 01</v>
      </c>
      <c r="E417" s="4" t="s">
        <v>1134</v>
      </c>
      <c r="F417" s="44" t="s">
        <v>1125</v>
      </c>
      <c r="G417" s="44" t="s">
        <v>664</v>
      </c>
      <c r="H417" s="41" t="str">
        <f>IFERROR(VLOOKUP(Table49[[#This Row],[ITEM CODE]],Table2[[Item Code]:[Master Name]],2,0),"")</f>
        <v>F0103010014</v>
      </c>
      <c r="I417" s="41" t="s">
        <v>616</v>
      </c>
      <c r="J417" s="65" t="str">
        <f>IFERROR(VLOOKUP(Table49[[#This Row],[ITEM CODE]],Table2[[Item Code]:[Master Name]],3,0),"")</f>
        <v>Maki Cali &amp; Tuna Roll</v>
      </c>
      <c r="K417" s="1" t="str">
        <f>IFERROR(VLOOKUP(Table49[[#This Row],[ITEM CODE]],Table2[[Item Code]:[Master Name]],9,0),"")</f>
        <v>1BOX*3PCS</v>
      </c>
      <c r="L417" s="1" t="str">
        <f>IFERROR(VLOOKUP(Table49[[#This Row],[ITEM CODE]],Table2[[Item Code]:[Master Name]],8,0),"")</f>
        <v>Box</v>
      </c>
      <c r="M417" s="41">
        <v>2</v>
      </c>
      <c r="N417" s="66">
        <f>IFERROR(VLOOKUP(Table49[[#This Row],[ITEM CODE]],Table2[[#All],[Item Code]:[Unit Cost]],10,0),0)</f>
        <v>1.21</v>
      </c>
      <c r="O417" s="134">
        <f>IFERROR(VLOOKUP(Table49[[#This Row],[ITEM CODE]],Table2[[#All],[Item Code]:[Unit Cost]],10,0),0)</f>
        <v>1.21</v>
      </c>
      <c r="P417" s="56"/>
      <c r="Q417" s="58"/>
      <c r="R417" s="58">
        <f>Table49[[#This Row],[QUANTITY]]*Table49[[#This Row],[INV Prices]]</f>
        <v>2.42</v>
      </c>
      <c r="S417" s="67"/>
      <c r="V417" s="41"/>
      <c r="W417" s="4" t="str">
        <f>IFERROR(VLOOKUP(Table49[[#This Row],[ITEM CODE]],Table2[[Item Code]:[Category ]],6,0),"")</f>
        <v>FOOD</v>
      </c>
      <c r="X417" s="1" t="str">
        <f>IFERROR(VLOOKUP(Table49[[#This Row],[ITEM CODE]],Table2[[Item Code]:[Sub Category]],7,0),"")</f>
        <v>Sushi</v>
      </c>
      <c r="Y417" s="68" t="str">
        <f>Table49[[#This Row],[PO Number]]&amp;COUNTIFS($E$5:E417,E417)</f>
        <v>PO310679</v>
      </c>
    </row>
    <row r="418" spans="1:25" ht="14.7" customHeight="1" x14ac:dyDescent="0.3">
      <c r="A418" s="1">
        <f>IF(Table49[[#This Row],[ITEM NAME]]="","",ROW()-4)</f>
        <v>414</v>
      </c>
      <c r="B418" s="68">
        <v>45902</v>
      </c>
      <c r="C418" s="4">
        <f>IFERROR(VLOOKUP(B418,Table14[],3,0),"")</f>
        <v>9</v>
      </c>
      <c r="D418" s="4" t="str">
        <f>IFERROR(VLOOKUP(B418,Table14[],2,0),"")</f>
        <v>Week 01</v>
      </c>
      <c r="E418" s="4" t="s">
        <v>1135</v>
      </c>
      <c r="F418" s="44" t="s">
        <v>1129</v>
      </c>
      <c r="G418" s="44" t="s">
        <v>664</v>
      </c>
      <c r="H418" s="41" t="str">
        <f>IFERROR(VLOOKUP(Table49[[#This Row],[ITEM CODE]],Table2[[Item Code]:[Master Name]],2,0),"")</f>
        <v>900029</v>
      </c>
      <c r="I418" s="41" t="s">
        <v>211</v>
      </c>
      <c r="J418" s="65" t="str">
        <f>IFERROR(VLOOKUP(Table49[[#This Row],[ITEM CODE]],Table2[[Item Code]:[Master Name]],3,0),"")</f>
        <v>BEEF LOK LAK WITH RICE (បាយ​ ឡុកឡាក់សាច់គោ)</v>
      </c>
      <c r="K418" s="1" t="str">
        <f>IFERROR(VLOOKUP(Table49[[#This Row],[ITEM CODE]],Table2[[Item Code]:[Master Name]],9,0),"")</f>
        <v>1BOX*1Portion</v>
      </c>
      <c r="L418" s="1" t="str">
        <f>IFERROR(VLOOKUP(Table49[[#This Row],[ITEM CODE]],Table2[[Item Code]:[Master Name]],8,0),"")</f>
        <v>BOX</v>
      </c>
      <c r="M418" s="41">
        <v>1</v>
      </c>
      <c r="N418" s="66">
        <f>IFERROR(VLOOKUP(Table49[[#This Row],[ITEM CODE]],Table2[[#All],[Item Code]:[Unit Cost]],10,0),0)</f>
        <v>1.6679999999999999</v>
      </c>
      <c r="O418" s="134">
        <f>IFERROR(VLOOKUP(Table49[[#This Row],[ITEM CODE]],Table2[[#All],[Item Code]:[Unit Cost]],10,0),0)</f>
        <v>1.6679999999999999</v>
      </c>
      <c r="P418" s="56"/>
      <c r="Q418" s="58"/>
      <c r="R418" s="58">
        <f>Table49[[#This Row],[QUANTITY]]*Table49[[#This Row],[INV Prices]]</f>
        <v>1.6679999999999999</v>
      </c>
      <c r="S418" s="67"/>
      <c r="V418" s="41"/>
      <c r="W418" s="4" t="str">
        <f>IFERROR(VLOOKUP(Table49[[#This Row],[ITEM CODE]],Table2[[Item Code]:[Category ]],6,0),"")</f>
        <v>FOOD</v>
      </c>
      <c r="X418" s="1" t="str">
        <f>IFERROR(VLOOKUP(Table49[[#This Row],[ITEM CODE]],Table2[[Item Code]:[Sub Category]],7,0),"")</f>
        <v>Khmer Food</v>
      </c>
      <c r="Y418" s="68" t="str">
        <f>Table49[[#This Row],[PO Number]]&amp;COUNTIFS($E$5:E418,E418)</f>
        <v>PO310661</v>
      </c>
    </row>
    <row r="419" spans="1:25" ht="14.7" customHeight="1" x14ac:dyDescent="0.3">
      <c r="A419" s="1">
        <f>IF(Table49[[#This Row],[ITEM NAME]]="","",ROW()-4)</f>
        <v>415</v>
      </c>
      <c r="B419" s="68">
        <v>45902</v>
      </c>
      <c r="C419" s="4">
        <f>IFERROR(VLOOKUP(B419,Table14[],3,0),"")</f>
        <v>9</v>
      </c>
      <c r="D419" s="4" t="str">
        <f>IFERROR(VLOOKUP(B419,Table14[],2,0),"")</f>
        <v>Week 01</v>
      </c>
      <c r="E419" s="4" t="s">
        <v>1135</v>
      </c>
      <c r="F419" s="44" t="s">
        <v>1129</v>
      </c>
      <c r="G419" s="44" t="s">
        <v>664</v>
      </c>
      <c r="H419" s="41" t="str">
        <f>IFERROR(VLOOKUP(Table49[[#This Row],[ITEM CODE]],Table2[[Item Code]:[Master Name]],2,0),"")</f>
        <v>900027</v>
      </c>
      <c r="I419" s="41" t="s">
        <v>212</v>
      </c>
      <c r="J419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419" s="1" t="str">
        <f>IFERROR(VLOOKUP(Table49[[#This Row],[ITEM CODE]],Table2[[Item Code]:[Master Name]],9,0),"")</f>
        <v>1BOX*1Portion</v>
      </c>
      <c r="L419" s="1" t="str">
        <f>IFERROR(VLOOKUP(Table49[[#This Row],[ITEM CODE]],Table2[[Item Code]:[Master Name]],8,0),"")</f>
        <v>BOX</v>
      </c>
      <c r="M419" s="41">
        <v>1</v>
      </c>
      <c r="N419" s="66">
        <f>IFERROR(VLOOKUP(Table49[[#This Row],[ITEM CODE]],Table2[[#All],[Item Code]:[Unit Cost]],10,0),0)</f>
        <v>1.2023999999999999</v>
      </c>
      <c r="O419" s="134">
        <f>IFERROR(VLOOKUP(Table49[[#This Row],[ITEM CODE]],Table2[[#All],[Item Code]:[Unit Cost]],10,0),0)</f>
        <v>1.2023999999999999</v>
      </c>
      <c r="P419" s="56"/>
      <c r="Q419" s="58"/>
      <c r="R419" s="58">
        <f>Table49[[#This Row],[QUANTITY]]*Table49[[#This Row],[INV Prices]]</f>
        <v>1.2023999999999999</v>
      </c>
      <c r="S419" s="67"/>
      <c r="V419" s="41"/>
      <c r="W419" s="4" t="str">
        <f>IFERROR(VLOOKUP(Table49[[#This Row],[ITEM CODE]],Table2[[Item Code]:[Category ]],6,0),"")</f>
        <v>FOOD</v>
      </c>
      <c r="X419" s="1" t="str">
        <f>IFERROR(VLOOKUP(Table49[[#This Row],[ITEM CODE]],Table2[[Item Code]:[Sub Category]],7,0),"")</f>
        <v>Khmer Food</v>
      </c>
      <c r="Y419" s="68" t="str">
        <f>Table49[[#This Row],[PO Number]]&amp;COUNTIFS($E$5:E419,E419)</f>
        <v>PO310662</v>
      </c>
    </row>
    <row r="420" spans="1:25" ht="14.7" customHeight="1" x14ac:dyDescent="0.3">
      <c r="A420" s="1">
        <f>IF(Table49[[#This Row],[ITEM NAME]]="","",ROW()-4)</f>
        <v>416</v>
      </c>
      <c r="B420" s="68">
        <v>45902</v>
      </c>
      <c r="C420" s="4">
        <f>IFERROR(VLOOKUP(B420,Table14[],3,0),"")</f>
        <v>9</v>
      </c>
      <c r="D420" s="4" t="str">
        <f>IFERROR(VLOOKUP(B420,Table14[],2,0),"")</f>
        <v>Week 01</v>
      </c>
      <c r="E420" s="4" t="s">
        <v>1135</v>
      </c>
      <c r="F420" s="44" t="s">
        <v>1129</v>
      </c>
      <c r="G420" s="44" t="s">
        <v>664</v>
      </c>
      <c r="H420" s="41" t="str">
        <f>IFERROR(VLOOKUP(Table49[[#This Row],[ITEM CODE]],Table2[[Item Code]:[Master Name]],2,0),"")</f>
        <v>900031</v>
      </c>
      <c r="I420" s="41" t="s">
        <v>218</v>
      </c>
      <c r="J420" s="65" t="str">
        <f>IFERROR(VLOOKUP(Table49[[#This Row],[ITEM CODE]],Table2[[Item Code]:[Master Name]],3,0),"")</f>
        <v>ROASTED DUCK WITH RICE (បាយ ទាខ្វៃ)</v>
      </c>
      <c r="K420" s="1" t="str">
        <f>IFERROR(VLOOKUP(Table49[[#This Row],[ITEM CODE]],Table2[[Item Code]:[Master Name]],9,0),"")</f>
        <v>1BOX*1Portion</v>
      </c>
      <c r="L420" s="1" t="str">
        <f>IFERROR(VLOOKUP(Table49[[#This Row],[ITEM CODE]],Table2[[Item Code]:[Master Name]],8,0),"")</f>
        <v>BOX</v>
      </c>
      <c r="M420" s="41">
        <v>1</v>
      </c>
      <c r="N420" s="66">
        <f>IFERROR(VLOOKUP(Table49[[#This Row],[ITEM CODE]],Table2[[#All],[Item Code]:[Unit Cost]],10,0),0)</f>
        <v>1.4783999999999999</v>
      </c>
      <c r="O420" s="134">
        <f>IFERROR(VLOOKUP(Table49[[#This Row],[ITEM CODE]],Table2[[#All],[Item Code]:[Unit Cost]],10,0),0)</f>
        <v>1.4783999999999999</v>
      </c>
      <c r="P420" s="56"/>
      <c r="Q420" s="58"/>
      <c r="R420" s="58">
        <f>Table49[[#This Row],[QUANTITY]]*Table49[[#This Row],[INV Prices]]</f>
        <v>1.4783999999999999</v>
      </c>
      <c r="S420" s="67"/>
      <c r="V420" s="41"/>
      <c r="W420" s="4" t="str">
        <f>IFERROR(VLOOKUP(Table49[[#This Row],[ITEM CODE]],Table2[[Item Code]:[Category ]],6,0),"")</f>
        <v>FOOD</v>
      </c>
      <c r="X420" s="1" t="str">
        <f>IFERROR(VLOOKUP(Table49[[#This Row],[ITEM CODE]],Table2[[Item Code]:[Sub Category]],7,0),"")</f>
        <v>Khmer Food</v>
      </c>
      <c r="Y420" s="68" t="str">
        <f>Table49[[#This Row],[PO Number]]&amp;COUNTIFS($E$5:E420,E420)</f>
        <v>PO310663</v>
      </c>
    </row>
    <row r="421" spans="1:25" ht="14.7" customHeight="1" x14ac:dyDescent="0.3">
      <c r="A421" s="1">
        <f>IF(Table49[[#This Row],[ITEM NAME]]="","",ROW()-4)</f>
        <v>417</v>
      </c>
      <c r="B421" s="68">
        <v>45902</v>
      </c>
      <c r="C421" s="4">
        <f>IFERROR(VLOOKUP(B421,Table14[],3,0),"")</f>
        <v>9</v>
      </c>
      <c r="D421" s="4" t="str">
        <f>IFERROR(VLOOKUP(B421,Table14[],2,0),"")</f>
        <v>Week 01</v>
      </c>
      <c r="E421" s="4" t="s">
        <v>1135</v>
      </c>
      <c r="F421" s="44" t="s">
        <v>1129</v>
      </c>
      <c r="G421" s="44" t="s">
        <v>664</v>
      </c>
      <c r="H421" s="41" t="str">
        <f>IFERROR(VLOOKUP(Table49[[#This Row],[ITEM CODE]],Table2[[Item Code]:[Master Name]],2,0),"")</f>
        <v>900032</v>
      </c>
      <c r="I421" s="41" t="s">
        <v>214</v>
      </c>
      <c r="J421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421" s="1" t="str">
        <f>IFERROR(VLOOKUP(Table49[[#This Row],[ITEM CODE]],Table2[[Item Code]:[Master Name]],9,0),"")</f>
        <v>1BOX*1Portion</v>
      </c>
      <c r="L421" s="1" t="str">
        <f>IFERROR(VLOOKUP(Table49[[#This Row],[ITEM CODE]],Table2[[Item Code]:[Master Name]],8,0),"")</f>
        <v>BOX</v>
      </c>
      <c r="M421" s="41">
        <v>1</v>
      </c>
      <c r="N421" s="66">
        <f>IFERROR(VLOOKUP(Table49[[#This Row],[ITEM CODE]],Table2[[#All],[Item Code]:[Unit Cost]],10,0),0)</f>
        <v>1.2984</v>
      </c>
      <c r="O421" s="134">
        <f>IFERROR(VLOOKUP(Table49[[#This Row],[ITEM CODE]],Table2[[#All],[Item Code]:[Unit Cost]],10,0),0)</f>
        <v>1.2984</v>
      </c>
      <c r="P421" s="56"/>
      <c r="Q421" s="58"/>
      <c r="R421" s="58">
        <f>Table49[[#This Row],[QUANTITY]]*Table49[[#This Row],[INV Prices]]</f>
        <v>1.2984</v>
      </c>
      <c r="S421" s="67"/>
      <c r="V421" s="41"/>
      <c r="W421" s="4" t="str">
        <f>IFERROR(VLOOKUP(Table49[[#This Row],[ITEM CODE]],Table2[[Item Code]:[Category ]],6,0),"")</f>
        <v>FOOD</v>
      </c>
      <c r="X421" s="1" t="str">
        <f>IFERROR(VLOOKUP(Table49[[#This Row],[ITEM CODE]],Table2[[Item Code]:[Sub Category]],7,0),"")</f>
        <v>Khmer Food</v>
      </c>
      <c r="Y421" s="68" t="str">
        <f>Table49[[#This Row],[PO Number]]&amp;COUNTIFS($E$5:E421,E421)</f>
        <v>PO310664</v>
      </c>
    </row>
    <row r="422" spans="1:25" ht="14.7" customHeight="1" x14ac:dyDescent="0.3">
      <c r="A422" s="1">
        <f>IF(Table49[[#This Row],[ITEM NAME]]="","",ROW()-4)</f>
        <v>418</v>
      </c>
      <c r="B422" s="68">
        <v>45902</v>
      </c>
      <c r="C422" s="4">
        <f>IFERROR(VLOOKUP(B422,Table14[],3,0),"")</f>
        <v>9</v>
      </c>
      <c r="D422" s="4" t="str">
        <f>IFERROR(VLOOKUP(B422,Table14[],2,0),"")</f>
        <v>Week 01</v>
      </c>
      <c r="E422" s="4" t="s">
        <v>1135</v>
      </c>
      <c r="F422" s="44" t="s">
        <v>1129</v>
      </c>
      <c r="G422" s="44" t="s">
        <v>664</v>
      </c>
      <c r="H422" s="41" t="str">
        <f>IFERROR(VLOOKUP(Table49[[#This Row],[ITEM CODE]],Table2[[Item Code]:[Master Name]],2,0),"")</f>
        <v>900028</v>
      </c>
      <c r="I422" s="41" t="s">
        <v>215</v>
      </c>
      <c r="J422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422" s="1" t="str">
        <f>IFERROR(VLOOKUP(Table49[[#This Row],[ITEM CODE]],Table2[[Item Code]:[Master Name]],9,0),"")</f>
        <v>1BOX*1Portion</v>
      </c>
      <c r="L422" s="1" t="str">
        <f>IFERROR(VLOOKUP(Table49[[#This Row],[ITEM CODE]],Table2[[Item Code]:[Master Name]],8,0),"")</f>
        <v>BOX</v>
      </c>
      <c r="M422" s="41">
        <v>1</v>
      </c>
      <c r="N422" s="66">
        <f>IFERROR(VLOOKUP(Table49[[#This Row],[ITEM CODE]],Table2[[#All],[Item Code]:[Unit Cost]],10,0),0)</f>
        <v>1.0104</v>
      </c>
      <c r="O422" s="134">
        <f>IFERROR(VLOOKUP(Table49[[#This Row],[ITEM CODE]],Table2[[#All],[Item Code]:[Unit Cost]],10,0),0)</f>
        <v>1.0104</v>
      </c>
      <c r="P422" s="56"/>
      <c r="Q422" s="58"/>
      <c r="R422" s="58">
        <f>Table49[[#This Row],[QUANTITY]]*Table49[[#This Row],[INV Prices]]</f>
        <v>1.0104</v>
      </c>
      <c r="S422" s="67"/>
      <c r="V422" s="41"/>
      <c r="W422" s="4" t="str">
        <f>IFERROR(VLOOKUP(Table49[[#This Row],[ITEM CODE]],Table2[[Item Code]:[Category ]],6,0),"")</f>
        <v>FOOD</v>
      </c>
      <c r="X422" s="1" t="str">
        <f>IFERROR(VLOOKUP(Table49[[#This Row],[ITEM CODE]],Table2[[Item Code]:[Sub Category]],7,0),"")</f>
        <v>Khmer Food</v>
      </c>
      <c r="Y422" s="68" t="str">
        <f>Table49[[#This Row],[PO Number]]&amp;COUNTIFS($E$5:E422,E422)</f>
        <v>PO310665</v>
      </c>
    </row>
    <row r="423" spans="1:25" ht="14.7" customHeight="1" x14ac:dyDescent="0.3">
      <c r="A423" s="1">
        <f>IF(Table49[[#This Row],[ITEM NAME]]="","",ROW()-4)</f>
        <v>419</v>
      </c>
      <c r="B423" s="68">
        <v>45902</v>
      </c>
      <c r="C423" s="4">
        <f>IFERROR(VLOOKUP(B423,Table14[],3,0),"")</f>
        <v>9</v>
      </c>
      <c r="D423" s="4" t="str">
        <f>IFERROR(VLOOKUP(B423,Table14[],2,0),"")</f>
        <v>Week 01</v>
      </c>
      <c r="E423" s="4" t="s">
        <v>1135</v>
      </c>
      <c r="F423" s="44" t="s">
        <v>1129</v>
      </c>
      <c r="G423" s="44" t="s">
        <v>664</v>
      </c>
      <c r="H423" s="41" t="str">
        <f>IFERROR(VLOOKUP(Table49[[#This Row],[ITEM CODE]],Table2[[Item Code]:[Master Name]],2,0),"")</f>
        <v>900038</v>
      </c>
      <c r="I423" s="41" t="s">
        <v>219</v>
      </c>
      <c r="J423" s="65" t="str">
        <f>IFERROR(VLOOKUP(Table49[[#This Row],[ITEM CODE]],Table2[[Item Code]:[Master Name]],3,0),"")</f>
        <v>ROATED PORK BELLY WITH RICE (បាយ សាច់ជ្រូក៣ជាន់)</v>
      </c>
      <c r="K423" s="1" t="str">
        <f>IFERROR(VLOOKUP(Table49[[#This Row],[ITEM CODE]],Table2[[Item Code]:[Master Name]],9,0),"")</f>
        <v>1BOX*1Portion</v>
      </c>
      <c r="L423" s="1" t="str">
        <f>IFERROR(VLOOKUP(Table49[[#This Row],[ITEM CODE]],Table2[[Item Code]:[Master Name]],8,0),"")</f>
        <v>BOX</v>
      </c>
      <c r="M423" s="41">
        <v>1</v>
      </c>
      <c r="N423" s="66">
        <f>IFERROR(VLOOKUP(Table49[[#This Row],[ITEM CODE]],Table2[[#All],[Item Code]:[Unit Cost]],10,0),0)</f>
        <v>1.0920000000000001</v>
      </c>
      <c r="O423" s="134">
        <f>IFERROR(VLOOKUP(Table49[[#This Row],[ITEM CODE]],Table2[[#All],[Item Code]:[Unit Cost]],10,0),0)</f>
        <v>1.0920000000000001</v>
      </c>
      <c r="P423" s="56"/>
      <c r="Q423" s="58"/>
      <c r="R423" s="58">
        <f>Table49[[#This Row],[QUANTITY]]*Table49[[#This Row],[INV Prices]]</f>
        <v>1.0920000000000001</v>
      </c>
      <c r="S423" s="67"/>
      <c r="V423" s="41"/>
      <c r="W423" s="4" t="str">
        <f>IFERROR(VLOOKUP(Table49[[#This Row],[ITEM CODE]],Table2[[Item Code]:[Category ]],6,0),"")</f>
        <v>FOOD</v>
      </c>
      <c r="X423" s="1" t="str">
        <f>IFERROR(VLOOKUP(Table49[[#This Row],[ITEM CODE]],Table2[[Item Code]:[Sub Category]],7,0),"")</f>
        <v>Khmer Food</v>
      </c>
      <c r="Y423" s="68" t="str">
        <f>Table49[[#This Row],[PO Number]]&amp;COUNTIFS($E$5:E423,E423)</f>
        <v>PO310666</v>
      </c>
    </row>
    <row r="424" spans="1:25" ht="14.7" customHeight="1" x14ac:dyDescent="0.3">
      <c r="A424" s="1">
        <f>IF(Table49[[#This Row],[ITEM NAME]]="","",ROW()-4)</f>
        <v>420</v>
      </c>
      <c r="B424" s="68">
        <v>45902</v>
      </c>
      <c r="C424" s="4">
        <f>IFERROR(VLOOKUP(B424,Table14[],3,0),"")</f>
        <v>9</v>
      </c>
      <c r="D424" s="4" t="str">
        <f>IFERROR(VLOOKUP(B424,Table14[],2,0),"")</f>
        <v>Week 01</v>
      </c>
      <c r="E424" s="4" t="s">
        <v>1135</v>
      </c>
      <c r="F424" s="44" t="s">
        <v>1129</v>
      </c>
      <c r="G424" s="44" t="s">
        <v>664</v>
      </c>
      <c r="H424" s="41" t="str">
        <f>IFERROR(VLOOKUP(Table49[[#This Row],[ITEM CODE]],Table2[[Item Code]:[Master Name]],2,0),"")</f>
        <v>900036</v>
      </c>
      <c r="I424" s="41" t="s">
        <v>220</v>
      </c>
      <c r="J424" s="65" t="str">
        <f>IFERROR(VLOOKUP(Table49[[#This Row],[ITEM CODE]],Table2[[Item Code]:[Master Name]],3,0),"")</f>
        <v>THICK CHICKEN CURRY (ការីសាច់មាន់) ខាប់</v>
      </c>
      <c r="K424" s="1" t="str">
        <f>IFERROR(VLOOKUP(Table49[[#This Row],[ITEM CODE]],Table2[[Item Code]:[Master Name]],9,0),"")</f>
        <v>1BOX*1Portion</v>
      </c>
      <c r="L424" s="1" t="str">
        <f>IFERROR(VLOOKUP(Table49[[#This Row],[ITEM CODE]],Table2[[Item Code]:[Master Name]],8,0),"")</f>
        <v>BOX</v>
      </c>
      <c r="M424" s="41">
        <v>1</v>
      </c>
      <c r="N424" s="66">
        <f>IFERROR(VLOOKUP(Table49[[#This Row],[ITEM CODE]],Table2[[#All],[Item Code]:[Unit Cost]],10,0),0)</f>
        <v>1.3824000000000001</v>
      </c>
      <c r="O424" s="134">
        <f>IFERROR(VLOOKUP(Table49[[#This Row],[ITEM CODE]],Table2[[#All],[Item Code]:[Unit Cost]],10,0),0)</f>
        <v>1.3824000000000001</v>
      </c>
      <c r="P424" s="56"/>
      <c r="Q424" s="58"/>
      <c r="R424" s="58">
        <f>Table49[[#This Row],[QUANTITY]]*Table49[[#This Row],[INV Prices]]</f>
        <v>1.3824000000000001</v>
      </c>
      <c r="S424" s="67"/>
      <c r="V424" s="41"/>
      <c r="W424" s="4" t="str">
        <f>IFERROR(VLOOKUP(Table49[[#This Row],[ITEM CODE]],Table2[[Item Code]:[Category ]],6,0),"")</f>
        <v>FOOD</v>
      </c>
      <c r="X424" s="1" t="str">
        <f>IFERROR(VLOOKUP(Table49[[#This Row],[ITEM CODE]],Table2[[Item Code]:[Sub Category]],7,0),"")</f>
        <v>Khmer Food</v>
      </c>
      <c r="Y424" s="68" t="str">
        <f>Table49[[#This Row],[PO Number]]&amp;COUNTIFS($E$5:E424,E424)</f>
        <v>PO310667</v>
      </c>
    </row>
    <row r="425" spans="1:25" ht="14.7" customHeight="1" x14ac:dyDescent="0.3">
      <c r="A425" s="1">
        <f>IF(Table49[[#This Row],[ITEM NAME]]="","",ROW()-4)</f>
        <v>421</v>
      </c>
      <c r="B425" s="68">
        <v>45902</v>
      </c>
      <c r="C425" s="4">
        <f>IFERROR(VLOOKUP(B425,Table14[],3,0),"")</f>
        <v>9</v>
      </c>
      <c r="D425" s="4" t="str">
        <f>IFERROR(VLOOKUP(B425,Table14[],2,0),"")</f>
        <v>Week 01</v>
      </c>
      <c r="E425" s="4" t="s">
        <v>1135</v>
      </c>
      <c r="F425" s="44" t="s">
        <v>1129</v>
      </c>
      <c r="G425" s="44" t="s">
        <v>664</v>
      </c>
      <c r="H425" s="41" t="str">
        <f>IFERROR(VLOOKUP(Table49[[#This Row],[ITEM CODE]],Table2[[Item Code]:[Master Name]],2,0),"")</f>
        <v>900035</v>
      </c>
      <c r="I425" s="41" t="s">
        <v>221</v>
      </c>
      <c r="J425" s="65" t="str">
        <f>IFERROR(VLOOKUP(Table49[[#This Row],[ITEM CODE]],Table2[[Item Code]:[Master Name]],3,0),"")</f>
        <v>THICK BEEF CURRY SARAMAN (ការីសារ៉ាម៉ាន់សាច់គោ) ខាប់</v>
      </c>
      <c r="K425" s="1" t="str">
        <f>IFERROR(VLOOKUP(Table49[[#This Row],[ITEM CODE]],Table2[[Item Code]:[Master Name]],9,0),"")</f>
        <v>1BOX*1Portion</v>
      </c>
      <c r="L425" s="1" t="str">
        <f>IFERROR(VLOOKUP(Table49[[#This Row],[ITEM CODE]],Table2[[Item Code]:[Master Name]],8,0),"")</f>
        <v>BOX</v>
      </c>
      <c r="M425" s="41">
        <v>1</v>
      </c>
      <c r="N425" s="66">
        <f>IFERROR(VLOOKUP(Table49[[#This Row],[ITEM CODE]],Table2[[#All],[Item Code]:[Unit Cost]],10,0),0)</f>
        <v>1.9079999999999999</v>
      </c>
      <c r="O425" s="134">
        <f>IFERROR(VLOOKUP(Table49[[#This Row],[ITEM CODE]],Table2[[#All],[Item Code]:[Unit Cost]],10,0),0)</f>
        <v>1.9079999999999999</v>
      </c>
      <c r="P425" s="56"/>
      <c r="Q425" s="58"/>
      <c r="R425" s="58">
        <f>Table49[[#This Row],[QUANTITY]]*Table49[[#This Row],[INV Prices]]</f>
        <v>1.9079999999999999</v>
      </c>
      <c r="S425" s="67"/>
      <c r="V425" s="41"/>
      <c r="W425" s="4" t="str">
        <f>IFERROR(VLOOKUP(Table49[[#This Row],[ITEM CODE]],Table2[[Item Code]:[Category ]],6,0),"")</f>
        <v>FOOD</v>
      </c>
      <c r="X425" s="1" t="str">
        <f>IFERROR(VLOOKUP(Table49[[#This Row],[ITEM CODE]],Table2[[Item Code]:[Sub Category]],7,0),"")</f>
        <v>Khmer Food</v>
      </c>
      <c r="Y425" s="68" t="str">
        <f>Table49[[#This Row],[PO Number]]&amp;COUNTIFS($E$5:E425,E425)</f>
        <v>PO310668</v>
      </c>
    </row>
    <row r="426" spans="1:25" ht="14.7" customHeight="1" x14ac:dyDescent="0.3">
      <c r="A426" s="1">
        <f>IF(Table49[[#This Row],[ITEM NAME]]="","",ROW()-4)</f>
        <v>422</v>
      </c>
      <c r="B426" s="68">
        <v>45902</v>
      </c>
      <c r="C426" s="4">
        <f>IFERROR(VLOOKUP(B426,Table14[],3,0),"")</f>
        <v>9</v>
      </c>
      <c r="D426" s="4" t="str">
        <f>IFERROR(VLOOKUP(B426,Table14[],2,0),"")</f>
        <v>Week 01</v>
      </c>
      <c r="E426" s="4" t="s">
        <v>1135</v>
      </c>
      <c r="F426" s="44" t="s">
        <v>1129</v>
      </c>
      <c r="G426" s="44" t="s">
        <v>664</v>
      </c>
      <c r="H426" s="41" t="str">
        <f>IFERROR(VLOOKUP(Table49[[#This Row],[ITEM CODE]],Table2[[Item Code]:[Master Name]],2,0),"")</f>
        <v>900037</v>
      </c>
      <c r="I426" s="41" t="s">
        <v>223</v>
      </c>
      <c r="J426" s="65" t="str">
        <f>IFERROR(VLOOKUP(Table49[[#This Row],[ITEM CODE]],Table2[[Item Code]:[Master Name]],3,0),"")</f>
        <v>HIKO FRIED RICE (បាយឆា HIKO)</v>
      </c>
      <c r="K426" s="1" t="str">
        <f>IFERROR(VLOOKUP(Table49[[#This Row],[ITEM CODE]],Table2[[Item Code]:[Master Name]],9,0),"")</f>
        <v>1BOX*1Portion</v>
      </c>
      <c r="L426" s="1" t="str">
        <f>IFERROR(VLOOKUP(Table49[[#This Row],[ITEM CODE]],Table2[[Item Code]:[Master Name]],8,0),"")</f>
        <v>BOX</v>
      </c>
      <c r="M426" s="41">
        <v>1</v>
      </c>
      <c r="N426" s="66">
        <f>IFERROR(VLOOKUP(Table49[[#This Row],[ITEM CODE]],Table2[[#All],[Item Code]:[Unit Cost]],10,0),0)</f>
        <v>1.68</v>
      </c>
      <c r="O426" s="134">
        <f>IFERROR(VLOOKUP(Table49[[#This Row],[ITEM CODE]],Table2[[#All],[Item Code]:[Unit Cost]],10,0),0)</f>
        <v>1.68</v>
      </c>
      <c r="P426" s="56"/>
      <c r="Q426" s="58"/>
      <c r="R426" s="58">
        <f>Table49[[#This Row],[QUANTITY]]*Table49[[#This Row],[INV Prices]]</f>
        <v>1.68</v>
      </c>
      <c r="S426" s="67"/>
      <c r="V426" s="41"/>
      <c r="W426" s="4" t="str">
        <f>IFERROR(VLOOKUP(Table49[[#This Row],[ITEM CODE]],Table2[[Item Code]:[Category ]],6,0),"")</f>
        <v>FOOD</v>
      </c>
      <c r="X426" s="1" t="str">
        <f>IFERROR(VLOOKUP(Table49[[#This Row],[ITEM CODE]],Table2[[Item Code]:[Sub Category]],7,0),"")</f>
        <v>Khmer Food</v>
      </c>
      <c r="Y426" s="68" t="str">
        <f>Table49[[#This Row],[PO Number]]&amp;COUNTIFS($E$5:E426,E426)</f>
        <v>PO310669</v>
      </c>
    </row>
    <row r="427" spans="1:25" ht="14.7" customHeight="1" x14ac:dyDescent="0.3">
      <c r="A427" s="1">
        <f>IF(Table49[[#This Row],[ITEM NAME]]="","",ROW()-4)</f>
        <v>423</v>
      </c>
      <c r="B427" s="68">
        <v>45902</v>
      </c>
      <c r="C427" s="4">
        <f>IFERROR(VLOOKUP(B427,Table14[],3,0),"")</f>
        <v>9</v>
      </c>
      <c r="D427" s="4" t="str">
        <f>IFERROR(VLOOKUP(B427,Table14[],2,0),"")</f>
        <v>Week 01</v>
      </c>
      <c r="E427" s="4" t="s">
        <v>1135</v>
      </c>
      <c r="F427" s="44" t="s">
        <v>1129</v>
      </c>
      <c r="G427" s="44" t="s">
        <v>664</v>
      </c>
      <c r="H427" s="41" t="str">
        <f>IFERROR(VLOOKUP(Table49[[#This Row],[ITEM CODE]],Table2[[Item Code]:[Master Name]],2,0),"")</f>
        <v>F0101010018</v>
      </c>
      <c r="I427" s="41" t="s">
        <v>633</v>
      </c>
      <c r="J427" s="65" t="str">
        <f>IFERROR(VLOOKUP(Table49[[#This Row],[ITEM CODE]],Table2[[Item Code]:[Master Name]],3,0),"")</f>
        <v>Salmon Fried Rice (បា​យឆា សាលម៉ុន)</v>
      </c>
      <c r="K427" s="1" t="str">
        <f>IFERROR(VLOOKUP(Table49[[#This Row],[ITEM CODE]],Table2[[Item Code]:[Master Name]],9,0),"")</f>
        <v>1BOX*1Portion</v>
      </c>
      <c r="L427" s="1" t="str">
        <f>IFERROR(VLOOKUP(Table49[[#This Row],[ITEM CODE]],Table2[[Item Code]:[Master Name]],8,0),"")</f>
        <v>BOX</v>
      </c>
      <c r="M427" s="41">
        <v>1</v>
      </c>
      <c r="N427" s="66">
        <f>IFERROR(VLOOKUP(Table49[[#This Row],[ITEM CODE]],Table2[[#All],[Item Code]:[Unit Cost]],10,0),0)</f>
        <v>1.6</v>
      </c>
      <c r="O427" s="134">
        <f>IFERROR(VLOOKUP(Table49[[#This Row],[ITEM CODE]],Table2[[#All],[Item Code]:[Unit Cost]],10,0),0)</f>
        <v>1.6</v>
      </c>
      <c r="P427" s="56"/>
      <c r="Q427" s="58"/>
      <c r="R427" s="58">
        <f>Table49[[#This Row],[QUANTITY]]*Table49[[#This Row],[INV Prices]]</f>
        <v>1.6</v>
      </c>
      <c r="S427" s="67"/>
      <c r="V427" s="41"/>
      <c r="W427" s="4" t="str">
        <f>IFERROR(VLOOKUP(Table49[[#This Row],[ITEM CODE]],Table2[[Item Code]:[Category ]],6,0),"")</f>
        <v>FOOD</v>
      </c>
      <c r="X427" s="1" t="str">
        <f>IFERROR(VLOOKUP(Table49[[#This Row],[ITEM CODE]],Table2[[Item Code]:[Sub Category]],7,0),"")</f>
        <v>Khmer Food</v>
      </c>
      <c r="Y427" s="68" t="str">
        <f>Table49[[#This Row],[PO Number]]&amp;COUNTIFS($E$5:E427,E427)</f>
        <v>PO3106610</v>
      </c>
    </row>
    <row r="428" spans="1:25" ht="14.7" customHeight="1" x14ac:dyDescent="0.3">
      <c r="A428" s="1">
        <f>IF(Table49[[#This Row],[ITEM NAME]]="","",ROW()-4)</f>
        <v>424</v>
      </c>
      <c r="B428" s="68">
        <v>45902</v>
      </c>
      <c r="C428" s="4">
        <f>IFERROR(VLOOKUP(B428,Table14[],3,0),"")</f>
        <v>9</v>
      </c>
      <c r="D428" s="4" t="str">
        <f>IFERROR(VLOOKUP(B428,Table14[],2,0),"")</f>
        <v>Week 01</v>
      </c>
      <c r="E428" s="4" t="s">
        <v>1135</v>
      </c>
      <c r="F428" s="44" t="s">
        <v>1129</v>
      </c>
      <c r="G428" s="44" t="s">
        <v>664</v>
      </c>
      <c r="H428" s="41" t="str">
        <f>IFERROR(VLOOKUP(Table49[[#This Row],[ITEM CODE]],Table2[[Item Code]:[Master Name]],2,0),"")</f>
        <v>F0101010019</v>
      </c>
      <c r="I428" s="41" t="s">
        <v>634</v>
      </c>
      <c r="J428" s="65" t="str">
        <f>IFERROR(VLOOKUP(Table49[[#This Row],[ITEM CODE]],Table2[[Item Code]:[Master Name]],3,0),"")</f>
        <v>Crab Fried Rice (បាយឆា ក្ដាម)</v>
      </c>
      <c r="K428" s="1" t="str">
        <f>IFERROR(VLOOKUP(Table49[[#This Row],[ITEM CODE]],Table2[[Item Code]:[Master Name]],9,0),"")</f>
        <v>1BOX*1Portion</v>
      </c>
      <c r="L428" s="1" t="str">
        <f>IFERROR(VLOOKUP(Table49[[#This Row],[ITEM CODE]],Table2[[Item Code]:[Master Name]],8,0),"")</f>
        <v>BOX</v>
      </c>
      <c r="M428" s="41">
        <v>1</v>
      </c>
      <c r="N428" s="66">
        <f>IFERROR(VLOOKUP(Table49[[#This Row],[ITEM CODE]],Table2[[#All],[Item Code]:[Unit Cost]],10,0),0)</f>
        <v>1.6</v>
      </c>
      <c r="O428" s="134">
        <f>IFERROR(VLOOKUP(Table49[[#This Row],[ITEM CODE]],Table2[[#All],[Item Code]:[Unit Cost]],10,0),0)</f>
        <v>1.6</v>
      </c>
      <c r="P428" s="56"/>
      <c r="Q428" s="58"/>
      <c r="R428" s="58">
        <f>Table49[[#This Row],[QUANTITY]]*Table49[[#This Row],[INV Prices]]</f>
        <v>1.6</v>
      </c>
      <c r="S428" s="67"/>
      <c r="V428" s="41"/>
      <c r="W428" s="4" t="str">
        <f>IFERROR(VLOOKUP(Table49[[#This Row],[ITEM CODE]],Table2[[Item Code]:[Category ]],6,0),"")</f>
        <v>FOOD</v>
      </c>
      <c r="X428" s="1" t="str">
        <f>IFERROR(VLOOKUP(Table49[[#This Row],[ITEM CODE]],Table2[[Item Code]:[Sub Category]],7,0),"")</f>
        <v>Khmer Food</v>
      </c>
      <c r="Y428" s="68" t="str">
        <f>Table49[[#This Row],[PO Number]]&amp;COUNTIFS($E$5:E428,E428)</f>
        <v>PO3106611</v>
      </c>
    </row>
    <row r="429" spans="1:25" ht="14.7" customHeight="1" x14ac:dyDescent="0.3">
      <c r="A429" s="1">
        <f>IF(Table49[[#This Row],[ITEM NAME]]="","",ROW()-4)</f>
        <v>425</v>
      </c>
      <c r="B429" s="68">
        <v>45902</v>
      </c>
      <c r="C429" s="4">
        <f>IFERROR(VLOOKUP(B429,Table14[],3,0),"")</f>
        <v>9</v>
      </c>
      <c r="D429" s="4" t="str">
        <f>IFERROR(VLOOKUP(B429,Table14[],2,0),"")</f>
        <v>Week 01</v>
      </c>
      <c r="E429" s="234" t="s">
        <v>1121</v>
      </c>
      <c r="F429" s="235" t="s">
        <v>1130</v>
      </c>
      <c r="G429" s="44" t="s">
        <v>398</v>
      </c>
      <c r="H429" s="41" t="str">
        <f>IFERROR(VLOOKUP(Table49[[#This Row],[ITEM CODE]],Table2[[Item Code]:[Master Name]],2,0),"")</f>
        <v>C0101010536</v>
      </c>
      <c r="I429" s="41" t="s">
        <v>545</v>
      </c>
      <c r="J429" s="65" t="str">
        <f>IFERROR(VLOOKUP(Table49[[#This Row],[ITEM CODE]],Table2[[Item Code]:[Master Name]],3,0),"")</f>
        <v xml:space="preserve">Semi Chicken Sweet &amp; Spicy Korean Sauce </v>
      </c>
      <c r="K429" s="1" t="str">
        <f>IFERROR(VLOOKUP(Table49[[#This Row],[ITEM CODE]],Table2[[Item Code]:[Master Name]],9,0),"")</f>
        <v>1PKT*1KG</v>
      </c>
      <c r="L429" s="1" t="str">
        <f>IFERROR(VLOOKUP(Table49[[#This Row],[ITEM CODE]],Table2[[Item Code]:[Master Name]],8,0),"")</f>
        <v>KG</v>
      </c>
      <c r="M429" s="41">
        <v>1</v>
      </c>
      <c r="N429" s="66">
        <f>IFERROR(VLOOKUP(Table49[[#This Row],[ITEM CODE]],Table2[[#All],[Item Code]:[Unit Cost]],10,0),0)</f>
        <v>6.9239999999999995</v>
      </c>
      <c r="O429" s="134">
        <f>IFERROR(VLOOKUP(Table49[[#This Row],[ITEM CODE]],Table2[[#All],[Item Code]:[Unit Cost]],10,0),0)</f>
        <v>6.9239999999999995</v>
      </c>
      <c r="P429" s="56"/>
      <c r="Q429" s="58"/>
      <c r="R429" s="58">
        <f>Table49[[#This Row],[QUANTITY]]*Table49[[#This Row],[INV Prices]]</f>
        <v>6.9239999999999995</v>
      </c>
      <c r="S429" s="67"/>
      <c r="V429" s="41"/>
      <c r="W429" s="4" t="str">
        <f>IFERROR(VLOOKUP(Table49[[#This Row],[ITEM CODE]],Table2[[Item Code]:[Category ]],6,0),"")</f>
        <v>FOOD</v>
      </c>
      <c r="X429" s="1" t="str">
        <f>IFERROR(VLOOKUP(Table49[[#This Row],[ITEM CODE]],Table2[[Item Code]:[Sub Category]],7,0),"")</f>
        <v>Semi-Product</v>
      </c>
      <c r="Y429" s="68" t="str">
        <f>Table49[[#This Row],[PO Number]]&amp;COUNTIFS($E$5:E429,E429)</f>
        <v>PO310801</v>
      </c>
    </row>
    <row r="430" spans="1:25" ht="14.7" customHeight="1" x14ac:dyDescent="0.3">
      <c r="A430" s="1">
        <f>IF(Table49[[#This Row],[ITEM NAME]]="","",ROW()-4)</f>
        <v>426</v>
      </c>
      <c r="B430" s="68">
        <v>45902</v>
      </c>
      <c r="C430" s="4">
        <f>IFERROR(VLOOKUP(B430,Table14[],3,0),"")</f>
        <v>9</v>
      </c>
      <c r="D430" s="4" t="str">
        <f>IFERROR(VLOOKUP(B430,Table14[],2,0),"")</f>
        <v>Week 01</v>
      </c>
      <c r="E430" s="4" t="s">
        <v>1123</v>
      </c>
      <c r="F430" s="44" t="s">
        <v>1131</v>
      </c>
      <c r="G430" s="44" t="s">
        <v>398</v>
      </c>
      <c r="H430" s="41" t="str">
        <f>IFERROR(VLOOKUP(Table49[[#This Row],[ITEM CODE]],Table2[[Item Code]:[Master Name]],2,0),"")</f>
        <v>C0101010534</v>
      </c>
      <c r="I430" s="41" t="s">
        <v>543</v>
      </c>
      <c r="J430" s="65" t="str">
        <f>IFERROR(VLOOKUP(Table49[[#This Row],[ITEM CODE]],Table2[[Item Code]:[Master Name]],3,0),"")</f>
        <v>Raw Frozen Chicken Drumstick</v>
      </c>
      <c r="K430" s="1" t="str">
        <f>IFERROR(VLOOKUP(Table49[[#This Row],[ITEM CODE]],Table2[[Item Code]:[Master Name]],9,0),"")</f>
        <v>1PKT*1KG</v>
      </c>
      <c r="L430" s="1" t="str">
        <f>IFERROR(VLOOKUP(Table49[[#This Row],[ITEM CODE]],Table2[[Item Code]:[Master Name]],8,0),"")</f>
        <v>KG</v>
      </c>
      <c r="M430" s="41">
        <v>3</v>
      </c>
      <c r="N430" s="66">
        <f>IFERROR(VLOOKUP(Table49[[#This Row],[ITEM CODE]],Table2[[#All],[Item Code]:[Unit Cost]],10,0),0)</f>
        <v>4.74</v>
      </c>
      <c r="O430" s="134">
        <f>IFERROR(VLOOKUP(Table49[[#This Row],[ITEM CODE]],Table2[[#All],[Item Code]:[Unit Cost]],10,0),0)</f>
        <v>4.74</v>
      </c>
      <c r="P430" s="56"/>
      <c r="Q430" s="58"/>
      <c r="R430" s="58">
        <f>Table49[[#This Row],[QUANTITY]]*Table49[[#This Row],[INV Prices]]</f>
        <v>14.22</v>
      </c>
      <c r="S430" s="67"/>
      <c r="V430" s="41"/>
      <c r="W430" s="4" t="str">
        <f>IFERROR(VLOOKUP(Table49[[#This Row],[ITEM CODE]],Table2[[Item Code]:[Category ]],6,0),"")</f>
        <v>FOOD</v>
      </c>
      <c r="X430" s="1" t="str">
        <f>IFERROR(VLOOKUP(Table49[[#This Row],[ITEM CODE]],Table2[[Item Code]:[Sub Category]],7,0),"")</f>
        <v>Semi-Product</v>
      </c>
      <c r="Y430" s="68" t="str">
        <f>Table49[[#This Row],[PO Number]]&amp;COUNTIFS($E$5:E430,E430)</f>
        <v>PO310811</v>
      </c>
    </row>
    <row r="431" spans="1:25" ht="14.7" customHeight="1" x14ac:dyDescent="0.3">
      <c r="A431" s="1">
        <f>IF(Table49[[#This Row],[ITEM NAME]]="","",ROW()-4)</f>
        <v>427</v>
      </c>
      <c r="B431" s="68">
        <v>45902</v>
      </c>
      <c r="C431" s="4">
        <f>IFERROR(VLOOKUP(B431,Table14[],3,0),"")</f>
        <v>9</v>
      </c>
      <c r="D431" s="4" t="str">
        <f>IFERROR(VLOOKUP(B431,Table14[],2,0),"")</f>
        <v>Week 01</v>
      </c>
      <c r="E431" s="4" t="s">
        <v>1123</v>
      </c>
      <c r="F431" s="44" t="s">
        <v>1131</v>
      </c>
      <c r="G431" s="44" t="s">
        <v>398</v>
      </c>
      <c r="H431" s="41" t="str">
        <f>IFERROR(VLOOKUP(Table49[[#This Row],[ITEM CODE]],Table2[[Item Code]:[Master Name]],2,0),"")</f>
        <v>C0101010535</v>
      </c>
      <c r="I431" s="41" t="s">
        <v>544</v>
      </c>
      <c r="J431" s="65" t="str">
        <f>IFERROR(VLOOKUP(Table49[[#This Row],[ITEM CODE]],Table2[[Item Code]:[Master Name]],3,0),"")</f>
        <v>Raw Frozen Chicken Middle Wing</v>
      </c>
      <c r="K431" s="1" t="str">
        <f>IFERROR(VLOOKUP(Table49[[#This Row],[ITEM CODE]],Table2[[Item Code]:[Master Name]],9,0),"")</f>
        <v>1PKT*1KG</v>
      </c>
      <c r="L431" s="1" t="str">
        <f>IFERROR(VLOOKUP(Table49[[#This Row],[ITEM CODE]],Table2[[Item Code]:[Master Name]],8,0),"")</f>
        <v>KG</v>
      </c>
      <c r="M431" s="41">
        <v>2</v>
      </c>
      <c r="N431" s="66">
        <f>IFERROR(VLOOKUP(Table49[[#This Row],[ITEM CODE]],Table2[[#All],[Item Code]:[Unit Cost]],10,0),0)</f>
        <v>7.3800000000000008</v>
      </c>
      <c r="O431" s="134">
        <f>IFERROR(VLOOKUP(Table49[[#This Row],[ITEM CODE]],Table2[[#All],[Item Code]:[Unit Cost]],10,0),0)</f>
        <v>7.3800000000000008</v>
      </c>
      <c r="P431" s="56"/>
      <c r="Q431" s="58"/>
      <c r="R431" s="58">
        <f>Table49[[#This Row],[QUANTITY]]*Table49[[#This Row],[INV Prices]]</f>
        <v>14.760000000000002</v>
      </c>
      <c r="S431" s="67"/>
      <c r="V431" s="41"/>
      <c r="W431" s="4" t="str">
        <f>IFERROR(VLOOKUP(Table49[[#This Row],[ITEM CODE]],Table2[[Item Code]:[Category ]],6,0),"")</f>
        <v>FOOD</v>
      </c>
      <c r="X431" s="1" t="str">
        <f>IFERROR(VLOOKUP(Table49[[#This Row],[ITEM CODE]],Table2[[Item Code]:[Sub Category]],7,0),"")</f>
        <v>Semi-Product</v>
      </c>
      <c r="Y431" s="68" t="str">
        <f>Table49[[#This Row],[PO Number]]&amp;COUNTIFS($E$5:E431,E431)</f>
        <v>PO310812</v>
      </c>
    </row>
    <row r="432" spans="1:25" ht="14.7" customHeight="1" x14ac:dyDescent="0.3">
      <c r="A432" s="1">
        <f>IF(Table49[[#This Row],[ITEM NAME]]="","",ROW()-4)</f>
        <v>428</v>
      </c>
      <c r="B432" s="68">
        <v>45902</v>
      </c>
      <c r="C432" s="4">
        <f>IFERROR(VLOOKUP(B432,Table14[],3,0),"")</f>
        <v>9</v>
      </c>
      <c r="D432" s="4" t="str">
        <f>IFERROR(VLOOKUP(B432,Table14[],2,0),"")</f>
        <v>Week 01</v>
      </c>
      <c r="E432" s="4" t="s">
        <v>1123</v>
      </c>
      <c r="F432" s="44" t="s">
        <v>1131</v>
      </c>
      <c r="G432" s="44" t="s">
        <v>398</v>
      </c>
      <c r="H432" s="41" t="str">
        <f>IFERROR(VLOOKUP(Table49[[#This Row],[ITEM CODE]],Table2[[Item Code]:[Master Name]],2,0),"")</f>
        <v>C0101010538</v>
      </c>
      <c r="I432" s="41" t="s">
        <v>566</v>
      </c>
      <c r="J432" s="65" t="str">
        <f>IFERROR(VLOOKUP(Table49[[#This Row],[ITEM CODE]],Table2[[Item Code]:[Master Name]],3,0),"")</f>
        <v>Whole Garlic</v>
      </c>
      <c r="K432" s="1" t="str">
        <f>IFERROR(VLOOKUP(Table49[[#This Row],[ITEM CODE]],Table2[[Item Code]:[Master Name]],9,0),"")</f>
        <v>KG</v>
      </c>
      <c r="L432" s="1" t="str">
        <f>IFERROR(VLOOKUP(Table49[[#This Row],[ITEM CODE]],Table2[[Item Code]:[Master Name]],8,0),"")</f>
        <v>KG</v>
      </c>
      <c r="M432" s="41">
        <v>1</v>
      </c>
      <c r="N432" s="66">
        <f>IFERROR(VLOOKUP(Table49[[#This Row],[ITEM CODE]],Table2[[#All],[Item Code]:[Unit Cost]],10,0),0)</f>
        <v>2.2799999999999998</v>
      </c>
      <c r="O432" s="134">
        <f>IFERROR(VLOOKUP(Table49[[#This Row],[ITEM CODE]],Table2[[#All],[Item Code]:[Unit Cost]],10,0),0)</f>
        <v>2.2799999999999998</v>
      </c>
      <c r="P432" s="56"/>
      <c r="Q432" s="58"/>
      <c r="R432" s="58">
        <f>Table49[[#This Row],[QUANTITY]]*Table49[[#This Row],[INV Prices]]</f>
        <v>2.2799999999999998</v>
      </c>
      <c r="S432" s="67"/>
      <c r="V432" s="41"/>
      <c r="W432" s="4" t="str">
        <f>IFERROR(VLOOKUP(Table49[[#This Row],[ITEM CODE]],Table2[[Item Code]:[Category ]],6,0),"")</f>
        <v>FOOD</v>
      </c>
      <c r="X432" s="1" t="str">
        <f>IFERROR(VLOOKUP(Table49[[#This Row],[ITEM CODE]],Table2[[Item Code]:[Sub Category]],7,0),"")</f>
        <v>Fruits &amp; Veggies / Veggies</v>
      </c>
      <c r="Y432" s="68" t="str">
        <f>Table49[[#This Row],[PO Number]]&amp;COUNTIFS($E$5:E432,E432)</f>
        <v>PO310813</v>
      </c>
    </row>
    <row r="433" spans="1:25" ht="14.7" customHeight="1" x14ac:dyDescent="0.3">
      <c r="A433" s="1">
        <f>IF(Table49[[#This Row],[ITEM NAME]]="","",ROW()-4)</f>
        <v>429</v>
      </c>
      <c r="B433" s="68">
        <v>45902</v>
      </c>
      <c r="C433" s="4">
        <f>IFERROR(VLOOKUP(B433,Table14[],3,0),"")</f>
        <v>9</v>
      </c>
      <c r="D433" s="4" t="str">
        <f>IFERROR(VLOOKUP(B433,Table14[],2,0),"")</f>
        <v>Week 01</v>
      </c>
      <c r="E433" s="4" t="s">
        <v>1123</v>
      </c>
      <c r="F433" s="44" t="s">
        <v>1131</v>
      </c>
      <c r="G433" s="44" t="s">
        <v>398</v>
      </c>
      <c r="H433" s="41" t="str">
        <f>IFERROR(VLOOKUP(Table49[[#This Row],[ITEM CODE]],Table2[[Item Code]:[Master Name]],2,0),"")</f>
        <v>900128</v>
      </c>
      <c r="I433" s="41" t="s">
        <v>267</v>
      </c>
      <c r="J433" s="65" t="str">
        <f>IFERROR(VLOOKUP(Table49[[#This Row],[ITEM CODE]],Table2[[Item Code]:[Master Name]],3,0),"")</f>
        <v>Raw Bibm Spicy Sauce (Cupbap Sauce)</v>
      </c>
      <c r="K433" s="1" t="str">
        <f>IFERROR(VLOOKUP(Table49[[#This Row],[ITEM CODE]],Table2[[Item Code]:[Master Name]],9,0),"")</f>
        <v>1PKT*1KG</v>
      </c>
      <c r="L433" s="1" t="str">
        <f>IFERROR(VLOOKUP(Table49[[#This Row],[ITEM CODE]],Table2[[Item Code]:[Master Name]],8,0),"")</f>
        <v>PKT</v>
      </c>
      <c r="M433" s="41">
        <v>1</v>
      </c>
      <c r="N433" s="66">
        <f>IFERROR(VLOOKUP(Table49[[#This Row],[ITEM CODE]],Table2[[#All],[Item Code]:[Unit Cost]],10,0),0)</f>
        <v>4.5599999999999996</v>
      </c>
      <c r="O433" s="134">
        <f>IFERROR(VLOOKUP(Table49[[#This Row],[ITEM CODE]],Table2[[#All],[Item Code]:[Unit Cost]],10,0),0)</f>
        <v>4.5599999999999996</v>
      </c>
      <c r="P433" s="56"/>
      <c r="Q433" s="58"/>
      <c r="R433" s="58">
        <f>Table49[[#This Row],[QUANTITY]]*Table49[[#This Row],[INV Prices]]</f>
        <v>4.5599999999999996</v>
      </c>
      <c r="S433" s="67"/>
      <c r="V433" s="41"/>
      <c r="W433" s="4" t="str">
        <f>IFERROR(VLOOKUP(Table49[[#This Row],[ITEM CODE]],Table2[[Item Code]:[Category ]],6,0),"")</f>
        <v>FOOD</v>
      </c>
      <c r="X433" s="1" t="str">
        <f>IFERROR(VLOOKUP(Table49[[#This Row],[ITEM CODE]],Table2[[Item Code]:[Sub Category]],7,0),"")</f>
        <v>Semi-Product</v>
      </c>
      <c r="Y433" s="68" t="str">
        <f>Table49[[#This Row],[PO Number]]&amp;COUNTIFS($E$5:E433,E433)</f>
        <v>PO310814</v>
      </c>
    </row>
    <row r="434" spans="1:25" ht="14.7" customHeight="1" x14ac:dyDescent="0.3">
      <c r="A434" s="1">
        <f>IF(Table49[[#This Row],[ITEM NAME]]="","",ROW()-4)</f>
        <v>430</v>
      </c>
      <c r="B434" s="68">
        <v>45902</v>
      </c>
      <c r="C434" s="4">
        <f>IFERROR(VLOOKUP(B434,Table14[],3,0),"")</f>
        <v>9</v>
      </c>
      <c r="D434" s="4" t="str">
        <f>IFERROR(VLOOKUP(B434,Table14[],2,0),"")</f>
        <v>Week 01</v>
      </c>
      <c r="E434" s="4" t="s">
        <v>1123</v>
      </c>
      <c r="F434" s="44" t="s">
        <v>1131</v>
      </c>
      <c r="G434" s="44" t="s">
        <v>398</v>
      </c>
      <c r="H434" s="41" t="str">
        <f>IFERROR(VLOOKUP(Table49[[#This Row],[ITEM CODE]],Table2[[Item Code]:[Master Name]],2,0),"")</f>
        <v>900114</v>
      </c>
      <c r="I434" s="41" t="s">
        <v>253</v>
      </c>
      <c r="J434" s="65" t="str">
        <f>IFERROR(VLOOKUP(Table49[[#This Row],[ITEM CODE]],Table2[[Item Code]:[Master Name]],3,0),"")</f>
        <v>Raw Bulgogi Pork</v>
      </c>
      <c r="K434" s="1" t="str">
        <f>IFERROR(VLOOKUP(Table49[[#This Row],[ITEM CODE]],Table2[[Item Code]:[Master Name]],9,0),"")</f>
        <v>1PKT*1KG</v>
      </c>
      <c r="L434" s="1" t="str">
        <f>IFERROR(VLOOKUP(Table49[[#This Row],[ITEM CODE]],Table2[[Item Code]:[Master Name]],8,0),"")</f>
        <v>PKT</v>
      </c>
      <c r="M434" s="41">
        <v>3</v>
      </c>
      <c r="N434" s="66">
        <f>IFERROR(VLOOKUP(Table49[[#This Row],[ITEM CODE]],Table2[[#All],[Item Code]:[Unit Cost]],10,0),0)</f>
        <v>5.76</v>
      </c>
      <c r="O434" s="134">
        <f>IFERROR(VLOOKUP(Table49[[#This Row],[ITEM CODE]],Table2[[#All],[Item Code]:[Unit Cost]],10,0),0)</f>
        <v>5.76</v>
      </c>
      <c r="P434" s="56"/>
      <c r="Q434" s="58"/>
      <c r="R434" s="58">
        <f>Table49[[#This Row],[QUANTITY]]*Table49[[#This Row],[INV Prices]]</f>
        <v>17.28</v>
      </c>
      <c r="S434" s="67"/>
      <c r="V434" s="41"/>
      <c r="W434" s="4" t="str">
        <f>IFERROR(VLOOKUP(Table49[[#This Row],[ITEM CODE]],Table2[[Item Code]:[Category ]],6,0),"")</f>
        <v>FOOD</v>
      </c>
      <c r="X434" s="1" t="str">
        <f>IFERROR(VLOOKUP(Table49[[#This Row],[ITEM CODE]],Table2[[Item Code]:[Sub Category]],7,0),"")</f>
        <v>Semi-Product</v>
      </c>
      <c r="Y434" s="68" t="str">
        <f>Table49[[#This Row],[PO Number]]&amp;COUNTIFS($E$5:E434,E434)</f>
        <v>PO310815</v>
      </c>
    </row>
    <row r="435" spans="1:25" ht="14.7" customHeight="1" x14ac:dyDescent="0.3">
      <c r="A435" s="1">
        <f>IF(Table49[[#This Row],[ITEM NAME]]="","",ROW()-4)</f>
        <v>431</v>
      </c>
      <c r="B435" s="68">
        <v>45902</v>
      </c>
      <c r="C435" s="4">
        <f>IFERROR(VLOOKUP(B435,Table14[],3,0),"")</f>
        <v>9</v>
      </c>
      <c r="D435" s="4" t="str">
        <f>IFERROR(VLOOKUP(B435,Table14[],2,0),"")</f>
        <v>Week 01</v>
      </c>
      <c r="E435" s="4" t="s">
        <v>1123</v>
      </c>
      <c r="F435" s="44" t="s">
        <v>1131</v>
      </c>
      <c r="G435" s="44" t="s">
        <v>398</v>
      </c>
      <c r="H435" s="41" t="str">
        <f>IFERROR(VLOOKUP(Table49[[#This Row],[ITEM CODE]],Table2[[Item Code]:[Master Name]],2,0),"")</f>
        <v>900120</v>
      </c>
      <c r="I435" s="41" t="s">
        <v>259</v>
      </c>
      <c r="J435" s="65" t="str">
        <f>IFERROR(VLOOKUP(Table49[[#This Row],[ITEM CODE]],Table2[[Item Code]:[Master Name]],3,0),"")</f>
        <v>Raw Cheese Corn Dog</v>
      </c>
      <c r="K435" s="1" t="str">
        <f>IFERROR(VLOOKUP(Table49[[#This Row],[ITEM CODE]],Table2[[Item Code]:[Master Name]],9,0),"")</f>
        <v>1PKT*6PCS*100G</v>
      </c>
      <c r="L435" s="1" t="str">
        <f>IFERROR(VLOOKUP(Table49[[#This Row],[ITEM CODE]],Table2[[Item Code]:[Master Name]],8,0),"")</f>
        <v>PKT</v>
      </c>
      <c r="M435" s="41">
        <v>10</v>
      </c>
      <c r="N435" s="66">
        <f>IFERROR(VLOOKUP(Table49[[#This Row],[ITEM CODE]],Table2[[#All],[Item Code]:[Unit Cost]],10,0),0)</f>
        <v>4.9000000000000004</v>
      </c>
      <c r="O435" s="134">
        <f>IFERROR(VLOOKUP(Table49[[#This Row],[ITEM CODE]],Table2[[#All],[Item Code]:[Unit Cost]],10,0),0)</f>
        <v>4.9000000000000004</v>
      </c>
      <c r="P435" s="56"/>
      <c r="Q435" s="58"/>
      <c r="R435" s="58">
        <f>Table49[[#This Row],[QUANTITY]]*Table49[[#This Row],[INV Prices]]</f>
        <v>49</v>
      </c>
      <c r="S435" s="67"/>
      <c r="V435" s="41"/>
      <c r="W435" s="4" t="str">
        <f>IFERROR(VLOOKUP(Table49[[#This Row],[ITEM CODE]],Table2[[Item Code]:[Category ]],6,0),"")</f>
        <v>FOOD</v>
      </c>
      <c r="X435" s="1" t="str">
        <f>IFERROR(VLOOKUP(Table49[[#This Row],[ITEM CODE]],Table2[[Item Code]:[Sub Category]],7,0),"")</f>
        <v>Semi-Product</v>
      </c>
      <c r="Y435" s="68" t="str">
        <f>Table49[[#This Row],[PO Number]]&amp;COUNTIFS($E$5:E435,E435)</f>
        <v>PO310816</v>
      </c>
    </row>
    <row r="436" spans="1:25" ht="14.7" customHeight="1" x14ac:dyDescent="0.3">
      <c r="A436" s="1">
        <f>IF(Table49[[#This Row],[ITEM NAME]]="","",ROW()-4)</f>
        <v>432</v>
      </c>
      <c r="B436" s="68">
        <v>45902</v>
      </c>
      <c r="C436" s="4">
        <f>IFERROR(VLOOKUP(B436,Table14[],3,0),"")</f>
        <v>9</v>
      </c>
      <c r="D436" s="4" t="str">
        <f>IFERROR(VLOOKUP(B436,Table14[],2,0),"")</f>
        <v>Week 01</v>
      </c>
      <c r="E436" s="4" t="s">
        <v>1123</v>
      </c>
      <c r="F436" s="44" t="s">
        <v>1131</v>
      </c>
      <c r="G436" s="44" t="s">
        <v>398</v>
      </c>
      <c r="H436" s="41" t="str">
        <f>IFERROR(VLOOKUP(Table49[[#This Row],[ITEM CODE]],Table2[[Item Code]:[Master Name]],2,0),"")</f>
        <v>900117</v>
      </c>
      <c r="I436" s="41" t="s">
        <v>256</v>
      </c>
      <c r="J436" s="65" t="str">
        <f>IFERROR(VLOOKUP(Table49[[#This Row],[ITEM CODE]],Table2[[Item Code]:[Master Name]],3,0),"")</f>
        <v xml:space="preserve">Raw Deep Fried Chicken </v>
      </c>
      <c r="K436" s="1" t="str">
        <f>IFERROR(VLOOKUP(Table49[[#This Row],[ITEM CODE]],Table2[[Item Code]:[Master Name]],9,0),"")</f>
        <v>1PKT*1KG</v>
      </c>
      <c r="L436" s="1" t="str">
        <f>IFERROR(VLOOKUP(Table49[[#This Row],[ITEM CODE]],Table2[[Item Code]:[Master Name]],8,0),"")</f>
        <v>PKT</v>
      </c>
      <c r="M436" s="41">
        <v>5</v>
      </c>
      <c r="N436" s="66">
        <f>IFERROR(VLOOKUP(Table49[[#This Row],[ITEM CODE]],Table2[[#All],[Item Code]:[Unit Cost]],10,0),0)</f>
        <v>6</v>
      </c>
      <c r="O436" s="134">
        <f>IFERROR(VLOOKUP(Table49[[#This Row],[ITEM CODE]],Table2[[#All],[Item Code]:[Unit Cost]],10,0),0)</f>
        <v>6</v>
      </c>
      <c r="P436" s="56"/>
      <c r="Q436" s="58"/>
      <c r="R436" s="58">
        <f>Table49[[#This Row],[QUANTITY]]*Table49[[#This Row],[INV Prices]]</f>
        <v>30</v>
      </c>
      <c r="S436" s="67"/>
      <c r="V436" s="41"/>
      <c r="W436" s="4" t="str">
        <f>IFERROR(VLOOKUP(Table49[[#This Row],[ITEM CODE]],Table2[[Item Code]:[Category ]],6,0),"")</f>
        <v>FOOD</v>
      </c>
      <c r="X436" s="1" t="str">
        <f>IFERROR(VLOOKUP(Table49[[#This Row],[ITEM CODE]],Table2[[Item Code]:[Sub Category]],7,0),"")</f>
        <v>Semi-Product</v>
      </c>
      <c r="Y436" s="68" t="str">
        <f>Table49[[#This Row],[PO Number]]&amp;COUNTIFS($E$5:E436,E436)</f>
        <v>PO310817</v>
      </c>
    </row>
    <row r="437" spans="1:25" ht="14.7" customHeight="1" x14ac:dyDescent="0.3">
      <c r="A437" s="1">
        <f>IF(Table49[[#This Row],[ITEM NAME]]="","",ROW()-4)</f>
        <v>433</v>
      </c>
      <c r="B437" s="68">
        <v>45902</v>
      </c>
      <c r="C437" s="4">
        <f>IFERROR(VLOOKUP(B437,Table14[],3,0),"")</f>
        <v>9</v>
      </c>
      <c r="D437" s="4" t="str">
        <f>IFERROR(VLOOKUP(B437,Table14[],2,0),"")</f>
        <v>Week 01</v>
      </c>
      <c r="E437" s="4" t="s">
        <v>1123</v>
      </c>
      <c r="F437" s="44" t="s">
        <v>1131</v>
      </c>
      <c r="G437" s="44" t="s">
        <v>398</v>
      </c>
      <c r="H437" s="41" t="str">
        <f>IFERROR(VLOOKUP(Table49[[#This Row],[ITEM CODE]],Table2[[Item Code]:[Master Name]],2,0),"")</f>
        <v>900119</v>
      </c>
      <c r="I437" s="41" t="s">
        <v>258</v>
      </c>
      <c r="J437" s="65" t="str">
        <f>IFERROR(VLOOKUP(Table49[[#This Row],[ITEM CODE]],Table2[[Item Code]:[Master Name]],3,0),"")</f>
        <v>Raw Deep Fried Kimmari</v>
      </c>
      <c r="K437" s="1" t="str">
        <f>IFERROR(VLOOKUP(Table49[[#This Row],[ITEM CODE]],Table2[[Item Code]:[Master Name]],9,0),"")</f>
        <v>1PKT*10PCS*40G</v>
      </c>
      <c r="L437" s="1" t="str">
        <f>IFERROR(VLOOKUP(Table49[[#This Row],[ITEM CODE]],Table2[[Item Code]:[Master Name]],8,0),"")</f>
        <v>PKT</v>
      </c>
      <c r="M437" s="41">
        <v>2</v>
      </c>
      <c r="N437" s="66">
        <f>IFERROR(VLOOKUP(Table49[[#This Row],[ITEM CODE]],Table2[[#All],[Item Code]:[Unit Cost]],10,0),0)</f>
        <v>2.4</v>
      </c>
      <c r="O437" s="134">
        <f>IFERROR(VLOOKUP(Table49[[#This Row],[ITEM CODE]],Table2[[#All],[Item Code]:[Unit Cost]],10,0),0)</f>
        <v>2.4</v>
      </c>
      <c r="P437" s="56"/>
      <c r="Q437" s="58"/>
      <c r="R437" s="58">
        <f>Table49[[#This Row],[QUANTITY]]*Table49[[#This Row],[INV Prices]]</f>
        <v>4.8</v>
      </c>
      <c r="S437" s="67"/>
      <c r="V437" s="41"/>
      <c r="W437" s="4" t="str">
        <f>IFERROR(VLOOKUP(Table49[[#This Row],[ITEM CODE]],Table2[[Item Code]:[Category ]],6,0),"")</f>
        <v>FOOD</v>
      </c>
      <c r="X437" s="1" t="str">
        <f>IFERROR(VLOOKUP(Table49[[#This Row],[ITEM CODE]],Table2[[Item Code]:[Sub Category]],7,0),"")</f>
        <v>Semi-Product</v>
      </c>
      <c r="Y437" s="68" t="str">
        <f>Table49[[#This Row],[PO Number]]&amp;COUNTIFS($E$5:E437,E437)</f>
        <v>PO310818</v>
      </c>
    </row>
    <row r="438" spans="1:25" ht="14.7" customHeight="1" x14ac:dyDescent="0.3">
      <c r="A438" s="1">
        <f>IF(Table49[[#This Row],[ITEM NAME]]="","",ROW()-4)</f>
        <v>434</v>
      </c>
      <c r="B438" s="68">
        <v>45902</v>
      </c>
      <c r="C438" s="4">
        <f>IFERROR(VLOOKUP(B438,Table14[],3,0),"")</f>
        <v>9</v>
      </c>
      <c r="D438" s="4" t="str">
        <f>IFERROR(VLOOKUP(B438,Table14[],2,0),"")</f>
        <v>Week 01</v>
      </c>
      <c r="E438" s="4" t="s">
        <v>1123</v>
      </c>
      <c r="F438" s="44" t="s">
        <v>1131</v>
      </c>
      <c r="G438" s="44" t="s">
        <v>398</v>
      </c>
      <c r="H438" s="41" t="str">
        <f>IFERROR(VLOOKUP(Table49[[#This Row],[ITEM CODE]],Table2[[Item Code]:[Master Name]],2,0),"")</f>
        <v>900127</v>
      </c>
      <c r="I438" s="41" t="s">
        <v>266</v>
      </c>
      <c r="J438" s="65" t="str">
        <f>IFERROR(VLOOKUP(Table49[[#This Row],[ITEM CODE]],Table2[[Item Code]:[Master Name]],3,0),"")</f>
        <v>Raw Garlic Soy Sauce</v>
      </c>
      <c r="K438" s="1" t="str">
        <f>IFERROR(VLOOKUP(Table49[[#This Row],[ITEM CODE]],Table2[[Item Code]:[Master Name]],9,0),"")</f>
        <v>1PKT*1KG</v>
      </c>
      <c r="L438" s="1" t="str">
        <f>IFERROR(VLOOKUP(Table49[[#This Row],[ITEM CODE]],Table2[[Item Code]:[Master Name]],8,0),"")</f>
        <v>PKT</v>
      </c>
      <c r="M438" s="41">
        <v>1</v>
      </c>
      <c r="N438" s="66">
        <f>IFERROR(VLOOKUP(Table49[[#This Row],[ITEM CODE]],Table2[[#All],[Item Code]:[Unit Cost]],10,0),0)</f>
        <v>3.6</v>
      </c>
      <c r="O438" s="134">
        <f>IFERROR(VLOOKUP(Table49[[#This Row],[ITEM CODE]],Table2[[#All],[Item Code]:[Unit Cost]],10,0),0)</f>
        <v>3.6</v>
      </c>
      <c r="P438" s="56"/>
      <c r="Q438" s="58"/>
      <c r="R438" s="58">
        <f>Table49[[#This Row],[QUANTITY]]*Table49[[#This Row],[INV Prices]]</f>
        <v>3.6</v>
      </c>
      <c r="S438" s="67"/>
      <c r="V438" s="41"/>
      <c r="W438" s="4" t="str">
        <f>IFERROR(VLOOKUP(Table49[[#This Row],[ITEM CODE]],Table2[[Item Code]:[Category ]],6,0),"")</f>
        <v>FOOD</v>
      </c>
      <c r="X438" s="1" t="str">
        <f>IFERROR(VLOOKUP(Table49[[#This Row],[ITEM CODE]],Table2[[Item Code]:[Sub Category]],7,0),"")</f>
        <v>Semi-Product</v>
      </c>
      <c r="Y438" s="68" t="str">
        <f>Table49[[#This Row],[PO Number]]&amp;COUNTIFS($E$5:E438,E438)</f>
        <v>PO310819</v>
      </c>
    </row>
    <row r="439" spans="1:25" ht="14.7" customHeight="1" x14ac:dyDescent="0.3">
      <c r="A439" s="1">
        <f>IF(Table49[[#This Row],[ITEM NAME]]="","",ROW()-4)</f>
        <v>435</v>
      </c>
      <c r="B439" s="68">
        <v>45902</v>
      </c>
      <c r="C439" s="4">
        <f>IFERROR(VLOOKUP(B439,Table14[],3,0),"")</f>
        <v>9</v>
      </c>
      <c r="D439" s="4" t="str">
        <f>IFERROR(VLOOKUP(B439,Table14[],2,0),"")</f>
        <v>Week 01</v>
      </c>
      <c r="E439" s="4" t="s">
        <v>1123</v>
      </c>
      <c r="F439" s="44" t="s">
        <v>1131</v>
      </c>
      <c r="G439" s="44" t="s">
        <v>398</v>
      </c>
      <c r="H439" s="41" t="str">
        <f>IFERROR(VLOOKUP(Table49[[#This Row],[ITEM CODE]],Table2[[Item Code]:[Master Name]],2,0),"")</f>
        <v>900124</v>
      </c>
      <c r="I439" s="41" t="s">
        <v>263</v>
      </c>
      <c r="J439" s="65" t="str">
        <f>IFERROR(VLOOKUP(Table49[[#This Row],[ITEM CODE]],Table2[[Item Code]:[Master Name]],3,0),"")</f>
        <v>Raw Honey Sauce</v>
      </c>
      <c r="K439" s="1" t="str">
        <f>IFERROR(VLOOKUP(Table49[[#This Row],[ITEM CODE]],Table2[[Item Code]:[Master Name]],9,0),"")</f>
        <v>1PKT*1KG</v>
      </c>
      <c r="L439" s="1" t="str">
        <f>IFERROR(VLOOKUP(Table49[[#This Row],[ITEM CODE]],Table2[[Item Code]:[Master Name]],8,0),"")</f>
        <v>PKT</v>
      </c>
      <c r="M439" s="41">
        <v>1</v>
      </c>
      <c r="N439" s="66">
        <f>IFERROR(VLOOKUP(Table49[[#This Row],[ITEM CODE]],Table2[[#All],[Item Code]:[Unit Cost]],10,0),0)</f>
        <v>4.2</v>
      </c>
      <c r="O439" s="134">
        <f>IFERROR(VLOOKUP(Table49[[#This Row],[ITEM CODE]],Table2[[#All],[Item Code]:[Unit Cost]],10,0),0)</f>
        <v>4.2</v>
      </c>
      <c r="P439" s="56"/>
      <c r="Q439" s="58"/>
      <c r="R439" s="58">
        <f>Table49[[#This Row],[QUANTITY]]*Table49[[#This Row],[INV Prices]]</f>
        <v>4.2</v>
      </c>
      <c r="S439" s="67"/>
      <c r="V439" s="41"/>
      <c r="W439" s="4" t="str">
        <f>IFERROR(VLOOKUP(Table49[[#This Row],[ITEM CODE]],Table2[[Item Code]:[Category ]],6,0),"")</f>
        <v>FOOD</v>
      </c>
      <c r="X439" s="1" t="str">
        <f>IFERROR(VLOOKUP(Table49[[#This Row],[ITEM CODE]],Table2[[Item Code]:[Sub Category]],7,0),"")</f>
        <v>Semi-Product</v>
      </c>
      <c r="Y439" s="68" t="str">
        <f>Table49[[#This Row],[PO Number]]&amp;COUNTIFS($E$5:E439,E439)</f>
        <v>PO3108110</v>
      </c>
    </row>
    <row r="440" spans="1:25" ht="14.7" customHeight="1" x14ac:dyDescent="0.3">
      <c r="A440" s="1">
        <f>IF(Table49[[#This Row],[ITEM NAME]]="","",ROW()-4)</f>
        <v>436</v>
      </c>
      <c r="B440" s="68">
        <v>45902</v>
      </c>
      <c r="C440" s="4">
        <f>IFERROR(VLOOKUP(B440,Table14[],3,0),"")</f>
        <v>9</v>
      </c>
      <c r="D440" s="4" t="str">
        <f>IFERROR(VLOOKUP(B440,Table14[],2,0),"")</f>
        <v>Week 01</v>
      </c>
      <c r="E440" s="4" t="s">
        <v>1123</v>
      </c>
      <c r="F440" s="44" t="s">
        <v>1131</v>
      </c>
      <c r="G440" s="44" t="s">
        <v>398</v>
      </c>
      <c r="H440" s="41" t="str">
        <f>IFERROR(VLOOKUP(Table49[[#This Row],[ITEM CODE]],Table2[[Item Code]:[Master Name]],2,0),"")</f>
        <v>900121</v>
      </c>
      <c r="I440" s="41" t="s">
        <v>260</v>
      </c>
      <c r="J440" s="65" t="str">
        <f>IFERROR(VLOOKUP(Table49[[#This Row],[ITEM CODE]],Table2[[Item Code]:[Master Name]],3,0),"")</f>
        <v>Raw Sausage Corn Dog</v>
      </c>
      <c r="K440" s="1" t="str">
        <f>IFERROR(VLOOKUP(Table49[[#This Row],[ITEM CODE]],Table2[[Item Code]:[Master Name]],9,0),"")</f>
        <v>1PKT*6PCS*100G</v>
      </c>
      <c r="L440" s="1" t="str">
        <f>IFERROR(VLOOKUP(Table49[[#This Row],[ITEM CODE]],Table2[[Item Code]:[Master Name]],8,0),"")</f>
        <v>PKT</v>
      </c>
      <c r="M440" s="41">
        <v>10</v>
      </c>
      <c r="N440" s="66">
        <f>IFERROR(VLOOKUP(Table49[[#This Row],[ITEM CODE]],Table2[[#All],[Item Code]:[Unit Cost]],10,0),0)</f>
        <v>3.67</v>
      </c>
      <c r="O440" s="134">
        <f>IFERROR(VLOOKUP(Table49[[#This Row],[ITEM CODE]],Table2[[#All],[Item Code]:[Unit Cost]],10,0),0)</f>
        <v>3.67</v>
      </c>
      <c r="P440" s="56"/>
      <c r="Q440" s="58"/>
      <c r="R440" s="58">
        <f>Table49[[#This Row],[QUANTITY]]*Table49[[#This Row],[INV Prices]]</f>
        <v>36.700000000000003</v>
      </c>
      <c r="S440" s="67"/>
      <c r="V440" s="41"/>
      <c r="W440" s="4" t="str">
        <f>IFERROR(VLOOKUP(Table49[[#This Row],[ITEM CODE]],Table2[[Item Code]:[Category ]],6,0),"")</f>
        <v>FOOD</v>
      </c>
      <c r="X440" s="1" t="str">
        <f>IFERROR(VLOOKUP(Table49[[#This Row],[ITEM CODE]],Table2[[Item Code]:[Sub Category]],7,0),"")</f>
        <v>Semi-Product</v>
      </c>
      <c r="Y440" s="68" t="str">
        <f>Table49[[#This Row],[PO Number]]&amp;COUNTIFS($E$5:E440,E440)</f>
        <v>PO3108111</v>
      </c>
    </row>
    <row r="441" spans="1:25" ht="14.7" customHeight="1" x14ac:dyDescent="0.3">
      <c r="A441" s="1">
        <f>IF(Table49[[#This Row],[ITEM NAME]]="","",ROW()-4)</f>
        <v>437</v>
      </c>
      <c r="B441" s="68">
        <v>45902</v>
      </c>
      <c r="C441" s="4">
        <f>IFERROR(VLOOKUP(B441,Table14[],3,0),"")</f>
        <v>9</v>
      </c>
      <c r="D441" s="4" t="str">
        <f>IFERROR(VLOOKUP(B441,Table14[],2,0),"")</f>
        <v>Week 01</v>
      </c>
      <c r="E441" s="4" t="s">
        <v>1123</v>
      </c>
      <c r="F441" s="44" t="s">
        <v>1131</v>
      </c>
      <c r="G441" s="44" t="s">
        <v>398</v>
      </c>
      <c r="H441" s="41" t="str">
        <f>IFERROR(VLOOKUP(Table49[[#This Row],[ITEM CODE]],Table2[[Item Code]:[Master Name]],2,0),"")</f>
        <v>900125</v>
      </c>
      <c r="I441" s="41" t="s">
        <v>264</v>
      </c>
      <c r="J441" s="65" t="str">
        <f>IFERROR(VLOOKUP(Table49[[#This Row],[ITEM CODE]],Table2[[Item Code]:[Master Name]],3,0),"")</f>
        <v>Raw Spicy Mayo Sauce</v>
      </c>
      <c r="K441" s="1" t="str">
        <f>IFERROR(VLOOKUP(Table49[[#This Row],[ITEM CODE]],Table2[[Item Code]:[Master Name]],9,0),"")</f>
        <v>1PKT*1KG</v>
      </c>
      <c r="L441" s="1" t="str">
        <f>IFERROR(VLOOKUP(Table49[[#This Row],[ITEM CODE]],Table2[[Item Code]:[Master Name]],8,0),"")</f>
        <v>PKT</v>
      </c>
      <c r="M441" s="41">
        <v>1</v>
      </c>
      <c r="N441" s="66">
        <f>IFERROR(VLOOKUP(Table49[[#This Row],[ITEM CODE]],Table2[[#All],[Item Code]:[Unit Cost]],10,0),0)</f>
        <v>7.8</v>
      </c>
      <c r="O441" s="134">
        <f>IFERROR(VLOOKUP(Table49[[#This Row],[ITEM CODE]],Table2[[#All],[Item Code]:[Unit Cost]],10,0),0)</f>
        <v>7.8</v>
      </c>
      <c r="P441" s="56"/>
      <c r="Q441" s="58"/>
      <c r="R441" s="58">
        <f>Table49[[#This Row],[QUANTITY]]*Table49[[#This Row],[INV Prices]]</f>
        <v>7.8</v>
      </c>
      <c r="S441" s="67"/>
      <c r="V441" s="41"/>
      <c r="W441" s="4" t="str">
        <f>IFERROR(VLOOKUP(Table49[[#This Row],[ITEM CODE]],Table2[[Item Code]:[Category ]],6,0),"")</f>
        <v>FOOD</v>
      </c>
      <c r="X441" s="1" t="str">
        <f>IFERROR(VLOOKUP(Table49[[#This Row],[ITEM CODE]],Table2[[Item Code]:[Sub Category]],7,0),"")</f>
        <v>Semi-Product</v>
      </c>
      <c r="Y441" s="68" t="str">
        <f>Table49[[#This Row],[PO Number]]&amp;COUNTIFS($E$5:E441,E441)</f>
        <v>PO3108112</v>
      </c>
    </row>
    <row r="442" spans="1:25" ht="14.7" customHeight="1" x14ac:dyDescent="0.3">
      <c r="A442" s="1">
        <f>IF(Table49[[#This Row],[ITEM NAME]]="","",ROW()-4)</f>
        <v>438</v>
      </c>
      <c r="B442" s="68">
        <v>45902</v>
      </c>
      <c r="C442" s="4">
        <f>IFERROR(VLOOKUP(B442,Table14[],3,0),"")</f>
        <v>9</v>
      </c>
      <c r="D442" s="4" t="str">
        <f>IFERROR(VLOOKUP(B442,Table14[],2,0),"")</f>
        <v>Week 01</v>
      </c>
      <c r="E442" s="4" t="s">
        <v>1123</v>
      </c>
      <c r="F442" s="44" t="s">
        <v>1131</v>
      </c>
      <c r="G442" s="44" t="s">
        <v>398</v>
      </c>
      <c r="H442" s="41" t="str">
        <f>IFERROR(VLOOKUP(Table49[[#This Row],[ITEM CODE]],Table2[[Item Code]:[Master Name]],2,0),"")</f>
        <v>900122</v>
      </c>
      <c r="I442" s="41" t="s">
        <v>261</v>
      </c>
      <c r="J442" s="65" t="str">
        <f>IFERROR(VLOOKUP(Table49[[#This Row],[ITEM CODE]],Table2[[Item Code]:[Master Name]],3,0),"")</f>
        <v>Raw Sriracha Mayo Sauce</v>
      </c>
      <c r="K442" s="1" t="str">
        <f>IFERROR(VLOOKUP(Table49[[#This Row],[ITEM CODE]],Table2[[Item Code]:[Master Name]],9,0),"")</f>
        <v>1PKT*1KG</v>
      </c>
      <c r="L442" s="1" t="str">
        <f>IFERROR(VLOOKUP(Table49[[#This Row],[ITEM CODE]],Table2[[Item Code]:[Master Name]],8,0),"")</f>
        <v>PKT</v>
      </c>
      <c r="M442" s="41">
        <v>1</v>
      </c>
      <c r="N442" s="66">
        <f>IFERROR(VLOOKUP(Table49[[#This Row],[ITEM CODE]],Table2[[#All],[Item Code]:[Unit Cost]],10,0),0)</f>
        <v>7.2</v>
      </c>
      <c r="O442" s="134">
        <f>IFERROR(VLOOKUP(Table49[[#This Row],[ITEM CODE]],Table2[[#All],[Item Code]:[Unit Cost]],10,0),0)</f>
        <v>7.2</v>
      </c>
      <c r="P442" s="56"/>
      <c r="Q442" s="58"/>
      <c r="R442" s="58">
        <f>Table49[[#This Row],[QUANTITY]]*Table49[[#This Row],[INV Prices]]</f>
        <v>7.2</v>
      </c>
      <c r="S442" s="67"/>
      <c r="V442" s="41"/>
      <c r="W442" s="4" t="str">
        <f>IFERROR(VLOOKUP(Table49[[#This Row],[ITEM CODE]],Table2[[Item Code]:[Category ]],6,0),"")</f>
        <v>FOOD</v>
      </c>
      <c r="X442" s="1" t="str">
        <f>IFERROR(VLOOKUP(Table49[[#This Row],[ITEM CODE]],Table2[[Item Code]:[Sub Category]],7,0),"")</f>
        <v>Semi-Product</v>
      </c>
      <c r="Y442" s="68" t="str">
        <f>Table49[[#This Row],[PO Number]]&amp;COUNTIFS($E$5:E442,E442)</f>
        <v>PO3108113</v>
      </c>
    </row>
    <row r="443" spans="1:25" ht="14.7" customHeight="1" x14ac:dyDescent="0.3">
      <c r="A443" s="1">
        <f>IF(Table49[[#This Row],[ITEM NAME]]="","",ROW()-4)</f>
        <v>439</v>
      </c>
      <c r="B443" s="68">
        <v>45902</v>
      </c>
      <c r="C443" s="4">
        <f>IFERROR(VLOOKUP(B443,Table14[],3,0),"")</f>
        <v>9</v>
      </c>
      <c r="D443" s="4" t="str">
        <f>IFERROR(VLOOKUP(B443,Table14[],2,0),"")</f>
        <v>Week 01</v>
      </c>
      <c r="E443" s="4" t="s">
        <v>1123</v>
      </c>
      <c r="F443" s="44" t="s">
        <v>1131</v>
      </c>
      <c r="G443" s="44" t="s">
        <v>398</v>
      </c>
      <c r="H443" s="41" t="str">
        <f>IFERROR(VLOOKUP(Table49[[#This Row],[ITEM CODE]],Table2[[Item Code]:[Master Name]],2,0),"")</f>
        <v>900118</v>
      </c>
      <c r="I443" s="41" t="s">
        <v>257</v>
      </c>
      <c r="J443" s="65" t="str">
        <f>IFERROR(VLOOKUP(Table49[[#This Row],[ITEM CODE]],Table2[[Item Code]:[Master Name]],3,0),"")</f>
        <v>Raw Stir Fried Kimchi</v>
      </c>
      <c r="K443" s="1" t="str">
        <f>IFERROR(VLOOKUP(Table49[[#This Row],[ITEM CODE]],Table2[[Item Code]:[Master Name]],9,0),"")</f>
        <v>1PKT*1KG</v>
      </c>
      <c r="L443" s="1" t="str">
        <f>IFERROR(VLOOKUP(Table49[[#This Row],[ITEM CODE]],Table2[[Item Code]:[Master Name]],8,0),"")</f>
        <v>PKT</v>
      </c>
      <c r="M443" s="41">
        <v>3</v>
      </c>
      <c r="N443" s="66">
        <f>IFERROR(VLOOKUP(Table49[[#This Row],[ITEM CODE]],Table2[[#All],[Item Code]:[Unit Cost]],10,0),0)</f>
        <v>5.76</v>
      </c>
      <c r="O443" s="134">
        <f>IFERROR(VLOOKUP(Table49[[#This Row],[ITEM CODE]],Table2[[#All],[Item Code]:[Unit Cost]],10,0),0)</f>
        <v>5.76</v>
      </c>
      <c r="P443" s="56"/>
      <c r="Q443" s="58"/>
      <c r="R443" s="58">
        <f>Table49[[#This Row],[QUANTITY]]*Table49[[#This Row],[INV Prices]]</f>
        <v>17.28</v>
      </c>
      <c r="S443" s="67"/>
      <c r="V443" s="41"/>
      <c r="W443" s="4" t="str">
        <f>IFERROR(VLOOKUP(Table49[[#This Row],[ITEM CODE]],Table2[[Item Code]:[Category ]],6,0),"")</f>
        <v>FOOD</v>
      </c>
      <c r="X443" s="1" t="str">
        <f>IFERROR(VLOOKUP(Table49[[#This Row],[ITEM CODE]],Table2[[Item Code]:[Sub Category]],7,0),"")</f>
        <v>Semi-Product</v>
      </c>
      <c r="Y443" s="68" t="str">
        <f>Table49[[#This Row],[PO Number]]&amp;COUNTIFS($E$5:E443,E443)</f>
        <v>PO3108114</v>
      </c>
    </row>
    <row r="444" spans="1:25" ht="14.7" customHeight="1" x14ac:dyDescent="0.3">
      <c r="A444" s="1">
        <f>IF(Table49[[#This Row],[ITEM NAME]]="","",ROW()-4)</f>
        <v>440</v>
      </c>
      <c r="B444" s="68">
        <v>45902</v>
      </c>
      <c r="C444" s="4">
        <f>IFERROR(VLOOKUP(B444,Table14[],3,0),"")</f>
        <v>9</v>
      </c>
      <c r="D444" s="4" t="str">
        <f>IFERROR(VLOOKUP(B444,Table14[],2,0),"")</f>
        <v>Week 01</v>
      </c>
      <c r="E444" s="4" t="s">
        <v>1123</v>
      </c>
      <c r="F444" s="44" t="s">
        <v>1131</v>
      </c>
      <c r="G444" s="44" t="s">
        <v>398</v>
      </c>
      <c r="H444" s="41" t="str">
        <f>IFERROR(VLOOKUP(Table49[[#This Row],[ITEM CODE]],Table2[[Item Code]:[Master Name]],2,0),"")</f>
        <v>900115</v>
      </c>
      <c r="I444" s="41" t="s">
        <v>254</v>
      </c>
      <c r="J444" s="65" t="str">
        <f>IFERROR(VLOOKUP(Table49[[#This Row],[ITEM CODE]],Table2[[Item Code]:[Master Name]],3,0),"")</f>
        <v>Raw Stir Fried Spicy Pork</v>
      </c>
      <c r="K444" s="1" t="str">
        <f>IFERROR(VLOOKUP(Table49[[#This Row],[ITEM CODE]],Table2[[Item Code]:[Master Name]],9,0),"")</f>
        <v>1PKT*1KG</v>
      </c>
      <c r="L444" s="1" t="str">
        <f>IFERROR(VLOOKUP(Table49[[#This Row],[ITEM CODE]],Table2[[Item Code]:[Master Name]],8,0),"")</f>
        <v>PKT</v>
      </c>
      <c r="M444" s="41">
        <v>3</v>
      </c>
      <c r="N444" s="66">
        <f>IFERROR(VLOOKUP(Table49[[#This Row],[ITEM CODE]],Table2[[#All],[Item Code]:[Unit Cost]],10,0),0)</f>
        <v>6</v>
      </c>
      <c r="O444" s="134">
        <f>IFERROR(VLOOKUP(Table49[[#This Row],[ITEM CODE]],Table2[[#All],[Item Code]:[Unit Cost]],10,0),0)</f>
        <v>6</v>
      </c>
      <c r="P444" s="56"/>
      <c r="Q444" s="58"/>
      <c r="R444" s="58">
        <f>Table49[[#This Row],[QUANTITY]]*Table49[[#This Row],[INV Prices]]</f>
        <v>18</v>
      </c>
      <c r="S444" s="67"/>
      <c r="V444" s="41"/>
      <c r="W444" s="4" t="str">
        <f>IFERROR(VLOOKUP(Table49[[#This Row],[ITEM CODE]],Table2[[Item Code]:[Category ]],6,0),"")</f>
        <v>FOOD</v>
      </c>
      <c r="X444" s="1" t="str">
        <f>IFERROR(VLOOKUP(Table49[[#This Row],[ITEM CODE]],Table2[[Item Code]:[Sub Category]],7,0),"")</f>
        <v>Semi-Product</v>
      </c>
      <c r="Y444" s="68" t="str">
        <f>Table49[[#This Row],[PO Number]]&amp;COUNTIFS($E$5:E444,E444)</f>
        <v>PO3108115</v>
      </c>
    </row>
    <row r="445" spans="1:25" ht="14.7" customHeight="1" x14ac:dyDescent="0.3">
      <c r="A445" s="1">
        <f>IF(Table49[[#This Row],[ITEM NAME]]="","",ROW()-4)</f>
        <v>441</v>
      </c>
      <c r="B445" s="68">
        <v>45902</v>
      </c>
      <c r="C445" s="4">
        <f>IFERROR(VLOOKUP(B445,Table14[],3,0),"")</f>
        <v>9</v>
      </c>
      <c r="D445" s="4" t="str">
        <f>IFERROR(VLOOKUP(B445,Table14[],2,0),"")</f>
        <v>Week 01</v>
      </c>
      <c r="E445" s="4" t="s">
        <v>1123</v>
      </c>
      <c r="F445" s="44" t="s">
        <v>1131</v>
      </c>
      <c r="G445" s="44" t="s">
        <v>398</v>
      </c>
      <c r="H445" s="41" t="str">
        <f>IFERROR(VLOOKUP(Table49[[#This Row],[ITEM CODE]],Table2[[Item Code]:[Master Name]],2,0),"")</f>
        <v>900123</v>
      </c>
      <c r="I445" s="41" t="s">
        <v>262</v>
      </c>
      <c r="J445" s="65" t="str">
        <f>IFERROR(VLOOKUP(Table49[[#This Row],[ITEM CODE]],Table2[[Item Code]:[Master Name]],3,0),"")</f>
        <v>Raw Sweet &amp; Spicy Sauce (Yangyum Sauce)</v>
      </c>
      <c r="K445" s="1" t="str">
        <f>IFERROR(VLOOKUP(Table49[[#This Row],[ITEM CODE]],Table2[[Item Code]:[Master Name]],9,0),"")</f>
        <v>1PKT*1KG</v>
      </c>
      <c r="L445" s="1" t="str">
        <f>IFERROR(VLOOKUP(Table49[[#This Row],[ITEM CODE]],Table2[[Item Code]:[Master Name]],8,0),"")</f>
        <v>PKT</v>
      </c>
      <c r="M445" s="41">
        <v>1</v>
      </c>
      <c r="N445" s="66">
        <f>IFERROR(VLOOKUP(Table49[[#This Row],[ITEM CODE]],Table2[[#All],[Item Code]:[Unit Cost]],10,0),0)</f>
        <v>5.16</v>
      </c>
      <c r="O445" s="134">
        <f>IFERROR(VLOOKUP(Table49[[#This Row],[ITEM CODE]],Table2[[#All],[Item Code]:[Unit Cost]],10,0),0)</f>
        <v>5.16</v>
      </c>
      <c r="P445" s="56"/>
      <c r="Q445" s="58"/>
      <c r="R445" s="58">
        <f>Table49[[#This Row],[QUANTITY]]*Table49[[#This Row],[INV Prices]]</f>
        <v>5.16</v>
      </c>
      <c r="S445" s="67"/>
      <c r="V445" s="41"/>
      <c r="W445" s="4" t="str">
        <f>IFERROR(VLOOKUP(Table49[[#This Row],[ITEM CODE]],Table2[[Item Code]:[Category ]],6,0),"")</f>
        <v>FOOD</v>
      </c>
      <c r="X445" s="1" t="str">
        <f>IFERROR(VLOOKUP(Table49[[#This Row],[ITEM CODE]],Table2[[Item Code]:[Sub Category]],7,0),"")</f>
        <v>Semi-Product</v>
      </c>
      <c r="Y445" s="68" t="str">
        <f>Table49[[#This Row],[PO Number]]&amp;COUNTIFS($E$5:E445,E445)</f>
        <v>PO3108116</v>
      </c>
    </row>
    <row r="446" spans="1:25" ht="14.7" customHeight="1" x14ac:dyDescent="0.3">
      <c r="A446" s="1">
        <f>IF(Table49[[#This Row],[ITEM NAME]]="","",ROW()-4)</f>
        <v>442</v>
      </c>
      <c r="B446" s="68">
        <v>45902</v>
      </c>
      <c r="C446" s="4">
        <f>IFERROR(VLOOKUP(B446,Table14[],3,0),"")</f>
        <v>9</v>
      </c>
      <c r="D446" s="4" t="str">
        <f>IFERROR(VLOOKUP(B446,Table14[],2,0),"")</f>
        <v>Week 01</v>
      </c>
      <c r="E446" s="4" t="s">
        <v>1123</v>
      </c>
      <c r="F446" s="44" t="s">
        <v>1131</v>
      </c>
      <c r="G446" s="44" t="s">
        <v>398</v>
      </c>
      <c r="H446" s="41" t="str">
        <f>IFERROR(VLOOKUP(Table49[[#This Row],[ITEM CODE]],Table2[[Item Code]:[Master Name]],2,0),"")</f>
        <v>C0101010537</v>
      </c>
      <c r="I446" s="41" t="s">
        <v>565</v>
      </c>
      <c r="J446" s="65" t="str">
        <f>IFERROR(VLOOKUP(Table49[[#This Row],[ITEM CODE]],Table2[[Item Code]:[Master Name]],3,0),"")</f>
        <v>Fried Chicken Flour</v>
      </c>
      <c r="K446" s="1" t="str">
        <f>IFERROR(VLOOKUP(Table49[[#This Row],[ITEM CODE]],Table2[[Item Code]:[Master Name]],9,0),"")</f>
        <v>1PKT*1KG</v>
      </c>
      <c r="L446" s="1" t="str">
        <f>IFERROR(VLOOKUP(Table49[[#This Row],[ITEM CODE]],Table2[[Item Code]:[Master Name]],8,0),"")</f>
        <v>KG</v>
      </c>
      <c r="M446" s="41">
        <v>1</v>
      </c>
      <c r="N446" s="66">
        <f>IFERROR(VLOOKUP(Table49[[#This Row],[ITEM CODE]],Table2[[#All],[Item Code]:[Unit Cost]],10,0),0)</f>
        <v>7.4550000000000001</v>
      </c>
      <c r="O446" s="134">
        <f>IFERROR(VLOOKUP(Table49[[#This Row],[ITEM CODE]],Table2[[#All],[Item Code]:[Unit Cost]],10,0),0)</f>
        <v>7.4550000000000001</v>
      </c>
      <c r="P446" s="56"/>
      <c r="Q446" s="58"/>
      <c r="R446" s="58">
        <f>Table49[[#This Row],[QUANTITY]]*Table49[[#This Row],[INV Prices]]</f>
        <v>7.4550000000000001</v>
      </c>
      <c r="S446" s="67"/>
      <c r="V446" s="41"/>
      <c r="W446" s="4" t="str">
        <f>IFERROR(VLOOKUP(Table49[[#This Row],[ITEM CODE]],Table2[[Item Code]:[Category ]],6,0),"")</f>
        <v>FOOD</v>
      </c>
      <c r="X446" s="1" t="str">
        <f>IFERROR(VLOOKUP(Table49[[#This Row],[ITEM CODE]],Table2[[Item Code]:[Sub Category]],7,0),"")</f>
        <v>Semi-Product</v>
      </c>
      <c r="Y446" s="68" t="str">
        <f>Table49[[#This Row],[PO Number]]&amp;COUNTIFS($E$5:E446,E446)</f>
        <v>PO3108117</v>
      </c>
    </row>
    <row r="447" spans="1:25" ht="14.7" customHeight="1" x14ac:dyDescent="0.3">
      <c r="A447" s="1">
        <f>IF(Table49[[#This Row],[ITEM NAME]]="","",ROW()-4)</f>
        <v>443</v>
      </c>
      <c r="B447" s="68">
        <v>45902</v>
      </c>
      <c r="C447" s="4">
        <f>IFERROR(VLOOKUP(B447,Table14[],3,0),"")</f>
        <v>9</v>
      </c>
      <c r="D447" s="4" t="str">
        <f>IFERROR(VLOOKUP(B447,Table14[],2,0),"")</f>
        <v>Week 01</v>
      </c>
      <c r="E447" s="4" t="s">
        <v>1123</v>
      </c>
      <c r="F447" s="44" t="s">
        <v>1131</v>
      </c>
      <c r="G447" s="44" t="s">
        <v>398</v>
      </c>
      <c r="H447" s="41" t="str">
        <f>IFERROR(VLOOKUP(Table49[[#This Row],[ITEM CODE]],Table2[[Item Code]:[Master Name]],2,0),"")</f>
        <v>8852043005014</v>
      </c>
      <c r="I447" s="41" t="s">
        <v>530</v>
      </c>
      <c r="J447" s="65" t="str">
        <f>IFERROR(VLOOKUP(Table49[[#This Row],[ITEM CODE]],Table2[[Item Code]:[Master Name]],3,0),"")</f>
        <v>SMOKED COCKTAIL SAUSAGE DELUXE 1KG</v>
      </c>
      <c r="K447" s="1" t="str">
        <f>IFERROR(VLOOKUP(Table49[[#This Row],[ITEM CODE]],Table2[[Item Code]:[Master Name]],9,0),"")</f>
        <v>1CTN*11PKT*1KG</v>
      </c>
      <c r="L447" s="1" t="str">
        <f>IFERROR(VLOOKUP(Table49[[#This Row],[ITEM CODE]],Table2[[Item Code]:[Master Name]],8,0),"")</f>
        <v>PKT</v>
      </c>
      <c r="M447" s="41">
        <v>1</v>
      </c>
      <c r="N447" s="66">
        <f>IFERROR(VLOOKUP(Table49[[#This Row],[ITEM CODE]],Table2[[#All],[Item Code]:[Unit Cost]],10,0),0)</f>
        <v>6.96</v>
      </c>
      <c r="O447" s="134">
        <f>IFERROR(VLOOKUP(Table49[[#This Row],[ITEM CODE]],Table2[[#All],[Item Code]:[Unit Cost]],10,0),0)</f>
        <v>6.96</v>
      </c>
      <c r="P447" s="56"/>
      <c r="Q447" s="58"/>
      <c r="R447" s="58">
        <f>Table49[[#This Row],[QUANTITY]]*Table49[[#This Row],[INV Prices]]</f>
        <v>6.96</v>
      </c>
      <c r="S447" s="67"/>
      <c r="V447" s="41"/>
      <c r="W447" s="4" t="str">
        <f>IFERROR(VLOOKUP(Table49[[#This Row],[ITEM CODE]],Table2[[Item Code]:[Category ]],6,0),"")</f>
        <v>FOOD</v>
      </c>
      <c r="X447" s="1" t="str">
        <f>IFERROR(VLOOKUP(Table49[[#This Row],[ITEM CODE]],Table2[[Item Code]:[Sub Category]],7,0),"")</f>
        <v>Froozen Food</v>
      </c>
      <c r="Y447" s="68" t="str">
        <f>Table49[[#This Row],[PO Number]]&amp;COUNTIFS($E$5:E447,E447)</f>
        <v>PO3108118</v>
      </c>
    </row>
    <row r="448" spans="1:25" ht="14.7" customHeight="1" x14ac:dyDescent="0.3">
      <c r="A448" s="1">
        <f>IF(Table49[[#This Row],[ITEM NAME]]="","",ROW()-4)</f>
        <v>444</v>
      </c>
      <c r="B448" s="68">
        <v>45902</v>
      </c>
      <c r="C448" s="4">
        <f>IFERROR(VLOOKUP(B448,Table14[],3,0),"")</f>
        <v>9</v>
      </c>
      <c r="D448" s="4" t="str">
        <f>IFERROR(VLOOKUP(B448,Table14[],2,0),"")</f>
        <v>Week 01</v>
      </c>
      <c r="E448" s="4" t="s">
        <v>1123</v>
      </c>
      <c r="F448" s="44" t="s">
        <v>1131</v>
      </c>
      <c r="G448" s="44" t="s">
        <v>398</v>
      </c>
      <c r="H448" s="41">
        <f>IFERROR(VLOOKUP(Table49[[#This Row],[ITEM CODE]],Table2[[Item Code]:[Master Name]],2,0),"")</f>
        <v>0</v>
      </c>
      <c r="I448" s="41" t="s">
        <v>531</v>
      </c>
      <c r="J448" s="65" t="str">
        <f>IFERROR(VLOOKUP(Table49[[#This Row],[ITEM CODE]],Table2[[Item Code]:[Master Name]],3,0),"")</f>
        <v>JUMBO GOLD SAUSAGE 16PCS 1KG</v>
      </c>
      <c r="K448" s="1" t="str">
        <f>IFERROR(VLOOKUP(Table49[[#This Row],[ITEM CODE]],Table2[[Item Code]:[Master Name]],9,0),"")</f>
        <v>1CTN*11PKT*1KG</v>
      </c>
      <c r="L448" s="1" t="str">
        <f>IFERROR(VLOOKUP(Table49[[#This Row],[ITEM CODE]],Table2[[Item Code]:[Master Name]],8,0),"")</f>
        <v>PKT</v>
      </c>
      <c r="M448" s="41">
        <v>1</v>
      </c>
      <c r="N448" s="66">
        <f>IFERROR(VLOOKUP(Table49[[#This Row],[ITEM CODE]],Table2[[#All],[Item Code]:[Unit Cost]],10,0),0)</f>
        <v>4.6440000000000001</v>
      </c>
      <c r="O448" s="134">
        <f>IFERROR(VLOOKUP(Table49[[#This Row],[ITEM CODE]],Table2[[#All],[Item Code]:[Unit Cost]],10,0),0)</f>
        <v>4.6440000000000001</v>
      </c>
      <c r="P448" s="56"/>
      <c r="Q448" s="58"/>
      <c r="R448" s="58">
        <f>Table49[[#This Row],[QUANTITY]]*Table49[[#This Row],[INV Prices]]</f>
        <v>4.6440000000000001</v>
      </c>
      <c r="S448" s="67"/>
      <c r="V448" s="41"/>
      <c r="W448" s="4" t="str">
        <f>IFERROR(VLOOKUP(Table49[[#This Row],[ITEM CODE]],Table2[[Item Code]:[Category ]],6,0),"")</f>
        <v>FOOD</v>
      </c>
      <c r="X448" s="1" t="str">
        <f>IFERROR(VLOOKUP(Table49[[#This Row],[ITEM CODE]],Table2[[Item Code]:[Sub Category]],7,0),"")</f>
        <v>Froozen Food</v>
      </c>
      <c r="Y448" s="68" t="str">
        <f>Table49[[#This Row],[PO Number]]&amp;COUNTIFS($E$5:E448,E448)</f>
        <v>PO3108119</v>
      </c>
    </row>
    <row r="449" spans="1:25" ht="14.7" customHeight="1" x14ac:dyDescent="0.3">
      <c r="A449" s="1">
        <f>IF(Table49[[#This Row],[ITEM NAME]]="","",ROW()-4)</f>
        <v>445</v>
      </c>
      <c r="B449" s="68">
        <v>45902</v>
      </c>
      <c r="C449" s="4">
        <f>IFERROR(VLOOKUP(B449,Table14[],3,0),"")</f>
        <v>9</v>
      </c>
      <c r="D449" s="4" t="str">
        <f>IFERROR(VLOOKUP(B449,Table14[],2,0),"")</f>
        <v>Week 01</v>
      </c>
      <c r="E449" s="234" t="s">
        <v>1136</v>
      </c>
      <c r="F449" s="235" t="s">
        <v>1137</v>
      </c>
      <c r="G449" s="44" t="s">
        <v>402</v>
      </c>
      <c r="H449" s="41" t="str">
        <f>IFERROR(VLOOKUP(Table49[[#This Row],[ITEM CODE]],Table2[[Item Code]:[Master Name]],2,0),"")</f>
        <v>900116</v>
      </c>
      <c r="I449" s="41" t="s">
        <v>255</v>
      </c>
      <c r="J449" s="65" t="str">
        <f>IFERROR(VLOOKUP(Table49[[#This Row],[ITEM CODE]],Table2[[Item Code]:[Master Name]],3,0),"")</f>
        <v xml:space="preserve">Raw Fried Japchae </v>
      </c>
      <c r="K449" s="1" t="str">
        <f>IFERROR(VLOOKUP(Table49[[#This Row],[ITEM CODE]],Table2[[Item Code]:[Master Name]],9,0),"")</f>
        <v>1PKT*1KG</v>
      </c>
      <c r="L449" s="1" t="str">
        <f>IFERROR(VLOOKUP(Table49[[#This Row],[ITEM CODE]],Table2[[Item Code]:[Master Name]],8,0),"")</f>
        <v>PKT</v>
      </c>
      <c r="M449" s="41">
        <v>2</v>
      </c>
      <c r="N449" s="66">
        <f>IFERROR(VLOOKUP(Table49[[#This Row],[ITEM CODE]],Table2[[#All],[Item Code]:[Unit Cost]],10,0),0)</f>
        <v>3.6</v>
      </c>
      <c r="O449" s="134">
        <f>IFERROR(VLOOKUP(Table49[[#This Row],[ITEM CODE]],Table2[[#All],[Item Code]:[Unit Cost]],10,0),0)</f>
        <v>3.6</v>
      </c>
      <c r="P449" s="56"/>
      <c r="Q449" s="58"/>
      <c r="R449" s="58">
        <f>Table49[[#This Row],[QUANTITY]]*Table49[[#This Row],[INV Prices]]</f>
        <v>7.2</v>
      </c>
      <c r="S449" s="67"/>
      <c r="V449" s="41"/>
      <c r="W449" s="4" t="str">
        <f>IFERROR(VLOOKUP(Table49[[#This Row],[ITEM CODE]],Table2[[Item Code]:[Category ]],6,0),"")</f>
        <v>FOOD</v>
      </c>
      <c r="X449" s="1" t="str">
        <f>IFERROR(VLOOKUP(Table49[[#This Row],[ITEM CODE]],Table2[[Item Code]:[Sub Category]],7,0),"")</f>
        <v>Semi-Product</v>
      </c>
      <c r="Y449" s="68" t="str">
        <f>Table49[[#This Row],[PO Number]]&amp;COUNTIFS($E$5:E449,E449)</f>
        <v>PO310831</v>
      </c>
    </row>
    <row r="450" spans="1:25" ht="14.7" customHeight="1" x14ac:dyDescent="0.3">
      <c r="A450" s="1">
        <f>IF(Table49[[#This Row],[ITEM NAME]]="","",ROW()-4)</f>
        <v>446</v>
      </c>
      <c r="B450" s="68">
        <v>45902</v>
      </c>
      <c r="C450" s="4">
        <f>IFERROR(VLOOKUP(B450,Table14[],3,0),"")</f>
        <v>9</v>
      </c>
      <c r="D450" s="4" t="str">
        <f>IFERROR(VLOOKUP(B450,Table14[],2,0),"")</f>
        <v>Week 01</v>
      </c>
      <c r="E450" s="4" t="s">
        <v>1138</v>
      </c>
      <c r="F450" s="44" t="s">
        <v>1139</v>
      </c>
      <c r="G450" s="44" t="s">
        <v>528</v>
      </c>
      <c r="H450" s="41" t="str">
        <f>IFERROR(VLOOKUP(Table49[[#This Row],[ITEM CODE]],Table2[[Item Code]:[Master Name]],2,0),"")</f>
        <v>C0101010534</v>
      </c>
      <c r="I450" s="41" t="s">
        <v>543</v>
      </c>
      <c r="J450" s="65" t="str">
        <f>IFERROR(VLOOKUP(Table49[[#This Row],[ITEM CODE]],Table2[[Item Code]:[Master Name]],3,0),"")</f>
        <v>Raw Frozen Chicken Drumstick</v>
      </c>
      <c r="K450" s="1" t="str">
        <f>IFERROR(VLOOKUP(Table49[[#This Row],[ITEM CODE]],Table2[[Item Code]:[Master Name]],9,0),"")</f>
        <v>1PKT*1KG</v>
      </c>
      <c r="L450" s="1" t="str">
        <f>IFERROR(VLOOKUP(Table49[[#This Row],[ITEM CODE]],Table2[[Item Code]:[Master Name]],8,0),"")</f>
        <v>KG</v>
      </c>
      <c r="M450" s="41">
        <v>5</v>
      </c>
      <c r="N450" s="66">
        <f>IFERROR(VLOOKUP(Table49[[#This Row],[ITEM CODE]],Table2[[#All],[Item Code]:[Unit Cost]],10,0),0)</f>
        <v>4.74</v>
      </c>
      <c r="O450" s="134">
        <f>IFERROR(VLOOKUP(Table49[[#This Row],[ITEM CODE]],Table2[[#All],[Item Code]:[Unit Cost]],10,0),0)</f>
        <v>4.74</v>
      </c>
      <c r="P450" s="56"/>
      <c r="Q450" s="58"/>
      <c r="R450" s="58">
        <f>Table49[[#This Row],[QUANTITY]]*Table49[[#This Row],[INV Prices]]</f>
        <v>23.700000000000003</v>
      </c>
      <c r="S450" s="67"/>
      <c r="V450" s="41"/>
      <c r="W450" s="4" t="str">
        <f>IFERROR(VLOOKUP(Table49[[#This Row],[ITEM CODE]],Table2[[Item Code]:[Category ]],6,0),"")</f>
        <v>FOOD</v>
      </c>
      <c r="X450" s="1" t="str">
        <f>IFERROR(VLOOKUP(Table49[[#This Row],[ITEM CODE]],Table2[[Item Code]:[Sub Category]],7,0),"")</f>
        <v>Semi-Product</v>
      </c>
      <c r="Y450" s="68" t="str">
        <f>Table49[[#This Row],[PO Number]]&amp;COUNTIFS($E$5:E450,E450)</f>
        <v>PO310841</v>
      </c>
    </row>
    <row r="451" spans="1:25" ht="14.7" customHeight="1" x14ac:dyDescent="0.3">
      <c r="A451" s="1">
        <f>IF(Table49[[#This Row],[ITEM NAME]]="","",ROW()-4)</f>
        <v>447</v>
      </c>
      <c r="B451" s="68">
        <v>45902</v>
      </c>
      <c r="C451" s="4">
        <f>IFERROR(VLOOKUP(B451,Table14[],3,0),"")</f>
        <v>9</v>
      </c>
      <c r="D451" s="4" t="str">
        <f>IFERROR(VLOOKUP(B451,Table14[],2,0),"")</f>
        <v>Week 01</v>
      </c>
      <c r="E451" s="4" t="s">
        <v>1138</v>
      </c>
      <c r="F451" s="44" t="s">
        <v>1139</v>
      </c>
      <c r="G451" s="44" t="s">
        <v>528</v>
      </c>
      <c r="H451" s="41" t="str">
        <f>IFERROR(VLOOKUP(Table49[[#This Row],[ITEM CODE]],Table2[[Item Code]:[Master Name]],2,0),"")</f>
        <v>C0101010535</v>
      </c>
      <c r="I451" s="41" t="s">
        <v>544</v>
      </c>
      <c r="J451" s="65" t="str">
        <f>IFERROR(VLOOKUP(Table49[[#This Row],[ITEM CODE]],Table2[[Item Code]:[Master Name]],3,0),"")</f>
        <v>Raw Frozen Chicken Middle Wing</v>
      </c>
      <c r="K451" s="1" t="str">
        <f>IFERROR(VLOOKUP(Table49[[#This Row],[ITEM CODE]],Table2[[Item Code]:[Master Name]],9,0),"")</f>
        <v>1PKT*1KG</v>
      </c>
      <c r="L451" s="1" t="str">
        <f>IFERROR(VLOOKUP(Table49[[#This Row],[ITEM CODE]],Table2[[Item Code]:[Master Name]],8,0),"")</f>
        <v>KG</v>
      </c>
      <c r="M451" s="41">
        <v>4</v>
      </c>
      <c r="N451" s="66">
        <f>IFERROR(VLOOKUP(Table49[[#This Row],[ITEM CODE]],Table2[[#All],[Item Code]:[Unit Cost]],10,0),0)</f>
        <v>7.3800000000000008</v>
      </c>
      <c r="O451" s="134">
        <f>IFERROR(VLOOKUP(Table49[[#This Row],[ITEM CODE]],Table2[[#All],[Item Code]:[Unit Cost]],10,0),0)</f>
        <v>7.3800000000000008</v>
      </c>
      <c r="P451" s="56"/>
      <c r="Q451" s="58"/>
      <c r="R451" s="58">
        <f>Table49[[#This Row],[QUANTITY]]*Table49[[#This Row],[INV Prices]]</f>
        <v>29.520000000000003</v>
      </c>
      <c r="S451" s="67"/>
      <c r="V451" s="41"/>
      <c r="W451" s="4" t="str">
        <f>IFERROR(VLOOKUP(Table49[[#This Row],[ITEM CODE]],Table2[[Item Code]:[Category ]],6,0),"")</f>
        <v>FOOD</v>
      </c>
      <c r="X451" s="1" t="str">
        <f>IFERROR(VLOOKUP(Table49[[#This Row],[ITEM CODE]],Table2[[Item Code]:[Sub Category]],7,0),"")</f>
        <v>Semi-Product</v>
      </c>
      <c r="Y451" s="68" t="str">
        <f>Table49[[#This Row],[PO Number]]&amp;COUNTIFS($E$5:E451,E451)</f>
        <v>PO310842</v>
      </c>
    </row>
    <row r="452" spans="1:25" ht="14.7" customHeight="1" x14ac:dyDescent="0.3">
      <c r="A452" s="1">
        <f>IF(Table49[[#This Row],[ITEM NAME]]="","",ROW()-4)</f>
        <v>448</v>
      </c>
      <c r="B452" s="68">
        <v>45902</v>
      </c>
      <c r="C452" s="4">
        <f>IFERROR(VLOOKUP(B452,Table14[],3,0),"")</f>
        <v>9</v>
      </c>
      <c r="D452" s="4" t="str">
        <f>IFERROR(VLOOKUP(B452,Table14[],2,0),"")</f>
        <v>Week 01</v>
      </c>
      <c r="E452" s="4" t="s">
        <v>1138</v>
      </c>
      <c r="F452" s="44" t="s">
        <v>1139</v>
      </c>
      <c r="G452" s="44" t="s">
        <v>528</v>
      </c>
      <c r="H452" s="41" t="str">
        <f>IFERROR(VLOOKUP(Table49[[#This Row],[ITEM CODE]],Table2[[Item Code]:[Master Name]],2,0),"")</f>
        <v>900120</v>
      </c>
      <c r="I452" s="41" t="s">
        <v>259</v>
      </c>
      <c r="J452" s="65" t="str">
        <f>IFERROR(VLOOKUP(Table49[[#This Row],[ITEM CODE]],Table2[[Item Code]:[Master Name]],3,0),"")</f>
        <v>Raw Cheese Corn Dog</v>
      </c>
      <c r="K452" s="1" t="str">
        <f>IFERROR(VLOOKUP(Table49[[#This Row],[ITEM CODE]],Table2[[Item Code]:[Master Name]],9,0),"")</f>
        <v>1PKT*6PCS*100G</v>
      </c>
      <c r="L452" s="1" t="str">
        <f>IFERROR(VLOOKUP(Table49[[#This Row],[ITEM CODE]],Table2[[Item Code]:[Master Name]],8,0),"")</f>
        <v>PKT</v>
      </c>
      <c r="M452" s="41">
        <v>5</v>
      </c>
      <c r="N452" s="66">
        <f>IFERROR(VLOOKUP(Table49[[#This Row],[ITEM CODE]],Table2[[#All],[Item Code]:[Unit Cost]],10,0),0)</f>
        <v>4.9000000000000004</v>
      </c>
      <c r="O452" s="134">
        <f>IFERROR(VLOOKUP(Table49[[#This Row],[ITEM CODE]],Table2[[#All],[Item Code]:[Unit Cost]],10,0),0)</f>
        <v>4.9000000000000004</v>
      </c>
      <c r="P452" s="56"/>
      <c r="Q452" s="58"/>
      <c r="R452" s="58">
        <f>Table49[[#This Row],[QUANTITY]]*Table49[[#This Row],[INV Prices]]</f>
        <v>24.5</v>
      </c>
      <c r="S452" s="67"/>
      <c r="V452" s="41"/>
      <c r="W452" s="4" t="str">
        <f>IFERROR(VLOOKUP(Table49[[#This Row],[ITEM CODE]],Table2[[Item Code]:[Category ]],6,0),"")</f>
        <v>FOOD</v>
      </c>
      <c r="X452" s="1" t="str">
        <f>IFERROR(VLOOKUP(Table49[[#This Row],[ITEM CODE]],Table2[[Item Code]:[Sub Category]],7,0),"")</f>
        <v>Semi-Product</v>
      </c>
      <c r="Y452" s="68" t="str">
        <f>Table49[[#This Row],[PO Number]]&amp;COUNTIFS($E$5:E452,E452)</f>
        <v>PO310843</v>
      </c>
    </row>
    <row r="453" spans="1:25" ht="14.7" customHeight="1" x14ac:dyDescent="0.3">
      <c r="A453" s="1">
        <f>IF(Table49[[#This Row],[ITEM NAME]]="","",ROW()-4)</f>
        <v>449</v>
      </c>
      <c r="B453" s="68">
        <v>45902</v>
      </c>
      <c r="C453" s="4">
        <f>IFERROR(VLOOKUP(B453,Table14[],3,0),"")</f>
        <v>9</v>
      </c>
      <c r="D453" s="4" t="str">
        <f>IFERROR(VLOOKUP(B453,Table14[],2,0),"")</f>
        <v>Week 01</v>
      </c>
      <c r="E453" s="4" t="s">
        <v>1138</v>
      </c>
      <c r="F453" s="44" t="s">
        <v>1139</v>
      </c>
      <c r="G453" s="44" t="s">
        <v>528</v>
      </c>
      <c r="H453" s="41" t="str">
        <f>IFERROR(VLOOKUP(Table49[[#This Row],[ITEM CODE]],Table2[[Item Code]:[Master Name]],2,0),"")</f>
        <v>900117</v>
      </c>
      <c r="I453" s="41" t="s">
        <v>256</v>
      </c>
      <c r="J453" s="65" t="str">
        <f>IFERROR(VLOOKUP(Table49[[#This Row],[ITEM CODE]],Table2[[Item Code]:[Master Name]],3,0),"")</f>
        <v xml:space="preserve">Raw Deep Fried Chicken </v>
      </c>
      <c r="K453" s="1" t="str">
        <f>IFERROR(VLOOKUP(Table49[[#This Row],[ITEM CODE]],Table2[[Item Code]:[Master Name]],9,0),"")</f>
        <v>1PKT*1KG</v>
      </c>
      <c r="L453" s="1" t="str">
        <f>IFERROR(VLOOKUP(Table49[[#This Row],[ITEM CODE]],Table2[[Item Code]:[Master Name]],8,0),"")</f>
        <v>PKT</v>
      </c>
      <c r="M453" s="41">
        <v>7</v>
      </c>
      <c r="N453" s="66">
        <f>IFERROR(VLOOKUP(Table49[[#This Row],[ITEM CODE]],Table2[[#All],[Item Code]:[Unit Cost]],10,0),0)</f>
        <v>6</v>
      </c>
      <c r="O453" s="134">
        <f>IFERROR(VLOOKUP(Table49[[#This Row],[ITEM CODE]],Table2[[#All],[Item Code]:[Unit Cost]],10,0),0)</f>
        <v>6</v>
      </c>
      <c r="P453" s="56"/>
      <c r="Q453" s="58"/>
      <c r="R453" s="58">
        <f>Table49[[#This Row],[QUANTITY]]*Table49[[#This Row],[INV Prices]]</f>
        <v>42</v>
      </c>
      <c r="S453" s="67"/>
      <c r="V453" s="41"/>
      <c r="W453" s="4" t="str">
        <f>IFERROR(VLOOKUP(Table49[[#This Row],[ITEM CODE]],Table2[[Item Code]:[Category ]],6,0),"")</f>
        <v>FOOD</v>
      </c>
      <c r="X453" s="1" t="str">
        <f>IFERROR(VLOOKUP(Table49[[#This Row],[ITEM CODE]],Table2[[Item Code]:[Sub Category]],7,0),"")</f>
        <v>Semi-Product</v>
      </c>
      <c r="Y453" s="68" t="str">
        <f>Table49[[#This Row],[PO Number]]&amp;COUNTIFS($E$5:E453,E453)</f>
        <v>PO310844</v>
      </c>
    </row>
    <row r="454" spans="1:25" ht="14.7" customHeight="1" x14ac:dyDescent="0.3">
      <c r="A454" s="1">
        <f>IF(Table49[[#This Row],[ITEM NAME]]="","",ROW()-4)</f>
        <v>450</v>
      </c>
      <c r="B454" s="68">
        <v>45902</v>
      </c>
      <c r="C454" s="4">
        <f>IFERROR(VLOOKUP(B454,Table14[],3,0),"")</f>
        <v>9</v>
      </c>
      <c r="D454" s="4" t="str">
        <f>IFERROR(VLOOKUP(B454,Table14[],2,0),"")</f>
        <v>Week 01</v>
      </c>
      <c r="E454" s="4" t="s">
        <v>1138</v>
      </c>
      <c r="F454" s="44" t="s">
        <v>1139</v>
      </c>
      <c r="G454" s="44" t="s">
        <v>528</v>
      </c>
      <c r="H454" s="41" t="str">
        <f>IFERROR(VLOOKUP(Table49[[#This Row],[ITEM CODE]],Table2[[Item Code]:[Master Name]],2,0),"")</f>
        <v>900121</v>
      </c>
      <c r="I454" s="41" t="s">
        <v>260</v>
      </c>
      <c r="J454" s="65" t="str">
        <f>IFERROR(VLOOKUP(Table49[[#This Row],[ITEM CODE]],Table2[[Item Code]:[Master Name]],3,0),"")</f>
        <v>Raw Sausage Corn Dog</v>
      </c>
      <c r="K454" s="1" t="str">
        <f>IFERROR(VLOOKUP(Table49[[#This Row],[ITEM CODE]],Table2[[Item Code]:[Master Name]],9,0),"")</f>
        <v>1PKT*6PCS*100G</v>
      </c>
      <c r="L454" s="1" t="str">
        <f>IFERROR(VLOOKUP(Table49[[#This Row],[ITEM CODE]],Table2[[Item Code]:[Master Name]],8,0),"")</f>
        <v>PKT</v>
      </c>
      <c r="M454" s="41">
        <v>4</v>
      </c>
      <c r="N454" s="66">
        <f>IFERROR(VLOOKUP(Table49[[#This Row],[ITEM CODE]],Table2[[#All],[Item Code]:[Unit Cost]],10,0),0)</f>
        <v>3.67</v>
      </c>
      <c r="O454" s="134">
        <f>IFERROR(VLOOKUP(Table49[[#This Row],[ITEM CODE]],Table2[[#All],[Item Code]:[Unit Cost]],10,0),0)</f>
        <v>3.67</v>
      </c>
      <c r="P454" s="56"/>
      <c r="Q454" s="58"/>
      <c r="R454" s="58">
        <f>Table49[[#This Row],[QUANTITY]]*Table49[[#This Row],[INV Prices]]</f>
        <v>14.68</v>
      </c>
      <c r="S454" s="67"/>
      <c r="V454" s="41"/>
      <c r="W454" s="4" t="str">
        <f>IFERROR(VLOOKUP(Table49[[#This Row],[ITEM CODE]],Table2[[Item Code]:[Category ]],6,0),"")</f>
        <v>FOOD</v>
      </c>
      <c r="X454" s="1" t="str">
        <f>IFERROR(VLOOKUP(Table49[[#This Row],[ITEM CODE]],Table2[[Item Code]:[Sub Category]],7,0),"")</f>
        <v>Semi-Product</v>
      </c>
      <c r="Y454" s="68" t="str">
        <f>Table49[[#This Row],[PO Number]]&amp;COUNTIFS($E$5:E454,E454)</f>
        <v>PO310845</v>
      </c>
    </row>
    <row r="455" spans="1:25" ht="14.7" customHeight="1" x14ac:dyDescent="0.3">
      <c r="A455" s="1">
        <f>IF(Table49[[#This Row],[ITEM NAME]]="","",ROW()-4)</f>
        <v>451</v>
      </c>
      <c r="B455" s="68">
        <v>45902</v>
      </c>
      <c r="C455" s="4">
        <f>IFERROR(VLOOKUP(B455,Table14[],3,0),"")</f>
        <v>9</v>
      </c>
      <c r="D455" s="4" t="str">
        <f>IFERROR(VLOOKUP(B455,Table14[],2,0),"")</f>
        <v>Week 01</v>
      </c>
      <c r="E455" s="234" t="s">
        <v>1140</v>
      </c>
      <c r="F455" s="235" t="s">
        <v>1141</v>
      </c>
      <c r="G455" s="44" t="s">
        <v>578</v>
      </c>
      <c r="H455" s="41" t="str">
        <f>IFERROR(VLOOKUP(Table49[[#This Row],[ITEM CODE]],Table2[[Item Code]:[Master Name]],2,0),"")</f>
        <v>900116</v>
      </c>
      <c r="I455" s="41" t="s">
        <v>255</v>
      </c>
      <c r="J455" s="65" t="str">
        <f>IFERROR(VLOOKUP(Table49[[#This Row],[ITEM CODE]],Table2[[Item Code]:[Master Name]],3,0),"")</f>
        <v xml:space="preserve">Raw Fried Japchae </v>
      </c>
      <c r="K455" s="1" t="str">
        <f>IFERROR(VLOOKUP(Table49[[#This Row],[ITEM CODE]],Table2[[Item Code]:[Master Name]],9,0),"")</f>
        <v>1PKT*1KG</v>
      </c>
      <c r="L455" s="1" t="str">
        <f>IFERROR(VLOOKUP(Table49[[#This Row],[ITEM CODE]],Table2[[Item Code]:[Master Name]],8,0),"")</f>
        <v>PKT</v>
      </c>
      <c r="M455" s="41">
        <v>2</v>
      </c>
      <c r="N455" s="66">
        <f>IFERROR(VLOOKUP(Table49[[#This Row],[ITEM CODE]],Table2[[#All],[Item Code]:[Unit Cost]],10,0),0)</f>
        <v>3.6</v>
      </c>
      <c r="O455" s="134">
        <f>IFERROR(VLOOKUP(Table49[[#This Row],[ITEM CODE]],Table2[[#All],[Item Code]:[Unit Cost]],10,0),0)</f>
        <v>3.6</v>
      </c>
      <c r="P455" s="56"/>
      <c r="Q455" s="58"/>
      <c r="R455" s="58">
        <f>Table49[[#This Row],[QUANTITY]]*Table49[[#This Row],[INV Prices]]</f>
        <v>7.2</v>
      </c>
      <c r="S455" s="67"/>
      <c r="V455" s="41"/>
      <c r="W455" s="4" t="str">
        <f>IFERROR(VLOOKUP(Table49[[#This Row],[ITEM CODE]],Table2[[Item Code]:[Category ]],6,0),"")</f>
        <v>FOOD</v>
      </c>
      <c r="X455" s="1" t="str">
        <f>IFERROR(VLOOKUP(Table49[[#This Row],[ITEM CODE]],Table2[[Item Code]:[Sub Category]],7,0),"")</f>
        <v>Semi-Product</v>
      </c>
      <c r="Y455" s="68" t="str">
        <f>Table49[[#This Row],[PO Number]]&amp;COUNTIFS($E$5:E455,E455)</f>
        <v>PO310851</v>
      </c>
    </row>
    <row r="456" spans="1:25" ht="14.7" customHeight="1" x14ac:dyDescent="0.3">
      <c r="A456" s="1">
        <f>IF(Table49[[#This Row],[ITEM NAME]]="","",ROW()-4)</f>
        <v>452</v>
      </c>
      <c r="B456" s="68">
        <v>45902</v>
      </c>
      <c r="C456" s="4">
        <f>IFERROR(VLOOKUP(B456,Table14[],3,0),"")</f>
        <v>9</v>
      </c>
      <c r="D456" s="4" t="str">
        <f>IFERROR(VLOOKUP(B456,Table14[],2,0),"")</f>
        <v>Week 01</v>
      </c>
      <c r="E456" s="234" t="s">
        <v>1140</v>
      </c>
      <c r="F456" s="235" t="s">
        <v>1141</v>
      </c>
      <c r="G456" s="44" t="s">
        <v>578</v>
      </c>
      <c r="H456" s="41">
        <f>IFERROR(VLOOKUP(Table49[[#This Row],[ITEM CODE]],Table2[[Item Code]:[Master Name]],2,0),"")</f>
        <v>0</v>
      </c>
      <c r="I456" s="41" t="s">
        <v>596</v>
      </c>
      <c r="J456" s="65" t="str">
        <f>IFERROR(VLOOKUP(Table49[[#This Row],[ITEM CODE]],Table2[[Item Code]:[Master Name]],3,0),"")</f>
        <v>Smoked Bacon 1kg</v>
      </c>
      <c r="K456" s="1" t="str">
        <f>IFERROR(VLOOKUP(Table49[[#This Row],[ITEM CODE]],Table2[[Item Code]:[Master Name]],9,0),"")</f>
        <v>1PKT*1KG</v>
      </c>
      <c r="L456" s="1" t="str">
        <f>IFERROR(VLOOKUP(Table49[[#This Row],[ITEM CODE]],Table2[[Item Code]:[Master Name]],8,0),"")</f>
        <v>KG</v>
      </c>
      <c r="M456" s="41">
        <v>3</v>
      </c>
      <c r="N456" s="66">
        <f>IFERROR(VLOOKUP(Table49[[#This Row],[ITEM CODE]],Table2[[#All],[Item Code]:[Unit Cost]],10,0),0)</f>
        <v>15.6</v>
      </c>
      <c r="O456" s="134">
        <f>IFERROR(VLOOKUP(Table49[[#This Row],[ITEM CODE]],Table2[[#All],[Item Code]:[Unit Cost]],10,0),0)</f>
        <v>15.6</v>
      </c>
      <c r="P456" s="56"/>
      <c r="Q456" s="58"/>
      <c r="R456" s="58">
        <f>Table49[[#This Row],[QUANTITY]]*Table49[[#This Row],[INV Prices]]</f>
        <v>46.8</v>
      </c>
      <c r="S456" s="67"/>
      <c r="V456" s="41"/>
      <c r="W456" s="4" t="str">
        <f>IFERROR(VLOOKUP(Table49[[#This Row],[ITEM CODE]],Table2[[Item Code]:[Category ]],6,0),"")</f>
        <v>FOOD</v>
      </c>
      <c r="X456" s="1" t="str">
        <f>IFERROR(VLOOKUP(Table49[[#This Row],[ITEM CODE]],Table2[[Item Code]:[Sub Category]],7,0),"")</f>
        <v>Froozen Food</v>
      </c>
      <c r="Y456" s="68" t="str">
        <f>Table49[[#This Row],[PO Number]]&amp;COUNTIFS($E$5:E456,E456)</f>
        <v>PO310852</v>
      </c>
    </row>
    <row r="457" spans="1:25" ht="14.7" customHeight="1" x14ac:dyDescent="0.3">
      <c r="A457" s="1">
        <f>IF(Table49[[#This Row],[ITEM NAME]]="","",ROW()-4)</f>
        <v>453</v>
      </c>
      <c r="B457" s="68">
        <v>45903</v>
      </c>
      <c r="C457" s="4">
        <f>IFERROR(VLOOKUP(B457,Table14[],3,0),"")</f>
        <v>9</v>
      </c>
      <c r="D457" s="4" t="str">
        <f>IFERROR(VLOOKUP(B457,Table14[],2,0),"")</f>
        <v>Week 01</v>
      </c>
      <c r="E457" s="234" t="s">
        <v>1142</v>
      </c>
      <c r="F457" s="235" t="s">
        <v>1143</v>
      </c>
      <c r="G457" s="44" t="s">
        <v>398</v>
      </c>
      <c r="H457" s="41" t="str">
        <f>IFERROR(VLOOKUP(Table49[[#This Row],[ITEM CODE]],Table2[[Item Code]:[Master Name]],2,0),"")</f>
        <v>F0103010009</v>
      </c>
      <c r="I457" s="41" t="s">
        <v>602</v>
      </c>
      <c r="J457" s="65" t="str">
        <f>IFERROR(VLOOKUP(Table49[[#This Row],[ITEM CODE]],Table2[[Item Code]:[Master Name]],3,0),"")</f>
        <v xml:space="preserve">Tuna &amp; Egg Sandwich </v>
      </c>
      <c r="K457" s="1" t="str">
        <f>IFERROR(VLOOKUP(Table49[[#This Row],[ITEM CODE]],Table2[[Item Code]:[Master Name]],9,0),"")</f>
        <v>1BOX*2PCS</v>
      </c>
      <c r="L457" s="1" t="str">
        <f>IFERROR(VLOOKUP(Table49[[#This Row],[ITEM CODE]],Table2[[Item Code]:[Master Name]],8,0),"")</f>
        <v>BOX</v>
      </c>
      <c r="M457" s="41">
        <v>2</v>
      </c>
      <c r="N457" s="66">
        <f>IFERROR(VLOOKUP(Table49[[#This Row],[ITEM CODE]],Table2[[#All],[Item Code]:[Unit Cost]],10,0),0)</f>
        <v>1.5</v>
      </c>
      <c r="O457" s="134">
        <f>IFERROR(VLOOKUP(Table49[[#This Row],[ITEM CODE]],Table2[[#All],[Item Code]:[Unit Cost]],10,0),0)</f>
        <v>1.5</v>
      </c>
      <c r="P457" s="56"/>
      <c r="Q457" s="58"/>
      <c r="R457" s="58">
        <f>Table49[[#This Row],[QUANTITY]]*Table49[[#This Row],[INV Prices]]</f>
        <v>3</v>
      </c>
      <c r="S457" s="67"/>
      <c r="V457" s="41"/>
      <c r="W457" s="4" t="str">
        <f>IFERROR(VLOOKUP(Table49[[#This Row],[ITEM CODE]],Table2[[Item Code]:[Category ]],6,0),"")</f>
        <v>FOOD</v>
      </c>
      <c r="X457" s="1" t="str">
        <f>IFERROR(VLOOKUP(Table49[[#This Row],[ITEM CODE]],Table2[[Item Code]:[Sub Category]],7,0),"")</f>
        <v>Sandwich</v>
      </c>
      <c r="Y457" s="68" t="str">
        <f>Table49[[#This Row],[PO Number]]&amp;COUNTIFS($E$5:E457,E457)</f>
        <v>PO311391</v>
      </c>
    </row>
    <row r="458" spans="1:25" ht="14.7" customHeight="1" x14ac:dyDescent="0.3">
      <c r="A458" s="1">
        <f>IF(Table49[[#This Row],[ITEM NAME]]="","",ROW()-4)</f>
        <v>454</v>
      </c>
      <c r="B458" s="68">
        <v>45903</v>
      </c>
      <c r="C458" s="4">
        <f>IFERROR(VLOOKUP(B458,Table14[],3,0),"")</f>
        <v>9</v>
      </c>
      <c r="D458" s="4" t="str">
        <f>IFERROR(VLOOKUP(B458,Table14[],2,0),"")</f>
        <v>Week 01</v>
      </c>
      <c r="E458" s="234" t="s">
        <v>1142</v>
      </c>
      <c r="F458" s="235" t="s">
        <v>1143</v>
      </c>
      <c r="G458" s="44" t="s">
        <v>398</v>
      </c>
      <c r="H458" s="41" t="str">
        <f>IFERROR(VLOOKUP(Table49[[#This Row],[ITEM CODE]],Table2[[Item Code]:[Master Name]],2,0),"")</f>
        <v>F0103010010</v>
      </c>
      <c r="I458" s="41" t="s">
        <v>603</v>
      </c>
      <c r="J458" s="65" t="str">
        <f>IFERROR(VLOOKUP(Table49[[#This Row],[ITEM CODE]],Table2[[Item Code]:[Master Name]],3,0),"")</f>
        <v xml:space="preserve">Ham &amp; Corn Sandwich </v>
      </c>
      <c r="K458" s="1" t="str">
        <f>IFERROR(VLOOKUP(Table49[[#This Row],[ITEM CODE]],Table2[[Item Code]:[Master Name]],9,0),"")</f>
        <v>1BOX*2PCS</v>
      </c>
      <c r="L458" s="1" t="str">
        <f>IFERROR(VLOOKUP(Table49[[#This Row],[ITEM CODE]],Table2[[Item Code]:[Master Name]],8,0),"")</f>
        <v>BOX</v>
      </c>
      <c r="M458" s="41">
        <v>2</v>
      </c>
      <c r="N458" s="66">
        <f>IFERROR(VLOOKUP(Table49[[#This Row],[ITEM CODE]],Table2[[#All],[Item Code]:[Unit Cost]],10,0),0)</f>
        <v>1.5</v>
      </c>
      <c r="O458" s="134">
        <f>IFERROR(VLOOKUP(Table49[[#This Row],[ITEM CODE]],Table2[[#All],[Item Code]:[Unit Cost]],10,0),0)</f>
        <v>1.5</v>
      </c>
      <c r="P458" s="56"/>
      <c r="Q458" s="58"/>
      <c r="R458" s="58">
        <f>Table49[[#This Row],[QUANTITY]]*Table49[[#This Row],[INV Prices]]</f>
        <v>3</v>
      </c>
      <c r="S458" s="67"/>
      <c r="V458" s="41"/>
      <c r="W458" s="4" t="str">
        <f>IFERROR(VLOOKUP(Table49[[#This Row],[ITEM CODE]],Table2[[Item Code]:[Category ]],6,0),"")</f>
        <v>FOOD</v>
      </c>
      <c r="X458" s="1" t="str">
        <f>IFERROR(VLOOKUP(Table49[[#This Row],[ITEM CODE]],Table2[[Item Code]:[Sub Category]],7,0),"")</f>
        <v>Sandwich</v>
      </c>
      <c r="Y458" s="68" t="str">
        <f>Table49[[#This Row],[PO Number]]&amp;COUNTIFS($E$5:E458,E458)</f>
        <v>PO311392</v>
      </c>
    </row>
    <row r="459" spans="1:25" ht="14.7" customHeight="1" x14ac:dyDescent="0.3">
      <c r="A459" s="1">
        <f>IF(Table49[[#This Row],[ITEM NAME]]="","",ROW()-4)</f>
        <v>455</v>
      </c>
      <c r="B459" s="68">
        <v>45903</v>
      </c>
      <c r="C459" s="4">
        <f>IFERROR(VLOOKUP(B459,Table14[],3,0),"")</f>
        <v>9</v>
      </c>
      <c r="D459" s="4" t="str">
        <f>IFERROR(VLOOKUP(B459,Table14[],2,0),"")</f>
        <v>Week 01</v>
      </c>
      <c r="E459" s="234" t="s">
        <v>1142</v>
      </c>
      <c r="F459" s="235" t="s">
        <v>1143</v>
      </c>
      <c r="G459" s="44" t="s">
        <v>398</v>
      </c>
      <c r="H459" s="41" t="str">
        <f>IFERROR(VLOOKUP(Table49[[#This Row],[ITEM CODE]],Table2[[Item Code]:[Master Name]],2,0),"")</f>
        <v>F0103010011</v>
      </c>
      <c r="I459" s="41" t="s">
        <v>604</v>
      </c>
      <c r="J459" s="65" t="str">
        <f>IFERROR(VLOOKUP(Table49[[#This Row],[ITEM CODE]],Table2[[Item Code]:[Master Name]],3,0),"")</f>
        <v xml:space="preserve">Sausage &amp; Freid Egg Sandwich  </v>
      </c>
      <c r="K459" s="1" t="str">
        <f>IFERROR(VLOOKUP(Table49[[#This Row],[ITEM CODE]],Table2[[Item Code]:[Master Name]],9,0),"")</f>
        <v>1BOX*2PCS</v>
      </c>
      <c r="L459" s="1" t="str">
        <f>IFERROR(VLOOKUP(Table49[[#This Row],[ITEM CODE]],Table2[[Item Code]:[Master Name]],8,0),"")</f>
        <v>BOX</v>
      </c>
      <c r="M459" s="41">
        <v>2</v>
      </c>
      <c r="N459" s="66">
        <f>IFERROR(VLOOKUP(Table49[[#This Row],[ITEM CODE]],Table2[[#All],[Item Code]:[Unit Cost]],10,0),0)</f>
        <v>1.5</v>
      </c>
      <c r="O459" s="134">
        <f>IFERROR(VLOOKUP(Table49[[#This Row],[ITEM CODE]],Table2[[#All],[Item Code]:[Unit Cost]],10,0),0)</f>
        <v>1.5</v>
      </c>
      <c r="P459" s="56"/>
      <c r="Q459" s="58"/>
      <c r="R459" s="58">
        <f>Table49[[#This Row],[QUANTITY]]*Table49[[#This Row],[INV Prices]]</f>
        <v>3</v>
      </c>
      <c r="S459" s="67"/>
      <c r="V459" s="41"/>
      <c r="W459" s="4" t="str">
        <f>IFERROR(VLOOKUP(Table49[[#This Row],[ITEM CODE]],Table2[[Item Code]:[Category ]],6,0),"")</f>
        <v>FOOD</v>
      </c>
      <c r="X459" s="1" t="str">
        <f>IFERROR(VLOOKUP(Table49[[#This Row],[ITEM CODE]],Table2[[Item Code]:[Sub Category]],7,0),"")</f>
        <v>Sandwich</v>
      </c>
      <c r="Y459" s="68" t="str">
        <f>Table49[[#This Row],[PO Number]]&amp;COUNTIFS($E$5:E459,E459)</f>
        <v>PO311393</v>
      </c>
    </row>
    <row r="460" spans="1:25" ht="14.7" customHeight="1" x14ac:dyDescent="0.3">
      <c r="A460" s="1">
        <f>IF(Table49[[#This Row],[ITEM NAME]]="","",ROW()-4)</f>
        <v>456</v>
      </c>
      <c r="B460" s="68">
        <v>45903</v>
      </c>
      <c r="C460" s="4">
        <f>IFERROR(VLOOKUP(B460,Table14[],3,0),"")</f>
        <v>9</v>
      </c>
      <c r="D460" s="4" t="str">
        <f>IFERROR(VLOOKUP(B460,Table14[],2,0),"")</f>
        <v>Week 01</v>
      </c>
      <c r="E460" s="234" t="s">
        <v>1142</v>
      </c>
      <c r="F460" s="235" t="s">
        <v>1143</v>
      </c>
      <c r="G460" s="44" t="s">
        <v>398</v>
      </c>
      <c r="H460" s="41" t="str">
        <f>IFERROR(VLOOKUP(Table49[[#This Row],[ITEM CODE]],Table2[[Item Code]:[Master Name]],2,0),"")</f>
        <v>F0103010012</v>
      </c>
      <c r="I460" s="41" t="s">
        <v>605</v>
      </c>
      <c r="J460" s="65" t="str">
        <f>IFERROR(VLOOKUP(Table49[[#This Row],[ITEM CODE]],Table2[[Item Code]:[Master Name]],3,0),"")</f>
        <v xml:space="preserve">Chicken Sandwich </v>
      </c>
      <c r="K460" s="1" t="str">
        <f>IFERROR(VLOOKUP(Table49[[#This Row],[ITEM CODE]],Table2[[Item Code]:[Master Name]],9,0),"")</f>
        <v>1BOX*2PCS</v>
      </c>
      <c r="L460" s="1" t="str">
        <f>IFERROR(VLOOKUP(Table49[[#This Row],[ITEM CODE]],Table2[[Item Code]:[Master Name]],8,0),"")</f>
        <v>BOX</v>
      </c>
      <c r="M460" s="41">
        <v>2</v>
      </c>
      <c r="N460" s="66">
        <f>IFERROR(VLOOKUP(Table49[[#This Row],[ITEM CODE]],Table2[[#All],[Item Code]:[Unit Cost]],10,0),0)</f>
        <v>1.5</v>
      </c>
      <c r="O460" s="134">
        <f>IFERROR(VLOOKUP(Table49[[#This Row],[ITEM CODE]],Table2[[#All],[Item Code]:[Unit Cost]],10,0),0)</f>
        <v>1.5</v>
      </c>
      <c r="P460" s="56"/>
      <c r="Q460" s="58"/>
      <c r="R460" s="58">
        <f>Table49[[#This Row],[QUANTITY]]*Table49[[#This Row],[INV Prices]]</f>
        <v>3</v>
      </c>
      <c r="S460" s="67"/>
      <c r="V460" s="41"/>
      <c r="W460" s="4" t="str">
        <f>IFERROR(VLOOKUP(Table49[[#This Row],[ITEM CODE]],Table2[[Item Code]:[Category ]],6,0),"")</f>
        <v>FOOD</v>
      </c>
      <c r="X460" s="1" t="str">
        <f>IFERROR(VLOOKUP(Table49[[#This Row],[ITEM CODE]],Table2[[Item Code]:[Sub Category]],7,0),"")</f>
        <v>Sandwich</v>
      </c>
      <c r="Y460" s="68" t="str">
        <f>Table49[[#This Row],[PO Number]]&amp;COUNTIFS($E$5:E460,E460)</f>
        <v>PO311394</v>
      </c>
    </row>
    <row r="461" spans="1:25" ht="14.7" customHeight="1" x14ac:dyDescent="0.3">
      <c r="A461" s="1">
        <f>IF(Table49[[#This Row],[ITEM NAME]]="","",ROW()-4)</f>
        <v>457</v>
      </c>
      <c r="B461" s="68">
        <v>45903</v>
      </c>
      <c r="C461" s="4">
        <f>IFERROR(VLOOKUP(B461,Table14[],3,0),"")</f>
        <v>9</v>
      </c>
      <c r="D461" s="4" t="str">
        <f>IFERROR(VLOOKUP(B461,Table14[],2,0),"")</f>
        <v>Week 01</v>
      </c>
      <c r="E461" s="234" t="s">
        <v>1142</v>
      </c>
      <c r="F461" s="235" t="s">
        <v>1143</v>
      </c>
      <c r="G461" s="44" t="s">
        <v>398</v>
      </c>
      <c r="H461" s="41" t="str">
        <f>IFERROR(VLOOKUP(Table49[[#This Row],[ITEM CODE]],Table2[[Item Code]:[Master Name]],2,0),"")</f>
        <v>F0101010017</v>
      </c>
      <c r="I461" s="41" t="s">
        <v>583</v>
      </c>
      <c r="J461" s="65" t="str">
        <f>IFERROR(VLOOKUP(Table49[[#This Row],[ITEM CODE]],Table2[[Item Code]:[Master Name]],3,0),"")</f>
        <v>Bulgogi Dosirak-KL-0001</v>
      </c>
      <c r="K461" s="1" t="str">
        <f>IFERROR(VLOOKUP(Table49[[#This Row],[ITEM CODE]],Table2[[Item Code]:[Master Name]],9,0),"")</f>
        <v>1BOX*1Portion</v>
      </c>
      <c r="L461" s="1" t="str">
        <f>IFERROR(VLOOKUP(Table49[[#This Row],[ITEM CODE]],Table2[[Item Code]:[Master Name]],8,0),"")</f>
        <v>BOX</v>
      </c>
      <c r="M461" s="41">
        <v>2</v>
      </c>
      <c r="N461" s="66">
        <f>IFERROR(VLOOKUP(Table49[[#This Row],[ITEM CODE]],Table2[[#All],[Item Code]:[Unit Cost]],10,0),0)</f>
        <v>2.2000000000000002</v>
      </c>
      <c r="O461" s="134">
        <f>IFERROR(VLOOKUP(Table49[[#This Row],[ITEM CODE]],Table2[[#All],[Item Code]:[Unit Cost]],10,0),0)</f>
        <v>2.2000000000000002</v>
      </c>
      <c r="P461" s="56"/>
      <c r="Q461" s="58"/>
      <c r="R461" s="58">
        <f>Table49[[#This Row],[QUANTITY]]*Table49[[#This Row],[INV Prices]]</f>
        <v>4.4000000000000004</v>
      </c>
      <c r="S461" s="67"/>
      <c r="V461" s="41"/>
      <c r="W461" s="4" t="str">
        <f>IFERROR(VLOOKUP(Table49[[#This Row],[ITEM CODE]],Table2[[Item Code]:[Category ]],6,0),"")</f>
        <v>FOOD</v>
      </c>
      <c r="X461" s="1" t="str">
        <f>IFERROR(VLOOKUP(Table49[[#This Row],[ITEM CODE]],Table2[[Item Code]:[Sub Category]],7,0),"")</f>
        <v>Korean Lunch Box</v>
      </c>
      <c r="Y461" s="68" t="str">
        <f>Table49[[#This Row],[PO Number]]&amp;COUNTIFS($E$5:E461,E461)</f>
        <v>PO311395</v>
      </c>
    </row>
    <row r="462" spans="1:25" ht="14.7" customHeight="1" x14ac:dyDescent="0.3">
      <c r="A462" s="1">
        <f>IF(Table49[[#This Row],[ITEM NAME]]="","",ROW()-4)</f>
        <v>458</v>
      </c>
      <c r="B462" s="68">
        <v>45903</v>
      </c>
      <c r="C462" s="4">
        <f>IFERROR(VLOOKUP(B462,Table14[],3,0),"")</f>
        <v>9</v>
      </c>
      <c r="D462" s="4" t="str">
        <f>IFERROR(VLOOKUP(B462,Table14[],2,0),"")</f>
        <v>Week 01</v>
      </c>
      <c r="E462" s="234" t="s">
        <v>1142</v>
      </c>
      <c r="F462" s="235" t="s">
        <v>1143</v>
      </c>
      <c r="G462" s="44" t="s">
        <v>398</v>
      </c>
      <c r="H462" s="41" t="str">
        <f>IFERROR(VLOOKUP(Table49[[#This Row],[ITEM CODE]],Table2[[Item Code]:[Master Name]],2,0),"")</f>
        <v>F0101010015</v>
      </c>
      <c r="I462" s="41" t="s">
        <v>585</v>
      </c>
      <c r="J462" s="65" t="str">
        <f>IFERROR(VLOOKUP(Table49[[#This Row],[ITEM CODE]],Table2[[Item Code]:[Master Name]],3,0),"")</f>
        <v>Japchae Dakgangjeong Dosirak-KL-0003</v>
      </c>
      <c r="K462" s="1" t="str">
        <f>IFERROR(VLOOKUP(Table49[[#This Row],[ITEM CODE]],Table2[[Item Code]:[Master Name]],9,0),"")</f>
        <v>1BOX*1Portion</v>
      </c>
      <c r="L462" s="1" t="str">
        <f>IFERROR(VLOOKUP(Table49[[#This Row],[ITEM CODE]],Table2[[Item Code]:[Master Name]],8,0),"")</f>
        <v>BOX</v>
      </c>
      <c r="M462" s="41">
        <v>2</v>
      </c>
      <c r="N462" s="66">
        <f>IFERROR(VLOOKUP(Table49[[#This Row],[ITEM CODE]],Table2[[#All],[Item Code]:[Unit Cost]],10,0),0)</f>
        <v>2.6</v>
      </c>
      <c r="O462" s="134">
        <f>IFERROR(VLOOKUP(Table49[[#This Row],[ITEM CODE]],Table2[[#All],[Item Code]:[Unit Cost]],10,0),0)</f>
        <v>2.6</v>
      </c>
      <c r="P462" s="56"/>
      <c r="Q462" s="58"/>
      <c r="R462" s="58">
        <f>Table49[[#This Row],[QUANTITY]]*Table49[[#This Row],[INV Prices]]</f>
        <v>5.2</v>
      </c>
      <c r="S462" s="67"/>
      <c r="V462" s="41"/>
      <c r="W462" s="4" t="str">
        <f>IFERROR(VLOOKUP(Table49[[#This Row],[ITEM CODE]],Table2[[Item Code]:[Category ]],6,0),"")</f>
        <v>FOOD</v>
      </c>
      <c r="X462" s="1" t="str">
        <f>IFERROR(VLOOKUP(Table49[[#This Row],[ITEM CODE]],Table2[[Item Code]:[Sub Category]],7,0),"")</f>
        <v>Korean Lunch Box</v>
      </c>
      <c r="Y462" s="68" t="str">
        <f>Table49[[#This Row],[PO Number]]&amp;COUNTIFS($E$5:E462,E462)</f>
        <v>PO311396</v>
      </c>
    </row>
    <row r="463" spans="1:25" ht="14.7" customHeight="1" x14ac:dyDescent="0.3">
      <c r="A463" s="1">
        <f>IF(Table49[[#This Row],[ITEM NAME]]="","",ROW()-4)</f>
        <v>459</v>
      </c>
      <c r="B463" s="68">
        <v>45903</v>
      </c>
      <c r="C463" s="4">
        <f>IFERROR(VLOOKUP(B463,Table14[],3,0),"")</f>
        <v>9</v>
      </c>
      <c r="D463" s="4" t="str">
        <f>IFERROR(VLOOKUP(B463,Table14[],2,0),"")</f>
        <v>Week 01</v>
      </c>
      <c r="E463" s="234" t="s">
        <v>1142</v>
      </c>
      <c r="F463" s="235" t="s">
        <v>1143</v>
      </c>
      <c r="G463" s="44" t="s">
        <v>398</v>
      </c>
      <c r="H463" s="41" t="str">
        <f>IFERROR(VLOOKUP(Table49[[#This Row],[ITEM CODE]],Table2[[Item Code]:[Master Name]],2,0),"")</f>
        <v>F0101010016</v>
      </c>
      <c r="I463" s="41" t="s">
        <v>584</v>
      </c>
      <c r="J463" s="65" t="str">
        <f>IFERROR(VLOOKUP(Table49[[#This Row],[ITEM CODE]],Table2[[Item Code]:[Master Name]],3,0),"")</f>
        <v>Stir Fried Spicy Pork Dosirak-KL-0002</v>
      </c>
      <c r="K463" s="1" t="str">
        <f>IFERROR(VLOOKUP(Table49[[#This Row],[ITEM CODE]],Table2[[Item Code]:[Master Name]],9,0),"")</f>
        <v>1BOX*1Portion</v>
      </c>
      <c r="L463" s="1" t="str">
        <f>IFERROR(VLOOKUP(Table49[[#This Row],[ITEM CODE]],Table2[[Item Code]:[Master Name]],8,0),"")</f>
        <v>BOX</v>
      </c>
      <c r="M463" s="41">
        <v>2</v>
      </c>
      <c r="N463" s="66">
        <f>IFERROR(VLOOKUP(Table49[[#This Row],[ITEM CODE]],Table2[[#All],[Item Code]:[Unit Cost]],10,0),0)</f>
        <v>2.38</v>
      </c>
      <c r="O463" s="134">
        <f>IFERROR(VLOOKUP(Table49[[#This Row],[ITEM CODE]],Table2[[#All],[Item Code]:[Unit Cost]],10,0),0)</f>
        <v>2.38</v>
      </c>
      <c r="P463" s="56"/>
      <c r="Q463" s="58"/>
      <c r="R463" s="58">
        <f>Table49[[#This Row],[QUANTITY]]*Table49[[#This Row],[INV Prices]]</f>
        <v>4.76</v>
      </c>
      <c r="S463" s="67"/>
      <c r="V463" s="41"/>
      <c r="W463" s="4" t="str">
        <f>IFERROR(VLOOKUP(Table49[[#This Row],[ITEM CODE]],Table2[[Item Code]:[Category ]],6,0),"")</f>
        <v>FOOD</v>
      </c>
      <c r="X463" s="1" t="str">
        <f>IFERROR(VLOOKUP(Table49[[#This Row],[ITEM CODE]],Table2[[Item Code]:[Sub Category]],7,0),"")</f>
        <v>Korean Lunch Box</v>
      </c>
      <c r="Y463" s="68" t="str">
        <f>Table49[[#This Row],[PO Number]]&amp;COUNTIFS($E$5:E463,E463)</f>
        <v>PO311397</v>
      </c>
    </row>
    <row r="464" spans="1:25" ht="14.7" customHeight="1" x14ac:dyDescent="0.3">
      <c r="A464" s="1">
        <f>IF(Table49[[#This Row],[ITEM NAME]]="","",ROW()-4)</f>
        <v>460</v>
      </c>
      <c r="B464" s="68">
        <v>45903</v>
      </c>
      <c r="C464" s="4">
        <f>IFERROR(VLOOKUP(B464,Table14[],3,0),"")</f>
        <v>9</v>
      </c>
      <c r="D464" s="4" t="str">
        <f>IFERROR(VLOOKUP(B464,Table14[],2,0),"")</f>
        <v>Week 01</v>
      </c>
      <c r="E464" s="234" t="s">
        <v>1142</v>
      </c>
      <c r="F464" s="235" t="s">
        <v>1143</v>
      </c>
      <c r="G464" s="44" t="s">
        <v>398</v>
      </c>
      <c r="H464" s="41" t="str">
        <f>IFERROR(VLOOKUP(Table49[[#This Row],[ITEM CODE]],Table2[[Item Code]:[Master Name]],2,0),"")</f>
        <v>F0103010013</v>
      </c>
      <c r="I464" s="41" t="s">
        <v>615</v>
      </c>
      <c r="J464" s="65" t="str">
        <f>IFERROR(VLOOKUP(Table49[[#This Row],[ITEM CODE]],Table2[[Item Code]:[Master Name]],3,0),"")</f>
        <v>Maki Crab &amp; Chicken Egg</v>
      </c>
      <c r="K464" s="1" t="str">
        <f>IFERROR(VLOOKUP(Table49[[#This Row],[ITEM CODE]],Table2[[Item Code]:[Master Name]],9,0),"")</f>
        <v>1BOX*6PCS</v>
      </c>
      <c r="L464" s="1" t="str">
        <f>IFERROR(VLOOKUP(Table49[[#This Row],[ITEM CODE]],Table2[[Item Code]:[Master Name]],8,0),"")</f>
        <v>Box</v>
      </c>
      <c r="M464" s="41">
        <v>2</v>
      </c>
      <c r="N464" s="66">
        <f>IFERROR(VLOOKUP(Table49[[#This Row],[ITEM CODE]],Table2[[#All],[Item Code]:[Unit Cost]],10,0),0)</f>
        <v>1.21</v>
      </c>
      <c r="O464" s="134">
        <f>IFERROR(VLOOKUP(Table49[[#This Row],[ITEM CODE]],Table2[[#All],[Item Code]:[Unit Cost]],10,0),0)</f>
        <v>1.21</v>
      </c>
      <c r="P464" s="56"/>
      <c r="Q464" s="58"/>
      <c r="R464" s="58">
        <f>Table49[[#This Row],[QUANTITY]]*Table49[[#This Row],[INV Prices]]</f>
        <v>2.42</v>
      </c>
      <c r="S464" s="67"/>
      <c r="V464" s="41"/>
      <c r="W464" s="4" t="str">
        <f>IFERROR(VLOOKUP(Table49[[#This Row],[ITEM CODE]],Table2[[Item Code]:[Category ]],6,0),"")</f>
        <v>FOOD</v>
      </c>
      <c r="X464" s="1" t="str">
        <f>IFERROR(VLOOKUP(Table49[[#This Row],[ITEM CODE]],Table2[[Item Code]:[Sub Category]],7,0),"")</f>
        <v>Sushi</v>
      </c>
      <c r="Y464" s="68" t="str">
        <f>Table49[[#This Row],[PO Number]]&amp;COUNTIFS($E$5:E464,E464)</f>
        <v>PO311398</v>
      </c>
    </row>
    <row r="465" spans="1:25" ht="14.7" customHeight="1" x14ac:dyDescent="0.3">
      <c r="A465" s="1">
        <f>IF(Table49[[#This Row],[ITEM NAME]]="","",ROW()-4)</f>
        <v>461</v>
      </c>
      <c r="B465" s="68">
        <v>45903</v>
      </c>
      <c r="C465" s="4">
        <f>IFERROR(VLOOKUP(B465,Table14[],3,0),"")</f>
        <v>9</v>
      </c>
      <c r="D465" s="4" t="str">
        <f>IFERROR(VLOOKUP(B465,Table14[],2,0),"")</f>
        <v>Week 01</v>
      </c>
      <c r="E465" s="234" t="s">
        <v>1142</v>
      </c>
      <c r="F465" s="235" t="s">
        <v>1143</v>
      </c>
      <c r="G465" s="44" t="s">
        <v>398</v>
      </c>
      <c r="H465" s="41" t="str">
        <f>IFERROR(VLOOKUP(Table49[[#This Row],[ITEM CODE]],Table2[[Item Code]:[Master Name]],2,0),"")</f>
        <v>F0103010014</v>
      </c>
      <c r="I465" s="41" t="s">
        <v>616</v>
      </c>
      <c r="J465" s="65" t="str">
        <f>IFERROR(VLOOKUP(Table49[[#This Row],[ITEM CODE]],Table2[[Item Code]:[Master Name]],3,0),"")</f>
        <v>Maki Cali &amp; Tuna Roll</v>
      </c>
      <c r="K465" s="1" t="str">
        <f>IFERROR(VLOOKUP(Table49[[#This Row],[ITEM CODE]],Table2[[Item Code]:[Master Name]],9,0),"")</f>
        <v>1BOX*3PCS</v>
      </c>
      <c r="L465" s="1" t="str">
        <f>IFERROR(VLOOKUP(Table49[[#This Row],[ITEM CODE]],Table2[[Item Code]:[Master Name]],8,0),"")</f>
        <v>Box</v>
      </c>
      <c r="M465" s="41">
        <v>2</v>
      </c>
      <c r="N465" s="66">
        <f>IFERROR(VLOOKUP(Table49[[#This Row],[ITEM CODE]],Table2[[#All],[Item Code]:[Unit Cost]],10,0),0)</f>
        <v>1.21</v>
      </c>
      <c r="O465" s="134">
        <f>IFERROR(VLOOKUP(Table49[[#This Row],[ITEM CODE]],Table2[[#All],[Item Code]:[Unit Cost]],10,0),0)</f>
        <v>1.21</v>
      </c>
      <c r="P465" s="56"/>
      <c r="Q465" s="58"/>
      <c r="R465" s="58">
        <f>Table49[[#This Row],[QUANTITY]]*Table49[[#This Row],[INV Prices]]</f>
        <v>2.42</v>
      </c>
      <c r="S465" s="67"/>
      <c r="V465" s="41"/>
      <c r="W465" s="4" t="str">
        <f>IFERROR(VLOOKUP(Table49[[#This Row],[ITEM CODE]],Table2[[Item Code]:[Category ]],6,0),"")</f>
        <v>FOOD</v>
      </c>
      <c r="X465" s="1" t="str">
        <f>IFERROR(VLOOKUP(Table49[[#This Row],[ITEM CODE]],Table2[[Item Code]:[Sub Category]],7,0),"")</f>
        <v>Sushi</v>
      </c>
      <c r="Y465" s="68" t="str">
        <f>Table49[[#This Row],[PO Number]]&amp;COUNTIFS($E$5:E465,E465)</f>
        <v>PO311399</v>
      </c>
    </row>
    <row r="466" spans="1:25" ht="14.7" customHeight="1" x14ac:dyDescent="0.3">
      <c r="A466" s="1">
        <f>IF(Table49[[#This Row],[ITEM NAME]]="","",ROW()-4)</f>
        <v>462</v>
      </c>
      <c r="B466" s="68">
        <v>45903</v>
      </c>
      <c r="C466" s="4">
        <f>IFERROR(VLOOKUP(B466,Table14[],3,0),"")</f>
        <v>9</v>
      </c>
      <c r="D466" s="4" t="str">
        <f>IFERROR(VLOOKUP(B466,Table14[],2,0),"")</f>
        <v>Week 01</v>
      </c>
      <c r="E466" s="4" t="s">
        <v>1144</v>
      </c>
      <c r="F466" s="44" t="s">
        <v>1145</v>
      </c>
      <c r="G466" s="44" t="s">
        <v>398</v>
      </c>
      <c r="H466" s="41" t="str">
        <f>IFERROR(VLOOKUP(Table49[[#This Row],[ITEM CODE]],Table2[[Item Code]:[Master Name]],2,0),"")</f>
        <v>900029</v>
      </c>
      <c r="I466" s="41" t="s">
        <v>211</v>
      </c>
      <c r="J466" s="65" t="str">
        <f>IFERROR(VLOOKUP(Table49[[#This Row],[ITEM CODE]],Table2[[Item Code]:[Master Name]],3,0),"")</f>
        <v>BEEF LOK LAK WITH RICE (បាយ​ ឡុកឡាក់សាច់គោ)</v>
      </c>
      <c r="K466" s="1" t="str">
        <f>IFERROR(VLOOKUP(Table49[[#This Row],[ITEM CODE]],Table2[[Item Code]:[Master Name]],9,0),"")</f>
        <v>1BOX*1Portion</v>
      </c>
      <c r="L466" s="1" t="str">
        <f>IFERROR(VLOOKUP(Table49[[#This Row],[ITEM CODE]],Table2[[Item Code]:[Master Name]],8,0),"")</f>
        <v>BOX</v>
      </c>
      <c r="M466" s="41">
        <v>2</v>
      </c>
      <c r="N466" s="66">
        <f>IFERROR(VLOOKUP(Table49[[#This Row],[ITEM CODE]],Table2[[#All],[Item Code]:[Unit Cost]],10,0),0)</f>
        <v>1.6679999999999999</v>
      </c>
      <c r="O466" s="134">
        <f>IFERROR(VLOOKUP(Table49[[#This Row],[ITEM CODE]],Table2[[#All],[Item Code]:[Unit Cost]],10,0),0)</f>
        <v>1.6679999999999999</v>
      </c>
      <c r="P466" s="56"/>
      <c r="Q466" s="58"/>
      <c r="R466" s="58">
        <f>Table49[[#This Row],[QUANTITY]]*Table49[[#This Row],[INV Prices]]</f>
        <v>3.3359999999999999</v>
      </c>
      <c r="S466" s="67"/>
      <c r="V466" s="41"/>
      <c r="W466" s="4" t="str">
        <f>IFERROR(VLOOKUP(Table49[[#This Row],[ITEM CODE]],Table2[[Item Code]:[Category ]],6,0),"")</f>
        <v>FOOD</v>
      </c>
      <c r="X466" s="1" t="str">
        <f>IFERROR(VLOOKUP(Table49[[#This Row],[ITEM CODE]],Table2[[Item Code]:[Sub Category]],7,0),"")</f>
        <v>Khmer Food</v>
      </c>
      <c r="Y466" s="68" t="str">
        <f>Table49[[#This Row],[PO Number]]&amp;COUNTIFS($E$5:E466,E466)</f>
        <v>PO311351</v>
      </c>
    </row>
    <row r="467" spans="1:25" ht="14.7" customHeight="1" x14ac:dyDescent="0.3">
      <c r="A467" s="1">
        <f>IF(Table49[[#This Row],[ITEM NAME]]="","",ROW()-4)</f>
        <v>463</v>
      </c>
      <c r="B467" s="68">
        <v>45903</v>
      </c>
      <c r="C467" s="4">
        <f>IFERROR(VLOOKUP(B467,Table14[],3,0),"")</f>
        <v>9</v>
      </c>
      <c r="D467" s="4" t="str">
        <f>IFERROR(VLOOKUP(B467,Table14[],2,0),"")</f>
        <v>Week 01</v>
      </c>
      <c r="E467" s="4" t="s">
        <v>1144</v>
      </c>
      <c r="F467" s="44" t="s">
        <v>1145</v>
      </c>
      <c r="G467" s="44" t="s">
        <v>398</v>
      </c>
      <c r="H467" s="41" t="str">
        <f>IFERROR(VLOOKUP(Table49[[#This Row],[ITEM CODE]],Table2[[Item Code]:[Master Name]],2,0),"")</f>
        <v>900027</v>
      </c>
      <c r="I467" s="41" t="s">
        <v>212</v>
      </c>
      <c r="J467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467" s="1" t="str">
        <f>IFERROR(VLOOKUP(Table49[[#This Row],[ITEM CODE]],Table2[[Item Code]:[Master Name]],9,0),"")</f>
        <v>1BOX*1Portion</v>
      </c>
      <c r="L467" s="1" t="str">
        <f>IFERROR(VLOOKUP(Table49[[#This Row],[ITEM CODE]],Table2[[Item Code]:[Master Name]],8,0),"")</f>
        <v>BOX</v>
      </c>
      <c r="M467" s="41">
        <v>2</v>
      </c>
      <c r="N467" s="66">
        <f>IFERROR(VLOOKUP(Table49[[#This Row],[ITEM CODE]],Table2[[#All],[Item Code]:[Unit Cost]],10,0),0)</f>
        <v>1.2023999999999999</v>
      </c>
      <c r="O467" s="134">
        <f>IFERROR(VLOOKUP(Table49[[#This Row],[ITEM CODE]],Table2[[#All],[Item Code]:[Unit Cost]],10,0),0)</f>
        <v>1.2023999999999999</v>
      </c>
      <c r="P467" s="56"/>
      <c r="Q467" s="58"/>
      <c r="R467" s="58">
        <f>Table49[[#This Row],[QUANTITY]]*Table49[[#This Row],[INV Prices]]</f>
        <v>2.4047999999999998</v>
      </c>
      <c r="S467" s="67"/>
      <c r="V467" s="41"/>
      <c r="W467" s="4" t="str">
        <f>IFERROR(VLOOKUP(Table49[[#This Row],[ITEM CODE]],Table2[[Item Code]:[Category ]],6,0),"")</f>
        <v>FOOD</v>
      </c>
      <c r="X467" s="1" t="str">
        <f>IFERROR(VLOOKUP(Table49[[#This Row],[ITEM CODE]],Table2[[Item Code]:[Sub Category]],7,0),"")</f>
        <v>Khmer Food</v>
      </c>
      <c r="Y467" s="68" t="str">
        <f>Table49[[#This Row],[PO Number]]&amp;COUNTIFS($E$5:E467,E467)</f>
        <v>PO311352</v>
      </c>
    </row>
    <row r="468" spans="1:25" ht="14.7" customHeight="1" x14ac:dyDescent="0.3">
      <c r="A468" s="1">
        <f>IF(Table49[[#This Row],[ITEM NAME]]="","",ROW()-4)</f>
        <v>464</v>
      </c>
      <c r="B468" s="68">
        <v>45903</v>
      </c>
      <c r="C468" s="4">
        <f>IFERROR(VLOOKUP(B468,Table14[],3,0),"")</f>
        <v>9</v>
      </c>
      <c r="D468" s="4" t="str">
        <f>IFERROR(VLOOKUP(B468,Table14[],2,0),"")</f>
        <v>Week 01</v>
      </c>
      <c r="E468" s="4" t="s">
        <v>1144</v>
      </c>
      <c r="F468" s="44" t="s">
        <v>1145</v>
      </c>
      <c r="G468" s="44" t="s">
        <v>398</v>
      </c>
      <c r="H468" s="41" t="str">
        <f>IFERROR(VLOOKUP(Table49[[#This Row],[ITEM CODE]],Table2[[Item Code]:[Master Name]],2,0),"")</f>
        <v>900031</v>
      </c>
      <c r="I468" s="41" t="s">
        <v>218</v>
      </c>
      <c r="J468" s="65" t="str">
        <f>IFERROR(VLOOKUP(Table49[[#This Row],[ITEM CODE]],Table2[[Item Code]:[Master Name]],3,0),"")</f>
        <v>ROASTED DUCK WITH RICE (បាយ ទាខ្វៃ)</v>
      </c>
      <c r="K468" s="1" t="str">
        <f>IFERROR(VLOOKUP(Table49[[#This Row],[ITEM CODE]],Table2[[Item Code]:[Master Name]],9,0),"")</f>
        <v>1BOX*1Portion</v>
      </c>
      <c r="L468" s="1" t="str">
        <f>IFERROR(VLOOKUP(Table49[[#This Row],[ITEM CODE]],Table2[[Item Code]:[Master Name]],8,0),"")</f>
        <v>BOX</v>
      </c>
      <c r="M468" s="41">
        <v>2</v>
      </c>
      <c r="N468" s="66">
        <f>IFERROR(VLOOKUP(Table49[[#This Row],[ITEM CODE]],Table2[[#All],[Item Code]:[Unit Cost]],10,0),0)</f>
        <v>1.4783999999999999</v>
      </c>
      <c r="O468" s="134">
        <f>IFERROR(VLOOKUP(Table49[[#This Row],[ITEM CODE]],Table2[[#All],[Item Code]:[Unit Cost]],10,0),0)</f>
        <v>1.4783999999999999</v>
      </c>
      <c r="P468" s="56"/>
      <c r="Q468" s="58"/>
      <c r="R468" s="58">
        <f>Table49[[#This Row],[QUANTITY]]*Table49[[#This Row],[INV Prices]]</f>
        <v>2.9567999999999999</v>
      </c>
      <c r="S468" s="67"/>
      <c r="V468" s="41"/>
      <c r="W468" s="4" t="str">
        <f>IFERROR(VLOOKUP(Table49[[#This Row],[ITEM CODE]],Table2[[Item Code]:[Category ]],6,0),"")</f>
        <v>FOOD</v>
      </c>
      <c r="X468" s="1" t="str">
        <f>IFERROR(VLOOKUP(Table49[[#This Row],[ITEM CODE]],Table2[[Item Code]:[Sub Category]],7,0),"")</f>
        <v>Khmer Food</v>
      </c>
      <c r="Y468" s="68" t="str">
        <f>Table49[[#This Row],[PO Number]]&amp;COUNTIFS($E$5:E468,E468)</f>
        <v>PO311353</v>
      </c>
    </row>
    <row r="469" spans="1:25" ht="14.7" customHeight="1" x14ac:dyDescent="0.3">
      <c r="A469" s="1">
        <f>IF(Table49[[#This Row],[ITEM NAME]]="","",ROW()-4)</f>
        <v>465</v>
      </c>
      <c r="B469" s="68">
        <v>45903</v>
      </c>
      <c r="C469" s="4">
        <f>IFERROR(VLOOKUP(B469,Table14[],3,0),"")</f>
        <v>9</v>
      </c>
      <c r="D469" s="4" t="str">
        <f>IFERROR(VLOOKUP(B469,Table14[],2,0),"")</f>
        <v>Week 01</v>
      </c>
      <c r="E469" s="4" t="s">
        <v>1144</v>
      </c>
      <c r="F469" s="44" t="s">
        <v>1145</v>
      </c>
      <c r="G469" s="44" t="s">
        <v>398</v>
      </c>
      <c r="H469" s="41" t="str">
        <f>IFERROR(VLOOKUP(Table49[[#This Row],[ITEM CODE]],Table2[[Item Code]:[Master Name]],2,0),"")</f>
        <v>900032</v>
      </c>
      <c r="I469" s="41" t="s">
        <v>214</v>
      </c>
      <c r="J469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469" s="1" t="str">
        <f>IFERROR(VLOOKUP(Table49[[#This Row],[ITEM CODE]],Table2[[Item Code]:[Master Name]],9,0),"")</f>
        <v>1BOX*1Portion</v>
      </c>
      <c r="L469" s="1" t="str">
        <f>IFERROR(VLOOKUP(Table49[[#This Row],[ITEM CODE]],Table2[[Item Code]:[Master Name]],8,0),"")</f>
        <v>BOX</v>
      </c>
      <c r="M469" s="41">
        <v>2</v>
      </c>
      <c r="N469" s="66">
        <f>IFERROR(VLOOKUP(Table49[[#This Row],[ITEM CODE]],Table2[[#All],[Item Code]:[Unit Cost]],10,0),0)</f>
        <v>1.2984</v>
      </c>
      <c r="O469" s="134">
        <f>IFERROR(VLOOKUP(Table49[[#This Row],[ITEM CODE]],Table2[[#All],[Item Code]:[Unit Cost]],10,0),0)</f>
        <v>1.2984</v>
      </c>
      <c r="P469" s="56"/>
      <c r="Q469" s="58"/>
      <c r="R469" s="58">
        <f>Table49[[#This Row],[QUANTITY]]*Table49[[#This Row],[INV Prices]]</f>
        <v>2.5968</v>
      </c>
      <c r="S469" s="67"/>
      <c r="V469" s="41"/>
      <c r="W469" s="4" t="str">
        <f>IFERROR(VLOOKUP(Table49[[#This Row],[ITEM CODE]],Table2[[Item Code]:[Category ]],6,0),"")</f>
        <v>FOOD</v>
      </c>
      <c r="X469" s="1" t="str">
        <f>IFERROR(VLOOKUP(Table49[[#This Row],[ITEM CODE]],Table2[[Item Code]:[Sub Category]],7,0),"")</f>
        <v>Khmer Food</v>
      </c>
      <c r="Y469" s="68" t="str">
        <f>Table49[[#This Row],[PO Number]]&amp;COUNTIFS($E$5:E469,E469)</f>
        <v>PO311354</v>
      </c>
    </row>
    <row r="470" spans="1:25" ht="14.7" customHeight="1" x14ac:dyDescent="0.3">
      <c r="A470" s="1">
        <f>IF(Table49[[#This Row],[ITEM NAME]]="","",ROW()-4)</f>
        <v>466</v>
      </c>
      <c r="B470" s="68">
        <v>45903</v>
      </c>
      <c r="C470" s="4">
        <f>IFERROR(VLOOKUP(B470,Table14[],3,0),"")</f>
        <v>9</v>
      </c>
      <c r="D470" s="4" t="str">
        <f>IFERROR(VLOOKUP(B470,Table14[],2,0),"")</f>
        <v>Week 01</v>
      </c>
      <c r="E470" s="4" t="s">
        <v>1144</v>
      </c>
      <c r="F470" s="44" t="s">
        <v>1145</v>
      </c>
      <c r="G470" s="44" t="s">
        <v>398</v>
      </c>
      <c r="H470" s="41" t="str">
        <f>IFERROR(VLOOKUP(Table49[[#This Row],[ITEM CODE]],Table2[[Item Code]:[Master Name]],2,0),"")</f>
        <v>900028</v>
      </c>
      <c r="I470" s="41" t="s">
        <v>215</v>
      </c>
      <c r="J470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470" s="1" t="str">
        <f>IFERROR(VLOOKUP(Table49[[#This Row],[ITEM CODE]],Table2[[Item Code]:[Master Name]],9,0),"")</f>
        <v>1BOX*1Portion</v>
      </c>
      <c r="L470" s="1" t="str">
        <f>IFERROR(VLOOKUP(Table49[[#This Row],[ITEM CODE]],Table2[[Item Code]:[Master Name]],8,0),"")</f>
        <v>BOX</v>
      </c>
      <c r="M470" s="41">
        <v>2</v>
      </c>
      <c r="N470" s="66">
        <f>IFERROR(VLOOKUP(Table49[[#This Row],[ITEM CODE]],Table2[[#All],[Item Code]:[Unit Cost]],10,0),0)</f>
        <v>1.0104</v>
      </c>
      <c r="O470" s="134">
        <f>IFERROR(VLOOKUP(Table49[[#This Row],[ITEM CODE]],Table2[[#All],[Item Code]:[Unit Cost]],10,0),0)</f>
        <v>1.0104</v>
      </c>
      <c r="P470" s="56"/>
      <c r="Q470" s="58"/>
      <c r="R470" s="58">
        <f>Table49[[#This Row],[QUANTITY]]*Table49[[#This Row],[INV Prices]]</f>
        <v>2.0207999999999999</v>
      </c>
      <c r="S470" s="67"/>
      <c r="V470" s="41"/>
      <c r="W470" s="4" t="str">
        <f>IFERROR(VLOOKUP(Table49[[#This Row],[ITEM CODE]],Table2[[Item Code]:[Category ]],6,0),"")</f>
        <v>FOOD</v>
      </c>
      <c r="X470" s="1" t="str">
        <f>IFERROR(VLOOKUP(Table49[[#This Row],[ITEM CODE]],Table2[[Item Code]:[Sub Category]],7,0),"")</f>
        <v>Khmer Food</v>
      </c>
      <c r="Y470" s="68" t="str">
        <f>Table49[[#This Row],[PO Number]]&amp;COUNTIFS($E$5:E470,E470)</f>
        <v>PO311355</v>
      </c>
    </row>
    <row r="471" spans="1:25" ht="14.7" customHeight="1" x14ac:dyDescent="0.3">
      <c r="A471" s="1">
        <f>IF(Table49[[#This Row],[ITEM NAME]]="","",ROW()-4)</f>
        <v>467</v>
      </c>
      <c r="B471" s="68">
        <v>45903</v>
      </c>
      <c r="C471" s="4">
        <f>IFERROR(VLOOKUP(B471,Table14[],3,0),"")</f>
        <v>9</v>
      </c>
      <c r="D471" s="4" t="str">
        <f>IFERROR(VLOOKUP(B471,Table14[],2,0),"")</f>
        <v>Week 01</v>
      </c>
      <c r="E471" s="4" t="s">
        <v>1144</v>
      </c>
      <c r="F471" s="44" t="s">
        <v>1145</v>
      </c>
      <c r="G471" s="44" t="s">
        <v>398</v>
      </c>
      <c r="H471" s="41" t="str">
        <f>IFERROR(VLOOKUP(Table49[[#This Row],[ITEM CODE]],Table2[[Item Code]:[Master Name]],2,0),"")</f>
        <v>900038</v>
      </c>
      <c r="I471" s="41" t="s">
        <v>219</v>
      </c>
      <c r="J471" s="65" t="str">
        <f>IFERROR(VLOOKUP(Table49[[#This Row],[ITEM CODE]],Table2[[Item Code]:[Master Name]],3,0),"")</f>
        <v>ROATED PORK BELLY WITH RICE (បាយ សាច់ជ្រូក៣ជាន់)</v>
      </c>
      <c r="K471" s="1" t="str">
        <f>IFERROR(VLOOKUP(Table49[[#This Row],[ITEM CODE]],Table2[[Item Code]:[Master Name]],9,0),"")</f>
        <v>1BOX*1Portion</v>
      </c>
      <c r="L471" s="1" t="str">
        <f>IFERROR(VLOOKUP(Table49[[#This Row],[ITEM CODE]],Table2[[Item Code]:[Master Name]],8,0),"")</f>
        <v>BOX</v>
      </c>
      <c r="M471" s="41">
        <v>2</v>
      </c>
      <c r="N471" s="66">
        <f>IFERROR(VLOOKUP(Table49[[#This Row],[ITEM CODE]],Table2[[#All],[Item Code]:[Unit Cost]],10,0),0)</f>
        <v>1.0920000000000001</v>
      </c>
      <c r="O471" s="134">
        <f>IFERROR(VLOOKUP(Table49[[#This Row],[ITEM CODE]],Table2[[#All],[Item Code]:[Unit Cost]],10,0),0)</f>
        <v>1.0920000000000001</v>
      </c>
      <c r="P471" s="56"/>
      <c r="Q471" s="58"/>
      <c r="R471" s="58">
        <f>Table49[[#This Row],[QUANTITY]]*Table49[[#This Row],[INV Prices]]</f>
        <v>2.1840000000000002</v>
      </c>
      <c r="S471" s="67"/>
      <c r="V471" s="41"/>
      <c r="W471" s="4" t="str">
        <f>IFERROR(VLOOKUP(Table49[[#This Row],[ITEM CODE]],Table2[[Item Code]:[Category ]],6,0),"")</f>
        <v>FOOD</v>
      </c>
      <c r="X471" s="1" t="str">
        <f>IFERROR(VLOOKUP(Table49[[#This Row],[ITEM CODE]],Table2[[Item Code]:[Sub Category]],7,0),"")</f>
        <v>Khmer Food</v>
      </c>
      <c r="Y471" s="68" t="str">
        <f>Table49[[#This Row],[PO Number]]&amp;COUNTIFS($E$5:E471,E471)</f>
        <v>PO311356</v>
      </c>
    </row>
    <row r="472" spans="1:25" ht="14.7" customHeight="1" x14ac:dyDescent="0.3">
      <c r="A472" s="1">
        <f>IF(Table49[[#This Row],[ITEM NAME]]="","",ROW()-4)</f>
        <v>468</v>
      </c>
      <c r="B472" s="68">
        <v>45903</v>
      </c>
      <c r="C472" s="4">
        <f>IFERROR(VLOOKUP(B472,Table14[],3,0),"")</f>
        <v>9</v>
      </c>
      <c r="D472" s="4" t="str">
        <f>IFERROR(VLOOKUP(B472,Table14[],2,0),"")</f>
        <v>Week 01</v>
      </c>
      <c r="E472" s="4" t="s">
        <v>1144</v>
      </c>
      <c r="F472" s="44" t="s">
        <v>1145</v>
      </c>
      <c r="G472" s="44" t="s">
        <v>398</v>
      </c>
      <c r="H472" s="41" t="str">
        <f>IFERROR(VLOOKUP(Table49[[#This Row],[ITEM CODE]],Table2[[Item Code]:[Master Name]],2,0),"")</f>
        <v>900036</v>
      </c>
      <c r="I472" s="41" t="s">
        <v>220</v>
      </c>
      <c r="J472" s="65" t="str">
        <f>IFERROR(VLOOKUP(Table49[[#This Row],[ITEM CODE]],Table2[[Item Code]:[Master Name]],3,0),"")</f>
        <v>THICK CHICKEN CURRY (ការីសាច់មាន់) ខាប់</v>
      </c>
      <c r="K472" s="1" t="str">
        <f>IFERROR(VLOOKUP(Table49[[#This Row],[ITEM CODE]],Table2[[Item Code]:[Master Name]],9,0),"")</f>
        <v>1BOX*1Portion</v>
      </c>
      <c r="L472" s="1" t="str">
        <f>IFERROR(VLOOKUP(Table49[[#This Row],[ITEM CODE]],Table2[[Item Code]:[Master Name]],8,0),"")</f>
        <v>BOX</v>
      </c>
      <c r="M472" s="41">
        <v>1</v>
      </c>
      <c r="N472" s="66">
        <f>IFERROR(VLOOKUP(Table49[[#This Row],[ITEM CODE]],Table2[[#All],[Item Code]:[Unit Cost]],10,0),0)</f>
        <v>1.3824000000000001</v>
      </c>
      <c r="O472" s="134">
        <f>IFERROR(VLOOKUP(Table49[[#This Row],[ITEM CODE]],Table2[[#All],[Item Code]:[Unit Cost]],10,0),0)</f>
        <v>1.3824000000000001</v>
      </c>
      <c r="P472" s="56"/>
      <c r="Q472" s="58"/>
      <c r="R472" s="58">
        <f>Table49[[#This Row],[QUANTITY]]*Table49[[#This Row],[INV Prices]]</f>
        <v>1.3824000000000001</v>
      </c>
      <c r="S472" s="67"/>
      <c r="V472" s="41"/>
      <c r="W472" s="4" t="str">
        <f>IFERROR(VLOOKUP(Table49[[#This Row],[ITEM CODE]],Table2[[Item Code]:[Category ]],6,0),"")</f>
        <v>FOOD</v>
      </c>
      <c r="X472" s="1" t="str">
        <f>IFERROR(VLOOKUP(Table49[[#This Row],[ITEM CODE]],Table2[[Item Code]:[Sub Category]],7,0),"")</f>
        <v>Khmer Food</v>
      </c>
      <c r="Y472" s="68" t="str">
        <f>Table49[[#This Row],[PO Number]]&amp;COUNTIFS($E$5:E472,E472)</f>
        <v>PO311357</v>
      </c>
    </row>
    <row r="473" spans="1:25" ht="14.7" customHeight="1" x14ac:dyDescent="0.3">
      <c r="A473" s="1">
        <f>IF(Table49[[#This Row],[ITEM NAME]]="","",ROW()-4)</f>
        <v>469</v>
      </c>
      <c r="B473" s="68">
        <v>45903</v>
      </c>
      <c r="C473" s="4">
        <f>IFERROR(VLOOKUP(B473,Table14[],3,0),"")</f>
        <v>9</v>
      </c>
      <c r="D473" s="4" t="str">
        <f>IFERROR(VLOOKUP(B473,Table14[],2,0),"")</f>
        <v>Week 01</v>
      </c>
      <c r="E473" s="4" t="s">
        <v>1144</v>
      </c>
      <c r="F473" s="44" t="s">
        <v>1145</v>
      </c>
      <c r="G473" s="44" t="s">
        <v>398</v>
      </c>
      <c r="H473" s="41" t="str">
        <f>IFERROR(VLOOKUP(Table49[[#This Row],[ITEM CODE]],Table2[[Item Code]:[Master Name]],2,0),"")</f>
        <v>900035</v>
      </c>
      <c r="I473" s="41" t="s">
        <v>221</v>
      </c>
      <c r="J473" s="65" t="str">
        <f>IFERROR(VLOOKUP(Table49[[#This Row],[ITEM CODE]],Table2[[Item Code]:[Master Name]],3,0),"")</f>
        <v>THICK BEEF CURRY SARAMAN (ការីសារ៉ាម៉ាន់សាច់គោ) ខាប់</v>
      </c>
      <c r="K473" s="1" t="str">
        <f>IFERROR(VLOOKUP(Table49[[#This Row],[ITEM CODE]],Table2[[Item Code]:[Master Name]],9,0),"")</f>
        <v>1BOX*1Portion</v>
      </c>
      <c r="L473" s="1" t="str">
        <f>IFERROR(VLOOKUP(Table49[[#This Row],[ITEM CODE]],Table2[[Item Code]:[Master Name]],8,0),"")</f>
        <v>BOX</v>
      </c>
      <c r="M473" s="41">
        <v>2</v>
      </c>
      <c r="N473" s="66">
        <f>IFERROR(VLOOKUP(Table49[[#This Row],[ITEM CODE]],Table2[[#All],[Item Code]:[Unit Cost]],10,0),0)</f>
        <v>1.9079999999999999</v>
      </c>
      <c r="O473" s="134">
        <f>IFERROR(VLOOKUP(Table49[[#This Row],[ITEM CODE]],Table2[[#All],[Item Code]:[Unit Cost]],10,0),0)</f>
        <v>1.9079999999999999</v>
      </c>
      <c r="P473" s="56"/>
      <c r="Q473" s="58"/>
      <c r="R473" s="58">
        <f>Table49[[#This Row],[QUANTITY]]*Table49[[#This Row],[INV Prices]]</f>
        <v>3.8159999999999998</v>
      </c>
      <c r="S473" s="67"/>
      <c r="V473" s="41"/>
      <c r="W473" s="4" t="str">
        <f>IFERROR(VLOOKUP(Table49[[#This Row],[ITEM CODE]],Table2[[Item Code]:[Category ]],6,0),"")</f>
        <v>FOOD</v>
      </c>
      <c r="X473" s="1" t="str">
        <f>IFERROR(VLOOKUP(Table49[[#This Row],[ITEM CODE]],Table2[[Item Code]:[Sub Category]],7,0),"")</f>
        <v>Khmer Food</v>
      </c>
      <c r="Y473" s="68" t="str">
        <f>Table49[[#This Row],[PO Number]]&amp;COUNTIFS($E$5:E473,E473)</f>
        <v>PO311358</v>
      </c>
    </row>
    <row r="474" spans="1:25" ht="14.7" customHeight="1" x14ac:dyDescent="0.3">
      <c r="A474" s="1">
        <f>IF(Table49[[#This Row],[ITEM NAME]]="","",ROW()-4)</f>
        <v>470</v>
      </c>
      <c r="B474" s="68">
        <v>45903</v>
      </c>
      <c r="C474" s="4">
        <f>IFERROR(VLOOKUP(B474,Table14[],3,0),"")</f>
        <v>9</v>
      </c>
      <c r="D474" s="4" t="str">
        <f>IFERROR(VLOOKUP(B474,Table14[],2,0),"")</f>
        <v>Week 01</v>
      </c>
      <c r="E474" s="4" t="s">
        <v>1144</v>
      </c>
      <c r="F474" s="44" t="s">
        <v>1145</v>
      </c>
      <c r="G474" s="44" t="s">
        <v>398</v>
      </c>
      <c r="H474" s="41" t="str">
        <f>IFERROR(VLOOKUP(Table49[[#This Row],[ITEM CODE]],Table2[[Item Code]:[Master Name]],2,0),"")</f>
        <v>900037</v>
      </c>
      <c r="I474" s="41" t="s">
        <v>223</v>
      </c>
      <c r="J474" s="65" t="str">
        <f>IFERROR(VLOOKUP(Table49[[#This Row],[ITEM CODE]],Table2[[Item Code]:[Master Name]],3,0),"")</f>
        <v>HIKO FRIED RICE (បាយឆា HIKO)</v>
      </c>
      <c r="K474" s="1" t="str">
        <f>IFERROR(VLOOKUP(Table49[[#This Row],[ITEM CODE]],Table2[[Item Code]:[Master Name]],9,0),"")</f>
        <v>1BOX*1Portion</v>
      </c>
      <c r="L474" s="1" t="str">
        <f>IFERROR(VLOOKUP(Table49[[#This Row],[ITEM CODE]],Table2[[Item Code]:[Master Name]],8,0),"")</f>
        <v>BOX</v>
      </c>
      <c r="M474" s="41">
        <v>1</v>
      </c>
      <c r="N474" s="66">
        <f>IFERROR(VLOOKUP(Table49[[#This Row],[ITEM CODE]],Table2[[#All],[Item Code]:[Unit Cost]],10,0),0)</f>
        <v>1.68</v>
      </c>
      <c r="O474" s="134">
        <f>IFERROR(VLOOKUP(Table49[[#This Row],[ITEM CODE]],Table2[[#All],[Item Code]:[Unit Cost]],10,0),0)</f>
        <v>1.68</v>
      </c>
      <c r="P474" s="56"/>
      <c r="Q474" s="58"/>
      <c r="R474" s="58">
        <f>Table49[[#This Row],[QUANTITY]]*Table49[[#This Row],[INV Prices]]</f>
        <v>1.68</v>
      </c>
      <c r="S474" s="67"/>
      <c r="V474" s="41"/>
      <c r="W474" s="4" t="str">
        <f>IFERROR(VLOOKUP(Table49[[#This Row],[ITEM CODE]],Table2[[Item Code]:[Category ]],6,0),"")</f>
        <v>FOOD</v>
      </c>
      <c r="X474" s="1" t="str">
        <f>IFERROR(VLOOKUP(Table49[[#This Row],[ITEM CODE]],Table2[[Item Code]:[Sub Category]],7,0),"")</f>
        <v>Khmer Food</v>
      </c>
      <c r="Y474" s="68" t="str">
        <f>Table49[[#This Row],[PO Number]]&amp;COUNTIFS($E$5:E474,E474)</f>
        <v>PO311359</v>
      </c>
    </row>
    <row r="475" spans="1:25" ht="14.7" customHeight="1" x14ac:dyDescent="0.3">
      <c r="A475" s="1">
        <f>IF(Table49[[#This Row],[ITEM NAME]]="","",ROW()-4)</f>
        <v>471</v>
      </c>
      <c r="B475" s="68">
        <v>45903</v>
      </c>
      <c r="C475" s="4">
        <f>IFERROR(VLOOKUP(B475,Table14[],3,0),"")</f>
        <v>9</v>
      </c>
      <c r="D475" s="4" t="str">
        <f>IFERROR(VLOOKUP(B475,Table14[],2,0),"")</f>
        <v>Week 01</v>
      </c>
      <c r="E475" s="4" t="s">
        <v>1144</v>
      </c>
      <c r="F475" s="44" t="s">
        <v>1145</v>
      </c>
      <c r="G475" s="44" t="s">
        <v>398</v>
      </c>
      <c r="H475" s="41" t="str">
        <f>IFERROR(VLOOKUP(Table49[[#This Row],[ITEM CODE]],Table2[[Item Code]:[Master Name]],2,0),"")</f>
        <v>F0101010018</v>
      </c>
      <c r="I475" s="41" t="s">
        <v>633</v>
      </c>
      <c r="J475" s="65" t="str">
        <f>IFERROR(VLOOKUP(Table49[[#This Row],[ITEM CODE]],Table2[[Item Code]:[Master Name]],3,0),"")</f>
        <v>Salmon Fried Rice (បា​យឆា សាលម៉ុន)</v>
      </c>
      <c r="K475" s="1" t="str">
        <f>IFERROR(VLOOKUP(Table49[[#This Row],[ITEM CODE]],Table2[[Item Code]:[Master Name]],9,0),"")</f>
        <v>1BOX*1Portion</v>
      </c>
      <c r="L475" s="1" t="str">
        <f>IFERROR(VLOOKUP(Table49[[#This Row],[ITEM CODE]],Table2[[Item Code]:[Master Name]],8,0),"")</f>
        <v>BOX</v>
      </c>
      <c r="M475" s="41">
        <v>1</v>
      </c>
      <c r="N475" s="66">
        <f>IFERROR(VLOOKUP(Table49[[#This Row],[ITEM CODE]],Table2[[#All],[Item Code]:[Unit Cost]],10,0),0)</f>
        <v>1.6</v>
      </c>
      <c r="O475" s="134">
        <f>IFERROR(VLOOKUP(Table49[[#This Row],[ITEM CODE]],Table2[[#All],[Item Code]:[Unit Cost]],10,0),0)</f>
        <v>1.6</v>
      </c>
      <c r="P475" s="56"/>
      <c r="Q475" s="58"/>
      <c r="R475" s="58">
        <f>Table49[[#This Row],[QUANTITY]]*Table49[[#This Row],[INV Prices]]</f>
        <v>1.6</v>
      </c>
      <c r="S475" s="67"/>
      <c r="V475" s="41"/>
      <c r="W475" s="4" t="str">
        <f>IFERROR(VLOOKUP(Table49[[#This Row],[ITEM CODE]],Table2[[Item Code]:[Category ]],6,0),"")</f>
        <v>FOOD</v>
      </c>
      <c r="X475" s="1" t="str">
        <f>IFERROR(VLOOKUP(Table49[[#This Row],[ITEM CODE]],Table2[[Item Code]:[Sub Category]],7,0),"")</f>
        <v>Khmer Food</v>
      </c>
      <c r="Y475" s="68" t="str">
        <f>Table49[[#This Row],[PO Number]]&amp;COUNTIFS($E$5:E475,E475)</f>
        <v>PO3113510</v>
      </c>
    </row>
    <row r="476" spans="1:25" ht="14.7" customHeight="1" x14ac:dyDescent="0.3">
      <c r="A476" s="1">
        <f>IF(Table49[[#This Row],[ITEM NAME]]="","",ROW()-4)</f>
        <v>472</v>
      </c>
      <c r="B476" s="68">
        <v>45903</v>
      </c>
      <c r="C476" s="4">
        <f>IFERROR(VLOOKUP(B476,Table14[],3,0),"")</f>
        <v>9</v>
      </c>
      <c r="D476" s="4" t="str">
        <f>IFERROR(VLOOKUP(B476,Table14[],2,0),"")</f>
        <v>Week 01</v>
      </c>
      <c r="E476" s="4" t="s">
        <v>1144</v>
      </c>
      <c r="F476" s="44" t="s">
        <v>1145</v>
      </c>
      <c r="G476" s="44" t="s">
        <v>398</v>
      </c>
      <c r="H476" s="41" t="str">
        <f>IFERROR(VLOOKUP(Table49[[#This Row],[ITEM CODE]],Table2[[Item Code]:[Master Name]],2,0),"")</f>
        <v>F0101010019</v>
      </c>
      <c r="I476" s="41" t="s">
        <v>634</v>
      </c>
      <c r="J476" s="65" t="str">
        <f>IFERROR(VLOOKUP(Table49[[#This Row],[ITEM CODE]],Table2[[Item Code]:[Master Name]],3,0),"")</f>
        <v>Crab Fried Rice (បាយឆា ក្ដាម)</v>
      </c>
      <c r="K476" s="1" t="str">
        <f>IFERROR(VLOOKUP(Table49[[#This Row],[ITEM CODE]],Table2[[Item Code]:[Master Name]],9,0),"")</f>
        <v>1BOX*1Portion</v>
      </c>
      <c r="L476" s="1" t="str">
        <f>IFERROR(VLOOKUP(Table49[[#This Row],[ITEM CODE]],Table2[[Item Code]:[Master Name]],8,0),"")</f>
        <v>BOX</v>
      </c>
      <c r="M476" s="41">
        <v>1</v>
      </c>
      <c r="N476" s="66">
        <f>IFERROR(VLOOKUP(Table49[[#This Row],[ITEM CODE]],Table2[[#All],[Item Code]:[Unit Cost]],10,0),0)</f>
        <v>1.6</v>
      </c>
      <c r="O476" s="134">
        <f>IFERROR(VLOOKUP(Table49[[#This Row],[ITEM CODE]],Table2[[#All],[Item Code]:[Unit Cost]],10,0),0)</f>
        <v>1.6</v>
      </c>
      <c r="P476" s="56"/>
      <c r="Q476" s="58"/>
      <c r="R476" s="58">
        <f>Table49[[#This Row],[QUANTITY]]*Table49[[#This Row],[INV Prices]]</f>
        <v>1.6</v>
      </c>
      <c r="S476" s="67"/>
      <c r="V476" s="41"/>
      <c r="W476" s="4" t="str">
        <f>IFERROR(VLOOKUP(Table49[[#This Row],[ITEM CODE]],Table2[[Item Code]:[Category ]],6,0),"")</f>
        <v>FOOD</v>
      </c>
      <c r="X476" s="1" t="str">
        <f>IFERROR(VLOOKUP(Table49[[#This Row],[ITEM CODE]],Table2[[Item Code]:[Sub Category]],7,0),"")</f>
        <v>Khmer Food</v>
      </c>
      <c r="Y476" s="68" t="str">
        <f>Table49[[#This Row],[PO Number]]&amp;COUNTIFS($E$5:E476,E476)</f>
        <v>PO3113511</v>
      </c>
    </row>
    <row r="477" spans="1:25" ht="14.7" customHeight="1" x14ac:dyDescent="0.3">
      <c r="A477" s="1">
        <f>IF(Table49[[#This Row],[ITEM NAME]]="","",ROW()-4)</f>
        <v>473</v>
      </c>
      <c r="B477" s="68">
        <v>45903</v>
      </c>
      <c r="C477" s="4">
        <f>IFERROR(VLOOKUP(B477,Table14[],3,0),"")</f>
        <v>9</v>
      </c>
      <c r="D477" s="4" t="str">
        <f>IFERROR(VLOOKUP(B477,Table14[],2,0),"")</f>
        <v>Week 01</v>
      </c>
      <c r="E477" s="4" t="s">
        <v>1144</v>
      </c>
      <c r="F477" s="44" t="s">
        <v>1145</v>
      </c>
      <c r="G477" s="44" t="s">
        <v>398</v>
      </c>
      <c r="H477" s="41" t="str">
        <f>IFERROR(VLOOKUP(Table49[[#This Row],[ITEM CODE]],Table2[[Item Code]:[Master Name]],2,0),"")</f>
        <v>900152</v>
      </c>
      <c r="I477" s="41" t="s">
        <v>64</v>
      </c>
      <c r="J477" s="65" t="str">
        <f>IFERROR(VLOOKUP(Table49[[#This Row],[ITEM CODE]],Table2[[Item Code]:[Master Name]],3,0),"")</f>
        <v>Lettuce Iceberg</v>
      </c>
      <c r="K477" s="1" t="str">
        <f>IFERROR(VLOOKUP(Table49[[#This Row],[ITEM CODE]],Table2[[Item Code]:[Master Name]],9,0),"")</f>
        <v>KG</v>
      </c>
      <c r="L477" s="1" t="str">
        <f>IFERROR(VLOOKUP(Table49[[#This Row],[ITEM CODE]],Table2[[Item Code]:[Master Name]],8,0),"")</f>
        <v>KG</v>
      </c>
      <c r="M477" s="41">
        <v>1</v>
      </c>
      <c r="N477" s="66">
        <f>IFERROR(VLOOKUP(Table49[[#This Row],[ITEM CODE]],Table2[[#All],[Item Code]:[Unit Cost]],10,0),0)</f>
        <v>3.12</v>
      </c>
      <c r="O477" s="134">
        <f>IFERROR(VLOOKUP(Table49[[#This Row],[ITEM CODE]],Table2[[#All],[Item Code]:[Unit Cost]],10,0),0)</f>
        <v>3.12</v>
      </c>
      <c r="P477" s="56"/>
      <c r="Q477" s="58"/>
      <c r="R477" s="58">
        <f>Table49[[#This Row],[QUANTITY]]*Table49[[#This Row],[INV Prices]]</f>
        <v>3.12</v>
      </c>
      <c r="S477" s="67"/>
      <c r="V477" s="41"/>
      <c r="W477" s="4" t="str">
        <f>IFERROR(VLOOKUP(Table49[[#This Row],[ITEM CODE]],Table2[[Item Code]:[Category ]],6,0),"")</f>
        <v>FOOD</v>
      </c>
      <c r="X477" s="1" t="str">
        <f>IFERROR(VLOOKUP(Table49[[#This Row],[ITEM CODE]],Table2[[Item Code]:[Sub Category]],7,0),"")</f>
        <v>Fruits &amp; Veggies / Veggies</v>
      </c>
      <c r="Y477" s="68" t="str">
        <f>Table49[[#This Row],[PO Number]]&amp;COUNTIFS($E$5:E477,E477)</f>
        <v>PO3113512</v>
      </c>
    </row>
    <row r="478" spans="1:25" ht="14.7" customHeight="1" x14ac:dyDescent="0.3">
      <c r="A478" s="1">
        <f>IF(Table49[[#This Row],[ITEM NAME]]="","",ROW()-4)</f>
        <v>474</v>
      </c>
      <c r="B478" s="68">
        <v>45903</v>
      </c>
      <c r="C478" s="4">
        <f>IFERROR(VLOOKUP(B478,Table14[],3,0),"")</f>
        <v>9</v>
      </c>
      <c r="D478" s="4" t="str">
        <f>IFERROR(VLOOKUP(B478,Table14[],2,0),"")</f>
        <v>Week 01</v>
      </c>
      <c r="E478" s="4" t="s">
        <v>1144</v>
      </c>
      <c r="F478" s="44" t="s">
        <v>1145</v>
      </c>
      <c r="G478" s="44" t="s">
        <v>398</v>
      </c>
      <c r="H478" s="41" t="str">
        <f>IFERROR(VLOOKUP(Table49[[#This Row],[ITEM CODE]],Table2[[Item Code]:[Master Name]],2,0),"")</f>
        <v>900153</v>
      </c>
      <c r="I478" s="41" t="s">
        <v>63</v>
      </c>
      <c r="J478" s="65" t="str">
        <f>IFERROR(VLOOKUP(Table49[[#This Row],[ITEM CODE]],Table2[[Item Code]:[Master Name]],3,0),"")</f>
        <v>White Radish (Daikon)</v>
      </c>
      <c r="K478" s="1" t="str">
        <f>IFERROR(VLOOKUP(Table49[[#This Row],[ITEM CODE]],Table2[[Item Code]:[Master Name]],9,0),"")</f>
        <v>KG</v>
      </c>
      <c r="L478" s="1" t="str">
        <f>IFERROR(VLOOKUP(Table49[[#This Row],[ITEM CODE]],Table2[[Item Code]:[Master Name]],8,0),"")</f>
        <v>KG</v>
      </c>
      <c r="M478" s="41">
        <v>1</v>
      </c>
      <c r="N478" s="66">
        <f>IFERROR(VLOOKUP(Table49[[#This Row],[ITEM CODE]],Table2[[#All],[Item Code]:[Unit Cost]],10,0),0)</f>
        <v>0.84</v>
      </c>
      <c r="O478" s="134">
        <f>IFERROR(VLOOKUP(Table49[[#This Row],[ITEM CODE]],Table2[[#All],[Item Code]:[Unit Cost]],10,0),0)</f>
        <v>0.84</v>
      </c>
      <c r="P478" s="56"/>
      <c r="Q478" s="58"/>
      <c r="R478" s="58">
        <f>Table49[[#This Row],[QUANTITY]]*Table49[[#This Row],[INV Prices]]</f>
        <v>0.84</v>
      </c>
      <c r="S478" s="67"/>
      <c r="V478" s="41"/>
      <c r="W478" s="4" t="str">
        <f>IFERROR(VLOOKUP(Table49[[#This Row],[ITEM CODE]],Table2[[Item Code]:[Category ]],6,0),"")</f>
        <v>FOOD</v>
      </c>
      <c r="X478" s="1" t="str">
        <f>IFERROR(VLOOKUP(Table49[[#This Row],[ITEM CODE]],Table2[[Item Code]:[Sub Category]],7,0),"")</f>
        <v>Fruits &amp; Veggies / Veggies</v>
      </c>
      <c r="Y478" s="68" t="str">
        <f>Table49[[#This Row],[PO Number]]&amp;COUNTIFS($E$5:E478,E478)</f>
        <v>PO3113513</v>
      </c>
    </row>
    <row r="479" spans="1:25" ht="14.7" customHeight="1" x14ac:dyDescent="0.3">
      <c r="A479" s="1">
        <f>IF(Table49[[#This Row],[ITEM NAME]]="","",ROW()-4)</f>
        <v>475</v>
      </c>
      <c r="B479" s="68">
        <v>45903</v>
      </c>
      <c r="C479" s="4">
        <f>IFERROR(VLOOKUP(B479,Table14[],3,0),"")</f>
        <v>9</v>
      </c>
      <c r="D479" s="4" t="str">
        <f>IFERROR(VLOOKUP(B479,Table14[],2,0),"")</f>
        <v>Week 01</v>
      </c>
      <c r="E479" s="4" t="s">
        <v>1144</v>
      </c>
      <c r="F479" s="44" t="s">
        <v>1145</v>
      </c>
      <c r="G479" s="44" t="s">
        <v>398</v>
      </c>
      <c r="H479" s="41" t="str">
        <f>IFERROR(VLOOKUP(Table49[[#This Row],[ITEM CODE]],Table2[[Item Code]:[Master Name]],2,0),"")</f>
        <v>900295</v>
      </c>
      <c r="I479" s="41" t="s">
        <v>390</v>
      </c>
      <c r="J479" s="65" t="str">
        <f>IFERROR(VLOOKUP(Table49[[#This Row],[ITEM CODE]],Table2[[Item Code]:[Master Name]],3,0),"")</f>
        <v>Kelly Cling Wrap (ហ្វីមរុំម្ហូប)</v>
      </c>
      <c r="K479" s="1" t="str">
        <f>IFERROR(VLOOKUP(Table49[[#This Row],[ITEM CODE]],Table2[[Item Code]:[Master Name]],9,0),"")</f>
        <v>1ROLL*600M*45CM</v>
      </c>
      <c r="L479" s="1" t="str">
        <f>IFERROR(VLOOKUP(Table49[[#This Row],[ITEM CODE]],Table2[[Item Code]:[Master Name]],8,0),"")</f>
        <v>ROLL</v>
      </c>
      <c r="M479" s="41">
        <v>2</v>
      </c>
      <c r="N479" s="66">
        <f>IFERROR(VLOOKUP(Table49[[#This Row],[ITEM CODE]],Table2[[#All],[Item Code]:[Unit Cost]],10,0),0)</f>
        <v>21.6</v>
      </c>
      <c r="O479" s="134">
        <f>IFERROR(VLOOKUP(Table49[[#This Row],[ITEM CODE]],Table2[[#All],[Item Code]:[Unit Cost]],10,0),0)</f>
        <v>21.6</v>
      </c>
      <c r="P479" s="56"/>
      <c r="Q479" s="58"/>
      <c r="R479" s="58">
        <f>Table49[[#This Row],[QUANTITY]]*Table49[[#This Row],[INV Prices]]</f>
        <v>43.2</v>
      </c>
      <c r="S479" s="67"/>
      <c r="V479" s="41"/>
      <c r="W479" s="4" t="str">
        <f>IFERROR(VLOOKUP(Table49[[#This Row],[ITEM CODE]],Table2[[Item Code]:[Category ]],6,0),"")</f>
        <v>NON-FOOD</v>
      </c>
      <c r="X479" s="1" t="str">
        <f>IFERROR(VLOOKUP(Table49[[#This Row],[ITEM CODE]],Table2[[Item Code]:[Sub Category]],7,0),"")</f>
        <v>NON-FOOD</v>
      </c>
      <c r="Y479" s="68" t="str">
        <f>Table49[[#This Row],[PO Number]]&amp;COUNTIFS($E$5:E479,E479)</f>
        <v>PO3113514</v>
      </c>
    </row>
    <row r="480" spans="1:25" ht="14.7" customHeight="1" x14ac:dyDescent="0.3">
      <c r="A480" s="1">
        <f>IF(Table49[[#This Row],[ITEM NAME]]="","",ROW()-4)</f>
        <v>476</v>
      </c>
      <c r="B480" s="68">
        <v>45903</v>
      </c>
      <c r="C480" s="4">
        <f>IFERROR(VLOOKUP(B480,Table14[],3,0),"")</f>
        <v>9</v>
      </c>
      <c r="D480" s="4" t="str">
        <f>IFERROR(VLOOKUP(B480,Table14[],2,0),"")</f>
        <v>Week 01</v>
      </c>
      <c r="E480" s="234" t="s">
        <v>1146</v>
      </c>
      <c r="F480" s="235" t="s">
        <v>1147</v>
      </c>
      <c r="G480" s="44" t="s">
        <v>402</v>
      </c>
      <c r="H480" s="41" t="str">
        <f>IFERROR(VLOOKUP(Table49[[#This Row],[ITEM CODE]],Table2[[Item Code]:[Master Name]],2,0),"")</f>
        <v>F0103010009</v>
      </c>
      <c r="I480" s="41" t="s">
        <v>602</v>
      </c>
      <c r="J480" s="65" t="str">
        <f>IFERROR(VLOOKUP(Table49[[#This Row],[ITEM CODE]],Table2[[Item Code]:[Master Name]],3,0),"")</f>
        <v xml:space="preserve">Tuna &amp; Egg Sandwich </v>
      </c>
      <c r="K480" s="1" t="str">
        <f>IFERROR(VLOOKUP(Table49[[#This Row],[ITEM CODE]],Table2[[Item Code]:[Master Name]],9,0),"")</f>
        <v>1BOX*2PCS</v>
      </c>
      <c r="L480" s="1" t="str">
        <f>IFERROR(VLOOKUP(Table49[[#This Row],[ITEM CODE]],Table2[[Item Code]:[Master Name]],8,0),"")</f>
        <v>BOX</v>
      </c>
      <c r="M480" s="41">
        <v>1</v>
      </c>
      <c r="N480" s="66">
        <f>IFERROR(VLOOKUP(Table49[[#This Row],[ITEM CODE]],Table2[[#All],[Item Code]:[Unit Cost]],10,0),0)</f>
        <v>1.5</v>
      </c>
      <c r="O480" s="134">
        <f>IFERROR(VLOOKUP(Table49[[#This Row],[ITEM CODE]],Table2[[#All],[Item Code]:[Unit Cost]],10,0),0)</f>
        <v>1.5</v>
      </c>
      <c r="P480" s="56"/>
      <c r="Q480" s="58"/>
      <c r="R480" s="58">
        <f>Table49[[#This Row],[QUANTITY]]*Table49[[#This Row],[INV Prices]]</f>
        <v>1.5</v>
      </c>
      <c r="S480" s="67"/>
      <c r="V480" s="41"/>
      <c r="W480" s="4" t="str">
        <f>IFERROR(VLOOKUP(Table49[[#This Row],[ITEM CODE]],Table2[[Item Code]:[Category ]],6,0),"")</f>
        <v>FOOD</v>
      </c>
      <c r="X480" s="1" t="str">
        <f>IFERROR(VLOOKUP(Table49[[#This Row],[ITEM CODE]],Table2[[Item Code]:[Sub Category]],7,0),"")</f>
        <v>Sandwich</v>
      </c>
      <c r="Y480" s="68" t="str">
        <f>Table49[[#This Row],[PO Number]]&amp;COUNTIFS($E$5:E480,E480)</f>
        <v>PO311381</v>
      </c>
    </row>
    <row r="481" spans="1:25" ht="14.7" customHeight="1" x14ac:dyDescent="0.3">
      <c r="A481" s="1">
        <f>IF(Table49[[#This Row],[ITEM NAME]]="","",ROW()-4)</f>
        <v>477</v>
      </c>
      <c r="B481" s="68">
        <v>45903</v>
      </c>
      <c r="C481" s="4">
        <f>IFERROR(VLOOKUP(B481,Table14[],3,0),"")</f>
        <v>9</v>
      </c>
      <c r="D481" s="4" t="str">
        <f>IFERROR(VLOOKUP(B481,Table14[],2,0),"")</f>
        <v>Week 01</v>
      </c>
      <c r="E481" s="234" t="s">
        <v>1146</v>
      </c>
      <c r="F481" s="235" t="s">
        <v>1147</v>
      </c>
      <c r="G481" s="44" t="s">
        <v>402</v>
      </c>
      <c r="H481" s="41" t="str">
        <f>IFERROR(VLOOKUP(Table49[[#This Row],[ITEM CODE]],Table2[[Item Code]:[Master Name]],2,0),"")</f>
        <v>F0103010010</v>
      </c>
      <c r="I481" s="41" t="s">
        <v>603</v>
      </c>
      <c r="J481" s="65" t="str">
        <f>IFERROR(VLOOKUP(Table49[[#This Row],[ITEM CODE]],Table2[[Item Code]:[Master Name]],3,0),"")</f>
        <v xml:space="preserve">Ham &amp; Corn Sandwich </v>
      </c>
      <c r="K481" s="1" t="str">
        <f>IFERROR(VLOOKUP(Table49[[#This Row],[ITEM CODE]],Table2[[Item Code]:[Master Name]],9,0),"")</f>
        <v>1BOX*2PCS</v>
      </c>
      <c r="L481" s="1" t="str">
        <f>IFERROR(VLOOKUP(Table49[[#This Row],[ITEM CODE]],Table2[[Item Code]:[Master Name]],8,0),"")</f>
        <v>BOX</v>
      </c>
      <c r="M481" s="41">
        <v>1</v>
      </c>
      <c r="N481" s="66">
        <f>IFERROR(VLOOKUP(Table49[[#This Row],[ITEM CODE]],Table2[[#All],[Item Code]:[Unit Cost]],10,0),0)</f>
        <v>1.5</v>
      </c>
      <c r="O481" s="134">
        <f>IFERROR(VLOOKUP(Table49[[#This Row],[ITEM CODE]],Table2[[#All],[Item Code]:[Unit Cost]],10,0),0)</f>
        <v>1.5</v>
      </c>
      <c r="P481" s="56"/>
      <c r="Q481" s="58"/>
      <c r="R481" s="58">
        <f>Table49[[#This Row],[QUANTITY]]*Table49[[#This Row],[INV Prices]]</f>
        <v>1.5</v>
      </c>
      <c r="S481" s="67"/>
      <c r="V481" s="41"/>
      <c r="W481" s="4" t="str">
        <f>IFERROR(VLOOKUP(Table49[[#This Row],[ITEM CODE]],Table2[[Item Code]:[Category ]],6,0),"")</f>
        <v>FOOD</v>
      </c>
      <c r="X481" s="1" t="str">
        <f>IFERROR(VLOOKUP(Table49[[#This Row],[ITEM CODE]],Table2[[Item Code]:[Sub Category]],7,0),"")</f>
        <v>Sandwich</v>
      </c>
      <c r="Y481" s="68" t="str">
        <f>Table49[[#This Row],[PO Number]]&amp;COUNTIFS($E$5:E481,E481)</f>
        <v>PO311382</v>
      </c>
    </row>
    <row r="482" spans="1:25" ht="14.7" customHeight="1" x14ac:dyDescent="0.3">
      <c r="A482" s="1">
        <f>IF(Table49[[#This Row],[ITEM NAME]]="","",ROW()-4)</f>
        <v>478</v>
      </c>
      <c r="B482" s="68">
        <v>45903</v>
      </c>
      <c r="C482" s="4">
        <f>IFERROR(VLOOKUP(B482,Table14[],3,0),"")</f>
        <v>9</v>
      </c>
      <c r="D482" s="4" t="str">
        <f>IFERROR(VLOOKUP(B482,Table14[],2,0),"")</f>
        <v>Week 01</v>
      </c>
      <c r="E482" s="234" t="s">
        <v>1146</v>
      </c>
      <c r="F482" s="235" t="s">
        <v>1147</v>
      </c>
      <c r="G482" s="44" t="s">
        <v>402</v>
      </c>
      <c r="H482" s="41" t="str">
        <f>IFERROR(VLOOKUP(Table49[[#This Row],[ITEM CODE]],Table2[[Item Code]:[Master Name]],2,0),"")</f>
        <v>F0103010011</v>
      </c>
      <c r="I482" s="41" t="s">
        <v>604</v>
      </c>
      <c r="J482" s="65" t="str">
        <f>IFERROR(VLOOKUP(Table49[[#This Row],[ITEM CODE]],Table2[[Item Code]:[Master Name]],3,0),"")</f>
        <v xml:space="preserve">Sausage &amp; Freid Egg Sandwich  </v>
      </c>
      <c r="K482" s="1" t="str">
        <f>IFERROR(VLOOKUP(Table49[[#This Row],[ITEM CODE]],Table2[[Item Code]:[Master Name]],9,0),"")</f>
        <v>1BOX*2PCS</v>
      </c>
      <c r="L482" s="1" t="str">
        <f>IFERROR(VLOOKUP(Table49[[#This Row],[ITEM CODE]],Table2[[Item Code]:[Master Name]],8,0),"")</f>
        <v>BOX</v>
      </c>
      <c r="M482" s="41">
        <v>1</v>
      </c>
      <c r="N482" s="66">
        <f>IFERROR(VLOOKUP(Table49[[#This Row],[ITEM CODE]],Table2[[#All],[Item Code]:[Unit Cost]],10,0),0)</f>
        <v>1.5</v>
      </c>
      <c r="O482" s="134">
        <f>IFERROR(VLOOKUP(Table49[[#This Row],[ITEM CODE]],Table2[[#All],[Item Code]:[Unit Cost]],10,0),0)</f>
        <v>1.5</v>
      </c>
      <c r="P482" s="56"/>
      <c r="Q482" s="58"/>
      <c r="R482" s="58">
        <f>Table49[[#This Row],[QUANTITY]]*Table49[[#This Row],[INV Prices]]</f>
        <v>1.5</v>
      </c>
      <c r="S482" s="67"/>
      <c r="V482" s="41"/>
      <c r="W482" s="4" t="str">
        <f>IFERROR(VLOOKUP(Table49[[#This Row],[ITEM CODE]],Table2[[Item Code]:[Category ]],6,0),"")</f>
        <v>FOOD</v>
      </c>
      <c r="X482" s="1" t="str">
        <f>IFERROR(VLOOKUP(Table49[[#This Row],[ITEM CODE]],Table2[[Item Code]:[Sub Category]],7,0),"")</f>
        <v>Sandwich</v>
      </c>
      <c r="Y482" s="68" t="str">
        <f>Table49[[#This Row],[PO Number]]&amp;COUNTIFS($E$5:E482,E482)</f>
        <v>PO311383</v>
      </c>
    </row>
    <row r="483" spans="1:25" ht="14.7" customHeight="1" x14ac:dyDescent="0.3">
      <c r="A483" s="1">
        <f>IF(Table49[[#This Row],[ITEM NAME]]="","",ROW()-4)</f>
        <v>479</v>
      </c>
      <c r="B483" s="68">
        <v>45903</v>
      </c>
      <c r="C483" s="4">
        <f>IFERROR(VLOOKUP(B483,Table14[],3,0),"")</f>
        <v>9</v>
      </c>
      <c r="D483" s="4" t="str">
        <f>IFERROR(VLOOKUP(B483,Table14[],2,0),"")</f>
        <v>Week 01</v>
      </c>
      <c r="E483" s="234" t="s">
        <v>1146</v>
      </c>
      <c r="F483" s="235" t="s">
        <v>1147</v>
      </c>
      <c r="G483" s="44" t="s">
        <v>402</v>
      </c>
      <c r="H483" s="41" t="str">
        <f>IFERROR(VLOOKUP(Table49[[#This Row],[ITEM CODE]],Table2[[Item Code]:[Master Name]],2,0),"")</f>
        <v>F0103010012</v>
      </c>
      <c r="I483" s="41" t="s">
        <v>605</v>
      </c>
      <c r="J483" s="65" t="str">
        <f>IFERROR(VLOOKUP(Table49[[#This Row],[ITEM CODE]],Table2[[Item Code]:[Master Name]],3,0),"")</f>
        <v xml:space="preserve">Chicken Sandwich </v>
      </c>
      <c r="K483" s="1" t="str">
        <f>IFERROR(VLOOKUP(Table49[[#This Row],[ITEM CODE]],Table2[[Item Code]:[Master Name]],9,0),"")</f>
        <v>1BOX*2PCS</v>
      </c>
      <c r="L483" s="1" t="str">
        <f>IFERROR(VLOOKUP(Table49[[#This Row],[ITEM CODE]],Table2[[Item Code]:[Master Name]],8,0),"")</f>
        <v>BOX</v>
      </c>
      <c r="M483" s="41">
        <v>1</v>
      </c>
      <c r="N483" s="66">
        <f>IFERROR(VLOOKUP(Table49[[#This Row],[ITEM CODE]],Table2[[#All],[Item Code]:[Unit Cost]],10,0),0)</f>
        <v>1.5</v>
      </c>
      <c r="O483" s="134">
        <f>IFERROR(VLOOKUP(Table49[[#This Row],[ITEM CODE]],Table2[[#All],[Item Code]:[Unit Cost]],10,0),0)</f>
        <v>1.5</v>
      </c>
      <c r="P483" s="56"/>
      <c r="Q483" s="58"/>
      <c r="R483" s="58">
        <f>Table49[[#This Row],[QUANTITY]]*Table49[[#This Row],[INV Prices]]</f>
        <v>1.5</v>
      </c>
      <c r="S483" s="67"/>
      <c r="V483" s="41"/>
      <c r="W483" s="4" t="str">
        <f>IFERROR(VLOOKUP(Table49[[#This Row],[ITEM CODE]],Table2[[Item Code]:[Category ]],6,0),"")</f>
        <v>FOOD</v>
      </c>
      <c r="X483" s="1" t="str">
        <f>IFERROR(VLOOKUP(Table49[[#This Row],[ITEM CODE]],Table2[[Item Code]:[Sub Category]],7,0),"")</f>
        <v>Sandwich</v>
      </c>
      <c r="Y483" s="68" t="str">
        <f>Table49[[#This Row],[PO Number]]&amp;COUNTIFS($E$5:E483,E483)</f>
        <v>PO311384</v>
      </c>
    </row>
    <row r="484" spans="1:25" ht="14.7" customHeight="1" x14ac:dyDescent="0.3">
      <c r="A484" s="1">
        <f>IF(Table49[[#This Row],[ITEM NAME]]="","",ROW()-4)</f>
        <v>480</v>
      </c>
      <c r="B484" s="68">
        <v>45903</v>
      </c>
      <c r="C484" s="4">
        <f>IFERROR(VLOOKUP(B484,Table14[],3,0),"")</f>
        <v>9</v>
      </c>
      <c r="D484" s="4" t="str">
        <f>IFERROR(VLOOKUP(B484,Table14[],2,0),"")</f>
        <v>Week 01</v>
      </c>
      <c r="E484" s="234" t="s">
        <v>1146</v>
      </c>
      <c r="F484" s="235" t="s">
        <v>1147</v>
      </c>
      <c r="G484" s="44" t="s">
        <v>402</v>
      </c>
      <c r="H484" s="41" t="str">
        <f>IFERROR(VLOOKUP(Table49[[#This Row],[ITEM CODE]],Table2[[Item Code]:[Master Name]],2,0),"")</f>
        <v>F0101010017</v>
      </c>
      <c r="I484" s="41" t="s">
        <v>583</v>
      </c>
      <c r="J484" s="65" t="str">
        <f>IFERROR(VLOOKUP(Table49[[#This Row],[ITEM CODE]],Table2[[Item Code]:[Master Name]],3,0),"")</f>
        <v>Bulgogi Dosirak-KL-0001</v>
      </c>
      <c r="K484" s="1" t="str">
        <f>IFERROR(VLOOKUP(Table49[[#This Row],[ITEM CODE]],Table2[[Item Code]:[Master Name]],9,0),"")</f>
        <v>1BOX*1Portion</v>
      </c>
      <c r="L484" s="1" t="str">
        <f>IFERROR(VLOOKUP(Table49[[#This Row],[ITEM CODE]],Table2[[Item Code]:[Master Name]],8,0),"")</f>
        <v>BOX</v>
      </c>
      <c r="M484" s="41">
        <v>1</v>
      </c>
      <c r="N484" s="66">
        <f>IFERROR(VLOOKUP(Table49[[#This Row],[ITEM CODE]],Table2[[#All],[Item Code]:[Unit Cost]],10,0),0)</f>
        <v>2.2000000000000002</v>
      </c>
      <c r="O484" s="134">
        <f>IFERROR(VLOOKUP(Table49[[#This Row],[ITEM CODE]],Table2[[#All],[Item Code]:[Unit Cost]],10,0),0)</f>
        <v>2.2000000000000002</v>
      </c>
      <c r="P484" s="56"/>
      <c r="Q484" s="58"/>
      <c r="R484" s="58">
        <f>Table49[[#This Row],[QUANTITY]]*Table49[[#This Row],[INV Prices]]</f>
        <v>2.2000000000000002</v>
      </c>
      <c r="S484" s="67"/>
      <c r="V484" s="41"/>
      <c r="W484" s="4" t="str">
        <f>IFERROR(VLOOKUP(Table49[[#This Row],[ITEM CODE]],Table2[[Item Code]:[Category ]],6,0),"")</f>
        <v>FOOD</v>
      </c>
      <c r="X484" s="1" t="str">
        <f>IFERROR(VLOOKUP(Table49[[#This Row],[ITEM CODE]],Table2[[Item Code]:[Sub Category]],7,0),"")</f>
        <v>Korean Lunch Box</v>
      </c>
      <c r="Y484" s="68" t="str">
        <f>Table49[[#This Row],[PO Number]]&amp;COUNTIFS($E$5:E484,E484)</f>
        <v>PO311385</v>
      </c>
    </row>
    <row r="485" spans="1:25" ht="14.7" customHeight="1" x14ac:dyDescent="0.3">
      <c r="A485" s="1">
        <f>IF(Table49[[#This Row],[ITEM NAME]]="","",ROW()-4)</f>
        <v>481</v>
      </c>
      <c r="B485" s="68">
        <v>45903</v>
      </c>
      <c r="C485" s="4">
        <f>IFERROR(VLOOKUP(B485,Table14[],3,0),"")</f>
        <v>9</v>
      </c>
      <c r="D485" s="4" t="str">
        <f>IFERROR(VLOOKUP(B485,Table14[],2,0),"")</f>
        <v>Week 01</v>
      </c>
      <c r="E485" s="234" t="s">
        <v>1146</v>
      </c>
      <c r="F485" s="235" t="s">
        <v>1147</v>
      </c>
      <c r="G485" s="44" t="s">
        <v>402</v>
      </c>
      <c r="H485" s="41" t="str">
        <f>IFERROR(VLOOKUP(Table49[[#This Row],[ITEM CODE]],Table2[[Item Code]:[Master Name]],2,0),"")</f>
        <v>F0101010015</v>
      </c>
      <c r="I485" s="41" t="s">
        <v>585</v>
      </c>
      <c r="J485" s="65" t="str">
        <f>IFERROR(VLOOKUP(Table49[[#This Row],[ITEM CODE]],Table2[[Item Code]:[Master Name]],3,0),"")</f>
        <v>Japchae Dakgangjeong Dosirak-KL-0003</v>
      </c>
      <c r="K485" s="1" t="str">
        <f>IFERROR(VLOOKUP(Table49[[#This Row],[ITEM CODE]],Table2[[Item Code]:[Master Name]],9,0),"")</f>
        <v>1BOX*1Portion</v>
      </c>
      <c r="L485" s="1" t="str">
        <f>IFERROR(VLOOKUP(Table49[[#This Row],[ITEM CODE]],Table2[[Item Code]:[Master Name]],8,0),"")</f>
        <v>BOX</v>
      </c>
      <c r="M485" s="41">
        <v>1</v>
      </c>
      <c r="N485" s="66">
        <f>IFERROR(VLOOKUP(Table49[[#This Row],[ITEM CODE]],Table2[[#All],[Item Code]:[Unit Cost]],10,0),0)</f>
        <v>2.6</v>
      </c>
      <c r="O485" s="134">
        <f>IFERROR(VLOOKUP(Table49[[#This Row],[ITEM CODE]],Table2[[#All],[Item Code]:[Unit Cost]],10,0),0)</f>
        <v>2.6</v>
      </c>
      <c r="P485" s="56"/>
      <c r="Q485" s="58"/>
      <c r="R485" s="58">
        <f>Table49[[#This Row],[QUANTITY]]*Table49[[#This Row],[INV Prices]]</f>
        <v>2.6</v>
      </c>
      <c r="S485" s="67"/>
      <c r="V485" s="41"/>
      <c r="W485" s="4" t="str">
        <f>IFERROR(VLOOKUP(Table49[[#This Row],[ITEM CODE]],Table2[[Item Code]:[Category ]],6,0),"")</f>
        <v>FOOD</v>
      </c>
      <c r="X485" s="1" t="str">
        <f>IFERROR(VLOOKUP(Table49[[#This Row],[ITEM CODE]],Table2[[Item Code]:[Sub Category]],7,0),"")</f>
        <v>Korean Lunch Box</v>
      </c>
      <c r="Y485" s="68" t="str">
        <f>Table49[[#This Row],[PO Number]]&amp;COUNTIFS($E$5:E485,E485)</f>
        <v>PO311386</v>
      </c>
    </row>
    <row r="486" spans="1:25" ht="14.7" customHeight="1" x14ac:dyDescent="0.3">
      <c r="A486" s="1">
        <f>IF(Table49[[#This Row],[ITEM NAME]]="","",ROW()-4)</f>
        <v>482</v>
      </c>
      <c r="B486" s="68">
        <v>45903</v>
      </c>
      <c r="C486" s="4">
        <f>IFERROR(VLOOKUP(B486,Table14[],3,0),"")</f>
        <v>9</v>
      </c>
      <c r="D486" s="4" t="str">
        <f>IFERROR(VLOOKUP(B486,Table14[],2,0),"")</f>
        <v>Week 01</v>
      </c>
      <c r="E486" s="234" t="s">
        <v>1146</v>
      </c>
      <c r="F486" s="235" t="s">
        <v>1147</v>
      </c>
      <c r="G486" s="44" t="s">
        <v>402</v>
      </c>
      <c r="H486" s="41" t="str">
        <f>IFERROR(VLOOKUP(Table49[[#This Row],[ITEM CODE]],Table2[[Item Code]:[Master Name]],2,0),"")</f>
        <v>F0101010016</v>
      </c>
      <c r="I486" s="41" t="s">
        <v>584</v>
      </c>
      <c r="J486" s="65" t="str">
        <f>IFERROR(VLOOKUP(Table49[[#This Row],[ITEM CODE]],Table2[[Item Code]:[Master Name]],3,0),"")</f>
        <v>Stir Fried Spicy Pork Dosirak-KL-0002</v>
      </c>
      <c r="K486" s="1" t="str">
        <f>IFERROR(VLOOKUP(Table49[[#This Row],[ITEM CODE]],Table2[[Item Code]:[Master Name]],9,0),"")</f>
        <v>1BOX*1Portion</v>
      </c>
      <c r="L486" s="1" t="str">
        <f>IFERROR(VLOOKUP(Table49[[#This Row],[ITEM CODE]],Table2[[Item Code]:[Master Name]],8,0),"")</f>
        <v>BOX</v>
      </c>
      <c r="M486" s="41">
        <v>1</v>
      </c>
      <c r="N486" s="66">
        <f>IFERROR(VLOOKUP(Table49[[#This Row],[ITEM CODE]],Table2[[#All],[Item Code]:[Unit Cost]],10,0),0)</f>
        <v>2.38</v>
      </c>
      <c r="O486" s="134">
        <f>IFERROR(VLOOKUP(Table49[[#This Row],[ITEM CODE]],Table2[[#All],[Item Code]:[Unit Cost]],10,0),0)</f>
        <v>2.38</v>
      </c>
      <c r="P486" s="56"/>
      <c r="Q486" s="58"/>
      <c r="R486" s="58">
        <f>Table49[[#This Row],[QUANTITY]]*Table49[[#This Row],[INV Prices]]</f>
        <v>2.38</v>
      </c>
      <c r="S486" s="67"/>
      <c r="V486" s="41"/>
      <c r="W486" s="4" t="str">
        <f>IFERROR(VLOOKUP(Table49[[#This Row],[ITEM CODE]],Table2[[Item Code]:[Category ]],6,0),"")</f>
        <v>FOOD</v>
      </c>
      <c r="X486" s="1" t="str">
        <f>IFERROR(VLOOKUP(Table49[[#This Row],[ITEM CODE]],Table2[[Item Code]:[Sub Category]],7,0),"")</f>
        <v>Korean Lunch Box</v>
      </c>
      <c r="Y486" s="68" t="str">
        <f>Table49[[#This Row],[PO Number]]&amp;COUNTIFS($E$5:E486,E486)</f>
        <v>PO311387</v>
      </c>
    </row>
    <row r="487" spans="1:25" ht="14.7" customHeight="1" x14ac:dyDescent="0.3">
      <c r="A487" s="1">
        <f>IF(Table49[[#This Row],[ITEM NAME]]="","",ROW()-4)</f>
        <v>483</v>
      </c>
      <c r="B487" s="68">
        <v>45903</v>
      </c>
      <c r="C487" s="4">
        <f>IFERROR(VLOOKUP(B487,Table14[],3,0),"")</f>
        <v>9</v>
      </c>
      <c r="D487" s="4" t="str">
        <f>IFERROR(VLOOKUP(B487,Table14[],2,0),"")</f>
        <v>Week 01</v>
      </c>
      <c r="E487" s="234" t="s">
        <v>1146</v>
      </c>
      <c r="F487" s="235" t="s">
        <v>1147</v>
      </c>
      <c r="G487" s="44" t="s">
        <v>402</v>
      </c>
      <c r="H487" s="41" t="str">
        <f>IFERROR(VLOOKUP(Table49[[#This Row],[ITEM CODE]],Table2[[Item Code]:[Master Name]],2,0),"")</f>
        <v>F0103010013</v>
      </c>
      <c r="I487" s="41" t="s">
        <v>615</v>
      </c>
      <c r="J487" s="65" t="str">
        <f>IFERROR(VLOOKUP(Table49[[#This Row],[ITEM CODE]],Table2[[Item Code]:[Master Name]],3,0),"")</f>
        <v>Maki Crab &amp; Chicken Egg</v>
      </c>
      <c r="K487" s="1" t="str">
        <f>IFERROR(VLOOKUP(Table49[[#This Row],[ITEM CODE]],Table2[[Item Code]:[Master Name]],9,0),"")</f>
        <v>1BOX*6PCS</v>
      </c>
      <c r="L487" s="1" t="str">
        <f>IFERROR(VLOOKUP(Table49[[#This Row],[ITEM CODE]],Table2[[Item Code]:[Master Name]],8,0),"")</f>
        <v>Box</v>
      </c>
      <c r="M487" s="41">
        <v>1</v>
      </c>
      <c r="N487" s="66">
        <f>IFERROR(VLOOKUP(Table49[[#This Row],[ITEM CODE]],Table2[[#All],[Item Code]:[Unit Cost]],10,0),0)</f>
        <v>1.21</v>
      </c>
      <c r="O487" s="134">
        <f>IFERROR(VLOOKUP(Table49[[#This Row],[ITEM CODE]],Table2[[#All],[Item Code]:[Unit Cost]],10,0),0)</f>
        <v>1.21</v>
      </c>
      <c r="P487" s="56"/>
      <c r="Q487" s="58"/>
      <c r="R487" s="58">
        <f>Table49[[#This Row],[QUANTITY]]*Table49[[#This Row],[INV Prices]]</f>
        <v>1.21</v>
      </c>
      <c r="S487" s="67"/>
      <c r="V487" s="41"/>
      <c r="W487" s="4" t="str">
        <f>IFERROR(VLOOKUP(Table49[[#This Row],[ITEM CODE]],Table2[[Item Code]:[Category ]],6,0),"")</f>
        <v>FOOD</v>
      </c>
      <c r="X487" s="1" t="str">
        <f>IFERROR(VLOOKUP(Table49[[#This Row],[ITEM CODE]],Table2[[Item Code]:[Sub Category]],7,0),"")</f>
        <v>Sushi</v>
      </c>
      <c r="Y487" s="68" t="str">
        <f>Table49[[#This Row],[PO Number]]&amp;COUNTIFS($E$5:E487,E487)</f>
        <v>PO311388</v>
      </c>
    </row>
    <row r="488" spans="1:25" ht="14.7" customHeight="1" x14ac:dyDescent="0.3">
      <c r="A488" s="1">
        <f>IF(Table49[[#This Row],[ITEM NAME]]="","",ROW()-4)</f>
        <v>484</v>
      </c>
      <c r="B488" s="68">
        <v>45903</v>
      </c>
      <c r="C488" s="4">
        <f>IFERROR(VLOOKUP(B488,Table14[],3,0),"")</f>
        <v>9</v>
      </c>
      <c r="D488" s="4" t="str">
        <f>IFERROR(VLOOKUP(B488,Table14[],2,0),"")</f>
        <v>Week 01</v>
      </c>
      <c r="E488" s="234" t="s">
        <v>1146</v>
      </c>
      <c r="F488" s="235" t="s">
        <v>1147</v>
      </c>
      <c r="G488" s="44" t="s">
        <v>402</v>
      </c>
      <c r="H488" s="41" t="str">
        <f>IFERROR(VLOOKUP(Table49[[#This Row],[ITEM CODE]],Table2[[Item Code]:[Master Name]],2,0),"")</f>
        <v>F0103010014</v>
      </c>
      <c r="I488" s="41" t="s">
        <v>616</v>
      </c>
      <c r="J488" s="65" t="str">
        <f>IFERROR(VLOOKUP(Table49[[#This Row],[ITEM CODE]],Table2[[Item Code]:[Master Name]],3,0),"")</f>
        <v>Maki Cali &amp; Tuna Roll</v>
      </c>
      <c r="K488" s="1" t="str">
        <f>IFERROR(VLOOKUP(Table49[[#This Row],[ITEM CODE]],Table2[[Item Code]:[Master Name]],9,0),"")</f>
        <v>1BOX*3PCS</v>
      </c>
      <c r="L488" s="1" t="str">
        <f>IFERROR(VLOOKUP(Table49[[#This Row],[ITEM CODE]],Table2[[Item Code]:[Master Name]],8,0),"")</f>
        <v>Box</v>
      </c>
      <c r="M488" s="41">
        <v>1</v>
      </c>
      <c r="N488" s="66">
        <f>IFERROR(VLOOKUP(Table49[[#This Row],[ITEM CODE]],Table2[[#All],[Item Code]:[Unit Cost]],10,0),0)</f>
        <v>1.21</v>
      </c>
      <c r="O488" s="134">
        <f>IFERROR(VLOOKUP(Table49[[#This Row],[ITEM CODE]],Table2[[#All],[Item Code]:[Unit Cost]],10,0),0)</f>
        <v>1.21</v>
      </c>
      <c r="P488" s="56"/>
      <c r="Q488" s="58"/>
      <c r="R488" s="58">
        <f>Table49[[#This Row],[QUANTITY]]*Table49[[#This Row],[INV Prices]]</f>
        <v>1.21</v>
      </c>
      <c r="S488" s="67"/>
      <c r="V488" s="41"/>
      <c r="W488" s="4" t="str">
        <f>IFERROR(VLOOKUP(Table49[[#This Row],[ITEM CODE]],Table2[[Item Code]:[Category ]],6,0),"")</f>
        <v>FOOD</v>
      </c>
      <c r="X488" s="1" t="str">
        <f>IFERROR(VLOOKUP(Table49[[#This Row],[ITEM CODE]],Table2[[Item Code]:[Sub Category]],7,0),"")</f>
        <v>Sushi</v>
      </c>
      <c r="Y488" s="68" t="str">
        <f>Table49[[#This Row],[PO Number]]&amp;COUNTIFS($E$5:E488,E488)</f>
        <v>PO311389</v>
      </c>
    </row>
    <row r="489" spans="1:25" ht="14.7" customHeight="1" x14ac:dyDescent="0.3">
      <c r="A489" s="1">
        <f>IF(Table49[[#This Row],[ITEM NAME]]="","",ROW()-4)</f>
        <v>485</v>
      </c>
      <c r="B489" s="68">
        <v>45903</v>
      </c>
      <c r="C489" s="4">
        <f>IFERROR(VLOOKUP(B489,Table14[],3,0),"")</f>
        <v>9</v>
      </c>
      <c r="D489" s="4" t="str">
        <f>IFERROR(VLOOKUP(B489,Table14[],2,0),"")</f>
        <v>Week 01</v>
      </c>
      <c r="E489" s="234" t="s">
        <v>1148</v>
      </c>
      <c r="F489" s="235" t="s">
        <v>1149</v>
      </c>
      <c r="G489" s="44" t="s">
        <v>402</v>
      </c>
      <c r="H489" s="41" t="str">
        <f>IFERROR(VLOOKUP(Table49[[#This Row],[ITEM CODE]],Table2[[Item Code]:[Master Name]],2,0),"")</f>
        <v>900029</v>
      </c>
      <c r="I489" s="41" t="s">
        <v>211</v>
      </c>
      <c r="J489" s="65" t="str">
        <f>IFERROR(VLOOKUP(Table49[[#This Row],[ITEM CODE]],Table2[[Item Code]:[Master Name]],3,0),"")</f>
        <v>BEEF LOK LAK WITH RICE (បាយ​ ឡុកឡាក់សាច់គោ)</v>
      </c>
      <c r="K489" s="1" t="str">
        <f>IFERROR(VLOOKUP(Table49[[#This Row],[ITEM CODE]],Table2[[Item Code]:[Master Name]],9,0),"")</f>
        <v>1BOX*1Portion</v>
      </c>
      <c r="L489" s="1" t="str">
        <f>IFERROR(VLOOKUP(Table49[[#This Row],[ITEM CODE]],Table2[[Item Code]:[Master Name]],8,0),"")</f>
        <v>BOX</v>
      </c>
      <c r="M489" s="41">
        <v>2</v>
      </c>
      <c r="N489" s="66">
        <f>IFERROR(VLOOKUP(Table49[[#This Row],[ITEM CODE]],Table2[[#All],[Item Code]:[Unit Cost]],10,0),0)</f>
        <v>1.6679999999999999</v>
      </c>
      <c r="O489" s="134">
        <f>IFERROR(VLOOKUP(Table49[[#This Row],[ITEM CODE]],Table2[[#All],[Item Code]:[Unit Cost]],10,0),0)</f>
        <v>1.6679999999999999</v>
      </c>
      <c r="P489" s="56"/>
      <c r="Q489" s="58"/>
      <c r="R489" s="58">
        <f>Table49[[#This Row],[QUANTITY]]*Table49[[#This Row],[INV Prices]]</f>
        <v>3.3359999999999999</v>
      </c>
      <c r="S489" s="67"/>
      <c r="V489" s="41"/>
      <c r="W489" s="4" t="str">
        <f>IFERROR(VLOOKUP(Table49[[#This Row],[ITEM CODE]],Table2[[Item Code]:[Category ]],6,0),"")</f>
        <v>FOOD</v>
      </c>
      <c r="X489" s="1" t="str">
        <f>IFERROR(VLOOKUP(Table49[[#This Row],[ITEM CODE]],Table2[[Item Code]:[Sub Category]],7,0),"")</f>
        <v>Khmer Food</v>
      </c>
      <c r="Y489" s="68" t="str">
        <f>Table49[[#This Row],[PO Number]]&amp;COUNTIFS($E$5:E489,E489)</f>
        <v>PO311341</v>
      </c>
    </row>
    <row r="490" spans="1:25" ht="14.7" customHeight="1" x14ac:dyDescent="0.3">
      <c r="A490" s="1">
        <f>IF(Table49[[#This Row],[ITEM NAME]]="","",ROW()-4)</f>
        <v>486</v>
      </c>
      <c r="B490" s="68">
        <v>45903</v>
      </c>
      <c r="C490" s="4">
        <f>IFERROR(VLOOKUP(B490,Table14[],3,0),"")</f>
        <v>9</v>
      </c>
      <c r="D490" s="4" t="str">
        <f>IFERROR(VLOOKUP(B490,Table14[],2,0),"")</f>
        <v>Week 01</v>
      </c>
      <c r="E490" s="234" t="s">
        <v>1148</v>
      </c>
      <c r="F490" s="235" t="s">
        <v>1149</v>
      </c>
      <c r="G490" s="44" t="s">
        <v>402</v>
      </c>
      <c r="H490" s="41" t="str">
        <f>IFERROR(VLOOKUP(Table49[[#This Row],[ITEM CODE]],Table2[[Item Code]:[Master Name]],2,0),"")</f>
        <v>900027</v>
      </c>
      <c r="I490" s="41" t="s">
        <v>212</v>
      </c>
      <c r="J490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490" s="1" t="str">
        <f>IFERROR(VLOOKUP(Table49[[#This Row],[ITEM CODE]],Table2[[Item Code]:[Master Name]],9,0),"")</f>
        <v>1BOX*1Portion</v>
      </c>
      <c r="L490" s="1" t="str">
        <f>IFERROR(VLOOKUP(Table49[[#This Row],[ITEM CODE]],Table2[[Item Code]:[Master Name]],8,0),"")</f>
        <v>BOX</v>
      </c>
      <c r="M490" s="41">
        <v>2</v>
      </c>
      <c r="N490" s="66">
        <f>IFERROR(VLOOKUP(Table49[[#This Row],[ITEM CODE]],Table2[[#All],[Item Code]:[Unit Cost]],10,0),0)</f>
        <v>1.2023999999999999</v>
      </c>
      <c r="O490" s="134">
        <f>IFERROR(VLOOKUP(Table49[[#This Row],[ITEM CODE]],Table2[[#All],[Item Code]:[Unit Cost]],10,0),0)</f>
        <v>1.2023999999999999</v>
      </c>
      <c r="P490" s="56"/>
      <c r="Q490" s="58"/>
      <c r="R490" s="58">
        <f>Table49[[#This Row],[QUANTITY]]*Table49[[#This Row],[INV Prices]]</f>
        <v>2.4047999999999998</v>
      </c>
      <c r="S490" s="67"/>
      <c r="V490" s="41"/>
      <c r="W490" s="4" t="str">
        <f>IFERROR(VLOOKUP(Table49[[#This Row],[ITEM CODE]],Table2[[Item Code]:[Category ]],6,0),"")</f>
        <v>FOOD</v>
      </c>
      <c r="X490" s="1" t="str">
        <f>IFERROR(VLOOKUP(Table49[[#This Row],[ITEM CODE]],Table2[[Item Code]:[Sub Category]],7,0),"")</f>
        <v>Khmer Food</v>
      </c>
      <c r="Y490" s="68" t="str">
        <f>Table49[[#This Row],[PO Number]]&amp;COUNTIFS($E$5:E490,E490)</f>
        <v>PO311342</v>
      </c>
    </row>
    <row r="491" spans="1:25" ht="14.7" customHeight="1" x14ac:dyDescent="0.3">
      <c r="A491" s="1">
        <f>IF(Table49[[#This Row],[ITEM NAME]]="","",ROW()-4)</f>
        <v>487</v>
      </c>
      <c r="B491" s="68">
        <v>45903</v>
      </c>
      <c r="C491" s="4">
        <f>IFERROR(VLOOKUP(B491,Table14[],3,0),"")</f>
        <v>9</v>
      </c>
      <c r="D491" s="4" t="str">
        <f>IFERROR(VLOOKUP(B491,Table14[],2,0),"")</f>
        <v>Week 01</v>
      </c>
      <c r="E491" s="234" t="s">
        <v>1148</v>
      </c>
      <c r="F491" s="235" t="s">
        <v>1149</v>
      </c>
      <c r="G491" s="44" t="s">
        <v>402</v>
      </c>
      <c r="H491" s="41" t="str">
        <f>IFERROR(VLOOKUP(Table49[[#This Row],[ITEM CODE]],Table2[[Item Code]:[Master Name]],2,0),"")</f>
        <v>900031</v>
      </c>
      <c r="I491" s="41" t="s">
        <v>218</v>
      </c>
      <c r="J491" s="65" t="str">
        <f>IFERROR(VLOOKUP(Table49[[#This Row],[ITEM CODE]],Table2[[Item Code]:[Master Name]],3,0),"")</f>
        <v>ROASTED DUCK WITH RICE (បាយ ទាខ្វៃ)</v>
      </c>
      <c r="K491" s="1" t="str">
        <f>IFERROR(VLOOKUP(Table49[[#This Row],[ITEM CODE]],Table2[[Item Code]:[Master Name]],9,0),"")</f>
        <v>1BOX*1Portion</v>
      </c>
      <c r="L491" s="1" t="str">
        <f>IFERROR(VLOOKUP(Table49[[#This Row],[ITEM CODE]],Table2[[Item Code]:[Master Name]],8,0),"")</f>
        <v>BOX</v>
      </c>
      <c r="M491" s="41">
        <v>1</v>
      </c>
      <c r="N491" s="66">
        <f>IFERROR(VLOOKUP(Table49[[#This Row],[ITEM CODE]],Table2[[#All],[Item Code]:[Unit Cost]],10,0),0)</f>
        <v>1.4783999999999999</v>
      </c>
      <c r="O491" s="134">
        <f>IFERROR(VLOOKUP(Table49[[#This Row],[ITEM CODE]],Table2[[#All],[Item Code]:[Unit Cost]],10,0),0)</f>
        <v>1.4783999999999999</v>
      </c>
      <c r="P491" s="56"/>
      <c r="Q491" s="58"/>
      <c r="R491" s="58">
        <f>Table49[[#This Row],[QUANTITY]]*Table49[[#This Row],[INV Prices]]</f>
        <v>1.4783999999999999</v>
      </c>
      <c r="S491" s="67"/>
      <c r="V491" s="41"/>
      <c r="W491" s="4" t="str">
        <f>IFERROR(VLOOKUP(Table49[[#This Row],[ITEM CODE]],Table2[[Item Code]:[Category ]],6,0),"")</f>
        <v>FOOD</v>
      </c>
      <c r="X491" s="1" t="str">
        <f>IFERROR(VLOOKUP(Table49[[#This Row],[ITEM CODE]],Table2[[Item Code]:[Sub Category]],7,0),"")</f>
        <v>Khmer Food</v>
      </c>
      <c r="Y491" s="68" t="str">
        <f>Table49[[#This Row],[PO Number]]&amp;COUNTIFS($E$5:E491,E491)</f>
        <v>PO311343</v>
      </c>
    </row>
    <row r="492" spans="1:25" ht="14.7" customHeight="1" x14ac:dyDescent="0.3">
      <c r="A492" s="1">
        <f>IF(Table49[[#This Row],[ITEM NAME]]="","",ROW()-4)</f>
        <v>488</v>
      </c>
      <c r="B492" s="68">
        <v>45903</v>
      </c>
      <c r="C492" s="4">
        <f>IFERROR(VLOOKUP(B492,Table14[],3,0),"")</f>
        <v>9</v>
      </c>
      <c r="D492" s="4" t="str">
        <f>IFERROR(VLOOKUP(B492,Table14[],2,0),"")</f>
        <v>Week 01</v>
      </c>
      <c r="E492" s="234" t="s">
        <v>1148</v>
      </c>
      <c r="F492" s="235" t="s">
        <v>1149</v>
      </c>
      <c r="G492" s="44" t="s">
        <v>402</v>
      </c>
      <c r="H492" s="41" t="str">
        <f>IFERROR(VLOOKUP(Table49[[#This Row],[ITEM CODE]],Table2[[Item Code]:[Master Name]],2,0),"")</f>
        <v>900032</v>
      </c>
      <c r="I492" s="41" t="s">
        <v>214</v>
      </c>
      <c r="J492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492" s="1" t="str">
        <f>IFERROR(VLOOKUP(Table49[[#This Row],[ITEM CODE]],Table2[[Item Code]:[Master Name]],9,0),"")</f>
        <v>1BOX*1Portion</v>
      </c>
      <c r="L492" s="1" t="str">
        <f>IFERROR(VLOOKUP(Table49[[#This Row],[ITEM CODE]],Table2[[Item Code]:[Master Name]],8,0),"")</f>
        <v>BOX</v>
      </c>
      <c r="M492" s="41">
        <v>2</v>
      </c>
      <c r="N492" s="66">
        <f>IFERROR(VLOOKUP(Table49[[#This Row],[ITEM CODE]],Table2[[#All],[Item Code]:[Unit Cost]],10,0),0)</f>
        <v>1.2984</v>
      </c>
      <c r="O492" s="134">
        <f>IFERROR(VLOOKUP(Table49[[#This Row],[ITEM CODE]],Table2[[#All],[Item Code]:[Unit Cost]],10,0),0)</f>
        <v>1.2984</v>
      </c>
      <c r="P492" s="56"/>
      <c r="Q492" s="58"/>
      <c r="R492" s="58">
        <f>Table49[[#This Row],[QUANTITY]]*Table49[[#This Row],[INV Prices]]</f>
        <v>2.5968</v>
      </c>
      <c r="S492" s="67"/>
      <c r="V492" s="41"/>
      <c r="W492" s="4" t="str">
        <f>IFERROR(VLOOKUP(Table49[[#This Row],[ITEM CODE]],Table2[[Item Code]:[Category ]],6,0),"")</f>
        <v>FOOD</v>
      </c>
      <c r="X492" s="1" t="str">
        <f>IFERROR(VLOOKUP(Table49[[#This Row],[ITEM CODE]],Table2[[Item Code]:[Sub Category]],7,0),"")</f>
        <v>Khmer Food</v>
      </c>
      <c r="Y492" s="68" t="str">
        <f>Table49[[#This Row],[PO Number]]&amp;COUNTIFS($E$5:E492,E492)</f>
        <v>PO311344</v>
      </c>
    </row>
    <row r="493" spans="1:25" ht="14.7" customHeight="1" x14ac:dyDescent="0.3">
      <c r="A493" s="1">
        <f>IF(Table49[[#This Row],[ITEM NAME]]="","",ROW()-4)</f>
        <v>489</v>
      </c>
      <c r="B493" s="68">
        <v>45903</v>
      </c>
      <c r="C493" s="4">
        <f>IFERROR(VLOOKUP(B493,Table14[],3,0),"")</f>
        <v>9</v>
      </c>
      <c r="D493" s="4" t="str">
        <f>IFERROR(VLOOKUP(B493,Table14[],2,0),"")</f>
        <v>Week 01</v>
      </c>
      <c r="E493" s="234" t="s">
        <v>1148</v>
      </c>
      <c r="F493" s="235" t="s">
        <v>1149</v>
      </c>
      <c r="G493" s="44" t="s">
        <v>402</v>
      </c>
      <c r="H493" s="41" t="str">
        <f>IFERROR(VLOOKUP(Table49[[#This Row],[ITEM CODE]],Table2[[Item Code]:[Master Name]],2,0),"")</f>
        <v>900028</v>
      </c>
      <c r="I493" s="41" t="s">
        <v>215</v>
      </c>
      <c r="J493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493" s="1" t="str">
        <f>IFERROR(VLOOKUP(Table49[[#This Row],[ITEM CODE]],Table2[[Item Code]:[Master Name]],9,0),"")</f>
        <v>1BOX*1Portion</v>
      </c>
      <c r="L493" s="1" t="str">
        <f>IFERROR(VLOOKUP(Table49[[#This Row],[ITEM CODE]],Table2[[Item Code]:[Master Name]],8,0),"")</f>
        <v>BOX</v>
      </c>
      <c r="M493" s="41">
        <v>1</v>
      </c>
      <c r="N493" s="66">
        <f>IFERROR(VLOOKUP(Table49[[#This Row],[ITEM CODE]],Table2[[#All],[Item Code]:[Unit Cost]],10,0),0)</f>
        <v>1.0104</v>
      </c>
      <c r="O493" s="134">
        <f>IFERROR(VLOOKUP(Table49[[#This Row],[ITEM CODE]],Table2[[#All],[Item Code]:[Unit Cost]],10,0),0)</f>
        <v>1.0104</v>
      </c>
      <c r="P493" s="56"/>
      <c r="Q493" s="58"/>
      <c r="R493" s="58">
        <f>Table49[[#This Row],[QUANTITY]]*Table49[[#This Row],[INV Prices]]</f>
        <v>1.0104</v>
      </c>
      <c r="S493" s="67"/>
      <c r="V493" s="41"/>
      <c r="W493" s="4" t="str">
        <f>IFERROR(VLOOKUP(Table49[[#This Row],[ITEM CODE]],Table2[[Item Code]:[Category ]],6,0),"")</f>
        <v>FOOD</v>
      </c>
      <c r="X493" s="1" t="str">
        <f>IFERROR(VLOOKUP(Table49[[#This Row],[ITEM CODE]],Table2[[Item Code]:[Sub Category]],7,0),"")</f>
        <v>Khmer Food</v>
      </c>
      <c r="Y493" s="68" t="str">
        <f>Table49[[#This Row],[PO Number]]&amp;COUNTIFS($E$5:E493,E493)</f>
        <v>PO311345</v>
      </c>
    </row>
    <row r="494" spans="1:25" ht="14.7" customHeight="1" x14ac:dyDescent="0.3">
      <c r="A494" s="1">
        <f>IF(Table49[[#This Row],[ITEM NAME]]="","",ROW()-4)</f>
        <v>490</v>
      </c>
      <c r="B494" s="68">
        <v>45903</v>
      </c>
      <c r="C494" s="4">
        <f>IFERROR(VLOOKUP(B494,Table14[],3,0),"")</f>
        <v>9</v>
      </c>
      <c r="D494" s="4" t="str">
        <f>IFERROR(VLOOKUP(B494,Table14[],2,0),"")</f>
        <v>Week 01</v>
      </c>
      <c r="E494" s="234" t="s">
        <v>1148</v>
      </c>
      <c r="F494" s="235" t="s">
        <v>1149</v>
      </c>
      <c r="G494" s="44" t="s">
        <v>402</v>
      </c>
      <c r="H494" s="41" t="str">
        <f>IFERROR(VLOOKUP(Table49[[#This Row],[ITEM CODE]],Table2[[Item Code]:[Master Name]],2,0),"")</f>
        <v>900038</v>
      </c>
      <c r="I494" s="41" t="s">
        <v>219</v>
      </c>
      <c r="J494" s="65" t="str">
        <f>IFERROR(VLOOKUP(Table49[[#This Row],[ITEM CODE]],Table2[[Item Code]:[Master Name]],3,0),"")</f>
        <v>ROATED PORK BELLY WITH RICE (បាយ សាច់ជ្រូក៣ជាន់)</v>
      </c>
      <c r="K494" s="1" t="str">
        <f>IFERROR(VLOOKUP(Table49[[#This Row],[ITEM CODE]],Table2[[Item Code]:[Master Name]],9,0),"")</f>
        <v>1BOX*1Portion</v>
      </c>
      <c r="L494" s="1" t="str">
        <f>IFERROR(VLOOKUP(Table49[[#This Row],[ITEM CODE]],Table2[[Item Code]:[Master Name]],8,0),"")</f>
        <v>BOX</v>
      </c>
      <c r="M494" s="41">
        <v>1</v>
      </c>
      <c r="N494" s="66">
        <f>IFERROR(VLOOKUP(Table49[[#This Row],[ITEM CODE]],Table2[[#All],[Item Code]:[Unit Cost]],10,0),0)</f>
        <v>1.0920000000000001</v>
      </c>
      <c r="O494" s="134">
        <f>IFERROR(VLOOKUP(Table49[[#This Row],[ITEM CODE]],Table2[[#All],[Item Code]:[Unit Cost]],10,0),0)</f>
        <v>1.0920000000000001</v>
      </c>
      <c r="P494" s="56"/>
      <c r="Q494" s="58"/>
      <c r="R494" s="58">
        <f>Table49[[#This Row],[QUANTITY]]*Table49[[#This Row],[INV Prices]]</f>
        <v>1.0920000000000001</v>
      </c>
      <c r="S494" s="67"/>
      <c r="V494" s="41"/>
      <c r="W494" s="4" t="str">
        <f>IFERROR(VLOOKUP(Table49[[#This Row],[ITEM CODE]],Table2[[Item Code]:[Category ]],6,0),"")</f>
        <v>FOOD</v>
      </c>
      <c r="X494" s="1" t="str">
        <f>IFERROR(VLOOKUP(Table49[[#This Row],[ITEM CODE]],Table2[[Item Code]:[Sub Category]],7,0),"")</f>
        <v>Khmer Food</v>
      </c>
      <c r="Y494" s="68" t="str">
        <f>Table49[[#This Row],[PO Number]]&amp;COUNTIFS($E$5:E494,E494)</f>
        <v>PO311346</v>
      </c>
    </row>
    <row r="495" spans="1:25" ht="14.7" customHeight="1" x14ac:dyDescent="0.3">
      <c r="A495" s="1">
        <f>IF(Table49[[#This Row],[ITEM NAME]]="","",ROW()-4)</f>
        <v>491</v>
      </c>
      <c r="B495" s="68">
        <v>45903</v>
      </c>
      <c r="C495" s="4">
        <f>IFERROR(VLOOKUP(B495,Table14[],3,0),"")</f>
        <v>9</v>
      </c>
      <c r="D495" s="4" t="str">
        <f>IFERROR(VLOOKUP(B495,Table14[],2,0),"")</f>
        <v>Week 01</v>
      </c>
      <c r="E495" s="234" t="s">
        <v>1148</v>
      </c>
      <c r="F495" s="235" t="s">
        <v>1149</v>
      </c>
      <c r="G495" s="44" t="s">
        <v>402</v>
      </c>
      <c r="H495" s="41" t="str">
        <f>IFERROR(VLOOKUP(Table49[[#This Row],[ITEM CODE]],Table2[[Item Code]:[Master Name]],2,0),"")</f>
        <v>900036</v>
      </c>
      <c r="I495" s="41" t="s">
        <v>220</v>
      </c>
      <c r="J495" s="65" t="str">
        <f>IFERROR(VLOOKUP(Table49[[#This Row],[ITEM CODE]],Table2[[Item Code]:[Master Name]],3,0),"")</f>
        <v>THICK CHICKEN CURRY (ការីសាច់មាន់) ខាប់</v>
      </c>
      <c r="K495" s="1" t="str">
        <f>IFERROR(VLOOKUP(Table49[[#This Row],[ITEM CODE]],Table2[[Item Code]:[Master Name]],9,0),"")</f>
        <v>1BOX*1Portion</v>
      </c>
      <c r="L495" s="1" t="str">
        <f>IFERROR(VLOOKUP(Table49[[#This Row],[ITEM CODE]],Table2[[Item Code]:[Master Name]],8,0),"")</f>
        <v>BOX</v>
      </c>
      <c r="M495" s="41">
        <v>1</v>
      </c>
      <c r="N495" s="66">
        <f>IFERROR(VLOOKUP(Table49[[#This Row],[ITEM CODE]],Table2[[#All],[Item Code]:[Unit Cost]],10,0),0)</f>
        <v>1.3824000000000001</v>
      </c>
      <c r="O495" s="134">
        <f>IFERROR(VLOOKUP(Table49[[#This Row],[ITEM CODE]],Table2[[#All],[Item Code]:[Unit Cost]],10,0),0)</f>
        <v>1.3824000000000001</v>
      </c>
      <c r="P495" s="56"/>
      <c r="Q495" s="58"/>
      <c r="R495" s="58">
        <f>Table49[[#This Row],[QUANTITY]]*Table49[[#This Row],[INV Prices]]</f>
        <v>1.3824000000000001</v>
      </c>
      <c r="S495" s="67"/>
      <c r="V495" s="41"/>
      <c r="W495" s="4" t="str">
        <f>IFERROR(VLOOKUP(Table49[[#This Row],[ITEM CODE]],Table2[[Item Code]:[Category ]],6,0),"")</f>
        <v>FOOD</v>
      </c>
      <c r="X495" s="1" t="str">
        <f>IFERROR(VLOOKUP(Table49[[#This Row],[ITEM CODE]],Table2[[Item Code]:[Sub Category]],7,0),"")</f>
        <v>Khmer Food</v>
      </c>
      <c r="Y495" s="68" t="str">
        <f>Table49[[#This Row],[PO Number]]&amp;COUNTIFS($E$5:E495,E495)</f>
        <v>PO311347</v>
      </c>
    </row>
    <row r="496" spans="1:25" ht="14.7" customHeight="1" x14ac:dyDescent="0.3">
      <c r="A496" s="1">
        <f>IF(Table49[[#This Row],[ITEM NAME]]="","",ROW()-4)</f>
        <v>492</v>
      </c>
      <c r="B496" s="68">
        <v>45903</v>
      </c>
      <c r="C496" s="4">
        <f>IFERROR(VLOOKUP(B496,Table14[],3,0),"")</f>
        <v>9</v>
      </c>
      <c r="D496" s="4" t="str">
        <f>IFERROR(VLOOKUP(B496,Table14[],2,0),"")</f>
        <v>Week 01</v>
      </c>
      <c r="E496" s="234" t="s">
        <v>1148</v>
      </c>
      <c r="F496" s="235" t="s">
        <v>1149</v>
      </c>
      <c r="G496" s="44" t="s">
        <v>402</v>
      </c>
      <c r="H496" s="41" t="str">
        <f>IFERROR(VLOOKUP(Table49[[#This Row],[ITEM CODE]],Table2[[Item Code]:[Master Name]],2,0),"")</f>
        <v>900035</v>
      </c>
      <c r="I496" s="41" t="s">
        <v>221</v>
      </c>
      <c r="J496" s="65" t="str">
        <f>IFERROR(VLOOKUP(Table49[[#This Row],[ITEM CODE]],Table2[[Item Code]:[Master Name]],3,0),"")</f>
        <v>THICK BEEF CURRY SARAMAN (ការីសារ៉ាម៉ាន់សាច់គោ) ខាប់</v>
      </c>
      <c r="K496" s="1" t="str">
        <f>IFERROR(VLOOKUP(Table49[[#This Row],[ITEM CODE]],Table2[[Item Code]:[Master Name]],9,0),"")</f>
        <v>1BOX*1Portion</v>
      </c>
      <c r="L496" s="1" t="str">
        <f>IFERROR(VLOOKUP(Table49[[#This Row],[ITEM CODE]],Table2[[Item Code]:[Master Name]],8,0),"")</f>
        <v>BOX</v>
      </c>
      <c r="M496" s="41">
        <v>1</v>
      </c>
      <c r="N496" s="66">
        <f>IFERROR(VLOOKUP(Table49[[#This Row],[ITEM CODE]],Table2[[#All],[Item Code]:[Unit Cost]],10,0),0)</f>
        <v>1.9079999999999999</v>
      </c>
      <c r="O496" s="134">
        <f>IFERROR(VLOOKUP(Table49[[#This Row],[ITEM CODE]],Table2[[#All],[Item Code]:[Unit Cost]],10,0),0)</f>
        <v>1.9079999999999999</v>
      </c>
      <c r="P496" s="56"/>
      <c r="Q496" s="58"/>
      <c r="R496" s="58">
        <f>Table49[[#This Row],[QUANTITY]]*Table49[[#This Row],[INV Prices]]</f>
        <v>1.9079999999999999</v>
      </c>
      <c r="S496" s="67"/>
      <c r="V496" s="41"/>
      <c r="W496" s="4" t="str">
        <f>IFERROR(VLOOKUP(Table49[[#This Row],[ITEM CODE]],Table2[[Item Code]:[Category ]],6,0),"")</f>
        <v>FOOD</v>
      </c>
      <c r="X496" s="1" t="str">
        <f>IFERROR(VLOOKUP(Table49[[#This Row],[ITEM CODE]],Table2[[Item Code]:[Sub Category]],7,0),"")</f>
        <v>Khmer Food</v>
      </c>
      <c r="Y496" s="68" t="str">
        <f>Table49[[#This Row],[PO Number]]&amp;COUNTIFS($E$5:E496,E496)</f>
        <v>PO311348</v>
      </c>
    </row>
    <row r="497" spans="1:25" ht="14.7" customHeight="1" x14ac:dyDescent="0.3">
      <c r="A497" s="1">
        <f>IF(Table49[[#This Row],[ITEM NAME]]="","",ROW()-4)</f>
        <v>493</v>
      </c>
      <c r="B497" s="68">
        <v>45903</v>
      </c>
      <c r="C497" s="4">
        <f>IFERROR(VLOOKUP(B497,Table14[],3,0),"")</f>
        <v>9</v>
      </c>
      <c r="D497" s="4" t="str">
        <f>IFERROR(VLOOKUP(B497,Table14[],2,0),"")</f>
        <v>Week 01</v>
      </c>
      <c r="E497" s="234" t="s">
        <v>1148</v>
      </c>
      <c r="F497" s="235" t="s">
        <v>1149</v>
      </c>
      <c r="G497" s="44" t="s">
        <v>402</v>
      </c>
      <c r="H497" s="41" t="str">
        <f>IFERROR(VLOOKUP(Table49[[#This Row],[ITEM CODE]],Table2[[Item Code]:[Master Name]],2,0),"")</f>
        <v>900037</v>
      </c>
      <c r="I497" s="41" t="s">
        <v>223</v>
      </c>
      <c r="J497" s="65" t="str">
        <f>IFERROR(VLOOKUP(Table49[[#This Row],[ITEM CODE]],Table2[[Item Code]:[Master Name]],3,0),"")</f>
        <v>HIKO FRIED RICE (បាយឆា HIKO)</v>
      </c>
      <c r="K497" s="1" t="str">
        <f>IFERROR(VLOOKUP(Table49[[#This Row],[ITEM CODE]],Table2[[Item Code]:[Master Name]],9,0),"")</f>
        <v>1BOX*1Portion</v>
      </c>
      <c r="L497" s="1" t="str">
        <f>IFERROR(VLOOKUP(Table49[[#This Row],[ITEM CODE]],Table2[[Item Code]:[Master Name]],8,0),"")</f>
        <v>BOX</v>
      </c>
      <c r="M497" s="41">
        <v>1</v>
      </c>
      <c r="N497" s="66">
        <f>IFERROR(VLOOKUP(Table49[[#This Row],[ITEM CODE]],Table2[[#All],[Item Code]:[Unit Cost]],10,0),0)</f>
        <v>1.68</v>
      </c>
      <c r="O497" s="134">
        <f>IFERROR(VLOOKUP(Table49[[#This Row],[ITEM CODE]],Table2[[#All],[Item Code]:[Unit Cost]],10,0),0)</f>
        <v>1.68</v>
      </c>
      <c r="P497" s="56"/>
      <c r="Q497" s="58"/>
      <c r="R497" s="58">
        <f>Table49[[#This Row],[QUANTITY]]*Table49[[#This Row],[INV Prices]]</f>
        <v>1.68</v>
      </c>
      <c r="S497" s="67"/>
      <c r="V497" s="41"/>
      <c r="W497" s="4" t="str">
        <f>IFERROR(VLOOKUP(Table49[[#This Row],[ITEM CODE]],Table2[[Item Code]:[Category ]],6,0),"")</f>
        <v>FOOD</v>
      </c>
      <c r="X497" s="1" t="str">
        <f>IFERROR(VLOOKUP(Table49[[#This Row],[ITEM CODE]],Table2[[Item Code]:[Sub Category]],7,0),"")</f>
        <v>Khmer Food</v>
      </c>
      <c r="Y497" s="68" t="str">
        <f>Table49[[#This Row],[PO Number]]&amp;COUNTIFS($E$5:E497,E497)</f>
        <v>PO311349</v>
      </c>
    </row>
    <row r="498" spans="1:25" ht="14.7" customHeight="1" x14ac:dyDescent="0.3">
      <c r="A498" s="1">
        <f>IF(Table49[[#This Row],[ITEM NAME]]="","",ROW()-4)</f>
        <v>494</v>
      </c>
      <c r="B498" s="68">
        <v>45903</v>
      </c>
      <c r="C498" s="4">
        <f>IFERROR(VLOOKUP(B498,Table14[],3,0),"")</f>
        <v>9</v>
      </c>
      <c r="D498" s="4" t="str">
        <f>IFERROR(VLOOKUP(B498,Table14[],2,0),"")</f>
        <v>Week 01</v>
      </c>
      <c r="E498" s="234" t="s">
        <v>1148</v>
      </c>
      <c r="F498" s="235" t="s">
        <v>1149</v>
      </c>
      <c r="G498" s="44" t="s">
        <v>402</v>
      </c>
      <c r="H498" s="41" t="str">
        <f>IFERROR(VLOOKUP(Table49[[#This Row],[ITEM CODE]],Table2[[Item Code]:[Master Name]],2,0),"")</f>
        <v>F0101010018</v>
      </c>
      <c r="I498" s="41" t="s">
        <v>633</v>
      </c>
      <c r="J498" s="65" t="str">
        <f>IFERROR(VLOOKUP(Table49[[#This Row],[ITEM CODE]],Table2[[Item Code]:[Master Name]],3,0),"")</f>
        <v>Salmon Fried Rice (បា​យឆា សាលម៉ុន)</v>
      </c>
      <c r="K498" s="1" t="str">
        <f>IFERROR(VLOOKUP(Table49[[#This Row],[ITEM CODE]],Table2[[Item Code]:[Master Name]],9,0),"")</f>
        <v>1BOX*1Portion</v>
      </c>
      <c r="L498" s="1" t="str">
        <f>IFERROR(VLOOKUP(Table49[[#This Row],[ITEM CODE]],Table2[[Item Code]:[Master Name]],8,0),"")</f>
        <v>BOX</v>
      </c>
      <c r="M498" s="41">
        <v>1</v>
      </c>
      <c r="N498" s="66">
        <f>IFERROR(VLOOKUP(Table49[[#This Row],[ITEM CODE]],Table2[[#All],[Item Code]:[Unit Cost]],10,0),0)</f>
        <v>1.6</v>
      </c>
      <c r="O498" s="134">
        <f>IFERROR(VLOOKUP(Table49[[#This Row],[ITEM CODE]],Table2[[#All],[Item Code]:[Unit Cost]],10,0),0)</f>
        <v>1.6</v>
      </c>
      <c r="P498" s="56"/>
      <c r="Q498" s="58"/>
      <c r="R498" s="58">
        <f>Table49[[#This Row],[QUANTITY]]*Table49[[#This Row],[INV Prices]]</f>
        <v>1.6</v>
      </c>
      <c r="S498" s="67"/>
      <c r="V498" s="41"/>
      <c r="W498" s="4" t="str">
        <f>IFERROR(VLOOKUP(Table49[[#This Row],[ITEM CODE]],Table2[[Item Code]:[Category ]],6,0),"")</f>
        <v>FOOD</v>
      </c>
      <c r="X498" s="1" t="str">
        <f>IFERROR(VLOOKUP(Table49[[#This Row],[ITEM CODE]],Table2[[Item Code]:[Sub Category]],7,0),"")</f>
        <v>Khmer Food</v>
      </c>
      <c r="Y498" s="68" t="str">
        <f>Table49[[#This Row],[PO Number]]&amp;COUNTIFS($E$5:E498,E498)</f>
        <v>PO3113410</v>
      </c>
    </row>
    <row r="499" spans="1:25" ht="14.7" customHeight="1" x14ac:dyDescent="0.3">
      <c r="A499" s="1">
        <f>IF(Table49[[#This Row],[ITEM NAME]]="","",ROW()-4)</f>
        <v>495</v>
      </c>
      <c r="B499" s="68">
        <v>45903</v>
      </c>
      <c r="C499" s="4">
        <f>IFERROR(VLOOKUP(B499,Table14[],3,0),"")</f>
        <v>9</v>
      </c>
      <c r="D499" s="4" t="str">
        <f>IFERROR(VLOOKUP(B499,Table14[],2,0),"")</f>
        <v>Week 01</v>
      </c>
      <c r="E499" s="234" t="s">
        <v>1148</v>
      </c>
      <c r="F499" s="235" t="s">
        <v>1149</v>
      </c>
      <c r="G499" s="44" t="s">
        <v>402</v>
      </c>
      <c r="H499" s="41" t="str">
        <f>IFERROR(VLOOKUP(Table49[[#This Row],[ITEM CODE]],Table2[[Item Code]:[Master Name]],2,0),"")</f>
        <v>F0101010019</v>
      </c>
      <c r="I499" s="41" t="s">
        <v>634</v>
      </c>
      <c r="J499" s="65" t="str">
        <f>IFERROR(VLOOKUP(Table49[[#This Row],[ITEM CODE]],Table2[[Item Code]:[Master Name]],3,0),"")</f>
        <v>Crab Fried Rice (បាយឆា ក្ដាម)</v>
      </c>
      <c r="K499" s="1" t="str">
        <f>IFERROR(VLOOKUP(Table49[[#This Row],[ITEM CODE]],Table2[[Item Code]:[Master Name]],9,0),"")</f>
        <v>1BOX*1Portion</v>
      </c>
      <c r="L499" s="1" t="str">
        <f>IFERROR(VLOOKUP(Table49[[#This Row],[ITEM CODE]],Table2[[Item Code]:[Master Name]],8,0),"")</f>
        <v>BOX</v>
      </c>
      <c r="M499" s="41">
        <v>1</v>
      </c>
      <c r="N499" s="66">
        <f>IFERROR(VLOOKUP(Table49[[#This Row],[ITEM CODE]],Table2[[#All],[Item Code]:[Unit Cost]],10,0),0)</f>
        <v>1.6</v>
      </c>
      <c r="O499" s="134">
        <f>IFERROR(VLOOKUP(Table49[[#This Row],[ITEM CODE]],Table2[[#All],[Item Code]:[Unit Cost]],10,0),0)</f>
        <v>1.6</v>
      </c>
      <c r="P499" s="56"/>
      <c r="Q499" s="58"/>
      <c r="R499" s="58">
        <f>Table49[[#This Row],[QUANTITY]]*Table49[[#This Row],[INV Prices]]</f>
        <v>1.6</v>
      </c>
      <c r="S499" s="67"/>
      <c r="V499" s="41"/>
      <c r="W499" s="4" t="str">
        <f>IFERROR(VLOOKUP(Table49[[#This Row],[ITEM CODE]],Table2[[Item Code]:[Category ]],6,0),"")</f>
        <v>FOOD</v>
      </c>
      <c r="X499" s="1" t="str">
        <f>IFERROR(VLOOKUP(Table49[[#This Row],[ITEM CODE]],Table2[[Item Code]:[Sub Category]],7,0),"")</f>
        <v>Khmer Food</v>
      </c>
      <c r="Y499" s="68" t="str">
        <f>Table49[[#This Row],[PO Number]]&amp;COUNTIFS($E$5:E499,E499)</f>
        <v>PO3113411</v>
      </c>
    </row>
    <row r="500" spans="1:25" ht="14.7" customHeight="1" x14ac:dyDescent="0.3">
      <c r="A500" s="1">
        <f>IF(Table49[[#This Row],[ITEM NAME]]="","",ROW()-4)</f>
        <v>496</v>
      </c>
      <c r="B500" s="68">
        <v>45903</v>
      </c>
      <c r="C500" s="4">
        <f>IFERROR(VLOOKUP(B500,Table14[],3,0),"")</f>
        <v>9</v>
      </c>
      <c r="D500" s="4" t="str">
        <f>IFERROR(VLOOKUP(B500,Table14[],2,0),"")</f>
        <v>Week 01</v>
      </c>
      <c r="E500" s="4" t="s">
        <v>1150</v>
      </c>
      <c r="F500" s="44" t="s">
        <v>1151</v>
      </c>
      <c r="G500" s="44" t="s">
        <v>528</v>
      </c>
      <c r="H500" s="41" t="str">
        <f>IFERROR(VLOOKUP(Table49[[#This Row],[ITEM CODE]],Table2[[Item Code]:[Master Name]],2,0),"")</f>
        <v>F0103010009</v>
      </c>
      <c r="I500" s="41" t="s">
        <v>602</v>
      </c>
      <c r="J500" s="65" t="str">
        <f>IFERROR(VLOOKUP(Table49[[#This Row],[ITEM CODE]],Table2[[Item Code]:[Master Name]],3,0),"")</f>
        <v xml:space="preserve">Tuna &amp; Egg Sandwich </v>
      </c>
      <c r="K500" s="1" t="str">
        <f>IFERROR(VLOOKUP(Table49[[#This Row],[ITEM CODE]],Table2[[Item Code]:[Master Name]],9,0),"")</f>
        <v>1BOX*2PCS</v>
      </c>
      <c r="L500" s="1" t="str">
        <f>IFERROR(VLOOKUP(Table49[[#This Row],[ITEM CODE]],Table2[[Item Code]:[Master Name]],8,0),"")</f>
        <v>BOX</v>
      </c>
      <c r="M500" s="41">
        <v>1</v>
      </c>
      <c r="N500" s="66">
        <f>IFERROR(VLOOKUP(Table49[[#This Row],[ITEM CODE]],Table2[[#All],[Item Code]:[Unit Cost]],10,0),0)</f>
        <v>1.5</v>
      </c>
      <c r="O500" s="134">
        <f>IFERROR(VLOOKUP(Table49[[#This Row],[ITEM CODE]],Table2[[#All],[Item Code]:[Unit Cost]],10,0),0)</f>
        <v>1.5</v>
      </c>
      <c r="P500" s="56"/>
      <c r="Q500" s="58"/>
      <c r="R500" s="58">
        <f>Table49[[#This Row],[QUANTITY]]*Table49[[#This Row],[INV Prices]]</f>
        <v>1.5</v>
      </c>
      <c r="S500" s="67"/>
      <c r="V500" s="41"/>
      <c r="W500" s="4" t="str">
        <f>IFERROR(VLOOKUP(Table49[[#This Row],[ITEM CODE]],Table2[[Item Code]:[Category ]],6,0),"")</f>
        <v>FOOD</v>
      </c>
      <c r="X500" s="1" t="str">
        <f>IFERROR(VLOOKUP(Table49[[#This Row],[ITEM CODE]],Table2[[Item Code]:[Sub Category]],7,0),"")</f>
        <v>Sandwich</v>
      </c>
      <c r="Y500" s="68" t="str">
        <f>Table49[[#This Row],[PO Number]]&amp;COUNTIFS($E$5:E500,E500)</f>
        <v>PO311371</v>
      </c>
    </row>
    <row r="501" spans="1:25" ht="14.7" customHeight="1" x14ac:dyDescent="0.3">
      <c r="A501" s="1">
        <f>IF(Table49[[#This Row],[ITEM NAME]]="","",ROW()-4)</f>
        <v>497</v>
      </c>
      <c r="B501" s="68">
        <v>45903</v>
      </c>
      <c r="C501" s="4">
        <f>IFERROR(VLOOKUP(B501,Table14[],3,0),"")</f>
        <v>9</v>
      </c>
      <c r="D501" s="4" t="str">
        <f>IFERROR(VLOOKUP(B501,Table14[],2,0),"")</f>
        <v>Week 01</v>
      </c>
      <c r="E501" s="4" t="s">
        <v>1150</v>
      </c>
      <c r="F501" s="44" t="s">
        <v>1151</v>
      </c>
      <c r="G501" s="44" t="s">
        <v>528</v>
      </c>
      <c r="H501" s="41" t="str">
        <f>IFERROR(VLOOKUP(Table49[[#This Row],[ITEM CODE]],Table2[[Item Code]:[Master Name]],2,0),"")</f>
        <v>F0103010010</v>
      </c>
      <c r="I501" s="41" t="s">
        <v>603</v>
      </c>
      <c r="J501" s="65" t="str">
        <f>IFERROR(VLOOKUP(Table49[[#This Row],[ITEM CODE]],Table2[[Item Code]:[Master Name]],3,0),"")</f>
        <v xml:space="preserve">Ham &amp; Corn Sandwich </v>
      </c>
      <c r="K501" s="1" t="str">
        <f>IFERROR(VLOOKUP(Table49[[#This Row],[ITEM CODE]],Table2[[Item Code]:[Master Name]],9,0),"")</f>
        <v>1BOX*2PCS</v>
      </c>
      <c r="L501" s="1" t="str">
        <f>IFERROR(VLOOKUP(Table49[[#This Row],[ITEM CODE]],Table2[[Item Code]:[Master Name]],8,0),"")</f>
        <v>BOX</v>
      </c>
      <c r="M501" s="41">
        <v>1</v>
      </c>
      <c r="N501" s="66">
        <f>IFERROR(VLOOKUP(Table49[[#This Row],[ITEM CODE]],Table2[[#All],[Item Code]:[Unit Cost]],10,0),0)</f>
        <v>1.5</v>
      </c>
      <c r="O501" s="134">
        <f>IFERROR(VLOOKUP(Table49[[#This Row],[ITEM CODE]],Table2[[#All],[Item Code]:[Unit Cost]],10,0),0)</f>
        <v>1.5</v>
      </c>
      <c r="P501" s="56"/>
      <c r="Q501" s="58"/>
      <c r="R501" s="58">
        <f>Table49[[#This Row],[QUANTITY]]*Table49[[#This Row],[INV Prices]]</f>
        <v>1.5</v>
      </c>
      <c r="S501" s="67"/>
      <c r="V501" s="41"/>
      <c r="W501" s="4" t="str">
        <f>IFERROR(VLOOKUP(Table49[[#This Row],[ITEM CODE]],Table2[[Item Code]:[Category ]],6,0),"")</f>
        <v>FOOD</v>
      </c>
      <c r="X501" s="1" t="str">
        <f>IFERROR(VLOOKUP(Table49[[#This Row],[ITEM CODE]],Table2[[Item Code]:[Sub Category]],7,0),"")</f>
        <v>Sandwich</v>
      </c>
      <c r="Y501" s="68" t="str">
        <f>Table49[[#This Row],[PO Number]]&amp;COUNTIFS($E$5:E501,E501)</f>
        <v>PO311372</v>
      </c>
    </row>
    <row r="502" spans="1:25" ht="14.7" customHeight="1" x14ac:dyDescent="0.3">
      <c r="A502" s="1">
        <f>IF(Table49[[#This Row],[ITEM NAME]]="","",ROW()-4)</f>
        <v>498</v>
      </c>
      <c r="B502" s="68">
        <v>45903</v>
      </c>
      <c r="C502" s="4">
        <f>IFERROR(VLOOKUP(B502,Table14[],3,0),"")</f>
        <v>9</v>
      </c>
      <c r="D502" s="4" t="str">
        <f>IFERROR(VLOOKUP(B502,Table14[],2,0),"")</f>
        <v>Week 01</v>
      </c>
      <c r="E502" s="4" t="s">
        <v>1150</v>
      </c>
      <c r="F502" s="44" t="s">
        <v>1151</v>
      </c>
      <c r="G502" s="44" t="s">
        <v>528</v>
      </c>
      <c r="H502" s="41" t="str">
        <f>IFERROR(VLOOKUP(Table49[[#This Row],[ITEM CODE]],Table2[[Item Code]:[Master Name]],2,0),"")</f>
        <v>F0103010011</v>
      </c>
      <c r="I502" s="41" t="s">
        <v>604</v>
      </c>
      <c r="J502" s="65" t="str">
        <f>IFERROR(VLOOKUP(Table49[[#This Row],[ITEM CODE]],Table2[[Item Code]:[Master Name]],3,0),"")</f>
        <v xml:space="preserve">Sausage &amp; Freid Egg Sandwich  </v>
      </c>
      <c r="K502" s="1" t="str">
        <f>IFERROR(VLOOKUP(Table49[[#This Row],[ITEM CODE]],Table2[[Item Code]:[Master Name]],9,0),"")</f>
        <v>1BOX*2PCS</v>
      </c>
      <c r="L502" s="1" t="str">
        <f>IFERROR(VLOOKUP(Table49[[#This Row],[ITEM CODE]],Table2[[Item Code]:[Master Name]],8,0),"")</f>
        <v>BOX</v>
      </c>
      <c r="M502" s="41">
        <v>1</v>
      </c>
      <c r="N502" s="66">
        <f>IFERROR(VLOOKUP(Table49[[#This Row],[ITEM CODE]],Table2[[#All],[Item Code]:[Unit Cost]],10,0),0)</f>
        <v>1.5</v>
      </c>
      <c r="O502" s="134">
        <f>IFERROR(VLOOKUP(Table49[[#This Row],[ITEM CODE]],Table2[[#All],[Item Code]:[Unit Cost]],10,0),0)</f>
        <v>1.5</v>
      </c>
      <c r="P502" s="56"/>
      <c r="Q502" s="58"/>
      <c r="R502" s="58">
        <f>Table49[[#This Row],[QUANTITY]]*Table49[[#This Row],[INV Prices]]</f>
        <v>1.5</v>
      </c>
      <c r="S502" s="67"/>
      <c r="V502" s="41"/>
      <c r="W502" s="4" t="str">
        <f>IFERROR(VLOOKUP(Table49[[#This Row],[ITEM CODE]],Table2[[Item Code]:[Category ]],6,0),"")</f>
        <v>FOOD</v>
      </c>
      <c r="X502" s="1" t="str">
        <f>IFERROR(VLOOKUP(Table49[[#This Row],[ITEM CODE]],Table2[[Item Code]:[Sub Category]],7,0),"")</f>
        <v>Sandwich</v>
      </c>
      <c r="Y502" s="68" t="str">
        <f>Table49[[#This Row],[PO Number]]&amp;COUNTIFS($E$5:E502,E502)</f>
        <v>PO311373</v>
      </c>
    </row>
    <row r="503" spans="1:25" ht="14.7" customHeight="1" x14ac:dyDescent="0.3">
      <c r="A503" s="1">
        <f>IF(Table49[[#This Row],[ITEM NAME]]="","",ROW()-4)</f>
        <v>499</v>
      </c>
      <c r="B503" s="68">
        <v>45903</v>
      </c>
      <c r="C503" s="4">
        <f>IFERROR(VLOOKUP(B503,Table14[],3,0),"")</f>
        <v>9</v>
      </c>
      <c r="D503" s="4" t="str">
        <f>IFERROR(VLOOKUP(B503,Table14[],2,0),"")</f>
        <v>Week 01</v>
      </c>
      <c r="E503" s="4" t="s">
        <v>1150</v>
      </c>
      <c r="F503" s="44" t="s">
        <v>1151</v>
      </c>
      <c r="G503" s="44" t="s">
        <v>528</v>
      </c>
      <c r="H503" s="41" t="str">
        <f>IFERROR(VLOOKUP(Table49[[#This Row],[ITEM CODE]],Table2[[Item Code]:[Master Name]],2,0),"")</f>
        <v>F0103010012</v>
      </c>
      <c r="I503" s="41" t="s">
        <v>605</v>
      </c>
      <c r="J503" s="65" t="str">
        <f>IFERROR(VLOOKUP(Table49[[#This Row],[ITEM CODE]],Table2[[Item Code]:[Master Name]],3,0),"")</f>
        <v xml:space="preserve">Chicken Sandwich </v>
      </c>
      <c r="K503" s="1" t="str">
        <f>IFERROR(VLOOKUP(Table49[[#This Row],[ITEM CODE]],Table2[[Item Code]:[Master Name]],9,0),"")</f>
        <v>1BOX*2PCS</v>
      </c>
      <c r="L503" s="1" t="str">
        <f>IFERROR(VLOOKUP(Table49[[#This Row],[ITEM CODE]],Table2[[Item Code]:[Master Name]],8,0),"")</f>
        <v>BOX</v>
      </c>
      <c r="M503" s="41">
        <v>1</v>
      </c>
      <c r="N503" s="66">
        <f>IFERROR(VLOOKUP(Table49[[#This Row],[ITEM CODE]],Table2[[#All],[Item Code]:[Unit Cost]],10,0),0)</f>
        <v>1.5</v>
      </c>
      <c r="O503" s="134">
        <f>IFERROR(VLOOKUP(Table49[[#This Row],[ITEM CODE]],Table2[[#All],[Item Code]:[Unit Cost]],10,0),0)</f>
        <v>1.5</v>
      </c>
      <c r="P503" s="56"/>
      <c r="Q503" s="58"/>
      <c r="R503" s="58">
        <f>Table49[[#This Row],[QUANTITY]]*Table49[[#This Row],[INV Prices]]</f>
        <v>1.5</v>
      </c>
      <c r="S503" s="67"/>
      <c r="V503" s="41"/>
      <c r="W503" s="4" t="str">
        <f>IFERROR(VLOOKUP(Table49[[#This Row],[ITEM CODE]],Table2[[Item Code]:[Category ]],6,0),"")</f>
        <v>FOOD</v>
      </c>
      <c r="X503" s="1" t="str">
        <f>IFERROR(VLOOKUP(Table49[[#This Row],[ITEM CODE]],Table2[[Item Code]:[Sub Category]],7,0),"")</f>
        <v>Sandwich</v>
      </c>
      <c r="Y503" s="68" t="str">
        <f>Table49[[#This Row],[PO Number]]&amp;COUNTIFS($E$5:E503,E503)</f>
        <v>PO311374</v>
      </c>
    </row>
    <row r="504" spans="1:25" ht="14.7" customHeight="1" x14ac:dyDescent="0.3">
      <c r="A504" s="1">
        <f>IF(Table49[[#This Row],[ITEM NAME]]="","",ROW()-4)</f>
        <v>500</v>
      </c>
      <c r="B504" s="68">
        <v>45903</v>
      </c>
      <c r="C504" s="4">
        <f>IFERROR(VLOOKUP(B504,Table14[],3,0),"")</f>
        <v>9</v>
      </c>
      <c r="D504" s="4" t="str">
        <f>IFERROR(VLOOKUP(B504,Table14[],2,0),"")</f>
        <v>Week 01</v>
      </c>
      <c r="E504" s="4" t="s">
        <v>1150</v>
      </c>
      <c r="F504" s="44" t="s">
        <v>1151</v>
      </c>
      <c r="G504" s="44" t="s">
        <v>528</v>
      </c>
      <c r="H504" s="41" t="str">
        <f>IFERROR(VLOOKUP(Table49[[#This Row],[ITEM CODE]],Table2[[Item Code]:[Master Name]],2,0),"")</f>
        <v>F0101010017</v>
      </c>
      <c r="I504" s="41" t="s">
        <v>583</v>
      </c>
      <c r="J504" s="65" t="str">
        <f>IFERROR(VLOOKUP(Table49[[#This Row],[ITEM CODE]],Table2[[Item Code]:[Master Name]],3,0),"")</f>
        <v>Bulgogi Dosirak-KL-0001</v>
      </c>
      <c r="K504" s="1" t="str">
        <f>IFERROR(VLOOKUP(Table49[[#This Row],[ITEM CODE]],Table2[[Item Code]:[Master Name]],9,0),"")</f>
        <v>1BOX*1Portion</v>
      </c>
      <c r="L504" s="1" t="str">
        <f>IFERROR(VLOOKUP(Table49[[#This Row],[ITEM CODE]],Table2[[Item Code]:[Master Name]],8,0),"")</f>
        <v>BOX</v>
      </c>
      <c r="M504" s="41">
        <v>1</v>
      </c>
      <c r="N504" s="66">
        <f>IFERROR(VLOOKUP(Table49[[#This Row],[ITEM CODE]],Table2[[#All],[Item Code]:[Unit Cost]],10,0),0)</f>
        <v>2.2000000000000002</v>
      </c>
      <c r="O504" s="134">
        <f>IFERROR(VLOOKUP(Table49[[#This Row],[ITEM CODE]],Table2[[#All],[Item Code]:[Unit Cost]],10,0),0)</f>
        <v>2.2000000000000002</v>
      </c>
      <c r="P504" s="56"/>
      <c r="Q504" s="58"/>
      <c r="R504" s="58">
        <f>Table49[[#This Row],[QUANTITY]]*Table49[[#This Row],[INV Prices]]</f>
        <v>2.2000000000000002</v>
      </c>
      <c r="S504" s="67"/>
      <c r="V504" s="41"/>
      <c r="W504" s="4" t="str">
        <f>IFERROR(VLOOKUP(Table49[[#This Row],[ITEM CODE]],Table2[[Item Code]:[Category ]],6,0),"")</f>
        <v>FOOD</v>
      </c>
      <c r="X504" s="1" t="str">
        <f>IFERROR(VLOOKUP(Table49[[#This Row],[ITEM CODE]],Table2[[Item Code]:[Sub Category]],7,0),"")</f>
        <v>Korean Lunch Box</v>
      </c>
      <c r="Y504" s="68" t="str">
        <f>Table49[[#This Row],[PO Number]]&amp;COUNTIFS($E$5:E504,E504)</f>
        <v>PO311375</v>
      </c>
    </row>
    <row r="505" spans="1:25" ht="14.7" customHeight="1" x14ac:dyDescent="0.3">
      <c r="A505" s="1">
        <f>IF(Table49[[#This Row],[ITEM NAME]]="","",ROW()-4)</f>
        <v>501</v>
      </c>
      <c r="B505" s="68">
        <v>45903</v>
      </c>
      <c r="C505" s="4">
        <f>IFERROR(VLOOKUP(B505,Table14[],3,0),"")</f>
        <v>9</v>
      </c>
      <c r="D505" s="4" t="str">
        <f>IFERROR(VLOOKUP(B505,Table14[],2,0),"")</f>
        <v>Week 01</v>
      </c>
      <c r="E505" s="4" t="s">
        <v>1150</v>
      </c>
      <c r="F505" s="44" t="s">
        <v>1151</v>
      </c>
      <c r="G505" s="44" t="s">
        <v>528</v>
      </c>
      <c r="H505" s="41" t="str">
        <f>IFERROR(VLOOKUP(Table49[[#This Row],[ITEM CODE]],Table2[[Item Code]:[Master Name]],2,0),"")</f>
        <v>F0101010015</v>
      </c>
      <c r="I505" s="41" t="s">
        <v>585</v>
      </c>
      <c r="J505" s="65" t="str">
        <f>IFERROR(VLOOKUP(Table49[[#This Row],[ITEM CODE]],Table2[[Item Code]:[Master Name]],3,0),"")</f>
        <v>Japchae Dakgangjeong Dosirak-KL-0003</v>
      </c>
      <c r="K505" s="1" t="str">
        <f>IFERROR(VLOOKUP(Table49[[#This Row],[ITEM CODE]],Table2[[Item Code]:[Master Name]],9,0),"")</f>
        <v>1BOX*1Portion</v>
      </c>
      <c r="L505" s="1" t="str">
        <f>IFERROR(VLOOKUP(Table49[[#This Row],[ITEM CODE]],Table2[[Item Code]:[Master Name]],8,0),"")</f>
        <v>BOX</v>
      </c>
      <c r="M505" s="41">
        <v>1</v>
      </c>
      <c r="N505" s="66">
        <f>IFERROR(VLOOKUP(Table49[[#This Row],[ITEM CODE]],Table2[[#All],[Item Code]:[Unit Cost]],10,0),0)</f>
        <v>2.6</v>
      </c>
      <c r="O505" s="134">
        <f>IFERROR(VLOOKUP(Table49[[#This Row],[ITEM CODE]],Table2[[#All],[Item Code]:[Unit Cost]],10,0),0)</f>
        <v>2.6</v>
      </c>
      <c r="P505" s="56"/>
      <c r="Q505" s="58"/>
      <c r="R505" s="58">
        <f>Table49[[#This Row],[QUANTITY]]*Table49[[#This Row],[INV Prices]]</f>
        <v>2.6</v>
      </c>
      <c r="S505" s="67"/>
      <c r="V505" s="41"/>
      <c r="W505" s="4" t="str">
        <f>IFERROR(VLOOKUP(Table49[[#This Row],[ITEM CODE]],Table2[[Item Code]:[Category ]],6,0),"")</f>
        <v>FOOD</v>
      </c>
      <c r="X505" s="1" t="str">
        <f>IFERROR(VLOOKUP(Table49[[#This Row],[ITEM CODE]],Table2[[Item Code]:[Sub Category]],7,0),"")</f>
        <v>Korean Lunch Box</v>
      </c>
      <c r="Y505" s="68" t="str">
        <f>Table49[[#This Row],[PO Number]]&amp;COUNTIFS($E$5:E505,E505)</f>
        <v>PO311376</v>
      </c>
    </row>
    <row r="506" spans="1:25" ht="14.7" customHeight="1" x14ac:dyDescent="0.3">
      <c r="A506" s="1">
        <f>IF(Table49[[#This Row],[ITEM NAME]]="","",ROW()-4)</f>
        <v>502</v>
      </c>
      <c r="B506" s="68">
        <v>45903</v>
      </c>
      <c r="C506" s="4">
        <f>IFERROR(VLOOKUP(B506,Table14[],3,0),"")</f>
        <v>9</v>
      </c>
      <c r="D506" s="4" t="str">
        <f>IFERROR(VLOOKUP(B506,Table14[],2,0),"")</f>
        <v>Week 01</v>
      </c>
      <c r="E506" s="4" t="s">
        <v>1150</v>
      </c>
      <c r="F506" s="44" t="s">
        <v>1151</v>
      </c>
      <c r="G506" s="44" t="s">
        <v>528</v>
      </c>
      <c r="H506" s="41" t="str">
        <f>IFERROR(VLOOKUP(Table49[[#This Row],[ITEM CODE]],Table2[[Item Code]:[Master Name]],2,0),"")</f>
        <v>F0101010016</v>
      </c>
      <c r="I506" s="41" t="s">
        <v>584</v>
      </c>
      <c r="J506" s="65" t="str">
        <f>IFERROR(VLOOKUP(Table49[[#This Row],[ITEM CODE]],Table2[[Item Code]:[Master Name]],3,0),"")</f>
        <v>Stir Fried Spicy Pork Dosirak-KL-0002</v>
      </c>
      <c r="K506" s="1" t="str">
        <f>IFERROR(VLOOKUP(Table49[[#This Row],[ITEM CODE]],Table2[[Item Code]:[Master Name]],9,0),"")</f>
        <v>1BOX*1Portion</v>
      </c>
      <c r="L506" s="1" t="str">
        <f>IFERROR(VLOOKUP(Table49[[#This Row],[ITEM CODE]],Table2[[Item Code]:[Master Name]],8,0),"")</f>
        <v>BOX</v>
      </c>
      <c r="M506" s="41">
        <v>1</v>
      </c>
      <c r="N506" s="66">
        <f>IFERROR(VLOOKUP(Table49[[#This Row],[ITEM CODE]],Table2[[#All],[Item Code]:[Unit Cost]],10,0),0)</f>
        <v>2.38</v>
      </c>
      <c r="O506" s="134">
        <f>IFERROR(VLOOKUP(Table49[[#This Row],[ITEM CODE]],Table2[[#All],[Item Code]:[Unit Cost]],10,0),0)</f>
        <v>2.38</v>
      </c>
      <c r="P506" s="56"/>
      <c r="Q506" s="58"/>
      <c r="R506" s="58">
        <f>Table49[[#This Row],[QUANTITY]]*Table49[[#This Row],[INV Prices]]</f>
        <v>2.38</v>
      </c>
      <c r="S506" s="67"/>
      <c r="V506" s="41"/>
      <c r="W506" s="4" t="str">
        <f>IFERROR(VLOOKUP(Table49[[#This Row],[ITEM CODE]],Table2[[Item Code]:[Category ]],6,0),"")</f>
        <v>FOOD</v>
      </c>
      <c r="X506" s="1" t="str">
        <f>IFERROR(VLOOKUP(Table49[[#This Row],[ITEM CODE]],Table2[[Item Code]:[Sub Category]],7,0),"")</f>
        <v>Korean Lunch Box</v>
      </c>
      <c r="Y506" s="68" t="str">
        <f>Table49[[#This Row],[PO Number]]&amp;COUNTIFS($E$5:E506,E506)</f>
        <v>PO311377</v>
      </c>
    </row>
    <row r="507" spans="1:25" ht="14.7" customHeight="1" x14ac:dyDescent="0.3">
      <c r="A507" s="1">
        <f>IF(Table49[[#This Row],[ITEM NAME]]="","",ROW()-4)</f>
        <v>503</v>
      </c>
      <c r="B507" s="68">
        <v>45903</v>
      </c>
      <c r="C507" s="4">
        <f>IFERROR(VLOOKUP(B507,Table14[],3,0),"")</f>
        <v>9</v>
      </c>
      <c r="D507" s="4" t="str">
        <f>IFERROR(VLOOKUP(B507,Table14[],2,0),"")</f>
        <v>Week 01</v>
      </c>
      <c r="E507" s="4" t="s">
        <v>1150</v>
      </c>
      <c r="F507" s="44" t="s">
        <v>1151</v>
      </c>
      <c r="G507" s="44" t="s">
        <v>528</v>
      </c>
      <c r="H507" s="41" t="str">
        <f>IFERROR(VLOOKUP(Table49[[#This Row],[ITEM CODE]],Table2[[Item Code]:[Master Name]],2,0),"")</f>
        <v>F0103010013</v>
      </c>
      <c r="I507" s="41" t="s">
        <v>615</v>
      </c>
      <c r="J507" s="65" t="str">
        <f>IFERROR(VLOOKUP(Table49[[#This Row],[ITEM CODE]],Table2[[Item Code]:[Master Name]],3,0),"")</f>
        <v>Maki Crab &amp; Chicken Egg</v>
      </c>
      <c r="K507" s="1" t="str">
        <f>IFERROR(VLOOKUP(Table49[[#This Row],[ITEM CODE]],Table2[[Item Code]:[Master Name]],9,0),"")</f>
        <v>1BOX*6PCS</v>
      </c>
      <c r="L507" s="1" t="str">
        <f>IFERROR(VLOOKUP(Table49[[#This Row],[ITEM CODE]],Table2[[Item Code]:[Master Name]],8,0),"")</f>
        <v>Box</v>
      </c>
      <c r="M507" s="41">
        <v>2</v>
      </c>
      <c r="N507" s="66">
        <f>IFERROR(VLOOKUP(Table49[[#This Row],[ITEM CODE]],Table2[[#All],[Item Code]:[Unit Cost]],10,0),0)</f>
        <v>1.21</v>
      </c>
      <c r="O507" s="134">
        <f>IFERROR(VLOOKUP(Table49[[#This Row],[ITEM CODE]],Table2[[#All],[Item Code]:[Unit Cost]],10,0),0)</f>
        <v>1.21</v>
      </c>
      <c r="P507" s="56"/>
      <c r="Q507" s="58"/>
      <c r="R507" s="58">
        <f>Table49[[#This Row],[QUANTITY]]*Table49[[#This Row],[INV Prices]]</f>
        <v>2.42</v>
      </c>
      <c r="S507" s="67"/>
      <c r="V507" s="41"/>
      <c r="W507" s="4" t="str">
        <f>IFERROR(VLOOKUP(Table49[[#This Row],[ITEM CODE]],Table2[[Item Code]:[Category ]],6,0),"")</f>
        <v>FOOD</v>
      </c>
      <c r="X507" s="1" t="str">
        <f>IFERROR(VLOOKUP(Table49[[#This Row],[ITEM CODE]],Table2[[Item Code]:[Sub Category]],7,0),"")</f>
        <v>Sushi</v>
      </c>
      <c r="Y507" s="68" t="str">
        <f>Table49[[#This Row],[PO Number]]&amp;COUNTIFS($E$5:E507,E507)</f>
        <v>PO311378</v>
      </c>
    </row>
    <row r="508" spans="1:25" ht="14.7" customHeight="1" x14ac:dyDescent="0.3">
      <c r="A508" s="1">
        <f>IF(Table49[[#This Row],[ITEM NAME]]="","",ROW()-4)</f>
        <v>504</v>
      </c>
      <c r="B508" s="68">
        <v>45903</v>
      </c>
      <c r="C508" s="4">
        <f>IFERROR(VLOOKUP(B508,Table14[],3,0),"")</f>
        <v>9</v>
      </c>
      <c r="D508" s="4" t="str">
        <f>IFERROR(VLOOKUP(B508,Table14[],2,0),"")</f>
        <v>Week 01</v>
      </c>
      <c r="E508" s="4" t="s">
        <v>1150</v>
      </c>
      <c r="F508" s="44" t="s">
        <v>1151</v>
      </c>
      <c r="G508" s="44" t="s">
        <v>528</v>
      </c>
      <c r="H508" s="41" t="str">
        <f>IFERROR(VLOOKUP(Table49[[#This Row],[ITEM CODE]],Table2[[Item Code]:[Master Name]],2,0),"")</f>
        <v>F0103010014</v>
      </c>
      <c r="I508" s="41" t="s">
        <v>616</v>
      </c>
      <c r="J508" s="65" t="str">
        <f>IFERROR(VLOOKUP(Table49[[#This Row],[ITEM CODE]],Table2[[Item Code]:[Master Name]],3,0),"")</f>
        <v>Maki Cali &amp; Tuna Roll</v>
      </c>
      <c r="K508" s="1" t="str">
        <f>IFERROR(VLOOKUP(Table49[[#This Row],[ITEM CODE]],Table2[[Item Code]:[Master Name]],9,0),"")</f>
        <v>1BOX*3PCS</v>
      </c>
      <c r="L508" s="1" t="str">
        <f>IFERROR(VLOOKUP(Table49[[#This Row],[ITEM CODE]],Table2[[Item Code]:[Master Name]],8,0),"")</f>
        <v>Box</v>
      </c>
      <c r="M508" s="41">
        <v>2</v>
      </c>
      <c r="N508" s="66">
        <f>IFERROR(VLOOKUP(Table49[[#This Row],[ITEM CODE]],Table2[[#All],[Item Code]:[Unit Cost]],10,0),0)</f>
        <v>1.21</v>
      </c>
      <c r="O508" s="134">
        <f>IFERROR(VLOOKUP(Table49[[#This Row],[ITEM CODE]],Table2[[#All],[Item Code]:[Unit Cost]],10,0),0)</f>
        <v>1.21</v>
      </c>
      <c r="P508" s="56"/>
      <c r="Q508" s="58"/>
      <c r="R508" s="58">
        <f>Table49[[#This Row],[QUANTITY]]*Table49[[#This Row],[INV Prices]]</f>
        <v>2.42</v>
      </c>
      <c r="S508" s="67"/>
      <c r="V508" s="41"/>
      <c r="W508" s="4" t="str">
        <f>IFERROR(VLOOKUP(Table49[[#This Row],[ITEM CODE]],Table2[[Item Code]:[Category ]],6,0),"")</f>
        <v>FOOD</v>
      </c>
      <c r="X508" s="1" t="str">
        <f>IFERROR(VLOOKUP(Table49[[#This Row],[ITEM CODE]],Table2[[Item Code]:[Sub Category]],7,0),"")</f>
        <v>Sushi</v>
      </c>
      <c r="Y508" s="68" t="str">
        <f>Table49[[#This Row],[PO Number]]&amp;COUNTIFS($E$5:E508,E508)</f>
        <v>PO311379</v>
      </c>
    </row>
    <row r="509" spans="1:25" ht="14.7" customHeight="1" x14ac:dyDescent="0.3">
      <c r="A509" s="1">
        <f>IF(Table49[[#This Row],[ITEM NAME]]="","",ROW()-4)</f>
        <v>505</v>
      </c>
      <c r="B509" s="68">
        <v>45903</v>
      </c>
      <c r="C509" s="4">
        <f>IFERROR(VLOOKUP(B509,Table14[],3,0),"")</f>
        <v>9</v>
      </c>
      <c r="D509" s="4" t="str">
        <f>IFERROR(VLOOKUP(B509,Table14[],2,0),"")</f>
        <v>Week 01</v>
      </c>
      <c r="E509" s="4" t="s">
        <v>1152</v>
      </c>
      <c r="F509" s="44" t="s">
        <v>1153</v>
      </c>
      <c r="G509" s="44" t="s">
        <v>528</v>
      </c>
      <c r="H509" s="41" t="str">
        <f>IFERROR(VLOOKUP(Table49[[#This Row],[ITEM CODE]],Table2[[Item Code]:[Master Name]],2,0),"")</f>
        <v>900029</v>
      </c>
      <c r="I509" s="1" t="s">
        <v>211</v>
      </c>
      <c r="J509" s="65" t="str">
        <f>IFERROR(VLOOKUP(Table49[[#This Row],[ITEM CODE]],Table2[[Item Code]:[Master Name]],3,0),"")</f>
        <v>BEEF LOK LAK WITH RICE (បាយ​ ឡុកឡាក់សាច់គោ)</v>
      </c>
      <c r="K509" s="1" t="str">
        <f>IFERROR(VLOOKUP(Table49[[#This Row],[ITEM CODE]],Table2[[Item Code]:[Master Name]],9,0),"")</f>
        <v>1BOX*1Portion</v>
      </c>
      <c r="L509" s="1" t="str">
        <f>IFERROR(VLOOKUP(Table49[[#This Row],[ITEM CODE]],Table2[[Item Code]:[Master Name]],8,0),"")</f>
        <v>BOX</v>
      </c>
      <c r="M509" s="41">
        <v>2</v>
      </c>
      <c r="N509" s="66">
        <f>IFERROR(VLOOKUP(Table49[[#This Row],[ITEM CODE]],Table2[[#All],[Item Code]:[Unit Cost]],10,0),0)</f>
        <v>1.6679999999999999</v>
      </c>
      <c r="O509" s="134">
        <f>IFERROR(VLOOKUP(Table49[[#This Row],[ITEM CODE]],Table2[[#All],[Item Code]:[Unit Cost]],10,0),0)</f>
        <v>1.6679999999999999</v>
      </c>
      <c r="P509" s="56"/>
      <c r="Q509" s="58"/>
      <c r="R509" s="58">
        <f>Table49[[#This Row],[QUANTITY]]*Table49[[#This Row],[INV Prices]]</f>
        <v>3.3359999999999999</v>
      </c>
      <c r="S509" s="67"/>
      <c r="V509" s="41"/>
      <c r="W509" s="4" t="str">
        <f>IFERROR(VLOOKUP(Table49[[#This Row],[ITEM CODE]],Table2[[Item Code]:[Category ]],6,0),"")</f>
        <v>FOOD</v>
      </c>
      <c r="X509" s="1" t="str">
        <f>IFERROR(VLOOKUP(Table49[[#This Row],[ITEM CODE]],Table2[[Item Code]:[Sub Category]],7,0),"")</f>
        <v>Khmer Food</v>
      </c>
      <c r="Y509" s="68" t="str">
        <f>Table49[[#This Row],[PO Number]]&amp;COUNTIFS($E$5:E509,E509)</f>
        <v>PO311331</v>
      </c>
    </row>
    <row r="510" spans="1:25" ht="14.7" customHeight="1" x14ac:dyDescent="0.3">
      <c r="A510" s="1">
        <f>IF(Table49[[#This Row],[ITEM NAME]]="","",ROW()-4)</f>
        <v>506</v>
      </c>
      <c r="B510" s="68">
        <v>45903</v>
      </c>
      <c r="C510" s="4">
        <f>IFERROR(VLOOKUP(B510,Table14[],3,0),"")</f>
        <v>9</v>
      </c>
      <c r="D510" s="4" t="str">
        <f>IFERROR(VLOOKUP(B510,Table14[],2,0),"")</f>
        <v>Week 01</v>
      </c>
      <c r="E510" s="4" t="s">
        <v>1152</v>
      </c>
      <c r="F510" s="44" t="s">
        <v>1153</v>
      </c>
      <c r="G510" s="44" t="s">
        <v>528</v>
      </c>
      <c r="H510" s="41" t="str">
        <f>IFERROR(VLOOKUP(Table49[[#This Row],[ITEM CODE]],Table2[[Item Code]:[Master Name]],2,0),"")</f>
        <v>900027</v>
      </c>
      <c r="I510" s="41" t="s">
        <v>212</v>
      </c>
      <c r="J510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510" s="1" t="str">
        <f>IFERROR(VLOOKUP(Table49[[#This Row],[ITEM CODE]],Table2[[Item Code]:[Master Name]],9,0),"")</f>
        <v>1BOX*1Portion</v>
      </c>
      <c r="L510" s="1" t="str">
        <f>IFERROR(VLOOKUP(Table49[[#This Row],[ITEM CODE]],Table2[[Item Code]:[Master Name]],8,0),"")</f>
        <v>BOX</v>
      </c>
      <c r="M510" s="41">
        <v>2</v>
      </c>
      <c r="N510" s="66">
        <f>IFERROR(VLOOKUP(Table49[[#This Row],[ITEM CODE]],Table2[[#All],[Item Code]:[Unit Cost]],10,0),0)</f>
        <v>1.2023999999999999</v>
      </c>
      <c r="O510" s="134">
        <f>IFERROR(VLOOKUP(Table49[[#This Row],[ITEM CODE]],Table2[[#All],[Item Code]:[Unit Cost]],10,0),0)</f>
        <v>1.2023999999999999</v>
      </c>
      <c r="P510" s="56"/>
      <c r="Q510" s="58"/>
      <c r="R510" s="58">
        <f>Table49[[#This Row],[QUANTITY]]*Table49[[#This Row],[INV Prices]]</f>
        <v>2.4047999999999998</v>
      </c>
      <c r="S510" s="67"/>
      <c r="V510" s="41"/>
      <c r="W510" s="4" t="str">
        <f>IFERROR(VLOOKUP(Table49[[#This Row],[ITEM CODE]],Table2[[Item Code]:[Category ]],6,0),"")</f>
        <v>FOOD</v>
      </c>
      <c r="X510" s="1" t="str">
        <f>IFERROR(VLOOKUP(Table49[[#This Row],[ITEM CODE]],Table2[[Item Code]:[Sub Category]],7,0),"")</f>
        <v>Khmer Food</v>
      </c>
      <c r="Y510" s="68" t="str">
        <f>Table49[[#This Row],[PO Number]]&amp;COUNTIFS($E$5:E510,E510)</f>
        <v>PO311332</v>
      </c>
    </row>
    <row r="511" spans="1:25" ht="14.7" customHeight="1" x14ac:dyDescent="0.3">
      <c r="A511" s="1">
        <f>IF(Table49[[#This Row],[ITEM NAME]]="","",ROW()-4)</f>
        <v>507</v>
      </c>
      <c r="B511" s="68">
        <v>45903</v>
      </c>
      <c r="C511" s="4">
        <f>IFERROR(VLOOKUP(B511,Table14[],3,0),"")</f>
        <v>9</v>
      </c>
      <c r="D511" s="4" t="str">
        <f>IFERROR(VLOOKUP(B511,Table14[],2,0),"")</f>
        <v>Week 01</v>
      </c>
      <c r="E511" s="4" t="s">
        <v>1152</v>
      </c>
      <c r="F511" s="44" t="s">
        <v>1153</v>
      </c>
      <c r="G511" s="44" t="s">
        <v>528</v>
      </c>
      <c r="H511" s="41" t="str">
        <f>IFERROR(VLOOKUP(Table49[[#This Row],[ITEM CODE]],Table2[[Item Code]:[Master Name]],2,0),"")</f>
        <v>900031</v>
      </c>
      <c r="I511" s="41" t="s">
        <v>218</v>
      </c>
      <c r="J511" s="65" t="str">
        <f>IFERROR(VLOOKUP(Table49[[#This Row],[ITEM CODE]],Table2[[Item Code]:[Master Name]],3,0),"")</f>
        <v>ROASTED DUCK WITH RICE (បាយ ទាខ្វៃ)</v>
      </c>
      <c r="K511" s="1" t="str">
        <f>IFERROR(VLOOKUP(Table49[[#This Row],[ITEM CODE]],Table2[[Item Code]:[Master Name]],9,0),"")</f>
        <v>1BOX*1Portion</v>
      </c>
      <c r="L511" s="1" t="str">
        <f>IFERROR(VLOOKUP(Table49[[#This Row],[ITEM CODE]],Table2[[Item Code]:[Master Name]],8,0),"")</f>
        <v>BOX</v>
      </c>
      <c r="M511" s="41">
        <v>1</v>
      </c>
      <c r="N511" s="66">
        <f>IFERROR(VLOOKUP(Table49[[#This Row],[ITEM CODE]],Table2[[#All],[Item Code]:[Unit Cost]],10,0),0)</f>
        <v>1.4783999999999999</v>
      </c>
      <c r="O511" s="134">
        <f>IFERROR(VLOOKUP(Table49[[#This Row],[ITEM CODE]],Table2[[#All],[Item Code]:[Unit Cost]],10,0),0)</f>
        <v>1.4783999999999999</v>
      </c>
      <c r="P511" s="56"/>
      <c r="Q511" s="58"/>
      <c r="R511" s="58">
        <f>Table49[[#This Row],[QUANTITY]]*Table49[[#This Row],[INV Prices]]</f>
        <v>1.4783999999999999</v>
      </c>
      <c r="S511" s="67"/>
      <c r="V511" s="41"/>
      <c r="W511" s="4" t="str">
        <f>IFERROR(VLOOKUP(Table49[[#This Row],[ITEM CODE]],Table2[[Item Code]:[Category ]],6,0),"")</f>
        <v>FOOD</v>
      </c>
      <c r="X511" s="1" t="str">
        <f>IFERROR(VLOOKUP(Table49[[#This Row],[ITEM CODE]],Table2[[Item Code]:[Sub Category]],7,0),"")</f>
        <v>Khmer Food</v>
      </c>
      <c r="Y511" s="68" t="str">
        <f>Table49[[#This Row],[PO Number]]&amp;COUNTIFS($E$5:E511,E511)</f>
        <v>PO311333</v>
      </c>
    </row>
    <row r="512" spans="1:25" ht="14.7" customHeight="1" x14ac:dyDescent="0.3">
      <c r="A512" s="1">
        <f>IF(Table49[[#This Row],[ITEM NAME]]="","",ROW()-4)</f>
        <v>508</v>
      </c>
      <c r="B512" s="68">
        <v>45903</v>
      </c>
      <c r="C512" s="4">
        <f>IFERROR(VLOOKUP(B512,Table14[],3,0),"")</f>
        <v>9</v>
      </c>
      <c r="D512" s="4" t="str">
        <f>IFERROR(VLOOKUP(B512,Table14[],2,0),"")</f>
        <v>Week 01</v>
      </c>
      <c r="E512" s="4" t="s">
        <v>1152</v>
      </c>
      <c r="F512" s="44" t="s">
        <v>1153</v>
      </c>
      <c r="G512" s="44" t="s">
        <v>528</v>
      </c>
      <c r="H512" s="41" t="str">
        <f>IFERROR(VLOOKUP(Table49[[#This Row],[ITEM CODE]],Table2[[Item Code]:[Master Name]],2,0),"")</f>
        <v>900032</v>
      </c>
      <c r="I512" s="41" t="s">
        <v>214</v>
      </c>
      <c r="J512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512" s="1" t="str">
        <f>IFERROR(VLOOKUP(Table49[[#This Row],[ITEM CODE]],Table2[[Item Code]:[Master Name]],9,0),"")</f>
        <v>1BOX*1Portion</v>
      </c>
      <c r="L512" s="1" t="str">
        <f>IFERROR(VLOOKUP(Table49[[#This Row],[ITEM CODE]],Table2[[Item Code]:[Master Name]],8,0),"")</f>
        <v>BOX</v>
      </c>
      <c r="M512" s="41">
        <v>2</v>
      </c>
      <c r="N512" s="66">
        <f>IFERROR(VLOOKUP(Table49[[#This Row],[ITEM CODE]],Table2[[#All],[Item Code]:[Unit Cost]],10,0),0)</f>
        <v>1.2984</v>
      </c>
      <c r="O512" s="134">
        <f>IFERROR(VLOOKUP(Table49[[#This Row],[ITEM CODE]],Table2[[#All],[Item Code]:[Unit Cost]],10,0),0)</f>
        <v>1.2984</v>
      </c>
      <c r="P512" s="56"/>
      <c r="Q512" s="58"/>
      <c r="R512" s="58">
        <f>Table49[[#This Row],[QUANTITY]]*Table49[[#This Row],[INV Prices]]</f>
        <v>2.5968</v>
      </c>
      <c r="S512" s="67"/>
      <c r="V512" s="41"/>
      <c r="W512" s="4" t="str">
        <f>IFERROR(VLOOKUP(Table49[[#This Row],[ITEM CODE]],Table2[[Item Code]:[Category ]],6,0),"")</f>
        <v>FOOD</v>
      </c>
      <c r="X512" s="1" t="str">
        <f>IFERROR(VLOOKUP(Table49[[#This Row],[ITEM CODE]],Table2[[Item Code]:[Sub Category]],7,0),"")</f>
        <v>Khmer Food</v>
      </c>
      <c r="Y512" s="68" t="str">
        <f>Table49[[#This Row],[PO Number]]&amp;COUNTIFS($E$5:E512,E512)</f>
        <v>PO311334</v>
      </c>
    </row>
    <row r="513" spans="1:25" ht="14.7" customHeight="1" x14ac:dyDescent="0.3">
      <c r="A513" s="1">
        <f>IF(Table49[[#This Row],[ITEM NAME]]="","",ROW()-4)</f>
        <v>509</v>
      </c>
      <c r="B513" s="68">
        <v>45903</v>
      </c>
      <c r="C513" s="4">
        <f>IFERROR(VLOOKUP(B513,Table14[],3,0),"")</f>
        <v>9</v>
      </c>
      <c r="D513" s="4" t="str">
        <f>IFERROR(VLOOKUP(B513,Table14[],2,0),"")</f>
        <v>Week 01</v>
      </c>
      <c r="E513" s="4" t="s">
        <v>1152</v>
      </c>
      <c r="F513" s="44" t="s">
        <v>1153</v>
      </c>
      <c r="G513" s="44" t="s">
        <v>528</v>
      </c>
      <c r="H513" s="41" t="str">
        <f>IFERROR(VLOOKUP(Table49[[#This Row],[ITEM CODE]],Table2[[Item Code]:[Master Name]],2,0),"")</f>
        <v>900028</v>
      </c>
      <c r="I513" s="41" t="s">
        <v>215</v>
      </c>
      <c r="J513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513" s="1" t="str">
        <f>IFERROR(VLOOKUP(Table49[[#This Row],[ITEM CODE]],Table2[[Item Code]:[Master Name]],9,0),"")</f>
        <v>1BOX*1Portion</v>
      </c>
      <c r="L513" s="1" t="str">
        <f>IFERROR(VLOOKUP(Table49[[#This Row],[ITEM CODE]],Table2[[Item Code]:[Master Name]],8,0),"")</f>
        <v>BOX</v>
      </c>
      <c r="M513" s="41">
        <v>1</v>
      </c>
      <c r="N513" s="66">
        <f>IFERROR(VLOOKUP(Table49[[#This Row],[ITEM CODE]],Table2[[#All],[Item Code]:[Unit Cost]],10,0),0)</f>
        <v>1.0104</v>
      </c>
      <c r="O513" s="134">
        <f>IFERROR(VLOOKUP(Table49[[#This Row],[ITEM CODE]],Table2[[#All],[Item Code]:[Unit Cost]],10,0),0)</f>
        <v>1.0104</v>
      </c>
      <c r="P513" s="56"/>
      <c r="Q513" s="58"/>
      <c r="R513" s="58">
        <f>Table49[[#This Row],[QUANTITY]]*Table49[[#This Row],[INV Prices]]</f>
        <v>1.0104</v>
      </c>
      <c r="S513" s="67"/>
      <c r="V513" s="41"/>
      <c r="W513" s="4" t="str">
        <f>IFERROR(VLOOKUP(Table49[[#This Row],[ITEM CODE]],Table2[[Item Code]:[Category ]],6,0),"")</f>
        <v>FOOD</v>
      </c>
      <c r="X513" s="1" t="str">
        <f>IFERROR(VLOOKUP(Table49[[#This Row],[ITEM CODE]],Table2[[Item Code]:[Sub Category]],7,0),"")</f>
        <v>Khmer Food</v>
      </c>
      <c r="Y513" s="68" t="str">
        <f>Table49[[#This Row],[PO Number]]&amp;COUNTIFS($E$5:E513,E513)</f>
        <v>PO311335</v>
      </c>
    </row>
    <row r="514" spans="1:25" ht="14.7" customHeight="1" x14ac:dyDescent="0.3">
      <c r="A514" s="1">
        <f>IF(Table49[[#This Row],[ITEM NAME]]="","",ROW()-4)</f>
        <v>510</v>
      </c>
      <c r="B514" s="68">
        <v>45903</v>
      </c>
      <c r="C514" s="4">
        <f>IFERROR(VLOOKUP(B514,Table14[],3,0),"")</f>
        <v>9</v>
      </c>
      <c r="D514" s="4" t="str">
        <f>IFERROR(VLOOKUP(B514,Table14[],2,0),"")</f>
        <v>Week 01</v>
      </c>
      <c r="E514" s="4" t="s">
        <v>1152</v>
      </c>
      <c r="F514" s="44" t="s">
        <v>1153</v>
      </c>
      <c r="G514" s="44" t="s">
        <v>528</v>
      </c>
      <c r="H514" s="41" t="str">
        <f>IFERROR(VLOOKUP(Table49[[#This Row],[ITEM CODE]],Table2[[Item Code]:[Master Name]],2,0),"")</f>
        <v>900038</v>
      </c>
      <c r="I514" s="41" t="s">
        <v>219</v>
      </c>
      <c r="J514" s="65" t="str">
        <f>IFERROR(VLOOKUP(Table49[[#This Row],[ITEM CODE]],Table2[[Item Code]:[Master Name]],3,0),"")</f>
        <v>ROATED PORK BELLY WITH RICE (បាយ សាច់ជ្រូក៣ជាន់)</v>
      </c>
      <c r="K514" s="1" t="str">
        <f>IFERROR(VLOOKUP(Table49[[#This Row],[ITEM CODE]],Table2[[Item Code]:[Master Name]],9,0),"")</f>
        <v>1BOX*1Portion</v>
      </c>
      <c r="L514" s="1" t="str">
        <f>IFERROR(VLOOKUP(Table49[[#This Row],[ITEM CODE]],Table2[[Item Code]:[Master Name]],8,0),"")</f>
        <v>BOX</v>
      </c>
      <c r="M514" s="41">
        <v>1</v>
      </c>
      <c r="N514" s="66">
        <f>IFERROR(VLOOKUP(Table49[[#This Row],[ITEM CODE]],Table2[[#All],[Item Code]:[Unit Cost]],10,0),0)</f>
        <v>1.0920000000000001</v>
      </c>
      <c r="O514" s="134">
        <f>IFERROR(VLOOKUP(Table49[[#This Row],[ITEM CODE]],Table2[[#All],[Item Code]:[Unit Cost]],10,0),0)</f>
        <v>1.0920000000000001</v>
      </c>
      <c r="P514" s="56"/>
      <c r="Q514" s="58"/>
      <c r="R514" s="58">
        <f>Table49[[#This Row],[QUANTITY]]*Table49[[#This Row],[INV Prices]]</f>
        <v>1.0920000000000001</v>
      </c>
      <c r="S514" s="67"/>
      <c r="V514" s="41"/>
      <c r="W514" s="4" t="str">
        <f>IFERROR(VLOOKUP(Table49[[#This Row],[ITEM CODE]],Table2[[Item Code]:[Category ]],6,0),"")</f>
        <v>FOOD</v>
      </c>
      <c r="X514" s="1" t="str">
        <f>IFERROR(VLOOKUP(Table49[[#This Row],[ITEM CODE]],Table2[[Item Code]:[Sub Category]],7,0),"")</f>
        <v>Khmer Food</v>
      </c>
      <c r="Y514" s="68" t="str">
        <f>Table49[[#This Row],[PO Number]]&amp;COUNTIFS($E$5:E514,E514)</f>
        <v>PO311336</v>
      </c>
    </row>
    <row r="515" spans="1:25" ht="14.7" customHeight="1" x14ac:dyDescent="0.3">
      <c r="A515" s="1">
        <f>IF(Table49[[#This Row],[ITEM NAME]]="","",ROW()-4)</f>
        <v>511</v>
      </c>
      <c r="B515" s="68">
        <v>45903</v>
      </c>
      <c r="C515" s="4">
        <f>IFERROR(VLOOKUP(B515,Table14[],3,0),"")</f>
        <v>9</v>
      </c>
      <c r="D515" s="4" t="str">
        <f>IFERROR(VLOOKUP(B515,Table14[],2,0),"")</f>
        <v>Week 01</v>
      </c>
      <c r="E515" s="4" t="s">
        <v>1152</v>
      </c>
      <c r="F515" s="44" t="s">
        <v>1153</v>
      </c>
      <c r="G515" s="44" t="s">
        <v>528</v>
      </c>
      <c r="H515" s="41" t="str">
        <f>IFERROR(VLOOKUP(Table49[[#This Row],[ITEM CODE]],Table2[[Item Code]:[Master Name]],2,0),"")</f>
        <v>900036</v>
      </c>
      <c r="I515" s="41" t="s">
        <v>220</v>
      </c>
      <c r="J515" s="65" t="str">
        <f>IFERROR(VLOOKUP(Table49[[#This Row],[ITEM CODE]],Table2[[Item Code]:[Master Name]],3,0),"")</f>
        <v>THICK CHICKEN CURRY (ការីសាច់មាន់) ខាប់</v>
      </c>
      <c r="K515" s="1" t="str">
        <f>IFERROR(VLOOKUP(Table49[[#This Row],[ITEM CODE]],Table2[[Item Code]:[Master Name]],9,0),"")</f>
        <v>1BOX*1Portion</v>
      </c>
      <c r="L515" s="1" t="str">
        <f>IFERROR(VLOOKUP(Table49[[#This Row],[ITEM CODE]],Table2[[Item Code]:[Master Name]],8,0),"")</f>
        <v>BOX</v>
      </c>
      <c r="M515" s="41">
        <v>2</v>
      </c>
      <c r="N515" s="66">
        <f>IFERROR(VLOOKUP(Table49[[#This Row],[ITEM CODE]],Table2[[#All],[Item Code]:[Unit Cost]],10,0),0)</f>
        <v>1.3824000000000001</v>
      </c>
      <c r="O515" s="134">
        <f>IFERROR(VLOOKUP(Table49[[#This Row],[ITEM CODE]],Table2[[#All],[Item Code]:[Unit Cost]],10,0),0)</f>
        <v>1.3824000000000001</v>
      </c>
      <c r="P515" s="56"/>
      <c r="Q515" s="58"/>
      <c r="R515" s="58">
        <f>Table49[[#This Row],[QUANTITY]]*Table49[[#This Row],[INV Prices]]</f>
        <v>2.7648000000000001</v>
      </c>
      <c r="S515" s="67"/>
      <c r="V515" s="41"/>
      <c r="W515" s="4" t="str">
        <f>IFERROR(VLOOKUP(Table49[[#This Row],[ITEM CODE]],Table2[[Item Code]:[Category ]],6,0),"")</f>
        <v>FOOD</v>
      </c>
      <c r="X515" s="1" t="str">
        <f>IFERROR(VLOOKUP(Table49[[#This Row],[ITEM CODE]],Table2[[Item Code]:[Sub Category]],7,0),"")</f>
        <v>Khmer Food</v>
      </c>
      <c r="Y515" s="68" t="str">
        <f>Table49[[#This Row],[PO Number]]&amp;COUNTIFS($E$5:E515,E515)</f>
        <v>PO311337</v>
      </c>
    </row>
    <row r="516" spans="1:25" ht="14.7" customHeight="1" x14ac:dyDescent="0.3">
      <c r="A516" s="1">
        <f>IF(Table49[[#This Row],[ITEM NAME]]="","",ROW()-4)</f>
        <v>512</v>
      </c>
      <c r="B516" s="68">
        <v>45903</v>
      </c>
      <c r="C516" s="4">
        <f>IFERROR(VLOOKUP(B516,Table14[],3,0),"")</f>
        <v>9</v>
      </c>
      <c r="D516" s="4" t="str">
        <f>IFERROR(VLOOKUP(B516,Table14[],2,0),"")</f>
        <v>Week 01</v>
      </c>
      <c r="E516" s="4" t="s">
        <v>1152</v>
      </c>
      <c r="F516" s="44" t="s">
        <v>1153</v>
      </c>
      <c r="G516" s="44" t="s">
        <v>528</v>
      </c>
      <c r="H516" s="41" t="str">
        <f>IFERROR(VLOOKUP(Table49[[#This Row],[ITEM CODE]],Table2[[Item Code]:[Master Name]],2,0),"")</f>
        <v>900035</v>
      </c>
      <c r="I516" s="41" t="s">
        <v>221</v>
      </c>
      <c r="J516" s="65" t="str">
        <f>IFERROR(VLOOKUP(Table49[[#This Row],[ITEM CODE]],Table2[[Item Code]:[Master Name]],3,0),"")</f>
        <v>THICK BEEF CURRY SARAMAN (ការីសារ៉ាម៉ាន់សាច់គោ) ខាប់</v>
      </c>
      <c r="K516" s="1" t="str">
        <f>IFERROR(VLOOKUP(Table49[[#This Row],[ITEM CODE]],Table2[[Item Code]:[Master Name]],9,0),"")</f>
        <v>1BOX*1Portion</v>
      </c>
      <c r="L516" s="1" t="str">
        <f>IFERROR(VLOOKUP(Table49[[#This Row],[ITEM CODE]],Table2[[Item Code]:[Master Name]],8,0),"")</f>
        <v>BOX</v>
      </c>
      <c r="M516" s="41">
        <v>2</v>
      </c>
      <c r="N516" s="66">
        <f>IFERROR(VLOOKUP(Table49[[#This Row],[ITEM CODE]],Table2[[#All],[Item Code]:[Unit Cost]],10,0),0)</f>
        <v>1.9079999999999999</v>
      </c>
      <c r="O516" s="134">
        <f>IFERROR(VLOOKUP(Table49[[#This Row],[ITEM CODE]],Table2[[#All],[Item Code]:[Unit Cost]],10,0),0)</f>
        <v>1.9079999999999999</v>
      </c>
      <c r="P516" s="56"/>
      <c r="Q516" s="58"/>
      <c r="R516" s="58">
        <f>Table49[[#This Row],[QUANTITY]]*Table49[[#This Row],[INV Prices]]</f>
        <v>3.8159999999999998</v>
      </c>
      <c r="S516" s="67"/>
      <c r="V516" s="41"/>
      <c r="W516" s="4" t="str">
        <f>IFERROR(VLOOKUP(Table49[[#This Row],[ITEM CODE]],Table2[[Item Code]:[Category ]],6,0),"")</f>
        <v>FOOD</v>
      </c>
      <c r="X516" s="1" t="str">
        <f>IFERROR(VLOOKUP(Table49[[#This Row],[ITEM CODE]],Table2[[Item Code]:[Sub Category]],7,0),"")</f>
        <v>Khmer Food</v>
      </c>
      <c r="Y516" s="68" t="str">
        <f>Table49[[#This Row],[PO Number]]&amp;COUNTIFS($E$5:E516,E516)</f>
        <v>PO311338</v>
      </c>
    </row>
    <row r="517" spans="1:25" ht="14.7" customHeight="1" x14ac:dyDescent="0.3">
      <c r="A517" s="1">
        <f>IF(Table49[[#This Row],[ITEM NAME]]="","",ROW()-4)</f>
        <v>513</v>
      </c>
      <c r="B517" s="68">
        <v>45903</v>
      </c>
      <c r="C517" s="4">
        <f>IFERROR(VLOOKUP(B517,Table14[],3,0),"")</f>
        <v>9</v>
      </c>
      <c r="D517" s="4" t="str">
        <f>IFERROR(VLOOKUP(B517,Table14[],2,0),"")</f>
        <v>Week 01</v>
      </c>
      <c r="E517" s="4" t="s">
        <v>1152</v>
      </c>
      <c r="F517" s="44" t="s">
        <v>1153</v>
      </c>
      <c r="G517" s="44" t="s">
        <v>528</v>
      </c>
      <c r="H517" s="41" t="str">
        <f>IFERROR(VLOOKUP(Table49[[#This Row],[ITEM CODE]],Table2[[Item Code]:[Master Name]],2,0),"")</f>
        <v>900037</v>
      </c>
      <c r="I517" s="41" t="s">
        <v>223</v>
      </c>
      <c r="J517" s="65" t="str">
        <f>IFERROR(VLOOKUP(Table49[[#This Row],[ITEM CODE]],Table2[[Item Code]:[Master Name]],3,0),"")</f>
        <v>HIKO FRIED RICE (បាយឆា HIKO)</v>
      </c>
      <c r="K517" s="1" t="str">
        <f>IFERROR(VLOOKUP(Table49[[#This Row],[ITEM CODE]],Table2[[Item Code]:[Master Name]],9,0),"")</f>
        <v>1BOX*1Portion</v>
      </c>
      <c r="L517" s="1" t="str">
        <f>IFERROR(VLOOKUP(Table49[[#This Row],[ITEM CODE]],Table2[[Item Code]:[Master Name]],8,0),"")</f>
        <v>BOX</v>
      </c>
      <c r="M517" s="41">
        <v>1</v>
      </c>
      <c r="N517" s="66">
        <f>IFERROR(VLOOKUP(Table49[[#This Row],[ITEM CODE]],Table2[[#All],[Item Code]:[Unit Cost]],10,0),0)</f>
        <v>1.68</v>
      </c>
      <c r="O517" s="134">
        <f>IFERROR(VLOOKUP(Table49[[#This Row],[ITEM CODE]],Table2[[#All],[Item Code]:[Unit Cost]],10,0),0)</f>
        <v>1.68</v>
      </c>
      <c r="P517" s="56"/>
      <c r="Q517" s="58"/>
      <c r="R517" s="58">
        <f>Table49[[#This Row],[QUANTITY]]*Table49[[#This Row],[INV Prices]]</f>
        <v>1.68</v>
      </c>
      <c r="S517" s="67"/>
      <c r="V517" s="41"/>
      <c r="W517" s="4" t="str">
        <f>IFERROR(VLOOKUP(Table49[[#This Row],[ITEM CODE]],Table2[[Item Code]:[Category ]],6,0),"")</f>
        <v>FOOD</v>
      </c>
      <c r="X517" s="1" t="str">
        <f>IFERROR(VLOOKUP(Table49[[#This Row],[ITEM CODE]],Table2[[Item Code]:[Sub Category]],7,0),"")</f>
        <v>Khmer Food</v>
      </c>
      <c r="Y517" s="68" t="str">
        <f>Table49[[#This Row],[PO Number]]&amp;COUNTIFS($E$5:E517,E517)</f>
        <v>PO311339</v>
      </c>
    </row>
    <row r="518" spans="1:25" ht="14.7" customHeight="1" x14ac:dyDescent="0.3">
      <c r="A518" s="1">
        <f>IF(Table49[[#This Row],[ITEM NAME]]="","",ROW()-4)</f>
        <v>514</v>
      </c>
      <c r="B518" s="68">
        <v>45903</v>
      </c>
      <c r="C518" s="4">
        <f>IFERROR(VLOOKUP(B518,Table14[],3,0),"")</f>
        <v>9</v>
      </c>
      <c r="D518" s="4" t="str">
        <f>IFERROR(VLOOKUP(B518,Table14[],2,0),"")</f>
        <v>Week 01</v>
      </c>
      <c r="E518" s="4" t="s">
        <v>1152</v>
      </c>
      <c r="F518" s="44" t="s">
        <v>1153</v>
      </c>
      <c r="G518" s="44" t="s">
        <v>528</v>
      </c>
      <c r="H518" s="41" t="str">
        <f>IFERROR(VLOOKUP(Table49[[#This Row],[ITEM CODE]],Table2[[Item Code]:[Master Name]],2,0),"")</f>
        <v>F0101010018</v>
      </c>
      <c r="I518" s="41" t="s">
        <v>633</v>
      </c>
      <c r="J518" s="65" t="str">
        <f>IFERROR(VLOOKUP(Table49[[#This Row],[ITEM CODE]],Table2[[Item Code]:[Master Name]],3,0),"")</f>
        <v>Salmon Fried Rice (បា​យឆា សាលម៉ុន)</v>
      </c>
      <c r="K518" s="1" t="str">
        <f>IFERROR(VLOOKUP(Table49[[#This Row],[ITEM CODE]],Table2[[Item Code]:[Master Name]],9,0),"")</f>
        <v>1BOX*1Portion</v>
      </c>
      <c r="L518" s="1" t="str">
        <f>IFERROR(VLOOKUP(Table49[[#This Row],[ITEM CODE]],Table2[[Item Code]:[Master Name]],8,0),"")</f>
        <v>BOX</v>
      </c>
      <c r="M518" s="41">
        <v>1</v>
      </c>
      <c r="N518" s="66">
        <f>IFERROR(VLOOKUP(Table49[[#This Row],[ITEM CODE]],Table2[[#All],[Item Code]:[Unit Cost]],10,0),0)</f>
        <v>1.6</v>
      </c>
      <c r="O518" s="134">
        <f>IFERROR(VLOOKUP(Table49[[#This Row],[ITEM CODE]],Table2[[#All],[Item Code]:[Unit Cost]],10,0),0)</f>
        <v>1.6</v>
      </c>
      <c r="P518" s="56"/>
      <c r="Q518" s="58"/>
      <c r="R518" s="58">
        <f>Table49[[#This Row],[QUANTITY]]*Table49[[#This Row],[INV Prices]]</f>
        <v>1.6</v>
      </c>
      <c r="S518" s="67"/>
      <c r="V518" s="41"/>
      <c r="W518" s="4" t="str">
        <f>IFERROR(VLOOKUP(Table49[[#This Row],[ITEM CODE]],Table2[[Item Code]:[Category ]],6,0),"")</f>
        <v>FOOD</v>
      </c>
      <c r="X518" s="1" t="str">
        <f>IFERROR(VLOOKUP(Table49[[#This Row],[ITEM CODE]],Table2[[Item Code]:[Sub Category]],7,0),"")</f>
        <v>Khmer Food</v>
      </c>
      <c r="Y518" s="68" t="str">
        <f>Table49[[#This Row],[PO Number]]&amp;COUNTIFS($E$5:E518,E518)</f>
        <v>PO3113310</v>
      </c>
    </row>
    <row r="519" spans="1:25" ht="14.7" customHeight="1" x14ac:dyDescent="0.3">
      <c r="A519" s="1">
        <f>IF(Table49[[#This Row],[ITEM NAME]]="","",ROW()-4)</f>
        <v>515</v>
      </c>
      <c r="B519" s="68">
        <v>45903</v>
      </c>
      <c r="C519" s="4">
        <f>IFERROR(VLOOKUP(B519,Table14[],3,0),"")</f>
        <v>9</v>
      </c>
      <c r="D519" s="4" t="str">
        <f>IFERROR(VLOOKUP(B519,Table14[],2,0),"")</f>
        <v>Week 01</v>
      </c>
      <c r="E519" s="4" t="s">
        <v>1152</v>
      </c>
      <c r="F519" s="44" t="s">
        <v>1153</v>
      </c>
      <c r="G519" s="44" t="s">
        <v>528</v>
      </c>
      <c r="H519" s="41" t="str">
        <f>IFERROR(VLOOKUP(Table49[[#This Row],[ITEM CODE]],Table2[[Item Code]:[Master Name]],2,0),"")</f>
        <v>F0101010019</v>
      </c>
      <c r="I519" s="41" t="s">
        <v>634</v>
      </c>
      <c r="J519" s="65" t="str">
        <f>IFERROR(VLOOKUP(Table49[[#This Row],[ITEM CODE]],Table2[[Item Code]:[Master Name]],3,0),"")</f>
        <v>Crab Fried Rice (បាយឆា ក្ដាម)</v>
      </c>
      <c r="K519" s="1" t="str">
        <f>IFERROR(VLOOKUP(Table49[[#This Row],[ITEM CODE]],Table2[[Item Code]:[Master Name]],9,0),"")</f>
        <v>1BOX*1Portion</v>
      </c>
      <c r="L519" s="1" t="str">
        <f>IFERROR(VLOOKUP(Table49[[#This Row],[ITEM CODE]],Table2[[Item Code]:[Master Name]],8,0),"")</f>
        <v>BOX</v>
      </c>
      <c r="M519" s="41">
        <v>1</v>
      </c>
      <c r="N519" s="66">
        <f>IFERROR(VLOOKUP(Table49[[#This Row],[ITEM CODE]],Table2[[#All],[Item Code]:[Unit Cost]],10,0),0)</f>
        <v>1.6</v>
      </c>
      <c r="O519" s="134">
        <f>IFERROR(VLOOKUP(Table49[[#This Row],[ITEM CODE]],Table2[[#All],[Item Code]:[Unit Cost]],10,0),0)</f>
        <v>1.6</v>
      </c>
      <c r="P519" s="56"/>
      <c r="Q519" s="58"/>
      <c r="R519" s="58">
        <f>Table49[[#This Row],[QUANTITY]]*Table49[[#This Row],[INV Prices]]</f>
        <v>1.6</v>
      </c>
      <c r="S519" s="67"/>
      <c r="V519" s="41"/>
      <c r="W519" s="4" t="str">
        <f>IFERROR(VLOOKUP(Table49[[#This Row],[ITEM CODE]],Table2[[Item Code]:[Category ]],6,0),"")</f>
        <v>FOOD</v>
      </c>
      <c r="X519" s="1" t="str">
        <f>IFERROR(VLOOKUP(Table49[[#This Row],[ITEM CODE]],Table2[[Item Code]:[Sub Category]],7,0),"")</f>
        <v>Khmer Food</v>
      </c>
      <c r="Y519" s="68" t="str">
        <f>Table49[[#This Row],[PO Number]]&amp;COUNTIFS($E$5:E519,E519)</f>
        <v>PO3113311</v>
      </c>
    </row>
    <row r="520" spans="1:25" ht="14.7" customHeight="1" x14ac:dyDescent="0.3">
      <c r="A520" s="1">
        <f>IF(Table49[[#This Row],[ITEM NAME]]="","",ROW()-4)</f>
        <v>516</v>
      </c>
      <c r="B520" s="68">
        <v>45903</v>
      </c>
      <c r="C520" s="4">
        <f>IFERROR(VLOOKUP(B520,Table14[],3,0),"")</f>
        <v>9</v>
      </c>
      <c r="D520" s="4" t="str">
        <f>IFERROR(VLOOKUP(B520,Table14[],2,0),"")</f>
        <v>Week 01</v>
      </c>
      <c r="E520" s="234" t="s">
        <v>1154</v>
      </c>
      <c r="F520" s="235" t="s">
        <v>1155</v>
      </c>
      <c r="G520" s="44" t="s">
        <v>578</v>
      </c>
      <c r="H520" s="41" t="str">
        <f>IFERROR(VLOOKUP(Table49[[#This Row],[ITEM CODE]],Table2[[Item Code]:[Master Name]],2,0),"")</f>
        <v>F0103010009</v>
      </c>
      <c r="I520" s="41" t="s">
        <v>602</v>
      </c>
      <c r="J520" s="65" t="str">
        <f>IFERROR(VLOOKUP(Table49[[#This Row],[ITEM CODE]],Table2[[Item Code]:[Master Name]],3,0),"")</f>
        <v xml:space="preserve">Tuna &amp; Egg Sandwich </v>
      </c>
      <c r="K520" s="1" t="str">
        <f>IFERROR(VLOOKUP(Table49[[#This Row],[ITEM CODE]],Table2[[Item Code]:[Master Name]],9,0),"")</f>
        <v>1BOX*2PCS</v>
      </c>
      <c r="L520" s="1" t="str">
        <f>IFERROR(VLOOKUP(Table49[[#This Row],[ITEM CODE]],Table2[[Item Code]:[Master Name]],8,0),"")</f>
        <v>BOX</v>
      </c>
      <c r="M520" s="41">
        <v>1</v>
      </c>
      <c r="N520" s="66">
        <f>IFERROR(VLOOKUP(Table49[[#This Row],[ITEM CODE]],Table2[[#All],[Item Code]:[Unit Cost]],10,0),0)</f>
        <v>1.5</v>
      </c>
      <c r="O520" s="134">
        <f>IFERROR(VLOOKUP(Table49[[#This Row],[ITEM CODE]],Table2[[#All],[Item Code]:[Unit Cost]],10,0),0)</f>
        <v>1.5</v>
      </c>
      <c r="P520" s="56"/>
      <c r="Q520" s="58"/>
      <c r="R520" s="58">
        <f>Table49[[#This Row],[QUANTITY]]*Table49[[#This Row],[INV Prices]]</f>
        <v>1.5</v>
      </c>
      <c r="S520" s="67"/>
      <c r="V520" s="41"/>
      <c r="W520" s="4" t="str">
        <f>IFERROR(VLOOKUP(Table49[[#This Row],[ITEM CODE]],Table2[[Item Code]:[Category ]],6,0),"")</f>
        <v>FOOD</v>
      </c>
      <c r="X520" s="1" t="str">
        <f>IFERROR(VLOOKUP(Table49[[#This Row],[ITEM CODE]],Table2[[Item Code]:[Sub Category]],7,0),"")</f>
        <v>Sandwich</v>
      </c>
      <c r="Y520" s="68" t="str">
        <f>Table49[[#This Row],[PO Number]]&amp;COUNTIFS($E$5:E520,E520)</f>
        <v>PO311361</v>
      </c>
    </row>
    <row r="521" spans="1:25" ht="14.7" customHeight="1" x14ac:dyDescent="0.3">
      <c r="A521" s="1">
        <f>IF(Table49[[#This Row],[ITEM NAME]]="","",ROW()-4)</f>
        <v>517</v>
      </c>
      <c r="B521" s="68">
        <v>45903</v>
      </c>
      <c r="C521" s="4">
        <f>IFERROR(VLOOKUP(B521,Table14[],3,0),"")</f>
        <v>9</v>
      </c>
      <c r="D521" s="4" t="str">
        <f>IFERROR(VLOOKUP(B521,Table14[],2,0),"")</f>
        <v>Week 01</v>
      </c>
      <c r="E521" s="234" t="s">
        <v>1154</v>
      </c>
      <c r="F521" s="235" t="s">
        <v>1155</v>
      </c>
      <c r="G521" s="44" t="s">
        <v>578</v>
      </c>
      <c r="H521" s="41" t="str">
        <f>IFERROR(VLOOKUP(Table49[[#This Row],[ITEM CODE]],Table2[[Item Code]:[Master Name]],2,0),"")</f>
        <v>F0103010010</v>
      </c>
      <c r="I521" s="41" t="s">
        <v>603</v>
      </c>
      <c r="J521" s="65" t="str">
        <f>IFERROR(VLOOKUP(Table49[[#This Row],[ITEM CODE]],Table2[[Item Code]:[Master Name]],3,0),"")</f>
        <v xml:space="preserve">Ham &amp; Corn Sandwich </v>
      </c>
      <c r="K521" s="1" t="str">
        <f>IFERROR(VLOOKUP(Table49[[#This Row],[ITEM CODE]],Table2[[Item Code]:[Master Name]],9,0),"")</f>
        <v>1BOX*2PCS</v>
      </c>
      <c r="L521" s="1" t="str">
        <f>IFERROR(VLOOKUP(Table49[[#This Row],[ITEM CODE]],Table2[[Item Code]:[Master Name]],8,0),"")</f>
        <v>BOX</v>
      </c>
      <c r="M521" s="41">
        <v>1</v>
      </c>
      <c r="N521" s="66">
        <f>IFERROR(VLOOKUP(Table49[[#This Row],[ITEM CODE]],Table2[[#All],[Item Code]:[Unit Cost]],10,0),0)</f>
        <v>1.5</v>
      </c>
      <c r="O521" s="134">
        <f>IFERROR(VLOOKUP(Table49[[#This Row],[ITEM CODE]],Table2[[#All],[Item Code]:[Unit Cost]],10,0),0)</f>
        <v>1.5</v>
      </c>
      <c r="P521" s="56"/>
      <c r="Q521" s="58"/>
      <c r="R521" s="58">
        <f>Table49[[#This Row],[QUANTITY]]*Table49[[#This Row],[INV Prices]]</f>
        <v>1.5</v>
      </c>
      <c r="S521" s="67"/>
      <c r="V521" s="41"/>
      <c r="W521" s="4" t="str">
        <f>IFERROR(VLOOKUP(Table49[[#This Row],[ITEM CODE]],Table2[[Item Code]:[Category ]],6,0),"")</f>
        <v>FOOD</v>
      </c>
      <c r="X521" s="1" t="str">
        <f>IFERROR(VLOOKUP(Table49[[#This Row],[ITEM CODE]],Table2[[Item Code]:[Sub Category]],7,0),"")</f>
        <v>Sandwich</v>
      </c>
      <c r="Y521" s="68" t="str">
        <f>Table49[[#This Row],[PO Number]]&amp;COUNTIFS($E$5:E521,E521)</f>
        <v>PO311362</v>
      </c>
    </row>
    <row r="522" spans="1:25" ht="14.7" customHeight="1" x14ac:dyDescent="0.3">
      <c r="A522" s="1">
        <f>IF(Table49[[#This Row],[ITEM NAME]]="","",ROW()-4)</f>
        <v>518</v>
      </c>
      <c r="B522" s="68">
        <v>45903</v>
      </c>
      <c r="C522" s="4">
        <f>IFERROR(VLOOKUP(B522,Table14[],3,0),"")</f>
        <v>9</v>
      </c>
      <c r="D522" s="4" t="str">
        <f>IFERROR(VLOOKUP(B522,Table14[],2,0),"")</f>
        <v>Week 01</v>
      </c>
      <c r="E522" s="234" t="s">
        <v>1154</v>
      </c>
      <c r="F522" s="235" t="s">
        <v>1155</v>
      </c>
      <c r="G522" s="44" t="s">
        <v>578</v>
      </c>
      <c r="H522" s="41" t="str">
        <f>IFERROR(VLOOKUP(Table49[[#This Row],[ITEM CODE]],Table2[[Item Code]:[Master Name]],2,0),"")</f>
        <v>F0103010011</v>
      </c>
      <c r="I522" s="41" t="s">
        <v>604</v>
      </c>
      <c r="J522" s="65" t="str">
        <f>IFERROR(VLOOKUP(Table49[[#This Row],[ITEM CODE]],Table2[[Item Code]:[Master Name]],3,0),"")</f>
        <v xml:space="preserve">Sausage &amp; Freid Egg Sandwich  </v>
      </c>
      <c r="K522" s="1" t="str">
        <f>IFERROR(VLOOKUP(Table49[[#This Row],[ITEM CODE]],Table2[[Item Code]:[Master Name]],9,0),"")</f>
        <v>1BOX*2PCS</v>
      </c>
      <c r="L522" s="1" t="str">
        <f>IFERROR(VLOOKUP(Table49[[#This Row],[ITEM CODE]],Table2[[Item Code]:[Master Name]],8,0),"")</f>
        <v>BOX</v>
      </c>
      <c r="M522" s="41">
        <v>1</v>
      </c>
      <c r="N522" s="66">
        <f>IFERROR(VLOOKUP(Table49[[#This Row],[ITEM CODE]],Table2[[#All],[Item Code]:[Unit Cost]],10,0),0)</f>
        <v>1.5</v>
      </c>
      <c r="O522" s="134">
        <f>IFERROR(VLOOKUP(Table49[[#This Row],[ITEM CODE]],Table2[[#All],[Item Code]:[Unit Cost]],10,0),0)</f>
        <v>1.5</v>
      </c>
      <c r="P522" s="56"/>
      <c r="Q522" s="58"/>
      <c r="R522" s="58">
        <f>Table49[[#This Row],[QUANTITY]]*Table49[[#This Row],[INV Prices]]</f>
        <v>1.5</v>
      </c>
      <c r="S522" s="67"/>
      <c r="V522" s="41"/>
      <c r="W522" s="4" t="str">
        <f>IFERROR(VLOOKUP(Table49[[#This Row],[ITEM CODE]],Table2[[Item Code]:[Category ]],6,0),"")</f>
        <v>FOOD</v>
      </c>
      <c r="X522" s="1" t="str">
        <f>IFERROR(VLOOKUP(Table49[[#This Row],[ITEM CODE]],Table2[[Item Code]:[Sub Category]],7,0),"")</f>
        <v>Sandwich</v>
      </c>
      <c r="Y522" s="68" t="str">
        <f>Table49[[#This Row],[PO Number]]&amp;COUNTIFS($E$5:E522,E522)</f>
        <v>PO311363</v>
      </c>
    </row>
    <row r="523" spans="1:25" ht="14.7" customHeight="1" x14ac:dyDescent="0.3">
      <c r="A523" s="1">
        <f>IF(Table49[[#This Row],[ITEM NAME]]="","",ROW()-4)</f>
        <v>519</v>
      </c>
      <c r="B523" s="68">
        <v>45903</v>
      </c>
      <c r="C523" s="4">
        <f>IFERROR(VLOOKUP(B523,Table14[],3,0),"")</f>
        <v>9</v>
      </c>
      <c r="D523" s="4" t="str">
        <f>IFERROR(VLOOKUP(B523,Table14[],2,0),"")</f>
        <v>Week 01</v>
      </c>
      <c r="E523" s="234" t="s">
        <v>1154</v>
      </c>
      <c r="F523" s="235" t="s">
        <v>1155</v>
      </c>
      <c r="G523" s="44" t="s">
        <v>578</v>
      </c>
      <c r="H523" s="41" t="str">
        <f>IFERROR(VLOOKUP(Table49[[#This Row],[ITEM CODE]],Table2[[Item Code]:[Master Name]],2,0),"")</f>
        <v>F0103010012</v>
      </c>
      <c r="I523" s="41" t="s">
        <v>605</v>
      </c>
      <c r="J523" s="65" t="str">
        <f>IFERROR(VLOOKUP(Table49[[#This Row],[ITEM CODE]],Table2[[Item Code]:[Master Name]],3,0),"")</f>
        <v xml:space="preserve">Chicken Sandwich </v>
      </c>
      <c r="K523" s="1" t="str">
        <f>IFERROR(VLOOKUP(Table49[[#This Row],[ITEM CODE]],Table2[[Item Code]:[Master Name]],9,0),"")</f>
        <v>1BOX*2PCS</v>
      </c>
      <c r="L523" s="1" t="str">
        <f>IFERROR(VLOOKUP(Table49[[#This Row],[ITEM CODE]],Table2[[Item Code]:[Master Name]],8,0),"")</f>
        <v>BOX</v>
      </c>
      <c r="M523" s="41">
        <v>1</v>
      </c>
      <c r="N523" s="66">
        <f>IFERROR(VLOOKUP(Table49[[#This Row],[ITEM CODE]],Table2[[#All],[Item Code]:[Unit Cost]],10,0),0)</f>
        <v>1.5</v>
      </c>
      <c r="O523" s="134">
        <f>IFERROR(VLOOKUP(Table49[[#This Row],[ITEM CODE]],Table2[[#All],[Item Code]:[Unit Cost]],10,0),0)</f>
        <v>1.5</v>
      </c>
      <c r="P523" s="56"/>
      <c r="Q523" s="58"/>
      <c r="R523" s="58">
        <f>Table49[[#This Row],[QUANTITY]]*Table49[[#This Row],[INV Prices]]</f>
        <v>1.5</v>
      </c>
      <c r="S523" s="67"/>
      <c r="V523" s="41"/>
      <c r="W523" s="4" t="str">
        <f>IFERROR(VLOOKUP(Table49[[#This Row],[ITEM CODE]],Table2[[Item Code]:[Category ]],6,0),"")</f>
        <v>FOOD</v>
      </c>
      <c r="X523" s="1" t="str">
        <f>IFERROR(VLOOKUP(Table49[[#This Row],[ITEM CODE]],Table2[[Item Code]:[Sub Category]],7,0),"")</f>
        <v>Sandwich</v>
      </c>
      <c r="Y523" s="68" t="str">
        <f>Table49[[#This Row],[PO Number]]&amp;COUNTIFS($E$5:E523,E523)</f>
        <v>PO311364</v>
      </c>
    </row>
    <row r="524" spans="1:25" ht="14.7" customHeight="1" x14ac:dyDescent="0.3">
      <c r="A524" s="1">
        <f>IF(Table49[[#This Row],[ITEM NAME]]="","",ROW()-4)</f>
        <v>520</v>
      </c>
      <c r="B524" s="68">
        <v>45903</v>
      </c>
      <c r="C524" s="4">
        <f>IFERROR(VLOOKUP(B524,Table14[],3,0),"")</f>
        <v>9</v>
      </c>
      <c r="D524" s="4" t="str">
        <f>IFERROR(VLOOKUP(B524,Table14[],2,0),"")</f>
        <v>Week 01</v>
      </c>
      <c r="E524" s="234" t="s">
        <v>1154</v>
      </c>
      <c r="F524" s="235" t="s">
        <v>1155</v>
      </c>
      <c r="G524" s="44" t="s">
        <v>578</v>
      </c>
      <c r="H524" s="41" t="str">
        <f>IFERROR(VLOOKUP(Table49[[#This Row],[ITEM CODE]],Table2[[Item Code]:[Master Name]],2,0),"")</f>
        <v>F0101010017</v>
      </c>
      <c r="I524" s="41" t="s">
        <v>583</v>
      </c>
      <c r="J524" s="65" t="str">
        <f>IFERROR(VLOOKUP(Table49[[#This Row],[ITEM CODE]],Table2[[Item Code]:[Master Name]],3,0),"")</f>
        <v>Bulgogi Dosirak-KL-0001</v>
      </c>
      <c r="K524" s="1" t="str">
        <f>IFERROR(VLOOKUP(Table49[[#This Row],[ITEM CODE]],Table2[[Item Code]:[Master Name]],9,0),"")</f>
        <v>1BOX*1Portion</v>
      </c>
      <c r="L524" s="1" t="str">
        <f>IFERROR(VLOOKUP(Table49[[#This Row],[ITEM CODE]],Table2[[Item Code]:[Master Name]],8,0),"")</f>
        <v>BOX</v>
      </c>
      <c r="M524" s="41">
        <v>1</v>
      </c>
      <c r="N524" s="66">
        <f>IFERROR(VLOOKUP(Table49[[#This Row],[ITEM CODE]],Table2[[#All],[Item Code]:[Unit Cost]],10,0),0)</f>
        <v>2.2000000000000002</v>
      </c>
      <c r="O524" s="134">
        <f>IFERROR(VLOOKUP(Table49[[#This Row],[ITEM CODE]],Table2[[#All],[Item Code]:[Unit Cost]],10,0),0)</f>
        <v>2.2000000000000002</v>
      </c>
      <c r="P524" s="56"/>
      <c r="Q524" s="58"/>
      <c r="R524" s="58">
        <f>Table49[[#This Row],[QUANTITY]]*Table49[[#This Row],[INV Prices]]</f>
        <v>2.2000000000000002</v>
      </c>
      <c r="S524" s="67"/>
      <c r="V524" s="41"/>
      <c r="W524" s="4" t="str">
        <f>IFERROR(VLOOKUP(Table49[[#This Row],[ITEM CODE]],Table2[[Item Code]:[Category ]],6,0),"")</f>
        <v>FOOD</v>
      </c>
      <c r="X524" s="1" t="str">
        <f>IFERROR(VLOOKUP(Table49[[#This Row],[ITEM CODE]],Table2[[Item Code]:[Sub Category]],7,0),"")</f>
        <v>Korean Lunch Box</v>
      </c>
      <c r="Y524" s="68" t="str">
        <f>Table49[[#This Row],[PO Number]]&amp;COUNTIFS($E$5:E524,E524)</f>
        <v>PO311365</v>
      </c>
    </row>
    <row r="525" spans="1:25" ht="14.7" customHeight="1" x14ac:dyDescent="0.3">
      <c r="A525" s="1">
        <f>IF(Table49[[#This Row],[ITEM NAME]]="","",ROW()-4)</f>
        <v>521</v>
      </c>
      <c r="B525" s="68">
        <v>45903</v>
      </c>
      <c r="C525" s="4">
        <f>IFERROR(VLOOKUP(B525,Table14[],3,0),"")</f>
        <v>9</v>
      </c>
      <c r="D525" s="4" t="str">
        <f>IFERROR(VLOOKUP(B525,Table14[],2,0),"")</f>
        <v>Week 01</v>
      </c>
      <c r="E525" s="234" t="s">
        <v>1154</v>
      </c>
      <c r="F525" s="235" t="s">
        <v>1155</v>
      </c>
      <c r="G525" s="44" t="s">
        <v>578</v>
      </c>
      <c r="H525" s="41" t="str">
        <f>IFERROR(VLOOKUP(Table49[[#This Row],[ITEM CODE]],Table2[[Item Code]:[Master Name]],2,0),"")</f>
        <v>F0101010015</v>
      </c>
      <c r="I525" s="41" t="s">
        <v>585</v>
      </c>
      <c r="J525" s="65" t="str">
        <f>IFERROR(VLOOKUP(Table49[[#This Row],[ITEM CODE]],Table2[[Item Code]:[Master Name]],3,0),"")</f>
        <v>Japchae Dakgangjeong Dosirak-KL-0003</v>
      </c>
      <c r="K525" s="1" t="str">
        <f>IFERROR(VLOOKUP(Table49[[#This Row],[ITEM CODE]],Table2[[Item Code]:[Master Name]],9,0),"")</f>
        <v>1BOX*1Portion</v>
      </c>
      <c r="L525" s="1" t="str">
        <f>IFERROR(VLOOKUP(Table49[[#This Row],[ITEM CODE]],Table2[[Item Code]:[Master Name]],8,0),"")</f>
        <v>BOX</v>
      </c>
      <c r="M525" s="41">
        <v>1</v>
      </c>
      <c r="N525" s="66">
        <f>IFERROR(VLOOKUP(Table49[[#This Row],[ITEM CODE]],Table2[[#All],[Item Code]:[Unit Cost]],10,0),0)</f>
        <v>2.6</v>
      </c>
      <c r="O525" s="134">
        <f>IFERROR(VLOOKUP(Table49[[#This Row],[ITEM CODE]],Table2[[#All],[Item Code]:[Unit Cost]],10,0),0)</f>
        <v>2.6</v>
      </c>
      <c r="P525" s="56"/>
      <c r="Q525" s="58"/>
      <c r="R525" s="58">
        <f>Table49[[#This Row],[QUANTITY]]*Table49[[#This Row],[INV Prices]]</f>
        <v>2.6</v>
      </c>
      <c r="S525" s="67"/>
      <c r="V525" s="41"/>
      <c r="W525" s="4" t="str">
        <f>IFERROR(VLOOKUP(Table49[[#This Row],[ITEM CODE]],Table2[[Item Code]:[Category ]],6,0),"")</f>
        <v>FOOD</v>
      </c>
      <c r="X525" s="1" t="str">
        <f>IFERROR(VLOOKUP(Table49[[#This Row],[ITEM CODE]],Table2[[Item Code]:[Sub Category]],7,0),"")</f>
        <v>Korean Lunch Box</v>
      </c>
      <c r="Y525" s="68" t="str">
        <f>Table49[[#This Row],[PO Number]]&amp;COUNTIFS($E$5:E525,E525)</f>
        <v>PO311366</v>
      </c>
    </row>
    <row r="526" spans="1:25" ht="14.7" customHeight="1" x14ac:dyDescent="0.3">
      <c r="A526" s="1">
        <f>IF(Table49[[#This Row],[ITEM NAME]]="","",ROW()-4)</f>
        <v>522</v>
      </c>
      <c r="B526" s="68">
        <v>45903</v>
      </c>
      <c r="C526" s="4">
        <f>IFERROR(VLOOKUP(B526,Table14[],3,0),"")</f>
        <v>9</v>
      </c>
      <c r="D526" s="4" t="str">
        <f>IFERROR(VLOOKUP(B526,Table14[],2,0),"")</f>
        <v>Week 01</v>
      </c>
      <c r="E526" s="234" t="s">
        <v>1154</v>
      </c>
      <c r="F526" s="235" t="s">
        <v>1155</v>
      </c>
      <c r="G526" s="44" t="s">
        <v>578</v>
      </c>
      <c r="H526" s="41" t="str">
        <f>IFERROR(VLOOKUP(Table49[[#This Row],[ITEM CODE]],Table2[[Item Code]:[Master Name]],2,0),"")</f>
        <v>F0101010016</v>
      </c>
      <c r="I526" s="41" t="s">
        <v>584</v>
      </c>
      <c r="J526" s="65" t="str">
        <f>IFERROR(VLOOKUP(Table49[[#This Row],[ITEM CODE]],Table2[[Item Code]:[Master Name]],3,0),"")</f>
        <v>Stir Fried Spicy Pork Dosirak-KL-0002</v>
      </c>
      <c r="K526" s="1" t="str">
        <f>IFERROR(VLOOKUP(Table49[[#This Row],[ITEM CODE]],Table2[[Item Code]:[Master Name]],9,0),"")</f>
        <v>1BOX*1Portion</v>
      </c>
      <c r="L526" s="1" t="str">
        <f>IFERROR(VLOOKUP(Table49[[#This Row],[ITEM CODE]],Table2[[Item Code]:[Master Name]],8,0),"")</f>
        <v>BOX</v>
      </c>
      <c r="M526" s="41">
        <v>1</v>
      </c>
      <c r="N526" s="66">
        <f>IFERROR(VLOOKUP(Table49[[#This Row],[ITEM CODE]],Table2[[#All],[Item Code]:[Unit Cost]],10,0),0)</f>
        <v>2.38</v>
      </c>
      <c r="O526" s="134">
        <f>IFERROR(VLOOKUP(Table49[[#This Row],[ITEM CODE]],Table2[[#All],[Item Code]:[Unit Cost]],10,0),0)</f>
        <v>2.38</v>
      </c>
      <c r="P526" s="56"/>
      <c r="Q526" s="58"/>
      <c r="R526" s="58">
        <f>Table49[[#This Row],[QUANTITY]]*Table49[[#This Row],[INV Prices]]</f>
        <v>2.38</v>
      </c>
      <c r="S526" s="67"/>
      <c r="V526" s="41"/>
      <c r="W526" s="4" t="str">
        <f>IFERROR(VLOOKUP(Table49[[#This Row],[ITEM CODE]],Table2[[Item Code]:[Category ]],6,0),"")</f>
        <v>FOOD</v>
      </c>
      <c r="X526" s="1" t="str">
        <f>IFERROR(VLOOKUP(Table49[[#This Row],[ITEM CODE]],Table2[[Item Code]:[Sub Category]],7,0),"")</f>
        <v>Korean Lunch Box</v>
      </c>
      <c r="Y526" s="68" t="str">
        <f>Table49[[#This Row],[PO Number]]&amp;COUNTIFS($E$5:E526,E526)</f>
        <v>PO311367</v>
      </c>
    </row>
    <row r="527" spans="1:25" ht="14.7" customHeight="1" x14ac:dyDescent="0.3">
      <c r="A527" s="1">
        <f>IF(Table49[[#This Row],[ITEM NAME]]="","",ROW()-4)</f>
        <v>523</v>
      </c>
      <c r="B527" s="68">
        <v>45903</v>
      </c>
      <c r="C527" s="4">
        <f>IFERROR(VLOOKUP(B527,Table14[],3,0),"")</f>
        <v>9</v>
      </c>
      <c r="D527" s="4" t="str">
        <f>IFERROR(VLOOKUP(B527,Table14[],2,0),"")</f>
        <v>Week 01</v>
      </c>
      <c r="E527" s="234" t="s">
        <v>1154</v>
      </c>
      <c r="F527" s="235" t="s">
        <v>1155</v>
      </c>
      <c r="G527" s="44" t="s">
        <v>578</v>
      </c>
      <c r="H527" s="41" t="str">
        <f>IFERROR(VLOOKUP(Table49[[#This Row],[ITEM CODE]],Table2[[Item Code]:[Master Name]],2,0),"")</f>
        <v>F0103010013</v>
      </c>
      <c r="I527" s="41" t="s">
        <v>615</v>
      </c>
      <c r="J527" s="65" t="str">
        <f>IFERROR(VLOOKUP(Table49[[#This Row],[ITEM CODE]],Table2[[Item Code]:[Master Name]],3,0),"")</f>
        <v>Maki Crab &amp; Chicken Egg</v>
      </c>
      <c r="K527" s="1" t="str">
        <f>IFERROR(VLOOKUP(Table49[[#This Row],[ITEM CODE]],Table2[[Item Code]:[Master Name]],9,0),"")</f>
        <v>1BOX*6PCS</v>
      </c>
      <c r="L527" s="1" t="str">
        <f>IFERROR(VLOOKUP(Table49[[#This Row],[ITEM CODE]],Table2[[Item Code]:[Master Name]],8,0),"")</f>
        <v>Box</v>
      </c>
      <c r="M527" s="41">
        <v>1</v>
      </c>
      <c r="N527" s="66">
        <f>IFERROR(VLOOKUP(Table49[[#This Row],[ITEM CODE]],Table2[[#All],[Item Code]:[Unit Cost]],10,0),0)</f>
        <v>1.21</v>
      </c>
      <c r="O527" s="134">
        <f>IFERROR(VLOOKUP(Table49[[#This Row],[ITEM CODE]],Table2[[#All],[Item Code]:[Unit Cost]],10,0),0)</f>
        <v>1.21</v>
      </c>
      <c r="P527" s="56"/>
      <c r="Q527" s="58"/>
      <c r="R527" s="58">
        <f>Table49[[#This Row],[QUANTITY]]*Table49[[#This Row],[INV Prices]]</f>
        <v>1.21</v>
      </c>
      <c r="S527" s="67"/>
      <c r="V527" s="41"/>
      <c r="W527" s="4" t="str">
        <f>IFERROR(VLOOKUP(Table49[[#This Row],[ITEM CODE]],Table2[[Item Code]:[Category ]],6,0),"")</f>
        <v>FOOD</v>
      </c>
      <c r="X527" s="1" t="str">
        <f>IFERROR(VLOOKUP(Table49[[#This Row],[ITEM CODE]],Table2[[Item Code]:[Sub Category]],7,0),"")</f>
        <v>Sushi</v>
      </c>
      <c r="Y527" s="68" t="str">
        <f>Table49[[#This Row],[PO Number]]&amp;COUNTIFS($E$5:E527,E527)</f>
        <v>PO311368</v>
      </c>
    </row>
    <row r="528" spans="1:25" ht="14.7" customHeight="1" x14ac:dyDescent="0.3">
      <c r="A528" s="1">
        <f>IF(Table49[[#This Row],[ITEM NAME]]="","",ROW()-4)</f>
        <v>524</v>
      </c>
      <c r="B528" s="68">
        <v>45903</v>
      </c>
      <c r="C528" s="4">
        <f>IFERROR(VLOOKUP(B528,Table14[],3,0),"")</f>
        <v>9</v>
      </c>
      <c r="D528" s="4" t="str">
        <f>IFERROR(VLOOKUP(B528,Table14[],2,0),"")</f>
        <v>Week 01</v>
      </c>
      <c r="E528" s="234" t="s">
        <v>1154</v>
      </c>
      <c r="F528" s="235" t="s">
        <v>1155</v>
      </c>
      <c r="G528" s="44" t="s">
        <v>578</v>
      </c>
      <c r="H528" s="41" t="str">
        <f>IFERROR(VLOOKUP(Table49[[#This Row],[ITEM CODE]],Table2[[Item Code]:[Master Name]],2,0),"")</f>
        <v>F0103010014</v>
      </c>
      <c r="I528" s="41" t="s">
        <v>616</v>
      </c>
      <c r="J528" s="65" t="str">
        <f>IFERROR(VLOOKUP(Table49[[#This Row],[ITEM CODE]],Table2[[Item Code]:[Master Name]],3,0),"")</f>
        <v>Maki Cali &amp; Tuna Roll</v>
      </c>
      <c r="K528" s="1" t="str">
        <f>IFERROR(VLOOKUP(Table49[[#This Row],[ITEM CODE]],Table2[[Item Code]:[Master Name]],9,0),"")</f>
        <v>1BOX*3PCS</v>
      </c>
      <c r="L528" s="1" t="str">
        <f>IFERROR(VLOOKUP(Table49[[#This Row],[ITEM CODE]],Table2[[Item Code]:[Master Name]],8,0),"")</f>
        <v>Box</v>
      </c>
      <c r="M528" s="41">
        <v>1</v>
      </c>
      <c r="N528" s="66">
        <f>IFERROR(VLOOKUP(Table49[[#This Row],[ITEM CODE]],Table2[[#All],[Item Code]:[Unit Cost]],10,0),0)</f>
        <v>1.21</v>
      </c>
      <c r="O528" s="134">
        <f>IFERROR(VLOOKUP(Table49[[#This Row],[ITEM CODE]],Table2[[#All],[Item Code]:[Unit Cost]],10,0),0)</f>
        <v>1.21</v>
      </c>
      <c r="P528" s="56"/>
      <c r="Q528" s="58"/>
      <c r="R528" s="58">
        <f>Table49[[#This Row],[QUANTITY]]*Table49[[#This Row],[INV Prices]]</f>
        <v>1.21</v>
      </c>
      <c r="S528" s="67"/>
      <c r="V528" s="41"/>
      <c r="W528" s="4" t="str">
        <f>IFERROR(VLOOKUP(Table49[[#This Row],[ITEM CODE]],Table2[[Item Code]:[Category ]],6,0),"")</f>
        <v>FOOD</v>
      </c>
      <c r="X528" s="1" t="str">
        <f>IFERROR(VLOOKUP(Table49[[#This Row],[ITEM CODE]],Table2[[Item Code]:[Sub Category]],7,0),"")</f>
        <v>Sushi</v>
      </c>
      <c r="Y528" s="68" t="str">
        <f>Table49[[#This Row],[PO Number]]&amp;COUNTIFS($E$5:E528,E528)</f>
        <v>PO311369</v>
      </c>
    </row>
    <row r="529" spans="1:25" ht="14.7" customHeight="1" x14ac:dyDescent="0.3">
      <c r="A529" s="1">
        <f>IF(Table49[[#This Row],[ITEM NAME]]="","",ROW()-4)</f>
        <v>525</v>
      </c>
      <c r="B529" s="68">
        <v>45903</v>
      </c>
      <c r="C529" s="4">
        <f>IFERROR(VLOOKUP(B529,Table14[],3,0),"")</f>
        <v>9</v>
      </c>
      <c r="D529" s="4" t="str">
        <f>IFERROR(VLOOKUP(B529,Table14[],2,0),"")</f>
        <v>Week 01</v>
      </c>
      <c r="E529" s="234" t="s">
        <v>1156</v>
      </c>
      <c r="F529" s="235" t="s">
        <v>1157</v>
      </c>
      <c r="G529" s="44" t="s">
        <v>578</v>
      </c>
      <c r="H529" s="41" t="str">
        <f>IFERROR(VLOOKUP(Table49[[#This Row],[ITEM CODE]],Table2[[Item Code]:[Master Name]],2,0),"")</f>
        <v>900029</v>
      </c>
      <c r="I529" s="41" t="s">
        <v>211</v>
      </c>
      <c r="J529" s="65" t="str">
        <f>IFERROR(VLOOKUP(Table49[[#This Row],[ITEM CODE]],Table2[[Item Code]:[Master Name]],3,0),"")</f>
        <v>BEEF LOK LAK WITH RICE (បាយ​ ឡុកឡាក់សាច់គោ)</v>
      </c>
      <c r="K529" s="1" t="str">
        <f>IFERROR(VLOOKUP(Table49[[#This Row],[ITEM CODE]],Table2[[Item Code]:[Master Name]],9,0),"")</f>
        <v>1BOX*1Portion</v>
      </c>
      <c r="L529" s="1" t="str">
        <f>IFERROR(VLOOKUP(Table49[[#This Row],[ITEM CODE]],Table2[[Item Code]:[Master Name]],8,0),"")</f>
        <v>BOX</v>
      </c>
      <c r="M529" s="41">
        <v>2</v>
      </c>
      <c r="N529" s="66">
        <f>IFERROR(VLOOKUP(Table49[[#This Row],[ITEM CODE]],Table2[[#All],[Item Code]:[Unit Cost]],10,0),0)</f>
        <v>1.6679999999999999</v>
      </c>
      <c r="O529" s="134">
        <f>IFERROR(VLOOKUP(Table49[[#This Row],[ITEM CODE]],Table2[[#All],[Item Code]:[Unit Cost]],10,0),0)</f>
        <v>1.6679999999999999</v>
      </c>
      <c r="P529" s="56"/>
      <c r="Q529" s="58"/>
      <c r="R529" s="58">
        <f>Table49[[#This Row],[QUANTITY]]*Table49[[#This Row],[INV Prices]]</f>
        <v>3.3359999999999999</v>
      </c>
      <c r="S529" s="67"/>
      <c r="V529" s="41"/>
      <c r="W529" s="4" t="str">
        <f>IFERROR(VLOOKUP(Table49[[#This Row],[ITEM CODE]],Table2[[Item Code]:[Category ]],6,0),"")</f>
        <v>FOOD</v>
      </c>
      <c r="X529" s="1" t="str">
        <f>IFERROR(VLOOKUP(Table49[[#This Row],[ITEM CODE]],Table2[[Item Code]:[Sub Category]],7,0),"")</f>
        <v>Khmer Food</v>
      </c>
      <c r="Y529" s="68" t="str">
        <f>Table49[[#This Row],[PO Number]]&amp;COUNTIFS($E$5:E529,E529)</f>
        <v>PO311321</v>
      </c>
    </row>
    <row r="530" spans="1:25" ht="14.7" customHeight="1" x14ac:dyDescent="0.3">
      <c r="A530" s="1">
        <f>IF(Table49[[#This Row],[ITEM NAME]]="","",ROW()-4)</f>
        <v>526</v>
      </c>
      <c r="B530" s="68">
        <v>45903</v>
      </c>
      <c r="C530" s="4">
        <f>IFERROR(VLOOKUP(B530,Table14[],3,0),"")</f>
        <v>9</v>
      </c>
      <c r="D530" s="4" t="str">
        <f>IFERROR(VLOOKUP(B530,Table14[],2,0),"")</f>
        <v>Week 01</v>
      </c>
      <c r="E530" s="234" t="s">
        <v>1156</v>
      </c>
      <c r="F530" s="235" t="s">
        <v>1157</v>
      </c>
      <c r="G530" s="44" t="s">
        <v>578</v>
      </c>
      <c r="H530" s="41" t="str">
        <f>IFERROR(VLOOKUP(Table49[[#This Row],[ITEM CODE]],Table2[[Item Code]:[Master Name]],2,0),"")</f>
        <v>900027</v>
      </c>
      <c r="I530" s="41" t="s">
        <v>212</v>
      </c>
      <c r="J530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530" s="1" t="str">
        <f>IFERROR(VLOOKUP(Table49[[#This Row],[ITEM CODE]],Table2[[Item Code]:[Master Name]],9,0),"")</f>
        <v>1BOX*1Portion</v>
      </c>
      <c r="L530" s="1" t="str">
        <f>IFERROR(VLOOKUP(Table49[[#This Row],[ITEM CODE]],Table2[[Item Code]:[Master Name]],8,0),"")</f>
        <v>BOX</v>
      </c>
      <c r="M530" s="41">
        <v>2</v>
      </c>
      <c r="N530" s="66">
        <f>IFERROR(VLOOKUP(Table49[[#This Row],[ITEM CODE]],Table2[[#All],[Item Code]:[Unit Cost]],10,0),0)</f>
        <v>1.2023999999999999</v>
      </c>
      <c r="O530" s="134">
        <f>IFERROR(VLOOKUP(Table49[[#This Row],[ITEM CODE]],Table2[[#All],[Item Code]:[Unit Cost]],10,0),0)</f>
        <v>1.2023999999999999</v>
      </c>
      <c r="P530" s="56"/>
      <c r="Q530" s="58"/>
      <c r="R530" s="58">
        <f>Table49[[#This Row],[QUANTITY]]*Table49[[#This Row],[INV Prices]]</f>
        <v>2.4047999999999998</v>
      </c>
      <c r="S530" s="67"/>
      <c r="V530" s="41"/>
      <c r="W530" s="4" t="str">
        <f>IFERROR(VLOOKUP(Table49[[#This Row],[ITEM CODE]],Table2[[Item Code]:[Category ]],6,0),"")</f>
        <v>FOOD</v>
      </c>
      <c r="X530" s="1" t="str">
        <f>IFERROR(VLOOKUP(Table49[[#This Row],[ITEM CODE]],Table2[[Item Code]:[Sub Category]],7,0),"")</f>
        <v>Khmer Food</v>
      </c>
      <c r="Y530" s="68" t="str">
        <f>Table49[[#This Row],[PO Number]]&amp;COUNTIFS($E$5:E530,E530)</f>
        <v>PO311322</v>
      </c>
    </row>
    <row r="531" spans="1:25" ht="14.7" customHeight="1" x14ac:dyDescent="0.3">
      <c r="A531" s="1">
        <f>IF(Table49[[#This Row],[ITEM NAME]]="","",ROW()-4)</f>
        <v>527</v>
      </c>
      <c r="B531" s="68">
        <v>45903</v>
      </c>
      <c r="C531" s="4">
        <f>IFERROR(VLOOKUP(B531,Table14[],3,0),"")</f>
        <v>9</v>
      </c>
      <c r="D531" s="4" t="str">
        <f>IFERROR(VLOOKUP(B531,Table14[],2,0),"")</f>
        <v>Week 01</v>
      </c>
      <c r="E531" s="234" t="s">
        <v>1156</v>
      </c>
      <c r="F531" s="235" t="s">
        <v>1157</v>
      </c>
      <c r="G531" s="44" t="s">
        <v>578</v>
      </c>
      <c r="H531" s="41" t="str">
        <f>IFERROR(VLOOKUP(Table49[[#This Row],[ITEM CODE]],Table2[[Item Code]:[Master Name]],2,0),"")</f>
        <v>900031</v>
      </c>
      <c r="I531" s="41" t="s">
        <v>218</v>
      </c>
      <c r="J531" s="65" t="str">
        <f>IFERROR(VLOOKUP(Table49[[#This Row],[ITEM CODE]],Table2[[Item Code]:[Master Name]],3,0),"")</f>
        <v>ROASTED DUCK WITH RICE (បាយ ទាខ្វៃ)</v>
      </c>
      <c r="K531" s="1" t="str">
        <f>IFERROR(VLOOKUP(Table49[[#This Row],[ITEM CODE]],Table2[[Item Code]:[Master Name]],9,0),"")</f>
        <v>1BOX*1Portion</v>
      </c>
      <c r="L531" s="1" t="str">
        <f>IFERROR(VLOOKUP(Table49[[#This Row],[ITEM CODE]],Table2[[Item Code]:[Master Name]],8,0),"")</f>
        <v>BOX</v>
      </c>
      <c r="M531" s="41">
        <v>1</v>
      </c>
      <c r="N531" s="66">
        <f>IFERROR(VLOOKUP(Table49[[#This Row],[ITEM CODE]],Table2[[#All],[Item Code]:[Unit Cost]],10,0),0)</f>
        <v>1.4783999999999999</v>
      </c>
      <c r="O531" s="134">
        <f>IFERROR(VLOOKUP(Table49[[#This Row],[ITEM CODE]],Table2[[#All],[Item Code]:[Unit Cost]],10,0),0)</f>
        <v>1.4783999999999999</v>
      </c>
      <c r="P531" s="56"/>
      <c r="Q531" s="58"/>
      <c r="R531" s="58">
        <f>Table49[[#This Row],[QUANTITY]]*Table49[[#This Row],[INV Prices]]</f>
        <v>1.4783999999999999</v>
      </c>
      <c r="S531" s="67"/>
      <c r="V531" s="41"/>
      <c r="W531" s="4" t="str">
        <f>IFERROR(VLOOKUP(Table49[[#This Row],[ITEM CODE]],Table2[[Item Code]:[Category ]],6,0),"")</f>
        <v>FOOD</v>
      </c>
      <c r="X531" s="1" t="str">
        <f>IFERROR(VLOOKUP(Table49[[#This Row],[ITEM CODE]],Table2[[Item Code]:[Sub Category]],7,0),"")</f>
        <v>Khmer Food</v>
      </c>
      <c r="Y531" s="68" t="str">
        <f>Table49[[#This Row],[PO Number]]&amp;COUNTIFS($E$5:E531,E531)</f>
        <v>PO311323</v>
      </c>
    </row>
    <row r="532" spans="1:25" ht="14.7" customHeight="1" x14ac:dyDescent="0.3">
      <c r="A532" s="1">
        <f>IF(Table49[[#This Row],[ITEM NAME]]="","",ROW()-4)</f>
        <v>528</v>
      </c>
      <c r="B532" s="68">
        <v>45903</v>
      </c>
      <c r="C532" s="4">
        <f>IFERROR(VLOOKUP(B532,Table14[],3,0),"")</f>
        <v>9</v>
      </c>
      <c r="D532" s="4" t="str">
        <f>IFERROR(VLOOKUP(B532,Table14[],2,0),"")</f>
        <v>Week 01</v>
      </c>
      <c r="E532" s="234" t="s">
        <v>1156</v>
      </c>
      <c r="F532" s="235" t="s">
        <v>1157</v>
      </c>
      <c r="G532" s="44" t="s">
        <v>578</v>
      </c>
      <c r="H532" s="41" t="str">
        <f>IFERROR(VLOOKUP(Table49[[#This Row],[ITEM CODE]],Table2[[Item Code]:[Master Name]],2,0),"")</f>
        <v>900032</v>
      </c>
      <c r="I532" s="41" t="s">
        <v>214</v>
      </c>
      <c r="J532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532" s="1" t="str">
        <f>IFERROR(VLOOKUP(Table49[[#This Row],[ITEM CODE]],Table2[[Item Code]:[Master Name]],9,0),"")</f>
        <v>1BOX*1Portion</v>
      </c>
      <c r="L532" s="1" t="str">
        <f>IFERROR(VLOOKUP(Table49[[#This Row],[ITEM CODE]],Table2[[Item Code]:[Master Name]],8,0),"")</f>
        <v>BOX</v>
      </c>
      <c r="M532" s="41">
        <v>2</v>
      </c>
      <c r="N532" s="66">
        <f>IFERROR(VLOOKUP(Table49[[#This Row],[ITEM CODE]],Table2[[#All],[Item Code]:[Unit Cost]],10,0),0)</f>
        <v>1.2984</v>
      </c>
      <c r="O532" s="134">
        <f>IFERROR(VLOOKUP(Table49[[#This Row],[ITEM CODE]],Table2[[#All],[Item Code]:[Unit Cost]],10,0),0)</f>
        <v>1.2984</v>
      </c>
      <c r="P532" s="56"/>
      <c r="Q532" s="58"/>
      <c r="R532" s="58">
        <f>Table49[[#This Row],[QUANTITY]]*Table49[[#This Row],[INV Prices]]</f>
        <v>2.5968</v>
      </c>
      <c r="S532" s="67"/>
      <c r="V532" s="41"/>
      <c r="W532" s="4" t="str">
        <f>IFERROR(VLOOKUP(Table49[[#This Row],[ITEM CODE]],Table2[[Item Code]:[Category ]],6,0),"")</f>
        <v>FOOD</v>
      </c>
      <c r="X532" s="1" t="str">
        <f>IFERROR(VLOOKUP(Table49[[#This Row],[ITEM CODE]],Table2[[Item Code]:[Sub Category]],7,0),"")</f>
        <v>Khmer Food</v>
      </c>
      <c r="Y532" s="68" t="str">
        <f>Table49[[#This Row],[PO Number]]&amp;COUNTIFS($E$5:E532,E532)</f>
        <v>PO311324</v>
      </c>
    </row>
    <row r="533" spans="1:25" ht="14.7" customHeight="1" x14ac:dyDescent="0.3">
      <c r="A533" s="1">
        <f>IF(Table49[[#This Row],[ITEM NAME]]="","",ROW()-4)</f>
        <v>529</v>
      </c>
      <c r="B533" s="68">
        <v>45903</v>
      </c>
      <c r="C533" s="4">
        <f>IFERROR(VLOOKUP(B533,Table14[],3,0),"")</f>
        <v>9</v>
      </c>
      <c r="D533" s="4" t="str">
        <f>IFERROR(VLOOKUP(B533,Table14[],2,0),"")</f>
        <v>Week 01</v>
      </c>
      <c r="E533" s="234" t="s">
        <v>1156</v>
      </c>
      <c r="F533" s="235" t="s">
        <v>1157</v>
      </c>
      <c r="G533" s="44" t="s">
        <v>578</v>
      </c>
      <c r="H533" s="41" t="str">
        <f>IFERROR(VLOOKUP(Table49[[#This Row],[ITEM CODE]],Table2[[Item Code]:[Master Name]],2,0),"")</f>
        <v>900028</v>
      </c>
      <c r="I533" s="41" t="s">
        <v>215</v>
      </c>
      <c r="J533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533" s="1" t="str">
        <f>IFERROR(VLOOKUP(Table49[[#This Row],[ITEM CODE]],Table2[[Item Code]:[Master Name]],9,0),"")</f>
        <v>1BOX*1Portion</v>
      </c>
      <c r="L533" s="1" t="str">
        <f>IFERROR(VLOOKUP(Table49[[#This Row],[ITEM CODE]],Table2[[Item Code]:[Master Name]],8,0),"")</f>
        <v>BOX</v>
      </c>
      <c r="M533" s="41">
        <v>1</v>
      </c>
      <c r="N533" s="66">
        <f>IFERROR(VLOOKUP(Table49[[#This Row],[ITEM CODE]],Table2[[#All],[Item Code]:[Unit Cost]],10,0),0)</f>
        <v>1.0104</v>
      </c>
      <c r="O533" s="134">
        <f>IFERROR(VLOOKUP(Table49[[#This Row],[ITEM CODE]],Table2[[#All],[Item Code]:[Unit Cost]],10,0),0)</f>
        <v>1.0104</v>
      </c>
      <c r="P533" s="56"/>
      <c r="Q533" s="58"/>
      <c r="R533" s="58">
        <f>Table49[[#This Row],[QUANTITY]]*Table49[[#This Row],[INV Prices]]</f>
        <v>1.0104</v>
      </c>
      <c r="S533" s="67"/>
      <c r="V533" s="41"/>
      <c r="W533" s="4" t="str">
        <f>IFERROR(VLOOKUP(Table49[[#This Row],[ITEM CODE]],Table2[[Item Code]:[Category ]],6,0),"")</f>
        <v>FOOD</v>
      </c>
      <c r="X533" s="1" t="str">
        <f>IFERROR(VLOOKUP(Table49[[#This Row],[ITEM CODE]],Table2[[Item Code]:[Sub Category]],7,0),"")</f>
        <v>Khmer Food</v>
      </c>
      <c r="Y533" s="68" t="str">
        <f>Table49[[#This Row],[PO Number]]&amp;COUNTIFS($E$5:E533,E533)</f>
        <v>PO311325</v>
      </c>
    </row>
    <row r="534" spans="1:25" ht="14.7" customHeight="1" x14ac:dyDescent="0.3">
      <c r="A534" s="1">
        <f>IF(Table49[[#This Row],[ITEM NAME]]="","",ROW()-4)</f>
        <v>530</v>
      </c>
      <c r="B534" s="68">
        <v>45903</v>
      </c>
      <c r="C534" s="4">
        <f>IFERROR(VLOOKUP(B534,Table14[],3,0),"")</f>
        <v>9</v>
      </c>
      <c r="D534" s="4" t="str">
        <f>IFERROR(VLOOKUP(B534,Table14[],2,0),"")</f>
        <v>Week 01</v>
      </c>
      <c r="E534" s="234" t="s">
        <v>1156</v>
      </c>
      <c r="F534" s="235" t="s">
        <v>1157</v>
      </c>
      <c r="G534" s="44" t="s">
        <v>578</v>
      </c>
      <c r="H534" s="41" t="str">
        <f>IFERROR(VLOOKUP(Table49[[#This Row],[ITEM CODE]],Table2[[Item Code]:[Master Name]],2,0),"")</f>
        <v>900038</v>
      </c>
      <c r="I534" s="41" t="s">
        <v>219</v>
      </c>
      <c r="J534" s="65" t="str">
        <f>IFERROR(VLOOKUP(Table49[[#This Row],[ITEM CODE]],Table2[[Item Code]:[Master Name]],3,0),"")</f>
        <v>ROATED PORK BELLY WITH RICE (បាយ សាច់ជ្រូក៣ជាន់)</v>
      </c>
      <c r="K534" s="1" t="str">
        <f>IFERROR(VLOOKUP(Table49[[#This Row],[ITEM CODE]],Table2[[Item Code]:[Master Name]],9,0),"")</f>
        <v>1BOX*1Portion</v>
      </c>
      <c r="L534" s="1" t="str">
        <f>IFERROR(VLOOKUP(Table49[[#This Row],[ITEM CODE]],Table2[[Item Code]:[Master Name]],8,0),"")</f>
        <v>BOX</v>
      </c>
      <c r="M534" s="41">
        <v>1</v>
      </c>
      <c r="N534" s="66">
        <f>IFERROR(VLOOKUP(Table49[[#This Row],[ITEM CODE]],Table2[[#All],[Item Code]:[Unit Cost]],10,0),0)</f>
        <v>1.0920000000000001</v>
      </c>
      <c r="O534" s="134">
        <f>IFERROR(VLOOKUP(Table49[[#This Row],[ITEM CODE]],Table2[[#All],[Item Code]:[Unit Cost]],10,0),0)</f>
        <v>1.0920000000000001</v>
      </c>
      <c r="P534" s="56"/>
      <c r="Q534" s="58"/>
      <c r="R534" s="58">
        <f>Table49[[#This Row],[QUANTITY]]*Table49[[#This Row],[INV Prices]]</f>
        <v>1.0920000000000001</v>
      </c>
      <c r="S534" s="67"/>
      <c r="V534" s="41"/>
      <c r="W534" s="4" t="str">
        <f>IFERROR(VLOOKUP(Table49[[#This Row],[ITEM CODE]],Table2[[Item Code]:[Category ]],6,0),"")</f>
        <v>FOOD</v>
      </c>
      <c r="X534" s="1" t="str">
        <f>IFERROR(VLOOKUP(Table49[[#This Row],[ITEM CODE]],Table2[[Item Code]:[Sub Category]],7,0),"")</f>
        <v>Khmer Food</v>
      </c>
      <c r="Y534" s="68" t="str">
        <f>Table49[[#This Row],[PO Number]]&amp;COUNTIFS($E$5:E534,E534)</f>
        <v>PO311326</v>
      </c>
    </row>
    <row r="535" spans="1:25" ht="14.7" customHeight="1" x14ac:dyDescent="0.3">
      <c r="A535" s="1">
        <f>IF(Table49[[#This Row],[ITEM NAME]]="","",ROW()-4)</f>
        <v>531</v>
      </c>
      <c r="B535" s="68">
        <v>45903</v>
      </c>
      <c r="C535" s="4">
        <f>IFERROR(VLOOKUP(B535,Table14[],3,0),"")</f>
        <v>9</v>
      </c>
      <c r="D535" s="4" t="str">
        <f>IFERROR(VLOOKUP(B535,Table14[],2,0),"")</f>
        <v>Week 01</v>
      </c>
      <c r="E535" s="234" t="s">
        <v>1156</v>
      </c>
      <c r="F535" s="235" t="s">
        <v>1157</v>
      </c>
      <c r="G535" s="44" t="s">
        <v>578</v>
      </c>
      <c r="H535" s="41" t="str">
        <f>IFERROR(VLOOKUP(Table49[[#This Row],[ITEM CODE]],Table2[[Item Code]:[Master Name]],2,0),"")</f>
        <v>900036</v>
      </c>
      <c r="I535" s="41" t="s">
        <v>220</v>
      </c>
      <c r="J535" s="65" t="str">
        <f>IFERROR(VLOOKUP(Table49[[#This Row],[ITEM CODE]],Table2[[Item Code]:[Master Name]],3,0),"")</f>
        <v>THICK CHICKEN CURRY (ការីសាច់មាន់) ខាប់</v>
      </c>
      <c r="K535" s="1" t="str">
        <f>IFERROR(VLOOKUP(Table49[[#This Row],[ITEM CODE]],Table2[[Item Code]:[Master Name]],9,0),"")</f>
        <v>1BOX*1Portion</v>
      </c>
      <c r="L535" s="1" t="str">
        <f>IFERROR(VLOOKUP(Table49[[#This Row],[ITEM CODE]],Table2[[Item Code]:[Master Name]],8,0),"")</f>
        <v>BOX</v>
      </c>
      <c r="M535" s="41">
        <v>1</v>
      </c>
      <c r="N535" s="66">
        <f>IFERROR(VLOOKUP(Table49[[#This Row],[ITEM CODE]],Table2[[#All],[Item Code]:[Unit Cost]],10,0),0)</f>
        <v>1.3824000000000001</v>
      </c>
      <c r="O535" s="134">
        <f>IFERROR(VLOOKUP(Table49[[#This Row],[ITEM CODE]],Table2[[#All],[Item Code]:[Unit Cost]],10,0),0)</f>
        <v>1.3824000000000001</v>
      </c>
      <c r="P535" s="56"/>
      <c r="Q535" s="58"/>
      <c r="R535" s="58">
        <f>Table49[[#This Row],[QUANTITY]]*Table49[[#This Row],[INV Prices]]</f>
        <v>1.3824000000000001</v>
      </c>
      <c r="S535" s="67"/>
      <c r="V535" s="41"/>
      <c r="W535" s="4" t="str">
        <f>IFERROR(VLOOKUP(Table49[[#This Row],[ITEM CODE]],Table2[[Item Code]:[Category ]],6,0),"")</f>
        <v>FOOD</v>
      </c>
      <c r="X535" s="1" t="str">
        <f>IFERROR(VLOOKUP(Table49[[#This Row],[ITEM CODE]],Table2[[Item Code]:[Sub Category]],7,0),"")</f>
        <v>Khmer Food</v>
      </c>
      <c r="Y535" s="68" t="str">
        <f>Table49[[#This Row],[PO Number]]&amp;COUNTIFS($E$5:E535,E535)</f>
        <v>PO311327</v>
      </c>
    </row>
    <row r="536" spans="1:25" ht="14.7" customHeight="1" x14ac:dyDescent="0.3">
      <c r="A536" s="1">
        <f>IF(Table49[[#This Row],[ITEM NAME]]="","",ROW()-4)</f>
        <v>532</v>
      </c>
      <c r="B536" s="68">
        <v>45903</v>
      </c>
      <c r="C536" s="4">
        <f>IFERROR(VLOOKUP(B536,Table14[],3,0),"")</f>
        <v>9</v>
      </c>
      <c r="D536" s="4" t="str">
        <f>IFERROR(VLOOKUP(B536,Table14[],2,0),"")</f>
        <v>Week 01</v>
      </c>
      <c r="E536" s="234" t="s">
        <v>1156</v>
      </c>
      <c r="F536" s="235" t="s">
        <v>1157</v>
      </c>
      <c r="G536" s="44" t="s">
        <v>578</v>
      </c>
      <c r="H536" s="41" t="str">
        <f>IFERROR(VLOOKUP(Table49[[#This Row],[ITEM CODE]],Table2[[Item Code]:[Master Name]],2,0),"")</f>
        <v>900035</v>
      </c>
      <c r="I536" s="41" t="s">
        <v>221</v>
      </c>
      <c r="J536" s="65" t="str">
        <f>IFERROR(VLOOKUP(Table49[[#This Row],[ITEM CODE]],Table2[[Item Code]:[Master Name]],3,0),"")</f>
        <v>THICK BEEF CURRY SARAMAN (ការីសារ៉ាម៉ាន់សាច់គោ) ខាប់</v>
      </c>
      <c r="K536" s="1" t="str">
        <f>IFERROR(VLOOKUP(Table49[[#This Row],[ITEM CODE]],Table2[[Item Code]:[Master Name]],9,0),"")</f>
        <v>1BOX*1Portion</v>
      </c>
      <c r="L536" s="1" t="str">
        <f>IFERROR(VLOOKUP(Table49[[#This Row],[ITEM CODE]],Table2[[Item Code]:[Master Name]],8,0),"")</f>
        <v>BOX</v>
      </c>
      <c r="M536" s="41">
        <v>2</v>
      </c>
      <c r="N536" s="66">
        <f>IFERROR(VLOOKUP(Table49[[#This Row],[ITEM CODE]],Table2[[#All],[Item Code]:[Unit Cost]],10,0),0)</f>
        <v>1.9079999999999999</v>
      </c>
      <c r="O536" s="134">
        <f>IFERROR(VLOOKUP(Table49[[#This Row],[ITEM CODE]],Table2[[#All],[Item Code]:[Unit Cost]],10,0),0)</f>
        <v>1.9079999999999999</v>
      </c>
      <c r="P536" s="56"/>
      <c r="Q536" s="58"/>
      <c r="R536" s="58">
        <f>Table49[[#This Row],[QUANTITY]]*Table49[[#This Row],[INV Prices]]</f>
        <v>3.8159999999999998</v>
      </c>
      <c r="S536" s="67"/>
      <c r="V536" s="41"/>
      <c r="W536" s="4" t="str">
        <f>IFERROR(VLOOKUP(Table49[[#This Row],[ITEM CODE]],Table2[[Item Code]:[Category ]],6,0),"")</f>
        <v>FOOD</v>
      </c>
      <c r="X536" s="1" t="str">
        <f>IFERROR(VLOOKUP(Table49[[#This Row],[ITEM CODE]],Table2[[Item Code]:[Sub Category]],7,0),"")</f>
        <v>Khmer Food</v>
      </c>
      <c r="Y536" s="68" t="str">
        <f>Table49[[#This Row],[PO Number]]&amp;COUNTIFS($E$5:E536,E536)</f>
        <v>PO311328</v>
      </c>
    </row>
    <row r="537" spans="1:25" ht="14.7" customHeight="1" x14ac:dyDescent="0.3">
      <c r="A537" s="1">
        <f>IF(Table49[[#This Row],[ITEM NAME]]="","",ROW()-4)</f>
        <v>533</v>
      </c>
      <c r="B537" s="68">
        <v>45903</v>
      </c>
      <c r="C537" s="4">
        <f>IFERROR(VLOOKUP(B537,Table14[],3,0),"")</f>
        <v>9</v>
      </c>
      <c r="D537" s="4" t="str">
        <f>IFERROR(VLOOKUP(B537,Table14[],2,0),"")</f>
        <v>Week 01</v>
      </c>
      <c r="E537" s="234" t="s">
        <v>1156</v>
      </c>
      <c r="F537" s="235" t="s">
        <v>1157</v>
      </c>
      <c r="G537" s="44" t="s">
        <v>578</v>
      </c>
      <c r="H537" s="41" t="str">
        <f>IFERROR(VLOOKUP(Table49[[#This Row],[ITEM CODE]],Table2[[Item Code]:[Master Name]],2,0),"")</f>
        <v>900037</v>
      </c>
      <c r="I537" s="41" t="s">
        <v>223</v>
      </c>
      <c r="J537" s="65" t="str">
        <f>IFERROR(VLOOKUP(Table49[[#This Row],[ITEM CODE]],Table2[[Item Code]:[Master Name]],3,0),"")</f>
        <v>HIKO FRIED RICE (បាយឆា HIKO)</v>
      </c>
      <c r="K537" s="1" t="str">
        <f>IFERROR(VLOOKUP(Table49[[#This Row],[ITEM CODE]],Table2[[Item Code]:[Master Name]],9,0),"")</f>
        <v>1BOX*1Portion</v>
      </c>
      <c r="L537" s="1" t="str">
        <f>IFERROR(VLOOKUP(Table49[[#This Row],[ITEM CODE]],Table2[[Item Code]:[Master Name]],8,0),"")</f>
        <v>BOX</v>
      </c>
      <c r="M537" s="41">
        <v>1</v>
      </c>
      <c r="N537" s="66">
        <f>IFERROR(VLOOKUP(Table49[[#This Row],[ITEM CODE]],Table2[[#All],[Item Code]:[Unit Cost]],10,0),0)</f>
        <v>1.68</v>
      </c>
      <c r="O537" s="134">
        <f>IFERROR(VLOOKUP(Table49[[#This Row],[ITEM CODE]],Table2[[#All],[Item Code]:[Unit Cost]],10,0),0)</f>
        <v>1.68</v>
      </c>
      <c r="P537" s="56"/>
      <c r="Q537" s="58"/>
      <c r="R537" s="58">
        <f>Table49[[#This Row],[QUANTITY]]*Table49[[#This Row],[INV Prices]]</f>
        <v>1.68</v>
      </c>
      <c r="S537" s="67"/>
      <c r="V537" s="41"/>
      <c r="W537" s="4" t="str">
        <f>IFERROR(VLOOKUP(Table49[[#This Row],[ITEM CODE]],Table2[[Item Code]:[Category ]],6,0),"")</f>
        <v>FOOD</v>
      </c>
      <c r="X537" s="1" t="str">
        <f>IFERROR(VLOOKUP(Table49[[#This Row],[ITEM CODE]],Table2[[Item Code]:[Sub Category]],7,0),"")</f>
        <v>Khmer Food</v>
      </c>
      <c r="Y537" s="68" t="str">
        <f>Table49[[#This Row],[PO Number]]&amp;COUNTIFS($E$5:E537,E537)</f>
        <v>PO311329</v>
      </c>
    </row>
    <row r="538" spans="1:25" ht="14.7" customHeight="1" x14ac:dyDescent="0.3">
      <c r="A538" s="1">
        <f>IF(Table49[[#This Row],[ITEM NAME]]="","",ROW()-4)</f>
        <v>534</v>
      </c>
      <c r="B538" s="68">
        <v>45903</v>
      </c>
      <c r="C538" s="4">
        <f>IFERROR(VLOOKUP(B538,Table14[],3,0),"")</f>
        <v>9</v>
      </c>
      <c r="D538" s="4" t="str">
        <f>IFERROR(VLOOKUP(B538,Table14[],2,0),"")</f>
        <v>Week 01</v>
      </c>
      <c r="E538" s="234" t="s">
        <v>1156</v>
      </c>
      <c r="F538" s="235" t="s">
        <v>1157</v>
      </c>
      <c r="G538" s="44" t="s">
        <v>578</v>
      </c>
      <c r="H538" s="41" t="str">
        <f>IFERROR(VLOOKUP(Table49[[#This Row],[ITEM CODE]],Table2[[Item Code]:[Master Name]],2,0),"")</f>
        <v>F0101010018</v>
      </c>
      <c r="I538" s="41" t="s">
        <v>633</v>
      </c>
      <c r="J538" s="65" t="str">
        <f>IFERROR(VLOOKUP(Table49[[#This Row],[ITEM CODE]],Table2[[Item Code]:[Master Name]],3,0),"")</f>
        <v>Salmon Fried Rice (បា​យឆា សាលម៉ុន)</v>
      </c>
      <c r="K538" s="1" t="str">
        <f>IFERROR(VLOOKUP(Table49[[#This Row],[ITEM CODE]],Table2[[Item Code]:[Master Name]],9,0),"")</f>
        <v>1BOX*1Portion</v>
      </c>
      <c r="L538" s="1" t="str">
        <f>IFERROR(VLOOKUP(Table49[[#This Row],[ITEM CODE]],Table2[[Item Code]:[Master Name]],8,0),"")</f>
        <v>BOX</v>
      </c>
      <c r="M538" s="41">
        <v>1</v>
      </c>
      <c r="N538" s="66">
        <f>IFERROR(VLOOKUP(Table49[[#This Row],[ITEM CODE]],Table2[[#All],[Item Code]:[Unit Cost]],10,0),0)</f>
        <v>1.6</v>
      </c>
      <c r="O538" s="134">
        <f>IFERROR(VLOOKUP(Table49[[#This Row],[ITEM CODE]],Table2[[#All],[Item Code]:[Unit Cost]],10,0),0)</f>
        <v>1.6</v>
      </c>
      <c r="P538" s="56"/>
      <c r="Q538" s="58"/>
      <c r="R538" s="58">
        <f>Table49[[#This Row],[QUANTITY]]*Table49[[#This Row],[INV Prices]]</f>
        <v>1.6</v>
      </c>
      <c r="S538" s="67"/>
      <c r="V538" s="41"/>
      <c r="W538" s="4" t="str">
        <f>IFERROR(VLOOKUP(Table49[[#This Row],[ITEM CODE]],Table2[[Item Code]:[Category ]],6,0),"")</f>
        <v>FOOD</v>
      </c>
      <c r="X538" s="1" t="str">
        <f>IFERROR(VLOOKUP(Table49[[#This Row],[ITEM CODE]],Table2[[Item Code]:[Sub Category]],7,0),"")</f>
        <v>Khmer Food</v>
      </c>
      <c r="Y538" s="68" t="str">
        <f>Table49[[#This Row],[PO Number]]&amp;COUNTIFS($E$5:E538,E538)</f>
        <v>PO3113210</v>
      </c>
    </row>
    <row r="539" spans="1:25" ht="14.7" customHeight="1" x14ac:dyDescent="0.3">
      <c r="A539" s="1">
        <f>IF(Table49[[#This Row],[ITEM NAME]]="","",ROW()-4)</f>
        <v>535</v>
      </c>
      <c r="B539" s="68">
        <v>45903</v>
      </c>
      <c r="C539" s="4">
        <f>IFERROR(VLOOKUP(B539,Table14[],3,0),"")</f>
        <v>9</v>
      </c>
      <c r="D539" s="4" t="str">
        <f>IFERROR(VLOOKUP(B539,Table14[],2,0),"")</f>
        <v>Week 01</v>
      </c>
      <c r="E539" s="234" t="s">
        <v>1156</v>
      </c>
      <c r="F539" s="235" t="s">
        <v>1157</v>
      </c>
      <c r="G539" s="44" t="s">
        <v>578</v>
      </c>
      <c r="H539" s="41" t="str">
        <f>IFERROR(VLOOKUP(Table49[[#This Row],[ITEM CODE]],Table2[[Item Code]:[Master Name]],2,0),"")</f>
        <v>F0101010019</v>
      </c>
      <c r="I539" s="41" t="s">
        <v>634</v>
      </c>
      <c r="J539" s="65" t="str">
        <f>IFERROR(VLOOKUP(Table49[[#This Row],[ITEM CODE]],Table2[[Item Code]:[Master Name]],3,0),"")</f>
        <v>Crab Fried Rice (បាយឆា ក្ដាម)</v>
      </c>
      <c r="K539" s="1" t="str">
        <f>IFERROR(VLOOKUP(Table49[[#This Row],[ITEM CODE]],Table2[[Item Code]:[Master Name]],9,0),"")</f>
        <v>1BOX*1Portion</v>
      </c>
      <c r="L539" s="1" t="str">
        <f>IFERROR(VLOOKUP(Table49[[#This Row],[ITEM CODE]],Table2[[Item Code]:[Master Name]],8,0),"")</f>
        <v>BOX</v>
      </c>
      <c r="M539" s="41">
        <v>1</v>
      </c>
      <c r="N539" s="66">
        <f>IFERROR(VLOOKUP(Table49[[#This Row],[ITEM CODE]],Table2[[#All],[Item Code]:[Unit Cost]],10,0),0)</f>
        <v>1.6</v>
      </c>
      <c r="O539" s="134">
        <f>IFERROR(VLOOKUP(Table49[[#This Row],[ITEM CODE]],Table2[[#All],[Item Code]:[Unit Cost]],10,0),0)</f>
        <v>1.6</v>
      </c>
      <c r="P539" s="56"/>
      <c r="Q539" s="58"/>
      <c r="R539" s="58">
        <f>Table49[[#This Row],[QUANTITY]]*Table49[[#This Row],[INV Prices]]</f>
        <v>1.6</v>
      </c>
      <c r="S539" s="67"/>
      <c r="V539" s="41"/>
      <c r="W539" s="4" t="str">
        <f>IFERROR(VLOOKUP(Table49[[#This Row],[ITEM CODE]],Table2[[Item Code]:[Category ]],6,0),"")</f>
        <v>FOOD</v>
      </c>
      <c r="X539" s="1" t="str">
        <f>IFERROR(VLOOKUP(Table49[[#This Row],[ITEM CODE]],Table2[[Item Code]:[Sub Category]],7,0),"")</f>
        <v>Khmer Food</v>
      </c>
      <c r="Y539" s="68" t="str">
        <f>Table49[[#This Row],[PO Number]]&amp;COUNTIFS($E$5:E539,E539)</f>
        <v>PO3113211</v>
      </c>
    </row>
    <row r="540" spans="1:25" ht="14.7" customHeight="1" x14ac:dyDescent="0.3">
      <c r="A540" s="1">
        <f>IF(Table49[[#This Row],[ITEM NAME]]="","",ROW()-4)</f>
        <v>536</v>
      </c>
      <c r="B540" s="68">
        <v>45903</v>
      </c>
      <c r="C540" s="4">
        <f>IFERROR(VLOOKUP(B540,Table14[],3,0),"")</f>
        <v>9</v>
      </c>
      <c r="D540" s="4" t="str">
        <f>IFERROR(VLOOKUP(B540,Table14[],2,0),"")</f>
        <v>Week 01</v>
      </c>
      <c r="E540" s="234" t="s">
        <v>1156</v>
      </c>
      <c r="F540" s="235" t="s">
        <v>1157</v>
      </c>
      <c r="G540" s="44" t="s">
        <v>578</v>
      </c>
      <c r="H540" s="41" t="str">
        <f>IFERROR(VLOOKUP(Table49[[#This Row],[ITEM CODE]],Table2[[Item Code]:[Master Name]],2,0),"")</f>
        <v>900153</v>
      </c>
      <c r="I540" s="41" t="s">
        <v>63</v>
      </c>
      <c r="J540" s="65" t="str">
        <f>IFERROR(VLOOKUP(Table49[[#This Row],[ITEM CODE]],Table2[[Item Code]:[Master Name]],3,0),"")</f>
        <v>White Radish (Daikon)</v>
      </c>
      <c r="K540" s="1" t="str">
        <f>IFERROR(VLOOKUP(Table49[[#This Row],[ITEM CODE]],Table2[[Item Code]:[Master Name]],9,0),"")</f>
        <v>KG</v>
      </c>
      <c r="L540" s="1" t="str">
        <f>IFERROR(VLOOKUP(Table49[[#This Row],[ITEM CODE]],Table2[[Item Code]:[Master Name]],8,0),"")</f>
        <v>KG</v>
      </c>
      <c r="M540" s="41">
        <v>3</v>
      </c>
      <c r="N540" s="66">
        <f>IFERROR(VLOOKUP(Table49[[#This Row],[ITEM CODE]],Table2[[#All],[Item Code]:[Unit Cost]],10,0),0)</f>
        <v>0.84</v>
      </c>
      <c r="O540" s="134">
        <f>IFERROR(VLOOKUP(Table49[[#This Row],[ITEM CODE]],Table2[[#All],[Item Code]:[Unit Cost]],10,0),0)</f>
        <v>0.84</v>
      </c>
      <c r="P540" s="56"/>
      <c r="Q540" s="58"/>
      <c r="R540" s="58">
        <f>Table49[[#This Row],[QUANTITY]]*Table49[[#This Row],[INV Prices]]</f>
        <v>2.52</v>
      </c>
      <c r="S540" s="67"/>
      <c r="V540" s="41"/>
      <c r="W540" s="4" t="str">
        <f>IFERROR(VLOOKUP(Table49[[#This Row],[ITEM CODE]],Table2[[Item Code]:[Category ]],6,0),"")</f>
        <v>FOOD</v>
      </c>
      <c r="X540" s="1" t="str">
        <f>IFERROR(VLOOKUP(Table49[[#This Row],[ITEM CODE]],Table2[[Item Code]:[Sub Category]],7,0),"")</f>
        <v>Fruits &amp; Veggies / Veggies</v>
      </c>
      <c r="Y540" s="68" t="str">
        <f>Table49[[#This Row],[PO Number]]&amp;COUNTIFS($E$5:E540,E540)</f>
        <v>PO3113212</v>
      </c>
    </row>
    <row r="541" spans="1:25" ht="14.7" customHeight="1" x14ac:dyDescent="0.3">
      <c r="A541" s="1">
        <f>IF(Table49[[#This Row],[ITEM NAME]]="","",ROW()-4)</f>
        <v>537</v>
      </c>
      <c r="B541" s="68">
        <v>45903</v>
      </c>
      <c r="C541" s="4">
        <f>IFERROR(VLOOKUP(B541,Table14[],3,0),"")</f>
        <v>9</v>
      </c>
      <c r="D541" s="4" t="str">
        <f>IFERROR(VLOOKUP(B541,Table14[],2,0),"")</f>
        <v>Week 01</v>
      </c>
      <c r="E541" s="4" t="s">
        <v>1158</v>
      </c>
      <c r="F541" s="235" t="s">
        <v>1159</v>
      </c>
      <c r="G541" s="44" t="s">
        <v>663</v>
      </c>
      <c r="H541" s="41" t="str">
        <f>IFERROR(VLOOKUP(Table49[[#This Row],[ITEM CODE]],Table2[[Item Code]:[Master Name]],2,0),"")</f>
        <v>F0103010009</v>
      </c>
      <c r="I541" s="41" t="s">
        <v>602</v>
      </c>
      <c r="J541" s="65" t="str">
        <f>IFERROR(VLOOKUP(Table49[[#This Row],[ITEM CODE]],Table2[[Item Code]:[Master Name]],3,0),"")</f>
        <v xml:space="preserve">Tuna &amp; Egg Sandwich </v>
      </c>
      <c r="K541" s="1" t="str">
        <f>IFERROR(VLOOKUP(Table49[[#This Row],[ITEM CODE]],Table2[[Item Code]:[Master Name]],9,0),"")</f>
        <v>1BOX*2PCS</v>
      </c>
      <c r="L541" s="1" t="str">
        <f>IFERROR(VLOOKUP(Table49[[#This Row],[ITEM CODE]],Table2[[Item Code]:[Master Name]],8,0),"")</f>
        <v>BOX</v>
      </c>
      <c r="M541" s="41">
        <v>1</v>
      </c>
      <c r="N541" s="66">
        <f>IFERROR(VLOOKUP(Table49[[#This Row],[ITEM CODE]],Table2[[#All],[Item Code]:[Unit Cost]],10,0),0)</f>
        <v>1.5</v>
      </c>
      <c r="O541" s="134">
        <f>IFERROR(VLOOKUP(Table49[[#This Row],[ITEM CODE]],Table2[[#All],[Item Code]:[Unit Cost]],10,0),0)</f>
        <v>1.5</v>
      </c>
      <c r="P541" s="56"/>
      <c r="Q541" s="58"/>
      <c r="R541" s="58">
        <f>Table49[[#This Row],[QUANTITY]]*Table49[[#This Row],[INV Prices]]</f>
        <v>1.5</v>
      </c>
      <c r="S541" s="67"/>
      <c r="V541" s="41"/>
      <c r="W541" s="4" t="str">
        <f>IFERROR(VLOOKUP(Table49[[#This Row],[ITEM CODE]],Table2[[Item Code]:[Category ]],6,0),"")</f>
        <v>FOOD</v>
      </c>
      <c r="X541" s="1" t="str">
        <f>IFERROR(VLOOKUP(Table49[[#This Row],[ITEM CODE]],Table2[[Item Code]:[Sub Category]],7,0),"")</f>
        <v>Sandwich</v>
      </c>
      <c r="Y541" s="68" t="str">
        <f>Table49[[#This Row],[PO Number]]&amp;COUNTIFS($E$5:E541,E541)</f>
        <v>PO311401</v>
      </c>
    </row>
    <row r="542" spans="1:25" ht="14.7" customHeight="1" x14ac:dyDescent="0.3">
      <c r="A542" s="1">
        <f>IF(Table49[[#This Row],[ITEM NAME]]="","",ROW()-4)</f>
        <v>538</v>
      </c>
      <c r="B542" s="68">
        <v>45903</v>
      </c>
      <c r="C542" s="4">
        <f>IFERROR(VLOOKUP(B542,Table14[],3,0),"")</f>
        <v>9</v>
      </c>
      <c r="D542" s="4" t="str">
        <f>IFERROR(VLOOKUP(B542,Table14[],2,0),"")</f>
        <v>Week 01</v>
      </c>
      <c r="E542" s="4" t="s">
        <v>1158</v>
      </c>
      <c r="F542" s="235" t="s">
        <v>1159</v>
      </c>
      <c r="G542" s="44" t="s">
        <v>663</v>
      </c>
      <c r="H542" s="41" t="str">
        <f>IFERROR(VLOOKUP(Table49[[#This Row],[ITEM CODE]],Table2[[Item Code]:[Master Name]],2,0),"")</f>
        <v>F0103010010</v>
      </c>
      <c r="I542" s="41" t="s">
        <v>603</v>
      </c>
      <c r="J542" s="65" t="str">
        <f>IFERROR(VLOOKUP(Table49[[#This Row],[ITEM CODE]],Table2[[Item Code]:[Master Name]],3,0),"")</f>
        <v xml:space="preserve">Ham &amp; Corn Sandwich </v>
      </c>
      <c r="K542" s="1" t="str">
        <f>IFERROR(VLOOKUP(Table49[[#This Row],[ITEM CODE]],Table2[[Item Code]:[Master Name]],9,0),"")</f>
        <v>1BOX*2PCS</v>
      </c>
      <c r="L542" s="1" t="str">
        <f>IFERROR(VLOOKUP(Table49[[#This Row],[ITEM CODE]],Table2[[Item Code]:[Master Name]],8,0),"")</f>
        <v>BOX</v>
      </c>
      <c r="M542" s="41">
        <v>1</v>
      </c>
      <c r="N542" s="66">
        <f>IFERROR(VLOOKUP(Table49[[#This Row],[ITEM CODE]],Table2[[#All],[Item Code]:[Unit Cost]],10,0),0)</f>
        <v>1.5</v>
      </c>
      <c r="O542" s="134">
        <f>IFERROR(VLOOKUP(Table49[[#This Row],[ITEM CODE]],Table2[[#All],[Item Code]:[Unit Cost]],10,0),0)</f>
        <v>1.5</v>
      </c>
      <c r="P542" s="56"/>
      <c r="Q542" s="58"/>
      <c r="R542" s="58">
        <f>Table49[[#This Row],[QUANTITY]]*Table49[[#This Row],[INV Prices]]</f>
        <v>1.5</v>
      </c>
      <c r="S542" s="67"/>
      <c r="V542" s="41"/>
      <c r="W542" s="4" t="str">
        <f>IFERROR(VLOOKUP(Table49[[#This Row],[ITEM CODE]],Table2[[Item Code]:[Category ]],6,0),"")</f>
        <v>FOOD</v>
      </c>
      <c r="X542" s="1" t="str">
        <f>IFERROR(VLOOKUP(Table49[[#This Row],[ITEM CODE]],Table2[[Item Code]:[Sub Category]],7,0),"")</f>
        <v>Sandwich</v>
      </c>
      <c r="Y542" s="68" t="str">
        <f>Table49[[#This Row],[PO Number]]&amp;COUNTIFS($E$5:E542,E542)</f>
        <v>PO311402</v>
      </c>
    </row>
    <row r="543" spans="1:25" ht="14.7" customHeight="1" x14ac:dyDescent="0.3">
      <c r="A543" s="1">
        <f>IF(Table49[[#This Row],[ITEM NAME]]="","",ROW()-4)</f>
        <v>539</v>
      </c>
      <c r="B543" s="68">
        <v>45903</v>
      </c>
      <c r="C543" s="4">
        <f>IFERROR(VLOOKUP(B543,Table14[],3,0),"")</f>
        <v>9</v>
      </c>
      <c r="D543" s="4" t="str">
        <f>IFERROR(VLOOKUP(B543,Table14[],2,0),"")</f>
        <v>Week 01</v>
      </c>
      <c r="E543" s="4" t="s">
        <v>1158</v>
      </c>
      <c r="F543" s="235" t="s">
        <v>1159</v>
      </c>
      <c r="G543" s="44" t="s">
        <v>663</v>
      </c>
      <c r="H543" s="41" t="str">
        <f>IFERROR(VLOOKUP(Table49[[#This Row],[ITEM CODE]],Table2[[Item Code]:[Master Name]],2,0),"")</f>
        <v>F0103010011</v>
      </c>
      <c r="I543" s="41" t="s">
        <v>604</v>
      </c>
      <c r="J543" s="65" t="str">
        <f>IFERROR(VLOOKUP(Table49[[#This Row],[ITEM CODE]],Table2[[Item Code]:[Master Name]],3,0),"")</f>
        <v xml:space="preserve">Sausage &amp; Freid Egg Sandwich  </v>
      </c>
      <c r="K543" s="1" t="str">
        <f>IFERROR(VLOOKUP(Table49[[#This Row],[ITEM CODE]],Table2[[Item Code]:[Master Name]],9,0),"")</f>
        <v>1BOX*2PCS</v>
      </c>
      <c r="L543" s="1" t="str">
        <f>IFERROR(VLOOKUP(Table49[[#This Row],[ITEM CODE]],Table2[[Item Code]:[Master Name]],8,0),"")</f>
        <v>BOX</v>
      </c>
      <c r="M543" s="41">
        <v>1</v>
      </c>
      <c r="N543" s="66">
        <f>IFERROR(VLOOKUP(Table49[[#This Row],[ITEM CODE]],Table2[[#All],[Item Code]:[Unit Cost]],10,0),0)</f>
        <v>1.5</v>
      </c>
      <c r="O543" s="134">
        <f>IFERROR(VLOOKUP(Table49[[#This Row],[ITEM CODE]],Table2[[#All],[Item Code]:[Unit Cost]],10,0),0)</f>
        <v>1.5</v>
      </c>
      <c r="P543" s="56"/>
      <c r="Q543" s="58"/>
      <c r="R543" s="58">
        <f>Table49[[#This Row],[QUANTITY]]*Table49[[#This Row],[INV Prices]]</f>
        <v>1.5</v>
      </c>
      <c r="S543" s="67"/>
      <c r="V543" s="41"/>
      <c r="W543" s="4" t="str">
        <f>IFERROR(VLOOKUP(Table49[[#This Row],[ITEM CODE]],Table2[[Item Code]:[Category ]],6,0),"")</f>
        <v>FOOD</v>
      </c>
      <c r="X543" s="1" t="str">
        <f>IFERROR(VLOOKUP(Table49[[#This Row],[ITEM CODE]],Table2[[Item Code]:[Sub Category]],7,0),"")</f>
        <v>Sandwich</v>
      </c>
      <c r="Y543" s="68" t="str">
        <f>Table49[[#This Row],[PO Number]]&amp;COUNTIFS($E$5:E543,E543)</f>
        <v>PO311403</v>
      </c>
    </row>
    <row r="544" spans="1:25" ht="14.7" customHeight="1" x14ac:dyDescent="0.3">
      <c r="A544" s="1">
        <f>IF(Table49[[#This Row],[ITEM NAME]]="","",ROW()-4)</f>
        <v>540</v>
      </c>
      <c r="B544" s="68">
        <v>45903</v>
      </c>
      <c r="C544" s="4">
        <f>IFERROR(VLOOKUP(B544,Table14[],3,0),"")</f>
        <v>9</v>
      </c>
      <c r="D544" s="4" t="str">
        <f>IFERROR(VLOOKUP(B544,Table14[],2,0),"")</f>
        <v>Week 01</v>
      </c>
      <c r="E544" s="4" t="s">
        <v>1158</v>
      </c>
      <c r="F544" s="235" t="s">
        <v>1159</v>
      </c>
      <c r="G544" s="44" t="s">
        <v>663</v>
      </c>
      <c r="H544" s="41" t="str">
        <f>IFERROR(VLOOKUP(Table49[[#This Row],[ITEM CODE]],Table2[[Item Code]:[Master Name]],2,0),"")</f>
        <v>F0103010012</v>
      </c>
      <c r="I544" s="41" t="s">
        <v>605</v>
      </c>
      <c r="J544" s="65" t="str">
        <f>IFERROR(VLOOKUP(Table49[[#This Row],[ITEM CODE]],Table2[[Item Code]:[Master Name]],3,0),"")</f>
        <v xml:space="preserve">Chicken Sandwich </v>
      </c>
      <c r="K544" s="1" t="str">
        <f>IFERROR(VLOOKUP(Table49[[#This Row],[ITEM CODE]],Table2[[Item Code]:[Master Name]],9,0),"")</f>
        <v>1BOX*2PCS</v>
      </c>
      <c r="L544" s="1" t="str">
        <f>IFERROR(VLOOKUP(Table49[[#This Row],[ITEM CODE]],Table2[[Item Code]:[Master Name]],8,0),"")</f>
        <v>BOX</v>
      </c>
      <c r="M544" s="41">
        <v>1</v>
      </c>
      <c r="N544" s="66">
        <f>IFERROR(VLOOKUP(Table49[[#This Row],[ITEM CODE]],Table2[[#All],[Item Code]:[Unit Cost]],10,0),0)</f>
        <v>1.5</v>
      </c>
      <c r="O544" s="134">
        <f>IFERROR(VLOOKUP(Table49[[#This Row],[ITEM CODE]],Table2[[#All],[Item Code]:[Unit Cost]],10,0),0)</f>
        <v>1.5</v>
      </c>
      <c r="P544" s="56"/>
      <c r="Q544" s="58"/>
      <c r="R544" s="58">
        <f>Table49[[#This Row],[QUANTITY]]*Table49[[#This Row],[INV Prices]]</f>
        <v>1.5</v>
      </c>
      <c r="S544" s="67"/>
      <c r="V544" s="41"/>
      <c r="W544" s="4" t="str">
        <f>IFERROR(VLOOKUP(Table49[[#This Row],[ITEM CODE]],Table2[[Item Code]:[Category ]],6,0),"")</f>
        <v>FOOD</v>
      </c>
      <c r="X544" s="1" t="str">
        <f>IFERROR(VLOOKUP(Table49[[#This Row],[ITEM CODE]],Table2[[Item Code]:[Sub Category]],7,0),"")</f>
        <v>Sandwich</v>
      </c>
      <c r="Y544" s="68" t="str">
        <f>Table49[[#This Row],[PO Number]]&amp;COUNTIFS($E$5:E544,E544)</f>
        <v>PO311404</v>
      </c>
    </row>
    <row r="545" spans="1:25" ht="14.7" customHeight="1" x14ac:dyDescent="0.3">
      <c r="A545" s="1">
        <f>IF(Table49[[#This Row],[ITEM NAME]]="","",ROW()-4)</f>
        <v>541</v>
      </c>
      <c r="B545" s="68">
        <v>45903</v>
      </c>
      <c r="C545" s="4">
        <f>IFERROR(VLOOKUP(B545,Table14[],3,0),"")</f>
        <v>9</v>
      </c>
      <c r="D545" s="4" t="str">
        <f>IFERROR(VLOOKUP(B545,Table14[],2,0),"")</f>
        <v>Week 01</v>
      </c>
      <c r="E545" s="4" t="s">
        <v>1158</v>
      </c>
      <c r="F545" s="235" t="s">
        <v>1159</v>
      </c>
      <c r="G545" s="44" t="s">
        <v>663</v>
      </c>
      <c r="H545" s="41" t="str">
        <f>IFERROR(VLOOKUP(Table49[[#This Row],[ITEM CODE]],Table2[[Item Code]:[Master Name]],2,0),"")</f>
        <v>F0101010017</v>
      </c>
      <c r="I545" s="41" t="s">
        <v>583</v>
      </c>
      <c r="J545" s="65" t="str">
        <f>IFERROR(VLOOKUP(Table49[[#This Row],[ITEM CODE]],Table2[[Item Code]:[Master Name]],3,0),"")</f>
        <v>Bulgogi Dosirak-KL-0001</v>
      </c>
      <c r="K545" s="1" t="str">
        <f>IFERROR(VLOOKUP(Table49[[#This Row],[ITEM CODE]],Table2[[Item Code]:[Master Name]],9,0),"")</f>
        <v>1BOX*1Portion</v>
      </c>
      <c r="L545" s="1" t="str">
        <f>IFERROR(VLOOKUP(Table49[[#This Row],[ITEM CODE]],Table2[[Item Code]:[Master Name]],8,0),"")</f>
        <v>BOX</v>
      </c>
      <c r="M545" s="41">
        <v>1</v>
      </c>
      <c r="N545" s="66">
        <f>IFERROR(VLOOKUP(Table49[[#This Row],[ITEM CODE]],Table2[[#All],[Item Code]:[Unit Cost]],10,0),0)</f>
        <v>2.2000000000000002</v>
      </c>
      <c r="O545" s="134">
        <f>IFERROR(VLOOKUP(Table49[[#This Row],[ITEM CODE]],Table2[[#All],[Item Code]:[Unit Cost]],10,0),0)</f>
        <v>2.2000000000000002</v>
      </c>
      <c r="P545" s="56"/>
      <c r="Q545" s="58"/>
      <c r="R545" s="58">
        <f>Table49[[#This Row],[QUANTITY]]*Table49[[#This Row],[INV Prices]]</f>
        <v>2.2000000000000002</v>
      </c>
      <c r="S545" s="67"/>
      <c r="V545" s="41"/>
      <c r="W545" s="4" t="str">
        <f>IFERROR(VLOOKUP(Table49[[#This Row],[ITEM CODE]],Table2[[Item Code]:[Category ]],6,0),"")</f>
        <v>FOOD</v>
      </c>
      <c r="X545" s="1" t="str">
        <f>IFERROR(VLOOKUP(Table49[[#This Row],[ITEM CODE]],Table2[[Item Code]:[Sub Category]],7,0),"")</f>
        <v>Korean Lunch Box</v>
      </c>
      <c r="Y545" s="68" t="str">
        <f>Table49[[#This Row],[PO Number]]&amp;COUNTIFS($E$5:E545,E545)</f>
        <v>PO311405</v>
      </c>
    </row>
    <row r="546" spans="1:25" ht="14.7" customHeight="1" x14ac:dyDescent="0.3">
      <c r="A546" s="1">
        <f>IF(Table49[[#This Row],[ITEM NAME]]="","",ROW()-4)</f>
        <v>542</v>
      </c>
      <c r="B546" s="68">
        <v>45903</v>
      </c>
      <c r="C546" s="4">
        <f>IFERROR(VLOOKUP(B546,Table14[],3,0),"")</f>
        <v>9</v>
      </c>
      <c r="D546" s="4" t="str">
        <f>IFERROR(VLOOKUP(B546,Table14[],2,0),"")</f>
        <v>Week 01</v>
      </c>
      <c r="E546" s="4" t="s">
        <v>1158</v>
      </c>
      <c r="F546" s="235" t="s">
        <v>1159</v>
      </c>
      <c r="G546" s="44" t="s">
        <v>663</v>
      </c>
      <c r="H546" s="41" t="str">
        <f>IFERROR(VLOOKUP(Table49[[#This Row],[ITEM CODE]],Table2[[Item Code]:[Master Name]],2,0),"")</f>
        <v>F0101010015</v>
      </c>
      <c r="I546" s="41" t="s">
        <v>585</v>
      </c>
      <c r="J546" s="65" t="str">
        <f>IFERROR(VLOOKUP(Table49[[#This Row],[ITEM CODE]],Table2[[Item Code]:[Master Name]],3,0),"")</f>
        <v>Japchae Dakgangjeong Dosirak-KL-0003</v>
      </c>
      <c r="K546" s="1" t="str">
        <f>IFERROR(VLOOKUP(Table49[[#This Row],[ITEM CODE]],Table2[[Item Code]:[Master Name]],9,0),"")</f>
        <v>1BOX*1Portion</v>
      </c>
      <c r="L546" s="1" t="str">
        <f>IFERROR(VLOOKUP(Table49[[#This Row],[ITEM CODE]],Table2[[Item Code]:[Master Name]],8,0),"")</f>
        <v>BOX</v>
      </c>
      <c r="M546" s="41">
        <v>1</v>
      </c>
      <c r="N546" s="66">
        <f>IFERROR(VLOOKUP(Table49[[#This Row],[ITEM CODE]],Table2[[#All],[Item Code]:[Unit Cost]],10,0),0)</f>
        <v>2.6</v>
      </c>
      <c r="O546" s="134">
        <f>IFERROR(VLOOKUP(Table49[[#This Row],[ITEM CODE]],Table2[[#All],[Item Code]:[Unit Cost]],10,0),0)</f>
        <v>2.6</v>
      </c>
      <c r="P546" s="56"/>
      <c r="Q546" s="58"/>
      <c r="R546" s="58">
        <f>Table49[[#This Row],[QUANTITY]]*Table49[[#This Row],[INV Prices]]</f>
        <v>2.6</v>
      </c>
      <c r="S546" s="67"/>
      <c r="V546" s="41"/>
      <c r="W546" s="4" t="str">
        <f>IFERROR(VLOOKUP(Table49[[#This Row],[ITEM CODE]],Table2[[Item Code]:[Category ]],6,0),"")</f>
        <v>FOOD</v>
      </c>
      <c r="X546" s="1" t="str">
        <f>IFERROR(VLOOKUP(Table49[[#This Row],[ITEM CODE]],Table2[[Item Code]:[Sub Category]],7,0),"")</f>
        <v>Korean Lunch Box</v>
      </c>
      <c r="Y546" s="68" t="str">
        <f>Table49[[#This Row],[PO Number]]&amp;COUNTIFS($E$5:E546,E546)</f>
        <v>PO311406</v>
      </c>
    </row>
    <row r="547" spans="1:25" ht="14.7" customHeight="1" x14ac:dyDescent="0.3">
      <c r="A547" s="1">
        <f>IF(Table49[[#This Row],[ITEM NAME]]="","",ROW()-4)</f>
        <v>543</v>
      </c>
      <c r="B547" s="68">
        <v>45903</v>
      </c>
      <c r="C547" s="4">
        <f>IFERROR(VLOOKUP(B547,Table14[],3,0),"")</f>
        <v>9</v>
      </c>
      <c r="D547" s="4" t="str">
        <f>IFERROR(VLOOKUP(B547,Table14[],2,0),"")</f>
        <v>Week 01</v>
      </c>
      <c r="E547" s="4" t="s">
        <v>1158</v>
      </c>
      <c r="F547" s="235" t="s">
        <v>1159</v>
      </c>
      <c r="G547" s="44" t="s">
        <v>663</v>
      </c>
      <c r="H547" s="41" t="str">
        <f>IFERROR(VLOOKUP(Table49[[#This Row],[ITEM CODE]],Table2[[Item Code]:[Master Name]],2,0),"")</f>
        <v>F0101010016</v>
      </c>
      <c r="I547" s="41" t="s">
        <v>584</v>
      </c>
      <c r="J547" s="65" t="str">
        <f>IFERROR(VLOOKUP(Table49[[#This Row],[ITEM CODE]],Table2[[Item Code]:[Master Name]],3,0),"")</f>
        <v>Stir Fried Spicy Pork Dosirak-KL-0002</v>
      </c>
      <c r="K547" s="1" t="str">
        <f>IFERROR(VLOOKUP(Table49[[#This Row],[ITEM CODE]],Table2[[Item Code]:[Master Name]],9,0),"")</f>
        <v>1BOX*1Portion</v>
      </c>
      <c r="L547" s="1" t="str">
        <f>IFERROR(VLOOKUP(Table49[[#This Row],[ITEM CODE]],Table2[[Item Code]:[Master Name]],8,0),"")</f>
        <v>BOX</v>
      </c>
      <c r="M547" s="41">
        <v>1</v>
      </c>
      <c r="N547" s="66">
        <f>IFERROR(VLOOKUP(Table49[[#This Row],[ITEM CODE]],Table2[[#All],[Item Code]:[Unit Cost]],10,0),0)</f>
        <v>2.38</v>
      </c>
      <c r="O547" s="134">
        <f>IFERROR(VLOOKUP(Table49[[#This Row],[ITEM CODE]],Table2[[#All],[Item Code]:[Unit Cost]],10,0),0)</f>
        <v>2.38</v>
      </c>
      <c r="P547" s="56"/>
      <c r="Q547" s="58"/>
      <c r="R547" s="58">
        <f>Table49[[#This Row],[QUANTITY]]*Table49[[#This Row],[INV Prices]]</f>
        <v>2.38</v>
      </c>
      <c r="S547" s="67"/>
      <c r="V547" s="41"/>
      <c r="W547" s="4" t="str">
        <f>IFERROR(VLOOKUP(Table49[[#This Row],[ITEM CODE]],Table2[[Item Code]:[Category ]],6,0),"")</f>
        <v>FOOD</v>
      </c>
      <c r="X547" s="1" t="str">
        <f>IFERROR(VLOOKUP(Table49[[#This Row],[ITEM CODE]],Table2[[Item Code]:[Sub Category]],7,0),"")</f>
        <v>Korean Lunch Box</v>
      </c>
      <c r="Y547" s="68" t="str">
        <f>Table49[[#This Row],[PO Number]]&amp;COUNTIFS($E$5:E547,E547)</f>
        <v>PO311407</v>
      </c>
    </row>
    <row r="548" spans="1:25" ht="14.7" customHeight="1" x14ac:dyDescent="0.3">
      <c r="A548" s="1">
        <f>IF(Table49[[#This Row],[ITEM NAME]]="","",ROW()-4)</f>
        <v>544</v>
      </c>
      <c r="B548" s="68">
        <v>45903</v>
      </c>
      <c r="C548" s="4">
        <f>IFERROR(VLOOKUP(B548,Table14[],3,0),"")</f>
        <v>9</v>
      </c>
      <c r="D548" s="4" t="str">
        <f>IFERROR(VLOOKUP(B548,Table14[],2,0),"")</f>
        <v>Week 01</v>
      </c>
      <c r="E548" s="4" t="s">
        <v>1158</v>
      </c>
      <c r="F548" s="235" t="s">
        <v>1159</v>
      </c>
      <c r="G548" s="44" t="s">
        <v>663</v>
      </c>
      <c r="H548" s="41" t="str">
        <f>IFERROR(VLOOKUP(Table49[[#This Row],[ITEM CODE]],Table2[[Item Code]:[Master Name]],2,0),"")</f>
        <v>F0103010013</v>
      </c>
      <c r="I548" s="41" t="s">
        <v>615</v>
      </c>
      <c r="J548" s="65" t="str">
        <f>IFERROR(VLOOKUP(Table49[[#This Row],[ITEM CODE]],Table2[[Item Code]:[Master Name]],3,0),"")</f>
        <v>Maki Crab &amp; Chicken Egg</v>
      </c>
      <c r="K548" s="1" t="str">
        <f>IFERROR(VLOOKUP(Table49[[#This Row],[ITEM CODE]],Table2[[Item Code]:[Master Name]],9,0),"")</f>
        <v>1BOX*6PCS</v>
      </c>
      <c r="L548" s="1" t="str">
        <f>IFERROR(VLOOKUP(Table49[[#This Row],[ITEM CODE]],Table2[[Item Code]:[Master Name]],8,0),"")</f>
        <v>Box</v>
      </c>
      <c r="M548" s="41">
        <v>1</v>
      </c>
      <c r="N548" s="66">
        <f>IFERROR(VLOOKUP(Table49[[#This Row],[ITEM CODE]],Table2[[#All],[Item Code]:[Unit Cost]],10,0),0)</f>
        <v>1.21</v>
      </c>
      <c r="O548" s="134">
        <f>IFERROR(VLOOKUP(Table49[[#This Row],[ITEM CODE]],Table2[[#All],[Item Code]:[Unit Cost]],10,0),0)</f>
        <v>1.21</v>
      </c>
      <c r="P548" s="56"/>
      <c r="Q548" s="58"/>
      <c r="R548" s="58">
        <f>Table49[[#This Row],[QUANTITY]]*Table49[[#This Row],[INV Prices]]</f>
        <v>1.21</v>
      </c>
      <c r="S548" s="67"/>
      <c r="V548" s="41"/>
      <c r="W548" s="4" t="str">
        <f>IFERROR(VLOOKUP(Table49[[#This Row],[ITEM CODE]],Table2[[Item Code]:[Category ]],6,0),"")</f>
        <v>FOOD</v>
      </c>
      <c r="X548" s="1" t="str">
        <f>IFERROR(VLOOKUP(Table49[[#This Row],[ITEM CODE]],Table2[[Item Code]:[Sub Category]],7,0),"")</f>
        <v>Sushi</v>
      </c>
      <c r="Y548" s="68" t="str">
        <f>Table49[[#This Row],[PO Number]]&amp;COUNTIFS($E$5:E548,E548)</f>
        <v>PO311408</v>
      </c>
    </row>
    <row r="549" spans="1:25" ht="14.7" customHeight="1" x14ac:dyDescent="0.3">
      <c r="A549" s="1">
        <f>IF(Table49[[#This Row],[ITEM NAME]]="","",ROW()-4)</f>
        <v>545</v>
      </c>
      <c r="B549" s="68">
        <v>45903</v>
      </c>
      <c r="C549" s="4">
        <f>IFERROR(VLOOKUP(B549,Table14[],3,0),"")</f>
        <v>9</v>
      </c>
      <c r="D549" s="4" t="str">
        <f>IFERROR(VLOOKUP(B549,Table14[],2,0),"")</f>
        <v>Week 01</v>
      </c>
      <c r="E549" s="4" t="s">
        <v>1158</v>
      </c>
      <c r="F549" s="235" t="s">
        <v>1159</v>
      </c>
      <c r="G549" s="44" t="s">
        <v>663</v>
      </c>
      <c r="H549" s="41" t="str">
        <f>IFERROR(VLOOKUP(Table49[[#This Row],[ITEM CODE]],Table2[[Item Code]:[Master Name]],2,0),"")</f>
        <v>F0103010014</v>
      </c>
      <c r="I549" s="41" t="s">
        <v>616</v>
      </c>
      <c r="J549" s="65" t="str">
        <f>IFERROR(VLOOKUP(Table49[[#This Row],[ITEM CODE]],Table2[[Item Code]:[Master Name]],3,0),"")</f>
        <v>Maki Cali &amp; Tuna Roll</v>
      </c>
      <c r="K549" s="1" t="str">
        <f>IFERROR(VLOOKUP(Table49[[#This Row],[ITEM CODE]],Table2[[Item Code]:[Master Name]],9,0),"")</f>
        <v>1BOX*3PCS</v>
      </c>
      <c r="L549" s="1" t="str">
        <f>IFERROR(VLOOKUP(Table49[[#This Row],[ITEM CODE]],Table2[[Item Code]:[Master Name]],8,0),"")</f>
        <v>Box</v>
      </c>
      <c r="M549" s="41">
        <v>1</v>
      </c>
      <c r="N549" s="66">
        <f>IFERROR(VLOOKUP(Table49[[#This Row],[ITEM CODE]],Table2[[#All],[Item Code]:[Unit Cost]],10,0),0)</f>
        <v>1.21</v>
      </c>
      <c r="O549" s="134">
        <f>IFERROR(VLOOKUP(Table49[[#This Row],[ITEM CODE]],Table2[[#All],[Item Code]:[Unit Cost]],10,0),0)</f>
        <v>1.21</v>
      </c>
      <c r="P549" s="56"/>
      <c r="Q549" s="58"/>
      <c r="R549" s="58">
        <f>Table49[[#This Row],[QUANTITY]]*Table49[[#This Row],[INV Prices]]</f>
        <v>1.21</v>
      </c>
      <c r="S549" s="67"/>
      <c r="V549" s="41"/>
      <c r="W549" s="4" t="str">
        <f>IFERROR(VLOOKUP(Table49[[#This Row],[ITEM CODE]],Table2[[Item Code]:[Category ]],6,0),"")</f>
        <v>FOOD</v>
      </c>
      <c r="X549" s="1" t="str">
        <f>IFERROR(VLOOKUP(Table49[[#This Row],[ITEM CODE]],Table2[[Item Code]:[Sub Category]],7,0),"")</f>
        <v>Sushi</v>
      </c>
      <c r="Y549" s="68" t="str">
        <f>Table49[[#This Row],[PO Number]]&amp;COUNTIFS($E$5:E549,E549)</f>
        <v>PO311409</v>
      </c>
    </row>
    <row r="550" spans="1:25" ht="14.7" customHeight="1" x14ac:dyDescent="0.3">
      <c r="A550" s="1">
        <f>IF(Table49[[#This Row],[ITEM NAME]]="","",ROW()-4)</f>
        <v>546</v>
      </c>
      <c r="B550" s="68">
        <v>45903</v>
      </c>
      <c r="C550" s="4">
        <f>IFERROR(VLOOKUP(B550,Table14[],3,0),"")</f>
        <v>9</v>
      </c>
      <c r="D550" s="4" t="str">
        <f>IFERROR(VLOOKUP(B550,Table14[],2,0),"")</f>
        <v>Week 01</v>
      </c>
      <c r="E550" s="4" t="s">
        <v>1160</v>
      </c>
      <c r="F550" s="235" t="s">
        <v>1161</v>
      </c>
      <c r="G550" s="44" t="s">
        <v>663</v>
      </c>
      <c r="H550" s="41" t="str">
        <f>IFERROR(VLOOKUP(Table49[[#This Row],[ITEM CODE]],Table2[[Item Code]:[Master Name]],2,0),"")</f>
        <v>900029</v>
      </c>
      <c r="I550" s="41" t="s">
        <v>211</v>
      </c>
      <c r="J550" s="65" t="str">
        <f>IFERROR(VLOOKUP(Table49[[#This Row],[ITEM CODE]],Table2[[Item Code]:[Master Name]],3,0),"")</f>
        <v>BEEF LOK LAK WITH RICE (បាយ​ ឡុកឡាក់សាច់គោ)</v>
      </c>
      <c r="K550" s="1" t="str">
        <f>IFERROR(VLOOKUP(Table49[[#This Row],[ITEM CODE]],Table2[[Item Code]:[Master Name]],9,0),"")</f>
        <v>1BOX*1Portion</v>
      </c>
      <c r="L550" s="1" t="str">
        <f>IFERROR(VLOOKUP(Table49[[#This Row],[ITEM CODE]],Table2[[Item Code]:[Master Name]],8,0),"")</f>
        <v>BOX</v>
      </c>
      <c r="M550" s="41">
        <v>1</v>
      </c>
      <c r="N550" s="66">
        <f>IFERROR(VLOOKUP(Table49[[#This Row],[ITEM CODE]],Table2[[#All],[Item Code]:[Unit Cost]],10,0),0)</f>
        <v>1.6679999999999999</v>
      </c>
      <c r="O550" s="134">
        <f>IFERROR(VLOOKUP(Table49[[#This Row],[ITEM CODE]],Table2[[#All],[Item Code]:[Unit Cost]],10,0),0)</f>
        <v>1.6679999999999999</v>
      </c>
      <c r="P550" s="56"/>
      <c r="Q550" s="58"/>
      <c r="R550" s="58">
        <f>Table49[[#This Row],[QUANTITY]]*Table49[[#This Row],[INV Prices]]</f>
        <v>1.6679999999999999</v>
      </c>
      <c r="S550" s="67"/>
      <c r="V550" s="41"/>
      <c r="W550" s="4" t="str">
        <f>IFERROR(VLOOKUP(Table49[[#This Row],[ITEM CODE]],Table2[[Item Code]:[Category ]],6,0),"")</f>
        <v>FOOD</v>
      </c>
      <c r="X550" s="1" t="str">
        <f>IFERROR(VLOOKUP(Table49[[#This Row],[ITEM CODE]],Table2[[Item Code]:[Sub Category]],7,0),"")</f>
        <v>Khmer Food</v>
      </c>
      <c r="Y550" s="68" t="str">
        <f>Table49[[#This Row],[PO Number]]&amp;COUNTIFS($E$5:E550,E550)</f>
        <v>PO311411</v>
      </c>
    </row>
    <row r="551" spans="1:25" ht="14.7" customHeight="1" x14ac:dyDescent="0.3">
      <c r="A551" s="1">
        <f>IF(Table49[[#This Row],[ITEM NAME]]="","",ROW()-4)</f>
        <v>547</v>
      </c>
      <c r="B551" s="68">
        <v>45903</v>
      </c>
      <c r="C551" s="4">
        <f>IFERROR(VLOOKUP(B551,Table14[],3,0),"")</f>
        <v>9</v>
      </c>
      <c r="D551" s="4" t="str">
        <f>IFERROR(VLOOKUP(B551,Table14[],2,0),"")</f>
        <v>Week 01</v>
      </c>
      <c r="E551" s="4" t="s">
        <v>1160</v>
      </c>
      <c r="F551" s="235" t="s">
        <v>1161</v>
      </c>
      <c r="G551" s="44" t="s">
        <v>663</v>
      </c>
      <c r="H551" s="41" t="str">
        <f>IFERROR(VLOOKUP(Table49[[#This Row],[ITEM CODE]],Table2[[Item Code]:[Master Name]],2,0),"")</f>
        <v>900027</v>
      </c>
      <c r="I551" s="41" t="s">
        <v>212</v>
      </c>
      <c r="J551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551" s="1" t="str">
        <f>IFERROR(VLOOKUP(Table49[[#This Row],[ITEM CODE]],Table2[[Item Code]:[Master Name]],9,0),"")</f>
        <v>1BOX*1Portion</v>
      </c>
      <c r="L551" s="1" t="str">
        <f>IFERROR(VLOOKUP(Table49[[#This Row],[ITEM CODE]],Table2[[Item Code]:[Master Name]],8,0),"")</f>
        <v>BOX</v>
      </c>
      <c r="M551" s="41">
        <v>1</v>
      </c>
      <c r="N551" s="66">
        <f>IFERROR(VLOOKUP(Table49[[#This Row],[ITEM CODE]],Table2[[#All],[Item Code]:[Unit Cost]],10,0),0)</f>
        <v>1.2023999999999999</v>
      </c>
      <c r="O551" s="134">
        <f>IFERROR(VLOOKUP(Table49[[#This Row],[ITEM CODE]],Table2[[#All],[Item Code]:[Unit Cost]],10,0),0)</f>
        <v>1.2023999999999999</v>
      </c>
      <c r="P551" s="56"/>
      <c r="Q551" s="58"/>
      <c r="R551" s="58">
        <f>Table49[[#This Row],[QUANTITY]]*Table49[[#This Row],[INV Prices]]</f>
        <v>1.2023999999999999</v>
      </c>
      <c r="S551" s="67"/>
      <c r="V551" s="41"/>
      <c r="W551" s="4" t="str">
        <f>IFERROR(VLOOKUP(Table49[[#This Row],[ITEM CODE]],Table2[[Item Code]:[Category ]],6,0),"")</f>
        <v>FOOD</v>
      </c>
      <c r="X551" s="1" t="str">
        <f>IFERROR(VLOOKUP(Table49[[#This Row],[ITEM CODE]],Table2[[Item Code]:[Sub Category]],7,0),"")</f>
        <v>Khmer Food</v>
      </c>
      <c r="Y551" s="68" t="str">
        <f>Table49[[#This Row],[PO Number]]&amp;COUNTIFS($E$5:E551,E551)</f>
        <v>PO311412</v>
      </c>
    </row>
    <row r="552" spans="1:25" ht="14.7" customHeight="1" x14ac:dyDescent="0.3">
      <c r="A552" s="1">
        <f>IF(Table49[[#This Row],[ITEM NAME]]="","",ROW()-4)</f>
        <v>548</v>
      </c>
      <c r="B552" s="68">
        <v>45903</v>
      </c>
      <c r="C552" s="4">
        <f>IFERROR(VLOOKUP(B552,Table14[],3,0),"")</f>
        <v>9</v>
      </c>
      <c r="D552" s="4" t="str">
        <f>IFERROR(VLOOKUP(B552,Table14[],2,0),"")</f>
        <v>Week 01</v>
      </c>
      <c r="E552" s="4" t="s">
        <v>1160</v>
      </c>
      <c r="F552" s="235" t="s">
        <v>1161</v>
      </c>
      <c r="G552" s="44" t="s">
        <v>663</v>
      </c>
      <c r="H552" s="41" t="str">
        <f>IFERROR(VLOOKUP(Table49[[#This Row],[ITEM CODE]],Table2[[Item Code]:[Master Name]],2,0),"")</f>
        <v>900031</v>
      </c>
      <c r="I552" s="41" t="s">
        <v>218</v>
      </c>
      <c r="J552" s="65" t="str">
        <f>IFERROR(VLOOKUP(Table49[[#This Row],[ITEM CODE]],Table2[[Item Code]:[Master Name]],3,0),"")</f>
        <v>ROASTED DUCK WITH RICE (បាយ ទាខ្វៃ)</v>
      </c>
      <c r="K552" s="1" t="str">
        <f>IFERROR(VLOOKUP(Table49[[#This Row],[ITEM CODE]],Table2[[Item Code]:[Master Name]],9,0),"")</f>
        <v>1BOX*1Portion</v>
      </c>
      <c r="L552" s="1" t="str">
        <f>IFERROR(VLOOKUP(Table49[[#This Row],[ITEM CODE]],Table2[[Item Code]:[Master Name]],8,0),"")</f>
        <v>BOX</v>
      </c>
      <c r="M552" s="41">
        <v>1</v>
      </c>
      <c r="N552" s="66">
        <f>IFERROR(VLOOKUP(Table49[[#This Row],[ITEM CODE]],Table2[[#All],[Item Code]:[Unit Cost]],10,0),0)</f>
        <v>1.4783999999999999</v>
      </c>
      <c r="O552" s="134">
        <f>IFERROR(VLOOKUP(Table49[[#This Row],[ITEM CODE]],Table2[[#All],[Item Code]:[Unit Cost]],10,0),0)</f>
        <v>1.4783999999999999</v>
      </c>
      <c r="P552" s="56"/>
      <c r="Q552" s="58"/>
      <c r="R552" s="58">
        <f>Table49[[#This Row],[QUANTITY]]*Table49[[#This Row],[INV Prices]]</f>
        <v>1.4783999999999999</v>
      </c>
      <c r="S552" s="67"/>
      <c r="V552" s="41"/>
      <c r="W552" s="4" t="str">
        <f>IFERROR(VLOOKUP(Table49[[#This Row],[ITEM CODE]],Table2[[Item Code]:[Category ]],6,0),"")</f>
        <v>FOOD</v>
      </c>
      <c r="X552" s="1" t="str">
        <f>IFERROR(VLOOKUP(Table49[[#This Row],[ITEM CODE]],Table2[[Item Code]:[Sub Category]],7,0),"")</f>
        <v>Khmer Food</v>
      </c>
      <c r="Y552" s="68" t="str">
        <f>Table49[[#This Row],[PO Number]]&amp;COUNTIFS($E$5:E552,E552)</f>
        <v>PO311413</v>
      </c>
    </row>
    <row r="553" spans="1:25" ht="14.7" customHeight="1" x14ac:dyDescent="0.3">
      <c r="A553" s="1">
        <f>IF(Table49[[#This Row],[ITEM NAME]]="","",ROW()-4)</f>
        <v>549</v>
      </c>
      <c r="B553" s="68">
        <v>45903</v>
      </c>
      <c r="C553" s="4">
        <f>IFERROR(VLOOKUP(B553,Table14[],3,0),"")</f>
        <v>9</v>
      </c>
      <c r="D553" s="4" t="str">
        <f>IFERROR(VLOOKUP(B553,Table14[],2,0),"")</f>
        <v>Week 01</v>
      </c>
      <c r="E553" s="4" t="s">
        <v>1160</v>
      </c>
      <c r="F553" s="235" t="s">
        <v>1161</v>
      </c>
      <c r="G553" s="44" t="s">
        <v>663</v>
      </c>
      <c r="H553" s="41" t="str">
        <f>IFERROR(VLOOKUP(Table49[[#This Row],[ITEM CODE]],Table2[[Item Code]:[Master Name]],2,0),"")</f>
        <v>900032</v>
      </c>
      <c r="I553" s="41" t="s">
        <v>214</v>
      </c>
      <c r="J553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553" s="1" t="str">
        <f>IFERROR(VLOOKUP(Table49[[#This Row],[ITEM CODE]],Table2[[Item Code]:[Master Name]],9,0),"")</f>
        <v>1BOX*1Portion</v>
      </c>
      <c r="L553" s="1" t="str">
        <f>IFERROR(VLOOKUP(Table49[[#This Row],[ITEM CODE]],Table2[[Item Code]:[Master Name]],8,0),"")</f>
        <v>BOX</v>
      </c>
      <c r="M553" s="41">
        <v>1</v>
      </c>
      <c r="N553" s="66">
        <f>IFERROR(VLOOKUP(Table49[[#This Row],[ITEM CODE]],Table2[[#All],[Item Code]:[Unit Cost]],10,0),0)</f>
        <v>1.2984</v>
      </c>
      <c r="O553" s="134">
        <f>IFERROR(VLOOKUP(Table49[[#This Row],[ITEM CODE]],Table2[[#All],[Item Code]:[Unit Cost]],10,0),0)</f>
        <v>1.2984</v>
      </c>
      <c r="P553" s="56"/>
      <c r="Q553" s="58"/>
      <c r="R553" s="58">
        <f>Table49[[#This Row],[QUANTITY]]*Table49[[#This Row],[INV Prices]]</f>
        <v>1.2984</v>
      </c>
      <c r="S553" s="67"/>
      <c r="V553" s="41"/>
      <c r="W553" s="4" t="str">
        <f>IFERROR(VLOOKUP(Table49[[#This Row],[ITEM CODE]],Table2[[Item Code]:[Category ]],6,0),"")</f>
        <v>FOOD</v>
      </c>
      <c r="X553" s="1" t="str">
        <f>IFERROR(VLOOKUP(Table49[[#This Row],[ITEM CODE]],Table2[[Item Code]:[Sub Category]],7,0),"")</f>
        <v>Khmer Food</v>
      </c>
      <c r="Y553" s="68" t="str">
        <f>Table49[[#This Row],[PO Number]]&amp;COUNTIFS($E$5:E553,E553)</f>
        <v>PO311414</v>
      </c>
    </row>
    <row r="554" spans="1:25" ht="14.7" customHeight="1" x14ac:dyDescent="0.3">
      <c r="A554" s="1">
        <f>IF(Table49[[#This Row],[ITEM NAME]]="","",ROW()-4)</f>
        <v>550</v>
      </c>
      <c r="B554" s="68">
        <v>45903</v>
      </c>
      <c r="C554" s="4">
        <f>IFERROR(VLOOKUP(B554,Table14[],3,0),"")</f>
        <v>9</v>
      </c>
      <c r="D554" s="4" t="str">
        <f>IFERROR(VLOOKUP(B554,Table14[],2,0),"")</f>
        <v>Week 01</v>
      </c>
      <c r="E554" s="4" t="s">
        <v>1160</v>
      </c>
      <c r="F554" s="235" t="s">
        <v>1161</v>
      </c>
      <c r="G554" s="44" t="s">
        <v>663</v>
      </c>
      <c r="H554" s="41" t="str">
        <f>IFERROR(VLOOKUP(Table49[[#This Row],[ITEM CODE]],Table2[[Item Code]:[Master Name]],2,0),"")</f>
        <v>900028</v>
      </c>
      <c r="I554" s="41" t="s">
        <v>215</v>
      </c>
      <c r="J554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554" s="1" t="str">
        <f>IFERROR(VLOOKUP(Table49[[#This Row],[ITEM CODE]],Table2[[Item Code]:[Master Name]],9,0),"")</f>
        <v>1BOX*1Portion</v>
      </c>
      <c r="L554" s="1" t="str">
        <f>IFERROR(VLOOKUP(Table49[[#This Row],[ITEM CODE]],Table2[[Item Code]:[Master Name]],8,0),"")</f>
        <v>BOX</v>
      </c>
      <c r="M554" s="41">
        <v>1</v>
      </c>
      <c r="N554" s="66">
        <f>IFERROR(VLOOKUP(Table49[[#This Row],[ITEM CODE]],Table2[[#All],[Item Code]:[Unit Cost]],10,0),0)</f>
        <v>1.0104</v>
      </c>
      <c r="O554" s="134">
        <f>IFERROR(VLOOKUP(Table49[[#This Row],[ITEM CODE]],Table2[[#All],[Item Code]:[Unit Cost]],10,0),0)</f>
        <v>1.0104</v>
      </c>
      <c r="P554" s="56"/>
      <c r="Q554" s="58"/>
      <c r="R554" s="58">
        <f>Table49[[#This Row],[QUANTITY]]*Table49[[#This Row],[INV Prices]]</f>
        <v>1.0104</v>
      </c>
      <c r="S554" s="67"/>
      <c r="V554" s="41"/>
      <c r="W554" s="4" t="str">
        <f>IFERROR(VLOOKUP(Table49[[#This Row],[ITEM CODE]],Table2[[Item Code]:[Category ]],6,0),"")</f>
        <v>FOOD</v>
      </c>
      <c r="X554" s="1" t="str">
        <f>IFERROR(VLOOKUP(Table49[[#This Row],[ITEM CODE]],Table2[[Item Code]:[Sub Category]],7,0),"")</f>
        <v>Khmer Food</v>
      </c>
      <c r="Y554" s="68" t="str">
        <f>Table49[[#This Row],[PO Number]]&amp;COUNTIFS($E$5:E554,E554)</f>
        <v>PO311415</v>
      </c>
    </row>
    <row r="555" spans="1:25" ht="14.7" customHeight="1" x14ac:dyDescent="0.3">
      <c r="A555" s="1">
        <f>IF(Table49[[#This Row],[ITEM NAME]]="","",ROW()-4)</f>
        <v>551</v>
      </c>
      <c r="B555" s="68">
        <v>45903</v>
      </c>
      <c r="C555" s="4">
        <f>IFERROR(VLOOKUP(B555,Table14[],3,0),"")</f>
        <v>9</v>
      </c>
      <c r="D555" s="4" t="str">
        <f>IFERROR(VLOOKUP(B555,Table14[],2,0),"")</f>
        <v>Week 01</v>
      </c>
      <c r="E555" s="4" t="s">
        <v>1160</v>
      </c>
      <c r="F555" s="235" t="s">
        <v>1161</v>
      </c>
      <c r="G555" s="44" t="s">
        <v>663</v>
      </c>
      <c r="H555" s="41" t="str">
        <f>IFERROR(VLOOKUP(Table49[[#This Row],[ITEM CODE]],Table2[[Item Code]:[Master Name]],2,0),"")</f>
        <v>900038</v>
      </c>
      <c r="I555" s="41" t="s">
        <v>219</v>
      </c>
      <c r="J555" s="65" t="str">
        <f>IFERROR(VLOOKUP(Table49[[#This Row],[ITEM CODE]],Table2[[Item Code]:[Master Name]],3,0),"")</f>
        <v>ROATED PORK BELLY WITH RICE (បាយ សាច់ជ្រូក៣ជាន់)</v>
      </c>
      <c r="K555" s="1" t="str">
        <f>IFERROR(VLOOKUP(Table49[[#This Row],[ITEM CODE]],Table2[[Item Code]:[Master Name]],9,0),"")</f>
        <v>1BOX*1Portion</v>
      </c>
      <c r="L555" s="1" t="str">
        <f>IFERROR(VLOOKUP(Table49[[#This Row],[ITEM CODE]],Table2[[Item Code]:[Master Name]],8,0),"")</f>
        <v>BOX</v>
      </c>
      <c r="M555" s="41">
        <v>1</v>
      </c>
      <c r="N555" s="66">
        <f>IFERROR(VLOOKUP(Table49[[#This Row],[ITEM CODE]],Table2[[#All],[Item Code]:[Unit Cost]],10,0),0)</f>
        <v>1.0920000000000001</v>
      </c>
      <c r="O555" s="134">
        <f>IFERROR(VLOOKUP(Table49[[#This Row],[ITEM CODE]],Table2[[#All],[Item Code]:[Unit Cost]],10,0),0)</f>
        <v>1.0920000000000001</v>
      </c>
      <c r="P555" s="56"/>
      <c r="Q555" s="58"/>
      <c r="R555" s="58">
        <f>Table49[[#This Row],[QUANTITY]]*Table49[[#This Row],[INV Prices]]</f>
        <v>1.0920000000000001</v>
      </c>
      <c r="S555" s="67"/>
      <c r="V555" s="41"/>
      <c r="W555" s="4" t="str">
        <f>IFERROR(VLOOKUP(Table49[[#This Row],[ITEM CODE]],Table2[[Item Code]:[Category ]],6,0),"")</f>
        <v>FOOD</v>
      </c>
      <c r="X555" s="1" t="str">
        <f>IFERROR(VLOOKUP(Table49[[#This Row],[ITEM CODE]],Table2[[Item Code]:[Sub Category]],7,0),"")</f>
        <v>Khmer Food</v>
      </c>
      <c r="Y555" s="68" t="str">
        <f>Table49[[#This Row],[PO Number]]&amp;COUNTIFS($E$5:E555,E555)</f>
        <v>PO311416</v>
      </c>
    </row>
    <row r="556" spans="1:25" ht="14.7" customHeight="1" x14ac:dyDescent="0.3">
      <c r="A556" s="1">
        <f>IF(Table49[[#This Row],[ITEM NAME]]="","",ROW()-4)</f>
        <v>552</v>
      </c>
      <c r="B556" s="68">
        <v>45903</v>
      </c>
      <c r="C556" s="4">
        <f>IFERROR(VLOOKUP(B556,Table14[],3,0),"")</f>
        <v>9</v>
      </c>
      <c r="D556" s="4" t="str">
        <f>IFERROR(VLOOKUP(B556,Table14[],2,0),"")</f>
        <v>Week 01</v>
      </c>
      <c r="E556" s="4" t="s">
        <v>1160</v>
      </c>
      <c r="F556" s="235" t="s">
        <v>1161</v>
      </c>
      <c r="G556" s="44" t="s">
        <v>663</v>
      </c>
      <c r="H556" s="41" t="str">
        <f>IFERROR(VLOOKUP(Table49[[#This Row],[ITEM CODE]],Table2[[Item Code]:[Master Name]],2,0),"")</f>
        <v>900036</v>
      </c>
      <c r="I556" s="41" t="s">
        <v>220</v>
      </c>
      <c r="J556" s="65" t="str">
        <f>IFERROR(VLOOKUP(Table49[[#This Row],[ITEM CODE]],Table2[[Item Code]:[Master Name]],3,0),"")</f>
        <v>THICK CHICKEN CURRY (ការីសាច់មាន់) ខាប់</v>
      </c>
      <c r="K556" s="1" t="str">
        <f>IFERROR(VLOOKUP(Table49[[#This Row],[ITEM CODE]],Table2[[Item Code]:[Master Name]],9,0),"")</f>
        <v>1BOX*1Portion</v>
      </c>
      <c r="L556" s="1" t="str">
        <f>IFERROR(VLOOKUP(Table49[[#This Row],[ITEM CODE]],Table2[[Item Code]:[Master Name]],8,0),"")</f>
        <v>BOX</v>
      </c>
      <c r="M556" s="41">
        <v>1</v>
      </c>
      <c r="N556" s="66">
        <f>IFERROR(VLOOKUP(Table49[[#This Row],[ITEM CODE]],Table2[[#All],[Item Code]:[Unit Cost]],10,0),0)</f>
        <v>1.3824000000000001</v>
      </c>
      <c r="O556" s="134">
        <f>IFERROR(VLOOKUP(Table49[[#This Row],[ITEM CODE]],Table2[[#All],[Item Code]:[Unit Cost]],10,0),0)</f>
        <v>1.3824000000000001</v>
      </c>
      <c r="P556" s="56"/>
      <c r="Q556" s="58"/>
      <c r="R556" s="58">
        <f>Table49[[#This Row],[QUANTITY]]*Table49[[#This Row],[INV Prices]]</f>
        <v>1.3824000000000001</v>
      </c>
      <c r="S556" s="67"/>
      <c r="V556" s="41"/>
      <c r="W556" s="4" t="str">
        <f>IFERROR(VLOOKUP(Table49[[#This Row],[ITEM CODE]],Table2[[Item Code]:[Category ]],6,0),"")</f>
        <v>FOOD</v>
      </c>
      <c r="X556" s="1" t="str">
        <f>IFERROR(VLOOKUP(Table49[[#This Row],[ITEM CODE]],Table2[[Item Code]:[Sub Category]],7,0),"")</f>
        <v>Khmer Food</v>
      </c>
      <c r="Y556" s="68" t="str">
        <f>Table49[[#This Row],[PO Number]]&amp;COUNTIFS($E$5:E556,E556)</f>
        <v>PO311417</v>
      </c>
    </row>
    <row r="557" spans="1:25" ht="14.7" customHeight="1" x14ac:dyDescent="0.3">
      <c r="A557" s="1">
        <f>IF(Table49[[#This Row],[ITEM NAME]]="","",ROW()-4)</f>
        <v>553</v>
      </c>
      <c r="B557" s="68">
        <v>45903</v>
      </c>
      <c r="C557" s="4">
        <f>IFERROR(VLOOKUP(B557,Table14[],3,0),"")</f>
        <v>9</v>
      </c>
      <c r="D557" s="4" t="str">
        <f>IFERROR(VLOOKUP(B557,Table14[],2,0),"")</f>
        <v>Week 01</v>
      </c>
      <c r="E557" s="4" t="s">
        <v>1160</v>
      </c>
      <c r="F557" s="235" t="s">
        <v>1161</v>
      </c>
      <c r="G557" s="44" t="s">
        <v>663</v>
      </c>
      <c r="H557" s="41" t="str">
        <f>IFERROR(VLOOKUP(Table49[[#This Row],[ITEM CODE]],Table2[[Item Code]:[Master Name]],2,0),"")</f>
        <v>900035</v>
      </c>
      <c r="I557" s="41" t="s">
        <v>221</v>
      </c>
      <c r="J557" s="65" t="str">
        <f>IFERROR(VLOOKUP(Table49[[#This Row],[ITEM CODE]],Table2[[Item Code]:[Master Name]],3,0),"")</f>
        <v>THICK BEEF CURRY SARAMAN (ការីសារ៉ាម៉ាន់សាច់គោ) ខាប់</v>
      </c>
      <c r="K557" s="1" t="str">
        <f>IFERROR(VLOOKUP(Table49[[#This Row],[ITEM CODE]],Table2[[Item Code]:[Master Name]],9,0),"")</f>
        <v>1BOX*1Portion</v>
      </c>
      <c r="L557" s="1" t="str">
        <f>IFERROR(VLOOKUP(Table49[[#This Row],[ITEM CODE]],Table2[[Item Code]:[Master Name]],8,0),"")</f>
        <v>BOX</v>
      </c>
      <c r="M557" s="41">
        <v>1</v>
      </c>
      <c r="N557" s="66">
        <f>IFERROR(VLOOKUP(Table49[[#This Row],[ITEM CODE]],Table2[[#All],[Item Code]:[Unit Cost]],10,0),0)</f>
        <v>1.9079999999999999</v>
      </c>
      <c r="O557" s="134">
        <f>IFERROR(VLOOKUP(Table49[[#This Row],[ITEM CODE]],Table2[[#All],[Item Code]:[Unit Cost]],10,0),0)</f>
        <v>1.9079999999999999</v>
      </c>
      <c r="P557" s="56"/>
      <c r="Q557" s="58"/>
      <c r="R557" s="58">
        <f>Table49[[#This Row],[QUANTITY]]*Table49[[#This Row],[INV Prices]]</f>
        <v>1.9079999999999999</v>
      </c>
      <c r="S557" s="67"/>
      <c r="V557" s="41"/>
      <c r="W557" s="4" t="str">
        <f>IFERROR(VLOOKUP(Table49[[#This Row],[ITEM CODE]],Table2[[Item Code]:[Category ]],6,0),"")</f>
        <v>FOOD</v>
      </c>
      <c r="X557" s="1" t="str">
        <f>IFERROR(VLOOKUP(Table49[[#This Row],[ITEM CODE]],Table2[[Item Code]:[Sub Category]],7,0),"")</f>
        <v>Khmer Food</v>
      </c>
      <c r="Y557" s="68" t="str">
        <f>Table49[[#This Row],[PO Number]]&amp;COUNTIFS($E$5:E557,E557)</f>
        <v>PO311418</v>
      </c>
    </row>
    <row r="558" spans="1:25" ht="14.7" customHeight="1" x14ac:dyDescent="0.3">
      <c r="A558" s="1">
        <f>IF(Table49[[#This Row],[ITEM NAME]]="","",ROW()-4)</f>
        <v>554</v>
      </c>
      <c r="B558" s="68">
        <v>45903</v>
      </c>
      <c r="C558" s="4">
        <f>IFERROR(VLOOKUP(B558,Table14[],3,0),"")</f>
        <v>9</v>
      </c>
      <c r="D558" s="4" t="str">
        <f>IFERROR(VLOOKUP(B558,Table14[],2,0),"")</f>
        <v>Week 01</v>
      </c>
      <c r="E558" s="4" t="s">
        <v>1160</v>
      </c>
      <c r="F558" s="235" t="s">
        <v>1161</v>
      </c>
      <c r="G558" s="44" t="s">
        <v>663</v>
      </c>
      <c r="H558" s="41" t="str">
        <f>IFERROR(VLOOKUP(Table49[[#This Row],[ITEM CODE]],Table2[[Item Code]:[Master Name]],2,0),"")</f>
        <v>900037</v>
      </c>
      <c r="I558" s="41" t="s">
        <v>223</v>
      </c>
      <c r="J558" s="65" t="str">
        <f>IFERROR(VLOOKUP(Table49[[#This Row],[ITEM CODE]],Table2[[Item Code]:[Master Name]],3,0),"")</f>
        <v>HIKO FRIED RICE (បាយឆា HIKO)</v>
      </c>
      <c r="K558" s="1" t="str">
        <f>IFERROR(VLOOKUP(Table49[[#This Row],[ITEM CODE]],Table2[[Item Code]:[Master Name]],9,0),"")</f>
        <v>1BOX*1Portion</v>
      </c>
      <c r="L558" s="1" t="str">
        <f>IFERROR(VLOOKUP(Table49[[#This Row],[ITEM CODE]],Table2[[Item Code]:[Master Name]],8,0),"")</f>
        <v>BOX</v>
      </c>
      <c r="M558" s="41">
        <v>1</v>
      </c>
      <c r="N558" s="66">
        <f>IFERROR(VLOOKUP(Table49[[#This Row],[ITEM CODE]],Table2[[#All],[Item Code]:[Unit Cost]],10,0),0)</f>
        <v>1.68</v>
      </c>
      <c r="O558" s="134">
        <f>IFERROR(VLOOKUP(Table49[[#This Row],[ITEM CODE]],Table2[[#All],[Item Code]:[Unit Cost]],10,0),0)</f>
        <v>1.68</v>
      </c>
      <c r="P558" s="56"/>
      <c r="Q558" s="58"/>
      <c r="R558" s="58">
        <f>Table49[[#This Row],[QUANTITY]]*Table49[[#This Row],[INV Prices]]</f>
        <v>1.68</v>
      </c>
      <c r="S558" s="67"/>
      <c r="V558" s="41"/>
      <c r="W558" s="4" t="str">
        <f>IFERROR(VLOOKUP(Table49[[#This Row],[ITEM CODE]],Table2[[Item Code]:[Category ]],6,0),"")</f>
        <v>FOOD</v>
      </c>
      <c r="X558" s="1" t="str">
        <f>IFERROR(VLOOKUP(Table49[[#This Row],[ITEM CODE]],Table2[[Item Code]:[Sub Category]],7,0),"")</f>
        <v>Khmer Food</v>
      </c>
      <c r="Y558" s="68" t="str">
        <f>Table49[[#This Row],[PO Number]]&amp;COUNTIFS($E$5:E558,E558)</f>
        <v>PO311419</v>
      </c>
    </row>
    <row r="559" spans="1:25" ht="14.7" customHeight="1" x14ac:dyDescent="0.3">
      <c r="A559" s="1">
        <f>IF(Table49[[#This Row],[ITEM NAME]]="","",ROW()-4)</f>
        <v>555</v>
      </c>
      <c r="B559" s="68">
        <v>45903</v>
      </c>
      <c r="C559" s="4">
        <f>IFERROR(VLOOKUP(B559,Table14[],3,0),"")</f>
        <v>9</v>
      </c>
      <c r="D559" s="4" t="str">
        <f>IFERROR(VLOOKUP(B559,Table14[],2,0),"")</f>
        <v>Week 01</v>
      </c>
      <c r="E559" s="4" t="s">
        <v>1160</v>
      </c>
      <c r="F559" s="235" t="s">
        <v>1161</v>
      </c>
      <c r="G559" s="44" t="s">
        <v>663</v>
      </c>
      <c r="H559" s="41" t="str">
        <f>IFERROR(VLOOKUP(Table49[[#This Row],[ITEM CODE]],Table2[[Item Code]:[Master Name]],2,0),"")</f>
        <v>F0101010018</v>
      </c>
      <c r="I559" s="41" t="s">
        <v>633</v>
      </c>
      <c r="J559" s="65" t="str">
        <f>IFERROR(VLOOKUP(Table49[[#This Row],[ITEM CODE]],Table2[[Item Code]:[Master Name]],3,0),"")</f>
        <v>Salmon Fried Rice (បា​យឆា សាលម៉ុន)</v>
      </c>
      <c r="K559" s="1" t="str">
        <f>IFERROR(VLOOKUP(Table49[[#This Row],[ITEM CODE]],Table2[[Item Code]:[Master Name]],9,0),"")</f>
        <v>1BOX*1Portion</v>
      </c>
      <c r="L559" s="1" t="str">
        <f>IFERROR(VLOOKUP(Table49[[#This Row],[ITEM CODE]],Table2[[Item Code]:[Master Name]],8,0),"")</f>
        <v>BOX</v>
      </c>
      <c r="M559" s="41">
        <v>1</v>
      </c>
      <c r="N559" s="66">
        <f>IFERROR(VLOOKUP(Table49[[#This Row],[ITEM CODE]],Table2[[#All],[Item Code]:[Unit Cost]],10,0),0)</f>
        <v>1.6</v>
      </c>
      <c r="O559" s="134">
        <f>IFERROR(VLOOKUP(Table49[[#This Row],[ITEM CODE]],Table2[[#All],[Item Code]:[Unit Cost]],10,0),0)</f>
        <v>1.6</v>
      </c>
      <c r="P559" s="56"/>
      <c r="Q559" s="58"/>
      <c r="R559" s="58">
        <f>Table49[[#This Row],[QUANTITY]]*Table49[[#This Row],[INV Prices]]</f>
        <v>1.6</v>
      </c>
      <c r="S559" s="67"/>
      <c r="V559" s="41"/>
      <c r="W559" s="4" t="str">
        <f>IFERROR(VLOOKUP(Table49[[#This Row],[ITEM CODE]],Table2[[Item Code]:[Category ]],6,0),"")</f>
        <v>FOOD</v>
      </c>
      <c r="X559" s="1" t="str">
        <f>IFERROR(VLOOKUP(Table49[[#This Row],[ITEM CODE]],Table2[[Item Code]:[Sub Category]],7,0),"")</f>
        <v>Khmer Food</v>
      </c>
      <c r="Y559" s="68" t="str">
        <f>Table49[[#This Row],[PO Number]]&amp;COUNTIFS($E$5:E559,E559)</f>
        <v>PO3114110</v>
      </c>
    </row>
    <row r="560" spans="1:25" ht="14.7" customHeight="1" x14ac:dyDescent="0.3">
      <c r="A560" s="1">
        <f>IF(Table49[[#This Row],[ITEM NAME]]="","",ROW()-4)</f>
        <v>556</v>
      </c>
      <c r="B560" s="68">
        <v>45903</v>
      </c>
      <c r="C560" s="4">
        <f>IFERROR(VLOOKUP(B560,Table14[],3,0),"")</f>
        <v>9</v>
      </c>
      <c r="D560" s="4" t="str">
        <f>IFERROR(VLOOKUP(B560,Table14[],2,0),"")</f>
        <v>Week 01</v>
      </c>
      <c r="E560" s="4" t="s">
        <v>1160</v>
      </c>
      <c r="F560" s="235" t="s">
        <v>1161</v>
      </c>
      <c r="G560" s="44" t="s">
        <v>663</v>
      </c>
      <c r="H560" s="41" t="str">
        <f>IFERROR(VLOOKUP(Table49[[#This Row],[ITEM CODE]],Table2[[Item Code]:[Master Name]],2,0),"")</f>
        <v>F0101010019</v>
      </c>
      <c r="I560" s="41" t="s">
        <v>634</v>
      </c>
      <c r="J560" s="65" t="str">
        <f>IFERROR(VLOOKUP(Table49[[#This Row],[ITEM CODE]],Table2[[Item Code]:[Master Name]],3,0),"")</f>
        <v>Crab Fried Rice (បាយឆា ក្ដាម)</v>
      </c>
      <c r="K560" s="1" t="str">
        <f>IFERROR(VLOOKUP(Table49[[#This Row],[ITEM CODE]],Table2[[Item Code]:[Master Name]],9,0),"")</f>
        <v>1BOX*1Portion</v>
      </c>
      <c r="L560" s="1" t="str">
        <f>IFERROR(VLOOKUP(Table49[[#This Row],[ITEM CODE]],Table2[[Item Code]:[Master Name]],8,0),"")</f>
        <v>BOX</v>
      </c>
      <c r="M560" s="41">
        <v>1</v>
      </c>
      <c r="N560" s="66">
        <f>IFERROR(VLOOKUP(Table49[[#This Row],[ITEM CODE]],Table2[[#All],[Item Code]:[Unit Cost]],10,0),0)</f>
        <v>1.6</v>
      </c>
      <c r="O560" s="134">
        <f>IFERROR(VLOOKUP(Table49[[#This Row],[ITEM CODE]],Table2[[#All],[Item Code]:[Unit Cost]],10,0),0)</f>
        <v>1.6</v>
      </c>
      <c r="P560" s="56"/>
      <c r="Q560" s="58"/>
      <c r="R560" s="58">
        <f>Table49[[#This Row],[QUANTITY]]*Table49[[#This Row],[INV Prices]]</f>
        <v>1.6</v>
      </c>
      <c r="S560" s="67"/>
      <c r="V560" s="41"/>
      <c r="W560" s="4" t="str">
        <f>IFERROR(VLOOKUP(Table49[[#This Row],[ITEM CODE]],Table2[[Item Code]:[Category ]],6,0),"")</f>
        <v>FOOD</v>
      </c>
      <c r="X560" s="1" t="str">
        <f>IFERROR(VLOOKUP(Table49[[#This Row],[ITEM CODE]],Table2[[Item Code]:[Sub Category]],7,0),"")</f>
        <v>Khmer Food</v>
      </c>
      <c r="Y560" s="68" t="str">
        <f>Table49[[#This Row],[PO Number]]&amp;COUNTIFS($E$5:E560,E560)</f>
        <v>PO3114111</v>
      </c>
    </row>
    <row r="561" spans="1:25" ht="14.7" customHeight="1" x14ac:dyDescent="0.3">
      <c r="A561" s="1">
        <f>IF(Table49[[#This Row],[ITEM NAME]]="","",ROW()-4)</f>
        <v>557</v>
      </c>
      <c r="B561" s="68">
        <v>45903</v>
      </c>
      <c r="C561" s="4">
        <f>IFERROR(VLOOKUP(B561,Table14[],3,0),"")</f>
        <v>9</v>
      </c>
      <c r="D561" s="4" t="str">
        <f>IFERROR(VLOOKUP(B561,Table14[],2,0),"")</f>
        <v>Week 01</v>
      </c>
      <c r="E561" s="4" t="s">
        <v>1160</v>
      </c>
      <c r="F561" s="235" t="s">
        <v>1161</v>
      </c>
      <c r="G561" s="44" t="s">
        <v>663</v>
      </c>
      <c r="H561" s="41" t="str">
        <f>IFERROR(VLOOKUP(Table49[[#This Row],[ITEM CODE]],Table2[[Item Code]:[Master Name]],2,0),"")</f>
        <v>900152</v>
      </c>
      <c r="I561" s="41" t="s">
        <v>64</v>
      </c>
      <c r="J561" s="65" t="str">
        <f>IFERROR(VLOOKUP(Table49[[#This Row],[ITEM CODE]],Table2[[Item Code]:[Master Name]],3,0),"")</f>
        <v>Lettuce Iceberg</v>
      </c>
      <c r="K561" s="1" t="str">
        <f>IFERROR(VLOOKUP(Table49[[#This Row],[ITEM CODE]],Table2[[Item Code]:[Master Name]],9,0),"")</f>
        <v>KG</v>
      </c>
      <c r="L561" s="1" t="str">
        <f>IFERROR(VLOOKUP(Table49[[#This Row],[ITEM CODE]],Table2[[Item Code]:[Master Name]],8,0),"")</f>
        <v>KG</v>
      </c>
      <c r="M561" s="41">
        <v>2</v>
      </c>
      <c r="N561" s="66">
        <f>IFERROR(VLOOKUP(Table49[[#This Row],[ITEM CODE]],Table2[[#All],[Item Code]:[Unit Cost]],10,0),0)</f>
        <v>3.12</v>
      </c>
      <c r="O561" s="134">
        <f>IFERROR(VLOOKUP(Table49[[#This Row],[ITEM CODE]],Table2[[#All],[Item Code]:[Unit Cost]],10,0),0)</f>
        <v>3.12</v>
      </c>
      <c r="P561" s="56"/>
      <c r="Q561" s="58"/>
      <c r="R561" s="58">
        <f>Table49[[#This Row],[QUANTITY]]*Table49[[#This Row],[INV Prices]]</f>
        <v>6.24</v>
      </c>
      <c r="S561" s="67"/>
      <c r="V561" s="41"/>
      <c r="W561" s="4" t="str">
        <f>IFERROR(VLOOKUP(Table49[[#This Row],[ITEM CODE]],Table2[[Item Code]:[Category ]],6,0),"")</f>
        <v>FOOD</v>
      </c>
      <c r="X561" s="1" t="str">
        <f>IFERROR(VLOOKUP(Table49[[#This Row],[ITEM CODE]],Table2[[Item Code]:[Sub Category]],7,0),"")</f>
        <v>Fruits &amp; Veggies / Veggies</v>
      </c>
      <c r="Y561" s="68" t="str">
        <f>Table49[[#This Row],[PO Number]]&amp;COUNTIFS($E$5:E561,E561)</f>
        <v>PO3114112</v>
      </c>
    </row>
    <row r="562" spans="1:25" ht="14.7" customHeight="1" x14ac:dyDescent="0.3">
      <c r="A562" s="1">
        <f>IF(Table49[[#This Row],[ITEM NAME]]="","",ROW()-4)</f>
        <v>558</v>
      </c>
      <c r="B562" s="68">
        <v>45903</v>
      </c>
      <c r="C562" s="4">
        <f>IFERROR(VLOOKUP(B562,Table14[],3,0),"")</f>
        <v>9</v>
      </c>
      <c r="D562" s="4" t="str">
        <f>IFERROR(VLOOKUP(B562,Table14[],2,0),"")</f>
        <v>Week 01</v>
      </c>
      <c r="E562" s="4" t="s">
        <v>1160</v>
      </c>
      <c r="F562" s="235" t="s">
        <v>1161</v>
      </c>
      <c r="G562" s="44" t="s">
        <v>663</v>
      </c>
      <c r="H562" s="41" t="str">
        <f>IFERROR(VLOOKUP(Table49[[#This Row],[ITEM CODE]],Table2[[Item Code]:[Master Name]],2,0),"")</f>
        <v>900151</v>
      </c>
      <c r="I562" s="41" t="s">
        <v>65</v>
      </c>
      <c r="J562" s="65" t="str">
        <f>IFERROR(VLOOKUP(Table49[[#This Row],[ITEM CODE]],Table2[[Item Code]:[Master Name]],3,0),"")</f>
        <v>Leek</v>
      </c>
      <c r="K562" s="1" t="str">
        <f>IFERROR(VLOOKUP(Table49[[#This Row],[ITEM CODE]],Table2[[Item Code]:[Master Name]],9,0),"")</f>
        <v>KG</v>
      </c>
      <c r="L562" s="1" t="str">
        <f>IFERROR(VLOOKUP(Table49[[#This Row],[ITEM CODE]],Table2[[Item Code]:[Master Name]],8,0),"")</f>
        <v>KG</v>
      </c>
      <c r="M562" s="41">
        <v>2</v>
      </c>
      <c r="N562" s="66">
        <f>IFERROR(VLOOKUP(Table49[[#This Row],[ITEM CODE]],Table2[[#All],[Item Code]:[Unit Cost]],10,0),0)</f>
        <v>3.36</v>
      </c>
      <c r="O562" s="134">
        <f>IFERROR(VLOOKUP(Table49[[#This Row],[ITEM CODE]],Table2[[#All],[Item Code]:[Unit Cost]],10,0),0)</f>
        <v>3.36</v>
      </c>
      <c r="P562" s="56"/>
      <c r="Q562" s="58"/>
      <c r="R562" s="58">
        <f>Table49[[#This Row],[QUANTITY]]*Table49[[#This Row],[INV Prices]]</f>
        <v>6.72</v>
      </c>
      <c r="S562" s="67"/>
      <c r="V562" s="41"/>
      <c r="W562" s="4" t="str">
        <f>IFERROR(VLOOKUP(Table49[[#This Row],[ITEM CODE]],Table2[[Item Code]:[Category ]],6,0),"")</f>
        <v>FOOD</v>
      </c>
      <c r="X562" s="1" t="str">
        <f>IFERROR(VLOOKUP(Table49[[#This Row],[ITEM CODE]],Table2[[Item Code]:[Sub Category]],7,0),"")</f>
        <v>Fruits &amp; Veggies / Veggies</v>
      </c>
      <c r="Y562" s="68" t="str">
        <f>Table49[[#This Row],[PO Number]]&amp;COUNTIFS($E$5:E562,E562)</f>
        <v>PO3114113</v>
      </c>
    </row>
    <row r="563" spans="1:25" ht="14.7" customHeight="1" x14ac:dyDescent="0.3">
      <c r="A563" s="1">
        <f>IF(Table49[[#This Row],[ITEM NAME]]="","",ROW()-4)</f>
        <v>559</v>
      </c>
      <c r="B563" s="68">
        <v>45903</v>
      </c>
      <c r="C563" s="4">
        <f>IFERROR(VLOOKUP(B563,Table14[],3,0),"")</f>
        <v>9</v>
      </c>
      <c r="D563" s="4" t="str">
        <f>IFERROR(VLOOKUP(B563,Table14[],2,0),"")</f>
        <v>Week 01</v>
      </c>
      <c r="E563" s="4" t="s">
        <v>1160</v>
      </c>
      <c r="F563" s="235" t="s">
        <v>1161</v>
      </c>
      <c r="G563" s="44" t="s">
        <v>663</v>
      </c>
      <c r="H563" s="41" t="str">
        <f>IFERROR(VLOOKUP(Table49[[#This Row],[ITEM CODE]],Table2[[Item Code]:[Master Name]],2,0),"")</f>
        <v>900153</v>
      </c>
      <c r="I563" s="41" t="s">
        <v>63</v>
      </c>
      <c r="J563" s="65" t="str">
        <f>IFERROR(VLOOKUP(Table49[[#This Row],[ITEM CODE]],Table2[[Item Code]:[Master Name]],3,0),"")</f>
        <v>White Radish (Daikon)</v>
      </c>
      <c r="K563" s="1" t="str">
        <f>IFERROR(VLOOKUP(Table49[[#This Row],[ITEM CODE]],Table2[[Item Code]:[Master Name]],9,0),"")</f>
        <v>KG</v>
      </c>
      <c r="L563" s="1" t="str">
        <f>IFERROR(VLOOKUP(Table49[[#This Row],[ITEM CODE]],Table2[[Item Code]:[Master Name]],8,0),"")</f>
        <v>KG</v>
      </c>
      <c r="M563" s="41">
        <v>2</v>
      </c>
      <c r="N563" s="66">
        <f>IFERROR(VLOOKUP(Table49[[#This Row],[ITEM CODE]],Table2[[#All],[Item Code]:[Unit Cost]],10,0),0)</f>
        <v>0.84</v>
      </c>
      <c r="O563" s="134">
        <f>IFERROR(VLOOKUP(Table49[[#This Row],[ITEM CODE]],Table2[[#All],[Item Code]:[Unit Cost]],10,0),0)</f>
        <v>0.84</v>
      </c>
      <c r="P563" s="56"/>
      <c r="Q563" s="58"/>
      <c r="R563" s="58">
        <f>Table49[[#This Row],[QUANTITY]]*Table49[[#This Row],[INV Prices]]</f>
        <v>1.68</v>
      </c>
      <c r="S563" s="67"/>
      <c r="V563" s="41"/>
      <c r="W563" s="4" t="str">
        <f>IFERROR(VLOOKUP(Table49[[#This Row],[ITEM CODE]],Table2[[Item Code]:[Category ]],6,0),"")</f>
        <v>FOOD</v>
      </c>
      <c r="X563" s="1" t="str">
        <f>IFERROR(VLOOKUP(Table49[[#This Row],[ITEM CODE]],Table2[[Item Code]:[Sub Category]],7,0),"")</f>
        <v>Fruits &amp; Veggies / Veggies</v>
      </c>
      <c r="Y563" s="68" t="str">
        <f>Table49[[#This Row],[PO Number]]&amp;COUNTIFS($E$5:E563,E563)</f>
        <v>PO3114114</v>
      </c>
    </row>
    <row r="564" spans="1:25" ht="14.7" customHeight="1" x14ac:dyDescent="0.3">
      <c r="A564" s="1">
        <f>IF(Table49[[#This Row],[ITEM NAME]]="","",ROW()-4)</f>
        <v>560</v>
      </c>
      <c r="B564" s="68">
        <v>45903</v>
      </c>
      <c r="C564" s="4">
        <f>IFERROR(VLOOKUP(B564,Table14[],3,0),"")</f>
        <v>9</v>
      </c>
      <c r="D564" s="4" t="str">
        <f>IFERROR(VLOOKUP(B564,Table14[],2,0),"")</f>
        <v>Week 01</v>
      </c>
      <c r="E564" s="4" t="s">
        <v>1162</v>
      </c>
      <c r="F564" s="44" t="s">
        <v>1163</v>
      </c>
      <c r="G564" s="44" t="s">
        <v>664</v>
      </c>
      <c r="H564" s="41" t="str">
        <f>IFERROR(VLOOKUP(Table49[[#This Row],[ITEM CODE]],Table2[[Item Code]:[Master Name]],2,0),"")</f>
        <v>F0103010009</v>
      </c>
      <c r="I564" s="41" t="s">
        <v>602</v>
      </c>
      <c r="J564" s="65" t="str">
        <f>IFERROR(VLOOKUP(Table49[[#This Row],[ITEM CODE]],Table2[[Item Code]:[Master Name]],3,0),"")</f>
        <v xml:space="preserve">Tuna &amp; Egg Sandwich </v>
      </c>
      <c r="K564" s="1" t="str">
        <f>IFERROR(VLOOKUP(Table49[[#This Row],[ITEM CODE]],Table2[[Item Code]:[Master Name]],9,0),"")</f>
        <v>1BOX*2PCS</v>
      </c>
      <c r="L564" s="1" t="str">
        <f>IFERROR(VLOOKUP(Table49[[#This Row],[ITEM CODE]],Table2[[Item Code]:[Master Name]],8,0),"")</f>
        <v>BOX</v>
      </c>
      <c r="M564" s="41">
        <v>1</v>
      </c>
      <c r="N564" s="66">
        <f>IFERROR(VLOOKUP(Table49[[#This Row],[ITEM CODE]],Table2[[#All],[Item Code]:[Unit Cost]],10,0),0)</f>
        <v>1.5</v>
      </c>
      <c r="O564" s="134">
        <f>IFERROR(VLOOKUP(Table49[[#This Row],[ITEM CODE]],Table2[[#All],[Item Code]:[Unit Cost]],10,0),0)</f>
        <v>1.5</v>
      </c>
      <c r="P564" s="56"/>
      <c r="Q564" s="58"/>
      <c r="R564" s="58">
        <f>Table49[[#This Row],[QUANTITY]]*Table49[[#This Row],[INV Prices]]</f>
        <v>1.5</v>
      </c>
      <c r="S564" s="67"/>
      <c r="V564" s="41"/>
      <c r="W564" s="4" t="str">
        <f>IFERROR(VLOOKUP(Table49[[#This Row],[ITEM CODE]],Table2[[Item Code]:[Category ]],6,0),"")</f>
        <v>FOOD</v>
      </c>
      <c r="X564" s="1" t="str">
        <f>IFERROR(VLOOKUP(Table49[[#This Row],[ITEM CODE]],Table2[[Item Code]:[Sub Category]],7,0),"")</f>
        <v>Sandwich</v>
      </c>
      <c r="Y564" s="68" t="str">
        <f>Table49[[#This Row],[PO Number]]&amp;COUNTIFS($E$5:E564,E564)</f>
        <v>PO311311</v>
      </c>
    </row>
    <row r="565" spans="1:25" ht="14.7" customHeight="1" x14ac:dyDescent="0.3">
      <c r="A565" s="1">
        <f>IF(Table49[[#This Row],[ITEM NAME]]="","",ROW()-4)</f>
        <v>561</v>
      </c>
      <c r="B565" s="68">
        <v>45903</v>
      </c>
      <c r="C565" s="4">
        <f>IFERROR(VLOOKUP(B565,Table14[],3,0),"")</f>
        <v>9</v>
      </c>
      <c r="D565" s="4" t="str">
        <f>IFERROR(VLOOKUP(B565,Table14[],2,0),"")</f>
        <v>Week 01</v>
      </c>
      <c r="E565" s="4" t="s">
        <v>1162</v>
      </c>
      <c r="F565" s="44" t="s">
        <v>1163</v>
      </c>
      <c r="G565" s="44" t="s">
        <v>664</v>
      </c>
      <c r="H565" s="41" t="str">
        <f>IFERROR(VLOOKUP(Table49[[#This Row],[ITEM CODE]],Table2[[Item Code]:[Master Name]],2,0),"")</f>
        <v>F0103010010</v>
      </c>
      <c r="I565" s="41" t="s">
        <v>603</v>
      </c>
      <c r="J565" s="65" t="str">
        <f>IFERROR(VLOOKUP(Table49[[#This Row],[ITEM CODE]],Table2[[Item Code]:[Master Name]],3,0),"")</f>
        <v xml:space="preserve">Ham &amp; Corn Sandwich </v>
      </c>
      <c r="K565" s="1" t="str">
        <f>IFERROR(VLOOKUP(Table49[[#This Row],[ITEM CODE]],Table2[[Item Code]:[Master Name]],9,0),"")</f>
        <v>1BOX*2PCS</v>
      </c>
      <c r="L565" s="1" t="str">
        <f>IFERROR(VLOOKUP(Table49[[#This Row],[ITEM CODE]],Table2[[Item Code]:[Master Name]],8,0),"")</f>
        <v>BOX</v>
      </c>
      <c r="M565" s="41">
        <v>1</v>
      </c>
      <c r="N565" s="66">
        <f>IFERROR(VLOOKUP(Table49[[#This Row],[ITEM CODE]],Table2[[#All],[Item Code]:[Unit Cost]],10,0),0)</f>
        <v>1.5</v>
      </c>
      <c r="O565" s="134">
        <f>IFERROR(VLOOKUP(Table49[[#This Row],[ITEM CODE]],Table2[[#All],[Item Code]:[Unit Cost]],10,0),0)</f>
        <v>1.5</v>
      </c>
      <c r="P565" s="56"/>
      <c r="Q565" s="58"/>
      <c r="R565" s="58">
        <f>Table49[[#This Row],[QUANTITY]]*Table49[[#This Row],[INV Prices]]</f>
        <v>1.5</v>
      </c>
      <c r="S565" s="67"/>
      <c r="V565" s="41"/>
      <c r="W565" s="4" t="str">
        <f>IFERROR(VLOOKUP(Table49[[#This Row],[ITEM CODE]],Table2[[Item Code]:[Category ]],6,0),"")</f>
        <v>FOOD</v>
      </c>
      <c r="X565" s="1" t="str">
        <f>IFERROR(VLOOKUP(Table49[[#This Row],[ITEM CODE]],Table2[[Item Code]:[Sub Category]],7,0),"")</f>
        <v>Sandwich</v>
      </c>
      <c r="Y565" s="68" t="str">
        <f>Table49[[#This Row],[PO Number]]&amp;COUNTIFS($E$5:E565,E565)</f>
        <v>PO311312</v>
      </c>
    </row>
    <row r="566" spans="1:25" ht="14.7" customHeight="1" x14ac:dyDescent="0.3">
      <c r="A566" s="1">
        <f>IF(Table49[[#This Row],[ITEM NAME]]="","",ROW()-4)</f>
        <v>562</v>
      </c>
      <c r="B566" s="68">
        <v>45903</v>
      </c>
      <c r="C566" s="4">
        <f>IFERROR(VLOOKUP(B566,Table14[],3,0),"")</f>
        <v>9</v>
      </c>
      <c r="D566" s="4" t="str">
        <f>IFERROR(VLOOKUP(B566,Table14[],2,0),"")</f>
        <v>Week 01</v>
      </c>
      <c r="E566" s="4" t="s">
        <v>1162</v>
      </c>
      <c r="F566" s="44" t="s">
        <v>1163</v>
      </c>
      <c r="G566" s="44" t="s">
        <v>664</v>
      </c>
      <c r="H566" s="41" t="str">
        <f>IFERROR(VLOOKUP(Table49[[#This Row],[ITEM CODE]],Table2[[Item Code]:[Master Name]],2,0),"")</f>
        <v>F0103010011</v>
      </c>
      <c r="I566" s="41" t="s">
        <v>604</v>
      </c>
      <c r="J566" s="65" t="str">
        <f>IFERROR(VLOOKUP(Table49[[#This Row],[ITEM CODE]],Table2[[Item Code]:[Master Name]],3,0),"")</f>
        <v xml:space="preserve">Sausage &amp; Freid Egg Sandwich  </v>
      </c>
      <c r="K566" s="1" t="str">
        <f>IFERROR(VLOOKUP(Table49[[#This Row],[ITEM CODE]],Table2[[Item Code]:[Master Name]],9,0),"")</f>
        <v>1BOX*2PCS</v>
      </c>
      <c r="L566" s="1" t="str">
        <f>IFERROR(VLOOKUP(Table49[[#This Row],[ITEM CODE]],Table2[[Item Code]:[Master Name]],8,0),"")</f>
        <v>BOX</v>
      </c>
      <c r="M566" s="41">
        <v>1</v>
      </c>
      <c r="N566" s="66">
        <f>IFERROR(VLOOKUP(Table49[[#This Row],[ITEM CODE]],Table2[[#All],[Item Code]:[Unit Cost]],10,0),0)</f>
        <v>1.5</v>
      </c>
      <c r="O566" s="134">
        <f>IFERROR(VLOOKUP(Table49[[#This Row],[ITEM CODE]],Table2[[#All],[Item Code]:[Unit Cost]],10,0),0)</f>
        <v>1.5</v>
      </c>
      <c r="P566" s="56"/>
      <c r="Q566" s="58"/>
      <c r="R566" s="58">
        <f>Table49[[#This Row],[QUANTITY]]*Table49[[#This Row],[INV Prices]]</f>
        <v>1.5</v>
      </c>
      <c r="S566" s="67"/>
      <c r="V566" s="41"/>
      <c r="W566" s="4" t="str">
        <f>IFERROR(VLOOKUP(Table49[[#This Row],[ITEM CODE]],Table2[[Item Code]:[Category ]],6,0),"")</f>
        <v>FOOD</v>
      </c>
      <c r="X566" s="1" t="str">
        <f>IFERROR(VLOOKUP(Table49[[#This Row],[ITEM CODE]],Table2[[Item Code]:[Sub Category]],7,0),"")</f>
        <v>Sandwich</v>
      </c>
      <c r="Y566" s="68" t="str">
        <f>Table49[[#This Row],[PO Number]]&amp;COUNTIFS($E$5:E566,E566)</f>
        <v>PO311313</v>
      </c>
    </row>
    <row r="567" spans="1:25" ht="14.7" customHeight="1" x14ac:dyDescent="0.3">
      <c r="A567" s="1">
        <f>IF(Table49[[#This Row],[ITEM NAME]]="","",ROW()-4)</f>
        <v>563</v>
      </c>
      <c r="B567" s="68">
        <v>45903</v>
      </c>
      <c r="C567" s="4">
        <f>IFERROR(VLOOKUP(B567,Table14[],3,0),"")</f>
        <v>9</v>
      </c>
      <c r="D567" s="4" t="str">
        <f>IFERROR(VLOOKUP(B567,Table14[],2,0),"")</f>
        <v>Week 01</v>
      </c>
      <c r="E567" s="4" t="s">
        <v>1162</v>
      </c>
      <c r="F567" s="44" t="s">
        <v>1163</v>
      </c>
      <c r="G567" s="44" t="s">
        <v>664</v>
      </c>
      <c r="H567" s="41" t="str">
        <f>IFERROR(VLOOKUP(Table49[[#This Row],[ITEM CODE]],Table2[[Item Code]:[Master Name]],2,0),"")</f>
        <v>F0103010012</v>
      </c>
      <c r="I567" s="41" t="s">
        <v>605</v>
      </c>
      <c r="J567" s="65" t="str">
        <f>IFERROR(VLOOKUP(Table49[[#This Row],[ITEM CODE]],Table2[[Item Code]:[Master Name]],3,0),"")</f>
        <v xml:space="preserve">Chicken Sandwich </v>
      </c>
      <c r="K567" s="1" t="str">
        <f>IFERROR(VLOOKUP(Table49[[#This Row],[ITEM CODE]],Table2[[Item Code]:[Master Name]],9,0),"")</f>
        <v>1BOX*2PCS</v>
      </c>
      <c r="L567" s="1" t="str">
        <f>IFERROR(VLOOKUP(Table49[[#This Row],[ITEM CODE]],Table2[[Item Code]:[Master Name]],8,0),"")</f>
        <v>BOX</v>
      </c>
      <c r="M567" s="41">
        <v>1</v>
      </c>
      <c r="N567" s="66">
        <f>IFERROR(VLOOKUP(Table49[[#This Row],[ITEM CODE]],Table2[[#All],[Item Code]:[Unit Cost]],10,0),0)</f>
        <v>1.5</v>
      </c>
      <c r="O567" s="134">
        <f>IFERROR(VLOOKUP(Table49[[#This Row],[ITEM CODE]],Table2[[#All],[Item Code]:[Unit Cost]],10,0),0)</f>
        <v>1.5</v>
      </c>
      <c r="P567" s="56"/>
      <c r="Q567" s="58"/>
      <c r="R567" s="58">
        <f>Table49[[#This Row],[QUANTITY]]*Table49[[#This Row],[INV Prices]]</f>
        <v>1.5</v>
      </c>
      <c r="S567" s="67"/>
      <c r="V567" s="41"/>
      <c r="W567" s="4" t="str">
        <f>IFERROR(VLOOKUP(Table49[[#This Row],[ITEM CODE]],Table2[[Item Code]:[Category ]],6,0),"")</f>
        <v>FOOD</v>
      </c>
      <c r="X567" s="1" t="str">
        <f>IFERROR(VLOOKUP(Table49[[#This Row],[ITEM CODE]],Table2[[Item Code]:[Sub Category]],7,0),"")</f>
        <v>Sandwich</v>
      </c>
      <c r="Y567" s="68" t="str">
        <f>Table49[[#This Row],[PO Number]]&amp;COUNTIFS($E$5:E567,E567)</f>
        <v>PO311314</v>
      </c>
    </row>
    <row r="568" spans="1:25" ht="14.7" customHeight="1" x14ac:dyDescent="0.3">
      <c r="A568" s="1">
        <f>IF(Table49[[#This Row],[ITEM NAME]]="","",ROW()-4)</f>
        <v>564</v>
      </c>
      <c r="B568" s="68">
        <v>45903</v>
      </c>
      <c r="C568" s="4">
        <f>IFERROR(VLOOKUP(B568,Table14[],3,0),"")</f>
        <v>9</v>
      </c>
      <c r="D568" s="4" t="str">
        <f>IFERROR(VLOOKUP(B568,Table14[],2,0),"")</f>
        <v>Week 01</v>
      </c>
      <c r="E568" s="4" t="s">
        <v>1162</v>
      </c>
      <c r="F568" s="44" t="s">
        <v>1163</v>
      </c>
      <c r="G568" s="44" t="s">
        <v>664</v>
      </c>
      <c r="H568" s="41" t="str">
        <f>IFERROR(VLOOKUP(Table49[[#This Row],[ITEM CODE]],Table2[[Item Code]:[Master Name]],2,0),"")</f>
        <v>F0101010017</v>
      </c>
      <c r="I568" s="41" t="s">
        <v>583</v>
      </c>
      <c r="J568" s="65" t="str">
        <f>IFERROR(VLOOKUP(Table49[[#This Row],[ITEM CODE]],Table2[[Item Code]:[Master Name]],3,0),"")</f>
        <v>Bulgogi Dosirak-KL-0001</v>
      </c>
      <c r="K568" s="1" t="str">
        <f>IFERROR(VLOOKUP(Table49[[#This Row],[ITEM CODE]],Table2[[Item Code]:[Master Name]],9,0),"")</f>
        <v>1BOX*1Portion</v>
      </c>
      <c r="L568" s="1" t="str">
        <f>IFERROR(VLOOKUP(Table49[[#This Row],[ITEM CODE]],Table2[[Item Code]:[Master Name]],8,0),"")</f>
        <v>BOX</v>
      </c>
      <c r="M568" s="41">
        <v>1</v>
      </c>
      <c r="N568" s="66">
        <f>IFERROR(VLOOKUP(Table49[[#This Row],[ITEM CODE]],Table2[[#All],[Item Code]:[Unit Cost]],10,0),0)</f>
        <v>2.2000000000000002</v>
      </c>
      <c r="O568" s="134">
        <f>IFERROR(VLOOKUP(Table49[[#This Row],[ITEM CODE]],Table2[[#All],[Item Code]:[Unit Cost]],10,0),0)</f>
        <v>2.2000000000000002</v>
      </c>
      <c r="P568" s="56"/>
      <c r="Q568" s="58"/>
      <c r="R568" s="58">
        <f>Table49[[#This Row],[QUANTITY]]*Table49[[#This Row],[INV Prices]]</f>
        <v>2.2000000000000002</v>
      </c>
      <c r="S568" s="67"/>
      <c r="V568" s="41"/>
      <c r="W568" s="4" t="str">
        <f>IFERROR(VLOOKUP(Table49[[#This Row],[ITEM CODE]],Table2[[Item Code]:[Category ]],6,0),"")</f>
        <v>FOOD</v>
      </c>
      <c r="X568" s="1" t="str">
        <f>IFERROR(VLOOKUP(Table49[[#This Row],[ITEM CODE]],Table2[[Item Code]:[Sub Category]],7,0),"")</f>
        <v>Korean Lunch Box</v>
      </c>
      <c r="Y568" s="68" t="str">
        <f>Table49[[#This Row],[PO Number]]&amp;COUNTIFS($E$5:E568,E568)</f>
        <v>PO311315</v>
      </c>
    </row>
    <row r="569" spans="1:25" ht="14.25" customHeight="1" x14ac:dyDescent="0.3">
      <c r="A569" s="1">
        <f>IF(Table49[[#This Row],[ITEM NAME]]="","",ROW()-4)</f>
        <v>565</v>
      </c>
      <c r="B569" s="68">
        <v>45903</v>
      </c>
      <c r="C569" s="4">
        <f>IFERROR(VLOOKUP(B569,Table14[],3,0),"")</f>
        <v>9</v>
      </c>
      <c r="D569" s="4" t="str">
        <f>IFERROR(VLOOKUP(B569,Table14[],2,0),"")</f>
        <v>Week 01</v>
      </c>
      <c r="E569" s="4" t="s">
        <v>1162</v>
      </c>
      <c r="F569" s="44" t="s">
        <v>1163</v>
      </c>
      <c r="G569" s="44" t="s">
        <v>664</v>
      </c>
      <c r="H569" s="41" t="str">
        <f>IFERROR(VLOOKUP(Table49[[#This Row],[ITEM CODE]],Table2[[Item Code]:[Master Name]],2,0),"")</f>
        <v>F0101010015</v>
      </c>
      <c r="I569" s="41" t="s">
        <v>585</v>
      </c>
      <c r="J569" s="65" t="str">
        <f>IFERROR(VLOOKUP(Table49[[#This Row],[ITEM CODE]],Table2[[Item Code]:[Master Name]],3,0),"")</f>
        <v>Japchae Dakgangjeong Dosirak-KL-0003</v>
      </c>
      <c r="K569" s="1" t="str">
        <f>IFERROR(VLOOKUP(Table49[[#This Row],[ITEM CODE]],Table2[[Item Code]:[Master Name]],9,0),"")</f>
        <v>1BOX*1Portion</v>
      </c>
      <c r="L569" s="1" t="str">
        <f>IFERROR(VLOOKUP(Table49[[#This Row],[ITEM CODE]],Table2[[Item Code]:[Master Name]],8,0),"")</f>
        <v>BOX</v>
      </c>
      <c r="M569" s="41">
        <v>1</v>
      </c>
      <c r="N569" s="66">
        <f>IFERROR(VLOOKUP(Table49[[#This Row],[ITEM CODE]],Table2[[#All],[Item Code]:[Unit Cost]],10,0),0)</f>
        <v>2.6</v>
      </c>
      <c r="O569" s="134">
        <f>IFERROR(VLOOKUP(Table49[[#This Row],[ITEM CODE]],Table2[[#All],[Item Code]:[Unit Cost]],10,0),0)</f>
        <v>2.6</v>
      </c>
      <c r="P569" s="56"/>
      <c r="Q569" s="58"/>
      <c r="R569" s="58">
        <f>Table49[[#This Row],[QUANTITY]]*Table49[[#This Row],[INV Prices]]</f>
        <v>2.6</v>
      </c>
      <c r="S569" s="67"/>
      <c r="V569" s="41"/>
      <c r="W569" s="4" t="str">
        <f>IFERROR(VLOOKUP(Table49[[#This Row],[ITEM CODE]],Table2[[Item Code]:[Category ]],6,0),"")</f>
        <v>FOOD</v>
      </c>
      <c r="X569" s="1" t="str">
        <f>IFERROR(VLOOKUP(Table49[[#This Row],[ITEM CODE]],Table2[[Item Code]:[Sub Category]],7,0),"")</f>
        <v>Korean Lunch Box</v>
      </c>
      <c r="Y569" s="68" t="str">
        <f>Table49[[#This Row],[PO Number]]&amp;COUNTIFS($E$5:E569,E569)</f>
        <v>PO311316</v>
      </c>
    </row>
    <row r="570" spans="1:25" ht="14.7" customHeight="1" x14ac:dyDescent="0.3">
      <c r="A570" s="1">
        <f>IF(Table49[[#This Row],[ITEM NAME]]="","",ROW()-4)</f>
        <v>566</v>
      </c>
      <c r="B570" s="68">
        <v>45903</v>
      </c>
      <c r="C570" s="4">
        <f>IFERROR(VLOOKUP(B570,Table14[],3,0),"")</f>
        <v>9</v>
      </c>
      <c r="D570" s="4" t="str">
        <f>IFERROR(VLOOKUP(B570,Table14[],2,0),"")</f>
        <v>Week 01</v>
      </c>
      <c r="E570" s="4" t="s">
        <v>1162</v>
      </c>
      <c r="F570" s="44" t="s">
        <v>1163</v>
      </c>
      <c r="G570" s="44" t="s">
        <v>664</v>
      </c>
      <c r="H570" s="41" t="str">
        <f>IFERROR(VLOOKUP(Table49[[#This Row],[ITEM CODE]],Table2[[Item Code]:[Master Name]],2,0),"")</f>
        <v>F0101010016</v>
      </c>
      <c r="I570" s="41" t="s">
        <v>584</v>
      </c>
      <c r="J570" s="65" t="str">
        <f>IFERROR(VLOOKUP(Table49[[#This Row],[ITEM CODE]],Table2[[Item Code]:[Master Name]],3,0),"")</f>
        <v>Stir Fried Spicy Pork Dosirak-KL-0002</v>
      </c>
      <c r="K570" s="1" t="str">
        <f>IFERROR(VLOOKUP(Table49[[#This Row],[ITEM CODE]],Table2[[Item Code]:[Master Name]],9,0),"")</f>
        <v>1BOX*1Portion</v>
      </c>
      <c r="L570" s="1" t="str">
        <f>IFERROR(VLOOKUP(Table49[[#This Row],[ITEM CODE]],Table2[[Item Code]:[Master Name]],8,0),"")</f>
        <v>BOX</v>
      </c>
      <c r="M570" s="41">
        <v>1</v>
      </c>
      <c r="N570" s="66">
        <f>IFERROR(VLOOKUP(Table49[[#This Row],[ITEM CODE]],Table2[[#All],[Item Code]:[Unit Cost]],10,0),0)</f>
        <v>2.38</v>
      </c>
      <c r="O570" s="134">
        <f>IFERROR(VLOOKUP(Table49[[#This Row],[ITEM CODE]],Table2[[#All],[Item Code]:[Unit Cost]],10,0),0)</f>
        <v>2.38</v>
      </c>
      <c r="P570" s="56"/>
      <c r="Q570" s="58"/>
      <c r="R570" s="58">
        <f>Table49[[#This Row],[QUANTITY]]*Table49[[#This Row],[INV Prices]]</f>
        <v>2.38</v>
      </c>
      <c r="S570" s="67"/>
      <c r="V570" s="41"/>
      <c r="W570" s="4" t="str">
        <f>IFERROR(VLOOKUP(Table49[[#This Row],[ITEM CODE]],Table2[[Item Code]:[Category ]],6,0),"")</f>
        <v>FOOD</v>
      </c>
      <c r="X570" s="1" t="str">
        <f>IFERROR(VLOOKUP(Table49[[#This Row],[ITEM CODE]],Table2[[Item Code]:[Sub Category]],7,0),"")</f>
        <v>Korean Lunch Box</v>
      </c>
      <c r="Y570" s="68" t="str">
        <f>Table49[[#This Row],[PO Number]]&amp;COUNTIFS($E$5:E570,E570)</f>
        <v>PO311317</v>
      </c>
    </row>
    <row r="571" spans="1:25" ht="14.7" customHeight="1" x14ac:dyDescent="0.3">
      <c r="A571" s="1">
        <f>IF(Table49[[#This Row],[ITEM NAME]]="","",ROW()-4)</f>
        <v>567</v>
      </c>
      <c r="B571" s="68">
        <v>45903</v>
      </c>
      <c r="C571" s="4">
        <f>IFERROR(VLOOKUP(B571,Table14[],3,0),"")</f>
        <v>9</v>
      </c>
      <c r="D571" s="4" t="str">
        <f>IFERROR(VLOOKUP(B571,Table14[],2,0),"")</f>
        <v>Week 01</v>
      </c>
      <c r="E571" s="4" t="s">
        <v>1162</v>
      </c>
      <c r="F571" s="44" t="s">
        <v>1163</v>
      </c>
      <c r="G571" s="44" t="s">
        <v>664</v>
      </c>
      <c r="H571" s="41" t="str">
        <f>IFERROR(VLOOKUP(Table49[[#This Row],[ITEM CODE]],Table2[[Item Code]:[Master Name]],2,0),"")</f>
        <v>F0103010013</v>
      </c>
      <c r="I571" s="41" t="s">
        <v>615</v>
      </c>
      <c r="J571" s="65" t="str">
        <f>IFERROR(VLOOKUP(Table49[[#This Row],[ITEM CODE]],Table2[[Item Code]:[Master Name]],3,0),"")</f>
        <v>Maki Crab &amp; Chicken Egg</v>
      </c>
      <c r="K571" s="1" t="str">
        <f>IFERROR(VLOOKUP(Table49[[#This Row],[ITEM CODE]],Table2[[Item Code]:[Master Name]],9,0),"")</f>
        <v>1BOX*6PCS</v>
      </c>
      <c r="L571" s="1" t="str">
        <f>IFERROR(VLOOKUP(Table49[[#This Row],[ITEM CODE]],Table2[[Item Code]:[Master Name]],8,0),"")</f>
        <v>Box</v>
      </c>
      <c r="M571" s="41">
        <v>2</v>
      </c>
      <c r="N571" s="66">
        <f>IFERROR(VLOOKUP(Table49[[#This Row],[ITEM CODE]],Table2[[#All],[Item Code]:[Unit Cost]],10,0),0)</f>
        <v>1.21</v>
      </c>
      <c r="O571" s="134">
        <f>IFERROR(VLOOKUP(Table49[[#This Row],[ITEM CODE]],Table2[[#All],[Item Code]:[Unit Cost]],10,0),0)</f>
        <v>1.21</v>
      </c>
      <c r="P571" s="56"/>
      <c r="Q571" s="58"/>
      <c r="R571" s="58">
        <f>Table49[[#This Row],[QUANTITY]]*Table49[[#This Row],[INV Prices]]</f>
        <v>2.42</v>
      </c>
      <c r="S571" s="67"/>
      <c r="V571" s="41"/>
      <c r="W571" s="4" t="str">
        <f>IFERROR(VLOOKUP(Table49[[#This Row],[ITEM CODE]],Table2[[Item Code]:[Category ]],6,0),"")</f>
        <v>FOOD</v>
      </c>
      <c r="X571" s="1" t="str">
        <f>IFERROR(VLOOKUP(Table49[[#This Row],[ITEM CODE]],Table2[[Item Code]:[Sub Category]],7,0),"")</f>
        <v>Sushi</v>
      </c>
      <c r="Y571" s="68" t="str">
        <f>Table49[[#This Row],[PO Number]]&amp;COUNTIFS($E$5:E571,E571)</f>
        <v>PO311318</v>
      </c>
    </row>
    <row r="572" spans="1:25" ht="14.7" customHeight="1" x14ac:dyDescent="0.3">
      <c r="A572" s="1">
        <f>IF(Table49[[#This Row],[ITEM NAME]]="","",ROW()-4)</f>
        <v>568</v>
      </c>
      <c r="B572" s="68">
        <v>45903</v>
      </c>
      <c r="C572" s="4">
        <f>IFERROR(VLOOKUP(B572,Table14[],3,0),"")</f>
        <v>9</v>
      </c>
      <c r="D572" s="4" t="str">
        <f>IFERROR(VLOOKUP(B572,Table14[],2,0),"")</f>
        <v>Week 01</v>
      </c>
      <c r="E572" s="4" t="s">
        <v>1162</v>
      </c>
      <c r="F572" s="44" t="s">
        <v>1163</v>
      </c>
      <c r="G572" s="44" t="s">
        <v>664</v>
      </c>
      <c r="H572" s="41" t="str">
        <f>IFERROR(VLOOKUP(Table49[[#This Row],[ITEM CODE]],Table2[[Item Code]:[Master Name]],2,0),"")</f>
        <v>F0103010014</v>
      </c>
      <c r="I572" s="41" t="s">
        <v>616</v>
      </c>
      <c r="J572" s="65" t="str">
        <f>IFERROR(VLOOKUP(Table49[[#This Row],[ITEM CODE]],Table2[[Item Code]:[Master Name]],3,0),"")</f>
        <v>Maki Cali &amp; Tuna Roll</v>
      </c>
      <c r="K572" s="1" t="str">
        <f>IFERROR(VLOOKUP(Table49[[#This Row],[ITEM CODE]],Table2[[Item Code]:[Master Name]],9,0),"")</f>
        <v>1BOX*3PCS</v>
      </c>
      <c r="L572" s="1" t="str">
        <f>IFERROR(VLOOKUP(Table49[[#This Row],[ITEM CODE]],Table2[[Item Code]:[Master Name]],8,0),"")</f>
        <v>Box</v>
      </c>
      <c r="M572" s="41">
        <v>2</v>
      </c>
      <c r="N572" s="66">
        <f>IFERROR(VLOOKUP(Table49[[#This Row],[ITEM CODE]],Table2[[#All],[Item Code]:[Unit Cost]],10,0),0)</f>
        <v>1.21</v>
      </c>
      <c r="O572" s="134">
        <f>IFERROR(VLOOKUP(Table49[[#This Row],[ITEM CODE]],Table2[[#All],[Item Code]:[Unit Cost]],10,0),0)</f>
        <v>1.21</v>
      </c>
      <c r="P572" s="56"/>
      <c r="Q572" s="58"/>
      <c r="R572" s="58">
        <f>Table49[[#This Row],[QUANTITY]]*Table49[[#This Row],[INV Prices]]</f>
        <v>2.42</v>
      </c>
      <c r="S572" s="67"/>
      <c r="V572" s="41"/>
      <c r="W572" s="4" t="str">
        <f>IFERROR(VLOOKUP(Table49[[#This Row],[ITEM CODE]],Table2[[Item Code]:[Category ]],6,0),"")</f>
        <v>FOOD</v>
      </c>
      <c r="X572" s="1" t="str">
        <f>IFERROR(VLOOKUP(Table49[[#This Row],[ITEM CODE]],Table2[[Item Code]:[Sub Category]],7,0),"")</f>
        <v>Sushi</v>
      </c>
      <c r="Y572" s="68" t="str">
        <f>Table49[[#This Row],[PO Number]]&amp;COUNTIFS($E$5:E572,E572)</f>
        <v>PO311319</v>
      </c>
    </row>
    <row r="573" spans="1:25" ht="14.7" customHeight="1" x14ac:dyDescent="0.3">
      <c r="A573" s="1">
        <f>IF(Table49[[#This Row],[ITEM NAME]]="","",ROW()-4)</f>
        <v>569</v>
      </c>
      <c r="B573" s="68">
        <v>45903</v>
      </c>
      <c r="C573" s="4">
        <f>IFERROR(VLOOKUP(B573,Table14[],3,0),"")</f>
        <v>9</v>
      </c>
      <c r="D573" s="4" t="str">
        <f>IFERROR(VLOOKUP(B573,Table14[],2,0),"")</f>
        <v>Week 01</v>
      </c>
      <c r="E573" s="4" t="s">
        <v>1164</v>
      </c>
      <c r="F573" s="44" t="s">
        <v>1165</v>
      </c>
      <c r="G573" s="44" t="s">
        <v>664</v>
      </c>
      <c r="H573" s="41" t="str">
        <f>IFERROR(VLOOKUP(Table49[[#This Row],[ITEM CODE]],Table2[[Item Code]:[Master Name]],2,0),"")</f>
        <v>900029</v>
      </c>
      <c r="I573" s="41" t="s">
        <v>211</v>
      </c>
      <c r="J573" s="65" t="str">
        <f>IFERROR(VLOOKUP(Table49[[#This Row],[ITEM CODE]],Table2[[Item Code]:[Master Name]],3,0),"")</f>
        <v>BEEF LOK LAK WITH RICE (បាយ​ ឡុកឡាក់សាច់គោ)</v>
      </c>
      <c r="K573" s="1" t="str">
        <f>IFERROR(VLOOKUP(Table49[[#This Row],[ITEM CODE]],Table2[[Item Code]:[Master Name]],9,0),"")</f>
        <v>1BOX*1Portion</v>
      </c>
      <c r="L573" s="1" t="str">
        <f>IFERROR(VLOOKUP(Table49[[#This Row],[ITEM CODE]],Table2[[Item Code]:[Master Name]],8,0),"")</f>
        <v>BOX</v>
      </c>
      <c r="M573" s="41">
        <v>1</v>
      </c>
      <c r="N573" s="66">
        <f>IFERROR(VLOOKUP(Table49[[#This Row],[ITEM CODE]],Table2[[#All],[Item Code]:[Unit Cost]],10,0),0)</f>
        <v>1.6679999999999999</v>
      </c>
      <c r="O573" s="134">
        <f>IFERROR(VLOOKUP(Table49[[#This Row],[ITEM CODE]],Table2[[#All],[Item Code]:[Unit Cost]],10,0),0)</f>
        <v>1.6679999999999999</v>
      </c>
      <c r="P573" s="56"/>
      <c r="Q573" s="58"/>
      <c r="R573" s="58">
        <f>Table49[[#This Row],[QUANTITY]]*Table49[[#This Row],[INV Prices]]</f>
        <v>1.6679999999999999</v>
      </c>
      <c r="S573" s="67"/>
      <c r="V573" s="41"/>
      <c r="W573" s="4" t="str">
        <f>IFERROR(VLOOKUP(Table49[[#This Row],[ITEM CODE]],Table2[[Item Code]:[Category ]],6,0),"")</f>
        <v>FOOD</v>
      </c>
      <c r="X573" s="1" t="str">
        <f>IFERROR(VLOOKUP(Table49[[#This Row],[ITEM CODE]],Table2[[Item Code]:[Sub Category]],7,0),"")</f>
        <v>Khmer Food</v>
      </c>
      <c r="Y573" s="68" t="str">
        <f>Table49[[#This Row],[PO Number]]&amp;COUNTIFS($E$5:E573,E573)</f>
        <v>PO311301</v>
      </c>
    </row>
    <row r="574" spans="1:25" ht="14.7" customHeight="1" x14ac:dyDescent="0.3">
      <c r="A574" s="1">
        <f>IF(Table49[[#This Row],[ITEM NAME]]="","",ROW()-4)</f>
        <v>570</v>
      </c>
      <c r="B574" s="68">
        <v>45903</v>
      </c>
      <c r="C574" s="4">
        <f>IFERROR(VLOOKUP(B574,Table14[],3,0),"")</f>
        <v>9</v>
      </c>
      <c r="D574" s="4" t="str">
        <f>IFERROR(VLOOKUP(B574,Table14[],2,0),"")</f>
        <v>Week 01</v>
      </c>
      <c r="E574" s="4" t="s">
        <v>1164</v>
      </c>
      <c r="F574" s="44" t="s">
        <v>1165</v>
      </c>
      <c r="G574" s="44" t="s">
        <v>664</v>
      </c>
      <c r="H574" s="41" t="str">
        <f>IFERROR(VLOOKUP(Table49[[#This Row],[ITEM CODE]],Table2[[Item Code]:[Master Name]],2,0),"")</f>
        <v>900027</v>
      </c>
      <c r="I574" s="41" t="s">
        <v>212</v>
      </c>
      <c r="J574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574" s="1" t="str">
        <f>IFERROR(VLOOKUP(Table49[[#This Row],[ITEM CODE]],Table2[[Item Code]:[Master Name]],9,0),"")</f>
        <v>1BOX*1Portion</v>
      </c>
      <c r="L574" s="1" t="str">
        <f>IFERROR(VLOOKUP(Table49[[#This Row],[ITEM CODE]],Table2[[Item Code]:[Master Name]],8,0),"")</f>
        <v>BOX</v>
      </c>
      <c r="M574" s="41">
        <v>1</v>
      </c>
      <c r="N574" s="66">
        <f>IFERROR(VLOOKUP(Table49[[#This Row],[ITEM CODE]],Table2[[#All],[Item Code]:[Unit Cost]],10,0),0)</f>
        <v>1.2023999999999999</v>
      </c>
      <c r="O574" s="134">
        <f>IFERROR(VLOOKUP(Table49[[#This Row],[ITEM CODE]],Table2[[#All],[Item Code]:[Unit Cost]],10,0),0)</f>
        <v>1.2023999999999999</v>
      </c>
      <c r="P574" s="56"/>
      <c r="Q574" s="58"/>
      <c r="R574" s="58">
        <f>Table49[[#This Row],[QUANTITY]]*Table49[[#This Row],[INV Prices]]</f>
        <v>1.2023999999999999</v>
      </c>
      <c r="S574" s="67"/>
      <c r="V574" s="41"/>
      <c r="W574" s="4" t="str">
        <f>IFERROR(VLOOKUP(Table49[[#This Row],[ITEM CODE]],Table2[[Item Code]:[Category ]],6,0),"")</f>
        <v>FOOD</v>
      </c>
      <c r="X574" s="1" t="str">
        <f>IFERROR(VLOOKUP(Table49[[#This Row],[ITEM CODE]],Table2[[Item Code]:[Sub Category]],7,0),"")</f>
        <v>Khmer Food</v>
      </c>
      <c r="Y574" s="68" t="str">
        <f>Table49[[#This Row],[PO Number]]&amp;COUNTIFS($E$5:E574,E574)</f>
        <v>PO311302</v>
      </c>
    </row>
    <row r="575" spans="1:25" ht="14.7" customHeight="1" x14ac:dyDescent="0.3">
      <c r="A575" s="1">
        <f>IF(Table49[[#This Row],[ITEM NAME]]="","",ROW()-4)</f>
        <v>571</v>
      </c>
      <c r="B575" s="68">
        <v>45903</v>
      </c>
      <c r="C575" s="4">
        <f>IFERROR(VLOOKUP(B575,Table14[],3,0),"")</f>
        <v>9</v>
      </c>
      <c r="D575" s="4" t="str">
        <f>IFERROR(VLOOKUP(B575,Table14[],2,0),"")</f>
        <v>Week 01</v>
      </c>
      <c r="E575" s="4" t="s">
        <v>1164</v>
      </c>
      <c r="F575" s="44" t="s">
        <v>1165</v>
      </c>
      <c r="G575" s="44" t="s">
        <v>664</v>
      </c>
      <c r="H575" s="41" t="str">
        <f>IFERROR(VLOOKUP(Table49[[#This Row],[ITEM CODE]],Table2[[Item Code]:[Master Name]],2,0),"")</f>
        <v>900031</v>
      </c>
      <c r="I575" s="41" t="s">
        <v>218</v>
      </c>
      <c r="J575" s="65" t="str">
        <f>IFERROR(VLOOKUP(Table49[[#This Row],[ITEM CODE]],Table2[[Item Code]:[Master Name]],3,0),"")</f>
        <v>ROASTED DUCK WITH RICE (បាយ ទាខ្វៃ)</v>
      </c>
      <c r="K575" s="1" t="str">
        <f>IFERROR(VLOOKUP(Table49[[#This Row],[ITEM CODE]],Table2[[Item Code]:[Master Name]],9,0),"")</f>
        <v>1BOX*1Portion</v>
      </c>
      <c r="L575" s="1" t="str">
        <f>IFERROR(VLOOKUP(Table49[[#This Row],[ITEM CODE]],Table2[[Item Code]:[Master Name]],8,0),"")</f>
        <v>BOX</v>
      </c>
      <c r="M575" s="41">
        <v>1</v>
      </c>
      <c r="N575" s="66">
        <f>IFERROR(VLOOKUP(Table49[[#This Row],[ITEM CODE]],Table2[[#All],[Item Code]:[Unit Cost]],10,0),0)</f>
        <v>1.4783999999999999</v>
      </c>
      <c r="O575" s="134">
        <f>IFERROR(VLOOKUP(Table49[[#This Row],[ITEM CODE]],Table2[[#All],[Item Code]:[Unit Cost]],10,0),0)</f>
        <v>1.4783999999999999</v>
      </c>
      <c r="P575" s="56"/>
      <c r="Q575" s="58"/>
      <c r="R575" s="58">
        <f>Table49[[#This Row],[QUANTITY]]*Table49[[#This Row],[INV Prices]]</f>
        <v>1.4783999999999999</v>
      </c>
      <c r="S575" s="67"/>
      <c r="V575" s="41"/>
      <c r="W575" s="4" t="str">
        <f>IFERROR(VLOOKUP(Table49[[#This Row],[ITEM CODE]],Table2[[Item Code]:[Category ]],6,0),"")</f>
        <v>FOOD</v>
      </c>
      <c r="X575" s="1" t="str">
        <f>IFERROR(VLOOKUP(Table49[[#This Row],[ITEM CODE]],Table2[[Item Code]:[Sub Category]],7,0),"")</f>
        <v>Khmer Food</v>
      </c>
      <c r="Y575" s="68" t="str">
        <f>Table49[[#This Row],[PO Number]]&amp;COUNTIFS($E$5:E575,E575)</f>
        <v>PO311303</v>
      </c>
    </row>
    <row r="576" spans="1:25" ht="14.7" customHeight="1" x14ac:dyDescent="0.3">
      <c r="A576" s="1">
        <f>IF(Table49[[#This Row],[ITEM NAME]]="","",ROW()-4)</f>
        <v>572</v>
      </c>
      <c r="B576" s="68">
        <v>45903</v>
      </c>
      <c r="C576" s="4">
        <f>IFERROR(VLOOKUP(B576,Table14[],3,0),"")</f>
        <v>9</v>
      </c>
      <c r="D576" s="4" t="str">
        <f>IFERROR(VLOOKUP(B576,Table14[],2,0),"")</f>
        <v>Week 01</v>
      </c>
      <c r="E576" s="4" t="s">
        <v>1164</v>
      </c>
      <c r="F576" s="44" t="s">
        <v>1165</v>
      </c>
      <c r="G576" s="44" t="s">
        <v>664</v>
      </c>
      <c r="H576" s="41" t="str">
        <f>IFERROR(VLOOKUP(Table49[[#This Row],[ITEM CODE]],Table2[[Item Code]:[Master Name]],2,0),"")</f>
        <v>900032</v>
      </c>
      <c r="I576" s="41" t="s">
        <v>214</v>
      </c>
      <c r="J576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576" s="1" t="str">
        <f>IFERROR(VLOOKUP(Table49[[#This Row],[ITEM CODE]],Table2[[Item Code]:[Master Name]],9,0),"")</f>
        <v>1BOX*1Portion</v>
      </c>
      <c r="L576" s="1" t="str">
        <f>IFERROR(VLOOKUP(Table49[[#This Row],[ITEM CODE]],Table2[[Item Code]:[Master Name]],8,0),"")</f>
        <v>BOX</v>
      </c>
      <c r="M576" s="41">
        <v>1</v>
      </c>
      <c r="N576" s="66">
        <f>IFERROR(VLOOKUP(Table49[[#This Row],[ITEM CODE]],Table2[[#All],[Item Code]:[Unit Cost]],10,0),0)</f>
        <v>1.2984</v>
      </c>
      <c r="O576" s="134">
        <f>IFERROR(VLOOKUP(Table49[[#This Row],[ITEM CODE]],Table2[[#All],[Item Code]:[Unit Cost]],10,0),0)</f>
        <v>1.2984</v>
      </c>
      <c r="P576" s="56"/>
      <c r="Q576" s="58"/>
      <c r="R576" s="58">
        <f>Table49[[#This Row],[QUANTITY]]*Table49[[#This Row],[INV Prices]]</f>
        <v>1.2984</v>
      </c>
      <c r="S576" s="67"/>
      <c r="V576" s="41"/>
      <c r="W576" s="4" t="str">
        <f>IFERROR(VLOOKUP(Table49[[#This Row],[ITEM CODE]],Table2[[Item Code]:[Category ]],6,0),"")</f>
        <v>FOOD</v>
      </c>
      <c r="X576" s="1" t="str">
        <f>IFERROR(VLOOKUP(Table49[[#This Row],[ITEM CODE]],Table2[[Item Code]:[Sub Category]],7,0),"")</f>
        <v>Khmer Food</v>
      </c>
      <c r="Y576" s="68" t="str">
        <f>Table49[[#This Row],[PO Number]]&amp;COUNTIFS($E$5:E576,E576)</f>
        <v>PO311304</v>
      </c>
    </row>
    <row r="577" spans="1:25" ht="14.7" customHeight="1" x14ac:dyDescent="0.3">
      <c r="A577" s="1">
        <f>IF(Table49[[#This Row],[ITEM NAME]]="","",ROW()-4)</f>
        <v>573</v>
      </c>
      <c r="B577" s="68">
        <v>45903</v>
      </c>
      <c r="C577" s="4">
        <f>IFERROR(VLOOKUP(B577,Table14[],3,0),"")</f>
        <v>9</v>
      </c>
      <c r="D577" s="4" t="str">
        <f>IFERROR(VLOOKUP(B577,Table14[],2,0),"")</f>
        <v>Week 01</v>
      </c>
      <c r="E577" s="4" t="s">
        <v>1164</v>
      </c>
      <c r="F577" s="44" t="s">
        <v>1165</v>
      </c>
      <c r="G577" s="44" t="s">
        <v>664</v>
      </c>
      <c r="H577" s="41" t="str">
        <f>IFERROR(VLOOKUP(Table49[[#This Row],[ITEM CODE]],Table2[[Item Code]:[Master Name]],2,0),"")</f>
        <v>900028</v>
      </c>
      <c r="I577" s="41" t="s">
        <v>215</v>
      </c>
      <c r="J577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577" s="1" t="str">
        <f>IFERROR(VLOOKUP(Table49[[#This Row],[ITEM CODE]],Table2[[Item Code]:[Master Name]],9,0),"")</f>
        <v>1BOX*1Portion</v>
      </c>
      <c r="L577" s="1" t="str">
        <f>IFERROR(VLOOKUP(Table49[[#This Row],[ITEM CODE]],Table2[[Item Code]:[Master Name]],8,0),"")</f>
        <v>BOX</v>
      </c>
      <c r="M577" s="41">
        <v>1</v>
      </c>
      <c r="N577" s="66">
        <f>IFERROR(VLOOKUP(Table49[[#This Row],[ITEM CODE]],Table2[[#All],[Item Code]:[Unit Cost]],10,0),0)</f>
        <v>1.0104</v>
      </c>
      <c r="O577" s="134">
        <f>IFERROR(VLOOKUP(Table49[[#This Row],[ITEM CODE]],Table2[[#All],[Item Code]:[Unit Cost]],10,0),0)</f>
        <v>1.0104</v>
      </c>
      <c r="P577" s="56"/>
      <c r="Q577" s="58"/>
      <c r="R577" s="58">
        <f>Table49[[#This Row],[QUANTITY]]*Table49[[#This Row],[INV Prices]]</f>
        <v>1.0104</v>
      </c>
      <c r="S577" s="67"/>
      <c r="V577" s="41"/>
      <c r="W577" s="4" t="str">
        <f>IFERROR(VLOOKUP(Table49[[#This Row],[ITEM CODE]],Table2[[Item Code]:[Category ]],6,0),"")</f>
        <v>FOOD</v>
      </c>
      <c r="X577" s="1" t="str">
        <f>IFERROR(VLOOKUP(Table49[[#This Row],[ITEM CODE]],Table2[[Item Code]:[Sub Category]],7,0),"")</f>
        <v>Khmer Food</v>
      </c>
      <c r="Y577" s="68" t="str">
        <f>Table49[[#This Row],[PO Number]]&amp;COUNTIFS($E$5:E577,E577)</f>
        <v>PO311305</v>
      </c>
    </row>
    <row r="578" spans="1:25" ht="14.7" customHeight="1" x14ac:dyDescent="0.3">
      <c r="A578" s="1">
        <f>IF(Table49[[#This Row],[ITEM NAME]]="","",ROW()-4)</f>
        <v>574</v>
      </c>
      <c r="B578" s="68">
        <v>45903</v>
      </c>
      <c r="C578" s="4">
        <f>IFERROR(VLOOKUP(B578,Table14[],3,0),"")</f>
        <v>9</v>
      </c>
      <c r="D578" s="4" t="str">
        <f>IFERROR(VLOOKUP(B578,Table14[],2,0),"")</f>
        <v>Week 01</v>
      </c>
      <c r="E578" s="4" t="s">
        <v>1164</v>
      </c>
      <c r="F578" s="44" t="s">
        <v>1165</v>
      </c>
      <c r="G578" s="44" t="s">
        <v>664</v>
      </c>
      <c r="H578" s="41" t="str">
        <f>IFERROR(VLOOKUP(Table49[[#This Row],[ITEM CODE]],Table2[[Item Code]:[Master Name]],2,0),"")</f>
        <v>900038</v>
      </c>
      <c r="I578" s="41" t="s">
        <v>219</v>
      </c>
      <c r="J578" s="65" t="str">
        <f>IFERROR(VLOOKUP(Table49[[#This Row],[ITEM CODE]],Table2[[Item Code]:[Master Name]],3,0),"")</f>
        <v>ROATED PORK BELLY WITH RICE (បាយ សាច់ជ្រូក៣ជាន់)</v>
      </c>
      <c r="K578" s="1" t="str">
        <f>IFERROR(VLOOKUP(Table49[[#This Row],[ITEM CODE]],Table2[[Item Code]:[Master Name]],9,0),"")</f>
        <v>1BOX*1Portion</v>
      </c>
      <c r="L578" s="1" t="str">
        <f>IFERROR(VLOOKUP(Table49[[#This Row],[ITEM CODE]],Table2[[Item Code]:[Master Name]],8,0),"")</f>
        <v>BOX</v>
      </c>
      <c r="M578" s="41">
        <v>1</v>
      </c>
      <c r="N578" s="66">
        <f>IFERROR(VLOOKUP(Table49[[#This Row],[ITEM CODE]],Table2[[#All],[Item Code]:[Unit Cost]],10,0),0)</f>
        <v>1.0920000000000001</v>
      </c>
      <c r="O578" s="134">
        <f>IFERROR(VLOOKUP(Table49[[#This Row],[ITEM CODE]],Table2[[#All],[Item Code]:[Unit Cost]],10,0),0)</f>
        <v>1.0920000000000001</v>
      </c>
      <c r="P578" s="56"/>
      <c r="Q578" s="58"/>
      <c r="R578" s="58">
        <f>Table49[[#This Row],[QUANTITY]]*Table49[[#This Row],[INV Prices]]</f>
        <v>1.0920000000000001</v>
      </c>
      <c r="S578" s="67"/>
      <c r="V578" s="41"/>
      <c r="W578" s="4" t="str">
        <f>IFERROR(VLOOKUP(Table49[[#This Row],[ITEM CODE]],Table2[[Item Code]:[Category ]],6,0),"")</f>
        <v>FOOD</v>
      </c>
      <c r="X578" s="1" t="str">
        <f>IFERROR(VLOOKUP(Table49[[#This Row],[ITEM CODE]],Table2[[Item Code]:[Sub Category]],7,0),"")</f>
        <v>Khmer Food</v>
      </c>
      <c r="Y578" s="68" t="str">
        <f>Table49[[#This Row],[PO Number]]&amp;COUNTIFS($E$5:E578,E578)</f>
        <v>PO311306</v>
      </c>
    </row>
    <row r="579" spans="1:25" ht="14.7" customHeight="1" x14ac:dyDescent="0.3">
      <c r="A579" s="1">
        <f>IF(Table49[[#This Row],[ITEM NAME]]="","",ROW()-4)</f>
        <v>575</v>
      </c>
      <c r="B579" s="68">
        <v>45903</v>
      </c>
      <c r="C579" s="4">
        <f>IFERROR(VLOOKUP(B579,Table14[],3,0),"")</f>
        <v>9</v>
      </c>
      <c r="D579" s="4" t="str">
        <f>IFERROR(VLOOKUP(B579,Table14[],2,0),"")</f>
        <v>Week 01</v>
      </c>
      <c r="E579" s="4" t="s">
        <v>1164</v>
      </c>
      <c r="F579" s="44" t="s">
        <v>1165</v>
      </c>
      <c r="G579" s="44" t="s">
        <v>664</v>
      </c>
      <c r="H579" s="41" t="str">
        <f>IFERROR(VLOOKUP(Table49[[#This Row],[ITEM CODE]],Table2[[Item Code]:[Master Name]],2,0),"")</f>
        <v>900036</v>
      </c>
      <c r="I579" s="41" t="s">
        <v>220</v>
      </c>
      <c r="J579" s="65" t="str">
        <f>IFERROR(VLOOKUP(Table49[[#This Row],[ITEM CODE]],Table2[[Item Code]:[Master Name]],3,0),"")</f>
        <v>THICK CHICKEN CURRY (ការីសាច់មាន់) ខាប់</v>
      </c>
      <c r="K579" s="1" t="str">
        <f>IFERROR(VLOOKUP(Table49[[#This Row],[ITEM CODE]],Table2[[Item Code]:[Master Name]],9,0),"")</f>
        <v>1BOX*1Portion</v>
      </c>
      <c r="L579" s="1" t="str">
        <f>IFERROR(VLOOKUP(Table49[[#This Row],[ITEM CODE]],Table2[[Item Code]:[Master Name]],8,0),"")</f>
        <v>BOX</v>
      </c>
      <c r="M579" s="41">
        <v>1</v>
      </c>
      <c r="N579" s="66">
        <f>IFERROR(VLOOKUP(Table49[[#This Row],[ITEM CODE]],Table2[[#All],[Item Code]:[Unit Cost]],10,0),0)</f>
        <v>1.3824000000000001</v>
      </c>
      <c r="O579" s="134">
        <f>IFERROR(VLOOKUP(Table49[[#This Row],[ITEM CODE]],Table2[[#All],[Item Code]:[Unit Cost]],10,0),0)</f>
        <v>1.3824000000000001</v>
      </c>
      <c r="P579" s="56"/>
      <c r="Q579" s="58"/>
      <c r="R579" s="58">
        <f>Table49[[#This Row],[QUANTITY]]*Table49[[#This Row],[INV Prices]]</f>
        <v>1.3824000000000001</v>
      </c>
      <c r="S579" s="67"/>
      <c r="V579" s="41"/>
      <c r="W579" s="4" t="str">
        <f>IFERROR(VLOOKUP(Table49[[#This Row],[ITEM CODE]],Table2[[Item Code]:[Category ]],6,0),"")</f>
        <v>FOOD</v>
      </c>
      <c r="X579" s="1" t="str">
        <f>IFERROR(VLOOKUP(Table49[[#This Row],[ITEM CODE]],Table2[[Item Code]:[Sub Category]],7,0),"")</f>
        <v>Khmer Food</v>
      </c>
      <c r="Y579" s="68" t="str">
        <f>Table49[[#This Row],[PO Number]]&amp;COUNTIFS($E$5:E579,E579)</f>
        <v>PO311307</v>
      </c>
    </row>
    <row r="580" spans="1:25" ht="14.7" customHeight="1" x14ac:dyDescent="0.3">
      <c r="A580" s="1">
        <f>IF(Table49[[#This Row],[ITEM NAME]]="","",ROW()-4)</f>
        <v>576</v>
      </c>
      <c r="B580" s="68">
        <v>45903</v>
      </c>
      <c r="C580" s="4">
        <f>IFERROR(VLOOKUP(B580,Table14[],3,0),"")</f>
        <v>9</v>
      </c>
      <c r="D580" s="4" t="str">
        <f>IFERROR(VLOOKUP(B580,Table14[],2,0),"")</f>
        <v>Week 01</v>
      </c>
      <c r="E580" s="4" t="s">
        <v>1164</v>
      </c>
      <c r="F580" s="44" t="s">
        <v>1165</v>
      </c>
      <c r="G580" s="44" t="s">
        <v>664</v>
      </c>
      <c r="H580" s="41" t="str">
        <f>IFERROR(VLOOKUP(Table49[[#This Row],[ITEM CODE]],Table2[[Item Code]:[Master Name]],2,0),"")</f>
        <v>900035</v>
      </c>
      <c r="I580" s="41" t="s">
        <v>221</v>
      </c>
      <c r="J580" s="65" t="str">
        <f>IFERROR(VLOOKUP(Table49[[#This Row],[ITEM CODE]],Table2[[Item Code]:[Master Name]],3,0),"")</f>
        <v>THICK BEEF CURRY SARAMAN (ការីសារ៉ាម៉ាន់សាច់គោ) ខាប់</v>
      </c>
      <c r="K580" s="1" t="str">
        <f>IFERROR(VLOOKUP(Table49[[#This Row],[ITEM CODE]],Table2[[Item Code]:[Master Name]],9,0),"")</f>
        <v>1BOX*1Portion</v>
      </c>
      <c r="L580" s="1" t="str">
        <f>IFERROR(VLOOKUP(Table49[[#This Row],[ITEM CODE]],Table2[[Item Code]:[Master Name]],8,0),"")</f>
        <v>BOX</v>
      </c>
      <c r="M580" s="41">
        <v>1</v>
      </c>
      <c r="N580" s="66">
        <f>IFERROR(VLOOKUP(Table49[[#This Row],[ITEM CODE]],Table2[[#All],[Item Code]:[Unit Cost]],10,0),0)</f>
        <v>1.9079999999999999</v>
      </c>
      <c r="O580" s="134">
        <f>IFERROR(VLOOKUP(Table49[[#This Row],[ITEM CODE]],Table2[[#All],[Item Code]:[Unit Cost]],10,0),0)</f>
        <v>1.9079999999999999</v>
      </c>
      <c r="P580" s="56"/>
      <c r="Q580" s="58"/>
      <c r="R580" s="58">
        <f>Table49[[#This Row],[QUANTITY]]*Table49[[#This Row],[INV Prices]]</f>
        <v>1.9079999999999999</v>
      </c>
      <c r="S580" s="67"/>
      <c r="V580" s="41"/>
      <c r="W580" s="4" t="str">
        <f>IFERROR(VLOOKUP(Table49[[#This Row],[ITEM CODE]],Table2[[Item Code]:[Category ]],6,0),"")</f>
        <v>FOOD</v>
      </c>
      <c r="X580" s="1" t="str">
        <f>IFERROR(VLOOKUP(Table49[[#This Row],[ITEM CODE]],Table2[[Item Code]:[Sub Category]],7,0),"")</f>
        <v>Khmer Food</v>
      </c>
      <c r="Y580" s="68" t="str">
        <f>Table49[[#This Row],[PO Number]]&amp;COUNTIFS($E$5:E580,E580)</f>
        <v>PO311308</v>
      </c>
    </row>
    <row r="581" spans="1:25" ht="14.7" customHeight="1" x14ac:dyDescent="0.3">
      <c r="A581" s="1">
        <f>IF(Table49[[#This Row],[ITEM NAME]]="","",ROW()-4)</f>
        <v>577</v>
      </c>
      <c r="B581" s="68">
        <v>45903</v>
      </c>
      <c r="C581" s="4">
        <f>IFERROR(VLOOKUP(B581,Table14[],3,0),"")</f>
        <v>9</v>
      </c>
      <c r="D581" s="4" t="str">
        <f>IFERROR(VLOOKUP(B581,Table14[],2,0),"")</f>
        <v>Week 01</v>
      </c>
      <c r="E581" s="4" t="s">
        <v>1164</v>
      </c>
      <c r="F581" s="44" t="s">
        <v>1165</v>
      </c>
      <c r="G581" s="44" t="s">
        <v>664</v>
      </c>
      <c r="H581" s="41" t="str">
        <f>IFERROR(VLOOKUP(Table49[[#This Row],[ITEM CODE]],Table2[[Item Code]:[Master Name]],2,0),"")</f>
        <v>900037</v>
      </c>
      <c r="I581" s="41" t="s">
        <v>223</v>
      </c>
      <c r="J581" s="65" t="str">
        <f>IFERROR(VLOOKUP(Table49[[#This Row],[ITEM CODE]],Table2[[Item Code]:[Master Name]],3,0),"")</f>
        <v>HIKO FRIED RICE (បាយឆា HIKO)</v>
      </c>
      <c r="K581" s="1" t="str">
        <f>IFERROR(VLOOKUP(Table49[[#This Row],[ITEM CODE]],Table2[[Item Code]:[Master Name]],9,0),"")</f>
        <v>1BOX*1Portion</v>
      </c>
      <c r="L581" s="1" t="str">
        <f>IFERROR(VLOOKUP(Table49[[#This Row],[ITEM CODE]],Table2[[Item Code]:[Master Name]],8,0),"")</f>
        <v>BOX</v>
      </c>
      <c r="M581" s="41">
        <v>1</v>
      </c>
      <c r="N581" s="66">
        <f>IFERROR(VLOOKUP(Table49[[#This Row],[ITEM CODE]],Table2[[#All],[Item Code]:[Unit Cost]],10,0),0)</f>
        <v>1.68</v>
      </c>
      <c r="O581" s="134">
        <f>IFERROR(VLOOKUP(Table49[[#This Row],[ITEM CODE]],Table2[[#All],[Item Code]:[Unit Cost]],10,0),0)</f>
        <v>1.68</v>
      </c>
      <c r="P581" s="56"/>
      <c r="Q581" s="58"/>
      <c r="R581" s="58">
        <f>Table49[[#This Row],[QUANTITY]]*Table49[[#This Row],[INV Prices]]</f>
        <v>1.68</v>
      </c>
      <c r="S581" s="67"/>
      <c r="V581" s="41"/>
      <c r="W581" s="4" t="str">
        <f>IFERROR(VLOOKUP(Table49[[#This Row],[ITEM CODE]],Table2[[Item Code]:[Category ]],6,0),"")</f>
        <v>FOOD</v>
      </c>
      <c r="X581" s="1" t="str">
        <f>IFERROR(VLOOKUP(Table49[[#This Row],[ITEM CODE]],Table2[[Item Code]:[Sub Category]],7,0),"")</f>
        <v>Khmer Food</v>
      </c>
      <c r="Y581" s="68" t="str">
        <f>Table49[[#This Row],[PO Number]]&amp;COUNTIFS($E$5:E581,E581)</f>
        <v>PO311309</v>
      </c>
    </row>
    <row r="582" spans="1:25" ht="14.7" customHeight="1" x14ac:dyDescent="0.3">
      <c r="A582" s="1">
        <f>IF(Table49[[#This Row],[ITEM NAME]]="","",ROW()-4)</f>
        <v>578</v>
      </c>
      <c r="B582" s="68">
        <v>45903</v>
      </c>
      <c r="C582" s="4">
        <f>IFERROR(VLOOKUP(B582,Table14[],3,0),"")</f>
        <v>9</v>
      </c>
      <c r="D582" s="4" t="str">
        <f>IFERROR(VLOOKUP(B582,Table14[],2,0),"")</f>
        <v>Week 01</v>
      </c>
      <c r="E582" s="4" t="s">
        <v>1164</v>
      </c>
      <c r="F582" s="44" t="s">
        <v>1165</v>
      </c>
      <c r="G582" s="44" t="s">
        <v>664</v>
      </c>
      <c r="H582" s="41" t="str">
        <f>IFERROR(VLOOKUP(Table49[[#This Row],[ITEM CODE]],Table2[[Item Code]:[Master Name]],2,0),"")</f>
        <v>F0101010018</v>
      </c>
      <c r="I582" s="41" t="s">
        <v>633</v>
      </c>
      <c r="J582" s="65" t="str">
        <f>IFERROR(VLOOKUP(Table49[[#This Row],[ITEM CODE]],Table2[[Item Code]:[Master Name]],3,0),"")</f>
        <v>Salmon Fried Rice (បា​យឆា សាលម៉ុន)</v>
      </c>
      <c r="K582" s="1" t="str">
        <f>IFERROR(VLOOKUP(Table49[[#This Row],[ITEM CODE]],Table2[[Item Code]:[Master Name]],9,0),"")</f>
        <v>1BOX*1Portion</v>
      </c>
      <c r="L582" s="1" t="str">
        <f>IFERROR(VLOOKUP(Table49[[#This Row],[ITEM CODE]],Table2[[Item Code]:[Master Name]],8,0),"")</f>
        <v>BOX</v>
      </c>
      <c r="M582" s="41">
        <v>1</v>
      </c>
      <c r="N582" s="66">
        <f>IFERROR(VLOOKUP(Table49[[#This Row],[ITEM CODE]],Table2[[#All],[Item Code]:[Unit Cost]],10,0),0)</f>
        <v>1.6</v>
      </c>
      <c r="O582" s="134">
        <f>IFERROR(VLOOKUP(Table49[[#This Row],[ITEM CODE]],Table2[[#All],[Item Code]:[Unit Cost]],10,0),0)</f>
        <v>1.6</v>
      </c>
      <c r="P582" s="56"/>
      <c r="Q582" s="58"/>
      <c r="R582" s="58">
        <f>Table49[[#This Row],[QUANTITY]]*Table49[[#This Row],[INV Prices]]</f>
        <v>1.6</v>
      </c>
      <c r="S582" s="67"/>
      <c r="V582" s="41"/>
      <c r="W582" s="4" t="str">
        <f>IFERROR(VLOOKUP(Table49[[#This Row],[ITEM CODE]],Table2[[Item Code]:[Category ]],6,0),"")</f>
        <v>FOOD</v>
      </c>
      <c r="X582" s="1" t="str">
        <f>IFERROR(VLOOKUP(Table49[[#This Row],[ITEM CODE]],Table2[[Item Code]:[Sub Category]],7,0),"")</f>
        <v>Khmer Food</v>
      </c>
      <c r="Y582" s="68" t="str">
        <f>Table49[[#This Row],[PO Number]]&amp;COUNTIFS($E$5:E582,E582)</f>
        <v>PO3113010</v>
      </c>
    </row>
    <row r="583" spans="1:25" ht="14.7" customHeight="1" x14ac:dyDescent="0.3">
      <c r="A583" s="1">
        <f>IF(Table49[[#This Row],[ITEM NAME]]="","",ROW()-4)</f>
        <v>579</v>
      </c>
      <c r="B583" s="68">
        <v>45903</v>
      </c>
      <c r="C583" s="4">
        <f>IFERROR(VLOOKUP(B583,Table14[],3,0),"")</f>
        <v>9</v>
      </c>
      <c r="D583" s="4" t="str">
        <f>IFERROR(VLOOKUP(B583,Table14[],2,0),"")</f>
        <v>Week 01</v>
      </c>
      <c r="E583" s="4" t="s">
        <v>1164</v>
      </c>
      <c r="F583" s="44" t="s">
        <v>1165</v>
      </c>
      <c r="G583" s="44" t="s">
        <v>664</v>
      </c>
      <c r="H583" s="41" t="str">
        <f>IFERROR(VLOOKUP(Table49[[#This Row],[ITEM CODE]],Table2[[Item Code]:[Master Name]],2,0),"")</f>
        <v>F0101010019</v>
      </c>
      <c r="I583" s="41" t="s">
        <v>634</v>
      </c>
      <c r="J583" s="65" t="str">
        <f>IFERROR(VLOOKUP(Table49[[#This Row],[ITEM CODE]],Table2[[Item Code]:[Master Name]],3,0),"")</f>
        <v>Crab Fried Rice (បាយឆា ក្ដាម)</v>
      </c>
      <c r="K583" s="1" t="str">
        <f>IFERROR(VLOOKUP(Table49[[#This Row],[ITEM CODE]],Table2[[Item Code]:[Master Name]],9,0),"")</f>
        <v>1BOX*1Portion</v>
      </c>
      <c r="L583" s="1" t="str">
        <f>IFERROR(VLOOKUP(Table49[[#This Row],[ITEM CODE]],Table2[[Item Code]:[Master Name]],8,0),"")</f>
        <v>BOX</v>
      </c>
      <c r="M583" s="41">
        <v>1</v>
      </c>
      <c r="N583" s="66">
        <f>IFERROR(VLOOKUP(Table49[[#This Row],[ITEM CODE]],Table2[[#All],[Item Code]:[Unit Cost]],10,0),0)</f>
        <v>1.6</v>
      </c>
      <c r="O583" s="134">
        <f>IFERROR(VLOOKUP(Table49[[#This Row],[ITEM CODE]],Table2[[#All],[Item Code]:[Unit Cost]],10,0),0)</f>
        <v>1.6</v>
      </c>
      <c r="P583" s="56"/>
      <c r="Q583" s="58"/>
      <c r="R583" s="58">
        <f>Table49[[#This Row],[QUANTITY]]*Table49[[#This Row],[INV Prices]]</f>
        <v>1.6</v>
      </c>
      <c r="S583" s="67"/>
      <c r="V583" s="41"/>
      <c r="W583" s="4" t="str">
        <f>IFERROR(VLOOKUP(Table49[[#This Row],[ITEM CODE]],Table2[[Item Code]:[Category ]],6,0),"")</f>
        <v>FOOD</v>
      </c>
      <c r="X583" s="1" t="str">
        <f>IFERROR(VLOOKUP(Table49[[#This Row],[ITEM CODE]],Table2[[Item Code]:[Sub Category]],7,0),"")</f>
        <v>Khmer Food</v>
      </c>
      <c r="Y583" s="68" t="str">
        <f>Table49[[#This Row],[PO Number]]&amp;COUNTIFS($E$5:E583,E583)</f>
        <v>PO3113011</v>
      </c>
    </row>
    <row r="584" spans="1:25" ht="14.7" customHeight="1" x14ac:dyDescent="0.3">
      <c r="A584" s="1">
        <f>IF(Table49[[#This Row],[ITEM NAME]]="","",ROW()-4)</f>
        <v>580</v>
      </c>
      <c r="B584" s="68">
        <v>45903</v>
      </c>
      <c r="C584" s="4">
        <f>IFERROR(VLOOKUP(B584,Table14[],3,0),"")</f>
        <v>9</v>
      </c>
      <c r="D584" s="4" t="str">
        <f>IFERROR(VLOOKUP(B584,Table14[],2,0),"")</f>
        <v>Week 01</v>
      </c>
      <c r="E584" s="234" t="s">
        <v>1166</v>
      </c>
      <c r="F584" s="235" t="s">
        <v>1167</v>
      </c>
      <c r="G584" s="44" t="s">
        <v>398</v>
      </c>
      <c r="H584" s="41" t="str">
        <f>IFERROR(VLOOKUP(Table49[[#This Row],[ITEM CODE]],Table2[[Item Code]:[Master Name]],2,0),"")</f>
        <v>C0101010536</v>
      </c>
      <c r="I584" s="41" t="s">
        <v>545</v>
      </c>
      <c r="J584" s="65" t="str">
        <f>IFERROR(VLOOKUP(Table49[[#This Row],[ITEM CODE]],Table2[[Item Code]:[Master Name]],3,0),"")</f>
        <v xml:space="preserve">Semi Chicken Sweet &amp; Spicy Korean Sauce </v>
      </c>
      <c r="K584" s="1" t="str">
        <f>IFERROR(VLOOKUP(Table49[[#This Row],[ITEM CODE]],Table2[[Item Code]:[Master Name]],9,0),"")</f>
        <v>1PKT*1KG</v>
      </c>
      <c r="L584" s="1" t="str">
        <f>IFERROR(VLOOKUP(Table49[[#This Row],[ITEM CODE]],Table2[[Item Code]:[Master Name]],8,0),"")</f>
        <v>KG</v>
      </c>
      <c r="M584" s="41">
        <v>1</v>
      </c>
      <c r="N584" s="66">
        <f>IFERROR(VLOOKUP(Table49[[#This Row],[ITEM CODE]],Table2[[#All],[Item Code]:[Unit Cost]],10,0),0)</f>
        <v>6.9239999999999995</v>
      </c>
      <c r="O584" s="134">
        <f>IFERROR(VLOOKUP(Table49[[#This Row],[ITEM CODE]],Table2[[#All],[Item Code]:[Unit Cost]],10,0),0)</f>
        <v>6.9239999999999995</v>
      </c>
      <c r="P584" s="56"/>
      <c r="Q584" s="58"/>
      <c r="R584" s="58">
        <f>Table49[[#This Row],[QUANTITY]]*Table49[[#This Row],[INV Prices]]</f>
        <v>6.9239999999999995</v>
      </c>
      <c r="S584" s="67"/>
      <c r="V584" s="41"/>
      <c r="W584" s="4" t="str">
        <f>IFERROR(VLOOKUP(Table49[[#This Row],[ITEM CODE]],Table2[[Item Code]:[Category ]],6,0),"")</f>
        <v>FOOD</v>
      </c>
      <c r="X584" s="1" t="str">
        <f>IFERROR(VLOOKUP(Table49[[#This Row],[ITEM CODE]],Table2[[Item Code]:[Sub Category]],7,0),"")</f>
        <v>Semi-Product</v>
      </c>
      <c r="Y584" s="68" t="str">
        <f>Table49[[#This Row],[PO Number]]&amp;COUNTIFS($E$5:E584,E584)</f>
        <v>PO311421</v>
      </c>
    </row>
    <row r="585" spans="1:25" ht="14.7" customHeight="1" x14ac:dyDescent="0.3">
      <c r="A585" s="1">
        <f>IF(Table49[[#This Row],[ITEM NAME]]="","",ROW()-4)</f>
        <v>581</v>
      </c>
      <c r="B585" s="68">
        <v>45903</v>
      </c>
      <c r="C585" s="4">
        <f>IFERROR(VLOOKUP(B585,Table14[],3,0),"")</f>
        <v>9</v>
      </c>
      <c r="D585" s="4" t="str">
        <f>IFERROR(VLOOKUP(B585,Table14[],2,0),"")</f>
        <v>Week 01</v>
      </c>
      <c r="E585" s="4" t="s">
        <v>1168</v>
      </c>
      <c r="F585" s="44" t="s">
        <v>1169</v>
      </c>
      <c r="G585" s="44" t="s">
        <v>398</v>
      </c>
      <c r="H585" s="41" t="str">
        <f>IFERROR(VLOOKUP(Table49[[#This Row],[ITEM CODE]],Table2[[Item Code]:[Master Name]],2,0),"")</f>
        <v>C0101010534</v>
      </c>
      <c r="I585" s="41" t="s">
        <v>543</v>
      </c>
      <c r="J585" s="65" t="str">
        <f>IFERROR(VLOOKUP(Table49[[#This Row],[ITEM CODE]],Table2[[Item Code]:[Master Name]],3,0),"")</f>
        <v>Raw Frozen Chicken Drumstick</v>
      </c>
      <c r="K585" s="1" t="str">
        <f>IFERROR(VLOOKUP(Table49[[#This Row],[ITEM CODE]],Table2[[Item Code]:[Master Name]],9,0),"")</f>
        <v>1PKT*1KG</v>
      </c>
      <c r="L585" s="1" t="str">
        <f>IFERROR(VLOOKUP(Table49[[#This Row],[ITEM CODE]],Table2[[Item Code]:[Master Name]],8,0),"")</f>
        <v>KG</v>
      </c>
      <c r="M585" s="41">
        <v>3</v>
      </c>
      <c r="N585" s="66">
        <f>IFERROR(VLOOKUP(Table49[[#This Row],[ITEM CODE]],Table2[[#All],[Item Code]:[Unit Cost]],10,0),0)</f>
        <v>4.74</v>
      </c>
      <c r="O585" s="134">
        <f>IFERROR(VLOOKUP(Table49[[#This Row],[ITEM CODE]],Table2[[#All],[Item Code]:[Unit Cost]],10,0),0)</f>
        <v>4.74</v>
      </c>
      <c r="P585" s="56"/>
      <c r="Q585" s="58"/>
      <c r="R585" s="58">
        <f>Table49[[#This Row],[QUANTITY]]*Table49[[#This Row],[INV Prices]]</f>
        <v>14.22</v>
      </c>
      <c r="S585" s="67"/>
      <c r="V585" s="41"/>
      <c r="W585" s="4" t="str">
        <f>IFERROR(VLOOKUP(Table49[[#This Row],[ITEM CODE]],Table2[[Item Code]:[Category ]],6,0),"")</f>
        <v>FOOD</v>
      </c>
      <c r="X585" s="1" t="str">
        <f>IFERROR(VLOOKUP(Table49[[#This Row],[ITEM CODE]],Table2[[Item Code]:[Sub Category]],7,0),"")</f>
        <v>Semi-Product</v>
      </c>
      <c r="Y585" s="68" t="str">
        <f>Table49[[#This Row],[PO Number]]&amp;COUNTIFS($E$5:E585,E585)</f>
        <v>PO311431</v>
      </c>
    </row>
    <row r="586" spans="1:25" ht="14.7" customHeight="1" x14ac:dyDescent="0.3">
      <c r="A586" s="1">
        <f>IF(Table49[[#This Row],[ITEM NAME]]="","",ROW()-4)</f>
        <v>582</v>
      </c>
      <c r="B586" s="68">
        <v>45903</v>
      </c>
      <c r="C586" s="4">
        <f>IFERROR(VLOOKUP(B586,Table14[],3,0),"")</f>
        <v>9</v>
      </c>
      <c r="D586" s="4" t="str">
        <f>IFERROR(VLOOKUP(B586,Table14[],2,0),"")</f>
        <v>Week 01</v>
      </c>
      <c r="E586" s="4" t="s">
        <v>1168</v>
      </c>
      <c r="F586" s="44" t="s">
        <v>1169</v>
      </c>
      <c r="G586" s="44" t="s">
        <v>398</v>
      </c>
      <c r="H586" s="41" t="str">
        <f>IFERROR(VLOOKUP(Table49[[#This Row],[ITEM CODE]],Table2[[Item Code]:[Master Name]],2,0),"")</f>
        <v>C0101010535</v>
      </c>
      <c r="I586" s="41" t="s">
        <v>544</v>
      </c>
      <c r="J586" s="65" t="str">
        <f>IFERROR(VLOOKUP(Table49[[#This Row],[ITEM CODE]],Table2[[Item Code]:[Master Name]],3,0),"")</f>
        <v>Raw Frozen Chicken Middle Wing</v>
      </c>
      <c r="K586" s="1" t="str">
        <f>IFERROR(VLOOKUP(Table49[[#This Row],[ITEM CODE]],Table2[[Item Code]:[Master Name]],9,0),"")</f>
        <v>1PKT*1KG</v>
      </c>
      <c r="L586" s="1" t="str">
        <f>IFERROR(VLOOKUP(Table49[[#This Row],[ITEM CODE]],Table2[[Item Code]:[Master Name]],8,0),"")</f>
        <v>KG</v>
      </c>
      <c r="M586" s="41">
        <v>2</v>
      </c>
      <c r="N586" s="66">
        <f>IFERROR(VLOOKUP(Table49[[#This Row],[ITEM CODE]],Table2[[#All],[Item Code]:[Unit Cost]],10,0),0)</f>
        <v>7.3800000000000008</v>
      </c>
      <c r="O586" s="134">
        <f>IFERROR(VLOOKUP(Table49[[#This Row],[ITEM CODE]],Table2[[#All],[Item Code]:[Unit Cost]],10,0),0)</f>
        <v>7.3800000000000008</v>
      </c>
      <c r="P586" s="56"/>
      <c r="Q586" s="58"/>
      <c r="R586" s="58">
        <f>Table49[[#This Row],[QUANTITY]]*Table49[[#This Row],[INV Prices]]</f>
        <v>14.760000000000002</v>
      </c>
      <c r="S586" s="67"/>
      <c r="V586" s="41"/>
      <c r="W586" s="4" t="str">
        <f>IFERROR(VLOOKUP(Table49[[#This Row],[ITEM CODE]],Table2[[Item Code]:[Category ]],6,0),"")</f>
        <v>FOOD</v>
      </c>
      <c r="X586" s="1" t="str">
        <f>IFERROR(VLOOKUP(Table49[[#This Row],[ITEM CODE]],Table2[[Item Code]:[Sub Category]],7,0),"")</f>
        <v>Semi-Product</v>
      </c>
      <c r="Y586" s="68" t="str">
        <f>Table49[[#This Row],[PO Number]]&amp;COUNTIFS($E$5:E586,E586)</f>
        <v>PO311432</v>
      </c>
    </row>
    <row r="587" spans="1:25" ht="14.7" customHeight="1" x14ac:dyDescent="0.3">
      <c r="A587" s="1">
        <f>IF(Table49[[#This Row],[ITEM NAME]]="","",ROW()-4)</f>
        <v>583</v>
      </c>
      <c r="B587" s="68">
        <v>45903</v>
      </c>
      <c r="C587" s="4">
        <f>IFERROR(VLOOKUP(B587,Table14[],3,0),"")</f>
        <v>9</v>
      </c>
      <c r="D587" s="4" t="str">
        <f>IFERROR(VLOOKUP(B587,Table14[],2,0),"")</f>
        <v>Week 01</v>
      </c>
      <c r="E587" s="4" t="s">
        <v>1168</v>
      </c>
      <c r="F587" s="44" t="s">
        <v>1169</v>
      </c>
      <c r="G587" s="44" t="s">
        <v>398</v>
      </c>
      <c r="H587" s="41" t="str">
        <f>IFERROR(VLOOKUP(Table49[[#This Row],[ITEM CODE]],Table2[[Item Code]:[Master Name]],2,0),"")</f>
        <v>900128</v>
      </c>
      <c r="I587" s="41" t="s">
        <v>267</v>
      </c>
      <c r="J587" s="65" t="str">
        <f>IFERROR(VLOOKUP(Table49[[#This Row],[ITEM CODE]],Table2[[Item Code]:[Master Name]],3,0),"")</f>
        <v>Raw Bibm Spicy Sauce (Cupbap Sauce)</v>
      </c>
      <c r="K587" s="1" t="str">
        <f>IFERROR(VLOOKUP(Table49[[#This Row],[ITEM CODE]],Table2[[Item Code]:[Master Name]],9,0),"")</f>
        <v>1PKT*1KG</v>
      </c>
      <c r="L587" s="1" t="str">
        <f>IFERROR(VLOOKUP(Table49[[#This Row],[ITEM CODE]],Table2[[Item Code]:[Master Name]],8,0),"")</f>
        <v>PKT</v>
      </c>
      <c r="M587" s="41">
        <v>1</v>
      </c>
      <c r="N587" s="66">
        <f>IFERROR(VLOOKUP(Table49[[#This Row],[ITEM CODE]],Table2[[#All],[Item Code]:[Unit Cost]],10,0),0)</f>
        <v>4.5599999999999996</v>
      </c>
      <c r="O587" s="134">
        <f>IFERROR(VLOOKUP(Table49[[#This Row],[ITEM CODE]],Table2[[#All],[Item Code]:[Unit Cost]],10,0),0)</f>
        <v>4.5599999999999996</v>
      </c>
      <c r="P587" s="56"/>
      <c r="Q587" s="58"/>
      <c r="R587" s="58">
        <f>Table49[[#This Row],[QUANTITY]]*Table49[[#This Row],[INV Prices]]</f>
        <v>4.5599999999999996</v>
      </c>
      <c r="S587" s="67"/>
      <c r="V587" s="41"/>
      <c r="W587" s="4" t="str">
        <f>IFERROR(VLOOKUP(Table49[[#This Row],[ITEM CODE]],Table2[[Item Code]:[Category ]],6,0),"")</f>
        <v>FOOD</v>
      </c>
      <c r="X587" s="1" t="str">
        <f>IFERROR(VLOOKUP(Table49[[#This Row],[ITEM CODE]],Table2[[Item Code]:[Sub Category]],7,0),"")</f>
        <v>Semi-Product</v>
      </c>
      <c r="Y587" s="68" t="str">
        <f>Table49[[#This Row],[PO Number]]&amp;COUNTIFS($E$5:E587,E587)</f>
        <v>PO311433</v>
      </c>
    </row>
    <row r="588" spans="1:25" ht="14.7" customHeight="1" x14ac:dyDescent="0.3">
      <c r="A588" s="1">
        <f>IF(Table49[[#This Row],[ITEM NAME]]="","",ROW()-4)</f>
        <v>584</v>
      </c>
      <c r="B588" s="68">
        <v>45903</v>
      </c>
      <c r="C588" s="4">
        <f>IFERROR(VLOOKUP(B588,Table14[],3,0),"")</f>
        <v>9</v>
      </c>
      <c r="D588" s="4" t="str">
        <f>IFERROR(VLOOKUP(B588,Table14[],2,0),"")</f>
        <v>Week 01</v>
      </c>
      <c r="E588" s="4" t="s">
        <v>1168</v>
      </c>
      <c r="F588" s="44" t="s">
        <v>1169</v>
      </c>
      <c r="G588" s="44" t="s">
        <v>398</v>
      </c>
      <c r="H588" s="41" t="str">
        <f>IFERROR(VLOOKUP(Table49[[#This Row],[ITEM CODE]],Table2[[Item Code]:[Master Name]],2,0),"")</f>
        <v>900114</v>
      </c>
      <c r="I588" s="41" t="s">
        <v>253</v>
      </c>
      <c r="J588" s="65" t="str">
        <f>IFERROR(VLOOKUP(Table49[[#This Row],[ITEM CODE]],Table2[[Item Code]:[Master Name]],3,0),"")</f>
        <v>Raw Bulgogi Pork</v>
      </c>
      <c r="K588" s="1" t="str">
        <f>IFERROR(VLOOKUP(Table49[[#This Row],[ITEM CODE]],Table2[[Item Code]:[Master Name]],9,0),"")</f>
        <v>1PKT*1KG</v>
      </c>
      <c r="L588" s="1" t="str">
        <f>IFERROR(VLOOKUP(Table49[[#This Row],[ITEM CODE]],Table2[[Item Code]:[Master Name]],8,0),"")</f>
        <v>PKT</v>
      </c>
      <c r="M588" s="41">
        <v>3</v>
      </c>
      <c r="N588" s="66">
        <f>IFERROR(VLOOKUP(Table49[[#This Row],[ITEM CODE]],Table2[[#All],[Item Code]:[Unit Cost]],10,0),0)</f>
        <v>5.76</v>
      </c>
      <c r="O588" s="134">
        <f>IFERROR(VLOOKUP(Table49[[#This Row],[ITEM CODE]],Table2[[#All],[Item Code]:[Unit Cost]],10,0),0)</f>
        <v>5.76</v>
      </c>
      <c r="P588" s="56"/>
      <c r="Q588" s="58"/>
      <c r="R588" s="58">
        <f>Table49[[#This Row],[QUANTITY]]*Table49[[#This Row],[INV Prices]]</f>
        <v>17.28</v>
      </c>
      <c r="S588" s="67"/>
      <c r="V588" s="41"/>
      <c r="W588" s="4" t="str">
        <f>IFERROR(VLOOKUP(Table49[[#This Row],[ITEM CODE]],Table2[[Item Code]:[Category ]],6,0),"")</f>
        <v>FOOD</v>
      </c>
      <c r="X588" s="1" t="str">
        <f>IFERROR(VLOOKUP(Table49[[#This Row],[ITEM CODE]],Table2[[Item Code]:[Sub Category]],7,0),"")</f>
        <v>Semi-Product</v>
      </c>
      <c r="Y588" s="68" t="str">
        <f>Table49[[#This Row],[PO Number]]&amp;COUNTIFS($E$5:E588,E588)</f>
        <v>PO311434</v>
      </c>
    </row>
    <row r="589" spans="1:25" ht="14.7" customHeight="1" x14ac:dyDescent="0.3">
      <c r="A589" s="1">
        <f>IF(Table49[[#This Row],[ITEM NAME]]="","",ROW()-4)</f>
        <v>585</v>
      </c>
      <c r="B589" s="68">
        <v>45903</v>
      </c>
      <c r="C589" s="4">
        <f>IFERROR(VLOOKUP(B589,Table14[],3,0),"")</f>
        <v>9</v>
      </c>
      <c r="D589" s="4" t="str">
        <f>IFERROR(VLOOKUP(B589,Table14[],2,0),"")</f>
        <v>Week 01</v>
      </c>
      <c r="E589" s="4" t="s">
        <v>1168</v>
      </c>
      <c r="F589" s="44" t="s">
        <v>1169</v>
      </c>
      <c r="G589" s="44" t="s">
        <v>398</v>
      </c>
      <c r="H589" s="41" t="str">
        <f>IFERROR(VLOOKUP(Table49[[#This Row],[ITEM CODE]],Table2[[Item Code]:[Master Name]],2,0),"")</f>
        <v>900120</v>
      </c>
      <c r="I589" s="41" t="s">
        <v>259</v>
      </c>
      <c r="J589" s="65" t="str">
        <f>IFERROR(VLOOKUP(Table49[[#This Row],[ITEM CODE]],Table2[[Item Code]:[Master Name]],3,0),"")</f>
        <v>Raw Cheese Corn Dog</v>
      </c>
      <c r="K589" s="1" t="str">
        <f>IFERROR(VLOOKUP(Table49[[#This Row],[ITEM CODE]],Table2[[Item Code]:[Master Name]],9,0),"")</f>
        <v>1PKT*6PCS*100G</v>
      </c>
      <c r="L589" s="1" t="str">
        <f>IFERROR(VLOOKUP(Table49[[#This Row],[ITEM CODE]],Table2[[Item Code]:[Master Name]],8,0),"")</f>
        <v>PKT</v>
      </c>
      <c r="M589" s="41">
        <v>10</v>
      </c>
      <c r="N589" s="66">
        <f>IFERROR(VLOOKUP(Table49[[#This Row],[ITEM CODE]],Table2[[#All],[Item Code]:[Unit Cost]],10,0),0)</f>
        <v>4.9000000000000004</v>
      </c>
      <c r="O589" s="134">
        <f>IFERROR(VLOOKUP(Table49[[#This Row],[ITEM CODE]],Table2[[#All],[Item Code]:[Unit Cost]],10,0),0)</f>
        <v>4.9000000000000004</v>
      </c>
      <c r="P589" s="56"/>
      <c r="Q589" s="58"/>
      <c r="R589" s="58">
        <f>Table49[[#This Row],[QUANTITY]]*Table49[[#This Row],[INV Prices]]</f>
        <v>49</v>
      </c>
      <c r="S589" s="67"/>
      <c r="V589" s="41"/>
      <c r="W589" s="4" t="str">
        <f>IFERROR(VLOOKUP(Table49[[#This Row],[ITEM CODE]],Table2[[Item Code]:[Category ]],6,0),"")</f>
        <v>FOOD</v>
      </c>
      <c r="X589" s="1" t="str">
        <f>IFERROR(VLOOKUP(Table49[[#This Row],[ITEM CODE]],Table2[[Item Code]:[Sub Category]],7,0),"")</f>
        <v>Semi-Product</v>
      </c>
      <c r="Y589" s="68" t="str">
        <f>Table49[[#This Row],[PO Number]]&amp;COUNTIFS($E$5:E589,E589)</f>
        <v>PO311435</v>
      </c>
    </row>
    <row r="590" spans="1:25" ht="14.7" customHeight="1" x14ac:dyDescent="0.3">
      <c r="A590" s="1">
        <f>IF(Table49[[#This Row],[ITEM NAME]]="","",ROW()-4)</f>
        <v>586</v>
      </c>
      <c r="B590" s="68">
        <v>45903</v>
      </c>
      <c r="C590" s="4">
        <f>IFERROR(VLOOKUP(B590,Table14[],3,0),"")</f>
        <v>9</v>
      </c>
      <c r="D590" s="4" t="str">
        <f>IFERROR(VLOOKUP(B590,Table14[],2,0),"")</f>
        <v>Week 01</v>
      </c>
      <c r="E590" s="4" t="s">
        <v>1168</v>
      </c>
      <c r="F590" s="44" t="s">
        <v>1169</v>
      </c>
      <c r="G590" s="44" t="s">
        <v>398</v>
      </c>
      <c r="H590" s="41" t="str">
        <f>IFERROR(VLOOKUP(Table49[[#This Row],[ITEM CODE]],Table2[[Item Code]:[Master Name]],2,0),"")</f>
        <v>900117</v>
      </c>
      <c r="I590" s="41" t="s">
        <v>256</v>
      </c>
      <c r="J590" s="65" t="str">
        <f>IFERROR(VLOOKUP(Table49[[#This Row],[ITEM CODE]],Table2[[Item Code]:[Master Name]],3,0),"")</f>
        <v xml:space="preserve">Raw Deep Fried Chicken </v>
      </c>
      <c r="K590" s="1" t="str">
        <f>IFERROR(VLOOKUP(Table49[[#This Row],[ITEM CODE]],Table2[[Item Code]:[Master Name]],9,0),"")</f>
        <v>1PKT*1KG</v>
      </c>
      <c r="L590" s="1" t="str">
        <f>IFERROR(VLOOKUP(Table49[[#This Row],[ITEM CODE]],Table2[[Item Code]:[Master Name]],8,0),"")</f>
        <v>PKT</v>
      </c>
      <c r="M590" s="41">
        <v>5</v>
      </c>
      <c r="N590" s="66">
        <f>IFERROR(VLOOKUP(Table49[[#This Row],[ITEM CODE]],Table2[[#All],[Item Code]:[Unit Cost]],10,0),0)</f>
        <v>6</v>
      </c>
      <c r="O590" s="134">
        <f>IFERROR(VLOOKUP(Table49[[#This Row],[ITEM CODE]],Table2[[#All],[Item Code]:[Unit Cost]],10,0),0)</f>
        <v>6</v>
      </c>
      <c r="P590" s="56"/>
      <c r="Q590" s="58"/>
      <c r="R590" s="58">
        <f>Table49[[#This Row],[QUANTITY]]*Table49[[#This Row],[INV Prices]]</f>
        <v>30</v>
      </c>
      <c r="S590" s="67"/>
      <c r="V590" s="41"/>
      <c r="W590" s="4" t="str">
        <f>IFERROR(VLOOKUP(Table49[[#This Row],[ITEM CODE]],Table2[[Item Code]:[Category ]],6,0),"")</f>
        <v>FOOD</v>
      </c>
      <c r="X590" s="1" t="str">
        <f>IFERROR(VLOOKUP(Table49[[#This Row],[ITEM CODE]],Table2[[Item Code]:[Sub Category]],7,0),"")</f>
        <v>Semi-Product</v>
      </c>
      <c r="Y590" s="68" t="str">
        <f>Table49[[#This Row],[PO Number]]&amp;COUNTIFS($E$5:E590,E590)</f>
        <v>PO311436</v>
      </c>
    </row>
    <row r="591" spans="1:25" ht="14.7" customHeight="1" x14ac:dyDescent="0.3">
      <c r="A591" s="1">
        <f>IF(Table49[[#This Row],[ITEM NAME]]="","",ROW()-4)</f>
        <v>587</v>
      </c>
      <c r="B591" s="68">
        <v>45903</v>
      </c>
      <c r="C591" s="4">
        <f>IFERROR(VLOOKUP(B591,Table14[],3,0),"")</f>
        <v>9</v>
      </c>
      <c r="D591" s="4" t="str">
        <f>IFERROR(VLOOKUP(B591,Table14[],2,0),"")</f>
        <v>Week 01</v>
      </c>
      <c r="E591" s="4" t="s">
        <v>1168</v>
      </c>
      <c r="F591" s="44" t="s">
        <v>1169</v>
      </c>
      <c r="G591" s="44" t="s">
        <v>398</v>
      </c>
      <c r="H591" s="41" t="str">
        <f>IFERROR(VLOOKUP(Table49[[#This Row],[ITEM CODE]],Table2[[Item Code]:[Master Name]],2,0),"")</f>
        <v>900119</v>
      </c>
      <c r="I591" s="41" t="s">
        <v>258</v>
      </c>
      <c r="J591" s="65" t="str">
        <f>IFERROR(VLOOKUP(Table49[[#This Row],[ITEM CODE]],Table2[[Item Code]:[Master Name]],3,0),"")</f>
        <v>Raw Deep Fried Kimmari</v>
      </c>
      <c r="K591" s="1" t="str">
        <f>IFERROR(VLOOKUP(Table49[[#This Row],[ITEM CODE]],Table2[[Item Code]:[Master Name]],9,0),"")</f>
        <v>1PKT*10PCS*40G</v>
      </c>
      <c r="L591" s="1" t="str">
        <f>IFERROR(VLOOKUP(Table49[[#This Row],[ITEM CODE]],Table2[[Item Code]:[Master Name]],8,0),"")</f>
        <v>PKT</v>
      </c>
      <c r="M591" s="41">
        <v>2</v>
      </c>
      <c r="N591" s="66">
        <f>IFERROR(VLOOKUP(Table49[[#This Row],[ITEM CODE]],Table2[[#All],[Item Code]:[Unit Cost]],10,0),0)</f>
        <v>2.4</v>
      </c>
      <c r="O591" s="134">
        <f>IFERROR(VLOOKUP(Table49[[#This Row],[ITEM CODE]],Table2[[#All],[Item Code]:[Unit Cost]],10,0),0)</f>
        <v>2.4</v>
      </c>
      <c r="P591" s="56"/>
      <c r="Q591" s="58"/>
      <c r="R591" s="58">
        <f>Table49[[#This Row],[QUANTITY]]*Table49[[#This Row],[INV Prices]]</f>
        <v>4.8</v>
      </c>
      <c r="S591" s="67"/>
      <c r="V591" s="41"/>
      <c r="W591" s="4" t="str">
        <f>IFERROR(VLOOKUP(Table49[[#This Row],[ITEM CODE]],Table2[[Item Code]:[Category ]],6,0),"")</f>
        <v>FOOD</v>
      </c>
      <c r="X591" s="1" t="str">
        <f>IFERROR(VLOOKUP(Table49[[#This Row],[ITEM CODE]],Table2[[Item Code]:[Sub Category]],7,0),"")</f>
        <v>Semi-Product</v>
      </c>
      <c r="Y591" s="68" t="str">
        <f>Table49[[#This Row],[PO Number]]&amp;COUNTIFS($E$5:E591,E591)</f>
        <v>PO311437</v>
      </c>
    </row>
    <row r="592" spans="1:25" ht="14.7" customHeight="1" x14ac:dyDescent="0.3">
      <c r="A592" s="1">
        <f>IF(Table49[[#This Row],[ITEM NAME]]="","",ROW()-4)</f>
        <v>588</v>
      </c>
      <c r="B592" s="68">
        <v>45903</v>
      </c>
      <c r="C592" s="4">
        <f>IFERROR(VLOOKUP(B592,Table14[],3,0),"")</f>
        <v>9</v>
      </c>
      <c r="D592" s="4" t="str">
        <f>IFERROR(VLOOKUP(B592,Table14[],2,0),"")</f>
        <v>Week 01</v>
      </c>
      <c r="E592" s="4" t="s">
        <v>1168</v>
      </c>
      <c r="F592" s="44" t="s">
        <v>1169</v>
      </c>
      <c r="G592" s="44" t="s">
        <v>398</v>
      </c>
      <c r="H592" s="41" t="str">
        <f>IFERROR(VLOOKUP(Table49[[#This Row],[ITEM CODE]],Table2[[Item Code]:[Master Name]],2,0),"")</f>
        <v>900124</v>
      </c>
      <c r="I592" s="41" t="s">
        <v>263</v>
      </c>
      <c r="J592" s="65" t="str">
        <f>IFERROR(VLOOKUP(Table49[[#This Row],[ITEM CODE]],Table2[[Item Code]:[Master Name]],3,0),"")</f>
        <v>Raw Honey Sauce</v>
      </c>
      <c r="K592" s="1" t="str">
        <f>IFERROR(VLOOKUP(Table49[[#This Row],[ITEM CODE]],Table2[[Item Code]:[Master Name]],9,0),"")</f>
        <v>1PKT*1KG</v>
      </c>
      <c r="L592" s="1" t="str">
        <f>IFERROR(VLOOKUP(Table49[[#This Row],[ITEM CODE]],Table2[[Item Code]:[Master Name]],8,0),"")</f>
        <v>PKT</v>
      </c>
      <c r="M592" s="41">
        <v>1</v>
      </c>
      <c r="N592" s="66">
        <f>IFERROR(VLOOKUP(Table49[[#This Row],[ITEM CODE]],Table2[[#All],[Item Code]:[Unit Cost]],10,0),0)</f>
        <v>4.2</v>
      </c>
      <c r="O592" s="134">
        <f>IFERROR(VLOOKUP(Table49[[#This Row],[ITEM CODE]],Table2[[#All],[Item Code]:[Unit Cost]],10,0),0)</f>
        <v>4.2</v>
      </c>
      <c r="P592" s="56"/>
      <c r="Q592" s="58"/>
      <c r="R592" s="58">
        <f>Table49[[#This Row],[QUANTITY]]*Table49[[#This Row],[INV Prices]]</f>
        <v>4.2</v>
      </c>
      <c r="S592" s="67"/>
      <c r="V592" s="41"/>
      <c r="W592" s="4" t="str">
        <f>IFERROR(VLOOKUP(Table49[[#This Row],[ITEM CODE]],Table2[[Item Code]:[Category ]],6,0),"")</f>
        <v>FOOD</v>
      </c>
      <c r="X592" s="1" t="str">
        <f>IFERROR(VLOOKUP(Table49[[#This Row],[ITEM CODE]],Table2[[Item Code]:[Sub Category]],7,0),"")</f>
        <v>Semi-Product</v>
      </c>
      <c r="Y592" s="68" t="str">
        <f>Table49[[#This Row],[PO Number]]&amp;COUNTIFS($E$5:E592,E592)</f>
        <v>PO311438</v>
      </c>
    </row>
    <row r="593" spans="1:25" ht="14.7" customHeight="1" x14ac:dyDescent="0.3">
      <c r="A593" s="1">
        <f>IF(Table49[[#This Row],[ITEM NAME]]="","",ROW()-4)</f>
        <v>589</v>
      </c>
      <c r="B593" s="68">
        <v>45903</v>
      </c>
      <c r="C593" s="4">
        <f>IFERROR(VLOOKUP(B593,Table14[],3,0),"")</f>
        <v>9</v>
      </c>
      <c r="D593" s="4" t="str">
        <f>IFERROR(VLOOKUP(B593,Table14[],2,0),"")</f>
        <v>Week 01</v>
      </c>
      <c r="E593" s="4" t="s">
        <v>1168</v>
      </c>
      <c r="F593" s="44" t="s">
        <v>1169</v>
      </c>
      <c r="G593" s="44" t="s">
        <v>398</v>
      </c>
      <c r="H593" s="41" t="str">
        <f>IFERROR(VLOOKUP(Table49[[#This Row],[ITEM CODE]],Table2[[Item Code]:[Master Name]],2,0),"")</f>
        <v>900121</v>
      </c>
      <c r="I593" s="41" t="s">
        <v>260</v>
      </c>
      <c r="J593" s="65" t="str">
        <f>IFERROR(VLOOKUP(Table49[[#This Row],[ITEM CODE]],Table2[[Item Code]:[Master Name]],3,0),"")</f>
        <v>Raw Sausage Corn Dog</v>
      </c>
      <c r="K593" s="1" t="str">
        <f>IFERROR(VLOOKUP(Table49[[#This Row],[ITEM CODE]],Table2[[Item Code]:[Master Name]],9,0),"")</f>
        <v>1PKT*6PCS*100G</v>
      </c>
      <c r="L593" s="1" t="str">
        <f>IFERROR(VLOOKUP(Table49[[#This Row],[ITEM CODE]],Table2[[Item Code]:[Master Name]],8,0),"")</f>
        <v>PKT</v>
      </c>
      <c r="M593" s="41">
        <v>10</v>
      </c>
      <c r="N593" s="66">
        <f>IFERROR(VLOOKUP(Table49[[#This Row],[ITEM CODE]],Table2[[#All],[Item Code]:[Unit Cost]],10,0),0)</f>
        <v>3.67</v>
      </c>
      <c r="O593" s="134">
        <f>IFERROR(VLOOKUP(Table49[[#This Row],[ITEM CODE]],Table2[[#All],[Item Code]:[Unit Cost]],10,0),0)</f>
        <v>3.67</v>
      </c>
      <c r="P593" s="56"/>
      <c r="Q593" s="58"/>
      <c r="R593" s="58">
        <f>Table49[[#This Row],[QUANTITY]]*Table49[[#This Row],[INV Prices]]</f>
        <v>36.700000000000003</v>
      </c>
      <c r="S593" s="67"/>
      <c r="V593" s="41"/>
      <c r="W593" s="4" t="str">
        <f>IFERROR(VLOOKUP(Table49[[#This Row],[ITEM CODE]],Table2[[Item Code]:[Category ]],6,0),"")</f>
        <v>FOOD</v>
      </c>
      <c r="X593" s="1" t="str">
        <f>IFERROR(VLOOKUP(Table49[[#This Row],[ITEM CODE]],Table2[[Item Code]:[Sub Category]],7,0),"")</f>
        <v>Semi-Product</v>
      </c>
      <c r="Y593" s="68" t="str">
        <f>Table49[[#This Row],[PO Number]]&amp;COUNTIFS($E$5:E593,E593)</f>
        <v>PO311439</v>
      </c>
    </row>
    <row r="594" spans="1:25" ht="14.7" customHeight="1" x14ac:dyDescent="0.3">
      <c r="A594" s="1">
        <f>IF(Table49[[#This Row],[ITEM NAME]]="","",ROW()-4)</f>
        <v>590</v>
      </c>
      <c r="B594" s="68">
        <v>45903</v>
      </c>
      <c r="C594" s="4">
        <f>IFERROR(VLOOKUP(B594,Table14[],3,0),"")</f>
        <v>9</v>
      </c>
      <c r="D594" s="4" t="str">
        <f>IFERROR(VLOOKUP(B594,Table14[],2,0),"")</f>
        <v>Week 01</v>
      </c>
      <c r="E594" s="4" t="s">
        <v>1168</v>
      </c>
      <c r="F594" s="44" t="s">
        <v>1169</v>
      </c>
      <c r="G594" s="44" t="s">
        <v>398</v>
      </c>
      <c r="H594" s="41" t="str">
        <f>IFERROR(VLOOKUP(Table49[[#This Row],[ITEM CODE]],Table2[[Item Code]:[Master Name]],2,0),"")</f>
        <v>900125</v>
      </c>
      <c r="I594" s="41" t="s">
        <v>264</v>
      </c>
      <c r="J594" s="65" t="str">
        <f>IFERROR(VLOOKUP(Table49[[#This Row],[ITEM CODE]],Table2[[Item Code]:[Master Name]],3,0),"")</f>
        <v>Raw Spicy Mayo Sauce</v>
      </c>
      <c r="K594" s="1" t="str">
        <f>IFERROR(VLOOKUP(Table49[[#This Row],[ITEM CODE]],Table2[[Item Code]:[Master Name]],9,0),"")</f>
        <v>1PKT*1KG</v>
      </c>
      <c r="L594" s="1" t="str">
        <f>IFERROR(VLOOKUP(Table49[[#This Row],[ITEM CODE]],Table2[[Item Code]:[Master Name]],8,0),"")</f>
        <v>PKT</v>
      </c>
      <c r="M594" s="41">
        <v>1</v>
      </c>
      <c r="N594" s="66">
        <f>IFERROR(VLOOKUP(Table49[[#This Row],[ITEM CODE]],Table2[[#All],[Item Code]:[Unit Cost]],10,0),0)</f>
        <v>7.8</v>
      </c>
      <c r="O594" s="134">
        <f>IFERROR(VLOOKUP(Table49[[#This Row],[ITEM CODE]],Table2[[#All],[Item Code]:[Unit Cost]],10,0),0)</f>
        <v>7.8</v>
      </c>
      <c r="P594" s="56"/>
      <c r="Q594" s="58"/>
      <c r="R594" s="58">
        <f>Table49[[#This Row],[QUANTITY]]*Table49[[#This Row],[INV Prices]]</f>
        <v>7.8</v>
      </c>
      <c r="S594" s="67"/>
      <c r="V594" s="41"/>
      <c r="W594" s="4" t="str">
        <f>IFERROR(VLOOKUP(Table49[[#This Row],[ITEM CODE]],Table2[[Item Code]:[Category ]],6,0),"")</f>
        <v>FOOD</v>
      </c>
      <c r="X594" s="1" t="str">
        <f>IFERROR(VLOOKUP(Table49[[#This Row],[ITEM CODE]],Table2[[Item Code]:[Sub Category]],7,0),"")</f>
        <v>Semi-Product</v>
      </c>
      <c r="Y594" s="68" t="str">
        <f>Table49[[#This Row],[PO Number]]&amp;COUNTIFS($E$5:E594,E594)</f>
        <v>PO3114310</v>
      </c>
    </row>
    <row r="595" spans="1:25" ht="14.7" customHeight="1" x14ac:dyDescent="0.3">
      <c r="A595" s="1">
        <f>IF(Table49[[#This Row],[ITEM NAME]]="","",ROW()-4)</f>
        <v>591</v>
      </c>
      <c r="B595" s="68">
        <v>45903</v>
      </c>
      <c r="C595" s="4">
        <f>IFERROR(VLOOKUP(B595,Table14[],3,0),"")</f>
        <v>9</v>
      </c>
      <c r="D595" s="4" t="str">
        <f>IFERROR(VLOOKUP(B595,Table14[],2,0),"")</f>
        <v>Week 01</v>
      </c>
      <c r="E595" s="4" t="s">
        <v>1168</v>
      </c>
      <c r="F595" s="44" t="s">
        <v>1169</v>
      </c>
      <c r="G595" s="44" t="s">
        <v>398</v>
      </c>
      <c r="H595" s="41" t="str">
        <f>IFERROR(VLOOKUP(Table49[[#This Row],[ITEM CODE]],Table2[[Item Code]:[Master Name]],2,0),"")</f>
        <v>900122</v>
      </c>
      <c r="I595" s="41" t="s">
        <v>261</v>
      </c>
      <c r="J595" s="65" t="str">
        <f>IFERROR(VLOOKUP(Table49[[#This Row],[ITEM CODE]],Table2[[Item Code]:[Master Name]],3,0),"")</f>
        <v>Raw Sriracha Mayo Sauce</v>
      </c>
      <c r="K595" s="1" t="str">
        <f>IFERROR(VLOOKUP(Table49[[#This Row],[ITEM CODE]],Table2[[Item Code]:[Master Name]],9,0),"")</f>
        <v>1PKT*1KG</v>
      </c>
      <c r="L595" s="1" t="str">
        <f>IFERROR(VLOOKUP(Table49[[#This Row],[ITEM CODE]],Table2[[Item Code]:[Master Name]],8,0),"")</f>
        <v>PKT</v>
      </c>
      <c r="M595" s="41">
        <v>1</v>
      </c>
      <c r="N595" s="66">
        <f>IFERROR(VLOOKUP(Table49[[#This Row],[ITEM CODE]],Table2[[#All],[Item Code]:[Unit Cost]],10,0),0)</f>
        <v>7.2</v>
      </c>
      <c r="O595" s="134">
        <f>IFERROR(VLOOKUP(Table49[[#This Row],[ITEM CODE]],Table2[[#All],[Item Code]:[Unit Cost]],10,0),0)</f>
        <v>7.2</v>
      </c>
      <c r="P595" s="56"/>
      <c r="Q595" s="58"/>
      <c r="R595" s="58">
        <f>Table49[[#This Row],[QUANTITY]]*Table49[[#This Row],[INV Prices]]</f>
        <v>7.2</v>
      </c>
      <c r="S595" s="67"/>
      <c r="V595" s="41"/>
      <c r="W595" s="4" t="str">
        <f>IFERROR(VLOOKUP(Table49[[#This Row],[ITEM CODE]],Table2[[Item Code]:[Category ]],6,0),"")</f>
        <v>FOOD</v>
      </c>
      <c r="X595" s="1" t="str">
        <f>IFERROR(VLOOKUP(Table49[[#This Row],[ITEM CODE]],Table2[[Item Code]:[Sub Category]],7,0),"")</f>
        <v>Semi-Product</v>
      </c>
      <c r="Y595" s="68" t="str">
        <f>Table49[[#This Row],[PO Number]]&amp;COUNTIFS($E$5:E595,E595)</f>
        <v>PO3114311</v>
      </c>
    </row>
    <row r="596" spans="1:25" ht="14.7" customHeight="1" x14ac:dyDescent="0.3">
      <c r="A596" s="1">
        <f>IF(Table49[[#This Row],[ITEM NAME]]="","",ROW()-4)</f>
        <v>592</v>
      </c>
      <c r="B596" s="68">
        <v>45903</v>
      </c>
      <c r="C596" s="4">
        <f>IFERROR(VLOOKUP(B596,Table14[],3,0),"")</f>
        <v>9</v>
      </c>
      <c r="D596" s="4" t="str">
        <f>IFERROR(VLOOKUP(B596,Table14[],2,0),"")</f>
        <v>Week 01</v>
      </c>
      <c r="E596" s="4" t="s">
        <v>1168</v>
      </c>
      <c r="F596" s="44" t="s">
        <v>1169</v>
      </c>
      <c r="G596" s="44" t="s">
        <v>398</v>
      </c>
      <c r="H596" s="41" t="str">
        <f>IFERROR(VLOOKUP(Table49[[#This Row],[ITEM CODE]],Table2[[Item Code]:[Master Name]],2,0),"")</f>
        <v>900118</v>
      </c>
      <c r="I596" s="41" t="s">
        <v>257</v>
      </c>
      <c r="J596" s="65" t="str">
        <f>IFERROR(VLOOKUP(Table49[[#This Row],[ITEM CODE]],Table2[[Item Code]:[Master Name]],3,0),"")</f>
        <v>Raw Stir Fried Kimchi</v>
      </c>
      <c r="K596" s="1" t="str">
        <f>IFERROR(VLOOKUP(Table49[[#This Row],[ITEM CODE]],Table2[[Item Code]:[Master Name]],9,0),"")</f>
        <v>1PKT*1KG</v>
      </c>
      <c r="L596" s="1" t="str">
        <f>IFERROR(VLOOKUP(Table49[[#This Row],[ITEM CODE]],Table2[[Item Code]:[Master Name]],8,0),"")</f>
        <v>PKT</v>
      </c>
      <c r="M596" s="41">
        <v>3</v>
      </c>
      <c r="N596" s="66">
        <f>IFERROR(VLOOKUP(Table49[[#This Row],[ITEM CODE]],Table2[[#All],[Item Code]:[Unit Cost]],10,0),0)</f>
        <v>5.76</v>
      </c>
      <c r="O596" s="134">
        <f>IFERROR(VLOOKUP(Table49[[#This Row],[ITEM CODE]],Table2[[#All],[Item Code]:[Unit Cost]],10,0),0)</f>
        <v>5.76</v>
      </c>
      <c r="P596" s="56"/>
      <c r="Q596" s="58"/>
      <c r="R596" s="58">
        <f>Table49[[#This Row],[QUANTITY]]*Table49[[#This Row],[INV Prices]]</f>
        <v>17.28</v>
      </c>
      <c r="S596" s="67"/>
      <c r="V596" s="41"/>
      <c r="W596" s="4" t="str">
        <f>IFERROR(VLOOKUP(Table49[[#This Row],[ITEM CODE]],Table2[[Item Code]:[Category ]],6,0),"")</f>
        <v>FOOD</v>
      </c>
      <c r="X596" s="1" t="str">
        <f>IFERROR(VLOOKUP(Table49[[#This Row],[ITEM CODE]],Table2[[Item Code]:[Sub Category]],7,0),"")</f>
        <v>Semi-Product</v>
      </c>
      <c r="Y596" s="68" t="str">
        <f>Table49[[#This Row],[PO Number]]&amp;COUNTIFS($E$5:E596,E596)</f>
        <v>PO3114312</v>
      </c>
    </row>
    <row r="597" spans="1:25" ht="14.7" customHeight="1" x14ac:dyDescent="0.3">
      <c r="A597" s="1">
        <f>IF(Table49[[#This Row],[ITEM NAME]]="","",ROW()-4)</f>
        <v>593</v>
      </c>
      <c r="B597" s="68">
        <v>45903</v>
      </c>
      <c r="C597" s="4">
        <f>IFERROR(VLOOKUP(B597,Table14[],3,0),"")</f>
        <v>9</v>
      </c>
      <c r="D597" s="4" t="str">
        <f>IFERROR(VLOOKUP(B597,Table14[],2,0),"")</f>
        <v>Week 01</v>
      </c>
      <c r="E597" s="4" t="s">
        <v>1168</v>
      </c>
      <c r="F597" s="44" t="s">
        <v>1169</v>
      </c>
      <c r="G597" s="44" t="s">
        <v>398</v>
      </c>
      <c r="H597" s="41" t="str">
        <f>IFERROR(VLOOKUP(Table49[[#This Row],[ITEM CODE]],Table2[[Item Code]:[Master Name]],2,0),"")</f>
        <v>900115</v>
      </c>
      <c r="I597" s="41" t="s">
        <v>254</v>
      </c>
      <c r="J597" s="65" t="str">
        <f>IFERROR(VLOOKUP(Table49[[#This Row],[ITEM CODE]],Table2[[Item Code]:[Master Name]],3,0),"")</f>
        <v>Raw Stir Fried Spicy Pork</v>
      </c>
      <c r="K597" s="1" t="str">
        <f>IFERROR(VLOOKUP(Table49[[#This Row],[ITEM CODE]],Table2[[Item Code]:[Master Name]],9,0),"")</f>
        <v>1PKT*1KG</v>
      </c>
      <c r="L597" s="1" t="str">
        <f>IFERROR(VLOOKUP(Table49[[#This Row],[ITEM CODE]],Table2[[Item Code]:[Master Name]],8,0),"")</f>
        <v>PKT</v>
      </c>
      <c r="M597" s="41">
        <v>3</v>
      </c>
      <c r="N597" s="66">
        <f>IFERROR(VLOOKUP(Table49[[#This Row],[ITEM CODE]],Table2[[#All],[Item Code]:[Unit Cost]],10,0),0)</f>
        <v>6</v>
      </c>
      <c r="O597" s="134">
        <f>IFERROR(VLOOKUP(Table49[[#This Row],[ITEM CODE]],Table2[[#All],[Item Code]:[Unit Cost]],10,0),0)</f>
        <v>6</v>
      </c>
      <c r="P597" s="56"/>
      <c r="Q597" s="58"/>
      <c r="R597" s="58">
        <f>Table49[[#This Row],[QUANTITY]]*Table49[[#This Row],[INV Prices]]</f>
        <v>18</v>
      </c>
      <c r="S597" s="67"/>
      <c r="V597" s="41"/>
      <c r="W597" s="4" t="str">
        <f>IFERROR(VLOOKUP(Table49[[#This Row],[ITEM CODE]],Table2[[Item Code]:[Category ]],6,0),"")</f>
        <v>FOOD</v>
      </c>
      <c r="X597" s="1" t="str">
        <f>IFERROR(VLOOKUP(Table49[[#This Row],[ITEM CODE]],Table2[[Item Code]:[Sub Category]],7,0),"")</f>
        <v>Semi-Product</v>
      </c>
      <c r="Y597" s="68" t="str">
        <f>Table49[[#This Row],[PO Number]]&amp;COUNTIFS($E$5:E597,E597)</f>
        <v>PO3114313</v>
      </c>
    </row>
    <row r="598" spans="1:25" ht="14.7" customHeight="1" x14ac:dyDescent="0.3">
      <c r="A598" s="1">
        <f>IF(Table49[[#This Row],[ITEM NAME]]="","",ROW()-4)</f>
        <v>594</v>
      </c>
      <c r="B598" s="68">
        <v>45903</v>
      </c>
      <c r="C598" s="4">
        <f>IFERROR(VLOOKUP(B598,Table14[],3,0),"")</f>
        <v>9</v>
      </c>
      <c r="D598" s="4" t="str">
        <f>IFERROR(VLOOKUP(B598,Table14[],2,0),"")</f>
        <v>Week 01</v>
      </c>
      <c r="E598" s="4" t="s">
        <v>1168</v>
      </c>
      <c r="F598" s="44" t="s">
        <v>1169</v>
      </c>
      <c r="G598" s="44" t="s">
        <v>398</v>
      </c>
      <c r="H598" s="41" t="str">
        <f>IFERROR(VLOOKUP(Table49[[#This Row],[ITEM CODE]],Table2[[Item Code]:[Master Name]],2,0),"")</f>
        <v>900123</v>
      </c>
      <c r="I598" s="41" t="s">
        <v>262</v>
      </c>
      <c r="J598" s="65" t="str">
        <f>IFERROR(VLOOKUP(Table49[[#This Row],[ITEM CODE]],Table2[[Item Code]:[Master Name]],3,0),"")</f>
        <v>Raw Sweet &amp; Spicy Sauce (Yangyum Sauce)</v>
      </c>
      <c r="K598" s="1" t="str">
        <f>IFERROR(VLOOKUP(Table49[[#This Row],[ITEM CODE]],Table2[[Item Code]:[Master Name]],9,0),"")</f>
        <v>1PKT*1KG</v>
      </c>
      <c r="L598" s="1" t="str">
        <f>IFERROR(VLOOKUP(Table49[[#This Row],[ITEM CODE]],Table2[[Item Code]:[Master Name]],8,0),"")</f>
        <v>PKT</v>
      </c>
      <c r="M598" s="41">
        <v>1</v>
      </c>
      <c r="N598" s="66">
        <f>IFERROR(VLOOKUP(Table49[[#This Row],[ITEM CODE]],Table2[[#All],[Item Code]:[Unit Cost]],10,0),0)</f>
        <v>5.16</v>
      </c>
      <c r="O598" s="134">
        <f>IFERROR(VLOOKUP(Table49[[#This Row],[ITEM CODE]],Table2[[#All],[Item Code]:[Unit Cost]],10,0),0)</f>
        <v>5.16</v>
      </c>
      <c r="P598" s="56"/>
      <c r="Q598" s="58"/>
      <c r="R598" s="58">
        <f>Table49[[#This Row],[QUANTITY]]*Table49[[#This Row],[INV Prices]]</f>
        <v>5.16</v>
      </c>
      <c r="S598" s="67"/>
      <c r="V598" s="41"/>
      <c r="W598" s="4" t="str">
        <f>IFERROR(VLOOKUP(Table49[[#This Row],[ITEM CODE]],Table2[[Item Code]:[Category ]],6,0),"")</f>
        <v>FOOD</v>
      </c>
      <c r="X598" s="1" t="str">
        <f>IFERROR(VLOOKUP(Table49[[#This Row],[ITEM CODE]],Table2[[Item Code]:[Sub Category]],7,0),"")</f>
        <v>Semi-Product</v>
      </c>
      <c r="Y598" s="68" t="str">
        <f>Table49[[#This Row],[PO Number]]&amp;COUNTIFS($E$5:E598,E598)</f>
        <v>PO3114314</v>
      </c>
    </row>
    <row r="599" spans="1:25" ht="14.7" customHeight="1" x14ac:dyDescent="0.3">
      <c r="A599" s="1">
        <f>IF(Table49[[#This Row],[ITEM NAME]]="","",ROW()-4)</f>
        <v>595</v>
      </c>
      <c r="B599" s="68">
        <v>45903</v>
      </c>
      <c r="C599" s="4">
        <f>IFERROR(VLOOKUP(B599,Table14[],3,0),"")</f>
        <v>9</v>
      </c>
      <c r="D599" s="4" t="str">
        <f>IFERROR(VLOOKUP(B599,Table14[],2,0),"")</f>
        <v>Week 01</v>
      </c>
      <c r="E599" s="4" t="s">
        <v>1168</v>
      </c>
      <c r="F599" s="44" t="s">
        <v>1169</v>
      </c>
      <c r="G599" s="44" t="s">
        <v>398</v>
      </c>
      <c r="H599" s="41" t="str">
        <f>IFERROR(VLOOKUP(Table49[[#This Row],[ITEM CODE]],Table2[[Item Code]:[Master Name]],2,0),"")</f>
        <v>900126</v>
      </c>
      <c r="I599" s="41" t="s">
        <v>265</v>
      </c>
      <c r="J599" s="65" t="str">
        <f>IFERROR(VLOOKUP(Table49[[#This Row],[ITEM CODE]],Table2[[Item Code]:[Master Name]],3,0),"")</f>
        <v>Raw Teriyaki Sauce</v>
      </c>
      <c r="K599" s="1" t="str">
        <f>IFERROR(VLOOKUP(Table49[[#This Row],[ITEM CODE]],Table2[[Item Code]:[Master Name]],9,0),"")</f>
        <v>1PKT*1KG</v>
      </c>
      <c r="L599" s="1" t="str">
        <f>IFERROR(VLOOKUP(Table49[[#This Row],[ITEM CODE]],Table2[[Item Code]:[Master Name]],8,0),"")</f>
        <v>PKT</v>
      </c>
      <c r="M599" s="41">
        <v>1</v>
      </c>
      <c r="N599" s="66">
        <f>IFERROR(VLOOKUP(Table49[[#This Row],[ITEM CODE]],Table2[[#All],[Item Code]:[Unit Cost]],10,0),0)</f>
        <v>9.7200000000000006</v>
      </c>
      <c r="O599" s="134">
        <f>IFERROR(VLOOKUP(Table49[[#This Row],[ITEM CODE]],Table2[[#All],[Item Code]:[Unit Cost]],10,0),0)</f>
        <v>9.7200000000000006</v>
      </c>
      <c r="P599" s="56"/>
      <c r="Q599" s="58"/>
      <c r="R599" s="58">
        <f>Table49[[#This Row],[QUANTITY]]*Table49[[#This Row],[INV Prices]]</f>
        <v>9.7200000000000006</v>
      </c>
      <c r="S599" s="67"/>
      <c r="V599" s="41"/>
      <c r="W599" s="4" t="str">
        <f>IFERROR(VLOOKUP(Table49[[#This Row],[ITEM CODE]],Table2[[Item Code]:[Category ]],6,0),"")</f>
        <v>FOOD</v>
      </c>
      <c r="X599" s="1" t="str">
        <f>IFERROR(VLOOKUP(Table49[[#This Row],[ITEM CODE]],Table2[[Item Code]:[Sub Category]],7,0),"")</f>
        <v>Semi-Product</v>
      </c>
      <c r="Y599" s="68" t="str">
        <f>Table49[[#This Row],[PO Number]]&amp;COUNTIFS($E$5:E599,E599)</f>
        <v>PO3114315</v>
      </c>
    </row>
    <row r="600" spans="1:25" ht="14.7" customHeight="1" x14ac:dyDescent="0.3">
      <c r="A600" s="1">
        <f>IF(Table49[[#This Row],[ITEM NAME]]="","",ROW()-4)</f>
        <v>596</v>
      </c>
      <c r="B600" s="68">
        <v>45903</v>
      </c>
      <c r="C600" s="4">
        <f>IFERROR(VLOOKUP(B600,Table14[],3,0),"")</f>
        <v>9</v>
      </c>
      <c r="D600" s="4" t="str">
        <f>IFERROR(VLOOKUP(B600,Table14[],2,0),"")</f>
        <v>Week 01</v>
      </c>
      <c r="E600" s="4" t="s">
        <v>1168</v>
      </c>
      <c r="F600" s="44" t="s">
        <v>1169</v>
      </c>
      <c r="G600" s="44" t="s">
        <v>398</v>
      </c>
      <c r="H600" s="41" t="str">
        <f>IFERROR(VLOOKUP(Table49[[#This Row],[ITEM CODE]],Table2[[Item Code]:[Master Name]],2,0),"")</f>
        <v>C0101010537</v>
      </c>
      <c r="I600" s="41" t="s">
        <v>565</v>
      </c>
      <c r="J600" s="65" t="str">
        <f>IFERROR(VLOOKUP(Table49[[#This Row],[ITEM CODE]],Table2[[Item Code]:[Master Name]],3,0),"")</f>
        <v>Fried Chicken Flour</v>
      </c>
      <c r="K600" s="1" t="str">
        <f>IFERROR(VLOOKUP(Table49[[#This Row],[ITEM CODE]],Table2[[Item Code]:[Master Name]],9,0),"")</f>
        <v>1PKT*1KG</v>
      </c>
      <c r="L600" s="1" t="str">
        <f>IFERROR(VLOOKUP(Table49[[#This Row],[ITEM CODE]],Table2[[Item Code]:[Master Name]],8,0),"")</f>
        <v>KG</v>
      </c>
      <c r="M600" s="41">
        <v>1</v>
      </c>
      <c r="N600" s="66">
        <f>IFERROR(VLOOKUP(Table49[[#This Row],[ITEM CODE]],Table2[[#All],[Item Code]:[Unit Cost]],10,0),0)</f>
        <v>7.4550000000000001</v>
      </c>
      <c r="O600" s="134">
        <f>IFERROR(VLOOKUP(Table49[[#This Row],[ITEM CODE]],Table2[[#All],[Item Code]:[Unit Cost]],10,0),0)</f>
        <v>7.4550000000000001</v>
      </c>
      <c r="P600" s="56"/>
      <c r="Q600" s="58"/>
      <c r="R600" s="58">
        <f>Table49[[#This Row],[QUANTITY]]*Table49[[#This Row],[INV Prices]]</f>
        <v>7.4550000000000001</v>
      </c>
      <c r="S600" s="67"/>
      <c r="V600" s="41"/>
      <c r="W600" s="4" t="str">
        <f>IFERROR(VLOOKUP(Table49[[#This Row],[ITEM CODE]],Table2[[Item Code]:[Category ]],6,0),"")</f>
        <v>FOOD</v>
      </c>
      <c r="X600" s="1" t="str">
        <f>IFERROR(VLOOKUP(Table49[[#This Row],[ITEM CODE]],Table2[[Item Code]:[Sub Category]],7,0),"")</f>
        <v>Semi-Product</v>
      </c>
      <c r="Y600" s="68" t="str">
        <f>Table49[[#This Row],[PO Number]]&amp;COUNTIFS($E$5:E600,E600)</f>
        <v>PO3114316</v>
      </c>
    </row>
    <row r="601" spans="1:25" ht="14.7" customHeight="1" x14ac:dyDescent="0.3">
      <c r="A601" s="1">
        <f>IF(Table49[[#This Row],[ITEM NAME]]="","",ROW()-4)</f>
        <v>597</v>
      </c>
      <c r="B601" s="68">
        <v>45903</v>
      </c>
      <c r="C601" s="4">
        <f>IFERROR(VLOOKUP(B601,Table14[],3,0),"")</f>
        <v>9</v>
      </c>
      <c r="D601" s="4" t="str">
        <f>IFERROR(VLOOKUP(B601,Table14[],2,0),"")</f>
        <v>Week 01</v>
      </c>
      <c r="E601" s="4" t="s">
        <v>1168</v>
      </c>
      <c r="F601" s="44" t="s">
        <v>1169</v>
      </c>
      <c r="G601" s="44" t="s">
        <v>398</v>
      </c>
      <c r="H601" s="41" t="str">
        <f>IFERROR(VLOOKUP(Table49[[#This Row],[ITEM CODE]],Table2[[Item Code]:[Master Name]],2,0),"")</f>
        <v>8852043005014</v>
      </c>
      <c r="I601" s="41" t="s">
        <v>530</v>
      </c>
      <c r="J601" s="65" t="str">
        <f>IFERROR(VLOOKUP(Table49[[#This Row],[ITEM CODE]],Table2[[Item Code]:[Master Name]],3,0),"")</f>
        <v>SMOKED COCKTAIL SAUSAGE DELUXE 1KG</v>
      </c>
      <c r="K601" s="1" t="str">
        <f>IFERROR(VLOOKUP(Table49[[#This Row],[ITEM CODE]],Table2[[Item Code]:[Master Name]],9,0),"")</f>
        <v>1CTN*11PKT*1KG</v>
      </c>
      <c r="L601" s="1" t="str">
        <f>IFERROR(VLOOKUP(Table49[[#This Row],[ITEM CODE]],Table2[[Item Code]:[Master Name]],8,0),"")</f>
        <v>PKT</v>
      </c>
      <c r="M601" s="41">
        <v>1</v>
      </c>
      <c r="N601" s="66">
        <f>IFERROR(VLOOKUP(Table49[[#This Row],[ITEM CODE]],Table2[[#All],[Item Code]:[Unit Cost]],10,0),0)</f>
        <v>6.96</v>
      </c>
      <c r="O601" s="134">
        <f>IFERROR(VLOOKUP(Table49[[#This Row],[ITEM CODE]],Table2[[#All],[Item Code]:[Unit Cost]],10,0),0)</f>
        <v>6.96</v>
      </c>
      <c r="P601" s="56"/>
      <c r="Q601" s="58"/>
      <c r="R601" s="58">
        <f>Table49[[#This Row],[QUANTITY]]*Table49[[#This Row],[INV Prices]]</f>
        <v>6.96</v>
      </c>
      <c r="S601" s="67"/>
      <c r="V601" s="41"/>
      <c r="W601" s="4" t="str">
        <f>IFERROR(VLOOKUP(Table49[[#This Row],[ITEM CODE]],Table2[[Item Code]:[Category ]],6,0),"")</f>
        <v>FOOD</v>
      </c>
      <c r="X601" s="1" t="str">
        <f>IFERROR(VLOOKUP(Table49[[#This Row],[ITEM CODE]],Table2[[Item Code]:[Sub Category]],7,0),"")</f>
        <v>Froozen Food</v>
      </c>
      <c r="Y601" s="68" t="str">
        <f>Table49[[#This Row],[PO Number]]&amp;COUNTIFS($E$5:E601,E601)</f>
        <v>PO3114317</v>
      </c>
    </row>
    <row r="602" spans="1:25" ht="14.7" customHeight="1" x14ac:dyDescent="0.3">
      <c r="A602" s="1">
        <f>IF(Table49[[#This Row],[ITEM NAME]]="","",ROW()-4)</f>
        <v>598</v>
      </c>
      <c r="B602" s="68">
        <v>45903</v>
      </c>
      <c r="C602" s="4">
        <f>IFERROR(VLOOKUP(B602,Table14[],3,0),"")</f>
        <v>9</v>
      </c>
      <c r="D602" s="4" t="str">
        <f>IFERROR(VLOOKUP(B602,Table14[],2,0),"")</f>
        <v>Week 01</v>
      </c>
      <c r="E602" s="234" t="s">
        <v>1170</v>
      </c>
      <c r="F602" s="235" t="s">
        <v>1171</v>
      </c>
      <c r="G602" s="44" t="s">
        <v>402</v>
      </c>
      <c r="H602" s="41" t="str">
        <f>IFERROR(VLOOKUP(Table49[[#This Row],[ITEM CODE]],Table2[[Item Code]:[Master Name]],2,0),"")</f>
        <v>C0101010535</v>
      </c>
      <c r="I602" s="41" t="s">
        <v>544</v>
      </c>
      <c r="J602" s="65" t="str">
        <f>IFERROR(VLOOKUP(Table49[[#This Row],[ITEM CODE]],Table2[[Item Code]:[Master Name]],3,0),"")</f>
        <v>Raw Frozen Chicken Middle Wing</v>
      </c>
      <c r="K602" s="1" t="str">
        <f>IFERROR(VLOOKUP(Table49[[#This Row],[ITEM CODE]],Table2[[Item Code]:[Master Name]],9,0),"")</f>
        <v>1PKT*1KG</v>
      </c>
      <c r="L602" s="1" t="str">
        <f>IFERROR(VLOOKUP(Table49[[#This Row],[ITEM CODE]],Table2[[Item Code]:[Master Name]],8,0),"")</f>
        <v>KG</v>
      </c>
      <c r="M602" s="41">
        <v>5</v>
      </c>
      <c r="N602" s="66">
        <f>IFERROR(VLOOKUP(Table49[[#This Row],[ITEM CODE]],Table2[[#All],[Item Code]:[Unit Cost]],10,0),0)</f>
        <v>7.3800000000000008</v>
      </c>
      <c r="O602" s="134">
        <f>IFERROR(VLOOKUP(Table49[[#This Row],[ITEM CODE]],Table2[[#All],[Item Code]:[Unit Cost]],10,0),0)</f>
        <v>7.3800000000000008</v>
      </c>
      <c r="P602" s="56"/>
      <c r="Q602" s="58"/>
      <c r="R602" s="58">
        <f>Table49[[#This Row],[QUANTITY]]*Table49[[#This Row],[INV Prices]]</f>
        <v>36.900000000000006</v>
      </c>
      <c r="S602" s="67"/>
      <c r="V602" s="41"/>
      <c r="W602" s="4" t="str">
        <f>IFERROR(VLOOKUP(Table49[[#This Row],[ITEM CODE]],Table2[[Item Code]:[Category ]],6,0),"")</f>
        <v>FOOD</v>
      </c>
      <c r="X602" s="1" t="str">
        <f>IFERROR(VLOOKUP(Table49[[#This Row],[ITEM CODE]],Table2[[Item Code]:[Sub Category]],7,0),"")</f>
        <v>Semi-Product</v>
      </c>
      <c r="Y602" s="68" t="str">
        <f>Table49[[#This Row],[PO Number]]&amp;COUNTIFS($E$5:E602,E602)</f>
        <v>PO311441</v>
      </c>
    </row>
    <row r="603" spans="1:25" ht="14.7" customHeight="1" x14ac:dyDescent="0.3">
      <c r="A603" s="1">
        <f>IF(Table49[[#This Row],[ITEM NAME]]="","",ROW()-4)</f>
        <v>599</v>
      </c>
      <c r="B603" s="68">
        <v>45903</v>
      </c>
      <c r="C603" s="4">
        <f>IFERROR(VLOOKUP(B603,Table14[],3,0),"")</f>
        <v>9</v>
      </c>
      <c r="D603" s="4" t="str">
        <f>IFERROR(VLOOKUP(B603,Table14[],2,0),"")</f>
        <v>Week 01</v>
      </c>
      <c r="E603" s="234" t="s">
        <v>1170</v>
      </c>
      <c r="F603" s="235" t="s">
        <v>1171</v>
      </c>
      <c r="G603" s="44" t="s">
        <v>402</v>
      </c>
      <c r="H603" s="41" t="str">
        <f>IFERROR(VLOOKUP(Table49[[#This Row],[ITEM CODE]],Table2[[Item Code]:[Master Name]],2,0),"")</f>
        <v>900121</v>
      </c>
      <c r="I603" s="41" t="s">
        <v>260</v>
      </c>
      <c r="J603" s="65" t="str">
        <f>IFERROR(VLOOKUP(Table49[[#This Row],[ITEM CODE]],Table2[[Item Code]:[Master Name]],3,0),"")</f>
        <v>Raw Sausage Corn Dog</v>
      </c>
      <c r="K603" s="1" t="str">
        <f>IFERROR(VLOOKUP(Table49[[#This Row],[ITEM CODE]],Table2[[Item Code]:[Master Name]],9,0),"")</f>
        <v>1PKT*6PCS*100G</v>
      </c>
      <c r="L603" s="1" t="str">
        <f>IFERROR(VLOOKUP(Table49[[#This Row],[ITEM CODE]],Table2[[Item Code]:[Master Name]],8,0),"")</f>
        <v>PKT</v>
      </c>
      <c r="M603" s="41">
        <v>2</v>
      </c>
      <c r="N603" s="66">
        <f>IFERROR(VLOOKUP(Table49[[#This Row],[ITEM CODE]],Table2[[#All],[Item Code]:[Unit Cost]],10,0),0)</f>
        <v>3.67</v>
      </c>
      <c r="O603" s="134">
        <f>IFERROR(VLOOKUP(Table49[[#This Row],[ITEM CODE]],Table2[[#All],[Item Code]:[Unit Cost]],10,0),0)</f>
        <v>3.67</v>
      </c>
      <c r="P603" s="56"/>
      <c r="Q603" s="58"/>
      <c r="R603" s="58">
        <f>Table49[[#This Row],[QUANTITY]]*Table49[[#This Row],[INV Prices]]</f>
        <v>7.34</v>
      </c>
      <c r="S603" s="67"/>
      <c r="V603" s="41"/>
      <c r="W603" s="4" t="str">
        <f>IFERROR(VLOOKUP(Table49[[#This Row],[ITEM CODE]],Table2[[Item Code]:[Category ]],6,0),"")</f>
        <v>FOOD</v>
      </c>
      <c r="X603" s="1" t="str">
        <f>IFERROR(VLOOKUP(Table49[[#This Row],[ITEM CODE]],Table2[[Item Code]:[Sub Category]],7,0),"")</f>
        <v>Semi-Product</v>
      </c>
      <c r="Y603" s="68" t="str">
        <f>Table49[[#This Row],[PO Number]]&amp;COUNTIFS($E$5:E603,E603)</f>
        <v>PO311442</v>
      </c>
    </row>
    <row r="604" spans="1:25" ht="14.7" customHeight="1" x14ac:dyDescent="0.3">
      <c r="A604" s="1">
        <f>IF(Table49[[#This Row],[ITEM NAME]]="","",ROW()-4)</f>
        <v>600</v>
      </c>
      <c r="B604" s="68">
        <v>45903</v>
      </c>
      <c r="C604" s="4">
        <f>IFERROR(VLOOKUP(B604,Table14[],3,0),"")</f>
        <v>9</v>
      </c>
      <c r="D604" s="4" t="str">
        <f>IFERROR(VLOOKUP(B604,Table14[],2,0),"")</f>
        <v>Week 01</v>
      </c>
      <c r="E604" s="234" t="s">
        <v>1170</v>
      </c>
      <c r="F604" s="235" t="s">
        <v>1171</v>
      </c>
      <c r="G604" s="44" t="s">
        <v>402</v>
      </c>
      <c r="H604" s="41" t="str">
        <f>IFERROR(VLOOKUP(Table49[[#This Row],[ITEM CODE]],Table2[[Item Code]:[Master Name]],2,0),"")</f>
        <v>900123</v>
      </c>
      <c r="I604" s="41" t="s">
        <v>262</v>
      </c>
      <c r="J604" s="65" t="str">
        <f>IFERROR(VLOOKUP(Table49[[#This Row],[ITEM CODE]],Table2[[Item Code]:[Master Name]],3,0),"")</f>
        <v>Raw Sweet &amp; Spicy Sauce (Yangyum Sauce)</v>
      </c>
      <c r="K604" s="1" t="str">
        <f>IFERROR(VLOOKUP(Table49[[#This Row],[ITEM CODE]],Table2[[Item Code]:[Master Name]],9,0),"")</f>
        <v>1PKT*1KG</v>
      </c>
      <c r="L604" s="1" t="str">
        <f>IFERROR(VLOOKUP(Table49[[#This Row],[ITEM CODE]],Table2[[Item Code]:[Master Name]],8,0),"")</f>
        <v>PKT</v>
      </c>
      <c r="M604" s="41">
        <v>2</v>
      </c>
      <c r="N604" s="66">
        <f>IFERROR(VLOOKUP(Table49[[#This Row],[ITEM CODE]],Table2[[#All],[Item Code]:[Unit Cost]],10,0),0)</f>
        <v>5.16</v>
      </c>
      <c r="O604" s="134">
        <f>IFERROR(VLOOKUP(Table49[[#This Row],[ITEM CODE]],Table2[[#All],[Item Code]:[Unit Cost]],10,0),0)</f>
        <v>5.16</v>
      </c>
      <c r="P604" s="56"/>
      <c r="Q604" s="58"/>
      <c r="R604" s="58">
        <f>Table49[[#This Row],[QUANTITY]]*Table49[[#This Row],[INV Prices]]</f>
        <v>10.32</v>
      </c>
      <c r="S604" s="67"/>
      <c r="V604" s="41"/>
      <c r="W604" s="4" t="str">
        <f>IFERROR(VLOOKUP(Table49[[#This Row],[ITEM CODE]],Table2[[Item Code]:[Category ]],6,0),"")</f>
        <v>FOOD</v>
      </c>
      <c r="X604" s="1" t="str">
        <f>IFERROR(VLOOKUP(Table49[[#This Row],[ITEM CODE]],Table2[[Item Code]:[Sub Category]],7,0),"")</f>
        <v>Semi-Product</v>
      </c>
      <c r="Y604" s="68" t="str">
        <f>Table49[[#This Row],[PO Number]]&amp;COUNTIFS($E$5:E604,E604)</f>
        <v>PO311443</v>
      </c>
    </row>
    <row r="605" spans="1:25" ht="14.7" customHeight="1" x14ac:dyDescent="0.3">
      <c r="A605" s="1">
        <f>IF(Table49[[#This Row],[ITEM NAME]]="","",ROW()-4)</f>
        <v>601</v>
      </c>
      <c r="B605" s="68">
        <v>45903</v>
      </c>
      <c r="C605" s="4">
        <f>IFERROR(VLOOKUP(B605,Table14[],3,0),"")</f>
        <v>9</v>
      </c>
      <c r="D605" s="4" t="str">
        <f>IFERROR(VLOOKUP(B605,Table14[],2,0),"")</f>
        <v>Week 01</v>
      </c>
      <c r="E605" s="4" t="s">
        <v>1172</v>
      </c>
      <c r="F605" s="44" t="s">
        <v>1173</v>
      </c>
      <c r="G605" s="44" t="s">
        <v>528</v>
      </c>
      <c r="H605" s="41" t="str">
        <f>IFERROR(VLOOKUP(Table49[[#This Row],[ITEM CODE]],Table2[[Item Code]:[Master Name]],2,0),"")</f>
        <v>C0101010534</v>
      </c>
      <c r="I605" s="41" t="s">
        <v>543</v>
      </c>
      <c r="J605" s="65" t="str">
        <f>IFERROR(VLOOKUP(Table49[[#This Row],[ITEM CODE]],Table2[[Item Code]:[Master Name]],3,0),"")</f>
        <v>Raw Frozen Chicken Drumstick</v>
      </c>
      <c r="K605" s="1" t="str">
        <f>IFERROR(VLOOKUP(Table49[[#This Row],[ITEM CODE]],Table2[[Item Code]:[Master Name]],9,0),"")</f>
        <v>1PKT*1KG</v>
      </c>
      <c r="L605" s="1" t="str">
        <f>IFERROR(VLOOKUP(Table49[[#This Row],[ITEM CODE]],Table2[[Item Code]:[Master Name]],8,0),"")</f>
        <v>KG</v>
      </c>
      <c r="M605" s="41">
        <v>5</v>
      </c>
      <c r="N605" s="66">
        <f>IFERROR(VLOOKUP(Table49[[#This Row],[ITEM CODE]],Table2[[#All],[Item Code]:[Unit Cost]],10,0),0)</f>
        <v>4.74</v>
      </c>
      <c r="O605" s="134">
        <f>IFERROR(VLOOKUP(Table49[[#This Row],[ITEM CODE]],Table2[[#All],[Item Code]:[Unit Cost]],10,0),0)</f>
        <v>4.74</v>
      </c>
      <c r="P605" s="56"/>
      <c r="Q605" s="58"/>
      <c r="R605" s="58">
        <f>Table49[[#This Row],[QUANTITY]]*Table49[[#This Row],[INV Prices]]</f>
        <v>23.700000000000003</v>
      </c>
      <c r="S605" s="67"/>
      <c r="V605" s="41"/>
      <c r="W605" s="4" t="str">
        <f>IFERROR(VLOOKUP(Table49[[#This Row],[ITEM CODE]],Table2[[Item Code]:[Category ]],6,0),"")</f>
        <v>FOOD</v>
      </c>
      <c r="X605" s="1" t="str">
        <f>IFERROR(VLOOKUP(Table49[[#This Row],[ITEM CODE]],Table2[[Item Code]:[Sub Category]],7,0),"")</f>
        <v>Semi-Product</v>
      </c>
      <c r="Y605" s="68" t="str">
        <f>Table49[[#This Row],[PO Number]]&amp;COUNTIFS($E$5:E605,E605)</f>
        <v>PO311451</v>
      </c>
    </row>
    <row r="606" spans="1:25" ht="14.7" customHeight="1" x14ac:dyDescent="0.3">
      <c r="A606" s="1">
        <f>IF(Table49[[#This Row],[ITEM NAME]]="","",ROW()-4)</f>
        <v>602</v>
      </c>
      <c r="B606" s="68">
        <v>45903</v>
      </c>
      <c r="C606" s="4">
        <f>IFERROR(VLOOKUP(B606,Table14[],3,0),"")</f>
        <v>9</v>
      </c>
      <c r="D606" s="4" t="str">
        <f>IFERROR(VLOOKUP(B606,Table14[],2,0),"")</f>
        <v>Week 01</v>
      </c>
      <c r="E606" s="4" t="s">
        <v>1172</v>
      </c>
      <c r="F606" s="44" t="s">
        <v>1173</v>
      </c>
      <c r="G606" s="44" t="s">
        <v>528</v>
      </c>
      <c r="H606" s="41" t="str">
        <f>IFERROR(VLOOKUP(Table49[[#This Row],[ITEM CODE]],Table2[[Item Code]:[Master Name]],2,0),"")</f>
        <v>C0101010535</v>
      </c>
      <c r="I606" s="41" t="s">
        <v>544</v>
      </c>
      <c r="J606" s="65" t="str">
        <f>IFERROR(VLOOKUP(Table49[[#This Row],[ITEM CODE]],Table2[[Item Code]:[Master Name]],3,0),"")</f>
        <v>Raw Frozen Chicken Middle Wing</v>
      </c>
      <c r="K606" s="1" t="str">
        <f>IFERROR(VLOOKUP(Table49[[#This Row],[ITEM CODE]],Table2[[Item Code]:[Master Name]],9,0),"")</f>
        <v>1PKT*1KG</v>
      </c>
      <c r="L606" s="1" t="str">
        <f>IFERROR(VLOOKUP(Table49[[#This Row],[ITEM CODE]],Table2[[Item Code]:[Master Name]],8,0),"")</f>
        <v>KG</v>
      </c>
      <c r="M606" s="41">
        <v>4</v>
      </c>
      <c r="N606" s="66">
        <f>IFERROR(VLOOKUP(Table49[[#This Row],[ITEM CODE]],Table2[[#All],[Item Code]:[Unit Cost]],10,0),0)</f>
        <v>7.3800000000000008</v>
      </c>
      <c r="O606" s="134">
        <f>IFERROR(VLOOKUP(Table49[[#This Row],[ITEM CODE]],Table2[[#All],[Item Code]:[Unit Cost]],10,0),0)</f>
        <v>7.3800000000000008</v>
      </c>
      <c r="P606" s="56"/>
      <c r="Q606" s="58"/>
      <c r="R606" s="58">
        <f>Table49[[#This Row],[QUANTITY]]*Table49[[#This Row],[INV Prices]]</f>
        <v>29.520000000000003</v>
      </c>
      <c r="S606" s="67"/>
      <c r="V606" s="41"/>
      <c r="W606" s="4" t="str">
        <f>IFERROR(VLOOKUP(Table49[[#This Row],[ITEM CODE]],Table2[[Item Code]:[Category ]],6,0),"")</f>
        <v>FOOD</v>
      </c>
      <c r="X606" s="1" t="str">
        <f>IFERROR(VLOOKUP(Table49[[#This Row],[ITEM CODE]],Table2[[Item Code]:[Sub Category]],7,0),"")</f>
        <v>Semi-Product</v>
      </c>
      <c r="Y606" s="68" t="str">
        <f>Table49[[#This Row],[PO Number]]&amp;COUNTIFS($E$5:E606,E606)</f>
        <v>PO311452</v>
      </c>
    </row>
    <row r="607" spans="1:25" ht="14.7" customHeight="1" x14ac:dyDescent="0.3">
      <c r="A607" s="1">
        <f>IF(Table49[[#This Row],[ITEM NAME]]="","",ROW()-4)</f>
        <v>603</v>
      </c>
      <c r="B607" s="68">
        <v>45903</v>
      </c>
      <c r="C607" s="4">
        <f>IFERROR(VLOOKUP(B607,Table14[],3,0),"")</f>
        <v>9</v>
      </c>
      <c r="D607" s="4" t="str">
        <f>IFERROR(VLOOKUP(B607,Table14[],2,0),"")</f>
        <v>Week 01</v>
      </c>
      <c r="E607" s="4" t="s">
        <v>1172</v>
      </c>
      <c r="F607" s="44" t="s">
        <v>1173</v>
      </c>
      <c r="G607" s="44" t="s">
        <v>528</v>
      </c>
      <c r="H607" s="41" t="str">
        <f>IFERROR(VLOOKUP(Table49[[#This Row],[ITEM CODE]],Table2[[Item Code]:[Master Name]],2,0),"")</f>
        <v>900120</v>
      </c>
      <c r="I607" s="41" t="s">
        <v>259</v>
      </c>
      <c r="J607" s="65" t="str">
        <f>IFERROR(VLOOKUP(Table49[[#This Row],[ITEM CODE]],Table2[[Item Code]:[Master Name]],3,0),"")</f>
        <v>Raw Cheese Corn Dog</v>
      </c>
      <c r="K607" s="1" t="str">
        <f>IFERROR(VLOOKUP(Table49[[#This Row],[ITEM CODE]],Table2[[Item Code]:[Master Name]],9,0),"")</f>
        <v>1PKT*6PCS*100G</v>
      </c>
      <c r="L607" s="1" t="str">
        <f>IFERROR(VLOOKUP(Table49[[#This Row],[ITEM CODE]],Table2[[Item Code]:[Master Name]],8,0),"")</f>
        <v>PKT</v>
      </c>
      <c r="M607" s="41">
        <v>5</v>
      </c>
      <c r="N607" s="66">
        <f>IFERROR(VLOOKUP(Table49[[#This Row],[ITEM CODE]],Table2[[#All],[Item Code]:[Unit Cost]],10,0),0)</f>
        <v>4.9000000000000004</v>
      </c>
      <c r="O607" s="134">
        <f>IFERROR(VLOOKUP(Table49[[#This Row],[ITEM CODE]],Table2[[#All],[Item Code]:[Unit Cost]],10,0),0)</f>
        <v>4.9000000000000004</v>
      </c>
      <c r="P607" s="56"/>
      <c r="Q607" s="58"/>
      <c r="R607" s="58">
        <f>Table49[[#This Row],[QUANTITY]]*Table49[[#This Row],[INV Prices]]</f>
        <v>24.5</v>
      </c>
      <c r="S607" s="67"/>
      <c r="V607" s="41"/>
      <c r="W607" s="4" t="str">
        <f>IFERROR(VLOOKUP(Table49[[#This Row],[ITEM CODE]],Table2[[Item Code]:[Category ]],6,0),"")</f>
        <v>FOOD</v>
      </c>
      <c r="X607" s="1" t="str">
        <f>IFERROR(VLOOKUP(Table49[[#This Row],[ITEM CODE]],Table2[[Item Code]:[Sub Category]],7,0),"")</f>
        <v>Semi-Product</v>
      </c>
      <c r="Y607" s="68" t="str">
        <f>Table49[[#This Row],[PO Number]]&amp;COUNTIFS($E$5:E607,E607)</f>
        <v>PO311453</v>
      </c>
    </row>
    <row r="608" spans="1:25" ht="14.7" customHeight="1" x14ac:dyDescent="0.3">
      <c r="A608" s="1">
        <f>IF(Table49[[#This Row],[ITEM NAME]]="","",ROW()-4)</f>
        <v>604</v>
      </c>
      <c r="B608" s="68">
        <v>45903</v>
      </c>
      <c r="C608" s="4">
        <f>IFERROR(VLOOKUP(B608,Table14[],3,0),"")</f>
        <v>9</v>
      </c>
      <c r="D608" s="4" t="str">
        <f>IFERROR(VLOOKUP(B608,Table14[],2,0),"")</f>
        <v>Week 01</v>
      </c>
      <c r="E608" s="4" t="s">
        <v>1172</v>
      </c>
      <c r="F608" s="44" t="s">
        <v>1173</v>
      </c>
      <c r="G608" s="44" t="s">
        <v>528</v>
      </c>
      <c r="H608" s="41" t="str">
        <f>IFERROR(VLOOKUP(Table49[[#This Row],[ITEM CODE]],Table2[[Item Code]:[Master Name]],2,0),"")</f>
        <v>900117</v>
      </c>
      <c r="I608" s="41" t="s">
        <v>256</v>
      </c>
      <c r="J608" s="65" t="str">
        <f>IFERROR(VLOOKUP(Table49[[#This Row],[ITEM CODE]],Table2[[Item Code]:[Master Name]],3,0),"")</f>
        <v xml:space="preserve">Raw Deep Fried Chicken </v>
      </c>
      <c r="K608" s="1" t="str">
        <f>IFERROR(VLOOKUP(Table49[[#This Row],[ITEM CODE]],Table2[[Item Code]:[Master Name]],9,0),"")</f>
        <v>1PKT*1KG</v>
      </c>
      <c r="L608" s="1" t="str">
        <f>IFERROR(VLOOKUP(Table49[[#This Row],[ITEM CODE]],Table2[[Item Code]:[Master Name]],8,0),"")</f>
        <v>PKT</v>
      </c>
      <c r="M608" s="41">
        <v>7</v>
      </c>
      <c r="N608" s="66">
        <f>IFERROR(VLOOKUP(Table49[[#This Row],[ITEM CODE]],Table2[[#All],[Item Code]:[Unit Cost]],10,0),0)</f>
        <v>6</v>
      </c>
      <c r="O608" s="134">
        <f>IFERROR(VLOOKUP(Table49[[#This Row],[ITEM CODE]],Table2[[#All],[Item Code]:[Unit Cost]],10,0),0)</f>
        <v>6</v>
      </c>
      <c r="P608" s="56"/>
      <c r="Q608" s="58"/>
      <c r="R608" s="58">
        <f>Table49[[#This Row],[QUANTITY]]*Table49[[#This Row],[INV Prices]]</f>
        <v>42</v>
      </c>
      <c r="S608" s="67"/>
      <c r="V608" s="41"/>
      <c r="W608" s="4" t="str">
        <f>IFERROR(VLOOKUP(Table49[[#This Row],[ITEM CODE]],Table2[[Item Code]:[Category ]],6,0),"")</f>
        <v>FOOD</v>
      </c>
      <c r="X608" s="1" t="str">
        <f>IFERROR(VLOOKUP(Table49[[#This Row],[ITEM CODE]],Table2[[Item Code]:[Sub Category]],7,0),"")</f>
        <v>Semi-Product</v>
      </c>
      <c r="Y608" s="68" t="str">
        <f>Table49[[#This Row],[PO Number]]&amp;COUNTIFS($E$5:E608,E608)</f>
        <v>PO311454</v>
      </c>
    </row>
    <row r="609" spans="1:25" ht="14.7" customHeight="1" x14ac:dyDescent="0.3">
      <c r="A609" s="1">
        <f>IF(Table49[[#This Row],[ITEM NAME]]="","",ROW()-4)</f>
        <v>605</v>
      </c>
      <c r="B609" s="68">
        <v>45903</v>
      </c>
      <c r="C609" s="4">
        <f>IFERROR(VLOOKUP(B609,Table14[],3,0),"")</f>
        <v>9</v>
      </c>
      <c r="D609" s="4" t="str">
        <f>IFERROR(VLOOKUP(B609,Table14[],2,0),"")</f>
        <v>Week 01</v>
      </c>
      <c r="E609" s="4" t="s">
        <v>1172</v>
      </c>
      <c r="F609" s="44" t="s">
        <v>1173</v>
      </c>
      <c r="G609" s="44" t="s">
        <v>528</v>
      </c>
      <c r="H609" s="41" t="str">
        <f>IFERROR(VLOOKUP(Table49[[#This Row],[ITEM CODE]],Table2[[Item Code]:[Master Name]],2,0),"")</f>
        <v>900121</v>
      </c>
      <c r="I609" s="41" t="s">
        <v>260</v>
      </c>
      <c r="J609" s="65" t="str">
        <f>IFERROR(VLOOKUP(Table49[[#This Row],[ITEM CODE]],Table2[[Item Code]:[Master Name]],3,0),"")</f>
        <v>Raw Sausage Corn Dog</v>
      </c>
      <c r="K609" s="1" t="str">
        <f>IFERROR(VLOOKUP(Table49[[#This Row],[ITEM CODE]],Table2[[Item Code]:[Master Name]],9,0),"")</f>
        <v>1PKT*6PCS*100G</v>
      </c>
      <c r="L609" s="1" t="str">
        <f>IFERROR(VLOOKUP(Table49[[#This Row],[ITEM CODE]],Table2[[Item Code]:[Master Name]],8,0),"")</f>
        <v>PKT</v>
      </c>
      <c r="M609" s="41">
        <v>4</v>
      </c>
      <c r="N609" s="66">
        <f>IFERROR(VLOOKUP(Table49[[#This Row],[ITEM CODE]],Table2[[#All],[Item Code]:[Unit Cost]],10,0),0)</f>
        <v>3.67</v>
      </c>
      <c r="O609" s="134">
        <f>IFERROR(VLOOKUP(Table49[[#This Row],[ITEM CODE]],Table2[[#All],[Item Code]:[Unit Cost]],10,0),0)</f>
        <v>3.67</v>
      </c>
      <c r="P609" s="56"/>
      <c r="Q609" s="58"/>
      <c r="R609" s="58">
        <f>Table49[[#This Row],[QUANTITY]]*Table49[[#This Row],[INV Prices]]</f>
        <v>14.68</v>
      </c>
      <c r="S609" s="67"/>
      <c r="V609" s="41"/>
      <c r="W609" s="4" t="str">
        <f>IFERROR(VLOOKUP(Table49[[#This Row],[ITEM CODE]],Table2[[Item Code]:[Category ]],6,0),"")</f>
        <v>FOOD</v>
      </c>
      <c r="X609" s="1" t="str">
        <f>IFERROR(VLOOKUP(Table49[[#This Row],[ITEM CODE]],Table2[[Item Code]:[Sub Category]],7,0),"")</f>
        <v>Semi-Product</v>
      </c>
      <c r="Y609" s="68" t="str">
        <f>Table49[[#This Row],[PO Number]]&amp;COUNTIFS($E$5:E609,E609)</f>
        <v>PO311455</v>
      </c>
    </row>
    <row r="610" spans="1:25" ht="14.7" customHeight="1" x14ac:dyDescent="0.3">
      <c r="A610" s="1">
        <f>IF(Table49[[#This Row],[ITEM NAME]]="","",ROW()-4)</f>
        <v>606</v>
      </c>
      <c r="B610" s="68">
        <v>45903</v>
      </c>
      <c r="C610" s="4">
        <f>IFERROR(VLOOKUP(B610,Table14[],3,0),"")</f>
        <v>9</v>
      </c>
      <c r="D610" s="4" t="str">
        <f>IFERROR(VLOOKUP(B610,Table14[],2,0),"")</f>
        <v>Week 01</v>
      </c>
      <c r="E610" s="235" t="s">
        <v>1174</v>
      </c>
      <c r="F610" s="235" t="s">
        <v>1175</v>
      </c>
      <c r="G610" s="44" t="s">
        <v>578</v>
      </c>
      <c r="H610" s="41" t="str">
        <f>IFERROR(VLOOKUP(Table49[[#This Row],[ITEM CODE]],Table2[[Item Code]:[Master Name]],2,0),"")</f>
        <v>C0101010534</v>
      </c>
      <c r="I610" s="41" t="s">
        <v>543</v>
      </c>
      <c r="J610" s="65" t="str">
        <f>IFERROR(VLOOKUP(Table49[[#This Row],[ITEM CODE]],Table2[[Item Code]:[Master Name]],3,0),"")</f>
        <v>Raw Frozen Chicken Drumstick</v>
      </c>
      <c r="K610" s="1" t="str">
        <f>IFERROR(VLOOKUP(Table49[[#This Row],[ITEM CODE]],Table2[[Item Code]:[Master Name]],9,0),"")</f>
        <v>1PKT*1KG</v>
      </c>
      <c r="L610" s="1" t="str">
        <f>IFERROR(VLOOKUP(Table49[[#This Row],[ITEM CODE]],Table2[[Item Code]:[Master Name]],8,0),"")</f>
        <v>KG</v>
      </c>
      <c r="M610" s="41">
        <v>5</v>
      </c>
      <c r="N610" s="66">
        <f>IFERROR(VLOOKUP(Table49[[#This Row],[ITEM CODE]],Table2[[#All],[Item Code]:[Unit Cost]],10,0),0)</f>
        <v>4.74</v>
      </c>
      <c r="O610" s="134">
        <f>IFERROR(VLOOKUP(Table49[[#This Row],[ITEM CODE]],Table2[[#All],[Item Code]:[Unit Cost]],10,0),0)</f>
        <v>4.74</v>
      </c>
      <c r="P610" s="56"/>
      <c r="Q610" s="58"/>
      <c r="R610" s="58">
        <f>Table49[[#This Row],[QUANTITY]]*Table49[[#This Row],[INV Prices]]</f>
        <v>23.700000000000003</v>
      </c>
      <c r="S610" s="67"/>
      <c r="V610" s="41"/>
      <c r="W610" s="4" t="str">
        <f>IFERROR(VLOOKUP(Table49[[#This Row],[ITEM CODE]],Table2[[Item Code]:[Category ]],6,0),"")</f>
        <v>FOOD</v>
      </c>
      <c r="X610" s="1" t="str">
        <f>IFERROR(VLOOKUP(Table49[[#This Row],[ITEM CODE]],Table2[[Item Code]:[Sub Category]],7,0),"")</f>
        <v>Semi-Product</v>
      </c>
      <c r="Y610" s="68" t="str">
        <f>Table49[[#This Row],[PO Number]]&amp;COUNTIFS($E$5:E610,E610)</f>
        <v>PO311461</v>
      </c>
    </row>
    <row r="611" spans="1:25" ht="14.7" customHeight="1" x14ac:dyDescent="0.3">
      <c r="A611" s="1">
        <f>IF(Table49[[#This Row],[ITEM NAME]]="","",ROW()-4)</f>
        <v>607</v>
      </c>
      <c r="B611" s="68">
        <v>45903</v>
      </c>
      <c r="C611" s="4">
        <f>IFERROR(VLOOKUP(B611,Table14[],3,0),"")</f>
        <v>9</v>
      </c>
      <c r="D611" s="4" t="str">
        <f>IFERROR(VLOOKUP(B611,Table14[],2,0),"")</f>
        <v>Week 01</v>
      </c>
      <c r="E611" s="235" t="s">
        <v>1174</v>
      </c>
      <c r="F611" s="235" t="s">
        <v>1175</v>
      </c>
      <c r="G611" s="44" t="s">
        <v>578</v>
      </c>
      <c r="H611" s="41" t="str">
        <f>IFERROR(VLOOKUP(Table49[[#This Row],[ITEM CODE]],Table2[[Item Code]:[Master Name]],2,0),"")</f>
        <v>C0101010535</v>
      </c>
      <c r="I611" s="41" t="s">
        <v>544</v>
      </c>
      <c r="J611" s="65" t="str">
        <f>IFERROR(VLOOKUP(Table49[[#This Row],[ITEM CODE]],Table2[[Item Code]:[Master Name]],3,0),"")</f>
        <v>Raw Frozen Chicken Middle Wing</v>
      </c>
      <c r="K611" s="1" t="str">
        <f>IFERROR(VLOOKUP(Table49[[#This Row],[ITEM CODE]],Table2[[Item Code]:[Master Name]],9,0),"")</f>
        <v>1PKT*1KG</v>
      </c>
      <c r="L611" s="1" t="str">
        <f>IFERROR(VLOOKUP(Table49[[#This Row],[ITEM CODE]],Table2[[Item Code]:[Master Name]],8,0),"")</f>
        <v>KG</v>
      </c>
      <c r="M611" s="41">
        <v>5</v>
      </c>
      <c r="N611" s="66">
        <f>IFERROR(VLOOKUP(Table49[[#This Row],[ITEM CODE]],Table2[[#All],[Item Code]:[Unit Cost]],10,0),0)</f>
        <v>7.3800000000000008</v>
      </c>
      <c r="O611" s="134">
        <f>IFERROR(VLOOKUP(Table49[[#This Row],[ITEM CODE]],Table2[[#All],[Item Code]:[Unit Cost]],10,0),0)</f>
        <v>7.3800000000000008</v>
      </c>
      <c r="P611" s="56"/>
      <c r="Q611" s="58"/>
      <c r="R611" s="58">
        <f>Table49[[#This Row],[QUANTITY]]*Table49[[#This Row],[INV Prices]]</f>
        <v>36.900000000000006</v>
      </c>
      <c r="S611" s="67"/>
      <c r="V611" s="41"/>
      <c r="W611" s="4" t="str">
        <f>IFERROR(VLOOKUP(Table49[[#This Row],[ITEM CODE]],Table2[[Item Code]:[Category ]],6,0),"")</f>
        <v>FOOD</v>
      </c>
      <c r="X611" s="1" t="str">
        <f>IFERROR(VLOOKUP(Table49[[#This Row],[ITEM CODE]],Table2[[Item Code]:[Sub Category]],7,0),"")</f>
        <v>Semi-Product</v>
      </c>
      <c r="Y611" s="68" t="str">
        <f>Table49[[#This Row],[PO Number]]&amp;COUNTIFS($E$5:E611,E611)</f>
        <v>PO311462</v>
      </c>
    </row>
    <row r="612" spans="1:25" ht="14.7" customHeight="1" x14ac:dyDescent="0.3">
      <c r="A612" s="1">
        <f>IF(Table49[[#This Row],[ITEM NAME]]="","",ROW()-4)</f>
        <v>608</v>
      </c>
      <c r="B612" s="68">
        <v>45903</v>
      </c>
      <c r="C612" s="4">
        <f>IFERROR(VLOOKUP(B612,Table14[],3,0),"")</f>
        <v>9</v>
      </c>
      <c r="D612" s="4" t="str">
        <f>IFERROR(VLOOKUP(B612,Table14[],2,0),"")</f>
        <v>Week 01</v>
      </c>
      <c r="E612" s="235" t="s">
        <v>1174</v>
      </c>
      <c r="F612" s="235" t="s">
        <v>1175</v>
      </c>
      <c r="G612" s="44" t="s">
        <v>578</v>
      </c>
      <c r="H612" s="41" t="str">
        <f>IFERROR(VLOOKUP(Table49[[#This Row],[ITEM CODE]],Table2[[Item Code]:[Master Name]],2,0),"")</f>
        <v>900117</v>
      </c>
      <c r="I612" s="41" t="s">
        <v>256</v>
      </c>
      <c r="J612" s="65" t="str">
        <f>IFERROR(VLOOKUP(Table49[[#This Row],[ITEM CODE]],Table2[[Item Code]:[Master Name]],3,0),"")</f>
        <v xml:space="preserve">Raw Deep Fried Chicken </v>
      </c>
      <c r="K612" s="1" t="str">
        <f>IFERROR(VLOOKUP(Table49[[#This Row],[ITEM CODE]],Table2[[Item Code]:[Master Name]],9,0),"")</f>
        <v>1PKT*1KG</v>
      </c>
      <c r="L612" s="1" t="str">
        <f>IFERROR(VLOOKUP(Table49[[#This Row],[ITEM CODE]],Table2[[Item Code]:[Master Name]],8,0),"")</f>
        <v>PKT</v>
      </c>
      <c r="M612" s="41">
        <v>5</v>
      </c>
      <c r="N612" s="66">
        <f>IFERROR(VLOOKUP(Table49[[#This Row],[ITEM CODE]],Table2[[#All],[Item Code]:[Unit Cost]],10,0),0)</f>
        <v>6</v>
      </c>
      <c r="O612" s="134">
        <f>IFERROR(VLOOKUP(Table49[[#This Row],[ITEM CODE]],Table2[[#All],[Item Code]:[Unit Cost]],10,0),0)</f>
        <v>6</v>
      </c>
      <c r="P612" s="56"/>
      <c r="Q612" s="58"/>
      <c r="R612" s="58">
        <f>Table49[[#This Row],[QUANTITY]]*Table49[[#This Row],[INV Prices]]</f>
        <v>30</v>
      </c>
      <c r="S612" s="67"/>
      <c r="V612" s="41"/>
      <c r="W612" s="4" t="str">
        <f>IFERROR(VLOOKUP(Table49[[#This Row],[ITEM CODE]],Table2[[Item Code]:[Category ]],6,0),"")</f>
        <v>FOOD</v>
      </c>
      <c r="X612" s="1" t="str">
        <f>IFERROR(VLOOKUP(Table49[[#This Row],[ITEM CODE]],Table2[[Item Code]:[Sub Category]],7,0),"")</f>
        <v>Semi-Product</v>
      </c>
      <c r="Y612" s="68" t="str">
        <f>Table49[[#This Row],[PO Number]]&amp;COUNTIFS($E$5:E612,E612)</f>
        <v>PO311463</v>
      </c>
    </row>
    <row r="613" spans="1:25" ht="14.7" customHeight="1" x14ac:dyDescent="0.3">
      <c r="A613" s="1">
        <f>IF(Table49[[#This Row],[ITEM NAME]]="","",ROW()-4)</f>
        <v>609</v>
      </c>
      <c r="B613" s="68">
        <v>45903</v>
      </c>
      <c r="C613" s="4">
        <f>IFERROR(VLOOKUP(B613,Table14[],3,0),"")</f>
        <v>9</v>
      </c>
      <c r="D613" s="4" t="str">
        <f>IFERROR(VLOOKUP(B613,Table14[],2,0),"")</f>
        <v>Week 01</v>
      </c>
      <c r="E613" s="235" t="s">
        <v>1174</v>
      </c>
      <c r="F613" s="235" t="s">
        <v>1175</v>
      </c>
      <c r="G613" s="44" t="s">
        <v>578</v>
      </c>
      <c r="H613" s="41" t="str">
        <f>IFERROR(VLOOKUP(Table49[[#This Row],[ITEM CODE]],Table2[[Item Code]:[Master Name]],2,0),"")</f>
        <v>900121</v>
      </c>
      <c r="I613" s="41" t="s">
        <v>260</v>
      </c>
      <c r="J613" s="65" t="str">
        <f>IFERROR(VLOOKUP(Table49[[#This Row],[ITEM CODE]],Table2[[Item Code]:[Master Name]],3,0),"")</f>
        <v>Raw Sausage Corn Dog</v>
      </c>
      <c r="K613" s="1" t="str">
        <f>IFERROR(VLOOKUP(Table49[[#This Row],[ITEM CODE]],Table2[[Item Code]:[Master Name]],9,0),"")</f>
        <v>1PKT*6PCS*100G</v>
      </c>
      <c r="L613" s="1" t="str">
        <f>IFERROR(VLOOKUP(Table49[[#This Row],[ITEM CODE]],Table2[[Item Code]:[Master Name]],8,0),"")</f>
        <v>PKT</v>
      </c>
      <c r="M613" s="41">
        <v>5</v>
      </c>
      <c r="N613" s="66">
        <f>IFERROR(VLOOKUP(Table49[[#This Row],[ITEM CODE]],Table2[[#All],[Item Code]:[Unit Cost]],10,0),0)</f>
        <v>3.67</v>
      </c>
      <c r="O613" s="134">
        <f>IFERROR(VLOOKUP(Table49[[#This Row],[ITEM CODE]],Table2[[#All],[Item Code]:[Unit Cost]],10,0),0)</f>
        <v>3.67</v>
      </c>
      <c r="P613" s="56"/>
      <c r="Q613" s="58"/>
      <c r="R613" s="58">
        <f>Table49[[#This Row],[QUANTITY]]*Table49[[#This Row],[INV Prices]]</f>
        <v>18.350000000000001</v>
      </c>
      <c r="S613" s="67"/>
      <c r="V613" s="41"/>
      <c r="W613" s="4" t="str">
        <f>IFERROR(VLOOKUP(Table49[[#This Row],[ITEM CODE]],Table2[[Item Code]:[Category ]],6,0),"")</f>
        <v>FOOD</v>
      </c>
      <c r="X613" s="1" t="str">
        <f>IFERROR(VLOOKUP(Table49[[#This Row],[ITEM CODE]],Table2[[Item Code]:[Sub Category]],7,0),"")</f>
        <v>Semi-Product</v>
      </c>
      <c r="Y613" s="68" t="str">
        <f>Table49[[#This Row],[PO Number]]&amp;COUNTIFS($E$5:E613,E613)</f>
        <v>PO311464</v>
      </c>
    </row>
    <row r="614" spans="1:25" ht="14.7" customHeight="1" x14ac:dyDescent="0.3">
      <c r="A614" s="1">
        <f>IF(Table49[[#This Row],[ITEM NAME]]="","",ROW()-4)</f>
        <v>610</v>
      </c>
      <c r="B614" s="68">
        <v>45903</v>
      </c>
      <c r="C614" s="4">
        <f>IFERROR(VLOOKUP(B614,Table14[],3,0),"")</f>
        <v>9</v>
      </c>
      <c r="D614" s="4" t="str">
        <f>IFERROR(VLOOKUP(B614,Table14[],2,0),"")</f>
        <v>Week 01</v>
      </c>
      <c r="E614" s="235" t="s">
        <v>1174</v>
      </c>
      <c r="F614" s="235" t="s">
        <v>1175</v>
      </c>
      <c r="G614" s="44" t="s">
        <v>578</v>
      </c>
      <c r="H614" s="41" t="str">
        <f>IFERROR(VLOOKUP(Table49[[#This Row],[ITEM CODE]],Table2[[Item Code]:[Master Name]],2,0),"")</f>
        <v>C0101010537</v>
      </c>
      <c r="I614" s="41" t="s">
        <v>565</v>
      </c>
      <c r="J614" s="65" t="str">
        <f>IFERROR(VLOOKUP(Table49[[#This Row],[ITEM CODE]],Table2[[Item Code]:[Master Name]],3,0),"")</f>
        <v>Fried Chicken Flour</v>
      </c>
      <c r="K614" s="1" t="str">
        <f>IFERROR(VLOOKUP(Table49[[#This Row],[ITEM CODE]],Table2[[Item Code]:[Master Name]],9,0),"")</f>
        <v>1PKT*1KG</v>
      </c>
      <c r="L614" s="1" t="str">
        <f>IFERROR(VLOOKUP(Table49[[#This Row],[ITEM CODE]],Table2[[Item Code]:[Master Name]],8,0),"")</f>
        <v>KG</v>
      </c>
      <c r="M614" s="41">
        <v>2</v>
      </c>
      <c r="N614" s="66">
        <f>IFERROR(VLOOKUP(Table49[[#This Row],[ITEM CODE]],Table2[[#All],[Item Code]:[Unit Cost]],10,0),0)</f>
        <v>7.4550000000000001</v>
      </c>
      <c r="O614" s="134">
        <f>IFERROR(VLOOKUP(Table49[[#This Row],[ITEM CODE]],Table2[[#All],[Item Code]:[Unit Cost]],10,0),0)</f>
        <v>7.4550000000000001</v>
      </c>
      <c r="P614" s="56"/>
      <c r="Q614" s="58"/>
      <c r="R614" s="58">
        <f>Table49[[#This Row],[QUANTITY]]*Table49[[#This Row],[INV Prices]]</f>
        <v>14.91</v>
      </c>
      <c r="S614" s="67"/>
      <c r="V614" s="41"/>
      <c r="W614" s="4" t="str">
        <f>IFERROR(VLOOKUP(Table49[[#This Row],[ITEM CODE]],Table2[[Item Code]:[Category ]],6,0),"")</f>
        <v>FOOD</v>
      </c>
      <c r="X614" s="1" t="str">
        <f>IFERROR(VLOOKUP(Table49[[#This Row],[ITEM CODE]],Table2[[Item Code]:[Sub Category]],7,0),"")</f>
        <v>Semi-Product</v>
      </c>
      <c r="Y614" s="68" t="str">
        <f>Table49[[#This Row],[PO Number]]&amp;COUNTIFS($E$5:E614,E614)</f>
        <v>PO311465</v>
      </c>
    </row>
    <row r="615" spans="1:25" ht="14.7" customHeight="1" x14ac:dyDescent="0.3">
      <c r="A615" s="1">
        <f>IF(Table49[[#This Row],[ITEM NAME]]="","",ROW()-4)</f>
        <v>611</v>
      </c>
      <c r="B615" s="68">
        <v>45903</v>
      </c>
      <c r="C615" s="4">
        <f>IFERROR(VLOOKUP(B615,Table14[],3,0),"")</f>
        <v>9</v>
      </c>
      <c r="D615" s="4" t="str">
        <f>IFERROR(VLOOKUP(B615,Table14[],2,0),"")</f>
        <v>Week 01</v>
      </c>
      <c r="E615" s="234" t="s">
        <v>1176</v>
      </c>
      <c r="F615" s="235" t="s">
        <v>1177</v>
      </c>
      <c r="G615" s="44" t="s">
        <v>398</v>
      </c>
      <c r="H615" s="41" t="str">
        <f>IFERROR(VLOOKUP(Table49[[#This Row],[ITEM CODE]],Table2[[Item Code]:[Master Name]],2,0),"")</f>
        <v>F0301050007</v>
      </c>
      <c r="I615" s="41" t="s">
        <v>677</v>
      </c>
      <c r="J615" s="65" t="str">
        <f>IFERROR(VLOOKUP(Table49[[#This Row],[ITEM CODE]],Table2[[Item Code]:[Master Name]],3,0),"")</f>
        <v>Almond Chocolate Twist 100g</v>
      </c>
      <c r="K615" s="1" t="str">
        <f>IFERROR(VLOOKUP(Table49[[#This Row],[ITEM CODE]],Table2[[Item Code]:[Master Name]],9,0),"")</f>
        <v>1PKT*1pcs</v>
      </c>
      <c r="L615" s="1" t="str">
        <f>IFERROR(VLOOKUP(Table49[[#This Row],[ITEM CODE]],Table2[[Item Code]:[Master Name]],8,0),"")</f>
        <v>PCS</v>
      </c>
      <c r="M615" s="41">
        <v>2</v>
      </c>
      <c r="N615" s="66">
        <f>IFERROR(VLOOKUP(Table49[[#This Row],[ITEM CODE]],Table2[[#All],[Item Code]:[Unit Cost]],10,0),0)</f>
        <v>0.8</v>
      </c>
      <c r="O615" s="134">
        <f>IFERROR(VLOOKUP(Table49[[#This Row],[ITEM CODE]],Table2[[#All],[Item Code]:[Unit Cost]],10,0),0)</f>
        <v>0.8</v>
      </c>
      <c r="P615" s="56"/>
      <c r="Q615" s="58"/>
      <c r="R615" s="58">
        <f>Table49[[#This Row],[QUANTITY]]*Table49[[#This Row],[INV Prices]]</f>
        <v>1.6</v>
      </c>
      <c r="S615" s="67"/>
      <c r="V615" s="41"/>
      <c r="W615" s="4" t="str">
        <f>IFERROR(VLOOKUP(Table49[[#This Row],[ITEM CODE]],Table2[[Item Code]:[Category ]],6,0),"")</f>
        <v>Bread</v>
      </c>
      <c r="X615" s="1" t="str">
        <f>IFERROR(VLOOKUP(Table49[[#This Row],[ITEM CODE]],Table2[[Item Code]:[Sub Category]],7,0),"")</f>
        <v>Bakery</v>
      </c>
      <c r="Y615" s="68" t="str">
        <f>Table49[[#This Row],[PO Number]]&amp;COUNTIFS($E$5:E615,E615)</f>
        <v>CO024701</v>
      </c>
    </row>
    <row r="616" spans="1:25" ht="14.7" customHeight="1" x14ac:dyDescent="0.3">
      <c r="A616" s="1">
        <f>IF(Table49[[#This Row],[ITEM NAME]]="","",ROW()-4)</f>
        <v>612</v>
      </c>
      <c r="B616" s="68">
        <v>45903</v>
      </c>
      <c r="C616" s="4">
        <f>IFERROR(VLOOKUP(B616,Table14[],3,0),"")</f>
        <v>9</v>
      </c>
      <c r="D616" s="4" t="str">
        <f>IFERROR(VLOOKUP(B616,Table14[],2,0),"")</f>
        <v>Week 01</v>
      </c>
      <c r="E616" s="234" t="s">
        <v>1176</v>
      </c>
      <c r="F616" s="235" t="s">
        <v>1177</v>
      </c>
      <c r="G616" s="44" t="s">
        <v>398</v>
      </c>
      <c r="H616" s="41" t="str">
        <f>IFERROR(VLOOKUP(Table49[[#This Row],[ITEM CODE]],Table2[[Item Code]:[Master Name]],2,0),"")</f>
        <v>F0301050008</v>
      </c>
      <c r="I616" s="41" t="s">
        <v>684</v>
      </c>
      <c r="J616" s="65" t="str">
        <f>IFERROR(VLOOKUP(Table49[[#This Row],[ITEM CODE]],Table2[[Item Code]:[Master Name]],3,0),"")</f>
        <v>Croissant 70g</v>
      </c>
      <c r="K616" s="1" t="str">
        <f>IFERROR(VLOOKUP(Table49[[#This Row],[ITEM CODE]],Table2[[Item Code]:[Master Name]],9,0),"")</f>
        <v>1PKT*1pcs</v>
      </c>
      <c r="L616" s="1" t="str">
        <f>IFERROR(VLOOKUP(Table49[[#This Row],[ITEM CODE]],Table2[[Item Code]:[Master Name]],8,0),"")</f>
        <v>PCS</v>
      </c>
      <c r="M616" s="41">
        <v>2</v>
      </c>
      <c r="N616" s="66">
        <f>IFERROR(VLOOKUP(Table49[[#This Row],[ITEM CODE]],Table2[[#All],[Item Code]:[Unit Cost]],10,0),0)</f>
        <v>0.55000000000000004</v>
      </c>
      <c r="O616" s="134">
        <f>IFERROR(VLOOKUP(Table49[[#This Row],[ITEM CODE]],Table2[[#All],[Item Code]:[Unit Cost]],10,0),0)</f>
        <v>0.55000000000000004</v>
      </c>
      <c r="P616" s="56"/>
      <c r="Q616" s="58"/>
      <c r="R616" s="58">
        <f>Table49[[#This Row],[QUANTITY]]*Table49[[#This Row],[INV Prices]]</f>
        <v>1.1000000000000001</v>
      </c>
      <c r="S616" s="67"/>
      <c r="V616" s="41"/>
      <c r="W616" s="4" t="str">
        <f>IFERROR(VLOOKUP(Table49[[#This Row],[ITEM CODE]],Table2[[Item Code]:[Category ]],6,0),"")</f>
        <v>Croissant</v>
      </c>
      <c r="X616" s="1" t="str">
        <f>IFERROR(VLOOKUP(Table49[[#This Row],[ITEM CODE]],Table2[[Item Code]:[Sub Category]],7,0),"")</f>
        <v>Bakery</v>
      </c>
      <c r="Y616" s="68" t="str">
        <f>Table49[[#This Row],[PO Number]]&amp;COUNTIFS($E$5:E616,E616)</f>
        <v>CO024702</v>
      </c>
    </row>
    <row r="617" spans="1:25" ht="14.7" customHeight="1" x14ac:dyDescent="0.3">
      <c r="A617" s="1">
        <f>IF(Table49[[#This Row],[ITEM NAME]]="","",ROW()-4)</f>
        <v>613</v>
      </c>
      <c r="B617" s="68">
        <v>45903</v>
      </c>
      <c r="C617" s="4">
        <f>IFERROR(VLOOKUP(B617,Table14[],3,0),"")</f>
        <v>9</v>
      </c>
      <c r="D617" s="4" t="str">
        <f>IFERROR(VLOOKUP(B617,Table14[],2,0),"")</f>
        <v>Week 01</v>
      </c>
      <c r="E617" s="234" t="s">
        <v>1176</v>
      </c>
      <c r="F617" s="235" t="s">
        <v>1177</v>
      </c>
      <c r="G617" s="44" t="s">
        <v>398</v>
      </c>
      <c r="H617" s="41" t="str">
        <f>IFERROR(VLOOKUP(Table49[[#This Row],[ITEM CODE]],Table2[[Item Code]:[Master Name]],2,0),"")</f>
        <v>F0301050009</v>
      </c>
      <c r="I617" s="41" t="s">
        <v>678</v>
      </c>
      <c r="J617" s="65" t="str">
        <f>IFERROR(VLOOKUP(Table49[[#This Row],[ITEM CODE]],Table2[[Item Code]:[Master Name]],3,0),"")</f>
        <v>Double Chocolate Twist 100g</v>
      </c>
      <c r="K617" s="1" t="str">
        <f>IFERROR(VLOOKUP(Table49[[#This Row],[ITEM CODE]],Table2[[Item Code]:[Master Name]],9,0),"")</f>
        <v>1PKT*1pcs</v>
      </c>
      <c r="L617" s="1" t="str">
        <f>IFERROR(VLOOKUP(Table49[[#This Row],[ITEM CODE]],Table2[[Item Code]:[Master Name]],8,0),"")</f>
        <v>PCS</v>
      </c>
      <c r="M617" s="41">
        <v>2</v>
      </c>
      <c r="N617" s="66">
        <f>IFERROR(VLOOKUP(Table49[[#This Row],[ITEM CODE]],Table2[[#All],[Item Code]:[Unit Cost]],10,0),0)</f>
        <v>0.8</v>
      </c>
      <c r="O617" s="134">
        <f>IFERROR(VLOOKUP(Table49[[#This Row],[ITEM CODE]],Table2[[#All],[Item Code]:[Unit Cost]],10,0),0)</f>
        <v>0.8</v>
      </c>
      <c r="P617" s="56"/>
      <c r="Q617" s="58"/>
      <c r="R617" s="58">
        <f>Table49[[#This Row],[QUANTITY]]*Table49[[#This Row],[INV Prices]]</f>
        <v>1.6</v>
      </c>
      <c r="S617" s="67"/>
      <c r="V617" s="41"/>
      <c r="W617" s="4" t="str">
        <f>IFERROR(VLOOKUP(Table49[[#This Row],[ITEM CODE]],Table2[[Item Code]:[Category ]],6,0),"")</f>
        <v>Bread</v>
      </c>
      <c r="X617" s="1" t="str">
        <f>IFERROR(VLOOKUP(Table49[[#This Row],[ITEM CODE]],Table2[[Item Code]:[Sub Category]],7,0),"")</f>
        <v>Bakery</v>
      </c>
      <c r="Y617" s="68" t="str">
        <f>Table49[[#This Row],[PO Number]]&amp;COUNTIFS($E$5:E617,E617)</f>
        <v>CO024703</v>
      </c>
    </row>
    <row r="618" spans="1:25" ht="14.7" customHeight="1" x14ac:dyDescent="0.3">
      <c r="A618" s="1">
        <f>IF(Table49[[#This Row],[ITEM NAME]]="","",ROW()-4)</f>
        <v>614</v>
      </c>
      <c r="B618" s="68">
        <v>45903</v>
      </c>
      <c r="C618" s="4">
        <f>IFERROR(VLOOKUP(B618,Table14[],3,0),"")</f>
        <v>9</v>
      </c>
      <c r="D618" s="4" t="str">
        <f>IFERROR(VLOOKUP(B618,Table14[],2,0),"")</f>
        <v>Week 01</v>
      </c>
      <c r="E618" s="234" t="s">
        <v>1176</v>
      </c>
      <c r="F618" s="235" t="s">
        <v>1177</v>
      </c>
      <c r="G618" s="44" t="s">
        <v>398</v>
      </c>
      <c r="H618" s="41" t="str">
        <f>IFERROR(VLOOKUP(Table49[[#This Row],[ITEM CODE]],Table2[[Item Code]:[Master Name]],2,0),"")</f>
        <v>F0301050010</v>
      </c>
      <c r="I618" s="41" t="s">
        <v>680</v>
      </c>
      <c r="J618" s="65" t="str">
        <f>IFERROR(VLOOKUP(Table49[[#This Row],[ITEM CODE]],Table2[[Item Code]:[Master Name]],3,0),"")</f>
        <v>Ham Pocket 100g</v>
      </c>
      <c r="K618" s="1" t="str">
        <f>IFERROR(VLOOKUP(Table49[[#This Row],[ITEM CODE]],Table2[[Item Code]:[Master Name]],9,0),"")</f>
        <v>1PKT*1pcs</v>
      </c>
      <c r="L618" s="1" t="str">
        <f>IFERROR(VLOOKUP(Table49[[#This Row],[ITEM CODE]],Table2[[Item Code]:[Master Name]],8,0),"")</f>
        <v>PCS</v>
      </c>
      <c r="M618" s="41">
        <v>2</v>
      </c>
      <c r="N618" s="66">
        <f>IFERROR(VLOOKUP(Table49[[#This Row],[ITEM CODE]],Table2[[#All],[Item Code]:[Unit Cost]],10,0),0)</f>
        <v>0.8</v>
      </c>
      <c r="O618" s="134">
        <f>IFERROR(VLOOKUP(Table49[[#This Row],[ITEM CODE]],Table2[[#All],[Item Code]:[Unit Cost]],10,0),0)</f>
        <v>0.8</v>
      </c>
      <c r="P618" s="56"/>
      <c r="Q618" s="58"/>
      <c r="R618" s="58">
        <f>Table49[[#This Row],[QUANTITY]]*Table49[[#This Row],[INV Prices]]</f>
        <v>1.6</v>
      </c>
      <c r="S618" s="67"/>
      <c r="V618" s="41"/>
      <c r="W618" s="4" t="str">
        <f>IFERROR(VLOOKUP(Table49[[#This Row],[ITEM CODE]],Table2[[Item Code]:[Category ]],6,0),"")</f>
        <v>Bun</v>
      </c>
      <c r="X618" s="1" t="str">
        <f>IFERROR(VLOOKUP(Table49[[#This Row],[ITEM CODE]],Table2[[Item Code]:[Sub Category]],7,0),"")</f>
        <v>Bakery</v>
      </c>
      <c r="Y618" s="68" t="str">
        <f>Table49[[#This Row],[PO Number]]&amp;COUNTIFS($E$5:E618,E618)</f>
        <v>CO024704</v>
      </c>
    </row>
    <row r="619" spans="1:25" ht="14.7" customHeight="1" x14ac:dyDescent="0.3">
      <c r="A619" s="1">
        <f>IF(Table49[[#This Row],[ITEM NAME]]="","",ROW()-4)</f>
        <v>615</v>
      </c>
      <c r="B619" s="68">
        <v>45903</v>
      </c>
      <c r="C619" s="4">
        <f>IFERROR(VLOOKUP(B619,Table14[],3,0),"")</f>
        <v>9</v>
      </c>
      <c r="D619" s="4" t="str">
        <f>IFERROR(VLOOKUP(B619,Table14[],2,0),"")</f>
        <v>Week 01</v>
      </c>
      <c r="E619" s="234" t="s">
        <v>1176</v>
      </c>
      <c r="F619" s="235" t="s">
        <v>1177</v>
      </c>
      <c r="G619" s="44" t="s">
        <v>398</v>
      </c>
      <c r="H619" s="41" t="str">
        <f>IFERROR(VLOOKUP(Table49[[#This Row],[ITEM CODE]],Table2[[Item Code]:[Master Name]],2,0),"")</f>
        <v>F0301050015</v>
      </c>
      <c r="I619" s="41" t="s">
        <v>675</v>
      </c>
      <c r="J619" s="65" t="str">
        <f>IFERROR(VLOOKUP(Table49[[#This Row],[ITEM CODE]],Table2[[Item Code]:[Master Name]],3,0),"")</f>
        <v>Baguette Small 150g</v>
      </c>
      <c r="K619" s="1" t="str">
        <f>IFERROR(VLOOKUP(Table49[[#This Row],[ITEM CODE]],Table2[[Item Code]:[Master Name]],9,0),"")</f>
        <v>1PKT*4pcs</v>
      </c>
      <c r="L619" s="1" t="str">
        <f>IFERROR(VLOOKUP(Table49[[#This Row],[ITEM CODE]],Table2[[Item Code]:[Master Name]],8,0),"")</f>
        <v>PKT</v>
      </c>
      <c r="M619" s="41">
        <v>2</v>
      </c>
      <c r="N619" s="66">
        <f>IFERROR(VLOOKUP(Table49[[#This Row],[ITEM CODE]],Table2[[#All],[Item Code]:[Unit Cost]],10,0),0)</f>
        <v>0.33</v>
      </c>
      <c r="O619" s="134">
        <f>IFERROR(VLOOKUP(Table49[[#This Row],[ITEM CODE]],Table2[[#All],[Item Code]:[Unit Cost]],10,0),0)</f>
        <v>0.33</v>
      </c>
      <c r="P619" s="56"/>
      <c r="Q619" s="58"/>
      <c r="R619" s="58">
        <f>Table49[[#This Row],[QUANTITY]]*Table49[[#This Row],[INV Prices]]</f>
        <v>0.66</v>
      </c>
      <c r="S619" s="67"/>
      <c r="V619" s="41"/>
      <c r="W619" s="4" t="str">
        <f>IFERROR(VLOOKUP(Table49[[#This Row],[ITEM CODE]],Table2[[Item Code]:[Category ]],6,0),"")</f>
        <v>Baguette</v>
      </c>
      <c r="X619" s="1" t="str">
        <f>IFERROR(VLOOKUP(Table49[[#This Row],[ITEM CODE]],Table2[[Item Code]:[Sub Category]],7,0),"")</f>
        <v>Bakery</v>
      </c>
      <c r="Y619" s="68" t="str">
        <f>Table49[[#This Row],[PO Number]]&amp;COUNTIFS($E$5:E619,E619)</f>
        <v>CO024705</v>
      </c>
    </row>
    <row r="620" spans="1:25" ht="14.7" customHeight="1" x14ac:dyDescent="0.3">
      <c r="A620" s="1">
        <f>IF(Table49[[#This Row],[ITEM NAME]]="","",ROW()-4)</f>
        <v>616</v>
      </c>
      <c r="B620" s="68">
        <v>45903</v>
      </c>
      <c r="C620" s="4">
        <f>IFERROR(VLOOKUP(B620,Table14[],3,0),"")</f>
        <v>9</v>
      </c>
      <c r="D620" s="4" t="str">
        <f>IFERROR(VLOOKUP(B620,Table14[],2,0),"")</f>
        <v>Week 01</v>
      </c>
      <c r="E620" s="234" t="s">
        <v>1176</v>
      </c>
      <c r="F620" s="235" t="s">
        <v>1177</v>
      </c>
      <c r="G620" s="44" t="s">
        <v>398</v>
      </c>
      <c r="H620" s="41" t="str">
        <f>IFERROR(VLOOKUP(Table49[[#This Row],[ITEM CODE]],Table2[[Item Code]:[Master Name]],2,0),"")</f>
        <v>F0301050011</v>
      </c>
      <c r="I620" s="41" t="s">
        <v>682</v>
      </c>
      <c r="J620" s="65" t="str">
        <f>IFERROR(VLOOKUP(Table49[[#This Row],[ITEM CODE]],Table2[[Item Code]:[Master Name]],3,0),"")</f>
        <v>Banana Cake</v>
      </c>
      <c r="K620" s="1" t="str">
        <f>IFERROR(VLOOKUP(Table49[[#This Row],[ITEM CODE]],Table2[[Item Code]:[Master Name]],9,0),"")</f>
        <v>1PKT*2pcs</v>
      </c>
      <c r="L620" s="1" t="str">
        <f>IFERROR(VLOOKUP(Table49[[#This Row],[ITEM CODE]],Table2[[Item Code]:[Master Name]],8,0),"")</f>
        <v>PKT</v>
      </c>
      <c r="M620" s="41">
        <v>2</v>
      </c>
      <c r="N620" s="66">
        <f>IFERROR(VLOOKUP(Table49[[#This Row],[ITEM CODE]],Table2[[#All],[Item Code]:[Unit Cost]],10,0),0)</f>
        <v>0.65</v>
      </c>
      <c r="O620" s="134">
        <f>IFERROR(VLOOKUP(Table49[[#This Row],[ITEM CODE]],Table2[[#All],[Item Code]:[Unit Cost]],10,0),0)</f>
        <v>0.65</v>
      </c>
      <c r="P620" s="56"/>
      <c r="Q620" s="58"/>
      <c r="R620" s="58">
        <f>Table49[[#This Row],[QUANTITY]]*Table49[[#This Row],[INV Prices]]</f>
        <v>1.3</v>
      </c>
      <c r="S620" s="67"/>
      <c r="V620" s="41"/>
      <c r="W620" s="4" t="str">
        <f>IFERROR(VLOOKUP(Table49[[#This Row],[ITEM CODE]],Table2[[Item Code]:[Category ]],6,0),"")</f>
        <v>Cake</v>
      </c>
      <c r="X620" s="1" t="str">
        <f>IFERROR(VLOOKUP(Table49[[#This Row],[ITEM CODE]],Table2[[Item Code]:[Sub Category]],7,0),"")</f>
        <v>Bakery</v>
      </c>
      <c r="Y620" s="68" t="str">
        <f>Table49[[#This Row],[PO Number]]&amp;COUNTIFS($E$5:E620,E620)</f>
        <v>CO024706</v>
      </c>
    </row>
    <row r="621" spans="1:25" ht="14.7" customHeight="1" x14ac:dyDescent="0.3">
      <c r="A621" s="1">
        <f>IF(Table49[[#This Row],[ITEM NAME]]="","",ROW()-4)</f>
        <v>617</v>
      </c>
      <c r="B621" s="68">
        <v>45903</v>
      </c>
      <c r="C621" s="4">
        <f>IFERROR(VLOOKUP(B621,Table14[],3,0),"")</f>
        <v>9</v>
      </c>
      <c r="D621" s="4" t="str">
        <f>IFERROR(VLOOKUP(B621,Table14[],2,0),"")</f>
        <v>Week 01</v>
      </c>
      <c r="E621" s="234" t="s">
        <v>1176</v>
      </c>
      <c r="F621" s="235" t="s">
        <v>1177</v>
      </c>
      <c r="G621" s="44" t="s">
        <v>398</v>
      </c>
      <c r="H621" s="41" t="str">
        <f>IFERROR(VLOOKUP(Table49[[#This Row],[ITEM CODE]],Table2[[Item Code]:[Master Name]],2,0),"")</f>
        <v>F0301050016</v>
      </c>
      <c r="I621" s="41" t="s">
        <v>692</v>
      </c>
      <c r="J621" s="65" t="str">
        <f>IFERROR(VLOOKUP(Table49[[#This Row],[ITEM CODE]],Table2[[Item Code]:[Master Name]],3,0),"")</f>
        <v>Chocolate Muffin</v>
      </c>
      <c r="K621" s="1" t="str">
        <f>IFERROR(VLOOKUP(Table49[[#This Row],[ITEM CODE]],Table2[[Item Code]:[Master Name]],9,0),"")</f>
        <v>1PKT*6pcs</v>
      </c>
      <c r="L621" s="1" t="str">
        <f>IFERROR(VLOOKUP(Table49[[#This Row],[ITEM CODE]],Table2[[Item Code]:[Master Name]],8,0),"")</f>
        <v>PKT</v>
      </c>
      <c r="M621" s="41">
        <v>2</v>
      </c>
      <c r="N621" s="66">
        <f>IFERROR(VLOOKUP(Table49[[#This Row],[ITEM CODE]],Table2[[#All],[Item Code]:[Unit Cost]],10,0),0)</f>
        <v>1.02</v>
      </c>
      <c r="O621" s="134">
        <f>IFERROR(VLOOKUP(Table49[[#This Row],[ITEM CODE]],Table2[[#All],[Item Code]:[Unit Cost]],10,0),0)</f>
        <v>1.02</v>
      </c>
      <c r="P621" s="56"/>
      <c r="Q621" s="58"/>
      <c r="R621" s="58">
        <f>Table49[[#This Row],[QUANTITY]]*Table49[[#This Row],[INV Prices]]</f>
        <v>2.04</v>
      </c>
      <c r="S621" s="67"/>
      <c r="V621" s="41"/>
      <c r="W621" s="4" t="str">
        <f>IFERROR(VLOOKUP(Table49[[#This Row],[ITEM CODE]],Table2[[Item Code]:[Category ]],6,0),"")</f>
        <v>Muffin</v>
      </c>
      <c r="X621" s="1" t="str">
        <f>IFERROR(VLOOKUP(Table49[[#This Row],[ITEM CODE]],Table2[[Item Code]:[Sub Category]],7,0),"")</f>
        <v>Bakery</v>
      </c>
      <c r="Y621" s="68" t="str">
        <f>Table49[[#This Row],[PO Number]]&amp;COUNTIFS($E$5:E621,E621)</f>
        <v>CO024707</v>
      </c>
    </row>
    <row r="622" spans="1:25" ht="14.7" customHeight="1" x14ac:dyDescent="0.3">
      <c r="A622" s="1">
        <f>IF(Table49[[#This Row],[ITEM NAME]]="","",ROW()-4)</f>
        <v>618</v>
      </c>
      <c r="B622" s="68">
        <v>45903</v>
      </c>
      <c r="C622" s="4">
        <f>IFERROR(VLOOKUP(B622,Table14[],3,0),"")</f>
        <v>9</v>
      </c>
      <c r="D622" s="4" t="str">
        <f>IFERROR(VLOOKUP(B622,Table14[],2,0),"")</f>
        <v>Week 01</v>
      </c>
      <c r="E622" s="234" t="s">
        <v>1176</v>
      </c>
      <c r="F622" s="235" t="s">
        <v>1177</v>
      </c>
      <c r="G622" s="44" t="s">
        <v>398</v>
      </c>
      <c r="H622" s="41" t="str">
        <f>IFERROR(VLOOKUP(Table49[[#This Row],[ITEM CODE]],Table2[[Item Code]:[Master Name]],2,0),"")</f>
        <v>F0301050017</v>
      </c>
      <c r="I622" s="41" t="s">
        <v>685</v>
      </c>
      <c r="J622" s="65" t="str">
        <f>IFERROR(VLOOKUP(Table49[[#This Row],[ITEM CODE]],Table2[[Item Code]:[Master Name]],3,0),"")</f>
        <v>Chocolate Roll</v>
      </c>
      <c r="K622" s="1" t="str">
        <f>IFERROR(VLOOKUP(Table49[[#This Row],[ITEM CODE]],Table2[[Item Code]:[Master Name]],9,0),"")</f>
        <v>1PKT*1pcs</v>
      </c>
      <c r="L622" s="1" t="str">
        <f>IFERROR(VLOOKUP(Table49[[#This Row],[ITEM CODE]],Table2[[Item Code]:[Master Name]],8,0),"")</f>
        <v>PCS</v>
      </c>
      <c r="M622" s="41">
        <v>2</v>
      </c>
      <c r="N622" s="66">
        <f>IFERROR(VLOOKUP(Table49[[#This Row],[ITEM CODE]],Table2[[#All],[Item Code]:[Unit Cost]],10,0),0)</f>
        <v>0.65</v>
      </c>
      <c r="O622" s="134">
        <f>IFERROR(VLOOKUP(Table49[[#This Row],[ITEM CODE]],Table2[[#All],[Item Code]:[Unit Cost]],10,0),0)</f>
        <v>0.65</v>
      </c>
      <c r="P622" s="56"/>
      <c r="Q622" s="58"/>
      <c r="R622" s="58">
        <f>Table49[[#This Row],[QUANTITY]]*Table49[[#This Row],[INV Prices]]</f>
        <v>1.3</v>
      </c>
      <c r="S622" s="67"/>
      <c r="V622" s="41"/>
      <c r="W622" s="4" t="str">
        <f>IFERROR(VLOOKUP(Table49[[#This Row],[ITEM CODE]],Table2[[Item Code]:[Category ]],6,0),"")</f>
        <v>Croissant</v>
      </c>
      <c r="X622" s="1" t="str">
        <f>IFERROR(VLOOKUP(Table49[[#This Row],[ITEM CODE]],Table2[[Item Code]:[Sub Category]],7,0),"")</f>
        <v>Bakery</v>
      </c>
      <c r="Y622" s="68" t="str">
        <f>Table49[[#This Row],[PO Number]]&amp;COUNTIFS($E$5:E622,E622)</f>
        <v>CO024708</v>
      </c>
    </row>
    <row r="623" spans="1:25" ht="14.7" customHeight="1" x14ac:dyDescent="0.3">
      <c r="A623" s="1">
        <f>IF(Table49[[#This Row],[ITEM NAME]]="","",ROW()-4)</f>
        <v>619</v>
      </c>
      <c r="B623" s="68">
        <v>45903</v>
      </c>
      <c r="C623" s="4">
        <f>IFERROR(VLOOKUP(B623,Table14[],3,0),"")</f>
        <v>9</v>
      </c>
      <c r="D623" s="4" t="str">
        <f>IFERROR(VLOOKUP(B623,Table14[],2,0),"")</f>
        <v>Week 01</v>
      </c>
      <c r="E623" s="234" t="s">
        <v>1176</v>
      </c>
      <c r="F623" s="235" t="s">
        <v>1177</v>
      </c>
      <c r="G623" s="44" t="s">
        <v>398</v>
      </c>
      <c r="H623" s="41" t="str">
        <f>IFERROR(VLOOKUP(Table49[[#This Row],[ITEM CODE]],Table2[[Item Code]:[Master Name]],2,0),"")</f>
        <v>F0301050018</v>
      </c>
      <c r="I623" s="41" t="s">
        <v>688</v>
      </c>
      <c r="J623" s="65" t="str">
        <f>IFERROR(VLOOKUP(Table49[[#This Row],[ITEM CODE]],Table2[[Item Code]:[Master Name]],3,0),"")</f>
        <v>Green Tea Muffin</v>
      </c>
      <c r="K623" s="1" t="str">
        <f>IFERROR(VLOOKUP(Table49[[#This Row],[ITEM CODE]],Table2[[Item Code]:[Master Name]],9,0),"")</f>
        <v>1PKT*3pcs</v>
      </c>
      <c r="L623" s="1" t="str">
        <f>IFERROR(VLOOKUP(Table49[[#This Row],[ITEM CODE]],Table2[[Item Code]:[Master Name]],8,0),"")</f>
        <v>PKT</v>
      </c>
      <c r="M623" s="41">
        <v>2</v>
      </c>
      <c r="N623" s="66">
        <f>IFERROR(VLOOKUP(Table49[[#This Row],[ITEM CODE]],Table2[[#All],[Item Code]:[Unit Cost]],10,0),0)</f>
        <v>0.44</v>
      </c>
      <c r="O623" s="134">
        <f>IFERROR(VLOOKUP(Table49[[#This Row],[ITEM CODE]],Table2[[#All],[Item Code]:[Unit Cost]],10,0),0)</f>
        <v>0.44</v>
      </c>
      <c r="P623" s="56"/>
      <c r="Q623" s="58"/>
      <c r="R623" s="58">
        <f>Table49[[#This Row],[QUANTITY]]*Table49[[#This Row],[INV Prices]]</f>
        <v>0.88</v>
      </c>
      <c r="S623" s="67"/>
      <c r="V623" s="41"/>
      <c r="W623" s="4" t="str">
        <f>IFERROR(VLOOKUP(Table49[[#This Row],[ITEM CODE]],Table2[[Item Code]:[Category ]],6,0),"")</f>
        <v>Muffin</v>
      </c>
      <c r="X623" s="1" t="str">
        <f>IFERROR(VLOOKUP(Table49[[#This Row],[ITEM CODE]],Table2[[Item Code]:[Sub Category]],7,0),"")</f>
        <v>Bakery</v>
      </c>
      <c r="Y623" s="68" t="str">
        <f>Table49[[#This Row],[PO Number]]&amp;COUNTIFS($E$5:E623,E623)</f>
        <v>CO024709</v>
      </c>
    </row>
    <row r="624" spans="1:25" ht="14.7" customHeight="1" x14ac:dyDescent="0.3">
      <c r="A624" s="1">
        <f>IF(Table49[[#This Row],[ITEM NAME]]="","",ROW()-4)</f>
        <v>620</v>
      </c>
      <c r="B624" s="68">
        <v>45903</v>
      </c>
      <c r="C624" s="4">
        <f>IFERROR(VLOOKUP(B624,Table14[],3,0),"")</f>
        <v>9</v>
      </c>
      <c r="D624" s="4" t="str">
        <f>IFERROR(VLOOKUP(B624,Table14[],2,0),"")</f>
        <v>Week 01</v>
      </c>
      <c r="E624" s="234" t="s">
        <v>1176</v>
      </c>
      <c r="F624" s="235" t="s">
        <v>1177</v>
      </c>
      <c r="G624" s="44" t="s">
        <v>398</v>
      </c>
      <c r="H624" s="41" t="str">
        <f>IFERROR(VLOOKUP(Table49[[#This Row],[ITEM CODE]],Table2[[Item Code]:[Master Name]],2,0),"")</f>
        <v>F0301050019</v>
      </c>
      <c r="I624" s="41" t="s">
        <v>681</v>
      </c>
      <c r="J624" s="65" t="str">
        <f>IFERROR(VLOOKUP(Table49[[#This Row],[ITEM CODE]],Table2[[Item Code]:[Master Name]],3,0),"")</f>
        <v xml:space="preserve">Hot Dog Cheese </v>
      </c>
      <c r="K624" s="1" t="str">
        <f>IFERROR(VLOOKUP(Table49[[#This Row],[ITEM CODE]],Table2[[Item Code]:[Master Name]],9,0),"")</f>
        <v>1PKT*4pcs</v>
      </c>
      <c r="L624" s="1" t="str">
        <f>IFERROR(VLOOKUP(Table49[[#This Row],[ITEM CODE]],Table2[[Item Code]:[Master Name]],8,0),"")</f>
        <v>PKT</v>
      </c>
      <c r="M624" s="41">
        <v>2</v>
      </c>
      <c r="N624" s="66">
        <f>IFERROR(VLOOKUP(Table49[[#This Row],[ITEM CODE]],Table2[[#All],[Item Code]:[Unit Cost]],10,0),0)</f>
        <v>0.98</v>
      </c>
      <c r="O624" s="134">
        <f>IFERROR(VLOOKUP(Table49[[#This Row],[ITEM CODE]],Table2[[#All],[Item Code]:[Unit Cost]],10,0),0)</f>
        <v>0.98</v>
      </c>
      <c r="P624" s="56"/>
      <c r="Q624" s="58"/>
      <c r="R624" s="58">
        <f>Table49[[#This Row],[QUANTITY]]*Table49[[#This Row],[INV Prices]]</f>
        <v>1.96</v>
      </c>
      <c r="S624" s="67"/>
      <c r="V624" s="41"/>
      <c r="W624" s="4" t="str">
        <f>IFERROR(VLOOKUP(Table49[[#This Row],[ITEM CODE]],Table2[[Item Code]:[Category ]],6,0),"")</f>
        <v>Bun</v>
      </c>
      <c r="X624" s="1" t="str">
        <f>IFERROR(VLOOKUP(Table49[[#This Row],[ITEM CODE]],Table2[[Item Code]:[Sub Category]],7,0),"")</f>
        <v>Bakery</v>
      </c>
      <c r="Y624" s="68" t="str">
        <f>Table49[[#This Row],[PO Number]]&amp;COUNTIFS($E$5:E624,E624)</f>
        <v>CO0247010</v>
      </c>
    </row>
    <row r="625" spans="1:25" ht="14.7" customHeight="1" x14ac:dyDescent="0.3">
      <c r="A625" s="1">
        <f>IF(Table49[[#This Row],[ITEM NAME]]="","",ROW()-4)</f>
        <v>621</v>
      </c>
      <c r="B625" s="68">
        <v>45903</v>
      </c>
      <c r="C625" s="4">
        <f>IFERROR(VLOOKUP(B625,Table14[],3,0),"")</f>
        <v>9</v>
      </c>
      <c r="D625" s="4" t="str">
        <f>IFERROR(VLOOKUP(B625,Table14[],2,0),"")</f>
        <v>Week 01</v>
      </c>
      <c r="E625" s="234" t="s">
        <v>1176</v>
      </c>
      <c r="F625" s="235" t="s">
        <v>1177</v>
      </c>
      <c r="G625" s="44" t="s">
        <v>398</v>
      </c>
      <c r="H625" s="41" t="str">
        <f>IFERROR(VLOOKUP(Table49[[#This Row],[ITEM CODE]],Table2[[Item Code]:[Master Name]],2,0),"")</f>
        <v>F0301050013</v>
      </c>
      <c r="I625" s="41" t="s">
        <v>683</v>
      </c>
      <c r="J625" s="65" t="str">
        <f>IFERROR(VLOOKUP(Table49[[#This Row],[ITEM CODE]],Table2[[Item Code]:[Master Name]],3,0),"")</f>
        <v>Marble Cake</v>
      </c>
      <c r="K625" s="1" t="str">
        <f>IFERROR(VLOOKUP(Table49[[#This Row],[ITEM CODE]],Table2[[Item Code]:[Master Name]],9,0),"")</f>
        <v>1PKT*2pcs</v>
      </c>
      <c r="L625" s="1" t="str">
        <f>IFERROR(VLOOKUP(Table49[[#This Row],[ITEM CODE]],Table2[[Item Code]:[Master Name]],8,0),"")</f>
        <v>PKT</v>
      </c>
      <c r="M625" s="41">
        <v>2</v>
      </c>
      <c r="N625" s="66">
        <f>IFERROR(VLOOKUP(Table49[[#This Row],[ITEM CODE]],Table2[[#All],[Item Code]:[Unit Cost]],10,0),0)</f>
        <v>0.82</v>
      </c>
      <c r="O625" s="134">
        <f>IFERROR(VLOOKUP(Table49[[#This Row],[ITEM CODE]],Table2[[#All],[Item Code]:[Unit Cost]],10,0),0)</f>
        <v>0.82</v>
      </c>
      <c r="P625" s="56"/>
      <c r="Q625" s="58"/>
      <c r="R625" s="58">
        <f>Table49[[#This Row],[QUANTITY]]*Table49[[#This Row],[INV Prices]]</f>
        <v>1.64</v>
      </c>
      <c r="S625" s="67"/>
      <c r="V625" s="41"/>
      <c r="W625" s="4" t="str">
        <f>IFERROR(VLOOKUP(Table49[[#This Row],[ITEM CODE]],Table2[[Item Code]:[Category ]],6,0),"")</f>
        <v>Cake</v>
      </c>
      <c r="X625" s="1" t="str">
        <f>IFERROR(VLOOKUP(Table49[[#This Row],[ITEM CODE]],Table2[[Item Code]:[Sub Category]],7,0),"")</f>
        <v>Bakery</v>
      </c>
      <c r="Y625" s="68" t="str">
        <f>Table49[[#This Row],[PO Number]]&amp;COUNTIFS($E$5:E625,E625)</f>
        <v>CO0247011</v>
      </c>
    </row>
    <row r="626" spans="1:25" ht="14.7" customHeight="1" x14ac:dyDescent="0.3">
      <c r="A626" s="1">
        <f>IF(Table49[[#This Row],[ITEM NAME]]="","",ROW()-4)</f>
        <v>622</v>
      </c>
      <c r="B626" s="68">
        <v>45903</v>
      </c>
      <c r="C626" s="4">
        <f>IFERROR(VLOOKUP(B626,Table14[],3,0),"")</f>
        <v>9</v>
      </c>
      <c r="D626" s="4" t="str">
        <f>IFERROR(VLOOKUP(B626,Table14[],2,0),"")</f>
        <v>Week 01</v>
      </c>
      <c r="E626" s="234" t="s">
        <v>1176</v>
      </c>
      <c r="F626" s="235" t="s">
        <v>1177</v>
      </c>
      <c r="G626" s="44" t="s">
        <v>398</v>
      </c>
      <c r="H626" s="41" t="str">
        <f>IFERROR(VLOOKUP(Table49[[#This Row],[ITEM CODE]],Table2[[Item Code]:[Master Name]],2,0),"")</f>
        <v>F0301050014</v>
      </c>
      <c r="I626" s="41" t="s">
        <v>676</v>
      </c>
      <c r="J626" s="65" t="str">
        <f>IFERROR(VLOOKUP(Table49[[#This Row],[ITEM CODE]],Table2[[Item Code]:[Master Name]],3,0),"")</f>
        <v>Mini Baguette</v>
      </c>
      <c r="K626" s="1" t="str">
        <f>IFERROR(VLOOKUP(Table49[[#This Row],[ITEM CODE]],Table2[[Item Code]:[Master Name]],9,0),"")</f>
        <v>1PKT*5pcs</v>
      </c>
      <c r="L626" s="1" t="str">
        <f>IFERROR(VLOOKUP(Table49[[#This Row],[ITEM CODE]],Table2[[Item Code]:[Master Name]],8,0),"")</f>
        <v>PKT</v>
      </c>
      <c r="M626" s="41">
        <v>2</v>
      </c>
      <c r="N626" s="66">
        <f>IFERROR(VLOOKUP(Table49[[#This Row],[ITEM CODE]],Table2[[#All],[Item Code]:[Unit Cost]],10,0),0)</f>
        <v>0.75</v>
      </c>
      <c r="O626" s="134">
        <f>IFERROR(VLOOKUP(Table49[[#This Row],[ITEM CODE]],Table2[[#All],[Item Code]:[Unit Cost]],10,0),0)</f>
        <v>0.75</v>
      </c>
      <c r="P626" s="56"/>
      <c r="Q626" s="58"/>
      <c r="R626" s="58">
        <f>Table49[[#This Row],[QUANTITY]]*Table49[[#This Row],[INV Prices]]</f>
        <v>1.5</v>
      </c>
      <c r="S626" s="67"/>
      <c r="V626" s="41"/>
      <c r="W626" s="4" t="str">
        <f>IFERROR(VLOOKUP(Table49[[#This Row],[ITEM CODE]],Table2[[Item Code]:[Category ]],6,0),"")</f>
        <v>Baguette</v>
      </c>
      <c r="X626" s="1" t="str">
        <f>IFERROR(VLOOKUP(Table49[[#This Row],[ITEM CODE]],Table2[[Item Code]:[Sub Category]],7,0),"")</f>
        <v>Bakery</v>
      </c>
      <c r="Y626" s="68" t="str">
        <f>Table49[[#This Row],[PO Number]]&amp;COUNTIFS($E$5:E626,E626)</f>
        <v>CO0247012</v>
      </c>
    </row>
    <row r="627" spans="1:25" ht="14.7" customHeight="1" x14ac:dyDescent="0.3">
      <c r="A627" s="1">
        <f>IF(Table49[[#This Row],[ITEM NAME]]="","",ROW()-4)</f>
        <v>623</v>
      </c>
      <c r="B627" s="68">
        <v>45903</v>
      </c>
      <c r="C627" s="4">
        <f>IFERROR(VLOOKUP(B627,Table14[],3,0),"")</f>
        <v>9</v>
      </c>
      <c r="D627" s="4" t="str">
        <f>IFERROR(VLOOKUP(B627,Table14[],2,0),"")</f>
        <v>Week 01</v>
      </c>
      <c r="E627" s="234" t="s">
        <v>1176</v>
      </c>
      <c r="F627" s="235" t="s">
        <v>1177</v>
      </c>
      <c r="G627" s="44" t="s">
        <v>398</v>
      </c>
      <c r="H627" s="41" t="str">
        <f>IFERROR(VLOOKUP(Table49[[#This Row],[ITEM CODE]],Table2[[Item Code]:[Master Name]],2,0),"")</f>
        <v>F0301050020</v>
      </c>
      <c r="I627" s="41" t="s">
        <v>686</v>
      </c>
      <c r="J627" s="65" t="str">
        <f>IFERROR(VLOOKUP(Table49[[#This Row],[ITEM CODE]],Table2[[Item Code]:[Master Name]],3,0),"")</f>
        <v>Mix Mini Snack</v>
      </c>
      <c r="K627" s="1" t="str">
        <f>IFERROR(VLOOKUP(Table49[[#This Row],[ITEM CODE]],Table2[[Item Code]:[Master Name]],9,0),"")</f>
        <v>1PKT*7pcs</v>
      </c>
      <c r="L627" s="1" t="str">
        <f>IFERROR(VLOOKUP(Table49[[#This Row],[ITEM CODE]],Table2[[Item Code]:[Master Name]],8,0),"")</f>
        <v>PKT</v>
      </c>
      <c r="M627" s="41">
        <v>1</v>
      </c>
      <c r="N627" s="66">
        <f>IFERROR(VLOOKUP(Table49[[#This Row],[ITEM CODE]],Table2[[#All],[Item Code]:[Unit Cost]],10,0),0)</f>
        <v>1.77</v>
      </c>
      <c r="O627" s="134">
        <f>IFERROR(VLOOKUP(Table49[[#This Row],[ITEM CODE]],Table2[[#All],[Item Code]:[Unit Cost]],10,0),0)</f>
        <v>1.77</v>
      </c>
      <c r="P627" s="56"/>
      <c r="Q627" s="58"/>
      <c r="R627" s="58">
        <f>Table49[[#This Row],[QUANTITY]]*Table49[[#This Row],[INV Prices]]</f>
        <v>1.77</v>
      </c>
      <c r="S627" s="67"/>
      <c r="V627" s="41"/>
      <c r="W627" s="4" t="str">
        <f>IFERROR(VLOOKUP(Table49[[#This Row],[ITEM CODE]],Table2[[Item Code]:[Category ]],6,0),"")</f>
        <v>Croissant</v>
      </c>
      <c r="X627" s="1" t="str">
        <f>IFERROR(VLOOKUP(Table49[[#This Row],[ITEM CODE]],Table2[[Item Code]:[Sub Category]],7,0),"")</f>
        <v>Bakery</v>
      </c>
      <c r="Y627" s="68" t="str">
        <f>Table49[[#This Row],[PO Number]]&amp;COUNTIFS($E$5:E627,E627)</f>
        <v>CO0247013</v>
      </c>
    </row>
    <row r="628" spans="1:25" ht="14.7" customHeight="1" x14ac:dyDescent="0.3">
      <c r="A628" s="1">
        <f>IF(Table49[[#This Row],[ITEM NAME]]="","",ROW()-4)</f>
        <v>624</v>
      </c>
      <c r="B628" s="68">
        <v>45903</v>
      </c>
      <c r="C628" s="4">
        <f>IFERROR(VLOOKUP(B628,Table14[],3,0),"")</f>
        <v>9</v>
      </c>
      <c r="D628" s="4" t="str">
        <f>IFERROR(VLOOKUP(B628,Table14[],2,0),"")</f>
        <v>Week 01</v>
      </c>
      <c r="E628" s="234" t="s">
        <v>1176</v>
      </c>
      <c r="F628" s="235" t="s">
        <v>1177</v>
      </c>
      <c r="G628" s="44" t="s">
        <v>398</v>
      </c>
      <c r="H628" s="41" t="str">
        <f>IFERROR(VLOOKUP(Table49[[#This Row],[ITEM CODE]],Table2[[Item Code]:[Master Name]],2,0),"")</f>
        <v>F0301050021</v>
      </c>
      <c r="I628" s="41" t="s">
        <v>689</v>
      </c>
      <c r="J628" s="65" t="str">
        <f>IFERROR(VLOOKUP(Table49[[#This Row],[ITEM CODE]],Table2[[Item Code]:[Master Name]],3,0),"")</f>
        <v>Mix Fruit Muffin</v>
      </c>
      <c r="K628" s="1" t="str">
        <f>IFERROR(VLOOKUP(Table49[[#This Row],[ITEM CODE]],Table2[[Item Code]:[Master Name]],9,0),"")</f>
        <v>1PKT*4pcs</v>
      </c>
      <c r="L628" s="1" t="str">
        <f>IFERROR(VLOOKUP(Table49[[#This Row],[ITEM CODE]],Table2[[Item Code]:[Master Name]],8,0),"")</f>
        <v>PKT</v>
      </c>
      <c r="M628" s="41">
        <v>1</v>
      </c>
      <c r="N628" s="66">
        <f>IFERROR(VLOOKUP(Table49[[#This Row],[ITEM CODE]],Table2[[#All],[Item Code]:[Unit Cost]],10,0),0)</f>
        <v>0.44</v>
      </c>
      <c r="O628" s="134">
        <f>IFERROR(VLOOKUP(Table49[[#This Row],[ITEM CODE]],Table2[[#All],[Item Code]:[Unit Cost]],10,0),0)</f>
        <v>0.44</v>
      </c>
      <c r="P628" s="56"/>
      <c r="Q628" s="58"/>
      <c r="R628" s="58">
        <f>Table49[[#This Row],[QUANTITY]]*Table49[[#This Row],[INV Prices]]</f>
        <v>0.44</v>
      </c>
      <c r="S628" s="67"/>
      <c r="V628" s="41"/>
      <c r="W628" s="4" t="str">
        <f>IFERROR(VLOOKUP(Table49[[#This Row],[ITEM CODE]],Table2[[Item Code]:[Category ]],6,0),"")</f>
        <v>Muffin</v>
      </c>
      <c r="X628" s="1" t="str">
        <f>IFERROR(VLOOKUP(Table49[[#This Row],[ITEM CODE]],Table2[[Item Code]:[Sub Category]],7,0),"")</f>
        <v>Bakery</v>
      </c>
      <c r="Y628" s="68" t="str">
        <f>Table49[[#This Row],[PO Number]]&amp;COUNTIFS($E$5:E628,E628)</f>
        <v>CO0247014</v>
      </c>
    </row>
    <row r="629" spans="1:25" ht="14.7" customHeight="1" x14ac:dyDescent="0.3">
      <c r="A629" s="1">
        <f>IF(Table49[[#This Row],[ITEM NAME]]="","",ROW()-4)</f>
        <v>625</v>
      </c>
      <c r="B629" s="68">
        <v>45903</v>
      </c>
      <c r="C629" s="4">
        <f>IFERROR(VLOOKUP(B629,Table14[],3,0),"")</f>
        <v>9</v>
      </c>
      <c r="D629" s="4" t="str">
        <f>IFERROR(VLOOKUP(B629,Table14[],2,0),"")</f>
        <v>Week 01</v>
      </c>
      <c r="E629" s="234" t="s">
        <v>1176</v>
      </c>
      <c r="F629" s="235" t="s">
        <v>1177</v>
      </c>
      <c r="G629" s="44" t="s">
        <v>398</v>
      </c>
      <c r="H629" s="41" t="str">
        <f>IFERROR(VLOOKUP(Table49[[#This Row],[ITEM CODE]],Table2[[Item Code]:[Master Name]],2,0),"")</f>
        <v>F0301050022</v>
      </c>
      <c r="I629" s="41" t="s">
        <v>679</v>
      </c>
      <c r="J629" s="65" t="str">
        <f>IFERROR(VLOOKUP(Table49[[#This Row],[ITEM CODE]],Table2[[Item Code]:[Master Name]],3,0),"")</f>
        <v xml:space="preserve">Raisins Bread </v>
      </c>
      <c r="K629" s="1" t="str">
        <f>IFERROR(VLOOKUP(Table49[[#This Row],[ITEM CODE]],Table2[[Item Code]:[Master Name]],9,0),"")</f>
        <v>1PKT*1pcs</v>
      </c>
      <c r="L629" s="1" t="str">
        <f>IFERROR(VLOOKUP(Table49[[#This Row],[ITEM CODE]],Table2[[Item Code]:[Master Name]],8,0),"")</f>
        <v>PCS</v>
      </c>
      <c r="M629" s="41">
        <v>2</v>
      </c>
      <c r="N629" s="66">
        <f>IFERROR(VLOOKUP(Table49[[#This Row],[ITEM CODE]],Table2[[#All],[Item Code]:[Unit Cost]],10,0),0)</f>
        <v>0.77</v>
      </c>
      <c r="O629" s="134">
        <f>IFERROR(VLOOKUP(Table49[[#This Row],[ITEM CODE]],Table2[[#All],[Item Code]:[Unit Cost]],10,0),0)</f>
        <v>0.77</v>
      </c>
      <c r="P629" s="56"/>
      <c r="Q629" s="58"/>
      <c r="R629" s="58">
        <f>Table49[[#This Row],[QUANTITY]]*Table49[[#This Row],[INV Prices]]</f>
        <v>1.54</v>
      </c>
      <c r="S629" s="67"/>
      <c r="V629" s="41"/>
      <c r="W629" s="4" t="str">
        <f>IFERROR(VLOOKUP(Table49[[#This Row],[ITEM CODE]],Table2[[Item Code]:[Category ]],6,0),"")</f>
        <v>Bread</v>
      </c>
      <c r="X629" s="1" t="str">
        <f>IFERROR(VLOOKUP(Table49[[#This Row],[ITEM CODE]],Table2[[Item Code]:[Sub Category]],7,0),"")</f>
        <v>Bakery</v>
      </c>
      <c r="Y629" s="68" t="str">
        <f>Table49[[#This Row],[PO Number]]&amp;COUNTIFS($E$5:E629,E629)</f>
        <v>CO0247015</v>
      </c>
    </row>
    <row r="630" spans="1:25" ht="14.7" customHeight="1" x14ac:dyDescent="0.3">
      <c r="A630" s="1">
        <f>IF(Table49[[#This Row],[ITEM NAME]]="","",ROW()-4)</f>
        <v>626</v>
      </c>
      <c r="B630" s="68">
        <v>45903</v>
      </c>
      <c r="C630" s="4">
        <f>IFERROR(VLOOKUP(B630,Table14[],3,0),"")</f>
        <v>9</v>
      </c>
      <c r="D630" s="4" t="str">
        <f>IFERROR(VLOOKUP(B630,Table14[],2,0),"")</f>
        <v>Week 01</v>
      </c>
      <c r="E630" s="234" t="s">
        <v>1176</v>
      </c>
      <c r="F630" s="235" t="s">
        <v>1177</v>
      </c>
      <c r="G630" s="44" t="s">
        <v>398</v>
      </c>
      <c r="H630" s="41" t="str">
        <f>IFERROR(VLOOKUP(Table49[[#This Row],[ITEM CODE]],Table2[[Item Code]:[Master Name]],2,0),"")</f>
        <v>F0301050023</v>
      </c>
      <c r="I630" s="41" t="s">
        <v>690</v>
      </c>
      <c r="J630" s="65" t="str">
        <f>IFERROR(VLOOKUP(Table49[[#This Row],[ITEM CODE]],Table2[[Item Code]:[Master Name]],3,0),"")</f>
        <v>Strawberry Muffin</v>
      </c>
      <c r="K630" s="1" t="str">
        <f>IFERROR(VLOOKUP(Table49[[#This Row],[ITEM CODE]],Table2[[Item Code]:[Master Name]],9,0),"")</f>
        <v>1PKT*3pcs</v>
      </c>
      <c r="L630" s="1" t="str">
        <f>IFERROR(VLOOKUP(Table49[[#This Row],[ITEM CODE]],Table2[[Item Code]:[Master Name]],8,0),"")</f>
        <v>PKT</v>
      </c>
      <c r="M630" s="41">
        <v>1</v>
      </c>
      <c r="N630" s="66">
        <f>IFERROR(VLOOKUP(Table49[[#This Row],[ITEM CODE]],Table2[[#All],[Item Code]:[Unit Cost]],10,0),0)</f>
        <v>0.44</v>
      </c>
      <c r="O630" s="134">
        <f>IFERROR(VLOOKUP(Table49[[#This Row],[ITEM CODE]],Table2[[#All],[Item Code]:[Unit Cost]],10,0),0)</f>
        <v>0.44</v>
      </c>
      <c r="P630" s="56"/>
      <c r="Q630" s="58"/>
      <c r="R630" s="58">
        <f>Table49[[#This Row],[QUANTITY]]*Table49[[#This Row],[INV Prices]]</f>
        <v>0.44</v>
      </c>
      <c r="S630" s="67"/>
      <c r="V630" s="41"/>
      <c r="W630" s="4" t="str">
        <f>IFERROR(VLOOKUP(Table49[[#This Row],[ITEM CODE]],Table2[[Item Code]:[Category ]],6,0),"")</f>
        <v>Muffin</v>
      </c>
      <c r="X630" s="1" t="str">
        <f>IFERROR(VLOOKUP(Table49[[#This Row],[ITEM CODE]],Table2[[Item Code]:[Sub Category]],7,0),"")</f>
        <v>Bakery</v>
      </c>
      <c r="Y630" s="68" t="str">
        <f>Table49[[#This Row],[PO Number]]&amp;COUNTIFS($E$5:E630,E630)</f>
        <v>CO0247016</v>
      </c>
    </row>
    <row r="631" spans="1:25" ht="14.7" customHeight="1" x14ac:dyDescent="0.3">
      <c r="A631" s="1">
        <f>IF(Table49[[#This Row],[ITEM NAME]]="","",ROW()-4)</f>
        <v>627</v>
      </c>
      <c r="B631" s="68">
        <v>45903</v>
      </c>
      <c r="C631" s="4">
        <f>IFERROR(VLOOKUP(B631,Table14[],3,0),"")</f>
        <v>9</v>
      </c>
      <c r="D631" s="4" t="str">
        <f>IFERROR(VLOOKUP(B631,Table14[],2,0),"")</f>
        <v>Week 01</v>
      </c>
      <c r="E631" s="234" t="s">
        <v>1176</v>
      </c>
      <c r="F631" s="235" t="s">
        <v>1177</v>
      </c>
      <c r="G631" s="44" t="s">
        <v>398</v>
      </c>
      <c r="H631" s="41" t="str">
        <f>IFERROR(VLOOKUP(Table49[[#This Row],[ITEM CODE]],Table2[[Item Code]:[Master Name]],2,0),"")</f>
        <v>F0301050024</v>
      </c>
      <c r="I631" s="41" t="s">
        <v>691</v>
      </c>
      <c r="J631" s="65" t="str">
        <f>IFERROR(VLOOKUP(Table49[[#This Row],[ITEM CODE]],Table2[[Item Code]:[Master Name]],3,0),"")</f>
        <v>Vanilla Muffin</v>
      </c>
      <c r="K631" s="1" t="str">
        <f>IFERROR(VLOOKUP(Table49[[#This Row],[ITEM CODE]],Table2[[Item Code]:[Master Name]],9,0),"")</f>
        <v>1PKT*3pcs</v>
      </c>
      <c r="L631" s="1" t="str">
        <f>IFERROR(VLOOKUP(Table49[[#This Row],[ITEM CODE]],Table2[[Item Code]:[Master Name]],8,0),"")</f>
        <v>PKT</v>
      </c>
      <c r="M631" s="41">
        <v>2</v>
      </c>
      <c r="N631" s="66">
        <f>IFERROR(VLOOKUP(Table49[[#This Row],[ITEM CODE]],Table2[[#All],[Item Code]:[Unit Cost]],10,0),0)</f>
        <v>0.44</v>
      </c>
      <c r="O631" s="134">
        <f>IFERROR(VLOOKUP(Table49[[#This Row],[ITEM CODE]],Table2[[#All],[Item Code]:[Unit Cost]],10,0),0)</f>
        <v>0.44</v>
      </c>
      <c r="P631" s="56"/>
      <c r="Q631" s="58"/>
      <c r="R631" s="58">
        <f>Table49[[#This Row],[QUANTITY]]*Table49[[#This Row],[INV Prices]]</f>
        <v>0.88</v>
      </c>
      <c r="S631" s="67"/>
      <c r="V631" s="41"/>
      <c r="W631" s="4" t="str">
        <f>IFERROR(VLOOKUP(Table49[[#This Row],[ITEM CODE]],Table2[[Item Code]:[Category ]],6,0),"")</f>
        <v>Muffin</v>
      </c>
      <c r="X631" s="1" t="str">
        <f>IFERROR(VLOOKUP(Table49[[#This Row],[ITEM CODE]],Table2[[Item Code]:[Sub Category]],7,0),"")</f>
        <v>Bakery</v>
      </c>
      <c r="Y631" s="68" t="str">
        <f>Table49[[#This Row],[PO Number]]&amp;COUNTIFS($E$5:E631,E631)</f>
        <v>CO0247017</v>
      </c>
    </row>
    <row r="632" spans="1:25" ht="14.7" customHeight="1" x14ac:dyDescent="0.3">
      <c r="A632" s="1">
        <f>IF(Table49[[#This Row],[ITEM NAME]]="","",ROW()-4)</f>
        <v>628</v>
      </c>
      <c r="B632" s="68">
        <v>45903</v>
      </c>
      <c r="C632" s="4">
        <f>IFERROR(VLOOKUP(B632,Table14[],3,0),"")</f>
        <v>9</v>
      </c>
      <c r="D632" s="4" t="str">
        <f>IFERROR(VLOOKUP(B632,Table14[],2,0),"")</f>
        <v>Week 01</v>
      </c>
      <c r="E632" s="234" t="s">
        <v>1176</v>
      </c>
      <c r="F632" s="235" t="s">
        <v>1177</v>
      </c>
      <c r="G632" s="44" t="s">
        <v>398</v>
      </c>
      <c r="H632" s="41" t="str">
        <f>IFERROR(VLOOKUP(Table49[[#This Row],[ITEM CODE]],Table2[[Item Code]:[Master Name]],2,0),"")</f>
        <v>F0301050025</v>
      </c>
      <c r="I632" s="41" t="s">
        <v>693</v>
      </c>
      <c r="J632" s="65" t="str">
        <f>IFERROR(VLOOKUP(Table49[[#This Row],[ITEM CODE]],Table2[[Item Code]:[Master Name]],3,0),"")</f>
        <v>White Toast</v>
      </c>
      <c r="K632" s="1" t="str">
        <f>IFERROR(VLOOKUP(Table49[[#This Row],[ITEM CODE]],Table2[[Item Code]:[Master Name]],9,0),"")</f>
        <v>1PKT*6slice</v>
      </c>
      <c r="L632" s="1" t="str">
        <f>IFERROR(VLOOKUP(Table49[[#This Row],[ITEM CODE]],Table2[[Item Code]:[Master Name]],8,0),"")</f>
        <v>PKT</v>
      </c>
      <c r="M632" s="41">
        <v>2</v>
      </c>
      <c r="N632" s="66">
        <f>IFERROR(VLOOKUP(Table49[[#This Row],[ITEM CODE]],Table2[[#All],[Item Code]:[Unit Cost]],10,0),0)</f>
        <v>1.02</v>
      </c>
      <c r="O632" s="134">
        <f>IFERROR(VLOOKUP(Table49[[#This Row],[ITEM CODE]],Table2[[#All],[Item Code]:[Unit Cost]],10,0),0)</f>
        <v>1.02</v>
      </c>
      <c r="P632" s="56"/>
      <c r="Q632" s="58"/>
      <c r="R632" s="58">
        <f>Table49[[#This Row],[QUANTITY]]*Table49[[#This Row],[INV Prices]]</f>
        <v>2.04</v>
      </c>
      <c r="S632" s="67"/>
      <c r="V632" s="41"/>
      <c r="W632" s="4" t="str">
        <f>IFERROR(VLOOKUP(Table49[[#This Row],[ITEM CODE]],Table2[[Item Code]:[Category ]],6,0),"")</f>
        <v>Toast</v>
      </c>
      <c r="X632" s="1" t="str">
        <f>IFERROR(VLOOKUP(Table49[[#This Row],[ITEM CODE]],Table2[[Item Code]:[Sub Category]],7,0),"")</f>
        <v>Bakery</v>
      </c>
      <c r="Y632" s="68" t="str">
        <f>Table49[[#This Row],[PO Number]]&amp;COUNTIFS($E$5:E632,E632)</f>
        <v>CO0247018</v>
      </c>
    </row>
    <row r="633" spans="1:25" ht="14.7" customHeight="1" x14ac:dyDescent="0.3">
      <c r="A633" s="1">
        <f>IF(Table49[[#This Row],[ITEM NAME]]="","",ROW()-4)</f>
        <v>629</v>
      </c>
      <c r="B633" s="68">
        <v>45903</v>
      </c>
      <c r="C633" s="4">
        <f>IFERROR(VLOOKUP(B633,Table14[],3,0),"")</f>
        <v>9</v>
      </c>
      <c r="D633" s="4" t="str">
        <f>IFERROR(VLOOKUP(B633,Table14[],2,0),"")</f>
        <v>Week 01</v>
      </c>
      <c r="E633" s="234" t="s">
        <v>1178</v>
      </c>
      <c r="F633" s="235" t="s">
        <v>1179</v>
      </c>
      <c r="G633" s="44" t="s">
        <v>402</v>
      </c>
      <c r="H633" s="41" t="str">
        <f>IFERROR(VLOOKUP(Table49[[#This Row],[ITEM CODE]],Table2[[Item Code]:[Master Name]],2,0),"")</f>
        <v>F0301050007</v>
      </c>
      <c r="I633" s="41" t="s">
        <v>677</v>
      </c>
      <c r="J633" s="65" t="str">
        <f>IFERROR(VLOOKUP(Table49[[#This Row],[ITEM CODE]],Table2[[Item Code]:[Master Name]],3,0),"")</f>
        <v>Almond Chocolate Twist 100g</v>
      </c>
      <c r="K633" s="1" t="str">
        <f>IFERROR(VLOOKUP(Table49[[#This Row],[ITEM CODE]],Table2[[Item Code]:[Master Name]],9,0),"")</f>
        <v>1PKT*1pcs</v>
      </c>
      <c r="L633" s="1" t="str">
        <f>IFERROR(VLOOKUP(Table49[[#This Row],[ITEM CODE]],Table2[[Item Code]:[Master Name]],8,0),"")</f>
        <v>PCS</v>
      </c>
      <c r="M633" s="41">
        <v>2</v>
      </c>
      <c r="N633" s="66">
        <f>IFERROR(VLOOKUP(Table49[[#This Row],[ITEM CODE]],Table2[[#All],[Item Code]:[Unit Cost]],10,0),0)</f>
        <v>0.8</v>
      </c>
      <c r="O633" s="134">
        <f>IFERROR(VLOOKUP(Table49[[#This Row],[ITEM CODE]],Table2[[#All],[Item Code]:[Unit Cost]],10,0),0)</f>
        <v>0.8</v>
      </c>
      <c r="P633" s="56"/>
      <c r="Q633" s="58"/>
      <c r="R633" s="58">
        <f>Table49[[#This Row],[QUANTITY]]*Table49[[#This Row],[INV Prices]]</f>
        <v>1.6</v>
      </c>
      <c r="S633" s="67"/>
      <c r="V633" s="41"/>
      <c r="W633" s="4" t="str">
        <f>IFERROR(VLOOKUP(Table49[[#This Row],[ITEM CODE]],Table2[[Item Code]:[Category ]],6,0),"")</f>
        <v>Bread</v>
      </c>
      <c r="X633" s="1" t="str">
        <f>IFERROR(VLOOKUP(Table49[[#This Row],[ITEM CODE]],Table2[[Item Code]:[Sub Category]],7,0),"")</f>
        <v>Bakery</v>
      </c>
      <c r="Y633" s="68" t="str">
        <f>Table49[[#This Row],[PO Number]]&amp;COUNTIFS($E$5:E633,E633)</f>
        <v>CO024691</v>
      </c>
    </row>
    <row r="634" spans="1:25" ht="14.7" customHeight="1" x14ac:dyDescent="0.3">
      <c r="A634" s="1">
        <f>IF(Table49[[#This Row],[ITEM NAME]]="","",ROW()-4)</f>
        <v>630</v>
      </c>
      <c r="B634" s="68">
        <v>45903</v>
      </c>
      <c r="C634" s="4">
        <f>IFERROR(VLOOKUP(B634,Table14[],3,0),"")</f>
        <v>9</v>
      </c>
      <c r="D634" s="4" t="str">
        <f>IFERROR(VLOOKUP(B634,Table14[],2,0),"")</f>
        <v>Week 01</v>
      </c>
      <c r="E634" s="234" t="s">
        <v>1178</v>
      </c>
      <c r="F634" s="235" t="s">
        <v>1179</v>
      </c>
      <c r="G634" s="44" t="s">
        <v>402</v>
      </c>
      <c r="H634" s="41" t="str">
        <f>IFERROR(VLOOKUP(Table49[[#This Row],[ITEM CODE]],Table2[[Item Code]:[Master Name]],2,0),"")</f>
        <v>F0301050008</v>
      </c>
      <c r="I634" s="41" t="s">
        <v>684</v>
      </c>
      <c r="J634" s="65" t="str">
        <f>IFERROR(VLOOKUP(Table49[[#This Row],[ITEM CODE]],Table2[[Item Code]:[Master Name]],3,0),"")</f>
        <v>Croissant 70g</v>
      </c>
      <c r="K634" s="1" t="str">
        <f>IFERROR(VLOOKUP(Table49[[#This Row],[ITEM CODE]],Table2[[Item Code]:[Master Name]],9,0),"")</f>
        <v>1PKT*1pcs</v>
      </c>
      <c r="L634" s="1" t="str">
        <f>IFERROR(VLOOKUP(Table49[[#This Row],[ITEM CODE]],Table2[[Item Code]:[Master Name]],8,0),"")</f>
        <v>PCS</v>
      </c>
      <c r="M634" s="41">
        <v>2</v>
      </c>
      <c r="N634" s="66">
        <f>IFERROR(VLOOKUP(Table49[[#This Row],[ITEM CODE]],Table2[[#All],[Item Code]:[Unit Cost]],10,0),0)</f>
        <v>0.55000000000000004</v>
      </c>
      <c r="O634" s="134">
        <f>IFERROR(VLOOKUP(Table49[[#This Row],[ITEM CODE]],Table2[[#All],[Item Code]:[Unit Cost]],10,0),0)</f>
        <v>0.55000000000000004</v>
      </c>
      <c r="P634" s="56"/>
      <c r="Q634" s="58"/>
      <c r="R634" s="58">
        <f>Table49[[#This Row],[QUANTITY]]*Table49[[#This Row],[INV Prices]]</f>
        <v>1.1000000000000001</v>
      </c>
      <c r="S634" s="67"/>
      <c r="V634" s="41"/>
      <c r="W634" s="4" t="str">
        <f>IFERROR(VLOOKUP(Table49[[#This Row],[ITEM CODE]],Table2[[Item Code]:[Category ]],6,0),"")</f>
        <v>Croissant</v>
      </c>
      <c r="X634" s="1" t="str">
        <f>IFERROR(VLOOKUP(Table49[[#This Row],[ITEM CODE]],Table2[[Item Code]:[Sub Category]],7,0),"")</f>
        <v>Bakery</v>
      </c>
      <c r="Y634" s="68" t="str">
        <f>Table49[[#This Row],[PO Number]]&amp;COUNTIFS($E$5:E634,E634)</f>
        <v>CO024692</v>
      </c>
    </row>
    <row r="635" spans="1:25" ht="14.7" customHeight="1" x14ac:dyDescent="0.3">
      <c r="A635" s="1">
        <f>IF(Table49[[#This Row],[ITEM NAME]]="","",ROW()-4)</f>
        <v>631</v>
      </c>
      <c r="B635" s="68">
        <v>45903</v>
      </c>
      <c r="C635" s="4">
        <f>IFERROR(VLOOKUP(B635,Table14[],3,0),"")</f>
        <v>9</v>
      </c>
      <c r="D635" s="4" t="str">
        <f>IFERROR(VLOOKUP(B635,Table14[],2,0),"")</f>
        <v>Week 01</v>
      </c>
      <c r="E635" s="234" t="s">
        <v>1178</v>
      </c>
      <c r="F635" s="235" t="s">
        <v>1179</v>
      </c>
      <c r="G635" s="44" t="s">
        <v>402</v>
      </c>
      <c r="H635" s="41" t="str">
        <f>IFERROR(VLOOKUP(Table49[[#This Row],[ITEM CODE]],Table2[[Item Code]:[Master Name]],2,0),"")</f>
        <v>F0301050009</v>
      </c>
      <c r="I635" s="41" t="s">
        <v>678</v>
      </c>
      <c r="J635" s="65" t="str">
        <f>IFERROR(VLOOKUP(Table49[[#This Row],[ITEM CODE]],Table2[[Item Code]:[Master Name]],3,0),"")</f>
        <v>Double Chocolate Twist 100g</v>
      </c>
      <c r="K635" s="1" t="str">
        <f>IFERROR(VLOOKUP(Table49[[#This Row],[ITEM CODE]],Table2[[Item Code]:[Master Name]],9,0),"")</f>
        <v>1PKT*1pcs</v>
      </c>
      <c r="L635" s="1" t="str">
        <f>IFERROR(VLOOKUP(Table49[[#This Row],[ITEM CODE]],Table2[[Item Code]:[Master Name]],8,0),"")</f>
        <v>PCS</v>
      </c>
      <c r="M635" s="41">
        <v>2</v>
      </c>
      <c r="N635" s="66">
        <f>IFERROR(VLOOKUP(Table49[[#This Row],[ITEM CODE]],Table2[[#All],[Item Code]:[Unit Cost]],10,0),0)</f>
        <v>0.8</v>
      </c>
      <c r="O635" s="134">
        <f>IFERROR(VLOOKUP(Table49[[#This Row],[ITEM CODE]],Table2[[#All],[Item Code]:[Unit Cost]],10,0),0)</f>
        <v>0.8</v>
      </c>
      <c r="P635" s="56"/>
      <c r="Q635" s="58"/>
      <c r="R635" s="58">
        <f>Table49[[#This Row],[QUANTITY]]*Table49[[#This Row],[INV Prices]]</f>
        <v>1.6</v>
      </c>
      <c r="S635" s="67"/>
      <c r="V635" s="41"/>
      <c r="W635" s="4" t="str">
        <f>IFERROR(VLOOKUP(Table49[[#This Row],[ITEM CODE]],Table2[[Item Code]:[Category ]],6,0),"")</f>
        <v>Bread</v>
      </c>
      <c r="X635" s="1" t="str">
        <f>IFERROR(VLOOKUP(Table49[[#This Row],[ITEM CODE]],Table2[[Item Code]:[Sub Category]],7,0),"")</f>
        <v>Bakery</v>
      </c>
      <c r="Y635" s="68" t="str">
        <f>Table49[[#This Row],[PO Number]]&amp;COUNTIFS($E$5:E635,E635)</f>
        <v>CO024693</v>
      </c>
    </row>
    <row r="636" spans="1:25" ht="14.7" customHeight="1" x14ac:dyDescent="0.3">
      <c r="A636" s="1">
        <f>IF(Table49[[#This Row],[ITEM NAME]]="","",ROW()-4)</f>
        <v>632</v>
      </c>
      <c r="B636" s="68">
        <v>45903</v>
      </c>
      <c r="C636" s="4">
        <f>IFERROR(VLOOKUP(B636,Table14[],3,0),"")</f>
        <v>9</v>
      </c>
      <c r="D636" s="4" t="str">
        <f>IFERROR(VLOOKUP(B636,Table14[],2,0),"")</f>
        <v>Week 01</v>
      </c>
      <c r="E636" s="234" t="s">
        <v>1178</v>
      </c>
      <c r="F636" s="235" t="s">
        <v>1179</v>
      </c>
      <c r="G636" s="44" t="s">
        <v>402</v>
      </c>
      <c r="H636" s="41" t="str">
        <f>IFERROR(VLOOKUP(Table49[[#This Row],[ITEM CODE]],Table2[[Item Code]:[Master Name]],2,0),"")</f>
        <v>F0301050010</v>
      </c>
      <c r="I636" s="41" t="s">
        <v>680</v>
      </c>
      <c r="J636" s="65" t="str">
        <f>IFERROR(VLOOKUP(Table49[[#This Row],[ITEM CODE]],Table2[[Item Code]:[Master Name]],3,0),"")</f>
        <v>Ham Pocket 100g</v>
      </c>
      <c r="K636" s="1" t="str">
        <f>IFERROR(VLOOKUP(Table49[[#This Row],[ITEM CODE]],Table2[[Item Code]:[Master Name]],9,0),"")</f>
        <v>1PKT*1pcs</v>
      </c>
      <c r="L636" s="1" t="str">
        <f>IFERROR(VLOOKUP(Table49[[#This Row],[ITEM CODE]],Table2[[Item Code]:[Master Name]],8,0),"")</f>
        <v>PCS</v>
      </c>
      <c r="M636" s="41">
        <v>2</v>
      </c>
      <c r="N636" s="66">
        <f>IFERROR(VLOOKUP(Table49[[#This Row],[ITEM CODE]],Table2[[#All],[Item Code]:[Unit Cost]],10,0),0)</f>
        <v>0.8</v>
      </c>
      <c r="O636" s="134">
        <f>IFERROR(VLOOKUP(Table49[[#This Row],[ITEM CODE]],Table2[[#All],[Item Code]:[Unit Cost]],10,0),0)</f>
        <v>0.8</v>
      </c>
      <c r="P636" s="56"/>
      <c r="Q636" s="58"/>
      <c r="R636" s="58">
        <f>Table49[[#This Row],[QUANTITY]]*Table49[[#This Row],[INV Prices]]</f>
        <v>1.6</v>
      </c>
      <c r="S636" s="67"/>
      <c r="V636" s="41"/>
      <c r="W636" s="4" t="str">
        <f>IFERROR(VLOOKUP(Table49[[#This Row],[ITEM CODE]],Table2[[Item Code]:[Category ]],6,0),"")</f>
        <v>Bun</v>
      </c>
      <c r="X636" s="1" t="str">
        <f>IFERROR(VLOOKUP(Table49[[#This Row],[ITEM CODE]],Table2[[Item Code]:[Sub Category]],7,0),"")</f>
        <v>Bakery</v>
      </c>
      <c r="Y636" s="68" t="str">
        <f>Table49[[#This Row],[PO Number]]&amp;COUNTIFS($E$5:E636,E636)</f>
        <v>CO024694</v>
      </c>
    </row>
    <row r="637" spans="1:25" ht="14.7" customHeight="1" x14ac:dyDescent="0.3">
      <c r="A637" s="1">
        <f>IF(Table49[[#This Row],[ITEM NAME]]="","",ROW()-4)</f>
        <v>633</v>
      </c>
      <c r="B637" s="68">
        <v>45903</v>
      </c>
      <c r="C637" s="4">
        <f>IFERROR(VLOOKUP(B637,Table14[],3,0),"")</f>
        <v>9</v>
      </c>
      <c r="D637" s="4" t="str">
        <f>IFERROR(VLOOKUP(B637,Table14[],2,0),"")</f>
        <v>Week 01</v>
      </c>
      <c r="E637" s="234" t="s">
        <v>1178</v>
      </c>
      <c r="F637" s="235" t="s">
        <v>1179</v>
      </c>
      <c r="G637" s="44" t="s">
        <v>402</v>
      </c>
      <c r="H637" s="41" t="str">
        <f>IFERROR(VLOOKUP(Table49[[#This Row],[ITEM CODE]],Table2[[Item Code]:[Master Name]],2,0),"")</f>
        <v>F0301050015</v>
      </c>
      <c r="I637" s="41" t="s">
        <v>675</v>
      </c>
      <c r="J637" s="65" t="str">
        <f>IFERROR(VLOOKUP(Table49[[#This Row],[ITEM CODE]],Table2[[Item Code]:[Master Name]],3,0),"")</f>
        <v>Baguette Small 150g</v>
      </c>
      <c r="K637" s="1" t="str">
        <f>IFERROR(VLOOKUP(Table49[[#This Row],[ITEM CODE]],Table2[[Item Code]:[Master Name]],9,0),"")</f>
        <v>1PKT*4pcs</v>
      </c>
      <c r="L637" s="1" t="str">
        <f>IFERROR(VLOOKUP(Table49[[#This Row],[ITEM CODE]],Table2[[Item Code]:[Master Name]],8,0),"")</f>
        <v>PKT</v>
      </c>
      <c r="M637" s="41">
        <v>1</v>
      </c>
      <c r="N637" s="66">
        <f>IFERROR(VLOOKUP(Table49[[#This Row],[ITEM CODE]],Table2[[#All],[Item Code]:[Unit Cost]],10,0),0)</f>
        <v>0.33</v>
      </c>
      <c r="O637" s="134">
        <f>IFERROR(VLOOKUP(Table49[[#This Row],[ITEM CODE]],Table2[[#All],[Item Code]:[Unit Cost]],10,0),0)</f>
        <v>0.33</v>
      </c>
      <c r="P637" s="56"/>
      <c r="Q637" s="58"/>
      <c r="R637" s="58">
        <f>Table49[[#This Row],[QUANTITY]]*Table49[[#This Row],[INV Prices]]</f>
        <v>0.33</v>
      </c>
      <c r="S637" s="67"/>
      <c r="V637" s="41"/>
      <c r="W637" s="4" t="str">
        <f>IFERROR(VLOOKUP(Table49[[#This Row],[ITEM CODE]],Table2[[Item Code]:[Category ]],6,0),"")</f>
        <v>Baguette</v>
      </c>
      <c r="X637" s="1" t="str">
        <f>IFERROR(VLOOKUP(Table49[[#This Row],[ITEM CODE]],Table2[[Item Code]:[Sub Category]],7,0),"")</f>
        <v>Bakery</v>
      </c>
      <c r="Y637" s="68" t="str">
        <f>Table49[[#This Row],[PO Number]]&amp;COUNTIFS($E$5:E637,E637)</f>
        <v>CO024695</v>
      </c>
    </row>
    <row r="638" spans="1:25" ht="14.7" customHeight="1" x14ac:dyDescent="0.3">
      <c r="A638" s="1">
        <f>IF(Table49[[#This Row],[ITEM NAME]]="","",ROW()-4)</f>
        <v>634</v>
      </c>
      <c r="B638" s="68">
        <v>45903</v>
      </c>
      <c r="C638" s="4">
        <f>IFERROR(VLOOKUP(B638,Table14[],3,0),"")</f>
        <v>9</v>
      </c>
      <c r="D638" s="4" t="str">
        <f>IFERROR(VLOOKUP(B638,Table14[],2,0),"")</f>
        <v>Week 01</v>
      </c>
      <c r="E638" s="234" t="s">
        <v>1178</v>
      </c>
      <c r="F638" s="235" t="s">
        <v>1179</v>
      </c>
      <c r="G638" s="44" t="s">
        <v>402</v>
      </c>
      <c r="H638" s="41" t="str">
        <f>IFERROR(VLOOKUP(Table49[[#This Row],[ITEM CODE]],Table2[[Item Code]:[Master Name]],2,0),"")</f>
        <v>F0301050011</v>
      </c>
      <c r="I638" s="41" t="s">
        <v>682</v>
      </c>
      <c r="J638" s="65" t="str">
        <f>IFERROR(VLOOKUP(Table49[[#This Row],[ITEM CODE]],Table2[[Item Code]:[Master Name]],3,0),"")</f>
        <v>Banana Cake</v>
      </c>
      <c r="K638" s="1" t="str">
        <f>IFERROR(VLOOKUP(Table49[[#This Row],[ITEM CODE]],Table2[[Item Code]:[Master Name]],9,0),"")</f>
        <v>1PKT*2pcs</v>
      </c>
      <c r="L638" s="1" t="str">
        <f>IFERROR(VLOOKUP(Table49[[#This Row],[ITEM CODE]],Table2[[Item Code]:[Master Name]],8,0),"")</f>
        <v>PKT</v>
      </c>
      <c r="M638" s="41">
        <v>1</v>
      </c>
      <c r="N638" s="66">
        <f>IFERROR(VLOOKUP(Table49[[#This Row],[ITEM CODE]],Table2[[#All],[Item Code]:[Unit Cost]],10,0),0)</f>
        <v>0.65</v>
      </c>
      <c r="O638" s="134">
        <f>IFERROR(VLOOKUP(Table49[[#This Row],[ITEM CODE]],Table2[[#All],[Item Code]:[Unit Cost]],10,0),0)</f>
        <v>0.65</v>
      </c>
      <c r="P638" s="56"/>
      <c r="Q638" s="58"/>
      <c r="R638" s="58">
        <f>Table49[[#This Row],[QUANTITY]]*Table49[[#This Row],[INV Prices]]</f>
        <v>0.65</v>
      </c>
      <c r="S638" s="67"/>
      <c r="V638" s="41"/>
      <c r="W638" s="4" t="str">
        <f>IFERROR(VLOOKUP(Table49[[#This Row],[ITEM CODE]],Table2[[Item Code]:[Category ]],6,0),"")</f>
        <v>Cake</v>
      </c>
      <c r="X638" s="1" t="str">
        <f>IFERROR(VLOOKUP(Table49[[#This Row],[ITEM CODE]],Table2[[Item Code]:[Sub Category]],7,0),"")</f>
        <v>Bakery</v>
      </c>
      <c r="Y638" s="68" t="str">
        <f>Table49[[#This Row],[PO Number]]&amp;COUNTIFS($E$5:E638,E638)</f>
        <v>CO024696</v>
      </c>
    </row>
    <row r="639" spans="1:25" ht="14.7" customHeight="1" x14ac:dyDescent="0.3">
      <c r="A639" s="1">
        <f>IF(Table49[[#This Row],[ITEM NAME]]="","",ROW()-4)</f>
        <v>635</v>
      </c>
      <c r="B639" s="68">
        <v>45903</v>
      </c>
      <c r="C639" s="4">
        <f>IFERROR(VLOOKUP(B639,Table14[],3,0),"")</f>
        <v>9</v>
      </c>
      <c r="D639" s="4" t="str">
        <f>IFERROR(VLOOKUP(B639,Table14[],2,0),"")</f>
        <v>Week 01</v>
      </c>
      <c r="E639" s="234" t="s">
        <v>1178</v>
      </c>
      <c r="F639" s="235" t="s">
        <v>1179</v>
      </c>
      <c r="G639" s="44" t="s">
        <v>402</v>
      </c>
      <c r="H639" s="41" t="str">
        <f>IFERROR(VLOOKUP(Table49[[#This Row],[ITEM CODE]],Table2[[Item Code]:[Master Name]],2,0),"")</f>
        <v>F0301050016</v>
      </c>
      <c r="I639" s="41" t="s">
        <v>692</v>
      </c>
      <c r="J639" s="65" t="str">
        <f>IFERROR(VLOOKUP(Table49[[#This Row],[ITEM CODE]],Table2[[Item Code]:[Master Name]],3,0),"")</f>
        <v>Chocolate Muffin</v>
      </c>
      <c r="K639" s="1" t="str">
        <f>IFERROR(VLOOKUP(Table49[[#This Row],[ITEM CODE]],Table2[[Item Code]:[Master Name]],9,0),"")</f>
        <v>1PKT*6pcs</v>
      </c>
      <c r="L639" s="1" t="str">
        <f>IFERROR(VLOOKUP(Table49[[#This Row],[ITEM CODE]],Table2[[Item Code]:[Master Name]],8,0),"")</f>
        <v>PKT</v>
      </c>
      <c r="M639" s="41">
        <v>1</v>
      </c>
      <c r="N639" s="66">
        <f>IFERROR(VLOOKUP(Table49[[#This Row],[ITEM CODE]],Table2[[#All],[Item Code]:[Unit Cost]],10,0),0)</f>
        <v>1.02</v>
      </c>
      <c r="O639" s="134">
        <f>IFERROR(VLOOKUP(Table49[[#This Row],[ITEM CODE]],Table2[[#All],[Item Code]:[Unit Cost]],10,0),0)</f>
        <v>1.02</v>
      </c>
      <c r="P639" s="56"/>
      <c r="Q639" s="58"/>
      <c r="R639" s="58">
        <f>Table49[[#This Row],[QUANTITY]]*Table49[[#This Row],[INV Prices]]</f>
        <v>1.02</v>
      </c>
      <c r="S639" s="67"/>
      <c r="V639" s="41"/>
      <c r="W639" s="4" t="str">
        <f>IFERROR(VLOOKUP(Table49[[#This Row],[ITEM CODE]],Table2[[Item Code]:[Category ]],6,0),"")</f>
        <v>Muffin</v>
      </c>
      <c r="X639" s="1" t="str">
        <f>IFERROR(VLOOKUP(Table49[[#This Row],[ITEM CODE]],Table2[[Item Code]:[Sub Category]],7,0),"")</f>
        <v>Bakery</v>
      </c>
      <c r="Y639" s="68" t="str">
        <f>Table49[[#This Row],[PO Number]]&amp;COUNTIFS($E$5:E639,E639)</f>
        <v>CO024697</v>
      </c>
    </row>
    <row r="640" spans="1:25" ht="14.7" customHeight="1" x14ac:dyDescent="0.3">
      <c r="A640" s="1">
        <f>IF(Table49[[#This Row],[ITEM NAME]]="","",ROW()-4)</f>
        <v>636</v>
      </c>
      <c r="B640" s="68">
        <v>45903</v>
      </c>
      <c r="C640" s="4">
        <f>IFERROR(VLOOKUP(B640,Table14[],3,0),"")</f>
        <v>9</v>
      </c>
      <c r="D640" s="4" t="str">
        <f>IFERROR(VLOOKUP(B640,Table14[],2,0),"")</f>
        <v>Week 01</v>
      </c>
      <c r="E640" s="234" t="s">
        <v>1178</v>
      </c>
      <c r="F640" s="235" t="s">
        <v>1179</v>
      </c>
      <c r="G640" s="44" t="s">
        <v>402</v>
      </c>
      <c r="H640" s="41" t="str">
        <f>IFERROR(VLOOKUP(Table49[[#This Row],[ITEM CODE]],Table2[[Item Code]:[Master Name]],2,0),"")</f>
        <v>F0301050017</v>
      </c>
      <c r="I640" s="41" t="s">
        <v>685</v>
      </c>
      <c r="J640" s="65" t="str">
        <f>IFERROR(VLOOKUP(Table49[[#This Row],[ITEM CODE]],Table2[[Item Code]:[Master Name]],3,0),"")</f>
        <v>Chocolate Roll</v>
      </c>
      <c r="K640" s="1" t="str">
        <f>IFERROR(VLOOKUP(Table49[[#This Row],[ITEM CODE]],Table2[[Item Code]:[Master Name]],9,0),"")</f>
        <v>1PKT*1pcs</v>
      </c>
      <c r="L640" s="1" t="str">
        <f>IFERROR(VLOOKUP(Table49[[#This Row],[ITEM CODE]],Table2[[Item Code]:[Master Name]],8,0),"")</f>
        <v>PCS</v>
      </c>
      <c r="M640" s="41">
        <v>1</v>
      </c>
      <c r="N640" s="66">
        <f>IFERROR(VLOOKUP(Table49[[#This Row],[ITEM CODE]],Table2[[#All],[Item Code]:[Unit Cost]],10,0),0)</f>
        <v>0.65</v>
      </c>
      <c r="O640" s="134">
        <f>IFERROR(VLOOKUP(Table49[[#This Row],[ITEM CODE]],Table2[[#All],[Item Code]:[Unit Cost]],10,0),0)</f>
        <v>0.65</v>
      </c>
      <c r="P640" s="56"/>
      <c r="Q640" s="58"/>
      <c r="R640" s="58">
        <f>Table49[[#This Row],[QUANTITY]]*Table49[[#This Row],[INV Prices]]</f>
        <v>0.65</v>
      </c>
      <c r="S640" s="67"/>
      <c r="V640" s="41"/>
      <c r="W640" s="4" t="str">
        <f>IFERROR(VLOOKUP(Table49[[#This Row],[ITEM CODE]],Table2[[Item Code]:[Category ]],6,0),"")</f>
        <v>Croissant</v>
      </c>
      <c r="X640" s="1" t="str">
        <f>IFERROR(VLOOKUP(Table49[[#This Row],[ITEM CODE]],Table2[[Item Code]:[Sub Category]],7,0),"")</f>
        <v>Bakery</v>
      </c>
      <c r="Y640" s="68" t="str">
        <f>Table49[[#This Row],[PO Number]]&amp;COUNTIFS($E$5:E640,E640)</f>
        <v>CO024698</v>
      </c>
    </row>
    <row r="641" spans="1:25" ht="14.7" customHeight="1" x14ac:dyDescent="0.3">
      <c r="A641" s="1">
        <f>IF(Table49[[#This Row],[ITEM NAME]]="","",ROW()-4)</f>
        <v>637</v>
      </c>
      <c r="B641" s="68">
        <v>45903</v>
      </c>
      <c r="C641" s="4">
        <f>IFERROR(VLOOKUP(B641,Table14[],3,0),"")</f>
        <v>9</v>
      </c>
      <c r="D641" s="4" t="str">
        <f>IFERROR(VLOOKUP(B641,Table14[],2,0),"")</f>
        <v>Week 01</v>
      </c>
      <c r="E641" s="234" t="s">
        <v>1178</v>
      </c>
      <c r="F641" s="235" t="s">
        <v>1179</v>
      </c>
      <c r="G641" s="44" t="s">
        <v>402</v>
      </c>
      <c r="H641" s="41" t="str">
        <f>IFERROR(VLOOKUP(Table49[[#This Row],[ITEM CODE]],Table2[[Item Code]:[Master Name]],2,0),"")</f>
        <v>F0301050018</v>
      </c>
      <c r="I641" s="41" t="s">
        <v>688</v>
      </c>
      <c r="J641" s="65" t="str">
        <f>IFERROR(VLOOKUP(Table49[[#This Row],[ITEM CODE]],Table2[[Item Code]:[Master Name]],3,0),"")</f>
        <v>Green Tea Muffin</v>
      </c>
      <c r="K641" s="1" t="str">
        <f>IFERROR(VLOOKUP(Table49[[#This Row],[ITEM CODE]],Table2[[Item Code]:[Master Name]],9,0),"")</f>
        <v>1PKT*3pcs</v>
      </c>
      <c r="L641" s="1" t="str">
        <f>IFERROR(VLOOKUP(Table49[[#This Row],[ITEM CODE]],Table2[[Item Code]:[Master Name]],8,0),"")</f>
        <v>PKT</v>
      </c>
      <c r="M641" s="41">
        <v>1</v>
      </c>
      <c r="N641" s="66">
        <f>IFERROR(VLOOKUP(Table49[[#This Row],[ITEM CODE]],Table2[[#All],[Item Code]:[Unit Cost]],10,0),0)</f>
        <v>0.44</v>
      </c>
      <c r="O641" s="134">
        <f>IFERROR(VLOOKUP(Table49[[#This Row],[ITEM CODE]],Table2[[#All],[Item Code]:[Unit Cost]],10,0),0)</f>
        <v>0.44</v>
      </c>
      <c r="P641" s="56"/>
      <c r="Q641" s="58"/>
      <c r="R641" s="58">
        <f>Table49[[#This Row],[QUANTITY]]*Table49[[#This Row],[INV Prices]]</f>
        <v>0.44</v>
      </c>
      <c r="S641" s="67"/>
      <c r="V641" s="41"/>
      <c r="W641" s="4" t="str">
        <f>IFERROR(VLOOKUP(Table49[[#This Row],[ITEM CODE]],Table2[[Item Code]:[Category ]],6,0),"")</f>
        <v>Muffin</v>
      </c>
      <c r="X641" s="1" t="str">
        <f>IFERROR(VLOOKUP(Table49[[#This Row],[ITEM CODE]],Table2[[Item Code]:[Sub Category]],7,0),"")</f>
        <v>Bakery</v>
      </c>
      <c r="Y641" s="68" t="str">
        <f>Table49[[#This Row],[PO Number]]&amp;COUNTIFS($E$5:E641,E641)</f>
        <v>CO024699</v>
      </c>
    </row>
    <row r="642" spans="1:25" ht="14.7" customHeight="1" x14ac:dyDescent="0.3">
      <c r="A642" s="1">
        <f>IF(Table49[[#This Row],[ITEM NAME]]="","",ROW()-4)</f>
        <v>638</v>
      </c>
      <c r="B642" s="68">
        <v>45903</v>
      </c>
      <c r="C642" s="4">
        <f>IFERROR(VLOOKUP(B642,Table14[],3,0),"")</f>
        <v>9</v>
      </c>
      <c r="D642" s="4" t="str">
        <f>IFERROR(VLOOKUP(B642,Table14[],2,0),"")</f>
        <v>Week 01</v>
      </c>
      <c r="E642" s="234" t="s">
        <v>1178</v>
      </c>
      <c r="F642" s="235" t="s">
        <v>1179</v>
      </c>
      <c r="G642" s="44" t="s">
        <v>402</v>
      </c>
      <c r="H642" s="41" t="str">
        <f>IFERROR(VLOOKUP(Table49[[#This Row],[ITEM CODE]],Table2[[Item Code]:[Master Name]],2,0),"")</f>
        <v>F0301050019</v>
      </c>
      <c r="I642" s="41" t="s">
        <v>681</v>
      </c>
      <c r="J642" s="65" t="str">
        <f>IFERROR(VLOOKUP(Table49[[#This Row],[ITEM CODE]],Table2[[Item Code]:[Master Name]],3,0),"")</f>
        <v xml:space="preserve">Hot Dog Cheese </v>
      </c>
      <c r="K642" s="1" t="str">
        <f>IFERROR(VLOOKUP(Table49[[#This Row],[ITEM CODE]],Table2[[Item Code]:[Master Name]],9,0),"")</f>
        <v>1PKT*4pcs</v>
      </c>
      <c r="L642" s="1" t="str">
        <f>IFERROR(VLOOKUP(Table49[[#This Row],[ITEM CODE]],Table2[[Item Code]:[Master Name]],8,0),"")</f>
        <v>PKT</v>
      </c>
      <c r="M642" s="41">
        <v>1</v>
      </c>
      <c r="N642" s="66">
        <f>IFERROR(VLOOKUP(Table49[[#This Row],[ITEM CODE]],Table2[[#All],[Item Code]:[Unit Cost]],10,0),0)</f>
        <v>0.98</v>
      </c>
      <c r="O642" s="134">
        <f>IFERROR(VLOOKUP(Table49[[#This Row],[ITEM CODE]],Table2[[#All],[Item Code]:[Unit Cost]],10,0),0)</f>
        <v>0.98</v>
      </c>
      <c r="P642" s="56"/>
      <c r="Q642" s="58"/>
      <c r="R642" s="58">
        <f>Table49[[#This Row],[QUANTITY]]*Table49[[#This Row],[INV Prices]]</f>
        <v>0.98</v>
      </c>
      <c r="S642" s="67"/>
      <c r="V642" s="41"/>
      <c r="W642" s="4" t="str">
        <f>IFERROR(VLOOKUP(Table49[[#This Row],[ITEM CODE]],Table2[[Item Code]:[Category ]],6,0),"")</f>
        <v>Bun</v>
      </c>
      <c r="X642" s="1" t="str">
        <f>IFERROR(VLOOKUP(Table49[[#This Row],[ITEM CODE]],Table2[[Item Code]:[Sub Category]],7,0),"")</f>
        <v>Bakery</v>
      </c>
      <c r="Y642" s="68" t="str">
        <f>Table49[[#This Row],[PO Number]]&amp;COUNTIFS($E$5:E642,E642)</f>
        <v>CO0246910</v>
      </c>
    </row>
    <row r="643" spans="1:25" ht="14.7" customHeight="1" x14ac:dyDescent="0.3">
      <c r="A643" s="1">
        <f>IF(Table49[[#This Row],[ITEM NAME]]="","",ROW()-4)</f>
        <v>639</v>
      </c>
      <c r="B643" s="68">
        <v>45903</v>
      </c>
      <c r="C643" s="4">
        <f>IFERROR(VLOOKUP(B643,Table14[],3,0),"")</f>
        <v>9</v>
      </c>
      <c r="D643" s="4" t="str">
        <f>IFERROR(VLOOKUP(B643,Table14[],2,0),"")</f>
        <v>Week 01</v>
      </c>
      <c r="E643" s="234" t="s">
        <v>1178</v>
      </c>
      <c r="F643" s="235" t="s">
        <v>1179</v>
      </c>
      <c r="G643" s="44" t="s">
        <v>402</v>
      </c>
      <c r="H643" s="41" t="str">
        <f>IFERROR(VLOOKUP(Table49[[#This Row],[ITEM CODE]],Table2[[Item Code]:[Master Name]],2,0),"")</f>
        <v>F0301050013</v>
      </c>
      <c r="I643" s="41" t="s">
        <v>683</v>
      </c>
      <c r="J643" s="65" t="str">
        <f>IFERROR(VLOOKUP(Table49[[#This Row],[ITEM CODE]],Table2[[Item Code]:[Master Name]],3,0),"")</f>
        <v>Marble Cake</v>
      </c>
      <c r="K643" s="1" t="str">
        <f>IFERROR(VLOOKUP(Table49[[#This Row],[ITEM CODE]],Table2[[Item Code]:[Master Name]],9,0),"")</f>
        <v>1PKT*2pcs</v>
      </c>
      <c r="L643" s="1" t="str">
        <f>IFERROR(VLOOKUP(Table49[[#This Row],[ITEM CODE]],Table2[[Item Code]:[Master Name]],8,0),"")</f>
        <v>PKT</v>
      </c>
      <c r="M643" s="41">
        <v>1</v>
      </c>
      <c r="N643" s="66">
        <f>IFERROR(VLOOKUP(Table49[[#This Row],[ITEM CODE]],Table2[[#All],[Item Code]:[Unit Cost]],10,0),0)</f>
        <v>0.82</v>
      </c>
      <c r="O643" s="134">
        <f>IFERROR(VLOOKUP(Table49[[#This Row],[ITEM CODE]],Table2[[#All],[Item Code]:[Unit Cost]],10,0),0)</f>
        <v>0.82</v>
      </c>
      <c r="P643" s="56"/>
      <c r="Q643" s="58"/>
      <c r="R643" s="58">
        <f>Table49[[#This Row],[QUANTITY]]*Table49[[#This Row],[INV Prices]]</f>
        <v>0.82</v>
      </c>
      <c r="S643" s="67"/>
      <c r="V643" s="41"/>
      <c r="W643" s="4" t="str">
        <f>IFERROR(VLOOKUP(Table49[[#This Row],[ITEM CODE]],Table2[[Item Code]:[Category ]],6,0),"")</f>
        <v>Cake</v>
      </c>
      <c r="X643" s="1" t="str">
        <f>IFERROR(VLOOKUP(Table49[[#This Row],[ITEM CODE]],Table2[[Item Code]:[Sub Category]],7,0),"")</f>
        <v>Bakery</v>
      </c>
      <c r="Y643" s="68" t="str">
        <f>Table49[[#This Row],[PO Number]]&amp;COUNTIFS($E$5:E643,E643)</f>
        <v>CO0246911</v>
      </c>
    </row>
    <row r="644" spans="1:25" ht="14.7" customHeight="1" x14ac:dyDescent="0.3">
      <c r="A644" s="1">
        <f>IF(Table49[[#This Row],[ITEM NAME]]="","",ROW()-4)</f>
        <v>640</v>
      </c>
      <c r="B644" s="68">
        <v>45903</v>
      </c>
      <c r="C644" s="4">
        <f>IFERROR(VLOOKUP(B644,Table14[],3,0),"")</f>
        <v>9</v>
      </c>
      <c r="D644" s="4" t="str">
        <f>IFERROR(VLOOKUP(B644,Table14[],2,0),"")</f>
        <v>Week 01</v>
      </c>
      <c r="E644" s="234" t="s">
        <v>1178</v>
      </c>
      <c r="F644" s="235" t="s">
        <v>1179</v>
      </c>
      <c r="G644" s="44" t="s">
        <v>402</v>
      </c>
      <c r="H644" s="41" t="str">
        <f>IFERROR(VLOOKUP(Table49[[#This Row],[ITEM CODE]],Table2[[Item Code]:[Master Name]],2,0),"")</f>
        <v>F0301050014</v>
      </c>
      <c r="I644" s="41" t="s">
        <v>676</v>
      </c>
      <c r="J644" s="65" t="str">
        <f>IFERROR(VLOOKUP(Table49[[#This Row],[ITEM CODE]],Table2[[Item Code]:[Master Name]],3,0),"")</f>
        <v>Mini Baguette</v>
      </c>
      <c r="K644" s="1" t="str">
        <f>IFERROR(VLOOKUP(Table49[[#This Row],[ITEM CODE]],Table2[[Item Code]:[Master Name]],9,0),"")</f>
        <v>1PKT*5pcs</v>
      </c>
      <c r="L644" s="1" t="str">
        <f>IFERROR(VLOOKUP(Table49[[#This Row],[ITEM CODE]],Table2[[Item Code]:[Master Name]],8,0),"")</f>
        <v>PKT</v>
      </c>
      <c r="M644" s="41">
        <v>1</v>
      </c>
      <c r="N644" s="66">
        <f>IFERROR(VLOOKUP(Table49[[#This Row],[ITEM CODE]],Table2[[#All],[Item Code]:[Unit Cost]],10,0),0)</f>
        <v>0.75</v>
      </c>
      <c r="O644" s="134">
        <f>IFERROR(VLOOKUP(Table49[[#This Row],[ITEM CODE]],Table2[[#All],[Item Code]:[Unit Cost]],10,0),0)</f>
        <v>0.75</v>
      </c>
      <c r="P644" s="56"/>
      <c r="Q644" s="58"/>
      <c r="R644" s="58">
        <f>Table49[[#This Row],[QUANTITY]]*Table49[[#This Row],[INV Prices]]</f>
        <v>0.75</v>
      </c>
      <c r="S644" s="67"/>
      <c r="V644" s="41"/>
      <c r="W644" s="4" t="str">
        <f>IFERROR(VLOOKUP(Table49[[#This Row],[ITEM CODE]],Table2[[Item Code]:[Category ]],6,0),"")</f>
        <v>Baguette</v>
      </c>
      <c r="X644" s="1" t="str">
        <f>IFERROR(VLOOKUP(Table49[[#This Row],[ITEM CODE]],Table2[[Item Code]:[Sub Category]],7,0),"")</f>
        <v>Bakery</v>
      </c>
      <c r="Y644" s="68" t="str">
        <f>Table49[[#This Row],[PO Number]]&amp;COUNTIFS($E$5:E644,E644)</f>
        <v>CO0246912</v>
      </c>
    </row>
    <row r="645" spans="1:25" ht="14.7" customHeight="1" x14ac:dyDescent="0.3">
      <c r="A645" s="1">
        <f>IF(Table49[[#This Row],[ITEM NAME]]="","",ROW()-4)</f>
        <v>641</v>
      </c>
      <c r="B645" s="68">
        <v>45903</v>
      </c>
      <c r="C645" s="4">
        <f>IFERROR(VLOOKUP(B645,Table14[],3,0),"")</f>
        <v>9</v>
      </c>
      <c r="D645" s="4" t="str">
        <f>IFERROR(VLOOKUP(B645,Table14[],2,0),"")</f>
        <v>Week 01</v>
      </c>
      <c r="E645" s="234" t="s">
        <v>1178</v>
      </c>
      <c r="F645" s="235" t="s">
        <v>1179</v>
      </c>
      <c r="G645" s="44" t="s">
        <v>402</v>
      </c>
      <c r="H645" s="41" t="str">
        <f>IFERROR(VLOOKUP(Table49[[#This Row],[ITEM CODE]],Table2[[Item Code]:[Master Name]],2,0),"")</f>
        <v>F0301050020</v>
      </c>
      <c r="I645" s="41" t="s">
        <v>686</v>
      </c>
      <c r="J645" s="65" t="str">
        <f>IFERROR(VLOOKUP(Table49[[#This Row],[ITEM CODE]],Table2[[Item Code]:[Master Name]],3,0),"")</f>
        <v>Mix Mini Snack</v>
      </c>
      <c r="K645" s="1" t="str">
        <f>IFERROR(VLOOKUP(Table49[[#This Row],[ITEM CODE]],Table2[[Item Code]:[Master Name]],9,0),"")</f>
        <v>1PKT*7pcs</v>
      </c>
      <c r="L645" s="1" t="str">
        <f>IFERROR(VLOOKUP(Table49[[#This Row],[ITEM CODE]],Table2[[Item Code]:[Master Name]],8,0),"")</f>
        <v>PKT</v>
      </c>
      <c r="M645" s="41">
        <v>1</v>
      </c>
      <c r="N645" s="66">
        <f>IFERROR(VLOOKUP(Table49[[#This Row],[ITEM CODE]],Table2[[#All],[Item Code]:[Unit Cost]],10,0),0)</f>
        <v>1.77</v>
      </c>
      <c r="O645" s="134">
        <f>IFERROR(VLOOKUP(Table49[[#This Row],[ITEM CODE]],Table2[[#All],[Item Code]:[Unit Cost]],10,0),0)</f>
        <v>1.77</v>
      </c>
      <c r="P645" s="56"/>
      <c r="Q645" s="58"/>
      <c r="R645" s="58">
        <f>Table49[[#This Row],[QUANTITY]]*Table49[[#This Row],[INV Prices]]</f>
        <v>1.77</v>
      </c>
      <c r="S645" s="67"/>
      <c r="V645" s="41"/>
      <c r="W645" s="4" t="str">
        <f>IFERROR(VLOOKUP(Table49[[#This Row],[ITEM CODE]],Table2[[Item Code]:[Category ]],6,0),"")</f>
        <v>Croissant</v>
      </c>
      <c r="X645" s="1" t="str">
        <f>IFERROR(VLOOKUP(Table49[[#This Row],[ITEM CODE]],Table2[[Item Code]:[Sub Category]],7,0),"")</f>
        <v>Bakery</v>
      </c>
      <c r="Y645" s="68" t="str">
        <f>Table49[[#This Row],[PO Number]]&amp;COUNTIFS($E$5:E645,E645)</f>
        <v>CO0246913</v>
      </c>
    </row>
    <row r="646" spans="1:25" ht="14.7" customHeight="1" x14ac:dyDescent="0.3">
      <c r="A646" s="1">
        <f>IF(Table49[[#This Row],[ITEM NAME]]="","",ROW()-4)</f>
        <v>642</v>
      </c>
      <c r="B646" s="68">
        <v>45903</v>
      </c>
      <c r="C646" s="4">
        <f>IFERROR(VLOOKUP(B646,Table14[],3,0),"")</f>
        <v>9</v>
      </c>
      <c r="D646" s="4" t="str">
        <f>IFERROR(VLOOKUP(B646,Table14[],2,0),"")</f>
        <v>Week 01</v>
      </c>
      <c r="E646" s="234" t="s">
        <v>1178</v>
      </c>
      <c r="F646" s="235" t="s">
        <v>1179</v>
      </c>
      <c r="G646" s="44" t="s">
        <v>402</v>
      </c>
      <c r="H646" s="41" t="str">
        <f>IFERROR(VLOOKUP(Table49[[#This Row],[ITEM CODE]],Table2[[Item Code]:[Master Name]],2,0),"")</f>
        <v>F0301050021</v>
      </c>
      <c r="I646" s="41" t="s">
        <v>689</v>
      </c>
      <c r="J646" s="65" t="str">
        <f>IFERROR(VLOOKUP(Table49[[#This Row],[ITEM CODE]],Table2[[Item Code]:[Master Name]],3,0),"")</f>
        <v>Mix Fruit Muffin</v>
      </c>
      <c r="K646" s="1" t="str">
        <f>IFERROR(VLOOKUP(Table49[[#This Row],[ITEM CODE]],Table2[[Item Code]:[Master Name]],9,0),"")</f>
        <v>1PKT*4pcs</v>
      </c>
      <c r="L646" s="1" t="str">
        <f>IFERROR(VLOOKUP(Table49[[#This Row],[ITEM CODE]],Table2[[Item Code]:[Master Name]],8,0),"")</f>
        <v>PKT</v>
      </c>
      <c r="M646" s="41">
        <v>1</v>
      </c>
      <c r="N646" s="66">
        <f>IFERROR(VLOOKUP(Table49[[#This Row],[ITEM CODE]],Table2[[#All],[Item Code]:[Unit Cost]],10,0),0)</f>
        <v>0.44</v>
      </c>
      <c r="O646" s="134">
        <f>IFERROR(VLOOKUP(Table49[[#This Row],[ITEM CODE]],Table2[[#All],[Item Code]:[Unit Cost]],10,0),0)</f>
        <v>0.44</v>
      </c>
      <c r="P646" s="56"/>
      <c r="Q646" s="58"/>
      <c r="R646" s="58">
        <f>Table49[[#This Row],[QUANTITY]]*Table49[[#This Row],[INV Prices]]</f>
        <v>0.44</v>
      </c>
      <c r="S646" s="67"/>
      <c r="V646" s="41"/>
      <c r="W646" s="4" t="str">
        <f>IFERROR(VLOOKUP(Table49[[#This Row],[ITEM CODE]],Table2[[Item Code]:[Category ]],6,0),"")</f>
        <v>Muffin</v>
      </c>
      <c r="X646" s="1" t="str">
        <f>IFERROR(VLOOKUP(Table49[[#This Row],[ITEM CODE]],Table2[[Item Code]:[Sub Category]],7,0),"")</f>
        <v>Bakery</v>
      </c>
      <c r="Y646" s="68" t="str">
        <f>Table49[[#This Row],[PO Number]]&amp;COUNTIFS($E$5:E646,E646)</f>
        <v>CO0246914</v>
      </c>
    </row>
    <row r="647" spans="1:25" ht="14.7" customHeight="1" x14ac:dyDescent="0.3">
      <c r="A647" s="1">
        <f>IF(Table49[[#This Row],[ITEM NAME]]="","",ROW()-4)</f>
        <v>643</v>
      </c>
      <c r="B647" s="68">
        <v>45903</v>
      </c>
      <c r="C647" s="4">
        <f>IFERROR(VLOOKUP(B647,Table14[],3,0),"")</f>
        <v>9</v>
      </c>
      <c r="D647" s="4" t="str">
        <f>IFERROR(VLOOKUP(B647,Table14[],2,0),"")</f>
        <v>Week 01</v>
      </c>
      <c r="E647" s="234" t="s">
        <v>1178</v>
      </c>
      <c r="F647" s="235" t="s">
        <v>1179</v>
      </c>
      <c r="G647" s="44" t="s">
        <v>402</v>
      </c>
      <c r="H647" s="41" t="str">
        <f>IFERROR(VLOOKUP(Table49[[#This Row],[ITEM CODE]],Table2[[Item Code]:[Master Name]],2,0),"")</f>
        <v>F0301050022</v>
      </c>
      <c r="I647" s="41" t="s">
        <v>679</v>
      </c>
      <c r="J647" s="65" t="str">
        <f>IFERROR(VLOOKUP(Table49[[#This Row],[ITEM CODE]],Table2[[Item Code]:[Master Name]],3,0),"")</f>
        <v xml:space="preserve">Raisins Bread </v>
      </c>
      <c r="K647" s="1" t="str">
        <f>IFERROR(VLOOKUP(Table49[[#This Row],[ITEM CODE]],Table2[[Item Code]:[Master Name]],9,0),"")</f>
        <v>1PKT*1pcs</v>
      </c>
      <c r="L647" s="1" t="str">
        <f>IFERROR(VLOOKUP(Table49[[#This Row],[ITEM CODE]],Table2[[Item Code]:[Master Name]],8,0),"")</f>
        <v>PCS</v>
      </c>
      <c r="M647" s="41">
        <v>1</v>
      </c>
      <c r="N647" s="66">
        <f>IFERROR(VLOOKUP(Table49[[#This Row],[ITEM CODE]],Table2[[#All],[Item Code]:[Unit Cost]],10,0),0)</f>
        <v>0.77</v>
      </c>
      <c r="O647" s="134">
        <f>IFERROR(VLOOKUP(Table49[[#This Row],[ITEM CODE]],Table2[[#All],[Item Code]:[Unit Cost]],10,0),0)</f>
        <v>0.77</v>
      </c>
      <c r="P647" s="56"/>
      <c r="Q647" s="58"/>
      <c r="R647" s="58">
        <f>Table49[[#This Row],[QUANTITY]]*Table49[[#This Row],[INV Prices]]</f>
        <v>0.77</v>
      </c>
      <c r="S647" s="67"/>
      <c r="V647" s="41"/>
      <c r="W647" s="4" t="str">
        <f>IFERROR(VLOOKUP(Table49[[#This Row],[ITEM CODE]],Table2[[Item Code]:[Category ]],6,0),"")</f>
        <v>Bread</v>
      </c>
      <c r="X647" s="1" t="str">
        <f>IFERROR(VLOOKUP(Table49[[#This Row],[ITEM CODE]],Table2[[Item Code]:[Sub Category]],7,0),"")</f>
        <v>Bakery</v>
      </c>
      <c r="Y647" s="68" t="str">
        <f>Table49[[#This Row],[PO Number]]&amp;COUNTIFS($E$5:E647,E647)</f>
        <v>CO0246915</v>
      </c>
    </row>
    <row r="648" spans="1:25" ht="14.7" customHeight="1" x14ac:dyDescent="0.3">
      <c r="A648" s="1">
        <f>IF(Table49[[#This Row],[ITEM NAME]]="","",ROW()-4)</f>
        <v>644</v>
      </c>
      <c r="B648" s="68">
        <v>45903</v>
      </c>
      <c r="C648" s="4">
        <f>IFERROR(VLOOKUP(B648,Table14[],3,0),"")</f>
        <v>9</v>
      </c>
      <c r="D648" s="4" t="str">
        <f>IFERROR(VLOOKUP(B648,Table14[],2,0),"")</f>
        <v>Week 01</v>
      </c>
      <c r="E648" s="234" t="s">
        <v>1178</v>
      </c>
      <c r="F648" s="235" t="s">
        <v>1179</v>
      </c>
      <c r="G648" s="44" t="s">
        <v>402</v>
      </c>
      <c r="H648" s="41" t="str">
        <f>IFERROR(VLOOKUP(Table49[[#This Row],[ITEM CODE]],Table2[[Item Code]:[Master Name]],2,0),"")</f>
        <v>F0301050023</v>
      </c>
      <c r="I648" s="41" t="s">
        <v>690</v>
      </c>
      <c r="J648" s="65" t="str">
        <f>IFERROR(VLOOKUP(Table49[[#This Row],[ITEM CODE]],Table2[[Item Code]:[Master Name]],3,0),"")</f>
        <v>Strawberry Muffin</v>
      </c>
      <c r="K648" s="1" t="str">
        <f>IFERROR(VLOOKUP(Table49[[#This Row],[ITEM CODE]],Table2[[Item Code]:[Master Name]],9,0),"")</f>
        <v>1PKT*3pcs</v>
      </c>
      <c r="L648" s="1" t="str">
        <f>IFERROR(VLOOKUP(Table49[[#This Row],[ITEM CODE]],Table2[[Item Code]:[Master Name]],8,0),"")</f>
        <v>PKT</v>
      </c>
      <c r="M648" s="41">
        <v>1</v>
      </c>
      <c r="N648" s="66">
        <f>IFERROR(VLOOKUP(Table49[[#This Row],[ITEM CODE]],Table2[[#All],[Item Code]:[Unit Cost]],10,0),0)</f>
        <v>0.44</v>
      </c>
      <c r="O648" s="134">
        <f>IFERROR(VLOOKUP(Table49[[#This Row],[ITEM CODE]],Table2[[#All],[Item Code]:[Unit Cost]],10,0),0)</f>
        <v>0.44</v>
      </c>
      <c r="P648" s="56"/>
      <c r="Q648" s="58"/>
      <c r="R648" s="58">
        <f>Table49[[#This Row],[QUANTITY]]*Table49[[#This Row],[INV Prices]]</f>
        <v>0.44</v>
      </c>
      <c r="S648" s="67"/>
      <c r="V648" s="41"/>
      <c r="W648" s="4" t="str">
        <f>IFERROR(VLOOKUP(Table49[[#This Row],[ITEM CODE]],Table2[[Item Code]:[Category ]],6,0),"")</f>
        <v>Muffin</v>
      </c>
      <c r="X648" s="1" t="str">
        <f>IFERROR(VLOOKUP(Table49[[#This Row],[ITEM CODE]],Table2[[Item Code]:[Sub Category]],7,0),"")</f>
        <v>Bakery</v>
      </c>
      <c r="Y648" s="68" t="str">
        <f>Table49[[#This Row],[PO Number]]&amp;COUNTIFS($E$5:E648,E648)</f>
        <v>CO0246916</v>
      </c>
    </row>
    <row r="649" spans="1:25" ht="14.7" customHeight="1" x14ac:dyDescent="0.3">
      <c r="A649" s="1">
        <f>IF(Table49[[#This Row],[ITEM NAME]]="","",ROW()-4)</f>
        <v>645</v>
      </c>
      <c r="B649" s="68">
        <v>45903</v>
      </c>
      <c r="C649" s="4">
        <f>IFERROR(VLOOKUP(B649,Table14[],3,0),"")</f>
        <v>9</v>
      </c>
      <c r="D649" s="4" t="str">
        <f>IFERROR(VLOOKUP(B649,Table14[],2,0),"")</f>
        <v>Week 01</v>
      </c>
      <c r="E649" s="234" t="s">
        <v>1178</v>
      </c>
      <c r="F649" s="235" t="s">
        <v>1179</v>
      </c>
      <c r="G649" s="44" t="s">
        <v>402</v>
      </c>
      <c r="H649" s="41" t="str">
        <f>IFERROR(VLOOKUP(Table49[[#This Row],[ITEM CODE]],Table2[[Item Code]:[Master Name]],2,0),"")</f>
        <v>F0301050024</v>
      </c>
      <c r="I649" s="41" t="s">
        <v>691</v>
      </c>
      <c r="J649" s="65" t="str">
        <f>IFERROR(VLOOKUP(Table49[[#This Row],[ITEM CODE]],Table2[[Item Code]:[Master Name]],3,0),"")</f>
        <v>Vanilla Muffin</v>
      </c>
      <c r="K649" s="1" t="str">
        <f>IFERROR(VLOOKUP(Table49[[#This Row],[ITEM CODE]],Table2[[Item Code]:[Master Name]],9,0),"")</f>
        <v>1PKT*3pcs</v>
      </c>
      <c r="L649" s="1" t="str">
        <f>IFERROR(VLOOKUP(Table49[[#This Row],[ITEM CODE]],Table2[[Item Code]:[Master Name]],8,0),"")</f>
        <v>PKT</v>
      </c>
      <c r="M649" s="41">
        <v>1</v>
      </c>
      <c r="N649" s="66">
        <f>IFERROR(VLOOKUP(Table49[[#This Row],[ITEM CODE]],Table2[[#All],[Item Code]:[Unit Cost]],10,0),0)</f>
        <v>0.44</v>
      </c>
      <c r="O649" s="134">
        <f>IFERROR(VLOOKUP(Table49[[#This Row],[ITEM CODE]],Table2[[#All],[Item Code]:[Unit Cost]],10,0),0)</f>
        <v>0.44</v>
      </c>
      <c r="P649" s="56"/>
      <c r="Q649" s="58"/>
      <c r="R649" s="58">
        <f>Table49[[#This Row],[QUANTITY]]*Table49[[#This Row],[INV Prices]]</f>
        <v>0.44</v>
      </c>
      <c r="S649" s="67"/>
      <c r="V649" s="41"/>
      <c r="W649" s="4" t="str">
        <f>IFERROR(VLOOKUP(Table49[[#This Row],[ITEM CODE]],Table2[[Item Code]:[Category ]],6,0),"")</f>
        <v>Muffin</v>
      </c>
      <c r="X649" s="1" t="str">
        <f>IFERROR(VLOOKUP(Table49[[#This Row],[ITEM CODE]],Table2[[Item Code]:[Sub Category]],7,0),"")</f>
        <v>Bakery</v>
      </c>
      <c r="Y649" s="68" t="str">
        <f>Table49[[#This Row],[PO Number]]&amp;COUNTIFS($E$5:E649,E649)</f>
        <v>CO0246917</v>
      </c>
    </row>
    <row r="650" spans="1:25" ht="14.7" customHeight="1" x14ac:dyDescent="0.3">
      <c r="A650" s="1">
        <f>IF(Table49[[#This Row],[ITEM NAME]]="","",ROW()-4)</f>
        <v>646</v>
      </c>
      <c r="B650" s="68">
        <v>45903</v>
      </c>
      <c r="C650" s="4">
        <f>IFERROR(VLOOKUP(B650,Table14[],3,0),"")</f>
        <v>9</v>
      </c>
      <c r="D650" s="4" t="str">
        <f>IFERROR(VLOOKUP(B650,Table14[],2,0),"")</f>
        <v>Week 01</v>
      </c>
      <c r="E650" s="234" t="s">
        <v>1178</v>
      </c>
      <c r="F650" s="235" t="s">
        <v>1179</v>
      </c>
      <c r="G650" s="44" t="s">
        <v>402</v>
      </c>
      <c r="H650" s="41" t="str">
        <f>IFERROR(VLOOKUP(Table49[[#This Row],[ITEM CODE]],Table2[[Item Code]:[Master Name]],2,0),"")</f>
        <v>F0301050025</v>
      </c>
      <c r="I650" s="41" t="s">
        <v>693</v>
      </c>
      <c r="J650" s="65" t="str">
        <f>IFERROR(VLOOKUP(Table49[[#This Row],[ITEM CODE]],Table2[[Item Code]:[Master Name]],3,0),"")</f>
        <v>White Toast</v>
      </c>
      <c r="K650" s="1" t="str">
        <f>IFERROR(VLOOKUP(Table49[[#This Row],[ITEM CODE]],Table2[[Item Code]:[Master Name]],9,0),"")</f>
        <v>1PKT*6slice</v>
      </c>
      <c r="L650" s="1" t="str">
        <f>IFERROR(VLOOKUP(Table49[[#This Row],[ITEM CODE]],Table2[[Item Code]:[Master Name]],8,0),"")</f>
        <v>PKT</v>
      </c>
      <c r="M650" s="41">
        <v>1</v>
      </c>
      <c r="N650" s="66">
        <f>IFERROR(VLOOKUP(Table49[[#This Row],[ITEM CODE]],Table2[[#All],[Item Code]:[Unit Cost]],10,0),0)</f>
        <v>1.02</v>
      </c>
      <c r="O650" s="134">
        <f>IFERROR(VLOOKUP(Table49[[#This Row],[ITEM CODE]],Table2[[#All],[Item Code]:[Unit Cost]],10,0),0)</f>
        <v>1.02</v>
      </c>
      <c r="P650" s="56"/>
      <c r="Q650" s="58"/>
      <c r="R650" s="58">
        <f>Table49[[#This Row],[QUANTITY]]*Table49[[#This Row],[INV Prices]]</f>
        <v>1.02</v>
      </c>
      <c r="S650" s="67"/>
      <c r="V650" s="41"/>
      <c r="W650" s="4" t="str">
        <f>IFERROR(VLOOKUP(Table49[[#This Row],[ITEM CODE]],Table2[[Item Code]:[Category ]],6,0),"")</f>
        <v>Toast</v>
      </c>
      <c r="X650" s="1" t="str">
        <f>IFERROR(VLOOKUP(Table49[[#This Row],[ITEM CODE]],Table2[[Item Code]:[Sub Category]],7,0),"")</f>
        <v>Bakery</v>
      </c>
      <c r="Y650" s="68" t="str">
        <f>Table49[[#This Row],[PO Number]]&amp;COUNTIFS($E$5:E650,E650)</f>
        <v>CO0246918</v>
      </c>
    </row>
    <row r="651" spans="1:25" ht="14.7" customHeight="1" x14ac:dyDescent="0.3">
      <c r="A651" s="1">
        <f>IF(Table49[[#This Row],[ITEM NAME]]="","",ROW()-4)</f>
        <v>647</v>
      </c>
      <c r="B651" s="68">
        <v>45903</v>
      </c>
      <c r="C651" s="4">
        <f>IFERROR(VLOOKUP(B651,Table14[],3,0),"")</f>
        <v>9</v>
      </c>
      <c r="D651" s="4" t="str">
        <f>IFERROR(VLOOKUP(B651,Table14[],2,0),"")</f>
        <v>Week 01</v>
      </c>
      <c r="E651" s="4" t="s">
        <v>1180</v>
      </c>
      <c r="F651" s="44" t="s">
        <v>1181</v>
      </c>
      <c r="G651" s="44" t="s">
        <v>528</v>
      </c>
      <c r="H651" s="41" t="str">
        <f>IFERROR(VLOOKUP(Table49[[#This Row],[ITEM CODE]],Table2[[Item Code]:[Master Name]],2,0),"")</f>
        <v>F0301050007</v>
      </c>
      <c r="I651" s="41" t="s">
        <v>677</v>
      </c>
      <c r="J651" s="65" t="str">
        <f>IFERROR(VLOOKUP(Table49[[#This Row],[ITEM CODE]],Table2[[Item Code]:[Master Name]],3,0),"")</f>
        <v>Almond Chocolate Twist 100g</v>
      </c>
      <c r="K651" s="1" t="str">
        <f>IFERROR(VLOOKUP(Table49[[#This Row],[ITEM CODE]],Table2[[Item Code]:[Master Name]],9,0),"")</f>
        <v>1PKT*1pcs</v>
      </c>
      <c r="L651" s="1" t="str">
        <f>IFERROR(VLOOKUP(Table49[[#This Row],[ITEM CODE]],Table2[[Item Code]:[Master Name]],8,0),"")</f>
        <v>PCS</v>
      </c>
      <c r="M651" s="41">
        <v>4</v>
      </c>
      <c r="N651" s="66">
        <f>IFERROR(VLOOKUP(Table49[[#This Row],[ITEM CODE]],Table2[[#All],[Item Code]:[Unit Cost]],10,0),0)</f>
        <v>0.8</v>
      </c>
      <c r="O651" s="134">
        <f>IFERROR(VLOOKUP(Table49[[#This Row],[ITEM CODE]],Table2[[#All],[Item Code]:[Unit Cost]],10,0),0)</f>
        <v>0.8</v>
      </c>
      <c r="P651" s="56"/>
      <c r="Q651" s="58"/>
      <c r="R651" s="58">
        <f>Table49[[#This Row],[QUANTITY]]*Table49[[#This Row],[INV Prices]]</f>
        <v>3.2</v>
      </c>
      <c r="S651" s="67"/>
      <c r="V651" s="41"/>
      <c r="W651" s="4" t="str">
        <f>IFERROR(VLOOKUP(Table49[[#This Row],[ITEM CODE]],Table2[[Item Code]:[Category ]],6,0),"")</f>
        <v>Bread</v>
      </c>
      <c r="X651" s="1" t="str">
        <f>IFERROR(VLOOKUP(Table49[[#This Row],[ITEM CODE]],Table2[[Item Code]:[Sub Category]],7,0),"")</f>
        <v>Bakery</v>
      </c>
      <c r="Y651" s="68" t="str">
        <f>Table49[[#This Row],[PO Number]]&amp;COUNTIFS($E$5:E651,E651)</f>
        <v>CO024681</v>
      </c>
    </row>
    <row r="652" spans="1:25" ht="14.7" customHeight="1" x14ac:dyDescent="0.3">
      <c r="A652" s="1">
        <f>IF(Table49[[#This Row],[ITEM NAME]]="","",ROW()-4)</f>
        <v>648</v>
      </c>
      <c r="B652" s="68">
        <v>45903</v>
      </c>
      <c r="C652" s="4">
        <f>IFERROR(VLOOKUP(B652,Table14[],3,0),"")</f>
        <v>9</v>
      </c>
      <c r="D652" s="4" t="str">
        <f>IFERROR(VLOOKUP(B652,Table14[],2,0),"")</f>
        <v>Week 01</v>
      </c>
      <c r="E652" s="4" t="s">
        <v>1180</v>
      </c>
      <c r="F652" s="44" t="s">
        <v>1181</v>
      </c>
      <c r="G652" s="44" t="s">
        <v>528</v>
      </c>
      <c r="H652" s="41" t="str">
        <f>IFERROR(VLOOKUP(Table49[[#This Row],[ITEM CODE]],Table2[[Item Code]:[Master Name]],2,0),"")</f>
        <v>F0301050008</v>
      </c>
      <c r="I652" s="41" t="s">
        <v>684</v>
      </c>
      <c r="J652" s="65" t="str">
        <f>IFERROR(VLOOKUP(Table49[[#This Row],[ITEM CODE]],Table2[[Item Code]:[Master Name]],3,0),"")</f>
        <v>Croissant 70g</v>
      </c>
      <c r="K652" s="1" t="str">
        <f>IFERROR(VLOOKUP(Table49[[#This Row],[ITEM CODE]],Table2[[Item Code]:[Master Name]],9,0),"")</f>
        <v>1PKT*1pcs</v>
      </c>
      <c r="L652" s="1" t="str">
        <f>IFERROR(VLOOKUP(Table49[[#This Row],[ITEM CODE]],Table2[[Item Code]:[Master Name]],8,0),"")</f>
        <v>PCS</v>
      </c>
      <c r="M652" s="41">
        <v>5</v>
      </c>
      <c r="N652" s="66">
        <f>IFERROR(VLOOKUP(Table49[[#This Row],[ITEM CODE]],Table2[[#All],[Item Code]:[Unit Cost]],10,0),0)</f>
        <v>0.55000000000000004</v>
      </c>
      <c r="O652" s="134">
        <f>IFERROR(VLOOKUP(Table49[[#This Row],[ITEM CODE]],Table2[[#All],[Item Code]:[Unit Cost]],10,0),0)</f>
        <v>0.55000000000000004</v>
      </c>
      <c r="P652" s="56"/>
      <c r="Q652" s="58"/>
      <c r="R652" s="58">
        <f>Table49[[#This Row],[QUANTITY]]*Table49[[#This Row],[INV Prices]]</f>
        <v>2.75</v>
      </c>
      <c r="S652" s="67"/>
      <c r="V652" s="41"/>
      <c r="W652" s="4" t="str">
        <f>IFERROR(VLOOKUP(Table49[[#This Row],[ITEM CODE]],Table2[[Item Code]:[Category ]],6,0),"")</f>
        <v>Croissant</v>
      </c>
      <c r="X652" s="1" t="str">
        <f>IFERROR(VLOOKUP(Table49[[#This Row],[ITEM CODE]],Table2[[Item Code]:[Sub Category]],7,0),"")</f>
        <v>Bakery</v>
      </c>
      <c r="Y652" s="68" t="str">
        <f>Table49[[#This Row],[PO Number]]&amp;COUNTIFS($E$5:E652,E652)</f>
        <v>CO024682</v>
      </c>
    </row>
    <row r="653" spans="1:25" ht="14.7" customHeight="1" x14ac:dyDescent="0.3">
      <c r="A653" s="1">
        <f>IF(Table49[[#This Row],[ITEM NAME]]="","",ROW()-4)</f>
        <v>649</v>
      </c>
      <c r="B653" s="68">
        <v>45903</v>
      </c>
      <c r="C653" s="4">
        <f>IFERROR(VLOOKUP(B653,Table14[],3,0),"")</f>
        <v>9</v>
      </c>
      <c r="D653" s="4" t="str">
        <f>IFERROR(VLOOKUP(B653,Table14[],2,0),"")</f>
        <v>Week 01</v>
      </c>
      <c r="E653" s="4" t="s">
        <v>1180</v>
      </c>
      <c r="F653" s="44" t="s">
        <v>1181</v>
      </c>
      <c r="G653" s="44" t="s">
        <v>528</v>
      </c>
      <c r="H653" s="41" t="str">
        <f>IFERROR(VLOOKUP(Table49[[#This Row],[ITEM CODE]],Table2[[Item Code]:[Master Name]],2,0),"")</f>
        <v>F0301050009</v>
      </c>
      <c r="I653" s="41" t="s">
        <v>678</v>
      </c>
      <c r="J653" s="65" t="str">
        <f>IFERROR(VLOOKUP(Table49[[#This Row],[ITEM CODE]],Table2[[Item Code]:[Master Name]],3,0),"")</f>
        <v>Double Chocolate Twist 100g</v>
      </c>
      <c r="K653" s="1" t="str">
        <f>IFERROR(VLOOKUP(Table49[[#This Row],[ITEM CODE]],Table2[[Item Code]:[Master Name]],9,0),"")</f>
        <v>1PKT*1pcs</v>
      </c>
      <c r="L653" s="1" t="str">
        <f>IFERROR(VLOOKUP(Table49[[#This Row],[ITEM CODE]],Table2[[Item Code]:[Master Name]],8,0),"")</f>
        <v>PCS</v>
      </c>
      <c r="M653" s="41">
        <v>4</v>
      </c>
      <c r="N653" s="66">
        <f>IFERROR(VLOOKUP(Table49[[#This Row],[ITEM CODE]],Table2[[#All],[Item Code]:[Unit Cost]],10,0),0)</f>
        <v>0.8</v>
      </c>
      <c r="O653" s="134">
        <f>IFERROR(VLOOKUP(Table49[[#This Row],[ITEM CODE]],Table2[[#All],[Item Code]:[Unit Cost]],10,0),0)</f>
        <v>0.8</v>
      </c>
      <c r="P653" s="56"/>
      <c r="Q653" s="58"/>
      <c r="R653" s="58">
        <f>Table49[[#This Row],[QUANTITY]]*Table49[[#This Row],[INV Prices]]</f>
        <v>3.2</v>
      </c>
      <c r="S653" s="67"/>
      <c r="V653" s="41"/>
      <c r="W653" s="4" t="str">
        <f>IFERROR(VLOOKUP(Table49[[#This Row],[ITEM CODE]],Table2[[Item Code]:[Category ]],6,0),"")</f>
        <v>Bread</v>
      </c>
      <c r="X653" s="1" t="str">
        <f>IFERROR(VLOOKUP(Table49[[#This Row],[ITEM CODE]],Table2[[Item Code]:[Sub Category]],7,0),"")</f>
        <v>Bakery</v>
      </c>
      <c r="Y653" s="68" t="str">
        <f>Table49[[#This Row],[PO Number]]&amp;COUNTIFS($E$5:E653,E653)</f>
        <v>CO024683</v>
      </c>
    </row>
    <row r="654" spans="1:25" ht="14.7" customHeight="1" x14ac:dyDescent="0.3">
      <c r="A654" s="1">
        <f>IF(Table49[[#This Row],[ITEM NAME]]="","",ROW()-4)</f>
        <v>650</v>
      </c>
      <c r="B654" s="68">
        <v>45903</v>
      </c>
      <c r="C654" s="4">
        <f>IFERROR(VLOOKUP(B654,Table14[],3,0),"")</f>
        <v>9</v>
      </c>
      <c r="D654" s="4" t="str">
        <f>IFERROR(VLOOKUP(B654,Table14[],2,0),"")</f>
        <v>Week 01</v>
      </c>
      <c r="E654" s="4" t="s">
        <v>1180</v>
      </c>
      <c r="F654" s="44" t="s">
        <v>1181</v>
      </c>
      <c r="G654" s="44" t="s">
        <v>528</v>
      </c>
      <c r="H654" s="41" t="str">
        <f>IFERROR(VLOOKUP(Table49[[#This Row],[ITEM CODE]],Table2[[Item Code]:[Master Name]],2,0),"")</f>
        <v>F0301050010</v>
      </c>
      <c r="I654" s="41" t="s">
        <v>680</v>
      </c>
      <c r="J654" s="65" t="str">
        <f>IFERROR(VLOOKUP(Table49[[#This Row],[ITEM CODE]],Table2[[Item Code]:[Master Name]],3,0),"")</f>
        <v>Ham Pocket 100g</v>
      </c>
      <c r="K654" s="1" t="str">
        <f>IFERROR(VLOOKUP(Table49[[#This Row],[ITEM CODE]],Table2[[Item Code]:[Master Name]],9,0),"")</f>
        <v>1PKT*1pcs</v>
      </c>
      <c r="L654" s="1" t="str">
        <f>IFERROR(VLOOKUP(Table49[[#This Row],[ITEM CODE]],Table2[[Item Code]:[Master Name]],8,0),"")</f>
        <v>PCS</v>
      </c>
      <c r="M654" s="41">
        <v>4</v>
      </c>
      <c r="N654" s="66">
        <f>IFERROR(VLOOKUP(Table49[[#This Row],[ITEM CODE]],Table2[[#All],[Item Code]:[Unit Cost]],10,0),0)</f>
        <v>0.8</v>
      </c>
      <c r="O654" s="134">
        <f>IFERROR(VLOOKUP(Table49[[#This Row],[ITEM CODE]],Table2[[#All],[Item Code]:[Unit Cost]],10,0),0)</f>
        <v>0.8</v>
      </c>
      <c r="P654" s="56"/>
      <c r="Q654" s="58"/>
      <c r="R654" s="58">
        <f>Table49[[#This Row],[QUANTITY]]*Table49[[#This Row],[INV Prices]]</f>
        <v>3.2</v>
      </c>
      <c r="S654" s="67"/>
      <c r="V654" s="41"/>
      <c r="W654" s="4" t="str">
        <f>IFERROR(VLOOKUP(Table49[[#This Row],[ITEM CODE]],Table2[[Item Code]:[Category ]],6,0),"")</f>
        <v>Bun</v>
      </c>
      <c r="X654" s="1" t="str">
        <f>IFERROR(VLOOKUP(Table49[[#This Row],[ITEM CODE]],Table2[[Item Code]:[Sub Category]],7,0),"")</f>
        <v>Bakery</v>
      </c>
      <c r="Y654" s="68" t="str">
        <f>Table49[[#This Row],[PO Number]]&amp;COUNTIFS($E$5:E654,E654)</f>
        <v>CO024684</v>
      </c>
    </row>
    <row r="655" spans="1:25" ht="14.7" customHeight="1" x14ac:dyDescent="0.3">
      <c r="A655" s="1">
        <f>IF(Table49[[#This Row],[ITEM NAME]]="","",ROW()-4)</f>
        <v>651</v>
      </c>
      <c r="B655" s="68">
        <v>45903</v>
      </c>
      <c r="C655" s="4">
        <f>IFERROR(VLOOKUP(B655,Table14[],3,0),"")</f>
        <v>9</v>
      </c>
      <c r="D655" s="4" t="str">
        <f>IFERROR(VLOOKUP(B655,Table14[],2,0),"")</f>
        <v>Week 01</v>
      </c>
      <c r="E655" s="4" t="s">
        <v>1180</v>
      </c>
      <c r="F655" s="44" t="s">
        <v>1181</v>
      </c>
      <c r="G655" s="44" t="s">
        <v>528</v>
      </c>
      <c r="H655" s="41" t="str">
        <f>IFERROR(VLOOKUP(Table49[[#This Row],[ITEM CODE]],Table2[[Item Code]:[Master Name]],2,0),"")</f>
        <v>F0301050015</v>
      </c>
      <c r="I655" s="41" t="s">
        <v>675</v>
      </c>
      <c r="J655" s="65" t="str">
        <f>IFERROR(VLOOKUP(Table49[[#This Row],[ITEM CODE]],Table2[[Item Code]:[Master Name]],3,0),"")</f>
        <v>Baguette Small 150g</v>
      </c>
      <c r="K655" s="1" t="str">
        <f>IFERROR(VLOOKUP(Table49[[#This Row],[ITEM CODE]],Table2[[Item Code]:[Master Name]],9,0),"")</f>
        <v>1PKT*4pcs</v>
      </c>
      <c r="L655" s="1" t="str">
        <f>IFERROR(VLOOKUP(Table49[[#This Row],[ITEM CODE]],Table2[[Item Code]:[Master Name]],8,0),"")</f>
        <v>PKT</v>
      </c>
      <c r="M655" s="41">
        <v>2</v>
      </c>
      <c r="N655" s="66">
        <f>IFERROR(VLOOKUP(Table49[[#This Row],[ITEM CODE]],Table2[[#All],[Item Code]:[Unit Cost]],10,0),0)</f>
        <v>0.33</v>
      </c>
      <c r="O655" s="134">
        <f>IFERROR(VLOOKUP(Table49[[#This Row],[ITEM CODE]],Table2[[#All],[Item Code]:[Unit Cost]],10,0),0)</f>
        <v>0.33</v>
      </c>
      <c r="P655" s="56"/>
      <c r="Q655" s="58"/>
      <c r="R655" s="58">
        <f>Table49[[#This Row],[QUANTITY]]*Table49[[#This Row],[INV Prices]]</f>
        <v>0.66</v>
      </c>
      <c r="S655" s="67"/>
      <c r="V655" s="41"/>
      <c r="W655" s="4" t="str">
        <f>IFERROR(VLOOKUP(Table49[[#This Row],[ITEM CODE]],Table2[[Item Code]:[Category ]],6,0),"")</f>
        <v>Baguette</v>
      </c>
      <c r="X655" s="1" t="str">
        <f>IFERROR(VLOOKUP(Table49[[#This Row],[ITEM CODE]],Table2[[Item Code]:[Sub Category]],7,0),"")</f>
        <v>Bakery</v>
      </c>
      <c r="Y655" s="68" t="str">
        <f>Table49[[#This Row],[PO Number]]&amp;COUNTIFS($E$5:E655,E655)</f>
        <v>CO024685</v>
      </c>
    </row>
    <row r="656" spans="1:25" ht="14.7" customHeight="1" x14ac:dyDescent="0.3">
      <c r="A656" s="1">
        <f>IF(Table49[[#This Row],[ITEM NAME]]="","",ROW()-4)</f>
        <v>652</v>
      </c>
      <c r="B656" s="68">
        <v>45903</v>
      </c>
      <c r="C656" s="4">
        <f>IFERROR(VLOOKUP(B656,Table14[],3,0),"")</f>
        <v>9</v>
      </c>
      <c r="D656" s="4" t="str">
        <f>IFERROR(VLOOKUP(B656,Table14[],2,0),"")</f>
        <v>Week 01</v>
      </c>
      <c r="E656" s="4" t="s">
        <v>1180</v>
      </c>
      <c r="F656" s="44" t="s">
        <v>1181</v>
      </c>
      <c r="G656" s="44" t="s">
        <v>528</v>
      </c>
      <c r="H656" s="41" t="str">
        <f>IFERROR(VLOOKUP(Table49[[#This Row],[ITEM CODE]],Table2[[Item Code]:[Master Name]],2,0),"")</f>
        <v>F0301050011</v>
      </c>
      <c r="I656" s="41" t="s">
        <v>682</v>
      </c>
      <c r="J656" s="65" t="str">
        <f>IFERROR(VLOOKUP(Table49[[#This Row],[ITEM CODE]],Table2[[Item Code]:[Master Name]],3,0),"")</f>
        <v>Banana Cake</v>
      </c>
      <c r="K656" s="1" t="str">
        <f>IFERROR(VLOOKUP(Table49[[#This Row],[ITEM CODE]],Table2[[Item Code]:[Master Name]],9,0),"")</f>
        <v>1PKT*2pcs</v>
      </c>
      <c r="L656" s="1" t="str">
        <f>IFERROR(VLOOKUP(Table49[[#This Row],[ITEM CODE]],Table2[[Item Code]:[Master Name]],8,0),"")</f>
        <v>PKT</v>
      </c>
      <c r="M656" s="41">
        <v>2</v>
      </c>
      <c r="N656" s="66">
        <f>IFERROR(VLOOKUP(Table49[[#This Row],[ITEM CODE]],Table2[[#All],[Item Code]:[Unit Cost]],10,0),0)</f>
        <v>0.65</v>
      </c>
      <c r="O656" s="134">
        <f>IFERROR(VLOOKUP(Table49[[#This Row],[ITEM CODE]],Table2[[#All],[Item Code]:[Unit Cost]],10,0),0)</f>
        <v>0.65</v>
      </c>
      <c r="P656" s="56"/>
      <c r="Q656" s="58"/>
      <c r="R656" s="58">
        <f>Table49[[#This Row],[QUANTITY]]*Table49[[#This Row],[INV Prices]]</f>
        <v>1.3</v>
      </c>
      <c r="S656" s="67"/>
      <c r="V656" s="41"/>
      <c r="W656" s="4" t="str">
        <f>IFERROR(VLOOKUP(Table49[[#This Row],[ITEM CODE]],Table2[[Item Code]:[Category ]],6,0),"")</f>
        <v>Cake</v>
      </c>
      <c r="X656" s="1" t="str">
        <f>IFERROR(VLOOKUP(Table49[[#This Row],[ITEM CODE]],Table2[[Item Code]:[Sub Category]],7,0),"")</f>
        <v>Bakery</v>
      </c>
      <c r="Y656" s="68" t="str">
        <f>Table49[[#This Row],[PO Number]]&amp;COUNTIFS($E$5:E656,E656)</f>
        <v>CO024686</v>
      </c>
    </row>
    <row r="657" spans="1:25" ht="14.7" customHeight="1" x14ac:dyDescent="0.3">
      <c r="A657" s="1">
        <f>IF(Table49[[#This Row],[ITEM NAME]]="","",ROW()-4)</f>
        <v>653</v>
      </c>
      <c r="B657" s="68">
        <v>45903</v>
      </c>
      <c r="C657" s="4">
        <f>IFERROR(VLOOKUP(B657,Table14[],3,0),"")</f>
        <v>9</v>
      </c>
      <c r="D657" s="4" t="str">
        <f>IFERROR(VLOOKUP(B657,Table14[],2,0),"")</f>
        <v>Week 01</v>
      </c>
      <c r="E657" s="4" t="s">
        <v>1180</v>
      </c>
      <c r="F657" s="44" t="s">
        <v>1181</v>
      </c>
      <c r="G657" s="44" t="s">
        <v>528</v>
      </c>
      <c r="H657" s="41" t="str">
        <f>IFERROR(VLOOKUP(Table49[[#This Row],[ITEM CODE]],Table2[[Item Code]:[Master Name]],2,0),"")</f>
        <v>F0301050016</v>
      </c>
      <c r="I657" s="41" t="s">
        <v>692</v>
      </c>
      <c r="J657" s="65" t="str">
        <f>IFERROR(VLOOKUP(Table49[[#This Row],[ITEM CODE]],Table2[[Item Code]:[Master Name]],3,0),"")</f>
        <v>Chocolate Muffin</v>
      </c>
      <c r="K657" s="1" t="str">
        <f>IFERROR(VLOOKUP(Table49[[#This Row],[ITEM CODE]],Table2[[Item Code]:[Master Name]],9,0),"")</f>
        <v>1PKT*6pcs</v>
      </c>
      <c r="L657" s="1" t="str">
        <f>IFERROR(VLOOKUP(Table49[[#This Row],[ITEM CODE]],Table2[[Item Code]:[Master Name]],8,0),"")</f>
        <v>PKT</v>
      </c>
      <c r="M657" s="41">
        <v>2</v>
      </c>
      <c r="N657" s="66">
        <f>IFERROR(VLOOKUP(Table49[[#This Row],[ITEM CODE]],Table2[[#All],[Item Code]:[Unit Cost]],10,0),0)</f>
        <v>1.02</v>
      </c>
      <c r="O657" s="134">
        <f>IFERROR(VLOOKUP(Table49[[#This Row],[ITEM CODE]],Table2[[#All],[Item Code]:[Unit Cost]],10,0),0)</f>
        <v>1.02</v>
      </c>
      <c r="P657" s="56"/>
      <c r="Q657" s="58"/>
      <c r="R657" s="58">
        <f>Table49[[#This Row],[QUANTITY]]*Table49[[#This Row],[INV Prices]]</f>
        <v>2.04</v>
      </c>
      <c r="S657" s="67"/>
      <c r="V657" s="41"/>
      <c r="W657" s="4" t="str">
        <f>IFERROR(VLOOKUP(Table49[[#This Row],[ITEM CODE]],Table2[[Item Code]:[Category ]],6,0),"")</f>
        <v>Muffin</v>
      </c>
      <c r="X657" s="1" t="str">
        <f>IFERROR(VLOOKUP(Table49[[#This Row],[ITEM CODE]],Table2[[Item Code]:[Sub Category]],7,0),"")</f>
        <v>Bakery</v>
      </c>
      <c r="Y657" s="68" t="str">
        <f>Table49[[#This Row],[PO Number]]&amp;COUNTIFS($E$5:E657,E657)</f>
        <v>CO024687</v>
      </c>
    </row>
    <row r="658" spans="1:25" ht="14.7" customHeight="1" x14ac:dyDescent="0.3">
      <c r="A658" s="1">
        <f>IF(Table49[[#This Row],[ITEM NAME]]="","",ROW()-4)</f>
        <v>654</v>
      </c>
      <c r="B658" s="68">
        <v>45903</v>
      </c>
      <c r="C658" s="4">
        <f>IFERROR(VLOOKUP(B658,Table14[],3,0),"")</f>
        <v>9</v>
      </c>
      <c r="D658" s="4" t="str">
        <f>IFERROR(VLOOKUP(B658,Table14[],2,0),"")</f>
        <v>Week 01</v>
      </c>
      <c r="E658" s="4" t="s">
        <v>1180</v>
      </c>
      <c r="F658" s="44" t="s">
        <v>1181</v>
      </c>
      <c r="G658" s="44" t="s">
        <v>528</v>
      </c>
      <c r="H658" s="41" t="str">
        <f>IFERROR(VLOOKUP(Table49[[#This Row],[ITEM CODE]],Table2[[Item Code]:[Master Name]],2,0),"")</f>
        <v>F0301050017</v>
      </c>
      <c r="I658" s="41" t="s">
        <v>685</v>
      </c>
      <c r="J658" s="65" t="str">
        <f>IFERROR(VLOOKUP(Table49[[#This Row],[ITEM CODE]],Table2[[Item Code]:[Master Name]],3,0),"")</f>
        <v>Chocolate Roll</v>
      </c>
      <c r="K658" s="1" t="str">
        <f>IFERROR(VLOOKUP(Table49[[#This Row],[ITEM CODE]],Table2[[Item Code]:[Master Name]],9,0),"")</f>
        <v>1PKT*1pcs</v>
      </c>
      <c r="L658" s="1" t="str">
        <f>IFERROR(VLOOKUP(Table49[[#This Row],[ITEM CODE]],Table2[[Item Code]:[Master Name]],8,0),"")</f>
        <v>PCS</v>
      </c>
      <c r="M658" s="41">
        <v>2</v>
      </c>
      <c r="N658" s="66">
        <f>IFERROR(VLOOKUP(Table49[[#This Row],[ITEM CODE]],Table2[[#All],[Item Code]:[Unit Cost]],10,0),0)</f>
        <v>0.65</v>
      </c>
      <c r="O658" s="134">
        <f>IFERROR(VLOOKUP(Table49[[#This Row],[ITEM CODE]],Table2[[#All],[Item Code]:[Unit Cost]],10,0),0)</f>
        <v>0.65</v>
      </c>
      <c r="P658" s="56"/>
      <c r="Q658" s="58"/>
      <c r="R658" s="58">
        <f>Table49[[#This Row],[QUANTITY]]*Table49[[#This Row],[INV Prices]]</f>
        <v>1.3</v>
      </c>
      <c r="S658" s="67"/>
      <c r="V658" s="41"/>
      <c r="W658" s="4" t="str">
        <f>IFERROR(VLOOKUP(Table49[[#This Row],[ITEM CODE]],Table2[[Item Code]:[Category ]],6,0),"")</f>
        <v>Croissant</v>
      </c>
      <c r="X658" s="1" t="str">
        <f>IFERROR(VLOOKUP(Table49[[#This Row],[ITEM CODE]],Table2[[Item Code]:[Sub Category]],7,0),"")</f>
        <v>Bakery</v>
      </c>
      <c r="Y658" s="68" t="str">
        <f>Table49[[#This Row],[PO Number]]&amp;COUNTIFS($E$5:E658,E658)</f>
        <v>CO024688</v>
      </c>
    </row>
    <row r="659" spans="1:25" ht="14.7" customHeight="1" x14ac:dyDescent="0.3">
      <c r="A659" s="1">
        <f>IF(Table49[[#This Row],[ITEM NAME]]="","",ROW()-4)</f>
        <v>655</v>
      </c>
      <c r="B659" s="68">
        <v>45903</v>
      </c>
      <c r="C659" s="4">
        <f>IFERROR(VLOOKUP(B659,Table14[],3,0),"")</f>
        <v>9</v>
      </c>
      <c r="D659" s="4" t="str">
        <f>IFERROR(VLOOKUP(B659,Table14[],2,0),"")</f>
        <v>Week 01</v>
      </c>
      <c r="E659" s="4" t="s">
        <v>1180</v>
      </c>
      <c r="F659" s="44" t="s">
        <v>1181</v>
      </c>
      <c r="G659" s="44" t="s">
        <v>528</v>
      </c>
      <c r="H659" s="41" t="str">
        <f>IFERROR(VLOOKUP(Table49[[#This Row],[ITEM CODE]],Table2[[Item Code]:[Master Name]],2,0),"")</f>
        <v>F0301050018</v>
      </c>
      <c r="I659" s="41" t="s">
        <v>688</v>
      </c>
      <c r="J659" s="65" t="str">
        <f>IFERROR(VLOOKUP(Table49[[#This Row],[ITEM CODE]],Table2[[Item Code]:[Master Name]],3,0),"")</f>
        <v>Green Tea Muffin</v>
      </c>
      <c r="K659" s="1" t="str">
        <f>IFERROR(VLOOKUP(Table49[[#This Row],[ITEM CODE]],Table2[[Item Code]:[Master Name]],9,0),"")</f>
        <v>1PKT*3pcs</v>
      </c>
      <c r="L659" s="1" t="str">
        <f>IFERROR(VLOOKUP(Table49[[#This Row],[ITEM CODE]],Table2[[Item Code]:[Master Name]],8,0),"")</f>
        <v>PKT</v>
      </c>
      <c r="M659" s="41">
        <v>2</v>
      </c>
      <c r="N659" s="66">
        <f>IFERROR(VLOOKUP(Table49[[#This Row],[ITEM CODE]],Table2[[#All],[Item Code]:[Unit Cost]],10,0),0)</f>
        <v>0.44</v>
      </c>
      <c r="O659" s="134">
        <f>IFERROR(VLOOKUP(Table49[[#This Row],[ITEM CODE]],Table2[[#All],[Item Code]:[Unit Cost]],10,0),0)</f>
        <v>0.44</v>
      </c>
      <c r="P659" s="56"/>
      <c r="Q659" s="58"/>
      <c r="R659" s="58">
        <f>Table49[[#This Row],[QUANTITY]]*Table49[[#This Row],[INV Prices]]</f>
        <v>0.88</v>
      </c>
      <c r="S659" s="67"/>
      <c r="V659" s="41"/>
      <c r="W659" s="4" t="str">
        <f>IFERROR(VLOOKUP(Table49[[#This Row],[ITEM CODE]],Table2[[Item Code]:[Category ]],6,0),"")</f>
        <v>Muffin</v>
      </c>
      <c r="X659" s="1" t="str">
        <f>IFERROR(VLOOKUP(Table49[[#This Row],[ITEM CODE]],Table2[[Item Code]:[Sub Category]],7,0),"")</f>
        <v>Bakery</v>
      </c>
      <c r="Y659" s="68" t="str">
        <f>Table49[[#This Row],[PO Number]]&amp;COUNTIFS($E$5:E659,E659)</f>
        <v>CO024689</v>
      </c>
    </row>
    <row r="660" spans="1:25" ht="14.7" customHeight="1" x14ac:dyDescent="0.3">
      <c r="A660" s="1">
        <f>IF(Table49[[#This Row],[ITEM NAME]]="","",ROW()-4)</f>
        <v>656</v>
      </c>
      <c r="B660" s="68">
        <v>45903</v>
      </c>
      <c r="C660" s="4">
        <f>IFERROR(VLOOKUP(B660,Table14[],3,0),"")</f>
        <v>9</v>
      </c>
      <c r="D660" s="4" t="str">
        <f>IFERROR(VLOOKUP(B660,Table14[],2,0),"")</f>
        <v>Week 01</v>
      </c>
      <c r="E660" s="4" t="s">
        <v>1180</v>
      </c>
      <c r="F660" s="44" t="s">
        <v>1181</v>
      </c>
      <c r="G660" s="44" t="s">
        <v>528</v>
      </c>
      <c r="H660" s="41" t="str">
        <f>IFERROR(VLOOKUP(Table49[[#This Row],[ITEM CODE]],Table2[[Item Code]:[Master Name]],2,0),"")</f>
        <v>F0301050019</v>
      </c>
      <c r="I660" s="41" t="s">
        <v>681</v>
      </c>
      <c r="J660" s="65" t="str">
        <f>IFERROR(VLOOKUP(Table49[[#This Row],[ITEM CODE]],Table2[[Item Code]:[Master Name]],3,0),"")</f>
        <v xml:space="preserve">Hot Dog Cheese </v>
      </c>
      <c r="K660" s="1" t="str">
        <f>IFERROR(VLOOKUP(Table49[[#This Row],[ITEM CODE]],Table2[[Item Code]:[Master Name]],9,0),"")</f>
        <v>1PKT*4pcs</v>
      </c>
      <c r="L660" s="1" t="str">
        <f>IFERROR(VLOOKUP(Table49[[#This Row],[ITEM CODE]],Table2[[Item Code]:[Master Name]],8,0),"")</f>
        <v>PKT</v>
      </c>
      <c r="M660" s="41">
        <v>2</v>
      </c>
      <c r="N660" s="66">
        <f>IFERROR(VLOOKUP(Table49[[#This Row],[ITEM CODE]],Table2[[#All],[Item Code]:[Unit Cost]],10,0),0)</f>
        <v>0.98</v>
      </c>
      <c r="O660" s="134">
        <f>IFERROR(VLOOKUP(Table49[[#This Row],[ITEM CODE]],Table2[[#All],[Item Code]:[Unit Cost]],10,0),0)</f>
        <v>0.98</v>
      </c>
      <c r="P660" s="56"/>
      <c r="Q660" s="58"/>
      <c r="R660" s="58">
        <f>Table49[[#This Row],[QUANTITY]]*Table49[[#This Row],[INV Prices]]</f>
        <v>1.96</v>
      </c>
      <c r="S660" s="67"/>
      <c r="V660" s="41"/>
      <c r="W660" s="4" t="str">
        <f>IFERROR(VLOOKUP(Table49[[#This Row],[ITEM CODE]],Table2[[Item Code]:[Category ]],6,0),"")</f>
        <v>Bun</v>
      </c>
      <c r="X660" s="1" t="str">
        <f>IFERROR(VLOOKUP(Table49[[#This Row],[ITEM CODE]],Table2[[Item Code]:[Sub Category]],7,0),"")</f>
        <v>Bakery</v>
      </c>
      <c r="Y660" s="68" t="str">
        <f>Table49[[#This Row],[PO Number]]&amp;COUNTIFS($E$5:E660,E660)</f>
        <v>CO0246810</v>
      </c>
    </row>
    <row r="661" spans="1:25" ht="14.7" customHeight="1" x14ac:dyDescent="0.3">
      <c r="A661" s="1">
        <f>IF(Table49[[#This Row],[ITEM NAME]]="","",ROW()-4)</f>
        <v>657</v>
      </c>
      <c r="B661" s="68">
        <v>45903</v>
      </c>
      <c r="C661" s="4">
        <f>IFERROR(VLOOKUP(B661,Table14[],3,0),"")</f>
        <v>9</v>
      </c>
      <c r="D661" s="4" t="str">
        <f>IFERROR(VLOOKUP(B661,Table14[],2,0),"")</f>
        <v>Week 01</v>
      </c>
      <c r="E661" s="4" t="s">
        <v>1180</v>
      </c>
      <c r="F661" s="44" t="s">
        <v>1181</v>
      </c>
      <c r="G661" s="44" t="s">
        <v>528</v>
      </c>
      <c r="H661" s="41" t="str">
        <f>IFERROR(VLOOKUP(Table49[[#This Row],[ITEM CODE]],Table2[[Item Code]:[Master Name]],2,0),"")</f>
        <v>F0301050013</v>
      </c>
      <c r="I661" s="41" t="s">
        <v>683</v>
      </c>
      <c r="J661" s="65" t="str">
        <f>IFERROR(VLOOKUP(Table49[[#This Row],[ITEM CODE]],Table2[[Item Code]:[Master Name]],3,0),"")</f>
        <v>Marble Cake</v>
      </c>
      <c r="K661" s="1" t="str">
        <f>IFERROR(VLOOKUP(Table49[[#This Row],[ITEM CODE]],Table2[[Item Code]:[Master Name]],9,0),"")</f>
        <v>1PKT*2pcs</v>
      </c>
      <c r="L661" s="1" t="str">
        <f>IFERROR(VLOOKUP(Table49[[#This Row],[ITEM CODE]],Table2[[Item Code]:[Master Name]],8,0),"")</f>
        <v>PKT</v>
      </c>
      <c r="M661" s="41">
        <v>2</v>
      </c>
      <c r="N661" s="66">
        <f>IFERROR(VLOOKUP(Table49[[#This Row],[ITEM CODE]],Table2[[#All],[Item Code]:[Unit Cost]],10,0),0)</f>
        <v>0.82</v>
      </c>
      <c r="O661" s="134">
        <f>IFERROR(VLOOKUP(Table49[[#This Row],[ITEM CODE]],Table2[[#All],[Item Code]:[Unit Cost]],10,0),0)</f>
        <v>0.82</v>
      </c>
      <c r="P661" s="56"/>
      <c r="Q661" s="58"/>
      <c r="R661" s="58">
        <f>Table49[[#This Row],[QUANTITY]]*Table49[[#This Row],[INV Prices]]</f>
        <v>1.64</v>
      </c>
      <c r="S661" s="67"/>
      <c r="V661" s="41"/>
      <c r="W661" s="4" t="str">
        <f>IFERROR(VLOOKUP(Table49[[#This Row],[ITEM CODE]],Table2[[Item Code]:[Category ]],6,0),"")</f>
        <v>Cake</v>
      </c>
      <c r="X661" s="1" t="str">
        <f>IFERROR(VLOOKUP(Table49[[#This Row],[ITEM CODE]],Table2[[Item Code]:[Sub Category]],7,0),"")</f>
        <v>Bakery</v>
      </c>
      <c r="Y661" s="68" t="str">
        <f>Table49[[#This Row],[PO Number]]&amp;COUNTIFS($E$5:E661,E661)</f>
        <v>CO0246811</v>
      </c>
    </row>
    <row r="662" spans="1:25" ht="14.7" customHeight="1" x14ac:dyDescent="0.3">
      <c r="A662" s="1">
        <f>IF(Table49[[#This Row],[ITEM NAME]]="","",ROW()-4)</f>
        <v>658</v>
      </c>
      <c r="B662" s="68">
        <v>45903</v>
      </c>
      <c r="C662" s="4">
        <f>IFERROR(VLOOKUP(B662,Table14[],3,0),"")</f>
        <v>9</v>
      </c>
      <c r="D662" s="4" t="str">
        <f>IFERROR(VLOOKUP(B662,Table14[],2,0),"")</f>
        <v>Week 01</v>
      </c>
      <c r="E662" s="4" t="s">
        <v>1180</v>
      </c>
      <c r="F662" s="44" t="s">
        <v>1181</v>
      </c>
      <c r="G662" s="44" t="s">
        <v>528</v>
      </c>
      <c r="H662" s="41" t="str">
        <f>IFERROR(VLOOKUP(Table49[[#This Row],[ITEM CODE]],Table2[[Item Code]:[Master Name]],2,0),"")</f>
        <v>F0301050014</v>
      </c>
      <c r="I662" s="41" t="s">
        <v>676</v>
      </c>
      <c r="J662" s="65" t="str">
        <f>IFERROR(VLOOKUP(Table49[[#This Row],[ITEM CODE]],Table2[[Item Code]:[Master Name]],3,0),"")</f>
        <v>Mini Baguette</v>
      </c>
      <c r="K662" s="1" t="str">
        <f>IFERROR(VLOOKUP(Table49[[#This Row],[ITEM CODE]],Table2[[Item Code]:[Master Name]],9,0),"")</f>
        <v>1PKT*5pcs</v>
      </c>
      <c r="L662" s="1" t="str">
        <f>IFERROR(VLOOKUP(Table49[[#This Row],[ITEM CODE]],Table2[[Item Code]:[Master Name]],8,0),"")</f>
        <v>PKT</v>
      </c>
      <c r="M662" s="41">
        <v>2</v>
      </c>
      <c r="N662" s="66">
        <f>IFERROR(VLOOKUP(Table49[[#This Row],[ITEM CODE]],Table2[[#All],[Item Code]:[Unit Cost]],10,0),0)</f>
        <v>0.75</v>
      </c>
      <c r="O662" s="134">
        <f>IFERROR(VLOOKUP(Table49[[#This Row],[ITEM CODE]],Table2[[#All],[Item Code]:[Unit Cost]],10,0),0)</f>
        <v>0.75</v>
      </c>
      <c r="P662" s="56"/>
      <c r="Q662" s="58"/>
      <c r="R662" s="58">
        <f>Table49[[#This Row],[QUANTITY]]*Table49[[#This Row],[INV Prices]]</f>
        <v>1.5</v>
      </c>
      <c r="S662" s="67"/>
      <c r="V662" s="41"/>
      <c r="W662" s="4" t="str">
        <f>IFERROR(VLOOKUP(Table49[[#This Row],[ITEM CODE]],Table2[[Item Code]:[Category ]],6,0),"")</f>
        <v>Baguette</v>
      </c>
      <c r="X662" s="1" t="str">
        <f>IFERROR(VLOOKUP(Table49[[#This Row],[ITEM CODE]],Table2[[Item Code]:[Sub Category]],7,0),"")</f>
        <v>Bakery</v>
      </c>
      <c r="Y662" s="68" t="str">
        <f>Table49[[#This Row],[PO Number]]&amp;COUNTIFS($E$5:E662,E662)</f>
        <v>CO0246812</v>
      </c>
    </row>
    <row r="663" spans="1:25" ht="14.7" customHeight="1" x14ac:dyDescent="0.3">
      <c r="A663" s="1">
        <f>IF(Table49[[#This Row],[ITEM NAME]]="","",ROW()-4)</f>
        <v>659</v>
      </c>
      <c r="B663" s="68">
        <v>45903</v>
      </c>
      <c r="C663" s="4">
        <f>IFERROR(VLOOKUP(B663,Table14[],3,0),"")</f>
        <v>9</v>
      </c>
      <c r="D663" s="4" t="str">
        <f>IFERROR(VLOOKUP(B663,Table14[],2,0),"")</f>
        <v>Week 01</v>
      </c>
      <c r="E663" s="4" t="s">
        <v>1180</v>
      </c>
      <c r="F663" s="44" t="s">
        <v>1181</v>
      </c>
      <c r="G663" s="44" t="s">
        <v>528</v>
      </c>
      <c r="H663" s="41" t="str">
        <f>IFERROR(VLOOKUP(Table49[[#This Row],[ITEM CODE]],Table2[[Item Code]:[Master Name]],2,0),"")</f>
        <v>F0301050020</v>
      </c>
      <c r="I663" s="41" t="s">
        <v>686</v>
      </c>
      <c r="J663" s="65" t="str">
        <f>IFERROR(VLOOKUP(Table49[[#This Row],[ITEM CODE]],Table2[[Item Code]:[Master Name]],3,0),"")</f>
        <v>Mix Mini Snack</v>
      </c>
      <c r="K663" s="1" t="str">
        <f>IFERROR(VLOOKUP(Table49[[#This Row],[ITEM CODE]],Table2[[Item Code]:[Master Name]],9,0),"")</f>
        <v>1PKT*7pcs</v>
      </c>
      <c r="L663" s="1" t="str">
        <f>IFERROR(VLOOKUP(Table49[[#This Row],[ITEM CODE]],Table2[[Item Code]:[Master Name]],8,0),"")</f>
        <v>PKT</v>
      </c>
      <c r="M663" s="41">
        <v>2</v>
      </c>
      <c r="N663" s="66">
        <f>IFERROR(VLOOKUP(Table49[[#This Row],[ITEM CODE]],Table2[[#All],[Item Code]:[Unit Cost]],10,0),0)</f>
        <v>1.77</v>
      </c>
      <c r="O663" s="134">
        <f>IFERROR(VLOOKUP(Table49[[#This Row],[ITEM CODE]],Table2[[#All],[Item Code]:[Unit Cost]],10,0),0)</f>
        <v>1.77</v>
      </c>
      <c r="P663" s="56"/>
      <c r="Q663" s="58"/>
      <c r="R663" s="58">
        <f>Table49[[#This Row],[QUANTITY]]*Table49[[#This Row],[INV Prices]]</f>
        <v>3.54</v>
      </c>
      <c r="S663" s="67"/>
      <c r="V663" s="41"/>
      <c r="W663" s="4" t="str">
        <f>IFERROR(VLOOKUP(Table49[[#This Row],[ITEM CODE]],Table2[[Item Code]:[Category ]],6,0),"")</f>
        <v>Croissant</v>
      </c>
      <c r="X663" s="1" t="str">
        <f>IFERROR(VLOOKUP(Table49[[#This Row],[ITEM CODE]],Table2[[Item Code]:[Sub Category]],7,0),"")</f>
        <v>Bakery</v>
      </c>
      <c r="Y663" s="68" t="str">
        <f>Table49[[#This Row],[PO Number]]&amp;COUNTIFS($E$5:E663,E663)</f>
        <v>CO0246813</v>
      </c>
    </row>
    <row r="664" spans="1:25" ht="14.7" customHeight="1" x14ac:dyDescent="0.3">
      <c r="A664" s="1">
        <f>IF(Table49[[#This Row],[ITEM NAME]]="","",ROW()-4)</f>
        <v>660</v>
      </c>
      <c r="B664" s="68">
        <v>45903</v>
      </c>
      <c r="C664" s="4">
        <f>IFERROR(VLOOKUP(B664,Table14[],3,0),"")</f>
        <v>9</v>
      </c>
      <c r="D664" s="4" t="str">
        <f>IFERROR(VLOOKUP(B664,Table14[],2,0),"")</f>
        <v>Week 01</v>
      </c>
      <c r="E664" s="4" t="s">
        <v>1180</v>
      </c>
      <c r="F664" s="44" t="s">
        <v>1181</v>
      </c>
      <c r="G664" s="44" t="s">
        <v>528</v>
      </c>
      <c r="H664" s="41" t="str">
        <f>IFERROR(VLOOKUP(Table49[[#This Row],[ITEM CODE]],Table2[[Item Code]:[Master Name]],2,0),"")</f>
        <v>F0301050021</v>
      </c>
      <c r="I664" s="41" t="s">
        <v>689</v>
      </c>
      <c r="J664" s="65" t="str">
        <f>IFERROR(VLOOKUP(Table49[[#This Row],[ITEM CODE]],Table2[[Item Code]:[Master Name]],3,0),"")</f>
        <v>Mix Fruit Muffin</v>
      </c>
      <c r="K664" s="1" t="str">
        <f>IFERROR(VLOOKUP(Table49[[#This Row],[ITEM CODE]],Table2[[Item Code]:[Master Name]],9,0),"")</f>
        <v>1PKT*4pcs</v>
      </c>
      <c r="L664" s="1" t="str">
        <f>IFERROR(VLOOKUP(Table49[[#This Row],[ITEM CODE]],Table2[[Item Code]:[Master Name]],8,0),"")</f>
        <v>PKT</v>
      </c>
      <c r="M664" s="41">
        <v>2</v>
      </c>
      <c r="N664" s="66">
        <f>IFERROR(VLOOKUP(Table49[[#This Row],[ITEM CODE]],Table2[[#All],[Item Code]:[Unit Cost]],10,0),0)</f>
        <v>0.44</v>
      </c>
      <c r="O664" s="134">
        <f>IFERROR(VLOOKUP(Table49[[#This Row],[ITEM CODE]],Table2[[#All],[Item Code]:[Unit Cost]],10,0),0)</f>
        <v>0.44</v>
      </c>
      <c r="P664" s="56"/>
      <c r="Q664" s="58"/>
      <c r="R664" s="58">
        <f>Table49[[#This Row],[QUANTITY]]*Table49[[#This Row],[INV Prices]]</f>
        <v>0.88</v>
      </c>
      <c r="S664" s="67"/>
      <c r="V664" s="41"/>
      <c r="W664" s="4" t="str">
        <f>IFERROR(VLOOKUP(Table49[[#This Row],[ITEM CODE]],Table2[[Item Code]:[Category ]],6,0),"")</f>
        <v>Muffin</v>
      </c>
      <c r="X664" s="1" t="str">
        <f>IFERROR(VLOOKUP(Table49[[#This Row],[ITEM CODE]],Table2[[Item Code]:[Sub Category]],7,0),"")</f>
        <v>Bakery</v>
      </c>
      <c r="Y664" s="68" t="str">
        <f>Table49[[#This Row],[PO Number]]&amp;COUNTIFS($E$5:E664,E664)</f>
        <v>CO0246814</v>
      </c>
    </row>
    <row r="665" spans="1:25" ht="14.7" customHeight="1" x14ac:dyDescent="0.3">
      <c r="A665" s="1">
        <f>IF(Table49[[#This Row],[ITEM NAME]]="","",ROW()-4)</f>
        <v>661</v>
      </c>
      <c r="B665" s="68">
        <v>45903</v>
      </c>
      <c r="C665" s="4">
        <f>IFERROR(VLOOKUP(B665,Table14[],3,0),"")</f>
        <v>9</v>
      </c>
      <c r="D665" s="4" t="str">
        <f>IFERROR(VLOOKUP(B665,Table14[],2,0),"")</f>
        <v>Week 01</v>
      </c>
      <c r="E665" s="4" t="s">
        <v>1180</v>
      </c>
      <c r="F665" s="44" t="s">
        <v>1181</v>
      </c>
      <c r="G665" s="44" t="s">
        <v>528</v>
      </c>
      <c r="H665" s="41" t="str">
        <f>IFERROR(VLOOKUP(Table49[[#This Row],[ITEM CODE]],Table2[[Item Code]:[Master Name]],2,0),"")</f>
        <v>F0301050022</v>
      </c>
      <c r="I665" s="41" t="s">
        <v>679</v>
      </c>
      <c r="J665" s="65" t="str">
        <f>IFERROR(VLOOKUP(Table49[[#This Row],[ITEM CODE]],Table2[[Item Code]:[Master Name]],3,0),"")</f>
        <v xml:space="preserve">Raisins Bread </v>
      </c>
      <c r="K665" s="1" t="str">
        <f>IFERROR(VLOOKUP(Table49[[#This Row],[ITEM CODE]],Table2[[Item Code]:[Master Name]],9,0),"")</f>
        <v>1PKT*1pcs</v>
      </c>
      <c r="L665" s="1" t="str">
        <f>IFERROR(VLOOKUP(Table49[[#This Row],[ITEM CODE]],Table2[[Item Code]:[Master Name]],8,0),"")</f>
        <v>PCS</v>
      </c>
      <c r="M665" s="41">
        <v>2</v>
      </c>
      <c r="N665" s="66">
        <f>IFERROR(VLOOKUP(Table49[[#This Row],[ITEM CODE]],Table2[[#All],[Item Code]:[Unit Cost]],10,0),0)</f>
        <v>0.77</v>
      </c>
      <c r="O665" s="134">
        <f>IFERROR(VLOOKUP(Table49[[#This Row],[ITEM CODE]],Table2[[#All],[Item Code]:[Unit Cost]],10,0),0)</f>
        <v>0.77</v>
      </c>
      <c r="P665" s="56"/>
      <c r="Q665" s="58"/>
      <c r="R665" s="58">
        <f>Table49[[#This Row],[QUANTITY]]*Table49[[#This Row],[INV Prices]]</f>
        <v>1.54</v>
      </c>
      <c r="S665" s="67"/>
      <c r="V665" s="41"/>
      <c r="W665" s="4" t="str">
        <f>IFERROR(VLOOKUP(Table49[[#This Row],[ITEM CODE]],Table2[[Item Code]:[Category ]],6,0),"")</f>
        <v>Bread</v>
      </c>
      <c r="X665" s="1" t="str">
        <f>IFERROR(VLOOKUP(Table49[[#This Row],[ITEM CODE]],Table2[[Item Code]:[Sub Category]],7,0),"")</f>
        <v>Bakery</v>
      </c>
      <c r="Y665" s="68" t="str">
        <f>Table49[[#This Row],[PO Number]]&amp;COUNTIFS($E$5:E665,E665)</f>
        <v>CO0246815</v>
      </c>
    </row>
    <row r="666" spans="1:25" ht="14.7" customHeight="1" x14ac:dyDescent="0.3">
      <c r="A666" s="1">
        <f>IF(Table49[[#This Row],[ITEM NAME]]="","",ROW()-4)</f>
        <v>662</v>
      </c>
      <c r="B666" s="68">
        <v>45903</v>
      </c>
      <c r="C666" s="4">
        <f>IFERROR(VLOOKUP(B666,Table14[],3,0),"")</f>
        <v>9</v>
      </c>
      <c r="D666" s="4" t="str">
        <f>IFERROR(VLOOKUP(B666,Table14[],2,0),"")</f>
        <v>Week 01</v>
      </c>
      <c r="E666" s="4" t="s">
        <v>1180</v>
      </c>
      <c r="F666" s="44" t="s">
        <v>1181</v>
      </c>
      <c r="G666" s="44" t="s">
        <v>528</v>
      </c>
      <c r="H666" s="41" t="str">
        <f>IFERROR(VLOOKUP(Table49[[#This Row],[ITEM CODE]],Table2[[Item Code]:[Master Name]],2,0),"")</f>
        <v>F0301050023</v>
      </c>
      <c r="I666" s="41" t="s">
        <v>690</v>
      </c>
      <c r="J666" s="65" t="str">
        <f>IFERROR(VLOOKUP(Table49[[#This Row],[ITEM CODE]],Table2[[Item Code]:[Master Name]],3,0),"")</f>
        <v>Strawberry Muffin</v>
      </c>
      <c r="K666" s="1" t="str">
        <f>IFERROR(VLOOKUP(Table49[[#This Row],[ITEM CODE]],Table2[[Item Code]:[Master Name]],9,0),"")</f>
        <v>1PKT*3pcs</v>
      </c>
      <c r="L666" s="1" t="str">
        <f>IFERROR(VLOOKUP(Table49[[#This Row],[ITEM CODE]],Table2[[Item Code]:[Master Name]],8,0),"")</f>
        <v>PKT</v>
      </c>
      <c r="M666" s="41">
        <v>2</v>
      </c>
      <c r="N666" s="66">
        <f>IFERROR(VLOOKUP(Table49[[#This Row],[ITEM CODE]],Table2[[#All],[Item Code]:[Unit Cost]],10,0),0)</f>
        <v>0.44</v>
      </c>
      <c r="O666" s="134">
        <f>IFERROR(VLOOKUP(Table49[[#This Row],[ITEM CODE]],Table2[[#All],[Item Code]:[Unit Cost]],10,0),0)</f>
        <v>0.44</v>
      </c>
      <c r="P666" s="56"/>
      <c r="Q666" s="58"/>
      <c r="R666" s="58">
        <f>Table49[[#This Row],[QUANTITY]]*Table49[[#This Row],[INV Prices]]</f>
        <v>0.88</v>
      </c>
      <c r="S666" s="67"/>
      <c r="V666" s="41"/>
      <c r="W666" s="4" t="str">
        <f>IFERROR(VLOOKUP(Table49[[#This Row],[ITEM CODE]],Table2[[Item Code]:[Category ]],6,0),"")</f>
        <v>Muffin</v>
      </c>
      <c r="X666" s="1" t="str">
        <f>IFERROR(VLOOKUP(Table49[[#This Row],[ITEM CODE]],Table2[[Item Code]:[Sub Category]],7,0),"")</f>
        <v>Bakery</v>
      </c>
      <c r="Y666" s="68" t="str">
        <f>Table49[[#This Row],[PO Number]]&amp;COUNTIFS($E$5:E666,E666)</f>
        <v>CO0246816</v>
      </c>
    </row>
    <row r="667" spans="1:25" ht="14.7" customHeight="1" x14ac:dyDescent="0.3">
      <c r="A667" s="1">
        <f>IF(Table49[[#This Row],[ITEM NAME]]="","",ROW()-4)</f>
        <v>663</v>
      </c>
      <c r="B667" s="68">
        <v>45903</v>
      </c>
      <c r="C667" s="4">
        <f>IFERROR(VLOOKUP(B667,Table14[],3,0),"")</f>
        <v>9</v>
      </c>
      <c r="D667" s="4" t="str">
        <f>IFERROR(VLOOKUP(B667,Table14[],2,0),"")</f>
        <v>Week 01</v>
      </c>
      <c r="E667" s="4" t="s">
        <v>1180</v>
      </c>
      <c r="F667" s="44" t="s">
        <v>1181</v>
      </c>
      <c r="G667" s="44" t="s">
        <v>528</v>
      </c>
      <c r="H667" s="41" t="str">
        <f>IFERROR(VLOOKUP(Table49[[#This Row],[ITEM CODE]],Table2[[Item Code]:[Master Name]],2,0),"")</f>
        <v>F0301050024</v>
      </c>
      <c r="I667" s="41" t="s">
        <v>691</v>
      </c>
      <c r="J667" s="65" t="str">
        <f>IFERROR(VLOOKUP(Table49[[#This Row],[ITEM CODE]],Table2[[Item Code]:[Master Name]],3,0),"")</f>
        <v>Vanilla Muffin</v>
      </c>
      <c r="K667" s="1" t="str">
        <f>IFERROR(VLOOKUP(Table49[[#This Row],[ITEM CODE]],Table2[[Item Code]:[Master Name]],9,0),"")</f>
        <v>1PKT*3pcs</v>
      </c>
      <c r="L667" s="1" t="str">
        <f>IFERROR(VLOOKUP(Table49[[#This Row],[ITEM CODE]],Table2[[Item Code]:[Master Name]],8,0),"")</f>
        <v>PKT</v>
      </c>
      <c r="M667" s="41">
        <v>2</v>
      </c>
      <c r="N667" s="66">
        <f>IFERROR(VLOOKUP(Table49[[#This Row],[ITEM CODE]],Table2[[#All],[Item Code]:[Unit Cost]],10,0),0)</f>
        <v>0.44</v>
      </c>
      <c r="O667" s="134">
        <f>IFERROR(VLOOKUP(Table49[[#This Row],[ITEM CODE]],Table2[[#All],[Item Code]:[Unit Cost]],10,0),0)</f>
        <v>0.44</v>
      </c>
      <c r="P667" s="56"/>
      <c r="Q667" s="58"/>
      <c r="R667" s="58">
        <f>Table49[[#This Row],[QUANTITY]]*Table49[[#This Row],[INV Prices]]</f>
        <v>0.88</v>
      </c>
      <c r="S667" s="67"/>
      <c r="V667" s="41"/>
      <c r="W667" s="4" t="str">
        <f>IFERROR(VLOOKUP(Table49[[#This Row],[ITEM CODE]],Table2[[Item Code]:[Category ]],6,0),"")</f>
        <v>Muffin</v>
      </c>
      <c r="X667" s="1" t="str">
        <f>IFERROR(VLOOKUP(Table49[[#This Row],[ITEM CODE]],Table2[[Item Code]:[Sub Category]],7,0),"")</f>
        <v>Bakery</v>
      </c>
      <c r="Y667" s="68" t="str">
        <f>Table49[[#This Row],[PO Number]]&amp;COUNTIFS($E$5:E667,E667)</f>
        <v>CO0246817</v>
      </c>
    </row>
    <row r="668" spans="1:25" ht="14.7" customHeight="1" x14ac:dyDescent="0.3">
      <c r="A668" s="1">
        <f>IF(Table49[[#This Row],[ITEM NAME]]="","",ROW()-4)</f>
        <v>664</v>
      </c>
      <c r="B668" s="68">
        <v>45903</v>
      </c>
      <c r="C668" s="4">
        <f>IFERROR(VLOOKUP(B668,Table14[],3,0),"")</f>
        <v>9</v>
      </c>
      <c r="D668" s="4" t="str">
        <f>IFERROR(VLOOKUP(B668,Table14[],2,0),"")</f>
        <v>Week 01</v>
      </c>
      <c r="E668" s="4" t="s">
        <v>1180</v>
      </c>
      <c r="F668" s="44" t="s">
        <v>1181</v>
      </c>
      <c r="G668" s="44" t="s">
        <v>528</v>
      </c>
      <c r="H668" s="41" t="str">
        <f>IFERROR(VLOOKUP(Table49[[#This Row],[ITEM CODE]],Table2[[Item Code]:[Master Name]],2,0),"")</f>
        <v>F0301050025</v>
      </c>
      <c r="I668" s="41" t="s">
        <v>693</v>
      </c>
      <c r="J668" s="65" t="str">
        <f>IFERROR(VLOOKUP(Table49[[#This Row],[ITEM CODE]],Table2[[Item Code]:[Master Name]],3,0),"")</f>
        <v>White Toast</v>
      </c>
      <c r="K668" s="1" t="str">
        <f>IFERROR(VLOOKUP(Table49[[#This Row],[ITEM CODE]],Table2[[Item Code]:[Master Name]],9,0),"")</f>
        <v>1PKT*6slice</v>
      </c>
      <c r="L668" s="1" t="str">
        <f>IFERROR(VLOOKUP(Table49[[#This Row],[ITEM CODE]],Table2[[Item Code]:[Master Name]],8,0),"")</f>
        <v>PKT</v>
      </c>
      <c r="M668" s="41">
        <v>2</v>
      </c>
      <c r="N668" s="66">
        <f>IFERROR(VLOOKUP(Table49[[#This Row],[ITEM CODE]],Table2[[#All],[Item Code]:[Unit Cost]],10,0),0)</f>
        <v>1.02</v>
      </c>
      <c r="O668" s="134">
        <f>IFERROR(VLOOKUP(Table49[[#This Row],[ITEM CODE]],Table2[[#All],[Item Code]:[Unit Cost]],10,0),0)</f>
        <v>1.02</v>
      </c>
      <c r="P668" s="56"/>
      <c r="Q668" s="58"/>
      <c r="R668" s="58">
        <f>Table49[[#This Row],[QUANTITY]]*Table49[[#This Row],[INV Prices]]</f>
        <v>2.04</v>
      </c>
      <c r="S668" s="67"/>
      <c r="V668" s="41"/>
      <c r="W668" s="4" t="str">
        <f>IFERROR(VLOOKUP(Table49[[#This Row],[ITEM CODE]],Table2[[Item Code]:[Category ]],6,0),"")</f>
        <v>Toast</v>
      </c>
      <c r="X668" s="1" t="str">
        <f>IFERROR(VLOOKUP(Table49[[#This Row],[ITEM CODE]],Table2[[Item Code]:[Sub Category]],7,0),"")</f>
        <v>Bakery</v>
      </c>
      <c r="Y668" s="68" t="str">
        <f>Table49[[#This Row],[PO Number]]&amp;COUNTIFS($E$5:E668,E668)</f>
        <v>CO0246818</v>
      </c>
    </row>
    <row r="669" spans="1:25" ht="14.7" customHeight="1" x14ac:dyDescent="0.3">
      <c r="A669" s="1">
        <f>IF(Table49[[#This Row],[ITEM NAME]]="","",ROW()-4)</f>
        <v>665</v>
      </c>
      <c r="B669" s="68">
        <v>45903</v>
      </c>
      <c r="C669" s="4">
        <f>IFERROR(VLOOKUP(B669,Table14[],3,0),"")</f>
        <v>9</v>
      </c>
      <c r="D669" s="4" t="str">
        <f>IFERROR(VLOOKUP(B669,Table14[],2,0),"")</f>
        <v>Week 01</v>
      </c>
      <c r="E669" s="234" t="s">
        <v>1182</v>
      </c>
      <c r="F669" s="235" t="s">
        <v>1183</v>
      </c>
      <c r="G669" s="44" t="s">
        <v>578</v>
      </c>
      <c r="H669" s="41" t="str">
        <f>IFERROR(VLOOKUP(Table49[[#This Row],[ITEM CODE]],Table2[[Item Code]:[Master Name]],2,0),"")</f>
        <v>F0301050007</v>
      </c>
      <c r="I669" s="41" t="s">
        <v>677</v>
      </c>
      <c r="J669" s="65" t="str">
        <f>IFERROR(VLOOKUP(Table49[[#This Row],[ITEM CODE]],Table2[[Item Code]:[Master Name]],3,0),"")</f>
        <v>Almond Chocolate Twist 100g</v>
      </c>
      <c r="K669" s="1" t="str">
        <f>IFERROR(VLOOKUP(Table49[[#This Row],[ITEM CODE]],Table2[[Item Code]:[Master Name]],9,0),"")</f>
        <v>1PKT*1pcs</v>
      </c>
      <c r="L669" s="1" t="str">
        <f>IFERROR(VLOOKUP(Table49[[#This Row],[ITEM CODE]],Table2[[Item Code]:[Master Name]],8,0),"")</f>
        <v>PCS</v>
      </c>
      <c r="M669" s="41">
        <v>4</v>
      </c>
      <c r="N669" s="66">
        <f>IFERROR(VLOOKUP(Table49[[#This Row],[ITEM CODE]],Table2[[#All],[Item Code]:[Unit Cost]],10,0),0)</f>
        <v>0.8</v>
      </c>
      <c r="O669" s="134">
        <f>IFERROR(VLOOKUP(Table49[[#This Row],[ITEM CODE]],Table2[[#All],[Item Code]:[Unit Cost]],10,0),0)</f>
        <v>0.8</v>
      </c>
      <c r="P669" s="56"/>
      <c r="Q669" s="58"/>
      <c r="R669" s="58">
        <f>Table49[[#This Row],[QUANTITY]]*Table49[[#This Row],[INV Prices]]</f>
        <v>3.2</v>
      </c>
      <c r="S669" s="67"/>
      <c r="V669" s="41"/>
      <c r="W669" s="4" t="str">
        <f>IFERROR(VLOOKUP(Table49[[#This Row],[ITEM CODE]],Table2[[Item Code]:[Category ]],6,0),"")</f>
        <v>Bread</v>
      </c>
      <c r="X669" s="1" t="str">
        <f>IFERROR(VLOOKUP(Table49[[#This Row],[ITEM CODE]],Table2[[Item Code]:[Sub Category]],7,0),"")</f>
        <v>Bakery</v>
      </c>
      <c r="Y669" s="68" t="str">
        <f>Table49[[#This Row],[PO Number]]&amp;COUNTIFS($E$5:E669,E669)</f>
        <v>CO024671</v>
      </c>
    </row>
    <row r="670" spans="1:25" ht="14.7" customHeight="1" x14ac:dyDescent="0.3">
      <c r="A670" s="1">
        <f>IF(Table49[[#This Row],[ITEM NAME]]="","",ROW()-4)</f>
        <v>666</v>
      </c>
      <c r="B670" s="68">
        <v>45903</v>
      </c>
      <c r="C670" s="4">
        <f>IFERROR(VLOOKUP(B670,Table14[],3,0),"")</f>
        <v>9</v>
      </c>
      <c r="D670" s="4" t="str">
        <f>IFERROR(VLOOKUP(B670,Table14[],2,0),"")</f>
        <v>Week 01</v>
      </c>
      <c r="E670" s="234" t="s">
        <v>1182</v>
      </c>
      <c r="F670" s="235" t="s">
        <v>1183</v>
      </c>
      <c r="G670" s="44" t="s">
        <v>578</v>
      </c>
      <c r="H670" s="41" t="str">
        <f>IFERROR(VLOOKUP(Table49[[#This Row],[ITEM CODE]],Table2[[Item Code]:[Master Name]],2,0),"")</f>
        <v>F0301050008</v>
      </c>
      <c r="I670" s="41" t="s">
        <v>684</v>
      </c>
      <c r="J670" s="65" t="str">
        <f>IFERROR(VLOOKUP(Table49[[#This Row],[ITEM CODE]],Table2[[Item Code]:[Master Name]],3,0),"")</f>
        <v>Croissant 70g</v>
      </c>
      <c r="K670" s="1" t="str">
        <f>IFERROR(VLOOKUP(Table49[[#This Row],[ITEM CODE]],Table2[[Item Code]:[Master Name]],9,0),"")</f>
        <v>1PKT*1pcs</v>
      </c>
      <c r="L670" s="1" t="str">
        <f>IFERROR(VLOOKUP(Table49[[#This Row],[ITEM CODE]],Table2[[Item Code]:[Master Name]],8,0),"")</f>
        <v>PCS</v>
      </c>
      <c r="M670" s="41">
        <v>6</v>
      </c>
      <c r="N670" s="66">
        <f>IFERROR(VLOOKUP(Table49[[#This Row],[ITEM CODE]],Table2[[#All],[Item Code]:[Unit Cost]],10,0),0)</f>
        <v>0.55000000000000004</v>
      </c>
      <c r="O670" s="134">
        <f>IFERROR(VLOOKUP(Table49[[#This Row],[ITEM CODE]],Table2[[#All],[Item Code]:[Unit Cost]],10,0),0)</f>
        <v>0.55000000000000004</v>
      </c>
      <c r="P670" s="56"/>
      <c r="Q670" s="58"/>
      <c r="R670" s="58">
        <f>Table49[[#This Row],[QUANTITY]]*Table49[[#This Row],[INV Prices]]</f>
        <v>3.3000000000000003</v>
      </c>
      <c r="S670" s="67"/>
      <c r="V670" s="41"/>
      <c r="W670" s="4" t="str">
        <f>IFERROR(VLOOKUP(Table49[[#This Row],[ITEM CODE]],Table2[[Item Code]:[Category ]],6,0),"")</f>
        <v>Croissant</v>
      </c>
      <c r="X670" s="1" t="str">
        <f>IFERROR(VLOOKUP(Table49[[#This Row],[ITEM CODE]],Table2[[Item Code]:[Sub Category]],7,0),"")</f>
        <v>Bakery</v>
      </c>
      <c r="Y670" s="68" t="str">
        <f>Table49[[#This Row],[PO Number]]&amp;COUNTIFS($E$5:E670,E670)</f>
        <v>CO024672</v>
      </c>
    </row>
    <row r="671" spans="1:25" ht="14.7" customHeight="1" x14ac:dyDescent="0.3">
      <c r="A671" s="1">
        <f>IF(Table49[[#This Row],[ITEM NAME]]="","",ROW()-4)</f>
        <v>667</v>
      </c>
      <c r="B671" s="68">
        <v>45903</v>
      </c>
      <c r="C671" s="4">
        <f>IFERROR(VLOOKUP(B671,Table14[],3,0),"")</f>
        <v>9</v>
      </c>
      <c r="D671" s="4" t="str">
        <f>IFERROR(VLOOKUP(B671,Table14[],2,0),"")</f>
        <v>Week 01</v>
      </c>
      <c r="E671" s="234" t="s">
        <v>1182</v>
      </c>
      <c r="F671" s="235" t="s">
        <v>1183</v>
      </c>
      <c r="G671" s="44" t="s">
        <v>578</v>
      </c>
      <c r="H671" s="41" t="str">
        <f>IFERROR(VLOOKUP(Table49[[#This Row],[ITEM CODE]],Table2[[Item Code]:[Master Name]],2,0),"")</f>
        <v>F0301050009</v>
      </c>
      <c r="I671" s="41" t="s">
        <v>678</v>
      </c>
      <c r="J671" s="65" t="str">
        <f>IFERROR(VLOOKUP(Table49[[#This Row],[ITEM CODE]],Table2[[Item Code]:[Master Name]],3,0),"")</f>
        <v>Double Chocolate Twist 100g</v>
      </c>
      <c r="K671" s="1" t="str">
        <f>IFERROR(VLOOKUP(Table49[[#This Row],[ITEM CODE]],Table2[[Item Code]:[Master Name]],9,0),"")</f>
        <v>1PKT*1pcs</v>
      </c>
      <c r="L671" s="1" t="str">
        <f>IFERROR(VLOOKUP(Table49[[#This Row],[ITEM CODE]],Table2[[Item Code]:[Master Name]],8,0),"")</f>
        <v>PCS</v>
      </c>
      <c r="M671" s="41">
        <v>3</v>
      </c>
      <c r="N671" s="66">
        <f>IFERROR(VLOOKUP(Table49[[#This Row],[ITEM CODE]],Table2[[#All],[Item Code]:[Unit Cost]],10,0),0)</f>
        <v>0.8</v>
      </c>
      <c r="O671" s="134">
        <f>IFERROR(VLOOKUP(Table49[[#This Row],[ITEM CODE]],Table2[[#All],[Item Code]:[Unit Cost]],10,0),0)</f>
        <v>0.8</v>
      </c>
      <c r="P671" s="56"/>
      <c r="Q671" s="58"/>
      <c r="R671" s="58">
        <f>Table49[[#This Row],[QUANTITY]]*Table49[[#This Row],[INV Prices]]</f>
        <v>2.4000000000000004</v>
      </c>
      <c r="S671" s="67"/>
      <c r="V671" s="41"/>
      <c r="W671" s="4" t="str">
        <f>IFERROR(VLOOKUP(Table49[[#This Row],[ITEM CODE]],Table2[[Item Code]:[Category ]],6,0),"")</f>
        <v>Bread</v>
      </c>
      <c r="X671" s="1" t="str">
        <f>IFERROR(VLOOKUP(Table49[[#This Row],[ITEM CODE]],Table2[[Item Code]:[Sub Category]],7,0),"")</f>
        <v>Bakery</v>
      </c>
      <c r="Y671" s="68" t="str">
        <f>Table49[[#This Row],[PO Number]]&amp;COUNTIFS($E$5:E671,E671)</f>
        <v>CO024673</v>
      </c>
    </row>
    <row r="672" spans="1:25" ht="14.7" customHeight="1" x14ac:dyDescent="0.3">
      <c r="A672" s="1">
        <f>IF(Table49[[#This Row],[ITEM NAME]]="","",ROW()-4)</f>
        <v>668</v>
      </c>
      <c r="B672" s="68">
        <v>45903</v>
      </c>
      <c r="C672" s="4">
        <f>IFERROR(VLOOKUP(B672,Table14[],3,0),"")</f>
        <v>9</v>
      </c>
      <c r="D672" s="4" t="str">
        <f>IFERROR(VLOOKUP(B672,Table14[],2,0),"")</f>
        <v>Week 01</v>
      </c>
      <c r="E672" s="234" t="s">
        <v>1182</v>
      </c>
      <c r="F672" s="235" t="s">
        <v>1183</v>
      </c>
      <c r="G672" s="44" t="s">
        <v>578</v>
      </c>
      <c r="H672" s="41" t="str">
        <f>IFERROR(VLOOKUP(Table49[[#This Row],[ITEM CODE]],Table2[[Item Code]:[Master Name]],2,0),"")</f>
        <v>F0301050010</v>
      </c>
      <c r="I672" s="41" t="s">
        <v>680</v>
      </c>
      <c r="J672" s="65" t="str">
        <f>IFERROR(VLOOKUP(Table49[[#This Row],[ITEM CODE]],Table2[[Item Code]:[Master Name]],3,0),"")</f>
        <v>Ham Pocket 100g</v>
      </c>
      <c r="K672" s="1" t="str">
        <f>IFERROR(VLOOKUP(Table49[[#This Row],[ITEM CODE]],Table2[[Item Code]:[Master Name]],9,0),"")</f>
        <v>1PKT*1pcs</v>
      </c>
      <c r="L672" s="1" t="str">
        <f>IFERROR(VLOOKUP(Table49[[#This Row],[ITEM CODE]],Table2[[Item Code]:[Master Name]],8,0),"")</f>
        <v>PCS</v>
      </c>
      <c r="M672" s="41">
        <v>3</v>
      </c>
      <c r="N672" s="66">
        <f>IFERROR(VLOOKUP(Table49[[#This Row],[ITEM CODE]],Table2[[#All],[Item Code]:[Unit Cost]],10,0),0)</f>
        <v>0.8</v>
      </c>
      <c r="O672" s="134">
        <f>IFERROR(VLOOKUP(Table49[[#This Row],[ITEM CODE]],Table2[[#All],[Item Code]:[Unit Cost]],10,0),0)</f>
        <v>0.8</v>
      </c>
      <c r="P672" s="56"/>
      <c r="Q672" s="58"/>
      <c r="R672" s="58">
        <f>Table49[[#This Row],[QUANTITY]]*Table49[[#This Row],[INV Prices]]</f>
        <v>2.4000000000000004</v>
      </c>
      <c r="S672" s="67"/>
      <c r="V672" s="41"/>
      <c r="W672" s="4" t="str">
        <f>IFERROR(VLOOKUP(Table49[[#This Row],[ITEM CODE]],Table2[[Item Code]:[Category ]],6,0),"")</f>
        <v>Bun</v>
      </c>
      <c r="X672" s="1" t="str">
        <f>IFERROR(VLOOKUP(Table49[[#This Row],[ITEM CODE]],Table2[[Item Code]:[Sub Category]],7,0),"")</f>
        <v>Bakery</v>
      </c>
      <c r="Y672" s="68" t="str">
        <f>Table49[[#This Row],[PO Number]]&amp;COUNTIFS($E$5:E672,E672)</f>
        <v>CO024674</v>
      </c>
    </row>
    <row r="673" spans="1:25" ht="14.7" customHeight="1" x14ac:dyDescent="0.3">
      <c r="A673" s="1">
        <f>IF(Table49[[#This Row],[ITEM NAME]]="","",ROW()-4)</f>
        <v>669</v>
      </c>
      <c r="B673" s="68">
        <v>45903</v>
      </c>
      <c r="C673" s="4">
        <f>IFERROR(VLOOKUP(B673,Table14[],3,0),"")</f>
        <v>9</v>
      </c>
      <c r="D673" s="4" t="str">
        <f>IFERROR(VLOOKUP(B673,Table14[],2,0),"")</f>
        <v>Week 01</v>
      </c>
      <c r="E673" s="234" t="s">
        <v>1182</v>
      </c>
      <c r="F673" s="235" t="s">
        <v>1183</v>
      </c>
      <c r="G673" s="44" t="s">
        <v>578</v>
      </c>
      <c r="H673" s="41" t="str">
        <f>IFERROR(VLOOKUP(Table49[[#This Row],[ITEM CODE]],Table2[[Item Code]:[Master Name]],2,0),"")</f>
        <v>F0301050015</v>
      </c>
      <c r="I673" s="41" t="s">
        <v>675</v>
      </c>
      <c r="J673" s="65" t="str">
        <f>IFERROR(VLOOKUP(Table49[[#This Row],[ITEM CODE]],Table2[[Item Code]:[Master Name]],3,0),"")</f>
        <v>Baguette Small 150g</v>
      </c>
      <c r="K673" s="1" t="str">
        <f>IFERROR(VLOOKUP(Table49[[#This Row],[ITEM CODE]],Table2[[Item Code]:[Master Name]],9,0),"")</f>
        <v>1PKT*4pcs</v>
      </c>
      <c r="L673" s="1" t="str">
        <f>IFERROR(VLOOKUP(Table49[[#This Row],[ITEM CODE]],Table2[[Item Code]:[Master Name]],8,0),"")</f>
        <v>PKT</v>
      </c>
      <c r="M673" s="41">
        <v>2</v>
      </c>
      <c r="N673" s="66">
        <f>IFERROR(VLOOKUP(Table49[[#This Row],[ITEM CODE]],Table2[[#All],[Item Code]:[Unit Cost]],10,0),0)</f>
        <v>0.33</v>
      </c>
      <c r="O673" s="134">
        <f>IFERROR(VLOOKUP(Table49[[#This Row],[ITEM CODE]],Table2[[#All],[Item Code]:[Unit Cost]],10,0),0)</f>
        <v>0.33</v>
      </c>
      <c r="P673" s="56"/>
      <c r="Q673" s="58"/>
      <c r="R673" s="58">
        <f>Table49[[#This Row],[QUANTITY]]*Table49[[#This Row],[INV Prices]]</f>
        <v>0.66</v>
      </c>
      <c r="S673" s="67"/>
      <c r="V673" s="41"/>
      <c r="W673" s="4" t="str">
        <f>IFERROR(VLOOKUP(Table49[[#This Row],[ITEM CODE]],Table2[[Item Code]:[Category ]],6,0),"")</f>
        <v>Baguette</v>
      </c>
      <c r="X673" s="1" t="str">
        <f>IFERROR(VLOOKUP(Table49[[#This Row],[ITEM CODE]],Table2[[Item Code]:[Sub Category]],7,0),"")</f>
        <v>Bakery</v>
      </c>
      <c r="Y673" s="68" t="str">
        <f>Table49[[#This Row],[PO Number]]&amp;COUNTIFS($E$5:E673,E673)</f>
        <v>CO024675</v>
      </c>
    </row>
    <row r="674" spans="1:25" ht="14.7" customHeight="1" x14ac:dyDescent="0.3">
      <c r="A674" s="1">
        <f>IF(Table49[[#This Row],[ITEM NAME]]="","",ROW()-4)</f>
        <v>670</v>
      </c>
      <c r="B674" s="68">
        <v>45903</v>
      </c>
      <c r="C674" s="4">
        <f>IFERROR(VLOOKUP(B674,Table14[],3,0),"")</f>
        <v>9</v>
      </c>
      <c r="D674" s="4" t="str">
        <f>IFERROR(VLOOKUP(B674,Table14[],2,0),"")</f>
        <v>Week 01</v>
      </c>
      <c r="E674" s="234" t="s">
        <v>1182</v>
      </c>
      <c r="F674" s="235" t="s">
        <v>1183</v>
      </c>
      <c r="G674" s="44" t="s">
        <v>578</v>
      </c>
      <c r="H674" s="41" t="str">
        <f>IFERROR(VLOOKUP(Table49[[#This Row],[ITEM CODE]],Table2[[Item Code]:[Master Name]],2,0),"")</f>
        <v>F0301050011</v>
      </c>
      <c r="I674" s="41" t="s">
        <v>682</v>
      </c>
      <c r="J674" s="65" t="str">
        <f>IFERROR(VLOOKUP(Table49[[#This Row],[ITEM CODE]],Table2[[Item Code]:[Master Name]],3,0),"")</f>
        <v>Banana Cake</v>
      </c>
      <c r="K674" s="1" t="str">
        <f>IFERROR(VLOOKUP(Table49[[#This Row],[ITEM CODE]],Table2[[Item Code]:[Master Name]],9,0),"")</f>
        <v>1PKT*2pcs</v>
      </c>
      <c r="L674" s="1" t="str">
        <f>IFERROR(VLOOKUP(Table49[[#This Row],[ITEM CODE]],Table2[[Item Code]:[Master Name]],8,0),"")</f>
        <v>PKT</v>
      </c>
      <c r="M674" s="41">
        <v>2</v>
      </c>
      <c r="N674" s="66">
        <f>IFERROR(VLOOKUP(Table49[[#This Row],[ITEM CODE]],Table2[[#All],[Item Code]:[Unit Cost]],10,0),0)</f>
        <v>0.65</v>
      </c>
      <c r="O674" s="134">
        <f>IFERROR(VLOOKUP(Table49[[#This Row],[ITEM CODE]],Table2[[#All],[Item Code]:[Unit Cost]],10,0),0)</f>
        <v>0.65</v>
      </c>
      <c r="P674" s="56"/>
      <c r="Q674" s="58"/>
      <c r="R674" s="58">
        <f>Table49[[#This Row],[QUANTITY]]*Table49[[#This Row],[INV Prices]]</f>
        <v>1.3</v>
      </c>
      <c r="S674" s="67"/>
      <c r="V674" s="41"/>
      <c r="W674" s="4" t="str">
        <f>IFERROR(VLOOKUP(Table49[[#This Row],[ITEM CODE]],Table2[[Item Code]:[Category ]],6,0),"")</f>
        <v>Cake</v>
      </c>
      <c r="X674" s="1" t="str">
        <f>IFERROR(VLOOKUP(Table49[[#This Row],[ITEM CODE]],Table2[[Item Code]:[Sub Category]],7,0),"")</f>
        <v>Bakery</v>
      </c>
      <c r="Y674" s="68" t="str">
        <f>Table49[[#This Row],[PO Number]]&amp;COUNTIFS($E$5:E674,E674)</f>
        <v>CO024676</v>
      </c>
    </row>
    <row r="675" spans="1:25" ht="14.7" customHeight="1" x14ac:dyDescent="0.3">
      <c r="A675" s="1">
        <f>IF(Table49[[#This Row],[ITEM NAME]]="","",ROW()-4)</f>
        <v>671</v>
      </c>
      <c r="B675" s="68">
        <v>45903</v>
      </c>
      <c r="C675" s="4">
        <f>IFERROR(VLOOKUP(B675,Table14[],3,0),"")</f>
        <v>9</v>
      </c>
      <c r="D675" s="4" t="str">
        <f>IFERROR(VLOOKUP(B675,Table14[],2,0),"")</f>
        <v>Week 01</v>
      </c>
      <c r="E675" s="234" t="s">
        <v>1182</v>
      </c>
      <c r="F675" s="235" t="s">
        <v>1183</v>
      </c>
      <c r="G675" s="44" t="s">
        <v>578</v>
      </c>
      <c r="H675" s="41" t="str">
        <f>IFERROR(VLOOKUP(Table49[[#This Row],[ITEM CODE]],Table2[[Item Code]:[Master Name]],2,0),"")</f>
        <v>F0301050016</v>
      </c>
      <c r="I675" s="41" t="s">
        <v>692</v>
      </c>
      <c r="J675" s="65" t="str">
        <f>IFERROR(VLOOKUP(Table49[[#This Row],[ITEM CODE]],Table2[[Item Code]:[Master Name]],3,0),"")</f>
        <v>Chocolate Muffin</v>
      </c>
      <c r="K675" s="1" t="str">
        <f>IFERROR(VLOOKUP(Table49[[#This Row],[ITEM CODE]],Table2[[Item Code]:[Master Name]],9,0),"")</f>
        <v>1PKT*6pcs</v>
      </c>
      <c r="L675" s="1" t="str">
        <f>IFERROR(VLOOKUP(Table49[[#This Row],[ITEM CODE]],Table2[[Item Code]:[Master Name]],8,0),"")</f>
        <v>PKT</v>
      </c>
      <c r="M675" s="41">
        <v>2</v>
      </c>
      <c r="N675" s="66">
        <f>IFERROR(VLOOKUP(Table49[[#This Row],[ITEM CODE]],Table2[[#All],[Item Code]:[Unit Cost]],10,0),0)</f>
        <v>1.02</v>
      </c>
      <c r="O675" s="134">
        <f>IFERROR(VLOOKUP(Table49[[#This Row],[ITEM CODE]],Table2[[#All],[Item Code]:[Unit Cost]],10,0),0)</f>
        <v>1.02</v>
      </c>
      <c r="P675" s="56"/>
      <c r="Q675" s="58"/>
      <c r="R675" s="58">
        <f>Table49[[#This Row],[QUANTITY]]*Table49[[#This Row],[INV Prices]]</f>
        <v>2.04</v>
      </c>
      <c r="S675" s="67"/>
      <c r="V675" s="41"/>
      <c r="W675" s="4" t="str">
        <f>IFERROR(VLOOKUP(Table49[[#This Row],[ITEM CODE]],Table2[[Item Code]:[Category ]],6,0),"")</f>
        <v>Muffin</v>
      </c>
      <c r="X675" s="1" t="str">
        <f>IFERROR(VLOOKUP(Table49[[#This Row],[ITEM CODE]],Table2[[Item Code]:[Sub Category]],7,0),"")</f>
        <v>Bakery</v>
      </c>
      <c r="Y675" s="68" t="str">
        <f>Table49[[#This Row],[PO Number]]&amp;COUNTIFS($E$5:E675,E675)</f>
        <v>CO024677</v>
      </c>
    </row>
    <row r="676" spans="1:25" ht="14.7" customHeight="1" x14ac:dyDescent="0.3">
      <c r="A676" s="1">
        <f>IF(Table49[[#This Row],[ITEM NAME]]="","",ROW()-4)</f>
        <v>672</v>
      </c>
      <c r="B676" s="68">
        <v>45903</v>
      </c>
      <c r="C676" s="4">
        <f>IFERROR(VLOOKUP(B676,Table14[],3,0),"")</f>
        <v>9</v>
      </c>
      <c r="D676" s="4" t="str">
        <f>IFERROR(VLOOKUP(B676,Table14[],2,0),"")</f>
        <v>Week 01</v>
      </c>
      <c r="E676" s="234" t="s">
        <v>1182</v>
      </c>
      <c r="F676" s="235" t="s">
        <v>1183</v>
      </c>
      <c r="G676" s="44" t="s">
        <v>578</v>
      </c>
      <c r="H676" s="41" t="str">
        <f>IFERROR(VLOOKUP(Table49[[#This Row],[ITEM CODE]],Table2[[Item Code]:[Master Name]],2,0),"")</f>
        <v>F0301050017</v>
      </c>
      <c r="I676" s="41" t="s">
        <v>685</v>
      </c>
      <c r="J676" s="65" t="str">
        <f>IFERROR(VLOOKUP(Table49[[#This Row],[ITEM CODE]],Table2[[Item Code]:[Master Name]],3,0),"")</f>
        <v>Chocolate Roll</v>
      </c>
      <c r="K676" s="1" t="str">
        <f>IFERROR(VLOOKUP(Table49[[#This Row],[ITEM CODE]],Table2[[Item Code]:[Master Name]],9,0),"")</f>
        <v>1PKT*1pcs</v>
      </c>
      <c r="L676" s="1" t="str">
        <f>IFERROR(VLOOKUP(Table49[[#This Row],[ITEM CODE]],Table2[[Item Code]:[Master Name]],8,0),"")</f>
        <v>PCS</v>
      </c>
      <c r="M676" s="41">
        <v>2</v>
      </c>
      <c r="N676" s="66">
        <f>IFERROR(VLOOKUP(Table49[[#This Row],[ITEM CODE]],Table2[[#All],[Item Code]:[Unit Cost]],10,0),0)</f>
        <v>0.65</v>
      </c>
      <c r="O676" s="134">
        <f>IFERROR(VLOOKUP(Table49[[#This Row],[ITEM CODE]],Table2[[#All],[Item Code]:[Unit Cost]],10,0),0)</f>
        <v>0.65</v>
      </c>
      <c r="P676" s="56"/>
      <c r="Q676" s="58"/>
      <c r="R676" s="58">
        <f>Table49[[#This Row],[QUANTITY]]*Table49[[#This Row],[INV Prices]]</f>
        <v>1.3</v>
      </c>
      <c r="S676" s="67"/>
      <c r="V676" s="41"/>
      <c r="W676" s="4" t="str">
        <f>IFERROR(VLOOKUP(Table49[[#This Row],[ITEM CODE]],Table2[[Item Code]:[Category ]],6,0),"")</f>
        <v>Croissant</v>
      </c>
      <c r="X676" s="1" t="str">
        <f>IFERROR(VLOOKUP(Table49[[#This Row],[ITEM CODE]],Table2[[Item Code]:[Sub Category]],7,0),"")</f>
        <v>Bakery</v>
      </c>
      <c r="Y676" s="68" t="str">
        <f>Table49[[#This Row],[PO Number]]&amp;COUNTIFS($E$5:E676,E676)</f>
        <v>CO024678</v>
      </c>
    </row>
    <row r="677" spans="1:25" ht="14.7" customHeight="1" x14ac:dyDescent="0.3">
      <c r="A677" s="1">
        <f>IF(Table49[[#This Row],[ITEM NAME]]="","",ROW()-4)</f>
        <v>673</v>
      </c>
      <c r="B677" s="68">
        <v>45903</v>
      </c>
      <c r="C677" s="4">
        <f>IFERROR(VLOOKUP(B677,Table14[],3,0),"")</f>
        <v>9</v>
      </c>
      <c r="D677" s="4" t="str">
        <f>IFERROR(VLOOKUP(B677,Table14[],2,0),"")</f>
        <v>Week 01</v>
      </c>
      <c r="E677" s="234" t="s">
        <v>1182</v>
      </c>
      <c r="F677" s="235" t="s">
        <v>1183</v>
      </c>
      <c r="G677" s="44" t="s">
        <v>578</v>
      </c>
      <c r="H677" s="41" t="str">
        <f>IFERROR(VLOOKUP(Table49[[#This Row],[ITEM CODE]],Table2[[Item Code]:[Master Name]],2,0),"")</f>
        <v>F0301050018</v>
      </c>
      <c r="I677" s="41" t="s">
        <v>688</v>
      </c>
      <c r="J677" s="65" t="str">
        <f>IFERROR(VLOOKUP(Table49[[#This Row],[ITEM CODE]],Table2[[Item Code]:[Master Name]],3,0),"")</f>
        <v>Green Tea Muffin</v>
      </c>
      <c r="K677" s="1" t="str">
        <f>IFERROR(VLOOKUP(Table49[[#This Row],[ITEM CODE]],Table2[[Item Code]:[Master Name]],9,0),"")</f>
        <v>1PKT*3pcs</v>
      </c>
      <c r="L677" s="1" t="str">
        <f>IFERROR(VLOOKUP(Table49[[#This Row],[ITEM CODE]],Table2[[Item Code]:[Master Name]],8,0),"")</f>
        <v>PKT</v>
      </c>
      <c r="M677" s="41">
        <v>2</v>
      </c>
      <c r="N677" s="66">
        <f>IFERROR(VLOOKUP(Table49[[#This Row],[ITEM CODE]],Table2[[#All],[Item Code]:[Unit Cost]],10,0),0)</f>
        <v>0.44</v>
      </c>
      <c r="O677" s="134">
        <f>IFERROR(VLOOKUP(Table49[[#This Row],[ITEM CODE]],Table2[[#All],[Item Code]:[Unit Cost]],10,0),0)</f>
        <v>0.44</v>
      </c>
      <c r="P677" s="56"/>
      <c r="Q677" s="58"/>
      <c r="R677" s="58">
        <f>Table49[[#This Row],[QUANTITY]]*Table49[[#This Row],[INV Prices]]</f>
        <v>0.88</v>
      </c>
      <c r="S677" s="67"/>
      <c r="V677" s="41"/>
      <c r="W677" s="4" t="str">
        <f>IFERROR(VLOOKUP(Table49[[#This Row],[ITEM CODE]],Table2[[Item Code]:[Category ]],6,0),"")</f>
        <v>Muffin</v>
      </c>
      <c r="X677" s="1" t="str">
        <f>IFERROR(VLOOKUP(Table49[[#This Row],[ITEM CODE]],Table2[[Item Code]:[Sub Category]],7,0),"")</f>
        <v>Bakery</v>
      </c>
      <c r="Y677" s="68" t="str">
        <f>Table49[[#This Row],[PO Number]]&amp;COUNTIFS($E$5:E677,E677)</f>
        <v>CO024679</v>
      </c>
    </row>
    <row r="678" spans="1:25" ht="14.7" customHeight="1" x14ac:dyDescent="0.3">
      <c r="A678" s="1">
        <f>IF(Table49[[#This Row],[ITEM NAME]]="","",ROW()-4)</f>
        <v>674</v>
      </c>
      <c r="B678" s="68">
        <v>45903</v>
      </c>
      <c r="C678" s="4">
        <f>IFERROR(VLOOKUP(B678,Table14[],3,0),"")</f>
        <v>9</v>
      </c>
      <c r="D678" s="4" t="str">
        <f>IFERROR(VLOOKUP(B678,Table14[],2,0),"")</f>
        <v>Week 01</v>
      </c>
      <c r="E678" s="234" t="s">
        <v>1182</v>
      </c>
      <c r="F678" s="235" t="s">
        <v>1183</v>
      </c>
      <c r="G678" s="44" t="s">
        <v>578</v>
      </c>
      <c r="H678" s="41" t="str">
        <f>IFERROR(VLOOKUP(Table49[[#This Row],[ITEM CODE]],Table2[[Item Code]:[Master Name]],2,0),"")</f>
        <v>F0301050019</v>
      </c>
      <c r="I678" s="41" t="s">
        <v>681</v>
      </c>
      <c r="J678" s="65" t="str">
        <f>IFERROR(VLOOKUP(Table49[[#This Row],[ITEM CODE]],Table2[[Item Code]:[Master Name]],3,0),"")</f>
        <v xml:space="preserve">Hot Dog Cheese </v>
      </c>
      <c r="K678" s="1" t="str">
        <f>IFERROR(VLOOKUP(Table49[[#This Row],[ITEM CODE]],Table2[[Item Code]:[Master Name]],9,0),"")</f>
        <v>1PKT*4pcs</v>
      </c>
      <c r="L678" s="1" t="str">
        <f>IFERROR(VLOOKUP(Table49[[#This Row],[ITEM CODE]],Table2[[Item Code]:[Master Name]],8,0),"")</f>
        <v>PKT</v>
      </c>
      <c r="M678" s="41">
        <v>2</v>
      </c>
      <c r="N678" s="66">
        <f>IFERROR(VLOOKUP(Table49[[#This Row],[ITEM CODE]],Table2[[#All],[Item Code]:[Unit Cost]],10,0),0)</f>
        <v>0.98</v>
      </c>
      <c r="O678" s="134">
        <f>IFERROR(VLOOKUP(Table49[[#This Row],[ITEM CODE]],Table2[[#All],[Item Code]:[Unit Cost]],10,0),0)</f>
        <v>0.98</v>
      </c>
      <c r="P678" s="56"/>
      <c r="Q678" s="58"/>
      <c r="R678" s="58">
        <f>Table49[[#This Row],[QUANTITY]]*Table49[[#This Row],[INV Prices]]</f>
        <v>1.96</v>
      </c>
      <c r="S678" s="67"/>
      <c r="V678" s="41"/>
      <c r="W678" s="4" t="str">
        <f>IFERROR(VLOOKUP(Table49[[#This Row],[ITEM CODE]],Table2[[Item Code]:[Category ]],6,0),"")</f>
        <v>Bun</v>
      </c>
      <c r="X678" s="1" t="str">
        <f>IFERROR(VLOOKUP(Table49[[#This Row],[ITEM CODE]],Table2[[Item Code]:[Sub Category]],7,0),"")</f>
        <v>Bakery</v>
      </c>
      <c r="Y678" s="68" t="str">
        <f>Table49[[#This Row],[PO Number]]&amp;COUNTIFS($E$5:E678,E678)</f>
        <v>CO0246710</v>
      </c>
    </row>
    <row r="679" spans="1:25" ht="14.7" customHeight="1" x14ac:dyDescent="0.3">
      <c r="A679" s="1">
        <f>IF(Table49[[#This Row],[ITEM NAME]]="","",ROW()-4)</f>
        <v>675</v>
      </c>
      <c r="B679" s="68">
        <v>45903</v>
      </c>
      <c r="C679" s="4">
        <f>IFERROR(VLOOKUP(B679,Table14[],3,0),"")</f>
        <v>9</v>
      </c>
      <c r="D679" s="4" t="str">
        <f>IFERROR(VLOOKUP(B679,Table14[],2,0),"")</f>
        <v>Week 01</v>
      </c>
      <c r="E679" s="234" t="s">
        <v>1182</v>
      </c>
      <c r="F679" s="235" t="s">
        <v>1183</v>
      </c>
      <c r="G679" s="44" t="s">
        <v>578</v>
      </c>
      <c r="H679" s="41" t="str">
        <f>IFERROR(VLOOKUP(Table49[[#This Row],[ITEM CODE]],Table2[[Item Code]:[Master Name]],2,0),"")</f>
        <v>F0301050013</v>
      </c>
      <c r="I679" s="41" t="s">
        <v>683</v>
      </c>
      <c r="J679" s="65" t="str">
        <f>IFERROR(VLOOKUP(Table49[[#This Row],[ITEM CODE]],Table2[[Item Code]:[Master Name]],3,0),"")</f>
        <v>Marble Cake</v>
      </c>
      <c r="K679" s="1" t="str">
        <f>IFERROR(VLOOKUP(Table49[[#This Row],[ITEM CODE]],Table2[[Item Code]:[Master Name]],9,0),"")</f>
        <v>1PKT*2pcs</v>
      </c>
      <c r="L679" s="1" t="str">
        <f>IFERROR(VLOOKUP(Table49[[#This Row],[ITEM CODE]],Table2[[Item Code]:[Master Name]],8,0),"")</f>
        <v>PKT</v>
      </c>
      <c r="M679" s="41">
        <v>2</v>
      </c>
      <c r="N679" s="66">
        <f>IFERROR(VLOOKUP(Table49[[#This Row],[ITEM CODE]],Table2[[#All],[Item Code]:[Unit Cost]],10,0),0)</f>
        <v>0.82</v>
      </c>
      <c r="O679" s="134">
        <f>IFERROR(VLOOKUP(Table49[[#This Row],[ITEM CODE]],Table2[[#All],[Item Code]:[Unit Cost]],10,0),0)</f>
        <v>0.82</v>
      </c>
      <c r="P679" s="56"/>
      <c r="Q679" s="58"/>
      <c r="R679" s="58">
        <f>Table49[[#This Row],[QUANTITY]]*Table49[[#This Row],[INV Prices]]</f>
        <v>1.64</v>
      </c>
      <c r="S679" s="67"/>
      <c r="V679" s="41"/>
      <c r="W679" s="4" t="str">
        <f>IFERROR(VLOOKUP(Table49[[#This Row],[ITEM CODE]],Table2[[Item Code]:[Category ]],6,0),"")</f>
        <v>Cake</v>
      </c>
      <c r="X679" s="1" t="str">
        <f>IFERROR(VLOOKUP(Table49[[#This Row],[ITEM CODE]],Table2[[Item Code]:[Sub Category]],7,0),"")</f>
        <v>Bakery</v>
      </c>
      <c r="Y679" s="68" t="str">
        <f>Table49[[#This Row],[PO Number]]&amp;COUNTIFS($E$5:E679,E679)</f>
        <v>CO0246711</v>
      </c>
    </row>
    <row r="680" spans="1:25" ht="14.7" customHeight="1" x14ac:dyDescent="0.3">
      <c r="A680" s="1">
        <f>IF(Table49[[#This Row],[ITEM NAME]]="","",ROW()-4)</f>
        <v>676</v>
      </c>
      <c r="B680" s="68">
        <v>45903</v>
      </c>
      <c r="C680" s="4">
        <f>IFERROR(VLOOKUP(B680,Table14[],3,0),"")</f>
        <v>9</v>
      </c>
      <c r="D680" s="4" t="str">
        <f>IFERROR(VLOOKUP(B680,Table14[],2,0),"")</f>
        <v>Week 01</v>
      </c>
      <c r="E680" s="234" t="s">
        <v>1182</v>
      </c>
      <c r="F680" s="235" t="s">
        <v>1183</v>
      </c>
      <c r="G680" s="44" t="s">
        <v>578</v>
      </c>
      <c r="H680" s="41" t="str">
        <f>IFERROR(VLOOKUP(Table49[[#This Row],[ITEM CODE]],Table2[[Item Code]:[Master Name]],2,0),"")</f>
        <v>F0301050014</v>
      </c>
      <c r="I680" s="41" t="s">
        <v>676</v>
      </c>
      <c r="J680" s="65" t="str">
        <f>IFERROR(VLOOKUP(Table49[[#This Row],[ITEM CODE]],Table2[[Item Code]:[Master Name]],3,0),"")</f>
        <v>Mini Baguette</v>
      </c>
      <c r="K680" s="1" t="str">
        <f>IFERROR(VLOOKUP(Table49[[#This Row],[ITEM CODE]],Table2[[Item Code]:[Master Name]],9,0),"")</f>
        <v>1PKT*5pcs</v>
      </c>
      <c r="L680" s="1" t="str">
        <f>IFERROR(VLOOKUP(Table49[[#This Row],[ITEM CODE]],Table2[[Item Code]:[Master Name]],8,0),"")</f>
        <v>PKT</v>
      </c>
      <c r="M680" s="41">
        <v>2</v>
      </c>
      <c r="N680" s="66">
        <f>IFERROR(VLOOKUP(Table49[[#This Row],[ITEM CODE]],Table2[[#All],[Item Code]:[Unit Cost]],10,0),0)</f>
        <v>0.75</v>
      </c>
      <c r="O680" s="134">
        <f>IFERROR(VLOOKUP(Table49[[#This Row],[ITEM CODE]],Table2[[#All],[Item Code]:[Unit Cost]],10,0),0)</f>
        <v>0.75</v>
      </c>
      <c r="P680" s="56"/>
      <c r="Q680" s="58"/>
      <c r="R680" s="58">
        <f>Table49[[#This Row],[QUANTITY]]*Table49[[#This Row],[INV Prices]]</f>
        <v>1.5</v>
      </c>
      <c r="S680" s="67"/>
      <c r="V680" s="41"/>
      <c r="W680" s="4" t="str">
        <f>IFERROR(VLOOKUP(Table49[[#This Row],[ITEM CODE]],Table2[[Item Code]:[Category ]],6,0),"")</f>
        <v>Baguette</v>
      </c>
      <c r="X680" s="1" t="str">
        <f>IFERROR(VLOOKUP(Table49[[#This Row],[ITEM CODE]],Table2[[Item Code]:[Sub Category]],7,0),"")</f>
        <v>Bakery</v>
      </c>
      <c r="Y680" s="68" t="str">
        <f>Table49[[#This Row],[PO Number]]&amp;COUNTIFS($E$5:E680,E680)</f>
        <v>CO0246712</v>
      </c>
    </row>
    <row r="681" spans="1:25" ht="14.7" customHeight="1" x14ac:dyDescent="0.3">
      <c r="A681" s="1">
        <f>IF(Table49[[#This Row],[ITEM NAME]]="","",ROW()-4)</f>
        <v>677</v>
      </c>
      <c r="B681" s="68">
        <v>45903</v>
      </c>
      <c r="C681" s="4">
        <f>IFERROR(VLOOKUP(B681,Table14[],3,0),"")</f>
        <v>9</v>
      </c>
      <c r="D681" s="4" t="str">
        <f>IFERROR(VLOOKUP(B681,Table14[],2,0),"")</f>
        <v>Week 01</v>
      </c>
      <c r="E681" s="234" t="s">
        <v>1182</v>
      </c>
      <c r="F681" s="235" t="s">
        <v>1183</v>
      </c>
      <c r="G681" s="44" t="s">
        <v>578</v>
      </c>
      <c r="H681" s="41" t="str">
        <f>IFERROR(VLOOKUP(Table49[[#This Row],[ITEM CODE]],Table2[[Item Code]:[Master Name]],2,0),"")</f>
        <v>F0301050020</v>
      </c>
      <c r="I681" s="41" t="s">
        <v>686</v>
      </c>
      <c r="J681" s="65" t="str">
        <f>IFERROR(VLOOKUP(Table49[[#This Row],[ITEM CODE]],Table2[[Item Code]:[Master Name]],3,0),"")</f>
        <v>Mix Mini Snack</v>
      </c>
      <c r="K681" s="1" t="str">
        <f>IFERROR(VLOOKUP(Table49[[#This Row],[ITEM CODE]],Table2[[Item Code]:[Master Name]],9,0),"")</f>
        <v>1PKT*7pcs</v>
      </c>
      <c r="L681" s="1" t="str">
        <f>IFERROR(VLOOKUP(Table49[[#This Row],[ITEM CODE]],Table2[[Item Code]:[Master Name]],8,0),"")</f>
        <v>PKT</v>
      </c>
      <c r="M681" s="41">
        <v>2</v>
      </c>
      <c r="N681" s="66">
        <f>IFERROR(VLOOKUP(Table49[[#This Row],[ITEM CODE]],Table2[[#All],[Item Code]:[Unit Cost]],10,0),0)</f>
        <v>1.77</v>
      </c>
      <c r="O681" s="134">
        <f>IFERROR(VLOOKUP(Table49[[#This Row],[ITEM CODE]],Table2[[#All],[Item Code]:[Unit Cost]],10,0),0)</f>
        <v>1.77</v>
      </c>
      <c r="P681" s="56"/>
      <c r="Q681" s="58"/>
      <c r="R681" s="58">
        <f>Table49[[#This Row],[QUANTITY]]*Table49[[#This Row],[INV Prices]]</f>
        <v>3.54</v>
      </c>
      <c r="S681" s="67"/>
      <c r="V681" s="41"/>
      <c r="W681" s="4" t="str">
        <f>IFERROR(VLOOKUP(Table49[[#This Row],[ITEM CODE]],Table2[[Item Code]:[Category ]],6,0),"")</f>
        <v>Croissant</v>
      </c>
      <c r="X681" s="1" t="str">
        <f>IFERROR(VLOOKUP(Table49[[#This Row],[ITEM CODE]],Table2[[Item Code]:[Sub Category]],7,0),"")</f>
        <v>Bakery</v>
      </c>
      <c r="Y681" s="68" t="str">
        <f>Table49[[#This Row],[PO Number]]&amp;COUNTIFS($E$5:E681,E681)</f>
        <v>CO0246713</v>
      </c>
    </row>
    <row r="682" spans="1:25" ht="14.7" customHeight="1" x14ac:dyDescent="0.3">
      <c r="A682" s="1">
        <f>IF(Table49[[#This Row],[ITEM NAME]]="","",ROW()-4)</f>
        <v>678</v>
      </c>
      <c r="B682" s="68">
        <v>45903</v>
      </c>
      <c r="C682" s="4">
        <f>IFERROR(VLOOKUP(B682,Table14[],3,0),"")</f>
        <v>9</v>
      </c>
      <c r="D682" s="4" t="str">
        <f>IFERROR(VLOOKUP(B682,Table14[],2,0),"")</f>
        <v>Week 01</v>
      </c>
      <c r="E682" s="234" t="s">
        <v>1182</v>
      </c>
      <c r="F682" s="235" t="s">
        <v>1183</v>
      </c>
      <c r="G682" s="44" t="s">
        <v>578</v>
      </c>
      <c r="H682" s="41" t="str">
        <f>IFERROR(VLOOKUP(Table49[[#This Row],[ITEM CODE]],Table2[[Item Code]:[Master Name]],2,0),"")</f>
        <v>F0301050021</v>
      </c>
      <c r="I682" s="41" t="s">
        <v>689</v>
      </c>
      <c r="J682" s="65" t="str">
        <f>IFERROR(VLOOKUP(Table49[[#This Row],[ITEM CODE]],Table2[[Item Code]:[Master Name]],3,0),"")</f>
        <v>Mix Fruit Muffin</v>
      </c>
      <c r="K682" s="1" t="str">
        <f>IFERROR(VLOOKUP(Table49[[#This Row],[ITEM CODE]],Table2[[Item Code]:[Master Name]],9,0),"")</f>
        <v>1PKT*4pcs</v>
      </c>
      <c r="L682" s="1" t="str">
        <f>IFERROR(VLOOKUP(Table49[[#This Row],[ITEM CODE]],Table2[[Item Code]:[Master Name]],8,0),"")</f>
        <v>PKT</v>
      </c>
      <c r="M682" s="41">
        <v>2</v>
      </c>
      <c r="N682" s="66">
        <f>IFERROR(VLOOKUP(Table49[[#This Row],[ITEM CODE]],Table2[[#All],[Item Code]:[Unit Cost]],10,0),0)</f>
        <v>0.44</v>
      </c>
      <c r="O682" s="134">
        <f>IFERROR(VLOOKUP(Table49[[#This Row],[ITEM CODE]],Table2[[#All],[Item Code]:[Unit Cost]],10,0),0)</f>
        <v>0.44</v>
      </c>
      <c r="P682" s="56"/>
      <c r="Q682" s="58"/>
      <c r="R682" s="58">
        <f>Table49[[#This Row],[QUANTITY]]*Table49[[#This Row],[INV Prices]]</f>
        <v>0.88</v>
      </c>
      <c r="S682" s="67"/>
      <c r="V682" s="41"/>
      <c r="W682" s="4" t="str">
        <f>IFERROR(VLOOKUP(Table49[[#This Row],[ITEM CODE]],Table2[[Item Code]:[Category ]],6,0),"")</f>
        <v>Muffin</v>
      </c>
      <c r="X682" s="1" t="str">
        <f>IFERROR(VLOOKUP(Table49[[#This Row],[ITEM CODE]],Table2[[Item Code]:[Sub Category]],7,0),"")</f>
        <v>Bakery</v>
      </c>
      <c r="Y682" s="68" t="str">
        <f>Table49[[#This Row],[PO Number]]&amp;COUNTIFS($E$5:E682,E682)</f>
        <v>CO0246714</v>
      </c>
    </row>
    <row r="683" spans="1:25" ht="14.7" customHeight="1" x14ac:dyDescent="0.3">
      <c r="A683" s="1">
        <f>IF(Table49[[#This Row],[ITEM NAME]]="","",ROW()-4)</f>
        <v>679</v>
      </c>
      <c r="B683" s="68">
        <v>45903</v>
      </c>
      <c r="C683" s="4">
        <f>IFERROR(VLOOKUP(B683,Table14[],3,0),"")</f>
        <v>9</v>
      </c>
      <c r="D683" s="4" t="str">
        <f>IFERROR(VLOOKUP(B683,Table14[],2,0),"")</f>
        <v>Week 01</v>
      </c>
      <c r="E683" s="234" t="s">
        <v>1182</v>
      </c>
      <c r="F683" s="235" t="s">
        <v>1183</v>
      </c>
      <c r="G683" s="44" t="s">
        <v>578</v>
      </c>
      <c r="H683" s="41" t="str">
        <f>IFERROR(VLOOKUP(Table49[[#This Row],[ITEM CODE]],Table2[[Item Code]:[Master Name]],2,0),"")</f>
        <v>F0301050022</v>
      </c>
      <c r="I683" s="41" t="s">
        <v>679</v>
      </c>
      <c r="J683" s="65" t="str">
        <f>IFERROR(VLOOKUP(Table49[[#This Row],[ITEM CODE]],Table2[[Item Code]:[Master Name]],3,0),"")</f>
        <v xml:space="preserve">Raisins Bread </v>
      </c>
      <c r="K683" s="1" t="str">
        <f>IFERROR(VLOOKUP(Table49[[#This Row],[ITEM CODE]],Table2[[Item Code]:[Master Name]],9,0),"")</f>
        <v>1PKT*1pcs</v>
      </c>
      <c r="L683" s="1" t="str">
        <f>IFERROR(VLOOKUP(Table49[[#This Row],[ITEM CODE]],Table2[[Item Code]:[Master Name]],8,0),"")</f>
        <v>PCS</v>
      </c>
      <c r="M683" s="41">
        <v>2</v>
      </c>
      <c r="N683" s="66">
        <f>IFERROR(VLOOKUP(Table49[[#This Row],[ITEM CODE]],Table2[[#All],[Item Code]:[Unit Cost]],10,0),0)</f>
        <v>0.77</v>
      </c>
      <c r="O683" s="134">
        <f>IFERROR(VLOOKUP(Table49[[#This Row],[ITEM CODE]],Table2[[#All],[Item Code]:[Unit Cost]],10,0),0)</f>
        <v>0.77</v>
      </c>
      <c r="P683" s="56"/>
      <c r="Q683" s="58"/>
      <c r="R683" s="58">
        <f>Table49[[#This Row],[QUANTITY]]*Table49[[#This Row],[INV Prices]]</f>
        <v>1.54</v>
      </c>
      <c r="S683" s="67"/>
      <c r="V683" s="41"/>
      <c r="W683" s="4" t="str">
        <f>IFERROR(VLOOKUP(Table49[[#This Row],[ITEM CODE]],Table2[[Item Code]:[Category ]],6,0),"")</f>
        <v>Bread</v>
      </c>
      <c r="X683" s="1" t="str">
        <f>IFERROR(VLOOKUP(Table49[[#This Row],[ITEM CODE]],Table2[[Item Code]:[Sub Category]],7,0),"")</f>
        <v>Bakery</v>
      </c>
      <c r="Y683" s="68" t="str">
        <f>Table49[[#This Row],[PO Number]]&amp;COUNTIFS($E$5:E683,E683)</f>
        <v>CO0246715</v>
      </c>
    </row>
    <row r="684" spans="1:25" ht="14.7" customHeight="1" x14ac:dyDescent="0.3">
      <c r="A684" s="1">
        <f>IF(Table49[[#This Row],[ITEM NAME]]="","",ROW()-4)</f>
        <v>680</v>
      </c>
      <c r="B684" s="68">
        <v>45903</v>
      </c>
      <c r="C684" s="4">
        <f>IFERROR(VLOOKUP(B684,Table14[],3,0),"")</f>
        <v>9</v>
      </c>
      <c r="D684" s="4" t="str">
        <f>IFERROR(VLOOKUP(B684,Table14[],2,0),"")</f>
        <v>Week 01</v>
      </c>
      <c r="E684" s="234" t="s">
        <v>1182</v>
      </c>
      <c r="F684" s="235" t="s">
        <v>1183</v>
      </c>
      <c r="G684" s="44" t="s">
        <v>578</v>
      </c>
      <c r="H684" s="41" t="str">
        <f>IFERROR(VLOOKUP(Table49[[#This Row],[ITEM CODE]],Table2[[Item Code]:[Master Name]],2,0),"")</f>
        <v>F0301050023</v>
      </c>
      <c r="I684" s="41" t="s">
        <v>690</v>
      </c>
      <c r="J684" s="65" t="str">
        <f>IFERROR(VLOOKUP(Table49[[#This Row],[ITEM CODE]],Table2[[Item Code]:[Master Name]],3,0),"")</f>
        <v>Strawberry Muffin</v>
      </c>
      <c r="K684" s="1" t="str">
        <f>IFERROR(VLOOKUP(Table49[[#This Row],[ITEM CODE]],Table2[[Item Code]:[Master Name]],9,0),"")</f>
        <v>1PKT*3pcs</v>
      </c>
      <c r="L684" s="1" t="str">
        <f>IFERROR(VLOOKUP(Table49[[#This Row],[ITEM CODE]],Table2[[Item Code]:[Master Name]],8,0),"")</f>
        <v>PKT</v>
      </c>
      <c r="M684" s="41">
        <v>2</v>
      </c>
      <c r="N684" s="66">
        <f>IFERROR(VLOOKUP(Table49[[#This Row],[ITEM CODE]],Table2[[#All],[Item Code]:[Unit Cost]],10,0),0)</f>
        <v>0.44</v>
      </c>
      <c r="O684" s="134">
        <f>IFERROR(VLOOKUP(Table49[[#This Row],[ITEM CODE]],Table2[[#All],[Item Code]:[Unit Cost]],10,0),0)</f>
        <v>0.44</v>
      </c>
      <c r="P684" s="56"/>
      <c r="Q684" s="58"/>
      <c r="R684" s="58">
        <f>Table49[[#This Row],[QUANTITY]]*Table49[[#This Row],[INV Prices]]</f>
        <v>0.88</v>
      </c>
      <c r="S684" s="67"/>
      <c r="V684" s="41"/>
      <c r="W684" s="4" t="str">
        <f>IFERROR(VLOOKUP(Table49[[#This Row],[ITEM CODE]],Table2[[Item Code]:[Category ]],6,0),"")</f>
        <v>Muffin</v>
      </c>
      <c r="X684" s="1" t="str">
        <f>IFERROR(VLOOKUP(Table49[[#This Row],[ITEM CODE]],Table2[[Item Code]:[Sub Category]],7,0),"")</f>
        <v>Bakery</v>
      </c>
      <c r="Y684" s="68" t="str">
        <f>Table49[[#This Row],[PO Number]]&amp;COUNTIFS($E$5:E684,E684)</f>
        <v>CO0246716</v>
      </c>
    </row>
    <row r="685" spans="1:25" ht="14.7" customHeight="1" x14ac:dyDescent="0.3">
      <c r="A685" s="1">
        <f>IF(Table49[[#This Row],[ITEM NAME]]="","",ROW()-4)</f>
        <v>681</v>
      </c>
      <c r="B685" s="68">
        <v>45903</v>
      </c>
      <c r="C685" s="4">
        <f>IFERROR(VLOOKUP(B685,Table14[],3,0),"")</f>
        <v>9</v>
      </c>
      <c r="D685" s="4" t="str">
        <f>IFERROR(VLOOKUP(B685,Table14[],2,0),"")</f>
        <v>Week 01</v>
      </c>
      <c r="E685" s="234" t="s">
        <v>1182</v>
      </c>
      <c r="F685" s="235" t="s">
        <v>1183</v>
      </c>
      <c r="G685" s="44" t="s">
        <v>578</v>
      </c>
      <c r="H685" s="41" t="str">
        <f>IFERROR(VLOOKUP(Table49[[#This Row],[ITEM CODE]],Table2[[Item Code]:[Master Name]],2,0),"")</f>
        <v>F0301050024</v>
      </c>
      <c r="I685" s="41" t="s">
        <v>691</v>
      </c>
      <c r="J685" s="65" t="str">
        <f>IFERROR(VLOOKUP(Table49[[#This Row],[ITEM CODE]],Table2[[Item Code]:[Master Name]],3,0),"")</f>
        <v>Vanilla Muffin</v>
      </c>
      <c r="K685" s="1" t="str">
        <f>IFERROR(VLOOKUP(Table49[[#This Row],[ITEM CODE]],Table2[[Item Code]:[Master Name]],9,0),"")</f>
        <v>1PKT*3pcs</v>
      </c>
      <c r="L685" s="1" t="str">
        <f>IFERROR(VLOOKUP(Table49[[#This Row],[ITEM CODE]],Table2[[Item Code]:[Master Name]],8,0),"")</f>
        <v>PKT</v>
      </c>
      <c r="M685" s="41">
        <v>2</v>
      </c>
      <c r="N685" s="66">
        <f>IFERROR(VLOOKUP(Table49[[#This Row],[ITEM CODE]],Table2[[#All],[Item Code]:[Unit Cost]],10,0),0)</f>
        <v>0.44</v>
      </c>
      <c r="O685" s="134">
        <f>IFERROR(VLOOKUP(Table49[[#This Row],[ITEM CODE]],Table2[[#All],[Item Code]:[Unit Cost]],10,0),0)</f>
        <v>0.44</v>
      </c>
      <c r="P685" s="56"/>
      <c r="Q685" s="58"/>
      <c r="R685" s="58">
        <f>Table49[[#This Row],[QUANTITY]]*Table49[[#This Row],[INV Prices]]</f>
        <v>0.88</v>
      </c>
      <c r="S685" s="67"/>
      <c r="V685" s="41"/>
      <c r="W685" s="4" t="str">
        <f>IFERROR(VLOOKUP(Table49[[#This Row],[ITEM CODE]],Table2[[Item Code]:[Category ]],6,0),"")</f>
        <v>Muffin</v>
      </c>
      <c r="X685" s="1" t="str">
        <f>IFERROR(VLOOKUP(Table49[[#This Row],[ITEM CODE]],Table2[[Item Code]:[Sub Category]],7,0),"")</f>
        <v>Bakery</v>
      </c>
      <c r="Y685" s="68" t="str">
        <f>Table49[[#This Row],[PO Number]]&amp;COUNTIFS($E$5:E685,E685)</f>
        <v>CO0246717</v>
      </c>
    </row>
    <row r="686" spans="1:25" ht="14.7" customHeight="1" x14ac:dyDescent="0.3">
      <c r="A686" s="1">
        <f>IF(Table49[[#This Row],[ITEM NAME]]="","",ROW()-4)</f>
        <v>682</v>
      </c>
      <c r="B686" s="68">
        <v>45903</v>
      </c>
      <c r="C686" s="4">
        <f>IFERROR(VLOOKUP(B686,Table14[],3,0),"")</f>
        <v>9</v>
      </c>
      <c r="D686" s="4" t="str">
        <f>IFERROR(VLOOKUP(B686,Table14[],2,0),"")</f>
        <v>Week 01</v>
      </c>
      <c r="E686" s="234" t="s">
        <v>1182</v>
      </c>
      <c r="F686" s="235" t="s">
        <v>1183</v>
      </c>
      <c r="G686" s="44" t="s">
        <v>578</v>
      </c>
      <c r="H686" s="41" t="str">
        <f>IFERROR(VLOOKUP(Table49[[#This Row],[ITEM CODE]],Table2[[Item Code]:[Master Name]],2,0),"")</f>
        <v>F0301050025</v>
      </c>
      <c r="I686" s="41" t="s">
        <v>693</v>
      </c>
      <c r="J686" s="65" t="str">
        <f>IFERROR(VLOOKUP(Table49[[#This Row],[ITEM CODE]],Table2[[Item Code]:[Master Name]],3,0),"")</f>
        <v>White Toast</v>
      </c>
      <c r="K686" s="1" t="str">
        <f>IFERROR(VLOOKUP(Table49[[#This Row],[ITEM CODE]],Table2[[Item Code]:[Master Name]],9,0),"")</f>
        <v>1PKT*6slice</v>
      </c>
      <c r="L686" s="1" t="str">
        <f>IFERROR(VLOOKUP(Table49[[#This Row],[ITEM CODE]],Table2[[Item Code]:[Master Name]],8,0),"")</f>
        <v>PKT</v>
      </c>
      <c r="M686" s="41">
        <v>5</v>
      </c>
      <c r="N686" s="66">
        <f>IFERROR(VLOOKUP(Table49[[#This Row],[ITEM CODE]],Table2[[#All],[Item Code]:[Unit Cost]],10,0),0)</f>
        <v>1.02</v>
      </c>
      <c r="O686" s="134">
        <f>IFERROR(VLOOKUP(Table49[[#This Row],[ITEM CODE]],Table2[[#All],[Item Code]:[Unit Cost]],10,0),0)</f>
        <v>1.02</v>
      </c>
      <c r="P686" s="56"/>
      <c r="Q686" s="58"/>
      <c r="R686" s="58">
        <f>Table49[[#This Row],[QUANTITY]]*Table49[[#This Row],[INV Prices]]</f>
        <v>5.0999999999999996</v>
      </c>
      <c r="S686" s="67"/>
      <c r="V686" s="41"/>
      <c r="W686" s="4" t="str">
        <f>IFERROR(VLOOKUP(Table49[[#This Row],[ITEM CODE]],Table2[[Item Code]:[Category ]],6,0),"")</f>
        <v>Toast</v>
      </c>
      <c r="X686" s="1" t="str">
        <f>IFERROR(VLOOKUP(Table49[[#This Row],[ITEM CODE]],Table2[[Item Code]:[Sub Category]],7,0),"")</f>
        <v>Bakery</v>
      </c>
      <c r="Y686" s="68" t="str">
        <f>Table49[[#This Row],[PO Number]]&amp;COUNTIFS($E$5:E686,E686)</f>
        <v>CO0246718</v>
      </c>
    </row>
    <row r="687" spans="1:25" ht="14.7" customHeight="1" x14ac:dyDescent="0.3">
      <c r="A687" s="1">
        <f>IF(Table49[[#This Row],[ITEM NAME]]="","",ROW()-4)</f>
        <v>683</v>
      </c>
      <c r="B687" s="68">
        <v>45903</v>
      </c>
      <c r="C687" s="4">
        <f>IFERROR(VLOOKUP(B687,Table14[],3,0),"")</f>
        <v>9</v>
      </c>
      <c r="D687" s="4" t="str">
        <f>IFERROR(VLOOKUP(B687,Table14[],2,0),"")</f>
        <v>Week 01</v>
      </c>
      <c r="E687" s="4" t="s">
        <v>1185</v>
      </c>
      <c r="F687" s="235" t="s">
        <v>1184</v>
      </c>
      <c r="G687" s="44" t="s">
        <v>663</v>
      </c>
      <c r="H687" s="41" t="str">
        <f>IFERROR(VLOOKUP(Table49[[#This Row],[ITEM CODE]],Table2[[Item Code]:[Master Name]],2,0),"")</f>
        <v>F0301050007</v>
      </c>
      <c r="I687" s="41" t="s">
        <v>677</v>
      </c>
      <c r="J687" s="65" t="str">
        <f>IFERROR(VLOOKUP(Table49[[#This Row],[ITEM CODE]],Table2[[Item Code]:[Master Name]],3,0),"")</f>
        <v>Almond Chocolate Twist 100g</v>
      </c>
      <c r="K687" s="1" t="str">
        <f>IFERROR(VLOOKUP(Table49[[#This Row],[ITEM CODE]],Table2[[Item Code]:[Master Name]],9,0),"")</f>
        <v>1PKT*1pcs</v>
      </c>
      <c r="L687" s="1" t="str">
        <f>IFERROR(VLOOKUP(Table49[[#This Row],[ITEM CODE]],Table2[[Item Code]:[Master Name]],8,0),"")</f>
        <v>PCS</v>
      </c>
      <c r="M687" s="41">
        <v>2</v>
      </c>
      <c r="N687" s="66">
        <f>IFERROR(VLOOKUP(Table49[[#This Row],[ITEM CODE]],Table2[[#All],[Item Code]:[Unit Cost]],10,0),0)</f>
        <v>0.8</v>
      </c>
      <c r="O687" s="134">
        <f>IFERROR(VLOOKUP(Table49[[#This Row],[ITEM CODE]],Table2[[#All],[Item Code]:[Unit Cost]],10,0),0)</f>
        <v>0.8</v>
      </c>
      <c r="P687" s="56"/>
      <c r="Q687" s="58"/>
      <c r="R687" s="58">
        <f>Table49[[#This Row],[QUANTITY]]*Table49[[#This Row],[INV Prices]]</f>
        <v>1.6</v>
      </c>
      <c r="S687" s="67"/>
      <c r="V687" s="41"/>
      <c r="W687" s="4" t="str">
        <f>IFERROR(VLOOKUP(Table49[[#This Row],[ITEM CODE]],Table2[[Item Code]:[Category ]],6,0),"")</f>
        <v>Bread</v>
      </c>
      <c r="X687" s="1" t="str">
        <f>IFERROR(VLOOKUP(Table49[[#This Row],[ITEM CODE]],Table2[[Item Code]:[Sub Category]],7,0),"")</f>
        <v>Bakery</v>
      </c>
      <c r="Y687" s="68" t="str">
        <f>Table49[[#This Row],[PO Number]]&amp;COUNTIFS($E$5:E687,E687)</f>
        <v>CO024661</v>
      </c>
    </row>
    <row r="688" spans="1:25" ht="14.7" customHeight="1" x14ac:dyDescent="0.3">
      <c r="A688" s="1">
        <f>IF(Table49[[#This Row],[ITEM NAME]]="","",ROW()-4)</f>
        <v>684</v>
      </c>
      <c r="B688" s="68">
        <v>45903</v>
      </c>
      <c r="C688" s="4">
        <f>IFERROR(VLOOKUP(B688,Table14[],3,0),"")</f>
        <v>9</v>
      </c>
      <c r="D688" s="4" t="str">
        <f>IFERROR(VLOOKUP(B688,Table14[],2,0),"")</f>
        <v>Week 01</v>
      </c>
      <c r="E688" s="4" t="s">
        <v>1185</v>
      </c>
      <c r="F688" s="235" t="s">
        <v>1184</v>
      </c>
      <c r="G688" s="44" t="s">
        <v>663</v>
      </c>
      <c r="H688" s="41" t="str">
        <f>IFERROR(VLOOKUP(Table49[[#This Row],[ITEM CODE]],Table2[[Item Code]:[Master Name]],2,0),"")</f>
        <v>F0301050008</v>
      </c>
      <c r="I688" s="41" t="s">
        <v>684</v>
      </c>
      <c r="J688" s="65" t="str">
        <f>IFERROR(VLOOKUP(Table49[[#This Row],[ITEM CODE]],Table2[[Item Code]:[Master Name]],3,0),"")</f>
        <v>Croissant 70g</v>
      </c>
      <c r="K688" s="1" t="str">
        <f>IFERROR(VLOOKUP(Table49[[#This Row],[ITEM CODE]],Table2[[Item Code]:[Master Name]],9,0),"")</f>
        <v>1PKT*1pcs</v>
      </c>
      <c r="L688" s="1" t="str">
        <f>IFERROR(VLOOKUP(Table49[[#This Row],[ITEM CODE]],Table2[[Item Code]:[Master Name]],8,0),"")</f>
        <v>PCS</v>
      </c>
      <c r="M688" s="41">
        <v>5</v>
      </c>
      <c r="N688" s="66">
        <f>IFERROR(VLOOKUP(Table49[[#This Row],[ITEM CODE]],Table2[[#All],[Item Code]:[Unit Cost]],10,0),0)</f>
        <v>0.55000000000000004</v>
      </c>
      <c r="O688" s="134">
        <f>IFERROR(VLOOKUP(Table49[[#This Row],[ITEM CODE]],Table2[[#All],[Item Code]:[Unit Cost]],10,0),0)</f>
        <v>0.55000000000000004</v>
      </c>
      <c r="P688" s="56"/>
      <c r="Q688" s="58"/>
      <c r="R688" s="58">
        <f>Table49[[#This Row],[QUANTITY]]*Table49[[#This Row],[INV Prices]]</f>
        <v>2.75</v>
      </c>
      <c r="S688" s="67"/>
      <c r="V688" s="41"/>
      <c r="W688" s="4" t="str">
        <f>IFERROR(VLOOKUP(Table49[[#This Row],[ITEM CODE]],Table2[[Item Code]:[Category ]],6,0),"")</f>
        <v>Croissant</v>
      </c>
      <c r="X688" s="1" t="str">
        <f>IFERROR(VLOOKUP(Table49[[#This Row],[ITEM CODE]],Table2[[Item Code]:[Sub Category]],7,0),"")</f>
        <v>Bakery</v>
      </c>
      <c r="Y688" s="68" t="str">
        <f>Table49[[#This Row],[PO Number]]&amp;COUNTIFS($E$5:E688,E688)</f>
        <v>CO024662</v>
      </c>
    </row>
    <row r="689" spans="1:25" ht="14.7" customHeight="1" x14ac:dyDescent="0.3">
      <c r="A689" s="1">
        <f>IF(Table49[[#This Row],[ITEM NAME]]="","",ROW()-4)</f>
        <v>685</v>
      </c>
      <c r="B689" s="68">
        <v>45903</v>
      </c>
      <c r="C689" s="4">
        <f>IFERROR(VLOOKUP(B689,Table14[],3,0),"")</f>
        <v>9</v>
      </c>
      <c r="D689" s="4" t="str">
        <f>IFERROR(VLOOKUP(B689,Table14[],2,0),"")</f>
        <v>Week 01</v>
      </c>
      <c r="E689" s="4" t="s">
        <v>1185</v>
      </c>
      <c r="F689" s="235" t="s">
        <v>1184</v>
      </c>
      <c r="G689" s="44" t="s">
        <v>663</v>
      </c>
      <c r="H689" s="41" t="str">
        <f>IFERROR(VLOOKUP(Table49[[#This Row],[ITEM CODE]],Table2[[Item Code]:[Master Name]],2,0),"")</f>
        <v>F0301050009</v>
      </c>
      <c r="I689" s="41" t="s">
        <v>678</v>
      </c>
      <c r="J689" s="65" t="str">
        <f>IFERROR(VLOOKUP(Table49[[#This Row],[ITEM CODE]],Table2[[Item Code]:[Master Name]],3,0),"")</f>
        <v>Double Chocolate Twist 100g</v>
      </c>
      <c r="K689" s="1" t="str">
        <f>IFERROR(VLOOKUP(Table49[[#This Row],[ITEM CODE]],Table2[[Item Code]:[Master Name]],9,0),"")</f>
        <v>1PKT*1pcs</v>
      </c>
      <c r="L689" s="1" t="str">
        <f>IFERROR(VLOOKUP(Table49[[#This Row],[ITEM CODE]],Table2[[Item Code]:[Master Name]],8,0),"")</f>
        <v>PCS</v>
      </c>
      <c r="M689" s="41">
        <v>2</v>
      </c>
      <c r="N689" s="66">
        <f>IFERROR(VLOOKUP(Table49[[#This Row],[ITEM CODE]],Table2[[#All],[Item Code]:[Unit Cost]],10,0),0)</f>
        <v>0.8</v>
      </c>
      <c r="O689" s="134">
        <f>IFERROR(VLOOKUP(Table49[[#This Row],[ITEM CODE]],Table2[[#All],[Item Code]:[Unit Cost]],10,0),0)</f>
        <v>0.8</v>
      </c>
      <c r="P689" s="56"/>
      <c r="Q689" s="58"/>
      <c r="R689" s="58">
        <f>Table49[[#This Row],[QUANTITY]]*Table49[[#This Row],[INV Prices]]</f>
        <v>1.6</v>
      </c>
      <c r="S689" s="67"/>
      <c r="V689" s="41"/>
      <c r="W689" s="4" t="str">
        <f>IFERROR(VLOOKUP(Table49[[#This Row],[ITEM CODE]],Table2[[Item Code]:[Category ]],6,0),"")</f>
        <v>Bread</v>
      </c>
      <c r="X689" s="1" t="str">
        <f>IFERROR(VLOOKUP(Table49[[#This Row],[ITEM CODE]],Table2[[Item Code]:[Sub Category]],7,0),"")</f>
        <v>Bakery</v>
      </c>
      <c r="Y689" s="68" t="str">
        <f>Table49[[#This Row],[PO Number]]&amp;COUNTIFS($E$5:E689,E689)</f>
        <v>CO024663</v>
      </c>
    </row>
    <row r="690" spans="1:25" ht="14.7" customHeight="1" x14ac:dyDescent="0.3">
      <c r="A690" s="1">
        <f>IF(Table49[[#This Row],[ITEM NAME]]="","",ROW()-4)</f>
        <v>686</v>
      </c>
      <c r="B690" s="68">
        <v>45903</v>
      </c>
      <c r="C690" s="4">
        <f>IFERROR(VLOOKUP(B690,Table14[],3,0),"")</f>
        <v>9</v>
      </c>
      <c r="D690" s="4" t="str">
        <f>IFERROR(VLOOKUP(B690,Table14[],2,0),"")</f>
        <v>Week 01</v>
      </c>
      <c r="E690" s="4" t="s">
        <v>1185</v>
      </c>
      <c r="F690" s="235" t="s">
        <v>1184</v>
      </c>
      <c r="G690" s="44" t="s">
        <v>663</v>
      </c>
      <c r="H690" s="41" t="str">
        <f>IFERROR(VLOOKUP(Table49[[#This Row],[ITEM CODE]],Table2[[Item Code]:[Master Name]],2,0),"")</f>
        <v>F0301050010</v>
      </c>
      <c r="I690" s="41" t="s">
        <v>680</v>
      </c>
      <c r="J690" s="65" t="str">
        <f>IFERROR(VLOOKUP(Table49[[#This Row],[ITEM CODE]],Table2[[Item Code]:[Master Name]],3,0),"")</f>
        <v>Ham Pocket 100g</v>
      </c>
      <c r="K690" s="1" t="str">
        <f>IFERROR(VLOOKUP(Table49[[#This Row],[ITEM CODE]],Table2[[Item Code]:[Master Name]],9,0),"")</f>
        <v>1PKT*1pcs</v>
      </c>
      <c r="L690" s="1" t="str">
        <f>IFERROR(VLOOKUP(Table49[[#This Row],[ITEM CODE]],Table2[[Item Code]:[Master Name]],8,0),"")</f>
        <v>PCS</v>
      </c>
      <c r="M690" s="41">
        <v>2</v>
      </c>
      <c r="N690" s="66">
        <f>IFERROR(VLOOKUP(Table49[[#This Row],[ITEM CODE]],Table2[[#All],[Item Code]:[Unit Cost]],10,0),0)</f>
        <v>0.8</v>
      </c>
      <c r="O690" s="134">
        <f>IFERROR(VLOOKUP(Table49[[#This Row],[ITEM CODE]],Table2[[#All],[Item Code]:[Unit Cost]],10,0),0)</f>
        <v>0.8</v>
      </c>
      <c r="P690" s="56"/>
      <c r="Q690" s="58"/>
      <c r="R690" s="58">
        <f>Table49[[#This Row],[QUANTITY]]*Table49[[#This Row],[INV Prices]]</f>
        <v>1.6</v>
      </c>
      <c r="S690" s="67"/>
      <c r="V690" s="41"/>
      <c r="W690" s="4" t="str">
        <f>IFERROR(VLOOKUP(Table49[[#This Row],[ITEM CODE]],Table2[[Item Code]:[Category ]],6,0),"")</f>
        <v>Bun</v>
      </c>
      <c r="X690" s="1" t="str">
        <f>IFERROR(VLOOKUP(Table49[[#This Row],[ITEM CODE]],Table2[[Item Code]:[Sub Category]],7,0),"")</f>
        <v>Bakery</v>
      </c>
      <c r="Y690" s="68" t="str">
        <f>Table49[[#This Row],[PO Number]]&amp;COUNTIFS($E$5:E690,E690)</f>
        <v>CO024664</v>
      </c>
    </row>
    <row r="691" spans="1:25" ht="14.7" customHeight="1" x14ac:dyDescent="0.3">
      <c r="A691" s="1">
        <f>IF(Table49[[#This Row],[ITEM NAME]]="","",ROW()-4)</f>
        <v>687</v>
      </c>
      <c r="B691" s="68">
        <v>45903</v>
      </c>
      <c r="C691" s="4">
        <f>IFERROR(VLOOKUP(B691,Table14[],3,0),"")</f>
        <v>9</v>
      </c>
      <c r="D691" s="4" t="str">
        <f>IFERROR(VLOOKUP(B691,Table14[],2,0),"")</f>
        <v>Week 01</v>
      </c>
      <c r="E691" s="4" t="s">
        <v>1185</v>
      </c>
      <c r="F691" s="235" t="s">
        <v>1184</v>
      </c>
      <c r="G691" s="44" t="s">
        <v>663</v>
      </c>
      <c r="H691" s="41" t="str">
        <f>IFERROR(VLOOKUP(Table49[[#This Row],[ITEM CODE]],Table2[[Item Code]:[Master Name]],2,0),"")</f>
        <v>F0301050015</v>
      </c>
      <c r="I691" s="41" t="s">
        <v>675</v>
      </c>
      <c r="J691" s="65" t="str">
        <f>IFERROR(VLOOKUP(Table49[[#This Row],[ITEM CODE]],Table2[[Item Code]:[Master Name]],3,0),"")</f>
        <v>Baguette Small 150g</v>
      </c>
      <c r="K691" s="1" t="str">
        <f>IFERROR(VLOOKUP(Table49[[#This Row],[ITEM CODE]],Table2[[Item Code]:[Master Name]],9,0),"")</f>
        <v>1PKT*4pcs</v>
      </c>
      <c r="L691" s="1" t="str">
        <f>IFERROR(VLOOKUP(Table49[[#This Row],[ITEM CODE]],Table2[[Item Code]:[Master Name]],8,0),"")</f>
        <v>PKT</v>
      </c>
      <c r="M691" s="41">
        <v>1</v>
      </c>
      <c r="N691" s="66">
        <f>IFERROR(VLOOKUP(Table49[[#This Row],[ITEM CODE]],Table2[[#All],[Item Code]:[Unit Cost]],10,0),0)</f>
        <v>0.33</v>
      </c>
      <c r="O691" s="134">
        <f>IFERROR(VLOOKUP(Table49[[#This Row],[ITEM CODE]],Table2[[#All],[Item Code]:[Unit Cost]],10,0),0)</f>
        <v>0.33</v>
      </c>
      <c r="P691" s="56"/>
      <c r="Q691" s="58"/>
      <c r="R691" s="58">
        <f>Table49[[#This Row],[QUANTITY]]*Table49[[#This Row],[INV Prices]]</f>
        <v>0.33</v>
      </c>
      <c r="S691" s="67"/>
      <c r="V691" s="41"/>
      <c r="W691" s="4" t="str">
        <f>IFERROR(VLOOKUP(Table49[[#This Row],[ITEM CODE]],Table2[[Item Code]:[Category ]],6,0),"")</f>
        <v>Baguette</v>
      </c>
      <c r="X691" s="1" t="str">
        <f>IFERROR(VLOOKUP(Table49[[#This Row],[ITEM CODE]],Table2[[Item Code]:[Sub Category]],7,0),"")</f>
        <v>Bakery</v>
      </c>
      <c r="Y691" s="68" t="str">
        <f>Table49[[#This Row],[PO Number]]&amp;COUNTIFS($E$5:E691,E691)</f>
        <v>CO024665</v>
      </c>
    </row>
    <row r="692" spans="1:25" ht="14.7" customHeight="1" x14ac:dyDescent="0.3">
      <c r="A692" s="1">
        <f>IF(Table49[[#This Row],[ITEM NAME]]="","",ROW()-4)</f>
        <v>688</v>
      </c>
      <c r="B692" s="68">
        <v>45903</v>
      </c>
      <c r="C692" s="4">
        <f>IFERROR(VLOOKUP(B692,Table14[],3,0),"")</f>
        <v>9</v>
      </c>
      <c r="D692" s="4" t="str">
        <f>IFERROR(VLOOKUP(B692,Table14[],2,0),"")</f>
        <v>Week 01</v>
      </c>
      <c r="E692" s="4" t="s">
        <v>1185</v>
      </c>
      <c r="F692" s="235" t="s">
        <v>1184</v>
      </c>
      <c r="G692" s="44" t="s">
        <v>663</v>
      </c>
      <c r="H692" s="41" t="str">
        <f>IFERROR(VLOOKUP(Table49[[#This Row],[ITEM CODE]],Table2[[Item Code]:[Master Name]],2,0),"")</f>
        <v>F0301050011</v>
      </c>
      <c r="I692" s="41" t="s">
        <v>682</v>
      </c>
      <c r="J692" s="65" t="str">
        <f>IFERROR(VLOOKUP(Table49[[#This Row],[ITEM CODE]],Table2[[Item Code]:[Master Name]],3,0),"")</f>
        <v>Banana Cake</v>
      </c>
      <c r="K692" s="1" t="str">
        <f>IFERROR(VLOOKUP(Table49[[#This Row],[ITEM CODE]],Table2[[Item Code]:[Master Name]],9,0),"")</f>
        <v>1PKT*2pcs</v>
      </c>
      <c r="L692" s="1" t="str">
        <f>IFERROR(VLOOKUP(Table49[[#This Row],[ITEM CODE]],Table2[[Item Code]:[Master Name]],8,0),"")</f>
        <v>PKT</v>
      </c>
      <c r="M692" s="41">
        <v>1</v>
      </c>
      <c r="N692" s="66">
        <f>IFERROR(VLOOKUP(Table49[[#This Row],[ITEM CODE]],Table2[[#All],[Item Code]:[Unit Cost]],10,0),0)</f>
        <v>0.65</v>
      </c>
      <c r="O692" s="134">
        <f>IFERROR(VLOOKUP(Table49[[#This Row],[ITEM CODE]],Table2[[#All],[Item Code]:[Unit Cost]],10,0),0)</f>
        <v>0.65</v>
      </c>
      <c r="P692" s="56"/>
      <c r="Q692" s="58"/>
      <c r="R692" s="58">
        <f>Table49[[#This Row],[QUANTITY]]*Table49[[#This Row],[INV Prices]]</f>
        <v>0.65</v>
      </c>
      <c r="S692" s="67"/>
      <c r="V692" s="41"/>
      <c r="W692" s="4" t="str">
        <f>IFERROR(VLOOKUP(Table49[[#This Row],[ITEM CODE]],Table2[[Item Code]:[Category ]],6,0),"")</f>
        <v>Cake</v>
      </c>
      <c r="X692" s="1" t="str">
        <f>IFERROR(VLOOKUP(Table49[[#This Row],[ITEM CODE]],Table2[[Item Code]:[Sub Category]],7,0),"")</f>
        <v>Bakery</v>
      </c>
      <c r="Y692" s="68" t="str">
        <f>Table49[[#This Row],[PO Number]]&amp;COUNTIFS($E$5:E692,E692)</f>
        <v>CO024666</v>
      </c>
    </row>
    <row r="693" spans="1:25" ht="14.7" customHeight="1" x14ac:dyDescent="0.3">
      <c r="A693" s="1">
        <f>IF(Table49[[#This Row],[ITEM NAME]]="","",ROW()-4)</f>
        <v>689</v>
      </c>
      <c r="B693" s="68">
        <v>45903</v>
      </c>
      <c r="C693" s="4">
        <f>IFERROR(VLOOKUP(B693,Table14[],3,0),"")</f>
        <v>9</v>
      </c>
      <c r="D693" s="4" t="str">
        <f>IFERROR(VLOOKUP(B693,Table14[],2,0),"")</f>
        <v>Week 01</v>
      </c>
      <c r="E693" s="4" t="s">
        <v>1185</v>
      </c>
      <c r="F693" s="235" t="s">
        <v>1184</v>
      </c>
      <c r="G693" s="44" t="s">
        <v>663</v>
      </c>
      <c r="H693" s="41" t="str">
        <f>IFERROR(VLOOKUP(Table49[[#This Row],[ITEM CODE]],Table2[[Item Code]:[Master Name]],2,0),"")</f>
        <v>F0301050016</v>
      </c>
      <c r="I693" s="41" t="s">
        <v>692</v>
      </c>
      <c r="J693" s="65" t="str">
        <f>IFERROR(VLOOKUP(Table49[[#This Row],[ITEM CODE]],Table2[[Item Code]:[Master Name]],3,0),"")</f>
        <v>Chocolate Muffin</v>
      </c>
      <c r="K693" s="1" t="str">
        <f>IFERROR(VLOOKUP(Table49[[#This Row],[ITEM CODE]],Table2[[Item Code]:[Master Name]],9,0),"")</f>
        <v>1PKT*6pcs</v>
      </c>
      <c r="L693" s="1" t="str">
        <f>IFERROR(VLOOKUP(Table49[[#This Row],[ITEM CODE]],Table2[[Item Code]:[Master Name]],8,0),"")</f>
        <v>PKT</v>
      </c>
      <c r="M693" s="41">
        <v>1</v>
      </c>
      <c r="N693" s="66">
        <f>IFERROR(VLOOKUP(Table49[[#This Row],[ITEM CODE]],Table2[[#All],[Item Code]:[Unit Cost]],10,0),0)</f>
        <v>1.02</v>
      </c>
      <c r="O693" s="134">
        <f>IFERROR(VLOOKUP(Table49[[#This Row],[ITEM CODE]],Table2[[#All],[Item Code]:[Unit Cost]],10,0),0)</f>
        <v>1.02</v>
      </c>
      <c r="P693" s="56"/>
      <c r="Q693" s="58"/>
      <c r="R693" s="58">
        <f>Table49[[#This Row],[QUANTITY]]*Table49[[#This Row],[INV Prices]]</f>
        <v>1.02</v>
      </c>
      <c r="S693" s="67"/>
      <c r="V693" s="41"/>
      <c r="W693" s="4" t="str">
        <f>IFERROR(VLOOKUP(Table49[[#This Row],[ITEM CODE]],Table2[[Item Code]:[Category ]],6,0),"")</f>
        <v>Muffin</v>
      </c>
      <c r="X693" s="1" t="str">
        <f>IFERROR(VLOOKUP(Table49[[#This Row],[ITEM CODE]],Table2[[Item Code]:[Sub Category]],7,0),"")</f>
        <v>Bakery</v>
      </c>
      <c r="Y693" s="68" t="str">
        <f>Table49[[#This Row],[PO Number]]&amp;COUNTIFS($E$5:E693,E693)</f>
        <v>CO024667</v>
      </c>
    </row>
    <row r="694" spans="1:25" ht="14.7" customHeight="1" x14ac:dyDescent="0.3">
      <c r="A694" s="1">
        <f>IF(Table49[[#This Row],[ITEM NAME]]="","",ROW()-4)</f>
        <v>690</v>
      </c>
      <c r="B694" s="68">
        <v>45903</v>
      </c>
      <c r="C694" s="4">
        <f>IFERROR(VLOOKUP(B694,Table14[],3,0),"")</f>
        <v>9</v>
      </c>
      <c r="D694" s="4" t="str">
        <f>IFERROR(VLOOKUP(B694,Table14[],2,0),"")</f>
        <v>Week 01</v>
      </c>
      <c r="E694" s="4" t="s">
        <v>1185</v>
      </c>
      <c r="F694" s="235" t="s">
        <v>1184</v>
      </c>
      <c r="G694" s="44" t="s">
        <v>663</v>
      </c>
      <c r="H694" s="41" t="str">
        <f>IFERROR(VLOOKUP(Table49[[#This Row],[ITEM CODE]],Table2[[Item Code]:[Master Name]],2,0),"")</f>
        <v>F0301050017</v>
      </c>
      <c r="I694" s="41" t="s">
        <v>685</v>
      </c>
      <c r="J694" s="65" t="str">
        <f>IFERROR(VLOOKUP(Table49[[#This Row],[ITEM CODE]],Table2[[Item Code]:[Master Name]],3,0),"")</f>
        <v>Chocolate Roll</v>
      </c>
      <c r="K694" s="1" t="str">
        <f>IFERROR(VLOOKUP(Table49[[#This Row],[ITEM CODE]],Table2[[Item Code]:[Master Name]],9,0),"")</f>
        <v>1PKT*1pcs</v>
      </c>
      <c r="L694" s="1" t="str">
        <f>IFERROR(VLOOKUP(Table49[[#This Row],[ITEM CODE]],Table2[[Item Code]:[Master Name]],8,0),"")</f>
        <v>PCS</v>
      </c>
      <c r="M694" s="41">
        <v>1</v>
      </c>
      <c r="N694" s="66">
        <f>IFERROR(VLOOKUP(Table49[[#This Row],[ITEM CODE]],Table2[[#All],[Item Code]:[Unit Cost]],10,0),0)</f>
        <v>0.65</v>
      </c>
      <c r="O694" s="134">
        <f>IFERROR(VLOOKUP(Table49[[#This Row],[ITEM CODE]],Table2[[#All],[Item Code]:[Unit Cost]],10,0),0)</f>
        <v>0.65</v>
      </c>
      <c r="P694" s="56"/>
      <c r="Q694" s="58"/>
      <c r="R694" s="58">
        <f>Table49[[#This Row],[QUANTITY]]*Table49[[#This Row],[INV Prices]]</f>
        <v>0.65</v>
      </c>
      <c r="S694" s="67"/>
      <c r="V694" s="41"/>
      <c r="W694" s="4" t="str">
        <f>IFERROR(VLOOKUP(Table49[[#This Row],[ITEM CODE]],Table2[[Item Code]:[Category ]],6,0),"")</f>
        <v>Croissant</v>
      </c>
      <c r="X694" s="1" t="str">
        <f>IFERROR(VLOOKUP(Table49[[#This Row],[ITEM CODE]],Table2[[Item Code]:[Sub Category]],7,0),"")</f>
        <v>Bakery</v>
      </c>
      <c r="Y694" s="68" t="str">
        <f>Table49[[#This Row],[PO Number]]&amp;COUNTIFS($E$5:E694,E694)</f>
        <v>CO024668</v>
      </c>
    </row>
    <row r="695" spans="1:25" ht="14.7" customHeight="1" x14ac:dyDescent="0.3">
      <c r="A695" s="1">
        <f>IF(Table49[[#This Row],[ITEM NAME]]="","",ROW()-4)</f>
        <v>691</v>
      </c>
      <c r="B695" s="68">
        <v>45903</v>
      </c>
      <c r="C695" s="4">
        <f>IFERROR(VLOOKUP(B695,Table14[],3,0),"")</f>
        <v>9</v>
      </c>
      <c r="D695" s="4" t="str">
        <f>IFERROR(VLOOKUP(B695,Table14[],2,0),"")</f>
        <v>Week 01</v>
      </c>
      <c r="E695" s="4" t="s">
        <v>1185</v>
      </c>
      <c r="F695" s="235" t="s">
        <v>1184</v>
      </c>
      <c r="G695" s="44" t="s">
        <v>663</v>
      </c>
      <c r="H695" s="41" t="str">
        <f>IFERROR(VLOOKUP(Table49[[#This Row],[ITEM CODE]],Table2[[Item Code]:[Master Name]],2,0),"")</f>
        <v>F0301050018</v>
      </c>
      <c r="I695" s="41" t="s">
        <v>688</v>
      </c>
      <c r="J695" s="65" t="str">
        <f>IFERROR(VLOOKUP(Table49[[#This Row],[ITEM CODE]],Table2[[Item Code]:[Master Name]],3,0),"")</f>
        <v>Green Tea Muffin</v>
      </c>
      <c r="K695" s="1" t="str">
        <f>IFERROR(VLOOKUP(Table49[[#This Row],[ITEM CODE]],Table2[[Item Code]:[Master Name]],9,0),"")</f>
        <v>1PKT*3pcs</v>
      </c>
      <c r="L695" s="1" t="str">
        <f>IFERROR(VLOOKUP(Table49[[#This Row],[ITEM CODE]],Table2[[Item Code]:[Master Name]],8,0),"")</f>
        <v>PKT</v>
      </c>
      <c r="M695" s="41">
        <v>1</v>
      </c>
      <c r="N695" s="66">
        <f>IFERROR(VLOOKUP(Table49[[#This Row],[ITEM CODE]],Table2[[#All],[Item Code]:[Unit Cost]],10,0),0)</f>
        <v>0.44</v>
      </c>
      <c r="O695" s="134">
        <f>IFERROR(VLOOKUP(Table49[[#This Row],[ITEM CODE]],Table2[[#All],[Item Code]:[Unit Cost]],10,0),0)</f>
        <v>0.44</v>
      </c>
      <c r="P695" s="56"/>
      <c r="Q695" s="58"/>
      <c r="R695" s="58">
        <f>Table49[[#This Row],[QUANTITY]]*Table49[[#This Row],[INV Prices]]</f>
        <v>0.44</v>
      </c>
      <c r="S695" s="67"/>
      <c r="V695" s="41"/>
      <c r="W695" s="4" t="str">
        <f>IFERROR(VLOOKUP(Table49[[#This Row],[ITEM CODE]],Table2[[Item Code]:[Category ]],6,0),"")</f>
        <v>Muffin</v>
      </c>
      <c r="X695" s="1" t="str">
        <f>IFERROR(VLOOKUP(Table49[[#This Row],[ITEM CODE]],Table2[[Item Code]:[Sub Category]],7,0),"")</f>
        <v>Bakery</v>
      </c>
      <c r="Y695" s="68" t="str">
        <f>Table49[[#This Row],[PO Number]]&amp;COUNTIFS($E$5:E695,E695)</f>
        <v>CO024669</v>
      </c>
    </row>
    <row r="696" spans="1:25" ht="14.7" customHeight="1" x14ac:dyDescent="0.3">
      <c r="A696" s="1">
        <f>IF(Table49[[#This Row],[ITEM NAME]]="","",ROW()-4)</f>
        <v>692</v>
      </c>
      <c r="B696" s="68">
        <v>45903</v>
      </c>
      <c r="C696" s="4">
        <f>IFERROR(VLOOKUP(B696,Table14[],3,0),"")</f>
        <v>9</v>
      </c>
      <c r="D696" s="4" t="str">
        <f>IFERROR(VLOOKUP(B696,Table14[],2,0),"")</f>
        <v>Week 01</v>
      </c>
      <c r="E696" s="4" t="s">
        <v>1185</v>
      </c>
      <c r="F696" s="235" t="s">
        <v>1184</v>
      </c>
      <c r="G696" s="44" t="s">
        <v>663</v>
      </c>
      <c r="H696" s="41" t="str">
        <f>IFERROR(VLOOKUP(Table49[[#This Row],[ITEM CODE]],Table2[[Item Code]:[Master Name]],2,0),"")</f>
        <v>F0301050019</v>
      </c>
      <c r="I696" s="41" t="s">
        <v>681</v>
      </c>
      <c r="J696" s="65" t="str">
        <f>IFERROR(VLOOKUP(Table49[[#This Row],[ITEM CODE]],Table2[[Item Code]:[Master Name]],3,0),"")</f>
        <v xml:space="preserve">Hot Dog Cheese </v>
      </c>
      <c r="K696" s="1" t="str">
        <f>IFERROR(VLOOKUP(Table49[[#This Row],[ITEM CODE]],Table2[[Item Code]:[Master Name]],9,0),"")</f>
        <v>1PKT*4pcs</v>
      </c>
      <c r="L696" s="1" t="str">
        <f>IFERROR(VLOOKUP(Table49[[#This Row],[ITEM CODE]],Table2[[Item Code]:[Master Name]],8,0),"")</f>
        <v>PKT</v>
      </c>
      <c r="M696" s="41">
        <v>1</v>
      </c>
      <c r="N696" s="66">
        <f>IFERROR(VLOOKUP(Table49[[#This Row],[ITEM CODE]],Table2[[#All],[Item Code]:[Unit Cost]],10,0),0)</f>
        <v>0.98</v>
      </c>
      <c r="O696" s="134">
        <f>IFERROR(VLOOKUP(Table49[[#This Row],[ITEM CODE]],Table2[[#All],[Item Code]:[Unit Cost]],10,0),0)</f>
        <v>0.98</v>
      </c>
      <c r="P696" s="56"/>
      <c r="Q696" s="58"/>
      <c r="R696" s="58">
        <f>Table49[[#This Row],[QUANTITY]]*Table49[[#This Row],[INV Prices]]</f>
        <v>0.98</v>
      </c>
      <c r="S696" s="67"/>
      <c r="V696" s="41"/>
      <c r="W696" s="4" t="str">
        <f>IFERROR(VLOOKUP(Table49[[#This Row],[ITEM CODE]],Table2[[Item Code]:[Category ]],6,0),"")</f>
        <v>Bun</v>
      </c>
      <c r="X696" s="1" t="str">
        <f>IFERROR(VLOOKUP(Table49[[#This Row],[ITEM CODE]],Table2[[Item Code]:[Sub Category]],7,0),"")</f>
        <v>Bakery</v>
      </c>
      <c r="Y696" s="68" t="str">
        <f>Table49[[#This Row],[PO Number]]&amp;COUNTIFS($E$5:E696,E696)</f>
        <v>CO0246610</v>
      </c>
    </row>
    <row r="697" spans="1:25" ht="14.7" customHeight="1" x14ac:dyDescent="0.3">
      <c r="A697" s="1">
        <f>IF(Table49[[#This Row],[ITEM NAME]]="","",ROW()-4)</f>
        <v>693</v>
      </c>
      <c r="B697" s="68">
        <v>45903</v>
      </c>
      <c r="C697" s="4">
        <f>IFERROR(VLOOKUP(B697,Table14[],3,0),"")</f>
        <v>9</v>
      </c>
      <c r="D697" s="4" t="str">
        <f>IFERROR(VLOOKUP(B697,Table14[],2,0),"")</f>
        <v>Week 01</v>
      </c>
      <c r="E697" s="4" t="s">
        <v>1185</v>
      </c>
      <c r="F697" s="235" t="s">
        <v>1184</v>
      </c>
      <c r="G697" s="44" t="s">
        <v>663</v>
      </c>
      <c r="H697" s="41" t="str">
        <f>IFERROR(VLOOKUP(Table49[[#This Row],[ITEM CODE]],Table2[[Item Code]:[Master Name]],2,0),"")</f>
        <v>F0301050013</v>
      </c>
      <c r="I697" s="41" t="s">
        <v>683</v>
      </c>
      <c r="J697" s="65" t="str">
        <f>IFERROR(VLOOKUP(Table49[[#This Row],[ITEM CODE]],Table2[[Item Code]:[Master Name]],3,0),"")</f>
        <v>Marble Cake</v>
      </c>
      <c r="K697" s="1" t="str">
        <f>IFERROR(VLOOKUP(Table49[[#This Row],[ITEM CODE]],Table2[[Item Code]:[Master Name]],9,0),"")</f>
        <v>1PKT*2pcs</v>
      </c>
      <c r="L697" s="1" t="str">
        <f>IFERROR(VLOOKUP(Table49[[#This Row],[ITEM CODE]],Table2[[Item Code]:[Master Name]],8,0),"")</f>
        <v>PKT</v>
      </c>
      <c r="M697" s="41">
        <v>1</v>
      </c>
      <c r="N697" s="66">
        <f>IFERROR(VLOOKUP(Table49[[#This Row],[ITEM CODE]],Table2[[#All],[Item Code]:[Unit Cost]],10,0),0)</f>
        <v>0.82</v>
      </c>
      <c r="O697" s="134">
        <f>IFERROR(VLOOKUP(Table49[[#This Row],[ITEM CODE]],Table2[[#All],[Item Code]:[Unit Cost]],10,0),0)</f>
        <v>0.82</v>
      </c>
      <c r="P697" s="56"/>
      <c r="Q697" s="58"/>
      <c r="R697" s="58">
        <f>Table49[[#This Row],[QUANTITY]]*Table49[[#This Row],[INV Prices]]</f>
        <v>0.82</v>
      </c>
      <c r="S697" s="67"/>
      <c r="V697" s="41"/>
      <c r="W697" s="4" t="str">
        <f>IFERROR(VLOOKUP(Table49[[#This Row],[ITEM CODE]],Table2[[Item Code]:[Category ]],6,0),"")</f>
        <v>Cake</v>
      </c>
      <c r="X697" s="1" t="str">
        <f>IFERROR(VLOOKUP(Table49[[#This Row],[ITEM CODE]],Table2[[Item Code]:[Sub Category]],7,0),"")</f>
        <v>Bakery</v>
      </c>
      <c r="Y697" s="68" t="str">
        <f>Table49[[#This Row],[PO Number]]&amp;COUNTIFS($E$5:E697,E697)</f>
        <v>CO0246611</v>
      </c>
    </row>
    <row r="698" spans="1:25" ht="14.7" customHeight="1" x14ac:dyDescent="0.3">
      <c r="A698" s="1">
        <f>IF(Table49[[#This Row],[ITEM NAME]]="","",ROW()-4)</f>
        <v>694</v>
      </c>
      <c r="B698" s="68">
        <v>45903</v>
      </c>
      <c r="C698" s="4">
        <f>IFERROR(VLOOKUP(B698,Table14[],3,0),"")</f>
        <v>9</v>
      </c>
      <c r="D698" s="4" t="str">
        <f>IFERROR(VLOOKUP(B698,Table14[],2,0),"")</f>
        <v>Week 01</v>
      </c>
      <c r="E698" s="4" t="s">
        <v>1185</v>
      </c>
      <c r="F698" s="235" t="s">
        <v>1184</v>
      </c>
      <c r="G698" s="44" t="s">
        <v>663</v>
      </c>
      <c r="H698" s="41" t="str">
        <f>IFERROR(VLOOKUP(Table49[[#This Row],[ITEM CODE]],Table2[[Item Code]:[Master Name]],2,0),"")</f>
        <v>F0301050014</v>
      </c>
      <c r="I698" s="41" t="s">
        <v>676</v>
      </c>
      <c r="J698" s="65" t="str">
        <f>IFERROR(VLOOKUP(Table49[[#This Row],[ITEM CODE]],Table2[[Item Code]:[Master Name]],3,0),"")</f>
        <v>Mini Baguette</v>
      </c>
      <c r="K698" s="1" t="str">
        <f>IFERROR(VLOOKUP(Table49[[#This Row],[ITEM CODE]],Table2[[Item Code]:[Master Name]],9,0),"")</f>
        <v>1PKT*5pcs</v>
      </c>
      <c r="L698" s="1" t="str">
        <f>IFERROR(VLOOKUP(Table49[[#This Row],[ITEM CODE]],Table2[[Item Code]:[Master Name]],8,0),"")</f>
        <v>PKT</v>
      </c>
      <c r="M698" s="41">
        <v>1</v>
      </c>
      <c r="N698" s="66">
        <f>IFERROR(VLOOKUP(Table49[[#This Row],[ITEM CODE]],Table2[[#All],[Item Code]:[Unit Cost]],10,0),0)</f>
        <v>0.75</v>
      </c>
      <c r="O698" s="134">
        <f>IFERROR(VLOOKUP(Table49[[#This Row],[ITEM CODE]],Table2[[#All],[Item Code]:[Unit Cost]],10,0),0)</f>
        <v>0.75</v>
      </c>
      <c r="P698" s="56"/>
      <c r="Q698" s="58"/>
      <c r="R698" s="58">
        <f>Table49[[#This Row],[QUANTITY]]*Table49[[#This Row],[INV Prices]]</f>
        <v>0.75</v>
      </c>
      <c r="S698" s="67"/>
      <c r="V698" s="41"/>
      <c r="W698" s="4" t="str">
        <f>IFERROR(VLOOKUP(Table49[[#This Row],[ITEM CODE]],Table2[[Item Code]:[Category ]],6,0),"")</f>
        <v>Baguette</v>
      </c>
      <c r="X698" s="1" t="str">
        <f>IFERROR(VLOOKUP(Table49[[#This Row],[ITEM CODE]],Table2[[Item Code]:[Sub Category]],7,0),"")</f>
        <v>Bakery</v>
      </c>
      <c r="Y698" s="68" t="str">
        <f>Table49[[#This Row],[PO Number]]&amp;COUNTIFS($E$5:E698,E698)</f>
        <v>CO0246612</v>
      </c>
    </row>
    <row r="699" spans="1:25" ht="14.7" customHeight="1" x14ac:dyDescent="0.3">
      <c r="A699" s="1">
        <f>IF(Table49[[#This Row],[ITEM NAME]]="","",ROW()-4)</f>
        <v>695</v>
      </c>
      <c r="B699" s="68">
        <v>45903</v>
      </c>
      <c r="C699" s="4">
        <f>IFERROR(VLOOKUP(B699,Table14[],3,0),"")</f>
        <v>9</v>
      </c>
      <c r="D699" s="4" t="str">
        <f>IFERROR(VLOOKUP(B699,Table14[],2,0),"")</f>
        <v>Week 01</v>
      </c>
      <c r="E699" s="4" t="s">
        <v>1185</v>
      </c>
      <c r="F699" s="235" t="s">
        <v>1184</v>
      </c>
      <c r="G699" s="44" t="s">
        <v>663</v>
      </c>
      <c r="H699" s="41" t="str">
        <f>IFERROR(VLOOKUP(Table49[[#This Row],[ITEM CODE]],Table2[[Item Code]:[Master Name]],2,0),"")</f>
        <v>F0301050020</v>
      </c>
      <c r="I699" s="41" t="s">
        <v>686</v>
      </c>
      <c r="J699" s="65" t="str">
        <f>IFERROR(VLOOKUP(Table49[[#This Row],[ITEM CODE]],Table2[[Item Code]:[Master Name]],3,0),"")</f>
        <v>Mix Mini Snack</v>
      </c>
      <c r="K699" s="1" t="str">
        <f>IFERROR(VLOOKUP(Table49[[#This Row],[ITEM CODE]],Table2[[Item Code]:[Master Name]],9,0),"")</f>
        <v>1PKT*7pcs</v>
      </c>
      <c r="L699" s="1" t="str">
        <f>IFERROR(VLOOKUP(Table49[[#This Row],[ITEM CODE]],Table2[[Item Code]:[Master Name]],8,0),"")</f>
        <v>PKT</v>
      </c>
      <c r="M699" s="41">
        <v>1</v>
      </c>
      <c r="N699" s="66">
        <f>IFERROR(VLOOKUP(Table49[[#This Row],[ITEM CODE]],Table2[[#All],[Item Code]:[Unit Cost]],10,0),0)</f>
        <v>1.77</v>
      </c>
      <c r="O699" s="134">
        <f>IFERROR(VLOOKUP(Table49[[#This Row],[ITEM CODE]],Table2[[#All],[Item Code]:[Unit Cost]],10,0),0)</f>
        <v>1.77</v>
      </c>
      <c r="P699" s="56"/>
      <c r="Q699" s="58"/>
      <c r="R699" s="58">
        <f>Table49[[#This Row],[QUANTITY]]*Table49[[#This Row],[INV Prices]]</f>
        <v>1.77</v>
      </c>
      <c r="S699" s="67"/>
      <c r="V699" s="41"/>
      <c r="W699" s="4" t="str">
        <f>IFERROR(VLOOKUP(Table49[[#This Row],[ITEM CODE]],Table2[[Item Code]:[Category ]],6,0),"")</f>
        <v>Croissant</v>
      </c>
      <c r="X699" s="1" t="str">
        <f>IFERROR(VLOOKUP(Table49[[#This Row],[ITEM CODE]],Table2[[Item Code]:[Sub Category]],7,0),"")</f>
        <v>Bakery</v>
      </c>
      <c r="Y699" s="68" t="str">
        <f>Table49[[#This Row],[PO Number]]&amp;COUNTIFS($E$5:E699,E699)</f>
        <v>CO0246613</v>
      </c>
    </row>
    <row r="700" spans="1:25" ht="14.7" customHeight="1" x14ac:dyDescent="0.3">
      <c r="A700" s="1">
        <f>IF(Table49[[#This Row],[ITEM NAME]]="","",ROW()-4)</f>
        <v>696</v>
      </c>
      <c r="B700" s="68">
        <v>45903</v>
      </c>
      <c r="C700" s="4">
        <f>IFERROR(VLOOKUP(B700,Table14[],3,0),"")</f>
        <v>9</v>
      </c>
      <c r="D700" s="4" t="str">
        <f>IFERROR(VLOOKUP(B700,Table14[],2,0),"")</f>
        <v>Week 01</v>
      </c>
      <c r="E700" s="4" t="s">
        <v>1185</v>
      </c>
      <c r="F700" s="235" t="s">
        <v>1184</v>
      </c>
      <c r="G700" s="44" t="s">
        <v>663</v>
      </c>
      <c r="H700" s="41" t="str">
        <f>IFERROR(VLOOKUP(Table49[[#This Row],[ITEM CODE]],Table2[[Item Code]:[Master Name]],2,0),"")</f>
        <v>F0301050021</v>
      </c>
      <c r="I700" s="41" t="s">
        <v>689</v>
      </c>
      <c r="J700" s="65" t="str">
        <f>IFERROR(VLOOKUP(Table49[[#This Row],[ITEM CODE]],Table2[[Item Code]:[Master Name]],3,0),"")</f>
        <v>Mix Fruit Muffin</v>
      </c>
      <c r="K700" s="1" t="str">
        <f>IFERROR(VLOOKUP(Table49[[#This Row],[ITEM CODE]],Table2[[Item Code]:[Master Name]],9,0),"")</f>
        <v>1PKT*4pcs</v>
      </c>
      <c r="L700" s="1" t="str">
        <f>IFERROR(VLOOKUP(Table49[[#This Row],[ITEM CODE]],Table2[[Item Code]:[Master Name]],8,0),"")</f>
        <v>PKT</v>
      </c>
      <c r="M700" s="41">
        <v>1</v>
      </c>
      <c r="N700" s="66">
        <f>IFERROR(VLOOKUP(Table49[[#This Row],[ITEM CODE]],Table2[[#All],[Item Code]:[Unit Cost]],10,0),0)</f>
        <v>0.44</v>
      </c>
      <c r="O700" s="134">
        <f>IFERROR(VLOOKUP(Table49[[#This Row],[ITEM CODE]],Table2[[#All],[Item Code]:[Unit Cost]],10,0),0)</f>
        <v>0.44</v>
      </c>
      <c r="P700" s="56"/>
      <c r="Q700" s="58"/>
      <c r="R700" s="58">
        <f>Table49[[#This Row],[QUANTITY]]*Table49[[#This Row],[INV Prices]]</f>
        <v>0.44</v>
      </c>
      <c r="S700" s="67"/>
      <c r="V700" s="41"/>
      <c r="W700" s="4" t="str">
        <f>IFERROR(VLOOKUP(Table49[[#This Row],[ITEM CODE]],Table2[[Item Code]:[Category ]],6,0),"")</f>
        <v>Muffin</v>
      </c>
      <c r="X700" s="1" t="str">
        <f>IFERROR(VLOOKUP(Table49[[#This Row],[ITEM CODE]],Table2[[Item Code]:[Sub Category]],7,0),"")</f>
        <v>Bakery</v>
      </c>
      <c r="Y700" s="68" t="str">
        <f>Table49[[#This Row],[PO Number]]&amp;COUNTIFS($E$5:E700,E700)</f>
        <v>CO0246614</v>
      </c>
    </row>
    <row r="701" spans="1:25" ht="14.7" customHeight="1" x14ac:dyDescent="0.3">
      <c r="A701" s="1">
        <f>IF(Table49[[#This Row],[ITEM NAME]]="","",ROW()-4)</f>
        <v>697</v>
      </c>
      <c r="B701" s="68">
        <v>45903</v>
      </c>
      <c r="C701" s="4">
        <f>IFERROR(VLOOKUP(B701,Table14[],3,0),"")</f>
        <v>9</v>
      </c>
      <c r="D701" s="4" t="str">
        <f>IFERROR(VLOOKUP(B701,Table14[],2,0),"")</f>
        <v>Week 01</v>
      </c>
      <c r="E701" s="4" t="s">
        <v>1185</v>
      </c>
      <c r="F701" s="235" t="s">
        <v>1184</v>
      </c>
      <c r="G701" s="44" t="s">
        <v>663</v>
      </c>
      <c r="H701" s="41" t="str">
        <f>IFERROR(VLOOKUP(Table49[[#This Row],[ITEM CODE]],Table2[[Item Code]:[Master Name]],2,0),"")</f>
        <v>F0301050022</v>
      </c>
      <c r="I701" s="41" t="s">
        <v>679</v>
      </c>
      <c r="J701" s="65" t="str">
        <f>IFERROR(VLOOKUP(Table49[[#This Row],[ITEM CODE]],Table2[[Item Code]:[Master Name]],3,0),"")</f>
        <v xml:space="preserve">Raisins Bread </v>
      </c>
      <c r="K701" s="1" t="str">
        <f>IFERROR(VLOOKUP(Table49[[#This Row],[ITEM CODE]],Table2[[Item Code]:[Master Name]],9,0),"")</f>
        <v>1PKT*1pcs</v>
      </c>
      <c r="L701" s="1" t="str">
        <f>IFERROR(VLOOKUP(Table49[[#This Row],[ITEM CODE]],Table2[[Item Code]:[Master Name]],8,0),"")</f>
        <v>PCS</v>
      </c>
      <c r="M701" s="41">
        <v>1</v>
      </c>
      <c r="N701" s="66">
        <f>IFERROR(VLOOKUP(Table49[[#This Row],[ITEM CODE]],Table2[[#All],[Item Code]:[Unit Cost]],10,0),0)</f>
        <v>0.77</v>
      </c>
      <c r="O701" s="134">
        <f>IFERROR(VLOOKUP(Table49[[#This Row],[ITEM CODE]],Table2[[#All],[Item Code]:[Unit Cost]],10,0),0)</f>
        <v>0.77</v>
      </c>
      <c r="P701" s="56"/>
      <c r="Q701" s="58"/>
      <c r="R701" s="58">
        <f>Table49[[#This Row],[QUANTITY]]*Table49[[#This Row],[INV Prices]]</f>
        <v>0.77</v>
      </c>
      <c r="S701" s="67"/>
      <c r="V701" s="41"/>
      <c r="W701" s="4" t="str">
        <f>IFERROR(VLOOKUP(Table49[[#This Row],[ITEM CODE]],Table2[[Item Code]:[Category ]],6,0),"")</f>
        <v>Bread</v>
      </c>
      <c r="X701" s="1" t="str">
        <f>IFERROR(VLOOKUP(Table49[[#This Row],[ITEM CODE]],Table2[[Item Code]:[Sub Category]],7,0),"")</f>
        <v>Bakery</v>
      </c>
      <c r="Y701" s="68" t="str">
        <f>Table49[[#This Row],[PO Number]]&amp;COUNTIFS($E$5:E701,E701)</f>
        <v>CO0246615</v>
      </c>
    </row>
    <row r="702" spans="1:25" ht="14.7" customHeight="1" x14ac:dyDescent="0.3">
      <c r="A702" s="1">
        <f>IF(Table49[[#This Row],[ITEM NAME]]="","",ROW()-4)</f>
        <v>698</v>
      </c>
      <c r="B702" s="68">
        <v>45903</v>
      </c>
      <c r="C702" s="4">
        <f>IFERROR(VLOOKUP(B702,Table14[],3,0),"")</f>
        <v>9</v>
      </c>
      <c r="D702" s="4" t="str">
        <f>IFERROR(VLOOKUP(B702,Table14[],2,0),"")</f>
        <v>Week 01</v>
      </c>
      <c r="E702" s="4" t="s">
        <v>1185</v>
      </c>
      <c r="F702" s="235" t="s">
        <v>1184</v>
      </c>
      <c r="G702" s="44" t="s">
        <v>663</v>
      </c>
      <c r="H702" s="41" t="str">
        <f>IFERROR(VLOOKUP(Table49[[#This Row],[ITEM CODE]],Table2[[Item Code]:[Master Name]],2,0),"")</f>
        <v>F0301050023</v>
      </c>
      <c r="I702" s="41" t="s">
        <v>690</v>
      </c>
      <c r="J702" s="65" t="str">
        <f>IFERROR(VLOOKUP(Table49[[#This Row],[ITEM CODE]],Table2[[Item Code]:[Master Name]],3,0),"")</f>
        <v>Strawberry Muffin</v>
      </c>
      <c r="K702" s="1" t="str">
        <f>IFERROR(VLOOKUP(Table49[[#This Row],[ITEM CODE]],Table2[[Item Code]:[Master Name]],9,0),"")</f>
        <v>1PKT*3pcs</v>
      </c>
      <c r="L702" s="1" t="str">
        <f>IFERROR(VLOOKUP(Table49[[#This Row],[ITEM CODE]],Table2[[Item Code]:[Master Name]],8,0),"")</f>
        <v>PKT</v>
      </c>
      <c r="M702" s="41">
        <v>1</v>
      </c>
      <c r="N702" s="66">
        <f>IFERROR(VLOOKUP(Table49[[#This Row],[ITEM CODE]],Table2[[#All],[Item Code]:[Unit Cost]],10,0),0)</f>
        <v>0.44</v>
      </c>
      <c r="O702" s="134">
        <f>IFERROR(VLOOKUP(Table49[[#This Row],[ITEM CODE]],Table2[[#All],[Item Code]:[Unit Cost]],10,0),0)</f>
        <v>0.44</v>
      </c>
      <c r="P702" s="56"/>
      <c r="Q702" s="58"/>
      <c r="R702" s="58">
        <f>Table49[[#This Row],[QUANTITY]]*Table49[[#This Row],[INV Prices]]</f>
        <v>0.44</v>
      </c>
      <c r="S702" s="67"/>
      <c r="V702" s="41"/>
      <c r="W702" s="4" t="str">
        <f>IFERROR(VLOOKUP(Table49[[#This Row],[ITEM CODE]],Table2[[Item Code]:[Category ]],6,0),"")</f>
        <v>Muffin</v>
      </c>
      <c r="X702" s="1" t="str">
        <f>IFERROR(VLOOKUP(Table49[[#This Row],[ITEM CODE]],Table2[[Item Code]:[Sub Category]],7,0),"")</f>
        <v>Bakery</v>
      </c>
      <c r="Y702" s="68" t="str">
        <f>Table49[[#This Row],[PO Number]]&amp;COUNTIFS($E$5:E702,E702)</f>
        <v>CO0246616</v>
      </c>
    </row>
    <row r="703" spans="1:25" ht="14.7" customHeight="1" x14ac:dyDescent="0.3">
      <c r="A703" s="1">
        <f>IF(Table49[[#This Row],[ITEM NAME]]="","",ROW()-4)</f>
        <v>699</v>
      </c>
      <c r="B703" s="68">
        <v>45903</v>
      </c>
      <c r="C703" s="4">
        <f>IFERROR(VLOOKUP(B703,Table14[],3,0),"")</f>
        <v>9</v>
      </c>
      <c r="D703" s="4" t="str">
        <f>IFERROR(VLOOKUP(B703,Table14[],2,0),"")</f>
        <v>Week 01</v>
      </c>
      <c r="E703" s="4" t="s">
        <v>1185</v>
      </c>
      <c r="F703" s="235" t="s">
        <v>1184</v>
      </c>
      <c r="G703" s="44" t="s">
        <v>663</v>
      </c>
      <c r="H703" s="41" t="str">
        <f>IFERROR(VLOOKUP(Table49[[#This Row],[ITEM CODE]],Table2[[Item Code]:[Master Name]],2,0),"")</f>
        <v>F0301050024</v>
      </c>
      <c r="I703" s="41" t="s">
        <v>691</v>
      </c>
      <c r="J703" s="65" t="str">
        <f>IFERROR(VLOOKUP(Table49[[#This Row],[ITEM CODE]],Table2[[Item Code]:[Master Name]],3,0),"")</f>
        <v>Vanilla Muffin</v>
      </c>
      <c r="K703" s="1" t="str">
        <f>IFERROR(VLOOKUP(Table49[[#This Row],[ITEM CODE]],Table2[[Item Code]:[Master Name]],9,0),"")</f>
        <v>1PKT*3pcs</v>
      </c>
      <c r="L703" s="1" t="str">
        <f>IFERROR(VLOOKUP(Table49[[#This Row],[ITEM CODE]],Table2[[Item Code]:[Master Name]],8,0),"")</f>
        <v>PKT</v>
      </c>
      <c r="M703" s="41">
        <v>1</v>
      </c>
      <c r="N703" s="66">
        <f>IFERROR(VLOOKUP(Table49[[#This Row],[ITEM CODE]],Table2[[#All],[Item Code]:[Unit Cost]],10,0),0)</f>
        <v>0.44</v>
      </c>
      <c r="O703" s="134">
        <f>IFERROR(VLOOKUP(Table49[[#This Row],[ITEM CODE]],Table2[[#All],[Item Code]:[Unit Cost]],10,0),0)</f>
        <v>0.44</v>
      </c>
      <c r="P703" s="56"/>
      <c r="Q703" s="58"/>
      <c r="R703" s="58">
        <f>Table49[[#This Row],[QUANTITY]]*Table49[[#This Row],[INV Prices]]</f>
        <v>0.44</v>
      </c>
      <c r="S703" s="67"/>
      <c r="V703" s="41"/>
      <c r="W703" s="4" t="str">
        <f>IFERROR(VLOOKUP(Table49[[#This Row],[ITEM CODE]],Table2[[Item Code]:[Category ]],6,0),"")</f>
        <v>Muffin</v>
      </c>
      <c r="X703" s="1" t="str">
        <f>IFERROR(VLOOKUP(Table49[[#This Row],[ITEM CODE]],Table2[[Item Code]:[Sub Category]],7,0),"")</f>
        <v>Bakery</v>
      </c>
      <c r="Y703" s="68" t="str">
        <f>Table49[[#This Row],[PO Number]]&amp;COUNTIFS($E$5:E703,E703)</f>
        <v>CO0246617</v>
      </c>
    </row>
    <row r="704" spans="1:25" ht="14.7" customHeight="1" x14ac:dyDescent="0.3">
      <c r="A704" s="1">
        <f>IF(Table49[[#This Row],[ITEM NAME]]="","",ROW()-4)</f>
        <v>700</v>
      </c>
      <c r="B704" s="68">
        <v>45903</v>
      </c>
      <c r="C704" s="4">
        <f>IFERROR(VLOOKUP(B704,Table14[],3,0),"")</f>
        <v>9</v>
      </c>
      <c r="D704" s="4" t="str">
        <f>IFERROR(VLOOKUP(B704,Table14[],2,0),"")</f>
        <v>Week 01</v>
      </c>
      <c r="E704" s="4" t="s">
        <v>1185</v>
      </c>
      <c r="F704" s="235" t="s">
        <v>1184</v>
      </c>
      <c r="G704" s="44" t="s">
        <v>663</v>
      </c>
      <c r="H704" s="41" t="str">
        <f>IFERROR(VLOOKUP(Table49[[#This Row],[ITEM CODE]],Table2[[Item Code]:[Master Name]],2,0),"")</f>
        <v>F0301050025</v>
      </c>
      <c r="I704" s="41" t="s">
        <v>693</v>
      </c>
      <c r="J704" s="65" t="str">
        <f>IFERROR(VLOOKUP(Table49[[#This Row],[ITEM CODE]],Table2[[Item Code]:[Master Name]],3,0),"")</f>
        <v>White Toast</v>
      </c>
      <c r="K704" s="1" t="str">
        <f>IFERROR(VLOOKUP(Table49[[#This Row],[ITEM CODE]],Table2[[Item Code]:[Master Name]],9,0),"")</f>
        <v>1PKT*6slice</v>
      </c>
      <c r="L704" s="1" t="str">
        <f>IFERROR(VLOOKUP(Table49[[#This Row],[ITEM CODE]],Table2[[Item Code]:[Master Name]],8,0),"")</f>
        <v>PKT</v>
      </c>
      <c r="M704" s="41">
        <v>1</v>
      </c>
      <c r="N704" s="66">
        <f>IFERROR(VLOOKUP(Table49[[#This Row],[ITEM CODE]],Table2[[#All],[Item Code]:[Unit Cost]],10,0),0)</f>
        <v>1.02</v>
      </c>
      <c r="O704" s="134">
        <f>IFERROR(VLOOKUP(Table49[[#This Row],[ITEM CODE]],Table2[[#All],[Item Code]:[Unit Cost]],10,0),0)</f>
        <v>1.02</v>
      </c>
      <c r="P704" s="56"/>
      <c r="Q704" s="58"/>
      <c r="R704" s="58">
        <f>Table49[[#This Row],[QUANTITY]]*Table49[[#This Row],[INV Prices]]</f>
        <v>1.02</v>
      </c>
      <c r="S704" s="67"/>
      <c r="V704" s="41"/>
      <c r="W704" s="4" t="str">
        <f>IFERROR(VLOOKUP(Table49[[#This Row],[ITEM CODE]],Table2[[Item Code]:[Category ]],6,0),"")</f>
        <v>Toast</v>
      </c>
      <c r="X704" s="1" t="str">
        <f>IFERROR(VLOOKUP(Table49[[#This Row],[ITEM CODE]],Table2[[Item Code]:[Sub Category]],7,0),"")</f>
        <v>Bakery</v>
      </c>
      <c r="Y704" s="68" t="str">
        <f>Table49[[#This Row],[PO Number]]&amp;COUNTIFS($E$5:E704,E704)</f>
        <v>CO0246618</v>
      </c>
    </row>
    <row r="705" spans="1:25" ht="14.7" customHeight="1" x14ac:dyDescent="0.3">
      <c r="A705" s="1">
        <f>IF(Table49[[#This Row],[ITEM NAME]]="","",ROW()-4)</f>
        <v>701</v>
      </c>
      <c r="B705" s="68">
        <v>45903</v>
      </c>
      <c r="C705" s="4">
        <f>IFERROR(VLOOKUP(B705,Table14[],3,0),"")</f>
        <v>9</v>
      </c>
      <c r="D705" s="4" t="str">
        <f>IFERROR(VLOOKUP(B705,Table14[],2,0),"")</f>
        <v>Week 01</v>
      </c>
      <c r="E705" s="4" t="s">
        <v>1186</v>
      </c>
      <c r="F705" s="44" t="s">
        <v>1187</v>
      </c>
      <c r="G705" s="44" t="s">
        <v>664</v>
      </c>
      <c r="H705" s="41" t="str">
        <f>IFERROR(VLOOKUP(Table49[[#This Row],[ITEM CODE]],Table2[[Item Code]:[Master Name]],2,0),"")</f>
        <v>F0301050007</v>
      </c>
      <c r="I705" s="41" t="s">
        <v>677</v>
      </c>
      <c r="J705" s="65" t="str">
        <f>IFERROR(VLOOKUP(Table49[[#This Row],[ITEM CODE]],Table2[[Item Code]:[Master Name]],3,0),"")</f>
        <v>Almond Chocolate Twist 100g</v>
      </c>
      <c r="K705" s="1" t="str">
        <f>IFERROR(VLOOKUP(Table49[[#This Row],[ITEM CODE]],Table2[[Item Code]:[Master Name]],9,0),"")</f>
        <v>1PKT*1pcs</v>
      </c>
      <c r="L705" s="1" t="str">
        <f>IFERROR(VLOOKUP(Table49[[#This Row],[ITEM CODE]],Table2[[Item Code]:[Master Name]],8,0),"")</f>
        <v>PCS</v>
      </c>
      <c r="M705" s="41">
        <v>2</v>
      </c>
      <c r="N705" s="66">
        <f>IFERROR(VLOOKUP(Table49[[#This Row],[ITEM CODE]],Table2[[#All],[Item Code]:[Unit Cost]],10,0),0)</f>
        <v>0.8</v>
      </c>
      <c r="O705" s="134">
        <f>IFERROR(VLOOKUP(Table49[[#This Row],[ITEM CODE]],Table2[[#All],[Item Code]:[Unit Cost]],10,0),0)</f>
        <v>0.8</v>
      </c>
      <c r="P705" s="56"/>
      <c r="Q705" s="58"/>
      <c r="R705" s="58">
        <f>Table49[[#This Row],[QUANTITY]]*Table49[[#This Row],[INV Prices]]</f>
        <v>1.6</v>
      </c>
      <c r="S705" s="67"/>
      <c r="V705" s="41"/>
      <c r="W705" s="4" t="str">
        <f>IFERROR(VLOOKUP(Table49[[#This Row],[ITEM CODE]],Table2[[Item Code]:[Category ]],6,0),"")</f>
        <v>Bread</v>
      </c>
      <c r="X705" s="1" t="str">
        <f>IFERROR(VLOOKUP(Table49[[#This Row],[ITEM CODE]],Table2[[Item Code]:[Sub Category]],7,0),"")</f>
        <v>Bakery</v>
      </c>
      <c r="Y705" s="68" t="str">
        <f>Table49[[#This Row],[PO Number]]&amp;COUNTIFS($E$5:E705,E705)</f>
        <v>CO024651</v>
      </c>
    </row>
    <row r="706" spans="1:25" ht="14.7" customHeight="1" x14ac:dyDescent="0.3">
      <c r="A706" s="1">
        <f>IF(Table49[[#This Row],[ITEM NAME]]="","",ROW()-4)</f>
        <v>702</v>
      </c>
      <c r="B706" s="68">
        <v>45903</v>
      </c>
      <c r="C706" s="4">
        <f>IFERROR(VLOOKUP(B706,Table14[],3,0),"")</f>
        <v>9</v>
      </c>
      <c r="D706" s="4" t="str">
        <f>IFERROR(VLOOKUP(B706,Table14[],2,0),"")</f>
        <v>Week 01</v>
      </c>
      <c r="E706" s="4" t="s">
        <v>1186</v>
      </c>
      <c r="F706" s="44" t="s">
        <v>1187</v>
      </c>
      <c r="G706" s="44" t="s">
        <v>664</v>
      </c>
      <c r="H706" s="41" t="str">
        <f>IFERROR(VLOOKUP(Table49[[#This Row],[ITEM CODE]],Table2[[Item Code]:[Master Name]],2,0),"")</f>
        <v>F0301050008</v>
      </c>
      <c r="I706" s="41" t="s">
        <v>684</v>
      </c>
      <c r="J706" s="65" t="str">
        <f>IFERROR(VLOOKUP(Table49[[#This Row],[ITEM CODE]],Table2[[Item Code]:[Master Name]],3,0),"")</f>
        <v>Croissant 70g</v>
      </c>
      <c r="K706" s="1" t="str">
        <f>IFERROR(VLOOKUP(Table49[[#This Row],[ITEM CODE]],Table2[[Item Code]:[Master Name]],9,0),"")</f>
        <v>1PKT*1pcs</v>
      </c>
      <c r="L706" s="1" t="str">
        <f>IFERROR(VLOOKUP(Table49[[#This Row],[ITEM CODE]],Table2[[Item Code]:[Master Name]],8,0),"")</f>
        <v>PCS</v>
      </c>
      <c r="M706" s="41">
        <v>5</v>
      </c>
      <c r="N706" s="66">
        <f>IFERROR(VLOOKUP(Table49[[#This Row],[ITEM CODE]],Table2[[#All],[Item Code]:[Unit Cost]],10,0),0)</f>
        <v>0.55000000000000004</v>
      </c>
      <c r="O706" s="134">
        <f>IFERROR(VLOOKUP(Table49[[#This Row],[ITEM CODE]],Table2[[#All],[Item Code]:[Unit Cost]],10,0),0)</f>
        <v>0.55000000000000004</v>
      </c>
      <c r="P706" s="56"/>
      <c r="Q706" s="58"/>
      <c r="R706" s="58">
        <f>Table49[[#This Row],[QUANTITY]]*Table49[[#This Row],[INV Prices]]</f>
        <v>2.75</v>
      </c>
      <c r="S706" s="67"/>
      <c r="V706" s="41"/>
      <c r="W706" s="4" t="str">
        <f>IFERROR(VLOOKUP(Table49[[#This Row],[ITEM CODE]],Table2[[Item Code]:[Category ]],6,0),"")</f>
        <v>Croissant</v>
      </c>
      <c r="X706" s="1" t="str">
        <f>IFERROR(VLOOKUP(Table49[[#This Row],[ITEM CODE]],Table2[[Item Code]:[Sub Category]],7,0),"")</f>
        <v>Bakery</v>
      </c>
      <c r="Y706" s="68" t="str">
        <f>Table49[[#This Row],[PO Number]]&amp;COUNTIFS($E$5:E706,E706)</f>
        <v>CO024652</v>
      </c>
    </row>
    <row r="707" spans="1:25" ht="14.7" customHeight="1" x14ac:dyDescent="0.3">
      <c r="A707" s="1">
        <f>IF(Table49[[#This Row],[ITEM NAME]]="","",ROW()-4)</f>
        <v>703</v>
      </c>
      <c r="B707" s="68">
        <v>45903</v>
      </c>
      <c r="C707" s="4">
        <f>IFERROR(VLOOKUP(B707,Table14[],3,0),"")</f>
        <v>9</v>
      </c>
      <c r="D707" s="4" t="str">
        <f>IFERROR(VLOOKUP(B707,Table14[],2,0),"")</f>
        <v>Week 01</v>
      </c>
      <c r="E707" s="4" t="s">
        <v>1186</v>
      </c>
      <c r="F707" s="44" t="s">
        <v>1187</v>
      </c>
      <c r="G707" s="44" t="s">
        <v>664</v>
      </c>
      <c r="H707" s="41" t="str">
        <f>IFERROR(VLOOKUP(Table49[[#This Row],[ITEM CODE]],Table2[[Item Code]:[Master Name]],2,0),"")</f>
        <v>F0301050009</v>
      </c>
      <c r="I707" s="41" t="s">
        <v>678</v>
      </c>
      <c r="J707" s="65" t="str">
        <f>IFERROR(VLOOKUP(Table49[[#This Row],[ITEM CODE]],Table2[[Item Code]:[Master Name]],3,0),"")</f>
        <v>Double Chocolate Twist 100g</v>
      </c>
      <c r="K707" s="1" t="str">
        <f>IFERROR(VLOOKUP(Table49[[#This Row],[ITEM CODE]],Table2[[Item Code]:[Master Name]],9,0),"")</f>
        <v>1PKT*1pcs</v>
      </c>
      <c r="L707" s="1" t="str">
        <f>IFERROR(VLOOKUP(Table49[[#This Row],[ITEM CODE]],Table2[[Item Code]:[Master Name]],8,0),"")</f>
        <v>PCS</v>
      </c>
      <c r="M707" s="41">
        <v>2</v>
      </c>
      <c r="N707" s="66">
        <f>IFERROR(VLOOKUP(Table49[[#This Row],[ITEM CODE]],Table2[[#All],[Item Code]:[Unit Cost]],10,0),0)</f>
        <v>0.8</v>
      </c>
      <c r="O707" s="134">
        <f>IFERROR(VLOOKUP(Table49[[#This Row],[ITEM CODE]],Table2[[#All],[Item Code]:[Unit Cost]],10,0),0)</f>
        <v>0.8</v>
      </c>
      <c r="P707" s="56"/>
      <c r="Q707" s="58"/>
      <c r="R707" s="58">
        <f>Table49[[#This Row],[QUANTITY]]*Table49[[#This Row],[INV Prices]]</f>
        <v>1.6</v>
      </c>
      <c r="S707" s="67"/>
      <c r="V707" s="41"/>
      <c r="W707" s="4" t="str">
        <f>IFERROR(VLOOKUP(Table49[[#This Row],[ITEM CODE]],Table2[[Item Code]:[Category ]],6,0),"")</f>
        <v>Bread</v>
      </c>
      <c r="X707" s="1" t="str">
        <f>IFERROR(VLOOKUP(Table49[[#This Row],[ITEM CODE]],Table2[[Item Code]:[Sub Category]],7,0),"")</f>
        <v>Bakery</v>
      </c>
      <c r="Y707" s="68" t="str">
        <f>Table49[[#This Row],[PO Number]]&amp;COUNTIFS($E$5:E707,E707)</f>
        <v>CO024653</v>
      </c>
    </row>
    <row r="708" spans="1:25" ht="14.7" customHeight="1" x14ac:dyDescent="0.3">
      <c r="A708" s="1">
        <f>IF(Table49[[#This Row],[ITEM NAME]]="","",ROW()-4)</f>
        <v>704</v>
      </c>
      <c r="B708" s="68">
        <v>45903</v>
      </c>
      <c r="C708" s="4">
        <f>IFERROR(VLOOKUP(B708,Table14[],3,0),"")</f>
        <v>9</v>
      </c>
      <c r="D708" s="4" t="str">
        <f>IFERROR(VLOOKUP(B708,Table14[],2,0),"")</f>
        <v>Week 01</v>
      </c>
      <c r="E708" s="4" t="s">
        <v>1186</v>
      </c>
      <c r="F708" s="44" t="s">
        <v>1187</v>
      </c>
      <c r="G708" s="44" t="s">
        <v>664</v>
      </c>
      <c r="H708" s="41" t="str">
        <f>IFERROR(VLOOKUP(Table49[[#This Row],[ITEM CODE]],Table2[[Item Code]:[Master Name]],2,0),"")</f>
        <v>F0301050010</v>
      </c>
      <c r="I708" s="41" t="s">
        <v>680</v>
      </c>
      <c r="J708" s="65" t="str">
        <f>IFERROR(VLOOKUP(Table49[[#This Row],[ITEM CODE]],Table2[[Item Code]:[Master Name]],3,0),"")</f>
        <v>Ham Pocket 100g</v>
      </c>
      <c r="K708" s="1" t="str">
        <f>IFERROR(VLOOKUP(Table49[[#This Row],[ITEM CODE]],Table2[[Item Code]:[Master Name]],9,0),"")</f>
        <v>1PKT*1pcs</v>
      </c>
      <c r="L708" s="1" t="str">
        <f>IFERROR(VLOOKUP(Table49[[#This Row],[ITEM CODE]],Table2[[Item Code]:[Master Name]],8,0),"")</f>
        <v>PCS</v>
      </c>
      <c r="M708" s="41">
        <v>2</v>
      </c>
      <c r="N708" s="66">
        <f>IFERROR(VLOOKUP(Table49[[#This Row],[ITEM CODE]],Table2[[#All],[Item Code]:[Unit Cost]],10,0),0)</f>
        <v>0.8</v>
      </c>
      <c r="O708" s="134">
        <f>IFERROR(VLOOKUP(Table49[[#This Row],[ITEM CODE]],Table2[[#All],[Item Code]:[Unit Cost]],10,0),0)</f>
        <v>0.8</v>
      </c>
      <c r="P708" s="56"/>
      <c r="Q708" s="58"/>
      <c r="R708" s="58">
        <f>Table49[[#This Row],[QUANTITY]]*Table49[[#This Row],[INV Prices]]</f>
        <v>1.6</v>
      </c>
      <c r="S708" s="67"/>
      <c r="V708" s="41"/>
      <c r="W708" s="4" t="str">
        <f>IFERROR(VLOOKUP(Table49[[#This Row],[ITEM CODE]],Table2[[Item Code]:[Category ]],6,0),"")</f>
        <v>Bun</v>
      </c>
      <c r="X708" s="1" t="str">
        <f>IFERROR(VLOOKUP(Table49[[#This Row],[ITEM CODE]],Table2[[Item Code]:[Sub Category]],7,0),"")</f>
        <v>Bakery</v>
      </c>
      <c r="Y708" s="68" t="str">
        <f>Table49[[#This Row],[PO Number]]&amp;COUNTIFS($E$5:E708,E708)</f>
        <v>CO024654</v>
      </c>
    </row>
    <row r="709" spans="1:25" ht="14.7" customHeight="1" x14ac:dyDescent="0.3">
      <c r="A709" s="1">
        <f>IF(Table49[[#This Row],[ITEM NAME]]="","",ROW()-4)</f>
        <v>705</v>
      </c>
      <c r="B709" s="68">
        <v>45903</v>
      </c>
      <c r="C709" s="4">
        <f>IFERROR(VLOOKUP(B709,Table14[],3,0),"")</f>
        <v>9</v>
      </c>
      <c r="D709" s="4" t="str">
        <f>IFERROR(VLOOKUP(B709,Table14[],2,0),"")</f>
        <v>Week 01</v>
      </c>
      <c r="E709" s="4" t="s">
        <v>1186</v>
      </c>
      <c r="F709" s="44" t="s">
        <v>1187</v>
      </c>
      <c r="G709" s="44" t="s">
        <v>664</v>
      </c>
      <c r="H709" s="41" t="str">
        <f>IFERROR(VLOOKUP(Table49[[#This Row],[ITEM CODE]],Table2[[Item Code]:[Master Name]],2,0),"")</f>
        <v>F0301050015</v>
      </c>
      <c r="I709" s="41" t="s">
        <v>675</v>
      </c>
      <c r="J709" s="65" t="str">
        <f>IFERROR(VLOOKUP(Table49[[#This Row],[ITEM CODE]],Table2[[Item Code]:[Master Name]],3,0),"")</f>
        <v>Baguette Small 150g</v>
      </c>
      <c r="K709" s="1" t="str">
        <f>IFERROR(VLOOKUP(Table49[[#This Row],[ITEM CODE]],Table2[[Item Code]:[Master Name]],9,0),"")</f>
        <v>1PKT*4pcs</v>
      </c>
      <c r="L709" s="1" t="str">
        <f>IFERROR(VLOOKUP(Table49[[#This Row],[ITEM CODE]],Table2[[Item Code]:[Master Name]],8,0),"")</f>
        <v>PKT</v>
      </c>
      <c r="M709" s="41">
        <v>1</v>
      </c>
      <c r="N709" s="66">
        <f>IFERROR(VLOOKUP(Table49[[#This Row],[ITEM CODE]],Table2[[#All],[Item Code]:[Unit Cost]],10,0),0)</f>
        <v>0.33</v>
      </c>
      <c r="O709" s="134">
        <f>IFERROR(VLOOKUP(Table49[[#This Row],[ITEM CODE]],Table2[[#All],[Item Code]:[Unit Cost]],10,0),0)</f>
        <v>0.33</v>
      </c>
      <c r="P709" s="56"/>
      <c r="Q709" s="58"/>
      <c r="R709" s="58">
        <f>Table49[[#This Row],[QUANTITY]]*Table49[[#This Row],[INV Prices]]</f>
        <v>0.33</v>
      </c>
      <c r="S709" s="67"/>
      <c r="V709" s="41"/>
      <c r="W709" s="4" t="str">
        <f>IFERROR(VLOOKUP(Table49[[#This Row],[ITEM CODE]],Table2[[Item Code]:[Category ]],6,0),"")</f>
        <v>Baguette</v>
      </c>
      <c r="X709" s="1" t="str">
        <f>IFERROR(VLOOKUP(Table49[[#This Row],[ITEM CODE]],Table2[[Item Code]:[Sub Category]],7,0),"")</f>
        <v>Bakery</v>
      </c>
      <c r="Y709" s="68" t="str">
        <f>Table49[[#This Row],[PO Number]]&amp;COUNTIFS($E$5:E709,E709)</f>
        <v>CO024655</v>
      </c>
    </row>
    <row r="710" spans="1:25" ht="14.7" customHeight="1" x14ac:dyDescent="0.3">
      <c r="A710" s="1">
        <f>IF(Table49[[#This Row],[ITEM NAME]]="","",ROW()-4)</f>
        <v>706</v>
      </c>
      <c r="B710" s="68">
        <v>45903</v>
      </c>
      <c r="C710" s="4">
        <f>IFERROR(VLOOKUP(B710,Table14[],3,0),"")</f>
        <v>9</v>
      </c>
      <c r="D710" s="4" t="str">
        <f>IFERROR(VLOOKUP(B710,Table14[],2,0),"")</f>
        <v>Week 01</v>
      </c>
      <c r="E710" s="4" t="s">
        <v>1186</v>
      </c>
      <c r="F710" s="44" t="s">
        <v>1187</v>
      </c>
      <c r="G710" s="44" t="s">
        <v>664</v>
      </c>
      <c r="H710" s="41" t="str">
        <f>IFERROR(VLOOKUP(Table49[[#This Row],[ITEM CODE]],Table2[[Item Code]:[Master Name]],2,0),"")</f>
        <v>F0301050011</v>
      </c>
      <c r="I710" s="41" t="s">
        <v>682</v>
      </c>
      <c r="J710" s="65" t="str">
        <f>IFERROR(VLOOKUP(Table49[[#This Row],[ITEM CODE]],Table2[[Item Code]:[Master Name]],3,0),"")</f>
        <v>Banana Cake</v>
      </c>
      <c r="K710" s="1" t="str">
        <f>IFERROR(VLOOKUP(Table49[[#This Row],[ITEM CODE]],Table2[[Item Code]:[Master Name]],9,0),"")</f>
        <v>1PKT*2pcs</v>
      </c>
      <c r="L710" s="1" t="str">
        <f>IFERROR(VLOOKUP(Table49[[#This Row],[ITEM CODE]],Table2[[Item Code]:[Master Name]],8,0),"")</f>
        <v>PKT</v>
      </c>
      <c r="M710" s="41">
        <v>1</v>
      </c>
      <c r="N710" s="66">
        <f>IFERROR(VLOOKUP(Table49[[#This Row],[ITEM CODE]],Table2[[#All],[Item Code]:[Unit Cost]],10,0),0)</f>
        <v>0.65</v>
      </c>
      <c r="O710" s="134">
        <f>IFERROR(VLOOKUP(Table49[[#This Row],[ITEM CODE]],Table2[[#All],[Item Code]:[Unit Cost]],10,0),0)</f>
        <v>0.65</v>
      </c>
      <c r="P710" s="56"/>
      <c r="Q710" s="58"/>
      <c r="R710" s="58">
        <f>Table49[[#This Row],[QUANTITY]]*Table49[[#This Row],[INV Prices]]</f>
        <v>0.65</v>
      </c>
      <c r="S710" s="67"/>
      <c r="V710" s="41"/>
      <c r="W710" s="4" t="str">
        <f>IFERROR(VLOOKUP(Table49[[#This Row],[ITEM CODE]],Table2[[Item Code]:[Category ]],6,0),"")</f>
        <v>Cake</v>
      </c>
      <c r="X710" s="1" t="str">
        <f>IFERROR(VLOOKUP(Table49[[#This Row],[ITEM CODE]],Table2[[Item Code]:[Sub Category]],7,0),"")</f>
        <v>Bakery</v>
      </c>
      <c r="Y710" s="68" t="str">
        <f>Table49[[#This Row],[PO Number]]&amp;COUNTIFS($E$5:E710,E710)</f>
        <v>CO024656</v>
      </c>
    </row>
    <row r="711" spans="1:25" ht="14.7" customHeight="1" x14ac:dyDescent="0.3">
      <c r="A711" s="1">
        <f>IF(Table49[[#This Row],[ITEM NAME]]="","",ROW()-4)</f>
        <v>707</v>
      </c>
      <c r="B711" s="68">
        <v>45903</v>
      </c>
      <c r="C711" s="4">
        <f>IFERROR(VLOOKUP(B711,Table14[],3,0),"")</f>
        <v>9</v>
      </c>
      <c r="D711" s="4" t="str">
        <f>IFERROR(VLOOKUP(B711,Table14[],2,0),"")</f>
        <v>Week 01</v>
      </c>
      <c r="E711" s="4" t="s">
        <v>1186</v>
      </c>
      <c r="F711" s="44" t="s">
        <v>1187</v>
      </c>
      <c r="G711" s="44" t="s">
        <v>664</v>
      </c>
      <c r="H711" s="41" t="str">
        <f>IFERROR(VLOOKUP(Table49[[#This Row],[ITEM CODE]],Table2[[Item Code]:[Master Name]],2,0),"")</f>
        <v>F0301050016</v>
      </c>
      <c r="I711" s="41" t="s">
        <v>692</v>
      </c>
      <c r="J711" s="65" t="str">
        <f>IFERROR(VLOOKUP(Table49[[#This Row],[ITEM CODE]],Table2[[Item Code]:[Master Name]],3,0),"")</f>
        <v>Chocolate Muffin</v>
      </c>
      <c r="K711" s="1" t="str">
        <f>IFERROR(VLOOKUP(Table49[[#This Row],[ITEM CODE]],Table2[[Item Code]:[Master Name]],9,0),"")</f>
        <v>1PKT*6pcs</v>
      </c>
      <c r="L711" s="1" t="str">
        <f>IFERROR(VLOOKUP(Table49[[#This Row],[ITEM CODE]],Table2[[Item Code]:[Master Name]],8,0),"")</f>
        <v>PKT</v>
      </c>
      <c r="M711" s="41">
        <v>1</v>
      </c>
      <c r="N711" s="66">
        <f>IFERROR(VLOOKUP(Table49[[#This Row],[ITEM CODE]],Table2[[#All],[Item Code]:[Unit Cost]],10,0),0)</f>
        <v>1.02</v>
      </c>
      <c r="O711" s="134">
        <f>IFERROR(VLOOKUP(Table49[[#This Row],[ITEM CODE]],Table2[[#All],[Item Code]:[Unit Cost]],10,0),0)</f>
        <v>1.02</v>
      </c>
      <c r="P711" s="56"/>
      <c r="Q711" s="58"/>
      <c r="R711" s="58">
        <f>Table49[[#This Row],[QUANTITY]]*Table49[[#This Row],[INV Prices]]</f>
        <v>1.02</v>
      </c>
      <c r="S711" s="67"/>
      <c r="V711" s="41"/>
      <c r="W711" s="4" t="str">
        <f>IFERROR(VLOOKUP(Table49[[#This Row],[ITEM CODE]],Table2[[Item Code]:[Category ]],6,0),"")</f>
        <v>Muffin</v>
      </c>
      <c r="X711" s="1" t="str">
        <f>IFERROR(VLOOKUP(Table49[[#This Row],[ITEM CODE]],Table2[[Item Code]:[Sub Category]],7,0),"")</f>
        <v>Bakery</v>
      </c>
      <c r="Y711" s="68" t="str">
        <f>Table49[[#This Row],[PO Number]]&amp;COUNTIFS($E$5:E711,E711)</f>
        <v>CO024657</v>
      </c>
    </row>
    <row r="712" spans="1:25" ht="14.7" customHeight="1" x14ac:dyDescent="0.3">
      <c r="A712" s="1">
        <f>IF(Table49[[#This Row],[ITEM NAME]]="","",ROW()-4)</f>
        <v>708</v>
      </c>
      <c r="B712" s="68">
        <v>45903</v>
      </c>
      <c r="C712" s="4">
        <f>IFERROR(VLOOKUP(B712,Table14[],3,0),"")</f>
        <v>9</v>
      </c>
      <c r="D712" s="4" t="str">
        <f>IFERROR(VLOOKUP(B712,Table14[],2,0),"")</f>
        <v>Week 01</v>
      </c>
      <c r="E712" s="4" t="s">
        <v>1186</v>
      </c>
      <c r="F712" s="44" t="s">
        <v>1187</v>
      </c>
      <c r="G712" s="44" t="s">
        <v>664</v>
      </c>
      <c r="H712" s="41" t="str">
        <f>IFERROR(VLOOKUP(Table49[[#This Row],[ITEM CODE]],Table2[[Item Code]:[Master Name]],2,0),"")</f>
        <v>F0301050017</v>
      </c>
      <c r="I712" s="41" t="s">
        <v>685</v>
      </c>
      <c r="J712" s="65" t="str">
        <f>IFERROR(VLOOKUP(Table49[[#This Row],[ITEM CODE]],Table2[[Item Code]:[Master Name]],3,0),"")</f>
        <v>Chocolate Roll</v>
      </c>
      <c r="K712" s="1" t="str">
        <f>IFERROR(VLOOKUP(Table49[[#This Row],[ITEM CODE]],Table2[[Item Code]:[Master Name]],9,0),"")</f>
        <v>1PKT*1pcs</v>
      </c>
      <c r="L712" s="1" t="str">
        <f>IFERROR(VLOOKUP(Table49[[#This Row],[ITEM CODE]],Table2[[Item Code]:[Master Name]],8,0),"")</f>
        <v>PCS</v>
      </c>
      <c r="M712" s="41">
        <v>1</v>
      </c>
      <c r="N712" s="66">
        <f>IFERROR(VLOOKUP(Table49[[#This Row],[ITEM CODE]],Table2[[#All],[Item Code]:[Unit Cost]],10,0),0)</f>
        <v>0.65</v>
      </c>
      <c r="O712" s="134">
        <f>IFERROR(VLOOKUP(Table49[[#This Row],[ITEM CODE]],Table2[[#All],[Item Code]:[Unit Cost]],10,0),0)</f>
        <v>0.65</v>
      </c>
      <c r="P712" s="56"/>
      <c r="Q712" s="58"/>
      <c r="R712" s="58">
        <f>Table49[[#This Row],[QUANTITY]]*Table49[[#This Row],[INV Prices]]</f>
        <v>0.65</v>
      </c>
      <c r="S712" s="67"/>
      <c r="V712" s="41"/>
      <c r="W712" s="4" t="str">
        <f>IFERROR(VLOOKUP(Table49[[#This Row],[ITEM CODE]],Table2[[Item Code]:[Category ]],6,0),"")</f>
        <v>Croissant</v>
      </c>
      <c r="X712" s="1" t="str">
        <f>IFERROR(VLOOKUP(Table49[[#This Row],[ITEM CODE]],Table2[[Item Code]:[Sub Category]],7,0),"")</f>
        <v>Bakery</v>
      </c>
      <c r="Y712" s="68" t="str">
        <f>Table49[[#This Row],[PO Number]]&amp;COUNTIFS($E$5:E712,E712)</f>
        <v>CO024658</v>
      </c>
    </row>
    <row r="713" spans="1:25" ht="14.7" customHeight="1" x14ac:dyDescent="0.3">
      <c r="A713" s="1">
        <f>IF(Table49[[#This Row],[ITEM NAME]]="","",ROW()-4)</f>
        <v>709</v>
      </c>
      <c r="B713" s="68">
        <v>45903</v>
      </c>
      <c r="C713" s="4">
        <f>IFERROR(VLOOKUP(B713,Table14[],3,0),"")</f>
        <v>9</v>
      </c>
      <c r="D713" s="4" t="str">
        <f>IFERROR(VLOOKUP(B713,Table14[],2,0),"")</f>
        <v>Week 01</v>
      </c>
      <c r="E713" s="4" t="s">
        <v>1186</v>
      </c>
      <c r="F713" s="44" t="s">
        <v>1187</v>
      </c>
      <c r="G713" s="44" t="s">
        <v>664</v>
      </c>
      <c r="H713" s="41" t="str">
        <f>IFERROR(VLOOKUP(Table49[[#This Row],[ITEM CODE]],Table2[[Item Code]:[Master Name]],2,0),"")</f>
        <v>F0301050018</v>
      </c>
      <c r="I713" s="41" t="s">
        <v>688</v>
      </c>
      <c r="J713" s="65" t="str">
        <f>IFERROR(VLOOKUP(Table49[[#This Row],[ITEM CODE]],Table2[[Item Code]:[Master Name]],3,0),"")</f>
        <v>Green Tea Muffin</v>
      </c>
      <c r="K713" s="1" t="str">
        <f>IFERROR(VLOOKUP(Table49[[#This Row],[ITEM CODE]],Table2[[Item Code]:[Master Name]],9,0),"")</f>
        <v>1PKT*3pcs</v>
      </c>
      <c r="L713" s="1" t="str">
        <f>IFERROR(VLOOKUP(Table49[[#This Row],[ITEM CODE]],Table2[[Item Code]:[Master Name]],8,0),"")</f>
        <v>PKT</v>
      </c>
      <c r="M713" s="41">
        <v>1</v>
      </c>
      <c r="N713" s="66">
        <f>IFERROR(VLOOKUP(Table49[[#This Row],[ITEM CODE]],Table2[[#All],[Item Code]:[Unit Cost]],10,0),0)</f>
        <v>0.44</v>
      </c>
      <c r="O713" s="134">
        <f>IFERROR(VLOOKUP(Table49[[#This Row],[ITEM CODE]],Table2[[#All],[Item Code]:[Unit Cost]],10,0),0)</f>
        <v>0.44</v>
      </c>
      <c r="P713" s="56"/>
      <c r="Q713" s="58"/>
      <c r="R713" s="58">
        <f>Table49[[#This Row],[QUANTITY]]*Table49[[#This Row],[INV Prices]]</f>
        <v>0.44</v>
      </c>
      <c r="S713" s="67"/>
      <c r="V713" s="41"/>
      <c r="W713" s="4" t="str">
        <f>IFERROR(VLOOKUP(Table49[[#This Row],[ITEM CODE]],Table2[[Item Code]:[Category ]],6,0),"")</f>
        <v>Muffin</v>
      </c>
      <c r="X713" s="1" t="str">
        <f>IFERROR(VLOOKUP(Table49[[#This Row],[ITEM CODE]],Table2[[Item Code]:[Sub Category]],7,0),"")</f>
        <v>Bakery</v>
      </c>
      <c r="Y713" s="68" t="str">
        <f>Table49[[#This Row],[PO Number]]&amp;COUNTIFS($E$5:E713,E713)</f>
        <v>CO024659</v>
      </c>
    </row>
    <row r="714" spans="1:25" ht="14.7" customHeight="1" x14ac:dyDescent="0.3">
      <c r="A714" s="1">
        <f>IF(Table49[[#This Row],[ITEM NAME]]="","",ROW()-4)</f>
        <v>710</v>
      </c>
      <c r="B714" s="68">
        <v>45903</v>
      </c>
      <c r="C714" s="4">
        <f>IFERROR(VLOOKUP(B714,Table14[],3,0),"")</f>
        <v>9</v>
      </c>
      <c r="D714" s="4" t="str">
        <f>IFERROR(VLOOKUP(B714,Table14[],2,0),"")</f>
        <v>Week 01</v>
      </c>
      <c r="E714" s="4" t="s">
        <v>1186</v>
      </c>
      <c r="F714" s="44" t="s">
        <v>1187</v>
      </c>
      <c r="G714" s="44" t="s">
        <v>664</v>
      </c>
      <c r="H714" s="41" t="str">
        <f>IFERROR(VLOOKUP(Table49[[#This Row],[ITEM CODE]],Table2[[Item Code]:[Master Name]],2,0),"")</f>
        <v>F0301050019</v>
      </c>
      <c r="I714" s="41" t="s">
        <v>681</v>
      </c>
      <c r="J714" s="65" t="str">
        <f>IFERROR(VLOOKUP(Table49[[#This Row],[ITEM CODE]],Table2[[Item Code]:[Master Name]],3,0),"")</f>
        <v xml:space="preserve">Hot Dog Cheese </v>
      </c>
      <c r="K714" s="1" t="str">
        <f>IFERROR(VLOOKUP(Table49[[#This Row],[ITEM CODE]],Table2[[Item Code]:[Master Name]],9,0),"")</f>
        <v>1PKT*4pcs</v>
      </c>
      <c r="L714" s="1" t="str">
        <f>IFERROR(VLOOKUP(Table49[[#This Row],[ITEM CODE]],Table2[[Item Code]:[Master Name]],8,0),"")</f>
        <v>PKT</v>
      </c>
      <c r="M714" s="41">
        <v>1</v>
      </c>
      <c r="N714" s="66">
        <f>IFERROR(VLOOKUP(Table49[[#This Row],[ITEM CODE]],Table2[[#All],[Item Code]:[Unit Cost]],10,0),0)</f>
        <v>0.98</v>
      </c>
      <c r="O714" s="134">
        <f>IFERROR(VLOOKUP(Table49[[#This Row],[ITEM CODE]],Table2[[#All],[Item Code]:[Unit Cost]],10,0),0)</f>
        <v>0.98</v>
      </c>
      <c r="P714" s="56"/>
      <c r="Q714" s="58"/>
      <c r="R714" s="58">
        <f>Table49[[#This Row],[QUANTITY]]*Table49[[#This Row],[INV Prices]]</f>
        <v>0.98</v>
      </c>
      <c r="S714" s="67"/>
      <c r="V714" s="41"/>
      <c r="W714" s="4" t="str">
        <f>IFERROR(VLOOKUP(Table49[[#This Row],[ITEM CODE]],Table2[[Item Code]:[Category ]],6,0),"")</f>
        <v>Bun</v>
      </c>
      <c r="X714" s="1" t="str">
        <f>IFERROR(VLOOKUP(Table49[[#This Row],[ITEM CODE]],Table2[[Item Code]:[Sub Category]],7,0),"")</f>
        <v>Bakery</v>
      </c>
      <c r="Y714" s="68" t="str">
        <f>Table49[[#This Row],[PO Number]]&amp;COUNTIFS($E$5:E714,E714)</f>
        <v>CO0246510</v>
      </c>
    </row>
    <row r="715" spans="1:25" ht="14.7" customHeight="1" x14ac:dyDescent="0.3">
      <c r="A715" s="1">
        <f>IF(Table49[[#This Row],[ITEM NAME]]="","",ROW()-4)</f>
        <v>711</v>
      </c>
      <c r="B715" s="68">
        <v>45903</v>
      </c>
      <c r="C715" s="4">
        <f>IFERROR(VLOOKUP(B715,Table14[],3,0),"")</f>
        <v>9</v>
      </c>
      <c r="D715" s="4" t="str">
        <f>IFERROR(VLOOKUP(B715,Table14[],2,0),"")</f>
        <v>Week 01</v>
      </c>
      <c r="E715" s="4" t="s">
        <v>1186</v>
      </c>
      <c r="F715" s="44" t="s">
        <v>1187</v>
      </c>
      <c r="G715" s="44" t="s">
        <v>664</v>
      </c>
      <c r="H715" s="41" t="str">
        <f>IFERROR(VLOOKUP(Table49[[#This Row],[ITEM CODE]],Table2[[Item Code]:[Master Name]],2,0),"")</f>
        <v>F0301050013</v>
      </c>
      <c r="I715" s="41" t="s">
        <v>683</v>
      </c>
      <c r="J715" s="65" t="str">
        <f>IFERROR(VLOOKUP(Table49[[#This Row],[ITEM CODE]],Table2[[Item Code]:[Master Name]],3,0),"")</f>
        <v>Marble Cake</v>
      </c>
      <c r="K715" s="1" t="str">
        <f>IFERROR(VLOOKUP(Table49[[#This Row],[ITEM CODE]],Table2[[Item Code]:[Master Name]],9,0),"")</f>
        <v>1PKT*2pcs</v>
      </c>
      <c r="L715" s="1" t="str">
        <f>IFERROR(VLOOKUP(Table49[[#This Row],[ITEM CODE]],Table2[[Item Code]:[Master Name]],8,0),"")</f>
        <v>PKT</v>
      </c>
      <c r="M715" s="41">
        <v>1</v>
      </c>
      <c r="N715" s="66">
        <f>IFERROR(VLOOKUP(Table49[[#This Row],[ITEM CODE]],Table2[[#All],[Item Code]:[Unit Cost]],10,0),0)</f>
        <v>0.82</v>
      </c>
      <c r="O715" s="134">
        <f>IFERROR(VLOOKUP(Table49[[#This Row],[ITEM CODE]],Table2[[#All],[Item Code]:[Unit Cost]],10,0),0)</f>
        <v>0.82</v>
      </c>
      <c r="P715" s="56"/>
      <c r="Q715" s="58"/>
      <c r="R715" s="58">
        <f>Table49[[#This Row],[QUANTITY]]*Table49[[#This Row],[INV Prices]]</f>
        <v>0.82</v>
      </c>
      <c r="S715" s="67"/>
      <c r="V715" s="41"/>
      <c r="W715" s="4" t="str">
        <f>IFERROR(VLOOKUP(Table49[[#This Row],[ITEM CODE]],Table2[[Item Code]:[Category ]],6,0),"")</f>
        <v>Cake</v>
      </c>
      <c r="X715" s="1" t="str">
        <f>IFERROR(VLOOKUP(Table49[[#This Row],[ITEM CODE]],Table2[[Item Code]:[Sub Category]],7,0),"")</f>
        <v>Bakery</v>
      </c>
      <c r="Y715" s="68" t="str">
        <f>Table49[[#This Row],[PO Number]]&amp;COUNTIFS($E$5:E715,E715)</f>
        <v>CO0246511</v>
      </c>
    </row>
    <row r="716" spans="1:25" ht="14.7" customHeight="1" x14ac:dyDescent="0.3">
      <c r="A716" s="1">
        <f>IF(Table49[[#This Row],[ITEM NAME]]="","",ROW()-4)</f>
        <v>712</v>
      </c>
      <c r="B716" s="68">
        <v>45903</v>
      </c>
      <c r="C716" s="4">
        <f>IFERROR(VLOOKUP(B716,Table14[],3,0),"")</f>
        <v>9</v>
      </c>
      <c r="D716" s="4" t="str">
        <f>IFERROR(VLOOKUP(B716,Table14[],2,0),"")</f>
        <v>Week 01</v>
      </c>
      <c r="E716" s="4" t="s">
        <v>1186</v>
      </c>
      <c r="F716" s="44" t="s">
        <v>1187</v>
      </c>
      <c r="G716" s="44" t="s">
        <v>664</v>
      </c>
      <c r="H716" s="41" t="str">
        <f>IFERROR(VLOOKUP(Table49[[#This Row],[ITEM CODE]],Table2[[Item Code]:[Master Name]],2,0),"")</f>
        <v>F0301050014</v>
      </c>
      <c r="I716" s="41" t="s">
        <v>676</v>
      </c>
      <c r="J716" s="65" t="str">
        <f>IFERROR(VLOOKUP(Table49[[#This Row],[ITEM CODE]],Table2[[Item Code]:[Master Name]],3,0),"")</f>
        <v>Mini Baguette</v>
      </c>
      <c r="K716" s="1" t="str">
        <f>IFERROR(VLOOKUP(Table49[[#This Row],[ITEM CODE]],Table2[[Item Code]:[Master Name]],9,0),"")</f>
        <v>1PKT*5pcs</v>
      </c>
      <c r="L716" s="1" t="str">
        <f>IFERROR(VLOOKUP(Table49[[#This Row],[ITEM CODE]],Table2[[Item Code]:[Master Name]],8,0),"")</f>
        <v>PKT</v>
      </c>
      <c r="M716" s="41">
        <v>1</v>
      </c>
      <c r="N716" s="66">
        <f>IFERROR(VLOOKUP(Table49[[#This Row],[ITEM CODE]],Table2[[#All],[Item Code]:[Unit Cost]],10,0),0)</f>
        <v>0.75</v>
      </c>
      <c r="O716" s="134">
        <f>IFERROR(VLOOKUP(Table49[[#This Row],[ITEM CODE]],Table2[[#All],[Item Code]:[Unit Cost]],10,0),0)</f>
        <v>0.75</v>
      </c>
      <c r="P716" s="56"/>
      <c r="Q716" s="58"/>
      <c r="R716" s="58">
        <f>Table49[[#This Row],[QUANTITY]]*Table49[[#This Row],[INV Prices]]</f>
        <v>0.75</v>
      </c>
      <c r="S716" s="67"/>
      <c r="V716" s="41"/>
      <c r="W716" s="4" t="str">
        <f>IFERROR(VLOOKUP(Table49[[#This Row],[ITEM CODE]],Table2[[Item Code]:[Category ]],6,0),"")</f>
        <v>Baguette</v>
      </c>
      <c r="X716" s="1" t="str">
        <f>IFERROR(VLOOKUP(Table49[[#This Row],[ITEM CODE]],Table2[[Item Code]:[Sub Category]],7,0),"")</f>
        <v>Bakery</v>
      </c>
      <c r="Y716" s="68" t="str">
        <f>Table49[[#This Row],[PO Number]]&amp;COUNTIFS($E$5:E716,E716)</f>
        <v>CO0246512</v>
      </c>
    </row>
    <row r="717" spans="1:25" ht="14.7" customHeight="1" x14ac:dyDescent="0.3">
      <c r="A717" s="1">
        <f>IF(Table49[[#This Row],[ITEM NAME]]="","",ROW()-4)</f>
        <v>713</v>
      </c>
      <c r="B717" s="68">
        <v>45903</v>
      </c>
      <c r="C717" s="4">
        <f>IFERROR(VLOOKUP(B717,Table14[],3,0),"")</f>
        <v>9</v>
      </c>
      <c r="D717" s="4" t="str">
        <f>IFERROR(VLOOKUP(B717,Table14[],2,0),"")</f>
        <v>Week 01</v>
      </c>
      <c r="E717" s="4" t="s">
        <v>1186</v>
      </c>
      <c r="F717" s="44" t="s">
        <v>1187</v>
      </c>
      <c r="G717" s="44" t="s">
        <v>664</v>
      </c>
      <c r="H717" s="41" t="str">
        <f>IFERROR(VLOOKUP(Table49[[#This Row],[ITEM CODE]],Table2[[Item Code]:[Master Name]],2,0),"")</f>
        <v>F0301050020</v>
      </c>
      <c r="I717" s="41" t="s">
        <v>686</v>
      </c>
      <c r="J717" s="65" t="str">
        <f>IFERROR(VLOOKUP(Table49[[#This Row],[ITEM CODE]],Table2[[Item Code]:[Master Name]],3,0),"")</f>
        <v>Mix Mini Snack</v>
      </c>
      <c r="K717" s="1" t="str">
        <f>IFERROR(VLOOKUP(Table49[[#This Row],[ITEM CODE]],Table2[[Item Code]:[Master Name]],9,0),"")</f>
        <v>1PKT*7pcs</v>
      </c>
      <c r="L717" s="1" t="str">
        <f>IFERROR(VLOOKUP(Table49[[#This Row],[ITEM CODE]],Table2[[Item Code]:[Master Name]],8,0),"")</f>
        <v>PKT</v>
      </c>
      <c r="M717" s="41">
        <v>1</v>
      </c>
      <c r="N717" s="66">
        <f>IFERROR(VLOOKUP(Table49[[#This Row],[ITEM CODE]],Table2[[#All],[Item Code]:[Unit Cost]],10,0),0)</f>
        <v>1.77</v>
      </c>
      <c r="O717" s="134">
        <f>IFERROR(VLOOKUP(Table49[[#This Row],[ITEM CODE]],Table2[[#All],[Item Code]:[Unit Cost]],10,0),0)</f>
        <v>1.77</v>
      </c>
      <c r="P717" s="56"/>
      <c r="Q717" s="58"/>
      <c r="R717" s="58">
        <f>Table49[[#This Row],[QUANTITY]]*Table49[[#This Row],[INV Prices]]</f>
        <v>1.77</v>
      </c>
      <c r="S717" s="67"/>
      <c r="V717" s="41"/>
      <c r="W717" s="4" t="str">
        <f>IFERROR(VLOOKUP(Table49[[#This Row],[ITEM CODE]],Table2[[Item Code]:[Category ]],6,0),"")</f>
        <v>Croissant</v>
      </c>
      <c r="X717" s="1" t="str">
        <f>IFERROR(VLOOKUP(Table49[[#This Row],[ITEM CODE]],Table2[[Item Code]:[Sub Category]],7,0),"")</f>
        <v>Bakery</v>
      </c>
      <c r="Y717" s="68" t="str">
        <f>Table49[[#This Row],[PO Number]]&amp;COUNTIFS($E$5:E717,E717)</f>
        <v>CO0246513</v>
      </c>
    </row>
    <row r="718" spans="1:25" ht="14.7" customHeight="1" x14ac:dyDescent="0.3">
      <c r="A718" s="1">
        <f>IF(Table49[[#This Row],[ITEM NAME]]="","",ROW()-4)</f>
        <v>714</v>
      </c>
      <c r="B718" s="68">
        <v>45903</v>
      </c>
      <c r="C718" s="4">
        <f>IFERROR(VLOOKUP(B718,Table14[],3,0),"")</f>
        <v>9</v>
      </c>
      <c r="D718" s="4" t="str">
        <f>IFERROR(VLOOKUP(B718,Table14[],2,0),"")</f>
        <v>Week 01</v>
      </c>
      <c r="E718" s="4" t="s">
        <v>1186</v>
      </c>
      <c r="F718" s="44" t="s">
        <v>1187</v>
      </c>
      <c r="G718" s="44" t="s">
        <v>664</v>
      </c>
      <c r="H718" s="41" t="str">
        <f>IFERROR(VLOOKUP(Table49[[#This Row],[ITEM CODE]],Table2[[Item Code]:[Master Name]],2,0),"")</f>
        <v>F0301050021</v>
      </c>
      <c r="I718" s="41" t="s">
        <v>689</v>
      </c>
      <c r="J718" s="65" t="str">
        <f>IFERROR(VLOOKUP(Table49[[#This Row],[ITEM CODE]],Table2[[Item Code]:[Master Name]],3,0),"")</f>
        <v>Mix Fruit Muffin</v>
      </c>
      <c r="K718" s="1" t="str">
        <f>IFERROR(VLOOKUP(Table49[[#This Row],[ITEM CODE]],Table2[[Item Code]:[Master Name]],9,0),"")</f>
        <v>1PKT*4pcs</v>
      </c>
      <c r="L718" s="1" t="str">
        <f>IFERROR(VLOOKUP(Table49[[#This Row],[ITEM CODE]],Table2[[Item Code]:[Master Name]],8,0),"")</f>
        <v>PKT</v>
      </c>
      <c r="M718" s="41">
        <v>1</v>
      </c>
      <c r="N718" s="66">
        <f>IFERROR(VLOOKUP(Table49[[#This Row],[ITEM CODE]],Table2[[#All],[Item Code]:[Unit Cost]],10,0),0)</f>
        <v>0.44</v>
      </c>
      <c r="O718" s="134">
        <f>IFERROR(VLOOKUP(Table49[[#This Row],[ITEM CODE]],Table2[[#All],[Item Code]:[Unit Cost]],10,0),0)</f>
        <v>0.44</v>
      </c>
      <c r="P718" s="56"/>
      <c r="Q718" s="58"/>
      <c r="R718" s="58">
        <f>Table49[[#This Row],[QUANTITY]]*Table49[[#This Row],[INV Prices]]</f>
        <v>0.44</v>
      </c>
      <c r="S718" s="67"/>
      <c r="V718" s="41"/>
      <c r="W718" s="4" t="str">
        <f>IFERROR(VLOOKUP(Table49[[#This Row],[ITEM CODE]],Table2[[Item Code]:[Category ]],6,0),"")</f>
        <v>Muffin</v>
      </c>
      <c r="X718" s="1" t="str">
        <f>IFERROR(VLOOKUP(Table49[[#This Row],[ITEM CODE]],Table2[[Item Code]:[Sub Category]],7,0),"")</f>
        <v>Bakery</v>
      </c>
      <c r="Y718" s="68" t="str">
        <f>Table49[[#This Row],[PO Number]]&amp;COUNTIFS($E$5:E718,E718)</f>
        <v>CO0246514</v>
      </c>
    </row>
    <row r="719" spans="1:25" ht="14.7" customHeight="1" x14ac:dyDescent="0.3">
      <c r="A719" s="1">
        <f>IF(Table49[[#This Row],[ITEM NAME]]="","",ROW()-4)</f>
        <v>715</v>
      </c>
      <c r="B719" s="68">
        <v>45903</v>
      </c>
      <c r="C719" s="4">
        <f>IFERROR(VLOOKUP(B719,Table14[],3,0),"")</f>
        <v>9</v>
      </c>
      <c r="D719" s="4" t="str">
        <f>IFERROR(VLOOKUP(B719,Table14[],2,0),"")</f>
        <v>Week 01</v>
      </c>
      <c r="E719" s="4" t="s">
        <v>1186</v>
      </c>
      <c r="F719" s="44" t="s">
        <v>1187</v>
      </c>
      <c r="G719" s="44" t="s">
        <v>664</v>
      </c>
      <c r="H719" s="41" t="str">
        <f>IFERROR(VLOOKUP(Table49[[#This Row],[ITEM CODE]],Table2[[Item Code]:[Master Name]],2,0),"")</f>
        <v>F0301050022</v>
      </c>
      <c r="I719" s="41" t="s">
        <v>679</v>
      </c>
      <c r="J719" s="65" t="str">
        <f>IFERROR(VLOOKUP(Table49[[#This Row],[ITEM CODE]],Table2[[Item Code]:[Master Name]],3,0),"")</f>
        <v xml:space="preserve">Raisins Bread </v>
      </c>
      <c r="K719" s="1" t="str">
        <f>IFERROR(VLOOKUP(Table49[[#This Row],[ITEM CODE]],Table2[[Item Code]:[Master Name]],9,0),"")</f>
        <v>1PKT*1pcs</v>
      </c>
      <c r="L719" s="1" t="str">
        <f>IFERROR(VLOOKUP(Table49[[#This Row],[ITEM CODE]],Table2[[Item Code]:[Master Name]],8,0),"")</f>
        <v>PCS</v>
      </c>
      <c r="M719" s="41">
        <v>1</v>
      </c>
      <c r="N719" s="66">
        <f>IFERROR(VLOOKUP(Table49[[#This Row],[ITEM CODE]],Table2[[#All],[Item Code]:[Unit Cost]],10,0),0)</f>
        <v>0.77</v>
      </c>
      <c r="O719" s="134">
        <f>IFERROR(VLOOKUP(Table49[[#This Row],[ITEM CODE]],Table2[[#All],[Item Code]:[Unit Cost]],10,0),0)</f>
        <v>0.77</v>
      </c>
      <c r="P719" s="56"/>
      <c r="Q719" s="58"/>
      <c r="R719" s="58">
        <f>Table49[[#This Row],[QUANTITY]]*Table49[[#This Row],[INV Prices]]</f>
        <v>0.77</v>
      </c>
      <c r="S719" s="67"/>
      <c r="V719" s="41"/>
      <c r="W719" s="4" t="str">
        <f>IFERROR(VLOOKUP(Table49[[#This Row],[ITEM CODE]],Table2[[Item Code]:[Category ]],6,0),"")</f>
        <v>Bread</v>
      </c>
      <c r="X719" s="1" t="str">
        <f>IFERROR(VLOOKUP(Table49[[#This Row],[ITEM CODE]],Table2[[Item Code]:[Sub Category]],7,0),"")</f>
        <v>Bakery</v>
      </c>
      <c r="Y719" s="68" t="str">
        <f>Table49[[#This Row],[PO Number]]&amp;COUNTIFS($E$5:E719,E719)</f>
        <v>CO0246515</v>
      </c>
    </row>
    <row r="720" spans="1:25" ht="14.7" customHeight="1" x14ac:dyDescent="0.3">
      <c r="A720" s="1">
        <f>IF(Table49[[#This Row],[ITEM NAME]]="","",ROW()-4)</f>
        <v>716</v>
      </c>
      <c r="B720" s="68">
        <v>45903</v>
      </c>
      <c r="C720" s="4">
        <f>IFERROR(VLOOKUP(B720,Table14[],3,0),"")</f>
        <v>9</v>
      </c>
      <c r="D720" s="4" t="str">
        <f>IFERROR(VLOOKUP(B720,Table14[],2,0),"")</f>
        <v>Week 01</v>
      </c>
      <c r="E720" s="4" t="s">
        <v>1186</v>
      </c>
      <c r="F720" s="44" t="s">
        <v>1187</v>
      </c>
      <c r="G720" s="44" t="s">
        <v>664</v>
      </c>
      <c r="H720" s="41" t="str">
        <f>IFERROR(VLOOKUP(Table49[[#This Row],[ITEM CODE]],Table2[[Item Code]:[Master Name]],2,0),"")</f>
        <v>F0301050023</v>
      </c>
      <c r="I720" s="41" t="s">
        <v>690</v>
      </c>
      <c r="J720" s="65" t="str">
        <f>IFERROR(VLOOKUP(Table49[[#This Row],[ITEM CODE]],Table2[[Item Code]:[Master Name]],3,0),"")</f>
        <v>Strawberry Muffin</v>
      </c>
      <c r="K720" s="1" t="str">
        <f>IFERROR(VLOOKUP(Table49[[#This Row],[ITEM CODE]],Table2[[Item Code]:[Master Name]],9,0),"")</f>
        <v>1PKT*3pcs</v>
      </c>
      <c r="L720" s="1" t="str">
        <f>IFERROR(VLOOKUP(Table49[[#This Row],[ITEM CODE]],Table2[[Item Code]:[Master Name]],8,0),"")</f>
        <v>PKT</v>
      </c>
      <c r="M720" s="41">
        <v>1</v>
      </c>
      <c r="N720" s="66">
        <f>IFERROR(VLOOKUP(Table49[[#This Row],[ITEM CODE]],Table2[[#All],[Item Code]:[Unit Cost]],10,0),0)</f>
        <v>0.44</v>
      </c>
      <c r="O720" s="134">
        <f>IFERROR(VLOOKUP(Table49[[#This Row],[ITEM CODE]],Table2[[#All],[Item Code]:[Unit Cost]],10,0),0)</f>
        <v>0.44</v>
      </c>
      <c r="P720" s="56"/>
      <c r="Q720" s="58"/>
      <c r="R720" s="58">
        <f>Table49[[#This Row],[QUANTITY]]*Table49[[#This Row],[INV Prices]]</f>
        <v>0.44</v>
      </c>
      <c r="S720" s="67"/>
      <c r="V720" s="41"/>
      <c r="W720" s="4" t="str">
        <f>IFERROR(VLOOKUP(Table49[[#This Row],[ITEM CODE]],Table2[[Item Code]:[Category ]],6,0),"")</f>
        <v>Muffin</v>
      </c>
      <c r="X720" s="1" t="str">
        <f>IFERROR(VLOOKUP(Table49[[#This Row],[ITEM CODE]],Table2[[Item Code]:[Sub Category]],7,0),"")</f>
        <v>Bakery</v>
      </c>
      <c r="Y720" s="68" t="str">
        <f>Table49[[#This Row],[PO Number]]&amp;COUNTIFS($E$5:E720,E720)</f>
        <v>CO0246516</v>
      </c>
    </row>
    <row r="721" spans="1:25" ht="14.7" customHeight="1" x14ac:dyDescent="0.3">
      <c r="A721" s="1">
        <f>IF(Table49[[#This Row],[ITEM NAME]]="","",ROW()-4)</f>
        <v>717</v>
      </c>
      <c r="B721" s="68">
        <v>45903</v>
      </c>
      <c r="C721" s="4">
        <f>IFERROR(VLOOKUP(B721,Table14[],3,0),"")</f>
        <v>9</v>
      </c>
      <c r="D721" s="4" t="str">
        <f>IFERROR(VLOOKUP(B721,Table14[],2,0),"")</f>
        <v>Week 01</v>
      </c>
      <c r="E721" s="4" t="s">
        <v>1186</v>
      </c>
      <c r="F721" s="44" t="s">
        <v>1187</v>
      </c>
      <c r="G721" s="44" t="s">
        <v>664</v>
      </c>
      <c r="H721" s="41" t="str">
        <f>IFERROR(VLOOKUP(Table49[[#This Row],[ITEM CODE]],Table2[[Item Code]:[Master Name]],2,0),"")</f>
        <v>F0301050024</v>
      </c>
      <c r="I721" s="41" t="s">
        <v>691</v>
      </c>
      <c r="J721" s="65" t="str">
        <f>IFERROR(VLOOKUP(Table49[[#This Row],[ITEM CODE]],Table2[[Item Code]:[Master Name]],3,0),"")</f>
        <v>Vanilla Muffin</v>
      </c>
      <c r="K721" s="1" t="str">
        <f>IFERROR(VLOOKUP(Table49[[#This Row],[ITEM CODE]],Table2[[Item Code]:[Master Name]],9,0),"")</f>
        <v>1PKT*3pcs</v>
      </c>
      <c r="L721" s="1" t="str">
        <f>IFERROR(VLOOKUP(Table49[[#This Row],[ITEM CODE]],Table2[[Item Code]:[Master Name]],8,0),"")</f>
        <v>PKT</v>
      </c>
      <c r="M721" s="41">
        <v>1</v>
      </c>
      <c r="N721" s="66">
        <f>IFERROR(VLOOKUP(Table49[[#This Row],[ITEM CODE]],Table2[[#All],[Item Code]:[Unit Cost]],10,0),0)</f>
        <v>0.44</v>
      </c>
      <c r="O721" s="134">
        <f>IFERROR(VLOOKUP(Table49[[#This Row],[ITEM CODE]],Table2[[#All],[Item Code]:[Unit Cost]],10,0),0)</f>
        <v>0.44</v>
      </c>
      <c r="P721" s="56"/>
      <c r="Q721" s="58"/>
      <c r="R721" s="58">
        <f>Table49[[#This Row],[QUANTITY]]*Table49[[#This Row],[INV Prices]]</f>
        <v>0.44</v>
      </c>
      <c r="S721" s="67"/>
      <c r="V721" s="41"/>
      <c r="W721" s="4" t="str">
        <f>IFERROR(VLOOKUP(Table49[[#This Row],[ITEM CODE]],Table2[[Item Code]:[Category ]],6,0),"")</f>
        <v>Muffin</v>
      </c>
      <c r="X721" s="1" t="str">
        <f>IFERROR(VLOOKUP(Table49[[#This Row],[ITEM CODE]],Table2[[Item Code]:[Sub Category]],7,0),"")</f>
        <v>Bakery</v>
      </c>
      <c r="Y721" s="68" t="str">
        <f>Table49[[#This Row],[PO Number]]&amp;COUNTIFS($E$5:E721,E721)</f>
        <v>CO0246517</v>
      </c>
    </row>
    <row r="722" spans="1:25" ht="14.7" customHeight="1" x14ac:dyDescent="0.3">
      <c r="A722" s="1">
        <f>IF(Table49[[#This Row],[ITEM NAME]]="","",ROW()-4)</f>
        <v>718</v>
      </c>
      <c r="B722" s="68">
        <v>45903</v>
      </c>
      <c r="C722" s="4">
        <f>IFERROR(VLOOKUP(B722,Table14[],3,0),"")</f>
        <v>9</v>
      </c>
      <c r="D722" s="4" t="str">
        <f>IFERROR(VLOOKUP(B722,Table14[],2,0),"")</f>
        <v>Week 01</v>
      </c>
      <c r="E722" s="4" t="s">
        <v>1186</v>
      </c>
      <c r="F722" s="44" t="s">
        <v>1187</v>
      </c>
      <c r="G722" s="44" t="s">
        <v>664</v>
      </c>
      <c r="H722" s="41" t="str">
        <f>IFERROR(VLOOKUP(Table49[[#This Row],[ITEM CODE]],Table2[[Item Code]:[Master Name]],2,0),"")</f>
        <v>F0301050025</v>
      </c>
      <c r="I722" s="41" t="s">
        <v>693</v>
      </c>
      <c r="J722" s="65" t="str">
        <f>IFERROR(VLOOKUP(Table49[[#This Row],[ITEM CODE]],Table2[[Item Code]:[Master Name]],3,0),"")</f>
        <v>White Toast</v>
      </c>
      <c r="K722" s="1" t="str">
        <f>IFERROR(VLOOKUP(Table49[[#This Row],[ITEM CODE]],Table2[[Item Code]:[Master Name]],9,0),"")</f>
        <v>1PKT*6slice</v>
      </c>
      <c r="L722" s="1" t="str">
        <f>IFERROR(VLOOKUP(Table49[[#This Row],[ITEM CODE]],Table2[[Item Code]:[Master Name]],8,0),"")</f>
        <v>PKT</v>
      </c>
      <c r="M722" s="41">
        <v>1</v>
      </c>
      <c r="N722" s="66">
        <f>IFERROR(VLOOKUP(Table49[[#This Row],[ITEM CODE]],Table2[[#All],[Item Code]:[Unit Cost]],10,0),0)</f>
        <v>1.02</v>
      </c>
      <c r="O722" s="134">
        <f>IFERROR(VLOOKUP(Table49[[#This Row],[ITEM CODE]],Table2[[#All],[Item Code]:[Unit Cost]],10,0),0)</f>
        <v>1.02</v>
      </c>
      <c r="P722" s="56"/>
      <c r="Q722" s="58"/>
      <c r="R722" s="58">
        <f>Table49[[#This Row],[QUANTITY]]*Table49[[#This Row],[INV Prices]]</f>
        <v>1.02</v>
      </c>
      <c r="S722" s="67"/>
      <c r="V722" s="41"/>
      <c r="W722" s="4" t="str">
        <f>IFERROR(VLOOKUP(Table49[[#This Row],[ITEM CODE]],Table2[[Item Code]:[Category ]],6,0),"")</f>
        <v>Toast</v>
      </c>
      <c r="X722" s="1" t="str">
        <f>IFERROR(VLOOKUP(Table49[[#This Row],[ITEM CODE]],Table2[[Item Code]:[Sub Category]],7,0),"")</f>
        <v>Bakery</v>
      </c>
      <c r="Y722" s="68" t="str">
        <f>Table49[[#This Row],[PO Number]]&amp;COUNTIFS($E$5:E722,E722)</f>
        <v>CO0246518</v>
      </c>
    </row>
    <row r="723" spans="1:25" ht="14.7" customHeight="1" x14ac:dyDescent="0.3">
      <c r="A723" s="1">
        <f>IF(Table49[[#This Row],[ITEM NAME]]="","",ROW()-4)</f>
        <v>719</v>
      </c>
      <c r="B723" s="68">
        <v>45904</v>
      </c>
      <c r="C723" s="4">
        <f>IFERROR(VLOOKUP(B723,Table14[],3,0),"")</f>
        <v>9</v>
      </c>
      <c r="D723" s="4" t="str">
        <f>IFERROR(VLOOKUP(B723,Table14[],2,0),"")</f>
        <v>Week 01</v>
      </c>
      <c r="E723" s="4" t="s">
        <v>1603</v>
      </c>
      <c r="F723" s="44" t="s">
        <v>1604</v>
      </c>
      <c r="G723" s="44" t="s">
        <v>398</v>
      </c>
      <c r="H723" s="41" t="str">
        <f>IFERROR(VLOOKUP(Table49[[#This Row],[ITEM CODE]],Table2[[Item Code]:[Master Name]],2,0),"")</f>
        <v>F0103010009</v>
      </c>
      <c r="I723" s="41" t="s">
        <v>602</v>
      </c>
      <c r="J723" s="65" t="str">
        <f>IFERROR(VLOOKUP(Table49[[#This Row],[ITEM CODE]],Table2[[Item Code]:[Master Name]],3,0),"")</f>
        <v xml:space="preserve">Tuna &amp; Egg Sandwich </v>
      </c>
      <c r="K723" s="1" t="str">
        <f>IFERROR(VLOOKUP(Table49[[#This Row],[ITEM CODE]],Table2[[Item Code]:[Master Name]],9,0),"")</f>
        <v>1BOX*2PCS</v>
      </c>
      <c r="L723" s="1" t="str">
        <f>IFERROR(VLOOKUP(Table49[[#This Row],[ITEM CODE]],Table2[[Item Code]:[Master Name]],8,0),"")</f>
        <v>BOX</v>
      </c>
      <c r="M723" s="41">
        <v>2</v>
      </c>
      <c r="N723" s="66">
        <f>IFERROR(VLOOKUP(Table49[[#This Row],[ITEM CODE]],Table2[[#All],[Item Code]:[Unit Cost]],10,0),0)</f>
        <v>1.5</v>
      </c>
      <c r="O723" s="134">
        <f>IFERROR(VLOOKUP(Table49[[#This Row],[ITEM CODE]],Table2[[#All],[Item Code]:[Unit Cost]],10,0),0)</f>
        <v>1.5</v>
      </c>
      <c r="P723" s="56"/>
      <c r="Q723" s="58"/>
      <c r="R723" s="58">
        <f>Table49[[#This Row],[QUANTITY]]*Table49[[#This Row],[INV Prices]]</f>
        <v>3</v>
      </c>
      <c r="S723" s="67"/>
      <c r="V723" s="41"/>
      <c r="W723" s="4" t="str">
        <f>IFERROR(VLOOKUP(Table49[[#This Row],[ITEM CODE]],Table2[[Item Code]:[Category ]],6,0),"")</f>
        <v>FOOD</v>
      </c>
      <c r="X723" s="1" t="str">
        <f>IFERROR(VLOOKUP(Table49[[#This Row],[ITEM CODE]],Table2[[Item Code]:[Sub Category]],7,0),"")</f>
        <v>Sandwich</v>
      </c>
      <c r="Y723" s="68" t="str">
        <f>Table49[[#This Row],[PO Number]]&amp;COUNTIFS($E$5:E723,E723)</f>
        <v>PO311931</v>
      </c>
    </row>
    <row r="724" spans="1:25" ht="14.7" customHeight="1" x14ac:dyDescent="0.3">
      <c r="A724" s="1">
        <f>IF(Table49[[#This Row],[ITEM NAME]]="","",ROW()-4)</f>
        <v>720</v>
      </c>
      <c r="B724" s="68">
        <v>45904</v>
      </c>
      <c r="C724" s="4">
        <f>IFERROR(VLOOKUP(B724,Table14[],3,0),"")</f>
        <v>9</v>
      </c>
      <c r="D724" s="4" t="str">
        <f>IFERROR(VLOOKUP(B724,Table14[],2,0),"")</f>
        <v>Week 01</v>
      </c>
      <c r="E724" s="4" t="s">
        <v>1603</v>
      </c>
      <c r="F724" s="44" t="s">
        <v>1604</v>
      </c>
      <c r="G724" s="44" t="s">
        <v>398</v>
      </c>
      <c r="H724" s="41" t="str">
        <f>IFERROR(VLOOKUP(Table49[[#This Row],[ITEM CODE]],Table2[[Item Code]:[Master Name]],2,0),"")</f>
        <v>F0103010010</v>
      </c>
      <c r="I724" s="41" t="s">
        <v>603</v>
      </c>
      <c r="J724" s="65" t="str">
        <f>IFERROR(VLOOKUP(Table49[[#This Row],[ITEM CODE]],Table2[[Item Code]:[Master Name]],3,0),"")</f>
        <v xml:space="preserve">Ham &amp; Corn Sandwich </v>
      </c>
      <c r="K724" s="1" t="str">
        <f>IFERROR(VLOOKUP(Table49[[#This Row],[ITEM CODE]],Table2[[Item Code]:[Master Name]],9,0),"")</f>
        <v>1BOX*2PCS</v>
      </c>
      <c r="L724" s="1" t="str">
        <f>IFERROR(VLOOKUP(Table49[[#This Row],[ITEM CODE]],Table2[[Item Code]:[Master Name]],8,0),"")</f>
        <v>BOX</v>
      </c>
      <c r="M724" s="41">
        <v>2</v>
      </c>
      <c r="N724" s="66">
        <f>IFERROR(VLOOKUP(Table49[[#This Row],[ITEM CODE]],Table2[[#All],[Item Code]:[Unit Cost]],10,0),0)</f>
        <v>1.5</v>
      </c>
      <c r="O724" s="134">
        <f>IFERROR(VLOOKUP(Table49[[#This Row],[ITEM CODE]],Table2[[#All],[Item Code]:[Unit Cost]],10,0),0)</f>
        <v>1.5</v>
      </c>
      <c r="P724" s="56"/>
      <c r="Q724" s="58"/>
      <c r="R724" s="58">
        <f>Table49[[#This Row],[QUANTITY]]*Table49[[#This Row],[INV Prices]]</f>
        <v>3</v>
      </c>
      <c r="S724" s="67"/>
      <c r="V724" s="41"/>
      <c r="W724" s="4" t="str">
        <f>IFERROR(VLOOKUP(Table49[[#This Row],[ITEM CODE]],Table2[[Item Code]:[Category ]],6,0),"")</f>
        <v>FOOD</v>
      </c>
      <c r="X724" s="1" t="str">
        <f>IFERROR(VLOOKUP(Table49[[#This Row],[ITEM CODE]],Table2[[Item Code]:[Sub Category]],7,0),"")</f>
        <v>Sandwich</v>
      </c>
      <c r="Y724" s="68" t="str">
        <f>Table49[[#This Row],[PO Number]]&amp;COUNTIFS($E$5:E724,E724)</f>
        <v>PO311932</v>
      </c>
    </row>
    <row r="725" spans="1:25" ht="14.7" customHeight="1" x14ac:dyDescent="0.3">
      <c r="A725" s="1">
        <f>IF(Table49[[#This Row],[ITEM NAME]]="","",ROW()-4)</f>
        <v>721</v>
      </c>
      <c r="B725" s="68">
        <v>45904</v>
      </c>
      <c r="C725" s="4">
        <f>IFERROR(VLOOKUP(B725,Table14[],3,0),"")</f>
        <v>9</v>
      </c>
      <c r="D725" s="4" t="str">
        <f>IFERROR(VLOOKUP(B725,Table14[],2,0),"")</f>
        <v>Week 01</v>
      </c>
      <c r="E725" s="4" t="s">
        <v>1603</v>
      </c>
      <c r="F725" s="44" t="s">
        <v>1604</v>
      </c>
      <c r="G725" s="44" t="s">
        <v>398</v>
      </c>
      <c r="H725" s="41" t="str">
        <f>IFERROR(VLOOKUP(Table49[[#This Row],[ITEM CODE]],Table2[[Item Code]:[Master Name]],2,0),"")</f>
        <v>F0103010011</v>
      </c>
      <c r="I725" s="41" t="s">
        <v>604</v>
      </c>
      <c r="J725" s="65" t="str">
        <f>IFERROR(VLOOKUP(Table49[[#This Row],[ITEM CODE]],Table2[[Item Code]:[Master Name]],3,0),"")</f>
        <v xml:space="preserve">Sausage &amp; Freid Egg Sandwich  </v>
      </c>
      <c r="K725" s="1" t="str">
        <f>IFERROR(VLOOKUP(Table49[[#This Row],[ITEM CODE]],Table2[[Item Code]:[Master Name]],9,0),"")</f>
        <v>1BOX*2PCS</v>
      </c>
      <c r="L725" s="1" t="str">
        <f>IFERROR(VLOOKUP(Table49[[#This Row],[ITEM CODE]],Table2[[Item Code]:[Master Name]],8,0),"")</f>
        <v>BOX</v>
      </c>
      <c r="M725" s="41">
        <v>2</v>
      </c>
      <c r="N725" s="66">
        <f>IFERROR(VLOOKUP(Table49[[#This Row],[ITEM CODE]],Table2[[#All],[Item Code]:[Unit Cost]],10,0),0)</f>
        <v>1.5</v>
      </c>
      <c r="O725" s="134">
        <f>IFERROR(VLOOKUP(Table49[[#This Row],[ITEM CODE]],Table2[[#All],[Item Code]:[Unit Cost]],10,0),0)</f>
        <v>1.5</v>
      </c>
      <c r="P725" s="56"/>
      <c r="Q725" s="58"/>
      <c r="R725" s="58">
        <f>Table49[[#This Row],[QUANTITY]]*Table49[[#This Row],[INV Prices]]</f>
        <v>3</v>
      </c>
      <c r="S725" s="67"/>
      <c r="V725" s="41"/>
      <c r="W725" s="4" t="str">
        <f>IFERROR(VLOOKUP(Table49[[#This Row],[ITEM CODE]],Table2[[Item Code]:[Category ]],6,0),"")</f>
        <v>FOOD</v>
      </c>
      <c r="X725" s="1" t="str">
        <f>IFERROR(VLOOKUP(Table49[[#This Row],[ITEM CODE]],Table2[[Item Code]:[Sub Category]],7,0),"")</f>
        <v>Sandwich</v>
      </c>
      <c r="Y725" s="68" t="str">
        <f>Table49[[#This Row],[PO Number]]&amp;COUNTIFS($E$5:E725,E725)</f>
        <v>PO311933</v>
      </c>
    </row>
    <row r="726" spans="1:25" ht="14.7" customHeight="1" x14ac:dyDescent="0.3">
      <c r="A726" s="1">
        <f>IF(Table49[[#This Row],[ITEM NAME]]="","",ROW()-4)</f>
        <v>722</v>
      </c>
      <c r="B726" s="68">
        <v>45904</v>
      </c>
      <c r="C726" s="4">
        <f>IFERROR(VLOOKUP(B726,Table14[],3,0),"")</f>
        <v>9</v>
      </c>
      <c r="D726" s="4" t="str">
        <f>IFERROR(VLOOKUP(B726,Table14[],2,0),"")</f>
        <v>Week 01</v>
      </c>
      <c r="E726" s="4" t="s">
        <v>1603</v>
      </c>
      <c r="F726" s="44" t="s">
        <v>1604</v>
      </c>
      <c r="G726" s="44" t="s">
        <v>398</v>
      </c>
      <c r="H726" s="41" t="str">
        <f>IFERROR(VLOOKUP(Table49[[#This Row],[ITEM CODE]],Table2[[Item Code]:[Master Name]],2,0),"")</f>
        <v>F0103010012</v>
      </c>
      <c r="I726" s="41" t="s">
        <v>605</v>
      </c>
      <c r="J726" s="65" t="str">
        <f>IFERROR(VLOOKUP(Table49[[#This Row],[ITEM CODE]],Table2[[Item Code]:[Master Name]],3,0),"")</f>
        <v xml:space="preserve">Chicken Sandwich </v>
      </c>
      <c r="K726" s="1" t="str">
        <f>IFERROR(VLOOKUP(Table49[[#This Row],[ITEM CODE]],Table2[[Item Code]:[Master Name]],9,0),"")</f>
        <v>1BOX*2PCS</v>
      </c>
      <c r="L726" s="1" t="str">
        <f>IFERROR(VLOOKUP(Table49[[#This Row],[ITEM CODE]],Table2[[Item Code]:[Master Name]],8,0),"")</f>
        <v>BOX</v>
      </c>
      <c r="M726" s="41">
        <v>2</v>
      </c>
      <c r="N726" s="66">
        <f>IFERROR(VLOOKUP(Table49[[#This Row],[ITEM CODE]],Table2[[#All],[Item Code]:[Unit Cost]],10,0),0)</f>
        <v>1.5</v>
      </c>
      <c r="O726" s="134">
        <f>IFERROR(VLOOKUP(Table49[[#This Row],[ITEM CODE]],Table2[[#All],[Item Code]:[Unit Cost]],10,0),0)</f>
        <v>1.5</v>
      </c>
      <c r="P726" s="56"/>
      <c r="Q726" s="58"/>
      <c r="R726" s="58">
        <f>Table49[[#This Row],[QUANTITY]]*Table49[[#This Row],[INV Prices]]</f>
        <v>3</v>
      </c>
      <c r="S726" s="67"/>
      <c r="V726" s="41"/>
      <c r="W726" s="4" t="str">
        <f>IFERROR(VLOOKUP(Table49[[#This Row],[ITEM CODE]],Table2[[Item Code]:[Category ]],6,0),"")</f>
        <v>FOOD</v>
      </c>
      <c r="X726" s="1" t="str">
        <f>IFERROR(VLOOKUP(Table49[[#This Row],[ITEM CODE]],Table2[[Item Code]:[Sub Category]],7,0),"")</f>
        <v>Sandwich</v>
      </c>
      <c r="Y726" s="68" t="str">
        <f>Table49[[#This Row],[PO Number]]&amp;COUNTIFS($E$5:E726,E726)</f>
        <v>PO311934</v>
      </c>
    </row>
    <row r="727" spans="1:25" ht="14.7" customHeight="1" x14ac:dyDescent="0.3">
      <c r="A727" s="1">
        <f>IF(Table49[[#This Row],[ITEM NAME]]="","",ROW()-4)</f>
        <v>723</v>
      </c>
      <c r="B727" s="68">
        <v>45904</v>
      </c>
      <c r="C727" s="4">
        <f>IFERROR(VLOOKUP(B727,Table14[],3,0),"")</f>
        <v>9</v>
      </c>
      <c r="D727" s="4" t="str">
        <f>IFERROR(VLOOKUP(B727,Table14[],2,0),"")</f>
        <v>Week 01</v>
      </c>
      <c r="E727" s="4" t="s">
        <v>1603</v>
      </c>
      <c r="F727" s="44" t="s">
        <v>1604</v>
      </c>
      <c r="G727" s="44" t="s">
        <v>398</v>
      </c>
      <c r="H727" s="41" t="str">
        <f>IFERROR(VLOOKUP(Table49[[#This Row],[ITEM CODE]],Table2[[Item Code]:[Master Name]],2,0),"")</f>
        <v>F0101010017</v>
      </c>
      <c r="I727" s="41" t="s">
        <v>583</v>
      </c>
      <c r="J727" s="65" t="str">
        <f>IFERROR(VLOOKUP(Table49[[#This Row],[ITEM CODE]],Table2[[Item Code]:[Master Name]],3,0),"")</f>
        <v>Bulgogi Dosirak-KL-0001</v>
      </c>
      <c r="K727" s="1" t="str">
        <f>IFERROR(VLOOKUP(Table49[[#This Row],[ITEM CODE]],Table2[[Item Code]:[Master Name]],9,0),"")</f>
        <v>1BOX*1Portion</v>
      </c>
      <c r="L727" s="1" t="str">
        <f>IFERROR(VLOOKUP(Table49[[#This Row],[ITEM CODE]],Table2[[Item Code]:[Master Name]],8,0),"")</f>
        <v>BOX</v>
      </c>
      <c r="M727" s="41">
        <v>2</v>
      </c>
      <c r="N727" s="66">
        <f>IFERROR(VLOOKUP(Table49[[#This Row],[ITEM CODE]],Table2[[#All],[Item Code]:[Unit Cost]],10,0),0)</f>
        <v>2.2000000000000002</v>
      </c>
      <c r="O727" s="134">
        <f>IFERROR(VLOOKUP(Table49[[#This Row],[ITEM CODE]],Table2[[#All],[Item Code]:[Unit Cost]],10,0),0)</f>
        <v>2.2000000000000002</v>
      </c>
      <c r="P727" s="56"/>
      <c r="Q727" s="58"/>
      <c r="R727" s="58">
        <f>Table49[[#This Row],[QUANTITY]]*Table49[[#This Row],[INV Prices]]</f>
        <v>4.4000000000000004</v>
      </c>
      <c r="S727" s="67"/>
      <c r="V727" s="41"/>
      <c r="W727" s="4" t="str">
        <f>IFERROR(VLOOKUP(Table49[[#This Row],[ITEM CODE]],Table2[[Item Code]:[Category ]],6,0),"")</f>
        <v>FOOD</v>
      </c>
      <c r="X727" s="1" t="str">
        <f>IFERROR(VLOOKUP(Table49[[#This Row],[ITEM CODE]],Table2[[Item Code]:[Sub Category]],7,0),"")</f>
        <v>Korean Lunch Box</v>
      </c>
      <c r="Y727" s="68" t="str">
        <f>Table49[[#This Row],[PO Number]]&amp;COUNTIFS($E$5:E727,E727)</f>
        <v>PO311935</v>
      </c>
    </row>
    <row r="728" spans="1:25" ht="14.7" customHeight="1" x14ac:dyDescent="0.3">
      <c r="A728" s="1">
        <f>IF(Table49[[#This Row],[ITEM NAME]]="","",ROW()-4)</f>
        <v>724</v>
      </c>
      <c r="B728" s="68">
        <v>45904</v>
      </c>
      <c r="C728" s="4">
        <f>IFERROR(VLOOKUP(B728,Table14[],3,0),"")</f>
        <v>9</v>
      </c>
      <c r="D728" s="4" t="str">
        <f>IFERROR(VLOOKUP(B728,Table14[],2,0),"")</f>
        <v>Week 01</v>
      </c>
      <c r="E728" s="4" t="s">
        <v>1603</v>
      </c>
      <c r="F728" s="44" t="s">
        <v>1604</v>
      </c>
      <c r="G728" s="44" t="s">
        <v>398</v>
      </c>
      <c r="H728" s="41" t="str">
        <f>IFERROR(VLOOKUP(Table49[[#This Row],[ITEM CODE]],Table2[[Item Code]:[Master Name]],2,0),"")</f>
        <v>F0101010015</v>
      </c>
      <c r="I728" s="41" t="s">
        <v>585</v>
      </c>
      <c r="J728" s="65" t="str">
        <f>IFERROR(VLOOKUP(Table49[[#This Row],[ITEM CODE]],Table2[[Item Code]:[Master Name]],3,0),"")</f>
        <v>Japchae Dakgangjeong Dosirak-KL-0003</v>
      </c>
      <c r="K728" s="1" t="str">
        <f>IFERROR(VLOOKUP(Table49[[#This Row],[ITEM CODE]],Table2[[Item Code]:[Master Name]],9,0),"")</f>
        <v>1BOX*1Portion</v>
      </c>
      <c r="L728" s="1" t="str">
        <f>IFERROR(VLOOKUP(Table49[[#This Row],[ITEM CODE]],Table2[[Item Code]:[Master Name]],8,0),"")</f>
        <v>BOX</v>
      </c>
      <c r="M728" s="41">
        <v>2</v>
      </c>
      <c r="N728" s="66">
        <f>IFERROR(VLOOKUP(Table49[[#This Row],[ITEM CODE]],Table2[[#All],[Item Code]:[Unit Cost]],10,0),0)</f>
        <v>2.6</v>
      </c>
      <c r="O728" s="134">
        <f>IFERROR(VLOOKUP(Table49[[#This Row],[ITEM CODE]],Table2[[#All],[Item Code]:[Unit Cost]],10,0),0)</f>
        <v>2.6</v>
      </c>
      <c r="P728" s="56"/>
      <c r="Q728" s="58"/>
      <c r="R728" s="58">
        <f>Table49[[#This Row],[QUANTITY]]*Table49[[#This Row],[INV Prices]]</f>
        <v>5.2</v>
      </c>
      <c r="S728" s="67"/>
      <c r="V728" s="41"/>
      <c r="W728" s="4" t="str">
        <f>IFERROR(VLOOKUP(Table49[[#This Row],[ITEM CODE]],Table2[[Item Code]:[Category ]],6,0),"")</f>
        <v>FOOD</v>
      </c>
      <c r="X728" s="1" t="str">
        <f>IFERROR(VLOOKUP(Table49[[#This Row],[ITEM CODE]],Table2[[Item Code]:[Sub Category]],7,0),"")</f>
        <v>Korean Lunch Box</v>
      </c>
      <c r="Y728" s="68" t="str">
        <f>Table49[[#This Row],[PO Number]]&amp;COUNTIFS($E$5:E728,E728)</f>
        <v>PO311936</v>
      </c>
    </row>
    <row r="729" spans="1:25" ht="14.7" customHeight="1" x14ac:dyDescent="0.3">
      <c r="A729" s="1">
        <f>IF(Table49[[#This Row],[ITEM NAME]]="","",ROW()-4)</f>
        <v>725</v>
      </c>
      <c r="B729" s="68">
        <v>45904</v>
      </c>
      <c r="C729" s="4">
        <f>IFERROR(VLOOKUP(B729,Table14[],3,0),"")</f>
        <v>9</v>
      </c>
      <c r="D729" s="4" t="str">
        <f>IFERROR(VLOOKUP(B729,Table14[],2,0),"")</f>
        <v>Week 01</v>
      </c>
      <c r="E729" s="4" t="s">
        <v>1603</v>
      </c>
      <c r="F729" s="44" t="s">
        <v>1604</v>
      </c>
      <c r="G729" s="44" t="s">
        <v>398</v>
      </c>
      <c r="H729" s="41" t="str">
        <f>IFERROR(VLOOKUP(Table49[[#This Row],[ITEM CODE]],Table2[[Item Code]:[Master Name]],2,0),"")</f>
        <v>F0101010016</v>
      </c>
      <c r="I729" s="41" t="s">
        <v>584</v>
      </c>
      <c r="J729" s="65" t="str">
        <f>IFERROR(VLOOKUP(Table49[[#This Row],[ITEM CODE]],Table2[[Item Code]:[Master Name]],3,0),"")</f>
        <v>Stir Fried Spicy Pork Dosirak-KL-0002</v>
      </c>
      <c r="K729" s="1" t="str">
        <f>IFERROR(VLOOKUP(Table49[[#This Row],[ITEM CODE]],Table2[[Item Code]:[Master Name]],9,0),"")</f>
        <v>1BOX*1Portion</v>
      </c>
      <c r="L729" s="1" t="str">
        <f>IFERROR(VLOOKUP(Table49[[#This Row],[ITEM CODE]],Table2[[Item Code]:[Master Name]],8,0),"")</f>
        <v>BOX</v>
      </c>
      <c r="M729" s="41">
        <v>2</v>
      </c>
      <c r="N729" s="66">
        <f>IFERROR(VLOOKUP(Table49[[#This Row],[ITEM CODE]],Table2[[#All],[Item Code]:[Unit Cost]],10,0),0)</f>
        <v>2.38</v>
      </c>
      <c r="O729" s="134">
        <f>IFERROR(VLOOKUP(Table49[[#This Row],[ITEM CODE]],Table2[[#All],[Item Code]:[Unit Cost]],10,0),0)</f>
        <v>2.38</v>
      </c>
      <c r="P729" s="56"/>
      <c r="Q729" s="58"/>
      <c r="R729" s="58">
        <f>Table49[[#This Row],[QUANTITY]]*Table49[[#This Row],[INV Prices]]</f>
        <v>4.76</v>
      </c>
      <c r="S729" s="67"/>
      <c r="V729" s="41"/>
      <c r="W729" s="4" t="str">
        <f>IFERROR(VLOOKUP(Table49[[#This Row],[ITEM CODE]],Table2[[Item Code]:[Category ]],6,0),"")</f>
        <v>FOOD</v>
      </c>
      <c r="X729" s="1" t="str">
        <f>IFERROR(VLOOKUP(Table49[[#This Row],[ITEM CODE]],Table2[[Item Code]:[Sub Category]],7,0),"")</f>
        <v>Korean Lunch Box</v>
      </c>
      <c r="Y729" s="68" t="str">
        <f>Table49[[#This Row],[PO Number]]&amp;COUNTIFS($E$5:E729,E729)</f>
        <v>PO311937</v>
      </c>
    </row>
    <row r="730" spans="1:25" ht="14.7" customHeight="1" x14ac:dyDescent="0.3">
      <c r="A730" s="1">
        <f>IF(Table49[[#This Row],[ITEM NAME]]="","",ROW()-4)</f>
        <v>726</v>
      </c>
      <c r="B730" s="68">
        <v>45904</v>
      </c>
      <c r="C730" s="4">
        <f>IFERROR(VLOOKUP(B730,Table14[],3,0),"")</f>
        <v>9</v>
      </c>
      <c r="D730" s="4" t="str">
        <f>IFERROR(VLOOKUP(B730,Table14[],2,0),"")</f>
        <v>Week 01</v>
      </c>
      <c r="E730" s="4" t="s">
        <v>1603</v>
      </c>
      <c r="F730" s="44" t="s">
        <v>1604</v>
      </c>
      <c r="G730" s="44" t="s">
        <v>398</v>
      </c>
      <c r="H730" s="41" t="str">
        <f>IFERROR(VLOOKUP(Table49[[#This Row],[ITEM CODE]],Table2[[Item Code]:[Master Name]],2,0),"")</f>
        <v>F0103010013</v>
      </c>
      <c r="I730" s="41" t="s">
        <v>615</v>
      </c>
      <c r="J730" s="65" t="str">
        <f>IFERROR(VLOOKUP(Table49[[#This Row],[ITEM CODE]],Table2[[Item Code]:[Master Name]],3,0),"")</f>
        <v>Maki Crab &amp; Chicken Egg</v>
      </c>
      <c r="K730" s="1" t="str">
        <f>IFERROR(VLOOKUP(Table49[[#This Row],[ITEM CODE]],Table2[[Item Code]:[Master Name]],9,0),"")</f>
        <v>1BOX*6PCS</v>
      </c>
      <c r="L730" s="1" t="str">
        <f>IFERROR(VLOOKUP(Table49[[#This Row],[ITEM CODE]],Table2[[Item Code]:[Master Name]],8,0),"")</f>
        <v>Box</v>
      </c>
      <c r="M730" s="41">
        <v>2</v>
      </c>
      <c r="N730" s="66">
        <f>IFERROR(VLOOKUP(Table49[[#This Row],[ITEM CODE]],Table2[[#All],[Item Code]:[Unit Cost]],10,0),0)</f>
        <v>1.21</v>
      </c>
      <c r="O730" s="134">
        <f>IFERROR(VLOOKUP(Table49[[#This Row],[ITEM CODE]],Table2[[#All],[Item Code]:[Unit Cost]],10,0),0)</f>
        <v>1.21</v>
      </c>
      <c r="P730" s="56"/>
      <c r="Q730" s="58"/>
      <c r="R730" s="58">
        <f>Table49[[#This Row],[QUANTITY]]*Table49[[#This Row],[INV Prices]]</f>
        <v>2.42</v>
      </c>
      <c r="S730" s="67"/>
      <c r="V730" s="41"/>
      <c r="W730" s="4" t="str">
        <f>IFERROR(VLOOKUP(Table49[[#This Row],[ITEM CODE]],Table2[[Item Code]:[Category ]],6,0),"")</f>
        <v>FOOD</v>
      </c>
      <c r="X730" s="1" t="str">
        <f>IFERROR(VLOOKUP(Table49[[#This Row],[ITEM CODE]],Table2[[Item Code]:[Sub Category]],7,0),"")</f>
        <v>Sushi</v>
      </c>
      <c r="Y730" s="68" t="str">
        <f>Table49[[#This Row],[PO Number]]&amp;COUNTIFS($E$5:E730,E730)</f>
        <v>PO311938</v>
      </c>
    </row>
    <row r="731" spans="1:25" ht="14.7" customHeight="1" x14ac:dyDescent="0.3">
      <c r="A731" s="1">
        <f>IF(Table49[[#This Row],[ITEM NAME]]="","",ROW()-4)</f>
        <v>727</v>
      </c>
      <c r="B731" s="68">
        <v>45904</v>
      </c>
      <c r="C731" s="4">
        <f>IFERROR(VLOOKUP(B731,Table14[],3,0),"")</f>
        <v>9</v>
      </c>
      <c r="D731" s="4" t="str">
        <f>IFERROR(VLOOKUP(B731,Table14[],2,0),"")</f>
        <v>Week 01</v>
      </c>
      <c r="E731" s="4" t="s">
        <v>1603</v>
      </c>
      <c r="F731" s="44" t="s">
        <v>1604</v>
      </c>
      <c r="G731" s="44" t="s">
        <v>398</v>
      </c>
      <c r="H731" s="41" t="str">
        <f>IFERROR(VLOOKUP(Table49[[#This Row],[ITEM CODE]],Table2[[Item Code]:[Master Name]],2,0),"")</f>
        <v>F0103010014</v>
      </c>
      <c r="I731" s="41" t="s">
        <v>616</v>
      </c>
      <c r="J731" s="65" t="str">
        <f>IFERROR(VLOOKUP(Table49[[#This Row],[ITEM CODE]],Table2[[Item Code]:[Master Name]],3,0),"")</f>
        <v>Maki Cali &amp; Tuna Roll</v>
      </c>
      <c r="K731" s="1" t="str">
        <f>IFERROR(VLOOKUP(Table49[[#This Row],[ITEM CODE]],Table2[[Item Code]:[Master Name]],9,0),"")</f>
        <v>1BOX*3PCS</v>
      </c>
      <c r="L731" s="1" t="str">
        <f>IFERROR(VLOOKUP(Table49[[#This Row],[ITEM CODE]],Table2[[Item Code]:[Master Name]],8,0),"")</f>
        <v>Box</v>
      </c>
      <c r="M731" s="41">
        <v>2</v>
      </c>
      <c r="N731" s="66">
        <f>IFERROR(VLOOKUP(Table49[[#This Row],[ITEM CODE]],Table2[[#All],[Item Code]:[Unit Cost]],10,0),0)</f>
        <v>1.21</v>
      </c>
      <c r="O731" s="134">
        <f>IFERROR(VLOOKUP(Table49[[#This Row],[ITEM CODE]],Table2[[#All],[Item Code]:[Unit Cost]],10,0),0)</f>
        <v>1.21</v>
      </c>
      <c r="P731" s="56"/>
      <c r="Q731" s="58"/>
      <c r="R731" s="58">
        <f>Table49[[#This Row],[QUANTITY]]*Table49[[#This Row],[INV Prices]]</f>
        <v>2.42</v>
      </c>
      <c r="S731" s="67"/>
      <c r="V731" s="41"/>
      <c r="W731" s="4" t="str">
        <f>IFERROR(VLOOKUP(Table49[[#This Row],[ITEM CODE]],Table2[[Item Code]:[Category ]],6,0),"")</f>
        <v>FOOD</v>
      </c>
      <c r="X731" s="1" t="str">
        <f>IFERROR(VLOOKUP(Table49[[#This Row],[ITEM CODE]],Table2[[Item Code]:[Sub Category]],7,0),"")</f>
        <v>Sushi</v>
      </c>
      <c r="Y731" s="68" t="str">
        <f>Table49[[#This Row],[PO Number]]&amp;COUNTIFS($E$5:E731,E731)</f>
        <v>PO311939</v>
      </c>
    </row>
    <row r="732" spans="1:25" ht="14.7" customHeight="1" x14ac:dyDescent="0.3">
      <c r="A732" s="1">
        <f>IF(Table49[[#This Row],[ITEM NAME]]="","",ROW()-4)</f>
        <v>728</v>
      </c>
      <c r="B732" s="68">
        <v>45904</v>
      </c>
      <c r="C732" s="4">
        <f>IFERROR(VLOOKUP(B732,Table14[],3,0),"")</f>
        <v>9</v>
      </c>
      <c r="D732" s="4" t="str">
        <f>IFERROR(VLOOKUP(B732,Table14[],2,0),"")</f>
        <v>Week 01</v>
      </c>
      <c r="E732" s="4" t="s">
        <v>1605</v>
      </c>
      <c r="F732" s="44" t="s">
        <v>1606</v>
      </c>
      <c r="G732" s="44" t="s">
        <v>398</v>
      </c>
      <c r="H732" s="41" t="str">
        <f>IFERROR(VLOOKUP(Table49[[#This Row],[ITEM CODE]],Table2[[Item Code]:[Master Name]],2,0),"")</f>
        <v>900029</v>
      </c>
      <c r="I732" s="41" t="s">
        <v>211</v>
      </c>
      <c r="J732" s="65" t="str">
        <f>IFERROR(VLOOKUP(Table49[[#This Row],[ITEM CODE]],Table2[[Item Code]:[Master Name]],3,0),"")</f>
        <v>BEEF LOK LAK WITH RICE (បាយ​ ឡុកឡាក់សាច់គោ)</v>
      </c>
      <c r="K732" s="1" t="str">
        <f>IFERROR(VLOOKUP(Table49[[#This Row],[ITEM CODE]],Table2[[Item Code]:[Master Name]],9,0),"")</f>
        <v>1BOX*1Portion</v>
      </c>
      <c r="L732" s="1" t="str">
        <f>IFERROR(VLOOKUP(Table49[[#This Row],[ITEM CODE]],Table2[[Item Code]:[Master Name]],8,0),"")</f>
        <v>BOX</v>
      </c>
      <c r="M732" s="41">
        <v>2</v>
      </c>
      <c r="N732" s="66">
        <f>IFERROR(VLOOKUP(Table49[[#This Row],[ITEM CODE]],Table2[[#All],[Item Code]:[Unit Cost]],10,0),0)</f>
        <v>1.6679999999999999</v>
      </c>
      <c r="O732" s="134">
        <f>IFERROR(VLOOKUP(Table49[[#This Row],[ITEM CODE]],Table2[[#All],[Item Code]:[Unit Cost]],10,0),0)</f>
        <v>1.6679999999999999</v>
      </c>
      <c r="P732" s="56"/>
      <c r="Q732" s="58"/>
      <c r="R732" s="58">
        <f>Table49[[#This Row],[QUANTITY]]*Table49[[#This Row],[INV Prices]]</f>
        <v>3.3359999999999999</v>
      </c>
      <c r="S732" s="67"/>
      <c r="V732" s="41"/>
      <c r="W732" s="4" t="str">
        <f>IFERROR(VLOOKUP(Table49[[#This Row],[ITEM CODE]],Table2[[Item Code]:[Category ]],6,0),"")</f>
        <v>FOOD</v>
      </c>
      <c r="X732" s="1" t="str">
        <f>IFERROR(VLOOKUP(Table49[[#This Row],[ITEM CODE]],Table2[[Item Code]:[Sub Category]],7,0),"")</f>
        <v>Khmer Food</v>
      </c>
      <c r="Y732" s="68" t="str">
        <f>Table49[[#This Row],[PO Number]]&amp;COUNTIFS($E$5:E732,E732)</f>
        <v>PO311971</v>
      </c>
    </row>
    <row r="733" spans="1:25" ht="14.7" customHeight="1" x14ac:dyDescent="0.3">
      <c r="A733" s="1">
        <f>IF(Table49[[#This Row],[ITEM NAME]]="","",ROW()-4)</f>
        <v>729</v>
      </c>
      <c r="B733" s="68">
        <v>45904</v>
      </c>
      <c r="C733" s="4">
        <f>IFERROR(VLOOKUP(B733,Table14[],3,0),"")</f>
        <v>9</v>
      </c>
      <c r="D733" s="4" t="str">
        <f>IFERROR(VLOOKUP(B733,Table14[],2,0),"")</f>
        <v>Week 01</v>
      </c>
      <c r="E733" s="4" t="s">
        <v>1605</v>
      </c>
      <c r="F733" s="44" t="s">
        <v>1606</v>
      </c>
      <c r="G733" s="44" t="s">
        <v>398</v>
      </c>
      <c r="H733" s="41" t="str">
        <f>IFERROR(VLOOKUP(Table49[[#This Row],[ITEM CODE]],Table2[[Item Code]:[Master Name]],2,0),"")</f>
        <v>900027</v>
      </c>
      <c r="I733" s="41" t="s">
        <v>212</v>
      </c>
      <c r="J733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733" s="1" t="str">
        <f>IFERROR(VLOOKUP(Table49[[#This Row],[ITEM CODE]],Table2[[Item Code]:[Master Name]],9,0),"")</f>
        <v>1BOX*1Portion</v>
      </c>
      <c r="L733" s="1" t="str">
        <f>IFERROR(VLOOKUP(Table49[[#This Row],[ITEM CODE]],Table2[[Item Code]:[Master Name]],8,0),"")</f>
        <v>BOX</v>
      </c>
      <c r="M733" s="41">
        <v>2</v>
      </c>
      <c r="N733" s="66">
        <f>IFERROR(VLOOKUP(Table49[[#This Row],[ITEM CODE]],Table2[[#All],[Item Code]:[Unit Cost]],10,0),0)</f>
        <v>1.2023999999999999</v>
      </c>
      <c r="O733" s="134">
        <f>IFERROR(VLOOKUP(Table49[[#This Row],[ITEM CODE]],Table2[[#All],[Item Code]:[Unit Cost]],10,0),0)</f>
        <v>1.2023999999999999</v>
      </c>
      <c r="P733" s="56"/>
      <c r="Q733" s="58"/>
      <c r="R733" s="58">
        <f>Table49[[#This Row],[QUANTITY]]*Table49[[#This Row],[INV Prices]]</f>
        <v>2.4047999999999998</v>
      </c>
      <c r="S733" s="67"/>
      <c r="V733" s="41"/>
      <c r="W733" s="4" t="str">
        <f>IFERROR(VLOOKUP(Table49[[#This Row],[ITEM CODE]],Table2[[Item Code]:[Category ]],6,0),"")</f>
        <v>FOOD</v>
      </c>
      <c r="X733" s="1" t="str">
        <f>IFERROR(VLOOKUP(Table49[[#This Row],[ITEM CODE]],Table2[[Item Code]:[Sub Category]],7,0),"")</f>
        <v>Khmer Food</v>
      </c>
      <c r="Y733" s="68" t="str">
        <f>Table49[[#This Row],[PO Number]]&amp;COUNTIFS($E$5:E733,E733)</f>
        <v>PO311972</v>
      </c>
    </row>
    <row r="734" spans="1:25" ht="14.7" customHeight="1" x14ac:dyDescent="0.3">
      <c r="A734" s="1">
        <f>IF(Table49[[#This Row],[ITEM NAME]]="","",ROW()-4)</f>
        <v>730</v>
      </c>
      <c r="B734" s="68">
        <v>45904</v>
      </c>
      <c r="C734" s="4">
        <f>IFERROR(VLOOKUP(B734,Table14[],3,0),"")</f>
        <v>9</v>
      </c>
      <c r="D734" s="4" t="str">
        <f>IFERROR(VLOOKUP(B734,Table14[],2,0),"")</f>
        <v>Week 01</v>
      </c>
      <c r="E734" s="4" t="s">
        <v>1605</v>
      </c>
      <c r="F734" s="44" t="s">
        <v>1606</v>
      </c>
      <c r="G734" s="44" t="s">
        <v>398</v>
      </c>
      <c r="H734" s="41" t="str">
        <f>IFERROR(VLOOKUP(Table49[[#This Row],[ITEM CODE]],Table2[[Item Code]:[Master Name]],2,0),"")</f>
        <v>900031</v>
      </c>
      <c r="I734" s="41" t="s">
        <v>218</v>
      </c>
      <c r="J734" s="65" t="str">
        <f>IFERROR(VLOOKUP(Table49[[#This Row],[ITEM CODE]],Table2[[Item Code]:[Master Name]],3,0),"")</f>
        <v>ROASTED DUCK WITH RICE (បាយ ទាខ្វៃ)</v>
      </c>
      <c r="K734" s="1" t="str">
        <f>IFERROR(VLOOKUP(Table49[[#This Row],[ITEM CODE]],Table2[[Item Code]:[Master Name]],9,0),"")</f>
        <v>1BOX*1Portion</v>
      </c>
      <c r="L734" s="1" t="str">
        <f>IFERROR(VLOOKUP(Table49[[#This Row],[ITEM CODE]],Table2[[Item Code]:[Master Name]],8,0),"")</f>
        <v>BOX</v>
      </c>
      <c r="M734" s="41">
        <v>2</v>
      </c>
      <c r="N734" s="66">
        <f>IFERROR(VLOOKUP(Table49[[#This Row],[ITEM CODE]],Table2[[#All],[Item Code]:[Unit Cost]],10,0),0)</f>
        <v>1.4783999999999999</v>
      </c>
      <c r="O734" s="134">
        <f>IFERROR(VLOOKUP(Table49[[#This Row],[ITEM CODE]],Table2[[#All],[Item Code]:[Unit Cost]],10,0),0)</f>
        <v>1.4783999999999999</v>
      </c>
      <c r="P734" s="56"/>
      <c r="Q734" s="58"/>
      <c r="R734" s="58">
        <f>Table49[[#This Row],[QUANTITY]]*Table49[[#This Row],[INV Prices]]</f>
        <v>2.9567999999999999</v>
      </c>
      <c r="S734" s="67"/>
      <c r="V734" s="41"/>
      <c r="W734" s="4" t="str">
        <f>IFERROR(VLOOKUP(Table49[[#This Row],[ITEM CODE]],Table2[[Item Code]:[Category ]],6,0),"")</f>
        <v>FOOD</v>
      </c>
      <c r="X734" s="1" t="str">
        <f>IFERROR(VLOOKUP(Table49[[#This Row],[ITEM CODE]],Table2[[Item Code]:[Sub Category]],7,0),"")</f>
        <v>Khmer Food</v>
      </c>
      <c r="Y734" s="68" t="str">
        <f>Table49[[#This Row],[PO Number]]&amp;COUNTIFS($E$5:E734,E734)</f>
        <v>PO311973</v>
      </c>
    </row>
    <row r="735" spans="1:25" ht="14.7" customHeight="1" x14ac:dyDescent="0.3">
      <c r="A735" s="1">
        <f>IF(Table49[[#This Row],[ITEM NAME]]="","",ROW()-4)</f>
        <v>731</v>
      </c>
      <c r="B735" s="68">
        <v>45904</v>
      </c>
      <c r="C735" s="4">
        <f>IFERROR(VLOOKUP(B735,Table14[],3,0),"")</f>
        <v>9</v>
      </c>
      <c r="D735" s="4" t="str">
        <f>IFERROR(VLOOKUP(B735,Table14[],2,0),"")</f>
        <v>Week 01</v>
      </c>
      <c r="E735" s="4" t="s">
        <v>1605</v>
      </c>
      <c r="F735" s="44" t="s">
        <v>1606</v>
      </c>
      <c r="G735" s="44" t="s">
        <v>398</v>
      </c>
      <c r="H735" s="41" t="str">
        <f>IFERROR(VLOOKUP(Table49[[#This Row],[ITEM CODE]],Table2[[Item Code]:[Master Name]],2,0),"")</f>
        <v>900032</v>
      </c>
      <c r="I735" s="41" t="s">
        <v>214</v>
      </c>
      <c r="J735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735" s="1" t="str">
        <f>IFERROR(VLOOKUP(Table49[[#This Row],[ITEM CODE]],Table2[[Item Code]:[Master Name]],9,0),"")</f>
        <v>1BOX*1Portion</v>
      </c>
      <c r="L735" s="1" t="str">
        <f>IFERROR(VLOOKUP(Table49[[#This Row],[ITEM CODE]],Table2[[Item Code]:[Master Name]],8,0),"")</f>
        <v>BOX</v>
      </c>
      <c r="M735" s="41">
        <v>2</v>
      </c>
      <c r="N735" s="66">
        <f>IFERROR(VLOOKUP(Table49[[#This Row],[ITEM CODE]],Table2[[#All],[Item Code]:[Unit Cost]],10,0),0)</f>
        <v>1.2984</v>
      </c>
      <c r="O735" s="134">
        <f>IFERROR(VLOOKUP(Table49[[#This Row],[ITEM CODE]],Table2[[#All],[Item Code]:[Unit Cost]],10,0),0)</f>
        <v>1.2984</v>
      </c>
      <c r="P735" s="56"/>
      <c r="Q735" s="58"/>
      <c r="R735" s="58">
        <f>Table49[[#This Row],[QUANTITY]]*Table49[[#This Row],[INV Prices]]</f>
        <v>2.5968</v>
      </c>
      <c r="S735" s="67"/>
      <c r="V735" s="41"/>
      <c r="W735" s="4" t="str">
        <f>IFERROR(VLOOKUP(Table49[[#This Row],[ITEM CODE]],Table2[[Item Code]:[Category ]],6,0),"")</f>
        <v>FOOD</v>
      </c>
      <c r="X735" s="1" t="str">
        <f>IFERROR(VLOOKUP(Table49[[#This Row],[ITEM CODE]],Table2[[Item Code]:[Sub Category]],7,0),"")</f>
        <v>Khmer Food</v>
      </c>
      <c r="Y735" s="68" t="str">
        <f>Table49[[#This Row],[PO Number]]&amp;COUNTIFS($E$5:E735,E735)</f>
        <v>PO311974</v>
      </c>
    </row>
    <row r="736" spans="1:25" ht="14.7" customHeight="1" x14ac:dyDescent="0.3">
      <c r="A736" s="1">
        <f>IF(Table49[[#This Row],[ITEM NAME]]="","",ROW()-4)</f>
        <v>732</v>
      </c>
      <c r="B736" s="68">
        <v>45904</v>
      </c>
      <c r="C736" s="4">
        <f>IFERROR(VLOOKUP(B736,Table14[],3,0),"")</f>
        <v>9</v>
      </c>
      <c r="D736" s="4" t="str">
        <f>IFERROR(VLOOKUP(B736,Table14[],2,0),"")</f>
        <v>Week 01</v>
      </c>
      <c r="E736" s="4" t="s">
        <v>1605</v>
      </c>
      <c r="F736" s="44" t="s">
        <v>1606</v>
      </c>
      <c r="G736" s="44" t="s">
        <v>398</v>
      </c>
      <c r="H736" s="41" t="str">
        <f>IFERROR(VLOOKUP(Table49[[#This Row],[ITEM CODE]],Table2[[Item Code]:[Master Name]],2,0),"")</f>
        <v>900028</v>
      </c>
      <c r="I736" s="41" t="s">
        <v>215</v>
      </c>
      <c r="J736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736" s="1" t="str">
        <f>IFERROR(VLOOKUP(Table49[[#This Row],[ITEM CODE]],Table2[[Item Code]:[Master Name]],9,0),"")</f>
        <v>1BOX*1Portion</v>
      </c>
      <c r="L736" s="1" t="str">
        <f>IFERROR(VLOOKUP(Table49[[#This Row],[ITEM CODE]],Table2[[Item Code]:[Master Name]],8,0),"")</f>
        <v>BOX</v>
      </c>
      <c r="M736" s="41">
        <v>2</v>
      </c>
      <c r="N736" s="66">
        <f>IFERROR(VLOOKUP(Table49[[#This Row],[ITEM CODE]],Table2[[#All],[Item Code]:[Unit Cost]],10,0),0)</f>
        <v>1.0104</v>
      </c>
      <c r="O736" s="134">
        <f>IFERROR(VLOOKUP(Table49[[#This Row],[ITEM CODE]],Table2[[#All],[Item Code]:[Unit Cost]],10,0),0)</f>
        <v>1.0104</v>
      </c>
      <c r="P736" s="56"/>
      <c r="Q736" s="58"/>
      <c r="R736" s="58">
        <f>Table49[[#This Row],[QUANTITY]]*Table49[[#This Row],[INV Prices]]</f>
        <v>2.0207999999999999</v>
      </c>
      <c r="S736" s="67"/>
      <c r="V736" s="41"/>
      <c r="W736" s="4" t="str">
        <f>IFERROR(VLOOKUP(Table49[[#This Row],[ITEM CODE]],Table2[[Item Code]:[Category ]],6,0),"")</f>
        <v>FOOD</v>
      </c>
      <c r="X736" s="1" t="str">
        <f>IFERROR(VLOOKUP(Table49[[#This Row],[ITEM CODE]],Table2[[Item Code]:[Sub Category]],7,0),"")</f>
        <v>Khmer Food</v>
      </c>
      <c r="Y736" s="68" t="str">
        <f>Table49[[#This Row],[PO Number]]&amp;COUNTIFS($E$5:E736,E736)</f>
        <v>PO311975</v>
      </c>
    </row>
    <row r="737" spans="1:25" ht="14.7" customHeight="1" x14ac:dyDescent="0.3">
      <c r="A737" s="1">
        <f>IF(Table49[[#This Row],[ITEM NAME]]="","",ROW()-4)</f>
        <v>733</v>
      </c>
      <c r="B737" s="68">
        <v>45904</v>
      </c>
      <c r="C737" s="4">
        <f>IFERROR(VLOOKUP(B737,Table14[],3,0),"")</f>
        <v>9</v>
      </c>
      <c r="D737" s="4" t="str">
        <f>IFERROR(VLOOKUP(B737,Table14[],2,0),"")</f>
        <v>Week 01</v>
      </c>
      <c r="E737" s="4" t="s">
        <v>1605</v>
      </c>
      <c r="F737" s="44" t="s">
        <v>1606</v>
      </c>
      <c r="G737" s="44" t="s">
        <v>398</v>
      </c>
      <c r="H737" s="41" t="str">
        <f>IFERROR(VLOOKUP(Table49[[#This Row],[ITEM CODE]],Table2[[Item Code]:[Master Name]],2,0),"")</f>
        <v>900038</v>
      </c>
      <c r="I737" s="41" t="s">
        <v>219</v>
      </c>
      <c r="J737" s="65" t="str">
        <f>IFERROR(VLOOKUP(Table49[[#This Row],[ITEM CODE]],Table2[[Item Code]:[Master Name]],3,0),"")</f>
        <v>ROATED PORK BELLY WITH RICE (បាយ សាច់ជ្រូក៣ជាន់)</v>
      </c>
      <c r="K737" s="1" t="str">
        <f>IFERROR(VLOOKUP(Table49[[#This Row],[ITEM CODE]],Table2[[Item Code]:[Master Name]],9,0),"")</f>
        <v>1BOX*1Portion</v>
      </c>
      <c r="L737" s="1" t="str">
        <f>IFERROR(VLOOKUP(Table49[[#This Row],[ITEM CODE]],Table2[[Item Code]:[Master Name]],8,0),"")</f>
        <v>BOX</v>
      </c>
      <c r="M737" s="41">
        <v>2</v>
      </c>
      <c r="N737" s="66">
        <f>IFERROR(VLOOKUP(Table49[[#This Row],[ITEM CODE]],Table2[[#All],[Item Code]:[Unit Cost]],10,0),0)</f>
        <v>1.0920000000000001</v>
      </c>
      <c r="O737" s="134">
        <f>IFERROR(VLOOKUP(Table49[[#This Row],[ITEM CODE]],Table2[[#All],[Item Code]:[Unit Cost]],10,0),0)</f>
        <v>1.0920000000000001</v>
      </c>
      <c r="P737" s="56"/>
      <c r="Q737" s="58"/>
      <c r="R737" s="58">
        <f>Table49[[#This Row],[QUANTITY]]*Table49[[#This Row],[INV Prices]]</f>
        <v>2.1840000000000002</v>
      </c>
      <c r="S737" s="67"/>
      <c r="V737" s="41"/>
      <c r="W737" s="4" t="str">
        <f>IFERROR(VLOOKUP(Table49[[#This Row],[ITEM CODE]],Table2[[Item Code]:[Category ]],6,0),"")</f>
        <v>FOOD</v>
      </c>
      <c r="X737" s="1" t="str">
        <f>IFERROR(VLOOKUP(Table49[[#This Row],[ITEM CODE]],Table2[[Item Code]:[Sub Category]],7,0),"")</f>
        <v>Khmer Food</v>
      </c>
      <c r="Y737" s="68" t="str">
        <f>Table49[[#This Row],[PO Number]]&amp;COUNTIFS($E$5:E737,E737)</f>
        <v>PO311976</v>
      </c>
    </row>
    <row r="738" spans="1:25" ht="14.7" customHeight="1" x14ac:dyDescent="0.3">
      <c r="A738" s="1">
        <f>IF(Table49[[#This Row],[ITEM NAME]]="","",ROW()-4)</f>
        <v>734</v>
      </c>
      <c r="B738" s="68">
        <v>45904</v>
      </c>
      <c r="C738" s="4">
        <f>IFERROR(VLOOKUP(B738,Table14[],3,0),"")</f>
        <v>9</v>
      </c>
      <c r="D738" s="4" t="str">
        <f>IFERROR(VLOOKUP(B738,Table14[],2,0),"")</f>
        <v>Week 01</v>
      </c>
      <c r="E738" s="4" t="s">
        <v>1605</v>
      </c>
      <c r="F738" s="44" t="s">
        <v>1606</v>
      </c>
      <c r="G738" s="44" t="s">
        <v>398</v>
      </c>
      <c r="H738" s="41" t="str">
        <f>IFERROR(VLOOKUP(Table49[[#This Row],[ITEM CODE]],Table2[[Item Code]:[Master Name]],2,0),"")</f>
        <v>900036</v>
      </c>
      <c r="I738" s="41" t="s">
        <v>220</v>
      </c>
      <c r="J738" s="65" t="str">
        <f>IFERROR(VLOOKUP(Table49[[#This Row],[ITEM CODE]],Table2[[Item Code]:[Master Name]],3,0),"")</f>
        <v>THICK CHICKEN CURRY (ការីសាច់មាន់) ខាប់</v>
      </c>
      <c r="K738" s="1" t="str">
        <f>IFERROR(VLOOKUP(Table49[[#This Row],[ITEM CODE]],Table2[[Item Code]:[Master Name]],9,0),"")</f>
        <v>1BOX*1Portion</v>
      </c>
      <c r="L738" s="1" t="str">
        <f>IFERROR(VLOOKUP(Table49[[#This Row],[ITEM CODE]],Table2[[Item Code]:[Master Name]],8,0),"")</f>
        <v>BOX</v>
      </c>
      <c r="M738" s="41">
        <v>1</v>
      </c>
      <c r="N738" s="66">
        <f>IFERROR(VLOOKUP(Table49[[#This Row],[ITEM CODE]],Table2[[#All],[Item Code]:[Unit Cost]],10,0),0)</f>
        <v>1.3824000000000001</v>
      </c>
      <c r="O738" s="134">
        <f>IFERROR(VLOOKUP(Table49[[#This Row],[ITEM CODE]],Table2[[#All],[Item Code]:[Unit Cost]],10,0),0)</f>
        <v>1.3824000000000001</v>
      </c>
      <c r="P738" s="56"/>
      <c r="Q738" s="58"/>
      <c r="R738" s="58">
        <f>Table49[[#This Row],[QUANTITY]]*Table49[[#This Row],[INV Prices]]</f>
        <v>1.3824000000000001</v>
      </c>
      <c r="S738" s="67"/>
      <c r="V738" s="41"/>
      <c r="W738" s="4" t="str">
        <f>IFERROR(VLOOKUP(Table49[[#This Row],[ITEM CODE]],Table2[[Item Code]:[Category ]],6,0),"")</f>
        <v>FOOD</v>
      </c>
      <c r="X738" s="1" t="str">
        <f>IFERROR(VLOOKUP(Table49[[#This Row],[ITEM CODE]],Table2[[Item Code]:[Sub Category]],7,0),"")</f>
        <v>Khmer Food</v>
      </c>
      <c r="Y738" s="68" t="str">
        <f>Table49[[#This Row],[PO Number]]&amp;COUNTIFS($E$5:E738,E738)</f>
        <v>PO311977</v>
      </c>
    </row>
    <row r="739" spans="1:25" ht="14.7" customHeight="1" x14ac:dyDescent="0.3">
      <c r="A739" s="1">
        <f>IF(Table49[[#This Row],[ITEM NAME]]="","",ROW()-4)</f>
        <v>735</v>
      </c>
      <c r="B739" s="68">
        <v>45904</v>
      </c>
      <c r="C739" s="4">
        <f>IFERROR(VLOOKUP(B739,Table14[],3,0),"")</f>
        <v>9</v>
      </c>
      <c r="D739" s="4" t="str">
        <f>IFERROR(VLOOKUP(B739,Table14[],2,0),"")</f>
        <v>Week 01</v>
      </c>
      <c r="E739" s="4" t="s">
        <v>1605</v>
      </c>
      <c r="F739" s="44" t="s">
        <v>1606</v>
      </c>
      <c r="G739" s="44" t="s">
        <v>398</v>
      </c>
      <c r="H739" s="41" t="str">
        <f>IFERROR(VLOOKUP(Table49[[#This Row],[ITEM CODE]],Table2[[Item Code]:[Master Name]],2,0),"")</f>
        <v>900035</v>
      </c>
      <c r="I739" s="41" t="s">
        <v>221</v>
      </c>
      <c r="J739" s="65" t="str">
        <f>IFERROR(VLOOKUP(Table49[[#This Row],[ITEM CODE]],Table2[[Item Code]:[Master Name]],3,0),"")</f>
        <v>THICK BEEF CURRY SARAMAN (ការីសារ៉ាម៉ាន់សាច់គោ) ខាប់</v>
      </c>
      <c r="K739" s="1" t="str">
        <f>IFERROR(VLOOKUP(Table49[[#This Row],[ITEM CODE]],Table2[[Item Code]:[Master Name]],9,0),"")</f>
        <v>1BOX*1Portion</v>
      </c>
      <c r="L739" s="1" t="str">
        <f>IFERROR(VLOOKUP(Table49[[#This Row],[ITEM CODE]],Table2[[Item Code]:[Master Name]],8,0),"")</f>
        <v>BOX</v>
      </c>
      <c r="M739" s="41">
        <v>2</v>
      </c>
      <c r="N739" s="66">
        <f>IFERROR(VLOOKUP(Table49[[#This Row],[ITEM CODE]],Table2[[#All],[Item Code]:[Unit Cost]],10,0),0)</f>
        <v>1.9079999999999999</v>
      </c>
      <c r="O739" s="134">
        <f>IFERROR(VLOOKUP(Table49[[#This Row],[ITEM CODE]],Table2[[#All],[Item Code]:[Unit Cost]],10,0),0)</f>
        <v>1.9079999999999999</v>
      </c>
      <c r="P739" s="56"/>
      <c r="Q739" s="58"/>
      <c r="R739" s="58">
        <f>Table49[[#This Row],[QUANTITY]]*Table49[[#This Row],[INV Prices]]</f>
        <v>3.8159999999999998</v>
      </c>
      <c r="S739" s="67"/>
      <c r="V739" s="41"/>
      <c r="W739" s="4" t="str">
        <f>IFERROR(VLOOKUP(Table49[[#This Row],[ITEM CODE]],Table2[[Item Code]:[Category ]],6,0),"")</f>
        <v>FOOD</v>
      </c>
      <c r="X739" s="1" t="str">
        <f>IFERROR(VLOOKUP(Table49[[#This Row],[ITEM CODE]],Table2[[Item Code]:[Sub Category]],7,0),"")</f>
        <v>Khmer Food</v>
      </c>
      <c r="Y739" s="68" t="str">
        <f>Table49[[#This Row],[PO Number]]&amp;COUNTIFS($E$5:E739,E739)</f>
        <v>PO311978</v>
      </c>
    </row>
    <row r="740" spans="1:25" ht="14.7" customHeight="1" x14ac:dyDescent="0.3">
      <c r="A740" s="1">
        <f>IF(Table49[[#This Row],[ITEM NAME]]="","",ROW()-4)</f>
        <v>736</v>
      </c>
      <c r="B740" s="68">
        <v>45904</v>
      </c>
      <c r="C740" s="4">
        <f>IFERROR(VLOOKUP(B740,Table14[],3,0),"")</f>
        <v>9</v>
      </c>
      <c r="D740" s="4" t="str">
        <f>IFERROR(VLOOKUP(B740,Table14[],2,0),"")</f>
        <v>Week 01</v>
      </c>
      <c r="E740" s="4" t="s">
        <v>1605</v>
      </c>
      <c r="F740" s="44" t="s">
        <v>1606</v>
      </c>
      <c r="G740" s="44" t="s">
        <v>398</v>
      </c>
      <c r="H740" s="41" t="str">
        <f>IFERROR(VLOOKUP(Table49[[#This Row],[ITEM CODE]],Table2[[Item Code]:[Master Name]],2,0),"")</f>
        <v>900037</v>
      </c>
      <c r="I740" s="41" t="s">
        <v>223</v>
      </c>
      <c r="J740" s="65" t="str">
        <f>IFERROR(VLOOKUP(Table49[[#This Row],[ITEM CODE]],Table2[[Item Code]:[Master Name]],3,0),"")</f>
        <v>HIKO FRIED RICE (បាយឆា HIKO)</v>
      </c>
      <c r="K740" s="1" t="str">
        <f>IFERROR(VLOOKUP(Table49[[#This Row],[ITEM CODE]],Table2[[Item Code]:[Master Name]],9,0),"")</f>
        <v>1BOX*1Portion</v>
      </c>
      <c r="L740" s="1" t="str">
        <f>IFERROR(VLOOKUP(Table49[[#This Row],[ITEM CODE]],Table2[[Item Code]:[Master Name]],8,0),"")</f>
        <v>BOX</v>
      </c>
      <c r="M740" s="41">
        <v>1</v>
      </c>
      <c r="N740" s="66">
        <f>IFERROR(VLOOKUP(Table49[[#This Row],[ITEM CODE]],Table2[[#All],[Item Code]:[Unit Cost]],10,0),0)</f>
        <v>1.68</v>
      </c>
      <c r="O740" s="134">
        <f>IFERROR(VLOOKUP(Table49[[#This Row],[ITEM CODE]],Table2[[#All],[Item Code]:[Unit Cost]],10,0),0)</f>
        <v>1.68</v>
      </c>
      <c r="P740" s="56"/>
      <c r="Q740" s="58"/>
      <c r="R740" s="58">
        <f>Table49[[#This Row],[QUANTITY]]*Table49[[#This Row],[INV Prices]]</f>
        <v>1.68</v>
      </c>
      <c r="S740" s="67"/>
      <c r="V740" s="41"/>
      <c r="W740" s="4" t="str">
        <f>IFERROR(VLOOKUP(Table49[[#This Row],[ITEM CODE]],Table2[[Item Code]:[Category ]],6,0),"")</f>
        <v>FOOD</v>
      </c>
      <c r="X740" s="1" t="str">
        <f>IFERROR(VLOOKUP(Table49[[#This Row],[ITEM CODE]],Table2[[Item Code]:[Sub Category]],7,0),"")</f>
        <v>Khmer Food</v>
      </c>
      <c r="Y740" s="68" t="str">
        <f>Table49[[#This Row],[PO Number]]&amp;COUNTIFS($E$5:E740,E740)</f>
        <v>PO311979</v>
      </c>
    </row>
    <row r="741" spans="1:25" ht="14.7" customHeight="1" x14ac:dyDescent="0.3">
      <c r="A741" s="1">
        <f>IF(Table49[[#This Row],[ITEM NAME]]="","",ROW()-4)</f>
        <v>737</v>
      </c>
      <c r="B741" s="68">
        <v>45904</v>
      </c>
      <c r="C741" s="4">
        <f>IFERROR(VLOOKUP(B741,Table14[],3,0),"")</f>
        <v>9</v>
      </c>
      <c r="D741" s="4" t="str">
        <f>IFERROR(VLOOKUP(B741,Table14[],2,0),"")</f>
        <v>Week 01</v>
      </c>
      <c r="E741" s="4" t="s">
        <v>1605</v>
      </c>
      <c r="F741" s="44" t="s">
        <v>1606</v>
      </c>
      <c r="G741" s="44" t="s">
        <v>398</v>
      </c>
      <c r="H741" s="41" t="str">
        <f>IFERROR(VLOOKUP(Table49[[#This Row],[ITEM CODE]],Table2[[Item Code]:[Master Name]],2,0),"")</f>
        <v>F0101010018</v>
      </c>
      <c r="I741" s="41" t="s">
        <v>633</v>
      </c>
      <c r="J741" s="65" t="str">
        <f>IFERROR(VLOOKUP(Table49[[#This Row],[ITEM CODE]],Table2[[Item Code]:[Master Name]],3,0),"")</f>
        <v>Salmon Fried Rice (បា​យឆា សាលម៉ុន)</v>
      </c>
      <c r="K741" s="1" t="str">
        <f>IFERROR(VLOOKUP(Table49[[#This Row],[ITEM CODE]],Table2[[Item Code]:[Master Name]],9,0),"")</f>
        <v>1BOX*1Portion</v>
      </c>
      <c r="L741" s="1" t="str">
        <f>IFERROR(VLOOKUP(Table49[[#This Row],[ITEM CODE]],Table2[[Item Code]:[Master Name]],8,0),"")</f>
        <v>BOX</v>
      </c>
      <c r="M741" s="41">
        <v>1</v>
      </c>
      <c r="N741" s="66">
        <f>IFERROR(VLOOKUP(Table49[[#This Row],[ITEM CODE]],Table2[[#All],[Item Code]:[Unit Cost]],10,0),0)</f>
        <v>1.6</v>
      </c>
      <c r="O741" s="134">
        <f>IFERROR(VLOOKUP(Table49[[#This Row],[ITEM CODE]],Table2[[#All],[Item Code]:[Unit Cost]],10,0),0)</f>
        <v>1.6</v>
      </c>
      <c r="P741" s="56"/>
      <c r="Q741" s="58"/>
      <c r="R741" s="58">
        <f>Table49[[#This Row],[QUANTITY]]*Table49[[#This Row],[INV Prices]]</f>
        <v>1.6</v>
      </c>
      <c r="S741" s="67"/>
      <c r="V741" s="41"/>
      <c r="W741" s="4" t="str">
        <f>IFERROR(VLOOKUP(Table49[[#This Row],[ITEM CODE]],Table2[[Item Code]:[Category ]],6,0),"")</f>
        <v>FOOD</v>
      </c>
      <c r="X741" s="1" t="str">
        <f>IFERROR(VLOOKUP(Table49[[#This Row],[ITEM CODE]],Table2[[Item Code]:[Sub Category]],7,0),"")</f>
        <v>Khmer Food</v>
      </c>
      <c r="Y741" s="68" t="str">
        <f>Table49[[#This Row],[PO Number]]&amp;COUNTIFS($E$5:E741,E741)</f>
        <v>PO3119710</v>
      </c>
    </row>
    <row r="742" spans="1:25" ht="14.7" customHeight="1" x14ac:dyDescent="0.3">
      <c r="A742" s="1">
        <f>IF(Table49[[#This Row],[ITEM NAME]]="","",ROW()-4)</f>
        <v>738</v>
      </c>
      <c r="B742" s="68">
        <v>45904</v>
      </c>
      <c r="C742" s="4">
        <f>IFERROR(VLOOKUP(B742,Table14[],3,0),"")</f>
        <v>9</v>
      </c>
      <c r="D742" s="4" t="str">
        <f>IFERROR(VLOOKUP(B742,Table14[],2,0),"")</f>
        <v>Week 01</v>
      </c>
      <c r="E742" s="4" t="s">
        <v>1605</v>
      </c>
      <c r="F742" s="44" t="s">
        <v>1606</v>
      </c>
      <c r="G742" s="44" t="s">
        <v>398</v>
      </c>
      <c r="H742" s="41" t="str">
        <f>IFERROR(VLOOKUP(Table49[[#This Row],[ITEM CODE]],Table2[[Item Code]:[Master Name]],2,0),"")</f>
        <v>F0101010019</v>
      </c>
      <c r="I742" s="41" t="s">
        <v>634</v>
      </c>
      <c r="J742" s="65" t="str">
        <f>IFERROR(VLOOKUP(Table49[[#This Row],[ITEM CODE]],Table2[[Item Code]:[Master Name]],3,0),"")</f>
        <v>Crab Fried Rice (បាយឆា ក្ដាម)</v>
      </c>
      <c r="K742" s="1" t="str">
        <f>IFERROR(VLOOKUP(Table49[[#This Row],[ITEM CODE]],Table2[[Item Code]:[Master Name]],9,0),"")</f>
        <v>1BOX*1Portion</v>
      </c>
      <c r="L742" s="1" t="str">
        <f>IFERROR(VLOOKUP(Table49[[#This Row],[ITEM CODE]],Table2[[Item Code]:[Master Name]],8,0),"")</f>
        <v>BOX</v>
      </c>
      <c r="M742" s="41">
        <v>1</v>
      </c>
      <c r="N742" s="66">
        <f>IFERROR(VLOOKUP(Table49[[#This Row],[ITEM CODE]],Table2[[#All],[Item Code]:[Unit Cost]],10,0),0)</f>
        <v>1.6</v>
      </c>
      <c r="O742" s="134">
        <f>IFERROR(VLOOKUP(Table49[[#This Row],[ITEM CODE]],Table2[[#All],[Item Code]:[Unit Cost]],10,0),0)</f>
        <v>1.6</v>
      </c>
      <c r="P742" s="56"/>
      <c r="Q742" s="58"/>
      <c r="R742" s="58">
        <f>Table49[[#This Row],[QUANTITY]]*Table49[[#This Row],[INV Prices]]</f>
        <v>1.6</v>
      </c>
      <c r="S742" s="67"/>
      <c r="V742" s="41"/>
      <c r="W742" s="4" t="str">
        <f>IFERROR(VLOOKUP(Table49[[#This Row],[ITEM CODE]],Table2[[Item Code]:[Category ]],6,0),"")</f>
        <v>FOOD</v>
      </c>
      <c r="X742" s="1" t="str">
        <f>IFERROR(VLOOKUP(Table49[[#This Row],[ITEM CODE]],Table2[[Item Code]:[Sub Category]],7,0),"")</f>
        <v>Khmer Food</v>
      </c>
      <c r="Y742" s="68" t="str">
        <f>Table49[[#This Row],[PO Number]]&amp;COUNTIFS($E$5:E742,E742)</f>
        <v>PO3119711</v>
      </c>
    </row>
    <row r="743" spans="1:25" ht="14.7" customHeight="1" x14ac:dyDescent="0.3">
      <c r="A743" s="1">
        <f>IF(Table49[[#This Row],[ITEM NAME]]="","",ROW()-4)</f>
        <v>739</v>
      </c>
      <c r="B743" s="68">
        <v>45904</v>
      </c>
      <c r="C743" s="4">
        <f>IFERROR(VLOOKUP(B743,Table14[],3,0),"")</f>
        <v>9</v>
      </c>
      <c r="D743" s="4" t="str">
        <f>IFERROR(VLOOKUP(B743,Table14[],2,0),"")</f>
        <v>Week 01</v>
      </c>
      <c r="E743" s="4" t="s">
        <v>1605</v>
      </c>
      <c r="F743" s="44" t="s">
        <v>1606</v>
      </c>
      <c r="G743" s="44" t="s">
        <v>398</v>
      </c>
      <c r="H743" s="41" t="str">
        <f>IFERROR(VLOOKUP(Table49[[#This Row],[ITEM CODE]],Table2[[Item Code]:[Master Name]],2,0),"")</f>
        <v>900152</v>
      </c>
      <c r="I743" s="41" t="s">
        <v>64</v>
      </c>
      <c r="J743" s="65" t="str">
        <f>IFERROR(VLOOKUP(Table49[[#This Row],[ITEM CODE]],Table2[[Item Code]:[Master Name]],3,0),"")</f>
        <v>Lettuce Iceberg</v>
      </c>
      <c r="K743" s="1" t="str">
        <f>IFERROR(VLOOKUP(Table49[[#This Row],[ITEM CODE]],Table2[[Item Code]:[Master Name]],9,0),"")</f>
        <v>KG</v>
      </c>
      <c r="L743" s="1" t="str">
        <f>IFERROR(VLOOKUP(Table49[[#This Row],[ITEM CODE]],Table2[[Item Code]:[Master Name]],8,0),"")</f>
        <v>KG</v>
      </c>
      <c r="M743" s="41">
        <v>1</v>
      </c>
      <c r="N743" s="66">
        <f>IFERROR(VLOOKUP(Table49[[#This Row],[ITEM CODE]],Table2[[#All],[Item Code]:[Unit Cost]],10,0),0)</f>
        <v>3.12</v>
      </c>
      <c r="O743" s="134">
        <f>IFERROR(VLOOKUP(Table49[[#This Row],[ITEM CODE]],Table2[[#All],[Item Code]:[Unit Cost]],10,0),0)</f>
        <v>3.12</v>
      </c>
      <c r="P743" s="56"/>
      <c r="Q743" s="58"/>
      <c r="R743" s="58">
        <f>Table49[[#This Row],[QUANTITY]]*Table49[[#This Row],[INV Prices]]</f>
        <v>3.12</v>
      </c>
      <c r="S743" s="67"/>
      <c r="V743" s="41"/>
      <c r="W743" s="4" t="str">
        <f>IFERROR(VLOOKUP(Table49[[#This Row],[ITEM CODE]],Table2[[Item Code]:[Category ]],6,0),"")</f>
        <v>FOOD</v>
      </c>
      <c r="X743" s="1" t="str">
        <f>IFERROR(VLOOKUP(Table49[[#This Row],[ITEM CODE]],Table2[[Item Code]:[Sub Category]],7,0),"")</f>
        <v>Fruits &amp; Veggies / Veggies</v>
      </c>
      <c r="Y743" s="68" t="str">
        <f>Table49[[#This Row],[PO Number]]&amp;COUNTIFS($E$5:E743,E743)</f>
        <v>PO3119712</v>
      </c>
    </row>
    <row r="744" spans="1:25" ht="14.7" customHeight="1" x14ac:dyDescent="0.3">
      <c r="A744" s="1">
        <f>IF(Table49[[#This Row],[ITEM NAME]]="","",ROW()-4)</f>
        <v>740</v>
      </c>
      <c r="B744" s="68">
        <v>45904</v>
      </c>
      <c r="C744" s="4">
        <f>IFERROR(VLOOKUP(B744,Table14[],3,0),"")</f>
        <v>9</v>
      </c>
      <c r="D744" s="4" t="str">
        <f>IFERROR(VLOOKUP(B744,Table14[],2,0),"")</f>
        <v>Week 01</v>
      </c>
      <c r="E744" s="4" t="s">
        <v>1605</v>
      </c>
      <c r="F744" s="44" t="s">
        <v>1606</v>
      </c>
      <c r="G744" s="44" t="s">
        <v>398</v>
      </c>
      <c r="H744" s="41" t="str">
        <f>IFERROR(VLOOKUP(Table49[[#This Row],[ITEM CODE]],Table2[[Item Code]:[Master Name]],2,0),"")</f>
        <v>900153</v>
      </c>
      <c r="I744" s="41" t="s">
        <v>63</v>
      </c>
      <c r="J744" s="65" t="str">
        <f>IFERROR(VLOOKUP(Table49[[#This Row],[ITEM CODE]],Table2[[Item Code]:[Master Name]],3,0),"")</f>
        <v>White Radish (Daikon)</v>
      </c>
      <c r="K744" s="1" t="str">
        <f>IFERROR(VLOOKUP(Table49[[#This Row],[ITEM CODE]],Table2[[Item Code]:[Master Name]],9,0),"")</f>
        <v>KG</v>
      </c>
      <c r="L744" s="1" t="str">
        <f>IFERROR(VLOOKUP(Table49[[#This Row],[ITEM CODE]],Table2[[Item Code]:[Master Name]],8,0),"")</f>
        <v>KG</v>
      </c>
      <c r="M744" s="41">
        <v>1</v>
      </c>
      <c r="N744" s="66">
        <f>IFERROR(VLOOKUP(Table49[[#This Row],[ITEM CODE]],Table2[[#All],[Item Code]:[Unit Cost]],10,0),0)</f>
        <v>0.84</v>
      </c>
      <c r="O744" s="134">
        <f>IFERROR(VLOOKUP(Table49[[#This Row],[ITEM CODE]],Table2[[#All],[Item Code]:[Unit Cost]],10,0),0)</f>
        <v>0.84</v>
      </c>
      <c r="P744" s="56"/>
      <c r="Q744" s="58"/>
      <c r="R744" s="58">
        <f>Table49[[#This Row],[QUANTITY]]*Table49[[#This Row],[INV Prices]]</f>
        <v>0.84</v>
      </c>
      <c r="S744" s="67"/>
      <c r="V744" s="41"/>
      <c r="W744" s="4" t="str">
        <f>IFERROR(VLOOKUP(Table49[[#This Row],[ITEM CODE]],Table2[[Item Code]:[Category ]],6,0),"")</f>
        <v>FOOD</v>
      </c>
      <c r="X744" s="1" t="str">
        <f>IFERROR(VLOOKUP(Table49[[#This Row],[ITEM CODE]],Table2[[Item Code]:[Sub Category]],7,0),"")</f>
        <v>Fruits &amp; Veggies / Veggies</v>
      </c>
      <c r="Y744" s="68" t="str">
        <f>Table49[[#This Row],[PO Number]]&amp;COUNTIFS($E$5:E744,E744)</f>
        <v>PO3119713</v>
      </c>
    </row>
    <row r="745" spans="1:25" ht="14.7" customHeight="1" x14ac:dyDescent="0.3">
      <c r="A745" s="1">
        <f>IF(Table49[[#This Row],[ITEM NAME]]="","",ROW()-4)</f>
        <v>741</v>
      </c>
      <c r="B745" s="68">
        <v>45904</v>
      </c>
      <c r="C745" s="4">
        <f>IFERROR(VLOOKUP(B745,Table14[],3,0),"")</f>
        <v>9</v>
      </c>
      <c r="D745" s="4" t="str">
        <f>IFERROR(VLOOKUP(B745,Table14[],2,0),"")</f>
        <v>Week 01</v>
      </c>
      <c r="E745" s="4" t="s">
        <v>1605</v>
      </c>
      <c r="F745" s="44" t="s">
        <v>1606</v>
      </c>
      <c r="G745" s="44" t="s">
        <v>398</v>
      </c>
      <c r="H745" s="41" t="str">
        <f>IFERROR(VLOOKUP(Table49[[#This Row],[ITEM CODE]],Table2[[Item Code]:[Master Name]],2,0),"")</f>
        <v>900294</v>
      </c>
      <c r="I745" s="41" t="s">
        <v>382</v>
      </c>
      <c r="J745" s="65" t="str">
        <f>IFERROR(VLOOKUP(Table49[[#This Row],[ITEM CODE]],Table2[[Item Code]:[Master Name]],3,0),"")</f>
        <v>Roasted White Sesame Seed (ល្ងសលីង)</v>
      </c>
      <c r="K745" s="1" t="str">
        <f>IFERROR(VLOOKUP(Table49[[#This Row],[ITEM CODE]],Table2[[Item Code]:[Master Name]],9,0),"")</f>
        <v>KG</v>
      </c>
      <c r="L745" s="1" t="str">
        <f>IFERROR(VLOOKUP(Table49[[#This Row],[ITEM CODE]],Table2[[Item Code]:[Master Name]],8,0),"")</f>
        <v>KG</v>
      </c>
      <c r="M745" s="41">
        <v>1</v>
      </c>
      <c r="N745" s="66">
        <f>IFERROR(VLOOKUP(Table49[[#This Row],[ITEM CODE]],Table2[[#All],[Item Code]:[Unit Cost]],10,0),0)</f>
        <v>4.92</v>
      </c>
      <c r="O745" s="134">
        <f>IFERROR(VLOOKUP(Table49[[#This Row],[ITEM CODE]],Table2[[#All],[Item Code]:[Unit Cost]],10,0),0)</f>
        <v>4.92</v>
      </c>
      <c r="P745" s="56"/>
      <c r="Q745" s="58"/>
      <c r="R745" s="58">
        <f>Table49[[#This Row],[QUANTITY]]*Table49[[#This Row],[INV Prices]]</f>
        <v>4.92</v>
      </c>
      <c r="S745" s="67"/>
      <c r="V745" s="41"/>
      <c r="W745" s="4" t="str">
        <f>IFERROR(VLOOKUP(Table49[[#This Row],[ITEM CODE]],Table2[[Item Code]:[Category ]],6,0),"")</f>
        <v>FOOD</v>
      </c>
      <c r="X745" s="1" t="str">
        <f>IFERROR(VLOOKUP(Table49[[#This Row],[ITEM CODE]],Table2[[Item Code]:[Sub Category]],7,0),"")</f>
        <v>Semi-Product</v>
      </c>
      <c r="Y745" s="68" t="str">
        <f>Table49[[#This Row],[PO Number]]&amp;COUNTIFS($E$5:E745,E745)</f>
        <v>PO3119714</v>
      </c>
    </row>
    <row r="746" spans="1:25" ht="14.7" customHeight="1" x14ac:dyDescent="0.3">
      <c r="A746" s="1">
        <f>IF(Table49[[#This Row],[ITEM NAME]]="","",ROW()-4)</f>
        <v>742</v>
      </c>
      <c r="B746" s="68">
        <v>45904</v>
      </c>
      <c r="C746" s="4">
        <f>IFERROR(VLOOKUP(B746,Table14[],3,0),"")</f>
        <v>9</v>
      </c>
      <c r="D746" s="4" t="str">
        <f>IFERROR(VLOOKUP(B746,Table14[],2,0),"")</f>
        <v>Week 01</v>
      </c>
      <c r="E746" s="4" t="s">
        <v>1605</v>
      </c>
      <c r="F746" s="44" t="s">
        <v>1606</v>
      </c>
      <c r="G746" s="44" t="s">
        <v>398</v>
      </c>
      <c r="H746" s="41" t="str">
        <f>IFERROR(VLOOKUP(Table49[[#This Row],[ITEM CODE]],Table2[[Item Code]:[Master Name]],2,0),"")</f>
        <v>900267</v>
      </c>
      <c r="I746" s="41" t="s">
        <v>194</v>
      </c>
      <c r="J746" s="65" t="str">
        <f>IFERROR(VLOOKUP(Table49[[#This Row],[ITEM CODE]],Table2[[Item Code]:[Master Name]],3,0),"")</f>
        <v>Fish Ball Pack (ប្រហិតត្រីកញ្ចប់)</v>
      </c>
      <c r="K746" s="1" t="str">
        <f>IFERROR(VLOOKUP(Table49[[#This Row],[ITEM CODE]],Table2[[Item Code]:[Master Name]],9,0),"")</f>
        <v>1CTN*20PKT*1KG</v>
      </c>
      <c r="L746" s="1" t="str">
        <f>IFERROR(VLOOKUP(Table49[[#This Row],[ITEM CODE]],Table2[[Item Code]:[Master Name]],8,0),"")</f>
        <v>PKT</v>
      </c>
      <c r="M746" s="41">
        <v>15</v>
      </c>
      <c r="N746" s="66">
        <f>IFERROR(VLOOKUP(Table49[[#This Row],[ITEM CODE]],Table2[[#All],[Item Code]:[Unit Cost]],10,0),0)</f>
        <v>3</v>
      </c>
      <c r="O746" s="134">
        <f>IFERROR(VLOOKUP(Table49[[#This Row],[ITEM CODE]],Table2[[#All],[Item Code]:[Unit Cost]],10,0),0)</f>
        <v>3</v>
      </c>
      <c r="P746" s="56"/>
      <c r="Q746" s="58"/>
      <c r="R746" s="58">
        <f>Table49[[#This Row],[QUANTITY]]*Table49[[#This Row],[INV Prices]]</f>
        <v>45</v>
      </c>
      <c r="S746" s="67"/>
      <c r="V746" s="41"/>
      <c r="W746" s="4" t="str">
        <f>IFERROR(VLOOKUP(Table49[[#This Row],[ITEM CODE]],Table2[[Item Code]:[Category ]],6,0),"")</f>
        <v>FOOD</v>
      </c>
      <c r="X746" s="1" t="str">
        <f>IFERROR(VLOOKUP(Table49[[#This Row],[ITEM CODE]],Table2[[Item Code]:[Sub Category]],7,0),"")</f>
        <v>Froozen Food</v>
      </c>
      <c r="Y746" s="68" t="str">
        <f>Table49[[#This Row],[PO Number]]&amp;COUNTIFS($E$5:E746,E746)</f>
        <v>PO3119715</v>
      </c>
    </row>
    <row r="747" spans="1:25" ht="14.7" customHeight="1" x14ac:dyDescent="0.3">
      <c r="A747" s="1">
        <f>IF(Table49[[#This Row],[ITEM NAME]]="","",ROW()-4)</f>
        <v>743</v>
      </c>
      <c r="B747" s="68">
        <v>45904</v>
      </c>
      <c r="C747" s="4">
        <f>IFERROR(VLOOKUP(B747,Table14[],3,0),"")</f>
        <v>9</v>
      </c>
      <c r="D747" s="4" t="str">
        <f>IFERROR(VLOOKUP(B747,Table14[],2,0),"")</f>
        <v>Week 01</v>
      </c>
      <c r="E747" s="4" t="s">
        <v>1605</v>
      </c>
      <c r="F747" s="44" t="s">
        <v>1606</v>
      </c>
      <c r="G747" s="44" t="s">
        <v>398</v>
      </c>
      <c r="H747" s="41" t="str">
        <f>IFERROR(VLOOKUP(Table49[[#This Row],[ITEM CODE]],Table2[[Item Code]:[Master Name]],2,0),"")</f>
        <v>900296</v>
      </c>
      <c r="I747" s="41" t="s">
        <v>395</v>
      </c>
      <c r="J747" s="65" t="str">
        <f>IFERROR(VLOOKUP(Table49[[#This Row],[ITEM CODE]],Table2[[Item Code]:[Master Name]],3,0),"")</f>
        <v>Baking Paper</v>
      </c>
      <c r="K747" s="1" t="str">
        <f>IFERROR(VLOOKUP(Table49[[#This Row],[ITEM CODE]],Table2[[Item Code]:[Master Name]],9,0),"")</f>
        <v>1ROLL*600M*45CM</v>
      </c>
      <c r="L747" s="1" t="str">
        <f>IFERROR(VLOOKUP(Table49[[#This Row],[ITEM CODE]],Table2[[Item Code]:[Master Name]],8,0),"")</f>
        <v>ROLL</v>
      </c>
      <c r="M747" s="41">
        <v>1</v>
      </c>
      <c r="N747" s="66">
        <f>IFERROR(VLOOKUP(Table49[[#This Row],[ITEM CODE]],Table2[[#All],[Item Code]:[Unit Cost]],10,0),0)</f>
        <v>22.8</v>
      </c>
      <c r="O747" s="134">
        <f>IFERROR(VLOOKUP(Table49[[#This Row],[ITEM CODE]],Table2[[#All],[Item Code]:[Unit Cost]],10,0),0)</f>
        <v>22.8</v>
      </c>
      <c r="P747" s="56"/>
      <c r="Q747" s="58"/>
      <c r="R747" s="58">
        <f>Table49[[#This Row],[QUANTITY]]*Table49[[#This Row],[INV Prices]]</f>
        <v>22.8</v>
      </c>
      <c r="S747" s="67"/>
      <c r="V747" s="41"/>
      <c r="W747" s="4" t="str">
        <f>IFERROR(VLOOKUP(Table49[[#This Row],[ITEM CODE]],Table2[[Item Code]:[Category ]],6,0),"")</f>
        <v>NON-FOOD</v>
      </c>
      <c r="X747" s="1" t="str">
        <f>IFERROR(VLOOKUP(Table49[[#This Row],[ITEM CODE]],Table2[[Item Code]:[Sub Category]],7,0),"")</f>
        <v>NON-FOOD</v>
      </c>
      <c r="Y747" s="68" t="str">
        <f>Table49[[#This Row],[PO Number]]&amp;COUNTIFS($E$5:E747,E747)</f>
        <v>PO3119716</v>
      </c>
    </row>
    <row r="748" spans="1:25" ht="14.7" customHeight="1" x14ac:dyDescent="0.3">
      <c r="A748" s="1">
        <f>IF(Table49[[#This Row],[ITEM NAME]]="","",ROW()-4)</f>
        <v>744</v>
      </c>
      <c r="B748" s="68">
        <v>45904</v>
      </c>
      <c r="C748" s="4">
        <f>IFERROR(VLOOKUP(B748,Table14[],3,0),"")</f>
        <v>9</v>
      </c>
      <c r="D748" s="4" t="str">
        <f>IFERROR(VLOOKUP(B748,Table14[],2,0),"")</f>
        <v>Week 01</v>
      </c>
      <c r="E748" s="4" t="s">
        <v>1607</v>
      </c>
      <c r="F748" s="44" t="s">
        <v>1608</v>
      </c>
      <c r="G748" s="44" t="s">
        <v>402</v>
      </c>
      <c r="H748" s="41" t="str">
        <f>IFERROR(VLOOKUP(Table49[[#This Row],[ITEM CODE]],Table2[[Item Code]:[Master Name]],2,0),"")</f>
        <v>F0103010009</v>
      </c>
      <c r="I748" s="41" t="s">
        <v>602</v>
      </c>
      <c r="J748" s="65" t="str">
        <f>IFERROR(VLOOKUP(Table49[[#This Row],[ITEM CODE]],Table2[[Item Code]:[Master Name]],3,0),"")</f>
        <v xml:space="preserve">Tuna &amp; Egg Sandwich </v>
      </c>
      <c r="K748" s="1" t="str">
        <f>IFERROR(VLOOKUP(Table49[[#This Row],[ITEM CODE]],Table2[[Item Code]:[Master Name]],9,0),"")</f>
        <v>1BOX*2PCS</v>
      </c>
      <c r="L748" s="1" t="str">
        <f>IFERROR(VLOOKUP(Table49[[#This Row],[ITEM CODE]],Table2[[Item Code]:[Master Name]],8,0),"")</f>
        <v>BOX</v>
      </c>
      <c r="M748" s="41">
        <v>1</v>
      </c>
      <c r="N748" s="66">
        <f>IFERROR(VLOOKUP(Table49[[#This Row],[ITEM CODE]],Table2[[#All],[Item Code]:[Unit Cost]],10,0),0)</f>
        <v>1.5</v>
      </c>
      <c r="O748" s="134">
        <f>IFERROR(VLOOKUP(Table49[[#This Row],[ITEM CODE]],Table2[[#All],[Item Code]:[Unit Cost]],10,0),0)</f>
        <v>1.5</v>
      </c>
      <c r="P748" s="56"/>
      <c r="Q748" s="58"/>
      <c r="R748" s="58">
        <f>Table49[[#This Row],[QUANTITY]]*Table49[[#This Row],[INV Prices]]</f>
        <v>1.5</v>
      </c>
      <c r="S748" s="67"/>
      <c r="V748" s="41"/>
      <c r="W748" s="4" t="str">
        <f>IFERROR(VLOOKUP(Table49[[#This Row],[ITEM CODE]],Table2[[Item Code]:[Category ]],6,0),"")</f>
        <v>FOOD</v>
      </c>
      <c r="X748" s="1" t="str">
        <f>IFERROR(VLOOKUP(Table49[[#This Row],[ITEM CODE]],Table2[[Item Code]:[Sub Category]],7,0),"")</f>
        <v>Sandwich</v>
      </c>
      <c r="Y748" s="68" t="str">
        <f>Table49[[#This Row],[PO Number]]&amp;COUNTIFS($E$5:E748,E748)</f>
        <v>PO311941</v>
      </c>
    </row>
    <row r="749" spans="1:25" ht="14.7" customHeight="1" x14ac:dyDescent="0.3">
      <c r="A749" s="1">
        <f>IF(Table49[[#This Row],[ITEM NAME]]="","",ROW()-4)</f>
        <v>745</v>
      </c>
      <c r="B749" s="68">
        <v>45904</v>
      </c>
      <c r="C749" s="4">
        <f>IFERROR(VLOOKUP(B749,Table14[],3,0),"")</f>
        <v>9</v>
      </c>
      <c r="D749" s="4" t="str">
        <f>IFERROR(VLOOKUP(B749,Table14[],2,0),"")</f>
        <v>Week 01</v>
      </c>
      <c r="E749" s="4" t="s">
        <v>1607</v>
      </c>
      <c r="F749" s="44" t="s">
        <v>1608</v>
      </c>
      <c r="G749" s="44" t="s">
        <v>402</v>
      </c>
      <c r="H749" s="41" t="str">
        <f>IFERROR(VLOOKUP(Table49[[#This Row],[ITEM CODE]],Table2[[Item Code]:[Master Name]],2,0),"")</f>
        <v>F0103010010</v>
      </c>
      <c r="I749" s="41" t="s">
        <v>603</v>
      </c>
      <c r="J749" s="65" t="str">
        <f>IFERROR(VLOOKUP(Table49[[#This Row],[ITEM CODE]],Table2[[Item Code]:[Master Name]],3,0),"")</f>
        <v xml:space="preserve">Ham &amp; Corn Sandwich </v>
      </c>
      <c r="K749" s="1" t="str">
        <f>IFERROR(VLOOKUP(Table49[[#This Row],[ITEM CODE]],Table2[[Item Code]:[Master Name]],9,0),"")</f>
        <v>1BOX*2PCS</v>
      </c>
      <c r="L749" s="1" t="str">
        <f>IFERROR(VLOOKUP(Table49[[#This Row],[ITEM CODE]],Table2[[Item Code]:[Master Name]],8,0),"")</f>
        <v>BOX</v>
      </c>
      <c r="M749" s="41">
        <v>1</v>
      </c>
      <c r="N749" s="66">
        <f>IFERROR(VLOOKUP(Table49[[#This Row],[ITEM CODE]],Table2[[#All],[Item Code]:[Unit Cost]],10,0),0)</f>
        <v>1.5</v>
      </c>
      <c r="O749" s="134">
        <f>IFERROR(VLOOKUP(Table49[[#This Row],[ITEM CODE]],Table2[[#All],[Item Code]:[Unit Cost]],10,0),0)</f>
        <v>1.5</v>
      </c>
      <c r="P749" s="56"/>
      <c r="Q749" s="58"/>
      <c r="R749" s="58">
        <f>Table49[[#This Row],[QUANTITY]]*Table49[[#This Row],[INV Prices]]</f>
        <v>1.5</v>
      </c>
      <c r="S749" s="67"/>
      <c r="V749" s="41"/>
      <c r="W749" s="4" t="str">
        <f>IFERROR(VLOOKUP(Table49[[#This Row],[ITEM CODE]],Table2[[Item Code]:[Category ]],6,0),"")</f>
        <v>FOOD</v>
      </c>
      <c r="X749" s="1" t="str">
        <f>IFERROR(VLOOKUP(Table49[[#This Row],[ITEM CODE]],Table2[[Item Code]:[Sub Category]],7,0),"")</f>
        <v>Sandwich</v>
      </c>
      <c r="Y749" s="68" t="str">
        <f>Table49[[#This Row],[PO Number]]&amp;COUNTIFS($E$5:E749,E749)</f>
        <v>PO311942</v>
      </c>
    </row>
    <row r="750" spans="1:25" ht="14.7" customHeight="1" x14ac:dyDescent="0.3">
      <c r="A750" s="1">
        <f>IF(Table49[[#This Row],[ITEM NAME]]="","",ROW()-4)</f>
        <v>746</v>
      </c>
      <c r="B750" s="68">
        <v>45904</v>
      </c>
      <c r="C750" s="4">
        <f>IFERROR(VLOOKUP(B750,Table14[],3,0),"")</f>
        <v>9</v>
      </c>
      <c r="D750" s="4" t="str">
        <f>IFERROR(VLOOKUP(B750,Table14[],2,0),"")</f>
        <v>Week 01</v>
      </c>
      <c r="E750" s="4" t="s">
        <v>1607</v>
      </c>
      <c r="F750" s="44" t="s">
        <v>1608</v>
      </c>
      <c r="G750" s="44" t="s">
        <v>402</v>
      </c>
      <c r="H750" s="41" t="str">
        <f>IFERROR(VLOOKUP(Table49[[#This Row],[ITEM CODE]],Table2[[Item Code]:[Master Name]],2,0),"")</f>
        <v>F0103010011</v>
      </c>
      <c r="I750" s="41" t="s">
        <v>604</v>
      </c>
      <c r="J750" s="65" t="str">
        <f>IFERROR(VLOOKUP(Table49[[#This Row],[ITEM CODE]],Table2[[Item Code]:[Master Name]],3,0),"")</f>
        <v xml:space="preserve">Sausage &amp; Freid Egg Sandwich  </v>
      </c>
      <c r="K750" s="1" t="str">
        <f>IFERROR(VLOOKUP(Table49[[#This Row],[ITEM CODE]],Table2[[Item Code]:[Master Name]],9,0),"")</f>
        <v>1BOX*2PCS</v>
      </c>
      <c r="L750" s="1" t="str">
        <f>IFERROR(VLOOKUP(Table49[[#This Row],[ITEM CODE]],Table2[[Item Code]:[Master Name]],8,0),"")</f>
        <v>BOX</v>
      </c>
      <c r="M750" s="41">
        <v>1</v>
      </c>
      <c r="N750" s="66">
        <f>IFERROR(VLOOKUP(Table49[[#This Row],[ITEM CODE]],Table2[[#All],[Item Code]:[Unit Cost]],10,0),0)</f>
        <v>1.5</v>
      </c>
      <c r="O750" s="134">
        <f>IFERROR(VLOOKUP(Table49[[#This Row],[ITEM CODE]],Table2[[#All],[Item Code]:[Unit Cost]],10,0),0)</f>
        <v>1.5</v>
      </c>
      <c r="P750" s="56"/>
      <c r="Q750" s="58"/>
      <c r="R750" s="58">
        <f>Table49[[#This Row],[QUANTITY]]*Table49[[#This Row],[INV Prices]]</f>
        <v>1.5</v>
      </c>
      <c r="S750" s="67"/>
      <c r="V750" s="41"/>
      <c r="W750" s="4" t="str">
        <f>IFERROR(VLOOKUP(Table49[[#This Row],[ITEM CODE]],Table2[[Item Code]:[Category ]],6,0),"")</f>
        <v>FOOD</v>
      </c>
      <c r="X750" s="1" t="str">
        <f>IFERROR(VLOOKUP(Table49[[#This Row],[ITEM CODE]],Table2[[Item Code]:[Sub Category]],7,0),"")</f>
        <v>Sandwich</v>
      </c>
      <c r="Y750" s="68" t="str">
        <f>Table49[[#This Row],[PO Number]]&amp;COUNTIFS($E$5:E750,E750)</f>
        <v>PO311943</v>
      </c>
    </row>
    <row r="751" spans="1:25" ht="14.7" customHeight="1" x14ac:dyDescent="0.3">
      <c r="A751" s="1">
        <f>IF(Table49[[#This Row],[ITEM NAME]]="","",ROW()-4)</f>
        <v>747</v>
      </c>
      <c r="B751" s="68">
        <v>45904</v>
      </c>
      <c r="C751" s="4">
        <f>IFERROR(VLOOKUP(B751,Table14[],3,0),"")</f>
        <v>9</v>
      </c>
      <c r="D751" s="4" t="str">
        <f>IFERROR(VLOOKUP(B751,Table14[],2,0),"")</f>
        <v>Week 01</v>
      </c>
      <c r="E751" s="4" t="s">
        <v>1607</v>
      </c>
      <c r="F751" s="44" t="s">
        <v>1608</v>
      </c>
      <c r="G751" s="44" t="s">
        <v>402</v>
      </c>
      <c r="H751" s="41" t="str">
        <f>IFERROR(VLOOKUP(Table49[[#This Row],[ITEM CODE]],Table2[[Item Code]:[Master Name]],2,0),"")</f>
        <v>F0103010012</v>
      </c>
      <c r="I751" s="41" t="s">
        <v>605</v>
      </c>
      <c r="J751" s="65" t="str">
        <f>IFERROR(VLOOKUP(Table49[[#This Row],[ITEM CODE]],Table2[[Item Code]:[Master Name]],3,0),"")</f>
        <v xml:space="preserve">Chicken Sandwich </v>
      </c>
      <c r="K751" s="1" t="str">
        <f>IFERROR(VLOOKUP(Table49[[#This Row],[ITEM CODE]],Table2[[Item Code]:[Master Name]],9,0),"")</f>
        <v>1BOX*2PCS</v>
      </c>
      <c r="L751" s="1" t="str">
        <f>IFERROR(VLOOKUP(Table49[[#This Row],[ITEM CODE]],Table2[[Item Code]:[Master Name]],8,0),"")</f>
        <v>BOX</v>
      </c>
      <c r="M751" s="41">
        <v>1</v>
      </c>
      <c r="N751" s="66">
        <f>IFERROR(VLOOKUP(Table49[[#This Row],[ITEM CODE]],Table2[[#All],[Item Code]:[Unit Cost]],10,0),0)</f>
        <v>1.5</v>
      </c>
      <c r="O751" s="134">
        <f>IFERROR(VLOOKUP(Table49[[#This Row],[ITEM CODE]],Table2[[#All],[Item Code]:[Unit Cost]],10,0),0)</f>
        <v>1.5</v>
      </c>
      <c r="P751" s="56"/>
      <c r="Q751" s="58"/>
      <c r="R751" s="58">
        <f>Table49[[#This Row],[QUANTITY]]*Table49[[#This Row],[INV Prices]]</f>
        <v>1.5</v>
      </c>
      <c r="S751" s="67"/>
      <c r="V751" s="41"/>
      <c r="W751" s="4" t="str">
        <f>IFERROR(VLOOKUP(Table49[[#This Row],[ITEM CODE]],Table2[[Item Code]:[Category ]],6,0),"")</f>
        <v>FOOD</v>
      </c>
      <c r="X751" s="1" t="str">
        <f>IFERROR(VLOOKUP(Table49[[#This Row],[ITEM CODE]],Table2[[Item Code]:[Sub Category]],7,0),"")</f>
        <v>Sandwich</v>
      </c>
      <c r="Y751" s="68" t="str">
        <f>Table49[[#This Row],[PO Number]]&amp;COUNTIFS($E$5:E751,E751)</f>
        <v>PO311944</v>
      </c>
    </row>
    <row r="752" spans="1:25" ht="14.7" customHeight="1" x14ac:dyDescent="0.3">
      <c r="A752" s="1">
        <f>IF(Table49[[#This Row],[ITEM NAME]]="","",ROW()-4)</f>
        <v>748</v>
      </c>
      <c r="B752" s="68">
        <v>45904</v>
      </c>
      <c r="C752" s="4">
        <f>IFERROR(VLOOKUP(B752,Table14[],3,0),"")</f>
        <v>9</v>
      </c>
      <c r="D752" s="4" t="str">
        <f>IFERROR(VLOOKUP(B752,Table14[],2,0),"")</f>
        <v>Week 01</v>
      </c>
      <c r="E752" s="4" t="s">
        <v>1607</v>
      </c>
      <c r="F752" s="44" t="s">
        <v>1608</v>
      </c>
      <c r="G752" s="44" t="s">
        <v>402</v>
      </c>
      <c r="H752" s="41" t="str">
        <f>IFERROR(VLOOKUP(Table49[[#This Row],[ITEM CODE]],Table2[[Item Code]:[Master Name]],2,0),"")</f>
        <v>F0101010017</v>
      </c>
      <c r="I752" s="41" t="s">
        <v>583</v>
      </c>
      <c r="J752" s="65" t="str">
        <f>IFERROR(VLOOKUP(Table49[[#This Row],[ITEM CODE]],Table2[[Item Code]:[Master Name]],3,0),"")</f>
        <v>Bulgogi Dosirak-KL-0001</v>
      </c>
      <c r="K752" s="1" t="str">
        <f>IFERROR(VLOOKUP(Table49[[#This Row],[ITEM CODE]],Table2[[Item Code]:[Master Name]],9,0),"")</f>
        <v>1BOX*1Portion</v>
      </c>
      <c r="L752" s="1" t="str">
        <f>IFERROR(VLOOKUP(Table49[[#This Row],[ITEM CODE]],Table2[[Item Code]:[Master Name]],8,0),"")</f>
        <v>BOX</v>
      </c>
      <c r="M752" s="41">
        <v>1</v>
      </c>
      <c r="N752" s="66">
        <f>IFERROR(VLOOKUP(Table49[[#This Row],[ITEM CODE]],Table2[[#All],[Item Code]:[Unit Cost]],10,0),0)</f>
        <v>2.2000000000000002</v>
      </c>
      <c r="O752" s="134">
        <f>IFERROR(VLOOKUP(Table49[[#This Row],[ITEM CODE]],Table2[[#All],[Item Code]:[Unit Cost]],10,0),0)</f>
        <v>2.2000000000000002</v>
      </c>
      <c r="P752" s="56"/>
      <c r="Q752" s="58"/>
      <c r="R752" s="58">
        <f>Table49[[#This Row],[QUANTITY]]*Table49[[#This Row],[INV Prices]]</f>
        <v>2.2000000000000002</v>
      </c>
      <c r="S752" s="67"/>
      <c r="V752" s="41"/>
      <c r="W752" s="4" t="str">
        <f>IFERROR(VLOOKUP(Table49[[#This Row],[ITEM CODE]],Table2[[Item Code]:[Category ]],6,0),"")</f>
        <v>FOOD</v>
      </c>
      <c r="X752" s="1" t="str">
        <f>IFERROR(VLOOKUP(Table49[[#This Row],[ITEM CODE]],Table2[[Item Code]:[Sub Category]],7,0),"")</f>
        <v>Korean Lunch Box</v>
      </c>
      <c r="Y752" s="68" t="str">
        <f>Table49[[#This Row],[PO Number]]&amp;COUNTIFS($E$5:E752,E752)</f>
        <v>PO311945</v>
      </c>
    </row>
    <row r="753" spans="1:25" ht="14.7" customHeight="1" x14ac:dyDescent="0.3">
      <c r="A753" s="1">
        <f>IF(Table49[[#This Row],[ITEM NAME]]="","",ROW()-4)</f>
        <v>749</v>
      </c>
      <c r="B753" s="68">
        <v>45904</v>
      </c>
      <c r="C753" s="4">
        <f>IFERROR(VLOOKUP(B753,Table14[],3,0),"")</f>
        <v>9</v>
      </c>
      <c r="D753" s="4" t="str">
        <f>IFERROR(VLOOKUP(B753,Table14[],2,0),"")</f>
        <v>Week 01</v>
      </c>
      <c r="E753" s="4" t="s">
        <v>1607</v>
      </c>
      <c r="F753" s="44" t="s">
        <v>1608</v>
      </c>
      <c r="G753" s="44" t="s">
        <v>402</v>
      </c>
      <c r="H753" s="41" t="str">
        <f>IFERROR(VLOOKUP(Table49[[#This Row],[ITEM CODE]],Table2[[Item Code]:[Master Name]],2,0),"")</f>
        <v>F0101010015</v>
      </c>
      <c r="I753" s="41" t="s">
        <v>585</v>
      </c>
      <c r="J753" s="65" t="str">
        <f>IFERROR(VLOOKUP(Table49[[#This Row],[ITEM CODE]],Table2[[Item Code]:[Master Name]],3,0),"")</f>
        <v>Japchae Dakgangjeong Dosirak-KL-0003</v>
      </c>
      <c r="K753" s="1" t="str">
        <f>IFERROR(VLOOKUP(Table49[[#This Row],[ITEM CODE]],Table2[[Item Code]:[Master Name]],9,0),"")</f>
        <v>1BOX*1Portion</v>
      </c>
      <c r="L753" s="1" t="str">
        <f>IFERROR(VLOOKUP(Table49[[#This Row],[ITEM CODE]],Table2[[Item Code]:[Master Name]],8,0),"")</f>
        <v>BOX</v>
      </c>
      <c r="M753" s="41">
        <v>1</v>
      </c>
      <c r="N753" s="66">
        <f>IFERROR(VLOOKUP(Table49[[#This Row],[ITEM CODE]],Table2[[#All],[Item Code]:[Unit Cost]],10,0),0)</f>
        <v>2.6</v>
      </c>
      <c r="O753" s="134">
        <f>IFERROR(VLOOKUP(Table49[[#This Row],[ITEM CODE]],Table2[[#All],[Item Code]:[Unit Cost]],10,0),0)</f>
        <v>2.6</v>
      </c>
      <c r="P753" s="56"/>
      <c r="Q753" s="58"/>
      <c r="R753" s="58">
        <f>Table49[[#This Row],[QUANTITY]]*Table49[[#This Row],[INV Prices]]</f>
        <v>2.6</v>
      </c>
      <c r="S753" s="67"/>
      <c r="V753" s="41"/>
      <c r="W753" s="4" t="str">
        <f>IFERROR(VLOOKUP(Table49[[#This Row],[ITEM CODE]],Table2[[Item Code]:[Category ]],6,0),"")</f>
        <v>FOOD</v>
      </c>
      <c r="X753" s="1" t="str">
        <f>IFERROR(VLOOKUP(Table49[[#This Row],[ITEM CODE]],Table2[[Item Code]:[Sub Category]],7,0),"")</f>
        <v>Korean Lunch Box</v>
      </c>
      <c r="Y753" s="68" t="str">
        <f>Table49[[#This Row],[PO Number]]&amp;COUNTIFS($E$5:E753,E753)</f>
        <v>PO311946</v>
      </c>
    </row>
    <row r="754" spans="1:25" ht="14.7" customHeight="1" x14ac:dyDescent="0.3">
      <c r="A754" s="1">
        <f>IF(Table49[[#This Row],[ITEM NAME]]="","",ROW()-4)</f>
        <v>750</v>
      </c>
      <c r="B754" s="68">
        <v>45904</v>
      </c>
      <c r="C754" s="4">
        <f>IFERROR(VLOOKUP(B754,Table14[],3,0),"")</f>
        <v>9</v>
      </c>
      <c r="D754" s="4" t="str">
        <f>IFERROR(VLOOKUP(B754,Table14[],2,0),"")</f>
        <v>Week 01</v>
      </c>
      <c r="E754" s="4" t="s">
        <v>1607</v>
      </c>
      <c r="F754" s="44" t="s">
        <v>1608</v>
      </c>
      <c r="G754" s="44" t="s">
        <v>402</v>
      </c>
      <c r="H754" s="41" t="str">
        <f>IFERROR(VLOOKUP(Table49[[#This Row],[ITEM CODE]],Table2[[Item Code]:[Master Name]],2,0),"")</f>
        <v>F0101010016</v>
      </c>
      <c r="I754" s="41" t="s">
        <v>584</v>
      </c>
      <c r="J754" s="65" t="str">
        <f>IFERROR(VLOOKUP(Table49[[#This Row],[ITEM CODE]],Table2[[Item Code]:[Master Name]],3,0),"")</f>
        <v>Stir Fried Spicy Pork Dosirak-KL-0002</v>
      </c>
      <c r="K754" s="1" t="str">
        <f>IFERROR(VLOOKUP(Table49[[#This Row],[ITEM CODE]],Table2[[Item Code]:[Master Name]],9,0),"")</f>
        <v>1BOX*1Portion</v>
      </c>
      <c r="L754" s="1" t="str">
        <f>IFERROR(VLOOKUP(Table49[[#This Row],[ITEM CODE]],Table2[[Item Code]:[Master Name]],8,0),"")</f>
        <v>BOX</v>
      </c>
      <c r="M754" s="41">
        <v>1</v>
      </c>
      <c r="N754" s="66">
        <f>IFERROR(VLOOKUP(Table49[[#This Row],[ITEM CODE]],Table2[[#All],[Item Code]:[Unit Cost]],10,0),0)</f>
        <v>2.38</v>
      </c>
      <c r="O754" s="134">
        <f>IFERROR(VLOOKUP(Table49[[#This Row],[ITEM CODE]],Table2[[#All],[Item Code]:[Unit Cost]],10,0),0)</f>
        <v>2.38</v>
      </c>
      <c r="P754" s="56"/>
      <c r="Q754" s="58"/>
      <c r="R754" s="58">
        <f>Table49[[#This Row],[QUANTITY]]*Table49[[#This Row],[INV Prices]]</f>
        <v>2.38</v>
      </c>
      <c r="S754" s="67"/>
      <c r="V754" s="41"/>
      <c r="W754" s="4" t="str">
        <f>IFERROR(VLOOKUP(Table49[[#This Row],[ITEM CODE]],Table2[[Item Code]:[Category ]],6,0),"")</f>
        <v>FOOD</v>
      </c>
      <c r="X754" s="1" t="str">
        <f>IFERROR(VLOOKUP(Table49[[#This Row],[ITEM CODE]],Table2[[Item Code]:[Sub Category]],7,0),"")</f>
        <v>Korean Lunch Box</v>
      </c>
      <c r="Y754" s="68" t="str">
        <f>Table49[[#This Row],[PO Number]]&amp;COUNTIFS($E$5:E754,E754)</f>
        <v>PO311947</v>
      </c>
    </row>
    <row r="755" spans="1:25" ht="14.7" customHeight="1" x14ac:dyDescent="0.3">
      <c r="A755" s="1">
        <f>IF(Table49[[#This Row],[ITEM NAME]]="","",ROW()-4)</f>
        <v>751</v>
      </c>
      <c r="B755" s="68">
        <v>45904</v>
      </c>
      <c r="C755" s="4">
        <f>IFERROR(VLOOKUP(B755,Table14[],3,0),"")</f>
        <v>9</v>
      </c>
      <c r="D755" s="4" t="str">
        <f>IFERROR(VLOOKUP(B755,Table14[],2,0),"")</f>
        <v>Week 01</v>
      </c>
      <c r="E755" s="4" t="s">
        <v>1607</v>
      </c>
      <c r="F755" s="44" t="s">
        <v>1608</v>
      </c>
      <c r="G755" s="44" t="s">
        <v>402</v>
      </c>
      <c r="H755" s="41" t="str">
        <f>IFERROR(VLOOKUP(Table49[[#This Row],[ITEM CODE]],Table2[[Item Code]:[Master Name]],2,0),"")</f>
        <v>F0103010013</v>
      </c>
      <c r="I755" s="41" t="s">
        <v>615</v>
      </c>
      <c r="J755" s="65" t="str">
        <f>IFERROR(VLOOKUP(Table49[[#This Row],[ITEM CODE]],Table2[[Item Code]:[Master Name]],3,0),"")</f>
        <v>Maki Crab &amp; Chicken Egg</v>
      </c>
      <c r="K755" s="1" t="str">
        <f>IFERROR(VLOOKUP(Table49[[#This Row],[ITEM CODE]],Table2[[Item Code]:[Master Name]],9,0),"")</f>
        <v>1BOX*6PCS</v>
      </c>
      <c r="L755" s="1" t="str">
        <f>IFERROR(VLOOKUP(Table49[[#This Row],[ITEM CODE]],Table2[[Item Code]:[Master Name]],8,0),"")</f>
        <v>Box</v>
      </c>
      <c r="M755" s="41">
        <v>1</v>
      </c>
      <c r="N755" s="66">
        <f>IFERROR(VLOOKUP(Table49[[#This Row],[ITEM CODE]],Table2[[#All],[Item Code]:[Unit Cost]],10,0),0)</f>
        <v>1.21</v>
      </c>
      <c r="O755" s="134">
        <f>IFERROR(VLOOKUP(Table49[[#This Row],[ITEM CODE]],Table2[[#All],[Item Code]:[Unit Cost]],10,0),0)</f>
        <v>1.21</v>
      </c>
      <c r="P755" s="56"/>
      <c r="Q755" s="58"/>
      <c r="R755" s="58">
        <f>Table49[[#This Row],[QUANTITY]]*Table49[[#This Row],[INV Prices]]</f>
        <v>1.21</v>
      </c>
      <c r="S755" s="67"/>
      <c r="V755" s="41"/>
      <c r="W755" s="4" t="str">
        <f>IFERROR(VLOOKUP(Table49[[#This Row],[ITEM CODE]],Table2[[Item Code]:[Category ]],6,0),"")</f>
        <v>FOOD</v>
      </c>
      <c r="X755" s="1" t="str">
        <f>IFERROR(VLOOKUP(Table49[[#This Row],[ITEM CODE]],Table2[[Item Code]:[Sub Category]],7,0),"")</f>
        <v>Sushi</v>
      </c>
      <c r="Y755" s="68" t="str">
        <f>Table49[[#This Row],[PO Number]]&amp;COUNTIFS($E$5:E755,E755)</f>
        <v>PO311948</v>
      </c>
    </row>
    <row r="756" spans="1:25" ht="14.7" customHeight="1" x14ac:dyDescent="0.3">
      <c r="A756" s="1">
        <f>IF(Table49[[#This Row],[ITEM NAME]]="","",ROW()-4)</f>
        <v>752</v>
      </c>
      <c r="B756" s="68">
        <v>45904</v>
      </c>
      <c r="C756" s="4">
        <f>IFERROR(VLOOKUP(B756,Table14[],3,0),"")</f>
        <v>9</v>
      </c>
      <c r="D756" s="4" t="str">
        <f>IFERROR(VLOOKUP(B756,Table14[],2,0),"")</f>
        <v>Week 01</v>
      </c>
      <c r="E756" s="4" t="s">
        <v>1607</v>
      </c>
      <c r="F756" s="44" t="s">
        <v>1608</v>
      </c>
      <c r="G756" s="44" t="s">
        <v>402</v>
      </c>
      <c r="H756" s="41" t="str">
        <f>IFERROR(VLOOKUP(Table49[[#This Row],[ITEM CODE]],Table2[[Item Code]:[Master Name]],2,0),"")</f>
        <v>F0103010014</v>
      </c>
      <c r="I756" s="41" t="s">
        <v>616</v>
      </c>
      <c r="J756" s="65" t="str">
        <f>IFERROR(VLOOKUP(Table49[[#This Row],[ITEM CODE]],Table2[[Item Code]:[Master Name]],3,0),"")</f>
        <v>Maki Cali &amp; Tuna Roll</v>
      </c>
      <c r="K756" s="1" t="str">
        <f>IFERROR(VLOOKUP(Table49[[#This Row],[ITEM CODE]],Table2[[Item Code]:[Master Name]],9,0),"")</f>
        <v>1BOX*3PCS</v>
      </c>
      <c r="L756" s="1" t="str">
        <f>IFERROR(VLOOKUP(Table49[[#This Row],[ITEM CODE]],Table2[[Item Code]:[Master Name]],8,0),"")</f>
        <v>Box</v>
      </c>
      <c r="M756" s="41">
        <v>1</v>
      </c>
      <c r="N756" s="66">
        <f>IFERROR(VLOOKUP(Table49[[#This Row],[ITEM CODE]],Table2[[#All],[Item Code]:[Unit Cost]],10,0),0)</f>
        <v>1.21</v>
      </c>
      <c r="O756" s="134">
        <f>IFERROR(VLOOKUP(Table49[[#This Row],[ITEM CODE]],Table2[[#All],[Item Code]:[Unit Cost]],10,0),0)</f>
        <v>1.21</v>
      </c>
      <c r="P756" s="56"/>
      <c r="Q756" s="58"/>
      <c r="R756" s="58">
        <f>Table49[[#This Row],[QUANTITY]]*Table49[[#This Row],[INV Prices]]</f>
        <v>1.21</v>
      </c>
      <c r="S756" s="67"/>
      <c r="V756" s="41"/>
      <c r="W756" s="4" t="str">
        <f>IFERROR(VLOOKUP(Table49[[#This Row],[ITEM CODE]],Table2[[Item Code]:[Category ]],6,0),"")</f>
        <v>FOOD</v>
      </c>
      <c r="X756" s="1" t="str">
        <f>IFERROR(VLOOKUP(Table49[[#This Row],[ITEM CODE]],Table2[[Item Code]:[Sub Category]],7,0),"")</f>
        <v>Sushi</v>
      </c>
      <c r="Y756" s="68" t="str">
        <f>Table49[[#This Row],[PO Number]]&amp;COUNTIFS($E$5:E756,E756)</f>
        <v>PO311949</v>
      </c>
    </row>
    <row r="757" spans="1:25" ht="14.7" customHeight="1" x14ac:dyDescent="0.3">
      <c r="A757" s="1">
        <f>IF(Table49[[#This Row],[ITEM NAME]]="","",ROW()-4)</f>
        <v>753</v>
      </c>
      <c r="B757" s="68">
        <v>45904</v>
      </c>
      <c r="C757" s="4">
        <f>IFERROR(VLOOKUP(B757,Table14[],3,0),"")</f>
        <v>9</v>
      </c>
      <c r="D757" s="4" t="str">
        <f>IFERROR(VLOOKUP(B757,Table14[],2,0),"")</f>
        <v>Week 01</v>
      </c>
      <c r="E757" s="4" t="s">
        <v>1609</v>
      </c>
      <c r="F757" s="44" t="s">
        <v>1610</v>
      </c>
      <c r="G757" s="44" t="s">
        <v>402</v>
      </c>
      <c r="H757" s="41" t="str">
        <f>IFERROR(VLOOKUP(Table49[[#This Row],[ITEM CODE]],Table2[[Item Code]:[Master Name]],2,0),"")</f>
        <v>900029</v>
      </c>
      <c r="I757" s="41" t="s">
        <v>211</v>
      </c>
      <c r="J757" s="65" t="str">
        <f>IFERROR(VLOOKUP(Table49[[#This Row],[ITEM CODE]],Table2[[Item Code]:[Master Name]],3,0),"")</f>
        <v>BEEF LOK LAK WITH RICE (បាយ​ ឡុកឡាក់សាច់គោ)</v>
      </c>
      <c r="K757" s="1" t="str">
        <f>IFERROR(VLOOKUP(Table49[[#This Row],[ITEM CODE]],Table2[[Item Code]:[Master Name]],9,0),"")</f>
        <v>1BOX*1Portion</v>
      </c>
      <c r="L757" s="1" t="str">
        <f>IFERROR(VLOOKUP(Table49[[#This Row],[ITEM CODE]],Table2[[Item Code]:[Master Name]],8,0),"")</f>
        <v>BOX</v>
      </c>
      <c r="M757" s="41">
        <v>1</v>
      </c>
      <c r="N757" s="66">
        <f>IFERROR(VLOOKUP(Table49[[#This Row],[ITEM CODE]],Table2[[#All],[Item Code]:[Unit Cost]],10,0),0)</f>
        <v>1.6679999999999999</v>
      </c>
      <c r="O757" s="134">
        <f>IFERROR(VLOOKUP(Table49[[#This Row],[ITEM CODE]],Table2[[#All],[Item Code]:[Unit Cost]],10,0),0)</f>
        <v>1.6679999999999999</v>
      </c>
      <c r="P757" s="56"/>
      <c r="Q757" s="58"/>
      <c r="R757" s="58">
        <f>Table49[[#This Row],[QUANTITY]]*Table49[[#This Row],[INV Prices]]</f>
        <v>1.6679999999999999</v>
      </c>
      <c r="S757" s="67"/>
      <c r="V757" s="41"/>
      <c r="W757" s="4" t="str">
        <f>IFERROR(VLOOKUP(Table49[[#This Row],[ITEM CODE]],Table2[[Item Code]:[Category ]],6,0),"")</f>
        <v>FOOD</v>
      </c>
      <c r="X757" s="1" t="str">
        <f>IFERROR(VLOOKUP(Table49[[#This Row],[ITEM CODE]],Table2[[Item Code]:[Sub Category]],7,0),"")</f>
        <v>Khmer Food</v>
      </c>
      <c r="Y757" s="68" t="str">
        <f>Table49[[#This Row],[PO Number]]&amp;COUNTIFS($E$5:E757,E757)</f>
        <v>PO311981</v>
      </c>
    </row>
    <row r="758" spans="1:25" ht="14.7" customHeight="1" x14ac:dyDescent="0.3">
      <c r="A758" s="1">
        <f>IF(Table49[[#This Row],[ITEM NAME]]="","",ROW()-4)</f>
        <v>754</v>
      </c>
      <c r="B758" s="68">
        <v>45904</v>
      </c>
      <c r="C758" s="4">
        <f>IFERROR(VLOOKUP(B758,Table14[],3,0),"")</f>
        <v>9</v>
      </c>
      <c r="D758" s="4" t="str">
        <f>IFERROR(VLOOKUP(B758,Table14[],2,0),"")</f>
        <v>Week 01</v>
      </c>
      <c r="E758" s="4" t="s">
        <v>1609</v>
      </c>
      <c r="F758" s="44" t="s">
        <v>1610</v>
      </c>
      <c r="G758" s="44" t="s">
        <v>402</v>
      </c>
      <c r="H758" s="41" t="str">
        <f>IFERROR(VLOOKUP(Table49[[#This Row],[ITEM CODE]],Table2[[Item Code]:[Master Name]],2,0),"")</f>
        <v>900027</v>
      </c>
      <c r="I758" s="41" t="s">
        <v>212</v>
      </c>
      <c r="J758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758" s="1" t="str">
        <f>IFERROR(VLOOKUP(Table49[[#This Row],[ITEM CODE]],Table2[[Item Code]:[Master Name]],9,0),"")</f>
        <v>1BOX*1Portion</v>
      </c>
      <c r="L758" s="1" t="str">
        <f>IFERROR(VLOOKUP(Table49[[#This Row],[ITEM CODE]],Table2[[Item Code]:[Master Name]],8,0),"")</f>
        <v>BOX</v>
      </c>
      <c r="M758" s="41">
        <v>1</v>
      </c>
      <c r="N758" s="66">
        <f>IFERROR(VLOOKUP(Table49[[#This Row],[ITEM CODE]],Table2[[#All],[Item Code]:[Unit Cost]],10,0),0)</f>
        <v>1.2023999999999999</v>
      </c>
      <c r="O758" s="134">
        <f>IFERROR(VLOOKUP(Table49[[#This Row],[ITEM CODE]],Table2[[#All],[Item Code]:[Unit Cost]],10,0),0)</f>
        <v>1.2023999999999999</v>
      </c>
      <c r="P758" s="56"/>
      <c r="Q758" s="58"/>
      <c r="R758" s="58">
        <f>Table49[[#This Row],[QUANTITY]]*Table49[[#This Row],[INV Prices]]</f>
        <v>1.2023999999999999</v>
      </c>
      <c r="S758" s="67"/>
      <c r="V758" s="41"/>
      <c r="W758" s="4" t="str">
        <f>IFERROR(VLOOKUP(Table49[[#This Row],[ITEM CODE]],Table2[[Item Code]:[Category ]],6,0),"")</f>
        <v>FOOD</v>
      </c>
      <c r="X758" s="1" t="str">
        <f>IFERROR(VLOOKUP(Table49[[#This Row],[ITEM CODE]],Table2[[Item Code]:[Sub Category]],7,0),"")</f>
        <v>Khmer Food</v>
      </c>
      <c r="Y758" s="68" t="str">
        <f>Table49[[#This Row],[PO Number]]&amp;COUNTIFS($E$5:E758,E758)</f>
        <v>PO311982</v>
      </c>
    </row>
    <row r="759" spans="1:25" ht="14.7" customHeight="1" x14ac:dyDescent="0.3">
      <c r="A759" s="1">
        <f>IF(Table49[[#This Row],[ITEM NAME]]="","",ROW()-4)</f>
        <v>755</v>
      </c>
      <c r="B759" s="68">
        <v>45904</v>
      </c>
      <c r="C759" s="4">
        <f>IFERROR(VLOOKUP(B759,Table14[],3,0),"")</f>
        <v>9</v>
      </c>
      <c r="D759" s="4" t="str">
        <f>IFERROR(VLOOKUP(B759,Table14[],2,0),"")</f>
        <v>Week 01</v>
      </c>
      <c r="E759" s="4" t="s">
        <v>1609</v>
      </c>
      <c r="F759" s="44" t="s">
        <v>1610</v>
      </c>
      <c r="G759" s="44" t="s">
        <v>402</v>
      </c>
      <c r="H759" s="41" t="str">
        <f>IFERROR(VLOOKUP(Table49[[#This Row],[ITEM CODE]],Table2[[Item Code]:[Master Name]],2,0),"")</f>
        <v>900031</v>
      </c>
      <c r="I759" s="41" t="s">
        <v>218</v>
      </c>
      <c r="J759" s="65" t="str">
        <f>IFERROR(VLOOKUP(Table49[[#This Row],[ITEM CODE]],Table2[[Item Code]:[Master Name]],3,0),"")</f>
        <v>ROASTED DUCK WITH RICE (បាយ ទាខ្វៃ)</v>
      </c>
      <c r="K759" s="1" t="str">
        <f>IFERROR(VLOOKUP(Table49[[#This Row],[ITEM CODE]],Table2[[Item Code]:[Master Name]],9,0),"")</f>
        <v>1BOX*1Portion</v>
      </c>
      <c r="L759" s="1" t="str">
        <f>IFERROR(VLOOKUP(Table49[[#This Row],[ITEM CODE]],Table2[[Item Code]:[Master Name]],8,0),"")</f>
        <v>BOX</v>
      </c>
      <c r="M759" s="41">
        <v>1</v>
      </c>
      <c r="N759" s="66">
        <f>IFERROR(VLOOKUP(Table49[[#This Row],[ITEM CODE]],Table2[[#All],[Item Code]:[Unit Cost]],10,0),0)</f>
        <v>1.4783999999999999</v>
      </c>
      <c r="O759" s="134">
        <f>IFERROR(VLOOKUP(Table49[[#This Row],[ITEM CODE]],Table2[[#All],[Item Code]:[Unit Cost]],10,0),0)</f>
        <v>1.4783999999999999</v>
      </c>
      <c r="P759" s="56"/>
      <c r="Q759" s="58"/>
      <c r="R759" s="58">
        <f>Table49[[#This Row],[QUANTITY]]*Table49[[#This Row],[INV Prices]]</f>
        <v>1.4783999999999999</v>
      </c>
      <c r="S759" s="67"/>
      <c r="V759" s="41"/>
      <c r="W759" s="4" t="str">
        <f>IFERROR(VLOOKUP(Table49[[#This Row],[ITEM CODE]],Table2[[Item Code]:[Category ]],6,0),"")</f>
        <v>FOOD</v>
      </c>
      <c r="X759" s="1" t="str">
        <f>IFERROR(VLOOKUP(Table49[[#This Row],[ITEM CODE]],Table2[[Item Code]:[Sub Category]],7,0),"")</f>
        <v>Khmer Food</v>
      </c>
      <c r="Y759" s="68" t="str">
        <f>Table49[[#This Row],[PO Number]]&amp;COUNTIFS($E$5:E759,E759)</f>
        <v>PO311983</v>
      </c>
    </row>
    <row r="760" spans="1:25" ht="14.7" customHeight="1" x14ac:dyDescent="0.3">
      <c r="A760" s="1">
        <f>IF(Table49[[#This Row],[ITEM NAME]]="","",ROW()-4)</f>
        <v>756</v>
      </c>
      <c r="B760" s="68">
        <v>45904</v>
      </c>
      <c r="C760" s="4">
        <f>IFERROR(VLOOKUP(B760,Table14[],3,0),"")</f>
        <v>9</v>
      </c>
      <c r="D760" s="4" t="str">
        <f>IFERROR(VLOOKUP(B760,Table14[],2,0),"")</f>
        <v>Week 01</v>
      </c>
      <c r="E760" s="4" t="s">
        <v>1609</v>
      </c>
      <c r="F760" s="44" t="s">
        <v>1610</v>
      </c>
      <c r="G760" s="44" t="s">
        <v>402</v>
      </c>
      <c r="H760" s="41" t="str">
        <f>IFERROR(VLOOKUP(Table49[[#This Row],[ITEM CODE]],Table2[[Item Code]:[Master Name]],2,0),"")</f>
        <v>900032</v>
      </c>
      <c r="I760" s="41" t="s">
        <v>214</v>
      </c>
      <c r="J760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760" s="1" t="str">
        <f>IFERROR(VLOOKUP(Table49[[#This Row],[ITEM CODE]],Table2[[Item Code]:[Master Name]],9,0),"")</f>
        <v>1BOX*1Portion</v>
      </c>
      <c r="L760" s="1" t="str">
        <f>IFERROR(VLOOKUP(Table49[[#This Row],[ITEM CODE]],Table2[[Item Code]:[Master Name]],8,0),"")</f>
        <v>BOX</v>
      </c>
      <c r="M760" s="41">
        <v>1</v>
      </c>
      <c r="N760" s="66">
        <f>IFERROR(VLOOKUP(Table49[[#This Row],[ITEM CODE]],Table2[[#All],[Item Code]:[Unit Cost]],10,0),0)</f>
        <v>1.2984</v>
      </c>
      <c r="O760" s="134">
        <f>IFERROR(VLOOKUP(Table49[[#This Row],[ITEM CODE]],Table2[[#All],[Item Code]:[Unit Cost]],10,0),0)</f>
        <v>1.2984</v>
      </c>
      <c r="P760" s="56"/>
      <c r="Q760" s="58"/>
      <c r="R760" s="58">
        <f>Table49[[#This Row],[QUANTITY]]*Table49[[#This Row],[INV Prices]]</f>
        <v>1.2984</v>
      </c>
      <c r="S760" s="67"/>
      <c r="V760" s="41"/>
      <c r="W760" s="4" t="str">
        <f>IFERROR(VLOOKUP(Table49[[#This Row],[ITEM CODE]],Table2[[Item Code]:[Category ]],6,0),"")</f>
        <v>FOOD</v>
      </c>
      <c r="X760" s="1" t="str">
        <f>IFERROR(VLOOKUP(Table49[[#This Row],[ITEM CODE]],Table2[[Item Code]:[Sub Category]],7,0),"")</f>
        <v>Khmer Food</v>
      </c>
      <c r="Y760" s="68" t="str">
        <f>Table49[[#This Row],[PO Number]]&amp;COUNTIFS($E$5:E760,E760)</f>
        <v>PO311984</v>
      </c>
    </row>
    <row r="761" spans="1:25" ht="14.7" customHeight="1" x14ac:dyDescent="0.3">
      <c r="A761" s="1">
        <f>IF(Table49[[#This Row],[ITEM NAME]]="","",ROW()-4)</f>
        <v>757</v>
      </c>
      <c r="B761" s="68">
        <v>45904</v>
      </c>
      <c r="C761" s="4">
        <f>IFERROR(VLOOKUP(B761,Table14[],3,0),"")</f>
        <v>9</v>
      </c>
      <c r="D761" s="4" t="str">
        <f>IFERROR(VLOOKUP(B761,Table14[],2,0),"")</f>
        <v>Week 01</v>
      </c>
      <c r="E761" s="4" t="s">
        <v>1609</v>
      </c>
      <c r="F761" s="44" t="s">
        <v>1610</v>
      </c>
      <c r="G761" s="44" t="s">
        <v>402</v>
      </c>
      <c r="H761" s="41" t="str">
        <f>IFERROR(VLOOKUP(Table49[[#This Row],[ITEM CODE]],Table2[[Item Code]:[Master Name]],2,0),"")</f>
        <v>900028</v>
      </c>
      <c r="I761" s="41" t="s">
        <v>215</v>
      </c>
      <c r="J761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761" s="1" t="str">
        <f>IFERROR(VLOOKUP(Table49[[#This Row],[ITEM CODE]],Table2[[Item Code]:[Master Name]],9,0),"")</f>
        <v>1BOX*1Portion</v>
      </c>
      <c r="L761" s="1" t="str">
        <f>IFERROR(VLOOKUP(Table49[[#This Row],[ITEM CODE]],Table2[[Item Code]:[Master Name]],8,0),"")</f>
        <v>BOX</v>
      </c>
      <c r="M761" s="41">
        <v>1</v>
      </c>
      <c r="N761" s="66">
        <f>IFERROR(VLOOKUP(Table49[[#This Row],[ITEM CODE]],Table2[[#All],[Item Code]:[Unit Cost]],10,0),0)</f>
        <v>1.0104</v>
      </c>
      <c r="O761" s="134">
        <f>IFERROR(VLOOKUP(Table49[[#This Row],[ITEM CODE]],Table2[[#All],[Item Code]:[Unit Cost]],10,0),0)</f>
        <v>1.0104</v>
      </c>
      <c r="P761" s="56"/>
      <c r="Q761" s="58"/>
      <c r="R761" s="58">
        <f>Table49[[#This Row],[QUANTITY]]*Table49[[#This Row],[INV Prices]]</f>
        <v>1.0104</v>
      </c>
      <c r="S761" s="67"/>
      <c r="V761" s="41"/>
      <c r="W761" s="4" t="str">
        <f>IFERROR(VLOOKUP(Table49[[#This Row],[ITEM CODE]],Table2[[Item Code]:[Category ]],6,0),"")</f>
        <v>FOOD</v>
      </c>
      <c r="X761" s="1" t="str">
        <f>IFERROR(VLOOKUP(Table49[[#This Row],[ITEM CODE]],Table2[[Item Code]:[Sub Category]],7,0),"")</f>
        <v>Khmer Food</v>
      </c>
      <c r="Y761" s="68" t="str">
        <f>Table49[[#This Row],[PO Number]]&amp;COUNTIFS($E$5:E761,E761)</f>
        <v>PO311985</v>
      </c>
    </row>
    <row r="762" spans="1:25" ht="14.7" customHeight="1" x14ac:dyDescent="0.3">
      <c r="A762" s="1">
        <f>IF(Table49[[#This Row],[ITEM NAME]]="","",ROW()-4)</f>
        <v>758</v>
      </c>
      <c r="B762" s="68">
        <v>45904</v>
      </c>
      <c r="C762" s="4">
        <f>IFERROR(VLOOKUP(B762,Table14[],3,0),"")</f>
        <v>9</v>
      </c>
      <c r="D762" s="4" t="str">
        <f>IFERROR(VLOOKUP(B762,Table14[],2,0),"")</f>
        <v>Week 01</v>
      </c>
      <c r="E762" s="4" t="s">
        <v>1609</v>
      </c>
      <c r="F762" s="44" t="s">
        <v>1610</v>
      </c>
      <c r="G762" s="44" t="s">
        <v>402</v>
      </c>
      <c r="H762" s="41" t="str">
        <f>IFERROR(VLOOKUP(Table49[[#This Row],[ITEM CODE]],Table2[[Item Code]:[Master Name]],2,0),"")</f>
        <v>900038</v>
      </c>
      <c r="I762" s="41" t="s">
        <v>219</v>
      </c>
      <c r="J762" s="65" t="str">
        <f>IFERROR(VLOOKUP(Table49[[#This Row],[ITEM CODE]],Table2[[Item Code]:[Master Name]],3,0),"")</f>
        <v>ROATED PORK BELLY WITH RICE (បាយ សាច់ជ្រូក៣ជាន់)</v>
      </c>
      <c r="K762" s="1" t="str">
        <f>IFERROR(VLOOKUP(Table49[[#This Row],[ITEM CODE]],Table2[[Item Code]:[Master Name]],9,0),"")</f>
        <v>1BOX*1Portion</v>
      </c>
      <c r="L762" s="1" t="str">
        <f>IFERROR(VLOOKUP(Table49[[#This Row],[ITEM CODE]],Table2[[Item Code]:[Master Name]],8,0),"")</f>
        <v>BOX</v>
      </c>
      <c r="M762" s="41">
        <v>1</v>
      </c>
      <c r="N762" s="66">
        <f>IFERROR(VLOOKUP(Table49[[#This Row],[ITEM CODE]],Table2[[#All],[Item Code]:[Unit Cost]],10,0),0)</f>
        <v>1.0920000000000001</v>
      </c>
      <c r="O762" s="134">
        <f>IFERROR(VLOOKUP(Table49[[#This Row],[ITEM CODE]],Table2[[#All],[Item Code]:[Unit Cost]],10,0),0)</f>
        <v>1.0920000000000001</v>
      </c>
      <c r="P762" s="56"/>
      <c r="Q762" s="58"/>
      <c r="R762" s="58">
        <f>Table49[[#This Row],[QUANTITY]]*Table49[[#This Row],[INV Prices]]</f>
        <v>1.0920000000000001</v>
      </c>
      <c r="S762" s="67"/>
      <c r="V762" s="41"/>
      <c r="W762" s="4" t="str">
        <f>IFERROR(VLOOKUP(Table49[[#This Row],[ITEM CODE]],Table2[[Item Code]:[Category ]],6,0),"")</f>
        <v>FOOD</v>
      </c>
      <c r="X762" s="1" t="str">
        <f>IFERROR(VLOOKUP(Table49[[#This Row],[ITEM CODE]],Table2[[Item Code]:[Sub Category]],7,0),"")</f>
        <v>Khmer Food</v>
      </c>
      <c r="Y762" s="68" t="str">
        <f>Table49[[#This Row],[PO Number]]&amp;COUNTIFS($E$5:E762,E762)</f>
        <v>PO311986</v>
      </c>
    </row>
    <row r="763" spans="1:25" ht="14.7" customHeight="1" x14ac:dyDescent="0.3">
      <c r="A763" s="1">
        <f>IF(Table49[[#This Row],[ITEM NAME]]="","",ROW()-4)</f>
        <v>759</v>
      </c>
      <c r="B763" s="68">
        <v>45904</v>
      </c>
      <c r="C763" s="4">
        <f>IFERROR(VLOOKUP(B763,Table14[],3,0),"")</f>
        <v>9</v>
      </c>
      <c r="D763" s="4" t="str">
        <f>IFERROR(VLOOKUP(B763,Table14[],2,0),"")</f>
        <v>Week 01</v>
      </c>
      <c r="E763" s="4" t="s">
        <v>1609</v>
      </c>
      <c r="F763" s="44" t="s">
        <v>1610</v>
      </c>
      <c r="G763" s="44" t="s">
        <v>402</v>
      </c>
      <c r="H763" s="41" t="str">
        <f>IFERROR(VLOOKUP(Table49[[#This Row],[ITEM CODE]],Table2[[Item Code]:[Master Name]],2,0),"")</f>
        <v>900036</v>
      </c>
      <c r="I763" s="41" t="s">
        <v>220</v>
      </c>
      <c r="J763" s="65" t="str">
        <f>IFERROR(VLOOKUP(Table49[[#This Row],[ITEM CODE]],Table2[[Item Code]:[Master Name]],3,0),"")</f>
        <v>THICK CHICKEN CURRY (ការីសាច់មាន់) ខាប់</v>
      </c>
      <c r="K763" s="1" t="str">
        <f>IFERROR(VLOOKUP(Table49[[#This Row],[ITEM CODE]],Table2[[Item Code]:[Master Name]],9,0),"")</f>
        <v>1BOX*1Portion</v>
      </c>
      <c r="L763" s="1" t="str">
        <f>IFERROR(VLOOKUP(Table49[[#This Row],[ITEM CODE]],Table2[[Item Code]:[Master Name]],8,0),"")</f>
        <v>BOX</v>
      </c>
      <c r="M763" s="41">
        <v>1</v>
      </c>
      <c r="N763" s="66">
        <f>IFERROR(VLOOKUP(Table49[[#This Row],[ITEM CODE]],Table2[[#All],[Item Code]:[Unit Cost]],10,0),0)</f>
        <v>1.3824000000000001</v>
      </c>
      <c r="O763" s="134">
        <f>IFERROR(VLOOKUP(Table49[[#This Row],[ITEM CODE]],Table2[[#All],[Item Code]:[Unit Cost]],10,0),0)</f>
        <v>1.3824000000000001</v>
      </c>
      <c r="P763" s="56"/>
      <c r="Q763" s="58"/>
      <c r="R763" s="58">
        <f>Table49[[#This Row],[QUANTITY]]*Table49[[#This Row],[INV Prices]]</f>
        <v>1.3824000000000001</v>
      </c>
      <c r="S763" s="67"/>
      <c r="V763" s="41"/>
      <c r="W763" s="4" t="str">
        <f>IFERROR(VLOOKUP(Table49[[#This Row],[ITEM CODE]],Table2[[Item Code]:[Category ]],6,0),"")</f>
        <v>FOOD</v>
      </c>
      <c r="X763" s="1" t="str">
        <f>IFERROR(VLOOKUP(Table49[[#This Row],[ITEM CODE]],Table2[[Item Code]:[Sub Category]],7,0),"")</f>
        <v>Khmer Food</v>
      </c>
      <c r="Y763" s="68" t="str">
        <f>Table49[[#This Row],[PO Number]]&amp;COUNTIFS($E$5:E763,E763)</f>
        <v>PO311987</v>
      </c>
    </row>
    <row r="764" spans="1:25" ht="14.7" customHeight="1" x14ac:dyDescent="0.3">
      <c r="A764" s="1">
        <f>IF(Table49[[#This Row],[ITEM NAME]]="","",ROW()-4)</f>
        <v>760</v>
      </c>
      <c r="B764" s="68">
        <v>45904</v>
      </c>
      <c r="C764" s="4">
        <f>IFERROR(VLOOKUP(B764,Table14[],3,0),"")</f>
        <v>9</v>
      </c>
      <c r="D764" s="4" t="str">
        <f>IFERROR(VLOOKUP(B764,Table14[],2,0),"")</f>
        <v>Week 01</v>
      </c>
      <c r="E764" s="4" t="s">
        <v>1609</v>
      </c>
      <c r="F764" s="44" t="s">
        <v>1610</v>
      </c>
      <c r="G764" s="44" t="s">
        <v>402</v>
      </c>
      <c r="H764" s="41" t="str">
        <f>IFERROR(VLOOKUP(Table49[[#This Row],[ITEM CODE]],Table2[[Item Code]:[Master Name]],2,0),"")</f>
        <v>900035</v>
      </c>
      <c r="I764" s="41" t="s">
        <v>221</v>
      </c>
      <c r="J764" s="65" t="str">
        <f>IFERROR(VLOOKUP(Table49[[#This Row],[ITEM CODE]],Table2[[Item Code]:[Master Name]],3,0),"")</f>
        <v>THICK BEEF CURRY SARAMAN (ការីសារ៉ាម៉ាន់សាច់គោ) ខាប់</v>
      </c>
      <c r="K764" s="1" t="str">
        <f>IFERROR(VLOOKUP(Table49[[#This Row],[ITEM CODE]],Table2[[Item Code]:[Master Name]],9,0),"")</f>
        <v>1BOX*1Portion</v>
      </c>
      <c r="L764" s="1" t="str">
        <f>IFERROR(VLOOKUP(Table49[[#This Row],[ITEM CODE]],Table2[[Item Code]:[Master Name]],8,0),"")</f>
        <v>BOX</v>
      </c>
      <c r="M764" s="41">
        <v>1</v>
      </c>
      <c r="N764" s="66">
        <f>IFERROR(VLOOKUP(Table49[[#This Row],[ITEM CODE]],Table2[[#All],[Item Code]:[Unit Cost]],10,0),0)</f>
        <v>1.9079999999999999</v>
      </c>
      <c r="O764" s="134">
        <f>IFERROR(VLOOKUP(Table49[[#This Row],[ITEM CODE]],Table2[[#All],[Item Code]:[Unit Cost]],10,0),0)</f>
        <v>1.9079999999999999</v>
      </c>
      <c r="P764" s="56"/>
      <c r="Q764" s="58"/>
      <c r="R764" s="58">
        <f>Table49[[#This Row],[QUANTITY]]*Table49[[#This Row],[INV Prices]]</f>
        <v>1.9079999999999999</v>
      </c>
      <c r="S764" s="67"/>
      <c r="V764" s="41"/>
      <c r="W764" s="4" t="str">
        <f>IFERROR(VLOOKUP(Table49[[#This Row],[ITEM CODE]],Table2[[Item Code]:[Category ]],6,0),"")</f>
        <v>FOOD</v>
      </c>
      <c r="X764" s="1" t="str">
        <f>IFERROR(VLOOKUP(Table49[[#This Row],[ITEM CODE]],Table2[[Item Code]:[Sub Category]],7,0),"")</f>
        <v>Khmer Food</v>
      </c>
      <c r="Y764" s="68" t="str">
        <f>Table49[[#This Row],[PO Number]]&amp;COUNTIFS($E$5:E764,E764)</f>
        <v>PO311988</v>
      </c>
    </row>
    <row r="765" spans="1:25" ht="14.7" customHeight="1" x14ac:dyDescent="0.3">
      <c r="A765" s="1">
        <f>IF(Table49[[#This Row],[ITEM NAME]]="","",ROW()-4)</f>
        <v>761</v>
      </c>
      <c r="B765" s="68">
        <v>45904</v>
      </c>
      <c r="C765" s="4">
        <f>IFERROR(VLOOKUP(B765,Table14[],3,0),"")</f>
        <v>9</v>
      </c>
      <c r="D765" s="4" t="str">
        <f>IFERROR(VLOOKUP(B765,Table14[],2,0),"")</f>
        <v>Week 01</v>
      </c>
      <c r="E765" s="4" t="s">
        <v>1609</v>
      </c>
      <c r="F765" s="44" t="s">
        <v>1610</v>
      </c>
      <c r="G765" s="44" t="s">
        <v>402</v>
      </c>
      <c r="H765" s="41" t="str">
        <f>IFERROR(VLOOKUP(Table49[[#This Row],[ITEM CODE]],Table2[[Item Code]:[Master Name]],2,0),"")</f>
        <v>900037</v>
      </c>
      <c r="I765" s="41" t="s">
        <v>223</v>
      </c>
      <c r="J765" s="65" t="str">
        <f>IFERROR(VLOOKUP(Table49[[#This Row],[ITEM CODE]],Table2[[Item Code]:[Master Name]],3,0),"")</f>
        <v>HIKO FRIED RICE (បាយឆា HIKO)</v>
      </c>
      <c r="K765" s="1" t="str">
        <f>IFERROR(VLOOKUP(Table49[[#This Row],[ITEM CODE]],Table2[[Item Code]:[Master Name]],9,0),"")</f>
        <v>1BOX*1Portion</v>
      </c>
      <c r="L765" s="1" t="str">
        <f>IFERROR(VLOOKUP(Table49[[#This Row],[ITEM CODE]],Table2[[Item Code]:[Master Name]],8,0),"")</f>
        <v>BOX</v>
      </c>
      <c r="M765" s="41">
        <v>1</v>
      </c>
      <c r="N765" s="66">
        <f>IFERROR(VLOOKUP(Table49[[#This Row],[ITEM CODE]],Table2[[#All],[Item Code]:[Unit Cost]],10,0),0)</f>
        <v>1.68</v>
      </c>
      <c r="O765" s="134">
        <f>IFERROR(VLOOKUP(Table49[[#This Row],[ITEM CODE]],Table2[[#All],[Item Code]:[Unit Cost]],10,0),0)</f>
        <v>1.68</v>
      </c>
      <c r="P765" s="56"/>
      <c r="Q765" s="58"/>
      <c r="R765" s="58">
        <f>Table49[[#This Row],[QUANTITY]]*Table49[[#This Row],[INV Prices]]</f>
        <v>1.68</v>
      </c>
      <c r="S765" s="67"/>
      <c r="V765" s="41"/>
      <c r="W765" s="4" t="str">
        <f>IFERROR(VLOOKUP(Table49[[#This Row],[ITEM CODE]],Table2[[Item Code]:[Category ]],6,0),"")</f>
        <v>FOOD</v>
      </c>
      <c r="X765" s="1" t="str">
        <f>IFERROR(VLOOKUP(Table49[[#This Row],[ITEM CODE]],Table2[[Item Code]:[Sub Category]],7,0),"")</f>
        <v>Khmer Food</v>
      </c>
      <c r="Y765" s="68" t="str">
        <f>Table49[[#This Row],[PO Number]]&amp;COUNTIFS($E$5:E765,E765)</f>
        <v>PO311989</v>
      </c>
    </row>
    <row r="766" spans="1:25" ht="14.7" customHeight="1" x14ac:dyDescent="0.3">
      <c r="A766" s="1">
        <f>IF(Table49[[#This Row],[ITEM NAME]]="","",ROW()-4)</f>
        <v>762</v>
      </c>
      <c r="B766" s="68">
        <v>45904</v>
      </c>
      <c r="C766" s="4">
        <f>IFERROR(VLOOKUP(B766,Table14[],3,0),"")</f>
        <v>9</v>
      </c>
      <c r="D766" s="4" t="str">
        <f>IFERROR(VLOOKUP(B766,Table14[],2,0),"")</f>
        <v>Week 01</v>
      </c>
      <c r="E766" s="4" t="s">
        <v>1609</v>
      </c>
      <c r="F766" s="44" t="s">
        <v>1610</v>
      </c>
      <c r="G766" s="44" t="s">
        <v>402</v>
      </c>
      <c r="H766" s="41" t="str">
        <f>IFERROR(VLOOKUP(Table49[[#This Row],[ITEM CODE]],Table2[[Item Code]:[Master Name]],2,0),"")</f>
        <v>F0101010018</v>
      </c>
      <c r="I766" s="41" t="s">
        <v>633</v>
      </c>
      <c r="J766" s="65" t="str">
        <f>IFERROR(VLOOKUP(Table49[[#This Row],[ITEM CODE]],Table2[[Item Code]:[Master Name]],3,0),"")</f>
        <v>Salmon Fried Rice (បា​យឆា សាលម៉ុន)</v>
      </c>
      <c r="K766" s="1" t="str">
        <f>IFERROR(VLOOKUP(Table49[[#This Row],[ITEM CODE]],Table2[[Item Code]:[Master Name]],9,0),"")</f>
        <v>1BOX*1Portion</v>
      </c>
      <c r="L766" s="1" t="str">
        <f>IFERROR(VLOOKUP(Table49[[#This Row],[ITEM CODE]],Table2[[Item Code]:[Master Name]],8,0),"")</f>
        <v>BOX</v>
      </c>
      <c r="M766" s="41">
        <v>1</v>
      </c>
      <c r="N766" s="66">
        <f>IFERROR(VLOOKUP(Table49[[#This Row],[ITEM CODE]],Table2[[#All],[Item Code]:[Unit Cost]],10,0),0)</f>
        <v>1.6</v>
      </c>
      <c r="O766" s="134">
        <f>IFERROR(VLOOKUP(Table49[[#This Row],[ITEM CODE]],Table2[[#All],[Item Code]:[Unit Cost]],10,0),0)</f>
        <v>1.6</v>
      </c>
      <c r="P766" s="56"/>
      <c r="Q766" s="58"/>
      <c r="R766" s="58">
        <f>Table49[[#This Row],[QUANTITY]]*Table49[[#This Row],[INV Prices]]</f>
        <v>1.6</v>
      </c>
      <c r="S766" s="67"/>
      <c r="V766" s="41"/>
      <c r="W766" s="4" t="str">
        <f>IFERROR(VLOOKUP(Table49[[#This Row],[ITEM CODE]],Table2[[Item Code]:[Category ]],6,0),"")</f>
        <v>FOOD</v>
      </c>
      <c r="X766" s="1" t="str">
        <f>IFERROR(VLOOKUP(Table49[[#This Row],[ITEM CODE]],Table2[[Item Code]:[Sub Category]],7,0),"")</f>
        <v>Khmer Food</v>
      </c>
      <c r="Y766" s="68" t="str">
        <f>Table49[[#This Row],[PO Number]]&amp;COUNTIFS($E$5:E766,E766)</f>
        <v>PO3119810</v>
      </c>
    </row>
    <row r="767" spans="1:25" ht="14.7" customHeight="1" x14ac:dyDescent="0.3">
      <c r="A767" s="1">
        <f>IF(Table49[[#This Row],[ITEM NAME]]="","",ROW()-4)</f>
        <v>763</v>
      </c>
      <c r="B767" s="68">
        <v>45904</v>
      </c>
      <c r="C767" s="4">
        <f>IFERROR(VLOOKUP(B767,Table14[],3,0),"")</f>
        <v>9</v>
      </c>
      <c r="D767" s="4" t="str">
        <f>IFERROR(VLOOKUP(B767,Table14[],2,0),"")</f>
        <v>Week 01</v>
      </c>
      <c r="E767" s="4" t="s">
        <v>1609</v>
      </c>
      <c r="F767" s="44" t="s">
        <v>1610</v>
      </c>
      <c r="G767" s="44" t="s">
        <v>402</v>
      </c>
      <c r="H767" s="41" t="str">
        <f>IFERROR(VLOOKUP(Table49[[#This Row],[ITEM CODE]],Table2[[Item Code]:[Master Name]],2,0),"")</f>
        <v>F0101010019</v>
      </c>
      <c r="I767" s="41" t="s">
        <v>634</v>
      </c>
      <c r="J767" s="65" t="str">
        <f>IFERROR(VLOOKUP(Table49[[#This Row],[ITEM CODE]],Table2[[Item Code]:[Master Name]],3,0),"")</f>
        <v>Crab Fried Rice (បាយឆា ក្ដាម)</v>
      </c>
      <c r="K767" s="1" t="str">
        <f>IFERROR(VLOOKUP(Table49[[#This Row],[ITEM CODE]],Table2[[Item Code]:[Master Name]],9,0),"")</f>
        <v>1BOX*1Portion</v>
      </c>
      <c r="L767" s="1" t="str">
        <f>IFERROR(VLOOKUP(Table49[[#This Row],[ITEM CODE]],Table2[[Item Code]:[Master Name]],8,0),"")</f>
        <v>BOX</v>
      </c>
      <c r="M767" s="41">
        <v>1</v>
      </c>
      <c r="N767" s="66">
        <f>IFERROR(VLOOKUP(Table49[[#This Row],[ITEM CODE]],Table2[[#All],[Item Code]:[Unit Cost]],10,0),0)</f>
        <v>1.6</v>
      </c>
      <c r="O767" s="134">
        <f>IFERROR(VLOOKUP(Table49[[#This Row],[ITEM CODE]],Table2[[#All],[Item Code]:[Unit Cost]],10,0),0)</f>
        <v>1.6</v>
      </c>
      <c r="P767" s="56"/>
      <c r="Q767" s="58"/>
      <c r="R767" s="58">
        <f>Table49[[#This Row],[QUANTITY]]*Table49[[#This Row],[INV Prices]]</f>
        <v>1.6</v>
      </c>
      <c r="S767" s="67"/>
      <c r="V767" s="41"/>
      <c r="W767" s="4" t="str">
        <f>IFERROR(VLOOKUP(Table49[[#This Row],[ITEM CODE]],Table2[[Item Code]:[Category ]],6,0),"")</f>
        <v>FOOD</v>
      </c>
      <c r="X767" s="1" t="str">
        <f>IFERROR(VLOOKUP(Table49[[#This Row],[ITEM CODE]],Table2[[Item Code]:[Sub Category]],7,0),"")</f>
        <v>Khmer Food</v>
      </c>
      <c r="Y767" s="68" t="str">
        <f>Table49[[#This Row],[PO Number]]&amp;COUNTIFS($E$5:E767,E767)</f>
        <v>PO3119811</v>
      </c>
    </row>
    <row r="768" spans="1:25" ht="14.7" customHeight="1" x14ac:dyDescent="0.3">
      <c r="A768" s="1">
        <f>IF(Table49[[#This Row],[ITEM NAME]]="","",ROW()-4)</f>
        <v>764</v>
      </c>
      <c r="B768" s="68">
        <v>45904</v>
      </c>
      <c r="C768" s="4">
        <f>IFERROR(VLOOKUP(B768,Table14[],3,0),"")</f>
        <v>9</v>
      </c>
      <c r="D768" s="4" t="str">
        <f>IFERROR(VLOOKUP(B768,Table14[],2,0),"")</f>
        <v>Week 01</v>
      </c>
      <c r="E768" s="44" t="s">
        <v>1611</v>
      </c>
      <c r="F768" s="44" t="s">
        <v>1612</v>
      </c>
      <c r="G768" s="44" t="s">
        <v>528</v>
      </c>
      <c r="H768" s="41" t="str">
        <f>IFERROR(VLOOKUP(Table49[[#This Row],[ITEM CODE]],Table2[[Item Code]:[Master Name]],2,0),"")</f>
        <v>F0103010009</v>
      </c>
      <c r="I768" s="41" t="s">
        <v>602</v>
      </c>
      <c r="J768" s="65" t="str">
        <f>IFERROR(VLOOKUP(Table49[[#This Row],[ITEM CODE]],Table2[[Item Code]:[Master Name]],3,0),"")</f>
        <v xml:space="preserve">Tuna &amp; Egg Sandwich </v>
      </c>
      <c r="K768" s="1" t="str">
        <f>IFERROR(VLOOKUP(Table49[[#This Row],[ITEM CODE]],Table2[[Item Code]:[Master Name]],9,0),"")</f>
        <v>1BOX*2PCS</v>
      </c>
      <c r="L768" s="1" t="str">
        <f>IFERROR(VLOOKUP(Table49[[#This Row],[ITEM CODE]],Table2[[Item Code]:[Master Name]],8,0),"")</f>
        <v>BOX</v>
      </c>
      <c r="M768" s="41">
        <v>1</v>
      </c>
      <c r="N768" s="66">
        <f>IFERROR(VLOOKUP(Table49[[#This Row],[ITEM CODE]],Table2[[#All],[Item Code]:[Unit Cost]],10,0),0)</f>
        <v>1.5</v>
      </c>
      <c r="O768" s="134">
        <f>IFERROR(VLOOKUP(Table49[[#This Row],[ITEM CODE]],Table2[[#All],[Item Code]:[Unit Cost]],10,0),0)</f>
        <v>1.5</v>
      </c>
      <c r="P768" s="56"/>
      <c r="Q768" s="58"/>
      <c r="R768" s="58">
        <f>Table49[[#This Row],[QUANTITY]]*Table49[[#This Row],[INV Prices]]</f>
        <v>1.5</v>
      </c>
      <c r="S768" s="67"/>
      <c r="V768" s="41"/>
      <c r="W768" s="4" t="str">
        <f>IFERROR(VLOOKUP(Table49[[#This Row],[ITEM CODE]],Table2[[Item Code]:[Category ]],6,0),"")</f>
        <v>FOOD</v>
      </c>
      <c r="X768" s="1" t="str">
        <f>IFERROR(VLOOKUP(Table49[[#This Row],[ITEM CODE]],Table2[[Item Code]:[Sub Category]],7,0),"")</f>
        <v>Sandwich</v>
      </c>
      <c r="Y768" s="68" t="str">
        <f>Table49[[#This Row],[PO Number]]&amp;COUNTIFS($E$5:E768,E768)</f>
        <v>PO311951</v>
      </c>
    </row>
    <row r="769" spans="1:25" ht="14.7" customHeight="1" x14ac:dyDescent="0.3">
      <c r="A769" s="1">
        <f>IF(Table49[[#This Row],[ITEM NAME]]="","",ROW()-4)</f>
        <v>765</v>
      </c>
      <c r="B769" s="68">
        <v>45904</v>
      </c>
      <c r="C769" s="4">
        <f>IFERROR(VLOOKUP(B769,Table14[],3,0),"")</f>
        <v>9</v>
      </c>
      <c r="D769" s="4" t="str">
        <f>IFERROR(VLOOKUP(B769,Table14[],2,0),"")</f>
        <v>Week 01</v>
      </c>
      <c r="E769" s="44" t="s">
        <v>1611</v>
      </c>
      <c r="F769" s="44" t="s">
        <v>1612</v>
      </c>
      <c r="G769" s="44" t="s">
        <v>528</v>
      </c>
      <c r="H769" s="41" t="str">
        <f>IFERROR(VLOOKUP(Table49[[#This Row],[ITEM CODE]],Table2[[Item Code]:[Master Name]],2,0),"")</f>
        <v>F0103010010</v>
      </c>
      <c r="I769" s="41" t="s">
        <v>603</v>
      </c>
      <c r="J769" s="65" t="str">
        <f>IFERROR(VLOOKUP(Table49[[#This Row],[ITEM CODE]],Table2[[Item Code]:[Master Name]],3,0),"")</f>
        <v xml:space="preserve">Ham &amp; Corn Sandwich </v>
      </c>
      <c r="K769" s="1" t="str">
        <f>IFERROR(VLOOKUP(Table49[[#This Row],[ITEM CODE]],Table2[[Item Code]:[Master Name]],9,0),"")</f>
        <v>1BOX*2PCS</v>
      </c>
      <c r="L769" s="1" t="str">
        <f>IFERROR(VLOOKUP(Table49[[#This Row],[ITEM CODE]],Table2[[Item Code]:[Master Name]],8,0),"")</f>
        <v>BOX</v>
      </c>
      <c r="M769" s="41">
        <v>1</v>
      </c>
      <c r="N769" s="66">
        <f>IFERROR(VLOOKUP(Table49[[#This Row],[ITEM CODE]],Table2[[#All],[Item Code]:[Unit Cost]],10,0),0)</f>
        <v>1.5</v>
      </c>
      <c r="O769" s="134">
        <f>IFERROR(VLOOKUP(Table49[[#This Row],[ITEM CODE]],Table2[[#All],[Item Code]:[Unit Cost]],10,0),0)</f>
        <v>1.5</v>
      </c>
      <c r="P769" s="56"/>
      <c r="Q769" s="58"/>
      <c r="R769" s="58">
        <f>Table49[[#This Row],[QUANTITY]]*Table49[[#This Row],[INV Prices]]</f>
        <v>1.5</v>
      </c>
      <c r="S769" s="67"/>
      <c r="V769" s="41"/>
      <c r="W769" s="4" t="str">
        <f>IFERROR(VLOOKUP(Table49[[#This Row],[ITEM CODE]],Table2[[Item Code]:[Category ]],6,0),"")</f>
        <v>FOOD</v>
      </c>
      <c r="X769" s="1" t="str">
        <f>IFERROR(VLOOKUP(Table49[[#This Row],[ITEM CODE]],Table2[[Item Code]:[Sub Category]],7,0),"")</f>
        <v>Sandwich</v>
      </c>
      <c r="Y769" s="68" t="str">
        <f>Table49[[#This Row],[PO Number]]&amp;COUNTIFS($E$5:E769,E769)</f>
        <v>PO311952</v>
      </c>
    </row>
    <row r="770" spans="1:25" ht="14.7" customHeight="1" x14ac:dyDescent="0.3">
      <c r="A770" s="1">
        <f>IF(Table49[[#This Row],[ITEM NAME]]="","",ROW()-4)</f>
        <v>766</v>
      </c>
      <c r="B770" s="68">
        <v>45904</v>
      </c>
      <c r="C770" s="4">
        <f>IFERROR(VLOOKUP(B770,Table14[],3,0),"")</f>
        <v>9</v>
      </c>
      <c r="D770" s="4" t="str">
        <f>IFERROR(VLOOKUP(B770,Table14[],2,0),"")</f>
        <v>Week 01</v>
      </c>
      <c r="E770" s="44" t="s">
        <v>1611</v>
      </c>
      <c r="F770" s="44" t="s">
        <v>1612</v>
      </c>
      <c r="G770" s="44" t="s">
        <v>528</v>
      </c>
      <c r="H770" s="41" t="str">
        <f>IFERROR(VLOOKUP(Table49[[#This Row],[ITEM CODE]],Table2[[Item Code]:[Master Name]],2,0),"")</f>
        <v>F0103010011</v>
      </c>
      <c r="I770" s="41" t="s">
        <v>604</v>
      </c>
      <c r="J770" s="65" t="str">
        <f>IFERROR(VLOOKUP(Table49[[#This Row],[ITEM CODE]],Table2[[Item Code]:[Master Name]],3,0),"")</f>
        <v xml:space="preserve">Sausage &amp; Freid Egg Sandwich  </v>
      </c>
      <c r="K770" s="1" t="str">
        <f>IFERROR(VLOOKUP(Table49[[#This Row],[ITEM CODE]],Table2[[Item Code]:[Master Name]],9,0),"")</f>
        <v>1BOX*2PCS</v>
      </c>
      <c r="L770" s="1" t="str">
        <f>IFERROR(VLOOKUP(Table49[[#This Row],[ITEM CODE]],Table2[[Item Code]:[Master Name]],8,0),"")</f>
        <v>BOX</v>
      </c>
      <c r="M770" s="41">
        <v>1</v>
      </c>
      <c r="N770" s="66">
        <f>IFERROR(VLOOKUP(Table49[[#This Row],[ITEM CODE]],Table2[[#All],[Item Code]:[Unit Cost]],10,0),0)</f>
        <v>1.5</v>
      </c>
      <c r="O770" s="134">
        <f>IFERROR(VLOOKUP(Table49[[#This Row],[ITEM CODE]],Table2[[#All],[Item Code]:[Unit Cost]],10,0),0)</f>
        <v>1.5</v>
      </c>
      <c r="P770" s="56"/>
      <c r="Q770" s="58"/>
      <c r="R770" s="58">
        <f>Table49[[#This Row],[QUANTITY]]*Table49[[#This Row],[INV Prices]]</f>
        <v>1.5</v>
      </c>
      <c r="S770" s="67"/>
      <c r="V770" s="41"/>
      <c r="W770" s="4" t="str">
        <f>IFERROR(VLOOKUP(Table49[[#This Row],[ITEM CODE]],Table2[[Item Code]:[Category ]],6,0),"")</f>
        <v>FOOD</v>
      </c>
      <c r="X770" s="1" t="str">
        <f>IFERROR(VLOOKUP(Table49[[#This Row],[ITEM CODE]],Table2[[Item Code]:[Sub Category]],7,0),"")</f>
        <v>Sandwich</v>
      </c>
      <c r="Y770" s="68" t="str">
        <f>Table49[[#This Row],[PO Number]]&amp;COUNTIFS($E$5:E770,E770)</f>
        <v>PO311953</v>
      </c>
    </row>
    <row r="771" spans="1:25" ht="14.7" customHeight="1" x14ac:dyDescent="0.3">
      <c r="A771" s="1">
        <f>IF(Table49[[#This Row],[ITEM NAME]]="","",ROW()-4)</f>
        <v>767</v>
      </c>
      <c r="B771" s="68">
        <v>45904</v>
      </c>
      <c r="C771" s="4">
        <f>IFERROR(VLOOKUP(B771,Table14[],3,0),"")</f>
        <v>9</v>
      </c>
      <c r="D771" s="4" t="str">
        <f>IFERROR(VLOOKUP(B771,Table14[],2,0),"")</f>
        <v>Week 01</v>
      </c>
      <c r="E771" s="44" t="s">
        <v>1611</v>
      </c>
      <c r="F771" s="44" t="s">
        <v>1612</v>
      </c>
      <c r="G771" s="44" t="s">
        <v>528</v>
      </c>
      <c r="H771" s="41" t="str">
        <f>IFERROR(VLOOKUP(Table49[[#This Row],[ITEM CODE]],Table2[[Item Code]:[Master Name]],2,0),"")</f>
        <v>F0103010012</v>
      </c>
      <c r="I771" s="41" t="s">
        <v>605</v>
      </c>
      <c r="J771" s="65" t="str">
        <f>IFERROR(VLOOKUP(Table49[[#This Row],[ITEM CODE]],Table2[[Item Code]:[Master Name]],3,0),"")</f>
        <v xml:space="preserve">Chicken Sandwich </v>
      </c>
      <c r="K771" s="1" t="str">
        <f>IFERROR(VLOOKUP(Table49[[#This Row],[ITEM CODE]],Table2[[Item Code]:[Master Name]],9,0),"")</f>
        <v>1BOX*2PCS</v>
      </c>
      <c r="L771" s="1" t="str">
        <f>IFERROR(VLOOKUP(Table49[[#This Row],[ITEM CODE]],Table2[[Item Code]:[Master Name]],8,0),"")</f>
        <v>BOX</v>
      </c>
      <c r="M771" s="41">
        <v>1</v>
      </c>
      <c r="N771" s="66">
        <f>IFERROR(VLOOKUP(Table49[[#This Row],[ITEM CODE]],Table2[[#All],[Item Code]:[Unit Cost]],10,0),0)</f>
        <v>1.5</v>
      </c>
      <c r="O771" s="134">
        <f>IFERROR(VLOOKUP(Table49[[#This Row],[ITEM CODE]],Table2[[#All],[Item Code]:[Unit Cost]],10,0),0)</f>
        <v>1.5</v>
      </c>
      <c r="P771" s="56"/>
      <c r="Q771" s="58"/>
      <c r="R771" s="58">
        <f>Table49[[#This Row],[QUANTITY]]*Table49[[#This Row],[INV Prices]]</f>
        <v>1.5</v>
      </c>
      <c r="S771" s="67"/>
      <c r="V771" s="41"/>
      <c r="W771" s="4" t="str">
        <f>IFERROR(VLOOKUP(Table49[[#This Row],[ITEM CODE]],Table2[[Item Code]:[Category ]],6,0),"")</f>
        <v>FOOD</v>
      </c>
      <c r="X771" s="1" t="str">
        <f>IFERROR(VLOOKUP(Table49[[#This Row],[ITEM CODE]],Table2[[Item Code]:[Sub Category]],7,0),"")</f>
        <v>Sandwich</v>
      </c>
      <c r="Y771" s="68" t="str">
        <f>Table49[[#This Row],[PO Number]]&amp;COUNTIFS($E$5:E771,E771)</f>
        <v>PO311954</v>
      </c>
    </row>
    <row r="772" spans="1:25" ht="14.7" customHeight="1" x14ac:dyDescent="0.3">
      <c r="A772" s="1">
        <f>IF(Table49[[#This Row],[ITEM NAME]]="","",ROW()-4)</f>
        <v>768</v>
      </c>
      <c r="B772" s="68">
        <v>45904</v>
      </c>
      <c r="C772" s="4">
        <f>IFERROR(VLOOKUP(B772,Table14[],3,0),"")</f>
        <v>9</v>
      </c>
      <c r="D772" s="4" t="str">
        <f>IFERROR(VLOOKUP(B772,Table14[],2,0),"")</f>
        <v>Week 01</v>
      </c>
      <c r="E772" s="44" t="s">
        <v>1611</v>
      </c>
      <c r="F772" s="44" t="s">
        <v>1612</v>
      </c>
      <c r="G772" s="44" t="s">
        <v>528</v>
      </c>
      <c r="H772" s="41" t="str">
        <f>IFERROR(VLOOKUP(Table49[[#This Row],[ITEM CODE]],Table2[[Item Code]:[Master Name]],2,0),"")</f>
        <v>F0101010017</v>
      </c>
      <c r="I772" s="41" t="s">
        <v>583</v>
      </c>
      <c r="J772" s="65" t="str">
        <f>IFERROR(VLOOKUP(Table49[[#This Row],[ITEM CODE]],Table2[[Item Code]:[Master Name]],3,0),"")</f>
        <v>Bulgogi Dosirak-KL-0001</v>
      </c>
      <c r="K772" s="1" t="str">
        <f>IFERROR(VLOOKUP(Table49[[#This Row],[ITEM CODE]],Table2[[Item Code]:[Master Name]],9,0),"")</f>
        <v>1BOX*1Portion</v>
      </c>
      <c r="L772" s="1" t="str">
        <f>IFERROR(VLOOKUP(Table49[[#This Row],[ITEM CODE]],Table2[[Item Code]:[Master Name]],8,0),"")</f>
        <v>BOX</v>
      </c>
      <c r="M772" s="41">
        <v>1</v>
      </c>
      <c r="N772" s="66">
        <f>IFERROR(VLOOKUP(Table49[[#This Row],[ITEM CODE]],Table2[[#All],[Item Code]:[Unit Cost]],10,0),0)</f>
        <v>2.2000000000000002</v>
      </c>
      <c r="O772" s="134">
        <f>IFERROR(VLOOKUP(Table49[[#This Row],[ITEM CODE]],Table2[[#All],[Item Code]:[Unit Cost]],10,0),0)</f>
        <v>2.2000000000000002</v>
      </c>
      <c r="P772" s="56"/>
      <c r="Q772" s="58"/>
      <c r="R772" s="58">
        <f>Table49[[#This Row],[QUANTITY]]*Table49[[#This Row],[INV Prices]]</f>
        <v>2.2000000000000002</v>
      </c>
      <c r="S772" s="67"/>
      <c r="V772" s="41"/>
      <c r="W772" s="4" t="str">
        <f>IFERROR(VLOOKUP(Table49[[#This Row],[ITEM CODE]],Table2[[Item Code]:[Category ]],6,0),"")</f>
        <v>FOOD</v>
      </c>
      <c r="X772" s="1" t="str">
        <f>IFERROR(VLOOKUP(Table49[[#This Row],[ITEM CODE]],Table2[[Item Code]:[Sub Category]],7,0),"")</f>
        <v>Korean Lunch Box</v>
      </c>
      <c r="Y772" s="68" t="str">
        <f>Table49[[#This Row],[PO Number]]&amp;COUNTIFS($E$5:E772,E772)</f>
        <v>PO311955</v>
      </c>
    </row>
    <row r="773" spans="1:25" ht="14.7" customHeight="1" x14ac:dyDescent="0.3">
      <c r="A773" s="1">
        <f>IF(Table49[[#This Row],[ITEM NAME]]="","",ROW()-4)</f>
        <v>769</v>
      </c>
      <c r="B773" s="68">
        <v>45904</v>
      </c>
      <c r="C773" s="4">
        <f>IFERROR(VLOOKUP(B773,Table14[],3,0),"")</f>
        <v>9</v>
      </c>
      <c r="D773" s="4" t="str">
        <f>IFERROR(VLOOKUP(B773,Table14[],2,0),"")</f>
        <v>Week 01</v>
      </c>
      <c r="E773" s="44" t="s">
        <v>1611</v>
      </c>
      <c r="F773" s="44" t="s">
        <v>1612</v>
      </c>
      <c r="G773" s="44" t="s">
        <v>528</v>
      </c>
      <c r="H773" s="41" t="str">
        <f>IFERROR(VLOOKUP(Table49[[#This Row],[ITEM CODE]],Table2[[Item Code]:[Master Name]],2,0),"")</f>
        <v>F0101010015</v>
      </c>
      <c r="I773" s="41" t="s">
        <v>585</v>
      </c>
      <c r="J773" s="65" t="str">
        <f>IFERROR(VLOOKUP(Table49[[#This Row],[ITEM CODE]],Table2[[Item Code]:[Master Name]],3,0),"")</f>
        <v>Japchae Dakgangjeong Dosirak-KL-0003</v>
      </c>
      <c r="K773" s="1" t="str">
        <f>IFERROR(VLOOKUP(Table49[[#This Row],[ITEM CODE]],Table2[[Item Code]:[Master Name]],9,0),"")</f>
        <v>1BOX*1Portion</v>
      </c>
      <c r="L773" s="1" t="str">
        <f>IFERROR(VLOOKUP(Table49[[#This Row],[ITEM CODE]],Table2[[Item Code]:[Master Name]],8,0),"")</f>
        <v>BOX</v>
      </c>
      <c r="M773" s="41">
        <v>1</v>
      </c>
      <c r="N773" s="66">
        <f>IFERROR(VLOOKUP(Table49[[#This Row],[ITEM CODE]],Table2[[#All],[Item Code]:[Unit Cost]],10,0),0)</f>
        <v>2.6</v>
      </c>
      <c r="O773" s="134">
        <f>IFERROR(VLOOKUP(Table49[[#This Row],[ITEM CODE]],Table2[[#All],[Item Code]:[Unit Cost]],10,0),0)</f>
        <v>2.6</v>
      </c>
      <c r="P773" s="56"/>
      <c r="Q773" s="58"/>
      <c r="R773" s="58">
        <f>Table49[[#This Row],[QUANTITY]]*Table49[[#This Row],[INV Prices]]</f>
        <v>2.6</v>
      </c>
      <c r="S773" s="67"/>
      <c r="V773" s="41"/>
      <c r="W773" s="4" t="str">
        <f>IFERROR(VLOOKUP(Table49[[#This Row],[ITEM CODE]],Table2[[Item Code]:[Category ]],6,0),"")</f>
        <v>FOOD</v>
      </c>
      <c r="X773" s="1" t="str">
        <f>IFERROR(VLOOKUP(Table49[[#This Row],[ITEM CODE]],Table2[[Item Code]:[Sub Category]],7,0),"")</f>
        <v>Korean Lunch Box</v>
      </c>
      <c r="Y773" s="68" t="str">
        <f>Table49[[#This Row],[PO Number]]&amp;COUNTIFS($E$5:E773,E773)</f>
        <v>PO311956</v>
      </c>
    </row>
    <row r="774" spans="1:25" ht="14.7" customHeight="1" x14ac:dyDescent="0.3">
      <c r="A774" s="1">
        <f>IF(Table49[[#This Row],[ITEM NAME]]="","",ROW()-4)</f>
        <v>770</v>
      </c>
      <c r="B774" s="68">
        <v>45904</v>
      </c>
      <c r="C774" s="4">
        <f>IFERROR(VLOOKUP(B774,Table14[],3,0),"")</f>
        <v>9</v>
      </c>
      <c r="D774" s="4" t="str">
        <f>IFERROR(VLOOKUP(B774,Table14[],2,0),"")</f>
        <v>Week 01</v>
      </c>
      <c r="E774" s="44" t="s">
        <v>1611</v>
      </c>
      <c r="F774" s="44" t="s">
        <v>1612</v>
      </c>
      <c r="G774" s="44" t="s">
        <v>528</v>
      </c>
      <c r="H774" s="41" t="str">
        <f>IFERROR(VLOOKUP(Table49[[#This Row],[ITEM CODE]],Table2[[Item Code]:[Master Name]],2,0),"")</f>
        <v>F0101010016</v>
      </c>
      <c r="I774" s="41" t="s">
        <v>584</v>
      </c>
      <c r="J774" s="65" t="str">
        <f>IFERROR(VLOOKUP(Table49[[#This Row],[ITEM CODE]],Table2[[Item Code]:[Master Name]],3,0),"")</f>
        <v>Stir Fried Spicy Pork Dosirak-KL-0002</v>
      </c>
      <c r="K774" s="1" t="str">
        <f>IFERROR(VLOOKUP(Table49[[#This Row],[ITEM CODE]],Table2[[Item Code]:[Master Name]],9,0),"")</f>
        <v>1BOX*1Portion</v>
      </c>
      <c r="L774" s="1" t="str">
        <f>IFERROR(VLOOKUP(Table49[[#This Row],[ITEM CODE]],Table2[[Item Code]:[Master Name]],8,0),"")</f>
        <v>BOX</v>
      </c>
      <c r="M774" s="41">
        <v>1</v>
      </c>
      <c r="N774" s="66">
        <f>IFERROR(VLOOKUP(Table49[[#This Row],[ITEM CODE]],Table2[[#All],[Item Code]:[Unit Cost]],10,0),0)</f>
        <v>2.38</v>
      </c>
      <c r="O774" s="134">
        <f>IFERROR(VLOOKUP(Table49[[#This Row],[ITEM CODE]],Table2[[#All],[Item Code]:[Unit Cost]],10,0),0)</f>
        <v>2.38</v>
      </c>
      <c r="P774" s="56"/>
      <c r="Q774" s="58"/>
      <c r="R774" s="58">
        <f>Table49[[#This Row],[QUANTITY]]*Table49[[#This Row],[INV Prices]]</f>
        <v>2.38</v>
      </c>
      <c r="S774" s="67"/>
      <c r="V774" s="41"/>
      <c r="W774" s="4" t="str">
        <f>IFERROR(VLOOKUP(Table49[[#This Row],[ITEM CODE]],Table2[[Item Code]:[Category ]],6,0),"")</f>
        <v>FOOD</v>
      </c>
      <c r="X774" s="1" t="str">
        <f>IFERROR(VLOOKUP(Table49[[#This Row],[ITEM CODE]],Table2[[Item Code]:[Sub Category]],7,0),"")</f>
        <v>Korean Lunch Box</v>
      </c>
      <c r="Y774" s="68" t="str">
        <f>Table49[[#This Row],[PO Number]]&amp;COUNTIFS($E$5:E774,E774)</f>
        <v>PO311957</v>
      </c>
    </row>
    <row r="775" spans="1:25" ht="14.7" customHeight="1" x14ac:dyDescent="0.3">
      <c r="A775" s="1">
        <f>IF(Table49[[#This Row],[ITEM NAME]]="","",ROW()-4)</f>
        <v>771</v>
      </c>
      <c r="B775" s="68">
        <v>45904</v>
      </c>
      <c r="C775" s="4">
        <f>IFERROR(VLOOKUP(B775,Table14[],3,0),"")</f>
        <v>9</v>
      </c>
      <c r="D775" s="4" t="str">
        <f>IFERROR(VLOOKUP(B775,Table14[],2,0),"")</f>
        <v>Week 01</v>
      </c>
      <c r="E775" s="44" t="s">
        <v>1611</v>
      </c>
      <c r="F775" s="44" t="s">
        <v>1612</v>
      </c>
      <c r="G775" s="44" t="s">
        <v>528</v>
      </c>
      <c r="H775" s="41" t="str">
        <f>IFERROR(VLOOKUP(Table49[[#This Row],[ITEM CODE]],Table2[[Item Code]:[Master Name]],2,0),"")</f>
        <v>F0103010013</v>
      </c>
      <c r="I775" s="41" t="s">
        <v>615</v>
      </c>
      <c r="J775" s="65" t="str">
        <f>IFERROR(VLOOKUP(Table49[[#This Row],[ITEM CODE]],Table2[[Item Code]:[Master Name]],3,0),"")</f>
        <v>Maki Crab &amp; Chicken Egg</v>
      </c>
      <c r="K775" s="1" t="str">
        <f>IFERROR(VLOOKUP(Table49[[#This Row],[ITEM CODE]],Table2[[Item Code]:[Master Name]],9,0),"")</f>
        <v>1BOX*6PCS</v>
      </c>
      <c r="L775" s="1" t="str">
        <f>IFERROR(VLOOKUP(Table49[[#This Row],[ITEM CODE]],Table2[[Item Code]:[Master Name]],8,0),"")</f>
        <v>Box</v>
      </c>
      <c r="M775" s="41">
        <v>2</v>
      </c>
      <c r="N775" s="66">
        <f>IFERROR(VLOOKUP(Table49[[#This Row],[ITEM CODE]],Table2[[#All],[Item Code]:[Unit Cost]],10,0),0)</f>
        <v>1.21</v>
      </c>
      <c r="O775" s="134">
        <f>IFERROR(VLOOKUP(Table49[[#This Row],[ITEM CODE]],Table2[[#All],[Item Code]:[Unit Cost]],10,0),0)</f>
        <v>1.21</v>
      </c>
      <c r="P775" s="56"/>
      <c r="Q775" s="58"/>
      <c r="R775" s="58">
        <f>Table49[[#This Row],[QUANTITY]]*Table49[[#This Row],[INV Prices]]</f>
        <v>2.42</v>
      </c>
      <c r="S775" s="67"/>
      <c r="V775" s="41"/>
      <c r="W775" s="4" t="str">
        <f>IFERROR(VLOOKUP(Table49[[#This Row],[ITEM CODE]],Table2[[Item Code]:[Category ]],6,0),"")</f>
        <v>FOOD</v>
      </c>
      <c r="X775" s="1" t="str">
        <f>IFERROR(VLOOKUP(Table49[[#This Row],[ITEM CODE]],Table2[[Item Code]:[Sub Category]],7,0),"")</f>
        <v>Sushi</v>
      </c>
      <c r="Y775" s="68" t="str">
        <f>Table49[[#This Row],[PO Number]]&amp;COUNTIFS($E$5:E775,E775)</f>
        <v>PO311958</v>
      </c>
    </row>
    <row r="776" spans="1:25" ht="14.7" customHeight="1" x14ac:dyDescent="0.3">
      <c r="A776" s="1">
        <f>IF(Table49[[#This Row],[ITEM NAME]]="","",ROW()-4)</f>
        <v>772</v>
      </c>
      <c r="B776" s="68">
        <v>45904</v>
      </c>
      <c r="C776" s="4">
        <f>IFERROR(VLOOKUP(B776,Table14[],3,0),"")</f>
        <v>9</v>
      </c>
      <c r="D776" s="4" t="str">
        <f>IFERROR(VLOOKUP(B776,Table14[],2,0),"")</f>
        <v>Week 01</v>
      </c>
      <c r="E776" s="44" t="s">
        <v>1611</v>
      </c>
      <c r="F776" s="44" t="s">
        <v>1612</v>
      </c>
      <c r="G776" s="44" t="s">
        <v>528</v>
      </c>
      <c r="H776" s="41" t="str">
        <f>IFERROR(VLOOKUP(Table49[[#This Row],[ITEM CODE]],Table2[[Item Code]:[Master Name]],2,0),"")</f>
        <v>F0103010014</v>
      </c>
      <c r="I776" s="41" t="s">
        <v>616</v>
      </c>
      <c r="J776" s="65" t="str">
        <f>IFERROR(VLOOKUP(Table49[[#This Row],[ITEM CODE]],Table2[[Item Code]:[Master Name]],3,0),"")</f>
        <v>Maki Cali &amp; Tuna Roll</v>
      </c>
      <c r="K776" s="1" t="str">
        <f>IFERROR(VLOOKUP(Table49[[#This Row],[ITEM CODE]],Table2[[Item Code]:[Master Name]],9,0),"")</f>
        <v>1BOX*3PCS</v>
      </c>
      <c r="L776" s="1" t="str">
        <f>IFERROR(VLOOKUP(Table49[[#This Row],[ITEM CODE]],Table2[[Item Code]:[Master Name]],8,0),"")</f>
        <v>Box</v>
      </c>
      <c r="M776" s="41">
        <v>2</v>
      </c>
      <c r="N776" s="66">
        <f>IFERROR(VLOOKUP(Table49[[#This Row],[ITEM CODE]],Table2[[#All],[Item Code]:[Unit Cost]],10,0),0)</f>
        <v>1.21</v>
      </c>
      <c r="O776" s="134">
        <f>IFERROR(VLOOKUP(Table49[[#This Row],[ITEM CODE]],Table2[[#All],[Item Code]:[Unit Cost]],10,0),0)</f>
        <v>1.21</v>
      </c>
      <c r="P776" s="56"/>
      <c r="Q776" s="58"/>
      <c r="R776" s="58">
        <f>Table49[[#This Row],[QUANTITY]]*Table49[[#This Row],[INV Prices]]</f>
        <v>2.42</v>
      </c>
      <c r="S776" s="67"/>
      <c r="V776" s="41"/>
      <c r="W776" s="4" t="str">
        <f>IFERROR(VLOOKUP(Table49[[#This Row],[ITEM CODE]],Table2[[Item Code]:[Category ]],6,0),"")</f>
        <v>FOOD</v>
      </c>
      <c r="X776" s="1" t="str">
        <f>IFERROR(VLOOKUP(Table49[[#This Row],[ITEM CODE]],Table2[[Item Code]:[Sub Category]],7,0),"")</f>
        <v>Sushi</v>
      </c>
      <c r="Y776" s="68" t="str">
        <f>Table49[[#This Row],[PO Number]]&amp;COUNTIFS($E$5:E776,E776)</f>
        <v>PO311959</v>
      </c>
    </row>
    <row r="777" spans="1:25" ht="14.7" customHeight="1" x14ac:dyDescent="0.3">
      <c r="A777" s="1">
        <f>IF(Table49[[#This Row],[ITEM NAME]]="","",ROW()-4)</f>
        <v>773</v>
      </c>
      <c r="B777" s="68">
        <v>45904</v>
      </c>
      <c r="C777" s="4">
        <f>IFERROR(VLOOKUP(B777,Table14[],3,0),"")</f>
        <v>9</v>
      </c>
      <c r="D777" s="4" t="str">
        <f>IFERROR(VLOOKUP(B777,Table14[],2,0),"")</f>
        <v>Week 01</v>
      </c>
      <c r="E777" s="4" t="s">
        <v>1613</v>
      </c>
      <c r="F777" s="44" t="s">
        <v>1614</v>
      </c>
      <c r="G777" s="44" t="s">
        <v>528</v>
      </c>
      <c r="H777" s="41" t="str">
        <f>IFERROR(VLOOKUP(Table49[[#This Row],[ITEM CODE]],Table2[[Item Code]:[Master Name]],2,0),"")</f>
        <v>900029</v>
      </c>
      <c r="I777" s="41" t="s">
        <v>211</v>
      </c>
      <c r="J777" s="65" t="str">
        <f>IFERROR(VLOOKUP(Table49[[#This Row],[ITEM CODE]],Table2[[Item Code]:[Master Name]],3,0),"")</f>
        <v>BEEF LOK LAK WITH RICE (បាយ​ ឡុកឡាក់សាច់គោ)</v>
      </c>
      <c r="K777" s="1" t="str">
        <f>IFERROR(VLOOKUP(Table49[[#This Row],[ITEM CODE]],Table2[[Item Code]:[Master Name]],9,0),"")</f>
        <v>1BOX*1Portion</v>
      </c>
      <c r="L777" s="1" t="str">
        <f>IFERROR(VLOOKUP(Table49[[#This Row],[ITEM CODE]],Table2[[Item Code]:[Master Name]],8,0),"")</f>
        <v>BOX</v>
      </c>
      <c r="M777" s="41">
        <v>2</v>
      </c>
      <c r="N777" s="66">
        <f>IFERROR(VLOOKUP(Table49[[#This Row],[ITEM CODE]],Table2[[#All],[Item Code]:[Unit Cost]],10,0),0)</f>
        <v>1.6679999999999999</v>
      </c>
      <c r="O777" s="134">
        <f>IFERROR(VLOOKUP(Table49[[#This Row],[ITEM CODE]],Table2[[#All],[Item Code]:[Unit Cost]],10,0),0)</f>
        <v>1.6679999999999999</v>
      </c>
      <c r="P777" s="56"/>
      <c r="Q777" s="58"/>
      <c r="R777" s="58">
        <f>Table49[[#This Row],[QUANTITY]]*Table49[[#This Row],[INV Prices]]</f>
        <v>3.3359999999999999</v>
      </c>
      <c r="S777" s="67"/>
      <c r="V777" s="41"/>
      <c r="W777" s="4" t="str">
        <f>IFERROR(VLOOKUP(Table49[[#This Row],[ITEM CODE]],Table2[[Item Code]:[Category ]],6,0),"")</f>
        <v>FOOD</v>
      </c>
      <c r="X777" s="1" t="str">
        <f>IFERROR(VLOOKUP(Table49[[#This Row],[ITEM CODE]],Table2[[Item Code]:[Sub Category]],7,0),"")</f>
        <v>Khmer Food</v>
      </c>
      <c r="Y777" s="68" t="str">
        <f>Table49[[#This Row],[PO Number]]&amp;COUNTIFS($E$5:E777,E777)</f>
        <v>PO311991</v>
      </c>
    </row>
    <row r="778" spans="1:25" ht="14.7" customHeight="1" x14ac:dyDescent="0.3">
      <c r="A778" s="1">
        <f>IF(Table49[[#This Row],[ITEM NAME]]="","",ROW()-4)</f>
        <v>774</v>
      </c>
      <c r="B778" s="68">
        <v>45904</v>
      </c>
      <c r="C778" s="4">
        <f>IFERROR(VLOOKUP(B778,Table14[],3,0),"")</f>
        <v>9</v>
      </c>
      <c r="D778" s="4" t="str">
        <f>IFERROR(VLOOKUP(B778,Table14[],2,0),"")</f>
        <v>Week 01</v>
      </c>
      <c r="E778" s="4" t="s">
        <v>1613</v>
      </c>
      <c r="F778" s="44" t="s">
        <v>1614</v>
      </c>
      <c r="G778" s="44" t="s">
        <v>528</v>
      </c>
      <c r="H778" s="41" t="str">
        <f>IFERROR(VLOOKUP(Table49[[#This Row],[ITEM CODE]],Table2[[Item Code]:[Master Name]],2,0),"")</f>
        <v>900027</v>
      </c>
      <c r="I778" s="41" t="s">
        <v>212</v>
      </c>
      <c r="J778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778" s="1" t="str">
        <f>IFERROR(VLOOKUP(Table49[[#This Row],[ITEM CODE]],Table2[[Item Code]:[Master Name]],9,0),"")</f>
        <v>1BOX*1Portion</v>
      </c>
      <c r="L778" s="1" t="str">
        <f>IFERROR(VLOOKUP(Table49[[#This Row],[ITEM CODE]],Table2[[Item Code]:[Master Name]],8,0),"")</f>
        <v>BOX</v>
      </c>
      <c r="M778" s="41">
        <v>2</v>
      </c>
      <c r="N778" s="66">
        <f>IFERROR(VLOOKUP(Table49[[#This Row],[ITEM CODE]],Table2[[#All],[Item Code]:[Unit Cost]],10,0),0)</f>
        <v>1.2023999999999999</v>
      </c>
      <c r="O778" s="134">
        <f>IFERROR(VLOOKUP(Table49[[#This Row],[ITEM CODE]],Table2[[#All],[Item Code]:[Unit Cost]],10,0),0)</f>
        <v>1.2023999999999999</v>
      </c>
      <c r="P778" s="56"/>
      <c r="Q778" s="58"/>
      <c r="R778" s="58">
        <f>Table49[[#This Row],[QUANTITY]]*Table49[[#This Row],[INV Prices]]</f>
        <v>2.4047999999999998</v>
      </c>
      <c r="S778" s="67"/>
      <c r="V778" s="41"/>
      <c r="W778" s="4" t="str">
        <f>IFERROR(VLOOKUP(Table49[[#This Row],[ITEM CODE]],Table2[[Item Code]:[Category ]],6,0),"")</f>
        <v>FOOD</v>
      </c>
      <c r="X778" s="1" t="str">
        <f>IFERROR(VLOOKUP(Table49[[#This Row],[ITEM CODE]],Table2[[Item Code]:[Sub Category]],7,0),"")</f>
        <v>Khmer Food</v>
      </c>
      <c r="Y778" s="68" t="str">
        <f>Table49[[#This Row],[PO Number]]&amp;COUNTIFS($E$5:E778,E778)</f>
        <v>PO311992</v>
      </c>
    </row>
    <row r="779" spans="1:25" ht="14.7" customHeight="1" x14ac:dyDescent="0.3">
      <c r="A779" s="1">
        <f>IF(Table49[[#This Row],[ITEM NAME]]="","",ROW()-4)</f>
        <v>775</v>
      </c>
      <c r="B779" s="68">
        <v>45904</v>
      </c>
      <c r="C779" s="4">
        <f>IFERROR(VLOOKUP(B779,Table14[],3,0),"")</f>
        <v>9</v>
      </c>
      <c r="D779" s="4" t="str">
        <f>IFERROR(VLOOKUP(B779,Table14[],2,0),"")</f>
        <v>Week 01</v>
      </c>
      <c r="E779" s="4" t="s">
        <v>1613</v>
      </c>
      <c r="F779" s="44" t="s">
        <v>1614</v>
      </c>
      <c r="G779" s="44" t="s">
        <v>528</v>
      </c>
      <c r="H779" s="41" t="str">
        <f>IFERROR(VLOOKUP(Table49[[#This Row],[ITEM CODE]],Table2[[Item Code]:[Master Name]],2,0),"")</f>
        <v>900031</v>
      </c>
      <c r="I779" s="41" t="s">
        <v>218</v>
      </c>
      <c r="J779" s="65" t="str">
        <f>IFERROR(VLOOKUP(Table49[[#This Row],[ITEM CODE]],Table2[[Item Code]:[Master Name]],3,0),"")</f>
        <v>ROASTED DUCK WITH RICE (បាយ ទាខ្វៃ)</v>
      </c>
      <c r="K779" s="1" t="str">
        <f>IFERROR(VLOOKUP(Table49[[#This Row],[ITEM CODE]],Table2[[Item Code]:[Master Name]],9,0),"")</f>
        <v>1BOX*1Portion</v>
      </c>
      <c r="L779" s="1" t="str">
        <f>IFERROR(VLOOKUP(Table49[[#This Row],[ITEM CODE]],Table2[[Item Code]:[Master Name]],8,0),"")</f>
        <v>BOX</v>
      </c>
      <c r="M779" s="41">
        <v>1</v>
      </c>
      <c r="N779" s="66">
        <f>IFERROR(VLOOKUP(Table49[[#This Row],[ITEM CODE]],Table2[[#All],[Item Code]:[Unit Cost]],10,0),0)</f>
        <v>1.4783999999999999</v>
      </c>
      <c r="O779" s="134">
        <f>IFERROR(VLOOKUP(Table49[[#This Row],[ITEM CODE]],Table2[[#All],[Item Code]:[Unit Cost]],10,0),0)</f>
        <v>1.4783999999999999</v>
      </c>
      <c r="P779" s="56"/>
      <c r="Q779" s="58"/>
      <c r="R779" s="58">
        <f>Table49[[#This Row],[QUANTITY]]*Table49[[#This Row],[INV Prices]]</f>
        <v>1.4783999999999999</v>
      </c>
      <c r="S779" s="67"/>
      <c r="V779" s="41"/>
      <c r="W779" s="4" t="str">
        <f>IFERROR(VLOOKUP(Table49[[#This Row],[ITEM CODE]],Table2[[Item Code]:[Category ]],6,0),"")</f>
        <v>FOOD</v>
      </c>
      <c r="X779" s="1" t="str">
        <f>IFERROR(VLOOKUP(Table49[[#This Row],[ITEM CODE]],Table2[[Item Code]:[Sub Category]],7,0),"")</f>
        <v>Khmer Food</v>
      </c>
      <c r="Y779" s="68" t="str">
        <f>Table49[[#This Row],[PO Number]]&amp;COUNTIFS($E$5:E779,E779)</f>
        <v>PO311993</v>
      </c>
    </row>
    <row r="780" spans="1:25" ht="14.7" customHeight="1" x14ac:dyDescent="0.3">
      <c r="A780" s="1">
        <f>IF(Table49[[#This Row],[ITEM NAME]]="","",ROW()-4)</f>
        <v>776</v>
      </c>
      <c r="B780" s="68">
        <v>45904</v>
      </c>
      <c r="C780" s="4">
        <f>IFERROR(VLOOKUP(B780,Table14[],3,0),"")</f>
        <v>9</v>
      </c>
      <c r="D780" s="4" t="str">
        <f>IFERROR(VLOOKUP(B780,Table14[],2,0),"")</f>
        <v>Week 01</v>
      </c>
      <c r="E780" s="4" t="s">
        <v>1613</v>
      </c>
      <c r="F780" s="44" t="s">
        <v>1614</v>
      </c>
      <c r="G780" s="44" t="s">
        <v>528</v>
      </c>
      <c r="H780" s="41" t="str">
        <f>IFERROR(VLOOKUP(Table49[[#This Row],[ITEM CODE]],Table2[[Item Code]:[Master Name]],2,0),"")</f>
        <v>900032</v>
      </c>
      <c r="I780" s="41" t="s">
        <v>214</v>
      </c>
      <c r="J780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780" s="1" t="str">
        <f>IFERROR(VLOOKUP(Table49[[#This Row],[ITEM CODE]],Table2[[Item Code]:[Master Name]],9,0),"")</f>
        <v>1BOX*1Portion</v>
      </c>
      <c r="L780" s="1" t="str">
        <f>IFERROR(VLOOKUP(Table49[[#This Row],[ITEM CODE]],Table2[[Item Code]:[Master Name]],8,0),"")</f>
        <v>BOX</v>
      </c>
      <c r="M780" s="41">
        <v>2</v>
      </c>
      <c r="N780" s="66">
        <f>IFERROR(VLOOKUP(Table49[[#This Row],[ITEM CODE]],Table2[[#All],[Item Code]:[Unit Cost]],10,0),0)</f>
        <v>1.2984</v>
      </c>
      <c r="O780" s="134">
        <f>IFERROR(VLOOKUP(Table49[[#This Row],[ITEM CODE]],Table2[[#All],[Item Code]:[Unit Cost]],10,0),0)</f>
        <v>1.2984</v>
      </c>
      <c r="P780" s="56"/>
      <c r="Q780" s="58"/>
      <c r="R780" s="58">
        <f>Table49[[#This Row],[QUANTITY]]*Table49[[#This Row],[INV Prices]]</f>
        <v>2.5968</v>
      </c>
      <c r="S780" s="67"/>
      <c r="V780" s="41"/>
      <c r="W780" s="4" t="str">
        <f>IFERROR(VLOOKUP(Table49[[#This Row],[ITEM CODE]],Table2[[Item Code]:[Category ]],6,0),"")</f>
        <v>FOOD</v>
      </c>
      <c r="X780" s="1" t="str">
        <f>IFERROR(VLOOKUP(Table49[[#This Row],[ITEM CODE]],Table2[[Item Code]:[Sub Category]],7,0),"")</f>
        <v>Khmer Food</v>
      </c>
      <c r="Y780" s="68" t="str">
        <f>Table49[[#This Row],[PO Number]]&amp;COUNTIFS($E$5:E780,E780)</f>
        <v>PO311994</v>
      </c>
    </row>
    <row r="781" spans="1:25" ht="14.7" customHeight="1" x14ac:dyDescent="0.3">
      <c r="A781" s="1">
        <f>IF(Table49[[#This Row],[ITEM NAME]]="","",ROW()-4)</f>
        <v>777</v>
      </c>
      <c r="B781" s="68">
        <v>45904</v>
      </c>
      <c r="C781" s="4">
        <f>IFERROR(VLOOKUP(B781,Table14[],3,0),"")</f>
        <v>9</v>
      </c>
      <c r="D781" s="4" t="str">
        <f>IFERROR(VLOOKUP(B781,Table14[],2,0),"")</f>
        <v>Week 01</v>
      </c>
      <c r="E781" s="4" t="s">
        <v>1613</v>
      </c>
      <c r="F781" s="44" t="s">
        <v>1614</v>
      </c>
      <c r="G781" s="44" t="s">
        <v>528</v>
      </c>
      <c r="H781" s="41" t="str">
        <f>IFERROR(VLOOKUP(Table49[[#This Row],[ITEM CODE]],Table2[[Item Code]:[Master Name]],2,0),"")</f>
        <v>900028</v>
      </c>
      <c r="I781" s="41" t="s">
        <v>215</v>
      </c>
      <c r="J781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781" s="1" t="str">
        <f>IFERROR(VLOOKUP(Table49[[#This Row],[ITEM CODE]],Table2[[Item Code]:[Master Name]],9,0),"")</f>
        <v>1BOX*1Portion</v>
      </c>
      <c r="L781" s="1" t="str">
        <f>IFERROR(VLOOKUP(Table49[[#This Row],[ITEM CODE]],Table2[[Item Code]:[Master Name]],8,0),"")</f>
        <v>BOX</v>
      </c>
      <c r="M781" s="41">
        <v>1</v>
      </c>
      <c r="N781" s="66">
        <f>IFERROR(VLOOKUP(Table49[[#This Row],[ITEM CODE]],Table2[[#All],[Item Code]:[Unit Cost]],10,0),0)</f>
        <v>1.0104</v>
      </c>
      <c r="O781" s="134">
        <f>IFERROR(VLOOKUP(Table49[[#This Row],[ITEM CODE]],Table2[[#All],[Item Code]:[Unit Cost]],10,0),0)</f>
        <v>1.0104</v>
      </c>
      <c r="P781" s="56"/>
      <c r="Q781" s="58"/>
      <c r="R781" s="58">
        <f>Table49[[#This Row],[QUANTITY]]*Table49[[#This Row],[INV Prices]]</f>
        <v>1.0104</v>
      </c>
      <c r="S781" s="67"/>
      <c r="V781" s="41"/>
      <c r="W781" s="4" t="str">
        <f>IFERROR(VLOOKUP(Table49[[#This Row],[ITEM CODE]],Table2[[Item Code]:[Category ]],6,0),"")</f>
        <v>FOOD</v>
      </c>
      <c r="X781" s="1" t="str">
        <f>IFERROR(VLOOKUP(Table49[[#This Row],[ITEM CODE]],Table2[[Item Code]:[Sub Category]],7,0),"")</f>
        <v>Khmer Food</v>
      </c>
      <c r="Y781" s="68" t="str">
        <f>Table49[[#This Row],[PO Number]]&amp;COUNTIFS($E$5:E781,E781)</f>
        <v>PO311995</v>
      </c>
    </row>
    <row r="782" spans="1:25" ht="14.7" customHeight="1" x14ac:dyDescent="0.3">
      <c r="A782" s="1">
        <f>IF(Table49[[#This Row],[ITEM NAME]]="","",ROW()-4)</f>
        <v>778</v>
      </c>
      <c r="B782" s="68">
        <v>45904</v>
      </c>
      <c r="C782" s="4">
        <f>IFERROR(VLOOKUP(B782,Table14[],3,0),"")</f>
        <v>9</v>
      </c>
      <c r="D782" s="4" t="str">
        <f>IFERROR(VLOOKUP(B782,Table14[],2,0),"")</f>
        <v>Week 01</v>
      </c>
      <c r="E782" s="4" t="s">
        <v>1613</v>
      </c>
      <c r="F782" s="44" t="s">
        <v>1614</v>
      </c>
      <c r="G782" s="44" t="s">
        <v>528</v>
      </c>
      <c r="H782" s="41" t="str">
        <f>IFERROR(VLOOKUP(Table49[[#This Row],[ITEM CODE]],Table2[[Item Code]:[Master Name]],2,0),"")</f>
        <v>900038</v>
      </c>
      <c r="I782" s="41" t="s">
        <v>219</v>
      </c>
      <c r="J782" s="65" t="str">
        <f>IFERROR(VLOOKUP(Table49[[#This Row],[ITEM CODE]],Table2[[Item Code]:[Master Name]],3,0),"")</f>
        <v>ROATED PORK BELLY WITH RICE (បាយ សាច់ជ្រូក៣ជាន់)</v>
      </c>
      <c r="K782" s="1" t="str">
        <f>IFERROR(VLOOKUP(Table49[[#This Row],[ITEM CODE]],Table2[[Item Code]:[Master Name]],9,0),"")</f>
        <v>1BOX*1Portion</v>
      </c>
      <c r="L782" s="1" t="str">
        <f>IFERROR(VLOOKUP(Table49[[#This Row],[ITEM CODE]],Table2[[Item Code]:[Master Name]],8,0),"")</f>
        <v>BOX</v>
      </c>
      <c r="M782" s="41">
        <v>1</v>
      </c>
      <c r="N782" s="66">
        <f>IFERROR(VLOOKUP(Table49[[#This Row],[ITEM CODE]],Table2[[#All],[Item Code]:[Unit Cost]],10,0),0)</f>
        <v>1.0920000000000001</v>
      </c>
      <c r="O782" s="134">
        <f>IFERROR(VLOOKUP(Table49[[#This Row],[ITEM CODE]],Table2[[#All],[Item Code]:[Unit Cost]],10,0),0)</f>
        <v>1.0920000000000001</v>
      </c>
      <c r="P782" s="56"/>
      <c r="Q782" s="58"/>
      <c r="R782" s="58">
        <f>Table49[[#This Row],[QUANTITY]]*Table49[[#This Row],[INV Prices]]</f>
        <v>1.0920000000000001</v>
      </c>
      <c r="S782" s="67"/>
      <c r="V782" s="41"/>
      <c r="W782" s="4" t="str">
        <f>IFERROR(VLOOKUP(Table49[[#This Row],[ITEM CODE]],Table2[[Item Code]:[Category ]],6,0),"")</f>
        <v>FOOD</v>
      </c>
      <c r="X782" s="1" t="str">
        <f>IFERROR(VLOOKUP(Table49[[#This Row],[ITEM CODE]],Table2[[Item Code]:[Sub Category]],7,0),"")</f>
        <v>Khmer Food</v>
      </c>
      <c r="Y782" s="68" t="str">
        <f>Table49[[#This Row],[PO Number]]&amp;COUNTIFS($E$5:E782,E782)</f>
        <v>PO311996</v>
      </c>
    </row>
    <row r="783" spans="1:25" ht="14.7" customHeight="1" x14ac:dyDescent="0.3">
      <c r="A783" s="1">
        <f>IF(Table49[[#This Row],[ITEM NAME]]="","",ROW()-4)</f>
        <v>779</v>
      </c>
      <c r="B783" s="68">
        <v>45904</v>
      </c>
      <c r="C783" s="4">
        <f>IFERROR(VLOOKUP(B783,Table14[],3,0),"")</f>
        <v>9</v>
      </c>
      <c r="D783" s="4" t="str">
        <f>IFERROR(VLOOKUP(B783,Table14[],2,0),"")</f>
        <v>Week 01</v>
      </c>
      <c r="E783" s="4" t="s">
        <v>1613</v>
      </c>
      <c r="F783" s="44" t="s">
        <v>1614</v>
      </c>
      <c r="G783" s="44" t="s">
        <v>528</v>
      </c>
      <c r="H783" s="41" t="str">
        <f>IFERROR(VLOOKUP(Table49[[#This Row],[ITEM CODE]],Table2[[Item Code]:[Master Name]],2,0),"")</f>
        <v>900036</v>
      </c>
      <c r="I783" s="41" t="s">
        <v>220</v>
      </c>
      <c r="J783" s="65" t="str">
        <f>IFERROR(VLOOKUP(Table49[[#This Row],[ITEM CODE]],Table2[[Item Code]:[Master Name]],3,0),"")</f>
        <v>THICK CHICKEN CURRY (ការីសាច់មាន់) ខាប់</v>
      </c>
      <c r="K783" s="1" t="str">
        <f>IFERROR(VLOOKUP(Table49[[#This Row],[ITEM CODE]],Table2[[Item Code]:[Master Name]],9,0),"")</f>
        <v>1BOX*1Portion</v>
      </c>
      <c r="L783" s="1" t="str">
        <f>IFERROR(VLOOKUP(Table49[[#This Row],[ITEM CODE]],Table2[[Item Code]:[Master Name]],8,0),"")</f>
        <v>BOX</v>
      </c>
      <c r="M783" s="41">
        <v>2</v>
      </c>
      <c r="N783" s="66">
        <f>IFERROR(VLOOKUP(Table49[[#This Row],[ITEM CODE]],Table2[[#All],[Item Code]:[Unit Cost]],10,0),0)</f>
        <v>1.3824000000000001</v>
      </c>
      <c r="O783" s="134">
        <f>IFERROR(VLOOKUP(Table49[[#This Row],[ITEM CODE]],Table2[[#All],[Item Code]:[Unit Cost]],10,0),0)</f>
        <v>1.3824000000000001</v>
      </c>
      <c r="P783" s="56"/>
      <c r="Q783" s="58"/>
      <c r="R783" s="58">
        <f>Table49[[#This Row],[QUANTITY]]*Table49[[#This Row],[INV Prices]]</f>
        <v>2.7648000000000001</v>
      </c>
      <c r="S783" s="67"/>
      <c r="V783" s="41"/>
      <c r="W783" s="4" t="str">
        <f>IFERROR(VLOOKUP(Table49[[#This Row],[ITEM CODE]],Table2[[Item Code]:[Category ]],6,0),"")</f>
        <v>FOOD</v>
      </c>
      <c r="X783" s="1" t="str">
        <f>IFERROR(VLOOKUP(Table49[[#This Row],[ITEM CODE]],Table2[[Item Code]:[Sub Category]],7,0),"")</f>
        <v>Khmer Food</v>
      </c>
      <c r="Y783" s="68" t="str">
        <f>Table49[[#This Row],[PO Number]]&amp;COUNTIFS($E$5:E783,E783)</f>
        <v>PO311997</v>
      </c>
    </row>
    <row r="784" spans="1:25" ht="14.7" customHeight="1" x14ac:dyDescent="0.3">
      <c r="A784" s="1">
        <f>IF(Table49[[#This Row],[ITEM NAME]]="","",ROW()-4)</f>
        <v>780</v>
      </c>
      <c r="B784" s="68">
        <v>45904</v>
      </c>
      <c r="C784" s="4">
        <f>IFERROR(VLOOKUP(B784,Table14[],3,0),"")</f>
        <v>9</v>
      </c>
      <c r="D784" s="4" t="str">
        <f>IFERROR(VLOOKUP(B784,Table14[],2,0),"")</f>
        <v>Week 01</v>
      </c>
      <c r="E784" s="4" t="s">
        <v>1613</v>
      </c>
      <c r="F784" s="44" t="s">
        <v>1614</v>
      </c>
      <c r="G784" s="44" t="s">
        <v>528</v>
      </c>
      <c r="H784" s="41" t="str">
        <f>IFERROR(VLOOKUP(Table49[[#This Row],[ITEM CODE]],Table2[[Item Code]:[Master Name]],2,0),"")</f>
        <v>900035</v>
      </c>
      <c r="I784" s="41" t="s">
        <v>221</v>
      </c>
      <c r="J784" s="65" t="str">
        <f>IFERROR(VLOOKUP(Table49[[#This Row],[ITEM CODE]],Table2[[Item Code]:[Master Name]],3,0),"")</f>
        <v>THICK BEEF CURRY SARAMAN (ការីសារ៉ាម៉ាន់សាច់គោ) ខាប់</v>
      </c>
      <c r="K784" s="1" t="str">
        <f>IFERROR(VLOOKUP(Table49[[#This Row],[ITEM CODE]],Table2[[Item Code]:[Master Name]],9,0),"")</f>
        <v>1BOX*1Portion</v>
      </c>
      <c r="L784" s="1" t="str">
        <f>IFERROR(VLOOKUP(Table49[[#This Row],[ITEM CODE]],Table2[[Item Code]:[Master Name]],8,0),"")</f>
        <v>BOX</v>
      </c>
      <c r="M784" s="41">
        <v>2</v>
      </c>
      <c r="N784" s="66">
        <f>IFERROR(VLOOKUP(Table49[[#This Row],[ITEM CODE]],Table2[[#All],[Item Code]:[Unit Cost]],10,0),0)</f>
        <v>1.9079999999999999</v>
      </c>
      <c r="O784" s="134">
        <f>IFERROR(VLOOKUP(Table49[[#This Row],[ITEM CODE]],Table2[[#All],[Item Code]:[Unit Cost]],10,0),0)</f>
        <v>1.9079999999999999</v>
      </c>
      <c r="P784" s="56"/>
      <c r="Q784" s="58"/>
      <c r="R784" s="58">
        <f>Table49[[#This Row],[QUANTITY]]*Table49[[#This Row],[INV Prices]]</f>
        <v>3.8159999999999998</v>
      </c>
      <c r="S784" s="67"/>
      <c r="V784" s="41"/>
      <c r="W784" s="4" t="str">
        <f>IFERROR(VLOOKUP(Table49[[#This Row],[ITEM CODE]],Table2[[Item Code]:[Category ]],6,0),"")</f>
        <v>FOOD</v>
      </c>
      <c r="X784" s="1" t="str">
        <f>IFERROR(VLOOKUP(Table49[[#This Row],[ITEM CODE]],Table2[[Item Code]:[Sub Category]],7,0),"")</f>
        <v>Khmer Food</v>
      </c>
      <c r="Y784" s="68" t="str">
        <f>Table49[[#This Row],[PO Number]]&amp;COUNTIFS($E$5:E784,E784)</f>
        <v>PO311998</v>
      </c>
    </row>
    <row r="785" spans="1:25" ht="14.7" customHeight="1" x14ac:dyDescent="0.3">
      <c r="A785" s="1">
        <f>IF(Table49[[#This Row],[ITEM NAME]]="","",ROW()-4)</f>
        <v>781</v>
      </c>
      <c r="B785" s="68">
        <v>45904</v>
      </c>
      <c r="C785" s="4">
        <f>IFERROR(VLOOKUP(B785,Table14[],3,0),"")</f>
        <v>9</v>
      </c>
      <c r="D785" s="4" t="str">
        <f>IFERROR(VLOOKUP(B785,Table14[],2,0),"")</f>
        <v>Week 01</v>
      </c>
      <c r="E785" s="4" t="s">
        <v>1613</v>
      </c>
      <c r="F785" s="44" t="s">
        <v>1614</v>
      </c>
      <c r="G785" s="44" t="s">
        <v>528</v>
      </c>
      <c r="H785" s="41" t="str">
        <f>IFERROR(VLOOKUP(Table49[[#This Row],[ITEM CODE]],Table2[[Item Code]:[Master Name]],2,0),"")</f>
        <v>900037</v>
      </c>
      <c r="I785" s="41" t="s">
        <v>223</v>
      </c>
      <c r="J785" s="65" t="str">
        <f>IFERROR(VLOOKUP(Table49[[#This Row],[ITEM CODE]],Table2[[Item Code]:[Master Name]],3,0),"")</f>
        <v>HIKO FRIED RICE (បាយឆា HIKO)</v>
      </c>
      <c r="K785" s="1" t="str">
        <f>IFERROR(VLOOKUP(Table49[[#This Row],[ITEM CODE]],Table2[[Item Code]:[Master Name]],9,0),"")</f>
        <v>1BOX*1Portion</v>
      </c>
      <c r="L785" s="1" t="str">
        <f>IFERROR(VLOOKUP(Table49[[#This Row],[ITEM CODE]],Table2[[Item Code]:[Master Name]],8,0),"")</f>
        <v>BOX</v>
      </c>
      <c r="M785" s="41">
        <v>1</v>
      </c>
      <c r="N785" s="66">
        <f>IFERROR(VLOOKUP(Table49[[#This Row],[ITEM CODE]],Table2[[#All],[Item Code]:[Unit Cost]],10,0),0)</f>
        <v>1.68</v>
      </c>
      <c r="O785" s="134">
        <f>IFERROR(VLOOKUP(Table49[[#This Row],[ITEM CODE]],Table2[[#All],[Item Code]:[Unit Cost]],10,0),0)</f>
        <v>1.68</v>
      </c>
      <c r="P785" s="56"/>
      <c r="Q785" s="58"/>
      <c r="R785" s="58">
        <f>Table49[[#This Row],[QUANTITY]]*Table49[[#This Row],[INV Prices]]</f>
        <v>1.68</v>
      </c>
      <c r="S785" s="67"/>
      <c r="V785" s="41"/>
      <c r="W785" s="4" t="str">
        <f>IFERROR(VLOOKUP(Table49[[#This Row],[ITEM CODE]],Table2[[Item Code]:[Category ]],6,0),"")</f>
        <v>FOOD</v>
      </c>
      <c r="X785" s="1" t="str">
        <f>IFERROR(VLOOKUP(Table49[[#This Row],[ITEM CODE]],Table2[[Item Code]:[Sub Category]],7,0),"")</f>
        <v>Khmer Food</v>
      </c>
      <c r="Y785" s="68" t="str">
        <f>Table49[[#This Row],[PO Number]]&amp;COUNTIFS($E$5:E785,E785)</f>
        <v>PO311999</v>
      </c>
    </row>
    <row r="786" spans="1:25" ht="14.7" customHeight="1" x14ac:dyDescent="0.3">
      <c r="A786" s="1">
        <f>IF(Table49[[#This Row],[ITEM NAME]]="","",ROW()-4)</f>
        <v>782</v>
      </c>
      <c r="B786" s="68">
        <v>45904</v>
      </c>
      <c r="C786" s="4">
        <f>IFERROR(VLOOKUP(B786,Table14[],3,0),"")</f>
        <v>9</v>
      </c>
      <c r="D786" s="4" t="str">
        <f>IFERROR(VLOOKUP(B786,Table14[],2,0),"")</f>
        <v>Week 01</v>
      </c>
      <c r="E786" s="4" t="s">
        <v>1613</v>
      </c>
      <c r="F786" s="44" t="s">
        <v>1614</v>
      </c>
      <c r="G786" s="44" t="s">
        <v>528</v>
      </c>
      <c r="H786" s="41" t="str">
        <f>IFERROR(VLOOKUP(Table49[[#This Row],[ITEM CODE]],Table2[[Item Code]:[Master Name]],2,0),"")</f>
        <v>F0101010018</v>
      </c>
      <c r="I786" s="41" t="s">
        <v>633</v>
      </c>
      <c r="J786" s="65" t="str">
        <f>IFERROR(VLOOKUP(Table49[[#This Row],[ITEM CODE]],Table2[[Item Code]:[Master Name]],3,0),"")</f>
        <v>Salmon Fried Rice (បា​យឆា សាលម៉ុន)</v>
      </c>
      <c r="K786" s="1" t="str">
        <f>IFERROR(VLOOKUP(Table49[[#This Row],[ITEM CODE]],Table2[[Item Code]:[Master Name]],9,0),"")</f>
        <v>1BOX*1Portion</v>
      </c>
      <c r="L786" s="1" t="str">
        <f>IFERROR(VLOOKUP(Table49[[#This Row],[ITEM CODE]],Table2[[Item Code]:[Master Name]],8,0),"")</f>
        <v>BOX</v>
      </c>
      <c r="M786" s="41">
        <v>1</v>
      </c>
      <c r="N786" s="66">
        <f>IFERROR(VLOOKUP(Table49[[#This Row],[ITEM CODE]],Table2[[#All],[Item Code]:[Unit Cost]],10,0),0)</f>
        <v>1.6</v>
      </c>
      <c r="O786" s="134">
        <f>IFERROR(VLOOKUP(Table49[[#This Row],[ITEM CODE]],Table2[[#All],[Item Code]:[Unit Cost]],10,0),0)</f>
        <v>1.6</v>
      </c>
      <c r="P786" s="56"/>
      <c r="Q786" s="58"/>
      <c r="R786" s="58">
        <f>Table49[[#This Row],[QUANTITY]]*Table49[[#This Row],[INV Prices]]</f>
        <v>1.6</v>
      </c>
      <c r="S786" s="67"/>
      <c r="V786" s="41"/>
      <c r="W786" s="4" t="str">
        <f>IFERROR(VLOOKUP(Table49[[#This Row],[ITEM CODE]],Table2[[Item Code]:[Category ]],6,0),"")</f>
        <v>FOOD</v>
      </c>
      <c r="X786" s="1" t="str">
        <f>IFERROR(VLOOKUP(Table49[[#This Row],[ITEM CODE]],Table2[[Item Code]:[Sub Category]],7,0),"")</f>
        <v>Khmer Food</v>
      </c>
      <c r="Y786" s="68" t="str">
        <f>Table49[[#This Row],[PO Number]]&amp;COUNTIFS($E$5:E786,E786)</f>
        <v>PO3119910</v>
      </c>
    </row>
    <row r="787" spans="1:25" ht="14.7" customHeight="1" x14ac:dyDescent="0.3">
      <c r="A787" s="1">
        <f>IF(Table49[[#This Row],[ITEM NAME]]="","",ROW()-4)</f>
        <v>783</v>
      </c>
      <c r="B787" s="68">
        <v>45904</v>
      </c>
      <c r="C787" s="4">
        <f>IFERROR(VLOOKUP(B787,Table14[],3,0),"")</f>
        <v>9</v>
      </c>
      <c r="D787" s="4" t="str">
        <f>IFERROR(VLOOKUP(B787,Table14[],2,0),"")</f>
        <v>Week 01</v>
      </c>
      <c r="E787" s="4" t="s">
        <v>1613</v>
      </c>
      <c r="F787" s="44" t="s">
        <v>1614</v>
      </c>
      <c r="G787" s="44" t="s">
        <v>528</v>
      </c>
      <c r="H787" s="41" t="str">
        <f>IFERROR(VLOOKUP(Table49[[#This Row],[ITEM CODE]],Table2[[Item Code]:[Master Name]],2,0),"")</f>
        <v>F0101010019</v>
      </c>
      <c r="I787" s="41" t="s">
        <v>634</v>
      </c>
      <c r="J787" s="65" t="str">
        <f>IFERROR(VLOOKUP(Table49[[#This Row],[ITEM CODE]],Table2[[Item Code]:[Master Name]],3,0),"")</f>
        <v>Crab Fried Rice (បាយឆា ក្ដាម)</v>
      </c>
      <c r="K787" s="1" t="str">
        <f>IFERROR(VLOOKUP(Table49[[#This Row],[ITEM CODE]],Table2[[Item Code]:[Master Name]],9,0),"")</f>
        <v>1BOX*1Portion</v>
      </c>
      <c r="L787" s="1" t="str">
        <f>IFERROR(VLOOKUP(Table49[[#This Row],[ITEM CODE]],Table2[[Item Code]:[Master Name]],8,0),"")</f>
        <v>BOX</v>
      </c>
      <c r="M787" s="41">
        <v>1</v>
      </c>
      <c r="N787" s="66">
        <f>IFERROR(VLOOKUP(Table49[[#This Row],[ITEM CODE]],Table2[[#All],[Item Code]:[Unit Cost]],10,0),0)</f>
        <v>1.6</v>
      </c>
      <c r="O787" s="134">
        <f>IFERROR(VLOOKUP(Table49[[#This Row],[ITEM CODE]],Table2[[#All],[Item Code]:[Unit Cost]],10,0),0)</f>
        <v>1.6</v>
      </c>
      <c r="P787" s="56"/>
      <c r="Q787" s="58"/>
      <c r="R787" s="58">
        <f>Table49[[#This Row],[QUANTITY]]*Table49[[#This Row],[INV Prices]]</f>
        <v>1.6</v>
      </c>
      <c r="S787" s="67"/>
      <c r="V787" s="41"/>
      <c r="W787" s="4" t="str">
        <f>IFERROR(VLOOKUP(Table49[[#This Row],[ITEM CODE]],Table2[[Item Code]:[Category ]],6,0),"")</f>
        <v>FOOD</v>
      </c>
      <c r="X787" s="1" t="str">
        <f>IFERROR(VLOOKUP(Table49[[#This Row],[ITEM CODE]],Table2[[Item Code]:[Sub Category]],7,0),"")</f>
        <v>Khmer Food</v>
      </c>
      <c r="Y787" s="68" t="str">
        <f>Table49[[#This Row],[PO Number]]&amp;COUNTIFS($E$5:E787,E787)</f>
        <v>PO3119911</v>
      </c>
    </row>
    <row r="788" spans="1:25" ht="14.7" customHeight="1" x14ac:dyDescent="0.3">
      <c r="A788" s="1">
        <f>IF(Table49[[#This Row],[ITEM NAME]]="","",ROW()-4)</f>
        <v>784</v>
      </c>
      <c r="B788" s="68">
        <v>45904</v>
      </c>
      <c r="C788" s="4">
        <f>IFERROR(VLOOKUP(B788,Table14[],3,0),"")</f>
        <v>9</v>
      </c>
      <c r="D788" s="4" t="str">
        <f>IFERROR(VLOOKUP(B788,Table14[],2,0),"")</f>
        <v>Week 01</v>
      </c>
      <c r="E788" s="4" t="s">
        <v>1613</v>
      </c>
      <c r="F788" s="44" t="s">
        <v>1614</v>
      </c>
      <c r="G788" s="44" t="s">
        <v>528</v>
      </c>
      <c r="H788" s="41" t="str">
        <f>IFERROR(VLOOKUP(Table49[[#This Row],[ITEM CODE]],Table2[[Item Code]:[Master Name]],2,0),"")</f>
        <v>900267</v>
      </c>
      <c r="I788" s="41" t="s">
        <v>194</v>
      </c>
      <c r="J788" s="65" t="str">
        <f>IFERROR(VLOOKUP(Table49[[#This Row],[ITEM CODE]],Table2[[Item Code]:[Master Name]],3,0),"")</f>
        <v>Fish Ball Pack (ប្រហិតត្រីកញ្ចប់)</v>
      </c>
      <c r="K788" s="1" t="str">
        <f>IFERROR(VLOOKUP(Table49[[#This Row],[ITEM CODE]],Table2[[Item Code]:[Master Name]],9,0),"")</f>
        <v>1CTN*20PKT*1KG</v>
      </c>
      <c r="L788" s="1" t="str">
        <f>IFERROR(VLOOKUP(Table49[[#This Row],[ITEM CODE]],Table2[[Item Code]:[Master Name]],8,0),"")</f>
        <v>PKT</v>
      </c>
      <c r="M788" s="41">
        <v>15</v>
      </c>
      <c r="N788" s="66">
        <f>IFERROR(VLOOKUP(Table49[[#This Row],[ITEM CODE]],Table2[[#All],[Item Code]:[Unit Cost]],10,0),0)</f>
        <v>3</v>
      </c>
      <c r="O788" s="134">
        <f>IFERROR(VLOOKUP(Table49[[#This Row],[ITEM CODE]],Table2[[#All],[Item Code]:[Unit Cost]],10,0),0)</f>
        <v>3</v>
      </c>
      <c r="P788" s="56"/>
      <c r="Q788" s="58"/>
      <c r="R788" s="58">
        <f>Table49[[#This Row],[QUANTITY]]*Table49[[#This Row],[INV Prices]]</f>
        <v>45</v>
      </c>
      <c r="S788" s="67"/>
      <c r="V788" s="41"/>
      <c r="W788" s="4" t="str">
        <f>IFERROR(VLOOKUP(Table49[[#This Row],[ITEM CODE]],Table2[[Item Code]:[Category ]],6,0),"")</f>
        <v>FOOD</v>
      </c>
      <c r="X788" s="1" t="str">
        <f>IFERROR(VLOOKUP(Table49[[#This Row],[ITEM CODE]],Table2[[Item Code]:[Sub Category]],7,0),"")</f>
        <v>Froozen Food</v>
      </c>
      <c r="Y788" s="68" t="str">
        <f>Table49[[#This Row],[PO Number]]&amp;COUNTIFS($E$5:E788,E788)</f>
        <v>PO3119912</v>
      </c>
    </row>
    <row r="789" spans="1:25" ht="14.7" customHeight="1" x14ac:dyDescent="0.3">
      <c r="A789" s="1">
        <f>IF(Table49[[#This Row],[ITEM NAME]]="","",ROW()-4)</f>
        <v>785</v>
      </c>
      <c r="B789" s="68">
        <v>45904</v>
      </c>
      <c r="C789" s="4">
        <f>IFERROR(VLOOKUP(B789,Table14[],3,0),"")</f>
        <v>9</v>
      </c>
      <c r="D789" s="4" t="str">
        <f>IFERROR(VLOOKUP(B789,Table14[],2,0),"")</f>
        <v>Week 01</v>
      </c>
      <c r="E789" s="4" t="s">
        <v>1615</v>
      </c>
      <c r="F789" s="44" t="s">
        <v>1616</v>
      </c>
      <c r="G789" s="44" t="s">
        <v>578</v>
      </c>
      <c r="H789" s="41" t="str">
        <f>IFERROR(VLOOKUP(Table49[[#This Row],[ITEM CODE]],Table2[[Item Code]:[Master Name]],2,0),"")</f>
        <v>F0103010009</v>
      </c>
      <c r="I789" s="41" t="s">
        <v>602</v>
      </c>
      <c r="J789" s="65" t="str">
        <f>IFERROR(VLOOKUP(Table49[[#This Row],[ITEM CODE]],Table2[[Item Code]:[Master Name]],3,0),"")</f>
        <v xml:space="preserve">Tuna &amp; Egg Sandwich </v>
      </c>
      <c r="K789" s="1" t="str">
        <f>IFERROR(VLOOKUP(Table49[[#This Row],[ITEM CODE]],Table2[[Item Code]:[Master Name]],9,0),"")</f>
        <v>1BOX*2PCS</v>
      </c>
      <c r="L789" s="1" t="str">
        <f>IFERROR(VLOOKUP(Table49[[#This Row],[ITEM CODE]],Table2[[Item Code]:[Master Name]],8,0),"")</f>
        <v>BOX</v>
      </c>
      <c r="M789" s="41">
        <v>1</v>
      </c>
      <c r="N789" s="66">
        <f>IFERROR(VLOOKUP(Table49[[#This Row],[ITEM CODE]],Table2[[#All],[Item Code]:[Unit Cost]],10,0),0)</f>
        <v>1.5</v>
      </c>
      <c r="O789" s="134">
        <f>IFERROR(VLOOKUP(Table49[[#This Row],[ITEM CODE]],Table2[[#All],[Item Code]:[Unit Cost]],10,0),0)</f>
        <v>1.5</v>
      </c>
      <c r="P789" s="56"/>
      <c r="Q789" s="58"/>
      <c r="R789" s="58">
        <f>Table49[[#This Row],[QUANTITY]]*Table49[[#This Row],[INV Prices]]</f>
        <v>1.5</v>
      </c>
      <c r="S789" s="67"/>
      <c r="V789" s="41"/>
      <c r="W789" s="4" t="str">
        <f>IFERROR(VLOOKUP(Table49[[#This Row],[ITEM CODE]],Table2[[Item Code]:[Category ]],6,0),"")</f>
        <v>FOOD</v>
      </c>
      <c r="X789" s="1" t="str">
        <f>IFERROR(VLOOKUP(Table49[[#This Row],[ITEM CODE]],Table2[[Item Code]:[Sub Category]],7,0),"")</f>
        <v>Sandwich</v>
      </c>
      <c r="Y789" s="68" t="str">
        <f>Table49[[#This Row],[PO Number]]&amp;COUNTIFS($E$5:E789,E789)</f>
        <v>PO311961</v>
      </c>
    </row>
    <row r="790" spans="1:25" ht="14.7" customHeight="1" x14ac:dyDescent="0.3">
      <c r="A790" s="1">
        <f>IF(Table49[[#This Row],[ITEM NAME]]="","",ROW()-4)</f>
        <v>786</v>
      </c>
      <c r="B790" s="68">
        <v>45904</v>
      </c>
      <c r="C790" s="4">
        <f>IFERROR(VLOOKUP(B790,Table14[],3,0),"")</f>
        <v>9</v>
      </c>
      <c r="D790" s="4" t="str">
        <f>IFERROR(VLOOKUP(B790,Table14[],2,0),"")</f>
        <v>Week 01</v>
      </c>
      <c r="E790" s="4" t="s">
        <v>1615</v>
      </c>
      <c r="F790" s="44" t="s">
        <v>1616</v>
      </c>
      <c r="G790" s="44" t="s">
        <v>578</v>
      </c>
      <c r="H790" s="41" t="str">
        <f>IFERROR(VLOOKUP(Table49[[#This Row],[ITEM CODE]],Table2[[Item Code]:[Master Name]],2,0),"")</f>
        <v>F0103010010</v>
      </c>
      <c r="I790" s="41" t="s">
        <v>603</v>
      </c>
      <c r="J790" s="65" t="str">
        <f>IFERROR(VLOOKUP(Table49[[#This Row],[ITEM CODE]],Table2[[Item Code]:[Master Name]],3,0),"")</f>
        <v xml:space="preserve">Ham &amp; Corn Sandwich </v>
      </c>
      <c r="K790" s="1" t="str">
        <f>IFERROR(VLOOKUP(Table49[[#This Row],[ITEM CODE]],Table2[[Item Code]:[Master Name]],9,0),"")</f>
        <v>1BOX*2PCS</v>
      </c>
      <c r="L790" s="1" t="str">
        <f>IFERROR(VLOOKUP(Table49[[#This Row],[ITEM CODE]],Table2[[Item Code]:[Master Name]],8,0),"")</f>
        <v>BOX</v>
      </c>
      <c r="M790" s="41">
        <v>1</v>
      </c>
      <c r="N790" s="66">
        <f>IFERROR(VLOOKUP(Table49[[#This Row],[ITEM CODE]],Table2[[#All],[Item Code]:[Unit Cost]],10,0),0)</f>
        <v>1.5</v>
      </c>
      <c r="O790" s="134">
        <f>IFERROR(VLOOKUP(Table49[[#This Row],[ITEM CODE]],Table2[[#All],[Item Code]:[Unit Cost]],10,0),0)</f>
        <v>1.5</v>
      </c>
      <c r="P790" s="56"/>
      <c r="Q790" s="58"/>
      <c r="R790" s="58">
        <f>Table49[[#This Row],[QUANTITY]]*Table49[[#This Row],[INV Prices]]</f>
        <v>1.5</v>
      </c>
      <c r="S790" s="67"/>
      <c r="V790" s="41"/>
      <c r="W790" s="4" t="str">
        <f>IFERROR(VLOOKUP(Table49[[#This Row],[ITEM CODE]],Table2[[Item Code]:[Category ]],6,0),"")</f>
        <v>FOOD</v>
      </c>
      <c r="X790" s="1" t="str">
        <f>IFERROR(VLOOKUP(Table49[[#This Row],[ITEM CODE]],Table2[[Item Code]:[Sub Category]],7,0),"")</f>
        <v>Sandwich</v>
      </c>
      <c r="Y790" s="68" t="str">
        <f>Table49[[#This Row],[PO Number]]&amp;COUNTIFS($E$5:E790,E790)</f>
        <v>PO311962</v>
      </c>
    </row>
    <row r="791" spans="1:25" ht="14.7" customHeight="1" x14ac:dyDescent="0.3">
      <c r="A791" s="1">
        <f>IF(Table49[[#This Row],[ITEM NAME]]="","",ROW()-4)</f>
        <v>787</v>
      </c>
      <c r="B791" s="68">
        <v>45904</v>
      </c>
      <c r="C791" s="4">
        <f>IFERROR(VLOOKUP(B791,Table14[],3,0),"")</f>
        <v>9</v>
      </c>
      <c r="D791" s="4" t="str">
        <f>IFERROR(VLOOKUP(B791,Table14[],2,0),"")</f>
        <v>Week 01</v>
      </c>
      <c r="E791" s="4" t="s">
        <v>1615</v>
      </c>
      <c r="F791" s="44" t="s">
        <v>1616</v>
      </c>
      <c r="G791" s="44" t="s">
        <v>578</v>
      </c>
      <c r="H791" s="41" t="str">
        <f>IFERROR(VLOOKUP(Table49[[#This Row],[ITEM CODE]],Table2[[Item Code]:[Master Name]],2,0),"")</f>
        <v>F0103010011</v>
      </c>
      <c r="I791" s="41" t="s">
        <v>604</v>
      </c>
      <c r="J791" s="65" t="str">
        <f>IFERROR(VLOOKUP(Table49[[#This Row],[ITEM CODE]],Table2[[Item Code]:[Master Name]],3,0),"")</f>
        <v xml:space="preserve">Sausage &amp; Freid Egg Sandwich  </v>
      </c>
      <c r="K791" s="1" t="str">
        <f>IFERROR(VLOOKUP(Table49[[#This Row],[ITEM CODE]],Table2[[Item Code]:[Master Name]],9,0),"")</f>
        <v>1BOX*2PCS</v>
      </c>
      <c r="L791" s="1" t="str">
        <f>IFERROR(VLOOKUP(Table49[[#This Row],[ITEM CODE]],Table2[[Item Code]:[Master Name]],8,0),"")</f>
        <v>BOX</v>
      </c>
      <c r="M791" s="41">
        <v>1</v>
      </c>
      <c r="N791" s="66">
        <f>IFERROR(VLOOKUP(Table49[[#This Row],[ITEM CODE]],Table2[[#All],[Item Code]:[Unit Cost]],10,0),0)</f>
        <v>1.5</v>
      </c>
      <c r="O791" s="134">
        <f>IFERROR(VLOOKUP(Table49[[#This Row],[ITEM CODE]],Table2[[#All],[Item Code]:[Unit Cost]],10,0),0)</f>
        <v>1.5</v>
      </c>
      <c r="P791" s="56"/>
      <c r="Q791" s="58"/>
      <c r="R791" s="58">
        <f>Table49[[#This Row],[QUANTITY]]*Table49[[#This Row],[INV Prices]]</f>
        <v>1.5</v>
      </c>
      <c r="S791" s="67"/>
      <c r="V791" s="41"/>
      <c r="W791" s="4" t="str">
        <f>IFERROR(VLOOKUP(Table49[[#This Row],[ITEM CODE]],Table2[[Item Code]:[Category ]],6,0),"")</f>
        <v>FOOD</v>
      </c>
      <c r="X791" s="1" t="str">
        <f>IFERROR(VLOOKUP(Table49[[#This Row],[ITEM CODE]],Table2[[Item Code]:[Sub Category]],7,0),"")</f>
        <v>Sandwich</v>
      </c>
      <c r="Y791" s="68" t="str">
        <f>Table49[[#This Row],[PO Number]]&amp;COUNTIFS($E$5:E791,E791)</f>
        <v>PO311963</v>
      </c>
    </row>
    <row r="792" spans="1:25" ht="14.7" customHeight="1" x14ac:dyDescent="0.3">
      <c r="A792" s="1">
        <f>IF(Table49[[#This Row],[ITEM NAME]]="","",ROW()-4)</f>
        <v>788</v>
      </c>
      <c r="B792" s="68">
        <v>45904</v>
      </c>
      <c r="C792" s="4">
        <f>IFERROR(VLOOKUP(B792,Table14[],3,0),"")</f>
        <v>9</v>
      </c>
      <c r="D792" s="4" t="str">
        <f>IFERROR(VLOOKUP(B792,Table14[],2,0),"")</f>
        <v>Week 01</v>
      </c>
      <c r="E792" s="4" t="s">
        <v>1615</v>
      </c>
      <c r="F792" s="44" t="s">
        <v>1616</v>
      </c>
      <c r="G792" s="44" t="s">
        <v>578</v>
      </c>
      <c r="H792" s="41" t="str">
        <f>IFERROR(VLOOKUP(Table49[[#This Row],[ITEM CODE]],Table2[[Item Code]:[Master Name]],2,0),"")</f>
        <v>F0103010012</v>
      </c>
      <c r="I792" s="41" t="s">
        <v>605</v>
      </c>
      <c r="J792" s="65" t="str">
        <f>IFERROR(VLOOKUP(Table49[[#This Row],[ITEM CODE]],Table2[[Item Code]:[Master Name]],3,0),"")</f>
        <v xml:space="preserve">Chicken Sandwich </v>
      </c>
      <c r="K792" s="1" t="str">
        <f>IFERROR(VLOOKUP(Table49[[#This Row],[ITEM CODE]],Table2[[Item Code]:[Master Name]],9,0),"")</f>
        <v>1BOX*2PCS</v>
      </c>
      <c r="L792" s="1" t="str">
        <f>IFERROR(VLOOKUP(Table49[[#This Row],[ITEM CODE]],Table2[[Item Code]:[Master Name]],8,0),"")</f>
        <v>BOX</v>
      </c>
      <c r="M792" s="41">
        <v>1</v>
      </c>
      <c r="N792" s="66">
        <f>IFERROR(VLOOKUP(Table49[[#This Row],[ITEM CODE]],Table2[[#All],[Item Code]:[Unit Cost]],10,0),0)</f>
        <v>1.5</v>
      </c>
      <c r="O792" s="134">
        <f>IFERROR(VLOOKUP(Table49[[#This Row],[ITEM CODE]],Table2[[#All],[Item Code]:[Unit Cost]],10,0),0)</f>
        <v>1.5</v>
      </c>
      <c r="P792" s="56"/>
      <c r="Q792" s="58"/>
      <c r="R792" s="58">
        <f>Table49[[#This Row],[QUANTITY]]*Table49[[#This Row],[INV Prices]]</f>
        <v>1.5</v>
      </c>
      <c r="S792" s="67"/>
      <c r="V792" s="41"/>
      <c r="W792" s="4" t="str">
        <f>IFERROR(VLOOKUP(Table49[[#This Row],[ITEM CODE]],Table2[[Item Code]:[Category ]],6,0),"")</f>
        <v>FOOD</v>
      </c>
      <c r="X792" s="1" t="str">
        <f>IFERROR(VLOOKUP(Table49[[#This Row],[ITEM CODE]],Table2[[Item Code]:[Sub Category]],7,0),"")</f>
        <v>Sandwich</v>
      </c>
      <c r="Y792" s="68" t="str">
        <f>Table49[[#This Row],[PO Number]]&amp;COUNTIFS($E$5:E792,E792)</f>
        <v>PO311964</v>
      </c>
    </row>
    <row r="793" spans="1:25" ht="14.7" customHeight="1" x14ac:dyDescent="0.3">
      <c r="A793" s="1">
        <f>IF(Table49[[#This Row],[ITEM NAME]]="","",ROW()-4)</f>
        <v>789</v>
      </c>
      <c r="B793" s="68">
        <v>45904</v>
      </c>
      <c r="C793" s="4">
        <f>IFERROR(VLOOKUP(B793,Table14[],3,0),"")</f>
        <v>9</v>
      </c>
      <c r="D793" s="4" t="str">
        <f>IFERROR(VLOOKUP(B793,Table14[],2,0),"")</f>
        <v>Week 01</v>
      </c>
      <c r="E793" s="4" t="s">
        <v>1615</v>
      </c>
      <c r="F793" s="44" t="s">
        <v>1616</v>
      </c>
      <c r="G793" s="44" t="s">
        <v>578</v>
      </c>
      <c r="H793" s="41" t="str">
        <f>IFERROR(VLOOKUP(Table49[[#This Row],[ITEM CODE]],Table2[[Item Code]:[Master Name]],2,0),"")</f>
        <v>F0103010013</v>
      </c>
      <c r="I793" s="41" t="s">
        <v>615</v>
      </c>
      <c r="J793" s="65" t="str">
        <f>IFERROR(VLOOKUP(Table49[[#This Row],[ITEM CODE]],Table2[[Item Code]:[Master Name]],3,0),"")</f>
        <v>Maki Crab &amp; Chicken Egg</v>
      </c>
      <c r="K793" s="1" t="str">
        <f>IFERROR(VLOOKUP(Table49[[#This Row],[ITEM CODE]],Table2[[Item Code]:[Master Name]],9,0),"")</f>
        <v>1BOX*6PCS</v>
      </c>
      <c r="L793" s="1" t="str">
        <f>IFERROR(VLOOKUP(Table49[[#This Row],[ITEM CODE]],Table2[[Item Code]:[Master Name]],8,0),"")</f>
        <v>Box</v>
      </c>
      <c r="M793" s="41">
        <v>1</v>
      </c>
      <c r="N793" s="66">
        <f>IFERROR(VLOOKUP(Table49[[#This Row],[ITEM CODE]],Table2[[#All],[Item Code]:[Unit Cost]],10,0),0)</f>
        <v>1.21</v>
      </c>
      <c r="O793" s="134">
        <f>IFERROR(VLOOKUP(Table49[[#This Row],[ITEM CODE]],Table2[[#All],[Item Code]:[Unit Cost]],10,0),0)</f>
        <v>1.21</v>
      </c>
      <c r="P793" s="56"/>
      <c r="Q793" s="58"/>
      <c r="R793" s="58">
        <f>Table49[[#This Row],[QUANTITY]]*Table49[[#This Row],[INV Prices]]</f>
        <v>1.21</v>
      </c>
      <c r="S793" s="67"/>
      <c r="V793" s="41"/>
      <c r="W793" s="4" t="str">
        <f>IFERROR(VLOOKUP(Table49[[#This Row],[ITEM CODE]],Table2[[Item Code]:[Category ]],6,0),"")</f>
        <v>FOOD</v>
      </c>
      <c r="X793" s="1" t="str">
        <f>IFERROR(VLOOKUP(Table49[[#This Row],[ITEM CODE]],Table2[[Item Code]:[Sub Category]],7,0),"")</f>
        <v>Sushi</v>
      </c>
      <c r="Y793" s="68" t="str">
        <f>Table49[[#This Row],[PO Number]]&amp;COUNTIFS($E$5:E793,E793)</f>
        <v>PO311965</v>
      </c>
    </row>
    <row r="794" spans="1:25" ht="14.7" customHeight="1" x14ac:dyDescent="0.3">
      <c r="A794" s="1">
        <f>IF(Table49[[#This Row],[ITEM NAME]]="","",ROW()-4)</f>
        <v>790</v>
      </c>
      <c r="B794" s="68">
        <v>45904</v>
      </c>
      <c r="C794" s="4">
        <f>IFERROR(VLOOKUP(B794,Table14[],3,0),"")</f>
        <v>9</v>
      </c>
      <c r="D794" s="4" t="str">
        <f>IFERROR(VLOOKUP(B794,Table14[],2,0),"")</f>
        <v>Week 01</v>
      </c>
      <c r="E794" s="4" t="s">
        <v>1615</v>
      </c>
      <c r="F794" s="44" t="s">
        <v>1616</v>
      </c>
      <c r="G794" s="44" t="s">
        <v>578</v>
      </c>
      <c r="H794" s="41" t="str">
        <f>IFERROR(VLOOKUP(Table49[[#This Row],[ITEM CODE]],Table2[[Item Code]:[Master Name]],2,0),"")</f>
        <v>F0103010014</v>
      </c>
      <c r="I794" s="41" t="s">
        <v>616</v>
      </c>
      <c r="J794" s="65" t="str">
        <f>IFERROR(VLOOKUP(Table49[[#This Row],[ITEM CODE]],Table2[[Item Code]:[Master Name]],3,0),"")</f>
        <v>Maki Cali &amp; Tuna Roll</v>
      </c>
      <c r="K794" s="1" t="str">
        <f>IFERROR(VLOOKUP(Table49[[#This Row],[ITEM CODE]],Table2[[Item Code]:[Master Name]],9,0),"")</f>
        <v>1BOX*3PCS</v>
      </c>
      <c r="L794" s="1" t="str">
        <f>IFERROR(VLOOKUP(Table49[[#This Row],[ITEM CODE]],Table2[[Item Code]:[Master Name]],8,0),"")</f>
        <v>Box</v>
      </c>
      <c r="M794" s="41">
        <v>1</v>
      </c>
      <c r="N794" s="66">
        <f>IFERROR(VLOOKUP(Table49[[#This Row],[ITEM CODE]],Table2[[#All],[Item Code]:[Unit Cost]],10,0),0)</f>
        <v>1.21</v>
      </c>
      <c r="O794" s="134">
        <f>IFERROR(VLOOKUP(Table49[[#This Row],[ITEM CODE]],Table2[[#All],[Item Code]:[Unit Cost]],10,0),0)</f>
        <v>1.21</v>
      </c>
      <c r="P794" s="56"/>
      <c r="Q794" s="58"/>
      <c r="R794" s="58">
        <f>Table49[[#This Row],[QUANTITY]]*Table49[[#This Row],[INV Prices]]</f>
        <v>1.21</v>
      </c>
      <c r="S794" s="67"/>
      <c r="V794" s="41"/>
      <c r="W794" s="4" t="str">
        <f>IFERROR(VLOOKUP(Table49[[#This Row],[ITEM CODE]],Table2[[Item Code]:[Category ]],6,0),"")</f>
        <v>FOOD</v>
      </c>
      <c r="X794" s="1" t="str">
        <f>IFERROR(VLOOKUP(Table49[[#This Row],[ITEM CODE]],Table2[[Item Code]:[Sub Category]],7,0),"")</f>
        <v>Sushi</v>
      </c>
      <c r="Y794" s="68" t="str">
        <f>Table49[[#This Row],[PO Number]]&amp;COUNTIFS($E$5:E794,E794)</f>
        <v>PO311966</v>
      </c>
    </row>
    <row r="795" spans="1:25" ht="14.7" customHeight="1" x14ac:dyDescent="0.3">
      <c r="A795" s="1">
        <f>IF(Table49[[#This Row],[ITEM NAME]]="","",ROW()-4)</f>
        <v>791</v>
      </c>
      <c r="B795" s="68">
        <v>45904</v>
      </c>
      <c r="C795" s="4">
        <f>IFERROR(VLOOKUP(B795,Table14[],3,0),"")</f>
        <v>9</v>
      </c>
      <c r="D795" s="4" t="str">
        <f>IFERROR(VLOOKUP(B795,Table14[],2,0),"")</f>
        <v>Week 01</v>
      </c>
      <c r="E795" s="4" t="s">
        <v>1617</v>
      </c>
      <c r="F795" s="44" t="s">
        <v>1618</v>
      </c>
      <c r="G795" s="44" t="s">
        <v>578</v>
      </c>
      <c r="H795" s="41" t="str">
        <f>IFERROR(VLOOKUP(Table49[[#This Row],[ITEM CODE]],Table2[[Item Code]:[Master Name]],2,0),"")</f>
        <v>900029</v>
      </c>
      <c r="I795" s="41" t="s">
        <v>211</v>
      </c>
      <c r="J795" s="65" t="str">
        <f>IFERROR(VLOOKUP(Table49[[#This Row],[ITEM CODE]],Table2[[Item Code]:[Master Name]],3,0),"")</f>
        <v>BEEF LOK LAK WITH RICE (បាយ​ ឡុកឡាក់សាច់គោ)</v>
      </c>
      <c r="K795" s="1" t="str">
        <f>IFERROR(VLOOKUP(Table49[[#This Row],[ITEM CODE]],Table2[[Item Code]:[Master Name]],9,0),"")</f>
        <v>1BOX*1Portion</v>
      </c>
      <c r="L795" s="1" t="str">
        <f>IFERROR(VLOOKUP(Table49[[#This Row],[ITEM CODE]],Table2[[Item Code]:[Master Name]],8,0),"")</f>
        <v>BOX</v>
      </c>
      <c r="M795" s="41">
        <v>2</v>
      </c>
      <c r="N795" s="66">
        <f>IFERROR(VLOOKUP(Table49[[#This Row],[ITEM CODE]],Table2[[#All],[Item Code]:[Unit Cost]],10,0),0)</f>
        <v>1.6679999999999999</v>
      </c>
      <c r="O795" s="134">
        <f>IFERROR(VLOOKUP(Table49[[#This Row],[ITEM CODE]],Table2[[#All],[Item Code]:[Unit Cost]],10,0),0)</f>
        <v>1.6679999999999999</v>
      </c>
      <c r="P795" s="56"/>
      <c r="Q795" s="58"/>
      <c r="R795" s="58">
        <f>Table49[[#This Row],[QUANTITY]]*Table49[[#This Row],[INV Prices]]</f>
        <v>3.3359999999999999</v>
      </c>
      <c r="S795" s="67"/>
      <c r="V795" s="41"/>
      <c r="W795" s="4" t="str">
        <f>IFERROR(VLOOKUP(Table49[[#This Row],[ITEM CODE]],Table2[[Item Code]:[Category ]],6,0),"")</f>
        <v>FOOD</v>
      </c>
      <c r="X795" s="1" t="str">
        <f>IFERROR(VLOOKUP(Table49[[#This Row],[ITEM CODE]],Table2[[Item Code]:[Sub Category]],7,0),"")</f>
        <v>Khmer Food</v>
      </c>
      <c r="Y795" s="68" t="str">
        <f>Table49[[#This Row],[PO Number]]&amp;COUNTIFS($E$5:E795,E795)</f>
        <v>PO312001</v>
      </c>
    </row>
    <row r="796" spans="1:25" ht="14.7" customHeight="1" x14ac:dyDescent="0.3">
      <c r="A796" s="1">
        <f>IF(Table49[[#This Row],[ITEM NAME]]="","",ROW()-4)</f>
        <v>792</v>
      </c>
      <c r="B796" s="68">
        <v>45904</v>
      </c>
      <c r="C796" s="4">
        <f>IFERROR(VLOOKUP(B796,Table14[],3,0),"")</f>
        <v>9</v>
      </c>
      <c r="D796" s="4" t="str">
        <f>IFERROR(VLOOKUP(B796,Table14[],2,0),"")</f>
        <v>Week 01</v>
      </c>
      <c r="E796" s="4" t="s">
        <v>1617</v>
      </c>
      <c r="F796" s="44" t="s">
        <v>1618</v>
      </c>
      <c r="G796" s="44" t="s">
        <v>578</v>
      </c>
      <c r="H796" s="41" t="str">
        <f>IFERROR(VLOOKUP(Table49[[#This Row],[ITEM CODE]],Table2[[Item Code]:[Master Name]],2,0),"")</f>
        <v>900027</v>
      </c>
      <c r="I796" s="41" t="s">
        <v>212</v>
      </c>
      <c r="J796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796" s="1" t="str">
        <f>IFERROR(VLOOKUP(Table49[[#This Row],[ITEM CODE]],Table2[[Item Code]:[Master Name]],9,0),"")</f>
        <v>1BOX*1Portion</v>
      </c>
      <c r="L796" s="1" t="str">
        <f>IFERROR(VLOOKUP(Table49[[#This Row],[ITEM CODE]],Table2[[Item Code]:[Master Name]],8,0),"")</f>
        <v>BOX</v>
      </c>
      <c r="M796" s="41">
        <v>1</v>
      </c>
      <c r="N796" s="66">
        <f>IFERROR(VLOOKUP(Table49[[#This Row],[ITEM CODE]],Table2[[#All],[Item Code]:[Unit Cost]],10,0),0)</f>
        <v>1.2023999999999999</v>
      </c>
      <c r="O796" s="134">
        <f>IFERROR(VLOOKUP(Table49[[#This Row],[ITEM CODE]],Table2[[#All],[Item Code]:[Unit Cost]],10,0),0)</f>
        <v>1.2023999999999999</v>
      </c>
      <c r="P796" s="56"/>
      <c r="Q796" s="58"/>
      <c r="R796" s="58">
        <f>Table49[[#This Row],[QUANTITY]]*Table49[[#This Row],[INV Prices]]</f>
        <v>1.2023999999999999</v>
      </c>
      <c r="S796" s="67"/>
      <c r="V796" s="41"/>
      <c r="W796" s="4" t="str">
        <f>IFERROR(VLOOKUP(Table49[[#This Row],[ITEM CODE]],Table2[[Item Code]:[Category ]],6,0),"")</f>
        <v>FOOD</v>
      </c>
      <c r="X796" s="1" t="str">
        <f>IFERROR(VLOOKUP(Table49[[#This Row],[ITEM CODE]],Table2[[Item Code]:[Sub Category]],7,0),"")</f>
        <v>Khmer Food</v>
      </c>
      <c r="Y796" s="68" t="str">
        <f>Table49[[#This Row],[PO Number]]&amp;COUNTIFS($E$5:E796,E796)</f>
        <v>PO312002</v>
      </c>
    </row>
    <row r="797" spans="1:25" ht="14.7" customHeight="1" x14ac:dyDescent="0.3">
      <c r="A797" s="1">
        <f>IF(Table49[[#This Row],[ITEM NAME]]="","",ROW()-4)</f>
        <v>793</v>
      </c>
      <c r="B797" s="68">
        <v>45904</v>
      </c>
      <c r="C797" s="4">
        <f>IFERROR(VLOOKUP(B797,Table14[],3,0),"")</f>
        <v>9</v>
      </c>
      <c r="D797" s="4" t="str">
        <f>IFERROR(VLOOKUP(B797,Table14[],2,0),"")</f>
        <v>Week 01</v>
      </c>
      <c r="E797" s="4" t="s">
        <v>1617</v>
      </c>
      <c r="F797" s="44" t="s">
        <v>1618</v>
      </c>
      <c r="G797" s="44" t="s">
        <v>578</v>
      </c>
      <c r="H797" s="41" t="str">
        <f>IFERROR(VLOOKUP(Table49[[#This Row],[ITEM CODE]],Table2[[Item Code]:[Master Name]],2,0),"")</f>
        <v>900031</v>
      </c>
      <c r="I797" s="41" t="s">
        <v>218</v>
      </c>
      <c r="J797" s="65" t="str">
        <f>IFERROR(VLOOKUP(Table49[[#This Row],[ITEM CODE]],Table2[[Item Code]:[Master Name]],3,0),"")</f>
        <v>ROASTED DUCK WITH RICE (បាយ ទាខ្វៃ)</v>
      </c>
      <c r="K797" s="1" t="str">
        <f>IFERROR(VLOOKUP(Table49[[#This Row],[ITEM CODE]],Table2[[Item Code]:[Master Name]],9,0),"")</f>
        <v>1BOX*1Portion</v>
      </c>
      <c r="L797" s="1" t="str">
        <f>IFERROR(VLOOKUP(Table49[[#This Row],[ITEM CODE]],Table2[[Item Code]:[Master Name]],8,0),"")</f>
        <v>BOX</v>
      </c>
      <c r="M797" s="41">
        <v>1</v>
      </c>
      <c r="N797" s="66">
        <f>IFERROR(VLOOKUP(Table49[[#This Row],[ITEM CODE]],Table2[[#All],[Item Code]:[Unit Cost]],10,0),0)</f>
        <v>1.4783999999999999</v>
      </c>
      <c r="O797" s="134">
        <f>IFERROR(VLOOKUP(Table49[[#This Row],[ITEM CODE]],Table2[[#All],[Item Code]:[Unit Cost]],10,0),0)</f>
        <v>1.4783999999999999</v>
      </c>
      <c r="P797" s="56"/>
      <c r="Q797" s="58"/>
      <c r="R797" s="58">
        <f>Table49[[#This Row],[QUANTITY]]*Table49[[#This Row],[INV Prices]]</f>
        <v>1.4783999999999999</v>
      </c>
      <c r="S797" s="67"/>
      <c r="V797" s="41"/>
      <c r="W797" s="4" t="str">
        <f>IFERROR(VLOOKUP(Table49[[#This Row],[ITEM CODE]],Table2[[Item Code]:[Category ]],6,0),"")</f>
        <v>FOOD</v>
      </c>
      <c r="X797" s="1" t="str">
        <f>IFERROR(VLOOKUP(Table49[[#This Row],[ITEM CODE]],Table2[[Item Code]:[Sub Category]],7,0),"")</f>
        <v>Khmer Food</v>
      </c>
      <c r="Y797" s="68" t="str">
        <f>Table49[[#This Row],[PO Number]]&amp;COUNTIFS($E$5:E797,E797)</f>
        <v>PO312003</v>
      </c>
    </row>
    <row r="798" spans="1:25" ht="14.7" customHeight="1" x14ac:dyDescent="0.3">
      <c r="A798" s="1">
        <f>IF(Table49[[#This Row],[ITEM NAME]]="","",ROW()-4)</f>
        <v>794</v>
      </c>
      <c r="B798" s="68">
        <v>45904</v>
      </c>
      <c r="C798" s="4">
        <f>IFERROR(VLOOKUP(B798,Table14[],3,0),"")</f>
        <v>9</v>
      </c>
      <c r="D798" s="4" t="str">
        <f>IFERROR(VLOOKUP(B798,Table14[],2,0),"")</f>
        <v>Week 01</v>
      </c>
      <c r="E798" s="4" t="s">
        <v>1617</v>
      </c>
      <c r="F798" s="44" t="s">
        <v>1618</v>
      </c>
      <c r="G798" s="44" t="s">
        <v>578</v>
      </c>
      <c r="H798" s="41" t="str">
        <f>IFERROR(VLOOKUP(Table49[[#This Row],[ITEM CODE]],Table2[[Item Code]:[Master Name]],2,0),"")</f>
        <v>900032</v>
      </c>
      <c r="I798" s="41" t="s">
        <v>214</v>
      </c>
      <c r="J798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798" s="1" t="str">
        <f>IFERROR(VLOOKUP(Table49[[#This Row],[ITEM CODE]],Table2[[Item Code]:[Master Name]],9,0),"")</f>
        <v>1BOX*1Portion</v>
      </c>
      <c r="L798" s="1" t="str">
        <f>IFERROR(VLOOKUP(Table49[[#This Row],[ITEM CODE]],Table2[[Item Code]:[Master Name]],8,0),"")</f>
        <v>BOX</v>
      </c>
      <c r="M798" s="41">
        <v>1</v>
      </c>
      <c r="N798" s="66">
        <f>IFERROR(VLOOKUP(Table49[[#This Row],[ITEM CODE]],Table2[[#All],[Item Code]:[Unit Cost]],10,0),0)</f>
        <v>1.2984</v>
      </c>
      <c r="O798" s="134">
        <f>IFERROR(VLOOKUP(Table49[[#This Row],[ITEM CODE]],Table2[[#All],[Item Code]:[Unit Cost]],10,0),0)</f>
        <v>1.2984</v>
      </c>
      <c r="P798" s="56"/>
      <c r="Q798" s="58"/>
      <c r="R798" s="58">
        <f>Table49[[#This Row],[QUANTITY]]*Table49[[#This Row],[INV Prices]]</f>
        <v>1.2984</v>
      </c>
      <c r="S798" s="67"/>
      <c r="V798" s="41"/>
      <c r="W798" s="4" t="str">
        <f>IFERROR(VLOOKUP(Table49[[#This Row],[ITEM CODE]],Table2[[Item Code]:[Category ]],6,0),"")</f>
        <v>FOOD</v>
      </c>
      <c r="X798" s="1" t="str">
        <f>IFERROR(VLOOKUP(Table49[[#This Row],[ITEM CODE]],Table2[[Item Code]:[Sub Category]],7,0),"")</f>
        <v>Khmer Food</v>
      </c>
      <c r="Y798" s="68" t="str">
        <f>Table49[[#This Row],[PO Number]]&amp;COUNTIFS($E$5:E798,E798)</f>
        <v>PO312004</v>
      </c>
    </row>
    <row r="799" spans="1:25" ht="14.7" customHeight="1" x14ac:dyDescent="0.3">
      <c r="A799" s="1">
        <f>IF(Table49[[#This Row],[ITEM NAME]]="","",ROW()-4)</f>
        <v>795</v>
      </c>
      <c r="B799" s="68">
        <v>45904</v>
      </c>
      <c r="C799" s="4">
        <f>IFERROR(VLOOKUP(B799,Table14[],3,0),"")</f>
        <v>9</v>
      </c>
      <c r="D799" s="4" t="str">
        <f>IFERROR(VLOOKUP(B799,Table14[],2,0),"")</f>
        <v>Week 01</v>
      </c>
      <c r="E799" s="4" t="s">
        <v>1617</v>
      </c>
      <c r="F799" s="44" t="s">
        <v>1618</v>
      </c>
      <c r="G799" s="44" t="s">
        <v>578</v>
      </c>
      <c r="H799" s="41" t="str">
        <f>IFERROR(VLOOKUP(Table49[[#This Row],[ITEM CODE]],Table2[[Item Code]:[Master Name]],2,0),"")</f>
        <v>900028</v>
      </c>
      <c r="I799" s="41" t="s">
        <v>215</v>
      </c>
      <c r="J799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799" s="1" t="str">
        <f>IFERROR(VLOOKUP(Table49[[#This Row],[ITEM CODE]],Table2[[Item Code]:[Master Name]],9,0),"")</f>
        <v>1BOX*1Portion</v>
      </c>
      <c r="L799" s="1" t="str">
        <f>IFERROR(VLOOKUP(Table49[[#This Row],[ITEM CODE]],Table2[[Item Code]:[Master Name]],8,0),"")</f>
        <v>BOX</v>
      </c>
      <c r="M799" s="41">
        <v>1</v>
      </c>
      <c r="N799" s="66">
        <f>IFERROR(VLOOKUP(Table49[[#This Row],[ITEM CODE]],Table2[[#All],[Item Code]:[Unit Cost]],10,0),0)</f>
        <v>1.0104</v>
      </c>
      <c r="O799" s="134">
        <f>IFERROR(VLOOKUP(Table49[[#This Row],[ITEM CODE]],Table2[[#All],[Item Code]:[Unit Cost]],10,0),0)</f>
        <v>1.0104</v>
      </c>
      <c r="P799" s="56"/>
      <c r="Q799" s="58"/>
      <c r="R799" s="58">
        <f>Table49[[#This Row],[QUANTITY]]*Table49[[#This Row],[INV Prices]]</f>
        <v>1.0104</v>
      </c>
      <c r="S799" s="67"/>
      <c r="V799" s="41"/>
      <c r="W799" s="4" t="str">
        <f>IFERROR(VLOOKUP(Table49[[#This Row],[ITEM CODE]],Table2[[Item Code]:[Category ]],6,0),"")</f>
        <v>FOOD</v>
      </c>
      <c r="X799" s="1" t="str">
        <f>IFERROR(VLOOKUP(Table49[[#This Row],[ITEM CODE]],Table2[[Item Code]:[Sub Category]],7,0),"")</f>
        <v>Khmer Food</v>
      </c>
      <c r="Y799" s="68" t="str">
        <f>Table49[[#This Row],[PO Number]]&amp;COUNTIFS($E$5:E799,E799)</f>
        <v>PO312005</v>
      </c>
    </row>
    <row r="800" spans="1:25" ht="14.7" customHeight="1" x14ac:dyDescent="0.3">
      <c r="A800" s="1">
        <f>IF(Table49[[#This Row],[ITEM NAME]]="","",ROW()-4)</f>
        <v>796</v>
      </c>
      <c r="B800" s="68">
        <v>45904</v>
      </c>
      <c r="C800" s="4">
        <f>IFERROR(VLOOKUP(B800,Table14[],3,0),"")</f>
        <v>9</v>
      </c>
      <c r="D800" s="4" t="str">
        <f>IFERROR(VLOOKUP(B800,Table14[],2,0),"")</f>
        <v>Week 01</v>
      </c>
      <c r="E800" s="4" t="s">
        <v>1617</v>
      </c>
      <c r="F800" s="44" t="s">
        <v>1618</v>
      </c>
      <c r="G800" s="44" t="s">
        <v>578</v>
      </c>
      <c r="H800" s="41" t="str">
        <f>IFERROR(VLOOKUP(Table49[[#This Row],[ITEM CODE]],Table2[[Item Code]:[Master Name]],2,0),"")</f>
        <v>900038</v>
      </c>
      <c r="I800" s="41" t="s">
        <v>219</v>
      </c>
      <c r="J800" s="65" t="str">
        <f>IFERROR(VLOOKUP(Table49[[#This Row],[ITEM CODE]],Table2[[Item Code]:[Master Name]],3,0),"")</f>
        <v>ROATED PORK BELLY WITH RICE (បាយ សាច់ជ្រូក៣ជាន់)</v>
      </c>
      <c r="K800" s="1" t="str">
        <f>IFERROR(VLOOKUP(Table49[[#This Row],[ITEM CODE]],Table2[[Item Code]:[Master Name]],9,0),"")</f>
        <v>1BOX*1Portion</v>
      </c>
      <c r="L800" s="1" t="str">
        <f>IFERROR(VLOOKUP(Table49[[#This Row],[ITEM CODE]],Table2[[Item Code]:[Master Name]],8,0),"")</f>
        <v>BOX</v>
      </c>
      <c r="M800" s="41">
        <v>1</v>
      </c>
      <c r="N800" s="66">
        <f>IFERROR(VLOOKUP(Table49[[#This Row],[ITEM CODE]],Table2[[#All],[Item Code]:[Unit Cost]],10,0),0)</f>
        <v>1.0920000000000001</v>
      </c>
      <c r="O800" s="134">
        <f>IFERROR(VLOOKUP(Table49[[#This Row],[ITEM CODE]],Table2[[#All],[Item Code]:[Unit Cost]],10,0),0)</f>
        <v>1.0920000000000001</v>
      </c>
      <c r="P800" s="56"/>
      <c r="Q800" s="58"/>
      <c r="R800" s="58">
        <f>Table49[[#This Row],[QUANTITY]]*Table49[[#This Row],[INV Prices]]</f>
        <v>1.0920000000000001</v>
      </c>
      <c r="S800" s="67"/>
      <c r="V800" s="41"/>
      <c r="W800" s="4" t="str">
        <f>IFERROR(VLOOKUP(Table49[[#This Row],[ITEM CODE]],Table2[[Item Code]:[Category ]],6,0),"")</f>
        <v>FOOD</v>
      </c>
      <c r="X800" s="1" t="str">
        <f>IFERROR(VLOOKUP(Table49[[#This Row],[ITEM CODE]],Table2[[Item Code]:[Sub Category]],7,0),"")</f>
        <v>Khmer Food</v>
      </c>
      <c r="Y800" s="68" t="str">
        <f>Table49[[#This Row],[PO Number]]&amp;COUNTIFS($E$5:E800,E800)</f>
        <v>PO312006</v>
      </c>
    </row>
    <row r="801" spans="1:25" ht="14.7" customHeight="1" x14ac:dyDescent="0.3">
      <c r="A801" s="1">
        <f>IF(Table49[[#This Row],[ITEM NAME]]="","",ROW()-4)</f>
        <v>797</v>
      </c>
      <c r="B801" s="68">
        <v>45904</v>
      </c>
      <c r="C801" s="4">
        <f>IFERROR(VLOOKUP(B801,Table14[],3,0),"")</f>
        <v>9</v>
      </c>
      <c r="D801" s="4" t="str">
        <f>IFERROR(VLOOKUP(B801,Table14[],2,0),"")</f>
        <v>Week 01</v>
      </c>
      <c r="E801" s="4" t="s">
        <v>1617</v>
      </c>
      <c r="F801" s="44" t="s">
        <v>1618</v>
      </c>
      <c r="G801" s="44" t="s">
        <v>578</v>
      </c>
      <c r="H801" s="41" t="str">
        <f>IFERROR(VLOOKUP(Table49[[#This Row],[ITEM CODE]],Table2[[Item Code]:[Master Name]],2,0),"")</f>
        <v>900036</v>
      </c>
      <c r="I801" s="41" t="s">
        <v>220</v>
      </c>
      <c r="J801" s="65" t="str">
        <f>IFERROR(VLOOKUP(Table49[[#This Row],[ITEM CODE]],Table2[[Item Code]:[Master Name]],3,0),"")</f>
        <v>THICK CHICKEN CURRY (ការីសាច់មាន់) ខាប់</v>
      </c>
      <c r="K801" s="1" t="str">
        <f>IFERROR(VLOOKUP(Table49[[#This Row],[ITEM CODE]],Table2[[Item Code]:[Master Name]],9,0),"")</f>
        <v>1BOX*1Portion</v>
      </c>
      <c r="L801" s="1" t="str">
        <f>IFERROR(VLOOKUP(Table49[[#This Row],[ITEM CODE]],Table2[[Item Code]:[Master Name]],8,0),"")</f>
        <v>BOX</v>
      </c>
      <c r="M801" s="41">
        <v>1</v>
      </c>
      <c r="N801" s="66">
        <f>IFERROR(VLOOKUP(Table49[[#This Row],[ITEM CODE]],Table2[[#All],[Item Code]:[Unit Cost]],10,0),0)</f>
        <v>1.3824000000000001</v>
      </c>
      <c r="O801" s="134">
        <f>IFERROR(VLOOKUP(Table49[[#This Row],[ITEM CODE]],Table2[[#All],[Item Code]:[Unit Cost]],10,0),0)</f>
        <v>1.3824000000000001</v>
      </c>
      <c r="P801" s="56"/>
      <c r="Q801" s="58"/>
      <c r="R801" s="58">
        <f>Table49[[#This Row],[QUANTITY]]*Table49[[#This Row],[INV Prices]]</f>
        <v>1.3824000000000001</v>
      </c>
      <c r="S801" s="67"/>
      <c r="V801" s="41"/>
      <c r="W801" s="4" t="str">
        <f>IFERROR(VLOOKUP(Table49[[#This Row],[ITEM CODE]],Table2[[Item Code]:[Category ]],6,0),"")</f>
        <v>FOOD</v>
      </c>
      <c r="X801" s="1" t="str">
        <f>IFERROR(VLOOKUP(Table49[[#This Row],[ITEM CODE]],Table2[[Item Code]:[Sub Category]],7,0),"")</f>
        <v>Khmer Food</v>
      </c>
      <c r="Y801" s="68" t="str">
        <f>Table49[[#This Row],[PO Number]]&amp;COUNTIFS($E$5:E801,E801)</f>
        <v>PO312007</v>
      </c>
    </row>
    <row r="802" spans="1:25" ht="14.7" customHeight="1" x14ac:dyDescent="0.3">
      <c r="A802" s="1">
        <f>IF(Table49[[#This Row],[ITEM NAME]]="","",ROW()-4)</f>
        <v>798</v>
      </c>
      <c r="B802" s="68">
        <v>45904</v>
      </c>
      <c r="C802" s="4">
        <f>IFERROR(VLOOKUP(B802,Table14[],3,0),"")</f>
        <v>9</v>
      </c>
      <c r="D802" s="4" t="str">
        <f>IFERROR(VLOOKUP(B802,Table14[],2,0),"")</f>
        <v>Week 01</v>
      </c>
      <c r="E802" s="4" t="s">
        <v>1617</v>
      </c>
      <c r="F802" s="44" t="s">
        <v>1618</v>
      </c>
      <c r="G802" s="44" t="s">
        <v>578</v>
      </c>
      <c r="H802" s="41" t="str">
        <f>IFERROR(VLOOKUP(Table49[[#This Row],[ITEM CODE]],Table2[[Item Code]:[Master Name]],2,0),"")</f>
        <v>900035</v>
      </c>
      <c r="I802" s="41" t="s">
        <v>221</v>
      </c>
      <c r="J802" s="65" t="str">
        <f>IFERROR(VLOOKUP(Table49[[#This Row],[ITEM CODE]],Table2[[Item Code]:[Master Name]],3,0),"")</f>
        <v>THICK BEEF CURRY SARAMAN (ការីសារ៉ាម៉ាន់សាច់គោ) ខាប់</v>
      </c>
      <c r="K802" s="1" t="str">
        <f>IFERROR(VLOOKUP(Table49[[#This Row],[ITEM CODE]],Table2[[Item Code]:[Master Name]],9,0),"")</f>
        <v>1BOX*1Portion</v>
      </c>
      <c r="L802" s="1" t="str">
        <f>IFERROR(VLOOKUP(Table49[[#This Row],[ITEM CODE]],Table2[[Item Code]:[Master Name]],8,0),"")</f>
        <v>BOX</v>
      </c>
      <c r="M802" s="41">
        <v>2</v>
      </c>
      <c r="N802" s="66">
        <f>IFERROR(VLOOKUP(Table49[[#This Row],[ITEM CODE]],Table2[[#All],[Item Code]:[Unit Cost]],10,0),0)</f>
        <v>1.9079999999999999</v>
      </c>
      <c r="O802" s="134">
        <f>IFERROR(VLOOKUP(Table49[[#This Row],[ITEM CODE]],Table2[[#All],[Item Code]:[Unit Cost]],10,0),0)</f>
        <v>1.9079999999999999</v>
      </c>
      <c r="P802" s="56"/>
      <c r="Q802" s="58"/>
      <c r="R802" s="58">
        <f>Table49[[#This Row],[QUANTITY]]*Table49[[#This Row],[INV Prices]]</f>
        <v>3.8159999999999998</v>
      </c>
      <c r="S802" s="67"/>
      <c r="V802" s="41"/>
      <c r="W802" s="4" t="str">
        <f>IFERROR(VLOOKUP(Table49[[#This Row],[ITEM CODE]],Table2[[Item Code]:[Category ]],6,0),"")</f>
        <v>FOOD</v>
      </c>
      <c r="X802" s="1" t="str">
        <f>IFERROR(VLOOKUP(Table49[[#This Row],[ITEM CODE]],Table2[[Item Code]:[Sub Category]],7,0),"")</f>
        <v>Khmer Food</v>
      </c>
      <c r="Y802" s="68" t="str">
        <f>Table49[[#This Row],[PO Number]]&amp;COUNTIFS($E$5:E802,E802)</f>
        <v>PO312008</v>
      </c>
    </row>
    <row r="803" spans="1:25" ht="14.7" customHeight="1" x14ac:dyDescent="0.3">
      <c r="A803" s="1">
        <f>IF(Table49[[#This Row],[ITEM NAME]]="","",ROW()-4)</f>
        <v>799</v>
      </c>
      <c r="B803" s="68">
        <v>45904</v>
      </c>
      <c r="C803" s="4">
        <f>IFERROR(VLOOKUP(B803,Table14[],3,0),"")</f>
        <v>9</v>
      </c>
      <c r="D803" s="4" t="str">
        <f>IFERROR(VLOOKUP(B803,Table14[],2,0),"")</f>
        <v>Week 01</v>
      </c>
      <c r="E803" s="4" t="s">
        <v>1617</v>
      </c>
      <c r="F803" s="44" t="s">
        <v>1618</v>
      </c>
      <c r="G803" s="44" t="s">
        <v>578</v>
      </c>
      <c r="H803" s="41" t="str">
        <f>IFERROR(VLOOKUP(Table49[[#This Row],[ITEM CODE]],Table2[[Item Code]:[Master Name]],2,0),"")</f>
        <v>900037</v>
      </c>
      <c r="I803" s="41" t="s">
        <v>223</v>
      </c>
      <c r="J803" s="65" t="str">
        <f>IFERROR(VLOOKUP(Table49[[#This Row],[ITEM CODE]],Table2[[Item Code]:[Master Name]],3,0),"")</f>
        <v>HIKO FRIED RICE (បាយឆា HIKO)</v>
      </c>
      <c r="K803" s="1" t="str">
        <f>IFERROR(VLOOKUP(Table49[[#This Row],[ITEM CODE]],Table2[[Item Code]:[Master Name]],9,0),"")</f>
        <v>1BOX*1Portion</v>
      </c>
      <c r="L803" s="1" t="str">
        <f>IFERROR(VLOOKUP(Table49[[#This Row],[ITEM CODE]],Table2[[Item Code]:[Master Name]],8,0),"")</f>
        <v>BOX</v>
      </c>
      <c r="M803" s="41">
        <v>1</v>
      </c>
      <c r="N803" s="66">
        <f>IFERROR(VLOOKUP(Table49[[#This Row],[ITEM CODE]],Table2[[#All],[Item Code]:[Unit Cost]],10,0),0)</f>
        <v>1.68</v>
      </c>
      <c r="O803" s="134">
        <f>IFERROR(VLOOKUP(Table49[[#This Row],[ITEM CODE]],Table2[[#All],[Item Code]:[Unit Cost]],10,0),0)</f>
        <v>1.68</v>
      </c>
      <c r="P803" s="56"/>
      <c r="Q803" s="58"/>
      <c r="R803" s="58">
        <f>Table49[[#This Row],[QUANTITY]]*Table49[[#This Row],[INV Prices]]</f>
        <v>1.68</v>
      </c>
      <c r="S803" s="67"/>
      <c r="V803" s="41"/>
      <c r="W803" s="4" t="str">
        <f>IFERROR(VLOOKUP(Table49[[#This Row],[ITEM CODE]],Table2[[Item Code]:[Category ]],6,0),"")</f>
        <v>FOOD</v>
      </c>
      <c r="X803" s="1" t="str">
        <f>IFERROR(VLOOKUP(Table49[[#This Row],[ITEM CODE]],Table2[[Item Code]:[Sub Category]],7,0),"")</f>
        <v>Khmer Food</v>
      </c>
      <c r="Y803" s="68" t="str">
        <f>Table49[[#This Row],[PO Number]]&amp;COUNTIFS($E$5:E803,E803)</f>
        <v>PO312009</v>
      </c>
    </row>
    <row r="804" spans="1:25" ht="14.7" customHeight="1" x14ac:dyDescent="0.3">
      <c r="A804" s="1">
        <f>IF(Table49[[#This Row],[ITEM NAME]]="","",ROW()-4)</f>
        <v>800</v>
      </c>
      <c r="B804" s="68">
        <v>45904</v>
      </c>
      <c r="C804" s="4">
        <f>IFERROR(VLOOKUP(B804,Table14[],3,0),"")</f>
        <v>9</v>
      </c>
      <c r="D804" s="4" t="str">
        <f>IFERROR(VLOOKUP(B804,Table14[],2,0),"")</f>
        <v>Week 01</v>
      </c>
      <c r="E804" s="4" t="s">
        <v>1617</v>
      </c>
      <c r="F804" s="44" t="s">
        <v>1618</v>
      </c>
      <c r="G804" s="44" t="s">
        <v>578</v>
      </c>
      <c r="H804" s="41" t="str">
        <f>IFERROR(VLOOKUP(Table49[[#This Row],[ITEM CODE]],Table2[[Item Code]:[Master Name]],2,0),"")</f>
        <v>F0101010018</v>
      </c>
      <c r="I804" s="41" t="s">
        <v>633</v>
      </c>
      <c r="J804" s="65" t="str">
        <f>IFERROR(VLOOKUP(Table49[[#This Row],[ITEM CODE]],Table2[[Item Code]:[Master Name]],3,0),"")</f>
        <v>Salmon Fried Rice (បា​យឆា សាលម៉ុន)</v>
      </c>
      <c r="K804" s="1" t="str">
        <f>IFERROR(VLOOKUP(Table49[[#This Row],[ITEM CODE]],Table2[[Item Code]:[Master Name]],9,0),"")</f>
        <v>1BOX*1Portion</v>
      </c>
      <c r="L804" s="1" t="str">
        <f>IFERROR(VLOOKUP(Table49[[#This Row],[ITEM CODE]],Table2[[Item Code]:[Master Name]],8,0),"")</f>
        <v>BOX</v>
      </c>
      <c r="M804" s="41">
        <v>1</v>
      </c>
      <c r="N804" s="66">
        <f>IFERROR(VLOOKUP(Table49[[#This Row],[ITEM CODE]],Table2[[#All],[Item Code]:[Unit Cost]],10,0),0)</f>
        <v>1.6</v>
      </c>
      <c r="O804" s="134">
        <f>IFERROR(VLOOKUP(Table49[[#This Row],[ITEM CODE]],Table2[[#All],[Item Code]:[Unit Cost]],10,0),0)</f>
        <v>1.6</v>
      </c>
      <c r="P804" s="56"/>
      <c r="Q804" s="58"/>
      <c r="R804" s="58">
        <f>Table49[[#This Row],[QUANTITY]]*Table49[[#This Row],[INV Prices]]</f>
        <v>1.6</v>
      </c>
      <c r="S804" s="67"/>
      <c r="V804" s="41"/>
      <c r="W804" s="4" t="str">
        <f>IFERROR(VLOOKUP(Table49[[#This Row],[ITEM CODE]],Table2[[Item Code]:[Category ]],6,0),"")</f>
        <v>FOOD</v>
      </c>
      <c r="X804" s="1" t="str">
        <f>IFERROR(VLOOKUP(Table49[[#This Row],[ITEM CODE]],Table2[[Item Code]:[Sub Category]],7,0),"")</f>
        <v>Khmer Food</v>
      </c>
      <c r="Y804" s="68" t="str">
        <f>Table49[[#This Row],[PO Number]]&amp;COUNTIFS($E$5:E804,E804)</f>
        <v>PO3120010</v>
      </c>
    </row>
    <row r="805" spans="1:25" ht="14.7" customHeight="1" x14ac:dyDescent="0.3">
      <c r="A805" s="1">
        <f>IF(Table49[[#This Row],[ITEM NAME]]="","",ROW()-4)</f>
        <v>801</v>
      </c>
      <c r="B805" s="68">
        <v>45904</v>
      </c>
      <c r="C805" s="4">
        <f>IFERROR(VLOOKUP(B805,Table14[],3,0),"")</f>
        <v>9</v>
      </c>
      <c r="D805" s="4" t="str">
        <f>IFERROR(VLOOKUP(B805,Table14[],2,0),"")</f>
        <v>Week 01</v>
      </c>
      <c r="E805" s="4" t="s">
        <v>1617</v>
      </c>
      <c r="F805" s="44" t="s">
        <v>1618</v>
      </c>
      <c r="G805" s="44" t="s">
        <v>578</v>
      </c>
      <c r="H805" s="41" t="str">
        <f>IFERROR(VLOOKUP(Table49[[#This Row],[ITEM CODE]],Table2[[Item Code]:[Master Name]],2,0),"")</f>
        <v>F0101010019</v>
      </c>
      <c r="I805" s="41" t="s">
        <v>634</v>
      </c>
      <c r="J805" s="65" t="str">
        <f>IFERROR(VLOOKUP(Table49[[#This Row],[ITEM CODE]],Table2[[Item Code]:[Master Name]],3,0),"")</f>
        <v>Crab Fried Rice (បាយឆា ក្ដាម)</v>
      </c>
      <c r="K805" s="1" t="str">
        <f>IFERROR(VLOOKUP(Table49[[#This Row],[ITEM CODE]],Table2[[Item Code]:[Master Name]],9,0),"")</f>
        <v>1BOX*1Portion</v>
      </c>
      <c r="L805" s="1" t="str">
        <f>IFERROR(VLOOKUP(Table49[[#This Row],[ITEM CODE]],Table2[[Item Code]:[Master Name]],8,0),"")</f>
        <v>BOX</v>
      </c>
      <c r="M805" s="41">
        <v>1</v>
      </c>
      <c r="N805" s="66">
        <f>IFERROR(VLOOKUP(Table49[[#This Row],[ITEM CODE]],Table2[[#All],[Item Code]:[Unit Cost]],10,0),0)</f>
        <v>1.6</v>
      </c>
      <c r="O805" s="134">
        <f>IFERROR(VLOOKUP(Table49[[#This Row],[ITEM CODE]],Table2[[#All],[Item Code]:[Unit Cost]],10,0),0)</f>
        <v>1.6</v>
      </c>
      <c r="P805" s="56"/>
      <c r="Q805" s="58"/>
      <c r="R805" s="58">
        <f>Table49[[#This Row],[QUANTITY]]*Table49[[#This Row],[INV Prices]]</f>
        <v>1.6</v>
      </c>
      <c r="S805" s="67"/>
      <c r="V805" s="41"/>
      <c r="W805" s="4" t="str">
        <f>IFERROR(VLOOKUP(Table49[[#This Row],[ITEM CODE]],Table2[[Item Code]:[Category ]],6,0),"")</f>
        <v>FOOD</v>
      </c>
      <c r="X805" s="1" t="str">
        <f>IFERROR(VLOOKUP(Table49[[#This Row],[ITEM CODE]],Table2[[Item Code]:[Sub Category]],7,0),"")</f>
        <v>Khmer Food</v>
      </c>
      <c r="Y805" s="68" t="str">
        <f>Table49[[#This Row],[PO Number]]&amp;COUNTIFS($E$5:E805,E805)</f>
        <v>PO3120011</v>
      </c>
    </row>
    <row r="806" spans="1:25" ht="14.7" customHeight="1" x14ac:dyDescent="0.3">
      <c r="A806" s="1">
        <f>IF(Table49[[#This Row],[ITEM NAME]]="","",ROW()-4)</f>
        <v>802</v>
      </c>
      <c r="B806" s="68">
        <v>45904</v>
      </c>
      <c r="C806" s="4">
        <f>IFERROR(VLOOKUP(B806,Table14[],3,0),"")</f>
        <v>9</v>
      </c>
      <c r="D806" s="4" t="str">
        <f>IFERROR(VLOOKUP(B806,Table14[],2,0),"")</f>
        <v>Week 01</v>
      </c>
      <c r="E806" s="4" t="s">
        <v>1617</v>
      </c>
      <c r="F806" s="44" t="s">
        <v>1618</v>
      </c>
      <c r="G806" s="44" t="s">
        <v>578</v>
      </c>
      <c r="H806" s="41" t="str">
        <f>IFERROR(VLOOKUP(Table49[[#This Row],[ITEM CODE]],Table2[[Item Code]:[Master Name]],2,0),"")</f>
        <v>900152</v>
      </c>
      <c r="I806" s="41" t="s">
        <v>64</v>
      </c>
      <c r="J806" s="65" t="str">
        <f>IFERROR(VLOOKUP(Table49[[#This Row],[ITEM CODE]],Table2[[Item Code]:[Master Name]],3,0),"")</f>
        <v>Lettuce Iceberg</v>
      </c>
      <c r="K806" s="1" t="str">
        <f>IFERROR(VLOOKUP(Table49[[#This Row],[ITEM CODE]],Table2[[Item Code]:[Master Name]],9,0),"")</f>
        <v>KG</v>
      </c>
      <c r="L806" s="1" t="str">
        <f>IFERROR(VLOOKUP(Table49[[#This Row],[ITEM CODE]],Table2[[Item Code]:[Master Name]],8,0),"")</f>
        <v>KG</v>
      </c>
      <c r="M806" s="41">
        <v>2</v>
      </c>
      <c r="N806" s="66">
        <f>IFERROR(VLOOKUP(Table49[[#This Row],[ITEM CODE]],Table2[[#All],[Item Code]:[Unit Cost]],10,0),0)</f>
        <v>3.12</v>
      </c>
      <c r="O806" s="134">
        <f>IFERROR(VLOOKUP(Table49[[#This Row],[ITEM CODE]],Table2[[#All],[Item Code]:[Unit Cost]],10,0),0)</f>
        <v>3.12</v>
      </c>
      <c r="P806" s="56"/>
      <c r="Q806" s="58"/>
      <c r="R806" s="58">
        <f>Table49[[#This Row],[QUANTITY]]*Table49[[#This Row],[INV Prices]]</f>
        <v>6.24</v>
      </c>
      <c r="S806" s="67"/>
      <c r="V806" s="41"/>
      <c r="W806" s="4" t="str">
        <f>IFERROR(VLOOKUP(Table49[[#This Row],[ITEM CODE]],Table2[[Item Code]:[Category ]],6,0),"")</f>
        <v>FOOD</v>
      </c>
      <c r="X806" s="1" t="str">
        <f>IFERROR(VLOOKUP(Table49[[#This Row],[ITEM CODE]],Table2[[Item Code]:[Sub Category]],7,0),"")</f>
        <v>Fruits &amp; Veggies / Veggies</v>
      </c>
      <c r="Y806" s="68" t="str">
        <f>Table49[[#This Row],[PO Number]]&amp;COUNTIFS($E$5:E806,E806)</f>
        <v>PO3120012</v>
      </c>
    </row>
    <row r="807" spans="1:25" ht="14.7" customHeight="1" x14ac:dyDescent="0.3">
      <c r="A807" s="1">
        <f>IF(Table49[[#This Row],[ITEM NAME]]="","",ROW()-4)</f>
        <v>803</v>
      </c>
      <c r="B807" s="68">
        <v>45904</v>
      </c>
      <c r="C807" s="4">
        <f>IFERROR(VLOOKUP(B807,Table14[],3,0),"")</f>
        <v>9</v>
      </c>
      <c r="D807" s="4" t="str">
        <f>IFERROR(VLOOKUP(B807,Table14[],2,0),"")</f>
        <v>Week 01</v>
      </c>
      <c r="E807" s="4" t="s">
        <v>1617</v>
      </c>
      <c r="F807" s="44" t="s">
        <v>1618</v>
      </c>
      <c r="G807" s="44" t="s">
        <v>578</v>
      </c>
      <c r="H807" s="41" t="str">
        <f>IFERROR(VLOOKUP(Table49[[#This Row],[ITEM CODE]],Table2[[Item Code]:[Master Name]],2,0),"")</f>
        <v>900278</v>
      </c>
      <c r="I807" s="41" t="s">
        <v>374</v>
      </c>
      <c r="J807" s="65" t="str">
        <f>IFERROR(VLOOKUP(Table49[[#This Row],[ITEM CODE]],Table2[[Item Code]:[Master Name]],3,0),"")</f>
        <v>Latex Glove (Top) ស្រោមដៃពេទ្យ</v>
      </c>
      <c r="K807" s="1" t="str">
        <f>IFERROR(VLOOKUP(Table49[[#This Row],[ITEM CODE]],Table2[[Item Code]:[Master Name]],9,0),"")</f>
        <v>1PKT*100PCS</v>
      </c>
      <c r="L807" s="1" t="str">
        <f>IFERROR(VLOOKUP(Table49[[#This Row],[ITEM CODE]],Table2[[Item Code]:[Master Name]],8,0),"")</f>
        <v>PKT</v>
      </c>
      <c r="M807" s="41">
        <v>10</v>
      </c>
      <c r="N807" s="66">
        <f>IFERROR(VLOOKUP(Table49[[#This Row],[ITEM CODE]],Table2[[#All],[Item Code]:[Unit Cost]],10,0),0)</f>
        <v>5.16</v>
      </c>
      <c r="O807" s="134">
        <f>IFERROR(VLOOKUP(Table49[[#This Row],[ITEM CODE]],Table2[[#All],[Item Code]:[Unit Cost]],10,0),0)</f>
        <v>5.16</v>
      </c>
      <c r="P807" s="56"/>
      <c r="Q807" s="58"/>
      <c r="R807" s="58">
        <f>Table49[[#This Row],[QUANTITY]]*Table49[[#This Row],[INV Prices]]</f>
        <v>51.6</v>
      </c>
      <c r="S807" s="67"/>
      <c r="V807" s="41"/>
      <c r="W807" s="4" t="str">
        <f>IFERROR(VLOOKUP(Table49[[#This Row],[ITEM CODE]],Table2[[Item Code]:[Category ]],6,0),"")</f>
        <v>NON-FOOD</v>
      </c>
      <c r="X807" s="1" t="str">
        <f>IFERROR(VLOOKUP(Table49[[#This Row],[ITEM CODE]],Table2[[Item Code]:[Sub Category]],7,0),"")</f>
        <v>NON-FOOD</v>
      </c>
      <c r="Y807" s="68" t="str">
        <f>Table49[[#This Row],[PO Number]]&amp;COUNTIFS($E$5:E807,E807)</f>
        <v>PO3120013</v>
      </c>
    </row>
    <row r="808" spans="1:25" ht="14.7" customHeight="1" x14ac:dyDescent="0.3">
      <c r="A808" s="1">
        <f>IF(Table49[[#This Row],[ITEM NAME]]="","",ROW()-4)</f>
        <v>804</v>
      </c>
      <c r="B808" s="68">
        <v>45904</v>
      </c>
      <c r="C808" s="4">
        <f>IFERROR(VLOOKUP(B808,Table14[],3,0),"")</f>
        <v>9</v>
      </c>
      <c r="D808" s="4" t="str">
        <f>IFERROR(VLOOKUP(B808,Table14[],2,0),"")</f>
        <v>Week 01</v>
      </c>
      <c r="E808" s="4" t="s">
        <v>1617</v>
      </c>
      <c r="F808" s="44" t="s">
        <v>1618</v>
      </c>
      <c r="G808" s="44" t="s">
        <v>578</v>
      </c>
      <c r="H808" s="41" t="str">
        <f>IFERROR(VLOOKUP(Table49[[#This Row],[ITEM CODE]],Table2[[Item Code]:[Master Name]],2,0),"")</f>
        <v>900269</v>
      </c>
      <c r="I808" s="41" t="s">
        <v>60</v>
      </c>
      <c r="J808" s="65" t="str">
        <f>IFERROR(VLOOKUP(Table49[[#This Row],[ITEM CODE]],Table2[[Item Code]:[Master Name]],3,0),"")</f>
        <v>Cooking Oil 18LTR (ប្រេងឆា)</v>
      </c>
      <c r="K808" s="1" t="str">
        <f>IFERROR(VLOOKUP(Table49[[#This Row],[ITEM CODE]],Table2[[Item Code]:[Master Name]],9,0),"")</f>
        <v>TIN*18LTR</v>
      </c>
      <c r="L808" s="1" t="str">
        <f>IFERROR(VLOOKUP(Table49[[#This Row],[ITEM CODE]],Table2[[Item Code]:[Master Name]],8,0),"")</f>
        <v>TIN</v>
      </c>
      <c r="M808" s="41">
        <v>2</v>
      </c>
      <c r="N808" s="66">
        <f>IFERROR(VLOOKUP(Table49[[#This Row],[ITEM CODE]],Table2[[#All],[Item Code]:[Unit Cost]],10,0),0)</f>
        <v>36</v>
      </c>
      <c r="O808" s="134">
        <f>IFERROR(VLOOKUP(Table49[[#This Row],[ITEM CODE]],Table2[[#All],[Item Code]:[Unit Cost]],10,0),0)</f>
        <v>36</v>
      </c>
      <c r="P808" s="56"/>
      <c r="Q808" s="58"/>
      <c r="R808" s="58">
        <f>Table49[[#This Row],[QUANTITY]]*Table49[[#This Row],[INV Prices]]</f>
        <v>72</v>
      </c>
      <c r="S808" s="67"/>
      <c r="V808" s="41"/>
      <c r="W808" s="4" t="str">
        <f>IFERROR(VLOOKUP(Table49[[#This Row],[ITEM CODE]],Table2[[Item Code]:[Category ]],6,0),"")</f>
        <v>FOOD</v>
      </c>
      <c r="X808" s="1" t="str">
        <f>IFERROR(VLOOKUP(Table49[[#This Row],[ITEM CODE]],Table2[[Item Code]:[Sub Category]],7,0),"")</f>
        <v>Ingredients</v>
      </c>
      <c r="Y808" s="68" t="str">
        <f>Table49[[#This Row],[PO Number]]&amp;COUNTIFS($E$5:E808,E808)</f>
        <v>PO3120014</v>
      </c>
    </row>
    <row r="809" spans="1:25" ht="14.7" customHeight="1" x14ac:dyDescent="0.3">
      <c r="A809" s="1">
        <f>IF(Table49[[#This Row],[ITEM NAME]]="","",ROW()-4)</f>
        <v>805</v>
      </c>
      <c r="B809" s="68">
        <v>45904</v>
      </c>
      <c r="C809" s="4">
        <f>IFERROR(VLOOKUP(B809,Table14[],3,0),"")</f>
        <v>9</v>
      </c>
      <c r="D809" s="4" t="str">
        <f>IFERROR(VLOOKUP(B809,Table14[],2,0),"")</f>
        <v>Week 01</v>
      </c>
      <c r="E809" s="4" t="s">
        <v>1619</v>
      </c>
      <c r="F809" s="44" t="s">
        <v>1620</v>
      </c>
      <c r="G809" s="44" t="s">
        <v>663</v>
      </c>
      <c r="H809" s="41" t="str">
        <f>IFERROR(VLOOKUP(Table49[[#This Row],[ITEM CODE]],Table2[[Item Code]:[Master Name]],2,0),"")</f>
        <v>F0103010009</v>
      </c>
      <c r="I809" s="41" t="s">
        <v>602</v>
      </c>
      <c r="J809" s="65" t="str">
        <f>IFERROR(VLOOKUP(Table49[[#This Row],[ITEM CODE]],Table2[[Item Code]:[Master Name]],3,0),"")</f>
        <v xml:space="preserve">Tuna &amp; Egg Sandwich </v>
      </c>
      <c r="K809" s="1" t="str">
        <f>IFERROR(VLOOKUP(Table49[[#This Row],[ITEM CODE]],Table2[[Item Code]:[Master Name]],9,0),"")</f>
        <v>1BOX*2PCS</v>
      </c>
      <c r="L809" s="1" t="str">
        <f>IFERROR(VLOOKUP(Table49[[#This Row],[ITEM CODE]],Table2[[Item Code]:[Master Name]],8,0),"")</f>
        <v>BOX</v>
      </c>
      <c r="M809" s="41">
        <v>1</v>
      </c>
      <c r="N809" s="66">
        <f>IFERROR(VLOOKUP(Table49[[#This Row],[ITEM CODE]],Table2[[#All],[Item Code]:[Unit Cost]],10,0),0)</f>
        <v>1.5</v>
      </c>
      <c r="O809" s="134">
        <f>IFERROR(VLOOKUP(Table49[[#This Row],[ITEM CODE]],Table2[[#All],[Item Code]:[Unit Cost]],10,0),0)</f>
        <v>1.5</v>
      </c>
      <c r="P809" s="56"/>
      <c r="Q809" s="58"/>
      <c r="R809" s="58">
        <f>Table49[[#This Row],[QUANTITY]]*Table49[[#This Row],[INV Prices]]</f>
        <v>1.5</v>
      </c>
      <c r="S809" s="67"/>
      <c r="V809" s="41"/>
      <c r="W809" s="4" t="str">
        <f>IFERROR(VLOOKUP(Table49[[#This Row],[ITEM CODE]],Table2[[Item Code]:[Category ]],6,0),"")</f>
        <v>FOOD</v>
      </c>
      <c r="X809" s="1" t="str">
        <f>IFERROR(VLOOKUP(Table49[[#This Row],[ITEM CODE]],Table2[[Item Code]:[Sub Category]],7,0),"")</f>
        <v>Sandwich</v>
      </c>
      <c r="Y809" s="68" t="str">
        <f>Table49[[#This Row],[PO Number]]&amp;COUNTIFS($E$5:E809,E809)</f>
        <v>PO311921</v>
      </c>
    </row>
    <row r="810" spans="1:25" ht="14.7" customHeight="1" x14ac:dyDescent="0.3">
      <c r="A810" s="1">
        <f>IF(Table49[[#This Row],[ITEM NAME]]="","",ROW()-4)</f>
        <v>806</v>
      </c>
      <c r="B810" s="68">
        <v>45904</v>
      </c>
      <c r="C810" s="4">
        <f>IFERROR(VLOOKUP(B810,Table14[],3,0),"")</f>
        <v>9</v>
      </c>
      <c r="D810" s="4" t="str">
        <f>IFERROR(VLOOKUP(B810,Table14[],2,0),"")</f>
        <v>Week 01</v>
      </c>
      <c r="E810" s="4" t="s">
        <v>1619</v>
      </c>
      <c r="F810" s="44" t="s">
        <v>1620</v>
      </c>
      <c r="G810" s="44" t="s">
        <v>663</v>
      </c>
      <c r="H810" s="41" t="str">
        <f>IFERROR(VLOOKUP(Table49[[#This Row],[ITEM CODE]],Table2[[Item Code]:[Master Name]],2,0),"")</f>
        <v>F0103010010</v>
      </c>
      <c r="I810" s="41" t="s">
        <v>603</v>
      </c>
      <c r="J810" s="65" t="str">
        <f>IFERROR(VLOOKUP(Table49[[#This Row],[ITEM CODE]],Table2[[Item Code]:[Master Name]],3,0),"")</f>
        <v xml:space="preserve">Ham &amp; Corn Sandwich </v>
      </c>
      <c r="K810" s="1" t="str">
        <f>IFERROR(VLOOKUP(Table49[[#This Row],[ITEM CODE]],Table2[[Item Code]:[Master Name]],9,0),"")</f>
        <v>1BOX*2PCS</v>
      </c>
      <c r="L810" s="1" t="str">
        <f>IFERROR(VLOOKUP(Table49[[#This Row],[ITEM CODE]],Table2[[Item Code]:[Master Name]],8,0),"")</f>
        <v>BOX</v>
      </c>
      <c r="M810" s="41">
        <v>1</v>
      </c>
      <c r="N810" s="66">
        <f>IFERROR(VLOOKUP(Table49[[#This Row],[ITEM CODE]],Table2[[#All],[Item Code]:[Unit Cost]],10,0),0)</f>
        <v>1.5</v>
      </c>
      <c r="O810" s="134">
        <f>IFERROR(VLOOKUP(Table49[[#This Row],[ITEM CODE]],Table2[[#All],[Item Code]:[Unit Cost]],10,0),0)</f>
        <v>1.5</v>
      </c>
      <c r="P810" s="56"/>
      <c r="Q810" s="58"/>
      <c r="R810" s="58">
        <f>Table49[[#This Row],[QUANTITY]]*Table49[[#This Row],[INV Prices]]</f>
        <v>1.5</v>
      </c>
      <c r="S810" s="67"/>
      <c r="V810" s="41"/>
      <c r="W810" s="4" t="str">
        <f>IFERROR(VLOOKUP(Table49[[#This Row],[ITEM CODE]],Table2[[Item Code]:[Category ]],6,0),"")</f>
        <v>FOOD</v>
      </c>
      <c r="X810" s="1" t="str">
        <f>IFERROR(VLOOKUP(Table49[[#This Row],[ITEM CODE]],Table2[[Item Code]:[Sub Category]],7,0),"")</f>
        <v>Sandwich</v>
      </c>
      <c r="Y810" s="68" t="str">
        <f>Table49[[#This Row],[PO Number]]&amp;COUNTIFS($E$5:E810,E810)</f>
        <v>PO311922</v>
      </c>
    </row>
    <row r="811" spans="1:25" ht="14.7" customHeight="1" x14ac:dyDescent="0.3">
      <c r="A811" s="1">
        <f>IF(Table49[[#This Row],[ITEM NAME]]="","",ROW()-4)</f>
        <v>807</v>
      </c>
      <c r="B811" s="68">
        <v>45904</v>
      </c>
      <c r="C811" s="4">
        <f>IFERROR(VLOOKUP(B811,Table14[],3,0),"")</f>
        <v>9</v>
      </c>
      <c r="D811" s="4" t="str">
        <f>IFERROR(VLOOKUP(B811,Table14[],2,0),"")</f>
        <v>Week 01</v>
      </c>
      <c r="E811" s="4" t="s">
        <v>1619</v>
      </c>
      <c r="F811" s="44" t="s">
        <v>1620</v>
      </c>
      <c r="G811" s="44" t="s">
        <v>663</v>
      </c>
      <c r="H811" s="41" t="str">
        <f>IFERROR(VLOOKUP(Table49[[#This Row],[ITEM CODE]],Table2[[Item Code]:[Master Name]],2,0),"")</f>
        <v>F0103010011</v>
      </c>
      <c r="I811" s="41" t="s">
        <v>604</v>
      </c>
      <c r="J811" s="65" t="str">
        <f>IFERROR(VLOOKUP(Table49[[#This Row],[ITEM CODE]],Table2[[Item Code]:[Master Name]],3,0),"")</f>
        <v xml:space="preserve">Sausage &amp; Freid Egg Sandwich  </v>
      </c>
      <c r="K811" s="1" t="str">
        <f>IFERROR(VLOOKUP(Table49[[#This Row],[ITEM CODE]],Table2[[Item Code]:[Master Name]],9,0),"")</f>
        <v>1BOX*2PCS</v>
      </c>
      <c r="L811" s="1" t="str">
        <f>IFERROR(VLOOKUP(Table49[[#This Row],[ITEM CODE]],Table2[[Item Code]:[Master Name]],8,0),"")</f>
        <v>BOX</v>
      </c>
      <c r="M811" s="41">
        <v>1</v>
      </c>
      <c r="N811" s="66">
        <f>IFERROR(VLOOKUP(Table49[[#This Row],[ITEM CODE]],Table2[[#All],[Item Code]:[Unit Cost]],10,0),0)</f>
        <v>1.5</v>
      </c>
      <c r="O811" s="134">
        <f>IFERROR(VLOOKUP(Table49[[#This Row],[ITEM CODE]],Table2[[#All],[Item Code]:[Unit Cost]],10,0),0)</f>
        <v>1.5</v>
      </c>
      <c r="P811" s="56"/>
      <c r="Q811" s="58"/>
      <c r="R811" s="58">
        <f>Table49[[#This Row],[QUANTITY]]*Table49[[#This Row],[INV Prices]]</f>
        <v>1.5</v>
      </c>
      <c r="S811" s="67"/>
      <c r="V811" s="41"/>
      <c r="W811" s="4" t="str">
        <f>IFERROR(VLOOKUP(Table49[[#This Row],[ITEM CODE]],Table2[[Item Code]:[Category ]],6,0),"")</f>
        <v>FOOD</v>
      </c>
      <c r="X811" s="1" t="str">
        <f>IFERROR(VLOOKUP(Table49[[#This Row],[ITEM CODE]],Table2[[Item Code]:[Sub Category]],7,0),"")</f>
        <v>Sandwich</v>
      </c>
      <c r="Y811" s="68" t="str">
        <f>Table49[[#This Row],[PO Number]]&amp;COUNTIFS($E$5:E811,E811)</f>
        <v>PO311923</v>
      </c>
    </row>
    <row r="812" spans="1:25" ht="14.7" customHeight="1" x14ac:dyDescent="0.3">
      <c r="A812" s="1">
        <f>IF(Table49[[#This Row],[ITEM NAME]]="","",ROW()-4)</f>
        <v>808</v>
      </c>
      <c r="B812" s="68">
        <v>45904</v>
      </c>
      <c r="C812" s="4">
        <f>IFERROR(VLOOKUP(B812,Table14[],3,0),"")</f>
        <v>9</v>
      </c>
      <c r="D812" s="4" t="str">
        <f>IFERROR(VLOOKUP(B812,Table14[],2,0),"")</f>
        <v>Week 01</v>
      </c>
      <c r="E812" s="4" t="s">
        <v>1619</v>
      </c>
      <c r="F812" s="44" t="s">
        <v>1620</v>
      </c>
      <c r="G812" s="44" t="s">
        <v>663</v>
      </c>
      <c r="H812" s="41" t="str">
        <f>IFERROR(VLOOKUP(Table49[[#This Row],[ITEM CODE]],Table2[[Item Code]:[Master Name]],2,0),"")</f>
        <v>F0103010012</v>
      </c>
      <c r="I812" s="41" t="s">
        <v>605</v>
      </c>
      <c r="J812" s="65" t="str">
        <f>IFERROR(VLOOKUP(Table49[[#This Row],[ITEM CODE]],Table2[[Item Code]:[Master Name]],3,0),"")</f>
        <v xml:space="preserve">Chicken Sandwich </v>
      </c>
      <c r="K812" s="1" t="str">
        <f>IFERROR(VLOOKUP(Table49[[#This Row],[ITEM CODE]],Table2[[Item Code]:[Master Name]],9,0),"")</f>
        <v>1BOX*2PCS</v>
      </c>
      <c r="L812" s="1" t="str">
        <f>IFERROR(VLOOKUP(Table49[[#This Row],[ITEM CODE]],Table2[[Item Code]:[Master Name]],8,0),"")</f>
        <v>BOX</v>
      </c>
      <c r="M812" s="41">
        <v>1</v>
      </c>
      <c r="N812" s="66">
        <f>IFERROR(VLOOKUP(Table49[[#This Row],[ITEM CODE]],Table2[[#All],[Item Code]:[Unit Cost]],10,0),0)</f>
        <v>1.5</v>
      </c>
      <c r="O812" s="134">
        <f>IFERROR(VLOOKUP(Table49[[#This Row],[ITEM CODE]],Table2[[#All],[Item Code]:[Unit Cost]],10,0),0)</f>
        <v>1.5</v>
      </c>
      <c r="P812" s="56"/>
      <c r="Q812" s="58"/>
      <c r="R812" s="58">
        <f>Table49[[#This Row],[QUANTITY]]*Table49[[#This Row],[INV Prices]]</f>
        <v>1.5</v>
      </c>
      <c r="S812" s="67"/>
      <c r="V812" s="41"/>
      <c r="W812" s="4" t="str">
        <f>IFERROR(VLOOKUP(Table49[[#This Row],[ITEM CODE]],Table2[[Item Code]:[Category ]],6,0),"")</f>
        <v>FOOD</v>
      </c>
      <c r="X812" s="1" t="str">
        <f>IFERROR(VLOOKUP(Table49[[#This Row],[ITEM CODE]],Table2[[Item Code]:[Sub Category]],7,0),"")</f>
        <v>Sandwich</v>
      </c>
      <c r="Y812" s="68" t="str">
        <f>Table49[[#This Row],[PO Number]]&amp;COUNTIFS($E$5:E812,E812)</f>
        <v>PO311924</v>
      </c>
    </row>
    <row r="813" spans="1:25" ht="14.7" customHeight="1" x14ac:dyDescent="0.3">
      <c r="A813" s="1">
        <f>IF(Table49[[#This Row],[ITEM NAME]]="","",ROW()-4)</f>
        <v>809</v>
      </c>
      <c r="B813" s="68">
        <v>45904</v>
      </c>
      <c r="C813" s="4">
        <f>IFERROR(VLOOKUP(B813,Table14[],3,0),"")</f>
        <v>9</v>
      </c>
      <c r="D813" s="4" t="str">
        <f>IFERROR(VLOOKUP(B813,Table14[],2,0),"")</f>
        <v>Week 01</v>
      </c>
      <c r="E813" s="4" t="s">
        <v>1619</v>
      </c>
      <c r="F813" s="44" t="s">
        <v>1620</v>
      </c>
      <c r="G813" s="44" t="s">
        <v>663</v>
      </c>
      <c r="H813" s="41" t="str">
        <f>IFERROR(VLOOKUP(Table49[[#This Row],[ITEM CODE]],Table2[[Item Code]:[Master Name]],2,0),"")</f>
        <v>F0101010017</v>
      </c>
      <c r="I813" s="41" t="s">
        <v>583</v>
      </c>
      <c r="J813" s="65" t="str">
        <f>IFERROR(VLOOKUP(Table49[[#This Row],[ITEM CODE]],Table2[[Item Code]:[Master Name]],3,0),"")</f>
        <v>Bulgogi Dosirak-KL-0001</v>
      </c>
      <c r="K813" s="1" t="str">
        <f>IFERROR(VLOOKUP(Table49[[#This Row],[ITEM CODE]],Table2[[Item Code]:[Master Name]],9,0),"")</f>
        <v>1BOX*1Portion</v>
      </c>
      <c r="L813" s="1" t="str">
        <f>IFERROR(VLOOKUP(Table49[[#This Row],[ITEM CODE]],Table2[[Item Code]:[Master Name]],8,0),"")</f>
        <v>BOX</v>
      </c>
      <c r="M813" s="41">
        <v>1</v>
      </c>
      <c r="N813" s="66">
        <f>IFERROR(VLOOKUP(Table49[[#This Row],[ITEM CODE]],Table2[[#All],[Item Code]:[Unit Cost]],10,0),0)</f>
        <v>2.2000000000000002</v>
      </c>
      <c r="O813" s="134">
        <f>IFERROR(VLOOKUP(Table49[[#This Row],[ITEM CODE]],Table2[[#All],[Item Code]:[Unit Cost]],10,0),0)</f>
        <v>2.2000000000000002</v>
      </c>
      <c r="P813" s="56"/>
      <c r="Q813" s="58"/>
      <c r="R813" s="58">
        <f>Table49[[#This Row],[QUANTITY]]*Table49[[#This Row],[INV Prices]]</f>
        <v>2.2000000000000002</v>
      </c>
      <c r="S813" s="67"/>
      <c r="V813" s="41"/>
      <c r="W813" s="4" t="str">
        <f>IFERROR(VLOOKUP(Table49[[#This Row],[ITEM CODE]],Table2[[Item Code]:[Category ]],6,0),"")</f>
        <v>FOOD</v>
      </c>
      <c r="X813" s="1" t="str">
        <f>IFERROR(VLOOKUP(Table49[[#This Row],[ITEM CODE]],Table2[[Item Code]:[Sub Category]],7,0),"")</f>
        <v>Korean Lunch Box</v>
      </c>
      <c r="Y813" s="68" t="str">
        <f>Table49[[#This Row],[PO Number]]&amp;COUNTIFS($E$5:E813,E813)</f>
        <v>PO311925</v>
      </c>
    </row>
    <row r="814" spans="1:25" ht="14.7" customHeight="1" x14ac:dyDescent="0.3">
      <c r="A814" s="1">
        <f>IF(Table49[[#This Row],[ITEM NAME]]="","",ROW()-4)</f>
        <v>810</v>
      </c>
      <c r="B814" s="68">
        <v>45904</v>
      </c>
      <c r="C814" s="4">
        <f>IFERROR(VLOOKUP(B814,Table14[],3,0),"")</f>
        <v>9</v>
      </c>
      <c r="D814" s="4" t="str">
        <f>IFERROR(VLOOKUP(B814,Table14[],2,0),"")</f>
        <v>Week 01</v>
      </c>
      <c r="E814" s="4" t="s">
        <v>1619</v>
      </c>
      <c r="F814" s="44" t="s">
        <v>1620</v>
      </c>
      <c r="G814" s="44" t="s">
        <v>663</v>
      </c>
      <c r="H814" s="41" t="str">
        <f>IFERROR(VLOOKUP(Table49[[#This Row],[ITEM CODE]],Table2[[Item Code]:[Master Name]],2,0),"")</f>
        <v>F0101010015</v>
      </c>
      <c r="I814" s="41" t="s">
        <v>585</v>
      </c>
      <c r="J814" s="65" t="str">
        <f>IFERROR(VLOOKUP(Table49[[#This Row],[ITEM CODE]],Table2[[Item Code]:[Master Name]],3,0),"")</f>
        <v>Japchae Dakgangjeong Dosirak-KL-0003</v>
      </c>
      <c r="K814" s="1" t="str">
        <f>IFERROR(VLOOKUP(Table49[[#This Row],[ITEM CODE]],Table2[[Item Code]:[Master Name]],9,0),"")</f>
        <v>1BOX*1Portion</v>
      </c>
      <c r="L814" s="1" t="str">
        <f>IFERROR(VLOOKUP(Table49[[#This Row],[ITEM CODE]],Table2[[Item Code]:[Master Name]],8,0),"")</f>
        <v>BOX</v>
      </c>
      <c r="M814" s="41">
        <v>1</v>
      </c>
      <c r="N814" s="66">
        <f>IFERROR(VLOOKUP(Table49[[#This Row],[ITEM CODE]],Table2[[#All],[Item Code]:[Unit Cost]],10,0),0)</f>
        <v>2.6</v>
      </c>
      <c r="O814" s="134">
        <f>IFERROR(VLOOKUP(Table49[[#This Row],[ITEM CODE]],Table2[[#All],[Item Code]:[Unit Cost]],10,0),0)</f>
        <v>2.6</v>
      </c>
      <c r="P814" s="56"/>
      <c r="Q814" s="58"/>
      <c r="R814" s="58">
        <f>Table49[[#This Row],[QUANTITY]]*Table49[[#This Row],[INV Prices]]</f>
        <v>2.6</v>
      </c>
      <c r="S814" s="67"/>
      <c r="V814" s="41"/>
      <c r="W814" s="4" t="str">
        <f>IFERROR(VLOOKUP(Table49[[#This Row],[ITEM CODE]],Table2[[Item Code]:[Category ]],6,0),"")</f>
        <v>FOOD</v>
      </c>
      <c r="X814" s="1" t="str">
        <f>IFERROR(VLOOKUP(Table49[[#This Row],[ITEM CODE]],Table2[[Item Code]:[Sub Category]],7,0),"")</f>
        <v>Korean Lunch Box</v>
      </c>
      <c r="Y814" s="68" t="str">
        <f>Table49[[#This Row],[PO Number]]&amp;COUNTIFS($E$5:E814,E814)</f>
        <v>PO311926</v>
      </c>
    </row>
    <row r="815" spans="1:25" ht="14.7" customHeight="1" x14ac:dyDescent="0.3">
      <c r="A815" s="1">
        <f>IF(Table49[[#This Row],[ITEM NAME]]="","",ROW()-4)</f>
        <v>811</v>
      </c>
      <c r="B815" s="68">
        <v>45904</v>
      </c>
      <c r="C815" s="4">
        <f>IFERROR(VLOOKUP(B815,Table14[],3,0),"")</f>
        <v>9</v>
      </c>
      <c r="D815" s="4" t="str">
        <f>IFERROR(VLOOKUP(B815,Table14[],2,0),"")</f>
        <v>Week 01</v>
      </c>
      <c r="E815" s="4" t="s">
        <v>1619</v>
      </c>
      <c r="F815" s="44" t="s">
        <v>1620</v>
      </c>
      <c r="G815" s="44" t="s">
        <v>663</v>
      </c>
      <c r="H815" s="41" t="str">
        <f>IFERROR(VLOOKUP(Table49[[#This Row],[ITEM CODE]],Table2[[Item Code]:[Master Name]],2,0),"")</f>
        <v>F0101010016</v>
      </c>
      <c r="I815" s="41" t="s">
        <v>584</v>
      </c>
      <c r="J815" s="65" t="str">
        <f>IFERROR(VLOOKUP(Table49[[#This Row],[ITEM CODE]],Table2[[Item Code]:[Master Name]],3,0),"")</f>
        <v>Stir Fried Spicy Pork Dosirak-KL-0002</v>
      </c>
      <c r="K815" s="1" t="str">
        <f>IFERROR(VLOOKUP(Table49[[#This Row],[ITEM CODE]],Table2[[Item Code]:[Master Name]],9,0),"")</f>
        <v>1BOX*1Portion</v>
      </c>
      <c r="L815" s="1" t="str">
        <f>IFERROR(VLOOKUP(Table49[[#This Row],[ITEM CODE]],Table2[[Item Code]:[Master Name]],8,0),"")</f>
        <v>BOX</v>
      </c>
      <c r="M815" s="41">
        <v>1</v>
      </c>
      <c r="N815" s="66">
        <f>IFERROR(VLOOKUP(Table49[[#This Row],[ITEM CODE]],Table2[[#All],[Item Code]:[Unit Cost]],10,0),0)</f>
        <v>2.38</v>
      </c>
      <c r="O815" s="134">
        <f>IFERROR(VLOOKUP(Table49[[#This Row],[ITEM CODE]],Table2[[#All],[Item Code]:[Unit Cost]],10,0),0)</f>
        <v>2.38</v>
      </c>
      <c r="P815" s="56"/>
      <c r="Q815" s="58"/>
      <c r="R815" s="58">
        <f>Table49[[#This Row],[QUANTITY]]*Table49[[#This Row],[INV Prices]]</f>
        <v>2.38</v>
      </c>
      <c r="S815" s="67"/>
      <c r="V815" s="41"/>
      <c r="W815" s="4" t="str">
        <f>IFERROR(VLOOKUP(Table49[[#This Row],[ITEM CODE]],Table2[[Item Code]:[Category ]],6,0),"")</f>
        <v>FOOD</v>
      </c>
      <c r="X815" s="1" t="str">
        <f>IFERROR(VLOOKUP(Table49[[#This Row],[ITEM CODE]],Table2[[Item Code]:[Sub Category]],7,0),"")</f>
        <v>Korean Lunch Box</v>
      </c>
      <c r="Y815" s="68" t="str">
        <f>Table49[[#This Row],[PO Number]]&amp;COUNTIFS($E$5:E815,E815)</f>
        <v>PO311927</v>
      </c>
    </row>
    <row r="816" spans="1:25" ht="14.7" customHeight="1" x14ac:dyDescent="0.3">
      <c r="A816" s="1">
        <f>IF(Table49[[#This Row],[ITEM NAME]]="","",ROW()-4)</f>
        <v>812</v>
      </c>
      <c r="B816" s="68">
        <v>45904</v>
      </c>
      <c r="C816" s="4">
        <f>IFERROR(VLOOKUP(B816,Table14[],3,0),"")</f>
        <v>9</v>
      </c>
      <c r="D816" s="4" t="str">
        <f>IFERROR(VLOOKUP(B816,Table14[],2,0),"")</f>
        <v>Week 01</v>
      </c>
      <c r="E816" s="4" t="s">
        <v>1619</v>
      </c>
      <c r="F816" s="44" t="s">
        <v>1620</v>
      </c>
      <c r="G816" s="44" t="s">
        <v>663</v>
      </c>
      <c r="H816" s="41" t="str">
        <f>IFERROR(VLOOKUP(Table49[[#This Row],[ITEM CODE]],Table2[[Item Code]:[Master Name]],2,0),"")</f>
        <v>F0103010013</v>
      </c>
      <c r="I816" s="41" t="s">
        <v>615</v>
      </c>
      <c r="J816" s="65" t="str">
        <f>IFERROR(VLOOKUP(Table49[[#This Row],[ITEM CODE]],Table2[[Item Code]:[Master Name]],3,0),"")</f>
        <v>Maki Crab &amp; Chicken Egg</v>
      </c>
      <c r="K816" s="1" t="str">
        <f>IFERROR(VLOOKUP(Table49[[#This Row],[ITEM CODE]],Table2[[Item Code]:[Master Name]],9,0),"")</f>
        <v>1BOX*6PCS</v>
      </c>
      <c r="L816" s="1" t="str">
        <f>IFERROR(VLOOKUP(Table49[[#This Row],[ITEM CODE]],Table2[[Item Code]:[Master Name]],8,0),"")</f>
        <v>Box</v>
      </c>
      <c r="M816" s="41">
        <v>1</v>
      </c>
      <c r="N816" s="66">
        <f>IFERROR(VLOOKUP(Table49[[#This Row],[ITEM CODE]],Table2[[#All],[Item Code]:[Unit Cost]],10,0),0)</f>
        <v>1.21</v>
      </c>
      <c r="O816" s="134">
        <f>IFERROR(VLOOKUP(Table49[[#This Row],[ITEM CODE]],Table2[[#All],[Item Code]:[Unit Cost]],10,0),0)</f>
        <v>1.21</v>
      </c>
      <c r="P816" s="56"/>
      <c r="Q816" s="58"/>
      <c r="R816" s="58">
        <f>Table49[[#This Row],[QUANTITY]]*Table49[[#This Row],[INV Prices]]</f>
        <v>1.21</v>
      </c>
      <c r="S816" s="67"/>
      <c r="V816" s="41"/>
      <c r="W816" s="4" t="str">
        <f>IFERROR(VLOOKUP(Table49[[#This Row],[ITEM CODE]],Table2[[Item Code]:[Category ]],6,0),"")</f>
        <v>FOOD</v>
      </c>
      <c r="X816" s="1" t="str">
        <f>IFERROR(VLOOKUP(Table49[[#This Row],[ITEM CODE]],Table2[[Item Code]:[Sub Category]],7,0),"")</f>
        <v>Sushi</v>
      </c>
      <c r="Y816" s="68" t="str">
        <f>Table49[[#This Row],[PO Number]]&amp;COUNTIFS($E$5:E816,E816)</f>
        <v>PO311928</v>
      </c>
    </row>
    <row r="817" spans="1:25" ht="14.7" customHeight="1" x14ac:dyDescent="0.3">
      <c r="A817" s="1">
        <f>IF(Table49[[#This Row],[ITEM NAME]]="","",ROW()-4)</f>
        <v>813</v>
      </c>
      <c r="B817" s="68">
        <v>45904</v>
      </c>
      <c r="C817" s="4">
        <f>IFERROR(VLOOKUP(B817,Table14[],3,0),"")</f>
        <v>9</v>
      </c>
      <c r="D817" s="4" t="str">
        <f>IFERROR(VLOOKUP(B817,Table14[],2,0),"")</f>
        <v>Week 01</v>
      </c>
      <c r="E817" s="4" t="s">
        <v>1619</v>
      </c>
      <c r="F817" s="44" t="s">
        <v>1620</v>
      </c>
      <c r="G817" s="44" t="s">
        <v>663</v>
      </c>
      <c r="H817" s="41" t="str">
        <f>IFERROR(VLOOKUP(Table49[[#This Row],[ITEM CODE]],Table2[[Item Code]:[Master Name]],2,0),"")</f>
        <v>F0103010014</v>
      </c>
      <c r="I817" s="41" t="s">
        <v>616</v>
      </c>
      <c r="J817" s="65" t="str">
        <f>IFERROR(VLOOKUP(Table49[[#This Row],[ITEM CODE]],Table2[[Item Code]:[Master Name]],3,0),"")</f>
        <v>Maki Cali &amp; Tuna Roll</v>
      </c>
      <c r="K817" s="1" t="str">
        <f>IFERROR(VLOOKUP(Table49[[#This Row],[ITEM CODE]],Table2[[Item Code]:[Master Name]],9,0),"")</f>
        <v>1BOX*3PCS</v>
      </c>
      <c r="L817" s="1" t="str">
        <f>IFERROR(VLOOKUP(Table49[[#This Row],[ITEM CODE]],Table2[[Item Code]:[Master Name]],8,0),"")</f>
        <v>Box</v>
      </c>
      <c r="M817" s="41">
        <v>1</v>
      </c>
      <c r="N817" s="66">
        <f>IFERROR(VLOOKUP(Table49[[#This Row],[ITEM CODE]],Table2[[#All],[Item Code]:[Unit Cost]],10,0),0)</f>
        <v>1.21</v>
      </c>
      <c r="O817" s="134">
        <f>IFERROR(VLOOKUP(Table49[[#This Row],[ITEM CODE]],Table2[[#All],[Item Code]:[Unit Cost]],10,0),0)</f>
        <v>1.21</v>
      </c>
      <c r="P817" s="56"/>
      <c r="Q817" s="58"/>
      <c r="R817" s="58">
        <f>Table49[[#This Row],[QUANTITY]]*Table49[[#This Row],[INV Prices]]</f>
        <v>1.21</v>
      </c>
      <c r="S817" s="67"/>
      <c r="V817" s="41"/>
      <c r="W817" s="4" t="str">
        <f>IFERROR(VLOOKUP(Table49[[#This Row],[ITEM CODE]],Table2[[Item Code]:[Category ]],6,0),"")</f>
        <v>FOOD</v>
      </c>
      <c r="X817" s="1" t="str">
        <f>IFERROR(VLOOKUP(Table49[[#This Row],[ITEM CODE]],Table2[[Item Code]:[Sub Category]],7,0),"")</f>
        <v>Sushi</v>
      </c>
      <c r="Y817" s="68" t="str">
        <f>Table49[[#This Row],[PO Number]]&amp;COUNTIFS($E$5:E817,E817)</f>
        <v>PO311929</v>
      </c>
    </row>
    <row r="818" spans="1:25" ht="14.7" customHeight="1" x14ac:dyDescent="0.3">
      <c r="A818" s="1">
        <f>IF(Table49[[#This Row],[ITEM NAME]]="","",ROW()-4)</f>
        <v>814</v>
      </c>
      <c r="B818" s="68">
        <v>45904</v>
      </c>
      <c r="C818" s="4">
        <f>IFERROR(VLOOKUP(B818,Table14[],3,0),"")</f>
        <v>9</v>
      </c>
      <c r="D818" s="4" t="str">
        <f>IFERROR(VLOOKUP(B818,Table14[],2,0),"")</f>
        <v>Week 01</v>
      </c>
      <c r="E818" s="4" t="s">
        <v>1621</v>
      </c>
      <c r="F818" s="44" t="s">
        <v>1622</v>
      </c>
      <c r="G818" s="44" t="s">
        <v>663</v>
      </c>
      <c r="H818" s="41" t="str">
        <f>IFERROR(VLOOKUP(Table49[[#This Row],[ITEM CODE]],Table2[[Item Code]:[Master Name]],2,0),"")</f>
        <v>900029</v>
      </c>
      <c r="I818" s="41" t="s">
        <v>211</v>
      </c>
      <c r="J818" s="65" t="str">
        <f>IFERROR(VLOOKUP(Table49[[#This Row],[ITEM CODE]],Table2[[Item Code]:[Master Name]],3,0),"")</f>
        <v>BEEF LOK LAK WITH RICE (បាយ​ ឡុកឡាក់សាច់គោ)</v>
      </c>
      <c r="K818" s="1" t="str">
        <f>IFERROR(VLOOKUP(Table49[[#This Row],[ITEM CODE]],Table2[[Item Code]:[Master Name]],9,0),"")</f>
        <v>1BOX*1Portion</v>
      </c>
      <c r="L818" s="1" t="str">
        <f>IFERROR(VLOOKUP(Table49[[#This Row],[ITEM CODE]],Table2[[Item Code]:[Master Name]],8,0),"")</f>
        <v>BOX</v>
      </c>
      <c r="M818" s="41">
        <v>1</v>
      </c>
      <c r="N818" s="66">
        <f>IFERROR(VLOOKUP(Table49[[#This Row],[ITEM CODE]],Table2[[#All],[Item Code]:[Unit Cost]],10,0),0)</f>
        <v>1.6679999999999999</v>
      </c>
      <c r="O818" s="134">
        <f>IFERROR(VLOOKUP(Table49[[#This Row],[ITEM CODE]],Table2[[#All],[Item Code]:[Unit Cost]],10,0),0)</f>
        <v>1.6679999999999999</v>
      </c>
      <c r="P818" s="56"/>
      <c r="Q818" s="58"/>
      <c r="R818" s="58">
        <f>Table49[[#This Row],[QUANTITY]]*Table49[[#This Row],[INV Prices]]</f>
        <v>1.6679999999999999</v>
      </c>
      <c r="S818" s="67"/>
      <c r="V818" s="41"/>
      <c r="W818" s="4" t="str">
        <f>IFERROR(VLOOKUP(Table49[[#This Row],[ITEM CODE]],Table2[[Item Code]:[Category ]],6,0),"")</f>
        <v>FOOD</v>
      </c>
      <c r="X818" s="1" t="str">
        <f>IFERROR(VLOOKUP(Table49[[#This Row],[ITEM CODE]],Table2[[Item Code]:[Sub Category]],7,0),"")</f>
        <v>Khmer Food</v>
      </c>
      <c r="Y818" s="68" t="str">
        <f>Table49[[#This Row],[PO Number]]&amp;COUNTIFS($E$5:E818,E818)</f>
        <v>PO311911</v>
      </c>
    </row>
    <row r="819" spans="1:25" ht="14.7" customHeight="1" x14ac:dyDescent="0.3">
      <c r="A819" s="1">
        <f>IF(Table49[[#This Row],[ITEM NAME]]="","",ROW()-4)</f>
        <v>815</v>
      </c>
      <c r="B819" s="68">
        <v>45904</v>
      </c>
      <c r="C819" s="4">
        <f>IFERROR(VLOOKUP(B819,Table14[],3,0),"")</f>
        <v>9</v>
      </c>
      <c r="D819" s="4" t="str">
        <f>IFERROR(VLOOKUP(B819,Table14[],2,0),"")</f>
        <v>Week 01</v>
      </c>
      <c r="E819" s="4" t="s">
        <v>1621</v>
      </c>
      <c r="F819" s="44" t="s">
        <v>1622</v>
      </c>
      <c r="G819" s="44" t="s">
        <v>663</v>
      </c>
      <c r="H819" s="41" t="str">
        <f>IFERROR(VLOOKUP(Table49[[#This Row],[ITEM CODE]],Table2[[Item Code]:[Master Name]],2,0),"")</f>
        <v>900027</v>
      </c>
      <c r="I819" s="41" t="s">
        <v>212</v>
      </c>
      <c r="J819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819" s="1" t="str">
        <f>IFERROR(VLOOKUP(Table49[[#This Row],[ITEM CODE]],Table2[[Item Code]:[Master Name]],9,0),"")</f>
        <v>1BOX*1Portion</v>
      </c>
      <c r="L819" s="1" t="str">
        <f>IFERROR(VLOOKUP(Table49[[#This Row],[ITEM CODE]],Table2[[Item Code]:[Master Name]],8,0),"")</f>
        <v>BOX</v>
      </c>
      <c r="M819" s="41">
        <v>1</v>
      </c>
      <c r="N819" s="66">
        <f>IFERROR(VLOOKUP(Table49[[#This Row],[ITEM CODE]],Table2[[#All],[Item Code]:[Unit Cost]],10,0),0)</f>
        <v>1.2023999999999999</v>
      </c>
      <c r="O819" s="134">
        <f>IFERROR(VLOOKUP(Table49[[#This Row],[ITEM CODE]],Table2[[#All],[Item Code]:[Unit Cost]],10,0),0)</f>
        <v>1.2023999999999999</v>
      </c>
      <c r="P819" s="56"/>
      <c r="Q819" s="58"/>
      <c r="R819" s="58">
        <f>Table49[[#This Row],[QUANTITY]]*Table49[[#This Row],[INV Prices]]</f>
        <v>1.2023999999999999</v>
      </c>
      <c r="S819" s="67"/>
      <c r="V819" s="41"/>
      <c r="W819" s="4" t="str">
        <f>IFERROR(VLOOKUP(Table49[[#This Row],[ITEM CODE]],Table2[[Item Code]:[Category ]],6,0),"")</f>
        <v>FOOD</v>
      </c>
      <c r="X819" s="1" t="str">
        <f>IFERROR(VLOOKUP(Table49[[#This Row],[ITEM CODE]],Table2[[Item Code]:[Sub Category]],7,0),"")</f>
        <v>Khmer Food</v>
      </c>
      <c r="Y819" s="68" t="str">
        <f>Table49[[#This Row],[PO Number]]&amp;COUNTIFS($E$5:E819,E819)</f>
        <v>PO311912</v>
      </c>
    </row>
    <row r="820" spans="1:25" ht="14.7" customHeight="1" x14ac:dyDescent="0.3">
      <c r="A820" s="1">
        <f>IF(Table49[[#This Row],[ITEM NAME]]="","",ROW()-4)</f>
        <v>816</v>
      </c>
      <c r="B820" s="68">
        <v>45904</v>
      </c>
      <c r="C820" s="4">
        <f>IFERROR(VLOOKUP(B820,Table14[],3,0),"")</f>
        <v>9</v>
      </c>
      <c r="D820" s="4" t="str">
        <f>IFERROR(VLOOKUP(B820,Table14[],2,0),"")</f>
        <v>Week 01</v>
      </c>
      <c r="E820" s="4" t="s">
        <v>1621</v>
      </c>
      <c r="F820" s="44" t="s">
        <v>1622</v>
      </c>
      <c r="G820" s="44" t="s">
        <v>663</v>
      </c>
      <c r="H820" s="41" t="str">
        <f>IFERROR(VLOOKUP(Table49[[#This Row],[ITEM CODE]],Table2[[Item Code]:[Master Name]],2,0),"")</f>
        <v>900031</v>
      </c>
      <c r="I820" s="41" t="s">
        <v>218</v>
      </c>
      <c r="J820" s="65" t="str">
        <f>IFERROR(VLOOKUP(Table49[[#This Row],[ITEM CODE]],Table2[[Item Code]:[Master Name]],3,0),"")</f>
        <v>ROASTED DUCK WITH RICE (បាយ ទាខ្វៃ)</v>
      </c>
      <c r="K820" s="1" t="str">
        <f>IFERROR(VLOOKUP(Table49[[#This Row],[ITEM CODE]],Table2[[Item Code]:[Master Name]],9,0),"")</f>
        <v>1BOX*1Portion</v>
      </c>
      <c r="L820" s="1" t="str">
        <f>IFERROR(VLOOKUP(Table49[[#This Row],[ITEM CODE]],Table2[[Item Code]:[Master Name]],8,0),"")</f>
        <v>BOX</v>
      </c>
      <c r="M820" s="41">
        <v>1</v>
      </c>
      <c r="N820" s="66">
        <f>IFERROR(VLOOKUP(Table49[[#This Row],[ITEM CODE]],Table2[[#All],[Item Code]:[Unit Cost]],10,0),0)</f>
        <v>1.4783999999999999</v>
      </c>
      <c r="O820" s="134">
        <f>IFERROR(VLOOKUP(Table49[[#This Row],[ITEM CODE]],Table2[[#All],[Item Code]:[Unit Cost]],10,0),0)</f>
        <v>1.4783999999999999</v>
      </c>
      <c r="P820" s="56"/>
      <c r="Q820" s="58"/>
      <c r="R820" s="58">
        <f>Table49[[#This Row],[QUANTITY]]*Table49[[#This Row],[INV Prices]]</f>
        <v>1.4783999999999999</v>
      </c>
      <c r="S820" s="67"/>
      <c r="V820" s="41"/>
      <c r="W820" s="4" t="str">
        <f>IFERROR(VLOOKUP(Table49[[#This Row],[ITEM CODE]],Table2[[Item Code]:[Category ]],6,0),"")</f>
        <v>FOOD</v>
      </c>
      <c r="X820" s="1" t="str">
        <f>IFERROR(VLOOKUP(Table49[[#This Row],[ITEM CODE]],Table2[[Item Code]:[Sub Category]],7,0),"")</f>
        <v>Khmer Food</v>
      </c>
      <c r="Y820" s="68" t="str">
        <f>Table49[[#This Row],[PO Number]]&amp;COUNTIFS($E$5:E820,E820)</f>
        <v>PO311913</v>
      </c>
    </row>
    <row r="821" spans="1:25" ht="14.7" customHeight="1" x14ac:dyDescent="0.3">
      <c r="A821" s="1">
        <f>IF(Table49[[#This Row],[ITEM NAME]]="","",ROW()-4)</f>
        <v>817</v>
      </c>
      <c r="B821" s="68">
        <v>45904</v>
      </c>
      <c r="C821" s="4">
        <f>IFERROR(VLOOKUP(B821,Table14[],3,0),"")</f>
        <v>9</v>
      </c>
      <c r="D821" s="4" t="str">
        <f>IFERROR(VLOOKUP(B821,Table14[],2,0),"")</f>
        <v>Week 01</v>
      </c>
      <c r="E821" s="4" t="s">
        <v>1621</v>
      </c>
      <c r="F821" s="44" t="s">
        <v>1622</v>
      </c>
      <c r="G821" s="44" t="s">
        <v>663</v>
      </c>
      <c r="H821" s="41" t="str">
        <f>IFERROR(VLOOKUP(Table49[[#This Row],[ITEM CODE]],Table2[[Item Code]:[Master Name]],2,0),"")</f>
        <v>900032</v>
      </c>
      <c r="I821" s="41" t="s">
        <v>214</v>
      </c>
      <c r="J821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821" s="1" t="str">
        <f>IFERROR(VLOOKUP(Table49[[#This Row],[ITEM CODE]],Table2[[Item Code]:[Master Name]],9,0),"")</f>
        <v>1BOX*1Portion</v>
      </c>
      <c r="L821" s="1" t="str">
        <f>IFERROR(VLOOKUP(Table49[[#This Row],[ITEM CODE]],Table2[[Item Code]:[Master Name]],8,0),"")</f>
        <v>BOX</v>
      </c>
      <c r="M821" s="41">
        <v>1</v>
      </c>
      <c r="N821" s="66">
        <f>IFERROR(VLOOKUP(Table49[[#This Row],[ITEM CODE]],Table2[[#All],[Item Code]:[Unit Cost]],10,0),0)</f>
        <v>1.2984</v>
      </c>
      <c r="O821" s="134">
        <f>IFERROR(VLOOKUP(Table49[[#This Row],[ITEM CODE]],Table2[[#All],[Item Code]:[Unit Cost]],10,0),0)</f>
        <v>1.2984</v>
      </c>
      <c r="P821" s="56"/>
      <c r="Q821" s="58"/>
      <c r="R821" s="58">
        <f>Table49[[#This Row],[QUANTITY]]*Table49[[#This Row],[INV Prices]]</f>
        <v>1.2984</v>
      </c>
      <c r="S821" s="67"/>
      <c r="V821" s="41"/>
      <c r="W821" s="4" t="str">
        <f>IFERROR(VLOOKUP(Table49[[#This Row],[ITEM CODE]],Table2[[Item Code]:[Category ]],6,0),"")</f>
        <v>FOOD</v>
      </c>
      <c r="X821" s="1" t="str">
        <f>IFERROR(VLOOKUP(Table49[[#This Row],[ITEM CODE]],Table2[[Item Code]:[Sub Category]],7,0),"")</f>
        <v>Khmer Food</v>
      </c>
      <c r="Y821" s="68" t="str">
        <f>Table49[[#This Row],[PO Number]]&amp;COUNTIFS($E$5:E821,E821)</f>
        <v>PO311914</v>
      </c>
    </row>
    <row r="822" spans="1:25" ht="14.7" customHeight="1" x14ac:dyDescent="0.3">
      <c r="A822" s="1">
        <f>IF(Table49[[#This Row],[ITEM NAME]]="","",ROW()-4)</f>
        <v>818</v>
      </c>
      <c r="B822" s="68">
        <v>45904</v>
      </c>
      <c r="C822" s="4">
        <f>IFERROR(VLOOKUP(B822,Table14[],3,0),"")</f>
        <v>9</v>
      </c>
      <c r="D822" s="4" t="str">
        <f>IFERROR(VLOOKUP(B822,Table14[],2,0),"")</f>
        <v>Week 01</v>
      </c>
      <c r="E822" s="4" t="s">
        <v>1621</v>
      </c>
      <c r="F822" s="44" t="s">
        <v>1622</v>
      </c>
      <c r="G822" s="44" t="s">
        <v>663</v>
      </c>
      <c r="H822" s="41" t="str">
        <f>IFERROR(VLOOKUP(Table49[[#This Row],[ITEM CODE]],Table2[[Item Code]:[Master Name]],2,0),"")</f>
        <v>900028</v>
      </c>
      <c r="I822" s="41" t="s">
        <v>215</v>
      </c>
      <c r="J822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822" s="1" t="str">
        <f>IFERROR(VLOOKUP(Table49[[#This Row],[ITEM CODE]],Table2[[Item Code]:[Master Name]],9,0),"")</f>
        <v>1BOX*1Portion</v>
      </c>
      <c r="L822" s="1" t="str">
        <f>IFERROR(VLOOKUP(Table49[[#This Row],[ITEM CODE]],Table2[[Item Code]:[Master Name]],8,0),"")</f>
        <v>BOX</v>
      </c>
      <c r="M822" s="41">
        <v>1</v>
      </c>
      <c r="N822" s="66">
        <f>IFERROR(VLOOKUP(Table49[[#This Row],[ITEM CODE]],Table2[[#All],[Item Code]:[Unit Cost]],10,0),0)</f>
        <v>1.0104</v>
      </c>
      <c r="O822" s="134">
        <f>IFERROR(VLOOKUP(Table49[[#This Row],[ITEM CODE]],Table2[[#All],[Item Code]:[Unit Cost]],10,0),0)</f>
        <v>1.0104</v>
      </c>
      <c r="P822" s="56"/>
      <c r="Q822" s="58"/>
      <c r="R822" s="58">
        <f>Table49[[#This Row],[QUANTITY]]*Table49[[#This Row],[INV Prices]]</f>
        <v>1.0104</v>
      </c>
      <c r="S822" s="67"/>
      <c r="V822" s="41"/>
      <c r="W822" s="4" t="str">
        <f>IFERROR(VLOOKUP(Table49[[#This Row],[ITEM CODE]],Table2[[Item Code]:[Category ]],6,0),"")</f>
        <v>FOOD</v>
      </c>
      <c r="X822" s="1" t="str">
        <f>IFERROR(VLOOKUP(Table49[[#This Row],[ITEM CODE]],Table2[[Item Code]:[Sub Category]],7,0),"")</f>
        <v>Khmer Food</v>
      </c>
      <c r="Y822" s="68" t="str">
        <f>Table49[[#This Row],[PO Number]]&amp;COUNTIFS($E$5:E822,E822)</f>
        <v>PO311915</v>
      </c>
    </row>
    <row r="823" spans="1:25" ht="14.7" customHeight="1" x14ac:dyDescent="0.3">
      <c r="A823" s="1">
        <f>IF(Table49[[#This Row],[ITEM NAME]]="","",ROW()-4)</f>
        <v>819</v>
      </c>
      <c r="B823" s="68">
        <v>45904</v>
      </c>
      <c r="C823" s="4">
        <f>IFERROR(VLOOKUP(B823,Table14[],3,0),"")</f>
        <v>9</v>
      </c>
      <c r="D823" s="4" t="str">
        <f>IFERROR(VLOOKUP(B823,Table14[],2,0),"")</f>
        <v>Week 01</v>
      </c>
      <c r="E823" s="4" t="s">
        <v>1621</v>
      </c>
      <c r="F823" s="44" t="s">
        <v>1622</v>
      </c>
      <c r="G823" s="44" t="s">
        <v>663</v>
      </c>
      <c r="H823" s="41" t="str">
        <f>IFERROR(VLOOKUP(Table49[[#This Row],[ITEM CODE]],Table2[[Item Code]:[Master Name]],2,0),"")</f>
        <v>900038</v>
      </c>
      <c r="I823" s="41" t="s">
        <v>219</v>
      </c>
      <c r="J823" s="65" t="str">
        <f>IFERROR(VLOOKUP(Table49[[#This Row],[ITEM CODE]],Table2[[Item Code]:[Master Name]],3,0),"")</f>
        <v>ROATED PORK BELLY WITH RICE (បាយ សាច់ជ្រូក៣ជាន់)</v>
      </c>
      <c r="K823" s="1" t="str">
        <f>IFERROR(VLOOKUP(Table49[[#This Row],[ITEM CODE]],Table2[[Item Code]:[Master Name]],9,0),"")</f>
        <v>1BOX*1Portion</v>
      </c>
      <c r="L823" s="1" t="str">
        <f>IFERROR(VLOOKUP(Table49[[#This Row],[ITEM CODE]],Table2[[Item Code]:[Master Name]],8,0),"")</f>
        <v>BOX</v>
      </c>
      <c r="M823" s="41">
        <v>1</v>
      </c>
      <c r="N823" s="66">
        <f>IFERROR(VLOOKUP(Table49[[#This Row],[ITEM CODE]],Table2[[#All],[Item Code]:[Unit Cost]],10,0),0)</f>
        <v>1.0920000000000001</v>
      </c>
      <c r="O823" s="134">
        <f>IFERROR(VLOOKUP(Table49[[#This Row],[ITEM CODE]],Table2[[#All],[Item Code]:[Unit Cost]],10,0),0)</f>
        <v>1.0920000000000001</v>
      </c>
      <c r="P823" s="56"/>
      <c r="Q823" s="58"/>
      <c r="R823" s="58">
        <f>Table49[[#This Row],[QUANTITY]]*Table49[[#This Row],[INV Prices]]</f>
        <v>1.0920000000000001</v>
      </c>
      <c r="S823" s="67"/>
      <c r="V823" s="41"/>
      <c r="W823" s="4" t="str">
        <f>IFERROR(VLOOKUP(Table49[[#This Row],[ITEM CODE]],Table2[[Item Code]:[Category ]],6,0),"")</f>
        <v>FOOD</v>
      </c>
      <c r="X823" s="1" t="str">
        <f>IFERROR(VLOOKUP(Table49[[#This Row],[ITEM CODE]],Table2[[Item Code]:[Sub Category]],7,0),"")</f>
        <v>Khmer Food</v>
      </c>
      <c r="Y823" s="68" t="str">
        <f>Table49[[#This Row],[PO Number]]&amp;COUNTIFS($E$5:E823,E823)</f>
        <v>PO311916</v>
      </c>
    </row>
    <row r="824" spans="1:25" ht="14.7" customHeight="1" x14ac:dyDescent="0.3">
      <c r="A824" s="1">
        <f>IF(Table49[[#This Row],[ITEM NAME]]="","",ROW()-4)</f>
        <v>820</v>
      </c>
      <c r="B824" s="68">
        <v>45904</v>
      </c>
      <c r="C824" s="4">
        <f>IFERROR(VLOOKUP(B824,Table14[],3,0),"")</f>
        <v>9</v>
      </c>
      <c r="D824" s="4" t="str">
        <f>IFERROR(VLOOKUP(B824,Table14[],2,0),"")</f>
        <v>Week 01</v>
      </c>
      <c r="E824" s="4" t="s">
        <v>1621</v>
      </c>
      <c r="F824" s="44" t="s">
        <v>1622</v>
      </c>
      <c r="G824" s="44" t="s">
        <v>663</v>
      </c>
      <c r="H824" s="41" t="str">
        <f>IFERROR(VLOOKUP(Table49[[#This Row],[ITEM CODE]],Table2[[Item Code]:[Master Name]],2,0),"")</f>
        <v>900036</v>
      </c>
      <c r="I824" s="41" t="s">
        <v>220</v>
      </c>
      <c r="J824" s="65" t="str">
        <f>IFERROR(VLOOKUP(Table49[[#This Row],[ITEM CODE]],Table2[[Item Code]:[Master Name]],3,0),"")</f>
        <v>THICK CHICKEN CURRY (ការីសាច់មាន់) ខាប់</v>
      </c>
      <c r="K824" s="1" t="str">
        <f>IFERROR(VLOOKUP(Table49[[#This Row],[ITEM CODE]],Table2[[Item Code]:[Master Name]],9,0),"")</f>
        <v>1BOX*1Portion</v>
      </c>
      <c r="L824" s="1" t="str">
        <f>IFERROR(VLOOKUP(Table49[[#This Row],[ITEM CODE]],Table2[[Item Code]:[Master Name]],8,0),"")</f>
        <v>BOX</v>
      </c>
      <c r="M824" s="41">
        <v>1</v>
      </c>
      <c r="N824" s="66">
        <f>IFERROR(VLOOKUP(Table49[[#This Row],[ITEM CODE]],Table2[[#All],[Item Code]:[Unit Cost]],10,0),0)</f>
        <v>1.3824000000000001</v>
      </c>
      <c r="O824" s="134">
        <f>IFERROR(VLOOKUP(Table49[[#This Row],[ITEM CODE]],Table2[[#All],[Item Code]:[Unit Cost]],10,0),0)</f>
        <v>1.3824000000000001</v>
      </c>
      <c r="P824" s="56"/>
      <c r="Q824" s="58"/>
      <c r="R824" s="58">
        <f>Table49[[#This Row],[QUANTITY]]*Table49[[#This Row],[INV Prices]]</f>
        <v>1.3824000000000001</v>
      </c>
      <c r="S824" s="67"/>
      <c r="V824" s="41"/>
      <c r="W824" s="4" t="str">
        <f>IFERROR(VLOOKUP(Table49[[#This Row],[ITEM CODE]],Table2[[Item Code]:[Category ]],6,0),"")</f>
        <v>FOOD</v>
      </c>
      <c r="X824" s="1" t="str">
        <f>IFERROR(VLOOKUP(Table49[[#This Row],[ITEM CODE]],Table2[[Item Code]:[Sub Category]],7,0),"")</f>
        <v>Khmer Food</v>
      </c>
      <c r="Y824" s="68" t="str">
        <f>Table49[[#This Row],[PO Number]]&amp;COUNTIFS($E$5:E824,E824)</f>
        <v>PO311917</v>
      </c>
    </row>
    <row r="825" spans="1:25" ht="14.7" customHeight="1" x14ac:dyDescent="0.3">
      <c r="A825" s="1">
        <f>IF(Table49[[#This Row],[ITEM NAME]]="","",ROW()-4)</f>
        <v>821</v>
      </c>
      <c r="B825" s="68">
        <v>45904</v>
      </c>
      <c r="C825" s="4">
        <f>IFERROR(VLOOKUP(B825,Table14[],3,0),"")</f>
        <v>9</v>
      </c>
      <c r="D825" s="4" t="str">
        <f>IFERROR(VLOOKUP(B825,Table14[],2,0),"")</f>
        <v>Week 01</v>
      </c>
      <c r="E825" s="4" t="s">
        <v>1621</v>
      </c>
      <c r="F825" s="44" t="s">
        <v>1622</v>
      </c>
      <c r="G825" s="44" t="s">
        <v>663</v>
      </c>
      <c r="H825" s="41" t="str">
        <f>IFERROR(VLOOKUP(Table49[[#This Row],[ITEM CODE]],Table2[[Item Code]:[Master Name]],2,0),"")</f>
        <v>900035</v>
      </c>
      <c r="I825" s="41" t="s">
        <v>221</v>
      </c>
      <c r="J825" s="65" t="str">
        <f>IFERROR(VLOOKUP(Table49[[#This Row],[ITEM CODE]],Table2[[Item Code]:[Master Name]],3,0),"")</f>
        <v>THICK BEEF CURRY SARAMAN (ការីសារ៉ាម៉ាន់សាច់គោ) ខាប់</v>
      </c>
      <c r="K825" s="1" t="str">
        <f>IFERROR(VLOOKUP(Table49[[#This Row],[ITEM CODE]],Table2[[Item Code]:[Master Name]],9,0),"")</f>
        <v>1BOX*1Portion</v>
      </c>
      <c r="L825" s="1" t="str">
        <f>IFERROR(VLOOKUP(Table49[[#This Row],[ITEM CODE]],Table2[[Item Code]:[Master Name]],8,0),"")</f>
        <v>BOX</v>
      </c>
      <c r="M825" s="41">
        <v>1</v>
      </c>
      <c r="N825" s="66">
        <f>IFERROR(VLOOKUP(Table49[[#This Row],[ITEM CODE]],Table2[[#All],[Item Code]:[Unit Cost]],10,0),0)</f>
        <v>1.9079999999999999</v>
      </c>
      <c r="O825" s="134">
        <f>IFERROR(VLOOKUP(Table49[[#This Row],[ITEM CODE]],Table2[[#All],[Item Code]:[Unit Cost]],10,0),0)</f>
        <v>1.9079999999999999</v>
      </c>
      <c r="P825" s="56"/>
      <c r="Q825" s="58"/>
      <c r="R825" s="58">
        <f>Table49[[#This Row],[QUANTITY]]*Table49[[#This Row],[INV Prices]]</f>
        <v>1.9079999999999999</v>
      </c>
      <c r="S825" s="67"/>
      <c r="V825" s="41"/>
      <c r="W825" s="4" t="str">
        <f>IFERROR(VLOOKUP(Table49[[#This Row],[ITEM CODE]],Table2[[Item Code]:[Category ]],6,0),"")</f>
        <v>FOOD</v>
      </c>
      <c r="X825" s="1" t="str">
        <f>IFERROR(VLOOKUP(Table49[[#This Row],[ITEM CODE]],Table2[[Item Code]:[Sub Category]],7,0),"")</f>
        <v>Khmer Food</v>
      </c>
      <c r="Y825" s="68" t="str">
        <f>Table49[[#This Row],[PO Number]]&amp;COUNTIFS($E$5:E825,E825)</f>
        <v>PO311918</v>
      </c>
    </row>
    <row r="826" spans="1:25" ht="14.7" customHeight="1" x14ac:dyDescent="0.3">
      <c r="A826" s="1">
        <f>IF(Table49[[#This Row],[ITEM NAME]]="","",ROW()-4)</f>
        <v>822</v>
      </c>
      <c r="B826" s="68">
        <v>45904</v>
      </c>
      <c r="C826" s="4">
        <f>IFERROR(VLOOKUP(B826,Table14[],3,0),"")</f>
        <v>9</v>
      </c>
      <c r="D826" s="4" t="str">
        <f>IFERROR(VLOOKUP(B826,Table14[],2,0),"")</f>
        <v>Week 01</v>
      </c>
      <c r="E826" s="4" t="s">
        <v>1621</v>
      </c>
      <c r="F826" s="44" t="s">
        <v>1622</v>
      </c>
      <c r="G826" s="44" t="s">
        <v>663</v>
      </c>
      <c r="H826" s="41" t="str">
        <f>IFERROR(VLOOKUP(Table49[[#This Row],[ITEM CODE]],Table2[[Item Code]:[Master Name]],2,0),"")</f>
        <v>900037</v>
      </c>
      <c r="I826" s="41" t="s">
        <v>223</v>
      </c>
      <c r="J826" s="65" t="str">
        <f>IFERROR(VLOOKUP(Table49[[#This Row],[ITEM CODE]],Table2[[Item Code]:[Master Name]],3,0),"")</f>
        <v>HIKO FRIED RICE (បាយឆា HIKO)</v>
      </c>
      <c r="K826" s="1" t="str">
        <f>IFERROR(VLOOKUP(Table49[[#This Row],[ITEM CODE]],Table2[[Item Code]:[Master Name]],9,0),"")</f>
        <v>1BOX*1Portion</v>
      </c>
      <c r="L826" s="1" t="str">
        <f>IFERROR(VLOOKUP(Table49[[#This Row],[ITEM CODE]],Table2[[Item Code]:[Master Name]],8,0),"")</f>
        <v>BOX</v>
      </c>
      <c r="M826" s="41">
        <v>1</v>
      </c>
      <c r="N826" s="66">
        <f>IFERROR(VLOOKUP(Table49[[#This Row],[ITEM CODE]],Table2[[#All],[Item Code]:[Unit Cost]],10,0),0)</f>
        <v>1.68</v>
      </c>
      <c r="O826" s="134">
        <f>IFERROR(VLOOKUP(Table49[[#This Row],[ITEM CODE]],Table2[[#All],[Item Code]:[Unit Cost]],10,0),0)</f>
        <v>1.68</v>
      </c>
      <c r="P826" s="56"/>
      <c r="Q826" s="58"/>
      <c r="R826" s="58">
        <f>Table49[[#This Row],[QUANTITY]]*Table49[[#This Row],[INV Prices]]</f>
        <v>1.68</v>
      </c>
      <c r="S826" s="67"/>
      <c r="V826" s="41"/>
      <c r="W826" s="4" t="str">
        <f>IFERROR(VLOOKUP(Table49[[#This Row],[ITEM CODE]],Table2[[Item Code]:[Category ]],6,0),"")</f>
        <v>FOOD</v>
      </c>
      <c r="X826" s="1" t="str">
        <f>IFERROR(VLOOKUP(Table49[[#This Row],[ITEM CODE]],Table2[[Item Code]:[Sub Category]],7,0),"")</f>
        <v>Khmer Food</v>
      </c>
      <c r="Y826" s="68" t="str">
        <f>Table49[[#This Row],[PO Number]]&amp;COUNTIFS($E$5:E826,E826)</f>
        <v>PO311919</v>
      </c>
    </row>
    <row r="827" spans="1:25" ht="14.7" customHeight="1" x14ac:dyDescent="0.3">
      <c r="A827" s="1">
        <f>IF(Table49[[#This Row],[ITEM NAME]]="","",ROW()-4)</f>
        <v>823</v>
      </c>
      <c r="B827" s="68">
        <v>45904</v>
      </c>
      <c r="C827" s="4">
        <f>IFERROR(VLOOKUP(B827,Table14[],3,0),"")</f>
        <v>9</v>
      </c>
      <c r="D827" s="4" t="str">
        <f>IFERROR(VLOOKUP(B827,Table14[],2,0),"")</f>
        <v>Week 01</v>
      </c>
      <c r="E827" s="4" t="s">
        <v>1621</v>
      </c>
      <c r="F827" s="44" t="s">
        <v>1622</v>
      </c>
      <c r="G827" s="44" t="s">
        <v>663</v>
      </c>
      <c r="H827" s="41" t="str">
        <f>IFERROR(VLOOKUP(Table49[[#This Row],[ITEM CODE]],Table2[[Item Code]:[Master Name]],2,0),"")</f>
        <v>F0101010018</v>
      </c>
      <c r="I827" s="41" t="s">
        <v>633</v>
      </c>
      <c r="J827" s="65" t="str">
        <f>IFERROR(VLOOKUP(Table49[[#This Row],[ITEM CODE]],Table2[[Item Code]:[Master Name]],3,0),"")</f>
        <v>Salmon Fried Rice (បា​យឆា សាលម៉ុន)</v>
      </c>
      <c r="K827" s="1" t="str">
        <f>IFERROR(VLOOKUP(Table49[[#This Row],[ITEM CODE]],Table2[[Item Code]:[Master Name]],9,0),"")</f>
        <v>1BOX*1Portion</v>
      </c>
      <c r="L827" s="1" t="str">
        <f>IFERROR(VLOOKUP(Table49[[#This Row],[ITEM CODE]],Table2[[Item Code]:[Master Name]],8,0),"")</f>
        <v>BOX</v>
      </c>
      <c r="M827" s="41">
        <v>1</v>
      </c>
      <c r="N827" s="66">
        <f>IFERROR(VLOOKUP(Table49[[#This Row],[ITEM CODE]],Table2[[#All],[Item Code]:[Unit Cost]],10,0),0)</f>
        <v>1.6</v>
      </c>
      <c r="O827" s="134">
        <f>IFERROR(VLOOKUP(Table49[[#This Row],[ITEM CODE]],Table2[[#All],[Item Code]:[Unit Cost]],10,0),0)</f>
        <v>1.6</v>
      </c>
      <c r="P827" s="56"/>
      <c r="Q827" s="58"/>
      <c r="R827" s="58">
        <f>Table49[[#This Row],[QUANTITY]]*Table49[[#This Row],[INV Prices]]</f>
        <v>1.6</v>
      </c>
      <c r="S827" s="67"/>
      <c r="V827" s="41"/>
      <c r="W827" s="4" t="str">
        <f>IFERROR(VLOOKUP(Table49[[#This Row],[ITEM CODE]],Table2[[Item Code]:[Category ]],6,0),"")</f>
        <v>FOOD</v>
      </c>
      <c r="X827" s="1" t="str">
        <f>IFERROR(VLOOKUP(Table49[[#This Row],[ITEM CODE]],Table2[[Item Code]:[Sub Category]],7,0),"")</f>
        <v>Khmer Food</v>
      </c>
      <c r="Y827" s="68" t="str">
        <f>Table49[[#This Row],[PO Number]]&amp;COUNTIFS($E$5:E827,E827)</f>
        <v>PO3119110</v>
      </c>
    </row>
    <row r="828" spans="1:25" ht="14.7" customHeight="1" x14ac:dyDescent="0.3">
      <c r="A828" s="1">
        <f>IF(Table49[[#This Row],[ITEM NAME]]="","",ROW()-4)</f>
        <v>824</v>
      </c>
      <c r="B828" s="68">
        <v>45904</v>
      </c>
      <c r="C828" s="4">
        <f>IFERROR(VLOOKUP(B828,Table14[],3,0),"")</f>
        <v>9</v>
      </c>
      <c r="D828" s="4" t="str">
        <f>IFERROR(VLOOKUP(B828,Table14[],2,0),"")</f>
        <v>Week 01</v>
      </c>
      <c r="E828" s="4" t="s">
        <v>1621</v>
      </c>
      <c r="F828" s="44" t="s">
        <v>1622</v>
      </c>
      <c r="G828" s="44" t="s">
        <v>663</v>
      </c>
      <c r="H828" s="41" t="str">
        <f>IFERROR(VLOOKUP(Table49[[#This Row],[ITEM CODE]],Table2[[Item Code]:[Master Name]],2,0),"")</f>
        <v>F0101010019</v>
      </c>
      <c r="I828" s="41" t="s">
        <v>634</v>
      </c>
      <c r="J828" s="65" t="str">
        <f>IFERROR(VLOOKUP(Table49[[#This Row],[ITEM CODE]],Table2[[Item Code]:[Master Name]],3,0),"")</f>
        <v>Crab Fried Rice (បាយឆា ក្ដាម)</v>
      </c>
      <c r="K828" s="1" t="str">
        <f>IFERROR(VLOOKUP(Table49[[#This Row],[ITEM CODE]],Table2[[Item Code]:[Master Name]],9,0),"")</f>
        <v>1BOX*1Portion</v>
      </c>
      <c r="L828" s="1" t="str">
        <f>IFERROR(VLOOKUP(Table49[[#This Row],[ITEM CODE]],Table2[[Item Code]:[Master Name]],8,0),"")</f>
        <v>BOX</v>
      </c>
      <c r="M828" s="41">
        <v>1</v>
      </c>
      <c r="N828" s="66">
        <f>IFERROR(VLOOKUP(Table49[[#This Row],[ITEM CODE]],Table2[[#All],[Item Code]:[Unit Cost]],10,0),0)</f>
        <v>1.6</v>
      </c>
      <c r="O828" s="134">
        <f>IFERROR(VLOOKUP(Table49[[#This Row],[ITEM CODE]],Table2[[#All],[Item Code]:[Unit Cost]],10,0),0)</f>
        <v>1.6</v>
      </c>
      <c r="P828" s="56"/>
      <c r="Q828" s="58"/>
      <c r="R828" s="58">
        <f>Table49[[#This Row],[QUANTITY]]*Table49[[#This Row],[INV Prices]]</f>
        <v>1.6</v>
      </c>
      <c r="S828" s="67"/>
      <c r="V828" s="41"/>
      <c r="W828" s="4" t="str">
        <f>IFERROR(VLOOKUP(Table49[[#This Row],[ITEM CODE]],Table2[[Item Code]:[Category ]],6,0),"")</f>
        <v>FOOD</v>
      </c>
      <c r="X828" s="1" t="str">
        <f>IFERROR(VLOOKUP(Table49[[#This Row],[ITEM CODE]],Table2[[Item Code]:[Sub Category]],7,0),"")</f>
        <v>Khmer Food</v>
      </c>
      <c r="Y828" s="68" t="str">
        <f>Table49[[#This Row],[PO Number]]&amp;COUNTIFS($E$5:E828,E828)</f>
        <v>PO3119111</v>
      </c>
    </row>
    <row r="829" spans="1:25" ht="14.7" customHeight="1" x14ac:dyDescent="0.3">
      <c r="A829" s="1">
        <f>IF(Table49[[#This Row],[ITEM NAME]]="","",ROW()-4)</f>
        <v>825</v>
      </c>
      <c r="B829" s="68">
        <v>45904</v>
      </c>
      <c r="C829" s="4">
        <f>IFERROR(VLOOKUP(B829,Table14[],3,0),"")</f>
        <v>9</v>
      </c>
      <c r="D829" s="4" t="str">
        <f>IFERROR(VLOOKUP(B829,Table14[],2,0),"")</f>
        <v>Week 01</v>
      </c>
      <c r="E829" s="4" t="s">
        <v>1623</v>
      </c>
      <c r="F829" s="44" t="s">
        <v>1624</v>
      </c>
      <c r="G829" s="44" t="s">
        <v>664</v>
      </c>
      <c r="H829" s="41" t="str">
        <f>IFERROR(VLOOKUP(Table49[[#This Row],[ITEM CODE]],Table2[[Item Code]:[Master Name]],2,0),"")</f>
        <v>F0103010009</v>
      </c>
      <c r="I829" s="41" t="s">
        <v>602</v>
      </c>
      <c r="J829" s="65" t="str">
        <f>IFERROR(VLOOKUP(Table49[[#This Row],[ITEM CODE]],Table2[[Item Code]:[Master Name]],3,0),"")</f>
        <v xml:space="preserve">Tuna &amp; Egg Sandwich </v>
      </c>
      <c r="K829" s="1" t="str">
        <f>IFERROR(VLOOKUP(Table49[[#This Row],[ITEM CODE]],Table2[[Item Code]:[Master Name]],9,0),"")</f>
        <v>1BOX*2PCS</v>
      </c>
      <c r="L829" s="1" t="str">
        <f>IFERROR(VLOOKUP(Table49[[#This Row],[ITEM CODE]],Table2[[Item Code]:[Master Name]],8,0),"")</f>
        <v>BOX</v>
      </c>
      <c r="M829" s="41">
        <v>1</v>
      </c>
      <c r="N829" s="66">
        <f>IFERROR(VLOOKUP(Table49[[#This Row],[ITEM CODE]],Table2[[#All],[Item Code]:[Unit Cost]],10,0),0)</f>
        <v>1.5</v>
      </c>
      <c r="O829" s="134">
        <f>IFERROR(VLOOKUP(Table49[[#This Row],[ITEM CODE]],Table2[[#All],[Item Code]:[Unit Cost]],10,0),0)</f>
        <v>1.5</v>
      </c>
      <c r="P829" s="56"/>
      <c r="Q829" s="58"/>
      <c r="R829" s="58">
        <f>Table49[[#This Row],[QUANTITY]]*Table49[[#This Row],[INV Prices]]</f>
        <v>1.5</v>
      </c>
      <c r="S829" s="67"/>
      <c r="V829" s="41"/>
      <c r="W829" s="4" t="str">
        <f>IFERROR(VLOOKUP(Table49[[#This Row],[ITEM CODE]],Table2[[Item Code]:[Category ]],6,0),"")</f>
        <v>FOOD</v>
      </c>
      <c r="X829" s="1" t="str">
        <f>IFERROR(VLOOKUP(Table49[[#This Row],[ITEM CODE]],Table2[[Item Code]:[Sub Category]],7,0),"")</f>
        <v>Sandwich</v>
      </c>
      <c r="Y829" s="68" t="str">
        <f>Table49[[#This Row],[PO Number]]&amp;COUNTIFS($E$5:E829,E829)</f>
        <v>PO312011</v>
      </c>
    </row>
    <row r="830" spans="1:25" ht="14.7" customHeight="1" x14ac:dyDescent="0.3">
      <c r="A830" s="1">
        <f>IF(Table49[[#This Row],[ITEM NAME]]="","",ROW()-4)</f>
        <v>826</v>
      </c>
      <c r="B830" s="68">
        <v>45904</v>
      </c>
      <c r="C830" s="4">
        <f>IFERROR(VLOOKUP(B830,Table14[],3,0),"")</f>
        <v>9</v>
      </c>
      <c r="D830" s="4" t="str">
        <f>IFERROR(VLOOKUP(B830,Table14[],2,0),"")</f>
        <v>Week 01</v>
      </c>
      <c r="E830" s="4" t="s">
        <v>1623</v>
      </c>
      <c r="F830" s="44" t="s">
        <v>1624</v>
      </c>
      <c r="G830" s="44" t="s">
        <v>664</v>
      </c>
      <c r="H830" s="41" t="str">
        <f>IFERROR(VLOOKUP(Table49[[#This Row],[ITEM CODE]],Table2[[Item Code]:[Master Name]],2,0),"")</f>
        <v>F0103010010</v>
      </c>
      <c r="I830" s="41" t="s">
        <v>603</v>
      </c>
      <c r="J830" s="65" t="str">
        <f>IFERROR(VLOOKUP(Table49[[#This Row],[ITEM CODE]],Table2[[Item Code]:[Master Name]],3,0),"")</f>
        <v xml:space="preserve">Ham &amp; Corn Sandwich </v>
      </c>
      <c r="K830" s="1" t="str">
        <f>IFERROR(VLOOKUP(Table49[[#This Row],[ITEM CODE]],Table2[[Item Code]:[Master Name]],9,0),"")</f>
        <v>1BOX*2PCS</v>
      </c>
      <c r="L830" s="1" t="str">
        <f>IFERROR(VLOOKUP(Table49[[#This Row],[ITEM CODE]],Table2[[Item Code]:[Master Name]],8,0),"")</f>
        <v>BOX</v>
      </c>
      <c r="M830" s="41">
        <v>1</v>
      </c>
      <c r="N830" s="66">
        <f>IFERROR(VLOOKUP(Table49[[#This Row],[ITEM CODE]],Table2[[#All],[Item Code]:[Unit Cost]],10,0),0)</f>
        <v>1.5</v>
      </c>
      <c r="O830" s="134">
        <f>IFERROR(VLOOKUP(Table49[[#This Row],[ITEM CODE]],Table2[[#All],[Item Code]:[Unit Cost]],10,0),0)</f>
        <v>1.5</v>
      </c>
      <c r="P830" s="56"/>
      <c r="Q830" s="58"/>
      <c r="R830" s="58">
        <f>Table49[[#This Row],[QUANTITY]]*Table49[[#This Row],[INV Prices]]</f>
        <v>1.5</v>
      </c>
      <c r="S830" s="67"/>
      <c r="V830" s="41"/>
      <c r="W830" s="4" t="str">
        <f>IFERROR(VLOOKUP(Table49[[#This Row],[ITEM CODE]],Table2[[Item Code]:[Category ]],6,0),"")</f>
        <v>FOOD</v>
      </c>
      <c r="X830" s="1" t="str">
        <f>IFERROR(VLOOKUP(Table49[[#This Row],[ITEM CODE]],Table2[[Item Code]:[Sub Category]],7,0),"")</f>
        <v>Sandwich</v>
      </c>
      <c r="Y830" s="68" t="str">
        <f>Table49[[#This Row],[PO Number]]&amp;COUNTIFS($E$5:E830,E830)</f>
        <v>PO312012</v>
      </c>
    </row>
    <row r="831" spans="1:25" ht="14.7" customHeight="1" x14ac:dyDescent="0.3">
      <c r="A831" s="1">
        <f>IF(Table49[[#This Row],[ITEM NAME]]="","",ROW()-4)</f>
        <v>827</v>
      </c>
      <c r="B831" s="68">
        <v>45904</v>
      </c>
      <c r="C831" s="4">
        <f>IFERROR(VLOOKUP(B831,Table14[],3,0),"")</f>
        <v>9</v>
      </c>
      <c r="D831" s="4" t="str">
        <f>IFERROR(VLOOKUP(B831,Table14[],2,0),"")</f>
        <v>Week 01</v>
      </c>
      <c r="E831" s="4" t="s">
        <v>1623</v>
      </c>
      <c r="F831" s="44" t="s">
        <v>1624</v>
      </c>
      <c r="G831" s="44" t="s">
        <v>664</v>
      </c>
      <c r="H831" s="41" t="str">
        <f>IFERROR(VLOOKUP(Table49[[#This Row],[ITEM CODE]],Table2[[Item Code]:[Master Name]],2,0),"")</f>
        <v>F0103010011</v>
      </c>
      <c r="I831" s="41" t="s">
        <v>604</v>
      </c>
      <c r="J831" s="65" t="str">
        <f>IFERROR(VLOOKUP(Table49[[#This Row],[ITEM CODE]],Table2[[Item Code]:[Master Name]],3,0),"")</f>
        <v xml:space="preserve">Sausage &amp; Freid Egg Sandwich  </v>
      </c>
      <c r="K831" s="1" t="str">
        <f>IFERROR(VLOOKUP(Table49[[#This Row],[ITEM CODE]],Table2[[Item Code]:[Master Name]],9,0),"")</f>
        <v>1BOX*2PCS</v>
      </c>
      <c r="L831" s="1" t="str">
        <f>IFERROR(VLOOKUP(Table49[[#This Row],[ITEM CODE]],Table2[[Item Code]:[Master Name]],8,0),"")</f>
        <v>BOX</v>
      </c>
      <c r="M831" s="41">
        <v>1</v>
      </c>
      <c r="N831" s="66">
        <f>IFERROR(VLOOKUP(Table49[[#This Row],[ITEM CODE]],Table2[[#All],[Item Code]:[Unit Cost]],10,0),0)</f>
        <v>1.5</v>
      </c>
      <c r="O831" s="134">
        <f>IFERROR(VLOOKUP(Table49[[#This Row],[ITEM CODE]],Table2[[#All],[Item Code]:[Unit Cost]],10,0),0)</f>
        <v>1.5</v>
      </c>
      <c r="P831" s="56"/>
      <c r="Q831" s="58"/>
      <c r="R831" s="58">
        <f>Table49[[#This Row],[QUANTITY]]*Table49[[#This Row],[INV Prices]]</f>
        <v>1.5</v>
      </c>
      <c r="S831" s="67"/>
      <c r="V831" s="41"/>
      <c r="W831" s="4" t="str">
        <f>IFERROR(VLOOKUP(Table49[[#This Row],[ITEM CODE]],Table2[[Item Code]:[Category ]],6,0),"")</f>
        <v>FOOD</v>
      </c>
      <c r="X831" s="1" t="str">
        <f>IFERROR(VLOOKUP(Table49[[#This Row],[ITEM CODE]],Table2[[Item Code]:[Sub Category]],7,0),"")</f>
        <v>Sandwich</v>
      </c>
      <c r="Y831" s="68" t="str">
        <f>Table49[[#This Row],[PO Number]]&amp;COUNTIFS($E$5:E831,E831)</f>
        <v>PO312013</v>
      </c>
    </row>
    <row r="832" spans="1:25" ht="14.7" customHeight="1" x14ac:dyDescent="0.3">
      <c r="A832" s="1">
        <f>IF(Table49[[#This Row],[ITEM NAME]]="","",ROW()-4)</f>
        <v>828</v>
      </c>
      <c r="B832" s="68">
        <v>45904</v>
      </c>
      <c r="C832" s="4">
        <f>IFERROR(VLOOKUP(B832,Table14[],3,0),"")</f>
        <v>9</v>
      </c>
      <c r="D832" s="4" t="str">
        <f>IFERROR(VLOOKUP(B832,Table14[],2,0),"")</f>
        <v>Week 01</v>
      </c>
      <c r="E832" s="4" t="s">
        <v>1623</v>
      </c>
      <c r="F832" s="44" t="s">
        <v>1624</v>
      </c>
      <c r="G832" s="44" t="s">
        <v>664</v>
      </c>
      <c r="H832" s="41" t="str">
        <f>IFERROR(VLOOKUP(Table49[[#This Row],[ITEM CODE]],Table2[[Item Code]:[Master Name]],2,0),"")</f>
        <v>F0103010012</v>
      </c>
      <c r="I832" s="41" t="s">
        <v>605</v>
      </c>
      <c r="J832" s="65" t="str">
        <f>IFERROR(VLOOKUP(Table49[[#This Row],[ITEM CODE]],Table2[[Item Code]:[Master Name]],3,0),"")</f>
        <v xml:space="preserve">Chicken Sandwich </v>
      </c>
      <c r="K832" s="1" t="str">
        <f>IFERROR(VLOOKUP(Table49[[#This Row],[ITEM CODE]],Table2[[Item Code]:[Master Name]],9,0),"")</f>
        <v>1BOX*2PCS</v>
      </c>
      <c r="L832" s="1" t="str">
        <f>IFERROR(VLOOKUP(Table49[[#This Row],[ITEM CODE]],Table2[[Item Code]:[Master Name]],8,0),"")</f>
        <v>BOX</v>
      </c>
      <c r="M832" s="41">
        <v>1</v>
      </c>
      <c r="N832" s="66">
        <f>IFERROR(VLOOKUP(Table49[[#This Row],[ITEM CODE]],Table2[[#All],[Item Code]:[Unit Cost]],10,0),0)</f>
        <v>1.5</v>
      </c>
      <c r="O832" s="134">
        <f>IFERROR(VLOOKUP(Table49[[#This Row],[ITEM CODE]],Table2[[#All],[Item Code]:[Unit Cost]],10,0),0)</f>
        <v>1.5</v>
      </c>
      <c r="P832" s="56"/>
      <c r="Q832" s="58"/>
      <c r="R832" s="58">
        <f>Table49[[#This Row],[QUANTITY]]*Table49[[#This Row],[INV Prices]]</f>
        <v>1.5</v>
      </c>
      <c r="S832" s="67"/>
      <c r="V832" s="41"/>
      <c r="W832" s="4" t="str">
        <f>IFERROR(VLOOKUP(Table49[[#This Row],[ITEM CODE]],Table2[[Item Code]:[Category ]],6,0),"")</f>
        <v>FOOD</v>
      </c>
      <c r="X832" s="1" t="str">
        <f>IFERROR(VLOOKUP(Table49[[#This Row],[ITEM CODE]],Table2[[Item Code]:[Sub Category]],7,0),"")</f>
        <v>Sandwich</v>
      </c>
      <c r="Y832" s="68" t="str">
        <f>Table49[[#This Row],[PO Number]]&amp;COUNTIFS($E$5:E832,E832)</f>
        <v>PO312014</v>
      </c>
    </row>
    <row r="833" spans="1:25" ht="14.7" customHeight="1" x14ac:dyDescent="0.3">
      <c r="A833" s="1">
        <f>IF(Table49[[#This Row],[ITEM NAME]]="","",ROW()-4)</f>
        <v>829</v>
      </c>
      <c r="B833" s="68">
        <v>45904</v>
      </c>
      <c r="C833" s="4">
        <f>IFERROR(VLOOKUP(B833,Table14[],3,0),"")</f>
        <v>9</v>
      </c>
      <c r="D833" s="4" t="str">
        <f>IFERROR(VLOOKUP(B833,Table14[],2,0),"")</f>
        <v>Week 01</v>
      </c>
      <c r="E833" s="4" t="s">
        <v>1623</v>
      </c>
      <c r="F833" s="44" t="s">
        <v>1624</v>
      </c>
      <c r="G833" s="44" t="s">
        <v>664</v>
      </c>
      <c r="H833" s="41" t="str">
        <f>IFERROR(VLOOKUP(Table49[[#This Row],[ITEM CODE]],Table2[[Item Code]:[Master Name]],2,0),"")</f>
        <v>F0101010017</v>
      </c>
      <c r="I833" s="41" t="s">
        <v>583</v>
      </c>
      <c r="J833" s="65" t="str">
        <f>IFERROR(VLOOKUP(Table49[[#This Row],[ITEM CODE]],Table2[[Item Code]:[Master Name]],3,0),"")</f>
        <v>Bulgogi Dosirak-KL-0001</v>
      </c>
      <c r="K833" s="1" t="str">
        <f>IFERROR(VLOOKUP(Table49[[#This Row],[ITEM CODE]],Table2[[Item Code]:[Master Name]],9,0),"")</f>
        <v>1BOX*1Portion</v>
      </c>
      <c r="L833" s="1" t="str">
        <f>IFERROR(VLOOKUP(Table49[[#This Row],[ITEM CODE]],Table2[[Item Code]:[Master Name]],8,0),"")</f>
        <v>BOX</v>
      </c>
      <c r="M833" s="41">
        <v>1</v>
      </c>
      <c r="N833" s="66">
        <f>IFERROR(VLOOKUP(Table49[[#This Row],[ITEM CODE]],Table2[[#All],[Item Code]:[Unit Cost]],10,0),0)</f>
        <v>2.2000000000000002</v>
      </c>
      <c r="O833" s="134">
        <f>IFERROR(VLOOKUP(Table49[[#This Row],[ITEM CODE]],Table2[[#All],[Item Code]:[Unit Cost]],10,0),0)</f>
        <v>2.2000000000000002</v>
      </c>
      <c r="P833" s="56"/>
      <c r="Q833" s="58"/>
      <c r="R833" s="58">
        <f>Table49[[#This Row],[QUANTITY]]*Table49[[#This Row],[INV Prices]]</f>
        <v>2.2000000000000002</v>
      </c>
      <c r="S833" s="67"/>
      <c r="V833" s="41"/>
      <c r="W833" s="4" t="str">
        <f>IFERROR(VLOOKUP(Table49[[#This Row],[ITEM CODE]],Table2[[Item Code]:[Category ]],6,0),"")</f>
        <v>FOOD</v>
      </c>
      <c r="X833" s="1" t="str">
        <f>IFERROR(VLOOKUP(Table49[[#This Row],[ITEM CODE]],Table2[[Item Code]:[Sub Category]],7,0),"")</f>
        <v>Korean Lunch Box</v>
      </c>
      <c r="Y833" s="68" t="str">
        <f>Table49[[#This Row],[PO Number]]&amp;COUNTIFS($E$5:E833,E833)</f>
        <v>PO312015</v>
      </c>
    </row>
    <row r="834" spans="1:25" ht="14.7" customHeight="1" x14ac:dyDescent="0.3">
      <c r="A834" s="1">
        <f>IF(Table49[[#This Row],[ITEM NAME]]="","",ROW()-4)</f>
        <v>830</v>
      </c>
      <c r="B834" s="68">
        <v>45904</v>
      </c>
      <c r="C834" s="4">
        <f>IFERROR(VLOOKUP(B834,Table14[],3,0),"")</f>
        <v>9</v>
      </c>
      <c r="D834" s="4" t="str">
        <f>IFERROR(VLOOKUP(B834,Table14[],2,0),"")</f>
        <v>Week 01</v>
      </c>
      <c r="E834" s="4" t="s">
        <v>1623</v>
      </c>
      <c r="F834" s="44" t="s">
        <v>1624</v>
      </c>
      <c r="G834" s="44" t="s">
        <v>664</v>
      </c>
      <c r="H834" s="41" t="str">
        <f>IFERROR(VLOOKUP(Table49[[#This Row],[ITEM CODE]],Table2[[Item Code]:[Master Name]],2,0),"")</f>
        <v>F0101010015</v>
      </c>
      <c r="I834" s="41" t="s">
        <v>585</v>
      </c>
      <c r="J834" s="65" t="str">
        <f>IFERROR(VLOOKUP(Table49[[#This Row],[ITEM CODE]],Table2[[Item Code]:[Master Name]],3,0),"")</f>
        <v>Japchae Dakgangjeong Dosirak-KL-0003</v>
      </c>
      <c r="K834" s="1" t="str">
        <f>IFERROR(VLOOKUP(Table49[[#This Row],[ITEM CODE]],Table2[[Item Code]:[Master Name]],9,0),"")</f>
        <v>1BOX*1Portion</v>
      </c>
      <c r="L834" s="1" t="str">
        <f>IFERROR(VLOOKUP(Table49[[#This Row],[ITEM CODE]],Table2[[Item Code]:[Master Name]],8,0),"")</f>
        <v>BOX</v>
      </c>
      <c r="M834" s="41">
        <v>1</v>
      </c>
      <c r="N834" s="66">
        <f>IFERROR(VLOOKUP(Table49[[#This Row],[ITEM CODE]],Table2[[#All],[Item Code]:[Unit Cost]],10,0),0)</f>
        <v>2.6</v>
      </c>
      <c r="O834" s="134">
        <f>IFERROR(VLOOKUP(Table49[[#This Row],[ITEM CODE]],Table2[[#All],[Item Code]:[Unit Cost]],10,0),0)</f>
        <v>2.6</v>
      </c>
      <c r="P834" s="56"/>
      <c r="Q834" s="58"/>
      <c r="R834" s="58">
        <f>Table49[[#This Row],[QUANTITY]]*Table49[[#This Row],[INV Prices]]</f>
        <v>2.6</v>
      </c>
      <c r="S834" s="67"/>
      <c r="V834" s="41"/>
      <c r="W834" s="4" t="str">
        <f>IFERROR(VLOOKUP(Table49[[#This Row],[ITEM CODE]],Table2[[Item Code]:[Category ]],6,0),"")</f>
        <v>FOOD</v>
      </c>
      <c r="X834" s="1" t="str">
        <f>IFERROR(VLOOKUP(Table49[[#This Row],[ITEM CODE]],Table2[[Item Code]:[Sub Category]],7,0),"")</f>
        <v>Korean Lunch Box</v>
      </c>
      <c r="Y834" s="68" t="str">
        <f>Table49[[#This Row],[PO Number]]&amp;COUNTIFS($E$5:E834,E834)</f>
        <v>PO312016</v>
      </c>
    </row>
    <row r="835" spans="1:25" ht="14.7" customHeight="1" x14ac:dyDescent="0.3">
      <c r="A835" s="1">
        <f>IF(Table49[[#This Row],[ITEM NAME]]="","",ROW()-4)</f>
        <v>831</v>
      </c>
      <c r="B835" s="68">
        <v>45904</v>
      </c>
      <c r="C835" s="4">
        <f>IFERROR(VLOOKUP(B835,Table14[],3,0),"")</f>
        <v>9</v>
      </c>
      <c r="D835" s="4" t="str">
        <f>IFERROR(VLOOKUP(B835,Table14[],2,0),"")</f>
        <v>Week 01</v>
      </c>
      <c r="E835" s="4" t="s">
        <v>1623</v>
      </c>
      <c r="F835" s="44" t="s">
        <v>1624</v>
      </c>
      <c r="G835" s="44" t="s">
        <v>664</v>
      </c>
      <c r="H835" s="41" t="str">
        <f>IFERROR(VLOOKUP(Table49[[#This Row],[ITEM CODE]],Table2[[Item Code]:[Master Name]],2,0),"")</f>
        <v>F0101010016</v>
      </c>
      <c r="I835" s="41" t="s">
        <v>584</v>
      </c>
      <c r="J835" s="65" t="str">
        <f>IFERROR(VLOOKUP(Table49[[#This Row],[ITEM CODE]],Table2[[Item Code]:[Master Name]],3,0),"")</f>
        <v>Stir Fried Spicy Pork Dosirak-KL-0002</v>
      </c>
      <c r="K835" s="1" t="str">
        <f>IFERROR(VLOOKUP(Table49[[#This Row],[ITEM CODE]],Table2[[Item Code]:[Master Name]],9,0),"")</f>
        <v>1BOX*1Portion</v>
      </c>
      <c r="L835" s="1" t="str">
        <f>IFERROR(VLOOKUP(Table49[[#This Row],[ITEM CODE]],Table2[[Item Code]:[Master Name]],8,0),"")</f>
        <v>BOX</v>
      </c>
      <c r="M835" s="41">
        <v>1</v>
      </c>
      <c r="N835" s="66">
        <f>IFERROR(VLOOKUP(Table49[[#This Row],[ITEM CODE]],Table2[[#All],[Item Code]:[Unit Cost]],10,0),0)</f>
        <v>2.38</v>
      </c>
      <c r="O835" s="134">
        <f>IFERROR(VLOOKUP(Table49[[#This Row],[ITEM CODE]],Table2[[#All],[Item Code]:[Unit Cost]],10,0),0)</f>
        <v>2.38</v>
      </c>
      <c r="P835" s="56"/>
      <c r="Q835" s="58"/>
      <c r="R835" s="58">
        <f>Table49[[#This Row],[QUANTITY]]*Table49[[#This Row],[INV Prices]]</f>
        <v>2.38</v>
      </c>
      <c r="S835" s="67"/>
      <c r="V835" s="41"/>
      <c r="W835" s="4" t="str">
        <f>IFERROR(VLOOKUP(Table49[[#This Row],[ITEM CODE]],Table2[[Item Code]:[Category ]],6,0),"")</f>
        <v>FOOD</v>
      </c>
      <c r="X835" s="1" t="str">
        <f>IFERROR(VLOOKUP(Table49[[#This Row],[ITEM CODE]],Table2[[Item Code]:[Sub Category]],7,0),"")</f>
        <v>Korean Lunch Box</v>
      </c>
      <c r="Y835" s="68" t="str">
        <f>Table49[[#This Row],[PO Number]]&amp;COUNTIFS($E$5:E835,E835)</f>
        <v>PO312017</v>
      </c>
    </row>
    <row r="836" spans="1:25" ht="14.7" customHeight="1" x14ac:dyDescent="0.3">
      <c r="A836" s="1">
        <f>IF(Table49[[#This Row],[ITEM NAME]]="","",ROW()-4)</f>
        <v>832</v>
      </c>
      <c r="B836" s="68">
        <v>45904</v>
      </c>
      <c r="C836" s="4">
        <f>IFERROR(VLOOKUP(B836,Table14[],3,0),"")</f>
        <v>9</v>
      </c>
      <c r="D836" s="4" t="str">
        <f>IFERROR(VLOOKUP(B836,Table14[],2,0),"")</f>
        <v>Week 01</v>
      </c>
      <c r="E836" s="4" t="s">
        <v>1623</v>
      </c>
      <c r="F836" s="44" t="s">
        <v>1624</v>
      </c>
      <c r="G836" s="44" t="s">
        <v>664</v>
      </c>
      <c r="H836" s="41" t="str">
        <f>IFERROR(VLOOKUP(Table49[[#This Row],[ITEM CODE]],Table2[[Item Code]:[Master Name]],2,0),"")</f>
        <v>F0103010013</v>
      </c>
      <c r="I836" s="41" t="s">
        <v>615</v>
      </c>
      <c r="J836" s="65" t="str">
        <f>IFERROR(VLOOKUP(Table49[[#This Row],[ITEM CODE]],Table2[[Item Code]:[Master Name]],3,0),"")</f>
        <v>Maki Crab &amp; Chicken Egg</v>
      </c>
      <c r="K836" s="1" t="str">
        <f>IFERROR(VLOOKUP(Table49[[#This Row],[ITEM CODE]],Table2[[Item Code]:[Master Name]],9,0),"")</f>
        <v>1BOX*6PCS</v>
      </c>
      <c r="L836" s="1" t="str">
        <f>IFERROR(VLOOKUP(Table49[[#This Row],[ITEM CODE]],Table2[[Item Code]:[Master Name]],8,0),"")</f>
        <v>Box</v>
      </c>
      <c r="M836" s="41">
        <v>2</v>
      </c>
      <c r="N836" s="66">
        <f>IFERROR(VLOOKUP(Table49[[#This Row],[ITEM CODE]],Table2[[#All],[Item Code]:[Unit Cost]],10,0),0)</f>
        <v>1.21</v>
      </c>
      <c r="O836" s="134">
        <f>IFERROR(VLOOKUP(Table49[[#This Row],[ITEM CODE]],Table2[[#All],[Item Code]:[Unit Cost]],10,0),0)</f>
        <v>1.21</v>
      </c>
      <c r="P836" s="56"/>
      <c r="Q836" s="58"/>
      <c r="R836" s="58">
        <f>Table49[[#This Row],[QUANTITY]]*Table49[[#This Row],[INV Prices]]</f>
        <v>2.42</v>
      </c>
      <c r="S836" s="67"/>
      <c r="V836" s="41"/>
      <c r="W836" s="4" t="str">
        <f>IFERROR(VLOOKUP(Table49[[#This Row],[ITEM CODE]],Table2[[Item Code]:[Category ]],6,0),"")</f>
        <v>FOOD</v>
      </c>
      <c r="X836" s="1" t="str">
        <f>IFERROR(VLOOKUP(Table49[[#This Row],[ITEM CODE]],Table2[[Item Code]:[Sub Category]],7,0),"")</f>
        <v>Sushi</v>
      </c>
      <c r="Y836" s="68" t="str">
        <f>Table49[[#This Row],[PO Number]]&amp;COUNTIFS($E$5:E836,E836)</f>
        <v>PO312018</v>
      </c>
    </row>
    <row r="837" spans="1:25" ht="14.7" customHeight="1" x14ac:dyDescent="0.3">
      <c r="A837" s="1">
        <f>IF(Table49[[#This Row],[ITEM NAME]]="","",ROW()-4)</f>
        <v>833</v>
      </c>
      <c r="B837" s="68">
        <v>45904</v>
      </c>
      <c r="C837" s="4">
        <f>IFERROR(VLOOKUP(B837,Table14[],3,0),"")</f>
        <v>9</v>
      </c>
      <c r="D837" s="4" t="str">
        <f>IFERROR(VLOOKUP(B837,Table14[],2,0),"")</f>
        <v>Week 01</v>
      </c>
      <c r="E837" s="4" t="s">
        <v>1623</v>
      </c>
      <c r="F837" s="44" t="s">
        <v>1624</v>
      </c>
      <c r="G837" s="44" t="s">
        <v>664</v>
      </c>
      <c r="H837" s="41" t="str">
        <f>IFERROR(VLOOKUP(Table49[[#This Row],[ITEM CODE]],Table2[[Item Code]:[Master Name]],2,0),"")</f>
        <v>F0103010014</v>
      </c>
      <c r="I837" s="41" t="s">
        <v>616</v>
      </c>
      <c r="J837" s="65" t="str">
        <f>IFERROR(VLOOKUP(Table49[[#This Row],[ITEM CODE]],Table2[[Item Code]:[Master Name]],3,0),"")</f>
        <v>Maki Cali &amp; Tuna Roll</v>
      </c>
      <c r="K837" s="1" t="str">
        <f>IFERROR(VLOOKUP(Table49[[#This Row],[ITEM CODE]],Table2[[Item Code]:[Master Name]],9,0),"")</f>
        <v>1BOX*3PCS</v>
      </c>
      <c r="L837" s="1" t="str">
        <f>IFERROR(VLOOKUP(Table49[[#This Row],[ITEM CODE]],Table2[[Item Code]:[Master Name]],8,0),"")</f>
        <v>Box</v>
      </c>
      <c r="M837" s="41">
        <v>2</v>
      </c>
      <c r="N837" s="66">
        <f>IFERROR(VLOOKUP(Table49[[#This Row],[ITEM CODE]],Table2[[#All],[Item Code]:[Unit Cost]],10,0),0)</f>
        <v>1.21</v>
      </c>
      <c r="O837" s="134">
        <f>IFERROR(VLOOKUP(Table49[[#This Row],[ITEM CODE]],Table2[[#All],[Item Code]:[Unit Cost]],10,0),0)</f>
        <v>1.21</v>
      </c>
      <c r="P837" s="56"/>
      <c r="Q837" s="58"/>
      <c r="R837" s="58">
        <f>Table49[[#This Row],[QUANTITY]]*Table49[[#This Row],[INV Prices]]</f>
        <v>2.42</v>
      </c>
      <c r="S837" s="67"/>
      <c r="V837" s="41"/>
      <c r="W837" s="4" t="str">
        <f>IFERROR(VLOOKUP(Table49[[#This Row],[ITEM CODE]],Table2[[Item Code]:[Category ]],6,0),"")</f>
        <v>FOOD</v>
      </c>
      <c r="X837" s="1" t="str">
        <f>IFERROR(VLOOKUP(Table49[[#This Row],[ITEM CODE]],Table2[[Item Code]:[Sub Category]],7,0),"")</f>
        <v>Sushi</v>
      </c>
      <c r="Y837" s="68" t="str">
        <f>Table49[[#This Row],[PO Number]]&amp;COUNTIFS($E$5:E837,E837)</f>
        <v>PO312019</v>
      </c>
    </row>
    <row r="838" spans="1:25" ht="14.7" customHeight="1" x14ac:dyDescent="0.3">
      <c r="A838" s="1">
        <f>IF(Table49[[#This Row],[ITEM NAME]]="","",ROW()-4)</f>
        <v>834</v>
      </c>
      <c r="B838" s="68">
        <v>45904</v>
      </c>
      <c r="C838" s="4">
        <f>IFERROR(VLOOKUP(B838,Table14[],3,0),"")</f>
        <v>9</v>
      </c>
      <c r="D838" s="4" t="str">
        <f>IFERROR(VLOOKUP(B838,Table14[],2,0),"")</f>
        <v>Week 01</v>
      </c>
      <c r="E838" s="4" t="s">
        <v>1625</v>
      </c>
      <c r="F838" s="44" t="s">
        <v>1626</v>
      </c>
      <c r="G838" s="44" t="s">
        <v>664</v>
      </c>
      <c r="H838" s="41" t="str">
        <f>IFERROR(VLOOKUP(Table49[[#This Row],[ITEM CODE]],Table2[[Item Code]:[Master Name]],2,0),"")</f>
        <v>900029</v>
      </c>
      <c r="I838" s="41" t="s">
        <v>211</v>
      </c>
      <c r="J838" s="65" t="str">
        <f>IFERROR(VLOOKUP(Table49[[#This Row],[ITEM CODE]],Table2[[Item Code]:[Master Name]],3,0),"")</f>
        <v>BEEF LOK LAK WITH RICE (បាយ​ ឡុកឡាក់សាច់គោ)</v>
      </c>
      <c r="K838" s="1" t="str">
        <f>IFERROR(VLOOKUP(Table49[[#This Row],[ITEM CODE]],Table2[[Item Code]:[Master Name]],9,0),"")</f>
        <v>1BOX*1Portion</v>
      </c>
      <c r="L838" s="1" t="str">
        <f>IFERROR(VLOOKUP(Table49[[#This Row],[ITEM CODE]],Table2[[Item Code]:[Master Name]],8,0),"")</f>
        <v>BOX</v>
      </c>
      <c r="M838" s="41">
        <v>1</v>
      </c>
      <c r="N838" s="66">
        <f>IFERROR(VLOOKUP(Table49[[#This Row],[ITEM CODE]],Table2[[#All],[Item Code]:[Unit Cost]],10,0),0)</f>
        <v>1.6679999999999999</v>
      </c>
      <c r="O838" s="134">
        <f>IFERROR(VLOOKUP(Table49[[#This Row],[ITEM CODE]],Table2[[#All],[Item Code]:[Unit Cost]],10,0),0)</f>
        <v>1.6679999999999999</v>
      </c>
      <c r="P838" s="56"/>
      <c r="Q838" s="58"/>
      <c r="R838" s="58">
        <f>Table49[[#This Row],[QUANTITY]]*Table49[[#This Row],[INV Prices]]</f>
        <v>1.6679999999999999</v>
      </c>
      <c r="S838" s="67"/>
      <c r="V838" s="41"/>
      <c r="W838" s="4" t="str">
        <f>IFERROR(VLOOKUP(Table49[[#This Row],[ITEM CODE]],Table2[[Item Code]:[Category ]],6,0),"")</f>
        <v>FOOD</v>
      </c>
      <c r="X838" s="1" t="str">
        <f>IFERROR(VLOOKUP(Table49[[#This Row],[ITEM CODE]],Table2[[Item Code]:[Sub Category]],7,0),"")</f>
        <v>Khmer Food</v>
      </c>
      <c r="Y838" s="68" t="str">
        <f>Table49[[#This Row],[PO Number]]&amp;COUNTIFS($E$5:E838,E838)</f>
        <v>PO312021</v>
      </c>
    </row>
    <row r="839" spans="1:25" ht="14.7" customHeight="1" x14ac:dyDescent="0.3">
      <c r="A839" s="1">
        <f>IF(Table49[[#This Row],[ITEM NAME]]="","",ROW()-4)</f>
        <v>835</v>
      </c>
      <c r="B839" s="68">
        <v>45904</v>
      </c>
      <c r="C839" s="4">
        <f>IFERROR(VLOOKUP(B839,Table14[],3,0),"")</f>
        <v>9</v>
      </c>
      <c r="D839" s="4" t="str">
        <f>IFERROR(VLOOKUP(B839,Table14[],2,0),"")</f>
        <v>Week 01</v>
      </c>
      <c r="E839" s="4" t="s">
        <v>1625</v>
      </c>
      <c r="F839" s="44" t="s">
        <v>1626</v>
      </c>
      <c r="G839" s="44" t="s">
        <v>664</v>
      </c>
      <c r="H839" s="41" t="str">
        <f>IFERROR(VLOOKUP(Table49[[#This Row],[ITEM CODE]],Table2[[Item Code]:[Master Name]],2,0),"")</f>
        <v>900027</v>
      </c>
      <c r="I839" s="41" t="s">
        <v>212</v>
      </c>
      <c r="J839" s="65" t="str">
        <f>IFERROR(VLOOKUP(Table49[[#This Row],[ITEM CODE]],Table2[[Item Code]:[Master Name]],3,0),"")</f>
        <v>STIR FRIED MINCED PORK HOT BASIL WITH RICE (បាយ សាច់ជ្រូកចិញ្រ្ចាំឆាម្រះព្រៅ)</v>
      </c>
      <c r="K839" s="1" t="str">
        <f>IFERROR(VLOOKUP(Table49[[#This Row],[ITEM CODE]],Table2[[Item Code]:[Master Name]],9,0),"")</f>
        <v>1BOX*1Portion</v>
      </c>
      <c r="L839" s="1" t="str">
        <f>IFERROR(VLOOKUP(Table49[[#This Row],[ITEM CODE]],Table2[[Item Code]:[Master Name]],8,0),"")</f>
        <v>BOX</v>
      </c>
      <c r="M839" s="41">
        <v>1</v>
      </c>
      <c r="N839" s="66">
        <f>IFERROR(VLOOKUP(Table49[[#This Row],[ITEM CODE]],Table2[[#All],[Item Code]:[Unit Cost]],10,0),0)</f>
        <v>1.2023999999999999</v>
      </c>
      <c r="O839" s="134">
        <f>IFERROR(VLOOKUP(Table49[[#This Row],[ITEM CODE]],Table2[[#All],[Item Code]:[Unit Cost]],10,0),0)</f>
        <v>1.2023999999999999</v>
      </c>
      <c r="P839" s="56"/>
      <c r="Q839" s="58"/>
      <c r="R839" s="58">
        <f>Table49[[#This Row],[QUANTITY]]*Table49[[#This Row],[INV Prices]]</f>
        <v>1.2023999999999999</v>
      </c>
      <c r="S839" s="67"/>
      <c r="V839" s="41"/>
      <c r="W839" s="4" t="str">
        <f>IFERROR(VLOOKUP(Table49[[#This Row],[ITEM CODE]],Table2[[Item Code]:[Category ]],6,0),"")</f>
        <v>FOOD</v>
      </c>
      <c r="X839" s="1" t="str">
        <f>IFERROR(VLOOKUP(Table49[[#This Row],[ITEM CODE]],Table2[[Item Code]:[Sub Category]],7,0),"")</f>
        <v>Khmer Food</v>
      </c>
      <c r="Y839" s="68" t="str">
        <f>Table49[[#This Row],[PO Number]]&amp;COUNTIFS($E$5:E839,E839)</f>
        <v>PO312022</v>
      </c>
    </row>
    <row r="840" spans="1:25" ht="14.7" customHeight="1" x14ac:dyDescent="0.3">
      <c r="A840" s="1">
        <f>IF(Table49[[#This Row],[ITEM NAME]]="","",ROW()-4)</f>
        <v>836</v>
      </c>
      <c r="B840" s="68">
        <v>45904</v>
      </c>
      <c r="C840" s="4">
        <f>IFERROR(VLOOKUP(B840,Table14[],3,0),"")</f>
        <v>9</v>
      </c>
      <c r="D840" s="4" t="str">
        <f>IFERROR(VLOOKUP(B840,Table14[],2,0),"")</f>
        <v>Week 01</v>
      </c>
      <c r="E840" s="4" t="s">
        <v>1625</v>
      </c>
      <c r="F840" s="44" t="s">
        <v>1626</v>
      </c>
      <c r="G840" s="44" t="s">
        <v>664</v>
      </c>
      <c r="H840" s="41" t="str">
        <f>IFERROR(VLOOKUP(Table49[[#This Row],[ITEM CODE]],Table2[[Item Code]:[Master Name]],2,0),"")</f>
        <v>900031</v>
      </c>
      <c r="I840" s="41" t="s">
        <v>218</v>
      </c>
      <c r="J840" s="65" t="str">
        <f>IFERROR(VLOOKUP(Table49[[#This Row],[ITEM CODE]],Table2[[Item Code]:[Master Name]],3,0),"")</f>
        <v>ROASTED DUCK WITH RICE (បាយ ទាខ្វៃ)</v>
      </c>
      <c r="K840" s="1" t="str">
        <f>IFERROR(VLOOKUP(Table49[[#This Row],[ITEM CODE]],Table2[[Item Code]:[Master Name]],9,0),"")</f>
        <v>1BOX*1Portion</v>
      </c>
      <c r="L840" s="1" t="str">
        <f>IFERROR(VLOOKUP(Table49[[#This Row],[ITEM CODE]],Table2[[Item Code]:[Master Name]],8,0),"")</f>
        <v>BOX</v>
      </c>
      <c r="M840" s="41">
        <v>1</v>
      </c>
      <c r="N840" s="66">
        <f>IFERROR(VLOOKUP(Table49[[#This Row],[ITEM CODE]],Table2[[#All],[Item Code]:[Unit Cost]],10,0),0)</f>
        <v>1.4783999999999999</v>
      </c>
      <c r="O840" s="134">
        <f>IFERROR(VLOOKUP(Table49[[#This Row],[ITEM CODE]],Table2[[#All],[Item Code]:[Unit Cost]],10,0),0)</f>
        <v>1.4783999999999999</v>
      </c>
      <c r="P840" s="56"/>
      <c r="Q840" s="58"/>
      <c r="R840" s="58">
        <f>Table49[[#This Row],[QUANTITY]]*Table49[[#This Row],[INV Prices]]</f>
        <v>1.4783999999999999</v>
      </c>
      <c r="S840" s="67"/>
      <c r="V840" s="41"/>
      <c r="W840" s="4" t="str">
        <f>IFERROR(VLOOKUP(Table49[[#This Row],[ITEM CODE]],Table2[[Item Code]:[Category ]],6,0),"")</f>
        <v>FOOD</v>
      </c>
      <c r="X840" s="1" t="str">
        <f>IFERROR(VLOOKUP(Table49[[#This Row],[ITEM CODE]],Table2[[Item Code]:[Sub Category]],7,0),"")</f>
        <v>Khmer Food</v>
      </c>
      <c r="Y840" s="68" t="str">
        <f>Table49[[#This Row],[PO Number]]&amp;COUNTIFS($E$5:E840,E840)</f>
        <v>PO312023</v>
      </c>
    </row>
    <row r="841" spans="1:25" ht="14.7" customHeight="1" x14ac:dyDescent="0.3">
      <c r="A841" s="1">
        <f>IF(Table49[[#This Row],[ITEM NAME]]="","",ROW()-4)</f>
        <v>837</v>
      </c>
      <c r="B841" s="68">
        <v>45904</v>
      </c>
      <c r="C841" s="4">
        <f>IFERROR(VLOOKUP(B841,Table14[],3,0),"")</f>
        <v>9</v>
      </c>
      <c r="D841" s="4" t="str">
        <f>IFERROR(VLOOKUP(B841,Table14[],2,0),"")</f>
        <v>Week 01</v>
      </c>
      <c r="E841" s="4" t="s">
        <v>1625</v>
      </c>
      <c r="F841" s="44" t="s">
        <v>1626</v>
      </c>
      <c r="G841" s="44" t="s">
        <v>664</v>
      </c>
      <c r="H841" s="41" t="str">
        <f>IFERROR(VLOOKUP(Table49[[#This Row],[ITEM CODE]],Table2[[Item Code]:[Master Name]],2,0),"")</f>
        <v>900032</v>
      </c>
      <c r="I841" s="41" t="s">
        <v>214</v>
      </c>
      <c r="J841" s="65" t="str">
        <f>IFERROR(VLOOKUP(Table49[[#This Row],[ITEM CODE]],Table2[[Item Code]:[Master Name]],3,0),"")</f>
        <v>STIR FRIED MINCED CHICKEN HOT BASIL WITH RICE (បាយ​ សាច់មាន់ចិញ្រ្ចាំឆាម្រះព្រៅ)</v>
      </c>
      <c r="K841" s="1" t="str">
        <f>IFERROR(VLOOKUP(Table49[[#This Row],[ITEM CODE]],Table2[[Item Code]:[Master Name]],9,0),"")</f>
        <v>1BOX*1Portion</v>
      </c>
      <c r="L841" s="1" t="str">
        <f>IFERROR(VLOOKUP(Table49[[#This Row],[ITEM CODE]],Table2[[Item Code]:[Master Name]],8,0),"")</f>
        <v>BOX</v>
      </c>
      <c r="M841" s="41">
        <v>1</v>
      </c>
      <c r="N841" s="66">
        <f>IFERROR(VLOOKUP(Table49[[#This Row],[ITEM CODE]],Table2[[#All],[Item Code]:[Unit Cost]],10,0),0)</f>
        <v>1.2984</v>
      </c>
      <c r="O841" s="134">
        <f>IFERROR(VLOOKUP(Table49[[#This Row],[ITEM CODE]],Table2[[#All],[Item Code]:[Unit Cost]],10,0),0)</f>
        <v>1.2984</v>
      </c>
      <c r="P841" s="56"/>
      <c r="Q841" s="58"/>
      <c r="R841" s="58">
        <f>Table49[[#This Row],[QUANTITY]]*Table49[[#This Row],[INV Prices]]</f>
        <v>1.2984</v>
      </c>
      <c r="S841" s="67"/>
      <c r="V841" s="41"/>
      <c r="W841" s="4" t="str">
        <f>IFERROR(VLOOKUP(Table49[[#This Row],[ITEM CODE]],Table2[[Item Code]:[Category ]],6,0),"")</f>
        <v>FOOD</v>
      </c>
      <c r="X841" s="1" t="str">
        <f>IFERROR(VLOOKUP(Table49[[#This Row],[ITEM CODE]],Table2[[Item Code]:[Sub Category]],7,0),"")</f>
        <v>Khmer Food</v>
      </c>
      <c r="Y841" s="68" t="str">
        <f>Table49[[#This Row],[PO Number]]&amp;COUNTIFS($E$5:E841,E841)</f>
        <v>PO312024</v>
      </c>
    </row>
    <row r="842" spans="1:25" ht="14.7" customHeight="1" x14ac:dyDescent="0.3">
      <c r="A842" s="1">
        <f>IF(Table49[[#This Row],[ITEM NAME]]="","",ROW()-4)</f>
        <v>838</v>
      </c>
      <c r="B842" s="68">
        <v>45904</v>
      </c>
      <c r="C842" s="4">
        <f>IFERROR(VLOOKUP(B842,Table14[],3,0),"")</f>
        <v>9</v>
      </c>
      <c r="D842" s="4" t="str">
        <f>IFERROR(VLOOKUP(B842,Table14[],2,0),"")</f>
        <v>Week 01</v>
      </c>
      <c r="E842" s="4" t="s">
        <v>1625</v>
      </c>
      <c r="F842" s="44" t="s">
        <v>1626</v>
      </c>
      <c r="G842" s="44" t="s">
        <v>664</v>
      </c>
      <c r="H842" s="41" t="str">
        <f>IFERROR(VLOOKUP(Table49[[#This Row],[ITEM CODE]],Table2[[Item Code]:[Master Name]],2,0),"")</f>
        <v>900028</v>
      </c>
      <c r="I842" s="41" t="s">
        <v>215</v>
      </c>
      <c r="J842" s="65" t="str">
        <f>IFERROR(VLOOKUP(Table49[[#This Row],[ITEM CODE]],Table2[[Item Code]:[Master Name]],3,0),"")</f>
        <v>STIR FRIED MINCED PORK EGGPLANT WITH RICE (បាយ សាច់ជ្រូកចិញ្ច្រាំឆាត្រប់វែង)</v>
      </c>
      <c r="K842" s="1" t="str">
        <f>IFERROR(VLOOKUP(Table49[[#This Row],[ITEM CODE]],Table2[[Item Code]:[Master Name]],9,0),"")</f>
        <v>1BOX*1Portion</v>
      </c>
      <c r="L842" s="1" t="str">
        <f>IFERROR(VLOOKUP(Table49[[#This Row],[ITEM CODE]],Table2[[Item Code]:[Master Name]],8,0),"")</f>
        <v>BOX</v>
      </c>
      <c r="M842" s="41">
        <v>1</v>
      </c>
      <c r="N842" s="66">
        <f>IFERROR(VLOOKUP(Table49[[#This Row],[ITEM CODE]],Table2[[#All],[Item Code]:[Unit Cost]],10,0),0)</f>
        <v>1.0104</v>
      </c>
      <c r="O842" s="134">
        <f>IFERROR(VLOOKUP(Table49[[#This Row],[ITEM CODE]],Table2[[#All],[Item Code]:[Unit Cost]],10,0),0)</f>
        <v>1.0104</v>
      </c>
      <c r="P842" s="56"/>
      <c r="Q842" s="58"/>
      <c r="R842" s="58">
        <f>Table49[[#This Row],[QUANTITY]]*Table49[[#This Row],[INV Prices]]</f>
        <v>1.0104</v>
      </c>
      <c r="S842" s="67"/>
      <c r="V842" s="41"/>
      <c r="W842" s="4" t="str">
        <f>IFERROR(VLOOKUP(Table49[[#This Row],[ITEM CODE]],Table2[[Item Code]:[Category ]],6,0),"")</f>
        <v>FOOD</v>
      </c>
      <c r="X842" s="1" t="str">
        <f>IFERROR(VLOOKUP(Table49[[#This Row],[ITEM CODE]],Table2[[Item Code]:[Sub Category]],7,0),"")</f>
        <v>Khmer Food</v>
      </c>
      <c r="Y842" s="68" t="str">
        <f>Table49[[#This Row],[PO Number]]&amp;COUNTIFS($E$5:E842,E842)</f>
        <v>PO312025</v>
      </c>
    </row>
    <row r="843" spans="1:25" ht="14.7" customHeight="1" x14ac:dyDescent="0.3">
      <c r="A843" s="1">
        <f>IF(Table49[[#This Row],[ITEM NAME]]="","",ROW()-4)</f>
        <v>839</v>
      </c>
      <c r="B843" s="68">
        <v>45904</v>
      </c>
      <c r="C843" s="4">
        <f>IFERROR(VLOOKUP(B843,Table14[],3,0),"")</f>
        <v>9</v>
      </c>
      <c r="D843" s="4" t="str">
        <f>IFERROR(VLOOKUP(B843,Table14[],2,0),"")</f>
        <v>Week 01</v>
      </c>
      <c r="E843" s="4" t="s">
        <v>1625</v>
      </c>
      <c r="F843" s="44" t="s">
        <v>1626</v>
      </c>
      <c r="G843" s="44" t="s">
        <v>664</v>
      </c>
      <c r="H843" s="41" t="str">
        <f>IFERROR(VLOOKUP(Table49[[#This Row],[ITEM CODE]],Table2[[Item Code]:[Master Name]],2,0),"")</f>
        <v>900038</v>
      </c>
      <c r="I843" s="41" t="s">
        <v>219</v>
      </c>
      <c r="J843" s="65" t="str">
        <f>IFERROR(VLOOKUP(Table49[[#This Row],[ITEM CODE]],Table2[[Item Code]:[Master Name]],3,0),"")</f>
        <v>ROATED PORK BELLY WITH RICE (បាយ សាច់ជ្រូក៣ជាន់)</v>
      </c>
      <c r="K843" s="1" t="str">
        <f>IFERROR(VLOOKUP(Table49[[#This Row],[ITEM CODE]],Table2[[Item Code]:[Master Name]],9,0),"")</f>
        <v>1BOX*1Portion</v>
      </c>
      <c r="L843" s="1" t="str">
        <f>IFERROR(VLOOKUP(Table49[[#This Row],[ITEM CODE]],Table2[[Item Code]:[Master Name]],8,0),"")</f>
        <v>BOX</v>
      </c>
      <c r="M843" s="41">
        <v>1</v>
      </c>
      <c r="N843" s="66">
        <f>IFERROR(VLOOKUP(Table49[[#This Row],[ITEM CODE]],Table2[[#All],[Item Code]:[Unit Cost]],10,0),0)</f>
        <v>1.0920000000000001</v>
      </c>
      <c r="O843" s="134">
        <f>IFERROR(VLOOKUP(Table49[[#This Row],[ITEM CODE]],Table2[[#All],[Item Code]:[Unit Cost]],10,0),0)</f>
        <v>1.0920000000000001</v>
      </c>
      <c r="P843" s="56"/>
      <c r="Q843" s="58"/>
      <c r="R843" s="58">
        <f>Table49[[#This Row],[QUANTITY]]*Table49[[#This Row],[INV Prices]]</f>
        <v>1.0920000000000001</v>
      </c>
      <c r="S843" s="67"/>
      <c r="V843" s="41"/>
      <c r="W843" s="4" t="str">
        <f>IFERROR(VLOOKUP(Table49[[#This Row],[ITEM CODE]],Table2[[Item Code]:[Category ]],6,0),"")</f>
        <v>FOOD</v>
      </c>
      <c r="X843" s="1" t="str">
        <f>IFERROR(VLOOKUP(Table49[[#This Row],[ITEM CODE]],Table2[[Item Code]:[Sub Category]],7,0),"")</f>
        <v>Khmer Food</v>
      </c>
      <c r="Y843" s="68" t="str">
        <f>Table49[[#This Row],[PO Number]]&amp;COUNTIFS($E$5:E843,E843)</f>
        <v>PO312026</v>
      </c>
    </row>
    <row r="844" spans="1:25" ht="14.7" customHeight="1" x14ac:dyDescent="0.3">
      <c r="A844" s="1">
        <f>IF(Table49[[#This Row],[ITEM NAME]]="","",ROW()-4)</f>
        <v>840</v>
      </c>
      <c r="B844" s="68">
        <v>45904</v>
      </c>
      <c r="C844" s="4">
        <f>IFERROR(VLOOKUP(B844,Table14[],3,0),"")</f>
        <v>9</v>
      </c>
      <c r="D844" s="4" t="str">
        <f>IFERROR(VLOOKUP(B844,Table14[],2,0),"")</f>
        <v>Week 01</v>
      </c>
      <c r="E844" s="4" t="s">
        <v>1625</v>
      </c>
      <c r="F844" s="44" t="s">
        <v>1626</v>
      </c>
      <c r="G844" s="44" t="s">
        <v>664</v>
      </c>
      <c r="H844" s="41" t="str">
        <f>IFERROR(VLOOKUP(Table49[[#This Row],[ITEM CODE]],Table2[[Item Code]:[Master Name]],2,0),"")</f>
        <v>900036</v>
      </c>
      <c r="I844" s="41" t="s">
        <v>220</v>
      </c>
      <c r="J844" s="65" t="str">
        <f>IFERROR(VLOOKUP(Table49[[#This Row],[ITEM CODE]],Table2[[Item Code]:[Master Name]],3,0),"")</f>
        <v>THICK CHICKEN CURRY (ការីសាច់មាន់) ខាប់</v>
      </c>
      <c r="K844" s="1" t="str">
        <f>IFERROR(VLOOKUP(Table49[[#This Row],[ITEM CODE]],Table2[[Item Code]:[Master Name]],9,0),"")</f>
        <v>1BOX*1Portion</v>
      </c>
      <c r="L844" s="1" t="str">
        <f>IFERROR(VLOOKUP(Table49[[#This Row],[ITEM CODE]],Table2[[Item Code]:[Master Name]],8,0),"")</f>
        <v>BOX</v>
      </c>
      <c r="M844" s="41">
        <v>1</v>
      </c>
      <c r="N844" s="66">
        <f>IFERROR(VLOOKUP(Table49[[#This Row],[ITEM CODE]],Table2[[#All],[Item Code]:[Unit Cost]],10,0),0)</f>
        <v>1.3824000000000001</v>
      </c>
      <c r="O844" s="134">
        <f>IFERROR(VLOOKUP(Table49[[#This Row],[ITEM CODE]],Table2[[#All],[Item Code]:[Unit Cost]],10,0),0)</f>
        <v>1.3824000000000001</v>
      </c>
      <c r="P844" s="56"/>
      <c r="Q844" s="58"/>
      <c r="R844" s="58">
        <f>Table49[[#This Row],[QUANTITY]]*Table49[[#This Row],[INV Prices]]</f>
        <v>1.3824000000000001</v>
      </c>
      <c r="S844" s="67"/>
      <c r="V844" s="41"/>
      <c r="W844" s="4" t="str">
        <f>IFERROR(VLOOKUP(Table49[[#This Row],[ITEM CODE]],Table2[[Item Code]:[Category ]],6,0),"")</f>
        <v>FOOD</v>
      </c>
      <c r="X844" s="1" t="str">
        <f>IFERROR(VLOOKUP(Table49[[#This Row],[ITEM CODE]],Table2[[Item Code]:[Sub Category]],7,0),"")</f>
        <v>Khmer Food</v>
      </c>
      <c r="Y844" s="68" t="str">
        <f>Table49[[#This Row],[PO Number]]&amp;COUNTIFS($E$5:E844,E844)</f>
        <v>PO312027</v>
      </c>
    </row>
    <row r="845" spans="1:25" ht="14.7" customHeight="1" x14ac:dyDescent="0.3">
      <c r="A845" s="1">
        <f>IF(Table49[[#This Row],[ITEM NAME]]="","",ROW()-4)</f>
        <v>841</v>
      </c>
      <c r="B845" s="68">
        <v>45904</v>
      </c>
      <c r="C845" s="4">
        <f>IFERROR(VLOOKUP(B845,Table14[],3,0),"")</f>
        <v>9</v>
      </c>
      <c r="D845" s="4" t="str">
        <f>IFERROR(VLOOKUP(B845,Table14[],2,0),"")</f>
        <v>Week 01</v>
      </c>
      <c r="E845" s="4" t="s">
        <v>1625</v>
      </c>
      <c r="F845" s="44" t="s">
        <v>1626</v>
      </c>
      <c r="G845" s="44" t="s">
        <v>664</v>
      </c>
      <c r="H845" s="41" t="str">
        <f>IFERROR(VLOOKUP(Table49[[#This Row],[ITEM CODE]],Table2[[Item Code]:[Master Name]],2,0),"")</f>
        <v>900035</v>
      </c>
      <c r="I845" s="41" t="s">
        <v>221</v>
      </c>
      <c r="J845" s="65" t="str">
        <f>IFERROR(VLOOKUP(Table49[[#This Row],[ITEM CODE]],Table2[[Item Code]:[Master Name]],3,0),"")</f>
        <v>THICK BEEF CURRY SARAMAN (ការីសារ៉ាម៉ាន់សាច់គោ) ខាប់</v>
      </c>
      <c r="K845" s="1" t="str">
        <f>IFERROR(VLOOKUP(Table49[[#This Row],[ITEM CODE]],Table2[[Item Code]:[Master Name]],9,0),"")</f>
        <v>1BOX*1Portion</v>
      </c>
      <c r="L845" s="1" t="str">
        <f>IFERROR(VLOOKUP(Table49[[#This Row],[ITEM CODE]],Table2[[Item Code]:[Master Name]],8,0),"")</f>
        <v>BOX</v>
      </c>
      <c r="M845" s="41">
        <v>1</v>
      </c>
      <c r="N845" s="66">
        <f>IFERROR(VLOOKUP(Table49[[#This Row],[ITEM CODE]],Table2[[#All],[Item Code]:[Unit Cost]],10,0),0)</f>
        <v>1.9079999999999999</v>
      </c>
      <c r="O845" s="134">
        <f>IFERROR(VLOOKUP(Table49[[#This Row],[ITEM CODE]],Table2[[#All],[Item Code]:[Unit Cost]],10,0),0)</f>
        <v>1.9079999999999999</v>
      </c>
      <c r="P845" s="56"/>
      <c r="Q845" s="58"/>
      <c r="R845" s="58">
        <f>Table49[[#This Row],[QUANTITY]]*Table49[[#This Row],[INV Prices]]</f>
        <v>1.9079999999999999</v>
      </c>
      <c r="S845" s="67"/>
      <c r="V845" s="41"/>
      <c r="W845" s="4" t="str">
        <f>IFERROR(VLOOKUP(Table49[[#This Row],[ITEM CODE]],Table2[[Item Code]:[Category ]],6,0),"")</f>
        <v>FOOD</v>
      </c>
      <c r="X845" s="1" t="str">
        <f>IFERROR(VLOOKUP(Table49[[#This Row],[ITEM CODE]],Table2[[Item Code]:[Sub Category]],7,0),"")</f>
        <v>Khmer Food</v>
      </c>
      <c r="Y845" s="68" t="str">
        <f>Table49[[#This Row],[PO Number]]&amp;COUNTIFS($E$5:E845,E845)</f>
        <v>PO312028</v>
      </c>
    </row>
    <row r="846" spans="1:25" ht="14.7" customHeight="1" x14ac:dyDescent="0.3">
      <c r="A846" s="1">
        <f>IF(Table49[[#This Row],[ITEM NAME]]="","",ROW()-4)</f>
        <v>842</v>
      </c>
      <c r="B846" s="68">
        <v>45904</v>
      </c>
      <c r="C846" s="4">
        <f>IFERROR(VLOOKUP(B846,Table14[],3,0),"")</f>
        <v>9</v>
      </c>
      <c r="D846" s="4" t="str">
        <f>IFERROR(VLOOKUP(B846,Table14[],2,0),"")</f>
        <v>Week 01</v>
      </c>
      <c r="E846" s="4" t="s">
        <v>1625</v>
      </c>
      <c r="F846" s="44" t="s">
        <v>1626</v>
      </c>
      <c r="G846" s="44" t="s">
        <v>664</v>
      </c>
      <c r="H846" s="41" t="str">
        <f>IFERROR(VLOOKUP(Table49[[#This Row],[ITEM CODE]],Table2[[Item Code]:[Master Name]],2,0),"")</f>
        <v>900037</v>
      </c>
      <c r="I846" s="41" t="s">
        <v>223</v>
      </c>
      <c r="J846" s="65" t="str">
        <f>IFERROR(VLOOKUP(Table49[[#This Row],[ITEM CODE]],Table2[[Item Code]:[Master Name]],3,0),"")</f>
        <v>HIKO FRIED RICE (បាយឆា HIKO)</v>
      </c>
      <c r="K846" s="1" t="str">
        <f>IFERROR(VLOOKUP(Table49[[#This Row],[ITEM CODE]],Table2[[Item Code]:[Master Name]],9,0),"")</f>
        <v>1BOX*1Portion</v>
      </c>
      <c r="L846" s="1" t="str">
        <f>IFERROR(VLOOKUP(Table49[[#This Row],[ITEM CODE]],Table2[[Item Code]:[Master Name]],8,0),"")</f>
        <v>BOX</v>
      </c>
      <c r="M846" s="41">
        <v>1</v>
      </c>
      <c r="N846" s="66">
        <f>IFERROR(VLOOKUP(Table49[[#This Row],[ITEM CODE]],Table2[[#All],[Item Code]:[Unit Cost]],10,0),0)</f>
        <v>1.68</v>
      </c>
      <c r="O846" s="134">
        <f>IFERROR(VLOOKUP(Table49[[#This Row],[ITEM CODE]],Table2[[#All],[Item Code]:[Unit Cost]],10,0),0)</f>
        <v>1.68</v>
      </c>
      <c r="P846" s="56"/>
      <c r="Q846" s="58"/>
      <c r="R846" s="58">
        <f>Table49[[#This Row],[QUANTITY]]*Table49[[#This Row],[INV Prices]]</f>
        <v>1.68</v>
      </c>
      <c r="S846" s="67"/>
      <c r="V846" s="41"/>
      <c r="W846" s="4" t="str">
        <f>IFERROR(VLOOKUP(Table49[[#This Row],[ITEM CODE]],Table2[[Item Code]:[Category ]],6,0),"")</f>
        <v>FOOD</v>
      </c>
      <c r="X846" s="1" t="str">
        <f>IFERROR(VLOOKUP(Table49[[#This Row],[ITEM CODE]],Table2[[Item Code]:[Sub Category]],7,0),"")</f>
        <v>Khmer Food</v>
      </c>
      <c r="Y846" s="68" t="str">
        <f>Table49[[#This Row],[PO Number]]&amp;COUNTIFS($E$5:E846,E846)</f>
        <v>PO312029</v>
      </c>
    </row>
    <row r="847" spans="1:25" ht="14.7" customHeight="1" x14ac:dyDescent="0.3">
      <c r="A847" s="1">
        <f>IF(Table49[[#This Row],[ITEM NAME]]="","",ROW()-4)</f>
        <v>843</v>
      </c>
      <c r="B847" s="68">
        <v>45904</v>
      </c>
      <c r="C847" s="4">
        <f>IFERROR(VLOOKUP(B847,Table14[],3,0),"")</f>
        <v>9</v>
      </c>
      <c r="D847" s="4" t="str">
        <f>IFERROR(VLOOKUP(B847,Table14[],2,0),"")</f>
        <v>Week 01</v>
      </c>
      <c r="E847" s="4" t="s">
        <v>1625</v>
      </c>
      <c r="F847" s="44" t="s">
        <v>1626</v>
      </c>
      <c r="G847" s="44" t="s">
        <v>664</v>
      </c>
      <c r="H847" s="41" t="str">
        <f>IFERROR(VLOOKUP(Table49[[#This Row],[ITEM CODE]],Table2[[Item Code]:[Master Name]],2,0),"")</f>
        <v>F0101010018</v>
      </c>
      <c r="I847" s="41" t="s">
        <v>633</v>
      </c>
      <c r="J847" s="65" t="str">
        <f>IFERROR(VLOOKUP(Table49[[#This Row],[ITEM CODE]],Table2[[Item Code]:[Master Name]],3,0),"")</f>
        <v>Salmon Fried Rice (បា​យឆា សាលម៉ុន)</v>
      </c>
      <c r="K847" s="1" t="str">
        <f>IFERROR(VLOOKUP(Table49[[#This Row],[ITEM CODE]],Table2[[Item Code]:[Master Name]],9,0),"")</f>
        <v>1BOX*1Portion</v>
      </c>
      <c r="L847" s="1" t="str">
        <f>IFERROR(VLOOKUP(Table49[[#This Row],[ITEM CODE]],Table2[[Item Code]:[Master Name]],8,0),"")</f>
        <v>BOX</v>
      </c>
      <c r="M847" s="41">
        <v>1</v>
      </c>
      <c r="N847" s="66">
        <f>IFERROR(VLOOKUP(Table49[[#This Row],[ITEM CODE]],Table2[[#All],[Item Code]:[Unit Cost]],10,0),0)</f>
        <v>1.6</v>
      </c>
      <c r="O847" s="134">
        <f>IFERROR(VLOOKUP(Table49[[#This Row],[ITEM CODE]],Table2[[#All],[Item Code]:[Unit Cost]],10,0),0)</f>
        <v>1.6</v>
      </c>
      <c r="P847" s="56"/>
      <c r="Q847" s="58"/>
      <c r="R847" s="58">
        <f>Table49[[#This Row],[QUANTITY]]*Table49[[#This Row],[INV Prices]]</f>
        <v>1.6</v>
      </c>
      <c r="S847" s="67"/>
      <c r="V847" s="41"/>
      <c r="W847" s="4" t="str">
        <f>IFERROR(VLOOKUP(Table49[[#This Row],[ITEM CODE]],Table2[[Item Code]:[Category ]],6,0),"")</f>
        <v>FOOD</v>
      </c>
      <c r="X847" s="1" t="str">
        <f>IFERROR(VLOOKUP(Table49[[#This Row],[ITEM CODE]],Table2[[Item Code]:[Sub Category]],7,0),"")</f>
        <v>Khmer Food</v>
      </c>
      <c r="Y847" s="68" t="str">
        <f>Table49[[#This Row],[PO Number]]&amp;COUNTIFS($E$5:E847,E847)</f>
        <v>PO3120210</v>
      </c>
    </row>
    <row r="848" spans="1:25" ht="14.7" customHeight="1" x14ac:dyDescent="0.3">
      <c r="A848" s="1">
        <f>IF(Table49[[#This Row],[ITEM NAME]]="","",ROW()-4)</f>
        <v>844</v>
      </c>
      <c r="B848" s="68">
        <v>45904</v>
      </c>
      <c r="C848" s="4">
        <f>IFERROR(VLOOKUP(B848,Table14[],3,0),"")</f>
        <v>9</v>
      </c>
      <c r="D848" s="4" t="str">
        <f>IFERROR(VLOOKUP(B848,Table14[],2,0),"")</f>
        <v>Week 01</v>
      </c>
      <c r="E848" s="4" t="s">
        <v>1625</v>
      </c>
      <c r="F848" s="44" t="s">
        <v>1626</v>
      </c>
      <c r="G848" s="44" t="s">
        <v>664</v>
      </c>
      <c r="H848" s="41" t="str">
        <f>IFERROR(VLOOKUP(Table49[[#This Row],[ITEM CODE]],Table2[[Item Code]:[Master Name]],2,0),"")</f>
        <v>F0101010019</v>
      </c>
      <c r="I848" s="41" t="s">
        <v>634</v>
      </c>
      <c r="J848" s="65" t="str">
        <f>IFERROR(VLOOKUP(Table49[[#This Row],[ITEM CODE]],Table2[[Item Code]:[Master Name]],3,0),"")</f>
        <v>Crab Fried Rice (បាយឆា ក្ដាម)</v>
      </c>
      <c r="K848" s="1" t="str">
        <f>IFERROR(VLOOKUP(Table49[[#This Row],[ITEM CODE]],Table2[[Item Code]:[Master Name]],9,0),"")</f>
        <v>1BOX*1Portion</v>
      </c>
      <c r="L848" s="1" t="str">
        <f>IFERROR(VLOOKUP(Table49[[#This Row],[ITEM CODE]],Table2[[Item Code]:[Master Name]],8,0),"")</f>
        <v>BOX</v>
      </c>
      <c r="M848" s="41">
        <v>1</v>
      </c>
      <c r="N848" s="66">
        <f>IFERROR(VLOOKUP(Table49[[#This Row],[ITEM CODE]],Table2[[#All],[Item Code]:[Unit Cost]],10,0),0)</f>
        <v>1.6</v>
      </c>
      <c r="O848" s="134">
        <f>IFERROR(VLOOKUP(Table49[[#This Row],[ITEM CODE]],Table2[[#All],[Item Code]:[Unit Cost]],10,0),0)</f>
        <v>1.6</v>
      </c>
      <c r="P848" s="56"/>
      <c r="Q848" s="58"/>
      <c r="R848" s="58">
        <f>Table49[[#This Row],[QUANTITY]]*Table49[[#This Row],[INV Prices]]</f>
        <v>1.6</v>
      </c>
      <c r="S848" s="67"/>
      <c r="V848" s="41"/>
      <c r="W848" s="4" t="str">
        <f>IFERROR(VLOOKUP(Table49[[#This Row],[ITEM CODE]],Table2[[Item Code]:[Category ]],6,0),"")</f>
        <v>FOOD</v>
      </c>
      <c r="X848" s="1" t="str">
        <f>IFERROR(VLOOKUP(Table49[[#This Row],[ITEM CODE]],Table2[[Item Code]:[Sub Category]],7,0),"")</f>
        <v>Khmer Food</v>
      </c>
      <c r="Y848" s="68" t="str">
        <f>Table49[[#This Row],[PO Number]]&amp;COUNTIFS($E$5:E848,E848)</f>
        <v>PO3120211</v>
      </c>
    </row>
    <row r="849" spans="1:25" ht="14.7" customHeight="1" x14ac:dyDescent="0.3">
      <c r="A849" s="1">
        <f>IF(Table49[[#This Row],[ITEM NAME]]="","",ROW()-4)</f>
        <v>845</v>
      </c>
      <c r="B849" s="68">
        <v>45904</v>
      </c>
      <c r="C849" s="4">
        <f>IFERROR(VLOOKUP(B849,Table14[],3,0),"")</f>
        <v>9</v>
      </c>
      <c r="D849" s="4" t="str">
        <f>IFERROR(VLOOKUP(B849,Table14[],2,0),"")</f>
        <v>Week 01</v>
      </c>
      <c r="E849" s="4" t="s">
        <v>1625</v>
      </c>
      <c r="F849" s="44" t="s">
        <v>1626</v>
      </c>
      <c r="G849" s="44" t="s">
        <v>664</v>
      </c>
      <c r="H849" s="41" t="str">
        <f>IFERROR(VLOOKUP(Table49[[#This Row],[ITEM CODE]],Table2[[Item Code]:[Master Name]],2,0),"")</f>
        <v>900152</v>
      </c>
      <c r="I849" s="41" t="s">
        <v>64</v>
      </c>
      <c r="J849" s="65" t="str">
        <f>IFERROR(VLOOKUP(Table49[[#This Row],[ITEM CODE]],Table2[[Item Code]:[Master Name]],3,0),"")</f>
        <v>Lettuce Iceberg</v>
      </c>
      <c r="K849" s="1" t="str">
        <f>IFERROR(VLOOKUP(Table49[[#This Row],[ITEM CODE]],Table2[[Item Code]:[Master Name]],9,0),"")</f>
        <v>KG</v>
      </c>
      <c r="L849" s="1" t="str">
        <f>IFERROR(VLOOKUP(Table49[[#This Row],[ITEM CODE]],Table2[[Item Code]:[Master Name]],8,0),"")</f>
        <v>KG</v>
      </c>
      <c r="M849" s="41">
        <v>5</v>
      </c>
      <c r="N849" s="66">
        <f>IFERROR(VLOOKUP(Table49[[#This Row],[ITEM CODE]],Table2[[#All],[Item Code]:[Unit Cost]],10,0),0)</f>
        <v>3.12</v>
      </c>
      <c r="O849" s="134">
        <f>IFERROR(VLOOKUP(Table49[[#This Row],[ITEM CODE]],Table2[[#All],[Item Code]:[Unit Cost]],10,0),0)</f>
        <v>3.12</v>
      </c>
      <c r="P849" s="56"/>
      <c r="Q849" s="58"/>
      <c r="R849" s="58">
        <f>Table49[[#This Row],[QUANTITY]]*Table49[[#This Row],[INV Prices]]</f>
        <v>15.600000000000001</v>
      </c>
      <c r="S849" s="67"/>
      <c r="V849" s="41"/>
      <c r="W849" s="4" t="str">
        <f>IFERROR(VLOOKUP(Table49[[#This Row],[ITEM CODE]],Table2[[Item Code]:[Category ]],6,0),"")</f>
        <v>FOOD</v>
      </c>
      <c r="X849" s="1" t="str">
        <f>IFERROR(VLOOKUP(Table49[[#This Row],[ITEM CODE]],Table2[[Item Code]:[Sub Category]],7,0),"")</f>
        <v>Fruits &amp; Veggies / Veggies</v>
      </c>
      <c r="Y849" s="68" t="str">
        <f>Table49[[#This Row],[PO Number]]&amp;COUNTIFS($E$5:E849,E849)</f>
        <v>PO3120212</v>
      </c>
    </row>
    <row r="850" spans="1:25" ht="14.7" customHeight="1" x14ac:dyDescent="0.3">
      <c r="A850" s="1">
        <f>IF(Table49[[#This Row],[ITEM NAME]]="","",ROW()-4)</f>
        <v>846</v>
      </c>
      <c r="B850" s="68">
        <v>45904</v>
      </c>
      <c r="C850" s="4">
        <f>IFERROR(VLOOKUP(B850,Table14[],3,0),"")</f>
        <v>9</v>
      </c>
      <c r="D850" s="4" t="str">
        <f>IFERROR(VLOOKUP(B850,Table14[],2,0),"")</f>
        <v>Week 01</v>
      </c>
      <c r="E850" s="4" t="s">
        <v>1625</v>
      </c>
      <c r="F850" s="44" t="s">
        <v>1626</v>
      </c>
      <c r="G850" s="44" t="s">
        <v>664</v>
      </c>
      <c r="H850" s="41" t="str">
        <f>IFERROR(VLOOKUP(Table49[[#This Row],[ITEM CODE]],Table2[[Item Code]:[Master Name]],2,0),"")</f>
        <v>900152</v>
      </c>
      <c r="I850" s="41" t="s">
        <v>64</v>
      </c>
      <c r="J850" s="65" t="str">
        <f>IFERROR(VLOOKUP(Table49[[#This Row],[ITEM CODE]],Table2[[Item Code]:[Master Name]],3,0),"")</f>
        <v>Lettuce Iceberg</v>
      </c>
      <c r="K850" s="1" t="str">
        <f>IFERROR(VLOOKUP(Table49[[#This Row],[ITEM CODE]],Table2[[Item Code]:[Master Name]],9,0),"")</f>
        <v>KG</v>
      </c>
      <c r="L850" s="1" t="str">
        <f>IFERROR(VLOOKUP(Table49[[#This Row],[ITEM CODE]],Table2[[Item Code]:[Master Name]],8,0),"")</f>
        <v>KG</v>
      </c>
      <c r="M850" s="41">
        <v>5</v>
      </c>
      <c r="N850" s="66">
        <f>IFERROR(VLOOKUP(Table49[[#This Row],[ITEM CODE]],Table2[[#All],[Item Code]:[Unit Cost]],10,0),0)</f>
        <v>3.12</v>
      </c>
      <c r="O850" s="134">
        <f>IFERROR(VLOOKUP(Table49[[#This Row],[ITEM CODE]],Table2[[#All],[Item Code]:[Unit Cost]],10,0),0)</f>
        <v>3.12</v>
      </c>
      <c r="P850" s="56"/>
      <c r="Q850" s="58"/>
      <c r="R850" s="58">
        <f>Table49[[#This Row],[QUANTITY]]*Table49[[#This Row],[INV Prices]]</f>
        <v>15.600000000000001</v>
      </c>
      <c r="S850" s="67"/>
      <c r="V850" s="41"/>
      <c r="W850" s="4" t="str">
        <f>IFERROR(VLOOKUP(Table49[[#This Row],[ITEM CODE]],Table2[[Item Code]:[Category ]],6,0),"")</f>
        <v>FOOD</v>
      </c>
      <c r="X850" s="1" t="str">
        <f>IFERROR(VLOOKUP(Table49[[#This Row],[ITEM CODE]],Table2[[Item Code]:[Sub Category]],7,0),"")</f>
        <v>Fruits &amp; Veggies / Veggies</v>
      </c>
      <c r="Y850" s="68" t="str">
        <f>Table49[[#This Row],[PO Number]]&amp;COUNTIFS($E$5:E850,E850)</f>
        <v>PO3120213</v>
      </c>
    </row>
    <row r="851" spans="1:25" ht="14.7" customHeight="1" x14ac:dyDescent="0.3">
      <c r="A851" s="1">
        <f>IF(Table49[[#This Row],[ITEM NAME]]="","",ROW()-4)</f>
        <v>847</v>
      </c>
      <c r="B851" s="68">
        <v>45904</v>
      </c>
      <c r="C851" s="4">
        <f>IFERROR(VLOOKUP(B851,Table14[],3,0),"")</f>
        <v>9</v>
      </c>
      <c r="D851" s="4" t="str">
        <f>IFERROR(VLOOKUP(B851,Table14[],2,0),"")</f>
        <v>Week 01</v>
      </c>
      <c r="E851" s="4" t="s">
        <v>1625</v>
      </c>
      <c r="F851" s="44" t="s">
        <v>1626</v>
      </c>
      <c r="G851" s="44" t="s">
        <v>664</v>
      </c>
      <c r="H851" s="41" t="str">
        <f>IFERROR(VLOOKUP(Table49[[#This Row],[ITEM CODE]],Table2[[Item Code]:[Master Name]],2,0),"")</f>
        <v>900153</v>
      </c>
      <c r="I851" s="41" t="s">
        <v>63</v>
      </c>
      <c r="J851" s="65" t="str">
        <f>IFERROR(VLOOKUP(Table49[[#This Row],[ITEM CODE]],Table2[[Item Code]:[Master Name]],3,0),"")</f>
        <v>White Radish (Daikon)</v>
      </c>
      <c r="K851" s="1" t="str">
        <f>IFERROR(VLOOKUP(Table49[[#This Row],[ITEM CODE]],Table2[[Item Code]:[Master Name]],9,0),"")</f>
        <v>KG</v>
      </c>
      <c r="L851" s="1" t="str">
        <f>IFERROR(VLOOKUP(Table49[[#This Row],[ITEM CODE]],Table2[[Item Code]:[Master Name]],8,0),"")</f>
        <v>KG</v>
      </c>
      <c r="M851" s="41">
        <v>5</v>
      </c>
      <c r="N851" s="66">
        <f>IFERROR(VLOOKUP(Table49[[#This Row],[ITEM CODE]],Table2[[#All],[Item Code]:[Unit Cost]],10,0),0)</f>
        <v>0.84</v>
      </c>
      <c r="O851" s="134">
        <f>IFERROR(VLOOKUP(Table49[[#This Row],[ITEM CODE]],Table2[[#All],[Item Code]:[Unit Cost]],10,0),0)</f>
        <v>0.84</v>
      </c>
      <c r="P851" s="56"/>
      <c r="Q851" s="58"/>
      <c r="R851" s="58">
        <f>Table49[[#This Row],[QUANTITY]]*Table49[[#This Row],[INV Prices]]</f>
        <v>4.2</v>
      </c>
      <c r="S851" s="67"/>
      <c r="V851" s="41"/>
      <c r="W851" s="4" t="str">
        <f>IFERROR(VLOOKUP(Table49[[#This Row],[ITEM CODE]],Table2[[Item Code]:[Category ]],6,0),"")</f>
        <v>FOOD</v>
      </c>
      <c r="X851" s="1" t="str">
        <f>IFERROR(VLOOKUP(Table49[[#This Row],[ITEM CODE]],Table2[[Item Code]:[Sub Category]],7,0),"")</f>
        <v>Fruits &amp; Veggies / Veggies</v>
      </c>
      <c r="Y851" s="68" t="str">
        <f>Table49[[#This Row],[PO Number]]&amp;COUNTIFS($E$5:E851,E851)</f>
        <v>PO3120214</v>
      </c>
    </row>
    <row r="852" spans="1:25" ht="14.7" customHeight="1" x14ac:dyDescent="0.3">
      <c r="A852" s="1">
        <f>IF(Table49[[#This Row],[ITEM NAME]]="","",ROW()-4)</f>
        <v>848</v>
      </c>
      <c r="B852" s="68">
        <v>45904</v>
      </c>
      <c r="C852" s="4">
        <f>IFERROR(VLOOKUP(B852,Table14[],3,0),"")</f>
        <v>9</v>
      </c>
      <c r="D852" s="4" t="str">
        <f>IFERROR(VLOOKUP(B852,Table14[],2,0),"")</f>
        <v>Week 01</v>
      </c>
      <c r="E852" s="4" t="s">
        <v>1625</v>
      </c>
      <c r="F852" s="44" t="s">
        <v>1626</v>
      </c>
      <c r="G852" s="44" t="s">
        <v>664</v>
      </c>
      <c r="H852" s="41" t="str">
        <f>IFERROR(VLOOKUP(Table49[[#This Row],[ITEM CODE]],Table2[[Item Code]:[Master Name]],2,0),"")</f>
        <v>900294</v>
      </c>
      <c r="I852" s="41" t="s">
        <v>382</v>
      </c>
      <c r="J852" s="65" t="str">
        <f>IFERROR(VLOOKUP(Table49[[#This Row],[ITEM CODE]],Table2[[Item Code]:[Master Name]],3,0),"")</f>
        <v>Roasted White Sesame Seed (ល្ងសលីង)</v>
      </c>
      <c r="K852" s="1" t="str">
        <f>IFERROR(VLOOKUP(Table49[[#This Row],[ITEM CODE]],Table2[[Item Code]:[Master Name]],9,0),"")</f>
        <v>KG</v>
      </c>
      <c r="L852" s="1" t="str">
        <f>IFERROR(VLOOKUP(Table49[[#This Row],[ITEM CODE]],Table2[[Item Code]:[Master Name]],8,0),"")</f>
        <v>KG</v>
      </c>
      <c r="M852" s="41">
        <v>3</v>
      </c>
      <c r="N852" s="66">
        <f>IFERROR(VLOOKUP(Table49[[#This Row],[ITEM CODE]],Table2[[#All],[Item Code]:[Unit Cost]],10,0),0)</f>
        <v>4.92</v>
      </c>
      <c r="O852" s="134">
        <f>IFERROR(VLOOKUP(Table49[[#This Row],[ITEM CODE]],Table2[[#All],[Item Code]:[Unit Cost]],10,0),0)</f>
        <v>4.92</v>
      </c>
      <c r="P852" s="56"/>
      <c r="Q852" s="58"/>
      <c r="R852" s="58">
        <f>Table49[[#This Row],[QUANTITY]]*Table49[[#This Row],[INV Prices]]</f>
        <v>14.76</v>
      </c>
      <c r="S852" s="67"/>
      <c r="V852" s="41"/>
      <c r="W852" s="4" t="str">
        <f>IFERROR(VLOOKUP(Table49[[#This Row],[ITEM CODE]],Table2[[Item Code]:[Category ]],6,0),"")</f>
        <v>FOOD</v>
      </c>
      <c r="X852" s="1" t="str">
        <f>IFERROR(VLOOKUP(Table49[[#This Row],[ITEM CODE]],Table2[[Item Code]:[Sub Category]],7,0),"")</f>
        <v>Semi-Product</v>
      </c>
      <c r="Y852" s="68" t="str">
        <f>Table49[[#This Row],[PO Number]]&amp;COUNTIFS($E$5:E852,E852)</f>
        <v>PO3120215</v>
      </c>
    </row>
    <row r="853" spans="1:25" ht="14.7" customHeight="1" x14ac:dyDescent="0.3">
      <c r="A853" s="1">
        <f>IF(Table49[[#This Row],[ITEM NAME]]="","",ROW()-4)</f>
        <v>849</v>
      </c>
      <c r="B853" s="68">
        <v>45904</v>
      </c>
      <c r="C853" s="4">
        <f>IFERROR(VLOOKUP(B853,Table14[],3,0),"")</f>
        <v>9</v>
      </c>
      <c r="D853" s="4" t="str">
        <f>IFERROR(VLOOKUP(B853,Table14[],2,0),"")</f>
        <v>Week 01</v>
      </c>
      <c r="E853" s="4" t="s">
        <v>1625</v>
      </c>
      <c r="F853" s="44" t="s">
        <v>1626</v>
      </c>
      <c r="G853" s="44" t="s">
        <v>664</v>
      </c>
      <c r="H853" s="41" t="str">
        <f>IFERROR(VLOOKUP(Table49[[#This Row],[ITEM CODE]],Table2[[Item Code]:[Master Name]],2,0),"")</f>
        <v>900267</v>
      </c>
      <c r="I853" s="41" t="s">
        <v>194</v>
      </c>
      <c r="J853" s="65" t="str">
        <f>IFERROR(VLOOKUP(Table49[[#This Row],[ITEM CODE]],Table2[[Item Code]:[Master Name]],3,0),"")</f>
        <v>Fish Ball Pack (ប្រហិតត្រីកញ្ចប់)</v>
      </c>
      <c r="K853" s="1" t="str">
        <f>IFERROR(VLOOKUP(Table49[[#This Row],[ITEM CODE]],Table2[[Item Code]:[Master Name]],9,0),"")</f>
        <v>1CTN*20PKT*1KG</v>
      </c>
      <c r="L853" s="1" t="str">
        <f>IFERROR(VLOOKUP(Table49[[#This Row],[ITEM CODE]],Table2[[Item Code]:[Master Name]],8,0),"")</f>
        <v>PKT</v>
      </c>
      <c r="M853" s="41">
        <v>40</v>
      </c>
      <c r="N853" s="66">
        <f>IFERROR(VLOOKUP(Table49[[#This Row],[ITEM CODE]],Table2[[#All],[Item Code]:[Unit Cost]],10,0),0)</f>
        <v>3</v>
      </c>
      <c r="O853" s="134">
        <f>IFERROR(VLOOKUP(Table49[[#This Row],[ITEM CODE]],Table2[[#All],[Item Code]:[Unit Cost]],10,0),0)</f>
        <v>3</v>
      </c>
      <c r="P853" s="56"/>
      <c r="Q853" s="58"/>
      <c r="R853" s="58">
        <f>Table49[[#This Row],[QUANTITY]]*Table49[[#This Row],[INV Prices]]</f>
        <v>120</v>
      </c>
      <c r="S853" s="67"/>
      <c r="V853" s="41"/>
      <c r="W853" s="4" t="str">
        <f>IFERROR(VLOOKUP(Table49[[#This Row],[ITEM CODE]],Table2[[Item Code]:[Category ]],6,0),"")</f>
        <v>FOOD</v>
      </c>
      <c r="X853" s="1" t="str">
        <f>IFERROR(VLOOKUP(Table49[[#This Row],[ITEM CODE]],Table2[[Item Code]:[Sub Category]],7,0),"")</f>
        <v>Froozen Food</v>
      </c>
      <c r="Y853" s="68" t="str">
        <f>Table49[[#This Row],[PO Number]]&amp;COUNTIFS($E$5:E853,E853)</f>
        <v>PO3120216</v>
      </c>
    </row>
    <row r="854" spans="1:25" ht="14.7" customHeight="1" x14ac:dyDescent="0.3">
      <c r="A854" s="1">
        <f>IF(Table49[[#This Row],[ITEM NAME]]="","",ROW()-4)</f>
        <v>850</v>
      </c>
      <c r="B854" s="68">
        <v>45904</v>
      </c>
      <c r="C854" s="4">
        <f>IFERROR(VLOOKUP(B854,Table14[],3,0),"")</f>
        <v>9</v>
      </c>
      <c r="D854" s="4" t="str">
        <f>IFERROR(VLOOKUP(B854,Table14[],2,0),"")</f>
        <v>Week 01</v>
      </c>
      <c r="E854" s="4" t="s">
        <v>1625</v>
      </c>
      <c r="F854" s="44" t="s">
        <v>1626</v>
      </c>
      <c r="G854" s="44" t="s">
        <v>664</v>
      </c>
      <c r="H854" s="41" t="str">
        <f>IFERROR(VLOOKUP(Table49[[#This Row],[ITEM CODE]],Table2[[Item Code]:[Master Name]],2,0),"")</f>
        <v>900269</v>
      </c>
      <c r="I854" s="41" t="s">
        <v>60</v>
      </c>
      <c r="J854" s="65" t="str">
        <f>IFERROR(VLOOKUP(Table49[[#This Row],[ITEM CODE]],Table2[[Item Code]:[Master Name]],3,0),"")</f>
        <v>Cooking Oil 18LTR (ប្រេងឆា)</v>
      </c>
      <c r="K854" s="1" t="str">
        <f>IFERROR(VLOOKUP(Table49[[#This Row],[ITEM CODE]],Table2[[Item Code]:[Master Name]],9,0),"")</f>
        <v>TIN*18LTR</v>
      </c>
      <c r="L854" s="1" t="str">
        <f>IFERROR(VLOOKUP(Table49[[#This Row],[ITEM CODE]],Table2[[Item Code]:[Master Name]],8,0),"")</f>
        <v>TIN</v>
      </c>
      <c r="M854" s="41">
        <v>5</v>
      </c>
      <c r="N854" s="66">
        <f>IFERROR(VLOOKUP(Table49[[#This Row],[ITEM CODE]],Table2[[#All],[Item Code]:[Unit Cost]],10,0),0)</f>
        <v>36</v>
      </c>
      <c r="O854" s="134">
        <f>IFERROR(VLOOKUP(Table49[[#This Row],[ITEM CODE]],Table2[[#All],[Item Code]:[Unit Cost]],10,0),0)</f>
        <v>36</v>
      </c>
      <c r="P854" s="56"/>
      <c r="Q854" s="58"/>
      <c r="R854" s="58">
        <f>Table49[[#This Row],[QUANTITY]]*Table49[[#This Row],[INV Prices]]</f>
        <v>180</v>
      </c>
      <c r="S854" s="67"/>
      <c r="V854" s="41"/>
      <c r="W854" s="4" t="str">
        <f>IFERROR(VLOOKUP(Table49[[#This Row],[ITEM CODE]],Table2[[Item Code]:[Category ]],6,0),"")</f>
        <v>FOOD</v>
      </c>
      <c r="X854" s="1" t="str">
        <f>IFERROR(VLOOKUP(Table49[[#This Row],[ITEM CODE]],Table2[[Item Code]:[Sub Category]],7,0),"")</f>
        <v>Ingredients</v>
      </c>
      <c r="Y854" s="68" t="str">
        <f>Table49[[#This Row],[PO Number]]&amp;COUNTIFS($E$5:E854,E854)</f>
        <v>PO3120217</v>
      </c>
    </row>
    <row r="855" spans="1:25" ht="14.7" customHeight="1" x14ac:dyDescent="0.3">
      <c r="A855" s="1">
        <f>IF(Table49[[#This Row],[ITEM NAME]]="","",ROW()-4)</f>
        <v>851</v>
      </c>
      <c r="B855" s="68">
        <v>45904</v>
      </c>
      <c r="C855" s="4">
        <f>IFERROR(VLOOKUP(B855,Table14[],3,0),"")</f>
        <v>9</v>
      </c>
      <c r="D855" s="4" t="str">
        <f>IFERROR(VLOOKUP(B855,Table14[],2,0),"")</f>
        <v>Week 01</v>
      </c>
      <c r="E855" s="4" t="s">
        <v>1625</v>
      </c>
      <c r="F855" s="44" t="s">
        <v>1626</v>
      </c>
      <c r="G855" s="44" t="s">
        <v>664</v>
      </c>
      <c r="H855" s="41">
        <f>IFERROR(VLOOKUP(Table49[[#This Row],[ITEM CODE]],Table2[[Item Code]:[Master Name]],2,0),"")</f>
        <v>0</v>
      </c>
      <c r="I855" s="41" t="s">
        <v>647</v>
      </c>
      <c r="J855" s="65" t="str">
        <f>IFERROR(VLOOKUP(Table49[[#This Row],[ITEM CODE]],Table2[[Item Code]:[Master Name]],3,0),"")</f>
        <v>KELLY MAYONNAISE (TUB*3KG)</v>
      </c>
      <c r="K855" s="1" t="str">
        <f>IFERROR(VLOOKUP(Table49[[#This Row],[ITEM CODE]],Table2[[Item Code]:[Master Name]],9,0),"")</f>
        <v>1CTN*4TUB*3KG</v>
      </c>
      <c r="L855" s="1" t="str">
        <f>IFERROR(VLOOKUP(Table49[[#This Row],[ITEM CODE]],Table2[[Item Code]:[Master Name]],8,0),"")</f>
        <v>TUB</v>
      </c>
      <c r="M855" s="41">
        <v>1</v>
      </c>
      <c r="N855" s="66">
        <f>IFERROR(VLOOKUP(Table49[[#This Row],[ITEM CODE]],Table2[[#All],[Item Code]:[Unit Cost]],10,0),0)</f>
        <v>19.2</v>
      </c>
      <c r="O855" s="134">
        <f>IFERROR(VLOOKUP(Table49[[#This Row],[ITEM CODE]],Table2[[#All],[Item Code]:[Unit Cost]],10,0),0)</f>
        <v>19.2</v>
      </c>
      <c r="P855" s="56"/>
      <c r="Q855" s="58"/>
      <c r="R855" s="58">
        <f>Table49[[#This Row],[QUANTITY]]*Table49[[#This Row],[INV Prices]]</f>
        <v>19.2</v>
      </c>
      <c r="S855" s="67"/>
      <c r="V855" s="41"/>
      <c r="W855" s="4" t="str">
        <f>IFERROR(VLOOKUP(Table49[[#This Row],[ITEM CODE]],Table2[[Item Code]:[Category ]],6,0),"")</f>
        <v>FOOD</v>
      </c>
      <c r="X855" s="1" t="str">
        <f>IFERROR(VLOOKUP(Table49[[#This Row],[ITEM CODE]],Table2[[Item Code]:[Sub Category]],7,0),"")</f>
        <v>Ingredients</v>
      </c>
      <c r="Y855" s="68" t="str">
        <f>Table49[[#This Row],[PO Number]]&amp;COUNTIFS($E$5:E855,E855)</f>
        <v>PO3120218</v>
      </c>
    </row>
    <row r="856" spans="1:25" ht="14.7" customHeight="1" x14ac:dyDescent="0.3">
      <c r="A856" s="1">
        <f>IF(Table49[[#This Row],[ITEM NAME]]="","",ROW()-4)</f>
        <v>852</v>
      </c>
      <c r="B856" s="68">
        <v>45904</v>
      </c>
      <c r="C856" s="4">
        <f>IFERROR(VLOOKUP(B856,Table14[],3,0),"")</f>
        <v>9</v>
      </c>
      <c r="D856" s="4" t="str">
        <f>IFERROR(VLOOKUP(B856,Table14[],2,0),"")</f>
        <v>Week 01</v>
      </c>
      <c r="E856" s="4" t="s">
        <v>1627</v>
      </c>
      <c r="F856" s="44" t="s">
        <v>1628</v>
      </c>
      <c r="G856" s="44" t="s">
        <v>398</v>
      </c>
      <c r="H856" s="41" t="str">
        <f>IFERROR(VLOOKUP(Table49[[#This Row],[ITEM CODE]],Table2[[Item Code]:[Master Name]],2,0),"")</f>
        <v>C0101010534</v>
      </c>
      <c r="I856" s="41" t="s">
        <v>543</v>
      </c>
      <c r="J856" s="65" t="str">
        <f>IFERROR(VLOOKUP(Table49[[#This Row],[ITEM CODE]],Table2[[Item Code]:[Master Name]],3,0),"")</f>
        <v>Raw Frozen Chicken Drumstick</v>
      </c>
      <c r="K856" s="1" t="str">
        <f>IFERROR(VLOOKUP(Table49[[#This Row],[ITEM CODE]],Table2[[Item Code]:[Master Name]],9,0),"")</f>
        <v>1PKT*1KG</v>
      </c>
      <c r="L856" s="1" t="str">
        <f>IFERROR(VLOOKUP(Table49[[#This Row],[ITEM CODE]],Table2[[Item Code]:[Master Name]],8,0),"")</f>
        <v>KG</v>
      </c>
      <c r="M856" s="41">
        <v>3</v>
      </c>
      <c r="N856" s="66">
        <f>IFERROR(VLOOKUP(Table49[[#This Row],[ITEM CODE]],Table2[[#All],[Item Code]:[Unit Cost]],10,0),0)</f>
        <v>4.74</v>
      </c>
      <c r="O856" s="134">
        <f>IFERROR(VLOOKUP(Table49[[#This Row],[ITEM CODE]],Table2[[#All],[Item Code]:[Unit Cost]],10,0),0)</f>
        <v>4.74</v>
      </c>
      <c r="P856" s="56"/>
      <c r="Q856" s="58"/>
      <c r="R856" s="58">
        <f>Table49[[#This Row],[QUANTITY]]*Table49[[#This Row],[INV Prices]]</f>
        <v>14.22</v>
      </c>
      <c r="S856" s="67"/>
      <c r="V856" s="41"/>
      <c r="W856" s="4" t="str">
        <f>IFERROR(VLOOKUP(Table49[[#This Row],[ITEM CODE]],Table2[[Item Code]:[Category ]],6,0),"")</f>
        <v>FOOD</v>
      </c>
      <c r="X856" s="1" t="str">
        <f>IFERROR(VLOOKUP(Table49[[#This Row],[ITEM CODE]],Table2[[Item Code]:[Sub Category]],7,0),"")</f>
        <v>Semi-Product</v>
      </c>
      <c r="Y856" s="68" t="str">
        <f>Table49[[#This Row],[PO Number]]&amp;COUNTIFS($E$5:E856,E856)</f>
        <v>PO312041</v>
      </c>
    </row>
    <row r="857" spans="1:25" ht="14.7" customHeight="1" x14ac:dyDescent="0.3">
      <c r="A857" s="1">
        <f>IF(Table49[[#This Row],[ITEM NAME]]="","",ROW()-4)</f>
        <v>853</v>
      </c>
      <c r="B857" s="68">
        <v>45904</v>
      </c>
      <c r="C857" s="4">
        <f>IFERROR(VLOOKUP(B857,Table14[],3,0),"")</f>
        <v>9</v>
      </c>
      <c r="D857" s="4" t="str">
        <f>IFERROR(VLOOKUP(B857,Table14[],2,0),"")</f>
        <v>Week 01</v>
      </c>
      <c r="E857" s="4" t="s">
        <v>1627</v>
      </c>
      <c r="F857" s="44" t="s">
        <v>1628</v>
      </c>
      <c r="G857" s="44" t="s">
        <v>398</v>
      </c>
      <c r="H857" s="41" t="str">
        <f>IFERROR(VLOOKUP(Table49[[#This Row],[ITEM CODE]],Table2[[Item Code]:[Master Name]],2,0),"")</f>
        <v>C0101010535</v>
      </c>
      <c r="I857" s="41" t="s">
        <v>544</v>
      </c>
      <c r="J857" s="65" t="str">
        <f>IFERROR(VLOOKUP(Table49[[#This Row],[ITEM CODE]],Table2[[Item Code]:[Master Name]],3,0),"")</f>
        <v>Raw Frozen Chicken Middle Wing</v>
      </c>
      <c r="K857" s="1" t="str">
        <f>IFERROR(VLOOKUP(Table49[[#This Row],[ITEM CODE]],Table2[[Item Code]:[Master Name]],9,0),"")</f>
        <v>1PKT*1KG</v>
      </c>
      <c r="L857" s="1" t="str">
        <f>IFERROR(VLOOKUP(Table49[[#This Row],[ITEM CODE]],Table2[[Item Code]:[Master Name]],8,0),"")</f>
        <v>KG</v>
      </c>
      <c r="M857" s="41">
        <v>2</v>
      </c>
      <c r="N857" s="66">
        <f>IFERROR(VLOOKUP(Table49[[#This Row],[ITEM CODE]],Table2[[#All],[Item Code]:[Unit Cost]],10,0),0)</f>
        <v>7.3800000000000008</v>
      </c>
      <c r="O857" s="134">
        <f>IFERROR(VLOOKUP(Table49[[#This Row],[ITEM CODE]],Table2[[#All],[Item Code]:[Unit Cost]],10,0),0)</f>
        <v>7.3800000000000008</v>
      </c>
      <c r="P857" s="56"/>
      <c r="Q857" s="58"/>
      <c r="R857" s="58">
        <f>Table49[[#This Row],[QUANTITY]]*Table49[[#This Row],[INV Prices]]</f>
        <v>14.760000000000002</v>
      </c>
      <c r="S857" s="67"/>
      <c r="V857" s="41"/>
      <c r="W857" s="4" t="str">
        <f>IFERROR(VLOOKUP(Table49[[#This Row],[ITEM CODE]],Table2[[Item Code]:[Category ]],6,0),"")</f>
        <v>FOOD</v>
      </c>
      <c r="X857" s="1" t="str">
        <f>IFERROR(VLOOKUP(Table49[[#This Row],[ITEM CODE]],Table2[[Item Code]:[Sub Category]],7,0),"")</f>
        <v>Semi-Product</v>
      </c>
      <c r="Y857" s="68" t="str">
        <f>Table49[[#This Row],[PO Number]]&amp;COUNTIFS($E$5:E857,E857)</f>
        <v>PO312042</v>
      </c>
    </row>
    <row r="858" spans="1:25" ht="14.7" customHeight="1" x14ac:dyDescent="0.3">
      <c r="A858" s="1">
        <f>IF(Table49[[#This Row],[ITEM NAME]]="","",ROW()-4)</f>
        <v>854</v>
      </c>
      <c r="B858" s="68">
        <v>45904</v>
      </c>
      <c r="C858" s="4">
        <f>IFERROR(VLOOKUP(B858,Table14[],3,0),"")</f>
        <v>9</v>
      </c>
      <c r="D858" s="4" t="str">
        <f>IFERROR(VLOOKUP(B858,Table14[],2,0),"")</f>
        <v>Week 01</v>
      </c>
      <c r="E858" s="4" t="s">
        <v>1627</v>
      </c>
      <c r="F858" s="44" t="s">
        <v>1628</v>
      </c>
      <c r="G858" s="44" t="s">
        <v>398</v>
      </c>
      <c r="H858" s="41" t="str">
        <f>IFERROR(VLOOKUP(Table49[[#This Row],[ITEM CODE]],Table2[[Item Code]:[Master Name]],2,0),"")</f>
        <v>900128</v>
      </c>
      <c r="I858" s="41" t="s">
        <v>267</v>
      </c>
      <c r="J858" s="65" t="str">
        <f>IFERROR(VLOOKUP(Table49[[#This Row],[ITEM CODE]],Table2[[Item Code]:[Master Name]],3,0),"")</f>
        <v>Raw Bibm Spicy Sauce (Cupbap Sauce)</v>
      </c>
      <c r="K858" s="1" t="str">
        <f>IFERROR(VLOOKUP(Table49[[#This Row],[ITEM CODE]],Table2[[Item Code]:[Master Name]],9,0),"")</f>
        <v>1PKT*1KG</v>
      </c>
      <c r="L858" s="1" t="str">
        <f>IFERROR(VLOOKUP(Table49[[#This Row],[ITEM CODE]],Table2[[Item Code]:[Master Name]],8,0),"")</f>
        <v>PKT</v>
      </c>
      <c r="M858" s="41">
        <v>1</v>
      </c>
      <c r="N858" s="66">
        <f>IFERROR(VLOOKUP(Table49[[#This Row],[ITEM CODE]],Table2[[#All],[Item Code]:[Unit Cost]],10,0),0)</f>
        <v>4.5599999999999996</v>
      </c>
      <c r="O858" s="134">
        <f>IFERROR(VLOOKUP(Table49[[#This Row],[ITEM CODE]],Table2[[#All],[Item Code]:[Unit Cost]],10,0),0)</f>
        <v>4.5599999999999996</v>
      </c>
      <c r="P858" s="56"/>
      <c r="Q858" s="58"/>
      <c r="R858" s="58">
        <f>Table49[[#This Row],[QUANTITY]]*Table49[[#This Row],[INV Prices]]</f>
        <v>4.5599999999999996</v>
      </c>
      <c r="S858" s="67"/>
      <c r="V858" s="41"/>
      <c r="W858" s="4" t="str">
        <f>IFERROR(VLOOKUP(Table49[[#This Row],[ITEM CODE]],Table2[[Item Code]:[Category ]],6,0),"")</f>
        <v>FOOD</v>
      </c>
      <c r="X858" s="1" t="str">
        <f>IFERROR(VLOOKUP(Table49[[#This Row],[ITEM CODE]],Table2[[Item Code]:[Sub Category]],7,0),"")</f>
        <v>Semi-Product</v>
      </c>
      <c r="Y858" s="68" t="str">
        <f>Table49[[#This Row],[PO Number]]&amp;COUNTIFS($E$5:E858,E858)</f>
        <v>PO312043</v>
      </c>
    </row>
    <row r="859" spans="1:25" ht="14.7" customHeight="1" x14ac:dyDescent="0.3">
      <c r="A859" s="1">
        <f>IF(Table49[[#This Row],[ITEM NAME]]="","",ROW()-4)</f>
        <v>855</v>
      </c>
      <c r="B859" s="68">
        <v>45904</v>
      </c>
      <c r="C859" s="4">
        <f>IFERROR(VLOOKUP(B859,Table14[],3,0),"")</f>
        <v>9</v>
      </c>
      <c r="D859" s="4" t="str">
        <f>IFERROR(VLOOKUP(B859,Table14[],2,0),"")</f>
        <v>Week 01</v>
      </c>
      <c r="E859" s="4" t="s">
        <v>1627</v>
      </c>
      <c r="F859" s="44" t="s">
        <v>1628</v>
      </c>
      <c r="G859" s="44" t="s">
        <v>398</v>
      </c>
      <c r="H859" s="41" t="str">
        <f>IFERROR(VLOOKUP(Table49[[#This Row],[ITEM CODE]],Table2[[Item Code]:[Master Name]],2,0),"")</f>
        <v>900114</v>
      </c>
      <c r="I859" s="41" t="s">
        <v>253</v>
      </c>
      <c r="J859" s="65" t="str">
        <f>IFERROR(VLOOKUP(Table49[[#This Row],[ITEM CODE]],Table2[[Item Code]:[Master Name]],3,0),"")</f>
        <v>Raw Bulgogi Pork</v>
      </c>
      <c r="K859" s="1" t="str">
        <f>IFERROR(VLOOKUP(Table49[[#This Row],[ITEM CODE]],Table2[[Item Code]:[Master Name]],9,0),"")</f>
        <v>1PKT*1KG</v>
      </c>
      <c r="L859" s="1" t="str">
        <f>IFERROR(VLOOKUP(Table49[[#This Row],[ITEM CODE]],Table2[[Item Code]:[Master Name]],8,0),"")</f>
        <v>PKT</v>
      </c>
      <c r="M859" s="41">
        <v>3</v>
      </c>
      <c r="N859" s="66">
        <f>IFERROR(VLOOKUP(Table49[[#This Row],[ITEM CODE]],Table2[[#All],[Item Code]:[Unit Cost]],10,0),0)</f>
        <v>5.76</v>
      </c>
      <c r="O859" s="134">
        <f>IFERROR(VLOOKUP(Table49[[#This Row],[ITEM CODE]],Table2[[#All],[Item Code]:[Unit Cost]],10,0),0)</f>
        <v>5.76</v>
      </c>
      <c r="P859" s="56"/>
      <c r="Q859" s="58"/>
      <c r="R859" s="58">
        <f>Table49[[#This Row],[QUANTITY]]*Table49[[#This Row],[INV Prices]]</f>
        <v>17.28</v>
      </c>
      <c r="S859" s="67"/>
      <c r="V859" s="41"/>
      <c r="W859" s="4" t="str">
        <f>IFERROR(VLOOKUP(Table49[[#This Row],[ITEM CODE]],Table2[[Item Code]:[Category ]],6,0),"")</f>
        <v>FOOD</v>
      </c>
      <c r="X859" s="1" t="str">
        <f>IFERROR(VLOOKUP(Table49[[#This Row],[ITEM CODE]],Table2[[Item Code]:[Sub Category]],7,0),"")</f>
        <v>Semi-Product</v>
      </c>
      <c r="Y859" s="68" t="str">
        <f>Table49[[#This Row],[PO Number]]&amp;COUNTIFS($E$5:E859,E859)</f>
        <v>PO312044</v>
      </c>
    </row>
    <row r="860" spans="1:25" ht="14.7" customHeight="1" x14ac:dyDescent="0.3">
      <c r="A860" s="1">
        <f>IF(Table49[[#This Row],[ITEM NAME]]="","",ROW()-4)</f>
        <v>856</v>
      </c>
      <c r="B860" s="68">
        <v>45904</v>
      </c>
      <c r="C860" s="4">
        <f>IFERROR(VLOOKUP(B860,Table14[],3,0),"")</f>
        <v>9</v>
      </c>
      <c r="D860" s="4" t="str">
        <f>IFERROR(VLOOKUP(B860,Table14[],2,0),"")</f>
        <v>Week 01</v>
      </c>
      <c r="E860" s="4" t="s">
        <v>1627</v>
      </c>
      <c r="F860" s="44" t="s">
        <v>1628</v>
      </c>
      <c r="G860" s="44" t="s">
        <v>398</v>
      </c>
      <c r="H860" s="41" t="str">
        <f>IFERROR(VLOOKUP(Table49[[#This Row],[ITEM CODE]],Table2[[Item Code]:[Master Name]],2,0),"")</f>
        <v>900120</v>
      </c>
      <c r="I860" s="41" t="s">
        <v>259</v>
      </c>
      <c r="J860" s="65" t="str">
        <f>IFERROR(VLOOKUP(Table49[[#This Row],[ITEM CODE]],Table2[[Item Code]:[Master Name]],3,0),"")</f>
        <v>Raw Cheese Corn Dog</v>
      </c>
      <c r="K860" s="1" t="str">
        <f>IFERROR(VLOOKUP(Table49[[#This Row],[ITEM CODE]],Table2[[Item Code]:[Master Name]],9,0),"")</f>
        <v>1PKT*6PCS*100G</v>
      </c>
      <c r="L860" s="1" t="str">
        <f>IFERROR(VLOOKUP(Table49[[#This Row],[ITEM CODE]],Table2[[Item Code]:[Master Name]],8,0),"")</f>
        <v>PKT</v>
      </c>
      <c r="M860" s="41">
        <v>10</v>
      </c>
      <c r="N860" s="66">
        <f>IFERROR(VLOOKUP(Table49[[#This Row],[ITEM CODE]],Table2[[#All],[Item Code]:[Unit Cost]],10,0),0)</f>
        <v>4.9000000000000004</v>
      </c>
      <c r="O860" s="134">
        <f>IFERROR(VLOOKUP(Table49[[#This Row],[ITEM CODE]],Table2[[#All],[Item Code]:[Unit Cost]],10,0),0)</f>
        <v>4.9000000000000004</v>
      </c>
      <c r="P860" s="56"/>
      <c r="Q860" s="58"/>
      <c r="R860" s="58">
        <f>Table49[[#This Row],[QUANTITY]]*Table49[[#This Row],[INV Prices]]</f>
        <v>49</v>
      </c>
      <c r="S860" s="67"/>
      <c r="V860" s="41"/>
      <c r="W860" s="4" t="str">
        <f>IFERROR(VLOOKUP(Table49[[#This Row],[ITEM CODE]],Table2[[Item Code]:[Category ]],6,0),"")</f>
        <v>FOOD</v>
      </c>
      <c r="X860" s="1" t="str">
        <f>IFERROR(VLOOKUP(Table49[[#This Row],[ITEM CODE]],Table2[[Item Code]:[Sub Category]],7,0),"")</f>
        <v>Semi-Product</v>
      </c>
      <c r="Y860" s="68" t="str">
        <f>Table49[[#This Row],[PO Number]]&amp;COUNTIFS($E$5:E860,E860)</f>
        <v>PO312045</v>
      </c>
    </row>
    <row r="861" spans="1:25" ht="14.7" customHeight="1" x14ac:dyDescent="0.3">
      <c r="A861" s="1">
        <f>IF(Table49[[#This Row],[ITEM NAME]]="","",ROW()-4)</f>
        <v>857</v>
      </c>
      <c r="B861" s="68">
        <v>45904</v>
      </c>
      <c r="C861" s="4">
        <f>IFERROR(VLOOKUP(B861,Table14[],3,0),"")</f>
        <v>9</v>
      </c>
      <c r="D861" s="4" t="str">
        <f>IFERROR(VLOOKUP(B861,Table14[],2,0),"")</f>
        <v>Week 01</v>
      </c>
      <c r="E861" s="4" t="s">
        <v>1627</v>
      </c>
      <c r="F861" s="44" t="s">
        <v>1628</v>
      </c>
      <c r="G861" s="44" t="s">
        <v>398</v>
      </c>
      <c r="H861" s="41" t="str">
        <f>IFERROR(VLOOKUP(Table49[[#This Row],[ITEM CODE]],Table2[[Item Code]:[Master Name]],2,0),"")</f>
        <v>900117</v>
      </c>
      <c r="I861" s="41" t="s">
        <v>256</v>
      </c>
      <c r="J861" s="65" t="str">
        <f>IFERROR(VLOOKUP(Table49[[#This Row],[ITEM CODE]],Table2[[Item Code]:[Master Name]],3,0),"")</f>
        <v xml:space="preserve">Raw Deep Fried Chicken </v>
      </c>
      <c r="K861" s="1" t="str">
        <f>IFERROR(VLOOKUP(Table49[[#This Row],[ITEM CODE]],Table2[[Item Code]:[Master Name]],9,0),"")</f>
        <v>1PKT*1KG</v>
      </c>
      <c r="L861" s="1" t="str">
        <f>IFERROR(VLOOKUP(Table49[[#This Row],[ITEM CODE]],Table2[[Item Code]:[Master Name]],8,0),"")</f>
        <v>PKT</v>
      </c>
      <c r="M861" s="41">
        <v>5</v>
      </c>
      <c r="N861" s="66">
        <f>IFERROR(VLOOKUP(Table49[[#This Row],[ITEM CODE]],Table2[[#All],[Item Code]:[Unit Cost]],10,0),0)</f>
        <v>6</v>
      </c>
      <c r="O861" s="134">
        <f>IFERROR(VLOOKUP(Table49[[#This Row],[ITEM CODE]],Table2[[#All],[Item Code]:[Unit Cost]],10,0),0)</f>
        <v>6</v>
      </c>
      <c r="P861" s="56"/>
      <c r="Q861" s="58"/>
      <c r="R861" s="58">
        <f>Table49[[#This Row],[QUANTITY]]*Table49[[#This Row],[INV Prices]]</f>
        <v>30</v>
      </c>
      <c r="S861" s="67"/>
      <c r="V861" s="41"/>
      <c r="W861" s="4" t="str">
        <f>IFERROR(VLOOKUP(Table49[[#This Row],[ITEM CODE]],Table2[[Item Code]:[Category ]],6,0),"")</f>
        <v>FOOD</v>
      </c>
      <c r="X861" s="1" t="str">
        <f>IFERROR(VLOOKUP(Table49[[#This Row],[ITEM CODE]],Table2[[Item Code]:[Sub Category]],7,0),"")</f>
        <v>Semi-Product</v>
      </c>
      <c r="Y861" s="68" t="str">
        <f>Table49[[#This Row],[PO Number]]&amp;COUNTIFS($E$5:E861,E861)</f>
        <v>PO312046</v>
      </c>
    </row>
    <row r="862" spans="1:25" ht="14.7" customHeight="1" x14ac:dyDescent="0.3">
      <c r="A862" s="1">
        <f>IF(Table49[[#This Row],[ITEM NAME]]="","",ROW()-4)</f>
        <v>858</v>
      </c>
      <c r="B862" s="68">
        <v>45904</v>
      </c>
      <c r="C862" s="4">
        <f>IFERROR(VLOOKUP(B862,Table14[],3,0),"")</f>
        <v>9</v>
      </c>
      <c r="D862" s="4" t="str">
        <f>IFERROR(VLOOKUP(B862,Table14[],2,0),"")</f>
        <v>Week 01</v>
      </c>
      <c r="E862" s="4" t="s">
        <v>1627</v>
      </c>
      <c r="F862" s="44" t="s">
        <v>1628</v>
      </c>
      <c r="G862" s="44" t="s">
        <v>398</v>
      </c>
      <c r="H862" s="41" t="str">
        <f>IFERROR(VLOOKUP(Table49[[#This Row],[ITEM CODE]],Table2[[Item Code]:[Master Name]],2,0),"")</f>
        <v>900119</v>
      </c>
      <c r="I862" s="41" t="s">
        <v>258</v>
      </c>
      <c r="J862" s="65" t="str">
        <f>IFERROR(VLOOKUP(Table49[[#This Row],[ITEM CODE]],Table2[[Item Code]:[Master Name]],3,0),"")</f>
        <v>Raw Deep Fried Kimmari</v>
      </c>
      <c r="K862" s="1" t="str">
        <f>IFERROR(VLOOKUP(Table49[[#This Row],[ITEM CODE]],Table2[[Item Code]:[Master Name]],9,0),"")</f>
        <v>1PKT*10PCS*40G</v>
      </c>
      <c r="L862" s="1" t="str">
        <f>IFERROR(VLOOKUP(Table49[[#This Row],[ITEM CODE]],Table2[[Item Code]:[Master Name]],8,0),"")</f>
        <v>PKT</v>
      </c>
      <c r="M862" s="41">
        <v>2</v>
      </c>
      <c r="N862" s="66">
        <f>IFERROR(VLOOKUP(Table49[[#This Row],[ITEM CODE]],Table2[[#All],[Item Code]:[Unit Cost]],10,0),0)</f>
        <v>2.4</v>
      </c>
      <c r="O862" s="134">
        <f>IFERROR(VLOOKUP(Table49[[#This Row],[ITEM CODE]],Table2[[#All],[Item Code]:[Unit Cost]],10,0),0)</f>
        <v>2.4</v>
      </c>
      <c r="P862" s="56"/>
      <c r="Q862" s="58"/>
      <c r="R862" s="58">
        <f>Table49[[#This Row],[QUANTITY]]*Table49[[#This Row],[INV Prices]]</f>
        <v>4.8</v>
      </c>
      <c r="S862" s="67"/>
      <c r="V862" s="41"/>
      <c r="W862" s="4" t="str">
        <f>IFERROR(VLOOKUP(Table49[[#This Row],[ITEM CODE]],Table2[[Item Code]:[Category ]],6,0),"")</f>
        <v>FOOD</v>
      </c>
      <c r="X862" s="1" t="str">
        <f>IFERROR(VLOOKUP(Table49[[#This Row],[ITEM CODE]],Table2[[Item Code]:[Sub Category]],7,0),"")</f>
        <v>Semi-Product</v>
      </c>
      <c r="Y862" s="68" t="str">
        <f>Table49[[#This Row],[PO Number]]&amp;COUNTIFS($E$5:E862,E862)</f>
        <v>PO312047</v>
      </c>
    </row>
    <row r="863" spans="1:25" ht="14.7" customHeight="1" x14ac:dyDescent="0.3">
      <c r="A863" s="1">
        <f>IF(Table49[[#This Row],[ITEM NAME]]="","",ROW()-4)</f>
        <v>859</v>
      </c>
      <c r="B863" s="68">
        <v>45904</v>
      </c>
      <c r="C863" s="4">
        <f>IFERROR(VLOOKUP(B863,Table14[],3,0),"")</f>
        <v>9</v>
      </c>
      <c r="D863" s="4" t="str">
        <f>IFERROR(VLOOKUP(B863,Table14[],2,0),"")</f>
        <v>Week 01</v>
      </c>
      <c r="E863" s="4" t="s">
        <v>1627</v>
      </c>
      <c r="F863" s="44" t="s">
        <v>1628</v>
      </c>
      <c r="G863" s="44" t="s">
        <v>398</v>
      </c>
      <c r="H863" s="41" t="str">
        <f>IFERROR(VLOOKUP(Table49[[#This Row],[ITEM CODE]],Table2[[Item Code]:[Master Name]],2,0),"")</f>
        <v>900124</v>
      </c>
      <c r="I863" s="41" t="s">
        <v>263</v>
      </c>
      <c r="J863" s="65" t="str">
        <f>IFERROR(VLOOKUP(Table49[[#This Row],[ITEM CODE]],Table2[[Item Code]:[Master Name]],3,0),"")</f>
        <v>Raw Honey Sauce</v>
      </c>
      <c r="K863" s="1" t="str">
        <f>IFERROR(VLOOKUP(Table49[[#This Row],[ITEM CODE]],Table2[[Item Code]:[Master Name]],9,0),"")</f>
        <v>1PKT*1KG</v>
      </c>
      <c r="L863" s="1" t="str">
        <f>IFERROR(VLOOKUP(Table49[[#This Row],[ITEM CODE]],Table2[[Item Code]:[Master Name]],8,0),"")</f>
        <v>PKT</v>
      </c>
      <c r="M863" s="41">
        <v>1</v>
      </c>
      <c r="N863" s="66">
        <f>IFERROR(VLOOKUP(Table49[[#This Row],[ITEM CODE]],Table2[[#All],[Item Code]:[Unit Cost]],10,0),0)</f>
        <v>4.2</v>
      </c>
      <c r="O863" s="134">
        <f>IFERROR(VLOOKUP(Table49[[#This Row],[ITEM CODE]],Table2[[#All],[Item Code]:[Unit Cost]],10,0),0)</f>
        <v>4.2</v>
      </c>
      <c r="P863" s="56"/>
      <c r="Q863" s="58"/>
      <c r="R863" s="58">
        <f>Table49[[#This Row],[QUANTITY]]*Table49[[#This Row],[INV Prices]]</f>
        <v>4.2</v>
      </c>
      <c r="S863" s="67"/>
      <c r="V863" s="41"/>
      <c r="W863" s="4" t="str">
        <f>IFERROR(VLOOKUP(Table49[[#This Row],[ITEM CODE]],Table2[[Item Code]:[Category ]],6,0),"")</f>
        <v>FOOD</v>
      </c>
      <c r="X863" s="1" t="str">
        <f>IFERROR(VLOOKUP(Table49[[#This Row],[ITEM CODE]],Table2[[Item Code]:[Sub Category]],7,0),"")</f>
        <v>Semi-Product</v>
      </c>
      <c r="Y863" s="68" t="str">
        <f>Table49[[#This Row],[PO Number]]&amp;COUNTIFS($E$5:E863,E863)</f>
        <v>PO312048</v>
      </c>
    </row>
    <row r="864" spans="1:25" ht="14.7" customHeight="1" x14ac:dyDescent="0.3">
      <c r="A864" s="1">
        <f>IF(Table49[[#This Row],[ITEM NAME]]="","",ROW()-4)</f>
        <v>860</v>
      </c>
      <c r="B864" s="68">
        <v>45904</v>
      </c>
      <c r="C864" s="4">
        <f>IFERROR(VLOOKUP(B864,Table14[],3,0),"")</f>
        <v>9</v>
      </c>
      <c r="D864" s="4" t="str">
        <f>IFERROR(VLOOKUP(B864,Table14[],2,0),"")</f>
        <v>Week 01</v>
      </c>
      <c r="E864" s="4" t="s">
        <v>1627</v>
      </c>
      <c r="F864" s="44" t="s">
        <v>1628</v>
      </c>
      <c r="G864" s="44" t="s">
        <v>398</v>
      </c>
      <c r="H864" s="41" t="str">
        <f>IFERROR(VLOOKUP(Table49[[#This Row],[ITEM CODE]],Table2[[Item Code]:[Master Name]],2,0),"")</f>
        <v>900116</v>
      </c>
      <c r="I864" s="41" t="s">
        <v>255</v>
      </c>
      <c r="J864" s="65" t="str">
        <f>IFERROR(VLOOKUP(Table49[[#This Row],[ITEM CODE]],Table2[[Item Code]:[Master Name]],3,0),"")</f>
        <v xml:space="preserve">Raw Fried Japchae </v>
      </c>
      <c r="K864" s="1" t="str">
        <f>IFERROR(VLOOKUP(Table49[[#This Row],[ITEM CODE]],Table2[[Item Code]:[Master Name]],9,0),"")</f>
        <v>1PKT*1KG</v>
      </c>
      <c r="L864" s="1" t="str">
        <f>IFERROR(VLOOKUP(Table49[[#This Row],[ITEM CODE]],Table2[[Item Code]:[Master Name]],8,0),"")</f>
        <v>PKT</v>
      </c>
      <c r="M864" s="41">
        <v>1</v>
      </c>
      <c r="N864" s="66">
        <f>IFERROR(VLOOKUP(Table49[[#This Row],[ITEM CODE]],Table2[[#All],[Item Code]:[Unit Cost]],10,0),0)</f>
        <v>3.6</v>
      </c>
      <c r="O864" s="134">
        <f>IFERROR(VLOOKUP(Table49[[#This Row],[ITEM CODE]],Table2[[#All],[Item Code]:[Unit Cost]],10,0),0)</f>
        <v>3.6</v>
      </c>
      <c r="P864" s="56"/>
      <c r="Q864" s="58"/>
      <c r="R864" s="58">
        <f>Table49[[#This Row],[QUANTITY]]*Table49[[#This Row],[INV Prices]]</f>
        <v>3.6</v>
      </c>
      <c r="S864" s="67"/>
      <c r="V864" s="41"/>
      <c r="W864" s="4" t="str">
        <f>IFERROR(VLOOKUP(Table49[[#This Row],[ITEM CODE]],Table2[[Item Code]:[Category ]],6,0),"")</f>
        <v>FOOD</v>
      </c>
      <c r="X864" s="1" t="str">
        <f>IFERROR(VLOOKUP(Table49[[#This Row],[ITEM CODE]],Table2[[Item Code]:[Sub Category]],7,0),"")</f>
        <v>Semi-Product</v>
      </c>
      <c r="Y864" s="68" t="str">
        <f>Table49[[#This Row],[PO Number]]&amp;COUNTIFS($E$5:E864,E864)</f>
        <v>PO312049</v>
      </c>
    </row>
    <row r="865" spans="1:25" ht="14.7" customHeight="1" x14ac:dyDescent="0.3">
      <c r="A865" s="1">
        <f>IF(Table49[[#This Row],[ITEM NAME]]="","",ROW()-4)</f>
        <v>861</v>
      </c>
      <c r="B865" s="68">
        <v>45904</v>
      </c>
      <c r="C865" s="4">
        <f>IFERROR(VLOOKUP(B865,Table14[],3,0),"")</f>
        <v>9</v>
      </c>
      <c r="D865" s="4" t="str">
        <f>IFERROR(VLOOKUP(B865,Table14[],2,0),"")</f>
        <v>Week 01</v>
      </c>
      <c r="E865" s="4" t="s">
        <v>1627</v>
      </c>
      <c r="F865" s="44" t="s">
        <v>1628</v>
      </c>
      <c r="G865" s="44" t="s">
        <v>398</v>
      </c>
      <c r="H865" s="41" t="str">
        <f>IFERROR(VLOOKUP(Table49[[#This Row],[ITEM CODE]],Table2[[Item Code]:[Master Name]],2,0),"")</f>
        <v>900121</v>
      </c>
      <c r="I865" s="41" t="s">
        <v>260</v>
      </c>
      <c r="J865" s="65" t="str">
        <f>IFERROR(VLOOKUP(Table49[[#This Row],[ITEM CODE]],Table2[[Item Code]:[Master Name]],3,0),"")</f>
        <v>Raw Sausage Corn Dog</v>
      </c>
      <c r="K865" s="1" t="str">
        <f>IFERROR(VLOOKUP(Table49[[#This Row],[ITEM CODE]],Table2[[Item Code]:[Master Name]],9,0),"")</f>
        <v>1PKT*6PCS*100G</v>
      </c>
      <c r="L865" s="1" t="str">
        <f>IFERROR(VLOOKUP(Table49[[#This Row],[ITEM CODE]],Table2[[Item Code]:[Master Name]],8,0),"")</f>
        <v>PKT</v>
      </c>
      <c r="M865" s="41">
        <v>10</v>
      </c>
      <c r="N865" s="66">
        <f>IFERROR(VLOOKUP(Table49[[#This Row],[ITEM CODE]],Table2[[#All],[Item Code]:[Unit Cost]],10,0),0)</f>
        <v>3.67</v>
      </c>
      <c r="O865" s="134">
        <f>IFERROR(VLOOKUP(Table49[[#This Row],[ITEM CODE]],Table2[[#All],[Item Code]:[Unit Cost]],10,0),0)</f>
        <v>3.67</v>
      </c>
      <c r="P865" s="56"/>
      <c r="Q865" s="58"/>
      <c r="R865" s="58">
        <f>Table49[[#This Row],[QUANTITY]]*Table49[[#This Row],[INV Prices]]</f>
        <v>36.700000000000003</v>
      </c>
      <c r="S865" s="67"/>
      <c r="V865" s="41"/>
      <c r="W865" s="4" t="str">
        <f>IFERROR(VLOOKUP(Table49[[#This Row],[ITEM CODE]],Table2[[Item Code]:[Category ]],6,0),"")</f>
        <v>FOOD</v>
      </c>
      <c r="X865" s="1" t="str">
        <f>IFERROR(VLOOKUP(Table49[[#This Row],[ITEM CODE]],Table2[[Item Code]:[Sub Category]],7,0),"")</f>
        <v>Semi-Product</v>
      </c>
      <c r="Y865" s="68" t="str">
        <f>Table49[[#This Row],[PO Number]]&amp;COUNTIFS($E$5:E865,E865)</f>
        <v>PO3120410</v>
      </c>
    </row>
    <row r="866" spans="1:25" ht="14.7" customHeight="1" x14ac:dyDescent="0.3">
      <c r="A866" s="1">
        <f>IF(Table49[[#This Row],[ITEM NAME]]="","",ROW()-4)</f>
        <v>862</v>
      </c>
      <c r="B866" s="68">
        <v>45904</v>
      </c>
      <c r="C866" s="4">
        <f>IFERROR(VLOOKUP(B866,Table14[],3,0),"")</f>
        <v>9</v>
      </c>
      <c r="D866" s="4" t="str">
        <f>IFERROR(VLOOKUP(B866,Table14[],2,0),"")</f>
        <v>Week 01</v>
      </c>
      <c r="E866" s="4" t="s">
        <v>1627</v>
      </c>
      <c r="F866" s="44" t="s">
        <v>1628</v>
      </c>
      <c r="G866" s="44" t="s">
        <v>398</v>
      </c>
      <c r="H866" s="41" t="str">
        <f>IFERROR(VLOOKUP(Table49[[#This Row],[ITEM CODE]],Table2[[Item Code]:[Master Name]],2,0),"")</f>
        <v>900125</v>
      </c>
      <c r="I866" s="41" t="s">
        <v>264</v>
      </c>
      <c r="J866" s="65" t="str">
        <f>IFERROR(VLOOKUP(Table49[[#This Row],[ITEM CODE]],Table2[[Item Code]:[Master Name]],3,0),"")</f>
        <v>Raw Spicy Mayo Sauce</v>
      </c>
      <c r="K866" s="1" t="str">
        <f>IFERROR(VLOOKUP(Table49[[#This Row],[ITEM CODE]],Table2[[Item Code]:[Master Name]],9,0),"")</f>
        <v>1PKT*1KG</v>
      </c>
      <c r="L866" s="1" t="str">
        <f>IFERROR(VLOOKUP(Table49[[#This Row],[ITEM CODE]],Table2[[Item Code]:[Master Name]],8,0),"")</f>
        <v>PKT</v>
      </c>
      <c r="M866" s="41">
        <v>1</v>
      </c>
      <c r="N866" s="66">
        <f>IFERROR(VLOOKUP(Table49[[#This Row],[ITEM CODE]],Table2[[#All],[Item Code]:[Unit Cost]],10,0),0)</f>
        <v>7.8</v>
      </c>
      <c r="O866" s="134">
        <f>IFERROR(VLOOKUP(Table49[[#This Row],[ITEM CODE]],Table2[[#All],[Item Code]:[Unit Cost]],10,0),0)</f>
        <v>7.8</v>
      </c>
      <c r="P866" s="56"/>
      <c r="Q866" s="58"/>
      <c r="R866" s="58">
        <f>Table49[[#This Row],[QUANTITY]]*Table49[[#This Row],[INV Prices]]</f>
        <v>7.8</v>
      </c>
      <c r="S866" s="67"/>
      <c r="V866" s="41"/>
      <c r="W866" s="4" t="str">
        <f>IFERROR(VLOOKUP(Table49[[#This Row],[ITEM CODE]],Table2[[Item Code]:[Category ]],6,0),"")</f>
        <v>FOOD</v>
      </c>
      <c r="X866" s="1" t="str">
        <f>IFERROR(VLOOKUP(Table49[[#This Row],[ITEM CODE]],Table2[[Item Code]:[Sub Category]],7,0),"")</f>
        <v>Semi-Product</v>
      </c>
      <c r="Y866" s="68" t="str">
        <f>Table49[[#This Row],[PO Number]]&amp;COUNTIFS($E$5:E866,E866)</f>
        <v>PO3120411</v>
      </c>
    </row>
    <row r="867" spans="1:25" ht="14.7" customHeight="1" x14ac:dyDescent="0.3">
      <c r="A867" s="1">
        <f>IF(Table49[[#This Row],[ITEM NAME]]="","",ROW()-4)</f>
        <v>863</v>
      </c>
      <c r="B867" s="68">
        <v>45904</v>
      </c>
      <c r="C867" s="4">
        <f>IFERROR(VLOOKUP(B867,Table14[],3,0),"")</f>
        <v>9</v>
      </c>
      <c r="D867" s="4" t="str">
        <f>IFERROR(VLOOKUP(B867,Table14[],2,0),"")</f>
        <v>Week 01</v>
      </c>
      <c r="E867" s="4" t="s">
        <v>1627</v>
      </c>
      <c r="F867" s="44" t="s">
        <v>1628</v>
      </c>
      <c r="G867" s="44" t="s">
        <v>398</v>
      </c>
      <c r="H867" s="41" t="str">
        <f>IFERROR(VLOOKUP(Table49[[#This Row],[ITEM CODE]],Table2[[Item Code]:[Master Name]],2,0),"")</f>
        <v>900122</v>
      </c>
      <c r="I867" s="41" t="s">
        <v>261</v>
      </c>
      <c r="J867" s="65" t="str">
        <f>IFERROR(VLOOKUP(Table49[[#This Row],[ITEM CODE]],Table2[[Item Code]:[Master Name]],3,0),"")</f>
        <v>Raw Sriracha Mayo Sauce</v>
      </c>
      <c r="K867" s="1" t="str">
        <f>IFERROR(VLOOKUP(Table49[[#This Row],[ITEM CODE]],Table2[[Item Code]:[Master Name]],9,0),"")</f>
        <v>1PKT*1KG</v>
      </c>
      <c r="L867" s="1" t="str">
        <f>IFERROR(VLOOKUP(Table49[[#This Row],[ITEM CODE]],Table2[[Item Code]:[Master Name]],8,0),"")</f>
        <v>PKT</v>
      </c>
      <c r="M867" s="41">
        <v>1</v>
      </c>
      <c r="N867" s="66">
        <f>IFERROR(VLOOKUP(Table49[[#This Row],[ITEM CODE]],Table2[[#All],[Item Code]:[Unit Cost]],10,0),0)</f>
        <v>7.2</v>
      </c>
      <c r="O867" s="134">
        <f>IFERROR(VLOOKUP(Table49[[#This Row],[ITEM CODE]],Table2[[#All],[Item Code]:[Unit Cost]],10,0),0)</f>
        <v>7.2</v>
      </c>
      <c r="P867" s="56"/>
      <c r="Q867" s="58"/>
      <c r="R867" s="58">
        <f>Table49[[#This Row],[QUANTITY]]*Table49[[#This Row],[INV Prices]]</f>
        <v>7.2</v>
      </c>
      <c r="S867" s="67"/>
      <c r="V867" s="41"/>
      <c r="W867" s="4" t="str">
        <f>IFERROR(VLOOKUP(Table49[[#This Row],[ITEM CODE]],Table2[[Item Code]:[Category ]],6,0),"")</f>
        <v>FOOD</v>
      </c>
      <c r="X867" s="1" t="str">
        <f>IFERROR(VLOOKUP(Table49[[#This Row],[ITEM CODE]],Table2[[Item Code]:[Sub Category]],7,0),"")</f>
        <v>Semi-Product</v>
      </c>
      <c r="Y867" s="68" t="str">
        <f>Table49[[#This Row],[PO Number]]&amp;COUNTIFS($E$5:E867,E867)</f>
        <v>PO3120412</v>
      </c>
    </row>
    <row r="868" spans="1:25" ht="14.7" customHeight="1" x14ac:dyDescent="0.3">
      <c r="A868" s="1">
        <f>IF(Table49[[#This Row],[ITEM NAME]]="","",ROW()-4)</f>
        <v>864</v>
      </c>
      <c r="B868" s="68">
        <v>45904</v>
      </c>
      <c r="C868" s="4">
        <f>IFERROR(VLOOKUP(B868,Table14[],3,0),"")</f>
        <v>9</v>
      </c>
      <c r="D868" s="4" t="str">
        <f>IFERROR(VLOOKUP(B868,Table14[],2,0),"")</f>
        <v>Week 01</v>
      </c>
      <c r="E868" s="4" t="s">
        <v>1627</v>
      </c>
      <c r="F868" s="44" t="s">
        <v>1628</v>
      </c>
      <c r="G868" s="44" t="s">
        <v>398</v>
      </c>
      <c r="H868" s="41" t="str">
        <f>IFERROR(VLOOKUP(Table49[[#This Row],[ITEM CODE]],Table2[[Item Code]:[Master Name]],2,0),"")</f>
        <v>900118</v>
      </c>
      <c r="I868" s="41" t="s">
        <v>257</v>
      </c>
      <c r="J868" s="65" t="str">
        <f>IFERROR(VLOOKUP(Table49[[#This Row],[ITEM CODE]],Table2[[Item Code]:[Master Name]],3,0),"")</f>
        <v>Raw Stir Fried Kimchi</v>
      </c>
      <c r="K868" s="1" t="str">
        <f>IFERROR(VLOOKUP(Table49[[#This Row],[ITEM CODE]],Table2[[Item Code]:[Master Name]],9,0),"")</f>
        <v>1PKT*1KG</v>
      </c>
      <c r="L868" s="1" t="str">
        <f>IFERROR(VLOOKUP(Table49[[#This Row],[ITEM CODE]],Table2[[Item Code]:[Master Name]],8,0),"")</f>
        <v>PKT</v>
      </c>
      <c r="M868" s="41">
        <v>3</v>
      </c>
      <c r="N868" s="66">
        <f>IFERROR(VLOOKUP(Table49[[#This Row],[ITEM CODE]],Table2[[#All],[Item Code]:[Unit Cost]],10,0),0)</f>
        <v>5.76</v>
      </c>
      <c r="O868" s="134">
        <f>IFERROR(VLOOKUP(Table49[[#This Row],[ITEM CODE]],Table2[[#All],[Item Code]:[Unit Cost]],10,0),0)</f>
        <v>5.76</v>
      </c>
      <c r="P868" s="56"/>
      <c r="Q868" s="58"/>
      <c r="R868" s="58">
        <f>Table49[[#This Row],[QUANTITY]]*Table49[[#This Row],[INV Prices]]</f>
        <v>17.28</v>
      </c>
      <c r="S868" s="67"/>
      <c r="V868" s="41"/>
      <c r="W868" s="4" t="str">
        <f>IFERROR(VLOOKUP(Table49[[#This Row],[ITEM CODE]],Table2[[Item Code]:[Category ]],6,0),"")</f>
        <v>FOOD</v>
      </c>
      <c r="X868" s="1" t="str">
        <f>IFERROR(VLOOKUP(Table49[[#This Row],[ITEM CODE]],Table2[[Item Code]:[Sub Category]],7,0),"")</f>
        <v>Semi-Product</v>
      </c>
      <c r="Y868" s="68" t="str">
        <f>Table49[[#This Row],[PO Number]]&amp;COUNTIFS($E$5:E868,E868)</f>
        <v>PO3120413</v>
      </c>
    </row>
    <row r="869" spans="1:25" ht="14.7" customHeight="1" x14ac:dyDescent="0.3">
      <c r="A869" s="1">
        <f>IF(Table49[[#This Row],[ITEM NAME]]="","",ROW()-4)</f>
        <v>865</v>
      </c>
      <c r="B869" s="68">
        <v>45904</v>
      </c>
      <c r="C869" s="4">
        <f>IFERROR(VLOOKUP(B869,Table14[],3,0),"")</f>
        <v>9</v>
      </c>
      <c r="D869" s="4" t="str">
        <f>IFERROR(VLOOKUP(B869,Table14[],2,0),"")</f>
        <v>Week 01</v>
      </c>
      <c r="E869" s="4" t="s">
        <v>1627</v>
      </c>
      <c r="F869" s="44" t="s">
        <v>1628</v>
      </c>
      <c r="G869" s="44" t="s">
        <v>398</v>
      </c>
      <c r="H869" s="41" t="str">
        <f>IFERROR(VLOOKUP(Table49[[#This Row],[ITEM CODE]],Table2[[Item Code]:[Master Name]],2,0),"")</f>
        <v>900115</v>
      </c>
      <c r="I869" s="41" t="s">
        <v>254</v>
      </c>
      <c r="J869" s="65" t="str">
        <f>IFERROR(VLOOKUP(Table49[[#This Row],[ITEM CODE]],Table2[[Item Code]:[Master Name]],3,0),"")</f>
        <v>Raw Stir Fried Spicy Pork</v>
      </c>
      <c r="K869" s="1" t="str">
        <f>IFERROR(VLOOKUP(Table49[[#This Row],[ITEM CODE]],Table2[[Item Code]:[Master Name]],9,0),"")</f>
        <v>1PKT*1KG</v>
      </c>
      <c r="L869" s="1" t="str">
        <f>IFERROR(VLOOKUP(Table49[[#This Row],[ITEM CODE]],Table2[[Item Code]:[Master Name]],8,0),"")</f>
        <v>PKT</v>
      </c>
      <c r="M869" s="41">
        <v>3</v>
      </c>
      <c r="N869" s="66">
        <f>IFERROR(VLOOKUP(Table49[[#This Row],[ITEM CODE]],Table2[[#All],[Item Code]:[Unit Cost]],10,0),0)</f>
        <v>6</v>
      </c>
      <c r="O869" s="134">
        <f>IFERROR(VLOOKUP(Table49[[#This Row],[ITEM CODE]],Table2[[#All],[Item Code]:[Unit Cost]],10,0),0)</f>
        <v>6</v>
      </c>
      <c r="P869" s="56"/>
      <c r="Q869" s="58"/>
      <c r="R869" s="58">
        <f>Table49[[#This Row],[QUANTITY]]*Table49[[#This Row],[INV Prices]]</f>
        <v>18</v>
      </c>
      <c r="S869" s="67"/>
      <c r="V869" s="41"/>
      <c r="W869" s="4" t="str">
        <f>IFERROR(VLOOKUP(Table49[[#This Row],[ITEM CODE]],Table2[[Item Code]:[Category ]],6,0),"")</f>
        <v>FOOD</v>
      </c>
      <c r="X869" s="1" t="str">
        <f>IFERROR(VLOOKUP(Table49[[#This Row],[ITEM CODE]],Table2[[Item Code]:[Sub Category]],7,0),"")</f>
        <v>Semi-Product</v>
      </c>
      <c r="Y869" s="68" t="str">
        <f>Table49[[#This Row],[PO Number]]&amp;COUNTIFS($E$5:E869,E869)</f>
        <v>PO3120414</v>
      </c>
    </row>
    <row r="870" spans="1:25" ht="14.7" customHeight="1" x14ac:dyDescent="0.3">
      <c r="A870" s="1">
        <f>IF(Table49[[#This Row],[ITEM NAME]]="","",ROW()-4)</f>
        <v>866</v>
      </c>
      <c r="B870" s="68">
        <v>45904</v>
      </c>
      <c r="C870" s="4">
        <f>IFERROR(VLOOKUP(B870,Table14[],3,0),"")</f>
        <v>9</v>
      </c>
      <c r="D870" s="4" t="str">
        <f>IFERROR(VLOOKUP(B870,Table14[],2,0),"")</f>
        <v>Week 01</v>
      </c>
      <c r="E870" s="4" t="s">
        <v>1627</v>
      </c>
      <c r="F870" s="44" t="s">
        <v>1628</v>
      </c>
      <c r="G870" s="44" t="s">
        <v>398</v>
      </c>
      <c r="H870" s="41" t="str">
        <f>IFERROR(VLOOKUP(Table49[[#This Row],[ITEM CODE]],Table2[[Item Code]:[Master Name]],2,0),"")</f>
        <v>900123</v>
      </c>
      <c r="I870" s="41" t="s">
        <v>262</v>
      </c>
      <c r="J870" s="65" t="str">
        <f>IFERROR(VLOOKUP(Table49[[#This Row],[ITEM CODE]],Table2[[Item Code]:[Master Name]],3,0),"")</f>
        <v>Raw Sweet &amp; Spicy Sauce (Yangyum Sauce)</v>
      </c>
      <c r="K870" s="1" t="str">
        <f>IFERROR(VLOOKUP(Table49[[#This Row],[ITEM CODE]],Table2[[Item Code]:[Master Name]],9,0),"")</f>
        <v>1PKT*1KG</v>
      </c>
      <c r="L870" s="1" t="str">
        <f>IFERROR(VLOOKUP(Table49[[#This Row],[ITEM CODE]],Table2[[Item Code]:[Master Name]],8,0),"")</f>
        <v>PKT</v>
      </c>
      <c r="M870" s="41">
        <v>1</v>
      </c>
      <c r="N870" s="66">
        <f>IFERROR(VLOOKUP(Table49[[#This Row],[ITEM CODE]],Table2[[#All],[Item Code]:[Unit Cost]],10,0),0)</f>
        <v>5.16</v>
      </c>
      <c r="O870" s="134">
        <f>IFERROR(VLOOKUP(Table49[[#This Row],[ITEM CODE]],Table2[[#All],[Item Code]:[Unit Cost]],10,0),0)</f>
        <v>5.16</v>
      </c>
      <c r="P870" s="56"/>
      <c r="Q870" s="58"/>
      <c r="R870" s="58">
        <f>Table49[[#This Row],[QUANTITY]]*Table49[[#This Row],[INV Prices]]</f>
        <v>5.16</v>
      </c>
      <c r="S870" s="67"/>
      <c r="V870" s="41"/>
      <c r="W870" s="4" t="str">
        <f>IFERROR(VLOOKUP(Table49[[#This Row],[ITEM CODE]],Table2[[Item Code]:[Category ]],6,0),"")</f>
        <v>FOOD</v>
      </c>
      <c r="X870" s="1" t="str">
        <f>IFERROR(VLOOKUP(Table49[[#This Row],[ITEM CODE]],Table2[[Item Code]:[Sub Category]],7,0),"")</f>
        <v>Semi-Product</v>
      </c>
      <c r="Y870" s="68" t="str">
        <f>Table49[[#This Row],[PO Number]]&amp;COUNTIFS($E$5:E870,E870)</f>
        <v>PO3120415</v>
      </c>
    </row>
    <row r="871" spans="1:25" ht="14.7" customHeight="1" x14ac:dyDescent="0.3">
      <c r="A871" s="1">
        <f>IF(Table49[[#This Row],[ITEM NAME]]="","",ROW()-4)</f>
        <v>867</v>
      </c>
      <c r="B871" s="68">
        <v>45904</v>
      </c>
      <c r="C871" s="4">
        <f>IFERROR(VLOOKUP(B871,Table14[],3,0),"")</f>
        <v>9</v>
      </c>
      <c r="D871" s="4" t="str">
        <f>IFERROR(VLOOKUP(B871,Table14[],2,0),"")</f>
        <v>Week 01</v>
      </c>
      <c r="E871" s="4" t="s">
        <v>1627</v>
      </c>
      <c r="F871" s="44" t="s">
        <v>1628</v>
      </c>
      <c r="G871" s="44" t="s">
        <v>398</v>
      </c>
      <c r="H871" s="41" t="str">
        <f>IFERROR(VLOOKUP(Table49[[#This Row],[ITEM CODE]],Table2[[Item Code]:[Master Name]],2,0),"")</f>
        <v>C0101010537</v>
      </c>
      <c r="I871" s="41" t="s">
        <v>565</v>
      </c>
      <c r="J871" s="65" t="str">
        <f>IFERROR(VLOOKUP(Table49[[#This Row],[ITEM CODE]],Table2[[Item Code]:[Master Name]],3,0),"")</f>
        <v>Fried Chicken Flour</v>
      </c>
      <c r="K871" s="1" t="str">
        <f>IFERROR(VLOOKUP(Table49[[#This Row],[ITEM CODE]],Table2[[Item Code]:[Master Name]],9,0),"")</f>
        <v>1PKT*1KG</v>
      </c>
      <c r="L871" s="1" t="str">
        <f>IFERROR(VLOOKUP(Table49[[#This Row],[ITEM CODE]],Table2[[Item Code]:[Master Name]],8,0),"")</f>
        <v>KG</v>
      </c>
      <c r="M871" s="41">
        <v>2</v>
      </c>
      <c r="N871" s="66">
        <f>IFERROR(VLOOKUP(Table49[[#This Row],[ITEM CODE]],Table2[[#All],[Item Code]:[Unit Cost]],10,0),0)</f>
        <v>7.4550000000000001</v>
      </c>
      <c r="O871" s="134">
        <f>IFERROR(VLOOKUP(Table49[[#This Row],[ITEM CODE]],Table2[[#All],[Item Code]:[Unit Cost]],10,0),0)</f>
        <v>7.4550000000000001</v>
      </c>
      <c r="P871" s="56"/>
      <c r="Q871" s="58"/>
      <c r="R871" s="58">
        <f>Table49[[#This Row],[QUANTITY]]*Table49[[#This Row],[INV Prices]]</f>
        <v>14.91</v>
      </c>
      <c r="S871" s="67"/>
      <c r="V871" s="41"/>
      <c r="W871" s="4" t="str">
        <f>IFERROR(VLOOKUP(Table49[[#This Row],[ITEM CODE]],Table2[[Item Code]:[Category ]],6,0),"")</f>
        <v>FOOD</v>
      </c>
      <c r="X871" s="1" t="str">
        <f>IFERROR(VLOOKUP(Table49[[#This Row],[ITEM CODE]],Table2[[Item Code]:[Sub Category]],7,0),"")</f>
        <v>Semi-Product</v>
      </c>
      <c r="Y871" s="68" t="str">
        <f>Table49[[#This Row],[PO Number]]&amp;COUNTIFS($E$5:E871,E871)</f>
        <v>PO3120416</v>
      </c>
    </row>
    <row r="872" spans="1:25" ht="14.7" customHeight="1" x14ac:dyDescent="0.3">
      <c r="A872" s="1">
        <f>IF(Table49[[#This Row],[ITEM NAME]]="","",ROW()-4)</f>
        <v>868</v>
      </c>
      <c r="B872" s="68">
        <v>45904</v>
      </c>
      <c r="C872" s="4">
        <f>IFERROR(VLOOKUP(B872,Table14[],3,0),"")</f>
        <v>9</v>
      </c>
      <c r="D872" s="4" t="str">
        <f>IFERROR(VLOOKUP(B872,Table14[],2,0),"")</f>
        <v>Week 01</v>
      </c>
      <c r="E872" s="4" t="s">
        <v>1627</v>
      </c>
      <c r="F872" s="44" t="s">
        <v>1628</v>
      </c>
      <c r="G872" s="44" t="s">
        <v>398</v>
      </c>
      <c r="H872" s="41" t="str">
        <f>IFERROR(VLOOKUP(Table49[[#This Row],[ITEM CODE]],Table2[[Item Code]:[Master Name]],2,0),"")</f>
        <v>8852043005014</v>
      </c>
      <c r="I872" s="41" t="s">
        <v>530</v>
      </c>
      <c r="J872" s="65" t="str">
        <f>IFERROR(VLOOKUP(Table49[[#This Row],[ITEM CODE]],Table2[[Item Code]:[Master Name]],3,0),"")</f>
        <v>SMOKED COCKTAIL SAUSAGE DELUXE 1KG</v>
      </c>
      <c r="K872" s="1" t="str">
        <f>IFERROR(VLOOKUP(Table49[[#This Row],[ITEM CODE]],Table2[[Item Code]:[Master Name]],9,0),"")</f>
        <v>1CTN*11PKT*1KG</v>
      </c>
      <c r="L872" s="1" t="str">
        <f>IFERROR(VLOOKUP(Table49[[#This Row],[ITEM CODE]],Table2[[Item Code]:[Master Name]],8,0),"")</f>
        <v>PKT</v>
      </c>
      <c r="M872" s="41">
        <v>1</v>
      </c>
      <c r="N872" s="66">
        <f>IFERROR(VLOOKUP(Table49[[#This Row],[ITEM CODE]],Table2[[#All],[Item Code]:[Unit Cost]],10,0),0)</f>
        <v>6.96</v>
      </c>
      <c r="O872" s="134">
        <f>IFERROR(VLOOKUP(Table49[[#This Row],[ITEM CODE]],Table2[[#All],[Item Code]:[Unit Cost]],10,0),0)</f>
        <v>6.96</v>
      </c>
      <c r="P872" s="56"/>
      <c r="Q872" s="58"/>
      <c r="R872" s="58">
        <f>Table49[[#This Row],[QUANTITY]]*Table49[[#This Row],[INV Prices]]</f>
        <v>6.96</v>
      </c>
      <c r="S872" s="67"/>
      <c r="V872" s="41"/>
      <c r="W872" s="4" t="str">
        <f>IFERROR(VLOOKUP(Table49[[#This Row],[ITEM CODE]],Table2[[Item Code]:[Category ]],6,0),"")</f>
        <v>FOOD</v>
      </c>
      <c r="X872" s="1" t="str">
        <f>IFERROR(VLOOKUP(Table49[[#This Row],[ITEM CODE]],Table2[[Item Code]:[Sub Category]],7,0),"")</f>
        <v>Froozen Food</v>
      </c>
      <c r="Y872" s="68" t="str">
        <f>Table49[[#This Row],[PO Number]]&amp;COUNTIFS($E$5:E872,E872)</f>
        <v>PO3120417</v>
      </c>
    </row>
    <row r="873" spans="1:25" ht="14.7" customHeight="1" x14ac:dyDescent="0.3">
      <c r="A873" s="1">
        <f>IF(Table49[[#This Row],[ITEM NAME]]="","",ROW()-4)</f>
        <v>869</v>
      </c>
      <c r="B873" s="68">
        <v>45904</v>
      </c>
      <c r="C873" s="4">
        <f>IFERROR(VLOOKUP(B873,Table14[],3,0),"")</f>
        <v>9</v>
      </c>
      <c r="D873" s="4" t="str">
        <f>IFERROR(VLOOKUP(B873,Table14[],2,0),"")</f>
        <v>Week 01</v>
      </c>
      <c r="E873" s="4" t="s">
        <v>1629</v>
      </c>
      <c r="F873" s="44" t="s">
        <v>1630</v>
      </c>
      <c r="G873" s="44" t="s">
        <v>398</v>
      </c>
      <c r="H873" s="41" t="str">
        <f>IFERROR(VLOOKUP(Table49[[#This Row],[ITEM CODE]],Table2[[Item Code]:[Master Name]],2,0),"")</f>
        <v>C0101010536</v>
      </c>
      <c r="I873" s="41" t="s">
        <v>545</v>
      </c>
      <c r="J873" s="65" t="str">
        <f>IFERROR(VLOOKUP(Table49[[#This Row],[ITEM CODE]],Table2[[Item Code]:[Master Name]],3,0),"")</f>
        <v xml:space="preserve">Semi Chicken Sweet &amp; Spicy Korean Sauce </v>
      </c>
      <c r="K873" s="1" t="str">
        <f>IFERROR(VLOOKUP(Table49[[#This Row],[ITEM CODE]],Table2[[Item Code]:[Master Name]],9,0),"")</f>
        <v>1PKT*1KG</v>
      </c>
      <c r="L873" s="1" t="str">
        <f>IFERROR(VLOOKUP(Table49[[#This Row],[ITEM CODE]],Table2[[Item Code]:[Master Name]],8,0),"")</f>
        <v>KG</v>
      </c>
      <c r="M873" s="41">
        <v>1</v>
      </c>
      <c r="N873" s="66">
        <f>IFERROR(VLOOKUP(Table49[[#This Row],[ITEM CODE]],Table2[[#All],[Item Code]:[Unit Cost]],10,0),0)</f>
        <v>6.9239999999999995</v>
      </c>
      <c r="O873" s="134">
        <f>IFERROR(VLOOKUP(Table49[[#This Row],[ITEM CODE]],Table2[[#All],[Item Code]:[Unit Cost]],10,0),0)</f>
        <v>6.9239999999999995</v>
      </c>
      <c r="P873" s="56"/>
      <c r="Q873" s="58"/>
      <c r="R873" s="58">
        <f>Table49[[#This Row],[QUANTITY]]*Table49[[#This Row],[INV Prices]]</f>
        <v>6.9239999999999995</v>
      </c>
      <c r="S873" s="67"/>
      <c r="V873" s="41"/>
      <c r="W873" s="4" t="str">
        <f>IFERROR(VLOOKUP(Table49[[#This Row],[ITEM CODE]],Table2[[Item Code]:[Category ]],6,0),"")</f>
        <v>FOOD</v>
      </c>
      <c r="X873" s="1" t="str">
        <f>IFERROR(VLOOKUP(Table49[[#This Row],[ITEM CODE]],Table2[[Item Code]:[Sub Category]],7,0),"")</f>
        <v>Semi-Product</v>
      </c>
      <c r="Y873" s="68" t="str">
        <f>Table49[[#This Row],[PO Number]]&amp;COUNTIFS($E$5:E873,E873)</f>
        <v>PO312031</v>
      </c>
    </row>
    <row r="874" spans="1:25" ht="14.7" customHeight="1" x14ac:dyDescent="0.3">
      <c r="A874" s="1">
        <f>IF(Table49[[#This Row],[ITEM NAME]]="","",ROW()-4)</f>
        <v>870</v>
      </c>
      <c r="B874" s="68">
        <v>45904</v>
      </c>
      <c r="C874" s="4">
        <f>IFERROR(VLOOKUP(B874,Table14[],3,0),"")</f>
        <v>9</v>
      </c>
      <c r="D874" s="4" t="str">
        <f>IFERROR(VLOOKUP(B874,Table14[],2,0),"")</f>
        <v>Week 01</v>
      </c>
      <c r="E874" s="4" t="s">
        <v>1631</v>
      </c>
      <c r="F874" s="44" t="s">
        <v>1632</v>
      </c>
      <c r="G874" s="44" t="s">
        <v>402</v>
      </c>
      <c r="H874" s="41" t="str">
        <f>IFERROR(VLOOKUP(Table49[[#This Row],[ITEM CODE]],Table2[[Item Code]:[Master Name]],2,0),"")</f>
        <v>900114</v>
      </c>
      <c r="I874" s="41" t="s">
        <v>253</v>
      </c>
      <c r="J874" s="65" t="str">
        <f>IFERROR(VLOOKUP(Table49[[#This Row],[ITEM CODE]],Table2[[Item Code]:[Master Name]],3,0),"")</f>
        <v>Raw Bulgogi Pork</v>
      </c>
      <c r="K874" s="1" t="str">
        <f>IFERROR(VLOOKUP(Table49[[#This Row],[ITEM CODE]],Table2[[Item Code]:[Master Name]],9,0),"")</f>
        <v>1PKT*1KG</v>
      </c>
      <c r="L874" s="1" t="str">
        <f>IFERROR(VLOOKUP(Table49[[#This Row],[ITEM CODE]],Table2[[Item Code]:[Master Name]],8,0),"")</f>
        <v>PKT</v>
      </c>
      <c r="M874" s="41">
        <v>3</v>
      </c>
      <c r="N874" s="66">
        <f>IFERROR(VLOOKUP(Table49[[#This Row],[ITEM CODE]],Table2[[#All],[Item Code]:[Unit Cost]],10,0),0)</f>
        <v>5.76</v>
      </c>
      <c r="O874" s="134">
        <f>IFERROR(VLOOKUP(Table49[[#This Row],[ITEM CODE]],Table2[[#All],[Item Code]:[Unit Cost]],10,0),0)</f>
        <v>5.76</v>
      </c>
      <c r="P874" s="56"/>
      <c r="Q874" s="58"/>
      <c r="R874" s="58">
        <f>Table49[[#This Row],[QUANTITY]]*Table49[[#This Row],[INV Prices]]</f>
        <v>17.28</v>
      </c>
      <c r="S874" s="67"/>
      <c r="V874" s="41"/>
      <c r="W874" s="4" t="str">
        <f>IFERROR(VLOOKUP(Table49[[#This Row],[ITEM CODE]],Table2[[Item Code]:[Category ]],6,0),"")</f>
        <v>FOOD</v>
      </c>
      <c r="X874" s="1" t="str">
        <f>IFERROR(VLOOKUP(Table49[[#This Row],[ITEM CODE]],Table2[[Item Code]:[Sub Category]],7,0),"")</f>
        <v>Semi-Product</v>
      </c>
      <c r="Y874" s="68" t="str">
        <f>Table49[[#This Row],[PO Number]]&amp;COUNTIFS($E$5:E874,E874)</f>
        <v>PO312051</v>
      </c>
    </row>
    <row r="875" spans="1:25" ht="14.7" customHeight="1" x14ac:dyDescent="0.3">
      <c r="A875" s="1">
        <f>IF(Table49[[#This Row],[ITEM NAME]]="","",ROW()-4)</f>
        <v>871</v>
      </c>
      <c r="B875" s="68">
        <v>45904</v>
      </c>
      <c r="C875" s="4">
        <f>IFERROR(VLOOKUP(B875,Table14[],3,0),"")</f>
        <v>9</v>
      </c>
      <c r="D875" s="4" t="str">
        <f>IFERROR(VLOOKUP(B875,Table14[],2,0),"")</f>
        <v>Week 01</v>
      </c>
      <c r="E875" s="4" t="s">
        <v>1633</v>
      </c>
      <c r="F875" s="44" t="s">
        <v>1634</v>
      </c>
      <c r="G875" s="44" t="s">
        <v>528</v>
      </c>
      <c r="H875" s="41" t="str">
        <f>IFERROR(VLOOKUP(Table49[[#This Row],[ITEM CODE]],Table2[[Item Code]:[Master Name]],2,0),"")</f>
        <v>C0101010536</v>
      </c>
      <c r="I875" s="41" t="s">
        <v>545</v>
      </c>
      <c r="J875" s="65" t="str">
        <f>IFERROR(VLOOKUP(Table49[[#This Row],[ITEM CODE]],Table2[[Item Code]:[Master Name]],3,0),"")</f>
        <v xml:space="preserve">Semi Chicken Sweet &amp; Spicy Korean Sauce </v>
      </c>
      <c r="K875" s="1" t="str">
        <f>IFERROR(VLOOKUP(Table49[[#This Row],[ITEM CODE]],Table2[[Item Code]:[Master Name]],9,0),"")</f>
        <v>1PKT*1KG</v>
      </c>
      <c r="L875" s="1" t="str">
        <f>IFERROR(VLOOKUP(Table49[[#This Row],[ITEM CODE]],Table2[[Item Code]:[Master Name]],8,0),"")</f>
        <v>KG</v>
      </c>
      <c r="M875" s="41">
        <v>7</v>
      </c>
      <c r="N875" s="66">
        <f>IFERROR(VLOOKUP(Table49[[#This Row],[ITEM CODE]],Table2[[#All],[Item Code]:[Unit Cost]],10,0),0)</f>
        <v>6.9239999999999995</v>
      </c>
      <c r="O875" s="134">
        <f>IFERROR(VLOOKUP(Table49[[#This Row],[ITEM CODE]],Table2[[#All],[Item Code]:[Unit Cost]],10,0),0)</f>
        <v>6.9239999999999995</v>
      </c>
      <c r="P875" s="56"/>
      <c r="Q875" s="58"/>
      <c r="R875" s="58">
        <f>Table49[[#This Row],[QUANTITY]]*Table49[[#This Row],[INV Prices]]</f>
        <v>48.467999999999996</v>
      </c>
      <c r="S875" s="67"/>
      <c r="V875" s="41"/>
      <c r="W875" s="4" t="str">
        <f>IFERROR(VLOOKUP(Table49[[#This Row],[ITEM CODE]],Table2[[Item Code]:[Category ]],6,0),"")</f>
        <v>FOOD</v>
      </c>
      <c r="X875" s="1" t="str">
        <f>IFERROR(VLOOKUP(Table49[[#This Row],[ITEM CODE]],Table2[[Item Code]:[Sub Category]],7,0),"")</f>
        <v>Semi-Product</v>
      </c>
      <c r="Y875" s="68" t="str">
        <f>Table49[[#This Row],[PO Number]]&amp;COUNTIFS($E$5:E875,E875)</f>
        <v>PO312061</v>
      </c>
    </row>
    <row r="876" spans="1:25" ht="14.7" customHeight="1" x14ac:dyDescent="0.3">
      <c r="A876" s="1">
        <f>IF(Table49[[#This Row],[ITEM NAME]]="","",ROW()-4)</f>
        <v>872</v>
      </c>
      <c r="B876" s="68">
        <v>45904</v>
      </c>
      <c r="C876" s="4">
        <f>IFERROR(VLOOKUP(B876,Table14[],3,0),"")</f>
        <v>9</v>
      </c>
      <c r="D876" s="4" t="str">
        <f>IFERROR(VLOOKUP(B876,Table14[],2,0),"")</f>
        <v>Week 01</v>
      </c>
      <c r="E876" s="4" t="s">
        <v>1635</v>
      </c>
      <c r="F876" s="44" t="s">
        <v>1636</v>
      </c>
      <c r="G876" s="44" t="s">
        <v>528</v>
      </c>
      <c r="H876" s="41" t="str">
        <f>IFERROR(VLOOKUP(Table49[[#This Row],[ITEM CODE]],Table2[[Item Code]:[Master Name]],2,0),"")</f>
        <v>C0101010534</v>
      </c>
      <c r="I876" s="41" t="s">
        <v>543</v>
      </c>
      <c r="J876" s="65" t="str">
        <f>IFERROR(VLOOKUP(Table49[[#This Row],[ITEM CODE]],Table2[[Item Code]:[Master Name]],3,0),"")</f>
        <v>Raw Frozen Chicken Drumstick</v>
      </c>
      <c r="K876" s="1" t="str">
        <f>IFERROR(VLOOKUP(Table49[[#This Row],[ITEM CODE]],Table2[[Item Code]:[Master Name]],9,0),"")</f>
        <v>1PKT*1KG</v>
      </c>
      <c r="L876" s="1" t="str">
        <f>IFERROR(VLOOKUP(Table49[[#This Row],[ITEM CODE]],Table2[[Item Code]:[Master Name]],8,0),"")</f>
        <v>KG</v>
      </c>
      <c r="M876" s="41">
        <v>5</v>
      </c>
      <c r="N876" s="66">
        <f>IFERROR(VLOOKUP(Table49[[#This Row],[ITEM CODE]],Table2[[#All],[Item Code]:[Unit Cost]],10,0),0)</f>
        <v>4.74</v>
      </c>
      <c r="O876" s="134">
        <f>IFERROR(VLOOKUP(Table49[[#This Row],[ITEM CODE]],Table2[[#All],[Item Code]:[Unit Cost]],10,0),0)</f>
        <v>4.74</v>
      </c>
      <c r="P876" s="56"/>
      <c r="Q876" s="58"/>
      <c r="R876" s="58">
        <f>Table49[[#This Row],[QUANTITY]]*Table49[[#This Row],[INV Prices]]</f>
        <v>23.700000000000003</v>
      </c>
      <c r="S876" s="67"/>
      <c r="V876" s="41"/>
      <c r="W876" s="4" t="str">
        <f>IFERROR(VLOOKUP(Table49[[#This Row],[ITEM CODE]],Table2[[Item Code]:[Category ]],6,0),"")</f>
        <v>FOOD</v>
      </c>
      <c r="X876" s="1" t="str">
        <f>IFERROR(VLOOKUP(Table49[[#This Row],[ITEM CODE]],Table2[[Item Code]:[Sub Category]],7,0),"")</f>
        <v>Semi-Product</v>
      </c>
      <c r="Y876" s="68" t="str">
        <f>Table49[[#This Row],[PO Number]]&amp;COUNTIFS($E$5:E876,E876)</f>
        <v>PO312071</v>
      </c>
    </row>
    <row r="877" spans="1:25" ht="14.7" customHeight="1" x14ac:dyDescent="0.3">
      <c r="A877" s="1">
        <f>IF(Table49[[#This Row],[ITEM NAME]]="","",ROW()-4)</f>
        <v>873</v>
      </c>
      <c r="B877" s="68">
        <v>45904</v>
      </c>
      <c r="C877" s="4">
        <f>IFERROR(VLOOKUP(B877,Table14[],3,0),"")</f>
        <v>9</v>
      </c>
      <c r="D877" s="4" t="str">
        <f>IFERROR(VLOOKUP(B877,Table14[],2,0),"")</f>
        <v>Week 01</v>
      </c>
      <c r="E877" s="4" t="s">
        <v>1635</v>
      </c>
      <c r="F877" s="44" t="s">
        <v>1636</v>
      </c>
      <c r="G877" s="44" t="s">
        <v>528</v>
      </c>
      <c r="H877" s="41" t="str">
        <f>IFERROR(VLOOKUP(Table49[[#This Row],[ITEM CODE]],Table2[[Item Code]:[Master Name]],2,0),"")</f>
        <v>C0101010535</v>
      </c>
      <c r="I877" s="41" t="s">
        <v>544</v>
      </c>
      <c r="J877" s="65" t="str">
        <f>IFERROR(VLOOKUP(Table49[[#This Row],[ITEM CODE]],Table2[[Item Code]:[Master Name]],3,0),"")</f>
        <v>Raw Frozen Chicken Middle Wing</v>
      </c>
      <c r="K877" s="1" t="str">
        <f>IFERROR(VLOOKUP(Table49[[#This Row],[ITEM CODE]],Table2[[Item Code]:[Master Name]],9,0),"")</f>
        <v>1PKT*1KG</v>
      </c>
      <c r="L877" s="1" t="str">
        <f>IFERROR(VLOOKUP(Table49[[#This Row],[ITEM CODE]],Table2[[Item Code]:[Master Name]],8,0),"")</f>
        <v>KG</v>
      </c>
      <c r="M877" s="41">
        <v>4</v>
      </c>
      <c r="N877" s="66">
        <f>IFERROR(VLOOKUP(Table49[[#This Row],[ITEM CODE]],Table2[[#All],[Item Code]:[Unit Cost]],10,0),0)</f>
        <v>7.3800000000000008</v>
      </c>
      <c r="O877" s="134">
        <f>IFERROR(VLOOKUP(Table49[[#This Row],[ITEM CODE]],Table2[[#All],[Item Code]:[Unit Cost]],10,0),0)</f>
        <v>7.3800000000000008</v>
      </c>
      <c r="P877" s="56"/>
      <c r="Q877" s="58"/>
      <c r="R877" s="58">
        <f>Table49[[#This Row],[QUANTITY]]*Table49[[#This Row],[INV Prices]]</f>
        <v>29.520000000000003</v>
      </c>
      <c r="S877" s="67"/>
      <c r="V877" s="41"/>
      <c r="W877" s="4" t="str">
        <f>IFERROR(VLOOKUP(Table49[[#This Row],[ITEM CODE]],Table2[[Item Code]:[Category ]],6,0),"")</f>
        <v>FOOD</v>
      </c>
      <c r="X877" s="1" t="str">
        <f>IFERROR(VLOOKUP(Table49[[#This Row],[ITEM CODE]],Table2[[Item Code]:[Sub Category]],7,0),"")</f>
        <v>Semi-Product</v>
      </c>
      <c r="Y877" s="68" t="str">
        <f>Table49[[#This Row],[PO Number]]&amp;COUNTIFS($E$5:E877,E877)</f>
        <v>PO312072</v>
      </c>
    </row>
    <row r="878" spans="1:25" ht="14.7" customHeight="1" x14ac:dyDescent="0.3">
      <c r="A878" s="1">
        <f>IF(Table49[[#This Row],[ITEM NAME]]="","",ROW()-4)</f>
        <v>874</v>
      </c>
      <c r="B878" s="68">
        <v>45904</v>
      </c>
      <c r="C878" s="4">
        <f>IFERROR(VLOOKUP(B878,Table14[],3,0),"")</f>
        <v>9</v>
      </c>
      <c r="D878" s="4" t="str">
        <f>IFERROR(VLOOKUP(B878,Table14[],2,0),"")</f>
        <v>Week 01</v>
      </c>
      <c r="E878" s="4" t="s">
        <v>1635</v>
      </c>
      <c r="F878" s="44" t="s">
        <v>1636</v>
      </c>
      <c r="G878" s="44" t="s">
        <v>528</v>
      </c>
      <c r="H878" s="41" t="str">
        <f>IFERROR(VLOOKUP(Table49[[#This Row],[ITEM CODE]],Table2[[Item Code]:[Master Name]],2,0),"")</f>
        <v>900120</v>
      </c>
      <c r="I878" s="41" t="s">
        <v>259</v>
      </c>
      <c r="J878" s="65" t="str">
        <f>IFERROR(VLOOKUP(Table49[[#This Row],[ITEM CODE]],Table2[[Item Code]:[Master Name]],3,0),"")</f>
        <v>Raw Cheese Corn Dog</v>
      </c>
      <c r="K878" s="1" t="str">
        <f>IFERROR(VLOOKUP(Table49[[#This Row],[ITEM CODE]],Table2[[Item Code]:[Master Name]],9,0),"")</f>
        <v>1PKT*6PCS*100G</v>
      </c>
      <c r="L878" s="1" t="str">
        <f>IFERROR(VLOOKUP(Table49[[#This Row],[ITEM CODE]],Table2[[Item Code]:[Master Name]],8,0),"")</f>
        <v>PKT</v>
      </c>
      <c r="M878" s="41">
        <v>5</v>
      </c>
      <c r="N878" s="66">
        <f>IFERROR(VLOOKUP(Table49[[#This Row],[ITEM CODE]],Table2[[#All],[Item Code]:[Unit Cost]],10,0),0)</f>
        <v>4.9000000000000004</v>
      </c>
      <c r="O878" s="134">
        <f>IFERROR(VLOOKUP(Table49[[#This Row],[ITEM CODE]],Table2[[#All],[Item Code]:[Unit Cost]],10,0),0)</f>
        <v>4.9000000000000004</v>
      </c>
      <c r="P878" s="56"/>
      <c r="Q878" s="58"/>
      <c r="R878" s="58">
        <f>Table49[[#This Row],[QUANTITY]]*Table49[[#This Row],[INV Prices]]</f>
        <v>24.5</v>
      </c>
      <c r="S878" s="67"/>
      <c r="V878" s="41"/>
      <c r="W878" s="4" t="str">
        <f>IFERROR(VLOOKUP(Table49[[#This Row],[ITEM CODE]],Table2[[Item Code]:[Category ]],6,0),"")</f>
        <v>FOOD</v>
      </c>
      <c r="X878" s="1" t="str">
        <f>IFERROR(VLOOKUP(Table49[[#This Row],[ITEM CODE]],Table2[[Item Code]:[Sub Category]],7,0),"")</f>
        <v>Semi-Product</v>
      </c>
      <c r="Y878" s="68" t="str">
        <f>Table49[[#This Row],[PO Number]]&amp;COUNTIFS($E$5:E878,E878)</f>
        <v>PO312073</v>
      </c>
    </row>
    <row r="879" spans="1:25" ht="14.7" customHeight="1" x14ac:dyDescent="0.3">
      <c r="A879" s="1">
        <f>IF(Table49[[#This Row],[ITEM NAME]]="","",ROW()-4)</f>
        <v>875</v>
      </c>
      <c r="B879" s="68">
        <v>45904</v>
      </c>
      <c r="C879" s="4">
        <f>IFERROR(VLOOKUP(B879,Table14[],3,0),"")</f>
        <v>9</v>
      </c>
      <c r="D879" s="4" t="str">
        <f>IFERROR(VLOOKUP(B879,Table14[],2,0),"")</f>
        <v>Week 01</v>
      </c>
      <c r="E879" s="4" t="s">
        <v>1635</v>
      </c>
      <c r="F879" s="44" t="s">
        <v>1636</v>
      </c>
      <c r="G879" s="44" t="s">
        <v>528</v>
      </c>
      <c r="H879" s="41" t="str">
        <f>IFERROR(VLOOKUP(Table49[[#This Row],[ITEM CODE]],Table2[[Item Code]:[Master Name]],2,0),"")</f>
        <v>900117</v>
      </c>
      <c r="I879" s="41" t="s">
        <v>256</v>
      </c>
      <c r="J879" s="65" t="str">
        <f>IFERROR(VLOOKUP(Table49[[#This Row],[ITEM CODE]],Table2[[Item Code]:[Master Name]],3,0),"")</f>
        <v xml:space="preserve">Raw Deep Fried Chicken </v>
      </c>
      <c r="K879" s="1" t="str">
        <f>IFERROR(VLOOKUP(Table49[[#This Row],[ITEM CODE]],Table2[[Item Code]:[Master Name]],9,0),"")</f>
        <v>1PKT*1KG</v>
      </c>
      <c r="L879" s="1" t="str">
        <f>IFERROR(VLOOKUP(Table49[[#This Row],[ITEM CODE]],Table2[[Item Code]:[Master Name]],8,0),"")</f>
        <v>PKT</v>
      </c>
      <c r="M879" s="41">
        <v>7</v>
      </c>
      <c r="N879" s="66">
        <f>IFERROR(VLOOKUP(Table49[[#This Row],[ITEM CODE]],Table2[[#All],[Item Code]:[Unit Cost]],10,0),0)</f>
        <v>6</v>
      </c>
      <c r="O879" s="134">
        <f>IFERROR(VLOOKUP(Table49[[#This Row],[ITEM CODE]],Table2[[#All],[Item Code]:[Unit Cost]],10,0),0)</f>
        <v>6</v>
      </c>
      <c r="P879" s="56"/>
      <c r="Q879" s="58"/>
      <c r="R879" s="58">
        <f>Table49[[#This Row],[QUANTITY]]*Table49[[#This Row],[INV Prices]]</f>
        <v>42</v>
      </c>
      <c r="S879" s="67"/>
      <c r="V879" s="41"/>
      <c r="W879" s="4" t="str">
        <f>IFERROR(VLOOKUP(Table49[[#This Row],[ITEM CODE]],Table2[[Item Code]:[Category ]],6,0),"")</f>
        <v>FOOD</v>
      </c>
      <c r="X879" s="1" t="str">
        <f>IFERROR(VLOOKUP(Table49[[#This Row],[ITEM CODE]],Table2[[Item Code]:[Sub Category]],7,0),"")</f>
        <v>Semi-Product</v>
      </c>
      <c r="Y879" s="68" t="str">
        <f>Table49[[#This Row],[PO Number]]&amp;COUNTIFS($E$5:E879,E879)</f>
        <v>PO312074</v>
      </c>
    </row>
    <row r="880" spans="1:25" ht="14.7" customHeight="1" x14ac:dyDescent="0.3">
      <c r="A880" s="1">
        <f>IF(Table49[[#This Row],[ITEM NAME]]="","",ROW()-4)</f>
        <v>876</v>
      </c>
      <c r="B880" s="68">
        <v>45904</v>
      </c>
      <c r="C880" s="4">
        <f>IFERROR(VLOOKUP(B880,Table14[],3,0),"")</f>
        <v>9</v>
      </c>
      <c r="D880" s="4" t="str">
        <f>IFERROR(VLOOKUP(B880,Table14[],2,0),"")</f>
        <v>Week 01</v>
      </c>
      <c r="E880" s="4" t="s">
        <v>1635</v>
      </c>
      <c r="F880" s="44" t="s">
        <v>1636</v>
      </c>
      <c r="G880" s="44" t="s">
        <v>528</v>
      </c>
      <c r="H880" s="41" t="str">
        <f>IFERROR(VLOOKUP(Table49[[#This Row],[ITEM CODE]],Table2[[Item Code]:[Master Name]],2,0),"")</f>
        <v>900121</v>
      </c>
      <c r="I880" s="41" t="s">
        <v>260</v>
      </c>
      <c r="J880" s="65" t="str">
        <f>IFERROR(VLOOKUP(Table49[[#This Row],[ITEM CODE]],Table2[[Item Code]:[Master Name]],3,0),"")</f>
        <v>Raw Sausage Corn Dog</v>
      </c>
      <c r="K880" s="1" t="str">
        <f>IFERROR(VLOOKUP(Table49[[#This Row],[ITEM CODE]],Table2[[Item Code]:[Master Name]],9,0),"")</f>
        <v>1PKT*6PCS*100G</v>
      </c>
      <c r="L880" s="1" t="str">
        <f>IFERROR(VLOOKUP(Table49[[#This Row],[ITEM CODE]],Table2[[Item Code]:[Master Name]],8,0),"")</f>
        <v>PKT</v>
      </c>
      <c r="M880" s="41">
        <v>4</v>
      </c>
      <c r="N880" s="66">
        <f>IFERROR(VLOOKUP(Table49[[#This Row],[ITEM CODE]],Table2[[#All],[Item Code]:[Unit Cost]],10,0),0)</f>
        <v>3.67</v>
      </c>
      <c r="O880" s="134">
        <f>IFERROR(VLOOKUP(Table49[[#This Row],[ITEM CODE]],Table2[[#All],[Item Code]:[Unit Cost]],10,0),0)</f>
        <v>3.67</v>
      </c>
      <c r="P880" s="56"/>
      <c r="Q880" s="58"/>
      <c r="R880" s="58">
        <f>Table49[[#This Row],[QUANTITY]]*Table49[[#This Row],[INV Prices]]</f>
        <v>14.68</v>
      </c>
      <c r="S880" s="67"/>
      <c r="V880" s="41"/>
      <c r="W880" s="4" t="str">
        <f>IFERROR(VLOOKUP(Table49[[#This Row],[ITEM CODE]],Table2[[Item Code]:[Category ]],6,0),"")</f>
        <v>FOOD</v>
      </c>
      <c r="X880" s="1" t="str">
        <f>IFERROR(VLOOKUP(Table49[[#This Row],[ITEM CODE]],Table2[[Item Code]:[Sub Category]],7,0),"")</f>
        <v>Semi-Product</v>
      </c>
      <c r="Y880" s="68" t="str">
        <f>Table49[[#This Row],[PO Number]]&amp;COUNTIFS($E$5:E880,E880)</f>
        <v>PO312075</v>
      </c>
    </row>
    <row r="881" spans="1:25" ht="14.7" customHeight="1" x14ac:dyDescent="0.3">
      <c r="A881" s="1">
        <f>IF(Table49[[#This Row],[ITEM NAME]]="","",ROW()-4)</f>
        <v>877</v>
      </c>
      <c r="B881" s="68">
        <v>45904</v>
      </c>
      <c r="C881" s="4">
        <f>IFERROR(VLOOKUP(B881,Table14[],3,0),"")</f>
        <v>9</v>
      </c>
      <c r="D881" s="4" t="str">
        <f>IFERROR(VLOOKUP(B881,Table14[],2,0),"")</f>
        <v>Week 01</v>
      </c>
      <c r="E881" s="4" t="s">
        <v>1635</v>
      </c>
      <c r="F881" s="44" t="s">
        <v>1636</v>
      </c>
      <c r="G881" s="44" t="s">
        <v>528</v>
      </c>
      <c r="H881" s="41" t="str">
        <f>IFERROR(VLOOKUP(Table49[[#This Row],[ITEM CODE]],Table2[[Item Code]:[Master Name]],2,0),"")</f>
        <v>900125</v>
      </c>
      <c r="I881" s="41" t="s">
        <v>264</v>
      </c>
      <c r="J881" s="65" t="str">
        <f>IFERROR(VLOOKUP(Table49[[#This Row],[ITEM CODE]],Table2[[Item Code]:[Master Name]],3,0),"")</f>
        <v>Raw Spicy Mayo Sauce</v>
      </c>
      <c r="K881" s="1" t="str">
        <f>IFERROR(VLOOKUP(Table49[[#This Row],[ITEM CODE]],Table2[[Item Code]:[Master Name]],9,0),"")</f>
        <v>1PKT*1KG</v>
      </c>
      <c r="L881" s="1" t="str">
        <f>IFERROR(VLOOKUP(Table49[[#This Row],[ITEM CODE]],Table2[[Item Code]:[Master Name]],8,0),"")</f>
        <v>PKT</v>
      </c>
      <c r="M881" s="41">
        <v>5</v>
      </c>
      <c r="N881" s="66">
        <f>IFERROR(VLOOKUP(Table49[[#This Row],[ITEM CODE]],Table2[[#All],[Item Code]:[Unit Cost]],10,0),0)</f>
        <v>7.8</v>
      </c>
      <c r="O881" s="134">
        <f>IFERROR(VLOOKUP(Table49[[#This Row],[ITEM CODE]],Table2[[#All],[Item Code]:[Unit Cost]],10,0),0)</f>
        <v>7.8</v>
      </c>
      <c r="P881" s="56"/>
      <c r="Q881" s="58"/>
      <c r="R881" s="58">
        <f>Table49[[#This Row],[QUANTITY]]*Table49[[#This Row],[INV Prices]]</f>
        <v>39</v>
      </c>
      <c r="S881" s="67"/>
      <c r="V881" s="41"/>
      <c r="W881" s="4" t="str">
        <f>IFERROR(VLOOKUP(Table49[[#This Row],[ITEM CODE]],Table2[[Item Code]:[Category ]],6,0),"")</f>
        <v>FOOD</v>
      </c>
      <c r="X881" s="1" t="str">
        <f>IFERROR(VLOOKUP(Table49[[#This Row],[ITEM CODE]],Table2[[Item Code]:[Sub Category]],7,0),"")</f>
        <v>Semi-Product</v>
      </c>
      <c r="Y881" s="68" t="str">
        <f>Table49[[#This Row],[PO Number]]&amp;COUNTIFS($E$5:E881,E881)</f>
        <v>PO312076</v>
      </c>
    </row>
    <row r="882" spans="1:25" ht="14.7" customHeight="1" x14ac:dyDescent="0.3">
      <c r="A882" s="1">
        <f>IF(Table49[[#This Row],[ITEM NAME]]="","",ROW()-4)</f>
        <v>878</v>
      </c>
      <c r="B882" s="68">
        <v>45904</v>
      </c>
      <c r="C882" s="4">
        <f>IFERROR(VLOOKUP(B882,Table14[],3,0),"")</f>
        <v>9</v>
      </c>
      <c r="D882" s="4" t="str">
        <f>IFERROR(VLOOKUP(B882,Table14[],2,0),"")</f>
        <v>Week 01</v>
      </c>
      <c r="E882" s="4" t="s">
        <v>1635</v>
      </c>
      <c r="F882" s="44" t="s">
        <v>1636</v>
      </c>
      <c r="G882" s="44" t="s">
        <v>528</v>
      </c>
      <c r="H882" s="41" t="str">
        <f>IFERROR(VLOOKUP(Table49[[#This Row],[ITEM CODE]],Table2[[Item Code]:[Master Name]],2,0),"")</f>
        <v>900115</v>
      </c>
      <c r="I882" s="41" t="s">
        <v>254</v>
      </c>
      <c r="J882" s="65" t="str">
        <f>IFERROR(VLOOKUP(Table49[[#This Row],[ITEM CODE]],Table2[[Item Code]:[Master Name]],3,0),"")</f>
        <v>Raw Stir Fried Spicy Pork</v>
      </c>
      <c r="K882" s="1" t="str">
        <f>IFERROR(VLOOKUP(Table49[[#This Row],[ITEM CODE]],Table2[[Item Code]:[Master Name]],9,0),"")</f>
        <v>1PKT*1KG</v>
      </c>
      <c r="L882" s="1" t="str">
        <f>IFERROR(VLOOKUP(Table49[[#This Row],[ITEM CODE]],Table2[[Item Code]:[Master Name]],8,0),"")</f>
        <v>PKT</v>
      </c>
      <c r="M882" s="41">
        <v>5</v>
      </c>
      <c r="N882" s="66">
        <f>IFERROR(VLOOKUP(Table49[[#This Row],[ITEM CODE]],Table2[[#All],[Item Code]:[Unit Cost]],10,0),0)</f>
        <v>6</v>
      </c>
      <c r="O882" s="134">
        <f>IFERROR(VLOOKUP(Table49[[#This Row],[ITEM CODE]],Table2[[#All],[Item Code]:[Unit Cost]],10,0),0)</f>
        <v>6</v>
      </c>
      <c r="P882" s="56"/>
      <c r="Q882" s="58"/>
      <c r="R882" s="58">
        <f>Table49[[#This Row],[QUANTITY]]*Table49[[#This Row],[INV Prices]]</f>
        <v>30</v>
      </c>
      <c r="S882" s="67"/>
      <c r="V882" s="41"/>
      <c r="W882" s="4" t="str">
        <f>IFERROR(VLOOKUP(Table49[[#This Row],[ITEM CODE]],Table2[[Item Code]:[Category ]],6,0),"")</f>
        <v>FOOD</v>
      </c>
      <c r="X882" s="1" t="str">
        <f>IFERROR(VLOOKUP(Table49[[#This Row],[ITEM CODE]],Table2[[Item Code]:[Sub Category]],7,0),"")</f>
        <v>Semi-Product</v>
      </c>
      <c r="Y882" s="68" t="str">
        <f>Table49[[#This Row],[PO Number]]&amp;COUNTIFS($E$5:E882,E882)</f>
        <v>PO312077</v>
      </c>
    </row>
    <row r="883" spans="1:25" ht="14.7" customHeight="1" x14ac:dyDescent="0.3">
      <c r="A883" s="1">
        <f>IF(Table49[[#This Row],[ITEM NAME]]="","",ROW()-4)</f>
        <v>879</v>
      </c>
      <c r="B883" s="68">
        <v>45904</v>
      </c>
      <c r="C883" s="4">
        <f>IFERROR(VLOOKUP(B883,Table14[],3,0),"")</f>
        <v>9</v>
      </c>
      <c r="D883" s="4" t="str">
        <f>IFERROR(VLOOKUP(B883,Table14[],2,0),"")</f>
        <v>Week 01</v>
      </c>
      <c r="E883" s="4" t="s">
        <v>1637</v>
      </c>
      <c r="F883" s="44" t="s">
        <v>1638</v>
      </c>
      <c r="G883" s="44" t="s">
        <v>578</v>
      </c>
      <c r="H883" s="41" t="str">
        <f>IFERROR(VLOOKUP(Table49[[#This Row],[ITEM CODE]],Table2[[Item Code]:[Master Name]],2,0),"")</f>
        <v>900114</v>
      </c>
      <c r="I883" s="41" t="s">
        <v>253</v>
      </c>
      <c r="J883" s="65" t="str">
        <f>IFERROR(VLOOKUP(Table49[[#This Row],[ITEM CODE]],Table2[[Item Code]:[Master Name]],3,0),"")</f>
        <v>Raw Bulgogi Pork</v>
      </c>
      <c r="K883" s="1" t="str">
        <f>IFERROR(VLOOKUP(Table49[[#This Row],[ITEM CODE]],Table2[[Item Code]:[Master Name]],9,0),"")</f>
        <v>1PKT*1KG</v>
      </c>
      <c r="L883" s="1" t="str">
        <f>IFERROR(VLOOKUP(Table49[[#This Row],[ITEM CODE]],Table2[[Item Code]:[Master Name]],8,0),"")</f>
        <v>PKT</v>
      </c>
      <c r="M883" s="41">
        <v>3</v>
      </c>
      <c r="N883" s="66">
        <f>IFERROR(VLOOKUP(Table49[[#This Row],[ITEM CODE]],Table2[[#All],[Item Code]:[Unit Cost]],10,0),0)</f>
        <v>5.76</v>
      </c>
      <c r="O883" s="134">
        <f>IFERROR(VLOOKUP(Table49[[#This Row],[ITEM CODE]],Table2[[#All],[Item Code]:[Unit Cost]],10,0),0)</f>
        <v>5.76</v>
      </c>
      <c r="P883" s="56"/>
      <c r="Q883" s="58"/>
      <c r="R883" s="58">
        <f>Table49[[#This Row],[QUANTITY]]*Table49[[#This Row],[INV Prices]]</f>
        <v>17.28</v>
      </c>
      <c r="S883" s="67"/>
      <c r="V883" s="41"/>
      <c r="W883" s="4" t="str">
        <f>IFERROR(VLOOKUP(Table49[[#This Row],[ITEM CODE]],Table2[[Item Code]:[Category ]],6,0),"")</f>
        <v>FOOD</v>
      </c>
      <c r="X883" s="1" t="str">
        <f>IFERROR(VLOOKUP(Table49[[#This Row],[ITEM CODE]],Table2[[Item Code]:[Sub Category]],7,0),"")</f>
        <v>Semi-Product</v>
      </c>
      <c r="Y883" s="68" t="str">
        <f>Table49[[#This Row],[PO Number]]&amp;COUNTIFS($E$5:E883,E883)</f>
        <v>PO312101</v>
      </c>
    </row>
    <row r="884" spans="1:25" ht="14.7" customHeight="1" x14ac:dyDescent="0.3">
      <c r="A884" s="1">
        <f>IF(Table49[[#This Row],[ITEM NAME]]="","",ROW()-4)</f>
        <v>880</v>
      </c>
      <c r="B884" s="68">
        <v>45904</v>
      </c>
      <c r="C884" s="4">
        <f>IFERROR(VLOOKUP(B884,Table14[],3,0),"")</f>
        <v>9</v>
      </c>
      <c r="D884" s="4" t="str">
        <f>IFERROR(VLOOKUP(B884,Table14[],2,0),"")</f>
        <v>Week 01</v>
      </c>
      <c r="E884" s="4" t="s">
        <v>1637</v>
      </c>
      <c r="F884" s="44" t="s">
        <v>1638</v>
      </c>
      <c r="G884" s="44" t="s">
        <v>578</v>
      </c>
      <c r="H884" s="41" t="str">
        <f>IFERROR(VLOOKUP(Table49[[#This Row],[ITEM CODE]],Table2[[Item Code]:[Master Name]],2,0),"")</f>
        <v>900125</v>
      </c>
      <c r="I884" s="41" t="s">
        <v>264</v>
      </c>
      <c r="J884" s="65" t="str">
        <f>IFERROR(VLOOKUP(Table49[[#This Row],[ITEM CODE]],Table2[[Item Code]:[Master Name]],3,0),"")</f>
        <v>Raw Spicy Mayo Sauce</v>
      </c>
      <c r="K884" s="1" t="str">
        <f>IFERROR(VLOOKUP(Table49[[#This Row],[ITEM CODE]],Table2[[Item Code]:[Master Name]],9,0),"")</f>
        <v>1PKT*1KG</v>
      </c>
      <c r="L884" s="1" t="str">
        <f>IFERROR(VLOOKUP(Table49[[#This Row],[ITEM CODE]],Table2[[Item Code]:[Master Name]],8,0),"")</f>
        <v>PKT</v>
      </c>
      <c r="M884" s="41">
        <v>2</v>
      </c>
      <c r="N884" s="66">
        <f>IFERROR(VLOOKUP(Table49[[#This Row],[ITEM CODE]],Table2[[#All],[Item Code]:[Unit Cost]],10,0),0)</f>
        <v>7.8</v>
      </c>
      <c r="O884" s="134">
        <f>IFERROR(VLOOKUP(Table49[[#This Row],[ITEM CODE]],Table2[[#All],[Item Code]:[Unit Cost]],10,0),0)</f>
        <v>7.8</v>
      </c>
      <c r="P884" s="56"/>
      <c r="Q884" s="58"/>
      <c r="R884" s="58">
        <f>Table49[[#This Row],[QUANTITY]]*Table49[[#This Row],[INV Prices]]</f>
        <v>15.6</v>
      </c>
      <c r="S884" s="67"/>
      <c r="V884" s="41"/>
      <c r="W884" s="4" t="str">
        <f>IFERROR(VLOOKUP(Table49[[#This Row],[ITEM CODE]],Table2[[Item Code]:[Category ]],6,0),"")</f>
        <v>FOOD</v>
      </c>
      <c r="X884" s="1" t="str">
        <f>IFERROR(VLOOKUP(Table49[[#This Row],[ITEM CODE]],Table2[[Item Code]:[Sub Category]],7,0),"")</f>
        <v>Semi-Product</v>
      </c>
      <c r="Y884" s="68" t="str">
        <f>Table49[[#This Row],[PO Number]]&amp;COUNTIFS($E$5:E884,E884)</f>
        <v>PO312102</v>
      </c>
    </row>
    <row r="885" spans="1:25" ht="14.7" customHeight="1" x14ac:dyDescent="0.3">
      <c r="A885" s="1">
        <f>IF(Table49[[#This Row],[ITEM NAME]]="","",ROW()-4)</f>
        <v>881</v>
      </c>
      <c r="B885" s="68">
        <v>45904</v>
      </c>
      <c r="C885" s="4">
        <f>IFERROR(VLOOKUP(B885,Table14[],3,0),"")</f>
        <v>9</v>
      </c>
      <c r="D885" s="4" t="str">
        <f>IFERROR(VLOOKUP(B885,Table14[],2,0),"")</f>
        <v>Week 01</v>
      </c>
      <c r="E885" s="4" t="s">
        <v>1637</v>
      </c>
      <c r="F885" s="44" t="s">
        <v>1638</v>
      </c>
      <c r="G885" s="44" t="s">
        <v>578</v>
      </c>
      <c r="H885" s="41" t="str">
        <f>IFERROR(VLOOKUP(Table49[[#This Row],[ITEM CODE]],Table2[[Item Code]:[Master Name]],2,0),"")</f>
        <v>900122</v>
      </c>
      <c r="I885" s="41" t="s">
        <v>261</v>
      </c>
      <c r="J885" s="65" t="str">
        <f>IFERROR(VLOOKUP(Table49[[#This Row],[ITEM CODE]],Table2[[Item Code]:[Master Name]],3,0),"")</f>
        <v>Raw Sriracha Mayo Sauce</v>
      </c>
      <c r="K885" s="1" t="str">
        <f>IFERROR(VLOOKUP(Table49[[#This Row],[ITEM CODE]],Table2[[Item Code]:[Master Name]],9,0),"")</f>
        <v>1PKT*1KG</v>
      </c>
      <c r="L885" s="1" t="str">
        <f>IFERROR(VLOOKUP(Table49[[#This Row],[ITEM CODE]],Table2[[Item Code]:[Master Name]],8,0),"")</f>
        <v>PKT</v>
      </c>
      <c r="M885" s="41">
        <v>2</v>
      </c>
      <c r="N885" s="66">
        <f>IFERROR(VLOOKUP(Table49[[#This Row],[ITEM CODE]],Table2[[#All],[Item Code]:[Unit Cost]],10,0),0)</f>
        <v>7.2</v>
      </c>
      <c r="O885" s="134">
        <f>IFERROR(VLOOKUP(Table49[[#This Row],[ITEM CODE]],Table2[[#All],[Item Code]:[Unit Cost]],10,0),0)</f>
        <v>7.2</v>
      </c>
      <c r="P885" s="56"/>
      <c r="Q885" s="58"/>
      <c r="R885" s="58">
        <f>Table49[[#This Row],[QUANTITY]]*Table49[[#This Row],[INV Prices]]</f>
        <v>14.4</v>
      </c>
      <c r="S885" s="67"/>
      <c r="V885" s="41"/>
      <c r="W885" s="4" t="str">
        <f>IFERROR(VLOOKUP(Table49[[#This Row],[ITEM CODE]],Table2[[Item Code]:[Category ]],6,0),"")</f>
        <v>FOOD</v>
      </c>
      <c r="X885" s="1" t="str">
        <f>IFERROR(VLOOKUP(Table49[[#This Row],[ITEM CODE]],Table2[[Item Code]:[Sub Category]],7,0),"")</f>
        <v>Semi-Product</v>
      </c>
      <c r="Y885" s="68" t="str">
        <f>Table49[[#This Row],[PO Number]]&amp;COUNTIFS($E$5:E885,E885)</f>
        <v>PO312103</v>
      </c>
    </row>
    <row r="886" spans="1:25" ht="14.7" customHeight="1" x14ac:dyDescent="0.3">
      <c r="A886" s="1">
        <f>IF(Table49[[#This Row],[ITEM NAME]]="","",ROW()-4)</f>
        <v>882</v>
      </c>
      <c r="B886" s="68">
        <v>45904</v>
      </c>
      <c r="C886" s="4">
        <f>IFERROR(VLOOKUP(B886,Table14[],3,0),"")</f>
        <v>9</v>
      </c>
      <c r="D886" s="4" t="str">
        <f>IFERROR(VLOOKUP(B886,Table14[],2,0),"")</f>
        <v>Week 01</v>
      </c>
      <c r="E886" s="4" t="s">
        <v>1637</v>
      </c>
      <c r="F886" s="44" t="s">
        <v>1638</v>
      </c>
      <c r="G886" s="44" t="s">
        <v>578</v>
      </c>
      <c r="H886" s="41" t="str">
        <f>IFERROR(VLOOKUP(Table49[[#This Row],[ITEM CODE]],Table2[[Item Code]:[Master Name]],2,0),"")</f>
        <v>900115</v>
      </c>
      <c r="I886" s="41" t="s">
        <v>254</v>
      </c>
      <c r="J886" s="65" t="str">
        <f>IFERROR(VLOOKUP(Table49[[#This Row],[ITEM CODE]],Table2[[Item Code]:[Master Name]],3,0),"")</f>
        <v>Raw Stir Fried Spicy Pork</v>
      </c>
      <c r="K886" s="1" t="str">
        <f>IFERROR(VLOOKUP(Table49[[#This Row],[ITEM CODE]],Table2[[Item Code]:[Master Name]],9,0),"")</f>
        <v>1PKT*1KG</v>
      </c>
      <c r="L886" s="1" t="str">
        <f>IFERROR(VLOOKUP(Table49[[#This Row],[ITEM CODE]],Table2[[Item Code]:[Master Name]],8,0),"")</f>
        <v>PKT</v>
      </c>
      <c r="M886" s="41">
        <v>3</v>
      </c>
      <c r="N886" s="66">
        <f>IFERROR(VLOOKUP(Table49[[#This Row],[ITEM CODE]],Table2[[#All],[Item Code]:[Unit Cost]],10,0),0)</f>
        <v>6</v>
      </c>
      <c r="O886" s="134">
        <f>IFERROR(VLOOKUP(Table49[[#This Row],[ITEM CODE]],Table2[[#All],[Item Code]:[Unit Cost]],10,0),0)</f>
        <v>6</v>
      </c>
      <c r="P886" s="56"/>
      <c r="Q886" s="58"/>
      <c r="R886" s="58">
        <f>Table49[[#This Row],[QUANTITY]]*Table49[[#This Row],[INV Prices]]</f>
        <v>18</v>
      </c>
      <c r="S886" s="67"/>
      <c r="V886" s="41"/>
      <c r="W886" s="4" t="str">
        <f>IFERROR(VLOOKUP(Table49[[#This Row],[ITEM CODE]],Table2[[Item Code]:[Category ]],6,0),"")</f>
        <v>FOOD</v>
      </c>
      <c r="X886" s="1" t="str">
        <f>IFERROR(VLOOKUP(Table49[[#This Row],[ITEM CODE]],Table2[[Item Code]:[Sub Category]],7,0),"")</f>
        <v>Semi-Product</v>
      </c>
      <c r="Y886" s="68" t="str">
        <f>Table49[[#This Row],[PO Number]]&amp;COUNTIFS($E$5:E886,E886)</f>
        <v>PO312104</v>
      </c>
    </row>
    <row r="887" spans="1:25" ht="14.7" customHeight="1" x14ac:dyDescent="0.3">
      <c r="A887" s="1">
        <f>IF(Table49[[#This Row],[ITEM NAME]]="","",ROW()-4)</f>
        <v>883</v>
      </c>
      <c r="B887" s="68">
        <v>45904</v>
      </c>
      <c r="C887" s="4">
        <f>IFERROR(VLOOKUP(B887,Table14[],3,0),"")</f>
        <v>9</v>
      </c>
      <c r="D887" s="4" t="str">
        <f>IFERROR(VLOOKUP(B887,Table14[],2,0),"")</f>
        <v>Week 01</v>
      </c>
      <c r="E887" s="4" t="s">
        <v>1637</v>
      </c>
      <c r="F887" s="44" t="s">
        <v>1638</v>
      </c>
      <c r="G887" s="44" t="s">
        <v>578</v>
      </c>
      <c r="H887" s="41" t="str">
        <f>IFERROR(VLOOKUP(Table49[[#This Row],[ITEM CODE]],Table2[[Item Code]:[Master Name]],2,0),"")</f>
        <v>8852043005014</v>
      </c>
      <c r="I887" s="41" t="s">
        <v>530</v>
      </c>
      <c r="J887" s="65" t="str">
        <f>IFERROR(VLOOKUP(Table49[[#This Row],[ITEM CODE]],Table2[[Item Code]:[Master Name]],3,0),"")</f>
        <v>SMOKED COCKTAIL SAUSAGE DELUXE 1KG</v>
      </c>
      <c r="K887" s="1" t="str">
        <f>IFERROR(VLOOKUP(Table49[[#This Row],[ITEM CODE]],Table2[[Item Code]:[Master Name]],9,0),"")</f>
        <v>1CTN*11PKT*1KG</v>
      </c>
      <c r="L887" s="1" t="str">
        <f>IFERROR(VLOOKUP(Table49[[#This Row],[ITEM CODE]],Table2[[Item Code]:[Master Name]],8,0),"")</f>
        <v>PKT</v>
      </c>
      <c r="M887" s="41">
        <v>10</v>
      </c>
      <c r="N887" s="66">
        <f>IFERROR(VLOOKUP(Table49[[#This Row],[ITEM CODE]],Table2[[#All],[Item Code]:[Unit Cost]],10,0),0)</f>
        <v>6.96</v>
      </c>
      <c r="O887" s="134">
        <f>IFERROR(VLOOKUP(Table49[[#This Row],[ITEM CODE]],Table2[[#All],[Item Code]:[Unit Cost]],10,0),0)</f>
        <v>6.96</v>
      </c>
      <c r="P887" s="56"/>
      <c r="Q887" s="58"/>
      <c r="R887" s="58">
        <f>Table49[[#This Row],[QUANTITY]]*Table49[[#This Row],[INV Prices]]</f>
        <v>69.599999999999994</v>
      </c>
      <c r="S887" s="67"/>
      <c r="V887" s="41"/>
      <c r="W887" s="4" t="str">
        <f>IFERROR(VLOOKUP(Table49[[#This Row],[ITEM CODE]],Table2[[Item Code]:[Category ]],6,0),"")</f>
        <v>FOOD</v>
      </c>
      <c r="X887" s="1" t="str">
        <f>IFERROR(VLOOKUP(Table49[[#This Row],[ITEM CODE]],Table2[[Item Code]:[Sub Category]],7,0),"")</f>
        <v>Froozen Food</v>
      </c>
      <c r="Y887" s="68" t="str">
        <f>Table49[[#This Row],[PO Number]]&amp;COUNTIFS($E$5:E887,E887)</f>
        <v>PO312105</v>
      </c>
    </row>
    <row r="888" spans="1:25" ht="14.7" customHeight="1" x14ac:dyDescent="0.3">
      <c r="A888" s="1">
        <f>IF(Table49[[#This Row],[ITEM NAME]]="","",ROW()-4)</f>
        <v>884</v>
      </c>
      <c r="B888" s="68">
        <v>45904</v>
      </c>
      <c r="C888" s="4">
        <f>IFERROR(VLOOKUP(B888,Table14[],3,0),"")</f>
        <v>9</v>
      </c>
      <c r="D888" s="4" t="str">
        <f>IFERROR(VLOOKUP(B888,Table14[],2,0),"")</f>
        <v>Week 01</v>
      </c>
      <c r="E888" s="4" t="s">
        <v>1637</v>
      </c>
      <c r="F888" s="44" t="s">
        <v>1638</v>
      </c>
      <c r="G888" s="44" t="s">
        <v>578</v>
      </c>
      <c r="H888" s="41">
        <f>IFERROR(VLOOKUP(Table49[[#This Row],[ITEM CODE]],Table2[[Item Code]:[Master Name]],2,0),"")</f>
        <v>0</v>
      </c>
      <c r="I888" s="41" t="s">
        <v>531</v>
      </c>
      <c r="J888" s="65" t="str">
        <f>IFERROR(VLOOKUP(Table49[[#This Row],[ITEM CODE]],Table2[[Item Code]:[Master Name]],3,0),"")</f>
        <v>JUMBO GOLD SAUSAGE 16PCS 1KG</v>
      </c>
      <c r="K888" s="1" t="str">
        <f>IFERROR(VLOOKUP(Table49[[#This Row],[ITEM CODE]],Table2[[Item Code]:[Master Name]],9,0),"")</f>
        <v>1CTN*11PKT*1KG</v>
      </c>
      <c r="L888" s="1" t="str">
        <f>IFERROR(VLOOKUP(Table49[[#This Row],[ITEM CODE]],Table2[[Item Code]:[Master Name]],8,0),"")</f>
        <v>PKT</v>
      </c>
      <c r="M888" s="41">
        <v>10</v>
      </c>
      <c r="N888" s="66">
        <f>IFERROR(VLOOKUP(Table49[[#This Row],[ITEM CODE]],Table2[[#All],[Item Code]:[Unit Cost]],10,0),0)</f>
        <v>4.6440000000000001</v>
      </c>
      <c r="O888" s="134">
        <f>IFERROR(VLOOKUP(Table49[[#This Row],[ITEM CODE]],Table2[[#All],[Item Code]:[Unit Cost]],10,0),0)</f>
        <v>4.6440000000000001</v>
      </c>
      <c r="P888" s="56"/>
      <c r="Q888" s="58"/>
      <c r="R888" s="58">
        <f>Table49[[#This Row],[QUANTITY]]*Table49[[#This Row],[INV Prices]]</f>
        <v>46.44</v>
      </c>
      <c r="S888" s="67"/>
      <c r="V888" s="41"/>
      <c r="W888" s="4" t="str">
        <f>IFERROR(VLOOKUP(Table49[[#This Row],[ITEM CODE]],Table2[[Item Code]:[Category ]],6,0),"")</f>
        <v>FOOD</v>
      </c>
      <c r="X888" s="1" t="str">
        <f>IFERROR(VLOOKUP(Table49[[#This Row],[ITEM CODE]],Table2[[Item Code]:[Sub Category]],7,0),"")</f>
        <v>Froozen Food</v>
      </c>
      <c r="Y888" s="68" t="str">
        <f>Table49[[#This Row],[PO Number]]&amp;COUNTIFS($E$5:E888,E888)</f>
        <v>PO312106</v>
      </c>
    </row>
    <row r="889" spans="1:25" ht="14.7" customHeight="1" x14ac:dyDescent="0.3">
      <c r="A889" s="1">
        <f>IF(Table49[[#This Row],[ITEM NAME]]="","",ROW()-4)</f>
        <v>885</v>
      </c>
      <c r="B889" s="68">
        <v>45904</v>
      </c>
      <c r="C889" s="4">
        <f>IFERROR(VLOOKUP(B889,Table14[],3,0),"")</f>
        <v>9</v>
      </c>
      <c r="D889" s="4" t="str">
        <f>IFERROR(VLOOKUP(B889,Table14[],2,0),"")</f>
        <v>Week 01</v>
      </c>
      <c r="E889" s="4" t="s">
        <v>1639</v>
      </c>
      <c r="F889" s="44" t="s">
        <v>1640</v>
      </c>
      <c r="G889" s="44" t="s">
        <v>664</v>
      </c>
      <c r="H889" s="41" t="str">
        <f>IFERROR(VLOOKUP(Table49[[#This Row],[ITEM CODE]],Table2[[Item Code]:[Master Name]],2,0),"")</f>
        <v>900128</v>
      </c>
      <c r="I889" s="41" t="s">
        <v>267</v>
      </c>
      <c r="J889" s="65" t="str">
        <f>IFERROR(VLOOKUP(Table49[[#This Row],[ITEM CODE]],Table2[[Item Code]:[Master Name]],3,0),"")</f>
        <v>Raw Bibm Spicy Sauce (Cupbap Sauce)</v>
      </c>
      <c r="K889" s="1" t="str">
        <f>IFERROR(VLOOKUP(Table49[[#This Row],[ITEM CODE]],Table2[[Item Code]:[Master Name]],9,0),"")</f>
        <v>1PKT*1KG</v>
      </c>
      <c r="L889" s="1" t="str">
        <f>IFERROR(VLOOKUP(Table49[[#This Row],[ITEM CODE]],Table2[[Item Code]:[Master Name]],8,0),"")</f>
        <v>PKT</v>
      </c>
      <c r="M889" s="41">
        <v>10</v>
      </c>
      <c r="N889" s="66">
        <f>IFERROR(VLOOKUP(Table49[[#This Row],[ITEM CODE]],Table2[[#All],[Item Code]:[Unit Cost]],10,0),0)</f>
        <v>4.5599999999999996</v>
      </c>
      <c r="O889" s="134">
        <f>IFERROR(VLOOKUP(Table49[[#This Row],[ITEM CODE]],Table2[[#All],[Item Code]:[Unit Cost]],10,0),0)</f>
        <v>4.5599999999999996</v>
      </c>
      <c r="P889" s="56"/>
      <c r="Q889" s="58"/>
      <c r="R889" s="58">
        <f>Table49[[#This Row],[QUANTITY]]*Table49[[#This Row],[INV Prices]]</f>
        <v>45.599999999999994</v>
      </c>
      <c r="S889" s="67"/>
      <c r="V889" s="41"/>
      <c r="W889" s="4" t="str">
        <f>IFERROR(VLOOKUP(Table49[[#This Row],[ITEM CODE]],Table2[[Item Code]:[Category ]],6,0),"")</f>
        <v>FOOD</v>
      </c>
      <c r="X889" s="1" t="str">
        <f>IFERROR(VLOOKUP(Table49[[#This Row],[ITEM CODE]],Table2[[Item Code]:[Sub Category]],7,0),"")</f>
        <v>Semi-Product</v>
      </c>
      <c r="Y889" s="68" t="str">
        <f>Table49[[#This Row],[PO Number]]&amp;COUNTIFS($E$5:E889,E889)</f>
        <v>PO312111</v>
      </c>
    </row>
    <row r="890" spans="1:25" ht="14.7" customHeight="1" x14ac:dyDescent="0.3">
      <c r="A890" s="1">
        <f>IF(Table49[[#This Row],[ITEM NAME]]="","",ROW()-4)</f>
        <v>886</v>
      </c>
      <c r="B890" s="68">
        <v>45904</v>
      </c>
      <c r="C890" s="4">
        <f>IFERROR(VLOOKUP(B890,Table14[],3,0),"")</f>
        <v>9</v>
      </c>
      <c r="D890" s="4" t="str">
        <f>IFERROR(VLOOKUP(B890,Table14[],2,0),"")</f>
        <v>Week 01</v>
      </c>
      <c r="E890" s="4" t="s">
        <v>1639</v>
      </c>
      <c r="F890" s="44" t="s">
        <v>1640</v>
      </c>
      <c r="G890" s="44" t="s">
        <v>664</v>
      </c>
      <c r="H890" s="41" t="str">
        <f>IFERROR(VLOOKUP(Table49[[#This Row],[ITEM CODE]],Table2[[Item Code]:[Master Name]],2,0),"")</f>
        <v>900120</v>
      </c>
      <c r="I890" s="41" t="s">
        <v>259</v>
      </c>
      <c r="J890" s="65" t="str">
        <f>IFERROR(VLOOKUP(Table49[[#This Row],[ITEM CODE]],Table2[[Item Code]:[Master Name]],3,0),"")</f>
        <v>Raw Cheese Corn Dog</v>
      </c>
      <c r="K890" s="1" t="str">
        <f>IFERROR(VLOOKUP(Table49[[#This Row],[ITEM CODE]],Table2[[Item Code]:[Master Name]],9,0),"")</f>
        <v>1PKT*6PCS*100G</v>
      </c>
      <c r="L890" s="1" t="str">
        <f>IFERROR(VLOOKUP(Table49[[#This Row],[ITEM CODE]],Table2[[Item Code]:[Master Name]],8,0),"")</f>
        <v>PKT</v>
      </c>
      <c r="M890" s="41">
        <v>15</v>
      </c>
      <c r="N890" s="66">
        <f>IFERROR(VLOOKUP(Table49[[#This Row],[ITEM CODE]],Table2[[#All],[Item Code]:[Unit Cost]],10,0),0)</f>
        <v>4.9000000000000004</v>
      </c>
      <c r="O890" s="134">
        <f>IFERROR(VLOOKUP(Table49[[#This Row],[ITEM CODE]],Table2[[#All],[Item Code]:[Unit Cost]],10,0),0)</f>
        <v>4.9000000000000004</v>
      </c>
      <c r="P890" s="56"/>
      <c r="Q890" s="58"/>
      <c r="R890" s="58">
        <f>Table49[[#This Row],[QUANTITY]]*Table49[[#This Row],[INV Prices]]</f>
        <v>73.5</v>
      </c>
      <c r="S890" s="67"/>
      <c r="V890" s="41"/>
      <c r="W890" s="4" t="str">
        <f>IFERROR(VLOOKUP(Table49[[#This Row],[ITEM CODE]],Table2[[Item Code]:[Category ]],6,0),"")</f>
        <v>FOOD</v>
      </c>
      <c r="X890" s="1" t="str">
        <f>IFERROR(VLOOKUP(Table49[[#This Row],[ITEM CODE]],Table2[[Item Code]:[Sub Category]],7,0),"")</f>
        <v>Semi-Product</v>
      </c>
      <c r="Y890" s="68" t="str">
        <f>Table49[[#This Row],[PO Number]]&amp;COUNTIFS($E$5:E890,E890)</f>
        <v>PO312112</v>
      </c>
    </row>
    <row r="891" spans="1:25" ht="14.7" customHeight="1" x14ac:dyDescent="0.3">
      <c r="A891" s="1">
        <f>IF(Table49[[#This Row],[ITEM NAME]]="","",ROW()-4)</f>
        <v>887</v>
      </c>
      <c r="B891" s="68">
        <v>45904</v>
      </c>
      <c r="C891" s="4">
        <f>IFERROR(VLOOKUP(B891,Table14[],3,0),"")</f>
        <v>9</v>
      </c>
      <c r="D891" s="4" t="str">
        <f>IFERROR(VLOOKUP(B891,Table14[],2,0),"")</f>
        <v>Week 01</v>
      </c>
      <c r="E891" s="4" t="s">
        <v>1639</v>
      </c>
      <c r="F891" s="44" t="s">
        <v>1640</v>
      </c>
      <c r="G891" s="44" t="s">
        <v>664</v>
      </c>
      <c r="H891" s="41" t="str">
        <f>IFERROR(VLOOKUP(Table49[[#This Row],[ITEM CODE]],Table2[[Item Code]:[Master Name]],2,0),"")</f>
        <v>900117</v>
      </c>
      <c r="I891" s="41" t="s">
        <v>256</v>
      </c>
      <c r="J891" s="65" t="str">
        <f>IFERROR(VLOOKUP(Table49[[#This Row],[ITEM CODE]],Table2[[Item Code]:[Master Name]],3,0),"")</f>
        <v xml:space="preserve">Raw Deep Fried Chicken </v>
      </c>
      <c r="K891" s="1" t="str">
        <f>IFERROR(VLOOKUP(Table49[[#This Row],[ITEM CODE]],Table2[[Item Code]:[Master Name]],9,0),"")</f>
        <v>1PKT*1KG</v>
      </c>
      <c r="L891" s="1" t="str">
        <f>IFERROR(VLOOKUP(Table49[[#This Row],[ITEM CODE]],Table2[[Item Code]:[Master Name]],8,0),"")</f>
        <v>PKT</v>
      </c>
      <c r="M891" s="41">
        <v>20</v>
      </c>
      <c r="N891" s="66">
        <f>IFERROR(VLOOKUP(Table49[[#This Row],[ITEM CODE]],Table2[[#All],[Item Code]:[Unit Cost]],10,0),0)</f>
        <v>6</v>
      </c>
      <c r="O891" s="134">
        <f>IFERROR(VLOOKUP(Table49[[#This Row],[ITEM CODE]],Table2[[#All],[Item Code]:[Unit Cost]],10,0),0)</f>
        <v>6</v>
      </c>
      <c r="P891" s="56"/>
      <c r="Q891" s="58"/>
      <c r="R891" s="58">
        <f>Table49[[#This Row],[QUANTITY]]*Table49[[#This Row],[INV Prices]]</f>
        <v>120</v>
      </c>
      <c r="S891" s="67"/>
      <c r="V891" s="41"/>
      <c r="W891" s="4" t="str">
        <f>IFERROR(VLOOKUP(Table49[[#This Row],[ITEM CODE]],Table2[[Item Code]:[Category ]],6,0),"")</f>
        <v>FOOD</v>
      </c>
      <c r="X891" s="1" t="str">
        <f>IFERROR(VLOOKUP(Table49[[#This Row],[ITEM CODE]],Table2[[Item Code]:[Sub Category]],7,0),"")</f>
        <v>Semi-Product</v>
      </c>
      <c r="Y891" s="68" t="str">
        <f>Table49[[#This Row],[PO Number]]&amp;COUNTIFS($E$5:E891,E891)</f>
        <v>PO312113</v>
      </c>
    </row>
    <row r="892" spans="1:25" ht="14.7" customHeight="1" x14ac:dyDescent="0.3">
      <c r="A892" s="1">
        <f>IF(Table49[[#This Row],[ITEM NAME]]="","",ROW()-4)</f>
        <v>888</v>
      </c>
      <c r="B892" s="68">
        <v>45904</v>
      </c>
      <c r="C892" s="4">
        <f>IFERROR(VLOOKUP(B892,Table14[],3,0),"")</f>
        <v>9</v>
      </c>
      <c r="D892" s="4" t="str">
        <f>IFERROR(VLOOKUP(B892,Table14[],2,0),"")</f>
        <v>Week 01</v>
      </c>
      <c r="E892" s="4" t="s">
        <v>1639</v>
      </c>
      <c r="F892" s="44" t="s">
        <v>1640</v>
      </c>
      <c r="G892" s="44" t="s">
        <v>664</v>
      </c>
      <c r="H892" s="41" t="str">
        <f>IFERROR(VLOOKUP(Table49[[#This Row],[ITEM CODE]],Table2[[Item Code]:[Master Name]],2,0),"")</f>
        <v>900119</v>
      </c>
      <c r="I892" s="41" t="s">
        <v>258</v>
      </c>
      <c r="J892" s="65" t="str">
        <f>IFERROR(VLOOKUP(Table49[[#This Row],[ITEM CODE]],Table2[[Item Code]:[Master Name]],3,0),"")</f>
        <v>Raw Deep Fried Kimmari</v>
      </c>
      <c r="K892" s="1" t="str">
        <f>IFERROR(VLOOKUP(Table49[[#This Row],[ITEM CODE]],Table2[[Item Code]:[Master Name]],9,0),"")</f>
        <v>1PKT*10PCS*40G</v>
      </c>
      <c r="L892" s="1" t="str">
        <f>IFERROR(VLOOKUP(Table49[[#This Row],[ITEM CODE]],Table2[[Item Code]:[Master Name]],8,0),"")</f>
        <v>PKT</v>
      </c>
      <c r="M892" s="41">
        <v>5</v>
      </c>
      <c r="N892" s="66">
        <f>IFERROR(VLOOKUP(Table49[[#This Row],[ITEM CODE]],Table2[[#All],[Item Code]:[Unit Cost]],10,0),0)</f>
        <v>2.4</v>
      </c>
      <c r="O892" s="134">
        <f>IFERROR(VLOOKUP(Table49[[#This Row],[ITEM CODE]],Table2[[#All],[Item Code]:[Unit Cost]],10,0),0)</f>
        <v>2.4</v>
      </c>
      <c r="P892" s="56"/>
      <c r="Q892" s="58"/>
      <c r="R892" s="58">
        <f>Table49[[#This Row],[QUANTITY]]*Table49[[#This Row],[INV Prices]]</f>
        <v>12</v>
      </c>
      <c r="S892" s="67"/>
      <c r="V892" s="41"/>
      <c r="W892" s="4" t="str">
        <f>IFERROR(VLOOKUP(Table49[[#This Row],[ITEM CODE]],Table2[[Item Code]:[Category ]],6,0),"")</f>
        <v>FOOD</v>
      </c>
      <c r="X892" s="1" t="str">
        <f>IFERROR(VLOOKUP(Table49[[#This Row],[ITEM CODE]],Table2[[Item Code]:[Sub Category]],7,0),"")</f>
        <v>Semi-Product</v>
      </c>
      <c r="Y892" s="68" t="str">
        <f>Table49[[#This Row],[PO Number]]&amp;COUNTIFS($E$5:E892,E892)</f>
        <v>PO312114</v>
      </c>
    </row>
    <row r="893" spans="1:25" ht="14.7" customHeight="1" x14ac:dyDescent="0.3">
      <c r="A893" s="1">
        <f>IF(Table49[[#This Row],[ITEM NAME]]="","",ROW()-4)</f>
        <v>889</v>
      </c>
      <c r="B893" s="68">
        <v>45904</v>
      </c>
      <c r="C893" s="4">
        <f>IFERROR(VLOOKUP(B893,Table14[],3,0),"")</f>
        <v>9</v>
      </c>
      <c r="D893" s="4" t="str">
        <f>IFERROR(VLOOKUP(B893,Table14[],2,0),"")</f>
        <v>Week 01</v>
      </c>
      <c r="E893" s="4" t="s">
        <v>1639</v>
      </c>
      <c r="F893" s="44" t="s">
        <v>1640</v>
      </c>
      <c r="G893" s="44" t="s">
        <v>664</v>
      </c>
      <c r="H893" s="41" t="str">
        <f>IFERROR(VLOOKUP(Table49[[#This Row],[ITEM CODE]],Table2[[Item Code]:[Master Name]],2,0),"")</f>
        <v>900127</v>
      </c>
      <c r="I893" s="41" t="s">
        <v>266</v>
      </c>
      <c r="J893" s="65" t="str">
        <f>IFERROR(VLOOKUP(Table49[[#This Row],[ITEM CODE]],Table2[[Item Code]:[Master Name]],3,0),"")</f>
        <v>Raw Garlic Soy Sauce</v>
      </c>
      <c r="K893" s="1" t="str">
        <f>IFERROR(VLOOKUP(Table49[[#This Row],[ITEM CODE]],Table2[[Item Code]:[Master Name]],9,0),"")</f>
        <v>1PKT*1KG</v>
      </c>
      <c r="L893" s="1" t="str">
        <f>IFERROR(VLOOKUP(Table49[[#This Row],[ITEM CODE]],Table2[[Item Code]:[Master Name]],8,0),"")</f>
        <v>PKT</v>
      </c>
      <c r="M893" s="41">
        <v>5</v>
      </c>
      <c r="N893" s="66">
        <f>IFERROR(VLOOKUP(Table49[[#This Row],[ITEM CODE]],Table2[[#All],[Item Code]:[Unit Cost]],10,0),0)</f>
        <v>3.6</v>
      </c>
      <c r="O893" s="134">
        <f>IFERROR(VLOOKUP(Table49[[#This Row],[ITEM CODE]],Table2[[#All],[Item Code]:[Unit Cost]],10,0),0)</f>
        <v>3.6</v>
      </c>
      <c r="P893" s="56"/>
      <c r="Q893" s="58"/>
      <c r="R893" s="58">
        <f>Table49[[#This Row],[QUANTITY]]*Table49[[#This Row],[INV Prices]]</f>
        <v>18</v>
      </c>
      <c r="S893" s="67"/>
      <c r="V893" s="41"/>
      <c r="W893" s="4" t="str">
        <f>IFERROR(VLOOKUP(Table49[[#This Row],[ITEM CODE]],Table2[[Item Code]:[Category ]],6,0),"")</f>
        <v>FOOD</v>
      </c>
      <c r="X893" s="1" t="str">
        <f>IFERROR(VLOOKUP(Table49[[#This Row],[ITEM CODE]],Table2[[Item Code]:[Sub Category]],7,0),"")</f>
        <v>Semi-Product</v>
      </c>
      <c r="Y893" s="68" t="str">
        <f>Table49[[#This Row],[PO Number]]&amp;COUNTIFS($E$5:E893,E893)</f>
        <v>PO312115</v>
      </c>
    </row>
    <row r="894" spans="1:25" ht="14.7" customHeight="1" x14ac:dyDescent="0.3">
      <c r="A894" s="1">
        <f>IF(Table49[[#This Row],[ITEM NAME]]="","",ROW()-4)</f>
        <v>890</v>
      </c>
      <c r="B894" s="68">
        <v>45904</v>
      </c>
      <c r="C894" s="4">
        <f>IFERROR(VLOOKUP(B894,Table14[],3,0),"")</f>
        <v>9</v>
      </c>
      <c r="D894" s="4" t="str">
        <f>IFERROR(VLOOKUP(B894,Table14[],2,0),"")</f>
        <v>Week 01</v>
      </c>
      <c r="E894" s="4" t="s">
        <v>1639</v>
      </c>
      <c r="F894" s="44" t="s">
        <v>1640</v>
      </c>
      <c r="G894" s="44" t="s">
        <v>664</v>
      </c>
      <c r="H894" s="41" t="str">
        <f>IFERROR(VLOOKUP(Table49[[#This Row],[ITEM CODE]],Table2[[Item Code]:[Master Name]],2,0),"")</f>
        <v>900124</v>
      </c>
      <c r="I894" s="41" t="s">
        <v>263</v>
      </c>
      <c r="J894" s="65" t="str">
        <f>IFERROR(VLOOKUP(Table49[[#This Row],[ITEM CODE]],Table2[[Item Code]:[Master Name]],3,0),"")</f>
        <v>Raw Honey Sauce</v>
      </c>
      <c r="K894" s="1" t="str">
        <f>IFERROR(VLOOKUP(Table49[[#This Row],[ITEM CODE]],Table2[[Item Code]:[Master Name]],9,0),"")</f>
        <v>1PKT*1KG</v>
      </c>
      <c r="L894" s="1" t="str">
        <f>IFERROR(VLOOKUP(Table49[[#This Row],[ITEM CODE]],Table2[[Item Code]:[Master Name]],8,0),"")</f>
        <v>PKT</v>
      </c>
      <c r="M894" s="41">
        <v>10</v>
      </c>
      <c r="N894" s="66">
        <f>IFERROR(VLOOKUP(Table49[[#This Row],[ITEM CODE]],Table2[[#All],[Item Code]:[Unit Cost]],10,0),0)</f>
        <v>4.2</v>
      </c>
      <c r="O894" s="134">
        <f>IFERROR(VLOOKUP(Table49[[#This Row],[ITEM CODE]],Table2[[#All],[Item Code]:[Unit Cost]],10,0),0)</f>
        <v>4.2</v>
      </c>
      <c r="P894" s="56"/>
      <c r="Q894" s="58"/>
      <c r="R894" s="58">
        <f>Table49[[#This Row],[QUANTITY]]*Table49[[#This Row],[INV Prices]]</f>
        <v>42</v>
      </c>
      <c r="S894" s="67"/>
      <c r="V894" s="41"/>
      <c r="W894" s="4" t="str">
        <f>IFERROR(VLOOKUP(Table49[[#This Row],[ITEM CODE]],Table2[[Item Code]:[Category ]],6,0),"")</f>
        <v>FOOD</v>
      </c>
      <c r="X894" s="1" t="str">
        <f>IFERROR(VLOOKUP(Table49[[#This Row],[ITEM CODE]],Table2[[Item Code]:[Sub Category]],7,0),"")</f>
        <v>Semi-Product</v>
      </c>
      <c r="Y894" s="68" t="str">
        <f>Table49[[#This Row],[PO Number]]&amp;COUNTIFS($E$5:E894,E894)</f>
        <v>PO312116</v>
      </c>
    </row>
    <row r="895" spans="1:25" ht="14.7" customHeight="1" x14ac:dyDescent="0.3">
      <c r="A895" s="1">
        <f>IF(Table49[[#This Row],[ITEM NAME]]="","",ROW()-4)</f>
        <v>891</v>
      </c>
      <c r="B895" s="68">
        <v>45904</v>
      </c>
      <c r="C895" s="4">
        <f>IFERROR(VLOOKUP(B895,Table14[],3,0),"")</f>
        <v>9</v>
      </c>
      <c r="D895" s="4" t="str">
        <f>IFERROR(VLOOKUP(B895,Table14[],2,0),"")</f>
        <v>Week 01</v>
      </c>
      <c r="E895" s="4" t="s">
        <v>1639</v>
      </c>
      <c r="F895" s="44" t="s">
        <v>1640</v>
      </c>
      <c r="G895" s="44" t="s">
        <v>664</v>
      </c>
      <c r="H895" s="41" t="str">
        <f>IFERROR(VLOOKUP(Table49[[#This Row],[ITEM CODE]],Table2[[Item Code]:[Master Name]],2,0),"")</f>
        <v>900116</v>
      </c>
      <c r="I895" s="41" t="s">
        <v>255</v>
      </c>
      <c r="J895" s="65" t="str">
        <f>IFERROR(VLOOKUP(Table49[[#This Row],[ITEM CODE]],Table2[[Item Code]:[Master Name]],3,0),"")</f>
        <v xml:space="preserve">Raw Fried Japchae </v>
      </c>
      <c r="K895" s="1" t="str">
        <f>IFERROR(VLOOKUP(Table49[[#This Row],[ITEM CODE]],Table2[[Item Code]:[Master Name]],9,0),"")</f>
        <v>1PKT*1KG</v>
      </c>
      <c r="L895" s="1" t="str">
        <f>IFERROR(VLOOKUP(Table49[[#This Row],[ITEM CODE]],Table2[[Item Code]:[Master Name]],8,0),"")</f>
        <v>PKT</v>
      </c>
      <c r="M895" s="41">
        <v>2</v>
      </c>
      <c r="N895" s="66">
        <f>IFERROR(VLOOKUP(Table49[[#This Row],[ITEM CODE]],Table2[[#All],[Item Code]:[Unit Cost]],10,0),0)</f>
        <v>3.6</v>
      </c>
      <c r="O895" s="134">
        <f>IFERROR(VLOOKUP(Table49[[#This Row],[ITEM CODE]],Table2[[#All],[Item Code]:[Unit Cost]],10,0),0)</f>
        <v>3.6</v>
      </c>
      <c r="P895" s="56"/>
      <c r="Q895" s="58"/>
      <c r="R895" s="58">
        <f>Table49[[#This Row],[QUANTITY]]*Table49[[#This Row],[INV Prices]]</f>
        <v>7.2</v>
      </c>
      <c r="S895" s="67"/>
      <c r="V895" s="41"/>
      <c r="W895" s="4" t="str">
        <f>IFERROR(VLOOKUP(Table49[[#This Row],[ITEM CODE]],Table2[[Item Code]:[Category ]],6,0),"")</f>
        <v>FOOD</v>
      </c>
      <c r="X895" s="1" t="str">
        <f>IFERROR(VLOOKUP(Table49[[#This Row],[ITEM CODE]],Table2[[Item Code]:[Sub Category]],7,0),"")</f>
        <v>Semi-Product</v>
      </c>
      <c r="Y895" s="68" t="str">
        <f>Table49[[#This Row],[PO Number]]&amp;COUNTIFS($E$5:E895,E895)</f>
        <v>PO312117</v>
      </c>
    </row>
    <row r="896" spans="1:25" ht="14.7" customHeight="1" x14ac:dyDescent="0.3">
      <c r="A896" s="1">
        <f>IF(Table49[[#This Row],[ITEM NAME]]="","",ROW()-4)</f>
        <v>892</v>
      </c>
      <c r="B896" s="68">
        <v>45904</v>
      </c>
      <c r="C896" s="4">
        <f>IFERROR(VLOOKUP(B896,Table14[],3,0),"")</f>
        <v>9</v>
      </c>
      <c r="D896" s="4" t="str">
        <f>IFERROR(VLOOKUP(B896,Table14[],2,0),"")</f>
        <v>Week 01</v>
      </c>
      <c r="E896" s="4" t="s">
        <v>1639</v>
      </c>
      <c r="F896" s="44" t="s">
        <v>1640</v>
      </c>
      <c r="G896" s="44" t="s">
        <v>664</v>
      </c>
      <c r="H896" s="41" t="str">
        <f>IFERROR(VLOOKUP(Table49[[#This Row],[ITEM CODE]],Table2[[Item Code]:[Master Name]],2,0),"")</f>
        <v>900121</v>
      </c>
      <c r="I896" s="41" t="s">
        <v>260</v>
      </c>
      <c r="J896" s="65" t="str">
        <f>IFERROR(VLOOKUP(Table49[[#This Row],[ITEM CODE]],Table2[[Item Code]:[Master Name]],3,0),"")</f>
        <v>Raw Sausage Corn Dog</v>
      </c>
      <c r="K896" s="1" t="str">
        <f>IFERROR(VLOOKUP(Table49[[#This Row],[ITEM CODE]],Table2[[Item Code]:[Master Name]],9,0),"")</f>
        <v>1PKT*6PCS*100G</v>
      </c>
      <c r="L896" s="1" t="str">
        <f>IFERROR(VLOOKUP(Table49[[#This Row],[ITEM CODE]],Table2[[Item Code]:[Master Name]],8,0),"")</f>
        <v>PKT</v>
      </c>
      <c r="M896" s="41">
        <v>15</v>
      </c>
      <c r="N896" s="66">
        <f>IFERROR(VLOOKUP(Table49[[#This Row],[ITEM CODE]],Table2[[#All],[Item Code]:[Unit Cost]],10,0),0)</f>
        <v>3.67</v>
      </c>
      <c r="O896" s="134">
        <f>IFERROR(VLOOKUP(Table49[[#This Row],[ITEM CODE]],Table2[[#All],[Item Code]:[Unit Cost]],10,0),0)</f>
        <v>3.67</v>
      </c>
      <c r="P896" s="56"/>
      <c r="Q896" s="58"/>
      <c r="R896" s="58">
        <f>Table49[[#This Row],[QUANTITY]]*Table49[[#This Row],[INV Prices]]</f>
        <v>55.05</v>
      </c>
      <c r="S896" s="67"/>
      <c r="V896" s="41"/>
      <c r="W896" s="4" t="str">
        <f>IFERROR(VLOOKUP(Table49[[#This Row],[ITEM CODE]],Table2[[Item Code]:[Category ]],6,0),"")</f>
        <v>FOOD</v>
      </c>
      <c r="X896" s="1" t="str">
        <f>IFERROR(VLOOKUP(Table49[[#This Row],[ITEM CODE]],Table2[[Item Code]:[Sub Category]],7,0),"")</f>
        <v>Semi-Product</v>
      </c>
      <c r="Y896" s="68" t="str">
        <f>Table49[[#This Row],[PO Number]]&amp;COUNTIFS($E$5:E896,E896)</f>
        <v>PO312118</v>
      </c>
    </row>
    <row r="897" spans="1:25" ht="14.7" customHeight="1" x14ac:dyDescent="0.3">
      <c r="A897" s="1">
        <f>IF(Table49[[#This Row],[ITEM NAME]]="","",ROW()-4)</f>
        <v>893</v>
      </c>
      <c r="B897" s="68">
        <v>45904</v>
      </c>
      <c r="C897" s="4">
        <f>IFERROR(VLOOKUP(B897,Table14[],3,0),"")</f>
        <v>9</v>
      </c>
      <c r="D897" s="4" t="str">
        <f>IFERROR(VLOOKUP(B897,Table14[],2,0),"")</f>
        <v>Week 01</v>
      </c>
      <c r="E897" s="4" t="s">
        <v>1639</v>
      </c>
      <c r="F897" s="44" t="s">
        <v>1640</v>
      </c>
      <c r="G897" s="44" t="s">
        <v>664</v>
      </c>
      <c r="H897" s="41" t="str">
        <f>IFERROR(VLOOKUP(Table49[[#This Row],[ITEM CODE]],Table2[[Item Code]:[Master Name]],2,0),"")</f>
        <v>900122</v>
      </c>
      <c r="I897" s="41" t="s">
        <v>261</v>
      </c>
      <c r="J897" s="65" t="str">
        <f>IFERROR(VLOOKUP(Table49[[#This Row],[ITEM CODE]],Table2[[Item Code]:[Master Name]],3,0),"")</f>
        <v>Raw Sriracha Mayo Sauce</v>
      </c>
      <c r="K897" s="1" t="str">
        <f>IFERROR(VLOOKUP(Table49[[#This Row],[ITEM CODE]],Table2[[Item Code]:[Master Name]],9,0),"")</f>
        <v>1PKT*1KG</v>
      </c>
      <c r="L897" s="1" t="str">
        <f>IFERROR(VLOOKUP(Table49[[#This Row],[ITEM CODE]],Table2[[Item Code]:[Master Name]],8,0),"")</f>
        <v>PKT</v>
      </c>
      <c r="M897" s="41">
        <v>5</v>
      </c>
      <c r="N897" s="66">
        <f>IFERROR(VLOOKUP(Table49[[#This Row],[ITEM CODE]],Table2[[#All],[Item Code]:[Unit Cost]],10,0),0)</f>
        <v>7.2</v>
      </c>
      <c r="O897" s="134">
        <f>IFERROR(VLOOKUP(Table49[[#This Row],[ITEM CODE]],Table2[[#All],[Item Code]:[Unit Cost]],10,0),0)</f>
        <v>7.2</v>
      </c>
      <c r="P897" s="56"/>
      <c r="Q897" s="58"/>
      <c r="R897" s="58">
        <f>Table49[[#This Row],[QUANTITY]]*Table49[[#This Row],[INV Prices]]</f>
        <v>36</v>
      </c>
      <c r="S897" s="67"/>
      <c r="V897" s="41"/>
      <c r="W897" s="4" t="str">
        <f>IFERROR(VLOOKUP(Table49[[#This Row],[ITEM CODE]],Table2[[Item Code]:[Category ]],6,0),"")</f>
        <v>FOOD</v>
      </c>
      <c r="X897" s="1" t="str">
        <f>IFERROR(VLOOKUP(Table49[[#This Row],[ITEM CODE]],Table2[[Item Code]:[Sub Category]],7,0),"")</f>
        <v>Semi-Product</v>
      </c>
      <c r="Y897" s="68" t="str">
        <f>Table49[[#This Row],[PO Number]]&amp;COUNTIFS($E$5:E897,E897)</f>
        <v>PO312119</v>
      </c>
    </row>
    <row r="898" spans="1:25" ht="14.7" customHeight="1" x14ac:dyDescent="0.3">
      <c r="A898" s="1">
        <f>IF(Table49[[#This Row],[ITEM NAME]]="","",ROW()-4)</f>
        <v>894</v>
      </c>
      <c r="B898" s="68">
        <v>45904</v>
      </c>
      <c r="C898" s="4">
        <f>IFERROR(VLOOKUP(B898,Table14[],3,0),"")</f>
        <v>9</v>
      </c>
      <c r="D898" s="4" t="str">
        <f>IFERROR(VLOOKUP(B898,Table14[],2,0),"")</f>
        <v>Week 01</v>
      </c>
      <c r="E898" s="4" t="s">
        <v>1639</v>
      </c>
      <c r="F898" s="44" t="s">
        <v>1640</v>
      </c>
      <c r="G898" s="44" t="s">
        <v>664</v>
      </c>
      <c r="H898" s="41" t="str">
        <f>IFERROR(VLOOKUP(Table49[[#This Row],[ITEM CODE]],Table2[[Item Code]:[Master Name]],2,0),"")</f>
        <v>900118</v>
      </c>
      <c r="I898" s="41" t="s">
        <v>257</v>
      </c>
      <c r="J898" s="65" t="str">
        <f>IFERROR(VLOOKUP(Table49[[#This Row],[ITEM CODE]],Table2[[Item Code]:[Master Name]],3,0),"")</f>
        <v>Raw Stir Fried Kimchi</v>
      </c>
      <c r="K898" s="1" t="str">
        <f>IFERROR(VLOOKUP(Table49[[#This Row],[ITEM CODE]],Table2[[Item Code]:[Master Name]],9,0),"")</f>
        <v>1PKT*1KG</v>
      </c>
      <c r="L898" s="1" t="str">
        <f>IFERROR(VLOOKUP(Table49[[#This Row],[ITEM CODE]],Table2[[Item Code]:[Master Name]],8,0),"")</f>
        <v>PKT</v>
      </c>
      <c r="M898" s="41">
        <v>5</v>
      </c>
      <c r="N898" s="66">
        <f>IFERROR(VLOOKUP(Table49[[#This Row],[ITEM CODE]],Table2[[#All],[Item Code]:[Unit Cost]],10,0),0)</f>
        <v>5.76</v>
      </c>
      <c r="O898" s="134">
        <f>IFERROR(VLOOKUP(Table49[[#This Row],[ITEM CODE]],Table2[[#All],[Item Code]:[Unit Cost]],10,0),0)</f>
        <v>5.76</v>
      </c>
      <c r="P898" s="56"/>
      <c r="Q898" s="58"/>
      <c r="R898" s="58">
        <f>Table49[[#This Row],[QUANTITY]]*Table49[[#This Row],[INV Prices]]</f>
        <v>28.799999999999997</v>
      </c>
      <c r="S898" s="67"/>
      <c r="V898" s="41"/>
      <c r="W898" s="4" t="str">
        <f>IFERROR(VLOOKUP(Table49[[#This Row],[ITEM CODE]],Table2[[Item Code]:[Category ]],6,0),"")</f>
        <v>FOOD</v>
      </c>
      <c r="X898" s="1" t="str">
        <f>IFERROR(VLOOKUP(Table49[[#This Row],[ITEM CODE]],Table2[[Item Code]:[Sub Category]],7,0),"")</f>
        <v>Semi-Product</v>
      </c>
      <c r="Y898" s="68" t="str">
        <f>Table49[[#This Row],[PO Number]]&amp;COUNTIFS($E$5:E898,E898)</f>
        <v>PO3121110</v>
      </c>
    </row>
    <row r="899" spans="1:25" ht="14.7" customHeight="1" x14ac:dyDescent="0.3">
      <c r="A899" s="1">
        <f>IF(Table49[[#This Row],[ITEM NAME]]="","",ROW()-4)</f>
        <v>895</v>
      </c>
      <c r="B899" s="68">
        <v>45904</v>
      </c>
      <c r="C899" s="4">
        <f>IFERROR(VLOOKUP(B899,Table14[],3,0),"")</f>
        <v>9</v>
      </c>
      <c r="D899" s="4" t="str">
        <f>IFERROR(VLOOKUP(B899,Table14[],2,0),"")</f>
        <v>Week 01</v>
      </c>
      <c r="E899" s="4" t="s">
        <v>1639</v>
      </c>
      <c r="F899" s="44" t="s">
        <v>1640</v>
      </c>
      <c r="G899" s="44" t="s">
        <v>664</v>
      </c>
      <c r="H899" s="41" t="str">
        <f>IFERROR(VLOOKUP(Table49[[#This Row],[ITEM CODE]],Table2[[Item Code]:[Master Name]],2,0),"")</f>
        <v>900126</v>
      </c>
      <c r="I899" s="41" t="s">
        <v>265</v>
      </c>
      <c r="J899" s="65" t="str">
        <f>IFERROR(VLOOKUP(Table49[[#This Row],[ITEM CODE]],Table2[[Item Code]:[Master Name]],3,0),"")</f>
        <v>Raw Teriyaki Sauce</v>
      </c>
      <c r="K899" s="1" t="str">
        <f>IFERROR(VLOOKUP(Table49[[#This Row],[ITEM CODE]],Table2[[Item Code]:[Master Name]],9,0),"")</f>
        <v>1PKT*1KG</v>
      </c>
      <c r="L899" s="1" t="str">
        <f>IFERROR(VLOOKUP(Table49[[#This Row],[ITEM CODE]],Table2[[Item Code]:[Master Name]],8,0),"")</f>
        <v>PKT</v>
      </c>
      <c r="M899" s="41">
        <v>2</v>
      </c>
      <c r="N899" s="66">
        <f>IFERROR(VLOOKUP(Table49[[#This Row],[ITEM CODE]],Table2[[#All],[Item Code]:[Unit Cost]],10,0),0)</f>
        <v>9.7200000000000006</v>
      </c>
      <c r="O899" s="134">
        <f>IFERROR(VLOOKUP(Table49[[#This Row],[ITEM CODE]],Table2[[#All],[Item Code]:[Unit Cost]],10,0),0)</f>
        <v>9.7200000000000006</v>
      </c>
      <c r="P899" s="56"/>
      <c r="Q899" s="58"/>
      <c r="R899" s="58">
        <f>Table49[[#This Row],[QUANTITY]]*Table49[[#This Row],[INV Prices]]</f>
        <v>19.440000000000001</v>
      </c>
      <c r="S899" s="67"/>
      <c r="V899" s="41"/>
      <c r="W899" s="4" t="str">
        <f>IFERROR(VLOOKUP(Table49[[#This Row],[ITEM CODE]],Table2[[Item Code]:[Category ]],6,0),"")</f>
        <v>FOOD</v>
      </c>
      <c r="X899" s="1" t="str">
        <f>IFERROR(VLOOKUP(Table49[[#This Row],[ITEM CODE]],Table2[[Item Code]:[Sub Category]],7,0),"")</f>
        <v>Semi-Product</v>
      </c>
      <c r="Y899" s="68" t="str">
        <f>Table49[[#This Row],[PO Number]]&amp;COUNTIFS($E$5:E899,E899)</f>
        <v>PO3121111</v>
      </c>
    </row>
    <row r="900" spans="1:25" ht="14.7" customHeight="1" x14ac:dyDescent="0.3">
      <c r="A900" s="1">
        <f>IF(Table49[[#This Row],[ITEM NAME]]="","",ROW()-4)</f>
        <v>896</v>
      </c>
      <c r="B900" s="68">
        <v>45904</v>
      </c>
      <c r="C900" s="4">
        <f>IFERROR(VLOOKUP(B900,Table14[],3,0),"")</f>
        <v>9</v>
      </c>
      <c r="D900" s="4" t="str">
        <f>IFERROR(VLOOKUP(B900,Table14[],2,0),"")</f>
        <v>Week 01</v>
      </c>
      <c r="E900" s="4" t="s">
        <v>1639</v>
      </c>
      <c r="F900" s="44" t="s">
        <v>1640</v>
      </c>
      <c r="G900" s="44" t="s">
        <v>664</v>
      </c>
      <c r="H900" s="41" t="str">
        <f>IFERROR(VLOOKUP(Table49[[#This Row],[ITEM CODE]],Table2[[Item Code]:[Master Name]],2,0),"")</f>
        <v>C0101010537</v>
      </c>
      <c r="I900" s="41" t="s">
        <v>565</v>
      </c>
      <c r="J900" s="65" t="str">
        <f>IFERROR(VLOOKUP(Table49[[#This Row],[ITEM CODE]],Table2[[Item Code]:[Master Name]],3,0),"")</f>
        <v>Fried Chicken Flour</v>
      </c>
      <c r="K900" s="1" t="str">
        <f>IFERROR(VLOOKUP(Table49[[#This Row],[ITEM CODE]],Table2[[Item Code]:[Master Name]],9,0),"")</f>
        <v>1PKT*1KG</v>
      </c>
      <c r="L900" s="1" t="str">
        <f>IFERROR(VLOOKUP(Table49[[#This Row],[ITEM CODE]],Table2[[Item Code]:[Master Name]],8,0),"")</f>
        <v>KG</v>
      </c>
      <c r="M900" s="41">
        <v>5</v>
      </c>
      <c r="N900" s="66">
        <f>IFERROR(VLOOKUP(Table49[[#This Row],[ITEM CODE]],Table2[[#All],[Item Code]:[Unit Cost]],10,0),0)</f>
        <v>7.4550000000000001</v>
      </c>
      <c r="O900" s="134">
        <f>IFERROR(VLOOKUP(Table49[[#This Row],[ITEM CODE]],Table2[[#All],[Item Code]:[Unit Cost]],10,0),0)</f>
        <v>7.4550000000000001</v>
      </c>
      <c r="P900" s="56"/>
      <c r="Q900" s="58"/>
      <c r="R900" s="58">
        <f>Table49[[#This Row],[QUANTITY]]*Table49[[#This Row],[INV Prices]]</f>
        <v>37.274999999999999</v>
      </c>
      <c r="S900" s="67"/>
      <c r="V900" s="41"/>
      <c r="W900" s="4" t="str">
        <f>IFERROR(VLOOKUP(Table49[[#This Row],[ITEM CODE]],Table2[[Item Code]:[Category ]],6,0),"")</f>
        <v>FOOD</v>
      </c>
      <c r="X900" s="1" t="str">
        <f>IFERROR(VLOOKUP(Table49[[#This Row],[ITEM CODE]],Table2[[Item Code]:[Sub Category]],7,0),"")</f>
        <v>Semi-Product</v>
      </c>
      <c r="Y900" s="68" t="str">
        <f>Table49[[#This Row],[PO Number]]&amp;COUNTIFS($E$5:E900,E900)</f>
        <v>PO3121112</v>
      </c>
    </row>
    <row r="901" spans="1:25" ht="14.7" customHeight="1" x14ac:dyDescent="0.3">
      <c r="A901" s="1">
        <f>IF(Table49[[#This Row],[ITEM NAME]]="","",ROW()-4)</f>
        <v>897</v>
      </c>
      <c r="B901" s="68">
        <v>45904</v>
      </c>
      <c r="C901" s="4">
        <f>IFERROR(VLOOKUP(B901,Table14[],3,0),"")</f>
        <v>9</v>
      </c>
      <c r="D901" s="4" t="str">
        <f>IFERROR(VLOOKUP(B901,Table14[],2,0),"")</f>
        <v>Week 01</v>
      </c>
      <c r="E901" s="4" t="s">
        <v>1639</v>
      </c>
      <c r="F901" s="44" t="s">
        <v>1640</v>
      </c>
      <c r="G901" s="44" t="s">
        <v>664</v>
      </c>
      <c r="H901" s="41" t="str">
        <f>IFERROR(VLOOKUP(Table49[[#This Row],[ITEM CODE]],Table2[[Item Code]:[Master Name]],2,0),"")</f>
        <v>8852043005014</v>
      </c>
      <c r="I901" s="41" t="s">
        <v>530</v>
      </c>
      <c r="J901" s="65" t="str">
        <f>IFERROR(VLOOKUP(Table49[[#This Row],[ITEM CODE]],Table2[[Item Code]:[Master Name]],3,0),"")</f>
        <v>SMOKED COCKTAIL SAUSAGE DELUXE 1KG</v>
      </c>
      <c r="K901" s="1" t="str">
        <f>IFERROR(VLOOKUP(Table49[[#This Row],[ITEM CODE]],Table2[[Item Code]:[Master Name]],9,0),"")</f>
        <v>1CTN*11PKT*1KG</v>
      </c>
      <c r="L901" s="1" t="str">
        <f>IFERROR(VLOOKUP(Table49[[#This Row],[ITEM CODE]],Table2[[Item Code]:[Master Name]],8,0),"")</f>
        <v>PKT</v>
      </c>
      <c r="M901" s="41">
        <v>5</v>
      </c>
      <c r="N901" s="66">
        <f>IFERROR(VLOOKUP(Table49[[#This Row],[ITEM CODE]],Table2[[#All],[Item Code]:[Unit Cost]],10,0),0)</f>
        <v>6.96</v>
      </c>
      <c r="O901" s="134">
        <f>IFERROR(VLOOKUP(Table49[[#This Row],[ITEM CODE]],Table2[[#All],[Item Code]:[Unit Cost]],10,0),0)</f>
        <v>6.96</v>
      </c>
      <c r="P901" s="56"/>
      <c r="Q901" s="58"/>
      <c r="R901" s="58">
        <f>Table49[[#This Row],[QUANTITY]]*Table49[[#This Row],[INV Prices]]</f>
        <v>34.799999999999997</v>
      </c>
      <c r="S901" s="67"/>
      <c r="V901" s="41"/>
      <c r="W901" s="4" t="str">
        <f>IFERROR(VLOOKUP(Table49[[#This Row],[ITEM CODE]],Table2[[Item Code]:[Category ]],6,0),"")</f>
        <v>FOOD</v>
      </c>
      <c r="X901" s="1" t="str">
        <f>IFERROR(VLOOKUP(Table49[[#This Row],[ITEM CODE]],Table2[[Item Code]:[Sub Category]],7,0),"")</f>
        <v>Froozen Food</v>
      </c>
      <c r="Y901" s="68" t="str">
        <f>Table49[[#This Row],[PO Number]]&amp;COUNTIFS($E$5:E901,E901)</f>
        <v>PO3121113</v>
      </c>
    </row>
    <row r="902" spans="1:25" ht="14.7" customHeight="1" x14ac:dyDescent="0.3">
      <c r="A902" s="1">
        <f>IF(Table49[[#This Row],[ITEM NAME]]="","",ROW()-4)</f>
        <v>898</v>
      </c>
      <c r="B902" s="68">
        <v>45904</v>
      </c>
      <c r="C902" s="4">
        <f>IFERROR(VLOOKUP(B902,Table14[],3,0),"")</f>
        <v>9</v>
      </c>
      <c r="D902" s="4" t="str">
        <f>IFERROR(VLOOKUP(B902,Table14[],2,0),"")</f>
        <v>Week 01</v>
      </c>
      <c r="E902" s="4" t="s">
        <v>1639</v>
      </c>
      <c r="F902" s="44" t="s">
        <v>1640</v>
      </c>
      <c r="G902" s="44" t="s">
        <v>664</v>
      </c>
      <c r="H902" s="41">
        <f>IFERROR(VLOOKUP(Table49[[#This Row],[ITEM CODE]],Table2[[Item Code]:[Master Name]],2,0),"")</f>
        <v>0</v>
      </c>
      <c r="I902" s="41" t="s">
        <v>531</v>
      </c>
      <c r="J902" s="65" t="str">
        <f>IFERROR(VLOOKUP(Table49[[#This Row],[ITEM CODE]],Table2[[Item Code]:[Master Name]],3,0),"")</f>
        <v>JUMBO GOLD SAUSAGE 16PCS 1KG</v>
      </c>
      <c r="K902" s="1" t="str">
        <f>IFERROR(VLOOKUP(Table49[[#This Row],[ITEM CODE]],Table2[[Item Code]:[Master Name]],9,0),"")</f>
        <v>1CTN*11PKT*1KG</v>
      </c>
      <c r="L902" s="1" t="str">
        <f>IFERROR(VLOOKUP(Table49[[#This Row],[ITEM CODE]],Table2[[Item Code]:[Master Name]],8,0),"")</f>
        <v>PKT</v>
      </c>
      <c r="M902" s="41">
        <v>5</v>
      </c>
      <c r="N902" s="66">
        <f>IFERROR(VLOOKUP(Table49[[#This Row],[ITEM CODE]],Table2[[#All],[Item Code]:[Unit Cost]],10,0),0)</f>
        <v>4.6440000000000001</v>
      </c>
      <c r="O902" s="134">
        <f>IFERROR(VLOOKUP(Table49[[#This Row],[ITEM CODE]],Table2[[#All],[Item Code]:[Unit Cost]],10,0),0)</f>
        <v>4.6440000000000001</v>
      </c>
      <c r="P902" s="56"/>
      <c r="Q902" s="58"/>
      <c r="R902" s="58">
        <f>Table49[[#This Row],[QUANTITY]]*Table49[[#This Row],[INV Prices]]</f>
        <v>23.22</v>
      </c>
      <c r="S902" s="67"/>
      <c r="V902" s="41"/>
      <c r="W902" s="4" t="str">
        <f>IFERROR(VLOOKUP(Table49[[#This Row],[ITEM CODE]],Table2[[Item Code]:[Category ]],6,0),"")</f>
        <v>FOOD</v>
      </c>
      <c r="X902" s="1" t="str">
        <f>IFERROR(VLOOKUP(Table49[[#This Row],[ITEM CODE]],Table2[[Item Code]:[Sub Category]],7,0),"")</f>
        <v>Froozen Food</v>
      </c>
      <c r="Y902" s="68" t="str">
        <f>Table49[[#This Row],[PO Number]]&amp;COUNTIFS($E$5:E902,E902)</f>
        <v>PO3121114</v>
      </c>
    </row>
    <row r="903" spans="1:25" ht="14.7" customHeight="1" x14ac:dyDescent="0.3">
      <c r="A903" s="1">
        <f>IF(Table49[[#This Row],[ITEM NAME]]="","",ROW()-4)</f>
        <v>899</v>
      </c>
      <c r="B903" s="68">
        <v>45904</v>
      </c>
      <c r="C903" s="4">
        <f>IFERROR(VLOOKUP(B903,Table14[],3,0),"")</f>
        <v>9</v>
      </c>
      <c r="D903" s="4" t="str">
        <f>IFERROR(VLOOKUP(B903,Table14[],2,0),"")</f>
        <v>Week 01</v>
      </c>
      <c r="E903" s="4" t="s">
        <v>1639</v>
      </c>
      <c r="F903" s="44" t="s">
        <v>1640</v>
      </c>
      <c r="G903" s="44" t="s">
        <v>664</v>
      </c>
      <c r="H903" s="41">
        <f>IFERROR(VLOOKUP(Table49[[#This Row],[ITEM CODE]],Table2[[Item Code]:[Master Name]],2,0),"")</f>
        <v>0</v>
      </c>
      <c r="I903" s="41" t="s">
        <v>596</v>
      </c>
      <c r="J903" s="65" t="str">
        <f>IFERROR(VLOOKUP(Table49[[#This Row],[ITEM CODE]],Table2[[Item Code]:[Master Name]],3,0),"")</f>
        <v>Smoked Bacon 1kg</v>
      </c>
      <c r="K903" s="1" t="str">
        <f>IFERROR(VLOOKUP(Table49[[#This Row],[ITEM CODE]],Table2[[Item Code]:[Master Name]],9,0),"")</f>
        <v>1PKT*1KG</v>
      </c>
      <c r="L903" s="1" t="str">
        <f>IFERROR(VLOOKUP(Table49[[#This Row],[ITEM CODE]],Table2[[Item Code]:[Master Name]],8,0),"")</f>
        <v>KG</v>
      </c>
      <c r="M903" s="41">
        <v>3</v>
      </c>
      <c r="N903" s="66">
        <f>IFERROR(VLOOKUP(Table49[[#This Row],[ITEM CODE]],Table2[[#All],[Item Code]:[Unit Cost]],10,0),0)</f>
        <v>15.6</v>
      </c>
      <c r="O903" s="134">
        <f>IFERROR(VLOOKUP(Table49[[#This Row],[ITEM CODE]],Table2[[#All],[Item Code]:[Unit Cost]],10,0),0)</f>
        <v>15.6</v>
      </c>
      <c r="P903" s="56"/>
      <c r="Q903" s="58"/>
      <c r="R903" s="58">
        <f>Table49[[#This Row],[QUANTITY]]*Table49[[#This Row],[INV Prices]]</f>
        <v>46.8</v>
      </c>
      <c r="S903" s="67"/>
      <c r="V903" s="41"/>
      <c r="W903" s="4" t="str">
        <f>IFERROR(VLOOKUP(Table49[[#This Row],[ITEM CODE]],Table2[[Item Code]:[Category ]],6,0),"")</f>
        <v>FOOD</v>
      </c>
      <c r="X903" s="1" t="str">
        <f>IFERROR(VLOOKUP(Table49[[#This Row],[ITEM CODE]],Table2[[Item Code]:[Sub Category]],7,0),"")</f>
        <v>Froozen Food</v>
      </c>
      <c r="Y903" s="68" t="str">
        <f>Table49[[#This Row],[PO Number]]&amp;COUNTIFS($E$5:E903,E903)</f>
        <v>PO3121115</v>
      </c>
    </row>
    <row r="904" spans="1:25" ht="14.7" customHeight="1" x14ac:dyDescent="0.3">
      <c r="A904" s="1" t="str">
        <f>IF(Table49[[#This Row],[ITEM NAME]]="","",ROW()-4)</f>
        <v/>
      </c>
      <c r="B904" s="68"/>
      <c r="C904" s="4" t="str">
        <f>IFERROR(VLOOKUP(B904,Table14[],3,0),"")</f>
        <v/>
      </c>
      <c r="D904" s="4" t="str">
        <f>IFERROR(VLOOKUP(B904,Table14[],2,0),"")</f>
        <v/>
      </c>
      <c r="E904" s="4"/>
      <c r="H904" s="41" t="str">
        <f>IFERROR(VLOOKUP(Table49[[#This Row],[ITEM CODE]],Table2[[Item Code]:[Master Name]],2,0),"")</f>
        <v/>
      </c>
      <c r="I904" s="41"/>
      <c r="J904" s="65" t="str">
        <f>IFERROR(VLOOKUP(Table49[[#This Row],[ITEM CODE]],Table2[[Item Code]:[Master Name]],3,0),"")</f>
        <v/>
      </c>
      <c r="K904" s="1" t="str">
        <f>IFERROR(VLOOKUP(Table49[[#This Row],[ITEM CODE]],Table2[[Item Code]:[Master Name]],9,0),"")</f>
        <v/>
      </c>
      <c r="L904" s="1" t="str">
        <f>IFERROR(VLOOKUP(Table49[[#This Row],[ITEM CODE]],Table2[[Item Code]:[Master Name]],8,0),"")</f>
        <v/>
      </c>
      <c r="M904" s="41"/>
      <c r="N904" s="66">
        <f>IFERROR(VLOOKUP(Table49[[#This Row],[ITEM CODE]],Table2[[#All],[Item Code]:[Unit Cost]],10,0),0)</f>
        <v>0</v>
      </c>
      <c r="O904" s="134">
        <f>IFERROR(VLOOKUP(Table49[[#This Row],[ITEM CODE]],Table2[[#All],[Item Code]:[Unit Cost]],10,0),0)</f>
        <v>0</v>
      </c>
      <c r="P904" s="56"/>
      <c r="Q904" s="58"/>
      <c r="R904" s="58">
        <f>Table49[[#This Row],[QUANTITY]]*Table49[[#This Row],[INV Prices]]</f>
        <v>0</v>
      </c>
      <c r="S904" s="67"/>
      <c r="V904" s="41"/>
      <c r="W904" s="4" t="str">
        <f>IFERROR(VLOOKUP(Table49[[#This Row],[ITEM CODE]],Table2[[Item Code]:[Category ]],6,0),"")</f>
        <v/>
      </c>
      <c r="X904" s="1" t="str">
        <f>IFERROR(VLOOKUP(Table49[[#This Row],[ITEM CODE]],Table2[[Item Code]:[Sub Category]],7,0),"")</f>
        <v/>
      </c>
      <c r="Y904" s="68" t="str">
        <f>Table49[[#This Row],[PO Number]]&amp;COUNTIFS($E$5:E904,E904)</f>
        <v>0</v>
      </c>
    </row>
    <row r="905" spans="1:25" ht="14.7" customHeight="1" x14ac:dyDescent="0.3">
      <c r="A905" s="1" t="str">
        <f>IF(Table49[[#This Row],[ITEM NAME]]="","",ROW()-4)</f>
        <v/>
      </c>
      <c r="B905" s="68"/>
      <c r="C905" s="4" t="str">
        <f>IFERROR(VLOOKUP(B905,Table14[],3,0),"")</f>
        <v/>
      </c>
      <c r="D905" s="4" t="str">
        <f>IFERROR(VLOOKUP(B905,Table14[],2,0),"")</f>
        <v/>
      </c>
      <c r="E905" s="4"/>
      <c r="H905" s="41" t="str">
        <f>IFERROR(VLOOKUP(Table49[[#This Row],[ITEM CODE]],Table2[[Item Code]:[Master Name]],2,0),"")</f>
        <v/>
      </c>
      <c r="I905" s="41"/>
      <c r="J905" s="65" t="str">
        <f>IFERROR(VLOOKUP(Table49[[#This Row],[ITEM CODE]],Table2[[Item Code]:[Master Name]],3,0),"")</f>
        <v/>
      </c>
      <c r="K905" s="1" t="str">
        <f>IFERROR(VLOOKUP(Table49[[#This Row],[ITEM CODE]],Table2[[Item Code]:[Master Name]],9,0),"")</f>
        <v/>
      </c>
      <c r="L905" s="1" t="str">
        <f>IFERROR(VLOOKUP(Table49[[#This Row],[ITEM CODE]],Table2[[Item Code]:[Master Name]],8,0),"")</f>
        <v/>
      </c>
      <c r="M905" s="41"/>
      <c r="N905" s="66">
        <f>IFERROR(VLOOKUP(Table49[[#This Row],[ITEM CODE]],Table2[[#All],[Item Code]:[Unit Cost]],10,0),0)</f>
        <v>0</v>
      </c>
      <c r="O905" s="134">
        <f>IFERROR(VLOOKUP(Table49[[#This Row],[ITEM CODE]],Table2[[#All],[Item Code]:[Unit Cost]],10,0),0)</f>
        <v>0</v>
      </c>
      <c r="P905" s="56"/>
      <c r="Q905" s="58"/>
      <c r="R905" s="58">
        <f>Table49[[#This Row],[QUANTITY]]*Table49[[#This Row],[INV Prices]]</f>
        <v>0</v>
      </c>
      <c r="S905" s="67"/>
      <c r="V905" s="41"/>
      <c r="W905" s="4" t="str">
        <f>IFERROR(VLOOKUP(Table49[[#This Row],[ITEM CODE]],Table2[[Item Code]:[Category ]],6,0),"")</f>
        <v/>
      </c>
      <c r="X905" s="1" t="str">
        <f>IFERROR(VLOOKUP(Table49[[#This Row],[ITEM CODE]],Table2[[Item Code]:[Sub Category]],7,0),"")</f>
        <v/>
      </c>
      <c r="Y905" s="68" t="str">
        <f>Table49[[#This Row],[PO Number]]&amp;COUNTIFS($E$5:E905,E905)</f>
        <v>0</v>
      </c>
    </row>
    <row r="906" spans="1:25" ht="14.7" customHeight="1" x14ac:dyDescent="0.3">
      <c r="A906" s="1" t="str">
        <f>IF(Table49[[#This Row],[ITEM NAME]]="","",ROW()-4)</f>
        <v/>
      </c>
      <c r="B906" s="68"/>
      <c r="C906" s="4" t="str">
        <f>IFERROR(VLOOKUP(B906,Table14[],3,0),"")</f>
        <v/>
      </c>
      <c r="D906" s="4" t="str">
        <f>IFERROR(VLOOKUP(B906,Table14[],2,0),"")</f>
        <v/>
      </c>
      <c r="E906" s="4"/>
      <c r="H906" s="41" t="str">
        <f>IFERROR(VLOOKUP(Table49[[#This Row],[ITEM CODE]],Table2[[Item Code]:[Master Name]],2,0),"")</f>
        <v/>
      </c>
      <c r="I906" s="41"/>
      <c r="J906" s="65" t="str">
        <f>IFERROR(VLOOKUP(Table49[[#This Row],[ITEM CODE]],Table2[[Item Code]:[Master Name]],3,0),"")</f>
        <v/>
      </c>
      <c r="K906" s="1" t="str">
        <f>IFERROR(VLOOKUP(Table49[[#This Row],[ITEM CODE]],Table2[[Item Code]:[Master Name]],9,0),"")</f>
        <v/>
      </c>
      <c r="L906" s="1" t="str">
        <f>IFERROR(VLOOKUP(Table49[[#This Row],[ITEM CODE]],Table2[[Item Code]:[Master Name]],8,0),"")</f>
        <v/>
      </c>
      <c r="M906" s="41"/>
      <c r="N906" s="66">
        <f>IFERROR(VLOOKUP(Table49[[#This Row],[ITEM CODE]],Table2[[#All],[Item Code]:[Unit Cost]],10,0),0)</f>
        <v>0</v>
      </c>
      <c r="O906" s="134">
        <f>IFERROR(VLOOKUP(Table49[[#This Row],[ITEM CODE]],Table2[[#All],[Item Code]:[Unit Cost]],10,0),0)</f>
        <v>0</v>
      </c>
      <c r="P906" s="56"/>
      <c r="Q906" s="58"/>
      <c r="R906" s="58">
        <f>Table49[[#This Row],[QUANTITY]]*Table49[[#This Row],[INV Prices]]</f>
        <v>0</v>
      </c>
      <c r="S906" s="67"/>
      <c r="V906" s="41"/>
      <c r="W906" s="4" t="str">
        <f>IFERROR(VLOOKUP(Table49[[#This Row],[ITEM CODE]],Table2[[Item Code]:[Category ]],6,0),"")</f>
        <v/>
      </c>
      <c r="X906" s="1" t="str">
        <f>IFERROR(VLOOKUP(Table49[[#This Row],[ITEM CODE]],Table2[[Item Code]:[Sub Category]],7,0),"")</f>
        <v/>
      </c>
      <c r="Y906" s="68" t="str">
        <f>Table49[[#This Row],[PO Number]]&amp;COUNTIFS($E$5:E906,E906)</f>
        <v>0</v>
      </c>
    </row>
    <row r="907" spans="1:25" ht="14.7" customHeight="1" x14ac:dyDescent="0.3">
      <c r="A907" s="1" t="str">
        <f>IF(Table49[[#This Row],[ITEM NAME]]="","",ROW()-4)</f>
        <v/>
      </c>
      <c r="B907" s="68"/>
      <c r="C907" s="4" t="str">
        <f>IFERROR(VLOOKUP(B907,Table14[],3,0),"")</f>
        <v/>
      </c>
      <c r="D907" s="4" t="str">
        <f>IFERROR(VLOOKUP(B907,Table14[],2,0),"")</f>
        <v/>
      </c>
      <c r="E907" s="4"/>
      <c r="H907" s="41" t="str">
        <f>IFERROR(VLOOKUP(Table49[[#This Row],[ITEM CODE]],Table2[[Item Code]:[Master Name]],2,0),"")</f>
        <v/>
      </c>
      <c r="I907" s="41"/>
      <c r="J907" s="65" t="str">
        <f>IFERROR(VLOOKUP(Table49[[#This Row],[ITEM CODE]],Table2[[Item Code]:[Master Name]],3,0),"")</f>
        <v/>
      </c>
      <c r="K907" s="1" t="str">
        <f>IFERROR(VLOOKUP(Table49[[#This Row],[ITEM CODE]],Table2[[Item Code]:[Master Name]],9,0),"")</f>
        <v/>
      </c>
      <c r="L907" s="1" t="str">
        <f>IFERROR(VLOOKUP(Table49[[#This Row],[ITEM CODE]],Table2[[Item Code]:[Master Name]],8,0),"")</f>
        <v/>
      </c>
      <c r="M907" s="41"/>
      <c r="N907" s="66">
        <f>IFERROR(VLOOKUP(Table49[[#This Row],[ITEM CODE]],Table2[[#All],[Item Code]:[Unit Cost]],10,0),0)</f>
        <v>0</v>
      </c>
      <c r="O907" s="134">
        <f>IFERROR(VLOOKUP(Table49[[#This Row],[ITEM CODE]],Table2[[#All],[Item Code]:[Unit Cost]],10,0),0)</f>
        <v>0</v>
      </c>
      <c r="P907" s="56"/>
      <c r="Q907" s="58"/>
      <c r="R907" s="58">
        <f>Table49[[#This Row],[QUANTITY]]*Table49[[#This Row],[INV Prices]]</f>
        <v>0</v>
      </c>
      <c r="S907" s="67"/>
      <c r="V907" s="41"/>
      <c r="W907" s="4" t="str">
        <f>IFERROR(VLOOKUP(Table49[[#This Row],[ITEM CODE]],Table2[[Item Code]:[Category ]],6,0),"")</f>
        <v/>
      </c>
      <c r="X907" s="1" t="str">
        <f>IFERROR(VLOOKUP(Table49[[#This Row],[ITEM CODE]],Table2[[Item Code]:[Sub Category]],7,0),"")</f>
        <v/>
      </c>
      <c r="Y907" s="68" t="str">
        <f>Table49[[#This Row],[PO Number]]&amp;COUNTIFS($E$5:E907,E907)</f>
        <v>0</v>
      </c>
    </row>
    <row r="908" spans="1:25" ht="14.7" customHeight="1" x14ac:dyDescent="0.3">
      <c r="A908" s="1" t="str">
        <f>IF(Table49[[#This Row],[ITEM NAME]]="","",ROW()-4)</f>
        <v/>
      </c>
      <c r="B908" s="68"/>
      <c r="C908" s="4" t="str">
        <f>IFERROR(VLOOKUP(B908,Table14[],3,0),"")</f>
        <v/>
      </c>
      <c r="D908" s="4" t="str">
        <f>IFERROR(VLOOKUP(B908,Table14[],2,0),"")</f>
        <v/>
      </c>
      <c r="E908" s="4"/>
      <c r="H908" s="41" t="str">
        <f>IFERROR(VLOOKUP(Table49[[#This Row],[ITEM CODE]],Table2[[Item Code]:[Master Name]],2,0),"")</f>
        <v/>
      </c>
      <c r="I908" s="41"/>
      <c r="J908" s="65" t="str">
        <f>IFERROR(VLOOKUP(Table49[[#This Row],[ITEM CODE]],Table2[[Item Code]:[Master Name]],3,0),"")</f>
        <v/>
      </c>
      <c r="K908" s="1" t="str">
        <f>IFERROR(VLOOKUP(Table49[[#This Row],[ITEM CODE]],Table2[[Item Code]:[Master Name]],9,0),"")</f>
        <v/>
      </c>
      <c r="L908" s="1" t="str">
        <f>IFERROR(VLOOKUP(Table49[[#This Row],[ITEM CODE]],Table2[[Item Code]:[Master Name]],8,0),"")</f>
        <v/>
      </c>
      <c r="M908" s="41"/>
      <c r="N908" s="66">
        <f>IFERROR(VLOOKUP(Table49[[#This Row],[ITEM CODE]],Table2[[#All],[Item Code]:[Unit Cost]],10,0),0)</f>
        <v>0</v>
      </c>
      <c r="O908" s="134">
        <f>IFERROR(VLOOKUP(Table49[[#This Row],[ITEM CODE]],Table2[[#All],[Item Code]:[Unit Cost]],10,0),0)</f>
        <v>0</v>
      </c>
      <c r="P908" s="56"/>
      <c r="Q908" s="58"/>
      <c r="R908" s="58">
        <f>Table49[[#This Row],[QUANTITY]]*Table49[[#This Row],[INV Prices]]</f>
        <v>0</v>
      </c>
      <c r="S908" s="67"/>
      <c r="V908" s="41"/>
      <c r="W908" s="4" t="str">
        <f>IFERROR(VLOOKUP(Table49[[#This Row],[ITEM CODE]],Table2[[Item Code]:[Category ]],6,0),"")</f>
        <v/>
      </c>
      <c r="X908" s="1" t="str">
        <f>IFERROR(VLOOKUP(Table49[[#This Row],[ITEM CODE]],Table2[[Item Code]:[Sub Category]],7,0),"")</f>
        <v/>
      </c>
      <c r="Y908" s="68" t="str">
        <f>Table49[[#This Row],[PO Number]]&amp;COUNTIFS($E$5:E908,E908)</f>
        <v>0</v>
      </c>
    </row>
    <row r="909" spans="1:25" ht="14.7" customHeight="1" x14ac:dyDescent="0.3">
      <c r="A909" s="1" t="str">
        <f>IF(Table49[[#This Row],[ITEM NAME]]="","",ROW()-4)</f>
        <v/>
      </c>
      <c r="B909" s="68"/>
      <c r="C909" s="4" t="str">
        <f>IFERROR(VLOOKUP(B909,Table14[],3,0),"")</f>
        <v/>
      </c>
      <c r="D909" s="4" t="str">
        <f>IFERROR(VLOOKUP(B909,Table14[],2,0),"")</f>
        <v/>
      </c>
      <c r="E909" s="4"/>
      <c r="H909" s="41" t="str">
        <f>IFERROR(VLOOKUP(Table49[[#This Row],[ITEM CODE]],Table2[[Item Code]:[Master Name]],2,0),"")</f>
        <v/>
      </c>
      <c r="I909" s="41"/>
      <c r="J909" s="65" t="str">
        <f>IFERROR(VLOOKUP(Table49[[#This Row],[ITEM CODE]],Table2[[Item Code]:[Master Name]],3,0),"")</f>
        <v/>
      </c>
      <c r="K909" s="1" t="str">
        <f>IFERROR(VLOOKUP(Table49[[#This Row],[ITEM CODE]],Table2[[Item Code]:[Master Name]],9,0),"")</f>
        <v/>
      </c>
      <c r="L909" s="1" t="str">
        <f>IFERROR(VLOOKUP(Table49[[#This Row],[ITEM CODE]],Table2[[Item Code]:[Master Name]],8,0),"")</f>
        <v/>
      </c>
      <c r="M909" s="41"/>
      <c r="N909" s="66">
        <f>IFERROR(VLOOKUP(Table49[[#This Row],[ITEM CODE]],Table2[[#All],[Item Code]:[Unit Cost]],10,0),0)</f>
        <v>0</v>
      </c>
      <c r="O909" s="134">
        <f>IFERROR(VLOOKUP(Table49[[#This Row],[ITEM CODE]],Table2[[#All],[Item Code]:[Unit Cost]],10,0),0)</f>
        <v>0</v>
      </c>
      <c r="P909" s="56"/>
      <c r="Q909" s="58"/>
      <c r="R909" s="58">
        <f>Table49[[#This Row],[QUANTITY]]*Table49[[#This Row],[INV Prices]]</f>
        <v>0</v>
      </c>
      <c r="S909" s="67"/>
      <c r="V909" s="41"/>
      <c r="W909" s="4" t="str">
        <f>IFERROR(VLOOKUP(Table49[[#This Row],[ITEM CODE]],Table2[[Item Code]:[Category ]],6,0),"")</f>
        <v/>
      </c>
      <c r="X909" s="1" t="str">
        <f>IFERROR(VLOOKUP(Table49[[#This Row],[ITEM CODE]],Table2[[Item Code]:[Sub Category]],7,0),"")</f>
        <v/>
      </c>
      <c r="Y909" s="68" t="str">
        <f>Table49[[#This Row],[PO Number]]&amp;COUNTIFS($E$5:E909,E909)</f>
        <v>0</v>
      </c>
    </row>
    <row r="910" spans="1:25" ht="14.7" customHeight="1" x14ac:dyDescent="0.3">
      <c r="A910" s="1" t="str">
        <f>IF(Table49[[#This Row],[ITEM NAME]]="","",ROW()-4)</f>
        <v/>
      </c>
      <c r="B910" s="68"/>
      <c r="C910" s="4" t="str">
        <f>IFERROR(VLOOKUP(B910,Table14[],3,0),"")</f>
        <v/>
      </c>
      <c r="D910" s="4" t="str">
        <f>IFERROR(VLOOKUP(B910,Table14[],2,0),"")</f>
        <v/>
      </c>
      <c r="E910" s="4"/>
      <c r="H910" s="41" t="str">
        <f>IFERROR(VLOOKUP(Table49[[#This Row],[ITEM CODE]],Table2[[Item Code]:[Master Name]],2,0),"")</f>
        <v/>
      </c>
      <c r="I910" s="41"/>
      <c r="J910" s="65" t="str">
        <f>IFERROR(VLOOKUP(Table49[[#This Row],[ITEM CODE]],Table2[[Item Code]:[Master Name]],3,0),"")</f>
        <v/>
      </c>
      <c r="K910" s="1" t="str">
        <f>IFERROR(VLOOKUP(Table49[[#This Row],[ITEM CODE]],Table2[[Item Code]:[Master Name]],9,0),"")</f>
        <v/>
      </c>
      <c r="L910" s="1" t="str">
        <f>IFERROR(VLOOKUP(Table49[[#This Row],[ITEM CODE]],Table2[[Item Code]:[Master Name]],8,0),"")</f>
        <v/>
      </c>
      <c r="M910" s="41"/>
      <c r="N910" s="66">
        <f>IFERROR(VLOOKUP(Table49[[#This Row],[ITEM CODE]],Table2[[#All],[Item Code]:[Unit Cost]],10,0),0)</f>
        <v>0</v>
      </c>
      <c r="O910" s="134">
        <f>IFERROR(VLOOKUP(Table49[[#This Row],[ITEM CODE]],Table2[[#All],[Item Code]:[Unit Cost]],10,0),0)</f>
        <v>0</v>
      </c>
      <c r="P910" s="56"/>
      <c r="Q910" s="58"/>
      <c r="R910" s="58">
        <f>Table49[[#This Row],[QUANTITY]]*Table49[[#This Row],[INV Prices]]</f>
        <v>0</v>
      </c>
      <c r="S910" s="67"/>
      <c r="V910" s="41"/>
      <c r="W910" s="4" t="str">
        <f>IFERROR(VLOOKUP(Table49[[#This Row],[ITEM CODE]],Table2[[Item Code]:[Category ]],6,0),"")</f>
        <v/>
      </c>
      <c r="X910" s="1" t="str">
        <f>IFERROR(VLOOKUP(Table49[[#This Row],[ITEM CODE]],Table2[[Item Code]:[Sub Category]],7,0),"")</f>
        <v/>
      </c>
      <c r="Y910" s="68" t="str">
        <f>Table49[[#This Row],[PO Number]]&amp;COUNTIFS($E$5:E910,E910)</f>
        <v>0</v>
      </c>
    </row>
    <row r="911" spans="1:25" ht="14.7" customHeight="1" x14ac:dyDescent="0.3">
      <c r="A911" s="1" t="str">
        <f>IF(Table49[[#This Row],[ITEM NAME]]="","",ROW()-4)</f>
        <v/>
      </c>
      <c r="B911" s="68"/>
      <c r="C911" s="4" t="str">
        <f>IFERROR(VLOOKUP(B911,Table14[],3,0),"")</f>
        <v/>
      </c>
      <c r="D911" s="4" t="str">
        <f>IFERROR(VLOOKUP(B911,Table14[],2,0),"")</f>
        <v/>
      </c>
      <c r="E911" s="4"/>
      <c r="H911" s="41" t="str">
        <f>IFERROR(VLOOKUP(Table49[[#This Row],[ITEM CODE]],Table2[[Item Code]:[Master Name]],2,0),"")</f>
        <v/>
      </c>
      <c r="I911" s="41"/>
      <c r="J911" s="65" t="str">
        <f>IFERROR(VLOOKUP(Table49[[#This Row],[ITEM CODE]],Table2[[Item Code]:[Master Name]],3,0),"")</f>
        <v/>
      </c>
      <c r="K911" s="1" t="str">
        <f>IFERROR(VLOOKUP(Table49[[#This Row],[ITEM CODE]],Table2[[Item Code]:[Master Name]],9,0),"")</f>
        <v/>
      </c>
      <c r="L911" s="1" t="str">
        <f>IFERROR(VLOOKUP(Table49[[#This Row],[ITEM CODE]],Table2[[Item Code]:[Master Name]],8,0),"")</f>
        <v/>
      </c>
      <c r="M911" s="41"/>
      <c r="N911" s="66">
        <f>IFERROR(VLOOKUP(Table49[[#This Row],[ITEM CODE]],Table2[[#All],[Item Code]:[Unit Cost]],10,0),0)</f>
        <v>0</v>
      </c>
      <c r="O911" s="134">
        <f>IFERROR(VLOOKUP(Table49[[#This Row],[ITEM CODE]],Table2[[#All],[Item Code]:[Unit Cost]],10,0),0)</f>
        <v>0</v>
      </c>
      <c r="P911" s="56"/>
      <c r="Q911" s="58"/>
      <c r="R911" s="58">
        <f>Table49[[#This Row],[QUANTITY]]*Table49[[#This Row],[INV Prices]]</f>
        <v>0</v>
      </c>
      <c r="S911" s="67"/>
      <c r="V911" s="41"/>
      <c r="W911" s="4" t="str">
        <f>IFERROR(VLOOKUP(Table49[[#This Row],[ITEM CODE]],Table2[[Item Code]:[Category ]],6,0),"")</f>
        <v/>
      </c>
      <c r="X911" s="1" t="str">
        <f>IFERROR(VLOOKUP(Table49[[#This Row],[ITEM CODE]],Table2[[Item Code]:[Sub Category]],7,0),"")</f>
        <v/>
      </c>
      <c r="Y911" s="68" t="str">
        <f>Table49[[#This Row],[PO Number]]&amp;COUNTIFS($E$5:E911,E911)</f>
        <v>0</v>
      </c>
    </row>
    <row r="912" spans="1:25" ht="14.7" customHeight="1" x14ac:dyDescent="0.3">
      <c r="A912" s="1" t="str">
        <f>IF(Table49[[#This Row],[ITEM NAME]]="","",ROW()-4)</f>
        <v/>
      </c>
      <c r="B912" s="68"/>
      <c r="C912" s="4" t="str">
        <f>IFERROR(VLOOKUP(B912,Table14[],3,0),"")</f>
        <v/>
      </c>
      <c r="D912" s="4" t="str">
        <f>IFERROR(VLOOKUP(B912,Table14[],2,0),"")</f>
        <v/>
      </c>
      <c r="E912" s="4"/>
      <c r="H912" s="41" t="str">
        <f>IFERROR(VLOOKUP(Table49[[#This Row],[ITEM CODE]],Table2[[Item Code]:[Master Name]],2,0),"")</f>
        <v/>
      </c>
      <c r="I912" s="41"/>
      <c r="J912" s="65" t="str">
        <f>IFERROR(VLOOKUP(Table49[[#This Row],[ITEM CODE]],Table2[[Item Code]:[Master Name]],3,0),"")</f>
        <v/>
      </c>
      <c r="K912" s="1" t="str">
        <f>IFERROR(VLOOKUP(Table49[[#This Row],[ITEM CODE]],Table2[[Item Code]:[Master Name]],9,0),"")</f>
        <v/>
      </c>
      <c r="L912" s="1" t="str">
        <f>IFERROR(VLOOKUP(Table49[[#This Row],[ITEM CODE]],Table2[[Item Code]:[Master Name]],8,0),"")</f>
        <v/>
      </c>
      <c r="M912" s="41"/>
      <c r="N912" s="66">
        <f>IFERROR(VLOOKUP(Table49[[#This Row],[ITEM CODE]],Table2[[#All],[Item Code]:[Unit Cost]],10,0),0)</f>
        <v>0</v>
      </c>
      <c r="O912" s="134">
        <f>IFERROR(VLOOKUP(Table49[[#This Row],[ITEM CODE]],Table2[[#All],[Item Code]:[Unit Cost]],10,0),0)</f>
        <v>0</v>
      </c>
      <c r="P912" s="56"/>
      <c r="Q912" s="58"/>
      <c r="R912" s="58">
        <f>Table49[[#This Row],[QUANTITY]]*Table49[[#This Row],[INV Prices]]</f>
        <v>0</v>
      </c>
      <c r="S912" s="67"/>
      <c r="V912" s="41"/>
      <c r="W912" s="4" t="str">
        <f>IFERROR(VLOOKUP(Table49[[#This Row],[ITEM CODE]],Table2[[Item Code]:[Category ]],6,0),"")</f>
        <v/>
      </c>
      <c r="X912" s="1" t="str">
        <f>IFERROR(VLOOKUP(Table49[[#This Row],[ITEM CODE]],Table2[[Item Code]:[Sub Category]],7,0),"")</f>
        <v/>
      </c>
      <c r="Y912" s="68" t="str">
        <f>Table49[[#This Row],[PO Number]]&amp;COUNTIFS($E$5:E912,E912)</f>
        <v>0</v>
      </c>
    </row>
    <row r="913" spans="1:25" ht="14.7" customHeight="1" x14ac:dyDescent="0.3">
      <c r="A913" s="1" t="str">
        <f>IF(Table49[[#This Row],[ITEM NAME]]="","",ROW()-4)</f>
        <v/>
      </c>
      <c r="B913" s="68"/>
      <c r="C913" s="4" t="str">
        <f>IFERROR(VLOOKUP(B913,Table14[],3,0),"")</f>
        <v/>
      </c>
      <c r="D913" s="4" t="str">
        <f>IFERROR(VLOOKUP(B913,Table14[],2,0),"")</f>
        <v/>
      </c>
      <c r="E913" s="4"/>
      <c r="H913" s="41" t="str">
        <f>IFERROR(VLOOKUP(Table49[[#This Row],[ITEM CODE]],Table2[[Item Code]:[Master Name]],2,0),"")</f>
        <v/>
      </c>
      <c r="I913" s="41"/>
      <c r="J913" s="65" t="str">
        <f>IFERROR(VLOOKUP(Table49[[#This Row],[ITEM CODE]],Table2[[Item Code]:[Master Name]],3,0),"")</f>
        <v/>
      </c>
      <c r="K913" s="1" t="str">
        <f>IFERROR(VLOOKUP(Table49[[#This Row],[ITEM CODE]],Table2[[Item Code]:[Master Name]],9,0),"")</f>
        <v/>
      </c>
      <c r="L913" s="1" t="str">
        <f>IFERROR(VLOOKUP(Table49[[#This Row],[ITEM CODE]],Table2[[Item Code]:[Master Name]],8,0),"")</f>
        <v/>
      </c>
      <c r="M913" s="41"/>
      <c r="N913" s="66">
        <f>IFERROR(VLOOKUP(Table49[[#This Row],[ITEM CODE]],Table2[[#All],[Item Code]:[Unit Cost]],10,0),0)</f>
        <v>0</v>
      </c>
      <c r="O913" s="134">
        <f>IFERROR(VLOOKUP(Table49[[#This Row],[ITEM CODE]],Table2[[#All],[Item Code]:[Unit Cost]],10,0),0)</f>
        <v>0</v>
      </c>
      <c r="P913" s="56"/>
      <c r="Q913" s="58"/>
      <c r="R913" s="58">
        <f>Table49[[#This Row],[QUANTITY]]*Table49[[#This Row],[INV Prices]]</f>
        <v>0</v>
      </c>
      <c r="S913" s="67"/>
      <c r="V913" s="41"/>
      <c r="W913" s="4" t="str">
        <f>IFERROR(VLOOKUP(Table49[[#This Row],[ITEM CODE]],Table2[[Item Code]:[Category ]],6,0),"")</f>
        <v/>
      </c>
      <c r="X913" s="1" t="str">
        <f>IFERROR(VLOOKUP(Table49[[#This Row],[ITEM CODE]],Table2[[Item Code]:[Sub Category]],7,0),"")</f>
        <v/>
      </c>
      <c r="Y913" s="68" t="str">
        <f>Table49[[#This Row],[PO Number]]&amp;COUNTIFS($E$5:E913,E913)</f>
        <v>0</v>
      </c>
    </row>
    <row r="914" spans="1:25" ht="14.7" customHeight="1" x14ac:dyDescent="0.3">
      <c r="A914" s="1" t="str">
        <f>IF(Table49[[#This Row],[ITEM NAME]]="","",ROW()-4)</f>
        <v/>
      </c>
      <c r="B914" s="68"/>
      <c r="C914" s="4" t="str">
        <f>IFERROR(VLOOKUP(B914,Table14[],3,0),"")</f>
        <v/>
      </c>
      <c r="D914" s="4" t="str">
        <f>IFERROR(VLOOKUP(B914,Table14[],2,0),"")</f>
        <v/>
      </c>
      <c r="E914" s="4"/>
      <c r="H914" s="41" t="str">
        <f>IFERROR(VLOOKUP(Table49[[#This Row],[ITEM CODE]],Table2[[Item Code]:[Master Name]],2,0),"")</f>
        <v/>
      </c>
      <c r="I914" s="41"/>
      <c r="J914" s="65" t="str">
        <f>IFERROR(VLOOKUP(Table49[[#This Row],[ITEM CODE]],Table2[[Item Code]:[Master Name]],3,0),"")</f>
        <v/>
      </c>
      <c r="K914" s="1" t="str">
        <f>IFERROR(VLOOKUP(Table49[[#This Row],[ITEM CODE]],Table2[[Item Code]:[Master Name]],9,0),"")</f>
        <v/>
      </c>
      <c r="L914" s="1" t="str">
        <f>IFERROR(VLOOKUP(Table49[[#This Row],[ITEM CODE]],Table2[[Item Code]:[Master Name]],8,0),"")</f>
        <v/>
      </c>
      <c r="M914" s="41"/>
      <c r="N914" s="66">
        <f>IFERROR(VLOOKUP(Table49[[#This Row],[ITEM CODE]],Table2[[#All],[Item Code]:[Unit Cost]],10,0),0)</f>
        <v>0</v>
      </c>
      <c r="O914" s="134">
        <f>IFERROR(VLOOKUP(Table49[[#This Row],[ITEM CODE]],Table2[[#All],[Item Code]:[Unit Cost]],10,0),0)</f>
        <v>0</v>
      </c>
      <c r="P914" s="56"/>
      <c r="Q914" s="58"/>
      <c r="R914" s="58">
        <f>Table49[[#This Row],[QUANTITY]]*Table49[[#This Row],[INV Prices]]</f>
        <v>0</v>
      </c>
      <c r="S914" s="67"/>
      <c r="V914" s="41"/>
      <c r="W914" s="4" t="str">
        <f>IFERROR(VLOOKUP(Table49[[#This Row],[ITEM CODE]],Table2[[Item Code]:[Category ]],6,0),"")</f>
        <v/>
      </c>
      <c r="X914" s="1" t="str">
        <f>IFERROR(VLOOKUP(Table49[[#This Row],[ITEM CODE]],Table2[[Item Code]:[Sub Category]],7,0),"")</f>
        <v/>
      </c>
      <c r="Y914" s="68" t="str">
        <f>Table49[[#This Row],[PO Number]]&amp;COUNTIFS($E$5:E914,E914)</f>
        <v>0</v>
      </c>
    </row>
    <row r="915" spans="1:25" ht="14.7" customHeight="1" x14ac:dyDescent="0.3">
      <c r="A915" s="1" t="str">
        <f>IF(Table49[[#This Row],[ITEM NAME]]="","",ROW()-4)</f>
        <v/>
      </c>
      <c r="B915" s="68"/>
      <c r="C915" s="4" t="str">
        <f>IFERROR(VLOOKUP(B915,Table14[],3,0),"")</f>
        <v/>
      </c>
      <c r="D915" s="4" t="str">
        <f>IFERROR(VLOOKUP(B915,Table14[],2,0),"")</f>
        <v/>
      </c>
      <c r="E915" s="4"/>
      <c r="H915" s="41" t="str">
        <f>IFERROR(VLOOKUP(Table49[[#This Row],[ITEM CODE]],Table2[[Item Code]:[Master Name]],2,0),"")</f>
        <v/>
      </c>
      <c r="I915" s="41"/>
      <c r="J915" s="65" t="str">
        <f>IFERROR(VLOOKUP(Table49[[#This Row],[ITEM CODE]],Table2[[Item Code]:[Master Name]],3,0),"")</f>
        <v/>
      </c>
      <c r="K915" s="1" t="str">
        <f>IFERROR(VLOOKUP(Table49[[#This Row],[ITEM CODE]],Table2[[Item Code]:[Master Name]],9,0),"")</f>
        <v/>
      </c>
      <c r="L915" s="1" t="str">
        <f>IFERROR(VLOOKUP(Table49[[#This Row],[ITEM CODE]],Table2[[Item Code]:[Master Name]],8,0),"")</f>
        <v/>
      </c>
      <c r="M915" s="41"/>
      <c r="N915" s="66">
        <f>IFERROR(VLOOKUP(Table49[[#This Row],[ITEM CODE]],Table2[[#All],[Item Code]:[Unit Cost]],10,0),0)</f>
        <v>0</v>
      </c>
      <c r="O915" s="134">
        <f>IFERROR(VLOOKUP(Table49[[#This Row],[ITEM CODE]],Table2[[#All],[Item Code]:[Unit Cost]],10,0),0)</f>
        <v>0</v>
      </c>
      <c r="P915" s="56"/>
      <c r="Q915" s="58"/>
      <c r="R915" s="58">
        <f>Table49[[#This Row],[QUANTITY]]*Table49[[#This Row],[INV Prices]]</f>
        <v>0</v>
      </c>
      <c r="S915" s="67"/>
      <c r="V915" s="41"/>
      <c r="W915" s="4" t="str">
        <f>IFERROR(VLOOKUP(Table49[[#This Row],[ITEM CODE]],Table2[[Item Code]:[Category ]],6,0),"")</f>
        <v/>
      </c>
      <c r="X915" s="1" t="str">
        <f>IFERROR(VLOOKUP(Table49[[#This Row],[ITEM CODE]],Table2[[Item Code]:[Sub Category]],7,0),"")</f>
        <v/>
      </c>
      <c r="Y915" s="68" t="str">
        <f>Table49[[#This Row],[PO Number]]&amp;COUNTIFS($E$5:E915,E915)</f>
        <v>0</v>
      </c>
    </row>
    <row r="916" spans="1:25" ht="14.7" customHeight="1" x14ac:dyDescent="0.3">
      <c r="A916" s="1" t="str">
        <f>IF(Table49[[#This Row],[ITEM NAME]]="","",ROW()-4)</f>
        <v/>
      </c>
      <c r="B916" s="68"/>
      <c r="C916" s="4" t="str">
        <f>IFERROR(VLOOKUP(B916,Table14[],3,0),"")</f>
        <v/>
      </c>
      <c r="D916" s="4" t="str">
        <f>IFERROR(VLOOKUP(B916,Table14[],2,0),"")</f>
        <v/>
      </c>
      <c r="E916" s="4"/>
      <c r="H916" s="41" t="str">
        <f>IFERROR(VLOOKUP(Table49[[#This Row],[ITEM CODE]],Table2[[Item Code]:[Master Name]],2,0),"")</f>
        <v/>
      </c>
      <c r="I916" s="41"/>
      <c r="J916" s="65" t="str">
        <f>IFERROR(VLOOKUP(Table49[[#This Row],[ITEM CODE]],Table2[[Item Code]:[Master Name]],3,0),"")</f>
        <v/>
      </c>
      <c r="K916" s="1" t="str">
        <f>IFERROR(VLOOKUP(Table49[[#This Row],[ITEM CODE]],Table2[[Item Code]:[Master Name]],9,0),"")</f>
        <v/>
      </c>
      <c r="L916" s="1" t="str">
        <f>IFERROR(VLOOKUP(Table49[[#This Row],[ITEM CODE]],Table2[[Item Code]:[Master Name]],8,0),"")</f>
        <v/>
      </c>
      <c r="M916" s="41"/>
      <c r="N916" s="66">
        <f>IFERROR(VLOOKUP(Table49[[#This Row],[ITEM CODE]],Table2[[#All],[Item Code]:[Unit Cost]],10,0),0)</f>
        <v>0</v>
      </c>
      <c r="O916" s="134">
        <f>IFERROR(VLOOKUP(Table49[[#This Row],[ITEM CODE]],Table2[[#All],[Item Code]:[Unit Cost]],10,0),0)</f>
        <v>0</v>
      </c>
      <c r="P916" s="56"/>
      <c r="Q916" s="58"/>
      <c r="R916" s="58">
        <f>Table49[[#This Row],[QUANTITY]]*Table49[[#This Row],[INV Prices]]</f>
        <v>0</v>
      </c>
      <c r="S916" s="67"/>
      <c r="V916" s="41"/>
      <c r="W916" s="4" t="str">
        <f>IFERROR(VLOOKUP(Table49[[#This Row],[ITEM CODE]],Table2[[Item Code]:[Category ]],6,0),"")</f>
        <v/>
      </c>
      <c r="X916" s="1" t="str">
        <f>IFERROR(VLOOKUP(Table49[[#This Row],[ITEM CODE]],Table2[[Item Code]:[Sub Category]],7,0),"")</f>
        <v/>
      </c>
      <c r="Y916" s="68" t="str">
        <f>Table49[[#This Row],[PO Number]]&amp;COUNTIFS($E$5:E916,E916)</f>
        <v>0</v>
      </c>
    </row>
    <row r="917" spans="1:25" ht="14.7" customHeight="1" x14ac:dyDescent="0.3">
      <c r="A917" s="1" t="str">
        <f>IF(Table49[[#This Row],[ITEM NAME]]="","",ROW()-4)</f>
        <v/>
      </c>
      <c r="B917" s="68"/>
      <c r="C917" s="4" t="str">
        <f>IFERROR(VLOOKUP(B917,Table14[],3,0),"")</f>
        <v/>
      </c>
      <c r="D917" s="4" t="str">
        <f>IFERROR(VLOOKUP(B917,Table14[],2,0),"")</f>
        <v/>
      </c>
      <c r="E917" s="4"/>
      <c r="H917" s="41" t="str">
        <f>IFERROR(VLOOKUP(Table49[[#This Row],[ITEM CODE]],Table2[[Item Code]:[Master Name]],2,0),"")</f>
        <v/>
      </c>
      <c r="I917" s="41"/>
      <c r="J917" s="65" t="str">
        <f>IFERROR(VLOOKUP(Table49[[#This Row],[ITEM CODE]],Table2[[Item Code]:[Master Name]],3,0),"")</f>
        <v/>
      </c>
      <c r="K917" s="1" t="str">
        <f>IFERROR(VLOOKUP(Table49[[#This Row],[ITEM CODE]],Table2[[Item Code]:[Master Name]],9,0),"")</f>
        <v/>
      </c>
      <c r="L917" s="1" t="str">
        <f>IFERROR(VLOOKUP(Table49[[#This Row],[ITEM CODE]],Table2[[Item Code]:[Master Name]],8,0),"")</f>
        <v/>
      </c>
      <c r="M917" s="41"/>
      <c r="N917" s="66">
        <f>IFERROR(VLOOKUP(Table49[[#This Row],[ITEM CODE]],Table2[[#All],[Item Code]:[Unit Cost]],10,0),0)</f>
        <v>0</v>
      </c>
      <c r="O917" s="134">
        <f>IFERROR(VLOOKUP(Table49[[#This Row],[ITEM CODE]],Table2[[#All],[Item Code]:[Unit Cost]],10,0),0)</f>
        <v>0</v>
      </c>
      <c r="P917" s="56"/>
      <c r="Q917" s="58"/>
      <c r="R917" s="58">
        <f>Table49[[#This Row],[QUANTITY]]*Table49[[#This Row],[INV Prices]]</f>
        <v>0</v>
      </c>
      <c r="S917" s="67"/>
      <c r="V917" s="41"/>
      <c r="W917" s="4" t="str">
        <f>IFERROR(VLOOKUP(Table49[[#This Row],[ITEM CODE]],Table2[[Item Code]:[Category ]],6,0),"")</f>
        <v/>
      </c>
      <c r="X917" s="1" t="str">
        <f>IFERROR(VLOOKUP(Table49[[#This Row],[ITEM CODE]],Table2[[Item Code]:[Sub Category]],7,0),"")</f>
        <v/>
      </c>
      <c r="Y917" s="68" t="str">
        <f>Table49[[#This Row],[PO Number]]&amp;COUNTIFS($E$5:E917,E917)</f>
        <v>0</v>
      </c>
    </row>
    <row r="918" spans="1:25" ht="14.7" customHeight="1" x14ac:dyDescent="0.3">
      <c r="A918" s="1" t="str">
        <f>IF(Table49[[#This Row],[ITEM NAME]]="","",ROW()-4)</f>
        <v/>
      </c>
      <c r="B918" s="68"/>
      <c r="C918" s="4" t="str">
        <f>IFERROR(VLOOKUP(B918,Table14[],3,0),"")</f>
        <v/>
      </c>
      <c r="D918" s="4" t="str">
        <f>IFERROR(VLOOKUP(B918,Table14[],2,0),"")</f>
        <v/>
      </c>
      <c r="E918" s="4"/>
      <c r="H918" s="41" t="str">
        <f>IFERROR(VLOOKUP(Table49[[#This Row],[ITEM CODE]],Table2[[Item Code]:[Master Name]],2,0),"")</f>
        <v/>
      </c>
      <c r="I918" s="41"/>
      <c r="J918" s="65" t="str">
        <f>IFERROR(VLOOKUP(Table49[[#This Row],[ITEM CODE]],Table2[[Item Code]:[Master Name]],3,0),"")</f>
        <v/>
      </c>
      <c r="K918" s="1" t="str">
        <f>IFERROR(VLOOKUP(Table49[[#This Row],[ITEM CODE]],Table2[[Item Code]:[Master Name]],9,0),"")</f>
        <v/>
      </c>
      <c r="L918" s="1" t="str">
        <f>IFERROR(VLOOKUP(Table49[[#This Row],[ITEM CODE]],Table2[[Item Code]:[Master Name]],8,0),"")</f>
        <v/>
      </c>
      <c r="M918" s="41"/>
      <c r="N918" s="66">
        <f>IFERROR(VLOOKUP(Table49[[#This Row],[ITEM CODE]],Table2[[#All],[Item Code]:[Unit Cost]],10,0),0)</f>
        <v>0</v>
      </c>
      <c r="O918" s="134">
        <f>IFERROR(VLOOKUP(Table49[[#This Row],[ITEM CODE]],Table2[[#All],[Item Code]:[Unit Cost]],10,0),0)</f>
        <v>0</v>
      </c>
      <c r="P918" s="56"/>
      <c r="Q918" s="58"/>
      <c r="R918" s="58">
        <f>Table49[[#This Row],[QUANTITY]]*Table49[[#This Row],[INV Prices]]</f>
        <v>0</v>
      </c>
      <c r="S918" s="67"/>
      <c r="V918" s="41"/>
      <c r="W918" s="4" t="str">
        <f>IFERROR(VLOOKUP(Table49[[#This Row],[ITEM CODE]],Table2[[Item Code]:[Category ]],6,0),"")</f>
        <v/>
      </c>
      <c r="X918" s="1" t="str">
        <f>IFERROR(VLOOKUP(Table49[[#This Row],[ITEM CODE]],Table2[[Item Code]:[Sub Category]],7,0),"")</f>
        <v/>
      </c>
      <c r="Y918" s="68" t="str">
        <f>Table49[[#This Row],[PO Number]]&amp;COUNTIFS($E$5:E918,E918)</f>
        <v>0</v>
      </c>
    </row>
    <row r="919" spans="1:25" ht="14.7" customHeight="1" x14ac:dyDescent="0.3">
      <c r="A919" s="1" t="str">
        <f>IF(Table49[[#This Row],[ITEM NAME]]="","",ROW()-4)</f>
        <v/>
      </c>
      <c r="B919" s="68"/>
      <c r="C919" s="4" t="str">
        <f>IFERROR(VLOOKUP(B919,Table14[],3,0),"")</f>
        <v/>
      </c>
      <c r="D919" s="4" t="str">
        <f>IFERROR(VLOOKUP(B919,Table14[],2,0),"")</f>
        <v/>
      </c>
      <c r="E919" s="4"/>
      <c r="H919" s="41" t="str">
        <f>IFERROR(VLOOKUP(Table49[[#This Row],[ITEM CODE]],Table2[[Item Code]:[Master Name]],2,0),"")</f>
        <v/>
      </c>
      <c r="I919" s="41"/>
      <c r="J919" s="65" t="str">
        <f>IFERROR(VLOOKUP(Table49[[#This Row],[ITEM CODE]],Table2[[Item Code]:[Master Name]],3,0),"")</f>
        <v/>
      </c>
      <c r="K919" s="1" t="str">
        <f>IFERROR(VLOOKUP(Table49[[#This Row],[ITEM CODE]],Table2[[Item Code]:[Master Name]],9,0),"")</f>
        <v/>
      </c>
      <c r="L919" s="1" t="str">
        <f>IFERROR(VLOOKUP(Table49[[#This Row],[ITEM CODE]],Table2[[Item Code]:[Master Name]],8,0),"")</f>
        <v/>
      </c>
      <c r="M919" s="41"/>
      <c r="N919" s="66">
        <f>IFERROR(VLOOKUP(Table49[[#This Row],[ITEM CODE]],Table2[[#All],[Item Code]:[Unit Cost]],10,0),0)</f>
        <v>0</v>
      </c>
      <c r="O919" s="134">
        <f>IFERROR(VLOOKUP(Table49[[#This Row],[ITEM CODE]],Table2[[#All],[Item Code]:[Unit Cost]],10,0),0)</f>
        <v>0</v>
      </c>
      <c r="P919" s="56"/>
      <c r="Q919" s="58"/>
      <c r="R919" s="58">
        <f>Table49[[#This Row],[QUANTITY]]*Table49[[#This Row],[INV Prices]]</f>
        <v>0</v>
      </c>
      <c r="S919" s="67"/>
      <c r="V919" s="41"/>
      <c r="W919" s="4" t="str">
        <f>IFERROR(VLOOKUP(Table49[[#This Row],[ITEM CODE]],Table2[[Item Code]:[Category ]],6,0),"")</f>
        <v/>
      </c>
      <c r="X919" s="1" t="str">
        <f>IFERROR(VLOOKUP(Table49[[#This Row],[ITEM CODE]],Table2[[Item Code]:[Sub Category]],7,0),"")</f>
        <v/>
      </c>
      <c r="Y919" s="68" t="str">
        <f>Table49[[#This Row],[PO Number]]&amp;COUNTIFS($E$5:E919,E919)</f>
        <v>0</v>
      </c>
    </row>
    <row r="920" spans="1:25" ht="14.7" customHeight="1" x14ac:dyDescent="0.3">
      <c r="A920" s="1" t="str">
        <f>IF(Table49[[#This Row],[ITEM NAME]]="","",ROW()-4)</f>
        <v/>
      </c>
      <c r="B920" s="68"/>
      <c r="C920" s="4" t="str">
        <f>IFERROR(VLOOKUP(B920,Table14[],3,0),"")</f>
        <v/>
      </c>
      <c r="D920" s="4" t="str">
        <f>IFERROR(VLOOKUP(B920,Table14[],2,0),"")</f>
        <v/>
      </c>
      <c r="E920" s="4"/>
      <c r="H920" s="41" t="str">
        <f>IFERROR(VLOOKUP(Table49[[#This Row],[ITEM CODE]],Table2[[Item Code]:[Master Name]],2,0),"")</f>
        <v/>
      </c>
      <c r="I920" s="41"/>
      <c r="J920" s="65" t="str">
        <f>IFERROR(VLOOKUP(Table49[[#This Row],[ITEM CODE]],Table2[[Item Code]:[Master Name]],3,0),"")</f>
        <v/>
      </c>
      <c r="K920" s="1" t="str">
        <f>IFERROR(VLOOKUP(Table49[[#This Row],[ITEM CODE]],Table2[[Item Code]:[Master Name]],9,0),"")</f>
        <v/>
      </c>
      <c r="L920" s="1" t="str">
        <f>IFERROR(VLOOKUP(Table49[[#This Row],[ITEM CODE]],Table2[[Item Code]:[Master Name]],8,0),"")</f>
        <v/>
      </c>
      <c r="M920" s="41"/>
      <c r="N920" s="66">
        <f>IFERROR(VLOOKUP(Table49[[#This Row],[ITEM CODE]],Table2[[#All],[Item Code]:[Unit Cost]],10,0),0)</f>
        <v>0</v>
      </c>
      <c r="O920" s="134">
        <f>IFERROR(VLOOKUP(Table49[[#This Row],[ITEM CODE]],Table2[[#All],[Item Code]:[Unit Cost]],10,0),0)</f>
        <v>0</v>
      </c>
      <c r="P920" s="56"/>
      <c r="Q920" s="58"/>
      <c r="R920" s="58">
        <f>Table49[[#This Row],[QUANTITY]]*Table49[[#This Row],[INV Prices]]</f>
        <v>0</v>
      </c>
      <c r="S920" s="67"/>
      <c r="V920" s="41"/>
      <c r="W920" s="4" t="str">
        <f>IFERROR(VLOOKUP(Table49[[#This Row],[ITEM CODE]],Table2[[Item Code]:[Category ]],6,0),"")</f>
        <v/>
      </c>
      <c r="X920" s="1" t="str">
        <f>IFERROR(VLOOKUP(Table49[[#This Row],[ITEM CODE]],Table2[[Item Code]:[Sub Category]],7,0),"")</f>
        <v/>
      </c>
      <c r="Y920" s="68" t="str">
        <f>Table49[[#This Row],[PO Number]]&amp;COUNTIFS($E$5:E920,E920)</f>
        <v>0</v>
      </c>
    </row>
    <row r="921" spans="1:25" ht="14.7" customHeight="1" x14ac:dyDescent="0.3">
      <c r="A921" s="1" t="str">
        <f>IF(Table49[[#This Row],[ITEM NAME]]="","",ROW()-4)</f>
        <v/>
      </c>
      <c r="B921" s="68"/>
      <c r="C921" s="4" t="str">
        <f>IFERROR(VLOOKUP(B921,Table14[],3,0),"")</f>
        <v/>
      </c>
      <c r="D921" s="4" t="str">
        <f>IFERROR(VLOOKUP(B921,Table14[],2,0),"")</f>
        <v/>
      </c>
      <c r="E921" s="4"/>
      <c r="H921" s="41" t="str">
        <f>IFERROR(VLOOKUP(Table49[[#This Row],[ITEM CODE]],Table2[[Item Code]:[Master Name]],2,0),"")</f>
        <v/>
      </c>
      <c r="I921" s="41"/>
      <c r="J921" s="65" t="str">
        <f>IFERROR(VLOOKUP(Table49[[#This Row],[ITEM CODE]],Table2[[Item Code]:[Master Name]],3,0),"")</f>
        <v/>
      </c>
      <c r="K921" s="1" t="str">
        <f>IFERROR(VLOOKUP(Table49[[#This Row],[ITEM CODE]],Table2[[Item Code]:[Master Name]],9,0),"")</f>
        <v/>
      </c>
      <c r="L921" s="1" t="str">
        <f>IFERROR(VLOOKUP(Table49[[#This Row],[ITEM CODE]],Table2[[Item Code]:[Master Name]],8,0),"")</f>
        <v/>
      </c>
      <c r="M921" s="41"/>
      <c r="N921" s="66">
        <f>IFERROR(VLOOKUP(Table49[[#This Row],[ITEM CODE]],Table2[[#All],[Item Code]:[Unit Cost]],10,0),0)</f>
        <v>0</v>
      </c>
      <c r="O921" s="134">
        <f>IFERROR(VLOOKUP(Table49[[#This Row],[ITEM CODE]],Table2[[#All],[Item Code]:[Unit Cost]],10,0),0)</f>
        <v>0</v>
      </c>
      <c r="P921" s="56"/>
      <c r="Q921" s="58"/>
      <c r="R921" s="58">
        <f>Table49[[#This Row],[QUANTITY]]*Table49[[#This Row],[INV Prices]]</f>
        <v>0</v>
      </c>
      <c r="S921" s="67"/>
      <c r="V921" s="41"/>
      <c r="W921" s="4" t="str">
        <f>IFERROR(VLOOKUP(Table49[[#This Row],[ITEM CODE]],Table2[[Item Code]:[Category ]],6,0),"")</f>
        <v/>
      </c>
      <c r="X921" s="1" t="str">
        <f>IFERROR(VLOOKUP(Table49[[#This Row],[ITEM CODE]],Table2[[Item Code]:[Sub Category]],7,0),"")</f>
        <v/>
      </c>
      <c r="Y921" s="68" t="str">
        <f>Table49[[#This Row],[PO Number]]&amp;COUNTIFS($E$5:E921,E921)</f>
        <v>0</v>
      </c>
    </row>
    <row r="922" spans="1:25" ht="14.7" customHeight="1" x14ac:dyDescent="0.3">
      <c r="A922" s="1" t="str">
        <f>IF(Table49[[#This Row],[ITEM NAME]]="","",ROW()-4)</f>
        <v/>
      </c>
      <c r="B922" s="68"/>
      <c r="C922" s="4" t="str">
        <f>IFERROR(VLOOKUP(B922,Table14[],3,0),"")</f>
        <v/>
      </c>
      <c r="D922" s="4" t="str">
        <f>IFERROR(VLOOKUP(B922,Table14[],2,0),"")</f>
        <v/>
      </c>
      <c r="E922" s="4"/>
      <c r="H922" s="41" t="str">
        <f>IFERROR(VLOOKUP(Table49[[#This Row],[ITEM CODE]],Table2[[Item Code]:[Master Name]],2,0),"")</f>
        <v/>
      </c>
      <c r="I922" s="41"/>
      <c r="J922" s="65" t="str">
        <f>IFERROR(VLOOKUP(Table49[[#This Row],[ITEM CODE]],Table2[[Item Code]:[Master Name]],3,0),"")</f>
        <v/>
      </c>
      <c r="K922" s="1" t="str">
        <f>IFERROR(VLOOKUP(Table49[[#This Row],[ITEM CODE]],Table2[[Item Code]:[Master Name]],9,0),"")</f>
        <v/>
      </c>
      <c r="L922" s="1" t="str">
        <f>IFERROR(VLOOKUP(Table49[[#This Row],[ITEM CODE]],Table2[[Item Code]:[Master Name]],8,0),"")</f>
        <v/>
      </c>
      <c r="M922" s="41"/>
      <c r="N922" s="66">
        <f>IFERROR(VLOOKUP(Table49[[#This Row],[ITEM CODE]],Table2[[#All],[Item Code]:[Unit Cost]],10,0),0)</f>
        <v>0</v>
      </c>
      <c r="O922" s="134">
        <f>IFERROR(VLOOKUP(Table49[[#This Row],[ITEM CODE]],Table2[[#All],[Item Code]:[Unit Cost]],10,0),0)</f>
        <v>0</v>
      </c>
      <c r="P922" s="56"/>
      <c r="Q922" s="58"/>
      <c r="R922" s="58">
        <f>Table49[[#This Row],[QUANTITY]]*Table49[[#This Row],[INV Prices]]</f>
        <v>0</v>
      </c>
      <c r="S922" s="67"/>
      <c r="V922" s="41"/>
      <c r="W922" s="4" t="str">
        <f>IFERROR(VLOOKUP(Table49[[#This Row],[ITEM CODE]],Table2[[Item Code]:[Category ]],6,0),"")</f>
        <v/>
      </c>
      <c r="X922" s="1" t="str">
        <f>IFERROR(VLOOKUP(Table49[[#This Row],[ITEM CODE]],Table2[[Item Code]:[Sub Category]],7,0),"")</f>
        <v/>
      </c>
      <c r="Y922" s="68" t="str">
        <f>Table49[[#This Row],[PO Number]]&amp;COUNTIFS($E$5:E922,E922)</f>
        <v>0</v>
      </c>
    </row>
    <row r="923" spans="1:25" ht="14.7" customHeight="1" x14ac:dyDescent="0.3">
      <c r="A923" s="1" t="str">
        <f>IF(Table49[[#This Row],[ITEM NAME]]="","",ROW()-4)</f>
        <v/>
      </c>
      <c r="B923" s="68"/>
      <c r="C923" s="4" t="str">
        <f>IFERROR(VLOOKUP(B923,Table14[],3,0),"")</f>
        <v/>
      </c>
      <c r="D923" s="4" t="str">
        <f>IFERROR(VLOOKUP(B923,Table14[],2,0),"")</f>
        <v/>
      </c>
      <c r="E923" s="4"/>
      <c r="H923" s="41" t="str">
        <f>IFERROR(VLOOKUP(Table49[[#This Row],[ITEM CODE]],Table2[[Item Code]:[Master Name]],2,0),"")</f>
        <v/>
      </c>
      <c r="I923" s="41"/>
      <c r="J923" s="65" t="str">
        <f>IFERROR(VLOOKUP(Table49[[#This Row],[ITEM CODE]],Table2[[Item Code]:[Master Name]],3,0),"")</f>
        <v/>
      </c>
      <c r="K923" s="1" t="str">
        <f>IFERROR(VLOOKUP(Table49[[#This Row],[ITEM CODE]],Table2[[Item Code]:[Master Name]],9,0),"")</f>
        <v/>
      </c>
      <c r="L923" s="1" t="str">
        <f>IFERROR(VLOOKUP(Table49[[#This Row],[ITEM CODE]],Table2[[Item Code]:[Master Name]],8,0),"")</f>
        <v/>
      </c>
      <c r="M923" s="41"/>
      <c r="N923" s="66">
        <f>IFERROR(VLOOKUP(Table49[[#This Row],[ITEM CODE]],Table2[[#All],[Item Code]:[Unit Cost]],10,0),0)</f>
        <v>0</v>
      </c>
      <c r="O923" s="134">
        <f>IFERROR(VLOOKUP(Table49[[#This Row],[ITEM CODE]],Table2[[#All],[Item Code]:[Unit Cost]],10,0),0)</f>
        <v>0</v>
      </c>
      <c r="P923" s="56"/>
      <c r="Q923" s="58"/>
      <c r="R923" s="58">
        <f>Table49[[#This Row],[QUANTITY]]*Table49[[#This Row],[INV Prices]]</f>
        <v>0</v>
      </c>
      <c r="S923" s="67"/>
      <c r="V923" s="41"/>
      <c r="W923" s="4" t="str">
        <f>IFERROR(VLOOKUP(Table49[[#This Row],[ITEM CODE]],Table2[[Item Code]:[Category ]],6,0),"")</f>
        <v/>
      </c>
      <c r="X923" s="1" t="str">
        <f>IFERROR(VLOOKUP(Table49[[#This Row],[ITEM CODE]],Table2[[Item Code]:[Sub Category]],7,0),"")</f>
        <v/>
      </c>
      <c r="Y923" s="68" t="str">
        <f>Table49[[#This Row],[PO Number]]&amp;COUNTIFS($E$5:E923,E923)</f>
        <v>0</v>
      </c>
    </row>
    <row r="924" spans="1:25" ht="14.7" customHeight="1" x14ac:dyDescent="0.3">
      <c r="A924" s="1" t="str">
        <f>IF(Table49[[#This Row],[ITEM NAME]]="","",ROW()-4)</f>
        <v/>
      </c>
      <c r="B924" s="68"/>
      <c r="C924" s="4" t="str">
        <f>IFERROR(VLOOKUP(B924,Table14[],3,0),"")</f>
        <v/>
      </c>
      <c r="D924" s="4" t="str">
        <f>IFERROR(VLOOKUP(B924,Table14[],2,0),"")</f>
        <v/>
      </c>
      <c r="E924" s="4"/>
      <c r="H924" s="41" t="str">
        <f>IFERROR(VLOOKUP(Table49[[#This Row],[ITEM CODE]],Table2[[Item Code]:[Master Name]],2,0),"")</f>
        <v/>
      </c>
      <c r="I924" s="41"/>
      <c r="J924" s="65" t="str">
        <f>IFERROR(VLOOKUP(Table49[[#This Row],[ITEM CODE]],Table2[[Item Code]:[Master Name]],3,0),"")</f>
        <v/>
      </c>
      <c r="K924" s="1" t="str">
        <f>IFERROR(VLOOKUP(Table49[[#This Row],[ITEM CODE]],Table2[[Item Code]:[Master Name]],9,0),"")</f>
        <v/>
      </c>
      <c r="L924" s="1" t="str">
        <f>IFERROR(VLOOKUP(Table49[[#This Row],[ITEM CODE]],Table2[[Item Code]:[Master Name]],8,0),"")</f>
        <v/>
      </c>
      <c r="M924" s="41"/>
      <c r="N924" s="66">
        <f>IFERROR(VLOOKUP(Table49[[#This Row],[ITEM CODE]],Table2[[#All],[Item Code]:[Unit Cost]],10,0),0)</f>
        <v>0</v>
      </c>
      <c r="O924" s="134">
        <f>IFERROR(VLOOKUP(Table49[[#This Row],[ITEM CODE]],Table2[[#All],[Item Code]:[Unit Cost]],10,0),0)</f>
        <v>0</v>
      </c>
      <c r="P924" s="56"/>
      <c r="Q924" s="58"/>
      <c r="R924" s="58">
        <f>Table49[[#This Row],[QUANTITY]]*Table49[[#This Row],[INV Prices]]</f>
        <v>0</v>
      </c>
      <c r="S924" s="67"/>
      <c r="V924" s="41"/>
      <c r="W924" s="4" t="str">
        <f>IFERROR(VLOOKUP(Table49[[#This Row],[ITEM CODE]],Table2[[Item Code]:[Category ]],6,0),"")</f>
        <v/>
      </c>
      <c r="X924" s="1" t="str">
        <f>IFERROR(VLOOKUP(Table49[[#This Row],[ITEM CODE]],Table2[[Item Code]:[Sub Category]],7,0),"")</f>
        <v/>
      </c>
      <c r="Y924" s="68" t="str">
        <f>Table49[[#This Row],[PO Number]]&amp;COUNTIFS($E$5:E924,E924)</f>
        <v>0</v>
      </c>
    </row>
    <row r="925" spans="1:25" ht="14.7" customHeight="1" x14ac:dyDescent="0.3">
      <c r="A925" s="1" t="str">
        <f>IF(Table49[[#This Row],[ITEM NAME]]="","",ROW()-4)</f>
        <v/>
      </c>
      <c r="B925" s="68"/>
      <c r="C925" s="4" t="str">
        <f>IFERROR(VLOOKUP(B925,Table14[],3,0),"")</f>
        <v/>
      </c>
      <c r="D925" s="4" t="str">
        <f>IFERROR(VLOOKUP(B925,Table14[],2,0),"")</f>
        <v/>
      </c>
      <c r="E925" s="4"/>
      <c r="H925" s="41" t="str">
        <f>IFERROR(VLOOKUP(Table49[[#This Row],[ITEM CODE]],Table2[[Item Code]:[Master Name]],2,0),"")</f>
        <v/>
      </c>
      <c r="I925" s="41"/>
      <c r="J925" s="65" t="str">
        <f>IFERROR(VLOOKUP(Table49[[#This Row],[ITEM CODE]],Table2[[Item Code]:[Master Name]],3,0),"")</f>
        <v/>
      </c>
      <c r="K925" s="1" t="str">
        <f>IFERROR(VLOOKUP(Table49[[#This Row],[ITEM CODE]],Table2[[Item Code]:[Master Name]],9,0),"")</f>
        <v/>
      </c>
      <c r="L925" s="1" t="str">
        <f>IFERROR(VLOOKUP(Table49[[#This Row],[ITEM CODE]],Table2[[Item Code]:[Master Name]],8,0),"")</f>
        <v/>
      </c>
      <c r="M925" s="41"/>
      <c r="N925" s="66">
        <f>IFERROR(VLOOKUP(Table49[[#This Row],[ITEM CODE]],Table2[[#All],[Item Code]:[Unit Cost]],10,0),0)</f>
        <v>0</v>
      </c>
      <c r="O925" s="134">
        <f>IFERROR(VLOOKUP(Table49[[#This Row],[ITEM CODE]],Table2[[#All],[Item Code]:[Unit Cost]],10,0),0)</f>
        <v>0</v>
      </c>
      <c r="P925" s="56"/>
      <c r="Q925" s="58"/>
      <c r="R925" s="58">
        <f>Table49[[#This Row],[QUANTITY]]*Table49[[#This Row],[INV Prices]]</f>
        <v>0</v>
      </c>
      <c r="S925" s="67"/>
      <c r="V925" s="41"/>
      <c r="W925" s="4" t="str">
        <f>IFERROR(VLOOKUP(Table49[[#This Row],[ITEM CODE]],Table2[[Item Code]:[Category ]],6,0),"")</f>
        <v/>
      </c>
      <c r="X925" s="1" t="str">
        <f>IFERROR(VLOOKUP(Table49[[#This Row],[ITEM CODE]],Table2[[Item Code]:[Sub Category]],7,0),"")</f>
        <v/>
      </c>
      <c r="Y925" s="68" t="str">
        <f>Table49[[#This Row],[PO Number]]&amp;COUNTIFS($E$5:E925,E925)</f>
        <v>0</v>
      </c>
    </row>
    <row r="926" spans="1:25" ht="14.7" customHeight="1" x14ac:dyDescent="0.3">
      <c r="A926" s="1" t="str">
        <f>IF(Table49[[#This Row],[ITEM NAME]]="","",ROW()-4)</f>
        <v/>
      </c>
      <c r="B926" s="68"/>
      <c r="C926" s="4" t="str">
        <f>IFERROR(VLOOKUP(B926,Table14[],3,0),"")</f>
        <v/>
      </c>
      <c r="D926" s="4" t="str">
        <f>IFERROR(VLOOKUP(B926,Table14[],2,0),"")</f>
        <v/>
      </c>
      <c r="E926" s="4"/>
      <c r="H926" s="41" t="str">
        <f>IFERROR(VLOOKUP(Table49[[#This Row],[ITEM CODE]],Table2[[Item Code]:[Master Name]],2,0),"")</f>
        <v/>
      </c>
      <c r="I926" s="41"/>
      <c r="J926" s="65" t="str">
        <f>IFERROR(VLOOKUP(Table49[[#This Row],[ITEM CODE]],Table2[[Item Code]:[Master Name]],3,0),"")</f>
        <v/>
      </c>
      <c r="K926" s="1" t="str">
        <f>IFERROR(VLOOKUP(Table49[[#This Row],[ITEM CODE]],Table2[[Item Code]:[Master Name]],9,0),"")</f>
        <v/>
      </c>
      <c r="L926" s="1" t="str">
        <f>IFERROR(VLOOKUP(Table49[[#This Row],[ITEM CODE]],Table2[[Item Code]:[Master Name]],8,0),"")</f>
        <v/>
      </c>
      <c r="M926" s="41"/>
      <c r="N926" s="66">
        <f>IFERROR(VLOOKUP(Table49[[#This Row],[ITEM CODE]],Table2[[#All],[Item Code]:[Unit Cost]],10,0),0)</f>
        <v>0</v>
      </c>
      <c r="O926" s="134">
        <f>IFERROR(VLOOKUP(Table49[[#This Row],[ITEM CODE]],Table2[[#All],[Item Code]:[Unit Cost]],10,0),0)</f>
        <v>0</v>
      </c>
      <c r="P926" s="56"/>
      <c r="Q926" s="58"/>
      <c r="R926" s="58">
        <f>Table49[[#This Row],[QUANTITY]]*Table49[[#This Row],[INV Prices]]</f>
        <v>0</v>
      </c>
      <c r="S926" s="67"/>
      <c r="V926" s="41"/>
      <c r="W926" s="4" t="str">
        <f>IFERROR(VLOOKUP(Table49[[#This Row],[ITEM CODE]],Table2[[Item Code]:[Category ]],6,0),"")</f>
        <v/>
      </c>
      <c r="X926" s="1" t="str">
        <f>IFERROR(VLOOKUP(Table49[[#This Row],[ITEM CODE]],Table2[[Item Code]:[Sub Category]],7,0),"")</f>
        <v/>
      </c>
      <c r="Y926" s="68" t="str">
        <f>Table49[[#This Row],[PO Number]]&amp;COUNTIFS($E$5:E926,E926)</f>
        <v>0</v>
      </c>
    </row>
    <row r="927" spans="1:25" ht="14.7" customHeight="1" x14ac:dyDescent="0.3">
      <c r="A927" s="1" t="str">
        <f>IF(Table49[[#This Row],[ITEM NAME]]="","",ROW()-4)</f>
        <v/>
      </c>
      <c r="B927" s="68"/>
      <c r="C927" s="4" t="str">
        <f>IFERROR(VLOOKUP(B927,Table14[],3,0),"")</f>
        <v/>
      </c>
      <c r="D927" s="4" t="str">
        <f>IFERROR(VLOOKUP(B927,Table14[],2,0),"")</f>
        <v/>
      </c>
      <c r="E927" s="4"/>
      <c r="H927" s="41" t="str">
        <f>IFERROR(VLOOKUP(Table49[[#This Row],[ITEM CODE]],Table2[[Item Code]:[Master Name]],2,0),"")</f>
        <v/>
      </c>
      <c r="I927" s="41"/>
      <c r="J927" s="65" t="str">
        <f>IFERROR(VLOOKUP(Table49[[#This Row],[ITEM CODE]],Table2[[Item Code]:[Master Name]],3,0),"")</f>
        <v/>
      </c>
      <c r="K927" s="1" t="str">
        <f>IFERROR(VLOOKUP(Table49[[#This Row],[ITEM CODE]],Table2[[Item Code]:[Master Name]],9,0),"")</f>
        <v/>
      </c>
      <c r="L927" s="1" t="str">
        <f>IFERROR(VLOOKUP(Table49[[#This Row],[ITEM CODE]],Table2[[Item Code]:[Master Name]],8,0),"")</f>
        <v/>
      </c>
      <c r="M927" s="41"/>
      <c r="N927" s="66">
        <f>IFERROR(VLOOKUP(Table49[[#This Row],[ITEM CODE]],Table2[[#All],[Item Code]:[Unit Cost]],10,0),0)</f>
        <v>0</v>
      </c>
      <c r="O927" s="134">
        <f>IFERROR(VLOOKUP(Table49[[#This Row],[ITEM CODE]],Table2[[#All],[Item Code]:[Unit Cost]],10,0),0)</f>
        <v>0</v>
      </c>
      <c r="P927" s="56"/>
      <c r="Q927" s="58"/>
      <c r="R927" s="58">
        <f>Table49[[#This Row],[QUANTITY]]*Table49[[#This Row],[INV Prices]]</f>
        <v>0</v>
      </c>
      <c r="S927" s="67"/>
      <c r="V927" s="41"/>
      <c r="W927" s="4" t="str">
        <f>IFERROR(VLOOKUP(Table49[[#This Row],[ITEM CODE]],Table2[[Item Code]:[Category ]],6,0),"")</f>
        <v/>
      </c>
      <c r="X927" s="1" t="str">
        <f>IFERROR(VLOOKUP(Table49[[#This Row],[ITEM CODE]],Table2[[Item Code]:[Sub Category]],7,0),"")</f>
        <v/>
      </c>
      <c r="Y927" s="68" t="str">
        <f>Table49[[#This Row],[PO Number]]&amp;COUNTIFS($E$5:E927,E927)</f>
        <v>0</v>
      </c>
    </row>
    <row r="928" spans="1:25" ht="14.7" customHeight="1" x14ac:dyDescent="0.3">
      <c r="A928" s="1" t="str">
        <f>IF(Table49[[#This Row],[ITEM NAME]]="","",ROW()-4)</f>
        <v/>
      </c>
      <c r="B928" s="68"/>
      <c r="C928" s="4" t="str">
        <f>IFERROR(VLOOKUP(B928,Table14[],3,0),"")</f>
        <v/>
      </c>
      <c r="D928" s="4" t="str">
        <f>IFERROR(VLOOKUP(B928,Table14[],2,0),"")</f>
        <v/>
      </c>
      <c r="E928" s="4"/>
      <c r="H928" s="41" t="str">
        <f>IFERROR(VLOOKUP(Table49[[#This Row],[ITEM CODE]],Table2[[Item Code]:[Master Name]],2,0),"")</f>
        <v/>
      </c>
      <c r="I928" s="41"/>
      <c r="J928" s="65" t="str">
        <f>IFERROR(VLOOKUP(Table49[[#This Row],[ITEM CODE]],Table2[[Item Code]:[Master Name]],3,0),"")</f>
        <v/>
      </c>
      <c r="K928" s="1" t="str">
        <f>IFERROR(VLOOKUP(Table49[[#This Row],[ITEM CODE]],Table2[[Item Code]:[Master Name]],9,0),"")</f>
        <v/>
      </c>
      <c r="L928" s="1" t="str">
        <f>IFERROR(VLOOKUP(Table49[[#This Row],[ITEM CODE]],Table2[[Item Code]:[Master Name]],8,0),"")</f>
        <v/>
      </c>
      <c r="M928" s="41"/>
      <c r="N928" s="66">
        <f>IFERROR(VLOOKUP(Table49[[#This Row],[ITEM CODE]],Table2[[#All],[Item Code]:[Unit Cost]],10,0),0)</f>
        <v>0</v>
      </c>
      <c r="O928" s="134">
        <f>IFERROR(VLOOKUP(Table49[[#This Row],[ITEM CODE]],Table2[[#All],[Item Code]:[Unit Cost]],10,0),0)</f>
        <v>0</v>
      </c>
      <c r="P928" s="56"/>
      <c r="Q928" s="58"/>
      <c r="R928" s="58">
        <f>Table49[[#This Row],[QUANTITY]]*Table49[[#This Row],[INV Prices]]</f>
        <v>0</v>
      </c>
      <c r="S928" s="67"/>
      <c r="V928" s="41"/>
      <c r="W928" s="4" t="str">
        <f>IFERROR(VLOOKUP(Table49[[#This Row],[ITEM CODE]],Table2[[Item Code]:[Category ]],6,0),"")</f>
        <v/>
      </c>
      <c r="X928" s="1" t="str">
        <f>IFERROR(VLOOKUP(Table49[[#This Row],[ITEM CODE]],Table2[[Item Code]:[Sub Category]],7,0),"")</f>
        <v/>
      </c>
      <c r="Y928" s="68" t="str">
        <f>Table49[[#This Row],[PO Number]]&amp;COUNTIFS($E$5:E928,E928)</f>
        <v>0</v>
      </c>
    </row>
    <row r="929" spans="1:25" ht="14.7" customHeight="1" x14ac:dyDescent="0.3">
      <c r="A929" s="1" t="str">
        <f>IF(Table49[[#This Row],[ITEM NAME]]="","",ROW()-4)</f>
        <v/>
      </c>
      <c r="B929" s="68"/>
      <c r="C929" s="4" t="str">
        <f>IFERROR(VLOOKUP(B929,Table14[],3,0),"")</f>
        <v/>
      </c>
      <c r="D929" s="4" t="str">
        <f>IFERROR(VLOOKUP(B929,Table14[],2,0),"")</f>
        <v/>
      </c>
      <c r="E929" s="4"/>
      <c r="H929" s="41" t="str">
        <f>IFERROR(VLOOKUP(Table49[[#This Row],[ITEM CODE]],Table2[[Item Code]:[Master Name]],2,0),"")</f>
        <v/>
      </c>
      <c r="I929" s="41"/>
      <c r="J929" s="65" t="str">
        <f>IFERROR(VLOOKUP(Table49[[#This Row],[ITEM CODE]],Table2[[Item Code]:[Master Name]],3,0),"")</f>
        <v/>
      </c>
      <c r="K929" s="1" t="str">
        <f>IFERROR(VLOOKUP(Table49[[#This Row],[ITEM CODE]],Table2[[Item Code]:[Master Name]],9,0),"")</f>
        <v/>
      </c>
      <c r="L929" s="1" t="str">
        <f>IFERROR(VLOOKUP(Table49[[#This Row],[ITEM CODE]],Table2[[Item Code]:[Master Name]],8,0),"")</f>
        <v/>
      </c>
      <c r="M929" s="41"/>
      <c r="N929" s="66">
        <f>IFERROR(VLOOKUP(Table49[[#This Row],[ITEM CODE]],Table2[[#All],[Item Code]:[Unit Cost]],10,0),0)</f>
        <v>0</v>
      </c>
      <c r="O929" s="134">
        <f>IFERROR(VLOOKUP(Table49[[#This Row],[ITEM CODE]],Table2[[#All],[Item Code]:[Unit Cost]],10,0),0)</f>
        <v>0</v>
      </c>
      <c r="P929" s="56"/>
      <c r="Q929" s="58"/>
      <c r="R929" s="58">
        <f>Table49[[#This Row],[QUANTITY]]*Table49[[#This Row],[INV Prices]]</f>
        <v>0</v>
      </c>
      <c r="S929" s="67"/>
      <c r="V929" s="41"/>
      <c r="W929" s="4" t="str">
        <f>IFERROR(VLOOKUP(Table49[[#This Row],[ITEM CODE]],Table2[[Item Code]:[Category ]],6,0),"")</f>
        <v/>
      </c>
      <c r="X929" s="1" t="str">
        <f>IFERROR(VLOOKUP(Table49[[#This Row],[ITEM CODE]],Table2[[Item Code]:[Sub Category]],7,0),"")</f>
        <v/>
      </c>
      <c r="Y929" s="68" t="str">
        <f>Table49[[#This Row],[PO Number]]&amp;COUNTIFS($E$5:E929,E929)</f>
        <v>0</v>
      </c>
    </row>
    <row r="930" spans="1:25" ht="14.7" customHeight="1" x14ac:dyDescent="0.3">
      <c r="A930" s="1" t="str">
        <f>IF(Table49[[#This Row],[ITEM NAME]]="","",ROW()-4)</f>
        <v/>
      </c>
      <c r="B930" s="68"/>
      <c r="C930" s="4" t="str">
        <f>IFERROR(VLOOKUP(B930,Table14[],3,0),"")</f>
        <v/>
      </c>
      <c r="D930" s="4" t="str">
        <f>IFERROR(VLOOKUP(B930,Table14[],2,0),"")</f>
        <v/>
      </c>
      <c r="E930" s="4"/>
      <c r="H930" s="41" t="str">
        <f>IFERROR(VLOOKUP(Table49[[#This Row],[ITEM CODE]],Table2[[Item Code]:[Master Name]],2,0),"")</f>
        <v/>
      </c>
      <c r="I930" s="41"/>
      <c r="J930" s="65" t="str">
        <f>IFERROR(VLOOKUP(Table49[[#This Row],[ITEM CODE]],Table2[[Item Code]:[Master Name]],3,0),"")</f>
        <v/>
      </c>
      <c r="K930" s="1" t="str">
        <f>IFERROR(VLOOKUP(Table49[[#This Row],[ITEM CODE]],Table2[[Item Code]:[Master Name]],9,0),"")</f>
        <v/>
      </c>
      <c r="L930" s="1" t="str">
        <f>IFERROR(VLOOKUP(Table49[[#This Row],[ITEM CODE]],Table2[[Item Code]:[Master Name]],8,0),"")</f>
        <v/>
      </c>
      <c r="M930" s="41"/>
      <c r="N930" s="66">
        <f>IFERROR(VLOOKUP(Table49[[#This Row],[ITEM CODE]],Table2[[#All],[Item Code]:[Unit Cost]],10,0),0)</f>
        <v>0</v>
      </c>
      <c r="O930" s="134">
        <f>IFERROR(VLOOKUP(Table49[[#This Row],[ITEM CODE]],Table2[[#All],[Item Code]:[Unit Cost]],10,0),0)</f>
        <v>0</v>
      </c>
      <c r="P930" s="56"/>
      <c r="Q930" s="58"/>
      <c r="R930" s="58">
        <f>Table49[[#This Row],[QUANTITY]]*Table49[[#This Row],[INV Prices]]</f>
        <v>0</v>
      </c>
      <c r="S930" s="67"/>
      <c r="V930" s="41"/>
      <c r="W930" s="4" t="str">
        <f>IFERROR(VLOOKUP(Table49[[#This Row],[ITEM CODE]],Table2[[Item Code]:[Category ]],6,0),"")</f>
        <v/>
      </c>
      <c r="X930" s="1" t="str">
        <f>IFERROR(VLOOKUP(Table49[[#This Row],[ITEM CODE]],Table2[[Item Code]:[Sub Category]],7,0),"")</f>
        <v/>
      </c>
      <c r="Y930" s="68" t="str">
        <f>Table49[[#This Row],[PO Number]]&amp;COUNTIFS($E$5:E930,E930)</f>
        <v>0</v>
      </c>
    </row>
    <row r="931" spans="1:25" ht="14.7" customHeight="1" x14ac:dyDescent="0.3">
      <c r="A931" s="1" t="str">
        <f>IF(Table49[[#This Row],[ITEM NAME]]="","",ROW()-4)</f>
        <v/>
      </c>
      <c r="B931" s="68"/>
      <c r="C931" s="4" t="str">
        <f>IFERROR(VLOOKUP(B931,Table14[],3,0),"")</f>
        <v/>
      </c>
      <c r="D931" s="4" t="str">
        <f>IFERROR(VLOOKUP(B931,Table14[],2,0),"")</f>
        <v/>
      </c>
      <c r="E931" s="4"/>
      <c r="H931" s="41" t="str">
        <f>IFERROR(VLOOKUP(Table49[[#This Row],[ITEM CODE]],Table2[[Item Code]:[Master Name]],2,0),"")</f>
        <v/>
      </c>
      <c r="I931" s="41"/>
      <c r="J931" s="65" t="str">
        <f>IFERROR(VLOOKUP(Table49[[#This Row],[ITEM CODE]],Table2[[Item Code]:[Master Name]],3,0),"")</f>
        <v/>
      </c>
      <c r="K931" s="1" t="str">
        <f>IFERROR(VLOOKUP(Table49[[#This Row],[ITEM CODE]],Table2[[Item Code]:[Master Name]],9,0),"")</f>
        <v/>
      </c>
      <c r="L931" s="1" t="str">
        <f>IFERROR(VLOOKUP(Table49[[#This Row],[ITEM CODE]],Table2[[Item Code]:[Master Name]],8,0),"")</f>
        <v/>
      </c>
      <c r="M931" s="41"/>
      <c r="N931" s="66">
        <f>IFERROR(VLOOKUP(Table49[[#This Row],[ITEM CODE]],Table2[[#All],[Item Code]:[Unit Cost]],10,0),0)</f>
        <v>0</v>
      </c>
      <c r="O931" s="134">
        <f>IFERROR(VLOOKUP(Table49[[#This Row],[ITEM CODE]],Table2[[#All],[Item Code]:[Unit Cost]],10,0),0)</f>
        <v>0</v>
      </c>
      <c r="P931" s="56"/>
      <c r="Q931" s="58"/>
      <c r="R931" s="58">
        <f>Table49[[#This Row],[QUANTITY]]*Table49[[#This Row],[INV Prices]]</f>
        <v>0</v>
      </c>
      <c r="S931" s="67"/>
      <c r="V931" s="41"/>
      <c r="W931" s="4" t="str">
        <f>IFERROR(VLOOKUP(Table49[[#This Row],[ITEM CODE]],Table2[[Item Code]:[Category ]],6,0),"")</f>
        <v/>
      </c>
      <c r="X931" s="1" t="str">
        <f>IFERROR(VLOOKUP(Table49[[#This Row],[ITEM CODE]],Table2[[Item Code]:[Sub Category]],7,0),"")</f>
        <v/>
      </c>
      <c r="Y931" s="68" t="str">
        <f>Table49[[#This Row],[PO Number]]&amp;COUNTIFS($E$5:E931,E931)</f>
        <v>0</v>
      </c>
    </row>
    <row r="932" spans="1:25" ht="14.7" customHeight="1" x14ac:dyDescent="0.3">
      <c r="A932" s="1" t="str">
        <f>IF(Table49[[#This Row],[ITEM NAME]]="","",ROW()-4)</f>
        <v/>
      </c>
      <c r="B932" s="68"/>
      <c r="C932" s="4" t="str">
        <f>IFERROR(VLOOKUP(B932,Table14[],3,0),"")</f>
        <v/>
      </c>
      <c r="D932" s="4" t="str">
        <f>IFERROR(VLOOKUP(B932,Table14[],2,0),"")</f>
        <v/>
      </c>
      <c r="E932" s="4"/>
      <c r="H932" s="41" t="str">
        <f>IFERROR(VLOOKUP(Table49[[#This Row],[ITEM CODE]],Table2[[Item Code]:[Master Name]],2,0),"")</f>
        <v/>
      </c>
      <c r="I932" s="41"/>
      <c r="J932" s="65" t="str">
        <f>IFERROR(VLOOKUP(Table49[[#This Row],[ITEM CODE]],Table2[[Item Code]:[Master Name]],3,0),"")</f>
        <v/>
      </c>
      <c r="K932" s="1" t="str">
        <f>IFERROR(VLOOKUP(Table49[[#This Row],[ITEM CODE]],Table2[[Item Code]:[Master Name]],9,0),"")</f>
        <v/>
      </c>
      <c r="L932" s="1" t="str">
        <f>IFERROR(VLOOKUP(Table49[[#This Row],[ITEM CODE]],Table2[[Item Code]:[Master Name]],8,0),"")</f>
        <v/>
      </c>
      <c r="M932" s="41"/>
      <c r="N932" s="66">
        <f>IFERROR(VLOOKUP(Table49[[#This Row],[ITEM CODE]],Table2[[#All],[Item Code]:[Unit Cost]],10,0),0)</f>
        <v>0</v>
      </c>
      <c r="O932" s="134">
        <f>IFERROR(VLOOKUP(Table49[[#This Row],[ITEM CODE]],Table2[[#All],[Item Code]:[Unit Cost]],10,0),0)</f>
        <v>0</v>
      </c>
      <c r="P932" s="56"/>
      <c r="Q932" s="58"/>
      <c r="R932" s="58">
        <f>Table49[[#This Row],[QUANTITY]]*Table49[[#This Row],[INV Prices]]</f>
        <v>0</v>
      </c>
      <c r="S932" s="67"/>
      <c r="V932" s="41"/>
      <c r="W932" s="4" t="str">
        <f>IFERROR(VLOOKUP(Table49[[#This Row],[ITEM CODE]],Table2[[Item Code]:[Category ]],6,0),"")</f>
        <v/>
      </c>
      <c r="X932" s="1" t="str">
        <f>IFERROR(VLOOKUP(Table49[[#This Row],[ITEM CODE]],Table2[[Item Code]:[Sub Category]],7,0),"")</f>
        <v/>
      </c>
      <c r="Y932" s="68" t="str">
        <f>Table49[[#This Row],[PO Number]]&amp;COUNTIFS($E$5:E932,E932)</f>
        <v>0</v>
      </c>
    </row>
    <row r="933" spans="1:25" ht="14.7" customHeight="1" x14ac:dyDescent="0.3">
      <c r="A933" s="1" t="str">
        <f>IF(Table49[[#This Row],[ITEM NAME]]="","",ROW()-4)</f>
        <v/>
      </c>
      <c r="B933" s="68"/>
      <c r="C933" s="4" t="str">
        <f>IFERROR(VLOOKUP(B933,Table14[],3,0),"")</f>
        <v/>
      </c>
      <c r="D933" s="4" t="str">
        <f>IFERROR(VLOOKUP(B933,Table14[],2,0),"")</f>
        <v/>
      </c>
      <c r="E933" s="4"/>
      <c r="H933" s="41" t="str">
        <f>IFERROR(VLOOKUP(Table49[[#This Row],[ITEM CODE]],Table2[[Item Code]:[Master Name]],2,0),"")</f>
        <v/>
      </c>
      <c r="I933" s="41"/>
      <c r="J933" s="65" t="str">
        <f>IFERROR(VLOOKUP(Table49[[#This Row],[ITEM CODE]],Table2[[Item Code]:[Master Name]],3,0),"")</f>
        <v/>
      </c>
      <c r="K933" s="1" t="str">
        <f>IFERROR(VLOOKUP(Table49[[#This Row],[ITEM CODE]],Table2[[Item Code]:[Master Name]],9,0),"")</f>
        <v/>
      </c>
      <c r="L933" s="1" t="str">
        <f>IFERROR(VLOOKUP(Table49[[#This Row],[ITEM CODE]],Table2[[Item Code]:[Master Name]],8,0),"")</f>
        <v/>
      </c>
      <c r="M933" s="41"/>
      <c r="N933" s="66">
        <f>IFERROR(VLOOKUP(Table49[[#This Row],[ITEM CODE]],Table2[[#All],[Item Code]:[Unit Cost]],10,0),0)</f>
        <v>0</v>
      </c>
      <c r="O933" s="134">
        <f>IFERROR(VLOOKUP(Table49[[#This Row],[ITEM CODE]],Table2[[#All],[Item Code]:[Unit Cost]],10,0),0)</f>
        <v>0</v>
      </c>
      <c r="P933" s="56"/>
      <c r="Q933" s="58"/>
      <c r="R933" s="58">
        <f>Table49[[#This Row],[QUANTITY]]*Table49[[#This Row],[INV Prices]]</f>
        <v>0</v>
      </c>
      <c r="S933" s="67"/>
      <c r="V933" s="41"/>
      <c r="W933" s="4" t="str">
        <f>IFERROR(VLOOKUP(Table49[[#This Row],[ITEM CODE]],Table2[[Item Code]:[Category ]],6,0),"")</f>
        <v/>
      </c>
      <c r="X933" s="1" t="str">
        <f>IFERROR(VLOOKUP(Table49[[#This Row],[ITEM CODE]],Table2[[Item Code]:[Sub Category]],7,0),"")</f>
        <v/>
      </c>
      <c r="Y933" s="68" t="str">
        <f>Table49[[#This Row],[PO Number]]&amp;COUNTIFS($E$5:E933,E933)</f>
        <v>0</v>
      </c>
    </row>
    <row r="934" spans="1:25" ht="14.7" customHeight="1" x14ac:dyDescent="0.3">
      <c r="A934" s="1" t="str">
        <f>IF(Table49[[#This Row],[ITEM NAME]]="","",ROW()-4)</f>
        <v/>
      </c>
      <c r="B934" s="68"/>
      <c r="C934" s="4" t="str">
        <f>IFERROR(VLOOKUP(B934,Table14[],3,0),"")</f>
        <v/>
      </c>
      <c r="D934" s="4" t="str">
        <f>IFERROR(VLOOKUP(B934,Table14[],2,0),"")</f>
        <v/>
      </c>
      <c r="E934" s="4"/>
      <c r="H934" s="41" t="str">
        <f>IFERROR(VLOOKUP(Table49[[#This Row],[ITEM CODE]],Table2[[Item Code]:[Master Name]],2,0),"")</f>
        <v/>
      </c>
      <c r="I934" s="41"/>
      <c r="J934" s="65" t="str">
        <f>IFERROR(VLOOKUP(Table49[[#This Row],[ITEM CODE]],Table2[[Item Code]:[Master Name]],3,0),"")</f>
        <v/>
      </c>
      <c r="K934" s="1" t="str">
        <f>IFERROR(VLOOKUP(Table49[[#This Row],[ITEM CODE]],Table2[[Item Code]:[Master Name]],9,0),"")</f>
        <v/>
      </c>
      <c r="L934" s="1" t="str">
        <f>IFERROR(VLOOKUP(Table49[[#This Row],[ITEM CODE]],Table2[[Item Code]:[Master Name]],8,0),"")</f>
        <v/>
      </c>
      <c r="M934" s="41"/>
      <c r="N934" s="66">
        <f>IFERROR(VLOOKUP(Table49[[#This Row],[ITEM CODE]],Table2[[#All],[Item Code]:[Unit Cost]],10,0),0)</f>
        <v>0</v>
      </c>
      <c r="O934" s="134">
        <f>IFERROR(VLOOKUP(Table49[[#This Row],[ITEM CODE]],Table2[[#All],[Item Code]:[Unit Cost]],10,0),0)</f>
        <v>0</v>
      </c>
      <c r="P934" s="56"/>
      <c r="Q934" s="58"/>
      <c r="R934" s="58">
        <f>Table49[[#This Row],[QUANTITY]]*Table49[[#This Row],[INV Prices]]</f>
        <v>0</v>
      </c>
      <c r="S934" s="67"/>
      <c r="V934" s="41"/>
      <c r="W934" s="4" t="str">
        <f>IFERROR(VLOOKUP(Table49[[#This Row],[ITEM CODE]],Table2[[Item Code]:[Category ]],6,0),"")</f>
        <v/>
      </c>
      <c r="X934" s="1" t="str">
        <f>IFERROR(VLOOKUP(Table49[[#This Row],[ITEM CODE]],Table2[[Item Code]:[Sub Category]],7,0),"")</f>
        <v/>
      </c>
      <c r="Y934" s="68" t="str">
        <f>Table49[[#This Row],[PO Number]]&amp;COUNTIFS($E$5:E934,E934)</f>
        <v>0</v>
      </c>
    </row>
    <row r="935" spans="1:25" ht="14.7" customHeight="1" x14ac:dyDescent="0.3">
      <c r="A935" s="1" t="str">
        <f>IF(Table49[[#This Row],[ITEM NAME]]="","",ROW()-4)</f>
        <v/>
      </c>
      <c r="B935" s="68"/>
      <c r="C935" s="4" t="str">
        <f>IFERROR(VLOOKUP(B935,Table14[],3,0),"")</f>
        <v/>
      </c>
      <c r="D935" s="4" t="str">
        <f>IFERROR(VLOOKUP(B935,Table14[],2,0),"")</f>
        <v/>
      </c>
      <c r="E935" s="4"/>
      <c r="H935" s="41" t="str">
        <f>IFERROR(VLOOKUP(Table49[[#This Row],[ITEM CODE]],Table2[[Item Code]:[Master Name]],2,0),"")</f>
        <v/>
      </c>
      <c r="I935" s="41"/>
      <c r="J935" s="65" t="str">
        <f>IFERROR(VLOOKUP(Table49[[#This Row],[ITEM CODE]],Table2[[Item Code]:[Master Name]],3,0),"")</f>
        <v/>
      </c>
      <c r="K935" s="1" t="str">
        <f>IFERROR(VLOOKUP(Table49[[#This Row],[ITEM CODE]],Table2[[Item Code]:[Master Name]],9,0),"")</f>
        <v/>
      </c>
      <c r="L935" s="1" t="str">
        <f>IFERROR(VLOOKUP(Table49[[#This Row],[ITEM CODE]],Table2[[Item Code]:[Master Name]],8,0),"")</f>
        <v/>
      </c>
      <c r="M935" s="41"/>
      <c r="N935" s="66">
        <f>IFERROR(VLOOKUP(Table49[[#This Row],[ITEM CODE]],Table2[[#All],[Item Code]:[Unit Cost]],10,0),0)</f>
        <v>0</v>
      </c>
      <c r="O935" s="134">
        <f>IFERROR(VLOOKUP(Table49[[#This Row],[ITEM CODE]],Table2[[#All],[Item Code]:[Unit Cost]],10,0),0)</f>
        <v>0</v>
      </c>
      <c r="P935" s="56"/>
      <c r="Q935" s="58"/>
      <c r="R935" s="58">
        <f>Table49[[#This Row],[QUANTITY]]*Table49[[#This Row],[INV Prices]]</f>
        <v>0</v>
      </c>
      <c r="S935" s="67"/>
      <c r="V935" s="41"/>
      <c r="W935" s="4" t="str">
        <f>IFERROR(VLOOKUP(Table49[[#This Row],[ITEM CODE]],Table2[[Item Code]:[Category ]],6,0),"")</f>
        <v/>
      </c>
      <c r="X935" s="1" t="str">
        <f>IFERROR(VLOOKUP(Table49[[#This Row],[ITEM CODE]],Table2[[Item Code]:[Sub Category]],7,0),"")</f>
        <v/>
      </c>
      <c r="Y935" s="68" t="str">
        <f>Table49[[#This Row],[PO Number]]&amp;COUNTIFS($E$5:E935,E935)</f>
        <v>0</v>
      </c>
    </row>
    <row r="936" spans="1:25" ht="14.7" customHeight="1" x14ac:dyDescent="0.3">
      <c r="A936" s="1" t="str">
        <f>IF(Table49[[#This Row],[ITEM NAME]]="","",ROW()-4)</f>
        <v/>
      </c>
      <c r="B936" s="68"/>
      <c r="C936" s="4" t="str">
        <f>IFERROR(VLOOKUP(B936,Table14[],3,0),"")</f>
        <v/>
      </c>
      <c r="D936" s="4" t="str">
        <f>IFERROR(VLOOKUP(B936,Table14[],2,0),"")</f>
        <v/>
      </c>
      <c r="E936" s="4"/>
      <c r="H936" s="41" t="str">
        <f>IFERROR(VLOOKUP(Table49[[#This Row],[ITEM CODE]],Table2[[Item Code]:[Master Name]],2,0),"")</f>
        <v/>
      </c>
      <c r="I936" s="41"/>
      <c r="J936" s="65" t="str">
        <f>IFERROR(VLOOKUP(Table49[[#This Row],[ITEM CODE]],Table2[[Item Code]:[Master Name]],3,0),"")</f>
        <v/>
      </c>
      <c r="K936" s="1" t="str">
        <f>IFERROR(VLOOKUP(Table49[[#This Row],[ITEM CODE]],Table2[[Item Code]:[Master Name]],9,0),"")</f>
        <v/>
      </c>
      <c r="L936" s="1" t="str">
        <f>IFERROR(VLOOKUP(Table49[[#This Row],[ITEM CODE]],Table2[[Item Code]:[Master Name]],8,0),"")</f>
        <v/>
      </c>
      <c r="M936" s="41"/>
      <c r="N936" s="66">
        <f>IFERROR(VLOOKUP(Table49[[#This Row],[ITEM CODE]],Table2[[#All],[Item Code]:[Unit Cost]],10,0),0)</f>
        <v>0</v>
      </c>
      <c r="O936" s="134">
        <f>IFERROR(VLOOKUP(Table49[[#This Row],[ITEM CODE]],Table2[[#All],[Item Code]:[Unit Cost]],10,0),0)</f>
        <v>0</v>
      </c>
      <c r="P936" s="56"/>
      <c r="Q936" s="58"/>
      <c r="R936" s="58">
        <f>Table49[[#This Row],[QUANTITY]]*Table49[[#This Row],[INV Prices]]</f>
        <v>0</v>
      </c>
      <c r="S936" s="67"/>
      <c r="V936" s="41"/>
      <c r="W936" s="4" t="str">
        <f>IFERROR(VLOOKUP(Table49[[#This Row],[ITEM CODE]],Table2[[Item Code]:[Category ]],6,0),"")</f>
        <v/>
      </c>
      <c r="X936" s="1" t="str">
        <f>IFERROR(VLOOKUP(Table49[[#This Row],[ITEM CODE]],Table2[[Item Code]:[Sub Category]],7,0),"")</f>
        <v/>
      </c>
      <c r="Y936" s="68" t="str">
        <f>Table49[[#This Row],[PO Number]]&amp;COUNTIFS($E$5:E936,E936)</f>
        <v>0</v>
      </c>
    </row>
    <row r="937" spans="1:25" ht="14.7" customHeight="1" x14ac:dyDescent="0.3">
      <c r="A937" s="1" t="str">
        <f>IF(Table49[[#This Row],[ITEM NAME]]="","",ROW()-4)</f>
        <v/>
      </c>
      <c r="B937" s="68"/>
      <c r="C937" s="4" t="str">
        <f>IFERROR(VLOOKUP(B937,Table14[],3,0),"")</f>
        <v/>
      </c>
      <c r="D937" s="4" t="str">
        <f>IFERROR(VLOOKUP(B937,Table14[],2,0),"")</f>
        <v/>
      </c>
      <c r="E937" s="4"/>
      <c r="H937" s="41" t="str">
        <f>IFERROR(VLOOKUP(Table49[[#This Row],[ITEM CODE]],Table2[[Item Code]:[Master Name]],2,0),"")</f>
        <v/>
      </c>
      <c r="I937" s="41"/>
      <c r="J937" s="65" t="str">
        <f>IFERROR(VLOOKUP(Table49[[#This Row],[ITEM CODE]],Table2[[Item Code]:[Master Name]],3,0),"")</f>
        <v/>
      </c>
      <c r="K937" s="1" t="str">
        <f>IFERROR(VLOOKUP(Table49[[#This Row],[ITEM CODE]],Table2[[Item Code]:[Master Name]],9,0),"")</f>
        <v/>
      </c>
      <c r="L937" s="1" t="str">
        <f>IFERROR(VLOOKUP(Table49[[#This Row],[ITEM CODE]],Table2[[Item Code]:[Master Name]],8,0),"")</f>
        <v/>
      </c>
      <c r="M937" s="41"/>
      <c r="N937" s="66">
        <f>IFERROR(VLOOKUP(Table49[[#This Row],[ITEM CODE]],Table2[[#All],[Item Code]:[Unit Cost]],10,0),0)</f>
        <v>0</v>
      </c>
      <c r="O937" s="134">
        <f>IFERROR(VLOOKUP(Table49[[#This Row],[ITEM CODE]],Table2[[#All],[Item Code]:[Unit Cost]],10,0),0)</f>
        <v>0</v>
      </c>
      <c r="P937" s="56"/>
      <c r="Q937" s="58"/>
      <c r="R937" s="58">
        <f>Table49[[#This Row],[QUANTITY]]*Table49[[#This Row],[INV Prices]]</f>
        <v>0</v>
      </c>
      <c r="S937" s="67"/>
      <c r="V937" s="41"/>
      <c r="W937" s="4" t="str">
        <f>IFERROR(VLOOKUP(Table49[[#This Row],[ITEM CODE]],Table2[[Item Code]:[Category ]],6,0),"")</f>
        <v/>
      </c>
      <c r="X937" s="1" t="str">
        <f>IFERROR(VLOOKUP(Table49[[#This Row],[ITEM CODE]],Table2[[Item Code]:[Sub Category]],7,0),"")</f>
        <v/>
      </c>
      <c r="Y937" s="68" t="str">
        <f>Table49[[#This Row],[PO Number]]&amp;COUNTIFS($E$5:E937,E937)</f>
        <v>0</v>
      </c>
    </row>
    <row r="938" spans="1:25" ht="14.7" customHeight="1" x14ac:dyDescent="0.3">
      <c r="A938" s="1" t="str">
        <f>IF(Table49[[#This Row],[ITEM NAME]]="","",ROW()-4)</f>
        <v/>
      </c>
      <c r="B938" s="68"/>
      <c r="C938" s="4" t="str">
        <f>IFERROR(VLOOKUP(B938,Table14[],3,0),"")</f>
        <v/>
      </c>
      <c r="D938" s="4" t="str">
        <f>IFERROR(VLOOKUP(B938,Table14[],2,0),"")</f>
        <v/>
      </c>
      <c r="E938" s="4"/>
      <c r="H938" s="41" t="str">
        <f>IFERROR(VLOOKUP(Table49[[#This Row],[ITEM CODE]],Table2[[Item Code]:[Master Name]],2,0),"")</f>
        <v/>
      </c>
      <c r="I938" s="41"/>
      <c r="J938" s="65" t="str">
        <f>IFERROR(VLOOKUP(Table49[[#This Row],[ITEM CODE]],Table2[[Item Code]:[Master Name]],3,0),"")</f>
        <v/>
      </c>
      <c r="K938" s="1" t="str">
        <f>IFERROR(VLOOKUP(Table49[[#This Row],[ITEM CODE]],Table2[[Item Code]:[Master Name]],9,0),"")</f>
        <v/>
      </c>
      <c r="L938" s="1" t="str">
        <f>IFERROR(VLOOKUP(Table49[[#This Row],[ITEM CODE]],Table2[[Item Code]:[Master Name]],8,0),"")</f>
        <v/>
      </c>
      <c r="M938" s="41"/>
      <c r="N938" s="66">
        <f>IFERROR(VLOOKUP(Table49[[#This Row],[ITEM CODE]],Table2[[#All],[Item Code]:[Unit Cost]],10,0),0)</f>
        <v>0</v>
      </c>
      <c r="O938" s="134">
        <f>IFERROR(VLOOKUP(Table49[[#This Row],[ITEM CODE]],Table2[[#All],[Item Code]:[Unit Cost]],10,0),0)</f>
        <v>0</v>
      </c>
      <c r="P938" s="56"/>
      <c r="Q938" s="58"/>
      <c r="R938" s="58">
        <f>Table49[[#This Row],[QUANTITY]]*Table49[[#This Row],[INV Prices]]</f>
        <v>0</v>
      </c>
      <c r="S938" s="67"/>
      <c r="V938" s="41"/>
      <c r="W938" s="4" t="str">
        <f>IFERROR(VLOOKUP(Table49[[#This Row],[ITEM CODE]],Table2[[Item Code]:[Category ]],6,0),"")</f>
        <v/>
      </c>
      <c r="X938" s="1" t="str">
        <f>IFERROR(VLOOKUP(Table49[[#This Row],[ITEM CODE]],Table2[[Item Code]:[Sub Category]],7,0),"")</f>
        <v/>
      </c>
      <c r="Y938" s="68" t="str">
        <f>Table49[[#This Row],[PO Number]]&amp;COUNTIFS($E$5:E938,E938)</f>
        <v>0</v>
      </c>
    </row>
    <row r="939" spans="1:25" ht="14.7" customHeight="1" x14ac:dyDescent="0.3">
      <c r="A939" s="1" t="str">
        <f>IF(Table49[[#This Row],[ITEM NAME]]="","",ROW()-4)</f>
        <v/>
      </c>
      <c r="B939" s="68"/>
      <c r="C939" s="4" t="str">
        <f>IFERROR(VLOOKUP(B939,Table14[],3,0),"")</f>
        <v/>
      </c>
      <c r="D939" s="4" t="str">
        <f>IFERROR(VLOOKUP(B939,Table14[],2,0),"")</f>
        <v/>
      </c>
      <c r="E939" s="4"/>
      <c r="H939" s="41" t="str">
        <f>IFERROR(VLOOKUP(Table49[[#This Row],[ITEM CODE]],Table2[[Item Code]:[Master Name]],2,0),"")</f>
        <v/>
      </c>
      <c r="I939" s="41"/>
      <c r="J939" s="65" t="str">
        <f>IFERROR(VLOOKUP(Table49[[#This Row],[ITEM CODE]],Table2[[Item Code]:[Master Name]],3,0),"")</f>
        <v/>
      </c>
      <c r="K939" s="1" t="str">
        <f>IFERROR(VLOOKUP(Table49[[#This Row],[ITEM CODE]],Table2[[Item Code]:[Master Name]],9,0),"")</f>
        <v/>
      </c>
      <c r="L939" s="1" t="str">
        <f>IFERROR(VLOOKUP(Table49[[#This Row],[ITEM CODE]],Table2[[Item Code]:[Master Name]],8,0),"")</f>
        <v/>
      </c>
      <c r="M939" s="41"/>
      <c r="N939" s="66">
        <f>IFERROR(VLOOKUP(Table49[[#This Row],[ITEM CODE]],Table2[[#All],[Item Code]:[Unit Cost]],10,0),0)</f>
        <v>0</v>
      </c>
      <c r="O939" s="134">
        <f>IFERROR(VLOOKUP(Table49[[#This Row],[ITEM CODE]],Table2[[#All],[Item Code]:[Unit Cost]],10,0),0)</f>
        <v>0</v>
      </c>
      <c r="P939" s="56"/>
      <c r="Q939" s="58"/>
      <c r="R939" s="58">
        <f>Table49[[#This Row],[QUANTITY]]*Table49[[#This Row],[INV Prices]]</f>
        <v>0</v>
      </c>
      <c r="S939" s="67"/>
      <c r="V939" s="41"/>
      <c r="W939" s="4" t="str">
        <f>IFERROR(VLOOKUP(Table49[[#This Row],[ITEM CODE]],Table2[[Item Code]:[Category ]],6,0),"")</f>
        <v/>
      </c>
      <c r="X939" s="1" t="str">
        <f>IFERROR(VLOOKUP(Table49[[#This Row],[ITEM CODE]],Table2[[Item Code]:[Sub Category]],7,0),"")</f>
        <v/>
      </c>
      <c r="Y939" s="68" t="str">
        <f>Table49[[#This Row],[PO Number]]&amp;COUNTIFS($E$5:E939,E939)</f>
        <v>0</v>
      </c>
    </row>
    <row r="940" spans="1:25" ht="14.7" customHeight="1" x14ac:dyDescent="0.3">
      <c r="A940" s="1" t="str">
        <f>IF(Table49[[#This Row],[ITEM NAME]]="","",ROW()-4)</f>
        <v/>
      </c>
      <c r="B940" s="68"/>
      <c r="C940" s="4" t="str">
        <f>IFERROR(VLOOKUP(B940,Table14[],3,0),"")</f>
        <v/>
      </c>
      <c r="D940" s="4" t="str">
        <f>IFERROR(VLOOKUP(B940,Table14[],2,0),"")</f>
        <v/>
      </c>
      <c r="E940" s="4"/>
      <c r="H940" s="41" t="str">
        <f>IFERROR(VLOOKUP(Table49[[#This Row],[ITEM CODE]],Table2[[Item Code]:[Master Name]],2,0),"")</f>
        <v/>
      </c>
      <c r="I940" s="41"/>
      <c r="J940" s="65" t="str">
        <f>IFERROR(VLOOKUP(Table49[[#This Row],[ITEM CODE]],Table2[[Item Code]:[Master Name]],3,0),"")</f>
        <v/>
      </c>
      <c r="K940" s="1" t="str">
        <f>IFERROR(VLOOKUP(Table49[[#This Row],[ITEM CODE]],Table2[[Item Code]:[Master Name]],9,0),"")</f>
        <v/>
      </c>
      <c r="L940" s="1" t="str">
        <f>IFERROR(VLOOKUP(Table49[[#This Row],[ITEM CODE]],Table2[[Item Code]:[Master Name]],8,0),"")</f>
        <v/>
      </c>
      <c r="M940" s="41"/>
      <c r="N940" s="66">
        <f>IFERROR(VLOOKUP(Table49[[#This Row],[ITEM CODE]],Table2[[#All],[Item Code]:[Unit Cost]],10,0),0)</f>
        <v>0</v>
      </c>
      <c r="O940" s="134">
        <f>IFERROR(VLOOKUP(Table49[[#This Row],[ITEM CODE]],Table2[[#All],[Item Code]:[Unit Cost]],10,0),0)</f>
        <v>0</v>
      </c>
      <c r="P940" s="56"/>
      <c r="Q940" s="58"/>
      <c r="R940" s="58">
        <f>Table49[[#This Row],[QUANTITY]]*Table49[[#This Row],[INV Prices]]</f>
        <v>0</v>
      </c>
      <c r="S940" s="67"/>
      <c r="V940" s="41"/>
      <c r="W940" s="4" t="str">
        <f>IFERROR(VLOOKUP(Table49[[#This Row],[ITEM CODE]],Table2[[Item Code]:[Category ]],6,0),"")</f>
        <v/>
      </c>
      <c r="X940" s="1" t="str">
        <f>IFERROR(VLOOKUP(Table49[[#This Row],[ITEM CODE]],Table2[[Item Code]:[Sub Category]],7,0),"")</f>
        <v/>
      </c>
      <c r="Y940" s="68" t="str">
        <f>Table49[[#This Row],[PO Number]]&amp;COUNTIFS($E$5:E940,E940)</f>
        <v>0</v>
      </c>
    </row>
    <row r="941" spans="1:25" ht="14.7" customHeight="1" x14ac:dyDescent="0.3">
      <c r="A941" s="1" t="str">
        <f>IF(Table49[[#This Row],[ITEM NAME]]="","",ROW()-4)</f>
        <v/>
      </c>
      <c r="B941" s="68"/>
      <c r="C941" s="4" t="str">
        <f>IFERROR(VLOOKUP(B941,Table14[],3,0),"")</f>
        <v/>
      </c>
      <c r="D941" s="4" t="str">
        <f>IFERROR(VLOOKUP(B941,Table14[],2,0),"")</f>
        <v/>
      </c>
      <c r="E941" s="4"/>
      <c r="H941" s="41" t="str">
        <f>IFERROR(VLOOKUP(Table49[[#This Row],[ITEM CODE]],Table2[[Item Code]:[Master Name]],2,0),"")</f>
        <v/>
      </c>
      <c r="I941" s="41"/>
      <c r="J941" s="65" t="str">
        <f>IFERROR(VLOOKUP(Table49[[#This Row],[ITEM CODE]],Table2[[Item Code]:[Master Name]],3,0),"")</f>
        <v/>
      </c>
      <c r="K941" s="1" t="str">
        <f>IFERROR(VLOOKUP(Table49[[#This Row],[ITEM CODE]],Table2[[Item Code]:[Master Name]],9,0),"")</f>
        <v/>
      </c>
      <c r="L941" s="1" t="str">
        <f>IFERROR(VLOOKUP(Table49[[#This Row],[ITEM CODE]],Table2[[Item Code]:[Master Name]],8,0),"")</f>
        <v/>
      </c>
      <c r="M941" s="41"/>
      <c r="N941" s="66">
        <f>IFERROR(VLOOKUP(Table49[[#This Row],[ITEM CODE]],Table2[[#All],[Item Code]:[Unit Cost]],10,0),0)</f>
        <v>0</v>
      </c>
      <c r="O941" s="134">
        <f>IFERROR(VLOOKUP(Table49[[#This Row],[ITEM CODE]],Table2[[#All],[Item Code]:[Unit Cost]],10,0),0)</f>
        <v>0</v>
      </c>
      <c r="P941" s="56"/>
      <c r="Q941" s="58"/>
      <c r="R941" s="58">
        <f>Table49[[#This Row],[QUANTITY]]*Table49[[#This Row],[INV Prices]]</f>
        <v>0</v>
      </c>
      <c r="S941" s="67"/>
      <c r="V941" s="41"/>
      <c r="W941" s="4" t="str">
        <f>IFERROR(VLOOKUP(Table49[[#This Row],[ITEM CODE]],Table2[[Item Code]:[Category ]],6,0),"")</f>
        <v/>
      </c>
      <c r="X941" s="1" t="str">
        <f>IFERROR(VLOOKUP(Table49[[#This Row],[ITEM CODE]],Table2[[Item Code]:[Sub Category]],7,0),"")</f>
        <v/>
      </c>
      <c r="Y941" s="68" t="str">
        <f>Table49[[#This Row],[PO Number]]&amp;COUNTIFS($E$5:E941,E941)</f>
        <v>0</v>
      </c>
    </row>
    <row r="942" spans="1:25" ht="14.7" customHeight="1" x14ac:dyDescent="0.3">
      <c r="A942" s="1" t="str">
        <f>IF(Table49[[#This Row],[ITEM NAME]]="","",ROW()-4)</f>
        <v/>
      </c>
      <c r="B942" s="68"/>
      <c r="C942" s="4" t="str">
        <f>IFERROR(VLOOKUP(B942,Table14[],3,0),"")</f>
        <v/>
      </c>
      <c r="D942" s="4" t="str">
        <f>IFERROR(VLOOKUP(B942,Table14[],2,0),"")</f>
        <v/>
      </c>
      <c r="E942" s="4"/>
      <c r="H942" s="41" t="str">
        <f>IFERROR(VLOOKUP(Table49[[#This Row],[ITEM CODE]],Table2[[Item Code]:[Master Name]],2,0),"")</f>
        <v/>
      </c>
      <c r="I942" s="41"/>
      <c r="J942" s="65" t="str">
        <f>IFERROR(VLOOKUP(Table49[[#This Row],[ITEM CODE]],Table2[[Item Code]:[Master Name]],3,0),"")</f>
        <v/>
      </c>
      <c r="K942" s="1" t="str">
        <f>IFERROR(VLOOKUP(Table49[[#This Row],[ITEM CODE]],Table2[[Item Code]:[Master Name]],9,0),"")</f>
        <v/>
      </c>
      <c r="L942" s="1" t="str">
        <f>IFERROR(VLOOKUP(Table49[[#This Row],[ITEM CODE]],Table2[[Item Code]:[Master Name]],8,0),"")</f>
        <v/>
      </c>
      <c r="M942" s="41"/>
      <c r="N942" s="66">
        <f>IFERROR(VLOOKUP(Table49[[#This Row],[ITEM CODE]],Table2[[#All],[Item Code]:[Unit Cost]],10,0),0)</f>
        <v>0</v>
      </c>
      <c r="O942" s="134">
        <f>IFERROR(VLOOKUP(Table49[[#This Row],[ITEM CODE]],Table2[[#All],[Item Code]:[Unit Cost]],10,0),0)</f>
        <v>0</v>
      </c>
      <c r="P942" s="56"/>
      <c r="Q942" s="58"/>
      <c r="R942" s="58">
        <f>Table49[[#This Row],[QUANTITY]]*Table49[[#This Row],[INV Prices]]</f>
        <v>0</v>
      </c>
      <c r="S942" s="67"/>
      <c r="V942" s="41"/>
      <c r="W942" s="4" t="str">
        <f>IFERROR(VLOOKUP(Table49[[#This Row],[ITEM CODE]],Table2[[Item Code]:[Category ]],6,0),"")</f>
        <v/>
      </c>
      <c r="X942" s="1" t="str">
        <f>IFERROR(VLOOKUP(Table49[[#This Row],[ITEM CODE]],Table2[[Item Code]:[Sub Category]],7,0),"")</f>
        <v/>
      </c>
      <c r="Y942" s="68" t="str">
        <f>Table49[[#This Row],[PO Number]]&amp;COUNTIFS($E$5:E942,E942)</f>
        <v>0</v>
      </c>
    </row>
    <row r="943" spans="1:25" ht="14.7" customHeight="1" x14ac:dyDescent="0.3">
      <c r="A943" s="1" t="str">
        <f>IF(Table49[[#This Row],[ITEM NAME]]="","",ROW()-4)</f>
        <v/>
      </c>
      <c r="B943" s="68"/>
      <c r="C943" s="4" t="str">
        <f>IFERROR(VLOOKUP(B943,Table14[],3,0),"")</f>
        <v/>
      </c>
      <c r="D943" s="4" t="str">
        <f>IFERROR(VLOOKUP(B943,Table14[],2,0),"")</f>
        <v/>
      </c>
      <c r="E943" s="4"/>
      <c r="H943" s="41" t="str">
        <f>IFERROR(VLOOKUP(Table49[[#This Row],[ITEM CODE]],Table2[[Item Code]:[Master Name]],2,0),"")</f>
        <v/>
      </c>
      <c r="I943" s="41"/>
      <c r="J943" s="65" t="str">
        <f>IFERROR(VLOOKUP(Table49[[#This Row],[ITEM CODE]],Table2[[Item Code]:[Master Name]],3,0),"")</f>
        <v/>
      </c>
      <c r="K943" s="1" t="str">
        <f>IFERROR(VLOOKUP(Table49[[#This Row],[ITEM CODE]],Table2[[Item Code]:[Master Name]],9,0),"")</f>
        <v/>
      </c>
      <c r="L943" s="1" t="str">
        <f>IFERROR(VLOOKUP(Table49[[#This Row],[ITEM CODE]],Table2[[Item Code]:[Master Name]],8,0),"")</f>
        <v/>
      </c>
      <c r="M943" s="41"/>
      <c r="N943" s="66">
        <f>IFERROR(VLOOKUP(Table49[[#This Row],[ITEM CODE]],Table2[[#All],[Item Code]:[Unit Cost]],10,0),0)</f>
        <v>0</v>
      </c>
      <c r="O943" s="134">
        <f>IFERROR(VLOOKUP(Table49[[#This Row],[ITEM CODE]],Table2[[#All],[Item Code]:[Unit Cost]],10,0),0)</f>
        <v>0</v>
      </c>
      <c r="P943" s="56"/>
      <c r="Q943" s="58"/>
      <c r="R943" s="58">
        <f>Table49[[#This Row],[QUANTITY]]*Table49[[#This Row],[INV Prices]]</f>
        <v>0</v>
      </c>
      <c r="S943" s="67"/>
      <c r="V943" s="41"/>
      <c r="W943" s="4" t="str">
        <f>IFERROR(VLOOKUP(Table49[[#This Row],[ITEM CODE]],Table2[[Item Code]:[Category ]],6,0),"")</f>
        <v/>
      </c>
      <c r="X943" s="1" t="str">
        <f>IFERROR(VLOOKUP(Table49[[#This Row],[ITEM CODE]],Table2[[Item Code]:[Sub Category]],7,0),"")</f>
        <v/>
      </c>
      <c r="Y943" s="68" t="str">
        <f>Table49[[#This Row],[PO Number]]&amp;COUNTIFS($E$5:E943,E943)</f>
        <v>0</v>
      </c>
    </row>
    <row r="944" spans="1:25" ht="14.7" customHeight="1" x14ac:dyDescent="0.3">
      <c r="A944" s="1" t="str">
        <f>IF(Table49[[#This Row],[ITEM NAME]]="","",ROW()-4)</f>
        <v/>
      </c>
      <c r="B944" s="68"/>
      <c r="C944" s="4" t="str">
        <f>IFERROR(VLOOKUP(B944,Table14[],3,0),"")</f>
        <v/>
      </c>
      <c r="D944" s="4" t="str">
        <f>IFERROR(VLOOKUP(B944,Table14[],2,0),"")</f>
        <v/>
      </c>
      <c r="E944" s="4"/>
      <c r="H944" s="41" t="str">
        <f>IFERROR(VLOOKUP(Table49[[#This Row],[ITEM CODE]],Table2[[Item Code]:[Master Name]],2,0),"")</f>
        <v/>
      </c>
      <c r="I944" s="41"/>
      <c r="J944" s="65" t="str">
        <f>IFERROR(VLOOKUP(Table49[[#This Row],[ITEM CODE]],Table2[[Item Code]:[Master Name]],3,0),"")</f>
        <v/>
      </c>
      <c r="K944" s="1" t="str">
        <f>IFERROR(VLOOKUP(Table49[[#This Row],[ITEM CODE]],Table2[[Item Code]:[Master Name]],9,0),"")</f>
        <v/>
      </c>
      <c r="L944" s="1" t="str">
        <f>IFERROR(VLOOKUP(Table49[[#This Row],[ITEM CODE]],Table2[[Item Code]:[Master Name]],8,0),"")</f>
        <v/>
      </c>
      <c r="M944" s="41"/>
      <c r="N944" s="66">
        <f>IFERROR(VLOOKUP(Table49[[#This Row],[ITEM CODE]],Table2[[#All],[Item Code]:[Unit Cost]],10,0),0)</f>
        <v>0</v>
      </c>
      <c r="O944" s="134">
        <f>IFERROR(VLOOKUP(Table49[[#This Row],[ITEM CODE]],Table2[[#All],[Item Code]:[Unit Cost]],10,0),0)</f>
        <v>0</v>
      </c>
      <c r="P944" s="56"/>
      <c r="Q944" s="58"/>
      <c r="R944" s="58">
        <f>Table49[[#This Row],[QUANTITY]]*Table49[[#This Row],[INV Prices]]</f>
        <v>0</v>
      </c>
      <c r="S944" s="67"/>
      <c r="V944" s="41"/>
      <c r="W944" s="4" t="str">
        <f>IFERROR(VLOOKUP(Table49[[#This Row],[ITEM CODE]],Table2[[Item Code]:[Category ]],6,0),"")</f>
        <v/>
      </c>
      <c r="X944" s="1" t="str">
        <f>IFERROR(VLOOKUP(Table49[[#This Row],[ITEM CODE]],Table2[[Item Code]:[Sub Category]],7,0),"")</f>
        <v/>
      </c>
      <c r="Y944" s="68" t="str">
        <f>Table49[[#This Row],[PO Number]]&amp;COUNTIFS($E$5:E944,E944)</f>
        <v>0</v>
      </c>
    </row>
    <row r="945" spans="1:25" ht="14.7" customHeight="1" x14ac:dyDescent="0.3">
      <c r="A945" s="1" t="str">
        <f>IF(Table49[[#This Row],[ITEM NAME]]="","",ROW()-4)</f>
        <v/>
      </c>
      <c r="B945" s="68"/>
      <c r="C945" s="4" t="str">
        <f>IFERROR(VLOOKUP(B945,Table14[],3,0),"")</f>
        <v/>
      </c>
      <c r="D945" s="4" t="str">
        <f>IFERROR(VLOOKUP(B945,Table14[],2,0),"")</f>
        <v/>
      </c>
      <c r="E945" s="4"/>
      <c r="H945" s="41" t="str">
        <f>IFERROR(VLOOKUP(Table49[[#This Row],[ITEM CODE]],Table2[[Item Code]:[Master Name]],2,0),"")</f>
        <v/>
      </c>
      <c r="I945" s="41"/>
      <c r="J945" s="65" t="str">
        <f>IFERROR(VLOOKUP(Table49[[#This Row],[ITEM CODE]],Table2[[Item Code]:[Master Name]],3,0),"")</f>
        <v/>
      </c>
      <c r="K945" s="1" t="str">
        <f>IFERROR(VLOOKUP(Table49[[#This Row],[ITEM CODE]],Table2[[Item Code]:[Master Name]],9,0),"")</f>
        <v/>
      </c>
      <c r="L945" s="1" t="str">
        <f>IFERROR(VLOOKUP(Table49[[#This Row],[ITEM CODE]],Table2[[Item Code]:[Master Name]],8,0),"")</f>
        <v/>
      </c>
      <c r="M945" s="41"/>
      <c r="N945" s="66">
        <f>IFERROR(VLOOKUP(Table49[[#This Row],[ITEM CODE]],Table2[[#All],[Item Code]:[Unit Cost]],10,0),0)</f>
        <v>0</v>
      </c>
      <c r="O945" s="134">
        <f>IFERROR(VLOOKUP(Table49[[#This Row],[ITEM CODE]],Table2[[#All],[Item Code]:[Unit Cost]],10,0),0)</f>
        <v>0</v>
      </c>
      <c r="P945" s="56"/>
      <c r="Q945" s="58"/>
      <c r="R945" s="58">
        <f>Table49[[#This Row],[QUANTITY]]*Table49[[#This Row],[INV Prices]]</f>
        <v>0</v>
      </c>
      <c r="S945" s="67"/>
      <c r="V945" s="41"/>
      <c r="W945" s="4" t="str">
        <f>IFERROR(VLOOKUP(Table49[[#This Row],[ITEM CODE]],Table2[[Item Code]:[Category ]],6,0),"")</f>
        <v/>
      </c>
      <c r="X945" s="1" t="str">
        <f>IFERROR(VLOOKUP(Table49[[#This Row],[ITEM CODE]],Table2[[Item Code]:[Sub Category]],7,0),"")</f>
        <v/>
      </c>
      <c r="Y945" s="68" t="str">
        <f>Table49[[#This Row],[PO Number]]&amp;COUNTIFS($E$5:E945,E945)</f>
        <v>0</v>
      </c>
    </row>
    <row r="946" spans="1:25" ht="14.7" customHeight="1" x14ac:dyDescent="0.3">
      <c r="A946" s="1" t="str">
        <f>IF(Table49[[#This Row],[ITEM NAME]]="","",ROW()-4)</f>
        <v/>
      </c>
      <c r="B946" s="68"/>
      <c r="C946" s="4" t="str">
        <f>IFERROR(VLOOKUP(B946,Table14[],3,0),"")</f>
        <v/>
      </c>
      <c r="D946" s="4" t="str">
        <f>IFERROR(VLOOKUP(B946,Table14[],2,0),"")</f>
        <v/>
      </c>
      <c r="E946" s="4"/>
      <c r="H946" s="41" t="str">
        <f>IFERROR(VLOOKUP(Table49[[#This Row],[ITEM CODE]],Table2[[Item Code]:[Master Name]],2,0),"")</f>
        <v/>
      </c>
      <c r="I946" s="41"/>
      <c r="J946" s="65" t="str">
        <f>IFERROR(VLOOKUP(Table49[[#This Row],[ITEM CODE]],Table2[[Item Code]:[Master Name]],3,0),"")</f>
        <v/>
      </c>
      <c r="K946" s="1" t="str">
        <f>IFERROR(VLOOKUP(Table49[[#This Row],[ITEM CODE]],Table2[[Item Code]:[Master Name]],9,0),"")</f>
        <v/>
      </c>
      <c r="L946" s="1" t="str">
        <f>IFERROR(VLOOKUP(Table49[[#This Row],[ITEM CODE]],Table2[[Item Code]:[Master Name]],8,0),"")</f>
        <v/>
      </c>
      <c r="M946" s="41"/>
      <c r="N946" s="66">
        <f>IFERROR(VLOOKUP(Table49[[#This Row],[ITEM CODE]],Table2[[#All],[Item Code]:[Unit Cost]],10,0),0)</f>
        <v>0</v>
      </c>
      <c r="O946" s="134">
        <f>IFERROR(VLOOKUP(Table49[[#This Row],[ITEM CODE]],Table2[[#All],[Item Code]:[Unit Cost]],10,0),0)</f>
        <v>0</v>
      </c>
      <c r="P946" s="56"/>
      <c r="Q946" s="58"/>
      <c r="R946" s="58">
        <f>Table49[[#This Row],[QUANTITY]]*Table49[[#This Row],[INV Prices]]</f>
        <v>0</v>
      </c>
      <c r="S946" s="67"/>
      <c r="V946" s="41"/>
      <c r="W946" s="4" t="str">
        <f>IFERROR(VLOOKUP(Table49[[#This Row],[ITEM CODE]],Table2[[Item Code]:[Category ]],6,0),"")</f>
        <v/>
      </c>
      <c r="X946" s="1" t="str">
        <f>IFERROR(VLOOKUP(Table49[[#This Row],[ITEM CODE]],Table2[[Item Code]:[Sub Category]],7,0),"")</f>
        <v/>
      </c>
      <c r="Y946" s="68" t="str">
        <f>Table49[[#This Row],[PO Number]]&amp;COUNTIFS($E$5:E946,E946)</f>
        <v>0</v>
      </c>
    </row>
    <row r="947" spans="1:25" ht="14.7" customHeight="1" x14ac:dyDescent="0.3">
      <c r="A947" s="1" t="str">
        <f>IF(Table49[[#This Row],[ITEM NAME]]="","",ROW()-4)</f>
        <v/>
      </c>
      <c r="B947" s="68"/>
      <c r="C947" s="4" t="str">
        <f>IFERROR(VLOOKUP(B947,Table14[],3,0),"")</f>
        <v/>
      </c>
      <c r="D947" s="4" t="str">
        <f>IFERROR(VLOOKUP(B947,Table14[],2,0),"")</f>
        <v/>
      </c>
      <c r="E947" s="4"/>
      <c r="H947" s="41" t="str">
        <f>IFERROR(VLOOKUP(Table49[[#This Row],[ITEM CODE]],Table2[[Item Code]:[Master Name]],2,0),"")</f>
        <v/>
      </c>
      <c r="I947" s="41"/>
      <c r="J947" s="65" t="str">
        <f>IFERROR(VLOOKUP(Table49[[#This Row],[ITEM CODE]],Table2[[Item Code]:[Master Name]],3,0),"")</f>
        <v/>
      </c>
      <c r="K947" s="1" t="str">
        <f>IFERROR(VLOOKUP(Table49[[#This Row],[ITEM CODE]],Table2[[Item Code]:[Master Name]],9,0),"")</f>
        <v/>
      </c>
      <c r="L947" s="1" t="str">
        <f>IFERROR(VLOOKUP(Table49[[#This Row],[ITEM CODE]],Table2[[Item Code]:[Master Name]],8,0),"")</f>
        <v/>
      </c>
      <c r="M947" s="41"/>
      <c r="N947" s="66">
        <f>IFERROR(VLOOKUP(Table49[[#This Row],[ITEM CODE]],Table2[[#All],[Item Code]:[Unit Cost]],10,0),0)</f>
        <v>0</v>
      </c>
      <c r="O947" s="134">
        <f>IFERROR(VLOOKUP(Table49[[#This Row],[ITEM CODE]],Table2[[#All],[Item Code]:[Unit Cost]],10,0),0)</f>
        <v>0</v>
      </c>
      <c r="P947" s="56"/>
      <c r="Q947" s="58"/>
      <c r="R947" s="58">
        <f>Table49[[#This Row],[QUANTITY]]*Table49[[#This Row],[INV Prices]]</f>
        <v>0</v>
      </c>
      <c r="S947" s="67"/>
      <c r="V947" s="41"/>
      <c r="W947" s="4" t="str">
        <f>IFERROR(VLOOKUP(Table49[[#This Row],[ITEM CODE]],Table2[[Item Code]:[Category ]],6,0),"")</f>
        <v/>
      </c>
      <c r="X947" s="1" t="str">
        <f>IFERROR(VLOOKUP(Table49[[#This Row],[ITEM CODE]],Table2[[Item Code]:[Sub Category]],7,0),"")</f>
        <v/>
      </c>
      <c r="Y947" s="68" t="str">
        <f>Table49[[#This Row],[PO Number]]&amp;COUNTIFS($E$5:E947,E947)</f>
        <v>0</v>
      </c>
    </row>
    <row r="948" spans="1:25" ht="14.7" customHeight="1" x14ac:dyDescent="0.3">
      <c r="A948" s="1" t="str">
        <f>IF(Table49[[#This Row],[ITEM NAME]]="","",ROW()-4)</f>
        <v/>
      </c>
      <c r="B948" s="68"/>
      <c r="C948" s="4" t="str">
        <f>IFERROR(VLOOKUP(B948,Table14[],3,0),"")</f>
        <v/>
      </c>
      <c r="D948" s="4" t="str">
        <f>IFERROR(VLOOKUP(B948,Table14[],2,0),"")</f>
        <v/>
      </c>
      <c r="E948" s="4"/>
      <c r="H948" s="41" t="str">
        <f>IFERROR(VLOOKUP(Table49[[#This Row],[ITEM CODE]],Table2[[Item Code]:[Master Name]],2,0),"")</f>
        <v/>
      </c>
      <c r="I948" s="41"/>
      <c r="J948" s="65" t="str">
        <f>IFERROR(VLOOKUP(Table49[[#This Row],[ITEM CODE]],Table2[[Item Code]:[Master Name]],3,0),"")</f>
        <v/>
      </c>
      <c r="K948" s="1" t="str">
        <f>IFERROR(VLOOKUP(Table49[[#This Row],[ITEM CODE]],Table2[[Item Code]:[Master Name]],9,0),"")</f>
        <v/>
      </c>
      <c r="L948" s="1" t="str">
        <f>IFERROR(VLOOKUP(Table49[[#This Row],[ITEM CODE]],Table2[[Item Code]:[Master Name]],8,0),"")</f>
        <v/>
      </c>
      <c r="M948" s="41"/>
      <c r="N948" s="66">
        <f>IFERROR(VLOOKUP(Table49[[#This Row],[ITEM CODE]],Table2[[#All],[Item Code]:[Unit Cost]],10,0),0)</f>
        <v>0</v>
      </c>
      <c r="O948" s="134">
        <f>IFERROR(VLOOKUP(Table49[[#This Row],[ITEM CODE]],Table2[[#All],[Item Code]:[Unit Cost]],10,0),0)</f>
        <v>0</v>
      </c>
      <c r="P948" s="56"/>
      <c r="Q948" s="58"/>
      <c r="R948" s="58">
        <f>Table49[[#This Row],[QUANTITY]]*Table49[[#This Row],[INV Prices]]</f>
        <v>0</v>
      </c>
      <c r="S948" s="67"/>
      <c r="V948" s="41"/>
      <c r="W948" s="4" t="str">
        <f>IFERROR(VLOOKUP(Table49[[#This Row],[ITEM CODE]],Table2[[Item Code]:[Category ]],6,0),"")</f>
        <v/>
      </c>
      <c r="X948" s="1" t="str">
        <f>IFERROR(VLOOKUP(Table49[[#This Row],[ITEM CODE]],Table2[[Item Code]:[Sub Category]],7,0),"")</f>
        <v/>
      </c>
      <c r="Y948" s="68" t="str">
        <f>Table49[[#This Row],[PO Number]]&amp;COUNTIFS($E$5:E948,E948)</f>
        <v>0</v>
      </c>
    </row>
    <row r="949" spans="1:25" ht="14.7" customHeight="1" x14ac:dyDescent="0.3">
      <c r="A949" s="1" t="str">
        <f>IF(Table49[[#This Row],[ITEM NAME]]="","",ROW()-4)</f>
        <v/>
      </c>
      <c r="B949" s="68"/>
      <c r="C949" s="4" t="str">
        <f>IFERROR(VLOOKUP(B949,Table14[],3,0),"")</f>
        <v/>
      </c>
      <c r="D949" s="4" t="str">
        <f>IFERROR(VLOOKUP(B949,Table14[],2,0),"")</f>
        <v/>
      </c>
      <c r="E949" s="4"/>
      <c r="H949" s="41" t="str">
        <f>IFERROR(VLOOKUP(Table49[[#This Row],[ITEM CODE]],Table2[[Item Code]:[Master Name]],2,0),"")</f>
        <v/>
      </c>
      <c r="I949" s="41"/>
      <c r="J949" s="65" t="str">
        <f>IFERROR(VLOOKUP(Table49[[#This Row],[ITEM CODE]],Table2[[Item Code]:[Master Name]],3,0),"")</f>
        <v/>
      </c>
      <c r="K949" s="1" t="str">
        <f>IFERROR(VLOOKUP(Table49[[#This Row],[ITEM CODE]],Table2[[Item Code]:[Master Name]],9,0),"")</f>
        <v/>
      </c>
      <c r="L949" s="1" t="str">
        <f>IFERROR(VLOOKUP(Table49[[#This Row],[ITEM CODE]],Table2[[Item Code]:[Master Name]],8,0),"")</f>
        <v/>
      </c>
      <c r="M949" s="41"/>
      <c r="N949" s="66">
        <f>IFERROR(VLOOKUP(Table49[[#This Row],[ITEM CODE]],Table2[[#All],[Item Code]:[Unit Cost]],10,0),0)</f>
        <v>0</v>
      </c>
      <c r="O949" s="134">
        <f>IFERROR(VLOOKUP(Table49[[#This Row],[ITEM CODE]],Table2[[#All],[Item Code]:[Unit Cost]],10,0),0)</f>
        <v>0</v>
      </c>
      <c r="P949" s="56"/>
      <c r="Q949" s="58"/>
      <c r="R949" s="58">
        <f>Table49[[#This Row],[QUANTITY]]*Table49[[#This Row],[INV Prices]]</f>
        <v>0</v>
      </c>
      <c r="S949" s="67"/>
      <c r="V949" s="41"/>
      <c r="W949" s="4" t="str">
        <f>IFERROR(VLOOKUP(Table49[[#This Row],[ITEM CODE]],Table2[[Item Code]:[Category ]],6,0),"")</f>
        <v/>
      </c>
      <c r="X949" s="1" t="str">
        <f>IFERROR(VLOOKUP(Table49[[#This Row],[ITEM CODE]],Table2[[Item Code]:[Sub Category]],7,0),"")</f>
        <v/>
      </c>
      <c r="Y949" s="68" t="str">
        <f>Table49[[#This Row],[PO Number]]&amp;COUNTIFS($E$5:E949,E949)</f>
        <v>0</v>
      </c>
    </row>
    <row r="950" spans="1:25" ht="14.7" customHeight="1" x14ac:dyDescent="0.3">
      <c r="A950" s="1" t="str">
        <f>IF(Table49[[#This Row],[ITEM NAME]]="","",ROW()-4)</f>
        <v/>
      </c>
      <c r="B950" s="68"/>
      <c r="C950" s="4" t="str">
        <f>IFERROR(VLOOKUP(B950,Table14[],3,0),"")</f>
        <v/>
      </c>
      <c r="D950" s="4" t="str">
        <f>IFERROR(VLOOKUP(B950,Table14[],2,0),"")</f>
        <v/>
      </c>
      <c r="E950" s="4"/>
      <c r="H950" s="41" t="str">
        <f>IFERROR(VLOOKUP(Table49[[#This Row],[ITEM CODE]],Table2[[Item Code]:[Master Name]],2,0),"")</f>
        <v/>
      </c>
      <c r="I950" s="41"/>
      <c r="J950" s="65" t="str">
        <f>IFERROR(VLOOKUP(Table49[[#This Row],[ITEM CODE]],Table2[[Item Code]:[Master Name]],3,0),"")</f>
        <v/>
      </c>
      <c r="K950" s="1" t="str">
        <f>IFERROR(VLOOKUP(Table49[[#This Row],[ITEM CODE]],Table2[[Item Code]:[Master Name]],9,0),"")</f>
        <v/>
      </c>
      <c r="L950" s="1" t="str">
        <f>IFERROR(VLOOKUP(Table49[[#This Row],[ITEM CODE]],Table2[[Item Code]:[Master Name]],8,0),"")</f>
        <v/>
      </c>
      <c r="M950" s="41"/>
      <c r="N950" s="66">
        <f>IFERROR(VLOOKUP(Table49[[#This Row],[ITEM CODE]],Table2[[#All],[Item Code]:[Unit Cost]],10,0),0)</f>
        <v>0</v>
      </c>
      <c r="O950" s="134">
        <f>IFERROR(VLOOKUP(Table49[[#This Row],[ITEM CODE]],Table2[[#All],[Item Code]:[Unit Cost]],10,0),0)</f>
        <v>0</v>
      </c>
      <c r="P950" s="56"/>
      <c r="Q950" s="58"/>
      <c r="R950" s="58">
        <f>Table49[[#This Row],[QUANTITY]]*Table49[[#This Row],[INV Prices]]</f>
        <v>0</v>
      </c>
      <c r="S950" s="67"/>
      <c r="V950" s="41"/>
      <c r="W950" s="4" t="str">
        <f>IFERROR(VLOOKUP(Table49[[#This Row],[ITEM CODE]],Table2[[Item Code]:[Category ]],6,0),"")</f>
        <v/>
      </c>
      <c r="X950" s="1" t="str">
        <f>IFERROR(VLOOKUP(Table49[[#This Row],[ITEM CODE]],Table2[[Item Code]:[Sub Category]],7,0),"")</f>
        <v/>
      </c>
      <c r="Y950" s="68" t="str">
        <f>Table49[[#This Row],[PO Number]]&amp;COUNTIFS($E$5:E950,E950)</f>
        <v>0</v>
      </c>
    </row>
    <row r="951" spans="1:25" ht="14.7" customHeight="1" x14ac:dyDescent="0.3">
      <c r="A951" s="1" t="str">
        <f>IF(Table49[[#This Row],[ITEM NAME]]="","",ROW()-4)</f>
        <v/>
      </c>
      <c r="B951" s="68"/>
      <c r="C951" s="4" t="str">
        <f>IFERROR(VLOOKUP(B951,Table14[],3,0),"")</f>
        <v/>
      </c>
      <c r="D951" s="4" t="str">
        <f>IFERROR(VLOOKUP(B951,Table14[],2,0),"")</f>
        <v/>
      </c>
      <c r="E951" s="4"/>
      <c r="H951" s="41" t="str">
        <f>IFERROR(VLOOKUP(Table49[[#This Row],[ITEM CODE]],Table2[[Item Code]:[Master Name]],2,0),"")</f>
        <v/>
      </c>
      <c r="I951" s="41"/>
      <c r="J951" s="65" t="str">
        <f>IFERROR(VLOOKUP(Table49[[#This Row],[ITEM CODE]],Table2[[Item Code]:[Master Name]],3,0),"")</f>
        <v/>
      </c>
      <c r="K951" s="1" t="str">
        <f>IFERROR(VLOOKUP(Table49[[#This Row],[ITEM CODE]],Table2[[Item Code]:[Master Name]],9,0),"")</f>
        <v/>
      </c>
      <c r="L951" s="1" t="str">
        <f>IFERROR(VLOOKUP(Table49[[#This Row],[ITEM CODE]],Table2[[Item Code]:[Master Name]],8,0),"")</f>
        <v/>
      </c>
      <c r="M951" s="41"/>
      <c r="N951" s="66">
        <f>IFERROR(VLOOKUP(Table49[[#This Row],[ITEM CODE]],Table2[[#All],[Item Code]:[Unit Cost]],10,0),0)</f>
        <v>0</v>
      </c>
      <c r="O951" s="134">
        <f>IFERROR(VLOOKUP(Table49[[#This Row],[ITEM CODE]],Table2[[#All],[Item Code]:[Unit Cost]],10,0),0)</f>
        <v>0</v>
      </c>
      <c r="P951" s="56"/>
      <c r="Q951" s="58"/>
      <c r="R951" s="58">
        <f>Table49[[#This Row],[QUANTITY]]*Table49[[#This Row],[INV Prices]]</f>
        <v>0</v>
      </c>
      <c r="S951" s="67"/>
      <c r="V951" s="41"/>
      <c r="W951" s="4" t="str">
        <f>IFERROR(VLOOKUP(Table49[[#This Row],[ITEM CODE]],Table2[[Item Code]:[Category ]],6,0),"")</f>
        <v/>
      </c>
      <c r="X951" s="1" t="str">
        <f>IFERROR(VLOOKUP(Table49[[#This Row],[ITEM CODE]],Table2[[Item Code]:[Sub Category]],7,0),"")</f>
        <v/>
      </c>
      <c r="Y951" s="68" t="str">
        <f>Table49[[#This Row],[PO Number]]&amp;COUNTIFS($E$5:E951,E951)</f>
        <v>0</v>
      </c>
    </row>
    <row r="952" spans="1:25" ht="14.7" customHeight="1" x14ac:dyDescent="0.3">
      <c r="A952" s="1" t="str">
        <f>IF(Table49[[#This Row],[ITEM NAME]]="","",ROW()-4)</f>
        <v/>
      </c>
      <c r="B952" s="68"/>
      <c r="C952" s="4" t="str">
        <f>IFERROR(VLOOKUP(B952,Table14[],3,0),"")</f>
        <v/>
      </c>
      <c r="D952" s="4" t="str">
        <f>IFERROR(VLOOKUP(B952,Table14[],2,0),"")</f>
        <v/>
      </c>
      <c r="E952" s="4"/>
      <c r="H952" s="41" t="str">
        <f>IFERROR(VLOOKUP(Table49[[#This Row],[ITEM CODE]],Table2[[Item Code]:[Master Name]],2,0),"")</f>
        <v/>
      </c>
      <c r="I952" s="41"/>
      <c r="J952" s="65" t="str">
        <f>IFERROR(VLOOKUP(Table49[[#This Row],[ITEM CODE]],Table2[[Item Code]:[Master Name]],3,0),"")</f>
        <v/>
      </c>
      <c r="K952" s="1" t="str">
        <f>IFERROR(VLOOKUP(Table49[[#This Row],[ITEM CODE]],Table2[[Item Code]:[Master Name]],9,0),"")</f>
        <v/>
      </c>
      <c r="L952" s="1" t="str">
        <f>IFERROR(VLOOKUP(Table49[[#This Row],[ITEM CODE]],Table2[[Item Code]:[Master Name]],8,0),"")</f>
        <v/>
      </c>
      <c r="M952" s="41"/>
      <c r="N952" s="66">
        <f>IFERROR(VLOOKUP(Table49[[#This Row],[ITEM CODE]],Table2[[#All],[Item Code]:[Unit Cost]],10,0),0)</f>
        <v>0</v>
      </c>
      <c r="O952" s="134">
        <f>IFERROR(VLOOKUP(Table49[[#This Row],[ITEM CODE]],Table2[[#All],[Item Code]:[Unit Cost]],10,0),0)</f>
        <v>0</v>
      </c>
      <c r="P952" s="56"/>
      <c r="Q952" s="58"/>
      <c r="R952" s="58">
        <f>Table49[[#This Row],[QUANTITY]]*Table49[[#This Row],[INV Prices]]</f>
        <v>0</v>
      </c>
      <c r="S952" s="67"/>
      <c r="V952" s="41"/>
      <c r="W952" s="4" t="str">
        <f>IFERROR(VLOOKUP(Table49[[#This Row],[ITEM CODE]],Table2[[Item Code]:[Category ]],6,0),"")</f>
        <v/>
      </c>
      <c r="X952" s="1" t="str">
        <f>IFERROR(VLOOKUP(Table49[[#This Row],[ITEM CODE]],Table2[[Item Code]:[Sub Category]],7,0),"")</f>
        <v/>
      </c>
      <c r="Y952" s="68" t="str">
        <f>Table49[[#This Row],[PO Number]]&amp;COUNTIFS($E$5:E952,E952)</f>
        <v>0</v>
      </c>
    </row>
    <row r="953" spans="1:25" ht="14.7" customHeight="1" x14ac:dyDescent="0.3">
      <c r="A953" s="1" t="str">
        <f>IF(Table49[[#This Row],[ITEM NAME]]="","",ROW()-4)</f>
        <v/>
      </c>
      <c r="B953" s="68"/>
      <c r="C953" s="4" t="str">
        <f>IFERROR(VLOOKUP(B953,Table14[],3,0),"")</f>
        <v/>
      </c>
      <c r="D953" s="4" t="str">
        <f>IFERROR(VLOOKUP(B953,Table14[],2,0),"")</f>
        <v/>
      </c>
      <c r="E953" s="4"/>
      <c r="H953" s="41" t="str">
        <f>IFERROR(VLOOKUP(Table49[[#This Row],[ITEM CODE]],Table2[[Item Code]:[Master Name]],2,0),"")</f>
        <v/>
      </c>
      <c r="I953" s="41"/>
      <c r="J953" s="65" t="str">
        <f>IFERROR(VLOOKUP(Table49[[#This Row],[ITEM CODE]],Table2[[Item Code]:[Master Name]],3,0),"")</f>
        <v/>
      </c>
      <c r="K953" s="1" t="str">
        <f>IFERROR(VLOOKUP(Table49[[#This Row],[ITEM CODE]],Table2[[Item Code]:[Master Name]],9,0),"")</f>
        <v/>
      </c>
      <c r="L953" s="1" t="str">
        <f>IFERROR(VLOOKUP(Table49[[#This Row],[ITEM CODE]],Table2[[Item Code]:[Master Name]],8,0),"")</f>
        <v/>
      </c>
      <c r="M953" s="41"/>
      <c r="N953" s="66">
        <f>IFERROR(VLOOKUP(Table49[[#This Row],[ITEM CODE]],Table2[[#All],[Item Code]:[Unit Cost]],10,0),0)</f>
        <v>0</v>
      </c>
      <c r="O953" s="134">
        <f>IFERROR(VLOOKUP(Table49[[#This Row],[ITEM CODE]],Table2[[#All],[Item Code]:[Unit Cost]],10,0),0)</f>
        <v>0</v>
      </c>
      <c r="P953" s="56"/>
      <c r="Q953" s="58"/>
      <c r="R953" s="58">
        <f>Table49[[#This Row],[QUANTITY]]*Table49[[#This Row],[INV Prices]]</f>
        <v>0</v>
      </c>
      <c r="S953" s="67"/>
      <c r="V953" s="41"/>
      <c r="W953" s="4" t="str">
        <f>IFERROR(VLOOKUP(Table49[[#This Row],[ITEM CODE]],Table2[[Item Code]:[Category ]],6,0),"")</f>
        <v/>
      </c>
      <c r="X953" s="1" t="str">
        <f>IFERROR(VLOOKUP(Table49[[#This Row],[ITEM CODE]],Table2[[Item Code]:[Sub Category]],7,0),"")</f>
        <v/>
      </c>
      <c r="Y953" s="68" t="str">
        <f>Table49[[#This Row],[PO Number]]&amp;COUNTIFS($E$5:E953,E953)</f>
        <v>0</v>
      </c>
    </row>
    <row r="954" spans="1:25" ht="14.7" customHeight="1" x14ac:dyDescent="0.3">
      <c r="A954" s="1" t="str">
        <f>IF(Table49[[#This Row],[ITEM NAME]]="","",ROW()-4)</f>
        <v/>
      </c>
      <c r="B954" s="68"/>
      <c r="C954" s="4" t="str">
        <f>IFERROR(VLOOKUP(B954,Table14[],3,0),"")</f>
        <v/>
      </c>
      <c r="D954" s="4" t="str">
        <f>IFERROR(VLOOKUP(B954,Table14[],2,0),"")</f>
        <v/>
      </c>
      <c r="E954" s="4"/>
      <c r="H954" s="41" t="str">
        <f>IFERROR(VLOOKUP(Table49[[#This Row],[ITEM CODE]],Table2[[Item Code]:[Master Name]],2,0),"")</f>
        <v/>
      </c>
      <c r="I954" s="41"/>
      <c r="J954" s="65" t="str">
        <f>IFERROR(VLOOKUP(Table49[[#This Row],[ITEM CODE]],Table2[[Item Code]:[Master Name]],3,0),"")</f>
        <v/>
      </c>
      <c r="K954" s="1" t="str">
        <f>IFERROR(VLOOKUP(Table49[[#This Row],[ITEM CODE]],Table2[[Item Code]:[Master Name]],9,0),"")</f>
        <v/>
      </c>
      <c r="L954" s="1" t="str">
        <f>IFERROR(VLOOKUP(Table49[[#This Row],[ITEM CODE]],Table2[[Item Code]:[Master Name]],8,0),"")</f>
        <v/>
      </c>
      <c r="M954" s="41"/>
      <c r="N954" s="66">
        <f>IFERROR(VLOOKUP(Table49[[#This Row],[ITEM CODE]],Table2[[#All],[Item Code]:[Unit Cost]],10,0),0)</f>
        <v>0</v>
      </c>
      <c r="O954" s="134">
        <f>IFERROR(VLOOKUP(Table49[[#This Row],[ITEM CODE]],Table2[[#All],[Item Code]:[Unit Cost]],10,0),0)</f>
        <v>0</v>
      </c>
      <c r="P954" s="56"/>
      <c r="Q954" s="58"/>
      <c r="R954" s="58">
        <f>Table49[[#This Row],[QUANTITY]]*Table49[[#This Row],[INV Prices]]</f>
        <v>0</v>
      </c>
      <c r="S954" s="67"/>
      <c r="V954" s="41"/>
      <c r="W954" s="4" t="str">
        <f>IFERROR(VLOOKUP(Table49[[#This Row],[ITEM CODE]],Table2[[Item Code]:[Category ]],6,0),"")</f>
        <v/>
      </c>
      <c r="X954" s="1" t="str">
        <f>IFERROR(VLOOKUP(Table49[[#This Row],[ITEM CODE]],Table2[[Item Code]:[Sub Category]],7,0),"")</f>
        <v/>
      </c>
      <c r="Y954" s="68" t="str">
        <f>Table49[[#This Row],[PO Number]]&amp;COUNTIFS($E$5:E954,E954)</f>
        <v>0</v>
      </c>
    </row>
    <row r="955" spans="1:25" ht="14.7" customHeight="1" x14ac:dyDescent="0.3">
      <c r="A955" s="1" t="str">
        <f>IF(Table49[[#This Row],[ITEM NAME]]="","",ROW()-4)</f>
        <v/>
      </c>
      <c r="B955" s="68"/>
      <c r="C955" s="4" t="str">
        <f>IFERROR(VLOOKUP(B955,Table14[],3,0),"")</f>
        <v/>
      </c>
      <c r="D955" s="4" t="str">
        <f>IFERROR(VLOOKUP(B955,Table14[],2,0),"")</f>
        <v/>
      </c>
      <c r="E955" s="4"/>
      <c r="H955" s="41" t="str">
        <f>IFERROR(VLOOKUP(Table49[[#This Row],[ITEM CODE]],Table2[[Item Code]:[Master Name]],2,0),"")</f>
        <v/>
      </c>
      <c r="I955" s="41"/>
      <c r="J955" s="65" t="str">
        <f>IFERROR(VLOOKUP(Table49[[#This Row],[ITEM CODE]],Table2[[Item Code]:[Master Name]],3,0),"")</f>
        <v/>
      </c>
      <c r="K955" s="1" t="str">
        <f>IFERROR(VLOOKUP(Table49[[#This Row],[ITEM CODE]],Table2[[Item Code]:[Master Name]],9,0),"")</f>
        <v/>
      </c>
      <c r="L955" s="1" t="str">
        <f>IFERROR(VLOOKUP(Table49[[#This Row],[ITEM CODE]],Table2[[Item Code]:[Master Name]],8,0),"")</f>
        <v/>
      </c>
      <c r="M955" s="41"/>
      <c r="N955" s="66">
        <f>IFERROR(VLOOKUP(Table49[[#This Row],[ITEM CODE]],Table2[[#All],[Item Code]:[Unit Cost]],10,0),0)</f>
        <v>0</v>
      </c>
      <c r="O955" s="134">
        <f>IFERROR(VLOOKUP(Table49[[#This Row],[ITEM CODE]],Table2[[#All],[Item Code]:[Unit Cost]],10,0),0)</f>
        <v>0</v>
      </c>
      <c r="P955" s="56"/>
      <c r="Q955" s="58"/>
      <c r="R955" s="58">
        <f>Table49[[#This Row],[QUANTITY]]*Table49[[#This Row],[INV Prices]]</f>
        <v>0</v>
      </c>
      <c r="S955" s="67"/>
      <c r="V955" s="41"/>
      <c r="W955" s="4" t="str">
        <f>IFERROR(VLOOKUP(Table49[[#This Row],[ITEM CODE]],Table2[[Item Code]:[Category ]],6,0),"")</f>
        <v/>
      </c>
      <c r="X955" s="1" t="str">
        <f>IFERROR(VLOOKUP(Table49[[#This Row],[ITEM CODE]],Table2[[Item Code]:[Sub Category]],7,0),"")</f>
        <v/>
      </c>
      <c r="Y955" s="68" t="str">
        <f>Table49[[#This Row],[PO Number]]&amp;COUNTIFS($E$5:E955,E955)</f>
        <v>0</v>
      </c>
    </row>
    <row r="956" spans="1:25" ht="14.7" customHeight="1" x14ac:dyDescent="0.3">
      <c r="A956" s="1" t="str">
        <f>IF(Table49[[#This Row],[ITEM NAME]]="","",ROW()-4)</f>
        <v/>
      </c>
      <c r="B956" s="68"/>
      <c r="C956" s="4" t="str">
        <f>IFERROR(VLOOKUP(B956,Table14[],3,0),"")</f>
        <v/>
      </c>
      <c r="D956" s="4" t="str">
        <f>IFERROR(VLOOKUP(B956,Table14[],2,0),"")</f>
        <v/>
      </c>
      <c r="E956" s="4"/>
      <c r="H956" s="41" t="str">
        <f>IFERROR(VLOOKUP(Table49[[#This Row],[ITEM CODE]],Table2[[Item Code]:[Master Name]],2,0),"")</f>
        <v/>
      </c>
      <c r="I956" s="41"/>
      <c r="J956" s="65" t="str">
        <f>IFERROR(VLOOKUP(Table49[[#This Row],[ITEM CODE]],Table2[[Item Code]:[Master Name]],3,0),"")</f>
        <v/>
      </c>
      <c r="K956" s="1" t="str">
        <f>IFERROR(VLOOKUP(Table49[[#This Row],[ITEM CODE]],Table2[[Item Code]:[Master Name]],9,0),"")</f>
        <v/>
      </c>
      <c r="L956" s="1" t="str">
        <f>IFERROR(VLOOKUP(Table49[[#This Row],[ITEM CODE]],Table2[[Item Code]:[Master Name]],8,0),"")</f>
        <v/>
      </c>
      <c r="M956" s="41"/>
      <c r="N956" s="66">
        <f>IFERROR(VLOOKUP(Table49[[#This Row],[ITEM CODE]],Table2[[#All],[Item Code]:[Unit Cost]],10,0),0)</f>
        <v>0</v>
      </c>
      <c r="O956" s="134">
        <f>IFERROR(VLOOKUP(Table49[[#This Row],[ITEM CODE]],Table2[[#All],[Item Code]:[Unit Cost]],10,0),0)</f>
        <v>0</v>
      </c>
      <c r="P956" s="56"/>
      <c r="Q956" s="58"/>
      <c r="R956" s="58">
        <f>Table49[[#This Row],[QUANTITY]]*Table49[[#This Row],[INV Prices]]</f>
        <v>0</v>
      </c>
      <c r="S956" s="67"/>
      <c r="V956" s="41"/>
      <c r="W956" s="4" t="str">
        <f>IFERROR(VLOOKUP(Table49[[#This Row],[ITEM CODE]],Table2[[Item Code]:[Category ]],6,0),"")</f>
        <v/>
      </c>
      <c r="X956" s="1" t="str">
        <f>IFERROR(VLOOKUP(Table49[[#This Row],[ITEM CODE]],Table2[[Item Code]:[Sub Category]],7,0),"")</f>
        <v/>
      </c>
      <c r="Y956" s="68" t="str">
        <f>Table49[[#This Row],[PO Number]]&amp;COUNTIFS($E$5:E956,E956)</f>
        <v>0</v>
      </c>
    </row>
    <row r="957" spans="1:25" ht="14.7" customHeight="1" x14ac:dyDescent="0.3">
      <c r="A957" s="1" t="str">
        <f>IF(Table49[[#This Row],[ITEM NAME]]="","",ROW()-4)</f>
        <v/>
      </c>
      <c r="B957" s="68"/>
      <c r="C957" s="4" t="str">
        <f>IFERROR(VLOOKUP(B957,Table14[],3,0),"")</f>
        <v/>
      </c>
      <c r="D957" s="4" t="str">
        <f>IFERROR(VLOOKUP(B957,Table14[],2,0),"")</f>
        <v/>
      </c>
      <c r="E957" s="4"/>
      <c r="H957" s="41" t="str">
        <f>IFERROR(VLOOKUP(Table49[[#This Row],[ITEM CODE]],Table2[[Item Code]:[Master Name]],2,0),"")</f>
        <v/>
      </c>
      <c r="I957" s="41"/>
      <c r="J957" s="65" t="str">
        <f>IFERROR(VLOOKUP(Table49[[#This Row],[ITEM CODE]],Table2[[Item Code]:[Master Name]],3,0),"")</f>
        <v/>
      </c>
      <c r="K957" s="1" t="str">
        <f>IFERROR(VLOOKUP(Table49[[#This Row],[ITEM CODE]],Table2[[Item Code]:[Master Name]],9,0),"")</f>
        <v/>
      </c>
      <c r="L957" s="1" t="str">
        <f>IFERROR(VLOOKUP(Table49[[#This Row],[ITEM CODE]],Table2[[Item Code]:[Master Name]],8,0),"")</f>
        <v/>
      </c>
      <c r="M957" s="41"/>
      <c r="N957" s="66">
        <f>IFERROR(VLOOKUP(Table49[[#This Row],[ITEM CODE]],Table2[[#All],[Item Code]:[Unit Cost]],10,0),0)</f>
        <v>0</v>
      </c>
      <c r="O957" s="134">
        <f>IFERROR(VLOOKUP(Table49[[#This Row],[ITEM CODE]],Table2[[#All],[Item Code]:[Unit Cost]],10,0),0)</f>
        <v>0</v>
      </c>
      <c r="P957" s="56"/>
      <c r="Q957" s="58"/>
      <c r="R957" s="58">
        <f>Table49[[#This Row],[QUANTITY]]*Table49[[#This Row],[INV Prices]]</f>
        <v>0</v>
      </c>
      <c r="S957" s="67"/>
      <c r="V957" s="41"/>
      <c r="W957" s="4" t="str">
        <f>IFERROR(VLOOKUP(Table49[[#This Row],[ITEM CODE]],Table2[[Item Code]:[Category ]],6,0),"")</f>
        <v/>
      </c>
      <c r="X957" s="1" t="str">
        <f>IFERROR(VLOOKUP(Table49[[#This Row],[ITEM CODE]],Table2[[Item Code]:[Sub Category]],7,0),"")</f>
        <v/>
      </c>
      <c r="Y957" s="68" t="str">
        <f>Table49[[#This Row],[PO Number]]&amp;COUNTIFS($E$5:E957,E957)</f>
        <v>0</v>
      </c>
    </row>
    <row r="958" spans="1:25" ht="14.7" customHeight="1" x14ac:dyDescent="0.3">
      <c r="A958" s="1" t="str">
        <f>IF(Table49[[#This Row],[ITEM NAME]]="","",ROW()-4)</f>
        <v/>
      </c>
      <c r="B958" s="68"/>
      <c r="C958" s="4" t="str">
        <f>IFERROR(VLOOKUP(B958,Table14[],3,0),"")</f>
        <v/>
      </c>
      <c r="D958" s="4" t="str">
        <f>IFERROR(VLOOKUP(B958,Table14[],2,0),"")</f>
        <v/>
      </c>
      <c r="E958" s="4"/>
      <c r="H958" s="41" t="str">
        <f>IFERROR(VLOOKUP(Table49[[#This Row],[ITEM CODE]],Table2[[Item Code]:[Master Name]],2,0),"")</f>
        <v/>
      </c>
      <c r="I958" s="41"/>
      <c r="J958" s="65" t="str">
        <f>IFERROR(VLOOKUP(Table49[[#This Row],[ITEM CODE]],Table2[[Item Code]:[Master Name]],3,0),"")</f>
        <v/>
      </c>
      <c r="K958" s="1" t="str">
        <f>IFERROR(VLOOKUP(Table49[[#This Row],[ITEM CODE]],Table2[[Item Code]:[Master Name]],9,0),"")</f>
        <v/>
      </c>
      <c r="L958" s="1" t="str">
        <f>IFERROR(VLOOKUP(Table49[[#This Row],[ITEM CODE]],Table2[[Item Code]:[Master Name]],8,0),"")</f>
        <v/>
      </c>
      <c r="M958" s="41"/>
      <c r="N958" s="66">
        <f>IFERROR(VLOOKUP(Table49[[#This Row],[ITEM CODE]],Table2[[#All],[Item Code]:[Unit Cost]],10,0),0)</f>
        <v>0</v>
      </c>
      <c r="O958" s="134">
        <f>IFERROR(VLOOKUP(Table49[[#This Row],[ITEM CODE]],Table2[[#All],[Item Code]:[Unit Cost]],10,0),0)</f>
        <v>0</v>
      </c>
      <c r="P958" s="56"/>
      <c r="Q958" s="58"/>
      <c r="R958" s="58">
        <f>Table49[[#This Row],[QUANTITY]]*Table49[[#This Row],[INV Prices]]</f>
        <v>0</v>
      </c>
      <c r="S958" s="67"/>
      <c r="V958" s="41"/>
      <c r="W958" s="4" t="str">
        <f>IFERROR(VLOOKUP(Table49[[#This Row],[ITEM CODE]],Table2[[Item Code]:[Category ]],6,0),"")</f>
        <v/>
      </c>
      <c r="X958" s="1" t="str">
        <f>IFERROR(VLOOKUP(Table49[[#This Row],[ITEM CODE]],Table2[[Item Code]:[Sub Category]],7,0),"")</f>
        <v/>
      </c>
      <c r="Y958" s="68" t="str">
        <f>Table49[[#This Row],[PO Number]]&amp;COUNTIFS($E$5:E958,E958)</f>
        <v>0</v>
      </c>
    </row>
    <row r="959" spans="1:25" ht="14.7" customHeight="1" x14ac:dyDescent="0.3">
      <c r="A959" s="1" t="str">
        <f>IF(Table49[[#This Row],[ITEM NAME]]="","",ROW()-4)</f>
        <v/>
      </c>
      <c r="B959" s="68"/>
      <c r="C959" s="4" t="str">
        <f>IFERROR(VLOOKUP(B959,Table14[],3,0),"")</f>
        <v/>
      </c>
      <c r="D959" s="4" t="str">
        <f>IFERROR(VLOOKUP(B959,Table14[],2,0),"")</f>
        <v/>
      </c>
      <c r="E959" s="4"/>
      <c r="H959" s="41" t="str">
        <f>IFERROR(VLOOKUP(Table49[[#This Row],[ITEM CODE]],Table2[[Item Code]:[Master Name]],2,0),"")</f>
        <v/>
      </c>
      <c r="I959" s="41"/>
      <c r="J959" s="65" t="str">
        <f>IFERROR(VLOOKUP(Table49[[#This Row],[ITEM CODE]],Table2[[Item Code]:[Master Name]],3,0),"")</f>
        <v/>
      </c>
      <c r="K959" s="1" t="str">
        <f>IFERROR(VLOOKUP(Table49[[#This Row],[ITEM CODE]],Table2[[Item Code]:[Master Name]],9,0),"")</f>
        <v/>
      </c>
      <c r="L959" s="1" t="str">
        <f>IFERROR(VLOOKUP(Table49[[#This Row],[ITEM CODE]],Table2[[Item Code]:[Master Name]],8,0),"")</f>
        <v/>
      </c>
      <c r="M959" s="41"/>
      <c r="N959" s="66">
        <f>IFERROR(VLOOKUP(Table49[[#This Row],[ITEM CODE]],Table2[[#All],[Item Code]:[Unit Cost]],10,0),0)</f>
        <v>0</v>
      </c>
      <c r="O959" s="134">
        <f>IFERROR(VLOOKUP(Table49[[#This Row],[ITEM CODE]],Table2[[#All],[Item Code]:[Unit Cost]],10,0),0)</f>
        <v>0</v>
      </c>
      <c r="P959" s="56"/>
      <c r="Q959" s="58"/>
      <c r="R959" s="58">
        <f>Table49[[#This Row],[QUANTITY]]*Table49[[#This Row],[INV Prices]]</f>
        <v>0</v>
      </c>
      <c r="S959" s="67"/>
      <c r="V959" s="41"/>
      <c r="W959" s="4" t="str">
        <f>IFERROR(VLOOKUP(Table49[[#This Row],[ITEM CODE]],Table2[[Item Code]:[Category ]],6,0),"")</f>
        <v/>
      </c>
      <c r="X959" s="1" t="str">
        <f>IFERROR(VLOOKUP(Table49[[#This Row],[ITEM CODE]],Table2[[Item Code]:[Sub Category]],7,0),"")</f>
        <v/>
      </c>
      <c r="Y959" s="68" t="str">
        <f>Table49[[#This Row],[PO Number]]&amp;COUNTIFS($E$5:E959,E959)</f>
        <v>0</v>
      </c>
    </row>
    <row r="960" spans="1:25" ht="14.7" customHeight="1" x14ac:dyDescent="0.3">
      <c r="A960" s="1" t="str">
        <f>IF(Table49[[#This Row],[ITEM NAME]]="","",ROW()-4)</f>
        <v/>
      </c>
      <c r="B960" s="68"/>
      <c r="C960" s="4" t="str">
        <f>IFERROR(VLOOKUP(B960,Table14[],3,0),"")</f>
        <v/>
      </c>
      <c r="D960" s="4" t="str">
        <f>IFERROR(VLOOKUP(B960,Table14[],2,0),"")</f>
        <v/>
      </c>
      <c r="E960" s="4"/>
      <c r="H960" s="41" t="str">
        <f>IFERROR(VLOOKUP(Table49[[#This Row],[ITEM CODE]],Table2[[Item Code]:[Master Name]],2,0),"")</f>
        <v/>
      </c>
      <c r="I960" s="41"/>
      <c r="J960" s="65" t="str">
        <f>IFERROR(VLOOKUP(Table49[[#This Row],[ITEM CODE]],Table2[[Item Code]:[Master Name]],3,0),"")</f>
        <v/>
      </c>
      <c r="K960" s="1" t="str">
        <f>IFERROR(VLOOKUP(Table49[[#This Row],[ITEM CODE]],Table2[[Item Code]:[Master Name]],9,0),"")</f>
        <v/>
      </c>
      <c r="L960" s="1" t="str">
        <f>IFERROR(VLOOKUP(Table49[[#This Row],[ITEM CODE]],Table2[[Item Code]:[Master Name]],8,0),"")</f>
        <v/>
      </c>
      <c r="M960" s="41"/>
      <c r="N960" s="66">
        <f>IFERROR(VLOOKUP(Table49[[#This Row],[ITEM CODE]],Table2[[#All],[Item Code]:[Unit Cost]],10,0),0)</f>
        <v>0</v>
      </c>
      <c r="O960" s="134">
        <f>IFERROR(VLOOKUP(Table49[[#This Row],[ITEM CODE]],Table2[[#All],[Item Code]:[Unit Cost]],10,0),0)</f>
        <v>0</v>
      </c>
      <c r="P960" s="56"/>
      <c r="Q960" s="58"/>
      <c r="R960" s="58">
        <f>Table49[[#This Row],[QUANTITY]]*Table49[[#This Row],[INV Prices]]</f>
        <v>0</v>
      </c>
      <c r="S960" s="67"/>
      <c r="V960" s="41"/>
      <c r="W960" s="4" t="str">
        <f>IFERROR(VLOOKUP(Table49[[#This Row],[ITEM CODE]],Table2[[Item Code]:[Category ]],6,0),"")</f>
        <v/>
      </c>
      <c r="X960" s="1" t="str">
        <f>IFERROR(VLOOKUP(Table49[[#This Row],[ITEM CODE]],Table2[[Item Code]:[Sub Category]],7,0),"")</f>
        <v/>
      </c>
      <c r="Y960" s="68" t="str">
        <f>Table49[[#This Row],[PO Number]]&amp;COUNTIFS($E$5:E960,E960)</f>
        <v>0</v>
      </c>
    </row>
    <row r="961" spans="1:25" ht="14.7" customHeight="1" x14ac:dyDescent="0.3">
      <c r="A961" s="1" t="str">
        <f>IF(Table49[[#This Row],[ITEM NAME]]="","",ROW()-4)</f>
        <v/>
      </c>
      <c r="B961" s="68"/>
      <c r="C961" s="4" t="str">
        <f>IFERROR(VLOOKUP(B961,Table14[],3,0),"")</f>
        <v/>
      </c>
      <c r="D961" s="4" t="str">
        <f>IFERROR(VLOOKUP(B961,Table14[],2,0),"")</f>
        <v/>
      </c>
      <c r="E961" s="4"/>
      <c r="H961" s="41" t="str">
        <f>IFERROR(VLOOKUP(Table49[[#This Row],[ITEM CODE]],Table2[[Item Code]:[Master Name]],2,0),"")</f>
        <v/>
      </c>
      <c r="I961" s="41"/>
      <c r="J961" s="65" t="str">
        <f>IFERROR(VLOOKUP(Table49[[#This Row],[ITEM CODE]],Table2[[Item Code]:[Master Name]],3,0),"")</f>
        <v/>
      </c>
      <c r="K961" s="1" t="str">
        <f>IFERROR(VLOOKUP(Table49[[#This Row],[ITEM CODE]],Table2[[Item Code]:[Master Name]],9,0),"")</f>
        <v/>
      </c>
      <c r="L961" s="1" t="str">
        <f>IFERROR(VLOOKUP(Table49[[#This Row],[ITEM CODE]],Table2[[Item Code]:[Master Name]],8,0),"")</f>
        <v/>
      </c>
      <c r="M961" s="41"/>
      <c r="N961" s="66">
        <f>IFERROR(VLOOKUP(Table49[[#This Row],[ITEM CODE]],Table2[[#All],[Item Code]:[Unit Cost]],10,0),0)</f>
        <v>0</v>
      </c>
      <c r="O961" s="134">
        <f>IFERROR(VLOOKUP(Table49[[#This Row],[ITEM CODE]],Table2[[#All],[Item Code]:[Unit Cost]],10,0),0)</f>
        <v>0</v>
      </c>
      <c r="P961" s="56"/>
      <c r="Q961" s="58"/>
      <c r="R961" s="58">
        <f>Table49[[#This Row],[QUANTITY]]*Table49[[#This Row],[INV Prices]]</f>
        <v>0</v>
      </c>
      <c r="S961" s="67"/>
      <c r="V961" s="41"/>
      <c r="W961" s="4" t="str">
        <f>IFERROR(VLOOKUP(Table49[[#This Row],[ITEM CODE]],Table2[[Item Code]:[Category ]],6,0),"")</f>
        <v/>
      </c>
      <c r="X961" s="1" t="str">
        <f>IFERROR(VLOOKUP(Table49[[#This Row],[ITEM CODE]],Table2[[Item Code]:[Sub Category]],7,0),"")</f>
        <v/>
      </c>
      <c r="Y961" s="68" t="str">
        <f>Table49[[#This Row],[PO Number]]&amp;COUNTIFS($E$5:E961,E961)</f>
        <v>0</v>
      </c>
    </row>
    <row r="962" spans="1:25" ht="14.7" customHeight="1" x14ac:dyDescent="0.3">
      <c r="A962" s="1" t="str">
        <f>IF(Table49[[#This Row],[ITEM NAME]]="","",ROW()-4)</f>
        <v/>
      </c>
      <c r="B962" s="68"/>
      <c r="C962" s="4" t="str">
        <f>IFERROR(VLOOKUP(B962,Table14[],3,0),"")</f>
        <v/>
      </c>
      <c r="D962" s="4" t="str">
        <f>IFERROR(VLOOKUP(B962,Table14[],2,0),"")</f>
        <v/>
      </c>
      <c r="E962" s="4"/>
      <c r="H962" s="41" t="str">
        <f>IFERROR(VLOOKUP(Table49[[#This Row],[ITEM CODE]],Table2[[Item Code]:[Master Name]],2,0),"")</f>
        <v/>
      </c>
      <c r="I962" s="41"/>
      <c r="J962" s="65" t="str">
        <f>IFERROR(VLOOKUP(Table49[[#This Row],[ITEM CODE]],Table2[[Item Code]:[Master Name]],3,0),"")</f>
        <v/>
      </c>
      <c r="K962" s="1" t="str">
        <f>IFERROR(VLOOKUP(Table49[[#This Row],[ITEM CODE]],Table2[[Item Code]:[Master Name]],9,0),"")</f>
        <v/>
      </c>
      <c r="L962" s="1" t="str">
        <f>IFERROR(VLOOKUP(Table49[[#This Row],[ITEM CODE]],Table2[[Item Code]:[Master Name]],8,0),"")</f>
        <v/>
      </c>
      <c r="M962" s="41"/>
      <c r="N962" s="66">
        <f>IFERROR(VLOOKUP(Table49[[#This Row],[ITEM CODE]],Table2[[#All],[Item Code]:[Unit Cost]],10,0),0)</f>
        <v>0</v>
      </c>
      <c r="O962" s="134">
        <f>IFERROR(VLOOKUP(Table49[[#This Row],[ITEM CODE]],Table2[[#All],[Item Code]:[Unit Cost]],10,0),0)</f>
        <v>0</v>
      </c>
      <c r="P962" s="56"/>
      <c r="Q962" s="58"/>
      <c r="R962" s="58">
        <f>Table49[[#This Row],[QUANTITY]]*Table49[[#This Row],[INV Prices]]</f>
        <v>0</v>
      </c>
      <c r="S962" s="67"/>
      <c r="V962" s="41"/>
      <c r="W962" s="4" t="str">
        <f>IFERROR(VLOOKUP(Table49[[#This Row],[ITEM CODE]],Table2[[Item Code]:[Category ]],6,0),"")</f>
        <v/>
      </c>
      <c r="X962" s="1" t="str">
        <f>IFERROR(VLOOKUP(Table49[[#This Row],[ITEM CODE]],Table2[[Item Code]:[Sub Category]],7,0),"")</f>
        <v/>
      </c>
      <c r="Y962" s="68" t="str">
        <f>Table49[[#This Row],[PO Number]]&amp;COUNTIFS($E$5:E962,E962)</f>
        <v>0</v>
      </c>
    </row>
    <row r="963" spans="1:25" ht="14.7" customHeight="1" x14ac:dyDescent="0.3">
      <c r="A963" s="1" t="str">
        <f>IF(Table49[[#This Row],[ITEM NAME]]="","",ROW()-4)</f>
        <v/>
      </c>
      <c r="B963" s="68"/>
      <c r="C963" s="4" t="str">
        <f>IFERROR(VLOOKUP(B963,Table14[],3,0),"")</f>
        <v/>
      </c>
      <c r="D963" s="4" t="str">
        <f>IFERROR(VLOOKUP(B963,Table14[],2,0),"")</f>
        <v/>
      </c>
      <c r="E963" s="4"/>
      <c r="H963" s="41" t="str">
        <f>IFERROR(VLOOKUP(Table49[[#This Row],[ITEM CODE]],Table2[[Item Code]:[Master Name]],2,0),"")</f>
        <v/>
      </c>
      <c r="I963" s="41"/>
      <c r="J963" s="65" t="str">
        <f>IFERROR(VLOOKUP(Table49[[#This Row],[ITEM CODE]],Table2[[Item Code]:[Master Name]],3,0),"")</f>
        <v/>
      </c>
      <c r="K963" s="1" t="str">
        <f>IFERROR(VLOOKUP(Table49[[#This Row],[ITEM CODE]],Table2[[Item Code]:[Master Name]],9,0),"")</f>
        <v/>
      </c>
      <c r="L963" s="1" t="str">
        <f>IFERROR(VLOOKUP(Table49[[#This Row],[ITEM CODE]],Table2[[Item Code]:[Master Name]],8,0),"")</f>
        <v/>
      </c>
      <c r="M963" s="41"/>
      <c r="N963" s="66">
        <f>IFERROR(VLOOKUP(Table49[[#This Row],[ITEM CODE]],Table2[[#All],[Item Code]:[Unit Cost]],10,0),0)</f>
        <v>0</v>
      </c>
      <c r="O963" s="134">
        <f>IFERROR(VLOOKUP(Table49[[#This Row],[ITEM CODE]],Table2[[#All],[Item Code]:[Unit Cost]],10,0),0)</f>
        <v>0</v>
      </c>
      <c r="P963" s="56"/>
      <c r="Q963" s="58"/>
      <c r="R963" s="58">
        <f>Table49[[#This Row],[QUANTITY]]*Table49[[#This Row],[INV Prices]]</f>
        <v>0</v>
      </c>
      <c r="S963" s="67"/>
      <c r="V963" s="41"/>
      <c r="W963" s="4" t="str">
        <f>IFERROR(VLOOKUP(Table49[[#This Row],[ITEM CODE]],Table2[[Item Code]:[Category ]],6,0),"")</f>
        <v/>
      </c>
      <c r="X963" s="1" t="str">
        <f>IFERROR(VLOOKUP(Table49[[#This Row],[ITEM CODE]],Table2[[Item Code]:[Sub Category]],7,0),"")</f>
        <v/>
      </c>
      <c r="Y963" s="68" t="str">
        <f>Table49[[#This Row],[PO Number]]&amp;COUNTIFS($E$5:E963,E963)</f>
        <v>0</v>
      </c>
    </row>
    <row r="964" spans="1:25" ht="14.7" customHeight="1" x14ac:dyDescent="0.3">
      <c r="A964" s="1" t="str">
        <f>IF(Table49[[#This Row],[ITEM NAME]]="","",ROW()-4)</f>
        <v/>
      </c>
      <c r="B964" s="68"/>
      <c r="C964" s="4" t="str">
        <f>IFERROR(VLOOKUP(B964,Table14[],3,0),"")</f>
        <v/>
      </c>
      <c r="D964" s="4" t="str">
        <f>IFERROR(VLOOKUP(B964,Table14[],2,0),"")</f>
        <v/>
      </c>
      <c r="E964" s="4"/>
      <c r="H964" s="41" t="str">
        <f>IFERROR(VLOOKUP(Table49[[#This Row],[ITEM CODE]],Table2[[Item Code]:[Master Name]],2,0),"")</f>
        <v/>
      </c>
      <c r="I964" s="41"/>
      <c r="J964" s="65" t="str">
        <f>IFERROR(VLOOKUP(Table49[[#This Row],[ITEM CODE]],Table2[[Item Code]:[Master Name]],3,0),"")</f>
        <v/>
      </c>
      <c r="K964" s="1" t="str">
        <f>IFERROR(VLOOKUP(Table49[[#This Row],[ITEM CODE]],Table2[[Item Code]:[Master Name]],9,0),"")</f>
        <v/>
      </c>
      <c r="L964" s="1" t="str">
        <f>IFERROR(VLOOKUP(Table49[[#This Row],[ITEM CODE]],Table2[[Item Code]:[Master Name]],8,0),"")</f>
        <v/>
      </c>
      <c r="M964" s="41"/>
      <c r="N964" s="66">
        <f>IFERROR(VLOOKUP(Table49[[#This Row],[ITEM CODE]],Table2[[#All],[Item Code]:[Unit Cost]],10,0),0)</f>
        <v>0</v>
      </c>
      <c r="O964" s="134">
        <f>IFERROR(VLOOKUP(Table49[[#This Row],[ITEM CODE]],Table2[[#All],[Item Code]:[Unit Cost]],10,0),0)</f>
        <v>0</v>
      </c>
      <c r="P964" s="56"/>
      <c r="Q964" s="58"/>
      <c r="R964" s="58">
        <f>Table49[[#This Row],[QUANTITY]]*Table49[[#This Row],[INV Prices]]</f>
        <v>0</v>
      </c>
      <c r="S964" s="67"/>
      <c r="V964" s="41"/>
      <c r="W964" s="4" t="str">
        <f>IFERROR(VLOOKUP(Table49[[#This Row],[ITEM CODE]],Table2[[Item Code]:[Category ]],6,0),"")</f>
        <v/>
      </c>
      <c r="X964" s="1" t="str">
        <f>IFERROR(VLOOKUP(Table49[[#This Row],[ITEM CODE]],Table2[[Item Code]:[Sub Category]],7,0),"")</f>
        <v/>
      </c>
      <c r="Y964" s="68" t="str">
        <f>Table49[[#This Row],[PO Number]]&amp;COUNTIFS($E$5:E964,E964)</f>
        <v>0</v>
      </c>
    </row>
    <row r="965" spans="1:25" ht="14.7" customHeight="1" x14ac:dyDescent="0.3">
      <c r="A965" s="1" t="str">
        <f>IF(Table49[[#This Row],[ITEM NAME]]="","",ROW()-4)</f>
        <v/>
      </c>
      <c r="B965" s="68"/>
      <c r="C965" s="4" t="str">
        <f>IFERROR(VLOOKUP(B965,Table14[],3,0),"")</f>
        <v/>
      </c>
      <c r="D965" s="4" t="str">
        <f>IFERROR(VLOOKUP(B965,Table14[],2,0),"")</f>
        <v/>
      </c>
      <c r="E965" s="4"/>
      <c r="H965" s="41" t="str">
        <f>IFERROR(VLOOKUP(Table49[[#This Row],[ITEM CODE]],Table2[[Item Code]:[Master Name]],2,0),"")</f>
        <v/>
      </c>
      <c r="I965" s="41"/>
      <c r="J965" s="65" t="str">
        <f>IFERROR(VLOOKUP(Table49[[#This Row],[ITEM CODE]],Table2[[Item Code]:[Master Name]],3,0),"")</f>
        <v/>
      </c>
      <c r="K965" s="1" t="str">
        <f>IFERROR(VLOOKUP(Table49[[#This Row],[ITEM CODE]],Table2[[Item Code]:[Master Name]],9,0),"")</f>
        <v/>
      </c>
      <c r="L965" s="1" t="str">
        <f>IFERROR(VLOOKUP(Table49[[#This Row],[ITEM CODE]],Table2[[Item Code]:[Master Name]],8,0),"")</f>
        <v/>
      </c>
      <c r="M965" s="41"/>
      <c r="N965" s="66">
        <f>IFERROR(VLOOKUP(Table49[[#This Row],[ITEM CODE]],Table2[[#All],[Item Code]:[Unit Cost]],10,0),0)</f>
        <v>0</v>
      </c>
      <c r="O965" s="134">
        <f>IFERROR(VLOOKUP(Table49[[#This Row],[ITEM CODE]],Table2[[#All],[Item Code]:[Unit Cost]],10,0),0)</f>
        <v>0</v>
      </c>
      <c r="P965" s="56"/>
      <c r="Q965" s="58"/>
      <c r="R965" s="58">
        <f>Table49[[#This Row],[QUANTITY]]*Table49[[#This Row],[INV Prices]]</f>
        <v>0</v>
      </c>
      <c r="S965" s="67"/>
      <c r="V965" s="41"/>
      <c r="W965" s="4" t="str">
        <f>IFERROR(VLOOKUP(Table49[[#This Row],[ITEM CODE]],Table2[[Item Code]:[Category ]],6,0),"")</f>
        <v/>
      </c>
      <c r="X965" s="1" t="str">
        <f>IFERROR(VLOOKUP(Table49[[#This Row],[ITEM CODE]],Table2[[Item Code]:[Sub Category]],7,0),"")</f>
        <v/>
      </c>
      <c r="Y965" s="68" t="str">
        <f>Table49[[#This Row],[PO Number]]&amp;COUNTIFS($E$5:E965,E965)</f>
        <v>0</v>
      </c>
    </row>
    <row r="966" spans="1:25" ht="14.7" customHeight="1" x14ac:dyDescent="0.3">
      <c r="A966" s="1" t="str">
        <f>IF(Table49[[#This Row],[ITEM NAME]]="","",ROW()-4)</f>
        <v/>
      </c>
      <c r="B966" s="68"/>
      <c r="C966" s="4" t="str">
        <f>IFERROR(VLOOKUP(B966,Table14[],3,0),"")</f>
        <v/>
      </c>
      <c r="D966" s="4" t="str">
        <f>IFERROR(VLOOKUP(B966,Table14[],2,0),"")</f>
        <v/>
      </c>
      <c r="E966" s="4"/>
      <c r="H966" s="41" t="str">
        <f>IFERROR(VLOOKUP(Table49[[#This Row],[ITEM CODE]],Table2[[Item Code]:[Master Name]],2,0),"")</f>
        <v/>
      </c>
      <c r="I966" s="41"/>
      <c r="J966" s="65" t="str">
        <f>IFERROR(VLOOKUP(Table49[[#This Row],[ITEM CODE]],Table2[[Item Code]:[Master Name]],3,0),"")</f>
        <v/>
      </c>
      <c r="K966" s="1" t="str">
        <f>IFERROR(VLOOKUP(Table49[[#This Row],[ITEM CODE]],Table2[[Item Code]:[Master Name]],9,0),"")</f>
        <v/>
      </c>
      <c r="L966" s="1" t="str">
        <f>IFERROR(VLOOKUP(Table49[[#This Row],[ITEM CODE]],Table2[[Item Code]:[Master Name]],8,0),"")</f>
        <v/>
      </c>
      <c r="M966" s="41"/>
      <c r="N966" s="66">
        <f>IFERROR(VLOOKUP(Table49[[#This Row],[ITEM CODE]],Table2[[#All],[Item Code]:[Unit Cost]],10,0),0)</f>
        <v>0</v>
      </c>
      <c r="O966" s="134">
        <f>IFERROR(VLOOKUP(Table49[[#This Row],[ITEM CODE]],Table2[[#All],[Item Code]:[Unit Cost]],10,0),0)</f>
        <v>0</v>
      </c>
      <c r="P966" s="56"/>
      <c r="Q966" s="58"/>
      <c r="R966" s="58">
        <f>Table49[[#This Row],[QUANTITY]]*Table49[[#This Row],[INV Prices]]</f>
        <v>0</v>
      </c>
      <c r="S966" s="67"/>
      <c r="V966" s="41"/>
      <c r="W966" s="4" t="str">
        <f>IFERROR(VLOOKUP(Table49[[#This Row],[ITEM CODE]],Table2[[Item Code]:[Category ]],6,0),"")</f>
        <v/>
      </c>
      <c r="X966" s="1" t="str">
        <f>IFERROR(VLOOKUP(Table49[[#This Row],[ITEM CODE]],Table2[[Item Code]:[Sub Category]],7,0),"")</f>
        <v/>
      </c>
      <c r="Y966" s="68" t="str">
        <f>Table49[[#This Row],[PO Number]]&amp;COUNTIFS($E$5:E966,E966)</f>
        <v>0</v>
      </c>
    </row>
    <row r="967" spans="1:25" ht="14.7" customHeight="1" x14ac:dyDescent="0.3">
      <c r="A967" s="1" t="str">
        <f>IF(Table49[[#This Row],[ITEM NAME]]="","",ROW()-4)</f>
        <v/>
      </c>
      <c r="B967" s="68"/>
      <c r="C967" s="4" t="str">
        <f>IFERROR(VLOOKUP(B967,Table14[],3,0),"")</f>
        <v/>
      </c>
      <c r="D967" s="4" t="str">
        <f>IFERROR(VLOOKUP(B967,Table14[],2,0),"")</f>
        <v/>
      </c>
      <c r="E967" s="4"/>
      <c r="H967" s="41" t="str">
        <f>IFERROR(VLOOKUP(Table49[[#This Row],[ITEM CODE]],Table2[[Item Code]:[Master Name]],2,0),"")</f>
        <v/>
      </c>
      <c r="I967" s="41"/>
      <c r="J967" s="65" t="str">
        <f>IFERROR(VLOOKUP(Table49[[#This Row],[ITEM CODE]],Table2[[Item Code]:[Master Name]],3,0),"")</f>
        <v/>
      </c>
      <c r="K967" s="1" t="str">
        <f>IFERROR(VLOOKUP(Table49[[#This Row],[ITEM CODE]],Table2[[Item Code]:[Master Name]],9,0),"")</f>
        <v/>
      </c>
      <c r="L967" s="1" t="str">
        <f>IFERROR(VLOOKUP(Table49[[#This Row],[ITEM CODE]],Table2[[Item Code]:[Master Name]],8,0),"")</f>
        <v/>
      </c>
      <c r="M967" s="41"/>
      <c r="N967" s="66">
        <f>IFERROR(VLOOKUP(Table49[[#This Row],[ITEM CODE]],Table2[[#All],[Item Code]:[Unit Cost]],10,0),0)</f>
        <v>0</v>
      </c>
      <c r="O967" s="134">
        <f>IFERROR(VLOOKUP(Table49[[#This Row],[ITEM CODE]],Table2[[#All],[Item Code]:[Unit Cost]],10,0),0)</f>
        <v>0</v>
      </c>
      <c r="P967" s="56"/>
      <c r="Q967" s="58"/>
      <c r="R967" s="58">
        <f>Table49[[#This Row],[QUANTITY]]*Table49[[#This Row],[INV Prices]]</f>
        <v>0</v>
      </c>
      <c r="S967" s="67"/>
      <c r="V967" s="41"/>
      <c r="W967" s="4" t="str">
        <f>IFERROR(VLOOKUP(Table49[[#This Row],[ITEM CODE]],Table2[[Item Code]:[Category ]],6,0),"")</f>
        <v/>
      </c>
      <c r="X967" s="1" t="str">
        <f>IFERROR(VLOOKUP(Table49[[#This Row],[ITEM CODE]],Table2[[Item Code]:[Sub Category]],7,0),"")</f>
        <v/>
      </c>
      <c r="Y967" s="68" t="str">
        <f>Table49[[#This Row],[PO Number]]&amp;COUNTIFS($E$5:E967,E967)</f>
        <v>0</v>
      </c>
    </row>
    <row r="968" spans="1:25" ht="14.7" customHeight="1" x14ac:dyDescent="0.3">
      <c r="A968" s="1" t="str">
        <f>IF(Table49[[#This Row],[ITEM NAME]]="","",ROW()-4)</f>
        <v/>
      </c>
      <c r="B968" s="68"/>
      <c r="C968" s="4" t="str">
        <f>IFERROR(VLOOKUP(B968,Table14[],3,0),"")</f>
        <v/>
      </c>
      <c r="D968" s="4" t="str">
        <f>IFERROR(VLOOKUP(B968,Table14[],2,0),"")</f>
        <v/>
      </c>
      <c r="E968" s="4"/>
      <c r="H968" s="41" t="str">
        <f>IFERROR(VLOOKUP(Table49[[#This Row],[ITEM CODE]],Table2[[Item Code]:[Master Name]],2,0),"")</f>
        <v/>
      </c>
      <c r="I968" s="41"/>
      <c r="J968" s="65" t="str">
        <f>IFERROR(VLOOKUP(Table49[[#This Row],[ITEM CODE]],Table2[[Item Code]:[Master Name]],3,0),"")</f>
        <v/>
      </c>
      <c r="K968" s="1" t="str">
        <f>IFERROR(VLOOKUP(Table49[[#This Row],[ITEM CODE]],Table2[[Item Code]:[Master Name]],9,0),"")</f>
        <v/>
      </c>
      <c r="L968" s="1" t="str">
        <f>IFERROR(VLOOKUP(Table49[[#This Row],[ITEM CODE]],Table2[[Item Code]:[Master Name]],8,0),"")</f>
        <v/>
      </c>
      <c r="M968" s="41"/>
      <c r="N968" s="66">
        <f>IFERROR(VLOOKUP(Table49[[#This Row],[ITEM CODE]],Table2[[#All],[Item Code]:[Unit Cost]],10,0),0)</f>
        <v>0</v>
      </c>
      <c r="O968" s="134">
        <f>IFERROR(VLOOKUP(Table49[[#This Row],[ITEM CODE]],Table2[[#All],[Item Code]:[Unit Cost]],10,0),0)</f>
        <v>0</v>
      </c>
      <c r="P968" s="56"/>
      <c r="Q968" s="58"/>
      <c r="R968" s="58">
        <f>Table49[[#This Row],[QUANTITY]]*Table49[[#This Row],[INV Prices]]</f>
        <v>0</v>
      </c>
      <c r="S968" s="67"/>
      <c r="V968" s="41"/>
      <c r="W968" s="4" t="str">
        <f>IFERROR(VLOOKUP(Table49[[#This Row],[ITEM CODE]],Table2[[Item Code]:[Category ]],6,0),"")</f>
        <v/>
      </c>
      <c r="X968" s="1" t="str">
        <f>IFERROR(VLOOKUP(Table49[[#This Row],[ITEM CODE]],Table2[[Item Code]:[Sub Category]],7,0),"")</f>
        <v/>
      </c>
      <c r="Y968" s="68" t="str">
        <f>Table49[[#This Row],[PO Number]]&amp;COUNTIFS($E$5:E968,E968)</f>
        <v>0</v>
      </c>
    </row>
    <row r="969" spans="1:25" ht="14.7" customHeight="1" x14ac:dyDescent="0.3">
      <c r="A969" s="1" t="str">
        <f>IF(Table49[[#This Row],[ITEM NAME]]="","",ROW()-4)</f>
        <v/>
      </c>
      <c r="B969" s="68"/>
      <c r="C969" s="4" t="str">
        <f>IFERROR(VLOOKUP(B969,Table14[],3,0),"")</f>
        <v/>
      </c>
      <c r="D969" s="4" t="str">
        <f>IFERROR(VLOOKUP(B969,Table14[],2,0),"")</f>
        <v/>
      </c>
      <c r="E969" s="4"/>
      <c r="H969" s="41" t="str">
        <f>IFERROR(VLOOKUP(Table49[[#This Row],[ITEM CODE]],Table2[[Item Code]:[Master Name]],2,0),"")</f>
        <v/>
      </c>
      <c r="I969" s="41"/>
      <c r="J969" s="65" t="str">
        <f>IFERROR(VLOOKUP(Table49[[#This Row],[ITEM CODE]],Table2[[Item Code]:[Master Name]],3,0),"")</f>
        <v/>
      </c>
      <c r="K969" s="1" t="str">
        <f>IFERROR(VLOOKUP(Table49[[#This Row],[ITEM CODE]],Table2[[Item Code]:[Master Name]],9,0),"")</f>
        <v/>
      </c>
      <c r="L969" s="1" t="str">
        <f>IFERROR(VLOOKUP(Table49[[#This Row],[ITEM CODE]],Table2[[Item Code]:[Master Name]],8,0),"")</f>
        <v/>
      </c>
      <c r="M969" s="41"/>
      <c r="N969" s="66">
        <f>IFERROR(VLOOKUP(Table49[[#This Row],[ITEM CODE]],Table2[[#All],[Item Code]:[Unit Cost]],10,0),0)</f>
        <v>0</v>
      </c>
      <c r="O969" s="134">
        <f>IFERROR(VLOOKUP(Table49[[#This Row],[ITEM CODE]],Table2[[#All],[Item Code]:[Unit Cost]],10,0),0)</f>
        <v>0</v>
      </c>
      <c r="P969" s="56"/>
      <c r="Q969" s="58"/>
      <c r="R969" s="58">
        <f>Table49[[#This Row],[QUANTITY]]*Table49[[#This Row],[INV Prices]]</f>
        <v>0</v>
      </c>
      <c r="S969" s="67"/>
      <c r="V969" s="41"/>
      <c r="W969" s="4" t="str">
        <f>IFERROR(VLOOKUP(Table49[[#This Row],[ITEM CODE]],Table2[[Item Code]:[Category ]],6,0),"")</f>
        <v/>
      </c>
      <c r="X969" s="1" t="str">
        <f>IFERROR(VLOOKUP(Table49[[#This Row],[ITEM CODE]],Table2[[Item Code]:[Sub Category]],7,0),"")</f>
        <v/>
      </c>
      <c r="Y969" s="68" t="str">
        <f>Table49[[#This Row],[PO Number]]&amp;COUNTIFS($E$5:E969,E969)</f>
        <v>0</v>
      </c>
    </row>
    <row r="970" spans="1:25" ht="14.7" customHeight="1" x14ac:dyDescent="0.3">
      <c r="A970" s="1" t="str">
        <f>IF(Table49[[#This Row],[ITEM NAME]]="","",ROW()-4)</f>
        <v/>
      </c>
      <c r="B970" s="68"/>
      <c r="C970" s="4" t="str">
        <f>IFERROR(VLOOKUP(B970,Table14[],3,0),"")</f>
        <v/>
      </c>
      <c r="D970" s="4" t="str">
        <f>IFERROR(VLOOKUP(B970,Table14[],2,0),"")</f>
        <v/>
      </c>
      <c r="E970" s="4"/>
      <c r="H970" s="41" t="str">
        <f>IFERROR(VLOOKUP(Table49[[#This Row],[ITEM CODE]],Table2[[Item Code]:[Master Name]],2,0),"")</f>
        <v/>
      </c>
      <c r="I970" s="41"/>
      <c r="J970" s="65" t="str">
        <f>IFERROR(VLOOKUP(Table49[[#This Row],[ITEM CODE]],Table2[[Item Code]:[Master Name]],3,0),"")</f>
        <v/>
      </c>
      <c r="K970" s="1" t="str">
        <f>IFERROR(VLOOKUP(Table49[[#This Row],[ITEM CODE]],Table2[[Item Code]:[Master Name]],9,0),"")</f>
        <v/>
      </c>
      <c r="L970" s="1" t="str">
        <f>IFERROR(VLOOKUP(Table49[[#This Row],[ITEM CODE]],Table2[[Item Code]:[Master Name]],8,0),"")</f>
        <v/>
      </c>
      <c r="M970" s="41"/>
      <c r="N970" s="66">
        <f>IFERROR(VLOOKUP(Table49[[#This Row],[ITEM CODE]],Table2[[#All],[Item Code]:[Unit Cost]],10,0),0)</f>
        <v>0</v>
      </c>
      <c r="O970" s="134">
        <f>IFERROR(VLOOKUP(Table49[[#This Row],[ITEM CODE]],Table2[[#All],[Item Code]:[Unit Cost]],10,0),0)</f>
        <v>0</v>
      </c>
      <c r="P970" s="56"/>
      <c r="Q970" s="58"/>
      <c r="R970" s="58">
        <f>Table49[[#This Row],[QUANTITY]]*Table49[[#This Row],[INV Prices]]</f>
        <v>0</v>
      </c>
      <c r="S970" s="67"/>
      <c r="V970" s="41"/>
      <c r="W970" s="4" t="str">
        <f>IFERROR(VLOOKUP(Table49[[#This Row],[ITEM CODE]],Table2[[Item Code]:[Category ]],6,0),"")</f>
        <v/>
      </c>
      <c r="X970" s="1" t="str">
        <f>IFERROR(VLOOKUP(Table49[[#This Row],[ITEM CODE]],Table2[[Item Code]:[Sub Category]],7,0),"")</f>
        <v/>
      </c>
      <c r="Y970" s="68" t="str">
        <f>Table49[[#This Row],[PO Number]]&amp;COUNTIFS($E$5:E970,E970)</f>
        <v>0</v>
      </c>
    </row>
    <row r="971" spans="1:25" ht="14.7" customHeight="1" x14ac:dyDescent="0.3">
      <c r="A971" s="1" t="str">
        <f>IF(Table49[[#This Row],[ITEM NAME]]="","",ROW()-4)</f>
        <v/>
      </c>
      <c r="B971" s="68"/>
      <c r="C971" s="4" t="str">
        <f>IFERROR(VLOOKUP(B971,Table14[],3,0),"")</f>
        <v/>
      </c>
      <c r="D971" s="4" t="str">
        <f>IFERROR(VLOOKUP(B971,Table14[],2,0),"")</f>
        <v/>
      </c>
      <c r="E971" s="4"/>
      <c r="H971" s="41" t="str">
        <f>IFERROR(VLOOKUP(Table49[[#This Row],[ITEM CODE]],Table2[[Item Code]:[Master Name]],2,0),"")</f>
        <v/>
      </c>
      <c r="I971" s="41"/>
      <c r="J971" s="65" t="str">
        <f>IFERROR(VLOOKUP(Table49[[#This Row],[ITEM CODE]],Table2[[Item Code]:[Master Name]],3,0),"")</f>
        <v/>
      </c>
      <c r="K971" s="1" t="str">
        <f>IFERROR(VLOOKUP(Table49[[#This Row],[ITEM CODE]],Table2[[Item Code]:[Master Name]],9,0),"")</f>
        <v/>
      </c>
      <c r="L971" s="1" t="str">
        <f>IFERROR(VLOOKUP(Table49[[#This Row],[ITEM CODE]],Table2[[Item Code]:[Master Name]],8,0),"")</f>
        <v/>
      </c>
      <c r="M971" s="41"/>
      <c r="N971" s="66">
        <f>IFERROR(VLOOKUP(Table49[[#This Row],[ITEM CODE]],Table2[[#All],[Item Code]:[Unit Cost]],10,0),0)</f>
        <v>0</v>
      </c>
      <c r="O971" s="134">
        <f>IFERROR(VLOOKUP(Table49[[#This Row],[ITEM CODE]],Table2[[#All],[Item Code]:[Unit Cost]],10,0),0)</f>
        <v>0</v>
      </c>
      <c r="P971" s="56"/>
      <c r="Q971" s="58"/>
      <c r="R971" s="58">
        <f>Table49[[#This Row],[QUANTITY]]*Table49[[#This Row],[INV Prices]]</f>
        <v>0</v>
      </c>
      <c r="S971" s="67"/>
      <c r="V971" s="41"/>
      <c r="W971" s="4" t="str">
        <f>IFERROR(VLOOKUP(Table49[[#This Row],[ITEM CODE]],Table2[[Item Code]:[Category ]],6,0),"")</f>
        <v/>
      </c>
      <c r="X971" s="1" t="str">
        <f>IFERROR(VLOOKUP(Table49[[#This Row],[ITEM CODE]],Table2[[Item Code]:[Sub Category]],7,0),"")</f>
        <v/>
      </c>
      <c r="Y971" s="68" t="str">
        <f>Table49[[#This Row],[PO Number]]&amp;COUNTIFS($E$5:E971,E971)</f>
        <v>0</v>
      </c>
    </row>
    <row r="972" spans="1:25" ht="14.7" customHeight="1" x14ac:dyDescent="0.3">
      <c r="A972" s="1" t="str">
        <f>IF(Table49[[#This Row],[ITEM NAME]]="","",ROW()-4)</f>
        <v/>
      </c>
      <c r="B972" s="68"/>
      <c r="C972" s="4" t="str">
        <f>IFERROR(VLOOKUP(B972,Table14[],3,0),"")</f>
        <v/>
      </c>
      <c r="D972" s="4" t="str">
        <f>IFERROR(VLOOKUP(B972,Table14[],2,0),"")</f>
        <v/>
      </c>
      <c r="E972" s="4"/>
      <c r="H972" s="41" t="str">
        <f>IFERROR(VLOOKUP(Table49[[#This Row],[ITEM CODE]],Table2[[Item Code]:[Master Name]],2,0),"")</f>
        <v/>
      </c>
      <c r="I972" s="41"/>
      <c r="J972" s="65" t="str">
        <f>IFERROR(VLOOKUP(Table49[[#This Row],[ITEM CODE]],Table2[[Item Code]:[Master Name]],3,0),"")</f>
        <v/>
      </c>
      <c r="K972" s="1" t="str">
        <f>IFERROR(VLOOKUP(Table49[[#This Row],[ITEM CODE]],Table2[[Item Code]:[Master Name]],9,0),"")</f>
        <v/>
      </c>
      <c r="L972" s="1" t="str">
        <f>IFERROR(VLOOKUP(Table49[[#This Row],[ITEM CODE]],Table2[[Item Code]:[Master Name]],8,0),"")</f>
        <v/>
      </c>
      <c r="M972" s="41"/>
      <c r="N972" s="66">
        <f>IFERROR(VLOOKUP(Table49[[#This Row],[ITEM CODE]],Table2[[#All],[Item Code]:[Unit Cost]],10,0),0)</f>
        <v>0</v>
      </c>
      <c r="O972" s="134">
        <f>IFERROR(VLOOKUP(Table49[[#This Row],[ITEM CODE]],Table2[[#All],[Item Code]:[Unit Cost]],10,0),0)</f>
        <v>0</v>
      </c>
      <c r="P972" s="56"/>
      <c r="Q972" s="58"/>
      <c r="R972" s="58">
        <f>Table49[[#This Row],[QUANTITY]]*Table49[[#This Row],[INV Prices]]</f>
        <v>0</v>
      </c>
      <c r="S972" s="67"/>
      <c r="V972" s="41"/>
      <c r="W972" s="4" t="str">
        <f>IFERROR(VLOOKUP(Table49[[#This Row],[ITEM CODE]],Table2[[Item Code]:[Category ]],6,0),"")</f>
        <v/>
      </c>
      <c r="X972" s="1" t="str">
        <f>IFERROR(VLOOKUP(Table49[[#This Row],[ITEM CODE]],Table2[[Item Code]:[Sub Category]],7,0),"")</f>
        <v/>
      </c>
      <c r="Y972" s="68" t="str">
        <f>Table49[[#This Row],[PO Number]]&amp;COUNTIFS($E$5:E972,E972)</f>
        <v>0</v>
      </c>
    </row>
    <row r="973" spans="1:25" ht="14.7" customHeight="1" x14ac:dyDescent="0.3">
      <c r="A973" s="1" t="str">
        <f>IF(Table49[[#This Row],[ITEM NAME]]="","",ROW()-4)</f>
        <v/>
      </c>
      <c r="B973" s="68"/>
      <c r="C973" s="4" t="str">
        <f>IFERROR(VLOOKUP(B973,Table14[],3,0),"")</f>
        <v/>
      </c>
      <c r="D973" s="4" t="str">
        <f>IFERROR(VLOOKUP(B973,Table14[],2,0),"")</f>
        <v/>
      </c>
      <c r="E973" s="4"/>
      <c r="H973" s="41" t="str">
        <f>IFERROR(VLOOKUP(Table49[[#This Row],[ITEM CODE]],Table2[[Item Code]:[Master Name]],2,0),"")</f>
        <v/>
      </c>
      <c r="I973" s="41"/>
      <c r="J973" s="65" t="str">
        <f>IFERROR(VLOOKUP(Table49[[#This Row],[ITEM CODE]],Table2[[Item Code]:[Master Name]],3,0),"")</f>
        <v/>
      </c>
      <c r="K973" s="1" t="str">
        <f>IFERROR(VLOOKUP(Table49[[#This Row],[ITEM CODE]],Table2[[Item Code]:[Master Name]],9,0),"")</f>
        <v/>
      </c>
      <c r="L973" s="1" t="str">
        <f>IFERROR(VLOOKUP(Table49[[#This Row],[ITEM CODE]],Table2[[Item Code]:[Master Name]],8,0),"")</f>
        <v/>
      </c>
      <c r="M973" s="41"/>
      <c r="N973" s="66">
        <f>IFERROR(VLOOKUP(Table49[[#This Row],[ITEM CODE]],Table2[[#All],[Item Code]:[Unit Cost]],10,0),0)</f>
        <v>0</v>
      </c>
      <c r="O973" s="134">
        <f>IFERROR(VLOOKUP(Table49[[#This Row],[ITEM CODE]],Table2[[#All],[Item Code]:[Unit Cost]],10,0),0)</f>
        <v>0</v>
      </c>
      <c r="P973" s="56"/>
      <c r="Q973" s="58"/>
      <c r="R973" s="58">
        <f>Table49[[#This Row],[QUANTITY]]*Table49[[#This Row],[INV Prices]]</f>
        <v>0</v>
      </c>
      <c r="S973" s="67"/>
      <c r="V973" s="41"/>
      <c r="W973" s="4" t="str">
        <f>IFERROR(VLOOKUP(Table49[[#This Row],[ITEM CODE]],Table2[[Item Code]:[Category ]],6,0),"")</f>
        <v/>
      </c>
      <c r="X973" s="1" t="str">
        <f>IFERROR(VLOOKUP(Table49[[#This Row],[ITEM CODE]],Table2[[Item Code]:[Sub Category]],7,0),"")</f>
        <v/>
      </c>
      <c r="Y973" s="68" t="str">
        <f>Table49[[#This Row],[PO Number]]&amp;COUNTIFS($E$5:E973,E973)</f>
        <v>0</v>
      </c>
    </row>
    <row r="974" spans="1:25" ht="14.7" customHeight="1" x14ac:dyDescent="0.3">
      <c r="A974" s="1" t="str">
        <f>IF(Table49[[#This Row],[ITEM NAME]]="","",ROW()-4)</f>
        <v/>
      </c>
      <c r="B974" s="68"/>
      <c r="C974" s="4" t="str">
        <f>IFERROR(VLOOKUP(B974,Table14[],3,0),"")</f>
        <v/>
      </c>
      <c r="D974" s="4" t="str">
        <f>IFERROR(VLOOKUP(B974,Table14[],2,0),"")</f>
        <v/>
      </c>
      <c r="E974" s="4"/>
      <c r="H974" s="41" t="str">
        <f>IFERROR(VLOOKUP(Table49[[#This Row],[ITEM CODE]],Table2[[Item Code]:[Master Name]],2,0),"")</f>
        <v/>
      </c>
      <c r="I974" s="41"/>
      <c r="J974" s="65" t="str">
        <f>IFERROR(VLOOKUP(Table49[[#This Row],[ITEM CODE]],Table2[[Item Code]:[Master Name]],3,0),"")</f>
        <v/>
      </c>
      <c r="K974" s="1" t="str">
        <f>IFERROR(VLOOKUP(Table49[[#This Row],[ITEM CODE]],Table2[[Item Code]:[Master Name]],9,0),"")</f>
        <v/>
      </c>
      <c r="L974" s="1" t="str">
        <f>IFERROR(VLOOKUP(Table49[[#This Row],[ITEM CODE]],Table2[[Item Code]:[Master Name]],8,0),"")</f>
        <v/>
      </c>
      <c r="M974" s="41"/>
      <c r="N974" s="66">
        <f>IFERROR(VLOOKUP(Table49[[#This Row],[ITEM CODE]],Table2[[#All],[Item Code]:[Unit Cost]],10,0),0)</f>
        <v>0</v>
      </c>
      <c r="O974" s="134">
        <f>IFERROR(VLOOKUP(Table49[[#This Row],[ITEM CODE]],Table2[[#All],[Item Code]:[Unit Cost]],10,0),0)</f>
        <v>0</v>
      </c>
      <c r="P974" s="56"/>
      <c r="Q974" s="58"/>
      <c r="R974" s="58">
        <f>Table49[[#This Row],[QUANTITY]]*Table49[[#This Row],[INV Prices]]</f>
        <v>0</v>
      </c>
      <c r="S974" s="67"/>
      <c r="V974" s="41"/>
      <c r="W974" s="4" t="str">
        <f>IFERROR(VLOOKUP(Table49[[#This Row],[ITEM CODE]],Table2[[Item Code]:[Category ]],6,0),"")</f>
        <v/>
      </c>
      <c r="X974" s="1" t="str">
        <f>IFERROR(VLOOKUP(Table49[[#This Row],[ITEM CODE]],Table2[[Item Code]:[Sub Category]],7,0),"")</f>
        <v/>
      </c>
      <c r="Y974" s="68" t="str">
        <f>Table49[[#This Row],[PO Number]]&amp;COUNTIFS($E$5:E974,E974)</f>
        <v>0</v>
      </c>
    </row>
    <row r="975" spans="1:25" ht="14.7" customHeight="1" x14ac:dyDescent="0.3">
      <c r="A975" s="1" t="str">
        <f>IF(Table49[[#This Row],[ITEM NAME]]="","",ROW()-4)</f>
        <v/>
      </c>
      <c r="B975" s="68"/>
      <c r="C975" s="4" t="str">
        <f>IFERROR(VLOOKUP(B975,Table14[],3,0),"")</f>
        <v/>
      </c>
      <c r="D975" s="4" t="str">
        <f>IFERROR(VLOOKUP(B975,Table14[],2,0),"")</f>
        <v/>
      </c>
      <c r="E975" s="4"/>
      <c r="H975" s="41" t="str">
        <f>IFERROR(VLOOKUP(Table49[[#This Row],[ITEM CODE]],Table2[[Item Code]:[Master Name]],2,0),"")</f>
        <v/>
      </c>
      <c r="I975" s="41"/>
      <c r="J975" s="65" t="str">
        <f>IFERROR(VLOOKUP(Table49[[#This Row],[ITEM CODE]],Table2[[Item Code]:[Master Name]],3,0),"")</f>
        <v/>
      </c>
      <c r="K975" s="1" t="str">
        <f>IFERROR(VLOOKUP(Table49[[#This Row],[ITEM CODE]],Table2[[Item Code]:[Master Name]],9,0),"")</f>
        <v/>
      </c>
      <c r="L975" s="1" t="str">
        <f>IFERROR(VLOOKUP(Table49[[#This Row],[ITEM CODE]],Table2[[Item Code]:[Master Name]],8,0),"")</f>
        <v/>
      </c>
      <c r="M975" s="41"/>
      <c r="N975" s="66">
        <f>IFERROR(VLOOKUP(Table49[[#This Row],[ITEM CODE]],Table2[[#All],[Item Code]:[Unit Cost]],10,0),0)</f>
        <v>0</v>
      </c>
      <c r="O975" s="134">
        <f>IFERROR(VLOOKUP(Table49[[#This Row],[ITEM CODE]],Table2[[#All],[Item Code]:[Unit Cost]],10,0),0)</f>
        <v>0</v>
      </c>
      <c r="P975" s="56"/>
      <c r="Q975" s="58"/>
      <c r="R975" s="58">
        <f>Table49[[#This Row],[QUANTITY]]*Table49[[#This Row],[INV Prices]]</f>
        <v>0</v>
      </c>
      <c r="S975" s="67"/>
      <c r="V975" s="41"/>
      <c r="W975" s="4" t="str">
        <f>IFERROR(VLOOKUP(Table49[[#This Row],[ITEM CODE]],Table2[[Item Code]:[Category ]],6,0),"")</f>
        <v/>
      </c>
      <c r="X975" s="1" t="str">
        <f>IFERROR(VLOOKUP(Table49[[#This Row],[ITEM CODE]],Table2[[Item Code]:[Sub Category]],7,0),"")</f>
        <v/>
      </c>
      <c r="Y975" s="68" t="str">
        <f>Table49[[#This Row],[PO Number]]&amp;COUNTIFS($E$5:E975,E975)</f>
        <v>0</v>
      </c>
    </row>
    <row r="976" spans="1:25" ht="14.7" customHeight="1" x14ac:dyDescent="0.3">
      <c r="A976" s="1" t="str">
        <f>IF(Table49[[#This Row],[ITEM NAME]]="","",ROW()-4)</f>
        <v/>
      </c>
      <c r="B976" s="68"/>
      <c r="C976" s="4" t="str">
        <f>IFERROR(VLOOKUP(B976,Table14[],3,0),"")</f>
        <v/>
      </c>
      <c r="D976" s="4" t="str">
        <f>IFERROR(VLOOKUP(B976,Table14[],2,0),"")</f>
        <v/>
      </c>
      <c r="E976" s="4"/>
      <c r="H976" s="41" t="str">
        <f>IFERROR(VLOOKUP(Table49[[#This Row],[ITEM CODE]],Table2[[Item Code]:[Master Name]],2,0),"")</f>
        <v/>
      </c>
      <c r="I976" s="41"/>
      <c r="J976" s="65" t="str">
        <f>IFERROR(VLOOKUP(Table49[[#This Row],[ITEM CODE]],Table2[[Item Code]:[Master Name]],3,0),"")</f>
        <v/>
      </c>
      <c r="K976" s="1" t="str">
        <f>IFERROR(VLOOKUP(Table49[[#This Row],[ITEM CODE]],Table2[[Item Code]:[Master Name]],9,0),"")</f>
        <v/>
      </c>
      <c r="L976" s="1" t="str">
        <f>IFERROR(VLOOKUP(Table49[[#This Row],[ITEM CODE]],Table2[[Item Code]:[Master Name]],8,0),"")</f>
        <v/>
      </c>
      <c r="M976" s="41"/>
      <c r="N976" s="66">
        <f>IFERROR(VLOOKUP(Table49[[#This Row],[ITEM CODE]],Table2[[#All],[Item Code]:[Unit Cost]],10,0),0)</f>
        <v>0</v>
      </c>
      <c r="O976" s="134">
        <f>IFERROR(VLOOKUP(Table49[[#This Row],[ITEM CODE]],Table2[[#All],[Item Code]:[Unit Cost]],10,0),0)</f>
        <v>0</v>
      </c>
      <c r="P976" s="56"/>
      <c r="Q976" s="58"/>
      <c r="R976" s="58">
        <f>Table49[[#This Row],[QUANTITY]]*Table49[[#This Row],[INV Prices]]</f>
        <v>0</v>
      </c>
      <c r="S976" s="67"/>
      <c r="V976" s="41"/>
      <c r="W976" s="4" t="str">
        <f>IFERROR(VLOOKUP(Table49[[#This Row],[ITEM CODE]],Table2[[Item Code]:[Category ]],6,0),"")</f>
        <v/>
      </c>
      <c r="X976" s="1" t="str">
        <f>IFERROR(VLOOKUP(Table49[[#This Row],[ITEM CODE]],Table2[[Item Code]:[Sub Category]],7,0),"")</f>
        <v/>
      </c>
      <c r="Y976" s="68" t="str">
        <f>Table49[[#This Row],[PO Number]]&amp;COUNTIFS($E$5:E976,E976)</f>
        <v>0</v>
      </c>
    </row>
    <row r="977" spans="1:25" ht="14.7" customHeight="1" x14ac:dyDescent="0.3">
      <c r="A977" s="1" t="str">
        <f>IF(Table49[[#This Row],[ITEM NAME]]="","",ROW()-4)</f>
        <v/>
      </c>
      <c r="B977" s="68"/>
      <c r="C977" s="4" t="str">
        <f>IFERROR(VLOOKUP(B977,Table14[],3,0),"")</f>
        <v/>
      </c>
      <c r="D977" s="4" t="str">
        <f>IFERROR(VLOOKUP(B977,Table14[],2,0),"")</f>
        <v/>
      </c>
      <c r="E977" s="4"/>
      <c r="H977" s="41" t="str">
        <f>IFERROR(VLOOKUP(Table49[[#This Row],[ITEM CODE]],Table2[[Item Code]:[Master Name]],2,0),"")</f>
        <v/>
      </c>
      <c r="I977" s="41"/>
      <c r="J977" s="65" t="str">
        <f>IFERROR(VLOOKUP(Table49[[#This Row],[ITEM CODE]],Table2[[Item Code]:[Master Name]],3,0),"")</f>
        <v/>
      </c>
      <c r="K977" s="1" t="str">
        <f>IFERROR(VLOOKUP(Table49[[#This Row],[ITEM CODE]],Table2[[Item Code]:[Master Name]],9,0),"")</f>
        <v/>
      </c>
      <c r="L977" s="1" t="str">
        <f>IFERROR(VLOOKUP(Table49[[#This Row],[ITEM CODE]],Table2[[Item Code]:[Master Name]],8,0),"")</f>
        <v/>
      </c>
      <c r="M977" s="41"/>
      <c r="N977" s="66">
        <f>IFERROR(VLOOKUP(Table49[[#This Row],[ITEM CODE]],Table2[[#All],[Item Code]:[Unit Cost]],10,0),0)</f>
        <v>0</v>
      </c>
      <c r="O977" s="134">
        <f>IFERROR(VLOOKUP(Table49[[#This Row],[ITEM CODE]],Table2[[#All],[Item Code]:[Unit Cost]],10,0),0)</f>
        <v>0</v>
      </c>
      <c r="P977" s="56"/>
      <c r="Q977" s="58"/>
      <c r="R977" s="58">
        <f>Table49[[#This Row],[QUANTITY]]*Table49[[#This Row],[INV Prices]]</f>
        <v>0</v>
      </c>
      <c r="S977" s="67"/>
      <c r="V977" s="41"/>
      <c r="W977" s="4" t="str">
        <f>IFERROR(VLOOKUP(Table49[[#This Row],[ITEM CODE]],Table2[[Item Code]:[Category ]],6,0),"")</f>
        <v/>
      </c>
      <c r="X977" s="1" t="str">
        <f>IFERROR(VLOOKUP(Table49[[#This Row],[ITEM CODE]],Table2[[Item Code]:[Sub Category]],7,0),"")</f>
        <v/>
      </c>
      <c r="Y977" s="68" t="str">
        <f>Table49[[#This Row],[PO Number]]&amp;COUNTIFS($E$5:E977,E977)</f>
        <v>0</v>
      </c>
    </row>
    <row r="978" spans="1:25" ht="14.7" customHeight="1" x14ac:dyDescent="0.3">
      <c r="A978" s="1" t="str">
        <f>IF(Table49[[#This Row],[ITEM NAME]]="","",ROW()-4)</f>
        <v/>
      </c>
      <c r="B978" s="68"/>
      <c r="C978" s="4" t="str">
        <f>IFERROR(VLOOKUP(B978,Table14[],3,0),"")</f>
        <v/>
      </c>
      <c r="D978" s="4" t="str">
        <f>IFERROR(VLOOKUP(B978,Table14[],2,0),"")</f>
        <v/>
      </c>
      <c r="E978" s="4"/>
      <c r="H978" s="41" t="str">
        <f>IFERROR(VLOOKUP(Table49[[#This Row],[ITEM CODE]],Table2[[Item Code]:[Master Name]],2,0),"")</f>
        <v/>
      </c>
      <c r="I978" s="41"/>
      <c r="J978" s="65" t="str">
        <f>IFERROR(VLOOKUP(Table49[[#This Row],[ITEM CODE]],Table2[[Item Code]:[Master Name]],3,0),"")</f>
        <v/>
      </c>
      <c r="K978" s="1" t="str">
        <f>IFERROR(VLOOKUP(Table49[[#This Row],[ITEM CODE]],Table2[[Item Code]:[Master Name]],9,0),"")</f>
        <v/>
      </c>
      <c r="L978" s="1" t="str">
        <f>IFERROR(VLOOKUP(Table49[[#This Row],[ITEM CODE]],Table2[[Item Code]:[Master Name]],8,0),"")</f>
        <v/>
      </c>
      <c r="M978" s="41"/>
      <c r="N978" s="66">
        <f>IFERROR(VLOOKUP(Table49[[#This Row],[ITEM CODE]],Table2[[#All],[Item Code]:[Unit Cost]],10,0),0)</f>
        <v>0</v>
      </c>
      <c r="O978" s="134">
        <f>IFERROR(VLOOKUP(Table49[[#This Row],[ITEM CODE]],Table2[[#All],[Item Code]:[Unit Cost]],10,0),0)</f>
        <v>0</v>
      </c>
      <c r="P978" s="56"/>
      <c r="Q978" s="58"/>
      <c r="R978" s="58">
        <f>Table49[[#This Row],[QUANTITY]]*Table49[[#This Row],[INV Prices]]</f>
        <v>0</v>
      </c>
      <c r="S978" s="67"/>
      <c r="V978" s="41"/>
      <c r="W978" s="4" t="str">
        <f>IFERROR(VLOOKUP(Table49[[#This Row],[ITEM CODE]],Table2[[Item Code]:[Category ]],6,0),"")</f>
        <v/>
      </c>
      <c r="X978" s="1" t="str">
        <f>IFERROR(VLOOKUP(Table49[[#This Row],[ITEM CODE]],Table2[[Item Code]:[Sub Category]],7,0),"")</f>
        <v/>
      </c>
      <c r="Y978" s="68" t="str">
        <f>Table49[[#This Row],[PO Number]]&amp;COUNTIFS($E$5:E978,E978)</f>
        <v>0</v>
      </c>
    </row>
    <row r="979" spans="1:25" ht="14.7" customHeight="1" x14ac:dyDescent="0.3">
      <c r="A979" s="1" t="str">
        <f>IF(Table49[[#This Row],[ITEM NAME]]="","",ROW()-4)</f>
        <v/>
      </c>
      <c r="B979" s="68"/>
      <c r="C979" s="4" t="str">
        <f>IFERROR(VLOOKUP(B979,Table14[],3,0),"")</f>
        <v/>
      </c>
      <c r="D979" s="4" t="str">
        <f>IFERROR(VLOOKUP(B979,Table14[],2,0),"")</f>
        <v/>
      </c>
      <c r="E979" s="4"/>
      <c r="H979" s="41" t="str">
        <f>IFERROR(VLOOKUP(Table49[[#This Row],[ITEM CODE]],Table2[[Item Code]:[Master Name]],2,0),"")</f>
        <v/>
      </c>
      <c r="I979" s="41"/>
      <c r="J979" s="65" t="str">
        <f>IFERROR(VLOOKUP(Table49[[#This Row],[ITEM CODE]],Table2[[Item Code]:[Master Name]],3,0),"")</f>
        <v/>
      </c>
      <c r="K979" s="1" t="str">
        <f>IFERROR(VLOOKUP(Table49[[#This Row],[ITEM CODE]],Table2[[Item Code]:[Master Name]],9,0),"")</f>
        <v/>
      </c>
      <c r="L979" s="1" t="str">
        <f>IFERROR(VLOOKUP(Table49[[#This Row],[ITEM CODE]],Table2[[Item Code]:[Master Name]],8,0),"")</f>
        <v/>
      </c>
      <c r="M979" s="41"/>
      <c r="N979" s="66">
        <f>IFERROR(VLOOKUP(Table49[[#This Row],[ITEM CODE]],Table2[[#All],[Item Code]:[Unit Cost]],10,0),0)</f>
        <v>0</v>
      </c>
      <c r="O979" s="134">
        <f>IFERROR(VLOOKUP(Table49[[#This Row],[ITEM CODE]],Table2[[#All],[Item Code]:[Unit Cost]],10,0),0)</f>
        <v>0</v>
      </c>
      <c r="P979" s="56"/>
      <c r="Q979" s="58"/>
      <c r="R979" s="58">
        <f>Table49[[#This Row],[QUANTITY]]*Table49[[#This Row],[INV Prices]]</f>
        <v>0</v>
      </c>
      <c r="S979" s="67"/>
      <c r="V979" s="41"/>
      <c r="W979" s="4" t="str">
        <f>IFERROR(VLOOKUP(Table49[[#This Row],[ITEM CODE]],Table2[[Item Code]:[Category ]],6,0),"")</f>
        <v/>
      </c>
      <c r="X979" s="1" t="str">
        <f>IFERROR(VLOOKUP(Table49[[#This Row],[ITEM CODE]],Table2[[Item Code]:[Sub Category]],7,0),"")</f>
        <v/>
      </c>
      <c r="Y979" s="68" t="str">
        <f>Table49[[#This Row],[PO Number]]&amp;COUNTIFS($E$5:E979,E979)</f>
        <v>0</v>
      </c>
    </row>
    <row r="980" spans="1:25" ht="14.7" customHeight="1" x14ac:dyDescent="0.3">
      <c r="A980" s="1" t="str">
        <f>IF(Table49[[#This Row],[ITEM NAME]]="","",ROW()-4)</f>
        <v/>
      </c>
      <c r="B980" s="68"/>
      <c r="C980" s="4" t="str">
        <f>IFERROR(VLOOKUP(B980,Table14[],3,0),"")</f>
        <v/>
      </c>
      <c r="D980" s="4" t="str">
        <f>IFERROR(VLOOKUP(B980,Table14[],2,0),"")</f>
        <v/>
      </c>
      <c r="E980" s="4"/>
      <c r="H980" s="41" t="str">
        <f>IFERROR(VLOOKUP(Table49[[#This Row],[ITEM CODE]],Table2[[Item Code]:[Master Name]],2,0),"")</f>
        <v/>
      </c>
      <c r="I980" s="41"/>
      <c r="J980" s="65" t="str">
        <f>IFERROR(VLOOKUP(Table49[[#This Row],[ITEM CODE]],Table2[[Item Code]:[Master Name]],3,0),"")</f>
        <v/>
      </c>
      <c r="K980" s="1" t="str">
        <f>IFERROR(VLOOKUP(Table49[[#This Row],[ITEM CODE]],Table2[[Item Code]:[Master Name]],9,0),"")</f>
        <v/>
      </c>
      <c r="L980" s="1" t="str">
        <f>IFERROR(VLOOKUP(Table49[[#This Row],[ITEM CODE]],Table2[[Item Code]:[Master Name]],8,0),"")</f>
        <v/>
      </c>
      <c r="M980" s="41"/>
      <c r="N980" s="66">
        <f>IFERROR(VLOOKUP(Table49[[#This Row],[ITEM CODE]],Table2[[#All],[Item Code]:[Unit Cost]],10,0),0)</f>
        <v>0</v>
      </c>
      <c r="O980" s="134">
        <f>IFERROR(VLOOKUP(Table49[[#This Row],[ITEM CODE]],Table2[[#All],[Item Code]:[Unit Cost]],10,0),0)</f>
        <v>0</v>
      </c>
      <c r="P980" s="56"/>
      <c r="Q980" s="58"/>
      <c r="R980" s="58">
        <f>Table49[[#This Row],[QUANTITY]]*Table49[[#This Row],[INV Prices]]</f>
        <v>0</v>
      </c>
      <c r="S980" s="67"/>
      <c r="V980" s="41"/>
      <c r="W980" s="4" t="str">
        <f>IFERROR(VLOOKUP(Table49[[#This Row],[ITEM CODE]],Table2[[Item Code]:[Category ]],6,0),"")</f>
        <v/>
      </c>
      <c r="X980" s="1" t="str">
        <f>IFERROR(VLOOKUP(Table49[[#This Row],[ITEM CODE]],Table2[[Item Code]:[Sub Category]],7,0),"")</f>
        <v/>
      </c>
      <c r="Y980" s="68" t="str">
        <f>Table49[[#This Row],[PO Number]]&amp;COUNTIFS($E$5:E980,E980)</f>
        <v>0</v>
      </c>
    </row>
    <row r="981" spans="1:25" ht="14.7" customHeight="1" x14ac:dyDescent="0.3">
      <c r="A981" s="1" t="str">
        <f>IF(Table49[[#This Row],[ITEM NAME]]="","",ROW()-4)</f>
        <v/>
      </c>
      <c r="B981" s="68"/>
      <c r="C981" s="4" t="str">
        <f>IFERROR(VLOOKUP(B981,Table14[],3,0),"")</f>
        <v/>
      </c>
      <c r="D981" s="4" t="str">
        <f>IFERROR(VLOOKUP(B981,Table14[],2,0),"")</f>
        <v/>
      </c>
      <c r="E981" s="4"/>
      <c r="H981" s="41" t="str">
        <f>IFERROR(VLOOKUP(Table49[[#This Row],[ITEM CODE]],Table2[[Item Code]:[Master Name]],2,0),"")</f>
        <v/>
      </c>
      <c r="I981" s="41"/>
      <c r="J981" s="65" t="str">
        <f>IFERROR(VLOOKUP(Table49[[#This Row],[ITEM CODE]],Table2[[Item Code]:[Master Name]],3,0),"")</f>
        <v/>
      </c>
      <c r="K981" s="1" t="str">
        <f>IFERROR(VLOOKUP(Table49[[#This Row],[ITEM CODE]],Table2[[Item Code]:[Master Name]],9,0),"")</f>
        <v/>
      </c>
      <c r="L981" s="1" t="str">
        <f>IFERROR(VLOOKUP(Table49[[#This Row],[ITEM CODE]],Table2[[Item Code]:[Master Name]],8,0),"")</f>
        <v/>
      </c>
      <c r="M981" s="41"/>
      <c r="N981" s="66">
        <f>IFERROR(VLOOKUP(Table49[[#This Row],[ITEM CODE]],Table2[[#All],[Item Code]:[Unit Cost]],10,0),0)</f>
        <v>0</v>
      </c>
      <c r="O981" s="134">
        <f>IFERROR(VLOOKUP(Table49[[#This Row],[ITEM CODE]],Table2[[#All],[Item Code]:[Unit Cost]],10,0),0)</f>
        <v>0</v>
      </c>
      <c r="P981" s="56"/>
      <c r="Q981" s="58"/>
      <c r="R981" s="58">
        <f>Table49[[#This Row],[QUANTITY]]*Table49[[#This Row],[INV Prices]]</f>
        <v>0</v>
      </c>
      <c r="S981" s="67"/>
      <c r="V981" s="41"/>
      <c r="W981" s="4" t="str">
        <f>IFERROR(VLOOKUP(Table49[[#This Row],[ITEM CODE]],Table2[[Item Code]:[Category ]],6,0),"")</f>
        <v/>
      </c>
      <c r="X981" s="1" t="str">
        <f>IFERROR(VLOOKUP(Table49[[#This Row],[ITEM CODE]],Table2[[Item Code]:[Sub Category]],7,0),"")</f>
        <v/>
      </c>
      <c r="Y981" s="68" t="str">
        <f>Table49[[#This Row],[PO Number]]&amp;COUNTIFS($E$5:E981,E981)</f>
        <v>0</v>
      </c>
    </row>
    <row r="982" spans="1:25" ht="14.7" customHeight="1" x14ac:dyDescent="0.3">
      <c r="A982" s="1" t="str">
        <f>IF(Table49[[#This Row],[ITEM NAME]]="","",ROW()-4)</f>
        <v/>
      </c>
      <c r="B982" s="68"/>
      <c r="C982" s="4" t="str">
        <f>IFERROR(VLOOKUP(B982,Table14[],3,0),"")</f>
        <v/>
      </c>
      <c r="D982" s="4" t="str">
        <f>IFERROR(VLOOKUP(B982,Table14[],2,0),"")</f>
        <v/>
      </c>
      <c r="E982" s="4"/>
      <c r="H982" s="41" t="str">
        <f>IFERROR(VLOOKUP(Table49[[#This Row],[ITEM CODE]],Table2[[Item Code]:[Master Name]],2,0),"")</f>
        <v/>
      </c>
      <c r="I982" s="41"/>
      <c r="J982" s="65" t="str">
        <f>IFERROR(VLOOKUP(Table49[[#This Row],[ITEM CODE]],Table2[[Item Code]:[Master Name]],3,0),"")</f>
        <v/>
      </c>
      <c r="K982" s="1" t="str">
        <f>IFERROR(VLOOKUP(Table49[[#This Row],[ITEM CODE]],Table2[[Item Code]:[Master Name]],9,0),"")</f>
        <v/>
      </c>
      <c r="L982" s="1" t="str">
        <f>IFERROR(VLOOKUP(Table49[[#This Row],[ITEM CODE]],Table2[[Item Code]:[Master Name]],8,0),"")</f>
        <v/>
      </c>
      <c r="M982" s="41"/>
      <c r="N982" s="66">
        <f>IFERROR(VLOOKUP(Table49[[#This Row],[ITEM CODE]],Table2[[#All],[Item Code]:[Unit Cost]],10,0),0)</f>
        <v>0</v>
      </c>
      <c r="O982" s="134">
        <f>IFERROR(VLOOKUP(Table49[[#This Row],[ITEM CODE]],Table2[[#All],[Item Code]:[Unit Cost]],10,0),0)</f>
        <v>0</v>
      </c>
      <c r="P982" s="56"/>
      <c r="Q982" s="58"/>
      <c r="R982" s="58">
        <f>Table49[[#This Row],[QUANTITY]]*Table49[[#This Row],[INV Prices]]</f>
        <v>0</v>
      </c>
      <c r="S982" s="67"/>
      <c r="V982" s="41"/>
      <c r="W982" s="4" t="str">
        <f>IFERROR(VLOOKUP(Table49[[#This Row],[ITEM CODE]],Table2[[Item Code]:[Category ]],6,0),"")</f>
        <v/>
      </c>
      <c r="X982" s="1" t="str">
        <f>IFERROR(VLOOKUP(Table49[[#This Row],[ITEM CODE]],Table2[[Item Code]:[Sub Category]],7,0),"")</f>
        <v/>
      </c>
      <c r="Y982" s="68" t="str">
        <f>Table49[[#This Row],[PO Number]]&amp;COUNTIFS($E$5:E982,E982)</f>
        <v>0</v>
      </c>
    </row>
    <row r="983" spans="1:25" ht="14.7" customHeight="1" x14ac:dyDescent="0.3">
      <c r="A983" s="1" t="str">
        <f>IF(Table49[[#This Row],[ITEM NAME]]="","",ROW()-4)</f>
        <v/>
      </c>
      <c r="B983" s="68"/>
      <c r="C983" s="4" t="str">
        <f>IFERROR(VLOOKUP(B983,Table14[],3,0),"")</f>
        <v/>
      </c>
      <c r="D983" s="4" t="str">
        <f>IFERROR(VLOOKUP(B983,Table14[],2,0),"")</f>
        <v/>
      </c>
      <c r="E983" s="4"/>
      <c r="H983" s="41" t="str">
        <f>IFERROR(VLOOKUP(Table49[[#This Row],[ITEM CODE]],Table2[[Item Code]:[Master Name]],2,0),"")</f>
        <v/>
      </c>
      <c r="I983" s="41"/>
      <c r="J983" s="65" t="str">
        <f>IFERROR(VLOOKUP(Table49[[#This Row],[ITEM CODE]],Table2[[Item Code]:[Master Name]],3,0),"")</f>
        <v/>
      </c>
      <c r="K983" s="1" t="str">
        <f>IFERROR(VLOOKUP(Table49[[#This Row],[ITEM CODE]],Table2[[Item Code]:[Master Name]],9,0),"")</f>
        <v/>
      </c>
      <c r="L983" s="1" t="str">
        <f>IFERROR(VLOOKUP(Table49[[#This Row],[ITEM CODE]],Table2[[Item Code]:[Master Name]],8,0),"")</f>
        <v/>
      </c>
      <c r="M983" s="41"/>
      <c r="N983" s="66">
        <f>IFERROR(VLOOKUP(Table49[[#This Row],[ITEM CODE]],Table2[[#All],[Item Code]:[Unit Cost]],10,0),0)</f>
        <v>0</v>
      </c>
      <c r="O983" s="134">
        <f>IFERROR(VLOOKUP(Table49[[#This Row],[ITEM CODE]],Table2[[#All],[Item Code]:[Unit Cost]],10,0),0)</f>
        <v>0</v>
      </c>
      <c r="P983" s="56"/>
      <c r="Q983" s="58"/>
      <c r="R983" s="58">
        <f>Table49[[#This Row],[QUANTITY]]*Table49[[#This Row],[INV Prices]]</f>
        <v>0</v>
      </c>
      <c r="S983" s="67"/>
      <c r="V983" s="41"/>
      <c r="W983" s="4" t="str">
        <f>IFERROR(VLOOKUP(Table49[[#This Row],[ITEM CODE]],Table2[[Item Code]:[Category ]],6,0),"")</f>
        <v/>
      </c>
      <c r="X983" s="1" t="str">
        <f>IFERROR(VLOOKUP(Table49[[#This Row],[ITEM CODE]],Table2[[Item Code]:[Sub Category]],7,0),"")</f>
        <v/>
      </c>
      <c r="Y983" s="68" t="str">
        <f>Table49[[#This Row],[PO Number]]&amp;COUNTIFS($E$5:E983,E983)</f>
        <v>0</v>
      </c>
    </row>
    <row r="984" spans="1:25" ht="14.7" customHeight="1" x14ac:dyDescent="0.3">
      <c r="A984" s="1" t="str">
        <f>IF(Table49[[#This Row],[ITEM NAME]]="","",ROW()-4)</f>
        <v/>
      </c>
      <c r="B984" s="68"/>
      <c r="C984" s="4" t="str">
        <f>IFERROR(VLOOKUP(B984,Table14[],3,0),"")</f>
        <v/>
      </c>
      <c r="D984" s="4" t="str">
        <f>IFERROR(VLOOKUP(B984,Table14[],2,0),"")</f>
        <v/>
      </c>
      <c r="E984" s="4"/>
      <c r="H984" s="41" t="str">
        <f>IFERROR(VLOOKUP(Table49[[#This Row],[ITEM CODE]],Table2[[Item Code]:[Master Name]],2,0),"")</f>
        <v/>
      </c>
      <c r="I984" s="41"/>
      <c r="J984" s="65" t="str">
        <f>IFERROR(VLOOKUP(Table49[[#This Row],[ITEM CODE]],Table2[[Item Code]:[Master Name]],3,0),"")</f>
        <v/>
      </c>
      <c r="K984" s="1" t="str">
        <f>IFERROR(VLOOKUP(Table49[[#This Row],[ITEM CODE]],Table2[[Item Code]:[Master Name]],9,0),"")</f>
        <v/>
      </c>
      <c r="L984" s="1" t="str">
        <f>IFERROR(VLOOKUP(Table49[[#This Row],[ITEM CODE]],Table2[[Item Code]:[Master Name]],8,0),"")</f>
        <v/>
      </c>
      <c r="M984" s="41"/>
      <c r="N984" s="66">
        <f>IFERROR(VLOOKUP(Table49[[#This Row],[ITEM CODE]],Table2[[#All],[Item Code]:[Unit Cost]],10,0),0)</f>
        <v>0</v>
      </c>
      <c r="O984" s="134">
        <f>IFERROR(VLOOKUP(Table49[[#This Row],[ITEM CODE]],Table2[[#All],[Item Code]:[Unit Cost]],10,0),0)</f>
        <v>0</v>
      </c>
      <c r="P984" s="56"/>
      <c r="Q984" s="58"/>
      <c r="R984" s="58">
        <f>Table49[[#This Row],[QUANTITY]]*Table49[[#This Row],[INV Prices]]</f>
        <v>0</v>
      </c>
      <c r="S984" s="67"/>
      <c r="V984" s="41"/>
      <c r="W984" s="4" t="str">
        <f>IFERROR(VLOOKUP(Table49[[#This Row],[ITEM CODE]],Table2[[Item Code]:[Category ]],6,0),"")</f>
        <v/>
      </c>
      <c r="X984" s="1" t="str">
        <f>IFERROR(VLOOKUP(Table49[[#This Row],[ITEM CODE]],Table2[[Item Code]:[Sub Category]],7,0),"")</f>
        <v/>
      </c>
      <c r="Y984" s="68" t="str">
        <f>Table49[[#This Row],[PO Number]]&amp;COUNTIFS($E$5:E984,E984)</f>
        <v>0</v>
      </c>
    </row>
    <row r="985" spans="1:25" ht="14.7" customHeight="1" x14ac:dyDescent="0.3">
      <c r="A985" s="1" t="str">
        <f>IF(Table49[[#This Row],[ITEM NAME]]="","",ROW()-4)</f>
        <v/>
      </c>
      <c r="B985" s="68"/>
      <c r="C985" s="4" t="str">
        <f>IFERROR(VLOOKUP(B985,Table14[],3,0),"")</f>
        <v/>
      </c>
      <c r="D985" s="4" t="str">
        <f>IFERROR(VLOOKUP(B985,Table14[],2,0),"")</f>
        <v/>
      </c>
      <c r="E985" s="4"/>
      <c r="H985" s="41" t="str">
        <f>IFERROR(VLOOKUP(Table49[[#This Row],[ITEM CODE]],Table2[[Item Code]:[Master Name]],2,0),"")</f>
        <v/>
      </c>
      <c r="I985" s="41"/>
      <c r="J985" s="65" t="str">
        <f>IFERROR(VLOOKUP(Table49[[#This Row],[ITEM CODE]],Table2[[Item Code]:[Master Name]],3,0),"")</f>
        <v/>
      </c>
      <c r="K985" s="1" t="str">
        <f>IFERROR(VLOOKUP(Table49[[#This Row],[ITEM CODE]],Table2[[Item Code]:[Master Name]],9,0),"")</f>
        <v/>
      </c>
      <c r="L985" s="1" t="str">
        <f>IFERROR(VLOOKUP(Table49[[#This Row],[ITEM CODE]],Table2[[Item Code]:[Master Name]],8,0),"")</f>
        <v/>
      </c>
      <c r="M985" s="41"/>
      <c r="N985" s="66">
        <f>IFERROR(VLOOKUP(Table49[[#This Row],[ITEM CODE]],Table2[[#All],[Item Code]:[Unit Cost]],10,0),0)</f>
        <v>0</v>
      </c>
      <c r="O985" s="134">
        <f>IFERROR(VLOOKUP(Table49[[#This Row],[ITEM CODE]],Table2[[#All],[Item Code]:[Unit Cost]],10,0),0)</f>
        <v>0</v>
      </c>
      <c r="P985" s="56"/>
      <c r="Q985" s="58"/>
      <c r="R985" s="58">
        <f>Table49[[#This Row],[QUANTITY]]*Table49[[#This Row],[INV Prices]]</f>
        <v>0</v>
      </c>
      <c r="S985" s="67"/>
      <c r="V985" s="41"/>
      <c r="W985" s="4" t="str">
        <f>IFERROR(VLOOKUP(Table49[[#This Row],[ITEM CODE]],Table2[[Item Code]:[Category ]],6,0),"")</f>
        <v/>
      </c>
      <c r="X985" s="1" t="str">
        <f>IFERROR(VLOOKUP(Table49[[#This Row],[ITEM CODE]],Table2[[Item Code]:[Sub Category]],7,0),"")</f>
        <v/>
      </c>
      <c r="Y985" s="68" t="str">
        <f>Table49[[#This Row],[PO Number]]&amp;COUNTIFS($E$5:E985,E985)</f>
        <v>0</v>
      </c>
    </row>
    <row r="986" spans="1:25" ht="14.7" customHeight="1" x14ac:dyDescent="0.3">
      <c r="A986" s="1" t="str">
        <f>IF(Table49[[#This Row],[ITEM NAME]]="","",ROW()-4)</f>
        <v/>
      </c>
      <c r="B986" s="68"/>
      <c r="C986" s="4" t="str">
        <f>IFERROR(VLOOKUP(B986,Table14[],3,0),"")</f>
        <v/>
      </c>
      <c r="D986" s="4" t="str">
        <f>IFERROR(VLOOKUP(B986,Table14[],2,0),"")</f>
        <v/>
      </c>
      <c r="E986" s="4"/>
      <c r="H986" s="41" t="str">
        <f>IFERROR(VLOOKUP(Table49[[#This Row],[ITEM CODE]],Table2[[Item Code]:[Master Name]],2,0),"")</f>
        <v/>
      </c>
      <c r="I986" s="41"/>
      <c r="J986" s="65" t="str">
        <f>IFERROR(VLOOKUP(Table49[[#This Row],[ITEM CODE]],Table2[[Item Code]:[Master Name]],3,0),"")</f>
        <v/>
      </c>
      <c r="K986" s="1" t="str">
        <f>IFERROR(VLOOKUP(Table49[[#This Row],[ITEM CODE]],Table2[[Item Code]:[Master Name]],9,0),"")</f>
        <v/>
      </c>
      <c r="L986" s="1" t="str">
        <f>IFERROR(VLOOKUP(Table49[[#This Row],[ITEM CODE]],Table2[[Item Code]:[Master Name]],8,0),"")</f>
        <v/>
      </c>
      <c r="M986" s="41"/>
      <c r="N986" s="66">
        <f>IFERROR(VLOOKUP(Table49[[#This Row],[ITEM CODE]],Table2[[#All],[Item Code]:[Unit Cost]],10,0),0)</f>
        <v>0</v>
      </c>
      <c r="O986" s="134">
        <f>IFERROR(VLOOKUP(Table49[[#This Row],[ITEM CODE]],Table2[[#All],[Item Code]:[Unit Cost]],10,0),0)</f>
        <v>0</v>
      </c>
      <c r="P986" s="56"/>
      <c r="Q986" s="58"/>
      <c r="R986" s="58">
        <f>Table49[[#This Row],[QUANTITY]]*Table49[[#This Row],[INV Prices]]</f>
        <v>0</v>
      </c>
      <c r="S986" s="67"/>
      <c r="V986" s="41"/>
      <c r="W986" s="4" t="str">
        <f>IFERROR(VLOOKUP(Table49[[#This Row],[ITEM CODE]],Table2[[Item Code]:[Category ]],6,0),"")</f>
        <v/>
      </c>
      <c r="X986" s="1" t="str">
        <f>IFERROR(VLOOKUP(Table49[[#This Row],[ITEM CODE]],Table2[[Item Code]:[Sub Category]],7,0),"")</f>
        <v/>
      </c>
      <c r="Y986" s="68" t="str">
        <f>Table49[[#This Row],[PO Number]]&amp;COUNTIFS($E$5:E986,E986)</f>
        <v>0</v>
      </c>
    </row>
    <row r="987" spans="1:25" ht="14.7" customHeight="1" x14ac:dyDescent="0.3">
      <c r="A987" s="1" t="str">
        <f>IF(Table49[[#This Row],[ITEM NAME]]="","",ROW()-4)</f>
        <v/>
      </c>
      <c r="B987" s="68"/>
      <c r="C987" s="4" t="str">
        <f>IFERROR(VLOOKUP(B987,Table14[],3,0),"")</f>
        <v/>
      </c>
      <c r="D987" s="4" t="str">
        <f>IFERROR(VLOOKUP(B987,Table14[],2,0),"")</f>
        <v/>
      </c>
      <c r="E987" s="4"/>
      <c r="H987" s="41" t="str">
        <f>IFERROR(VLOOKUP(Table49[[#This Row],[ITEM CODE]],Table2[[Item Code]:[Master Name]],2,0),"")</f>
        <v/>
      </c>
      <c r="I987" s="41"/>
      <c r="J987" s="65" t="str">
        <f>IFERROR(VLOOKUP(Table49[[#This Row],[ITEM CODE]],Table2[[Item Code]:[Master Name]],3,0),"")</f>
        <v/>
      </c>
      <c r="K987" s="1" t="str">
        <f>IFERROR(VLOOKUP(Table49[[#This Row],[ITEM CODE]],Table2[[Item Code]:[Master Name]],9,0),"")</f>
        <v/>
      </c>
      <c r="L987" s="1" t="str">
        <f>IFERROR(VLOOKUP(Table49[[#This Row],[ITEM CODE]],Table2[[Item Code]:[Master Name]],8,0),"")</f>
        <v/>
      </c>
      <c r="M987" s="41"/>
      <c r="N987" s="66">
        <f>IFERROR(VLOOKUP(Table49[[#This Row],[ITEM CODE]],Table2[[#All],[Item Code]:[Unit Cost]],10,0),0)</f>
        <v>0</v>
      </c>
      <c r="O987" s="134">
        <f>IFERROR(VLOOKUP(Table49[[#This Row],[ITEM CODE]],Table2[[#All],[Item Code]:[Unit Cost]],10,0),0)</f>
        <v>0</v>
      </c>
      <c r="P987" s="56"/>
      <c r="Q987" s="58"/>
      <c r="R987" s="58">
        <f>Table49[[#This Row],[QUANTITY]]*Table49[[#This Row],[INV Prices]]</f>
        <v>0</v>
      </c>
      <c r="S987" s="67"/>
      <c r="V987" s="41"/>
      <c r="W987" s="4" t="str">
        <f>IFERROR(VLOOKUP(Table49[[#This Row],[ITEM CODE]],Table2[[Item Code]:[Category ]],6,0),"")</f>
        <v/>
      </c>
      <c r="X987" s="1" t="str">
        <f>IFERROR(VLOOKUP(Table49[[#This Row],[ITEM CODE]],Table2[[Item Code]:[Sub Category]],7,0),"")</f>
        <v/>
      </c>
      <c r="Y987" s="68" t="str">
        <f>Table49[[#This Row],[PO Number]]&amp;COUNTIFS($E$5:E987,E987)</f>
        <v>0</v>
      </c>
    </row>
    <row r="988" spans="1:25" ht="14.7" customHeight="1" x14ac:dyDescent="0.3">
      <c r="A988" s="1" t="str">
        <f>IF(Table49[[#This Row],[ITEM NAME]]="","",ROW()-4)</f>
        <v/>
      </c>
      <c r="B988" s="68"/>
      <c r="C988" s="4" t="str">
        <f>IFERROR(VLOOKUP(B988,Table14[],3,0),"")</f>
        <v/>
      </c>
      <c r="D988" s="4" t="str">
        <f>IFERROR(VLOOKUP(B988,Table14[],2,0),"")</f>
        <v/>
      </c>
      <c r="E988" s="4"/>
      <c r="H988" s="41" t="str">
        <f>IFERROR(VLOOKUP(Table49[[#This Row],[ITEM CODE]],Table2[[Item Code]:[Master Name]],2,0),"")</f>
        <v/>
      </c>
      <c r="I988" s="41"/>
      <c r="J988" s="65" t="str">
        <f>IFERROR(VLOOKUP(Table49[[#This Row],[ITEM CODE]],Table2[[Item Code]:[Master Name]],3,0),"")</f>
        <v/>
      </c>
      <c r="K988" s="1" t="str">
        <f>IFERROR(VLOOKUP(Table49[[#This Row],[ITEM CODE]],Table2[[Item Code]:[Master Name]],9,0),"")</f>
        <v/>
      </c>
      <c r="L988" s="1" t="str">
        <f>IFERROR(VLOOKUP(Table49[[#This Row],[ITEM CODE]],Table2[[Item Code]:[Master Name]],8,0),"")</f>
        <v/>
      </c>
      <c r="M988" s="41"/>
      <c r="N988" s="66">
        <f>IFERROR(VLOOKUP(Table49[[#This Row],[ITEM CODE]],Table2[[#All],[Item Code]:[Unit Cost]],10,0),0)</f>
        <v>0</v>
      </c>
      <c r="O988" s="134">
        <f>IFERROR(VLOOKUP(Table49[[#This Row],[ITEM CODE]],Table2[[#All],[Item Code]:[Unit Cost]],10,0),0)</f>
        <v>0</v>
      </c>
      <c r="P988" s="56"/>
      <c r="Q988" s="58"/>
      <c r="R988" s="58">
        <f>Table49[[#This Row],[QUANTITY]]*Table49[[#This Row],[INV Prices]]</f>
        <v>0</v>
      </c>
      <c r="S988" s="67"/>
      <c r="V988" s="41"/>
      <c r="W988" s="4" t="str">
        <f>IFERROR(VLOOKUP(Table49[[#This Row],[ITEM CODE]],Table2[[Item Code]:[Category ]],6,0),"")</f>
        <v/>
      </c>
      <c r="X988" s="1" t="str">
        <f>IFERROR(VLOOKUP(Table49[[#This Row],[ITEM CODE]],Table2[[Item Code]:[Sub Category]],7,0),"")</f>
        <v/>
      </c>
      <c r="Y988" s="68" t="str">
        <f>Table49[[#This Row],[PO Number]]&amp;COUNTIFS($E$5:E988,E988)</f>
        <v>0</v>
      </c>
    </row>
    <row r="989" spans="1:25" ht="14.7" customHeight="1" x14ac:dyDescent="0.3">
      <c r="A989" s="1" t="str">
        <f>IF(Table49[[#This Row],[ITEM NAME]]="","",ROW()-4)</f>
        <v/>
      </c>
      <c r="B989" s="68"/>
      <c r="C989" s="4" t="str">
        <f>IFERROR(VLOOKUP(B989,Table14[],3,0),"")</f>
        <v/>
      </c>
      <c r="D989" s="4" t="str">
        <f>IFERROR(VLOOKUP(B989,Table14[],2,0),"")</f>
        <v/>
      </c>
      <c r="E989" s="4"/>
      <c r="H989" s="41" t="str">
        <f>IFERROR(VLOOKUP(Table49[[#This Row],[ITEM CODE]],Table2[[Item Code]:[Master Name]],2,0),"")</f>
        <v/>
      </c>
      <c r="I989" s="41"/>
      <c r="J989" s="65" t="str">
        <f>IFERROR(VLOOKUP(Table49[[#This Row],[ITEM CODE]],Table2[[Item Code]:[Master Name]],3,0),"")</f>
        <v/>
      </c>
      <c r="K989" s="1" t="str">
        <f>IFERROR(VLOOKUP(Table49[[#This Row],[ITEM CODE]],Table2[[Item Code]:[Master Name]],9,0),"")</f>
        <v/>
      </c>
      <c r="L989" s="1" t="str">
        <f>IFERROR(VLOOKUP(Table49[[#This Row],[ITEM CODE]],Table2[[Item Code]:[Master Name]],8,0),"")</f>
        <v/>
      </c>
      <c r="M989" s="41"/>
      <c r="N989" s="66">
        <f>IFERROR(VLOOKUP(Table49[[#This Row],[ITEM CODE]],Table2[[#All],[Item Code]:[Unit Cost]],10,0),0)</f>
        <v>0</v>
      </c>
      <c r="O989" s="134">
        <f>IFERROR(VLOOKUP(Table49[[#This Row],[ITEM CODE]],Table2[[#All],[Item Code]:[Unit Cost]],10,0),0)</f>
        <v>0</v>
      </c>
      <c r="P989" s="56"/>
      <c r="Q989" s="58"/>
      <c r="R989" s="58">
        <f>Table49[[#This Row],[QUANTITY]]*Table49[[#This Row],[INV Prices]]</f>
        <v>0</v>
      </c>
      <c r="S989" s="67"/>
      <c r="V989" s="41"/>
      <c r="W989" s="4" t="str">
        <f>IFERROR(VLOOKUP(Table49[[#This Row],[ITEM CODE]],Table2[[Item Code]:[Category ]],6,0),"")</f>
        <v/>
      </c>
      <c r="X989" s="1" t="str">
        <f>IFERROR(VLOOKUP(Table49[[#This Row],[ITEM CODE]],Table2[[Item Code]:[Sub Category]],7,0),"")</f>
        <v/>
      </c>
      <c r="Y989" s="68" t="str">
        <f>Table49[[#This Row],[PO Number]]&amp;COUNTIFS($E$5:E989,E989)</f>
        <v>0</v>
      </c>
    </row>
    <row r="990" spans="1:25" ht="14.7" customHeight="1" x14ac:dyDescent="0.3">
      <c r="A990" s="1" t="str">
        <f>IF(Table49[[#This Row],[ITEM NAME]]="","",ROW()-4)</f>
        <v/>
      </c>
      <c r="B990" s="68"/>
      <c r="C990" s="4" t="str">
        <f>IFERROR(VLOOKUP(B990,Table14[],3,0),"")</f>
        <v/>
      </c>
      <c r="D990" s="4" t="str">
        <f>IFERROR(VLOOKUP(B990,Table14[],2,0),"")</f>
        <v/>
      </c>
      <c r="E990" s="4"/>
      <c r="H990" s="41" t="str">
        <f>IFERROR(VLOOKUP(Table49[[#This Row],[ITEM CODE]],Table2[[Item Code]:[Master Name]],2,0),"")</f>
        <v/>
      </c>
      <c r="I990" s="41"/>
      <c r="J990" s="65" t="str">
        <f>IFERROR(VLOOKUP(Table49[[#This Row],[ITEM CODE]],Table2[[Item Code]:[Master Name]],3,0),"")</f>
        <v/>
      </c>
      <c r="K990" s="1" t="str">
        <f>IFERROR(VLOOKUP(Table49[[#This Row],[ITEM CODE]],Table2[[Item Code]:[Master Name]],9,0),"")</f>
        <v/>
      </c>
      <c r="L990" s="1" t="str">
        <f>IFERROR(VLOOKUP(Table49[[#This Row],[ITEM CODE]],Table2[[Item Code]:[Master Name]],8,0),"")</f>
        <v/>
      </c>
      <c r="M990" s="41"/>
      <c r="N990" s="66">
        <f>IFERROR(VLOOKUP(Table49[[#This Row],[ITEM CODE]],Table2[[#All],[Item Code]:[Unit Cost]],10,0),0)</f>
        <v>0</v>
      </c>
      <c r="O990" s="134">
        <f>IFERROR(VLOOKUP(Table49[[#This Row],[ITEM CODE]],Table2[[#All],[Item Code]:[Unit Cost]],10,0),0)</f>
        <v>0</v>
      </c>
      <c r="P990" s="56"/>
      <c r="Q990" s="58"/>
      <c r="R990" s="58">
        <f>Table49[[#This Row],[QUANTITY]]*Table49[[#This Row],[INV Prices]]</f>
        <v>0</v>
      </c>
      <c r="S990" s="67"/>
      <c r="V990" s="41"/>
      <c r="W990" s="4" t="str">
        <f>IFERROR(VLOOKUP(Table49[[#This Row],[ITEM CODE]],Table2[[Item Code]:[Category ]],6,0),"")</f>
        <v/>
      </c>
      <c r="X990" s="1" t="str">
        <f>IFERROR(VLOOKUP(Table49[[#This Row],[ITEM CODE]],Table2[[Item Code]:[Sub Category]],7,0),"")</f>
        <v/>
      </c>
      <c r="Y990" s="68" t="str">
        <f>Table49[[#This Row],[PO Number]]&amp;COUNTIFS($E$5:E990,E990)</f>
        <v>0</v>
      </c>
    </row>
    <row r="991" spans="1:25" ht="14.7" customHeight="1" x14ac:dyDescent="0.3">
      <c r="A991" s="1" t="str">
        <f>IF(Table49[[#This Row],[ITEM NAME]]="","",ROW()-4)</f>
        <v/>
      </c>
      <c r="B991" s="68"/>
      <c r="C991" s="4" t="str">
        <f>IFERROR(VLOOKUP(B991,Table14[],3,0),"")</f>
        <v/>
      </c>
      <c r="D991" s="4" t="str">
        <f>IFERROR(VLOOKUP(B991,Table14[],2,0),"")</f>
        <v/>
      </c>
      <c r="E991" s="4"/>
      <c r="H991" s="41" t="str">
        <f>IFERROR(VLOOKUP(Table49[[#This Row],[ITEM CODE]],Table2[[Item Code]:[Master Name]],2,0),"")</f>
        <v/>
      </c>
      <c r="I991" s="41"/>
      <c r="J991" s="65" t="str">
        <f>IFERROR(VLOOKUP(Table49[[#This Row],[ITEM CODE]],Table2[[Item Code]:[Master Name]],3,0),"")</f>
        <v/>
      </c>
      <c r="K991" s="1" t="str">
        <f>IFERROR(VLOOKUP(Table49[[#This Row],[ITEM CODE]],Table2[[Item Code]:[Master Name]],9,0),"")</f>
        <v/>
      </c>
      <c r="L991" s="1" t="str">
        <f>IFERROR(VLOOKUP(Table49[[#This Row],[ITEM CODE]],Table2[[Item Code]:[Master Name]],8,0),"")</f>
        <v/>
      </c>
      <c r="M991" s="41"/>
      <c r="N991" s="66">
        <f>IFERROR(VLOOKUP(Table49[[#This Row],[ITEM CODE]],Table2[[#All],[Item Code]:[Unit Cost]],10,0),0)</f>
        <v>0</v>
      </c>
      <c r="O991" s="134">
        <f>IFERROR(VLOOKUP(Table49[[#This Row],[ITEM CODE]],Table2[[#All],[Item Code]:[Unit Cost]],10,0),0)</f>
        <v>0</v>
      </c>
      <c r="P991" s="56"/>
      <c r="Q991" s="58"/>
      <c r="R991" s="58">
        <f>Table49[[#This Row],[QUANTITY]]*Table49[[#This Row],[INV Prices]]</f>
        <v>0</v>
      </c>
      <c r="S991" s="67"/>
      <c r="V991" s="41"/>
      <c r="W991" s="4" t="str">
        <f>IFERROR(VLOOKUP(Table49[[#This Row],[ITEM CODE]],Table2[[Item Code]:[Category ]],6,0),"")</f>
        <v/>
      </c>
      <c r="X991" s="1" t="str">
        <f>IFERROR(VLOOKUP(Table49[[#This Row],[ITEM CODE]],Table2[[Item Code]:[Sub Category]],7,0),"")</f>
        <v/>
      </c>
      <c r="Y991" s="68" t="str">
        <f>Table49[[#This Row],[PO Number]]&amp;COUNTIFS($E$5:E991,E991)</f>
        <v>0</v>
      </c>
    </row>
    <row r="992" spans="1:25" ht="14.7" customHeight="1" x14ac:dyDescent="0.3">
      <c r="A992" s="1" t="str">
        <f>IF(Table49[[#This Row],[ITEM NAME]]="","",ROW()-4)</f>
        <v/>
      </c>
      <c r="B992" s="68"/>
      <c r="C992" s="4" t="str">
        <f>IFERROR(VLOOKUP(B992,Table14[],3,0),"")</f>
        <v/>
      </c>
      <c r="D992" s="4" t="str">
        <f>IFERROR(VLOOKUP(B992,Table14[],2,0),"")</f>
        <v/>
      </c>
      <c r="E992" s="4"/>
      <c r="H992" s="41" t="str">
        <f>IFERROR(VLOOKUP(Table49[[#This Row],[ITEM CODE]],Table2[[Item Code]:[Master Name]],2,0),"")</f>
        <v/>
      </c>
      <c r="I992" s="41"/>
      <c r="J992" s="65" t="str">
        <f>IFERROR(VLOOKUP(Table49[[#This Row],[ITEM CODE]],Table2[[Item Code]:[Master Name]],3,0),"")</f>
        <v/>
      </c>
      <c r="K992" s="1" t="str">
        <f>IFERROR(VLOOKUP(Table49[[#This Row],[ITEM CODE]],Table2[[Item Code]:[Master Name]],9,0),"")</f>
        <v/>
      </c>
      <c r="L992" s="1" t="str">
        <f>IFERROR(VLOOKUP(Table49[[#This Row],[ITEM CODE]],Table2[[Item Code]:[Master Name]],8,0),"")</f>
        <v/>
      </c>
      <c r="M992" s="41"/>
      <c r="N992" s="66">
        <f>IFERROR(VLOOKUP(Table49[[#This Row],[ITEM CODE]],Table2[[#All],[Item Code]:[Unit Cost]],10,0),0)</f>
        <v>0</v>
      </c>
      <c r="O992" s="134">
        <f>IFERROR(VLOOKUP(Table49[[#This Row],[ITEM CODE]],Table2[[#All],[Item Code]:[Unit Cost]],10,0),0)</f>
        <v>0</v>
      </c>
      <c r="P992" s="56"/>
      <c r="Q992" s="58"/>
      <c r="R992" s="58">
        <f>Table49[[#This Row],[QUANTITY]]*Table49[[#This Row],[INV Prices]]</f>
        <v>0</v>
      </c>
      <c r="S992" s="67"/>
      <c r="V992" s="41"/>
      <c r="W992" s="4" t="str">
        <f>IFERROR(VLOOKUP(Table49[[#This Row],[ITEM CODE]],Table2[[Item Code]:[Category ]],6,0),"")</f>
        <v/>
      </c>
      <c r="X992" s="1" t="str">
        <f>IFERROR(VLOOKUP(Table49[[#This Row],[ITEM CODE]],Table2[[Item Code]:[Sub Category]],7,0),"")</f>
        <v/>
      </c>
      <c r="Y992" s="68" t="str">
        <f>Table49[[#This Row],[PO Number]]&amp;COUNTIFS($E$5:E992,E992)</f>
        <v>0</v>
      </c>
    </row>
    <row r="993" spans="1:25" ht="14.7" customHeight="1" x14ac:dyDescent="0.3">
      <c r="A993" s="1" t="str">
        <f>IF(Table49[[#This Row],[ITEM NAME]]="","",ROW()-4)</f>
        <v/>
      </c>
      <c r="B993" s="68"/>
      <c r="C993" s="4" t="str">
        <f>IFERROR(VLOOKUP(B993,Table14[],3,0),"")</f>
        <v/>
      </c>
      <c r="D993" s="4" t="str">
        <f>IFERROR(VLOOKUP(B993,Table14[],2,0),"")</f>
        <v/>
      </c>
      <c r="E993" s="4"/>
      <c r="H993" s="41" t="str">
        <f>IFERROR(VLOOKUP(Table49[[#This Row],[ITEM CODE]],Table2[[Item Code]:[Master Name]],2,0),"")</f>
        <v/>
      </c>
      <c r="I993" s="41"/>
      <c r="J993" s="65" t="str">
        <f>IFERROR(VLOOKUP(Table49[[#This Row],[ITEM CODE]],Table2[[Item Code]:[Master Name]],3,0),"")</f>
        <v/>
      </c>
      <c r="K993" s="1" t="str">
        <f>IFERROR(VLOOKUP(Table49[[#This Row],[ITEM CODE]],Table2[[Item Code]:[Master Name]],9,0),"")</f>
        <v/>
      </c>
      <c r="L993" s="1" t="str">
        <f>IFERROR(VLOOKUP(Table49[[#This Row],[ITEM CODE]],Table2[[Item Code]:[Master Name]],8,0),"")</f>
        <v/>
      </c>
      <c r="M993" s="41"/>
      <c r="N993" s="66">
        <f>IFERROR(VLOOKUP(Table49[[#This Row],[ITEM CODE]],Table2[[#All],[Item Code]:[Unit Cost]],10,0),0)</f>
        <v>0</v>
      </c>
      <c r="O993" s="134">
        <f>IFERROR(VLOOKUP(Table49[[#This Row],[ITEM CODE]],Table2[[#All],[Item Code]:[Unit Cost]],10,0),0)</f>
        <v>0</v>
      </c>
      <c r="P993" s="56"/>
      <c r="Q993" s="58"/>
      <c r="R993" s="58">
        <f>Table49[[#This Row],[QUANTITY]]*Table49[[#This Row],[INV Prices]]</f>
        <v>0</v>
      </c>
      <c r="S993" s="67"/>
      <c r="V993" s="41"/>
      <c r="W993" s="4" t="str">
        <f>IFERROR(VLOOKUP(Table49[[#This Row],[ITEM CODE]],Table2[[Item Code]:[Category ]],6,0),"")</f>
        <v/>
      </c>
      <c r="X993" s="1" t="str">
        <f>IFERROR(VLOOKUP(Table49[[#This Row],[ITEM CODE]],Table2[[Item Code]:[Sub Category]],7,0),"")</f>
        <v/>
      </c>
      <c r="Y993" s="68" t="str">
        <f>Table49[[#This Row],[PO Number]]&amp;COUNTIFS($E$5:E993,E993)</f>
        <v>0</v>
      </c>
    </row>
    <row r="994" spans="1:25" ht="14.7" customHeight="1" x14ac:dyDescent="0.3">
      <c r="A994" s="1" t="str">
        <f>IF(Table49[[#This Row],[ITEM NAME]]="","",ROW()-4)</f>
        <v/>
      </c>
      <c r="B994" s="68"/>
      <c r="C994" s="4" t="str">
        <f>IFERROR(VLOOKUP(B994,Table14[],3,0),"")</f>
        <v/>
      </c>
      <c r="D994" s="4" t="str">
        <f>IFERROR(VLOOKUP(B994,Table14[],2,0),"")</f>
        <v/>
      </c>
      <c r="E994" s="4"/>
      <c r="H994" s="41" t="str">
        <f>IFERROR(VLOOKUP(Table49[[#This Row],[ITEM CODE]],Table2[[Item Code]:[Master Name]],2,0),"")</f>
        <v/>
      </c>
      <c r="I994" s="41"/>
      <c r="J994" s="65" t="str">
        <f>IFERROR(VLOOKUP(Table49[[#This Row],[ITEM CODE]],Table2[[Item Code]:[Master Name]],3,0),"")</f>
        <v/>
      </c>
      <c r="K994" s="1" t="str">
        <f>IFERROR(VLOOKUP(Table49[[#This Row],[ITEM CODE]],Table2[[Item Code]:[Master Name]],9,0),"")</f>
        <v/>
      </c>
      <c r="L994" s="1" t="str">
        <f>IFERROR(VLOOKUP(Table49[[#This Row],[ITEM CODE]],Table2[[Item Code]:[Master Name]],8,0),"")</f>
        <v/>
      </c>
      <c r="M994" s="41"/>
      <c r="N994" s="66">
        <f>IFERROR(VLOOKUP(Table49[[#This Row],[ITEM CODE]],Table2[[#All],[Item Code]:[Unit Cost]],10,0),0)</f>
        <v>0</v>
      </c>
      <c r="O994" s="134">
        <f>IFERROR(VLOOKUP(Table49[[#This Row],[ITEM CODE]],Table2[[#All],[Item Code]:[Unit Cost]],10,0),0)</f>
        <v>0</v>
      </c>
      <c r="P994" s="56"/>
      <c r="Q994" s="58"/>
      <c r="R994" s="58">
        <f>Table49[[#This Row],[QUANTITY]]*Table49[[#This Row],[INV Prices]]</f>
        <v>0</v>
      </c>
      <c r="S994" s="67"/>
      <c r="V994" s="41"/>
      <c r="W994" s="4" t="str">
        <f>IFERROR(VLOOKUP(Table49[[#This Row],[ITEM CODE]],Table2[[Item Code]:[Category ]],6,0),"")</f>
        <v/>
      </c>
      <c r="X994" s="1" t="str">
        <f>IFERROR(VLOOKUP(Table49[[#This Row],[ITEM CODE]],Table2[[Item Code]:[Sub Category]],7,0),"")</f>
        <v/>
      </c>
      <c r="Y994" s="68" t="str">
        <f>Table49[[#This Row],[PO Number]]&amp;COUNTIFS($E$5:E994,E994)</f>
        <v>0</v>
      </c>
    </row>
    <row r="995" spans="1:25" ht="14.7" customHeight="1" x14ac:dyDescent="0.3">
      <c r="A995" s="1" t="str">
        <f>IF(Table49[[#This Row],[ITEM NAME]]="","",ROW()-4)</f>
        <v/>
      </c>
      <c r="B995" s="68"/>
      <c r="C995" s="4" t="str">
        <f>IFERROR(VLOOKUP(B995,Table14[],3,0),"")</f>
        <v/>
      </c>
      <c r="D995" s="4" t="str">
        <f>IFERROR(VLOOKUP(B995,Table14[],2,0),"")</f>
        <v/>
      </c>
      <c r="E995" s="4"/>
      <c r="H995" s="41" t="str">
        <f>IFERROR(VLOOKUP(Table49[[#This Row],[ITEM CODE]],Table2[[Item Code]:[Master Name]],2,0),"")</f>
        <v/>
      </c>
      <c r="I995" s="41"/>
      <c r="J995" s="65" t="str">
        <f>IFERROR(VLOOKUP(Table49[[#This Row],[ITEM CODE]],Table2[[Item Code]:[Master Name]],3,0),"")</f>
        <v/>
      </c>
      <c r="K995" s="1" t="str">
        <f>IFERROR(VLOOKUP(Table49[[#This Row],[ITEM CODE]],Table2[[Item Code]:[Master Name]],9,0),"")</f>
        <v/>
      </c>
      <c r="L995" s="1" t="str">
        <f>IFERROR(VLOOKUP(Table49[[#This Row],[ITEM CODE]],Table2[[Item Code]:[Master Name]],8,0),"")</f>
        <v/>
      </c>
      <c r="M995" s="41"/>
      <c r="N995" s="66">
        <f>IFERROR(VLOOKUP(Table49[[#This Row],[ITEM CODE]],Table2[[#All],[Item Code]:[Unit Cost]],10,0),0)</f>
        <v>0</v>
      </c>
      <c r="O995" s="134">
        <f>IFERROR(VLOOKUP(Table49[[#This Row],[ITEM CODE]],Table2[[#All],[Item Code]:[Unit Cost]],10,0),0)</f>
        <v>0</v>
      </c>
      <c r="P995" s="56"/>
      <c r="Q995" s="58"/>
      <c r="R995" s="58">
        <f>Table49[[#This Row],[QUANTITY]]*Table49[[#This Row],[INV Prices]]</f>
        <v>0</v>
      </c>
      <c r="S995" s="67"/>
      <c r="V995" s="41"/>
      <c r="W995" s="4" t="str">
        <f>IFERROR(VLOOKUP(Table49[[#This Row],[ITEM CODE]],Table2[[Item Code]:[Category ]],6,0),"")</f>
        <v/>
      </c>
      <c r="X995" s="1" t="str">
        <f>IFERROR(VLOOKUP(Table49[[#This Row],[ITEM CODE]],Table2[[Item Code]:[Sub Category]],7,0),"")</f>
        <v/>
      </c>
      <c r="Y995" s="68" t="str">
        <f>Table49[[#This Row],[PO Number]]&amp;COUNTIFS($E$5:E995,E995)</f>
        <v>0</v>
      </c>
    </row>
    <row r="996" spans="1:25" ht="14.7" customHeight="1" x14ac:dyDescent="0.3">
      <c r="A996" s="1" t="str">
        <f>IF(Table49[[#This Row],[ITEM NAME]]="","",ROW()-4)</f>
        <v/>
      </c>
      <c r="B996" s="68"/>
      <c r="C996" s="4" t="str">
        <f>IFERROR(VLOOKUP(B996,Table14[],3,0),"")</f>
        <v/>
      </c>
      <c r="D996" s="4" t="str">
        <f>IFERROR(VLOOKUP(B996,Table14[],2,0),"")</f>
        <v/>
      </c>
      <c r="E996" s="4"/>
      <c r="H996" s="41" t="str">
        <f>IFERROR(VLOOKUP(Table49[[#This Row],[ITEM CODE]],Table2[[Item Code]:[Master Name]],2,0),"")</f>
        <v/>
      </c>
      <c r="I996" s="41"/>
      <c r="J996" s="65" t="str">
        <f>IFERROR(VLOOKUP(Table49[[#This Row],[ITEM CODE]],Table2[[Item Code]:[Master Name]],3,0),"")</f>
        <v/>
      </c>
      <c r="K996" s="1" t="str">
        <f>IFERROR(VLOOKUP(Table49[[#This Row],[ITEM CODE]],Table2[[Item Code]:[Master Name]],9,0),"")</f>
        <v/>
      </c>
      <c r="L996" s="1" t="str">
        <f>IFERROR(VLOOKUP(Table49[[#This Row],[ITEM CODE]],Table2[[Item Code]:[Master Name]],8,0),"")</f>
        <v/>
      </c>
      <c r="M996" s="41"/>
      <c r="N996" s="66">
        <f>IFERROR(VLOOKUP(Table49[[#This Row],[ITEM CODE]],Table2[[#All],[Item Code]:[Unit Cost]],10,0),0)</f>
        <v>0</v>
      </c>
      <c r="O996" s="134">
        <f>IFERROR(VLOOKUP(Table49[[#This Row],[ITEM CODE]],Table2[[#All],[Item Code]:[Unit Cost]],10,0),0)</f>
        <v>0</v>
      </c>
      <c r="P996" s="56"/>
      <c r="Q996" s="58"/>
      <c r="R996" s="58">
        <f>Table49[[#This Row],[QUANTITY]]*Table49[[#This Row],[INV Prices]]</f>
        <v>0</v>
      </c>
      <c r="S996" s="67"/>
      <c r="V996" s="41"/>
      <c r="W996" s="4" t="str">
        <f>IFERROR(VLOOKUP(Table49[[#This Row],[ITEM CODE]],Table2[[Item Code]:[Category ]],6,0),"")</f>
        <v/>
      </c>
      <c r="X996" s="1" t="str">
        <f>IFERROR(VLOOKUP(Table49[[#This Row],[ITEM CODE]],Table2[[Item Code]:[Sub Category]],7,0),"")</f>
        <v/>
      </c>
      <c r="Y996" s="68" t="str">
        <f>Table49[[#This Row],[PO Number]]&amp;COUNTIFS($E$5:E996,E996)</f>
        <v>0</v>
      </c>
    </row>
    <row r="997" spans="1:25" ht="14.7" customHeight="1" x14ac:dyDescent="0.3">
      <c r="A997" s="1" t="str">
        <f>IF(Table49[[#This Row],[ITEM NAME]]="","",ROW()-4)</f>
        <v/>
      </c>
      <c r="B997" s="68"/>
      <c r="C997" s="4" t="str">
        <f>IFERROR(VLOOKUP(B997,Table14[],3,0),"")</f>
        <v/>
      </c>
      <c r="D997" s="4" t="str">
        <f>IFERROR(VLOOKUP(B997,Table14[],2,0),"")</f>
        <v/>
      </c>
      <c r="E997" s="4"/>
      <c r="H997" s="41" t="str">
        <f>IFERROR(VLOOKUP(Table49[[#This Row],[ITEM CODE]],Table2[[Item Code]:[Master Name]],2,0),"")</f>
        <v/>
      </c>
      <c r="I997" s="41"/>
      <c r="J997" s="65" t="str">
        <f>IFERROR(VLOOKUP(Table49[[#This Row],[ITEM CODE]],Table2[[Item Code]:[Master Name]],3,0),"")</f>
        <v/>
      </c>
      <c r="K997" s="1" t="str">
        <f>IFERROR(VLOOKUP(Table49[[#This Row],[ITEM CODE]],Table2[[Item Code]:[Master Name]],9,0),"")</f>
        <v/>
      </c>
      <c r="L997" s="1" t="str">
        <f>IFERROR(VLOOKUP(Table49[[#This Row],[ITEM CODE]],Table2[[Item Code]:[Master Name]],8,0),"")</f>
        <v/>
      </c>
      <c r="M997" s="41"/>
      <c r="N997" s="66">
        <f>IFERROR(VLOOKUP(Table49[[#This Row],[ITEM CODE]],Table2[[#All],[Item Code]:[Unit Cost]],10,0),0)</f>
        <v>0</v>
      </c>
      <c r="O997" s="134">
        <f>IFERROR(VLOOKUP(Table49[[#This Row],[ITEM CODE]],Table2[[#All],[Item Code]:[Unit Cost]],10,0),0)</f>
        <v>0</v>
      </c>
      <c r="P997" s="56"/>
      <c r="Q997" s="58"/>
      <c r="R997" s="58">
        <f>Table49[[#This Row],[QUANTITY]]*Table49[[#This Row],[INV Prices]]</f>
        <v>0</v>
      </c>
      <c r="S997" s="67"/>
      <c r="V997" s="41"/>
      <c r="W997" s="4" t="str">
        <f>IFERROR(VLOOKUP(Table49[[#This Row],[ITEM CODE]],Table2[[Item Code]:[Category ]],6,0),"")</f>
        <v/>
      </c>
      <c r="X997" s="1" t="str">
        <f>IFERROR(VLOOKUP(Table49[[#This Row],[ITEM CODE]],Table2[[Item Code]:[Sub Category]],7,0),"")</f>
        <v/>
      </c>
      <c r="Y997" s="68" t="str">
        <f>Table49[[#This Row],[PO Number]]&amp;COUNTIFS($E$5:E997,E997)</f>
        <v>0</v>
      </c>
    </row>
    <row r="998" spans="1:25" ht="14.7" customHeight="1" x14ac:dyDescent="0.3">
      <c r="A998" s="1" t="str">
        <f>IF(Table49[[#This Row],[ITEM NAME]]="","",ROW()-4)</f>
        <v/>
      </c>
      <c r="B998" s="68"/>
      <c r="C998" s="4" t="str">
        <f>IFERROR(VLOOKUP(B998,Table14[],3,0),"")</f>
        <v/>
      </c>
      <c r="D998" s="4" t="str">
        <f>IFERROR(VLOOKUP(B998,Table14[],2,0),"")</f>
        <v/>
      </c>
      <c r="E998" s="4"/>
      <c r="H998" s="41" t="str">
        <f>IFERROR(VLOOKUP(Table49[[#This Row],[ITEM CODE]],Table2[[Item Code]:[Master Name]],2,0),"")</f>
        <v/>
      </c>
      <c r="I998" s="41"/>
      <c r="J998" s="65" t="str">
        <f>IFERROR(VLOOKUP(Table49[[#This Row],[ITEM CODE]],Table2[[Item Code]:[Master Name]],3,0),"")</f>
        <v/>
      </c>
      <c r="K998" s="1" t="str">
        <f>IFERROR(VLOOKUP(Table49[[#This Row],[ITEM CODE]],Table2[[Item Code]:[Master Name]],9,0),"")</f>
        <v/>
      </c>
      <c r="L998" s="1" t="str">
        <f>IFERROR(VLOOKUP(Table49[[#This Row],[ITEM CODE]],Table2[[Item Code]:[Master Name]],8,0),"")</f>
        <v/>
      </c>
      <c r="M998" s="41"/>
      <c r="N998" s="66">
        <f>IFERROR(VLOOKUP(Table49[[#This Row],[ITEM CODE]],Table2[[#All],[Item Code]:[Unit Cost]],10,0),0)</f>
        <v>0</v>
      </c>
      <c r="O998" s="134">
        <f>IFERROR(VLOOKUP(Table49[[#This Row],[ITEM CODE]],Table2[[#All],[Item Code]:[Unit Cost]],10,0),0)</f>
        <v>0</v>
      </c>
      <c r="P998" s="56"/>
      <c r="Q998" s="58"/>
      <c r="R998" s="58">
        <f>Table49[[#This Row],[QUANTITY]]*Table49[[#This Row],[INV Prices]]</f>
        <v>0</v>
      </c>
      <c r="S998" s="67"/>
      <c r="V998" s="41"/>
      <c r="W998" s="4" t="str">
        <f>IFERROR(VLOOKUP(Table49[[#This Row],[ITEM CODE]],Table2[[Item Code]:[Category ]],6,0),"")</f>
        <v/>
      </c>
      <c r="X998" s="1" t="str">
        <f>IFERROR(VLOOKUP(Table49[[#This Row],[ITEM CODE]],Table2[[Item Code]:[Sub Category]],7,0),"")</f>
        <v/>
      </c>
      <c r="Y998" s="68" t="str">
        <f>Table49[[#This Row],[PO Number]]&amp;COUNTIFS($E$5:E998,E998)</f>
        <v>0</v>
      </c>
    </row>
    <row r="999" spans="1:25" ht="14.7" customHeight="1" x14ac:dyDescent="0.3">
      <c r="A999" s="1" t="str">
        <f>IF(Table49[[#This Row],[ITEM NAME]]="","",ROW()-4)</f>
        <v/>
      </c>
      <c r="B999" s="68"/>
      <c r="C999" s="4" t="str">
        <f>IFERROR(VLOOKUP(B999,Table14[],3,0),"")</f>
        <v/>
      </c>
      <c r="D999" s="4" t="str">
        <f>IFERROR(VLOOKUP(B999,Table14[],2,0),"")</f>
        <v/>
      </c>
      <c r="E999" s="4"/>
      <c r="H999" s="41" t="str">
        <f>IFERROR(VLOOKUP(Table49[[#This Row],[ITEM CODE]],Table2[[Item Code]:[Master Name]],2,0),"")</f>
        <v/>
      </c>
      <c r="I999" s="41"/>
      <c r="J999" s="65" t="str">
        <f>IFERROR(VLOOKUP(Table49[[#This Row],[ITEM CODE]],Table2[[Item Code]:[Master Name]],3,0),"")</f>
        <v/>
      </c>
      <c r="K999" s="1" t="str">
        <f>IFERROR(VLOOKUP(Table49[[#This Row],[ITEM CODE]],Table2[[Item Code]:[Master Name]],9,0),"")</f>
        <v/>
      </c>
      <c r="L999" s="1" t="str">
        <f>IFERROR(VLOOKUP(Table49[[#This Row],[ITEM CODE]],Table2[[Item Code]:[Master Name]],8,0),"")</f>
        <v/>
      </c>
      <c r="M999" s="41"/>
      <c r="N999" s="66">
        <f>IFERROR(VLOOKUP(Table49[[#This Row],[ITEM CODE]],Table2[[#All],[Item Code]:[Unit Cost]],10,0),0)</f>
        <v>0</v>
      </c>
      <c r="O999" s="134">
        <f>IFERROR(VLOOKUP(Table49[[#This Row],[ITEM CODE]],Table2[[#All],[Item Code]:[Unit Cost]],10,0),0)</f>
        <v>0</v>
      </c>
      <c r="P999" s="56"/>
      <c r="Q999" s="58"/>
      <c r="R999" s="58">
        <f>Table49[[#This Row],[QUANTITY]]*Table49[[#This Row],[INV Prices]]</f>
        <v>0</v>
      </c>
      <c r="S999" s="67"/>
      <c r="V999" s="41"/>
      <c r="W999" s="4" t="str">
        <f>IFERROR(VLOOKUP(Table49[[#This Row],[ITEM CODE]],Table2[[Item Code]:[Category ]],6,0),"")</f>
        <v/>
      </c>
      <c r="X999" s="1" t="str">
        <f>IFERROR(VLOOKUP(Table49[[#This Row],[ITEM CODE]],Table2[[Item Code]:[Sub Category]],7,0),"")</f>
        <v/>
      </c>
      <c r="Y999" s="68" t="str">
        <f>Table49[[#This Row],[PO Number]]&amp;COUNTIFS($E$5:E999,E999)</f>
        <v>0</v>
      </c>
    </row>
    <row r="1000" spans="1:25" ht="14.7" customHeight="1" x14ac:dyDescent="0.3">
      <c r="A1000" s="1" t="str">
        <f>IF(Table49[[#This Row],[ITEM NAME]]="","",ROW()-4)</f>
        <v/>
      </c>
      <c r="B1000" s="68"/>
      <c r="C1000" s="4" t="str">
        <f>IFERROR(VLOOKUP(B1000,Table14[],3,0),"")</f>
        <v/>
      </c>
      <c r="D1000" s="4" t="str">
        <f>IFERROR(VLOOKUP(B1000,Table14[],2,0),"")</f>
        <v/>
      </c>
      <c r="E1000" s="4"/>
      <c r="H1000" s="41" t="str">
        <f>IFERROR(VLOOKUP(Table49[[#This Row],[ITEM CODE]],Table2[[Item Code]:[Master Name]],2,0),"")</f>
        <v/>
      </c>
      <c r="I1000" s="41"/>
      <c r="J1000" s="65" t="str">
        <f>IFERROR(VLOOKUP(Table49[[#This Row],[ITEM CODE]],Table2[[Item Code]:[Master Name]],3,0),"")</f>
        <v/>
      </c>
      <c r="K1000" s="1" t="str">
        <f>IFERROR(VLOOKUP(Table49[[#This Row],[ITEM CODE]],Table2[[Item Code]:[Master Name]],9,0),"")</f>
        <v/>
      </c>
      <c r="L1000" s="1" t="str">
        <f>IFERROR(VLOOKUP(Table49[[#This Row],[ITEM CODE]],Table2[[Item Code]:[Master Name]],8,0),"")</f>
        <v/>
      </c>
      <c r="M1000" s="41"/>
      <c r="N1000" s="66">
        <f>IFERROR(VLOOKUP(Table49[[#This Row],[ITEM CODE]],Table2[[#All],[Item Code]:[Unit Cost]],10,0),0)</f>
        <v>0</v>
      </c>
      <c r="O1000" s="134">
        <f>IFERROR(VLOOKUP(Table49[[#This Row],[ITEM CODE]],Table2[[#All],[Item Code]:[Unit Cost]],10,0),0)</f>
        <v>0</v>
      </c>
      <c r="P1000" s="56"/>
      <c r="Q1000" s="58"/>
      <c r="R1000" s="58">
        <f>Table49[[#This Row],[QUANTITY]]*Table49[[#This Row],[INV Prices]]</f>
        <v>0</v>
      </c>
      <c r="S1000" s="67"/>
      <c r="V1000" s="41"/>
      <c r="W1000" s="4" t="str">
        <f>IFERROR(VLOOKUP(Table49[[#This Row],[ITEM CODE]],Table2[[Item Code]:[Category ]],6,0),"")</f>
        <v/>
      </c>
      <c r="X1000" s="1" t="str">
        <f>IFERROR(VLOOKUP(Table49[[#This Row],[ITEM CODE]],Table2[[Item Code]:[Sub Category]],7,0),"")</f>
        <v/>
      </c>
      <c r="Y1000" s="68" t="str">
        <f>Table49[[#This Row],[PO Number]]&amp;COUNTIFS($E$5:E1000,E1000)</f>
        <v>0</v>
      </c>
    </row>
    <row r="1001" spans="1:25" ht="14.7" customHeight="1" x14ac:dyDescent="0.3">
      <c r="A1001" s="1" t="str">
        <f>IF(Table49[[#This Row],[ITEM NAME]]="","",ROW()-4)</f>
        <v/>
      </c>
      <c r="B1001" s="68"/>
      <c r="C1001" s="4" t="str">
        <f>IFERROR(VLOOKUP(B1001,Table14[],3,0),"")</f>
        <v/>
      </c>
      <c r="D1001" s="4" t="str">
        <f>IFERROR(VLOOKUP(B1001,Table14[],2,0),"")</f>
        <v/>
      </c>
      <c r="E1001" s="4"/>
      <c r="H1001" s="41" t="str">
        <f>IFERROR(VLOOKUP(Table49[[#This Row],[ITEM CODE]],Table2[[Item Code]:[Master Name]],2,0),"")</f>
        <v/>
      </c>
      <c r="I1001" s="41"/>
      <c r="J1001" s="65" t="str">
        <f>IFERROR(VLOOKUP(Table49[[#This Row],[ITEM CODE]],Table2[[Item Code]:[Master Name]],3,0),"")</f>
        <v/>
      </c>
      <c r="K1001" s="1" t="str">
        <f>IFERROR(VLOOKUP(Table49[[#This Row],[ITEM CODE]],Table2[[Item Code]:[Master Name]],9,0),"")</f>
        <v/>
      </c>
      <c r="L1001" s="1" t="str">
        <f>IFERROR(VLOOKUP(Table49[[#This Row],[ITEM CODE]],Table2[[Item Code]:[Master Name]],8,0),"")</f>
        <v/>
      </c>
      <c r="M1001" s="41"/>
      <c r="N1001" s="66">
        <f>IFERROR(VLOOKUP(Table49[[#This Row],[ITEM CODE]],Table2[[#All],[Item Code]:[Unit Cost]],10,0),0)</f>
        <v>0</v>
      </c>
      <c r="O1001" s="134">
        <f>IFERROR(VLOOKUP(Table49[[#This Row],[ITEM CODE]],Table2[[#All],[Item Code]:[Unit Cost]],10,0),0)</f>
        <v>0</v>
      </c>
      <c r="P1001" s="56"/>
      <c r="Q1001" s="58"/>
      <c r="R1001" s="58">
        <f>Table49[[#This Row],[QUANTITY]]*Table49[[#This Row],[INV Prices]]</f>
        <v>0</v>
      </c>
      <c r="S1001" s="67"/>
      <c r="V1001" s="41"/>
      <c r="W1001" s="4" t="str">
        <f>IFERROR(VLOOKUP(Table49[[#This Row],[ITEM CODE]],Table2[[Item Code]:[Category ]],6,0),"")</f>
        <v/>
      </c>
      <c r="X1001" s="1" t="str">
        <f>IFERROR(VLOOKUP(Table49[[#This Row],[ITEM CODE]],Table2[[Item Code]:[Sub Category]],7,0),"")</f>
        <v/>
      </c>
      <c r="Y1001" s="68" t="str">
        <f>Table49[[#This Row],[PO Number]]&amp;COUNTIFS($E$5:E1001,E1001)</f>
        <v>0</v>
      </c>
    </row>
    <row r="1002" spans="1:25" ht="14.7" customHeight="1" x14ac:dyDescent="0.3">
      <c r="A1002" s="1" t="str">
        <f>IF(Table49[[#This Row],[ITEM NAME]]="","",ROW()-4)</f>
        <v/>
      </c>
      <c r="B1002" s="68"/>
      <c r="C1002" s="4" t="str">
        <f>IFERROR(VLOOKUP(B1002,Table14[],3,0),"")</f>
        <v/>
      </c>
      <c r="D1002" s="4" t="str">
        <f>IFERROR(VLOOKUP(B1002,Table14[],2,0),"")</f>
        <v/>
      </c>
      <c r="E1002" s="4"/>
      <c r="H1002" s="41" t="str">
        <f>IFERROR(VLOOKUP(Table49[[#This Row],[ITEM CODE]],Table2[[Item Code]:[Master Name]],2,0),"")</f>
        <v/>
      </c>
      <c r="I1002" s="41"/>
      <c r="J1002" s="65" t="str">
        <f>IFERROR(VLOOKUP(Table49[[#This Row],[ITEM CODE]],Table2[[Item Code]:[Master Name]],3,0),"")</f>
        <v/>
      </c>
      <c r="K1002" s="1" t="str">
        <f>IFERROR(VLOOKUP(Table49[[#This Row],[ITEM CODE]],Table2[[Item Code]:[Master Name]],9,0),"")</f>
        <v/>
      </c>
      <c r="L1002" s="1" t="str">
        <f>IFERROR(VLOOKUP(Table49[[#This Row],[ITEM CODE]],Table2[[Item Code]:[Master Name]],8,0),"")</f>
        <v/>
      </c>
      <c r="M1002" s="41"/>
      <c r="N1002" s="66">
        <f>IFERROR(VLOOKUP(Table49[[#This Row],[ITEM CODE]],Table2[[#All],[Item Code]:[Unit Cost]],10,0),0)</f>
        <v>0</v>
      </c>
      <c r="O1002" s="134">
        <f>IFERROR(VLOOKUP(Table49[[#This Row],[ITEM CODE]],Table2[[#All],[Item Code]:[Unit Cost]],10,0),0)</f>
        <v>0</v>
      </c>
      <c r="P1002" s="56"/>
      <c r="Q1002" s="58"/>
      <c r="R1002" s="58">
        <f>Table49[[#This Row],[QUANTITY]]*Table49[[#This Row],[INV Prices]]</f>
        <v>0</v>
      </c>
      <c r="S1002" s="67"/>
      <c r="V1002" s="41"/>
      <c r="W1002" s="4" t="str">
        <f>IFERROR(VLOOKUP(Table49[[#This Row],[ITEM CODE]],Table2[[Item Code]:[Category ]],6,0),"")</f>
        <v/>
      </c>
      <c r="X1002" s="1" t="str">
        <f>IFERROR(VLOOKUP(Table49[[#This Row],[ITEM CODE]],Table2[[Item Code]:[Sub Category]],7,0),"")</f>
        <v/>
      </c>
      <c r="Y1002" s="68" t="str">
        <f>Table49[[#This Row],[PO Number]]&amp;COUNTIFS($E$5:E1002,E1002)</f>
        <v>0</v>
      </c>
    </row>
    <row r="1003" spans="1:25" ht="14.7" customHeight="1" x14ac:dyDescent="0.3">
      <c r="A1003" s="1" t="str">
        <f>IF(Table49[[#This Row],[ITEM NAME]]="","",ROW()-4)</f>
        <v/>
      </c>
      <c r="B1003" s="68"/>
      <c r="C1003" s="4" t="str">
        <f>IFERROR(VLOOKUP(B1003,Table14[],3,0),"")</f>
        <v/>
      </c>
      <c r="D1003" s="4" t="str">
        <f>IFERROR(VLOOKUP(B1003,Table14[],2,0),"")</f>
        <v/>
      </c>
      <c r="E1003" s="4"/>
      <c r="H1003" s="41" t="str">
        <f>IFERROR(VLOOKUP(Table49[[#This Row],[ITEM CODE]],Table2[[Item Code]:[Master Name]],2,0),"")</f>
        <v/>
      </c>
      <c r="I1003" s="41"/>
      <c r="J1003" s="65" t="str">
        <f>IFERROR(VLOOKUP(Table49[[#This Row],[ITEM CODE]],Table2[[Item Code]:[Master Name]],3,0),"")</f>
        <v/>
      </c>
      <c r="K1003" s="1" t="str">
        <f>IFERROR(VLOOKUP(Table49[[#This Row],[ITEM CODE]],Table2[[Item Code]:[Master Name]],9,0),"")</f>
        <v/>
      </c>
      <c r="L1003" s="1" t="str">
        <f>IFERROR(VLOOKUP(Table49[[#This Row],[ITEM CODE]],Table2[[Item Code]:[Master Name]],8,0),"")</f>
        <v/>
      </c>
      <c r="M1003" s="41"/>
      <c r="N1003" s="66">
        <f>IFERROR(VLOOKUP(Table49[[#This Row],[ITEM CODE]],Table2[[#All],[Item Code]:[Unit Cost]],10,0),0)</f>
        <v>0</v>
      </c>
      <c r="O1003" s="134">
        <f>IFERROR(VLOOKUP(Table49[[#This Row],[ITEM CODE]],Table2[[#All],[Item Code]:[Unit Cost]],10,0),0)</f>
        <v>0</v>
      </c>
      <c r="P1003" s="56"/>
      <c r="Q1003" s="58"/>
      <c r="R1003" s="58">
        <f>Table49[[#This Row],[QUANTITY]]*Table49[[#This Row],[INV Prices]]</f>
        <v>0</v>
      </c>
      <c r="S1003" s="67"/>
      <c r="V1003" s="41"/>
      <c r="W1003" s="4" t="str">
        <f>IFERROR(VLOOKUP(Table49[[#This Row],[ITEM CODE]],Table2[[Item Code]:[Category ]],6,0),"")</f>
        <v/>
      </c>
      <c r="X1003" s="1" t="str">
        <f>IFERROR(VLOOKUP(Table49[[#This Row],[ITEM CODE]],Table2[[Item Code]:[Sub Category]],7,0),"")</f>
        <v/>
      </c>
      <c r="Y1003" s="68" t="str">
        <f>Table49[[#This Row],[PO Number]]&amp;COUNTIFS($E$5:E1003,E1003)</f>
        <v>0</v>
      </c>
    </row>
    <row r="1004" spans="1:25" ht="14.7" customHeight="1" x14ac:dyDescent="0.3">
      <c r="A1004" s="1" t="str">
        <f>IF(Table49[[#This Row],[ITEM NAME]]="","",ROW()-4)</f>
        <v/>
      </c>
      <c r="B1004" s="68"/>
      <c r="C1004" s="4" t="str">
        <f>IFERROR(VLOOKUP(B1004,Table14[],3,0),"")</f>
        <v/>
      </c>
      <c r="D1004" s="4" t="str">
        <f>IFERROR(VLOOKUP(B1004,Table14[],2,0),"")</f>
        <v/>
      </c>
      <c r="E1004" s="4"/>
      <c r="H1004" s="41" t="str">
        <f>IFERROR(VLOOKUP(Table49[[#This Row],[ITEM CODE]],Table2[[Item Code]:[Master Name]],2,0),"")</f>
        <v/>
      </c>
      <c r="I1004" s="41"/>
      <c r="J1004" s="65" t="str">
        <f>IFERROR(VLOOKUP(Table49[[#This Row],[ITEM CODE]],Table2[[Item Code]:[Master Name]],3,0),"")</f>
        <v/>
      </c>
      <c r="K1004" s="1" t="str">
        <f>IFERROR(VLOOKUP(Table49[[#This Row],[ITEM CODE]],Table2[[Item Code]:[Master Name]],9,0),"")</f>
        <v/>
      </c>
      <c r="L1004" s="1" t="str">
        <f>IFERROR(VLOOKUP(Table49[[#This Row],[ITEM CODE]],Table2[[Item Code]:[Master Name]],8,0),"")</f>
        <v/>
      </c>
      <c r="M1004" s="41"/>
      <c r="N1004" s="66">
        <f>IFERROR(VLOOKUP(Table49[[#This Row],[ITEM CODE]],Table2[[#All],[Item Code]:[Unit Cost]],10,0),0)</f>
        <v>0</v>
      </c>
      <c r="O1004" s="134">
        <f>IFERROR(VLOOKUP(Table49[[#This Row],[ITEM CODE]],Table2[[#All],[Item Code]:[Unit Cost]],10,0),0)</f>
        <v>0</v>
      </c>
      <c r="P1004" s="56"/>
      <c r="Q1004" s="58"/>
      <c r="R1004" s="58">
        <f>Table49[[#This Row],[QUANTITY]]*Table49[[#This Row],[INV Prices]]</f>
        <v>0</v>
      </c>
      <c r="S1004" s="67"/>
      <c r="V1004" s="41"/>
      <c r="W1004" s="4" t="str">
        <f>IFERROR(VLOOKUP(Table49[[#This Row],[ITEM CODE]],Table2[[Item Code]:[Category ]],6,0),"")</f>
        <v/>
      </c>
      <c r="X1004" s="1" t="str">
        <f>IFERROR(VLOOKUP(Table49[[#This Row],[ITEM CODE]],Table2[[Item Code]:[Sub Category]],7,0),"")</f>
        <v/>
      </c>
      <c r="Y1004" s="68" t="str">
        <f>Table49[[#This Row],[PO Number]]&amp;COUNTIFS($E$5:E1004,E1004)</f>
        <v>0</v>
      </c>
    </row>
    <row r="1005" spans="1:25" ht="14.7" customHeight="1" x14ac:dyDescent="0.3">
      <c r="A1005" s="1" t="str">
        <f>IF(Table49[[#This Row],[ITEM NAME]]="","",ROW()-4)</f>
        <v/>
      </c>
      <c r="B1005" s="68"/>
      <c r="C1005" s="4" t="str">
        <f>IFERROR(VLOOKUP(B1005,Table14[],3,0),"")</f>
        <v/>
      </c>
      <c r="D1005" s="4" t="str">
        <f>IFERROR(VLOOKUP(B1005,Table14[],2,0),"")</f>
        <v/>
      </c>
      <c r="E1005" s="4"/>
      <c r="H1005" s="41" t="str">
        <f>IFERROR(VLOOKUP(Table49[[#This Row],[ITEM CODE]],Table2[[Item Code]:[Master Name]],2,0),"")</f>
        <v/>
      </c>
      <c r="I1005" s="41"/>
      <c r="J1005" s="65" t="str">
        <f>IFERROR(VLOOKUP(Table49[[#This Row],[ITEM CODE]],Table2[[Item Code]:[Master Name]],3,0),"")</f>
        <v/>
      </c>
      <c r="K1005" s="1" t="str">
        <f>IFERROR(VLOOKUP(Table49[[#This Row],[ITEM CODE]],Table2[[Item Code]:[Master Name]],9,0),"")</f>
        <v/>
      </c>
      <c r="L1005" s="1" t="str">
        <f>IFERROR(VLOOKUP(Table49[[#This Row],[ITEM CODE]],Table2[[Item Code]:[Master Name]],8,0),"")</f>
        <v/>
      </c>
      <c r="M1005" s="41"/>
      <c r="N1005" s="66">
        <f>IFERROR(VLOOKUP(Table49[[#This Row],[ITEM CODE]],Table2[[#All],[Item Code]:[Unit Cost]],10,0),0)</f>
        <v>0</v>
      </c>
      <c r="O1005" s="134">
        <f>IFERROR(VLOOKUP(Table49[[#This Row],[ITEM CODE]],Table2[[#All],[Item Code]:[Unit Cost]],10,0),0)</f>
        <v>0</v>
      </c>
      <c r="P1005" s="56"/>
      <c r="Q1005" s="58"/>
      <c r="R1005" s="58">
        <f>Table49[[#This Row],[QUANTITY]]*Table49[[#This Row],[INV Prices]]</f>
        <v>0</v>
      </c>
      <c r="S1005" s="67"/>
      <c r="V1005" s="41"/>
      <c r="W1005" s="4" t="str">
        <f>IFERROR(VLOOKUP(Table49[[#This Row],[ITEM CODE]],Table2[[Item Code]:[Category ]],6,0),"")</f>
        <v/>
      </c>
      <c r="X1005" s="1" t="str">
        <f>IFERROR(VLOOKUP(Table49[[#This Row],[ITEM CODE]],Table2[[Item Code]:[Sub Category]],7,0),"")</f>
        <v/>
      </c>
      <c r="Y1005" s="68" t="str">
        <f>Table49[[#This Row],[PO Number]]&amp;COUNTIFS($E$5:E1005,E1005)</f>
        <v>0</v>
      </c>
    </row>
    <row r="1006" spans="1:25" ht="14.7" customHeight="1" x14ac:dyDescent="0.3">
      <c r="A1006" s="1" t="str">
        <f>IF(Table49[[#This Row],[ITEM NAME]]="","",ROW()-4)</f>
        <v/>
      </c>
      <c r="B1006" s="68"/>
      <c r="C1006" s="4" t="str">
        <f>IFERROR(VLOOKUP(B1006,Table14[],3,0),"")</f>
        <v/>
      </c>
      <c r="D1006" s="4" t="str">
        <f>IFERROR(VLOOKUP(B1006,Table14[],2,0),"")</f>
        <v/>
      </c>
      <c r="E1006" s="4"/>
      <c r="H1006" s="41" t="str">
        <f>IFERROR(VLOOKUP(Table49[[#This Row],[ITEM CODE]],Table2[[Item Code]:[Master Name]],2,0),"")</f>
        <v/>
      </c>
      <c r="I1006" s="41"/>
      <c r="J1006" s="65" t="str">
        <f>IFERROR(VLOOKUP(Table49[[#This Row],[ITEM CODE]],Table2[[Item Code]:[Master Name]],3,0),"")</f>
        <v/>
      </c>
      <c r="K1006" s="1" t="str">
        <f>IFERROR(VLOOKUP(Table49[[#This Row],[ITEM CODE]],Table2[[Item Code]:[Master Name]],9,0),"")</f>
        <v/>
      </c>
      <c r="L1006" s="1" t="str">
        <f>IFERROR(VLOOKUP(Table49[[#This Row],[ITEM CODE]],Table2[[Item Code]:[Master Name]],8,0),"")</f>
        <v/>
      </c>
      <c r="M1006" s="41"/>
      <c r="N1006" s="66">
        <f>IFERROR(VLOOKUP(Table49[[#This Row],[ITEM CODE]],Table2[[#All],[Item Code]:[Unit Cost]],10,0),0)</f>
        <v>0</v>
      </c>
      <c r="O1006" s="134">
        <f>IFERROR(VLOOKUP(Table49[[#This Row],[ITEM CODE]],Table2[[#All],[Item Code]:[Unit Cost]],10,0),0)</f>
        <v>0</v>
      </c>
      <c r="P1006" s="56"/>
      <c r="Q1006" s="58"/>
      <c r="R1006" s="58">
        <f>Table49[[#This Row],[QUANTITY]]*Table49[[#This Row],[INV Prices]]</f>
        <v>0</v>
      </c>
      <c r="S1006" s="67"/>
      <c r="V1006" s="41"/>
      <c r="W1006" s="4" t="str">
        <f>IFERROR(VLOOKUP(Table49[[#This Row],[ITEM CODE]],Table2[[Item Code]:[Category ]],6,0),"")</f>
        <v/>
      </c>
      <c r="X1006" s="1" t="str">
        <f>IFERROR(VLOOKUP(Table49[[#This Row],[ITEM CODE]],Table2[[Item Code]:[Sub Category]],7,0),"")</f>
        <v/>
      </c>
      <c r="Y1006" s="68" t="str">
        <f>Table49[[#This Row],[PO Number]]&amp;COUNTIFS($E$5:E1006,E1006)</f>
        <v>0</v>
      </c>
    </row>
    <row r="1007" spans="1:25" ht="14.7" customHeight="1" x14ac:dyDescent="0.3">
      <c r="A1007" s="1" t="str">
        <f>IF(Table49[[#This Row],[ITEM NAME]]="","",ROW()-4)</f>
        <v/>
      </c>
      <c r="B1007" s="68"/>
      <c r="C1007" s="4" t="str">
        <f>IFERROR(VLOOKUP(B1007,Table14[],3,0),"")</f>
        <v/>
      </c>
      <c r="D1007" s="4" t="str">
        <f>IFERROR(VLOOKUP(B1007,Table14[],2,0),"")</f>
        <v/>
      </c>
      <c r="E1007" s="4"/>
      <c r="H1007" s="41" t="str">
        <f>IFERROR(VLOOKUP(Table49[[#This Row],[ITEM CODE]],Table2[[Item Code]:[Master Name]],2,0),"")</f>
        <v/>
      </c>
      <c r="I1007" s="41"/>
      <c r="J1007" s="65" t="str">
        <f>IFERROR(VLOOKUP(Table49[[#This Row],[ITEM CODE]],Table2[[Item Code]:[Master Name]],3,0),"")</f>
        <v/>
      </c>
      <c r="K1007" s="1" t="str">
        <f>IFERROR(VLOOKUP(Table49[[#This Row],[ITEM CODE]],Table2[[Item Code]:[Master Name]],9,0),"")</f>
        <v/>
      </c>
      <c r="L1007" s="1" t="str">
        <f>IFERROR(VLOOKUP(Table49[[#This Row],[ITEM CODE]],Table2[[Item Code]:[Master Name]],8,0),"")</f>
        <v/>
      </c>
      <c r="M1007" s="41"/>
      <c r="N1007" s="66">
        <f>IFERROR(VLOOKUP(Table49[[#This Row],[ITEM CODE]],Table2[[#All],[Item Code]:[Unit Cost]],10,0),0)</f>
        <v>0</v>
      </c>
      <c r="O1007" s="134">
        <f>IFERROR(VLOOKUP(Table49[[#This Row],[ITEM CODE]],Table2[[#All],[Item Code]:[Unit Cost]],10,0),0)</f>
        <v>0</v>
      </c>
      <c r="P1007" s="56"/>
      <c r="Q1007" s="58"/>
      <c r="R1007" s="58">
        <f>Table49[[#This Row],[QUANTITY]]*Table49[[#This Row],[INV Prices]]</f>
        <v>0</v>
      </c>
      <c r="S1007" s="67"/>
      <c r="V1007" s="41"/>
      <c r="W1007" s="4" t="str">
        <f>IFERROR(VLOOKUP(Table49[[#This Row],[ITEM CODE]],Table2[[Item Code]:[Category ]],6,0),"")</f>
        <v/>
      </c>
      <c r="X1007" s="1" t="str">
        <f>IFERROR(VLOOKUP(Table49[[#This Row],[ITEM CODE]],Table2[[Item Code]:[Sub Category]],7,0),"")</f>
        <v/>
      </c>
      <c r="Y1007" s="68" t="str">
        <f>Table49[[#This Row],[PO Number]]&amp;COUNTIFS($E$5:E1007,E1007)</f>
        <v>0</v>
      </c>
    </row>
    <row r="1008" spans="1:25" ht="14.7" customHeight="1" x14ac:dyDescent="0.3">
      <c r="A1008" s="1" t="str">
        <f>IF(Table49[[#This Row],[ITEM NAME]]="","",ROW()-4)</f>
        <v/>
      </c>
      <c r="B1008" s="68"/>
      <c r="C1008" s="4" t="str">
        <f>IFERROR(VLOOKUP(B1008,Table14[],3,0),"")</f>
        <v/>
      </c>
      <c r="D1008" s="4" t="str">
        <f>IFERROR(VLOOKUP(B1008,Table14[],2,0),"")</f>
        <v/>
      </c>
      <c r="E1008" s="4"/>
      <c r="H1008" s="41" t="str">
        <f>IFERROR(VLOOKUP(Table49[[#This Row],[ITEM CODE]],Table2[[Item Code]:[Master Name]],2,0),"")</f>
        <v/>
      </c>
      <c r="I1008" s="41"/>
      <c r="J1008" s="65" t="str">
        <f>IFERROR(VLOOKUP(Table49[[#This Row],[ITEM CODE]],Table2[[Item Code]:[Master Name]],3,0),"")</f>
        <v/>
      </c>
      <c r="K1008" s="1" t="str">
        <f>IFERROR(VLOOKUP(Table49[[#This Row],[ITEM CODE]],Table2[[Item Code]:[Master Name]],9,0),"")</f>
        <v/>
      </c>
      <c r="L1008" s="1" t="str">
        <f>IFERROR(VLOOKUP(Table49[[#This Row],[ITEM CODE]],Table2[[Item Code]:[Master Name]],8,0),"")</f>
        <v/>
      </c>
      <c r="M1008" s="41"/>
      <c r="N1008" s="66">
        <f>IFERROR(VLOOKUP(Table49[[#This Row],[ITEM CODE]],Table2[[#All],[Item Code]:[Unit Cost]],10,0),0)</f>
        <v>0</v>
      </c>
      <c r="O1008" s="134">
        <f>IFERROR(VLOOKUP(Table49[[#This Row],[ITEM CODE]],Table2[[#All],[Item Code]:[Unit Cost]],10,0),0)</f>
        <v>0</v>
      </c>
      <c r="P1008" s="56"/>
      <c r="Q1008" s="58"/>
      <c r="R1008" s="58">
        <f>Table49[[#This Row],[QUANTITY]]*Table49[[#This Row],[INV Prices]]</f>
        <v>0</v>
      </c>
      <c r="S1008" s="67"/>
      <c r="V1008" s="41"/>
      <c r="W1008" s="4" t="str">
        <f>IFERROR(VLOOKUP(Table49[[#This Row],[ITEM CODE]],Table2[[Item Code]:[Category ]],6,0),"")</f>
        <v/>
      </c>
      <c r="X1008" s="1" t="str">
        <f>IFERROR(VLOOKUP(Table49[[#This Row],[ITEM CODE]],Table2[[Item Code]:[Sub Category]],7,0),"")</f>
        <v/>
      </c>
      <c r="Y1008" s="68" t="str">
        <f>Table49[[#This Row],[PO Number]]&amp;COUNTIFS($E$5:E1008,E1008)</f>
        <v>0</v>
      </c>
    </row>
    <row r="1009" spans="1:25" ht="14.7" customHeight="1" x14ac:dyDescent="0.3">
      <c r="A1009" s="1" t="str">
        <f>IF(Table49[[#This Row],[ITEM NAME]]="","",ROW()-4)</f>
        <v/>
      </c>
      <c r="B1009" s="68"/>
      <c r="C1009" s="4" t="str">
        <f>IFERROR(VLOOKUP(B1009,Table14[],3,0),"")</f>
        <v/>
      </c>
      <c r="D1009" s="4" t="str">
        <f>IFERROR(VLOOKUP(B1009,Table14[],2,0),"")</f>
        <v/>
      </c>
      <c r="E1009" s="4"/>
      <c r="H1009" s="41" t="str">
        <f>IFERROR(VLOOKUP(Table49[[#This Row],[ITEM CODE]],Table2[[Item Code]:[Master Name]],2,0),"")</f>
        <v/>
      </c>
      <c r="I1009" s="41"/>
      <c r="J1009" s="65" t="str">
        <f>IFERROR(VLOOKUP(Table49[[#This Row],[ITEM CODE]],Table2[[Item Code]:[Master Name]],3,0),"")</f>
        <v/>
      </c>
      <c r="K1009" s="1" t="str">
        <f>IFERROR(VLOOKUP(Table49[[#This Row],[ITEM CODE]],Table2[[Item Code]:[Master Name]],9,0),"")</f>
        <v/>
      </c>
      <c r="L1009" s="1" t="str">
        <f>IFERROR(VLOOKUP(Table49[[#This Row],[ITEM CODE]],Table2[[Item Code]:[Master Name]],8,0),"")</f>
        <v/>
      </c>
      <c r="M1009" s="41"/>
      <c r="N1009" s="66">
        <f>IFERROR(VLOOKUP(Table49[[#This Row],[ITEM CODE]],Table2[[#All],[Item Code]:[Unit Cost]],10,0),0)</f>
        <v>0</v>
      </c>
      <c r="O1009" s="134">
        <f>IFERROR(VLOOKUP(Table49[[#This Row],[ITEM CODE]],Table2[[#All],[Item Code]:[Unit Cost]],10,0),0)</f>
        <v>0</v>
      </c>
      <c r="P1009" s="56"/>
      <c r="Q1009" s="58"/>
      <c r="R1009" s="58">
        <f>Table49[[#This Row],[QUANTITY]]*Table49[[#This Row],[INV Prices]]</f>
        <v>0</v>
      </c>
      <c r="S1009" s="67"/>
      <c r="V1009" s="41"/>
      <c r="W1009" s="4" t="str">
        <f>IFERROR(VLOOKUP(Table49[[#This Row],[ITEM CODE]],Table2[[Item Code]:[Category ]],6,0),"")</f>
        <v/>
      </c>
      <c r="X1009" s="1" t="str">
        <f>IFERROR(VLOOKUP(Table49[[#This Row],[ITEM CODE]],Table2[[Item Code]:[Sub Category]],7,0),"")</f>
        <v/>
      </c>
      <c r="Y1009" s="68" t="str">
        <f>Table49[[#This Row],[PO Number]]&amp;COUNTIFS($E$5:E1009,E1009)</f>
        <v>0</v>
      </c>
    </row>
    <row r="1010" spans="1:25" ht="14.7" customHeight="1" x14ac:dyDescent="0.3">
      <c r="A1010" s="1" t="str">
        <f>IF(Table49[[#This Row],[ITEM NAME]]="","",ROW()-4)</f>
        <v/>
      </c>
      <c r="B1010" s="68"/>
      <c r="C1010" s="4" t="str">
        <f>IFERROR(VLOOKUP(B1010,Table14[],3,0),"")</f>
        <v/>
      </c>
      <c r="D1010" s="4" t="str">
        <f>IFERROR(VLOOKUP(B1010,Table14[],2,0),"")</f>
        <v/>
      </c>
      <c r="E1010" s="4"/>
      <c r="H1010" s="41" t="str">
        <f>IFERROR(VLOOKUP(Table49[[#This Row],[ITEM CODE]],Table2[[Item Code]:[Master Name]],2,0),"")</f>
        <v/>
      </c>
      <c r="I1010" s="41"/>
      <c r="J1010" s="65" t="str">
        <f>IFERROR(VLOOKUP(Table49[[#This Row],[ITEM CODE]],Table2[[Item Code]:[Master Name]],3,0),"")</f>
        <v/>
      </c>
      <c r="K1010" s="1" t="str">
        <f>IFERROR(VLOOKUP(Table49[[#This Row],[ITEM CODE]],Table2[[Item Code]:[Master Name]],9,0),"")</f>
        <v/>
      </c>
      <c r="L1010" s="1" t="str">
        <f>IFERROR(VLOOKUP(Table49[[#This Row],[ITEM CODE]],Table2[[Item Code]:[Master Name]],8,0),"")</f>
        <v/>
      </c>
      <c r="M1010" s="41"/>
      <c r="N1010" s="66">
        <f>IFERROR(VLOOKUP(Table49[[#This Row],[ITEM CODE]],Table2[[#All],[Item Code]:[Unit Cost]],10,0),0)</f>
        <v>0</v>
      </c>
      <c r="O1010" s="134">
        <f>IFERROR(VLOOKUP(Table49[[#This Row],[ITEM CODE]],Table2[[#All],[Item Code]:[Unit Cost]],10,0),0)</f>
        <v>0</v>
      </c>
      <c r="P1010" s="56"/>
      <c r="Q1010" s="58"/>
      <c r="R1010" s="58">
        <f>Table49[[#This Row],[QUANTITY]]*Table49[[#This Row],[INV Prices]]</f>
        <v>0</v>
      </c>
      <c r="S1010" s="67"/>
      <c r="V1010" s="41"/>
      <c r="W1010" s="4" t="str">
        <f>IFERROR(VLOOKUP(Table49[[#This Row],[ITEM CODE]],Table2[[Item Code]:[Category ]],6,0),"")</f>
        <v/>
      </c>
      <c r="X1010" s="1" t="str">
        <f>IFERROR(VLOOKUP(Table49[[#This Row],[ITEM CODE]],Table2[[Item Code]:[Sub Category]],7,0),"")</f>
        <v/>
      </c>
      <c r="Y1010" s="68" t="str">
        <f>Table49[[#This Row],[PO Number]]&amp;COUNTIFS($E$5:E1010,E1010)</f>
        <v>0</v>
      </c>
    </row>
    <row r="1011" spans="1:25" ht="14.7" customHeight="1" x14ac:dyDescent="0.3">
      <c r="A1011" s="1" t="str">
        <f>IF(Table49[[#This Row],[ITEM NAME]]="","",ROW()-4)</f>
        <v/>
      </c>
      <c r="B1011" s="68"/>
      <c r="C1011" s="4" t="str">
        <f>IFERROR(VLOOKUP(B1011,Table14[],3,0),"")</f>
        <v/>
      </c>
      <c r="D1011" s="4" t="str">
        <f>IFERROR(VLOOKUP(B1011,Table14[],2,0),"")</f>
        <v/>
      </c>
      <c r="E1011" s="4"/>
      <c r="H1011" s="41" t="str">
        <f>IFERROR(VLOOKUP(Table49[[#This Row],[ITEM CODE]],Table2[[Item Code]:[Master Name]],2,0),"")</f>
        <v/>
      </c>
      <c r="I1011" s="41"/>
      <c r="J1011" s="65" t="str">
        <f>IFERROR(VLOOKUP(Table49[[#This Row],[ITEM CODE]],Table2[[Item Code]:[Master Name]],3,0),"")</f>
        <v/>
      </c>
      <c r="K1011" s="1" t="str">
        <f>IFERROR(VLOOKUP(Table49[[#This Row],[ITEM CODE]],Table2[[Item Code]:[Master Name]],9,0),"")</f>
        <v/>
      </c>
      <c r="L1011" s="1" t="str">
        <f>IFERROR(VLOOKUP(Table49[[#This Row],[ITEM CODE]],Table2[[Item Code]:[Master Name]],8,0),"")</f>
        <v/>
      </c>
      <c r="M1011" s="41"/>
      <c r="N1011" s="66">
        <f>IFERROR(VLOOKUP(Table49[[#This Row],[ITEM CODE]],Table2[[#All],[Item Code]:[Unit Cost]],10,0),0)</f>
        <v>0</v>
      </c>
      <c r="O1011" s="134">
        <f>IFERROR(VLOOKUP(Table49[[#This Row],[ITEM CODE]],Table2[[#All],[Item Code]:[Unit Cost]],10,0),0)</f>
        <v>0</v>
      </c>
      <c r="P1011" s="56"/>
      <c r="Q1011" s="58"/>
      <c r="R1011" s="58">
        <f>Table49[[#This Row],[QUANTITY]]*Table49[[#This Row],[INV Prices]]</f>
        <v>0</v>
      </c>
      <c r="S1011" s="67"/>
      <c r="V1011" s="41"/>
      <c r="W1011" s="4" t="str">
        <f>IFERROR(VLOOKUP(Table49[[#This Row],[ITEM CODE]],Table2[[Item Code]:[Category ]],6,0),"")</f>
        <v/>
      </c>
      <c r="X1011" s="1" t="str">
        <f>IFERROR(VLOOKUP(Table49[[#This Row],[ITEM CODE]],Table2[[Item Code]:[Sub Category]],7,0),"")</f>
        <v/>
      </c>
      <c r="Y1011" s="68" t="str">
        <f>Table49[[#This Row],[PO Number]]&amp;COUNTIFS($E$5:E1011,E1011)</f>
        <v>0</v>
      </c>
    </row>
    <row r="1012" spans="1:25" ht="14.7" customHeight="1" x14ac:dyDescent="0.3">
      <c r="A1012" s="1" t="str">
        <f>IF(Table49[[#This Row],[ITEM NAME]]="","",ROW()-4)</f>
        <v/>
      </c>
      <c r="B1012" s="68"/>
      <c r="C1012" s="4" t="str">
        <f>IFERROR(VLOOKUP(B1012,Table14[],3,0),"")</f>
        <v/>
      </c>
      <c r="D1012" s="4" t="str">
        <f>IFERROR(VLOOKUP(B1012,Table14[],2,0),"")</f>
        <v/>
      </c>
      <c r="E1012" s="4"/>
      <c r="H1012" s="41" t="str">
        <f>IFERROR(VLOOKUP(Table49[[#This Row],[ITEM CODE]],Table2[[Item Code]:[Master Name]],2,0),"")</f>
        <v/>
      </c>
      <c r="I1012" s="41"/>
      <c r="J1012" s="65" t="str">
        <f>IFERROR(VLOOKUP(Table49[[#This Row],[ITEM CODE]],Table2[[Item Code]:[Master Name]],3,0),"")</f>
        <v/>
      </c>
      <c r="K1012" s="1" t="str">
        <f>IFERROR(VLOOKUP(Table49[[#This Row],[ITEM CODE]],Table2[[Item Code]:[Master Name]],9,0),"")</f>
        <v/>
      </c>
      <c r="L1012" s="1" t="str">
        <f>IFERROR(VLOOKUP(Table49[[#This Row],[ITEM CODE]],Table2[[Item Code]:[Master Name]],8,0),"")</f>
        <v/>
      </c>
      <c r="M1012" s="41"/>
      <c r="N1012" s="66">
        <f>IFERROR(VLOOKUP(Table49[[#This Row],[ITEM CODE]],Table2[[#All],[Item Code]:[Unit Cost]],10,0),0)</f>
        <v>0</v>
      </c>
      <c r="O1012" s="134">
        <f>IFERROR(VLOOKUP(Table49[[#This Row],[ITEM CODE]],Table2[[#All],[Item Code]:[Unit Cost]],10,0),0)</f>
        <v>0</v>
      </c>
      <c r="P1012" s="56"/>
      <c r="Q1012" s="58"/>
      <c r="R1012" s="58">
        <f>Table49[[#This Row],[QUANTITY]]*Table49[[#This Row],[INV Prices]]</f>
        <v>0</v>
      </c>
      <c r="S1012" s="67"/>
      <c r="V1012" s="41"/>
      <c r="W1012" s="4" t="str">
        <f>IFERROR(VLOOKUP(Table49[[#This Row],[ITEM CODE]],Table2[[Item Code]:[Category ]],6,0),"")</f>
        <v/>
      </c>
      <c r="X1012" s="1" t="str">
        <f>IFERROR(VLOOKUP(Table49[[#This Row],[ITEM CODE]],Table2[[Item Code]:[Sub Category]],7,0),"")</f>
        <v/>
      </c>
      <c r="Y1012" s="68" t="str">
        <f>Table49[[#This Row],[PO Number]]&amp;COUNTIFS($E$5:E1012,E1012)</f>
        <v>0</v>
      </c>
    </row>
    <row r="1013" spans="1:25" ht="14.7" customHeight="1" x14ac:dyDescent="0.3">
      <c r="A1013" s="1" t="str">
        <f>IF(Table49[[#This Row],[ITEM NAME]]="","",ROW()-4)</f>
        <v/>
      </c>
      <c r="B1013" s="68"/>
      <c r="C1013" s="4" t="str">
        <f>IFERROR(VLOOKUP(B1013,Table14[],3,0),"")</f>
        <v/>
      </c>
      <c r="D1013" s="4" t="str">
        <f>IFERROR(VLOOKUP(B1013,Table14[],2,0),"")</f>
        <v/>
      </c>
      <c r="E1013" s="4"/>
      <c r="H1013" s="41" t="str">
        <f>IFERROR(VLOOKUP(Table49[[#This Row],[ITEM CODE]],Table2[[Item Code]:[Master Name]],2,0),"")</f>
        <v/>
      </c>
      <c r="I1013" s="41"/>
      <c r="J1013" s="65" t="str">
        <f>IFERROR(VLOOKUP(Table49[[#This Row],[ITEM CODE]],Table2[[Item Code]:[Master Name]],3,0),"")</f>
        <v/>
      </c>
      <c r="K1013" s="1" t="str">
        <f>IFERROR(VLOOKUP(Table49[[#This Row],[ITEM CODE]],Table2[[Item Code]:[Master Name]],9,0),"")</f>
        <v/>
      </c>
      <c r="L1013" s="1" t="str">
        <f>IFERROR(VLOOKUP(Table49[[#This Row],[ITEM CODE]],Table2[[Item Code]:[Master Name]],8,0),"")</f>
        <v/>
      </c>
      <c r="M1013" s="41"/>
      <c r="N1013" s="66">
        <f>IFERROR(VLOOKUP(Table49[[#This Row],[ITEM CODE]],Table2[[#All],[Item Code]:[Unit Cost]],10,0),0)</f>
        <v>0</v>
      </c>
      <c r="O1013" s="134">
        <f>IFERROR(VLOOKUP(Table49[[#This Row],[ITEM CODE]],Table2[[#All],[Item Code]:[Unit Cost]],10,0),0)</f>
        <v>0</v>
      </c>
      <c r="P1013" s="56"/>
      <c r="Q1013" s="58"/>
      <c r="R1013" s="58">
        <f>Table49[[#This Row],[QUANTITY]]*Table49[[#This Row],[INV Prices]]</f>
        <v>0</v>
      </c>
      <c r="S1013" s="67"/>
      <c r="V1013" s="41"/>
      <c r="W1013" s="4" t="str">
        <f>IFERROR(VLOOKUP(Table49[[#This Row],[ITEM CODE]],Table2[[Item Code]:[Category ]],6,0),"")</f>
        <v/>
      </c>
      <c r="X1013" s="1" t="str">
        <f>IFERROR(VLOOKUP(Table49[[#This Row],[ITEM CODE]],Table2[[Item Code]:[Sub Category]],7,0),"")</f>
        <v/>
      </c>
      <c r="Y1013" s="68" t="str">
        <f>Table49[[#This Row],[PO Number]]&amp;COUNTIFS($E$5:E1013,E1013)</f>
        <v>0</v>
      </c>
    </row>
    <row r="1014" spans="1:25" ht="14.7" customHeight="1" x14ac:dyDescent="0.3">
      <c r="A1014" s="1" t="str">
        <f>IF(Table49[[#This Row],[ITEM NAME]]="","",ROW()-4)</f>
        <v/>
      </c>
      <c r="B1014" s="68"/>
      <c r="C1014" s="4" t="str">
        <f>IFERROR(VLOOKUP(B1014,Table14[],3,0),"")</f>
        <v/>
      </c>
      <c r="D1014" s="4" t="str">
        <f>IFERROR(VLOOKUP(B1014,Table14[],2,0),"")</f>
        <v/>
      </c>
      <c r="E1014" s="4"/>
      <c r="H1014" s="41" t="str">
        <f>IFERROR(VLOOKUP(Table49[[#This Row],[ITEM CODE]],Table2[[Item Code]:[Master Name]],2,0),"")</f>
        <v/>
      </c>
      <c r="I1014" s="41"/>
      <c r="J1014" s="65" t="str">
        <f>IFERROR(VLOOKUP(Table49[[#This Row],[ITEM CODE]],Table2[[Item Code]:[Master Name]],3,0),"")</f>
        <v/>
      </c>
      <c r="K1014" s="1" t="str">
        <f>IFERROR(VLOOKUP(Table49[[#This Row],[ITEM CODE]],Table2[[Item Code]:[Master Name]],9,0),"")</f>
        <v/>
      </c>
      <c r="L1014" s="1" t="str">
        <f>IFERROR(VLOOKUP(Table49[[#This Row],[ITEM CODE]],Table2[[Item Code]:[Master Name]],8,0),"")</f>
        <v/>
      </c>
      <c r="M1014" s="41"/>
      <c r="N1014" s="66">
        <f>IFERROR(VLOOKUP(Table49[[#This Row],[ITEM CODE]],Table2[[#All],[Item Code]:[Unit Cost]],10,0),0)</f>
        <v>0</v>
      </c>
      <c r="O1014" s="134">
        <f>IFERROR(VLOOKUP(Table49[[#This Row],[ITEM CODE]],Table2[[#All],[Item Code]:[Unit Cost]],10,0),0)</f>
        <v>0</v>
      </c>
      <c r="P1014" s="56"/>
      <c r="Q1014" s="58"/>
      <c r="R1014" s="58">
        <f>Table49[[#This Row],[QUANTITY]]*Table49[[#This Row],[INV Prices]]</f>
        <v>0</v>
      </c>
      <c r="S1014" s="67"/>
      <c r="V1014" s="41"/>
      <c r="W1014" s="4" t="str">
        <f>IFERROR(VLOOKUP(Table49[[#This Row],[ITEM CODE]],Table2[[Item Code]:[Category ]],6,0),"")</f>
        <v/>
      </c>
      <c r="X1014" s="1" t="str">
        <f>IFERROR(VLOOKUP(Table49[[#This Row],[ITEM CODE]],Table2[[Item Code]:[Sub Category]],7,0),"")</f>
        <v/>
      </c>
      <c r="Y1014" s="68" t="str">
        <f>Table49[[#This Row],[PO Number]]&amp;COUNTIFS($E$5:E1014,E1014)</f>
        <v>0</v>
      </c>
    </row>
    <row r="1015" spans="1:25" ht="14.7" customHeight="1" x14ac:dyDescent="0.3">
      <c r="A1015" s="1" t="str">
        <f>IF(Table49[[#This Row],[ITEM NAME]]="","",ROW()-4)</f>
        <v/>
      </c>
      <c r="B1015" s="68"/>
      <c r="C1015" s="4" t="str">
        <f>IFERROR(VLOOKUP(B1015,Table14[],3,0),"")</f>
        <v/>
      </c>
      <c r="D1015" s="4" t="str">
        <f>IFERROR(VLOOKUP(B1015,Table14[],2,0),"")</f>
        <v/>
      </c>
      <c r="E1015" s="4"/>
      <c r="H1015" s="41" t="str">
        <f>IFERROR(VLOOKUP(Table49[[#This Row],[ITEM CODE]],Table2[[Item Code]:[Master Name]],2,0),"")</f>
        <v/>
      </c>
      <c r="I1015" s="41"/>
      <c r="J1015" s="65" t="str">
        <f>IFERROR(VLOOKUP(Table49[[#This Row],[ITEM CODE]],Table2[[Item Code]:[Master Name]],3,0),"")</f>
        <v/>
      </c>
      <c r="K1015" s="1" t="str">
        <f>IFERROR(VLOOKUP(Table49[[#This Row],[ITEM CODE]],Table2[[Item Code]:[Master Name]],9,0),"")</f>
        <v/>
      </c>
      <c r="L1015" s="1" t="str">
        <f>IFERROR(VLOOKUP(Table49[[#This Row],[ITEM CODE]],Table2[[Item Code]:[Master Name]],8,0),"")</f>
        <v/>
      </c>
      <c r="M1015" s="41"/>
      <c r="N1015" s="66">
        <f>IFERROR(VLOOKUP(Table49[[#This Row],[ITEM CODE]],Table2[[#All],[Item Code]:[Unit Cost]],10,0),0)</f>
        <v>0</v>
      </c>
      <c r="O1015" s="134">
        <f>IFERROR(VLOOKUP(Table49[[#This Row],[ITEM CODE]],Table2[[#All],[Item Code]:[Unit Cost]],10,0),0)</f>
        <v>0</v>
      </c>
      <c r="P1015" s="56"/>
      <c r="Q1015" s="58"/>
      <c r="R1015" s="58">
        <f>Table49[[#This Row],[QUANTITY]]*Table49[[#This Row],[INV Prices]]</f>
        <v>0</v>
      </c>
      <c r="S1015" s="67"/>
      <c r="V1015" s="41"/>
      <c r="W1015" s="4" t="str">
        <f>IFERROR(VLOOKUP(Table49[[#This Row],[ITEM CODE]],Table2[[Item Code]:[Category ]],6,0),"")</f>
        <v/>
      </c>
      <c r="X1015" s="1" t="str">
        <f>IFERROR(VLOOKUP(Table49[[#This Row],[ITEM CODE]],Table2[[Item Code]:[Sub Category]],7,0),"")</f>
        <v/>
      </c>
      <c r="Y1015" s="68" t="str">
        <f>Table49[[#This Row],[PO Number]]&amp;COUNTIFS($E$5:E1015,E1015)</f>
        <v>0</v>
      </c>
    </row>
    <row r="1016" spans="1:25" ht="14.7" customHeight="1" x14ac:dyDescent="0.3">
      <c r="A1016" s="1" t="str">
        <f>IF(Table49[[#This Row],[ITEM NAME]]="","",ROW()-4)</f>
        <v/>
      </c>
      <c r="B1016" s="68"/>
      <c r="C1016" s="4" t="str">
        <f>IFERROR(VLOOKUP(B1016,Table14[],3,0),"")</f>
        <v/>
      </c>
      <c r="D1016" s="4" t="str">
        <f>IFERROR(VLOOKUP(B1016,Table14[],2,0),"")</f>
        <v/>
      </c>
      <c r="E1016" s="4"/>
      <c r="H1016" s="41" t="str">
        <f>IFERROR(VLOOKUP(Table49[[#This Row],[ITEM CODE]],Table2[[Item Code]:[Master Name]],2,0),"")</f>
        <v/>
      </c>
      <c r="I1016" s="41"/>
      <c r="J1016" s="65" t="str">
        <f>IFERROR(VLOOKUP(Table49[[#This Row],[ITEM CODE]],Table2[[Item Code]:[Master Name]],3,0),"")</f>
        <v/>
      </c>
      <c r="K1016" s="1" t="str">
        <f>IFERROR(VLOOKUP(Table49[[#This Row],[ITEM CODE]],Table2[[Item Code]:[Master Name]],9,0),"")</f>
        <v/>
      </c>
      <c r="L1016" s="1" t="str">
        <f>IFERROR(VLOOKUP(Table49[[#This Row],[ITEM CODE]],Table2[[Item Code]:[Master Name]],8,0),"")</f>
        <v/>
      </c>
      <c r="M1016" s="41"/>
      <c r="N1016" s="66">
        <f>IFERROR(VLOOKUP(Table49[[#This Row],[ITEM CODE]],Table2[[#All],[Item Code]:[Unit Cost]],10,0),0)</f>
        <v>0</v>
      </c>
      <c r="O1016" s="134">
        <f>IFERROR(VLOOKUP(Table49[[#This Row],[ITEM CODE]],Table2[[#All],[Item Code]:[Unit Cost]],10,0),0)</f>
        <v>0</v>
      </c>
      <c r="P1016" s="56"/>
      <c r="Q1016" s="58"/>
      <c r="R1016" s="58">
        <f>Table49[[#This Row],[QUANTITY]]*Table49[[#This Row],[INV Prices]]</f>
        <v>0</v>
      </c>
      <c r="S1016" s="67"/>
      <c r="V1016" s="41"/>
      <c r="W1016" s="4" t="str">
        <f>IFERROR(VLOOKUP(Table49[[#This Row],[ITEM CODE]],Table2[[Item Code]:[Category ]],6,0),"")</f>
        <v/>
      </c>
      <c r="X1016" s="1" t="str">
        <f>IFERROR(VLOOKUP(Table49[[#This Row],[ITEM CODE]],Table2[[Item Code]:[Sub Category]],7,0),"")</f>
        <v/>
      </c>
      <c r="Y1016" s="68" t="str">
        <f>Table49[[#This Row],[PO Number]]&amp;COUNTIFS($E$5:E1016,E1016)</f>
        <v>0</v>
      </c>
    </row>
    <row r="1017" spans="1:25" ht="14.7" customHeight="1" x14ac:dyDescent="0.3">
      <c r="A1017" s="1" t="str">
        <f>IF(Table49[[#This Row],[ITEM NAME]]="","",ROW()-4)</f>
        <v/>
      </c>
      <c r="B1017" s="68"/>
      <c r="C1017" s="4" t="str">
        <f>IFERROR(VLOOKUP(B1017,Table14[],3,0),"")</f>
        <v/>
      </c>
      <c r="D1017" s="4" t="str">
        <f>IFERROR(VLOOKUP(B1017,Table14[],2,0),"")</f>
        <v/>
      </c>
      <c r="E1017" s="4"/>
      <c r="H1017" s="41" t="str">
        <f>IFERROR(VLOOKUP(Table49[[#This Row],[ITEM CODE]],Table2[[Item Code]:[Master Name]],2,0),"")</f>
        <v/>
      </c>
      <c r="I1017" s="41"/>
      <c r="J1017" s="65" t="str">
        <f>IFERROR(VLOOKUP(Table49[[#This Row],[ITEM CODE]],Table2[[Item Code]:[Master Name]],3,0),"")</f>
        <v/>
      </c>
      <c r="K1017" s="1" t="str">
        <f>IFERROR(VLOOKUP(Table49[[#This Row],[ITEM CODE]],Table2[[Item Code]:[Master Name]],9,0),"")</f>
        <v/>
      </c>
      <c r="L1017" s="1" t="str">
        <f>IFERROR(VLOOKUP(Table49[[#This Row],[ITEM CODE]],Table2[[Item Code]:[Master Name]],8,0),"")</f>
        <v/>
      </c>
      <c r="M1017" s="41"/>
      <c r="N1017" s="66">
        <f>IFERROR(VLOOKUP(Table49[[#This Row],[ITEM CODE]],Table2[[#All],[Item Code]:[Unit Cost]],10,0),0)</f>
        <v>0</v>
      </c>
      <c r="O1017" s="134">
        <f>IFERROR(VLOOKUP(Table49[[#This Row],[ITEM CODE]],Table2[[#All],[Item Code]:[Unit Cost]],10,0),0)</f>
        <v>0</v>
      </c>
      <c r="P1017" s="56"/>
      <c r="Q1017" s="58"/>
      <c r="R1017" s="58">
        <f>Table49[[#This Row],[QUANTITY]]*Table49[[#This Row],[INV Prices]]</f>
        <v>0</v>
      </c>
      <c r="S1017" s="67"/>
      <c r="V1017" s="41"/>
      <c r="W1017" s="4" t="str">
        <f>IFERROR(VLOOKUP(Table49[[#This Row],[ITEM CODE]],Table2[[Item Code]:[Category ]],6,0),"")</f>
        <v/>
      </c>
      <c r="X1017" s="1" t="str">
        <f>IFERROR(VLOOKUP(Table49[[#This Row],[ITEM CODE]],Table2[[Item Code]:[Sub Category]],7,0),"")</f>
        <v/>
      </c>
      <c r="Y1017" s="68" t="str">
        <f>Table49[[#This Row],[PO Number]]&amp;COUNTIFS($E$5:E1017,E1017)</f>
        <v>0</v>
      </c>
    </row>
    <row r="1018" spans="1:25" ht="14.7" customHeight="1" x14ac:dyDescent="0.3">
      <c r="A1018" s="1" t="str">
        <f>IF(Table49[[#This Row],[ITEM NAME]]="","",ROW()-4)</f>
        <v/>
      </c>
      <c r="B1018" s="68"/>
      <c r="C1018" s="4" t="str">
        <f>IFERROR(VLOOKUP(B1018,Table14[],3,0),"")</f>
        <v/>
      </c>
      <c r="D1018" s="4" t="str">
        <f>IFERROR(VLOOKUP(B1018,Table14[],2,0),"")</f>
        <v/>
      </c>
      <c r="E1018" s="4"/>
      <c r="H1018" s="41" t="str">
        <f>IFERROR(VLOOKUP(Table49[[#This Row],[ITEM CODE]],Table2[[Item Code]:[Master Name]],2,0),"")</f>
        <v/>
      </c>
      <c r="I1018" s="41"/>
      <c r="J1018" s="65" t="str">
        <f>IFERROR(VLOOKUP(Table49[[#This Row],[ITEM CODE]],Table2[[Item Code]:[Master Name]],3,0),"")</f>
        <v/>
      </c>
      <c r="K1018" s="1" t="str">
        <f>IFERROR(VLOOKUP(Table49[[#This Row],[ITEM CODE]],Table2[[Item Code]:[Master Name]],9,0),"")</f>
        <v/>
      </c>
      <c r="L1018" s="1" t="str">
        <f>IFERROR(VLOOKUP(Table49[[#This Row],[ITEM CODE]],Table2[[Item Code]:[Master Name]],8,0),"")</f>
        <v/>
      </c>
      <c r="M1018" s="41"/>
      <c r="N1018" s="66">
        <f>IFERROR(VLOOKUP(Table49[[#This Row],[ITEM CODE]],Table2[[#All],[Item Code]:[Unit Cost]],10,0),0)</f>
        <v>0</v>
      </c>
      <c r="O1018" s="134">
        <f>IFERROR(VLOOKUP(Table49[[#This Row],[ITEM CODE]],Table2[[#All],[Item Code]:[Unit Cost]],10,0),0)</f>
        <v>0</v>
      </c>
      <c r="P1018" s="56"/>
      <c r="Q1018" s="58"/>
      <c r="R1018" s="58">
        <f>Table49[[#This Row],[QUANTITY]]*Table49[[#This Row],[INV Prices]]</f>
        <v>0</v>
      </c>
      <c r="S1018" s="67"/>
      <c r="V1018" s="41"/>
      <c r="W1018" s="4" t="str">
        <f>IFERROR(VLOOKUP(Table49[[#This Row],[ITEM CODE]],Table2[[Item Code]:[Category ]],6,0),"")</f>
        <v/>
      </c>
      <c r="X1018" s="1" t="str">
        <f>IFERROR(VLOOKUP(Table49[[#This Row],[ITEM CODE]],Table2[[Item Code]:[Sub Category]],7,0),"")</f>
        <v/>
      </c>
      <c r="Y1018" s="68" t="str">
        <f>Table49[[#This Row],[PO Number]]&amp;COUNTIFS($E$5:E1018,E1018)</f>
        <v>0</v>
      </c>
    </row>
    <row r="1019" spans="1:25" ht="14.7" customHeight="1" x14ac:dyDescent="0.3">
      <c r="A1019" s="1" t="str">
        <f>IF(Table49[[#This Row],[ITEM NAME]]="","",ROW()-4)</f>
        <v/>
      </c>
      <c r="B1019" s="68"/>
      <c r="C1019" s="4" t="str">
        <f>IFERROR(VLOOKUP(B1019,Table14[],3,0),"")</f>
        <v/>
      </c>
      <c r="D1019" s="4" t="str">
        <f>IFERROR(VLOOKUP(B1019,Table14[],2,0),"")</f>
        <v/>
      </c>
      <c r="E1019" s="4"/>
      <c r="H1019" s="41" t="str">
        <f>IFERROR(VLOOKUP(Table49[[#This Row],[ITEM CODE]],Table2[[Item Code]:[Master Name]],2,0),"")</f>
        <v/>
      </c>
      <c r="I1019" s="41"/>
      <c r="J1019" s="65" t="str">
        <f>IFERROR(VLOOKUP(Table49[[#This Row],[ITEM CODE]],Table2[[Item Code]:[Master Name]],3,0),"")</f>
        <v/>
      </c>
      <c r="K1019" s="1" t="str">
        <f>IFERROR(VLOOKUP(Table49[[#This Row],[ITEM CODE]],Table2[[Item Code]:[Master Name]],9,0),"")</f>
        <v/>
      </c>
      <c r="L1019" s="1" t="str">
        <f>IFERROR(VLOOKUP(Table49[[#This Row],[ITEM CODE]],Table2[[Item Code]:[Master Name]],8,0),"")</f>
        <v/>
      </c>
      <c r="M1019" s="41"/>
      <c r="N1019" s="66">
        <f>IFERROR(VLOOKUP(Table49[[#This Row],[ITEM CODE]],Table2[[#All],[Item Code]:[Unit Cost]],10,0),0)</f>
        <v>0</v>
      </c>
      <c r="O1019" s="134">
        <f>IFERROR(VLOOKUP(Table49[[#This Row],[ITEM CODE]],Table2[[#All],[Item Code]:[Unit Cost]],10,0),0)</f>
        <v>0</v>
      </c>
      <c r="P1019" s="56"/>
      <c r="Q1019" s="58"/>
      <c r="R1019" s="58">
        <f>Table49[[#This Row],[QUANTITY]]*Table49[[#This Row],[INV Prices]]</f>
        <v>0</v>
      </c>
      <c r="S1019" s="67"/>
      <c r="V1019" s="41"/>
      <c r="W1019" s="4" t="str">
        <f>IFERROR(VLOOKUP(Table49[[#This Row],[ITEM CODE]],Table2[[Item Code]:[Category ]],6,0),"")</f>
        <v/>
      </c>
      <c r="X1019" s="1" t="str">
        <f>IFERROR(VLOOKUP(Table49[[#This Row],[ITEM CODE]],Table2[[Item Code]:[Sub Category]],7,0),"")</f>
        <v/>
      </c>
      <c r="Y1019" s="68" t="str">
        <f>Table49[[#This Row],[PO Number]]&amp;COUNTIFS($E$5:E1019,E1019)</f>
        <v>0</v>
      </c>
    </row>
    <row r="1020" spans="1:25" ht="14.7" customHeight="1" x14ac:dyDescent="0.3">
      <c r="A1020" s="1" t="str">
        <f>IF(Table49[[#This Row],[ITEM NAME]]="","",ROW()-4)</f>
        <v/>
      </c>
      <c r="B1020" s="68"/>
      <c r="C1020" s="4" t="str">
        <f>IFERROR(VLOOKUP(B1020,Table14[],3,0),"")</f>
        <v/>
      </c>
      <c r="D1020" s="4" t="str">
        <f>IFERROR(VLOOKUP(B1020,Table14[],2,0),"")</f>
        <v/>
      </c>
      <c r="E1020" s="4"/>
      <c r="H1020" s="41" t="str">
        <f>IFERROR(VLOOKUP(Table49[[#This Row],[ITEM CODE]],Table2[[Item Code]:[Master Name]],2,0),"")</f>
        <v/>
      </c>
      <c r="I1020" s="41"/>
      <c r="J1020" s="65" t="str">
        <f>IFERROR(VLOOKUP(Table49[[#This Row],[ITEM CODE]],Table2[[Item Code]:[Master Name]],3,0),"")</f>
        <v/>
      </c>
      <c r="K1020" s="1" t="str">
        <f>IFERROR(VLOOKUP(Table49[[#This Row],[ITEM CODE]],Table2[[Item Code]:[Master Name]],9,0),"")</f>
        <v/>
      </c>
      <c r="L1020" s="1" t="str">
        <f>IFERROR(VLOOKUP(Table49[[#This Row],[ITEM CODE]],Table2[[Item Code]:[Master Name]],8,0),"")</f>
        <v/>
      </c>
      <c r="M1020" s="41"/>
      <c r="N1020" s="66">
        <f>IFERROR(VLOOKUP(Table49[[#This Row],[ITEM CODE]],Table2[[#All],[Item Code]:[Unit Cost]],10,0),0)</f>
        <v>0</v>
      </c>
      <c r="O1020" s="134">
        <f>IFERROR(VLOOKUP(Table49[[#This Row],[ITEM CODE]],Table2[[#All],[Item Code]:[Unit Cost]],10,0),0)</f>
        <v>0</v>
      </c>
      <c r="P1020" s="56"/>
      <c r="Q1020" s="58"/>
      <c r="R1020" s="58">
        <f>Table49[[#This Row],[QUANTITY]]*Table49[[#This Row],[INV Prices]]</f>
        <v>0</v>
      </c>
      <c r="S1020" s="67"/>
      <c r="V1020" s="41"/>
      <c r="W1020" s="4" t="str">
        <f>IFERROR(VLOOKUP(Table49[[#This Row],[ITEM CODE]],Table2[[Item Code]:[Category ]],6,0),"")</f>
        <v/>
      </c>
      <c r="X1020" s="1" t="str">
        <f>IFERROR(VLOOKUP(Table49[[#This Row],[ITEM CODE]],Table2[[Item Code]:[Sub Category]],7,0),"")</f>
        <v/>
      </c>
      <c r="Y1020" s="68" t="str">
        <f>Table49[[#This Row],[PO Number]]&amp;COUNTIFS($E$5:E1020,E1020)</f>
        <v>0</v>
      </c>
    </row>
    <row r="1021" spans="1:25" ht="14.7" customHeight="1" x14ac:dyDescent="0.3">
      <c r="A1021" s="1" t="str">
        <f>IF(Table49[[#This Row],[ITEM NAME]]="","",ROW()-4)</f>
        <v/>
      </c>
      <c r="B1021" s="68"/>
      <c r="C1021" s="4" t="str">
        <f>IFERROR(VLOOKUP(B1021,Table14[],3,0),"")</f>
        <v/>
      </c>
      <c r="D1021" s="4" t="str">
        <f>IFERROR(VLOOKUP(B1021,Table14[],2,0),"")</f>
        <v/>
      </c>
      <c r="E1021" s="4"/>
      <c r="H1021" s="41" t="str">
        <f>IFERROR(VLOOKUP(Table49[[#This Row],[ITEM CODE]],Table2[[Item Code]:[Master Name]],2,0),"")</f>
        <v/>
      </c>
      <c r="I1021" s="41"/>
      <c r="J1021" s="65" t="str">
        <f>IFERROR(VLOOKUP(Table49[[#This Row],[ITEM CODE]],Table2[[Item Code]:[Master Name]],3,0),"")</f>
        <v/>
      </c>
      <c r="K1021" s="1" t="str">
        <f>IFERROR(VLOOKUP(Table49[[#This Row],[ITEM CODE]],Table2[[Item Code]:[Master Name]],9,0),"")</f>
        <v/>
      </c>
      <c r="L1021" s="1" t="str">
        <f>IFERROR(VLOOKUP(Table49[[#This Row],[ITEM CODE]],Table2[[Item Code]:[Master Name]],8,0),"")</f>
        <v/>
      </c>
      <c r="M1021" s="41"/>
      <c r="N1021" s="66">
        <f>IFERROR(VLOOKUP(Table49[[#This Row],[ITEM CODE]],Table2[[#All],[Item Code]:[Unit Cost]],10,0),0)</f>
        <v>0</v>
      </c>
      <c r="O1021" s="134">
        <f>IFERROR(VLOOKUP(Table49[[#This Row],[ITEM CODE]],Table2[[#All],[Item Code]:[Unit Cost]],10,0),0)</f>
        <v>0</v>
      </c>
      <c r="P1021" s="56"/>
      <c r="Q1021" s="58"/>
      <c r="R1021" s="58">
        <f>Table49[[#This Row],[QUANTITY]]*Table49[[#This Row],[INV Prices]]</f>
        <v>0</v>
      </c>
      <c r="S1021" s="67"/>
      <c r="V1021" s="41"/>
      <c r="W1021" s="4" t="str">
        <f>IFERROR(VLOOKUP(Table49[[#This Row],[ITEM CODE]],Table2[[Item Code]:[Category ]],6,0),"")</f>
        <v/>
      </c>
      <c r="X1021" s="1" t="str">
        <f>IFERROR(VLOOKUP(Table49[[#This Row],[ITEM CODE]],Table2[[Item Code]:[Sub Category]],7,0),"")</f>
        <v/>
      </c>
      <c r="Y1021" s="68" t="str">
        <f>Table49[[#This Row],[PO Number]]&amp;COUNTIFS($E$5:E1021,E1021)</f>
        <v>0</v>
      </c>
    </row>
    <row r="1022" spans="1:25" ht="14.7" customHeight="1" x14ac:dyDescent="0.3">
      <c r="A1022" s="1" t="str">
        <f>IF(Table49[[#This Row],[ITEM NAME]]="","",ROW()-4)</f>
        <v/>
      </c>
      <c r="B1022" s="68"/>
      <c r="C1022" s="4" t="str">
        <f>IFERROR(VLOOKUP(B1022,Table14[],3,0),"")</f>
        <v/>
      </c>
      <c r="D1022" s="4" t="str">
        <f>IFERROR(VLOOKUP(B1022,Table14[],2,0),"")</f>
        <v/>
      </c>
      <c r="E1022" s="4"/>
      <c r="H1022" s="41" t="str">
        <f>IFERROR(VLOOKUP(Table49[[#This Row],[ITEM CODE]],Table2[[Item Code]:[Master Name]],2,0),"")</f>
        <v/>
      </c>
      <c r="I1022" s="41"/>
      <c r="J1022" s="65" t="str">
        <f>IFERROR(VLOOKUP(Table49[[#This Row],[ITEM CODE]],Table2[[Item Code]:[Master Name]],3,0),"")</f>
        <v/>
      </c>
      <c r="K1022" s="1" t="str">
        <f>IFERROR(VLOOKUP(Table49[[#This Row],[ITEM CODE]],Table2[[Item Code]:[Master Name]],9,0),"")</f>
        <v/>
      </c>
      <c r="L1022" s="1" t="str">
        <f>IFERROR(VLOOKUP(Table49[[#This Row],[ITEM CODE]],Table2[[Item Code]:[Master Name]],8,0),"")</f>
        <v/>
      </c>
      <c r="M1022" s="41"/>
      <c r="N1022" s="66">
        <f>IFERROR(VLOOKUP(Table49[[#This Row],[ITEM CODE]],Table2[[#All],[Item Code]:[Unit Cost]],10,0),0)</f>
        <v>0</v>
      </c>
      <c r="O1022" s="134">
        <f>IFERROR(VLOOKUP(Table49[[#This Row],[ITEM CODE]],Table2[[#All],[Item Code]:[Unit Cost]],10,0),0)</f>
        <v>0</v>
      </c>
      <c r="P1022" s="56"/>
      <c r="Q1022" s="58"/>
      <c r="R1022" s="58">
        <f>Table49[[#This Row],[QUANTITY]]*Table49[[#This Row],[INV Prices]]</f>
        <v>0</v>
      </c>
      <c r="S1022" s="67"/>
      <c r="V1022" s="41"/>
      <c r="W1022" s="4" t="str">
        <f>IFERROR(VLOOKUP(Table49[[#This Row],[ITEM CODE]],Table2[[Item Code]:[Category ]],6,0),"")</f>
        <v/>
      </c>
      <c r="X1022" s="1" t="str">
        <f>IFERROR(VLOOKUP(Table49[[#This Row],[ITEM CODE]],Table2[[Item Code]:[Sub Category]],7,0),"")</f>
        <v/>
      </c>
      <c r="Y1022" s="68" t="str">
        <f>Table49[[#This Row],[PO Number]]&amp;COUNTIFS($E$5:E1022,E1022)</f>
        <v>0</v>
      </c>
    </row>
    <row r="1023" spans="1:25" ht="14.7" customHeight="1" x14ac:dyDescent="0.3">
      <c r="A1023" s="1" t="str">
        <f>IF(Table49[[#This Row],[ITEM NAME]]="","",ROW()-4)</f>
        <v/>
      </c>
      <c r="B1023" s="68"/>
      <c r="C1023" s="4" t="str">
        <f>IFERROR(VLOOKUP(B1023,Table14[],3,0),"")</f>
        <v/>
      </c>
      <c r="D1023" s="4" t="str">
        <f>IFERROR(VLOOKUP(B1023,Table14[],2,0),"")</f>
        <v/>
      </c>
      <c r="E1023" s="4"/>
      <c r="H1023" s="41" t="str">
        <f>IFERROR(VLOOKUP(Table49[[#This Row],[ITEM CODE]],Table2[[Item Code]:[Master Name]],2,0),"")</f>
        <v/>
      </c>
      <c r="I1023" s="41"/>
      <c r="J1023" s="65" t="str">
        <f>IFERROR(VLOOKUP(Table49[[#This Row],[ITEM CODE]],Table2[[Item Code]:[Master Name]],3,0),"")</f>
        <v/>
      </c>
      <c r="K1023" s="1" t="str">
        <f>IFERROR(VLOOKUP(Table49[[#This Row],[ITEM CODE]],Table2[[Item Code]:[Master Name]],9,0),"")</f>
        <v/>
      </c>
      <c r="L1023" s="1" t="str">
        <f>IFERROR(VLOOKUP(Table49[[#This Row],[ITEM CODE]],Table2[[Item Code]:[Master Name]],8,0),"")</f>
        <v/>
      </c>
      <c r="M1023" s="41"/>
      <c r="N1023" s="66">
        <f>IFERROR(VLOOKUP(Table49[[#This Row],[ITEM CODE]],Table2[[#All],[Item Code]:[Unit Cost]],10,0),0)</f>
        <v>0</v>
      </c>
      <c r="O1023" s="134">
        <f>IFERROR(VLOOKUP(Table49[[#This Row],[ITEM CODE]],Table2[[#All],[Item Code]:[Unit Cost]],10,0),0)</f>
        <v>0</v>
      </c>
      <c r="P1023" s="56"/>
      <c r="Q1023" s="58"/>
      <c r="R1023" s="58">
        <f>Table49[[#This Row],[QUANTITY]]*Table49[[#This Row],[INV Prices]]</f>
        <v>0</v>
      </c>
      <c r="S1023" s="67"/>
      <c r="V1023" s="41"/>
      <c r="W1023" s="4" t="str">
        <f>IFERROR(VLOOKUP(Table49[[#This Row],[ITEM CODE]],Table2[[Item Code]:[Category ]],6,0),"")</f>
        <v/>
      </c>
      <c r="X1023" s="1" t="str">
        <f>IFERROR(VLOOKUP(Table49[[#This Row],[ITEM CODE]],Table2[[Item Code]:[Sub Category]],7,0),"")</f>
        <v/>
      </c>
      <c r="Y1023" s="68" t="str">
        <f>Table49[[#This Row],[PO Number]]&amp;COUNTIFS($E$5:E1023,E1023)</f>
        <v>0</v>
      </c>
    </row>
    <row r="1024" spans="1:25" ht="14.7" customHeight="1" x14ac:dyDescent="0.3">
      <c r="A1024" s="1" t="str">
        <f>IF(Table49[[#This Row],[ITEM NAME]]="","",ROW()-4)</f>
        <v/>
      </c>
      <c r="B1024" s="68"/>
      <c r="C1024" s="4" t="str">
        <f>IFERROR(VLOOKUP(B1024,Table14[],3,0),"")</f>
        <v/>
      </c>
      <c r="D1024" s="4" t="str">
        <f>IFERROR(VLOOKUP(B1024,Table14[],2,0),"")</f>
        <v/>
      </c>
      <c r="E1024" s="4"/>
      <c r="H1024" s="41" t="str">
        <f>IFERROR(VLOOKUP(Table49[[#This Row],[ITEM CODE]],Table2[[Item Code]:[Master Name]],2,0),"")</f>
        <v/>
      </c>
      <c r="I1024" s="41"/>
      <c r="J1024" s="65" t="str">
        <f>IFERROR(VLOOKUP(Table49[[#This Row],[ITEM CODE]],Table2[[Item Code]:[Master Name]],3,0),"")</f>
        <v/>
      </c>
      <c r="K1024" s="1" t="str">
        <f>IFERROR(VLOOKUP(Table49[[#This Row],[ITEM CODE]],Table2[[Item Code]:[Master Name]],9,0),"")</f>
        <v/>
      </c>
      <c r="L1024" s="1" t="str">
        <f>IFERROR(VLOOKUP(Table49[[#This Row],[ITEM CODE]],Table2[[Item Code]:[Master Name]],8,0),"")</f>
        <v/>
      </c>
      <c r="M1024" s="41"/>
      <c r="N1024" s="66">
        <f>IFERROR(VLOOKUP(Table49[[#This Row],[ITEM CODE]],Table2[[#All],[Item Code]:[Unit Cost]],10,0),0)</f>
        <v>0</v>
      </c>
      <c r="O1024" s="134">
        <f>IFERROR(VLOOKUP(Table49[[#This Row],[ITEM CODE]],Table2[[#All],[Item Code]:[Unit Cost]],10,0),0)</f>
        <v>0</v>
      </c>
      <c r="P1024" s="56"/>
      <c r="Q1024" s="58"/>
      <c r="R1024" s="58">
        <f>Table49[[#This Row],[QUANTITY]]*Table49[[#This Row],[INV Prices]]</f>
        <v>0</v>
      </c>
      <c r="S1024" s="67"/>
      <c r="V1024" s="41"/>
      <c r="W1024" s="4" t="str">
        <f>IFERROR(VLOOKUP(Table49[[#This Row],[ITEM CODE]],Table2[[Item Code]:[Category ]],6,0),"")</f>
        <v/>
      </c>
      <c r="X1024" s="1" t="str">
        <f>IFERROR(VLOOKUP(Table49[[#This Row],[ITEM CODE]],Table2[[Item Code]:[Sub Category]],7,0),"")</f>
        <v/>
      </c>
      <c r="Y1024" s="68" t="str">
        <f>Table49[[#This Row],[PO Number]]&amp;COUNTIFS($E$5:E1024,E1024)</f>
        <v>0</v>
      </c>
    </row>
    <row r="1025" spans="1:25" ht="14.7" customHeight="1" x14ac:dyDescent="0.3">
      <c r="A1025" s="1" t="str">
        <f>IF(Table49[[#This Row],[ITEM NAME]]="","",ROW()-4)</f>
        <v/>
      </c>
      <c r="B1025" s="68"/>
      <c r="C1025" s="4" t="str">
        <f>IFERROR(VLOOKUP(B1025,Table14[],3,0),"")</f>
        <v/>
      </c>
      <c r="D1025" s="4" t="str">
        <f>IFERROR(VLOOKUP(B1025,Table14[],2,0),"")</f>
        <v/>
      </c>
      <c r="E1025" s="4"/>
      <c r="H1025" s="41" t="str">
        <f>IFERROR(VLOOKUP(Table49[[#This Row],[ITEM CODE]],Table2[[Item Code]:[Master Name]],2,0),"")</f>
        <v/>
      </c>
      <c r="I1025" s="41"/>
      <c r="J1025" s="65" t="str">
        <f>IFERROR(VLOOKUP(Table49[[#This Row],[ITEM CODE]],Table2[[Item Code]:[Master Name]],3,0),"")</f>
        <v/>
      </c>
      <c r="K1025" s="1" t="str">
        <f>IFERROR(VLOOKUP(Table49[[#This Row],[ITEM CODE]],Table2[[Item Code]:[Master Name]],9,0),"")</f>
        <v/>
      </c>
      <c r="L1025" s="1" t="str">
        <f>IFERROR(VLOOKUP(Table49[[#This Row],[ITEM CODE]],Table2[[Item Code]:[Master Name]],8,0),"")</f>
        <v/>
      </c>
      <c r="M1025" s="41"/>
      <c r="N1025" s="66">
        <f>IFERROR(VLOOKUP(Table49[[#This Row],[ITEM CODE]],Table2[[#All],[Item Code]:[Unit Cost]],10,0),0)</f>
        <v>0</v>
      </c>
      <c r="O1025" s="134">
        <f>IFERROR(VLOOKUP(Table49[[#This Row],[ITEM CODE]],Table2[[#All],[Item Code]:[Unit Cost]],10,0),0)</f>
        <v>0</v>
      </c>
      <c r="P1025" s="56"/>
      <c r="Q1025" s="58"/>
      <c r="R1025" s="58">
        <f>Table49[[#This Row],[QUANTITY]]*Table49[[#This Row],[INV Prices]]</f>
        <v>0</v>
      </c>
      <c r="S1025" s="67"/>
      <c r="V1025" s="41"/>
      <c r="W1025" s="4" t="str">
        <f>IFERROR(VLOOKUP(Table49[[#This Row],[ITEM CODE]],Table2[[Item Code]:[Category ]],6,0),"")</f>
        <v/>
      </c>
      <c r="X1025" s="1" t="str">
        <f>IFERROR(VLOOKUP(Table49[[#This Row],[ITEM CODE]],Table2[[Item Code]:[Sub Category]],7,0),"")</f>
        <v/>
      </c>
      <c r="Y1025" s="68" t="str">
        <f>Table49[[#This Row],[PO Number]]&amp;COUNTIFS($E$5:E1025,E1025)</f>
        <v>0</v>
      </c>
    </row>
    <row r="1026" spans="1:25" ht="14.7" customHeight="1" x14ac:dyDescent="0.3">
      <c r="A1026" s="1" t="str">
        <f>IF(Table49[[#This Row],[ITEM NAME]]="","",ROW()-4)</f>
        <v/>
      </c>
      <c r="B1026" s="68"/>
      <c r="C1026" s="4" t="str">
        <f>IFERROR(VLOOKUP(B1026,Table14[],3,0),"")</f>
        <v/>
      </c>
      <c r="D1026" s="4" t="str">
        <f>IFERROR(VLOOKUP(B1026,Table14[],2,0),"")</f>
        <v/>
      </c>
      <c r="E1026" s="4"/>
      <c r="H1026" s="41" t="str">
        <f>IFERROR(VLOOKUP(Table49[[#This Row],[ITEM CODE]],Table2[[Item Code]:[Master Name]],2,0),"")</f>
        <v/>
      </c>
      <c r="I1026" s="41"/>
      <c r="J1026" s="65" t="str">
        <f>IFERROR(VLOOKUP(Table49[[#This Row],[ITEM CODE]],Table2[[Item Code]:[Master Name]],3,0),"")</f>
        <v/>
      </c>
      <c r="K1026" s="1" t="str">
        <f>IFERROR(VLOOKUP(Table49[[#This Row],[ITEM CODE]],Table2[[Item Code]:[Master Name]],9,0),"")</f>
        <v/>
      </c>
      <c r="L1026" s="1" t="str">
        <f>IFERROR(VLOOKUP(Table49[[#This Row],[ITEM CODE]],Table2[[Item Code]:[Master Name]],8,0),"")</f>
        <v/>
      </c>
      <c r="M1026" s="41"/>
      <c r="N1026" s="66">
        <f>IFERROR(VLOOKUP(Table49[[#This Row],[ITEM CODE]],Table2[[#All],[Item Code]:[Unit Cost]],10,0),0)</f>
        <v>0</v>
      </c>
      <c r="O1026" s="134">
        <f>IFERROR(VLOOKUP(Table49[[#This Row],[ITEM CODE]],Table2[[#All],[Item Code]:[Unit Cost]],10,0),0)</f>
        <v>0</v>
      </c>
      <c r="P1026" s="56"/>
      <c r="Q1026" s="58"/>
      <c r="R1026" s="58">
        <f>Table49[[#This Row],[QUANTITY]]*Table49[[#This Row],[INV Prices]]</f>
        <v>0</v>
      </c>
      <c r="S1026" s="67"/>
      <c r="V1026" s="41"/>
      <c r="W1026" s="4" t="str">
        <f>IFERROR(VLOOKUP(Table49[[#This Row],[ITEM CODE]],Table2[[Item Code]:[Category ]],6,0),"")</f>
        <v/>
      </c>
      <c r="X1026" s="1" t="str">
        <f>IFERROR(VLOOKUP(Table49[[#This Row],[ITEM CODE]],Table2[[Item Code]:[Sub Category]],7,0),"")</f>
        <v/>
      </c>
      <c r="Y1026" s="68" t="str">
        <f>Table49[[#This Row],[PO Number]]&amp;COUNTIFS($E$5:E1026,E1026)</f>
        <v>0</v>
      </c>
    </row>
    <row r="1027" spans="1:25" ht="14.7" customHeight="1" x14ac:dyDescent="0.3">
      <c r="A1027" s="1" t="str">
        <f>IF(Table49[[#This Row],[ITEM NAME]]="","",ROW()-4)</f>
        <v/>
      </c>
      <c r="B1027" s="68"/>
      <c r="C1027" s="4" t="str">
        <f>IFERROR(VLOOKUP(B1027,Table14[],3,0),"")</f>
        <v/>
      </c>
      <c r="D1027" s="4" t="str">
        <f>IFERROR(VLOOKUP(B1027,Table14[],2,0),"")</f>
        <v/>
      </c>
      <c r="E1027" s="4"/>
      <c r="H1027" s="41" t="str">
        <f>IFERROR(VLOOKUP(Table49[[#This Row],[ITEM CODE]],Table2[[Item Code]:[Master Name]],2,0),"")</f>
        <v/>
      </c>
      <c r="I1027" s="41"/>
      <c r="J1027" s="65" t="str">
        <f>IFERROR(VLOOKUP(Table49[[#This Row],[ITEM CODE]],Table2[[Item Code]:[Master Name]],3,0),"")</f>
        <v/>
      </c>
      <c r="K1027" s="1" t="str">
        <f>IFERROR(VLOOKUP(Table49[[#This Row],[ITEM CODE]],Table2[[Item Code]:[Master Name]],9,0),"")</f>
        <v/>
      </c>
      <c r="L1027" s="1" t="str">
        <f>IFERROR(VLOOKUP(Table49[[#This Row],[ITEM CODE]],Table2[[Item Code]:[Master Name]],8,0),"")</f>
        <v/>
      </c>
      <c r="M1027" s="41"/>
      <c r="N1027" s="66">
        <f>IFERROR(VLOOKUP(Table49[[#This Row],[ITEM CODE]],Table2[[#All],[Item Code]:[Unit Cost]],10,0),0)</f>
        <v>0</v>
      </c>
      <c r="O1027" s="134">
        <f>IFERROR(VLOOKUP(Table49[[#This Row],[ITEM CODE]],Table2[[#All],[Item Code]:[Unit Cost]],10,0),0)</f>
        <v>0</v>
      </c>
      <c r="P1027" s="56"/>
      <c r="Q1027" s="58"/>
      <c r="R1027" s="58">
        <f>Table49[[#This Row],[QUANTITY]]*Table49[[#This Row],[INV Prices]]</f>
        <v>0</v>
      </c>
      <c r="S1027" s="67"/>
      <c r="V1027" s="41"/>
      <c r="W1027" s="4" t="str">
        <f>IFERROR(VLOOKUP(Table49[[#This Row],[ITEM CODE]],Table2[[Item Code]:[Category ]],6,0),"")</f>
        <v/>
      </c>
      <c r="X1027" s="1" t="str">
        <f>IFERROR(VLOOKUP(Table49[[#This Row],[ITEM CODE]],Table2[[Item Code]:[Sub Category]],7,0),"")</f>
        <v/>
      </c>
      <c r="Y1027" s="68" t="str">
        <f>Table49[[#This Row],[PO Number]]&amp;COUNTIFS($E$5:E1027,E1027)</f>
        <v>0</v>
      </c>
    </row>
    <row r="1028" spans="1:25" ht="14.7" customHeight="1" x14ac:dyDescent="0.3">
      <c r="A1028" s="1" t="str">
        <f>IF(Table49[[#This Row],[ITEM NAME]]="","",ROW()-4)</f>
        <v/>
      </c>
      <c r="B1028" s="68"/>
      <c r="C1028" s="4" t="str">
        <f>IFERROR(VLOOKUP(B1028,Table14[],3,0),"")</f>
        <v/>
      </c>
      <c r="D1028" s="4" t="str">
        <f>IFERROR(VLOOKUP(B1028,Table14[],2,0),"")</f>
        <v/>
      </c>
      <c r="E1028" s="4"/>
      <c r="H1028" s="41" t="str">
        <f>IFERROR(VLOOKUP(Table49[[#This Row],[ITEM CODE]],Table2[[Item Code]:[Master Name]],2,0),"")</f>
        <v/>
      </c>
      <c r="I1028" s="41"/>
      <c r="J1028" s="65" t="str">
        <f>IFERROR(VLOOKUP(Table49[[#This Row],[ITEM CODE]],Table2[[Item Code]:[Master Name]],3,0),"")</f>
        <v/>
      </c>
      <c r="K1028" s="1" t="str">
        <f>IFERROR(VLOOKUP(Table49[[#This Row],[ITEM CODE]],Table2[[Item Code]:[Master Name]],9,0),"")</f>
        <v/>
      </c>
      <c r="L1028" s="1" t="str">
        <f>IFERROR(VLOOKUP(Table49[[#This Row],[ITEM CODE]],Table2[[Item Code]:[Master Name]],8,0),"")</f>
        <v/>
      </c>
      <c r="M1028" s="41"/>
      <c r="N1028" s="66">
        <f>IFERROR(VLOOKUP(Table49[[#This Row],[ITEM CODE]],Table2[[#All],[Item Code]:[Unit Cost]],10,0),0)</f>
        <v>0</v>
      </c>
      <c r="O1028" s="134">
        <f>IFERROR(VLOOKUP(Table49[[#This Row],[ITEM CODE]],Table2[[#All],[Item Code]:[Unit Cost]],10,0),0)</f>
        <v>0</v>
      </c>
      <c r="P1028" s="56"/>
      <c r="Q1028" s="58"/>
      <c r="R1028" s="58">
        <f>Table49[[#This Row],[QUANTITY]]*Table49[[#This Row],[INV Prices]]</f>
        <v>0</v>
      </c>
      <c r="S1028" s="67"/>
      <c r="V1028" s="41"/>
      <c r="W1028" s="4" t="str">
        <f>IFERROR(VLOOKUP(Table49[[#This Row],[ITEM CODE]],Table2[[Item Code]:[Category ]],6,0),"")</f>
        <v/>
      </c>
      <c r="X1028" s="1" t="str">
        <f>IFERROR(VLOOKUP(Table49[[#This Row],[ITEM CODE]],Table2[[Item Code]:[Sub Category]],7,0),"")</f>
        <v/>
      </c>
      <c r="Y1028" s="68" t="str">
        <f>Table49[[#This Row],[PO Number]]&amp;COUNTIFS($E$5:E1028,E1028)</f>
        <v>0</v>
      </c>
    </row>
    <row r="1029" spans="1:25" ht="14.7" customHeight="1" x14ac:dyDescent="0.3">
      <c r="A1029" s="1" t="str">
        <f>IF(Table49[[#This Row],[ITEM NAME]]="","",ROW()-4)</f>
        <v/>
      </c>
      <c r="B1029" s="68"/>
      <c r="C1029" s="4" t="str">
        <f>IFERROR(VLOOKUP(B1029,Table14[],3,0),"")</f>
        <v/>
      </c>
      <c r="D1029" s="4" t="str">
        <f>IFERROR(VLOOKUP(B1029,Table14[],2,0),"")</f>
        <v/>
      </c>
      <c r="E1029" s="4"/>
      <c r="H1029" s="41" t="str">
        <f>IFERROR(VLOOKUP(Table49[[#This Row],[ITEM CODE]],Table2[[Item Code]:[Master Name]],2,0),"")</f>
        <v/>
      </c>
      <c r="I1029" s="41"/>
      <c r="J1029" s="65" t="str">
        <f>IFERROR(VLOOKUP(Table49[[#This Row],[ITEM CODE]],Table2[[Item Code]:[Master Name]],3,0),"")</f>
        <v/>
      </c>
      <c r="K1029" s="1" t="str">
        <f>IFERROR(VLOOKUP(Table49[[#This Row],[ITEM CODE]],Table2[[Item Code]:[Master Name]],9,0),"")</f>
        <v/>
      </c>
      <c r="L1029" s="1" t="str">
        <f>IFERROR(VLOOKUP(Table49[[#This Row],[ITEM CODE]],Table2[[Item Code]:[Master Name]],8,0),"")</f>
        <v/>
      </c>
      <c r="M1029" s="41"/>
      <c r="N1029" s="66">
        <f>IFERROR(VLOOKUP(Table49[[#This Row],[ITEM CODE]],Table2[[#All],[Item Code]:[Unit Cost]],10,0),0)</f>
        <v>0</v>
      </c>
      <c r="O1029" s="134">
        <f>IFERROR(VLOOKUP(Table49[[#This Row],[ITEM CODE]],Table2[[#All],[Item Code]:[Unit Cost]],10,0),0)</f>
        <v>0</v>
      </c>
      <c r="P1029" s="56"/>
      <c r="Q1029" s="58"/>
      <c r="R1029" s="58">
        <f>Table49[[#This Row],[QUANTITY]]*Table49[[#This Row],[INV Prices]]</f>
        <v>0</v>
      </c>
      <c r="S1029" s="67"/>
      <c r="V1029" s="41"/>
      <c r="W1029" s="4" t="str">
        <f>IFERROR(VLOOKUP(Table49[[#This Row],[ITEM CODE]],Table2[[Item Code]:[Category ]],6,0),"")</f>
        <v/>
      </c>
      <c r="X1029" s="1" t="str">
        <f>IFERROR(VLOOKUP(Table49[[#This Row],[ITEM CODE]],Table2[[Item Code]:[Sub Category]],7,0),"")</f>
        <v/>
      </c>
      <c r="Y1029" s="68" t="str">
        <f>Table49[[#This Row],[PO Number]]&amp;COUNTIFS($E$5:E1029,E1029)</f>
        <v>0</v>
      </c>
    </row>
    <row r="1030" spans="1:25" ht="14.7" customHeight="1" x14ac:dyDescent="0.3">
      <c r="A1030" s="1" t="str">
        <f>IF(Table49[[#This Row],[ITEM NAME]]="","",ROW()-4)</f>
        <v/>
      </c>
      <c r="B1030" s="68"/>
      <c r="C1030" s="4" t="str">
        <f>IFERROR(VLOOKUP(B1030,Table14[],3,0),"")</f>
        <v/>
      </c>
      <c r="D1030" s="4" t="str">
        <f>IFERROR(VLOOKUP(B1030,Table14[],2,0),"")</f>
        <v/>
      </c>
      <c r="E1030" s="4"/>
      <c r="H1030" s="41" t="str">
        <f>IFERROR(VLOOKUP(Table49[[#This Row],[ITEM CODE]],Table2[[Item Code]:[Master Name]],2,0),"")</f>
        <v/>
      </c>
      <c r="I1030" s="41"/>
      <c r="J1030" s="65" t="str">
        <f>IFERROR(VLOOKUP(Table49[[#This Row],[ITEM CODE]],Table2[[Item Code]:[Master Name]],3,0),"")</f>
        <v/>
      </c>
      <c r="K1030" s="1" t="str">
        <f>IFERROR(VLOOKUP(Table49[[#This Row],[ITEM CODE]],Table2[[Item Code]:[Master Name]],9,0),"")</f>
        <v/>
      </c>
      <c r="L1030" s="1" t="str">
        <f>IFERROR(VLOOKUP(Table49[[#This Row],[ITEM CODE]],Table2[[Item Code]:[Master Name]],8,0),"")</f>
        <v/>
      </c>
      <c r="M1030" s="41"/>
      <c r="N1030" s="66">
        <f>IFERROR(VLOOKUP(Table49[[#This Row],[ITEM CODE]],Table2[[#All],[Item Code]:[Unit Cost]],10,0),0)</f>
        <v>0</v>
      </c>
      <c r="O1030" s="134">
        <f>IFERROR(VLOOKUP(Table49[[#This Row],[ITEM CODE]],Table2[[#All],[Item Code]:[Unit Cost]],10,0),0)</f>
        <v>0</v>
      </c>
      <c r="P1030" s="56"/>
      <c r="Q1030" s="58"/>
      <c r="R1030" s="58">
        <f>Table49[[#This Row],[QUANTITY]]*Table49[[#This Row],[INV Prices]]</f>
        <v>0</v>
      </c>
      <c r="S1030" s="67"/>
      <c r="V1030" s="41"/>
      <c r="W1030" s="4" t="str">
        <f>IFERROR(VLOOKUP(Table49[[#This Row],[ITEM CODE]],Table2[[Item Code]:[Category ]],6,0),"")</f>
        <v/>
      </c>
      <c r="X1030" s="1" t="str">
        <f>IFERROR(VLOOKUP(Table49[[#This Row],[ITEM CODE]],Table2[[Item Code]:[Sub Category]],7,0),"")</f>
        <v/>
      </c>
      <c r="Y1030" s="68" t="str">
        <f>Table49[[#This Row],[PO Number]]&amp;COUNTIFS($E$5:E1030,E1030)</f>
        <v>0</v>
      </c>
    </row>
    <row r="1031" spans="1:25" ht="14.7" customHeight="1" x14ac:dyDescent="0.3">
      <c r="A1031" s="1" t="str">
        <f>IF(Table49[[#This Row],[ITEM NAME]]="","",ROW()-4)</f>
        <v/>
      </c>
      <c r="B1031" s="68"/>
      <c r="C1031" s="4" t="str">
        <f>IFERROR(VLOOKUP(B1031,Table14[],3,0),"")</f>
        <v/>
      </c>
      <c r="D1031" s="4" t="str">
        <f>IFERROR(VLOOKUP(B1031,Table14[],2,0),"")</f>
        <v/>
      </c>
      <c r="E1031" s="4"/>
      <c r="H1031" s="41" t="str">
        <f>IFERROR(VLOOKUP(Table49[[#This Row],[ITEM CODE]],Table2[[Item Code]:[Master Name]],2,0),"")</f>
        <v/>
      </c>
      <c r="I1031" s="41"/>
      <c r="J1031" s="65" t="str">
        <f>IFERROR(VLOOKUP(Table49[[#This Row],[ITEM CODE]],Table2[[Item Code]:[Master Name]],3,0),"")</f>
        <v/>
      </c>
      <c r="K1031" s="1" t="str">
        <f>IFERROR(VLOOKUP(Table49[[#This Row],[ITEM CODE]],Table2[[Item Code]:[Master Name]],9,0),"")</f>
        <v/>
      </c>
      <c r="L1031" s="1" t="str">
        <f>IFERROR(VLOOKUP(Table49[[#This Row],[ITEM CODE]],Table2[[Item Code]:[Master Name]],8,0),"")</f>
        <v/>
      </c>
      <c r="M1031" s="41"/>
      <c r="N1031" s="66">
        <f>IFERROR(VLOOKUP(Table49[[#This Row],[ITEM CODE]],Table2[[#All],[Item Code]:[Unit Cost]],10,0),0)</f>
        <v>0</v>
      </c>
      <c r="O1031" s="134">
        <f>IFERROR(VLOOKUP(Table49[[#This Row],[ITEM CODE]],Table2[[#All],[Item Code]:[Unit Cost]],10,0),0)</f>
        <v>0</v>
      </c>
      <c r="P1031" s="56"/>
      <c r="Q1031" s="58"/>
      <c r="R1031" s="58">
        <f>Table49[[#This Row],[QUANTITY]]*Table49[[#This Row],[INV Prices]]</f>
        <v>0</v>
      </c>
      <c r="S1031" s="67"/>
      <c r="V1031" s="41"/>
      <c r="W1031" s="4" t="str">
        <f>IFERROR(VLOOKUP(Table49[[#This Row],[ITEM CODE]],Table2[[Item Code]:[Category ]],6,0),"")</f>
        <v/>
      </c>
      <c r="X1031" s="1" t="str">
        <f>IFERROR(VLOOKUP(Table49[[#This Row],[ITEM CODE]],Table2[[Item Code]:[Sub Category]],7,0),"")</f>
        <v/>
      </c>
      <c r="Y1031" s="68" t="str">
        <f>Table49[[#This Row],[PO Number]]&amp;COUNTIFS($E$5:E1031,E1031)</f>
        <v>0</v>
      </c>
    </row>
    <row r="1032" spans="1:25" ht="14.7" customHeight="1" x14ac:dyDescent="0.3">
      <c r="A1032" s="1" t="str">
        <f>IF(Table49[[#This Row],[ITEM NAME]]="","",ROW()-4)</f>
        <v/>
      </c>
      <c r="B1032" s="68"/>
      <c r="C1032" s="4" t="str">
        <f>IFERROR(VLOOKUP(B1032,Table14[],3,0),"")</f>
        <v/>
      </c>
      <c r="D1032" s="4" t="str">
        <f>IFERROR(VLOOKUP(B1032,Table14[],2,0),"")</f>
        <v/>
      </c>
      <c r="E1032" s="4"/>
      <c r="H1032" s="41" t="str">
        <f>IFERROR(VLOOKUP(Table49[[#This Row],[ITEM CODE]],Table2[[Item Code]:[Master Name]],2,0),"")</f>
        <v/>
      </c>
      <c r="I1032" s="41"/>
      <c r="J1032" s="65" t="str">
        <f>IFERROR(VLOOKUP(Table49[[#This Row],[ITEM CODE]],Table2[[Item Code]:[Master Name]],3,0),"")</f>
        <v/>
      </c>
      <c r="K1032" s="1" t="str">
        <f>IFERROR(VLOOKUP(Table49[[#This Row],[ITEM CODE]],Table2[[Item Code]:[Master Name]],9,0),"")</f>
        <v/>
      </c>
      <c r="L1032" s="1" t="str">
        <f>IFERROR(VLOOKUP(Table49[[#This Row],[ITEM CODE]],Table2[[Item Code]:[Master Name]],8,0),"")</f>
        <v/>
      </c>
      <c r="M1032" s="41"/>
      <c r="N1032" s="66">
        <f>IFERROR(VLOOKUP(Table49[[#This Row],[ITEM CODE]],Table2[[#All],[Item Code]:[Unit Cost]],10,0),0)</f>
        <v>0</v>
      </c>
      <c r="O1032" s="134">
        <f>IFERROR(VLOOKUP(Table49[[#This Row],[ITEM CODE]],Table2[[#All],[Item Code]:[Unit Cost]],10,0),0)</f>
        <v>0</v>
      </c>
      <c r="P1032" s="56"/>
      <c r="Q1032" s="58"/>
      <c r="R1032" s="58">
        <f>Table49[[#This Row],[QUANTITY]]*Table49[[#This Row],[INV Prices]]</f>
        <v>0</v>
      </c>
      <c r="S1032" s="67"/>
      <c r="V1032" s="41"/>
      <c r="W1032" s="4" t="str">
        <f>IFERROR(VLOOKUP(Table49[[#This Row],[ITEM CODE]],Table2[[Item Code]:[Category ]],6,0),"")</f>
        <v/>
      </c>
      <c r="X1032" s="1" t="str">
        <f>IFERROR(VLOOKUP(Table49[[#This Row],[ITEM CODE]],Table2[[Item Code]:[Sub Category]],7,0),"")</f>
        <v/>
      </c>
      <c r="Y1032" s="68" t="str">
        <f>Table49[[#This Row],[PO Number]]&amp;COUNTIFS($E$5:E1032,E1032)</f>
        <v>0</v>
      </c>
    </row>
    <row r="1033" spans="1:25" ht="14.7" customHeight="1" x14ac:dyDescent="0.3">
      <c r="A1033" s="1" t="str">
        <f>IF(Table49[[#This Row],[ITEM NAME]]="","",ROW()-4)</f>
        <v/>
      </c>
      <c r="B1033" s="68"/>
      <c r="C1033" s="4" t="str">
        <f>IFERROR(VLOOKUP(B1033,Table14[],3,0),"")</f>
        <v/>
      </c>
      <c r="D1033" s="4" t="str">
        <f>IFERROR(VLOOKUP(B1033,Table14[],2,0),"")</f>
        <v/>
      </c>
      <c r="E1033" s="4"/>
      <c r="H1033" s="41" t="str">
        <f>IFERROR(VLOOKUP(Table49[[#This Row],[ITEM CODE]],Table2[[Item Code]:[Master Name]],2,0),"")</f>
        <v/>
      </c>
      <c r="I1033" s="41"/>
      <c r="J1033" s="65" t="str">
        <f>IFERROR(VLOOKUP(Table49[[#This Row],[ITEM CODE]],Table2[[Item Code]:[Master Name]],3,0),"")</f>
        <v/>
      </c>
      <c r="K1033" s="1" t="str">
        <f>IFERROR(VLOOKUP(Table49[[#This Row],[ITEM CODE]],Table2[[Item Code]:[Master Name]],9,0),"")</f>
        <v/>
      </c>
      <c r="L1033" s="1" t="str">
        <f>IFERROR(VLOOKUP(Table49[[#This Row],[ITEM CODE]],Table2[[Item Code]:[Master Name]],8,0),"")</f>
        <v/>
      </c>
      <c r="M1033" s="41"/>
      <c r="N1033" s="66">
        <f>IFERROR(VLOOKUP(Table49[[#This Row],[ITEM CODE]],Table2[[#All],[Item Code]:[Unit Cost]],10,0),0)</f>
        <v>0</v>
      </c>
      <c r="O1033" s="134">
        <f>IFERROR(VLOOKUP(Table49[[#This Row],[ITEM CODE]],Table2[[#All],[Item Code]:[Unit Cost]],10,0),0)</f>
        <v>0</v>
      </c>
      <c r="P1033" s="56"/>
      <c r="Q1033" s="58"/>
      <c r="R1033" s="58">
        <f>Table49[[#This Row],[QUANTITY]]*Table49[[#This Row],[INV Prices]]</f>
        <v>0</v>
      </c>
      <c r="S1033" s="67"/>
      <c r="V1033" s="41"/>
      <c r="W1033" s="4" t="str">
        <f>IFERROR(VLOOKUP(Table49[[#This Row],[ITEM CODE]],Table2[[Item Code]:[Category ]],6,0),"")</f>
        <v/>
      </c>
      <c r="X1033" s="1" t="str">
        <f>IFERROR(VLOOKUP(Table49[[#This Row],[ITEM CODE]],Table2[[Item Code]:[Sub Category]],7,0),"")</f>
        <v/>
      </c>
      <c r="Y1033" s="68" t="str">
        <f>Table49[[#This Row],[PO Number]]&amp;COUNTIFS($E$5:E1033,E1033)</f>
        <v>0</v>
      </c>
    </row>
    <row r="1034" spans="1:25" ht="14.7" customHeight="1" x14ac:dyDescent="0.3">
      <c r="A1034" s="1" t="str">
        <f>IF(Table49[[#This Row],[ITEM NAME]]="","",ROW()-4)</f>
        <v/>
      </c>
      <c r="B1034" s="68"/>
      <c r="C1034" s="4" t="str">
        <f>IFERROR(VLOOKUP(B1034,Table14[],3,0),"")</f>
        <v/>
      </c>
      <c r="D1034" s="4" t="str">
        <f>IFERROR(VLOOKUP(B1034,Table14[],2,0),"")</f>
        <v/>
      </c>
      <c r="E1034" s="4"/>
      <c r="H1034" s="41" t="str">
        <f>IFERROR(VLOOKUP(Table49[[#This Row],[ITEM CODE]],Table2[[Item Code]:[Master Name]],2,0),"")</f>
        <v/>
      </c>
      <c r="I1034" s="41"/>
      <c r="J1034" s="65" t="str">
        <f>IFERROR(VLOOKUP(Table49[[#This Row],[ITEM CODE]],Table2[[Item Code]:[Master Name]],3,0),"")</f>
        <v/>
      </c>
      <c r="K1034" s="1" t="str">
        <f>IFERROR(VLOOKUP(Table49[[#This Row],[ITEM CODE]],Table2[[Item Code]:[Master Name]],9,0),"")</f>
        <v/>
      </c>
      <c r="L1034" s="1" t="str">
        <f>IFERROR(VLOOKUP(Table49[[#This Row],[ITEM CODE]],Table2[[Item Code]:[Master Name]],8,0),"")</f>
        <v/>
      </c>
      <c r="M1034" s="41"/>
      <c r="N1034" s="66">
        <f>IFERROR(VLOOKUP(Table49[[#This Row],[ITEM CODE]],Table2[[#All],[Item Code]:[Unit Cost]],10,0),0)</f>
        <v>0</v>
      </c>
      <c r="O1034" s="134">
        <f>IFERROR(VLOOKUP(Table49[[#This Row],[ITEM CODE]],Table2[[#All],[Item Code]:[Unit Cost]],10,0),0)</f>
        <v>0</v>
      </c>
      <c r="P1034" s="56"/>
      <c r="Q1034" s="58"/>
      <c r="R1034" s="58">
        <f>Table49[[#This Row],[QUANTITY]]*Table49[[#This Row],[INV Prices]]</f>
        <v>0</v>
      </c>
      <c r="S1034" s="67"/>
      <c r="V1034" s="41"/>
      <c r="W1034" s="4" t="str">
        <f>IFERROR(VLOOKUP(Table49[[#This Row],[ITEM CODE]],Table2[[Item Code]:[Category ]],6,0),"")</f>
        <v/>
      </c>
      <c r="X1034" s="1" t="str">
        <f>IFERROR(VLOOKUP(Table49[[#This Row],[ITEM CODE]],Table2[[Item Code]:[Sub Category]],7,0),"")</f>
        <v/>
      </c>
      <c r="Y1034" s="68" t="str">
        <f>Table49[[#This Row],[PO Number]]&amp;COUNTIFS($E$5:E1034,E1034)</f>
        <v>0</v>
      </c>
    </row>
    <row r="1035" spans="1:25" ht="14.7" customHeight="1" x14ac:dyDescent="0.3">
      <c r="A1035" s="1" t="str">
        <f>IF(Table49[[#This Row],[ITEM NAME]]="","",ROW()-4)</f>
        <v/>
      </c>
      <c r="B1035" s="68"/>
      <c r="C1035" s="4" t="str">
        <f>IFERROR(VLOOKUP(B1035,Table14[],3,0),"")</f>
        <v/>
      </c>
      <c r="D1035" s="4" t="str">
        <f>IFERROR(VLOOKUP(B1035,Table14[],2,0),"")</f>
        <v/>
      </c>
      <c r="E1035" s="4"/>
      <c r="H1035" s="41" t="str">
        <f>IFERROR(VLOOKUP(Table49[[#This Row],[ITEM CODE]],Table2[[Item Code]:[Master Name]],2,0),"")</f>
        <v/>
      </c>
      <c r="I1035" s="41"/>
      <c r="J1035" s="65" t="str">
        <f>IFERROR(VLOOKUP(Table49[[#This Row],[ITEM CODE]],Table2[[Item Code]:[Master Name]],3,0),"")</f>
        <v/>
      </c>
      <c r="K1035" s="1" t="str">
        <f>IFERROR(VLOOKUP(Table49[[#This Row],[ITEM CODE]],Table2[[Item Code]:[Master Name]],9,0),"")</f>
        <v/>
      </c>
      <c r="L1035" s="1" t="str">
        <f>IFERROR(VLOOKUP(Table49[[#This Row],[ITEM CODE]],Table2[[Item Code]:[Master Name]],8,0),"")</f>
        <v/>
      </c>
      <c r="M1035" s="41"/>
      <c r="N1035" s="66">
        <f>IFERROR(VLOOKUP(Table49[[#This Row],[ITEM CODE]],Table2[[#All],[Item Code]:[Unit Cost]],10,0),0)</f>
        <v>0</v>
      </c>
      <c r="O1035" s="134">
        <f>IFERROR(VLOOKUP(Table49[[#This Row],[ITEM CODE]],Table2[[#All],[Item Code]:[Unit Cost]],10,0),0)</f>
        <v>0</v>
      </c>
      <c r="P1035" s="56"/>
      <c r="Q1035" s="58"/>
      <c r="R1035" s="58">
        <f>Table49[[#This Row],[QUANTITY]]*Table49[[#This Row],[INV Prices]]</f>
        <v>0</v>
      </c>
      <c r="S1035" s="67"/>
      <c r="V1035" s="41"/>
      <c r="W1035" s="4" t="str">
        <f>IFERROR(VLOOKUP(Table49[[#This Row],[ITEM CODE]],Table2[[Item Code]:[Category ]],6,0),"")</f>
        <v/>
      </c>
      <c r="X1035" s="1" t="str">
        <f>IFERROR(VLOOKUP(Table49[[#This Row],[ITEM CODE]],Table2[[Item Code]:[Sub Category]],7,0),"")</f>
        <v/>
      </c>
      <c r="Y1035" s="68" t="str">
        <f>Table49[[#This Row],[PO Number]]&amp;COUNTIFS($E$5:E1035,E1035)</f>
        <v>0</v>
      </c>
    </row>
    <row r="1036" spans="1:25" ht="14.7" customHeight="1" x14ac:dyDescent="0.3">
      <c r="A1036" s="1" t="str">
        <f>IF(Table49[[#This Row],[ITEM NAME]]="","",ROW()-4)</f>
        <v/>
      </c>
      <c r="B1036" s="68"/>
      <c r="C1036" s="4" t="str">
        <f>IFERROR(VLOOKUP(B1036,Table14[],3,0),"")</f>
        <v/>
      </c>
      <c r="D1036" s="4" t="str">
        <f>IFERROR(VLOOKUP(B1036,Table14[],2,0),"")</f>
        <v/>
      </c>
      <c r="E1036" s="4"/>
      <c r="H1036" s="41" t="str">
        <f>IFERROR(VLOOKUP(Table49[[#This Row],[ITEM CODE]],Table2[[Item Code]:[Master Name]],2,0),"")</f>
        <v/>
      </c>
      <c r="I1036" s="41"/>
      <c r="J1036" s="65" t="str">
        <f>IFERROR(VLOOKUP(Table49[[#This Row],[ITEM CODE]],Table2[[Item Code]:[Master Name]],3,0),"")</f>
        <v/>
      </c>
      <c r="K1036" s="1" t="str">
        <f>IFERROR(VLOOKUP(Table49[[#This Row],[ITEM CODE]],Table2[[Item Code]:[Master Name]],9,0),"")</f>
        <v/>
      </c>
      <c r="L1036" s="1" t="str">
        <f>IFERROR(VLOOKUP(Table49[[#This Row],[ITEM CODE]],Table2[[Item Code]:[Master Name]],8,0),"")</f>
        <v/>
      </c>
      <c r="M1036" s="41"/>
      <c r="N1036" s="66">
        <f>IFERROR(VLOOKUP(Table49[[#This Row],[ITEM CODE]],Table2[[#All],[Item Code]:[Unit Cost]],10,0),0)</f>
        <v>0</v>
      </c>
      <c r="O1036" s="134">
        <f>IFERROR(VLOOKUP(Table49[[#This Row],[ITEM CODE]],Table2[[#All],[Item Code]:[Unit Cost]],10,0),0)</f>
        <v>0</v>
      </c>
      <c r="P1036" s="56"/>
      <c r="Q1036" s="58"/>
      <c r="R1036" s="58">
        <f>Table49[[#This Row],[QUANTITY]]*Table49[[#This Row],[INV Prices]]</f>
        <v>0</v>
      </c>
      <c r="S1036" s="67"/>
      <c r="V1036" s="41"/>
      <c r="W1036" s="4" t="str">
        <f>IFERROR(VLOOKUP(Table49[[#This Row],[ITEM CODE]],Table2[[Item Code]:[Category ]],6,0),"")</f>
        <v/>
      </c>
      <c r="X1036" s="1" t="str">
        <f>IFERROR(VLOOKUP(Table49[[#This Row],[ITEM CODE]],Table2[[Item Code]:[Sub Category]],7,0),"")</f>
        <v/>
      </c>
      <c r="Y1036" s="68" t="str">
        <f>Table49[[#This Row],[PO Number]]&amp;COUNTIFS($E$5:E1036,E1036)</f>
        <v>0</v>
      </c>
    </row>
    <row r="1037" spans="1:25" ht="14.7" customHeight="1" x14ac:dyDescent="0.3">
      <c r="A1037" s="1" t="str">
        <f>IF(Table49[[#This Row],[ITEM NAME]]="","",ROW()-4)</f>
        <v/>
      </c>
      <c r="B1037" s="68"/>
      <c r="C1037" s="4" t="str">
        <f>IFERROR(VLOOKUP(B1037,Table14[],3,0),"")</f>
        <v/>
      </c>
      <c r="D1037" s="4" t="str">
        <f>IFERROR(VLOOKUP(B1037,Table14[],2,0),"")</f>
        <v/>
      </c>
      <c r="E1037" s="4"/>
      <c r="H1037" s="41" t="str">
        <f>IFERROR(VLOOKUP(Table49[[#This Row],[ITEM CODE]],Table2[[Item Code]:[Master Name]],2,0),"")</f>
        <v/>
      </c>
      <c r="I1037" s="41"/>
      <c r="J1037" s="65" t="str">
        <f>IFERROR(VLOOKUP(Table49[[#This Row],[ITEM CODE]],Table2[[Item Code]:[Master Name]],3,0),"")</f>
        <v/>
      </c>
      <c r="K1037" s="1" t="str">
        <f>IFERROR(VLOOKUP(Table49[[#This Row],[ITEM CODE]],Table2[[Item Code]:[Master Name]],9,0),"")</f>
        <v/>
      </c>
      <c r="L1037" s="1" t="str">
        <f>IFERROR(VLOOKUP(Table49[[#This Row],[ITEM CODE]],Table2[[Item Code]:[Master Name]],8,0),"")</f>
        <v/>
      </c>
      <c r="M1037" s="41"/>
      <c r="N1037" s="66">
        <f>IFERROR(VLOOKUP(Table49[[#This Row],[ITEM CODE]],Table2[[#All],[Item Code]:[Unit Cost]],10,0),0)</f>
        <v>0</v>
      </c>
      <c r="O1037" s="134">
        <f>IFERROR(VLOOKUP(Table49[[#This Row],[ITEM CODE]],Table2[[#All],[Item Code]:[Unit Cost]],10,0),0)</f>
        <v>0</v>
      </c>
      <c r="P1037" s="56"/>
      <c r="Q1037" s="58"/>
      <c r="R1037" s="58">
        <f>Table49[[#This Row],[QUANTITY]]*Table49[[#This Row],[INV Prices]]</f>
        <v>0</v>
      </c>
      <c r="S1037" s="67"/>
      <c r="V1037" s="41"/>
      <c r="W1037" s="4" t="str">
        <f>IFERROR(VLOOKUP(Table49[[#This Row],[ITEM CODE]],Table2[[Item Code]:[Category ]],6,0),"")</f>
        <v/>
      </c>
      <c r="X1037" s="1" t="str">
        <f>IFERROR(VLOOKUP(Table49[[#This Row],[ITEM CODE]],Table2[[Item Code]:[Sub Category]],7,0),"")</f>
        <v/>
      </c>
      <c r="Y1037" s="68" t="str">
        <f>Table49[[#This Row],[PO Number]]&amp;COUNTIFS($E$5:E1037,E1037)</f>
        <v>0</v>
      </c>
    </row>
    <row r="1038" spans="1:25" ht="14.7" customHeight="1" x14ac:dyDescent="0.3">
      <c r="A1038" s="1" t="str">
        <f>IF(Table49[[#This Row],[ITEM NAME]]="","",ROW()-4)</f>
        <v/>
      </c>
      <c r="B1038" s="68"/>
      <c r="C1038" s="4" t="str">
        <f>IFERROR(VLOOKUP(B1038,Table14[],3,0),"")</f>
        <v/>
      </c>
      <c r="D1038" s="4" t="str">
        <f>IFERROR(VLOOKUP(B1038,Table14[],2,0),"")</f>
        <v/>
      </c>
      <c r="E1038" s="4"/>
      <c r="H1038" s="41" t="str">
        <f>IFERROR(VLOOKUP(Table49[[#This Row],[ITEM CODE]],Table2[[Item Code]:[Master Name]],2,0),"")</f>
        <v/>
      </c>
      <c r="I1038" s="41"/>
      <c r="J1038" s="65" t="str">
        <f>IFERROR(VLOOKUP(Table49[[#This Row],[ITEM CODE]],Table2[[Item Code]:[Master Name]],3,0),"")</f>
        <v/>
      </c>
      <c r="K1038" s="1" t="str">
        <f>IFERROR(VLOOKUP(Table49[[#This Row],[ITEM CODE]],Table2[[Item Code]:[Master Name]],9,0),"")</f>
        <v/>
      </c>
      <c r="L1038" s="1" t="str">
        <f>IFERROR(VLOOKUP(Table49[[#This Row],[ITEM CODE]],Table2[[Item Code]:[Master Name]],8,0),"")</f>
        <v/>
      </c>
      <c r="M1038" s="41"/>
      <c r="N1038" s="66">
        <f>IFERROR(VLOOKUP(Table49[[#This Row],[ITEM CODE]],Table2[[#All],[Item Code]:[Unit Cost]],10,0),0)</f>
        <v>0</v>
      </c>
      <c r="O1038" s="134">
        <f>IFERROR(VLOOKUP(Table49[[#This Row],[ITEM CODE]],Table2[[#All],[Item Code]:[Unit Cost]],10,0),0)</f>
        <v>0</v>
      </c>
      <c r="P1038" s="56"/>
      <c r="Q1038" s="58"/>
      <c r="R1038" s="58">
        <f>Table49[[#This Row],[QUANTITY]]*Table49[[#This Row],[INV Prices]]</f>
        <v>0</v>
      </c>
      <c r="S1038" s="67"/>
      <c r="V1038" s="41"/>
      <c r="W1038" s="4" t="str">
        <f>IFERROR(VLOOKUP(Table49[[#This Row],[ITEM CODE]],Table2[[Item Code]:[Category ]],6,0),"")</f>
        <v/>
      </c>
      <c r="X1038" s="1" t="str">
        <f>IFERROR(VLOOKUP(Table49[[#This Row],[ITEM CODE]],Table2[[Item Code]:[Sub Category]],7,0),"")</f>
        <v/>
      </c>
      <c r="Y1038" s="68" t="str">
        <f>Table49[[#This Row],[PO Number]]&amp;COUNTIFS($E$5:E1038,E1038)</f>
        <v>0</v>
      </c>
    </row>
    <row r="1039" spans="1:25" ht="14.7" customHeight="1" x14ac:dyDescent="0.3">
      <c r="A1039" s="1" t="str">
        <f>IF(Table49[[#This Row],[ITEM NAME]]="","",ROW()-4)</f>
        <v/>
      </c>
      <c r="B1039" s="68"/>
      <c r="C1039" s="4" t="str">
        <f>IFERROR(VLOOKUP(B1039,Table14[],3,0),"")</f>
        <v/>
      </c>
      <c r="D1039" s="4" t="str">
        <f>IFERROR(VLOOKUP(B1039,Table14[],2,0),"")</f>
        <v/>
      </c>
      <c r="E1039" s="4"/>
      <c r="H1039" s="41" t="str">
        <f>IFERROR(VLOOKUP(Table49[[#This Row],[ITEM CODE]],Table2[[Item Code]:[Master Name]],2,0),"")</f>
        <v/>
      </c>
      <c r="I1039" s="41"/>
      <c r="J1039" s="65" t="str">
        <f>IFERROR(VLOOKUP(Table49[[#This Row],[ITEM CODE]],Table2[[Item Code]:[Master Name]],3,0),"")</f>
        <v/>
      </c>
      <c r="K1039" s="1" t="str">
        <f>IFERROR(VLOOKUP(Table49[[#This Row],[ITEM CODE]],Table2[[Item Code]:[Master Name]],9,0),"")</f>
        <v/>
      </c>
      <c r="L1039" s="1" t="str">
        <f>IFERROR(VLOOKUP(Table49[[#This Row],[ITEM CODE]],Table2[[Item Code]:[Master Name]],8,0),"")</f>
        <v/>
      </c>
      <c r="M1039" s="41"/>
      <c r="N1039" s="66">
        <f>IFERROR(VLOOKUP(Table49[[#This Row],[ITEM CODE]],Table2[[#All],[Item Code]:[Unit Cost]],10,0),0)</f>
        <v>0</v>
      </c>
      <c r="O1039" s="134">
        <f>IFERROR(VLOOKUP(Table49[[#This Row],[ITEM CODE]],Table2[[#All],[Item Code]:[Unit Cost]],10,0),0)</f>
        <v>0</v>
      </c>
      <c r="P1039" s="56"/>
      <c r="Q1039" s="58"/>
      <c r="R1039" s="58">
        <f>Table49[[#This Row],[QUANTITY]]*Table49[[#This Row],[INV Prices]]</f>
        <v>0</v>
      </c>
      <c r="S1039" s="67"/>
      <c r="V1039" s="41"/>
      <c r="W1039" s="4" t="str">
        <f>IFERROR(VLOOKUP(Table49[[#This Row],[ITEM CODE]],Table2[[Item Code]:[Category ]],6,0),"")</f>
        <v/>
      </c>
      <c r="X1039" s="1" t="str">
        <f>IFERROR(VLOOKUP(Table49[[#This Row],[ITEM CODE]],Table2[[Item Code]:[Sub Category]],7,0),"")</f>
        <v/>
      </c>
      <c r="Y1039" s="68" t="str">
        <f>Table49[[#This Row],[PO Number]]&amp;COUNTIFS($E$5:E1039,E1039)</f>
        <v>0</v>
      </c>
    </row>
    <row r="1040" spans="1:25" ht="14.7" customHeight="1" x14ac:dyDescent="0.3">
      <c r="A1040" s="1" t="str">
        <f>IF(Table49[[#This Row],[ITEM NAME]]="","",ROW()-4)</f>
        <v/>
      </c>
      <c r="B1040" s="68"/>
      <c r="C1040" s="4" t="str">
        <f>IFERROR(VLOOKUP(B1040,Table14[],3,0),"")</f>
        <v/>
      </c>
      <c r="D1040" s="4" t="str">
        <f>IFERROR(VLOOKUP(B1040,Table14[],2,0),"")</f>
        <v/>
      </c>
      <c r="E1040" s="4"/>
      <c r="H1040" s="41" t="str">
        <f>IFERROR(VLOOKUP(Table49[[#This Row],[ITEM CODE]],Table2[[Item Code]:[Master Name]],2,0),"")</f>
        <v/>
      </c>
      <c r="I1040" s="41"/>
      <c r="J1040" s="65" t="str">
        <f>IFERROR(VLOOKUP(Table49[[#This Row],[ITEM CODE]],Table2[[Item Code]:[Master Name]],3,0),"")</f>
        <v/>
      </c>
      <c r="K1040" s="1" t="str">
        <f>IFERROR(VLOOKUP(Table49[[#This Row],[ITEM CODE]],Table2[[Item Code]:[Master Name]],9,0),"")</f>
        <v/>
      </c>
      <c r="L1040" s="1" t="str">
        <f>IFERROR(VLOOKUP(Table49[[#This Row],[ITEM CODE]],Table2[[Item Code]:[Master Name]],8,0),"")</f>
        <v/>
      </c>
      <c r="M1040" s="41"/>
      <c r="N1040" s="66">
        <f>IFERROR(VLOOKUP(Table49[[#This Row],[ITEM CODE]],Table2[[#All],[Item Code]:[Unit Cost]],10,0),0)</f>
        <v>0</v>
      </c>
      <c r="O1040" s="134">
        <f>IFERROR(VLOOKUP(Table49[[#This Row],[ITEM CODE]],Table2[[#All],[Item Code]:[Unit Cost]],10,0),0)</f>
        <v>0</v>
      </c>
      <c r="P1040" s="56"/>
      <c r="Q1040" s="58"/>
      <c r="R1040" s="58">
        <f>Table49[[#This Row],[QUANTITY]]*Table49[[#This Row],[INV Prices]]</f>
        <v>0</v>
      </c>
      <c r="S1040" s="67"/>
      <c r="V1040" s="41"/>
      <c r="W1040" s="4" t="str">
        <f>IFERROR(VLOOKUP(Table49[[#This Row],[ITEM CODE]],Table2[[Item Code]:[Category ]],6,0),"")</f>
        <v/>
      </c>
      <c r="X1040" s="1" t="str">
        <f>IFERROR(VLOOKUP(Table49[[#This Row],[ITEM CODE]],Table2[[Item Code]:[Sub Category]],7,0),"")</f>
        <v/>
      </c>
      <c r="Y1040" s="68" t="str">
        <f>Table49[[#This Row],[PO Number]]&amp;COUNTIFS($E$5:E1040,E1040)</f>
        <v>0</v>
      </c>
    </row>
    <row r="1041" spans="1:25" ht="14.7" customHeight="1" x14ac:dyDescent="0.3">
      <c r="A1041" s="1" t="str">
        <f>IF(Table49[[#This Row],[ITEM NAME]]="","",ROW()-4)</f>
        <v/>
      </c>
      <c r="B1041" s="68"/>
      <c r="C1041" s="4" t="str">
        <f>IFERROR(VLOOKUP(B1041,Table14[],3,0),"")</f>
        <v/>
      </c>
      <c r="D1041" s="4" t="str">
        <f>IFERROR(VLOOKUP(B1041,Table14[],2,0),"")</f>
        <v/>
      </c>
      <c r="E1041" s="4"/>
      <c r="H1041" s="41" t="str">
        <f>IFERROR(VLOOKUP(Table49[[#This Row],[ITEM CODE]],Table2[[Item Code]:[Master Name]],2,0),"")</f>
        <v/>
      </c>
      <c r="I1041" s="41"/>
      <c r="J1041" s="65" t="str">
        <f>IFERROR(VLOOKUP(Table49[[#This Row],[ITEM CODE]],Table2[[Item Code]:[Master Name]],3,0),"")</f>
        <v/>
      </c>
      <c r="K1041" s="1" t="str">
        <f>IFERROR(VLOOKUP(Table49[[#This Row],[ITEM CODE]],Table2[[Item Code]:[Master Name]],9,0),"")</f>
        <v/>
      </c>
      <c r="L1041" s="1" t="str">
        <f>IFERROR(VLOOKUP(Table49[[#This Row],[ITEM CODE]],Table2[[Item Code]:[Master Name]],8,0),"")</f>
        <v/>
      </c>
      <c r="M1041" s="41"/>
      <c r="N1041" s="66">
        <f>IFERROR(VLOOKUP(Table49[[#This Row],[ITEM CODE]],Table2[[#All],[Item Code]:[Unit Cost]],10,0),0)</f>
        <v>0</v>
      </c>
      <c r="O1041" s="134">
        <f>IFERROR(VLOOKUP(Table49[[#This Row],[ITEM CODE]],Table2[[#All],[Item Code]:[Unit Cost]],10,0),0)</f>
        <v>0</v>
      </c>
      <c r="P1041" s="56"/>
      <c r="Q1041" s="58"/>
      <c r="R1041" s="58">
        <f>Table49[[#This Row],[QUANTITY]]*Table49[[#This Row],[INV Prices]]</f>
        <v>0</v>
      </c>
      <c r="S1041" s="67"/>
      <c r="V1041" s="41"/>
      <c r="W1041" s="4" t="str">
        <f>IFERROR(VLOOKUP(Table49[[#This Row],[ITEM CODE]],Table2[[Item Code]:[Category ]],6,0),"")</f>
        <v/>
      </c>
      <c r="X1041" s="1" t="str">
        <f>IFERROR(VLOOKUP(Table49[[#This Row],[ITEM CODE]],Table2[[Item Code]:[Sub Category]],7,0),"")</f>
        <v/>
      </c>
      <c r="Y1041" s="68" t="str">
        <f>Table49[[#This Row],[PO Number]]&amp;COUNTIFS($E$5:E1041,E1041)</f>
        <v>0</v>
      </c>
    </row>
    <row r="1042" spans="1:25" ht="14.7" customHeight="1" x14ac:dyDescent="0.3">
      <c r="A1042" s="1" t="str">
        <f>IF(Table49[[#This Row],[ITEM NAME]]="","",ROW()-4)</f>
        <v/>
      </c>
      <c r="B1042" s="68"/>
      <c r="C1042" s="4" t="str">
        <f>IFERROR(VLOOKUP(B1042,Table14[],3,0),"")</f>
        <v/>
      </c>
      <c r="D1042" s="4" t="str">
        <f>IFERROR(VLOOKUP(B1042,Table14[],2,0),"")</f>
        <v/>
      </c>
      <c r="E1042" s="4"/>
      <c r="H1042" s="41" t="str">
        <f>IFERROR(VLOOKUP(Table49[[#This Row],[ITEM CODE]],Table2[[Item Code]:[Master Name]],2,0),"")</f>
        <v/>
      </c>
      <c r="I1042" s="41"/>
      <c r="J1042" s="65" t="str">
        <f>IFERROR(VLOOKUP(Table49[[#This Row],[ITEM CODE]],Table2[[Item Code]:[Master Name]],3,0),"")</f>
        <v/>
      </c>
      <c r="K1042" s="1" t="str">
        <f>IFERROR(VLOOKUP(Table49[[#This Row],[ITEM CODE]],Table2[[Item Code]:[Master Name]],9,0),"")</f>
        <v/>
      </c>
      <c r="L1042" s="1" t="str">
        <f>IFERROR(VLOOKUP(Table49[[#This Row],[ITEM CODE]],Table2[[Item Code]:[Master Name]],8,0),"")</f>
        <v/>
      </c>
      <c r="M1042" s="41"/>
      <c r="N1042" s="66">
        <f>IFERROR(VLOOKUP(Table49[[#This Row],[ITEM CODE]],Table2[[#All],[Item Code]:[Unit Cost]],10,0),0)</f>
        <v>0</v>
      </c>
      <c r="O1042" s="134">
        <f>IFERROR(VLOOKUP(Table49[[#This Row],[ITEM CODE]],Table2[[#All],[Item Code]:[Unit Cost]],10,0),0)</f>
        <v>0</v>
      </c>
      <c r="P1042" s="56"/>
      <c r="Q1042" s="58"/>
      <c r="R1042" s="58">
        <f>Table49[[#This Row],[QUANTITY]]*Table49[[#This Row],[INV Prices]]</f>
        <v>0</v>
      </c>
      <c r="S1042" s="67"/>
      <c r="V1042" s="41"/>
      <c r="W1042" s="4" t="str">
        <f>IFERROR(VLOOKUP(Table49[[#This Row],[ITEM CODE]],Table2[[Item Code]:[Category ]],6,0),"")</f>
        <v/>
      </c>
      <c r="X1042" s="1" t="str">
        <f>IFERROR(VLOOKUP(Table49[[#This Row],[ITEM CODE]],Table2[[Item Code]:[Sub Category]],7,0),"")</f>
        <v/>
      </c>
      <c r="Y1042" s="68" t="str">
        <f>Table49[[#This Row],[PO Number]]&amp;COUNTIFS($E$5:E1042,E1042)</f>
        <v>0</v>
      </c>
    </row>
    <row r="1043" spans="1:25" ht="14.7" customHeight="1" x14ac:dyDescent="0.3">
      <c r="A1043" s="1" t="str">
        <f>IF(Table49[[#This Row],[ITEM NAME]]="","",ROW()-4)</f>
        <v/>
      </c>
      <c r="B1043" s="68"/>
      <c r="C1043" s="4" t="str">
        <f>IFERROR(VLOOKUP(B1043,Table14[],3,0),"")</f>
        <v/>
      </c>
      <c r="D1043" s="4" t="str">
        <f>IFERROR(VLOOKUP(B1043,Table14[],2,0),"")</f>
        <v/>
      </c>
      <c r="E1043" s="4"/>
      <c r="H1043" s="41" t="str">
        <f>IFERROR(VLOOKUP(Table49[[#This Row],[ITEM CODE]],Table2[[Item Code]:[Master Name]],2,0),"")</f>
        <v/>
      </c>
      <c r="I1043" s="41"/>
      <c r="J1043" s="65" t="str">
        <f>IFERROR(VLOOKUP(Table49[[#This Row],[ITEM CODE]],Table2[[Item Code]:[Master Name]],3,0),"")</f>
        <v/>
      </c>
      <c r="K1043" s="1" t="str">
        <f>IFERROR(VLOOKUP(Table49[[#This Row],[ITEM CODE]],Table2[[Item Code]:[Master Name]],9,0),"")</f>
        <v/>
      </c>
      <c r="L1043" s="1" t="str">
        <f>IFERROR(VLOOKUP(Table49[[#This Row],[ITEM CODE]],Table2[[Item Code]:[Master Name]],8,0),"")</f>
        <v/>
      </c>
      <c r="M1043" s="41"/>
      <c r="N1043" s="66">
        <f>IFERROR(VLOOKUP(Table49[[#This Row],[ITEM CODE]],Table2[[#All],[Item Code]:[Unit Cost]],10,0),0)</f>
        <v>0</v>
      </c>
      <c r="O1043" s="134">
        <f>IFERROR(VLOOKUP(Table49[[#This Row],[ITEM CODE]],Table2[[#All],[Item Code]:[Unit Cost]],10,0),0)</f>
        <v>0</v>
      </c>
      <c r="P1043" s="56"/>
      <c r="Q1043" s="58"/>
      <c r="R1043" s="58">
        <f>Table49[[#This Row],[QUANTITY]]*Table49[[#This Row],[INV Prices]]</f>
        <v>0</v>
      </c>
      <c r="S1043" s="67"/>
      <c r="V1043" s="41"/>
      <c r="W1043" s="4" t="str">
        <f>IFERROR(VLOOKUP(Table49[[#This Row],[ITEM CODE]],Table2[[Item Code]:[Category ]],6,0),"")</f>
        <v/>
      </c>
      <c r="X1043" s="1" t="str">
        <f>IFERROR(VLOOKUP(Table49[[#This Row],[ITEM CODE]],Table2[[Item Code]:[Sub Category]],7,0),"")</f>
        <v/>
      </c>
      <c r="Y1043" s="68" t="str">
        <f>Table49[[#This Row],[PO Number]]&amp;COUNTIFS($E$5:E1043,E1043)</f>
        <v>0</v>
      </c>
    </row>
    <row r="1044" spans="1:25" ht="14.7" customHeight="1" x14ac:dyDescent="0.3">
      <c r="A1044" s="1" t="str">
        <f>IF(Table49[[#This Row],[ITEM NAME]]="","",ROW()-4)</f>
        <v/>
      </c>
      <c r="B1044" s="68"/>
      <c r="C1044" s="4" t="str">
        <f>IFERROR(VLOOKUP(B1044,Table14[],3,0),"")</f>
        <v/>
      </c>
      <c r="D1044" s="4" t="str">
        <f>IFERROR(VLOOKUP(B1044,Table14[],2,0),"")</f>
        <v/>
      </c>
      <c r="E1044" s="4"/>
      <c r="H1044" s="41" t="str">
        <f>IFERROR(VLOOKUP(Table49[[#This Row],[ITEM CODE]],Table2[[Item Code]:[Master Name]],2,0),"")</f>
        <v/>
      </c>
      <c r="I1044" s="41"/>
      <c r="J1044" s="65" t="str">
        <f>IFERROR(VLOOKUP(Table49[[#This Row],[ITEM CODE]],Table2[[Item Code]:[Master Name]],3,0),"")</f>
        <v/>
      </c>
      <c r="K1044" s="1" t="str">
        <f>IFERROR(VLOOKUP(Table49[[#This Row],[ITEM CODE]],Table2[[Item Code]:[Master Name]],9,0),"")</f>
        <v/>
      </c>
      <c r="L1044" s="1" t="str">
        <f>IFERROR(VLOOKUP(Table49[[#This Row],[ITEM CODE]],Table2[[Item Code]:[Master Name]],8,0),"")</f>
        <v/>
      </c>
      <c r="M1044" s="41"/>
      <c r="N1044" s="66">
        <f>IFERROR(VLOOKUP(Table49[[#This Row],[ITEM CODE]],Table2[[#All],[Item Code]:[Unit Cost]],10,0),0)</f>
        <v>0</v>
      </c>
      <c r="O1044" s="134">
        <f>IFERROR(VLOOKUP(Table49[[#This Row],[ITEM CODE]],Table2[[#All],[Item Code]:[Unit Cost]],10,0),0)</f>
        <v>0</v>
      </c>
      <c r="P1044" s="56"/>
      <c r="Q1044" s="58"/>
      <c r="R1044" s="58">
        <f>Table49[[#This Row],[QUANTITY]]*Table49[[#This Row],[INV Prices]]</f>
        <v>0</v>
      </c>
      <c r="S1044" s="67"/>
      <c r="V1044" s="41"/>
      <c r="W1044" s="4" t="str">
        <f>IFERROR(VLOOKUP(Table49[[#This Row],[ITEM CODE]],Table2[[Item Code]:[Category ]],6,0),"")</f>
        <v/>
      </c>
      <c r="X1044" s="1" t="str">
        <f>IFERROR(VLOOKUP(Table49[[#This Row],[ITEM CODE]],Table2[[Item Code]:[Sub Category]],7,0),"")</f>
        <v/>
      </c>
      <c r="Y1044" s="68" t="str">
        <f>Table49[[#This Row],[PO Number]]&amp;COUNTIFS($E$5:E1044,E1044)</f>
        <v>0</v>
      </c>
    </row>
    <row r="1045" spans="1:25" ht="14.7" customHeight="1" x14ac:dyDescent="0.3">
      <c r="A1045" s="1" t="str">
        <f>IF(Table49[[#This Row],[ITEM NAME]]="","",ROW()-4)</f>
        <v/>
      </c>
      <c r="B1045" s="68"/>
      <c r="C1045" s="4" t="str">
        <f>IFERROR(VLOOKUP(B1045,Table14[],3,0),"")</f>
        <v/>
      </c>
      <c r="D1045" s="4" t="str">
        <f>IFERROR(VLOOKUP(B1045,Table14[],2,0),"")</f>
        <v/>
      </c>
      <c r="E1045" s="4"/>
      <c r="H1045" s="41" t="str">
        <f>IFERROR(VLOOKUP(Table49[[#This Row],[ITEM CODE]],Table2[[Item Code]:[Master Name]],2,0),"")</f>
        <v/>
      </c>
      <c r="I1045" s="41"/>
      <c r="J1045" s="65" t="str">
        <f>IFERROR(VLOOKUP(Table49[[#This Row],[ITEM CODE]],Table2[[Item Code]:[Master Name]],3,0),"")</f>
        <v/>
      </c>
      <c r="K1045" s="1" t="str">
        <f>IFERROR(VLOOKUP(Table49[[#This Row],[ITEM CODE]],Table2[[Item Code]:[Master Name]],9,0),"")</f>
        <v/>
      </c>
      <c r="L1045" s="1" t="str">
        <f>IFERROR(VLOOKUP(Table49[[#This Row],[ITEM CODE]],Table2[[Item Code]:[Master Name]],8,0),"")</f>
        <v/>
      </c>
      <c r="M1045" s="41"/>
      <c r="N1045" s="66">
        <f>IFERROR(VLOOKUP(Table49[[#This Row],[ITEM CODE]],Table2[[#All],[Item Code]:[Unit Cost]],10,0),0)</f>
        <v>0</v>
      </c>
      <c r="O1045" s="134">
        <f>IFERROR(VLOOKUP(Table49[[#This Row],[ITEM CODE]],Table2[[#All],[Item Code]:[Unit Cost]],10,0),0)</f>
        <v>0</v>
      </c>
      <c r="P1045" s="56"/>
      <c r="Q1045" s="58"/>
      <c r="R1045" s="58">
        <f>Table49[[#This Row],[QUANTITY]]*Table49[[#This Row],[INV Prices]]</f>
        <v>0</v>
      </c>
      <c r="S1045" s="67"/>
      <c r="V1045" s="41"/>
      <c r="W1045" s="4" t="str">
        <f>IFERROR(VLOOKUP(Table49[[#This Row],[ITEM CODE]],Table2[[Item Code]:[Category ]],6,0),"")</f>
        <v/>
      </c>
      <c r="X1045" s="1" t="str">
        <f>IFERROR(VLOOKUP(Table49[[#This Row],[ITEM CODE]],Table2[[Item Code]:[Sub Category]],7,0),"")</f>
        <v/>
      </c>
      <c r="Y1045" s="68" t="str">
        <f>Table49[[#This Row],[PO Number]]&amp;COUNTIFS($E$5:E1045,E1045)</f>
        <v>0</v>
      </c>
    </row>
    <row r="1046" spans="1:25" ht="14.7" customHeight="1" x14ac:dyDescent="0.3">
      <c r="A1046" s="1" t="str">
        <f>IF(Table49[[#This Row],[ITEM NAME]]="","",ROW()-4)</f>
        <v/>
      </c>
      <c r="B1046" s="68"/>
      <c r="C1046" s="4" t="str">
        <f>IFERROR(VLOOKUP(B1046,Table14[],3,0),"")</f>
        <v/>
      </c>
      <c r="D1046" s="4" t="str">
        <f>IFERROR(VLOOKUP(B1046,Table14[],2,0),"")</f>
        <v/>
      </c>
      <c r="E1046" s="4"/>
      <c r="H1046" s="41" t="str">
        <f>IFERROR(VLOOKUP(Table49[[#This Row],[ITEM CODE]],Table2[[Item Code]:[Master Name]],2,0),"")</f>
        <v/>
      </c>
      <c r="I1046" s="41"/>
      <c r="J1046" s="65" t="str">
        <f>IFERROR(VLOOKUP(Table49[[#This Row],[ITEM CODE]],Table2[[Item Code]:[Master Name]],3,0),"")</f>
        <v/>
      </c>
      <c r="K1046" s="1" t="str">
        <f>IFERROR(VLOOKUP(Table49[[#This Row],[ITEM CODE]],Table2[[Item Code]:[Master Name]],9,0),"")</f>
        <v/>
      </c>
      <c r="L1046" s="1" t="str">
        <f>IFERROR(VLOOKUP(Table49[[#This Row],[ITEM CODE]],Table2[[Item Code]:[Master Name]],8,0),"")</f>
        <v/>
      </c>
      <c r="M1046" s="41"/>
      <c r="N1046" s="66">
        <f>IFERROR(VLOOKUP(Table49[[#This Row],[ITEM CODE]],Table2[[#All],[Item Code]:[Unit Cost]],10,0),0)</f>
        <v>0</v>
      </c>
      <c r="O1046" s="134">
        <f>IFERROR(VLOOKUP(Table49[[#This Row],[ITEM CODE]],Table2[[#All],[Item Code]:[Unit Cost]],10,0),0)</f>
        <v>0</v>
      </c>
      <c r="P1046" s="56"/>
      <c r="Q1046" s="58"/>
      <c r="R1046" s="58">
        <f>Table49[[#This Row],[QUANTITY]]*Table49[[#This Row],[INV Prices]]</f>
        <v>0</v>
      </c>
      <c r="S1046" s="67"/>
      <c r="V1046" s="41"/>
      <c r="W1046" s="4" t="str">
        <f>IFERROR(VLOOKUP(Table49[[#This Row],[ITEM CODE]],Table2[[Item Code]:[Category ]],6,0),"")</f>
        <v/>
      </c>
      <c r="X1046" s="1" t="str">
        <f>IFERROR(VLOOKUP(Table49[[#This Row],[ITEM CODE]],Table2[[Item Code]:[Sub Category]],7,0),"")</f>
        <v/>
      </c>
      <c r="Y1046" s="68" t="str">
        <f>Table49[[#This Row],[PO Number]]&amp;COUNTIFS($E$5:E1046,E1046)</f>
        <v>0</v>
      </c>
    </row>
    <row r="1047" spans="1:25" ht="14.7" customHeight="1" x14ac:dyDescent="0.3">
      <c r="A1047" s="1" t="str">
        <f>IF(Table49[[#This Row],[ITEM NAME]]="","",ROW()-4)</f>
        <v/>
      </c>
      <c r="B1047" s="68"/>
      <c r="C1047" s="4" t="str">
        <f>IFERROR(VLOOKUP(B1047,Table14[],3,0),"")</f>
        <v/>
      </c>
      <c r="D1047" s="4" t="str">
        <f>IFERROR(VLOOKUP(B1047,Table14[],2,0),"")</f>
        <v/>
      </c>
      <c r="E1047" s="4"/>
      <c r="H1047" s="41" t="str">
        <f>IFERROR(VLOOKUP(Table49[[#This Row],[ITEM CODE]],Table2[[Item Code]:[Master Name]],2,0),"")</f>
        <v/>
      </c>
      <c r="I1047" s="41"/>
      <c r="J1047" s="65" t="str">
        <f>IFERROR(VLOOKUP(Table49[[#This Row],[ITEM CODE]],Table2[[Item Code]:[Master Name]],3,0),"")</f>
        <v/>
      </c>
      <c r="K1047" s="1" t="str">
        <f>IFERROR(VLOOKUP(Table49[[#This Row],[ITEM CODE]],Table2[[Item Code]:[Master Name]],9,0),"")</f>
        <v/>
      </c>
      <c r="L1047" s="1" t="str">
        <f>IFERROR(VLOOKUP(Table49[[#This Row],[ITEM CODE]],Table2[[Item Code]:[Master Name]],8,0),"")</f>
        <v/>
      </c>
      <c r="M1047" s="41"/>
      <c r="N1047" s="66">
        <f>IFERROR(VLOOKUP(Table49[[#This Row],[ITEM CODE]],Table2[[#All],[Item Code]:[Unit Cost]],10,0),0)</f>
        <v>0</v>
      </c>
      <c r="O1047" s="134">
        <f>IFERROR(VLOOKUP(Table49[[#This Row],[ITEM CODE]],Table2[[#All],[Item Code]:[Unit Cost]],10,0),0)</f>
        <v>0</v>
      </c>
      <c r="P1047" s="56"/>
      <c r="Q1047" s="58"/>
      <c r="R1047" s="58">
        <f>Table49[[#This Row],[QUANTITY]]*Table49[[#This Row],[INV Prices]]</f>
        <v>0</v>
      </c>
      <c r="S1047" s="67"/>
      <c r="V1047" s="41"/>
      <c r="W1047" s="4" t="str">
        <f>IFERROR(VLOOKUP(Table49[[#This Row],[ITEM CODE]],Table2[[Item Code]:[Category ]],6,0),"")</f>
        <v/>
      </c>
      <c r="X1047" s="1" t="str">
        <f>IFERROR(VLOOKUP(Table49[[#This Row],[ITEM CODE]],Table2[[Item Code]:[Sub Category]],7,0),"")</f>
        <v/>
      </c>
      <c r="Y1047" s="68" t="str">
        <f>Table49[[#This Row],[PO Number]]&amp;COUNTIFS($E$5:E1047,E1047)</f>
        <v>0</v>
      </c>
    </row>
    <row r="1048" spans="1:25" ht="14.7" customHeight="1" x14ac:dyDescent="0.3">
      <c r="A1048" s="1" t="str">
        <f>IF(Table49[[#This Row],[ITEM NAME]]="","",ROW()-4)</f>
        <v/>
      </c>
      <c r="B1048" s="68"/>
      <c r="C1048" s="4" t="str">
        <f>IFERROR(VLOOKUP(B1048,Table14[],3,0),"")</f>
        <v/>
      </c>
      <c r="D1048" s="4" t="str">
        <f>IFERROR(VLOOKUP(B1048,Table14[],2,0),"")</f>
        <v/>
      </c>
      <c r="E1048" s="4"/>
      <c r="H1048" s="41" t="str">
        <f>IFERROR(VLOOKUP(Table49[[#This Row],[ITEM CODE]],Table2[[Item Code]:[Master Name]],2,0),"")</f>
        <v/>
      </c>
      <c r="I1048" s="41"/>
      <c r="J1048" s="65" t="str">
        <f>IFERROR(VLOOKUP(Table49[[#This Row],[ITEM CODE]],Table2[[Item Code]:[Master Name]],3,0),"")</f>
        <v/>
      </c>
      <c r="K1048" s="1" t="str">
        <f>IFERROR(VLOOKUP(Table49[[#This Row],[ITEM CODE]],Table2[[Item Code]:[Master Name]],9,0),"")</f>
        <v/>
      </c>
      <c r="L1048" s="1" t="str">
        <f>IFERROR(VLOOKUP(Table49[[#This Row],[ITEM CODE]],Table2[[Item Code]:[Master Name]],8,0),"")</f>
        <v/>
      </c>
      <c r="M1048" s="41"/>
      <c r="N1048" s="66">
        <f>IFERROR(VLOOKUP(Table49[[#This Row],[ITEM CODE]],Table2[[#All],[Item Code]:[Unit Cost]],10,0),0)</f>
        <v>0</v>
      </c>
      <c r="O1048" s="134">
        <f>IFERROR(VLOOKUP(Table49[[#This Row],[ITEM CODE]],Table2[[#All],[Item Code]:[Unit Cost]],10,0),0)</f>
        <v>0</v>
      </c>
      <c r="P1048" s="56"/>
      <c r="Q1048" s="58"/>
      <c r="R1048" s="58">
        <f>Table49[[#This Row],[QUANTITY]]*Table49[[#This Row],[INV Prices]]</f>
        <v>0</v>
      </c>
      <c r="S1048" s="67"/>
      <c r="V1048" s="41"/>
      <c r="W1048" s="4" t="str">
        <f>IFERROR(VLOOKUP(Table49[[#This Row],[ITEM CODE]],Table2[[Item Code]:[Category ]],6,0),"")</f>
        <v/>
      </c>
      <c r="X1048" s="1" t="str">
        <f>IFERROR(VLOOKUP(Table49[[#This Row],[ITEM CODE]],Table2[[Item Code]:[Sub Category]],7,0),"")</f>
        <v/>
      </c>
      <c r="Y1048" s="68" t="str">
        <f>Table49[[#This Row],[PO Number]]&amp;COUNTIFS($E$5:E1048,E1048)</f>
        <v>0</v>
      </c>
    </row>
    <row r="1049" spans="1:25" ht="14.7" customHeight="1" x14ac:dyDescent="0.3">
      <c r="A1049" s="1" t="str">
        <f>IF(Table49[[#This Row],[ITEM NAME]]="","",ROW()-4)</f>
        <v/>
      </c>
      <c r="B1049" s="68"/>
      <c r="C1049" s="4" t="str">
        <f>IFERROR(VLOOKUP(B1049,Table14[],3,0),"")</f>
        <v/>
      </c>
      <c r="D1049" s="4" t="str">
        <f>IFERROR(VLOOKUP(B1049,Table14[],2,0),"")</f>
        <v/>
      </c>
      <c r="E1049" s="4"/>
      <c r="H1049" s="41" t="str">
        <f>IFERROR(VLOOKUP(Table49[[#This Row],[ITEM CODE]],Table2[[Item Code]:[Master Name]],2,0),"")</f>
        <v/>
      </c>
      <c r="I1049" s="41"/>
      <c r="J1049" s="65" t="str">
        <f>IFERROR(VLOOKUP(Table49[[#This Row],[ITEM CODE]],Table2[[Item Code]:[Master Name]],3,0),"")</f>
        <v/>
      </c>
      <c r="K1049" s="1" t="str">
        <f>IFERROR(VLOOKUP(Table49[[#This Row],[ITEM CODE]],Table2[[Item Code]:[Master Name]],9,0),"")</f>
        <v/>
      </c>
      <c r="L1049" s="1" t="str">
        <f>IFERROR(VLOOKUP(Table49[[#This Row],[ITEM CODE]],Table2[[Item Code]:[Master Name]],8,0),"")</f>
        <v/>
      </c>
      <c r="M1049" s="41"/>
      <c r="N1049" s="66">
        <f>IFERROR(VLOOKUP(Table49[[#This Row],[ITEM CODE]],Table2[[#All],[Item Code]:[Unit Cost]],10,0),0)</f>
        <v>0</v>
      </c>
      <c r="O1049" s="134">
        <f>IFERROR(VLOOKUP(Table49[[#This Row],[ITEM CODE]],Table2[[#All],[Item Code]:[Unit Cost]],10,0),0)</f>
        <v>0</v>
      </c>
      <c r="P1049" s="56"/>
      <c r="Q1049" s="58"/>
      <c r="R1049" s="58">
        <f>Table49[[#This Row],[QUANTITY]]*Table49[[#This Row],[INV Prices]]</f>
        <v>0</v>
      </c>
      <c r="S1049" s="67"/>
      <c r="V1049" s="41"/>
      <c r="W1049" s="4" t="str">
        <f>IFERROR(VLOOKUP(Table49[[#This Row],[ITEM CODE]],Table2[[Item Code]:[Category ]],6,0),"")</f>
        <v/>
      </c>
      <c r="X1049" s="1" t="str">
        <f>IFERROR(VLOOKUP(Table49[[#This Row],[ITEM CODE]],Table2[[Item Code]:[Sub Category]],7,0),"")</f>
        <v/>
      </c>
      <c r="Y1049" s="68" t="str">
        <f>Table49[[#This Row],[PO Number]]&amp;COUNTIFS($E$5:E1049,E1049)</f>
        <v>0</v>
      </c>
    </row>
    <row r="1050" spans="1:25" ht="14.7" customHeight="1" x14ac:dyDescent="0.3">
      <c r="A1050" s="1" t="str">
        <f>IF(Table49[[#This Row],[ITEM NAME]]="","",ROW()-4)</f>
        <v/>
      </c>
      <c r="B1050" s="68"/>
      <c r="C1050" s="4" t="str">
        <f>IFERROR(VLOOKUP(B1050,Table14[],3,0),"")</f>
        <v/>
      </c>
      <c r="D1050" s="4" t="str">
        <f>IFERROR(VLOOKUP(B1050,Table14[],2,0),"")</f>
        <v/>
      </c>
      <c r="E1050" s="4"/>
      <c r="H1050" s="41" t="str">
        <f>IFERROR(VLOOKUP(Table49[[#This Row],[ITEM CODE]],Table2[[Item Code]:[Master Name]],2,0),"")</f>
        <v/>
      </c>
      <c r="I1050" s="41"/>
      <c r="J1050" s="65" t="str">
        <f>IFERROR(VLOOKUP(Table49[[#This Row],[ITEM CODE]],Table2[[Item Code]:[Master Name]],3,0),"")</f>
        <v/>
      </c>
      <c r="K1050" s="1" t="str">
        <f>IFERROR(VLOOKUP(Table49[[#This Row],[ITEM CODE]],Table2[[Item Code]:[Master Name]],9,0),"")</f>
        <v/>
      </c>
      <c r="L1050" s="1" t="str">
        <f>IFERROR(VLOOKUP(Table49[[#This Row],[ITEM CODE]],Table2[[Item Code]:[Master Name]],8,0),"")</f>
        <v/>
      </c>
      <c r="M1050" s="41"/>
      <c r="N1050" s="66">
        <f>IFERROR(VLOOKUP(Table49[[#This Row],[ITEM CODE]],Table2[[#All],[Item Code]:[Unit Cost]],10,0),0)</f>
        <v>0</v>
      </c>
      <c r="O1050" s="134">
        <f>IFERROR(VLOOKUP(Table49[[#This Row],[ITEM CODE]],Table2[[#All],[Item Code]:[Unit Cost]],10,0),0)</f>
        <v>0</v>
      </c>
      <c r="P1050" s="56"/>
      <c r="Q1050" s="58"/>
      <c r="R1050" s="58">
        <f>Table49[[#This Row],[QUANTITY]]*Table49[[#This Row],[INV Prices]]</f>
        <v>0</v>
      </c>
      <c r="S1050" s="67"/>
      <c r="V1050" s="41"/>
      <c r="W1050" s="4" t="str">
        <f>IFERROR(VLOOKUP(Table49[[#This Row],[ITEM CODE]],Table2[[Item Code]:[Category ]],6,0),"")</f>
        <v/>
      </c>
      <c r="X1050" s="1" t="str">
        <f>IFERROR(VLOOKUP(Table49[[#This Row],[ITEM CODE]],Table2[[Item Code]:[Sub Category]],7,0),"")</f>
        <v/>
      </c>
      <c r="Y1050" s="68" t="str">
        <f>Table49[[#This Row],[PO Number]]&amp;COUNTIFS($E$5:E1050,E1050)</f>
        <v>0</v>
      </c>
    </row>
    <row r="1051" spans="1:25" ht="14.7" customHeight="1" x14ac:dyDescent="0.3">
      <c r="A1051" s="1" t="str">
        <f>IF(Table49[[#This Row],[ITEM NAME]]="","",ROW()-4)</f>
        <v/>
      </c>
      <c r="B1051" s="68"/>
      <c r="C1051" s="4" t="str">
        <f>IFERROR(VLOOKUP(B1051,Table14[],3,0),"")</f>
        <v/>
      </c>
      <c r="D1051" s="4" t="str">
        <f>IFERROR(VLOOKUP(B1051,Table14[],2,0),"")</f>
        <v/>
      </c>
      <c r="E1051" s="4"/>
      <c r="H1051" s="41" t="str">
        <f>IFERROR(VLOOKUP(Table49[[#This Row],[ITEM CODE]],Table2[[Item Code]:[Master Name]],2,0),"")</f>
        <v/>
      </c>
      <c r="I1051" s="41"/>
      <c r="J1051" s="65" t="str">
        <f>IFERROR(VLOOKUP(Table49[[#This Row],[ITEM CODE]],Table2[[Item Code]:[Master Name]],3,0),"")</f>
        <v/>
      </c>
      <c r="K1051" s="1" t="str">
        <f>IFERROR(VLOOKUP(Table49[[#This Row],[ITEM CODE]],Table2[[Item Code]:[Master Name]],9,0),"")</f>
        <v/>
      </c>
      <c r="L1051" s="1" t="str">
        <f>IFERROR(VLOOKUP(Table49[[#This Row],[ITEM CODE]],Table2[[Item Code]:[Master Name]],8,0),"")</f>
        <v/>
      </c>
      <c r="M1051" s="41"/>
      <c r="N1051" s="66">
        <f>IFERROR(VLOOKUP(Table49[[#This Row],[ITEM CODE]],Table2[[#All],[Item Code]:[Unit Cost]],10,0),0)</f>
        <v>0</v>
      </c>
      <c r="O1051" s="134">
        <f>IFERROR(VLOOKUP(Table49[[#This Row],[ITEM CODE]],Table2[[#All],[Item Code]:[Unit Cost]],10,0),0)</f>
        <v>0</v>
      </c>
      <c r="P1051" s="56"/>
      <c r="Q1051" s="58"/>
      <c r="R1051" s="58">
        <f>Table49[[#This Row],[QUANTITY]]*Table49[[#This Row],[INV Prices]]</f>
        <v>0</v>
      </c>
      <c r="S1051" s="67"/>
      <c r="V1051" s="41"/>
      <c r="W1051" s="4" t="str">
        <f>IFERROR(VLOOKUP(Table49[[#This Row],[ITEM CODE]],Table2[[Item Code]:[Category ]],6,0),"")</f>
        <v/>
      </c>
      <c r="X1051" s="1" t="str">
        <f>IFERROR(VLOOKUP(Table49[[#This Row],[ITEM CODE]],Table2[[Item Code]:[Sub Category]],7,0),"")</f>
        <v/>
      </c>
      <c r="Y1051" s="68" t="str">
        <f>Table49[[#This Row],[PO Number]]&amp;COUNTIFS($E$5:E1051,E1051)</f>
        <v>0</v>
      </c>
    </row>
    <row r="1052" spans="1:25" ht="14.7" customHeight="1" x14ac:dyDescent="0.3">
      <c r="A1052" s="1" t="str">
        <f>IF(Table49[[#This Row],[ITEM NAME]]="","",ROW()-4)</f>
        <v/>
      </c>
      <c r="B1052" s="68"/>
      <c r="C1052" s="4" t="str">
        <f>IFERROR(VLOOKUP(B1052,Table14[],3,0),"")</f>
        <v/>
      </c>
      <c r="D1052" s="4" t="str">
        <f>IFERROR(VLOOKUP(B1052,Table14[],2,0),"")</f>
        <v/>
      </c>
      <c r="E1052" s="4"/>
      <c r="H1052" s="41" t="str">
        <f>IFERROR(VLOOKUP(Table49[[#This Row],[ITEM CODE]],Table2[[Item Code]:[Master Name]],2,0),"")</f>
        <v/>
      </c>
      <c r="I1052" s="41"/>
      <c r="J1052" s="65" t="str">
        <f>IFERROR(VLOOKUP(Table49[[#This Row],[ITEM CODE]],Table2[[Item Code]:[Master Name]],3,0),"")</f>
        <v/>
      </c>
      <c r="K1052" s="1" t="str">
        <f>IFERROR(VLOOKUP(Table49[[#This Row],[ITEM CODE]],Table2[[Item Code]:[Master Name]],9,0),"")</f>
        <v/>
      </c>
      <c r="L1052" s="1" t="str">
        <f>IFERROR(VLOOKUP(Table49[[#This Row],[ITEM CODE]],Table2[[Item Code]:[Master Name]],8,0),"")</f>
        <v/>
      </c>
      <c r="M1052" s="41"/>
      <c r="N1052" s="66">
        <f>IFERROR(VLOOKUP(Table49[[#This Row],[ITEM CODE]],Table2[[#All],[Item Code]:[Unit Cost]],10,0),0)</f>
        <v>0</v>
      </c>
      <c r="O1052" s="134">
        <f>IFERROR(VLOOKUP(Table49[[#This Row],[ITEM CODE]],Table2[[#All],[Item Code]:[Unit Cost]],10,0),0)</f>
        <v>0</v>
      </c>
      <c r="P1052" s="56"/>
      <c r="Q1052" s="58"/>
      <c r="R1052" s="58">
        <f>Table49[[#This Row],[QUANTITY]]*Table49[[#This Row],[INV Prices]]</f>
        <v>0</v>
      </c>
      <c r="S1052" s="67"/>
      <c r="V1052" s="41"/>
      <c r="W1052" s="4" t="str">
        <f>IFERROR(VLOOKUP(Table49[[#This Row],[ITEM CODE]],Table2[[Item Code]:[Category ]],6,0),"")</f>
        <v/>
      </c>
      <c r="X1052" s="1" t="str">
        <f>IFERROR(VLOOKUP(Table49[[#This Row],[ITEM CODE]],Table2[[Item Code]:[Sub Category]],7,0),"")</f>
        <v/>
      </c>
      <c r="Y1052" s="68" t="str">
        <f>Table49[[#This Row],[PO Number]]&amp;COUNTIFS($E$5:E1052,E1052)</f>
        <v>0</v>
      </c>
    </row>
    <row r="1053" spans="1:25" ht="14.7" customHeight="1" x14ac:dyDescent="0.3">
      <c r="A1053" s="1" t="str">
        <f>IF(Table49[[#This Row],[ITEM NAME]]="","",ROW()-4)</f>
        <v/>
      </c>
      <c r="B1053" s="68"/>
      <c r="C1053" s="4" t="str">
        <f>IFERROR(VLOOKUP(B1053,Table14[],3,0),"")</f>
        <v/>
      </c>
      <c r="D1053" s="4" t="str">
        <f>IFERROR(VLOOKUP(B1053,Table14[],2,0),"")</f>
        <v/>
      </c>
      <c r="E1053" s="4"/>
      <c r="H1053" s="41" t="str">
        <f>IFERROR(VLOOKUP(Table49[[#This Row],[ITEM CODE]],Table2[[Item Code]:[Master Name]],2,0),"")</f>
        <v/>
      </c>
      <c r="I1053" s="41"/>
      <c r="J1053" s="65" t="str">
        <f>IFERROR(VLOOKUP(Table49[[#This Row],[ITEM CODE]],Table2[[Item Code]:[Master Name]],3,0),"")</f>
        <v/>
      </c>
      <c r="K1053" s="1" t="str">
        <f>IFERROR(VLOOKUP(Table49[[#This Row],[ITEM CODE]],Table2[[Item Code]:[Master Name]],9,0),"")</f>
        <v/>
      </c>
      <c r="L1053" s="1" t="str">
        <f>IFERROR(VLOOKUP(Table49[[#This Row],[ITEM CODE]],Table2[[Item Code]:[Master Name]],8,0),"")</f>
        <v/>
      </c>
      <c r="M1053" s="41"/>
      <c r="N1053" s="66">
        <f>IFERROR(VLOOKUP(Table49[[#This Row],[ITEM CODE]],Table2[[#All],[Item Code]:[Unit Cost]],10,0),0)</f>
        <v>0</v>
      </c>
      <c r="O1053" s="134">
        <f>IFERROR(VLOOKUP(Table49[[#This Row],[ITEM CODE]],Table2[[#All],[Item Code]:[Unit Cost]],10,0),0)</f>
        <v>0</v>
      </c>
      <c r="P1053" s="56"/>
      <c r="Q1053" s="58"/>
      <c r="R1053" s="58">
        <f>Table49[[#This Row],[QUANTITY]]*Table49[[#This Row],[INV Prices]]</f>
        <v>0</v>
      </c>
      <c r="S1053" s="67"/>
      <c r="V1053" s="41"/>
      <c r="W1053" s="4" t="str">
        <f>IFERROR(VLOOKUP(Table49[[#This Row],[ITEM CODE]],Table2[[Item Code]:[Category ]],6,0),"")</f>
        <v/>
      </c>
      <c r="X1053" s="1" t="str">
        <f>IFERROR(VLOOKUP(Table49[[#This Row],[ITEM CODE]],Table2[[Item Code]:[Sub Category]],7,0),"")</f>
        <v/>
      </c>
      <c r="Y1053" s="68" t="str">
        <f>Table49[[#This Row],[PO Number]]&amp;COUNTIFS($E$5:E1053,E1053)</f>
        <v>0</v>
      </c>
    </row>
    <row r="1054" spans="1:25" ht="14.7" customHeight="1" x14ac:dyDescent="0.3">
      <c r="A1054" s="1" t="str">
        <f>IF(Table49[[#This Row],[ITEM NAME]]="","",ROW()-4)</f>
        <v/>
      </c>
      <c r="B1054" s="68"/>
      <c r="C1054" s="4" t="str">
        <f>IFERROR(VLOOKUP(B1054,Table14[],3,0),"")</f>
        <v/>
      </c>
      <c r="D1054" s="4" t="str">
        <f>IFERROR(VLOOKUP(B1054,Table14[],2,0),"")</f>
        <v/>
      </c>
      <c r="E1054" s="4"/>
      <c r="H1054" s="41" t="str">
        <f>IFERROR(VLOOKUP(Table49[[#This Row],[ITEM CODE]],Table2[[Item Code]:[Master Name]],2,0),"")</f>
        <v/>
      </c>
      <c r="I1054" s="41"/>
      <c r="J1054" s="65" t="str">
        <f>IFERROR(VLOOKUP(Table49[[#This Row],[ITEM CODE]],Table2[[Item Code]:[Master Name]],3,0),"")</f>
        <v/>
      </c>
      <c r="K1054" s="1" t="str">
        <f>IFERROR(VLOOKUP(Table49[[#This Row],[ITEM CODE]],Table2[[Item Code]:[Master Name]],9,0),"")</f>
        <v/>
      </c>
      <c r="L1054" s="1" t="str">
        <f>IFERROR(VLOOKUP(Table49[[#This Row],[ITEM CODE]],Table2[[Item Code]:[Master Name]],8,0),"")</f>
        <v/>
      </c>
      <c r="M1054" s="41"/>
      <c r="N1054" s="66">
        <f>IFERROR(VLOOKUP(Table49[[#This Row],[ITEM CODE]],Table2[[#All],[Item Code]:[Unit Cost]],10,0),0)</f>
        <v>0</v>
      </c>
      <c r="O1054" s="134">
        <f>IFERROR(VLOOKUP(Table49[[#This Row],[ITEM CODE]],Table2[[#All],[Item Code]:[Unit Cost]],10,0),0)</f>
        <v>0</v>
      </c>
      <c r="P1054" s="56"/>
      <c r="Q1054" s="58"/>
      <c r="R1054" s="58">
        <f>Table49[[#This Row],[QUANTITY]]*Table49[[#This Row],[INV Prices]]</f>
        <v>0</v>
      </c>
      <c r="S1054" s="67"/>
      <c r="V1054" s="41"/>
      <c r="W1054" s="4" t="str">
        <f>IFERROR(VLOOKUP(Table49[[#This Row],[ITEM CODE]],Table2[[Item Code]:[Category ]],6,0),"")</f>
        <v/>
      </c>
      <c r="X1054" s="1" t="str">
        <f>IFERROR(VLOOKUP(Table49[[#This Row],[ITEM CODE]],Table2[[Item Code]:[Sub Category]],7,0),"")</f>
        <v/>
      </c>
      <c r="Y1054" s="68" t="str">
        <f>Table49[[#This Row],[PO Number]]&amp;COUNTIFS($E$5:E1054,E1054)</f>
        <v>0</v>
      </c>
    </row>
    <row r="1055" spans="1:25" ht="14.7" customHeight="1" x14ac:dyDescent="0.3">
      <c r="A1055" s="1" t="str">
        <f>IF(Table49[[#This Row],[ITEM NAME]]="","",ROW()-4)</f>
        <v/>
      </c>
      <c r="B1055" s="68"/>
      <c r="C1055" s="4" t="str">
        <f>IFERROR(VLOOKUP(B1055,Table14[],3,0),"")</f>
        <v/>
      </c>
      <c r="D1055" s="4" t="str">
        <f>IFERROR(VLOOKUP(B1055,Table14[],2,0),"")</f>
        <v/>
      </c>
      <c r="E1055" s="4"/>
      <c r="H1055" s="41" t="str">
        <f>IFERROR(VLOOKUP(Table49[[#This Row],[ITEM CODE]],Table2[[Item Code]:[Master Name]],2,0),"")</f>
        <v/>
      </c>
      <c r="I1055" s="41"/>
      <c r="J1055" s="65" t="str">
        <f>IFERROR(VLOOKUP(Table49[[#This Row],[ITEM CODE]],Table2[[Item Code]:[Master Name]],3,0),"")</f>
        <v/>
      </c>
      <c r="K1055" s="1" t="str">
        <f>IFERROR(VLOOKUP(Table49[[#This Row],[ITEM CODE]],Table2[[Item Code]:[Master Name]],9,0),"")</f>
        <v/>
      </c>
      <c r="L1055" s="1" t="str">
        <f>IFERROR(VLOOKUP(Table49[[#This Row],[ITEM CODE]],Table2[[Item Code]:[Master Name]],8,0),"")</f>
        <v/>
      </c>
      <c r="M1055" s="41"/>
      <c r="N1055" s="66">
        <f>IFERROR(VLOOKUP(Table49[[#This Row],[ITEM CODE]],Table2[[#All],[Item Code]:[Unit Cost]],10,0),0)</f>
        <v>0</v>
      </c>
      <c r="O1055" s="134">
        <f>IFERROR(VLOOKUP(Table49[[#This Row],[ITEM CODE]],Table2[[#All],[Item Code]:[Unit Cost]],10,0),0)</f>
        <v>0</v>
      </c>
      <c r="P1055" s="56"/>
      <c r="Q1055" s="58"/>
      <c r="R1055" s="58">
        <f>Table49[[#This Row],[QUANTITY]]*Table49[[#This Row],[INV Prices]]</f>
        <v>0</v>
      </c>
      <c r="S1055" s="67"/>
      <c r="V1055" s="41"/>
      <c r="W1055" s="4" t="str">
        <f>IFERROR(VLOOKUP(Table49[[#This Row],[ITEM CODE]],Table2[[Item Code]:[Category ]],6,0),"")</f>
        <v/>
      </c>
      <c r="X1055" s="1" t="str">
        <f>IFERROR(VLOOKUP(Table49[[#This Row],[ITEM CODE]],Table2[[Item Code]:[Sub Category]],7,0),"")</f>
        <v/>
      </c>
      <c r="Y1055" s="68" t="str">
        <f>Table49[[#This Row],[PO Number]]&amp;COUNTIFS($E$5:E1055,E1055)</f>
        <v>0</v>
      </c>
    </row>
    <row r="1056" spans="1:25" ht="14.7" customHeight="1" x14ac:dyDescent="0.3">
      <c r="A1056" s="1" t="str">
        <f>IF(Table49[[#This Row],[ITEM NAME]]="","",ROW()-4)</f>
        <v/>
      </c>
      <c r="B1056" s="68"/>
      <c r="C1056" s="4" t="str">
        <f>IFERROR(VLOOKUP(B1056,Table14[],3,0),"")</f>
        <v/>
      </c>
      <c r="D1056" s="4" t="str">
        <f>IFERROR(VLOOKUP(B1056,Table14[],2,0),"")</f>
        <v/>
      </c>
      <c r="E1056" s="4"/>
      <c r="H1056" s="41" t="str">
        <f>IFERROR(VLOOKUP(Table49[[#This Row],[ITEM CODE]],Table2[[Item Code]:[Master Name]],2,0),"")</f>
        <v/>
      </c>
      <c r="I1056" s="41"/>
      <c r="J1056" s="65" t="str">
        <f>IFERROR(VLOOKUP(Table49[[#This Row],[ITEM CODE]],Table2[[Item Code]:[Master Name]],3,0),"")</f>
        <v/>
      </c>
      <c r="K1056" s="1" t="str">
        <f>IFERROR(VLOOKUP(Table49[[#This Row],[ITEM CODE]],Table2[[Item Code]:[Master Name]],9,0),"")</f>
        <v/>
      </c>
      <c r="L1056" s="1" t="str">
        <f>IFERROR(VLOOKUP(Table49[[#This Row],[ITEM CODE]],Table2[[Item Code]:[Master Name]],8,0),"")</f>
        <v/>
      </c>
      <c r="M1056" s="41"/>
      <c r="N1056" s="66">
        <f>IFERROR(VLOOKUP(Table49[[#This Row],[ITEM CODE]],Table2[[#All],[Item Code]:[Unit Cost]],10,0),0)</f>
        <v>0</v>
      </c>
      <c r="O1056" s="134">
        <f>IFERROR(VLOOKUP(Table49[[#This Row],[ITEM CODE]],Table2[[#All],[Item Code]:[Unit Cost]],10,0),0)</f>
        <v>0</v>
      </c>
      <c r="P1056" s="56"/>
      <c r="Q1056" s="58"/>
      <c r="R1056" s="58">
        <f>Table49[[#This Row],[QUANTITY]]*Table49[[#This Row],[INV Prices]]</f>
        <v>0</v>
      </c>
      <c r="S1056" s="67"/>
      <c r="V1056" s="41"/>
      <c r="W1056" s="4" t="str">
        <f>IFERROR(VLOOKUP(Table49[[#This Row],[ITEM CODE]],Table2[[Item Code]:[Category ]],6,0),"")</f>
        <v/>
      </c>
      <c r="X1056" s="1" t="str">
        <f>IFERROR(VLOOKUP(Table49[[#This Row],[ITEM CODE]],Table2[[Item Code]:[Sub Category]],7,0),"")</f>
        <v/>
      </c>
      <c r="Y1056" s="68" t="str">
        <f>Table49[[#This Row],[PO Number]]&amp;COUNTIFS($E$5:E1056,E1056)</f>
        <v>0</v>
      </c>
    </row>
    <row r="1057" spans="1:25" ht="14.7" customHeight="1" x14ac:dyDescent="0.3">
      <c r="A1057" s="1" t="str">
        <f>IF(Table49[[#This Row],[ITEM NAME]]="","",ROW()-4)</f>
        <v/>
      </c>
      <c r="B1057" s="68"/>
      <c r="C1057" s="4" t="str">
        <f>IFERROR(VLOOKUP(B1057,Table14[],3,0),"")</f>
        <v/>
      </c>
      <c r="D1057" s="4" t="str">
        <f>IFERROR(VLOOKUP(B1057,Table14[],2,0),"")</f>
        <v/>
      </c>
      <c r="E1057" s="4"/>
      <c r="H1057" s="41" t="str">
        <f>IFERROR(VLOOKUP(Table49[[#This Row],[ITEM CODE]],Table2[[Item Code]:[Master Name]],2,0),"")</f>
        <v/>
      </c>
      <c r="I1057" s="41"/>
      <c r="J1057" s="65" t="str">
        <f>IFERROR(VLOOKUP(Table49[[#This Row],[ITEM CODE]],Table2[[Item Code]:[Master Name]],3,0),"")</f>
        <v/>
      </c>
      <c r="K1057" s="1" t="str">
        <f>IFERROR(VLOOKUP(Table49[[#This Row],[ITEM CODE]],Table2[[Item Code]:[Master Name]],9,0),"")</f>
        <v/>
      </c>
      <c r="L1057" s="1" t="str">
        <f>IFERROR(VLOOKUP(Table49[[#This Row],[ITEM CODE]],Table2[[Item Code]:[Master Name]],8,0),"")</f>
        <v/>
      </c>
      <c r="M1057" s="41"/>
      <c r="N1057" s="66">
        <f>IFERROR(VLOOKUP(Table49[[#This Row],[ITEM CODE]],Table2[[#All],[Item Code]:[Unit Cost]],10,0),0)</f>
        <v>0</v>
      </c>
      <c r="O1057" s="134">
        <f>IFERROR(VLOOKUP(Table49[[#This Row],[ITEM CODE]],Table2[[#All],[Item Code]:[Unit Cost]],10,0),0)</f>
        <v>0</v>
      </c>
      <c r="P1057" s="56"/>
      <c r="Q1057" s="58"/>
      <c r="R1057" s="58">
        <f>Table49[[#This Row],[QUANTITY]]*Table49[[#This Row],[INV Prices]]</f>
        <v>0</v>
      </c>
      <c r="S1057" s="67"/>
      <c r="V1057" s="41"/>
      <c r="W1057" s="4" t="str">
        <f>IFERROR(VLOOKUP(Table49[[#This Row],[ITEM CODE]],Table2[[Item Code]:[Category ]],6,0),"")</f>
        <v/>
      </c>
      <c r="X1057" s="1" t="str">
        <f>IFERROR(VLOOKUP(Table49[[#This Row],[ITEM CODE]],Table2[[Item Code]:[Sub Category]],7,0),"")</f>
        <v/>
      </c>
      <c r="Y1057" s="68" t="str">
        <f>Table49[[#This Row],[PO Number]]&amp;COUNTIFS($E$5:E1057,E1057)</f>
        <v>0</v>
      </c>
    </row>
    <row r="1058" spans="1:25" ht="14.7" customHeight="1" x14ac:dyDescent="0.3">
      <c r="A1058" s="1" t="str">
        <f>IF(Table49[[#This Row],[ITEM NAME]]="","",ROW()-4)</f>
        <v/>
      </c>
      <c r="B1058" s="68"/>
      <c r="C1058" s="4" t="str">
        <f>IFERROR(VLOOKUP(B1058,Table14[],3,0),"")</f>
        <v/>
      </c>
      <c r="D1058" s="4" t="str">
        <f>IFERROR(VLOOKUP(B1058,Table14[],2,0),"")</f>
        <v/>
      </c>
      <c r="E1058" s="4"/>
      <c r="H1058" s="41" t="str">
        <f>IFERROR(VLOOKUP(Table49[[#This Row],[ITEM CODE]],Table2[[Item Code]:[Master Name]],2,0),"")</f>
        <v/>
      </c>
      <c r="I1058" s="41"/>
      <c r="J1058" s="65" t="str">
        <f>IFERROR(VLOOKUP(Table49[[#This Row],[ITEM CODE]],Table2[[Item Code]:[Master Name]],3,0),"")</f>
        <v/>
      </c>
      <c r="K1058" s="1" t="str">
        <f>IFERROR(VLOOKUP(Table49[[#This Row],[ITEM CODE]],Table2[[Item Code]:[Master Name]],9,0),"")</f>
        <v/>
      </c>
      <c r="L1058" s="1" t="str">
        <f>IFERROR(VLOOKUP(Table49[[#This Row],[ITEM CODE]],Table2[[Item Code]:[Master Name]],8,0),"")</f>
        <v/>
      </c>
      <c r="M1058" s="41"/>
      <c r="N1058" s="66">
        <f>IFERROR(VLOOKUP(Table49[[#This Row],[ITEM CODE]],Table2[[#All],[Item Code]:[Unit Cost]],10,0),0)</f>
        <v>0</v>
      </c>
      <c r="O1058" s="134">
        <f>IFERROR(VLOOKUP(Table49[[#This Row],[ITEM CODE]],Table2[[#All],[Item Code]:[Unit Cost]],10,0),0)</f>
        <v>0</v>
      </c>
      <c r="P1058" s="56"/>
      <c r="Q1058" s="58"/>
      <c r="R1058" s="58">
        <f>Table49[[#This Row],[QUANTITY]]*Table49[[#This Row],[INV Prices]]</f>
        <v>0</v>
      </c>
      <c r="S1058" s="67"/>
      <c r="V1058" s="41"/>
      <c r="W1058" s="4" t="str">
        <f>IFERROR(VLOOKUP(Table49[[#This Row],[ITEM CODE]],Table2[[Item Code]:[Category ]],6,0),"")</f>
        <v/>
      </c>
      <c r="X1058" s="1" t="str">
        <f>IFERROR(VLOOKUP(Table49[[#This Row],[ITEM CODE]],Table2[[Item Code]:[Sub Category]],7,0),"")</f>
        <v/>
      </c>
      <c r="Y1058" s="68" t="str">
        <f>Table49[[#This Row],[PO Number]]&amp;COUNTIFS($E$5:E1058,E1058)</f>
        <v>0</v>
      </c>
    </row>
    <row r="1059" spans="1:25" ht="14.7" customHeight="1" x14ac:dyDescent="0.3">
      <c r="A1059" s="1" t="str">
        <f>IF(Table49[[#This Row],[ITEM NAME]]="","",ROW()-4)</f>
        <v/>
      </c>
      <c r="B1059" s="68"/>
      <c r="C1059" s="4" t="str">
        <f>IFERROR(VLOOKUP(B1059,Table14[],3,0),"")</f>
        <v/>
      </c>
      <c r="D1059" s="4" t="str">
        <f>IFERROR(VLOOKUP(B1059,Table14[],2,0),"")</f>
        <v/>
      </c>
      <c r="E1059" s="4"/>
      <c r="H1059" s="41" t="str">
        <f>IFERROR(VLOOKUP(Table49[[#This Row],[ITEM CODE]],Table2[[Item Code]:[Master Name]],2,0),"")</f>
        <v/>
      </c>
      <c r="I1059" s="41"/>
      <c r="J1059" s="65" t="str">
        <f>IFERROR(VLOOKUP(Table49[[#This Row],[ITEM CODE]],Table2[[Item Code]:[Master Name]],3,0),"")</f>
        <v/>
      </c>
      <c r="K1059" s="1" t="str">
        <f>IFERROR(VLOOKUP(Table49[[#This Row],[ITEM CODE]],Table2[[Item Code]:[Master Name]],9,0),"")</f>
        <v/>
      </c>
      <c r="L1059" s="1" t="str">
        <f>IFERROR(VLOOKUP(Table49[[#This Row],[ITEM CODE]],Table2[[Item Code]:[Master Name]],8,0),"")</f>
        <v/>
      </c>
      <c r="M1059" s="41"/>
      <c r="N1059" s="66">
        <f>IFERROR(VLOOKUP(Table49[[#This Row],[ITEM CODE]],Table2[[#All],[Item Code]:[Unit Cost]],10,0),0)</f>
        <v>0</v>
      </c>
      <c r="O1059" s="134">
        <f>IFERROR(VLOOKUP(Table49[[#This Row],[ITEM CODE]],Table2[[#All],[Item Code]:[Unit Cost]],10,0),0)</f>
        <v>0</v>
      </c>
      <c r="P1059" s="56"/>
      <c r="Q1059" s="58"/>
      <c r="R1059" s="58">
        <f>Table49[[#This Row],[QUANTITY]]*Table49[[#This Row],[INV Prices]]</f>
        <v>0</v>
      </c>
      <c r="S1059" s="67"/>
      <c r="V1059" s="41"/>
      <c r="W1059" s="4" t="str">
        <f>IFERROR(VLOOKUP(Table49[[#This Row],[ITEM CODE]],Table2[[Item Code]:[Category ]],6,0),"")</f>
        <v/>
      </c>
      <c r="X1059" s="1" t="str">
        <f>IFERROR(VLOOKUP(Table49[[#This Row],[ITEM CODE]],Table2[[Item Code]:[Sub Category]],7,0),"")</f>
        <v/>
      </c>
      <c r="Y1059" s="68" t="str">
        <f>Table49[[#This Row],[PO Number]]&amp;COUNTIFS($E$5:E1059,E1059)</f>
        <v>0</v>
      </c>
    </row>
    <row r="1060" spans="1:25" ht="14.7" customHeight="1" x14ac:dyDescent="0.3">
      <c r="A1060" s="1" t="str">
        <f>IF(Table49[[#This Row],[ITEM NAME]]="","",ROW()-4)</f>
        <v/>
      </c>
      <c r="B1060" s="68"/>
      <c r="C1060" s="4" t="str">
        <f>IFERROR(VLOOKUP(B1060,Table14[],3,0),"")</f>
        <v/>
      </c>
      <c r="D1060" s="4" t="str">
        <f>IFERROR(VLOOKUP(B1060,Table14[],2,0),"")</f>
        <v/>
      </c>
      <c r="E1060" s="4"/>
      <c r="H1060" s="41" t="str">
        <f>IFERROR(VLOOKUP(Table49[[#This Row],[ITEM CODE]],Table2[[Item Code]:[Master Name]],2,0),"")</f>
        <v/>
      </c>
      <c r="I1060" s="41"/>
      <c r="J1060" s="65" t="str">
        <f>IFERROR(VLOOKUP(Table49[[#This Row],[ITEM CODE]],Table2[[Item Code]:[Master Name]],3,0),"")</f>
        <v/>
      </c>
      <c r="K1060" s="1" t="str">
        <f>IFERROR(VLOOKUP(Table49[[#This Row],[ITEM CODE]],Table2[[Item Code]:[Master Name]],9,0),"")</f>
        <v/>
      </c>
      <c r="L1060" s="1" t="str">
        <f>IFERROR(VLOOKUP(Table49[[#This Row],[ITEM CODE]],Table2[[Item Code]:[Master Name]],8,0),"")</f>
        <v/>
      </c>
      <c r="M1060" s="41"/>
      <c r="N1060" s="66">
        <f>IFERROR(VLOOKUP(Table49[[#This Row],[ITEM CODE]],Table2[[#All],[Item Code]:[Unit Cost]],10,0),0)</f>
        <v>0</v>
      </c>
      <c r="O1060" s="134">
        <f>IFERROR(VLOOKUP(Table49[[#This Row],[ITEM CODE]],Table2[[#All],[Item Code]:[Unit Cost]],10,0),0)</f>
        <v>0</v>
      </c>
      <c r="P1060" s="56"/>
      <c r="Q1060" s="58"/>
      <c r="R1060" s="58">
        <f>Table49[[#This Row],[QUANTITY]]*Table49[[#This Row],[INV Prices]]</f>
        <v>0</v>
      </c>
      <c r="S1060" s="67"/>
      <c r="V1060" s="41"/>
      <c r="W1060" s="4" t="str">
        <f>IFERROR(VLOOKUP(Table49[[#This Row],[ITEM CODE]],Table2[[Item Code]:[Category ]],6,0),"")</f>
        <v/>
      </c>
      <c r="X1060" s="1" t="str">
        <f>IFERROR(VLOOKUP(Table49[[#This Row],[ITEM CODE]],Table2[[Item Code]:[Sub Category]],7,0),"")</f>
        <v/>
      </c>
      <c r="Y1060" s="68" t="str">
        <f>Table49[[#This Row],[PO Number]]&amp;COUNTIFS($E$5:E1060,E1060)</f>
        <v>0</v>
      </c>
    </row>
    <row r="1061" spans="1:25" ht="14.7" customHeight="1" x14ac:dyDescent="0.3">
      <c r="A1061" s="1" t="str">
        <f>IF(Table49[[#This Row],[ITEM NAME]]="","",ROW()-4)</f>
        <v/>
      </c>
      <c r="B1061" s="68"/>
      <c r="C1061" s="4" t="str">
        <f>IFERROR(VLOOKUP(B1061,Table14[],3,0),"")</f>
        <v/>
      </c>
      <c r="D1061" s="4" t="str">
        <f>IFERROR(VLOOKUP(B1061,Table14[],2,0),"")</f>
        <v/>
      </c>
      <c r="E1061" s="4"/>
      <c r="H1061" s="41" t="str">
        <f>IFERROR(VLOOKUP(Table49[[#This Row],[ITEM CODE]],Table2[[Item Code]:[Master Name]],2,0),"")</f>
        <v/>
      </c>
      <c r="I1061" s="41"/>
      <c r="J1061" s="65" t="str">
        <f>IFERROR(VLOOKUP(Table49[[#This Row],[ITEM CODE]],Table2[[Item Code]:[Master Name]],3,0),"")</f>
        <v/>
      </c>
      <c r="K1061" s="1" t="str">
        <f>IFERROR(VLOOKUP(Table49[[#This Row],[ITEM CODE]],Table2[[Item Code]:[Master Name]],9,0),"")</f>
        <v/>
      </c>
      <c r="L1061" s="1" t="str">
        <f>IFERROR(VLOOKUP(Table49[[#This Row],[ITEM CODE]],Table2[[Item Code]:[Master Name]],8,0),"")</f>
        <v/>
      </c>
      <c r="M1061" s="41"/>
      <c r="N1061" s="66">
        <f>IFERROR(VLOOKUP(Table49[[#This Row],[ITEM CODE]],Table2[[#All],[Item Code]:[Unit Cost]],10,0),0)</f>
        <v>0</v>
      </c>
      <c r="O1061" s="134">
        <f>IFERROR(VLOOKUP(Table49[[#This Row],[ITEM CODE]],Table2[[#All],[Item Code]:[Unit Cost]],10,0),0)</f>
        <v>0</v>
      </c>
      <c r="P1061" s="56"/>
      <c r="Q1061" s="58"/>
      <c r="R1061" s="58">
        <f>Table49[[#This Row],[QUANTITY]]*Table49[[#This Row],[INV Prices]]</f>
        <v>0</v>
      </c>
      <c r="S1061" s="67"/>
      <c r="V1061" s="41"/>
      <c r="W1061" s="4" t="str">
        <f>IFERROR(VLOOKUP(Table49[[#This Row],[ITEM CODE]],Table2[[Item Code]:[Category ]],6,0),"")</f>
        <v/>
      </c>
      <c r="X1061" s="1" t="str">
        <f>IFERROR(VLOOKUP(Table49[[#This Row],[ITEM CODE]],Table2[[Item Code]:[Sub Category]],7,0),"")</f>
        <v/>
      </c>
      <c r="Y1061" s="68" t="str">
        <f>Table49[[#This Row],[PO Number]]&amp;COUNTIFS($E$5:E1061,E1061)</f>
        <v>0</v>
      </c>
    </row>
    <row r="1062" spans="1:25" ht="14.7" customHeight="1" x14ac:dyDescent="0.3">
      <c r="A1062" s="1" t="str">
        <f>IF(Table49[[#This Row],[ITEM NAME]]="","",ROW()-4)</f>
        <v/>
      </c>
      <c r="B1062" s="68"/>
      <c r="C1062" s="4" t="str">
        <f>IFERROR(VLOOKUP(B1062,Table14[],3,0),"")</f>
        <v/>
      </c>
      <c r="D1062" s="4" t="str">
        <f>IFERROR(VLOOKUP(B1062,Table14[],2,0),"")</f>
        <v/>
      </c>
      <c r="E1062" s="4"/>
      <c r="H1062" s="41" t="str">
        <f>IFERROR(VLOOKUP(Table49[[#This Row],[ITEM CODE]],Table2[[Item Code]:[Master Name]],2,0),"")</f>
        <v/>
      </c>
      <c r="I1062" s="41"/>
      <c r="J1062" s="65" t="str">
        <f>IFERROR(VLOOKUP(Table49[[#This Row],[ITEM CODE]],Table2[[Item Code]:[Master Name]],3,0),"")</f>
        <v/>
      </c>
      <c r="K1062" s="1" t="str">
        <f>IFERROR(VLOOKUP(Table49[[#This Row],[ITEM CODE]],Table2[[Item Code]:[Master Name]],9,0),"")</f>
        <v/>
      </c>
      <c r="L1062" s="1" t="str">
        <f>IFERROR(VLOOKUP(Table49[[#This Row],[ITEM CODE]],Table2[[Item Code]:[Master Name]],8,0),"")</f>
        <v/>
      </c>
      <c r="M1062" s="41"/>
      <c r="N1062" s="66">
        <f>IFERROR(VLOOKUP(Table49[[#This Row],[ITEM CODE]],Table2[[#All],[Item Code]:[Unit Cost]],10,0),0)</f>
        <v>0</v>
      </c>
      <c r="O1062" s="134">
        <f>IFERROR(VLOOKUP(Table49[[#This Row],[ITEM CODE]],Table2[[#All],[Item Code]:[Unit Cost]],10,0),0)</f>
        <v>0</v>
      </c>
      <c r="P1062" s="56"/>
      <c r="Q1062" s="58"/>
      <c r="R1062" s="58">
        <f>Table49[[#This Row],[QUANTITY]]*Table49[[#This Row],[INV Prices]]</f>
        <v>0</v>
      </c>
      <c r="S1062" s="67"/>
      <c r="V1062" s="41"/>
      <c r="W1062" s="4" t="str">
        <f>IFERROR(VLOOKUP(Table49[[#This Row],[ITEM CODE]],Table2[[Item Code]:[Category ]],6,0),"")</f>
        <v/>
      </c>
      <c r="X1062" s="1" t="str">
        <f>IFERROR(VLOOKUP(Table49[[#This Row],[ITEM CODE]],Table2[[Item Code]:[Sub Category]],7,0),"")</f>
        <v/>
      </c>
      <c r="Y1062" s="68" t="str">
        <f>Table49[[#This Row],[PO Number]]&amp;COUNTIFS($E$5:E1062,E1062)</f>
        <v>0</v>
      </c>
    </row>
    <row r="1063" spans="1:25" ht="14.7" customHeight="1" x14ac:dyDescent="0.3">
      <c r="A1063" s="1" t="str">
        <f>IF(Table49[[#This Row],[ITEM NAME]]="","",ROW()-4)</f>
        <v/>
      </c>
      <c r="B1063" s="68"/>
      <c r="C1063" s="4" t="str">
        <f>IFERROR(VLOOKUP(B1063,Table14[],3,0),"")</f>
        <v/>
      </c>
      <c r="D1063" s="4" t="str">
        <f>IFERROR(VLOOKUP(B1063,Table14[],2,0),"")</f>
        <v/>
      </c>
      <c r="E1063" s="4"/>
      <c r="H1063" s="41" t="str">
        <f>IFERROR(VLOOKUP(Table49[[#This Row],[ITEM CODE]],Table2[[Item Code]:[Master Name]],2,0),"")</f>
        <v/>
      </c>
      <c r="I1063" s="41"/>
      <c r="J1063" s="65" t="str">
        <f>IFERROR(VLOOKUP(Table49[[#This Row],[ITEM CODE]],Table2[[Item Code]:[Master Name]],3,0),"")</f>
        <v/>
      </c>
      <c r="K1063" s="1" t="str">
        <f>IFERROR(VLOOKUP(Table49[[#This Row],[ITEM CODE]],Table2[[Item Code]:[Master Name]],9,0),"")</f>
        <v/>
      </c>
      <c r="L1063" s="1" t="str">
        <f>IFERROR(VLOOKUP(Table49[[#This Row],[ITEM CODE]],Table2[[Item Code]:[Master Name]],8,0),"")</f>
        <v/>
      </c>
      <c r="M1063" s="41"/>
      <c r="N1063" s="66">
        <f>IFERROR(VLOOKUP(Table49[[#This Row],[ITEM CODE]],Table2[[#All],[Item Code]:[Unit Cost]],10,0),0)</f>
        <v>0</v>
      </c>
      <c r="O1063" s="134">
        <f>IFERROR(VLOOKUP(Table49[[#This Row],[ITEM CODE]],Table2[[#All],[Item Code]:[Unit Cost]],10,0),0)</f>
        <v>0</v>
      </c>
      <c r="P1063" s="56"/>
      <c r="Q1063" s="58"/>
      <c r="R1063" s="58">
        <f>Table49[[#This Row],[QUANTITY]]*Table49[[#This Row],[INV Prices]]</f>
        <v>0</v>
      </c>
      <c r="S1063" s="67"/>
      <c r="V1063" s="41"/>
      <c r="W1063" s="4" t="str">
        <f>IFERROR(VLOOKUP(Table49[[#This Row],[ITEM CODE]],Table2[[Item Code]:[Category ]],6,0),"")</f>
        <v/>
      </c>
      <c r="X1063" s="1" t="str">
        <f>IFERROR(VLOOKUP(Table49[[#This Row],[ITEM CODE]],Table2[[Item Code]:[Sub Category]],7,0),"")</f>
        <v/>
      </c>
      <c r="Y1063" s="68" t="str">
        <f>Table49[[#This Row],[PO Number]]&amp;COUNTIFS($E$5:E1063,E1063)</f>
        <v>0</v>
      </c>
    </row>
    <row r="1064" spans="1:25" ht="14.7" customHeight="1" x14ac:dyDescent="0.3">
      <c r="A1064" s="1" t="str">
        <f>IF(Table49[[#This Row],[ITEM NAME]]="","",ROW()-4)</f>
        <v/>
      </c>
      <c r="B1064" s="68"/>
      <c r="C1064" s="4" t="str">
        <f>IFERROR(VLOOKUP(B1064,Table14[],3,0),"")</f>
        <v/>
      </c>
      <c r="D1064" s="4" t="str">
        <f>IFERROR(VLOOKUP(B1064,Table14[],2,0),"")</f>
        <v/>
      </c>
      <c r="E1064" s="4"/>
      <c r="H1064" s="41" t="str">
        <f>IFERROR(VLOOKUP(Table49[[#This Row],[ITEM CODE]],Table2[[Item Code]:[Master Name]],2,0),"")</f>
        <v/>
      </c>
      <c r="I1064" s="41"/>
      <c r="J1064" s="65" t="str">
        <f>IFERROR(VLOOKUP(Table49[[#This Row],[ITEM CODE]],Table2[[Item Code]:[Master Name]],3,0),"")</f>
        <v/>
      </c>
      <c r="K1064" s="1" t="str">
        <f>IFERROR(VLOOKUP(Table49[[#This Row],[ITEM CODE]],Table2[[Item Code]:[Master Name]],9,0),"")</f>
        <v/>
      </c>
      <c r="L1064" s="1" t="str">
        <f>IFERROR(VLOOKUP(Table49[[#This Row],[ITEM CODE]],Table2[[Item Code]:[Master Name]],8,0),"")</f>
        <v/>
      </c>
      <c r="M1064" s="41"/>
      <c r="N1064" s="66">
        <f>IFERROR(VLOOKUP(Table49[[#This Row],[ITEM CODE]],Table2[[#All],[Item Code]:[Unit Cost]],10,0),0)</f>
        <v>0</v>
      </c>
      <c r="O1064" s="134">
        <f>IFERROR(VLOOKUP(Table49[[#This Row],[ITEM CODE]],Table2[[#All],[Item Code]:[Unit Cost]],10,0),0)</f>
        <v>0</v>
      </c>
      <c r="P1064" s="56"/>
      <c r="Q1064" s="58"/>
      <c r="R1064" s="58">
        <f>Table49[[#This Row],[QUANTITY]]*Table49[[#This Row],[INV Prices]]</f>
        <v>0</v>
      </c>
      <c r="S1064" s="67"/>
      <c r="V1064" s="41"/>
      <c r="W1064" s="4" t="str">
        <f>IFERROR(VLOOKUP(Table49[[#This Row],[ITEM CODE]],Table2[[Item Code]:[Category ]],6,0),"")</f>
        <v/>
      </c>
      <c r="X1064" s="1" t="str">
        <f>IFERROR(VLOOKUP(Table49[[#This Row],[ITEM CODE]],Table2[[Item Code]:[Sub Category]],7,0),"")</f>
        <v/>
      </c>
      <c r="Y1064" s="68" t="str">
        <f>Table49[[#This Row],[PO Number]]&amp;COUNTIFS($E$5:E1064,E1064)</f>
        <v>0</v>
      </c>
    </row>
    <row r="1065" spans="1:25" ht="14.7" customHeight="1" x14ac:dyDescent="0.3">
      <c r="A1065" s="1" t="str">
        <f>IF(Table49[[#This Row],[ITEM NAME]]="","",ROW()-4)</f>
        <v/>
      </c>
      <c r="B1065" s="68"/>
      <c r="C1065" s="4" t="str">
        <f>IFERROR(VLOOKUP(B1065,Table14[],3,0),"")</f>
        <v/>
      </c>
      <c r="D1065" s="4" t="str">
        <f>IFERROR(VLOOKUP(B1065,Table14[],2,0),"")</f>
        <v/>
      </c>
      <c r="E1065" s="4"/>
      <c r="H1065" s="41" t="str">
        <f>IFERROR(VLOOKUP(Table49[[#This Row],[ITEM CODE]],Table2[[Item Code]:[Master Name]],2,0),"")</f>
        <v/>
      </c>
      <c r="I1065" s="41"/>
      <c r="J1065" s="65" t="str">
        <f>IFERROR(VLOOKUP(Table49[[#This Row],[ITEM CODE]],Table2[[Item Code]:[Master Name]],3,0),"")</f>
        <v/>
      </c>
      <c r="K1065" s="1" t="str">
        <f>IFERROR(VLOOKUP(Table49[[#This Row],[ITEM CODE]],Table2[[Item Code]:[Master Name]],9,0),"")</f>
        <v/>
      </c>
      <c r="L1065" s="1" t="str">
        <f>IFERROR(VLOOKUP(Table49[[#This Row],[ITEM CODE]],Table2[[Item Code]:[Master Name]],8,0),"")</f>
        <v/>
      </c>
      <c r="M1065" s="41"/>
      <c r="N1065" s="66">
        <f>IFERROR(VLOOKUP(Table49[[#This Row],[ITEM CODE]],Table2[[#All],[Item Code]:[Unit Cost]],10,0),0)</f>
        <v>0</v>
      </c>
      <c r="O1065" s="134">
        <f>IFERROR(VLOOKUP(Table49[[#This Row],[ITEM CODE]],Table2[[#All],[Item Code]:[Unit Cost]],10,0),0)</f>
        <v>0</v>
      </c>
      <c r="P1065" s="56"/>
      <c r="Q1065" s="58"/>
      <c r="R1065" s="58">
        <f>Table49[[#This Row],[QUANTITY]]*Table49[[#This Row],[INV Prices]]</f>
        <v>0</v>
      </c>
      <c r="S1065" s="67"/>
      <c r="V1065" s="41"/>
      <c r="W1065" s="4" t="str">
        <f>IFERROR(VLOOKUP(Table49[[#This Row],[ITEM CODE]],Table2[[Item Code]:[Category ]],6,0),"")</f>
        <v/>
      </c>
      <c r="X1065" s="1" t="str">
        <f>IFERROR(VLOOKUP(Table49[[#This Row],[ITEM CODE]],Table2[[Item Code]:[Sub Category]],7,0),"")</f>
        <v/>
      </c>
      <c r="Y1065" s="68" t="str">
        <f>Table49[[#This Row],[PO Number]]&amp;COUNTIFS($E$5:E1065,E1065)</f>
        <v>0</v>
      </c>
    </row>
    <row r="1066" spans="1:25" ht="14.7" customHeight="1" x14ac:dyDescent="0.3">
      <c r="A1066" s="1" t="str">
        <f>IF(Table49[[#This Row],[ITEM NAME]]="","",ROW()-4)</f>
        <v/>
      </c>
      <c r="B1066" s="68"/>
      <c r="C1066" s="4" t="str">
        <f>IFERROR(VLOOKUP(B1066,Table14[],3,0),"")</f>
        <v/>
      </c>
      <c r="D1066" s="4" t="str">
        <f>IFERROR(VLOOKUP(B1066,Table14[],2,0),"")</f>
        <v/>
      </c>
      <c r="E1066" s="4"/>
      <c r="H1066" s="41" t="str">
        <f>IFERROR(VLOOKUP(Table49[[#This Row],[ITEM CODE]],Table2[[Item Code]:[Master Name]],2,0),"")</f>
        <v/>
      </c>
      <c r="I1066" s="41"/>
      <c r="J1066" s="65" t="str">
        <f>IFERROR(VLOOKUP(Table49[[#This Row],[ITEM CODE]],Table2[[Item Code]:[Master Name]],3,0),"")</f>
        <v/>
      </c>
      <c r="K1066" s="1" t="str">
        <f>IFERROR(VLOOKUP(Table49[[#This Row],[ITEM CODE]],Table2[[Item Code]:[Master Name]],9,0),"")</f>
        <v/>
      </c>
      <c r="L1066" s="1" t="str">
        <f>IFERROR(VLOOKUP(Table49[[#This Row],[ITEM CODE]],Table2[[Item Code]:[Master Name]],8,0),"")</f>
        <v/>
      </c>
      <c r="M1066" s="41"/>
      <c r="N1066" s="66">
        <f>IFERROR(VLOOKUP(Table49[[#This Row],[ITEM CODE]],Table2[[#All],[Item Code]:[Unit Cost]],10,0),0)</f>
        <v>0</v>
      </c>
      <c r="O1066" s="134">
        <f>IFERROR(VLOOKUP(Table49[[#This Row],[ITEM CODE]],Table2[[#All],[Item Code]:[Unit Cost]],10,0),0)</f>
        <v>0</v>
      </c>
      <c r="P1066" s="56"/>
      <c r="Q1066" s="58"/>
      <c r="R1066" s="58">
        <f>Table49[[#This Row],[QUANTITY]]*Table49[[#This Row],[INV Prices]]</f>
        <v>0</v>
      </c>
      <c r="S1066" s="67"/>
      <c r="V1066" s="41"/>
      <c r="W1066" s="4" t="str">
        <f>IFERROR(VLOOKUP(Table49[[#This Row],[ITEM CODE]],Table2[[Item Code]:[Category ]],6,0),"")</f>
        <v/>
      </c>
      <c r="X1066" s="1" t="str">
        <f>IFERROR(VLOOKUP(Table49[[#This Row],[ITEM CODE]],Table2[[Item Code]:[Sub Category]],7,0),"")</f>
        <v/>
      </c>
      <c r="Y1066" s="68" t="str">
        <f>Table49[[#This Row],[PO Number]]&amp;COUNTIFS($E$5:E1066,E1066)</f>
        <v>0</v>
      </c>
    </row>
    <row r="1067" spans="1:25" ht="14.7" customHeight="1" x14ac:dyDescent="0.3">
      <c r="A1067" s="1" t="str">
        <f>IF(Table49[[#This Row],[ITEM NAME]]="","",ROW()-4)</f>
        <v/>
      </c>
      <c r="B1067" s="68"/>
      <c r="C1067" s="4" t="str">
        <f>IFERROR(VLOOKUP(B1067,Table14[],3,0),"")</f>
        <v/>
      </c>
      <c r="D1067" s="4" t="str">
        <f>IFERROR(VLOOKUP(B1067,Table14[],2,0),"")</f>
        <v/>
      </c>
      <c r="E1067" s="4"/>
      <c r="H1067" s="41" t="str">
        <f>IFERROR(VLOOKUP(Table49[[#This Row],[ITEM CODE]],Table2[[Item Code]:[Master Name]],2,0),"")</f>
        <v/>
      </c>
      <c r="I1067" s="41"/>
      <c r="J1067" s="65" t="str">
        <f>IFERROR(VLOOKUP(Table49[[#This Row],[ITEM CODE]],Table2[[Item Code]:[Master Name]],3,0),"")</f>
        <v/>
      </c>
      <c r="K1067" s="1" t="str">
        <f>IFERROR(VLOOKUP(Table49[[#This Row],[ITEM CODE]],Table2[[Item Code]:[Master Name]],9,0),"")</f>
        <v/>
      </c>
      <c r="L1067" s="1" t="str">
        <f>IFERROR(VLOOKUP(Table49[[#This Row],[ITEM CODE]],Table2[[Item Code]:[Master Name]],8,0),"")</f>
        <v/>
      </c>
      <c r="M1067" s="41"/>
      <c r="N1067" s="66">
        <f>IFERROR(VLOOKUP(Table49[[#This Row],[ITEM CODE]],Table2[[#All],[Item Code]:[Unit Cost]],10,0),0)</f>
        <v>0</v>
      </c>
      <c r="O1067" s="134">
        <f>IFERROR(VLOOKUP(Table49[[#This Row],[ITEM CODE]],Table2[[#All],[Item Code]:[Unit Cost]],10,0),0)</f>
        <v>0</v>
      </c>
      <c r="P1067" s="56"/>
      <c r="Q1067" s="58"/>
      <c r="R1067" s="58">
        <f>Table49[[#This Row],[QUANTITY]]*Table49[[#This Row],[INV Prices]]</f>
        <v>0</v>
      </c>
      <c r="S1067" s="67"/>
      <c r="V1067" s="41"/>
      <c r="W1067" s="4" t="str">
        <f>IFERROR(VLOOKUP(Table49[[#This Row],[ITEM CODE]],Table2[[Item Code]:[Category ]],6,0),"")</f>
        <v/>
      </c>
      <c r="X1067" s="1" t="str">
        <f>IFERROR(VLOOKUP(Table49[[#This Row],[ITEM CODE]],Table2[[Item Code]:[Sub Category]],7,0),"")</f>
        <v/>
      </c>
      <c r="Y1067" s="68" t="str">
        <f>Table49[[#This Row],[PO Number]]&amp;COUNTIFS($E$5:E1067,E1067)</f>
        <v>0</v>
      </c>
    </row>
    <row r="1068" spans="1:25" ht="14.7" customHeight="1" x14ac:dyDescent="0.3">
      <c r="A1068" s="1" t="str">
        <f>IF(Table49[[#This Row],[ITEM NAME]]="","",ROW()-4)</f>
        <v/>
      </c>
      <c r="B1068" s="68"/>
      <c r="C1068" s="4" t="str">
        <f>IFERROR(VLOOKUP(B1068,Table14[],3,0),"")</f>
        <v/>
      </c>
      <c r="D1068" s="4" t="str">
        <f>IFERROR(VLOOKUP(B1068,Table14[],2,0),"")</f>
        <v/>
      </c>
      <c r="E1068" s="4"/>
      <c r="H1068" s="41" t="str">
        <f>IFERROR(VLOOKUP(Table49[[#This Row],[ITEM CODE]],Table2[[Item Code]:[Master Name]],2,0),"")</f>
        <v/>
      </c>
      <c r="I1068" s="41"/>
      <c r="J1068" s="65" t="str">
        <f>IFERROR(VLOOKUP(Table49[[#This Row],[ITEM CODE]],Table2[[Item Code]:[Master Name]],3,0),"")</f>
        <v/>
      </c>
      <c r="K1068" s="1" t="str">
        <f>IFERROR(VLOOKUP(Table49[[#This Row],[ITEM CODE]],Table2[[Item Code]:[Master Name]],9,0),"")</f>
        <v/>
      </c>
      <c r="L1068" s="1" t="str">
        <f>IFERROR(VLOOKUP(Table49[[#This Row],[ITEM CODE]],Table2[[Item Code]:[Master Name]],8,0),"")</f>
        <v/>
      </c>
      <c r="M1068" s="41"/>
      <c r="N1068" s="66">
        <f>IFERROR(VLOOKUP(Table49[[#This Row],[ITEM CODE]],Table2[[#All],[Item Code]:[Unit Cost]],10,0),0)</f>
        <v>0</v>
      </c>
      <c r="O1068" s="134">
        <f>IFERROR(VLOOKUP(Table49[[#This Row],[ITEM CODE]],Table2[[#All],[Item Code]:[Unit Cost]],10,0),0)</f>
        <v>0</v>
      </c>
      <c r="P1068" s="56"/>
      <c r="Q1068" s="58"/>
      <c r="R1068" s="58">
        <f>Table49[[#This Row],[QUANTITY]]*Table49[[#This Row],[INV Prices]]</f>
        <v>0</v>
      </c>
      <c r="S1068" s="67"/>
      <c r="V1068" s="41"/>
      <c r="W1068" s="4" t="str">
        <f>IFERROR(VLOOKUP(Table49[[#This Row],[ITEM CODE]],Table2[[Item Code]:[Category ]],6,0),"")</f>
        <v/>
      </c>
      <c r="X1068" s="1" t="str">
        <f>IFERROR(VLOOKUP(Table49[[#This Row],[ITEM CODE]],Table2[[Item Code]:[Sub Category]],7,0),"")</f>
        <v/>
      </c>
      <c r="Y1068" s="68" t="str">
        <f>Table49[[#This Row],[PO Number]]&amp;COUNTIFS($E$5:E1068,E1068)</f>
        <v>0</v>
      </c>
    </row>
    <row r="1069" spans="1:25" ht="14.7" customHeight="1" x14ac:dyDescent="0.3">
      <c r="A1069" s="1" t="str">
        <f>IF(Table49[[#This Row],[ITEM NAME]]="","",ROW()-4)</f>
        <v/>
      </c>
      <c r="B1069" s="68"/>
      <c r="C1069" s="4" t="str">
        <f>IFERROR(VLOOKUP(B1069,Table14[],3,0),"")</f>
        <v/>
      </c>
      <c r="D1069" s="4" t="str">
        <f>IFERROR(VLOOKUP(B1069,Table14[],2,0),"")</f>
        <v/>
      </c>
      <c r="E1069" s="4"/>
      <c r="H1069" s="41" t="str">
        <f>IFERROR(VLOOKUP(Table49[[#This Row],[ITEM CODE]],Table2[[Item Code]:[Master Name]],2,0),"")</f>
        <v/>
      </c>
      <c r="I1069" s="41"/>
      <c r="J1069" s="65" t="str">
        <f>IFERROR(VLOOKUP(Table49[[#This Row],[ITEM CODE]],Table2[[Item Code]:[Master Name]],3,0),"")</f>
        <v/>
      </c>
      <c r="K1069" s="1" t="str">
        <f>IFERROR(VLOOKUP(Table49[[#This Row],[ITEM CODE]],Table2[[Item Code]:[Master Name]],9,0),"")</f>
        <v/>
      </c>
      <c r="L1069" s="1" t="str">
        <f>IFERROR(VLOOKUP(Table49[[#This Row],[ITEM CODE]],Table2[[Item Code]:[Master Name]],8,0),"")</f>
        <v/>
      </c>
      <c r="M1069" s="41"/>
      <c r="N1069" s="66">
        <f>IFERROR(VLOOKUP(Table49[[#This Row],[ITEM CODE]],Table2[[#All],[Item Code]:[Unit Cost]],10,0),0)</f>
        <v>0</v>
      </c>
      <c r="O1069" s="134">
        <f>IFERROR(VLOOKUP(Table49[[#This Row],[ITEM CODE]],Table2[[#All],[Item Code]:[Unit Cost]],10,0),0)</f>
        <v>0</v>
      </c>
      <c r="P1069" s="56"/>
      <c r="Q1069" s="58"/>
      <c r="R1069" s="58">
        <f>Table49[[#This Row],[QUANTITY]]*Table49[[#This Row],[INV Prices]]</f>
        <v>0</v>
      </c>
      <c r="S1069" s="67"/>
      <c r="V1069" s="41"/>
      <c r="W1069" s="4" t="str">
        <f>IFERROR(VLOOKUP(Table49[[#This Row],[ITEM CODE]],Table2[[Item Code]:[Category ]],6,0),"")</f>
        <v/>
      </c>
      <c r="X1069" s="1" t="str">
        <f>IFERROR(VLOOKUP(Table49[[#This Row],[ITEM CODE]],Table2[[Item Code]:[Sub Category]],7,0),"")</f>
        <v/>
      </c>
      <c r="Y1069" s="68" t="str">
        <f>Table49[[#This Row],[PO Number]]&amp;COUNTIFS($E$5:E1069,E1069)</f>
        <v>0</v>
      </c>
    </row>
    <row r="1070" spans="1:25" ht="14.7" customHeight="1" x14ac:dyDescent="0.3">
      <c r="A1070" s="1" t="str">
        <f>IF(Table49[[#This Row],[ITEM NAME]]="","",ROW()-4)</f>
        <v/>
      </c>
      <c r="B1070" s="68"/>
      <c r="C1070" s="4" t="str">
        <f>IFERROR(VLOOKUP(B1070,Table14[],3,0),"")</f>
        <v/>
      </c>
      <c r="D1070" s="4" t="str">
        <f>IFERROR(VLOOKUP(B1070,Table14[],2,0),"")</f>
        <v/>
      </c>
      <c r="E1070" s="4"/>
      <c r="H1070" s="41" t="str">
        <f>IFERROR(VLOOKUP(Table49[[#This Row],[ITEM CODE]],Table2[[Item Code]:[Master Name]],2,0),"")</f>
        <v/>
      </c>
      <c r="I1070" s="41"/>
      <c r="J1070" s="65" t="str">
        <f>IFERROR(VLOOKUP(Table49[[#This Row],[ITEM CODE]],Table2[[Item Code]:[Master Name]],3,0),"")</f>
        <v/>
      </c>
      <c r="K1070" s="1" t="str">
        <f>IFERROR(VLOOKUP(Table49[[#This Row],[ITEM CODE]],Table2[[Item Code]:[Master Name]],9,0),"")</f>
        <v/>
      </c>
      <c r="L1070" s="1" t="str">
        <f>IFERROR(VLOOKUP(Table49[[#This Row],[ITEM CODE]],Table2[[Item Code]:[Master Name]],8,0),"")</f>
        <v/>
      </c>
      <c r="M1070" s="41"/>
      <c r="N1070" s="66">
        <f>IFERROR(VLOOKUP(Table49[[#This Row],[ITEM CODE]],Table2[[#All],[Item Code]:[Unit Cost]],10,0),0)</f>
        <v>0</v>
      </c>
      <c r="O1070" s="134">
        <f>IFERROR(VLOOKUP(Table49[[#This Row],[ITEM CODE]],Table2[[#All],[Item Code]:[Unit Cost]],10,0),0)</f>
        <v>0</v>
      </c>
      <c r="P1070" s="56"/>
      <c r="Q1070" s="58"/>
      <c r="R1070" s="58">
        <f>Table49[[#This Row],[QUANTITY]]*Table49[[#This Row],[INV Prices]]</f>
        <v>0</v>
      </c>
      <c r="S1070" s="67"/>
      <c r="V1070" s="41"/>
      <c r="W1070" s="4" t="str">
        <f>IFERROR(VLOOKUP(Table49[[#This Row],[ITEM CODE]],Table2[[Item Code]:[Category ]],6,0),"")</f>
        <v/>
      </c>
      <c r="X1070" s="1" t="str">
        <f>IFERROR(VLOOKUP(Table49[[#This Row],[ITEM CODE]],Table2[[Item Code]:[Sub Category]],7,0),"")</f>
        <v/>
      </c>
      <c r="Y1070" s="68" t="str">
        <f>Table49[[#This Row],[PO Number]]&amp;COUNTIFS($E$5:E1070,E1070)</f>
        <v>0</v>
      </c>
    </row>
    <row r="1071" spans="1:25" ht="14.7" customHeight="1" x14ac:dyDescent="0.3">
      <c r="A1071" s="1" t="str">
        <f>IF(Table49[[#This Row],[ITEM NAME]]="","",ROW()-4)</f>
        <v/>
      </c>
      <c r="B1071" s="68"/>
      <c r="C1071" s="4" t="str">
        <f>IFERROR(VLOOKUP(B1071,Table14[],3,0),"")</f>
        <v/>
      </c>
      <c r="D1071" s="4" t="str">
        <f>IFERROR(VLOOKUP(B1071,Table14[],2,0),"")</f>
        <v/>
      </c>
      <c r="E1071" s="4"/>
      <c r="H1071" s="41" t="str">
        <f>IFERROR(VLOOKUP(Table49[[#This Row],[ITEM CODE]],Table2[[Item Code]:[Master Name]],2,0),"")</f>
        <v/>
      </c>
      <c r="I1071" s="41"/>
      <c r="J1071" s="65" t="str">
        <f>IFERROR(VLOOKUP(Table49[[#This Row],[ITEM CODE]],Table2[[Item Code]:[Master Name]],3,0),"")</f>
        <v/>
      </c>
      <c r="K1071" s="1" t="str">
        <f>IFERROR(VLOOKUP(Table49[[#This Row],[ITEM CODE]],Table2[[Item Code]:[Master Name]],9,0),"")</f>
        <v/>
      </c>
      <c r="L1071" s="1" t="str">
        <f>IFERROR(VLOOKUP(Table49[[#This Row],[ITEM CODE]],Table2[[Item Code]:[Master Name]],8,0),"")</f>
        <v/>
      </c>
      <c r="M1071" s="41"/>
      <c r="N1071" s="66">
        <f>IFERROR(VLOOKUP(Table49[[#This Row],[ITEM CODE]],Table2[[#All],[Item Code]:[Unit Cost]],10,0),0)</f>
        <v>0</v>
      </c>
      <c r="O1071" s="134">
        <f>IFERROR(VLOOKUP(Table49[[#This Row],[ITEM CODE]],Table2[[#All],[Item Code]:[Unit Cost]],10,0),0)</f>
        <v>0</v>
      </c>
      <c r="P1071" s="56"/>
      <c r="Q1071" s="58"/>
      <c r="R1071" s="58">
        <f>Table49[[#This Row],[QUANTITY]]*Table49[[#This Row],[INV Prices]]</f>
        <v>0</v>
      </c>
      <c r="S1071" s="67"/>
      <c r="V1071" s="41"/>
      <c r="W1071" s="4" t="str">
        <f>IFERROR(VLOOKUP(Table49[[#This Row],[ITEM CODE]],Table2[[Item Code]:[Category ]],6,0),"")</f>
        <v/>
      </c>
      <c r="X1071" s="1" t="str">
        <f>IFERROR(VLOOKUP(Table49[[#This Row],[ITEM CODE]],Table2[[Item Code]:[Sub Category]],7,0),"")</f>
        <v/>
      </c>
      <c r="Y1071" s="68" t="str">
        <f>Table49[[#This Row],[PO Number]]&amp;COUNTIFS($E$5:E1071,E1071)</f>
        <v>0</v>
      </c>
    </row>
    <row r="1072" spans="1:25" ht="14.7" customHeight="1" x14ac:dyDescent="0.3">
      <c r="A1072" s="1" t="str">
        <f>IF(Table49[[#This Row],[ITEM NAME]]="","",ROW()-4)</f>
        <v/>
      </c>
      <c r="B1072" s="68"/>
      <c r="C1072" s="4" t="str">
        <f>IFERROR(VLOOKUP(B1072,Table14[],3,0),"")</f>
        <v/>
      </c>
      <c r="D1072" s="4" t="str">
        <f>IFERROR(VLOOKUP(B1072,Table14[],2,0),"")</f>
        <v/>
      </c>
      <c r="E1072" s="4"/>
      <c r="H1072" s="41" t="str">
        <f>IFERROR(VLOOKUP(Table49[[#This Row],[ITEM CODE]],Table2[[Item Code]:[Master Name]],2,0),"")</f>
        <v/>
      </c>
      <c r="I1072" s="41"/>
      <c r="J1072" s="65" t="str">
        <f>IFERROR(VLOOKUP(Table49[[#This Row],[ITEM CODE]],Table2[[Item Code]:[Master Name]],3,0),"")</f>
        <v/>
      </c>
      <c r="K1072" s="1" t="str">
        <f>IFERROR(VLOOKUP(Table49[[#This Row],[ITEM CODE]],Table2[[Item Code]:[Master Name]],9,0),"")</f>
        <v/>
      </c>
      <c r="L1072" s="1" t="str">
        <f>IFERROR(VLOOKUP(Table49[[#This Row],[ITEM CODE]],Table2[[Item Code]:[Master Name]],8,0),"")</f>
        <v/>
      </c>
      <c r="M1072" s="41"/>
      <c r="N1072" s="66">
        <f>IFERROR(VLOOKUP(Table49[[#This Row],[ITEM CODE]],Table2[[#All],[Item Code]:[Unit Cost]],10,0),0)</f>
        <v>0</v>
      </c>
      <c r="O1072" s="134">
        <f>IFERROR(VLOOKUP(Table49[[#This Row],[ITEM CODE]],Table2[[#All],[Item Code]:[Unit Cost]],10,0),0)</f>
        <v>0</v>
      </c>
      <c r="P1072" s="56"/>
      <c r="Q1072" s="58"/>
      <c r="R1072" s="58">
        <f>Table49[[#This Row],[QUANTITY]]*Table49[[#This Row],[INV Prices]]</f>
        <v>0</v>
      </c>
      <c r="S1072" s="67"/>
      <c r="V1072" s="41"/>
      <c r="W1072" s="4" t="str">
        <f>IFERROR(VLOOKUP(Table49[[#This Row],[ITEM CODE]],Table2[[Item Code]:[Category ]],6,0),"")</f>
        <v/>
      </c>
      <c r="X1072" s="1" t="str">
        <f>IFERROR(VLOOKUP(Table49[[#This Row],[ITEM CODE]],Table2[[Item Code]:[Sub Category]],7,0),"")</f>
        <v/>
      </c>
      <c r="Y1072" s="68" t="str">
        <f>Table49[[#This Row],[PO Number]]&amp;COUNTIFS($E$5:E1072,E1072)</f>
        <v>0</v>
      </c>
    </row>
    <row r="1073" spans="1:25" ht="14.7" customHeight="1" x14ac:dyDescent="0.3">
      <c r="A1073" s="1" t="str">
        <f>IF(Table49[[#This Row],[ITEM NAME]]="","",ROW()-4)</f>
        <v/>
      </c>
      <c r="B1073" s="68"/>
      <c r="C1073" s="4" t="str">
        <f>IFERROR(VLOOKUP(B1073,Table14[],3,0),"")</f>
        <v/>
      </c>
      <c r="D1073" s="4" t="str">
        <f>IFERROR(VLOOKUP(B1073,Table14[],2,0),"")</f>
        <v/>
      </c>
      <c r="E1073" s="4"/>
      <c r="H1073" s="41" t="str">
        <f>IFERROR(VLOOKUP(Table49[[#This Row],[ITEM CODE]],Table2[[Item Code]:[Master Name]],2,0),"")</f>
        <v/>
      </c>
      <c r="I1073" s="41"/>
      <c r="J1073" s="65" t="str">
        <f>IFERROR(VLOOKUP(Table49[[#This Row],[ITEM CODE]],Table2[[Item Code]:[Master Name]],3,0),"")</f>
        <v/>
      </c>
      <c r="K1073" s="1" t="str">
        <f>IFERROR(VLOOKUP(Table49[[#This Row],[ITEM CODE]],Table2[[Item Code]:[Master Name]],9,0),"")</f>
        <v/>
      </c>
      <c r="L1073" s="1" t="str">
        <f>IFERROR(VLOOKUP(Table49[[#This Row],[ITEM CODE]],Table2[[Item Code]:[Master Name]],8,0),"")</f>
        <v/>
      </c>
      <c r="M1073" s="41"/>
      <c r="N1073" s="66">
        <f>IFERROR(VLOOKUP(Table49[[#This Row],[ITEM CODE]],Table2[[#All],[Item Code]:[Unit Cost]],10,0),0)</f>
        <v>0</v>
      </c>
      <c r="O1073" s="134">
        <f>IFERROR(VLOOKUP(Table49[[#This Row],[ITEM CODE]],Table2[[#All],[Item Code]:[Unit Cost]],10,0),0)</f>
        <v>0</v>
      </c>
      <c r="P1073" s="56"/>
      <c r="Q1073" s="58"/>
      <c r="R1073" s="58">
        <f>Table49[[#This Row],[QUANTITY]]*Table49[[#This Row],[INV Prices]]</f>
        <v>0</v>
      </c>
      <c r="S1073" s="67"/>
      <c r="V1073" s="41"/>
      <c r="W1073" s="4" t="str">
        <f>IFERROR(VLOOKUP(Table49[[#This Row],[ITEM CODE]],Table2[[Item Code]:[Category ]],6,0),"")</f>
        <v/>
      </c>
      <c r="X1073" s="1" t="str">
        <f>IFERROR(VLOOKUP(Table49[[#This Row],[ITEM CODE]],Table2[[Item Code]:[Sub Category]],7,0),"")</f>
        <v/>
      </c>
      <c r="Y1073" s="68" t="str">
        <f>Table49[[#This Row],[PO Number]]&amp;COUNTIFS($E$5:E1073,E1073)</f>
        <v>0</v>
      </c>
    </row>
    <row r="1074" spans="1:25" ht="14.7" customHeight="1" x14ac:dyDescent="0.3">
      <c r="A1074" s="1" t="str">
        <f>IF(Table49[[#This Row],[ITEM NAME]]="","",ROW()-4)</f>
        <v/>
      </c>
      <c r="B1074" s="68"/>
      <c r="C1074" s="4" t="str">
        <f>IFERROR(VLOOKUP(B1074,Table14[],3,0),"")</f>
        <v/>
      </c>
      <c r="D1074" s="4" t="str">
        <f>IFERROR(VLOOKUP(B1074,Table14[],2,0),"")</f>
        <v/>
      </c>
      <c r="E1074" s="4"/>
      <c r="H1074" s="41" t="str">
        <f>IFERROR(VLOOKUP(Table49[[#This Row],[ITEM CODE]],Table2[[Item Code]:[Master Name]],2,0),"")</f>
        <v/>
      </c>
      <c r="I1074" s="41"/>
      <c r="J1074" s="65" t="str">
        <f>IFERROR(VLOOKUP(Table49[[#This Row],[ITEM CODE]],Table2[[Item Code]:[Master Name]],3,0),"")</f>
        <v/>
      </c>
      <c r="K1074" s="1" t="str">
        <f>IFERROR(VLOOKUP(Table49[[#This Row],[ITEM CODE]],Table2[[Item Code]:[Master Name]],9,0),"")</f>
        <v/>
      </c>
      <c r="L1074" s="1" t="str">
        <f>IFERROR(VLOOKUP(Table49[[#This Row],[ITEM CODE]],Table2[[Item Code]:[Master Name]],8,0),"")</f>
        <v/>
      </c>
      <c r="M1074" s="41"/>
      <c r="N1074" s="66">
        <f>IFERROR(VLOOKUP(Table49[[#This Row],[ITEM CODE]],Table2[[#All],[Item Code]:[Unit Cost]],10,0),0)</f>
        <v>0</v>
      </c>
      <c r="O1074" s="134">
        <f>IFERROR(VLOOKUP(Table49[[#This Row],[ITEM CODE]],Table2[[#All],[Item Code]:[Unit Cost]],10,0),0)</f>
        <v>0</v>
      </c>
      <c r="P1074" s="56"/>
      <c r="Q1074" s="58"/>
      <c r="R1074" s="58">
        <f>Table49[[#This Row],[QUANTITY]]*Table49[[#This Row],[INV Prices]]</f>
        <v>0</v>
      </c>
      <c r="S1074" s="67"/>
      <c r="V1074" s="41"/>
      <c r="W1074" s="4" t="str">
        <f>IFERROR(VLOOKUP(Table49[[#This Row],[ITEM CODE]],Table2[[Item Code]:[Category ]],6,0),"")</f>
        <v/>
      </c>
      <c r="X1074" s="1" t="str">
        <f>IFERROR(VLOOKUP(Table49[[#This Row],[ITEM CODE]],Table2[[Item Code]:[Sub Category]],7,0),"")</f>
        <v/>
      </c>
      <c r="Y1074" s="68" t="str">
        <f>Table49[[#This Row],[PO Number]]&amp;COUNTIFS($E$5:E1074,E1074)</f>
        <v>0</v>
      </c>
    </row>
    <row r="1075" spans="1:25" ht="14.7" customHeight="1" x14ac:dyDescent="0.3">
      <c r="A1075" s="1" t="str">
        <f>IF(Table49[[#This Row],[ITEM NAME]]="","",ROW()-4)</f>
        <v/>
      </c>
      <c r="B1075" s="68"/>
      <c r="C1075" s="4" t="str">
        <f>IFERROR(VLOOKUP(B1075,Table14[],3,0),"")</f>
        <v/>
      </c>
      <c r="D1075" s="4" t="str">
        <f>IFERROR(VLOOKUP(B1075,Table14[],2,0),"")</f>
        <v/>
      </c>
      <c r="E1075" s="4"/>
      <c r="H1075" s="41" t="str">
        <f>IFERROR(VLOOKUP(Table49[[#This Row],[ITEM CODE]],Table2[[Item Code]:[Master Name]],2,0),"")</f>
        <v/>
      </c>
      <c r="I1075" s="41"/>
      <c r="J1075" s="65" t="str">
        <f>IFERROR(VLOOKUP(Table49[[#This Row],[ITEM CODE]],Table2[[Item Code]:[Master Name]],3,0),"")</f>
        <v/>
      </c>
      <c r="K1075" s="1" t="str">
        <f>IFERROR(VLOOKUP(Table49[[#This Row],[ITEM CODE]],Table2[[Item Code]:[Master Name]],9,0),"")</f>
        <v/>
      </c>
      <c r="L1075" s="1" t="str">
        <f>IFERROR(VLOOKUP(Table49[[#This Row],[ITEM CODE]],Table2[[Item Code]:[Master Name]],8,0),"")</f>
        <v/>
      </c>
      <c r="M1075" s="41"/>
      <c r="N1075" s="66">
        <f>IFERROR(VLOOKUP(Table49[[#This Row],[ITEM CODE]],Table2[[#All],[Item Code]:[Unit Cost]],10,0),0)</f>
        <v>0</v>
      </c>
      <c r="O1075" s="134">
        <f>IFERROR(VLOOKUP(Table49[[#This Row],[ITEM CODE]],Table2[[#All],[Item Code]:[Unit Cost]],10,0),0)</f>
        <v>0</v>
      </c>
      <c r="P1075" s="56"/>
      <c r="Q1075" s="58"/>
      <c r="R1075" s="58">
        <f>Table49[[#This Row],[QUANTITY]]*Table49[[#This Row],[INV Prices]]</f>
        <v>0</v>
      </c>
      <c r="S1075" s="67"/>
      <c r="V1075" s="41"/>
      <c r="W1075" s="4" t="str">
        <f>IFERROR(VLOOKUP(Table49[[#This Row],[ITEM CODE]],Table2[[Item Code]:[Category ]],6,0),"")</f>
        <v/>
      </c>
      <c r="X1075" s="1" t="str">
        <f>IFERROR(VLOOKUP(Table49[[#This Row],[ITEM CODE]],Table2[[Item Code]:[Sub Category]],7,0),"")</f>
        <v/>
      </c>
      <c r="Y1075" s="68" t="str">
        <f>Table49[[#This Row],[PO Number]]&amp;COUNTIFS($E$5:E1075,E1075)</f>
        <v>0</v>
      </c>
    </row>
    <row r="1076" spans="1:25" ht="14.7" customHeight="1" x14ac:dyDescent="0.3">
      <c r="A1076" s="1" t="str">
        <f>IF(Table49[[#This Row],[ITEM NAME]]="","",ROW()-4)</f>
        <v/>
      </c>
      <c r="B1076" s="68"/>
      <c r="C1076" s="4" t="str">
        <f>IFERROR(VLOOKUP(B1076,Table14[],3,0),"")</f>
        <v/>
      </c>
      <c r="D1076" s="4" t="str">
        <f>IFERROR(VLOOKUP(B1076,Table14[],2,0),"")</f>
        <v/>
      </c>
      <c r="E1076" s="4"/>
      <c r="H1076" s="41" t="str">
        <f>IFERROR(VLOOKUP(Table49[[#This Row],[ITEM CODE]],Table2[[Item Code]:[Master Name]],2,0),"")</f>
        <v/>
      </c>
      <c r="I1076" s="41"/>
      <c r="J1076" s="65" t="str">
        <f>IFERROR(VLOOKUP(Table49[[#This Row],[ITEM CODE]],Table2[[Item Code]:[Master Name]],3,0),"")</f>
        <v/>
      </c>
      <c r="K1076" s="1" t="str">
        <f>IFERROR(VLOOKUP(Table49[[#This Row],[ITEM CODE]],Table2[[Item Code]:[Master Name]],9,0),"")</f>
        <v/>
      </c>
      <c r="L1076" s="1" t="str">
        <f>IFERROR(VLOOKUP(Table49[[#This Row],[ITEM CODE]],Table2[[Item Code]:[Master Name]],8,0),"")</f>
        <v/>
      </c>
      <c r="M1076" s="41"/>
      <c r="N1076" s="66">
        <f>IFERROR(VLOOKUP(Table49[[#This Row],[ITEM CODE]],Table2[[#All],[Item Code]:[Unit Cost]],10,0),0)</f>
        <v>0</v>
      </c>
      <c r="O1076" s="134">
        <f>IFERROR(VLOOKUP(Table49[[#This Row],[ITEM CODE]],Table2[[#All],[Item Code]:[Unit Cost]],10,0),0)</f>
        <v>0</v>
      </c>
      <c r="P1076" s="56"/>
      <c r="Q1076" s="58"/>
      <c r="R1076" s="58">
        <f>Table49[[#This Row],[QUANTITY]]*Table49[[#This Row],[INV Prices]]</f>
        <v>0</v>
      </c>
      <c r="S1076" s="67"/>
      <c r="V1076" s="41"/>
      <c r="W1076" s="4" t="str">
        <f>IFERROR(VLOOKUP(Table49[[#This Row],[ITEM CODE]],Table2[[Item Code]:[Category ]],6,0),"")</f>
        <v/>
      </c>
      <c r="X1076" s="1" t="str">
        <f>IFERROR(VLOOKUP(Table49[[#This Row],[ITEM CODE]],Table2[[Item Code]:[Sub Category]],7,0),"")</f>
        <v/>
      </c>
      <c r="Y1076" s="68" t="str">
        <f>Table49[[#This Row],[PO Number]]&amp;COUNTIFS($E$5:E1076,E1076)</f>
        <v>0</v>
      </c>
    </row>
    <row r="1077" spans="1:25" ht="14.7" customHeight="1" x14ac:dyDescent="0.3">
      <c r="A1077" s="1" t="str">
        <f>IF(Table49[[#This Row],[ITEM NAME]]="","",ROW()-4)</f>
        <v/>
      </c>
      <c r="B1077" s="68"/>
      <c r="C1077" s="4" t="str">
        <f>IFERROR(VLOOKUP(B1077,Table14[],3,0),"")</f>
        <v/>
      </c>
      <c r="D1077" s="4" t="str">
        <f>IFERROR(VLOOKUP(B1077,Table14[],2,0),"")</f>
        <v/>
      </c>
      <c r="E1077" s="4"/>
      <c r="H1077" s="41" t="str">
        <f>IFERROR(VLOOKUP(Table49[[#This Row],[ITEM CODE]],Table2[[Item Code]:[Master Name]],2,0),"")</f>
        <v/>
      </c>
      <c r="I1077" s="41"/>
      <c r="J1077" s="65" t="str">
        <f>IFERROR(VLOOKUP(Table49[[#This Row],[ITEM CODE]],Table2[[Item Code]:[Master Name]],3,0),"")</f>
        <v/>
      </c>
      <c r="K1077" s="1" t="str">
        <f>IFERROR(VLOOKUP(Table49[[#This Row],[ITEM CODE]],Table2[[Item Code]:[Master Name]],9,0),"")</f>
        <v/>
      </c>
      <c r="L1077" s="1" t="str">
        <f>IFERROR(VLOOKUP(Table49[[#This Row],[ITEM CODE]],Table2[[Item Code]:[Master Name]],8,0),"")</f>
        <v/>
      </c>
      <c r="M1077" s="41"/>
      <c r="N1077" s="66">
        <f>IFERROR(VLOOKUP(Table49[[#This Row],[ITEM CODE]],Table2[[#All],[Item Code]:[Unit Cost]],10,0),0)</f>
        <v>0</v>
      </c>
      <c r="O1077" s="134">
        <f>IFERROR(VLOOKUP(Table49[[#This Row],[ITEM CODE]],Table2[[#All],[Item Code]:[Unit Cost]],10,0),0)</f>
        <v>0</v>
      </c>
      <c r="P1077" s="56"/>
      <c r="Q1077" s="58"/>
      <c r="R1077" s="58">
        <f>Table49[[#This Row],[QUANTITY]]*Table49[[#This Row],[INV Prices]]</f>
        <v>0</v>
      </c>
      <c r="S1077" s="67"/>
      <c r="V1077" s="41"/>
      <c r="W1077" s="4" t="str">
        <f>IFERROR(VLOOKUP(Table49[[#This Row],[ITEM CODE]],Table2[[Item Code]:[Category ]],6,0),"")</f>
        <v/>
      </c>
      <c r="X1077" s="1" t="str">
        <f>IFERROR(VLOOKUP(Table49[[#This Row],[ITEM CODE]],Table2[[Item Code]:[Sub Category]],7,0),"")</f>
        <v/>
      </c>
      <c r="Y1077" s="68" t="str">
        <f>Table49[[#This Row],[PO Number]]&amp;COUNTIFS($E$5:E1077,E1077)</f>
        <v>0</v>
      </c>
    </row>
    <row r="1078" spans="1:25" ht="14.7" customHeight="1" x14ac:dyDescent="0.3">
      <c r="A1078" s="1" t="str">
        <f>IF(Table49[[#This Row],[ITEM NAME]]="","",ROW()-4)</f>
        <v/>
      </c>
      <c r="B1078" s="68"/>
      <c r="C1078" s="4" t="str">
        <f>IFERROR(VLOOKUP(B1078,Table14[],3,0),"")</f>
        <v/>
      </c>
      <c r="D1078" s="4" t="str">
        <f>IFERROR(VLOOKUP(B1078,Table14[],2,0),"")</f>
        <v/>
      </c>
      <c r="E1078" s="4"/>
      <c r="H1078" s="41" t="str">
        <f>IFERROR(VLOOKUP(Table49[[#This Row],[ITEM CODE]],Table2[[Item Code]:[Master Name]],2,0),"")</f>
        <v/>
      </c>
      <c r="I1078" s="41"/>
      <c r="J1078" s="65" t="str">
        <f>IFERROR(VLOOKUP(Table49[[#This Row],[ITEM CODE]],Table2[[Item Code]:[Master Name]],3,0),"")</f>
        <v/>
      </c>
      <c r="K1078" s="1" t="str">
        <f>IFERROR(VLOOKUP(Table49[[#This Row],[ITEM CODE]],Table2[[Item Code]:[Master Name]],9,0),"")</f>
        <v/>
      </c>
      <c r="L1078" s="1" t="str">
        <f>IFERROR(VLOOKUP(Table49[[#This Row],[ITEM CODE]],Table2[[Item Code]:[Master Name]],8,0),"")</f>
        <v/>
      </c>
      <c r="M1078" s="41"/>
      <c r="N1078" s="66">
        <f>IFERROR(VLOOKUP(Table49[[#This Row],[ITEM CODE]],Table2[[#All],[Item Code]:[Unit Cost]],10,0),0)</f>
        <v>0</v>
      </c>
      <c r="O1078" s="134">
        <f>IFERROR(VLOOKUP(Table49[[#This Row],[ITEM CODE]],Table2[[#All],[Item Code]:[Unit Cost]],10,0),0)</f>
        <v>0</v>
      </c>
      <c r="P1078" s="56"/>
      <c r="Q1078" s="58"/>
      <c r="R1078" s="58">
        <f>Table49[[#This Row],[QUANTITY]]*Table49[[#This Row],[INV Prices]]</f>
        <v>0</v>
      </c>
      <c r="S1078" s="67"/>
      <c r="V1078" s="41"/>
      <c r="W1078" s="4" t="str">
        <f>IFERROR(VLOOKUP(Table49[[#This Row],[ITEM CODE]],Table2[[Item Code]:[Category ]],6,0),"")</f>
        <v/>
      </c>
      <c r="X1078" s="1" t="str">
        <f>IFERROR(VLOOKUP(Table49[[#This Row],[ITEM CODE]],Table2[[Item Code]:[Sub Category]],7,0),"")</f>
        <v/>
      </c>
      <c r="Y1078" s="68" t="str">
        <f>Table49[[#This Row],[PO Number]]&amp;COUNTIFS($E$5:E1078,E1078)</f>
        <v>0</v>
      </c>
    </row>
    <row r="1079" spans="1:25" ht="14.7" customHeight="1" x14ac:dyDescent="0.3">
      <c r="A1079" s="1" t="str">
        <f>IF(Table49[[#This Row],[ITEM NAME]]="","",ROW()-4)</f>
        <v/>
      </c>
      <c r="B1079" s="68"/>
      <c r="C1079" s="4" t="str">
        <f>IFERROR(VLOOKUP(B1079,Table14[],3,0),"")</f>
        <v/>
      </c>
      <c r="D1079" s="4" t="str">
        <f>IFERROR(VLOOKUP(B1079,Table14[],2,0),"")</f>
        <v/>
      </c>
      <c r="E1079" s="4"/>
      <c r="H1079" s="41" t="str">
        <f>IFERROR(VLOOKUP(Table49[[#This Row],[ITEM CODE]],Table2[[Item Code]:[Master Name]],2,0),"")</f>
        <v/>
      </c>
      <c r="I1079" s="41"/>
      <c r="J1079" s="65" t="str">
        <f>IFERROR(VLOOKUP(Table49[[#This Row],[ITEM CODE]],Table2[[Item Code]:[Master Name]],3,0),"")</f>
        <v/>
      </c>
      <c r="K1079" s="1" t="str">
        <f>IFERROR(VLOOKUP(Table49[[#This Row],[ITEM CODE]],Table2[[Item Code]:[Master Name]],9,0),"")</f>
        <v/>
      </c>
      <c r="L1079" s="1" t="str">
        <f>IFERROR(VLOOKUP(Table49[[#This Row],[ITEM CODE]],Table2[[Item Code]:[Master Name]],8,0),"")</f>
        <v/>
      </c>
      <c r="M1079" s="41"/>
      <c r="N1079" s="66">
        <f>IFERROR(VLOOKUP(Table49[[#This Row],[ITEM CODE]],Table2[[#All],[Item Code]:[Unit Cost]],10,0),0)</f>
        <v>0</v>
      </c>
      <c r="O1079" s="134">
        <f>IFERROR(VLOOKUP(Table49[[#This Row],[ITEM CODE]],Table2[[#All],[Item Code]:[Unit Cost]],10,0),0)</f>
        <v>0</v>
      </c>
      <c r="P1079" s="56"/>
      <c r="Q1079" s="58"/>
      <c r="R1079" s="58">
        <f>Table49[[#This Row],[QUANTITY]]*Table49[[#This Row],[INV Prices]]</f>
        <v>0</v>
      </c>
      <c r="S1079" s="67"/>
      <c r="V1079" s="41"/>
      <c r="W1079" s="4" t="str">
        <f>IFERROR(VLOOKUP(Table49[[#This Row],[ITEM CODE]],Table2[[Item Code]:[Category ]],6,0),"")</f>
        <v/>
      </c>
      <c r="X1079" s="1" t="str">
        <f>IFERROR(VLOOKUP(Table49[[#This Row],[ITEM CODE]],Table2[[Item Code]:[Sub Category]],7,0),"")</f>
        <v/>
      </c>
      <c r="Y1079" s="68" t="str">
        <f>Table49[[#This Row],[PO Number]]&amp;COUNTIFS($E$5:E1079,E1079)</f>
        <v>0</v>
      </c>
    </row>
    <row r="1080" spans="1:25" ht="14.7" customHeight="1" x14ac:dyDescent="0.3">
      <c r="A1080" s="1" t="str">
        <f>IF(Table49[[#This Row],[ITEM NAME]]="","",ROW()-4)</f>
        <v/>
      </c>
      <c r="B1080" s="68"/>
      <c r="C1080" s="4" t="str">
        <f>IFERROR(VLOOKUP(B1080,Table14[],3,0),"")</f>
        <v/>
      </c>
      <c r="D1080" s="4" t="str">
        <f>IFERROR(VLOOKUP(B1080,Table14[],2,0),"")</f>
        <v/>
      </c>
      <c r="E1080" s="4"/>
      <c r="H1080" s="41" t="str">
        <f>IFERROR(VLOOKUP(Table49[[#This Row],[ITEM CODE]],Table2[[Item Code]:[Master Name]],2,0),"")</f>
        <v/>
      </c>
      <c r="I1080" s="41"/>
      <c r="J1080" s="65" t="str">
        <f>IFERROR(VLOOKUP(Table49[[#This Row],[ITEM CODE]],Table2[[Item Code]:[Master Name]],3,0),"")</f>
        <v/>
      </c>
      <c r="K1080" s="1" t="str">
        <f>IFERROR(VLOOKUP(Table49[[#This Row],[ITEM CODE]],Table2[[Item Code]:[Master Name]],9,0),"")</f>
        <v/>
      </c>
      <c r="L1080" s="1" t="str">
        <f>IFERROR(VLOOKUP(Table49[[#This Row],[ITEM CODE]],Table2[[Item Code]:[Master Name]],8,0),"")</f>
        <v/>
      </c>
      <c r="M1080" s="41"/>
      <c r="N1080" s="66">
        <f>IFERROR(VLOOKUP(Table49[[#This Row],[ITEM CODE]],Table2[[#All],[Item Code]:[Unit Cost]],10,0),0)</f>
        <v>0</v>
      </c>
      <c r="O1080" s="134">
        <f>IFERROR(VLOOKUP(Table49[[#This Row],[ITEM CODE]],Table2[[#All],[Item Code]:[Unit Cost]],10,0),0)</f>
        <v>0</v>
      </c>
      <c r="P1080" s="56"/>
      <c r="Q1080" s="58"/>
      <c r="R1080" s="58">
        <f>Table49[[#This Row],[QUANTITY]]*Table49[[#This Row],[INV Prices]]</f>
        <v>0</v>
      </c>
      <c r="S1080" s="67"/>
      <c r="V1080" s="41"/>
      <c r="W1080" s="4" t="str">
        <f>IFERROR(VLOOKUP(Table49[[#This Row],[ITEM CODE]],Table2[[Item Code]:[Category ]],6,0),"")</f>
        <v/>
      </c>
      <c r="X1080" s="1" t="str">
        <f>IFERROR(VLOOKUP(Table49[[#This Row],[ITEM CODE]],Table2[[Item Code]:[Sub Category]],7,0),"")</f>
        <v/>
      </c>
      <c r="Y1080" s="68" t="str">
        <f>Table49[[#This Row],[PO Number]]&amp;COUNTIFS($E$5:E1080,E1080)</f>
        <v>0</v>
      </c>
    </row>
    <row r="1081" spans="1:25" ht="14.7" customHeight="1" x14ac:dyDescent="0.3">
      <c r="A1081" s="1" t="str">
        <f>IF(Table49[[#This Row],[ITEM NAME]]="","",ROW()-4)</f>
        <v/>
      </c>
      <c r="B1081" s="68"/>
      <c r="C1081" s="4" t="str">
        <f>IFERROR(VLOOKUP(B1081,Table14[],3,0),"")</f>
        <v/>
      </c>
      <c r="D1081" s="4" t="str">
        <f>IFERROR(VLOOKUP(B1081,Table14[],2,0),"")</f>
        <v/>
      </c>
      <c r="E1081" s="4"/>
      <c r="H1081" s="41" t="str">
        <f>IFERROR(VLOOKUP(Table49[[#This Row],[ITEM CODE]],Table2[[Item Code]:[Master Name]],2,0),"")</f>
        <v/>
      </c>
      <c r="I1081" s="41"/>
      <c r="J1081" s="65" t="str">
        <f>IFERROR(VLOOKUP(Table49[[#This Row],[ITEM CODE]],Table2[[Item Code]:[Master Name]],3,0),"")</f>
        <v/>
      </c>
      <c r="K1081" s="1" t="str">
        <f>IFERROR(VLOOKUP(Table49[[#This Row],[ITEM CODE]],Table2[[Item Code]:[Master Name]],9,0),"")</f>
        <v/>
      </c>
      <c r="L1081" s="1" t="str">
        <f>IFERROR(VLOOKUP(Table49[[#This Row],[ITEM CODE]],Table2[[Item Code]:[Master Name]],8,0),"")</f>
        <v/>
      </c>
      <c r="M1081" s="41"/>
      <c r="N1081" s="66">
        <f>IFERROR(VLOOKUP(Table49[[#This Row],[ITEM CODE]],Table2[[#All],[Item Code]:[Unit Cost]],10,0),0)</f>
        <v>0</v>
      </c>
      <c r="O1081" s="134">
        <f>IFERROR(VLOOKUP(Table49[[#This Row],[ITEM CODE]],Table2[[#All],[Item Code]:[Unit Cost]],10,0),0)</f>
        <v>0</v>
      </c>
      <c r="P1081" s="56"/>
      <c r="Q1081" s="58"/>
      <c r="R1081" s="58">
        <f>Table49[[#This Row],[QUANTITY]]*Table49[[#This Row],[INV Prices]]</f>
        <v>0</v>
      </c>
      <c r="S1081" s="67"/>
      <c r="V1081" s="41"/>
      <c r="W1081" s="4" t="str">
        <f>IFERROR(VLOOKUP(Table49[[#This Row],[ITEM CODE]],Table2[[Item Code]:[Category ]],6,0),"")</f>
        <v/>
      </c>
      <c r="X1081" s="1" t="str">
        <f>IFERROR(VLOOKUP(Table49[[#This Row],[ITEM CODE]],Table2[[Item Code]:[Sub Category]],7,0),"")</f>
        <v/>
      </c>
      <c r="Y1081" s="68" t="str">
        <f>Table49[[#This Row],[PO Number]]&amp;COUNTIFS($E$5:E1081,E1081)</f>
        <v>0</v>
      </c>
    </row>
    <row r="1082" spans="1:25" ht="14.7" customHeight="1" x14ac:dyDescent="0.3">
      <c r="A1082" s="1" t="str">
        <f>IF(Table49[[#This Row],[ITEM NAME]]="","",ROW()-4)</f>
        <v/>
      </c>
      <c r="B1082" s="68"/>
      <c r="C1082" s="4" t="str">
        <f>IFERROR(VLOOKUP(B1082,Table14[],3,0),"")</f>
        <v/>
      </c>
      <c r="D1082" s="4" t="str">
        <f>IFERROR(VLOOKUP(B1082,Table14[],2,0),"")</f>
        <v/>
      </c>
      <c r="E1082" s="4"/>
      <c r="H1082" s="41" t="str">
        <f>IFERROR(VLOOKUP(Table49[[#This Row],[ITEM CODE]],Table2[[Item Code]:[Master Name]],2,0),"")</f>
        <v/>
      </c>
      <c r="I1082" s="41"/>
      <c r="J1082" s="65" t="str">
        <f>IFERROR(VLOOKUP(Table49[[#This Row],[ITEM CODE]],Table2[[Item Code]:[Master Name]],3,0),"")</f>
        <v/>
      </c>
      <c r="K1082" s="1" t="str">
        <f>IFERROR(VLOOKUP(Table49[[#This Row],[ITEM CODE]],Table2[[Item Code]:[Master Name]],9,0),"")</f>
        <v/>
      </c>
      <c r="L1082" s="1" t="str">
        <f>IFERROR(VLOOKUP(Table49[[#This Row],[ITEM CODE]],Table2[[Item Code]:[Master Name]],8,0),"")</f>
        <v/>
      </c>
      <c r="M1082" s="41"/>
      <c r="N1082" s="66">
        <f>IFERROR(VLOOKUP(Table49[[#This Row],[ITEM CODE]],Table2[[#All],[Item Code]:[Unit Cost]],10,0),0)</f>
        <v>0</v>
      </c>
      <c r="O1082" s="134">
        <f>IFERROR(VLOOKUP(Table49[[#This Row],[ITEM CODE]],Table2[[#All],[Item Code]:[Unit Cost]],10,0),0)</f>
        <v>0</v>
      </c>
      <c r="P1082" s="56"/>
      <c r="Q1082" s="58"/>
      <c r="R1082" s="58">
        <f>Table49[[#This Row],[QUANTITY]]*Table49[[#This Row],[INV Prices]]</f>
        <v>0</v>
      </c>
      <c r="S1082" s="67"/>
      <c r="V1082" s="41"/>
      <c r="W1082" s="4" t="str">
        <f>IFERROR(VLOOKUP(Table49[[#This Row],[ITEM CODE]],Table2[[Item Code]:[Category ]],6,0),"")</f>
        <v/>
      </c>
      <c r="X1082" s="1" t="str">
        <f>IFERROR(VLOOKUP(Table49[[#This Row],[ITEM CODE]],Table2[[Item Code]:[Sub Category]],7,0),"")</f>
        <v/>
      </c>
      <c r="Y1082" s="68" t="str">
        <f>Table49[[#This Row],[PO Number]]&amp;COUNTIFS($E$5:E1082,E1082)</f>
        <v>0</v>
      </c>
    </row>
    <row r="1083" spans="1:25" ht="14.7" customHeight="1" x14ac:dyDescent="0.3">
      <c r="A1083" s="1" t="str">
        <f>IF(Table49[[#This Row],[ITEM NAME]]="","",ROW()-4)</f>
        <v/>
      </c>
      <c r="B1083" s="68"/>
      <c r="C1083" s="4" t="str">
        <f>IFERROR(VLOOKUP(B1083,Table14[],3,0),"")</f>
        <v/>
      </c>
      <c r="D1083" s="4" t="str">
        <f>IFERROR(VLOOKUP(B1083,Table14[],2,0),"")</f>
        <v/>
      </c>
      <c r="E1083" s="4"/>
      <c r="H1083" s="41" t="str">
        <f>IFERROR(VLOOKUP(Table49[[#This Row],[ITEM CODE]],Table2[[Item Code]:[Master Name]],2,0),"")</f>
        <v/>
      </c>
      <c r="I1083" s="41"/>
      <c r="J1083" s="65" t="str">
        <f>IFERROR(VLOOKUP(Table49[[#This Row],[ITEM CODE]],Table2[[Item Code]:[Master Name]],3,0),"")</f>
        <v/>
      </c>
      <c r="K1083" s="1" t="str">
        <f>IFERROR(VLOOKUP(Table49[[#This Row],[ITEM CODE]],Table2[[Item Code]:[Master Name]],9,0),"")</f>
        <v/>
      </c>
      <c r="L1083" s="1" t="str">
        <f>IFERROR(VLOOKUP(Table49[[#This Row],[ITEM CODE]],Table2[[Item Code]:[Master Name]],8,0),"")</f>
        <v/>
      </c>
      <c r="M1083" s="41"/>
      <c r="N1083" s="66">
        <f>IFERROR(VLOOKUP(Table49[[#This Row],[ITEM CODE]],Table2[[#All],[Item Code]:[Unit Cost]],10,0),0)</f>
        <v>0</v>
      </c>
      <c r="O1083" s="134">
        <f>IFERROR(VLOOKUP(Table49[[#This Row],[ITEM CODE]],Table2[[#All],[Item Code]:[Unit Cost]],10,0),0)</f>
        <v>0</v>
      </c>
      <c r="P1083" s="56"/>
      <c r="Q1083" s="58"/>
      <c r="R1083" s="58">
        <f>Table49[[#This Row],[QUANTITY]]*Table49[[#This Row],[INV Prices]]</f>
        <v>0</v>
      </c>
      <c r="S1083" s="67"/>
      <c r="V1083" s="41"/>
      <c r="W1083" s="4" t="str">
        <f>IFERROR(VLOOKUP(Table49[[#This Row],[ITEM CODE]],Table2[[Item Code]:[Category ]],6,0),"")</f>
        <v/>
      </c>
      <c r="X1083" s="1" t="str">
        <f>IFERROR(VLOOKUP(Table49[[#This Row],[ITEM CODE]],Table2[[Item Code]:[Sub Category]],7,0),"")</f>
        <v/>
      </c>
      <c r="Y1083" s="68" t="str">
        <f>Table49[[#This Row],[PO Number]]&amp;COUNTIFS($E$5:E1083,E1083)</f>
        <v>0</v>
      </c>
    </row>
    <row r="1084" spans="1:25" ht="14.7" customHeight="1" x14ac:dyDescent="0.3">
      <c r="A1084" s="1" t="str">
        <f>IF(Table49[[#This Row],[ITEM NAME]]="","",ROW()-4)</f>
        <v/>
      </c>
      <c r="B1084" s="68"/>
      <c r="C1084" s="4" t="str">
        <f>IFERROR(VLOOKUP(B1084,Table14[],3,0),"")</f>
        <v/>
      </c>
      <c r="D1084" s="4" t="str">
        <f>IFERROR(VLOOKUP(B1084,Table14[],2,0),"")</f>
        <v/>
      </c>
      <c r="E1084" s="4"/>
      <c r="H1084" s="41" t="str">
        <f>IFERROR(VLOOKUP(Table49[[#This Row],[ITEM CODE]],Table2[[Item Code]:[Master Name]],2,0),"")</f>
        <v/>
      </c>
      <c r="I1084" s="41"/>
      <c r="J1084" s="65" t="str">
        <f>IFERROR(VLOOKUP(Table49[[#This Row],[ITEM CODE]],Table2[[Item Code]:[Master Name]],3,0),"")</f>
        <v/>
      </c>
      <c r="K1084" s="1" t="str">
        <f>IFERROR(VLOOKUP(Table49[[#This Row],[ITEM CODE]],Table2[[Item Code]:[Master Name]],9,0),"")</f>
        <v/>
      </c>
      <c r="L1084" s="1" t="str">
        <f>IFERROR(VLOOKUP(Table49[[#This Row],[ITEM CODE]],Table2[[Item Code]:[Master Name]],8,0),"")</f>
        <v/>
      </c>
      <c r="M1084" s="41"/>
      <c r="N1084" s="66">
        <f>IFERROR(VLOOKUP(Table49[[#This Row],[ITEM CODE]],Table2[[#All],[Item Code]:[Unit Cost]],10,0),0)</f>
        <v>0</v>
      </c>
      <c r="O1084" s="134">
        <f>IFERROR(VLOOKUP(Table49[[#This Row],[ITEM CODE]],Table2[[#All],[Item Code]:[Unit Cost]],10,0),0)</f>
        <v>0</v>
      </c>
      <c r="P1084" s="56"/>
      <c r="Q1084" s="58"/>
      <c r="R1084" s="58">
        <f>Table49[[#This Row],[QUANTITY]]*Table49[[#This Row],[INV Prices]]</f>
        <v>0</v>
      </c>
      <c r="S1084" s="67"/>
      <c r="V1084" s="41"/>
      <c r="W1084" s="4" t="str">
        <f>IFERROR(VLOOKUP(Table49[[#This Row],[ITEM CODE]],Table2[[Item Code]:[Category ]],6,0),"")</f>
        <v/>
      </c>
      <c r="X1084" s="1" t="str">
        <f>IFERROR(VLOOKUP(Table49[[#This Row],[ITEM CODE]],Table2[[Item Code]:[Sub Category]],7,0),"")</f>
        <v/>
      </c>
      <c r="Y1084" s="68" t="str">
        <f>Table49[[#This Row],[PO Number]]&amp;COUNTIFS($E$5:E1084,E1084)</f>
        <v>0</v>
      </c>
    </row>
    <row r="1085" spans="1:25" ht="14.7" customHeight="1" x14ac:dyDescent="0.3">
      <c r="A1085" s="1" t="str">
        <f>IF(Table49[[#This Row],[ITEM NAME]]="","",ROW()-4)</f>
        <v/>
      </c>
      <c r="B1085" s="68"/>
      <c r="C1085" s="4" t="str">
        <f>IFERROR(VLOOKUP(B1085,Table14[],3,0),"")</f>
        <v/>
      </c>
      <c r="D1085" s="4" t="str">
        <f>IFERROR(VLOOKUP(B1085,Table14[],2,0),"")</f>
        <v/>
      </c>
      <c r="E1085" s="4"/>
      <c r="H1085" s="41" t="str">
        <f>IFERROR(VLOOKUP(Table49[[#This Row],[ITEM CODE]],Table2[[Item Code]:[Master Name]],2,0),"")</f>
        <v/>
      </c>
      <c r="I1085" s="41"/>
      <c r="J1085" s="65" t="str">
        <f>IFERROR(VLOOKUP(Table49[[#This Row],[ITEM CODE]],Table2[[Item Code]:[Master Name]],3,0),"")</f>
        <v/>
      </c>
      <c r="K1085" s="1" t="str">
        <f>IFERROR(VLOOKUP(Table49[[#This Row],[ITEM CODE]],Table2[[Item Code]:[Master Name]],9,0),"")</f>
        <v/>
      </c>
      <c r="L1085" s="1" t="str">
        <f>IFERROR(VLOOKUP(Table49[[#This Row],[ITEM CODE]],Table2[[Item Code]:[Master Name]],8,0),"")</f>
        <v/>
      </c>
      <c r="M1085" s="41"/>
      <c r="N1085" s="66">
        <f>IFERROR(VLOOKUP(Table49[[#This Row],[ITEM CODE]],Table2[[#All],[Item Code]:[Unit Cost]],10,0),0)</f>
        <v>0</v>
      </c>
      <c r="O1085" s="134">
        <f>IFERROR(VLOOKUP(Table49[[#This Row],[ITEM CODE]],Table2[[#All],[Item Code]:[Unit Cost]],10,0),0)</f>
        <v>0</v>
      </c>
      <c r="P1085" s="56"/>
      <c r="Q1085" s="58"/>
      <c r="R1085" s="58">
        <f>Table49[[#This Row],[QUANTITY]]*Table49[[#This Row],[INV Prices]]</f>
        <v>0</v>
      </c>
      <c r="S1085" s="67"/>
      <c r="V1085" s="41"/>
      <c r="W1085" s="4" t="str">
        <f>IFERROR(VLOOKUP(Table49[[#This Row],[ITEM CODE]],Table2[[Item Code]:[Category ]],6,0),"")</f>
        <v/>
      </c>
      <c r="X1085" s="1" t="str">
        <f>IFERROR(VLOOKUP(Table49[[#This Row],[ITEM CODE]],Table2[[Item Code]:[Sub Category]],7,0),"")</f>
        <v/>
      </c>
      <c r="Y1085" s="68" t="str">
        <f>Table49[[#This Row],[PO Number]]&amp;COUNTIFS($E$5:E1085,E1085)</f>
        <v>0</v>
      </c>
    </row>
    <row r="1086" spans="1:25" ht="14.7" customHeight="1" x14ac:dyDescent="0.3">
      <c r="A1086" s="1" t="str">
        <f>IF(Table49[[#This Row],[ITEM NAME]]="","",ROW()-4)</f>
        <v/>
      </c>
      <c r="B1086" s="68"/>
      <c r="C1086" s="4" t="str">
        <f>IFERROR(VLOOKUP(B1086,Table14[],3,0),"")</f>
        <v/>
      </c>
      <c r="D1086" s="4" t="str">
        <f>IFERROR(VLOOKUP(B1086,Table14[],2,0),"")</f>
        <v/>
      </c>
      <c r="E1086" s="4"/>
      <c r="H1086" s="41" t="str">
        <f>IFERROR(VLOOKUP(Table49[[#This Row],[ITEM CODE]],Table2[[Item Code]:[Master Name]],2,0),"")</f>
        <v/>
      </c>
      <c r="I1086" s="41"/>
      <c r="J1086" s="65" t="str">
        <f>IFERROR(VLOOKUP(Table49[[#This Row],[ITEM CODE]],Table2[[Item Code]:[Master Name]],3,0),"")</f>
        <v/>
      </c>
      <c r="K1086" s="1" t="str">
        <f>IFERROR(VLOOKUP(Table49[[#This Row],[ITEM CODE]],Table2[[Item Code]:[Master Name]],9,0),"")</f>
        <v/>
      </c>
      <c r="L1086" s="1" t="str">
        <f>IFERROR(VLOOKUP(Table49[[#This Row],[ITEM CODE]],Table2[[Item Code]:[Master Name]],8,0),"")</f>
        <v/>
      </c>
      <c r="M1086" s="41"/>
      <c r="N1086" s="66">
        <f>IFERROR(VLOOKUP(Table49[[#This Row],[ITEM CODE]],Table2[[#All],[Item Code]:[Unit Cost]],10,0),0)</f>
        <v>0</v>
      </c>
      <c r="O1086" s="134">
        <f>IFERROR(VLOOKUP(Table49[[#This Row],[ITEM CODE]],Table2[[#All],[Item Code]:[Unit Cost]],10,0),0)</f>
        <v>0</v>
      </c>
      <c r="P1086" s="56"/>
      <c r="Q1086" s="58"/>
      <c r="R1086" s="58">
        <f>Table49[[#This Row],[QUANTITY]]*Table49[[#This Row],[INV Prices]]</f>
        <v>0</v>
      </c>
      <c r="S1086" s="67"/>
      <c r="V1086" s="41"/>
      <c r="W1086" s="4" t="str">
        <f>IFERROR(VLOOKUP(Table49[[#This Row],[ITEM CODE]],Table2[[Item Code]:[Category ]],6,0),"")</f>
        <v/>
      </c>
      <c r="X1086" s="1" t="str">
        <f>IFERROR(VLOOKUP(Table49[[#This Row],[ITEM CODE]],Table2[[Item Code]:[Sub Category]],7,0),"")</f>
        <v/>
      </c>
      <c r="Y1086" s="68" t="str">
        <f>Table49[[#This Row],[PO Number]]&amp;COUNTIFS($E$5:E1086,E1086)</f>
        <v>0</v>
      </c>
    </row>
    <row r="1087" spans="1:25" ht="14.7" customHeight="1" x14ac:dyDescent="0.3">
      <c r="A1087" s="1" t="str">
        <f>IF(Table49[[#This Row],[ITEM NAME]]="","",ROW()-4)</f>
        <v/>
      </c>
      <c r="B1087" s="68"/>
      <c r="C1087" s="4" t="str">
        <f>IFERROR(VLOOKUP(B1087,Table14[],3,0),"")</f>
        <v/>
      </c>
      <c r="D1087" s="4" t="str">
        <f>IFERROR(VLOOKUP(B1087,Table14[],2,0),"")</f>
        <v/>
      </c>
      <c r="E1087" s="4"/>
      <c r="H1087" s="41" t="str">
        <f>IFERROR(VLOOKUP(Table49[[#This Row],[ITEM CODE]],Table2[[Item Code]:[Master Name]],2,0),"")</f>
        <v/>
      </c>
      <c r="I1087" s="41"/>
      <c r="J1087" s="65" t="str">
        <f>IFERROR(VLOOKUP(Table49[[#This Row],[ITEM CODE]],Table2[[Item Code]:[Master Name]],3,0),"")</f>
        <v/>
      </c>
      <c r="K1087" s="1" t="str">
        <f>IFERROR(VLOOKUP(Table49[[#This Row],[ITEM CODE]],Table2[[Item Code]:[Master Name]],9,0),"")</f>
        <v/>
      </c>
      <c r="L1087" s="1" t="str">
        <f>IFERROR(VLOOKUP(Table49[[#This Row],[ITEM CODE]],Table2[[Item Code]:[Master Name]],8,0),"")</f>
        <v/>
      </c>
      <c r="M1087" s="41"/>
      <c r="N1087" s="66">
        <f>IFERROR(VLOOKUP(Table49[[#This Row],[ITEM CODE]],Table2[[#All],[Item Code]:[Unit Cost]],10,0),0)</f>
        <v>0</v>
      </c>
      <c r="O1087" s="134">
        <f>IFERROR(VLOOKUP(Table49[[#This Row],[ITEM CODE]],Table2[[#All],[Item Code]:[Unit Cost]],10,0),0)</f>
        <v>0</v>
      </c>
      <c r="P1087" s="56"/>
      <c r="Q1087" s="58"/>
      <c r="R1087" s="58">
        <f>Table49[[#This Row],[QUANTITY]]*Table49[[#This Row],[INV Prices]]</f>
        <v>0</v>
      </c>
      <c r="S1087" s="67"/>
      <c r="V1087" s="41"/>
      <c r="W1087" s="4" t="str">
        <f>IFERROR(VLOOKUP(Table49[[#This Row],[ITEM CODE]],Table2[[Item Code]:[Category ]],6,0),"")</f>
        <v/>
      </c>
      <c r="X1087" s="1" t="str">
        <f>IFERROR(VLOOKUP(Table49[[#This Row],[ITEM CODE]],Table2[[Item Code]:[Sub Category]],7,0),"")</f>
        <v/>
      </c>
      <c r="Y1087" s="68" t="str">
        <f>Table49[[#This Row],[PO Number]]&amp;COUNTIFS($E$5:E1087,E1087)</f>
        <v>0</v>
      </c>
    </row>
    <row r="1088" spans="1:25" ht="14.7" customHeight="1" x14ac:dyDescent="0.3">
      <c r="A1088" s="1" t="str">
        <f>IF(Table49[[#This Row],[ITEM NAME]]="","",ROW()-4)</f>
        <v/>
      </c>
      <c r="B1088" s="68"/>
      <c r="C1088" s="4" t="str">
        <f>IFERROR(VLOOKUP(B1088,Table14[],3,0),"")</f>
        <v/>
      </c>
      <c r="D1088" s="4" t="str">
        <f>IFERROR(VLOOKUP(B1088,Table14[],2,0),"")</f>
        <v/>
      </c>
      <c r="E1088" s="4"/>
      <c r="H1088" s="41" t="str">
        <f>IFERROR(VLOOKUP(Table49[[#This Row],[ITEM CODE]],Table2[[Item Code]:[Master Name]],2,0),"")</f>
        <v/>
      </c>
      <c r="I1088" s="41"/>
      <c r="J1088" s="65" t="str">
        <f>IFERROR(VLOOKUP(Table49[[#This Row],[ITEM CODE]],Table2[[Item Code]:[Master Name]],3,0),"")</f>
        <v/>
      </c>
      <c r="K1088" s="1" t="str">
        <f>IFERROR(VLOOKUP(Table49[[#This Row],[ITEM CODE]],Table2[[Item Code]:[Master Name]],9,0),"")</f>
        <v/>
      </c>
      <c r="L1088" s="1" t="str">
        <f>IFERROR(VLOOKUP(Table49[[#This Row],[ITEM CODE]],Table2[[Item Code]:[Master Name]],8,0),"")</f>
        <v/>
      </c>
      <c r="M1088" s="41"/>
      <c r="N1088" s="66">
        <f>IFERROR(VLOOKUP(Table49[[#This Row],[ITEM CODE]],Table2[[#All],[Item Code]:[Unit Cost]],10,0),0)</f>
        <v>0</v>
      </c>
      <c r="O1088" s="134">
        <f>IFERROR(VLOOKUP(Table49[[#This Row],[ITEM CODE]],Table2[[#All],[Item Code]:[Unit Cost]],10,0),0)</f>
        <v>0</v>
      </c>
      <c r="P1088" s="56"/>
      <c r="Q1088" s="58"/>
      <c r="R1088" s="58">
        <f>Table49[[#This Row],[QUANTITY]]*Table49[[#This Row],[INV Prices]]</f>
        <v>0</v>
      </c>
      <c r="S1088" s="67"/>
      <c r="V1088" s="41"/>
      <c r="W1088" s="4" t="str">
        <f>IFERROR(VLOOKUP(Table49[[#This Row],[ITEM CODE]],Table2[[Item Code]:[Category ]],6,0),"")</f>
        <v/>
      </c>
      <c r="X1088" s="1" t="str">
        <f>IFERROR(VLOOKUP(Table49[[#This Row],[ITEM CODE]],Table2[[Item Code]:[Sub Category]],7,0),"")</f>
        <v/>
      </c>
      <c r="Y1088" s="68" t="str">
        <f>Table49[[#This Row],[PO Number]]&amp;COUNTIFS($E$5:E1088,E1088)</f>
        <v>0</v>
      </c>
    </row>
    <row r="1089" spans="1:25" ht="14.7" customHeight="1" x14ac:dyDescent="0.3">
      <c r="A1089" s="1" t="str">
        <f>IF(Table49[[#This Row],[ITEM NAME]]="","",ROW()-4)</f>
        <v/>
      </c>
      <c r="B1089" s="68"/>
      <c r="C1089" s="4" t="str">
        <f>IFERROR(VLOOKUP(B1089,Table14[],3,0),"")</f>
        <v/>
      </c>
      <c r="D1089" s="4" t="str">
        <f>IFERROR(VLOOKUP(B1089,Table14[],2,0),"")</f>
        <v/>
      </c>
      <c r="E1089" s="4"/>
      <c r="H1089" s="41" t="str">
        <f>IFERROR(VLOOKUP(Table49[[#This Row],[ITEM CODE]],Table2[[Item Code]:[Master Name]],2,0),"")</f>
        <v/>
      </c>
      <c r="I1089" s="41"/>
      <c r="J1089" s="65" t="str">
        <f>IFERROR(VLOOKUP(Table49[[#This Row],[ITEM CODE]],Table2[[Item Code]:[Master Name]],3,0),"")</f>
        <v/>
      </c>
      <c r="K1089" s="1" t="str">
        <f>IFERROR(VLOOKUP(Table49[[#This Row],[ITEM CODE]],Table2[[Item Code]:[Master Name]],9,0),"")</f>
        <v/>
      </c>
      <c r="L1089" s="1" t="str">
        <f>IFERROR(VLOOKUP(Table49[[#This Row],[ITEM CODE]],Table2[[Item Code]:[Master Name]],8,0),"")</f>
        <v/>
      </c>
      <c r="M1089" s="41"/>
      <c r="N1089" s="66">
        <f>IFERROR(VLOOKUP(Table49[[#This Row],[ITEM CODE]],Table2[[#All],[Item Code]:[Unit Cost]],10,0),0)</f>
        <v>0</v>
      </c>
      <c r="O1089" s="134">
        <f>IFERROR(VLOOKUP(Table49[[#This Row],[ITEM CODE]],Table2[[#All],[Item Code]:[Unit Cost]],10,0),0)</f>
        <v>0</v>
      </c>
      <c r="P1089" s="56"/>
      <c r="Q1089" s="58"/>
      <c r="R1089" s="58">
        <f>Table49[[#This Row],[QUANTITY]]*Table49[[#This Row],[INV Prices]]</f>
        <v>0</v>
      </c>
      <c r="S1089" s="67"/>
      <c r="V1089" s="41"/>
      <c r="W1089" s="4" t="str">
        <f>IFERROR(VLOOKUP(Table49[[#This Row],[ITEM CODE]],Table2[[Item Code]:[Category ]],6,0),"")</f>
        <v/>
      </c>
      <c r="X1089" s="1" t="str">
        <f>IFERROR(VLOOKUP(Table49[[#This Row],[ITEM CODE]],Table2[[Item Code]:[Sub Category]],7,0),"")</f>
        <v/>
      </c>
      <c r="Y1089" s="68" t="str">
        <f>Table49[[#This Row],[PO Number]]&amp;COUNTIFS($E$5:E1089,E1089)</f>
        <v>0</v>
      </c>
    </row>
    <row r="1090" spans="1:25" ht="14.7" customHeight="1" x14ac:dyDescent="0.3">
      <c r="A1090" s="1" t="str">
        <f>IF(Table49[[#This Row],[ITEM NAME]]="","",ROW()-4)</f>
        <v/>
      </c>
      <c r="B1090" s="68"/>
      <c r="C1090" s="4" t="str">
        <f>IFERROR(VLOOKUP(B1090,Table14[],3,0),"")</f>
        <v/>
      </c>
      <c r="D1090" s="4" t="str">
        <f>IFERROR(VLOOKUP(B1090,Table14[],2,0),"")</f>
        <v/>
      </c>
      <c r="E1090" s="4"/>
      <c r="H1090" s="41" t="str">
        <f>IFERROR(VLOOKUP(Table49[[#This Row],[ITEM CODE]],Table2[[Item Code]:[Master Name]],2,0),"")</f>
        <v/>
      </c>
      <c r="I1090" s="41"/>
      <c r="J1090" s="65" t="str">
        <f>IFERROR(VLOOKUP(Table49[[#This Row],[ITEM CODE]],Table2[[Item Code]:[Master Name]],3,0),"")</f>
        <v/>
      </c>
      <c r="K1090" s="1" t="str">
        <f>IFERROR(VLOOKUP(Table49[[#This Row],[ITEM CODE]],Table2[[Item Code]:[Master Name]],9,0),"")</f>
        <v/>
      </c>
      <c r="L1090" s="1" t="str">
        <f>IFERROR(VLOOKUP(Table49[[#This Row],[ITEM CODE]],Table2[[Item Code]:[Master Name]],8,0),"")</f>
        <v/>
      </c>
      <c r="M1090" s="41"/>
      <c r="N1090" s="66">
        <f>IFERROR(VLOOKUP(Table49[[#This Row],[ITEM CODE]],Table2[[#All],[Item Code]:[Unit Cost]],10,0),0)</f>
        <v>0</v>
      </c>
      <c r="O1090" s="134">
        <f>IFERROR(VLOOKUP(Table49[[#This Row],[ITEM CODE]],Table2[[#All],[Item Code]:[Unit Cost]],10,0),0)</f>
        <v>0</v>
      </c>
      <c r="P1090" s="56"/>
      <c r="Q1090" s="58"/>
      <c r="R1090" s="58">
        <f>Table49[[#This Row],[QUANTITY]]*Table49[[#This Row],[INV Prices]]</f>
        <v>0</v>
      </c>
      <c r="S1090" s="67"/>
      <c r="V1090" s="41"/>
      <c r="W1090" s="4" t="str">
        <f>IFERROR(VLOOKUP(Table49[[#This Row],[ITEM CODE]],Table2[[Item Code]:[Category ]],6,0),"")</f>
        <v/>
      </c>
      <c r="X1090" s="1" t="str">
        <f>IFERROR(VLOOKUP(Table49[[#This Row],[ITEM CODE]],Table2[[Item Code]:[Sub Category]],7,0),"")</f>
        <v/>
      </c>
      <c r="Y1090" s="68" t="str">
        <f>Table49[[#This Row],[PO Number]]&amp;COUNTIFS($E$5:E1090,E1090)</f>
        <v>0</v>
      </c>
    </row>
    <row r="1091" spans="1:25" ht="14.7" customHeight="1" x14ac:dyDescent="0.3">
      <c r="A1091" s="1" t="str">
        <f>IF(Table49[[#This Row],[ITEM NAME]]="","",ROW()-4)</f>
        <v/>
      </c>
      <c r="B1091" s="68"/>
      <c r="C1091" s="4" t="str">
        <f>IFERROR(VLOOKUP(B1091,Table14[],3,0),"")</f>
        <v/>
      </c>
      <c r="D1091" s="4" t="str">
        <f>IFERROR(VLOOKUP(B1091,Table14[],2,0),"")</f>
        <v/>
      </c>
      <c r="E1091" s="4"/>
      <c r="H1091" s="41" t="str">
        <f>IFERROR(VLOOKUP(Table49[[#This Row],[ITEM CODE]],Table2[[Item Code]:[Master Name]],2,0),"")</f>
        <v/>
      </c>
      <c r="I1091" s="41"/>
      <c r="J1091" s="65" t="str">
        <f>IFERROR(VLOOKUP(Table49[[#This Row],[ITEM CODE]],Table2[[Item Code]:[Master Name]],3,0),"")</f>
        <v/>
      </c>
      <c r="K1091" s="1" t="str">
        <f>IFERROR(VLOOKUP(Table49[[#This Row],[ITEM CODE]],Table2[[Item Code]:[Master Name]],9,0),"")</f>
        <v/>
      </c>
      <c r="L1091" s="1" t="str">
        <f>IFERROR(VLOOKUP(Table49[[#This Row],[ITEM CODE]],Table2[[Item Code]:[Master Name]],8,0),"")</f>
        <v/>
      </c>
      <c r="M1091" s="41"/>
      <c r="N1091" s="66">
        <f>IFERROR(VLOOKUP(Table49[[#This Row],[ITEM CODE]],Table2[[#All],[Item Code]:[Unit Cost]],10,0),0)</f>
        <v>0</v>
      </c>
      <c r="O1091" s="134">
        <f>IFERROR(VLOOKUP(Table49[[#This Row],[ITEM CODE]],Table2[[#All],[Item Code]:[Unit Cost]],10,0),0)</f>
        <v>0</v>
      </c>
      <c r="P1091" s="56"/>
      <c r="Q1091" s="58"/>
      <c r="R1091" s="58">
        <f>Table49[[#This Row],[QUANTITY]]*Table49[[#This Row],[INV Prices]]</f>
        <v>0</v>
      </c>
      <c r="S1091" s="67"/>
      <c r="V1091" s="41"/>
      <c r="W1091" s="4" t="str">
        <f>IFERROR(VLOOKUP(Table49[[#This Row],[ITEM CODE]],Table2[[Item Code]:[Category ]],6,0),"")</f>
        <v/>
      </c>
      <c r="X1091" s="1" t="str">
        <f>IFERROR(VLOOKUP(Table49[[#This Row],[ITEM CODE]],Table2[[Item Code]:[Sub Category]],7,0),"")</f>
        <v/>
      </c>
      <c r="Y1091" s="68" t="str">
        <f>Table49[[#This Row],[PO Number]]&amp;COUNTIFS($E$5:E1091,E1091)</f>
        <v>0</v>
      </c>
    </row>
    <row r="1092" spans="1:25" ht="14.7" customHeight="1" x14ac:dyDescent="0.3">
      <c r="A1092" s="1" t="str">
        <f>IF(Table49[[#This Row],[ITEM NAME]]="","",ROW()-4)</f>
        <v/>
      </c>
      <c r="B1092" s="68"/>
      <c r="C1092" s="4" t="str">
        <f>IFERROR(VLOOKUP(B1092,Table14[],3,0),"")</f>
        <v/>
      </c>
      <c r="D1092" s="4" t="str">
        <f>IFERROR(VLOOKUP(B1092,Table14[],2,0),"")</f>
        <v/>
      </c>
      <c r="E1092" s="4"/>
      <c r="H1092" s="41" t="str">
        <f>IFERROR(VLOOKUP(Table49[[#This Row],[ITEM CODE]],Table2[[Item Code]:[Master Name]],2,0),"")</f>
        <v/>
      </c>
      <c r="I1092" s="41"/>
      <c r="J1092" s="65" t="str">
        <f>IFERROR(VLOOKUP(Table49[[#This Row],[ITEM CODE]],Table2[[Item Code]:[Master Name]],3,0),"")</f>
        <v/>
      </c>
      <c r="K1092" s="1" t="str">
        <f>IFERROR(VLOOKUP(Table49[[#This Row],[ITEM CODE]],Table2[[Item Code]:[Master Name]],9,0),"")</f>
        <v/>
      </c>
      <c r="L1092" s="1" t="str">
        <f>IFERROR(VLOOKUP(Table49[[#This Row],[ITEM CODE]],Table2[[Item Code]:[Master Name]],8,0),"")</f>
        <v/>
      </c>
      <c r="M1092" s="41"/>
      <c r="N1092" s="66">
        <f>IFERROR(VLOOKUP(Table49[[#This Row],[ITEM CODE]],Table2[[#All],[Item Code]:[Unit Cost]],10,0),0)</f>
        <v>0</v>
      </c>
      <c r="O1092" s="134">
        <f>IFERROR(VLOOKUP(Table49[[#This Row],[ITEM CODE]],Table2[[#All],[Item Code]:[Unit Cost]],10,0),0)</f>
        <v>0</v>
      </c>
      <c r="P1092" s="56"/>
      <c r="Q1092" s="58"/>
      <c r="R1092" s="58">
        <f>Table49[[#This Row],[QUANTITY]]*Table49[[#This Row],[INV Prices]]</f>
        <v>0</v>
      </c>
      <c r="S1092" s="67"/>
      <c r="V1092" s="41"/>
      <c r="W1092" s="4" t="str">
        <f>IFERROR(VLOOKUP(Table49[[#This Row],[ITEM CODE]],Table2[[Item Code]:[Category ]],6,0),"")</f>
        <v/>
      </c>
      <c r="X1092" s="1" t="str">
        <f>IFERROR(VLOOKUP(Table49[[#This Row],[ITEM CODE]],Table2[[Item Code]:[Sub Category]],7,0),"")</f>
        <v/>
      </c>
      <c r="Y1092" s="68" t="str">
        <f>Table49[[#This Row],[PO Number]]&amp;COUNTIFS($E$5:E1092,E1092)</f>
        <v>0</v>
      </c>
    </row>
    <row r="1093" spans="1:25" ht="14.7" customHeight="1" x14ac:dyDescent="0.3">
      <c r="A1093" s="1" t="str">
        <f>IF(Table49[[#This Row],[ITEM NAME]]="","",ROW()-4)</f>
        <v/>
      </c>
      <c r="B1093" s="68"/>
      <c r="C1093" s="4" t="str">
        <f>IFERROR(VLOOKUP(B1093,Table14[],3,0),"")</f>
        <v/>
      </c>
      <c r="D1093" s="4" t="str">
        <f>IFERROR(VLOOKUP(B1093,Table14[],2,0),"")</f>
        <v/>
      </c>
      <c r="E1093" s="4"/>
      <c r="H1093" s="41" t="str">
        <f>IFERROR(VLOOKUP(Table49[[#This Row],[ITEM CODE]],Table2[[Item Code]:[Master Name]],2,0),"")</f>
        <v/>
      </c>
      <c r="I1093" s="41"/>
      <c r="J1093" s="65" t="str">
        <f>IFERROR(VLOOKUP(Table49[[#This Row],[ITEM CODE]],Table2[[Item Code]:[Master Name]],3,0),"")</f>
        <v/>
      </c>
      <c r="K1093" s="1" t="str">
        <f>IFERROR(VLOOKUP(Table49[[#This Row],[ITEM CODE]],Table2[[Item Code]:[Master Name]],9,0),"")</f>
        <v/>
      </c>
      <c r="L1093" s="1" t="str">
        <f>IFERROR(VLOOKUP(Table49[[#This Row],[ITEM CODE]],Table2[[Item Code]:[Master Name]],8,0),"")</f>
        <v/>
      </c>
      <c r="M1093" s="41"/>
      <c r="N1093" s="66">
        <f>IFERROR(VLOOKUP(Table49[[#This Row],[ITEM CODE]],Table2[[#All],[Item Code]:[Unit Cost]],10,0),0)</f>
        <v>0</v>
      </c>
      <c r="O1093" s="134">
        <f>IFERROR(VLOOKUP(Table49[[#This Row],[ITEM CODE]],Table2[[#All],[Item Code]:[Unit Cost]],10,0),0)</f>
        <v>0</v>
      </c>
      <c r="P1093" s="56"/>
      <c r="Q1093" s="58"/>
      <c r="R1093" s="58">
        <f>Table49[[#This Row],[QUANTITY]]*Table49[[#This Row],[INV Prices]]</f>
        <v>0</v>
      </c>
      <c r="S1093" s="67"/>
      <c r="V1093" s="41"/>
      <c r="W1093" s="4" t="str">
        <f>IFERROR(VLOOKUP(Table49[[#This Row],[ITEM CODE]],Table2[[Item Code]:[Category ]],6,0),"")</f>
        <v/>
      </c>
      <c r="X1093" s="1" t="str">
        <f>IFERROR(VLOOKUP(Table49[[#This Row],[ITEM CODE]],Table2[[Item Code]:[Sub Category]],7,0),"")</f>
        <v/>
      </c>
      <c r="Y1093" s="68" t="str">
        <f>Table49[[#This Row],[PO Number]]&amp;COUNTIFS($E$5:E1093,E1093)</f>
        <v>0</v>
      </c>
    </row>
    <row r="1094" spans="1:25" ht="14.7" customHeight="1" x14ac:dyDescent="0.3">
      <c r="A1094" s="1" t="str">
        <f>IF(Table49[[#This Row],[ITEM NAME]]="","",ROW()-4)</f>
        <v/>
      </c>
      <c r="B1094" s="68"/>
      <c r="C1094" s="4" t="str">
        <f>IFERROR(VLOOKUP(B1094,Table14[],3,0),"")</f>
        <v/>
      </c>
      <c r="D1094" s="4" t="str">
        <f>IFERROR(VLOOKUP(B1094,Table14[],2,0),"")</f>
        <v/>
      </c>
      <c r="E1094" s="4"/>
      <c r="H1094" s="41" t="str">
        <f>IFERROR(VLOOKUP(Table49[[#This Row],[ITEM CODE]],Table2[[Item Code]:[Master Name]],2,0),"")</f>
        <v/>
      </c>
      <c r="I1094" s="41"/>
      <c r="J1094" s="65" t="str">
        <f>IFERROR(VLOOKUP(Table49[[#This Row],[ITEM CODE]],Table2[[Item Code]:[Master Name]],3,0),"")</f>
        <v/>
      </c>
      <c r="K1094" s="1" t="str">
        <f>IFERROR(VLOOKUP(Table49[[#This Row],[ITEM CODE]],Table2[[Item Code]:[Master Name]],9,0),"")</f>
        <v/>
      </c>
      <c r="L1094" s="1" t="str">
        <f>IFERROR(VLOOKUP(Table49[[#This Row],[ITEM CODE]],Table2[[Item Code]:[Master Name]],8,0),"")</f>
        <v/>
      </c>
      <c r="M1094" s="41"/>
      <c r="N1094" s="66">
        <f>IFERROR(VLOOKUP(Table49[[#This Row],[ITEM CODE]],Table2[[#All],[Item Code]:[Unit Cost]],10,0),0)</f>
        <v>0</v>
      </c>
      <c r="O1094" s="134">
        <f>IFERROR(VLOOKUP(Table49[[#This Row],[ITEM CODE]],Table2[[#All],[Item Code]:[Unit Cost]],10,0),0)</f>
        <v>0</v>
      </c>
      <c r="P1094" s="56"/>
      <c r="Q1094" s="58"/>
      <c r="R1094" s="58">
        <f>Table49[[#This Row],[QUANTITY]]*Table49[[#This Row],[INV Prices]]</f>
        <v>0</v>
      </c>
      <c r="S1094" s="67"/>
      <c r="V1094" s="41"/>
      <c r="W1094" s="4" t="str">
        <f>IFERROR(VLOOKUP(Table49[[#This Row],[ITEM CODE]],Table2[[Item Code]:[Category ]],6,0),"")</f>
        <v/>
      </c>
      <c r="X1094" s="1" t="str">
        <f>IFERROR(VLOOKUP(Table49[[#This Row],[ITEM CODE]],Table2[[Item Code]:[Sub Category]],7,0),"")</f>
        <v/>
      </c>
      <c r="Y1094" s="68" t="str">
        <f>Table49[[#This Row],[PO Number]]&amp;COUNTIFS($E$5:E1094,E1094)</f>
        <v>0</v>
      </c>
    </row>
    <row r="1095" spans="1:25" ht="14.7" customHeight="1" x14ac:dyDescent="0.3">
      <c r="A1095" s="1" t="str">
        <f>IF(Table49[[#This Row],[ITEM NAME]]="","",ROW()-4)</f>
        <v/>
      </c>
      <c r="B1095" s="68"/>
      <c r="C1095" s="4" t="str">
        <f>IFERROR(VLOOKUP(B1095,Table14[],3,0),"")</f>
        <v/>
      </c>
      <c r="D1095" s="4" t="str">
        <f>IFERROR(VLOOKUP(B1095,Table14[],2,0),"")</f>
        <v/>
      </c>
      <c r="E1095" s="4"/>
      <c r="H1095" s="41" t="str">
        <f>IFERROR(VLOOKUP(Table49[[#This Row],[ITEM CODE]],Table2[[Item Code]:[Master Name]],2,0),"")</f>
        <v/>
      </c>
      <c r="I1095" s="41"/>
      <c r="J1095" s="65" t="str">
        <f>IFERROR(VLOOKUP(Table49[[#This Row],[ITEM CODE]],Table2[[Item Code]:[Master Name]],3,0),"")</f>
        <v/>
      </c>
      <c r="K1095" s="1" t="str">
        <f>IFERROR(VLOOKUP(Table49[[#This Row],[ITEM CODE]],Table2[[Item Code]:[Master Name]],9,0),"")</f>
        <v/>
      </c>
      <c r="L1095" s="1" t="str">
        <f>IFERROR(VLOOKUP(Table49[[#This Row],[ITEM CODE]],Table2[[Item Code]:[Master Name]],8,0),"")</f>
        <v/>
      </c>
      <c r="M1095" s="41"/>
      <c r="N1095" s="66">
        <f>IFERROR(VLOOKUP(Table49[[#This Row],[ITEM CODE]],Table2[[#All],[Item Code]:[Unit Cost]],10,0),0)</f>
        <v>0</v>
      </c>
      <c r="O1095" s="134">
        <f>IFERROR(VLOOKUP(Table49[[#This Row],[ITEM CODE]],Table2[[#All],[Item Code]:[Unit Cost]],10,0),0)</f>
        <v>0</v>
      </c>
      <c r="P1095" s="56"/>
      <c r="Q1095" s="58"/>
      <c r="R1095" s="58">
        <f>Table49[[#This Row],[QUANTITY]]*Table49[[#This Row],[INV Prices]]</f>
        <v>0</v>
      </c>
      <c r="S1095" s="67"/>
      <c r="V1095" s="41"/>
      <c r="W1095" s="4" t="str">
        <f>IFERROR(VLOOKUP(Table49[[#This Row],[ITEM CODE]],Table2[[Item Code]:[Category ]],6,0),"")</f>
        <v/>
      </c>
      <c r="X1095" s="1" t="str">
        <f>IFERROR(VLOOKUP(Table49[[#This Row],[ITEM CODE]],Table2[[Item Code]:[Sub Category]],7,0),"")</f>
        <v/>
      </c>
      <c r="Y1095" s="68" t="str">
        <f>Table49[[#This Row],[PO Number]]&amp;COUNTIFS($E$5:E1095,E1095)</f>
        <v>0</v>
      </c>
    </row>
    <row r="1096" spans="1:25" ht="14.7" customHeight="1" x14ac:dyDescent="0.3">
      <c r="A1096" s="1" t="str">
        <f>IF(Table49[[#This Row],[ITEM NAME]]="","",ROW()-4)</f>
        <v/>
      </c>
      <c r="B1096" s="68"/>
      <c r="C1096" s="4" t="str">
        <f>IFERROR(VLOOKUP(B1096,Table14[],3,0),"")</f>
        <v/>
      </c>
      <c r="D1096" s="4" t="str">
        <f>IFERROR(VLOOKUP(B1096,Table14[],2,0),"")</f>
        <v/>
      </c>
      <c r="E1096" s="4"/>
      <c r="H1096" s="41" t="str">
        <f>IFERROR(VLOOKUP(Table49[[#This Row],[ITEM CODE]],Table2[[Item Code]:[Master Name]],2,0),"")</f>
        <v/>
      </c>
      <c r="I1096" s="41"/>
      <c r="J1096" s="65" t="str">
        <f>IFERROR(VLOOKUP(Table49[[#This Row],[ITEM CODE]],Table2[[Item Code]:[Master Name]],3,0),"")</f>
        <v/>
      </c>
      <c r="K1096" s="1" t="str">
        <f>IFERROR(VLOOKUP(Table49[[#This Row],[ITEM CODE]],Table2[[Item Code]:[Master Name]],9,0),"")</f>
        <v/>
      </c>
      <c r="L1096" s="1" t="str">
        <f>IFERROR(VLOOKUP(Table49[[#This Row],[ITEM CODE]],Table2[[Item Code]:[Master Name]],8,0),"")</f>
        <v/>
      </c>
      <c r="M1096" s="41"/>
      <c r="N1096" s="66">
        <f>IFERROR(VLOOKUP(Table49[[#This Row],[ITEM CODE]],Table2[[#All],[Item Code]:[Unit Cost]],10,0),0)</f>
        <v>0</v>
      </c>
      <c r="O1096" s="134">
        <f>IFERROR(VLOOKUP(Table49[[#This Row],[ITEM CODE]],Table2[[#All],[Item Code]:[Unit Cost]],10,0),0)</f>
        <v>0</v>
      </c>
      <c r="P1096" s="56"/>
      <c r="Q1096" s="58"/>
      <c r="R1096" s="58">
        <f>Table49[[#This Row],[QUANTITY]]*Table49[[#This Row],[INV Prices]]</f>
        <v>0</v>
      </c>
      <c r="S1096" s="67"/>
      <c r="V1096" s="41"/>
      <c r="W1096" s="4" t="str">
        <f>IFERROR(VLOOKUP(Table49[[#This Row],[ITEM CODE]],Table2[[Item Code]:[Category ]],6,0),"")</f>
        <v/>
      </c>
      <c r="X1096" s="1" t="str">
        <f>IFERROR(VLOOKUP(Table49[[#This Row],[ITEM CODE]],Table2[[Item Code]:[Sub Category]],7,0),"")</f>
        <v/>
      </c>
      <c r="Y1096" s="68" t="str">
        <f>Table49[[#This Row],[PO Number]]&amp;COUNTIFS($E$5:E1096,E1096)</f>
        <v>0</v>
      </c>
    </row>
    <row r="1097" spans="1:25" ht="14.7" customHeight="1" x14ac:dyDescent="0.3">
      <c r="A1097" s="1" t="str">
        <f>IF(Table49[[#This Row],[ITEM NAME]]="","",ROW()-4)</f>
        <v/>
      </c>
      <c r="B1097" s="68"/>
      <c r="C1097" s="4" t="str">
        <f>IFERROR(VLOOKUP(B1097,Table14[],3,0),"")</f>
        <v/>
      </c>
      <c r="D1097" s="4" t="str">
        <f>IFERROR(VLOOKUP(B1097,Table14[],2,0),"")</f>
        <v/>
      </c>
      <c r="E1097" s="4"/>
      <c r="H1097" s="41" t="str">
        <f>IFERROR(VLOOKUP(Table49[[#This Row],[ITEM CODE]],Table2[[Item Code]:[Master Name]],2,0),"")</f>
        <v/>
      </c>
      <c r="I1097" s="41"/>
      <c r="J1097" s="65" t="str">
        <f>IFERROR(VLOOKUP(Table49[[#This Row],[ITEM CODE]],Table2[[Item Code]:[Master Name]],3,0),"")</f>
        <v/>
      </c>
      <c r="K1097" s="1" t="str">
        <f>IFERROR(VLOOKUP(Table49[[#This Row],[ITEM CODE]],Table2[[Item Code]:[Master Name]],9,0),"")</f>
        <v/>
      </c>
      <c r="L1097" s="1" t="str">
        <f>IFERROR(VLOOKUP(Table49[[#This Row],[ITEM CODE]],Table2[[Item Code]:[Master Name]],8,0),"")</f>
        <v/>
      </c>
      <c r="M1097" s="41"/>
      <c r="N1097" s="66">
        <f>IFERROR(VLOOKUP(Table49[[#This Row],[ITEM CODE]],Table2[[#All],[Item Code]:[Unit Cost]],10,0),0)</f>
        <v>0</v>
      </c>
      <c r="O1097" s="134">
        <f>IFERROR(VLOOKUP(Table49[[#This Row],[ITEM CODE]],Table2[[#All],[Item Code]:[Unit Cost]],10,0),0)</f>
        <v>0</v>
      </c>
      <c r="P1097" s="56"/>
      <c r="Q1097" s="58"/>
      <c r="R1097" s="58">
        <f>Table49[[#This Row],[QUANTITY]]*Table49[[#This Row],[INV Prices]]</f>
        <v>0</v>
      </c>
      <c r="S1097" s="67"/>
      <c r="V1097" s="41"/>
      <c r="W1097" s="4" t="str">
        <f>IFERROR(VLOOKUP(Table49[[#This Row],[ITEM CODE]],Table2[[Item Code]:[Category ]],6,0),"")</f>
        <v/>
      </c>
      <c r="X1097" s="1" t="str">
        <f>IFERROR(VLOOKUP(Table49[[#This Row],[ITEM CODE]],Table2[[Item Code]:[Sub Category]],7,0),"")</f>
        <v/>
      </c>
      <c r="Y1097" s="68" t="str">
        <f>Table49[[#This Row],[PO Number]]&amp;COUNTIFS($E$5:E1097,E1097)</f>
        <v>0</v>
      </c>
    </row>
    <row r="1098" spans="1:25" ht="14.7" customHeight="1" x14ac:dyDescent="0.3">
      <c r="A1098" s="1" t="str">
        <f>IF(Table49[[#This Row],[ITEM NAME]]="","",ROW()-4)</f>
        <v/>
      </c>
      <c r="B1098" s="68"/>
      <c r="C1098" s="4" t="str">
        <f>IFERROR(VLOOKUP(B1098,Table14[],3,0),"")</f>
        <v/>
      </c>
      <c r="D1098" s="4" t="str">
        <f>IFERROR(VLOOKUP(B1098,Table14[],2,0),"")</f>
        <v/>
      </c>
      <c r="E1098" s="4"/>
      <c r="H1098" s="41" t="str">
        <f>IFERROR(VLOOKUP(Table49[[#This Row],[ITEM CODE]],Table2[[Item Code]:[Master Name]],2,0),"")</f>
        <v/>
      </c>
      <c r="I1098" s="41"/>
      <c r="J1098" s="65" t="str">
        <f>IFERROR(VLOOKUP(Table49[[#This Row],[ITEM CODE]],Table2[[Item Code]:[Master Name]],3,0),"")</f>
        <v/>
      </c>
      <c r="K1098" s="1" t="str">
        <f>IFERROR(VLOOKUP(Table49[[#This Row],[ITEM CODE]],Table2[[Item Code]:[Master Name]],9,0),"")</f>
        <v/>
      </c>
      <c r="L1098" s="1" t="str">
        <f>IFERROR(VLOOKUP(Table49[[#This Row],[ITEM CODE]],Table2[[Item Code]:[Master Name]],8,0),"")</f>
        <v/>
      </c>
      <c r="M1098" s="41"/>
      <c r="N1098" s="66">
        <f>IFERROR(VLOOKUP(Table49[[#This Row],[ITEM CODE]],Table2[[#All],[Item Code]:[Unit Cost]],10,0),0)</f>
        <v>0</v>
      </c>
      <c r="O1098" s="134">
        <f>IFERROR(VLOOKUP(Table49[[#This Row],[ITEM CODE]],Table2[[#All],[Item Code]:[Unit Cost]],10,0),0)</f>
        <v>0</v>
      </c>
      <c r="P1098" s="56"/>
      <c r="Q1098" s="58"/>
      <c r="R1098" s="58">
        <f>Table49[[#This Row],[QUANTITY]]*Table49[[#This Row],[INV Prices]]</f>
        <v>0</v>
      </c>
      <c r="S1098" s="67"/>
      <c r="V1098" s="41"/>
      <c r="W1098" s="4" t="str">
        <f>IFERROR(VLOOKUP(Table49[[#This Row],[ITEM CODE]],Table2[[Item Code]:[Category ]],6,0),"")</f>
        <v/>
      </c>
      <c r="X1098" s="1" t="str">
        <f>IFERROR(VLOOKUP(Table49[[#This Row],[ITEM CODE]],Table2[[Item Code]:[Sub Category]],7,0),"")</f>
        <v/>
      </c>
      <c r="Y1098" s="68" t="str">
        <f>Table49[[#This Row],[PO Number]]&amp;COUNTIFS($E$5:E1098,E1098)</f>
        <v>0</v>
      </c>
    </row>
    <row r="1099" spans="1:25" ht="14.7" customHeight="1" x14ac:dyDescent="0.3">
      <c r="A1099" s="1" t="str">
        <f>IF(Table49[[#This Row],[ITEM NAME]]="","",ROW()-4)</f>
        <v/>
      </c>
      <c r="B1099" s="68"/>
      <c r="C1099" s="4" t="str">
        <f>IFERROR(VLOOKUP(B1099,Table14[],3,0),"")</f>
        <v/>
      </c>
      <c r="D1099" s="4" t="str">
        <f>IFERROR(VLOOKUP(B1099,Table14[],2,0),"")</f>
        <v/>
      </c>
      <c r="E1099" s="4"/>
      <c r="H1099" s="41" t="str">
        <f>IFERROR(VLOOKUP(Table49[[#This Row],[ITEM CODE]],Table2[[Item Code]:[Master Name]],2,0),"")</f>
        <v/>
      </c>
      <c r="I1099" s="41"/>
      <c r="J1099" s="65" t="str">
        <f>IFERROR(VLOOKUP(Table49[[#This Row],[ITEM CODE]],Table2[[Item Code]:[Master Name]],3,0),"")</f>
        <v/>
      </c>
      <c r="K1099" s="1" t="str">
        <f>IFERROR(VLOOKUP(Table49[[#This Row],[ITEM CODE]],Table2[[Item Code]:[Master Name]],9,0),"")</f>
        <v/>
      </c>
      <c r="L1099" s="1" t="str">
        <f>IFERROR(VLOOKUP(Table49[[#This Row],[ITEM CODE]],Table2[[Item Code]:[Master Name]],8,0),"")</f>
        <v/>
      </c>
      <c r="M1099" s="41"/>
      <c r="N1099" s="66">
        <f>IFERROR(VLOOKUP(Table49[[#This Row],[ITEM CODE]],Table2[[#All],[Item Code]:[Unit Cost]],10,0),0)</f>
        <v>0</v>
      </c>
      <c r="O1099" s="134">
        <f>IFERROR(VLOOKUP(Table49[[#This Row],[ITEM CODE]],Table2[[#All],[Item Code]:[Unit Cost]],10,0),0)</f>
        <v>0</v>
      </c>
      <c r="P1099" s="56"/>
      <c r="Q1099" s="58"/>
      <c r="R1099" s="58">
        <f>Table49[[#This Row],[QUANTITY]]*Table49[[#This Row],[INV Prices]]</f>
        <v>0</v>
      </c>
      <c r="S1099" s="67"/>
      <c r="V1099" s="41"/>
      <c r="W1099" s="4" t="str">
        <f>IFERROR(VLOOKUP(Table49[[#This Row],[ITEM CODE]],Table2[[Item Code]:[Category ]],6,0),"")</f>
        <v/>
      </c>
      <c r="X1099" s="1" t="str">
        <f>IFERROR(VLOOKUP(Table49[[#This Row],[ITEM CODE]],Table2[[Item Code]:[Sub Category]],7,0),"")</f>
        <v/>
      </c>
      <c r="Y1099" s="68" t="str">
        <f>Table49[[#This Row],[PO Number]]&amp;COUNTIFS($E$5:E1099,E1099)</f>
        <v>0</v>
      </c>
    </row>
    <row r="1100" spans="1:25" ht="14.7" customHeight="1" x14ac:dyDescent="0.3">
      <c r="A1100" s="1" t="str">
        <f>IF(Table49[[#This Row],[ITEM NAME]]="","",ROW()-4)</f>
        <v/>
      </c>
      <c r="B1100" s="68"/>
      <c r="C1100" s="4" t="str">
        <f>IFERROR(VLOOKUP(B1100,Table14[],3,0),"")</f>
        <v/>
      </c>
      <c r="D1100" s="4" t="str">
        <f>IFERROR(VLOOKUP(B1100,Table14[],2,0),"")</f>
        <v/>
      </c>
      <c r="E1100" s="4"/>
      <c r="H1100" s="41" t="str">
        <f>IFERROR(VLOOKUP(Table49[[#This Row],[ITEM CODE]],Table2[[Item Code]:[Master Name]],2,0),"")</f>
        <v/>
      </c>
      <c r="I1100" s="41"/>
      <c r="J1100" s="65" t="str">
        <f>IFERROR(VLOOKUP(Table49[[#This Row],[ITEM CODE]],Table2[[Item Code]:[Master Name]],3,0),"")</f>
        <v/>
      </c>
      <c r="K1100" s="1" t="str">
        <f>IFERROR(VLOOKUP(Table49[[#This Row],[ITEM CODE]],Table2[[Item Code]:[Master Name]],9,0),"")</f>
        <v/>
      </c>
      <c r="L1100" s="1" t="str">
        <f>IFERROR(VLOOKUP(Table49[[#This Row],[ITEM CODE]],Table2[[Item Code]:[Master Name]],8,0),"")</f>
        <v/>
      </c>
      <c r="M1100" s="41"/>
      <c r="N1100" s="66">
        <f>IFERROR(VLOOKUP(Table49[[#This Row],[ITEM CODE]],Table2[[#All],[Item Code]:[Unit Cost]],10,0),0)</f>
        <v>0</v>
      </c>
      <c r="O1100" s="134">
        <f>IFERROR(VLOOKUP(Table49[[#This Row],[ITEM CODE]],Table2[[#All],[Item Code]:[Unit Cost]],10,0),0)</f>
        <v>0</v>
      </c>
      <c r="P1100" s="56"/>
      <c r="Q1100" s="58"/>
      <c r="R1100" s="58">
        <f>Table49[[#This Row],[QUANTITY]]*Table49[[#This Row],[INV Prices]]</f>
        <v>0</v>
      </c>
      <c r="S1100" s="67"/>
      <c r="V1100" s="41"/>
      <c r="W1100" s="4" t="str">
        <f>IFERROR(VLOOKUP(Table49[[#This Row],[ITEM CODE]],Table2[[Item Code]:[Category ]],6,0),"")</f>
        <v/>
      </c>
      <c r="X1100" s="1" t="str">
        <f>IFERROR(VLOOKUP(Table49[[#This Row],[ITEM CODE]],Table2[[Item Code]:[Sub Category]],7,0),"")</f>
        <v/>
      </c>
      <c r="Y1100" s="68" t="str">
        <f>Table49[[#This Row],[PO Number]]&amp;COUNTIFS($E$5:E1100,E1100)</f>
        <v>0</v>
      </c>
    </row>
    <row r="1101" spans="1:25" ht="14.7" customHeight="1" x14ac:dyDescent="0.3">
      <c r="A1101" s="1" t="str">
        <f>IF(Table49[[#This Row],[ITEM NAME]]="","",ROW()-4)</f>
        <v/>
      </c>
      <c r="B1101" s="68"/>
      <c r="C1101" s="4" t="str">
        <f>IFERROR(VLOOKUP(B1101,Table14[],3,0),"")</f>
        <v/>
      </c>
      <c r="D1101" s="4" t="str">
        <f>IFERROR(VLOOKUP(B1101,Table14[],2,0),"")</f>
        <v/>
      </c>
      <c r="E1101" s="4"/>
      <c r="H1101" s="41" t="str">
        <f>IFERROR(VLOOKUP(Table49[[#This Row],[ITEM CODE]],Table2[[Item Code]:[Master Name]],2,0),"")</f>
        <v/>
      </c>
      <c r="I1101" s="41"/>
      <c r="J1101" s="65" t="str">
        <f>IFERROR(VLOOKUP(Table49[[#This Row],[ITEM CODE]],Table2[[Item Code]:[Master Name]],3,0),"")</f>
        <v/>
      </c>
      <c r="K1101" s="1" t="str">
        <f>IFERROR(VLOOKUP(Table49[[#This Row],[ITEM CODE]],Table2[[Item Code]:[Master Name]],9,0),"")</f>
        <v/>
      </c>
      <c r="L1101" s="1" t="str">
        <f>IFERROR(VLOOKUP(Table49[[#This Row],[ITEM CODE]],Table2[[Item Code]:[Master Name]],8,0),"")</f>
        <v/>
      </c>
      <c r="M1101" s="41"/>
      <c r="N1101" s="66">
        <f>IFERROR(VLOOKUP(Table49[[#This Row],[ITEM CODE]],Table2[[#All],[Item Code]:[Unit Cost]],10,0),0)</f>
        <v>0</v>
      </c>
      <c r="O1101" s="134">
        <f>IFERROR(VLOOKUP(Table49[[#This Row],[ITEM CODE]],Table2[[#All],[Item Code]:[Unit Cost]],10,0),0)</f>
        <v>0</v>
      </c>
      <c r="P1101" s="56"/>
      <c r="Q1101" s="58"/>
      <c r="R1101" s="58">
        <f>Table49[[#This Row],[QUANTITY]]*Table49[[#This Row],[INV Prices]]</f>
        <v>0</v>
      </c>
      <c r="S1101" s="67"/>
      <c r="V1101" s="41"/>
      <c r="W1101" s="4" t="str">
        <f>IFERROR(VLOOKUP(Table49[[#This Row],[ITEM CODE]],Table2[[Item Code]:[Category ]],6,0),"")</f>
        <v/>
      </c>
      <c r="X1101" s="1" t="str">
        <f>IFERROR(VLOOKUP(Table49[[#This Row],[ITEM CODE]],Table2[[Item Code]:[Sub Category]],7,0),"")</f>
        <v/>
      </c>
      <c r="Y1101" s="68" t="str">
        <f>Table49[[#This Row],[PO Number]]&amp;COUNTIFS($E$5:E1101,E1101)</f>
        <v>0</v>
      </c>
    </row>
    <row r="1102" spans="1:25" ht="14.7" customHeight="1" x14ac:dyDescent="0.3">
      <c r="A1102" s="1" t="str">
        <f>IF(Table49[[#This Row],[ITEM NAME]]="","",ROW()-4)</f>
        <v/>
      </c>
      <c r="B1102" s="68"/>
      <c r="C1102" s="4" t="str">
        <f>IFERROR(VLOOKUP(B1102,Table14[],3,0),"")</f>
        <v/>
      </c>
      <c r="D1102" s="4" t="str">
        <f>IFERROR(VLOOKUP(B1102,Table14[],2,0),"")</f>
        <v/>
      </c>
      <c r="E1102" s="4"/>
      <c r="H1102" s="41" t="str">
        <f>IFERROR(VLOOKUP(Table49[[#This Row],[ITEM CODE]],Table2[[Item Code]:[Master Name]],2,0),"")</f>
        <v/>
      </c>
      <c r="I1102" s="41"/>
      <c r="J1102" s="65" t="str">
        <f>IFERROR(VLOOKUP(Table49[[#This Row],[ITEM CODE]],Table2[[Item Code]:[Master Name]],3,0),"")</f>
        <v/>
      </c>
      <c r="K1102" s="1" t="str">
        <f>IFERROR(VLOOKUP(Table49[[#This Row],[ITEM CODE]],Table2[[Item Code]:[Master Name]],9,0),"")</f>
        <v/>
      </c>
      <c r="L1102" s="1" t="str">
        <f>IFERROR(VLOOKUP(Table49[[#This Row],[ITEM CODE]],Table2[[Item Code]:[Master Name]],8,0),"")</f>
        <v/>
      </c>
      <c r="M1102" s="41"/>
      <c r="N1102" s="66">
        <f>IFERROR(VLOOKUP(Table49[[#This Row],[ITEM CODE]],Table2[[#All],[Item Code]:[Unit Cost]],10,0),0)</f>
        <v>0</v>
      </c>
      <c r="O1102" s="134">
        <f>IFERROR(VLOOKUP(Table49[[#This Row],[ITEM CODE]],Table2[[#All],[Item Code]:[Unit Cost]],10,0),0)</f>
        <v>0</v>
      </c>
      <c r="P1102" s="56"/>
      <c r="Q1102" s="58"/>
      <c r="R1102" s="58">
        <f>Table49[[#This Row],[QUANTITY]]*Table49[[#This Row],[INV Prices]]</f>
        <v>0</v>
      </c>
      <c r="S1102" s="67"/>
      <c r="V1102" s="41"/>
      <c r="W1102" s="4" t="str">
        <f>IFERROR(VLOOKUP(Table49[[#This Row],[ITEM CODE]],Table2[[Item Code]:[Category ]],6,0),"")</f>
        <v/>
      </c>
      <c r="X1102" s="1" t="str">
        <f>IFERROR(VLOOKUP(Table49[[#This Row],[ITEM CODE]],Table2[[Item Code]:[Sub Category]],7,0),"")</f>
        <v/>
      </c>
      <c r="Y1102" s="68" t="str">
        <f>Table49[[#This Row],[PO Number]]&amp;COUNTIFS($E$5:E1102,E1102)</f>
        <v>0</v>
      </c>
    </row>
    <row r="1103" spans="1:25" ht="14.7" customHeight="1" x14ac:dyDescent="0.3">
      <c r="A1103" s="1" t="str">
        <f>IF(Table49[[#This Row],[ITEM NAME]]="","",ROW()-4)</f>
        <v/>
      </c>
      <c r="B1103" s="68"/>
      <c r="C1103" s="4" t="str">
        <f>IFERROR(VLOOKUP(B1103,Table14[],3,0),"")</f>
        <v/>
      </c>
      <c r="D1103" s="4" t="str">
        <f>IFERROR(VLOOKUP(B1103,Table14[],2,0),"")</f>
        <v/>
      </c>
      <c r="E1103" s="4"/>
      <c r="H1103" s="41" t="str">
        <f>IFERROR(VLOOKUP(Table49[[#This Row],[ITEM CODE]],Table2[[Item Code]:[Master Name]],2,0),"")</f>
        <v/>
      </c>
      <c r="I1103" s="41"/>
      <c r="J1103" s="65" t="str">
        <f>IFERROR(VLOOKUP(Table49[[#This Row],[ITEM CODE]],Table2[[Item Code]:[Master Name]],3,0),"")</f>
        <v/>
      </c>
      <c r="K1103" s="1" t="str">
        <f>IFERROR(VLOOKUP(Table49[[#This Row],[ITEM CODE]],Table2[[Item Code]:[Master Name]],9,0),"")</f>
        <v/>
      </c>
      <c r="L1103" s="1" t="str">
        <f>IFERROR(VLOOKUP(Table49[[#This Row],[ITEM CODE]],Table2[[Item Code]:[Master Name]],8,0),"")</f>
        <v/>
      </c>
      <c r="M1103" s="41"/>
      <c r="N1103" s="66">
        <f>IFERROR(VLOOKUP(Table49[[#This Row],[ITEM CODE]],Table2[[#All],[Item Code]:[Unit Cost]],10,0),0)</f>
        <v>0</v>
      </c>
      <c r="O1103" s="134">
        <f>IFERROR(VLOOKUP(Table49[[#This Row],[ITEM CODE]],Table2[[#All],[Item Code]:[Unit Cost]],10,0),0)</f>
        <v>0</v>
      </c>
      <c r="P1103" s="56"/>
      <c r="Q1103" s="58"/>
      <c r="R1103" s="58">
        <f>Table49[[#This Row],[QUANTITY]]*Table49[[#This Row],[INV Prices]]</f>
        <v>0</v>
      </c>
      <c r="S1103" s="67"/>
      <c r="V1103" s="41"/>
      <c r="W1103" s="4" t="str">
        <f>IFERROR(VLOOKUP(Table49[[#This Row],[ITEM CODE]],Table2[[Item Code]:[Category ]],6,0),"")</f>
        <v/>
      </c>
      <c r="X1103" s="1" t="str">
        <f>IFERROR(VLOOKUP(Table49[[#This Row],[ITEM CODE]],Table2[[Item Code]:[Sub Category]],7,0),"")</f>
        <v/>
      </c>
      <c r="Y1103" s="68" t="str">
        <f>Table49[[#This Row],[PO Number]]&amp;COUNTIFS($E$5:E1103,E1103)</f>
        <v>0</v>
      </c>
    </row>
    <row r="1104" spans="1:25" ht="14.7" customHeight="1" x14ac:dyDescent="0.3">
      <c r="A1104" s="1" t="str">
        <f>IF(Table49[[#This Row],[ITEM NAME]]="","",ROW()-4)</f>
        <v/>
      </c>
      <c r="B1104" s="68"/>
      <c r="C1104" s="4" t="str">
        <f>IFERROR(VLOOKUP(B1104,Table14[],3,0),"")</f>
        <v/>
      </c>
      <c r="D1104" s="4" t="str">
        <f>IFERROR(VLOOKUP(B1104,Table14[],2,0),"")</f>
        <v/>
      </c>
      <c r="E1104" s="4"/>
      <c r="H1104" s="41" t="str">
        <f>IFERROR(VLOOKUP(Table49[[#This Row],[ITEM CODE]],Table2[[Item Code]:[Master Name]],2,0),"")</f>
        <v/>
      </c>
      <c r="I1104" s="41"/>
      <c r="J1104" s="65" t="str">
        <f>IFERROR(VLOOKUP(Table49[[#This Row],[ITEM CODE]],Table2[[Item Code]:[Master Name]],3,0),"")</f>
        <v/>
      </c>
      <c r="K1104" s="1" t="str">
        <f>IFERROR(VLOOKUP(Table49[[#This Row],[ITEM CODE]],Table2[[Item Code]:[Master Name]],9,0),"")</f>
        <v/>
      </c>
      <c r="L1104" s="1" t="str">
        <f>IFERROR(VLOOKUP(Table49[[#This Row],[ITEM CODE]],Table2[[Item Code]:[Master Name]],8,0),"")</f>
        <v/>
      </c>
      <c r="M1104" s="41"/>
      <c r="N1104" s="66">
        <f>IFERROR(VLOOKUP(Table49[[#This Row],[ITEM CODE]],Table2[[#All],[Item Code]:[Unit Cost]],10,0),0)</f>
        <v>0</v>
      </c>
      <c r="O1104" s="134">
        <f>IFERROR(VLOOKUP(Table49[[#This Row],[ITEM CODE]],Table2[[#All],[Item Code]:[Unit Cost]],10,0),0)</f>
        <v>0</v>
      </c>
      <c r="P1104" s="56"/>
      <c r="Q1104" s="58"/>
      <c r="R1104" s="58">
        <f>Table49[[#This Row],[QUANTITY]]*Table49[[#This Row],[INV Prices]]</f>
        <v>0</v>
      </c>
      <c r="S1104" s="67"/>
      <c r="V1104" s="41"/>
      <c r="W1104" s="4" t="str">
        <f>IFERROR(VLOOKUP(Table49[[#This Row],[ITEM CODE]],Table2[[Item Code]:[Category ]],6,0),"")</f>
        <v/>
      </c>
      <c r="X1104" s="1" t="str">
        <f>IFERROR(VLOOKUP(Table49[[#This Row],[ITEM CODE]],Table2[[Item Code]:[Sub Category]],7,0),"")</f>
        <v/>
      </c>
      <c r="Y1104" s="68" t="str">
        <f>Table49[[#This Row],[PO Number]]&amp;COUNTIFS($E$5:E1104,E1104)</f>
        <v>0</v>
      </c>
    </row>
    <row r="1105" spans="1:25" ht="14.7" customHeight="1" x14ac:dyDescent="0.3">
      <c r="A1105" s="1" t="str">
        <f>IF(Table49[[#This Row],[ITEM NAME]]="","",ROW()-4)</f>
        <v/>
      </c>
      <c r="B1105" s="68"/>
      <c r="C1105" s="4" t="str">
        <f>IFERROR(VLOOKUP(B1105,Table14[],3,0),"")</f>
        <v/>
      </c>
      <c r="D1105" s="4" t="str">
        <f>IFERROR(VLOOKUP(B1105,Table14[],2,0),"")</f>
        <v/>
      </c>
      <c r="E1105" s="4"/>
      <c r="H1105" s="41" t="str">
        <f>IFERROR(VLOOKUP(Table49[[#This Row],[ITEM CODE]],Table2[[Item Code]:[Master Name]],2,0),"")</f>
        <v/>
      </c>
      <c r="I1105" s="41"/>
      <c r="J1105" s="65" t="str">
        <f>IFERROR(VLOOKUP(Table49[[#This Row],[ITEM CODE]],Table2[[Item Code]:[Master Name]],3,0),"")</f>
        <v/>
      </c>
      <c r="K1105" s="1" t="str">
        <f>IFERROR(VLOOKUP(Table49[[#This Row],[ITEM CODE]],Table2[[Item Code]:[Master Name]],9,0),"")</f>
        <v/>
      </c>
      <c r="L1105" s="1" t="str">
        <f>IFERROR(VLOOKUP(Table49[[#This Row],[ITEM CODE]],Table2[[Item Code]:[Master Name]],8,0),"")</f>
        <v/>
      </c>
      <c r="M1105" s="41"/>
      <c r="N1105" s="66">
        <f>IFERROR(VLOOKUP(Table49[[#This Row],[ITEM CODE]],Table2[[#All],[Item Code]:[Unit Cost]],10,0),0)</f>
        <v>0</v>
      </c>
      <c r="O1105" s="134">
        <f>IFERROR(VLOOKUP(Table49[[#This Row],[ITEM CODE]],Table2[[#All],[Item Code]:[Unit Cost]],10,0),0)</f>
        <v>0</v>
      </c>
      <c r="P1105" s="56"/>
      <c r="Q1105" s="58"/>
      <c r="R1105" s="58">
        <f>Table49[[#This Row],[QUANTITY]]*Table49[[#This Row],[INV Prices]]</f>
        <v>0</v>
      </c>
      <c r="S1105" s="67"/>
      <c r="V1105" s="41"/>
      <c r="W1105" s="4" t="str">
        <f>IFERROR(VLOOKUP(Table49[[#This Row],[ITEM CODE]],Table2[[Item Code]:[Category ]],6,0),"")</f>
        <v/>
      </c>
      <c r="X1105" s="1" t="str">
        <f>IFERROR(VLOOKUP(Table49[[#This Row],[ITEM CODE]],Table2[[Item Code]:[Sub Category]],7,0),"")</f>
        <v/>
      </c>
      <c r="Y1105" s="68" t="str">
        <f>Table49[[#This Row],[PO Number]]&amp;COUNTIFS($E$5:E1105,E1105)</f>
        <v>0</v>
      </c>
    </row>
    <row r="1106" spans="1:25" ht="14.7" customHeight="1" x14ac:dyDescent="0.3">
      <c r="A1106" s="1" t="str">
        <f>IF(Table49[[#This Row],[ITEM NAME]]="","",ROW()-4)</f>
        <v/>
      </c>
      <c r="B1106" s="68"/>
      <c r="C1106" s="4" t="str">
        <f>IFERROR(VLOOKUP(B1106,Table14[],3,0),"")</f>
        <v/>
      </c>
      <c r="D1106" s="4" t="str">
        <f>IFERROR(VLOOKUP(B1106,Table14[],2,0),"")</f>
        <v/>
      </c>
      <c r="E1106" s="4"/>
      <c r="H1106" s="41" t="str">
        <f>IFERROR(VLOOKUP(Table49[[#This Row],[ITEM CODE]],Table2[[Item Code]:[Master Name]],2,0),"")</f>
        <v/>
      </c>
      <c r="I1106" s="41"/>
      <c r="J1106" s="65" t="str">
        <f>IFERROR(VLOOKUP(Table49[[#This Row],[ITEM CODE]],Table2[[Item Code]:[Master Name]],3,0),"")</f>
        <v/>
      </c>
      <c r="K1106" s="1" t="str">
        <f>IFERROR(VLOOKUP(Table49[[#This Row],[ITEM CODE]],Table2[[Item Code]:[Master Name]],9,0),"")</f>
        <v/>
      </c>
      <c r="L1106" s="1" t="str">
        <f>IFERROR(VLOOKUP(Table49[[#This Row],[ITEM CODE]],Table2[[Item Code]:[Master Name]],8,0),"")</f>
        <v/>
      </c>
      <c r="M1106" s="41"/>
      <c r="N1106" s="66">
        <f>IFERROR(VLOOKUP(Table49[[#This Row],[ITEM CODE]],Table2[[#All],[Item Code]:[Unit Cost]],10,0),0)</f>
        <v>0</v>
      </c>
      <c r="O1106" s="134">
        <f>IFERROR(VLOOKUP(Table49[[#This Row],[ITEM CODE]],Table2[[#All],[Item Code]:[Unit Cost]],10,0),0)</f>
        <v>0</v>
      </c>
      <c r="P1106" s="56"/>
      <c r="Q1106" s="58"/>
      <c r="R1106" s="58">
        <f>Table49[[#This Row],[QUANTITY]]*Table49[[#This Row],[INV Prices]]</f>
        <v>0</v>
      </c>
      <c r="S1106" s="67"/>
      <c r="V1106" s="41"/>
      <c r="W1106" s="4" t="str">
        <f>IFERROR(VLOOKUP(Table49[[#This Row],[ITEM CODE]],Table2[[Item Code]:[Category ]],6,0),"")</f>
        <v/>
      </c>
      <c r="X1106" s="1" t="str">
        <f>IFERROR(VLOOKUP(Table49[[#This Row],[ITEM CODE]],Table2[[Item Code]:[Sub Category]],7,0),"")</f>
        <v/>
      </c>
      <c r="Y1106" s="68" t="str">
        <f>Table49[[#This Row],[PO Number]]&amp;COUNTIFS($E$5:E1106,E1106)</f>
        <v>0</v>
      </c>
    </row>
    <row r="1107" spans="1:25" ht="14.7" customHeight="1" x14ac:dyDescent="0.3">
      <c r="A1107" s="1" t="str">
        <f>IF(Table49[[#This Row],[ITEM NAME]]="","",ROW()-4)</f>
        <v/>
      </c>
      <c r="B1107" s="68"/>
      <c r="C1107" s="4" t="str">
        <f>IFERROR(VLOOKUP(B1107,Table14[],3,0),"")</f>
        <v/>
      </c>
      <c r="D1107" s="4" t="str">
        <f>IFERROR(VLOOKUP(B1107,Table14[],2,0),"")</f>
        <v/>
      </c>
      <c r="E1107" s="4"/>
      <c r="H1107" s="41" t="str">
        <f>IFERROR(VLOOKUP(Table49[[#This Row],[ITEM CODE]],Table2[[Item Code]:[Master Name]],2,0),"")</f>
        <v/>
      </c>
      <c r="I1107" s="41"/>
      <c r="J1107" s="65" t="str">
        <f>IFERROR(VLOOKUP(Table49[[#This Row],[ITEM CODE]],Table2[[Item Code]:[Master Name]],3,0),"")</f>
        <v/>
      </c>
      <c r="K1107" s="1" t="str">
        <f>IFERROR(VLOOKUP(Table49[[#This Row],[ITEM CODE]],Table2[[Item Code]:[Master Name]],9,0),"")</f>
        <v/>
      </c>
      <c r="L1107" s="1" t="str">
        <f>IFERROR(VLOOKUP(Table49[[#This Row],[ITEM CODE]],Table2[[Item Code]:[Master Name]],8,0),"")</f>
        <v/>
      </c>
      <c r="M1107" s="41"/>
      <c r="N1107" s="66">
        <f>IFERROR(VLOOKUP(Table49[[#This Row],[ITEM CODE]],Table2[[#All],[Item Code]:[Unit Cost]],10,0),0)</f>
        <v>0</v>
      </c>
      <c r="O1107" s="134">
        <f>IFERROR(VLOOKUP(Table49[[#This Row],[ITEM CODE]],Table2[[#All],[Item Code]:[Unit Cost]],10,0),0)</f>
        <v>0</v>
      </c>
      <c r="P1107" s="56"/>
      <c r="Q1107" s="58"/>
      <c r="R1107" s="58">
        <f>Table49[[#This Row],[QUANTITY]]*Table49[[#This Row],[INV Prices]]</f>
        <v>0</v>
      </c>
      <c r="S1107" s="67"/>
      <c r="V1107" s="41"/>
      <c r="W1107" s="4" t="str">
        <f>IFERROR(VLOOKUP(Table49[[#This Row],[ITEM CODE]],Table2[[Item Code]:[Category ]],6,0),"")</f>
        <v/>
      </c>
      <c r="X1107" s="1" t="str">
        <f>IFERROR(VLOOKUP(Table49[[#This Row],[ITEM CODE]],Table2[[Item Code]:[Sub Category]],7,0),"")</f>
        <v/>
      </c>
      <c r="Y1107" s="68" t="str">
        <f>Table49[[#This Row],[PO Number]]&amp;COUNTIFS($E$5:E1107,E1107)</f>
        <v>0</v>
      </c>
    </row>
    <row r="1108" spans="1:25" ht="14.7" customHeight="1" x14ac:dyDescent="0.3">
      <c r="A1108" s="1" t="str">
        <f>IF(Table49[[#This Row],[ITEM NAME]]="","",ROW()-4)</f>
        <v/>
      </c>
      <c r="B1108" s="68"/>
      <c r="C1108" s="4" t="str">
        <f>IFERROR(VLOOKUP(B1108,Table14[],3,0),"")</f>
        <v/>
      </c>
      <c r="D1108" s="4" t="str">
        <f>IFERROR(VLOOKUP(B1108,Table14[],2,0),"")</f>
        <v/>
      </c>
      <c r="E1108" s="4"/>
      <c r="H1108" s="41" t="str">
        <f>IFERROR(VLOOKUP(Table49[[#This Row],[ITEM CODE]],Table2[[Item Code]:[Master Name]],2,0),"")</f>
        <v/>
      </c>
      <c r="I1108" s="41"/>
      <c r="J1108" s="65" t="str">
        <f>IFERROR(VLOOKUP(Table49[[#This Row],[ITEM CODE]],Table2[[Item Code]:[Master Name]],3,0),"")</f>
        <v/>
      </c>
      <c r="K1108" s="1" t="str">
        <f>IFERROR(VLOOKUP(Table49[[#This Row],[ITEM CODE]],Table2[[Item Code]:[Master Name]],9,0),"")</f>
        <v/>
      </c>
      <c r="L1108" s="1" t="str">
        <f>IFERROR(VLOOKUP(Table49[[#This Row],[ITEM CODE]],Table2[[Item Code]:[Master Name]],8,0),"")</f>
        <v/>
      </c>
      <c r="M1108" s="41"/>
      <c r="N1108" s="66">
        <f>IFERROR(VLOOKUP(Table49[[#This Row],[ITEM CODE]],Table2[[#All],[Item Code]:[Unit Cost]],10,0),0)</f>
        <v>0</v>
      </c>
      <c r="O1108" s="134">
        <f>IFERROR(VLOOKUP(Table49[[#This Row],[ITEM CODE]],Table2[[#All],[Item Code]:[Unit Cost]],10,0),0)</f>
        <v>0</v>
      </c>
      <c r="P1108" s="56"/>
      <c r="Q1108" s="58"/>
      <c r="R1108" s="58">
        <f>Table49[[#This Row],[QUANTITY]]*Table49[[#This Row],[INV Prices]]</f>
        <v>0</v>
      </c>
      <c r="S1108" s="67"/>
      <c r="V1108" s="41"/>
      <c r="W1108" s="4" t="str">
        <f>IFERROR(VLOOKUP(Table49[[#This Row],[ITEM CODE]],Table2[[Item Code]:[Category ]],6,0),"")</f>
        <v/>
      </c>
      <c r="X1108" s="1" t="str">
        <f>IFERROR(VLOOKUP(Table49[[#This Row],[ITEM CODE]],Table2[[Item Code]:[Sub Category]],7,0),"")</f>
        <v/>
      </c>
      <c r="Y1108" s="68" t="str">
        <f>Table49[[#This Row],[PO Number]]&amp;COUNTIFS($E$5:E1108,E1108)</f>
        <v>0</v>
      </c>
    </row>
    <row r="1109" spans="1:25" ht="14.7" customHeight="1" x14ac:dyDescent="0.3">
      <c r="A1109" s="1" t="str">
        <f>IF(Table49[[#This Row],[ITEM NAME]]="","",ROW()-4)</f>
        <v/>
      </c>
      <c r="B1109" s="68"/>
      <c r="C1109" s="4" t="str">
        <f>IFERROR(VLOOKUP(B1109,Table14[],3,0),"")</f>
        <v/>
      </c>
      <c r="D1109" s="4" t="str">
        <f>IFERROR(VLOOKUP(B1109,Table14[],2,0),"")</f>
        <v/>
      </c>
      <c r="E1109" s="4"/>
      <c r="H1109" s="41" t="str">
        <f>IFERROR(VLOOKUP(Table49[[#This Row],[ITEM CODE]],Table2[[Item Code]:[Master Name]],2,0),"")</f>
        <v/>
      </c>
      <c r="I1109" s="41"/>
      <c r="J1109" s="65" t="str">
        <f>IFERROR(VLOOKUP(Table49[[#This Row],[ITEM CODE]],Table2[[Item Code]:[Master Name]],3,0),"")</f>
        <v/>
      </c>
      <c r="K1109" s="1" t="str">
        <f>IFERROR(VLOOKUP(Table49[[#This Row],[ITEM CODE]],Table2[[Item Code]:[Master Name]],9,0),"")</f>
        <v/>
      </c>
      <c r="L1109" s="1" t="str">
        <f>IFERROR(VLOOKUP(Table49[[#This Row],[ITEM CODE]],Table2[[Item Code]:[Master Name]],8,0),"")</f>
        <v/>
      </c>
      <c r="M1109" s="41"/>
      <c r="N1109" s="66">
        <f>IFERROR(VLOOKUP(Table49[[#This Row],[ITEM CODE]],Table2[[#All],[Item Code]:[Unit Cost]],10,0),0)</f>
        <v>0</v>
      </c>
      <c r="O1109" s="134">
        <f>IFERROR(VLOOKUP(Table49[[#This Row],[ITEM CODE]],Table2[[#All],[Item Code]:[Unit Cost]],10,0),0)</f>
        <v>0</v>
      </c>
      <c r="P1109" s="56"/>
      <c r="Q1109" s="58"/>
      <c r="R1109" s="58">
        <f>Table49[[#This Row],[QUANTITY]]*Table49[[#This Row],[INV Prices]]</f>
        <v>0</v>
      </c>
      <c r="S1109" s="67"/>
      <c r="V1109" s="41"/>
      <c r="W1109" s="4" t="str">
        <f>IFERROR(VLOOKUP(Table49[[#This Row],[ITEM CODE]],Table2[[Item Code]:[Category ]],6,0),"")</f>
        <v/>
      </c>
      <c r="X1109" s="1" t="str">
        <f>IFERROR(VLOOKUP(Table49[[#This Row],[ITEM CODE]],Table2[[Item Code]:[Sub Category]],7,0),"")</f>
        <v/>
      </c>
      <c r="Y1109" s="68" t="str">
        <f>Table49[[#This Row],[PO Number]]&amp;COUNTIFS($E$5:E1109,E1109)</f>
        <v>0</v>
      </c>
    </row>
    <row r="1110" spans="1:25" ht="14.7" customHeight="1" x14ac:dyDescent="0.3">
      <c r="A1110" s="1" t="str">
        <f>IF(Table49[[#This Row],[ITEM NAME]]="","",ROW()-4)</f>
        <v/>
      </c>
      <c r="B1110" s="68"/>
      <c r="C1110" s="4" t="str">
        <f>IFERROR(VLOOKUP(B1110,Table14[],3,0),"")</f>
        <v/>
      </c>
      <c r="D1110" s="4" t="str">
        <f>IFERROR(VLOOKUP(B1110,Table14[],2,0),"")</f>
        <v/>
      </c>
      <c r="E1110" s="4"/>
      <c r="H1110" s="41" t="str">
        <f>IFERROR(VLOOKUP(Table49[[#This Row],[ITEM CODE]],Table2[[Item Code]:[Master Name]],2,0),"")</f>
        <v/>
      </c>
      <c r="I1110" s="41"/>
      <c r="J1110" s="65" t="str">
        <f>IFERROR(VLOOKUP(Table49[[#This Row],[ITEM CODE]],Table2[[Item Code]:[Master Name]],3,0),"")</f>
        <v/>
      </c>
      <c r="K1110" s="1" t="str">
        <f>IFERROR(VLOOKUP(Table49[[#This Row],[ITEM CODE]],Table2[[Item Code]:[Master Name]],9,0),"")</f>
        <v/>
      </c>
      <c r="L1110" s="1" t="str">
        <f>IFERROR(VLOOKUP(Table49[[#This Row],[ITEM CODE]],Table2[[Item Code]:[Master Name]],8,0),"")</f>
        <v/>
      </c>
      <c r="M1110" s="41"/>
      <c r="N1110" s="66">
        <f>IFERROR(VLOOKUP(Table49[[#This Row],[ITEM CODE]],Table2[[#All],[Item Code]:[Unit Cost]],10,0),0)</f>
        <v>0</v>
      </c>
      <c r="O1110" s="134">
        <f>IFERROR(VLOOKUP(Table49[[#This Row],[ITEM CODE]],Table2[[#All],[Item Code]:[Unit Cost]],10,0),0)</f>
        <v>0</v>
      </c>
      <c r="P1110" s="56"/>
      <c r="Q1110" s="58"/>
      <c r="R1110" s="58">
        <f>Table49[[#This Row],[QUANTITY]]*Table49[[#This Row],[INV Prices]]</f>
        <v>0</v>
      </c>
      <c r="S1110" s="67"/>
      <c r="V1110" s="41"/>
      <c r="W1110" s="4" t="str">
        <f>IFERROR(VLOOKUP(Table49[[#This Row],[ITEM CODE]],Table2[[Item Code]:[Category ]],6,0),"")</f>
        <v/>
      </c>
      <c r="X1110" s="1" t="str">
        <f>IFERROR(VLOOKUP(Table49[[#This Row],[ITEM CODE]],Table2[[Item Code]:[Sub Category]],7,0),"")</f>
        <v/>
      </c>
      <c r="Y1110" s="68" t="str">
        <f>Table49[[#This Row],[PO Number]]&amp;COUNTIFS($E$5:E1110,E1110)</f>
        <v>0</v>
      </c>
    </row>
    <row r="1111" spans="1:25" ht="14.7" customHeight="1" x14ac:dyDescent="0.3">
      <c r="A1111" s="1" t="str">
        <f>IF(Table49[[#This Row],[ITEM NAME]]="","",ROW()-4)</f>
        <v/>
      </c>
      <c r="B1111" s="68"/>
      <c r="C1111" s="4" t="str">
        <f>IFERROR(VLOOKUP(B1111,Table14[],3,0),"")</f>
        <v/>
      </c>
      <c r="D1111" s="4" t="str">
        <f>IFERROR(VLOOKUP(B1111,Table14[],2,0),"")</f>
        <v/>
      </c>
      <c r="E1111" s="4"/>
      <c r="H1111" s="41" t="str">
        <f>IFERROR(VLOOKUP(Table49[[#This Row],[ITEM CODE]],Table2[[Item Code]:[Master Name]],2,0),"")</f>
        <v/>
      </c>
      <c r="I1111" s="41"/>
      <c r="J1111" s="65" t="str">
        <f>IFERROR(VLOOKUP(Table49[[#This Row],[ITEM CODE]],Table2[[Item Code]:[Master Name]],3,0),"")</f>
        <v/>
      </c>
      <c r="K1111" s="1" t="str">
        <f>IFERROR(VLOOKUP(Table49[[#This Row],[ITEM CODE]],Table2[[Item Code]:[Master Name]],9,0),"")</f>
        <v/>
      </c>
      <c r="L1111" s="1" t="str">
        <f>IFERROR(VLOOKUP(Table49[[#This Row],[ITEM CODE]],Table2[[Item Code]:[Master Name]],8,0),"")</f>
        <v/>
      </c>
      <c r="M1111" s="41"/>
      <c r="N1111" s="66">
        <f>IFERROR(VLOOKUP(Table49[[#This Row],[ITEM CODE]],Table2[[#All],[Item Code]:[Unit Cost]],10,0),0)</f>
        <v>0</v>
      </c>
      <c r="O1111" s="134">
        <f>IFERROR(VLOOKUP(Table49[[#This Row],[ITEM CODE]],Table2[[#All],[Item Code]:[Unit Cost]],10,0),0)</f>
        <v>0</v>
      </c>
      <c r="P1111" s="56"/>
      <c r="Q1111" s="58"/>
      <c r="R1111" s="58">
        <f>Table49[[#This Row],[QUANTITY]]*Table49[[#This Row],[INV Prices]]</f>
        <v>0</v>
      </c>
      <c r="S1111" s="67"/>
      <c r="V1111" s="41"/>
      <c r="W1111" s="4" t="str">
        <f>IFERROR(VLOOKUP(Table49[[#This Row],[ITEM CODE]],Table2[[Item Code]:[Category ]],6,0),"")</f>
        <v/>
      </c>
      <c r="X1111" s="1" t="str">
        <f>IFERROR(VLOOKUP(Table49[[#This Row],[ITEM CODE]],Table2[[Item Code]:[Sub Category]],7,0),"")</f>
        <v/>
      </c>
      <c r="Y1111" s="68" t="str">
        <f>Table49[[#This Row],[PO Number]]&amp;COUNTIFS($E$5:E1111,E1111)</f>
        <v>0</v>
      </c>
    </row>
    <row r="1112" spans="1:25" ht="14.7" customHeight="1" x14ac:dyDescent="0.3">
      <c r="A1112" s="1" t="str">
        <f>IF(Table49[[#This Row],[ITEM NAME]]="","",ROW()-4)</f>
        <v/>
      </c>
      <c r="B1112" s="68"/>
      <c r="C1112" s="4" t="str">
        <f>IFERROR(VLOOKUP(B1112,Table14[],3,0),"")</f>
        <v/>
      </c>
      <c r="D1112" s="4" t="str">
        <f>IFERROR(VLOOKUP(B1112,Table14[],2,0),"")</f>
        <v/>
      </c>
      <c r="E1112" s="4"/>
      <c r="H1112" s="41" t="str">
        <f>IFERROR(VLOOKUP(Table49[[#This Row],[ITEM CODE]],Table2[[Item Code]:[Master Name]],2,0),"")</f>
        <v/>
      </c>
      <c r="I1112" s="41"/>
      <c r="J1112" s="65" t="str">
        <f>IFERROR(VLOOKUP(Table49[[#This Row],[ITEM CODE]],Table2[[Item Code]:[Master Name]],3,0),"")</f>
        <v/>
      </c>
      <c r="K1112" s="1" t="str">
        <f>IFERROR(VLOOKUP(Table49[[#This Row],[ITEM CODE]],Table2[[Item Code]:[Master Name]],9,0),"")</f>
        <v/>
      </c>
      <c r="L1112" s="1" t="str">
        <f>IFERROR(VLOOKUP(Table49[[#This Row],[ITEM CODE]],Table2[[Item Code]:[Master Name]],8,0),"")</f>
        <v/>
      </c>
      <c r="M1112" s="41"/>
      <c r="N1112" s="66">
        <f>IFERROR(VLOOKUP(Table49[[#This Row],[ITEM CODE]],Table2[[#All],[Item Code]:[Unit Cost]],10,0),0)</f>
        <v>0</v>
      </c>
      <c r="O1112" s="134">
        <f>IFERROR(VLOOKUP(Table49[[#This Row],[ITEM CODE]],Table2[[#All],[Item Code]:[Unit Cost]],10,0),0)</f>
        <v>0</v>
      </c>
      <c r="P1112" s="56"/>
      <c r="Q1112" s="58"/>
      <c r="R1112" s="58">
        <f>Table49[[#This Row],[QUANTITY]]*Table49[[#This Row],[INV Prices]]</f>
        <v>0</v>
      </c>
      <c r="S1112" s="67"/>
      <c r="V1112" s="41"/>
      <c r="W1112" s="4" t="str">
        <f>IFERROR(VLOOKUP(Table49[[#This Row],[ITEM CODE]],Table2[[Item Code]:[Category ]],6,0),"")</f>
        <v/>
      </c>
      <c r="X1112" s="1" t="str">
        <f>IFERROR(VLOOKUP(Table49[[#This Row],[ITEM CODE]],Table2[[Item Code]:[Sub Category]],7,0),"")</f>
        <v/>
      </c>
      <c r="Y1112" s="68" t="str">
        <f>Table49[[#This Row],[PO Number]]&amp;COUNTIFS($E$5:E1112,E1112)</f>
        <v>0</v>
      </c>
    </row>
    <row r="1113" spans="1:25" ht="14.7" customHeight="1" x14ac:dyDescent="0.3">
      <c r="A1113" s="1" t="str">
        <f>IF(Table49[[#This Row],[ITEM NAME]]="","",ROW()-4)</f>
        <v/>
      </c>
      <c r="B1113" s="68"/>
      <c r="C1113" s="4" t="str">
        <f>IFERROR(VLOOKUP(B1113,Table14[],3,0),"")</f>
        <v/>
      </c>
      <c r="D1113" s="4" t="str">
        <f>IFERROR(VLOOKUP(B1113,Table14[],2,0),"")</f>
        <v/>
      </c>
      <c r="E1113" s="4"/>
      <c r="H1113" s="41" t="str">
        <f>IFERROR(VLOOKUP(Table49[[#This Row],[ITEM CODE]],Table2[[Item Code]:[Master Name]],2,0),"")</f>
        <v/>
      </c>
      <c r="I1113" s="41"/>
      <c r="J1113" s="65" t="str">
        <f>IFERROR(VLOOKUP(Table49[[#This Row],[ITEM CODE]],Table2[[Item Code]:[Master Name]],3,0),"")</f>
        <v/>
      </c>
      <c r="K1113" s="1" t="str">
        <f>IFERROR(VLOOKUP(Table49[[#This Row],[ITEM CODE]],Table2[[Item Code]:[Master Name]],9,0),"")</f>
        <v/>
      </c>
      <c r="L1113" s="1" t="str">
        <f>IFERROR(VLOOKUP(Table49[[#This Row],[ITEM CODE]],Table2[[Item Code]:[Master Name]],8,0),"")</f>
        <v/>
      </c>
      <c r="M1113" s="41"/>
      <c r="N1113" s="66">
        <f>IFERROR(VLOOKUP(Table49[[#This Row],[ITEM CODE]],Table2[[#All],[Item Code]:[Unit Cost]],10,0),0)</f>
        <v>0</v>
      </c>
      <c r="O1113" s="134">
        <f>IFERROR(VLOOKUP(Table49[[#This Row],[ITEM CODE]],Table2[[#All],[Item Code]:[Unit Cost]],10,0),0)</f>
        <v>0</v>
      </c>
      <c r="P1113" s="56"/>
      <c r="Q1113" s="58"/>
      <c r="R1113" s="58">
        <f>Table49[[#This Row],[QUANTITY]]*Table49[[#This Row],[INV Prices]]</f>
        <v>0</v>
      </c>
      <c r="S1113" s="67"/>
      <c r="V1113" s="41"/>
      <c r="W1113" s="4" t="str">
        <f>IFERROR(VLOOKUP(Table49[[#This Row],[ITEM CODE]],Table2[[Item Code]:[Category ]],6,0),"")</f>
        <v/>
      </c>
      <c r="X1113" s="1" t="str">
        <f>IFERROR(VLOOKUP(Table49[[#This Row],[ITEM CODE]],Table2[[Item Code]:[Sub Category]],7,0),"")</f>
        <v/>
      </c>
      <c r="Y1113" s="68" t="str">
        <f>Table49[[#This Row],[PO Number]]&amp;COUNTIFS($E$5:E1113,E1113)</f>
        <v>0</v>
      </c>
    </row>
    <row r="1114" spans="1:25" ht="14.7" customHeight="1" x14ac:dyDescent="0.3">
      <c r="A1114" s="1" t="str">
        <f>IF(Table49[[#This Row],[ITEM NAME]]="","",ROW()-4)</f>
        <v/>
      </c>
      <c r="B1114" s="68"/>
      <c r="C1114" s="4" t="str">
        <f>IFERROR(VLOOKUP(B1114,Table14[],3,0),"")</f>
        <v/>
      </c>
      <c r="D1114" s="4" t="str">
        <f>IFERROR(VLOOKUP(B1114,Table14[],2,0),"")</f>
        <v/>
      </c>
      <c r="E1114" s="4"/>
      <c r="H1114" s="41" t="str">
        <f>IFERROR(VLOOKUP(Table49[[#This Row],[ITEM CODE]],Table2[[Item Code]:[Master Name]],2,0),"")</f>
        <v/>
      </c>
      <c r="I1114" s="41"/>
      <c r="J1114" s="65" t="str">
        <f>IFERROR(VLOOKUP(Table49[[#This Row],[ITEM CODE]],Table2[[Item Code]:[Master Name]],3,0),"")</f>
        <v/>
      </c>
      <c r="K1114" s="1" t="str">
        <f>IFERROR(VLOOKUP(Table49[[#This Row],[ITEM CODE]],Table2[[Item Code]:[Master Name]],9,0),"")</f>
        <v/>
      </c>
      <c r="L1114" s="1" t="str">
        <f>IFERROR(VLOOKUP(Table49[[#This Row],[ITEM CODE]],Table2[[Item Code]:[Master Name]],8,0),"")</f>
        <v/>
      </c>
      <c r="M1114" s="41"/>
      <c r="N1114" s="66">
        <f>IFERROR(VLOOKUP(Table49[[#This Row],[ITEM CODE]],Table2[[#All],[Item Code]:[Unit Cost]],10,0),0)</f>
        <v>0</v>
      </c>
      <c r="O1114" s="134">
        <f>IFERROR(VLOOKUP(Table49[[#This Row],[ITEM CODE]],Table2[[#All],[Item Code]:[Unit Cost]],10,0),0)</f>
        <v>0</v>
      </c>
      <c r="P1114" s="56"/>
      <c r="Q1114" s="58"/>
      <c r="R1114" s="58">
        <f>Table49[[#This Row],[QUANTITY]]*Table49[[#This Row],[INV Prices]]</f>
        <v>0</v>
      </c>
      <c r="S1114" s="67"/>
      <c r="V1114" s="41"/>
      <c r="W1114" s="4" t="str">
        <f>IFERROR(VLOOKUP(Table49[[#This Row],[ITEM CODE]],Table2[[Item Code]:[Category ]],6,0),"")</f>
        <v/>
      </c>
      <c r="X1114" s="1" t="str">
        <f>IFERROR(VLOOKUP(Table49[[#This Row],[ITEM CODE]],Table2[[Item Code]:[Sub Category]],7,0),"")</f>
        <v/>
      </c>
      <c r="Y1114" s="68" t="str">
        <f>Table49[[#This Row],[PO Number]]&amp;COUNTIFS($E$5:E1114,E1114)</f>
        <v>0</v>
      </c>
    </row>
    <row r="1115" spans="1:25" ht="14.7" customHeight="1" x14ac:dyDescent="0.3">
      <c r="A1115" s="1" t="str">
        <f>IF(Table49[[#This Row],[ITEM NAME]]="","",ROW()-4)</f>
        <v/>
      </c>
      <c r="B1115" s="68"/>
      <c r="C1115" s="4" t="str">
        <f>IFERROR(VLOOKUP(B1115,Table14[],3,0),"")</f>
        <v/>
      </c>
      <c r="D1115" s="4" t="str">
        <f>IFERROR(VLOOKUP(B1115,Table14[],2,0),"")</f>
        <v/>
      </c>
      <c r="E1115" s="4"/>
      <c r="H1115" s="41" t="str">
        <f>IFERROR(VLOOKUP(Table49[[#This Row],[ITEM CODE]],Table2[[Item Code]:[Master Name]],2,0),"")</f>
        <v/>
      </c>
      <c r="I1115" s="41"/>
      <c r="J1115" s="65" t="str">
        <f>IFERROR(VLOOKUP(Table49[[#This Row],[ITEM CODE]],Table2[[Item Code]:[Master Name]],3,0),"")</f>
        <v/>
      </c>
      <c r="K1115" s="1" t="str">
        <f>IFERROR(VLOOKUP(Table49[[#This Row],[ITEM CODE]],Table2[[Item Code]:[Master Name]],9,0),"")</f>
        <v/>
      </c>
      <c r="L1115" s="1" t="str">
        <f>IFERROR(VLOOKUP(Table49[[#This Row],[ITEM CODE]],Table2[[Item Code]:[Master Name]],8,0),"")</f>
        <v/>
      </c>
      <c r="M1115" s="41"/>
      <c r="N1115" s="66">
        <f>IFERROR(VLOOKUP(Table49[[#This Row],[ITEM CODE]],Table2[[#All],[Item Code]:[Unit Cost]],10,0),0)</f>
        <v>0</v>
      </c>
      <c r="O1115" s="134">
        <f>IFERROR(VLOOKUP(Table49[[#This Row],[ITEM CODE]],Table2[[#All],[Item Code]:[Unit Cost]],10,0),0)</f>
        <v>0</v>
      </c>
      <c r="P1115" s="56"/>
      <c r="Q1115" s="58"/>
      <c r="R1115" s="58">
        <f>Table49[[#This Row],[QUANTITY]]*Table49[[#This Row],[INV Prices]]</f>
        <v>0</v>
      </c>
      <c r="S1115" s="67"/>
      <c r="V1115" s="41"/>
      <c r="W1115" s="4" t="str">
        <f>IFERROR(VLOOKUP(Table49[[#This Row],[ITEM CODE]],Table2[[Item Code]:[Category ]],6,0),"")</f>
        <v/>
      </c>
      <c r="X1115" s="1" t="str">
        <f>IFERROR(VLOOKUP(Table49[[#This Row],[ITEM CODE]],Table2[[Item Code]:[Sub Category]],7,0),"")</f>
        <v/>
      </c>
      <c r="Y1115" s="68" t="str">
        <f>Table49[[#This Row],[PO Number]]&amp;COUNTIFS($E$5:E1115,E1115)</f>
        <v>0</v>
      </c>
    </row>
    <row r="1116" spans="1:25" ht="14.7" customHeight="1" x14ac:dyDescent="0.3">
      <c r="A1116" s="1" t="str">
        <f>IF(Table49[[#This Row],[ITEM NAME]]="","",ROW()-4)</f>
        <v/>
      </c>
      <c r="B1116" s="68"/>
      <c r="C1116" s="4" t="str">
        <f>IFERROR(VLOOKUP(B1116,Table14[],3,0),"")</f>
        <v/>
      </c>
      <c r="D1116" s="4" t="str">
        <f>IFERROR(VLOOKUP(B1116,Table14[],2,0),"")</f>
        <v/>
      </c>
      <c r="E1116" s="4"/>
      <c r="H1116" s="41" t="str">
        <f>IFERROR(VLOOKUP(Table49[[#This Row],[ITEM CODE]],Table2[[Item Code]:[Master Name]],2,0),"")</f>
        <v/>
      </c>
      <c r="I1116" s="41"/>
      <c r="J1116" s="65" t="str">
        <f>IFERROR(VLOOKUP(Table49[[#This Row],[ITEM CODE]],Table2[[Item Code]:[Master Name]],3,0),"")</f>
        <v/>
      </c>
      <c r="K1116" s="1" t="str">
        <f>IFERROR(VLOOKUP(Table49[[#This Row],[ITEM CODE]],Table2[[Item Code]:[Master Name]],9,0),"")</f>
        <v/>
      </c>
      <c r="L1116" s="1" t="str">
        <f>IFERROR(VLOOKUP(Table49[[#This Row],[ITEM CODE]],Table2[[Item Code]:[Master Name]],8,0),"")</f>
        <v/>
      </c>
      <c r="M1116" s="41"/>
      <c r="N1116" s="66">
        <f>IFERROR(VLOOKUP(Table49[[#This Row],[ITEM CODE]],Table2[[#All],[Item Code]:[Unit Cost]],10,0),0)</f>
        <v>0</v>
      </c>
      <c r="O1116" s="134">
        <f>IFERROR(VLOOKUP(Table49[[#This Row],[ITEM CODE]],Table2[[#All],[Item Code]:[Unit Cost]],10,0),0)</f>
        <v>0</v>
      </c>
      <c r="P1116" s="56"/>
      <c r="Q1116" s="58"/>
      <c r="R1116" s="58">
        <f>Table49[[#This Row],[QUANTITY]]*Table49[[#This Row],[INV Prices]]</f>
        <v>0</v>
      </c>
      <c r="S1116" s="67"/>
      <c r="V1116" s="41"/>
      <c r="W1116" s="4" t="str">
        <f>IFERROR(VLOOKUP(Table49[[#This Row],[ITEM CODE]],Table2[[Item Code]:[Category ]],6,0),"")</f>
        <v/>
      </c>
      <c r="X1116" s="1" t="str">
        <f>IFERROR(VLOOKUP(Table49[[#This Row],[ITEM CODE]],Table2[[Item Code]:[Sub Category]],7,0),"")</f>
        <v/>
      </c>
      <c r="Y1116" s="68" t="str">
        <f>Table49[[#This Row],[PO Number]]&amp;COUNTIFS($E$5:E1116,E1116)</f>
        <v>0</v>
      </c>
    </row>
    <row r="1117" spans="1:25" ht="14.7" customHeight="1" x14ac:dyDescent="0.3">
      <c r="A1117" s="1" t="str">
        <f>IF(Table49[[#This Row],[ITEM NAME]]="","",ROW()-4)</f>
        <v/>
      </c>
      <c r="B1117" s="68"/>
      <c r="C1117" s="4" t="str">
        <f>IFERROR(VLOOKUP(B1117,Table14[],3,0),"")</f>
        <v/>
      </c>
      <c r="D1117" s="4" t="str">
        <f>IFERROR(VLOOKUP(B1117,Table14[],2,0),"")</f>
        <v/>
      </c>
      <c r="E1117" s="4"/>
      <c r="H1117" s="41" t="str">
        <f>IFERROR(VLOOKUP(Table49[[#This Row],[ITEM CODE]],Table2[[Item Code]:[Master Name]],2,0),"")</f>
        <v/>
      </c>
      <c r="I1117" s="41"/>
      <c r="J1117" s="65" t="str">
        <f>IFERROR(VLOOKUP(Table49[[#This Row],[ITEM CODE]],Table2[[Item Code]:[Master Name]],3,0),"")</f>
        <v/>
      </c>
      <c r="K1117" s="1" t="str">
        <f>IFERROR(VLOOKUP(Table49[[#This Row],[ITEM CODE]],Table2[[Item Code]:[Master Name]],9,0),"")</f>
        <v/>
      </c>
      <c r="L1117" s="1" t="str">
        <f>IFERROR(VLOOKUP(Table49[[#This Row],[ITEM CODE]],Table2[[Item Code]:[Master Name]],8,0),"")</f>
        <v/>
      </c>
      <c r="M1117" s="41"/>
      <c r="N1117" s="66">
        <f>IFERROR(VLOOKUP(Table49[[#This Row],[ITEM CODE]],Table2[[#All],[Item Code]:[Unit Cost]],10,0),0)</f>
        <v>0</v>
      </c>
      <c r="O1117" s="134">
        <f>IFERROR(VLOOKUP(Table49[[#This Row],[ITEM CODE]],Table2[[#All],[Item Code]:[Unit Cost]],10,0),0)</f>
        <v>0</v>
      </c>
      <c r="P1117" s="56"/>
      <c r="Q1117" s="58"/>
      <c r="R1117" s="58">
        <f>Table49[[#This Row],[QUANTITY]]*Table49[[#This Row],[INV Prices]]</f>
        <v>0</v>
      </c>
      <c r="S1117" s="67"/>
      <c r="V1117" s="41"/>
      <c r="W1117" s="4" t="str">
        <f>IFERROR(VLOOKUP(Table49[[#This Row],[ITEM CODE]],Table2[[Item Code]:[Category ]],6,0),"")</f>
        <v/>
      </c>
      <c r="X1117" s="1" t="str">
        <f>IFERROR(VLOOKUP(Table49[[#This Row],[ITEM CODE]],Table2[[Item Code]:[Sub Category]],7,0),"")</f>
        <v/>
      </c>
      <c r="Y1117" s="68" t="str">
        <f>Table49[[#This Row],[PO Number]]&amp;COUNTIFS($E$5:E1117,E1117)</f>
        <v>0</v>
      </c>
    </row>
    <row r="1118" spans="1:25" ht="14.7" customHeight="1" x14ac:dyDescent="0.3">
      <c r="A1118" s="1" t="str">
        <f>IF(Table49[[#This Row],[ITEM NAME]]="","",ROW()-4)</f>
        <v/>
      </c>
      <c r="B1118" s="68"/>
      <c r="C1118" s="4" t="str">
        <f>IFERROR(VLOOKUP(B1118,Table14[],3,0),"")</f>
        <v/>
      </c>
      <c r="D1118" s="4" t="str">
        <f>IFERROR(VLOOKUP(B1118,Table14[],2,0),"")</f>
        <v/>
      </c>
      <c r="E1118" s="4"/>
      <c r="H1118" s="41" t="str">
        <f>IFERROR(VLOOKUP(Table49[[#This Row],[ITEM CODE]],Table2[[Item Code]:[Master Name]],2,0),"")</f>
        <v/>
      </c>
      <c r="I1118" s="41"/>
      <c r="J1118" s="65" t="str">
        <f>IFERROR(VLOOKUP(Table49[[#This Row],[ITEM CODE]],Table2[[Item Code]:[Master Name]],3,0),"")</f>
        <v/>
      </c>
      <c r="K1118" s="1" t="str">
        <f>IFERROR(VLOOKUP(Table49[[#This Row],[ITEM CODE]],Table2[[Item Code]:[Master Name]],9,0),"")</f>
        <v/>
      </c>
      <c r="L1118" s="1" t="str">
        <f>IFERROR(VLOOKUP(Table49[[#This Row],[ITEM CODE]],Table2[[Item Code]:[Master Name]],8,0),"")</f>
        <v/>
      </c>
      <c r="M1118" s="41"/>
      <c r="N1118" s="66">
        <f>IFERROR(VLOOKUP(Table49[[#This Row],[ITEM CODE]],Table2[[#All],[Item Code]:[Unit Cost]],10,0),0)</f>
        <v>0</v>
      </c>
      <c r="O1118" s="134">
        <f>IFERROR(VLOOKUP(Table49[[#This Row],[ITEM CODE]],Table2[[#All],[Item Code]:[Unit Cost]],10,0),0)</f>
        <v>0</v>
      </c>
      <c r="P1118" s="56"/>
      <c r="Q1118" s="58"/>
      <c r="R1118" s="58">
        <f>Table49[[#This Row],[QUANTITY]]*Table49[[#This Row],[INV Prices]]</f>
        <v>0</v>
      </c>
      <c r="S1118" s="67"/>
      <c r="V1118" s="41"/>
      <c r="W1118" s="4" t="str">
        <f>IFERROR(VLOOKUP(Table49[[#This Row],[ITEM CODE]],Table2[[Item Code]:[Category ]],6,0),"")</f>
        <v/>
      </c>
      <c r="X1118" s="1" t="str">
        <f>IFERROR(VLOOKUP(Table49[[#This Row],[ITEM CODE]],Table2[[Item Code]:[Sub Category]],7,0),"")</f>
        <v/>
      </c>
      <c r="Y1118" s="68" t="str">
        <f>Table49[[#This Row],[PO Number]]&amp;COUNTIFS($E$5:E1118,E1118)</f>
        <v>0</v>
      </c>
    </row>
    <row r="1119" spans="1:25" ht="14.7" customHeight="1" x14ac:dyDescent="0.3">
      <c r="A1119" s="1" t="str">
        <f>IF(Table49[[#This Row],[ITEM NAME]]="","",ROW()-4)</f>
        <v/>
      </c>
      <c r="B1119" s="68"/>
      <c r="C1119" s="4" t="str">
        <f>IFERROR(VLOOKUP(B1119,Table14[],3,0),"")</f>
        <v/>
      </c>
      <c r="D1119" s="4" t="str">
        <f>IFERROR(VLOOKUP(B1119,Table14[],2,0),"")</f>
        <v/>
      </c>
      <c r="E1119" s="4"/>
      <c r="H1119" s="41" t="str">
        <f>IFERROR(VLOOKUP(Table49[[#This Row],[ITEM CODE]],Table2[[Item Code]:[Master Name]],2,0),"")</f>
        <v/>
      </c>
      <c r="I1119" s="41"/>
      <c r="J1119" s="65" t="str">
        <f>IFERROR(VLOOKUP(Table49[[#This Row],[ITEM CODE]],Table2[[Item Code]:[Master Name]],3,0),"")</f>
        <v/>
      </c>
      <c r="K1119" s="1" t="str">
        <f>IFERROR(VLOOKUP(Table49[[#This Row],[ITEM CODE]],Table2[[Item Code]:[Master Name]],9,0),"")</f>
        <v/>
      </c>
      <c r="L1119" s="1" t="str">
        <f>IFERROR(VLOOKUP(Table49[[#This Row],[ITEM CODE]],Table2[[Item Code]:[Master Name]],8,0),"")</f>
        <v/>
      </c>
      <c r="M1119" s="41"/>
      <c r="N1119" s="66">
        <f>IFERROR(VLOOKUP(Table49[[#This Row],[ITEM CODE]],Table2[[#All],[Item Code]:[Unit Cost]],10,0),0)</f>
        <v>0</v>
      </c>
      <c r="O1119" s="134">
        <f>IFERROR(VLOOKUP(Table49[[#This Row],[ITEM CODE]],Table2[[#All],[Item Code]:[Unit Cost]],10,0),0)</f>
        <v>0</v>
      </c>
      <c r="P1119" s="56"/>
      <c r="Q1119" s="58"/>
      <c r="R1119" s="58">
        <f>Table49[[#This Row],[QUANTITY]]*Table49[[#This Row],[INV Prices]]</f>
        <v>0</v>
      </c>
      <c r="S1119" s="67"/>
      <c r="V1119" s="41"/>
      <c r="W1119" s="4" t="str">
        <f>IFERROR(VLOOKUP(Table49[[#This Row],[ITEM CODE]],Table2[[Item Code]:[Category ]],6,0),"")</f>
        <v/>
      </c>
      <c r="X1119" s="1" t="str">
        <f>IFERROR(VLOOKUP(Table49[[#This Row],[ITEM CODE]],Table2[[Item Code]:[Sub Category]],7,0),"")</f>
        <v/>
      </c>
      <c r="Y1119" s="68" t="str">
        <f>Table49[[#This Row],[PO Number]]&amp;COUNTIFS($E$5:E1119,E1119)</f>
        <v>0</v>
      </c>
    </row>
    <row r="1120" spans="1:25" ht="14.7" customHeight="1" x14ac:dyDescent="0.3">
      <c r="A1120" s="1" t="str">
        <f>IF(Table49[[#This Row],[ITEM NAME]]="","",ROW()-4)</f>
        <v/>
      </c>
      <c r="B1120" s="68"/>
      <c r="C1120" s="4" t="str">
        <f>IFERROR(VLOOKUP(B1120,Table14[],3,0),"")</f>
        <v/>
      </c>
      <c r="D1120" s="4" t="str">
        <f>IFERROR(VLOOKUP(B1120,Table14[],2,0),"")</f>
        <v/>
      </c>
      <c r="E1120" s="4"/>
      <c r="H1120" s="41" t="str">
        <f>IFERROR(VLOOKUP(Table49[[#This Row],[ITEM CODE]],Table2[[Item Code]:[Master Name]],2,0),"")</f>
        <v/>
      </c>
      <c r="I1120" s="41"/>
      <c r="J1120" s="65" t="str">
        <f>IFERROR(VLOOKUP(Table49[[#This Row],[ITEM CODE]],Table2[[Item Code]:[Master Name]],3,0),"")</f>
        <v/>
      </c>
      <c r="K1120" s="1" t="str">
        <f>IFERROR(VLOOKUP(Table49[[#This Row],[ITEM CODE]],Table2[[Item Code]:[Master Name]],9,0),"")</f>
        <v/>
      </c>
      <c r="L1120" s="1" t="str">
        <f>IFERROR(VLOOKUP(Table49[[#This Row],[ITEM CODE]],Table2[[Item Code]:[Master Name]],8,0),"")</f>
        <v/>
      </c>
      <c r="M1120" s="41"/>
      <c r="N1120" s="66">
        <f>IFERROR(VLOOKUP(Table49[[#This Row],[ITEM CODE]],Table2[[#All],[Item Code]:[Unit Cost]],10,0),0)</f>
        <v>0</v>
      </c>
      <c r="O1120" s="134">
        <f>IFERROR(VLOOKUP(Table49[[#This Row],[ITEM CODE]],Table2[[#All],[Item Code]:[Unit Cost]],10,0),0)</f>
        <v>0</v>
      </c>
      <c r="P1120" s="56"/>
      <c r="Q1120" s="58"/>
      <c r="R1120" s="58">
        <f>Table49[[#This Row],[QUANTITY]]*Table49[[#This Row],[INV Prices]]</f>
        <v>0</v>
      </c>
      <c r="S1120" s="67"/>
      <c r="V1120" s="41"/>
      <c r="W1120" s="4" t="str">
        <f>IFERROR(VLOOKUP(Table49[[#This Row],[ITEM CODE]],Table2[[Item Code]:[Category ]],6,0),"")</f>
        <v/>
      </c>
      <c r="X1120" s="1" t="str">
        <f>IFERROR(VLOOKUP(Table49[[#This Row],[ITEM CODE]],Table2[[Item Code]:[Sub Category]],7,0),"")</f>
        <v/>
      </c>
      <c r="Y1120" s="68" t="str">
        <f>Table49[[#This Row],[PO Number]]&amp;COUNTIFS($E$5:E1120,E1120)</f>
        <v>0</v>
      </c>
    </row>
    <row r="1121" spans="1:25" ht="14.7" customHeight="1" x14ac:dyDescent="0.3">
      <c r="A1121" s="1" t="str">
        <f>IF(Table49[[#This Row],[ITEM NAME]]="","",ROW()-4)</f>
        <v/>
      </c>
      <c r="B1121" s="68"/>
      <c r="C1121" s="4" t="str">
        <f>IFERROR(VLOOKUP(B1121,Table14[],3,0),"")</f>
        <v/>
      </c>
      <c r="D1121" s="4" t="str">
        <f>IFERROR(VLOOKUP(B1121,Table14[],2,0),"")</f>
        <v/>
      </c>
      <c r="E1121" s="4"/>
      <c r="H1121" s="41" t="str">
        <f>IFERROR(VLOOKUP(Table49[[#This Row],[ITEM CODE]],Table2[[Item Code]:[Master Name]],2,0),"")</f>
        <v/>
      </c>
      <c r="I1121" s="41"/>
      <c r="J1121" s="65" t="str">
        <f>IFERROR(VLOOKUP(Table49[[#This Row],[ITEM CODE]],Table2[[Item Code]:[Master Name]],3,0),"")</f>
        <v/>
      </c>
      <c r="K1121" s="1" t="str">
        <f>IFERROR(VLOOKUP(Table49[[#This Row],[ITEM CODE]],Table2[[Item Code]:[Master Name]],9,0),"")</f>
        <v/>
      </c>
      <c r="L1121" s="1" t="str">
        <f>IFERROR(VLOOKUP(Table49[[#This Row],[ITEM CODE]],Table2[[Item Code]:[Master Name]],8,0),"")</f>
        <v/>
      </c>
      <c r="M1121" s="41"/>
      <c r="N1121" s="66">
        <f>IFERROR(VLOOKUP(Table49[[#This Row],[ITEM CODE]],Table2[[#All],[Item Code]:[Unit Cost]],10,0),0)</f>
        <v>0</v>
      </c>
      <c r="O1121" s="134">
        <f>IFERROR(VLOOKUP(Table49[[#This Row],[ITEM CODE]],Table2[[#All],[Item Code]:[Unit Cost]],10,0),0)</f>
        <v>0</v>
      </c>
      <c r="P1121" s="56"/>
      <c r="Q1121" s="58"/>
      <c r="R1121" s="58">
        <f>Table49[[#This Row],[QUANTITY]]*Table49[[#This Row],[INV Prices]]</f>
        <v>0</v>
      </c>
      <c r="S1121" s="67"/>
      <c r="V1121" s="41"/>
      <c r="W1121" s="4" t="str">
        <f>IFERROR(VLOOKUP(Table49[[#This Row],[ITEM CODE]],Table2[[Item Code]:[Category ]],6,0),"")</f>
        <v/>
      </c>
      <c r="X1121" s="1" t="str">
        <f>IFERROR(VLOOKUP(Table49[[#This Row],[ITEM CODE]],Table2[[Item Code]:[Sub Category]],7,0),"")</f>
        <v/>
      </c>
      <c r="Y1121" s="68" t="str">
        <f>Table49[[#This Row],[PO Number]]&amp;COUNTIFS($E$5:E1121,E1121)</f>
        <v>0</v>
      </c>
    </row>
    <row r="1122" spans="1:25" ht="14.7" customHeight="1" x14ac:dyDescent="0.3">
      <c r="A1122" s="1" t="str">
        <f>IF(Table49[[#This Row],[ITEM NAME]]="","",ROW()-4)</f>
        <v/>
      </c>
      <c r="B1122" s="68"/>
      <c r="C1122" s="4" t="str">
        <f>IFERROR(VLOOKUP(B1122,Table14[],3,0),"")</f>
        <v/>
      </c>
      <c r="D1122" s="4" t="str">
        <f>IFERROR(VLOOKUP(B1122,Table14[],2,0),"")</f>
        <v/>
      </c>
      <c r="E1122" s="4"/>
      <c r="H1122" s="41" t="str">
        <f>IFERROR(VLOOKUP(Table49[[#This Row],[ITEM CODE]],Table2[[Item Code]:[Master Name]],2,0),"")</f>
        <v/>
      </c>
      <c r="I1122" s="41"/>
      <c r="J1122" s="65" t="str">
        <f>IFERROR(VLOOKUP(Table49[[#This Row],[ITEM CODE]],Table2[[Item Code]:[Master Name]],3,0),"")</f>
        <v/>
      </c>
      <c r="K1122" s="1" t="str">
        <f>IFERROR(VLOOKUP(Table49[[#This Row],[ITEM CODE]],Table2[[Item Code]:[Master Name]],9,0),"")</f>
        <v/>
      </c>
      <c r="L1122" s="1" t="str">
        <f>IFERROR(VLOOKUP(Table49[[#This Row],[ITEM CODE]],Table2[[Item Code]:[Master Name]],8,0),"")</f>
        <v/>
      </c>
      <c r="M1122" s="41"/>
      <c r="N1122" s="66">
        <f>IFERROR(VLOOKUP(Table49[[#This Row],[ITEM CODE]],Table2[[#All],[Item Code]:[Unit Cost]],10,0),0)</f>
        <v>0</v>
      </c>
      <c r="O1122" s="134">
        <f>IFERROR(VLOOKUP(Table49[[#This Row],[ITEM CODE]],Table2[[#All],[Item Code]:[Unit Cost]],10,0),0)</f>
        <v>0</v>
      </c>
      <c r="P1122" s="56"/>
      <c r="Q1122" s="58"/>
      <c r="R1122" s="58">
        <f>Table49[[#This Row],[QUANTITY]]*Table49[[#This Row],[INV Prices]]</f>
        <v>0</v>
      </c>
      <c r="S1122" s="67"/>
      <c r="V1122" s="41"/>
      <c r="W1122" s="4" t="str">
        <f>IFERROR(VLOOKUP(Table49[[#This Row],[ITEM CODE]],Table2[[Item Code]:[Category ]],6,0),"")</f>
        <v/>
      </c>
      <c r="X1122" s="1" t="str">
        <f>IFERROR(VLOOKUP(Table49[[#This Row],[ITEM CODE]],Table2[[Item Code]:[Sub Category]],7,0),"")</f>
        <v/>
      </c>
      <c r="Y1122" s="68" t="str">
        <f>Table49[[#This Row],[PO Number]]&amp;COUNTIFS($E$5:E1122,E1122)</f>
        <v>0</v>
      </c>
    </row>
    <row r="1123" spans="1:25" ht="14.7" customHeight="1" x14ac:dyDescent="0.3">
      <c r="A1123" s="1" t="str">
        <f>IF(Table49[[#This Row],[ITEM NAME]]="","",ROW()-4)</f>
        <v/>
      </c>
      <c r="B1123" s="68"/>
      <c r="C1123" s="4" t="str">
        <f>IFERROR(VLOOKUP(B1123,Table14[],3,0),"")</f>
        <v/>
      </c>
      <c r="D1123" s="4" t="str">
        <f>IFERROR(VLOOKUP(B1123,Table14[],2,0),"")</f>
        <v/>
      </c>
      <c r="E1123" s="4"/>
      <c r="H1123" s="41" t="str">
        <f>IFERROR(VLOOKUP(Table49[[#This Row],[ITEM CODE]],Table2[[Item Code]:[Master Name]],2,0),"")</f>
        <v/>
      </c>
      <c r="I1123" s="41"/>
      <c r="J1123" s="65" t="str">
        <f>IFERROR(VLOOKUP(Table49[[#This Row],[ITEM CODE]],Table2[[Item Code]:[Master Name]],3,0),"")</f>
        <v/>
      </c>
      <c r="K1123" s="1" t="str">
        <f>IFERROR(VLOOKUP(Table49[[#This Row],[ITEM CODE]],Table2[[Item Code]:[Master Name]],9,0),"")</f>
        <v/>
      </c>
      <c r="L1123" s="1" t="str">
        <f>IFERROR(VLOOKUP(Table49[[#This Row],[ITEM CODE]],Table2[[Item Code]:[Master Name]],8,0),"")</f>
        <v/>
      </c>
      <c r="M1123" s="41"/>
      <c r="N1123" s="66">
        <f>IFERROR(VLOOKUP(Table49[[#This Row],[ITEM CODE]],Table2[[#All],[Item Code]:[Unit Cost]],10,0),0)</f>
        <v>0</v>
      </c>
      <c r="O1123" s="134">
        <f>IFERROR(VLOOKUP(Table49[[#This Row],[ITEM CODE]],Table2[[#All],[Item Code]:[Unit Cost]],10,0),0)</f>
        <v>0</v>
      </c>
      <c r="P1123" s="56"/>
      <c r="Q1123" s="58"/>
      <c r="R1123" s="58">
        <f>Table49[[#This Row],[QUANTITY]]*Table49[[#This Row],[INV Prices]]</f>
        <v>0</v>
      </c>
      <c r="S1123" s="67"/>
      <c r="V1123" s="41"/>
      <c r="W1123" s="4" t="str">
        <f>IFERROR(VLOOKUP(Table49[[#This Row],[ITEM CODE]],Table2[[Item Code]:[Category ]],6,0),"")</f>
        <v/>
      </c>
      <c r="X1123" s="1" t="str">
        <f>IFERROR(VLOOKUP(Table49[[#This Row],[ITEM CODE]],Table2[[Item Code]:[Sub Category]],7,0),"")</f>
        <v/>
      </c>
      <c r="Y1123" s="68" t="str">
        <f>Table49[[#This Row],[PO Number]]&amp;COUNTIFS($E$5:E1123,E1123)</f>
        <v>0</v>
      </c>
    </row>
    <row r="1124" spans="1:25" ht="14.7" customHeight="1" x14ac:dyDescent="0.3">
      <c r="A1124" s="1" t="str">
        <f>IF(Table49[[#This Row],[ITEM NAME]]="","",ROW()-4)</f>
        <v/>
      </c>
      <c r="B1124" s="68"/>
      <c r="C1124" s="4" t="str">
        <f>IFERROR(VLOOKUP(B1124,Table14[],3,0),"")</f>
        <v/>
      </c>
      <c r="D1124" s="4" t="str">
        <f>IFERROR(VLOOKUP(B1124,Table14[],2,0),"")</f>
        <v/>
      </c>
      <c r="E1124" s="4"/>
      <c r="H1124" s="41" t="str">
        <f>IFERROR(VLOOKUP(Table49[[#This Row],[ITEM CODE]],Table2[[Item Code]:[Master Name]],2,0),"")</f>
        <v/>
      </c>
      <c r="I1124" s="41"/>
      <c r="J1124" s="65" t="str">
        <f>IFERROR(VLOOKUP(Table49[[#This Row],[ITEM CODE]],Table2[[Item Code]:[Master Name]],3,0),"")</f>
        <v/>
      </c>
      <c r="K1124" s="1" t="str">
        <f>IFERROR(VLOOKUP(Table49[[#This Row],[ITEM CODE]],Table2[[Item Code]:[Master Name]],9,0),"")</f>
        <v/>
      </c>
      <c r="L1124" s="1" t="str">
        <f>IFERROR(VLOOKUP(Table49[[#This Row],[ITEM CODE]],Table2[[Item Code]:[Master Name]],8,0),"")</f>
        <v/>
      </c>
      <c r="M1124" s="41"/>
      <c r="N1124" s="66">
        <f>IFERROR(VLOOKUP(Table49[[#This Row],[ITEM CODE]],Table2[[#All],[Item Code]:[Unit Cost]],10,0),0)</f>
        <v>0</v>
      </c>
      <c r="O1124" s="134">
        <f>IFERROR(VLOOKUP(Table49[[#This Row],[ITEM CODE]],Table2[[#All],[Item Code]:[Unit Cost]],10,0),0)</f>
        <v>0</v>
      </c>
      <c r="P1124" s="56"/>
      <c r="Q1124" s="58"/>
      <c r="R1124" s="58">
        <f>Table49[[#This Row],[QUANTITY]]*Table49[[#This Row],[INV Prices]]</f>
        <v>0</v>
      </c>
      <c r="S1124" s="67"/>
      <c r="V1124" s="41"/>
      <c r="W1124" s="4" t="str">
        <f>IFERROR(VLOOKUP(Table49[[#This Row],[ITEM CODE]],Table2[[Item Code]:[Category ]],6,0),"")</f>
        <v/>
      </c>
      <c r="X1124" s="1" t="str">
        <f>IFERROR(VLOOKUP(Table49[[#This Row],[ITEM CODE]],Table2[[Item Code]:[Sub Category]],7,0),"")</f>
        <v/>
      </c>
      <c r="Y1124" s="68" t="str">
        <f>Table49[[#This Row],[PO Number]]&amp;COUNTIFS($E$5:E1124,E1124)</f>
        <v>0</v>
      </c>
    </row>
    <row r="1125" spans="1:25" ht="14.7" customHeight="1" x14ac:dyDescent="0.3">
      <c r="A1125" s="1" t="str">
        <f>IF(Table49[[#This Row],[ITEM NAME]]="","",ROW()-4)</f>
        <v/>
      </c>
      <c r="B1125" s="68"/>
      <c r="C1125" s="4" t="str">
        <f>IFERROR(VLOOKUP(B1125,Table14[],3,0),"")</f>
        <v/>
      </c>
      <c r="D1125" s="4" t="str">
        <f>IFERROR(VLOOKUP(B1125,Table14[],2,0),"")</f>
        <v/>
      </c>
      <c r="E1125" s="4"/>
      <c r="H1125" s="41" t="str">
        <f>IFERROR(VLOOKUP(Table49[[#This Row],[ITEM CODE]],Table2[[Item Code]:[Master Name]],2,0),"")</f>
        <v/>
      </c>
      <c r="I1125" s="41"/>
      <c r="J1125" s="65" t="str">
        <f>IFERROR(VLOOKUP(Table49[[#This Row],[ITEM CODE]],Table2[[Item Code]:[Master Name]],3,0),"")</f>
        <v/>
      </c>
      <c r="K1125" s="1" t="str">
        <f>IFERROR(VLOOKUP(Table49[[#This Row],[ITEM CODE]],Table2[[Item Code]:[Master Name]],9,0),"")</f>
        <v/>
      </c>
      <c r="L1125" s="1" t="str">
        <f>IFERROR(VLOOKUP(Table49[[#This Row],[ITEM CODE]],Table2[[Item Code]:[Master Name]],8,0),"")</f>
        <v/>
      </c>
      <c r="M1125" s="41"/>
      <c r="N1125" s="66">
        <f>IFERROR(VLOOKUP(Table49[[#This Row],[ITEM CODE]],Table2[[#All],[Item Code]:[Unit Cost]],10,0),0)</f>
        <v>0</v>
      </c>
      <c r="O1125" s="134">
        <f>IFERROR(VLOOKUP(Table49[[#This Row],[ITEM CODE]],Table2[[#All],[Item Code]:[Unit Cost]],10,0),0)</f>
        <v>0</v>
      </c>
      <c r="P1125" s="56"/>
      <c r="Q1125" s="58"/>
      <c r="R1125" s="58">
        <f>Table49[[#This Row],[QUANTITY]]*Table49[[#This Row],[INV Prices]]</f>
        <v>0</v>
      </c>
      <c r="S1125" s="67"/>
      <c r="V1125" s="41"/>
      <c r="W1125" s="4" t="str">
        <f>IFERROR(VLOOKUP(Table49[[#This Row],[ITEM CODE]],Table2[[Item Code]:[Category ]],6,0),"")</f>
        <v/>
      </c>
      <c r="X1125" s="1" t="str">
        <f>IFERROR(VLOOKUP(Table49[[#This Row],[ITEM CODE]],Table2[[Item Code]:[Sub Category]],7,0),"")</f>
        <v/>
      </c>
      <c r="Y1125" s="68" t="str">
        <f>Table49[[#This Row],[PO Number]]&amp;COUNTIFS($E$5:E1125,E1125)</f>
        <v>0</v>
      </c>
    </row>
    <row r="1126" spans="1:25" ht="14.7" customHeight="1" x14ac:dyDescent="0.3">
      <c r="A1126" s="1" t="str">
        <f>IF(Table49[[#This Row],[ITEM NAME]]="","",ROW()-4)</f>
        <v/>
      </c>
      <c r="B1126" s="68"/>
      <c r="C1126" s="4" t="str">
        <f>IFERROR(VLOOKUP(B1126,Table14[],3,0),"")</f>
        <v/>
      </c>
      <c r="D1126" s="4" t="str">
        <f>IFERROR(VLOOKUP(B1126,Table14[],2,0),"")</f>
        <v/>
      </c>
      <c r="E1126" s="4"/>
      <c r="H1126" s="41" t="str">
        <f>IFERROR(VLOOKUP(Table49[[#This Row],[ITEM CODE]],Table2[[Item Code]:[Master Name]],2,0),"")</f>
        <v/>
      </c>
      <c r="I1126" s="41"/>
      <c r="J1126" s="65" t="str">
        <f>IFERROR(VLOOKUP(Table49[[#This Row],[ITEM CODE]],Table2[[Item Code]:[Master Name]],3,0),"")</f>
        <v/>
      </c>
      <c r="K1126" s="1" t="str">
        <f>IFERROR(VLOOKUP(Table49[[#This Row],[ITEM CODE]],Table2[[Item Code]:[Master Name]],9,0),"")</f>
        <v/>
      </c>
      <c r="L1126" s="1" t="str">
        <f>IFERROR(VLOOKUP(Table49[[#This Row],[ITEM CODE]],Table2[[Item Code]:[Master Name]],8,0),"")</f>
        <v/>
      </c>
      <c r="M1126" s="41"/>
      <c r="N1126" s="66">
        <f>IFERROR(VLOOKUP(Table49[[#This Row],[ITEM CODE]],Table2[[#All],[Item Code]:[Unit Cost]],10,0),0)</f>
        <v>0</v>
      </c>
      <c r="O1126" s="134">
        <f>IFERROR(VLOOKUP(Table49[[#This Row],[ITEM CODE]],Table2[[#All],[Item Code]:[Unit Cost]],10,0),0)</f>
        <v>0</v>
      </c>
      <c r="P1126" s="56"/>
      <c r="Q1126" s="58"/>
      <c r="R1126" s="58">
        <f>Table49[[#This Row],[QUANTITY]]*Table49[[#This Row],[INV Prices]]</f>
        <v>0</v>
      </c>
      <c r="S1126" s="67"/>
      <c r="V1126" s="41"/>
      <c r="W1126" s="4" t="str">
        <f>IFERROR(VLOOKUP(Table49[[#This Row],[ITEM CODE]],Table2[[Item Code]:[Category ]],6,0),"")</f>
        <v/>
      </c>
      <c r="X1126" s="1" t="str">
        <f>IFERROR(VLOOKUP(Table49[[#This Row],[ITEM CODE]],Table2[[Item Code]:[Sub Category]],7,0),"")</f>
        <v/>
      </c>
      <c r="Y1126" s="68" t="str">
        <f>Table49[[#This Row],[PO Number]]&amp;COUNTIFS($E$5:E1126,E1126)</f>
        <v>0</v>
      </c>
    </row>
    <row r="1127" spans="1:25" ht="14.7" customHeight="1" x14ac:dyDescent="0.3">
      <c r="A1127" s="1" t="str">
        <f>IF(Table49[[#This Row],[ITEM NAME]]="","",ROW()-4)</f>
        <v/>
      </c>
      <c r="B1127" s="68"/>
      <c r="C1127" s="4" t="str">
        <f>IFERROR(VLOOKUP(B1127,Table14[],3,0),"")</f>
        <v/>
      </c>
      <c r="D1127" s="4" t="str">
        <f>IFERROR(VLOOKUP(B1127,Table14[],2,0),"")</f>
        <v/>
      </c>
      <c r="E1127" s="4"/>
      <c r="H1127" s="41" t="str">
        <f>IFERROR(VLOOKUP(Table49[[#This Row],[ITEM CODE]],Table2[[Item Code]:[Master Name]],2,0),"")</f>
        <v/>
      </c>
      <c r="I1127" s="41"/>
      <c r="J1127" s="65" t="str">
        <f>IFERROR(VLOOKUP(Table49[[#This Row],[ITEM CODE]],Table2[[Item Code]:[Master Name]],3,0),"")</f>
        <v/>
      </c>
      <c r="K1127" s="1" t="str">
        <f>IFERROR(VLOOKUP(Table49[[#This Row],[ITEM CODE]],Table2[[Item Code]:[Master Name]],9,0),"")</f>
        <v/>
      </c>
      <c r="L1127" s="1" t="str">
        <f>IFERROR(VLOOKUP(Table49[[#This Row],[ITEM CODE]],Table2[[Item Code]:[Master Name]],8,0),"")</f>
        <v/>
      </c>
      <c r="M1127" s="41"/>
      <c r="N1127" s="66">
        <f>IFERROR(VLOOKUP(Table49[[#This Row],[ITEM CODE]],Table2[[#All],[Item Code]:[Unit Cost]],10,0),0)</f>
        <v>0</v>
      </c>
      <c r="O1127" s="134">
        <f>IFERROR(VLOOKUP(Table49[[#This Row],[ITEM CODE]],Table2[[#All],[Item Code]:[Unit Cost]],10,0),0)</f>
        <v>0</v>
      </c>
      <c r="P1127" s="56"/>
      <c r="Q1127" s="58"/>
      <c r="R1127" s="58">
        <f>Table49[[#This Row],[QUANTITY]]*Table49[[#This Row],[INV Prices]]</f>
        <v>0</v>
      </c>
      <c r="S1127" s="67"/>
      <c r="V1127" s="41"/>
      <c r="W1127" s="4" t="str">
        <f>IFERROR(VLOOKUP(Table49[[#This Row],[ITEM CODE]],Table2[[Item Code]:[Category ]],6,0),"")</f>
        <v/>
      </c>
      <c r="X1127" s="1" t="str">
        <f>IFERROR(VLOOKUP(Table49[[#This Row],[ITEM CODE]],Table2[[Item Code]:[Sub Category]],7,0),"")</f>
        <v/>
      </c>
      <c r="Y1127" s="68" t="str">
        <f>Table49[[#This Row],[PO Number]]&amp;COUNTIFS($E$5:E1127,E1127)</f>
        <v>0</v>
      </c>
    </row>
    <row r="1128" spans="1:25" ht="14.7" customHeight="1" x14ac:dyDescent="0.3">
      <c r="A1128" s="1" t="str">
        <f>IF(Table49[[#This Row],[ITEM NAME]]="","",ROW()-4)</f>
        <v/>
      </c>
      <c r="B1128" s="68"/>
      <c r="C1128" s="4" t="str">
        <f>IFERROR(VLOOKUP(B1128,Table14[],3,0),"")</f>
        <v/>
      </c>
      <c r="D1128" s="4" t="str">
        <f>IFERROR(VLOOKUP(B1128,Table14[],2,0),"")</f>
        <v/>
      </c>
      <c r="E1128" s="4"/>
      <c r="H1128" s="41" t="str">
        <f>IFERROR(VLOOKUP(Table49[[#This Row],[ITEM CODE]],Table2[[Item Code]:[Master Name]],2,0),"")</f>
        <v/>
      </c>
      <c r="I1128" s="41"/>
      <c r="J1128" s="65" t="str">
        <f>IFERROR(VLOOKUP(Table49[[#This Row],[ITEM CODE]],Table2[[Item Code]:[Master Name]],3,0),"")</f>
        <v/>
      </c>
      <c r="K1128" s="1" t="str">
        <f>IFERROR(VLOOKUP(Table49[[#This Row],[ITEM CODE]],Table2[[Item Code]:[Master Name]],9,0),"")</f>
        <v/>
      </c>
      <c r="L1128" s="1" t="str">
        <f>IFERROR(VLOOKUP(Table49[[#This Row],[ITEM CODE]],Table2[[Item Code]:[Master Name]],8,0),"")</f>
        <v/>
      </c>
      <c r="M1128" s="41"/>
      <c r="N1128" s="66">
        <f>IFERROR(VLOOKUP(Table49[[#This Row],[ITEM CODE]],Table2[[#All],[Item Code]:[Unit Cost]],10,0),0)</f>
        <v>0</v>
      </c>
      <c r="O1128" s="134">
        <f>IFERROR(VLOOKUP(Table49[[#This Row],[ITEM CODE]],Table2[[#All],[Item Code]:[Unit Cost]],10,0),0)</f>
        <v>0</v>
      </c>
      <c r="P1128" s="56"/>
      <c r="Q1128" s="58"/>
      <c r="R1128" s="58">
        <f>Table49[[#This Row],[QUANTITY]]*Table49[[#This Row],[INV Prices]]</f>
        <v>0</v>
      </c>
      <c r="S1128" s="67"/>
      <c r="V1128" s="41"/>
      <c r="W1128" s="4" t="str">
        <f>IFERROR(VLOOKUP(Table49[[#This Row],[ITEM CODE]],Table2[[Item Code]:[Category ]],6,0),"")</f>
        <v/>
      </c>
      <c r="X1128" s="1" t="str">
        <f>IFERROR(VLOOKUP(Table49[[#This Row],[ITEM CODE]],Table2[[Item Code]:[Sub Category]],7,0),"")</f>
        <v/>
      </c>
      <c r="Y1128" s="68" t="str">
        <f>Table49[[#This Row],[PO Number]]&amp;COUNTIFS($E$5:E1128,E1128)</f>
        <v>0</v>
      </c>
    </row>
    <row r="1129" spans="1:25" ht="14.7" customHeight="1" x14ac:dyDescent="0.3">
      <c r="A1129" s="1" t="str">
        <f>IF(Table49[[#This Row],[ITEM NAME]]="","",ROW()-4)</f>
        <v/>
      </c>
      <c r="B1129" s="68"/>
      <c r="C1129" s="4" t="str">
        <f>IFERROR(VLOOKUP(B1129,Table14[],3,0),"")</f>
        <v/>
      </c>
      <c r="D1129" s="4" t="str">
        <f>IFERROR(VLOOKUP(B1129,Table14[],2,0),"")</f>
        <v/>
      </c>
      <c r="E1129" s="4"/>
      <c r="H1129" s="41" t="str">
        <f>IFERROR(VLOOKUP(Table49[[#This Row],[ITEM CODE]],Table2[[Item Code]:[Master Name]],2,0),"")</f>
        <v/>
      </c>
      <c r="I1129" s="41"/>
      <c r="J1129" s="65" t="str">
        <f>IFERROR(VLOOKUP(Table49[[#This Row],[ITEM CODE]],Table2[[Item Code]:[Master Name]],3,0),"")</f>
        <v/>
      </c>
      <c r="K1129" s="1" t="str">
        <f>IFERROR(VLOOKUP(Table49[[#This Row],[ITEM CODE]],Table2[[Item Code]:[Master Name]],9,0),"")</f>
        <v/>
      </c>
      <c r="L1129" s="1" t="str">
        <f>IFERROR(VLOOKUP(Table49[[#This Row],[ITEM CODE]],Table2[[Item Code]:[Master Name]],8,0),"")</f>
        <v/>
      </c>
      <c r="M1129" s="41"/>
      <c r="N1129" s="66">
        <f>IFERROR(VLOOKUP(Table49[[#This Row],[ITEM CODE]],Table2[[#All],[Item Code]:[Unit Cost]],10,0),0)</f>
        <v>0</v>
      </c>
      <c r="O1129" s="134">
        <f>IFERROR(VLOOKUP(Table49[[#This Row],[ITEM CODE]],Table2[[#All],[Item Code]:[Unit Cost]],10,0),0)</f>
        <v>0</v>
      </c>
      <c r="P1129" s="56"/>
      <c r="Q1129" s="58"/>
      <c r="R1129" s="58">
        <f>Table49[[#This Row],[QUANTITY]]*Table49[[#This Row],[INV Prices]]</f>
        <v>0</v>
      </c>
      <c r="S1129" s="67"/>
      <c r="V1129" s="41"/>
      <c r="W1129" s="4" t="str">
        <f>IFERROR(VLOOKUP(Table49[[#This Row],[ITEM CODE]],Table2[[Item Code]:[Category ]],6,0),"")</f>
        <v/>
      </c>
      <c r="X1129" s="1" t="str">
        <f>IFERROR(VLOOKUP(Table49[[#This Row],[ITEM CODE]],Table2[[Item Code]:[Sub Category]],7,0),"")</f>
        <v/>
      </c>
      <c r="Y1129" s="68" t="str">
        <f>Table49[[#This Row],[PO Number]]&amp;COUNTIFS($E$5:E1129,E1129)</f>
        <v>0</v>
      </c>
    </row>
    <row r="1130" spans="1:25" ht="14.7" customHeight="1" x14ac:dyDescent="0.3">
      <c r="A1130" s="1" t="str">
        <f>IF(Table49[[#This Row],[ITEM NAME]]="","",ROW()-4)</f>
        <v/>
      </c>
      <c r="B1130" s="68"/>
      <c r="C1130" s="4" t="str">
        <f>IFERROR(VLOOKUP(B1130,Table14[],3,0),"")</f>
        <v/>
      </c>
      <c r="D1130" s="4" t="str">
        <f>IFERROR(VLOOKUP(B1130,Table14[],2,0),"")</f>
        <v/>
      </c>
      <c r="E1130" s="4"/>
      <c r="H1130" s="41" t="str">
        <f>IFERROR(VLOOKUP(Table49[[#This Row],[ITEM CODE]],Table2[[Item Code]:[Master Name]],2,0),"")</f>
        <v/>
      </c>
      <c r="I1130" s="41"/>
      <c r="J1130" s="65" t="str">
        <f>IFERROR(VLOOKUP(Table49[[#This Row],[ITEM CODE]],Table2[[Item Code]:[Master Name]],3,0),"")</f>
        <v/>
      </c>
      <c r="K1130" s="1" t="str">
        <f>IFERROR(VLOOKUP(Table49[[#This Row],[ITEM CODE]],Table2[[Item Code]:[Master Name]],9,0),"")</f>
        <v/>
      </c>
      <c r="L1130" s="1" t="str">
        <f>IFERROR(VLOOKUP(Table49[[#This Row],[ITEM CODE]],Table2[[Item Code]:[Master Name]],8,0),"")</f>
        <v/>
      </c>
      <c r="M1130" s="41"/>
      <c r="N1130" s="66">
        <f>IFERROR(VLOOKUP(Table49[[#This Row],[ITEM CODE]],Table2[[#All],[Item Code]:[Unit Cost]],10,0),0)</f>
        <v>0</v>
      </c>
      <c r="O1130" s="134">
        <f>IFERROR(VLOOKUP(Table49[[#This Row],[ITEM CODE]],Table2[[#All],[Item Code]:[Unit Cost]],10,0),0)</f>
        <v>0</v>
      </c>
      <c r="P1130" s="56"/>
      <c r="Q1130" s="58"/>
      <c r="R1130" s="58">
        <f>Table49[[#This Row],[QUANTITY]]*Table49[[#This Row],[INV Prices]]</f>
        <v>0</v>
      </c>
      <c r="S1130" s="67"/>
      <c r="V1130" s="41"/>
      <c r="W1130" s="4" t="str">
        <f>IFERROR(VLOOKUP(Table49[[#This Row],[ITEM CODE]],Table2[[Item Code]:[Category ]],6,0),"")</f>
        <v/>
      </c>
      <c r="X1130" s="1" t="str">
        <f>IFERROR(VLOOKUP(Table49[[#This Row],[ITEM CODE]],Table2[[Item Code]:[Sub Category]],7,0),"")</f>
        <v/>
      </c>
      <c r="Y1130" s="68" t="str">
        <f>Table49[[#This Row],[PO Number]]&amp;COUNTIFS($E$5:E1130,E1130)</f>
        <v>0</v>
      </c>
    </row>
    <row r="1131" spans="1:25" ht="14.7" customHeight="1" x14ac:dyDescent="0.3">
      <c r="A1131" s="1" t="str">
        <f>IF(Table49[[#This Row],[ITEM NAME]]="","",ROW()-4)</f>
        <v/>
      </c>
      <c r="B1131" s="68"/>
      <c r="C1131" s="4" t="str">
        <f>IFERROR(VLOOKUP(B1131,Table14[],3,0),"")</f>
        <v/>
      </c>
      <c r="D1131" s="4" t="str">
        <f>IFERROR(VLOOKUP(B1131,Table14[],2,0),"")</f>
        <v/>
      </c>
      <c r="E1131" s="4"/>
      <c r="H1131" s="41" t="str">
        <f>IFERROR(VLOOKUP(Table49[[#This Row],[ITEM CODE]],Table2[[Item Code]:[Master Name]],2,0),"")</f>
        <v/>
      </c>
      <c r="I1131" s="41"/>
      <c r="J1131" s="65" t="str">
        <f>IFERROR(VLOOKUP(Table49[[#This Row],[ITEM CODE]],Table2[[Item Code]:[Master Name]],3,0),"")</f>
        <v/>
      </c>
      <c r="K1131" s="1" t="str">
        <f>IFERROR(VLOOKUP(Table49[[#This Row],[ITEM CODE]],Table2[[Item Code]:[Master Name]],9,0),"")</f>
        <v/>
      </c>
      <c r="L1131" s="1" t="str">
        <f>IFERROR(VLOOKUP(Table49[[#This Row],[ITEM CODE]],Table2[[Item Code]:[Master Name]],8,0),"")</f>
        <v/>
      </c>
      <c r="M1131" s="41"/>
      <c r="N1131" s="66">
        <f>IFERROR(VLOOKUP(Table49[[#This Row],[ITEM CODE]],Table2[[#All],[Item Code]:[Unit Cost]],10,0),0)</f>
        <v>0</v>
      </c>
      <c r="O1131" s="134">
        <f>IFERROR(VLOOKUP(Table49[[#This Row],[ITEM CODE]],Table2[[#All],[Item Code]:[Unit Cost]],10,0),0)</f>
        <v>0</v>
      </c>
      <c r="P1131" s="56"/>
      <c r="Q1131" s="58"/>
      <c r="R1131" s="58">
        <f>Table49[[#This Row],[QUANTITY]]*Table49[[#This Row],[INV Prices]]</f>
        <v>0</v>
      </c>
      <c r="S1131" s="67"/>
      <c r="V1131" s="41"/>
      <c r="W1131" s="4" t="str">
        <f>IFERROR(VLOOKUP(Table49[[#This Row],[ITEM CODE]],Table2[[Item Code]:[Category ]],6,0),"")</f>
        <v/>
      </c>
      <c r="X1131" s="1" t="str">
        <f>IFERROR(VLOOKUP(Table49[[#This Row],[ITEM CODE]],Table2[[Item Code]:[Sub Category]],7,0),"")</f>
        <v/>
      </c>
      <c r="Y1131" s="68" t="str">
        <f>Table49[[#This Row],[PO Number]]&amp;COUNTIFS($E$5:E1131,E1131)</f>
        <v>0</v>
      </c>
    </row>
    <row r="1132" spans="1:25" ht="14.7" customHeight="1" x14ac:dyDescent="0.3">
      <c r="A1132" s="1" t="str">
        <f>IF(Table49[[#This Row],[ITEM NAME]]="","",ROW()-4)</f>
        <v/>
      </c>
      <c r="B1132" s="68"/>
      <c r="C1132" s="4" t="str">
        <f>IFERROR(VLOOKUP(B1132,Table14[],3,0),"")</f>
        <v/>
      </c>
      <c r="D1132" s="4" t="str">
        <f>IFERROR(VLOOKUP(B1132,Table14[],2,0),"")</f>
        <v/>
      </c>
      <c r="E1132" s="4"/>
      <c r="H1132" s="41" t="str">
        <f>IFERROR(VLOOKUP(Table49[[#This Row],[ITEM CODE]],Table2[[Item Code]:[Master Name]],2,0),"")</f>
        <v/>
      </c>
      <c r="I1132" s="41"/>
      <c r="J1132" s="65" t="str">
        <f>IFERROR(VLOOKUP(Table49[[#This Row],[ITEM CODE]],Table2[[Item Code]:[Master Name]],3,0),"")</f>
        <v/>
      </c>
      <c r="K1132" s="1" t="str">
        <f>IFERROR(VLOOKUP(Table49[[#This Row],[ITEM CODE]],Table2[[Item Code]:[Master Name]],9,0),"")</f>
        <v/>
      </c>
      <c r="L1132" s="1" t="str">
        <f>IFERROR(VLOOKUP(Table49[[#This Row],[ITEM CODE]],Table2[[Item Code]:[Master Name]],8,0),"")</f>
        <v/>
      </c>
      <c r="M1132" s="41"/>
      <c r="N1132" s="66">
        <f>IFERROR(VLOOKUP(Table49[[#This Row],[ITEM CODE]],Table2[[#All],[Item Code]:[Unit Cost]],10,0),0)</f>
        <v>0</v>
      </c>
      <c r="O1132" s="134">
        <f>IFERROR(VLOOKUP(Table49[[#This Row],[ITEM CODE]],Table2[[#All],[Item Code]:[Unit Cost]],10,0),0)</f>
        <v>0</v>
      </c>
      <c r="P1132" s="56"/>
      <c r="Q1132" s="58"/>
      <c r="R1132" s="58">
        <f>Table49[[#This Row],[QUANTITY]]*Table49[[#This Row],[INV Prices]]</f>
        <v>0</v>
      </c>
      <c r="S1132" s="67"/>
      <c r="V1132" s="41"/>
      <c r="W1132" s="4" t="str">
        <f>IFERROR(VLOOKUP(Table49[[#This Row],[ITEM CODE]],Table2[[Item Code]:[Category ]],6,0),"")</f>
        <v/>
      </c>
      <c r="X1132" s="1" t="str">
        <f>IFERROR(VLOOKUP(Table49[[#This Row],[ITEM CODE]],Table2[[Item Code]:[Sub Category]],7,0),"")</f>
        <v/>
      </c>
      <c r="Y1132" s="68" t="str">
        <f>Table49[[#This Row],[PO Number]]&amp;COUNTIFS($E$5:E1132,E1132)</f>
        <v>0</v>
      </c>
    </row>
    <row r="1133" spans="1:25" ht="14.7" customHeight="1" x14ac:dyDescent="0.3">
      <c r="A1133" s="1" t="str">
        <f>IF(Table49[[#This Row],[ITEM NAME]]="","",ROW()-4)</f>
        <v/>
      </c>
      <c r="B1133" s="68"/>
      <c r="C1133" s="4" t="str">
        <f>IFERROR(VLOOKUP(B1133,Table14[],3,0),"")</f>
        <v/>
      </c>
      <c r="D1133" s="4" t="str">
        <f>IFERROR(VLOOKUP(B1133,Table14[],2,0),"")</f>
        <v/>
      </c>
      <c r="E1133" s="4"/>
      <c r="H1133" s="41" t="str">
        <f>IFERROR(VLOOKUP(Table49[[#This Row],[ITEM CODE]],Table2[[Item Code]:[Master Name]],2,0),"")</f>
        <v/>
      </c>
      <c r="I1133" s="41"/>
      <c r="J1133" s="65" t="str">
        <f>IFERROR(VLOOKUP(Table49[[#This Row],[ITEM CODE]],Table2[[Item Code]:[Master Name]],3,0),"")</f>
        <v/>
      </c>
      <c r="K1133" s="1" t="str">
        <f>IFERROR(VLOOKUP(Table49[[#This Row],[ITEM CODE]],Table2[[Item Code]:[Master Name]],9,0),"")</f>
        <v/>
      </c>
      <c r="L1133" s="1" t="str">
        <f>IFERROR(VLOOKUP(Table49[[#This Row],[ITEM CODE]],Table2[[Item Code]:[Master Name]],8,0),"")</f>
        <v/>
      </c>
      <c r="M1133" s="41"/>
      <c r="N1133" s="66">
        <f>IFERROR(VLOOKUP(Table49[[#This Row],[ITEM CODE]],Table2[[#All],[Item Code]:[Unit Cost]],10,0),0)</f>
        <v>0</v>
      </c>
      <c r="O1133" s="134">
        <f>IFERROR(VLOOKUP(Table49[[#This Row],[ITEM CODE]],Table2[[#All],[Item Code]:[Unit Cost]],10,0),0)</f>
        <v>0</v>
      </c>
      <c r="P1133" s="56"/>
      <c r="Q1133" s="58"/>
      <c r="R1133" s="58">
        <f>Table49[[#This Row],[QUANTITY]]*Table49[[#This Row],[INV Prices]]</f>
        <v>0</v>
      </c>
      <c r="S1133" s="67"/>
      <c r="V1133" s="41"/>
      <c r="W1133" s="4" t="str">
        <f>IFERROR(VLOOKUP(Table49[[#This Row],[ITEM CODE]],Table2[[Item Code]:[Category ]],6,0),"")</f>
        <v/>
      </c>
      <c r="X1133" s="1" t="str">
        <f>IFERROR(VLOOKUP(Table49[[#This Row],[ITEM CODE]],Table2[[Item Code]:[Sub Category]],7,0),"")</f>
        <v/>
      </c>
      <c r="Y1133" s="68" t="str">
        <f>Table49[[#This Row],[PO Number]]&amp;COUNTIFS($E$5:E1133,E1133)</f>
        <v>0</v>
      </c>
    </row>
    <row r="1134" spans="1:25" ht="14.7" customHeight="1" x14ac:dyDescent="0.3">
      <c r="A1134" s="1" t="str">
        <f>IF(Table49[[#This Row],[ITEM NAME]]="","",ROW()-4)</f>
        <v/>
      </c>
      <c r="B1134" s="68"/>
      <c r="C1134" s="4" t="str">
        <f>IFERROR(VLOOKUP(B1134,Table14[],3,0),"")</f>
        <v/>
      </c>
      <c r="D1134" s="4" t="str">
        <f>IFERROR(VLOOKUP(B1134,Table14[],2,0),"")</f>
        <v/>
      </c>
      <c r="E1134" s="4"/>
      <c r="H1134" s="41" t="str">
        <f>IFERROR(VLOOKUP(Table49[[#This Row],[ITEM CODE]],Table2[[Item Code]:[Master Name]],2,0),"")</f>
        <v/>
      </c>
      <c r="I1134" s="41"/>
      <c r="J1134" s="65" t="str">
        <f>IFERROR(VLOOKUP(Table49[[#This Row],[ITEM CODE]],Table2[[Item Code]:[Master Name]],3,0),"")</f>
        <v/>
      </c>
      <c r="K1134" s="1" t="str">
        <f>IFERROR(VLOOKUP(Table49[[#This Row],[ITEM CODE]],Table2[[Item Code]:[Master Name]],9,0),"")</f>
        <v/>
      </c>
      <c r="L1134" s="1" t="str">
        <f>IFERROR(VLOOKUP(Table49[[#This Row],[ITEM CODE]],Table2[[Item Code]:[Master Name]],8,0),"")</f>
        <v/>
      </c>
      <c r="M1134" s="41"/>
      <c r="N1134" s="66">
        <f>IFERROR(VLOOKUP(Table49[[#This Row],[ITEM CODE]],Table2[[#All],[Item Code]:[Unit Cost]],10,0),0)</f>
        <v>0</v>
      </c>
      <c r="O1134" s="134">
        <f>IFERROR(VLOOKUP(Table49[[#This Row],[ITEM CODE]],Table2[[#All],[Item Code]:[Unit Cost]],10,0),0)</f>
        <v>0</v>
      </c>
      <c r="P1134" s="56"/>
      <c r="Q1134" s="58"/>
      <c r="R1134" s="58">
        <f>Table49[[#This Row],[QUANTITY]]*Table49[[#This Row],[INV Prices]]</f>
        <v>0</v>
      </c>
      <c r="S1134" s="67"/>
      <c r="V1134" s="41"/>
      <c r="W1134" s="4" t="str">
        <f>IFERROR(VLOOKUP(Table49[[#This Row],[ITEM CODE]],Table2[[Item Code]:[Category ]],6,0),"")</f>
        <v/>
      </c>
      <c r="X1134" s="1" t="str">
        <f>IFERROR(VLOOKUP(Table49[[#This Row],[ITEM CODE]],Table2[[Item Code]:[Sub Category]],7,0),"")</f>
        <v/>
      </c>
      <c r="Y1134" s="68" t="str">
        <f>Table49[[#This Row],[PO Number]]&amp;COUNTIFS($E$5:E1134,E1134)</f>
        <v>0</v>
      </c>
    </row>
    <row r="1135" spans="1:25" ht="14.7" customHeight="1" x14ac:dyDescent="0.3">
      <c r="A1135" s="1" t="str">
        <f>IF(Table49[[#This Row],[ITEM NAME]]="","",ROW()-4)</f>
        <v/>
      </c>
      <c r="B1135" s="68"/>
      <c r="C1135" s="4" t="str">
        <f>IFERROR(VLOOKUP(B1135,Table14[],3,0),"")</f>
        <v/>
      </c>
      <c r="D1135" s="4" t="str">
        <f>IFERROR(VLOOKUP(B1135,Table14[],2,0),"")</f>
        <v/>
      </c>
      <c r="E1135" s="4"/>
      <c r="H1135" s="41" t="str">
        <f>IFERROR(VLOOKUP(Table49[[#This Row],[ITEM CODE]],Table2[[Item Code]:[Master Name]],2,0),"")</f>
        <v/>
      </c>
      <c r="I1135" s="41"/>
      <c r="J1135" s="65" t="str">
        <f>IFERROR(VLOOKUP(Table49[[#This Row],[ITEM CODE]],Table2[[Item Code]:[Master Name]],3,0),"")</f>
        <v/>
      </c>
      <c r="K1135" s="1" t="str">
        <f>IFERROR(VLOOKUP(Table49[[#This Row],[ITEM CODE]],Table2[[Item Code]:[Master Name]],9,0),"")</f>
        <v/>
      </c>
      <c r="L1135" s="1" t="str">
        <f>IFERROR(VLOOKUP(Table49[[#This Row],[ITEM CODE]],Table2[[Item Code]:[Master Name]],8,0),"")</f>
        <v/>
      </c>
      <c r="M1135" s="41"/>
      <c r="N1135" s="66">
        <f>IFERROR(VLOOKUP(Table49[[#This Row],[ITEM CODE]],Table2[[#All],[Item Code]:[Unit Cost]],10,0),0)</f>
        <v>0</v>
      </c>
      <c r="O1135" s="134">
        <f>IFERROR(VLOOKUP(Table49[[#This Row],[ITEM CODE]],Table2[[#All],[Item Code]:[Unit Cost]],10,0),0)</f>
        <v>0</v>
      </c>
      <c r="P1135" s="56"/>
      <c r="Q1135" s="58"/>
      <c r="R1135" s="58">
        <f>Table49[[#This Row],[QUANTITY]]*Table49[[#This Row],[INV Prices]]</f>
        <v>0</v>
      </c>
      <c r="S1135" s="67"/>
      <c r="V1135" s="41"/>
      <c r="W1135" s="4" t="str">
        <f>IFERROR(VLOOKUP(Table49[[#This Row],[ITEM CODE]],Table2[[Item Code]:[Category ]],6,0),"")</f>
        <v/>
      </c>
      <c r="X1135" s="1" t="str">
        <f>IFERROR(VLOOKUP(Table49[[#This Row],[ITEM CODE]],Table2[[Item Code]:[Sub Category]],7,0),"")</f>
        <v/>
      </c>
      <c r="Y1135" s="68" t="str">
        <f>Table49[[#This Row],[PO Number]]&amp;COUNTIFS($E$5:E1135,E1135)</f>
        <v>0</v>
      </c>
    </row>
    <row r="1136" spans="1:25" ht="14.7" customHeight="1" x14ac:dyDescent="0.3">
      <c r="A1136" s="1" t="str">
        <f>IF(Table49[[#This Row],[ITEM NAME]]="","",ROW()-4)</f>
        <v/>
      </c>
      <c r="B1136" s="68"/>
      <c r="C1136" s="4" t="str">
        <f>IFERROR(VLOOKUP(B1136,Table14[],3,0),"")</f>
        <v/>
      </c>
      <c r="D1136" s="4" t="str">
        <f>IFERROR(VLOOKUP(B1136,Table14[],2,0),"")</f>
        <v/>
      </c>
      <c r="E1136" s="4"/>
      <c r="H1136" s="41" t="str">
        <f>IFERROR(VLOOKUP(Table49[[#This Row],[ITEM CODE]],Table2[[Item Code]:[Master Name]],2,0),"")</f>
        <v/>
      </c>
      <c r="I1136" s="41"/>
      <c r="J1136" s="65" t="str">
        <f>IFERROR(VLOOKUP(Table49[[#This Row],[ITEM CODE]],Table2[[Item Code]:[Master Name]],3,0),"")</f>
        <v/>
      </c>
      <c r="K1136" s="1" t="str">
        <f>IFERROR(VLOOKUP(Table49[[#This Row],[ITEM CODE]],Table2[[Item Code]:[Master Name]],9,0),"")</f>
        <v/>
      </c>
      <c r="L1136" s="1" t="str">
        <f>IFERROR(VLOOKUP(Table49[[#This Row],[ITEM CODE]],Table2[[Item Code]:[Master Name]],8,0),"")</f>
        <v/>
      </c>
      <c r="M1136" s="41"/>
      <c r="N1136" s="66">
        <f>IFERROR(VLOOKUP(Table49[[#This Row],[ITEM CODE]],Table2[[#All],[Item Code]:[Unit Cost]],10,0),0)</f>
        <v>0</v>
      </c>
      <c r="O1136" s="134">
        <f>IFERROR(VLOOKUP(Table49[[#This Row],[ITEM CODE]],Table2[[#All],[Item Code]:[Unit Cost]],10,0),0)</f>
        <v>0</v>
      </c>
      <c r="P1136" s="56"/>
      <c r="Q1136" s="58"/>
      <c r="R1136" s="58">
        <f>Table49[[#This Row],[QUANTITY]]*Table49[[#This Row],[INV Prices]]</f>
        <v>0</v>
      </c>
      <c r="S1136" s="67"/>
      <c r="V1136" s="41"/>
      <c r="W1136" s="4" t="str">
        <f>IFERROR(VLOOKUP(Table49[[#This Row],[ITEM CODE]],Table2[[Item Code]:[Category ]],6,0),"")</f>
        <v/>
      </c>
      <c r="X1136" s="1" t="str">
        <f>IFERROR(VLOOKUP(Table49[[#This Row],[ITEM CODE]],Table2[[Item Code]:[Sub Category]],7,0),"")</f>
        <v/>
      </c>
      <c r="Y1136" s="68" t="str">
        <f>Table49[[#This Row],[PO Number]]&amp;COUNTIFS($E$5:E1136,E1136)</f>
        <v>0</v>
      </c>
    </row>
    <row r="1137" spans="1:25" ht="14.7" customHeight="1" x14ac:dyDescent="0.3">
      <c r="A1137" s="1" t="str">
        <f>IF(Table49[[#This Row],[ITEM NAME]]="","",ROW()-4)</f>
        <v/>
      </c>
      <c r="B1137" s="68"/>
      <c r="C1137" s="4" t="str">
        <f>IFERROR(VLOOKUP(B1137,Table14[],3,0),"")</f>
        <v/>
      </c>
      <c r="D1137" s="4" t="str">
        <f>IFERROR(VLOOKUP(B1137,Table14[],2,0),"")</f>
        <v/>
      </c>
      <c r="E1137" s="4"/>
      <c r="H1137" s="41" t="str">
        <f>IFERROR(VLOOKUP(Table49[[#This Row],[ITEM CODE]],Table2[[Item Code]:[Master Name]],2,0),"")</f>
        <v/>
      </c>
      <c r="I1137" s="41"/>
      <c r="J1137" s="65" t="str">
        <f>IFERROR(VLOOKUP(Table49[[#This Row],[ITEM CODE]],Table2[[Item Code]:[Master Name]],3,0),"")</f>
        <v/>
      </c>
      <c r="K1137" s="1" t="str">
        <f>IFERROR(VLOOKUP(Table49[[#This Row],[ITEM CODE]],Table2[[Item Code]:[Master Name]],9,0),"")</f>
        <v/>
      </c>
      <c r="L1137" s="1" t="str">
        <f>IFERROR(VLOOKUP(Table49[[#This Row],[ITEM CODE]],Table2[[Item Code]:[Master Name]],8,0),"")</f>
        <v/>
      </c>
      <c r="M1137" s="41"/>
      <c r="N1137" s="66">
        <f>IFERROR(VLOOKUP(Table49[[#This Row],[ITEM CODE]],Table2[[#All],[Item Code]:[Unit Cost]],10,0),0)</f>
        <v>0</v>
      </c>
      <c r="O1137" s="134">
        <f>IFERROR(VLOOKUP(Table49[[#This Row],[ITEM CODE]],Table2[[#All],[Item Code]:[Unit Cost]],10,0),0)</f>
        <v>0</v>
      </c>
      <c r="P1137" s="56"/>
      <c r="Q1137" s="58"/>
      <c r="R1137" s="58">
        <f>Table49[[#This Row],[QUANTITY]]*Table49[[#This Row],[INV Prices]]</f>
        <v>0</v>
      </c>
      <c r="S1137" s="67"/>
      <c r="V1137" s="41"/>
      <c r="W1137" s="4" t="str">
        <f>IFERROR(VLOOKUP(Table49[[#This Row],[ITEM CODE]],Table2[[Item Code]:[Category ]],6,0),"")</f>
        <v/>
      </c>
      <c r="X1137" s="1" t="str">
        <f>IFERROR(VLOOKUP(Table49[[#This Row],[ITEM CODE]],Table2[[Item Code]:[Sub Category]],7,0),"")</f>
        <v/>
      </c>
      <c r="Y1137" s="68" t="str">
        <f>Table49[[#This Row],[PO Number]]&amp;COUNTIFS($E$5:E1137,E1137)</f>
        <v>0</v>
      </c>
    </row>
    <row r="1138" spans="1:25" ht="14.7" customHeight="1" x14ac:dyDescent="0.3">
      <c r="A1138" s="1" t="str">
        <f>IF(Table49[[#This Row],[ITEM NAME]]="","",ROW()-4)</f>
        <v/>
      </c>
      <c r="B1138" s="68"/>
      <c r="C1138" s="4" t="str">
        <f>IFERROR(VLOOKUP(B1138,Table14[],3,0),"")</f>
        <v/>
      </c>
      <c r="D1138" s="4" t="str">
        <f>IFERROR(VLOOKUP(B1138,Table14[],2,0),"")</f>
        <v/>
      </c>
      <c r="E1138" s="4"/>
      <c r="H1138" s="41" t="str">
        <f>IFERROR(VLOOKUP(Table49[[#This Row],[ITEM CODE]],Table2[[Item Code]:[Master Name]],2,0),"")</f>
        <v/>
      </c>
      <c r="I1138" s="41"/>
      <c r="J1138" s="65" t="str">
        <f>IFERROR(VLOOKUP(Table49[[#This Row],[ITEM CODE]],Table2[[Item Code]:[Master Name]],3,0),"")</f>
        <v/>
      </c>
      <c r="K1138" s="1" t="str">
        <f>IFERROR(VLOOKUP(Table49[[#This Row],[ITEM CODE]],Table2[[Item Code]:[Master Name]],9,0),"")</f>
        <v/>
      </c>
      <c r="L1138" s="1" t="str">
        <f>IFERROR(VLOOKUP(Table49[[#This Row],[ITEM CODE]],Table2[[Item Code]:[Master Name]],8,0),"")</f>
        <v/>
      </c>
      <c r="M1138" s="41"/>
      <c r="N1138" s="66">
        <f>IFERROR(VLOOKUP(Table49[[#This Row],[ITEM CODE]],Table2[[#All],[Item Code]:[Unit Cost]],10,0),0)</f>
        <v>0</v>
      </c>
      <c r="O1138" s="134">
        <f>IFERROR(VLOOKUP(Table49[[#This Row],[ITEM CODE]],Table2[[#All],[Item Code]:[Unit Cost]],10,0),0)</f>
        <v>0</v>
      </c>
      <c r="P1138" s="56"/>
      <c r="Q1138" s="58"/>
      <c r="R1138" s="58">
        <f>Table49[[#This Row],[QUANTITY]]*Table49[[#This Row],[INV Prices]]</f>
        <v>0</v>
      </c>
      <c r="S1138" s="67"/>
      <c r="V1138" s="41"/>
      <c r="W1138" s="4" t="str">
        <f>IFERROR(VLOOKUP(Table49[[#This Row],[ITEM CODE]],Table2[[Item Code]:[Category ]],6,0),"")</f>
        <v/>
      </c>
      <c r="X1138" s="1" t="str">
        <f>IFERROR(VLOOKUP(Table49[[#This Row],[ITEM CODE]],Table2[[Item Code]:[Sub Category]],7,0),"")</f>
        <v/>
      </c>
      <c r="Y1138" s="68" t="str">
        <f>Table49[[#This Row],[PO Number]]&amp;COUNTIFS($E$5:E1138,E1138)</f>
        <v>0</v>
      </c>
    </row>
    <row r="1139" spans="1:25" ht="14.7" customHeight="1" x14ac:dyDescent="0.3">
      <c r="A1139" s="1" t="str">
        <f>IF(Table49[[#This Row],[ITEM NAME]]="","",ROW()-4)</f>
        <v/>
      </c>
      <c r="B1139" s="68"/>
      <c r="C1139" s="4" t="str">
        <f>IFERROR(VLOOKUP(B1139,Table14[],3,0),"")</f>
        <v/>
      </c>
      <c r="D1139" s="4" t="str">
        <f>IFERROR(VLOOKUP(B1139,Table14[],2,0),"")</f>
        <v/>
      </c>
      <c r="E1139" s="4"/>
      <c r="H1139" s="41" t="str">
        <f>IFERROR(VLOOKUP(Table49[[#This Row],[ITEM CODE]],Table2[[Item Code]:[Master Name]],2,0),"")</f>
        <v/>
      </c>
      <c r="I1139" s="41"/>
      <c r="J1139" s="65" t="str">
        <f>IFERROR(VLOOKUP(Table49[[#This Row],[ITEM CODE]],Table2[[Item Code]:[Master Name]],3,0),"")</f>
        <v/>
      </c>
      <c r="K1139" s="1" t="str">
        <f>IFERROR(VLOOKUP(Table49[[#This Row],[ITEM CODE]],Table2[[Item Code]:[Master Name]],9,0),"")</f>
        <v/>
      </c>
      <c r="L1139" s="1" t="str">
        <f>IFERROR(VLOOKUP(Table49[[#This Row],[ITEM CODE]],Table2[[Item Code]:[Master Name]],8,0),"")</f>
        <v/>
      </c>
      <c r="M1139" s="41"/>
      <c r="N1139" s="66">
        <f>IFERROR(VLOOKUP(Table49[[#This Row],[ITEM CODE]],Table2[[#All],[Item Code]:[Unit Cost]],10,0),0)</f>
        <v>0</v>
      </c>
      <c r="O1139" s="134">
        <f>IFERROR(VLOOKUP(Table49[[#This Row],[ITEM CODE]],Table2[[#All],[Item Code]:[Unit Cost]],10,0),0)</f>
        <v>0</v>
      </c>
      <c r="P1139" s="56"/>
      <c r="Q1139" s="58"/>
      <c r="R1139" s="58">
        <f>Table49[[#This Row],[QUANTITY]]*Table49[[#This Row],[INV Prices]]</f>
        <v>0</v>
      </c>
      <c r="S1139" s="67"/>
      <c r="V1139" s="41"/>
      <c r="W1139" s="4" t="str">
        <f>IFERROR(VLOOKUP(Table49[[#This Row],[ITEM CODE]],Table2[[Item Code]:[Category ]],6,0),"")</f>
        <v/>
      </c>
      <c r="X1139" s="1" t="str">
        <f>IFERROR(VLOOKUP(Table49[[#This Row],[ITEM CODE]],Table2[[Item Code]:[Sub Category]],7,0),"")</f>
        <v/>
      </c>
      <c r="Y1139" s="68" t="str">
        <f>Table49[[#This Row],[PO Number]]&amp;COUNTIFS($E$5:E1139,E1139)</f>
        <v>0</v>
      </c>
    </row>
    <row r="1140" spans="1:25" ht="14.7" customHeight="1" x14ac:dyDescent="0.3">
      <c r="A1140" s="1" t="str">
        <f>IF(Table49[[#This Row],[ITEM NAME]]="","",ROW()-4)</f>
        <v/>
      </c>
      <c r="B1140" s="68"/>
      <c r="C1140" s="4" t="str">
        <f>IFERROR(VLOOKUP(B1140,Table14[],3,0),"")</f>
        <v/>
      </c>
      <c r="D1140" s="4" t="str">
        <f>IFERROR(VLOOKUP(B1140,Table14[],2,0),"")</f>
        <v/>
      </c>
      <c r="E1140" s="4"/>
      <c r="H1140" s="41" t="str">
        <f>IFERROR(VLOOKUP(Table49[[#This Row],[ITEM CODE]],Table2[[Item Code]:[Master Name]],2,0),"")</f>
        <v/>
      </c>
      <c r="I1140" s="41"/>
      <c r="J1140" s="65" t="str">
        <f>IFERROR(VLOOKUP(Table49[[#This Row],[ITEM CODE]],Table2[[Item Code]:[Master Name]],3,0),"")</f>
        <v/>
      </c>
      <c r="K1140" s="1" t="str">
        <f>IFERROR(VLOOKUP(Table49[[#This Row],[ITEM CODE]],Table2[[Item Code]:[Master Name]],9,0),"")</f>
        <v/>
      </c>
      <c r="L1140" s="1" t="str">
        <f>IFERROR(VLOOKUP(Table49[[#This Row],[ITEM CODE]],Table2[[Item Code]:[Master Name]],8,0),"")</f>
        <v/>
      </c>
      <c r="M1140" s="41"/>
      <c r="N1140" s="66">
        <f>IFERROR(VLOOKUP(Table49[[#This Row],[ITEM CODE]],Table2[[#All],[Item Code]:[Unit Cost]],10,0),0)</f>
        <v>0</v>
      </c>
      <c r="O1140" s="134">
        <f>IFERROR(VLOOKUP(Table49[[#This Row],[ITEM CODE]],Table2[[#All],[Item Code]:[Unit Cost]],10,0),0)</f>
        <v>0</v>
      </c>
      <c r="P1140" s="56"/>
      <c r="Q1140" s="58"/>
      <c r="R1140" s="58">
        <f>Table49[[#This Row],[QUANTITY]]*Table49[[#This Row],[INV Prices]]</f>
        <v>0</v>
      </c>
      <c r="S1140" s="67"/>
      <c r="V1140" s="41"/>
      <c r="W1140" s="4" t="str">
        <f>IFERROR(VLOOKUP(Table49[[#This Row],[ITEM CODE]],Table2[[Item Code]:[Category ]],6,0),"")</f>
        <v/>
      </c>
      <c r="X1140" s="1" t="str">
        <f>IFERROR(VLOOKUP(Table49[[#This Row],[ITEM CODE]],Table2[[Item Code]:[Sub Category]],7,0),"")</f>
        <v/>
      </c>
      <c r="Y1140" s="68" t="str">
        <f>Table49[[#This Row],[PO Number]]&amp;COUNTIFS($E$5:E1140,E1140)</f>
        <v>0</v>
      </c>
    </row>
    <row r="1141" spans="1:25" ht="14.7" customHeight="1" x14ac:dyDescent="0.3">
      <c r="A1141" s="1" t="str">
        <f>IF(Table49[[#This Row],[ITEM NAME]]="","",ROW()-4)</f>
        <v/>
      </c>
      <c r="B1141" s="68"/>
      <c r="C1141" s="4" t="str">
        <f>IFERROR(VLOOKUP(B1141,Table14[],3,0),"")</f>
        <v/>
      </c>
      <c r="D1141" s="4" t="str">
        <f>IFERROR(VLOOKUP(B1141,Table14[],2,0),"")</f>
        <v/>
      </c>
      <c r="E1141" s="4"/>
      <c r="H1141" s="41" t="str">
        <f>IFERROR(VLOOKUP(Table49[[#This Row],[ITEM CODE]],Table2[[Item Code]:[Master Name]],2,0),"")</f>
        <v/>
      </c>
      <c r="I1141" s="41"/>
      <c r="J1141" s="65" t="str">
        <f>IFERROR(VLOOKUP(Table49[[#This Row],[ITEM CODE]],Table2[[Item Code]:[Master Name]],3,0),"")</f>
        <v/>
      </c>
      <c r="K1141" s="1" t="str">
        <f>IFERROR(VLOOKUP(Table49[[#This Row],[ITEM CODE]],Table2[[Item Code]:[Master Name]],9,0),"")</f>
        <v/>
      </c>
      <c r="L1141" s="1" t="str">
        <f>IFERROR(VLOOKUP(Table49[[#This Row],[ITEM CODE]],Table2[[Item Code]:[Master Name]],8,0),"")</f>
        <v/>
      </c>
      <c r="M1141" s="41"/>
      <c r="N1141" s="66">
        <f>IFERROR(VLOOKUP(Table49[[#This Row],[ITEM CODE]],Table2[[#All],[Item Code]:[Unit Cost]],10,0),0)</f>
        <v>0</v>
      </c>
      <c r="O1141" s="134">
        <f>IFERROR(VLOOKUP(Table49[[#This Row],[ITEM CODE]],Table2[[#All],[Item Code]:[Unit Cost]],10,0),0)</f>
        <v>0</v>
      </c>
      <c r="P1141" s="56"/>
      <c r="Q1141" s="58"/>
      <c r="R1141" s="58">
        <f>Table49[[#This Row],[QUANTITY]]*Table49[[#This Row],[INV Prices]]</f>
        <v>0</v>
      </c>
      <c r="S1141" s="67"/>
      <c r="V1141" s="41"/>
      <c r="W1141" s="4" t="str">
        <f>IFERROR(VLOOKUP(Table49[[#This Row],[ITEM CODE]],Table2[[Item Code]:[Category ]],6,0),"")</f>
        <v/>
      </c>
      <c r="X1141" s="1" t="str">
        <f>IFERROR(VLOOKUP(Table49[[#This Row],[ITEM CODE]],Table2[[Item Code]:[Sub Category]],7,0),"")</f>
        <v/>
      </c>
      <c r="Y1141" s="68" t="str">
        <f>Table49[[#This Row],[PO Number]]&amp;COUNTIFS($E$5:E1141,E1141)</f>
        <v>0</v>
      </c>
    </row>
    <row r="1142" spans="1:25" ht="14.7" customHeight="1" x14ac:dyDescent="0.3">
      <c r="A1142" s="1" t="str">
        <f>IF(Table49[[#This Row],[ITEM NAME]]="","",ROW()-4)</f>
        <v/>
      </c>
      <c r="B1142" s="68"/>
      <c r="C1142" s="4" t="str">
        <f>IFERROR(VLOOKUP(B1142,Table14[],3,0),"")</f>
        <v/>
      </c>
      <c r="D1142" s="4" t="str">
        <f>IFERROR(VLOOKUP(B1142,Table14[],2,0),"")</f>
        <v/>
      </c>
      <c r="E1142" s="4"/>
      <c r="H1142" s="41" t="str">
        <f>IFERROR(VLOOKUP(Table49[[#This Row],[ITEM CODE]],Table2[[Item Code]:[Master Name]],2,0),"")</f>
        <v/>
      </c>
      <c r="I1142" s="41"/>
      <c r="J1142" s="65" t="str">
        <f>IFERROR(VLOOKUP(Table49[[#This Row],[ITEM CODE]],Table2[[Item Code]:[Master Name]],3,0),"")</f>
        <v/>
      </c>
      <c r="K1142" s="1" t="str">
        <f>IFERROR(VLOOKUP(Table49[[#This Row],[ITEM CODE]],Table2[[Item Code]:[Master Name]],9,0),"")</f>
        <v/>
      </c>
      <c r="L1142" s="1" t="str">
        <f>IFERROR(VLOOKUP(Table49[[#This Row],[ITEM CODE]],Table2[[Item Code]:[Master Name]],8,0),"")</f>
        <v/>
      </c>
      <c r="M1142" s="41"/>
      <c r="N1142" s="66">
        <f>IFERROR(VLOOKUP(Table49[[#This Row],[ITEM CODE]],Table2[[#All],[Item Code]:[Unit Cost]],10,0),0)</f>
        <v>0</v>
      </c>
      <c r="O1142" s="134">
        <f>IFERROR(VLOOKUP(Table49[[#This Row],[ITEM CODE]],Table2[[#All],[Item Code]:[Unit Cost]],10,0),0)</f>
        <v>0</v>
      </c>
      <c r="P1142" s="56"/>
      <c r="Q1142" s="58"/>
      <c r="R1142" s="58">
        <f>Table49[[#This Row],[QUANTITY]]*Table49[[#This Row],[INV Prices]]</f>
        <v>0</v>
      </c>
      <c r="S1142" s="67"/>
      <c r="V1142" s="41"/>
      <c r="W1142" s="4" t="str">
        <f>IFERROR(VLOOKUP(Table49[[#This Row],[ITEM CODE]],Table2[[Item Code]:[Category ]],6,0),"")</f>
        <v/>
      </c>
      <c r="X1142" s="1" t="str">
        <f>IFERROR(VLOOKUP(Table49[[#This Row],[ITEM CODE]],Table2[[Item Code]:[Sub Category]],7,0),"")</f>
        <v/>
      </c>
      <c r="Y1142" s="68" t="str">
        <f>Table49[[#This Row],[PO Number]]&amp;COUNTIFS($E$5:E1142,E1142)</f>
        <v>0</v>
      </c>
    </row>
    <row r="1143" spans="1:25" ht="14.7" customHeight="1" x14ac:dyDescent="0.3">
      <c r="A1143" s="1" t="str">
        <f>IF(Table49[[#This Row],[ITEM NAME]]="","",ROW()-4)</f>
        <v/>
      </c>
      <c r="B1143" s="68"/>
      <c r="C1143" s="4" t="str">
        <f>IFERROR(VLOOKUP(B1143,Table14[],3,0),"")</f>
        <v/>
      </c>
      <c r="D1143" s="4" t="str">
        <f>IFERROR(VLOOKUP(B1143,Table14[],2,0),"")</f>
        <v/>
      </c>
      <c r="E1143" s="4"/>
      <c r="H1143" s="41" t="str">
        <f>IFERROR(VLOOKUP(Table49[[#This Row],[ITEM CODE]],Table2[[Item Code]:[Master Name]],2,0),"")</f>
        <v/>
      </c>
      <c r="I1143" s="41"/>
      <c r="J1143" s="65" t="str">
        <f>IFERROR(VLOOKUP(Table49[[#This Row],[ITEM CODE]],Table2[[Item Code]:[Master Name]],3,0),"")</f>
        <v/>
      </c>
      <c r="K1143" s="1" t="str">
        <f>IFERROR(VLOOKUP(Table49[[#This Row],[ITEM CODE]],Table2[[Item Code]:[Master Name]],9,0),"")</f>
        <v/>
      </c>
      <c r="L1143" s="1" t="str">
        <f>IFERROR(VLOOKUP(Table49[[#This Row],[ITEM CODE]],Table2[[Item Code]:[Master Name]],8,0),"")</f>
        <v/>
      </c>
      <c r="M1143" s="41"/>
      <c r="N1143" s="66">
        <f>IFERROR(VLOOKUP(Table49[[#This Row],[ITEM CODE]],Table2[[#All],[Item Code]:[Unit Cost]],10,0),0)</f>
        <v>0</v>
      </c>
      <c r="O1143" s="134">
        <f>IFERROR(VLOOKUP(Table49[[#This Row],[ITEM CODE]],Table2[[#All],[Item Code]:[Unit Cost]],10,0),0)</f>
        <v>0</v>
      </c>
      <c r="P1143" s="56"/>
      <c r="Q1143" s="58"/>
      <c r="R1143" s="58">
        <f>Table49[[#This Row],[QUANTITY]]*Table49[[#This Row],[INV Prices]]</f>
        <v>0</v>
      </c>
      <c r="S1143" s="67"/>
      <c r="V1143" s="41"/>
      <c r="W1143" s="4" t="str">
        <f>IFERROR(VLOOKUP(Table49[[#This Row],[ITEM CODE]],Table2[[Item Code]:[Category ]],6,0),"")</f>
        <v/>
      </c>
      <c r="X1143" s="1" t="str">
        <f>IFERROR(VLOOKUP(Table49[[#This Row],[ITEM CODE]],Table2[[Item Code]:[Sub Category]],7,0),"")</f>
        <v/>
      </c>
      <c r="Y1143" s="68" t="str">
        <f>Table49[[#This Row],[PO Number]]&amp;COUNTIFS($E$5:E1143,E1143)</f>
        <v>0</v>
      </c>
    </row>
    <row r="1144" spans="1:25" ht="14.7" customHeight="1" x14ac:dyDescent="0.3">
      <c r="A1144" s="1" t="str">
        <f>IF(Table49[[#This Row],[ITEM NAME]]="","",ROW()-4)</f>
        <v/>
      </c>
      <c r="B1144" s="68"/>
      <c r="C1144" s="4" t="str">
        <f>IFERROR(VLOOKUP(B1144,Table14[],3,0),"")</f>
        <v/>
      </c>
      <c r="D1144" s="4" t="str">
        <f>IFERROR(VLOOKUP(B1144,Table14[],2,0),"")</f>
        <v/>
      </c>
      <c r="E1144" s="4"/>
      <c r="H1144" s="41" t="str">
        <f>IFERROR(VLOOKUP(Table49[[#This Row],[ITEM CODE]],Table2[[Item Code]:[Master Name]],2,0),"")</f>
        <v/>
      </c>
      <c r="I1144" s="41"/>
      <c r="J1144" s="65" t="str">
        <f>IFERROR(VLOOKUP(Table49[[#This Row],[ITEM CODE]],Table2[[Item Code]:[Master Name]],3,0),"")</f>
        <v/>
      </c>
      <c r="K1144" s="1" t="str">
        <f>IFERROR(VLOOKUP(Table49[[#This Row],[ITEM CODE]],Table2[[Item Code]:[Master Name]],9,0),"")</f>
        <v/>
      </c>
      <c r="L1144" s="1" t="str">
        <f>IFERROR(VLOOKUP(Table49[[#This Row],[ITEM CODE]],Table2[[Item Code]:[Master Name]],8,0),"")</f>
        <v/>
      </c>
      <c r="M1144" s="41"/>
      <c r="N1144" s="66">
        <f>IFERROR(VLOOKUP(Table49[[#This Row],[ITEM CODE]],Table2[[#All],[Item Code]:[Unit Cost]],10,0),0)</f>
        <v>0</v>
      </c>
      <c r="O1144" s="134">
        <f>IFERROR(VLOOKUP(Table49[[#This Row],[ITEM CODE]],Table2[[#All],[Item Code]:[Unit Cost]],10,0),0)</f>
        <v>0</v>
      </c>
      <c r="P1144" s="56"/>
      <c r="Q1144" s="58"/>
      <c r="R1144" s="58">
        <f>Table49[[#This Row],[QUANTITY]]*Table49[[#This Row],[INV Prices]]</f>
        <v>0</v>
      </c>
      <c r="S1144" s="67"/>
      <c r="V1144" s="41"/>
      <c r="W1144" s="4" t="str">
        <f>IFERROR(VLOOKUP(Table49[[#This Row],[ITEM CODE]],Table2[[Item Code]:[Category ]],6,0),"")</f>
        <v/>
      </c>
      <c r="X1144" s="1" t="str">
        <f>IFERROR(VLOOKUP(Table49[[#This Row],[ITEM CODE]],Table2[[Item Code]:[Sub Category]],7,0),"")</f>
        <v/>
      </c>
      <c r="Y1144" s="68" t="str">
        <f>Table49[[#This Row],[PO Number]]&amp;COUNTIFS($E$5:E1144,E1144)</f>
        <v>0</v>
      </c>
    </row>
    <row r="1145" spans="1:25" ht="14.7" customHeight="1" x14ac:dyDescent="0.3">
      <c r="A1145" s="1" t="str">
        <f>IF(Table49[[#This Row],[ITEM NAME]]="","",ROW()-4)</f>
        <v/>
      </c>
      <c r="B1145" s="68"/>
      <c r="C1145" s="4" t="str">
        <f>IFERROR(VLOOKUP(B1145,Table14[],3,0),"")</f>
        <v/>
      </c>
      <c r="D1145" s="4" t="str">
        <f>IFERROR(VLOOKUP(B1145,Table14[],2,0),"")</f>
        <v/>
      </c>
      <c r="E1145" s="4"/>
      <c r="H1145" s="41" t="str">
        <f>IFERROR(VLOOKUP(Table49[[#This Row],[ITEM CODE]],Table2[[Item Code]:[Master Name]],2,0),"")</f>
        <v/>
      </c>
      <c r="I1145" s="41"/>
      <c r="J1145" s="65" t="str">
        <f>IFERROR(VLOOKUP(Table49[[#This Row],[ITEM CODE]],Table2[[Item Code]:[Master Name]],3,0),"")</f>
        <v/>
      </c>
      <c r="K1145" s="1" t="str">
        <f>IFERROR(VLOOKUP(Table49[[#This Row],[ITEM CODE]],Table2[[Item Code]:[Master Name]],9,0),"")</f>
        <v/>
      </c>
      <c r="L1145" s="1" t="str">
        <f>IFERROR(VLOOKUP(Table49[[#This Row],[ITEM CODE]],Table2[[Item Code]:[Master Name]],8,0),"")</f>
        <v/>
      </c>
      <c r="M1145" s="41"/>
      <c r="N1145" s="66">
        <f>IFERROR(VLOOKUP(Table49[[#This Row],[ITEM CODE]],Table2[[#All],[Item Code]:[Unit Cost]],10,0),0)</f>
        <v>0</v>
      </c>
      <c r="O1145" s="134">
        <f>IFERROR(VLOOKUP(Table49[[#This Row],[ITEM CODE]],Table2[[#All],[Item Code]:[Unit Cost]],10,0),0)</f>
        <v>0</v>
      </c>
      <c r="P1145" s="56"/>
      <c r="Q1145" s="58"/>
      <c r="R1145" s="58">
        <f>Table49[[#This Row],[QUANTITY]]*Table49[[#This Row],[INV Prices]]</f>
        <v>0</v>
      </c>
      <c r="S1145" s="67"/>
      <c r="V1145" s="41"/>
      <c r="W1145" s="4" t="str">
        <f>IFERROR(VLOOKUP(Table49[[#This Row],[ITEM CODE]],Table2[[Item Code]:[Category ]],6,0),"")</f>
        <v/>
      </c>
      <c r="X1145" s="1" t="str">
        <f>IFERROR(VLOOKUP(Table49[[#This Row],[ITEM CODE]],Table2[[Item Code]:[Sub Category]],7,0),"")</f>
        <v/>
      </c>
      <c r="Y1145" s="68" t="str">
        <f>Table49[[#This Row],[PO Number]]&amp;COUNTIFS($E$5:E1145,E1145)</f>
        <v>0</v>
      </c>
    </row>
    <row r="1146" spans="1:25" ht="14.7" customHeight="1" x14ac:dyDescent="0.3">
      <c r="A1146" s="1" t="str">
        <f>IF(Table49[[#This Row],[ITEM NAME]]="","",ROW()-4)</f>
        <v/>
      </c>
      <c r="B1146" s="68"/>
      <c r="C1146" s="4" t="str">
        <f>IFERROR(VLOOKUP(B1146,Table14[],3,0),"")</f>
        <v/>
      </c>
      <c r="D1146" s="4" t="str">
        <f>IFERROR(VLOOKUP(B1146,Table14[],2,0),"")</f>
        <v/>
      </c>
      <c r="E1146" s="4"/>
      <c r="H1146" s="41" t="str">
        <f>IFERROR(VLOOKUP(Table49[[#This Row],[ITEM CODE]],Table2[[Item Code]:[Master Name]],2,0),"")</f>
        <v/>
      </c>
      <c r="I1146" s="41"/>
      <c r="J1146" s="65" t="str">
        <f>IFERROR(VLOOKUP(Table49[[#This Row],[ITEM CODE]],Table2[[Item Code]:[Master Name]],3,0),"")</f>
        <v/>
      </c>
      <c r="K1146" s="1" t="str">
        <f>IFERROR(VLOOKUP(Table49[[#This Row],[ITEM CODE]],Table2[[Item Code]:[Master Name]],9,0),"")</f>
        <v/>
      </c>
      <c r="L1146" s="1" t="str">
        <f>IFERROR(VLOOKUP(Table49[[#This Row],[ITEM CODE]],Table2[[Item Code]:[Master Name]],8,0),"")</f>
        <v/>
      </c>
      <c r="M1146" s="41"/>
      <c r="N1146" s="66">
        <f>IFERROR(VLOOKUP(Table49[[#This Row],[ITEM CODE]],Table2[[#All],[Item Code]:[Unit Cost]],10,0),0)</f>
        <v>0</v>
      </c>
      <c r="O1146" s="134">
        <f>IFERROR(VLOOKUP(Table49[[#This Row],[ITEM CODE]],Table2[[#All],[Item Code]:[Unit Cost]],10,0),0)</f>
        <v>0</v>
      </c>
      <c r="P1146" s="56"/>
      <c r="Q1146" s="58"/>
      <c r="R1146" s="58">
        <f>Table49[[#This Row],[QUANTITY]]*Table49[[#This Row],[INV Prices]]</f>
        <v>0</v>
      </c>
      <c r="S1146" s="67"/>
      <c r="V1146" s="41"/>
      <c r="W1146" s="4" t="str">
        <f>IFERROR(VLOOKUP(Table49[[#This Row],[ITEM CODE]],Table2[[Item Code]:[Category ]],6,0),"")</f>
        <v/>
      </c>
      <c r="X1146" s="1" t="str">
        <f>IFERROR(VLOOKUP(Table49[[#This Row],[ITEM CODE]],Table2[[Item Code]:[Sub Category]],7,0),"")</f>
        <v/>
      </c>
      <c r="Y1146" s="68" t="str">
        <f>Table49[[#This Row],[PO Number]]&amp;COUNTIFS($E$5:E1146,E1146)</f>
        <v>0</v>
      </c>
    </row>
    <row r="1147" spans="1:25" ht="14.7" customHeight="1" x14ac:dyDescent="0.3">
      <c r="A1147" s="1" t="str">
        <f>IF(Table49[[#This Row],[ITEM NAME]]="","",ROW()-4)</f>
        <v/>
      </c>
      <c r="B1147" s="68"/>
      <c r="C1147" s="4" t="str">
        <f>IFERROR(VLOOKUP(B1147,Table14[],3,0),"")</f>
        <v/>
      </c>
      <c r="D1147" s="4" t="str">
        <f>IFERROR(VLOOKUP(B1147,Table14[],2,0),"")</f>
        <v/>
      </c>
      <c r="E1147" s="4"/>
      <c r="H1147" s="41" t="str">
        <f>IFERROR(VLOOKUP(Table49[[#This Row],[ITEM CODE]],Table2[[Item Code]:[Master Name]],2,0),"")</f>
        <v/>
      </c>
      <c r="I1147" s="41"/>
      <c r="J1147" s="65" t="str">
        <f>IFERROR(VLOOKUP(Table49[[#This Row],[ITEM CODE]],Table2[[Item Code]:[Master Name]],3,0),"")</f>
        <v/>
      </c>
      <c r="K1147" s="1" t="str">
        <f>IFERROR(VLOOKUP(Table49[[#This Row],[ITEM CODE]],Table2[[Item Code]:[Master Name]],9,0),"")</f>
        <v/>
      </c>
      <c r="L1147" s="1" t="str">
        <f>IFERROR(VLOOKUP(Table49[[#This Row],[ITEM CODE]],Table2[[Item Code]:[Master Name]],8,0),"")</f>
        <v/>
      </c>
      <c r="M1147" s="41"/>
      <c r="N1147" s="66">
        <f>IFERROR(VLOOKUP(Table49[[#This Row],[ITEM CODE]],Table2[[#All],[Item Code]:[Unit Cost]],10,0),0)</f>
        <v>0</v>
      </c>
      <c r="O1147" s="134">
        <f>IFERROR(VLOOKUP(Table49[[#This Row],[ITEM CODE]],Table2[[#All],[Item Code]:[Unit Cost]],10,0),0)</f>
        <v>0</v>
      </c>
      <c r="P1147" s="56"/>
      <c r="Q1147" s="58"/>
      <c r="R1147" s="58">
        <f>Table49[[#This Row],[QUANTITY]]*Table49[[#This Row],[INV Prices]]</f>
        <v>0</v>
      </c>
      <c r="S1147" s="67"/>
      <c r="V1147" s="41"/>
      <c r="W1147" s="4" t="str">
        <f>IFERROR(VLOOKUP(Table49[[#This Row],[ITEM CODE]],Table2[[Item Code]:[Category ]],6,0),"")</f>
        <v/>
      </c>
      <c r="X1147" s="1" t="str">
        <f>IFERROR(VLOOKUP(Table49[[#This Row],[ITEM CODE]],Table2[[Item Code]:[Sub Category]],7,0),"")</f>
        <v/>
      </c>
      <c r="Y1147" s="68" t="str">
        <f>Table49[[#This Row],[PO Number]]&amp;COUNTIFS($E$5:E1147,E1147)</f>
        <v>0</v>
      </c>
    </row>
    <row r="1148" spans="1:25" ht="14.7" customHeight="1" x14ac:dyDescent="0.3">
      <c r="A1148" s="1" t="str">
        <f>IF(Table49[[#This Row],[ITEM NAME]]="","",ROW()-4)</f>
        <v/>
      </c>
      <c r="B1148" s="68"/>
      <c r="C1148" s="4" t="str">
        <f>IFERROR(VLOOKUP(B1148,Table14[],3,0),"")</f>
        <v/>
      </c>
      <c r="D1148" s="4" t="str">
        <f>IFERROR(VLOOKUP(B1148,Table14[],2,0),"")</f>
        <v/>
      </c>
      <c r="E1148" s="4"/>
      <c r="H1148" s="41" t="str">
        <f>IFERROR(VLOOKUP(Table49[[#This Row],[ITEM CODE]],Table2[[Item Code]:[Master Name]],2,0),"")</f>
        <v/>
      </c>
      <c r="I1148" s="41"/>
      <c r="J1148" s="65" t="str">
        <f>IFERROR(VLOOKUP(Table49[[#This Row],[ITEM CODE]],Table2[[Item Code]:[Master Name]],3,0),"")</f>
        <v/>
      </c>
      <c r="K1148" s="1" t="str">
        <f>IFERROR(VLOOKUP(Table49[[#This Row],[ITEM CODE]],Table2[[Item Code]:[Master Name]],9,0),"")</f>
        <v/>
      </c>
      <c r="L1148" s="1" t="str">
        <f>IFERROR(VLOOKUP(Table49[[#This Row],[ITEM CODE]],Table2[[Item Code]:[Master Name]],8,0),"")</f>
        <v/>
      </c>
      <c r="M1148" s="41"/>
      <c r="N1148" s="66">
        <f>IFERROR(VLOOKUP(Table49[[#This Row],[ITEM CODE]],Table2[[#All],[Item Code]:[Unit Cost]],10,0),0)</f>
        <v>0</v>
      </c>
      <c r="O1148" s="134">
        <f>IFERROR(VLOOKUP(Table49[[#This Row],[ITEM CODE]],Table2[[#All],[Item Code]:[Unit Cost]],10,0),0)</f>
        <v>0</v>
      </c>
      <c r="P1148" s="56"/>
      <c r="Q1148" s="58"/>
      <c r="R1148" s="58">
        <f>Table49[[#This Row],[QUANTITY]]*Table49[[#This Row],[INV Prices]]</f>
        <v>0</v>
      </c>
      <c r="S1148" s="67"/>
      <c r="V1148" s="41"/>
      <c r="W1148" s="4" t="str">
        <f>IFERROR(VLOOKUP(Table49[[#This Row],[ITEM CODE]],Table2[[Item Code]:[Category ]],6,0),"")</f>
        <v/>
      </c>
      <c r="X1148" s="1" t="str">
        <f>IFERROR(VLOOKUP(Table49[[#This Row],[ITEM CODE]],Table2[[Item Code]:[Sub Category]],7,0),"")</f>
        <v/>
      </c>
      <c r="Y1148" s="68" t="str">
        <f>Table49[[#This Row],[PO Number]]&amp;COUNTIFS($E$5:E1148,E1148)</f>
        <v>0</v>
      </c>
    </row>
    <row r="1149" spans="1:25" ht="14.7" customHeight="1" x14ac:dyDescent="0.3">
      <c r="A1149" s="1" t="str">
        <f>IF(Table49[[#This Row],[ITEM NAME]]="","",ROW()-4)</f>
        <v/>
      </c>
      <c r="B1149" s="68"/>
      <c r="C1149" s="4" t="str">
        <f>IFERROR(VLOOKUP(B1149,Table14[],3,0),"")</f>
        <v/>
      </c>
      <c r="D1149" s="4" t="str">
        <f>IFERROR(VLOOKUP(B1149,Table14[],2,0),"")</f>
        <v/>
      </c>
      <c r="E1149" s="4"/>
      <c r="H1149" s="41" t="str">
        <f>IFERROR(VLOOKUP(Table49[[#This Row],[ITEM CODE]],Table2[[Item Code]:[Master Name]],2,0),"")</f>
        <v/>
      </c>
      <c r="I1149" s="41"/>
      <c r="J1149" s="65" t="str">
        <f>IFERROR(VLOOKUP(Table49[[#This Row],[ITEM CODE]],Table2[[Item Code]:[Master Name]],3,0),"")</f>
        <v/>
      </c>
      <c r="K1149" s="1" t="str">
        <f>IFERROR(VLOOKUP(Table49[[#This Row],[ITEM CODE]],Table2[[Item Code]:[Master Name]],9,0),"")</f>
        <v/>
      </c>
      <c r="L1149" s="1" t="str">
        <f>IFERROR(VLOOKUP(Table49[[#This Row],[ITEM CODE]],Table2[[Item Code]:[Master Name]],8,0),"")</f>
        <v/>
      </c>
      <c r="M1149" s="41"/>
      <c r="N1149" s="66">
        <f>IFERROR(VLOOKUP(Table49[[#This Row],[ITEM CODE]],Table2[[#All],[Item Code]:[Unit Cost]],10,0),0)</f>
        <v>0</v>
      </c>
      <c r="O1149" s="134">
        <f>IFERROR(VLOOKUP(Table49[[#This Row],[ITEM CODE]],Table2[[#All],[Item Code]:[Unit Cost]],10,0),0)</f>
        <v>0</v>
      </c>
      <c r="P1149" s="56"/>
      <c r="Q1149" s="58"/>
      <c r="R1149" s="58">
        <f>Table49[[#This Row],[QUANTITY]]*Table49[[#This Row],[INV Prices]]</f>
        <v>0</v>
      </c>
      <c r="S1149" s="67"/>
      <c r="V1149" s="41"/>
      <c r="W1149" s="4" t="str">
        <f>IFERROR(VLOOKUP(Table49[[#This Row],[ITEM CODE]],Table2[[Item Code]:[Category ]],6,0),"")</f>
        <v/>
      </c>
      <c r="X1149" s="1" t="str">
        <f>IFERROR(VLOOKUP(Table49[[#This Row],[ITEM CODE]],Table2[[Item Code]:[Sub Category]],7,0),"")</f>
        <v/>
      </c>
      <c r="Y1149" s="68" t="str">
        <f>Table49[[#This Row],[PO Number]]&amp;COUNTIFS($E$5:E1149,E1149)</f>
        <v>0</v>
      </c>
    </row>
    <row r="1150" spans="1:25" ht="14.7" customHeight="1" x14ac:dyDescent="0.3">
      <c r="A1150" s="1" t="str">
        <f>IF(Table49[[#This Row],[ITEM NAME]]="","",ROW()-4)</f>
        <v/>
      </c>
      <c r="B1150" s="68"/>
      <c r="C1150" s="4" t="str">
        <f>IFERROR(VLOOKUP(B1150,Table14[],3,0),"")</f>
        <v/>
      </c>
      <c r="D1150" s="4" t="str">
        <f>IFERROR(VLOOKUP(B1150,Table14[],2,0),"")</f>
        <v/>
      </c>
      <c r="E1150" s="4"/>
      <c r="H1150" s="41" t="str">
        <f>IFERROR(VLOOKUP(Table49[[#This Row],[ITEM CODE]],Table2[[Item Code]:[Master Name]],2,0),"")</f>
        <v/>
      </c>
      <c r="I1150" s="41"/>
      <c r="J1150" s="65" t="str">
        <f>IFERROR(VLOOKUP(Table49[[#This Row],[ITEM CODE]],Table2[[Item Code]:[Master Name]],3,0),"")</f>
        <v/>
      </c>
      <c r="K1150" s="1" t="str">
        <f>IFERROR(VLOOKUP(Table49[[#This Row],[ITEM CODE]],Table2[[Item Code]:[Master Name]],9,0),"")</f>
        <v/>
      </c>
      <c r="L1150" s="1" t="str">
        <f>IFERROR(VLOOKUP(Table49[[#This Row],[ITEM CODE]],Table2[[Item Code]:[Master Name]],8,0),"")</f>
        <v/>
      </c>
      <c r="M1150" s="41"/>
      <c r="N1150" s="66">
        <f>IFERROR(VLOOKUP(Table49[[#This Row],[ITEM CODE]],Table2[[#All],[Item Code]:[Unit Cost]],10,0),0)</f>
        <v>0</v>
      </c>
      <c r="O1150" s="134">
        <f>IFERROR(VLOOKUP(Table49[[#This Row],[ITEM CODE]],Table2[[#All],[Item Code]:[Unit Cost]],10,0),0)</f>
        <v>0</v>
      </c>
      <c r="P1150" s="56"/>
      <c r="Q1150" s="58"/>
      <c r="R1150" s="58">
        <f>Table49[[#This Row],[QUANTITY]]*Table49[[#This Row],[INV Prices]]</f>
        <v>0</v>
      </c>
      <c r="S1150" s="67"/>
      <c r="V1150" s="41"/>
      <c r="W1150" s="4" t="str">
        <f>IFERROR(VLOOKUP(Table49[[#This Row],[ITEM CODE]],Table2[[Item Code]:[Category ]],6,0),"")</f>
        <v/>
      </c>
      <c r="X1150" s="1" t="str">
        <f>IFERROR(VLOOKUP(Table49[[#This Row],[ITEM CODE]],Table2[[Item Code]:[Sub Category]],7,0),"")</f>
        <v/>
      </c>
      <c r="Y1150" s="68" t="str">
        <f>Table49[[#This Row],[PO Number]]&amp;COUNTIFS($E$5:E1150,E1150)</f>
        <v>0</v>
      </c>
    </row>
    <row r="1151" spans="1:25" ht="14.7" customHeight="1" x14ac:dyDescent="0.3">
      <c r="A1151" s="1" t="str">
        <f>IF(Table49[[#This Row],[ITEM NAME]]="","",ROW()-4)</f>
        <v/>
      </c>
      <c r="B1151" s="68"/>
      <c r="C1151" s="4" t="str">
        <f>IFERROR(VLOOKUP(B1151,Table14[],3,0),"")</f>
        <v/>
      </c>
      <c r="D1151" s="4" t="str">
        <f>IFERROR(VLOOKUP(B1151,Table14[],2,0),"")</f>
        <v/>
      </c>
      <c r="E1151" s="4"/>
      <c r="H1151" s="41" t="str">
        <f>IFERROR(VLOOKUP(Table49[[#This Row],[ITEM CODE]],Table2[[Item Code]:[Master Name]],2,0),"")</f>
        <v/>
      </c>
      <c r="I1151" s="41"/>
      <c r="J1151" s="65" t="str">
        <f>IFERROR(VLOOKUP(Table49[[#This Row],[ITEM CODE]],Table2[[Item Code]:[Master Name]],3,0),"")</f>
        <v/>
      </c>
      <c r="K1151" s="1" t="str">
        <f>IFERROR(VLOOKUP(Table49[[#This Row],[ITEM CODE]],Table2[[Item Code]:[Master Name]],9,0),"")</f>
        <v/>
      </c>
      <c r="L1151" s="1" t="str">
        <f>IFERROR(VLOOKUP(Table49[[#This Row],[ITEM CODE]],Table2[[Item Code]:[Master Name]],8,0),"")</f>
        <v/>
      </c>
      <c r="M1151" s="41"/>
      <c r="N1151" s="66">
        <f>IFERROR(VLOOKUP(Table49[[#This Row],[ITEM CODE]],Table2[[#All],[Item Code]:[Unit Cost]],10,0),0)</f>
        <v>0</v>
      </c>
      <c r="O1151" s="134">
        <f>IFERROR(VLOOKUP(Table49[[#This Row],[ITEM CODE]],Table2[[#All],[Item Code]:[Unit Cost]],10,0),0)</f>
        <v>0</v>
      </c>
      <c r="P1151" s="56"/>
      <c r="Q1151" s="58"/>
      <c r="R1151" s="58">
        <f>Table49[[#This Row],[QUANTITY]]*Table49[[#This Row],[INV Prices]]</f>
        <v>0</v>
      </c>
      <c r="S1151" s="67"/>
      <c r="V1151" s="41"/>
      <c r="W1151" s="4" t="str">
        <f>IFERROR(VLOOKUP(Table49[[#This Row],[ITEM CODE]],Table2[[Item Code]:[Category ]],6,0),"")</f>
        <v/>
      </c>
      <c r="X1151" s="1" t="str">
        <f>IFERROR(VLOOKUP(Table49[[#This Row],[ITEM CODE]],Table2[[Item Code]:[Sub Category]],7,0),"")</f>
        <v/>
      </c>
      <c r="Y1151" s="68" t="str">
        <f>Table49[[#This Row],[PO Number]]&amp;COUNTIFS($E$5:E1151,E1151)</f>
        <v>0</v>
      </c>
    </row>
    <row r="1152" spans="1:25" ht="14.7" customHeight="1" x14ac:dyDescent="0.3">
      <c r="A1152" s="1" t="str">
        <f>IF(Table49[[#This Row],[ITEM NAME]]="","",ROW()-4)</f>
        <v/>
      </c>
      <c r="B1152" s="68"/>
      <c r="C1152" s="4" t="str">
        <f>IFERROR(VLOOKUP(B1152,Table14[],3,0),"")</f>
        <v/>
      </c>
      <c r="D1152" s="4" t="str">
        <f>IFERROR(VLOOKUP(B1152,Table14[],2,0),"")</f>
        <v/>
      </c>
      <c r="E1152" s="4"/>
      <c r="H1152" s="41" t="str">
        <f>IFERROR(VLOOKUP(Table49[[#This Row],[ITEM CODE]],Table2[[Item Code]:[Master Name]],2,0),"")</f>
        <v/>
      </c>
      <c r="I1152" s="41"/>
      <c r="J1152" s="65" t="str">
        <f>IFERROR(VLOOKUP(Table49[[#This Row],[ITEM CODE]],Table2[[Item Code]:[Master Name]],3,0),"")</f>
        <v/>
      </c>
      <c r="K1152" s="1" t="str">
        <f>IFERROR(VLOOKUP(Table49[[#This Row],[ITEM CODE]],Table2[[Item Code]:[Master Name]],9,0),"")</f>
        <v/>
      </c>
      <c r="L1152" s="1" t="str">
        <f>IFERROR(VLOOKUP(Table49[[#This Row],[ITEM CODE]],Table2[[Item Code]:[Master Name]],8,0),"")</f>
        <v/>
      </c>
      <c r="M1152" s="41"/>
      <c r="N1152" s="66">
        <f>IFERROR(VLOOKUP(Table49[[#This Row],[ITEM CODE]],Table2[[#All],[Item Code]:[Unit Cost]],10,0),0)</f>
        <v>0</v>
      </c>
      <c r="O1152" s="134">
        <f>IFERROR(VLOOKUP(Table49[[#This Row],[ITEM CODE]],Table2[[#All],[Item Code]:[Unit Cost]],10,0),0)</f>
        <v>0</v>
      </c>
      <c r="P1152" s="56"/>
      <c r="Q1152" s="58"/>
      <c r="R1152" s="58">
        <f>Table49[[#This Row],[QUANTITY]]*Table49[[#This Row],[INV Prices]]</f>
        <v>0</v>
      </c>
      <c r="S1152" s="67"/>
      <c r="V1152" s="41"/>
      <c r="W1152" s="4" t="str">
        <f>IFERROR(VLOOKUP(Table49[[#This Row],[ITEM CODE]],Table2[[Item Code]:[Category ]],6,0),"")</f>
        <v/>
      </c>
      <c r="X1152" s="1" t="str">
        <f>IFERROR(VLOOKUP(Table49[[#This Row],[ITEM CODE]],Table2[[Item Code]:[Sub Category]],7,0),"")</f>
        <v/>
      </c>
      <c r="Y1152" s="68" t="str">
        <f>Table49[[#This Row],[PO Number]]&amp;COUNTIFS($E$5:E1152,E1152)</f>
        <v>0</v>
      </c>
    </row>
    <row r="1153" spans="1:25" ht="14.7" customHeight="1" x14ac:dyDescent="0.3">
      <c r="A1153" s="1" t="str">
        <f>IF(Table49[[#This Row],[ITEM NAME]]="","",ROW()-4)</f>
        <v/>
      </c>
      <c r="B1153" s="68"/>
      <c r="C1153" s="4" t="str">
        <f>IFERROR(VLOOKUP(B1153,Table14[],3,0),"")</f>
        <v/>
      </c>
      <c r="D1153" s="4" t="str">
        <f>IFERROR(VLOOKUP(B1153,Table14[],2,0),"")</f>
        <v/>
      </c>
      <c r="E1153" s="4"/>
      <c r="H1153" s="41" t="str">
        <f>IFERROR(VLOOKUP(Table49[[#This Row],[ITEM CODE]],Table2[[Item Code]:[Master Name]],2,0),"")</f>
        <v/>
      </c>
      <c r="I1153" s="41"/>
      <c r="J1153" s="65" t="str">
        <f>IFERROR(VLOOKUP(Table49[[#This Row],[ITEM CODE]],Table2[[Item Code]:[Master Name]],3,0),"")</f>
        <v/>
      </c>
      <c r="K1153" s="1" t="str">
        <f>IFERROR(VLOOKUP(Table49[[#This Row],[ITEM CODE]],Table2[[Item Code]:[Master Name]],9,0),"")</f>
        <v/>
      </c>
      <c r="L1153" s="1" t="str">
        <f>IFERROR(VLOOKUP(Table49[[#This Row],[ITEM CODE]],Table2[[Item Code]:[Master Name]],8,0),"")</f>
        <v/>
      </c>
      <c r="M1153" s="41"/>
      <c r="N1153" s="66">
        <f>IFERROR(VLOOKUP(Table49[[#This Row],[ITEM CODE]],Table2[[#All],[Item Code]:[Unit Cost]],10,0),0)</f>
        <v>0</v>
      </c>
      <c r="O1153" s="134">
        <f>IFERROR(VLOOKUP(Table49[[#This Row],[ITEM CODE]],Table2[[#All],[Item Code]:[Unit Cost]],10,0),0)</f>
        <v>0</v>
      </c>
      <c r="P1153" s="56"/>
      <c r="Q1153" s="58"/>
      <c r="R1153" s="58">
        <f>Table49[[#This Row],[QUANTITY]]*Table49[[#This Row],[INV Prices]]</f>
        <v>0</v>
      </c>
      <c r="S1153" s="67"/>
      <c r="V1153" s="41"/>
      <c r="W1153" s="4" t="str">
        <f>IFERROR(VLOOKUP(Table49[[#This Row],[ITEM CODE]],Table2[[Item Code]:[Category ]],6,0),"")</f>
        <v/>
      </c>
      <c r="X1153" s="1" t="str">
        <f>IFERROR(VLOOKUP(Table49[[#This Row],[ITEM CODE]],Table2[[Item Code]:[Sub Category]],7,0),"")</f>
        <v/>
      </c>
      <c r="Y1153" s="68" t="str">
        <f>Table49[[#This Row],[PO Number]]&amp;COUNTIFS($E$5:E1153,E1153)</f>
        <v>0</v>
      </c>
    </row>
    <row r="1154" spans="1:25" ht="14.7" customHeight="1" x14ac:dyDescent="0.3">
      <c r="A1154" s="1" t="str">
        <f>IF(Table49[[#This Row],[ITEM NAME]]="","",ROW()-4)</f>
        <v/>
      </c>
      <c r="B1154" s="68"/>
      <c r="C1154" s="4" t="str">
        <f>IFERROR(VLOOKUP(B1154,Table14[],3,0),"")</f>
        <v/>
      </c>
      <c r="D1154" s="4" t="str">
        <f>IFERROR(VLOOKUP(B1154,Table14[],2,0),"")</f>
        <v/>
      </c>
      <c r="E1154" s="4"/>
      <c r="H1154" s="41" t="str">
        <f>IFERROR(VLOOKUP(Table49[[#This Row],[ITEM CODE]],Table2[[Item Code]:[Master Name]],2,0),"")</f>
        <v/>
      </c>
      <c r="I1154" s="41"/>
      <c r="J1154" s="65" t="str">
        <f>IFERROR(VLOOKUP(Table49[[#This Row],[ITEM CODE]],Table2[[Item Code]:[Master Name]],3,0),"")</f>
        <v/>
      </c>
      <c r="K1154" s="1" t="str">
        <f>IFERROR(VLOOKUP(Table49[[#This Row],[ITEM CODE]],Table2[[Item Code]:[Master Name]],9,0),"")</f>
        <v/>
      </c>
      <c r="L1154" s="1" t="str">
        <f>IFERROR(VLOOKUP(Table49[[#This Row],[ITEM CODE]],Table2[[Item Code]:[Master Name]],8,0),"")</f>
        <v/>
      </c>
      <c r="M1154" s="41"/>
      <c r="N1154" s="66">
        <f>IFERROR(VLOOKUP(Table49[[#This Row],[ITEM CODE]],Table2[[#All],[Item Code]:[Unit Cost]],10,0),0)</f>
        <v>0</v>
      </c>
      <c r="O1154" s="134">
        <f>IFERROR(VLOOKUP(Table49[[#This Row],[ITEM CODE]],Table2[[#All],[Item Code]:[Unit Cost]],10,0),0)</f>
        <v>0</v>
      </c>
      <c r="P1154" s="56"/>
      <c r="Q1154" s="58"/>
      <c r="R1154" s="58">
        <f>Table49[[#This Row],[QUANTITY]]*Table49[[#This Row],[INV Prices]]</f>
        <v>0</v>
      </c>
      <c r="S1154" s="67"/>
      <c r="V1154" s="41"/>
      <c r="W1154" s="4" t="str">
        <f>IFERROR(VLOOKUP(Table49[[#This Row],[ITEM CODE]],Table2[[Item Code]:[Category ]],6,0),"")</f>
        <v/>
      </c>
      <c r="X1154" s="1" t="str">
        <f>IFERROR(VLOOKUP(Table49[[#This Row],[ITEM CODE]],Table2[[Item Code]:[Sub Category]],7,0),"")</f>
        <v/>
      </c>
      <c r="Y1154" s="68" t="str">
        <f>Table49[[#This Row],[PO Number]]&amp;COUNTIFS($E$5:E1154,E1154)</f>
        <v>0</v>
      </c>
    </row>
    <row r="1155" spans="1:25" ht="14.7" customHeight="1" x14ac:dyDescent="0.3">
      <c r="A1155" s="1" t="str">
        <f>IF(Table49[[#This Row],[ITEM NAME]]="","",ROW()-4)</f>
        <v/>
      </c>
      <c r="B1155" s="68"/>
      <c r="C1155" s="4" t="str">
        <f>IFERROR(VLOOKUP(B1155,Table14[],3,0),"")</f>
        <v/>
      </c>
      <c r="D1155" s="4" t="str">
        <f>IFERROR(VLOOKUP(B1155,Table14[],2,0),"")</f>
        <v/>
      </c>
      <c r="E1155" s="4"/>
      <c r="H1155" s="41" t="str">
        <f>IFERROR(VLOOKUP(Table49[[#This Row],[ITEM CODE]],Table2[[Item Code]:[Master Name]],2,0),"")</f>
        <v/>
      </c>
      <c r="I1155" s="41"/>
      <c r="J1155" s="65" t="str">
        <f>IFERROR(VLOOKUP(Table49[[#This Row],[ITEM CODE]],Table2[[Item Code]:[Master Name]],3,0),"")</f>
        <v/>
      </c>
      <c r="K1155" s="1" t="str">
        <f>IFERROR(VLOOKUP(Table49[[#This Row],[ITEM CODE]],Table2[[Item Code]:[Master Name]],9,0),"")</f>
        <v/>
      </c>
      <c r="L1155" s="1" t="str">
        <f>IFERROR(VLOOKUP(Table49[[#This Row],[ITEM CODE]],Table2[[Item Code]:[Master Name]],8,0),"")</f>
        <v/>
      </c>
      <c r="M1155" s="41"/>
      <c r="N1155" s="66">
        <f>IFERROR(VLOOKUP(Table49[[#This Row],[ITEM CODE]],Table2[[#All],[Item Code]:[Unit Cost]],10,0),0)</f>
        <v>0</v>
      </c>
      <c r="O1155" s="134">
        <f>IFERROR(VLOOKUP(Table49[[#This Row],[ITEM CODE]],Table2[[#All],[Item Code]:[Unit Cost]],10,0),0)</f>
        <v>0</v>
      </c>
      <c r="P1155" s="56"/>
      <c r="Q1155" s="58"/>
      <c r="R1155" s="58">
        <f>Table49[[#This Row],[QUANTITY]]*Table49[[#This Row],[INV Prices]]</f>
        <v>0</v>
      </c>
      <c r="S1155" s="67"/>
      <c r="V1155" s="41"/>
      <c r="W1155" s="4" t="str">
        <f>IFERROR(VLOOKUP(Table49[[#This Row],[ITEM CODE]],Table2[[Item Code]:[Category ]],6,0),"")</f>
        <v/>
      </c>
      <c r="X1155" s="1" t="str">
        <f>IFERROR(VLOOKUP(Table49[[#This Row],[ITEM CODE]],Table2[[Item Code]:[Sub Category]],7,0),"")</f>
        <v/>
      </c>
      <c r="Y1155" s="68" t="str">
        <f>Table49[[#This Row],[PO Number]]&amp;COUNTIFS($E$5:E1155,E1155)</f>
        <v>0</v>
      </c>
    </row>
    <row r="1156" spans="1:25" ht="14.7" customHeight="1" x14ac:dyDescent="0.3">
      <c r="A1156" s="1" t="str">
        <f>IF(Table49[[#This Row],[ITEM NAME]]="","",ROW()-4)</f>
        <v/>
      </c>
      <c r="B1156" s="68"/>
      <c r="C1156" s="4" t="str">
        <f>IFERROR(VLOOKUP(B1156,Table14[],3,0),"")</f>
        <v/>
      </c>
      <c r="D1156" s="4" t="str">
        <f>IFERROR(VLOOKUP(B1156,Table14[],2,0),"")</f>
        <v/>
      </c>
      <c r="E1156" s="4"/>
      <c r="H1156" s="41" t="str">
        <f>IFERROR(VLOOKUP(Table49[[#This Row],[ITEM CODE]],Table2[[Item Code]:[Master Name]],2,0),"")</f>
        <v/>
      </c>
      <c r="I1156" s="41"/>
      <c r="J1156" s="65" t="str">
        <f>IFERROR(VLOOKUP(Table49[[#This Row],[ITEM CODE]],Table2[[Item Code]:[Master Name]],3,0),"")</f>
        <v/>
      </c>
      <c r="K1156" s="1" t="str">
        <f>IFERROR(VLOOKUP(Table49[[#This Row],[ITEM CODE]],Table2[[Item Code]:[Master Name]],9,0),"")</f>
        <v/>
      </c>
      <c r="L1156" s="1" t="str">
        <f>IFERROR(VLOOKUP(Table49[[#This Row],[ITEM CODE]],Table2[[Item Code]:[Master Name]],8,0),"")</f>
        <v/>
      </c>
      <c r="M1156" s="41"/>
      <c r="N1156" s="66">
        <f>IFERROR(VLOOKUP(Table49[[#This Row],[ITEM CODE]],Table2[[#All],[Item Code]:[Unit Cost]],10,0),0)</f>
        <v>0</v>
      </c>
      <c r="O1156" s="134">
        <f>IFERROR(VLOOKUP(Table49[[#This Row],[ITEM CODE]],Table2[[#All],[Item Code]:[Unit Cost]],10,0),0)</f>
        <v>0</v>
      </c>
      <c r="P1156" s="56"/>
      <c r="Q1156" s="58"/>
      <c r="R1156" s="58">
        <f>Table49[[#This Row],[QUANTITY]]*Table49[[#This Row],[INV Prices]]</f>
        <v>0</v>
      </c>
      <c r="S1156" s="67"/>
      <c r="V1156" s="41"/>
      <c r="W1156" s="4" t="str">
        <f>IFERROR(VLOOKUP(Table49[[#This Row],[ITEM CODE]],Table2[[Item Code]:[Category ]],6,0),"")</f>
        <v/>
      </c>
      <c r="X1156" s="1" t="str">
        <f>IFERROR(VLOOKUP(Table49[[#This Row],[ITEM CODE]],Table2[[Item Code]:[Sub Category]],7,0),"")</f>
        <v/>
      </c>
      <c r="Y1156" s="68" t="str">
        <f>Table49[[#This Row],[PO Number]]&amp;COUNTIFS($E$5:E1156,E1156)</f>
        <v>0</v>
      </c>
    </row>
    <row r="1157" spans="1:25" ht="14.7" customHeight="1" x14ac:dyDescent="0.3">
      <c r="A1157" s="1" t="str">
        <f>IF(Table49[[#This Row],[ITEM NAME]]="","",ROW()-4)</f>
        <v/>
      </c>
      <c r="B1157" s="68"/>
      <c r="C1157" s="4" t="str">
        <f>IFERROR(VLOOKUP(B1157,Table14[],3,0),"")</f>
        <v/>
      </c>
      <c r="D1157" s="4" t="str">
        <f>IFERROR(VLOOKUP(B1157,Table14[],2,0),"")</f>
        <v/>
      </c>
      <c r="E1157" s="4"/>
      <c r="H1157" s="41" t="str">
        <f>IFERROR(VLOOKUP(Table49[[#This Row],[ITEM CODE]],Table2[[Item Code]:[Master Name]],2,0),"")</f>
        <v/>
      </c>
      <c r="I1157" s="41"/>
      <c r="J1157" s="65" t="str">
        <f>IFERROR(VLOOKUP(Table49[[#This Row],[ITEM CODE]],Table2[[Item Code]:[Master Name]],3,0),"")</f>
        <v/>
      </c>
      <c r="K1157" s="1" t="str">
        <f>IFERROR(VLOOKUP(Table49[[#This Row],[ITEM CODE]],Table2[[Item Code]:[Master Name]],9,0),"")</f>
        <v/>
      </c>
      <c r="L1157" s="1" t="str">
        <f>IFERROR(VLOOKUP(Table49[[#This Row],[ITEM CODE]],Table2[[Item Code]:[Master Name]],8,0),"")</f>
        <v/>
      </c>
      <c r="M1157" s="41"/>
      <c r="N1157" s="66">
        <f>IFERROR(VLOOKUP(Table49[[#This Row],[ITEM CODE]],Table2[[#All],[Item Code]:[Unit Cost]],10,0),0)</f>
        <v>0</v>
      </c>
      <c r="O1157" s="134">
        <f>IFERROR(VLOOKUP(Table49[[#This Row],[ITEM CODE]],Table2[[#All],[Item Code]:[Unit Cost]],10,0),0)</f>
        <v>0</v>
      </c>
      <c r="P1157" s="56"/>
      <c r="Q1157" s="58"/>
      <c r="R1157" s="58">
        <f>Table49[[#This Row],[QUANTITY]]*Table49[[#This Row],[INV Prices]]</f>
        <v>0</v>
      </c>
      <c r="S1157" s="67"/>
      <c r="V1157" s="41"/>
      <c r="W1157" s="4" t="str">
        <f>IFERROR(VLOOKUP(Table49[[#This Row],[ITEM CODE]],Table2[[Item Code]:[Category ]],6,0),"")</f>
        <v/>
      </c>
      <c r="X1157" s="1" t="str">
        <f>IFERROR(VLOOKUP(Table49[[#This Row],[ITEM CODE]],Table2[[Item Code]:[Sub Category]],7,0),"")</f>
        <v/>
      </c>
      <c r="Y1157" s="68" t="str">
        <f>Table49[[#This Row],[PO Number]]&amp;COUNTIFS($E$5:E1157,E1157)</f>
        <v>0</v>
      </c>
    </row>
    <row r="1158" spans="1:25" ht="14.7" customHeight="1" x14ac:dyDescent="0.3">
      <c r="A1158" s="1" t="str">
        <f>IF(Table49[[#This Row],[ITEM NAME]]="","",ROW()-4)</f>
        <v/>
      </c>
      <c r="B1158" s="68"/>
      <c r="C1158" s="4" t="str">
        <f>IFERROR(VLOOKUP(B1158,Table14[],3,0),"")</f>
        <v/>
      </c>
      <c r="D1158" s="4" t="str">
        <f>IFERROR(VLOOKUP(B1158,Table14[],2,0),"")</f>
        <v/>
      </c>
      <c r="E1158" s="4"/>
      <c r="H1158" s="41" t="str">
        <f>IFERROR(VLOOKUP(Table49[[#This Row],[ITEM CODE]],Table2[[Item Code]:[Master Name]],2,0),"")</f>
        <v/>
      </c>
      <c r="I1158" s="41"/>
      <c r="J1158" s="65" t="str">
        <f>IFERROR(VLOOKUP(Table49[[#This Row],[ITEM CODE]],Table2[[Item Code]:[Master Name]],3,0),"")</f>
        <v/>
      </c>
      <c r="K1158" s="1" t="str">
        <f>IFERROR(VLOOKUP(Table49[[#This Row],[ITEM CODE]],Table2[[Item Code]:[Master Name]],9,0),"")</f>
        <v/>
      </c>
      <c r="L1158" s="1" t="str">
        <f>IFERROR(VLOOKUP(Table49[[#This Row],[ITEM CODE]],Table2[[Item Code]:[Master Name]],8,0),"")</f>
        <v/>
      </c>
      <c r="M1158" s="41"/>
      <c r="N1158" s="66">
        <f>IFERROR(VLOOKUP(Table49[[#This Row],[ITEM CODE]],Table2[[#All],[Item Code]:[Unit Cost]],10,0),0)</f>
        <v>0</v>
      </c>
      <c r="O1158" s="134">
        <f>IFERROR(VLOOKUP(Table49[[#This Row],[ITEM CODE]],Table2[[#All],[Item Code]:[Unit Cost]],10,0),0)</f>
        <v>0</v>
      </c>
      <c r="P1158" s="56"/>
      <c r="Q1158" s="58"/>
      <c r="R1158" s="58">
        <f>Table49[[#This Row],[QUANTITY]]*Table49[[#This Row],[INV Prices]]</f>
        <v>0</v>
      </c>
      <c r="S1158" s="67"/>
      <c r="V1158" s="41"/>
      <c r="W1158" s="4" t="str">
        <f>IFERROR(VLOOKUP(Table49[[#This Row],[ITEM CODE]],Table2[[Item Code]:[Category ]],6,0),"")</f>
        <v/>
      </c>
      <c r="X1158" s="1" t="str">
        <f>IFERROR(VLOOKUP(Table49[[#This Row],[ITEM CODE]],Table2[[Item Code]:[Sub Category]],7,0),"")</f>
        <v/>
      </c>
      <c r="Y1158" s="68" t="str">
        <f>Table49[[#This Row],[PO Number]]&amp;COUNTIFS($E$5:E1158,E1158)</f>
        <v>0</v>
      </c>
    </row>
    <row r="1159" spans="1:25" ht="14.7" customHeight="1" x14ac:dyDescent="0.3">
      <c r="A1159" s="1" t="str">
        <f>IF(Table49[[#This Row],[ITEM NAME]]="","",ROW()-4)</f>
        <v/>
      </c>
      <c r="B1159" s="68"/>
      <c r="C1159" s="4" t="str">
        <f>IFERROR(VLOOKUP(B1159,Table14[],3,0),"")</f>
        <v/>
      </c>
      <c r="D1159" s="4" t="str">
        <f>IFERROR(VLOOKUP(B1159,Table14[],2,0),"")</f>
        <v/>
      </c>
      <c r="E1159" s="4"/>
      <c r="H1159" s="41" t="str">
        <f>IFERROR(VLOOKUP(Table49[[#This Row],[ITEM CODE]],Table2[[Item Code]:[Master Name]],2,0),"")</f>
        <v/>
      </c>
      <c r="I1159" s="41"/>
      <c r="J1159" s="65" t="str">
        <f>IFERROR(VLOOKUP(Table49[[#This Row],[ITEM CODE]],Table2[[Item Code]:[Master Name]],3,0),"")</f>
        <v/>
      </c>
      <c r="K1159" s="1" t="str">
        <f>IFERROR(VLOOKUP(Table49[[#This Row],[ITEM CODE]],Table2[[Item Code]:[Master Name]],9,0),"")</f>
        <v/>
      </c>
      <c r="L1159" s="1" t="str">
        <f>IFERROR(VLOOKUP(Table49[[#This Row],[ITEM CODE]],Table2[[Item Code]:[Master Name]],8,0),"")</f>
        <v/>
      </c>
      <c r="M1159" s="41"/>
      <c r="N1159" s="66">
        <f>IFERROR(VLOOKUP(Table49[[#This Row],[ITEM CODE]],Table2[[#All],[Item Code]:[Unit Cost]],10,0),0)</f>
        <v>0</v>
      </c>
      <c r="O1159" s="134">
        <f>IFERROR(VLOOKUP(Table49[[#This Row],[ITEM CODE]],Table2[[#All],[Item Code]:[Unit Cost]],10,0),0)</f>
        <v>0</v>
      </c>
      <c r="P1159" s="56"/>
      <c r="Q1159" s="58"/>
      <c r="R1159" s="58">
        <f>Table49[[#This Row],[QUANTITY]]*Table49[[#This Row],[INV Prices]]</f>
        <v>0</v>
      </c>
      <c r="S1159" s="67"/>
      <c r="V1159" s="41"/>
      <c r="W1159" s="4" t="str">
        <f>IFERROR(VLOOKUP(Table49[[#This Row],[ITEM CODE]],Table2[[Item Code]:[Category ]],6,0),"")</f>
        <v/>
      </c>
      <c r="X1159" s="1" t="str">
        <f>IFERROR(VLOOKUP(Table49[[#This Row],[ITEM CODE]],Table2[[Item Code]:[Sub Category]],7,0),"")</f>
        <v/>
      </c>
      <c r="Y1159" s="68" t="str">
        <f>Table49[[#This Row],[PO Number]]&amp;COUNTIFS($E$5:E1159,E1159)</f>
        <v>0</v>
      </c>
    </row>
    <row r="1160" spans="1:25" ht="14.7" customHeight="1" x14ac:dyDescent="0.3">
      <c r="A1160" s="1" t="str">
        <f>IF(Table49[[#This Row],[ITEM NAME]]="","",ROW()-4)</f>
        <v/>
      </c>
      <c r="B1160" s="68"/>
      <c r="C1160" s="4" t="str">
        <f>IFERROR(VLOOKUP(B1160,Table14[],3,0),"")</f>
        <v/>
      </c>
      <c r="D1160" s="4" t="str">
        <f>IFERROR(VLOOKUP(B1160,Table14[],2,0),"")</f>
        <v/>
      </c>
      <c r="E1160" s="4"/>
      <c r="H1160" s="41" t="str">
        <f>IFERROR(VLOOKUP(Table49[[#This Row],[ITEM CODE]],Table2[[Item Code]:[Master Name]],2,0),"")</f>
        <v/>
      </c>
      <c r="I1160" s="41"/>
      <c r="J1160" s="65" t="str">
        <f>IFERROR(VLOOKUP(Table49[[#This Row],[ITEM CODE]],Table2[[Item Code]:[Master Name]],3,0),"")</f>
        <v/>
      </c>
      <c r="K1160" s="1" t="str">
        <f>IFERROR(VLOOKUP(Table49[[#This Row],[ITEM CODE]],Table2[[Item Code]:[Master Name]],9,0),"")</f>
        <v/>
      </c>
      <c r="L1160" s="1" t="str">
        <f>IFERROR(VLOOKUP(Table49[[#This Row],[ITEM CODE]],Table2[[Item Code]:[Master Name]],8,0),"")</f>
        <v/>
      </c>
      <c r="M1160" s="41"/>
      <c r="N1160" s="66">
        <f>IFERROR(VLOOKUP(Table49[[#This Row],[ITEM CODE]],Table2[[#All],[Item Code]:[Unit Cost]],10,0),0)</f>
        <v>0</v>
      </c>
      <c r="O1160" s="134">
        <f>IFERROR(VLOOKUP(Table49[[#This Row],[ITEM CODE]],Table2[[#All],[Item Code]:[Unit Cost]],10,0),0)</f>
        <v>0</v>
      </c>
      <c r="P1160" s="56"/>
      <c r="Q1160" s="58"/>
      <c r="R1160" s="58">
        <f>Table49[[#This Row],[QUANTITY]]*Table49[[#This Row],[INV Prices]]</f>
        <v>0</v>
      </c>
      <c r="S1160" s="67"/>
      <c r="V1160" s="41"/>
      <c r="W1160" s="4" t="str">
        <f>IFERROR(VLOOKUP(Table49[[#This Row],[ITEM CODE]],Table2[[Item Code]:[Category ]],6,0),"")</f>
        <v/>
      </c>
      <c r="X1160" s="1" t="str">
        <f>IFERROR(VLOOKUP(Table49[[#This Row],[ITEM CODE]],Table2[[Item Code]:[Sub Category]],7,0),"")</f>
        <v/>
      </c>
      <c r="Y1160" s="68" t="str">
        <f>Table49[[#This Row],[PO Number]]&amp;COUNTIFS($E$5:E1160,E1160)</f>
        <v>0</v>
      </c>
    </row>
    <row r="1161" spans="1:25" ht="14.7" customHeight="1" x14ac:dyDescent="0.3">
      <c r="A1161" s="1" t="str">
        <f>IF(Table49[[#This Row],[ITEM NAME]]="","",ROW()-4)</f>
        <v/>
      </c>
      <c r="B1161" s="68"/>
      <c r="C1161" s="4" t="str">
        <f>IFERROR(VLOOKUP(B1161,Table14[],3,0),"")</f>
        <v/>
      </c>
      <c r="D1161" s="4" t="str">
        <f>IFERROR(VLOOKUP(B1161,Table14[],2,0),"")</f>
        <v/>
      </c>
      <c r="E1161" s="4"/>
      <c r="H1161" s="41" t="str">
        <f>IFERROR(VLOOKUP(Table49[[#This Row],[ITEM CODE]],Table2[[Item Code]:[Master Name]],2,0),"")</f>
        <v/>
      </c>
      <c r="I1161" s="41"/>
      <c r="J1161" s="65" t="str">
        <f>IFERROR(VLOOKUP(Table49[[#This Row],[ITEM CODE]],Table2[[Item Code]:[Master Name]],3,0),"")</f>
        <v/>
      </c>
      <c r="K1161" s="1" t="str">
        <f>IFERROR(VLOOKUP(Table49[[#This Row],[ITEM CODE]],Table2[[Item Code]:[Master Name]],9,0),"")</f>
        <v/>
      </c>
      <c r="L1161" s="1" t="str">
        <f>IFERROR(VLOOKUP(Table49[[#This Row],[ITEM CODE]],Table2[[Item Code]:[Master Name]],8,0),"")</f>
        <v/>
      </c>
      <c r="M1161" s="41"/>
      <c r="N1161" s="66">
        <f>IFERROR(VLOOKUP(Table49[[#This Row],[ITEM CODE]],Table2[[#All],[Item Code]:[Unit Cost]],10,0),0)</f>
        <v>0</v>
      </c>
      <c r="O1161" s="134">
        <f>IFERROR(VLOOKUP(Table49[[#This Row],[ITEM CODE]],Table2[[#All],[Item Code]:[Unit Cost]],10,0),0)</f>
        <v>0</v>
      </c>
      <c r="P1161" s="56"/>
      <c r="Q1161" s="58"/>
      <c r="R1161" s="58">
        <f>Table49[[#This Row],[QUANTITY]]*Table49[[#This Row],[INV Prices]]</f>
        <v>0</v>
      </c>
      <c r="S1161" s="67"/>
      <c r="V1161" s="41"/>
      <c r="W1161" s="4" t="str">
        <f>IFERROR(VLOOKUP(Table49[[#This Row],[ITEM CODE]],Table2[[Item Code]:[Category ]],6,0),"")</f>
        <v/>
      </c>
      <c r="X1161" s="1" t="str">
        <f>IFERROR(VLOOKUP(Table49[[#This Row],[ITEM CODE]],Table2[[Item Code]:[Sub Category]],7,0),"")</f>
        <v/>
      </c>
      <c r="Y1161" s="68" t="str">
        <f>Table49[[#This Row],[PO Number]]&amp;COUNTIFS($E$5:E1161,E1161)</f>
        <v>0</v>
      </c>
    </row>
    <row r="1162" spans="1:25" ht="14.7" customHeight="1" x14ac:dyDescent="0.3">
      <c r="A1162" s="1" t="str">
        <f>IF(Table49[[#This Row],[ITEM NAME]]="","",ROW()-4)</f>
        <v/>
      </c>
      <c r="B1162" s="68"/>
      <c r="C1162" s="4" t="str">
        <f>IFERROR(VLOOKUP(B1162,Table14[],3,0),"")</f>
        <v/>
      </c>
      <c r="D1162" s="4" t="str">
        <f>IFERROR(VLOOKUP(B1162,Table14[],2,0),"")</f>
        <v/>
      </c>
      <c r="E1162" s="4"/>
      <c r="H1162" s="41" t="str">
        <f>IFERROR(VLOOKUP(Table49[[#This Row],[ITEM CODE]],Table2[[Item Code]:[Master Name]],2,0),"")</f>
        <v/>
      </c>
      <c r="I1162" s="41"/>
      <c r="J1162" s="65" t="str">
        <f>IFERROR(VLOOKUP(Table49[[#This Row],[ITEM CODE]],Table2[[Item Code]:[Master Name]],3,0),"")</f>
        <v/>
      </c>
      <c r="K1162" s="1" t="str">
        <f>IFERROR(VLOOKUP(Table49[[#This Row],[ITEM CODE]],Table2[[Item Code]:[Master Name]],9,0),"")</f>
        <v/>
      </c>
      <c r="L1162" s="1" t="str">
        <f>IFERROR(VLOOKUP(Table49[[#This Row],[ITEM CODE]],Table2[[Item Code]:[Master Name]],8,0),"")</f>
        <v/>
      </c>
      <c r="M1162" s="41"/>
      <c r="N1162" s="66">
        <f>IFERROR(VLOOKUP(Table49[[#This Row],[ITEM CODE]],Table2[[#All],[Item Code]:[Unit Cost]],10,0),0)</f>
        <v>0</v>
      </c>
      <c r="O1162" s="134">
        <f>IFERROR(VLOOKUP(Table49[[#This Row],[ITEM CODE]],Table2[[#All],[Item Code]:[Unit Cost]],10,0),0)</f>
        <v>0</v>
      </c>
      <c r="P1162" s="56"/>
      <c r="Q1162" s="58"/>
      <c r="R1162" s="58">
        <f>Table49[[#This Row],[QUANTITY]]*Table49[[#This Row],[INV Prices]]</f>
        <v>0</v>
      </c>
      <c r="S1162" s="67"/>
      <c r="V1162" s="41"/>
      <c r="W1162" s="4" t="str">
        <f>IFERROR(VLOOKUP(Table49[[#This Row],[ITEM CODE]],Table2[[Item Code]:[Category ]],6,0),"")</f>
        <v/>
      </c>
      <c r="X1162" s="1" t="str">
        <f>IFERROR(VLOOKUP(Table49[[#This Row],[ITEM CODE]],Table2[[Item Code]:[Sub Category]],7,0),"")</f>
        <v/>
      </c>
      <c r="Y1162" s="68" t="str">
        <f>Table49[[#This Row],[PO Number]]&amp;COUNTIFS($E$5:E1162,E1162)</f>
        <v>0</v>
      </c>
    </row>
    <row r="1163" spans="1:25" ht="14.7" customHeight="1" x14ac:dyDescent="0.3">
      <c r="A1163" s="1" t="str">
        <f>IF(Table49[[#This Row],[ITEM NAME]]="","",ROW()-4)</f>
        <v/>
      </c>
      <c r="B1163" s="68"/>
      <c r="C1163" s="4" t="str">
        <f>IFERROR(VLOOKUP(B1163,Table14[],3,0),"")</f>
        <v/>
      </c>
      <c r="D1163" s="4" t="str">
        <f>IFERROR(VLOOKUP(B1163,Table14[],2,0),"")</f>
        <v/>
      </c>
      <c r="E1163" s="4"/>
      <c r="H1163" s="41" t="str">
        <f>IFERROR(VLOOKUP(Table49[[#This Row],[ITEM CODE]],Table2[[Item Code]:[Master Name]],2,0),"")</f>
        <v/>
      </c>
      <c r="I1163" s="41"/>
      <c r="J1163" s="65" t="str">
        <f>IFERROR(VLOOKUP(Table49[[#This Row],[ITEM CODE]],Table2[[Item Code]:[Master Name]],3,0),"")</f>
        <v/>
      </c>
      <c r="K1163" s="1" t="str">
        <f>IFERROR(VLOOKUP(Table49[[#This Row],[ITEM CODE]],Table2[[Item Code]:[Master Name]],9,0),"")</f>
        <v/>
      </c>
      <c r="L1163" s="1" t="str">
        <f>IFERROR(VLOOKUP(Table49[[#This Row],[ITEM CODE]],Table2[[Item Code]:[Master Name]],8,0),"")</f>
        <v/>
      </c>
      <c r="M1163" s="41"/>
      <c r="N1163" s="66">
        <f>IFERROR(VLOOKUP(Table49[[#This Row],[ITEM CODE]],Table2[[#All],[Item Code]:[Unit Cost]],10,0),0)</f>
        <v>0</v>
      </c>
      <c r="O1163" s="134">
        <f>IFERROR(VLOOKUP(Table49[[#This Row],[ITEM CODE]],Table2[[#All],[Item Code]:[Unit Cost]],10,0),0)</f>
        <v>0</v>
      </c>
      <c r="P1163" s="56"/>
      <c r="Q1163" s="58"/>
      <c r="R1163" s="58">
        <f>Table49[[#This Row],[QUANTITY]]*Table49[[#This Row],[INV Prices]]</f>
        <v>0</v>
      </c>
      <c r="S1163" s="67"/>
      <c r="V1163" s="41"/>
      <c r="W1163" s="4" t="str">
        <f>IFERROR(VLOOKUP(Table49[[#This Row],[ITEM CODE]],Table2[[Item Code]:[Category ]],6,0),"")</f>
        <v/>
      </c>
      <c r="X1163" s="1" t="str">
        <f>IFERROR(VLOOKUP(Table49[[#This Row],[ITEM CODE]],Table2[[Item Code]:[Sub Category]],7,0),"")</f>
        <v/>
      </c>
      <c r="Y1163" s="68" t="str">
        <f>Table49[[#This Row],[PO Number]]&amp;COUNTIFS($E$5:E1163,E1163)</f>
        <v>0</v>
      </c>
    </row>
    <row r="1164" spans="1:25" ht="14.7" customHeight="1" x14ac:dyDescent="0.3">
      <c r="A1164" s="1" t="str">
        <f>IF(Table49[[#This Row],[ITEM NAME]]="","",ROW()-4)</f>
        <v/>
      </c>
      <c r="B1164" s="68"/>
      <c r="C1164" s="4" t="str">
        <f>IFERROR(VLOOKUP(B1164,Table14[],3,0),"")</f>
        <v/>
      </c>
      <c r="D1164" s="4" t="str">
        <f>IFERROR(VLOOKUP(B1164,Table14[],2,0),"")</f>
        <v/>
      </c>
      <c r="E1164" s="4"/>
      <c r="H1164" s="41" t="str">
        <f>IFERROR(VLOOKUP(Table49[[#This Row],[ITEM CODE]],Table2[[Item Code]:[Master Name]],2,0),"")</f>
        <v/>
      </c>
      <c r="I1164" s="41"/>
      <c r="J1164" s="65" t="str">
        <f>IFERROR(VLOOKUP(Table49[[#This Row],[ITEM CODE]],Table2[[Item Code]:[Master Name]],3,0),"")</f>
        <v/>
      </c>
      <c r="K1164" s="1" t="str">
        <f>IFERROR(VLOOKUP(Table49[[#This Row],[ITEM CODE]],Table2[[Item Code]:[Master Name]],9,0),"")</f>
        <v/>
      </c>
      <c r="L1164" s="1" t="str">
        <f>IFERROR(VLOOKUP(Table49[[#This Row],[ITEM CODE]],Table2[[Item Code]:[Master Name]],8,0),"")</f>
        <v/>
      </c>
      <c r="M1164" s="41"/>
      <c r="N1164" s="66">
        <f>IFERROR(VLOOKUP(Table49[[#This Row],[ITEM CODE]],Table2[[#All],[Item Code]:[Unit Cost]],10,0),0)</f>
        <v>0</v>
      </c>
      <c r="O1164" s="134">
        <f>IFERROR(VLOOKUP(Table49[[#This Row],[ITEM CODE]],Table2[[#All],[Item Code]:[Unit Cost]],10,0),0)</f>
        <v>0</v>
      </c>
      <c r="P1164" s="56"/>
      <c r="Q1164" s="58"/>
      <c r="R1164" s="58">
        <f>Table49[[#This Row],[QUANTITY]]*Table49[[#This Row],[INV Prices]]</f>
        <v>0</v>
      </c>
      <c r="S1164" s="67"/>
      <c r="V1164" s="41"/>
      <c r="W1164" s="4" t="str">
        <f>IFERROR(VLOOKUP(Table49[[#This Row],[ITEM CODE]],Table2[[Item Code]:[Category ]],6,0),"")</f>
        <v/>
      </c>
      <c r="X1164" s="1" t="str">
        <f>IFERROR(VLOOKUP(Table49[[#This Row],[ITEM CODE]],Table2[[Item Code]:[Sub Category]],7,0),"")</f>
        <v/>
      </c>
      <c r="Y1164" s="68" t="str">
        <f>Table49[[#This Row],[PO Number]]&amp;COUNTIFS($E$5:E1164,E1164)</f>
        <v>0</v>
      </c>
    </row>
    <row r="1165" spans="1:25" ht="14.7" customHeight="1" x14ac:dyDescent="0.3">
      <c r="A1165" s="1" t="str">
        <f>IF(Table49[[#This Row],[ITEM NAME]]="","",ROW()-4)</f>
        <v/>
      </c>
      <c r="B1165" s="68"/>
      <c r="C1165" s="4" t="str">
        <f>IFERROR(VLOOKUP(B1165,Table14[],3,0),"")</f>
        <v/>
      </c>
      <c r="D1165" s="4" t="str">
        <f>IFERROR(VLOOKUP(B1165,Table14[],2,0),"")</f>
        <v/>
      </c>
      <c r="E1165" s="4"/>
      <c r="H1165" s="41" t="str">
        <f>IFERROR(VLOOKUP(Table49[[#This Row],[ITEM CODE]],Table2[[Item Code]:[Master Name]],2,0),"")</f>
        <v/>
      </c>
      <c r="I1165" s="41"/>
      <c r="J1165" s="65" t="str">
        <f>IFERROR(VLOOKUP(Table49[[#This Row],[ITEM CODE]],Table2[[Item Code]:[Master Name]],3,0),"")</f>
        <v/>
      </c>
      <c r="K1165" s="1" t="str">
        <f>IFERROR(VLOOKUP(Table49[[#This Row],[ITEM CODE]],Table2[[Item Code]:[Master Name]],9,0),"")</f>
        <v/>
      </c>
      <c r="L1165" s="1" t="str">
        <f>IFERROR(VLOOKUP(Table49[[#This Row],[ITEM CODE]],Table2[[Item Code]:[Master Name]],8,0),"")</f>
        <v/>
      </c>
      <c r="M1165" s="41"/>
      <c r="N1165" s="66">
        <f>IFERROR(VLOOKUP(Table49[[#This Row],[ITEM CODE]],Table2[[#All],[Item Code]:[Unit Cost]],10,0),0)</f>
        <v>0</v>
      </c>
      <c r="O1165" s="134">
        <f>IFERROR(VLOOKUP(Table49[[#This Row],[ITEM CODE]],Table2[[#All],[Item Code]:[Unit Cost]],10,0),0)</f>
        <v>0</v>
      </c>
      <c r="P1165" s="56"/>
      <c r="Q1165" s="58"/>
      <c r="R1165" s="58">
        <f>Table49[[#This Row],[QUANTITY]]*Table49[[#This Row],[INV Prices]]</f>
        <v>0</v>
      </c>
      <c r="S1165" s="67"/>
      <c r="V1165" s="41"/>
      <c r="W1165" s="4" t="str">
        <f>IFERROR(VLOOKUP(Table49[[#This Row],[ITEM CODE]],Table2[[Item Code]:[Category ]],6,0),"")</f>
        <v/>
      </c>
      <c r="X1165" s="1" t="str">
        <f>IFERROR(VLOOKUP(Table49[[#This Row],[ITEM CODE]],Table2[[Item Code]:[Sub Category]],7,0),"")</f>
        <v/>
      </c>
      <c r="Y1165" s="68" t="str">
        <f>Table49[[#This Row],[PO Number]]&amp;COUNTIFS($E$5:E1165,E1165)</f>
        <v>0</v>
      </c>
    </row>
    <row r="1166" spans="1:25" ht="14.7" customHeight="1" x14ac:dyDescent="0.3">
      <c r="A1166" s="1" t="str">
        <f>IF(Table49[[#This Row],[ITEM NAME]]="","",ROW()-4)</f>
        <v/>
      </c>
      <c r="B1166" s="68"/>
      <c r="C1166" s="4" t="str">
        <f>IFERROR(VLOOKUP(B1166,Table14[],3,0),"")</f>
        <v/>
      </c>
      <c r="D1166" s="4" t="str">
        <f>IFERROR(VLOOKUP(B1166,Table14[],2,0),"")</f>
        <v/>
      </c>
      <c r="E1166" s="4"/>
      <c r="H1166" s="41" t="str">
        <f>IFERROR(VLOOKUP(Table49[[#This Row],[ITEM CODE]],Table2[[Item Code]:[Master Name]],2,0),"")</f>
        <v/>
      </c>
      <c r="I1166" s="41"/>
      <c r="J1166" s="65" t="str">
        <f>IFERROR(VLOOKUP(Table49[[#This Row],[ITEM CODE]],Table2[[Item Code]:[Master Name]],3,0),"")</f>
        <v/>
      </c>
      <c r="K1166" s="1" t="str">
        <f>IFERROR(VLOOKUP(Table49[[#This Row],[ITEM CODE]],Table2[[Item Code]:[Master Name]],9,0),"")</f>
        <v/>
      </c>
      <c r="L1166" s="1" t="str">
        <f>IFERROR(VLOOKUP(Table49[[#This Row],[ITEM CODE]],Table2[[Item Code]:[Master Name]],8,0),"")</f>
        <v/>
      </c>
      <c r="M1166" s="41"/>
      <c r="N1166" s="66">
        <f>IFERROR(VLOOKUP(Table49[[#This Row],[ITEM CODE]],Table2[[#All],[Item Code]:[Unit Cost]],10,0),0)</f>
        <v>0</v>
      </c>
      <c r="O1166" s="134">
        <f>IFERROR(VLOOKUP(Table49[[#This Row],[ITEM CODE]],Table2[[#All],[Item Code]:[Unit Cost]],10,0),0)</f>
        <v>0</v>
      </c>
      <c r="P1166" s="56"/>
      <c r="Q1166" s="58"/>
      <c r="R1166" s="58">
        <f>Table49[[#This Row],[QUANTITY]]*Table49[[#This Row],[INV Prices]]</f>
        <v>0</v>
      </c>
      <c r="S1166" s="67"/>
      <c r="V1166" s="41"/>
      <c r="W1166" s="4" t="str">
        <f>IFERROR(VLOOKUP(Table49[[#This Row],[ITEM CODE]],Table2[[Item Code]:[Category ]],6,0),"")</f>
        <v/>
      </c>
      <c r="X1166" s="1" t="str">
        <f>IFERROR(VLOOKUP(Table49[[#This Row],[ITEM CODE]],Table2[[Item Code]:[Sub Category]],7,0),"")</f>
        <v/>
      </c>
      <c r="Y1166" s="68" t="str">
        <f>Table49[[#This Row],[PO Number]]&amp;COUNTIFS($E$5:E1166,E1166)</f>
        <v>0</v>
      </c>
    </row>
    <row r="1167" spans="1:25" ht="14.7" customHeight="1" x14ac:dyDescent="0.3">
      <c r="A1167" s="1" t="str">
        <f>IF(Table49[[#This Row],[ITEM NAME]]="","",ROW()-4)</f>
        <v/>
      </c>
      <c r="B1167" s="68"/>
      <c r="C1167" s="4" t="str">
        <f>IFERROR(VLOOKUP(B1167,Table14[],3,0),"")</f>
        <v/>
      </c>
      <c r="D1167" s="4" t="str">
        <f>IFERROR(VLOOKUP(B1167,Table14[],2,0),"")</f>
        <v/>
      </c>
      <c r="E1167" s="4"/>
      <c r="H1167" s="41" t="str">
        <f>IFERROR(VLOOKUP(Table49[[#This Row],[ITEM CODE]],Table2[[Item Code]:[Master Name]],2,0),"")</f>
        <v/>
      </c>
      <c r="I1167" s="41"/>
      <c r="J1167" s="65" t="str">
        <f>IFERROR(VLOOKUP(Table49[[#This Row],[ITEM CODE]],Table2[[Item Code]:[Master Name]],3,0),"")</f>
        <v/>
      </c>
      <c r="K1167" s="1" t="str">
        <f>IFERROR(VLOOKUP(Table49[[#This Row],[ITEM CODE]],Table2[[Item Code]:[Master Name]],9,0),"")</f>
        <v/>
      </c>
      <c r="L1167" s="1" t="str">
        <f>IFERROR(VLOOKUP(Table49[[#This Row],[ITEM CODE]],Table2[[Item Code]:[Master Name]],8,0),"")</f>
        <v/>
      </c>
      <c r="M1167" s="41"/>
      <c r="N1167" s="66">
        <f>IFERROR(VLOOKUP(Table49[[#This Row],[ITEM CODE]],Table2[[#All],[Item Code]:[Unit Cost]],10,0),0)</f>
        <v>0</v>
      </c>
      <c r="O1167" s="134">
        <f>IFERROR(VLOOKUP(Table49[[#This Row],[ITEM CODE]],Table2[[#All],[Item Code]:[Unit Cost]],10,0),0)</f>
        <v>0</v>
      </c>
      <c r="P1167" s="56"/>
      <c r="Q1167" s="58"/>
      <c r="R1167" s="58">
        <f>Table49[[#This Row],[QUANTITY]]*Table49[[#This Row],[INV Prices]]</f>
        <v>0</v>
      </c>
      <c r="S1167" s="67"/>
      <c r="V1167" s="41"/>
      <c r="W1167" s="4" t="str">
        <f>IFERROR(VLOOKUP(Table49[[#This Row],[ITEM CODE]],Table2[[Item Code]:[Category ]],6,0),"")</f>
        <v/>
      </c>
      <c r="X1167" s="1" t="str">
        <f>IFERROR(VLOOKUP(Table49[[#This Row],[ITEM CODE]],Table2[[Item Code]:[Sub Category]],7,0),"")</f>
        <v/>
      </c>
      <c r="Y1167" s="68" t="str">
        <f>Table49[[#This Row],[PO Number]]&amp;COUNTIFS($E$5:E1167,E1167)</f>
        <v>0</v>
      </c>
    </row>
    <row r="1168" spans="1:25" ht="14.7" customHeight="1" x14ac:dyDescent="0.3">
      <c r="A1168" s="1" t="str">
        <f>IF(Table49[[#This Row],[ITEM NAME]]="","",ROW()-4)</f>
        <v/>
      </c>
      <c r="B1168" s="68"/>
      <c r="C1168" s="4" t="str">
        <f>IFERROR(VLOOKUP(B1168,Table14[],3,0),"")</f>
        <v/>
      </c>
      <c r="D1168" s="4" t="str">
        <f>IFERROR(VLOOKUP(B1168,Table14[],2,0),"")</f>
        <v/>
      </c>
      <c r="E1168" s="4"/>
      <c r="H1168" s="41" t="str">
        <f>IFERROR(VLOOKUP(Table49[[#This Row],[ITEM CODE]],Table2[[Item Code]:[Master Name]],2,0),"")</f>
        <v/>
      </c>
      <c r="I1168" s="41"/>
      <c r="J1168" s="65" t="str">
        <f>IFERROR(VLOOKUP(Table49[[#This Row],[ITEM CODE]],Table2[[Item Code]:[Master Name]],3,0),"")</f>
        <v/>
      </c>
      <c r="K1168" s="1" t="str">
        <f>IFERROR(VLOOKUP(Table49[[#This Row],[ITEM CODE]],Table2[[Item Code]:[Master Name]],9,0),"")</f>
        <v/>
      </c>
      <c r="L1168" s="1" t="str">
        <f>IFERROR(VLOOKUP(Table49[[#This Row],[ITEM CODE]],Table2[[Item Code]:[Master Name]],8,0),"")</f>
        <v/>
      </c>
      <c r="M1168" s="41"/>
      <c r="N1168" s="66">
        <f>IFERROR(VLOOKUP(Table49[[#This Row],[ITEM CODE]],Table2[[#All],[Item Code]:[Unit Cost]],10,0),0)</f>
        <v>0</v>
      </c>
      <c r="O1168" s="134">
        <f>IFERROR(VLOOKUP(Table49[[#This Row],[ITEM CODE]],Table2[[#All],[Item Code]:[Unit Cost]],10,0),0)</f>
        <v>0</v>
      </c>
      <c r="P1168" s="56"/>
      <c r="Q1168" s="58"/>
      <c r="R1168" s="58">
        <f>Table49[[#This Row],[QUANTITY]]*Table49[[#This Row],[INV Prices]]</f>
        <v>0</v>
      </c>
      <c r="S1168" s="67"/>
      <c r="V1168" s="41"/>
      <c r="W1168" s="4" t="str">
        <f>IFERROR(VLOOKUP(Table49[[#This Row],[ITEM CODE]],Table2[[Item Code]:[Category ]],6,0),"")</f>
        <v/>
      </c>
      <c r="X1168" s="1" t="str">
        <f>IFERROR(VLOOKUP(Table49[[#This Row],[ITEM CODE]],Table2[[Item Code]:[Sub Category]],7,0),"")</f>
        <v/>
      </c>
      <c r="Y1168" s="68" t="str">
        <f>Table49[[#This Row],[PO Number]]&amp;COUNTIFS($E$5:E1168,E1168)</f>
        <v>0</v>
      </c>
    </row>
    <row r="1169" spans="1:25" ht="14.7" customHeight="1" x14ac:dyDescent="0.3">
      <c r="A1169" s="1" t="str">
        <f>IF(Table49[[#This Row],[ITEM NAME]]="","",ROW()-4)</f>
        <v/>
      </c>
      <c r="B1169" s="68"/>
      <c r="C1169" s="4" t="str">
        <f>IFERROR(VLOOKUP(B1169,Table14[],3,0),"")</f>
        <v/>
      </c>
      <c r="D1169" s="4" t="str">
        <f>IFERROR(VLOOKUP(B1169,Table14[],2,0),"")</f>
        <v/>
      </c>
      <c r="E1169" s="4"/>
      <c r="H1169" s="41" t="str">
        <f>IFERROR(VLOOKUP(Table49[[#This Row],[ITEM CODE]],Table2[[Item Code]:[Master Name]],2,0),"")</f>
        <v/>
      </c>
      <c r="I1169" s="41"/>
      <c r="J1169" s="65" t="str">
        <f>IFERROR(VLOOKUP(Table49[[#This Row],[ITEM CODE]],Table2[[Item Code]:[Master Name]],3,0),"")</f>
        <v/>
      </c>
      <c r="K1169" s="1" t="str">
        <f>IFERROR(VLOOKUP(Table49[[#This Row],[ITEM CODE]],Table2[[Item Code]:[Master Name]],9,0),"")</f>
        <v/>
      </c>
      <c r="L1169" s="1" t="str">
        <f>IFERROR(VLOOKUP(Table49[[#This Row],[ITEM CODE]],Table2[[Item Code]:[Master Name]],8,0),"")</f>
        <v/>
      </c>
      <c r="M1169" s="41"/>
      <c r="N1169" s="66">
        <f>IFERROR(VLOOKUP(Table49[[#This Row],[ITEM CODE]],Table2[[#All],[Item Code]:[Unit Cost]],10,0),0)</f>
        <v>0</v>
      </c>
      <c r="O1169" s="134">
        <f>IFERROR(VLOOKUP(Table49[[#This Row],[ITEM CODE]],Table2[[#All],[Item Code]:[Unit Cost]],10,0),0)</f>
        <v>0</v>
      </c>
      <c r="P1169" s="56"/>
      <c r="Q1169" s="58"/>
      <c r="R1169" s="58">
        <f>Table49[[#This Row],[QUANTITY]]*Table49[[#This Row],[INV Prices]]</f>
        <v>0</v>
      </c>
      <c r="S1169" s="67"/>
      <c r="V1169" s="41"/>
      <c r="W1169" s="4" t="str">
        <f>IFERROR(VLOOKUP(Table49[[#This Row],[ITEM CODE]],Table2[[Item Code]:[Category ]],6,0),"")</f>
        <v/>
      </c>
      <c r="X1169" s="1" t="str">
        <f>IFERROR(VLOOKUP(Table49[[#This Row],[ITEM CODE]],Table2[[Item Code]:[Sub Category]],7,0),"")</f>
        <v/>
      </c>
      <c r="Y1169" s="68" t="str">
        <f>Table49[[#This Row],[PO Number]]&amp;COUNTIFS($E$5:E1169,E1169)</f>
        <v>0</v>
      </c>
    </row>
    <row r="1170" spans="1:25" ht="14.7" customHeight="1" x14ac:dyDescent="0.3">
      <c r="A1170" s="1" t="str">
        <f>IF(Table49[[#This Row],[ITEM NAME]]="","",ROW()-4)</f>
        <v/>
      </c>
      <c r="B1170" s="68"/>
      <c r="C1170" s="4" t="str">
        <f>IFERROR(VLOOKUP(B1170,Table14[],3,0),"")</f>
        <v/>
      </c>
      <c r="D1170" s="4" t="str">
        <f>IFERROR(VLOOKUP(B1170,Table14[],2,0),"")</f>
        <v/>
      </c>
      <c r="E1170" s="4"/>
      <c r="H1170" s="41" t="str">
        <f>IFERROR(VLOOKUP(Table49[[#This Row],[ITEM CODE]],Table2[[Item Code]:[Master Name]],2,0),"")</f>
        <v/>
      </c>
      <c r="I1170" s="41"/>
      <c r="J1170" s="65" t="str">
        <f>IFERROR(VLOOKUP(Table49[[#This Row],[ITEM CODE]],Table2[[Item Code]:[Master Name]],3,0),"")</f>
        <v/>
      </c>
      <c r="K1170" s="1" t="str">
        <f>IFERROR(VLOOKUP(Table49[[#This Row],[ITEM CODE]],Table2[[Item Code]:[Master Name]],9,0),"")</f>
        <v/>
      </c>
      <c r="L1170" s="1" t="str">
        <f>IFERROR(VLOOKUP(Table49[[#This Row],[ITEM CODE]],Table2[[Item Code]:[Master Name]],8,0),"")</f>
        <v/>
      </c>
      <c r="M1170" s="41"/>
      <c r="N1170" s="66">
        <f>IFERROR(VLOOKUP(Table49[[#This Row],[ITEM CODE]],Table2[[#All],[Item Code]:[Unit Cost]],10,0),0)</f>
        <v>0</v>
      </c>
      <c r="O1170" s="134">
        <f>IFERROR(VLOOKUP(Table49[[#This Row],[ITEM CODE]],Table2[[#All],[Item Code]:[Unit Cost]],10,0),0)</f>
        <v>0</v>
      </c>
      <c r="P1170" s="56"/>
      <c r="Q1170" s="58"/>
      <c r="R1170" s="58">
        <f>Table49[[#This Row],[QUANTITY]]*Table49[[#This Row],[INV Prices]]</f>
        <v>0</v>
      </c>
      <c r="S1170" s="67"/>
      <c r="V1170" s="41"/>
      <c r="W1170" s="4" t="str">
        <f>IFERROR(VLOOKUP(Table49[[#This Row],[ITEM CODE]],Table2[[Item Code]:[Category ]],6,0),"")</f>
        <v/>
      </c>
      <c r="X1170" s="1" t="str">
        <f>IFERROR(VLOOKUP(Table49[[#This Row],[ITEM CODE]],Table2[[Item Code]:[Sub Category]],7,0),"")</f>
        <v/>
      </c>
      <c r="Y1170" s="68" t="str">
        <f>Table49[[#This Row],[PO Number]]&amp;COUNTIFS($E$5:E1170,E1170)</f>
        <v>0</v>
      </c>
    </row>
    <row r="1171" spans="1:25" ht="14.7" customHeight="1" x14ac:dyDescent="0.3">
      <c r="A1171" s="1" t="str">
        <f>IF(Table49[[#This Row],[ITEM NAME]]="","",ROW()-4)</f>
        <v/>
      </c>
      <c r="B1171" s="68"/>
      <c r="C1171" s="4" t="str">
        <f>IFERROR(VLOOKUP(B1171,Table14[],3,0),"")</f>
        <v/>
      </c>
      <c r="D1171" s="4" t="str">
        <f>IFERROR(VLOOKUP(B1171,Table14[],2,0),"")</f>
        <v/>
      </c>
      <c r="E1171" s="4"/>
      <c r="H1171" s="41" t="str">
        <f>IFERROR(VLOOKUP(Table49[[#This Row],[ITEM CODE]],Table2[[Item Code]:[Master Name]],2,0),"")</f>
        <v/>
      </c>
      <c r="I1171" s="41"/>
      <c r="J1171" s="65" t="str">
        <f>IFERROR(VLOOKUP(Table49[[#This Row],[ITEM CODE]],Table2[[Item Code]:[Master Name]],3,0),"")</f>
        <v/>
      </c>
      <c r="K1171" s="1" t="str">
        <f>IFERROR(VLOOKUP(Table49[[#This Row],[ITEM CODE]],Table2[[Item Code]:[Master Name]],9,0),"")</f>
        <v/>
      </c>
      <c r="L1171" s="1" t="str">
        <f>IFERROR(VLOOKUP(Table49[[#This Row],[ITEM CODE]],Table2[[Item Code]:[Master Name]],8,0),"")</f>
        <v/>
      </c>
      <c r="M1171" s="41"/>
      <c r="N1171" s="66">
        <f>IFERROR(VLOOKUP(Table49[[#This Row],[ITEM CODE]],Table2[[#All],[Item Code]:[Unit Cost]],10,0),0)</f>
        <v>0</v>
      </c>
      <c r="O1171" s="134">
        <f>IFERROR(VLOOKUP(Table49[[#This Row],[ITEM CODE]],Table2[[#All],[Item Code]:[Unit Cost]],10,0),0)</f>
        <v>0</v>
      </c>
      <c r="P1171" s="56"/>
      <c r="Q1171" s="58"/>
      <c r="R1171" s="58">
        <f>Table49[[#This Row],[QUANTITY]]*Table49[[#This Row],[INV Prices]]</f>
        <v>0</v>
      </c>
      <c r="S1171" s="67"/>
      <c r="V1171" s="41"/>
      <c r="W1171" s="4" t="str">
        <f>IFERROR(VLOOKUP(Table49[[#This Row],[ITEM CODE]],Table2[[Item Code]:[Category ]],6,0),"")</f>
        <v/>
      </c>
      <c r="X1171" s="1" t="str">
        <f>IFERROR(VLOOKUP(Table49[[#This Row],[ITEM CODE]],Table2[[Item Code]:[Sub Category]],7,0),"")</f>
        <v/>
      </c>
      <c r="Y1171" s="68" t="str">
        <f>Table49[[#This Row],[PO Number]]&amp;COUNTIFS($E$5:E1171,E1171)</f>
        <v>0</v>
      </c>
    </row>
    <row r="1172" spans="1:25" ht="14.7" customHeight="1" x14ac:dyDescent="0.3">
      <c r="A1172" s="1" t="str">
        <f>IF(Table49[[#This Row],[ITEM NAME]]="","",ROW()-4)</f>
        <v/>
      </c>
      <c r="B1172" s="68"/>
      <c r="C1172" s="4" t="str">
        <f>IFERROR(VLOOKUP(B1172,Table14[],3,0),"")</f>
        <v/>
      </c>
      <c r="D1172" s="4" t="str">
        <f>IFERROR(VLOOKUP(B1172,Table14[],2,0),"")</f>
        <v/>
      </c>
      <c r="E1172" s="4"/>
      <c r="H1172" s="41" t="str">
        <f>IFERROR(VLOOKUP(Table49[[#This Row],[ITEM CODE]],Table2[[Item Code]:[Master Name]],2,0),"")</f>
        <v/>
      </c>
      <c r="I1172" s="41"/>
      <c r="J1172" s="65" t="str">
        <f>IFERROR(VLOOKUP(Table49[[#This Row],[ITEM CODE]],Table2[[Item Code]:[Master Name]],3,0),"")</f>
        <v/>
      </c>
      <c r="K1172" s="1" t="str">
        <f>IFERROR(VLOOKUP(Table49[[#This Row],[ITEM CODE]],Table2[[Item Code]:[Master Name]],9,0),"")</f>
        <v/>
      </c>
      <c r="L1172" s="1" t="str">
        <f>IFERROR(VLOOKUP(Table49[[#This Row],[ITEM CODE]],Table2[[Item Code]:[Master Name]],8,0),"")</f>
        <v/>
      </c>
      <c r="M1172" s="41"/>
      <c r="N1172" s="66">
        <f>IFERROR(VLOOKUP(Table49[[#This Row],[ITEM CODE]],Table2[[#All],[Item Code]:[Unit Cost]],10,0),0)</f>
        <v>0</v>
      </c>
      <c r="O1172" s="134">
        <f>IFERROR(VLOOKUP(Table49[[#This Row],[ITEM CODE]],Table2[[#All],[Item Code]:[Unit Cost]],10,0),0)</f>
        <v>0</v>
      </c>
      <c r="P1172" s="56"/>
      <c r="Q1172" s="58"/>
      <c r="R1172" s="58">
        <f>Table49[[#This Row],[QUANTITY]]*Table49[[#This Row],[INV Prices]]</f>
        <v>0</v>
      </c>
      <c r="S1172" s="67"/>
      <c r="V1172" s="41"/>
      <c r="W1172" s="4" t="str">
        <f>IFERROR(VLOOKUP(Table49[[#This Row],[ITEM CODE]],Table2[[Item Code]:[Category ]],6,0),"")</f>
        <v/>
      </c>
      <c r="X1172" s="1" t="str">
        <f>IFERROR(VLOOKUP(Table49[[#This Row],[ITEM CODE]],Table2[[Item Code]:[Sub Category]],7,0),"")</f>
        <v/>
      </c>
      <c r="Y1172" s="68" t="str">
        <f>Table49[[#This Row],[PO Number]]&amp;COUNTIFS($E$5:E1172,E1172)</f>
        <v>0</v>
      </c>
    </row>
    <row r="1173" spans="1:25" ht="14.7" customHeight="1" x14ac:dyDescent="0.3">
      <c r="A1173" s="1" t="str">
        <f>IF(Table49[[#This Row],[ITEM NAME]]="","",ROW()-4)</f>
        <v/>
      </c>
      <c r="B1173" s="68"/>
      <c r="C1173" s="4" t="str">
        <f>IFERROR(VLOOKUP(B1173,Table14[],3,0),"")</f>
        <v/>
      </c>
      <c r="D1173" s="4" t="str">
        <f>IFERROR(VLOOKUP(B1173,Table14[],2,0),"")</f>
        <v/>
      </c>
      <c r="E1173" s="4"/>
      <c r="H1173" s="41" t="str">
        <f>IFERROR(VLOOKUP(Table49[[#This Row],[ITEM CODE]],Table2[[Item Code]:[Master Name]],2,0),"")</f>
        <v/>
      </c>
      <c r="I1173" s="41"/>
      <c r="J1173" s="65" t="str">
        <f>IFERROR(VLOOKUP(Table49[[#This Row],[ITEM CODE]],Table2[[Item Code]:[Master Name]],3,0),"")</f>
        <v/>
      </c>
      <c r="K1173" s="1" t="str">
        <f>IFERROR(VLOOKUP(Table49[[#This Row],[ITEM CODE]],Table2[[Item Code]:[Master Name]],9,0),"")</f>
        <v/>
      </c>
      <c r="L1173" s="1" t="str">
        <f>IFERROR(VLOOKUP(Table49[[#This Row],[ITEM CODE]],Table2[[Item Code]:[Master Name]],8,0),"")</f>
        <v/>
      </c>
      <c r="M1173" s="41"/>
      <c r="N1173" s="66">
        <f>IFERROR(VLOOKUP(Table49[[#This Row],[ITEM CODE]],Table2[[#All],[Item Code]:[Unit Cost]],10,0),0)</f>
        <v>0</v>
      </c>
      <c r="O1173" s="134">
        <f>IFERROR(VLOOKUP(Table49[[#This Row],[ITEM CODE]],Table2[[#All],[Item Code]:[Unit Cost]],10,0),0)</f>
        <v>0</v>
      </c>
      <c r="P1173" s="56"/>
      <c r="Q1173" s="58"/>
      <c r="R1173" s="58">
        <f>Table49[[#This Row],[QUANTITY]]*Table49[[#This Row],[INV Prices]]</f>
        <v>0</v>
      </c>
      <c r="S1173" s="67"/>
      <c r="V1173" s="41"/>
      <c r="W1173" s="4" t="str">
        <f>IFERROR(VLOOKUP(Table49[[#This Row],[ITEM CODE]],Table2[[Item Code]:[Category ]],6,0),"")</f>
        <v/>
      </c>
      <c r="X1173" s="1" t="str">
        <f>IFERROR(VLOOKUP(Table49[[#This Row],[ITEM CODE]],Table2[[Item Code]:[Sub Category]],7,0),"")</f>
        <v/>
      </c>
      <c r="Y1173" s="68" t="str">
        <f>Table49[[#This Row],[PO Number]]&amp;COUNTIFS($E$5:E1173,E1173)</f>
        <v>0</v>
      </c>
    </row>
    <row r="1174" spans="1:25" ht="14.7" customHeight="1" x14ac:dyDescent="0.3">
      <c r="A1174" s="1" t="str">
        <f>IF(Table49[[#This Row],[ITEM NAME]]="","",ROW()-4)</f>
        <v/>
      </c>
      <c r="B1174" s="68"/>
      <c r="C1174" s="4" t="str">
        <f>IFERROR(VLOOKUP(B1174,Table14[],3,0),"")</f>
        <v/>
      </c>
      <c r="D1174" s="4" t="str">
        <f>IFERROR(VLOOKUP(B1174,Table14[],2,0),"")</f>
        <v/>
      </c>
      <c r="E1174" s="4"/>
      <c r="H1174" s="41" t="str">
        <f>IFERROR(VLOOKUP(Table49[[#This Row],[ITEM CODE]],Table2[[Item Code]:[Master Name]],2,0),"")</f>
        <v/>
      </c>
      <c r="I1174" s="41"/>
      <c r="J1174" s="65" t="str">
        <f>IFERROR(VLOOKUP(Table49[[#This Row],[ITEM CODE]],Table2[[Item Code]:[Master Name]],3,0),"")</f>
        <v/>
      </c>
      <c r="K1174" s="1" t="str">
        <f>IFERROR(VLOOKUP(Table49[[#This Row],[ITEM CODE]],Table2[[Item Code]:[Master Name]],9,0),"")</f>
        <v/>
      </c>
      <c r="L1174" s="1" t="str">
        <f>IFERROR(VLOOKUP(Table49[[#This Row],[ITEM CODE]],Table2[[Item Code]:[Master Name]],8,0),"")</f>
        <v/>
      </c>
      <c r="M1174" s="41"/>
      <c r="N1174" s="66">
        <f>IFERROR(VLOOKUP(Table49[[#This Row],[ITEM CODE]],Table2[[#All],[Item Code]:[Unit Cost]],10,0),0)</f>
        <v>0</v>
      </c>
      <c r="O1174" s="134">
        <f>IFERROR(VLOOKUP(Table49[[#This Row],[ITEM CODE]],Table2[[#All],[Item Code]:[Unit Cost]],10,0),0)</f>
        <v>0</v>
      </c>
      <c r="P1174" s="56"/>
      <c r="Q1174" s="58"/>
      <c r="R1174" s="58">
        <f>Table49[[#This Row],[QUANTITY]]*Table49[[#This Row],[INV Prices]]</f>
        <v>0</v>
      </c>
      <c r="S1174" s="67"/>
      <c r="V1174" s="41"/>
      <c r="W1174" s="4" t="str">
        <f>IFERROR(VLOOKUP(Table49[[#This Row],[ITEM CODE]],Table2[[Item Code]:[Category ]],6,0),"")</f>
        <v/>
      </c>
      <c r="X1174" s="1" t="str">
        <f>IFERROR(VLOOKUP(Table49[[#This Row],[ITEM CODE]],Table2[[Item Code]:[Sub Category]],7,0),"")</f>
        <v/>
      </c>
      <c r="Y1174" s="68" t="str">
        <f>Table49[[#This Row],[PO Number]]&amp;COUNTIFS($E$5:E1174,E1174)</f>
        <v>0</v>
      </c>
    </row>
    <row r="1175" spans="1:25" ht="14.7" customHeight="1" x14ac:dyDescent="0.3">
      <c r="A1175" s="1" t="str">
        <f>IF(Table49[[#This Row],[ITEM NAME]]="","",ROW()-4)</f>
        <v/>
      </c>
      <c r="B1175" s="68"/>
      <c r="C1175" s="4" t="str">
        <f>IFERROR(VLOOKUP(B1175,Table14[],3,0),"")</f>
        <v/>
      </c>
      <c r="D1175" s="4" t="str">
        <f>IFERROR(VLOOKUP(B1175,Table14[],2,0),"")</f>
        <v/>
      </c>
      <c r="E1175" s="4"/>
      <c r="H1175" s="41" t="str">
        <f>IFERROR(VLOOKUP(Table49[[#This Row],[ITEM CODE]],Table2[[Item Code]:[Master Name]],2,0),"")</f>
        <v/>
      </c>
      <c r="I1175" s="41"/>
      <c r="J1175" s="65" t="str">
        <f>IFERROR(VLOOKUP(Table49[[#This Row],[ITEM CODE]],Table2[[Item Code]:[Master Name]],3,0),"")</f>
        <v/>
      </c>
      <c r="K1175" s="1" t="str">
        <f>IFERROR(VLOOKUP(Table49[[#This Row],[ITEM CODE]],Table2[[Item Code]:[Master Name]],9,0),"")</f>
        <v/>
      </c>
      <c r="L1175" s="1" t="str">
        <f>IFERROR(VLOOKUP(Table49[[#This Row],[ITEM CODE]],Table2[[Item Code]:[Master Name]],8,0),"")</f>
        <v/>
      </c>
      <c r="M1175" s="41"/>
      <c r="N1175" s="66">
        <f>IFERROR(VLOOKUP(Table49[[#This Row],[ITEM CODE]],Table2[[#All],[Item Code]:[Unit Cost]],10,0),0)</f>
        <v>0</v>
      </c>
      <c r="O1175" s="134">
        <f>IFERROR(VLOOKUP(Table49[[#This Row],[ITEM CODE]],Table2[[#All],[Item Code]:[Unit Cost]],10,0),0)</f>
        <v>0</v>
      </c>
      <c r="P1175" s="56"/>
      <c r="Q1175" s="58"/>
      <c r="R1175" s="58">
        <f>Table49[[#This Row],[QUANTITY]]*Table49[[#This Row],[INV Prices]]</f>
        <v>0</v>
      </c>
      <c r="S1175" s="67"/>
      <c r="V1175" s="41"/>
      <c r="W1175" s="4" t="str">
        <f>IFERROR(VLOOKUP(Table49[[#This Row],[ITEM CODE]],Table2[[Item Code]:[Category ]],6,0),"")</f>
        <v/>
      </c>
      <c r="X1175" s="1" t="str">
        <f>IFERROR(VLOOKUP(Table49[[#This Row],[ITEM CODE]],Table2[[Item Code]:[Sub Category]],7,0),"")</f>
        <v/>
      </c>
      <c r="Y1175" s="68" t="str">
        <f>Table49[[#This Row],[PO Number]]&amp;COUNTIFS($E$5:E1175,E1175)</f>
        <v>0</v>
      </c>
    </row>
    <row r="1176" spans="1:25" ht="14.7" customHeight="1" x14ac:dyDescent="0.3">
      <c r="A1176" s="1" t="str">
        <f>IF(Table49[[#This Row],[ITEM NAME]]="","",ROW()-4)</f>
        <v/>
      </c>
      <c r="B1176" s="68"/>
      <c r="C1176" s="4" t="str">
        <f>IFERROR(VLOOKUP(B1176,Table14[],3,0),"")</f>
        <v/>
      </c>
      <c r="D1176" s="4" t="str">
        <f>IFERROR(VLOOKUP(B1176,Table14[],2,0),"")</f>
        <v/>
      </c>
      <c r="E1176" s="4"/>
      <c r="H1176" s="41" t="str">
        <f>IFERROR(VLOOKUP(Table49[[#This Row],[ITEM CODE]],Table2[[Item Code]:[Master Name]],2,0),"")</f>
        <v/>
      </c>
      <c r="I1176" s="41"/>
      <c r="J1176" s="65" t="str">
        <f>IFERROR(VLOOKUP(Table49[[#This Row],[ITEM CODE]],Table2[[Item Code]:[Master Name]],3,0),"")</f>
        <v/>
      </c>
      <c r="K1176" s="1" t="str">
        <f>IFERROR(VLOOKUP(Table49[[#This Row],[ITEM CODE]],Table2[[Item Code]:[Master Name]],9,0),"")</f>
        <v/>
      </c>
      <c r="L1176" s="1" t="str">
        <f>IFERROR(VLOOKUP(Table49[[#This Row],[ITEM CODE]],Table2[[Item Code]:[Master Name]],8,0),"")</f>
        <v/>
      </c>
      <c r="M1176" s="41"/>
      <c r="N1176" s="66">
        <f>IFERROR(VLOOKUP(Table49[[#This Row],[ITEM CODE]],Table2[[#All],[Item Code]:[Unit Cost]],10,0),0)</f>
        <v>0</v>
      </c>
      <c r="O1176" s="134">
        <f>IFERROR(VLOOKUP(Table49[[#This Row],[ITEM CODE]],Table2[[#All],[Item Code]:[Unit Cost]],10,0),0)</f>
        <v>0</v>
      </c>
      <c r="P1176" s="56"/>
      <c r="Q1176" s="58"/>
      <c r="R1176" s="58">
        <f>Table49[[#This Row],[QUANTITY]]*Table49[[#This Row],[INV Prices]]</f>
        <v>0</v>
      </c>
      <c r="S1176" s="67"/>
      <c r="V1176" s="41"/>
      <c r="W1176" s="4" t="str">
        <f>IFERROR(VLOOKUP(Table49[[#This Row],[ITEM CODE]],Table2[[Item Code]:[Category ]],6,0),"")</f>
        <v/>
      </c>
      <c r="X1176" s="1" t="str">
        <f>IFERROR(VLOOKUP(Table49[[#This Row],[ITEM CODE]],Table2[[Item Code]:[Sub Category]],7,0),"")</f>
        <v/>
      </c>
      <c r="Y1176" s="68" t="str">
        <f>Table49[[#This Row],[PO Number]]&amp;COUNTIFS($E$5:E1176,E1176)</f>
        <v>0</v>
      </c>
    </row>
    <row r="1177" spans="1:25" ht="14.7" customHeight="1" x14ac:dyDescent="0.3">
      <c r="A1177" s="1" t="str">
        <f>IF(Table49[[#This Row],[ITEM NAME]]="","",ROW()-4)</f>
        <v/>
      </c>
      <c r="B1177" s="68"/>
      <c r="C1177" s="4" t="str">
        <f>IFERROR(VLOOKUP(B1177,Table14[],3,0),"")</f>
        <v/>
      </c>
      <c r="D1177" s="4" t="str">
        <f>IFERROR(VLOOKUP(B1177,Table14[],2,0),"")</f>
        <v/>
      </c>
      <c r="E1177" s="4"/>
      <c r="H1177" s="41" t="str">
        <f>IFERROR(VLOOKUP(Table49[[#This Row],[ITEM CODE]],Table2[[Item Code]:[Master Name]],2,0),"")</f>
        <v/>
      </c>
      <c r="I1177" s="41"/>
      <c r="J1177" s="65" t="str">
        <f>IFERROR(VLOOKUP(Table49[[#This Row],[ITEM CODE]],Table2[[Item Code]:[Master Name]],3,0),"")</f>
        <v/>
      </c>
      <c r="K1177" s="1" t="str">
        <f>IFERROR(VLOOKUP(Table49[[#This Row],[ITEM CODE]],Table2[[Item Code]:[Master Name]],9,0),"")</f>
        <v/>
      </c>
      <c r="L1177" s="1" t="str">
        <f>IFERROR(VLOOKUP(Table49[[#This Row],[ITEM CODE]],Table2[[Item Code]:[Master Name]],8,0),"")</f>
        <v/>
      </c>
      <c r="M1177" s="41"/>
      <c r="N1177" s="66">
        <f>IFERROR(VLOOKUP(Table49[[#This Row],[ITEM CODE]],Table2[[#All],[Item Code]:[Unit Cost]],10,0),0)</f>
        <v>0</v>
      </c>
      <c r="O1177" s="134">
        <f>IFERROR(VLOOKUP(Table49[[#This Row],[ITEM CODE]],Table2[[#All],[Item Code]:[Unit Cost]],10,0),0)</f>
        <v>0</v>
      </c>
      <c r="P1177" s="56"/>
      <c r="Q1177" s="58"/>
      <c r="R1177" s="58">
        <f>Table49[[#This Row],[QUANTITY]]*Table49[[#This Row],[INV Prices]]</f>
        <v>0</v>
      </c>
      <c r="S1177" s="67"/>
      <c r="V1177" s="41"/>
      <c r="W1177" s="4" t="str">
        <f>IFERROR(VLOOKUP(Table49[[#This Row],[ITEM CODE]],Table2[[Item Code]:[Category ]],6,0),"")</f>
        <v/>
      </c>
      <c r="X1177" s="1" t="str">
        <f>IFERROR(VLOOKUP(Table49[[#This Row],[ITEM CODE]],Table2[[Item Code]:[Sub Category]],7,0),"")</f>
        <v/>
      </c>
      <c r="Y1177" s="68" t="str">
        <f>Table49[[#This Row],[PO Number]]&amp;COUNTIFS($E$5:E1177,E1177)</f>
        <v>0</v>
      </c>
    </row>
    <row r="1178" spans="1:25" ht="14.7" customHeight="1" x14ac:dyDescent="0.3">
      <c r="A1178" s="1" t="str">
        <f>IF(Table49[[#This Row],[ITEM NAME]]="","",ROW()-4)</f>
        <v/>
      </c>
      <c r="B1178" s="68"/>
      <c r="C1178" s="4" t="str">
        <f>IFERROR(VLOOKUP(B1178,Table14[],3,0),"")</f>
        <v/>
      </c>
      <c r="D1178" s="4" t="str">
        <f>IFERROR(VLOOKUP(B1178,Table14[],2,0),"")</f>
        <v/>
      </c>
      <c r="E1178" s="4"/>
      <c r="H1178" s="41" t="str">
        <f>IFERROR(VLOOKUP(Table49[[#This Row],[ITEM CODE]],Table2[[Item Code]:[Master Name]],2,0),"")</f>
        <v/>
      </c>
      <c r="I1178" s="41"/>
      <c r="J1178" s="65" t="str">
        <f>IFERROR(VLOOKUP(Table49[[#This Row],[ITEM CODE]],Table2[[Item Code]:[Master Name]],3,0),"")</f>
        <v/>
      </c>
      <c r="K1178" s="1" t="str">
        <f>IFERROR(VLOOKUP(Table49[[#This Row],[ITEM CODE]],Table2[[Item Code]:[Master Name]],9,0),"")</f>
        <v/>
      </c>
      <c r="L1178" s="1" t="str">
        <f>IFERROR(VLOOKUP(Table49[[#This Row],[ITEM CODE]],Table2[[Item Code]:[Master Name]],8,0),"")</f>
        <v/>
      </c>
      <c r="M1178" s="41"/>
      <c r="N1178" s="66">
        <f>IFERROR(VLOOKUP(Table49[[#This Row],[ITEM CODE]],Table2[[#All],[Item Code]:[Unit Cost]],10,0),0)</f>
        <v>0</v>
      </c>
      <c r="O1178" s="134">
        <f>IFERROR(VLOOKUP(Table49[[#This Row],[ITEM CODE]],Table2[[#All],[Item Code]:[Unit Cost]],10,0),0)</f>
        <v>0</v>
      </c>
      <c r="P1178" s="56"/>
      <c r="Q1178" s="58"/>
      <c r="R1178" s="58">
        <f>Table49[[#This Row],[QUANTITY]]*Table49[[#This Row],[INV Prices]]</f>
        <v>0</v>
      </c>
      <c r="S1178" s="67"/>
      <c r="V1178" s="41"/>
      <c r="W1178" s="4" t="str">
        <f>IFERROR(VLOOKUP(Table49[[#This Row],[ITEM CODE]],Table2[[Item Code]:[Category ]],6,0),"")</f>
        <v/>
      </c>
      <c r="X1178" s="1" t="str">
        <f>IFERROR(VLOOKUP(Table49[[#This Row],[ITEM CODE]],Table2[[Item Code]:[Sub Category]],7,0),"")</f>
        <v/>
      </c>
      <c r="Y1178" s="68" t="str">
        <f>Table49[[#This Row],[PO Number]]&amp;COUNTIFS($E$5:E1178,E1178)</f>
        <v>0</v>
      </c>
    </row>
    <row r="1179" spans="1:25" ht="14.7" customHeight="1" x14ac:dyDescent="0.3">
      <c r="A1179" s="1" t="str">
        <f>IF(Table49[[#This Row],[ITEM NAME]]="","",ROW()-4)</f>
        <v/>
      </c>
      <c r="B1179" s="68"/>
      <c r="C1179" s="4" t="str">
        <f>IFERROR(VLOOKUP(B1179,Table14[],3,0),"")</f>
        <v/>
      </c>
      <c r="D1179" s="4" t="str">
        <f>IFERROR(VLOOKUP(B1179,Table14[],2,0),"")</f>
        <v/>
      </c>
      <c r="E1179" s="4"/>
      <c r="H1179" s="41" t="str">
        <f>IFERROR(VLOOKUP(Table49[[#This Row],[ITEM CODE]],Table2[[Item Code]:[Master Name]],2,0),"")</f>
        <v/>
      </c>
      <c r="I1179" s="41"/>
      <c r="J1179" s="65" t="str">
        <f>IFERROR(VLOOKUP(Table49[[#This Row],[ITEM CODE]],Table2[[Item Code]:[Master Name]],3,0),"")</f>
        <v/>
      </c>
      <c r="K1179" s="1" t="str">
        <f>IFERROR(VLOOKUP(Table49[[#This Row],[ITEM CODE]],Table2[[Item Code]:[Master Name]],9,0),"")</f>
        <v/>
      </c>
      <c r="L1179" s="1" t="str">
        <f>IFERROR(VLOOKUP(Table49[[#This Row],[ITEM CODE]],Table2[[Item Code]:[Master Name]],8,0),"")</f>
        <v/>
      </c>
      <c r="M1179" s="41"/>
      <c r="N1179" s="66">
        <f>IFERROR(VLOOKUP(Table49[[#This Row],[ITEM CODE]],Table2[[#All],[Item Code]:[Unit Cost]],10,0),0)</f>
        <v>0</v>
      </c>
      <c r="O1179" s="134">
        <f>IFERROR(VLOOKUP(Table49[[#This Row],[ITEM CODE]],Table2[[#All],[Item Code]:[Unit Cost]],10,0),0)</f>
        <v>0</v>
      </c>
      <c r="P1179" s="56"/>
      <c r="Q1179" s="58"/>
      <c r="R1179" s="58">
        <f>Table49[[#This Row],[QUANTITY]]*Table49[[#This Row],[INV Prices]]</f>
        <v>0</v>
      </c>
      <c r="S1179" s="67"/>
      <c r="V1179" s="41"/>
      <c r="W1179" s="4" t="str">
        <f>IFERROR(VLOOKUP(Table49[[#This Row],[ITEM CODE]],Table2[[Item Code]:[Category ]],6,0),"")</f>
        <v/>
      </c>
      <c r="X1179" s="1" t="str">
        <f>IFERROR(VLOOKUP(Table49[[#This Row],[ITEM CODE]],Table2[[Item Code]:[Sub Category]],7,0),"")</f>
        <v/>
      </c>
      <c r="Y1179" s="68" t="str">
        <f>Table49[[#This Row],[PO Number]]&amp;COUNTIFS($E$5:E1179,E1179)</f>
        <v>0</v>
      </c>
    </row>
    <row r="1180" spans="1:25" ht="14.7" customHeight="1" x14ac:dyDescent="0.3">
      <c r="A1180" s="1" t="str">
        <f>IF(Table49[[#This Row],[ITEM NAME]]="","",ROW()-4)</f>
        <v/>
      </c>
      <c r="B1180" s="68"/>
      <c r="C1180" s="4" t="str">
        <f>IFERROR(VLOOKUP(B1180,Table14[],3,0),"")</f>
        <v/>
      </c>
      <c r="D1180" s="4" t="str">
        <f>IFERROR(VLOOKUP(B1180,Table14[],2,0),"")</f>
        <v/>
      </c>
      <c r="E1180" s="4"/>
      <c r="H1180" s="41" t="str">
        <f>IFERROR(VLOOKUP(Table49[[#This Row],[ITEM CODE]],Table2[[Item Code]:[Master Name]],2,0),"")</f>
        <v/>
      </c>
      <c r="I1180" s="41"/>
      <c r="J1180" s="65" t="str">
        <f>IFERROR(VLOOKUP(Table49[[#This Row],[ITEM CODE]],Table2[[Item Code]:[Master Name]],3,0),"")</f>
        <v/>
      </c>
      <c r="K1180" s="1" t="str">
        <f>IFERROR(VLOOKUP(Table49[[#This Row],[ITEM CODE]],Table2[[Item Code]:[Master Name]],9,0),"")</f>
        <v/>
      </c>
      <c r="L1180" s="1" t="str">
        <f>IFERROR(VLOOKUP(Table49[[#This Row],[ITEM CODE]],Table2[[Item Code]:[Master Name]],8,0),"")</f>
        <v/>
      </c>
      <c r="M1180" s="41"/>
      <c r="N1180" s="66">
        <f>IFERROR(VLOOKUP(Table49[[#This Row],[ITEM CODE]],Table2[[#All],[Item Code]:[Unit Cost]],10,0),0)</f>
        <v>0</v>
      </c>
      <c r="O1180" s="134">
        <f>IFERROR(VLOOKUP(Table49[[#This Row],[ITEM CODE]],Table2[[#All],[Item Code]:[Unit Cost]],10,0),0)</f>
        <v>0</v>
      </c>
      <c r="P1180" s="56"/>
      <c r="Q1180" s="58"/>
      <c r="R1180" s="58">
        <f>Table49[[#This Row],[QUANTITY]]*Table49[[#This Row],[INV Prices]]</f>
        <v>0</v>
      </c>
      <c r="S1180" s="67"/>
      <c r="V1180" s="41"/>
      <c r="W1180" s="4" t="str">
        <f>IFERROR(VLOOKUP(Table49[[#This Row],[ITEM CODE]],Table2[[Item Code]:[Category ]],6,0),"")</f>
        <v/>
      </c>
      <c r="X1180" s="1" t="str">
        <f>IFERROR(VLOOKUP(Table49[[#This Row],[ITEM CODE]],Table2[[Item Code]:[Sub Category]],7,0),"")</f>
        <v/>
      </c>
      <c r="Y1180" s="68" t="str">
        <f>Table49[[#This Row],[PO Number]]&amp;COUNTIFS($E$5:E1180,E1180)</f>
        <v>0</v>
      </c>
    </row>
    <row r="1181" spans="1:25" ht="14.7" customHeight="1" x14ac:dyDescent="0.3">
      <c r="A1181" s="1" t="str">
        <f>IF(Table49[[#This Row],[ITEM NAME]]="","",ROW()-4)</f>
        <v/>
      </c>
      <c r="B1181" s="68"/>
      <c r="C1181" s="4" t="str">
        <f>IFERROR(VLOOKUP(B1181,Table14[],3,0),"")</f>
        <v/>
      </c>
      <c r="D1181" s="4" t="str">
        <f>IFERROR(VLOOKUP(B1181,Table14[],2,0),"")</f>
        <v/>
      </c>
      <c r="E1181" s="4"/>
      <c r="H1181" s="41" t="str">
        <f>IFERROR(VLOOKUP(Table49[[#This Row],[ITEM CODE]],Table2[[Item Code]:[Master Name]],2,0),"")</f>
        <v/>
      </c>
      <c r="I1181" s="41"/>
      <c r="J1181" s="65" t="str">
        <f>IFERROR(VLOOKUP(Table49[[#This Row],[ITEM CODE]],Table2[[Item Code]:[Master Name]],3,0),"")</f>
        <v/>
      </c>
      <c r="K1181" s="1" t="str">
        <f>IFERROR(VLOOKUP(Table49[[#This Row],[ITEM CODE]],Table2[[Item Code]:[Master Name]],9,0),"")</f>
        <v/>
      </c>
      <c r="L1181" s="1" t="str">
        <f>IFERROR(VLOOKUP(Table49[[#This Row],[ITEM CODE]],Table2[[Item Code]:[Master Name]],8,0),"")</f>
        <v/>
      </c>
      <c r="M1181" s="41"/>
      <c r="N1181" s="66">
        <f>IFERROR(VLOOKUP(Table49[[#This Row],[ITEM CODE]],Table2[[#All],[Item Code]:[Unit Cost]],10,0),0)</f>
        <v>0</v>
      </c>
      <c r="O1181" s="134">
        <f>IFERROR(VLOOKUP(Table49[[#This Row],[ITEM CODE]],Table2[[#All],[Item Code]:[Unit Cost]],10,0),0)</f>
        <v>0</v>
      </c>
      <c r="P1181" s="56"/>
      <c r="Q1181" s="58"/>
      <c r="R1181" s="58">
        <f>Table49[[#This Row],[QUANTITY]]*Table49[[#This Row],[INV Prices]]</f>
        <v>0</v>
      </c>
      <c r="S1181" s="67"/>
      <c r="V1181" s="41"/>
      <c r="W1181" s="4" t="str">
        <f>IFERROR(VLOOKUP(Table49[[#This Row],[ITEM CODE]],Table2[[Item Code]:[Category ]],6,0),"")</f>
        <v/>
      </c>
      <c r="X1181" s="1" t="str">
        <f>IFERROR(VLOOKUP(Table49[[#This Row],[ITEM CODE]],Table2[[Item Code]:[Sub Category]],7,0),"")</f>
        <v/>
      </c>
      <c r="Y1181" s="68" t="str">
        <f>Table49[[#This Row],[PO Number]]&amp;COUNTIFS($E$5:E1181,E1181)</f>
        <v>0</v>
      </c>
    </row>
    <row r="1182" spans="1:25" ht="14.7" customHeight="1" x14ac:dyDescent="0.3">
      <c r="A1182" s="1" t="str">
        <f>IF(Table49[[#This Row],[ITEM NAME]]="","",ROW()-4)</f>
        <v/>
      </c>
      <c r="B1182" s="68"/>
      <c r="C1182" s="4" t="str">
        <f>IFERROR(VLOOKUP(B1182,Table14[],3,0),"")</f>
        <v/>
      </c>
      <c r="D1182" s="4" t="str">
        <f>IFERROR(VLOOKUP(B1182,Table14[],2,0),"")</f>
        <v/>
      </c>
      <c r="E1182" s="4"/>
      <c r="H1182" s="41" t="str">
        <f>IFERROR(VLOOKUP(Table49[[#This Row],[ITEM CODE]],Table2[[Item Code]:[Master Name]],2,0),"")</f>
        <v/>
      </c>
      <c r="I1182" s="41"/>
      <c r="J1182" s="65" t="str">
        <f>IFERROR(VLOOKUP(Table49[[#This Row],[ITEM CODE]],Table2[[Item Code]:[Master Name]],3,0),"")</f>
        <v/>
      </c>
      <c r="K1182" s="1" t="str">
        <f>IFERROR(VLOOKUP(Table49[[#This Row],[ITEM CODE]],Table2[[Item Code]:[Master Name]],9,0),"")</f>
        <v/>
      </c>
      <c r="L1182" s="1" t="str">
        <f>IFERROR(VLOOKUP(Table49[[#This Row],[ITEM CODE]],Table2[[Item Code]:[Master Name]],8,0),"")</f>
        <v/>
      </c>
      <c r="M1182" s="41"/>
      <c r="N1182" s="66">
        <f>IFERROR(VLOOKUP(Table49[[#This Row],[ITEM CODE]],Table2[[#All],[Item Code]:[Unit Cost]],10,0),0)</f>
        <v>0</v>
      </c>
      <c r="O1182" s="134">
        <f>IFERROR(VLOOKUP(Table49[[#This Row],[ITEM CODE]],Table2[[#All],[Item Code]:[Unit Cost]],10,0),0)</f>
        <v>0</v>
      </c>
      <c r="P1182" s="56"/>
      <c r="Q1182" s="58"/>
      <c r="R1182" s="58">
        <f>Table49[[#This Row],[QUANTITY]]*Table49[[#This Row],[INV Prices]]</f>
        <v>0</v>
      </c>
      <c r="S1182" s="67"/>
      <c r="V1182" s="41"/>
      <c r="W1182" s="4" t="str">
        <f>IFERROR(VLOOKUP(Table49[[#This Row],[ITEM CODE]],Table2[[Item Code]:[Category ]],6,0),"")</f>
        <v/>
      </c>
      <c r="X1182" s="1" t="str">
        <f>IFERROR(VLOOKUP(Table49[[#This Row],[ITEM CODE]],Table2[[Item Code]:[Sub Category]],7,0),"")</f>
        <v/>
      </c>
      <c r="Y1182" s="68" t="str">
        <f>Table49[[#This Row],[PO Number]]&amp;COUNTIFS($E$5:E1182,E1182)</f>
        <v>0</v>
      </c>
    </row>
    <row r="1183" spans="1:25" ht="14.7" customHeight="1" x14ac:dyDescent="0.3">
      <c r="A1183" s="1" t="str">
        <f>IF(Table49[[#This Row],[ITEM NAME]]="","",ROW()-4)</f>
        <v/>
      </c>
      <c r="B1183" s="68"/>
      <c r="C1183" s="4" t="str">
        <f>IFERROR(VLOOKUP(B1183,Table14[],3,0),"")</f>
        <v/>
      </c>
      <c r="D1183" s="4" t="str">
        <f>IFERROR(VLOOKUP(B1183,Table14[],2,0),"")</f>
        <v/>
      </c>
      <c r="E1183" s="4"/>
      <c r="H1183" s="41" t="str">
        <f>IFERROR(VLOOKUP(Table49[[#This Row],[ITEM CODE]],Table2[[Item Code]:[Master Name]],2,0),"")</f>
        <v/>
      </c>
      <c r="I1183" s="41"/>
      <c r="J1183" s="65" t="str">
        <f>IFERROR(VLOOKUP(Table49[[#This Row],[ITEM CODE]],Table2[[Item Code]:[Master Name]],3,0),"")</f>
        <v/>
      </c>
      <c r="K1183" s="1" t="str">
        <f>IFERROR(VLOOKUP(Table49[[#This Row],[ITEM CODE]],Table2[[Item Code]:[Master Name]],9,0),"")</f>
        <v/>
      </c>
      <c r="L1183" s="1" t="str">
        <f>IFERROR(VLOOKUP(Table49[[#This Row],[ITEM CODE]],Table2[[Item Code]:[Master Name]],8,0),"")</f>
        <v/>
      </c>
      <c r="M1183" s="41"/>
      <c r="N1183" s="66">
        <f>IFERROR(VLOOKUP(Table49[[#This Row],[ITEM CODE]],Table2[[#All],[Item Code]:[Unit Cost]],10,0),0)</f>
        <v>0</v>
      </c>
      <c r="O1183" s="134">
        <f>IFERROR(VLOOKUP(Table49[[#This Row],[ITEM CODE]],Table2[[#All],[Item Code]:[Unit Cost]],10,0),0)</f>
        <v>0</v>
      </c>
      <c r="P1183" s="56"/>
      <c r="Q1183" s="58"/>
      <c r="R1183" s="58">
        <f>Table49[[#This Row],[QUANTITY]]*Table49[[#This Row],[INV Prices]]</f>
        <v>0</v>
      </c>
      <c r="S1183" s="67"/>
      <c r="V1183" s="41"/>
      <c r="W1183" s="4" t="str">
        <f>IFERROR(VLOOKUP(Table49[[#This Row],[ITEM CODE]],Table2[[Item Code]:[Category ]],6,0),"")</f>
        <v/>
      </c>
      <c r="X1183" s="1" t="str">
        <f>IFERROR(VLOOKUP(Table49[[#This Row],[ITEM CODE]],Table2[[Item Code]:[Sub Category]],7,0),"")</f>
        <v/>
      </c>
      <c r="Y1183" s="68" t="str">
        <f>Table49[[#This Row],[PO Number]]&amp;COUNTIFS($E$5:E1183,E1183)</f>
        <v>0</v>
      </c>
    </row>
    <row r="1184" spans="1:25" ht="14.7" customHeight="1" x14ac:dyDescent="0.3">
      <c r="A1184" s="1" t="str">
        <f>IF(Table49[[#This Row],[ITEM NAME]]="","",ROW()-4)</f>
        <v/>
      </c>
      <c r="B1184" s="68"/>
      <c r="C1184" s="4" t="str">
        <f>IFERROR(VLOOKUP(B1184,Table14[],3,0),"")</f>
        <v/>
      </c>
      <c r="D1184" s="4" t="str">
        <f>IFERROR(VLOOKUP(B1184,Table14[],2,0),"")</f>
        <v/>
      </c>
      <c r="E1184" s="4"/>
      <c r="H1184" s="41" t="str">
        <f>IFERROR(VLOOKUP(Table49[[#This Row],[ITEM CODE]],Table2[[Item Code]:[Master Name]],2,0),"")</f>
        <v/>
      </c>
      <c r="I1184" s="41"/>
      <c r="J1184" s="65" t="str">
        <f>IFERROR(VLOOKUP(Table49[[#This Row],[ITEM CODE]],Table2[[Item Code]:[Master Name]],3,0),"")</f>
        <v/>
      </c>
      <c r="K1184" s="1" t="str">
        <f>IFERROR(VLOOKUP(Table49[[#This Row],[ITEM CODE]],Table2[[Item Code]:[Master Name]],9,0),"")</f>
        <v/>
      </c>
      <c r="L1184" s="1" t="str">
        <f>IFERROR(VLOOKUP(Table49[[#This Row],[ITEM CODE]],Table2[[Item Code]:[Master Name]],8,0),"")</f>
        <v/>
      </c>
      <c r="M1184" s="41"/>
      <c r="N1184" s="66">
        <f>IFERROR(VLOOKUP(Table49[[#This Row],[ITEM CODE]],Table2[[#All],[Item Code]:[Unit Cost]],10,0),0)</f>
        <v>0</v>
      </c>
      <c r="O1184" s="134">
        <f>IFERROR(VLOOKUP(Table49[[#This Row],[ITEM CODE]],Table2[[#All],[Item Code]:[Unit Cost]],10,0),0)</f>
        <v>0</v>
      </c>
      <c r="P1184" s="56"/>
      <c r="Q1184" s="58"/>
      <c r="R1184" s="58">
        <f>Table49[[#This Row],[QUANTITY]]*Table49[[#This Row],[INV Prices]]</f>
        <v>0</v>
      </c>
      <c r="S1184" s="67"/>
      <c r="V1184" s="41"/>
      <c r="W1184" s="4" t="str">
        <f>IFERROR(VLOOKUP(Table49[[#This Row],[ITEM CODE]],Table2[[Item Code]:[Category ]],6,0),"")</f>
        <v/>
      </c>
      <c r="X1184" s="1" t="str">
        <f>IFERROR(VLOOKUP(Table49[[#This Row],[ITEM CODE]],Table2[[Item Code]:[Sub Category]],7,0),"")</f>
        <v/>
      </c>
      <c r="Y1184" s="68" t="str">
        <f>Table49[[#This Row],[PO Number]]&amp;COUNTIFS($E$5:E1184,E1184)</f>
        <v>0</v>
      </c>
    </row>
    <row r="1185" spans="1:25" ht="14.7" customHeight="1" x14ac:dyDescent="0.3">
      <c r="A1185" s="1" t="str">
        <f>IF(Table49[[#This Row],[ITEM NAME]]="","",ROW()-4)</f>
        <v/>
      </c>
      <c r="B1185" s="68"/>
      <c r="C1185" s="4" t="str">
        <f>IFERROR(VLOOKUP(B1185,Table14[],3,0),"")</f>
        <v/>
      </c>
      <c r="D1185" s="4" t="str">
        <f>IFERROR(VLOOKUP(B1185,Table14[],2,0),"")</f>
        <v/>
      </c>
      <c r="E1185" s="4"/>
      <c r="H1185" s="41" t="str">
        <f>IFERROR(VLOOKUP(Table49[[#This Row],[ITEM CODE]],Table2[[Item Code]:[Master Name]],2,0),"")</f>
        <v/>
      </c>
      <c r="I1185" s="41"/>
      <c r="J1185" s="65" t="str">
        <f>IFERROR(VLOOKUP(Table49[[#This Row],[ITEM CODE]],Table2[[Item Code]:[Master Name]],3,0),"")</f>
        <v/>
      </c>
      <c r="K1185" s="1" t="str">
        <f>IFERROR(VLOOKUP(Table49[[#This Row],[ITEM CODE]],Table2[[Item Code]:[Master Name]],9,0),"")</f>
        <v/>
      </c>
      <c r="L1185" s="1" t="str">
        <f>IFERROR(VLOOKUP(Table49[[#This Row],[ITEM CODE]],Table2[[Item Code]:[Master Name]],8,0),"")</f>
        <v/>
      </c>
      <c r="M1185" s="41"/>
      <c r="N1185" s="66">
        <f>IFERROR(VLOOKUP(Table49[[#This Row],[ITEM CODE]],Table2[[#All],[Item Code]:[Unit Cost]],10,0),0)</f>
        <v>0</v>
      </c>
      <c r="O1185" s="134">
        <f>IFERROR(VLOOKUP(Table49[[#This Row],[ITEM CODE]],Table2[[#All],[Item Code]:[Unit Cost]],10,0),0)</f>
        <v>0</v>
      </c>
      <c r="P1185" s="56"/>
      <c r="Q1185" s="58"/>
      <c r="R1185" s="58">
        <f>Table49[[#This Row],[QUANTITY]]*Table49[[#This Row],[INV Prices]]</f>
        <v>0</v>
      </c>
      <c r="S1185" s="67"/>
      <c r="V1185" s="41"/>
      <c r="W1185" s="4" t="str">
        <f>IFERROR(VLOOKUP(Table49[[#This Row],[ITEM CODE]],Table2[[Item Code]:[Category ]],6,0),"")</f>
        <v/>
      </c>
      <c r="X1185" s="1" t="str">
        <f>IFERROR(VLOOKUP(Table49[[#This Row],[ITEM CODE]],Table2[[Item Code]:[Sub Category]],7,0),"")</f>
        <v/>
      </c>
      <c r="Y1185" s="68" t="str">
        <f>Table49[[#This Row],[PO Number]]&amp;COUNTIFS($E$5:E1185,E1185)</f>
        <v>0</v>
      </c>
    </row>
    <row r="1186" spans="1:25" ht="14.7" customHeight="1" x14ac:dyDescent="0.3">
      <c r="A1186" s="1" t="str">
        <f>IF(Table49[[#This Row],[ITEM NAME]]="","",ROW()-4)</f>
        <v/>
      </c>
      <c r="B1186" s="68"/>
      <c r="C1186" s="4" t="str">
        <f>IFERROR(VLOOKUP(B1186,Table14[],3,0),"")</f>
        <v/>
      </c>
      <c r="D1186" s="4" t="str">
        <f>IFERROR(VLOOKUP(B1186,Table14[],2,0),"")</f>
        <v/>
      </c>
      <c r="E1186" s="4"/>
      <c r="H1186" s="41" t="str">
        <f>IFERROR(VLOOKUP(Table49[[#This Row],[ITEM CODE]],Table2[[Item Code]:[Master Name]],2,0),"")</f>
        <v/>
      </c>
      <c r="I1186" s="41"/>
      <c r="J1186" s="65" t="str">
        <f>IFERROR(VLOOKUP(Table49[[#This Row],[ITEM CODE]],Table2[[Item Code]:[Master Name]],3,0),"")</f>
        <v/>
      </c>
      <c r="K1186" s="1" t="str">
        <f>IFERROR(VLOOKUP(Table49[[#This Row],[ITEM CODE]],Table2[[Item Code]:[Master Name]],9,0),"")</f>
        <v/>
      </c>
      <c r="L1186" s="1" t="str">
        <f>IFERROR(VLOOKUP(Table49[[#This Row],[ITEM CODE]],Table2[[Item Code]:[Master Name]],8,0),"")</f>
        <v/>
      </c>
      <c r="M1186" s="41"/>
      <c r="N1186" s="66">
        <f>IFERROR(VLOOKUP(Table49[[#This Row],[ITEM CODE]],Table2[[#All],[Item Code]:[Unit Cost]],10,0),0)</f>
        <v>0</v>
      </c>
      <c r="O1186" s="134">
        <f>IFERROR(VLOOKUP(Table49[[#This Row],[ITEM CODE]],Table2[[#All],[Item Code]:[Unit Cost]],10,0),0)</f>
        <v>0</v>
      </c>
      <c r="P1186" s="56"/>
      <c r="Q1186" s="58"/>
      <c r="R1186" s="58">
        <f>Table49[[#This Row],[QUANTITY]]*Table49[[#This Row],[INV Prices]]</f>
        <v>0</v>
      </c>
      <c r="S1186" s="67"/>
      <c r="V1186" s="41"/>
      <c r="W1186" s="4" t="str">
        <f>IFERROR(VLOOKUP(Table49[[#This Row],[ITEM CODE]],Table2[[Item Code]:[Category ]],6,0),"")</f>
        <v/>
      </c>
      <c r="X1186" s="1" t="str">
        <f>IFERROR(VLOOKUP(Table49[[#This Row],[ITEM CODE]],Table2[[Item Code]:[Sub Category]],7,0),"")</f>
        <v/>
      </c>
      <c r="Y1186" s="68" t="str">
        <f>Table49[[#This Row],[PO Number]]&amp;COUNTIFS($E$5:E1186,E1186)</f>
        <v>0</v>
      </c>
    </row>
    <row r="1187" spans="1:25" ht="14.7" customHeight="1" x14ac:dyDescent="0.3">
      <c r="A1187" s="1" t="str">
        <f>IF(Table49[[#This Row],[ITEM NAME]]="","",ROW()-4)</f>
        <v/>
      </c>
      <c r="B1187" s="68"/>
      <c r="C1187" s="4" t="str">
        <f>IFERROR(VLOOKUP(B1187,Table14[],3,0),"")</f>
        <v/>
      </c>
      <c r="D1187" s="4" t="str">
        <f>IFERROR(VLOOKUP(B1187,Table14[],2,0),"")</f>
        <v/>
      </c>
      <c r="E1187" s="4"/>
      <c r="H1187" s="41" t="str">
        <f>IFERROR(VLOOKUP(Table49[[#This Row],[ITEM CODE]],Table2[[Item Code]:[Master Name]],2,0),"")</f>
        <v/>
      </c>
      <c r="I1187" s="41"/>
      <c r="J1187" s="65" t="str">
        <f>IFERROR(VLOOKUP(Table49[[#This Row],[ITEM CODE]],Table2[[Item Code]:[Master Name]],3,0),"")</f>
        <v/>
      </c>
      <c r="K1187" s="1" t="str">
        <f>IFERROR(VLOOKUP(Table49[[#This Row],[ITEM CODE]],Table2[[Item Code]:[Master Name]],9,0),"")</f>
        <v/>
      </c>
      <c r="L1187" s="1" t="str">
        <f>IFERROR(VLOOKUP(Table49[[#This Row],[ITEM CODE]],Table2[[Item Code]:[Master Name]],8,0),"")</f>
        <v/>
      </c>
      <c r="M1187" s="41"/>
      <c r="N1187" s="66">
        <f>IFERROR(VLOOKUP(Table49[[#This Row],[ITEM CODE]],Table2[[#All],[Item Code]:[Unit Cost]],10,0),0)</f>
        <v>0</v>
      </c>
      <c r="O1187" s="134">
        <f>IFERROR(VLOOKUP(Table49[[#This Row],[ITEM CODE]],Table2[[#All],[Item Code]:[Unit Cost]],10,0),0)</f>
        <v>0</v>
      </c>
      <c r="P1187" s="56"/>
      <c r="Q1187" s="58"/>
      <c r="R1187" s="58">
        <f>Table49[[#This Row],[QUANTITY]]*Table49[[#This Row],[INV Prices]]</f>
        <v>0</v>
      </c>
      <c r="S1187" s="67"/>
      <c r="V1187" s="41"/>
      <c r="W1187" s="4" t="str">
        <f>IFERROR(VLOOKUP(Table49[[#This Row],[ITEM CODE]],Table2[[Item Code]:[Category ]],6,0),"")</f>
        <v/>
      </c>
      <c r="X1187" s="1" t="str">
        <f>IFERROR(VLOOKUP(Table49[[#This Row],[ITEM CODE]],Table2[[Item Code]:[Sub Category]],7,0),"")</f>
        <v/>
      </c>
      <c r="Y1187" s="68" t="str">
        <f>Table49[[#This Row],[PO Number]]&amp;COUNTIFS($E$5:E1187,E1187)</f>
        <v>0</v>
      </c>
    </row>
    <row r="1188" spans="1:25" ht="14.7" customHeight="1" x14ac:dyDescent="0.3">
      <c r="A1188" s="1" t="str">
        <f>IF(Table49[[#This Row],[ITEM NAME]]="","",ROW()-4)</f>
        <v/>
      </c>
      <c r="B1188" s="68"/>
      <c r="C1188" s="4" t="str">
        <f>IFERROR(VLOOKUP(B1188,Table14[],3,0),"")</f>
        <v/>
      </c>
      <c r="D1188" s="4" t="str">
        <f>IFERROR(VLOOKUP(B1188,Table14[],2,0),"")</f>
        <v/>
      </c>
      <c r="E1188" s="4"/>
      <c r="H1188" s="41" t="str">
        <f>IFERROR(VLOOKUP(Table49[[#This Row],[ITEM CODE]],Table2[[Item Code]:[Master Name]],2,0),"")</f>
        <v/>
      </c>
      <c r="I1188" s="41"/>
      <c r="J1188" s="65" t="str">
        <f>IFERROR(VLOOKUP(Table49[[#This Row],[ITEM CODE]],Table2[[Item Code]:[Master Name]],3,0),"")</f>
        <v/>
      </c>
      <c r="K1188" s="1" t="str">
        <f>IFERROR(VLOOKUP(Table49[[#This Row],[ITEM CODE]],Table2[[Item Code]:[Master Name]],9,0),"")</f>
        <v/>
      </c>
      <c r="L1188" s="1" t="str">
        <f>IFERROR(VLOOKUP(Table49[[#This Row],[ITEM CODE]],Table2[[Item Code]:[Master Name]],8,0),"")</f>
        <v/>
      </c>
      <c r="M1188" s="41"/>
      <c r="N1188" s="66">
        <f>IFERROR(VLOOKUP(Table49[[#This Row],[ITEM CODE]],Table2[[#All],[Item Code]:[Unit Cost]],10,0),0)</f>
        <v>0</v>
      </c>
      <c r="O1188" s="134">
        <f>IFERROR(VLOOKUP(Table49[[#This Row],[ITEM CODE]],Table2[[#All],[Item Code]:[Unit Cost]],10,0),0)</f>
        <v>0</v>
      </c>
      <c r="P1188" s="56"/>
      <c r="Q1188" s="58"/>
      <c r="R1188" s="58">
        <f>Table49[[#This Row],[QUANTITY]]*Table49[[#This Row],[INV Prices]]</f>
        <v>0</v>
      </c>
      <c r="S1188" s="67"/>
      <c r="V1188" s="41"/>
      <c r="W1188" s="4" t="str">
        <f>IFERROR(VLOOKUP(Table49[[#This Row],[ITEM CODE]],Table2[[Item Code]:[Category ]],6,0),"")</f>
        <v/>
      </c>
      <c r="X1188" s="1" t="str">
        <f>IFERROR(VLOOKUP(Table49[[#This Row],[ITEM CODE]],Table2[[Item Code]:[Sub Category]],7,0),"")</f>
        <v/>
      </c>
      <c r="Y1188" s="68" t="str">
        <f>Table49[[#This Row],[PO Number]]&amp;COUNTIFS($E$5:E1188,E1188)</f>
        <v>0</v>
      </c>
    </row>
    <row r="1189" spans="1:25" ht="14.7" customHeight="1" x14ac:dyDescent="0.3">
      <c r="A1189" s="1" t="str">
        <f>IF(Table49[[#This Row],[ITEM NAME]]="","",ROW()-4)</f>
        <v/>
      </c>
      <c r="B1189" s="68"/>
      <c r="C1189" s="4" t="str">
        <f>IFERROR(VLOOKUP(B1189,Table14[],3,0),"")</f>
        <v/>
      </c>
      <c r="D1189" s="4" t="str">
        <f>IFERROR(VLOOKUP(B1189,Table14[],2,0),"")</f>
        <v/>
      </c>
      <c r="E1189" s="4"/>
      <c r="H1189" s="41" t="str">
        <f>IFERROR(VLOOKUP(Table49[[#This Row],[ITEM CODE]],Table2[[Item Code]:[Master Name]],2,0),"")</f>
        <v/>
      </c>
      <c r="I1189" s="41"/>
      <c r="J1189" s="65" t="str">
        <f>IFERROR(VLOOKUP(Table49[[#This Row],[ITEM CODE]],Table2[[Item Code]:[Master Name]],3,0),"")</f>
        <v/>
      </c>
      <c r="K1189" s="1" t="str">
        <f>IFERROR(VLOOKUP(Table49[[#This Row],[ITEM CODE]],Table2[[Item Code]:[Master Name]],9,0),"")</f>
        <v/>
      </c>
      <c r="L1189" s="1" t="str">
        <f>IFERROR(VLOOKUP(Table49[[#This Row],[ITEM CODE]],Table2[[Item Code]:[Master Name]],8,0),"")</f>
        <v/>
      </c>
      <c r="M1189" s="41"/>
      <c r="N1189" s="66">
        <f>IFERROR(VLOOKUP(Table49[[#This Row],[ITEM CODE]],Table2[[#All],[Item Code]:[Unit Cost]],10,0),0)</f>
        <v>0</v>
      </c>
      <c r="O1189" s="134">
        <f>IFERROR(VLOOKUP(Table49[[#This Row],[ITEM CODE]],Table2[[#All],[Item Code]:[Unit Cost]],10,0),0)</f>
        <v>0</v>
      </c>
      <c r="P1189" s="56"/>
      <c r="Q1189" s="58"/>
      <c r="R1189" s="58">
        <f>Table49[[#This Row],[QUANTITY]]*Table49[[#This Row],[INV Prices]]</f>
        <v>0</v>
      </c>
      <c r="S1189" s="67"/>
      <c r="V1189" s="41"/>
      <c r="W1189" s="4" t="str">
        <f>IFERROR(VLOOKUP(Table49[[#This Row],[ITEM CODE]],Table2[[Item Code]:[Category ]],6,0),"")</f>
        <v/>
      </c>
      <c r="X1189" s="1" t="str">
        <f>IFERROR(VLOOKUP(Table49[[#This Row],[ITEM CODE]],Table2[[Item Code]:[Sub Category]],7,0),"")</f>
        <v/>
      </c>
      <c r="Y1189" s="68" t="str">
        <f>Table49[[#This Row],[PO Number]]&amp;COUNTIFS($E$5:E1189,E1189)</f>
        <v>0</v>
      </c>
    </row>
    <row r="1190" spans="1:25" ht="14.7" customHeight="1" x14ac:dyDescent="0.3">
      <c r="A1190" s="1" t="str">
        <f>IF(Table49[[#This Row],[ITEM NAME]]="","",ROW()-4)</f>
        <v/>
      </c>
      <c r="B1190" s="68"/>
      <c r="C1190" s="4" t="str">
        <f>IFERROR(VLOOKUP(B1190,Table14[],3,0),"")</f>
        <v/>
      </c>
      <c r="D1190" s="4" t="str">
        <f>IFERROR(VLOOKUP(B1190,Table14[],2,0),"")</f>
        <v/>
      </c>
      <c r="E1190" s="4"/>
      <c r="H1190" s="41" t="str">
        <f>IFERROR(VLOOKUP(Table49[[#This Row],[ITEM CODE]],Table2[[Item Code]:[Master Name]],2,0),"")</f>
        <v/>
      </c>
      <c r="I1190" s="41"/>
      <c r="J1190" s="65" t="str">
        <f>IFERROR(VLOOKUP(Table49[[#This Row],[ITEM CODE]],Table2[[Item Code]:[Master Name]],3,0),"")</f>
        <v/>
      </c>
      <c r="K1190" s="1" t="str">
        <f>IFERROR(VLOOKUP(Table49[[#This Row],[ITEM CODE]],Table2[[Item Code]:[Master Name]],9,0),"")</f>
        <v/>
      </c>
      <c r="L1190" s="1" t="str">
        <f>IFERROR(VLOOKUP(Table49[[#This Row],[ITEM CODE]],Table2[[Item Code]:[Master Name]],8,0),"")</f>
        <v/>
      </c>
      <c r="M1190" s="41"/>
      <c r="N1190" s="66">
        <f>IFERROR(VLOOKUP(Table49[[#This Row],[ITEM CODE]],Table2[[#All],[Item Code]:[Unit Cost]],10,0),0)</f>
        <v>0</v>
      </c>
      <c r="O1190" s="134">
        <f>IFERROR(VLOOKUP(Table49[[#This Row],[ITEM CODE]],Table2[[#All],[Item Code]:[Unit Cost]],10,0),0)</f>
        <v>0</v>
      </c>
      <c r="P1190" s="56"/>
      <c r="Q1190" s="58"/>
      <c r="R1190" s="58">
        <f>Table49[[#This Row],[QUANTITY]]*Table49[[#This Row],[INV Prices]]</f>
        <v>0</v>
      </c>
      <c r="S1190" s="67"/>
      <c r="V1190" s="41"/>
      <c r="W1190" s="4" t="str">
        <f>IFERROR(VLOOKUP(Table49[[#This Row],[ITEM CODE]],Table2[[Item Code]:[Category ]],6,0),"")</f>
        <v/>
      </c>
      <c r="X1190" s="1" t="str">
        <f>IFERROR(VLOOKUP(Table49[[#This Row],[ITEM CODE]],Table2[[Item Code]:[Sub Category]],7,0),"")</f>
        <v/>
      </c>
      <c r="Y1190" s="68" t="str">
        <f>Table49[[#This Row],[PO Number]]&amp;COUNTIFS($E$5:E1190,E1190)</f>
        <v>0</v>
      </c>
    </row>
    <row r="1191" spans="1:25" ht="14.7" customHeight="1" x14ac:dyDescent="0.3">
      <c r="A1191" s="1" t="str">
        <f>IF(Table49[[#This Row],[ITEM NAME]]="","",ROW()-4)</f>
        <v/>
      </c>
      <c r="B1191" s="68"/>
      <c r="C1191" s="4" t="str">
        <f>IFERROR(VLOOKUP(B1191,Table14[],3,0),"")</f>
        <v/>
      </c>
      <c r="D1191" s="4" t="str">
        <f>IFERROR(VLOOKUP(B1191,Table14[],2,0),"")</f>
        <v/>
      </c>
      <c r="E1191" s="4"/>
      <c r="H1191" s="41" t="str">
        <f>IFERROR(VLOOKUP(Table49[[#This Row],[ITEM CODE]],Table2[[Item Code]:[Master Name]],2,0),"")</f>
        <v/>
      </c>
      <c r="I1191" s="41"/>
      <c r="J1191" s="65" t="str">
        <f>IFERROR(VLOOKUP(Table49[[#This Row],[ITEM CODE]],Table2[[Item Code]:[Master Name]],3,0),"")</f>
        <v/>
      </c>
      <c r="K1191" s="1" t="str">
        <f>IFERROR(VLOOKUP(Table49[[#This Row],[ITEM CODE]],Table2[[Item Code]:[Master Name]],9,0),"")</f>
        <v/>
      </c>
      <c r="L1191" s="1" t="str">
        <f>IFERROR(VLOOKUP(Table49[[#This Row],[ITEM CODE]],Table2[[Item Code]:[Master Name]],8,0),"")</f>
        <v/>
      </c>
      <c r="M1191" s="41"/>
      <c r="N1191" s="66">
        <f>IFERROR(VLOOKUP(Table49[[#This Row],[ITEM CODE]],Table2[[#All],[Item Code]:[Unit Cost]],10,0),0)</f>
        <v>0</v>
      </c>
      <c r="O1191" s="134">
        <f>IFERROR(VLOOKUP(Table49[[#This Row],[ITEM CODE]],Table2[[#All],[Item Code]:[Unit Cost]],10,0),0)</f>
        <v>0</v>
      </c>
      <c r="P1191" s="56"/>
      <c r="Q1191" s="58"/>
      <c r="R1191" s="58">
        <f>Table49[[#This Row],[QUANTITY]]*Table49[[#This Row],[INV Prices]]</f>
        <v>0</v>
      </c>
      <c r="S1191" s="67"/>
      <c r="V1191" s="41"/>
      <c r="W1191" s="4" t="str">
        <f>IFERROR(VLOOKUP(Table49[[#This Row],[ITEM CODE]],Table2[[Item Code]:[Category ]],6,0),"")</f>
        <v/>
      </c>
      <c r="X1191" s="1" t="str">
        <f>IFERROR(VLOOKUP(Table49[[#This Row],[ITEM CODE]],Table2[[Item Code]:[Sub Category]],7,0),"")</f>
        <v/>
      </c>
      <c r="Y1191" s="68" t="str">
        <f>Table49[[#This Row],[PO Number]]&amp;COUNTIFS($E$5:E1191,E1191)</f>
        <v>0</v>
      </c>
    </row>
    <row r="1192" spans="1:25" ht="14.7" customHeight="1" x14ac:dyDescent="0.3">
      <c r="A1192" s="1" t="str">
        <f>IF(Table49[[#This Row],[ITEM NAME]]="","",ROW()-4)</f>
        <v/>
      </c>
      <c r="B1192" s="68"/>
      <c r="C1192" s="4" t="str">
        <f>IFERROR(VLOOKUP(B1192,Table14[],3,0),"")</f>
        <v/>
      </c>
      <c r="D1192" s="4" t="str">
        <f>IFERROR(VLOOKUP(B1192,Table14[],2,0),"")</f>
        <v/>
      </c>
      <c r="E1192" s="4"/>
      <c r="H1192" s="41" t="str">
        <f>IFERROR(VLOOKUP(Table49[[#This Row],[ITEM CODE]],Table2[[Item Code]:[Master Name]],2,0),"")</f>
        <v/>
      </c>
      <c r="I1192" s="41"/>
      <c r="J1192" s="65" t="str">
        <f>IFERROR(VLOOKUP(Table49[[#This Row],[ITEM CODE]],Table2[[Item Code]:[Master Name]],3,0),"")</f>
        <v/>
      </c>
      <c r="K1192" s="1" t="str">
        <f>IFERROR(VLOOKUP(Table49[[#This Row],[ITEM CODE]],Table2[[Item Code]:[Master Name]],9,0),"")</f>
        <v/>
      </c>
      <c r="L1192" s="1" t="str">
        <f>IFERROR(VLOOKUP(Table49[[#This Row],[ITEM CODE]],Table2[[Item Code]:[Master Name]],8,0),"")</f>
        <v/>
      </c>
      <c r="M1192" s="41"/>
      <c r="N1192" s="66">
        <f>IFERROR(VLOOKUP(Table49[[#This Row],[ITEM CODE]],Table2[[#All],[Item Code]:[Unit Cost]],10,0),0)</f>
        <v>0</v>
      </c>
      <c r="O1192" s="134">
        <f>IFERROR(VLOOKUP(Table49[[#This Row],[ITEM CODE]],Table2[[#All],[Item Code]:[Unit Cost]],10,0),0)</f>
        <v>0</v>
      </c>
      <c r="P1192" s="56"/>
      <c r="Q1192" s="58"/>
      <c r="R1192" s="58">
        <f>Table49[[#This Row],[QUANTITY]]*Table49[[#This Row],[INV Prices]]</f>
        <v>0</v>
      </c>
      <c r="S1192" s="67"/>
      <c r="V1192" s="41"/>
      <c r="W1192" s="4" t="str">
        <f>IFERROR(VLOOKUP(Table49[[#This Row],[ITEM CODE]],Table2[[Item Code]:[Category ]],6,0),"")</f>
        <v/>
      </c>
      <c r="X1192" s="1" t="str">
        <f>IFERROR(VLOOKUP(Table49[[#This Row],[ITEM CODE]],Table2[[Item Code]:[Sub Category]],7,0),"")</f>
        <v/>
      </c>
      <c r="Y1192" s="68" t="str">
        <f>Table49[[#This Row],[PO Number]]&amp;COUNTIFS($E$5:E1192,E1192)</f>
        <v>0</v>
      </c>
    </row>
    <row r="1193" spans="1:25" ht="14.7" customHeight="1" x14ac:dyDescent="0.3">
      <c r="A1193" s="1" t="str">
        <f>IF(Table49[[#This Row],[ITEM NAME]]="","",ROW()-4)</f>
        <v/>
      </c>
      <c r="B1193" s="68"/>
      <c r="C1193" s="4" t="str">
        <f>IFERROR(VLOOKUP(B1193,Table14[],3,0),"")</f>
        <v/>
      </c>
      <c r="D1193" s="4" t="str">
        <f>IFERROR(VLOOKUP(B1193,Table14[],2,0),"")</f>
        <v/>
      </c>
      <c r="E1193" s="4"/>
      <c r="H1193" s="41" t="str">
        <f>IFERROR(VLOOKUP(Table49[[#This Row],[ITEM CODE]],Table2[[Item Code]:[Master Name]],2,0),"")</f>
        <v/>
      </c>
      <c r="I1193" s="41"/>
      <c r="J1193" s="65" t="str">
        <f>IFERROR(VLOOKUP(Table49[[#This Row],[ITEM CODE]],Table2[[Item Code]:[Master Name]],3,0),"")</f>
        <v/>
      </c>
      <c r="K1193" s="1" t="str">
        <f>IFERROR(VLOOKUP(Table49[[#This Row],[ITEM CODE]],Table2[[Item Code]:[Master Name]],9,0),"")</f>
        <v/>
      </c>
      <c r="L1193" s="1" t="str">
        <f>IFERROR(VLOOKUP(Table49[[#This Row],[ITEM CODE]],Table2[[Item Code]:[Master Name]],8,0),"")</f>
        <v/>
      </c>
      <c r="M1193" s="41"/>
      <c r="N1193" s="66">
        <f>IFERROR(VLOOKUP(Table49[[#This Row],[ITEM CODE]],Table2[[#All],[Item Code]:[Unit Cost]],10,0),0)</f>
        <v>0</v>
      </c>
      <c r="O1193" s="134">
        <f>IFERROR(VLOOKUP(Table49[[#This Row],[ITEM CODE]],Table2[[#All],[Item Code]:[Unit Cost]],10,0),0)</f>
        <v>0</v>
      </c>
      <c r="P1193" s="56"/>
      <c r="Q1193" s="58"/>
      <c r="R1193" s="58">
        <f>Table49[[#This Row],[QUANTITY]]*Table49[[#This Row],[INV Prices]]</f>
        <v>0</v>
      </c>
      <c r="S1193" s="67"/>
      <c r="V1193" s="41"/>
      <c r="W1193" s="4" t="str">
        <f>IFERROR(VLOOKUP(Table49[[#This Row],[ITEM CODE]],Table2[[Item Code]:[Category ]],6,0),"")</f>
        <v/>
      </c>
      <c r="X1193" s="1" t="str">
        <f>IFERROR(VLOOKUP(Table49[[#This Row],[ITEM CODE]],Table2[[Item Code]:[Sub Category]],7,0),"")</f>
        <v/>
      </c>
      <c r="Y1193" s="68" t="str">
        <f>Table49[[#This Row],[PO Number]]&amp;COUNTIFS($E$5:E1193,E1193)</f>
        <v>0</v>
      </c>
    </row>
    <row r="1194" spans="1:25" ht="14.7" customHeight="1" x14ac:dyDescent="0.3">
      <c r="A1194" s="1" t="str">
        <f>IF(Table49[[#This Row],[ITEM NAME]]="","",ROW()-4)</f>
        <v/>
      </c>
      <c r="B1194" s="68"/>
      <c r="C1194" s="4" t="str">
        <f>IFERROR(VLOOKUP(B1194,Table14[],3,0),"")</f>
        <v/>
      </c>
      <c r="D1194" s="4" t="str">
        <f>IFERROR(VLOOKUP(B1194,Table14[],2,0),"")</f>
        <v/>
      </c>
      <c r="E1194" s="4"/>
      <c r="H1194" s="41" t="str">
        <f>IFERROR(VLOOKUP(Table49[[#This Row],[ITEM CODE]],Table2[[Item Code]:[Master Name]],2,0),"")</f>
        <v/>
      </c>
      <c r="I1194" s="41"/>
      <c r="J1194" s="65" t="str">
        <f>IFERROR(VLOOKUP(Table49[[#This Row],[ITEM CODE]],Table2[[Item Code]:[Master Name]],3,0),"")</f>
        <v/>
      </c>
      <c r="K1194" s="1" t="str">
        <f>IFERROR(VLOOKUP(Table49[[#This Row],[ITEM CODE]],Table2[[Item Code]:[Master Name]],9,0),"")</f>
        <v/>
      </c>
      <c r="L1194" s="1" t="str">
        <f>IFERROR(VLOOKUP(Table49[[#This Row],[ITEM CODE]],Table2[[Item Code]:[Master Name]],8,0),"")</f>
        <v/>
      </c>
      <c r="M1194" s="41"/>
      <c r="N1194" s="66">
        <f>IFERROR(VLOOKUP(Table49[[#This Row],[ITEM CODE]],Table2[[#All],[Item Code]:[Unit Cost]],10,0),0)</f>
        <v>0</v>
      </c>
      <c r="O1194" s="134">
        <f>IFERROR(VLOOKUP(Table49[[#This Row],[ITEM CODE]],Table2[[#All],[Item Code]:[Unit Cost]],10,0),0)</f>
        <v>0</v>
      </c>
      <c r="P1194" s="56"/>
      <c r="Q1194" s="58"/>
      <c r="R1194" s="58">
        <f>Table49[[#This Row],[QUANTITY]]*Table49[[#This Row],[INV Prices]]</f>
        <v>0</v>
      </c>
      <c r="S1194" s="67"/>
      <c r="V1194" s="41"/>
      <c r="W1194" s="4" t="str">
        <f>IFERROR(VLOOKUP(Table49[[#This Row],[ITEM CODE]],Table2[[Item Code]:[Category ]],6,0),"")</f>
        <v/>
      </c>
      <c r="X1194" s="1" t="str">
        <f>IFERROR(VLOOKUP(Table49[[#This Row],[ITEM CODE]],Table2[[Item Code]:[Sub Category]],7,0),"")</f>
        <v/>
      </c>
      <c r="Y1194" s="68" t="str">
        <f>Table49[[#This Row],[PO Number]]&amp;COUNTIFS($E$5:E1194,E1194)</f>
        <v>0</v>
      </c>
    </row>
    <row r="1195" spans="1:25" ht="14.7" customHeight="1" x14ac:dyDescent="0.3">
      <c r="A1195" s="1" t="str">
        <f>IF(Table49[[#This Row],[ITEM NAME]]="","",ROW()-4)</f>
        <v/>
      </c>
      <c r="B1195" s="68"/>
      <c r="C1195" s="4" t="str">
        <f>IFERROR(VLOOKUP(B1195,Table14[],3,0),"")</f>
        <v/>
      </c>
      <c r="D1195" s="4" t="str">
        <f>IFERROR(VLOOKUP(B1195,Table14[],2,0),"")</f>
        <v/>
      </c>
      <c r="E1195" s="4"/>
      <c r="H1195" s="41" t="str">
        <f>IFERROR(VLOOKUP(Table49[[#This Row],[ITEM CODE]],Table2[[Item Code]:[Master Name]],2,0),"")</f>
        <v/>
      </c>
      <c r="I1195" s="41"/>
      <c r="J1195" s="65" t="str">
        <f>IFERROR(VLOOKUP(Table49[[#This Row],[ITEM CODE]],Table2[[Item Code]:[Master Name]],3,0),"")</f>
        <v/>
      </c>
      <c r="K1195" s="1" t="str">
        <f>IFERROR(VLOOKUP(Table49[[#This Row],[ITEM CODE]],Table2[[Item Code]:[Master Name]],9,0),"")</f>
        <v/>
      </c>
      <c r="L1195" s="1" t="str">
        <f>IFERROR(VLOOKUP(Table49[[#This Row],[ITEM CODE]],Table2[[Item Code]:[Master Name]],8,0),"")</f>
        <v/>
      </c>
      <c r="M1195" s="41"/>
      <c r="N1195" s="66">
        <f>IFERROR(VLOOKUP(Table49[[#This Row],[ITEM CODE]],Table2[[#All],[Item Code]:[Unit Cost]],10,0),0)</f>
        <v>0</v>
      </c>
      <c r="O1195" s="134">
        <f>IFERROR(VLOOKUP(Table49[[#This Row],[ITEM CODE]],Table2[[#All],[Item Code]:[Unit Cost]],10,0),0)</f>
        <v>0</v>
      </c>
      <c r="P1195" s="56"/>
      <c r="Q1195" s="58"/>
      <c r="R1195" s="58">
        <f>Table49[[#This Row],[QUANTITY]]*Table49[[#This Row],[INV Prices]]</f>
        <v>0</v>
      </c>
      <c r="S1195" s="67"/>
      <c r="V1195" s="41"/>
      <c r="W1195" s="4" t="str">
        <f>IFERROR(VLOOKUP(Table49[[#This Row],[ITEM CODE]],Table2[[Item Code]:[Category ]],6,0),"")</f>
        <v/>
      </c>
      <c r="X1195" s="1" t="str">
        <f>IFERROR(VLOOKUP(Table49[[#This Row],[ITEM CODE]],Table2[[Item Code]:[Sub Category]],7,0),"")</f>
        <v/>
      </c>
      <c r="Y1195" s="68" t="str">
        <f>Table49[[#This Row],[PO Number]]&amp;COUNTIFS($E$5:E1195,E1195)</f>
        <v>0</v>
      </c>
    </row>
    <row r="1196" spans="1:25" ht="14.7" customHeight="1" x14ac:dyDescent="0.3">
      <c r="A1196" s="1" t="str">
        <f>IF(Table49[[#This Row],[ITEM NAME]]="","",ROW()-4)</f>
        <v/>
      </c>
      <c r="B1196" s="68"/>
      <c r="C1196" s="4" t="str">
        <f>IFERROR(VLOOKUP(B1196,Table14[],3,0),"")</f>
        <v/>
      </c>
      <c r="D1196" s="4" t="str">
        <f>IFERROR(VLOOKUP(B1196,Table14[],2,0),"")</f>
        <v/>
      </c>
      <c r="E1196" s="4"/>
      <c r="H1196" s="41" t="str">
        <f>IFERROR(VLOOKUP(Table49[[#This Row],[ITEM CODE]],Table2[[Item Code]:[Master Name]],2,0),"")</f>
        <v/>
      </c>
      <c r="I1196" s="41"/>
      <c r="J1196" s="65" t="str">
        <f>IFERROR(VLOOKUP(Table49[[#This Row],[ITEM CODE]],Table2[[Item Code]:[Master Name]],3,0),"")</f>
        <v/>
      </c>
      <c r="K1196" s="1" t="str">
        <f>IFERROR(VLOOKUP(Table49[[#This Row],[ITEM CODE]],Table2[[Item Code]:[Master Name]],9,0),"")</f>
        <v/>
      </c>
      <c r="L1196" s="1" t="str">
        <f>IFERROR(VLOOKUP(Table49[[#This Row],[ITEM CODE]],Table2[[Item Code]:[Master Name]],8,0),"")</f>
        <v/>
      </c>
      <c r="M1196" s="41"/>
      <c r="N1196" s="66">
        <f>IFERROR(VLOOKUP(Table49[[#This Row],[ITEM CODE]],Table2[[#All],[Item Code]:[Unit Cost]],10,0),0)</f>
        <v>0</v>
      </c>
      <c r="O1196" s="134">
        <f>IFERROR(VLOOKUP(Table49[[#This Row],[ITEM CODE]],Table2[[#All],[Item Code]:[Unit Cost]],10,0),0)</f>
        <v>0</v>
      </c>
      <c r="P1196" s="56"/>
      <c r="Q1196" s="58"/>
      <c r="R1196" s="58">
        <f>Table49[[#This Row],[QUANTITY]]*Table49[[#This Row],[INV Prices]]</f>
        <v>0</v>
      </c>
      <c r="S1196" s="67"/>
      <c r="V1196" s="41"/>
      <c r="W1196" s="4" t="str">
        <f>IFERROR(VLOOKUP(Table49[[#This Row],[ITEM CODE]],Table2[[Item Code]:[Category ]],6,0),"")</f>
        <v/>
      </c>
      <c r="X1196" s="1" t="str">
        <f>IFERROR(VLOOKUP(Table49[[#This Row],[ITEM CODE]],Table2[[Item Code]:[Sub Category]],7,0),"")</f>
        <v/>
      </c>
      <c r="Y1196" s="68" t="str">
        <f>Table49[[#This Row],[PO Number]]&amp;COUNTIFS($E$5:E1196,E1196)</f>
        <v>0</v>
      </c>
    </row>
    <row r="1197" spans="1:25" ht="14.7" customHeight="1" x14ac:dyDescent="0.3">
      <c r="A1197" s="1" t="str">
        <f>IF(Table49[[#This Row],[ITEM NAME]]="","",ROW()-4)</f>
        <v/>
      </c>
      <c r="B1197" s="68"/>
      <c r="C1197" s="4" t="str">
        <f>IFERROR(VLOOKUP(B1197,Table14[],3,0),"")</f>
        <v/>
      </c>
      <c r="D1197" s="4" t="str">
        <f>IFERROR(VLOOKUP(B1197,Table14[],2,0),"")</f>
        <v/>
      </c>
      <c r="E1197" s="4"/>
      <c r="H1197" s="41" t="str">
        <f>IFERROR(VLOOKUP(Table49[[#This Row],[ITEM CODE]],Table2[[Item Code]:[Master Name]],2,0),"")</f>
        <v/>
      </c>
      <c r="I1197" s="41"/>
      <c r="J1197" s="65" t="str">
        <f>IFERROR(VLOOKUP(Table49[[#This Row],[ITEM CODE]],Table2[[Item Code]:[Master Name]],3,0),"")</f>
        <v/>
      </c>
      <c r="K1197" s="1" t="str">
        <f>IFERROR(VLOOKUP(Table49[[#This Row],[ITEM CODE]],Table2[[Item Code]:[Master Name]],9,0),"")</f>
        <v/>
      </c>
      <c r="L1197" s="1" t="str">
        <f>IFERROR(VLOOKUP(Table49[[#This Row],[ITEM CODE]],Table2[[Item Code]:[Master Name]],8,0),"")</f>
        <v/>
      </c>
      <c r="M1197" s="41"/>
      <c r="N1197" s="66">
        <f>IFERROR(VLOOKUP(Table49[[#This Row],[ITEM CODE]],Table2[[#All],[Item Code]:[Unit Cost]],10,0),0)</f>
        <v>0</v>
      </c>
      <c r="O1197" s="134">
        <f>IFERROR(VLOOKUP(Table49[[#This Row],[ITEM CODE]],Table2[[#All],[Item Code]:[Unit Cost]],10,0),0)</f>
        <v>0</v>
      </c>
      <c r="P1197" s="56"/>
      <c r="Q1197" s="58"/>
      <c r="R1197" s="58">
        <f>Table49[[#This Row],[QUANTITY]]*Table49[[#This Row],[INV Prices]]</f>
        <v>0</v>
      </c>
      <c r="S1197" s="67"/>
      <c r="V1197" s="41"/>
      <c r="W1197" s="4" t="str">
        <f>IFERROR(VLOOKUP(Table49[[#This Row],[ITEM CODE]],Table2[[Item Code]:[Category ]],6,0),"")</f>
        <v/>
      </c>
      <c r="X1197" s="1" t="str">
        <f>IFERROR(VLOOKUP(Table49[[#This Row],[ITEM CODE]],Table2[[Item Code]:[Sub Category]],7,0),"")</f>
        <v/>
      </c>
      <c r="Y1197" s="68" t="str">
        <f>Table49[[#This Row],[PO Number]]&amp;COUNTIFS($E$5:E1197,E1197)</f>
        <v>0</v>
      </c>
    </row>
    <row r="1198" spans="1:25" ht="14.7" customHeight="1" x14ac:dyDescent="0.3">
      <c r="A1198" s="1" t="str">
        <f>IF(Table49[[#This Row],[ITEM NAME]]="","",ROW()-4)</f>
        <v/>
      </c>
      <c r="B1198" s="68"/>
      <c r="C1198" s="4" t="str">
        <f>IFERROR(VLOOKUP(B1198,Table14[],3,0),"")</f>
        <v/>
      </c>
      <c r="D1198" s="4" t="str">
        <f>IFERROR(VLOOKUP(B1198,Table14[],2,0),"")</f>
        <v/>
      </c>
      <c r="E1198" s="4"/>
      <c r="H1198" s="41" t="str">
        <f>IFERROR(VLOOKUP(Table49[[#This Row],[ITEM CODE]],Table2[[Item Code]:[Master Name]],2,0),"")</f>
        <v/>
      </c>
      <c r="I1198" s="41"/>
      <c r="J1198" s="65" t="str">
        <f>IFERROR(VLOOKUP(Table49[[#This Row],[ITEM CODE]],Table2[[Item Code]:[Master Name]],3,0),"")</f>
        <v/>
      </c>
      <c r="K1198" s="1" t="str">
        <f>IFERROR(VLOOKUP(Table49[[#This Row],[ITEM CODE]],Table2[[Item Code]:[Master Name]],9,0),"")</f>
        <v/>
      </c>
      <c r="L1198" s="1" t="str">
        <f>IFERROR(VLOOKUP(Table49[[#This Row],[ITEM CODE]],Table2[[Item Code]:[Master Name]],8,0),"")</f>
        <v/>
      </c>
      <c r="M1198" s="41"/>
      <c r="N1198" s="66">
        <f>IFERROR(VLOOKUP(Table49[[#This Row],[ITEM CODE]],Table2[[#All],[Item Code]:[Unit Cost]],10,0),0)</f>
        <v>0</v>
      </c>
      <c r="O1198" s="134">
        <f>IFERROR(VLOOKUP(Table49[[#This Row],[ITEM CODE]],Table2[[#All],[Item Code]:[Unit Cost]],10,0),0)</f>
        <v>0</v>
      </c>
      <c r="P1198" s="56"/>
      <c r="Q1198" s="58"/>
      <c r="R1198" s="58">
        <f>Table49[[#This Row],[QUANTITY]]*Table49[[#This Row],[INV Prices]]</f>
        <v>0</v>
      </c>
      <c r="S1198" s="67"/>
      <c r="V1198" s="41"/>
      <c r="W1198" s="4" t="str">
        <f>IFERROR(VLOOKUP(Table49[[#This Row],[ITEM CODE]],Table2[[Item Code]:[Category ]],6,0),"")</f>
        <v/>
      </c>
      <c r="X1198" s="1" t="str">
        <f>IFERROR(VLOOKUP(Table49[[#This Row],[ITEM CODE]],Table2[[Item Code]:[Sub Category]],7,0),"")</f>
        <v/>
      </c>
      <c r="Y1198" s="68" t="str">
        <f>Table49[[#This Row],[PO Number]]&amp;COUNTIFS($E$5:E1198,E1198)</f>
        <v>0</v>
      </c>
    </row>
    <row r="1199" spans="1:25" ht="14.7" customHeight="1" x14ac:dyDescent="0.3">
      <c r="A1199" s="1" t="str">
        <f>IF(Table49[[#This Row],[ITEM NAME]]="","",ROW()-4)</f>
        <v/>
      </c>
      <c r="B1199" s="68"/>
      <c r="C1199" s="4" t="str">
        <f>IFERROR(VLOOKUP(B1199,Table14[],3,0),"")</f>
        <v/>
      </c>
      <c r="D1199" s="4" t="str">
        <f>IFERROR(VLOOKUP(B1199,Table14[],2,0),"")</f>
        <v/>
      </c>
      <c r="E1199" s="4"/>
      <c r="H1199" s="41" t="str">
        <f>IFERROR(VLOOKUP(Table49[[#This Row],[ITEM CODE]],Table2[[Item Code]:[Master Name]],2,0),"")</f>
        <v/>
      </c>
      <c r="I1199" s="41"/>
      <c r="J1199" s="65" t="str">
        <f>IFERROR(VLOOKUP(Table49[[#This Row],[ITEM CODE]],Table2[[Item Code]:[Master Name]],3,0),"")</f>
        <v/>
      </c>
      <c r="K1199" s="1" t="str">
        <f>IFERROR(VLOOKUP(Table49[[#This Row],[ITEM CODE]],Table2[[Item Code]:[Master Name]],9,0),"")</f>
        <v/>
      </c>
      <c r="L1199" s="1" t="str">
        <f>IFERROR(VLOOKUP(Table49[[#This Row],[ITEM CODE]],Table2[[Item Code]:[Master Name]],8,0),"")</f>
        <v/>
      </c>
      <c r="M1199" s="41"/>
      <c r="N1199" s="66">
        <f>IFERROR(VLOOKUP(Table49[[#This Row],[ITEM CODE]],Table2[[#All],[Item Code]:[Unit Cost]],10,0),0)</f>
        <v>0</v>
      </c>
      <c r="O1199" s="134">
        <f>IFERROR(VLOOKUP(Table49[[#This Row],[ITEM CODE]],Table2[[#All],[Item Code]:[Unit Cost]],10,0),0)</f>
        <v>0</v>
      </c>
      <c r="P1199" s="56"/>
      <c r="Q1199" s="58"/>
      <c r="R1199" s="58">
        <f>Table49[[#This Row],[QUANTITY]]*Table49[[#This Row],[INV Prices]]</f>
        <v>0</v>
      </c>
      <c r="S1199" s="67"/>
      <c r="V1199" s="41"/>
      <c r="W1199" s="4" t="str">
        <f>IFERROR(VLOOKUP(Table49[[#This Row],[ITEM CODE]],Table2[[Item Code]:[Category ]],6,0),"")</f>
        <v/>
      </c>
      <c r="X1199" s="1" t="str">
        <f>IFERROR(VLOOKUP(Table49[[#This Row],[ITEM CODE]],Table2[[Item Code]:[Sub Category]],7,0),"")</f>
        <v/>
      </c>
      <c r="Y1199" s="68" t="str">
        <f>Table49[[#This Row],[PO Number]]&amp;COUNTIFS($E$5:E1199,E1199)</f>
        <v>0</v>
      </c>
    </row>
    <row r="1200" spans="1:25" ht="14.7" customHeight="1" x14ac:dyDescent="0.3">
      <c r="A1200" s="1" t="str">
        <f>IF(Table49[[#This Row],[ITEM NAME]]="","",ROW()-4)</f>
        <v/>
      </c>
      <c r="B1200" s="68"/>
      <c r="C1200" s="4" t="str">
        <f>IFERROR(VLOOKUP(B1200,Table14[],3,0),"")</f>
        <v/>
      </c>
      <c r="D1200" s="4" t="str">
        <f>IFERROR(VLOOKUP(B1200,Table14[],2,0),"")</f>
        <v/>
      </c>
      <c r="E1200" s="4"/>
      <c r="H1200" s="41" t="str">
        <f>IFERROR(VLOOKUP(Table49[[#This Row],[ITEM CODE]],Table2[[Item Code]:[Master Name]],2,0),"")</f>
        <v/>
      </c>
      <c r="I1200" s="41"/>
      <c r="J1200" s="65" t="str">
        <f>IFERROR(VLOOKUP(Table49[[#This Row],[ITEM CODE]],Table2[[Item Code]:[Master Name]],3,0),"")</f>
        <v/>
      </c>
      <c r="K1200" s="1" t="str">
        <f>IFERROR(VLOOKUP(Table49[[#This Row],[ITEM CODE]],Table2[[Item Code]:[Master Name]],9,0),"")</f>
        <v/>
      </c>
      <c r="L1200" s="1" t="str">
        <f>IFERROR(VLOOKUP(Table49[[#This Row],[ITEM CODE]],Table2[[Item Code]:[Master Name]],8,0),"")</f>
        <v/>
      </c>
      <c r="M1200" s="41"/>
      <c r="N1200" s="66">
        <f>IFERROR(VLOOKUP(Table49[[#This Row],[ITEM CODE]],Table2[[#All],[Item Code]:[Unit Cost]],10,0),0)</f>
        <v>0</v>
      </c>
      <c r="O1200" s="134">
        <f>IFERROR(VLOOKUP(Table49[[#This Row],[ITEM CODE]],Table2[[#All],[Item Code]:[Unit Cost]],10,0),0)</f>
        <v>0</v>
      </c>
      <c r="P1200" s="56"/>
      <c r="Q1200" s="58"/>
      <c r="R1200" s="58">
        <f>Table49[[#This Row],[QUANTITY]]*Table49[[#This Row],[INV Prices]]</f>
        <v>0</v>
      </c>
      <c r="S1200" s="67"/>
      <c r="V1200" s="41"/>
      <c r="W1200" s="4" t="str">
        <f>IFERROR(VLOOKUP(Table49[[#This Row],[ITEM CODE]],Table2[[Item Code]:[Category ]],6,0),"")</f>
        <v/>
      </c>
      <c r="X1200" s="1" t="str">
        <f>IFERROR(VLOOKUP(Table49[[#This Row],[ITEM CODE]],Table2[[Item Code]:[Sub Category]],7,0),"")</f>
        <v/>
      </c>
      <c r="Y1200" s="68" t="str">
        <f>Table49[[#This Row],[PO Number]]&amp;COUNTIFS($E$5:E1200,E1200)</f>
        <v>0</v>
      </c>
    </row>
    <row r="1201" spans="1:25" ht="14.7" customHeight="1" x14ac:dyDescent="0.3">
      <c r="A1201" s="1" t="str">
        <f>IF(Table49[[#This Row],[ITEM NAME]]="","",ROW()-4)</f>
        <v/>
      </c>
      <c r="B1201" s="68"/>
      <c r="C1201" s="4" t="str">
        <f>IFERROR(VLOOKUP(B1201,Table14[],3,0),"")</f>
        <v/>
      </c>
      <c r="D1201" s="4" t="str">
        <f>IFERROR(VLOOKUP(B1201,Table14[],2,0),"")</f>
        <v/>
      </c>
      <c r="E1201" s="4"/>
      <c r="H1201" s="41" t="str">
        <f>IFERROR(VLOOKUP(Table49[[#This Row],[ITEM CODE]],Table2[[Item Code]:[Master Name]],2,0),"")</f>
        <v/>
      </c>
      <c r="I1201" s="41"/>
      <c r="J1201" s="65" t="str">
        <f>IFERROR(VLOOKUP(Table49[[#This Row],[ITEM CODE]],Table2[[Item Code]:[Master Name]],3,0),"")</f>
        <v/>
      </c>
      <c r="K1201" s="1" t="str">
        <f>IFERROR(VLOOKUP(Table49[[#This Row],[ITEM CODE]],Table2[[Item Code]:[Master Name]],9,0),"")</f>
        <v/>
      </c>
      <c r="L1201" s="1" t="str">
        <f>IFERROR(VLOOKUP(Table49[[#This Row],[ITEM CODE]],Table2[[Item Code]:[Master Name]],8,0),"")</f>
        <v/>
      </c>
      <c r="M1201" s="41"/>
      <c r="N1201" s="66">
        <f>IFERROR(VLOOKUP(Table49[[#This Row],[ITEM CODE]],Table2[[#All],[Item Code]:[Unit Cost]],10,0),0)</f>
        <v>0</v>
      </c>
      <c r="O1201" s="134">
        <f>IFERROR(VLOOKUP(Table49[[#This Row],[ITEM CODE]],Table2[[#All],[Item Code]:[Unit Cost]],10,0),0)</f>
        <v>0</v>
      </c>
      <c r="P1201" s="56"/>
      <c r="Q1201" s="58"/>
      <c r="R1201" s="58">
        <f>Table49[[#This Row],[QUANTITY]]*Table49[[#This Row],[INV Prices]]</f>
        <v>0</v>
      </c>
      <c r="S1201" s="67"/>
      <c r="V1201" s="41"/>
      <c r="W1201" s="4" t="str">
        <f>IFERROR(VLOOKUP(Table49[[#This Row],[ITEM CODE]],Table2[[Item Code]:[Category ]],6,0),"")</f>
        <v/>
      </c>
      <c r="X1201" s="1" t="str">
        <f>IFERROR(VLOOKUP(Table49[[#This Row],[ITEM CODE]],Table2[[Item Code]:[Sub Category]],7,0),"")</f>
        <v/>
      </c>
      <c r="Y1201" s="68" t="str">
        <f>Table49[[#This Row],[PO Number]]&amp;COUNTIFS($E$5:E1201,E1201)</f>
        <v>0</v>
      </c>
    </row>
    <row r="1202" spans="1:25" ht="14.7" customHeight="1" x14ac:dyDescent="0.3">
      <c r="A1202" s="1" t="str">
        <f>IF(Table49[[#This Row],[ITEM NAME]]="","",ROW()-4)</f>
        <v/>
      </c>
      <c r="B1202" s="68"/>
      <c r="C1202" s="4" t="str">
        <f>IFERROR(VLOOKUP(B1202,Table14[],3,0),"")</f>
        <v/>
      </c>
      <c r="D1202" s="4" t="str">
        <f>IFERROR(VLOOKUP(B1202,Table14[],2,0),"")</f>
        <v/>
      </c>
      <c r="E1202" s="4"/>
      <c r="H1202" s="41" t="str">
        <f>IFERROR(VLOOKUP(Table49[[#This Row],[ITEM CODE]],Table2[[Item Code]:[Master Name]],2,0),"")</f>
        <v/>
      </c>
      <c r="I1202" s="41"/>
      <c r="J1202" s="65" t="str">
        <f>IFERROR(VLOOKUP(Table49[[#This Row],[ITEM CODE]],Table2[[Item Code]:[Master Name]],3,0),"")</f>
        <v/>
      </c>
      <c r="K1202" s="1" t="str">
        <f>IFERROR(VLOOKUP(Table49[[#This Row],[ITEM CODE]],Table2[[Item Code]:[Master Name]],9,0),"")</f>
        <v/>
      </c>
      <c r="L1202" s="1" t="str">
        <f>IFERROR(VLOOKUP(Table49[[#This Row],[ITEM CODE]],Table2[[Item Code]:[Master Name]],8,0),"")</f>
        <v/>
      </c>
      <c r="M1202" s="41"/>
      <c r="N1202" s="66">
        <f>IFERROR(VLOOKUP(Table49[[#This Row],[ITEM CODE]],Table2[[#All],[Item Code]:[Unit Cost]],10,0),0)</f>
        <v>0</v>
      </c>
      <c r="O1202" s="134">
        <f>IFERROR(VLOOKUP(Table49[[#This Row],[ITEM CODE]],Table2[[#All],[Item Code]:[Unit Cost]],10,0),0)</f>
        <v>0</v>
      </c>
      <c r="P1202" s="56"/>
      <c r="Q1202" s="58"/>
      <c r="R1202" s="58">
        <f>Table49[[#This Row],[QUANTITY]]*Table49[[#This Row],[INV Prices]]</f>
        <v>0</v>
      </c>
      <c r="S1202" s="67"/>
      <c r="V1202" s="41"/>
      <c r="W1202" s="4" t="str">
        <f>IFERROR(VLOOKUP(Table49[[#This Row],[ITEM CODE]],Table2[[Item Code]:[Category ]],6,0),"")</f>
        <v/>
      </c>
      <c r="X1202" s="1" t="str">
        <f>IFERROR(VLOOKUP(Table49[[#This Row],[ITEM CODE]],Table2[[Item Code]:[Sub Category]],7,0),"")</f>
        <v/>
      </c>
      <c r="Y1202" s="68" t="str">
        <f>Table49[[#This Row],[PO Number]]&amp;COUNTIFS($E$5:E1202,E1202)</f>
        <v>0</v>
      </c>
    </row>
    <row r="1203" spans="1:25" ht="14.7" customHeight="1" x14ac:dyDescent="0.3">
      <c r="A1203" s="1" t="str">
        <f>IF(Table49[[#This Row],[ITEM NAME]]="","",ROW()-4)</f>
        <v/>
      </c>
      <c r="B1203" s="68"/>
      <c r="C1203" s="4" t="str">
        <f>IFERROR(VLOOKUP(B1203,Table14[],3,0),"")</f>
        <v/>
      </c>
      <c r="D1203" s="4" t="str">
        <f>IFERROR(VLOOKUP(B1203,Table14[],2,0),"")</f>
        <v/>
      </c>
      <c r="E1203" s="4"/>
      <c r="H1203" s="41" t="str">
        <f>IFERROR(VLOOKUP(Table49[[#This Row],[ITEM CODE]],Table2[[Item Code]:[Master Name]],2,0),"")</f>
        <v/>
      </c>
      <c r="I1203" s="41"/>
      <c r="J1203" s="65" t="str">
        <f>IFERROR(VLOOKUP(Table49[[#This Row],[ITEM CODE]],Table2[[Item Code]:[Master Name]],3,0),"")</f>
        <v/>
      </c>
      <c r="K1203" s="1" t="str">
        <f>IFERROR(VLOOKUP(Table49[[#This Row],[ITEM CODE]],Table2[[Item Code]:[Master Name]],9,0),"")</f>
        <v/>
      </c>
      <c r="L1203" s="1" t="str">
        <f>IFERROR(VLOOKUP(Table49[[#This Row],[ITEM CODE]],Table2[[Item Code]:[Master Name]],8,0),"")</f>
        <v/>
      </c>
      <c r="M1203" s="41"/>
      <c r="N1203" s="66">
        <f>IFERROR(VLOOKUP(Table49[[#This Row],[ITEM CODE]],Table2[[#All],[Item Code]:[Unit Cost]],10,0),0)</f>
        <v>0</v>
      </c>
      <c r="O1203" s="134">
        <f>IFERROR(VLOOKUP(Table49[[#This Row],[ITEM CODE]],Table2[[#All],[Item Code]:[Unit Cost]],10,0),0)</f>
        <v>0</v>
      </c>
      <c r="P1203" s="56"/>
      <c r="Q1203" s="58"/>
      <c r="R1203" s="58">
        <f>Table49[[#This Row],[QUANTITY]]*Table49[[#This Row],[INV Prices]]</f>
        <v>0</v>
      </c>
      <c r="S1203" s="67"/>
      <c r="V1203" s="41"/>
      <c r="W1203" s="4" t="str">
        <f>IFERROR(VLOOKUP(Table49[[#This Row],[ITEM CODE]],Table2[[Item Code]:[Category ]],6,0),"")</f>
        <v/>
      </c>
      <c r="X1203" s="1" t="str">
        <f>IFERROR(VLOOKUP(Table49[[#This Row],[ITEM CODE]],Table2[[Item Code]:[Sub Category]],7,0),"")</f>
        <v/>
      </c>
      <c r="Y1203" s="68" t="str">
        <f>Table49[[#This Row],[PO Number]]&amp;COUNTIFS($E$5:E1203,E1203)</f>
        <v>0</v>
      </c>
    </row>
    <row r="1204" spans="1:25" ht="14.7" customHeight="1" x14ac:dyDescent="0.3">
      <c r="A1204" s="1" t="str">
        <f>IF(Table49[[#This Row],[ITEM NAME]]="","",ROW()-4)</f>
        <v/>
      </c>
      <c r="B1204" s="68"/>
      <c r="C1204" s="4" t="str">
        <f>IFERROR(VLOOKUP(B1204,Table14[],3,0),"")</f>
        <v/>
      </c>
      <c r="D1204" s="4" t="str">
        <f>IFERROR(VLOOKUP(B1204,Table14[],2,0),"")</f>
        <v/>
      </c>
      <c r="E1204" s="4"/>
      <c r="H1204" s="41" t="str">
        <f>IFERROR(VLOOKUP(Table49[[#This Row],[ITEM CODE]],Table2[[Item Code]:[Master Name]],2,0),"")</f>
        <v/>
      </c>
      <c r="I1204" s="41"/>
      <c r="J1204" s="65" t="str">
        <f>IFERROR(VLOOKUP(Table49[[#This Row],[ITEM CODE]],Table2[[Item Code]:[Master Name]],3,0),"")</f>
        <v/>
      </c>
      <c r="K1204" s="1" t="str">
        <f>IFERROR(VLOOKUP(Table49[[#This Row],[ITEM CODE]],Table2[[Item Code]:[Master Name]],9,0),"")</f>
        <v/>
      </c>
      <c r="L1204" s="1" t="str">
        <f>IFERROR(VLOOKUP(Table49[[#This Row],[ITEM CODE]],Table2[[Item Code]:[Master Name]],8,0),"")</f>
        <v/>
      </c>
      <c r="M1204" s="41"/>
      <c r="N1204" s="66">
        <f>IFERROR(VLOOKUP(Table49[[#This Row],[ITEM CODE]],Table2[[#All],[Item Code]:[Unit Cost]],10,0),0)</f>
        <v>0</v>
      </c>
      <c r="O1204" s="134">
        <f>IFERROR(VLOOKUP(Table49[[#This Row],[ITEM CODE]],Table2[[#All],[Item Code]:[Unit Cost]],10,0),0)</f>
        <v>0</v>
      </c>
      <c r="P1204" s="56"/>
      <c r="Q1204" s="58"/>
      <c r="R1204" s="58">
        <f>Table49[[#This Row],[QUANTITY]]*Table49[[#This Row],[INV Prices]]</f>
        <v>0</v>
      </c>
      <c r="S1204" s="67"/>
      <c r="V1204" s="41"/>
      <c r="W1204" s="4" t="str">
        <f>IFERROR(VLOOKUP(Table49[[#This Row],[ITEM CODE]],Table2[[Item Code]:[Category ]],6,0),"")</f>
        <v/>
      </c>
      <c r="X1204" s="1" t="str">
        <f>IFERROR(VLOOKUP(Table49[[#This Row],[ITEM CODE]],Table2[[Item Code]:[Sub Category]],7,0),"")</f>
        <v/>
      </c>
      <c r="Y1204" s="68" t="str">
        <f>Table49[[#This Row],[PO Number]]&amp;COUNTIFS($E$5:E1204,E1204)</f>
        <v>0</v>
      </c>
    </row>
    <row r="1205" spans="1:25" ht="14.7" customHeight="1" x14ac:dyDescent="0.3">
      <c r="A1205" s="1" t="str">
        <f>IF(Table49[[#This Row],[ITEM NAME]]="","",ROW()-4)</f>
        <v/>
      </c>
      <c r="B1205" s="68"/>
      <c r="C1205" s="4" t="str">
        <f>IFERROR(VLOOKUP(B1205,Table14[],3,0),"")</f>
        <v/>
      </c>
      <c r="D1205" s="4" t="str">
        <f>IFERROR(VLOOKUP(B1205,Table14[],2,0),"")</f>
        <v/>
      </c>
      <c r="E1205" s="4"/>
      <c r="H1205" s="41" t="str">
        <f>IFERROR(VLOOKUP(Table49[[#This Row],[ITEM CODE]],Table2[[Item Code]:[Master Name]],2,0),"")</f>
        <v/>
      </c>
      <c r="I1205" s="41"/>
      <c r="J1205" s="65" t="str">
        <f>IFERROR(VLOOKUP(Table49[[#This Row],[ITEM CODE]],Table2[[Item Code]:[Master Name]],3,0),"")</f>
        <v/>
      </c>
      <c r="K1205" s="1" t="str">
        <f>IFERROR(VLOOKUP(Table49[[#This Row],[ITEM CODE]],Table2[[Item Code]:[Master Name]],9,0),"")</f>
        <v/>
      </c>
      <c r="L1205" s="1" t="str">
        <f>IFERROR(VLOOKUP(Table49[[#This Row],[ITEM CODE]],Table2[[Item Code]:[Master Name]],8,0),"")</f>
        <v/>
      </c>
      <c r="M1205" s="41"/>
      <c r="N1205" s="66">
        <f>IFERROR(VLOOKUP(Table49[[#This Row],[ITEM CODE]],Table2[[#All],[Item Code]:[Unit Cost]],10,0),0)</f>
        <v>0</v>
      </c>
      <c r="O1205" s="134">
        <f>IFERROR(VLOOKUP(Table49[[#This Row],[ITEM CODE]],Table2[[#All],[Item Code]:[Unit Cost]],10,0),0)</f>
        <v>0</v>
      </c>
      <c r="P1205" s="56"/>
      <c r="Q1205" s="58"/>
      <c r="R1205" s="58">
        <f>Table49[[#This Row],[QUANTITY]]*Table49[[#This Row],[INV Prices]]</f>
        <v>0</v>
      </c>
      <c r="S1205" s="67"/>
      <c r="V1205" s="41"/>
      <c r="W1205" s="4" t="str">
        <f>IFERROR(VLOOKUP(Table49[[#This Row],[ITEM CODE]],Table2[[Item Code]:[Category ]],6,0),"")</f>
        <v/>
      </c>
      <c r="X1205" s="1" t="str">
        <f>IFERROR(VLOOKUP(Table49[[#This Row],[ITEM CODE]],Table2[[Item Code]:[Sub Category]],7,0),"")</f>
        <v/>
      </c>
      <c r="Y1205" s="68" t="str">
        <f>Table49[[#This Row],[PO Number]]&amp;COUNTIFS($E$5:E1205,E1205)</f>
        <v>0</v>
      </c>
    </row>
    <row r="1206" spans="1:25" ht="14.7" customHeight="1" x14ac:dyDescent="0.3">
      <c r="A1206" s="1" t="str">
        <f>IF(Table49[[#This Row],[ITEM NAME]]="","",ROW()-4)</f>
        <v/>
      </c>
      <c r="B1206" s="68"/>
      <c r="C1206" s="4" t="str">
        <f>IFERROR(VLOOKUP(B1206,Table14[],3,0),"")</f>
        <v/>
      </c>
      <c r="D1206" s="4" t="str">
        <f>IFERROR(VLOOKUP(B1206,Table14[],2,0),"")</f>
        <v/>
      </c>
      <c r="E1206" s="4"/>
      <c r="H1206" s="41" t="str">
        <f>IFERROR(VLOOKUP(Table49[[#This Row],[ITEM CODE]],Table2[[Item Code]:[Master Name]],2,0),"")</f>
        <v/>
      </c>
      <c r="I1206" s="41"/>
      <c r="J1206" s="65" t="str">
        <f>IFERROR(VLOOKUP(Table49[[#This Row],[ITEM CODE]],Table2[[Item Code]:[Master Name]],3,0),"")</f>
        <v/>
      </c>
      <c r="K1206" s="1" t="str">
        <f>IFERROR(VLOOKUP(Table49[[#This Row],[ITEM CODE]],Table2[[Item Code]:[Master Name]],9,0),"")</f>
        <v/>
      </c>
      <c r="L1206" s="1" t="str">
        <f>IFERROR(VLOOKUP(Table49[[#This Row],[ITEM CODE]],Table2[[Item Code]:[Master Name]],8,0),"")</f>
        <v/>
      </c>
      <c r="M1206" s="41"/>
      <c r="N1206" s="66">
        <f>IFERROR(VLOOKUP(Table49[[#This Row],[ITEM CODE]],Table2[[#All],[Item Code]:[Unit Cost]],10,0),0)</f>
        <v>0</v>
      </c>
      <c r="O1206" s="134">
        <f>IFERROR(VLOOKUP(Table49[[#This Row],[ITEM CODE]],Table2[[#All],[Item Code]:[Unit Cost]],10,0),0)</f>
        <v>0</v>
      </c>
      <c r="P1206" s="56"/>
      <c r="Q1206" s="58"/>
      <c r="R1206" s="58">
        <f>Table49[[#This Row],[QUANTITY]]*Table49[[#This Row],[INV Prices]]</f>
        <v>0</v>
      </c>
      <c r="S1206" s="67"/>
      <c r="V1206" s="41"/>
      <c r="W1206" s="4" t="str">
        <f>IFERROR(VLOOKUP(Table49[[#This Row],[ITEM CODE]],Table2[[Item Code]:[Category ]],6,0),"")</f>
        <v/>
      </c>
      <c r="X1206" s="1" t="str">
        <f>IFERROR(VLOOKUP(Table49[[#This Row],[ITEM CODE]],Table2[[Item Code]:[Sub Category]],7,0),"")</f>
        <v/>
      </c>
      <c r="Y1206" s="68" t="str">
        <f>Table49[[#This Row],[PO Number]]&amp;COUNTIFS($E$5:E1206,E1206)</f>
        <v>0</v>
      </c>
    </row>
    <row r="1207" spans="1:25" ht="14.7" customHeight="1" x14ac:dyDescent="0.3">
      <c r="A1207" s="1" t="str">
        <f>IF(Table49[[#This Row],[ITEM NAME]]="","",ROW()-4)</f>
        <v/>
      </c>
      <c r="B1207" s="68"/>
      <c r="C1207" s="4" t="str">
        <f>IFERROR(VLOOKUP(B1207,Table14[],3,0),"")</f>
        <v/>
      </c>
      <c r="D1207" s="4" t="str">
        <f>IFERROR(VLOOKUP(B1207,Table14[],2,0),"")</f>
        <v/>
      </c>
      <c r="E1207" s="4"/>
      <c r="H1207" s="41" t="str">
        <f>IFERROR(VLOOKUP(Table49[[#This Row],[ITEM CODE]],Table2[[Item Code]:[Master Name]],2,0),"")</f>
        <v/>
      </c>
      <c r="I1207" s="41"/>
      <c r="J1207" s="65" t="str">
        <f>IFERROR(VLOOKUP(Table49[[#This Row],[ITEM CODE]],Table2[[Item Code]:[Master Name]],3,0),"")</f>
        <v/>
      </c>
      <c r="K1207" s="1" t="str">
        <f>IFERROR(VLOOKUP(Table49[[#This Row],[ITEM CODE]],Table2[[Item Code]:[Master Name]],9,0),"")</f>
        <v/>
      </c>
      <c r="L1207" s="1" t="str">
        <f>IFERROR(VLOOKUP(Table49[[#This Row],[ITEM CODE]],Table2[[Item Code]:[Master Name]],8,0),"")</f>
        <v/>
      </c>
      <c r="M1207" s="41"/>
      <c r="N1207" s="66">
        <f>IFERROR(VLOOKUP(Table49[[#This Row],[ITEM CODE]],Table2[[#All],[Item Code]:[Unit Cost]],10,0),0)</f>
        <v>0</v>
      </c>
      <c r="O1207" s="134">
        <f>IFERROR(VLOOKUP(Table49[[#This Row],[ITEM CODE]],Table2[[#All],[Item Code]:[Unit Cost]],10,0),0)</f>
        <v>0</v>
      </c>
      <c r="P1207" s="56"/>
      <c r="Q1207" s="58"/>
      <c r="R1207" s="58">
        <f>Table49[[#This Row],[QUANTITY]]*Table49[[#This Row],[INV Prices]]</f>
        <v>0</v>
      </c>
      <c r="S1207" s="67"/>
      <c r="V1207" s="41"/>
      <c r="W1207" s="4" t="str">
        <f>IFERROR(VLOOKUP(Table49[[#This Row],[ITEM CODE]],Table2[[Item Code]:[Category ]],6,0),"")</f>
        <v/>
      </c>
      <c r="X1207" s="1" t="str">
        <f>IFERROR(VLOOKUP(Table49[[#This Row],[ITEM CODE]],Table2[[Item Code]:[Sub Category]],7,0),"")</f>
        <v/>
      </c>
      <c r="Y1207" s="68" t="str">
        <f>Table49[[#This Row],[PO Number]]&amp;COUNTIFS($E$5:E1207,E1207)</f>
        <v>0</v>
      </c>
    </row>
    <row r="1208" spans="1:25" ht="14.7" customHeight="1" x14ac:dyDescent="0.3">
      <c r="A1208" s="1" t="str">
        <f>IF(Table49[[#This Row],[ITEM NAME]]="","",ROW()-4)</f>
        <v/>
      </c>
      <c r="B1208" s="68"/>
      <c r="C1208" s="4" t="str">
        <f>IFERROR(VLOOKUP(B1208,Table14[],3,0),"")</f>
        <v/>
      </c>
      <c r="D1208" s="4" t="str">
        <f>IFERROR(VLOOKUP(B1208,Table14[],2,0),"")</f>
        <v/>
      </c>
      <c r="E1208" s="4"/>
      <c r="H1208" s="41" t="str">
        <f>IFERROR(VLOOKUP(Table49[[#This Row],[ITEM CODE]],Table2[[Item Code]:[Master Name]],2,0),"")</f>
        <v/>
      </c>
      <c r="I1208" s="41"/>
      <c r="J1208" s="65" t="str">
        <f>IFERROR(VLOOKUP(Table49[[#This Row],[ITEM CODE]],Table2[[Item Code]:[Master Name]],3,0),"")</f>
        <v/>
      </c>
      <c r="K1208" s="1" t="str">
        <f>IFERROR(VLOOKUP(Table49[[#This Row],[ITEM CODE]],Table2[[Item Code]:[Master Name]],9,0),"")</f>
        <v/>
      </c>
      <c r="L1208" s="1" t="str">
        <f>IFERROR(VLOOKUP(Table49[[#This Row],[ITEM CODE]],Table2[[Item Code]:[Master Name]],8,0),"")</f>
        <v/>
      </c>
      <c r="M1208" s="41"/>
      <c r="N1208" s="66">
        <f>IFERROR(VLOOKUP(Table49[[#This Row],[ITEM CODE]],Table2[[#All],[Item Code]:[Unit Cost]],10,0),0)</f>
        <v>0</v>
      </c>
      <c r="O1208" s="134">
        <f>IFERROR(VLOOKUP(Table49[[#This Row],[ITEM CODE]],Table2[[#All],[Item Code]:[Unit Cost]],10,0),0)</f>
        <v>0</v>
      </c>
      <c r="P1208" s="56"/>
      <c r="Q1208" s="58"/>
      <c r="R1208" s="58">
        <f>Table49[[#This Row],[QUANTITY]]*Table49[[#This Row],[INV Prices]]</f>
        <v>0</v>
      </c>
      <c r="S1208" s="67"/>
      <c r="V1208" s="41"/>
      <c r="W1208" s="4" t="str">
        <f>IFERROR(VLOOKUP(Table49[[#This Row],[ITEM CODE]],Table2[[Item Code]:[Category ]],6,0),"")</f>
        <v/>
      </c>
      <c r="X1208" s="1" t="str">
        <f>IFERROR(VLOOKUP(Table49[[#This Row],[ITEM CODE]],Table2[[Item Code]:[Sub Category]],7,0),"")</f>
        <v/>
      </c>
      <c r="Y1208" s="68" t="str">
        <f>Table49[[#This Row],[PO Number]]&amp;COUNTIFS($E$5:E1208,E1208)</f>
        <v>0</v>
      </c>
    </row>
    <row r="1209" spans="1:25" ht="14.7" customHeight="1" x14ac:dyDescent="0.3">
      <c r="A1209" s="1" t="str">
        <f>IF(Table49[[#This Row],[ITEM NAME]]="","",ROW()-4)</f>
        <v/>
      </c>
      <c r="B1209" s="68"/>
      <c r="C1209" s="4" t="str">
        <f>IFERROR(VLOOKUP(B1209,Table14[],3,0),"")</f>
        <v/>
      </c>
      <c r="D1209" s="4" t="str">
        <f>IFERROR(VLOOKUP(B1209,Table14[],2,0),"")</f>
        <v/>
      </c>
      <c r="E1209" s="4"/>
      <c r="H1209" s="41" t="str">
        <f>IFERROR(VLOOKUP(Table49[[#This Row],[ITEM CODE]],Table2[[Item Code]:[Master Name]],2,0),"")</f>
        <v/>
      </c>
      <c r="I1209" s="41"/>
      <c r="J1209" s="65" t="str">
        <f>IFERROR(VLOOKUP(Table49[[#This Row],[ITEM CODE]],Table2[[Item Code]:[Master Name]],3,0),"")</f>
        <v/>
      </c>
      <c r="K1209" s="1" t="str">
        <f>IFERROR(VLOOKUP(Table49[[#This Row],[ITEM CODE]],Table2[[Item Code]:[Master Name]],9,0),"")</f>
        <v/>
      </c>
      <c r="L1209" s="1" t="str">
        <f>IFERROR(VLOOKUP(Table49[[#This Row],[ITEM CODE]],Table2[[Item Code]:[Master Name]],8,0),"")</f>
        <v/>
      </c>
      <c r="M1209" s="41"/>
      <c r="N1209" s="66">
        <f>IFERROR(VLOOKUP(Table49[[#This Row],[ITEM CODE]],Table2[[#All],[Item Code]:[Unit Cost]],10,0),0)</f>
        <v>0</v>
      </c>
      <c r="O1209" s="134">
        <f>IFERROR(VLOOKUP(Table49[[#This Row],[ITEM CODE]],Table2[[#All],[Item Code]:[Unit Cost]],10,0),0)</f>
        <v>0</v>
      </c>
      <c r="P1209" s="56"/>
      <c r="Q1209" s="58"/>
      <c r="R1209" s="58">
        <f>Table49[[#This Row],[QUANTITY]]*Table49[[#This Row],[INV Prices]]</f>
        <v>0</v>
      </c>
      <c r="S1209" s="67"/>
      <c r="V1209" s="41"/>
      <c r="W1209" s="4" t="str">
        <f>IFERROR(VLOOKUP(Table49[[#This Row],[ITEM CODE]],Table2[[Item Code]:[Category ]],6,0),"")</f>
        <v/>
      </c>
      <c r="X1209" s="1" t="str">
        <f>IFERROR(VLOOKUP(Table49[[#This Row],[ITEM CODE]],Table2[[Item Code]:[Sub Category]],7,0),"")</f>
        <v/>
      </c>
      <c r="Y1209" s="68" t="str">
        <f>Table49[[#This Row],[PO Number]]&amp;COUNTIFS($E$5:E1209,E1209)</f>
        <v>0</v>
      </c>
    </row>
    <row r="1210" spans="1:25" ht="14.7" customHeight="1" x14ac:dyDescent="0.3">
      <c r="A1210" s="1" t="str">
        <f>IF(Table49[[#This Row],[ITEM NAME]]="","",ROW()-4)</f>
        <v/>
      </c>
      <c r="B1210" s="68"/>
      <c r="C1210" s="4" t="str">
        <f>IFERROR(VLOOKUP(B1210,Table14[],3,0),"")</f>
        <v/>
      </c>
      <c r="D1210" s="4" t="str">
        <f>IFERROR(VLOOKUP(B1210,Table14[],2,0),"")</f>
        <v/>
      </c>
      <c r="E1210" s="4"/>
      <c r="H1210" s="41" t="str">
        <f>IFERROR(VLOOKUP(Table49[[#This Row],[ITEM CODE]],Table2[[Item Code]:[Master Name]],2,0),"")</f>
        <v/>
      </c>
      <c r="I1210" s="41"/>
      <c r="J1210" s="65" t="str">
        <f>IFERROR(VLOOKUP(Table49[[#This Row],[ITEM CODE]],Table2[[Item Code]:[Master Name]],3,0),"")</f>
        <v/>
      </c>
      <c r="K1210" s="1" t="str">
        <f>IFERROR(VLOOKUP(Table49[[#This Row],[ITEM CODE]],Table2[[Item Code]:[Master Name]],9,0),"")</f>
        <v/>
      </c>
      <c r="L1210" s="1" t="str">
        <f>IFERROR(VLOOKUP(Table49[[#This Row],[ITEM CODE]],Table2[[Item Code]:[Master Name]],8,0),"")</f>
        <v/>
      </c>
      <c r="M1210" s="41"/>
      <c r="N1210" s="66">
        <f>IFERROR(VLOOKUP(Table49[[#This Row],[ITEM CODE]],Table2[[#All],[Item Code]:[Unit Cost]],10,0),0)</f>
        <v>0</v>
      </c>
      <c r="O1210" s="134">
        <f>IFERROR(VLOOKUP(Table49[[#This Row],[ITEM CODE]],Table2[[#All],[Item Code]:[Unit Cost]],10,0),0)</f>
        <v>0</v>
      </c>
      <c r="P1210" s="56"/>
      <c r="Q1210" s="58"/>
      <c r="R1210" s="58">
        <f>Table49[[#This Row],[QUANTITY]]*Table49[[#This Row],[INV Prices]]</f>
        <v>0</v>
      </c>
      <c r="S1210" s="67"/>
      <c r="V1210" s="41"/>
      <c r="W1210" s="4" t="str">
        <f>IFERROR(VLOOKUP(Table49[[#This Row],[ITEM CODE]],Table2[[Item Code]:[Category ]],6,0),"")</f>
        <v/>
      </c>
      <c r="X1210" s="1" t="str">
        <f>IFERROR(VLOOKUP(Table49[[#This Row],[ITEM CODE]],Table2[[Item Code]:[Sub Category]],7,0),"")</f>
        <v/>
      </c>
      <c r="Y1210" s="68" t="str">
        <f>Table49[[#This Row],[PO Number]]&amp;COUNTIFS($E$5:E1210,E1210)</f>
        <v>0</v>
      </c>
    </row>
    <row r="1211" spans="1:25" ht="14.7" customHeight="1" x14ac:dyDescent="0.3">
      <c r="A1211" s="1" t="str">
        <f>IF(Table49[[#This Row],[ITEM NAME]]="","",ROW()-4)</f>
        <v/>
      </c>
      <c r="B1211" s="68"/>
      <c r="C1211" s="4" t="str">
        <f>IFERROR(VLOOKUP(B1211,Table14[],3,0),"")</f>
        <v/>
      </c>
      <c r="D1211" s="4" t="str">
        <f>IFERROR(VLOOKUP(B1211,Table14[],2,0),"")</f>
        <v/>
      </c>
      <c r="E1211" s="4"/>
      <c r="H1211" s="41" t="str">
        <f>IFERROR(VLOOKUP(Table49[[#This Row],[ITEM CODE]],Table2[[Item Code]:[Master Name]],2,0),"")</f>
        <v/>
      </c>
      <c r="I1211" s="41"/>
      <c r="J1211" s="65" t="str">
        <f>IFERROR(VLOOKUP(Table49[[#This Row],[ITEM CODE]],Table2[[Item Code]:[Master Name]],3,0),"")</f>
        <v/>
      </c>
      <c r="K1211" s="1" t="str">
        <f>IFERROR(VLOOKUP(Table49[[#This Row],[ITEM CODE]],Table2[[Item Code]:[Master Name]],9,0),"")</f>
        <v/>
      </c>
      <c r="L1211" s="1" t="str">
        <f>IFERROR(VLOOKUP(Table49[[#This Row],[ITEM CODE]],Table2[[Item Code]:[Master Name]],8,0),"")</f>
        <v/>
      </c>
      <c r="M1211" s="41"/>
      <c r="N1211" s="66">
        <f>IFERROR(VLOOKUP(Table49[[#This Row],[ITEM CODE]],Table2[[#All],[Item Code]:[Unit Cost]],10,0),0)</f>
        <v>0</v>
      </c>
      <c r="O1211" s="134">
        <f>IFERROR(VLOOKUP(Table49[[#This Row],[ITEM CODE]],Table2[[#All],[Item Code]:[Unit Cost]],10,0),0)</f>
        <v>0</v>
      </c>
      <c r="P1211" s="56"/>
      <c r="Q1211" s="58"/>
      <c r="R1211" s="58">
        <f>Table49[[#This Row],[QUANTITY]]*Table49[[#This Row],[INV Prices]]</f>
        <v>0</v>
      </c>
      <c r="S1211" s="67"/>
      <c r="V1211" s="41"/>
      <c r="W1211" s="4" t="str">
        <f>IFERROR(VLOOKUP(Table49[[#This Row],[ITEM CODE]],Table2[[Item Code]:[Category ]],6,0),"")</f>
        <v/>
      </c>
      <c r="X1211" s="1" t="str">
        <f>IFERROR(VLOOKUP(Table49[[#This Row],[ITEM CODE]],Table2[[Item Code]:[Sub Category]],7,0),"")</f>
        <v/>
      </c>
      <c r="Y1211" s="68" t="str">
        <f>Table49[[#This Row],[PO Number]]&amp;COUNTIFS($E$5:E1211,E1211)</f>
        <v>0</v>
      </c>
    </row>
    <row r="1212" spans="1:25" ht="14.7" customHeight="1" x14ac:dyDescent="0.3">
      <c r="A1212" s="1" t="str">
        <f>IF(Table49[[#This Row],[ITEM NAME]]="","",ROW()-4)</f>
        <v/>
      </c>
      <c r="B1212" s="68"/>
      <c r="C1212" s="4" t="str">
        <f>IFERROR(VLOOKUP(B1212,Table14[],3,0),"")</f>
        <v/>
      </c>
      <c r="D1212" s="4" t="str">
        <f>IFERROR(VLOOKUP(B1212,Table14[],2,0),"")</f>
        <v/>
      </c>
      <c r="E1212" s="4"/>
      <c r="H1212" s="41" t="str">
        <f>IFERROR(VLOOKUP(Table49[[#This Row],[ITEM CODE]],Table2[[Item Code]:[Master Name]],2,0),"")</f>
        <v/>
      </c>
      <c r="I1212" s="41"/>
      <c r="J1212" s="65" t="str">
        <f>IFERROR(VLOOKUP(Table49[[#This Row],[ITEM CODE]],Table2[[Item Code]:[Master Name]],3,0),"")</f>
        <v/>
      </c>
      <c r="K1212" s="1" t="str">
        <f>IFERROR(VLOOKUP(Table49[[#This Row],[ITEM CODE]],Table2[[Item Code]:[Master Name]],9,0),"")</f>
        <v/>
      </c>
      <c r="L1212" s="1" t="str">
        <f>IFERROR(VLOOKUP(Table49[[#This Row],[ITEM CODE]],Table2[[Item Code]:[Master Name]],8,0),"")</f>
        <v/>
      </c>
      <c r="M1212" s="41"/>
      <c r="N1212" s="66">
        <f>IFERROR(VLOOKUP(Table49[[#This Row],[ITEM CODE]],Table2[[#All],[Item Code]:[Unit Cost]],10,0),0)</f>
        <v>0</v>
      </c>
      <c r="O1212" s="134">
        <f>IFERROR(VLOOKUP(Table49[[#This Row],[ITEM CODE]],Table2[[#All],[Item Code]:[Unit Cost]],10,0),0)</f>
        <v>0</v>
      </c>
      <c r="P1212" s="56"/>
      <c r="Q1212" s="58"/>
      <c r="R1212" s="58">
        <f>Table49[[#This Row],[QUANTITY]]*Table49[[#This Row],[INV Prices]]</f>
        <v>0</v>
      </c>
      <c r="S1212" s="67"/>
      <c r="V1212" s="41"/>
      <c r="W1212" s="4" t="str">
        <f>IFERROR(VLOOKUP(Table49[[#This Row],[ITEM CODE]],Table2[[Item Code]:[Category ]],6,0),"")</f>
        <v/>
      </c>
      <c r="X1212" s="1" t="str">
        <f>IFERROR(VLOOKUP(Table49[[#This Row],[ITEM CODE]],Table2[[Item Code]:[Sub Category]],7,0),"")</f>
        <v/>
      </c>
      <c r="Y1212" s="68" t="str">
        <f>Table49[[#This Row],[PO Number]]&amp;COUNTIFS($E$5:E1212,E1212)</f>
        <v>0</v>
      </c>
    </row>
    <row r="1213" spans="1:25" ht="14.7" customHeight="1" x14ac:dyDescent="0.3">
      <c r="A1213" s="1" t="str">
        <f>IF(Table49[[#This Row],[ITEM NAME]]="","",ROW()-4)</f>
        <v/>
      </c>
      <c r="B1213" s="68"/>
      <c r="C1213" s="4" t="str">
        <f>IFERROR(VLOOKUP(B1213,Table14[],3,0),"")</f>
        <v/>
      </c>
      <c r="D1213" s="4" t="str">
        <f>IFERROR(VLOOKUP(B1213,Table14[],2,0),"")</f>
        <v/>
      </c>
      <c r="E1213" s="4"/>
      <c r="H1213" s="41" t="str">
        <f>IFERROR(VLOOKUP(Table49[[#This Row],[ITEM CODE]],Table2[[Item Code]:[Master Name]],2,0),"")</f>
        <v/>
      </c>
      <c r="I1213" s="41"/>
      <c r="J1213" s="65" t="str">
        <f>IFERROR(VLOOKUP(Table49[[#This Row],[ITEM CODE]],Table2[[Item Code]:[Master Name]],3,0),"")</f>
        <v/>
      </c>
      <c r="K1213" s="1" t="str">
        <f>IFERROR(VLOOKUP(Table49[[#This Row],[ITEM CODE]],Table2[[Item Code]:[Master Name]],9,0),"")</f>
        <v/>
      </c>
      <c r="L1213" s="1" t="str">
        <f>IFERROR(VLOOKUP(Table49[[#This Row],[ITEM CODE]],Table2[[Item Code]:[Master Name]],8,0),"")</f>
        <v/>
      </c>
      <c r="M1213" s="41"/>
      <c r="N1213" s="66">
        <f>IFERROR(VLOOKUP(Table49[[#This Row],[ITEM CODE]],Table2[[#All],[Item Code]:[Unit Cost]],10,0),0)</f>
        <v>0</v>
      </c>
      <c r="O1213" s="134">
        <f>IFERROR(VLOOKUP(Table49[[#This Row],[ITEM CODE]],Table2[[#All],[Item Code]:[Unit Cost]],10,0),0)</f>
        <v>0</v>
      </c>
      <c r="P1213" s="56"/>
      <c r="Q1213" s="58"/>
      <c r="R1213" s="58">
        <f>Table49[[#This Row],[QUANTITY]]*Table49[[#This Row],[INV Prices]]</f>
        <v>0</v>
      </c>
      <c r="S1213" s="67"/>
      <c r="V1213" s="41"/>
      <c r="W1213" s="4" t="str">
        <f>IFERROR(VLOOKUP(Table49[[#This Row],[ITEM CODE]],Table2[[Item Code]:[Category ]],6,0),"")</f>
        <v/>
      </c>
      <c r="X1213" s="1" t="str">
        <f>IFERROR(VLOOKUP(Table49[[#This Row],[ITEM CODE]],Table2[[Item Code]:[Sub Category]],7,0),"")</f>
        <v/>
      </c>
      <c r="Y1213" s="68" t="str">
        <f>Table49[[#This Row],[PO Number]]&amp;COUNTIFS($E$5:E1213,E1213)</f>
        <v>0</v>
      </c>
    </row>
    <row r="1214" spans="1:25" ht="14.7" customHeight="1" x14ac:dyDescent="0.3">
      <c r="A1214" s="1" t="str">
        <f>IF(Table49[[#This Row],[ITEM NAME]]="","",ROW()-4)</f>
        <v/>
      </c>
      <c r="B1214" s="68"/>
      <c r="C1214" s="4" t="str">
        <f>IFERROR(VLOOKUP(B1214,Table14[],3,0),"")</f>
        <v/>
      </c>
      <c r="D1214" s="4" t="str">
        <f>IFERROR(VLOOKUP(B1214,Table14[],2,0),"")</f>
        <v/>
      </c>
      <c r="E1214" s="4"/>
      <c r="H1214" s="41" t="str">
        <f>IFERROR(VLOOKUP(Table49[[#This Row],[ITEM CODE]],Table2[[Item Code]:[Master Name]],2,0),"")</f>
        <v/>
      </c>
      <c r="I1214" s="41"/>
      <c r="J1214" s="65" t="str">
        <f>IFERROR(VLOOKUP(Table49[[#This Row],[ITEM CODE]],Table2[[Item Code]:[Master Name]],3,0),"")</f>
        <v/>
      </c>
      <c r="K1214" s="1" t="str">
        <f>IFERROR(VLOOKUP(Table49[[#This Row],[ITEM CODE]],Table2[[Item Code]:[Master Name]],9,0),"")</f>
        <v/>
      </c>
      <c r="L1214" s="1" t="str">
        <f>IFERROR(VLOOKUP(Table49[[#This Row],[ITEM CODE]],Table2[[Item Code]:[Master Name]],8,0),"")</f>
        <v/>
      </c>
      <c r="M1214" s="41"/>
      <c r="N1214" s="66">
        <f>IFERROR(VLOOKUP(Table49[[#This Row],[ITEM CODE]],Table2[[#All],[Item Code]:[Unit Cost]],10,0),0)</f>
        <v>0</v>
      </c>
      <c r="O1214" s="134">
        <f>IFERROR(VLOOKUP(Table49[[#This Row],[ITEM CODE]],Table2[[#All],[Item Code]:[Unit Cost]],10,0),0)</f>
        <v>0</v>
      </c>
      <c r="P1214" s="56"/>
      <c r="Q1214" s="58"/>
      <c r="R1214" s="58">
        <f>Table49[[#This Row],[QUANTITY]]*Table49[[#This Row],[INV Prices]]</f>
        <v>0</v>
      </c>
      <c r="S1214" s="67"/>
      <c r="V1214" s="41"/>
      <c r="W1214" s="4" t="str">
        <f>IFERROR(VLOOKUP(Table49[[#This Row],[ITEM CODE]],Table2[[Item Code]:[Category ]],6,0),"")</f>
        <v/>
      </c>
      <c r="X1214" s="1" t="str">
        <f>IFERROR(VLOOKUP(Table49[[#This Row],[ITEM CODE]],Table2[[Item Code]:[Sub Category]],7,0),"")</f>
        <v/>
      </c>
      <c r="Y1214" s="68" t="str">
        <f>Table49[[#This Row],[PO Number]]&amp;COUNTIFS($E$5:E1214,E1214)</f>
        <v>0</v>
      </c>
    </row>
    <row r="1215" spans="1:25" ht="14.7" customHeight="1" x14ac:dyDescent="0.3">
      <c r="A1215" s="1" t="str">
        <f>IF(Table49[[#This Row],[ITEM NAME]]="","",ROW()-4)</f>
        <v/>
      </c>
      <c r="B1215" s="68"/>
      <c r="C1215" s="4" t="str">
        <f>IFERROR(VLOOKUP(B1215,Table14[],3,0),"")</f>
        <v/>
      </c>
      <c r="D1215" s="4" t="str">
        <f>IFERROR(VLOOKUP(B1215,Table14[],2,0),"")</f>
        <v/>
      </c>
      <c r="E1215" s="4"/>
      <c r="H1215" s="41" t="str">
        <f>IFERROR(VLOOKUP(Table49[[#This Row],[ITEM CODE]],Table2[[Item Code]:[Master Name]],2,0),"")</f>
        <v/>
      </c>
      <c r="I1215" s="41"/>
      <c r="J1215" s="65" t="str">
        <f>IFERROR(VLOOKUP(Table49[[#This Row],[ITEM CODE]],Table2[[Item Code]:[Master Name]],3,0),"")</f>
        <v/>
      </c>
      <c r="K1215" s="1" t="str">
        <f>IFERROR(VLOOKUP(Table49[[#This Row],[ITEM CODE]],Table2[[Item Code]:[Master Name]],9,0),"")</f>
        <v/>
      </c>
      <c r="L1215" s="1" t="str">
        <f>IFERROR(VLOOKUP(Table49[[#This Row],[ITEM CODE]],Table2[[Item Code]:[Master Name]],8,0),"")</f>
        <v/>
      </c>
      <c r="M1215" s="41"/>
      <c r="N1215" s="66">
        <f>IFERROR(VLOOKUP(Table49[[#This Row],[ITEM CODE]],Table2[[#All],[Item Code]:[Unit Cost]],10,0),0)</f>
        <v>0</v>
      </c>
      <c r="O1215" s="134">
        <f>IFERROR(VLOOKUP(Table49[[#This Row],[ITEM CODE]],Table2[[#All],[Item Code]:[Unit Cost]],10,0),0)</f>
        <v>0</v>
      </c>
      <c r="P1215" s="56"/>
      <c r="Q1215" s="58"/>
      <c r="R1215" s="58">
        <f>Table49[[#This Row],[QUANTITY]]*Table49[[#This Row],[INV Prices]]</f>
        <v>0</v>
      </c>
      <c r="S1215" s="67"/>
      <c r="V1215" s="41"/>
      <c r="W1215" s="4" t="str">
        <f>IFERROR(VLOOKUP(Table49[[#This Row],[ITEM CODE]],Table2[[Item Code]:[Category ]],6,0),"")</f>
        <v/>
      </c>
      <c r="X1215" s="1" t="str">
        <f>IFERROR(VLOOKUP(Table49[[#This Row],[ITEM CODE]],Table2[[Item Code]:[Sub Category]],7,0),"")</f>
        <v/>
      </c>
      <c r="Y1215" s="68" t="str">
        <f>Table49[[#This Row],[PO Number]]&amp;COUNTIFS($E$5:E1215,E1215)</f>
        <v>0</v>
      </c>
    </row>
    <row r="1216" spans="1:25" ht="14.7" customHeight="1" x14ac:dyDescent="0.3">
      <c r="A1216" s="1" t="str">
        <f>IF(Table49[[#This Row],[ITEM NAME]]="","",ROW()-4)</f>
        <v/>
      </c>
      <c r="B1216" s="68"/>
      <c r="C1216" s="4" t="str">
        <f>IFERROR(VLOOKUP(B1216,Table14[],3,0),"")</f>
        <v/>
      </c>
      <c r="D1216" s="4" t="str">
        <f>IFERROR(VLOOKUP(B1216,Table14[],2,0),"")</f>
        <v/>
      </c>
      <c r="E1216" s="4"/>
      <c r="H1216" s="41" t="str">
        <f>IFERROR(VLOOKUP(Table49[[#This Row],[ITEM CODE]],Table2[[Item Code]:[Master Name]],2,0),"")</f>
        <v/>
      </c>
      <c r="I1216" s="41"/>
      <c r="J1216" s="65" t="str">
        <f>IFERROR(VLOOKUP(Table49[[#This Row],[ITEM CODE]],Table2[[Item Code]:[Master Name]],3,0),"")</f>
        <v/>
      </c>
      <c r="K1216" s="1" t="str">
        <f>IFERROR(VLOOKUP(Table49[[#This Row],[ITEM CODE]],Table2[[Item Code]:[Master Name]],9,0),"")</f>
        <v/>
      </c>
      <c r="L1216" s="1" t="str">
        <f>IFERROR(VLOOKUP(Table49[[#This Row],[ITEM CODE]],Table2[[Item Code]:[Master Name]],8,0),"")</f>
        <v/>
      </c>
      <c r="M1216" s="41"/>
      <c r="N1216" s="66">
        <f>IFERROR(VLOOKUP(Table49[[#This Row],[ITEM CODE]],Table2[[#All],[Item Code]:[Unit Cost]],10,0),0)</f>
        <v>0</v>
      </c>
      <c r="O1216" s="134">
        <f>IFERROR(VLOOKUP(Table49[[#This Row],[ITEM CODE]],Table2[[#All],[Item Code]:[Unit Cost]],10,0),0)</f>
        <v>0</v>
      </c>
      <c r="P1216" s="56"/>
      <c r="Q1216" s="58"/>
      <c r="R1216" s="58">
        <f>Table49[[#This Row],[QUANTITY]]*Table49[[#This Row],[INV Prices]]</f>
        <v>0</v>
      </c>
      <c r="S1216" s="67"/>
      <c r="V1216" s="41"/>
      <c r="W1216" s="4" t="str">
        <f>IFERROR(VLOOKUP(Table49[[#This Row],[ITEM CODE]],Table2[[Item Code]:[Category ]],6,0),"")</f>
        <v/>
      </c>
      <c r="X1216" s="1" t="str">
        <f>IFERROR(VLOOKUP(Table49[[#This Row],[ITEM CODE]],Table2[[Item Code]:[Sub Category]],7,0),"")</f>
        <v/>
      </c>
      <c r="Y1216" s="68" t="str">
        <f>Table49[[#This Row],[PO Number]]&amp;COUNTIFS($E$5:E1216,E1216)</f>
        <v>0</v>
      </c>
    </row>
    <row r="1217" spans="1:25" ht="14.7" customHeight="1" x14ac:dyDescent="0.3">
      <c r="A1217" s="1" t="str">
        <f>IF(Table49[[#This Row],[ITEM NAME]]="","",ROW()-4)</f>
        <v/>
      </c>
      <c r="B1217" s="68"/>
      <c r="C1217" s="4" t="str">
        <f>IFERROR(VLOOKUP(B1217,Table14[],3,0),"")</f>
        <v/>
      </c>
      <c r="D1217" s="4" t="str">
        <f>IFERROR(VLOOKUP(B1217,Table14[],2,0),"")</f>
        <v/>
      </c>
      <c r="E1217" s="4"/>
      <c r="H1217" s="41" t="str">
        <f>IFERROR(VLOOKUP(Table49[[#This Row],[ITEM CODE]],Table2[[Item Code]:[Master Name]],2,0),"")</f>
        <v/>
      </c>
      <c r="I1217" s="41"/>
      <c r="J1217" s="65" t="str">
        <f>IFERROR(VLOOKUP(Table49[[#This Row],[ITEM CODE]],Table2[[Item Code]:[Master Name]],3,0),"")</f>
        <v/>
      </c>
      <c r="K1217" s="1" t="str">
        <f>IFERROR(VLOOKUP(Table49[[#This Row],[ITEM CODE]],Table2[[Item Code]:[Master Name]],9,0),"")</f>
        <v/>
      </c>
      <c r="L1217" s="1" t="str">
        <f>IFERROR(VLOOKUP(Table49[[#This Row],[ITEM CODE]],Table2[[Item Code]:[Master Name]],8,0),"")</f>
        <v/>
      </c>
      <c r="M1217" s="41"/>
      <c r="N1217" s="66">
        <f>IFERROR(VLOOKUP(Table49[[#This Row],[ITEM CODE]],Table2[[#All],[Item Code]:[Unit Cost]],10,0),0)</f>
        <v>0</v>
      </c>
      <c r="O1217" s="134">
        <f>IFERROR(VLOOKUP(Table49[[#This Row],[ITEM CODE]],Table2[[#All],[Item Code]:[Unit Cost]],10,0),0)</f>
        <v>0</v>
      </c>
      <c r="P1217" s="56"/>
      <c r="Q1217" s="58"/>
      <c r="R1217" s="58">
        <f>Table49[[#This Row],[QUANTITY]]*Table49[[#This Row],[INV Prices]]</f>
        <v>0</v>
      </c>
      <c r="S1217" s="67"/>
      <c r="V1217" s="41"/>
      <c r="W1217" s="4" t="str">
        <f>IFERROR(VLOOKUP(Table49[[#This Row],[ITEM CODE]],Table2[[Item Code]:[Category ]],6,0),"")</f>
        <v/>
      </c>
      <c r="X1217" s="1" t="str">
        <f>IFERROR(VLOOKUP(Table49[[#This Row],[ITEM CODE]],Table2[[Item Code]:[Sub Category]],7,0),"")</f>
        <v/>
      </c>
      <c r="Y1217" s="68" t="str">
        <f>Table49[[#This Row],[PO Number]]&amp;COUNTIFS($E$5:E1217,E1217)</f>
        <v>0</v>
      </c>
    </row>
    <row r="1218" spans="1:25" ht="14.7" customHeight="1" x14ac:dyDescent="0.3">
      <c r="A1218" s="1" t="str">
        <f>IF(Table49[[#This Row],[ITEM NAME]]="","",ROW()-4)</f>
        <v/>
      </c>
      <c r="B1218" s="68"/>
      <c r="C1218" s="4" t="str">
        <f>IFERROR(VLOOKUP(B1218,Table14[],3,0),"")</f>
        <v/>
      </c>
      <c r="D1218" s="4" t="str">
        <f>IFERROR(VLOOKUP(B1218,Table14[],2,0),"")</f>
        <v/>
      </c>
      <c r="E1218" s="4"/>
      <c r="H1218" s="41" t="str">
        <f>IFERROR(VLOOKUP(Table49[[#This Row],[ITEM CODE]],Table2[[Item Code]:[Master Name]],2,0),"")</f>
        <v/>
      </c>
      <c r="I1218" s="41"/>
      <c r="J1218" s="65" t="str">
        <f>IFERROR(VLOOKUP(Table49[[#This Row],[ITEM CODE]],Table2[[Item Code]:[Master Name]],3,0),"")</f>
        <v/>
      </c>
      <c r="K1218" s="1" t="str">
        <f>IFERROR(VLOOKUP(Table49[[#This Row],[ITEM CODE]],Table2[[Item Code]:[Master Name]],9,0),"")</f>
        <v/>
      </c>
      <c r="L1218" s="1" t="str">
        <f>IFERROR(VLOOKUP(Table49[[#This Row],[ITEM CODE]],Table2[[Item Code]:[Master Name]],8,0),"")</f>
        <v/>
      </c>
      <c r="M1218" s="41"/>
      <c r="N1218" s="66">
        <f>IFERROR(VLOOKUP(Table49[[#This Row],[ITEM CODE]],Table2[[#All],[Item Code]:[Unit Cost]],10,0),0)</f>
        <v>0</v>
      </c>
      <c r="O1218" s="134">
        <f>IFERROR(VLOOKUP(Table49[[#This Row],[ITEM CODE]],Table2[[#All],[Item Code]:[Unit Cost]],10,0),0)</f>
        <v>0</v>
      </c>
      <c r="P1218" s="56"/>
      <c r="Q1218" s="58"/>
      <c r="R1218" s="58">
        <f>Table49[[#This Row],[QUANTITY]]*Table49[[#This Row],[INV Prices]]</f>
        <v>0</v>
      </c>
      <c r="S1218" s="67"/>
      <c r="V1218" s="41"/>
      <c r="W1218" s="4" t="str">
        <f>IFERROR(VLOOKUP(Table49[[#This Row],[ITEM CODE]],Table2[[Item Code]:[Category ]],6,0),"")</f>
        <v/>
      </c>
      <c r="X1218" s="1" t="str">
        <f>IFERROR(VLOOKUP(Table49[[#This Row],[ITEM CODE]],Table2[[Item Code]:[Sub Category]],7,0),"")</f>
        <v/>
      </c>
      <c r="Y1218" s="68" t="str">
        <f>Table49[[#This Row],[PO Number]]&amp;COUNTIFS($E$5:E1218,E1218)</f>
        <v>0</v>
      </c>
    </row>
    <row r="1219" spans="1:25" ht="14.7" customHeight="1" x14ac:dyDescent="0.3">
      <c r="A1219" s="1" t="str">
        <f>IF(Table49[[#This Row],[ITEM NAME]]="","",ROW()-4)</f>
        <v/>
      </c>
      <c r="B1219" s="68"/>
      <c r="C1219" s="4" t="str">
        <f>IFERROR(VLOOKUP(B1219,Table14[],3,0),"")</f>
        <v/>
      </c>
      <c r="D1219" s="4" t="str">
        <f>IFERROR(VLOOKUP(B1219,Table14[],2,0),"")</f>
        <v/>
      </c>
      <c r="E1219" s="4"/>
      <c r="H1219" s="41" t="str">
        <f>IFERROR(VLOOKUP(Table49[[#This Row],[ITEM CODE]],Table2[[Item Code]:[Master Name]],2,0),"")</f>
        <v/>
      </c>
      <c r="I1219" s="41"/>
      <c r="J1219" s="65" t="str">
        <f>IFERROR(VLOOKUP(Table49[[#This Row],[ITEM CODE]],Table2[[Item Code]:[Master Name]],3,0),"")</f>
        <v/>
      </c>
      <c r="K1219" s="1" t="str">
        <f>IFERROR(VLOOKUP(Table49[[#This Row],[ITEM CODE]],Table2[[Item Code]:[Master Name]],9,0),"")</f>
        <v/>
      </c>
      <c r="L1219" s="1" t="str">
        <f>IFERROR(VLOOKUP(Table49[[#This Row],[ITEM CODE]],Table2[[Item Code]:[Master Name]],8,0),"")</f>
        <v/>
      </c>
      <c r="M1219" s="41"/>
      <c r="N1219" s="66">
        <f>IFERROR(VLOOKUP(Table49[[#This Row],[ITEM CODE]],Table2[[#All],[Item Code]:[Unit Cost]],10,0),0)</f>
        <v>0</v>
      </c>
      <c r="O1219" s="134">
        <f>IFERROR(VLOOKUP(Table49[[#This Row],[ITEM CODE]],Table2[[#All],[Item Code]:[Unit Cost]],10,0),0)</f>
        <v>0</v>
      </c>
      <c r="P1219" s="56"/>
      <c r="Q1219" s="58"/>
      <c r="R1219" s="58">
        <f>Table49[[#This Row],[QUANTITY]]*Table49[[#This Row],[INV Prices]]</f>
        <v>0</v>
      </c>
      <c r="S1219" s="67"/>
      <c r="V1219" s="41"/>
      <c r="W1219" s="4" t="str">
        <f>IFERROR(VLOOKUP(Table49[[#This Row],[ITEM CODE]],Table2[[Item Code]:[Category ]],6,0),"")</f>
        <v/>
      </c>
      <c r="X1219" s="1" t="str">
        <f>IFERROR(VLOOKUP(Table49[[#This Row],[ITEM CODE]],Table2[[Item Code]:[Sub Category]],7,0),"")</f>
        <v/>
      </c>
      <c r="Y1219" s="68" t="str">
        <f>Table49[[#This Row],[PO Number]]&amp;COUNTIFS($E$5:E1219,E1219)</f>
        <v>0</v>
      </c>
    </row>
    <row r="1220" spans="1:25" ht="14.7" customHeight="1" x14ac:dyDescent="0.3">
      <c r="A1220" s="1" t="str">
        <f>IF(Table49[[#This Row],[ITEM NAME]]="","",ROW()-4)</f>
        <v/>
      </c>
      <c r="B1220" s="68"/>
      <c r="C1220" s="4" t="str">
        <f>IFERROR(VLOOKUP(B1220,Table14[],3,0),"")</f>
        <v/>
      </c>
      <c r="D1220" s="4" t="str">
        <f>IFERROR(VLOOKUP(B1220,Table14[],2,0),"")</f>
        <v/>
      </c>
      <c r="E1220" s="4"/>
      <c r="H1220" s="41" t="str">
        <f>IFERROR(VLOOKUP(Table49[[#This Row],[ITEM CODE]],Table2[[Item Code]:[Master Name]],2,0),"")</f>
        <v/>
      </c>
      <c r="I1220" s="41"/>
      <c r="J1220" s="65" t="str">
        <f>IFERROR(VLOOKUP(Table49[[#This Row],[ITEM CODE]],Table2[[Item Code]:[Master Name]],3,0),"")</f>
        <v/>
      </c>
      <c r="K1220" s="1" t="str">
        <f>IFERROR(VLOOKUP(Table49[[#This Row],[ITEM CODE]],Table2[[Item Code]:[Master Name]],9,0),"")</f>
        <v/>
      </c>
      <c r="L1220" s="1" t="str">
        <f>IFERROR(VLOOKUP(Table49[[#This Row],[ITEM CODE]],Table2[[Item Code]:[Master Name]],8,0),"")</f>
        <v/>
      </c>
      <c r="M1220" s="41"/>
      <c r="N1220" s="66">
        <f>IFERROR(VLOOKUP(Table49[[#This Row],[ITEM CODE]],Table2[[#All],[Item Code]:[Unit Cost]],10,0),0)</f>
        <v>0</v>
      </c>
      <c r="O1220" s="134">
        <f>IFERROR(VLOOKUP(Table49[[#This Row],[ITEM CODE]],Table2[[#All],[Item Code]:[Unit Cost]],10,0),0)</f>
        <v>0</v>
      </c>
      <c r="P1220" s="56"/>
      <c r="Q1220" s="58"/>
      <c r="R1220" s="58">
        <f>Table49[[#This Row],[QUANTITY]]*Table49[[#This Row],[INV Prices]]</f>
        <v>0</v>
      </c>
      <c r="S1220" s="67"/>
      <c r="V1220" s="41"/>
      <c r="W1220" s="4" t="str">
        <f>IFERROR(VLOOKUP(Table49[[#This Row],[ITEM CODE]],Table2[[Item Code]:[Category ]],6,0),"")</f>
        <v/>
      </c>
      <c r="X1220" s="1" t="str">
        <f>IFERROR(VLOOKUP(Table49[[#This Row],[ITEM CODE]],Table2[[Item Code]:[Sub Category]],7,0),"")</f>
        <v/>
      </c>
      <c r="Y1220" s="68" t="str">
        <f>Table49[[#This Row],[PO Number]]&amp;COUNTIFS($E$5:E1220,E1220)</f>
        <v>0</v>
      </c>
    </row>
    <row r="1221" spans="1:25" ht="14.7" customHeight="1" x14ac:dyDescent="0.3">
      <c r="A1221" s="1" t="str">
        <f>IF(Table49[[#This Row],[ITEM NAME]]="","",ROW()-4)</f>
        <v/>
      </c>
      <c r="B1221" s="68"/>
      <c r="C1221" s="4" t="str">
        <f>IFERROR(VLOOKUP(B1221,Table14[],3,0),"")</f>
        <v/>
      </c>
      <c r="D1221" s="4" t="str">
        <f>IFERROR(VLOOKUP(B1221,Table14[],2,0),"")</f>
        <v/>
      </c>
      <c r="E1221" s="4"/>
      <c r="H1221" s="41" t="str">
        <f>IFERROR(VLOOKUP(Table49[[#This Row],[ITEM CODE]],Table2[[Item Code]:[Master Name]],2,0),"")</f>
        <v/>
      </c>
      <c r="I1221" s="41"/>
      <c r="J1221" s="65" t="str">
        <f>IFERROR(VLOOKUP(Table49[[#This Row],[ITEM CODE]],Table2[[Item Code]:[Master Name]],3,0),"")</f>
        <v/>
      </c>
      <c r="K1221" s="1" t="str">
        <f>IFERROR(VLOOKUP(Table49[[#This Row],[ITEM CODE]],Table2[[Item Code]:[Master Name]],9,0),"")</f>
        <v/>
      </c>
      <c r="L1221" s="1" t="str">
        <f>IFERROR(VLOOKUP(Table49[[#This Row],[ITEM CODE]],Table2[[Item Code]:[Master Name]],8,0),"")</f>
        <v/>
      </c>
      <c r="M1221" s="41"/>
      <c r="N1221" s="66">
        <f>IFERROR(VLOOKUP(Table49[[#This Row],[ITEM CODE]],Table2[[#All],[Item Code]:[Unit Cost]],10,0),0)</f>
        <v>0</v>
      </c>
      <c r="O1221" s="134">
        <f>IFERROR(VLOOKUP(Table49[[#This Row],[ITEM CODE]],Table2[[#All],[Item Code]:[Unit Cost]],10,0),0)</f>
        <v>0</v>
      </c>
      <c r="P1221" s="56"/>
      <c r="Q1221" s="58"/>
      <c r="R1221" s="58">
        <f>Table49[[#This Row],[QUANTITY]]*Table49[[#This Row],[INV Prices]]</f>
        <v>0</v>
      </c>
      <c r="S1221" s="67"/>
      <c r="V1221" s="41"/>
      <c r="W1221" s="4" t="str">
        <f>IFERROR(VLOOKUP(Table49[[#This Row],[ITEM CODE]],Table2[[Item Code]:[Category ]],6,0),"")</f>
        <v/>
      </c>
      <c r="X1221" s="1" t="str">
        <f>IFERROR(VLOOKUP(Table49[[#This Row],[ITEM CODE]],Table2[[Item Code]:[Sub Category]],7,0),"")</f>
        <v/>
      </c>
      <c r="Y1221" s="68" t="str">
        <f>Table49[[#This Row],[PO Number]]&amp;COUNTIFS($E$5:E1221,E1221)</f>
        <v>0</v>
      </c>
    </row>
    <row r="1222" spans="1:25" ht="14.7" customHeight="1" x14ac:dyDescent="0.3">
      <c r="A1222" s="1" t="str">
        <f>IF(Table49[[#This Row],[ITEM NAME]]="","",ROW()-4)</f>
        <v/>
      </c>
      <c r="B1222" s="68"/>
      <c r="C1222" s="4" t="str">
        <f>IFERROR(VLOOKUP(B1222,Table14[],3,0),"")</f>
        <v/>
      </c>
      <c r="D1222" s="4" t="str">
        <f>IFERROR(VLOOKUP(B1222,Table14[],2,0),"")</f>
        <v/>
      </c>
      <c r="E1222" s="4"/>
      <c r="H1222" s="41" t="str">
        <f>IFERROR(VLOOKUP(Table49[[#This Row],[ITEM CODE]],Table2[[Item Code]:[Master Name]],2,0),"")</f>
        <v/>
      </c>
      <c r="I1222" s="41"/>
      <c r="J1222" s="65" t="str">
        <f>IFERROR(VLOOKUP(Table49[[#This Row],[ITEM CODE]],Table2[[Item Code]:[Master Name]],3,0),"")</f>
        <v/>
      </c>
      <c r="K1222" s="1" t="str">
        <f>IFERROR(VLOOKUP(Table49[[#This Row],[ITEM CODE]],Table2[[Item Code]:[Master Name]],9,0),"")</f>
        <v/>
      </c>
      <c r="L1222" s="1" t="str">
        <f>IFERROR(VLOOKUP(Table49[[#This Row],[ITEM CODE]],Table2[[Item Code]:[Master Name]],8,0),"")</f>
        <v/>
      </c>
      <c r="M1222" s="41"/>
      <c r="N1222" s="66">
        <f>IFERROR(VLOOKUP(Table49[[#This Row],[ITEM CODE]],Table2[[#All],[Item Code]:[Unit Cost]],10,0),0)</f>
        <v>0</v>
      </c>
      <c r="O1222" s="134">
        <f>IFERROR(VLOOKUP(Table49[[#This Row],[ITEM CODE]],Table2[[#All],[Item Code]:[Unit Cost]],10,0),0)</f>
        <v>0</v>
      </c>
      <c r="P1222" s="56"/>
      <c r="Q1222" s="58"/>
      <c r="R1222" s="58">
        <f>Table49[[#This Row],[QUANTITY]]*Table49[[#This Row],[INV Prices]]</f>
        <v>0</v>
      </c>
      <c r="S1222" s="67"/>
      <c r="V1222" s="41"/>
      <c r="W1222" s="4" t="str">
        <f>IFERROR(VLOOKUP(Table49[[#This Row],[ITEM CODE]],Table2[[Item Code]:[Category ]],6,0),"")</f>
        <v/>
      </c>
      <c r="X1222" s="1" t="str">
        <f>IFERROR(VLOOKUP(Table49[[#This Row],[ITEM CODE]],Table2[[Item Code]:[Sub Category]],7,0),"")</f>
        <v/>
      </c>
      <c r="Y1222" s="68" t="str">
        <f>Table49[[#This Row],[PO Number]]&amp;COUNTIFS($E$5:E1222,E1222)</f>
        <v>0</v>
      </c>
    </row>
    <row r="1223" spans="1:25" ht="14.7" customHeight="1" x14ac:dyDescent="0.3">
      <c r="A1223" s="1" t="str">
        <f>IF(Table49[[#This Row],[ITEM NAME]]="","",ROW()-4)</f>
        <v/>
      </c>
      <c r="B1223" s="68"/>
      <c r="C1223" s="4" t="str">
        <f>IFERROR(VLOOKUP(B1223,Table14[],3,0),"")</f>
        <v/>
      </c>
      <c r="D1223" s="4" t="str">
        <f>IFERROR(VLOOKUP(B1223,Table14[],2,0),"")</f>
        <v/>
      </c>
      <c r="E1223" s="4"/>
      <c r="H1223" s="41" t="str">
        <f>IFERROR(VLOOKUP(Table49[[#This Row],[ITEM CODE]],Table2[[Item Code]:[Master Name]],2,0),"")</f>
        <v/>
      </c>
      <c r="I1223" s="41"/>
      <c r="J1223" s="65" t="str">
        <f>IFERROR(VLOOKUP(Table49[[#This Row],[ITEM CODE]],Table2[[Item Code]:[Master Name]],3,0),"")</f>
        <v/>
      </c>
      <c r="K1223" s="1" t="str">
        <f>IFERROR(VLOOKUP(Table49[[#This Row],[ITEM CODE]],Table2[[Item Code]:[Master Name]],9,0),"")</f>
        <v/>
      </c>
      <c r="L1223" s="1" t="str">
        <f>IFERROR(VLOOKUP(Table49[[#This Row],[ITEM CODE]],Table2[[Item Code]:[Master Name]],8,0),"")</f>
        <v/>
      </c>
      <c r="M1223" s="41"/>
      <c r="N1223" s="66">
        <f>IFERROR(VLOOKUP(Table49[[#This Row],[ITEM CODE]],Table2[[#All],[Item Code]:[Unit Cost]],10,0),0)</f>
        <v>0</v>
      </c>
      <c r="O1223" s="134">
        <f>IFERROR(VLOOKUP(Table49[[#This Row],[ITEM CODE]],Table2[[#All],[Item Code]:[Unit Cost]],10,0),0)</f>
        <v>0</v>
      </c>
      <c r="P1223" s="56"/>
      <c r="Q1223" s="58"/>
      <c r="R1223" s="58">
        <f>Table49[[#This Row],[QUANTITY]]*Table49[[#This Row],[INV Prices]]</f>
        <v>0</v>
      </c>
      <c r="S1223" s="67"/>
      <c r="V1223" s="41"/>
      <c r="W1223" s="4" t="str">
        <f>IFERROR(VLOOKUP(Table49[[#This Row],[ITEM CODE]],Table2[[Item Code]:[Category ]],6,0),"")</f>
        <v/>
      </c>
      <c r="X1223" s="1" t="str">
        <f>IFERROR(VLOOKUP(Table49[[#This Row],[ITEM CODE]],Table2[[Item Code]:[Sub Category]],7,0),"")</f>
        <v/>
      </c>
      <c r="Y1223" s="68" t="str">
        <f>Table49[[#This Row],[PO Number]]&amp;COUNTIFS($E$5:E1223,E1223)</f>
        <v>0</v>
      </c>
    </row>
    <row r="1224" spans="1:25" ht="14.7" customHeight="1" x14ac:dyDescent="0.3">
      <c r="A1224" s="1" t="str">
        <f>IF(Table49[[#This Row],[ITEM NAME]]="","",ROW()-4)</f>
        <v/>
      </c>
      <c r="B1224" s="68"/>
      <c r="C1224" s="4" t="str">
        <f>IFERROR(VLOOKUP(B1224,Table14[],3,0),"")</f>
        <v/>
      </c>
      <c r="D1224" s="4" t="str">
        <f>IFERROR(VLOOKUP(B1224,Table14[],2,0),"")</f>
        <v/>
      </c>
      <c r="E1224" s="4"/>
      <c r="H1224" s="41" t="str">
        <f>IFERROR(VLOOKUP(Table49[[#This Row],[ITEM CODE]],Table2[[Item Code]:[Master Name]],2,0),"")</f>
        <v/>
      </c>
      <c r="I1224" s="41"/>
      <c r="J1224" s="65" t="str">
        <f>IFERROR(VLOOKUP(Table49[[#This Row],[ITEM CODE]],Table2[[Item Code]:[Master Name]],3,0),"")</f>
        <v/>
      </c>
      <c r="K1224" s="1" t="str">
        <f>IFERROR(VLOOKUP(Table49[[#This Row],[ITEM CODE]],Table2[[Item Code]:[Master Name]],9,0),"")</f>
        <v/>
      </c>
      <c r="L1224" s="1" t="str">
        <f>IFERROR(VLOOKUP(Table49[[#This Row],[ITEM CODE]],Table2[[Item Code]:[Master Name]],8,0),"")</f>
        <v/>
      </c>
      <c r="M1224" s="41"/>
      <c r="N1224" s="66">
        <f>IFERROR(VLOOKUP(Table49[[#This Row],[ITEM CODE]],Table2[[#All],[Item Code]:[Unit Cost]],10,0),0)</f>
        <v>0</v>
      </c>
      <c r="O1224" s="134">
        <f>IFERROR(VLOOKUP(Table49[[#This Row],[ITEM CODE]],Table2[[#All],[Item Code]:[Unit Cost]],10,0),0)</f>
        <v>0</v>
      </c>
      <c r="P1224" s="56"/>
      <c r="Q1224" s="58"/>
      <c r="R1224" s="58">
        <f>Table49[[#This Row],[QUANTITY]]*Table49[[#This Row],[INV Prices]]</f>
        <v>0</v>
      </c>
      <c r="S1224" s="67"/>
      <c r="V1224" s="41"/>
      <c r="W1224" s="4" t="str">
        <f>IFERROR(VLOOKUP(Table49[[#This Row],[ITEM CODE]],Table2[[Item Code]:[Category ]],6,0),"")</f>
        <v/>
      </c>
      <c r="X1224" s="1" t="str">
        <f>IFERROR(VLOOKUP(Table49[[#This Row],[ITEM CODE]],Table2[[Item Code]:[Sub Category]],7,0),"")</f>
        <v/>
      </c>
      <c r="Y1224" s="68" t="str">
        <f>Table49[[#This Row],[PO Number]]&amp;COUNTIFS($E$5:E1224,E1224)</f>
        <v>0</v>
      </c>
    </row>
    <row r="1225" spans="1:25" ht="14.7" customHeight="1" x14ac:dyDescent="0.3">
      <c r="A1225" s="1" t="str">
        <f>IF(Table49[[#This Row],[ITEM NAME]]="","",ROW()-4)</f>
        <v/>
      </c>
      <c r="B1225" s="68"/>
      <c r="C1225" s="4" t="str">
        <f>IFERROR(VLOOKUP(B1225,Table14[],3,0),"")</f>
        <v/>
      </c>
      <c r="D1225" s="4" t="str">
        <f>IFERROR(VLOOKUP(B1225,Table14[],2,0),"")</f>
        <v/>
      </c>
      <c r="E1225" s="4"/>
      <c r="H1225" s="41" t="str">
        <f>IFERROR(VLOOKUP(Table49[[#This Row],[ITEM CODE]],Table2[[Item Code]:[Master Name]],2,0),"")</f>
        <v/>
      </c>
      <c r="I1225" s="41"/>
      <c r="J1225" s="65" t="str">
        <f>IFERROR(VLOOKUP(Table49[[#This Row],[ITEM CODE]],Table2[[Item Code]:[Master Name]],3,0),"")</f>
        <v/>
      </c>
      <c r="K1225" s="1" t="str">
        <f>IFERROR(VLOOKUP(Table49[[#This Row],[ITEM CODE]],Table2[[Item Code]:[Master Name]],9,0),"")</f>
        <v/>
      </c>
      <c r="L1225" s="1" t="str">
        <f>IFERROR(VLOOKUP(Table49[[#This Row],[ITEM CODE]],Table2[[Item Code]:[Master Name]],8,0),"")</f>
        <v/>
      </c>
      <c r="M1225" s="41"/>
      <c r="N1225" s="66">
        <f>IFERROR(VLOOKUP(Table49[[#This Row],[ITEM CODE]],Table2[[#All],[Item Code]:[Unit Cost]],10,0),0)</f>
        <v>0</v>
      </c>
      <c r="O1225" s="134">
        <f>IFERROR(VLOOKUP(Table49[[#This Row],[ITEM CODE]],Table2[[#All],[Item Code]:[Unit Cost]],10,0),0)</f>
        <v>0</v>
      </c>
      <c r="P1225" s="56"/>
      <c r="Q1225" s="58"/>
      <c r="R1225" s="58">
        <f>Table49[[#This Row],[QUANTITY]]*Table49[[#This Row],[INV Prices]]</f>
        <v>0</v>
      </c>
      <c r="S1225" s="67"/>
      <c r="V1225" s="41"/>
      <c r="W1225" s="4" t="str">
        <f>IFERROR(VLOOKUP(Table49[[#This Row],[ITEM CODE]],Table2[[Item Code]:[Category ]],6,0),"")</f>
        <v/>
      </c>
      <c r="X1225" s="1" t="str">
        <f>IFERROR(VLOOKUP(Table49[[#This Row],[ITEM CODE]],Table2[[Item Code]:[Sub Category]],7,0),"")</f>
        <v/>
      </c>
      <c r="Y1225" s="68" t="str">
        <f>Table49[[#This Row],[PO Number]]&amp;COUNTIFS($E$5:E1225,E1225)</f>
        <v>0</v>
      </c>
    </row>
    <row r="1226" spans="1:25" ht="14.7" customHeight="1" x14ac:dyDescent="0.3">
      <c r="A1226" s="1" t="str">
        <f>IF(Table49[[#This Row],[ITEM NAME]]="","",ROW()-4)</f>
        <v/>
      </c>
      <c r="B1226" s="68"/>
      <c r="C1226" s="4" t="str">
        <f>IFERROR(VLOOKUP(B1226,Table14[],3,0),"")</f>
        <v/>
      </c>
      <c r="D1226" s="4" t="str">
        <f>IFERROR(VLOOKUP(B1226,Table14[],2,0),"")</f>
        <v/>
      </c>
      <c r="E1226" s="4"/>
      <c r="H1226" s="41" t="str">
        <f>IFERROR(VLOOKUP(Table49[[#This Row],[ITEM CODE]],Table2[[Item Code]:[Master Name]],2,0),"")</f>
        <v/>
      </c>
      <c r="I1226" s="41"/>
      <c r="J1226" s="65" t="str">
        <f>IFERROR(VLOOKUP(Table49[[#This Row],[ITEM CODE]],Table2[[Item Code]:[Master Name]],3,0),"")</f>
        <v/>
      </c>
      <c r="K1226" s="1" t="str">
        <f>IFERROR(VLOOKUP(Table49[[#This Row],[ITEM CODE]],Table2[[Item Code]:[Master Name]],9,0),"")</f>
        <v/>
      </c>
      <c r="L1226" s="1" t="str">
        <f>IFERROR(VLOOKUP(Table49[[#This Row],[ITEM CODE]],Table2[[Item Code]:[Master Name]],8,0),"")</f>
        <v/>
      </c>
      <c r="M1226" s="41"/>
      <c r="N1226" s="66">
        <f>IFERROR(VLOOKUP(Table49[[#This Row],[ITEM CODE]],Table2[[#All],[Item Code]:[Unit Cost]],10,0),0)</f>
        <v>0</v>
      </c>
      <c r="O1226" s="134">
        <f>IFERROR(VLOOKUP(Table49[[#This Row],[ITEM CODE]],Table2[[#All],[Item Code]:[Unit Cost]],10,0),0)</f>
        <v>0</v>
      </c>
      <c r="P1226" s="56"/>
      <c r="Q1226" s="58"/>
      <c r="R1226" s="58">
        <f>Table49[[#This Row],[QUANTITY]]*Table49[[#This Row],[INV Prices]]</f>
        <v>0</v>
      </c>
      <c r="S1226" s="67"/>
      <c r="V1226" s="41"/>
      <c r="W1226" s="4" t="str">
        <f>IFERROR(VLOOKUP(Table49[[#This Row],[ITEM CODE]],Table2[[Item Code]:[Category ]],6,0),"")</f>
        <v/>
      </c>
      <c r="X1226" s="1" t="str">
        <f>IFERROR(VLOOKUP(Table49[[#This Row],[ITEM CODE]],Table2[[Item Code]:[Sub Category]],7,0),"")</f>
        <v/>
      </c>
      <c r="Y1226" s="68" t="str">
        <f>Table49[[#This Row],[PO Number]]&amp;COUNTIFS($E$5:E1226,E1226)</f>
        <v>0</v>
      </c>
    </row>
    <row r="1227" spans="1:25" ht="14.7" customHeight="1" x14ac:dyDescent="0.3">
      <c r="A1227" s="1" t="str">
        <f>IF(Table49[[#This Row],[ITEM NAME]]="","",ROW()-4)</f>
        <v/>
      </c>
      <c r="B1227" s="68"/>
      <c r="C1227" s="4" t="str">
        <f>IFERROR(VLOOKUP(B1227,Table14[],3,0),"")</f>
        <v/>
      </c>
      <c r="D1227" s="4" t="str">
        <f>IFERROR(VLOOKUP(B1227,Table14[],2,0),"")</f>
        <v/>
      </c>
      <c r="E1227" s="4"/>
      <c r="H1227" s="41" t="str">
        <f>IFERROR(VLOOKUP(Table49[[#This Row],[ITEM CODE]],Table2[[Item Code]:[Master Name]],2,0),"")</f>
        <v/>
      </c>
      <c r="I1227" s="41"/>
      <c r="J1227" s="65" t="str">
        <f>IFERROR(VLOOKUP(Table49[[#This Row],[ITEM CODE]],Table2[[Item Code]:[Master Name]],3,0),"")</f>
        <v/>
      </c>
      <c r="K1227" s="1" t="str">
        <f>IFERROR(VLOOKUP(Table49[[#This Row],[ITEM CODE]],Table2[[Item Code]:[Master Name]],9,0),"")</f>
        <v/>
      </c>
      <c r="L1227" s="1" t="str">
        <f>IFERROR(VLOOKUP(Table49[[#This Row],[ITEM CODE]],Table2[[Item Code]:[Master Name]],8,0),"")</f>
        <v/>
      </c>
      <c r="M1227" s="41"/>
      <c r="N1227" s="66">
        <f>IFERROR(VLOOKUP(Table49[[#This Row],[ITEM CODE]],Table2[[#All],[Item Code]:[Unit Cost]],10,0),0)</f>
        <v>0</v>
      </c>
      <c r="O1227" s="134">
        <f>IFERROR(VLOOKUP(Table49[[#This Row],[ITEM CODE]],Table2[[#All],[Item Code]:[Unit Cost]],10,0),0)</f>
        <v>0</v>
      </c>
      <c r="P1227" s="56"/>
      <c r="Q1227" s="58"/>
      <c r="R1227" s="58">
        <f>Table49[[#This Row],[QUANTITY]]*Table49[[#This Row],[INV Prices]]</f>
        <v>0</v>
      </c>
      <c r="S1227" s="67"/>
      <c r="V1227" s="41"/>
      <c r="W1227" s="4" t="str">
        <f>IFERROR(VLOOKUP(Table49[[#This Row],[ITEM CODE]],Table2[[Item Code]:[Category ]],6,0),"")</f>
        <v/>
      </c>
      <c r="X1227" s="1" t="str">
        <f>IFERROR(VLOOKUP(Table49[[#This Row],[ITEM CODE]],Table2[[Item Code]:[Sub Category]],7,0),"")</f>
        <v/>
      </c>
      <c r="Y1227" s="68" t="str">
        <f>Table49[[#This Row],[PO Number]]&amp;COUNTIFS($E$5:E1227,E1227)</f>
        <v>0</v>
      </c>
    </row>
    <row r="1228" spans="1:25" ht="14.7" customHeight="1" x14ac:dyDescent="0.3">
      <c r="A1228" s="1" t="str">
        <f>IF(Table49[[#This Row],[ITEM NAME]]="","",ROW()-4)</f>
        <v/>
      </c>
      <c r="B1228" s="68"/>
      <c r="C1228" s="4" t="str">
        <f>IFERROR(VLOOKUP(B1228,Table14[],3,0),"")</f>
        <v/>
      </c>
      <c r="D1228" s="4" t="str">
        <f>IFERROR(VLOOKUP(B1228,Table14[],2,0),"")</f>
        <v/>
      </c>
      <c r="E1228" s="4"/>
      <c r="H1228" s="41" t="str">
        <f>IFERROR(VLOOKUP(Table49[[#This Row],[ITEM CODE]],Table2[[Item Code]:[Master Name]],2,0),"")</f>
        <v/>
      </c>
      <c r="I1228" s="41"/>
      <c r="J1228" s="65" t="str">
        <f>IFERROR(VLOOKUP(Table49[[#This Row],[ITEM CODE]],Table2[[Item Code]:[Master Name]],3,0),"")</f>
        <v/>
      </c>
      <c r="K1228" s="1" t="str">
        <f>IFERROR(VLOOKUP(Table49[[#This Row],[ITEM CODE]],Table2[[Item Code]:[Master Name]],9,0),"")</f>
        <v/>
      </c>
      <c r="L1228" s="1" t="str">
        <f>IFERROR(VLOOKUP(Table49[[#This Row],[ITEM CODE]],Table2[[Item Code]:[Master Name]],8,0),"")</f>
        <v/>
      </c>
      <c r="M1228" s="41"/>
      <c r="N1228" s="66">
        <f>IFERROR(VLOOKUP(Table49[[#This Row],[ITEM CODE]],Table2[[#All],[Item Code]:[Unit Cost]],10,0),0)</f>
        <v>0</v>
      </c>
      <c r="O1228" s="134">
        <f>IFERROR(VLOOKUP(Table49[[#This Row],[ITEM CODE]],Table2[[#All],[Item Code]:[Unit Cost]],10,0),0)</f>
        <v>0</v>
      </c>
      <c r="P1228" s="56"/>
      <c r="Q1228" s="58"/>
      <c r="R1228" s="58">
        <f>Table49[[#This Row],[QUANTITY]]*Table49[[#This Row],[INV Prices]]</f>
        <v>0</v>
      </c>
      <c r="S1228" s="67"/>
      <c r="V1228" s="41"/>
      <c r="W1228" s="4" t="str">
        <f>IFERROR(VLOOKUP(Table49[[#This Row],[ITEM CODE]],Table2[[Item Code]:[Category ]],6,0),"")</f>
        <v/>
      </c>
      <c r="X1228" s="1" t="str">
        <f>IFERROR(VLOOKUP(Table49[[#This Row],[ITEM CODE]],Table2[[Item Code]:[Sub Category]],7,0),"")</f>
        <v/>
      </c>
      <c r="Y1228" s="68" t="str">
        <f>Table49[[#This Row],[PO Number]]&amp;COUNTIFS($E$5:E1228,E1228)</f>
        <v>0</v>
      </c>
    </row>
    <row r="1229" spans="1:25" ht="14.7" customHeight="1" x14ac:dyDescent="0.3">
      <c r="A1229" s="1" t="str">
        <f>IF(Table49[[#This Row],[ITEM NAME]]="","",ROW()-4)</f>
        <v/>
      </c>
      <c r="B1229" s="68"/>
      <c r="C1229" s="4" t="str">
        <f>IFERROR(VLOOKUP(B1229,Table14[],3,0),"")</f>
        <v/>
      </c>
      <c r="D1229" s="4" t="str">
        <f>IFERROR(VLOOKUP(B1229,Table14[],2,0),"")</f>
        <v/>
      </c>
      <c r="E1229" s="4"/>
      <c r="H1229" s="41" t="str">
        <f>IFERROR(VLOOKUP(Table49[[#This Row],[ITEM CODE]],Table2[[Item Code]:[Master Name]],2,0),"")</f>
        <v/>
      </c>
      <c r="I1229" s="41"/>
      <c r="J1229" s="65" t="str">
        <f>IFERROR(VLOOKUP(Table49[[#This Row],[ITEM CODE]],Table2[[Item Code]:[Master Name]],3,0),"")</f>
        <v/>
      </c>
      <c r="K1229" s="1" t="str">
        <f>IFERROR(VLOOKUP(Table49[[#This Row],[ITEM CODE]],Table2[[Item Code]:[Master Name]],9,0),"")</f>
        <v/>
      </c>
      <c r="L1229" s="1" t="str">
        <f>IFERROR(VLOOKUP(Table49[[#This Row],[ITEM CODE]],Table2[[Item Code]:[Master Name]],8,0),"")</f>
        <v/>
      </c>
      <c r="M1229" s="41"/>
      <c r="N1229" s="66">
        <f>IFERROR(VLOOKUP(Table49[[#This Row],[ITEM CODE]],Table2[[#All],[Item Code]:[Unit Cost]],10,0),0)</f>
        <v>0</v>
      </c>
      <c r="O1229" s="134">
        <f>IFERROR(VLOOKUP(Table49[[#This Row],[ITEM CODE]],Table2[[#All],[Item Code]:[Unit Cost]],10,0),0)</f>
        <v>0</v>
      </c>
      <c r="P1229" s="56"/>
      <c r="Q1229" s="58"/>
      <c r="R1229" s="58">
        <f>Table49[[#This Row],[QUANTITY]]*Table49[[#This Row],[INV Prices]]</f>
        <v>0</v>
      </c>
      <c r="S1229" s="67"/>
      <c r="V1229" s="41"/>
      <c r="W1229" s="4" t="str">
        <f>IFERROR(VLOOKUP(Table49[[#This Row],[ITEM CODE]],Table2[[Item Code]:[Category ]],6,0),"")</f>
        <v/>
      </c>
      <c r="X1229" s="1" t="str">
        <f>IFERROR(VLOOKUP(Table49[[#This Row],[ITEM CODE]],Table2[[Item Code]:[Sub Category]],7,0),"")</f>
        <v/>
      </c>
      <c r="Y1229" s="68" t="str">
        <f>Table49[[#This Row],[PO Number]]&amp;COUNTIFS($E$5:E1229,E1229)</f>
        <v>0</v>
      </c>
    </row>
    <row r="1230" spans="1:25" ht="14.7" customHeight="1" x14ac:dyDescent="0.3">
      <c r="A1230" s="1" t="str">
        <f>IF(Table49[[#This Row],[ITEM NAME]]="","",ROW()-4)</f>
        <v/>
      </c>
      <c r="B1230" s="68"/>
      <c r="C1230" s="4" t="str">
        <f>IFERROR(VLOOKUP(B1230,Table14[],3,0),"")</f>
        <v/>
      </c>
      <c r="D1230" s="4" t="str">
        <f>IFERROR(VLOOKUP(B1230,Table14[],2,0),"")</f>
        <v/>
      </c>
      <c r="E1230" s="4"/>
      <c r="H1230" s="41" t="str">
        <f>IFERROR(VLOOKUP(Table49[[#This Row],[ITEM CODE]],Table2[[Item Code]:[Master Name]],2,0),"")</f>
        <v/>
      </c>
      <c r="I1230" s="41"/>
      <c r="J1230" s="65" t="str">
        <f>IFERROR(VLOOKUP(Table49[[#This Row],[ITEM CODE]],Table2[[Item Code]:[Master Name]],3,0),"")</f>
        <v/>
      </c>
      <c r="K1230" s="1" t="str">
        <f>IFERROR(VLOOKUP(Table49[[#This Row],[ITEM CODE]],Table2[[Item Code]:[Master Name]],9,0),"")</f>
        <v/>
      </c>
      <c r="L1230" s="1" t="str">
        <f>IFERROR(VLOOKUP(Table49[[#This Row],[ITEM CODE]],Table2[[Item Code]:[Master Name]],8,0),"")</f>
        <v/>
      </c>
      <c r="M1230" s="41"/>
      <c r="N1230" s="66">
        <f>IFERROR(VLOOKUP(Table49[[#This Row],[ITEM CODE]],Table2[[#All],[Item Code]:[Unit Cost]],10,0),0)</f>
        <v>0</v>
      </c>
      <c r="O1230" s="134">
        <f>IFERROR(VLOOKUP(Table49[[#This Row],[ITEM CODE]],Table2[[#All],[Item Code]:[Unit Cost]],10,0),0)</f>
        <v>0</v>
      </c>
      <c r="P1230" s="56"/>
      <c r="Q1230" s="58"/>
      <c r="R1230" s="58">
        <f>Table49[[#This Row],[QUANTITY]]*Table49[[#This Row],[INV Prices]]</f>
        <v>0</v>
      </c>
      <c r="S1230" s="67"/>
      <c r="V1230" s="41"/>
      <c r="W1230" s="4" t="str">
        <f>IFERROR(VLOOKUP(Table49[[#This Row],[ITEM CODE]],Table2[[Item Code]:[Category ]],6,0),"")</f>
        <v/>
      </c>
      <c r="X1230" s="1" t="str">
        <f>IFERROR(VLOOKUP(Table49[[#This Row],[ITEM CODE]],Table2[[Item Code]:[Sub Category]],7,0),"")</f>
        <v/>
      </c>
      <c r="Y1230" s="68" t="str">
        <f>Table49[[#This Row],[PO Number]]&amp;COUNTIFS($E$5:E1230,E1230)</f>
        <v>0</v>
      </c>
    </row>
    <row r="1231" spans="1:25" ht="14.7" customHeight="1" x14ac:dyDescent="0.3">
      <c r="A1231" s="1" t="str">
        <f>IF(Table49[[#This Row],[ITEM NAME]]="","",ROW()-4)</f>
        <v/>
      </c>
      <c r="B1231" s="68"/>
      <c r="C1231" s="4" t="str">
        <f>IFERROR(VLOOKUP(B1231,Table14[],3,0),"")</f>
        <v/>
      </c>
      <c r="D1231" s="4" t="str">
        <f>IFERROR(VLOOKUP(B1231,Table14[],2,0),"")</f>
        <v/>
      </c>
      <c r="E1231" s="4"/>
      <c r="H1231" s="41" t="str">
        <f>IFERROR(VLOOKUP(Table49[[#This Row],[ITEM CODE]],Table2[[Item Code]:[Master Name]],2,0),"")</f>
        <v/>
      </c>
      <c r="I1231" s="41"/>
      <c r="J1231" s="65" t="str">
        <f>IFERROR(VLOOKUP(Table49[[#This Row],[ITEM CODE]],Table2[[Item Code]:[Master Name]],3,0),"")</f>
        <v/>
      </c>
      <c r="K1231" s="1" t="str">
        <f>IFERROR(VLOOKUP(Table49[[#This Row],[ITEM CODE]],Table2[[Item Code]:[Master Name]],9,0),"")</f>
        <v/>
      </c>
      <c r="L1231" s="1" t="str">
        <f>IFERROR(VLOOKUP(Table49[[#This Row],[ITEM CODE]],Table2[[Item Code]:[Master Name]],8,0),"")</f>
        <v/>
      </c>
      <c r="M1231" s="41"/>
      <c r="N1231" s="66">
        <f>IFERROR(VLOOKUP(Table49[[#This Row],[ITEM CODE]],Table2[[#All],[Item Code]:[Unit Cost]],10,0),0)</f>
        <v>0</v>
      </c>
      <c r="O1231" s="134">
        <f>IFERROR(VLOOKUP(Table49[[#This Row],[ITEM CODE]],Table2[[#All],[Item Code]:[Unit Cost]],10,0),0)</f>
        <v>0</v>
      </c>
      <c r="P1231" s="56"/>
      <c r="Q1231" s="58"/>
      <c r="R1231" s="58">
        <f>Table49[[#This Row],[QUANTITY]]*Table49[[#This Row],[INV Prices]]</f>
        <v>0</v>
      </c>
      <c r="S1231" s="67"/>
      <c r="V1231" s="41"/>
      <c r="W1231" s="4" t="str">
        <f>IFERROR(VLOOKUP(Table49[[#This Row],[ITEM CODE]],Table2[[Item Code]:[Category ]],6,0),"")</f>
        <v/>
      </c>
      <c r="X1231" s="1" t="str">
        <f>IFERROR(VLOOKUP(Table49[[#This Row],[ITEM CODE]],Table2[[Item Code]:[Sub Category]],7,0),"")</f>
        <v/>
      </c>
      <c r="Y1231" s="68" t="str">
        <f>Table49[[#This Row],[PO Number]]&amp;COUNTIFS($E$5:E1231,E1231)</f>
        <v>0</v>
      </c>
    </row>
    <row r="1232" spans="1:25" ht="14.7" customHeight="1" x14ac:dyDescent="0.3">
      <c r="A1232" s="1" t="str">
        <f>IF(Table49[[#This Row],[ITEM NAME]]="","",ROW()-4)</f>
        <v/>
      </c>
      <c r="B1232" s="68"/>
      <c r="C1232" s="4" t="str">
        <f>IFERROR(VLOOKUP(B1232,Table14[],3,0),"")</f>
        <v/>
      </c>
      <c r="D1232" s="4" t="str">
        <f>IFERROR(VLOOKUP(B1232,Table14[],2,0),"")</f>
        <v/>
      </c>
      <c r="E1232" s="4"/>
      <c r="H1232" s="41" t="str">
        <f>IFERROR(VLOOKUP(Table49[[#This Row],[ITEM CODE]],Table2[[Item Code]:[Master Name]],2,0),"")</f>
        <v/>
      </c>
      <c r="I1232" s="41"/>
      <c r="J1232" s="65" t="str">
        <f>IFERROR(VLOOKUP(Table49[[#This Row],[ITEM CODE]],Table2[[Item Code]:[Master Name]],3,0),"")</f>
        <v/>
      </c>
      <c r="K1232" s="1" t="str">
        <f>IFERROR(VLOOKUP(Table49[[#This Row],[ITEM CODE]],Table2[[Item Code]:[Master Name]],9,0),"")</f>
        <v/>
      </c>
      <c r="L1232" s="1" t="str">
        <f>IFERROR(VLOOKUP(Table49[[#This Row],[ITEM CODE]],Table2[[Item Code]:[Master Name]],8,0),"")</f>
        <v/>
      </c>
      <c r="M1232" s="41"/>
      <c r="N1232" s="66">
        <f>IFERROR(VLOOKUP(Table49[[#This Row],[ITEM CODE]],Table2[[#All],[Item Code]:[Unit Cost]],10,0),0)</f>
        <v>0</v>
      </c>
      <c r="O1232" s="134">
        <f>IFERROR(VLOOKUP(Table49[[#This Row],[ITEM CODE]],Table2[[#All],[Item Code]:[Unit Cost]],10,0),0)</f>
        <v>0</v>
      </c>
      <c r="P1232" s="56"/>
      <c r="Q1232" s="58"/>
      <c r="R1232" s="58">
        <f>Table49[[#This Row],[QUANTITY]]*Table49[[#This Row],[INV Prices]]</f>
        <v>0</v>
      </c>
      <c r="S1232" s="67"/>
      <c r="V1232" s="41"/>
      <c r="W1232" s="4" t="str">
        <f>IFERROR(VLOOKUP(Table49[[#This Row],[ITEM CODE]],Table2[[Item Code]:[Category ]],6,0),"")</f>
        <v/>
      </c>
      <c r="X1232" s="1" t="str">
        <f>IFERROR(VLOOKUP(Table49[[#This Row],[ITEM CODE]],Table2[[Item Code]:[Sub Category]],7,0),"")</f>
        <v/>
      </c>
      <c r="Y1232" s="68" t="str">
        <f>Table49[[#This Row],[PO Number]]&amp;COUNTIFS($E$5:E1232,E1232)</f>
        <v>0</v>
      </c>
    </row>
    <row r="1233" spans="1:25" ht="14.7" customHeight="1" x14ac:dyDescent="0.3">
      <c r="A1233" s="1" t="str">
        <f>IF(Table49[[#This Row],[ITEM NAME]]="","",ROW()-4)</f>
        <v/>
      </c>
      <c r="B1233" s="68"/>
      <c r="C1233" s="4" t="str">
        <f>IFERROR(VLOOKUP(B1233,Table14[],3,0),"")</f>
        <v/>
      </c>
      <c r="D1233" s="4" t="str">
        <f>IFERROR(VLOOKUP(B1233,Table14[],2,0),"")</f>
        <v/>
      </c>
      <c r="E1233" s="4"/>
      <c r="H1233" s="41" t="str">
        <f>IFERROR(VLOOKUP(Table49[[#This Row],[ITEM CODE]],Table2[[Item Code]:[Master Name]],2,0),"")</f>
        <v/>
      </c>
      <c r="I1233" s="41"/>
      <c r="J1233" s="65" t="str">
        <f>IFERROR(VLOOKUP(Table49[[#This Row],[ITEM CODE]],Table2[[Item Code]:[Master Name]],3,0),"")</f>
        <v/>
      </c>
      <c r="K1233" s="1" t="str">
        <f>IFERROR(VLOOKUP(Table49[[#This Row],[ITEM CODE]],Table2[[Item Code]:[Master Name]],9,0),"")</f>
        <v/>
      </c>
      <c r="L1233" s="1" t="str">
        <f>IFERROR(VLOOKUP(Table49[[#This Row],[ITEM CODE]],Table2[[Item Code]:[Master Name]],8,0),"")</f>
        <v/>
      </c>
      <c r="M1233" s="41"/>
      <c r="N1233" s="66">
        <f>IFERROR(VLOOKUP(Table49[[#This Row],[ITEM CODE]],Table2[[#All],[Item Code]:[Unit Cost]],10,0),0)</f>
        <v>0</v>
      </c>
      <c r="O1233" s="134">
        <f>IFERROR(VLOOKUP(Table49[[#This Row],[ITEM CODE]],Table2[[#All],[Item Code]:[Unit Cost]],10,0),0)</f>
        <v>0</v>
      </c>
      <c r="P1233" s="56"/>
      <c r="Q1233" s="58"/>
      <c r="R1233" s="58">
        <f>Table49[[#This Row],[QUANTITY]]*Table49[[#This Row],[INV Prices]]</f>
        <v>0</v>
      </c>
      <c r="S1233" s="67"/>
      <c r="V1233" s="41"/>
      <c r="W1233" s="4" t="str">
        <f>IFERROR(VLOOKUP(Table49[[#This Row],[ITEM CODE]],Table2[[Item Code]:[Category ]],6,0),"")</f>
        <v/>
      </c>
      <c r="X1233" s="1" t="str">
        <f>IFERROR(VLOOKUP(Table49[[#This Row],[ITEM CODE]],Table2[[Item Code]:[Sub Category]],7,0),"")</f>
        <v/>
      </c>
      <c r="Y1233" s="68" t="str">
        <f>Table49[[#This Row],[PO Number]]&amp;COUNTIFS($E$5:E1233,E1233)</f>
        <v>0</v>
      </c>
    </row>
    <row r="1234" spans="1:25" ht="14.7" customHeight="1" x14ac:dyDescent="0.3">
      <c r="A1234" s="1" t="str">
        <f>IF(Table49[[#This Row],[ITEM NAME]]="","",ROW()-4)</f>
        <v/>
      </c>
      <c r="B1234" s="68"/>
      <c r="C1234" s="4" t="str">
        <f>IFERROR(VLOOKUP(B1234,Table14[],3,0),"")</f>
        <v/>
      </c>
      <c r="D1234" s="4" t="str">
        <f>IFERROR(VLOOKUP(B1234,Table14[],2,0),"")</f>
        <v/>
      </c>
      <c r="E1234" s="4"/>
      <c r="H1234" s="41" t="str">
        <f>IFERROR(VLOOKUP(Table49[[#This Row],[ITEM CODE]],Table2[[Item Code]:[Master Name]],2,0),"")</f>
        <v/>
      </c>
      <c r="I1234" s="41"/>
      <c r="J1234" s="65" t="str">
        <f>IFERROR(VLOOKUP(Table49[[#This Row],[ITEM CODE]],Table2[[Item Code]:[Master Name]],3,0),"")</f>
        <v/>
      </c>
      <c r="K1234" s="1" t="str">
        <f>IFERROR(VLOOKUP(Table49[[#This Row],[ITEM CODE]],Table2[[Item Code]:[Master Name]],9,0),"")</f>
        <v/>
      </c>
      <c r="L1234" s="1" t="str">
        <f>IFERROR(VLOOKUP(Table49[[#This Row],[ITEM CODE]],Table2[[Item Code]:[Master Name]],8,0),"")</f>
        <v/>
      </c>
      <c r="M1234" s="41"/>
      <c r="N1234" s="66">
        <f>IFERROR(VLOOKUP(Table49[[#This Row],[ITEM CODE]],Table2[[#All],[Item Code]:[Unit Cost]],10,0),0)</f>
        <v>0</v>
      </c>
      <c r="O1234" s="134">
        <f>IFERROR(VLOOKUP(Table49[[#This Row],[ITEM CODE]],Table2[[#All],[Item Code]:[Unit Cost]],10,0),0)</f>
        <v>0</v>
      </c>
      <c r="P1234" s="56"/>
      <c r="Q1234" s="58"/>
      <c r="R1234" s="58">
        <f>Table49[[#This Row],[QUANTITY]]*Table49[[#This Row],[INV Prices]]</f>
        <v>0</v>
      </c>
      <c r="S1234" s="67"/>
      <c r="V1234" s="41"/>
      <c r="W1234" s="4" t="str">
        <f>IFERROR(VLOOKUP(Table49[[#This Row],[ITEM CODE]],Table2[[Item Code]:[Category ]],6,0),"")</f>
        <v/>
      </c>
      <c r="X1234" s="1" t="str">
        <f>IFERROR(VLOOKUP(Table49[[#This Row],[ITEM CODE]],Table2[[Item Code]:[Sub Category]],7,0),"")</f>
        <v/>
      </c>
      <c r="Y1234" s="68" t="str">
        <f>Table49[[#This Row],[PO Number]]&amp;COUNTIFS($E$5:E1234,E1234)</f>
        <v>0</v>
      </c>
    </row>
    <row r="1235" spans="1:25" ht="14.7" customHeight="1" x14ac:dyDescent="0.3">
      <c r="A1235" s="1" t="str">
        <f>IF(Table49[[#This Row],[ITEM NAME]]="","",ROW()-4)</f>
        <v/>
      </c>
      <c r="B1235" s="68"/>
      <c r="C1235" s="4" t="str">
        <f>IFERROR(VLOOKUP(B1235,Table14[],3,0),"")</f>
        <v/>
      </c>
      <c r="D1235" s="4" t="str">
        <f>IFERROR(VLOOKUP(B1235,Table14[],2,0),"")</f>
        <v/>
      </c>
      <c r="E1235" s="4"/>
      <c r="H1235" s="41" t="str">
        <f>IFERROR(VLOOKUP(Table49[[#This Row],[ITEM CODE]],Table2[[Item Code]:[Master Name]],2,0),"")</f>
        <v/>
      </c>
      <c r="I1235" s="41"/>
      <c r="J1235" s="65" t="str">
        <f>IFERROR(VLOOKUP(Table49[[#This Row],[ITEM CODE]],Table2[[Item Code]:[Master Name]],3,0),"")</f>
        <v/>
      </c>
      <c r="K1235" s="1" t="str">
        <f>IFERROR(VLOOKUP(Table49[[#This Row],[ITEM CODE]],Table2[[Item Code]:[Master Name]],9,0),"")</f>
        <v/>
      </c>
      <c r="L1235" s="1" t="str">
        <f>IFERROR(VLOOKUP(Table49[[#This Row],[ITEM CODE]],Table2[[Item Code]:[Master Name]],8,0),"")</f>
        <v/>
      </c>
      <c r="M1235" s="41"/>
      <c r="N1235" s="66">
        <f>IFERROR(VLOOKUP(Table49[[#This Row],[ITEM CODE]],Table2[[#All],[Item Code]:[Unit Cost]],10,0),0)</f>
        <v>0</v>
      </c>
      <c r="O1235" s="134">
        <f>IFERROR(VLOOKUP(Table49[[#This Row],[ITEM CODE]],Table2[[#All],[Item Code]:[Unit Cost]],10,0),0)</f>
        <v>0</v>
      </c>
      <c r="P1235" s="56"/>
      <c r="Q1235" s="58"/>
      <c r="R1235" s="58">
        <f>Table49[[#This Row],[QUANTITY]]*Table49[[#This Row],[INV Prices]]</f>
        <v>0</v>
      </c>
      <c r="S1235" s="67"/>
      <c r="V1235" s="41"/>
      <c r="W1235" s="4" t="str">
        <f>IFERROR(VLOOKUP(Table49[[#This Row],[ITEM CODE]],Table2[[Item Code]:[Category ]],6,0),"")</f>
        <v/>
      </c>
      <c r="X1235" s="1" t="str">
        <f>IFERROR(VLOOKUP(Table49[[#This Row],[ITEM CODE]],Table2[[Item Code]:[Sub Category]],7,0),"")</f>
        <v/>
      </c>
      <c r="Y1235" s="68" t="str">
        <f>Table49[[#This Row],[PO Number]]&amp;COUNTIFS($E$5:E1235,E1235)</f>
        <v>0</v>
      </c>
    </row>
    <row r="1236" spans="1:25" ht="14.7" customHeight="1" x14ac:dyDescent="0.3">
      <c r="A1236" s="1" t="str">
        <f>IF(Table49[[#This Row],[ITEM NAME]]="","",ROW()-4)</f>
        <v/>
      </c>
      <c r="B1236" s="68"/>
      <c r="C1236" s="4" t="str">
        <f>IFERROR(VLOOKUP(B1236,Table14[],3,0),"")</f>
        <v/>
      </c>
      <c r="D1236" s="4" t="str">
        <f>IFERROR(VLOOKUP(B1236,Table14[],2,0),"")</f>
        <v/>
      </c>
      <c r="E1236" s="4"/>
      <c r="H1236" s="41" t="str">
        <f>IFERROR(VLOOKUP(Table49[[#This Row],[ITEM CODE]],Table2[[Item Code]:[Master Name]],2,0),"")</f>
        <v/>
      </c>
      <c r="I1236" s="41"/>
      <c r="J1236" s="65" t="str">
        <f>IFERROR(VLOOKUP(Table49[[#This Row],[ITEM CODE]],Table2[[Item Code]:[Master Name]],3,0),"")</f>
        <v/>
      </c>
      <c r="K1236" s="1" t="str">
        <f>IFERROR(VLOOKUP(Table49[[#This Row],[ITEM CODE]],Table2[[Item Code]:[Master Name]],9,0),"")</f>
        <v/>
      </c>
      <c r="L1236" s="1" t="str">
        <f>IFERROR(VLOOKUP(Table49[[#This Row],[ITEM CODE]],Table2[[Item Code]:[Master Name]],8,0),"")</f>
        <v/>
      </c>
      <c r="M1236" s="41"/>
      <c r="N1236" s="66">
        <f>IFERROR(VLOOKUP(Table49[[#This Row],[ITEM CODE]],Table2[[#All],[Item Code]:[Unit Cost]],10,0),0)</f>
        <v>0</v>
      </c>
      <c r="O1236" s="134">
        <f>IFERROR(VLOOKUP(Table49[[#This Row],[ITEM CODE]],Table2[[#All],[Item Code]:[Unit Cost]],10,0),0)</f>
        <v>0</v>
      </c>
      <c r="P1236" s="56"/>
      <c r="Q1236" s="58"/>
      <c r="R1236" s="58">
        <f>Table49[[#This Row],[QUANTITY]]*Table49[[#This Row],[INV Prices]]</f>
        <v>0</v>
      </c>
      <c r="S1236" s="67"/>
      <c r="V1236" s="41"/>
      <c r="W1236" s="4" t="str">
        <f>IFERROR(VLOOKUP(Table49[[#This Row],[ITEM CODE]],Table2[[Item Code]:[Category ]],6,0),"")</f>
        <v/>
      </c>
      <c r="X1236" s="1" t="str">
        <f>IFERROR(VLOOKUP(Table49[[#This Row],[ITEM CODE]],Table2[[Item Code]:[Sub Category]],7,0),"")</f>
        <v/>
      </c>
      <c r="Y1236" s="68" t="str">
        <f>Table49[[#This Row],[PO Number]]&amp;COUNTIFS($E$5:E1236,E1236)</f>
        <v>0</v>
      </c>
    </row>
    <row r="1237" spans="1:25" ht="14.7" customHeight="1" x14ac:dyDescent="0.3">
      <c r="A1237" s="1" t="str">
        <f>IF(Table49[[#This Row],[ITEM NAME]]="","",ROW()-4)</f>
        <v/>
      </c>
      <c r="B1237" s="68"/>
      <c r="C1237" s="4" t="str">
        <f>IFERROR(VLOOKUP(B1237,Table14[],3,0),"")</f>
        <v/>
      </c>
      <c r="D1237" s="4" t="str">
        <f>IFERROR(VLOOKUP(B1237,Table14[],2,0),"")</f>
        <v/>
      </c>
      <c r="E1237" s="4"/>
      <c r="H1237" s="41" t="str">
        <f>IFERROR(VLOOKUP(Table49[[#This Row],[ITEM CODE]],Table2[[Item Code]:[Master Name]],2,0),"")</f>
        <v/>
      </c>
      <c r="I1237" s="41"/>
      <c r="J1237" s="65" t="str">
        <f>IFERROR(VLOOKUP(Table49[[#This Row],[ITEM CODE]],Table2[[Item Code]:[Master Name]],3,0),"")</f>
        <v/>
      </c>
      <c r="K1237" s="1" t="str">
        <f>IFERROR(VLOOKUP(Table49[[#This Row],[ITEM CODE]],Table2[[Item Code]:[Master Name]],9,0),"")</f>
        <v/>
      </c>
      <c r="L1237" s="1" t="str">
        <f>IFERROR(VLOOKUP(Table49[[#This Row],[ITEM CODE]],Table2[[Item Code]:[Master Name]],8,0),"")</f>
        <v/>
      </c>
      <c r="M1237" s="41"/>
      <c r="N1237" s="66">
        <f>IFERROR(VLOOKUP(Table49[[#This Row],[ITEM CODE]],Table2[[#All],[Item Code]:[Unit Cost]],10,0),0)</f>
        <v>0</v>
      </c>
      <c r="O1237" s="134">
        <f>IFERROR(VLOOKUP(Table49[[#This Row],[ITEM CODE]],Table2[[#All],[Item Code]:[Unit Cost]],10,0),0)</f>
        <v>0</v>
      </c>
      <c r="P1237" s="56"/>
      <c r="Q1237" s="58"/>
      <c r="R1237" s="58">
        <f>Table49[[#This Row],[QUANTITY]]*Table49[[#This Row],[INV Prices]]</f>
        <v>0</v>
      </c>
      <c r="S1237" s="67"/>
      <c r="V1237" s="41"/>
      <c r="W1237" s="4" t="str">
        <f>IFERROR(VLOOKUP(Table49[[#This Row],[ITEM CODE]],Table2[[Item Code]:[Category ]],6,0),"")</f>
        <v/>
      </c>
      <c r="X1237" s="1" t="str">
        <f>IFERROR(VLOOKUP(Table49[[#This Row],[ITEM CODE]],Table2[[Item Code]:[Sub Category]],7,0),"")</f>
        <v/>
      </c>
      <c r="Y1237" s="68" t="str">
        <f>Table49[[#This Row],[PO Number]]&amp;COUNTIFS($E$5:E1237,E1237)</f>
        <v>0</v>
      </c>
    </row>
    <row r="1238" spans="1:25" ht="14.7" customHeight="1" x14ac:dyDescent="0.3">
      <c r="A1238" s="1" t="str">
        <f>IF(Table49[[#This Row],[ITEM NAME]]="","",ROW()-4)</f>
        <v/>
      </c>
      <c r="B1238" s="68"/>
      <c r="C1238" s="4" t="str">
        <f>IFERROR(VLOOKUP(B1238,Table14[],3,0),"")</f>
        <v/>
      </c>
      <c r="D1238" s="4" t="str">
        <f>IFERROR(VLOOKUP(B1238,Table14[],2,0),"")</f>
        <v/>
      </c>
      <c r="E1238" s="4"/>
      <c r="H1238" s="41" t="str">
        <f>IFERROR(VLOOKUP(Table49[[#This Row],[ITEM CODE]],Table2[[Item Code]:[Master Name]],2,0),"")</f>
        <v/>
      </c>
      <c r="I1238" s="41"/>
      <c r="J1238" s="65" t="str">
        <f>IFERROR(VLOOKUP(Table49[[#This Row],[ITEM CODE]],Table2[[Item Code]:[Master Name]],3,0),"")</f>
        <v/>
      </c>
      <c r="K1238" s="1" t="str">
        <f>IFERROR(VLOOKUP(Table49[[#This Row],[ITEM CODE]],Table2[[Item Code]:[Master Name]],9,0),"")</f>
        <v/>
      </c>
      <c r="L1238" s="1" t="str">
        <f>IFERROR(VLOOKUP(Table49[[#This Row],[ITEM CODE]],Table2[[Item Code]:[Master Name]],8,0),"")</f>
        <v/>
      </c>
      <c r="M1238" s="41"/>
      <c r="N1238" s="66">
        <f>IFERROR(VLOOKUP(Table49[[#This Row],[ITEM CODE]],Table2[[#All],[Item Code]:[Unit Cost]],10,0),0)</f>
        <v>0</v>
      </c>
      <c r="O1238" s="134">
        <f>IFERROR(VLOOKUP(Table49[[#This Row],[ITEM CODE]],Table2[[#All],[Item Code]:[Unit Cost]],10,0),0)</f>
        <v>0</v>
      </c>
      <c r="P1238" s="56"/>
      <c r="Q1238" s="58"/>
      <c r="R1238" s="58">
        <f>Table49[[#This Row],[QUANTITY]]*Table49[[#This Row],[INV Prices]]</f>
        <v>0</v>
      </c>
      <c r="S1238" s="67"/>
      <c r="V1238" s="41"/>
      <c r="W1238" s="4" t="str">
        <f>IFERROR(VLOOKUP(Table49[[#This Row],[ITEM CODE]],Table2[[Item Code]:[Category ]],6,0),"")</f>
        <v/>
      </c>
      <c r="X1238" s="1" t="str">
        <f>IFERROR(VLOOKUP(Table49[[#This Row],[ITEM CODE]],Table2[[Item Code]:[Sub Category]],7,0),"")</f>
        <v/>
      </c>
      <c r="Y1238" s="68" t="str">
        <f>Table49[[#This Row],[PO Number]]&amp;COUNTIFS($E$5:E1238,E1238)</f>
        <v>0</v>
      </c>
    </row>
    <row r="1239" spans="1:25" ht="14.7" customHeight="1" x14ac:dyDescent="0.3">
      <c r="A1239" s="1" t="str">
        <f>IF(Table49[[#This Row],[ITEM NAME]]="","",ROW()-4)</f>
        <v/>
      </c>
      <c r="B1239" s="68"/>
      <c r="C1239" s="4" t="str">
        <f>IFERROR(VLOOKUP(B1239,Table14[],3,0),"")</f>
        <v/>
      </c>
      <c r="D1239" s="4" t="str">
        <f>IFERROR(VLOOKUP(B1239,Table14[],2,0),"")</f>
        <v/>
      </c>
      <c r="E1239" s="4"/>
      <c r="H1239" s="41" t="str">
        <f>IFERROR(VLOOKUP(Table49[[#This Row],[ITEM CODE]],Table2[[Item Code]:[Master Name]],2,0),"")</f>
        <v/>
      </c>
      <c r="I1239" s="41"/>
      <c r="J1239" s="65" t="str">
        <f>IFERROR(VLOOKUP(Table49[[#This Row],[ITEM CODE]],Table2[[Item Code]:[Master Name]],3,0),"")</f>
        <v/>
      </c>
      <c r="K1239" s="1" t="str">
        <f>IFERROR(VLOOKUP(Table49[[#This Row],[ITEM CODE]],Table2[[Item Code]:[Master Name]],9,0),"")</f>
        <v/>
      </c>
      <c r="L1239" s="1" t="str">
        <f>IFERROR(VLOOKUP(Table49[[#This Row],[ITEM CODE]],Table2[[Item Code]:[Master Name]],8,0),"")</f>
        <v/>
      </c>
      <c r="M1239" s="41"/>
      <c r="N1239" s="66">
        <f>IFERROR(VLOOKUP(Table49[[#This Row],[ITEM CODE]],Table2[[#All],[Item Code]:[Unit Cost]],10,0),0)</f>
        <v>0</v>
      </c>
      <c r="O1239" s="134">
        <f>IFERROR(VLOOKUP(Table49[[#This Row],[ITEM CODE]],Table2[[#All],[Item Code]:[Unit Cost]],10,0),0)</f>
        <v>0</v>
      </c>
      <c r="P1239" s="56"/>
      <c r="Q1239" s="58"/>
      <c r="R1239" s="58">
        <f>Table49[[#This Row],[QUANTITY]]*Table49[[#This Row],[INV Prices]]</f>
        <v>0</v>
      </c>
      <c r="S1239" s="67"/>
      <c r="V1239" s="41"/>
      <c r="W1239" s="4" t="str">
        <f>IFERROR(VLOOKUP(Table49[[#This Row],[ITEM CODE]],Table2[[Item Code]:[Category ]],6,0),"")</f>
        <v/>
      </c>
      <c r="X1239" s="1" t="str">
        <f>IFERROR(VLOOKUP(Table49[[#This Row],[ITEM CODE]],Table2[[Item Code]:[Sub Category]],7,0),"")</f>
        <v/>
      </c>
      <c r="Y1239" s="68" t="str">
        <f>Table49[[#This Row],[PO Number]]&amp;COUNTIFS($E$5:E1239,E1239)</f>
        <v>0</v>
      </c>
    </row>
    <row r="1240" spans="1:25" ht="14.7" customHeight="1" x14ac:dyDescent="0.3">
      <c r="A1240" s="1" t="str">
        <f>IF(Table49[[#This Row],[ITEM NAME]]="","",ROW()-4)</f>
        <v/>
      </c>
      <c r="B1240" s="68"/>
      <c r="C1240" s="4" t="str">
        <f>IFERROR(VLOOKUP(B1240,Table14[],3,0),"")</f>
        <v/>
      </c>
      <c r="D1240" s="4" t="str">
        <f>IFERROR(VLOOKUP(B1240,Table14[],2,0),"")</f>
        <v/>
      </c>
      <c r="E1240" s="4"/>
      <c r="H1240" s="41" t="str">
        <f>IFERROR(VLOOKUP(Table49[[#This Row],[ITEM CODE]],Table2[[Item Code]:[Master Name]],2,0),"")</f>
        <v/>
      </c>
      <c r="I1240" s="41"/>
      <c r="J1240" s="65" t="str">
        <f>IFERROR(VLOOKUP(Table49[[#This Row],[ITEM CODE]],Table2[[Item Code]:[Master Name]],3,0),"")</f>
        <v/>
      </c>
      <c r="K1240" s="1" t="str">
        <f>IFERROR(VLOOKUP(Table49[[#This Row],[ITEM CODE]],Table2[[Item Code]:[Master Name]],9,0),"")</f>
        <v/>
      </c>
      <c r="L1240" s="1" t="str">
        <f>IFERROR(VLOOKUP(Table49[[#This Row],[ITEM CODE]],Table2[[Item Code]:[Master Name]],8,0),"")</f>
        <v/>
      </c>
      <c r="M1240" s="41"/>
      <c r="N1240" s="66">
        <f>IFERROR(VLOOKUP(Table49[[#This Row],[ITEM CODE]],Table2[[#All],[Item Code]:[Unit Cost]],10,0),0)</f>
        <v>0</v>
      </c>
      <c r="O1240" s="134">
        <f>IFERROR(VLOOKUP(Table49[[#This Row],[ITEM CODE]],Table2[[#All],[Item Code]:[Unit Cost]],10,0),0)</f>
        <v>0</v>
      </c>
      <c r="P1240" s="56"/>
      <c r="Q1240" s="58"/>
      <c r="R1240" s="58">
        <f>Table49[[#This Row],[QUANTITY]]*Table49[[#This Row],[INV Prices]]</f>
        <v>0</v>
      </c>
      <c r="S1240" s="67"/>
      <c r="V1240" s="41"/>
      <c r="W1240" s="4" t="str">
        <f>IFERROR(VLOOKUP(Table49[[#This Row],[ITEM CODE]],Table2[[Item Code]:[Category ]],6,0),"")</f>
        <v/>
      </c>
      <c r="X1240" s="1" t="str">
        <f>IFERROR(VLOOKUP(Table49[[#This Row],[ITEM CODE]],Table2[[Item Code]:[Sub Category]],7,0),"")</f>
        <v/>
      </c>
      <c r="Y1240" s="68" t="str">
        <f>Table49[[#This Row],[PO Number]]&amp;COUNTIFS($E$5:E1240,E1240)</f>
        <v>0</v>
      </c>
    </row>
    <row r="1241" spans="1:25" ht="14.7" customHeight="1" x14ac:dyDescent="0.3">
      <c r="A1241" s="1" t="str">
        <f>IF(Table49[[#This Row],[ITEM NAME]]="","",ROW()-4)</f>
        <v/>
      </c>
      <c r="B1241" s="68"/>
      <c r="C1241" s="4" t="str">
        <f>IFERROR(VLOOKUP(B1241,Table14[],3,0),"")</f>
        <v/>
      </c>
      <c r="D1241" s="4" t="str">
        <f>IFERROR(VLOOKUP(B1241,Table14[],2,0),"")</f>
        <v/>
      </c>
      <c r="E1241" s="4"/>
      <c r="H1241" s="41" t="str">
        <f>IFERROR(VLOOKUP(Table49[[#This Row],[ITEM CODE]],Table2[[Item Code]:[Master Name]],2,0),"")</f>
        <v/>
      </c>
      <c r="I1241" s="41"/>
      <c r="J1241" s="65" t="str">
        <f>IFERROR(VLOOKUP(Table49[[#This Row],[ITEM CODE]],Table2[[Item Code]:[Master Name]],3,0),"")</f>
        <v/>
      </c>
      <c r="K1241" s="1" t="str">
        <f>IFERROR(VLOOKUP(Table49[[#This Row],[ITEM CODE]],Table2[[Item Code]:[Master Name]],9,0),"")</f>
        <v/>
      </c>
      <c r="L1241" s="1" t="str">
        <f>IFERROR(VLOOKUP(Table49[[#This Row],[ITEM CODE]],Table2[[Item Code]:[Master Name]],8,0),"")</f>
        <v/>
      </c>
      <c r="M1241" s="41"/>
      <c r="N1241" s="66">
        <f>IFERROR(VLOOKUP(Table49[[#This Row],[ITEM CODE]],Table2[[#All],[Item Code]:[Unit Cost]],10,0),0)</f>
        <v>0</v>
      </c>
      <c r="O1241" s="134">
        <f>IFERROR(VLOOKUP(Table49[[#This Row],[ITEM CODE]],Table2[[#All],[Item Code]:[Unit Cost]],10,0),0)</f>
        <v>0</v>
      </c>
      <c r="P1241" s="56"/>
      <c r="Q1241" s="58"/>
      <c r="R1241" s="58">
        <f>Table49[[#This Row],[QUANTITY]]*Table49[[#This Row],[INV Prices]]</f>
        <v>0</v>
      </c>
      <c r="S1241" s="67"/>
      <c r="V1241" s="41"/>
      <c r="W1241" s="4" t="str">
        <f>IFERROR(VLOOKUP(Table49[[#This Row],[ITEM CODE]],Table2[[Item Code]:[Category ]],6,0),"")</f>
        <v/>
      </c>
      <c r="X1241" s="1" t="str">
        <f>IFERROR(VLOOKUP(Table49[[#This Row],[ITEM CODE]],Table2[[Item Code]:[Sub Category]],7,0),"")</f>
        <v/>
      </c>
      <c r="Y1241" s="68" t="str">
        <f>Table49[[#This Row],[PO Number]]&amp;COUNTIFS($E$5:E1241,E1241)</f>
        <v>0</v>
      </c>
    </row>
    <row r="1242" spans="1:25" ht="14.7" customHeight="1" x14ac:dyDescent="0.3">
      <c r="A1242" s="1" t="str">
        <f>IF(Table49[[#This Row],[ITEM NAME]]="","",ROW()-4)</f>
        <v/>
      </c>
      <c r="B1242" s="68"/>
      <c r="C1242" s="4" t="str">
        <f>IFERROR(VLOOKUP(B1242,Table14[],3,0),"")</f>
        <v/>
      </c>
      <c r="D1242" s="4" t="str">
        <f>IFERROR(VLOOKUP(B1242,Table14[],2,0),"")</f>
        <v/>
      </c>
      <c r="E1242" s="4"/>
      <c r="H1242" s="41" t="str">
        <f>IFERROR(VLOOKUP(Table49[[#This Row],[ITEM CODE]],Table2[[Item Code]:[Master Name]],2,0),"")</f>
        <v/>
      </c>
      <c r="I1242" s="41"/>
      <c r="J1242" s="65" t="str">
        <f>IFERROR(VLOOKUP(Table49[[#This Row],[ITEM CODE]],Table2[[Item Code]:[Master Name]],3,0),"")</f>
        <v/>
      </c>
      <c r="K1242" s="1" t="str">
        <f>IFERROR(VLOOKUP(Table49[[#This Row],[ITEM CODE]],Table2[[Item Code]:[Master Name]],9,0),"")</f>
        <v/>
      </c>
      <c r="L1242" s="1" t="str">
        <f>IFERROR(VLOOKUP(Table49[[#This Row],[ITEM CODE]],Table2[[Item Code]:[Master Name]],8,0),"")</f>
        <v/>
      </c>
      <c r="M1242" s="41"/>
      <c r="N1242" s="66">
        <f>IFERROR(VLOOKUP(Table49[[#This Row],[ITEM CODE]],Table2[[#All],[Item Code]:[Unit Cost]],10,0),0)</f>
        <v>0</v>
      </c>
      <c r="O1242" s="134">
        <f>IFERROR(VLOOKUP(Table49[[#This Row],[ITEM CODE]],Table2[[#All],[Item Code]:[Unit Cost]],10,0),0)</f>
        <v>0</v>
      </c>
      <c r="P1242" s="56"/>
      <c r="Q1242" s="58"/>
      <c r="R1242" s="58">
        <f>Table49[[#This Row],[QUANTITY]]*Table49[[#This Row],[INV Prices]]</f>
        <v>0</v>
      </c>
      <c r="S1242" s="67"/>
      <c r="V1242" s="41"/>
      <c r="W1242" s="4" t="str">
        <f>IFERROR(VLOOKUP(Table49[[#This Row],[ITEM CODE]],Table2[[Item Code]:[Category ]],6,0),"")</f>
        <v/>
      </c>
      <c r="X1242" s="1" t="str">
        <f>IFERROR(VLOOKUP(Table49[[#This Row],[ITEM CODE]],Table2[[Item Code]:[Sub Category]],7,0),"")</f>
        <v/>
      </c>
      <c r="Y1242" s="68" t="str">
        <f>Table49[[#This Row],[PO Number]]&amp;COUNTIFS($E$5:E1242,E1242)</f>
        <v>0</v>
      </c>
    </row>
    <row r="1243" spans="1:25" ht="14.7" customHeight="1" x14ac:dyDescent="0.3">
      <c r="A1243" s="1" t="str">
        <f>IF(Table49[[#This Row],[ITEM NAME]]="","",ROW()-4)</f>
        <v/>
      </c>
      <c r="B1243" s="68"/>
      <c r="C1243" s="4" t="str">
        <f>IFERROR(VLOOKUP(B1243,Table14[],3,0),"")</f>
        <v/>
      </c>
      <c r="D1243" s="4" t="str">
        <f>IFERROR(VLOOKUP(B1243,Table14[],2,0),"")</f>
        <v/>
      </c>
      <c r="E1243" s="4"/>
      <c r="H1243" s="41" t="str">
        <f>IFERROR(VLOOKUP(Table49[[#This Row],[ITEM CODE]],Table2[[Item Code]:[Master Name]],2,0),"")</f>
        <v/>
      </c>
      <c r="I1243" s="41"/>
      <c r="J1243" s="65" t="str">
        <f>IFERROR(VLOOKUP(Table49[[#This Row],[ITEM CODE]],Table2[[Item Code]:[Master Name]],3,0),"")</f>
        <v/>
      </c>
      <c r="K1243" s="1" t="str">
        <f>IFERROR(VLOOKUP(Table49[[#This Row],[ITEM CODE]],Table2[[Item Code]:[Master Name]],9,0),"")</f>
        <v/>
      </c>
      <c r="L1243" s="1" t="str">
        <f>IFERROR(VLOOKUP(Table49[[#This Row],[ITEM CODE]],Table2[[Item Code]:[Master Name]],8,0),"")</f>
        <v/>
      </c>
      <c r="M1243" s="41"/>
      <c r="N1243" s="66">
        <f>IFERROR(VLOOKUP(Table49[[#This Row],[ITEM CODE]],Table2[[#All],[Item Code]:[Unit Cost]],10,0),0)</f>
        <v>0</v>
      </c>
      <c r="O1243" s="134">
        <f>IFERROR(VLOOKUP(Table49[[#This Row],[ITEM CODE]],Table2[[#All],[Item Code]:[Unit Cost]],10,0),0)</f>
        <v>0</v>
      </c>
      <c r="P1243" s="56"/>
      <c r="Q1243" s="58"/>
      <c r="R1243" s="58">
        <f>Table49[[#This Row],[QUANTITY]]*Table49[[#This Row],[INV Prices]]</f>
        <v>0</v>
      </c>
      <c r="S1243" s="67"/>
      <c r="V1243" s="41"/>
      <c r="W1243" s="4" t="str">
        <f>IFERROR(VLOOKUP(Table49[[#This Row],[ITEM CODE]],Table2[[Item Code]:[Category ]],6,0),"")</f>
        <v/>
      </c>
      <c r="X1243" s="1" t="str">
        <f>IFERROR(VLOOKUP(Table49[[#This Row],[ITEM CODE]],Table2[[Item Code]:[Sub Category]],7,0),"")</f>
        <v/>
      </c>
      <c r="Y1243" s="68" t="str">
        <f>Table49[[#This Row],[PO Number]]&amp;COUNTIFS($E$5:E1243,E1243)</f>
        <v>0</v>
      </c>
    </row>
    <row r="1244" spans="1:25" ht="14.7" customHeight="1" x14ac:dyDescent="0.3">
      <c r="A1244" s="1" t="str">
        <f>IF(Table49[[#This Row],[ITEM NAME]]="","",ROW()-4)</f>
        <v/>
      </c>
      <c r="B1244" s="68"/>
      <c r="C1244" s="4" t="str">
        <f>IFERROR(VLOOKUP(B1244,Table14[],3,0),"")</f>
        <v/>
      </c>
      <c r="D1244" s="4" t="str">
        <f>IFERROR(VLOOKUP(B1244,Table14[],2,0),"")</f>
        <v/>
      </c>
      <c r="E1244" s="4"/>
      <c r="H1244" s="41" t="str">
        <f>IFERROR(VLOOKUP(Table49[[#This Row],[ITEM CODE]],Table2[[Item Code]:[Master Name]],2,0),"")</f>
        <v/>
      </c>
      <c r="I1244" s="41"/>
      <c r="J1244" s="65" t="str">
        <f>IFERROR(VLOOKUP(Table49[[#This Row],[ITEM CODE]],Table2[[Item Code]:[Master Name]],3,0),"")</f>
        <v/>
      </c>
      <c r="K1244" s="1" t="str">
        <f>IFERROR(VLOOKUP(Table49[[#This Row],[ITEM CODE]],Table2[[Item Code]:[Master Name]],9,0),"")</f>
        <v/>
      </c>
      <c r="L1244" s="1" t="str">
        <f>IFERROR(VLOOKUP(Table49[[#This Row],[ITEM CODE]],Table2[[Item Code]:[Master Name]],8,0),"")</f>
        <v/>
      </c>
      <c r="M1244" s="41"/>
      <c r="N1244" s="66">
        <f>IFERROR(VLOOKUP(Table49[[#This Row],[ITEM CODE]],Table2[[#All],[Item Code]:[Unit Cost]],10,0),0)</f>
        <v>0</v>
      </c>
      <c r="O1244" s="134">
        <f>IFERROR(VLOOKUP(Table49[[#This Row],[ITEM CODE]],Table2[[#All],[Item Code]:[Unit Cost]],10,0),0)</f>
        <v>0</v>
      </c>
      <c r="P1244" s="56"/>
      <c r="Q1244" s="58"/>
      <c r="R1244" s="58">
        <f>Table49[[#This Row],[QUANTITY]]*Table49[[#This Row],[INV Prices]]</f>
        <v>0</v>
      </c>
      <c r="S1244" s="67"/>
      <c r="V1244" s="41"/>
      <c r="W1244" s="4" t="str">
        <f>IFERROR(VLOOKUP(Table49[[#This Row],[ITEM CODE]],Table2[[Item Code]:[Category ]],6,0),"")</f>
        <v/>
      </c>
      <c r="X1244" s="1" t="str">
        <f>IFERROR(VLOOKUP(Table49[[#This Row],[ITEM CODE]],Table2[[Item Code]:[Sub Category]],7,0),"")</f>
        <v/>
      </c>
      <c r="Y1244" s="68" t="str">
        <f>Table49[[#This Row],[PO Number]]&amp;COUNTIFS($E$5:E1244,E1244)</f>
        <v>0</v>
      </c>
    </row>
    <row r="1245" spans="1:25" ht="14.7" customHeight="1" x14ac:dyDescent="0.3">
      <c r="A1245" s="1" t="str">
        <f>IF(Table49[[#This Row],[ITEM NAME]]="","",ROW()-4)</f>
        <v/>
      </c>
      <c r="B1245" s="68"/>
      <c r="C1245" s="4" t="str">
        <f>IFERROR(VLOOKUP(B1245,Table14[],3,0),"")</f>
        <v/>
      </c>
      <c r="D1245" s="4" t="str">
        <f>IFERROR(VLOOKUP(B1245,Table14[],2,0),"")</f>
        <v/>
      </c>
      <c r="E1245" s="4"/>
      <c r="H1245" s="41" t="str">
        <f>IFERROR(VLOOKUP(Table49[[#This Row],[ITEM CODE]],Table2[[Item Code]:[Master Name]],2,0),"")</f>
        <v/>
      </c>
      <c r="I1245" s="41"/>
      <c r="J1245" s="65" t="str">
        <f>IFERROR(VLOOKUP(Table49[[#This Row],[ITEM CODE]],Table2[[Item Code]:[Master Name]],3,0),"")</f>
        <v/>
      </c>
      <c r="K1245" s="1" t="str">
        <f>IFERROR(VLOOKUP(Table49[[#This Row],[ITEM CODE]],Table2[[Item Code]:[Master Name]],9,0),"")</f>
        <v/>
      </c>
      <c r="L1245" s="1" t="str">
        <f>IFERROR(VLOOKUP(Table49[[#This Row],[ITEM CODE]],Table2[[Item Code]:[Master Name]],8,0),"")</f>
        <v/>
      </c>
      <c r="M1245" s="41"/>
      <c r="N1245" s="66">
        <f>IFERROR(VLOOKUP(Table49[[#This Row],[ITEM CODE]],Table2[[#All],[Item Code]:[Unit Cost]],10,0),0)</f>
        <v>0</v>
      </c>
      <c r="O1245" s="134">
        <f>IFERROR(VLOOKUP(Table49[[#This Row],[ITEM CODE]],Table2[[#All],[Item Code]:[Unit Cost]],10,0),0)</f>
        <v>0</v>
      </c>
      <c r="P1245" s="56"/>
      <c r="Q1245" s="58"/>
      <c r="R1245" s="58">
        <f>Table49[[#This Row],[QUANTITY]]*Table49[[#This Row],[INV Prices]]</f>
        <v>0</v>
      </c>
      <c r="S1245" s="67"/>
      <c r="V1245" s="41"/>
      <c r="W1245" s="4" t="str">
        <f>IFERROR(VLOOKUP(Table49[[#This Row],[ITEM CODE]],Table2[[Item Code]:[Category ]],6,0),"")</f>
        <v/>
      </c>
      <c r="X1245" s="1" t="str">
        <f>IFERROR(VLOOKUP(Table49[[#This Row],[ITEM CODE]],Table2[[Item Code]:[Sub Category]],7,0),"")</f>
        <v/>
      </c>
      <c r="Y1245" s="68" t="str">
        <f>Table49[[#This Row],[PO Number]]&amp;COUNTIFS($E$5:E1245,E1245)</f>
        <v>0</v>
      </c>
    </row>
    <row r="1246" spans="1:25" ht="14.7" customHeight="1" x14ac:dyDescent="0.3">
      <c r="A1246" s="1" t="str">
        <f>IF(Table49[[#This Row],[ITEM NAME]]="","",ROW()-4)</f>
        <v/>
      </c>
      <c r="B1246" s="68"/>
      <c r="C1246" s="4" t="str">
        <f>IFERROR(VLOOKUP(B1246,Table14[],3,0),"")</f>
        <v/>
      </c>
      <c r="D1246" s="4" t="str">
        <f>IFERROR(VLOOKUP(B1246,Table14[],2,0),"")</f>
        <v/>
      </c>
      <c r="E1246" s="4"/>
      <c r="H1246" s="41" t="str">
        <f>IFERROR(VLOOKUP(Table49[[#This Row],[ITEM CODE]],Table2[[Item Code]:[Master Name]],2,0),"")</f>
        <v/>
      </c>
      <c r="I1246" s="41"/>
      <c r="J1246" s="65" t="str">
        <f>IFERROR(VLOOKUP(Table49[[#This Row],[ITEM CODE]],Table2[[Item Code]:[Master Name]],3,0),"")</f>
        <v/>
      </c>
      <c r="K1246" s="1" t="str">
        <f>IFERROR(VLOOKUP(Table49[[#This Row],[ITEM CODE]],Table2[[Item Code]:[Master Name]],9,0),"")</f>
        <v/>
      </c>
      <c r="L1246" s="1" t="str">
        <f>IFERROR(VLOOKUP(Table49[[#This Row],[ITEM CODE]],Table2[[Item Code]:[Master Name]],8,0),"")</f>
        <v/>
      </c>
      <c r="M1246" s="41"/>
      <c r="N1246" s="66">
        <f>IFERROR(VLOOKUP(Table49[[#This Row],[ITEM CODE]],Table2[[#All],[Item Code]:[Unit Cost]],10,0),0)</f>
        <v>0</v>
      </c>
      <c r="O1246" s="134">
        <f>IFERROR(VLOOKUP(Table49[[#This Row],[ITEM CODE]],Table2[[#All],[Item Code]:[Unit Cost]],10,0),0)</f>
        <v>0</v>
      </c>
      <c r="P1246" s="56"/>
      <c r="Q1246" s="58"/>
      <c r="R1246" s="58">
        <f>Table49[[#This Row],[QUANTITY]]*Table49[[#This Row],[INV Prices]]</f>
        <v>0</v>
      </c>
      <c r="S1246" s="67"/>
      <c r="V1246" s="41"/>
      <c r="W1246" s="4" t="str">
        <f>IFERROR(VLOOKUP(Table49[[#This Row],[ITEM CODE]],Table2[[Item Code]:[Category ]],6,0),"")</f>
        <v/>
      </c>
      <c r="X1246" s="1" t="str">
        <f>IFERROR(VLOOKUP(Table49[[#This Row],[ITEM CODE]],Table2[[Item Code]:[Sub Category]],7,0),"")</f>
        <v/>
      </c>
      <c r="Y1246" s="68" t="str">
        <f>Table49[[#This Row],[PO Number]]&amp;COUNTIFS($E$5:E1246,E1246)</f>
        <v>0</v>
      </c>
    </row>
    <row r="1247" spans="1:25" ht="14.7" customHeight="1" x14ac:dyDescent="0.3">
      <c r="A1247" s="1" t="str">
        <f>IF(Table49[[#This Row],[ITEM NAME]]="","",ROW()-4)</f>
        <v/>
      </c>
      <c r="B1247" s="68"/>
      <c r="C1247" s="4" t="str">
        <f>IFERROR(VLOOKUP(B1247,Table14[],3,0),"")</f>
        <v/>
      </c>
      <c r="D1247" s="4" t="str">
        <f>IFERROR(VLOOKUP(B1247,Table14[],2,0),"")</f>
        <v/>
      </c>
      <c r="E1247" s="4"/>
      <c r="H1247" s="41" t="str">
        <f>IFERROR(VLOOKUP(Table49[[#This Row],[ITEM CODE]],Table2[[Item Code]:[Master Name]],2,0),"")</f>
        <v/>
      </c>
      <c r="I1247" s="41"/>
      <c r="J1247" s="65" t="str">
        <f>IFERROR(VLOOKUP(Table49[[#This Row],[ITEM CODE]],Table2[[Item Code]:[Master Name]],3,0),"")</f>
        <v/>
      </c>
      <c r="K1247" s="1" t="str">
        <f>IFERROR(VLOOKUP(Table49[[#This Row],[ITEM CODE]],Table2[[Item Code]:[Master Name]],9,0),"")</f>
        <v/>
      </c>
      <c r="L1247" s="1" t="str">
        <f>IFERROR(VLOOKUP(Table49[[#This Row],[ITEM CODE]],Table2[[Item Code]:[Master Name]],8,0),"")</f>
        <v/>
      </c>
      <c r="M1247" s="41"/>
      <c r="N1247" s="66">
        <f>IFERROR(VLOOKUP(Table49[[#This Row],[ITEM CODE]],Table2[[#All],[Item Code]:[Unit Cost]],10,0),0)</f>
        <v>0</v>
      </c>
      <c r="O1247" s="134">
        <f>IFERROR(VLOOKUP(Table49[[#This Row],[ITEM CODE]],Table2[[#All],[Item Code]:[Unit Cost]],10,0),0)</f>
        <v>0</v>
      </c>
      <c r="P1247" s="56"/>
      <c r="Q1247" s="58"/>
      <c r="R1247" s="58">
        <f>Table49[[#This Row],[QUANTITY]]*Table49[[#This Row],[INV Prices]]</f>
        <v>0</v>
      </c>
      <c r="S1247" s="67"/>
      <c r="V1247" s="41"/>
      <c r="W1247" s="4" t="str">
        <f>IFERROR(VLOOKUP(Table49[[#This Row],[ITEM CODE]],Table2[[Item Code]:[Category ]],6,0),"")</f>
        <v/>
      </c>
      <c r="X1247" s="1" t="str">
        <f>IFERROR(VLOOKUP(Table49[[#This Row],[ITEM CODE]],Table2[[Item Code]:[Sub Category]],7,0),"")</f>
        <v/>
      </c>
      <c r="Y1247" s="68" t="str">
        <f>Table49[[#This Row],[PO Number]]&amp;COUNTIFS($E$5:E1247,E1247)</f>
        <v>0</v>
      </c>
    </row>
    <row r="1248" spans="1:25" ht="14.7" customHeight="1" x14ac:dyDescent="0.3">
      <c r="A1248" s="1" t="str">
        <f>IF(Table49[[#This Row],[ITEM NAME]]="","",ROW()-4)</f>
        <v/>
      </c>
      <c r="B1248" s="68"/>
      <c r="C1248" s="4" t="str">
        <f>IFERROR(VLOOKUP(B1248,Table14[],3,0),"")</f>
        <v/>
      </c>
      <c r="D1248" s="4" t="str">
        <f>IFERROR(VLOOKUP(B1248,Table14[],2,0),"")</f>
        <v/>
      </c>
      <c r="E1248" s="4"/>
      <c r="H1248" s="41" t="str">
        <f>IFERROR(VLOOKUP(Table49[[#This Row],[ITEM CODE]],Table2[[Item Code]:[Master Name]],2,0),"")</f>
        <v/>
      </c>
      <c r="I1248" s="41"/>
      <c r="J1248" s="65" t="str">
        <f>IFERROR(VLOOKUP(Table49[[#This Row],[ITEM CODE]],Table2[[Item Code]:[Master Name]],3,0),"")</f>
        <v/>
      </c>
      <c r="K1248" s="1" t="str">
        <f>IFERROR(VLOOKUP(Table49[[#This Row],[ITEM CODE]],Table2[[Item Code]:[Master Name]],9,0),"")</f>
        <v/>
      </c>
      <c r="L1248" s="1" t="str">
        <f>IFERROR(VLOOKUP(Table49[[#This Row],[ITEM CODE]],Table2[[Item Code]:[Master Name]],8,0),"")</f>
        <v/>
      </c>
      <c r="M1248" s="41"/>
      <c r="N1248" s="66">
        <f>IFERROR(VLOOKUP(Table49[[#This Row],[ITEM CODE]],Table2[[#All],[Item Code]:[Unit Cost]],10,0),0)</f>
        <v>0</v>
      </c>
      <c r="O1248" s="134">
        <f>IFERROR(VLOOKUP(Table49[[#This Row],[ITEM CODE]],Table2[[#All],[Item Code]:[Unit Cost]],10,0),0)</f>
        <v>0</v>
      </c>
      <c r="P1248" s="56"/>
      <c r="Q1248" s="58"/>
      <c r="R1248" s="58">
        <f>Table49[[#This Row],[QUANTITY]]*Table49[[#This Row],[INV Prices]]</f>
        <v>0</v>
      </c>
      <c r="S1248" s="67"/>
      <c r="V1248" s="41"/>
      <c r="W1248" s="4" t="str">
        <f>IFERROR(VLOOKUP(Table49[[#This Row],[ITEM CODE]],Table2[[Item Code]:[Category ]],6,0),"")</f>
        <v/>
      </c>
      <c r="X1248" s="1" t="str">
        <f>IFERROR(VLOOKUP(Table49[[#This Row],[ITEM CODE]],Table2[[Item Code]:[Sub Category]],7,0),"")</f>
        <v/>
      </c>
      <c r="Y1248" s="68" t="str">
        <f>Table49[[#This Row],[PO Number]]&amp;COUNTIFS($E$5:E1248,E1248)</f>
        <v>0</v>
      </c>
    </row>
    <row r="1249" spans="1:25" ht="14.7" customHeight="1" x14ac:dyDescent="0.3">
      <c r="A1249" s="1" t="str">
        <f>IF(Table49[[#This Row],[ITEM NAME]]="","",ROW()-4)</f>
        <v/>
      </c>
      <c r="B1249" s="68"/>
      <c r="C1249" s="4" t="str">
        <f>IFERROR(VLOOKUP(B1249,Table14[],3,0),"")</f>
        <v/>
      </c>
      <c r="D1249" s="4" t="str">
        <f>IFERROR(VLOOKUP(B1249,Table14[],2,0),"")</f>
        <v/>
      </c>
      <c r="E1249" s="4"/>
      <c r="H1249" s="41" t="str">
        <f>IFERROR(VLOOKUP(Table49[[#This Row],[ITEM CODE]],Table2[[Item Code]:[Master Name]],2,0),"")</f>
        <v/>
      </c>
      <c r="I1249" s="41"/>
      <c r="J1249" s="65" t="str">
        <f>IFERROR(VLOOKUP(Table49[[#This Row],[ITEM CODE]],Table2[[Item Code]:[Master Name]],3,0),"")</f>
        <v/>
      </c>
      <c r="K1249" s="1" t="str">
        <f>IFERROR(VLOOKUP(Table49[[#This Row],[ITEM CODE]],Table2[[Item Code]:[Master Name]],9,0),"")</f>
        <v/>
      </c>
      <c r="L1249" s="1" t="str">
        <f>IFERROR(VLOOKUP(Table49[[#This Row],[ITEM CODE]],Table2[[Item Code]:[Master Name]],8,0),"")</f>
        <v/>
      </c>
      <c r="M1249" s="41"/>
      <c r="N1249" s="66">
        <f>IFERROR(VLOOKUP(Table49[[#This Row],[ITEM CODE]],Table2[[#All],[Item Code]:[Unit Cost]],10,0),0)</f>
        <v>0</v>
      </c>
      <c r="O1249" s="134">
        <f>IFERROR(VLOOKUP(Table49[[#This Row],[ITEM CODE]],Table2[[#All],[Item Code]:[Unit Cost]],10,0),0)</f>
        <v>0</v>
      </c>
      <c r="P1249" s="56"/>
      <c r="Q1249" s="58"/>
      <c r="R1249" s="58">
        <f>Table49[[#This Row],[QUANTITY]]*Table49[[#This Row],[INV Prices]]</f>
        <v>0</v>
      </c>
      <c r="S1249" s="67"/>
      <c r="V1249" s="41"/>
      <c r="W1249" s="4" t="str">
        <f>IFERROR(VLOOKUP(Table49[[#This Row],[ITEM CODE]],Table2[[Item Code]:[Category ]],6,0),"")</f>
        <v/>
      </c>
      <c r="X1249" s="1" t="str">
        <f>IFERROR(VLOOKUP(Table49[[#This Row],[ITEM CODE]],Table2[[Item Code]:[Sub Category]],7,0),"")</f>
        <v/>
      </c>
      <c r="Y1249" s="68" t="str">
        <f>Table49[[#This Row],[PO Number]]&amp;COUNTIFS($E$5:E1249,E1249)</f>
        <v>0</v>
      </c>
    </row>
    <row r="1250" spans="1:25" ht="14.7" customHeight="1" x14ac:dyDescent="0.3">
      <c r="A1250" s="1" t="str">
        <f>IF(Table49[[#This Row],[ITEM NAME]]="","",ROW()-4)</f>
        <v/>
      </c>
      <c r="B1250" s="68"/>
      <c r="C1250" s="4" t="str">
        <f>IFERROR(VLOOKUP(B1250,Table14[],3,0),"")</f>
        <v/>
      </c>
      <c r="D1250" s="4" t="str">
        <f>IFERROR(VLOOKUP(B1250,Table14[],2,0),"")</f>
        <v/>
      </c>
      <c r="E1250" s="4"/>
      <c r="H1250" s="41" t="str">
        <f>IFERROR(VLOOKUP(Table49[[#This Row],[ITEM CODE]],Table2[[Item Code]:[Master Name]],2,0),"")</f>
        <v/>
      </c>
      <c r="I1250" s="41"/>
      <c r="J1250" s="65" t="str">
        <f>IFERROR(VLOOKUP(Table49[[#This Row],[ITEM CODE]],Table2[[Item Code]:[Master Name]],3,0),"")</f>
        <v/>
      </c>
      <c r="K1250" s="1" t="str">
        <f>IFERROR(VLOOKUP(Table49[[#This Row],[ITEM CODE]],Table2[[Item Code]:[Master Name]],9,0),"")</f>
        <v/>
      </c>
      <c r="L1250" s="1" t="str">
        <f>IFERROR(VLOOKUP(Table49[[#This Row],[ITEM CODE]],Table2[[Item Code]:[Master Name]],8,0),"")</f>
        <v/>
      </c>
      <c r="M1250" s="41"/>
      <c r="N1250" s="66">
        <f>IFERROR(VLOOKUP(Table49[[#This Row],[ITEM CODE]],Table2[[#All],[Item Code]:[Unit Cost]],10,0),0)</f>
        <v>0</v>
      </c>
      <c r="O1250" s="134">
        <f>IFERROR(VLOOKUP(Table49[[#This Row],[ITEM CODE]],Table2[[#All],[Item Code]:[Unit Cost]],10,0),0)</f>
        <v>0</v>
      </c>
      <c r="P1250" s="56"/>
      <c r="Q1250" s="58"/>
      <c r="R1250" s="58">
        <f>Table49[[#This Row],[QUANTITY]]*Table49[[#This Row],[INV Prices]]</f>
        <v>0</v>
      </c>
      <c r="S1250" s="67"/>
      <c r="V1250" s="41"/>
      <c r="W1250" s="4" t="str">
        <f>IFERROR(VLOOKUP(Table49[[#This Row],[ITEM CODE]],Table2[[Item Code]:[Category ]],6,0),"")</f>
        <v/>
      </c>
      <c r="X1250" s="1" t="str">
        <f>IFERROR(VLOOKUP(Table49[[#This Row],[ITEM CODE]],Table2[[Item Code]:[Sub Category]],7,0),"")</f>
        <v/>
      </c>
      <c r="Y1250" s="68" t="str">
        <f>Table49[[#This Row],[PO Number]]&amp;COUNTIFS($E$5:E1250,E1250)</f>
        <v>0</v>
      </c>
    </row>
    <row r="1251" spans="1:25" ht="14.7" customHeight="1" x14ac:dyDescent="0.3">
      <c r="A1251" s="1" t="str">
        <f>IF(Table49[[#This Row],[ITEM NAME]]="","",ROW()-4)</f>
        <v/>
      </c>
      <c r="B1251" s="68"/>
      <c r="C1251" s="4" t="str">
        <f>IFERROR(VLOOKUP(B1251,Table14[],3,0),"")</f>
        <v/>
      </c>
      <c r="D1251" s="4" t="str">
        <f>IFERROR(VLOOKUP(B1251,Table14[],2,0),"")</f>
        <v/>
      </c>
      <c r="E1251" s="4"/>
      <c r="H1251" s="41" t="str">
        <f>IFERROR(VLOOKUP(Table49[[#This Row],[ITEM CODE]],Table2[[Item Code]:[Master Name]],2,0),"")</f>
        <v/>
      </c>
      <c r="I1251" s="41"/>
      <c r="J1251" s="65" t="str">
        <f>IFERROR(VLOOKUP(Table49[[#This Row],[ITEM CODE]],Table2[[Item Code]:[Master Name]],3,0),"")</f>
        <v/>
      </c>
      <c r="K1251" s="1" t="str">
        <f>IFERROR(VLOOKUP(Table49[[#This Row],[ITEM CODE]],Table2[[Item Code]:[Master Name]],9,0),"")</f>
        <v/>
      </c>
      <c r="L1251" s="1" t="str">
        <f>IFERROR(VLOOKUP(Table49[[#This Row],[ITEM CODE]],Table2[[Item Code]:[Master Name]],8,0),"")</f>
        <v/>
      </c>
      <c r="M1251" s="41"/>
      <c r="N1251" s="66">
        <f>IFERROR(VLOOKUP(Table49[[#This Row],[ITEM CODE]],Table2[[#All],[Item Code]:[Unit Cost]],10,0),0)</f>
        <v>0</v>
      </c>
      <c r="O1251" s="134">
        <f>IFERROR(VLOOKUP(Table49[[#This Row],[ITEM CODE]],Table2[[#All],[Item Code]:[Unit Cost]],10,0),0)</f>
        <v>0</v>
      </c>
      <c r="P1251" s="56"/>
      <c r="Q1251" s="58"/>
      <c r="R1251" s="58">
        <f>Table49[[#This Row],[QUANTITY]]*Table49[[#This Row],[INV Prices]]</f>
        <v>0</v>
      </c>
      <c r="S1251" s="67"/>
      <c r="V1251" s="41"/>
      <c r="W1251" s="4" t="str">
        <f>IFERROR(VLOOKUP(Table49[[#This Row],[ITEM CODE]],Table2[[Item Code]:[Category ]],6,0),"")</f>
        <v/>
      </c>
      <c r="X1251" s="1" t="str">
        <f>IFERROR(VLOOKUP(Table49[[#This Row],[ITEM CODE]],Table2[[Item Code]:[Sub Category]],7,0),"")</f>
        <v/>
      </c>
      <c r="Y1251" s="68" t="str">
        <f>Table49[[#This Row],[PO Number]]&amp;COUNTIFS($E$5:E1251,E1251)</f>
        <v>0</v>
      </c>
    </row>
    <row r="1252" spans="1:25" ht="14.7" customHeight="1" x14ac:dyDescent="0.3">
      <c r="A1252" s="1" t="str">
        <f>IF(Table49[[#This Row],[ITEM NAME]]="","",ROW()-4)</f>
        <v/>
      </c>
      <c r="B1252" s="68"/>
      <c r="C1252" s="4" t="str">
        <f>IFERROR(VLOOKUP(B1252,Table14[],3,0),"")</f>
        <v/>
      </c>
      <c r="D1252" s="4" t="str">
        <f>IFERROR(VLOOKUP(B1252,Table14[],2,0),"")</f>
        <v/>
      </c>
      <c r="E1252" s="4"/>
      <c r="H1252" s="41" t="str">
        <f>IFERROR(VLOOKUP(Table49[[#This Row],[ITEM CODE]],Table2[[Item Code]:[Master Name]],2,0),"")</f>
        <v/>
      </c>
      <c r="I1252" s="41"/>
      <c r="J1252" s="65" t="str">
        <f>IFERROR(VLOOKUP(Table49[[#This Row],[ITEM CODE]],Table2[[Item Code]:[Master Name]],3,0),"")</f>
        <v/>
      </c>
      <c r="K1252" s="1" t="str">
        <f>IFERROR(VLOOKUP(Table49[[#This Row],[ITEM CODE]],Table2[[Item Code]:[Master Name]],9,0),"")</f>
        <v/>
      </c>
      <c r="L1252" s="1" t="str">
        <f>IFERROR(VLOOKUP(Table49[[#This Row],[ITEM CODE]],Table2[[Item Code]:[Master Name]],8,0),"")</f>
        <v/>
      </c>
      <c r="M1252" s="41"/>
      <c r="N1252" s="66">
        <f>IFERROR(VLOOKUP(Table49[[#This Row],[ITEM CODE]],Table2[[#All],[Item Code]:[Unit Cost]],10,0),0)</f>
        <v>0</v>
      </c>
      <c r="O1252" s="134">
        <f>IFERROR(VLOOKUP(Table49[[#This Row],[ITEM CODE]],Table2[[#All],[Item Code]:[Unit Cost]],10,0),0)</f>
        <v>0</v>
      </c>
      <c r="P1252" s="56"/>
      <c r="Q1252" s="58"/>
      <c r="R1252" s="58">
        <f>Table49[[#This Row],[QUANTITY]]*Table49[[#This Row],[INV Prices]]</f>
        <v>0</v>
      </c>
      <c r="S1252" s="67"/>
      <c r="V1252" s="41"/>
      <c r="W1252" s="4" t="str">
        <f>IFERROR(VLOOKUP(Table49[[#This Row],[ITEM CODE]],Table2[[Item Code]:[Category ]],6,0),"")</f>
        <v/>
      </c>
      <c r="X1252" s="1" t="str">
        <f>IFERROR(VLOOKUP(Table49[[#This Row],[ITEM CODE]],Table2[[Item Code]:[Sub Category]],7,0),"")</f>
        <v/>
      </c>
      <c r="Y1252" s="68" t="str">
        <f>Table49[[#This Row],[PO Number]]&amp;COUNTIFS($E$5:E1252,E1252)</f>
        <v>0</v>
      </c>
    </row>
    <row r="1253" spans="1:25" ht="14.7" customHeight="1" x14ac:dyDescent="0.3">
      <c r="A1253" s="1" t="str">
        <f>IF(Table49[[#This Row],[ITEM NAME]]="","",ROW()-4)</f>
        <v/>
      </c>
      <c r="B1253" s="68"/>
      <c r="C1253" s="4" t="str">
        <f>IFERROR(VLOOKUP(B1253,Table14[],3,0),"")</f>
        <v/>
      </c>
      <c r="D1253" s="4" t="str">
        <f>IFERROR(VLOOKUP(B1253,Table14[],2,0),"")</f>
        <v/>
      </c>
      <c r="E1253" s="4"/>
      <c r="H1253" s="41" t="str">
        <f>IFERROR(VLOOKUP(Table49[[#This Row],[ITEM CODE]],Table2[[Item Code]:[Master Name]],2,0),"")</f>
        <v/>
      </c>
      <c r="I1253" s="41"/>
      <c r="J1253" s="65" t="str">
        <f>IFERROR(VLOOKUP(Table49[[#This Row],[ITEM CODE]],Table2[[Item Code]:[Master Name]],3,0),"")</f>
        <v/>
      </c>
      <c r="K1253" s="1" t="str">
        <f>IFERROR(VLOOKUP(Table49[[#This Row],[ITEM CODE]],Table2[[Item Code]:[Master Name]],9,0),"")</f>
        <v/>
      </c>
      <c r="L1253" s="1" t="str">
        <f>IFERROR(VLOOKUP(Table49[[#This Row],[ITEM CODE]],Table2[[Item Code]:[Master Name]],8,0),"")</f>
        <v/>
      </c>
      <c r="M1253" s="41"/>
      <c r="N1253" s="66">
        <f>IFERROR(VLOOKUP(Table49[[#This Row],[ITEM CODE]],Table2[[#All],[Item Code]:[Unit Cost]],10,0),0)</f>
        <v>0</v>
      </c>
      <c r="O1253" s="134">
        <f>IFERROR(VLOOKUP(Table49[[#This Row],[ITEM CODE]],Table2[[#All],[Item Code]:[Unit Cost]],10,0),0)</f>
        <v>0</v>
      </c>
      <c r="P1253" s="56"/>
      <c r="Q1253" s="58"/>
      <c r="R1253" s="58">
        <f>Table49[[#This Row],[QUANTITY]]*Table49[[#This Row],[INV Prices]]</f>
        <v>0</v>
      </c>
      <c r="S1253" s="67"/>
      <c r="V1253" s="41"/>
      <c r="W1253" s="4" t="str">
        <f>IFERROR(VLOOKUP(Table49[[#This Row],[ITEM CODE]],Table2[[Item Code]:[Category ]],6,0),"")</f>
        <v/>
      </c>
      <c r="X1253" s="1" t="str">
        <f>IFERROR(VLOOKUP(Table49[[#This Row],[ITEM CODE]],Table2[[Item Code]:[Sub Category]],7,0),"")</f>
        <v/>
      </c>
      <c r="Y1253" s="68" t="str">
        <f>Table49[[#This Row],[PO Number]]&amp;COUNTIFS($E$5:E1253,E1253)</f>
        <v>0</v>
      </c>
    </row>
    <row r="1254" spans="1:25" ht="14.7" customHeight="1" x14ac:dyDescent="0.3">
      <c r="A1254" s="1" t="str">
        <f>IF(Table49[[#This Row],[ITEM NAME]]="","",ROW()-4)</f>
        <v/>
      </c>
      <c r="B1254" s="68"/>
      <c r="C1254" s="4" t="str">
        <f>IFERROR(VLOOKUP(B1254,Table14[],3,0),"")</f>
        <v/>
      </c>
      <c r="D1254" s="4" t="str">
        <f>IFERROR(VLOOKUP(B1254,Table14[],2,0),"")</f>
        <v/>
      </c>
      <c r="E1254" s="4"/>
      <c r="H1254" s="41" t="str">
        <f>IFERROR(VLOOKUP(Table49[[#This Row],[ITEM CODE]],Table2[[Item Code]:[Master Name]],2,0),"")</f>
        <v/>
      </c>
      <c r="I1254" s="41"/>
      <c r="J1254" s="65" t="str">
        <f>IFERROR(VLOOKUP(Table49[[#This Row],[ITEM CODE]],Table2[[Item Code]:[Master Name]],3,0),"")</f>
        <v/>
      </c>
      <c r="K1254" s="1" t="str">
        <f>IFERROR(VLOOKUP(Table49[[#This Row],[ITEM CODE]],Table2[[Item Code]:[Master Name]],9,0),"")</f>
        <v/>
      </c>
      <c r="L1254" s="1" t="str">
        <f>IFERROR(VLOOKUP(Table49[[#This Row],[ITEM CODE]],Table2[[Item Code]:[Master Name]],8,0),"")</f>
        <v/>
      </c>
      <c r="M1254" s="41"/>
      <c r="N1254" s="66">
        <f>IFERROR(VLOOKUP(Table49[[#This Row],[ITEM CODE]],Table2[[#All],[Item Code]:[Unit Cost]],10,0),0)</f>
        <v>0</v>
      </c>
      <c r="O1254" s="134">
        <f>IFERROR(VLOOKUP(Table49[[#This Row],[ITEM CODE]],Table2[[#All],[Item Code]:[Unit Cost]],10,0),0)</f>
        <v>0</v>
      </c>
      <c r="P1254" s="56"/>
      <c r="Q1254" s="58"/>
      <c r="R1254" s="58">
        <f>Table49[[#This Row],[QUANTITY]]*Table49[[#This Row],[INV Prices]]</f>
        <v>0</v>
      </c>
      <c r="S1254" s="67"/>
      <c r="V1254" s="41"/>
      <c r="W1254" s="4" t="str">
        <f>IFERROR(VLOOKUP(Table49[[#This Row],[ITEM CODE]],Table2[[Item Code]:[Category ]],6,0),"")</f>
        <v/>
      </c>
      <c r="X1254" s="1" t="str">
        <f>IFERROR(VLOOKUP(Table49[[#This Row],[ITEM CODE]],Table2[[Item Code]:[Sub Category]],7,0),"")</f>
        <v/>
      </c>
      <c r="Y1254" s="68" t="str">
        <f>Table49[[#This Row],[PO Number]]&amp;COUNTIFS($E$5:E1254,E1254)</f>
        <v>0</v>
      </c>
    </row>
    <row r="1255" spans="1:25" ht="14.7" customHeight="1" x14ac:dyDescent="0.3">
      <c r="A1255" s="1" t="str">
        <f>IF(Table49[[#This Row],[ITEM NAME]]="","",ROW()-4)</f>
        <v/>
      </c>
      <c r="B1255" s="68"/>
      <c r="C1255" s="4" t="str">
        <f>IFERROR(VLOOKUP(B1255,Table14[],3,0),"")</f>
        <v/>
      </c>
      <c r="D1255" s="4" t="str">
        <f>IFERROR(VLOOKUP(B1255,Table14[],2,0),"")</f>
        <v/>
      </c>
      <c r="E1255" s="4"/>
      <c r="H1255" s="41" t="str">
        <f>IFERROR(VLOOKUP(Table49[[#This Row],[ITEM CODE]],Table2[[Item Code]:[Master Name]],2,0),"")</f>
        <v/>
      </c>
      <c r="I1255" s="41"/>
      <c r="J1255" s="65" t="str">
        <f>IFERROR(VLOOKUP(Table49[[#This Row],[ITEM CODE]],Table2[[Item Code]:[Master Name]],3,0),"")</f>
        <v/>
      </c>
      <c r="K1255" s="1" t="str">
        <f>IFERROR(VLOOKUP(Table49[[#This Row],[ITEM CODE]],Table2[[Item Code]:[Master Name]],9,0),"")</f>
        <v/>
      </c>
      <c r="L1255" s="1" t="str">
        <f>IFERROR(VLOOKUP(Table49[[#This Row],[ITEM CODE]],Table2[[Item Code]:[Master Name]],8,0),"")</f>
        <v/>
      </c>
      <c r="M1255" s="41"/>
      <c r="N1255" s="66">
        <f>IFERROR(VLOOKUP(Table49[[#This Row],[ITEM CODE]],Table2[[#All],[Item Code]:[Unit Cost]],10,0),0)</f>
        <v>0</v>
      </c>
      <c r="O1255" s="134">
        <f>IFERROR(VLOOKUP(Table49[[#This Row],[ITEM CODE]],Table2[[#All],[Item Code]:[Unit Cost]],10,0),0)</f>
        <v>0</v>
      </c>
      <c r="P1255" s="56"/>
      <c r="Q1255" s="58"/>
      <c r="R1255" s="58">
        <f>Table49[[#This Row],[QUANTITY]]*Table49[[#This Row],[INV Prices]]</f>
        <v>0</v>
      </c>
      <c r="S1255" s="67"/>
      <c r="V1255" s="41"/>
      <c r="W1255" s="4" t="str">
        <f>IFERROR(VLOOKUP(Table49[[#This Row],[ITEM CODE]],Table2[[Item Code]:[Category ]],6,0),"")</f>
        <v/>
      </c>
      <c r="X1255" s="1" t="str">
        <f>IFERROR(VLOOKUP(Table49[[#This Row],[ITEM CODE]],Table2[[Item Code]:[Sub Category]],7,0),"")</f>
        <v/>
      </c>
      <c r="Y1255" s="68" t="str">
        <f>Table49[[#This Row],[PO Number]]&amp;COUNTIFS($E$5:E1255,E1255)</f>
        <v>0</v>
      </c>
    </row>
    <row r="1256" spans="1:25" ht="14.7" customHeight="1" x14ac:dyDescent="0.3">
      <c r="A1256" s="1" t="str">
        <f>IF(Table49[[#This Row],[ITEM NAME]]="","",ROW()-4)</f>
        <v/>
      </c>
      <c r="B1256" s="68"/>
      <c r="C1256" s="4" t="str">
        <f>IFERROR(VLOOKUP(B1256,Table14[],3,0),"")</f>
        <v/>
      </c>
      <c r="D1256" s="4" t="str">
        <f>IFERROR(VLOOKUP(B1256,Table14[],2,0),"")</f>
        <v/>
      </c>
      <c r="E1256" s="4"/>
      <c r="H1256" s="41" t="str">
        <f>IFERROR(VLOOKUP(Table49[[#This Row],[ITEM CODE]],Table2[[Item Code]:[Master Name]],2,0),"")</f>
        <v/>
      </c>
      <c r="I1256" s="41"/>
      <c r="J1256" s="65" t="str">
        <f>IFERROR(VLOOKUP(Table49[[#This Row],[ITEM CODE]],Table2[[Item Code]:[Master Name]],3,0),"")</f>
        <v/>
      </c>
      <c r="K1256" s="1" t="str">
        <f>IFERROR(VLOOKUP(Table49[[#This Row],[ITEM CODE]],Table2[[Item Code]:[Master Name]],9,0),"")</f>
        <v/>
      </c>
      <c r="L1256" s="1" t="str">
        <f>IFERROR(VLOOKUP(Table49[[#This Row],[ITEM CODE]],Table2[[Item Code]:[Master Name]],8,0),"")</f>
        <v/>
      </c>
      <c r="M1256" s="41"/>
      <c r="N1256" s="66">
        <f>IFERROR(VLOOKUP(Table49[[#This Row],[ITEM CODE]],Table2[[#All],[Item Code]:[Unit Cost]],10,0),0)</f>
        <v>0</v>
      </c>
      <c r="O1256" s="134">
        <f>IFERROR(VLOOKUP(Table49[[#This Row],[ITEM CODE]],Table2[[#All],[Item Code]:[Unit Cost]],10,0),0)</f>
        <v>0</v>
      </c>
      <c r="P1256" s="56"/>
      <c r="Q1256" s="58"/>
      <c r="R1256" s="58">
        <f>Table49[[#This Row],[QUANTITY]]*Table49[[#This Row],[INV Prices]]</f>
        <v>0</v>
      </c>
      <c r="S1256" s="67"/>
      <c r="V1256" s="41"/>
      <c r="W1256" s="4" t="str">
        <f>IFERROR(VLOOKUP(Table49[[#This Row],[ITEM CODE]],Table2[[Item Code]:[Category ]],6,0),"")</f>
        <v/>
      </c>
      <c r="X1256" s="1" t="str">
        <f>IFERROR(VLOOKUP(Table49[[#This Row],[ITEM CODE]],Table2[[Item Code]:[Sub Category]],7,0),"")</f>
        <v/>
      </c>
      <c r="Y1256" s="68" t="str">
        <f>Table49[[#This Row],[PO Number]]&amp;COUNTIFS($E$5:E1256,E1256)</f>
        <v>0</v>
      </c>
    </row>
    <row r="1257" spans="1:25" ht="14.7" customHeight="1" x14ac:dyDescent="0.3">
      <c r="A1257" s="1" t="str">
        <f>IF(Table49[[#This Row],[ITEM NAME]]="","",ROW()-4)</f>
        <v/>
      </c>
      <c r="B1257" s="68"/>
      <c r="C1257" s="4" t="str">
        <f>IFERROR(VLOOKUP(B1257,Table14[],3,0),"")</f>
        <v/>
      </c>
      <c r="D1257" s="4" t="str">
        <f>IFERROR(VLOOKUP(B1257,Table14[],2,0),"")</f>
        <v/>
      </c>
      <c r="E1257" s="4"/>
      <c r="H1257" s="41" t="str">
        <f>IFERROR(VLOOKUP(Table49[[#This Row],[ITEM CODE]],Table2[[Item Code]:[Master Name]],2,0),"")</f>
        <v/>
      </c>
      <c r="I1257" s="41"/>
      <c r="J1257" s="65" t="str">
        <f>IFERROR(VLOOKUP(Table49[[#This Row],[ITEM CODE]],Table2[[Item Code]:[Master Name]],3,0),"")</f>
        <v/>
      </c>
      <c r="K1257" s="1" t="str">
        <f>IFERROR(VLOOKUP(Table49[[#This Row],[ITEM CODE]],Table2[[Item Code]:[Master Name]],9,0),"")</f>
        <v/>
      </c>
      <c r="L1257" s="1" t="str">
        <f>IFERROR(VLOOKUP(Table49[[#This Row],[ITEM CODE]],Table2[[Item Code]:[Master Name]],8,0),"")</f>
        <v/>
      </c>
      <c r="M1257" s="41"/>
      <c r="N1257" s="66">
        <f>IFERROR(VLOOKUP(Table49[[#This Row],[ITEM CODE]],Table2[[#All],[Item Code]:[Unit Cost]],10,0),0)</f>
        <v>0</v>
      </c>
      <c r="O1257" s="134">
        <f>IFERROR(VLOOKUP(Table49[[#This Row],[ITEM CODE]],Table2[[#All],[Item Code]:[Unit Cost]],10,0),0)</f>
        <v>0</v>
      </c>
      <c r="P1257" s="56"/>
      <c r="Q1257" s="58"/>
      <c r="R1257" s="58">
        <f>Table49[[#This Row],[QUANTITY]]*Table49[[#This Row],[INV Prices]]</f>
        <v>0</v>
      </c>
      <c r="S1257" s="67"/>
      <c r="V1257" s="41"/>
      <c r="W1257" s="4" t="str">
        <f>IFERROR(VLOOKUP(Table49[[#This Row],[ITEM CODE]],Table2[[Item Code]:[Category ]],6,0),"")</f>
        <v/>
      </c>
      <c r="X1257" s="1" t="str">
        <f>IFERROR(VLOOKUP(Table49[[#This Row],[ITEM CODE]],Table2[[Item Code]:[Sub Category]],7,0),"")</f>
        <v/>
      </c>
      <c r="Y1257" s="68" t="str">
        <f>Table49[[#This Row],[PO Number]]&amp;COUNTIFS($E$5:E1257,E1257)</f>
        <v>0</v>
      </c>
    </row>
    <row r="1258" spans="1:25" ht="14.7" customHeight="1" x14ac:dyDescent="0.3">
      <c r="A1258" s="1" t="str">
        <f>IF(Table49[[#This Row],[ITEM NAME]]="","",ROW()-4)</f>
        <v/>
      </c>
      <c r="B1258" s="68"/>
      <c r="C1258" s="4" t="str">
        <f>IFERROR(VLOOKUP(B1258,Table14[],3,0),"")</f>
        <v/>
      </c>
      <c r="D1258" s="4" t="str">
        <f>IFERROR(VLOOKUP(B1258,Table14[],2,0),"")</f>
        <v/>
      </c>
      <c r="E1258" s="4"/>
      <c r="H1258" s="41" t="str">
        <f>IFERROR(VLOOKUP(Table49[[#This Row],[ITEM CODE]],Table2[[Item Code]:[Master Name]],2,0),"")</f>
        <v/>
      </c>
      <c r="I1258" s="41"/>
      <c r="J1258" s="65" t="str">
        <f>IFERROR(VLOOKUP(Table49[[#This Row],[ITEM CODE]],Table2[[Item Code]:[Master Name]],3,0),"")</f>
        <v/>
      </c>
      <c r="K1258" s="1" t="str">
        <f>IFERROR(VLOOKUP(Table49[[#This Row],[ITEM CODE]],Table2[[Item Code]:[Master Name]],9,0),"")</f>
        <v/>
      </c>
      <c r="L1258" s="1" t="str">
        <f>IFERROR(VLOOKUP(Table49[[#This Row],[ITEM CODE]],Table2[[Item Code]:[Master Name]],8,0),"")</f>
        <v/>
      </c>
      <c r="M1258" s="41"/>
      <c r="N1258" s="66">
        <f>IFERROR(VLOOKUP(Table49[[#This Row],[ITEM CODE]],Table2[[#All],[Item Code]:[Unit Cost]],10,0),0)</f>
        <v>0</v>
      </c>
      <c r="O1258" s="134">
        <f>IFERROR(VLOOKUP(Table49[[#This Row],[ITEM CODE]],Table2[[#All],[Item Code]:[Unit Cost]],10,0),0)</f>
        <v>0</v>
      </c>
      <c r="P1258" s="56"/>
      <c r="Q1258" s="58"/>
      <c r="R1258" s="58">
        <f>Table49[[#This Row],[QUANTITY]]*Table49[[#This Row],[INV Prices]]</f>
        <v>0</v>
      </c>
      <c r="S1258" s="67"/>
      <c r="V1258" s="41"/>
      <c r="W1258" s="4" t="str">
        <f>IFERROR(VLOOKUP(Table49[[#This Row],[ITEM CODE]],Table2[[Item Code]:[Category ]],6,0),"")</f>
        <v/>
      </c>
      <c r="X1258" s="1" t="str">
        <f>IFERROR(VLOOKUP(Table49[[#This Row],[ITEM CODE]],Table2[[Item Code]:[Sub Category]],7,0),"")</f>
        <v/>
      </c>
      <c r="Y1258" s="68" t="str">
        <f>Table49[[#This Row],[PO Number]]&amp;COUNTIFS($E$5:E1258,E1258)</f>
        <v>0</v>
      </c>
    </row>
    <row r="1259" spans="1:25" ht="14.7" customHeight="1" x14ac:dyDescent="0.3">
      <c r="A1259" s="1" t="str">
        <f>IF(Table49[[#This Row],[ITEM NAME]]="","",ROW()-4)</f>
        <v/>
      </c>
      <c r="B1259" s="68"/>
      <c r="C1259" s="4" t="str">
        <f>IFERROR(VLOOKUP(B1259,Table14[],3,0),"")</f>
        <v/>
      </c>
      <c r="D1259" s="4" t="str">
        <f>IFERROR(VLOOKUP(B1259,Table14[],2,0),"")</f>
        <v/>
      </c>
      <c r="E1259" s="4"/>
      <c r="H1259" s="41" t="str">
        <f>IFERROR(VLOOKUP(Table49[[#This Row],[ITEM CODE]],Table2[[Item Code]:[Master Name]],2,0),"")</f>
        <v/>
      </c>
      <c r="I1259" s="41"/>
      <c r="J1259" s="65" t="str">
        <f>IFERROR(VLOOKUP(Table49[[#This Row],[ITEM CODE]],Table2[[Item Code]:[Master Name]],3,0),"")</f>
        <v/>
      </c>
      <c r="K1259" s="1" t="str">
        <f>IFERROR(VLOOKUP(Table49[[#This Row],[ITEM CODE]],Table2[[Item Code]:[Master Name]],9,0),"")</f>
        <v/>
      </c>
      <c r="L1259" s="1" t="str">
        <f>IFERROR(VLOOKUP(Table49[[#This Row],[ITEM CODE]],Table2[[Item Code]:[Master Name]],8,0),"")</f>
        <v/>
      </c>
      <c r="M1259" s="41"/>
      <c r="N1259" s="66">
        <f>IFERROR(VLOOKUP(Table49[[#This Row],[ITEM CODE]],Table2[[#All],[Item Code]:[Unit Cost]],10,0),0)</f>
        <v>0</v>
      </c>
      <c r="O1259" s="134">
        <f>IFERROR(VLOOKUP(Table49[[#This Row],[ITEM CODE]],Table2[[#All],[Item Code]:[Unit Cost]],10,0),0)</f>
        <v>0</v>
      </c>
      <c r="P1259" s="56"/>
      <c r="Q1259" s="58"/>
      <c r="R1259" s="58">
        <f>Table49[[#This Row],[QUANTITY]]*Table49[[#This Row],[INV Prices]]</f>
        <v>0</v>
      </c>
      <c r="S1259" s="67"/>
      <c r="V1259" s="41"/>
      <c r="W1259" s="4" t="str">
        <f>IFERROR(VLOOKUP(Table49[[#This Row],[ITEM CODE]],Table2[[Item Code]:[Category ]],6,0),"")</f>
        <v/>
      </c>
      <c r="X1259" s="1" t="str">
        <f>IFERROR(VLOOKUP(Table49[[#This Row],[ITEM CODE]],Table2[[Item Code]:[Sub Category]],7,0),"")</f>
        <v/>
      </c>
      <c r="Y1259" s="68" t="str">
        <f>Table49[[#This Row],[PO Number]]&amp;COUNTIFS($E$5:E1259,E1259)</f>
        <v>0</v>
      </c>
    </row>
    <row r="1260" spans="1:25" ht="14.7" customHeight="1" x14ac:dyDescent="0.3">
      <c r="A1260" s="1" t="str">
        <f>IF(Table49[[#This Row],[ITEM NAME]]="","",ROW()-4)</f>
        <v/>
      </c>
      <c r="B1260" s="68"/>
      <c r="C1260" s="4" t="str">
        <f>IFERROR(VLOOKUP(B1260,Table14[],3,0),"")</f>
        <v/>
      </c>
      <c r="D1260" s="4" t="str">
        <f>IFERROR(VLOOKUP(B1260,Table14[],2,0),"")</f>
        <v/>
      </c>
      <c r="E1260" s="4"/>
      <c r="H1260" s="41" t="str">
        <f>IFERROR(VLOOKUP(Table49[[#This Row],[ITEM CODE]],Table2[[Item Code]:[Master Name]],2,0),"")</f>
        <v/>
      </c>
      <c r="I1260" s="41"/>
      <c r="J1260" s="65" t="str">
        <f>IFERROR(VLOOKUP(Table49[[#This Row],[ITEM CODE]],Table2[[Item Code]:[Master Name]],3,0),"")</f>
        <v/>
      </c>
      <c r="K1260" s="1" t="str">
        <f>IFERROR(VLOOKUP(Table49[[#This Row],[ITEM CODE]],Table2[[Item Code]:[Master Name]],9,0),"")</f>
        <v/>
      </c>
      <c r="L1260" s="1" t="str">
        <f>IFERROR(VLOOKUP(Table49[[#This Row],[ITEM CODE]],Table2[[Item Code]:[Master Name]],8,0),"")</f>
        <v/>
      </c>
      <c r="M1260" s="41"/>
      <c r="N1260" s="66">
        <f>IFERROR(VLOOKUP(Table49[[#This Row],[ITEM CODE]],Table2[[#All],[Item Code]:[Unit Cost]],10,0),0)</f>
        <v>0</v>
      </c>
      <c r="O1260" s="134">
        <f>IFERROR(VLOOKUP(Table49[[#This Row],[ITEM CODE]],Table2[[#All],[Item Code]:[Unit Cost]],10,0),0)</f>
        <v>0</v>
      </c>
      <c r="P1260" s="56"/>
      <c r="Q1260" s="58"/>
      <c r="R1260" s="58">
        <f>Table49[[#This Row],[QUANTITY]]*Table49[[#This Row],[INV Prices]]</f>
        <v>0</v>
      </c>
      <c r="S1260" s="67"/>
      <c r="V1260" s="41"/>
      <c r="W1260" s="4" t="str">
        <f>IFERROR(VLOOKUP(Table49[[#This Row],[ITEM CODE]],Table2[[Item Code]:[Category ]],6,0),"")</f>
        <v/>
      </c>
      <c r="X1260" s="1" t="str">
        <f>IFERROR(VLOOKUP(Table49[[#This Row],[ITEM CODE]],Table2[[Item Code]:[Sub Category]],7,0),"")</f>
        <v/>
      </c>
      <c r="Y1260" s="68" t="str">
        <f>Table49[[#This Row],[PO Number]]&amp;COUNTIFS($E$5:E1260,E1260)</f>
        <v>0</v>
      </c>
    </row>
    <row r="1261" spans="1:25" ht="14.7" customHeight="1" x14ac:dyDescent="0.3">
      <c r="A1261" s="1" t="str">
        <f>IF(Table49[[#This Row],[ITEM NAME]]="","",ROW()-4)</f>
        <v/>
      </c>
      <c r="B1261" s="68"/>
      <c r="C1261" s="4" t="str">
        <f>IFERROR(VLOOKUP(B1261,Table14[],3,0),"")</f>
        <v/>
      </c>
      <c r="D1261" s="4" t="str">
        <f>IFERROR(VLOOKUP(B1261,Table14[],2,0),"")</f>
        <v/>
      </c>
      <c r="E1261" s="4"/>
      <c r="H1261" s="41" t="str">
        <f>IFERROR(VLOOKUP(Table49[[#This Row],[ITEM CODE]],Table2[[Item Code]:[Master Name]],2,0),"")</f>
        <v/>
      </c>
      <c r="I1261" s="41"/>
      <c r="J1261" s="65" t="str">
        <f>IFERROR(VLOOKUP(Table49[[#This Row],[ITEM CODE]],Table2[[Item Code]:[Master Name]],3,0),"")</f>
        <v/>
      </c>
      <c r="K1261" s="1" t="str">
        <f>IFERROR(VLOOKUP(Table49[[#This Row],[ITEM CODE]],Table2[[Item Code]:[Master Name]],9,0),"")</f>
        <v/>
      </c>
      <c r="L1261" s="1" t="str">
        <f>IFERROR(VLOOKUP(Table49[[#This Row],[ITEM CODE]],Table2[[Item Code]:[Master Name]],8,0),"")</f>
        <v/>
      </c>
      <c r="M1261" s="41"/>
      <c r="N1261" s="66">
        <f>IFERROR(VLOOKUP(Table49[[#This Row],[ITEM CODE]],Table2[[#All],[Item Code]:[Unit Cost]],10,0),0)</f>
        <v>0</v>
      </c>
      <c r="O1261" s="134">
        <f>IFERROR(VLOOKUP(Table49[[#This Row],[ITEM CODE]],Table2[[#All],[Item Code]:[Unit Cost]],10,0),0)</f>
        <v>0</v>
      </c>
      <c r="P1261" s="56"/>
      <c r="Q1261" s="58"/>
      <c r="R1261" s="58">
        <f>Table49[[#This Row],[QUANTITY]]*Table49[[#This Row],[INV Prices]]</f>
        <v>0</v>
      </c>
      <c r="S1261" s="67"/>
      <c r="V1261" s="41"/>
      <c r="W1261" s="4" t="str">
        <f>IFERROR(VLOOKUP(Table49[[#This Row],[ITEM CODE]],Table2[[Item Code]:[Category ]],6,0),"")</f>
        <v/>
      </c>
      <c r="X1261" s="1" t="str">
        <f>IFERROR(VLOOKUP(Table49[[#This Row],[ITEM CODE]],Table2[[Item Code]:[Sub Category]],7,0),"")</f>
        <v/>
      </c>
      <c r="Y1261" s="68" t="str">
        <f>Table49[[#This Row],[PO Number]]&amp;COUNTIFS($E$5:E1261,E1261)</f>
        <v>0</v>
      </c>
    </row>
    <row r="1262" spans="1:25" ht="14.7" customHeight="1" x14ac:dyDescent="0.3">
      <c r="A1262" s="1" t="str">
        <f>IF(Table49[[#This Row],[ITEM NAME]]="","",ROW()-4)</f>
        <v/>
      </c>
      <c r="B1262" s="68"/>
      <c r="C1262" s="4" t="str">
        <f>IFERROR(VLOOKUP(B1262,Table14[],3,0),"")</f>
        <v/>
      </c>
      <c r="D1262" s="4" t="str">
        <f>IFERROR(VLOOKUP(B1262,Table14[],2,0),"")</f>
        <v/>
      </c>
      <c r="E1262" s="4"/>
      <c r="H1262" s="41" t="str">
        <f>IFERROR(VLOOKUP(Table49[[#This Row],[ITEM CODE]],Table2[[Item Code]:[Master Name]],2,0),"")</f>
        <v/>
      </c>
      <c r="I1262" s="41"/>
      <c r="J1262" s="65" t="str">
        <f>IFERROR(VLOOKUP(Table49[[#This Row],[ITEM CODE]],Table2[[Item Code]:[Master Name]],3,0),"")</f>
        <v/>
      </c>
      <c r="K1262" s="1" t="str">
        <f>IFERROR(VLOOKUP(Table49[[#This Row],[ITEM CODE]],Table2[[Item Code]:[Master Name]],9,0),"")</f>
        <v/>
      </c>
      <c r="L1262" s="1" t="str">
        <f>IFERROR(VLOOKUP(Table49[[#This Row],[ITEM CODE]],Table2[[Item Code]:[Master Name]],8,0),"")</f>
        <v/>
      </c>
      <c r="M1262" s="41"/>
      <c r="N1262" s="66">
        <f>IFERROR(VLOOKUP(Table49[[#This Row],[ITEM CODE]],Table2[[#All],[Item Code]:[Unit Cost]],10,0),0)</f>
        <v>0</v>
      </c>
      <c r="O1262" s="134">
        <f>IFERROR(VLOOKUP(Table49[[#This Row],[ITEM CODE]],Table2[[#All],[Item Code]:[Unit Cost]],10,0),0)</f>
        <v>0</v>
      </c>
      <c r="P1262" s="56"/>
      <c r="Q1262" s="58"/>
      <c r="R1262" s="58">
        <f>Table49[[#This Row],[QUANTITY]]*Table49[[#This Row],[INV Prices]]</f>
        <v>0</v>
      </c>
      <c r="S1262" s="67"/>
      <c r="V1262" s="41"/>
      <c r="W1262" s="4" t="str">
        <f>IFERROR(VLOOKUP(Table49[[#This Row],[ITEM CODE]],Table2[[Item Code]:[Category ]],6,0),"")</f>
        <v/>
      </c>
      <c r="X1262" s="1" t="str">
        <f>IFERROR(VLOOKUP(Table49[[#This Row],[ITEM CODE]],Table2[[Item Code]:[Sub Category]],7,0),"")</f>
        <v/>
      </c>
      <c r="Y1262" s="68" t="str">
        <f>Table49[[#This Row],[PO Number]]&amp;COUNTIFS($E$5:E1262,E1262)</f>
        <v>0</v>
      </c>
    </row>
    <row r="1263" spans="1:25" ht="14.7" customHeight="1" x14ac:dyDescent="0.3">
      <c r="A1263" s="1" t="str">
        <f>IF(Table49[[#This Row],[ITEM NAME]]="","",ROW()-4)</f>
        <v/>
      </c>
      <c r="B1263" s="68"/>
      <c r="C1263" s="4" t="str">
        <f>IFERROR(VLOOKUP(B1263,Table14[],3,0),"")</f>
        <v/>
      </c>
      <c r="D1263" s="4" t="str">
        <f>IFERROR(VLOOKUP(B1263,Table14[],2,0),"")</f>
        <v/>
      </c>
      <c r="E1263" s="4"/>
      <c r="H1263" s="41" t="str">
        <f>IFERROR(VLOOKUP(Table49[[#This Row],[ITEM CODE]],Table2[[Item Code]:[Master Name]],2,0),"")</f>
        <v/>
      </c>
      <c r="I1263" s="41"/>
      <c r="J1263" s="65" t="str">
        <f>IFERROR(VLOOKUP(Table49[[#This Row],[ITEM CODE]],Table2[[Item Code]:[Master Name]],3,0),"")</f>
        <v/>
      </c>
      <c r="K1263" s="1" t="str">
        <f>IFERROR(VLOOKUP(Table49[[#This Row],[ITEM CODE]],Table2[[Item Code]:[Master Name]],9,0),"")</f>
        <v/>
      </c>
      <c r="L1263" s="1" t="str">
        <f>IFERROR(VLOOKUP(Table49[[#This Row],[ITEM CODE]],Table2[[Item Code]:[Master Name]],8,0),"")</f>
        <v/>
      </c>
      <c r="M1263" s="41"/>
      <c r="N1263" s="66">
        <f>IFERROR(VLOOKUP(Table49[[#This Row],[ITEM CODE]],Table2[[#All],[Item Code]:[Unit Cost]],10,0),0)</f>
        <v>0</v>
      </c>
      <c r="O1263" s="134">
        <f>IFERROR(VLOOKUP(Table49[[#This Row],[ITEM CODE]],Table2[[#All],[Item Code]:[Unit Cost]],10,0),0)</f>
        <v>0</v>
      </c>
      <c r="P1263" s="56"/>
      <c r="Q1263" s="58"/>
      <c r="R1263" s="58">
        <f>Table49[[#This Row],[QUANTITY]]*Table49[[#This Row],[INV Prices]]</f>
        <v>0</v>
      </c>
      <c r="S1263" s="67"/>
      <c r="V1263" s="41"/>
      <c r="W1263" s="4" t="str">
        <f>IFERROR(VLOOKUP(Table49[[#This Row],[ITEM CODE]],Table2[[Item Code]:[Category ]],6,0),"")</f>
        <v/>
      </c>
      <c r="X1263" s="1" t="str">
        <f>IFERROR(VLOOKUP(Table49[[#This Row],[ITEM CODE]],Table2[[Item Code]:[Sub Category]],7,0),"")</f>
        <v/>
      </c>
      <c r="Y1263" s="68" t="str">
        <f>Table49[[#This Row],[PO Number]]&amp;COUNTIFS($E$5:E1263,E1263)</f>
        <v>0</v>
      </c>
    </row>
    <row r="1264" spans="1:25" ht="14.7" customHeight="1" x14ac:dyDescent="0.3">
      <c r="A1264" s="1" t="str">
        <f>IF(Table49[[#This Row],[ITEM NAME]]="","",ROW()-4)</f>
        <v/>
      </c>
      <c r="B1264" s="68"/>
      <c r="C1264" s="4" t="str">
        <f>IFERROR(VLOOKUP(B1264,Table14[],3,0),"")</f>
        <v/>
      </c>
      <c r="D1264" s="4" t="str">
        <f>IFERROR(VLOOKUP(B1264,Table14[],2,0),"")</f>
        <v/>
      </c>
      <c r="E1264" s="4"/>
      <c r="H1264" s="41" t="str">
        <f>IFERROR(VLOOKUP(Table49[[#This Row],[ITEM CODE]],Table2[[Item Code]:[Master Name]],2,0),"")</f>
        <v/>
      </c>
      <c r="I1264" s="41"/>
      <c r="J1264" s="65" t="str">
        <f>IFERROR(VLOOKUP(Table49[[#This Row],[ITEM CODE]],Table2[[Item Code]:[Master Name]],3,0),"")</f>
        <v/>
      </c>
      <c r="K1264" s="1" t="str">
        <f>IFERROR(VLOOKUP(Table49[[#This Row],[ITEM CODE]],Table2[[Item Code]:[Master Name]],9,0),"")</f>
        <v/>
      </c>
      <c r="L1264" s="1" t="str">
        <f>IFERROR(VLOOKUP(Table49[[#This Row],[ITEM CODE]],Table2[[Item Code]:[Master Name]],8,0),"")</f>
        <v/>
      </c>
      <c r="M1264" s="41"/>
      <c r="N1264" s="66">
        <f>IFERROR(VLOOKUP(Table49[[#This Row],[ITEM CODE]],Table2[[#All],[Item Code]:[Unit Cost]],10,0),0)</f>
        <v>0</v>
      </c>
      <c r="O1264" s="134">
        <f>IFERROR(VLOOKUP(Table49[[#This Row],[ITEM CODE]],Table2[[#All],[Item Code]:[Unit Cost]],10,0),0)</f>
        <v>0</v>
      </c>
      <c r="P1264" s="56"/>
      <c r="Q1264" s="58"/>
      <c r="R1264" s="58">
        <f>Table49[[#This Row],[QUANTITY]]*Table49[[#This Row],[INV Prices]]</f>
        <v>0</v>
      </c>
      <c r="S1264" s="67"/>
      <c r="V1264" s="41"/>
      <c r="W1264" s="4" t="str">
        <f>IFERROR(VLOOKUP(Table49[[#This Row],[ITEM CODE]],Table2[[Item Code]:[Category ]],6,0),"")</f>
        <v/>
      </c>
      <c r="X1264" s="1" t="str">
        <f>IFERROR(VLOOKUP(Table49[[#This Row],[ITEM CODE]],Table2[[Item Code]:[Sub Category]],7,0),"")</f>
        <v/>
      </c>
      <c r="Y1264" s="68" t="str">
        <f>Table49[[#This Row],[PO Number]]&amp;COUNTIFS($E$5:E1264,E1264)</f>
        <v>0</v>
      </c>
    </row>
    <row r="1265" spans="1:25" ht="14.7" customHeight="1" x14ac:dyDescent="0.3">
      <c r="A1265" s="1" t="str">
        <f>IF(Table49[[#This Row],[ITEM NAME]]="","",ROW()-4)</f>
        <v/>
      </c>
      <c r="B1265" s="68"/>
      <c r="C1265" s="4" t="str">
        <f>IFERROR(VLOOKUP(B1265,Table14[],3,0),"")</f>
        <v/>
      </c>
      <c r="D1265" s="4" t="str">
        <f>IFERROR(VLOOKUP(B1265,Table14[],2,0),"")</f>
        <v/>
      </c>
      <c r="E1265" s="4"/>
      <c r="H1265" s="41" t="str">
        <f>IFERROR(VLOOKUP(Table49[[#This Row],[ITEM CODE]],Table2[[Item Code]:[Master Name]],2,0),"")</f>
        <v/>
      </c>
      <c r="I1265" s="41"/>
      <c r="J1265" s="65" t="str">
        <f>IFERROR(VLOOKUP(Table49[[#This Row],[ITEM CODE]],Table2[[Item Code]:[Master Name]],3,0),"")</f>
        <v/>
      </c>
      <c r="K1265" s="1" t="str">
        <f>IFERROR(VLOOKUP(Table49[[#This Row],[ITEM CODE]],Table2[[Item Code]:[Master Name]],9,0),"")</f>
        <v/>
      </c>
      <c r="L1265" s="1" t="str">
        <f>IFERROR(VLOOKUP(Table49[[#This Row],[ITEM CODE]],Table2[[Item Code]:[Master Name]],8,0),"")</f>
        <v/>
      </c>
      <c r="M1265" s="41"/>
      <c r="N1265" s="66">
        <f>IFERROR(VLOOKUP(Table49[[#This Row],[ITEM CODE]],Table2[[#All],[Item Code]:[Unit Cost]],10,0),0)</f>
        <v>0</v>
      </c>
      <c r="O1265" s="134">
        <f>IFERROR(VLOOKUP(Table49[[#This Row],[ITEM CODE]],Table2[[#All],[Item Code]:[Unit Cost]],10,0),0)</f>
        <v>0</v>
      </c>
      <c r="P1265" s="56"/>
      <c r="Q1265" s="58"/>
      <c r="R1265" s="58">
        <f>Table49[[#This Row],[QUANTITY]]*Table49[[#This Row],[INV Prices]]</f>
        <v>0</v>
      </c>
      <c r="S1265" s="67"/>
      <c r="V1265" s="41"/>
      <c r="W1265" s="4" t="str">
        <f>IFERROR(VLOOKUP(Table49[[#This Row],[ITEM CODE]],Table2[[Item Code]:[Category ]],6,0),"")</f>
        <v/>
      </c>
      <c r="X1265" s="1" t="str">
        <f>IFERROR(VLOOKUP(Table49[[#This Row],[ITEM CODE]],Table2[[Item Code]:[Sub Category]],7,0),"")</f>
        <v/>
      </c>
      <c r="Y1265" s="68" t="str">
        <f>Table49[[#This Row],[PO Number]]&amp;COUNTIFS($E$5:E1265,E1265)</f>
        <v>0</v>
      </c>
    </row>
    <row r="1266" spans="1:25" ht="14.7" customHeight="1" x14ac:dyDescent="0.3">
      <c r="A1266" s="1" t="str">
        <f>IF(Table49[[#This Row],[ITEM NAME]]="","",ROW()-4)</f>
        <v/>
      </c>
      <c r="B1266" s="68"/>
      <c r="C1266" s="4" t="str">
        <f>IFERROR(VLOOKUP(B1266,Table14[],3,0),"")</f>
        <v/>
      </c>
      <c r="D1266" s="4" t="str">
        <f>IFERROR(VLOOKUP(B1266,Table14[],2,0),"")</f>
        <v/>
      </c>
      <c r="E1266" s="4"/>
      <c r="H1266" s="41" t="str">
        <f>IFERROR(VLOOKUP(Table49[[#This Row],[ITEM CODE]],Table2[[Item Code]:[Master Name]],2,0),"")</f>
        <v/>
      </c>
      <c r="I1266" s="41"/>
      <c r="J1266" s="65" t="str">
        <f>IFERROR(VLOOKUP(Table49[[#This Row],[ITEM CODE]],Table2[[Item Code]:[Master Name]],3,0),"")</f>
        <v/>
      </c>
      <c r="K1266" s="1" t="str">
        <f>IFERROR(VLOOKUP(Table49[[#This Row],[ITEM CODE]],Table2[[Item Code]:[Master Name]],9,0),"")</f>
        <v/>
      </c>
      <c r="L1266" s="1" t="str">
        <f>IFERROR(VLOOKUP(Table49[[#This Row],[ITEM CODE]],Table2[[Item Code]:[Master Name]],8,0),"")</f>
        <v/>
      </c>
      <c r="M1266" s="41"/>
      <c r="N1266" s="66">
        <f>IFERROR(VLOOKUP(Table49[[#This Row],[ITEM CODE]],Table2[[#All],[Item Code]:[Unit Cost]],10,0),0)</f>
        <v>0</v>
      </c>
      <c r="O1266" s="134">
        <f>IFERROR(VLOOKUP(Table49[[#This Row],[ITEM CODE]],Table2[[#All],[Item Code]:[Unit Cost]],10,0),0)</f>
        <v>0</v>
      </c>
      <c r="P1266" s="56"/>
      <c r="Q1266" s="58"/>
      <c r="R1266" s="58">
        <f>Table49[[#This Row],[QUANTITY]]*Table49[[#This Row],[INV Prices]]</f>
        <v>0</v>
      </c>
      <c r="S1266" s="67"/>
      <c r="V1266" s="41"/>
      <c r="W1266" s="4" t="str">
        <f>IFERROR(VLOOKUP(Table49[[#This Row],[ITEM CODE]],Table2[[Item Code]:[Category ]],6,0),"")</f>
        <v/>
      </c>
      <c r="X1266" s="1" t="str">
        <f>IFERROR(VLOOKUP(Table49[[#This Row],[ITEM CODE]],Table2[[Item Code]:[Sub Category]],7,0),"")</f>
        <v/>
      </c>
      <c r="Y1266" s="68" t="str">
        <f>Table49[[#This Row],[PO Number]]&amp;COUNTIFS($E$5:E1266,E1266)</f>
        <v>0</v>
      </c>
    </row>
    <row r="1267" spans="1:25" ht="14.7" customHeight="1" x14ac:dyDescent="0.3">
      <c r="A1267" s="1" t="str">
        <f>IF(Table49[[#This Row],[ITEM NAME]]="","",ROW()-4)</f>
        <v/>
      </c>
      <c r="B1267" s="68"/>
      <c r="C1267" s="4" t="str">
        <f>IFERROR(VLOOKUP(B1267,Table14[],3,0),"")</f>
        <v/>
      </c>
      <c r="D1267" s="4" t="str">
        <f>IFERROR(VLOOKUP(B1267,Table14[],2,0),"")</f>
        <v/>
      </c>
      <c r="E1267" s="4"/>
      <c r="H1267" s="41" t="str">
        <f>IFERROR(VLOOKUP(Table49[[#This Row],[ITEM CODE]],Table2[[Item Code]:[Master Name]],2,0),"")</f>
        <v/>
      </c>
      <c r="I1267" s="41"/>
      <c r="J1267" s="65" t="str">
        <f>IFERROR(VLOOKUP(Table49[[#This Row],[ITEM CODE]],Table2[[Item Code]:[Master Name]],3,0),"")</f>
        <v/>
      </c>
      <c r="K1267" s="1" t="str">
        <f>IFERROR(VLOOKUP(Table49[[#This Row],[ITEM CODE]],Table2[[Item Code]:[Master Name]],9,0),"")</f>
        <v/>
      </c>
      <c r="L1267" s="1" t="str">
        <f>IFERROR(VLOOKUP(Table49[[#This Row],[ITEM CODE]],Table2[[Item Code]:[Master Name]],8,0),"")</f>
        <v/>
      </c>
      <c r="M1267" s="41"/>
      <c r="N1267" s="66">
        <f>IFERROR(VLOOKUP(Table49[[#This Row],[ITEM CODE]],Table2[[#All],[Item Code]:[Unit Cost]],10,0),0)</f>
        <v>0</v>
      </c>
      <c r="O1267" s="134">
        <f>IFERROR(VLOOKUP(Table49[[#This Row],[ITEM CODE]],Table2[[#All],[Item Code]:[Unit Cost]],10,0),0)</f>
        <v>0</v>
      </c>
      <c r="P1267" s="56"/>
      <c r="Q1267" s="58"/>
      <c r="R1267" s="58">
        <f>Table49[[#This Row],[QUANTITY]]*Table49[[#This Row],[INV Prices]]</f>
        <v>0</v>
      </c>
      <c r="S1267" s="67"/>
      <c r="V1267" s="41"/>
      <c r="W1267" s="4" t="str">
        <f>IFERROR(VLOOKUP(Table49[[#This Row],[ITEM CODE]],Table2[[Item Code]:[Category ]],6,0),"")</f>
        <v/>
      </c>
      <c r="X1267" s="1" t="str">
        <f>IFERROR(VLOOKUP(Table49[[#This Row],[ITEM CODE]],Table2[[Item Code]:[Sub Category]],7,0),"")</f>
        <v/>
      </c>
      <c r="Y1267" s="68" t="str">
        <f>Table49[[#This Row],[PO Number]]&amp;COUNTIFS($E$5:E1267,E1267)</f>
        <v>0</v>
      </c>
    </row>
    <row r="1268" spans="1:25" ht="14.7" customHeight="1" x14ac:dyDescent="0.3">
      <c r="A1268" s="1" t="str">
        <f>IF(Table49[[#This Row],[ITEM NAME]]="","",ROW()-4)</f>
        <v/>
      </c>
      <c r="B1268" s="68"/>
      <c r="C1268" s="4" t="str">
        <f>IFERROR(VLOOKUP(B1268,Table14[],3,0),"")</f>
        <v/>
      </c>
      <c r="D1268" s="4" t="str">
        <f>IFERROR(VLOOKUP(B1268,Table14[],2,0),"")</f>
        <v/>
      </c>
      <c r="E1268" s="4"/>
      <c r="H1268" s="41" t="str">
        <f>IFERROR(VLOOKUP(Table49[[#This Row],[ITEM CODE]],Table2[[Item Code]:[Master Name]],2,0),"")</f>
        <v/>
      </c>
      <c r="I1268" s="41"/>
      <c r="J1268" s="65" t="str">
        <f>IFERROR(VLOOKUP(Table49[[#This Row],[ITEM CODE]],Table2[[Item Code]:[Master Name]],3,0),"")</f>
        <v/>
      </c>
      <c r="K1268" s="1" t="str">
        <f>IFERROR(VLOOKUP(Table49[[#This Row],[ITEM CODE]],Table2[[Item Code]:[Master Name]],9,0),"")</f>
        <v/>
      </c>
      <c r="L1268" s="1" t="str">
        <f>IFERROR(VLOOKUP(Table49[[#This Row],[ITEM CODE]],Table2[[Item Code]:[Master Name]],8,0),"")</f>
        <v/>
      </c>
      <c r="M1268" s="41"/>
      <c r="N1268" s="66">
        <f>IFERROR(VLOOKUP(Table49[[#This Row],[ITEM CODE]],Table2[[#All],[Item Code]:[Unit Cost]],10,0),0)</f>
        <v>0</v>
      </c>
      <c r="O1268" s="134">
        <f>IFERROR(VLOOKUP(Table49[[#This Row],[ITEM CODE]],Table2[[#All],[Item Code]:[Unit Cost]],10,0),0)</f>
        <v>0</v>
      </c>
      <c r="P1268" s="56"/>
      <c r="Q1268" s="58"/>
      <c r="R1268" s="58">
        <f>Table49[[#This Row],[QUANTITY]]*Table49[[#This Row],[INV Prices]]</f>
        <v>0</v>
      </c>
      <c r="S1268" s="67"/>
      <c r="V1268" s="41"/>
      <c r="W1268" s="4" t="str">
        <f>IFERROR(VLOOKUP(Table49[[#This Row],[ITEM CODE]],Table2[[Item Code]:[Category ]],6,0),"")</f>
        <v/>
      </c>
      <c r="X1268" s="1" t="str">
        <f>IFERROR(VLOOKUP(Table49[[#This Row],[ITEM CODE]],Table2[[Item Code]:[Sub Category]],7,0),"")</f>
        <v/>
      </c>
      <c r="Y1268" s="68" t="str">
        <f>Table49[[#This Row],[PO Number]]&amp;COUNTIFS($E$5:E1268,E1268)</f>
        <v>0</v>
      </c>
    </row>
    <row r="1269" spans="1:25" ht="14.7" customHeight="1" x14ac:dyDescent="0.3">
      <c r="A1269" s="1" t="str">
        <f>IF(Table49[[#This Row],[ITEM NAME]]="","",ROW()-4)</f>
        <v/>
      </c>
      <c r="B1269" s="68"/>
      <c r="C1269" s="4" t="str">
        <f>IFERROR(VLOOKUP(B1269,Table14[],3,0),"")</f>
        <v/>
      </c>
      <c r="D1269" s="4" t="str">
        <f>IFERROR(VLOOKUP(B1269,Table14[],2,0),"")</f>
        <v/>
      </c>
      <c r="E1269" s="4"/>
      <c r="H1269" s="41" t="str">
        <f>IFERROR(VLOOKUP(Table49[[#This Row],[ITEM CODE]],Table2[[Item Code]:[Master Name]],2,0),"")</f>
        <v/>
      </c>
      <c r="I1269" s="41"/>
      <c r="J1269" s="65" t="str">
        <f>IFERROR(VLOOKUP(Table49[[#This Row],[ITEM CODE]],Table2[[Item Code]:[Master Name]],3,0),"")</f>
        <v/>
      </c>
      <c r="K1269" s="1" t="str">
        <f>IFERROR(VLOOKUP(Table49[[#This Row],[ITEM CODE]],Table2[[Item Code]:[Master Name]],9,0),"")</f>
        <v/>
      </c>
      <c r="L1269" s="1" t="str">
        <f>IFERROR(VLOOKUP(Table49[[#This Row],[ITEM CODE]],Table2[[Item Code]:[Master Name]],8,0),"")</f>
        <v/>
      </c>
      <c r="M1269" s="41"/>
      <c r="N1269" s="66">
        <f>IFERROR(VLOOKUP(Table49[[#This Row],[ITEM CODE]],Table2[[#All],[Item Code]:[Unit Cost]],10,0),0)</f>
        <v>0</v>
      </c>
      <c r="O1269" s="134">
        <f>IFERROR(VLOOKUP(Table49[[#This Row],[ITEM CODE]],Table2[[#All],[Item Code]:[Unit Cost]],10,0),0)</f>
        <v>0</v>
      </c>
      <c r="P1269" s="56"/>
      <c r="Q1269" s="58"/>
      <c r="R1269" s="58">
        <f>Table49[[#This Row],[QUANTITY]]*Table49[[#This Row],[INV Prices]]</f>
        <v>0</v>
      </c>
      <c r="S1269" s="67"/>
      <c r="V1269" s="41"/>
      <c r="W1269" s="4" t="str">
        <f>IFERROR(VLOOKUP(Table49[[#This Row],[ITEM CODE]],Table2[[Item Code]:[Category ]],6,0),"")</f>
        <v/>
      </c>
      <c r="X1269" s="1" t="str">
        <f>IFERROR(VLOOKUP(Table49[[#This Row],[ITEM CODE]],Table2[[Item Code]:[Sub Category]],7,0),"")</f>
        <v/>
      </c>
      <c r="Y1269" s="68" t="str">
        <f>Table49[[#This Row],[PO Number]]&amp;COUNTIFS($E$5:E1269,E1269)</f>
        <v>0</v>
      </c>
    </row>
    <row r="1270" spans="1:25" ht="14.7" customHeight="1" x14ac:dyDescent="0.3">
      <c r="A1270" s="1" t="str">
        <f>IF(Table49[[#This Row],[ITEM NAME]]="","",ROW()-4)</f>
        <v/>
      </c>
      <c r="B1270" s="68"/>
      <c r="C1270" s="4" t="str">
        <f>IFERROR(VLOOKUP(B1270,Table14[],3,0),"")</f>
        <v/>
      </c>
      <c r="D1270" s="4" t="str">
        <f>IFERROR(VLOOKUP(B1270,Table14[],2,0),"")</f>
        <v/>
      </c>
      <c r="E1270" s="4"/>
      <c r="H1270" s="41" t="str">
        <f>IFERROR(VLOOKUP(Table49[[#This Row],[ITEM CODE]],Table2[[Item Code]:[Master Name]],2,0),"")</f>
        <v/>
      </c>
      <c r="I1270" s="41"/>
      <c r="J1270" s="65" t="str">
        <f>IFERROR(VLOOKUP(Table49[[#This Row],[ITEM CODE]],Table2[[Item Code]:[Master Name]],3,0),"")</f>
        <v/>
      </c>
      <c r="K1270" s="1" t="str">
        <f>IFERROR(VLOOKUP(Table49[[#This Row],[ITEM CODE]],Table2[[Item Code]:[Master Name]],9,0),"")</f>
        <v/>
      </c>
      <c r="L1270" s="1" t="str">
        <f>IFERROR(VLOOKUP(Table49[[#This Row],[ITEM CODE]],Table2[[Item Code]:[Master Name]],8,0),"")</f>
        <v/>
      </c>
      <c r="M1270" s="41"/>
      <c r="N1270" s="66">
        <f>IFERROR(VLOOKUP(Table49[[#This Row],[ITEM CODE]],Table2[[#All],[Item Code]:[Unit Cost]],10,0),0)</f>
        <v>0</v>
      </c>
      <c r="O1270" s="134">
        <f>IFERROR(VLOOKUP(Table49[[#This Row],[ITEM CODE]],Table2[[#All],[Item Code]:[Unit Cost]],10,0),0)</f>
        <v>0</v>
      </c>
      <c r="P1270" s="56"/>
      <c r="Q1270" s="58"/>
      <c r="R1270" s="58">
        <f>Table49[[#This Row],[QUANTITY]]*Table49[[#This Row],[INV Prices]]</f>
        <v>0</v>
      </c>
      <c r="S1270" s="67"/>
      <c r="V1270" s="41"/>
      <c r="W1270" s="4" t="str">
        <f>IFERROR(VLOOKUP(Table49[[#This Row],[ITEM CODE]],Table2[[Item Code]:[Category ]],6,0),"")</f>
        <v/>
      </c>
      <c r="X1270" s="1" t="str">
        <f>IFERROR(VLOOKUP(Table49[[#This Row],[ITEM CODE]],Table2[[Item Code]:[Sub Category]],7,0),"")</f>
        <v/>
      </c>
      <c r="Y1270" s="68" t="str">
        <f>Table49[[#This Row],[PO Number]]&amp;COUNTIFS($E$5:E1270,E1270)</f>
        <v>0</v>
      </c>
    </row>
    <row r="1271" spans="1:25" ht="14.7" customHeight="1" x14ac:dyDescent="0.3">
      <c r="A1271" s="1" t="str">
        <f>IF(Table49[[#This Row],[ITEM NAME]]="","",ROW()-4)</f>
        <v/>
      </c>
      <c r="B1271" s="68"/>
      <c r="C1271" s="4" t="str">
        <f>IFERROR(VLOOKUP(B1271,Table14[],3,0),"")</f>
        <v/>
      </c>
      <c r="D1271" s="4" t="str">
        <f>IFERROR(VLOOKUP(B1271,Table14[],2,0),"")</f>
        <v/>
      </c>
      <c r="E1271" s="4"/>
      <c r="H1271" s="41" t="str">
        <f>IFERROR(VLOOKUP(Table49[[#This Row],[ITEM CODE]],Table2[[Item Code]:[Master Name]],2,0),"")</f>
        <v/>
      </c>
      <c r="I1271" s="41"/>
      <c r="J1271" s="65" t="str">
        <f>IFERROR(VLOOKUP(Table49[[#This Row],[ITEM CODE]],Table2[[Item Code]:[Master Name]],3,0),"")</f>
        <v/>
      </c>
      <c r="K1271" s="1" t="str">
        <f>IFERROR(VLOOKUP(Table49[[#This Row],[ITEM CODE]],Table2[[Item Code]:[Master Name]],9,0),"")</f>
        <v/>
      </c>
      <c r="L1271" s="1" t="str">
        <f>IFERROR(VLOOKUP(Table49[[#This Row],[ITEM CODE]],Table2[[Item Code]:[Master Name]],8,0),"")</f>
        <v/>
      </c>
      <c r="M1271" s="41"/>
      <c r="N1271" s="66">
        <f>IFERROR(VLOOKUP(Table49[[#This Row],[ITEM CODE]],Table2[[#All],[Item Code]:[Unit Cost]],10,0),0)</f>
        <v>0</v>
      </c>
      <c r="O1271" s="134">
        <f>IFERROR(VLOOKUP(Table49[[#This Row],[ITEM CODE]],Table2[[#All],[Item Code]:[Unit Cost]],10,0),0)</f>
        <v>0</v>
      </c>
      <c r="P1271" s="56"/>
      <c r="Q1271" s="58"/>
      <c r="R1271" s="58">
        <f>Table49[[#This Row],[QUANTITY]]*Table49[[#This Row],[INV Prices]]</f>
        <v>0</v>
      </c>
      <c r="S1271" s="67"/>
      <c r="V1271" s="41"/>
      <c r="W1271" s="4" t="str">
        <f>IFERROR(VLOOKUP(Table49[[#This Row],[ITEM CODE]],Table2[[Item Code]:[Category ]],6,0),"")</f>
        <v/>
      </c>
      <c r="X1271" s="1" t="str">
        <f>IFERROR(VLOOKUP(Table49[[#This Row],[ITEM CODE]],Table2[[Item Code]:[Sub Category]],7,0),"")</f>
        <v/>
      </c>
      <c r="Y1271" s="68" t="str">
        <f>Table49[[#This Row],[PO Number]]&amp;COUNTIFS($E$5:E1271,E1271)</f>
        <v>0</v>
      </c>
    </row>
    <row r="1272" spans="1:25" ht="14.7" customHeight="1" x14ac:dyDescent="0.3">
      <c r="A1272" s="1" t="str">
        <f>IF(Table49[[#This Row],[ITEM NAME]]="","",ROW()-4)</f>
        <v/>
      </c>
      <c r="B1272" s="68"/>
      <c r="C1272" s="4" t="str">
        <f>IFERROR(VLOOKUP(B1272,Table14[],3,0),"")</f>
        <v/>
      </c>
      <c r="D1272" s="4" t="str">
        <f>IFERROR(VLOOKUP(B1272,Table14[],2,0),"")</f>
        <v/>
      </c>
      <c r="E1272" s="4"/>
      <c r="H1272" s="41" t="str">
        <f>IFERROR(VLOOKUP(Table49[[#This Row],[ITEM CODE]],Table2[[Item Code]:[Master Name]],2,0),"")</f>
        <v/>
      </c>
      <c r="I1272" s="41"/>
      <c r="J1272" s="65" t="str">
        <f>IFERROR(VLOOKUP(Table49[[#This Row],[ITEM CODE]],Table2[[Item Code]:[Master Name]],3,0),"")</f>
        <v/>
      </c>
      <c r="K1272" s="1" t="str">
        <f>IFERROR(VLOOKUP(Table49[[#This Row],[ITEM CODE]],Table2[[Item Code]:[Master Name]],9,0),"")</f>
        <v/>
      </c>
      <c r="L1272" s="1" t="str">
        <f>IFERROR(VLOOKUP(Table49[[#This Row],[ITEM CODE]],Table2[[Item Code]:[Master Name]],8,0),"")</f>
        <v/>
      </c>
      <c r="M1272" s="41"/>
      <c r="N1272" s="66">
        <f>IFERROR(VLOOKUP(Table49[[#This Row],[ITEM CODE]],Table2[[#All],[Item Code]:[Unit Cost]],10,0),0)</f>
        <v>0</v>
      </c>
      <c r="O1272" s="134">
        <f>IFERROR(VLOOKUP(Table49[[#This Row],[ITEM CODE]],Table2[[#All],[Item Code]:[Unit Cost]],10,0),0)</f>
        <v>0</v>
      </c>
      <c r="P1272" s="56"/>
      <c r="Q1272" s="58"/>
      <c r="R1272" s="58">
        <f>Table49[[#This Row],[QUANTITY]]*Table49[[#This Row],[INV Prices]]</f>
        <v>0</v>
      </c>
      <c r="S1272" s="67"/>
      <c r="V1272" s="41"/>
      <c r="W1272" s="4" t="str">
        <f>IFERROR(VLOOKUP(Table49[[#This Row],[ITEM CODE]],Table2[[Item Code]:[Category ]],6,0),"")</f>
        <v/>
      </c>
      <c r="X1272" s="1" t="str">
        <f>IFERROR(VLOOKUP(Table49[[#This Row],[ITEM CODE]],Table2[[Item Code]:[Sub Category]],7,0),"")</f>
        <v/>
      </c>
      <c r="Y1272" s="68" t="str">
        <f>Table49[[#This Row],[PO Number]]&amp;COUNTIFS($E$5:E1272,E1272)</f>
        <v>0</v>
      </c>
    </row>
    <row r="1273" spans="1:25" ht="14.7" customHeight="1" x14ac:dyDescent="0.3">
      <c r="A1273" s="1" t="str">
        <f>IF(Table49[[#This Row],[ITEM NAME]]="","",ROW()-4)</f>
        <v/>
      </c>
      <c r="B1273" s="68"/>
      <c r="C1273" s="4" t="str">
        <f>IFERROR(VLOOKUP(B1273,Table14[],3,0),"")</f>
        <v/>
      </c>
      <c r="D1273" s="4" t="str">
        <f>IFERROR(VLOOKUP(B1273,Table14[],2,0),"")</f>
        <v/>
      </c>
      <c r="E1273" s="4"/>
      <c r="H1273" s="41" t="str">
        <f>IFERROR(VLOOKUP(Table49[[#This Row],[ITEM CODE]],Table2[[Item Code]:[Master Name]],2,0),"")</f>
        <v/>
      </c>
      <c r="I1273" s="41"/>
      <c r="J1273" s="65" t="str">
        <f>IFERROR(VLOOKUP(Table49[[#This Row],[ITEM CODE]],Table2[[Item Code]:[Master Name]],3,0),"")</f>
        <v/>
      </c>
      <c r="K1273" s="1" t="str">
        <f>IFERROR(VLOOKUP(Table49[[#This Row],[ITEM CODE]],Table2[[Item Code]:[Master Name]],9,0),"")</f>
        <v/>
      </c>
      <c r="L1273" s="1" t="str">
        <f>IFERROR(VLOOKUP(Table49[[#This Row],[ITEM CODE]],Table2[[Item Code]:[Master Name]],8,0),"")</f>
        <v/>
      </c>
      <c r="M1273" s="41"/>
      <c r="N1273" s="66">
        <f>IFERROR(VLOOKUP(Table49[[#This Row],[ITEM CODE]],Table2[[#All],[Item Code]:[Unit Cost]],10,0),0)</f>
        <v>0</v>
      </c>
      <c r="O1273" s="134">
        <f>IFERROR(VLOOKUP(Table49[[#This Row],[ITEM CODE]],Table2[[#All],[Item Code]:[Unit Cost]],10,0),0)</f>
        <v>0</v>
      </c>
      <c r="P1273" s="56"/>
      <c r="Q1273" s="58"/>
      <c r="R1273" s="58">
        <f>Table49[[#This Row],[QUANTITY]]*Table49[[#This Row],[INV Prices]]</f>
        <v>0</v>
      </c>
      <c r="S1273" s="67"/>
      <c r="V1273" s="41"/>
      <c r="W1273" s="4" t="str">
        <f>IFERROR(VLOOKUP(Table49[[#This Row],[ITEM CODE]],Table2[[Item Code]:[Category ]],6,0),"")</f>
        <v/>
      </c>
      <c r="X1273" s="1" t="str">
        <f>IFERROR(VLOOKUP(Table49[[#This Row],[ITEM CODE]],Table2[[Item Code]:[Sub Category]],7,0),"")</f>
        <v/>
      </c>
      <c r="Y1273" s="68" t="str">
        <f>Table49[[#This Row],[PO Number]]&amp;COUNTIFS($E$5:E1273,E1273)</f>
        <v>0</v>
      </c>
    </row>
    <row r="1274" spans="1:25" ht="14.7" customHeight="1" x14ac:dyDescent="0.3">
      <c r="A1274" s="1" t="str">
        <f>IF(Table49[[#This Row],[ITEM NAME]]="","",ROW()-4)</f>
        <v/>
      </c>
      <c r="B1274" s="68"/>
      <c r="C1274" s="4" t="str">
        <f>IFERROR(VLOOKUP(B1274,Table14[],3,0),"")</f>
        <v/>
      </c>
      <c r="D1274" s="4" t="str">
        <f>IFERROR(VLOOKUP(B1274,Table14[],2,0),"")</f>
        <v/>
      </c>
      <c r="E1274" s="4"/>
      <c r="H1274" s="41" t="str">
        <f>IFERROR(VLOOKUP(Table49[[#This Row],[ITEM CODE]],Table2[[Item Code]:[Master Name]],2,0),"")</f>
        <v/>
      </c>
      <c r="I1274" s="41"/>
      <c r="J1274" s="65" t="str">
        <f>IFERROR(VLOOKUP(Table49[[#This Row],[ITEM CODE]],Table2[[Item Code]:[Master Name]],3,0),"")</f>
        <v/>
      </c>
      <c r="K1274" s="1" t="str">
        <f>IFERROR(VLOOKUP(Table49[[#This Row],[ITEM CODE]],Table2[[Item Code]:[Master Name]],9,0),"")</f>
        <v/>
      </c>
      <c r="L1274" s="1" t="str">
        <f>IFERROR(VLOOKUP(Table49[[#This Row],[ITEM CODE]],Table2[[Item Code]:[Master Name]],8,0),"")</f>
        <v/>
      </c>
      <c r="M1274" s="41"/>
      <c r="N1274" s="66">
        <f>IFERROR(VLOOKUP(Table49[[#This Row],[ITEM CODE]],Table2[[#All],[Item Code]:[Unit Cost]],10,0),0)</f>
        <v>0</v>
      </c>
      <c r="O1274" s="134">
        <f>IFERROR(VLOOKUP(Table49[[#This Row],[ITEM CODE]],Table2[[#All],[Item Code]:[Unit Cost]],10,0),0)</f>
        <v>0</v>
      </c>
      <c r="P1274" s="56"/>
      <c r="Q1274" s="58"/>
      <c r="R1274" s="58">
        <f>Table49[[#This Row],[QUANTITY]]*Table49[[#This Row],[INV Prices]]</f>
        <v>0</v>
      </c>
      <c r="S1274" s="67"/>
      <c r="V1274" s="41"/>
      <c r="W1274" s="4" t="str">
        <f>IFERROR(VLOOKUP(Table49[[#This Row],[ITEM CODE]],Table2[[Item Code]:[Category ]],6,0),"")</f>
        <v/>
      </c>
      <c r="X1274" s="1" t="str">
        <f>IFERROR(VLOOKUP(Table49[[#This Row],[ITEM CODE]],Table2[[Item Code]:[Sub Category]],7,0),"")</f>
        <v/>
      </c>
      <c r="Y1274" s="68" t="str">
        <f>Table49[[#This Row],[PO Number]]&amp;COUNTIFS($E$5:E1274,E1274)</f>
        <v>0</v>
      </c>
    </row>
    <row r="1275" spans="1:25" ht="14.7" customHeight="1" x14ac:dyDescent="0.3">
      <c r="A1275" s="1" t="str">
        <f>IF(Table49[[#This Row],[ITEM NAME]]="","",ROW()-4)</f>
        <v/>
      </c>
      <c r="B1275" s="68"/>
      <c r="C1275" s="4" t="str">
        <f>IFERROR(VLOOKUP(B1275,Table14[],3,0),"")</f>
        <v/>
      </c>
      <c r="D1275" s="4" t="str">
        <f>IFERROR(VLOOKUP(B1275,Table14[],2,0),"")</f>
        <v/>
      </c>
      <c r="E1275" s="4"/>
      <c r="H1275" s="41" t="str">
        <f>IFERROR(VLOOKUP(Table49[[#This Row],[ITEM CODE]],Table2[[Item Code]:[Master Name]],2,0),"")</f>
        <v/>
      </c>
      <c r="I1275" s="41"/>
      <c r="J1275" s="65" t="str">
        <f>IFERROR(VLOOKUP(Table49[[#This Row],[ITEM CODE]],Table2[[Item Code]:[Master Name]],3,0),"")</f>
        <v/>
      </c>
      <c r="K1275" s="1" t="str">
        <f>IFERROR(VLOOKUP(Table49[[#This Row],[ITEM CODE]],Table2[[Item Code]:[Master Name]],9,0),"")</f>
        <v/>
      </c>
      <c r="L1275" s="1" t="str">
        <f>IFERROR(VLOOKUP(Table49[[#This Row],[ITEM CODE]],Table2[[Item Code]:[Master Name]],8,0),"")</f>
        <v/>
      </c>
      <c r="M1275" s="41"/>
      <c r="N1275" s="66">
        <f>IFERROR(VLOOKUP(Table49[[#This Row],[ITEM CODE]],Table2[[#All],[Item Code]:[Unit Cost]],10,0),0)</f>
        <v>0</v>
      </c>
      <c r="O1275" s="134">
        <f>IFERROR(VLOOKUP(Table49[[#This Row],[ITEM CODE]],Table2[[#All],[Item Code]:[Unit Cost]],10,0),0)</f>
        <v>0</v>
      </c>
      <c r="P1275" s="56"/>
      <c r="Q1275" s="58"/>
      <c r="R1275" s="58">
        <f>Table49[[#This Row],[QUANTITY]]*Table49[[#This Row],[INV Prices]]</f>
        <v>0</v>
      </c>
      <c r="S1275" s="67"/>
      <c r="V1275" s="41"/>
      <c r="W1275" s="4" t="str">
        <f>IFERROR(VLOOKUP(Table49[[#This Row],[ITEM CODE]],Table2[[Item Code]:[Category ]],6,0),"")</f>
        <v/>
      </c>
      <c r="X1275" s="1" t="str">
        <f>IFERROR(VLOOKUP(Table49[[#This Row],[ITEM CODE]],Table2[[Item Code]:[Sub Category]],7,0),"")</f>
        <v/>
      </c>
      <c r="Y1275" s="68" t="str">
        <f>Table49[[#This Row],[PO Number]]&amp;COUNTIFS($E$5:E1275,E1275)</f>
        <v>0</v>
      </c>
    </row>
    <row r="1276" spans="1:25" ht="14.7" customHeight="1" x14ac:dyDescent="0.3">
      <c r="A1276" s="1" t="str">
        <f>IF(Table49[[#This Row],[ITEM NAME]]="","",ROW()-4)</f>
        <v/>
      </c>
      <c r="B1276" s="68"/>
      <c r="C1276" s="4" t="str">
        <f>IFERROR(VLOOKUP(B1276,Table14[],3,0),"")</f>
        <v/>
      </c>
      <c r="D1276" s="4" t="str">
        <f>IFERROR(VLOOKUP(B1276,Table14[],2,0),"")</f>
        <v/>
      </c>
      <c r="E1276" s="4"/>
      <c r="H1276" s="41" t="str">
        <f>IFERROR(VLOOKUP(Table49[[#This Row],[ITEM CODE]],Table2[[Item Code]:[Master Name]],2,0),"")</f>
        <v/>
      </c>
      <c r="I1276" s="41"/>
      <c r="J1276" s="65" t="str">
        <f>IFERROR(VLOOKUP(Table49[[#This Row],[ITEM CODE]],Table2[[Item Code]:[Master Name]],3,0),"")</f>
        <v/>
      </c>
      <c r="K1276" s="1" t="str">
        <f>IFERROR(VLOOKUP(Table49[[#This Row],[ITEM CODE]],Table2[[Item Code]:[Master Name]],9,0),"")</f>
        <v/>
      </c>
      <c r="L1276" s="1" t="str">
        <f>IFERROR(VLOOKUP(Table49[[#This Row],[ITEM CODE]],Table2[[Item Code]:[Master Name]],8,0),"")</f>
        <v/>
      </c>
      <c r="M1276" s="41"/>
      <c r="N1276" s="66">
        <f>IFERROR(VLOOKUP(Table49[[#This Row],[ITEM CODE]],Table2[[#All],[Item Code]:[Unit Cost]],10,0),0)</f>
        <v>0</v>
      </c>
      <c r="O1276" s="134">
        <f>IFERROR(VLOOKUP(Table49[[#This Row],[ITEM CODE]],Table2[[#All],[Item Code]:[Unit Cost]],10,0),0)</f>
        <v>0</v>
      </c>
      <c r="P1276" s="56"/>
      <c r="Q1276" s="58"/>
      <c r="R1276" s="58">
        <f>Table49[[#This Row],[QUANTITY]]*Table49[[#This Row],[INV Prices]]</f>
        <v>0</v>
      </c>
      <c r="S1276" s="67"/>
      <c r="V1276" s="41"/>
      <c r="W1276" s="4" t="str">
        <f>IFERROR(VLOOKUP(Table49[[#This Row],[ITEM CODE]],Table2[[Item Code]:[Category ]],6,0),"")</f>
        <v/>
      </c>
      <c r="X1276" s="1" t="str">
        <f>IFERROR(VLOOKUP(Table49[[#This Row],[ITEM CODE]],Table2[[Item Code]:[Sub Category]],7,0),"")</f>
        <v/>
      </c>
      <c r="Y1276" s="68" t="str">
        <f>Table49[[#This Row],[PO Number]]&amp;COUNTIFS($E$5:E1276,E1276)</f>
        <v>0</v>
      </c>
    </row>
    <row r="1277" spans="1:25" ht="14.7" customHeight="1" x14ac:dyDescent="0.3">
      <c r="A1277" s="1" t="str">
        <f>IF(Table49[[#This Row],[ITEM NAME]]="","",ROW()-4)</f>
        <v/>
      </c>
      <c r="B1277" s="68"/>
      <c r="C1277" s="4" t="str">
        <f>IFERROR(VLOOKUP(B1277,Table14[],3,0),"")</f>
        <v/>
      </c>
      <c r="D1277" s="4" t="str">
        <f>IFERROR(VLOOKUP(B1277,Table14[],2,0),"")</f>
        <v/>
      </c>
      <c r="E1277" s="4"/>
      <c r="H1277" s="41" t="str">
        <f>IFERROR(VLOOKUP(Table49[[#This Row],[ITEM CODE]],Table2[[Item Code]:[Master Name]],2,0),"")</f>
        <v/>
      </c>
      <c r="I1277" s="41"/>
      <c r="J1277" s="65" t="str">
        <f>IFERROR(VLOOKUP(Table49[[#This Row],[ITEM CODE]],Table2[[Item Code]:[Master Name]],3,0),"")</f>
        <v/>
      </c>
      <c r="K1277" s="1" t="str">
        <f>IFERROR(VLOOKUP(Table49[[#This Row],[ITEM CODE]],Table2[[Item Code]:[Master Name]],9,0),"")</f>
        <v/>
      </c>
      <c r="L1277" s="1" t="str">
        <f>IFERROR(VLOOKUP(Table49[[#This Row],[ITEM CODE]],Table2[[Item Code]:[Master Name]],8,0),"")</f>
        <v/>
      </c>
      <c r="M1277" s="41"/>
      <c r="N1277" s="66">
        <f>IFERROR(VLOOKUP(Table49[[#This Row],[ITEM CODE]],Table2[[#All],[Item Code]:[Unit Cost]],10,0),0)</f>
        <v>0</v>
      </c>
      <c r="O1277" s="134">
        <f>IFERROR(VLOOKUP(Table49[[#This Row],[ITEM CODE]],Table2[[#All],[Item Code]:[Unit Cost]],10,0),0)</f>
        <v>0</v>
      </c>
      <c r="P1277" s="56"/>
      <c r="Q1277" s="58"/>
      <c r="R1277" s="58">
        <f>Table49[[#This Row],[QUANTITY]]*Table49[[#This Row],[INV Prices]]</f>
        <v>0</v>
      </c>
      <c r="S1277" s="67"/>
      <c r="V1277" s="41"/>
      <c r="W1277" s="4" t="str">
        <f>IFERROR(VLOOKUP(Table49[[#This Row],[ITEM CODE]],Table2[[Item Code]:[Category ]],6,0),"")</f>
        <v/>
      </c>
      <c r="X1277" s="1" t="str">
        <f>IFERROR(VLOOKUP(Table49[[#This Row],[ITEM CODE]],Table2[[Item Code]:[Sub Category]],7,0),"")</f>
        <v/>
      </c>
      <c r="Y1277" s="68" t="str">
        <f>Table49[[#This Row],[PO Number]]&amp;COUNTIFS($E$5:E1277,E1277)</f>
        <v>0</v>
      </c>
    </row>
    <row r="1278" spans="1:25" ht="14.7" customHeight="1" x14ac:dyDescent="0.3">
      <c r="A1278" s="1" t="str">
        <f>IF(Table49[[#This Row],[ITEM NAME]]="","",ROW()-4)</f>
        <v/>
      </c>
      <c r="B1278" s="68"/>
      <c r="C1278" s="4" t="str">
        <f>IFERROR(VLOOKUP(B1278,Table14[],3,0),"")</f>
        <v/>
      </c>
      <c r="D1278" s="4" t="str">
        <f>IFERROR(VLOOKUP(B1278,Table14[],2,0),"")</f>
        <v/>
      </c>
      <c r="E1278" s="4"/>
      <c r="H1278" s="41" t="str">
        <f>IFERROR(VLOOKUP(Table49[[#This Row],[ITEM CODE]],Table2[[Item Code]:[Master Name]],2,0),"")</f>
        <v/>
      </c>
      <c r="I1278" s="41"/>
      <c r="J1278" s="65" t="str">
        <f>IFERROR(VLOOKUP(Table49[[#This Row],[ITEM CODE]],Table2[[Item Code]:[Master Name]],3,0),"")</f>
        <v/>
      </c>
      <c r="K1278" s="1" t="str">
        <f>IFERROR(VLOOKUP(Table49[[#This Row],[ITEM CODE]],Table2[[Item Code]:[Master Name]],9,0),"")</f>
        <v/>
      </c>
      <c r="L1278" s="1" t="str">
        <f>IFERROR(VLOOKUP(Table49[[#This Row],[ITEM CODE]],Table2[[Item Code]:[Master Name]],8,0),"")</f>
        <v/>
      </c>
      <c r="M1278" s="41"/>
      <c r="N1278" s="66">
        <f>IFERROR(VLOOKUP(Table49[[#This Row],[ITEM CODE]],Table2[[#All],[Item Code]:[Unit Cost]],10,0),0)</f>
        <v>0</v>
      </c>
      <c r="O1278" s="134">
        <f>IFERROR(VLOOKUP(Table49[[#This Row],[ITEM CODE]],Table2[[#All],[Item Code]:[Unit Cost]],10,0),0)</f>
        <v>0</v>
      </c>
      <c r="P1278" s="56"/>
      <c r="Q1278" s="58"/>
      <c r="R1278" s="58">
        <f>Table49[[#This Row],[QUANTITY]]*Table49[[#This Row],[INV Prices]]</f>
        <v>0</v>
      </c>
      <c r="S1278" s="67"/>
      <c r="V1278" s="41"/>
      <c r="W1278" s="4" t="str">
        <f>IFERROR(VLOOKUP(Table49[[#This Row],[ITEM CODE]],Table2[[Item Code]:[Category ]],6,0),"")</f>
        <v/>
      </c>
      <c r="X1278" s="1" t="str">
        <f>IFERROR(VLOOKUP(Table49[[#This Row],[ITEM CODE]],Table2[[Item Code]:[Sub Category]],7,0),"")</f>
        <v/>
      </c>
      <c r="Y1278" s="68" t="str">
        <f>Table49[[#This Row],[PO Number]]&amp;COUNTIFS($E$5:E1278,E1278)</f>
        <v>0</v>
      </c>
    </row>
    <row r="1279" spans="1:25" ht="14.7" customHeight="1" x14ac:dyDescent="0.3">
      <c r="A1279" s="1" t="str">
        <f>IF(Table49[[#This Row],[ITEM NAME]]="","",ROW()-4)</f>
        <v/>
      </c>
      <c r="B1279" s="68"/>
      <c r="C1279" s="4" t="str">
        <f>IFERROR(VLOOKUP(B1279,Table14[],3,0),"")</f>
        <v/>
      </c>
      <c r="D1279" s="4" t="str">
        <f>IFERROR(VLOOKUP(B1279,Table14[],2,0),"")</f>
        <v/>
      </c>
      <c r="E1279" s="4"/>
      <c r="H1279" s="41" t="str">
        <f>IFERROR(VLOOKUP(Table49[[#This Row],[ITEM CODE]],Table2[[Item Code]:[Master Name]],2,0),"")</f>
        <v/>
      </c>
      <c r="I1279" s="41"/>
      <c r="J1279" s="65" t="str">
        <f>IFERROR(VLOOKUP(Table49[[#This Row],[ITEM CODE]],Table2[[Item Code]:[Master Name]],3,0),"")</f>
        <v/>
      </c>
      <c r="K1279" s="1" t="str">
        <f>IFERROR(VLOOKUP(Table49[[#This Row],[ITEM CODE]],Table2[[Item Code]:[Master Name]],9,0),"")</f>
        <v/>
      </c>
      <c r="L1279" s="1" t="str">
        <f>IFERROR(VLOOKUP(Table49[[#This Row],[ITEM CODE]],Table2[[Item Code]:[Master Name]],8,0),"")</f>
        <v/>
      </c>
      <c r="M1279" s="41"/>
      <c r="N1279" s="66">
        <f>IFERROR(VLOOKUP(Table49[[#This Row],[ITEM CODE]],Table2[[#All],[Item Code]:[Unit Cost]],10,0),0)</f>
        <v>0</v>
      </c>
      <c r="O1279" s="134">
        <f>IFERROR(VLOOKUP(Table49[[#This Row],[ITEM CODE]],Table2[[#All],[Item Code]:[Unit Cost]],10,0),0)</f>
        <v>0</v>
      </c>
      <c r="P1279" s="56"/>
      <c r="Q1279" s="58"/>
      <c r="R1279" s="58">
        <f>Table49[[#This Row],[QUANTITY]]*Table49[[#This Row],[INV Prices]]</f>
        <v>0</v>
      </c>
      <c r="S1279" s="67"/>
      <c r="V1279" s="41"/>
      <c r="W1279" s="4" t="str">
        <f>IFERROR(VLOOKUP(Table49[[#This Row],[ITEM CODE]],Table2[[Item Code]:[Category ]],6,0),"")</f>
        <v/>
      </c>
      <c r="X1279" s="1" t="str">
        <f>IFERROR(VLOOKUP(Table49[[#This Row],[ITEM CODE]],Table2[[Item Code]:[Sub Category]],7,0),"")</f>
        <v/>
      </c>
      <c r="Y1279" s="68" t="str">
        <f>Table49[[#This Row],[PO Number]]&amp;COUNTIFS($E$5:E1279,E1279)</f>
        <v>0</v>
      </c>
    </row>
    <row r="1280" spans="1:25" ht="14.7" customHeight="1" x14ac:dyDescent="0.3">
      <c r="A1280" s="1" t="str">
        <f>IF(Table49[[#This Row],[ITEM NAME]]="","",ROW()-4)</f>
        <v/>
      </c>
      <c r="B1280" s="68"/>
      <c r="C1280" s="4" t="str">
        <f>IFERROR(VLOOKUP(B1280,Table14[],3,0),"")</f>
        <v/>
      </c>
      <c r="D1280" s="4" t="str">
        <f>IFERROR(VLOOKUP(B1280,Table14[],2,0),"")</f>
        <v/>
      </c>
      <c r="E1280" s="4"/>
      <c r="H1280" s="41" t="str">
        <f>IFERROR(VLOOKUP(Table49[[#This Row],[ITEM CODE]],Table2[[Item Code]:[Master Name]],2,0),"")</f>
        <v/>
      </c>
      <c r="I1280" s="41"/>
      <c r="J1280" s="65" t="str">
        <f>IFERROR(VLOOKUP(Table49[[#This Row],[ITEM CODE]],Table2[[Item Code]:[Master Name]],3,0),"")</f>
        <v/>
      </c>
      <c r="K1280" s="1" t="str">
        <f>IFERROR(VLOOKUP(Table49[[#This Row],[ITEM CODE]],Table2[[Item Code]:[Master Name]],9,0),"")</f>
        <v/>
      </c>
      <c r="L1280" s="1" t="str">
        <f>IFERROR(VLOOKUP(Table49[[#This Row],[ITEM CODE]],Table2[[Item Code]:[Master Name]],8,0),"")</f>
        <v/>
      </c>
      <c r="M1280" s="41"/>
      <c r="N1280" s="66">
        <f>IFERROR(VLOOKUP(Table49[[#This Row],[ITEM CODE]],Table2[[#All],[Item Code]:[Unit Cost]],10,0),0)</f>
        <v>0</v>
      </c>
      <c r="O1280" s="134">
        <f>IFERROR(VLOOKUP(Table49[[#This Row],[ITEM CODE]],Table2[[#All],[Item Code]:[Unit Cost]],10,0),0)</f>
        <v>0</v>
      </c>
      <c r="P1280" s="56"/>
      <c r="Q1280" s="58"/>
      <c r="R1280" s="58">
        <f>Table49[[#This Row],[QUANTITY]]*Table49[[#This Row],[INV Prices]]</f>
        <v>0</v>
      </c>
      <c r="S1280" s="67"/>
      <c r="V1280" s="41"/>
      <c r="W1280" s="4" t="str">
        <f>IFERROR(VLOOKUP(Table49[[#This Row],[ITEM CODE]],Table2[[Item Code]:[Category ]],6,0),"")</f>
        <v/>
      </c>
      <c r="X1280" s="1" t="str">
        <f>IFERROR(VLOOKUP(Table49[[#This Row],[ITEM CODE]],Table2[[Item Code]:[Sub Category]],7,0),"")</f>
        <v/>
      </c>
      <c r="Y1280" s="68" t="str">
        <f>Table49[[#This Row],[PO Number]]&amp;COUNTIFS($E$5:E1280,E1280)</f>
        <v>0</v>
      </c>
    </row>
    <row r="1281" spans="1:25" ht="14.7" customHeight="1" x14ac:dyDescent="0.3">
      <c r="A1281" s="1" t="str">
        <f>IF(Table49[[#This Row],[ITEM NAME]]="","",ROW()-4)</f>
        <v/>
      </c>
      <c r="B1281" s="68"/>
      <c r="C1281" s="4" t="str">
        <f>IFERROR(VLOOKUP(B1281,Table14[],3,0),"")</f>
        <v/>
      </c>
      <c r="D1281" s="4" t="str">
        <f>IFERROR(VLOOKUP(B1281,Table14[],2,0),"")</f>
        <v/>
      </c>
      <c r="E1281" s="4"/>
      <c r="H1281" s="41" t="str">
        <f>IFERROR(VLOOKUP(Table49[[#This Row],[ITEM CODE]],Table2[[Item Code]:[Master Name]],2,0),"")</f>
        <v/>
      </c>
      <c r="I1281" s="41"/>
      <c r="J1281" s="65" t="str">
        <f>IFERROR(VLOOKUP(Table49[[#This Row],[ITEM CODE]],Table2[[Item Code]:[Master Name]],3,0),"")</f>
        <v/>
      </c>
      <c r="K1281" s="1" t="str">
        <f>IFERROR(VLOOKUP(Table49[[#This Row],[ITEM CODE]],Table2[[Item Code]:[Master Name]],9,0),"")</f>
        <v/>
      </c>
      <c r="L1281" s="1" t="str">
        <f>IFERROR(VLOOKUP(Table49[[#This Row],[ITEM CODE]],Table2[[Item Code]:[Master Name]],8,0),"")</f>
        <v/>
      </c>
      <c r="M1281" s="41"/>
      <c r="N1281" s="66">
        <f>IFERROR(VLOOKUP(Table49[[#This Row],[ITEM CODE]],Table2[[#All],[Item Code]:[Unit Cost]],10,0),0)</f>
        <v>0</v>
      </c>
      <c r="O1281" s="134">
        <f>IFERROR(VLOOKUP(Table49[[#This Row],[ITEM CODE]],Table2[[#All],[Item Code]:[Unit Cost]],10,0),0)</f>
        <v>0</v>
      </c>
      <c r="P1281" s="56"/>
      <c r="Q1281" s="58"/>
      <c r="R1281" s="58">
        <f>Table49[[#This Row],[QUANTITY]]*Table49[[#This Row],[INV Prices]]</f>
        <v>0</v>
      </c>
      <c r="S1281" s="67"/>
      <c r="V1281" s="41"/>
      <c r="W1281" s="4" t="str">
        <f>IFERROR(VLOOKUP(Table49[[#This Row],[ITEM CODE]],Table2[[Item Code]:[Category ]],6,0),"")</f>
        <v/>
      </c>
      <c r="X1281" s="1" t="str">
        <f>IFERROR(VLOOKUP(Table49[[#This Row],[ITEM CODE]],Table2[[Item Code]:[Sub Category]],7,0),"")</f>
        <v/>
      </c>
      <c r="Y1281" s="68" t="str">
        <f>Table49[[#This Row],[PO Number]]&amp;COUNTIFS($E$5:E1281,E1281)</f>
        <v>0</v>
      </c>
    </row>
    <row r="1282" spans="1:25" ht="14.7" customHeight="1" x14ac:dyDescent="0.3">
      <c r="A1282" s="1" t="str">
        <f>IF(Table49[[#This Row],[ITEM NAME]]="","",ROW()-4)</f>
        <v/>
      </c>
      <c r="B1282" s="68"/>
      <c r="C1282" s="4" t="str">
        <f>IFERROR(VLOOKUP(B1282,Table14[],3,0),"")</f>
        <v/>
      </c>
      <c r="D1282" s="4" t="str">
        <f>IFERROR(VLOOKUP(B1282,Table14[],2,0),"")</f>
        <v/>
      </c>
      <c r="E1282" s="4"/>
      <c r="H1282" s="41" t="str">
        <f>IFERROR(VLOOKUP(Table49[[#This Row],[ITEM CODE]],Table2[[Item Code]:[Master Name]],2,0),"")</f>
        <v/>
      </c>
      <c r="I1282" s="41"/>
      <c r="J1282" s="65" t="str">
        <f>IFERROR(VLOOKUP(Table49[[#This Row],[ITEM CODE]],Table2[[Item Code]:[Master Name]],3,0),"")</f>
        <v/>
      </c>
      <c r="K1282" s="1" t="str">
        <f>IFERROR(VLOOKUP(Table49[[#This Row],[ITEM CODE]],Table2[[Item Code]:[Master Name]],9,0),"")</f>
        <v/>
      </c>
      <c r="L1282" s="1" t="str">
        <f>IFERROR(VLOOKUP(Table49[[#This Row],[ITEM CODE]],Table2[[Item Code]:[Master Name]],8,0),"")</f>
        <v/>
      </c>
      <c r="M1282" s="41"/>
      <c r="N1282" s="66">
        <f>IFERROR(VLOOKUP(Table49[[#This Row],[ITEM CODE]],Table2[[#All],[Item Code]:[Unit Cost]],10,0),0)</f>
        <v>0</v>
      </c>
      <c r="O1282" s="134">
        <f>IFERROR(VLOOKUP(Table49[[#This Row],[ITEM CODE]],Table2[[#All],[Item Code]:[Unit Cost]],10,0),0)</f>
        <v>0</v>
      </c>
      <c r="P1282" s="56"/>
      <c r="Q1282" s="58"/>
      <c r="R1282" s="58">
        <f>Table49[[#This Row],[QUANTITY]]*Table49[[#This Row],[INV Prices]]</f>
        <v>0</v>
      </c>
      <c r="S1282" s="67"/>
      <c r="V1282" s="41"/>
      <c r="W1282" s="4" t="str">
        <f>IFERROR(VLOOKUP(Table49[[#This Row],[ITEM CODE]],Table2[[Item Code]:[Category ]],6,0),"")</f>
        <v/>
      </c>
      <c r="X1282" s="1" t="str">
        <f>IFERROR(VLOOKUP(Table49[[#This Row],[ITEM CODE]],Table2[[Item Code]:[Sub Category]],7,0),"")</f>
        <v/>
      </c>
      <c r="Y1282" s="68" t="str">
        <f>Table49[[#This Row],[PO Number]]&amp;COUNTIFS($E$5:E1282,E1282)</f>
        <v>0</v>
      </c>
    </row>
    <row r="1283" spans="1:25" ht="14.7" customHeight="1" x14ac:dyDescent="0.3">
      <c r="A1283" s="1" t="str">
        <f>IF(Table49[[#This Row],[ITEM NAME]]="","",ROW()-4)</f>
        <v/>
      </c>
      <c r="B1283" s="68"/>
      <c r="C1283" s="4" t="str">
        <f>IFERROR(VLOOKUP(B1283,Table14[],3,0),"")</f>
        <v/>
      </c>
      <c r="D1283" s="4" t="str">
        <f>IFERROR(VLOOKUP(B1283,Table14[],2,0),"")</f>
        <v/>
      </c>
      <c r="E1283" s="4"/>
      <c r="H1283" s="41" t="str">
        <f>IFERROR(VLOOKUP(Table49[[#This Row],[ITEM CODE]],Table2[[Item Code]:[Master Name]],2,0),"")</f>
        <v/>
      </c>
      <c r="I1283" s="41"/>
      <c r="J1283" s="65" t="str">
        <f>IFERROR(VLOOKUP(Table49[[#This Row],[ITEM CODE]],Table2[[Item Code]:[Master Name]],3,0),"")</f>
        <v/>
      </c>
      <c r="K1283" s="1" t="str">
        <f>IFERROR(VLOOKUP(Table49[[#This Row],[ITEM CODE]],Table2[[Item Code]:[Master Name]],9,0),"")</f>
        <v/>
      </c>
      <c r="L1283" s="1" t="str">
        <f>IFERROR(VLOOKUP(Table49[[#This Row],[ITEM CODE]],Table2[[Item Code]:[Master Name]],8,0),"")</f>
        <v/>
      </c>
      <c r="M1283" s="41"/>
      <c r="N1283" s="66">
        <f>IFERROR(VLOOKUP(Table49[[#This Row],[ITEM CODE]],Table2[[#All],[Item Code]:[Unit Cost]],10,0),0)</f>
        <v>0</v>
      </c>
      <c r="O1283" s="134">
        <f>IFERROR(VLOOKUP(Table49[[#This Row],[ITEM CODE]],Table2[[#All],[Item Code]:[Unit Cost]],10,0),0)</f>
        <v>0</v>
      </c>
      <c r="P1283" s="56"/>
      <c r="Q1283" s="58"/>
      <c r="R1283" s="58">
        <f>Table49[[#This Row],[QUANTITY]]*Table49[[#This Row],[INV Prices]]</f>
        <v>0</v>
      </c>
      <c r="S1283" s="67"/>
      <c r="V1283" s="41"/>
      <c r="W1283" s="4" t="str">
        <f>IFERROR(VLOOKUP(Table49[[#This Row],[ITEM CODE]],Table2[[Item Code]:[Category ]],6,0),"")</f>
        <v/>
      </c>
      <c r="X1283" s="1" t="str">
        <f>IFERROR(VLOOKUP(Table49[[#This Row],[ITEM CODE]],Table2[[Item Code]:[Sub Category]],7,0),"")</f>
        <v/>
      </c>
      <c r="Y1283" s="68" t="str">
        <f>Table49[[#This Row],[PO Number]]&amp;COUNTIFS($E$5:E1283,E1283)</f>
        <v>0</v>
      </c>
    </row>
    <row r="1284" spans="1:25" ht="14.7" customHeight="1" x14ac:dyDescent="0.3">
      <c r="A1284" s="1" t="str">
        <f>IF(Table49[[#This Row],[ITEM NAME]]="","",ROW()-4)</f>
        <v/>
      </c>
      <c r="B1284" s="68"/>
      <c r="C1284" s="4" t="str">
        <f>IFERROR(VLOOKUP(B1284,Table14[],3,0),"")</f>
        <v/>
      </c>
      <c r="D1284" s="4" t="str">
        <f>IFERROR(VLOOKUP(B1284,Table14[],2,0),"")</f>
        <v/>
      </c>
      <c r="E1284" s="4"/>
      <c r="H1284" s="41" t="str">
        <f>IFERROR(VLOOKUP(Table49[[#This Row],[ITEM CODE]],Table2[[Item Code]:[Master Name]],2,0),"")</f>
        <v/>
      </c>
      <c r="I1284" s="41"/>
      <c r="J1284" s="65" t="str">
        <f>IFERROR(VLOOKUP(Table49[[#This Row],[ITEM CODE]],Table2[[Item Code]:[Master Name]],3,0),"")</f>
        <v/>
      </c>
      <c r="K1284" s="1" t="str">
        <f>IFERROR(VLOOKUP(Table49[[#This Row],[ITEM CODE]],Table2[[Item Code]:[Master Name]],9,0),"")</f>
        <v/>
      </c>
      <c r="L1284" s="1" t="str">
        <f>IFERROR(VLOOKUP(Table49[[#This Row],[ITEM CODE]],Table2[[Item Code]:[Master Name]],8,0),"")</f>
        <v/>
      </c>
      <c r="M1284" s="41"/>
      <c r="N1284" s="66">
        <f>IFERROR(VLOOKUP(Table49[[#This Row],[ITEM CODE]],Table2[[#All],[Item Code]:[Unit Cost]],10,0),0)</f>
        <v>0</v>
      </c>
      <c r="O1284" s="134">
        <f>IFERROR(VLOOKUP(Table49[[#This Row],[ITEM CODE]],Table2[[#All],[Item Code]:[Unit Cost]],10,0),0)</f>
        <v>0</v>
      </c>
      <c r="P1284" s="56"/>
      <c r="Q1284" s="58"/>
      <c r="R1284" s="58">
        <f>Table49[[#This Row],[QUANTITY]]*Table49[[#This Row],[INV Prices]]</f>
        <v>0</v>
      </c>
      <c r="S1284" s="67"/>
      <c r="V1284" s="41"/>
      <c r="W1284" s="4" t="str">
        <f>IFERROR(VLOOKUP(Table49[[#This Row],[ITEM CODE]],Table2[[Item Code]:[Category ]],6,0),"")</f>
        <v/>
      </c>
      <c r="X1284" s="1" t="str">
        <f>IFERROR(VLOOKUP(Table49[[#This Row],[ITEM CODE]],Table2[[Item Code]:[Sub Category]],7,0),"")</f>
        <v/>
      </c>
      <c r="Y1284" s="68" t="str">
        <f>Table49[[#This Row],[PO Number]]&amp;COUNTIFS($E$5:E1284,E1284)</f>
        <v>0</v>
      </c>
    </row>
    <row r="1285" spans="1:25" ht="14.7" customHeight="1" x14ac:dyDescent="0.3">
      <c r="A1285" s="1" t="str">
        <f>IF(Table49[[#This Row],[ITEM NAME]]="","",ROW()-4)</f>
        <v/>
      </c>
      <c r="B1285" s="68"/>
      <c r="C1285" s="4" t="str">
        <f>IFERROR(VLOOKUP(B1285,Table14[],3,0),"")</f>
        <v/>
      </c>
      <c r="D1285" s="4" t="str">
        <f>IFERROR(VLOOKUP(B1285,Table14[],2,0),"")</f>
        <v/>
      </c>
      <c r="E1285" s="4"/>
      <c r="H1285" s="41" t="str">
        <f>IFERROR(VLOOKUP(Table49[[#This Row],[ITEM CODE]],Table2[[Item Code]:[Master Name]],2,0),"")</f>
        <v/>
      </c>
      <c r="I1285" s="41"/>
      <c r="J1285" s="65" t="str">
        <f>IFERROR(VLOOKUP(Table49[[#This Row],[ITEM CODE]],Table2[[Item Code]:[Master Name]],3,0),"")</f>
        <v/>
      </c>
      <c r="K1285" s="1" t="str">
        <f>IFERROR(VLOOKUP(Table49[[#This Row],[ITEM CODE]],Table2[[Item Code]:[Master Name]],9,0),"")</f>
        <v/>
      </c>
      <c r="L1285" s="1" t="str">
        <f>IFERROR(VLOOKUP(Table49[[#This Row],[ITEM CODE]],Table2[[Item Code]:[Master Name]],8,0),"")</f>
        <v/>
      </c>
      <c r="M1285" s="41"/>
      <c r="N1285" s="66">
        <f>IFERROR(VLOOKUP(Table49[[#This Row],[ITEM CODE]],Table2[[#All],[Item Code]:[Unit Cost]],10,0),0)</f>
        <v>0</v>
      </c>
      <c r="O1285" s="134">
        <f>IFERROR(VLOOKUP(Table49[[#This Row],[ITEM CODE]],Table2[[#All],[Item Code]:[Unit Cost]],10,0),0)</f>
        <v>0</v>
      </c>
      <c r="P1285" s="56"/>
      <c r="Q1285" s="58"/>
      <c r="R1285" s="58">
        <f>Table49[[#This Row],[QUANTITY]]*Table49[[#This Row],[INV Prices]]</f>
        <v>0</v>
      </c>
      <c r="S1285" s="67"/>
      <c r="V1285" s="41"/>
      <c r="W1285" s="4" t="str">
        <f>IFERROR(VLOOKUP(Table49[[#This Row],[ITEM CODE]],Table2[[Item Code]:[Category ]],6,0),"")</f>
        <v/>
      </c>
      <c r="X1285" s="1" t="str">
        <f>IFERROR(VLOOKUP(Table49[[#This Row],[ITEM CODE]],Table2[[Item Code]:[Sub Category]],7,0),"")</f>
        <v/>
      </c>
      <c r="Y1285" s="68" t="str">
        <f>Table49[[#This Row],[PO Number]]&amp;COUNTIFS($E$5:E1285,E1285)</f>
        <v>0</v>
      </c>
    </row>
    <row r="1286" spans="1:25" ht="14.7" customHeight="1" x14ac:dyDescent="0.3">
      <c r="A1286" s="1" t="str">
        <f>IF(Table49[[#This Row],[ITEM NAME]]="","",ROW()-4)</f>
        <v/>
      </c>
      <c r="B1286" s="68"/>
      <c r="C1286" s="4" t="str">
        <f>IFERROR(VLOOKUP(B1286,Table14[],3,0),"")</f>
        <v/>
      </c>
      <c r="D1286" s="4" t="str">
        <f>IFERROR(VLOOKUP(B1286,Table14[],2,0),"")</f>
        <v/>
      </c>
      <c r="E1286" s="4"/>
      <c r="H1286" s="41" t="str">
        <f>IFERROR(VLOOKUP(Table49[[#This Row],[ITEM CODE]],Table2[[Item Code]:[Master Name]],2,0),"")</f>
        <v/>
      </c>
      <c r="I1286" s="41"/>
      <c r="J1286" s="65" t="str">
        <f>IFERROR(VLOOKUP(Table49[[#This Row],[ITEM CODE]],Table2[[Item Code]:[Master Name]],3,0),"")</f>
        <v/>
      </c>
      <c r="K1286" s="1" t="str">
        <f>IFERROR(VLOOKUP(Table49[[#This Row],[ITEM CODE]],Table2[[Item Code]:[Master Name]],9,0),"")</f>
        <v/>
      </c>
      <c r="L1286" s="1" t="str">
        <f>IFERROR(VLOOKUP(Table49[[#This Row],[ITEM CODE]],Table2[[Item Code]:[Master Name]],8,0),"")</f>
        <v/>
      </c>
      <c r="M1286" s="41"/>
      <c r="N1286" s="66">
        <f>IFERROR(VLOOKUP(Table49[[#This Row],[ITEM CODE]],Table2[[#All],[Item Code]:[Unit Cost]],10,0),0)</f>
        <v>0</v>
      </c>
      <c r="O1286" s="134">
        <f>IFERROR(VLOOKUP(Table49[[#This Row],[ITEM CODE]],Table2[[#All],[Item Code]:[Unit Cost]],10,0),0)</f>
        <v>0</v>
      </c>
      <c r="P1286" s="56"/>
      <c r="Q1286" s="58"/>
      <c r="R1286" s="58">
        <f>Table49[[#This Row],[QUANTITY]]*Table49[[#This Row],[INV Prices]]</f>
        <v>0</v>
      </c>
      <c r="S1286" s="67"/>
      <c r="V1286" s="41"/>
      <c r="W1286" s="4" t="str">
        <f>IFERROR(VLOOKUP(Table49[[#This Row],[ITEM CODE]],Table2[[Item Code]:[Category ]],6,0),"")</f>
        <v/>
      </c>
      <c r="X1286" s="1" t="str">
        <f>IFERROR(VLOOKUP(Table49[[#This Row],[ITEM CODE]],Table2[[Item Code]:[Sub Category]],7,0),"")</f>
        <v/>
      </c>
      <c r="Y1286" s="68" t="str">
        <f>Table49[[#This Row],[PO Number]]&amp;COUNTIFS($E$5:E1286,E1286)</f>
        <v>0</v>
      </c>
    </row>
    <row r="1287" spans="1:25" ht="14.7" customHeight="1" x14ac:dyDescent="0.3">
      <c r="A1287" s="1" t="str">
        <f>IF(Table49[[#This Row],[ITEM NAME]]="","",ROW()-4)</f>
        <v/>
      </c>
      <c r="B1287" s="68"/>
      <c r="C1287" s="4" t="str">
        <f>IFERROR(VLOOKUP(B1287,Table14[],3,0),"")</f>
        <v/>
      </c>
      <c r="D1287" s="4" t="str">
        <f>IFERROR(VLOOKUP(B1287,Table14[],2,0),"")</f>
        <v/>
      </c>
      <c r="E1287" s="4"/>
      <c r="H1287" s="41" t="str">
        <f>IFERROR(VLOOKUP(Table49[[#This Row],[ITEM CODE]],Table2[[Item Code]:[Master Name]],2,0),"")</f>
        <v/>
      </c>
      <c r="I1287" s="41"/>
      <c r="J1287" s="65" t="str">
        <f>IFERROR(VLOOKUP(Table49[[#This Row],[ITEM CODE]],Table2[[Item Code]:[Master Name]],3,0),"")</f>
        <v/>
      </c>
      <c r="K1287" s="1" t="str">
        <f>IFERROR(VLOOKUP(Table49[[#This Row],[ITEM CODE]],Table2[[Item Code]:[Master Name]],9,0),"")</f>
        <v/>
      </c>
      <c r="L1287" s="1" t="str">
        <f>IFERROR(VLOOKUP(Table49[[#This Row],[ITEM CODE]],Table2[[Item Code]:[Master Name]],8,0),"")</f>
        <v/>
      </c>
      <c r="M1287" s="41"/>
      <c r="N1287" s="66">
        <f>IFERROR(VLOOKUP(Table49[[#This Row],[ITEM CODE]],Table2[[#All],[Item Code]:[Unit Cost]],10,0),0)</f>
        <v>0</v>
      </c>
      <c r="O1287" s="134">
        <f>IFERROR(VLOOKUP(Table49[[#This Row],[ITEM CODE]],Table2[[#All],[Item Code]:[Unit Cost]],10,0),0)</f>
        <v>0</v>
      </c>
      <c r="P1287" s="56"/>
      <c r="Q1287" s="58"/>
      <c r="R1287" s="58">
        <f>Table49[[#This Row],[QUANTITY]]*Table49[[#This Row],[INV Prices]]</f>
        <v>0</v>
      </c>
      <c r="S1287" s="67"/>
      <c r="V1287" s="41"/>
      <c r="W1287" s="4" t="str">
        <f>IFERROR(VLOOKUP(Table49[[#This Row],[ITEM CODE]],Table2[[Item Code]:[Category ]],6,0),"")</f>
        <v/>
      </c>
      <c r="X1287" s="1" t="str">
        <f>IFERROR(VLOOKUP(Table49[[#This Row],[ITEM CODE]],Table2[[Item Code]:[Sub Category]],7,0),"")</f>
        <v/>
      </c>
      <c r="Y1287" s="68" t="str">
        <f>Table49[[#This Row],[PO Number]]&amp;COUNTIFS($E$5:E1287,E1287)</f>
        <v>0</v>
      </c>
    </row>
    <row r="1288" spans="1:25" ht="14.7" customHeight="1" x14ac:dyDescent="0.3">
      <c r="A1288" s="1" t="str">
        <f>IF(Table49[[#This Row],[ITEM NAME]]="","",ROW()-4)</f>
        <v/>
      </c>
      <c r="B1288" s="68"/>
      <c r="C1288" s="4" t="str">
        <f>IFERROR(VLOOKUP(B1288,Table14[],3,0),"")</f>
        <v/>
      </c>
      <c r="D1288" s="4" t="str">
        <f>IFERROR(VLOOKUP(B1288,Table14[],2,0),"")</f>
        <v/>
      </c>
      <c r="E1288" s="4"/>
      <c r="H1288" s="41" t="str">
        <f>IFERROR(VLOOKUP(Table49[[#This Row],[ITEM CODE]],Table2[[Item Code]:[Master Name]],2,0),"")</f>
        <v/>
      </c>
      <c r="I1288" s="41"/>
      <c r="J1288" s="65" t="str">
        <f>IFERROR(VLOOKUP(Table49[[#This Row],[ITEM CODE]],Table2[[Item Code]:[Master Name]],3,0),"")</f>
        <v/>
      </c>
      <c r="K1288" s="1" t="str">
        <f>IFERROR(VLOOKUP(Table49[[#This Row],[ITEM CODE]],Table2[[Item Code]:[Master Name]],9,0),"")</f>
        <v/>
      </c>
      <c r="L1288" s="1" t="str">
        <f>IFERROR(VLOOKUP(Table49[[#This Row],[ITEM CODE]],Table2[[Item Code]:[Master Name]],8,0),"")</f>
        <v/>
      </c>
      <c r="M1288" s="41"/>
      <c r="N1288" s="66">
        <f>IFERROR(VLOOKUP(Table49[[#This Row],[ITEM CODE]],Table2[[#All],[Item Code]:[Unit Cost]],10,0),0)</f>
        <v>0</v>
      </c>
      <c r="O1288" s="134">
        <f>IFERROR(VLOOKUP(Table49[[#This Row],[ITEM CODE]],Table2[[#All],[Item Code]:[Unit Cost]],10,0),0)</f>
        <v>0</v>
      </c>
      <c r="P1288" s="56"/>
      <c r="Q1288" s="58"/>
      <c r="R1288" s="58">
        <f>Table49[[#This Row],[QUANTITY]]*Table49[[#This Row],[INV Prices]]</f>
        <v>0</v>
      </c>
      <c r="S1288" s="67"/>
      <c r="V1288" s="41"/>
      <c r="W1288" s="4" t="str">
        <f>IFERROR(VLOOKUP(Table49[[#This Row],[ITEM CODE]],Table2[[Item Code]:[Category ]],6,0),"")</f>
        <v/>
      </c>
      <c r="X1288" s="1" t="str">
        <f>IFERROR(VLOOKUP(Table49[[#This Row],[ITEM CODE]],Table2[[Item Code]:[Sub Category]],7,0),"")</f>
        <v/>
      </c>
      <c r="Y1288" s="68" t="str">
        <f>Table49[[#This Row],[PO Number]]&amp;COUNTIFS($E$5:E1288,E1288)</f>
        <v>0</v>
      </c>
    </row>
    <row r="1289" spans="1:25" ht="14.7" customHeight="1" x14ac:dyDescent="0.3">
      <c r="A1289" s="1" t="str">
        <f>IF(Table49[[#This Row],[ITEM NAME]]="","",ROW()-4)</f>
        <v/>
      </c>
      <c r="B1289" s="68"/>
      <c r="C1289" s="4" t="str">
        <f>IFERROR(VLOOKUP(B1289,Table14[],3,0),"")</f>
        <v/>
      </c>
      <c r="D1289" s="4" t="str">
        <f>IFERROR(VLOOKUP(B1289,Table14[],2,0),"")</f>
        <v/>
      </c>
      <c r="E1289" s="4"/>
      <c r="H1289" s="41" t="str">
        <f>IFERROR(VLOOKUP(Table49[[#This Row],[ITEM CODE]],Table2[[Item Code]:[Master Name]],2,0),"")</f>
        <v/>
      </c>
      <c r="I1289" s="41"/>
      <c r="J1289" s="65" t="str">
        <f>IFERROR(VLOOKUP(Table49[[#This Row],[ITEM CODE]],Table2[[Item Code]:[Master Name]],3,0),"")</f>
        <v/>
      </c>
      <c r="K1289" s="1" t="str">
        <f>IFERROR(VLOOKUP(Table49[[#This Row],[ITEM CODE]],Table2[[Item Code]:[Master Name]],9,0),"")</f>
        <v/>
      </c>
      <c r="L1289" s="1" t="str">
        <f>IFERROR(VLOOKUP(Table49[[#This Row],[ITEM CODE]],Table2[[Item Code]:[Master Name]],8,0),"")</f>
        <v/>
      </c>
      <c r="M1289" s="41"/>
      <c r="N1289" s="66">
        <f>IFERROR(VLOOKUP(Table49[[#This Row],[ITEM CODE]],Table2[[#All],[Item Code]:[Unit Cost]],10,0),0)</f>
        <v>0</v>
      </c>
      <c r="O1289" s="134">
        <f>IFERROR(VLOOKUP(Table49[[#This Row],[ITEM CODE]],Table2[[#All],[Item Code]:[Unit Cost]],10,0),0)</f>
        <v>0</v>
      </c>
      <c r="P1289" s="56"/>
      <c r="Q1289" s="58"/>
      <c r="R1289" s="58">
        <f>Table49[[#This Row],[QUANTITY]]*Table49[[#This Row],[INV Prices]]</f>
        <v>0</v>
      </c>
      <c r="S1289" s="67"/>
      <c r="V1289" s="41"/>
      <c r="W1289" s="4" t="str">
        <f>IFERROR(VLOOKUP(Table49[[#This Row],[ITEM CODE]],Table2[[Item Code]:[Category ]],6,0),"")</f>
        <v/>
      </c>
      <c r="X1289" s="1" t="str">
        <f>IFERROR(VLOOKUP(Table49[[#This Row],[ITEM CODE]],Table2[[Item Code]:[Sub Category]],7,0),"")</f>
        <v/>
      </c>
      <c r="Y1289" s="68" t="str">
        <f>Table49[[#This Row],[PO Number]]&amp;COUNTIFS($E$5:E1289,E1289)</f>
        <v>0</v>
      </c>
    </row>
    <row r="1290" spans="1:25" ht="14.7" customHeight="1" x14ac:dyDescent="0.3">
      <c r="A1290" s="1" t="str">
        <f>IF(Table49[[#This Row],[ITEM NAME]]="","",ROW()-4)</f>
        <v/>
      </c>
      <c r="B1290" s="68"/>
      <c r="C1290" s="4" t="str">
        <f>IFERROR(VLOOKUP(B1290,Table14[],3,0),"")</f>
        <v/>
      </c>
      <c r="D1290" s="4" t="str">
        <f>IFERROR(VLOOKUP(B1290,Table14[],2,0),"")</f>
        <v/>
      </c>
      <c r="E1290" s="4"/>
      <c r="H1290" s="41" t="str">
        <f>IFERROR(VLOOKUP(Table49[[#This Row],[ITEM CODE]],Table2[[Item Code]:[Master Name]],2,0),"")</f>
        <v/>
      </c>
      <c r="I1290" s="41"/>
      <c r="J1290" s="65" t="str">
        <f>IFERROR(VLOOKUP(Table49[[#This Row],[ITEM CODE]],Table2[[Item Code]:[Master Name]],3,0),"")</f>
        <v/>
      </c>
      <c r="K1290" s="1" t="str">
        <f>IFERROR(VLOOKUP(Table49[[#This Row],[ITEM CODE]],Table2[[Item Code]:[Master Name]],9,0),"")</f>
        <v/>
      </c>
      <c r="L1290" s="1" t="str">
        <f>IFERROR(VLOOKUP(Table49[[#This Row],[ITEM CODE]],Table2[[Item Code]:[Master Name]],8,0),"")</f>
        <v/>
      </c>
      <c r="M1290" s="41"/>
      <c r="N1290" s="66">
        <f>IFERROR(VLOOKUP(Table49[[#This Row],[ITEM CODE]],Table2[[#All],[Item Code]:[Unit Cost]],10,0),0)</f>
        <v>0</v>
      </c>
      <c r="O1290" s="134">
        <f>IFERROR(VLOOKUP(Table49[[#This Row],[ITEM CODE]],Table2[[#All],[Item Code]:[Unit Cost]],10,0),0)</f>
        <v>0</v>
      </c>
      <c r="P1290" s="56"/>
      <c r="Q1290" s="58"/>
      <c r="R1290" s="58">
        <f>Table49[[#This Row],[QUANTITY]]*Table49[[#This Row],[INV Prices]]</f>
        <v>0</v>
      </c>
      <c r="S1290" s="67"/>
      <c r="V1290" s="41"/>
      <c r="W1290" s="4" t="str">
        <f>IFERROR(VLOOKUP(Table49[[#This Row],[ITEM CODE]],Table2[[Item Code]:[Category ]],6,0),"")</f>
        <v/>
      </c>
      <c r="X1290" s="1" t="str">
        <f>IFERROR(VLOOKUP(Table49[[#This Row],[ITEM CODE]],Table2[[Item Code]:[Sub Category]],7,0),"")</f>
        <v/>
      </c>
      <c r="Y1290" s="68" t="str">
        <f>Table49[[#This Row],[PO Number]]&amp;COUNTIFS($E$5:E1290,E1290)</f>
        <v>0</v>
      </c>
    </row>
    <row r="1291" spans="1:25" ht="14.7" customHeight="1" x14ac:dyDescent="0.3">
      <c r="A1291" s="1" t="str">
        <f>IF(Table49[[#This Row],[ITEM NAME]]="","",ROW()-4)</f>
        <v/>
      </c>
      <c r="B1291" s="68"/>
      <c r="C1291" s="4" t="str">
        <f>IFERROR(VLOOKUP(B1291,Table14[],3,0),"")</f>
        <v/>
      </c>
      <c r="D1291" s="4" t="str">
        <f>IFERROR(VLOOKUP(B1291,Table14[],2,0),"")</f>
        <v/>
      </c>
      <c r="E1291" s="4"/>
      <c r="H1291" s="41" t="str">
        <f>IFERROR(VLOOKUP(Table49[[#This Row],[ITEM CODE]],Table2[[Item Code]:[Master Name]],2,0),"")</f>
        <v/>
      </c>
      <c r="I1291" s="41"/>
      <c r="J1291" s="65" t="str">
        <f>IFERROR(VLOOKUP(Table49[[#This Row],[ITEM CODE]],Table2[[Item Code]:[Master Name]],3,0),"")</f>
        <v/>
      </c>
      <c r="K1291" s="1" t="str">
        <f>IFERROR(VLOOKUP(Table49[[#This Row],[ITEM CODE]],Table2[[Item Code]:[Master Name]],9,0),"")</f>
        <v/>
      </c>
      <c r="L1291" s="1" t="str">
        <f>IFERROR(VLOOKUP(Table49[[#This Row],[ITEM CODE]],Table2[[Item Code]:[Master Name]],8,0),"")</f>
        <v/>
      </c>
      <c r="M1291" s="41"/>
      <c r="N1291" s="66">
        <f>IFERROR(VLOOKUP(Table49[[#This Row],[ITEM CODE]],Table2[[#All],[Item Code]:[Unit Cost]],10,0),0)</f>
        <v>0</v>
      </c>
      <c r="O1291" s="134">
        <f>IFERROR(VLOOKUP(Table49[[#This Row],[ITEM CODE]],Table2[[#All],[Item Code]:[Unit Cost]],10,0),0)</f>
        <v>0</v>
      </c>
      <c r="P1291" s="56"/>
      <c r="Q1291" s="58"/>
      <c r="R1291" s="58">
        <f>Table49[[#This Row],[QUANTITY]]*Table49[[#This Row],[INV Prices]]</f>
        <v>0</v>
      </c>
      <c r="S1291" s="67"/>
      <c r="V1291" s="41"/>
      <c r="W1291" s="4" t="str">
        <f>IFERROR(VLOOKUP(Table49[[#This Row],[ITEM CODE]],Table2[[Item Code]:[Category ]],6,0),"")</f>
        <v/>
      </c>
      <c r="X1291" s="1" t="str">
        <f>IFERROR(VLOOKUP(Table49[[#This Row],[ITEM CODE]],Table2[[Item Code]:[Sub Category]],7,0),"")</f>
        <v/>
      </c>
      <c r="Y1291" s="68" t="str">
        <f>Table49[[#This Row],[PO Number]]&amp;COUNTIFS($E$5:E1291,E1291)</f>
        <v>0</v>
      </c>
    </row>
    <row r="1292" spans="1:25" ht="14.7" customHeight="1" x14ac:dyDescent="0.3">
      <c r="A1292" s="1" t="str">
        <f>IF(Table49[[#This Row],[ITEM NAME]]="","",ROW()-4)</f>
        <v/>
      </c>
      <c r="B1292" s="68"/>
      <c r="C1292" s="4" t="str">
        <f>IFERROR(VLOOKUP(B1292,Table14[],3,0),"")</f>
        <v/>
      </c>
      <c r="D1292" s="4" t="str">
        <f>IFERROR(VLOOKUP(B1292,Table14[],2,0),"")</f>
        <v/>
      </c>
      <c r="E1292" s="4"/>
      <c r="H1292" s="41" t="str">
        <f>IFERROR(VLOOKUP(Table49[[#This Row],[ITEM CODE]],Table2[[Item Code]:[Master Name]],2,0),"")</f>
        <v/>
      </c>
      <c r="I1292" s="41"/>
      <c r="J1292" s="65" t="str">
        <f>IFERROR(VLOOKUP(Table49[[#This Row],[ITEM CODE]],Table2[[Item Code]:[Master Name]],3,0),"")</f>
        <v/>
      </c>
      <c r="K1292" s="1" t="str">
        <f>IFERROR(VLOOKUP(Table49[[#This Row],[ITEM CODE]],Table2[[Item Code]:[Master Name]],9,0),"")</f>
        <v/>
      </c>
      <c r="L1292" s="1" t="str">
        <f>IFERROR(VLOOKUP(Table49[[#This Row],[ITEM CODE]],Table2[[Item Code]:[Master Name]],8,0),"")</f>
        <v/>
      </c>
      <c r="M1292" s="41"/>
      <c r="N1292" s="66">
        <f>IFERROR(VLOOKUP(Table49[[#This Row],[ITEM CODE]],Table2[[#All],[Item Code]:[Unit Cost]],10,0),0)</f>
        <v>0</v>
      </c>
      <c r="O1292" s="134">
        <f>IFERROR(VLOOKUP(Table49[[#This Row],[ITEM CODE]],Table2[[#All],[Item Code]:[Unit Cost]],10,0),0)</f>
        <v>0</v>
      </c>
      <c r="P1292" s="56"/>
      <c r="Q1292" s="58"/>
      <c r="R1292" s="58">
        <f>Table49[[#This Row],[QUANTITY]]*Table49[[#This Row],[INV Prices]]</f>
        <v>0</v>
      </c>
      <c r="S1292" s="67"/>
      <c r="V1292" s="41"/>
      <c r="W1292" s="4" t="str">
        <f>IFERROR(VLOOKUP(Table49[[#This Row],[ITEM CODE]],Table2[[Item Code]:[Category ]],6,0),"")</f>
        <v/>
      </c>
      <c r="X1292" s="1" t="str">
        <f>IFERROR(VLOOKUP(Table49[[#This Row],[ITEM CODE]],Table2[[Item Code]:[Sub Category]],7,0),"")</f>
        <v/>
      </c>
      <c r="Y1292" s="68" t="str">
        <f>Table49[[#This Row],[PO Number]]&amp;COUNTIFS($E$5:E1292,E1292)</f>
        <v>0</v>
      </c>
    </row>
    <row r="1293" spans="1:25" ht="14.7" customHeight="1" x14ac:dyDescent="0.3">
      <c r="A1293" s="1" t="str">
        <f>IF(Table49[[#This Row],[ITEM NAME]]="","",ROW()-4)</f>
        <v/>
      </c>
      <c r="B1293" s="68"/>
      <c r="C1293" s="4" t="str">
        <f>IFERROR(VLOOKUP(B1293,Table14[],3,0),"")</f>
        <v/>
      </c>
      <c r="D1293" s="4" t="str">
        <f>IFERROR(VLOOKUP(B1293,Table14[],2,0),"")</f>
        <v/>
      </c>
      <c r="E1293" s="4"/>
      <c r="H1293" s="41" t="str">
        <f>IFERROR(VLOOKUP(Table49[[#This Row],[ITEM CODE]],Table2[[Item Code]:[Master Name]],2,0),"")</f>
        <v/>
      </c>
      <c r="I1293" s="41"/>
      <c r="J1293" s="65" t="str">
        <f>IFERROR(VLOOKUP(Table49[[#This Row],[ITEM CODE]],Table2[[Item Code]:[Master Name]],3,0),"")</f>
        <v/>
      </c>
      <c r="K1293" s="1" t="str">
        <f>IFERROR(VLOOKUP(Table49[[#This Row],[ITEM CODE]],Table2[[Item Code]:[Master Name]],9,0),"")</f>
        <v/>
      </c>
      <c r="L1293" s="1" t="str">
        <f>IFERROR(VLOOKUP(Table49[[#This Row],[ITEM CODE]],Table2[[Item Code]:[Master Name]],8,0),"")</f>
        <v/>
      </c>
      <c r="M1293" s="41"/>
      <c r="N1293" s="66">
        <f>IFERROR(VLOOKUP(Table49[[#This Row],[ITEM CODE]],Table2[[#All],[Item Code]:[Unit Cost]],10,0),0)</f>
        <v>0</v>
      </c>
      <c r="O1293" s="134">
        <f>IFERROR(VLOOKUP(Table49[[#This Row],[ITEM CODE]],Table2[[#All],[Item Code]:[Unit Cost]],10,0),0)</f>
        <v>0</v>
      </c>
      <c r="P1293" s="56"/>
      <c r="Q1293" s="58"/>
      <c r="R1293" s="58">
        <f>Table49[[#This Row],[QUANTITY]]*Table49[[#This Row],[INV Prices]]</f>
        <v>0</v>
      </c>
      <c r="S1293" s="67"/>
      <c r="V1293" s="41"/>
      <c r="W1293" s="4" t="str">
        <f>IFERROR(VLOOKUP(Table49[[#This Row],[ITEM CODE]],Table2[[Item Code]:[Category ]],6,0),"")</f>
        <v/>
      </c>
      <c r="X1293" s="1" t="str">
        <f>IFERROR(VLOOKUP(Table49[[#This Row],[ITEM CODE]],Table2[[Item Code]:[Sub Category]],7,0),"")</f>
        <v/>
      </c>
      <c r="Y1293" s="68" t="str">
        <f>Table49[[#This Row],[PO Number]]&amp;COUNTIFS($E$5:E1293,E1293)</f>
        <v>0</v>
      </c>
    </row>
    <row r="1294" spans="1:25" ht="14.7" customHeight="1" x14ac:dyDescent="0.3">
      <c r="A1294" s="1" t="str">
        <f>IF(Table49[[#This Row],[ITEM NAME]]="","",ROW()-4)</f>
        <v/>
      </c>
      <c r="B1294" s="68"/>
      <c r="C1294" s="4" t="str">
        <f>IFERROR(VLOOKUP(B1294,Table14[],3,0),"")</f>
        <v/>
      </c>
      <c r="D1294" s="4" t="str">
        <f>IFERROR(VLOOKUP(B1294,Table14[],2,0),"")</f>
        <v/>
      </c>
      <c r="E1294" s="4"/>
      <c r="H1294" s="41" t="str">
        <f>IFERROR(VLOOKUP(Table49[[#This Row],[ITEM CODE]],Table2[[Item Code]:[Master Name]],2,0),"")</f>
        <v/>
      </c>
      <c r="I1294" s="41"/>
      <c r="J1294" s="65" t="str">
        <f>IFERROR(VLOOKUP(Table49[[#This Row],[ITEM CODE]],Table2[[Item Code]:[Master Name]],3,0),"")</f>
        <v/>
      </c>
      <c r="K1294" s="1" t="str">
        <f>IFERROR(VLOOKUP(Table49[[#This Row],[ITEM CODE]],Table2[[Item Code]:[Master Name]],9,0),"")</f>
        <v/>
      </c>
      <c r="L1294" s="1" t="str">
        <f>IFERROR(VLOOKUP(Table49[[#This Row],[ITEM CODE]],Table2[[Item Code]:[Master Name]],8,0),"")</f>
        <v/>
      </c>
      <c r="M1294" s="41"/>
      <c r="N1294" s="66">
        <f>IFERROR(VLOOKUP(Table49[[#This Row],[ITEM CODE]],Table2[[#All],[Item Code]:[Unit Cost]],10,0),0)</f>
        <v>0</v>
      </c>
      <c r="O1294" s="134">
        <f>IFERROR(VLOOKUP(Table49[[#This Row],[ITEM CODE]],Table2[[#All],[Item Code]:[Unit Cost]],10,0),0)</f>
        <v>0</v>
      </c>
      <c r="P1294" s="56"/>
      <c r="Q1294" s="58"/>
      <c r="R1294" s="58">
        <f>Table49[[#This Row],[QUANTITY]]*Table49[[#This Row],[INV Prices]]</f>
        <v>0</v>
      </c>
      <c r="S1294" s="67"/>
      <c r="V1294" s="41"/>
      <c r="W1294" s="4" t="str">
        <f>IFERROR(VLOOKUP(Table49[[#This Row],[ITEM CODE]],Table2[[Item Code]:[Category ]],6,0),"")</f>
        <v/>
      </c>
      <c r="X1294" s="1" t="str">
        <f>IFERROR(VLOOKUP(Table49[[#This Row],[ITEM CODE]],Table2[[Item Code]:[Sub Category]],7,0),"")</f>
        <v/>
      </c>
      <c r="Y1294" s="68" t="str">
        <f>Table49[[#This Row],[PO Number]]&amp;COUNTIFS($E$5:E1294,E1294)</f>
        <v>0</v>
      </c>
    </row>
    <row r="1295" spans="1:25" ht="14.7" customHeight="1" x14ac:dyDescent="0.3">
      <c r="A1295" s="1" t="str">
        <f>IF(Table49[[#This Row],[ITEM NAME]]="","",ROW()-4)</f>
        <v/>
      </c>
      <c r="B1295" s="68"/>
      <c r="C1295" s="4" t="str">
        <f>IFERROR(VLOOKUP(B1295,Table14[],3,0),"")</f>
        <v/>
      </c>
      <c r="D1295" s="4" t="str">
        <f>IFERROR(VLOOKUP(B1295,Table14[],2,0),"")</f>
        <v/>
      </c>
      <c r="E1295" s="4"/>
      <c r="H1295" s="41" t="str">
        <f>IFERROR(VLOOKUP(Table49[[#This Row],[ITEM CODE]],Table2[[Item Code]:[Master Name]],2,0),"")</f>
        <v/>
      </c>
      <c r="I1295" s="41"/>
      <c r="J1295" s="65" t="str">
        <f>IFERROR(VLOOKUP(Table49[[#This Row],[ITEM CODE]],Table2[[Item Code]:[Master Name]],3,0),"")</f>
        <v/>
      </c>
      <c r="K1295" s="1" t="str">
        <f>IFERROR(VLOOKUP(Table49[[#This Row],[ITEM CODE]],Table2[[Item Code]:[Master Name]],9,0),"")</f>
        <v/>
      </c>
      <c r="L1295" s="1" t="str">
        <f>IFERROR(VLOOKUP(Table49[[#This Row],[ITEM CODE]],Table2[[Item Code]:[Master Name]],8,0),"")</f>
        <v/>
      </c>
      <c r="M1295" s="41"/>
      <c r="N1295" s="66">
        <f>IFERROR(VLOOKUP(Table49[[#This Row],[ITEM CODE]],Table2[[#All],[Item Code]:[Unit Cost]],10,0),0)</f>
        <v>0</v>
      </c>
      <c r="O1295" s="134">
        <f>IFERROR(VLOOKUP(Table49[[#This Row],[ITEM CODE]],Table2[[#All],[Item Code]:[Unit Cost]],10,0),0)</f>
        <v>0</v>
      </c>
      <c r="P1295" s="56"/>
      <c r="Q1295" s="58"/>
      <c r="R1295" s="58">
        <f>Table49[[#This Row],[QUANTITY]]*Table49[[#This Row],[INV Prices]]</f>
        <v>0</v>
      </c>
      <c r="S1295" s="67"/>
      <c r="V1295" s="41"/>
      <c r="W1295" s="4" t="str">
        <f>IFERROR(VLOOKUP(Table49[[#This Row],[ITEM CODE]],Table2[[Item Code]:[Category ]],6,0),"")</f>
        <v/>
      </c>
      <c r="X1295" s="1" t="str">
        <f>IFERROR(VLOOKUP(Table49[[#This Row],[ITEM CODE]],Table2[[Item Code]:[Sub Category]],7,0),"")</f>
        <v/>
      </c>
      <c r="Y1295" s="68" t="str">
        <f>Table49[[#This Row],[PO Number]]&amp;COUNTIFS($E$5:E1295,E1295)</f>
        <v>0</v>
      </c>
    </row>
    <row r="1296" spans="1:25" ht="14.7" customHeight="1" x14ac:dyDescent="0.3">
      <c r="A1296" s="1" t="str">
        <f>IF(Table49[[#This Row],[ITEM NAME]]="","",ROW()-4)</f>
        <v/>
      </c>
      <c r="B1296" s="68"/>
      <c r="C1296" s="4" t="str">
        <f>IFERROR(VLOOKUP(B1296,Table14[],3,0),"")</f>
        <v/>
      </c>
      <c r="D1296" s="4" t="str">
        <f>IFERROR(VLOOKUP(B1296,Table14[],2,0),"")</f>
        <v/>
      </c>
      <c r="E1296" s="4"/>
      <c r="H1296" s="41" t="str">
        <f>IFERROR(VLOOKUP(Table49[[#This Row],[ITEM CODE]],Table2[[Item Code]:[Master Name]],2,0),"")</f>
        <v/>
      </c>
      <c r="I1296" s="41"/>
      <c r="J1296" s="65" t="str">
        <f>IFERROR(VLOOKUP(Table49[[#This Row],[ITEM CODE]],Table2[[Item Code]:[Master Name]],3,0),"")</f>
        <v/>
      </c>
      <c r="K1296" s="1" t="str">
        <f>IFERROR(VLOOKUP(Table49[[#This Row],[ITEM CODE]],Table2[[Item Code]:[Master Name]],9,0),"")</f>
        <v/>
      </c>
      <c r="L1296" s="1" t="str">
        <f>IFERROR(VLOOKUP(Table49[[#This Row],[ITEM CODE]],Table2[[Item Code]:[Master Name]],8,0),"")</f>
        <v/>
      </c>
      <c r="M1296" s="41"/>
      <c r="N1296" s="66">
        <f>IFERROR(VLOOKUP(Table49[[#This Row],[ITEM CODE]],Table2[[#All],[Item Code]:[Unit Cost]],10,0),0)</f>
        <v>0</v>
      </c>
      <c r="O1296" s="134">
        <f>IFERROR(VLOOKUP(Table49[[#This Row],[ITEM CODE]],Table2[[#All],[Item Code]:[Unit Cost]],10,0),0)</f>
        <v>0</v>
      </c>
      <c r="P1296" s="56"/>
      <c r="Q1296" s="58"/>
      <c r="R1296" s="58">
        <f>Table49[[#This Row],[QUANTITY]]*Table49[[#This Row],[INV Prices]]</f>
        <v>0</v>
      </c>
      <c r="S1296" s="67"/>
      <c r="V1296" s="41"/>
      <c r="W1296" s="4" t="str">
        <f>IFERROR(VLOOKUP(Table49[[#This Row],[ITEM CODE]],Table2[[Item Code]:[Category ]],6,0),"")</f>
        <v/>
      </c>
      <c r="X1296" s="1" t="str">
        <f>IFERROR(VLOOKUP(Table49[[#This Row],[ITEM CODE]],Table2[[Item Code]:[Sub Category]],7,0),"")</f>
        <v/>
      </c>
      <c r="Y1296" s="68" t="str">
        <f>Table49[[#This Row],[PO Number]]&amp;COUNTIFS($E$5:E1296,E1296)</f>
        <v>0</v>
      </c>
    </row>
    <row r="1297" spans="1:25" ht="14.7" customHeight="1" x14ac:dyDescent="0.3">
      <c r="A1297" s="1" t="str">
        <f>IF(Table49[[#This Row],[ITEM NAME]]="","",ROW()-4)</f>
        <v/>
      </c>
      <c r="B1297" s="68"/>
      <c r="C1297" s="4" t="str">
        <f>IFERROR(VLOOKUP(B1297,Table14[],3,0),"")</f>
        <v/>
      </c>
      <c r="D1297" s="4" t="str">
        <f>IFERROR(VLOOKUP(B1297,Table14[],2,0),"")</f>
        <v/>
      </c>
      <c r="E1297" s="4"/>
      <c r="H1297" s="41" t="str">
        <f>IFERROR(VLOOKUP(Table49[[#This Row],[ITEM CODE]],Table2[[Item Code]:[Master Name]],2,0),"")</f>
        <v/>
      </c>
      <c r="I1297" s="41"/>
      <c r="J1297" s="65" t="str">
        <f>IFERROR(VLOOKUP(Table49[[#This Row],[ITEM CODE]],Table2[[Item Code]:[Master Name]],3,0),"")</f>
        <v/>
      </c>
      <c r="K1297" s="1" t="str">
        <f>IFERROR(VLOOKUP(Table49[[#This Row],[ITEM CODE]],Table2[[Item Code]:[Master Name]],9,0),"")</f>
        <v/>
      </c>
      <c r="L1297" s="1" t="str">
        <f>IFERROR(VLOOKUP(Table49[[#This Row],[ITEM CODE]],Table2[[Item Code]:[Master Name]],8,0),"")</f>
        <v/>
      </c>
      <c r="M1297" s="41"/>
      <c r="N1297" s="66">
        <f>IFERROR(VLOOKUP(Table49[[#This Row],[ITEM CODE]],Table2[[#All],[Item Code]:[Unit Cost]],10,0),0)</f>
        <v>0</v>
      </c>
      <c r="O1297" s="134">
        <f>IFERROR(VLOOKUP(Table49[[#This Row],[ITEM CODE]],Table2[[#All],[Item Code]:[Unit Cost]],10,0),0)</f>
        <v>0</v>
      </c>
      <c r="P1297" s="56"/>
      <c r="Q1297" s="58"/>
      <c r="R1297" s="58">
        <f>Table49[[#This Row],[QUANTITY]]*Table49[[#This Row],[INV Prices]]</f>
        <v>0</v>
      </c>
      <c r="S1297" s="67"/>
      <c r="V1297" s="41"/>
      <c r="W1297" s="4" t="str">
        <f>IFERROR(VLOOKUP(Table49[[#This Row],[ITEM CODE]],Table2[[Item Code]:[Category ]],6,0),"")</f>
        <v/>
      </c>
      <c r="X1297" s="1" t="str">
        <f>IFERROR(VLOOKUP(Table49[[#This Row],[ITEM CODE]],Table2[[Item Code]:[Sub Category]],7,0),"")</f>
        <v/>
      </c>
      <c r="Y1297" s="68" t="str">
        <f>Table49[[#This Row],[PO Number]]&amp;COUNTIFS($E$5:E1297,E1297)</f>
        <v>0</v>
      </c>
    </row>
    <row r="1298" spans="1:25" ht="14.7" customHeight="1" x14ac:dyDescent="0.3">
      <c r="A1298" s="1" t="str">
        <f>IF(Table49[[#This Row],[ITEM NAME]]="","",ROW()-4)</f>
        <v/>
      </c>
      <c r="B1298" s="68"/>
      <c r="C1298" s="4" t="str">
        <f>IFERROR(VLOOKUP(B1298,Table14[],3,0),"")</f>
        <v/>
      </c>
      <c r="D1298" s="4" t="str">
        <f>IFERROR(VLOOKUP(B1298,Table14[],2,0),"")</f>
        <v/>
      </c>
      <c r="E1298" s="4"/>
      <c r="H1298" s="41" t="str">
        <f>IFERROR(VLOOKUP(Table49[[#This Row],[ITEM CODE]],Table2[[Item Code]:[Master Name]],2,0),"")</f>
        <v/>
      </c>
      <c r="I1298" s="41"/>
      <c r="J1298" s="65" t="str">
        <f>IFERROR(VLOOKUP(Table49[[#This Row],[ITEM CODE]],Table2[[Item Code]:[Master Name]],3,0),"")</f>
        <v/>
      </c>
      <c r="K1298" s="1" t="str">
        <f>IFERROR(VLOOKUP(Table49[[#This Row],[ITEM CODE]],Table2[[Item Code]:[Master Name]],9,0),"")</f>
        <v/>
      </c>
      <c r="L1298" s="1" t="str">
        <f>IFERROR(VLOOKUP(Table49[[#This Row],[ITEM CODE]],Table2[[Item Code]:[Master Name]],8,0),"")</f>
        <v/>
      </c>
      <c r="M1298" s="41"/>
      <c r="N1298" s="66">
        <f>IFERROR(VLOOKUP(Table49[[#This Row],[ITEM CODE]],Table2[[#All],[Item Code]:[Unit Cost]],10,0),0)</f>
        <v>0</v>
      </c>
      <c r="O1298" s="134">
        <f>IFERROR(VLOOKUP(Table49[[#This Row],[ITEM CODE]],Table2[[#All],[Item Code]:[Unit Cost]],10,0),0)</f>
        <v>0</v>
      </c>
      <c r="P1298" s="56"/>
      <c r="Q1298" s="58"/>
      <c r="R1298" s="58">
        <f>Table49[[#This Row],[QUANTITY]]*Table49[[#This Row],[INV Prices]]</f>
        <v>0</v>
      </c>
      <c r="S1298" s="67"/>
      <c r="V1298" s="41"/>
      <c r="W1298" s="4" t="str">
        <f>IFERROR(VLOOKUP(Table49[[#This Row],[ITEM CODE]],Table2[[Item Code]:[Category ]],6,0),"")</f>
        <v/>
      </c>
      <c r="X1298" s="1" t="str">
        <f>IFERROR(VLOOKUP(Table49[[#This Row],[ITEM CODE]],Table2[[Item Code]:[Sub Category]],7,0),"")</f>
        <v/>
      </c>
      <c r="Y1298" s="68" t="str">
        <f>Table49[[#This Row],[PO Number]]&amp;COUNTIFS($E$5:E1298,E1298)</f>
        <v>0</v>
      </c>
    </row>
    <row r="1299" spans="1:25" ht="14.7" customHeight="1" x14ac:dyDescent="0.3">
      <c r="A1299" s="1" t="str">
        <f>IF(Table49[[#This Row],[ITEM NAME]]="","",ROW()-4)</f>
        <v/>
      </c>
      <c r="B1299" s="68"/>
      <c r="C1299" s="4" t="str">
        <f>IFERROR(VLOOKUP(B1299,Table14[],3,0),"")</f>
        <v/>
      </c>
      <c r="D1299" s="4" t="str">
        <f>IFERROR(VLOOKUP(B1299,Table14[],2,0),"")</f>
        <v/>
      </c>
      <c r="E1299" s="4"/>
      <c r="H1299" s="41" t="str">
        <f>IFERROR(VLOOKUP(Table49[[#This Row],[ITEM CODE]],Table2[[Item Code]:[Master Name]],2,0),"")</f>
        <v/>
      </c>
      <c r="I1299" s="41"/>
      <c r="J1299" s="65" t="str">
        <f>IFERROR(VLOOKUP(Table49[[#This Row],[ITEM CODE]],Table2[[Item Code]:[Master Name]],3,0),"")</f>
        <v/>
      </c>
      <c r="K1299" s="1" t="str">
        <f>IFERROR(VLOOKUP(Table49[[#This Row],[ITEM CODE]],Table2[[Item Code]:[Master Name]],9,0),"")</f>
        <v/>
      </c>
      <c r="L1299" s="1" t="str">
        <f>IFERROR(VLOOKUP(Table49[[#This Row],[ITEM CODE]],Table2[[Item Code]:[Master Name]],8,0),"")</f>
        <v/>
      </c>
      <c r="M1299" s="41"/>
      <c r="N1299" s="66">
        <f>IFERROR(VLOOKUP(Table49[[#This Row],[ITEM CODE]],Table2[[#All],[Item Code]:[Unit Cost]],10,0),0)</f>
        <v>0</v>
      </c>
      <c r="O1299" s="134">
        <f>IFERROR(VLOOKUP(Table49[[#This Row],[ITEM CODE]],Table2[[#All],[Item Code]:[Unit Cost]],10,0),0)</f>
        <v>0</v>
      </c>
      <c r="P1299" s="56"/>
      <c r="Q1299" s="58"/>
      <c r="R1299" s="58">
        <f>Table49[[#This Row],[QUANTITY]]*Table49[[#This Row],[INV Prices]]</f>
        <v>0</v>
      </c>
      <c r="S1299" s="67"/>
      <c r="V1299" s="41"/>
      <c r="W1299" s="4" t="str">
        <f>IFERROR(VLOOKUP(Table49[[#This Row],[ITEM CODE]],Table2[[Item Code]:[Category ]],6,0),"")</f>
        <v/>
      </c>
      <c r="X1299" s="1" t="str">
        <f>IFERROR(VLOOKUP(Table49[[#This Row],[ITEM CODE]],Table2[[Item Code]:[Sub Category]],7,0),"")</f>
        <v/>
      </c>
      <c r="Y1299" s="68" t="str">
        <f>Table49[[#This Row],[PO Number]]&amp;COUNTIFS($E$5:E1299,E1299)</f>
        <v>0</v>
      </c>
    </row>
    <row r="1300" spans="1:25" ht="14.7" customHeight="1" x14ac:dyDescent="0.3">
      <c r="A1300" s="1" t="str">
        <f>IF(Table49[[#This Row],[ITEM NAME]]="","",ROW()-4)</f>
        <v/>
      </c>
      <c r="B1300" s="68"/>
      <c r="C1300" s="4" t="str">
        <f>IFERROR(VLOOKUP(B1300,Table14[],3,0),"")</f>
        <v/>
      </c>
      <c r="D1300" s="4" t="str">
        <f>IFERROR(VLOOKUP(B1300,Table14[],2,0),"")</f>
        <v/>
      </c>
      <c r="E1300" s="4"/>
      <c r="H1300" s="41" t="str">
        <f>IFERROR(VLOOKUP(Table49[[#This Row],[ITEM CODE]],Table2[[Item Code]:[Master Name]],2,0),"")</f>
        <v/>
      </c>
      <c r="I1300" s="41"/>
      <c r="J1300" s="65" t="str">
        <f>IFERROR(VLOOKUP(Table49[[#This Row],[ITEM CODE]],Table2[[Item Code]:[Master Name]],3,0),"")</f>
        <v/>
      </c>
      <c r="K1300" s="1" t="str">
        <f>IFERROR(VLOOKUP(Table49[[#This Row],[ITEM CODE]],Table2[[Item Code]:[Master Name]],9,0),"")</f>
        <v/>
      </c>
      <c r="L1300" s="1" t="str">
        <f>IFERROR(VLOOKUP(Table49[[#This Row],[ITEM CODE]],Table2[[Item Code]:[Master Name]],8,0),"")</f>
        <v/>
      </c>
      <c r="M1300" s="41"/>
      <c r="N1300" s="66">
        <f>IFERROR(VLOOKUP(Table49[[#This Row],[ITEM CODE]],Table2[[#All],[Item Code]:[Unit Cost]],10,0),0)</f>
        <v>0</v>
      </c>
      <c r="O1300" s="134">
        <f>IFERROR(VLOOKUP(Table49[[#This Row],[ITEM CODE]],Table2[[#All],[Item Code]:[Unit Cost]],10,0),0)</f>
        <v>0</v>
      </c>
      <c r="P1300" s="56"/>
      <c r="Q1300" s="58"/>
      <c r="R1300" s="58">
        <f>Table49[[#This Row],[QUANTITY]]*Table49[[#This Row],[INV Prices]]</f>
        <v>0</v>
      </c>
      <c r="S1300" s="67"/>
      <c r="V1300" s="41"/>
      <c r="W1300" s="4" t="str">
        <f>IFERROR(VLOOKUP(Table49[[#This Row],[ITEM CODE]],Table2[[Item Code]:[Category ]],6,0),"")</f>
        <v/>
      </c>
      <c r="X1300" s="1" t="str">
        <f>IFERROR(VLOOKUP(Table49[[#This Row],[ITEM CODE]],Table2[[Item Code]:[Sub Category]],7,0),"")</f>
        <v/>
      </c>
      <c r="Y1300" s="68" t="str">
        <f>Table49[[#This Row],[PO Number]]&amp;COUNTIFS($E$5:E1300,E1300)</f>
        <v>0</v>
      </c>
    </row>
    <row r="1301" spans="1:25" ht="14.7" customHeight="1" x14ac:dyDescent="0.3">
      <c r="A1301" s="1" t="str">
        <f>IF(Table49[[#This Row],[ITEM NAME]]="","",ROW()-4)</f>
        <v/>
      </c>
      <c r="B1301" s="68"/>
      <c r="C1301" s="4" t="str">
        <f>IFERROR(VLOOKUP(B1301,Table14[],3,0),"")</f>
        <v/>
      </c>
      <c r="D1301" s="4" t="str">
        <f>IFERROR(VLOOKUP(B1301,Table14[],2,0),"")</f>
        <v/>
      </c>
      <c r="E1301" s="4"/>
      <c r="H1301" s="41" t="str">
        <f>IFERROR(VLOOKUP(Table49[[#This Row],[ITEM CODE]],Table2[[Item Code]:[Master Name]],2,0),"")</f>
        <v/>
      </c>
      <c r="I1301" s="41"/>
      <c r="J1301" s="65" t="str">
        <f>IFERROR(VLOOKUP(Table49[[#This Row],[ITEM CODE]],Table2[[Item Code]:[Master Name]],3,0),"")</f>
        <v/>
      </c>
      <c r="K1301" s="1" t="str">
        <f>IFERROR(VLOOKUP(Table49[[#This Row],[ITEM CODE]],Table2[[Item Code]:[Master Name]],9,0),"")</f>
        <v/>
      </c>
      <c r="L1301" s="1" t="str">
        <f>IFERROR(VLOOKUP(Table49[[#This Row],[ITEM CODE]],Table2[[Item Code]:[Master Name]],8,0),"")</f>
        <v/>
      </c>
      <c r="M1301" s="41"/>
      <c r="N1301" s="66">
        <f>IFERROR(VLOOKUP(Table49[[#This Row],[ITEM CODE]],Table2[[#All],[Item Code]:[Unit Cost]],10,0),0)</f>
        <v>0</v>
      </c>
      <c r="O1301" s="134">
        <f>IFERROR(VLOOKUP(Table49[[#This Row],[ITEM CODE]],Table2[[#All],[Item Code]:[Unit Cost]],10,0),0)</f>
        <v>0</v>
      </c>
      <c r="P1301" s="56"/>
      <c r="Q1301" s="58"/>
      <c r="R1301" s="58">
        <f>Table49[[#This Row],[QUANTITY]]*Table49[[#This Row],[INV Prices]]</f>
        <v>0</v>
      </c>
      <c r="S1301" s="67"/>
      <c r="V1301" s="41"/>
      <c r="W1301" s="4" t="str">
        <f>IFERROR(VLOOKUP(Table49[[#This Row],[ITEM CODE]],Table2[[Item Code]:[Category ]],6,0),"")</f>
        <v/>
      </c>
      <c r="X1301" s="1" t="str">
        <f>IFERROR(VLOOKUP(Table49[[#This Row],[ITEM CODE]],Table2[[Item Code]:[Sub Category]],7,0),"")</f>
        <v/>
      </c>
      <c r="Y1301" s="68" t="str">
        <f>Table49[[#This Row],[PO Number]]&amp;COUNTIFS($E$5:E1301,E1301)</f>
        <v>0</v>
      </c>
    </row>
    <row r="1302" spans="1:25" ht="14.7" customHeight="1" x14ac:dyDescent="0.3">
      <c r="A1302" s="1" t="str">
        <f>IF(Table49[[#This Row],[ITEM NAME]]="","",ROW()-4)</f>
        <v/>
      </c>
      <c r="B1302" s="68"/>
      <c r="C1302" s="4" t="str">
        <f>IFERROR(VLOOKUP(B1302,Table14[],3,0),"")</f>
        <v/>
      </c>
      <c r="D1302" s="4" t="str">
        <f>IFERROR(VLOOKUP(B1302,Table14[],2,0),"")</f>
        <v/>
      </c>
      <c r="E1302" s="4"/>
      <c r="H1302" s="41" t="str">
        <f>IFERROR(VLOOKUP(Table49[[#This Row],[ITEM CODE]],Table2[[Item Code]:[Master Name]],2,0),"")</f>
        <v/>
      </c>
      <c r="I1302" s="41"/>
      <c r="J1302" s="65" t="str">
        <f>IFERROR(VLOOKUP(Table49[[#This Row],[ITEM CODE]],Table2[[Item Code]:[Master Name]],3,0),"")</f>
        <v/>
      </c>
      <c r="K1302" s="1" t="str">
        <f>IFERROR(VLOOKUP(Table49[[#This Row],[ITEM CODE]],Table2[[Item Code]:[Master Name]],9,0),"")</f>
        <v/>
      </c>
      <c r="L1302" s="1" t="str">
        <f>IFERROR(VLOOKUP(Table49[[#This Row],[ITEM CODE]],Table2[[Item Code]:[Master Name]],8,0),"")</f>
        <v/>
      </c>
      <c r="M1302" s="41"/>
      <c r="N1302" s="66">
        <f>IFERROR(VLOOKUP(Table49[[#This Row],[ITEM CODE]],Table2[[#All],[Item Code]:[Unit Cost]],10,0),0)</f>
        <v>0</v>
      </c>
      <c r="O1302" s="134">
        <f>IFERROR(VLOOKUP(Table49[[#This Row],[ITEM CODE]],Table2[[#All],[Item Code]:[Unit Cost]],10,0),0)</f>
        <v>0</v>
      </c>
      <c r="P1302" s="56"/>
      <c r="Q1302" s="58"/>
      <c r="R1302" s="58">
        <f>Table49[[#This Row],[QUANTITY]]*Table49[[#This Row],[INV Prices]]</f>
        <v>0</v>
      </c>
      <c r="S1302" s="67"/>
      <c r="V1302" s="41"/>
      <c r="W1302" s="4" t="str">
        <f>IFERROR(VLOOKUP(Table49[[#This Row],[ITEM CODE]],Table2[[Item Code]:[Category ]],6,0),"")</f>
        <v/>
      </c>
      <c r="X1302" s="1" t="str">
        <f>IFERROR(VLOOKUP(Table49[[#This Row],[ITEM CODE]],Table2[[Item Code]:[Sub Category]],7,0),"")</f>
        <v/>
      </c>
      <c r="Y1302" s="68" t="str">
        <f>Table49[[#This Row],[PO Number]]&amp;COUNTIFS($E$5:E1302,E1302)</f>
        <v>0</v>
      </c>
    </row>
    <row r="1303" spans="1:25" ht="14.7" customHeight="1" x14ac:dyDescent="0.3">
      <c r="A1303" s="1" t="str">
        <f>IF(Table49[[#This Row],[ITEM NAME]]="","",ROW()-4)</f>
        <v/>
      </c>
      <c r="B1303" s="68"/>
      <c r="C1303" s="4" t="str">
        <f>IFERROR(VLOOKUP(B1303,Table14[],3,0),"")</f>
        <v/>
      </c>
      <c r="D1303" s="4" t="str">
        <f>IFERROR(VLOOKUP(B1303,Table14[],2,0),"")</f>
        <v/>
      </c>
      <c r="E1303" s="4"/>
      <c r="H1303" s="41" t="str">
        <f>IFERROR(VLOOKUP(Table49[[#This Row],[ITEM CODE]],Table2[[Item Code]:[Master Name]],2,0),"")</f>
        <v/>
      </c>
      <c r="I1303" s="41"/>
      <c r="J1303" s="65" t="str">
        <f>IFERROR(VLOOKUP(Table49[[#This Row],[ITEM CODE]],Table2[[Item Code]:[Master Name]],3,0),"")</f>
        <v/>
      </c>
      <c r="K1303" s="1" t="str">
        <f>IFERROR(VLOOKUP(Table49[[#This Row],[ITEM CODE]],Table2[[Item Code]:[Master Name]],9,0),"")</f>
        <v/>
      </c>
      <c r="L1303" s="1" t="str">
        <f>IFERROR(VLOOKUP(Table49[[#This Row],[ITEM CODE]],Table2[[Item Code]:[Master Name]],8,0),"")</f>
        <v/>
      </c>
      <c r="M1303" s="41"/>
      <c r="N1303" s="66">
        <f>IFERROR(VLOOKUP(Table49[[#This Row],[ITEM CODE]],Table2[[#All],[Item Code]:[Unit Cost]],10,0),0)</f>
        <v>0</v>
      </c>
      <c r="O1303" s="134">
        <f>IFERROR(VLOOKUP(Table49[[#This Row],[ITEM CODE]],Table2[[#All],[Item Code]:[Unit Cost]],10,0),0)</f>
        <v>0</v>
      </c>
      <c r="P1303" s="56"/>
      <c r="Q1303" s="58"/>
      <c r="R1303" s="58">
        <f>Table49[[#This Row],[QUANTITY]]*Table49[[#This Row],[INV Prices]]</f>
        <v>0</v>
      </c>
      <c r="S1303" s="67"/>
      <c r="V1303" s="41"/>
      <c r="W1303" s="4" t="str">
        <f>IFERROR(VLOOKUP(Table49[[#This Row],[ITEM CODE]],Table2[[Item Code]:[Category ]],6,0),"")</f>
        <v/>
      </c>
      <c r="X1303" s="1" t="str">
        <f>IFERROR(VLOOKUP(Table49[[#This Row],[ITEM CODE]],Table2[[Item Code]:[Sub Category]],7,0),"")</f>
        <v/>
      </c>
      <c r="Y1303" s="68" t="str">
        <f>Table49[[#This Row],[PO Number]]&amp;COUNTIFS($E$5:E1303,E1303)</f>
        <v>0</v>
      </c>
    </row>
    <row r="1304" spans="1:25" ht="14.7" customHeight="1" x14ac:dyDescent="0.3">
      <c r="A1304" s="1" t="str">
        <f>IF(Table49[[#This Row],[ITEM NAME]]="","",ROW()-4)</f>
        <v/>
      </c>
      <c r="B1304" s="68"/>
      <c r="C1304" s="4" t="str">
        <f>IFERROR(VLOOKUP(B1304,Table14[],3,0),"")</f>
        <v/>
      </c>
      <c r="D1304" s="4" t="str">
        <f>IFERROR(VLOOKUP(B1304,Table14[],2,0),"")</f>
        <v/>
      </c>
      <c r="E1304" s="4"/>
      <c r="H1304" s="41" t="str">
        <f>IFERROR(VLOOKUP(Table49[[#This Row],[ITEM CODE]],Table2[[Item Code]:[Master Name]],2,0),"")</f>
        <v/>
      </c>
      <c r="I1304" s="41"/>
      <c r="J1304" s="65" t="str">
        <f>IFERROR(VLOOKUP(Table49[[#This Row],[ITEM CODE]],Table2[[Item Code]:[Master Name]],3,0),"")</f>
        <v/>
      </c>
      <c r="K1304" s="1" t="str">
        <f>IFERROR(VLOOKUP(Table49[[#This Row],[ITEM CODE]],Table2[[Item Code]:[Master Name]],9,0),"")</f>
        <v/>
      </c>
      <c r="L1304" s="1" t="str">
        <f>IFERROR(VLOOKUP(Table49[[#This Row],[ITEM CODE]],Table2[[Item Code]:[Master Name]],8,0),"")</f>
        <v/>
      </c>
      <c r="M1304" s="41"/>
      <c r="N1304" s="66">
        <f>IFERROR(VLOOKUP(Table49[[#This Row],[ITEM CODE]],Table2[[#All],[Item Code]:[Unit Cost]],10,0),0)</f>
        <v>0</v>
      </c>
      <c r="O1304" s="134">
        <f>IFERROR(VLOOKUP(Table49[[#This Row],[ITEM CODE]],Table2[[#All],[Item Code]:[Unit Cost]],10,0),0)</f>
        <v>0</v>
      </c>
      <c r="P1304" s="56"/>
      <c r="Q1304" s="58"/>
      <c r="R1304" s="58">
        <f>Table49[[#This Row],[QUANTITY]]*Table49[[#This Row],[INV Prices]]</f>
        <v>0</v>
      </c>
      <c r="S1304" s="67"/>
      <c r="V1304" s="41"/>
      <c r="W1304" s="4" t="str">
        <f>IFERROR(VLOOKUP(Table49[[#This Row],[ITEM CODE]],Table2[[Item Code]:[Category ]],6,0),"")</f>
        <v/>
      </c>
      <c r="X1304" s="1" t="str">
        <f>IFERROR(VLOOKUP(Table49[[#This Row],[ITEM CODE]],Table2[[Item Code]:[Sub Category]],7,0),"")</f>
        <v/>
      </c>
      <c r="Y1304" s="68" t="str">
        <f>Table49[[#This Row],[PO Number]]&amp;COUNTIFS($E$5:E1304,E1304)</f>
        <v>0</v>
      </c>
    </row>
    <row r="1305" spans="1:25" ht="14.7" customHeight="1" x14ac:dyDescent="0.3">
      <c r="A1305" s="1" t="str">
        <f>IF(Table49[[#This Row],[ITEM NAME]]="","",ROW()-4)</f>
        <v/>
      </c>
      <c r="B1305" s="68"/>
      <c r="C1305" s="4" t="str">
        <f>IFERROR(VLOOKUP(B1305,Table14[],3,0),"")</f>
        <v/>
      </c>
      <c r="D1305" s="4" t="str">
        <f>IFERROR(VLOOKUP(B1305,Table14[],2,0),"")</f>
        <v/>
      </c>
      <c r="E1305" s="4"/>
      <c r="H1305" s="41" t="str">
        <f>IFERROR(VLOOKUP(Table49[[#This Row],[ITEM CODE]],Table2[[Item Code]:[Master Name]],2,0),"")</f>
        <v/>
      </c>
      <c r="I1305" s="41"/>
      <c r="J1305" s="65" t="str">
        <f>IFERROR(VLOOKUP(Table49[[#This Row],[ITEM CODE]],Table2[[Item Code]:[Master Name]],3,0),"")</f>
        <v/>
      </c>
      <c r="K1305" s="1" t="str">
        <f>IFERROR(VLOOKUP(Table49[[#This Row],[ITEM CODE]],Table2[[Item Code]:[Master Name]],9,0),"")</f>
        <v/>
      </c>
      <c r="L1305" s="1" t="str">
        <f>IFERROR(VLOOKUP(Table49[[#This Row],[ITEM CODE]],Table2[[Item Code]:[Master Name]],8,0),"")</f>
        <v/>
      </c>
      <c r="M1305" s="41"/>
      <c r="N1305" s="66">
        <f>IFERROR(VLOOKUP(Table49[[#This Row],[ITEM CODE]],Table2[[#All],[Item Code]:[Unit Cost]],10,0),0)</f>
        <v>0</v>
      </c>
      <c r="O1305" s="134">
        <f>IFERROR(VLOOKUP(Table49[[#This Row],[ITEM CODE]],Table2[[#All],[Item Code]:[Unit Cost]],10,0),0)</f>
        <v>0</v>
      </c>
      <c r="P1305" s="56"/>
      <c r="Q1305" s="58"/>
      <c r="R1305" s="58">
        <f>Table49[[#This Row],[QUANTITY]]*Table49[[#This Row],[INV Prices]]</f>
        <v>0</v>
      </c>
      <c r="S1305" s="67"/>
      <c r="V1305" s="41"/>
      <c r="W1305" s="4" t="str">
        <f>IFERROR(VLOOKUP(Table49[[#This Row],[ITEM CODE]],Table2[[Item Code]:[Category ]],6,0),"")</f>
        <v/>
      </c>
      <c r="X1305" s="1" t="str">
        <f>IFERROR(VLOOKUP(Table49[[#This Row],[ITEM CODE]],Table2[[Item Code]:[Sub Category]],7,0),"")</f>
        <v/>
      </c>
      <c r="Y1305" s="68" t="str">
        <f>Table49[[#This Row],[PO Number]]&amp;COUNTIFS($E$5:E1305,E1305)</f>
        <v>0</v>
      </c>
    </row>
    <row r="1306" spans="1:25" ht="14.7" customHeight="1" x14ac:dyDescent="0.3">
      <c r="A1306" s="1" t="str">
        <f>IF(Table49[[#This Row],[ITEM NAME]]="","",ROW()-4)</f>
        <v/>
      </c>
      <c r="B1306" s="68"/>
      <c r="C1306" s="4" t="str">
        <f>IFERROR(VLOOKUP(B1306,Table14[],3,0),"")</f>
        <v/>
      </c>
      <c r="D1306" s="4" t="str">
        <f>IFERROR(VLOOKUP(B1306,Table14[],2,0),"")</f>
        <v/>
      </c>
      <c r="E1306" s="4"/>
      <c r="H1306" s="41" t="str">
        <f>IFERROR(VLOOKUP(Table49[[#This Row],[ITEM CODE]],Table2[[Item Code]:[Master Name]],2,0),"")</f>
        <v/>
      </c>
      <c r="I1306" s="41"/>
      <c r="J1306" s="65" t="str">
        <f>IFERROR(VLOOKUP(Table49[[#This Row],[ITEM CODE]],Table2[[Item Code]:[Master Name]],3,0),"")</f>
        <v/>
      </c>
      <c r="K1306" s="1" t="str">
        <f>IFERROR(VLOOKUP(Table49[[#This Row],[ITEM CODE]],Table2[[Item Code]:[Master Name]],9,0),"")</f>
        <v/>
      </c>
      <c r="L1306" s="1" t="str">
        <f>IFERROR(VLOOKUP(Table49[[#This Row],[ITEM CODE]],Table2[[Item Code]:[Master Name]],8,0),"")</f>
        <v/>
      </c>
      <c r="M1306" s="41"/>
      <c r="N1306" s="66">
        <f>IFERROR(VLOOKUP(Table49[[#This Row],[ITEM CODE]],Table2[[#All],[Item Code]:[Unit Cost]],10,0),0)</f>
        <v>0</v>
      </c>
      <c r="O1306" s="134">
        <f>IFERROR(VLOOKUP(Table49[[#This Row],[ITEM CODE]],Table2[[#All],[Item Code]:[Unit Cost]],10,0),0)</f>
        <v>0</v>
      </c>
      <c r="P1306" s="56"/>
      <c r="Q1306" s="58"/>
      <c r="R1306" s="58">
        <f>Table49[[#This Row],[QUANTITY]]*Table49[[#This Row],[INV Prices]]</f>
        <v>0</v>
      </c>
      <c r="S1306" s="67"/>
      <c r="V1306" s="41"/>
      <c r="W1306" s="4" t="str">
        <f>IFERROR(VLOOKUP(Table49[[#This Row],[ITEM CODE]],Table2[[Item Code]:[Category ]],6,0),"")</f>
        <v/>
      </c>
      <c r="X1306" s="1" t="str">
        <f>IFERROR(VLOOKUP(Table49[[#This Row],[ITEM CODE]],Table2[[Item Code]:[Sub Category]],7,0),"")</f>
        <v/>
      </c>
      <c r="Y1306" s="68" t="str">
        <f>Table49[[#This Row],[PO Number]]&amp;COUNTIFS($E$5:E1306,E1306)</f>
        <v>0</v>
      </c>
    </row>
    <row r="1307" spans="1:25" ht="14.7" customHeight="1" x14ac:dyDescent="0.3">
      <c r="A1307" s="1" t="str">
        <f>IF(Table49[[#This Row],[ITEM NAME]]="","",ROW()-4)</f>
        <v/>
      </c>
      <c r="B1307" s="68"/>
      <c r="C1307" s="4" t="str">
        <f>IFERROR(VLOOKUP(B1307,Table14[],3,0),"")</f>
        <v/>
      </c>
      <c r="D1307" s="4" t="str">
        <f>IFERROR(VLOOKUP(B1307,Table14[],2,0),"")</f>
        <v/>
      </c>
      <c r="E1307" s="4"/>
      <c r="H1307" s="41" t="str">
        <f>IFERROR(VLOOKUP(Table49[[#This Row],[ITEM CODE]],Table2[[Item Code]:[Master Name]],2,0),"")</f>
        <v/>
      </c>
      <c r="I1307" s="41"/>
      <c r="J1307" s="65" t="str">
        <f>IFERROR(VLOOKUP(Table49[[#This Row],[ITEM CODE]],Table2[[Item Code]:[Master Name]],3,0),"")</f>
        <v/>
      </c>
      <c r="K1307" s="1" t="str">
        <f>IFERROR(VLOOKUP(Table49[[#This Row],[ITEM CODE]],Table2[[Item Code]:[Master Name]],9,0),"")</f>
        <v/>
      </c>
      <c r="L1307" s="1" t="str">
        <f>IFERROR(VLOOKUP(Table49[[#This Row],[ITEM CODE]],Table2[[Item Code]:[Master Name]],8,0),"")</f>
        <v/>
      </c>
      <c r="M1307" s="41"/>
      <c r="N1307" s="66">
        <f>IFERROR(VLOOKUP(Table49[[#This Row],[ITEM CODE]],Table2[[#All],[Item Code]:[Unit Cost]],10,0),0)</f>
        <v>0</v>
      </c>
      <c r="O1307" s="134">
        <f>IFERROR(VLOOKUP(Table49[[#This Row],[ITEM CODE]],Table2[[#All],[Item Code]:[Unit Cost]],10,0),0)</f>
        <v>0</v>
      </c>
      <c r="P1307" s="56"/>
      <c r="Q1307" s="58"/>
      <c r="R1307" s="58">
        <f>Table49[[#This Row],[QUANTITY]]*Table49[[#This Row],[INV Prices]]</f>
        <v>0</v>
      </c>
      <c r="S1307" s="67"/>
      <c r="V1307" s="41"/>
      <c r="W1307" s="4" t="str">
        <f>IFERROR(VLOOKUP(Table49[[#This Row],[ITEM CODE]],Table2[[Item Code]:[Category ]],6,0),"")</f>
        <v/>
      </c>
      <c r="X1307" s="1" t="str">
        <f>IFERROR(VLOOKUP(Table49[[#This Row],[ITEM CODE]],Table2[[Item Code]:[Sub Category]],7,0),"")</f>
        <v/>
      </c>
      <c r="Y1307" s="68" t="str">
        <f>Table49[[#This Row],[PO Number]]&amp;COUNTIFS($E$5:E1307,E1307)</f>
        <v>0</v>
      </c>
    </row>
    <row r="1308" spans="1:25" ht="14.7" customHeight="1" x14ac:dyDescent="0.3">
      <c r="A1308" s="1" t="str">
        <f>IF(Table49[[#This Row],[ITEM NAME]]="","",ROW()-4)</f>
        <v/>
      </c>
      <c r="B1308" s="68"/>
      <c r="C1308" s="4" t="str">
        <f>IFERROR(VLOOKUP(B1308,Table14[],3,0),"")</f>
        <v/>
      </c>
      <c r="D1308" s="4" t="str">
        <f>IFERROR(VLOOKUP(B1308,Table14[],2,0),"")</f>
        <v/>
      </c>
      <c r="E1308" s="4"/>
      <c r="H1308" s="41" t="str">
        <f>IFERROR(VLOOKUP(Table49[[#This Row],[ITEM CODE]],Table2[[Item Code]:[Master Name]],2,0),"")</f>
        <v/>
      </c>
      <c r="I1308" s="41"/>
      <c r="J1308" s="65" t="str">
        <f>IFERROR(VLOOKUP(Table49[[#This Row],[ITEM CODE]],Table2[[Item Code]:[Master Name]],3,0),"")</f>
        <v/>
      </c>
      <c r="K1308" s="1" t="str">
        <f>IFERROR(VLOOKUP(Table49[[#This Row],[ITEM CODE]],Table2[[Item Code]:[Master Name]],9,0),"")</f>
        <v/>
      </c>
      <c r="L1308" s="1" t="str">
        <f>IFERROR(VLOOKUP(Table49[[#This Row],[ITEM CODE]],Table2[[Item Code]:[Master Name]],8,0),"")</f>
        <v/>
      </c>
      <c r="M1308" s="41"/>
      <c r="N1308" s="66">
        <f>IFERROR(VLOOKUP(Table49[[#This Row],[ITEM CODE]],Table2[[#All],[Item Code]:[Unit Cost]],10,0),0)</f>
        <v>0</v>
      </c>
      <c r="O1308" s="134">
        <f>IFERROR(VLOOKUP(Table49[[#This Row],[ITEM CODE]],Table2[[#All],[Item Code]:[Unit Cost]],10,0),0)</f>
        <v>0</v>
      </c>
      <c r="P1308" s="56"/>
      <c r="Q1308" s="58"/>
      <c r="R1308" s="58">
        <f>Table49[[#This Row],[QUANTITY]]*Table49[[#This Row],[INV Prices]]</f>
        <v>0</v>
      </c>
      <c r="S1308" s="67"/>
      <c r="V1308" s="41"/>
      <c r="W1308" s="4" t="str">
        <f>IFERROR(VLOOKUP(Table49[[#This Row],[ITEM CODE]],Table2[[Item Code]:[Category ]],6,0),"")</f>
        <v/>
      </c>
      <c r="X1308" s="1" t="str">
        <f>IFERROR(VLOOKUP(Table49[[#This Row],[ITEM CODE]],Table2[[Item Code]:[Sub Category]],7,0),"")</f>
        <v/>
      </c>
      <c r="Y1308" s="68" t="str">
        <f>Table49[[#This Row],[PO Number]]&amp;COUNTIFS($E$5:E1308,E1308)</f>
        <v>0</v>
      </c>
    </row>
    <row r="1309" spans="1:25" ht="14.7" customHeight="1" x14ac:dyDescent="0.3">
      <c r="A1309" s="1" t="str">
        <f>IF(Table49[[#This Row],[ITEM NAME]]="","",ROW()-4)</f>
        <v/>
      </c>
      <c r="B1309" s="68"/>
      <c r="C1309" s="4" t="str">
        <f>IFERROR(VLOOKUP(B1309,Table14[],3,0),"")</f>
        <v/>
      </c>
      <c r="D1309" s="4" t="str">
        <f>IFERROR(VLOOKUP(B1309,Table14[],2,0),"")</f>
        <v/>
      </c>
      <c r="E1309" s="4"/>
      <c r="H1309" s="41" t="str">
        <f>IFERROR(VLOOKUP(Table49[[#This Row],[ITEM CODE]],Table2[[Item Code]:[Master Name]],2,0),"")</f>
        <v/>
      </c>
      <c r="I1309" s="41"/>
      <c r="J1309" s="65" t="str">
        <f>IFERROR(VLOOKUP(Table49[[#This Row],[ITEM CODE]],Table2[[Item Code]:[Master Name]],3,0),"")</f>
        <v/>
      </c>
      <c r="K1309" s="1" t="str">
        <f>IFERROR(VLOOKUP(Table49[[#This Row],[ITEM CODE]],Table2[[Item Code]:[Master Name]],9,0),"")</f>
        <v/>
      </c>
      <c r="L1309" s="1" t="str">
        <f>IFERROR(VLOOKUP(Table49[[#This Row],[ITEM CODE]],Table2[[Item Code]:[Master Name]],8,0),"")</f>
        <v/>
      </c>
      <c r="M1309" s="41"/>
      <c r="N1309" s="66">
        <f>IFERROR(VLOOKUP(Table49[[#This Row],[ITEM CODE]],Table2[[#All],[Item Code]:[Unit Cost]],10,0),0)</f>
        <v>0</v>
      </c>
      <c r="O1309" s="134">
        <f>IFERROR(VLOOKUP(Table49[[#This Row],[ITEM CODE]],Table2[[#All],[Item Code]:[Unit Cost]],10,0),0)</f>
        <v>0</v>
      </c>
      <c r="P1309" s="56"/>
      <c r="Q1309" s="58"/>
      <c r="R1309" s="58">
        <f>Table49[[#This Row],[QUANTITY]]*Table49[[#This Row],[INV Prices]]</f>
        <v>0</v>
      </c>
      <c r="S1309" s="67"/>
      <c r="V1309" s="41"/>
      <c r="W1309" s="4" t="str">
        <f>IFERROR(VLOOKUP(Table49[[#This Row],[ITEM CODE]],Table2[[Item Code]:[Category ]],6,0),"")</f>
        <v/>
      </c>
      <c r="X1309" s="1" t="str">
        <f>IFERROR(VLOOKUP(Table49[[#This Row],[ITEM CODE]],Table2[[Item Code]:[Sub Category]],7,0),"")</f>
        <v/>
      </c>
      <c r="Y1309" s="68" t="str">
        <f>Table49[[#This Row],[PO Number]]&amp;COUNTIFS($E$5:E1309,E1309)</f>
        <v>0</v>
      </c>
    </row>
    <row r="1310" spans="1:25" ht="14.7" customHeight="1" x14ac:dyDescent="0.3">
      <c r="A1310" s="1" t="str">
        <f>IF(Table49[[#This Row],[ITEM NAME]]="","",ROW()-4)</f>
        <v/>
      </c>
      <c r="B1310" s="68"/>
      <c r="C1310" s="4" t="str">
        <f>IFERROR(VLOOKUP(B1310,Table14[],3,0),"")</f>
        <v/>
      </c>
      <c r="D1310" s="4" t="str">
        <f>IFERROR(VLOOKUP(B1310,Table14[],2,0),"")</f>
        <v/>
      </c>
      <c r="E1310" s="4"/>
      <c r="H1310" s="41" t="str">
        <f>IFERROR(VLOOKUP(Table49[[#This Row],[ITEM CODE]],Table2[[Item Code]:[Master Name]],2,0),"")</f>
        <v/>
      </c>
      <c r="I1310" s="41"/>
      <c r="J1310" s="65" t="str">
        <f>IFERROR(VLOOKUP(Table49[[#This Row],[ITEM CODE]],Table2[[Item Code]:[Master Name]],3,0),"")</f>
        <v/>
      </c>
      <c r="K1310" s="1" t="str">
        <f>IFERROR(VLOOKUP(Table49[[#This Row],[ITEM CODE]],Table2[[Item Code]:[Master Name]],9,0),"")</f>
        <v/>
      </c>
      <c r="L1310" s="1" t="str">
        <f>IFERROR(VLOOKUP(Table49[[#This Row],[ITEM CODE]],Table2[[Item Code]:[Master Name]],8,0),"")</f>
        <v/>
      </c>
      <c r="M1310" s="41"/>
      <c r="N1310" s="66">
        <f>IFERROR(VLOOKUP(Table49[[#This Row],[ITEM CODE]],Table2[[#All],[Item Code]:[Unit Cost]],10,0),0)</f>
        <v>0</v>
      </c>
      <c r="O1310" s="134">
        <f>IFERROR(VLOOKUP(Table49[[#This Row],[ITEM CODE]],Table2[[#All],[Item Code]:[Unit Cost]],10,0),0)</f>
        <v>0</v>
      </c>
      <c r="P1310" s="56"/>
      <c r="Q1310" s="58"/>
      <c r="R1310" s="58">
        <f>Table49[[#This Row],[QUANTITY]]*Table49[[#This Row],[INV Prices]]</f>
        <v>0</v>
      </c>
      <c r="S1310" s="67"/>
      <c r="V1310" s="41"/>
      <c r="W1310" s="4" t="str">
        <f>IFERROR(VLOOKUP(Table49[[#This Row],[ITEM CODE]],Table2[[Item Code]:[Category ]],6,0),"")</f>
        <v/>
      </c>
      <c r="X1310" s="1" t="str">
        <f>IFERROR(VLOOKUP(Table49[[#This Row],[ITEM CODE]],Table2[[Item Code]:[Sub Category]],7,0),"")</f>
        <v/>
      </c>
      <c r="Y1310" s="68" t="str">
        <f>Table49[[#This Row],[PO Number]]&amp;COUNTIFS($E$5:E1310,E1310)</f>
        <v>0</v>
      </c>
    </row>
    <row r="1311" spans="1:25" ht="14.7" customHeight="1" x14ac:dyDescent="0.3">
      <c r="A1311" s="1" t="str">
        <f>IF(Table49[[#This Row],[ITEM NAME]]="","",ROW()-4)</f>
        <v/>
      </c>
      <c r="B1311" s="68"/>
      <c r="C1311" s="4" t="str">
        <f>IFERROR(VLOOKUP(B1311,Table14[],3,0),"")</f>
        <v/>
      </c>
      <c r="D1311" s="4" t="str">
        <f>IFERROR(VLOOKUP(B1311,Table14[],2,0),"")</f>
        <v/>
      </c>
      <c r="E1311" s="4"/>
      <c r="H1311" s="41" t="str">
        <f>IFERROR(VLOOKUP(Table49[[#This Row],[ITEM CODE]],Table2[[Item Code]:[Master Name]],2,0),"")</f>
        <v/>
      </c>
      <c r="I1311" s="41"/>
      <c r="J1311" s="65" t="str">
        <f>IFERROR(VLOOKUP(Table49[[#This Row],[ITEM CODE]],Table2[[Item Code]:[Master Name]],3,0),"")</f>
        <v/>
      </c>
      <c r="K1311" s="1" t="str">
        <f>IFERROR(VLOOKUP(Table49[[#This Row],[ITEM CODE]],Table2[[Item Code]:[Master Name]],9,0),"")</f>
        <v/>
      </c>
      <c r="L1311" s="1" t="str">
        <f>IFERROR(VLOOKUP(Table49[[#This Row],[ITEM CODE]],Table2[[Item Code]:[Master Name]],8,0),"")</f>
        <v/>
      </c>
      <c r="M1311" s="41"/>
      <c r="N1311" s="66">
        <f>IFERROR(VLOOKUP(Table49[[#This Row],[ITEM CODE]],Table2[[#All],[Item Code]:[Unit Cost]],10,0),0)</f>
        <v>0</v>
      </c>
      <c r="O1311" s="134">
        <f>IFERROR(VLOOKUP(Table49[[#This Row],[ITEM CODE]],Table2[[#All],[Item Code]:[Unit Cost]],10,0),0)</f>
        <v>0</v>
      </c>
      <c r="P1311" s="56"/>
      <c r="Q1311" s="58"/>
      <c r="R1311" s="58">
        <f>Table49[[#This Row],[QUANTITY]]*Table49[[#This Row],[INV Prices]]</f>
        <v>0</v>
      </c>
      <c r="S1311" s="67"/>
      <c r="V1311" s="41"/>
      <c r="W1311" s="4" t="str">
        <f>IFERROR(VLOOKUP(Table49[[#This Row],[ITEM CODE]],Table2[[Item Code]:[Category ]],6,0),"")</f>
        <v/>
      </c>
      <c r="X1311" s="1" t="str">
        <f>IFERROR(VLOOKUP(Table49[[#This Row],[ITEM CODE]],Table2[[Item Code]:[Sub Category]],7,0),"")</f>
        <v/>
      </c>
      <c r="Y1311" s="68" t="str">
        <f>Table49[[#This Row],[PO Number]]&amp;COUNTIFS($E$5:E1311,E1311)</f>
        <v>0</v>
      </c>
    </row>
    <row r="1312" spans="1:25" ht="14.7" customHeight="1" x14ac:dyDescent="0.3">
      <c r="A1312" s="1" t="str">
        <f>IF(Table49[[#This Row],[ITEM NAME]]="","",ROW()-4)</f>
        <v/>
      </c>
      <c r="B1312" s="68"/>
      <c r="C1312" s="4" t="str">
        <f>IFERROR(VLOOKUP(B1312,Table14[],3,0),"")</f>
        <v/>
      </c>
      <c r="D1312" s="4" t="str">
        <f>IFERROR(VLOOKUP(B1312,Table14[],2,0),"")</f>
        <v/>
      </c>
      <c r="E1312" s="4"/>
      <c r="H1312" s="41" t="str">
        <f>IFERROR(VLOOKUP(Table49[[#This Row],[ITEM CODE]],Table2[[Item Code]:[Master Name]],2,0),"")</f>
        <v/>
      </c>
      <c r="I1312" s="41"/>
      <c r="J1312" s="65" t="str">
        <f>IFERROR(VLOOKUP(Table49[[#This Row],[ITEM CODE]],Table2[[Item Code]:[Master Name]],3,0),"")</f>
        <v/>
      </c>
      <c r="K1312" s="1" t="str">
        <f>IFERROR(VLOOKUP(Table49[[#This Row],[ITEM CODE]],Table2[[Item Code]:[Master Name]],9,0),"")</f>
        <v/>
      </c>
      <c r="L1312" s="1" t="str">
        <f>IFERROR(VLOOKUP(Table49[[#This Row],[ITEM CODE]],Table2[[Item Code]:[Master Name]],8,0),"")</f>
        <v/>
      </c>
      <c r="M1312" s="41"/>
      <c r="N1312" s="66">
        <f>IFERROR(VLOOKUP(Table49[[#This Row],[ITEM CODE]],Table2[[#All],[Item Code]:[Unit Cost]],10,0),0)</f>
        <v>0</v>
      </c>
      <c r="O1312" s="134">
        <f>IFERROR(VLOOKUP(Table49[[#This Row],[ITEM CODE]],Table2[[#All],[Item Code]:[Unit Cost]],10,0),0)</f>
        <v>0</v>
      </c>
      <c r="P1312" s="56"/>
      <c r="Q1312" s="58"/>
      <c r="R1312" s="58">
        <f>Table49[[#This Row],[QUANTITY]]*Table49[[#This Row],[INV Prices]]</f>
        <v>0</v>
      </c>
      <c r="S1312" s="67"/>
      <c r="V1312" s="41"/>
      <c r="W1312" s="4" t="str">
        <f>IFERROR(VLOOKUP(Table49[[#This Row],[ITEM CODE]],Table2[[Item Code]:[Category ]],6,0),"")</f>
        <v/>
      </c>
      <c r="X1312" s="1" t="str">
        <f>IFERROR(VLOOKUP(Table49[[#This Row],[ITEM CODE]],Table2[[Item Code]:[Sub Category]],7,0),"")</f>
        <v/>
      </c>
      <c r="Y1312" s="68" t="str">
        <f>Table49[[#This Row],[PO Number]]&amp;COUNTIFS($E$5:E1312,E1312)</f>
        <v>0</v>
      </c>
    </row>
    <row r="1313" spans="1:25" ht="14.7" customHeight="1" x14ac:dyDescent="0.3">
      <c r="A1313" s="1" t="str">
        <f>IF(Table49[[#This Row],[ITEM NAME]]="","",ROW()-4)</f>
        <v/>
      </c>
      <c r="B1313" s="68"/>
      <c r="C1313" s="4" t="str">
        <f>IFERROR(VLOOKUP(B1313,Table14[],3,0),"")</f>
        <v/>
      </c>
      <c r="D1313" s="4" t="str">
        <f>IFERROR(VLOOKUP(B1313,Table14[],2,0),"")</f>
        <v/>
      </c>
      <c r="E1313" s="4"/>
      <c r="H1313" s="41" t="str">
        <f>IFERROR(VLOOKUP(Table49[[#This Row],[ITEM CODE]],Table2[[Item Code]:[Master Name]],2,0),"")</f>
        <v/>
      </c>
      <c r="I1313" s="41"/>
      <c r="J1313" s="65" t="str">
        <f>IFERROR(VLOOKUP(Table49[[#This Row],[ITEM CODE]],Table2[[Item Code]:[Master Name]],3,0),"")</f>
        <v/>
      </c>
      <c r="K1313" s="1" t="str">
        <f>IFERROR(VLOOKUP(Table49[[#This Row],[ITEM CODE]],Table2[[Item Code]:[Master Name]],9,0),"")</f>
        <v/>
      </c>
      <c r="L1313" s="1" t="str">
        <f>IFERROR(VLOOKUP(Table49[[#This Row],[ITEM CODE]],Table2[[Item Code]:[Master Name]],8,0),"")</f>
        <v/>
      </c>
      <c r="M1313" s="41"/>
      <c r="N1313" s="66">
        <f>IFERROR(VLOOKUP(Table49[[#This Row],[ITEM CODE]],Table2[[#All],[Item Code]:[Unit Cost]],10,0),0)</f>
        <v>0</v>
      </c>
      <c r="O1313" s="134">
        <f>IFERROR(VLOOKUP(Table49[[#This Row],[ITEM CODE]],Table2[[#All],[Item Code]:[Unit Cost]],10,0),0)</f>
        <v>0</v>
      </c>
      <c r="P1313" s="56"/>
      <c r="Q1313" s="58"/>
      <c r="R1313" s="58">
        <f>Table49[[#This Row],[QUANTITY]]*Table49[[#This Row],[INV Prices]]</f>
        <v>0</v>
      </c>
      <c r="S1313" s="67"/>
      <c r="V1313" s="41"/>
      <c r="W1313" s="4" t="str">
        <f>IFERROR(VLOOKUP(Table49[[#This Row],[ITEM CODE]],Table2[[Item Code]:[Category ]],6,0),"")</f>
        <v/>
      </c>
      <c r="X1313" s="1" t="str">
        <f>IFERROR(VLOOKUP(Table49[[#This Row],[ITEM CODE]],Table2[[Item Code]:[Sub Category]],7,0),"")</f>
        <v/>
      </c>
      <c r="Y1313" s="68" t="str">
        <f>Table49[[#This Row],[PO Number]]&amp;COUNTIFS($E$5:E1313,E1313)</f>
        <v>0</v>
      </c>
    </row>
    <row r="1314" spans="1:25" ht="14.7" customHeight="1" x14ac:dyDescent="0.3">
      <c r="A1314" s="1" t="str">
        <f>IF(Table49[[#This Row],[ITEM NAME]]="","",ROW()-4)</f>
        <v/>
      </c>
      <c r="B1314" s="68"/>
      <c r="C1314" s="4" t="str">
        <f>IFERROR(VLOOKUP(B1314,Table14[],3,0),"")</f>
        <v/>
      </c>
      <c r="D1314" s="4" t="str">
        <f>IFERROR(VLOOKUP(B1314,Table14[],2,0),"")</f>
        <v/>
      </c>
      <c r="E1314" s="4"/>
      <c r="H1314" s="41" t="str">
        <f>IFERROR(VLOOKUP(Table49[[#This Row],[ITEM CODE]],Table2[[Item Code]:[Master Name]],2,0),"")</f>
        <v/>
      </c>
      <c r="I1314" s="41"/>
      <c r="J1314" s="65" t="str">
        <f>IFERROR(VLOOKUP(Table49[[#This Row],[ITEM CODE]],Table2[[Item Code]:[Master Name]],3,0),"")</f>
        <v/>
      </c>
      <c r="K1314" s="1" t="str">
        <f>IFERROR(VLOOKUP(Table49[[#This Row],[ITEM CODE]],Table2[[Item Code]:[Master Name]],9,0),"")</f>
        <v/>
      </c>
      <c r="L1314" s="1" t="str">
        <f>IFERROR(VLOOKUP(Table49[[#This Row],[ITEM CODE]],Table2[[Item Code]:[Master Name]],8,0),"")</f>
        <v/>
      </c>
      <c r="M1314" s="41"/>
      <c r="N1314" s="66">
        <f>IFERROR(VLOOKUP(Table49[[#This Row],[ITEM CODE]],Table2[[#All],[Item Code]:[Unit Cost]],10,0),0)</f>
        <v>0</v>
      </c>
      <c r="O1314" s="134">
        <f>IFERROR(VLOOKUP(Table49[[#This Row],[ITEM CODE]],Table2[[#All],[Item Code]:[Unit Cost]],10,0),0)</f>
        <v>0</v>
      </c>
      <c r="P1314" s="56"/>
      <c r="Q1314" s="58"/>
      <c r="R1314" s="58">
        <f>Table49[[#This Row],[QUANTITY]]*Table49[[#This Row],[INV Prices]]</f>
        <v>0</v>
      </c>
      <c r="S1314" s="67"/>
      <c r="V1314" s="41"/>
      <c r="W1314" s="4" t="str">
        <f>IFERROR(VLOOKUP(Table49[[#This Row],[ITEM CODE]],Table2[[Item Code]:[Category ]],6,0),"")</f>
        <v/>
      </c>
      <c r="X1314" s="1" t="str">
        <f>IFERROR(VLOOKUP(Table49[[#This Row],[ITEM CODE]],Table2[[Item Code]:[Sub Category]],7,0),"")</f>
        <v/>
      </c>
      <c r="Y1314" s="68" t="str">
        <f>Table49[[#This Row],[PO Number]]&amp;COUNTIFS($E$5:E1314,E1314)</f>
        <v>0</v>
      </c>
    </row>
    <row r="1315" spans="1:25" ht="14.7" customHeight="1" x14ac:dyDescent="0.3">
      <c r="A1315" s="1" t="str">
        <f>IF(Table49[[#This Row],[ITEM NAME]]="","",ROW()-4)</f>
        <v/>
      </c>
      <c r="B1315" s="68"/>
      <c r="C1315" s="4" t="str">
        <f>IFERROR(VLOOKUP(B1315,Table14[],3,0),"")</f>
        <v/>
      </c>
      <c r="D1315" s="4" t="str">
        <f>IFERROR(VLOOKUP(B1315,Table14[],2,0),"")</f>
        <v/>
      </c>
      <c r="E1315" s="4"/>
      <c r="H1315" s="41" t="str">
        <f>IFERROR(VLOOKUP(Table49[[#This Row],[ITEM CODE]],Table2[[Item Code]:[Master Name]],2,0),"")</f>
        <v/>
      </c>
      <c r="I1315" s="41"/>
      <c r="J1315" s="65" t="str">
        <f>IFERROR(VLOOKUP(Table49[[#This Row],[ITEM CODE]],Table2[[Item Code]:[Master Name]],3,0),"")</f>
        <v/>
      </c>
      <c r="K1315" s="1" t="str">
        <f>IFERROR(VLOOKUP(Table49[[#This Row],[ITEM CODE]],Table2[[Item Code]:[Master Name]],9,0),"")</f>
        <v/>
      </c>
      <c r="L1315" s="1" t="str">
        <f>IFERROR(VLOOKUP(Table49[[#This Row],[ITEM CODE]],Table2[[Item Code]:[Master Name]],8,0),"")</f>
        <v/>
      </c>
      <c r="M1315" s="41"/>
      <c r="N1315" s="66">
        <f>IFERROR(VLOOKUP(Table49[[#This Row],[ITEM CODE]],Table2[[#All],[Item Code]:[Unit Cost]],10,0),0)</f>
        <v>0</v>
      </c>
      <c r="O1315" s="134">
        <f>IFERROR(VLOOKUP(Table49[[#This Row],[ITEM CODE]],Table2[[#All],[Item Code]:[Unit Cost]],10,0),0)</f>
        <v>0</v>
      </c>
      <c r="P1315" s="56"/>
      <c r="Q1315" s="58"/>
      <c r="R1315" s="58">
        <f>Table49[[#This Row],[QUANTITY]]*Table49[[#This Row],[INV Prices]]</f>
        <v>0</v>
      </c>
      <c r="S1315" s="67"/>
      <c r="V1315" s="41"/>
      <c r="W1315" s="4" t="str">
        <f>IFERROR(VLOOKUP(Table49[[#This Row],[ITEM CODE]],Table2[[Item Code]:[Category ]],6,0),"")</f>
        <v/>
      </c>
      <c r="X1315" s="1" t="str">
        <f>IFERROR(VLOOKUP(Table49[[#This Row],[ITEM CODE]],Table2[[Item Code]:[Sub Category]],7,0),"")</f>
        <v/>
      </c>
      <c r="Y1315" s="68" t="str">
        <f>Table49[[#This Row],[PO Number]]&amp;COUNTIFS($E$5:E1315,E1315)</f>
        <v>0</v>
      </c>
    </row>
    <row r="1316" spans="1:25" ht="14.7" customHeight="1" x14ac:dyDescent="0.3">
      <c r="A1316" s="1" t="str">
        <f>IF(Table49[[#This Row],[ITEM NAME]]="","",ROW()-4)</f>
        <v/>
      </c>
      <c r="B1316" s="68"/>
      <c r="C1316" s="4" t="str">
        <f>IFERROR(VLOOKUP(B1316,Table14[],3,0),"")</f>
        <v/>
      </c>
      <c r="D1316" s="4" t="str">
        <f>IFERROR(VLOOKUP(B1316,Table14[],2,0),"")</f>
        <v/>
      </c>
      <c r="E1316" s="4"/>
      <c r="H1316" s="41" t="str">
        <f>IFERROR(VLOOKUP(Table49[[#This Row],[ITEM CODE]],Table2[[Item Code]:[Master Name]],2,0),"")</f>
        <v/>
      </c>
      <c r="I1316" s="41"/>
      <c r="J1316" s="65" t="str">
        <f>IFERROR(VLOOKUP(Table49[[#This Row],[ITEM CODE]],Table2[[Item Code]:[Master Name]],3,0),"")</f>
        <v/>
      </c>
      <c r="K1316" s="1" t="str">
        <f>IFERROR(VLOOKUP(Table49[[#This Row],[ITEM CODE]],Table2[[Item Code]:[Master Name]],9,0),"")</f>
        <v/>
      </c>
      <c r="L1316" s="1" t="str">
        <f>IFERROR(VLOOKUP(Table49[[#This Row],[ITEM CODE]],Table2[[Item Code]:[Master Name]],8,0),"")</f>
        <v/>
      </c>
      <c r="M1316" s="41"/>
      <c r="N1316" s="66">
        <f>IFERROR(VLOOKUP(Table49[[#This Row],[ITEM CODE]],Table2[[#All],[Item Code]:[Unit Cost]],10,0),0)</f>
        <v>0</v>
      </c>
      <c r="O1316" s="134">
        <f>IFERROR(VLOOKUP(Table49[[#This Row],[ITEM CODE]],Table2[[#All],[Item Code]:[Unit Cost]],10,0),0)</f>
        <v>0</v>
      </c>
      <c r="P1316" s="56"/>
      <c r="Q1316" s="58"/>
      <c r="R1316" s="58">
        <f>Table49[[#This Row],[QUANTITY]]*Table49[[#This Row],[INV Prices]]</f>
        <v>0</v>
      </c>
      <c r="S1316" s="67"/>
      <c r="V1316" s="41"/>
      <c r="W1316" s="4" t="str">
        <f>IFERROR(VLOOKUP(Table49[[#This Row],[ITEM CODE]],Table2[[Item Code]:[Category ]],6,0),"")</f>
        <v/>
      </c>
      <c r="X1316" s="1" t="str">
        <f>IFERROR(VLOOKUP(Table49[[#This Row],[ITEM CODE]],Table2[[Item Code]:[Sub Category]],7,0),"")</f>
        <v/>
      </c>
      <c r="Y1316" s="68" t="str">
        <f>Table49[[#This Row],[PO Number]]&amp;COUNTIFS($E$5:E1316,E1316)</f>
        <v>0</v>
      </c>
    </row>
    <row r="1317" spans="1:25" ht="14.7" customHeight="1" x14ac:dyDescent="0.3">
      <c r="A1317" s="1" t="str">
        <f>IF(Table49[[#This Row],[ITEM NAME]]="","",ROW()-4)</f>
        <v/>
      </c>
      <c r="B1317" s="68"/>
      <c r="C1317" s="4" t="str">
        <f>IFERROR(VLOOKUP(B1317,Table14[],3,0),"")</f>
        <v/>
      </c>
      <c r="D1317" s="4" t="str">
        <f>IFERROR(VLOOKUP(B1317,Table14[],2,0),"")</f>
        <v/>
      </c>
      <c r="E1317" s="4"/>
      <c r="H1317" s="41" t="str">
        <f>IFERROR(VLOOKUP(Table49[[#This Row],[ITEM CODE]],Table2[[Item Code]:[Master Name]],2,0),"")</f>
        <v/>
      </c>
      <c r="I1317" s="41"/>
      <c r="J1317" s="65" t="str">
        <f>IFERROR(VLOOKUP(Table49[[#This Row],[ITEM CODE]],Table2[[Item Code]:[Master Name]],3,0),"")</f>
        <v/>
      </c>
      <c r="K1317" s="1" t="str">
        <f>IFERROR(VLOOKUP(Table49[[#This Row],[ITEM CODE]],Table2[[Item Code]:[Master Name]],9,0),"")</f>
        <v/>
      </c>
      <c r="L1317" s="1" t="str">
        <f>IFERROR(VLOOKUP(Table49[[#This Row],[ITEM CODE]],Table2[[Item Code]:[Master Name]],8,0),"")</f>
        <v/>
      </c>
      <c r="M1317" s="41"/>
      <c r="N1317" s="66">
        <f>IFERROR(VLOOKUP(Table49[[#This Row],[ITEM CODE]],Table2[[#All],[Item Code]:[Unit Cost]],10,0),0)</f>
        <v>0</v>
      </c>
      <c r="O1317" s="134">
        <f>IFERROR(VLOOKUP(Table49[[#This Row],[ITEM CODE]],Table2[[#All],[Item Code]:[Unit Cost]],10,0),0)</f>
        <v>0</v>
      </c>
      <c r="P1317" s="56"/>
      <c r="Q1317" s="58"/>
      <c r="R1317" s="58">
        <f>Table49[[#This Row],[QUANTITY]]*Table49[[#This Row],[INV Prices]]</f>
        <v>0</v>
      </c>
      <c r="S1317" s="67"/>
      <c r="V1317" s="41"/>
      <c r="W1317" s="4" t="str">
        <f>IFERROR(VLOOKUP(Table49[[#This Row],[ITEM CODE]],Table2[[Item Code]:[Category ]],6,0),"")</f>
        <v/>
      </c>
      <c r="X1317" s="1" t="str">
        <f>IFERROR(VLOOKUP(Table49[[#This Row],[ITEM CODE]],Table2[[Item Code]:[Sub Category]],7,0),"")</f>
        <v/>
      </c>
      <c r="Y1317" s="68" t="str">
        <f>Table49[[#This Row],[PO Number]]&amp;COUNTIFS($E$5:E1317,E1317)</f>
        <v>0</v>
      </c>
    </row>
    <row r="1318" spans="1:25" ht="14.7" customHeight="1" x14ac:dyDescent="0.3">
      <c r="A1318" s="1" t="str">
        <f>IF(Table49[[#This Row],[ITEM NAME]]="","",ROW()-4)</f>
        <v/>
      </c>
      <c r="B1318" s="68"/>
      <c r="C1318" s="4" t="str">
        <f>IFERROR(VLOOKUP(B1318,Table14[],3,0),"")</f>
        <v/>
      </c>
      <c r="D1318" s="4" t="str">
        <f>IFERROR(VLOOKUP(B1318,Table14[],2,0),"")</f>
        <v/>
      </c>
      <c r="E1318" s="4"/>
      <c r="H1318" s="41" t="str">
        <f>IFERROR(VLOOKUP(Table49[[#This Row],[ITEM CODE]],Table2[[Item Code]:[Master Name]],2,0),"")</f>
        <v/>
      </c>
      <c r="I1318" s="41"/>
      <c r="J1318" s="65" t="str">
        <f>IFERROR(VLOOKUP(Table49[[#This Row],[ITEM CODE]],Table2[[Item Code]:[Master Name]],3,0),"")</f>
        <v/>
      </c>
      <c r="K1318" s="1" t="str">
        <f>IFERROR(VLOOKUP(Table49[[#This Row],[ITEM CODE]],Table2[[Item Code]:[Master Name]],9,0),"")</f>
        <v/>
      </c>
      <c r="L1318" s="1" t="str">
        <f>IFERROR(VLOOKUP(Table49[[#This Row],[ITEM CODE]],Table2[[Item Code]:[Master Name]],8,0),"")</f>
        <v/>
      </c>
      <c r="M1318" s="41"/>
      <c r="N1318" s="66">
        <f>IFERROR(VLOOKUP(Table49[[#This Row],[ITEM CODE]],Table2[[#All],[Item Code]:[Unit Cost]],10,0),0)</f>
        <v>0</v>
      </c>
      <c r="O1318" s="134">
        <f>IFERROR(VLOOKUP(Table49[[#This Row],[ITEM CODE]],Table2[[#All],[Item Code]:[Unit Cost]],10,0),0)</f>
        <v>0</v>
      </c>
      <c r="P1318" s="56"/>
      <c r="Q1318" s="58"/>
      <c r="R1318" s="58">
        <f>Table49[[#This Row],[QUANTITY]]*Table49[[#This Row],[INV Prices]]</f>
        <v>0</v>
      </c>
      <c r="S1318" s="67"/>
      <c r="V1318" s="41"/>
      <c r="W1318" s="4" t="str">
        <f>IFERROR(VLOOKUP(Table49[[#This Row],[ITEM CODE]],Table2[[Item Code]:[Category ]],6,0),"")</f>
        <v/>
      </c>
      <c r="X1318" s="1" t="str">
        <f>IFERROR(VLOOKUP(Table49[[#This Row],[ITEM CODE]],Table2[[Item Code]:[Sub Category]],7,0),"")</f>
        <v/>
      </c>
      <c r="Y1318" s="68" t="str">
        <f>Table49[[#This Row],[PO Number]]&amp;COUNTIFS($E$5:E1318,E1318)</f>
        <v>0</v>
      </c>
    </row>
    <row r="1319" spans="1:25" ht="14.7" customHeight="1" x14ac:dyDescent="0.3">
      <c r="A1319" s="1" t="str">
        <f>IF(Table49[[#This Row],[ITEM NAME]]="","",ROW()-4)</f>
        <v/>
      </c>
      <c r="B1319" s="68"/>
      <c r="C1319" s="4" t="str">
        <f>IFERROR(VLOOKUP(B1319,Table14[],3,0),"")</f>
        <v/>
      </c>
      <c r="D1319" s="4" t="str">
        <f>IFERROR(VLOOKUP(B1319,Table14[],2,0),"")</f>
        <v/>
      </c>
      <c r="E1319" s="4"/>
      <c r="H1319" s="41" t="str">
        <f>IFERROR(VLOOKUP(Table49[[#This Row],[ITEM CODE]],Table2[[Item Code]:[Master Name]],2,0),"")</f>
        <v/>
      </c>
      <c r="I1319" s="41"/>
      <c r="J1319" s="65" t="str">
        <f>IFERROR(VLOOKUP(Table49[[#This Row],[ITEM CODE]],Table2[[Item Code]:[Master Name]],3,0),"")</f>
        <v/>
      </c>
      <c r="K1319" s="1" t="str">
        <f>IFERROR(VLOOKUP(Table49[[#This Row],[ITEM CODE]],Table2[[Item Code]:[Master Name]],9,0),"")</f>
        <v/>
      </c>
      <c r="L1319" s="1" t="str">
        <f>IFERROR(VLOOKUP(Table49[[#This Row],[ITEM CODE]],Table2[[Item Code]:[Master Name]],8,0),"")</f>
        <v/>
      </c>
      <c r="M1319" s="41"/>
      <c r="N1319" s="66">
        <f>IFERROR(VLOOKUP(Table49[[#This Row],[ITEM CODE]],Table2[[#All],[Item Code]:[Unit Cost]],10,0),0)</f>
        <v>0</v>
      </c>
      <c r="O1319" s="134">
        <f>IFERROR(VLOOKUP(Table49[[#This Row],[ITEM CODE]],Table2[[#All],[Item Code]:[Unit Cost]],10,0),0)</f>
        <v>0</v>
      </c>
      <c r="P1319" s="56"/>
      <c r="Q1319" s="58"/>
      <c r="R1319" s="58">
        <f>Table49[[#This Row],[QUANTITY]]*Table49[[#This Row],[INV Prices]]</f>
        <v>0</v>
      </c>
      <c r="S1319" s="67"/>
      <c r="V1319" s="41"/>
      <c r="W1319" s="4" t="str">
        <f>IFERROR(VLOOKUP(Table49[[#This Row],[ITEM CODE]],Table2[[Item Code]:[Category ]],6,0),"")</f>
        <v/>
      </c>
      <c r="X1319" s="1" t="str">
        <f>IFERROR(VLOOKUP(Table49[[#This Row],[ITEM CODE]],Table2[[Item Code]:[Sub Category]],7,0),"")</f>
        <v/>
      </c>
      <c r="Y1319" s="68" t="str">
        <f>Table49[[#This Row],[PO Number]]&amp;COUNTIFS($E$5:E1319,E1319)</f>
        <v>0</v>
      </c>
    </row>
    <row r="1320" spans="1:25" ht="14.7" customHeight="1" x14ac:dyDescent="0.3">
      <c r="A1320" s="1" t="str">
        <f>IF(Table49[[#This Row],[ITEM NAME]]="","",ROW()-4)</f>
        <v/>
      </c>
      <c r="B1320" s="68"/>
      <c r="C1320" s="4" t="str">
        <f>IFERROR(VLOOKUP(B1320,Table14[],3,0),"")</f>
        <v/>
      </c>
      <c r="D1320" s="4" t="str">
        <f>IFERROR(VLOOKUP(B1320,Table14[],2,0),"")</f>
        <v/>
      </c>
      <c r="E1320" s="4"/>
      <c r="H1320" s="41" t="str">
        <f>IFERROR(VLOOKUP(Table49[[#This Row],[ITEM CODE]],Table2[[Item Code]:[Master Name]],2,0),"")</f>
        <v/>
      </c>
      <c r="I1320" s="41"/>
      <c r="J1320" s="65" t="str">
        <f>IFERROR(VLOOKUP(Table49[[#This Row],[ITEM CODE]],Table2[[Item Code]:[Master Name]],3,0),"")</f>
        <v/>
      </c>
      <c r="K1320" s="1" t="str">
        <f>IFERROR(VLOOKUP(Table49[[#This Row],[ITEM CODE]],Table2[[Item Code]:[Master Name]],9,0),"")</f>
        <v/>
      </c>
      <c r="L1320" s="1" t="str">
        <f>IFERROR(VLOOKUP(Table49[[#This Row],[ITEM CODE]],Table2[[Item Code]:[Master Name]],8,0),"")</f>
        <v/>
      </c>
      <c r="M1320" s="41"/>
      <c r="N1320" s="66">
        <f>IFERROR(VLOOKUP(Table49[[#This Row],[ITEM CODE]],Table2[[#All],[Item Code]:[Unit Cost]],10,0),0)</f>
        <v>0</v>
      </c>
      <c r="O1320" s="134">
        <f>IFERROR(VLOOKUP(Table49[[#This Row],[ITEM CODE]],Table2[[#All],[Item Code]:[Unit Cost]],10,0),0)</f>
        <v>0</v>
      </c>
      <c r="P1320" s="56"/>
      <c r="Q1320" s="58"/>
      <c r="R1320" s="58">
        <f>Table49[[#This Row],[QUANTITY]]*Table49[[#This Row],[INV Prices]]</f>
        <v>0</v>
      </c>
      <c r="S1320" s="67"/>
      <c r="V1320" s="41"/>
      <c r="W1320" s="4" t="str">
        <f>IFERROR(VLOOKUP(Table49[[#This Row],[ITEM CODE]],Table2[[Item Code]:[Category ]],6,0),"")</f>
        <v/>
      </c>
      <c r="X1320" s="1" t="str">
        <f>IFERROR(VLOOKUP(Table49[[#This Row],[ITEM CODE]],Table2[[Item Code]:[Sub Category]],7,0),"")</f>
        <v/>
      </c>
      <c r="Y1320" s="68" t="str">
        <f>Table49[[#This Row],[PO Number]]&amp;COUNTIFS($E$5:E1320,E1320)</f>
        <v>0</v>
      </c>
    </row>
    <row r="1321" spans="1:25" ht="14.7" customHeight="1" x14ac:dyDescent="0.3">
      <c r="A1321" s="1" t="str">
        <f>IF(Table49[[#This Row],[ITEM NAME]]="","",ROW()-4)</f>
        <v/>
      </c>
      <c r="B1321" s="68"/>
      <c r="C1321" s="4" t="str">
        <f>IFERROR(VLOOKUP(B1321,Table14[],3,0),"")</f>
        <v/>
      </c>
      <c r="D1321" s="4" t="str">
        <f>IFERROR(VLOOKUP(B1321,Table14[],2,0),"")</f>
        <v/>
      </c>
      <c r="E1321" s="4"/>
      <c r="H1321" s="41" t="str">
        <f>IFERROR(VLOOKUP(Table49[[#This Row],[ITEM CODE]],Table2[[Item Code]:[Master Name]],2,0),"")</f>
        <v/>
      </c>
      <c r="I1321" s="41"/>
      <c r="J1321" s="65" t="str">
        <f>IFERROR(VLOOKUP(Table49[[#This Row],[ITEM CODE]],Table2[[Item Code]:[Master Name]],3,0),"")</f>
        <v/>
      </c>
      <c r="K1321" s="1" t="str">
        <f>IFERROR(VLOOKUP(Table49[[#This Row],[ITEM CODE]],Table2[[Item Code]:[Master Name]],9,0),"")</f>
        <v/>
      </c>
      <c r="L1321" s="1" t="str">
        <f>IFERROR(VLOOKUP(Table49[[#This Row],[ITEM CODE]],Table2[[Item Code]:[Master Name]],8,0),"")</f>
        <v/>
      </c>
      <c r="M1321" s="41"/>
      <c r="N1321" s="66">
        <f>IFERROR(VLOOKUP(Table49[[#This Row],[ITEM CODE]],Table2[[#All],[Item Code]:[Unit Cost]],10,0),0)</f>
        <v>0</v>
      </c>
      <c r="O1321" s="134">
        <f>IFERROR(VLOOKUP(Table49[[#This Row],[ITEM CODE]],Table2[[#All],[Item Code]:[Unit Cost]],10,0),0)</f>
        <v>0</v>
      </c>
      <c r="P1321" s="56"/>
      <c r="Q1321" s="58"/>
      <c r="R1321" s="58">
        <f>Table49[[#This Row],[QUANTITY]]*Table49[[#This Row],[INV Prices]]</f>
        <v>0</v>
      </c>
      <c r="S1321" s="67"/>
      <c r="V1321" s="41"/>
      <c r="W1321" s="4" t="str">
        <f>IFERROR(VLOOKUP(Table49[[#This Row],[ITEM CODE]],Table2[[Item Code]:[Category ]],6,0),"")</f>
        <v/>
      </c>
      <c r="X1321" s="1" t="str">
        <f>IFERROR(VLOOKUP(Table49[[#This Row],[ITEM CODE]],Table2[[Item Code]:[Sub Category]],7,0),"")</f>
        <v/>
      </c>
      <c r="Y1321" s="68" t="str">
        <f>Table49[[#This Row],[PO Number]]&amp;COUNTIFS($E$5:E1321,E1321)</f>
        <v>0</v>
      </c>
    </row>
    <row r="1322" spans="1:25" ht="14.7" customHeight="1" x14ac:dyDescent="0.3">
      <c r="A1322" s="1" t="str">
        <f>IF(Table49[[#This Row],[ITEM NAME]]="","",ROW()-4)</f>
        <v/>
      </c>
      <c r="B1322" s="68"/>
      <c r="C1322" s="4" t="str">
        <f>IFERROR(VLOOKUP(B1322,Table14[],3,0),"")</f>
        <v/>
      </c>
      <c r="D1322" s="4" t="str">
        <f>IFERROR(VLOOKUP(B1322,Table14[],2,0),"")</f>
        <v/>
      </c>
      <c r="E1322" s="4"/>
      <c r="H1322" s="41" t="str">
        <f>IFERROR(VLOOKUP(Table49[[#This Row],[ITEM CODE]],Table2[[Item Code]:[Master Name]],2,0),"")</f>
        <v/>
      </c>
      <c r="I1322" s="41"/>
      <c r="J1322" s="65" t="str">
        <f>IFERROR(VLOOKUP(Table49[[#This Row],[ITEM CODE]],Table2[[Item Code]:[Master Name]],3,0),"")</f>
        <v/>
      </c>
      <c r="K1322" s="1" t="str">
        <f>IFERROR(VLOOKUP(Table49[[#This Row],[ITEM CODE]],Table2[[Item Code]:[Master Name]],9,0),"")</f>
        <v/>
      </c>
      <c r="L1322" s="1" t="str">
        <f>IFERROR(VLOOKUP(Table49[[#This Row],[ITEM CODE]],Table2[[Item Code]:[Master Name]],8,0),"")</f>
        <v/>
      </c>
      <c r="M1322" s="41"/>
      <c r="N1322" s="66">
        <f>IFERROR(VLOOKUP(Table49[[#This Row],[ITEM CODE]],Table2[[#All],[Item Code]:[Unit Cost]],10,0),0)</f>
        <v>0</v>
      </c>
      <c r="O1322" s="134">
        <f>IFERROR(VLOOKUP(Table49[[#This Row],[ITEM CODE]],Table2[[#All],[Item Code]:[Unit Cost]],10,0),0)</f>
        <v>0</v>
      </c>
      <c r="P1322" s="56"/>
      <c r="Q1322" s="58"/>
      <c r="R1322" s="58">
        <f>Table49[[#This Row],[QUANTITY]]*Table49[[#This Row],[INV Prices]]</f>
        <v>0</v>
      </c>
      <c r="S1322" s="67"/>
      <c r="V1322" s="41"/>
      <c r="W1322" s="4" t="str">
        <f>IFERROR(VLOOKUP(Table49[[#This Row],[ITEM CODE]],Table2[[Item Code]:[Category ]],6,0),"")</f>
        <v/>
      </c>
      <c r="X1322" s="1" t="str">
        <f>IFERROR(VLOOKUP(Table49[[#This Row],[ITEM CODE]],Table2[[Item Code]:[Sub Category]],7,0),"")</f>
        <v/>
      </c>
      <c r="Y1322" s="68" t="str">
        <f>Table49[[#This Row],[PO Number]]&amp;COUNTIFS($E$5:E1322,E1322)</f>
        <v>0</v>
      </c>
    </row>
    <row r="1323" spans="1:25" ht="14.25" customHeight="1" x14ac:dyDescent="0.3">
      <c r="A1323" s="1" t="str">
        <f>IF(Table49[[#This Row],[ITEM NAME]]="","",ROW()-4)</f>
        <v/>
      </c>
      <c r="B1323" s="68"/>
      <c r="C1323" s="4" t="str">
        <f>IFERROR(VLOOKUP(B1323,Table14[],3,0),"")</f>
        <v/>
      </c>
      <c r="D1323" s="4" t="str">
        <f>IFERROR(VLOOKUP(B1323,Table14[],2,0),"")</f>
        <v/>
      </c>
      <c r="E1323" s="4"/>
      <c r="H1323" s="41" t="str">
        <f>IFERROR(VLOOKUP(Table49[[#This Row],[ITEM CODE]],Table2[[Item Code]:[Master Name]],2,0),"")</f>
        <v/>
      </c>
      <c r="I1323" s="41"/>
      <c r="J1323" s="65" t="str">
        <f>IFERROR(VLOOKUP(Table49[[#This Row],[ITEM CODE]],Table2[[Item Code]:[Master Name]],3,0),"")</f>
        <v/>
      </c>
      <c r="K1323" s="1" t="str">
        <f>IFERROR(VLOOKUP(Table49[[#This Row],[ITEM CODE]],Table2[[Item Code]:[Master Name]],9,0),"")</f>
        <v/>
      </c>
      <c r="L1323" s="1" t="str">
        <f>IFERROR(VLOOKUP(Table49[[#This Row],[ITEM CODE]],Table2[[Item Code]:[Master Name]],8,0),"")</f>
        <v/>
      </c>
      <c r="M1323" s="41"/>
      <c r="N1323" s="66">
        <f>IFERROR(VLOOKUP(Table49[[#This Row],[ITEM CODE]],Table2[[#All],[Item Code]:[Unit Cost]],10,0),0)</f>
        <v>0</v>
      </c>
      <c r="O1323" s="134">
        <f>IFERROR(VLOOKUP(Table49[[#This Row],[ITEM CODE]],Table2[[#All],[Item Code]:[Unit Cost]],10,0),0)</f>
        <v>0</v>
      </c>
      <c r="P1323" s="56"/>
      <c r="Q1323" s="58"/>
      <c r="R1323" s="58">
        <f>Table49[[#This Row],[QUANTITY]]*Table49[[#This Row],[INV Prices]]</f>
        <v>0</v>
      </c>
      <c r="S1323" s="67"/>
      <c r="V1323" s="41"/>
      <c r="W1323" s="4" t="str">
        <f>IFERROR(VLOOKUP(Table49[[#This Row],[ITEM CODE]],Table2[[Item Code]:[Category ]],6,0),"")</f>
        <v/>
      </c>
      <c r="X1323" s="1" t="str">
        <f>IFERROR(VLOOKUP(Table49[[#This Row],[ITEM CODE]],Table2[[Item Code]:[Sub Category]],7,0),"")</f>
        <v/>
      </c>
      <c r="Y1323" s="68" t="str">
        <f>Table49[[#This Row],[PO Number]]&amp;COUNTIFS($E$5:E1323,E1323)</f>
        <v>0</v>
      </c>
    </row>
    <row r="1324" spans="1:25" ht="14.7" customHeight="1" x14ac:dyDescent="0.3">
      <c r="A1324" s="1" t="str">
        <f>IF(Table49[[#This Row],[ITEM NAME]]="","",ROW()-4)</f>
        <v/>
      </c>
      <c r="B1324" s="68"/>
      <c r="C1324" s="4" t="str">
        <f>IFERROR(VLOOKUP(B1324,Table14[],3,0),"")</f>
        <v/>
      </c>
      <c r="D1324" s="4" t="str">
        <f>IFERROR(VLOOKUP(B1324,Table14[],2,0),"")</f>
        <v/>
      </c>
      <c r="E1324" s="4"/>
      <c r="H1324" s="41" t="str">
        <f>IFERROR(VLOOKUP(Table49[[#This Row],[ITEM CODE]],Table2[[Item Code]:[Master Name]],2,0),"")</f>
        <v/>
      </c>
      <c r="I1324" s="41"/>
      <c r="J1324" s="65" t="str">
        <f>IFERROR(VLOOKUP(Table49[[#This Row],[ITEM CODE]],Table2[[Item Code]:[Master Name]],3,0),"")</f>
        <v/>
      </c>
      <c r="K1324" s="1" t="str">
        <f>IFERROR(VLOOKUP(Table49[[#This Row],[ITEM CODE]],Table2[[Item Code]:[Master Name]],9,0),"")</f>
        <v/>
      </c>
      <c r="L1324" s="1" t="str">
        <f>IFERROR(VLOOKUP(Table49[[#This Row],[ITEM CODE]],Table2[[Item Code]:[Master Name]],8,0),"")</f>
        <v/>
      </c>
      <c r="M1324" s="41"/>
      <c r="N1324" s="66">
        <f>IFERROR(VLOOKUP(Table49[[#This Row],[ITEM CODE]],Table2[[#All],[Item Code]:[Unit Cost]],10,0),0)</f>
        <v>0</v>
      </c>
      <c r="O1324" s="134">
        <f>IFERROR(VLOOKUP(Table49[[#This Row],[ITEM CODE]],Table2[[#All],[Item Code]:[Unit Cost]],10,0),0)</f>
        <v>0</v>
      </c>
      <c r="P1324" s="56"/>
      <c r="Q1324" s="58"/>
      <c r="R1324" s="58">
        <f>Table49[[#This Row],[QUANTITY]]*Table49[[#This Row],[INV Prices]]</f>
        <v>0</v>
      </c>
      <c r="S1324" s="67"/>
      <c r="V1324" s="41"/>
      <c r="W1324" s="4" t="str">
        <f>IFERROR(VLOOKUP(Table49[[#This Row],[ITEM CODE]],Table2[[Item Code]:[Category ]],6,0),"")</f>
        <v/>
      </c>
      <c r="X1324" s="1" t="str">
        <f>IFERROR(VLOOKUP(Table49[[#This Row],[ITEM CODE]],Table2[[Item Code]:[Sub Category]],7,0),"")</f>
        <v/>
      </c>
      <c r="Y1324" s="68" t="str">
        <f>Table49[[#This Row],[PO Number]]&amp;COUNTIFS($E$5:E1324,E1324)</f>
        <v>0</v>
      </c>
    </row>
    <row r="1325" spans="1:25" ht="14.7" customHeight="1" x14ac:dyDescent="0.3">
      <c r="A1325" s="1" t="str">
        <f>IF(Table49[[#This Row],[ITEM NAME]]="","",ROW()-4)</f>
        <v/>
      </c>
      <c r="B1325" s="68"/>
      <c r="C1325" s="4" t="str">
        <f>IFERROR(VLOOKUP(B1325,Table14[],3,0),"")</f>
        <v/>
      </c>
      <c r="D1325" s="4" t="str">
        <f>IFERROR(VLOOKUP(B1325,Table14[],2,0),"")</f>
        <v/>
      </c>
      <c r="E1325" s="4"/>
      <c r="H1325" s="41" t="str">
        <f>IFERROR(VLOOKUP(Table49[[#This Row],[ITEM CODE]],Table2[[Item Code]:[Master Name]],2,0),"")</f>
        <v/>
      </c>
      <c r="I1325" s="41"/>
      <c r="J1325" s="65" t="str">
        <f>IFERROR(VLOOKUP(Table49[[#This Row],[ITEM CODE]],Table2[[Item Code]:[Master Name]],3,0),"")</f>
        <v/>
      </c>
      <c r="K1325" s="1" t="str">
        <f>IFERROR(VLOOKUP(Table49[[#This Row],[ITEM CODE]],Table2[[Item Code]:[Master Name]],9,0),"")</f>
        <v/>
      </c>
      <c r="L1325" s="1" t="str">
        <f>IFERROR(VLOOKUP(Table49[[#This Row],[ITEM CODE]],Table2[[Item Code]:[Master Name]],8,0),"")</f>
        <v/>
      </c>
      <c r="M1325" s="41"/>
      <c r="N1325" s="66">
        <f>IFERROR(VLOOKUP(Table49[[#This Row],[ITEM CODE]],Table2[[#All],[Item Code]:[Unit Cost]],10,0),0)</f>
        <v>0</v>
      </c>
      <c r="O1325" s="134">
        <f>IFERROR(VLOOKUP(Table49[[#This Row],[ITEM CODE]],Table2[[#All],[Item Code]:[Unit Cost]],10,0),0)</f>
        <v>0</v>
      </c>
      <c r="P1325" s="56"/>
      <c r="Q1325" s="58"/>
      <c r="R1325" s="58">
        <f>Table49[[#This Row],[QUANTITY]]*Table49[[#This Row],[INV Prices]]</f>
        <v>0</v>
      </c>
      <c r="S1325" s="67"/>
      <c r="V1325" s="41"/>
      <c r="W1325" s="4" t="str">
        <f>IFERROR(VLOOKUP(Table49[[#This Row],[ITEM CODE]],Table2[[Item Code]:[Category ]],6,0),"")</f>
        <v/>
      </c>
      <c r="X1325" s="1" t="str">
        <f>IFERROR(VLOOKUP(Table49[[#This Row],[ITEM CODE]],Table2[[Item Code]:[Sub Category]],7,0),"")</f>
        <v/>
      </c>
      <c r="Y1325" s="68" t="str">
        <f>Table49[[#This Row],[PO Number]]&amp;COUNTIFS($E$5:E1325,E1325)</f>
        <v>0</v>
      </c>
    </row>
    <row r="1326" spans="1:25" ht="14.7" customHeight="1" x14ac:dyDescent="0.3">
      <c r="A1326" s="1" t="str">
        <f>IF(Table49[[#This Row],[ITEM NAME]]="","",ROW()-4)</f>
        <v/>
      </c>
      <c r="B1326" s="68"/>
      <c r="C1326" s="4" t="str">
        <f>IFERROR(VLOOKUP(B1326,Table14[],3,0),"")</f>
        <v/>
      </c>
      <c r="D1326" s="4" t="str">
        <f>IFERROR(VLOOKUP(B1326,Table14[],2,0),"")</f>
        <v/>
      </c>
      <c r="E1326" s="4"/>
      <c r="H1326" s="41" t="str">
        <f>IFERROR(VLOOKUP(Table49[[#This Row],[ITEM CODE]],Table2[[Item Code]:[Master Name]],2,0),"")</f>
        <v/>
      </c>
      <c r="I1326" s="41"/>
      <c r="J1326" s="65" t="str">
        <f>IFERROR(VLOOKUP(Table49[[#This Row],[ITEM CODE]],Table2[[Item Code]:[Master Name]],3,0),"")</f>
        <v/>
      </c>
      <c r="K1326" s="1" t="str">
        <f>IFERROR(VLOOKUP(Table49[[#This Row],[ITEM CODE]],Table2[[Item Code]:[Master Name]],9,0),"")</f>
        <v/>
      </c>
      <c r="L1326" s="1" t="str">
        <f>IFERROR(VLOOKUP(Table49[[#This Row],[ITEM CODE]],Table2[[Item Code]:[Master Name]],8,0),"")</f>
        <v/>
      </c>
      <c r="M1326" s="41"/>
      <c r="N1326" s="66">
        <f>IFERROR(VLOOKUP(Table49[[#This Row],[ITEM CODE]],Table2[[#All],[Item Code]:[Unit Cost]],10,0),0)</f>
        <v>0</v>
      </c>
      <c r="O1326" s="134">
        <f>IFERROR(VLOOKUP(Table49[[#This Row],[ITEM CODE]],Table2[[#All],[Item Code]:[Unit Cost]],10,0),0)</f>
        <v>0</v>
      </c>
      <c r="P1326" s="56"/>
      <c r="Q1326" s="58"/>
      <c r="R1326" s="58">
        <f>Table49[[#This Row],[QUANTITY]]*Table49[[#This Row],[INV Prices]]</f>
        <v>0</v>
      </c>
      <c r="S1326" s="67"/>
      <c r="V1326" s="41"/>
      <c r="W1326" s="4" t="str">
        <f>IFERROR(VLOOKUP(Table49[[#This Row],[ITEM CODE]],Table2[[Item Code]:[Category ]],6,0),"")</f>
        <v/>
      </c>
      <c r="X1326" s="1" t="str">
        <f>IFERROR(VLOOKUP(Table49[[#This Row],[ITEM CODE]],Table2[[Item Code]:[Sub Category]],7,0),"")</f>
        <v/>
      </c>
      <c r="Y1326" s="68" t="str">
        <f>Table49[[#This Row],[PO Number]]&amp;COUNTIFS($E$5:E1326,E1326)</f>
        <v>0</v>
      </c>
    </row>
    <row r="1327" spans="1:25" ht="14.7" customHeight="1" x14ac:dyDescent="0.3">
      <c r="A1327" s="1" t="str">
        <f>IF(Table49[[#This Row],[ITEM NAME]]="","",ROW()-4)</f>
        <v/>
      </c>
      <c r="B1327" s="68"/>
      <c r="C1327" s="4" t="str">
        <f>IFERROR(VLOOKUP(B1327,Table14[],3,0),"")</f>
        <v/>
      </c>
      <c r="D1327" s="4" t="str">
        <f>IFERROR(VLOOKUP(B1327,Table14[],2,0),"")</f>
        <v/>
      </c>
      <c r="E1327" s="4"/>
      <c r="H1327" s="41" t="str">
        <f>IFERROR(VLOOKUP(Table49[[#This Row],[ITEM CODE]],Table2[[Item Code]:[Master Name]],2,0),"")</f>
        <v/>
      </c>
      <c r="I1327" s="41"/>
      <c r="J1327" s="65" t="str">
        <f>IFERROR(VLOOKUP(Table49[[#This Row],[ITEM CODE]],Table2[[Item Code]:[Master Name]],3,0),"")</f>
        <v/>
      </c>
      <c r="K1327" s="1" t="str">
        <f>IFERROR(VLOOKUP(Table49[[#This Row],[ITEM CODE]],Table2[[Item Code]:[Master Name]],9,0),"")</f>
        <v/>
      </c>
      <c r="L1327" s="1" t="str">
        <f>IFERROR(VLOOKUP(Table49[[#This Row],[ITEM CODE]],Table2[[Item Code]:[Master Name]],8,0),"")</f>
        <v/>
      </c>
      <c r="M1327" s="41"/>
      <c r="N1327" s="66">
        <f>IFERROR(VLOOKUP(Table49[[#This Row],[ITEM CODE]],Table2[[#All],[Item Code]:[Unit Cost]],10,0),0)</f>
        <v>0</v>
      </c>
      <c r="O1327" s="134">
        <f>IFERROR(VLOOKUP(Table49[[#This Row],[ITEM CODE]],Table2[[#All],[Item Code]:[Unit Cost]],10,0),0)</f>
        <v>0</v>
      </c>
      <c r="P1327" s="56"/>
      <c r="Q1327" s="58"/>
      <c r="R1327" s="58">
        <f>Table49[[#This Row],[QUANTITY]]*Table49[[#This Row],[INV Prices]]</f>
        <v>0</v>
      </c>
      <c r="S1327" s="67"/>
      <c r="V1327" s="41"/>
      <c r="W1327" s="4" t="str">
        <f>IFERROR(VLOOKUP(Table49[[#This Row],[ITEM CODE]],Table2[[Item Code]:[Category ]],6,0),"")</f>
        <v/>
      </c>
      <c r="X1327" s="1" t="str">
        <f>IFERROR(VLOOKUP(Table49[[#This Row],[ITEM CODE]],Table2[[Item Code]:[Sub Category]],7,0),"")</f>
        <v/>
      </c>
      <c r="Y1327" s="68" t="str">
        <f>Table49[[#This Row],[PO Number]]&amp;COUNTIFS($E$5:E1327,E1327)</f>
        <v>0</v>
      </c>
    </row>
    <row r="1328" spans="1:25" ht="14.7" customHeight="1" x14ac:dyDescent="0.3">
      <c r="A1328" s="1" t="str">
        <f>IF(Table49[[#This Row],[ITEM NAME]]="","",ROW()-4)</f>
        <v/>
      </c>
      <c r="B1328" s="68"/>
      <c r="C1328" s="4" t="str">
        <f>IFERROR(VLOOKUP(B1328,Table14[],3,0),"")</f>
        <v/>
      </c>
      <c r="D1328" s="4" t="str">
        <f>IFERROR(VLOOKUP(B1328,Table14[],2,0),"")</f>
        <v/>
      </c>
      <c r="E1328" s="4"/>
      <c r="H1328" s="41" t="str">
        <f>IFERROR(VLOOKUP(Table49[[#This Row],[ITEM CODE]],Table2[[Item Code]:[Master Name]],2,0),"")</f>
        <v/>
      </c>
      <c r="I1328" s="41"/>
      <c r="J1328" s="65" t="str">
        <f>IFERROR(VLOOKUP(Table49[[#This Row],[ITEM CODE]],Table2[[Item Code]:[Master Name]],3,0),"")</f>
        <v/>
      </c>
      <c r="K1328" s="1" t="str">
        <f>IFERROR(VLOOKUP(Table49[[#This Row],[ITEM CODE]],Table2[[Item Code]:[Master Name]],9,0),"")</f>
        <v/>
      </c>
      <c r="L1328" s="1" t="str">
        <f>IFERROR(VLOOKUP(Table49[[#This Row],[ITEM CODE]],Table2[[Item Code]:[Master Name]],8,0),"")</f>
        <v/>
      </c>
      <c r="M1328" s="41"/>
      <c r="N1328" s="66">
        <f>IFERROR(VLOOKUP(Table49[[#This Row],[ITEM CODE]],Table2[[#All],[Item Code]:[Unit Cost]],10,0),0)</f>
        <v>0</v>
      </c>
      <c r="O1328" s="134">
        <f>IFERROR(VLOOKUP(Table49[[#This Row],[ITEM CODE]],Table2[[#All],[Item Code]:[Unit Cost]],10,0),0)</f>
        <v>0</v>
      </c>
      <c r="P1328" s="56"/>
      <c r="Q1328" s="58"/>
      <c r="R1328" s="58">
        <f>Table49[[#This Row],[QUANTITY]]*Table49[[#This Row],[INV Prices]]</f>
        <v>0</v>
      </c>
      <c r="S1328" s="67"/>
      <c r="V1328" s="41"/>
      <c r="W1328" s="4" t="str">
        <f>IFERROR(VLOOKUP(Table49[[#This Row],[ITEM CODE]],Table2[[Item Code]:[Category ]],6,0),"")</f>
        <v/>
      </c>
      <c r="X1328" s="1" t="str">
        <f>IFERROR(VLOOKUP(Table49[[#This Row],[ITEM CODE]],Table2[[Item Code]:[Sub Category]],7,0),"")</f>
        <v/>
      </c>
      <c r="Y1328" s="68" t="str">
        <f>Table49[[#This Row],[PO Number]]&amp;COUNTIFS($E$5:E1328,E1328)</f>
        <v>0</v>
      </c>
    </row>
    <row r="1329" spans="1:25" ht="14.7" customHeight="1" x14ac:dyDescent="0.3">
      <c r="A1329" s="1" t="str">
        <f>IF(Table49[[#This Row],[ITEM NAME]]="","",ROW()-4)</f>
        <v/>
      </c>
      <c r="B1329" s="68"/>
      <c r="C1329" s="4" t="str">
        <f>IFERROR(VLOOKUP(B1329,Table14[],3,0),"")</f>
        <v/>
      </c>
      <c r="D1329" s="4" t="str">
        <f>IFERROR(VLOOKUP(B1329,Table14[],2,0),"")</f>
        <v/>
      </c>
      <c r="E1329" s="4"/>
      <c r="H1329" s="41" t="str">
        <f>IFERROR(VLOOKUP(Table49[[#This Row],[ITEM CODE]],Table2[[Item Code]:[Master Name]],2,0),"")</f>
        <v/>
      </c>
      <c r="I1329" s="41"/>
      <c r="J1329" s="65" t="str">
        <f>IFERROR(VLOOKUP(Table49[[#This Row],[ITEM CODE]],Table2[[Item Code]:[Master Name]],3,0),"")</f>
        <v/>
      </c>
      <c r="K1329" s="1" t="str">
        <f>IFERROR(VLOOKUP(Table49[[#This Row],[ITEM CODE]],Table2[[Item Code]:[Master Name]],9,0),"")</f>
        <v/>
      </c>
      <c r="L1329" s="1" t="str">
        <f>IFERROR(VLOOKUP(Table49[[#This Row],[ITEM CODE]],Table2[[Item Code]:[Master Name]],8,0),"")</f>
        <v/>
      </c>
      <c r="M1329" s="41"/>
      <c r="N1329" s="66">
        <f>IFERROR(VLOOKUP(Table49[[#This Row],[ITEM CODE]],Table2[[#All],[Item Code]:[Unit Cost]],10,0),0)</f>
        <v>0</v>
      </c>
      <c r="O1329" s="134">
        <f>IFERROR(VLOOKUP(Table49[[#This Row],[ITEM CODE]],Table2[[#All],[Item Code]:[Unit Cost]],10,0),0)</f>
        <v>0</v>
      </c>
      <c r="P1329" s="56"/>
      <c r="Q1329" s="58"/>
      <c r="R1329" s="58">
        <f>Table49[[#This Row],[QUANTITY]]*Table49[[#This Row],[INV Prices]]</f>
        <v>0</v>
      </c>
      <c r="S1329" s="67"/>
      <c r="V1329" s="41"/>
      <c r="W1329" s="4" t="str">
        <f>IFERROR(VLOOKUP(Table49[[#This Row],[ITEM CODE]],Table2[[Item Code]:[Category ]],6,0),"")</f>
        <v/>
      </c>
      <c r="X1329" s="1" t="str">
        <f>IFERROR(VLOOKUP(Table49[[#This Row],[ITEM CODE]],Table2[[Item Code]:[Sub Category]],7,0),"")</f>
        <v/>
      </c>
      <c r="Y1329" s="68" t="str">
        <f>Table49[[#This Row],[PO Number]]&amp;COUNTIFS($E$5:E1329,E1329)</f>
        <v>0</v>
      </c>
    </row>
    <row r="1330" spans="1:25" ht="14.7" customHeight="1" x14ac:dyDescent="0.3">
      <c r="A1330" s="1" t="str">
        <f>IF(Table49[[#This Row],[ITEM NAME]]="","",ROW()-4)</f>
        <v/>
      </c>
      <c r="B1330" s="68"/>
      <c r="C1330" s="4" t="str">
        <f>IFERROR(VLOOKUP(B1330,Table14[],3,0),"")</f>
        <v/>
      </c>
      <c r="D1330" s="4" t="str">
        <f>IFERROR(VLOOKUP(B1330,Table14[],2,0),"")</f>
        <v/>
      </c>
      <c r="E1330" s="4"/>
      <c r="H1330" s="41" t="str">
        <f>IFERROR(VLOOKUP(Table49[[#This Row],[ITEM CODE]],Table2[[Item Code]:[Master Name]],2,0),"")</f>
        <v/>
      </c>
      <c r="I1330" s="41"/>
      <c r="J1330" s="65" t="str">
        <f>IFERROR(VLOOKUP(Table49[[#This Row],[ITEM CODE]],Table2[[Item Code]:[Master Name]],3,0),"")</f>
        <v/>
      </c>
      <c r="K1330" s="1" t="str">
        <f>IFERROR(VLOOKUP(Table49[[#This Row],[ITEM CODE]],Table2[[Item Code]:[Master Name]],9,0),"")</f>
        <v/>
      </c>
      <c r="L1330" s="1" t="str">
        <f>IFERROR(VLOOKUP(Table49[[#This Row],[ITEM CODE]],Table2[[Item Code]:[Master Name]],8,0),"")</f>
        <v/>
      </c>
      <c r="M1330" s="41"/>
      <c r="N1330" s="66">
        <f>IFERROR(VLOOKUP(Table49[[#This Row],[ITEM CODE]],Table2[[#All],[Item Code]:[Unit Cost]],10,0),0)</f>
        <v>0</v>
      </c>
      <c r="O1330" s="134">
        <f>IFERROR(VLOOKUP(Table49[[#This Row],[ITEM CODE]],Table2[[#All],[Item Code]:[Unit Cost]],10,0),0)</f>
        <v>0</v>
      </c>
      <c r="P1330" s="56"/>
      <c r="Q1330" s="58"/>
      <c r="R1330" s="58">
        <f>Table49[[#This Row],[QUANTITY]]*Table49[[#This Row],[INV Prices]]</f>
        <v>0</v>
      </c>
      <c r="S1330" s="67"/>
      <c r="V1330" s="41"/>
      <c r="W1330" s="4" t="str">
        <f>IFERROR(VLOOKUP(Table49[[#This Row],[ITEM CODE]],Table2[[Item Code]:[Category ]],6,0),"")</f>
        <v/>
      </c>
      <c r="X1330" s="1" t="str">
        <f>IFERROR(VLOOKUP(Table49[[#This Row],[ITEM CODE]],Table2[[Item Code]:[Sub Category]],7,0),"")</f>
        <v/>
      </c>
      <c r="Y1330" s="68" t="str">
        <f>Table49[[#This Row],[PO Number]]&amp;COUNTIFS($E$5:E1330,E1330)</f>
        <v>0</v>
      </c>
    </row>
    <row r="1331" spans="1:25" ht="14.7" customHeight="1" x14ac:dyDescent="0.3">
      <c r="A1331" s="1" t="str">
        <f>IF(Table49[[#This Row],[ITEM NAME]]="","",ROW()-4)</f>
        <v/>
      </c>
      <c r="B1331" s="68"/>
      <c r="C1331" s="4" t="str">
        <f>IFERROR(VLOOKUP(B1331,Table14[],3,0),"")</f>
        <v/>
      </c>
      <c r="D1331" s="4" t="str">
        <f>IFERROR(VLOOKUP(B1331,Table14[],2,0),"")</f>
        <v/>
      </c>
      <c r="E1331" s="4"/>
      <c r="H1331" s="41" t="str">
        <f>IFERROR(VLOOKUP(Table49[[#This Row],[ITEM CODE]],Table2[[Item Code]:[Master Name]],2,0),"")</f>
        <v/>
      </c>
      <c r="I1331" s="41"/>
      <c r="J1331" s="65" t="str">
        <f>IFERROR(VLOOKUP(Table49[[#This Row],[ITEM CODE]],Table2[[Item Code]:[Master Name]],3,0),"")</f>
        <v/>
      </c>
      <c r="K1331" s="1" t="str">
        <f>IFERROR(VLOOKUP(Table49[[#This Row],[ITEM CODE]],Table2[[Item Code]:[Master Name]],9,0),"")</f>
        <v/>
      </c>
      <c r="L1331" s="1" t="str">
        <f>IFERROR(VLOOKUP(Table49[[#This Row],[ITEM CODE]],Table2[[Item Code]:[Master Name]],8,0),"")</f>
        <v/>
      </c>
      <c r="M1331" s="41"/>
      <c r="N1331" s="66">
        <f>IFERROR(VLOOKUP(Table49[[#This Row],[ITEM CODE]],Table2[[#All],[Item Code]:[Unit Cost]],10,0),0)</f>
        <v>0</v>
      </c>
      <c r="O1331" s="134">
        <f>IFERROR(VLOOKUP(Table49[[#This Row],[ITEM CODE]],Table2[[#All],[Item Code]:[Unit Cost]],10,0),0)</f>
        <v>0</v>
      </c>
      <c r="P1331" s="56"/>
      <c r="Q1331" s="58"/>
      <c r="R1331" s="58">
        <f>Table49[[#This Row],[QUANTITY]]*Table49[[#This Row],[INV Prices]]</f>
        <v>0</v>
      </c>
      <c r="S1331" s="67"/>
      <c r="V1331" s="41"/>
      <c r="W1331" s="4" t="str">
        <f>IFERROR(VLOOKUP(Table49[[#This Row],[ITEM CODE]],Table2[[Item Code]:[Category ]],6,0),"")</f>
        <v/>
      </c>
      <c r="X1331" s="1" t="str">
        <f>IFERROR(VLOOKUP(Table49[[#This Row],[ITEM CODE]],Table2[[Item Code]:[Sub Category]],7,0),"")</f>
        <v/>
      </c>
      <c r="Y1331" s="68" t="str">
        <f>Table49[[#This Row],[PO Number]]&amp;COUNTIFS($E$5:E1331,E1331)</f>
        <v>0</v>
      </c>
    </row>
    <row r="1332" spans="1:25" ht="14.7" customHeight="1" x14ac:dyDescent="0.3">
      <c r="A1332" s="1" t="str">
        <f>IF(Table49[[#This Row],[ITEM NAME]]="","",ROW()-4)</f>
        <v/>
      </c>
      <c r="B1332" s="68"/>
      <c r="C1332" s="4" t="str">
        <f>IFERROR(VLOOKUP(B1332,Table14[],3,0),"")</f>
        <v/>
      </c>
      <c r="D1332" s="4" t="str">
        <f>IFERROR(VLOOKUP(B1332,Table14[],2,0),"")</f>
        <v/>
      </c>
      <c r="E1332" s="4"/>
      <c r="H1332" s="41" t="str">
        <f>IFERROR(VLOOKUP(Table49[[#This Row],[ITEM CODE]],Table2[[Item Code]:[Master Name]],2,0),"")</f>
        <v/>
      </c>
      <c r="I1332" s="41"/>
      <c r="J1332" s="65" t="str">
        <f>IFERROR(VLOOKUP(Table49[[#This Row],[ITEM CODE]],Table2[[Item Code]:[Master Name]],3,0),"")</f>
        <v/>
      </c>
      <c r="K1332" s="1" t="str">
        <f>IFERROR(VLOOKUP(Table49[[#This Row],[ITEM CODE]],Table2[[Item Code]:[Master Name]],9,0),"")</f>
        <v/>
      </c>
      <c r="L1332" s="1" t="str">
        <f>IFERROR(VLOOKUP(Table49[[#This Row],[ITEM CODE]],Table2[[Item Code]:[Master Name]],8,0),"")</f>
        <v/>
      </c>
      <c r="M1332" s="41"/>
      <c r="N1332" s="66">
        <f>IFERROR(VLOOKUP(Table49[[#This Row],[ITEM CODE]],Table2[[#All],[Item Code]:[Unit Cost]],10,0),0)</f>
        <v>0</v>
      </c>
      <c r="O1332" s="134">
        <f>IFERROR(VLOOKUP(Table49[[#This Row],[ITEM CODE]],Table2[[#All],[Item Code]:[Unit Cost]],10,0),0)</f>
        <v>0</v>
      </c>
      <c r="P1332" s="56"/>
      <c r="Q1332" s="58"/>
      <c r="R1332" s="58">
        <f>Table49[[#This Row],[QUANTITY]]*Table49[[#This Row],[INV Prices]]</f>
        <v>0</v>
      </c>
      <c r="S1332" s="67"/>
      <c r="V1332" s="41"/>
      <c r="W1332" s="4" t="str">
        <f>IFERROR(VLOOKUP(Table49[[#This Row],[ITEM CODE]],Table2[[Item Code]:[Category ]],6,0),"")</f>
        <v/>
      </c>
      <c r="X1332" s="1" t="str">
        <f>IFERROR(VLOOKUP(Table49[[#This Row],[ITEM CODE]],Table2[[Item Code]:[Sub Category]],7,0),"")</f>
        <v/>
      </c>
      <c r="Y1332" s="68" t="str">
        <f>Table49[[#This Row],[PO Number]]&amp;COUNTIFS($E$5:E1332,E1332)</f>
        <v>0</v>
      </c>
    </row>
    <row r="1333" spans="1:25" ht="14.7" customHeight="1" x14ac:dyDescent="0.3">
      <c r="A1333" s="1" t="str">
        <f>IF(Table49[[#This Row],[ITEM NAME]]="","",ROW()-4)</f>
        <v/>
      </c>
      <c r="B1333" s="68"/>
      <c r="C1333" s="4" t="str">
        <f>IFERROR(VLOOKUP(B1333,Table14[],3,0),"")</f>
        <v/>
      </c>
      <c r="D1333" s="4" t="str">
        <f>IFERROR(VLOOKUP(B1333,Table14[],2,0),"")</f>
        <v/>
      </c>
      <c r="E1333" s="4"/>
      <c r="H1333" s="41" t="str">
        <f>IFERROR(VLOOKUP(Table49[[#This Row],[ITEM CODE]],Table2[[Item Code]:[Master Name]],2,0),"")</f>
        <v/>
      </c>
      <c r="I1333" s="41"/>
      <c r="J1333" s="65" t="str">
        <f>IFERROR(VLOOKUP(Table49[[#This Row],[ITEM CODE]],Table2[[Item Code]:[Master Name]],3,0),"")</f>
        <v/>
      </c>
      <c r="K1333" s="1" t="str">
        <f>IFERROR(VLOOKUP(Table49[[#This Row],[ITEM CODE]],Table2[[Item Code]:[Master Name]],9,0),"")</f>
        <v/>
      </c>
      <c r="L1333" s="1" t="str">
        <f>IFERROR(VLOOKUP(Table49[[#This Row],[ITEM CODE]],Table2[[Item Code]:[Master Name]],8,0),"")</f>
        <v/>
      </c>
      <c r="M1333" s="41"/>
      <c r="N1333" s="66">
        <f>IFERROR(VLOOKUP(Table49[[#This Row],[ITEM CODE]],Table2[[#All],[Item Code]:[Unit Cost]],10,0),0)</f>
        <v>0</v>
      </c>
      <c r="O1333" s="134">
        <f>IFERROR(VLOOKUP(Table49[[#This Row],[ITEM CODE]],Table2[[#All],[Item Code]:[Unit Cost]],10,0),0)</f>
        <v>0</v>
      </c>
      <c r="P1333" s="56"/>
      <c r="Q1333" s="58"/>
      <c r="R1333" s="58">
        <f>Table49[[#This Row],[QUANTITY]]*Table49[[#This Row],[INV Prices]]</f>
        <v>0</v>
      </c>
      <c r="S1333" s="67"/>
      <c r="V1333" s="41"/>
      <c r="W1333" s="4" t="str">
        <f>IFERROR(VLOOKUP(Table49[[#This Row],[ITEM CODE]],Table2[[Item Code]:[Category ]],6,0),"")</f>
        <v/>
      </c>
      <c r="X1333" s="1" t="str">
        <f>IFERROR(VLOOKUP(Table49[[#This Row],[ITEM CODE]],Table2[[Item Code]:[Sub Category]],7,0),"")</f>
        <v/>
      </c>
      <c r="Y1333" s="68" t="str">
        <f>Table49[[#This Row],[PO Number]]&amp;COUNTIFS($E$5:E1333,E1333)</f>
        <v>0</v>
      </c>
    </row>
    <row r="1334" spans="1:25" ht="14.7" customHeight="1" x14ac:dyDescent="0.3">
      <c r="A1334" s="1" t="str">
        <f>IF(Table49[[#This Row],[ITEM NAME]]="","",ROW()-4)</f>
        <v/>
      </c>
      <c r="B1334" s="68"/>
      <c r="C1334" s="4" t="str">
        <f>IFERROR(VLOOKUP(B1334,Table14[],3,0),"")</f>
        <v/>
      </c>
      <c r="D1334" s="4" t="str">
        <f>IFERROR(VLOOKUP(B1334,Table14[],2,0),"")</f>
        <v/>
      </c>
      <c r="E1334" s="4"/>
      <c r="H1334" s="41" t="str">
        <f>IFERROR(VLOOKUP(Table49[[#This Row],[ITEM CODE]],Table2[[Item Code]:[Master Name]],2,0),"")</f>
        <v/>
      </c>
      <c r="I1334" s="41"/>
      <c r="J1334" s="65" t="str">
        <f>IFERROR(VLOOKUP(Table49[[#This Row],[ITEM CODE]],Table2[[Item Code]:[Master Name]],3,0),"")</f>
        <v/>
      </c>
      <c r="K1334" s="1" t="str">
        <f>IFERROR(VLOOKUP(Table49[[#This Row],[ITEM CODE]],Table2[[Item Code]:[Master Name]],9,0),"")</f>
        <v/>
      </c>
      <c r="L1334" s="1" t="str">
        <f>IFERROR(VLOOKUP(Table49[[#This Row],[ITEM CODE]],Table2[[Item Code]:[Master Name]],8,0),"")</f>
        <v/>
      </c>
      <c r="M1334" s="41"/>
      <c r="N1334" s="66">
        <f>IFERROR(VLOOKUP(Table49[[#This Row],[ITEM CODE]],Table2[[#All],[Item Code]:[Unit Cost]],10,0),0)</f>
        <v>0</v>
      </c>
      <c r="O1334" s="134">
        <f>IFERROR(VLOOKUP(Table49[[#This Row],[ITEM CODE]],Table2[[#All],[Item Code]:[Unit Cost]],10,0),0)</f>
        <v>0</v>
      </c>
      <c r="P1334" s="56"/>
      <c r="Q1334" s="58"/>
      <c r="R1334" s="58">
        <f>Table49[[#This Row],[QUANTITY]]*Table49[[#This Row],[INV Prices]]</f>
        <v>0</v>
      </c>
      <c r="S1334" s="67"/>
      <c r="V1334" s="41"/>
      <c r="W1334" s="4" t="str">
        <f>IFERROR(VLOOKUP(Table49[[#This Row],[ITEM CODE]],Table2[[Item Code]:[Category ]],6,0),"")</f>
        <v/>
      </c>
      <c r="X1334" s="1" t="str">
        <f>IFERROR(VLOOKUP(Table49[[#This Row],[ITEM CODE]],Table2[[Item Code]:[Sub Category]],7,0),"")</f>
        <v/>
      </c>
      <c r="Y1334" s="68" t="str">
        <f>Table49[[#This Row],[PO Number]]&amp;COUNTIFS($E$5:E1334,E1334)</f>
        <v>0</v>
      </c>
    </row>
    <row r="1335" spans="1:25" ht="14.7" customHeight="1" x14ac:dyDescent="0.3">
      <c r="A1335" s="1" t="str">
        <f>IF(Table49[[#This Row],[ITEM NAME]]="","",ROW()-4)</f>
        <v/>
      </c>
      <c r="B1335" s="68"/>
      <c r="C1335" s="4" t="str">
        <f>IFERROR(VLOOKUP(B1335,Table14[],3,0),"")</f>
        <v/>
      </c>
      <c r="D1335" s="4" t="str">
        <f>IFERROR(VLOOKUP(B1335,Table14[],2,0),"")</f>
        <v/>
      </c>
      <c r="E1335" s="4"/>
      <c r="H1335" s="41" t="str">
        <f>IFERROR(VLOOKUP(Table49[[#This Row],[ITEM CODE]],Table2[[Item Code]:[Master Name]],2,0),"")</f>
        <v/>
      </c>
      <c r="I1335" s="41"/>
      <c r="J1335" s="65" t="str">
        <f>IFERROR(VLOOKUP(Table49[[#This Row],[ITEM CODE]],Table2[[Item Code]:[Master Name]],3,0),"")</f>
        <v/>
      </c>
      <c r="K1335" s="1" t="str">
        <f>IFERROR(VLOOKUP(Table49[[#This Row],[ITEM CODE]],Table2[[Item Code]:[Master Name]],9,0),"")</f>
        <v/>
      </c>
      <c r="L1335" s="1" t="str">
        <f>IFERROR(VLOOKUP(Table49[[#This Row],[ITEM CODE]],Table2[[Item Code]:[Master Name]],8,0),"")</f>
        <v/>
      </c>
      <c r="M1335" s="41"/>
      <c r="N1335" s="66">
        <f>IFERROR(VLOOKUP(Table49[[#This Row],[ITEM CODE]],Table2[[#All],[Item Code]:[Unit Cost]],10,0),0)</f>
        <v>0</v>
      </c>
      <c r="O1335" s="134">
        <f>IFERROR(VLOOKUP(Table49[[#This Row],[ITEM CODE]],Table2[[#All],[Item Code]:[Unit Cost]],10,0),0)</f>
        <v>0</v>
      </c>
      <c r="P1335" s="56"/>
      <c r="Q1335" s="58"/>
      <c r="R1335" s="58">
        <f>Table49[[#This Row],[QUANTITY]]*Table49[[#This Row],[INV Prices]]</f>
        <v>0</v>
      </c>
      <c r="S1335" s="67"/>
      <c r="V1335" s="41"/>
      <c r="W1335" s="4" t="str">
        <f>IFERROR(VLOOKUP(Table49[[#This Row],[ITEM CODE]],Table2[[Item Code]:[Category ]],6,0),"")</f>
        <v/>
      </c>
      <c r="X1335" s="1" t="str">
        <f>IFERROR(VLOOKUP(Table49[[#This Row],[ITEM CODE]],Table2[[Item Code]:[Sub Category]],7,0),"")</f>
        <v/>
      </c>
      <c r="Y1335" s="68" t="str">
        <f>Table49[[#This Row],[PO Number]]&amp;COUNTIFS($E$5:E1335,E1335)</f>
        <v>0</v>
      </c>
    </row>
    <row r="1336" spans="1:25" ht="14.7" customHeight="1" x14ac:dyDescent="0.3">
      <c r="A1336" s="1" t="str">
        <f>IF(Table49[[#This Row],[ITEM NAME]]="","",ROW()-4)</f>
        <v/>
      </c>
      <c r="B1336" s="68"/>
      <c r="C1336" s="4" t="str">
        <f>IFERROR(VLOOKUP(B1336,Table14[],3,0),"")</f>
        <v/>
      </c>
      <c r="D1336" s="4" t="str">
        <f>IFERROR(VLOOKUP(B1336,Table14[],2,0),"")</f>
        <v/>
      </c>
      <c r="E1336" s="4"/>
      <c r="H1336" s="41" t="str">
        <f>IFERROR(VLOOKUP(Table49[[#This Row],[ITEM CODE]],Table2[[Item Code]:[Master Name]],2,0),"")</f>
        <v/>
      </c>
      <c r="I1336" s="41"/>
      <c r="J1336" s="65" t="str">
        <f>IFERROR(VLOOKUP(Table49[[#This Row],[ITEM CODE]],Table2[[Item Code]:[Master Name]],3,0),"")</f>
        <v/>
      </c>
      <c r="K1336" s="1" t="str">
        <f>IFERROR(VLOOKUP(Table49[[#This Row],[ITEM CODE]],Table2[[Item Code]:[Master Name]],9,0),"")</f>
        <v/>
      </c>
      <c r="L1336" s="1" t="str">
        <f>IFERROR(VLOOKUP(Table49[[#This Row],[ITEM CODE]],Table2[[Item Code]:[Master Name]],8,0),"")</f>
        <v/>
      </c>
      <c r="M1336" s="41"/>
      <c r="N1336" s="66">
        <f>IFERROR(VLOOKUP(Table49[[#This Row],[ITEM CODE]],Table2[[#All],[Item Code]:[Unit Cost]],10,0),0)</f>
        <v>0</v>
      </c>
      <c r="O1336" s="134">
        <f>IFERROR(VLOOKUP(Table49[[#This Row],[ITEM CODE]],Table2[[#All],[Item Code]:[Unit Cost]],10,0),0)</f>
        <v>0</v>
      </c>
      <c r="P1336" s="56"/>
      <c r="Q1336" s="58"/>
      <c r="R1336" s="58">
        <f>Table49[[#This Row],[QUANTITY]]*Table49[[#This Row],[INV Prices]]</f>
        <v>0</v>
      </c>
      <c r="S1336" s="67"/>
      <c r="V1336" s="41"/>
      <c r="W1336" s="4" t="str">
        <f>IFERROR(VLOOKUP(Table49[[#This Row],[ITEM CODE]],Table2[[Item Code]:[Category ]],6,0),"")</f>
        <v/>
      </c>
      <c r="X1336" s="1" t="str">
        <f>IFERROR(VLOOKUP(Table49[[#This Row],[ITEM CODE]],Table2[[Item Code]:[Sub Category]],7,0),"")</f>
        <v/>
      </c>
      <c r="Y1336" s="68" t="str">
        <f>Table49[[#This Row],[PO Number]]&amp;COUNTIFS($E$5:E1336,E1336)</f>
        <v>0</v>
      </c>
    </row>
    <row r="1337" spans="1:25" ht="14.7" customHeight="1" x14ac:dyDescent="0.3">
      <c r="A1337" s="1" t="str">
        <f>IF(Table49[[#This Row],[ITEM NAME]]="","",ROW()-4)</f>
        <v/>
      </c>
      <c r="B1337" s="68"/>
      <c r="C1337" s="4" t="str">
        <f>IFERROR(VLOOKUP(B1337,Table14[],3,0),"")</f>
        <v/>
      </c>
      <c r="D1337" s="4" t="str">
        <f>IFERROR(VLOOKUP(B1337,Table14[],2,0),"")</f>
        <v/>
      </c>
      <c r="E1337" s="4"/>
      <c r="H1337" s="41" t="str">
        <f>IFERROR(VLOOKUP(Table49[[#This Row],[ITEM CODE]],Table2[[Item Code]:[Master Name]],2,0),"")</f>
        <v/>
      </c>
      <c r="I1337" s="41"/>
      <c r="J1337" s="65" t="str">
        <f>IFERROR(VLOOKUP(Table49[[#This Row],[ITEM CODE]],Table2[[Item Code]:[Master Name]],3,0),"")</f>
        <v/>
      </c>
      <c r="K1337" s="1" t="str">
        <f>IFERROR(VLOOKUP(Table49[[#This Row],[ITEM CODE]],Table2[[Item Code]:[Master Name]],9,0),"")</f>
        <v/>
      </c>
      <c r="L1337" s="1" t="str">
        <f>IFERROR(VLOOKUP(Table49[[#This Row],[ITEM CODE]],Table2[[Item Code]:[Master Name]],8,0),"")</f>
        <v/>
      </c>
      <c r="M1337" s="41"/>
      <c r="N1337" s="66">
        <f>IFERROR(VLOOKUP(Table49[[#This Row],[ITEM CODE]],Table2[[#All],[Item Code]:[Unit Cost]],10,0),0)</f>
        <v>0</v>
      </c>
      <c r="O1337" s="134">
        <f>IFERROR(VLOOKUP(Table49[[#This Row],[ITEM CODE]],Table2[[#All],[Item Code]:[Unit Cost]],10,0),0)</f>
        <v>0</v>
      </c>
      <c r="P1337" s="56"/>
      <c r="Q1337" s="58"/>
      <c r="R1337" s="58">
        <f>Table49[[#This Row],[QUANTITY]]*Table49[[#This Row],[INV Prices]]</f>
        <v>0</v>
      </c>
      <c r="S1337" s="67"/>
      <c r="V1337" s="41"/>
      <c r="W1337" s="4" t="str">
        <f>IFERROR(VLOOKUP(Table49[[#This Row],[ITEM CODE]],Table2[[Item Code]:[Category ]],6,0),"")</f>
        <v/>
      </c>
      <c r="X1337" s="1" t="str">
        <f>IFERROR(VLOOKUP(Table49[[#This Row],[ITEM CODE]],Table2[[Item Code]:[Sub Category]],7,0),"")</f>
        <v/>
      </c>
      <c r="Y1337" s="68" t="str">
        <f>Table49[[#This Row],[PO Number]]&amp;COUNTIFS($E$5:E1337,E1337)</f>
        <v>0</v>
      </c>
    </row>
    <row r="1338" spans="1:25" ht="14.7" customHeight="1" x14ac:dyDescent="0.3">
      <c r="A1338" s="1" t="str">
        <f>IF(Table49[[#This Row],[ITEM NAME]]="","",ROW()-4)</f>
        <v/>
      </c>
      <c r="B1338" s="68"/>
      <c r="C1338" s="4" t="str">
        <f>IFERROR(VLOOKUP(B1338,Table14[],3,0),"")</f>
        <v/>
      </c>
      <c r="D1338" s="4" t="str">
        <f>IFERROR(VLOOKUP(B1338,Table14[],2,0),"")</f>
        <v/>
      </c>
      <c r="E1338" s="4"/>
      <c r="H1338" s="41" t="str">
        <f>IFERROR(VLOOKUP(Table49[[#This Row],[ITEM CODE]],Table2[[Item Code]:[Master Name]],2,0),"")</f>
        <v/>
      </c>
      <c r="I1338" s="41"/>
      <c r="J1338" s="65" t="str">
        <f>IFERROR(VLOOKUP(Table49[[#This Row],[ITEM CODE]],Table2[[Item Code]:[Master Name]],3,0),"")</f>
        <v/>
      </c>
      <c r="K1338" s="1" t="str">
        <f>IFERROR(VLOOKUP(Table49[[#This Row],[ITEM CODE]],Table2[[Item Code]:[Master Name]],9,0),"")</f>
        <v/>
      </c>
      <c r="L1338" s="1" t="str">
        <f>IFERROR(VLOOKUP(Table49[[#This Row],[ITEM CODE]],Table2[[Item Code]:[Master Name]],8,0),"")</f>
        <v/>
      </c>
      <c r="M1338" s="41"/>
      <c r="N1338" s="66">
        <f>IFERROR(VLOOKUP(Table49[[#This Row],[ITEM CODE]],Table2[[#All],[Item Code]:[Unit Cost]],10,0),0)</f>
        <v>0</v>
      </c>
      <c r="O1338" s="134">
        <f>IFERROR(VLOOKUP(Table49[[#This Row],[ITEM CODE]],Table2[[#All],[Item Code]:[Unit Cost]],10,0),0)</f>
        <v>0</v>
      </c>
      <c r="P1338" s="56"/>
      <c r="Q1338" s="58"/>
      <c r="R1338" s="58">
        <f>Table49[[#This Row],[QUANTITY]]*Table49[[#This Row],[INV Prices]]</f>
        <v>0</v>
      </c>
      <c r="S1338" s="67"/>
      <c r="V1338" s="41"/>
      <c r="W1338" s="4" t="str">
        <f>IFERROR(VLOOKUP(Table49[[#This Row],[ITEM CODE]],Table2[[Item Code]:[Category ]],6,0),"")</f>
        <v/>
      </c>
      <c r="X1338" s="1" t="str">
        <f>IFERROR(VLOOKUP(Table49[[#This Row],[ITEM CODE]],Table2[[Item Code]:[Sub Category]],7,0),"")</f>
        <v/>
      </c>
      <c r="Y1338" s="68" t="str">
        <f>Table49[[#This Row],[PO Number]]&amp;COUNTIFS($E$5:E1338,E1338)</f>
        <v>0</v>
      </c>
    </row>
    <row r="1339" spans="1:25" ht="14.7" customHeight="1" x14ac:dyDescent="0.3">
      <c r="A1339" s="1" t="str">
        <f>IF(Table49[[#This Row],[ITEM NAME]]="","",ROW()-4)</f>
        <v/>
      </c>
      <c r="B1339" s="68"/>
      <c r="C1339" s="4" t="str">
        <f>IFERROR(VLOOKUP(B1339,Table14[],3,0),"")</f>
        <v/>
      </c>
      <c r="D1339" s="4" t="str">
        <f>IFERROR(VLOOKUP(B1339,Table14[],2,0),"")</f>
        <v/>
      </c>
      <c r="E1339" s="4"/>
      <c r="H1339" s="41" t="str">
        <f>IFERROR(VLOOKUP(Table49[[#This Row],[ITEM CODE]],Table2[[Item Code]:[Master Name]],2,0),"")</f>
        <v/>
      </c>
      <c r="I1339" s="41"/>
      <c r="J1339" s="65" t="str">
        <f>IFERROR(VLOOKUP(Table49[[#This Row],[ITEM CODE]],Table2[[Item Code]:[Master Name]],3,0),"")</f>
        <v/>
      </c>
      <c r="K1339" s="1" t="str">
        <f>IFERROR(VLOOKUP(Table49[[#This Row],[ITEM CODE]],Table2[[Item Code]:[Master Name]],9,0),"")</f>
        <v/>
      </c>
      <c r="L1339" s="1" t="str">
        <f>IFERROR(VLOOKUP(Table49[[#This Row],[ITEM CODE]],Table2[[Item Code]:[Master Name]],8,0),"")</f>
        <v/>
      </c>
      <c r="M1339" s="41"/>
      <c r="N1339" s="66">
        <f>IFERROR(VLOOKUP(Table49[[#This Row],[ITEM CODE]],Table2[[#All],[Item Code]:[Unit Cost]],10,0),0)</f>
        <v>0</v>
      </c>
      <c r="O1339" s="134">
        <f>IFERROR(VLOOKUP(Table49[[#This Row],[ITEM CODE]],Table2[[#All],[Item Code]:[Unit Cost]],10,0),0)</f>
        <v>0</v>
      </c>
      <c r="P1339" s="56"/>
      <c r="Q1339" s="58"/>
      <c r="R1339" s="58">
        <f>Table49[[#This Row],[QUANTITY]]*Table49[[#This Row],[INV Prices]]</f>
        <v>0</v>
      </c>
      <c r="S1339" s="67"/>
      <c r="V1339" s="41"/>
      <c r="W1339" s="4" t="str">
        <f>IFERROR(VLOOKUP(Table49[[#This Row],[ITEM CODE]],Table2[[Item Code]:[Category ]],6,0),"")</f>
        <v/>
      </c>
      <c r="X1339" s="1" t="str">
        <f>IFERROR(VLOOKUP(Table49[[#This Row],[ITEM CODE]],Table2[[Item Code]:[Sub Category]],7,0),"")</f>
        <v/>
      </c>
      <c r="Y1339" s="68" t="str">
        <f>Table49[[#This Row],[PO Number]]&amp;COUNTIFS($E$5:E1339,E1339)</f>
        <v>0</v>
      </c>
    </row>
    <row r="1340" spans="1:25" ht="14.7" customHeight="1" x14ac:dyDescent="0.3">
      <c r="A1340" s="1" t="str">
        <f>IF(Table49[[#This Row],[ITEM NAME]]="","",ROW()-4)</f>
        <v/>
      </c>
      <c r="B1340" s="68"/>
      <c r="C1340" s="4" t="str">
        <f>IFERROR(VLOOKUP(B1340,Table14[],3,0),"")</f>
        <v/>
      </c>
      <c r="D1340" s="4" t="str">
        <f>IFERROR(VLOOKUP(B1340,Table14[],2,0),"")</f>
        <v/>
      </c>
      <c r="E1340" s="4"/>
      <c r="H1340" s="41" t="str">
        <f>IFERROR(VLOOKUP(Table49[[#This Row],[ITEM CODE]],Table2[[Item Code]:[Master Name]],2,0),"")</f>
        <v/>
      </c>
      <c r="I1340" s="41"/>
      <c r="J1340" s="65" t="str">
        <f>IFERROR(VLOOKUP(Table49[[#This Row],[ITEM CODE]],Table2[[Item Code]:[Master Name]],3,0),"")</f>
        <v/>
      </c>
      <c r="K1340" s="1" t="str">
        <f>IFERROR(VLOOKUP(Table49[[#This Row],[ITEM CODE]],Table2[[Item Code]:[Master Name]],9,0),"")</f>
        <v/>
      </c>
      <c r="L1340" s="1" t="str">
        <f>IFERROR(VLOOKUP(Table49[[#This Row],[ITEM CODE]],Table2[[Item Code]:[Master Name]],8,0),"")</f>
        <v/>
      </c>
      <c r="M1340" s="41"/>
      <c r="N1340" s="66">
        <f>IFERROR(VLOOKUP(Table49[[#This Row],[ITEM CODE]],Table2[[#All],[Item Code]:[Unit Cost]],10,0),0)</f>
        <v>0</v>
      </c>
      <c r="O1340" s="134">
        <f>IFERROR(VLOOKUP(Table49[[#This Row],[ITEM CODE]],Table2[[#All],[Item Code]:[Unit Cost]],10,0),0)</f>
        <v>0</v>
      </c>
      <c r="P1340" s="56"/>
      <c r="Q1340" s="58"/>
      <c r="R1340" s="58">
        <f>Table49[[#This Row],[QUANTITY]]*Table49[[#This Row],[INV Prices]]</f>
        <v>0</v>
      </c>
      <c r="S1340" s="67"/>
      <c r="V1340" s="41"/>
      <c r="W1340" s="4" t="str">
        <f>IFERROR(VLOOKUP(Table49[[#This Row],[ITEM CODE]],Table2[[Item Code]:[Category ]],6,0),"")</f>
        <v/>
      </c>
      <c r="X1340" s="1" t="str">
        <f>IFERROR(VLOOKUP(Table49[[#This Row],[ITEM CODE]],Table2[[Item Code]:[Sub Category]],7,0),"")</f>
        <v/>
      </c>
      <c r="Y1340" s="68" t="str">
        <f>Table49[[#This Row],[PO Number]]&amp;COUNTIFS($E$5:E1340,E1340)</f>
        <v>0</v>
      </c>
    </row>
    <row r="1341" spans="1:25" ht="14.7" customHeight="1" x14ac:dyDescent="0.3">
      <c r="A1341" s="1" t="str">
        <f>IF(Table49[[#This Row],[ITEM NAME]]="","",ROW()-4)</f>
        <v/>
      </c>
      <c r="B1341" s="68"/>
      <c r="C1341" s="4" t="str">
        <f>IFERROR(VLOOKUP(B1341,Table14[],3,0),"")</f>
        <v/>
      </c>
      <c r="D1341" s="4" t="str">
        <f>IFERROR(VLOOKUP(B1341,Table14[],2,0),"")</f>
        <v/>
      </c>
      <c r="E1341" s="4"/>
      <c r="H1341" s="41" t="str">
        <f>IFERROR(VLOOKUP(Table49[[#This Row],[ITEM CODE]],Table2[[Item Code]:[Master Name]],2,0),"")</f>
        <v/>
      </c>
      <c r="I1341" s="41"/>
      <c r="J1341" s="65" t="str">
        <f>IFERROR(VLOOKUP(Table49[[#This Row],[ITEM CODE]],Table2[[Item Code]:[Master Name]],3,0),"")</f>
        <v/>
      </c>
      <c r="K1341" s="1" t="str">
        <f>IFERROR(VLOOKUP(Table49[[#This Row],[ITEM CODE]],Table2[[Item Code]:[Master Name]],9,0),"")</f>
        <v/>
      </c>
      <c r="L1341" s="1" t="str">
        <f>IFERROR(VLOOKUP(Table49[[#This Row],[ITEM CODE]],Table2[[Item Code]:[Master Name]],8,0),"")</f>
        <v/>
      </c>
      <c r="M1341" s="41"/>
      <c r="N1341" s="66">
        <f>IFERROR(VLOOKUP(Table49[[#This Row],[ITEM CODE]],Table2[[#All],[Item Code]:[Unit Cost]],10,0),0)</f>
        <v>0</v>
      </c>
      <c r="O1341" s="134">
        <f>IFERROR(VLOOKUP(Table49[[#This Row],[ITEM CODE]],Table2[[#All],[Item Code]:[Unit Cost]],10,0),0)</f>
        <v>0</v>
      </c>
      <c r="P1341" s="56"/>
      <c r="Q1341" s="58"/>
      <c r="R1341" s="58">
        <f>Table49[[#This Row],[QUANTITY]]*Table49[[#This Row],[INV Prices]]</f>
        <v>0</v>
      </c>
      <c r="S1341" s="67"/>
      <c r="V1341" s="41"/>
      <c r="W1341" s="4" t="str">
        <f>IFERROR(VLOOKUP(Table49[[#This Row],[ITEM CODE]],Table2[[Item Code]:[Category ]],6,0),"")</f>
        <v/>
      </c>
      <c r="X1341" s="1" t="str">
        <f>IFERROR(VLOOKUP(Table49[[#This Row],[ITEM CODE]],Table2[[Item Code]:[Sub Category]],7,0),"")</f>
        <v/>
      </c>
      <c r="Y1341" s="68" t="str">
        <f>Table49[[#This Row],[PO Number]]&amp;COUNTIFS($E$5:E1341,E1341)</f>
        <v>0</v>
      </c>
    </row>
    <row r="1342" spans="1:25" ht="14.7" customHeight="1" x14ac:dyDescent="0.3">
      <c r="A1342" s="1" t="str">
        <f>IF(Table49[[#This Row],[ITEM NAME]]="","",ROW()-4)</f>
        <v/>
      </c>
      <c r="B1342" s="68"/>
      <c r="C1342" s="4" t="str">
        <f>IFERROR(VLOOKUP(B1342,Table14[],3,0),"")</f>
        <v/>
      </c>
      <c r="D1342" s="4" t="str">
        <f>IFERROR(VLOOKUP(B1342,Table14[],2,0),"")</f>
        <v/>
      </c>
      <c r="E1342" s="4"/>
      <c r="H1342" s="41" t="str">
        <f>IFERROR(VLOOKUP(Table49[[#This Row],[ITEM CODE]],Table2[[Item Code]:[Master Name]],2,0),"")</f>
        <v/>
      </c>
      <c r="I1342" s="41"/>
      <c r="J1342" s="65" t="str">
        <f>IFERROR(VLOOKUP(Table49[[#This Row],[ITEM CODE]],Table2[[Item Code]:[Master Name]],3,0),"")</f>
        <v/>
      </c>
      <c r="K1342" s="1" t="str">
        <f>IFERROR(VLOOKUP(Table49[[#This Row],[ITEM CODE]],Table2[[Item Code]:[Master Name]],9,0),"")</f>
        <v/>
      </c>
      <c r="L1342" s="1" t="str">
        <f>IFERROR(VLOOKUP(Table49[[#This Row],[ITEM CODE]],Table2[[Item Code]:[Master Name]],8,0),"")</f>
        <v/>
      </c>
      <c r="M1342" s="41"/>
      <c r="N1342" s="66">
        <f>IFERROR(VLOOKUP(Table49[[#This Row],[ITEM CODE]],Table2[[#All],[Item Code]:[Unit Cost]],10,0),0)</f>
        <v>0</v>
      </c>
      <c r="O1342" s="134">
        <f>IFERROR(VLOOKUP(Table49[[#This Row],[ITEM CODE]],Table2[[#All],[Item Code]:[Unit Cost]],10,0),0)</f>
        <v>0</v>
      </c>
      <c r="P1342" s="56"/>
      <c r="Q1342" s="58"/>
      <c r="R1342" s="58">
        <f>Table49[[#This Row],[QUANTITY]]*Table49[[#This Row],[INV Prices]]</f>
        <v>0</v>
      </c>
      <c r="S1342" s="67"/>
      <c r="V1342" s="41"/>
      <c r="W1342" s="4" t="str">
        <f>IFERROR(VLOOKUP(Table49[[#This Row],[ITEM CODE]],Table2[[Item Code]:[Category ]],6,0),"")</f>
        <v/>
      </c>
      <c r="X1342" s="1" t="str">
        <f>IFERROR(VLOOKUP(Table49[[#This Row],[ITEM CODE]],Table2[[Item Code]:[Sub Category]],7,0),"")</f>
        <v/>
      </c>
      <c r="Y1342" s="68" t="str">
        <f>Table49[[#This Row],[PO Number]]&amp;COUNTIFS($E$5:E1342,E1342)</f>
        <v>0</v>
      </c>
    </row>
    <row r="1343" spans="1:25" ht="14.7" customHeight="1" x14ac:dyDescent="0.3">
      <c r="A1343" s="1" t="str">
        <f>IF(Table49[[#This Row],[ITEM NAME]]="","",ROW()-4)</f>
        <v/>
      </c>
      <c r="B1343" s="68"/>
      <c r="C1343" s="4" t="str">
        <f>IFERROR(VLOOKUP(B1343,Table14[],3,0),"")</f>
        <v/>
      </c>
      <c r="D1343" s="4" t="str">
        <f>IFERROR(VLOOKUP(B1343,Table14[],2,0),"")</f>
        <v/>
      </c>
      <c r="E1343" s="4"/>
      <c r="H1343" s="41" t="str">
        <f>IFERROR(VLOOKUP(Table49[[#This Row],[ITEM CODE]],Table2[[Item Code]:[Master Name]],2,0),"")</f>
        <v/>
      </c>
      <c r="I1343" s="41"/>
      <c r="J1343" s="65" t="str">
        <f>IFERROR(VLOOKUP(Table49[[#This Row],[ITEM CODE]],Table2[[Item Code]:[Master Name]],3,0),"")</f>
        <v/>
      </c>
      <c r="K1343" s="1" t="str">
        <f>IFERROR(VLOOKUP(Table49[[#This Row],[ITEM CODE]],Table2[[Item Code]:[Master Name]],9,0),"")</f>
        <v/>
      </c>
      <c r="L1343" s="1" t="str">
        <f>IFERROR(VLOOKUP(Table49[[#This Row],[ITEM CODE]],Table2[[Item Code]:[Master Name]],8,0),"")</f>
        <v/>
      </c>
      <c r="M1343" s="41"/>
      <c r="N1343" s="66">
        <f>IFERROR(VLOOKUP(Table49[[#This Row],[ITEM CODE]],Table2[[#All],[Item Code]:[Unit Cost]],10,0),0)</f>
        <v>0</v>
      </c>
      <c r="O1343" s="134">
        <f>IFERROR(VLOOKUP(Table49[[#This Row],[ITEM CODE]],Table2[[#All],[Item Code]:[Unit Cost]],10,0),0)</f>
        <v>0</v>
      </c>
      <c r="P1343" s="56"/>
      <c r="Q1343" s="58"/>
      <c r="R1343" s="58">
        <f>Table49[[#This Row],[QUANTITY]]*Table49[[#This Row],[INV Prices]]</f>
        <v>0</v>
      </c>
      <c r="S1343" s="67"/>
      <c r="V1343" s="41"/>
      <c r="W1343" s="4" t="str">
        <f>IFERROR(VLOOKUP(Table49[[#This Row],[ITEM CODE]],Table2[[Item Code]:[Category ]],6,0),"")</f>
        <v/>
      </c>
      <c r="X1343" s="1" t="str">
        <f>IFERROR(VLOOKUP(Table49[[#This Row],[ITEM CODE]],Table2[[Item Code]:[Sub Category]],7,0),"")</f>
        <v/>
      </c>
      <c r="Y1343" s="68" t="str">
        <f>Table49[[#This Row],[PO Number]]&amp;COUNTIFS($E$5:E1343,E1343)</f>
        <v>0</v>
      </c>
    </row>
    <row r="1344" spans="1:25" ht="14.7" customHeight="1" x14ac:dyDescent="0.3">
      <c r="A1344" s="1" t="str">
        <f>IF(Table49[[#This Row],[ITEM NAME]]="","",ROW()-4)</f>
        <v/>
      </c>
      <c r="B1344" s="68"/>
      <c r="C1344" s="4" t="str">
        <f>IFERROR(VLOOKUP(B1344,Table14[],3,0),"")</f>
        <v/>
      </c>
      <c r="D1344" s="4" t="str">
        <f>IFERROR(VLOOKUP(B1344,Table14[],2,0),"")</f>
        <v/>
      </c>
      <c r="E1344" s="4"/>
      <c r="H1344" s="41" t="str">
        <f>IFERROR(VLOOKUP(Table49[[#This Row],[ITEM CODE]],Table2[[Item Code]:[Master Name]],2,0),"")</f>
        <v/>
      </c>
      <c r="I1344" s="41"/>
      <c r="J1344" s="65" t="str">
        <f>IFERROR(VLOOKUP(Table49[[#This Row],[ITEM CODE]],Table2[[Item Code]:[Master Name]],3,0),"")</f>
        <v/>
      </c>
      <c r="K1344" s="1" t="str">
        <f>IFERROR(VLOOKUP(Table49[[#This Row],[ITEM CODE]],Table2[[Item Code]:[Master Name]],9,0),"")</f>
        <v/>
      </c>
      <c r="L1344" s="1" t="str">
        <f>IFERROR(VLOOKUP(Table49[[#This Row],[ITEM CODE]],Table2[[Item Code]:[Master Name]],8,0),"")</f>
        <v/>
      </c>
      <c r="M1344" s="41"/>
      <c r="N1344" s="66">
        <f>IFERROR(VLOOKUP(Table49[[#This Row],[ITEM CODE]],Table2[[#All],[Item Code]:[Unit Cost]],10,0),0)</f>
        <v>0</v>
      </c>
      <c r="O1344" s="134">
        <f>IFERROR(VLOOKUP(Table49[[#This Row],[ITEM CODE]],Table2[[#All],[Item Code]:[Unit Cost]],10,0),0)</f>
        <v>0</v>
      </c>
      <c r="P1344" s="56"/>
      <c r="Q1344" s="58"/>
      <c r="R1344" s="58">
        <f>Table49[[#This Row],[QUANTITY]]*Table49[[#This Row],[INV Prices]]</f>
        <v>0</v>
      </c>
      <c r="S1344" s="67"/>
      <c r="V1344" s="41"/>
      <c r="W1344" s="4" t="str">
        <f>IFERROR(VLOOKUP(Table49[[#This Row],[ITEM CODE]],Table2[[Item Code]:[Category ]],6,0),"")</f>
        <v/>
      </c>
      <c r="X1344" s="1" t="str">
        <f>IFERROR(VLOOKUP(Table49[[#This Row],[ITEM CODE]],Table2[[Item Code]:[Sub Category]],7,0),"")</f>
        <v/>
      </c>
      <c r="Y1344" s="68" t="str">
        <f>Table49[[#This Row],[PO Number]]&amp;COUNTIFS($E$5:E1344,E1344)</f>
        <v>0</v>
      </c>
    </row>
    <row r="1345" spans="1:25" ht="14.7" customHeight="1" x14ac:dyDescent="0.3">
      <c r="A1345" s="1" t="str">
        <f>IF(Table49[[#This Row],[ITEM NAME]]="","",ROW()-4)</f>
        <v/>
      </c>
      <c r="B1345" s="68"/>
      <c r="C1345" s="4" t="str">
        <f>IFERROR(VLOOKUP(B1345,Table14[],3,0),"")</f>
        <v/>
      </c>
      <c r="D1345" s="4" t="str">
        <f>IFERROR(VLOOKUP(B1345,Table14[],2,0),"")</f>
        <v/>
      </c>
      <c r="E1345" s="4"/>
      <c r="H1345" s="41" t="str">
        <f>IFERROR(VLOOKUP(Table49[[#This Row],[ITEM CODE]],Table2[[Item Code]:[Master Name]],2,0),"")</f>
        <v/>
      </c>
      <c r="I1345" s="41"/>
      <c r="J1345" s="65" t="str">
        <f>IFERROR(VLOOKUP(Table49[[#This Row],[ITEM CODE]],Table2[[Item Code]:[Master Name]],3,0),"")</f>
        <v/>
      </c>
      <c r="K1345" s="1" t="str">
        <f>IFERROR(VLOOKUP(Table49[[#This Row],[ITEM CODE]],Table2[[Item Code]:[Master Name]],9,0),"")</f>
        <v/>
      </c>
      <c r="L1345" s="1" t="str">
        <f>IFERROR(VLOOKUP(Table49[[#This Row],[ITEM CODE]],Table2[[Item Code]:[Master Name]],8,0),"")</f>
        <v/>
      </c>
      <c r="M1345" s="41"/>
      <c r="N1345" s="66">
        <f>IFERROR(VLOOKUP(Table49[[#This Row],[ITEM CODE]],Table2[[#All],[Item Code]:[Unit Cost]],10,0),0)</f>
        <v>0</v>
      </c>
      <c r="O1345" s="134">
        <f>IFERROR(VLOOKUP(Table49[[#This Row],[ITEM CODE]],Table2[[#All],[Item Code]:[Unit Cost]],10,0),0)</f>
        <v>0</v>
      </c>
      <c r="P1345" s="56"/>
      <c r="Q1345" s="58"/>
      <c r="R1345" s="58">
        <f>Table49[[#This Row],[QUANTITY]]*Table49[[#This Row],[INV Prices]]</f>
        <v>0</v>
      </c>
      <c r="S1345" s="67"/>
      <c r="V1345" s="41"/>
      <c r="W1345" s="4" t="str">
        <f>IFERROR(VLOOKUP(Table49[[#This Row],[ITEM CODE]],Table2[[Item Code]:[Category ]],6,0),"")</f>
        <v/>
      </c>
      <c r="X1345" s="1" t="str">
        <f>IFERROR(VLOOKUP(Table49[[#This Row],[ITEM CODE]],Table2[[Item Code]:[Sub Category]],7,0),"")</f>
        <v/>
      </c>
      <c r="Y1345" s="68" t="str">
        <f>Table49[[#This Row],[PO Number]]&amp;COUNTIFS($E$5:E1345,E1345)</f>
        <v>0</v>
      </c>
    </row>
    <row r="1346" spans="1:25" ht="14.7" customHeight="1" x14ac:dyDescent="0.3">
      <c r="A1346" s="1" t="str">
        <f>IF(Table49[[#This Row],[ITEM NAME]]="","",ROW()-4)</f>
        <v/>
      </c>
      <c r="B1346" s="68"/>
      <c r="C1346" s="4" t="str">
        <f>IFERROR(VLOOKUP(B1346,Table14[],3,0),"")</f>
        <v/>
      </c>
      <c r="D1346" s="4" t="str">
        <f>IFERROR(VLOOKUP(B1346,Table14[],2,0),"")</f>
        <v/>
      </c>
      <c r="E1346" s="4"/>
      <c r="H1346" s="41" t="str">
        <f>IFERROR(VLOOKUP(Table49[[#This Row],[ITEM CODE]],Table2[[Item Code]:[Master Name]],2,0),"")</f>
        <v/>
      </c>
      <c r="I1346" s="41"/>
      <c r="J1346" s="65" t="str">
        <f>IFERROR(VLOOKUP(Table49[[#This Row],[ITEM CODE]],Table2[[Item Code]:[Master Name]],3,0),"")</f>
        <v/>
      </c>
      <c r="K1346" s="1" t="str">
        <f>IFERROR(VLOOKUP(Table49[[#This Row],[ITEM CODE]],Table2[[Item Code]:[Master Name]],9,0),"")</f>
        <v/>
      </c>
      <c r="L1346" s="1" t="str">
        <f>IFERROR(VLOOKUP(Table49[[#This Row],[ITEM CODE]],Table2[[Item Code]:[Master Name]],8,0),"")</f>
        <v/>
      </c>
      <c r="M1346" s="41"/>
      <c r="N1346" s="66">
        <f>IFERROR(VLOOKUP(Table49[[#This Row],[ITEM CODE]],Table2[[#All],[Item Code]:[Unit Cost]],10,0),0)</f>
        <v>0</v>
      </c>
      <c r="O1346" s="134">
        <f>IFERROR(VLOOKUP(Table49[[#This Row],[ITEM CODE]],Table2[[#All],[Item Code]:[Unit Cost]],10,0),0)</f>
        <v>0</v>
      </c>
      <c r="P1346" s="56"/>
      <c r="Q1346" s="58"/>
      <c r="R1346" s="58">
        <f>Table49[[#This Row],[QUANTITY]]*Table49[[#This Row],[INV Prices]]</f>
        <v>0</v>
      </c>
      <c r="S1346" s="67"/>
      <c r="V1346" s="41"/>
      <c r="W1346" s="4" t="str">
        <f>IFERROR(VLOOKUP(Table49[[#This Row],[ITEM CODE]],Table2[[Item Code]:[Category ]],6,0),"")</f>
        <v/>
      </c>
      <c r="X1346" s="1" t="str">
        <f>IFERROR(VLOOKUP(Table49[[#This Row],[ITEM CODE]],Table2[[Item Code]:[Sub Category]],7,0),"")</f>
        <v/>
      </c>
      <c r="Y1346" s="68" t="str">
        <f>Table49[[#This Row],[PO Number]]&amp;COUNTIFS($E$5:E1346,E1346)</f>
        <v>0</v>
      </c>
    </row>
    <row r="1347" spans="1:25" ht="14.7" customHeight="1" x14ac:dyDescent="0.3">
      <c r="A1347" s="1" t="str">
        <f>IF(Table49[[#This Row],[ITEM NAME]]="","",ROW()-4)</f>
        <v/>
      </c>
      <c r="B1347" s="68"/>
      <c r="C1347" s="4" t="str">
        <f>IFERROR(VLOOKUP(B1347,Table14[],3,0),"")</f>
        <v/>
      </c>
      <c r="D1347" s="4" t="str">
        <f>IFERROR(VLOOKUP(B1347,Table14[],2,0),"")</f>
        <v/>
      </c>
      <c r="E1347" s="4"/>
      <c r="H1347" s="41" t="str">
        <f>IFERROR(VLOOKUP(Table49[[#This Row],[ITEM CODE]],Table2[[Item Code]:[Master Name]],2,0),"")</f>
        <v/>
      </c>
      <c r="I1347" s="41"/>
      <c r="J1347" s="65" t="str">
        <f>IFERROR(VLOOKUP(Table49[[#This Row],[ITEM CODE]],Table2[[Item Code]:[Master Name]],3,0),"")</f>
        <v/>
      </c>
      <c r="K1347" s="1" t="str">
        <f>IFERROR(VLOOKUP(Table49[[#This Row],[ITEM CODE]],Table2[[Item Code]:[Master Name]],9,0),"")</f>
        <v/>
      </c>
      <c r="L1347" s="1" t="str">
        <f>IFERROR(VLOOKUP(Table49[[#This Row],[ITEM CODE]],Table2[[Item Code]:[Master Name]],8,0),"")</f>
        <v/>
      </c>
      <c r="M1347" s="41"/>
      <c r="N1347" s="66">
        <f>IFERROR(VLOOKUP(Table49[[#This Row],[ITEM CODE]],Table2[[#All],[Item Code]:[Unit Cost]],10,0),0)</f>
        <v>0</v>
      </c>
      <c r="O1347" s="134">
        <f>IFERROR(VLOOKUP(Table49[[#This Row],[ITEM CODE]],Table2[[#All],[Item Code]:[Unit Cost]],10,0),0)</f>
        <v>0</v>
      </c>
      <c r="P1347" s="56"/>
      <c r="Q1347" s="58"/>
      <c r="R1347" s="58">
        <f>Table49[[#This Row],[QUANTITY]]*Table49[[#This Row],[INV Prices]]</f>
        <v>0</v>
      </c>
      <c r="S1347" s="67"/>
      <c r="V1347" s="41"/>
      <c r="W1347" s="4" t="str">
        <f>IFERROR(VLOOKUP(Table49[[#This Row],[ITEM CODE]],Table2[[Item Code]:[Category ]],6,0),"")</f>
        <v/>
      </c>
      <c r="X1347" s="1" t="str">
        <f>IFERROR(VLOOKUP(Table49[[#This Row],[ITEM CODE]],Table2[[Item Code]:[Sub Category]],7,0),"")</f>
        <v/>
      </c>
      <c r="Y1347" s="68" t="str">
        <f>Table49[[#This Row],[PO Number]]&amp;COUNTIFS($E$5:E1347,E1347)</f>
        <v>0</v>
      </c>
    </row>
    <row r="1348" spans="1:25" ht="14.7" customHeight="1" x14ac:dyDescent="0.3">
      <c r="A1348" s="1" t="str">
        <f>IF(Table49[[#This Row],[ITEM NAME]]="","",ROW()-4)</f>
        <v/>
      </c>
      <c r="B1348" s="68"/>
      <c r="C1348" s="4" t="str">
        <f>IFERROR(VLOOKUP(B1348,Table14[],3,0),"")</f>
        <v/>
      </c>
      <c r="D1348" s="4" t="str">
        <f>IFERROR(VLOOKUP(B1348,Table14[],2,0),"")</f>
        <v/>
      </c>
      <c r="E1348" s="4"/>
      <c r="H1348" s="41" t="str">
        <f>IFERROR(VLOOKUP(Table49[[#This Row],[ITEM CODE]],Table2[[Item Code]:[Master Name]],2,0),"")</f>
        <v/>
      </c>
      <c r="I1348" s="41"/>
      <c r="J1348" s="65" t="str">
        <f>IFERROR(VLOOKUP(Table49[[#This Row],[ITEM CODE]],Table2[[Item Code]:[Master Name]],3,0),"")</f>
        <v/>
      </c>
      <c r="K1348" s="1" t="str">
        <f>IFERROR(VLOOKUP(Table49[[#This Row],[ITEM CODE]],Table2[[Item Code]:[Master Name]],9,0),"")</f>
        <v/>
      </c>
      <c r="L1348" s="1" t="str">
        <f>IFERROR(VLOOKUP(Table49[[#This Row],[ITEM CODE]],Table2[[Item Code]:[Master Name]],8,0),"")</f>
        <v/>
      </c>
      <c r="M1348" s="41"/>
      <c r="N1348" s="66">
        <f>IFERROR(VLOOKUP(Table49[[#This Row],[ITEM CODE]],Table2[[#All],[Item Code]:[Unit Cost]],10,0),0)</f>
        <v>0</v>
      </c>
      <c r="O1348" s="134">
        <f>IFERROR(VLOOKUP(Table49[[#This Row],[ITEM CODE]],Table2[[#All],[Item Code]:[Unit Cost]],10,0),0)</f>
        <v>0</v>
      </c>
      <c r="P1348" s="56"/>
      <c r="Q1348" s="58"/>
      <c r="R1348" s="58">
        <f>Table49[[#This Row],[QUANTITY]]*Table49[[#This Row],[INV Prices]]</f>
        <v>0</v>
      </c>
      <c r="S1348" s="67"/>
      <c r="V1348" s="41"/>
      <c r="W1348" s="4" t="str">
        <f>IFERROR(VLOOKUP(Table49[[#This Row],[ITEM CODE]],Table2[[Item Code]:[Category ]],6,0),"")</f>
        <v/>
      </c>
      <c r="X1348" s="1" t="str">
        <f>IFERROR(VLOOKUP(Table49[[#This Row],[ITEM CODE]],Table2[[Item Code]:[Sub Category]],7,0),"")</f>
        <v/>
      </c>
      <c r="Y1348" s="68" t="str">
        <f>Table49[[#This Row],[PO Number]]&amp;COUNTIFS($E$5:E1348,E1348)</f>
        <v>0</v>
      </c>
    </row>
    <row r="1349" spans="1:25" ht="14.7" customHeight="1" x14ac:dyDescent="0.3">
      <c r="A1349" s="1" t="str">
        <f>IF(Table49[[#This Row],[ITEM NAME]]="","",ROW()-4)</f>
        <v/>
      </c>
      <c r="B1349" s="68"/>
      <c r="C1349" s="4" t="str">
        <f>IFERROR(VLOOKUP(B1349,Table14[],3,0),"")</f>
        <v/>
      </c>
      <c r="D1349" s="4" t="str">
        <f>IFERROR(VLOOKUP(B1349,Table14[],2,0),"")</f>
        <v/>
      </c>
      <c r="E1349" s="4"/>
      <c r="H1349" s="41" t="str">
        <f>IFERROR(VLOOKUP(Table49[[#This Row],[ITEM CODE]],Table2[[Item Code]:[Master Name]],2,0),"")</f>
        <v/>
      </c>
      <c r="I1349" s="41"/>
      <c r="J1349" s="65" t="str">
        <f>IFERROR(VLOOKUP(Table49[[#This Row],[ITEM CODE]],Table2[[Item Code]:[Master Name]],3,0),"")</f>
        <v/>
      </c>
      <c r="K1349" s="1" t="str">
        <f>IFERROR(VLOOKUP(Table49[[#This Row],[ITEM CODE]],Table2[[Item Code]:[Master Name]],9,0),"")</f>
        <v/>
      </c>
      <c r="L1349" s="1" t="str">
        <f>IFERROR(VLOOKUP(Table49[[#This Row],[ITEM CODE]],Table2[[Item Code]:[Master Name]],8,0),"")</f>
        <v/>
      </c>
      <c r="M1349" s="41"/>
      <c r="N1349" s="66">
        <f>IFERROR(VLOOKUP(Table49[[#This Row],[ITEM CODE]],Table2[[#All],[Item Code]:[Unit Cost]],10,0),0)</f>
        <v>0</v>
      </c>
      <c r="O1349" s="134">
        <f>IFERROR(VLOOKUP(Table49[[#This Row],[ITEM CODE]],Table2[[#All],[Item Code]:[Unit Cost]],10,0),0)</f>
        <v>0</v>
      </c>
      <c r="P1349" s="56"/>
      <c r="Q1349" s="58"/>
      <c r="R1349" s="58">
        <f>Table49[[#This Row],[QUANTITY]]*Table49[[#This Row],[INV Prices]]</f>
        <v>0</v>
      </c>
      <c r="S1349" s="67"/>
      <c r="V1349" s="41"/>
      <c r="W1349" s="4" t="str">
        <f>IFERROR(VLOOKUP(Table49[[#This Row],[ITEM CODE]],Table2[[Item Code]:[Category ]],6,0),"")</f>
        <v/>
      </c>
      <c r="X1349" s="1" t="str">
        <f>IFERROR(VLOOKUP(Table49[[#This Row],[ITEM CODE]],Table2[[Item Code]:[Sub Category]],7,0),"")</f>
        <v/>
      </c>
      <c r="Y1349" s="68" t="str">
        <f>Table49[[#This Row],[PO Number]]&amp;COUNTIFS($E$5:E1349,E1349)</f>
        <v>0</v>
      </c>
    </row>
    <row r="1350" spans="1:25" ht="14.7" customHeight="1" x14ac:dyDescent="0.3">
      <c r="A1350" s="1" t="str">
        <f>IF(Table49[[#This Row],[ITEM NAME]]="","",ROW()-4)</f>
        <v/>
      </c>
      <c r="B1350" s="68"/>
      <c r="C1350" s="4" t="str">
        <f>IFERROR(VLOOKUP(B1350,Table14[],3,0),"")</f>
        <v/>
      </c>
      <c r="D1350" s="4" t="str">
        <f>IFERROR(VLOOKUP(B1350,Table14[],2,0),"")</f>
        <v/>
      </c>
      <c r="E1350" s="4"/>
      <c r="H1350" s="41" t="str">
        <f>IFERROR(VLOOKUP(Table49[[#This Row],[ITEM CODE]],Table2[[Item Code]:[Master Name]],2,0),"")</f>
        <v/>
      </c>
      <c r="I1350" s="41"/>
      <c r="J1350" s="65" t="str">
        <f>IFERROR(VLOOKUP(Table49[[#This Row],[ITEM CODE]],Table2[[Item Code]:[Master Name]],3,0),"")</f>
        <v/>
      </c>
      <c r="K1350" s="1" t="str">
        <f>IFERROR(VLOOKUP(Table49[[#This Row],[ITEM CODE]],Table2[[Item Code]:[Master Name]],9,0),"")</f>
        <v/>
      </c>
      <c r="L1350" s="1" t="str">
        <f>IFERROR(VLOOKUP(Table49[[#This Row],[ITEM CODE]],Table2[[Item Code]:[Master Name]],8,0),"")</f>
        <v/>
      </c>
      <c r="M1350" s="41"/>
      <c r="N1350" s="66">
        <f>IFERROR(VLOOKUP(Table49[[#This Row],[ITEM CODE]],Table2[[#All],[Item Code]:[Unit Cost]],10,0),0)</f>
        <v>0</v>
      </c>
      <c r="O1350" s="134">
        <f>IFERROR(VLOOKUP(Table49[[#This Row],[ITEM CODE]],Table2[[#All],[Item Code]:[Unit Cost]],10,0),0)</f>
        <v>0</v>
      </c>
      <c r="P1350" s="56"/>
      <c r="Q1350" s="58"/>
      <c r="R1350" s="58">
        <f>Table49[[#This Row],[QUANTITY]]*Table49[[#This Row],[INV Prices]]</f>
        <v>0</v>
      </c>
      <c r="S1350" s="67"/>
      <c r="V1350" s="41"/>
      <c r="W1350" s="4" t="str">
        <f>IFERROR(VLOOKUP(Table49[[#This Row],[ITEM CODE]],Table2[[Item Code]:[Category ]],6,0),"")</f>
        <v/>
      </c>
      <c r="X1350" s="1" t="str">
        <f>IFERROR(VLOOKUP(Table49[[#This Row],[ITEM CODE]],Table2[[Item Code]:[Sub Category]],7,0),"")</f>
        <v/>
      </c>
      <c r="Y1350" s="68" t="str">
        <f>Table49[[#This Row],[PO Number]]&amp;COUNTIFS($E$5:E1350,E1350)</f>
        <v>0</v>
      </c>
    </row>
    <row r="1351" spans="1:25" ht="14.7" customHeight="1" x14ac:dyDescent="0.3">
      <c r="A1351" s="1" t="str">
        <f>IF(Table49[[#This Row],[ITEM NAME]]="","",ROW()-4)</f>
        <v/>
      </c>
      <c r="B1351" s="68"/>
      <c r="C1351" s="4" t="str">
        <f>IFERROR(VLOOKUP(B1351,Table14[],3,0),"")</f>
        <v/>
      </c>
      <c r="D1351" s="4" t="str">
        <f>IFERROR(VLOOKUP(B1351,Table14[],2,0),"")</f>
        <v/>
      </c>
      <c r="E1351" s="4"/>
      <c r="H1351" s="41" t="str">
        <f>IFERROR(VLOOKUP(Table49[[#This Row],[ITEM CODE]],Table2[[Item Code]:[Master Name]],2,0),"")</f>
        <v/>
      </c>
      <c r="I1351" s="41"/>
      <c r="J1351" s="65" t="str">
        <f>IFERROR(VLOOKUP(Table49[[#This Row],[ITEM CODE]],Table2[[Item Code]:[Master Name]],3,0),"")</f>
        <v/>
      </c>
      <c r="K1351" s="1" t="str">
        <f>IFERROR(VLOOKUP(Table49[[#This Row],[ITEM CODE]],Table2[[Item Code]:[Master Name]],9,0),"")</f>
        <v/>
      </c>
      <c r="L1351" s="1" t="str">
        <f>IFERROR(VLOOKUP(Table49[[#This Row],[ITEM CODE]],Table2[[Item Code]:[Master Name]],8,0),"")</f>
        <v/>
      </c>
      <c r="M1351" s="41"/>
      <c r="N1351" s="66">
        <f>IFERROR(VLOOKUP(Table49[[#This Row],[ITEM CODE]],Table2[[#All],[Item Code]:[Unit Cost]],10,0),0)</f>
        <v>0</v>
      </c>
      <c r="O1351" s="134">
        <f>IFERROR(VLOOKUP(Table49[[#This Row],[ITEM CODE]],Table2[[#All],[Item Code]:[Unit Cost]],10,0),0)</f>
        <v>0</v>
      </c>
      <c r="P1351" s="56"/>
      <c r="Q1351" s="58"/>
      <c r="R1351" s="58">
        <f>Table49[[#This Row],[QUANTITY]]*Table49[[#This Row],[INV Prices]]</f>
        <v>0</v>
      </c>
      <c r="S1351" s="67"/>
      <c r="V1351" s="41"/>
      <c r="W1351" s="4" t="str">
        <f>IFERROR(VLOOKUP(Table49[[#This Row],[ITEM CODE]],Table2[[Item Code]:[Category ]],6,0),"")</f>
        <v/>
      </c>
      <c r="X1351" s="1" t="str">
        <f>IFERROR(VLOOKUP(Table49[[#This Row],[ITEM CODE]],Table2[[Item Code]:[Sub Category]],7,0),"")</f>
        <v/>
      </c>
      <c r="Y1351" s="68" t="str">
        <f>Table49[[#This Row],[PO Number]]&amp;COUNTIFS($E$5:E1351,E1351)</f>
        <v>0</v>
      </c>
    </row>
    <row r="1352" spans="1:25" ht="14.7" customHeight="1" x14ac:dyDescent="0.3">
      <c r="A1352" s="1" t="str">
        <f>IF(Table49[[#This Row],[ITEM NAME]]="","",ROW()-4)</f>
        <v/>
      </c>
      <c r="B1352" s="68"/>
      <c r="C1352" s="4" t="str">
        <f>IFERROR(VLOOKUP(B1352,Table14[],3,0),"")</f>
        <v/>
      </c>
      <c r="D1352" s="4" t="str">
        <f>IFERROR(VLOOKUP(B1352,Table14[],2,0),"")</f>
        <v/>
      </c>
      <c r="E1352" s="4"/>
      <c r="H1352" s="41" t="str">
        <f>IFERROR(VLOOKUP(Table49[[#This Row],[ITEM CODE]],Table2[[Item Code]:[Master Name]],2,0),"")</f>
        <v/>
      </c>
      <c r="I1352" s="41"/>
      <c r="J1352" s="65" t="str">
        <f>IFERROR(VLOOKUP(Table49[[#This Row],[ITEM CODE]],Table2[[Item Code]:[Master Name]],3,0),"")</f>
        <v/>
      </c>
      <c r="K1352" s="1" t="str">
        <f>IFERROR(VLOOKUP(Table49[[#This Row],[ITEM CODE]],Table2[[Item Code]:[Master Name]],9,0),"")</f>
        <v/>
      </c>
      <c r="L1352" s="1" t="str">
        <f>IFERROR(VLOOKUP(Table49[[#This Row],[ITEM CODE]],Table2[[Item Code]:[Master Name]],8,0),"")</f>
        <v/>
      </c>
      <c r="M1352" s="41"/>
      <c r="N1352" s="66">
        <f>IFERROR(VLOOKUP(Table49[[#This Row],[ITEM CODE]],Table2[[#All],[Item Code]:[Unit Cost]],10,0),0)</f>
        <v>0</v>
      </c>
      <c r="O1352" s="134">
        <f>IFERROR(VLOOKUP(Table49[[#This Row],[ITEM CODE]],Table2[[#All],[Item Code]:[Unit Cost]],10,0),0)</f>
        <v>0</v>
      </c>
      <c r="P1352" s="56"/>
      <c r="Q1352" s="58"/>
      <c r="R1352" s="58">
        <f>Table49[[#This Row],[QUANTITY]]*Table49[[#This Row],[INV Prices]]</f>
        <v>0</v>
      </c>
      <c r="S1352" s="67"/>
      <c r="V1352" s="41"/>
      <c r="W1352" s="4" t="str">
        <f>IFERROR(VLOOKUP(Table49[[#This Row],[ITEM CODE]],Table2[[Item Code]:[Category ]],6,0),"")</f>
        <v/>
      </c>
      <c r="X1352" s="1" t="str">
        <f>IFERROR(VLOOKUP(Table49[[#This Row],[ITEM CODE]],Table2[[Item Code]:[Sub Category]],7,0),"")</f>
        <v/>
      </c>
      <c r="Y1352" s="68" t="str">
        <f>Table49[[#This Row],[PO Number]]&amp;COUNTIFS($E$5:E1352,E1352)</f>
        <v>0</v>
      </c>
    </row>
    <row r="1353" spans="1:25" ht="14.7" customHeight="1" x14ac:dyDescent="0.3">
      <c r="A1353" s="1" t="str">
        <f>IF(Table49[[#This Row],[ITEM NAME]]="","",ROW()-4)</f>
        <v/>
      </c>
      <c r="B1353" s="68"/>
      <c r="C1353" s="4" t="str">
        <f>IFERROR(VLOOKUP(B1353,Table14[],3,0),"")</f>
        <v/>
      </c>
      <c r="D1353" s="4" t="str">
        <f>IFERROR(VLOOKUP(B1353,Table14[],2,0),"")</f>
        <v/>
      </c>
      <c r="E1353" s="4"/>
      <c r="H1353" s="41" t="str">
        <f>IFERROR(VLOOKUP(Table49[[#This Row],[ITEM CODE]],Table2[[Item Code]:[Master Name]],2,0),"")</f>
        <v/>
      </c>
      <c r="I1353" s="41"/>
      <c r="J1353" s="65" t="str">
        <f>IFERROR(VLOOKUP(Table49[[#This Row],[ITEM CODE]],Table2[[Item Code]:[Master Name]],3,0),"")</f>
        <v/>
      </c>
      <c r="K1353" s="1" t="str">
        <f>IFERROR(VLOOKUP(Table49[[#This Row],[ITEM CODE]],Table2[[Item Code]:[Master Name]],9,0),"")</f>
        <v/>
      </c>
      <c r="L1353" s="1" t="str">
        <f>IFERROR(VLOOKUP(Table49[[#This Row],[ITEM CODE]],Table2[[Item Code]:[Master Name]],8,0),"")</f>
        <v/>
      </c>
      <c r="M1353" s="41"/>
      <c r="N1353" s="66">
        <f>IFERROR(VLOOKUP(Table49[[#This Row],[ITEM CODE]],Table2[[#All],[Item Code]:[Unit Cost]],10,0),0)</f>
        <v>0</v>
      </c>
      <c r="O1353" s="134">
        <f>IFERROR(VLOOKUP(Table49[[#This Row],[ITEM CODE]],Table2[[#All],[Item Code]:[Unit Cost]],10,0),0)</f>
        <v>0</v>
      </c>
      <c r="P1353" s="56"/>
      <c r="Q1353" s="58"/>
      <c r="R1353" s="58">
        <f>Table49[[#This Row],[QUANTITY]]*Table49[[#This Row],[INV Prices]]</f>
        <v>0</v>
      </c>
      <c r="S1353" s="67"/>
      <c r="V1353" s="41"/>
      <c r="W1353" s="4" t="str">
        <f>IFERROR(VLOOKUP(Table49[[#This Row],[ITEM CODE]],Table2[[Item Code]:[Category ]],6,0),"")</f>
        <v/>
      </c>
      <c r="X1353" s="1" t="str">
        <f>IFERROR(VLOOKUP(Table49[[#This Row],[ITEM CODE]],Table2[[Item Code]:[Sub Category]],7,0),"")</f>
        <v/>
      </c>
      <c r="Y1353" s="68" t="str">
        <f>Table49[[#This Row],[PO Number]]&amp;COUNTIFS($E$5:E1353,E1353)</f>
        <v>0</v>
      </c>
    </row>
    <row r="1354" spans="1:25" ht="14.7" customHeight="1" x14ac:dyDescent="0.3">
      <c r="A1354" s="1" t="str">
        <f>IF(Table49[[#This Row],[ITEM NAME]]="","",ROW()-4)</f>
        <v/>
      </c>
      <c r="B1354" s="68"/>
      <c r="C1354" s="4" t="str">
        <f>IFERROR(VLOOKUP(B1354,Table14[],3,0),"")</f>
        <v/>
      </c>
      <c r="D1354" s="4" t="str">
        <f>IFERROR(VLOOKUP(B1354,Table14[],2,0),"")</f>
        <v/>
      </c>
      <c r="E1354" s="4"/>
      <c r="H1354" s="41" t="str">
        <f>IFERROR(VLOOKUP(Table49[[#This Row],[ITEM CODE]],Table2[[Item Code]:[Master Name]],2,0),"")</f>
        <v/>
      </c>
      <c r="I1354" s="41"/>
      <c r="J1354" s="65" t="str">
        <f>IFERROR(VLOOKUP(Table49[[#This Row],[ITEM CODE]],Table2[[Item Code]:[Master Name]],3,0),"")</f>
        <v/>
      </c>
      <c r="K1354" s="1" t="str">
        <f>IFERROR(VLOOKUP(Table49[[#This Row],[ITEM CODE]],Table2[[Item Code]:[Master Name]],9,0),"")</f>
        <v/>
      </c>
      <c r="L1354" s="1" t="str">
        <f>IFERROR(VLOOKUP(Table49[[#This Row],[ITEM CODE]],Table2[[Item Code]:[Master Name]],8,0),"")</f>
        <v/>
      </c>
      <c r="M1354" s="41"/>
      <c r="N1354" s="66">
        <f>IFERROR(VLOOKUP(Table49[[#This Row],[ITEM CODE]],Table2[[#All],[Item Code]:[Unit Cost]],10,0),0)</f>
        <v>0</v>
      </c>
      <c r="O1354" s="134">
        <f>IFERROR(VLOOKUP(Table49[[#This Row],[ITEM CODE]],Table2[[#All],[Item Code]:[Unit Cost]],10,0),0)</f>
        <v>0</v>
      </c>
      <c r="P1354" s="56"/>
      <c r="Q1354" s="58"/>
      <c r="R1354" s="58">
        <f>Table49[[#This Row],[QUANTITY]]*Table49[[#This Row],[INV Prices]]</f>
        <v>0</v>
      </c>
      <c r="S1354" s="67"/>
      <c r="V1354" s="41"/>
      <c r="W1354" s="4" t="str">
        <f>IFERROR(VLOOKUP(Table49[[#This Row],[ITEM CODE]],Table2[[Item Code]:[Category ]],6,0),"")</f>
        <v/>
      </c>
      <c r="X1354" s="1" t="str">
        <f>IFERROR(VLOOKUP(Table49[[#This Row],[ITEM CODE]],Table2[[Item Code]:[Sub Category]],7,0),"")</f>
        <v/>
      </c>
      <c r="Y1354" s="68" t="str">
        <f>Table49[[#This Row],[PO Number]]&amp;COUNTIFS($E$5:E1354,E1354)</f>
        <v>0</v>
      </c>
    </row>
    <row r="1355" spans="1:25" ht="14.7" customHeight="1" x14ac:dyDescent="0.3">
      <c r="A1355" s="1" t="str">
        <f>IF(Table49[[#This Row],[ITEM NAME]]="","",ROW()-4)</f>
        <v/>
      </c>
      <c r="B1355" s="68"/>
      <c r="C1355" s="4" t="str">
        <f>IFERROR(VLOOKUP(B1355,Table14[],3,0),"")</f>
        <v/>
      </c>
      <c r="D1355" s="4" t="str">
        <f>IFERROR(VLOOKUP(B1355,Table14[],2,0),"")</f>
        <v/>
      </c>
      <c r="E1355" s="4"/>
      <c r="H1355" s="41" t="str">
        <f>IFERROR(VLOOKUP(Table49[[#This Row],[ITEM CODE]],Table2[[Item Code]:[Master Name]],2,0),"")</f>
        <v/>
      </c>
      <c r="I1355" s="41"/>
      <c r="J1355" s="65" t="str">
        <f>IFERROR(VLOOKUP(Table49[[#This Row],[ITEM CODE]],Table2[[Item Code]:[Master Name]],3,0),"")</f>
        <v/>
      </c>
      <c r="K1355" s="1" t="str">
        <f>IFERROR(VLOOKUP(Table49[[#This Row],[ITEM CODE]],Table2[[Item Code]:[Master Name]],9,0),"")</f>
        <v/>
      </c>
      <c r="L1355" s="1" t="str">
        <f>IFERROR(VLOOKUP(Table49[[#This Row],[ITEM CODE]],Table2[[Item Code]:[Master Name]],8,0),"")</f>
        <v/>
      </c>
      <c r="M1355" s="41"/>
      <c r="N1355" s="66">
        <f>IFERROR(VLOOKUP(Table49[[#This Row],[ITEM CODE]],Table2[[#All],[Item Code]:[Unit Cost]],10,0),0)</f>
        <v>0</v>
      </c>
      <c r="O1355" s="134">
        <f>IFERROR(VLOOKUP(Table49[[#This Row],[ITEM CODE]],Table2[[#All],[Item Code]:[Unit Cost]],10,0),0)</f>
        <v>0</v>
      </c>
      <c r="P1355" s="56"/>
      <c r="Q1355" s="58"/>
      <c r="R1355" s="58">
        <f>Table49[[#This Row],[QUANTITY]]*Table49[[#This Row],[INV Prices]]</f>
        <v>0</v>
      </c>
      <c r="S1355" s="67"/>
      <c r="V1355" s="41"/>
      <c r="W1355" s="4" t="str">
        <f>IFERROR(VLOOKUP(Table49[[#This Row],[ITEM CODE]],Table2[[Item Code]:[Category ]],6,0),"")</f>
        <v/>
      </c>
      <c r="X1355" s="1" t="str">
        <f>IFERROR(VLOOKUP(Table49[[#This Row],[ITEM CODE]],Table2[[Item Code]:[Sub Category]],7,0),"")</f>
        <v/>
      </c>
      <c r="Y1355" s="68" t="str">
        <f>Table49[[#This Row],[PO Number]]&amp;COUNTIFS($E$5:E1355,E1355)</f>
        <v>0</v>
      </c>
    </row>
    <row r="1356" spans="1:25" ht="14.7" customHeight="1" x14ac:dyDescent="0.3">
      <c r="A1356" s="1" t="str">
        <f>IF(Table49[[#This Row],[ITEM NAME]]="","",ROW()-4)</f>
        <v/>
      </c>
      <c r="B1356" s="68"/>
      <c r="C1356" s="4" t="str">
        <f>IFERROR(VLOOKUP(B1356,Table14[],3,0),"")</f>
        <v/>
      </c>
      <c r="D1356" s="4" t="str">
        <f>IFERROR(VLOOKUP(B1356,Table14[],2,0),"")</f>
        <v/>
      </c>
      <c r="E1356" s="4"/>
      <c r="H1356" s="41" t="str">
        <f>IFERROR(VLOOKUP(Table49[[#This Row],[ITEM CODE]],Table2[[Item Code]:[Master Name]],2,0),"")</f>
        <v/>
      </c>
      <c r="I1356" s="41"/>
      <c r="J1356" s="65" t="str">
        <f>IFERROR(VLOOKUP(Table49[[#This Row],[ITEM CODE]],Table2[[Item Code]:[Master Name]],3,0),"")</f>
        <v/>
      </c>
      <c r="K1356" s="1" t="str">
        <f>IFERROR(VLOOKUP(Table49[[#This Row],[ITEM CODE]],Table2[[Item Code]:[Master Name]],9,0),"")</f>
        <v/>
      </c>
      <c r="L1356" s="1" t="str">
        <f>IFERROR(VLOOKUP(Table49[[#This Row],[ITEM CODE]],Table2[[Item Code]:[Master Name]],8,0),"")</f>
        <v/>
      </c>
      <c r="M1356" s="41"/>
      <c r="N1356" s="66">
        <f>IFERROR(VLOOKUP(Table49[[#This Row],[ITEM CODE]],Table2[[#All],[Item Code]:[Unit Cost]],10,0),0)</f>
        <v>0</v>
      </c>
      <c r="O1356" s="134">
        <f>IFERROR(VLOOKUP(Table49[[#This Row],[ITEM CODE]],Table2[[#All],[Item Code]:[Unit Cost]],10,0),0)</f>
        <v>0</v>
      </c>
      <c r="P1356" s="56"/>
      <c r="Q1356" s="58"/>
      <c r="R1356" s="58">
        <f>Table49[[#This Row],[QUANTITY]]*Table49[[#This Row],[INV Prices]]</f>
        <v>0</v>
      </c>
      <c r="S1356" s="67"/>
      <c r="V1356" s="41"/>
      <c r="W1356" s="4" t="str">
        <f>IFERROR(VLOOKUP(Table49[[#This Row],[ITEM CODE]],Table2[[Item Code]:[Category ]],6,0),"")</f>
        <v/>
      </c>
      <c r="X1356" s="1" t="str">
        <f>IFERROR(VLOOKUP(Table49[[#This Row],[ITEM CODE]],Table2[[Item Code]:[Sub Category]],7,0),"")</f>
        <v/>
      </c>
      <c r="Y1356" s="68" t="str">
        <f>Table49[[#This Row],[PO Number]]&amp;COUNTIFS($E$5:E1356,E1356)</f>
        <v>0</v>
      </c>
    </row>
    <row r="1357" spans="1:25" ht="14.7" customHeight="1" x14ac:dyDescent="0.3">
      <c r="A1357" s="1" t="str">
        <f>IF(Table49[[#This Row],[ITEM NAME]]="","",ROW()-4)</f>
        <v/>
      </c>
      <c r="B1357" s="68"/>
      <c r="C1357" s="4" t="str">
        <f>IFERROR(VLOOKUP(B1357,Table14[],3,0),"")</f>
        <v/>
      </c>
      <c r="D1357" s="4" t="str">
        <f>IFERROR(VLOOKUP(B1357,Table14[],2,0),"")</f>
        <v/>
      </c>
      <c r="E1357" s="4"/>
      <c r="H1357" s="41" t="str">
        <f>IFERROR(VLOOKUP(Table49[[#This Row],[ITEM CODE]],Table2[[Item Code]:[Master Name]],2,0),"")</f>
        <v/>
      </c>
      <c r="I1357" s="41"/>
      <c r="J1357" s="65" t="str">
        <f>IFERROR(VLOOKUP(Table49[[#This Row],[ITEM CODE]],Table2[[Item Code]:[Master Name]],3,0),"")</f>
        <v/>
      </c>
      <c r="K1357" s="1" t="str">
        <f>IFERROR(VLOOKUP(Table49[[#This Row],[ITEM CODE]],Table2[[Item Code]:[Master Name]],9,0),"")</f>
        <v/>
      </c>
      <c r="L1357" s="1" t="str">
        <f>IFERROR(VLOOKUP(Table49[[#This Row],[ITEM CODE]],Table2[[Item Code]:[Master Name]],8,0),"")</f>
        <v/>
      </c>
      <c r="M1357" s="41"/>
      <c r="N1357" s="66">
        <f>IFERROR(VLOOKUP(Table49[[#This Row],[ITEM CODE]],Table2[[#All],[Item Code]:[Unit Cost]],10,0),0)</f>
        <v>0</v>
      </c>
      <c r="O1357" s="134">
        <f>IFERROR(VLOOKUP(Table49[[#This Row],[ITEM CODE]],Table2[[#All],[Item Code]:[Unit Cost]],10,0),0)</f>
        <v>0</v>
      </c>
      <c r="P1357" s="56"/>
      <c r="Q1357" s="58"/>
      <c r="R1357" s="58">
        <f>Table49[[#This Row],[QUANTITY]]*Table49[[#This Row],[INV Prices]]</f>
        <v>0</v>
      </c>
      <c r="S1357" s="67"/>
      <c r="V1357" s="41"/>
      <c r="W1357" s="4" t="str">
        <f>IFERROR(VLOOKUP(Table49[[#This Row],[ITEM CODE]],Table2[[Item Code]:[Category ]],6,0),"")</f>
        <v/>
      </c>
      <c r="X1357" s="1" t="str">
        <f>IFERROR(VLOOKUP(Table49[[#This Row],[ITEM CODE]],Table2[[Item Code]:[Sub Category]],7,0),"")</f>
        <v/>
      </c>
      <c r="Y1357" s="68" t="str">
        <f>Table49[[#This Row],[PO Number]]&amp;COUNTIFS($E$5:E1357,E1357)</f>
        <v>0</v>
      </c>
    </row>
    <row r="1358" spans="1:25" ht="14.7" customHeight="1" x14ac:dyDescent="0.3">
      <c r="A1358" s="1" t="str">
        <f>IF(Table49[[#This Row],[ITEM NAME]]="","",ROW()-4)</f>
        <v/>
      </c>
      <c r="B1358" s="68"/>
      <c r="C1358" s="4" t="str">
        <f>IFERROR(VLOOKUP(B1358,Table14[],3,0),"")</f>
        <v/>
      </c>
      <c r="D1358" s="4" t="str">
        <f>IFERROR(VLOOKUP(B1358,Table14[],2,0),"")</f>
        <v/>
      </c>
      <c r="E1358" s="4"/>
      <c r="H1358" s="41" t="str">
        <f>IFERROR(VLOOKUP(Table49[[#This Row],[ITEM CODE]],Table2[[Item Code]:[Master Name]],2,0),"")</f>
        <v/>
      </c>
      <c r="I1358" s="41"/>
      <c r="J1358" s="65" t="str">
        <f>IFERROR(VLOOKUP(Table49[[#This Row],[ITEM CODE]],Table2[[Item Code]:[Master Name]],3,0),"")</f>
        <v/>
      </c>
      <c r="K1358" s="1" t="str">
        <f>IFERROR(VLOOKUP(Table49[[#This Row],[ITEM CODE]],Table2[[Item Code]:[Master Name]],9,0),"")</f>
        <v/>
      </c>
      <c r="L1358" s="1" t="str">
        <f>IFERROR(VLOOKUP(Table49[[#This Row],[ITEM CODE]],Table2[[Item Code]:[Master Name]],8,0),"")</f>
        <v/>
      </c>
      <c r="M1358" s="41"/>
      <c r="N1358" s="66">
        <f>IFERROR(VLOOKUP(Table49[[#This Row],[ITEM CODE]],Table2[[#All],[Item Code]:[Unit Cost]],10,0),0)</f>
        <v>0</v>
      </c>
      <c r="O1358" s="134">
        <f>IFERROR(VLOOKUP(Table49[[#This Row],[ITEM CODE]],Table2[[#All],[Item Code]:[Unit Cost]],10,0),0)</f>
        <v>0</v>
      </c>
      <c r="P1358" s="56"/>
      <c r="Q1358" s="58"/>
      <c r="R1358" s="58">
        <f>Table49[[#This Row],[QUANTITY]]*Table49[[#This Row],[INV Prices]]</f>
        <v>0</v>
      </c>
      <c r="S1358" s="67"/>
      <c r="V1358" s="41"/>
      <c r="W1358" s="4" t="str">
        <f>IFERROR(VLOOKUP(Table49[[#This Row],[ITEM CODE]],Table2[[Item Code]:[Category ]],6,0),"")</f>
        <v/>
      </c>
      <c r="X1358" s="1" t="str">
        <f>IFERROR(VLOOKUP(Table49[[#This Row],[ITEM CODE]],Table2[[Item Code]:[Sub Category]],7,0),"")</f>
        <v/>
      </c>
      <c r="Y1358" s="68" t="str">
        <f>Table49[[#This Row],[PO Number]]&amp;COUNTIFS($E$5:E1358,E1358)</f>
        <v>0</v>
      </c>
    </row>
    <row r="1359" spans="1:25" ht="14.7" customHeight="1" x14ac:dyDescent="0.3">
      <c r="A1359" s="1" t="str">
        <f>IF(Table49[[#This Row],[ITEM NAME]]="","",ROW()-4)</f>
        <v/>
      </c>
      <c r="B1359" s="68"/>
      <c r="C1359" s="4" t="str">
        <f>IFERROR(VLOOKUP(B1359,Table14[],3,0),"")</f>
        <v/>
      </c>
      <c r="D1359" s="4" t="str">
        <f>IFERROR(VLOOKUP(B1359,Table14[],2,0),"")</f>
        <v/>
      </c>
      <c r="E1359" s="4"/>
      <c r="H1359" s="41" t="str">
        <f>IFERROR(VLOOKUP(Table49[[#This Row],[ITEM CODE]],Table2[[Item Code]:[Master Name]],2,0),"")</f>
        <v/>
      </c>
      <c r="I1359" s="41"/>
      <c r="J1359" s="65" t="str">
        <f>IFERROR(VLOOKUP(Table49[[#This Row],[ITEM CODE]],Table2[[Item Code]:[Master Name]],3,0),"")</f>
        <v/>
      </c>
      <c r="K1359" s="1" t="str">
        <f>IFERROR(VLOOKUP(Table49[[#This Row],[ITEM CODE]],Table2[[Item Code]:[Master Name]],9,0),"")</f>
        <v/>
      </c>
      <c r="L1359" s="1" t="str">
        <f>IFERROR(VLOOKUP(Table49[[#This Row],[ITEM CODE]],Table2[[Item Code]:[Master Name]],8,0),"")</f>
        <v/>
      </c>
      <c r="M1359" s="41"/>
      <c r="N1359" s="66">
        <f>IFERROR(VLOOKUP(Table49[[#This Row],[ITEM CODE]],Table2[[#All],[Item Code]:[Unit Cost]],10,0),0)</f>
        <v>0</v>
      </c>
      <c r="O1359" s="134">
        <f>IFERROR(VLOOKUP(Table49[[#This Row],[ITEM CODE]],Table2[[#All],[Item Code]:[Unit Cost]],10,0),0)</f>
        <v>0</v>
      </c>
      <c r="P1359" s="56"/>
      <c r="Q1359" s="58"/>
      <c r="R1359" s="58">
        <f>Table49[[#This Row],[QUANTITY]]*Table49[[#This Row],[INV Prices]]</f>
        <v>0</v>
      </c>
      <c r="S1359" s="67"/>
      <c r="V1359" s="41"/>
      <c r="W1359" s="4" t="str">
        <f>IFERROR(VLOOKUP(Table49[[#This Row],[ITEM CODE]],Table2[[Item Code]:[Category ]],6,0),"")</f>
        <v/>
      </c>
      <c r="X1359" s="1" t="str">
        <f>IFERROR(VLOOKUP(Table49[[#This Row],[ITEM CODE]],Table2[[Item Code]:[Sub Category]],7,0),"")</f>
        <v/>
      </c>
      <c r="Y1359" s="68" t="str">
        <f>Table49[[#This Row],[PO Number]]&amp;COUNTIFS($E$5:E1359,E1359)</f>
        <v>0</v>
      </c>
    </row>
    <row r="1360" spans="1:25" ht="14.7" customHeight="1" x14ac:dyDescent="0.3">
      <c r="A1360" s="1" t="str">
        <f>IF(Table49[[#This Row],[ITEM NAME]]="","",ROW()-4)</f>
        <v/>
      </c>
      <c r="B1360" s="68"/>
      <c r="C1360" s="4" t="str">
        <f>IFERROR(VLOOKUP(B1360,Table14[],3,0),"")</f>
        <v/>
      </c>
      <c r="D1360" s="4" t="str">
        <f>IFERROR(VLOOKUP(B1360,Table14[],2,0),"")</f>
        <v/>
      </c>
      <c r="E1360" s="4"/>
      <c r="H1360" s="41" t="str">
        <f>IFERROR(VLOOKUP(Table49[[#This Row],[ITEM CODE]],Table2[[Item Code]:[Master Name]],2,0),"")</f>
        <v/>
      </c>
      <c r="I1360" s="41"/>
      <c r="J1360" s="65" t="str">
        <f>IFERROR(VLOOKUP(Table49[[#This Row],[ITEM CODE]],Table2[[Item Code]:[Master Name]],3,0),"")</f>
        <v/>
      </c>
      <c r="K1360" s="1" t="str">
        <f>IFERROR(VLOOKUP(Table49[[#This Row],[ITEM CODE]],Table2[[Item Code]:[Master Name]],9,0),"")</f>
        <v/>
      </c>
      <c r="L1360" s="1" t="str">
        <f>IFERROR(VLOOKUP(Table49[[#This Row],[ITEM CODE]],Table2[[Item Code]:[Master Name]],8,0),"")</f>
        <v/>
      </c>
      <c r="M1360" s="41"/>
      <c r="N1360" s="66">
        <f>IFERROR(VLOOKUP(Table49[[#This Row],[ITEM CODE]],Table2[[#All],[Item Code]:[Unit Cost]],10,0),0)</f>
        <v>0</v>
      </c>
      <c r="O1360" s="134">
        <f>IFERROR(VLOOKUP(Table49[[#This Row],[ITEM CODE]],Table2[[#All],[Item Code]:[Unit Cost]],10,0),0)</f>
        <v>0</v>
      </c>
      <c r="P1360" s="56"/>
      <c r="Q1360" s="58"/>
      <c r="R1360" s="58">
        <f>Table49[[#This Row],[QUANTITY]]*Table49[[#This Row],[INV Prices]]</f>
        <v>0</v>
      </c>
      <c r="S1360" s="67"/>
      <c r="V1360" s="41"/>
      <c r="W1360" s="4" t="str">
        <f>IFERROR(VLOOKUP(Table49[[#This Row],[ITEM CODE]],Table2[[Item Code]:[Category ]],6,0),"")</f>
        <v/>
      </c>
      <c r="X1360" s="1" t="str">
        <f>IFERROR(VLOOKUP(Table49[[#This Row],[ITEM CODE]],Table2[[Item Code]:[Sub Category]],7,0),"")</f>
        <v/>
      </c>
      <c r="Y1360" s="68" t="str">
        <f>Table49[[#This Row],[PO Number]]&amp;COUNTIFS($E$5:E1360,E1360)</f>
        <v>0</v>
      </c>
    </row>
    <row r="1361" spans="1:25" ht="14.7" customHeight="1" x14ac:dyDescent="0.3">
      <c r="A1361" s="1" t="str">
        <f>IF(Table49[[#This Row],[ITEM NAME]]="","",ROW()-4)</f>
        <v/>
      </c>
      <c r="B1361" s="68"/>
      <c r="C1361" s="4" t="str">
        <f>IFERROR(VLOOKUP(B1361,Table14[],3,0),"")</f>
        <v/>
      </c>
      <c r="D1361" s="4" t="str">
        <f>IFERROR(VLOOKUP(B1361,Table14[],2,0),"")</f>
        <v/>
      </c>
      <c r="E1361" s="4"/>
      <c r="H1361" s="41" t="str">
        <f>IFERROR(VLOOKUP(Table49[[#This Row],[ITEM CODE]],Table2[[Item Code]:[Master Name]],2,0),"")</f>
        <v/>
      </c>
      <c r="I1361" s="41"/>
      <c r="J1361" s="65" t="str">
        <f>IFERROR(VLOOKUP(Table49[[#This Row],[ITEM CODE]],Table2[[Item Code]:[Master Name]],3,0),"")</f>
        <v/>
      </c>
      <c r="K1361" s="1" t="str">
        <f>IFERROR(VLOOKUP(Table49[[#This Row],[ITEM CODE]],Table2[[Item Code]:[Master Name]],9,0),"")</f>
        <v/>
      </c>
      <c r="L1361" s="1" t="str">
        <f>IFERROR(VLOOKUP(Table49[[#This Row],[ITEM CODE]],Table2[[Item Code]:[Master Name]],8,0),"")</f>
        <v/>
      </c>
      <c r="M1361" s="41"/>
      <c r="N1361" s="66">
        <f>IFERROR(VLOOKUP(Table49[[#This Row],[ITEM CODE]],Table2[[#All],[Item Code]:[Unit Cost]],10,0),0)</f>
        <v>0</v>
      </c>
      <c r="O1361" s="134">
        <f>IFERROR(VLOOKUP(Table49[[#This Row],[ITEM CODE]],Table2[[#All],[Item Code]:[Unit Cost]],10,0),0)</f>
        <v>0</v>
      </c>
      <c r="P1361" s="56"/>
      <c r="Q1361" s="58"/>
      <c r="R1361" s="58">
        <f>Table49[[#This Row],[QUANTITY]]*Table49[[#This Row],[INV Prices]]</f>
        <v>0</v>
      </c>
      <c r="S1361" s="67"/>
      <c r="V1361" s="41"/>
      <c r="W1361" s="4" t="str">
        <f>IFERROR(VLOOKUP(Table49[[#This Row],[ITEM CODE]],Table2[[Item Code]:[Category ]],6,0),"")</f>
        <v/>
      </c>
      <c r="X1361" s="1" t="str">
        <f>IFERROR(VLOOKUP(Table49[[#This Row],[ITEM CODE]],Table2[[Item Code]:[Sub Category]],7,0),"")</f>
        <v/>
      </c>
      <c r="Y1361" s="68" t="str">
        <f>Table49[[#This Row],[PO Number]]&amp;COUNTIFS($E$5:E1361,E1361)</f>
        <v>0</v>
      </c>
    </row>
    <row r="1362" spans="1:25" ht="14.7" customHeight="1" x14ac:dyDescent="0.3">
      <c r="A1362" s="1" t="str">
        <f>IF(Table49[[#This Row],[ITEM NAME]]="","",ROW()-4)</f>
        <v/>
      </c>
      <c r="B1362" s="68"/>
      <c r="C1362" s="4" t="str">
        <f>IFERROR(VLOOKUP(B1362,Table14[],3,0),"")</f>
        <v/>
      </c>
      <c r="D1362" s="4" t="str">
        <f>IFERROR(VLOOKUP(B1362,Table14[],2,0),"")</f>
        <v/>
      </c>
      <c r="E1362" s="4"/>
      <c r="H1362" s="41" t="str">
        <f>IFERROR(VLOOKUP(Table49[[#This Row],[ITEM CODE]],Table2[[Item Code]:[Master Name]],2,0),"")</f>
        <v/>
      </c>
      <c r="I1362" s="41"/>
      <c r="J1362" s="65" t="str">
        <f>IFERROR(VLOOKUP(Table49[[#This Row],[ITEM CODE]],Table2[[Item Code]:[Master Name]],3,0),"")</f>
        <v/>
      </c>
      <c r="K1362" s="1" t="str">
        <f>IFERROR(VLOOKUP(Table49[[#This Row],[ITEM CODE]],Table2[[Item Code]:[Master Name]],9,0),"")</f>
        <v/>
      </c>
      <c r="L1362" s="1" t="str">
        <f>IFERROR(VLOOKUP(Table49[[#This Row],[ITEM CODE]],Table2[[Item Code]:[Master Name]],8,0),"")</f>
        <v/>
      </c>
      <c r="M1362" s="41"/>
      <c r="N1362" s="66">
        <f>IFERROR(VLOOKUP(Table49[[#This Row],[ITEM CODE]],Table2[[#All],[Item Code]:[Unit Cost]],10,0),0)</f>
        <v>0</v>
      </c>
      <c r="O1362" s="134">
        <f>IFERROR(VLOOKUP(Table49[[#This Row],[ITEM CODE]],Table2[[#All],[Item Code]:[Unit Cost]],10,0),0)</f>
        <v>0</v>
      </c>
      <c r="P1362" s="56"/>
      <c r="Q1362" s="58"/>
      <c r="R1362" s="58">
        <f>Table49[[#This Row],[QUANTITY]]*Table49[[#This Row],[INV Prices]]</f>
        <v>0</v>
      </c>
      <c r="S1362" s="67"/>
      <c r="V1362" s="41"/>
      <c r="W1362" s="4" t="str">
        <f>IFERROR(VLOOKUP(Table49[[#This Row],[ITEM CODE]],Table2[[Item Code]:[Category ]],6,0),"")</f>
        <v/>
      </c>
      <c r="X1362" s="1" t="str">
        <f>IFERROR(VLOOKUP(Table49[[#This Row],[ITEM CODE]],Table2[[Item Code]:[Sub Category]],7,0),"")</f>
        <v/>
      </c>
      <c r="Y1362" s="68" t="str">
        <f>Table49[[#This Row],[PO Number]]&amp;COUNTIFS($E$5:E1362,E1362)</f>
        <v>0</v>
      </c>
    </row>
    <row r="1363" spans="1:25" ht="14.7" customHeight="1" x14ac:dyDescent="0.3">
      <c r="A1363" s="1" t="str">
        <f>IF(Table49[[#This Row],[ITEM NAME]]="","",ROW()-4)</f>
        <v/>
      </c>
      <c r="B1363" s="68"/>
      <c r="C1363" s="4" t="str">
        <f>IFERROR(VLOOKUP(B1363,Table14[],3,0),"")</f>
        <v/>
      </c>
      <c r="D1363" s="4" t="str">
        <f>IFERROR(VLOOKUP(B1363,Table14[],2,0),"")</f>
        <v/>
      </c>
      <c r="E1363" s="4"/>
      <c r="H1363" s="41" t="str">
        <f>IFERROR(VLOOKUP(Table49[[#This Row],[ITEM CODE]],Table2[[Item Code]:[Master Name]],2,0),"")</f>
        <v/>
      </c>
      <c r="I1363" s="41"/>
      <c r="J1363" s="65" t="str">
        <f>IFERROR(VLOOKUP(Table49[[#This Row],[ITEM CODE]],Table2[[Item Code]:[Master Name]],3,0),"")</f>
        <v/>
      </c>
      <c r="K1363" s="1" t="str">
        <f>IFERROR(VLOOKUP(Table49[[#This Row],[ITEM CODE]],Table2[[Item Code]:[Master Name]],9,0),"")</f>
        <v/>
      </c>
      <c r="L1363" s="1" t="str">
        <f>IFERROR(VLOOKUP(Table49[[#This Row],[ITEM CODE]],Table2[[Item Code]:[Master Name]],8,0),"")</f>
        <v/>
      </c>
      <c r="M1363" s="41"/>
      <c r="N1363" s="66">
        <f>IFERROR(VLOOKUP(Table49[[#This Row],[ITEM CODE]],Table2[[#All],[Item Code]:[Unit Cost]],10,0),0)</f>
        <v>0</v>
      </c>
      <c r="O1363" s="134">
        <f>IFERROR(VLOOKUP(Table49[[#This Row],[ITEM CODE]],Table2[[#All],[Item Code]:[Unit Cost]],10,0),0)</f>
        <v>0</v>
      </c>
      <c r="P1363" s="56"/>
      <c r="Q1363" s="58"/>
      <c r="R1363" s="58">
        <f>Table49[[#This Row],[QUANTITY]]*Table49[[#This Row],[INV Prices]]</f>
        <v>0</v>
      </c>
      <c r="S1363" s="67"/>
      <c r="V1363" s="41"/>
      <c r="W1363" s="4" t="str">
        <f>IFERROR(VLOOKUP(Table49[[#This Row],[ITEM CODE]],Table2[[Item Code]:[Category ]],6,0),"")</f>
        <v/>
      </c>
      <c r="X1363" s="1" t="str">
        <f>IFERROR(VLOOKUP(Table49[[#This Row],[ITEM CODE]],Table2[[Item Code]:[Sub Category]],7,0),"")</f>
        <v/>
      </c>
      <c r="Y1363" s="68" t="str">
        <f>Table49[[#This Row],[PO Number]]&amp;COUNTIFS($E$5:E1363,E1363)</f>
        <v>0</v>
      </c>
    </row>
    <row r="1364" spans="1:25" ht="14.7" customHeight="1" x14ac:dyDescent="0.3">
      <c r="A1364" s="1" t="str">
        <f>IF(Table49[[#This Row],[ITEM NAME]]="","",ROW()-4)</f>
        <v/>
      </c>
      <c r="B1364" s="68"/>
      <c r="C1364" s="4" t="str">
        <f>IFERROR(VLOOKUP(B1364,Table14[],3,0),"")</f>
        <v/>
      </c>
      <c r="D1364" s="4" t="str">
        <f>IFERROR(VLOOKUP(B1364,Table14[],2,0),"")</f>
        <v/>
      </c>
      <c r="E1364" s="4"/>
      <c r="H1364" s="41" t="str">
        <f>IFERROR(VLOOKUP(Table49[[#This Row],[ITEM CODE]],Table2[[Item Code]:[Master Name]],2,0),"")</f>
        <v/>
      </c>
      <c r="I1364" s="41"/>
      <c r="J1364" s="65" t="str">
        <f>IFERROR(VLOOKUP(Table49[[#This Row],[ITEM CODE]],Table2[[Item Code]:[Master Name]],3,0),"")</f>
        <v/>
      </c>
      <c r="K1364" s="1" t="str">
        <f>IFERROR(VLOOKUP(Table49[[#This Row],[ITEM CODE]],Table2[[Item Code]:[Master Name]],9,0),"")</f>
        <v/>
      </c>
      <c r="L1364" s="1" t="str">
        <f>IFERROR(VLOOKUP(Table49[[#This Row],[ITEM CODE]],Table2[[Item Code]:[Master Name]],8,0),"")</f>
        <v/>
      </c>
      <c r="M1364" s="41"/>
      <c r="N1364" s="66">
        <f>IFERROR(VLOOKUP(Table49[[#This Row],[ITEM CODE]],Table2[[#All],[Item Code]:[Unit Cost]],10,0),0)</f>
        <v>0</v>
      </c>
      <c r="O1364" s="134">
        <f>IFERROR(VLOOKUP(Table49[[#This Row],[ITEM CODE]],Table2[[#All],[Item Code]:[Unit Cost]],10,0),0)</f>
        <v>0</v>
      </c>
      <c r="P1364" s="56"/>
      <c r="Q1364" s="58"/>
      <c r="R1364" s="58">
        <f>Table49[[#This Row],[QUANTITY]]*Table49[[#This Row],[INV Prices]]</f>
        <v>0</v>
      </c>
      <c r="S1364" s="67"/>
      <c r="V1364" s="41"/>
      <c r="W1364" s="4" t="str">
        <f>IFERROR(VLOOKUP(Table49[[#This Row],[ITEM CODE]],Table2[[Item Code]:[Category ]],6,0),"")</f>
        <v/>
      </c>
      <c r="X1364" s="1" t="str">
        <f>IFERROR(VLOOKUP(Table49[[#This Row],[ITEM CODE]],Table2[[Item Code]:[Sub Category]],7,0),"")</f>
        <v/>
      </c>
      <c r="Y1364" s="68" t="str">
        <f>Table49[[#This Row],[PO Number]]&amp;COUNTIFS($E$5:E1364,E1364)</f>
        <v>0</v>
      </c>
    </row>
    <row r="1365" spans="1:25" ht="14.7" customHeight="1" x14ac:dyDescent="0.3">
      <c r="A1365" s="1" t="str">
        <f>IF(Table49[[#This Row],[ITEM NAME]]="","",ROW()-4)</f>
        <v/>
      </c>
      <c r="B1365" s="68"/>
      <c r="C1365" s="4" t="str">
        <f>IFERROR(VLOOKUP(B1365,Table14[],3,0),"")</f>
        <v/>
      </c>
      <c r="D1365" s="4" t="str">
        <f>IFERROR(VLOOKUP(B1365,Table14[],2,0),"")</f>
        <v/>
      </c>
      <c r="E1365" s="4"/>
      <c r="H1365" s="41" t="str">
        <f>IFERROR(VLOOKUP(Table49[[#This Row],[ITEM CODE]],Table2[[Item Code]:[Master Name]],2,0),"")</f>
        <v/>
      </c>
      <c r="I1365" s="41"/>
      <c r="J1365" s="65" t="str">
        <f>IFERROR(VLOOKUP(Table49[[#This Row],[ITEM CODE]],Table2[[Item Code]:[Master Name]],3,0),"")</f>
        <v/>
      </c>
      <c r="K1365" s="1" t="str">
        <f>IFERROR(VLOOKUP(Table49[[#This Row],[ITEM CODE]],Table2[[Item Code]:[Master Name]],9,0),"")</f>
        <v/>
      </c>
      <c r="L1365" s="1" t="str">
        <f>IFERROR(VLOOKUP(Table49[[#This Row],[ITEM CODE]],Table2[[Item Code]:[Master Name]],8,0),"")</f>
        <v/>
      </c>
      <c r="M1365" s="41"/>
      <c r="N1365" s="66">
        <f>IFERROR(VLOOKUP(Table49[[#This Row],[ITEM CODE]],Table2[[#All],[Item Code]:[Unit Cost]],10,0),0)</f>
        <v>0</v>
      </c>
      <c r="O1365" s="134">
        <f>IFERROR(VLOOKUP(Table49[[#This Row],[ITEM CODE]],Table2[[#All],[Item Code]:[Unit Cost]],10,0),0)</f>
        <v>0</v>
      </c>
      <c r="P1365" s="56"/>
      <c r="Q1365" s="58"/>
      <c r="R1365" s="58">
        <f>Table49[[#This Row],[QUANTITY]]*Table49[[#This Row],[INV Prices]]</f>
        <v>0</v>
      </c>
      <c r="S1365" s="67"/>
      <c r="V1365" s="41"/>
      <c r="W1365" s="4" t="str">
        <f>IFERROR(VLOOKUP(Table49[[#This Row],[ITEM CODE]],Table2[[Item Code]:[Category ]],6,0),"")</f>
        <v/>
      </c>
      <c r="X1365" s="1" t="str">
        <f>IFERROR(VLOOKUP(Table49[[#This Row],[ITEM CODE]],Table2[[Item Code]:[Sub Category]],7,0),"")</f>
        <v/>
      </c>
      <c r="Y1365" s="68" t="str">
        <f>Table49[[#This Row],[PO Number]]&amp;COUNTIFS($E$5:E1365,E1365)</f>
        <v>0</v>
      </c>
    </row>
    <row r="1366" spans="1:25" ht="14.7" customHeight="1" x14ac:dyDescent="0.3">
      <c r="A1366" s="1" t="str">
        <f>IF(Table49[[#This Row],[ITEM NAME]]="","",ROW()-4)</f>
        <v/>
      </c>
      <c r="B1366" s="68"/>
      <c r="C1366" s="4" t="str">
        <f>IFERROR(VLOOKUP(B1366,Table14[],3,0),"")</f>
        <v/>
      </c>
      <c r="D1366" s="4" t="str">
        <f>IFERROR(VLOOKUP(B1366,Table14[],2,0),"")</f>
        <v/>
      </c>
      <c r="E1366" s="4"/>
      <c r="H1366" s="41" t="str">
        <f>IFERROR(VLOOKUP(Table49[[#This Row],[ITEM CODE]],Table2[[Item Code]:[Master Name]],2,0),"")</f>
        <v/>
      </c>
      <c r="I1366" s="41"/>
      <c r="J1366" s="65" t="str">
        <f>IFERROR(VLOOKUP(Table49[[#This Row],[ITEM CODE]],Table2[[Item Code]:[Master Name]],3,0),"")</f>
        <v/>
      </c>
      <c r="K1366" s="1" t="str">
        <f>IFERROR(VLOOKUP(Table49[[#This Row],[ITEM CODE]],Table2[[Item Code]:[Master Name]],9,0),"")</f>
        <v/>
      </c>
      <c r="L1366" s="1" t="str">
        <f>IFERROR(VLOOKUP(Table49[[#This Row],[ITEM CODE]],Table2[[Item Code]:[Master Name]],8,0),"")</f>
        <v/>
      </c>
      <c r="M1366" s="41"/>
      <c r="N1366" s="66">
        <f>IFERROR(VLOOKUP(Table49[[#This Row],[ITEM CODE]],Table2[[#All],[Item Code]:[Unit Cost]],10,0),0)</f>
        <v>0</v>
      </c>
      <c r="O1366" s="134">
        <f>IFERROR(VLOOKUP(Table49[[#This Row],[ITEM CODE]],Table2[[#All],[Item Code]:[Unit Cost]],10,0),0)</f>
        <v>0</v>
      </c>
      <c r="P1366" s="56"/>
      <c r="Q1366" s="58"/>
      <c r="R1366" s="58">
        <f>Table49[[#This Row],[QUANTITY]]*Table49[[#This Row],[INV Prices]]</f>
        <v>0</v>
      </c>
      <c r="S1366" s="67"/>
      <c r="V1366" s="41"/>
      <c r="W1366" s="4" t="str">
        <f>IFERROR(VLOOKUP(Table49[[#This Row],[ITEM CODE]],Table2[[Item Code]:[Category ]],6,0),"")</f>
        <v/>
      </c>
      <c r="X1366" s="1" t="str">
        <f>IFERROR(VLOOKUP(Table49[[#This Row],[ITEM CODE]],Table2[[Item Code]:[Sub Category]],7,0),"")</f>
        <v/>
      </c>
      <c r="Y1366" s="68" t="str">
        <f>Table49[[#This Row],[PO Number]]&amp;COUNTIFS($E$5:E1366,E1366)</f>
        <v>0</v>
      </c>
    </row>
    <row r="1367" spans="1:25" ht="14.7" customHeight="1" x14ac:dyDescent="0.3">
      <c r="A1367" s="1" t="str">
        <f>IF(Table49[[#This Row],[ITEM NAME]]="","",ROW()-4)</f>
        <v/>
      </c>
      <c r="B1367" s="68"/>
      <c r="C1367" s="4" t="str">
        <f>IFERROR(VLOOKUP(B1367,Table14[],3,0),"")</f>
        <v/>
      </c>
      <c r="D1367" s="4" t="str">
        <f>IFERROR(VLOOKUP(B1367,Table14[],2,0),"")</f>
        <v/>
      </c>
      <c r="E1367" s="4"/>
      <c r="H1367" s="41" t="str">
        <f>IFERROR(VLOOKUP(Table49[[#This Row],[ITEM CODE]],Table2[[Item Code]:[Master Name]],2,0),"")</f>
        <v/>
      </c>
      <c r="I1367" s="41"/>
      <c r="J1367" s="65" t="str">
        <f>IFERROR(VLOOKUP(Table49[[#This Row],[ITEM CODE]],Table2[[Item Code]:[Master Name]],3,0),"")</f>
        <v/>
      </c>
      <c r="K1367" s="1" t="str">
        <f>IFERROR(VLOOKUP(Table49[[#This Row],[ITEM CODE]],Table2[[Item Code]:[Master Name]],9,0),"")</f>
        <v/>
      </c>
      <c r="L1367" s="1" t="str">
        <f>IFERROR(VLOOKUP(Table49[[#This Row],[ITEM CODE]],Table2[[Item Code]:[Master Name]],8,0),"")</f>
        <v/>
      </c>
      <c r="M1367" s="41"/>
      <c r="N1367" s="66">
        <f>IFERROR(VLOOKUP(Table49[[#This Row],[ITEM CODE]],Table2[[#All],[Item Code]:[Unit Cost]],10,0),0)</f>
        <v>0</v>
      </c>
      <c r="O1367" s="134">
        <f>IFERROR(VLOOKUP(Table49[[#This Row],[ITEM CODE]],Table2[[#All],[Item Code]:[Unit Cost]],10,0),0)</f>
        <v>0</v>
      </c>
      <c r="P1367" s="56"/>
      <c r="Q1367" s="58"/>
      <c r="R1367" s="58">
        <f>Table49[[#This Row],[QUANTITY]]*Table49[[#This Row],[INV Prices]]</f>
        <v>0</v>
      </c>
      <c r="S1367" s="67"/>
      <c r="V1367" s="41"/>
      <c r="W1367" s="4" t="str">
        <f>IFERROR(VLOOKUP(Table49[[#This Row],[ITEM CODE]],Table2[[Item Code]:[Category ]],6,0),"")</f>
        <v/>
      </c>
      <c r="X1367" s="1" t="str">
        <f>IFERROR(VLOOKUP(Table49[[#This Row],[ITEM CODE]],Table2[[Item Code]:[Sub Category]],7,0),"")</f>
        <v/>
      </c>
      <c r="Y1367" s="68" t="str">
        <f>Table49[[#This Row],[PO Number]]&amp;COUNTIFS($E$5:E1367,E1367)</f>
        <v>0</v>
      </c>
    </row>
    <row r="1368" spans="1:25" ht="14.7" customHeight="1" x14ac:dyDescent="0.3">
      <c r="A1368" s="1" t="str">
        <f>IF(Table49[[#This Row],[ITEM NAME]]="","",ROW()-4)</f>
        <v/>
      </c>
      <c r="B1368" s="68"/>
      <c r="C1368" s="4" t="str">
        <f>IFERROR(VLOOKUP(B1368,Table14[],3,0),"")</f>
        <v/>
      </c>
      <c r="D1368" s="4" t="str">
        <f>IFERROR(VLOOKUP(B1368,Table14[],2,0),"")</f>
        <v/>
      </c>
      <c r="E1368" s="4"/>
      <c r="H1368" s="41" t="str">
        <f>IFERROR(VLOOKUP(Table49[[#This Row],[ITEM CODE]],Table2[[Item Code]:[Master Name]],2,0),"")</f>
        <v/>
      </c>
      <c r="I1368" s="41"/>
      <c r="J1368" s="65" t="str">
        <f>IFERROR(VLOOKUP(Table49[[#This Row],[ITEM CODE]],Table2[[Item Code]:[Master Name]],3,0),"")</f>
        <v/>
      </c>
      <c r="K1368" s="1" t="str">
        <f>IFERROR(VLOOKUP(Table49[[#This Row],[ITEM CODE]],Table2[[Item Code]:[Master Name]],9,0),"")</f>
        <v/>
      </c>
      <c r="L1368" s="1" t="str">
        <f>IFERROR(VLOOKUP(Table49[[#This Row],[ITEM CODE]],Table2[[Item Code]:[Master Name]],8,0),"")</f>
        <v/>
      </c>
      <c r="M1368" s="41"/>
      <c r="N1368" s="66">
        <f>IFERROR(VLOOKUP(Table49[[#This Row],[ITEM CODE]],Table2[[#All],[Item Code]:[Unit Cost]],10,0),0)</f>
        <v>0</v>
      </c>
      <c r="O1368" s="134">
        <f>IFERROR(VLOOKUP(Table49[[#This Row],[ITEM CODE]],Table2[[#All],[Item Code]:[Unit Cost]],10,0),0)</f>
        <v>0</v>
      </c>
      <c r="P1368" s="56"/>
      <c r="Q1368" s="58"/>
      <c r="R1368" s="58">
        <f>Table49[[#This Row],[QUANTITY]]*Table49[[#This Row],[INV Prices]]</f>
        <v>0</v>
      </c>
      <c r="S1368" s="67"/>
      <c r="V1368" s="41"/>
      <c r="W1368" s="4" t="str">
        <f>IFERROR(VLOOKUP(Table49[[#This Row],[ITEM CODE]],Table2[[Item Code]:[Category ]],6,0),"")</f>
        <v/>
      </c>
      <c r="X1368" s="1" t="str">
        <f>IFERROR(VLOOKUP(Table49[[#This Row],[ITEM CODE]],Table2[[Item Code]:[Sub Category]],7,0),"")</f>
        <v/>
      </c>
      <c r="Y1368" s="68" t="str">
        <f>Table49[[#This Row],[PO Number]]&amp;COUNTIFS($E$5:E1368,E1368)</f>
        <v>0</v>
      </c>
    </row>
    <row r="1369" spans="1:25" ht="14.7" customHeight="1" x14ac:dyDescent="0.3">
      <c r="A1369" s="1" t="str">
        <f>IF(Table49[[#This Row],[ITEM NAME]]="","",ROW()-4)</f>
        <v/>
      </c>
      <c r="B1369" s="68"/>
      <c r="C1369" s="4" t="str">
        <f>IFERROR(VLOOKUP(B1369,Table14[],3,0),"")</f>
        <v/>
      </c>
      <c r="D1369" s="4" t="str">
        <f>IFERROR(VLOOKUP(B1369,Table14[],2,0),"")</f>
        <v/>
      </c>
      <c r="E1369" s="4"/>
      <c r="H1369" s="41" t="str">
        <f>IFERROR(VLOOKUP(Table49[[#This Row],[ITEM CODE]],Table2[[Item Code]:[Master Name]],2,0),"")</f>
        <v/>
      </c>
      <c r="I1369" s="41"/>
      <c r="J1369" s="65" t="str">
        <f>IFERROR(VLOOKUP(Table49[[#This Row],[ITEM CODE]],Table2[[Item Code]:[Master Name]],3,0),"")</f>
        <v/>
      </c>
      <c r="K1369" s="1" t="str">
        <f>IFERROR(VLOOKUP(Table49[[#This Row],[ITEM CODE]],Table2[[Item Code]:[Master Name]],9,0),"")</f>
        <v/>
      </c>
      <c r="L1369" s="1" t="str">
        <f>IFERROR(VLOOKUP(Table49[[#This Row],[ITEM CODE]],Table2[[Item Code]:[Master Name]],8,0),"")</f>
        <v/>
      </c>
      <c r="M1369" s="41"/>
      <c r="N1369" s="66">
        <f>IFERROR(VLOOKUP(Table49[[#This Row],[ITEM CODE]],Table2[[#All],[Item Code]:[Unit Cost]],10,0),0)</f>
        <v>0</v>
      </c>
      <c r="O1369" s="134">
        <f>IFERROR(VLOOKUP(Table49[[#This Row],[ITEM CODE]],Table2[[#All],[Item Code]:[Unit Cost]],10,0),0)</f>
        <v>0</v>
      </c>
      <c r="P1369" s="56"/>
      <c r="Q1369" s="58"/>
      <c r="R1369" s="58">
        <f>Table49[[#This Row],[QUANTITY]]*Table49[[#This Row],[INV Prices]]</f>
        <v>0</v>
      </c>
      <c r="S1369" s="67"/>
      <c r="V1369" s="41"/>
      <c r="W1369" s="4" t="str">
        <f>IFERROR(VLOOKUP(Table49[[#This Row],[ITEM CODE]],Table2[[Item Code]:[Category ]],6,0),"")</f>
        <v/>
      </c>
      <c r="X1369" s="1" t="str">
        <f>IFERROR(VLOOKUP(Table49[[#This Row],[ITEM CODE]],Table2[[Item Code]:[Sub Category]],7,0),"")</f>
        <v/>
      </c>
      <c r="Y1369" s="68" t="str">
        <f>Table49[[#This Row],[PO Number]]&amp;COUNTIFS($E$5:E1369,E1369)</f>
        <v>0</v>
      </c>
    </row>
    <row r="1370" spans="1:25" ht="14.7" customHeight="1" x14ac:dyDescent="0.3">
      <c r="A1370" s="1" t="str">
        <f>IF(Table49[[#This Row],[ITEM NAME]]="","",ROW()-4)</f>
        <v/>
      </c>
      <c r="B1370" s="68"/>
      <c r="C1370" s="4" t="str">
        <f>IFERROR(VLOOKUP(B1370,Table14[],3,0),"")</f>
        <v/>
      </c>
      <c r="D1370" s="4" t="str">
        <f>IFERROR(VLOOKUP(B1370,Table14[],2,0),"")</f>
        <v/>
      </c>
      <c r="E1370" s="4"/>
      <c r="H1370" s="41" t="str">
        <f>IFERROR(VLOOKUP(Table49[[#This Row],[ITEM CODE]],Table2[[Item Code]:[Master Name]],2,0),"")</f>
        <v/>
      </c>
      <c r="I1370" s="41"/>
      <c r="J1370" s="65" t="str">
        <f>IFERROR(VLOOKUP(Table49[[#This Row],[ITEM CODE]],Table2[[Item Code]:[Master Name]],3,0),"")</f>
        <v/>
      </c>
      <c r="K1370" s="1" t="str">
        <f>IFERROR(VLOOKUP(Table49[[#This Row],[ITEM CODE]],Table2[[Item Code]:[Master Name]],9,0),"")</f>
        <v/>
      </c>
      <c r="L1370" s="1" t="str">
        <f>IFERROR(VLOOKUP(Table49[[#This Row],[ITEM CODE]],Table2[[Item Code]:[Master Name]],8,0),"")</f>
        <v/>
      </c>
      <c r="M1370" s="41"/>
      <c r="N1370" s="66">
        <f>IFERROR(VLOOKUP(Table49[[#This Row],[ITEM CODE]],Table2[[#All],[Item Code]:[Unit Cost]],10,0),0)</f>
        <v>0</v>
      </c>
      <c r="O1370" s="134">
        <f>IFERROR(VLOOKUP(Table49[[#This Row],[ITEM CODE]],Table2[[#All],[Item Code]:[Unit Cost]],10,0),0)</f>
        <v>0</v>
      </c>
      <c r="P1370" s="56"/>
      <c r="Q1370" s="58"/>
      <c r="R1370" s="58">
        <f>Table49[[#This Row],[QUANTITY]]*Table49[[#This Row],[INV Prices]]</f>
        <v>0</v>
      </c>
      <c r="S1370" s="67"/>
      <c r="V1370" s="41"/>
      <c r="W1370" s="4" t="str">
        <f>IFERROR(VLOOKUP(Table49[[#This Row],[ITEM CODE]],Table2[[Item Code]:[Category ]],6,0),"")</f>
        <v/>
      </c>
      <c r="X1370" s="1" t="str">
        <f>IFERROR(VLOOKUP(Table49[[#This Row],[ITEM CODE]],Table2[[Item Code]:[Sub Category]],7,0),"")</f>
        <v/>
      </c>
      <c r="Y1370" s="68" t="str">
        <f>Table49[[#This Row],[PO Number]]&amp;COUNTIFS($E$5:E1370,E1370)</f>
        <v>0</v>
      </c>
    </row>
    <row r="1371" spans="1:25" ht="14.7" customHeight="1" x14ac:dyDescent="0.3">
      <c r="A1371" s="1" t="str">
        <f>IF(Table49[[#This Row],[ITEM NAME]]="","",ROW()-4)</f>
        <v/>
      </c>
      <c r="B1371" s="68"/>
      <c r="C1371" s="4" t="str">
        <f>IFERROR(VLOOKUP(B1371,Table14[],3,0),"")</f>
        <v/>
      </c>
      <c r="D1371" s="4" t="str">
        <f>IFERROR(VLOOKUP(B1371,Table14[],2,0),"")</f>
        <v/>
      </c>
      <c r="E1371" s="4"/>
      <c r="H1371" s="41" t="str">
        <f>IFERROR(VLOOKUP(Table49[[#This Row],[ITEM CODE]],Table2[[Item Code]:[Master Name]],2,0),"")</f>
        <v/>
      </c>
      <c r="I1371" s="41"/>
      <c r="J1371" s="65" t="str">
        <f>IFERROR(VLOOKUP(Table49[[#This Row],[ITEM CODE]],Table2[[Item Code]:[Master Name]],3,0),"")</f>
        <v/>
      </c>
      <c r="K1371" s="1" t="str">
        <f>IFERROR(VLOOKUP(Table49[[#This Row],[ITEM CODE]],Table2[[Item Code]:[Master Name]],9,0),"")</f>
        <v/>
      </c>
      <c r="L1371" s="1" t="str">
        <f>IFERROR(VLOOKUP(Table49[[#This Row],[ITEM CODE]],Table2[[Item Code]:[Master Name]],8,0),"")</f>
        <v/>
      </c>
      <c r="M1371" s="41"/>
      <c r="N1371" s="66">
        <f>IFERROR(VLOOKUP(Table49[[#This Row],[ITEM CODE]],Table2[[#All],[Item Code]:[Unit Cost]],10,0),0)</f>
        <v>0</v>
      </c>
      <c r="O1371" s="134">
        <f>IFERROR(VLOOKUP(Table49[[#This Row],[ITEM CODE]],Table2[[#All],[Item Code]:[Unit Cost]],10,0),0)</f>
        <v>0</v>
      </c>
      <c r="P1371" s="56"/>
      <c r="Q1371" s="58"/>
      <c r="R1371" s="58">
        <f>Table49[[#This Row],[QUANTITY]]*Table49[[#This Row],[INV Prices]]</f>
        <v>0</v>
      </c>
      <c r="S1371" s="67"/>
      <c r="V1371" s="41"/>
      <c r="W1371" s="4" t="str">
        <f>IFERROR(VLOOKUP(Table49[[#This Row],[ITEM CODE]],Table2[[Item Code]:[Category ]],6,0),"")</f>
        <v/>
      </c>
      <c r="X1371" s="1" t="str">
        <f>IFERROR(VLOOKUP(Table49[[#This Row],[ITEM CODE]],Table2[[Item Code]:[Sub Category]],7,0),"")</f>
        <v/>
      </c>
      <c r="Y1371" s="68" t="str">
        <f>Table49[[#This Row],[PO Number]]&amp;COUNTIFS($E$5:E1371,E1371)</f>
        <v>0</v>
      </c>
    </row>
    <row r="1372" spans="1:25" ht="14.7" customHeight="1" x14ac:dyDescent="0.3">
      <c r="A1372" s="1" t="str">
        <f>IF(Table49[[#This Row],[ITEM NAME]]="","",ROW()-4)</f>
        <v/>
      </c>
      <c r="B1372" s="68"/>
      <c r="C1372" s="4" t="str">
        <f>IFERROR(VLOOKUP(B1372,Table14[],3,0),"")</f>
        <v/>
      </c>
      <c r="D1372" s="4" t="str">
        <f>IFERROR(VLOOKUP(B1372,Table14[],2,0),"")</f>
        <v/>
      </c>
      <c r="E1372" s="4"/>
      <c r="H1372" s="41" t="str">
        <f>IFERROR(VLOOKUP(Table49[[#This Row],[ITEM CODE]],Table2[[Item Code]:[Master Name]],2,0),"")</f>
        <v/>
      </c>
      <c r="I1372" s="41"/>
      <c r="J1372" s="65" t="str">
        <f>IFERROR(VLOOKUP(Table49[[#This Row],[ITEM CODE]],Table2[[Item Code]:[Master Name]],3,0),"")</f>
        <v/>
      </c>
      <c r="K1372" s="1" t="str">
        <f>IFERROR(VLOOKUP(Table49[[#This Row],[ITEM CODE]],Table2[[Item Code]:[Master Name]],9,0),"")</f>
        <v/>
      </c>
      <c r="L1372" s="1" t="str">
        <f>IFERROR(VLOOKUP(Table49[[#This Row],[ITEM CODE]],Table2[[Item Code]:[Master Name]],8,0),"")</f>
        <v/>
      </c>
      <c r="M1372" s="41"/>
      <c r="N1372" s="66">
        <f>IFERROR(VLOOKUP(Table49[[#This Row],[ITEM CODE]],Table2[[#All],[Item Code]:[Unit Cost]],10,0),0)</f>
        <v>0</v>
      </c>
      <c r="O1372" s="134">
        <f>IFERROR(VLOOKUP(Table49[[#This Row],[ITEM CODE]],Table2[[#All],[Item Code]:[Unit Cost]],10,0),0)</f>
        <v>0</v>
      </c>
      <c r="P1372" s="56"/>
      <c r="Q1372" s="58"/>
      <c r="R1372" s="58">
        <f>Table49[[#This Row],[QUANTITY]]*Table49[[#This Row],[INV Prices]]</f>
        <v>0</v>
      </c>
      <c r="S1372" s="67"/>
      <c r="V1372" s="41"/>
      <c r="W1372" s="4" t="str">
        <f>IFERROR(VLOOKUP(Table49[[#This Row],[ITEM CODE]],Table2[[Item Code]:[Category ]],6,0),"")</f>
        <v/>
      </c>
      <c r="X1372" s="1" t="str">
        <f>IFERROR(VLOOKUP(Table49[[#This Row],[ITEM CODE]],Table2[[Item Code]:[Sub Category]],7,0),"")</f>
        <v/>
      </c>
      <c r="Y1372" s="68" t="str">
        <f>Table49[[#This Row],[PO Number]]&amp;COUNTIFS($E$5:E1372,E1372)</f>
        <v>0</v>
      </c>
    </row>
    <row r="1373" spans="1:25" ht="14.7" customHeight="1" x14ac:dyDescent="0.3">
      <c r="A1373" s="1" t="str">
        <f>IF(Table49[[#This Row],[ITEM NAME]]="","",ROW()-4)</f>
        <v/>
      </c>
      <c r="B1373" s="68"/>
      <c r="C1373" s="4" t="str">
        <f>IFERROR(VLOOKUP(B1373,Table14[],3,0),"")</f>
        <v/>
      </c>
      <c r="D1373" s="4" t="str">
        <f>IFERROR(VLOOKUP(B1373,Table14[],2,0),"")</f>
        <v/>
      </c>
      <c r="E1373" s="4"/>
      <c r="H1373" s="41" t="str">
        <f>IFERROR(VLOOKUP(Table49[[#This Row],[ITEM CODE]],Table2[[Item Code]:[Master Name]],2,0),"")</f>
        <v/>
      </c>
      <c r="I1373" s="41"/>
      <c r="J1373" s="65" t="str">
        <f>IFERROR(VLOOKUP(Table49[[#This Row],[ITEM CODE]],Table2[[Item Code]:[Master Name]],3,0),"")</f>
        <v/>
      </c>
      <c r="K1373" s="1" t="str">
        <f>IFERROR(VLOOKUP(Table49[[#This Row],[ITEM CODE]],Table2[[Item Code]:[Master Name]],9,0),"")</f>
        <v/>
      </c>
      <c r="L1373" s="1" t="str">
        <f>IFERROR(VLOOKUP(Table49[[#This Row],[ITEM CODE]],Table2[[Item Code]:[Master Name]],8,0),"")</f>
        <v/>
      </c>
      <c r="M1373" s="41"/>
      <c r="N1373" s="66">
        <f>IFERROR(VLOOKUP(Table49[[#This Row],[ITEM CODE]],Table2[[#All],[Item Code]:[Unit Cost]],10,0),0)</f>
        <v>0</v>
      </c>
      <c r="O1373" s="134">
        <f>IFERROR(VLOOKUP(Table49[[#This Row],[ITEM CODE]],Table2[[#All],[Item Code]:[Unit Cost]],10,0),0)</f>
        <v>0</v>
      </c>
      <c r="P1373" s="56"/>
      <c r="Q1373" s="58"/>
      <c r="R1373" s="58">
        <f>Table49[[#This Row],[QUANTITY]]*Table49[[#This Row],[INV Prices]]</f>
        <v>0</v>
      </c>
      <c r="S1373" s="67"/>
      <c r="V1373" s="41"/>
      <c r="W1373" s="4" t="str">
        <f>IFERROR(VLOOKUP(Table49[[#This Row],[ITEM CODE]],Table2[[Item Code]:[Category ]],6,0),"")</f>
        <v/>
      </c>
      <c r="X1373" s="1" t="str">
        <f>IFERROR(VLOOKUP(Table49[[#This Row],[ITEM CODE]],Table2[[Item Code]:[Sub Category]],7,0),"")</f>
        <v/>
      </c>
      <c r="Y1373" s="68" t="str">
        <f>Table49[[#This Row],[PO Number]]&amp;COUNTIFS($E$5:E1373,E1373)</f>
        <v>0</v>
      </c>
    </row>
    <row r="1374" spans="1:25" ht="14.7" customHeight="1" x14ac:dyDescent="0.3">
      <c r="A1374" s="1" t="str">
        <f>IF(Table49[[#This Row],[ITEM NAME]]="","",ROW()-4)</f>
        <v/>
      </c>
      <c r="B1374" s="68"/>
      <c r="C1374" s="4" t="str">
        <f>IFERROR(VLOOKUP(B1374,Table14[],3,0),"")</f>
        <v/>
      </c>
      <c r="D1374" s="4" t="str">
        <f>IFERROR(VLOOKUP(B1374,Table14[],2,0),"")</f>
        <v/>
      </c>
      <c r="E1374" s="4"/>
      <c r="H1374" s="41" t="str">
        <f>IFERROR(VLOOKUP(Table49[[#This Row],[ITEM CODE]],Table2[[Item Code]:[Master Name]],2,0),"")</f>
        <v/>
      </c>
      <c r="I1374" s="41"/>
      <c r="J1374" s="65" t="str">
        <f>IFERROR(VLOOKUP(Table49[[#This Row],[ITEM CODE]],Table2[[Item Code]:[Master Name]],3,0),"")</f>
        <v/>
      </c>
      <c r="K1374" s="1" t="str">
        <f>IFERROR(VLOOKUP(Table49[[#This Row],[ITEM CODE]],Table2[[Item Code]:[Master Name]],9,0),"")</f>
        <v/>
      </c>
      <c r="L1374" s="1" t="str">
        <f>IFERROR(VLOOKUP(Table49[[#This Row],[ITEM CODE]],Table2[[Item Code]:[Master Name]],8,0),"")</f>
        <v/>
      </c>
      <c r="M1374" s="41"/>
      <c r="N1374" s="66">
        <f>IFERROR(VLOOKUP(Table49[[#This Row],[ITEM CODE]],Table2[[#All],[Item Code]:[Unit Cost]],10,0),0)</f>
        <v>0</v>
      </c>
      <c r="O1374" s="134">
        <f>IFERROR(VLOOKUP(Table49[[#This Row],[ITEM CODE]],Table2[[#All],[Item Code]:[Unit Cost]],10,0),0)</f>
        <v>0</v>
      </c>
      <c r="P1374" s="56"/>
      <c r="Q1374" s="58"/>
      <c r="R1374" s="58">
        <f>Table49[[#This Row],[QUANTITY]]*Table49[[#This Row],[INV Prices]]</f>
        <v>0</v>
      </c>
      <c r="S1374" s="67"/>
      <c r="V1374" s="41"/>
      <c r="W1374" s="4" t="str">
        <f>IFERROR(VLOOKUP(Table49[[#This Row],[ITEM CODE]],Table2[[Item Code]:[Category ]],6,0),"")</f>
        <v/>
      </c>
      <c r="X1374" s="1" t="str">
        <f>IFERROR(VLOOKUP(Table49[[#This Row],[ITEM CODE]],Table2[[Item Code]:[Sub Category]],7,0),"")</f>
        <v/>
      </c>
      <c r="Y1374" s="68" t="str">
        <f>Table49[[#This Row],[PO Number]]&amp;COUNTIFS($E$5:E1374,E1374)</f>
        <v>0</v>
      </c>
    </row>
    <row r="1375" spans="1:25" ht="14.7" customHeight="1" x14ac:dyDescent="0.3">
      <c r="A1375" s="1" t="str">
        <f>IF(Table49[[#This Row],[ITEM NAME]]="","",ROW()-4)</f>
        <v/>
      </c>
      <c r="B1375" s="68"/>
      <c r="C1375" s="4" t="str">
        <f>IFERROR(VLOOKUP(B1375,Table14[],3,0),"")</f>
        <v/>
      </c>
      <c r="D1375" s="4" t="str">
        <f>IFERROR(VLOOKUP(B1375,Table14[],2,0),"")</f>
        <v/>
      </c>
      <c r="E1375" s="4"/>
      <c r="H1375" s="41" t="str">
        <f>IFERROR(VLOOKUP(Table49[[#This Row],[ITEM CODE]],Table2[[Item Code]:[Master Name]],2,0),"")</f>
        <v/>
      </c>
      <c r="I1375" s="41"/>
      <c r="J1375" s="65" t="str">
        <f>IFERROR(VLOOKUP(Table49[[#This Row],[ITEM CODE]],Table2[[Item Code]:[Master Name]],3,0),"")</f>
        <v/>
      </c>
      <c r="K1375" s="1" t="str">
        <f>IFERROR(VLOOKUP(Table49[[#This Row],[ITEM CODE]],Table2[[Item Code]:[Master Name]],9,0),"")</f>
        <v/>
      </c>
      <c r="L1375" s="1" t="str">
        <f>IFERROR(VLOOKUP(Table49[[#This Row],[ITEM CODE]],Table2[[Item Code]:[Master Name]],8,0),"")</f>
        <v/>
      </c>
      <c r="M1375" s="41"/>
      <c r="N1375" s="66">
        <f>IFERROR(VLOOKUP(Table49[[#This Row],[ITEM CODE]],Table2[[#All],[Item Code]:[Unit Cost]],10,0),0)</f>
        <v>0</v>
      </c>
      <c r="O1375" s="134">
        <f>IFERROR(VLOOKUP(Table49[[#This Row],[ITEM CODE]],Table2[[#All],[Item Code]:[Unit Cost]],10,0),0)</f>
        <v>0</v>
      </c>
      <c r="P1375" s="56"/>
      <c r="Q1375" s="58"/>
      <c r="R1375" s="58">
        <f>Table49[[#This Row],[QUANTITY]]*Table49[[#This Row],[INV Prices]]</f>
        <v>0</v>
      </c>
      <c r="S1375" s="67"/>
      <c r="V1375" s="41"/>
      <c r="W1375" s="4" t="str">
        <f>IFERROR(VLOOKUP(Table49[[#This Row],[ITEM CODE]],Table2[[Item Code]:[Category ]],6,0),"")</f>
        <v/>
      </c>
      <c r="X1375" s="1" t="str">
        <f>IFERROR(VLOOKUP(Table49[[#This Row],[ITEM CODE]],Table2[[Item Code]:[Sub Category]],7,0),"")</f>
        <v/>
      </c>
      <c r="Y1375" s="68" t="str">
        <f>Table49[[#This Row],[PO Number]]&amp;COUNTIFS($E$5:E1375,E1375)</f>
        <v>0</v>
      </c>
    </row>
    <row r="1376" spans="1:25" ht="14.7" customHeight="1" x14ac:dyDescent="0.3">
      <c r="A1376" s="1" t="str">
        <f>IF(Table49[[#This Row],[ITEM NAME]]="","",ROW()-4)</f>
        <v/>
      </c>
      <c r="B1376" s="68"/>
      <c r="C1376" s="4" t="str">
        <f>IFERROR(VLOOKUP(B1376,Table14[],3,0),"")</f>
        <v/>
      </c>
      <c r="D1376" s="4" t="str">
        <f>IFERROR(VLOOKUP(B1376,Table14[],2,0),"")</f>
        <v/>
      </c>
      <c r="E1376" s="4"/>
      <c r="H1376" s="41" t="str">
        <f>IFERROR(VLOOKUP(Table49[[#This Row],[ITEM CODE]],Table2[[Item Code]:[Master Name]],2,0),"")</f>
        <v/>
      </c>
      <c r="I1376" s="41"/>
      <c r="J1376" s="65" t="str">
        <f>IFERROR(VLOOKUP(Table49[[#This Row],[ITEM CODE]],Table2[[Item Code]:[Master Name]],3,0),"")</f>
        <v/>
      </c>
      <c r="K1376" s="1" t="str">
        <f>IFERROR(VLOOKUP(Table49[[#This Row],[ITEM CODE]],Table2[[Item Code]:[Master Name]],9,0),"")</f>
        <v/>
      </c>
      <c r="L1376" s="1" t="str">
        <f>IFERROR(VLOOKUP(Table49[[#This Row],[ITEM CODE]],Table2[[Item Code]:[Master Name]],8,0),"")</f>
        <v/>
      </c>
      <c r="M1376" s="41"/>
      <c r="N1376" s="66">
        <f>IFERROR(VLOOKUP(Table49[[#This Row],[ITEM CODE]],Table2[[#All],[Item Code]:[Unit Cost]],10,0),0)</f>
        <v>0</v>
      </c>
      <c r="O1376" s="134">
        <f>IFERROR(VLOOKUP(Table49[[#This Row],[ITEM CODE]],Table2[[#All],[Item Code]:[Unit Cost]],10,0),0)</f>
        <v>0</v>
      </c>
      <c r="P1376" s="56"/>
      <c r="Q1376" s="58"/>
      <c r="R1376" s="58">
        <f>Table49[[#This Row],[QUANTITY]]*Table49[[#This Row],[INV Prices]]</f>
        <v>0</v>
      </c>
      <c r="S1376" s="67"/>
      <c r="V1376" s="41"/>
      <c r="W1376" s="4" t="str">
        <f>IFERROR(VLOOKUP(Table49[[#This Row],[ITEM CODE]],Table2[[Item Code]:[Category ]],6,0),"")</f>
        <v/>
      </c>
      <c r="X1376" s="1" t="str">
        <f>IFERROR(VLOOKUP(Table49[[#This Row],[ITEM CODE]],Table2[[Item Code]:[Sub Category]],7,0),"")</f>
        <v/>
      </c>
      <c r="Y1376" s="68" t="str">
        <f>Table49[[#This Row],[PO Number]]&amp;COUNTIFS($E$5:E1376,E1376)</f>
        <v>0</v>
      </c>
    </row>
    <row r="1377" spans="1:25" ht="14.7" customHeight="1" x14ac:dyDescent="0.3">
      <c r="A1377" s="1" t="str">
        <f>IF(Table49[[#This Row],[ITEM NAME]]="","",ROW()-4)</f>
        <v/>
      </c>
      <c r="B1377" s="68"/>
      <c r="C1377" s="4" t="str">
        <f>IFERROR(VLOOKUP(B1377,Table14[],3,0),"")</f>
        <v/>
      </c>
      <c r="D1377" s="4" t="str">
        <f>IFERROR(VLOOKUP(B1377,Table14[],2,0),"")</f>
        <v/>
      </c>
      <c r="E1377" s="4"/>
      <c r="H1377" s="41" t="str">
        <f>IFERROR(VLOOKUP(Table49[[#This Row],[ITEM CODE]],Table2[[Item Code]:[Master Name]],2,0),"")</f>
        <v/>
      </c>
      <c r="I1377" s="41"/>
      <c r="J1377" s="65" t="str">
        <f>IFERROR(VLOOKUP(Table49[[#This Row],[ITEM CODE]],Table2[[Item Code]:[Master Name]],3,0),"")</f>
        <v/>
      </c>
      <c r="K1377" s="1" t="str">
        <f>IFERROR(VLOOKUP(Table49[[#This Row],[ITEM CODE]],Table2[[Item Code]:[Master Name]],9,0),"")</f>
        <v/>
      </c>
      <c r="L1377" s="1" t="str">
        <f>IFERROR(VLOOKUP(Table49[[#This Row],[ITEM CODE]],Table2[[Item Code]:[Master Name]],8,0),"")</f>
        <v/>
      </c>
      <c r="M1377" s="41"/>
      <c r="N1377" s="66">
        <f>IFERROR(VLOOKUP(Table49[[#This Row],[ITEM CODE]],Table2[[#All],[Item Code]:[Unit Cost]],10,0),0)</f>
        <v>0</v>
      </c>
      <c r="O1377" s="134">
        <f>IFERROR(VLOOKUP(Table49[[#This Row],[ITEM CODE]],Table2[[#All],[Item Code]:[Unit Cost]],10,0),0)</f>
        <v>0</v>
      </c>
      <c r="P1377" s="56"/>
      <c r="Q1377" s="58"/>
      <c r="R1377" s="58">
        <f>Table49[[#This Row],[QUANTITY]]*Table49[[#This Row],[INV Prices]]</f>
        <v>0</v>
      </c>
      <c r="S1377" s="67"/>
      <c r="V1377" s="41"/>
      <c r="W1377" s="4" t="str">
        <f>IFERROR(VLOOKUP(Table49[[#This Row],[ITEM CODE]],Table2[[Item Code]:[Category ]],6,0),"")</f>
        <v/>
      </c>
      <c r="X1377" s="1" t="str">
        <f>IFERROR(VLOOKUP(Table49[[#This Row],[ITEM CODE]],Table2[[Item Code]:[Sub Category]],7,0),"")</f>
        <v/>
      </c>
      <c r="Y1377" s="68" t="str">
        <f>Table49[[#This Row],[PO Number]]&amp;COUNTIFS($E$5:E1377,E1377)</f>
        <v>0</v>
      </c>
    </row>
    <row r="1378" spans="1:25" ht="14.7" customHeight="1" x14ac:dyDescent="0.3">
      <c r="A1378" s="1" t="str">
        <f>IF(Table49[[#This Row],[ITEM NAME]]="","",ROW()-4)</f>
        <v/>
      </c>
      <c r="B1378" s="68"/>
      <c r="C1378" s="4" t="str">
        <f>IFERROR(VLOOKUP(B1378,Table14[],3,0),"")</f>
        <v/>
      </c>
      <c r="D1378" s="4" t="str">
        <f>IFERROR(VLOOKUP(B1378,Table14[],2,0),"")</f>
        <v/>
      </c>
      <c r="E1378" s="4"/>
      <c r="H1378" s="41" t="str">
        <f>IFERROR(VLOOKUP(Table49[[#This Row],[ITEM CODE]],Table2[[Item Code]:[Master Name]],2,0),"")</f>
        <v/>
      </c>
      <c r="I1378" s="41"/>
      <c r="J1378" s="65" t="str">
        <f>IFERROR(VLOOKUP(Table49[[#This Row],[ITEM CODE]],Table2[[Item Code]:[Master Name]],3,0),"")</f>
        <v/>
      </c>
      <c r="K1378" s="1" t="str">
        <f>IFERROR(VLOOKUP(Table49[[#This Row],[ITEM CODE]],Table2[[Item Code]:[Master Name]],9,0),"")</f>
        <v/>
      </c>
      <c r="L1378" s="1" t="str">
        <f>IFERROR(VLOOKUP(Table49[[#This Row],[ITEM CODE]],Table2[[Item Code]:[Master Name]],8,0),"")</f>
        <v/>
      </c>
      <c r="M1378" s="41"/>
      <c r="N1378" s="66">
        <f>IFERROR(VLOOKUP(Table49[[#This Row],[ITEM CODE]],Table2[[#All],[Item Code]:[Unit Cost]],10,0),0)</f>
        <v>0</v>
      </c>
      <c r="O1378" s="134">
        <f>IFERROR(VLOOKUP(Table49[[#This Row],[ITEM CODE]],Table2[[#All],[Item Code]:[Unit Cost]],10,0),0)</f>
        <v>0</v>
      </c>
      <c r="P1378" s="56"/>
      <c r="Q1378" s="58"/>
      <c r="R1378" s="58">
        <f>Table49[[#This Row],[QUANTITY]]*Table49[[#This Row],[INV Prices]]</f>
        <v>0</v>
      </c>
      <c r="S1378" s="67"/>
      <c r="V1378" s="41"/>
      <c r="W1378" s="4" t="str">
        <f>IFERROR(VLOOKUP(Table49[[#This Row],[ITEM CODE]],Table2[[Item Code]:[Category ]],6,0),"")</f>
        <v/>
      </c>
      <c r="X1378" s="1" t="str">
        <f>IFERROR(VLOOKUP(Table49[[#This Row],[ITEM CODE]],Table2[[Item Code]:[Sub Category]],7,0),"")</f>
        <v/>
      </c>
      <c r="Y1378" s="68" t="str">
        <f>Table49[[#This Row],[PO Number]]&amp;COUNTIFS($E$5:E1378,E1378)</f>
        <v>0</v>
      </c>
    </row>
    <row r="1379" spans="1:25" ht="14.7" customHeight="1" x14ac:dyDescent="0.3">
      <c r="A1379" s="1" t="str">
        <f>IF(Table49[[#This Row],[ITEM NAME]]="","",ROW()-4)</f>
        <v/>
      </c>
      <c r="B1379" s="68"/>
      <c r="C1379" s="4" t="str">
        <f>IFERROR(VLOOKUP(B1379,Table14[],3,0),"")</f>
        <v/>
      </c>
      <c r="D1379" s="4" t="str">
        <f>IFERROR(VLOOKUP(B1379,Table14[],2,0),"")</f>
        <v/>
      </c>
      <c r="E1379" s="4"/>
      <c r="H1379" s="41" t="str">
        <f>IFERROR(VLOOKUP(Table49[[#This Row],[ITEM CODE]],Table2[[Item Code]:[Master Name]],2,0),"")</f>
        <v/>
      </c>
      <c r="I1379" s="41"/>
      <c r="J1379" s="65" t="str">
        <f>IFERROR(VLOOKUP(Table49[[#This Row],[ITEM CODE]],Table2[[Item Code]:[Master Name]],3,0),"")</f>
        <v/>
      </c>
      <c r="K1379" s="1" t="str">
        <f>IFERROR(VLOOKUP(Table49[[#This Row],[ITEM CODE]],Table2[[Item Code]:[Master Name]],9,0),"")</f>
        <v/>
      </c>
      <c r="L1379" s="1" t="str">
        <f>IFERROR(VLOOKUP(Table49[[#This Row],[ITEM CODE]],Table2[[Item Code]:[Master Name]],8,0),"")</f>
        <v/>
      </c>
      <c r="M1379" s="41"/>
      <c r="N1379" s="66">
        <f>IFERROR(VLOOKUP(Table49[[#This Row],[ITEM CODE]],Table2[[#All],[Item Code]:[Unit Cost]],10,0),0)</f>
        <v>0</v>
      </c>
      <c r="O1379" s="134">
        <f>IFERROR(VLOOKUP(Table49[[#This Row],[ITEM CODE]],Table2[[#All],[Item Code]:[Unit Cost]],10,0),0)</f>
        <v>0</v>
      </c>
      <c r="P1379" s="56"/>
      <c r="Q1379" s="58"/>
      <c r="R1379" s="58">
        <f>Table49[[#This Row],[QUANTITY]]*Table49[[#This Row],[INV Prices]]</f>
        <v>0</v>
      </c>
      <c r="S1379" s="67"/>
      <c r="V1379" s="41"/>
      <c r="W1379" s="4" t="str">
        <f>IFERROR(VLOOKUP(Table49[[#This Row],[ITEM CODE]],Table2[[Item Code]:[Category ]],6,0),"")</f>
        <v/>
      </c>
      <c r="X1379" s="1" t="str">
        <f>IFERROR(VLOOKUP(Table49[[#This Row],[ITEM CODE]],Table2[[Item Code]:[Sub Category]],7,0),"")</f>
        <v/>
      </c>
      <c r="Y1379" s="68" t="str">
        <f>Table49[[#This Row],[PO Number]]&amp;COUNTIFS($E$5:E1379,E1379)</f>
        <v>0</v>
      </c>
    </row>
    <row r="1380" spans="1:25" ht="14.7" customHeight="1" x14ac:dyDescent="0.3">
      <c r="A1380" s="1" t="str">
        <f>IF(Table49[[#This Row],[ITEM NAME]]="","",ROW()-4)</f>
        <v/>
      </c>
      <c r="B1380" s="68"/>
      <c r="C1380" s="4" t="str">
        <f>IFERROR(VLOOKUP(B1380,Table14[],3,0),"")</f>
        <v/>
      </c>
      <c r="D1380" s="4" t="str">
        <f>IFERROR(VLOOKUP(B1380,Table14[],2,0),"")</f>
        <v/>
      </c>
      <c r="E1380" s="4"/>
      <c r="H1380" s="41" t="str">
        <f>IFERROR(VLOOKUP(Table49[[#This Row],[ITEM CODE]],Table2[[Item Code]:[Master Name]],2,0),"")</f>
        <v/>
      </c>
      <c r="I1380" s="41"/>
      <c r="J1380" s="65" t="str">
        <f>IFERROR(VLOOKUP(Table49[[#This Row],[ITEM CODE]],Table2[[Item Code]:[Master Name]],3,0),"")</f>
        <v/>
      </c>
      <c r="K1380" s="1" t="str">
        <f>IFERROR(VLOOKUP(Table49[[#This Row],[ITEM CODE]],Table2[[Item Code]:[Master Name]],9,0),"")</f>
        <v/>
      </c>
      <c r="L1380" s="1" t="str">
        <f>IFERROR(VLOOKUP(Table49[[#This Row],[ITEM CODE]],Table2[[Item Code]:[Master Name]],8,0),"")</f>
        <v/>
      </c>
      <c r="M1380" s="41"/>
      <c r="N1380" s="66">
        <f>IFERROR(VLOOKUP(Table49[[#This Row],[ITEM CODE]],Table2[[#All],[Item Code]:[Unit Cost]],10,0),0)</f>
        <v>0</v>
      </c>
      <c r="O1380" s="134">
        <f>IFERROR(VLOOKUP(Table49[[#This Row],[ITEM CODE]],Table2[[#All],[Item Code]:[Unit Cost]],10,0),0)</f>
        <v>0</v>
      </c>
      <c r="P1380" s="56"/>
      <c r="Q1380" s="58"/>
      <c r="R1380" s="58">
        <f>Table49[[#This Row],[QUANTITY]]*Table49[[#This Row],[INV Prices]]</f>
        <v>0</v>
      </c>
      <c r="S1380" s="67"/>
      <c r="V1380" s="41"/>
      <c r="W1380" s="4" t="str">
        <f>IFERROR(VLOOKUP(Table49[[#This Row],[ITEM CODE]],Table2[[Item Code]:[Category ]],6,0),"")</f>
        <v/>
      </c>
      <c r="X1380" s="1" t="str">
        <f>IFERROR(VLOOKUP(Table49[[#This Row],[ITEM CODE]],Table2[[Item Code]:[Sub Category]],7,0),"")</f>
        <v/>
      </c>
      <c r="Y1380" s="68" t="str">
        <f>Table49[[#This Row],[PO Number]]&amp;COUNTIFS($E$5:E1380,E1380)</f>
        <v>0</v>
      </c>
    </row>
    <row r="1381" spans="1:25" ht="14.7" customHeight="1" x14ac:dyDescent="0.3">
      <c r="A1381" s="1" t="str">
        <f>IF(Table49[[#This Row],[ITEM NAME]]="","",ROW()-4)</f>
        <v/>
      </c>
      <c r="B1381" s="68"/>
      <c r="C1381" s="4" t="str">
        <f>IFERROR(VLOOKUP(B1381,Table14[],3,0),"")</f>
        <v/>
      </c>
      <c r="D1381" s="4" t="str">
        <f>IFERROR(VLOOKUP(B1381,Table14[],2,0),"")</f>
        <v/>
      </c>
      <c r="E1381" s="4"/>
      <c r="H1381" s="41" t="str">
        <f>IFERROR(VLOOKUP(Table49[[#This Row],[ITEM CODE]],Table2[[Item Code]:[Master Name]],2,0),"")</f>
        <v/>
      </c>
      <c r="I1381" s="41"/>
      <c r="J1381" s="65" t="str">
        <f>IFERROR(VLOOKUP(Table49[[#This Row],[ITEM CODE]],Table2[[Item Code]:[Master Name]],3,0),"")</f>
        <v/>
      </c>
      <c r="K1381" s="1" t="str">
        <f>IFERROR(VLOOKUP(Table49[[#This Row],[ITEM CODE]],Table2[[Item Code]:[Master Name]],9,0),"")</f>
        <v/>
      </c>
      <c r="L1381" s="1" t="str">
        <f>IFERROR(VLOOKUP(Table49[[#This Row],[ITEM CODE]],Table2[[Item Code]:[Master Name]],8,0),"")</f>
        <v/>
      </c>
      <c r="M1381" s="41"/>
      <c r="N1381" s="66">
        <f>IFERROR(VLOOKUP(Table49[[#This Row],[ITEM CODE]],Table2[[#All],[Item Code]:[Unit Cost]],10,0),0)</f>
        <v>0</v>
      </c>
      <c r="O1381" s="134">
        <f>IFERROR(VLOOKUP(Table49[[#This Row],[ITEM CODE]],Table2[[#All],[Item Code]:[Unit Cost]],10,0),0)</f>
        <v>0</v>
      </c>
      <c r="P1381" s="56"/>
      <c r="Q1381" s="58"/>
      <c r="R1381" s="58">
        <f>Table49[[#This Row],[QUANTITY]]*Table49[[#This Row],[INV Prices]]</f>
        <v>0</v>
      </c>
      <c r="S1381" s="67"/>
      <c r="V1381" s="41"/>
      <c r="W1381" s="4" t="str">
        <f>IFERROR(VLOOKUP(Table49[[#This Row],[ITEM CODE]],Table2[[Item Code]:[Category ]],6,0),"")</f>
        <v/>
      </c>
      <c r="X1381" s="1" t="str">
        <f>IFERROR(VLOOKUP(Table49[[#This Row],[ITEM CODE]],Table2[[Item Code]:[Sub Category]],7,0),"")</f>
        <v/>
      </c>
      <c r="Y1381" s="68" t="str">
        <f>Table49[[#This Row],[PO Number]]&amp;COUNTIFS($E$5:E1381,E1381)</f>
        <v>0</v>
      </c>
    </row>
    <row r="1382" spans="1:25" ht="14.7" customHeight="1" x14ac:dyDescent="0.3">
      <c r="A1382" s="1" t="str">
        <f>IF(Table49[[#This Row],[ITEM NAME]]="","",ROW()-4)</f>
        <v/>
      </c>
      <c r="B1382" s="68"/>
      <c r="C1382" s="4" t="str">
        <f>IFERROR(VLOOKUP(B1382,Table14[],3,0),"")</f>
        <v/>
      </c>
      <c r="D1382" s="4" t="str">
        <f>IFERROR(VLOOKUP(B1382,Table14[],2,0),"")</f>
        <v/>
      </c>
      <c r="E1382" s="4"/>
      <c r="H1382" s="41" t="str">
        <f>IFERROR(VLOOKUP(Table49[[#This Row],[ITEM CODE]],Table2[[Item Code]:[Master Name]],2,0),"")</f>
        <v/>
      </c>
      <c r="I1382" s="41"/>
      <c r="J1382" s="65" t="str">
        <f>IFERROR(VLOOKUP(Table49[[#This Row],[ITEM CODE]],Table2[[Item Code]:[Master Name]],3,0),"")</f>
        <v/>
      </c>
      <c r="K1382" s="1" t="str">
        <f>IFERROR(VLOOKUP(Table49[[#This Row],[ITEM CODE]],Table2[[Item Code]:[Master Name]],9,0),"")</f>
        <v/>
      </c>
      <c r="L1382" s="1" t="str">
        <f>IFERROR(VLOOKUP(Table49[[#This Row],[ITEM CODE]],Table2[[Item Code]:[Master Name]],8,0),"")</f>
        <v/>
      </c>
      <c r="M1382" s="41"/>
      <c r="N1382" s="66">
        <f>IFERROR(VLOOKUP(Table49[[#This Row],[ITEM CODE]],Table2[[#All],[Item Code]:[Unit Cost]],10,0),0)</f>
        <v>0</v>
      </c>
      <c r="O1382" s="134">
        <f>IFERROR(VLOOKUP(Table49[[#This Row],[ITEM CODE]],Table2[[#All],[Item Code]:[Unit Cost]],10,0),0)</f>
        <v>0</v>
      </c>
      <c r="P1382" s="56"/>
      <c r="Q1382" s="58"/>
      <c r="R1382" s="58">
        <f>Table49[[#This Row],[QUANTITY]]*Table49[[#This Row],[INV Prices]]</f>
        <v>0</v>
      </c>
      <c r="S1382" s="67"/>
      <c r="V1382" s="41"/>
      <c r="W1382" s="4" t="str">
        <f>IFERROR(VLOOKUP(Table49[[#This Row],[ITEM CODE]],Table2[[Item Code]:[Category ]],6,0),"")</f>
        <v/>
      </c>
      <c r="X1382" s="1" t="str">
        <f>IFERROR(VLOOKUP(Table49[[#This Row],[ITEM CODE]],Table2[[Item Code]:[Sub Category]],7,0),"")</f>
        <v/>
      </c>
      <c r="Y1382" s="68" t="str">
        <f>Table49[[#This Row],[PO Number]]&amp;COUNTIFS($E$5:E1382,E1382)</f>
        <v>0</v>
      </c>
    </row>
    <row r="1383" spans="1:25" ht="14.7" customHeight="1" x14ac:dyDescent="0.3">
      <c r="A1383" s="1" t="str">
        <f>IF(Table49[[#This Row],[ITEM NAME]]="","",ROW()-4)</f>
        <v/>
      </c>
      <c r="B1383" s="68"/>
      <c r="C1383" s="4" t="str">
        <f>IFERROR(VLOOKUP(B1383,Table14[],3,0),"")</f>
        <v/>
      </c>
      <c r="D1383" s="4" t="str">
        <f>IFERROR(VLOOKUP(B1383,Table14[],2,0),"")</f>
        <v/>
      </c>
      <c r="E1383" s="4"/>
      <c r="H1383" s="41" t="str">
        <f>IFERROR(VLOOKUP(Table49[[#This Row],[ITEM CODE]],Table2[[Item Code]:[Master Name]],2,0),"")</f>
        <v/>
      </c>
      <c r="I1383" s="41"/>
      <c r="J1383" s="65" t="str">
        <f>IFERROR(VLOOKUP(Table49[[#This Row],[ITEM CODE]],Table2[[Item Code]:[Master Name]],3,0),"")</f>
        <v/>
      </c>
      <c r="K1383" s="1" t="str">
        <f>IFERROR(VLOOKUP(Table49[[#This Row],[ITEM CODE]],Table2[[Item Code]:[Master Name]],9,0),"")</f>
        <v/>
      </c>
      <c r="L1383" s="1" t="str">
        <f>IFERROR(VLOOKUP(Table49[[#This Row],[ITEM CODE]],Table2[[Item Code]:[Master Name]],8,0),"")</f>
        <v/>
      </c>
      <c r="M1383" s="41"/>
      <c r="N1383" s="66">
        <f>IFERROR(VLOOKUP(Table49[[#This Row],[ITEM CODE]],Table2[[#All],[Item Code]:[Unit Cost]],10,0),0)</f>
        <v>0</v>
      </c>
      <c r="O1383" s="134">
        <f>IFERROR(VLOOKUP(Table49[[#This Row],[ITEM CODE]],Table2[[#All],[Item Code]:[Unit Cost]],10,0),0)</f>
        <v>0</v>
      </c>
      <c r="P1383" s="56"/>
      <c r="Q1383" s="58"/>
      <c r="R1383" s="58">
        <f>Table49[[#This Row],[QUANTITY]]*Table49[[#This Row],[INV Prices]]</f>
        <v>0</v>
      </c>
      <c r="S1383" s="67"/>
      <c r="V1383" s="41"/>
      <c r="W1383" s="4" t="str">
        <f>IFERROR(VLOOKUP(Table49[[#This Row],[ITEM CODE]],Table2[[Item Code]:[Category ]],6,0),"")</f>
        <v/>
      </c>
      <c r="X1383" s="1" t="str">
        <f>IFERROR(VLOOKUP(Table49[[#This Row],[ITEM CODE]],Table2[[Item Code]:[Sub Category]],7,0),"")</f>
        <v/>
      </c>
      <c r="Y1383" s="68" t="str">
        <f>Table49[[#This Row],[PO Number]]&amp;COUNTIFS($E$5:E1383,E1383)</f>
        <v>0</v>
      </c>
    </row>
    <row r="1384" spans="1:25" ht="14.7" customHeight="1" x14ac:dyDescent="0.3">
      <c r="A1384" s="1" t="str">
        <f>IF(Table49[[#This Row],[ITEM NAME]]="","",ROW()-4)</f>
        <v/>
      </c>
      <c r="B1384" s="68"/>
      <c r="C1384" s="4" t="str">
        <f>IFERROR(VLOOKUP(B1384,Table14[],3,0),"")</f>
        <v/>
      </c>
      <c r="D1384" s="4" t="str">
        <f>IFERROR(VLOOKUP(B1384,Table14[],2,0),"")</f>
        <v/>
      </c>
      <c r="E1384" s="4"/>
      <c r="H1384" s="41" t="str">
        <f>IFERROR(VLOOKUP(Table49[[#This Row],[ITEM CODE]],Table2[[Item Code]:[Master Name]],2,0),"")</f>
        <v/>
      </c>
      <c r="I1384" s="41"/>
      <c r="J1384" s="65" t="str">
        <f>IFERROR(VLOOKUP(Table49[[#This Row],[ITEM CODE]],Table2[[Item Code]:[Master Name]],3,0),"")</f>
        <v/>
      </c>
      <c r="K1384" s="1" t="str">
        <f>IFERROR(VLOOKUP(Table49[[#This Row],[ITEM CODE]],Table2[[Item Code]:[Master Name]],9,0),"")</f>
        <v/>
      </c>
      <c r="L1384" s="1" t="str">
        <f>IFERROR(VLOOKUP(Table49[[#This Row],[ITEM CODE]],Table2[[Item Code]:[Master Name]],8,0),"")</f>
        <v/>
      </c>
      <c r="M1384" s="41"/>
      <c r="N1384" s="66">
        <f>IFERROR(VLOOKUP(Table49[[#This Row],[ITEM CODE]],Table2[[#All],[Item Code]:[Unit Cost]],10,0),0)</f>
        <v>0</v>
      </c>
      <c r="O1384" s="134">
        <f>IFERROR(VLOOKUP(Table49[[#This Row],[ITEM CODE]],Table2[[#All],[Item Code]:[Unit Cost]],10,0),0)</f>
        <v>0</v>
      </c>
      <c r="P1384" s="56"/>
      <c r="Q1384" s="58"/>
      <c r="R1384" s="58">
        <f>Table49[[#This Row],[QUANTITY]]*Table49[[#This Row],[INV Prices]]</f>
        <v>0</v>
      </c>
      <c r="S1384" s="67"/>
      <c r="V1384" s="41"/>
      <c r="W1384" s="4" t="str">
        <f>IFERROR(VLOOKUP(Table49[[#This Row],[ITEM CODE]],Table2[[Item Code]:[Category ]],6,0),"")</f>
        <v/>
      </c>
      <c r="X1384" s="1" t="str">
        <f>IFERROR(VLOOKUP(Table49[[#This Row],[ITEM CODE]],Table2[[Item Code]:[Sub Category]],7,0),"")</f>
        <v/>
      </c>
      <c r="Y1384" s="68" t="str">
        <f>Table49[[#This Row],[PO Number]]&amp;COUNTIFS($E$5:E1384,E1384)</f>
        <v>0</v>
      </c>
    </row>
    <row r="1385" spans="1:25" ht="14.7" customHeight="1" x14ac:dyDescent="0.3">
      <c r="A1385" s="1" t="str">
        <f>IF(Table49[[#This Row],[ITEM NAME]]="","",ROW()-4)</f>
        <v/>
      </c>
      <c r="B1385" s="68"/>
      <c r="C1385" s="4" t="str">
        <f>IFERROR(VLOOKUP(B1385,Table14[],3,0),"")</f>
        <v/>
      </c>
      <c r="D1385" s="4" t="str">
        <f>IFERROR(VLOOKUP(B1385,Table14[],2,0),"")</f>
        <v/>
      </c>
      <c r="E1385" s="4"/>
      <c r="H1385" s="41" t="str">
        <f>IFERROR(VLOOKUP(Table49[[#This Row],[ITEM CODE]],Table2[[Item Code]:[Master Name]],2,0),"")</f>
        <v/>
      </c>
      <c r="I1385" s="41"/>
      <c r="J1385" s="65" t="str">
        <f>IFERROR(VLOOKUP(Table49[[#This Row],[ITEM CODE]],Table2[[Item Code]:[Master Name]],3,0),"")</f>
        <v/>
      </c>
      <c r="K1385" s="1" t="str">
        <f>IFERROR(VLOOKUP(Table49[[#This Row],[ITEM CODE]],Table2[[Item Code]:[Master Name]],9,0),"")</f>
        <v/>
      </c>
      <c r="L1385" s="1" t="str">
        <f>IFERROR(VLOOKUP(Table49[[#This Row],[ITEM CODE]],Table2[[Item Code]:[Master Name]],8,0),"")</f>
        <v/>
      </c>
      <c r="M1385" s="41"/>
      <c r="N1385" s="66">
        <f>IFERROR(VLOOKUP(Table49[[#This Row],[ITEM CODE]],Table2[[#All],[Item Code]:[Unit Cost]],10,0),0)</f>
        <v>0</v>
      </c>
      <c r="O1385" s="134">
        <f>IFERROR(VLOOKUP(Table49[[#This Row],[ITEM CODE]],Table2[[#All],[Item Code]:[Unit Cost]],10,0),0)</f>
        <v>0</v>
      </c>
      <c r="P1385" s="56"/>
      <c r="Q1385" s="58"/>
      <c r="R1385" s="58">
        <f>Table49[[#This Row],[QUANTITY]]*Table49[[#This Row],[INV Prices]]</f>
        <v>0</v>
      </c>
      <c r="S1385" s="67"/>
      <c r="V1385" s="41"/>
      <c r="W1385" s="4" t="str">
        <f>IFERROR(VLOOKUP(Table49[[#This Row],[ITEM CODE]],Table2[[Item Code]:[Category ]],6,0),"")</f>
        <v/>
      </c>
      <c r="X1385" s="1" t="str">
        <f>IFERROR(VLOOKUP(Table49[[#This Row],[ITEM CODE]],Table2[[Item Code]:[Sub Category]],7,0),"")</f>
        <v/>
      </c>
      <c r="Y1385" s="68" t="str">
        <f>Table49[[#This Row],[PO Number]]&amp;COUNTIFS($E$5:E1385,E1385)</f>
        <v>0</v>
      </c>
    </row>
    <row r="1386" spans="1:25" ht="14.7" customHeight="1" x14ac:dyDescent="0.3">
      <c r="A1386" s="1" t="str">
        <f>IF(Table49[[#This Row],[ITEM NAME]]="","",ROW()-4)</f>
        <v/>
      </c>
      <c r="B1386" s="68"/>
      <c r="C1386" s="4" t="str">
        <f>IFERROR(VLOOKUP(B1386,Table14[],3,0),"")</f>
        <v/>
      </c>
      <c r="D1386" s="4" t="str">
        <f>IFERROR(VLOOKUP(B1386,Table14[],2,0),"")</f>
        <v/>
      </c>
      <c r="E1386" s="4"/>
      <c r="H1386" s="41" t="str">
        <f>IFERROR(VLOOKUP(Table49[[#This Row],[ITEM CODE]],Table2[[Item Code]:[Master Name]],2,0),"")</f>
        <v/>
      </c>
      <c r="I1386" s="41"/>
      <c r="J1386" s="65" t="str">
        <f>IFERROR(VLOOKUP(Table49[[#This Row],[ITEM CODE]],Table2[[Item Code]:[Master Name]],3,0),"")</f>
        <v/>
      </c>
      <c r="K1386" s="1" t="str">
        <f>IFERROR(VLOOKUP(Table49[[#This Row],[ITEM CODE]],Table2[[Item Code]:[Master Name]],9,0),"")</f>
        <v/>
      </c>
      <c r="L1386" s="1" t="str">
        <f>IFERROR(VLOOKUP(Table49[[#This Row],[ITEM CODE]],Table2[[Item Code]:[Master Name]],8,0),"")</f>
        <v/>
      </c>
      <c r="M1386" s="41"/>
      <c r="N1386" s="66">
        <f>IFERROR(VLOOKUP(Table49[[#This Row],[ITEM CODE]],Table2[[#All],[Item Code]:[Unit Cost]],10,0),0)</f>
        <v>0</v>
      </c>
      <c r="O1386" s="134">
        <f>IFERROR(VLOOKUP(Table49[[#This Row],[ITEM CODE]],Table2[[#All],[Item Code]:[Unit Cost]],10,0),0)</f>
        <v>0</v>
      </c>
      <c r="P1386" s="56"/>
      <c r="Q1386" s="58"/>
      <c r="R1386" s="58">
        <f>Table49[[#This Row],[QUANTITY]]*Table49[[#This Row],[INV Prices]]</f>
        <v>0</v>
      </c>
      <c r="S1386" s="67"/>
      <c r="V1386" s="41"/>
      <c r="W1386" s="4" t="str">
        <f>IFERROR(VLOOKUP(Table49[[#This Row],[ITEM CODE]],Table2[[Item Code]:[Category ]],6,0),"")</f>
        <v/>
      </c>
      <c r="X1386" s="1" t="str">
        <f>IFERROR(VLOOKUP(Table49[[#This Row],[ITEM CODE]],Table2[[Item Code]:[Sub Category]],7,0),"")</f>
        <v/>
      </c>
      <c r="Y1386" s="68" t="str">
        <f>Table49[[#This Row],[PO Number]]&amp;COUNTIFS($E$5:E1386,E1386)</f>
        <v>0</v>
      </c>
    </row>
    <row r="1387" spans="1:25" ht="14.7" customHeight="1" x14ac:dyDescent="0.3">
      <c r="A1387" s="1" t="str">
        <f>IF(Table49[[#This Row],[ITEM NAME]]="","",ROW()-4)</f>
        <v/>
      </c>
      <c r="B1387" s="68"/>
      <c r="C1387" s="4" t="str">
        <f>IFERROR(VLOOKUP(B1387,Table14[],3,0),"")</f>
        <v/>
      </c>
      <c r="D1387" s="4" t="str">
        <f>IFERROR(VLOOKUP(B1387,Table14[],2,0),"")</f>
        <v/>
      </c>
      <c r="E1387" s="4"/>
      <c r="H1387" s="41" t="str">
        <f>IFERROR(VLOOKUP(Table49[[#This Row],[ITEM CODE]],Table2[[Item Code]:[Master Name]],2,0),"")</f>
        <v/>
      </c>
      <c r="I1387" s="41"/>
      <c r="J1387" s="65" t="str">
        <f>IFERROR(VLOOKUP(Table49[[#This Row],[ITEM CODE]],Table2[[Item Code]:[Master Name]],3,0),"")</f>
        <v/>
      </c>
      <c r="K1387" s="1" t="str">
        <f>IFERROR(VLOOKUP(Table49[[#This Row],[ITEM CODE]],Table2[[Item Code]:[Master Name]],9,0),"")</f>
        <v/>
      </c>
      <c r="L1387" s="1" t="str">
        <f>IFERROR(VLOOKUP(Table49[[#This Row],[ITEM CODE]],Table2[[Item Code]:[Master Name]],8,0),"")</f>
        <v/>
      </c>
      <c r="M1387" s="41"/>
      <c r="N1387" s="66">
        <f>IFERROR(VLOOKUP(Table49[[#This Row],[ITEM CODE]],Table2[[#All],[Item Code]:[Unit Cost]],10,0),0)</f>
        <v>0</v>
      </c>
      <c r="O1387" s="134">
        <f>IFERROR(VLOOKUP(Table49[[#This Row],[ITEM CODE]],Table2[[#All],[Item Code]:[Unit Cost]],10,0),0)</f>
        <v>0</v>
      </c>
      <c r="P1387" s="56"/>
      <c r="Q1387" s="58"/>
      <c r="R1387" s="58">
        <f>Table49[[#This Row],[QUANTITY]]*Table49[[#This Row],[INV Prices]]</f>
        <v>0</v>
      </c>
      <c r="S1387" s="67"/>
      <c r="V1387" s="41"/>
      <c r="W1387" s="4" t="str">
        <f>IFERROR(VLOOKUP(Table49[[#This Row],[ITEM CODE]],Table2[[Item Code]:[Category ]],6,0),"")</f>
        <v/>
      </c>
      <c r="X1387" s="1" t="str">
        <f>IFERROR(VLOOKUP(Table49[[#This Row],[ITEM CODE]],Table2[[Item Code]:[Sub Category]],7,0),"")</f>
        <v/>
      </c>
      <c r="Y1387" s="68" t="str">
        <f>Table49[[#This Row],[PO Number]]&amp;COUNTIFS($E$5:E1387,E1387)</f>
        <v>0</v>
      </c>
    </row>
    <row r="1388" spans="1:25" ht="14.7" customHeight="1" x14ac:dyDescent="0.3">
      <c r="A1388" s="1" t="str">
        <f>IF(Table49[[#This Row],[ITEM NAME]]="","",ROW()-4)</f>
        <v/>
      </c>
      <c r="B1388" s="68"/>
      <c r="C1388" s="4" t="str">
        <f>IFERROR(VLOOKUP(B1388,Table14[],3,0),"")</f>
        <v/>
      </c>
      <c r="D1388" s="4" t="str">
        <f>IFERROR(VLOOKUP(B1388,Table14[],2,0),"")</f>
        <v/>
      </c>
      <c r="E1388" s="4"/>
      <c r="H1388" s="41" t="str">
        <f>IFERROR(VLOOKUP(Table49[[#This Row],[ITEM CODE]],Table2[[Item Code]:[Master Name]],2,0),"")</f>
        <v/>
      </c>
      <c r="I1388" s="41"/>
      <c r="J1388" s="65" t="str">
        <f>IFERROR(VLOOKUP(Table49[[#This Row],[ITEM CODE]],Table2[[Item Code]:[Master Name]],3,0),"")</f>
        <v/>
      </c>
      <c r="K1388" s="1" t="str">
        <f>IFERROR(VLOOKUP(Table49[[#This Row],[ITEM CODE]],Table2[[Item Code]:[Master Name]],9,0),"")</f>
        <v/>
      </c>
      <c r="L1388" s="1" t="str">
        <f>IFERROR(VLOOKUP(Table49[[#This Row],[ITEM CODE]],Table2[[Item Code]:[Master Name]],8,0),"")</f>
        <v/>
      </c>
      <c r="M1388" s="41"/>
      <c r="N1388" s="66">
        <f>IFERROR(VLOOKUP(Table49[[#This Row],[ITEM CODE]],Table2[[#All],[Item Code]:[Unit Cost]],10,0),0)</f>
        <v>0</v>
      </c>
      <c r="O1388" s="134">
        <f>IFERROR(VLOOKUP(Table49[[#This Row],[ITEM CODE]],Table2[[#All],[Item Code]:[Unit Cost]],10,0),0)</f>
        <v>0</v>
      </c>
      <c r="P1388" s="56"/>
      <c r="Q1388" s="58"/>
      <c r="R1388" s="58">
        <f>Table49[[#This Row],[QUANTITY]]*Table49[[#This Row],[INV Prices]]</f>
        <v>0</v>
      </c>
      <c r="S1388" s="67"/>
      <c r="V1388" s="41"/>
      <c r="W1388" s="4" t="str">
        <f>IFERROR(VLOOKUP(Table49[[#This Row],[ITEM CODE]],Table2[[Item Code]:[Category ]],6,0),"")</f>
        <v/>
      </c>
      <c r="X1388" s="1" t="str">
        <f>IFERROR(VLOOKUP(Table49[[#This Row],[ITEM CODE]],Table2[[Item Code]:[Sub Category]],7,0),"")</f>
        <v/>
      </c>
      <c r="Y1388" s="68" t="str">
        <f>Table49[[#This Row],[PO Number]]&amp;COUNTIFS($E$5:E1388,E1388)</f>
        <v>0</v>
      </c>
    </row>
    <row r="1389" spans="1:25" ht="14.7" customHeight="1" x14ac:dyDescent="0.3">
      <c r="A1389" s="1" t="str">
        <f>IF(Table49[[#This Row],[ITEM NAME]]="","",ROW()-4)</f>
        <v/>
      </c>
      <c r="B1389" s="68"/>
      <c r="C1389" s="4" t="str">
        <f>IFERROR(VLOOKUP(B1389,Table14[],3,0),"")</f>
        <v/>
      </c>
      <c r="D1389" s="4" t="str">
        <f>IFERROR(VLOOKUP(B1389,Table14[],2,0),"")</f>
        <v/>
      </c>
      <c r="E1389" s="4"/>
      <c r="H1389" s="41" t="str">
        <f>IFERROR(VLOOKUP(Table49[[#This Row],[ITEM CODE]],Table2[[Item Code]:[Master Name]],2,0),"")</f>
        <v/>
      </c>
      <c r="I1389" s="41"/>
      <c r="J1389" s="65" t="str">
        <f>IFERROR(VLOOKUP(Table49[[#This Row],[ITEM CODE]],Table2[[Item Code]:[Master Name]],3,0),"")</f>
        <v/>
      </c>
      <c r="K1389" s="1" t="str">
        <f>IFERROR(VLOOKUP(Table49[[#This Row],[ITEM CODE]],Table2[[Item Code]:[Master Name]],9,0),"")</f>
        <v/>
      </c>
      <c r="L1389" s="1" t="str">
        <f>IFERROR(VLOOKUP(Table49[[#This Row],[ITEM CODE]],Table2[[Item Code]:[Master Name]],8,0),"")</f>
        <v/>
      </c>
      <c r="M1389" s="41"/>
      <c r="N1389" s="66">
        <f>IFERROR(VLOOKUP(Table49[[#This Row],[ITEM CODE]],Table2[[#All],[Item Code]:[Unit Cost]],10,0),0)</f>
        <v>0</v>
      </c>
      <c r="O1389" s="134">
        <f>IFERROR(VLOOKUP(Table49[[#This Row],[ITEM CODE]],Table2[[#All],[Item Code]:[Unit Cost]],10,0),0)</f>
        <v>0</v>
      </c>
      <c r="P1389" s="56"/>
      <c r="Q1389" s="58"/>
      <c r="R1389" s="58">
        <f>Table49[[#This Row],[QUANTITY]]*Table49[[#This Row],[INV Prices]]</f>
        <v>0</v>
      </c>
      <c r="S1389" s="67"/>
      <c r="V1389" s="41"/>
      <c r="W1389" s="4" t="str">
        <f>IFERROR(VLOOKUP(Table49[[#This Row],[ITEM CODE]],Table2[[Item Code]:[Category ]],6,0),"")</f>
        <v/>
      </c>
      <c r="X1389" s="1" t="str">
        <f>IFERROR(VLOOKUP(Table49[[#This Row],[ITEM CODE]],Table2[[Item Code]:[Sub Category]],7,0),"")</f>
        <v/>
      </c>
      <c r="Y1389" s="68" t="str">
        <f>Table49[[#This Row],[PO Number]]&amp;COUNTIFS($E$5:E1389,E1389)</f>
        <v>0</v>
      </c>
    </row>
    <row r="1390" spans="1:25" ht="14.7" customHeight="1" x14ac:dyDescent="0.3">
      <c r="A1390" s="1" t="str">
        <f>IF(Table49[[#This Row],[ITEM NAME]]="","",ROW()-4)</f>
        <v/>
      </c>
      <c r="B1390" s="68"/>
      <c r="C1390" s="4" t="str">
        <f>IFERROR(VLOOKUP(B1390,Table14[],3,0),"")</f>
        <v/>
      </c>
      <c r="D1390" s="4" t="str">
        <f>IFERROR(VLOOKUP(B1390,Table14[],2,0),"")</f>
        <v/>
      </c>
      <c r="E1390" s="4"/>
      <c r="H1390" s="41" t="str">
        <f>IFERROR(VLOOKUP(Table49[[#This Row],[ITEM CODE]],Table2[[Item Code]:[Master Name]],2,0),"")</f>
        <v/>
      </c>
      <c r="I1390" s="41"/>
      <c r="J1390" s="65" t="str">
        <f>IFERROR(VLOOKUP(Table49[[#This Row],[ITEM CODE]],Table2[[Item Code]:[Master Name]],3,0),"")</f>
        <v/>
      </c>
      <c r="K1390" s="1" t="str">
        <f>IFERROR(VLOOKUP(Table49[[#This Row],[ITEM CODE]],Table2[[Item Code]:[Master Name]],9,0),"")</f>
        <v/>
      </c>
      <c r="L1390" s="1" t="str">
        <f>IFERROR(VLOOKUP(Table49[[#This Row],[ITEM CODE]],Table2[[Item Code]:[Master Name]],8,0),"")</f>
        <v/>
      </c>
      <c r="M1390" s="41"/>
      <c r="N1390" s="66">
        <f>IFERROR(VLOOKUP(Table49[[#This Row],[ITEM CODE]],Table2[[#All],[Item Code]:[Unit Cost]],10,0),0)</f>
        <v>0</v>
      </c>
      <c r="O1390" s="134">
        <f>IFERROR(VLOOKUP(Table49[[#This Row],[ITEM CODE]],Table2[[#All],[Item Code]:[Unit Cost]],10,0),0)</f>
        <v>0</v>
      </c>
      <c r="P1390" s="56"/>
      <c r="Q1390" s="58"/>
      <c r="R1390" s="58">
        <f>Table49[[#This Row],[QUANTITY]]*Table49[[#This Row],[INV Prices]]</f>
        <v>0</v>
      </c>
      <c r="S1390" s="67"/>
      <c r="V1390" s="41"/>
      <c r="W1390" s="4" t="str">
        <f>IFERROR(VLOOKUP(Table49[[#This Row],[ITEM CODE]],Table2[[Item Code]:[Category ]],6,0),"")</f>
        <v/>
      </c>
      <c r="X1390" s="1" t="str">
        <f>IFERROR(VLOOKUP(Table49[[#This Row],[ITEM CODE]],Table2[[Item Code]:[Sub Category]],7,0),"")</f>
        <v/>
      </c>
      <c r="Y1390" s="68" t="str">
        <f>Table49[[#This Row],[PO Number]]&amp;COUNTIFS($E$5:E1390,E1390)</f>
        <v>0</v>
      </c>
    </row>
    <row r="1391" spans="1:25" ht="14.7" customHeight="1" x14ac:dyDescent="0.3">
      <c r="A1391" s="1" t="str">
        <f>IF(Table49[[#This Row],[ITEM NAME]]="","",ROW()-4)</f>
        <v/>
      </c>
      <c r="B1391" s="68"/>
      <c r="C1391" s="4" t="str">
        <f>IFERROR(VLOOKUP(B1391,Table14[],3,0),"")</f>
        <v/>
      </c>
      <c r="D1391" s="4" t="str">
        <f>IFERROR(VLOOKUP(B1391,Table14[],2,0),"")</f>
        <v/>
      </c>
      <c r="E1391" s="4"/>
      <c r="H1391" s="41" t="str">
        <f>IFERROR(VLOOKUP(Table49[[#This Row],[ITEM CODE]],Table2[[Item Code]:[Master Name]],2,0),"")</f>
        <v/>
      </c>
      <c r="I1391" s="41"/>
      <c r="J1391" s="65" t="str">
        <f>IFERROR(VLOOKUP(Table49[[#This Row],[ITEM CODE]],Table2[[Item Code]:[Master Name]],3,0),"")</f>
        <v/>
      </c>
      <c r="K1391" s="1" t="str">
        <f>IFERROR(VLOOKUP(Table49[[#This Row],[ITEM CODE]],Table2[[Item Code]:[Master Name]],9,0),"")</f>
        <v/>
      </c>
      <c r="L1391" s="1" t="str">
        <f>IFERROR(VLOOKUP(Table49[[#This Row],[ITEM CODE]],Table2[[Item Code]:[Master Name]],8,0),"")</f>
        <v/>
      </c>
      <c r="M1391" s="41"/>
      <c r="N1391" s="66">
        <f>IFERROR(VLOOKUP(Table49[[#This Row],[ITEM CODE]],Table2[[#All],[Item Code]:[Unit Cost]],10,0),0)</f>
        <v>0</v>
      </c>
      <c r="O1391" s="134">
        <f>IFERROR(VLOOKUP(Table49[[#This Row],[ITEM CODE]],Table2[[#All],[Item Code]:[Unit Cost]],10,0),0)</f>
        <v>0</v>
      </c>
      <c r="P1391" s="56"/>
      <c r="Q1391" s="58"/>
      <c r="R1391" s="58">
        <f>Table49[[#This Row],[QUANTITY]]*Table49[[#This Row],[INV Prices]]</f>
        <v>0</v>
      </c>
      <c r="S1391" s="67"/>
      <c r="V1391" s="41"/>
      <c r="W1391" s="4" t="str">
        <f>IFERROR(VLOOKUP(Table49[[#This Row],[ITEM CODE]],Table2[[Item Code]:[Category ]],6,0),"")</f>
        <v/>
      </c>
      <c r="X1391" s="1" t="str">
        <f>IFERROR(VLOOKUP(Table49[[#This Row],[ITEM CODE]],Table2[[Item Code]:[Sub Category]],7,0),"")</f>
        <v/>
      </c>
      <c r="Y1391" s="68" t="str">
        <f>Table49[[#This Row],[PO Number]]&amp;COUNTIFS($E$5:E1391,E1391)</f>
        <v>0</v>
      </c>
    </row>
    <row r="1392" spans="1:25" ht="14.7" customHeight="1" x14ac:dyDescent="0.3">
      <c r="A1392" s="1" t="str">
        <f>IF(Table49[[#This Row],[ITEM NAME]]="","",ROW()-4)</f>
        <v/>
      </c>
      <c r="B1392" s="68"/>
      <c r="C1392" s="4" t="str">
        <f>IFERROR(VLOOKUP(B1392,Table14[],3,0),"")</f>
        <v/>
      </c>
      <c r="D1392" s="4" t="str">
        <f>IFERROR(VLOOKUP(B1392,Table14[],2,0),"")</f>
        <v/>
      </c>
      <c r="E1392" s="4"/>
      <c r="H1392" s="41" t="str">
        <f>IFERROR(VLOOKUP(Table49[[#This Row],[ITEM CODE]],Table2[[Item Code]:[Master Name]],2,0),"")</f>
        <v/>
      </c>
      <c r="I1392" s="41"/>
      <c r="J1392" s="65" t="str">
        <f>IFERROR(VLOOKUP(Table49[[#This Row],[ITEM CODE]],Table2[[Item Code]:[Master Name]],3,0),"")</f>
        <v/>
      </c>
      <c r="K1392" s="1" t="str">
        <f>IFERROR(VLOOKUP(Table49[[#This Row],[ITEM CODE]],Table2[[Item Code]:[Master Name]],9,0),"")</f>
        <v/>
      </c>
      <c r="L1392" s="1" t="str">
        <f>IFERROR(VLOOKUP(Table49[[#This Row],[ITEM CODE]],Table2[[Item Code]:[Master Name]],8,0),"")</f>
        <v/>
      </c>
      <c r="M1392" s="41"/>
      <c r="N1392" s="66">
        <f>IFERROR(VLOOKUP(Table49[[#This Row],[ITEM CODE]],Table2[[#All],[Item Code]:[Unit Cost]],10,0),0)</f>
        <v>0</v>
      </c>
      <c r="O1392" s="134">
        <f>IFERROR(VLOOKUP(Table49[[#This Row],[ITEM CODE]],Table2[[#All],[Item Code]:[Unit Cost]],10,0),0)</f>
        <v>0</v>
      </c>
      <c r="P1392" s="56"/>
      <c r="Q1392" s="58"/>
      <c r="R1392" s="58">
        <f>Table49[[#This Row],[QUANTITY]]*Table49[[#This Row],[INV Prices]]</f>
        <v>0</v>
      </c>
      <c r="S1392" s="67"/>
      <c r="V1392" s="41"/>
      <c r="W1392" s="4" t="str">
        <f>IFERROR(VLOOKUP(Table49[[#This Row],[ITEM CODE]],Table2[[Item Code]:[Category ]],6,0),"")</f>
        <v/>
      </c>
      <c r="X1392" s="1" t="str">
        <f>IFERROR(VLOOKUP(Table49[[#This Row],[ITEM CODE]],Table2[[Item Code]:[Sub Category]],7,0),"")</f>
        <v/>
      </c>
      <c r="Y1392" s="68" t="str">
        <f>Table49[[#This Row],[PO Number]]&amp;COUNTIFS($E$5:E1392,E1392)</f>
        <v>0</v>
      </c>
    </row>
    <row r="1393" spans="1:25" ht="14.7" customHeight="1" x14ac:dyDescent="0.3">
      <c r="A1393" s="1" t="str">
        <f>IF(Table49[[#This Row],[ITEM NAME]]="","",ROW()-4)</f>
        <v/>
      </c>
      <c r="B1393" s="68"/>
      <c r="C1393" s="4" t="str">
        <f>IFERROR(VLOOKUP(B1393,Table14[],3,0),"")</f>
        <v/>
      </c>
      <c r="D1393" s="4" t="str">
        <f>IFERROR(VLOOKUP(B1393,Table14[],2,0),"")</f>
        <v/>
      </c>
      <c r="E1393" s="4"/>
      <c r="H1393" s="41" t="str">
        <f>IFERROR(VLOOKUP(Table49[[#This Row],[ITEM CODE]],Table2[[Item Code]:[Master Name]],2,0),"")</f>
        <v/>
      </c>
      <c r="I1393" s="41"/>
      <c r="J1393" s="65" t="str">
        <f>IFERROR(VLOOKUP(Table49[[#This Row],[ITEM CODE]],Table2[[Item Code]:[Master Name]],3,0),"")</f>
        <v/>
      </c>
      <c r="K1393" s="1" t="str">
        <f>IFERROR(VLOOKUP(Table49[[#This Row],[ITEM CODE]],Table2[[Item Code]:[Master Name]],9,0),"")</f>
        <v/>
      </c>
      <c r="L1393" s="1" t="str">
        <f>IFERROR(VLOOKUP(Table49[[#This Row],[ITEM CODE]],Table2[[Item Code]:[Master Name]],8,0),"")</f>
        <v/>
      </c>
      <c r="M1393" s="41"/>
      <c r="N1393" s="66">
        <f>IFERROR(VLOOKUP(Table49[[#This Row],[ITEM CODE]],Table2[[#All],[Item Code]:[Unit Cost]],10,0),0)</f>
        <v>0</v>
      </c>
      <c r="O1393" s="134">
        <f>IFERROR(VLOOKUP(Table49[[#This Row],[ITEM CODE]],Table2[[#All],[Item Code]:[Unit Cost]],10,0),0)</f>
        <v>0</v>
      </c>
      <c r="P1393" s="56"/>
      <c r="Q1393" s="58"/>
      <c r="R1393" s="58">
        <f>Table49[[#This Row],[QUANTITY]]*Table49[[#This Row],[INV Prices]]</f>
        <v>0</v>
      </c>
      <c r="S1393" s="67"/>
      <c r="V1393" s="41"/>
      <c r="W1393" s="4" t="str">
        <f>IFERROR(VLOOKUP(Table49[[#This Row],[ITEM CODE]],Table2[[Item Code]:[Category ]],6,0),"")</f>
        <v/>
      </c>
      <c r="X1393" s="1" t="str">
        <f>IFERROR(VLOOKUP(Table49[[#This Row],[ITEM CODE]],Table2[[Item Code]:[Sub Category]],7,0),"")</f>
        <v/>
      </c>
      <c r="Y1393" s="68" t="str">
        <f>Table49[[#This Row],[PO Number]]&amp;COUNTIFS($E$5:E1393,E1393)</f>
        <v>0</v>
      </c>
    </row>
    <row r="1394" spans="1:25" ht="14.7" customHeight="1" x14ac:dyDescent="0.3">
      <c r="A1394" s="1" t="str">
        <f>IF(Table49[[#This Row],[ITEM NAME]]="","",ROW()-4)</f>
        <v/>
      </c>
      <c r="B1394" s="68"/>
      <c r="C1394" s="4" t="str">
        <f>IFERROR(VLOOKUP(B1394,Table14[],3,0),"")</f>
        <v/>
      </c>
      <c r="D1394" s="4" t="str">
        <f>IFERROR(VLOOKUP(B1394,Table14[],2,0),"")</f>
        <v/>
      </c>
      <c r="E1394" s="4"/>
      <c r="H1394" s="41" t="str">
        <f>IFERROR(VLOOKUP(Table49[[#This Row],[ITEM CODE]],Table2[[Item Code]:[Master Name]],2,0),"")</f>
        <v/>
      </c>
      <c r="I1394" s="41"/>
      <c r="J1394" s="65" t="str">
        <f>IFERROR(VLOOKUP(Table49[[#This Row],[ITEM CODE]],Table2[[Item Code]:[Master Name]],3,0),"")</f>
        <v/>
      </c>
      <c r="K1394" s="1" t="str">
        <f>IFERROR(VLOOKUP(Table49[[#This Row],[ITEM CODE]],Table2[[Item Code]:[Master Name]],9,0),"")</f>
        <v/>
      </c>
      <c r="L1394" s="1" t="str">
        <f>IFERROR(VLOOKUP(Table49[[#This Row],[ITEM CODE]],Table2[[Item Code]:[Master Name]],8,0),"")</f>
        <v/>
      </c>
      <c r="M1394" s="41"/>
      <c r="N1394" s="66">
        <f>IFERROR(VLOOKUP(Table49[[#This Row],[ITEM CODE]],Table2[[#All],[Item Code]:[Unit Cost]],10,0),0)</f>
        <v>0</v>
      </c>
      <c r="O1394" s="134">
        <f>IFERROR(VLOOKUP(Table49[[#This Row],[ITEM CODE]],Table2[[#All],[Item Code]:[Unit Cost]],10,0),0)</f>
        <v>0</v>
      </c>
      <c r="P1394" s="56"/>
      <c r="Q1394" s="58"/>
      <c r="R1394" s="58">
        <f>Table49[[#This Row],[QUANTITY]]*Table49[[#This Row],[INV Prices]]</f>
        <v>0</v>
      </c>
      <c r="S1394" s="67"/>
      <c r="V1394" s="41"/>
      <c r="W1394" s="4" t="str">
        <f>IFERROR(VLOOKUP(Table49[[#This Row],[ITEM CODE]],Table2[[Item Code]:[Category ]],6,0),"")</f>
        <v/>
      </c>
      <c r="X1394" s="1" t="str">
        <f>IFERROR(VLOOKUP(Table49[[#This Row],[ITEM CODE]],Table2[[Item Code]:[Sub Category]],7,0),"")</f>
        <v/>
      </c>
      <c r="Y1394" s="68" t="str">
        <f>Table49[[#This Row],[PO Number]]&amp;COUNTIFS($E$5:E1394,E1394)</f>
        <v>0</v>
      </c>
    </row>
    <row r="1395" spans="1:25" ht="14.7" customHeight="1" x14ac:dyDescent="0.3">
      <c r="A1395" s="1" t="str">
        <f>IF(Table49[[#This Row],[ITEM NAME]]="","",ROW()-4)</f>
        <v/>
      </c>
      <c r="B1395" s="68"/>
      <c r="C1395" s="4" t="str">
        <f>IFERROR(VLOOKUP(B1395,Table14[],3,0),"")</f>
        <v/>
      </c>
      <c r="D1395" s="4" t="str">
        <f>IFERROR(VLOOKUP(B1395,Table14[],2,0),"")</f>
        <v/>
      </c>
      <c r="E1395" s="4"/>
      <c r="H1395" s="41" t="str">
        <f>IFERROR(VLOOKUP(Table49[[#This Row],[ITEM CODE]],Table2[[Item Code]:[Master Name]],2,0),"")</f>
        <v/>
      </c>
      <c r="I1395" s="41"/>
      <c r="J1395" s="65" t="str">
        <f>IFERROR(VLOOKUP(Table49[[#This Row],[ITEM CODE]],Table2[[Item Code]:[Master Name]],3,0),"")</f>
        <v/>
      </c>
      <c r="K1395" s="1" t="str">
        <f>IFERROR(VLOOKUP(Table49[[#This Row],[ITEM CODE]],Table2[[Item Code]:[Master Name]],9,0),"")</f>
        <v/>
      </c>
      <c r="L1395" s="1" t="str">
        <f>IFERROR(VLOOKUP(Table49[[#This Row],[ITEM CODE]],Table2[[Item Code]:[Master Name]],8,0),"")</f>
        <v/>
      </c>
      <c r="M1395" s="41"/>
      <c r="N1395" s="66">
        <f>IFERROR(VLOOKUP(Table49[[#This Row],[ITEM CODE]],Table2[[#All],[Item Code]:[Unit Cost]],10,0),0)</f>
        <v>0</v>
      </c>
      <c r="O1395" s="134">
        <f>IFERROR(VLOOKUP(Table49[[#This Row],[ITEM CODE]],Table2[[#All],[Item Code]:[Unit Cost]],10,0),0)</f>
        <v>0</v>
      </c>
      <c r="P1395" s="56"/>
      <c r="Q1395" s="58"/>
      <c r="R1395" s="58">
        <f>Table49[[#This Row],[QUANTITY]]*Table49[[#This Row],[INV Prices]]</f>
        <v>0</v>
      </c>
      <c r="S1395" s="67"/>
      <c r="V1395" s="41"/>
      <c r="W1395" s="4" t="str">
        <f>IFERROR(VLOOKUP(Table49[[#This Row],[ITEM CODE]],Table2[[Item Code]:[Category ]],6,0),"")</f>
        <v/>
      </c>
      <c r="X1395" s="1" t="str">
        <f>IFERROR(VLOOKUP(Table49[[#This Row],[ITEM CODE]],Table2[[Item Code]:[Sub Category]],7,0),"")</f>
        <v/>
      </c>
      <c r="Y1395" s="68" t="str">
        <f>Table49[[#This Row],[PO Number]]&amp;COUNTIFS($E$5:E1395,E1395)</f>
        <v>0</v>
      </c>
    </row>
    <row r="1396" spans="1:25" ht="14.7" customHeight="1" x14ac:dyDescent="0.3">
      <c r="A1396" s="1" t="str">
        <f>IF(Table49[[#This Row],[ITEM NAME]]="","",ROW()-4)</f>
        <v/>
      </c>
      <c r="B1396" s="68"/>
      <c r="C1396" s="4" t="str">
        <f>IFERROR(VLOOKUP(B1396,Table14[],3,0),"")</f>
        <v/>
      </c>
      <c r="D1396" s="4" t="str">
        <f>IFERROR(VLOOKUP(B1396,Table14[],2,0),"")</f>
        <v/>
      </c>
      <c r="E1396" s="4"/>
      <c r="H1396" s="41" t="str">
        <f>IFERROR(VLOOKUP(Table49[[#This Row],[ITEM CODE]],Table2[[Item Code]:[Master Name]],2,0),"")</f>
        <v/>
      </c>
      <c r="I1396" s="41"/>
      <c r="J1396" s="65" t="str">
        <f>IFERROR(VLOOKUP(Table49[[#This Row],[ITEM CODE]],Table2[[Item Code]:[Master Name]],3,0),"")</f>
        <v/>
      </c>
      <c r="K1396" s="1" t="str">
        <f>IFERROR(VLOOKUP(Table49[[#This Row],[ITEM CODE]],Table2[[Item Code]:[Master Name]],9,0),"")</f>
        <v/>
      </c>
      <c r="L1396" s="1" t="str">
        <f>IFERROR(VLOOKUP(Table49[[#This Row],[ITEM CODE]],Table2[[Item Code]:[Master Name]],8,0),"")</f>
        <v/>
      </c>
      <c r="M1396" s="41"/>
      <c r="N1396" s="66">
        <f>IFERROR(VLOOKUP(Table49[[#This Row],[ITEM CODE]],Table2[[#All],[Item Code]:[Unit Cost]],10,0),0)</f>
        <v>0</v>
      </c>
      <c r="O1396" s="134">
        <f>IFERROR(VLOOKUP(Table49[[#This Row],[ITEM CODE]],Table2[[#All],[Item Code]:[Unit Cost]],10,0),0)</f>
        <v>0</v>
      </c>
      <c r="P1396" s="56"/>
      <c r="Q1396" s="58"/>
      <c r="R1396" s="58">
        <f>Table49[[#This Row],[QUANTITY]]*Table49[[#This Row],[INV Prices]]</f>
        <v>0</v>
      </c>
      <c r="S1396" s="67"/>
      <c r="V1396" s="41"/>
      <c r="W1396" s="4" t="str">
        <f>IFERROR(VLOOKUP(Table49[[#This Row],[ITEM CODE]],Table2[[Item Code]:[Category ]],6,0),"")</f>
        <v/>
      </c>
      <c r="X1396" s="1" t="str">
        <f>IFERROR(VLOOKUP(Table49[[#This Row],[ITEM CODE]],Table2[[Item Code]:[Sub Category]],7,0),"")</f>
        <v/>
      </c>
      <c r="Y1396" s="68" t="str">
        <f>Table49[[#This Row],[PO Number]]&amp;COUNTIFS($E$5:E1396,E1396)</f>
        <v>0</v>
      </c>
    </row>
    <row r="1397" spans="1:25" ht="14.7" customHeight="1" x14ac:dyDescent="0.3">
      <c r="A1397" s="1" t="str">
        <f>IF(Table49[[#This Row],[ITEM NAME]]="","",ROW()-4)</f>
        <v/>
      </c>
      <c r="B1397" s="68"/>
      <c r="C1397" s="4" t="str">
        <f>IFERROR(VLOOKUP(B1397,Table14[],3,0),"")</f>
        <v/>
      </c>
      <c r="D1397" s="4" t="str">
        <f>IFERROR(VLOOKUP(B1397,Table14[],2,0),"")</f>
        <v/>
      </c>
      <c r="E1397" s="4"/>
      <c r="H1397" s="41" t="str">
        <f>IFERROR(VLOOKUP(Table49[[#This Row],[ITEM CODE]],Table2[[Item Code]:[Master Name]],2,0),"")</f>
        <v/>
      </c>
      <c r="I1397" s="41"/>
      <c r="J1397" s="65" t="str">
        <f>IFERROR(VLOOKUP(Table49[[#This Row],[ITEM CODE]],Table2[[Item Code]:[Master Name]],3,0),"")</f>
        <v/>
      </c>
      <c r="K1397" s="1" t="str">
        <f>IFERROR(VLOOKUP(Table49[[#This Row],[ITEM CODE]],Table2[[Item Code]:[Master Name]],9,0),"")</f>
        <v/>
      </c>
      <c r="L1397" s="1" t="str">
        <f>IFERROR(VLOOKUP(Table49[[#This Row],[ITEM CODE]],Table2[[Item Code]:[Master Name]],8,0),"")</f>
        <v/>
      </c>
      <c r="M1397" s="41"/>
      <c r="N1397" s="66">
        <f>IFERROR(VLOOKUP(Table49[[#This Row],[ITEM CODE]],Table2[[#All],[Item Code]:[Unit Cost]],10,0),0)</f>
        <v>0</v>
      </c>
      <c r="O1397" s="134">
        <f>IFERROR(VLOOKUP(Table49[[#This Row],[ITEM CODE]],Table2[[#All],[Item Code]:[Unit Cost]],10,0),0)</f>
        <v>0</v>
      </c>
      <c r="P1397" s="56"/>
      <c r="Q1397" s="58"/>
      <c r="R1397" s="58">
        <f>Table49[[#This Row],[QUANTITY]]*Table49[[#This Row],[INV Prices]]</f>
        <v>0</v>
      </c>
      <c r="S1397" s="67"/>
      <c r="V1397" s="41"/>
      <c r="W1397" s="4" t="str">
        <f>IFERROR(VLOOKUP(Table49[[#This Row],[ITEM CODE]],Table2[[Item Code]:[Category ]],6,0),"")</f>
        <v/>
      </c>
      <c r="X1397" s="1" t="str">
        <f>IFERROR(VLOOKUP(Table49[[#This Row],[ITEM CODE]],Table2[[Item Code]:[Sub Category]],7,0),"")</f>
        <v/>
      </c>
      <c r="Y1397" s="68" t="str">
        <f>Table49[[#This Row],[PO Number]]&amp;COUNTIFS($E$5:E1397,E1397)</f>
        <v>0</v>
      </c>
    </row>
    <row r="1398" spans="1:25" ht="14.7" customHeight="1" x14ac:dyDescent="0.3">
      <c r="A1398" s="1" t="str">
        <f>IF(Table49[[#This Row],[ITEM NAME]]="","",ROW()-4)</f>
        <v/>
      </c>
      <c r="B1398" s="68"/>
      <c r="C1398" s="4" t="str">
        <f>IFERROR(VLOOKUP(B1398,Table14[],3,0),"")</f>
        <v/>
      </c>
      <c r="D1398" s="4" t="str">
        <f>IFERROR(VLOOKUP(B1398,Table14[],2,0),"")</f>
        <v/>
      </c>
      <c r="E1398" s="4"/>
      <c r="H1398" s="41" t="str">
        <f>IFERROR(VLOOKUP(Table49[[#This Row],[ITEM CODE]],Table2[[Item Code]:[Master Name]],2,0),"")</f>
        <v/>
      </c>
      <c r="I1398" s="41"/>
      <c r="J1398" s="65" t="str">
        <f>IFERROR(VLOOKUP(Table49[[#This Row],[ITEM CODE]],Table2[[Item Code]:[Master Name]],3,0),"")</f>
        <v/>
      </c>
      <c r="K1398" s="1" t="str">
        <f>IFERROR(VLOOKUP(Table49[[#This Row],[ITEM CODE]],Table2[[Item Code]:[Master Name]],9,0),"")</f>
        <v/>
      </c>
      <c r="L1398" s="1" t="str">
        <f>IFERROR(VLOOKUP(Table49[[#This Row],[ITEM CODE]],Table2[[Item Code]:[Master Name]],8,0),"")</f>
        <v/>
      </c>
      <c r="M1398" s="41"/>
      <c r="N1398" s="66">
        <f>IFERROR(VLOOKUP(Table49[[#This Row],[ITEM CODE]],Table2[[#All],[Item Code]:[Unit Cost]],10,0),0)</f>
        <v>0</v>
      </c>
      <c r="O1398" s="134">
        <f>IFERROR(VLOOKUP(Table49[[#This Row],[ITEM CODE]],Table2[[#All],[Item Code]:[Unit Cost]],10,0),0)</f>
        <v>0</v>
      </c>
      <c r="P1398" s="56"/>
      <c r="Q1398" s="58"/>
      <c r="R1398" s="58">
        <f>Table49[[#This Row],[QUANTITY]]*Table49[[#This Row],[INV Prices]]</f>
        <v>0</v>
      </c>
      <c r="S1398" s="67"/>
      <c r="V1398" s="41"/>
      <c r="W1398" s="4" t="str">
        <f>IFERROR(VLOOKUP(Table49[[#This Row],[ITEM CODE]],Table2[[Item Code]:[Category ]],6,0),"")</f>
        <v/>
      </c>
      <c r="X1398" s="1" t="str">
        <f>IFERROR(VLOOKUP(Table49[[#This Row],[ITEM CODE]],Table2[[Item Code]:[Sub Category]],7,0),"")</f>
        <v/>
      </c>
      <c r="Y1398" s="68" t="str">
        <f>Table49[[#This Row],[PO Number]]&amp;COUNTIFS($E$5:E1398,E1398)</f>
        <v>0</v>
      </c>
    </row>
    <row r="1399" spans="1:25" ht="14.7" customHeight="1" x14ac:dyDescent="0.3">
      <c r="A1399" s="1" t="str">
        <f>IF(Table49[[#This Row],[ITEM NAME]]="","",ROW()-4)</f>
        <v/>
      </c>
      <c r="B1399" s="68"/>
      <c r="C1399" s="4" t="str">
        <f>IFERROR(VLOOKUP(B1399,Table14[],3,0),"")</f>
        <v/>
      </c>
      <c r="D1399" s="4" t="str">
        <f>IFERROR(VLOOKUP(B1399,Table14[],2,0),"")</f>
        <v/>
      </c>
      <c r="E1399" s="4"/>
      <c r="H1399" s="41" t="str">
        <f>IFERROR(VLOOKUP(Table49[[#This Row],[ITEM CODE]],Table2[[Item Code]:[Master Name]],2,0),"")</f>
        <v/>
      </c>
      <c r="I1399" s="41"/>
      <c r="J1399" s="65" t="str">
        <f>IFERROR(VLOOKUP(Table49[[#This Row],[ITEM CODE]],Table2[[Item Code]:[Master Name]],3,0),"")</f>
        <v/>
      </c>
      <c r="K1399" s="1" t="str">
        <f>IFERROR(VLOOKUP(Table49[[#This Row],[ITEM CODE]],Table2[[Item Code]:[Master Name]],9,0),"")</f>
        <v/>
      </c>
      <c r="L1399" s="1" t="str">
        <f>IFERROR(VLOOKUP(Table49[[#This Row],[ITEM CODE]],Table2[[Item Code]:[Master Name]],8,0),"")</f>
        <v/>
      </c>
      <c r="M1399" s="41"/>
      <c r="N1399" s="66">
        <f>IFERROR(VLOOKUP(Table49[[#This Row],[ITEM CODE]],Table2[[#All],[Item Code]:[Unit Cost]],10,0),0)</f>
        <v>0</v>
      </c>
      <c r="O1399" s="134">
        <f>IFERROR(VLOOKUP(Table49[[#This Row],[ITEM CODE]],Table2[[#All],[Item Code]:[Unit Cost]],10,0),0)</f>
        <v>0</v>
      </c>
      <c r="P1399" s="56"/>
      <c r="Q1399" s="58"/>
      <c r="R1399" s="58">
        <f>Table49[[#This Row],[QUANTITY]]*Table49[[#This Row],[INV Prices]]</f>
        <v>0</v>
      </c>
      <c r="S1399" s="67"/>
      <c r="V1399" s="41"/>
      <c r="W1399" s="4" t="str">
        <f>IFERROR(VLOOKUP(Table49[[#This Row],[ITEM CODE]],Table2[[Item Code]:[Category ]],6,0),"")</f>
        <v/>
      </c>
      <c r="X1399" s="1" t="str">
        <f>IFERROR(VLOOKUP(Table49[[#This Row],[ITEM CODE]],Table2[[Item Code]:[Sub Category]],7,0),"")</f>
        <v/>
      </c>
      <c r="Y1399" s="68" t="str">
        <f>Table49[[#This Row],[PO Number]]&amp;COUNTIFS($E$5:E1399,E1399)</f>
        <v>0</v>
      </c>
    </row>
    <row r="1400" spans="1:25" ht="14.7" customHeight="1" x14ac:dyDescent="0.3">
      <c r="A1400" s="1" t="str">
        <f>IF(Table49[[#This Row],[ITEM NAME]]="","",ROW()-4)</f>
        <v/>
      </c>
      <c r="B1400" s="68"/>
      <c r="C1400" s="4" t="str">
        <f>IFERROR(VLOOKUP(B1400,Table14[],3,0),"")</f>
        <v/>
      </c>
      <c r="D1400" s="4" t="str">
        <f>IFERROR(VLOOKUP(B1400,Table14[],2,0),"")</f>
        <v/>
      </c>
      <c r="E1400" s="4"/>
      <c r="H1400" s="41" t="str">
        <f>IFERROR(VLOOKUP(Table49[[#This Row],[ITEM CODE]],Table2[[Item Code]:[Master Name]],2,0),"")</f>
        <v/>
      </c>
      <c r="I1400" s="41"/>
      <c r="J1400" s="65" t="str">
        <f>IFERROR(VLOOKUP(Table49[[#This Row],[ITEM CODE]],Table2[[Item Code]:[Master Name]],3,0),"")</f>
        <v/>
      </c>
      <c r="K1400" s="1" t="str">
        <f>IFERROR(VLOOKUP(Table49[[#This Row],[ITEM CODE]],Table2[[Item Code]:[Master Name]],9,0),"")</f>
        <v/>
      </c>
      <c r="L1400" s="1" t="str">
        <f>IFERROR(VLOOKUP(Table49[[#This Row],[ITEM CODE]],Table2[[Item Code]:[Master Name]],8,0),"")</f>
        <v/>
      </c>
      <c r="M1400" s="41"/>
      <c r="N1400" s="66">
        <f>IFERROR(VLOOKUP(Table49[[#This Row],[ITEM CODE]],Table2[[#All],[Item Code]:[Unit Cost]],10,0),0)</f>
        <v>0</v>
      </c>
      <c r="O1400" s="134">
        <f>IFERROR(VLOOKUP(Table49[[#This Row],[ITEM CODE]],Table2[[#All],[Item Code]:[Unit Cost]],10,0),0)</f>
        <v>0</v>
      </c>
      <c r="P1400" s="56"/>
      <c r="Q1400" s="58"/>
      <c r="R1400" s="58">
        <f>Table49[[#This Row],[QUANTITY]]*Table49[[#This Row],[INV Prices]]</f>
        <v>0</v>
      </c>
      <c r="S1400" s="67"/>
      <c r="V1400" s="41"/>
      <c r="W1400" s="4" t="str">
        <f>IFERROR(VLOOKUP(Table49[[#This Row],[ITEM CODE]],Table2[[Item Code]:[Category ]],6,0),"")</f>
        <v/>
      </c>
      <c r="X1400" s="1" t="str">
        <f>IFERROR(VLOOKUP(Table49[[#This Row],[ITEM CODE]],Table2[[Item Code]:[Sub Category]],7,0),"")</f>
        <v/>
      </c>
      <c r="Y1400" s="68" t="str">
        <f>Table49[[#This Row],[PO Number]]&amp;COUNTIFS($E$5:E1400,E1400)</f>
        <v>0</v>
      </c>
    </row>
    <row r="1401" spans="1:25" ht="14.7" customHeight="1" x14ac:dyDescent="0.3">
      <c r="A1401" s="1" t="str">
        <f>IF(Table49[[#This Row],[ITEM NAME]]="","",ROW()-4)</f>
        <v/>
      </c>
      <c r="B1401" s="68"/>
      <c r="C1401" s="4" t="str">
        <f>IFERROR(VLOOKUP(B1401,Table14[],3,0),"")</f>
        <v/>
      </c>
      <c r="D1401" s="4" t="str">
        <f>IFERROR(VLOOKUP(B1401,Table14[],2,0),"")</f>
        <v/>
      </c>
      <c r="E1401" s="4"/>
      <c r="H1401" s="41" t="str">
        <f>IFERROR(VLOOKUP(Table49[[#This Row],[ITEM CODE]],Table2[[Item Code]:[Master Name]],2,0),"")</f>
        <v/>
      </c>
      <c r="I1401" s="41"/>
      <c r="J1401" s="65" t="str">
        <f>IFERROR(VLOOKUP(Table49[[#This Row],[ITEM CODE]],Table2[[Item Code]:[Master Name]],3,0),"")</f>
        <v/>
      </c>
      <c r="K1401" s="1" t="str">
        <f>IFERROR(VLOOKUP(Table49[[#This Row],[ITEM CODE]],Table2[[Item Code]:[Master Name]],9,0),"")</f>
        <v/>
      </c>
      <c r="L1401" s="1" t="str">
        <f>IFERROR(VLOOKUP(Table49[[#This Row],[ITEM CODE]],Table2[[Item Code]:[Master Name]],8,0),"")</f>
        <v/>
      </c>
      <c r="M1401" s="41"/>
      <c r="N1401" s="66">
        <f>IFERROR(VLOOKUP(Table49[[#This Row],[ITEM CODE]],Table2[[#All],[Item Code]:[Unit Cost]],10,0),0)</f>
        <v>0</v>
      </c>
      <c r="O1401" s="134">
        <f>IFERROR(VLOOKUP(Table49[[#This Row],[ITEM CODE]],Table2[[#All],[Item Code]:[Unit Cost]],10,0),0)</f>
        <v>0</v>
      </c>
      <c r="P1401" s="56"/>
      <c r="Q1401" s="58"/>
      <c r="R1401" s="58">
        <f>Table49[[#This Row],[QUANTITY]]*Table49[[#This Row],[INV Prices]]</f>
        <v>0</v>
      </c>
      <c r="S1401" s="67"/>
      <c r="V1401" s="41"/>
      <c r="W1401" s="4" t="str">
        <f>IFERROR(VLOOKUP(Table49[[#This Row],[ITEM CODE]],Table2[[Item Code]:[Category ]],6,0),"")</f>
        <v/>
      </c>
      <c r="X1401" s="1" t="str">
        <f>IFERROR(VLOOKUP(Table49[[#This Row],[ITEM CODE]],Table2[[Item Code]:[Sub Category]],7,0),"")</f>
        <v/>
      </c>
      <c r="Y1401" s="68" t="str">
        <f>Table49[[#This Row],[PO Number]]&amp;COUNTIFS($E$5:E1401,E1401)</f>
        <v>0</v>
      </c>
    </row>
    <row r="1402" spans="1:25" ht="14.7" customHeight="1" x14ac:dyDescent="0.3">
      <c r="A1402" s="1" t="str">
        <f>IF(Table49[[#This Row],[ITEM NAME]]="","",ROW()-4)</f>
        <v/>
      </c>
      <c r="B1402" s="68"/>
      <c r="C1402" s="4" t="str">
        <f>IFERROR(VLOOKUP(B1402,Table14[],3,0),"")</f>
        <v/>
      </c>
      <c r="D1402" s="4" t="str">
        <f>IFERROR(VLOOKUP(B1402,Table14[],2,0),"")</f>
        <v/>
      </c>
      <c r="E1402" s="4"/>
      <c r="H1402" s="41" t="str">
        <f>IFERROR(VLOOKUP(Table49[[#This Row],[ITEM CODE]],Table2[[Item Code]:[Master Name]],2,0),"")</f>
        <v/>
      </c>
      <c r="I1402" s="41"/>
      <c r="J1402" s="65" t="str">
        <f>IFERROR(VLOOKUP(Table49[[#This Row],[ITEM CODE]],Table2[[Item Code]:[Master Name]],3,0),"")</f>
        <v/>
      </c>
      <c r="K1402" s="1" t="str">
        <f>IFERROR(VLOOKUP(Table49[[#This Row],[ITEM CODE]],Table2[[Item Code]:[Master Name]],9,0),"")</f>
        <v/>
      </c>
      <c r="L1402" s="1" t="str">
        <f>IFERROR(VLOOKUP(Table49[[#This Row],[ITEM CODE]],Table2[[Item Code]:[Master Name]],8,0),"")</f>
        <v/>
      </c>
      <c r="M1402" s="41"/>
      <c r="N1402" s="66">
        <f>IFERROR(VLOOKUP(Table49[[#This Row],[ITEM CODE]],Table2[[#All],[Item Code]:[Unit Cost]],10,0),0)</f>
        <v>0</v>
      </c>
      <c r="O1402" s="134">
        <f>IFERROR(VLOOKUP(Table49[[#This Row],[ITEM CODE]],Table2[[#All],[Item Code]:[Unit Cost]],10,0),0)</f>
        <v>0</v>
      </c>
      <c r="P1402" s="56"/>
      <c r="Q1402" s="58"/>
      <c r="R1402" s="58">
        <f>Table49[[#This Row],[QUANTITY]]*Table49[[#This Row],[INV Prices]]</f>
        <v>0</v>
      </c>
      <c r="S1402" s="67"/>
      <c r="V1402" s="41"/>
      <c r="W1402" s="4" t="str">
        <f>IFERROR(VLOOKUP(Table49[[#This Row],[ITEM CODE]],Table2[[Item Code]:[Category ]],6,0),"")</f>
        <v/>
      </c>
      <c r="X1402" s="1" t="str">
        <f>IFERROR(VLOOKUP(Table49[[#This Row],[ITEM CODE]],Table2[[Item Code]:[Sub Category]],7,0),"")</f>
        <v/>
      </c>
      <c r="Y1402" s="68" t="str">
        <f>Table49[[#This Row],[PO Number]]&amp;COUNTIFS($E$5:E1402,E1402)</f>
        <v>0</v>
      </c>
    </row>
    <row r="1403" spans="1:25" ht="14.7" customHeight="1" x14ac:dyDescent="0.3">
      <c r="A1403" s="1" t="str">
        <f>IF(Table49[[#This Row],[ITEM NAME]]="","",ROW()-4)</f>
        <v/>
      </c>
      <c r="B1403" s="68"/>
      <c r="C1403" s="4" t="str">
        <f>IFERROR(VLOOKUP(B1403,Table14[],3,0),"")</f>
        <v/>
      </c>
      <c r="D1403" s="4" t="str">
        <f>IFERROR(VLOOKUP(B1403,Table14[],2,0),"")</f>
        <v/>
      </c>
      <c r="E1403" s="4"/>
      <c r="H1403" s="41" t="str">
        <f>IFERROR(VLOOKUP(Table49[[#This Row],[ITEM CODE]],Table2[[Item Code]:[Master Name]],2,0),"")</f>
        <v/>
      </c>
      <c r="I1403" s="41"/>
      <c r="J1403" s="65" t="str">
        <f>IFERROR(VLOOKUP(Table49[[#This Row],[ITEM CODE]],Table2[[Item Code]:[Master Name]],3,0),"")</f>
        <v/>
      </c>
      <c r="K1403" s="1" t="str">
        <f>IFERROR(VLOOKUP(Table49[[#This Row],[ITEM CODE]],Table2[[Item Code]:[Master Name]],9,0),"")</f>
        <v/>
      </c>
      <c r="L1403" s="1" t="str">
        <f>IFERROR(VLOOKUP(Table49[[#This Row],[ITEM CODE]],Table2[[Item Code]:[Master Name]],8,0),"")</f>
        <v/>
      </c>
      <c r="M1403" s="41"/>
      <c r="N1403" s="66">
        <f>IFERROR(VLOOKUP(Table49[[#This Row],[ITEM CODE]],Table2[[#All],[Item Code]:[Unit Cost]],10,0),0)</f>
        <v>0</v>
      </c>
      <c r="O1403" s="134">
        <f>IFERROR(VLOOKUP(Table49[[#This Row],[ITEM CODE]],Table2[[#All],[Item Code]:[Unit Cost]],10,0),0)</f>
        <v>0</v>
      </c>
      <c r="P1403" s="56"/>
      <c r="Q1403" s="58"/>
      <c r="R1403" s="58">
        <f>Table49[[#This Row],[QUANTITY]]*Table49[[#This Row],[INV Prices]]</f>
        <v>0</v>
      </c>
      <c r="S1403" s="67"/>
      <c r="V1403" s="41"/>
      <c r="W1403" s="4" t="str">
        <f>IFERROR(VLOOKUP(Table49[[#This Row],[ITEM CODE]],Table2[[Item Code]:[Category ]],6,0),"")</f>
        <v/>
      </c>
      <c r="X1403" s="1" t="str">
        <f>IFERROR(VLOOKUP(Table49[[#This Row],[ITEM CODE]],Table2[[Item Code]:[Sub Category]],7,0),"")</f>
        <v/>
      </c>
      <c r="Y1403" s="68" t="str">
        <f>Table49[[#This Row],[PO Number]]&amp;COUNTIFS($E$5:E1403,E1403)</f>
        <v>0</v>
      </c>
    </row>
    <row r="1404" spans="1:25" ht="14.7" customHeight="1" x14ac:dyDescent="0.3">
      <c r="A1404" s="1" t="str">
        <f>IF(Table49[[#This Row],[ITEM NAME]]="","",ROW()-4)</f>
        <v/>
      </c>
      <c r="B1404" s="68"/>
      <c r="C1404" s="4" t="str">
        <f>IFERROR(VLOOKUP(B1404,Table14[],3,0),"")</f>
        <v/>
      </c>
      <c r="D1404" s="4" t="str">
        <f>IFERROR(VLOOKUP(B1404,Table14[],2,0),"")</f>
        <v/>
      </c>
      <c r="E1404" s="4"/>
      <c r="H1404" s="41" t="str">
        <f>IFERROR(VLOOKUP(Table49[[#This Row],[ITEM CODE]],Table2[[Item Code]:[Master Name]],2,0),"")</f>
        <v/>
      </c>
      <c r="I1404" s="41"/>
      <c r="J1404" s="65" t="str">
        <f>IFERROR(VLOOKUP(Table49[[#This Row],[ITEM CODE]],Table2[[Item Code]:[Master Name]],3,0),"")</f>
        <v/>
      </c>
      <c r="K1404" s="1" t="str">
        <f>IFERROR(VLOOKUP(Table49[[#This Row],[ITEM CODE]],Table2[[Item Code]:[Master Name]],9,0),"")</f>
        <v/>
      </c>
      <c r="L1404" s="1" t="str">
        <f>IFERROR(VLOOKUP(Table49[[#This Row],[ITEM CODE]],Table2[[Item Code]:[Master Name]],8,0),"")</f>
        <v/>
      </c>
      <c r="M1404" s="41"/>
      <c r="N1404" s="66">
        <f>IFERROR(VLOOKUP(Table49[[#This Row],[ITEM CODE]],Table2[[#All],[Item Code]:[Unit Cost]],10,0),0)</f>
        <v>0</v>
      </c>
      <c r="O1404" s="134">
        <f>IFERROR(VLOOKUP(Table49[[#This Row],[ITEM CODE]],Table2[[#All],[Item Code]:[Unit Cost]],10,0),0)</f>
        <v>0</v>
      </c>
      <c r="P1404" s="56"/>
      <c r="Q1404" s="58"/>
      <c r="R1404" s="58">
        <f>Table49[[#This Row],[QUANTITY]]*Table49[[#This Row],[INV Prices]]</f>
        <v>0</v>
      </c>
      <c r="S1404" s="67"/>
      <c r="V1404" s="41"/>
      <c r="W1404" s="4" t="str">
        <f>IFERROR(VLOOKUP(Table49[[#This Row],[ITEM CODE]],Table2[[Item Code]:[Category ]],6,0),"")</f>
        <v/>
      </c>
      <c r="X1404" s="1" t="str">
        <f>IFERROR(VLOOKUP(Table49[[#This Row],[ITEM CODE]],Table2[[Item Code]:[Sub Category]],7,0),"")</f>
        <v/>
      </c>
      <c r="Y1404" s="68" t="str">
        <f>Table49[[#This Row],[PO Number]]&amp;COUNTIFS($E$5:E1404,E1404)</f>
        <v>0</v>
      </c>
    </row>
    <row r="1405" spans="1:25" ht="14.7" customHeight="1" x14ac:dyDescent="0.3">
      <c r="A1405" s="1" t="str">
        <f>IF(Table49[[#This Row],[ITEM NAME]]="","",ROW()-4)</f>
        <v/>
      </c>
      <c r="B1405" s="68"/>
      <c r="C1405" s="4" t="str">
        <f>IFERROR(VLOOKUP(B1405,Table14[],3,0),"")</f>
        <v/>
      </c>
      <c r="D1405" s="4" t="str">
        <f>IFERROR(VLOOKUP(B1405,Table14[],2,0),"")</f>
        <v/>
      </c>
      <c r="E1405" s="4"/>
      <c r="H1405" s="41" t="str">
        <f>IFERROR(VLOOKUP(Table49[[#This Row],[ITEM CODE]],Table2[[Item Code]:[Master Name]],2,0),"")</f>
        <v/>
      </c>
      <c r="I1405" s="41"/>
      <c r="J1405" s="65" t="str">
        <f>IFERROR(VLOOKUP(Table49[[#This Row],[ITEM CODE]],Table2[[Item Code]:[Master Name]],3,0),"")</f>
        <v/>
      </c>
      <c r="K1405" s="1" t="str">
        <f>IFERROR(VLOOKUP(Table49[[#This Row],[ITEM CODE]],Table2[[Item Code]:[Master Name]],9,0),"")</f>
        <v/>
      </c>
      <c r="L1405" s="1" t="str">
        <f>IFERROR(VLOOKUP(Table49[[#This Row],[ITEM CODE]],Table2[[Item Code]:[Master Name]],8,0),"")</f>
        <v/>
      </c>
      <c r="M1405" s="41"/>
      <c r="N1405" s="66">
        <f>IFERROR(VLOOKUP(Table49[[#This Row],[ITEM CODE]],Table2[[#All],[Item Code]:[Unit Cost]],10,0),0)</f>
        <v>0</v>
      </c>
      <c r="O1405" s="134">
        <f>IFERROR(VLOOKUP(Table49[[#This Row],[ITEM CODE]],Table2[[#All],[Item Code]:[Unit Cost]],10,0),0)</f>
        <v>0</v>
      </c>
      <c r="P1405" s="56"/>
      <c r="Q1405" s="58"/>
      <c r="R1405" s="58">
        <f>Table49[[#This Row],[QUANTITY]]*Table49[[#This Row],[INV Prices]]</f>
        <v>0</v>
      </c>
      <c r="S1405" s="67"/>
      <c r="V1405" s="41"/>
      <c r="W1405" s="4" t="str">
        <f>IFERROR(VLOOKUP(Table49[[#This Row],[ITEM CODE]],Table2[[Item Code]:[Category ]],6,0),"")</f>
        <v/>
      </c>
      <c r="X1405" s="1" t="str">
        <f>IFERROR(VLOOKUP(Table49[[#This Row],[ITEM CODE]],Table2[[Item Code]:[Sub Category]],7,0),"")</f>
        <v/>
      </c>
      <c r="Y1405" s="68" t="str">
        <f>Table49[[#This Row],[PO Number]]&amp;COUNTIFS($E$5:E1405,E1405)</f>
        <v>0</v>
      </c>
    </row>
    <row r="1406" spans="1:25" ht="14.7" customHeight="1" x14ac:dyDescent="0.3">
      <c r="A1406" s="1" t="str">
        <f>IF(Table49[[#This Row],[ITEM NAME]]="","",ROW()-4)</f>
        <v/>
      </c>
      <c r="B1406" s="68"/>
      <c r="C1406" s="4" t="str">
        <f>IFERROR(VLOOKUP(B1406,Table14[],3,0),"")</f>
        <v/>
      </c>
      <c r="D1406" s="4" t="str">
        <f>IFERROR(VLOOKUP(B1406,Table14[],2,0),"")</f>
        <v/>
      </c>
      <c r="E1406" s="4"/>
      <c r="H1406" s="41" t="str">
        <f>IFERROR(VLOOKUP(Table49[[#This Row],[ITEM CODE]],Table2[[Item Code]:[Master Name]],2,0),"")</f>
        <v/>
      </c>
      <c r="I1406" s="41"/>
      <c r="J1406" s="65" t="str">
        <f>IFERROR(VLOOKUP(Table49[[#This Row],[ITEM CODE]],Table2[[Item Code]:[Master Name]],3,0),"")</f>
        <v/>
      </c>
      <c r="K1406" s="1" t="str">
        <f>IFERROR(VLOOKUP(Table49[[#This Row],[ITEM CODE]],Table2[[Item Code]:[Master Name]],9,0),"")</f>
        <v/>
      </c>
      <c r="L1406" s="1" t="str">
        <f>IFERROR(VLOOKUP(Table49[[#This Row],[ITEM CODE]],Table2[[Item Code]:[Master Name]],8,0),"")</f>
        <v/>
      </c>
      <c r="M1406" s="41"/>
      <c r="N1406" s="66">
        <f>IFERROR(VLOOKUP(Table49[[#This Row],[ITEM CODE]],Table2[[#All],[Item Code]:[Unit Cost]],10,0),0)</f>
        <v>0</v>
      </c>
      <c r="O1406" s="134">
        <f>IFERROR(VLOOKUP(Table49[[#This Row],[ITEM CODE]],Table2[[#All],[Item Code]:[Unit Cost]],10,0),0)</f>
        <v>0</v>
      </c>
      <c r="P1406" s="56"/>
      <c r="Q1406" s="58"/>
      <c r="R1406" s="58">
        <f>Table49[[#This Row],[QUANTITY]]*Table49[[#This Row],[INV Prices]]</f>
        <v>0</v>
      </c>
      <c r="S1406" s="67"/>
      <c r="V1406" s="41"/>
      <c r="W1406" s="4" t="str">
        <f>IFERROR(VLOOKUP(Table49[[#This Row],[ITEM CODE]],Table2[[Item Code]:[Category ]],6,0),"")</f>
        <v/>
      </c>
      <c r="X1406" s="1" t="str">
        <f>IFERROR(VLOOKUP(Table49[[#This Row],[ITEM CODE]],Table2[[Item Code]:[Sub Category]],7,0),"")</f>
        <v/>
      </c>
      <c r="Y1406" s="68" t="str">
        <f>Table49[[#This Row],[PO Number]]&amp;COUNTIFS($E$5:E1406,E1406)</f>
        <v>0</v>
      </c>
    </row>
    <row r="1407" spans="1:25" ht="14.7" customHeight="1" x14ac:dyDescent="0.3">
      <c r="A1407" s="1" t="str">
        <f>IF(Table49[[#This Row],[ITEM NAME]]="","",ROW()-4)</f>
        <v/>
      </c>
      <c r="B1407" s="68"/>
      <c r="C1407" s="4" t="str">
        <f>IFERROR(VLOOKUP(B1407,Table14[],3,0),"")</f>
        <v/>
      </c>
      <c r="D1407" s="4" t="str">
        <f>IFERROR(VLOOKUP(B1407,Table14[],2,0),"")</f>
        <v/>
      </c>
      <c r="E1407" s="4"/>
      <c r="H1407" s="41" t="str">
        <f>IFERROR(VLOOKUP(Table49[[#This Row],[ITEM CODE]],Table2[[Item Code]:[Master Name]],2,0),"")</f>
        <v/>
      </c>
      <c r="I1407" s="41"/>
      <c r="J1407" s="65" t="str">
        <f>IFERROR(VLOOKUP(Table49[[#This Row],[ITEM CODE]],Table2[[Item Code]:[Master Name]],3,0),"")</f>
        <v/>
      </c>
      <c r="K1407" s="1" t="str">
        <f>IFERROR(VLOOKUP(Table49[[#This Row],[ITEM CODE]],Table2[[Item Code]:[Master Name]],9,0),"")</f>
        <v/>
      </c>
      <c r="L1407" s="1" t="str">
        <f>IFERROR(VLOOKUP(Table49[[#This Row],[ITEM CODE]],Table2[[Item Code]:[Master Name]],8,0),"")</f>
        <v/>
      </c>
      <c r="M1407" s="41"/>
      <c r="N1407" s="66">
        <f>IFERROR(VLOOKUP(Table49[[#This Row],[ITEM CODE]],Table2[[#All],[Item Code]:[Unit Cost]],10,0),0)</f>
        <v>0</v>
      </c>
      <c r="O1407" s="134">
        <f>IFERROR(VLOOKUP(Table49[[#This Row],[ITEM CODE]],Table2[[#All],[Item Code]:[Unit Cost]],10,0),0)</f>
        <v>0</v>
      </c>
      <c r="P1407" s="56"/>
      <c r="Q1407" s="58"/>
      <c r="R1407" s="58">
        <f>Table49[[#This Row],[QUANTITY]]*Table49[[#This Row],[INV Prices]]</f>
        <v>0</v>
      </c>
      <c r="S1407" s="67"/>
      <c r="V1407" s="41"/>
      <c r="W1407" s="4" t="str">
        <f>IFERROR(VLOOKUP(Table49[[#This Row],[ITEM CODE]],Table2[[Item Code]:[Category ]],6,0),"")</f>
        <v/>
      </c>
      <c r="X1407" s="1" t="str">
        <f>IFERROR(VLOOKUP(Table49[[#This Row],[ITEM CODE]],Table2[[Item Code]:[Sub Category]],7,0),"")</f>
        <v/>
      </c>
      <c r="Y1407" s="68" t="str">
        <f>Table49[[#This Row],[PO Number]]&amp;COUNTIFS($E$5:E1407,E1407)</f>
        <v>0</v>
      </c>
    </row>
    <row r="1408" spans="1:25" ht="14.7" customHeight="1" x14ac:dyDescent="0.3">
      <c r="A1408" s="1" t="str">
        <f>IF(Table49[[#This Row],[ITEM NAME]]="","",ROW()-4)</f>
        <v/>
      </c>
      <c r="B1408" s="68"/>
      <c r="C1408" s="4" t="str">
        <f>IFERROR(VLOOKUP(B1408,Table14[],3,0),"")</f>
        <v/>
      </c>
      <c r="D1408" s="4" t="str">
        <f>IFERROR(VLOOKUP(B1408,Table14[],2,0),"")</f>
        <v/>
      </c>
      <c r="E1408" s="4"/>
      <c r="H1408" s="41" t="str">
        <f>IFERROR(VLOOKUP(Table49[[#This Row],[ITEM CODE]],Table2[[Item Code]:[Master Name]],2,0),"")</f>
        <v/>
      </c>
      <c r="I1408" s="41"/>
      <c r="J1408" s="65" t="str">
        <f>IFERROR(VLOOKUP(Table49[[#This Row],[ITEM CODE]],Table2[[Item Code]:[Master Name]],3,0),"")</f>
        <v/>
      </c>
      <c r="K1408" s="1" t="str">
        <f>IFERROR(VLOOKUP(Table49[[#This Row],[ITEM CODE]],Table2[[Item Code]:[Master Name]],9,0),"")</f>
        <v/>
      </c>
      <c r="L1408" s="1" t="str">
        <f>IFERROR(VLOOKUP(Table49[[#This Row],[ITEM CODE]],Table2[[Item Code]:[Master Name]],8,0),"")</f>
        <v/>
      </c>
      <c r="M1408" s="41"/>
      <c r="N1408" s="66">
        <f>IFERROR(VLOOKUP(Table49[[#This Row],[ITEM CODE]],Table2[[#All],[Item Code]:[Unit Cost]],10,0),0)</f>
        <v>0</v>
      </c>
      <c r="O1408" s="134">
        <f>IFERROR(VLOOKUP(Table49[[#This Row],[ITEM CODE]],Table2[[#All],[Item Code]:[Unit Cost]],10,0),0)</f>
        <v>0</v>
      </c>
      <c r="P1408" s="56"/>
      <c r="Q1408" s="58"/>
      <c r="R1408" s="58">
        <f>Table49[[#This Row],[QUANTITY]]*Table49[[#This Row],[INV Prices]]</f>
        <v>0</v>
      </c>
      <c r="S1408" s="67"/>
      <c r="V1408" s="41"/>
      <c r="W1408" s="4" t="str">
        <f>IFERROR(VLOOKUP(Table49[[#This Row],[ITEM CODE]],Table2[[Item Code]:[Category ]],6,0),"")</f>
        <v/>
      </c>
      <c r="X1408" s="1" t="str">
        <f>IFERROR(VLOOKUP(Table49[[#This Row],[ITEM CODE]],Table2[[Item Code]:[Sub Category]],7,0),"")</f>
        <v/>
      </c>
      <c r="Y1408" s="68" t="str">
        <f>Table49[[#This Row],[PO Number]]&amp;COUNTIFS($E$5:E1408,E1408)</f>
        <v>0</v>
      </c>
    </row>
    <row r="1409" spans="1:25" ht="14.7" customHeight="1" x14ac:dyDescent="0.3">
      <c r="A1409" s="1" t="str">
        <f>IF(Table49[[#This Row],[ITEM NAME]]="","",ROW()-4)</f>
        <v/>
      </c>
      <c r="B1409" s="68"/>
      <c r="C1409" s="4" t="str">
        <f>IFERROR(VLOOKUP(B1409,Table14[],3,0),"")</f>
        <v/>
      </c>
      <c r="D1409" s="4" t="str">
        <f>IFERROR(VLOOKUP(B1409,Table14[],2,0),"")</f>
        <v/>
      </c>
      <c r="E1409" s="4"/>
      <c r="H1409" s="41" t="str">
        <f>IFERROR(VLOOKUP(Table49[[#This Row],[ITEM CODE]],Table2[[Item Code]:[Master Name]],2,0),"")</f>
        <v/>
      </c>
      <c r="I1409" s="41"/>
      <c r="J1409" s="65" t="str">
        <f>IFERROR(VLOOKUP(Table49[[#This Row],[ITEM CODE]],Table2[[Item Code]:[Master Name]],3,0),"")</f>
        <v/>
      </c>
      <c r="K1409" s="1" t="str">
        <f>IFERROR(VLOOKUP(Table49[[#This Row],[ITEM CODE]],Table2[[Item Code]:[Master Name]],9,0),"")</f>
        <v/>
      </c>
      <c r="L1409" s="1" t="str">
        <f>IFERROR(VLOOKUP(Table49[[#This Row],[ITEM CODE]],Table2[[Item Code]:[Master Name]],8,0),"")</f>
        <v/>
      </c>
      <c r="M1409" s="41"/>
      <c r="N1409" s="66">
        <f>IFERROR(VLOOKUP(Table49[[#This Row],[ITEM CODE]],Table2[[#All],[Item Code]:[Unit Cost]],10,0),0)</f>
        <v>0</v>
      </c>
      <c r="O1409" s="134">
        <f>IFERROR(VLOOKUP(Table49[[#This Row],[ITEM CODE]],Table2[[#All],[Item Code]:[Unit Cost]],10,0),0)</f>
        <v>0</v>
      </c>
      <c r="P1409" s="56"/>
      <c r="Q1409" s="58"/>
      <c r="R1409" s="58">
        <f>Table49[[#This Row],[QUANTITY]]*Table49[[#This Row],[INV Prices]]</f>
        <v>0</v>
      </c>
      <c r="S1409" s="67"/>
      <c r="V1409" s="41"/>
      <c r="W1409" s="4" t="str">
        <f>IFERROR(VLOOKUP(Table49[[#This Row],[ITEM CODE]],Table2[[Item Code]:[Category ]],6,0),"")</f>
        <v/>
      </c>
      <c r="X1409" s="1" t="str">
        <f>IFERROR(VLOOKUP(Table49[[#This Row],[ITEM CODE]],Table2[[Item Code]:[Sub Category]],7,0),"")</f>
        <v/>
      </c>
      <c r="Y1409" s="68" t="str">
        <f>Table49[[#This Row],[PO Number]]&amp;COUNTIFS($E$5:E1409,E1409)</f>
        <v>0</v>
      </c>
    </row>
    <row r="1410" spans="1:25" ht="14.7" customHeight="1" x14ac:dyDescent="0.3">
      <c r="A1410" s="1" t="str">
        <f>IF(Table49[[#This Row],[ITEM NAME]]="","",ROW()-4)</f>
        <v/>
      </c>
      <c r="B1410" s="68"/>
      <c r="C1410" s="4" t="str">
        <f>IFERROR(VLOOKUP(B1410,Table14[],3,0),"")</f>
        <v/>
      </c>
      <c r="D1410" s="4" t="str">
        <f>IFERROR(VLOOKUP(B1410,Table14[],2,0),"")</f>
        <v/>
      </c>
      <c r="E1410" s="4"/>
      <c r="H1410" s="41" t="str">
        <f>IFERROR(VLOOKUP(Table49[[#This Row],[ITEM CODE]],Table2[[Item Code]:[Master Name]],2,0),"")</f>
        <v/>
      </c>
      <c r="I1410" s="41"/>
      <c r="J1410" s="65" t="str">
        <f>IFERROR(VLOOKUP(Table49[[#This Row],[ITEM CODE]],Table2[[Item Code]:[Master Name]],3,0),"")</f>
        <v/>
      </c>
      <c r="K1410" s="1" t="str">
        <f>IFERROR(VLOOKUP(Table49[[#This Row],[ITEM CODE]],Table2[[Item Code]:[Master Name]],9,0),"")</f>
        <v/>
      </c>
      <c r="L1410" s="1" t="str">
        <f>IFERROR(VLOOKUP(Table49[[#This Row],[ITEM CODE]],Table2[[Item Code]:[Master Name]],8,0),"")</f>
        <v/>
      </c>
      <c r="M1410" s="41"/>
      <c r="N1410" s="66">
        <f>IFERROR(VLOOKUP(Table49[[#This Row],[ITEM CODE]],Table2[[#All],[Item Code]:[Unit Cost]],10,0),0)</f>
        <v>0</v>
      </c>
      <c r="O1410" s="134">
        <f>IFERROR(VLOOKUP(Table49[[#This Row],[ITEM CODE]],Table2[[#All],[Item Code]:[Unit Cost]],10,0),0)</f>
        <v>0</v>
      </c>
      <c r="P1410" s="56"/>
      <c r="Q1410" s="58"/>
      <c r="R1410" s="58">
        <f>Table49[[#This Row],[QUANTITY]]*Table49[[#This Row],[INV Prices]]</f>
        <v>0</v>
      </c>
      <c r="S1410" s="67"/>
      <c r="V1410" s="41"/>
      <c r="W1410" s="4" t="str">
        <f>IFERROR(VLOOKUP(Table49[[#This Row],[ITEM CODE]],Table2[[Item Code]:[Category ]],6,0),"")</f>
        <v/>
      </c>
      <c r="X1410" s="1" t="str">
        <f>IFERROR(VLOOKUP(Table49[[#This Row],[ITEM CODE]],Table2[[Item Code]:[Sub Category]],7,0),"")</f>
        <v/>
      </c>
      <c r="Y1410" s="68" t="str">
        <f>Table49[[#This Row],[PO Number]]&amp;COUNTIFS($E$5:E1410,E1410)</f>
        <v>0</v>
      </c>
    </row>
    <row r="1411" spans="1:25" ht="14.7" customHeight="1" x14ac:dyDescent="0.3">
      <c r="A1411" s="1" t="str">
        <f>IF(Table49[[#This Row],[ITEM NAME]]="","",ROW()-4)</f>
        <v/>
      </c>
      <c r="B1411" s="68"/>
      <c r="C1411" s="4" t="str">
        <f>IFERROR(VLOOKUP(B1411,Table14[],3,0),"")</f>
        <v/>
      </c>
      <c r="D1411" s="4" t="str">
        <f>IFERROR(VLOOKUP(B1411,Table14[],2,0),"")</f>
        <v/>
      </c>
      <c r="E1411" s="4"/>
      <c r="H1411" s="41" t="str">
        <f>IFERROR(VLOOKUP(Table49[[#This Row],[ITEM CODE]],Table2[[Item Code]:[Master Name]],2,0),"")</f>
        <v/>
      </c>
      <c r="I1411" s="41"/>
      <c r="J1411" s="65" t="str">
        <f>IFERROR(VLOOKUP(Table49[[#This Row],[ITEM CODE]],Table2[[Item Code]:[Master Name]],3,0),"")</f>
        <v/>
      </c>
      <c r="K1411" s="1" t="str">
        <f>IFERROR(VLOOKUP(Table49[[#This Row],[ITEM CODE]],Table2[[Item Code]:[Master Name]],9,0),"")</f>
        <v/>
      </c>
      <c r="L1411" s="1" t="str">
        <f>IFERROR(VLOOKUP(Table49[[#This Row],[ITEM CODE]],Table2[[Item Code]:[Master Name]],8,0),"")</f>
        <v/>
      </c>
      <c r="M1411" s="41"/>
      <c r="N1411" s="66">
        <f>IFERROR(VLOOKUP(Table49[[#This Row],[ITEM CODE]],Table2[[#All],[Item Code]:[Unit Cost]],10,0),0)</f>
        <v>0</v>
      </c>
      <c r="O1411" s="134">
        <f>IFERROR(VLOOKUP(Table49[[#This Row],[ITEM CODE]],Table2[[#All],[Item Code]:[Unit Cost]],10,0),0)</f>
        <v>0</v>
      </c>
      <c r="P1411" s="56"/>
      <c r="Q1411" s="58"/>
      <c r="R1411" s="58">
        <f>Table49[[#This Row],[QUANTITY]]*Table49[[#This Row],[INV Prices]]</f>
        <v>0</v>
      </c>
      <c r="S1411" s="67"/>
      <c r="V1411" s="41"/>
      <c r="W1411" s="4" t="str">
        <f>IFERROR(VLOOKUP(Table49[[#This Row],[ITEM CODE]],Table2[[Item Code]:[Category ]],6,0),"")</f>
        <v/>
      </c>
      <c r="X1411" s="1" t="str">
        <f>IFERROR(VLOOKUP(Table49[[#This Row],[ITEM CODE]],Table2[[Item Code]:[Sub Category]],7,0),"")</f>
        <v/>
      </c>
      <c r="Y1411" s="68" t="str">
        <f>Table49[[#This Row],[PO Number]]&amp;COUNTIFS($E$5:E1411,E1411)</f>
        <v>0</v>
      </c>
    </row>
    <row r="1412" spans="1:25" ht="14.7" customHeight="1" x14ac:dyDescent="0.3">
      <c r="A1412" s="1" t="str">
        <f>IF(Table49[[#This Row],[ITEM NAME]]="","",ROW()-4)</f>
        <v/>
      </c>
      <c r="B1412" s="68"/>
      <c r="C1412" s="4" t="str">
        <f>IFERROR(VLOOKUP(B1412,Table14[],3,0),"")</f>
        <v/>
      </c>
      <c r="D1412" s="4" t="str">
        <f>IFERROR(VLOOKUP(B1412,Table14[],2,0),"")</f>
        <v/>
      </c>
      <c r="E1412" s="4"/>
      <c r="H1412" s="41" t="str">
        <f>IFERROR(VLOOKUP(Table49[[#This Row],[ITEM CODE]],Table2[[Item Code]:[Master Name]],2,0),"")</f>
        <v/>
      </c>
      <c r="I1412" s="41"/>
      <c r="J1412" s="65" t="str">
        <f>IFERROR(VLOOKUP(Table49[[#This Row],[ITEM CODE]],Table2[[Item Code]:[Master Name]],3,0),"")</f>
        <v/>
      </c>
      <c r="K1412" s="1" t="str">
        <f>IFERROR(VLOOKUP(Table49[[#This Row],[ITEM CODE]],Table2[[Item Code]:[Master Name]],9,0),"")</f>
        <v/>
      </c>
      <c r="L1412" s="1" t="str">
        <f>IFERROR(VLOOKUP(Table49[[#This Row],[ITEM CODE]],Table2[[Item Code]:[Master Name]],8,0),"")</f>
        <v/>
      </c>
      <c r="M1412" s="41"/>
      <c r="N1412" s="66">
        <f>IFERROR(VLOOKUP(Table49[[#This Row],[ITEM CODE]],Table2[[#All],[Item Code]:[Unit Cost]],10,0),0)</f>
        <v>0</v>
      </c>
      <c r="O1412" s="134">
        <f>IFERROR(VLOOKUP(Table49[[#This Row],[ITEM CODE]],Table2[[#All],[Item Code]:[Unit Cost]],10,0),0)</f>
        <v>0</v>
      </c>
      <c r="P1412" s="56"/>
      <c r="Q1412" s="58"/>
      <c r="R1412" s="58">
        <f>Table49[[#This Row],[QUANTITY]]*Table49[[#This Row],[INV Prices]]</f>
        <v>0</v>
      </c>
      <c r="S1412" s="67"/>
      <c r="V1412" s="41"/>
      <c r="W1412" s="4" t="str">
        <f>IFERROR(VLOOKUP(Table49[[#This Row],[ITEM CODE]],Table2[[Item Code]:[Category ]],6,0),"")</f>
        <v/>
      </c>
      <c r="X1412" s="1" t="str">
        <f>IFERROR(VLOOKUP(Table49[[#This Row],[ITEM CODE]],Table2[[Item Code]:[Sub Category]],7,0),"")</f>
        <v/>
      </c>
      <c r="Y1412" s="68" t="str">
        <f>Table49[[#This Row],[PO Number]]&amp;COUNTIFS($E$5:E1412,E1412)</f>
        <v>0</v>
      </c>
    </row>
    <row r="1413" spans="1:25" ht="14.7" customHeight="1" x14ac:dyDescent="0.3">
      <c r="A1413" s="1" t="str">
        <f>IF(Table49[[#This Row],[ITEM NAME]]="","",ROW()-4)</f>
        <v/>
      </c>
      <c r="B1413" s="68"/>
      <c r="C1413" s="4" t="str">
        <f>IFERROR(VLOOKUP(B1413,Table14[],3,0),"")</f>
        <v/>
      </c>
      <c r="D1413" s="4" t="str">
        <f>IFERROR(VLOOKUP(B1413,Table14[],2,0),"")</f>
        <v/>
      </c>
      <c r="E1413" s="4"/>
      <c r="H1413" s="41" t="str">
        <f>IFERROR(VLOOKUP(Table49[[#This Row],[ITEM CODE]],Table2[[Item Code]:[Master Name]],2,0),"")</f>
        <v/>
      </c>
      <c r="I1413" s="41"/>
      <c r="J1413" s="65" t="str">
        <f>IFERROR(VLOOKUP(Table49[[#This Row],[ITEM CODE]],Table2[[Item Code]:[Master Name]],3,0),"")</f>
        <v/>
      </c>
      <c r="K1413" s="1" t="str">
        <f>IFERROR(VLOOKUP(Table49[[#This Row],[ITEM CODE]],Table2[[Item Code]:[Master Name]],9,0),"")</f>
        <v/>
      </c>
      <c r="L1413" s="1" t="str">
        <f>IFERROR(VLOOKUP(Table49[[#This Row],[ITEM CODE]],Table2[[Item Code]:[Master Name]],8,0),"")</f>
        <v/>
      </c>
      <c r="M1413" s="41"/>
      <c r="N1413" s="66">
        <f>IFERROR(VLOOKUP(Table49[[#This Row],[ITEM CODE]],Table2[[#All],[Item Code]:[Unit Cost]],10,0),0)</f>
        <v>0</v>
      </c>
      <c r="O1413" s="134">
        <f>IFERROR(VLOOKUP(Table49[[#This Row],[ITEM CODE]],Table2[[#All],[Item Code]:[Unit Cost]],10,0),0)</f>
        <v>0</v>
      </c>
      <c r="P1413" s="56"/>
      <c r="Q1413" s="58"/>
      <c r="R1413" s="58">
        <f>Table49[[#This Row],[QUANTITY]]*Table49[[#This Row],[INV Prices]]</f>
        <v>0</v>
      </c>
      <c r="S1413" s="67"/>
      <c r="V1413" s="41"/>
      <c r="W1413" s="4" t="str">
        <f>IFERROR(VLOOKUP(Table49[[#This Row],[ITEM CODE]],Table2[[Item Code]:[Category ]],6,0),"")</f>
        <v/>
      </c>
      <c r="X1413" s="1" t="str">
        <f>IFERROR(VLOOKUP(Table49[[#This Row],[ITEM CODE]],Table2[[Item Code]:[Sub Category]],7,0),"")</f>
        <v/>
      </c>
      <c r="Y1413" s="68" t="str">
        <f>Table49[[#This Row],[PO Number]]&amp;COUNTIFS($E$5:E1413,E1413)</f>
        <v>0</v>
      </c>
    </row>
    <row r="1414" spans="1:25" ht="14.7" customHeight="1" x14ac:dyDescent="0.3">
      <c r="A1414" s="1" t="str">
        <f>IF(Table49[[#This Row],[ITEM NAME]]="","",ROW()-4)</f>
        <v/>
      </c>
      <c r="B1414" s="68"/>
      <c r="C1414" s="4" t="str">
        <f>IFERROR(VLOOKUP(B1414,Table14[],3,0),"")</f>
        <v/>
      </c>
      <c r="D1414" s="4" t="str">
        <f>IFERROR(VLOOKUP(B1414,Table14[],2,0),"")</f>
        <v/>
      </c>
      <c r="E1414" s="4"/>
      <c r="H1414" s="41" t="str">
        <f>IFERROR(VLOOKUP(Table49[[#This Row],[ITEM CODE]],Table2[[Item Code]:[Master Name]],2,0),"")</f>
        <v/>
      </c>
      <c r="I1414" s="41"/>
      <c r="J1414" s="65" t="str">
        <f>IFERROR(VLOOKUP(Table49[[#This Row],[ITEM CODE]],Table2[[Item Code]:[Master Name]],3,0),"")</f>
        <v/>
      </c>
      <c r="K1414" s="1" t="str">
        <f>IFERROR(VLOOKUP(Table49[[#This Row],[ITEM CODE]],Table2[[Item Code]:[Master Name]],9,0),"")</f>
        <v/>
      </c>
      <c r="L1414" s="1" t="str">
        <f>IFERROR(VLOOKUP(Table49[[#This Row],[ITEM CODE]],Table2[[Item Code]:[Master Name]],8,0),"")</f>
        <v/>
      </c>
      <c r="M1414" s="41"/>
      <c r="N1414" s="66">
        <f>IFERROR(VLOOKUP(Table49[[#This Row],[ITEM CODE]],Table2[[#All],[Item Code]:[Unit Cost]],10,0),0)</f>
        <v>0</v>
      </c>
      <c r="O1414" s="134">
        <f>IFERROR(VLOOKUP(Table49[[#This Row],[ITEM CODE]],Table2[[#All],[Item Code]:[Unit Cost]],10,0),0)</f>
        <v>0</v>
      </c>
      <c r="P1414" s="56"/>
      <c r="Q1414" s="58"/>
      <c r="R1414" s="58">
        <f>Table49[[#This Row],[QUANTITY]]*Table49[[#This Row],[INV Prices]]</f>
        <v>0</v>
      </c>
      <c r="S1414" s="67"/>
      <c r="V1414" s="41"/>
      <c r="W1414" s="4" t="str">
        <f>IFERROR(VLOOKUP(Table49[[#This Row],[ITEM CODE]],Table2[[Item Code]:[Category ]],6,0),"")</f>
        <v/>
      </c>
      <c r="X1414" s="1" t="str">
        <f>IFERROR(VLOOKUP(Table49[[#This Row],[ITEM CODE]],Table2[[Item Code]:[Sub Category]],7,0),"")</f>
        <v/>
      </c>
      <c r="Y1414" s="68" t="str">
        <f>Table49[[#This Row],[PO Number]]&amp;COUNTIFS($E$5:E1414,E1414)</f>
        <v>0</v>
      </c>
    </row>
    <row r="1415" spans="1:25" ht="14.7" customHeight="1" x14ac:dyDescent="0.3">
      <c r="A1415" s="1" t="str">
        <f>IF(Table49[[#This Row],[ITEM NAME]]="","",ROW()-4)</f>
        <v/>
      </c>
      <c r="B1415" s="68"/>
      <c r="C1415" s="4" t="str">
        <f>IFERROR(VLOOKUP(B1415,Table14[],3,0),"")</f>
        <v/>
      </c>
      <c r="D1415" s="4" t="str">
        <f>IFERROR(VLOOKUP(B1415,Table14[],2,0),"")</f>
        <v/>
      </c>
      <c r="E1415" s="4"/>
      <c r="H1415" s="41" t="str">
        <f>IFERROR(VLOOKUP(Table49[[#This Row],[ITEM CODE]],Table2[[Item Code]:[Master Name]],2,0),"")</f>
        <v/>
      </c>
      <c r="I1415" s="41"/>
      <c r="J1415" s="65" t="str">
        <f>IFERROR(VLOOKUP(Table49[[#This Row],[ITEM CODE]],Table2[[Item Code]:[Master Name]],3,0),"")</f>
        <v/>
      </c>
      <c r="K1415" s="1" t="str">
        <f>IFERROR(VLOOKUP(Table49[[#This Row],[ITEM CODE]],Table2[[Item Code]:[Master Name]],9,0),"")</f>
        <v/>
      </c>
      <c r="L1415" s="1" t="str">
        <f>IFERROR(VLOOKUP(Table49[[#This Row],[ITEM CODE]],Table2[[Item Code]:[Master Name]],8,0),"")</f>
        <v/>
      </c>
      <c r="M1415" s="41"/>
      <c r="N1415" s="66">
        <f>IFERROR(VLOOKUP(Table49[[#This Row],[ITEM CODE]],Table2[[#All],[Item Code]:[Unit Cost]],10,0),0)</f>
        <v>0</v>
      </c>
      <c r="O1415" s="134">
        <f>IFERROR(VLOOKUP(Table49[[#This Row],[ITEM CODE]],Table2[[#All],[Item Code]:[Unit Cost]],10,0),0)</f>
        <v>0</v>
      </c>
      <c r="P1415" s="56"/>
      <c r="Q1415" s="58"/>
      <c r="R1415" s="58">
        <f>Table49[[#This Row],[QUANTITY]]*Table49[[#This Row],[INV Prices]]</f>
        <v>0</v>
      </c>
      <c r="S1415" s="67"/>
      <c r="V1415" s="41"/>
      <c r="W1415" s="4" t="str">
        <f>IFERROR(VLOOKUP(Table49[[#This Row],[ITEM CODE]],Table2[[Item Code]:[Category ]],6,0),"")</f>
        <v/>
      </c>
      <c r="X1415" s="1" t="str">
        <f>IFERROR(VLOOKUP(Table49[[#This Row],[ITEM CODE]],Table2[[Item Code]:[Sub Category]],7,0),"")</f>
        <v/>
      </c>
      <c r="Y1415" s="68" t="str">
        <f>Table49[[#This Row],[PO Number]]&amp;COUNTIFS($E$5:E1415,E1415)</f>
        <v>0</v>
      </c>
    </row>
    <row r="1416" spans="1:25" ht="14.7" customHeight="1" x14ac:dyDescent="0.3">
      <c r="A1416" s="1" t="str">
        <f>IF(Table49[[#This Row],[ITEM NAME]]="","",ROW()-4)</f>
        <v/>
      </c>
      <c r="B1416" s="68"/>
      <c r="C1416" s="4" t="str">
        <f>IFERROR(VLOOKUP(B1416,Table14[],3,0),"")</f>
        <v/>
      </c>
      <c r="D1416" s="4" t="str">
        <f>IFERROR(VLOOKUP(B1416,Table14[],2,0),"")</f>
        <v/>
      </c>
      <c r="E1416" s="4"/>
      <c r="H1416" s="41" t="str">
        <f>IFERROR(VLOOKUP(Table49[[#This Row],[ITEM CODE]],Table2[[Item Code]:[Master Name]],2,0),"")</f>
        <v/>
      </c>
      <c r="I1416" s="41"/>
      <c r="J1416" s="65" t="str">
        <f>IFERROR(VLOOKUP(Table49[[#This Row],[ITEM CODE]],Table2[[Item Code]:[Master Name]],3,0),"")</f>
        <v/>
      </c>
      <c r="K1416" s="1" t="str">
        <f>IFERROR(VLOOKUP(Table49[[#This Row],[ITEM CODE]],Table2[[Item Code]:[Master Name]],9,0),"")</f>
        <v/>
      </c>
      <c r="L1416" s="1" t="str">
        <f>IFERROR(VLOOKUP(Table49[[#This Row],[ITEM CODE]],Table2[[Item Code]:[Master Name]],8,0),"")</f>
        <v/>
      </c>
      <c r="M1416" s="41"/>
      <c r="N1416" s="66">
        <f>IFERROR(VLOOKUP(Table49[[#This Row],[ITEM CODE]],Table2[[#All],[Item Code]:[Unit Cost]],10,0),0)</f>
        <v>0</v>
      </c>
      <c r="O1416" s="134">
        <f>IFERROR(VLOOKUP(Table49[[#This Row],[ITEM CODE]],Table2[[#All],[Item Code]:[Unit Cost]],10,0),0)</f>
        <v>0</v>
      </c>
      <c r="P1416" s="56"/>
      <c r="Q1416" s="58"/>
      <c r="R1416" s="58">
        <f>Table49[[#This Row],[QUANTITY]]*Table49[[#This Row],[INV Prices]]</f>
        <v>0</v>
      </c>
      <c r="S1416" s="67"/>
      <c r="V1416" s="41"/>
      <c r="W1416" s="4" t="str">
        <f>IFERROR(VLOOKUP(Table49[[#This Row],[ITEM CODE]],Table2[[Item Code]:[Category ]],6,0),"")</f>
        <v/>
      </c>
      <c r="X1416" s="1" t="str">
        <f>IFERROR(VLOOKUP(Table49[[#This Row],[ITEM CODE]],Table2[[Item Code]:[Sub Category]],7,0),"")</f>
        <v/>
      </c>
      <c r="Y1416" s="68" t="str">
        <f>Table49[[#This Row],[PO Number]]&amp;COUNTIFS($E$5:E1416,E1416)</f>
        <v>0</v>
      </c>
    </row>
    <row r="1417" spans="1:25" ht="14.7" customHeight="1" x14ac:dyDescent="0.3">
      <c r="A1417" s="1" t="str">
        <f>IF(Table49[[#This Row],[ITEM NAME]]="","",ROW()-4)</f>
        <v/>
      </c>
      <c r="B1417" s="68"/>
      <c r="C1417" s="4" t="str">
        <f>IFERROR(VLOOKUP(B1417,Table14[],3,0),"")</f>
        <v/>
      </c>
      <c r="D1417" s="4" t="str">
        <f>IFERROR(VLOOKUP(B1417,Table14[],2,0),"")</f>
        <v/>
      </c>
      <c r="E1417" s="4"/>
      <c r="H1417" s="41" t="str">
        <f>IFERROR(VLOOKUP(Table49[[#This Row],[ITEM CODE]],Table2[[Item Code]:[Master Name]],2,0),"")</f>
        <v/>
      </c>
      <c r="I1417" s="41"/>
      <c r="J1417" s="65" t="str">
        <f>IFERROR(VLOOKUP(Table49[[#This Row],[ITEM CODE]],Table2[[Item Code]:[Master Name]],3,0),"")</f>
        <v/>
      </c>
      <c r="K1417" s="1" t="str">
        <f>IFERROR(VLOOKUP(Table49[[#This Row],[ITEM CODE]],Table2[[Item Code]:[Master Name]],9,0),"")</f>
        <v/>
      </c>
      <c r="L1417" s="1" t="str">
        <f>IFERROR(VLOOKUP(Table49[[#This Row],[ITEM CODE]],Table2[[Item Code]:[Master Name]],8,0),"")</f>
        <v/>
      </c>
      <c r="M1417" s="41"/>
      <c r="N1417" s="66">
        <f>IFERROR(VLOOKUP(Table49[[#This Row],[ITEM CODE]],Table2[[#All],[Item Code]:[Unit Cost]],10,0),0)</f>
        <v>0</v>
      </c>
      <c r="O1417" s="134">
        <f>IFERROR(VLOOKUP(Table49[[#This Row],[ITEM CODE]],Table2[[#All],[Item Code]:[Unit Cost]],10,0),0)</f>
        <v>0</v>
      </c>
      <c r="P1417" s="56"/>
      <c r="Q1417" s="58"/>
      <c r="R1417" s="58">
        <f>Table49[[#This Row],[QUANTITY]]*Table49[[#This Row],[INV Prices]]</f>
        <v>0</v>
      </c>
      <c r="S1417" s="67"/>
      <c r="V1417" s="41"/>
      <c r="W1417" s="4" t="str">
        <f>IFERROR(VLOOKUP(Table49[[#This Row],[ITEM CODE]],Table2[[Item Code]:[Category ]],6,0),"")</f>
        <v/>
      </c>
      <c r="X1417" s="1" t="str">
        <f>IFERROR(VLOOKUP(Table49[[#This Row],[ITEM CODE]],Table2[[Item Code]:[Sub Category]],7,0),"")</f>
        <v/>
      </c>
      <c r="Y1417" s="68" t="str">
        <f>Table49[[#This Row],[PO Number]]&amp;COUNTIFS($E$5:E1417,E1417)</f>
        <v>0</v>
      </c>
    </row>
    <row r="1418" spans="1:25" ht="14.7" customHeight="1" x14ac:dyDescent="0.3">
      <c r="A1418" s="1" t="str">
        <f>IF(Table49[[#This Row],[ITEM NAME]]="","",ROW()-4)</f>
        <v/>
      </c>
      <c r="B1418" s="68"/>
      <c r="C1418" s="4" t="str">
        <f>IFERROR(VLOOKUP(B1418,Table14[],3,0),"")</f>
        <v/>
      </c>
      <c r="D1418" s="4" t="str">
        <f>IFERROR(VLOOKUP(B1418,Table14[],2,0),"")</f>
        <v/>
      </c>
      <c r="E1418" s="4"/>
      <c r="H1418" s="41" t="str">
        <f>IFERROR(VLOOKUP(Table49[[#This Row],[ITEM CODE]],Table2[[Item Code]:[Master Name]],2,0),"")</f>
        <v/>
      </c>
      <c r="I1418" s="41"/>
      <c r="J1418" s="65" t="str">
        <f>IFERROR(VLOOKUP(Table49[[#This Row],[ITEM CODE]],Table2[[Item Code]:[Master Name]],3,0),"")</f>
        <v/>
      </c>
      <c r="K1418" s="1" t="str">
        <f>IFERROR(VLOOKUP(Table49[[#This Row],[ITEM CODE]],Table2[[Item Code]:[Master Name]],9,0),"")</f>
        <v/>
      </c>
      <c r="L1418" s="1" t="str">
        <f>IFERROR(VLOOKUP(Table49[[#This Row],[ITEM CODE]],Table2[[Item Code]:[Master Name]],8,0),"")</f>
        <v/>
      </c>
      <c r="M1418" s="41"/>
      <c r="N1418" s="66">
        <f>IFERROR(VLOOKUP(Table49[[#This Row],[ITEM CODE]],Table2[[#All],[Item Code]:[Unit Cost]],10,0),0)</f>
        <v>0</v>
      </c>
      <c r="O1418" s="134">
        <f>IFERROR(VLOOKUP(Table49[[#This Row],[ITEM CODE]],Table2[[#All],[Item Code]:[Unit Cost]],10,0),0)</f>
        <v>0</v>
      </c>
      <c r="P1418" s="56"/>
      <c r="Q1418" s="58"/>
      <c r="R1418" s="58">
        <f>Table49[[#This Row],[QUANTITY]]*Table49[[#This Row],[INV Prices]]</f>
        <v>0</v>
      </c>
      <c r="S1418" s="67"/>
      <c r="V1418" s="41"/>
      <c r="W1418" s="4" t="str">
        <f>IFERROR(VLOOKUP(Table49[[#This Row],[ITEM CODE]],Table2[[Item Code]:[Category ]],6,0),"")</f>
        <v/>
      </c>
      <c r="X1418" s="1" t="str">
        <f>IFERROR(VLOOKUP(Table49[[#This Row],[ITEM CODE]],Table2[[Item Code]:[Sub Category]],7,0),"")</f>
        <v/>
      </c>
      <c r="Y1418" s="68" t="str">
        <f>Table49[[#This Row],[PO Number]]&amp;COUNTIFS($E$5:E1418,E1418)</f>
        <v>0</v>
      </c>
    </row>
    <row r="1419" spans="1:25" ht="14.7" customHeight="1" x14ac:dyDescent="0.3">
      <c r="A1419" s="1" t="str">
        <f>IF(Table49[[#This Row],[ITEM NAME]]="","",ROW()-4)</f>
        <v/>
      </c>
      <c r="B1419" s="68"/>
      <c r="C1419" s="4" t="str">
        <f>IFERROR(VLOOKUP(B1419,Table14[],3,0),"")</f>
        <v/>
      </c>
      <c r="D1419" s="4" t="str">
        <f>IFERROR(VLOOKUP(B1419,Table14[],2,0),"")</f>
        <v/>
      </c>
      <c r="E1419" s="4"/>
      <c r="H1419" s="41" t="str">
        <f>IFERROR(VLOOKUP(Table49[[#This Row],[ITEM CODE]],Table2[[Item Code]:[Master Name]],2,0),"")</f>
        <v/>
      </c>
      <c r="I1419" s="41"/>
      <c r="J1419" s="65" t="str">
        <f>IFERROR(VLOOKUP(Table49[[#This Row],[ITEM CODE]],Table2[[Item Code]:[Master Name]],3,0),"")</f>
        <v/>
      </c>
      <c r="K1419" s="1" t="str">
        <f>IFERROR(VLOOKUP(Table49[[#This Row],[ITEM CODE]],Table2[[Item Code]:[Master Name]],9,0),"")</f>
        <v/>
      </c>
      <c r="L1419" s="1" t="str">
        <f>IFERROR(VLOOKUP(Table49[[#This Row],[ITEM CODE]],Table2[[Item Code]:[Master Name]],8,0),"")</f>
        <v/>
      </c>
      <c r="M1419" s="41"/>
      <c r="N1419" s="66">
        <f>IFERROR(VLOOKUP(Table49[[#This Row],[ITEM CODE]],Table2[[#All],[Item Code]:[Unit Cost]],10,0),0)</f>
        <v>0</v>
      </c>
      <c r="O1419" s="134">
        <f>IFERROR(VLOOKUP(Table49[[#This Row],[ITEM CODE]],Table2[[#All],[Item Code]:[Unit Cost]],10,0),0)</f>
        <v>0</v>
      </c>
      <c r="P1419" s="56"/>
      <c r="Q1419" s="58"/>
      <c r="R1419" s="58">
        <f>Table49[[#This Row],[QUANTITY]]*Table49[[#This Row],[INV Prices]]</f>
        <v>0</v>
      </c>
      <c r="S1419" s="67"/>
      <c r="V1419" s="41"/>
      <c r="W1419" s="4" t="str">
        <f>IFERROR(VLOOKUP(Table49[[#This Row],[ITEM CODE]],Table2[[Item Code]:[Category ]],6,0),"")</f>
        <v/>
      </c>
      <c r="X1419" s="1" t="str">
        <f>IFERROR(VLOOKUP(Table49[[#This Row],[ITEM CODE]],Table2[[Item Code]:[Sub Category]],7,0),"")</f>
        <v/>
      </c>
      <c r="Y1419" s="68" t="str">
        <f>Table49[[#This Row],[PO Number]]&amp;COUNTIFS($E$5:E1419,E1419)</f>
        <v>0</v>
      </c>
    </row>
    <row r="1420" spans="1:25" ht="14.7" customHeight="1" x14ac:dyDescent="0.3">
      <c r="A1420" s="1" t="str">
        <f>IF(Table49[[#This Row],[ITEM NAME]]="","",ROW()-4)</f>
        <v/>
      </c>
      <c r="B1420" s="68"/>
      <c r="C1420" s="4" t="str">
        <f>IFERROR(VLOOKUP(B1420,Table14[],3,0),"")</f>
        <v/>
      </c>
      <c r="D1420" s="4" t="str">
        <f>IFERROR(VLOOKUP(B1420,Table14[],2,0),"")</f>
        <v/>
      </c>
      <c r="E1420" s="4"/>
      <c r="H1420" s="41" t="str">
        <f>IFERROR(VLOOKUP(Table49[[#This Row],[ITEM CODE]],Table2[[Item Code]:[Master Name]],2,0),"")</f>
        <v/>
      </c>
      <c r="I1420" s="41"/>
      <c r="J1420" s="65" t="str">
        <f>IFERROR(VLOOKUP(Table49[[#This Row],[ITEM CODE]],Table2[[Item Code]:[Master Name]],3,0),"")</f>
        <v/>
      </c>
      <c r="K1420" s="1" t="str">
        <f>IFERROR(VLOOKUP(Table49[[#This Row],[ITEM CODE]],Table2[[Item Code]:[Master Name]],9,0),"")</f>
        <v/>
      </c>
      <c r="L1420" s="1" t="str">
        <f>IFERROR(VLOOKUP(Table49[[#This Row],[ITEM CODE]],Table2[[Item Code]:[Master Name]],8,0),"")</f>
        <v/>
      </c>
      <c r="M1420" s="41"/>
      <c r="N1420" s="66">
        <f>IFERROR(VLOOKUP(Table49[[#This Row],[ITEM CODE]],Table2[[#All],[Item Code]:[Unit Cost]],10,0),0)</f>
        <v>0</v>
      </c>
      <c r="O1420" s="134">
        <f>IFERROR(VLOOKUP(Table49[[#This Row],[ITEM CODE]],Table2[[#All],[Item Code]:[Unit Cost]],10,0),0)</f>
        <v>0</v>
      </c>
      <c r="P1420" s="56"/>
      <c r="Q1420" s="58"/>
      <c r="R1420" s="58">
        <f>Table49[[#This Row],[QUANTITY]]*Table49[[#This Row],[INV Prices]]</f>
        <v>0</v>
      </c>
      <c r="S1420" s="67"/>
      <c r="V1420" s="41"/>
      <c r="W1420" s="4" t="str">
        <f>IFERROR(VLOOKUP(Table49[[#This Row],[ITEM CODE]],Table2[[Item Code]:[Category ]],6,0),"")</f>
        <v/>
      </c>
      <c r="X1420" s="1" t="str">
        <f>IFERROR(VLOOKUP(Table49[[#This Row],[ITEM CODE]],Table2[[Item Code]:[Sub Category]],7,0),"")</f>
        <v/>
      </c>
      <c r="Y1420" s="68" t="str">
        <f>Table49[[#This Row],[PO Number]]&amp;COUNTIFS($E$5:E1420,E1420)</f>
        <v>0</v>
      </c>
    </row>
    <row r="1421" spans="1:25" ht="14.7" customHeight="1" x14ac:dyDescent="0.3">
      <c r="A1421" s="1" t="str">
        <f>IF(Table49[[#This Row],[ITEM NAME]]="","",ROW()-4)</f>
        <v/>
      </c>
      <c r="B1421" s="68"/>
      <c r="C1421" s="4" t="str">
        <f>IFERROR(VLOOKUP(B1421,Table14[],3,0),"")</f>
        <v/>
      </c>
      <c r="D1421" s="4" t="str">
        <f>IFERROR(VLOOKUP(B1421,Table14[],2,0),"")</f>
        <v/>
      </c>
      <c r="E1421" s="4"/>
      <c r="H1421" s="41" t="str">
        <f>IFERROR(VLOOKUP(Table49[[#This Row],[ITEM CODE]],Table2[[Item Code]:[Master Name]],2,0),"")</f>
        <v/>
      </c>
      <c r="I1421" s="41"/>
      <c r="J1421" s="65" t="str">
        <f>IFERROR(VLOOKUP(Table49[[#This Row],[ITEM CODE]],Table2[[Item Code]:[Master Name]],3,0),"")</f>
        <v/>
      </c>
      <c r="K1421" s="1" t="str">
        <f>IFERROR(VLOOKUP(Table49[[#This Row],[ITEM CODE]],Table2[[Item Code]:[Master Name]],9,0),"")</f>
        <v/>
      </c>
      <c r="L1421" s="1" t="str">
        <f>IFERROR(VLOOKUP(Table49[[#This Row],[ITEM CODE]],Table2[[Item Code]:[Master Name]],8,0),"")</f>
        <v/>
      </c>
      <c r="M1421" s="41"/>
      <c r="N1421" s="66">
        <f>IFERROR(VLOOKUP(Table49[[#This Row],[ITEM CODE]],Table2[[#All],[Item Code]:[Unit Cost]],10,0),0)</f>
        <v>0</v>
      </c>
      <c r="O1421" s="134">
        <f>IFERROR(VLOOKUP(Table49[[#This Row],[ITEM CODE]],Table2[[#All],[Item Code]:[Unit Cost]],10,0),0)</f>
        <v>0</v>
      </c>
      <c r="P1421" s="56"/>
      <c r="Q1421" s="58"/>
      <c r="R1421" s="58">
        <f>Table49[[#This Row],[QUANTITY]]*Table49[[#This Row],[INV Prices]]</f>
        <v>0</v>
      </c>
      <c r="S1421" s="67"/>
      <c r="V1421" s="41"/>
      <c r="W1421" s="4" t="str">
        <f>IFERROR(VLOOKUP(Table49[[#This Row],[ITEM CODE]],Table2[[Item Code]:[Category ]],6,0),"")</f>
        <v/>
      </c>
      <c r="X1421" s="1" t="str">
        <f>IFERROR(VLOOKUP(Table49[[#This Row],[ITEM CODE]],Table2[[Item Code]:[Sub Category]],7,0),"")</f>
        <v/>
      </c>
      <c r="Y1421" s="68" t="str">
        <f>Table49[[#This Row],[PO Number]]&amp;COUNTIFS($E$5:E1421,E1421)</f>
        <v>0</v>
      </c>
    </row>
    <row r="1422" spans="1:25" ht="14.7" customHeight="1" x14ac:dyDescent="0.3">
      <c r="A1422" s="1" t="str">
        <f>IF(Table49[[#This Row],[ITEM NAME]]="","",ROW()-4)</f>
        <v/>
      </c>
      <c r="B1422" s="68"/>
      <c r="C1422" s="4" t="str">
        <f>IFERROR(VLOOKUP(B1422,Table14[],3,0),"")</f>
        <v/>
      </c>
      <c r="D1422" s="4" t="str">
        <f>IFERROR(VLOOKUP(B1422,Table14[],2,0),"")</f>
        <v/>
      </c>
      <c r="E1422" s="4"/>
      <c r="H1422" s="41" t="str">
        <f>IFERROR(VLOOKUP(Table49[[#This Row],[ITEM CODE]],Table2[[Item Code]:[Master Name]],2,0),"")</f>
        <v/>
      </c>
      <c r="I1422" s="41"/>
      <c r="J1422" s="65" t="str">
        <f>IFERROR(VLOOKUP(Table49[[#This Row],[ITEM CODE]],Table2[[Item Code]:[Master Name]],3,0),"")</f>
        <v/>
      </c>
      <c r="K1422" s="1" t="str">
        <f>IFERROR(VLOOKUP(Table49[[#This Row],[ITEM CODE]],Table2[[Item Code]:[Master Name]],9,0),"")</f>
        <v/>
      </c>
      <c r="L1422" s="1" t="str">
        <f>IFERROR(VLOOKUP(Table49[[#This Row],[ITEM CODE]],Table2[[Item Code]:[Master Name]],8,0),"")</f>
        <v/>
      </c>
      <c r="M1422" s="41"/>
      <c r="N1422" s="66">
        <f>IFERROR(VLOOKUP(Table49[[#This Row],[ITEM CODE]],Table2[[#All],[Item Code]:[Unit Cost]],10,0),0)</f>
        <v>0</v>
      </c>
      <c r="O1422" s="134">
        <f>IFERROR(VLOOKUP(Table49[[#This Row],[ITEM CODE]],Table2[[#All],[Item Code]:[Unit Cost]],10,0),0)</f>
        <v>0</v>
      </c>
      <c r="P1422" s="56"/>
      <c r="Q1422" s="58"/>
      <c r="R1422" s="58">
        <f>Table49[[#This Row],[QUANTITY]]*Table49[[#This Row],[INV Prices]]</f>
        <v>0</v>
      </c>
      <c r="S1422" s="67"/>
      <c r="V1422" s="41"/>
      <c r="W1422" s="4" t="str">
        <f>IFERROR(VLOOKUP(Table49[[#This Row],[ITEM CODE]],Table2[[Item Code]:[Category ]],6,0),"")</f>
        <v/>
      </c>
      <c r="X1422" s="1" t="str">
        <f>IFERROR(VLOOKUP(Table49[[#This Row],[ITEM CODE]],Table2[[Item Code]:[Sub Category]],7,0),"")</f>
        <v/>
      </c>
      <c r="Y1422" s="68" t="str">
        <f>Table49[[#This Row],[PO Number]]&amp;COUNTIFS($E$5:E1422,E1422)</f>
        <v>0</v>
      </c>
    </row>
    <row r="1423" spans="1:25" ht="14.7" customHeight="1" x14ac:dyDescent="0.3">
      <c r="A1423" s="1" t="str">
        <f>IF(Table49[[#This Row],[ITEM NAME]]="","",ROW()-4)</f>
        <v/>
      </c>
      <c r="B1423" s="68"/>
      <c r="C1423" s="4" t="str">
        <f>IFERROR(VLOOKUP(B1423,Table14[],3,0),"")</f>
        <v/>
      </c>
      <c r="D1423" s="4" t="str">
        <f>IFERROR(VLOOKUP(B1423,Table14[],2,0),"")</f>
        <v/>
      </c>
      <c r="E1423" s="4"/>
      <c r="H1423" s="41" t="str">
        <f>IFERROR(VLOOKUP(Table49[[#This Row],[ITEM CODE]],Table2[[Item Code]:[Master Name]],2,0),"")</f>
        <v/>
      </c>
      <c r="I1423" s="41"/>
      <c r="J1423" s="65" t="str">
        <f>IFERROR(VLOOKUP(Table49[[#This Row],[ITEM CODE]],Table2[[Item Code]:[Master Name]],3,0),"")</f>
        <v/>
      </c>
      <c r="K1423" s="1" t="str">
        <f>IFERROR(VLOOKUP(Table49[[#This Row],[ITEM CODE]],Table2[[Item Code]:[Master Name]],9,0),"")</f>
        <v/>
      </c>
      <c r="L1423" s="1" t="str">
        <f>IFERROR(VLOOKUP(Table49[[#This Row],[ITEM CODE]],Table2[[Item Code]:[Master Name]],8,0),"")</f>
        <v/>
      </c>
      <c r="M1423" s="41"/>
      <c r="N1423" s="66">
        <f>IFERROR(VLOOKUP(Table49[[#This Row],[ITEM CODE]],Table2[[#All],[Item Code]:[Unit Cost]],10,0),0)</f>
        <v>0</v>
      </c>
      <c r="O1423" s="134">
        <f>IFERROR(VLOOKUP(Table49[[#This Row],[ITEM CODE]],Table2[[#All],[Item Code]:[Unit Cost]],10,0),0)</f>
        <v>0</v>
      </c>
      <c r="P1423" s="56"/>
      <c r="Q1423" s="58"/>
      <c r="R1423" s="58">
        <f>Table49[[#This Row],[QUANTITY]]*Table49[[#This Row],[INV Prices]]</f>
        <v>0</v>
      </c>
      <c r="S1423" s="67"/>
      <c r="V1423" s="41"/>
      <c r="W1423" s="4" t="str">
        <f>IFERROR(VLOOKUP(Table49[[#This Row],[ITEM CODE]],Table2[[Item Code]:[Category ]],6,0),"")</f>
        <v/>
      </c>
      <c r="X1423" s="1" t="str">
        <f>IFERROR(VLOOKUP(Table49[[#This Row],[ITEM CODE]],Table2[[Item Code]:[Sub Category]],7,0),"")</f>
        <v/>
      </c>
      <c r="Y1423" s="68" t="str">
        <f>Table49[[#This Row],[PO Number]]&amp;COUNTIFS($E$5:E1423,E1423)</f>
        <v>0</v>
      </c>
    </row>
    <row r="1424" spans="1:25" ht="14.7" customHeight="1" x14ac:dyDescent="0.3">
      <c r="A1424" s="1" t="str">
        <f>IF(Table49[[#This Row],[ITEM NAME]]="","",ROW()-4)</f>
        <v/>
      </c>
      <c r="B1424" s="68"/>
      <c r="C1424" s="4" t="str">
        <f>IFERROR(VLOOKUP(B1424,Table14[],3,0),"")</f>
        <v/>
      </c>
      <c r="D1424" s="4" t="str">
        <f>IFERROR(VLOOKUP(B1424,Table14[],2,0),"")</f>
        <v/>
      </c>
      <c r="E1424" s="4"/>
      <c r="H1424" s="41" t="str">
        <f>IFERROR(VLOOKUP(Table49[[#This Row],[ITEM CODE]],Table2[[Item Code]:[Master Name]],2,0),"")</f>
        <v/>
      </c>
      <c r="I1424" s="41"/>
      <c r="J1424" s="65" t="str">
        <f>IFERROR(VLOOKUP(Table49[[#This Row],[ITEM CODE]],Table2[[Item Code]:[Master Name]],3,0),"")</f>
        <v/>
      </c>
      <c r="K1424" s="1" t="str">
        <f>IFERROR(VLOOKUP(Table49[[#This Row],[ITEM CODE]],Table2[[Item Code]:[Master Name]],9,0),"")</f>
        <v/>
      </c>
      <c r="L1424" s="1" t="str">
        <f>IFERROR(VLOOKUP(Table49[[#This Row],[ITEM CODE]],Table2[[Item Code]:[Master Name]],8,0),"")</f>
        <v/>
      </c>
      <c r="M1424" s="41"/>
      <c r="N1424" s="66">
        <f>IFERROR(VLOOKUP(Table49[[#This Row],[ITEM CODE]],Table2[[#All],[Item Code]:[Unit Cost]],10,0),0)</f>
        <v>0</v>
      </c>
      <c r="O1424" s="134">
        <f>IFERROR(VLOOKUP(Table49[[#This Row],[ITEM CODE]],Table2[[#All],[Item Code]:[Unit Cost]],10,0),0)</f>
        <v>0</v>
      </c>
      <c r="P1424" s="56"/>
      <c r="Q1424" s="58"/>
      <c r="R1424" s="58">
        <f>Table49[[#This Row],[QUANTITY]]*Table49[[#This Row],[INV Prices]]</f>
        <v>0</v>
      </c>
      <c r="S1424" s="67"/>
      <c r="V1424" s="41"/>
      <c r="W1424" s="4" t="str">
        <f>IFERROR(VLOOKUP(Table49[[#This Row],[ITEM CODE]],Table2[[Item Code]:[Category ]],6,0),"")</f>
        <v/>
      </c>
      <c r="X1424" s="1" t="str">
        <f>IFERROR(VLOOKUP(Table49[[#This Row],[ITEM CODE]],Table2[[Item Code]:[Sub Category]],7,0),"")</f>
        <v/>
      </c>
      <c r="Y1424" s="68" t="str">
        <f>Table49[[#This Row],[PO Number]]&amp;COUNTIFS($E$5:E1424,E1424)</f>
        <v>0</v>
      </c>
    </row>
    <row r="1425" spans="1:25" ht="14.7" customHeight="1" x14ac:dyDescent="0.3">
      <c r="A1425" s="1" t="str">
        <f>IF(Table49[[#This Row],[ITEM NAME]]="","",ROW()-4)</f>
        <v/>
      </c>
      <c r="B1425" s="68"/>
      <c r="C1425" s="4" t="str">
        <f>IFERROR(VLOOKUP(B1425,Table14[],3,0),"")</f>
        <v/>
      </c>
      <c r="D1425" s="4" t="str">
        <f>IFERROR(VLOOKUP(B1425,Table14[],2,0),"")</f>
        <v/>
      </c>
      <c r="E1425" s="4"/>
      <c r="H1425" s="41" t="str">
        <f>IFERROR(VLOOKUP(Table49[[#This Row],[ITEM CODE]],Table2[[Item Code]:[Master Name]],2,0),"")</f>
        <v/>
      </c>
      <c r="I1425" s="41"/>
      <c r="J1425" s="65" t="str">
        <f>IFERROR(VLOOKUP(Table49[[#This Row],[ITEM CODE]],Table2[[Item Code]:[Master Name]],3,0),"")</f>
        <v/>
      </c>
      <c r="K1425" s="1" t="str">
        <f>IFERROR(VLOOKUP(Table49[[#This Row],[ITEM CODE]],Table2[[Item Code]:[Master Name]],9,0),"")</f>
        <v/>
      </c>
      <c r="L1425" s="1" t="str">
        <f>IFERROR(VLOOKUP(Table49[[#This Row],[ITEM CODE]],Table2[[Item Code]:[Master Name]],8,0),"")</f>
        <v/>
      </c>
      <c r="M1425" s="41"/>
      <c r="N1425" s="66">
        <f>IFERROR(VLOOKUP(Table49[[#This Row],[ITEM CODE]],Table2[[#All],[Item Code]:[Unit Cost]],10,0),0)</f>
        <v>0</v>
      </c>
      <c r="O1425" s="134">
        <f>IFERROR(VLOOKUP(Table49[[#This Row],[ITEM CODE]],Table2[[#All],[Item Code]:[Unit Cost]],10,0),0)</f>
        <v>0</v>
      </c>
      <c r="P1425" s="56"/>
      <c r="Q1425" s="58"/>
      <c r="R1425" s="58">
        <f>Table49[[#This Row],[QUANTITY]]*Table49[[#This Row],[INV Prices]]</f>
        <v>0</v>
      </c>
      <c r="S1425" s="67"/>
      <c r="V1425" s="41"/>
      <c r="W1425" s="4" t="str">
        <f>IFERROR(VLOOKUP(Table49[[#This Row],[ITEM CODE]],Table2[[Item Code]:[Category ]],6,0),"")</f>
        <v/>
      </c>
      <c r="X1425" s="1" t="str">
        <f>IFERROR(VLOOKUP(Table49[[#This Row],[ITEM CODE]],Table2[[Item Code]:[Sub Category]],7,0),"")</f>
        <v/>
      </c>
      <c r="Y1425" s="68" t="str">
        <f>Table49[[#This Row],[PO Number]]&amp;COUNTIFS($E$5:E1425,E1425)</f>
        <v>0</v>
      </c>
    </row>
    <row r="1426" spans="1:25" ht="14.7" customHeight="1" x14ac:dyDescent="0.3">
      <c r="A1426" s="1" t="str">
        <f>IF(Table49[[#This Row],[ITEM NAME]]="","",ROW()-4)</f>
        <v/>
      </c>
      <c r="B1426" s="68"/>
      <c r="C1426" s="4" t="str">
        <f>IFERROR(VLOOKUP(B1426,Table14[],3,0),"")</f>
        <v/>
      </c>
      <c r="D1426" s="4" t="str">
        <f>IFERROR(VLOOKUP(B1426,Table14[],2,0),"")</f>
        <v/>
      </c>
      <c r="E1426" s="4"/>
      <c r="H1426" s="41" t="str">
        <f>IFERROR(VLOOKUP(Table49[[#This Row],[ITEM CODE]],Table2[[Item Code]:[Master Name]],2,0),"")</f>
        <v/>
      </c>
      <c r="I1426" s="41"/>
      <c r="J1426" s="65" t="str">
        <f>IFERROR(VLOOKUP(Table49[[#This Row],[ITEM CODE]],Table2[[Item Code]:[Master Name]],3,0),"")</f>
        <v/>
      </c>
      <c r="K1426" s="1" t="str">
        <f>IFERROR(VLOOKUP(Table49[[#This Row],[ITEM CODE]],Table2[[Item Code]:[Master Name]],9,0),"")</f>
        <v/>
      </c>
      <c r="L1426" s="1" t="str">
        <f>IFERROR(VLOOKUP(Table49[[#This Row],[ITEM CODE]],Table2[[Item Code]:[Master Name]],8,0),"")</f>
        <v/>
      </c>
      <c r="M1426" s="41"/>
      <c r="N1426" s="66">
        <f>IFERROR(VLOOKUP(Table49[[#This Row],[ITEM CODE]],Table2[[#All],[Item Code]:[Unit Cost]],10,0),0)</f>
        <v>0</v>
      </c>
      <c r="O1426" s="134">
        <f>IFERROR(VLOOKUP(Table49[[#This Row],[ITEM CODE]],Table2[[#All],[Item Code]:[Unit Cost]],10,0),0)</f>
        <v>0</v>
      </c>
      <c r="P1426" s="56"/>
      <c r="Q1426" s="58"/>
      <c r="R1426" s="58">
        <f>Table49[[#This Row],[QUANTITY]]*Table49[[#This Row],[INV Prices]]</f>
        <v>0</v>
      </c>
      <c r="S1426" s="67"/>
      <c r="V1426" s="41"/>
      <c r="W1426" s="4" t="str">
        <f>IFERROR(VLOOKUP(Table49[[#This Row],[ITEM CODE]],Table2[[Item Code]:[Category ]],6,0),"")</f>
        <v/>
      </c>
      <c r="X1426" s="1" t="str">
        <f>IFERROR(VLOOKUP(Table49[[#This Row],[ITEM CODE]],Table2[[Item Code]:[Sub Category]],7,0),"")</f>
        <v/>
      </c>
      <c r="Y1426" s="68" t="str">
        <f>Table49[[#This Row],[PO Number]]&amp;COUNTIFS($E$5:E1426,E1426)</f>
        <v>0</v>
      </c>
    </row>
    <row r="1427" spans="1:25" ht="14.7" customHeight="1" x14ac:dyDescent="0.3">
      <c r="A1427" s="1" t="str">
        <f>IF(Table49[[#This Row],[ITEM NAME]]="","",ROW()-4)</f>
        <v/>
      </c>
      <c r="B1427" s="68"/>
      <c r="C1427" s="4" t="str">
        <f>IFERROR(VLOOKUP(B1427,Table14[],3,0),"")</f>
        <v/>
      </c>
      <c r="D1427" s="4" t="str">
        <f>IFERROR(VLOOKUP(B1427,Table14[],2,0),"")</f>
        <v/>
      </c>
      <c r="E1427" s="4"/>
      <c r="H1427" s="41" t="str">
        <f>IFERROR(VLOOKUP(Table49[[#This Row],[ITEM CODE]],Table2[[Item Code]:[Master Name]],2,0),"")</f>
        <v/>
      </c>
      <c r="I1427" s="41"/>
      <c r="J1427" s="65" t="str">
        <f>IFERROR(VLOOKUP(Table49[[#This Row],[ITEM CODE]],Table2[[Item Code]:[Master Name]],3,0),"")</f>
        <v/>
      </c>
      <c r="K1427" s="1" t="str">
        <f>IFERROR(VLOOKUP(Table49[[#This Row],[ITEM CODE]],Table2[[Item Code]:[Master Name]],9,0),"")</f>
        <v/>
      </c>
      <c r="L1427" s="1" t="str">
        <f>IFERROR(VLOOKUP(Table49[[#This Row],[ITEM CODE]],Table2[[Item Code]:[Master Name]],8,0),"")</f>
        <v/>
      </c>
      <c r="M1427" s="41"/>
      <c r="N1427" s="66">
        <f>IFERROR(VLOOKUP(Table49[[#This Row],[ITEM CODE]],Table2[[#All],[Item Code]:[Unit Cost]],10,0),0)</f>
        <v>0</v>
      </c>
      <c r="O1427" s="134">
        <f>IFERROR(VLOOKUP(Table49[[#This Row],[ITEM CODE]],Table2[[#All],[Item Code]:[Unit Cost]],10,0),0)</f>
        <v>0</v>
      </c>
      <c r="P1427" s="56"/>
      <c r="Q1427" s="58"/>
      <c r="R1427" s="58">
        <f>Table49[[#This Row],[QUANTITY]]*Table49[[#This Row],[INV Prices]]</f>
        <v>0</v>
      </c>
      <c r="S1427" s="67"/>
      <c r="V1427" s="41"/>
      <c r="W1427" s="4" t="str">
        <f>IFERROR(VLOOKUP(Table49[[#This Row],[ITEM CODE]],Table2[[Item Code]:[Category ]],6,0),"")</f>
        <v/>
      </c>
      <c r="X1427" s="1" t="str">
        <f>IFERROR(VLOOKUP(Table49[[#This Row],[ITEM CODE]],Table2[[Item Code]:[Sub Category]],7,0),"")</f>
        <v/>
      </c>
      <c r="Y1427" s="68" t="str">
        <f>Table49[[#This Row],[PO Number]]&amp;COUNTIFS($E$5:E1427,E1427)</f>
        <v>0</v>
      </c>
    </row>
    <row r="1428" spans="1:25" ht="14.7" customHeight="1" x14ac:dyDescent="0.3">
      <c r="A1428" s="1" t="str">
        <f>IF(Table49[[#This Row],[ITEM NAME]]="","",ROW()-4)</f>
        <v/>
      </c>
      <c r="B1428" s="68"/>
      <c r="C1428" s="4" t="str">
        <f>IFERROR(VLOOKUP(B1428,Table14[],3,0),"")</f>
        <v/>
      </c>
      <c r="D1428" s="4" t="str">
        <f>IFERROR(VLOOKUP(B1428,Table14[],2,0),"")</f>
        <v/>
      </c>
      <c r="E1428" s="4"/>
      <c r="H1428" s="41" t="str">
        <f>IFERROR(VLOOKUP(Table49[[#This Row],[ITEM CODE]],Table2[[Item Code]:[Master Name]],2,0),"")</f>
        <v/>
      </c>
      <c r="I1428" s="41"/>
      <c r="J1428" s="65" t="str">
        <f>IFERROR(VLOOKUP(Table49[[#This Row],[ITEM CODE]],Table2[[Item Code]:[Master Name]],3,0),"")</f>
        <v/>
      </c>
      <c r="K1428" s="1" t="str">
        <f>IFERROR(VLOOKUP(Table49[[#This Row],[ITEM CODE]],Table2[[Item Code]:[Master Name]],9,0),"")</f>
        <v/>
      </c>
      <c r="L1428" s="1" t="str">
        <f>IFERROR(VLOOKUP(Table49[[#This Row],[ITEM CODE]],Table2[[Item Code]:[Master Name]],8,0),"")</f>
        <v/>
      </c>
      <c r="M1428" s="41"/>
      <c r="N1428" s="66">
        <f>IFERROR(VLOOKUP(Table49[[#This Row],[ITEM CODE]],Table2[[#All],[Item Code]:[Unit Cost]],10,0),0)</f>
        <v>0</v>
      </c>
      <c r="O1428" s="134">
        <f>IFERROR(VLOOKUP(Table49[[#This Row],[ITEM CODE]],Table2[[#All],[Item Code]:[Unit Cost]],10,0),0)</f>
        <v>0</v>
      </c>
      <c r="P1428" s="56"/>
      <c r="Q1428" s="58"/>
      <c r="R1428" s="58">
        <f>Table49[[#This Row],[QUANTITY]]*Table49[[#This Row],[INV Prices]]</f>
        <v>0</v>
      </c>
      <c r="S1428" s="67"/>
      <c r="V1428" s="41"/>
      <c r="W1428" s="4" t="str">
        <f>IFERROR(VLOOKUP(Table49[[#This Row],[ITEM CODE]],Table2[[Item Code]:[Category ]],6,0),"")</f>
        <v/>
      </c>
      <c r="X1428" s="1" t="str">
        <f>IFERROR(VLOOKUP(Table49[[#This Row],[ITEM CODE]],Table2[[Item Code]:[Sub Category]],7,0),"")</f>
        <v/>
      </c>
      <c r="Y1428" s="68" t="str">
        <f>Table49[[#This Row],[PO Number]]&amp;COUNTIFS($E$5:E1428,E1428)</f>
        <v>0</v>
      </c>
    </row>
    <row r="1429" spans="1:25" ht="14.7" customHeight="1" x14ac:dyDescent="0.3">
      <c r="A1429" s="1" t="str">
        <f>IF(Table49[[#This Row],[ITEM NAME]]="","",ROW()-4)</f>
        <v/>
      </c>
      <c r="B1429" s="68"/>
      <c r="C1429" s="4" t="str">
        <f>IFERROR(VLOOKUP(B1429,Table14[],3,0),"")</f>
        <v/>
      </c>
      <c r="D1429" s="4" t="str">
        <f>IFERROR(VLOOKUP(B1429,Table14[],2,0),"")</f>
        <v/>
      </c>
      <c r="E1429" s="4"/>
      <c r="H1429" s="41" t="str">
        <f>IFERROR(VLOOKUP(Table49[[#This Row],[ITEM CODE]],Table2[[Item Code]:[Master Name]],2,0),"")</f>
        <v/>
      </c>
      <c r="I1429" s="41"/>
      <c r="J1429" s="65" t="str">
        <f>IFERROR(VLOOKUP(Table49[[#This Row],[ITEM CODE]],Table2[[Item Code]:[Master Name]],3,0),"")</f>
        <v/>
      </c>
      <c r="K1429" s="1" t="str">
        <f>IFERROR(VLOOKUP(Table49[[#This Row],[ITEM CODE]],Table2[[Item Code]:[Master Name]],9,0),"")</f>
        <v/>
      </c>
      <c r="L1429" s="1" t="str">
        <f>IFERROR(VLOOKUP(Table49[[#This Row],[ITEM CODE]],Table2[[Item Code]:[Master Name]],8,0),"")</f>
        <v/>
      </c>
      <c r="M1429" s="41"/>
      <c r="N1429" s="66">
        <f>IFERROR(VLOOKUP(Table49[[#This Row],[ITEM CODE]],Table2[[#All],[Item Code]:[Unit Cost]],10,0),0)</f>
        <v>0</v>
      </c>
      <c r="O1429" s="134">
        <f>IFERROR(VLOOKUP(Table49[[#This Row],[ITEM CODE]],Table2[[#All],[Item Code]:[Unit Cost]],10,0),0)</f>
        <v>0</v>
      </c>
      <c r="P1429" s="56"/>
      <c r="Q1429" s="58"/>
      <c r="R1429" s="58">
        <f>Table49[[#This Row],[QUANTITY]]*Table49[[#This Row],[INV Prices]]</f>
        <v>0</v>
      </c>
      <c r="S1429" s="67"/>
      <c r="V1429" s="41"/>
      <c r="W1429" s="4" t="str">
        <f>IFERROR(VLOOKUP(Table49[[#This Row],[ITEM CODE]],Table2[[Item Code]:[Category ]],6,0),"")</f>
        <v/>
      </c>
      <c r="X1429" s="1" t="str">
        <f>IFERROR(VLOOKUP(Table49[[#This Row],[ITEM CODE]],Table2[[Item Code]:[Sub Category]],7,0),"")</f>
        <v/>
      </c>
      <c r="Y1429" s="68" t="str">
        <f>Table49[[#This Row],[PO Number]]&amp;COUNTIFS($E$5:E1429,E1429)</f>
        <v>0</v>
      </c>
    </row>
    <row r="1430" spans="1:25" ht="14.7" customHeight="1" x14ac:dyDescent="0.3">
      <c r="A1430" s="1" t="str">
        <f>IF(Table49[[#This Row],[ITEM NAME]]="","",ROW()-4)</f>
        <v/>
      </c>
      <c r="B1430" s="68"/>
      <c r="C1430" s="4" t="str">
        <f>IFERROR(VLOOKUP(B1430,Table14[],3,0),"")</f>
        <v/>
      </c>
      <c r="D1430" s="4" t="str">
        <f>IFERROR(VLOOKUP(B1430,Table14[],2,0),"")</f>
        <v/>
      </c>
      <c r="E1430" s="4"/>
      <c r="H1430" s="41" t="str">
        <f>IFERROR(VLOOKUP(Table49[[#This Row],[ITEM CODE]],Table2[[Item Code]:[Master Name]],2,0),"")</f>
        <v/>
      </c>
      <c r="I1430" s="41"/>
      <c r="J1430" s="65" t="str">
        <f>IFERROR(VLOOKUP(Table49[[#This Row],[ITEM CODE]],Table2[[Item Code]:[Master Name]],3,0),"")</f>
        <v/>
      </c>
      <c r="K1430" s="1" t="str">
        <f>IFERROR(VLOOKUP(Table49[[#This Row],[ITEM CODE]],Table2[[Item Code]:[Master Name]],9,0),"")</f>
        <v/>
      </c>
      <c r="L1430" s="1" t="str">
        <f>IFERROR(VLOOKUP(Table49[[#This Row],[ITEM CODE]],Table2[[Item Code]:[Master Name]],8,0),"")</f>
        <v/>
      </c>
      <c r="M1430" s="41"/>
      <c r="N1430" s="66">
        <f>IFERROR(VLOOKUP(Table49[[#This Row],[ITEM CODE]],Table2[[#All],[Item Code]:[Unit Cost]],10,0),0)</f>
        <v>0</v>
      </c>
      <c r="O1430" s="134">
        <f>IFERROR(VLOOKUP(Table49[[#This Row],[ITEM CODE]],Table2[[#All],[Item Code]:[Unit Cost]],10,0),0)</f>
        <v>0</v>
      </c>
      <c r="P1430" s="56"/>
      <c r="Q1430" s="58"/>
      <c r="R1430" s="58">
        <f>Table49[[#This Row],[QUANTITY]]*Table49[[#This Row],[INV Prices]]</f>
        <v>0</v>
      </c>
      <c r="S1430" s="67"/>
      <c r="V1430" s="41"/>
      <c r="W1430" s="4" t="str">
        <f>IFERROR(VLOOKUP(Table49[[#This Row],[ITEM CODE]],Table2[[Item Code]:[Category ]],6,0),"")</f>
        <v/>
      </c>
      <c r="X1430" s="1" t="str">
        <f>IFERROR(VLOOKUP(Table49[[#This Row],[ITEM CODE]],Table2[[Item Code]:[Sub Category]],7,0),"")</f>
        <v/>
      </c>
      <c r="Y1430" s="68" t="str">
        <f>Table49[[#This Row],[PO Number]]&amp;COUNTIFS($E$5:E1430,E1430)</f>
        <v>0</v>
      </c>
    </row>
    <row r="1431" spans="1:25" ht="14.7" customHeight="1" x14ac:dyDescent="0.3">
      <c r="A1431" s="1" t="str">
        <f>IF(Table49[[#This Row],[ITEM NAME]]="","",ROW()-4)</f>
        <v/>
      </c>
      <c r="B1431" s="68"/>
      <c r="C1431" s="4" t="str">
        <f>IFERROR(VLOOKUP(B1431,Table14[],3,0),"")</f>
        <v/>
      </c>
      <c r="D1431" s="4" t="str">
        <f>IFERROR(VLOOKUP(B1431,Table14[],2,0),"")</f>
        <v/>
      </c>
      <c r="E1431" s="4"/>
      <c r="H1431" s="41" t="str">
        <f>IFERROR(VLOOKUP(Table49[[#This Row],[ITEM CODE]],Table2[[Item Code]:[Master Name]],2,0),"")</f>
        <v/>
      </c>
      <c r="I1431" s="41"/>
      <c r="J1431" s="65" t="str">
        <f>IFERROR(VLOOKUP(Table49[[#This Row],[ITEM CODE]],Table2[[Item Code]:[Master Name]],3,0),"")</f>
        <v/>
      </c>
      <c r="K1431" s="1" t="str">
        <f>IFERROR(VLOOKUP(Table49[[#This Row],[ITEM CODE]],Table2[[Item Code]:[Master Name]],9,0),"")</f>
        <v/>
      </c>
      <c r="L1431" s="1" t="str">
        <f>IFERROR(VLOOKUP(Table49[[#This Row],[ITEM CODE]],Table2[[Item Code]:[Master Name]],8,0),"")</f>
        <v/>
      </c>
      <c r="M1431" s="41"/>
      <c r="N1431" s="66">
        <f>IFERROR(VLOOKUP(Table49[[#This Row],[ITEM CODE]],Table2[[#All],[Item Code]:[Unit Cost]],10,0),0)</f>
        <v>0</v>
      </c>
      <c r="O1431" s="134">
        <f>IFERROR(VLOOKUP(Table49[[#This Row],[ITEM CODE]],Table2[[#All],[Item Code]:[Unit Cost]],10,0),0)</f>
        <v>0</v>
      </c>
      <c r="P1431" s="56"/>
      <c r="Q1431" s="58"/>
      <c r="R1431" s="58">
        <f>Table49[[#This Row],[QUANTITY]]*Table49[[#This Row],[INV Prices]]</f>
        <v>0</v>
      </c>
      <c r="S1431" s="67"/>
      <c r="V1431" s="41"/>
      <c r="W1431" s="4" t="str">
        <f>IFERROR(VLOOKUP(Table49[[#This Row],[ITEM CODE]],Table2[[Item Code]:[Category ]],6,0),"")</f>
        <v/>
      </c>
      <c r="X1431" s="1" t="str">
        <f>IFERROR(VLOOKUP(Table49[[#This Row],[ITEM CODE]],Table2[[Item Code]:[Sub Category]],7,0),"")</f>
        <v/>
      </c>
      <c r="Y1431" s="68" t="str">
        <f>Table49[[#This Row],[PO Number]]&amp;COUNTIFS($E$5:E1431,E1431)</f>
        <v>0</v>
      </c>
    </row>
    <row r="1432" spans="1:25" ht="14.7" customHeight="1" x14ac:dyDescent="0.3">
      <c r="A1432" s="1" t="str">
        <f>IF(Table49[[#This Row],[ITEM NAME]]="","",ROW()-4)</f>
        <v/>
      </c>
      <c r="B1432" s="68"/>
      <c r="C1432" s="4" t="str">
        <f>IFERROR(VLOOKUP(B1432,Table14[],3,0),"")</f>
        <v/>
      </c>
      <c r="D1432" s="4" t="str">
        <f>IFERROR(VLOOKUP(B1432,Table14[],2,0),"")</f>
        <v/>
      </c>
      <c r="E1432" s="4"/>
      <c r="H1432" s="41" t="str">
        <f>IFERROR(VLOOKUP(Table49[[#This Row],[ITEM CODE]],Table2[[Item Code]:[Master Name]],2,0),"")</f>
        <v/>
      </c>
      <c r="I1432" s="41"/>
      <c r="J1432" s="65" t="str">
        <f>IFERROR(VLOOKUP(Table49[[#This Row],[ITEM CODE]],Table2[[Item Code]:[Master Name]],3,0),"")</f>
        <v/>
      </c>
      <c r="K1432" s="1" t="str">
        <f>IFERROR(VLOOKUP(Table49[[#This Row],[ITEM CODE]],Table2[[Item Code]:[Master Name]],9,0),"")</f>
        <v/>
      </c>
      <c r="L1432" s="1" t="str">
        <f>IFERROR(VLOOKUP(Table49[[#This Row],[ITEM CODE]],Table2[[Item Code]:[Master Name]],8,0),"")</f>
        <v/>
      </c>
      <c r="M1432" s="41"/>
      <c r="N1432" s="66">
        <f>IFERROR(VLOOKUP(Table49[[#This Row],[ITEM CODE]],Table2[[#All],[Item Code]:[Unit Cost]],10,0),0)</f>
        <v>0</v>
      </c>
      <c r="O1432" s="134">
        <f>IFERROR(VLOOKUP(Table49[[#This Row],[ITEM CODE]],Table2[[#All],[Item Code]:[Unit Cost]],10,0),0)</f>
        <v>0</v>
      </c>
      <c r="P1432" s="56"/>
      <c r="Q1432" s="58"/>
      <c r="R1432" s="58">
        <f>Table49[[#This Row],[QUANTITY]]*Table49[[#This Row],[INV Prices]]</f>
        <v>0</v>
      </c>
      <c r="S1432" s="67"/>
      <c r="V1432" s="41"/>
      <c r="W1432" s="4" t="str">
        <f>IFERROR(VLOOKUP(Table49[[#This Row],[ITEM CODE]],Table2[[Item Code]:[Category ]],6,0),"")</f>
        <v/>
      </c>
      <c r="X1432" s="1" t="str">
        <f>IFERROR(VLOOKUP(Table49[[#This Row],[ITEM CODE]],Table2[[Item Code]:[Sub Category]],7,0),"")</f>
        <v/>
      </c>
      <c r="Y1432" s="68" t="str">
        <f>Table49[[#This Row],[PO Number]]&amp;COUNTIFS($E$5:E1432,E1432)</f>
        <v>0</v>
      </c>
    </row>
    <row r="1433" spans="1:25" ht="14.7" customHeight="1" x14ac:dyDescent="0.3">
      <c r="A1433" s="1" t="str">
        <f>IF(Table49[[#This Row],[ITEM NAME]]="","",ROW()-4)</f>
        <v/>
      </c>
      <c r="B1433" s="68"/>
      <c r="C1433" s="4" t="str">
        <f>IFERROR(VLOOKUP(B1433,Table14[],3,0),"")</f>
        <v/>
      </c>
      <c r="D1433" s="4" t="str">
        <f>IFERROR(VLOOKUP(B1433,Table14[],2,0),"")</f>
        <v/>
      </c>
      <c r="E1433" s="4"/>
      <c r="H1433" s="41" t="str">
        <f>IFERROR(VLOOKUP(Table49[[#This Row],[ITEM CODE]],Table2[[Item Code]:[Master Name]],2,0),"")</f>
        <v/>
      </c>
      <c r="I1433" s="41"/>
      <c r="J1433" s="65" t="str">
        <f>IFERROR(VLOOKUP(Table49[[#This Row],[ITEM CODE]],Table2[[Item Code]:[Master Name]],3,0),"")</f>
        <v/>
      </c>
      <c r="K1433" s="1" t="str">
        <f>IFERROR(VLOOKUP(Table49[[#This Row],[ITEM CODE]],Table2[[Item Code]:[Master Name]],9,0),"")</f>
        <v/>
      </c>
      <c r="L1433" s="1" t="str">
        <f>IFERROR(VLOOKUP(Table49[[#This Row],[ITEM CODE]],Table2[[Item Code]:[Master Name]],8,0),"")</f>
        <v/>
      </c>
      <c r="M1433" s="41"/>
      <c r="N1433" s="66">
        <f>IFERROR(VLOOKUP(Table49[[#This Row],[ITEM CODE]],Table2[[#All],[Item Code]:[Unit Cost]],10,0),0)</f>
        <v>0</v>
      </c>
      <c r="O1433" s="134">
        <f>IFERROR(VLOOKUP(Table49[[#This Row],[ITEM CODE]],Table2[[#All],[Item Code]:[Unit Cost]],10,0),0)</f>
        <v>0</v>
      </c>
      <c r="P1433" s="56"/>
      <c r="Q1433" s="58"/>
      <c r="R1433" s="58">
        <f>Table49[[#This Row],[QUANTITY]]*Table49[[#This Row],[INV Prices]]</f>
        <v>0</v>
      </c>
      <c r="S1433" s="67"/>
      <c r="V1433" s="41"/>
      <c r="W1433" s="4" t="str">
        <f>IFERROR(VLOOKUP(Table49[[#This Row],[ITEM CODE]],Table2[[Item Code]:[Category ]],6,0),"")</f>
        <v/>
      </c>
      <c r="X1433" s="1" t="str">
        <f>IFERROR(VLOOKUP(Table49[[#This Row],[ITEM CODE]],Table2[[Item Code]:[Sub Category]],7,0),"")</f>
        <v/>
      </c>
      <c r="Y1433" s="68" t="str">
        <f>Table49[[#This Row],[PO Number]]&amp;COUNTIFS($E$5:E1433,E1433)</f>
        <v>0</v>
      </c>
    </row>
    <row r="1434" spans="1:25" ht="14.7" customHeight="1" x14ac:dyDescent="0.3">
      <c r="A1434" s="1" t="str">
        <f>IF(Table49[[#This Row],[ITEM NAME]]="","",ROW()-4)</f>
        <v/>
      </c>
      <c r="B1434" s="68"/>
      <c r="C1434" s="4" t="str">
        <f>IFERROR(VLOOKUP(B1434,Table14[],3,0),"")</f>
        <v/>
      </c>
      <c r="D1434" s="4" t="str">
        <f>IFERROR(VLOOKUP(B1434,Table14[],2,0),"")</f>
        <v/>
      </c>
      <c r="E1434" s="4"/>
      <c r="H1434" s="41" t="str">
        <f>IFERROR(VLOOKUP(Table49[[#This Row],[ITEM CODE]],Table2[[Item Code]:[Master Name]],2,0),"")</f>
        <v/>
      </c>
      <c r="I1434" s="41"/>
      <c r="J1434" s="65" t="str">
        <f>IFERROR(VLOOKUP(Table49[[#This Row],[ITEM CODE]],Table2[[Item Code]:[Master Name]],3,0),"")</f>
        <v/>
      </c>
      <c r="K1434" s="1" t="str">
        <f>IFERROR(VLOOKUP(Table49[[#This Row],[ITEM CODE]],Table2[[Item Code]:[Master Name]],9,0),"")</f>
        <v/>
      </c>
      <c r="L1434" s="1" t="str">
        <f>IFERROR(VLOOKUP(Table49[[#This Row],[ITEM CODE]],Table2[[Item Code]:[Master Name]],8,0),"")</f>
        <v/>
      </c>
      <c r="M1434" s="41"/>
      <c r="N1434" s="66">
        <f>IFERROR(VLOOKUP(Table49[[#This Row],[ITEM CODE]],Table2[[#All],[Item Code]:[Unit Cost]],10,0),0)</f>
        <v>0</v>
      </c>
      <c r="O1434" s="134">
        <f>IFERROR(VLOOKUP(Table49[[#This Row],[ITEM CODE]],Table2[[#All],[Item Code]:[Unit Cost]],10,0),0)</f>
        <v>0</v>
      </c>
      <c r="P1434" s="56"/>
      <c r="Q1434" s="58"/>
      <c r="R1434" s="58">
        <f>Table49[[#This Row],[QUANTITY]]*Table49[[#This Row],[INV Prices]]</f>
        <v>0</v>
      </c>
      <c r="S1434" s="67"/>
      <c r="V1434" s="41"/>
      <c r="W1434" s="4" t="str">
        <f>IFERROR(VLOOKUP(Table49[[#This Row],[ITEM CODE]],Table2[[Item Code]:[Category ]],6,0),"")</f>
        <v/>
      </c>
      <c r="X1434" s="1" t="str">
        <f>IFERROR(VLOOKUP(Table49[[#This Row],[ITEM CODE]],Table2[[Item Code]:[Sub Category]],7,0),"")</f>
        <v/>
      </c>
      <c r="Y1434" s="68" t="str">
        <f>Table49[[#This Row],[PO Number]]&amp;COUNTIFS($E$5:E1434,E1434)</f>
        <v>0</v>
      </c>
    </row>
    <row r="1435" spans="1:25" ht="14.7" customHeight="1" x14ac:dyDescent="0.3">
      <c r="A1435" s="1" t="str">
        <f>IF(Table49[[#This Row],[ITEM NAME]]="","",ROW()-4)</f>
        <v/>
      </c>
      <c r="B1435" s="68"/>
      <c r="C1435" s="4" t="str">
        <f>IFERROR(VLOOKUP(B1435,Table14[],3,0),"")</f>
        <v/>
      </c>
      <c r="D1435" s="4" t="str">
        <f>IFERROR(VLOOKUP(B1435,Table14[],2,0),"")</f>
        <v/>
      </c>
      <c r="E1435" s="4"/>
      <c r="H1435" s="41" t="str">
        <f>IFERROR(VLOOKUP(Table49[[#This Row],[ITEM CODE]],Table2[[Item Code]:[Master Name]],2,0),"")</f>
        <v/>
      </c>
      <c r="I1435" s="41"/>
      <c r="J1435" s="65" t="str">
        <f>IFERROR(VLOOKUP(Table49[[#This Row],[ITEM CODE]],Table2[[Item Code]:[Master Name]],3,0),"")</f>
        <v/>
      </c>
      <c r="K1435" s="1" t="str">
        <f>IFERROR(VLOOKUP(Table49[[#This Row],[ITEM CODE]],Table2[[Item Code]:[Master Name]],9,0),"")</f>
        <v/>
      </c>
      <c r="L1435" s="1" t="str">
        <f>IFERROR(VLOOKUP(Table49[[#This Row],[ITEM CODE]],Table2[[Item Code]:[Master Name]],8,0),"")</f>
        <v/>
      </c>
      <c r="M1435" s="41"/>
      <c r="N1435" s="66">
        <f>IFERROR(VLOOKUP(Table49[[#This Row],[ITEM CODE]],Table2[[#All],[Item Code]:[Unit Cost]],10,0),0)</f>
        <v>0</v>
      </c>
      <c r="O1435" s="134">
        <f>IFERROR(VLOOKUP(Table49[[#This Row],[ITEM CODE]],Table2[[#All],[Item Code]:[Unit Cost]],10,0),0)</f>
        <v>0</v>
      </c>
      <c r="P1435" s="56"/>
      <c r="Q1435" s="58"/>
      <c r="R1435" s="58">
        <f>Table49[[#This Row],[QUANTITY]]*Table49[[#This Row],[INV Prices]]</f>
        <v>0</v>
      </c>
      <c r="S1435" s="67"/>
      <c r="V1435" s="41"/>
      <c r="W1435" s="4" t="str">
        <f>IFERROR(VLOOKUP(Table49[[#This Row],[ITEM CODE]],Table2[[Item Code]:[Category ]],6,0),"")</f>
        <v/>
      </c>
      <c r="X1435" s="1" t="str">
        <f>IFERROR(VLOOKUP(Table49[[#This Row],[ITEM CODE]],Table2[[Item Code]:[Sub Category]],7,0),"")</f>
        <v/>
      </c>
      <c r="Y1435" s="68" t="str">
        <f>Table49[[#This Row],[PO Number]]&amp;COUNTIFS($E$5:E1435,E1435)</f>
        <v>0</v>
      </c>
    </row>
    <row r="1436" spans="1:25" ht="14.7" customHeight="1" x14ac:dyDescent="0.3">
      <c r="A1436" s="1" t="str">
        <f>IF(Table49[[#This Row],[ITEM NAME]]="","",ROW()-4)</f>
        <v/>
      </c>
      <c r="B1436" s="68"/>
      <c r="C1436" s="4" t="str">
        <f>IFERROR(VLOOKUP(B1436,Table14[],3,0),"")</f>
        <v/>
      </c>
      <c r="D1436" s="4" t="str">
        <f>IFERROR(VLOOKUP(B1436,Table14[],2,0),"")</f>
        <v/>
      </c>
      <c r="E1436" s="4"/>
      <c r="H1436" s="41" t="str">
        <f>IFERROR(VLOOKUP(Table49[[#This Row],[ITEM CODE]],Table2[[Item Code]:[Master Name]],2,0),"")</f>
        <v/>
      </c>
      <c r="I1436" s="41"/>
      <c r="J1436" s="65" t="str">
        <f>IFERROR(VLOOKUP(Table49[[#This Row],[ITEM CODE]],Table2[[Item Code]:[Master Name]],3,0),"")</f>
        <v/>
      </c>
      <c r="K1436" s="1" t="str">
        <f>IFERROR(VLOOKUP(Table49[[#This Row],[ITEM CODE]],Table2[[Item Code]:[Master Name]],9,0),"")</f>
        <v/>
      </c>
      <c r="L1436" s="1" t="str">
        <f>IFERROR(VLOOKUP(Table49[[#This Row],[ITEM CODE]],Table2[[Item Code]:[Master Name]],8,0),"")</f>
        <v/>
      </c>
      <c r="M1436" s="41"/>
      <c r="N1436" s="66">
        <f>IFERROR(VLOOKUP(Table49[[#This Row],[ITEM CODE]],Table2[[#All],[Item Code]:[Unit Cost]],10,0),0)</f>
        <v>0</v>
      </c>
      <c r="O1436" s="134">
        <f>IFERROR(VLOOKUP(Table49[[#This Row],[ITEM CODE]],Table2[[#All],[Item Code]:[Unit Cost]],10,0),0)</f>
        <v>0</v>
      </c>
      <c r="P1436" s="56"/>
      <c r="Q1436" s="58"/>
      <c r="R1436" s="58">
        <f>Table49[[#This Row],[QUANTITY]]*Table49[[#This Row],[INV Prices]]</f>
        <v>0</v>
      </c>
      <c r="S1436" s="67"/>
      <c r="V1436" s="41"/>
      <c r="W1436" s="4" t="str">
        <f>IFERROR(VLOOKUP(Table49[[#This Row],[ITEM CODE]],Table2[[Item Code]:[Category ]],6,0),"")</f>
        <v/>
      </c>
      <c r="X1436" s="1" t="str">
        <f>IFERROR(VLOOKUP(Table49[[#This Row],[ITEM CODE]],Table2[[Item Code]:[Sub Category]],7,0),"")</f>
        <v/>
      </c>
      <c r="Y1436" s="68" t="str">
        <f>Table49[[#This Row],[PO Number]]&amp;COUNTIFS($E$5:E1436,E1436)</f>
        <v>0</v>
      </c>
    </row>
    <row r="1437" spans="1:25" ht="14.7" customHeight="1" x14ac:dyDescent="0.3">
      <c r="A1437" s="1" t="str">
        <f>IF(Table49[[#This Row],[ITEM NAME]]="","",ROW()-4)</f>
        <v/>
      </c>
      <c r="B1437" s="68"/>
      <c r="C1437" s="4" t="str">
        <f>IFERROR(VLOOKUP(B1437,Table14[],3,0),"")</f>
        <v/>
      </c>
      <c r="D1437" s="4" t="str">
        <f>IFERROR(VLOOKUP(B1437,Table14[],2,0),"")</f>
        <v/>
      </c>
      <c r="E1437" s="4"/>
      <c r="H1437" s="41" t="str">
        <f>IFERROR(VLOOKUP(Table49[[#This Row],[ITEM CODE]],Table2[[Item Code]:[Master Name]],2,0),"")</f>
        <v/>
      </c>
      <c r="I1437" s="41"/>
      <c r="J1437" s="65" t="str">
        <f>IFERROR(VLOOKUP(Table49[[#This Row],[ITEM CODE]],Table2[[Item Code]:[Master Name]],3,0),"")</f>
        <v/>
      </c>
      <c r="K1437" s="1" t="str">
        <f>IFERROR(VLOOKUP(Table49[[#This Row],[ITEM CODE]],Table2[[Item Code]:[Master Name]],9,0),"")</f>
        <v/>
      </c>
      <c r="L1437" s="1" t="str">
        <f>IFERROR(VLOOKUP(Table49[[#This Row],[ITEM CODE]],Table2[[Item Code]:[Master Name]],8,0),"")</f>
        <v/>
      </c>
      <c r="M1437" s="41"/>
      <c r="N1437" s="66">
        <f>IFERROR(VLOOKUP(Table49[[#This Row],[ITEM CODE]],Table2[[#All],[Item Code]:[Unit Cost]],10,0),0)</f>
        <v>0</v>
      </c>
      <c r="O1437" s="134">
        <f>IFERROR(VLOOKUP(Table49[[#This Row],[ITEM CODE]],Table2[[#All],[Item Code]:[Unit Cost]],10,0),0)</f>
        <v>0</v>
      </c>
      <c r="P1437" s="56"/>
      <c r="Q1437" s="58"/>
      <c r="R1437" s="58">
        <f>Table49[[#This Row],[QUANTITY]]*Table49[[#This Row],[INV Prices]]</f>
        <v>0</v>
      </c>
      <c r="S1437" s="67"/>
      <c r="V1437" s="41"/>
      <c r="W1437" s="4" t="str">
        <f>IFERROR(VLOOKUP(Table49[[#This Row],[ITEM CODE]],Table2[[Item Code]:[Category ]],6,0),"")</f>
        <v/>
      </c>
      <c r="X1437" s="1" t="str">
        <f>IFERROR(VLOOKUP(Table49[[#This Row],[ITEM CODE]],Table2[[Item Code]:[Sub Category]],7,0),"")</f>
        <v/>
      </c>
      <c r="Y1437" s="68" t="str">
        <f>Table49[[#This Row],[PO Number]]&amp;COUNTIFS($E$5:E1437,E1437)</f>
        <v>0</v>
      </c>
    </row>
    <row r="1438" spans="1:25" ht="14.7" customHeight="1" x14ac:dyDescent="0.3">
      <c r="A1438" s="1" t="str">
        <f>IF(Table49[[#This Row],[ITEM NAME]]="","",ROW()-4)</f>
        <v/>
      </c>
      <c r="B1438" s="68"/>
      <c r="C1438" s="4" t="str">
        <f>IFERROR(VLOOKUP(B1438,Table14[],3,0),"")</f>
        <v/>
      </c>
      <c r="D1438" s="4" t="str">
        <f>IFERROR(VLOOKUP(B1438,Table14[],2,0),"")</f>
        <v/>
      </c>
      <c r="E1438" s="4"/>
      <c r="H1438" s="41" t="str">
        <f>IFERROR(VLOOKUP(Table49[[#This Row],[ITEM CODE]],Table2[[Item Code]:[Master Name]],2,0),"")</f>
        <v/>
      </c>
      <c r="I1438" s="41"/>
      <c r="J1438" s="65" t="str">
        <f>IFERROR(VLOOKUP(Table49[[#This Row],[ITEM CODE]],Table2[[Item Code]:[Master Name]],3,0),"")</f>
        <v/>
      </c>
      <c r="K1438" s="1" t="str">
        <f>IFERROR(VLOOKUP(Table49[[#This Row],[ITEM CODE]],Table2[[Item Code]:[Master Name]],9,0),"")</f>
        <v/>
      </c>
      <c r="L1438" s="1" t="str">
        <f>IFERROR(VLOOKUP(Table49[[#This Row],[ITEM CODE]],Table2[[Item Code]:[Master Name]],8,0),"")</f>
        <v/>
      </c>
      <c r="M1438" s="41"/>
      <c r="N1438" s="66">
        <f>IFERROR(VLOOKUP(Table49[[#This Row],[ITEM CODE]],Table2[[#All],[Item Code]:[Unit Cost]],10,0),0)</f>
        <v>0</v>
      </c>
      <c r="O1438" s="134">
        <f>IFERROR(VLOOKUP(Table49[[#This Row],[ITEM CODE]],Table2[[#All],[Item Code]:[Unit Cost]],10,0),0)</f>
        <v>0</v>
      </c>
      <c r="P1438" s="56"/>
      <c r="Q1438" s="58"/>
      <c r="R1438" s="58">
        <f>Table49[[#This Row],[QUANTITY]]*Table49[[#This Row],[INV Prices]]</f>
        <v>0</v>
      </c>
      <c r="S1438" s="67"/>
      <c r="V1438" s="41"/>
      <c r="W1438" s="4" t="str">
        <f>IFERROR(VLOOKUP(Table49[[#This Row],[ITEM CODE]],Table2[[Item Code]:[Category ]],6,0),"")</f>
        <v/>
      </c>
      <c r="X1438" s="1" t="str">
        <f>IFERROR(VLOOKUP(Table49[[#This Row],[ITEM CODE]],Table2[[Item Code]:[Sub Category]],7,0),"")</f>
        <v/>
      </c>
      <c r="Y1438" s="68" t="str">
        <f>Table49[[#This Row],[PO Number]]&amp;COUNTIFS($E$5:E1438,E1438)</f>
        <v>0</v>
      </c>
    </row>
    <row r="1439" spans="1:25" ht="14.7" customHeight="1" x14ac:dyDescent="0.3">
      <c r="A1439" s="1" t="str">
        <f>IF(Table49[[#This Row],[ITEM NAME]]="","",ROW()-4)</f>
        <v/>
      </c>
      <c r="B1439" s="68"/>
      <c r="C1439" s="4" t="str">
        <f>IFERROR(VLOOKUP(B1439,Table14[],3,0),"")</f>
        <v/>
      </c>
      <c r="D1439" s="4" t="str">
        <f>IFERROR(VLOOKUP(B1439,Table14[],2,0),"")</f>
        <v/>
      </c>
      <c r="E1439" s="4"/>
      <c r="H1439" s="41" t="str">
        <f>IFERROR(VLOOKUP(Table49[[#This Row],[ITEM CODE]],Table2[[Item Code]:[Master Name]],2,0),"")</f>
        <v/>
      </c>
      <c r="I1439" s="41"/>
      <c r="J1439" s="65" t="str">
        <f>IFERROR(VLOOKUP(Table49[[#This Row],[ITEM CODE]],Table2[[Item Code]:[Master Name]],3,0),"")</f>
        <v/>
      </c>
      <c r="K1439" s="1" t="str">
        <f>IFERROR(VLOOKUP(Table49[[#This Row],[ITEM CODE]],Table2[[Item Code]:[Master Name]],9,0),"")</f>
        <v/>
      </c>
      <c r="L1439" s="1" t="str">
        <f>IFERROR(VLOOKUP(Table49[[#This Row],[ITEM CODE]],Table2[[Item Code]:[Master Name]],8,0),"")</f>
        <v/>
      </c>
      <c r="M1439" s="41"/>
      <c r="N1439" s="66">
        <f>IFERROR(VLOOKUP(Table49[[#This Row],[ITEM CODE]],Table2[[#All],[Item Code]:[Unit Cost]],10,0),0)</f>
        <v>0</v>
      </c>
      <c r="O1439" s="134">
        <f>IFERROR(VLOOKUP(Table49[[#This Row],[ITEM CODE]],Table2[[#All],[Item Code]:[Unit Cost]],10,0),0)</f>
        <v>0</v>
      </c>
      <c r="P1439" s="56"/>
      <c r="Q1439" s="58"/>
      <c r="R1439" s="58">
        <f>Table49[[#This Row],[QUANTITY]]*Table49[[#This Row],[INV Prices]]</f>
        <v>0</v>
      </c>
      <c r="S1439" s="67"/>
      <c r="V1439" s="41"/>
      <c r="W1439" s="4" t="str">
        <f>IFERROR(VLOOKUP(Table49[[#This Row],[ITEM CODE]],Table2[[Item Code]:[Category ]],6,0),"")</f>
        <v/>
      </c>
      <c r="X1439" s="1" t="str">
        <f>IFERROR(VLOOKUP(Table49[[#This Row],[ITEM CODE]],Table2[[Item Code]:[Sub Category]],7,0),"")</f>
        <v/>
      </c>
      <c r="Y1439" s="68" t="str">
        <f>Table49[[#This Row],[PO Number]]&amp;COUNTIFS($E$5:E1439,E1439)</f>
        <v>0</v>
      </c>
    </row>
    <row r="1440" spans="1:25" ht="14.7" customHeight="1" x14ac:dyDescent="0.3">
      <c r="A1440" s="1" t="str">
        <f>IF(Table49[[#This Row],[ITEM NAME]]="","",ROW()-4)</f>
        <v/>
      </c>
      <c r="B1440" s="68"/>
      <c r="C1440" s="4" t="str">
        <f>IFERROR(VLOOKUP(B1440,Table14[],3,0),"")</f>
        <v/>
      </c>
      <c r="D1440" s="4" t="str">
        <f>IFERROR(VLOOKUP(B1440,Table14[],2,0),"")</f>
        <v/>
      </c>
      <c r="E1440" s="4"/>
      <c r="H1440" s="41" t="str">
        <f>IFERROR(VLOOKUP(Table49[[#This Row],[ITEM CODE]],Table2[[Item Code]:[Master Name]],2,0),"")</f>
        <v/>
      </c>
      <c r="I1440" s="41"/>
      <c r="J1440" s="65" t="str">
        <f>IFERROR(VLOOKUP(Table49[[#This Row],[ITEM CODE]],Table2[[Item Code]:[Master Name]],3,0),"")</f>
        <v/>
      </c>
      <c r="K1440" s="1" t="str">
        <f>IFERROR(VLOOKUP(Table49[[#This Row],[ITEM CODE]],Table2[[Item Code]:[Master Name]],9,0),"")</f>
        <v/>
      </c>
      <c r="L1440" s="1" t="str">
        <f>IFERROR(VLOOKUP(Table49[[#This Row],[ITEM CODE]],Table2[[Item Code]:[Master Name]],8,0),"")</f>
        <v/>
      </c>
      <c r="M1440" s="41"/>
      <c r="N1440" s="66">
        <f>IFERROR(VLOOKUP(Table49[[#This Row],[ITEM CODE]],Table2[[#All],[Item Code]:[Unit Cost]],10,0),0)</f>
        <v>0</v>
      </c>
      <c r="O1440" s="134">
        <f>IFERROR(VLOOKUP(Table49[[#This Row],[ITEM CODE]],Table2[[#All],[Item Code]:[Unit Cost]],10,0),0)</f>
        <v>0</v>
      </c>
      <c r="P1440" s="56"/>
      <c r="Q1440" s="58"/>
      <c r="R1440" s="58">
        <f>Table49[[#This Row],[QUANTITY]]*Table49[[#This Row],[INV Prices]]</f>
        <v>0</v>
      </c>
      <c r="S1440" s="67"/>
      <c r="V1440" s="41"/>
      <c r="W1440" s="4" t="str">
        <f>IFERROR(VLOOKUP(Table49[[#This Row],[ITEM CODE]],Table2[[Item Code]:[Category ]],6,0),"")</f>
        <v/>
      </c>
      <c r="X1440" s="1" t="str">
        <f>IFERROR(VLOOKUP(Table49[[#This Row],[ITEM CODE]],Table2[[Item Code]:[Sub Category]],7,0),"")</f>
        <v/>
      </c>
      <c r="Y1440" s="68" t="str">
        <f>Table49[[#This Row],[PO Number]]&amp;COUNTIFS($E$5:E1440,E1440)</f>
        <v>0</v>
      </c>
    </row>
    <row r="1441" spans="1:25" ht="14.7" customHeight="1" x14ac:dyDescent="0.3">
      <c r="A1441" s="1" t="str">
        <f>IF(Table49[[#This Row],[ITEM NAME]]="","",ROW()-4)</f>
        <v/>
      </c>
      <c r="B1441" s="68"/>
      <c r="C1441" s="4" t="str">
        <f>IFERROR(VLOOKUP(B1441,Table14[],3,0),"")</f>
        <v/>
      </c>
      <c r="D1441" s="4" t="str">
        <f>IFERROR(VLOOKUP(B1441,Table14[],2,0),"")</f>
        <v/>
      </c>
      <c r="E1441" s="4"/>
      <c r="H1441" s="41" t="str">
        <f>IFERROR(VLOOKUP(Table49[[#This Row],[ITEM CODE]],Table2[[Item Code]:[Master Name]],2,0),"")</f>
        <v/>
      </c>
      <c r="I1441" s="41"/>
      <c r="J1441" s="65" t="str">
        <f>IFERROR(VLOOKUP(Table49[[#This Row],[ITEM CODE]],Table2[[Item Code]:[Master Name]],3,0),"")</f>
        <v/>
      </c>
      <c r="K1441" s="1" t="str">
        <f>IFERROR(VLOOKUP(Table49[[#This Row],[ITEM CODE]],Table2[[Item Code]:[Master Name]],9,0),"")</f>
        <v/>
      </c>
      <c r="L1441" s="1" t="str">
        <f>IFERROR(VLOOKUP(Table49[[#This Row],[ITEM CODE]],Table2[[Item Code]:[Master Name]],8,0),"")</f>
        <v/>
      </c>
      <c r="M1441" s="41"/>
      <c r="N1441" s="66">
        <f>IFERROR(VLOOKUP(Table49[[#This Row],[ITEM CODE]],Table2[[#All],[Item Code]:[Unit Cost]],10,0),0)</f>
        <v>0</v>
      </c>
      <c r="O1441" s="134">
        <f>IFERROR(VLOOKUP(Table49[[#This Row],[ITEM CODE]],Table2[[#All],[Item Code]:[Unit Cost]],10,0),0)</f>
        <v>0</v>
      </c>
      <c r="P1441" s="56"/>
      <c r="Q1441" s="58"/>
      <c r="R1441" s="58">
        <f>Table49[[#This Row],[QUANTITY]]*Table49[[#This Row],[INV Prices]]</f>
        <v>0</v>
      </c>
      <c r="S1441" s="67"/>
      <c r="V1441" s="41"/>
      <c r="W1441" s="4" t="str">
        <f>IFERROR(VLOOKUP(Table49[[#This Row],[ITEM CODE]],Table2[[Item Code]:[Category ]],6,0),"")</f>
        <v/>
      </c>
      <c r="X1441" s="1" t="str">
        <f>IFERROR(VLOOKUP(Table49[[#This Row],[ITEM CODE]],Table2[[Item Code]:[Sub Category]],7,0),"")</f>
        <v/>
      </c>
      <c r="Y1441" s="68" t="str">
        <f>Table49[[#This Row],[PO Number]]&amp;COUNTIFS($E$5:E1441,E1441)</f>
        <v>0</v>
      </c>
    </row>
    <row r="1442" spans="1:25" ht="14.7" customHeight="1" x14ac:dyDescent="0.3">
      <c r="A1442" s="1" t="str">
        <f>IF(Table49[[#This Row],[ITEM NAME]]="","",ROW()-4)</f>
        <v/>
      </c>
      <c r="B1442" s="68"/>
      <c r="C1442" s="4" t="str">
        <f>IFERROR(VLOOKUP(B1442,Table14[],3,0),"")</f>
        <v/>
      </c>
      <c r="D1442" s="4" t="str">
        <f>IFERROR(VLOOKUP(B1442,Table14[],2,0),"")</f>
        <v/>
      </c>
      <c r="E1442" s="4"/>
      <c r="H1442" s="41" t="str">
        <f>IFERROR(VLOOKUP(Table49[[#This Row],[ITEM CODE]],Table2[[Item Code]:[Master Name]],2,0),"")</f>
        <v/>
      </c>
      <c r="I1442" s="41"/>
      <c r="J1442" s="65" t="str">
        <f>IFERROR(VLOOKUP(Table49[[#This Row],[ITEM CODE]],Table2[[Item Code]:[Master Name]],3,0),"")</f>
        <v/>
      </c>
      <c r="K1442" s="1" t="str">
        <f>IFERROR(VLOOKUP(Table49[[#This Row],[ITEM CODE]],Table2[[Item Code]:[Master Name]],9,0),"")</f>
        <v/>
      </c>
      <c r="L1442" s="1" t="str">
        <f>IFERROR(VLOOKUP(Table49[[#This Row],[ITEM CODE]],Table2[[Item Code]:[Master Name]],8,0),"")</f>
        <v/>
      </c>
      <c r="M1442" s="41"/>
      <c r="N1442" s="66">
        <f>IFERROR(VLOOKUP(Table49[[#This Row],[ITEM CODE]],Table2[[#All],[Item Code]:[Unit Cost]],10,0),0)</f>
        <v>0</v>
      </c>
      <c r="O1442" s="134">
        <f>IFERROR(VLOOKUP(Table49[[#This Row],[ITEM CODE]],Table2[[#All],[Item Code]:[Unit Cost]],10,0),0)</f>
        <v>0</v>
      </c>
      <c r="P1442" s="56"/>
      <c r="Q1442" s="58"/>
      <c r="R1442" s="58">
        <f>Table49[[#This Row],[QUANTITY]]*Table49[[#This Row],[INV Prices]]</f>
        <v>0</v>
      </c>
      <c r="S1442" s="67"/>
      <c r="V1442" s="41"/>
      <c r="W1442" s="4" t="str">
        <f>IFERROR(VLOOKUP(Table49[[#This Row],[ITEM CODE]],Table2[[Item Code]:[Category ]],6,0),"")</f>
        <v/>
      </c>
      <c r="X1442" s="1" t="str">
        <f>IFERROR(VLOOKUP(Table49[[#This Row],[ITEM CODE]],Table2[[Item Code]:[Sub Category]],7,0),"")</f>
        <v/>
      </c>
      <c r="Y1442" s="68" t="str">
        <f>Table49[[#This Row],[PO Number]]&amp;COUNTIFS($E$5:E1442,E1442)</f>
        <v>0</v>
      </c>
    </row>
    <row r="1443" spans="1:25" ht="14.7" customHeight="1" x14ac:dyDescent="0.3">
      <c r="A1443" s="1" t="str">
        <f>IF(Table49[[#This Row],[ITEM NAME]]="","",ROW()-4)</f>
        <v/>
      </c>
      <c r="B1443" s="68"/>
      <c r="C1443" s="4" t="str">
        <f>IFERROR(VLOOKUP(B1443,Table14[],3,0),"")</f>
        <v/>
      </c>
      <c r="D1443" s="4" t="str">
        <f>IFERROR(VLOOKUP(B1443,Table14[],2,0),"")</f>
        <v/>
      </c>
      <c r="E1443" s="4"/>
      <c r="H1443" s="41" t="str">
        <f>IFERROR(VLOOKUP(Table49[[#This Row],[ITEM CODE]],Table2[[Item Code]:[Master Name]],2,0),"")</f>
        <v/>
      </c>
      <c r="I1443" s="41"/>
      <c r="J1443" s="65" t="str">
        <f>IFERROR(VLOOKUP(Table49[[#This Row],[ITEM CODE]],Table2[[Item Code]:[Master Name]],3,0),"")</f>
        <v/>
      </c>
      <c r="K1443" s="1" t="str">
        <f>IFERROR(VLOOKUP(Table49[[#This Row],[ITEM CODE]],Table2[[Item Code]:[Master Name]],9,0),"")</f>
        <v/>
      </c>
      <c r="L1443" s="1" t="str">
        <f>IFERROR(VLOOKUP(Table49[[#This Row],[ITEM CODE]],Table2[[Item Code]:[Master Name]],8,0),"")</f>
        <v/>
      </c>
      <c r="M1443" s="41"/>
      <c r="N1443" s="66">
        <f>IFERROR(VLOOKUP(Table49[[#This Row],[ITEM CODE]],Table2[[#All],[Item Code]:[Unit Cost]],10,0),0)</f>
        <v>0</v>
      </c>
      <c r="O1443" s="134">
        <f>IFERROR(VLOOKUP(Table49[[#This Row],[ITEM CODE]],Table2[[#All],[Item Code]:[Unit Cost]],10,0),0)</f>
        <v>0</v>
      </c>
      <c r="P1443" s="56"/>
      <c r="Q1443" s="58"/>
      <c r="R1443" s="58">
        <f>Table49[[#This Row],[QUANTITY]]*Table49[[#This Row],[INV Prices]]</f>
        <v>0</v>
      </c>
      <c r="S1443" s="67"/>
      <c r="V1443" s="41"/>
      <c r="W1443" s="4" t="str">
        <f>IFERROR(VLOOKUP(Table49[[#This Row],[ITEM CODE]],Table2[[Item Code]:[Category ]],6,0),"")</f>
        <v/>
      </c>
      <c r="X1443" s="1" t="str">
        <f>IFERROR(VLOOKUP(Table49[[#This Row],[ITEM CODE]],Table2[[Item Code]:[Sub Category]],7,0),"")</f>
        <v/>
      </c>
      <c r="Y1443" s="68" t="str">
        <f>Table49[[#This Row],[PO Number]]&amp;COUNTIFS($E$5:E1443,E1443)</f>
        <v>0</v>
      </c>
    </row>
    <row r="1444" spans="1:25" ht="14.7" customHeight="1" x14ac:dyDescent="0.3">
      <c r="A1444" s="1" t="str">
        <f>IF(Table49[[#This Row],[ITEM NAME]]="","",ROW()-4)</f>
        <v/>
      </c>
      <c r="B1444" s="68"/>
      <c r="C1444" s="4" t="str">
        <f>IFERROR(VLOOKUP(B1444,Table14[],3,0),"")</f>
        <v/>
      </c>
      <c r="D1444" s="4" t="str">
        <f>IFERROR(VLOOKUP(B1444,Table14[],2,0),"")</f>
        <v/>
      </c>
      <c r="E1444" s="4"/>
      <c r="H1444" s="41" t="str">
        <f>IFERROR(VLOOKUP(Table49[[#This Row],[ITEM CODE]],Table2[[Item Code]:[Master Name]],2,0),"")</f>
        <v/>
      </c>
      <c r="I1444" s="41"/>
      <c r="J1444" s="65" t="str">
        <f>IFERROR(VLOOKUP(Table49[[#This Row],[ITEM CODE]],Table2[[Item Code]:[Master Name]],3,0),"")</f>
        <v/>
      </c>
      <c r="K1444" s="1" t="str">
        <f>IFERROR(VLOOKUP(Table49[[#This Row],[ITEM CODE]],Table2[[Item Code]:[Master Name]],9,0),"")</f>
        <v/>
      </c>
      <c r="L1444" s="1" t="str">
        <f>IFERROR(VLOOKUP(Table49[[#This Row],[ITEM CODE]],Table2[[Item Code]:[Master Name]],8,0),"")</f>
        <v/>
      </c>
      <c r="M1444" s="41"/>
      <c r="N1444" s="66">
        <f>IFERROR(VLOOKUP(Table49[[#This Row],[ITEM CODE]],Table2[[#All],[Item Code]:[Unit Cost]],10,0),0)</f>
        <v>0</v>
      </c>
      <c r="O1444" s="134">
        <f>IFERROR(VLOOKUP(Table49[[#This Row],[ITEM CODE]],Table2[[#All],[Item Code]:[Unit Cost]],10,0),0)</f>
        <v>0</v>
      </c>
      <c r="P1444" s="56"/>
      <c r="Q1444" s="58"/>
      <c r="R1444" s="58">
        <f>Table49[[#This Row],[QUANTITY]]*Table49[[#This Row],[INV Prices]]</f>
        <v>0</v>
      </c>
      <c r="S1444" s="67"/>
      <c r="V1444" s="41"/>
      <c r="W1444" s="4" t="str">
        <f>IFERROR(VLOOKUP(Table49[[#This Row],[ITEM CODE]],Table2[[Item Code]:[Category ]],6,0),"")</f>
        <v/>
      </c>
      <c r="X1444" s="1" t="str">
        <f>IFERROR(VLOOKUP(Table49[[#This Row],[ITEM CODE]],Table2[[Item Code]:[Sub Category]],7,0),"")</f>
        <v/>
      </c>
      <c r="Y1444" s="68" t="str">
        <f>Table49[[#This Row],[PO Number]]&amp;COUNTIFS($E$5:E1444,E1444)</f>
        <v>0</v>
      </c>
    </row>
    <row r="1445" spans="1:25" ht="14.7" customHeight="1" x14ac:dyDescent="0.3">
      <c r="A1445" s="1" t="str">
        <f>IF(Table49[[#This Row],[ITEM NAME]]="","",ROW()-4)</f>
        <v/>
      </c>
      <c r="B1445" s="68"/>
      <c r="C1445" s="4" t="str">
        <f>IFERROR(VLOOKUP(B1445,Table14[],3,0),"")</f>
        <v/>
      </c>
      <c r="D1445" s="4" t="str">
        <f>IFERROR(VLOOKUP(B1445,Table14[],2,0),"")</f>
        <v/>
      </c>
      <c r="E1445" s="4"/>
      <c r="H1445" s="41" t="str">
        <f>IFERROR(VLOOKUP(Table49[[#This Row],[ITEM CODE]],Table2[[Item Code]:[Master Name]],2,0),"")</f>
        <v/>
      </c>
      <c r="I1445" s="41"/>
      <c r="J1445" s="65" t="str">
        <f>IFERROR(VLOOKUP(Table49[[#This Row],[ITEM CODE]],Table2[[Item Code]:[Master Name]],3,0),"")</f>
        <v/>
      </c>
      <c r="K1445" s="1" t="str">
        <f>IFERROR(VLOOKUP(Table49[[#This Row],[ITEM CODE]],Table2[[Item Code]:[Master Name]],9,0),"")</f>
        <v/>
      </c>
      <c r="L1445" s="1" t="str">
        <f>IFERROR(VLOOKUP(Table49[[#This Row],[ITEM CODE]],Table2[[Item Code]:[Master Name]],8,0),"")</f>
        <v/>
      </c>
      <c r="M1445" s="41"/>
      <c r="N1445" s="66">
        <f>IFERROR(VLOOKUP(Table49[[#This Row],[ITEM CODE]],Table2[[#All],[Item Code]:[Unit Cost]],10,0),0)</f>
        <v>0</v>
      </c>
      <c r="O1445" s="134">
        <f>IFERROR(VLOOKUP(Table49[[#This Row],[ITEM CODE]],Table2[[#All],[Item Code]:[Unit Cost]],10,0),0)</f>
        <v>0</v>
      </c>
      <c r="P1445" s="56"/>
      <c r="Q1445" s="58"/>
      <c r="R1445" s="58">
        <f>Table49[[#This Row],[QUANTITY]]*Table49[[#This Row],[INV Prices]]</f>
        <v>0</v>
      </c>
      <c r="S1445" s="67"/>
      <c r="V1445" s="41"/>
      <c r="W1445" s="4" t="str">
        <f>IFERROR(VLOOKUP(Table49[[#This Row],[ITEM CODE]],Table2[[Item Code]:[Category ]],6,0),"")</f>
        <v/>
      </c>
      <c r="X1445" s="1" t="str">
        <f>IFERROR(VLOOKUP(Table49[[#This Row],[ITEM CODE]],Table2[[Item Code]:[Sub Category]],7,0),"")</f>
        <v/>
      </c>
      <c r="Y1445" s="68" t="str">
        <f>Table49[[#This Row],[PO Number]]&amp;COUNTIFS($E$5:E1445,E1445)</f>
        <v>0</v>
      </c>
    </row>
    <row r="1446" spans="1:25" ht="14.7" customHeight="1" x14ac:dyDescent="0.3">
      <c r="A1446" s="1" t="str">
        <f>IF(Table49[[#This Row],[ITEM NAME]]="","",ROW()-4)</f>
        <v/>
      </c>
      <c r="B1446" s="68"/>
      <c r="C1446" s="4" t="str">
        <f>IFERROR(VLOOKUP(B1446,Table14[],3,0),"")</f>
        <v/>
      </c>
      <c r="D1446" s="4" t="str">
        <f>IFERROR(VLOOKUP(B1446,Table14[],2,0),"")</f>
        <v/>
      </c>
      <c r="E1446" s="4"/>
      <c r="H1446" s="41" t="str">
        <f>IFERROR(VLOOKUP(Table49[[#This Row],[ITEM CODE]],Table2[[Item Code]:[Master Name]],2,0),"")</f>
        <v/>
      </c>
      <c r="I1446" s="41"/>
      <c r="J1446" s="65" t="str">
        <f>IFERROR(VLOOKUP(Table49[[#This Row],[ITEM CODE]],Table2[[Item Code]:[Master Name]],3,0),"")</f>
        <v/>
      </c>
      <c r="K1446" s="1" t="str">
        <f>IFERROR(VLOOKUP(Table49[[#This Row],[ITEM CODE]],Table2[[Item Code]:[Master Name]],9,0),"")</f>
        <v/>
      </c>
      <c r="L1446" s="1" t="str">
        <f>IFERROR(VLOOKUP(Table49[[#This Row],[ITEM CODE]],Table2[[Item Code]:[Master Name]],8,0),"")</f>
        <v/>
      </c>
      <c r="M1446" s="41"/>
      <c r="N1446" s="66">
        <f>IFERROR(VLOOKUP(Table49[[#This Row],[ITEM CODE]],Table2[[#All],[Item Code]:[Unit Cost]],10,0),0)</f>
        <v>0</v>
      </c>
      <c r="O1446" s="134">
        <f>IFERROR(VLOOKUP(Table49[[#This Row],[ITEM CODE]],Table2[[#All],[Item Code]:[Unit Cost]],10,0),0)</f>
        <v>0</v>
      </c>
      <c r="P1446" s="56"/>
      <c r="Q1446" s="58"/>
      <c r="R1446" s="58">
        <f>Table49[[#This Row],[QUANTITY]]*Table49[[#This Row],[INV Prices]]</f>
        <v>0</v>
      </c>
      <c r="S1446" s="67"/>
      <c r="V1446" s="41"/>
      <c r="W1446" s="4" t="str">
        <f>IFERROR(VLOOKUP(Table49[[#This Row],[ITEM CODE]],Table2[[Item Code]:[Category ]],6,0),"")</f>
        <v/>
      </c>
      <c r="X1446" s="1" t="str">
        <f>IFERROR(VLOOKUP(Table49[[#This Row],[ITEM CODE]],Table2[[Item Code]:[Sub Category]],7,0),"")</f>
        <v/>
      </c>
      <c r="Y1446" s="68" t="str">
        <f>Table49[[#This Row],[PO Number]]&amp;COUNTIFS($E$5:E1446,E1446)</f>
        <v>0</v>
      </c>
    </row>
    <row r="1447" spans="1:25" ht="14.7" customHeight="1" x14ac:dyDescent="0.3">
      <c r="A1447" s="1" t="str">
        <f>IF(Table49[[#This Row],[ITEM NAME]]="","",ROW()-4)</f>
        <v/>
      </c>
      <c r="B1447" s="68"/>
      <c r="C1447" s="4" t="str">
        <f>IFERROR(VLOOKUP(B1447,Table14[],3,0),"")</f>
        <v/>
      </c>
      <c r="D1447" s="4" t="str">
        <f>IFERROR(VLOOKUP(B1447,Table14[],2,0),"")</f>
        <v/>
      </c>
      <c r="E1447" s="4"/>
      <c r="H1447" s="41" t="str">
        <f>IFERROR(VLOOKUP(Table49[[#This Row],[ITEM CODE]],Table2[[Item Code]:[Master Name]],2,0),"")</f>
        <v/>
      </c>
      <c r="I1447" s="41"/>
      <c r="J1447" s="65" t="str">
        <f>IFERROR(VLOOKUP(Table49[[#This Row],[ITEM CODE]],Table2[[Item Code]:[Master Name]],3,0),"")</f>
        <v/>
      </c>
      <c r="K1447" s="1" t="str">
        <f>IFERROR(VLOOKUP(Table49[[#This Row],[ITEM CODE]],Table2[[Item Code]:[Master Name]],9,0),"")</f>
        <v/>
      </c>
      <c r="L1447" s="1" t="str">
        <f>IFERROR(VLOOKUP(Table49[[#This Row],[ITEM CODE]],Table2[[Item Code]:[Master Name]],8,0),"")</f>
        <v/>
      </c>
      <c r="M1447" s="41"/>
      <c r="N1447" s="66">
        <f>IFERROR(VLOOKUP(Table49[[#This Row],[ITEM CODE]],Table2[[#All],[Item Code]:[Unit Cost]],10,0),0)</f>
        <v>0</v>
      </c>
      <c r="O1447" s="134">
        <f>IFERROR(VLOOKUP(Table49[[#This Row],[ITEM CODE]],Table2[[#All],[Item Code]:[Unit Cost]],10,0),0)</f>
        <v>0</v>
      </c>
      <c r="P1447" s="56"/>
      <c r="Q1447" s="58"/>
      <c r="R1447" s="58">
        <f>Table49[[#This Row],[QUANTITY]]*Table49[[#This Row],[INV Prices]]</f>
        <v>0</v>
      </c>
      <c r="S1447" s="67"/>
      <c r="V1447" s="41"/>
      <c r="W1447" s="4" t="str">
        <f>IFERROR(VLOOKUP(Table49[[#This Row],[ITEM CODE]],Table2[[Item Code]:[Category ]],6,0),"")</f>
        <v/>
      </c>
      <c r="X1447" s="1" t="str">
        <f>IFERROR(VLOOKUP(Table49[[#This Row],[ITEM CODE]],Table2[[Item Code]:[Sub Category]],7,0),"")</f>
        <v/>
      </c>
      <c r="Y1447" s="68" t="str">
        <f>Table49[[#This Row],[PO Number]]&amp;COUNTIFS($E$5:E1447,E1447)</f>
        <v>0</v>
      </c>
    </row>
    <row r="1448" spans="1:25" ht="14.7" customHeight="1" x14ac:dyDescent="0.3">
      <c r="A1448" s="1" t="str">
        <f>IF(Table49[[#This Row],[ITEM NAME]]="","",ROW()-4)</f>
        <v/>
      </c>
      <c r="B1448" s="68"/>
      <c r="C1448" s="4" t="str">
        <f>IFERROR(VLOOKUP(B1448,Table14[],3,0),"")</f>
        <v/>
      </c>
      <c r="D1448" s="4" t="str">
        <f>IFERROR(VLOOKUP(B1448,Table14[],2,0),"")</f>
        <v/>
      </c>
      <c r="E1448" s="4"/>
      <c r="H1448" s="41" t="str">
        <f>IFERROR(VLOOKUP(Table49[[#This Row],[ITEM CODE]],Table2[[Item Code]:[Master Name]],2,0),"")</f>
        <v/>
      </c>
      <c r="I1448" s="41"/>
      <c r="J1448" s="65" t="str">
        <f>IFERROR(VLOOKUP(Table49[[#This Row],[ITEM CODE]],Table2[[Item Code]:[Master Name]],3,0),"")</f>
        <v/>
      </c>
      <c r="K1448" s="1" t="str">
        <f>IFERROR(VLOOKUP(Table49[[#This Row],[ITEM CODE]],Table2[[Item Code]:[Master Name]],9,0),"")</f>
        <v/>
      </c>
      <c r="L1448" s="1" t="str">
        <f>IFERROR(VLOOKUP(Table49[[#This Row],[ITEM CODE]],Table2[[Item Code]:[Master Name]],8,0),"")</f>
        <v/>
      </c>
      <c r="M1448" s="41"/>
      <c r="N1448" s="66">
        <f>IFERROR(VLOOKUP(Table49[[#This Row],[ITEM CODE]],Table2[[#All],[Item Code]:[Unit Cost]],10,0),0)</f>
        <v>0</v>
      </c>
      <c r="O1448" s="134">
        <f>IFERROR(VLOOKUP(Table49[[#This Row],[ITEM CODE]],Table2[[#All],[Item Code]:[Unit Cost]],10,0),0)</f>
        <v>0</v>
      </c>
      <c r="P1448" s="56"/>
      <c r="Q1448" s="58"/>
      <c r="R1448" s="58">
        <f>Table49[[#This Row],[QUANTITY]]*Table49[[#This Row],[INV Prices]]</f>
        <v>0</v>
      </c>
      <c r="S1448" s="67"/>
      <c r="V1448" s="41"/>
      <c r="W1448" s="4" t="str">
        <f>IFERROR(VLOOKUP(Table49[[#This Row],[ITEM CODE]],Table2[[Item Code]:[Category ]],6,0),"")</f>
        <v/>
      </c>
      <c r="X1448" s="1" t="str">
        <f>IFERROR(VLOOKUP(Table49[[#This Row],[ITEM CODE]],Table2[[Item Code]:[Sub Category]],7,0),"")</f>
        <v/>
      </c>
      <c r="Y1448" s="68" t="str">
        <f>Table49[[#This Row],[PO Number]]&amp;COUNTIFS($E$5:E1448,E1448)</f>
        <v>0</v>
      </c>
    </row>
    <row r="1449" spans="1:25" ht="14.7" customHeight="1" x14ac:dyDescent="0.3">
      <c r="A1449" s="1" t="str">
        <f>IF(Table49[[#This Row],[ITEM NAME]]="","",ROW()-4)</f>
        <v/>
      </c>
      <c r="B1449" s="68"/>
      <c r="C1449" s="4" t="str">
        <f>IFERROR(VLOOKUP(B1449,Table14[],3,0),"")</f>
        <v/>
      </c>
      <c r="D1449" s="4" t="str">
        <f>IFERROR(VLOOKUP(B1449,Table14[],2,0),"")</f>
        <v/>
      </c>
      <c r="E1449" s="4"/>
      <c r="H1449" s="41" t="str">
        <f>IFERROR(VLOOKUP(Table49[[#This Row],[ITEM CODE]],Table2[[Item Code]:[Master Name]],2,0),"")</f>
        <v/>
      </c>
      <c r="I1449" s="41"/>
      <c r="J1449" s="65" t="str">
        <f>IFERROR(VLOOKUP(Table49[[#This Row],[ITEM CODE]],Table2[[Item Code]:[Master Name]],3,0),"")</f>
        <v/>
      </c>
      <c r="K1449" s="1" t="str">
        <f>IFERROR(VLOOKUP(Table49[[#This Row],[ITEM CODE]],Table2[[Item Code]:[Master Name]],9,0),"")</f>
        <v/>
      </c>
      <c r="L1449" s="1" t="str">
        <f>IFERROR(VLOOKUP(Table49[[#This Row],[ITEM CODE]],Table2[[Item Code]:[Master Name]],8,0),"")</f>
        <v/>
      </c>
      <c r="M1449" s="41"/>
      <c r="N1449" s="66">
        <f>IFERROR(VLOOKUP(Table49[[#This Row],[ITEM CODE]],Table2[[#All],[Item Code]:[Unit Cost]],10,0),0)</f>
        <v>0</v>
      </c>
      <c r="O1449" s="134">
        <f>IFERROR(VLOOKUP(Table49[[#This Row],[ITEM CODE]],Table2[[#All],[Item Code]:[Unit Cost]],10,0),0)</f>
        <v>0</v>
      </c>
      <c r="P1449" s="56"/>
      <c r="Q1449" s="58"/>
      <c r="R1449" s="58">
        <f>Table49[[#This Row],[QUANTITY]]*Table49[[#This Row],[INV Prices]]</f>
        <v>0</v>
      </c>
      <c r="S1449" s="67"/>
      <c r="V1449" s="41"/>
      <c r="W1449" s="4" t="str">
        <f>IFERROR(VLOOKUP(Table49[[#This Row],[ITEM CODE]],Table2[[Item Code]:[Category ]],6,0),"")</f>
        <v/>
      </c>
      <c r="X1449" s="1" t="str">
        <f>IFERROR(VLOOKUP(Table49[[#This Row],[ITEM CODE]],Table2[[Item Code]:[Sub Category]],7,0),"")</f>
        <v/>
      </c>
      <c r="Y1449" s="68" t="str">
        <f>Table49[[#This Row],[PO Number]]&amp;COUNTIFS($E$5:E1449,E1449)</f>
        <v>0</v>
      </c>
    </row>
    <row r="1450" spans="1:25" ht="14.7" customHeight="1" x14ac:dyDescent="0.3">
      <c r="A1450" s="1" t="str">
        <f>IF(Table49[[#This Row],[ITEM NAME]]="","",ROW()-4)</f>
        <v/>
      </c>
      <c r="B1450" s="68"/>
      <c r="C1450" s="4" t="str">
        <f>IFERROR(VLOOKUP(B1450,Table14[],3,0),"")</f>
        <v/>
      </c>
      <c r="D1450" s="4" t="str">
        <f>IFERROR(VLOOKUP(B1450,Table14[],2,0),"")</f>
        <v/>
      </c>
      <c r="E1450" s="4"/>
      <c r="H1450" s="41" t="str">
        <f>IFERROR(VLOOKUP(Table49[[#This Row],[ITEM CODE]],Table2[[Item Code]:[Master Name]],2,0),"")</f>
        <v/>
      </c>
      <c r="I1450" s="41"/>
      <c r="J1450" s="65" t="str">
        <f>IFERROR(VLOOKUP(Table49[[#This Row],[ITEM CODE]],Table2[[Item Code]:[Master Name]],3,0),"")</f>
        <v/>
      </c>
      <c r="K1450" s="1" t="str">
        <f>IFERROR(VLOOKUP(Table49[[#This Row],[ITEM CODE]],Table2[[Item Code]:[Master Name]],9,0),"")</f>
        <v/>
      </c>
      <c r="L1450" s="1" t="str">
        <f>IFERROR(VLOOKUP(Table49[[#This Row],[ITEM CODE]],Table2[[Item Code]:[Master Name]],8,0),"")</f>
        <v/>
      </c>
      <c r="M1450" s="41"/>
      <c r="N1450" s="66">
        <f>IFERROR(VLOOKUP(Table49[[#This Row],[ITEM CODE]],Table2[[#All],[Item Code]:[Unit Cost]],10,0),0)</f>
        <v>0</v>
      </c>
      <c r="O1450" s="134">
        <f>IFERROR(VLOOKUP(Table49[[#This Row],[ITEM CODE]],Table2[[#All],[Item Code]:[Unit Cost]],10,0),0)</f>
        <v>0</v>
      </c>
      <c r="P1450" s="56"/>
      <c r="Q1450" s="58"/>
      <c r="R1450" s="58">
        <f>Table49[[#This Row],[QUANTITY]]*Table49[[#This Row],[INV Prices]]</f>
        <v>0</v>
      </c>
      <c r="S1450" s="67"/>
      <c r="V1450" s="41"/>
      <c r="W1450" s="4" t="str">
        <f>IFERROR(VLOOKUP(Table49[[#This Row],[ITEM CODE]],Table2[[Item Code]:[Category ]],6,0),"")</f>
        <v/>
      </c>
      <c r="X1450" s="1" t="str">
        <f>IFERROR(VLOOKUP(Table49[[#This Row],[ITEM CODE]],Table2[[Item Code]:[Sub Category]],7,0),"")</f>
        <v/>
      </c>
      <c r="Y1450" s="68" t="str">
        <f>Table49[[#This Row],[PO Number]]&amp;COUNTIFS($E$5:E1450,E1450)</f>
        <v>0</v>
      </c>
    </row>
    <row r="1451" spans="1:25" ht="14.7" customHeight="1" x14ac:dyDescent="0.3">
      <c r="A1451" s="1" t="str">
        <f>IF(Table49[[#This Row],[ITEM NAME]]="","",ROW()-4)</f>
        <v/>
      </c>
      <c r="B1451" s="68"/>
      <c r="C1451" s="4" t="str">
        <f>IFERROR(VLOOKUP(B1451,Table14[],3,0),"")</f>
        <v/>
      </c>
      <c r="D1451" s="4" t="str">
        <f>IFERROR(VLOOKUP(B1451,Table14[],2,0),"")</f>
        <v/>
      </c>
      <c r="E1451" s="4"/>
      <c r="H1451" s="41" t="str">
        <f>IFERROR(VLOOKUP(Table49[[#This Row],[ITEM CODE]],Table2[[Item Code]:[Master Name]],2,0),"")</f>
        <v/>
      </c>
      <c r="I1451" s="41"/>
      <c r="J1451" s="65" t="str">
        <f>IFERROR(VLOOKUP(Table49[[#This Row],[ITEM CODE]],Table2[[Item Code]:[Master Name]],3,0),"")</f>
        <v/>
      </c>
      <c r="K1451" s="1" t="str">
        <f>IFERROR(VLOOKUP(Table49[[#This Row],[ITEM CODE]],Table2[[Item Code]:[Master Name]],9,0),"")</f>
        <v/>
      </c>
      <c r="L1451" s="1" t="str">
        <f>IFERROR(VLOOKUP(Table49[[#This Row],[ITEM CODE]],Table2[[Item Code]:[Master Name]],8,0),"")</f>
        <v/>
      </c>
      <c r="M1451" s="41"/>
      <c r="N1451" s="66">
        <f>IFERROR(VLOOKUP(Table49[[#This Row],[ITEM CODE]],Table2[[#All],[Item Code]:[Unit Cost]],10,0),0)</f>
        <v>0</v>
      </c>
      <c r="O1451" s="134">
        <f>IFERROR(VLOOKUP(Table49[[#This Row],[ITEM CODE]],Table2[[#All],[Item Code]:[Unit Cost]],10,0),0)</f>
        <v>0</v>
      </c>
      <c r="P1451" s="56"/>
      <c r="Q1451" s="58"/>
      <c r="R1451" s="58">
        <f>Table49[[#This Row],[QUANTITY]]*Table49[[#This Row],[INV Prices]]</f>
        <v>0</v>
      </c>
      <c r="S1451" s="67"/>
      <c r="V1451" s="41"/>
      <c r="W1451" s="4" t="str">
        <f>IFERROR(VLOOKUP(Table49[[#This Row],[ITEM CODE]],Table2[[Item Code]:[Category ]],6,0),"")</f>
        <v/>
      </c>
      <c r="X1451" s="1" t="str">
        <f>IFERROR(VLOOKUP(Table49[[#This Row],[ITEM CODE]],Table2[[Item Code]:[Sub Category]],7,0),"")</f>
        <v/>
      </c>
      <c r="Y1451" s="68" t="str">
        <f>Table49[[#This Row],[PO Number]]&amp;COUNTIFS($E$5:E1451,E1451)</f>
        <v>0</v>
      </c>
    </row>
    <row r="1452" spans="1:25" ht="14.7" customHeight="1" x14ac:dyDescent="0.3">
      <c r="A1452" s="1" t="str">
        <f>IF(Table49[[#This Row],[ITEM NAME]]="","",ROW()-4)</f>
        <v/>
      </c>
      <c r="B1452" s="68"/>
      <c r="C1452" s="4" t="str">
        <f>IFERROR(VLOOKUP(B1452,Table14[],3,0),"")</f>
        <v/>
      </c>
      <c r="D1452" s="4" t="str">
        <f>IFERROR(VLOOKUP(B1452,Table14[],2,0),"")</f>
        <v/>
      </c>
      <c r="E1452" s="4"/>
      <c r="H1452" s="41" t="str">
        <f>IFERROR(VLOOKUP(Table49[[#This Row],[ITEM CODE]],Table2[[Item Code]:[Master Name]],2,0),"")</f>
        <v/>
      </c>
      <c r="I1452" s="41"/>
      <c r="J1452" s="65" t="str">
        <f>IFERROR(VLOOKUP(Table49[[#This Row],[ITEM CODE]],Table2[[Item Code]:[Master Name]],3,0),"")</f>
        <v/>
      </c>
      <c r="K1452" s="1" t="str">
        <f>IFERROR(VLOOKUP(Table49[[#This Row],[ITEM CODE]],Table2[[Item Code]:[Master Name]],9,0),"")</f>
        <v/>
      </c>
      <c r="L1452" s="1" t="str">
        <f>IFERROR(VLOOKUP(Table49[[#This Row],[ITEM CODE]],Table2[[Item Code]:[Master Name]],8,0),"")</f>
        <v/>
      </c>
      <c r="M1452" s="41"/>
      <c r="N1452" s="66">
        <f>IFERROR(VLOOKUP(Table49[[#This Row],[ITEM CODE]],Table2[[#All],[Item Code]:[Unit Cost]],10,0),0)</f>
        <v>0</v>
      </c>
      <c r="O1452" s="134">
        <f>IFERROR(VLOOKUP(Table49[[#This Row],[ITEM CODE]],Table2[[#All],[Item Code]:[Unit Cost]],10,0),0)</f>
        <v>0</v>
      </c>
      <c r="P1452" s="56"/>
      <c r="Q1452" s="58"/>
      <c r="R1452" s="58">
        <f>Table49[[#This Row],[QUANTITY]]*Table49[[#This Row],[INV Prices]]</f>
        <v>0</v>
      </c>
      <c r="S1452" s="67"/>
      <c r="V1452" s="41"/>
      <c r="W1452" s="4" t="str">
        <f>IFERROR(VLOOKUP(Table49[[#This Row],[ITEM CODE]],Table2[[Item Code]:[Category ]],6,0),"")</f>
        <v/>
      </c>
      <c r="X1452" s="1" t="str">
        <f>IFERROR(VLOOKUP(Table49[[#This Row],[ITEM CODE]],Table2[[Item Code]:[Sub Category]],7,0),"")</f>
        <v/>
      </c>
      <c r="Y1452" s="68" t="str">
        <f>Table49[[#This Row],[PO Number]]&amp;COUNTIFS($E$5:E1452,E1452)</f>
        <v>0</v>
      </c>
    </row>
    <row r="1453" spans="1:25" ht="14.7" customHeight="1" x14ac:dyDescent="0.3">
      <c r="A1453" s="1" t="str">
        <f>IF(Table49[[#This Row],[ITEM NAME]]="","",ROW()-4)</f>
        <v/>
      </c>
      <c r="B1453" s="68"/>
      <c r="C1453" s="4" t="str">
        <f>IFERROR(VLOOKUP(B1453,Table14[],3,0),"")</f>
        <v/>
      </c>
      <c r="D1453" s="4" t="str">
        <f>IFERROR(VLOOKUP(B1453,Table14[],2,0),"")</f>
        <v/>
      </c>
      <c r="E1453" s="4"/>
      <c r="H1453" s="41" t="str">
        <f>IFERROR(VLOOKUP(Table49[[#This Row],[ITEM CODE]],Table2[[Item Code]:[Master Name]],2,0),"")</f>
        <v/>
      </c>
      <c r="I1453" s="41"/>
      <c r="J1453" s="65" t="str">
        <f>IFERROR(VLOOKUP(Table49[[#This Row],[ITEM CODE]],Table2[[Item Code]:[Master Name]],3,0),"")</f>
        <v/>
      </c>
      <c r="K1453" s="1" t="str">
        <f>IFERROR(VLOOKUP(Table49[[#This Row],[ITEM CODE]],Table2[[Item Code]:[Master Name]],9,0),"")</f>
        <v/>
      </c>
      <c r="L1453" s="1" t="str">
        <f>IFERROR(VLOOKUP(Table49[[#This Row],[ITEM CODE]],Table2[[Item Code]:[Master Name]],8,0),"")</f>
        <v/>
      </c>
      <c r="M1453" s="41"/>
      <c r="N1453" s="66">
        <f>IFERROR(VLOOKUP(Table49[[#This Row],[ITEM CODE]],Table2[[#All],[Item Code]:[Unit Cost]],10,0),0)</f>
        <v>0</v>
      </c>
      <c r="O1453" s="134">
        <f>IFERROR(VLOOKUP(Table49[[#This Row],[ITEM CODE]],Table2[[#All],[Item Code]:[Unit Cost]],10,0),0)</f>
        <v>0</v>
      </c>
      <c r="P1453" s="56"/>
      <c r="Q1453" s="58"/>
      <c r="R1453" s="58">
        <f>Table49[[#This Row],[QUANTITY]]*Table49[[#This Row],[INV Prices]]</f>
        <v>0</v>
      </c>
      <c r="S1453" s="67"/>
      <c r="V1453" s="41"/>
      <c r="W1453" s="4" t="str">
        <f>IFERROR(VLOOKUP(Table49[[#This Row],[ITEM CODE]],Table2[[Item Code]:[Category ]],6,0),"")</f>
        <v/>
      </c>
      <c r="X1453" s="1" t="str">
        <f>IFERROR(VLOOKUP(Table49[[#This Row],[ITEM CODE]],Table2[[Item Code]:[Sub Category]],7,0),"")</f>
        <v/>
      </c>
      <c r="Y1453" s="68" t="str">
        <f>Table49[[#This Row],[PO Number]]&amp;COUNTIFS($E$5:E1453,E1453)</f>
        <v>0</v>
      </c>
    </row>
    <row r="1454" spans="1:25" ht="14.7" customHeight="1" x14ac:dyDescent="0.3">
      <c r="A1454" s="1" t="str">
        <f>IF(Table49[[#This Row],[ITEM NAME]]="","",ROW()-4)</f>
        <v/>
      </c>
      <c r="B1454" s="68"/>
      <c r="C1454" s="4" t="str">
        <f>IFERROR(VLOOKUP(B1454,Table14[],3,0),"")</f>
        <v/>
      </c>
      <c r="D1454" s="4" t="str">
        <f>IFERROR(VLOOKUP(B1454,Table14[],2,0),"")</f>
        <v/>
      </c>
      <c r="E1454" s="4"/>
      <c r="H1454" s="41" t="str">
        <f>IFERROR(VLOOKUP(Table49[[#This Row],[ITEM CODE]],Table2[[Item Code]:[Master Name]],2,0),"")</f>
        <v/>
      </c>
      <c r="I1454" s="41"/>
      <c r="J1454" s="65" t="str">
        <f>IFERROR(VLOOKUP(Table49[[#This Row],[ITEM CODE]],Table2[[Item Code]:[Master Name]],3,0),"")</f>
        <v/>
      </c>
      <c r="K1454" s="1" t="str">
        <f>IFERROR(VLOOKUP(Table49[[#This Row],[ITEM CODE]],Table2[[Item Code]:[Master Name]],9,0),"")</f>
        <v/>
      </c>
      <c r="L1454" s="1" t="str">
        <f>IFERROR(VLOOKUP(Table49[[#This Row],[ITEM CODE]],Table2[[Item Code]:[Master Name]],8,0),"")</f>
        <v/>
      </c>
      <c r="M1454" s="41"/>
      <c r="N1454" s="66">
        <f>IFERROR(VLOOKUP(Table49[[#This Row],[ITEM CODE]],Table2[[#All],[Item Code]:[Unit Cost]],10,0),0)</f>
        <v>0</v>
      </c>
      <c r="O1454" s="134">
        <f>IFERROR(VLOOKUP(Table49[[#This Row],[ITEM CODE]],Table2[[#All],[Item Code]:[Unit Cost]],10,0),0)</f>
        <v>0</v>
      </c>
      <c r="P1454" s="56"/>
      <c r="Q1454" s="58"/>
      <c r="R1454" s="58">
        <f>Table49[[#This Row],[QUANTITY]]*Table49[[#This Row],[INV Prices]]</f>
        <v>0</v>
      </c>
      <c r="S1454" s="67"/>
      <c r="V1454" s="41"/>
      <c r="W1454" s="4" t="str">
        <f>IFERROR(VLOOKUP(Table49[[#This Row],[ITEM CODE]],Table2[[Item Code]:[Category ]],6,0),"")</f>
        <v/>
      </c>
      <c r="X1454" s="1" t="str">
        <f>IFERROR(VLOOKUP(Table49[[#This Row],[ITEM CODE]],Table2[[Item Code]:[Sub Category]],7,0),"")</f>
        <v/>
      </c>
      <c r="Y1454" s="68" t="str">
        <f>Table49[[#This Row],[PO Number]]&amp;COUNTIFS($E$5:E1454,E1454)</f>
        <v>0</v>
      </c>
    </row>
    <row r="1455" spans="1:25" ht="14.7" customHeight="1" x14ac:dyDescent="0.3">
      <c r="A1455" s="1" t="str">
        <f>IF(Table49[[#This Row],[ITEM NAME]]="","",ROW()-4)</f>
        <v/>
      </c>
      <c r="B1455" s="68"/>
      <c r="C1455" s="4" t="str">
        <f>IFERROR(VLOOKUP(B1455,Table14[],3,0),"")</f>
        <v/>
      </c>
      <c r="D1455" s="4" t="str">
        <f>IFERROR(VLOOKUP(B1455,Table14[],2,0),"")</f>
        <v/>
      </c>
      <c r="E1455" s="4"/>
      <c r="H1455" s="41" t="str">
        <f>IFERROR(VLOOKUP(Table49[[#This Row],[ITEM CODE]],Table2[[Item Code]:[Master Name]],2,0),"")</f>
        <v/>
      </c>
      <c r="I1455" s="41"/>
      <c r="J1455" s="65" t="str">
        <f>IFERROR(VLOOKUP(Table49[[#This Row],[ITEM CODE]],Table2[[Item Code]:[Master Name]],3,0),"")</f>
        <v/>
      </c>
      <c r="K1455" s="1" t="str">
        <f>IFERROR(VLOOKUP(Table49[[#This Row],[ITEM CODE]],Table2[[Item Code]:[Master Name]],9,0),"")</f>
        <v/>
      </c>
      <c r="L1455" s="1" t="str">
        <f>IFERROR(VLOOKUP(Table49[[#This Row],[ITEM CODE]],Table2[[Item Code]:[Master Name]],8,0),"")</f>
        <v/>
      </c>
      <c r="M1455" s="41"/>
      <c r="N1455" s="66">
        <f>IFERROR(VLOOKUP(Table49[[#This Row],[ITEM CODE]],Table2[[#All],[Item Code]:[Unit Cost]],10,0),0)</f>
        <v>0</v>
      </c>
      <c r="O1455" s="134">
        <f>IFERROR(VLOOKUP(Table49[[#This Row],[ITEM CODE]],Table2[[#All],[Item Code]:[Unit Cost]],10,0),0)</f>
        <v>0</v>
      </c>
      <c r="P1455" s="56"/>
      <c r="Q1455" s="58"/>
      <c r="R1455" s="58">
        <f>Table49[[#This Row],[QUANTITY]]*Table49[[#This Row],[INV Prices]]</f>
        <v>0</v>
      </c>
      <c r="S1455" s="67"/>
      <c r="V1455" s="41"/>
      <c r="W1455" s="4" t="str">
        <f>IFERROR(VLOOKUP(Table49[[#This Row],[ITEM CODE]],Table2[[Item Code]:[Category ]],6,0),"")</f>
        <v/>
      </c>
      <c r="X1455" s="1" t="str">
        <f>IFERROR(VLOOKUP(Table49[[#This Row],[ITEM CODE]],Table2[[Item Code]:[Sub Category]],7,0),"")</f>
        <v/>
      </c>
      <c r="Y1455" s="68" t="str">
        <f>Table49[[#This Row],[PO Number]]&amp;COUNTIFS($E$5:E1455,E1455)</f>
        <v>0</v>
      </c>
    </row>
    <row r="1456" spans="1:25" ht="14.7" customHeight="1" x14ac:dyDescent="0.3">
      <c r="A1456" s="1" t="str">
        <f>IF(Table49[[#This Row],[ITEM NAME]]="","",ROW()-4)</f>
        <v/>
      </c>
      <c r="B1456" s="68"/>
      <c r="C1456" s="4" t="str">
        <f>IFERROR(VLOOKUP(B1456,Table14[],3,0),"")</f>
        <v/>
      </c>
      <c r="D1456" s="4" t="str">
        <f>IFERROR(VLOOKUP(B1456,Table14[],2,0),"")</f>
        <v/>
      </c>
      <c r="E1456" s="4"/>
      <c r="H1456" s="41" t="str">
        <f>IFERROR(VLOOKUP(Table49[[#This Row],[ITEM CODE]],Table2[[Item Code]:[Master Name]],2,0),"")</f>
        <v/>
      </c>
      <c r="I1456" s="41"/>
      <c r="J1456" s="65" t="str">
        <f>IFERROR(VLOOKUP(Table49[[#This Row],[ITEM CODE]],Table2[[Item Code]:[Master Name]],3,0),"")</f>
        <v/>
      </c>
      <c r="K1456" s="1" t="str">
        <f>IFERROR(VLOOKUP(Table49[[#This Row],[ITEM CODE]],Table2[[Item Code]:[Master Name]],9,0),"")</f>
        <v/>
      </c>
      <c r="L1456" s="1" t="str">
        <f>IFERROR(VLOOKUP(Table49[[#This Row],[ITEM CODE]],Table2[[Item Code]:[Master Name]],8,0),"")</f>
        <v/>
      </c>
      <c r="M1456" s="41"/>
      <c r="N1456" s="66">
        <f>IFERROR(VLOOKUP(Table49[[#This Row],[ITEM CODE]],Table2[[#All],[Item Code]:[Unit Cost]],10,0),0)</f>
        <v>0</v>
      </c>
      <c r="O1456" s="134">
        <f>IFERROR(VLOOKUP(Table49[[#This Row],[ITEM CODE]],Table2[[#All],[Item Code]:[Unit Cost]],10,0),0)</f>
        <v>0</v>
      </c>
      <c r="P1456" s="56"/>
      <c r="Q1456" s="58"/>
      <c r="R1456" s="58">
        <f>Table49[[#This Row],[QUANTITY]]*Table49[[#This Row],[INV Prices]]</f>
        <v>0</v>
      </c>
      <c r="S1456" s="67"/>
      <c r="V1456" s="41"/>
      <c r="W1456" s="4" t="str">
        <f>IFERROR(VLOOKUP(Table49[[#This Row],[ITEM CODE]],Table2[[Item Code]:[Category ]],6,0),"")</f>
        <v/>
      </c>
      <c r="X1456" s="1" t="str">
        <f>IFERROR(VLOOKUP(Table49[[#This Row],[ITEM CODE]],Table2[[Item Code]:[Sub Category]],7,0),"")</f>
        <v/>
      </c>
      <c r="Y1456" s="68" t="str">
        <f>Table49[[#This Row],[PO Number]]&amp;COUNTIFS($E$5:E1456,E1456)</f>
        <v>0</v>
      </c>
    </row>
    <row r="1457" spans="1:25" ht="14.7" customHeight="1" x14ac:dyDescent="0.3">
      <c r="A1457" s="1" t="str">
        <f>IF(Table49[[#This Row],[ITEM NAME]]="","",ROW()-4)</f>
        <v/>
      </c>
      <c r="B1457" s="68"/>
      <c r="C1457" s="4" t="str">
        <f>IFERROR(VLOOKUP(B1457,Table14[],3,0),"")</f>
        <v/>
      </c>
      <c r="D1457" s="4" t="str">
        <f>IFERROR(VLOOKUP(B1457,Table14[],2,0),"")</f>
        <v/>
      </c>
      <c r="E1457" s="4"/>
      <c r="H1457" s="41" t="str">
        <f>IFERROR(VLOOKUP(Table49[[#This Row],[ITEM CODE]],Table2[[Item Code]:[Master Name]],2,0),"")</f>
        <v/>
      </c>
      <c r="I1457" s="41"/>
      <c r="J1457" s="65" t="str">
        <f>IFERROR(VLOOKUP(Table49[[#This Row],[ITEM CODE]],Table2[[Item Code]:[Master Name]],3,0),"")</f>
        <v/>
      </c>
      <c r="K1457" s="1" t="str">
        <f>IFERROR(VLOOKUP(Table49[[#This Row],[ITEM CODE]],Table2[[Item Code]:[Master Name]],9,0),"")</f>
        <v/>
      </c>
      <c r="L1457" s="1" t="str">
        <f>IFERROR(VLOOKUP(Table49[[#This Row],[ITEM CODE]],Table2[[Item Code]:[Master Name]],8,0),"")</f>
        <v/>
      </c>
      <c r="M1457" s="41"/>
      <c r="N1457" s="66">
        <f>IFERROR(VLOOKUP(Table49[[#This Row],[ITEM CODE]],Table2[[#All],[Item Code]:[Unit Cost]],10,0),0)</f>
        <v>0</v>
      </c>
      <c r="O1457" s="134">
        <f>IFERROR(VLOOKUP(Table49[[#This Row],[ITEM CODE]],Table2[[#All],[Item Code]:[Unit Cost]],10,0),0)</f>
        <v>0</v>
      </c>
      <c r="P1457" s="56"/>
      <c r="Q1457" s="58"/>
      <c r="R1457" s="58">
        <f>Table49[[#This Row],[QUANTITY]]*Table49[[#This Row],[INV Prices]]</f>
        <v>0</v>
      </c>
      <c r="S1457" s="67"/>
      <c r="V1457" s="41"/>
      <c r="W1457" s="4" t="str">
        <f>IFERROR(VLOOKUP(Table49[[#This Row],[ITEM CODE]],Table2[[Item Code]:[Category ]],6,0),"")</f>
        <v/>
      </c>
      <c r="X1457" s="1" t="str">
        <f>IFERROR(VLOOKUP(Table49[[#This Row],[ITEM CODE]],Table2[[Item Code]:[Sub Category]],7,0),"")</f>
        <v/>
      </c>
      <c r="Y1457" s="68" t="str">
        <f>Table49[[#This Row],[PO Number]]&amp;COUNTIFS($E$5:E1457,E1457)</f>
        <v>0</v>
      </c>
    </row>
    <row r="1458" spans="1:25" ht="14.7" customHeight="1" x14ac:dyDescent="0.3">
      <c r="A1458" s="1" t="str">
        <f>IF(Table49[[#This Row],[ITEM NAME]]="","",ROW()-4)</f>
        <v/>
      </c>
      <c r="B1458" s="68"/>
      <c r="C1458" s="4" t="str">
        <f>IFERROR(VLOOKUP(B1458,Table14[],3,0),"")</f>
        <v/>
      </c>
      <c r="D1458" s="4" t="str">
        <f>IFERROR(VLOOKUP(B1458,Table14[],2,0),"")</f>
        <v/>
      </c>
      <c r="E1458" s="4"/>
      <c r="H1458" s="41" t="str">
        <f>IFERROR(VLOOKUP(Table49[[#This Row],[ITEM CODE]],Table2[[Item Code]:[Master Name]],2,0),"")</f>
        <v/>
      </c>
      <c r="I1458" s="41"/>
      <c r="J1458" s="65" t="str">
        <f>IFERROR(VLOOKUP(Table49[[#This Row],[ITEM CODE]],Table2[[Item Code]:[Master Name]],3,0),"")</f>
        <v/>
      </c>
      <c r="K1458" s="1" t="str">
        <f>IFERROR(VLOOKUP(Table49[[#This Row],[ITEM CODE]],Table2[[Item Code]:[Master Name]],9,0),"")</f>
        <v/>
      </c>
      <c r="L1458" s="1" t="str">
        <f>IFERROR(VLOOKUP(Table49[[#This Row],[ITEM CODE]],Table2[[Item Code]:[Master Name]],8,0),"")</f>
        <v/>
      </c>
      <c r="M1458" s="41"/>
      <c r="N1458" s="66">
        <f>IFERROR(VLOOKUP(Table49[[#This Row],[ITEM CODE]],Table2[[#All],[Item Code]:[Unit Cost]],10,0),0)</f>
        <v>0</v>
      </c>
      <c r="O1458" s="134">
        <f>IFERROR(VLOOKUP(Table49[[#This Row],[ITEM CODE]],Table2[[#All],[Item Code]:[Unit Cost]],10,0),0)</f>
        <v>0</v>
      </c>
      <c r="P1458" s="56"/>
      <c r="Q1458" s="58"/>
      <c r="R1458" s="58">
        <f>Table49[[#This Row],[QUANTITY]]*Table49[[#This Row],[INV Prices]]</f>
        <v>0</v>
      </c>
      <c r="S1458" s="67"/>
      <c r="V1458" s="41"/>
      <c r="W1458" s="4" t="str">
        <f>IFERROR(VLOOKUP(Table49[[#This Row],[ITEM CODE]],Table2[[Item Code]:[Category ]],6,0),"")</f>
        <v/>
      </c>
      <c r="X1458" s="1" t="str">
        <f>IFERROR(VLOOKUP(Table49[[#This Row],[ITEM CODE]],Table2[[Item Code]:[Sub Category]],7,0),"")</f>
        <v/>
      </c>
      <c r="Y1458" s="68" t="str">
        <f>Table49[[#This Row],[PO Number]]&amp;COUNTIFS($E$5:E1458,E1458)</f>
        <v>0</v>
      </c>
    </row>
    <row r="1459" spans="1:25" ht="14.7" customHeight="1" x14ac:dyDescent="0.3">
      <c r="A1459" s="1" t="str">
        <f>IF(Table49[[#This Row],[ITEM NAME]]="","",ROW()-4)</f>
        <v/>
      </c>
      <c r="B1459" s="68"/>
      <c r="C1459" s="4" t="str">
        <f>IFERROR(VLOOKUP(B1459,Table14[],3,0),"")</f>
        <v/>
      </c>
      <c r="D1459" s="4" t="str">
        <f>IFERROR(VLOOKUP(B1459,Table14[],2,0),"")</f>
        <v/>
      </c>
      <c r="E1459" s="4"/>
      <c r="H1459" s="41" t="str">
        <f>IFERROR(VLOOKUP(Table49[[#This Row],[ITEM CODE]],Table2[[Item Code]:[Master Name]],2,0),"")</f>
        <v/>
      </c>
      <c r="I1459" s="41"/>
      <c r="J1459" s="65" t="str">
        <f>IFERROR(VLOOKUP(Table49[[#This Row],[ITEM CODE]],Table2[[Item Code]:[Master Name]],3,0),"")</f>
        <v/>
      </c>
      <c r="K1459" s="1" t="str">
        <f>IFERROR(VLOOKUP(Table49[[#This Row],[ITEM CODE]],Table2[[Item Code]:[Master Name]],9,0),"")</f>
        <v/>
      </c>
      <c r="L1459" s="1" t="str">
        <f>IFERROR(VLOOKUP(Table49[[#This Row],[ITEM CODE]],Table2[[Item Code]:[Master Name]],8,0),"")</f>
        <v/>
      </c>
      <c r="M1459" s="41"/>
      <c r="N1459" s="66">
        <f>IFERROR(VLOOKUP(Table49[[#This Row],[ITEM CODE]],Table2[[#All],[Item Code]:[Unit Cost]],10,0),0)</f>
        <v>0</v>
      </c>
      <c r="O1459" s="134">
        <f>IFERROR(VLOOKUP(Table49[[#This Row],[ITEM CODE]],Table2[[#All],[Item Code]:[Unit Cost]],10,0),0)</f>
        <v>0</v>
      </c>
      <c r="P1459" s="56"/>
      <c r="Q1459" s="58"/>
      <c r="R1459" s="58">
        <f>Table49[[#This Row],[QUANTITY]]*Table49[[#This Row],[INV Prices]]</f>
        <v>0</v>
      </c>
      <c r="S1459" s="67"/>
      <c r="V1459" s="41"/>
      <c r="W1459" s="4" t="str">
        <f>IFERROR(VLOOKUP(Table49[[#This Row],[ITEM CODE]],Table2[[Item Code]:[Category ]],6,0),"")</f>
        <v/>
      </c>
      <c r="X1459" s="1" t="str">
        <f>IFERROR(VLOOKUP(Table49[[#This Row],[ITEM CODE]],Table2[[Item Code]:[Sub Category]],7,0),"")</f>
        <v/>
      </c>
      <c r="Y1459" s="68" t="str">
        <f>Table49[[#This Row],[PO Number]]&amp;COUNTIFS($E$5:E1459,E1459)</f>
        <v>0</v>
      </c>
    </row>
    <row r="1460" spans="1:25" ht="14.7" customHeight="1" x14ac:dyDescent="0.3">
      <c r="A1460" s="1" t="str">
        <f>IF(Table49[[#This Row],[ITEM NAME]]="","",ROW()-4)</f>
        <v/>
      </c>
      <c r="B1460" s="68"/>
      <c r="C1460" s="4" t="str">
        <f>IFERROR(VLOOKUP(B1460,Table14[],3,0),"")</f>
        <v/>
      </c>
      <c r="D1460" s="4" t="str">
        <f>IFERROR(VLOOKUP(B1460,Table14[],2,0),"")</f>
        <v/>
      </c>
      <c r="E1460" s="4"/>
      <c r="H1460" s="41" t="str">
        <f>IFERROR(VLOOKUP(Table49[[#This Row],[ITEM CODE]],Table2[[Item Code]:[Master Name]],2,0),"")</f>
        <v/>
      </c>
      <c r="I1460" s="41"/>
      <c r="J1460" s="65" t="str">
        <f>IFERROR(VLOOKUP(Table49[[#This Row],[ITEM CODE]],Table2[[Item Code]:[Master Name]],3,0),"")</f>
        <v/>
      </c>
      <c r="K1460" s="1" t="str">
        <f>IFERROR(VLOOKUP(Table49[[#This Row],[ITEM CODE]],Table2[[Item Code]:[Master Name]],9,0),"")</f>
        <v/>
      </c>
      <c r="L1460" s="1" t="str">
        <f>IFERROR(VLOOKUP(Table49[[#This Row],[ITEM CODE]],Table2[[Item Code]:[Master Name]],8,0),"")</f>
        <v/>
      </c>
      <c r="M1460" s="41"/>
      <c r="N1460" s="66">
        <f>IFERROR(VLOOKUP(Table49[[#This Row],[ITEM CODE]],Table2[[#All],[Item Code]:[Unit Cost]],10,0),0)</f>
        <v>0</v>
      </c>
      <c r="O1460" s="134">
        <f>IFERROR(VLOOKUP(Table49[[#This Row],[ITEM CODE]],Table2[[#All],[Item Code]:[Unit Cost]],10,0),0)</f>
        <v>0</v>
      </c>
      <c r="P1460" s="56"/>
      <c r="Q1460" s="58"/>
      <c r="R1460" s="58">
        <f>Table49[[#This Row],[QUANTITY]]*Table49[[#This Row],[INV Prices]]</f>
        <v>0</v>
      </c>
      <c r="S1460" s="67"/>
      <c r="V1460" s="41"/>
      <c r="W1460" s="4" t="str">
        <f>IFERROR(VLOOKUP(Table49[[#This Row],[ITEM CODE]],Table2[[Item Code]:[Category ]],6,0),"")</f>
        <v/>
      </c>
      <c r="X1460" s="1" t="str">
        <f>IFERROR(VLOOKUP(Table49[[#This Row],[ITEM CODE]],Table2[[Item Code]:[Sub Category]],7,0),"")</f>
        <v/>
      </c>
      <c r="Y1460" s="68" t="str">
        <f>Table49[[#This Row],[PO Number]]&amp;COUNTIFS($E$5:E1460,E1460)</f>
        <v>0</v>
      </c>
    </row>
    <row r="1461" spans="1:25" ht="14.7" customHeight="1" x14ac:dyDescent="0.3">
      <c r="A1461" s="1" t="str">
        <f>IF(Table49[[#This Row],[ITEM NAME]]="","",ROW()-4)</f>
        <v/>
      </c>
      <c r="B1461" s="68"/>
      <c r="C1461" s="4" t="str">
        <f>IFERROR(VLOOKUP(B1461,Table14[],3,0),"")</f>
        <v/>
      </c>
      <c r="D1461" s="4" t="str">
        <f>IFERROR(VLOOKUP(B1461,Table14[],2,0),"")</f>
        <v/>
      </c>
      <c r="E1461" s="4"/>
      <c r="H1461" s="41" t="str">
        <f>IFERROR(VLOOKUP(Table49[[#This Row],[ITEM CODE]],Table2[[Item Code]:[Master Name]],2,0),"")</f>
        <v/>
      </c>
      <c r="I1461" s="41"/>
      <c r="J1461" s="65" t="str">
        <f>IFERROR(VLOOKUP(Table49[[#This Row],[ITEM CODE]],Table2[[Item Code]:[Master Name]],3,0),"")</f>
        <v/>
      </c>
      <c r="K1461" s="1" t="str">
        <f>IFERROR(VLOOKUP(Table49[[#This Row],[ITEM CODE]],Table2[[Item Code]:[Master Name]],9,0),"")</f>
        <v/>
      </c>
      <c r="L1461" s="1" t="str">
        <f>IFERROR(VLOOKUP(Table49[[#This Row],[ITEM CODE]],Table2[[Item Code]:[Master Name]],8,0),"")</f>
        <v/>
      </c>
      <c r="M1461" s="41"/>
      <c r="N1461" s="66">
        <f>IFERROR(VLOOKUP(Table49[[#This Row],[ITEM CODE]],Table2[[#All],[Item Code]:[Unit Cost]],10,0),0)</f>
        <v>0</v>
      </c>
      <c r="O1461" s="134">
        <f>IFERROR(VLOOKUP(Table49[[#This Row],[ITEM CODE]],Table2[[#All],[Item Code]:[Unit Cost]],10,0),0)</f>
        <v>0</v>
      </c>
      <c r="P1461" s="56"/>
      <c r="Q1461" s="58"/>
      <c r="R1461" s="58">
        <f>Table49[[#This Row],[QUANTITY]]*Table49[[#This Row],[INV Prices]]</f>
        <v>0</v>
      </c>
      <c r="S1461" s="67"/>
      <c r="V1461" s="41"/>
      <c r="W1461" s="4" t="str">
        <f>IFERROR(VLOOKUP(Table49[[#This Row],[ITEM CODE]],Table2[[Item Code]:[Category ]],6,0),"")</f>
        <v/>
      </c>
      <c r="X1461" s="1" t="str">
        <f>IFERROR(VLOOKUP(Table49[[#This Row],[ITEM CODE]],Table2[[Item Code]:[Sub Category]],7,0),"")</f>
        <v/>
      </c>
      <c r="Y1461" s="68" t="str">
        <f>Table49[[#This Row],[PO Number]]&amp;COUNTIFS($E$5:E1461,E1461)</f>
        <v>0</v>
      </c>
    </row>
    <row r="1462" spans="1:25" ht="14.7" customHeight="1" x14ac:dyDescent="0.3">
      <c r="A1462" s="1" t="str">
        <f>IF(Table49[[#This Row],[ITEM NAME]]="","",ROW()-4)</f>
        <v/>
      </c>
      <c r="B1462" s="68"/>
      <c r="C1462" s="4" t="str">
        <f>IFERROR(VLOOKUP(B1462,Table14[],3,0),"")</f>
        <v/>
      </c>
      <c r="D1462" s="4" t="str">
        <f>IFERROR(VLOOKUP(B1462,Table14[],2,0),"")</f>
        <v/>
      </c>
      <c r="E1462" s="4"/>
      <c r="H1462" s="41" t="str">
        <f>IFERROR(VLOOKUP(Table49[[#This Row],[ITEM CODE]],Table2[[Item Code]:[Master Name]],2,0),"")</f>
        <v/>
      </c>
      <c r="I1462" s="41"/>
      <c r="J1462" s="65" t="str">
        <f>IFERROR(VLOOKUP(Table49[[#This Row],[ITEM CODE]],Table2[[Item Code]:[Master Name]],3,0),"")</f>
        <v/>
      </c>
      <c r="K1462" s="1" t="str">
        <f>IFERROR(VLOOKUP(Table49[[#This Row],[ITEM CODE]],Table2[[Item Code]:[Master Name]],9,0),"")</f>
        <v/>
      </c>
      <c r="L1462" s="1" t="str">
        <f>IFERROR(VLOOKUP(Table49[[#This Row],[ITEM CODE]],Table2[[Item Code]:[Master Name]],8,0),"")</f>
        <v/>
      </c>
      <c r="M1462" s="41"/>
      <c r="N1462" s="66">
        <f>IFERROR(VLOOKUP(Table49[[#This Row],[ITEM CODE]],Table2[[#All],[Item Code]:[Unit Cost]],10,0),0)</f>
        <v>0</v>
      </c>
      <c r="O1462" s="134">
        <f>IFERROR(VLOOKUP(Table49[[#This Row],[ITEM CODE]],Table2[[#All],[Item Code]:[Unit Cost]],10,0),0)</f>
        <v>0</v>
      </c>
      <c r="P1462" s="56"/>
      <c r="Q1462" s="58"/>
      <c r="R1462" s="58">
        <f>Table49[[#This Row],[QUANTITY]]*Table49[[#This Row],[INV Prices]]</f>
        <v>0</v>
      </c>
      <c r="S1462" s="67"/>
      <c r="V1462" s="41"/>
      <c r="W1462" s="4" t="str">
        <f>IFERROR(VLOOKUP(Table49[[#This Row],[ITEM CODE]],Table2[[Item Code]:[Category ]],6,0),"")</f>
        <v/>
      </c>
      <c r="X1462" s="1" t="str">
        <f>IFERROR(VLOOKUP(Table49[[#This Row],[ITEM CODE]],Table2[[Item Code]:[Sub Category]],7,0),"")</f>
        <v/>
      </c>
      <c r="Y1462" s="68" t="str">
        <f>Table49[[#This Row],[PO Number]]&amp;COUNTIFS($E$5:E1462,E1462)</f>
        <v>0</v>
      </c>
    </row>
    <row r="1463" spans="1:25" ht="14.7" customHeight="1" x14ac:dyDescent="0.3">
      <c r="A1463" s="1" t="str">
        <f>IF(Table49[[#This Row],[ITEM NAME]]="","",ROW()-4)</f>
        <v/>
      </c>
      <c r="B1463" s="68"/>
      <c r="C1463" s="4" t="str">
        <f>IFERROR(VLOOKUP(B1463,Table14[],3,0),"")</f>
        <v/>
      </c>
      <c r="D1463" s="4" t="str">
        <f>IFERROR(VLOOKUP(B1463,Table14[],2,0),"")</f>
        <v/>
      </c>
      <c r="E1463" s="4"/>
      <c r="H1463" s="41" t="str">
        <f>IFERROR(VLOOKUP(Table49[[#This Row],[ITEM CODE]],Table2[[Item Code]:[Master Name]],2,0),"")</f>
        <v/>
      </c>
      <c r="I1463" s="41"/>
      <c r="J1463" s="65" t="str">
        <f>IFERROR(VLOOKUP(Table49[[#This Row],[ITEM CODE]],Table2[[Item Code]:[Master Name]],3,0),"")</f>
        <v/>
      </c>
      <c r="K1463" s="1" t="str">
        <f>IFERROR(VLOOKUP(Table49[[#This Row],[ITEM CODE]],Table2[[Item Code]:[Master Name]],9,0),"")</f>
        <v/>
      </c>
      <c r="L1463" s="1" t="str">
        <f>IFERROR(VLOOKUP(Table49[[#This Row],[ITEM CODE]],Table2[[Item Code]:[Master Name]],8,0),"")</f>
        <v/>
      </c>
      <c r="M1463" s="41"/>
      <c r="N1463" s="66">
        <f>IFERROR(VLOOKUP(Table49[[#This Row],[ITEM CODE]],Table2[[#All],[Item Code]:[Unit Cost]],10,0),0)</f>
        <v>0</v>
      </c>
      <c r="O1463" s="134">
        <f>IFERROR(VLOOKUP(Table49[[#This Row],[ITEM CODE]],Table2[[#All],[Item Code]:[Unit Cost]],10,0),0)</f>
        <v>0</v>
      </c>
      <c r="P1463" s="56"/>
      <c r="Q1463" s="58"/>
      <c r="R1463" s="58">
        <f>Table49[[#This Row],[QUANTITY]]*Table49[[#This Row],[INV Prices]]</f>
        <v>0</v>
      </c>
      <c r="S1463" s="67"/>
      <c r="V1463" s="41"/>
      <c r="W1463" s="4" t="str">
        <f>IFERROR(VLOOKUP(Table49[[#This Row],[ITEM CODE]],Table2[[Item Code]:[Category ]],6,0),"")</f>
        <v/>
      </c>
      <c r="X1463" s="1" t="str">
        <f>IFERROR(VLOOKUP(Table49[[#This Row],[ITEM CODE]],Table2[[Item Code]:[Sub Category]],7,0),"")</f>
        <v/>
      </c>
      <c r="Y1463" s="68" t="str">
        <f>Table49[[#This Row],[PO Number]]&amp;COUNTIFS($E$5:E1463,E1463)</f>
        <v>0</v>
      </c>
    </row>
    <row r="1464" spans="1:25" ht="14.7" customHeight="1" x14ac:dyDescent="0.3">
      <c r="A1464" s="1" t="str">
        <f>IF(Table49[[#This Row],[ITEM NAME]]="","",ROW()-4)</f>
        <v/>
      </c>
      <c r="B1464" s="68"/>
      <c r="C1464" s="4" t="str">
        <f>IFERROR(VLOOKUP(B1464,Table14[],3,0),"")</f>
        <v/>
      </c>
      <c r="D1464" s="4" t="str">
        <f>IFERROR(VLOOKUP(B1464,Table14[],2,0),"")</f>
        <v/>
      </c>
      <c r="E1464" s="4"/>
      <c r="H1464" s="41" t="str">
        <f>IFERROR(VLOOKUP(Table49[[#This Row],[ITEM CODE]],Table2[[Item Code]:[Master Name]],2,0),"")</f>
        <v/>
      </c>
      <c r="I1464" s="41"/>
      <c r="J1464" s="65" t="str">
        <f>IFERROR(VLOOKUP(Table49[[#This Row],[ITEM CODE]],Table2[[Item Code]:[Master Name]],3,0),"")</f>
        <v/>
      </c>
      <c r="K1464" s="1" t="str">
        <f>IFERROR(VLOOKUP(Table49[[#This Row],[ITEM CODE]],Table2[[Item Code]:[Master Name]],9,0),"")</f>
        <v/>
      </c>
      <c r="L1464" s="1" t="str">
        <f>IFERROR(VLOOKUP(Table49[[#This Row],[ITEM CODE]],Table2[[Item Code]:[Master Name]],8,0),"")</f>
        <v/>
      </c>
      <c r="M1464" s="41"/>
      <c r="N1464" s="66">
        <f>IFERROR(VLOOKUP(Table49[[#This Row],[ITEM CODE]],Table2[[#All],[Item Code]:[Unit Cost]],10,0),0)</f>
        <v>0</v>
      </c>
      <c r="O1464" s="134">
        <f>IFERROR(VLOOKUP(Table49[[#This Row],[ITEM CODE]],Table2[[#All],[Item Code]:[Unit Cost]],10,0),0)</f>
        <v>0</v>
      </c>
      <c r="P1464" s="56"/>
      <c r="Q1464" s="58"/>
      <c r="R1464" s="58">
        <f>Table49[[#This Row],[QUANTITY]]*Table49[[#This Row],[INV Prices]]</f>
        <v>0</v>
      </c>
      <c r="S1464" s="67"/>
      <c r="V1464" s="41"/>
      <c r="W1464" s="4" t="str">
        <f>IFERROR(VLOOKUP(Table49[[#This Row],[ITEM CODE]],Table2[[Item Code]:[Category ]],6,0),"")</f>
        <v/>
      </c>
      <c r="X1464" s="1" t="str">
        <f>IFERROR(VLOOKUP(Table49[[#This Row],[ITEM CODE]],Table2[[Item Code]:[Sub Category]],7,0),"")</f>
        <v/>
      </c>
      <c r="Y1464" s="68" t="str">
        <f>Table49[[#This Row],[PO Number]]&amp;COUNTIFS($E$5:E1464,E1464)</f>
        <v>0</v>
      </c>
    </row>
    <row r="1465" spans="1:25" ht="14.7" customHeight="1" x14ac:dyDescent="0.3">
      <c r="A1465" s="1" t="str">
        <f>IF(Table49[[#This Row],[ITEM NAME]]="","",ROW()-4)</f>
        <v/>
      </c>
      <c r="B1465" s="68"/>
      <c r="C1465" s="4" t="str">
        <f>IFERROR(VLOOKUP(B1465,Table14[],3,0),"")</f>
        <v/>
      </c>
      <c r="D1465" s="4" t="str">
        <f>IFERROR(VLOOKUP(B1465,Table14[],2,0),"")</f>
        <v/>
      </c>
      <c r="E1465" s="4"/>
      <c r="H1465" s="41" t="str">
        <f>IFERROR(VLOOKUP(Table49[[#This Row],[ITEM CODE]],Table2[[Item Code]:[Master Name]],2,0),"")</f>
        <v/>
      </c>
      <c r="I1465" s="41"/>
      <c r="J1465" s="65" t="str">
        <f>IFERROR(VLOOKUP(Table49[[#This Row],[ITEM CODE]],Table2[[Item Code]:[Master Name]],3,0),"")</f>
        <v/>
      </c>
      <c r="K1465" s="1" t="str">
        <f>IFERROR(VLOOKUP(Table49[[#This Row],[ITEM CODE]],Table2[[Item Code]:[Master Name]],9,0),"")</f>
        <v/>
      </c>
      <c r="L1465" s="1" t="str">
        <f>IFERROR(VLOOKUP(Table49[[#This Row],[ITEM CODE]],Table2[[Item Code]:[Master Name]],8,0),"")</f>
        <v/>
      </c>
      <c r="M1465" s="41"/>
      <c r="N1465" s="66">
        <f>IFERROR(VLOOKUP(Table49[[#This Row],[ITEM CODE]],Table2[[#All],[Item Code]:[Unit Cost]],10,0),0)</f>
        <v>0</v>
      </c>
      <c r="O1465" s="134">
        <f>IFERROR(VLOOKUP(Table49[[#This Row],[ITEM CODE]],Table2[[#All],[Item Code]:[Unit Cost]],10,0),0)</f>
        <v>0</v>
      </c>
      <c r="P1465" s="56"/>
      <c r="Q1465" s="58"/>
      <c r="R1465" s="58">
        <f>Table49[[#This Row],[QUANTITY]]*Table49[[#This Row],[INV Prices]]</f>
        <v>0</v>
      </c>
      <c r="S1465" s="67"/>
      <c r="V1465" s="41"/>
      <c r="W1465" s="4" t="str">
        <f>IFERROR(VLOOKUP(Table49[[#This Row],[ITEM CODE]],Table2[[Item Code]:[Category ]],6,0),"")</f>
        <v/>
      </c>
      <c r="X1465" s="1" t="str">
        <f>IFERROR(VLOOKUP(Table49[[#This Row],[ITEM CODE]],Table2[[Item Code]:[Sub Category]],7,0),"")</f>
        <v/>
      </c>
      <c r="Y1465" s="68" t="str">
        <f>Table49[[#This Row],[PO Number]]&amp;COUNTIFS($E$5:E1465,E1465)</f>
        <v>0</v>
      </c>
    </row>
    <row r="1466" spans="1:25" ht="14.7" customHeight="1" x14ac:dyDescent="0.3">
      <c r="A1466" s="1" t="str">
        <f>IF(Table49[[#This Row],[ITEM NAME]]="","",ROW()-4)</f>
        <v/>
      </c>
      <c r="B1466" s="68"/>
      <c r="C1466" s="4" t="str">
        <f>IFERROR(VLOOKUP(B1466,Table14[],3,0),"")</f>
        <v/>
      </c>
      <c r="D1466" s="4" t="str">
        <f>IFERROR(VLOOKUP(B1466,Table14[],2,0),"")</f>
        <v/>
      </c>
      <c r="E1466" s="4"/>
      <c r="H1466" s="41" t="str">
        <f>IFERROR(VLOOKUP(Table49[[#This Row],[ITEM CODE]],Table2[[Item Code]:[Master Name]],2,0),"")</f>
        <v/>
      </c>
      <c r="I1466" s="41"/>
      <c r="J1466" s="65" t="str">
        <f>IFERROR(VLOOKUP(Table49[[#This Row],[ITEM CODE]],Table2[[Item Code]:[Master Name]],3,0),"")</f>
        <v/>
      </c>
      <c r="K1466" s="1" t="str">
        <f>IFERROR(VLOOKUP(Table49[[#This Row],[ITEM CODE]],Table2[[Item Code]:[Master Name]],9,0),"")</f>
        <v/>
      </c>
      <c r="L1466" s="1" t="str">
        <f>IFERROR(VLOOKUP(Table49[[#This Row],[ITEM CODE]],Table2[[Item Code]:[Master Name]],8,0),"")</f>
        <v/>
      </c>
      <c r="M1466" s="41"/>
      <c r="N1466" s="66">
        <f>IFERROR(VLOOKUP(Table49[[#This Row],[ITEM CODE]],Table2[[#All],[Item Code]:[Unit Cost]],10,0),0)</f>
        <v>0</v>
      </c>
      <c r="O1466" s="134">
        <f>IFERROR(VLOOKUP(Table49[[#This Row],[ITEM CODE]],Table2[[#All],[Item Code]:[Unit Cost]],10,0),0)</f>
        <v>0</v>
      </c>
      <c r="P1466" s="56"/>
      <c r="Q1466" s="58"/>
      <c r="R1466" s="58">
        <f>Table49[[#This Row],[QUANTITY]]*Table49[[#This Row],[INV Prices]]</f>
        <v>0</v>
      </c>
      <c r="S1466" s="67"/>
      <c r="V1466" s="41"/>
      <c r="W1466" s="4" t="str">
        <f>IFERROR(VLOOKUP(Table49[[#This Row],[ITEM CODE]],Table2[[Item Code]:[Category ]],6,0),"")</f>
        <v/>
      </c>
      <c r="X1466" s="1" t="str">
        <f>IFERROR(VLOOKUP(Table49[[#This Row],[ITEM CODE]],Table2[[Item Code]:[Sub Category]],7,0),"")</f>
        <v/>
      </c>
      <c r="Y1466" s="68" t="str">
        <f>Table49[[#This Row],[PO Number]]&amp;COUNTIFS($E$5:E1466,E1466)</f>
        <v>0</v>
      </c>
    </row>
    <row r="1467" spans="1:25" ht="14.7" customHeight="1" x14ac:dyDescent="0.3">
      <c r="A1467" s="1" t="str">
        <f>IF(Table49[[#This Row],[ITEM NAME]]="","",ROW()-4)</f>
        <v/>
      </c>
      <c r="B1467" s="68"/>
      <c r="C1467" s="4" t="str">
        <f>IFERROR(VLOOKUP(B1467,Table14[],3,0),"")</f>
        <v/>
      </c>
      <c r="D1467" s="4" t="str">
        <f>IFERROR(VLOOKUP(B1467,Table14[],2,0),"")</f>
        <v/>
      </c>
      <c r="E1467" s="4"/>
      <c r="H1467" s="41" t="str">
        <f>IFERROR(VLOOKUP(Table49[[#This Row],[ITEM CODE]],Table2[[Item Code]:[Master Name]],2,0),"")</f>
        <v/>
      </c>
      <c r="I1467" s="41"/>
      <c r="J1467" s="65" t="str">
        <f>IFERROR(VLOOKUP(Table49[[#This Row],[ITEM CODE]],Table2[[Item Code]:[Master Name]],3,0),"")</f>
        <v/>
      </c>
      <c r="K1467" s="1" t="str">
        <f>IFERROR(VLOOKUP(Table49[[#This Row],[ITEM CODE]],Table2[[Item Code]:[Master Name]],9,0),"")</f>
        <v/>
      </c>
      <c r="L1467" s="1" t="str">
        <f>IFERROR(VLOOKUP(Table49[[#This Row],[ITEM CODE]],Table2[[Item Code]:[Master Name]],8,0),"")</f>
        <v/>
      </c>
      <c r="M1467" s="41"/>
      <c r="N1467" s="66">
        <f>IFERROR(VLOOKUP(Table49[[#This Row],[ITEM CODE]],Table2[[#All],[Item Code]:[Unit Cost]],10,0),0)</f>
        <v>0</v>
      </c>
      <c r="O1467" s="134">
        <f>IFERROR(VLOOKUP(Table49[[#This Row],[ITEM CODE]],Table2[[#All],[Item Code]:[Unit Cost]],10,0),0)</f>
        <v>0</v>
      </c>
      <c r="P1467" s="56"/>
      <c r="Q1467" s="58"/>
      <c r="R1467" s="58">
        <f>Table49[[#This Row],[QUANTITY]]*Table49[[#This Row],[INV Prices]]</f>
        <v>0</v>
      </c>
      <c r="S1467" s="67"/>
      <c r="V1467" s="41"/>
      <c r="W1467" s="4" t="str">
        <f>IFERROR(VLOOKUP(Table49[[#This Row],[ITEM CODE]],Table2[[Item Code]:[Category ]],6,0),"")</f>
        <v/>
      </c>
      <c r="X1467" s="1" t="str">
        <f>IFERROR(VLOOKUP(Table49[[#This Row],[ITEM CODE]],Table2[[Item Code]:[Sub Category]],7,0),"")</f>
        <v/>
      </c>
      <c r="Y1467" s="68" t="str">
        <f>Table49[[#This Row],[PO Number]]&amp;COUNTIFS($E$5:E1467,E1467)</f>
        <v>0</v>
      </c>
    </row>
    <row r="1468" spans="1:25" ht="14.7" customHeight="1" x14ac:dyDescent="0.3">
      <c r="A1468" s="1" t="str">
        <f>IF(Table49[[#This Row],[ITEM NAME]]="","",ROW()-4)</f>
        <v/>
      </c>
      <c r="B1468" s="68"/>
      <c r="C1468" s="4" t="str">
        <f>IFERROR(VLOOKUP(B1468,Table14[],3,0),"")</f>
        <v/>
      </c>
      <c r="D1468" s="4" t="str">
        <f>IFERROR(VLOOKUP(B1468,Table14[],2,0),"")</f>
        <v/>
      </c>
      <c r="E1468" s="4"/>
      <c r="H1468" s="41" t="str">
        <f>IFERROR(VLOOKUP(Table49[[#This Row],[ITEM CODE]],Table2[[Item Code]:[Master Name]],2,0),"")</f>
        <v/>
      </c>
      <c r="I1468" s="41"/>
      <c r="J1468" s="65" t="str">
        <f>IFERROR(VLOOKUP(Table49[[#This Row],[ITEM CODE]],Table2[[Item Code]:[Master Name]],3,0),"")</f>
        <v/>
      </c>
      <c r="K1468" s="1" t="str">
        <f>IFERROR(VLOOKUP(Table49[[#This Row],[ITEM CODE]],Table2[[Item Code]:[Master Name]],9,0),"")</f>
        <v/>
      </c>
      <c r="L1468" s="1" t="str">
        <f>IFERROR(VLOOKUP(Table49[[#This Row],[ITEM CODE]],Table2[[Item Code]:[Master Name]],8,0),"")</f>
        <v/>
      </c>
      <c r="M1468" s="41"/>
      <c r="N1468" s="66">
        <f>IFERROR(VLOOKUP(Table49[[#This Row],[ITEM CODE]],Table2[[#All],[Item Code]:[Unit Cost]],10,0),0)</f>
        <v>0</v>
      </c>
      <c r="O1468" s="134">
        <f>IFERROR(VLOOKUP(Table49[[#This Row],[ITEM CODE]],Table2[[#All],[Item Code]:[Unit Cost]],10,0),0)</f>
        <v>0</v>
      </c>
      <c r="P1468" s="56"/>
      <c r="Q1468" s="58"/>
      <c r="R1468" s="58">
        <f>Table49[[#This Row],[QUANTITY]]*Table49[[#This Row],[INV Prices]]</f>
        <v>0</v>
      </c>
      <c r="S1468" s="67"/>
      <c r="V1468" s="41"/>
      <c r="W1468" s="4" t="str">
        <f>IFERROR(VLOOKUP(Table49[[#This Row],[ITEM CODE]],Table2[[Item Code]:[Category ]],6,0),"")</f>
        <v/>
      </c>
      <c r="X1468" s="1" t="str">
        <f>IFERROR(VLOOKUP(Table49[[#This Row],[ITEM CODE]],Table2[[Item Code]:[Sub Category]],7,0),"")</f>
        <v/>
      </c>
      <c r="Y1468" s="68" t="str">
        <f>Table49[[#This Row],[PO Number]]&amp;COUNTIFS($E$5:E1468,E1468)</f>
        <v>0</v>
      </c>
    </row>
    <row r="1469" spans="1:25" ht="14.7" customHeight="1" x14ac:dyDescent="0.3">
      <c r="A1469" s="1" t="str">
        <f>IF(Table49[[#This Row],[ITEM NAME]]="","",ROW()-4)</f>
        <v/>
      </c>
      <c r="B1469" s="68"/>
      <c r="C1469" s="4" t="str">
        <f>IFERROR(VLOOKUP(B1469,Table14[],3,0),"")</f>
        <v/>
      </c>
      <c r="D1469" s="4" t="str">
        <f>IFERROR(VLOOKUP(B1469,Table14[],2,0),"")</f>
        <v/>
      </c>
      <c r="E1469" s="4"/>
      <c r="H1469" s="41" t="str">
        <f>IFERROR(VLOOKUP(Table49[[#This Row],[ITEM CODE]],Table2[[Item Code]:[Master Name]],2,0),"")</f>
        <v/>
      </c>
      <c r="I1469" s="41"/>
      <c r="J1469" s="65" t="str">
        <f>IFERROR(VLOOKUP(Table49[[#This Row],[ITEM CODE]],Table2[[Item Code]:[Master Name]],3,0),"")</f>
        <v/>
      </c>
      <c r="K1469" s="1" t="str">
        <f>IFERROR(VLOOKUP(Table49[[#This Row],[ITEM CODE]],Table2[[Item Code]:[Master Name]],9,0),"")</f>
        <v/>
      </c>
      <c r="L1469" s="1" t="str">
        <f>IFERROR(VLOOKUP(Table49[[#This Row],[ITEM CODE]],Table2[[Item Code]:[Master Name]],8,0),"")</f>
        <v/>
      </c>
      <c r="M1469" s="41"/>
      <c r="N1469" s="66">
        <f>IFERROR(VLOOKUP(Table49[[#This Row],[ITEM CODE]],Table2[[#All],[Item Code]:[Unit Cost]],10,0),0)</f>
        <v>0</v>
      </c>
      <c r="O1469" s="134">
        <f>IFERROR(VLOOKUP(Table49[[#This Row],[ITEM CODE]],Table2[[#All],[Item Code]:[Unit Cost]],10,0),0)</f>
        <v>0</v>
      </c>
      <c r="P1469" s="56"/>
      <c r="Q1469" s="58"/>
      <c r="R1469" s="58">
        <f>Table49[[#This Row],[QUANTITY]]*Table49[[#This Row],[INV Prices]]</f>
        <v>0</v>
      </c>
      <c r="S1469" s="67"/>
      <c r="V1469" s="41"/>
      <c r="W1469" s="4" t="str">
        <f>IFERROR(VLOOKUP(Table49[[#This Row],[ITEM CODE]],Table2[[Item Code]:[Category ]],6,0),"")</f>
        <v/>
      </c>
      <c r="X1469" s="1" t="str">
        <f>IFERROR(VLOOKUP(Table49[[#This Row],[ITEM CODE]],Table2[[Item Code]:[Sub Category]],7,0),"")</f>
        <v/>
      </c>
      <c r="Y1469" s="68" t="str">
        <f>Table49[[#This Row],[PO Number]]&amp;COUNTIFS($E$5:E1469,E1469)</f>
        <v>0</v>
      </c>
    </row>
    <row r="1470" spans="1:25" ht="14.7" customHeight="1" x14ac:dyDescent="0.3">
      <c r="A1470" s="1" t="str">
        <f>IF(Table49[[#This Row],[ITEM NAME]]="","",ROW()-4)</f>
        <v/>
      </c>
      <c r="B1470" s="68"/>
      <c r="C1470" s="4" t="str">
        <f>IFERROR(VLOOKUP(B1470,Table14[],3,0),"")</f>
        <v/>
      </c>
      <c r="D1470" s="4" t="str">
        <f>IFERROR(VLOOKUP(B1470,Table14[],2,0),"")</f>
        <v/>
      </c>
      <c r="E1470" s="4"/>
      <c r="H1470" s="41" t="str">
        <f>IFERROR(VLOOKUP(Table49[[#This Row],[ITEM CODE]],Table2[[Item Code]:[Master Name]],2,0),"")</f>
        <v/>
      </c>
      <c r="I1470" s="41"/>
      <c r="J1470" s="65" t="str">
        <f>IFERROR(VLOOKUP(Table49[[#This Row],[ITEM CODE]],Table2[[Item Code]:[Master Name]],3,0),"")</f>
        <v/>
      </c>
      <c r="K1470" s="1" t="str">
        <f>IFERROR(VLOOKUP(Table49[[#This Row],[ITEM CODE]],Table2[[Item Code]:[Master Name]],9,0),"")</f>
        <v/>
      </c>
      <c r="L1470" s="1" t="str">
        <f>IFERROR(VLOOKUP(Table49[[#This Row],[ITEM CODE]],Table2[[Item Code]:[Master Name]],8,0),"")</f>
        <v/>
      </c>
      <c r="M1470" s="41"/>
      <c r="N1470" s="66">
        <f>IFERROR(VLOOKUP(Table49[[#This Row],[ITEM CODE]],Table2[[#All],[Item Code]:[Unit Cost]],10,0),0)</f>
        <v>0</v>
      </c>
      <c r="O1470" s="134">
        <f>IFERROR(VLOOKUP(Table49[[#This Row],[ITEM CODE]],Table2[[#All],[Item Code]:[Unit Cost]],10,0),0)</f>
        <v>0</v>
      </c>
      <c r="P1470" s="56"/>
      <c r="Q1470" s="58"/>
      <c r="R1470" s="58">
        <f>Table49[[#This Row],[QUANTITY]]*Table49[[#This Row],[INV Prices]]</f>
        <v>0</v>
      </c>
      <c r="S1470" s="67"/>
      <c r="V1470" s="41"/>
      <c r="W1470" s="4" t="str">
        <f>IFERROR(VLOOKUP(Table49[[#This Row],[ITEM CODE]],Table2[[Item Code]:[Category ]],6,0),"")</f>
        <v/>
      </c>
      <c r="X1470" s="1" t="str">
        <f>IFERROR(VLOOKUP(Table49[[#This Row],[ITEM CODE]],Table2[[Item Code]:[Sub Category]],7,0),"")</f>
        <v/>
      </c>
      <c r="Y1470" s="68" t="str">
        <f>Table49[[#This Row],[PO Number]]&amp;COUNTIFS($E$5:E1470,E1470)</f>
        <v>0</v>
      </c>
    </row>
    <row r="1471" spans="1:25" ht="14.7" customHeight="1" x14ac:dyDescent="0.3">
      <c r="A1471" s="1" t="str">
        <f>IF(Table49[[#This Row],[ITEM NAME]]="","",ROW()-4)</f>
        <v/>
      </c>
      <c r="B1471" s="68"/>
      <c r="C1471" s="4" t="str">
        <f>IFERROR(VLOOKUP(B1471,Table14[],3,0),"")</f>
        <v/>
      </c>
      <c r="D1471" s="4" t="str">
        <f>IFERROR(VLOOKUP(B1471,Table14[],2,0),"")</f>
        <v/>
      </c>
      <c r="E1471" s="4"/>
      <c r="H1471" s="41" t="str">
        <f>IFERROR(VLOOKUP(Table49[[#This Row],[ITEM CODE]],Table2[[Item Code]:[Master Name]],2,0),"")</f>
        <v/>
      </c>
      <c r="I1471" s="41"/>
      <c r="J1471" s="65" t="str">
        <f>IFERROR(VLOOKUP(Table49[[#This Row],[ITEM CODE]],Table2[[Item Code]:[Master Name]],3,0),"")</f>
        <v/>
      </c>
      <c r="K1471" s="1" t="str">
        <f>IFERROR(VLOOKUP(Table49[[#This Row],[ITEM CODE]],Table2[[Item Code]:[Master Name]],9,0),"")</f>
        <v/>
      </c>
      <c r="L1471" s="1" t="str">
        <f>IFERROR(VLOOKUP(Table49[[#This Row],[ITEM CODE]],Table2[[Item Code]:[Master Name]],8,0),"")</f>
        <v/>
      </c>
      <c r="M1471" s="41"/>
      <c r="N1471" s="66">
        <f>IFERROR(VLOOKUP(Table49[[#This Row],[ITEM CODE]],Table2[[#All],[Item Code]:[Unit Cost]],10,0),0)</f>
        <v>0</v>
      </c>
      <c r="O1471" s="134">
        <f>IFERROR(VLOOKUP(Table49[[#This Row],[ITEM CODE]],Table2[[#All],[Item Code]:[Unit Cost]],10,0),0)</f>
        <v>0</v>
      </c>
      <c r="P1471" s="56"/>
      <c r="Q1471" s="58"/>
      <c r="R1471" s="58">
        <f>Table49[[#This Row],[QUANTITY]]*Table49[[#This Row],[INV Prices]]</f>
        <v>0</v>
      </c>
      <c r="S1471" s="67"/>
      <c r="V1471" s="41"/>
      <c r="W1471" s="4" t="str">
        <f>IFERROR(VLOOKUP(Table49[[#This Row],[ITEM CODE]],Table2[[Item Code]:[Category ]],6,0),"")</f>
        <v/>
      </c>
      <c r="X1471" s="1" t="str">
        <f>IFERROR(VLOOKUP(Table49[[#This Row],[ITEM CODE]],Table2[[Item Code]:[Sub Category]],7,0),"")</f>
        <v/>
      </c>
      <c r="Y1471" s="68" t="str">
        <f>Table49[[#This Row],[PO Number]]&amp;COUNTIFS($E$5:E1471,E1471)</f>
        <v>0</v>
      </c>
    </row>
    <row r="1472" spans="1:25" ht="14.7" customHeight="1" x14ac:dyDescent="0.3">
      <c r="A1472" s="1" t="str">
        <f>IF(Table49[[#This Row],[ITEM NAME]]="","",ROW()-4)</f>
        <v/>
      </c>
      <c r="B1472" s="68"/>
      <c r="C1472" s="4" t="str">
        <f>IFERROR(VLOOKUP(B1472,Table14[],3,0),"")</f>
        <v/>
      </c>
      <c r="D1472" s="4" t="str">
        <f>IFERROR(VLOOKUP(B1472,Table14[],2,0),"")</f>
        <v/>
      </c>
      <c r="E1472" s="4"/>
      <c r="H1472" s="41" t="str">
        <f>IFERROR(VLOOKUP(Table49[[#This Row],[ITEM CODE]],Table2[[Item Code]:[Master Name]],2,0),"")</f>
        <v/>
      </c>
      <c r="I1472" s="41"/>
      <c r="J1472" s="65" t="str">
        <f>IFERROR(VLOOKUP(Table49[[#This Row],[ITEM CODE]],Table2[[Item Code]:[Master Name]],3,0),"")</f>
        <v/>
      </c>
      <c r="K1472" s="1" t="str">
        <f>IFERROR(VLOOKUP(Table49[[#This Row],[ITEM CODE]],Table2[[Item Code]:[Master Name]],9,0),"")</f>
        <v/>
      </c>
      <c r="L1472" s="1" t="str">
        <f>IFERROR(VLOOKUP(Table49[[#This Row],[ITEM CODE]],Table2[[Item Code]:[Master Name]],8,0),"")</f>
        <v/>
      </c>
      <c r="M1472" s="41"/>
      <c r="N1472" s="66">
        <f>IFERROR(VLOOKUP(Table49[[#This Row],[ITEM CODE]],Table2[[#All],[Item Code]:[Unit Cost]],10,0),0)</f>
        <v>0</v>
      </c>
      <c r="O1472" s="134">
        <f>IFERROR(VLOOKUP(Table49[[#This Row],[ITEM CODE]],Table2[[#All],[Item Code]:[Unit Cost]],10,0),0)</f>
        <v>0</v>
      </c>
      <c r="P1472" s="56"/>
      <c r="Q1472" s="58"/>
      <c r="R1472" s="58">
        <f>Table49[[#This Row],[QUANTITY]]*Table49[[#This Row],[INV Prices]]</f>
        <v>0</v>
      </c>
      <c r="S1472" s="67"/>
      <c r="V1472" s="41"/>
      <c r="W1472" s="4" t="str">
        <f>IFERROR(VLOOKUP(Table49[[#This Row],[ITEM CODE]],Table2[[Item Code]:[Category ]],6,0),"")</f>
        <v/>
      </c>
      <c r="X1472" s="1" t="str">
        <f>IFERROR(VLOOKUP(Table49[[#This Row],[ITEM CODE]],Table2[[Item Code]:[Sub Category]],7,0),"")</f>
        <v/>
      </c>
      <c r="Y1472" s="68" t="str">
        <f>Table49[[#This Row],[PO Number]]&amp;COUNTIFS($E$5:E1472,E1472)</f>
        <v>0</v>
      </c>
    </row>
    <row r="1473" spans="1:25" ht="14.7" customHeight="1" x14ac:dyDescent="0.3">
      <c r="A1473" s="1" t="str">
        <f>IF(Table49[[#This Row],[ITEM NAME]]="","",ROW()-4)</f>
        <v/>
      </c>
      <c r="B1473" s="68"/>
      <c r="C1473" s="4" t="str">
        <f>IFERROR(VLOOKUP(B1473,Table14[],3,0),"")</f>
        <v/>
      </c>
      <c r="D1473" s="4" t="str">
        <f>IFERROR(VLOOKUP(B1473,Table14[],2,0),"")</f>
        <v/>
      </c>
      <c r="E1473" s="4"/>
      <c r="H1473" s="41" t="str">
        <f>IFERROR(VLOOKUP(Table49[[#This Row],[ITEM CODE]],Table2[[Item Code]:[Master Name]],2,0),"")</f>
        <v/>
      </c>
      <c r="I1473" s="41"/>
      <c r="J1473" s="65" t="str">
        <f>IFERROR(VLOOKUP(Table49[[#This Row],[ITEM CODE]],Table2[[Item Code]:[Master Name]],3,0),"")</f>
        <v/>
      </c>
      <c r="K1473" s="1" t="str">
        <f>IFERROR(VLOOKUP(Table49[[#This Row],[ITEM CODE]],Table2[[Item Code]:[Master Name]],9,0),"")</f>
        <v/>
      </c>
      <c r="L1473" s="1" t="str">
        <f>IFERROR(VLOOKUP(Table49[[#This Row],[ITEM CODE]],Table2[[Item Code]:[Master Name]],8,0),"")</f>
        <v/>
      </c>
      <c r="M1473" s="41"/>
      <c r="N1473" s="66">
        <f>IFERROR(VLOOKUP(Table49[[#This Row],[ITEM CODE]],Table2[[#All],[Item Code]:[Unit Cost]],10,0),0)</f>
        <v>0</v>
      </c>
      <c r="O1473" s="134">
        <f>IFERROR(VLOOKUP(Table49[[#This Row],[ITEM CODE]],Table2[[#All],[Item Code]:[Unit Cost]],10,0),0)</f>
        <v>0</v>
      </c>
      <c r="P1473" s="56"/>
      <c r="Q1473" s="58"/>
      <c r="R1473" s="58">
        <f>Table49[[#This Row],[QUANTITY]]*Table49[[#This Row],[INV Prices]]</f>
        <v>0</v>
      </c>
      <c r="S1473" s="67"/>
      <c r="V1473" s="41"/>
      <c r="W1473" s="4" t="str">
        <f>IFERROR(VLOOKUP(Table49[[#This Row],[ITEM CODE]],Table2[[Item Code]:[Category ]],6,0),"")</f>
        <v/>
      </c>
      <c r="X1473" s="1" t="str">
        <f>IFERROR(VLOOKUP(Table49[[#This Row],[ITEM CODE]],Table2[[Item Code]:[Sub Category]],7,0),"")</f>
        <v/>
      </c>
      <c r="Y1473" s="68" t="str">
        <f>Table49[[#This Row],[PO Number]]&amp;COUNTIFS($E$5:E1473,E1473)</f>
        <v>0</v>
      </c>
    </row>
    <row r="1474" spans="1:25" ht="14.7" customHeight="1" x14ac:dyDescent="0.3">
      <c r="A1474" s="1" t="str">
        <f>IF(Table49[[#This Row],[ITEM NAME]]="","",ROW()-4)</f>
        <v/>
      </c>
      <c r="B1474" s="68"/>
      <c r="C1474" s="4" t="str">
        <f>IFERROR(VLOOKUP(B1474,Table14[],3,0),"")</f>
        <v/>
      </c>
      <c r="D1474" s="4" t="str">
        <f>IFERROR(VLOOKUP(B1474,Table14[],2,0),"")</f>
        <v/>
      </c>
      <c r="E1474" s="4"/>
      <c r="H1474" s="41" t="str">
        <f>IFERROR(VLOOKUP(Table49[[#This Row],[ITEM CODE]],Table2[[Item Code]:[Master Name]],2,0),"")</f>
        <v/>
      </c>
      <c r="I1474" s="41"/>
      <c r="J1474" s="65" t="str">
        <f>IFERROR(VLOOKUP(Table49[[#This Row],[ITEM CODE]],Table2[[Item Code]:[Master Name]],3,0),"")</f>
        <v/>
      </c>
      <c r="K1474" s="1" t="str">
        <f>IFERROR(VLOOKUP(Table49[[#This Row],[ITEM CODE]],Table2[[Item Code]:[Master Name]],9,0),"")</f>
        <v/>
      </c>
      <c r="L1474" s="1" t="str">
        <f>IFERROR(VLOOKUP(Table49[[#This Row],[ITEM CODE]],Table2[[Item Code]:[Master Name]],8,0),"")</f>
        <v/>
      </c>
      <c r="M1474" s="41"/>
      <c r="N1474" s="66">
        <f>IFERROR(VLOOKUP(Table49[[#This Row],[ITEM CODE]],Table2[[#All],[Item Code]:[Unit Cost]],10,0),0)</f>
        <v>0</v>
      </c>
      <c r="O1474" s="134">
        <f>IFERROR(VLOOKUP(Table49[[#This Row],[ITEM CODE]],Table2[[#All],[Item Code]:[Unit Cost]],10,0),0)</f>
        <v>0</v>
      </c>
      <c r="P1474" s="56"/>
      <c r="Q1474" s="58"/>
      <c r="R1474" s="58">
        <f>Table49[[#This Row],[QUANTITY]]*Table49[[#This Row],[INV Prices]]</f>
        <v>0</v>
      </c>
      <c r="S1474" s="67"/>
      <c r="V1474" s="41"/>
      <c r="W1474" s="4" t="str">
        <f>IFERROR(VLOOKUP(Table49[[#This Row],[ITEM CODE]],Table2[[Item Code]:[Category ]],6,0),"")</f>
        <v/>
      </c>
      <c r="X1474" s="1" t="str">
        <f>IFERROR(VLOOKUP(Table49[[#This Row],[ITEM CODE]],Table2[[Item Code]:[Sub Category]],7,0),"")</f>
        <v/>
      </c>
      <c r="Y1474" s="68" t="str">
        <f>Table49[[#This Row],[PO Number]]&amp;COUNTIFS($E$5:E1474,E1474)</f>
        <v>0</v>
      </c>
    </row>
    <row r="1475" spans="1:25" ht="14.7" customHeight="1" x14ac:dyDescent="0.3">
      <c r="A1475" s="1" t="str">
        <f>IF(Table49[[#This Row],[ITEM NAME]]="","",ROW()-4)</f>
        <v/>
      </c>
      <c r="B1475" s="68"/>
      <c r="C1475" s="4" t="str">
        <f>IFERROR(VLOOKUP(B1475,Table14[],3,0),"")</f>
        <v/>
      </c>
      <c r="D1475" s="4" t="str">
        <f>IFERROR(VLOOKUP(B1475,Table14[],2,0),"")</f>
        <v/>
      </c>
      <c r="E1475" s="4"/>
      <c r="H1475" s="41" t="str">
        <f>IFERROR(VLOOKUP(Table49[[#This Row],[ITEM CODE]],Table2[[Item Code]:[Master Name]],2,0),"")</f>
        <v/>
      </c>
      <c r="I1475" s="41"/>
      <c r="J1475" s="65" t="str">
        <f>IFERROR(VLOOKUP(Table49[[#This Row],[ITEM CODE]],Table2[[Item Code]:[Master Name]],3,0),"")</f>
        <v/>
      </c>
      <c r="K1475" s="1" t="str">
        <f>IFERROR(VLOOKUP(Table49[[#This Row],[ITEM CODE]],Table2[[Item Code]:[Master Name]],9,0),"")</f>
        <v/>
      </c>
      <c r="L1475" s="1" t="str">
        <f>IFERROR(VLOOKUP(Table49[[#This Row],[ITEM CODE]],Table2[[Item Code]:[Master Name]],8,0),"")</f>
        <v/>
      </c>
      <c r="M1475" s="41"/>
      <c r="N1475" s="66">
        <f>IFERROR(VLOOKUP(Table49[[#This Row],[ITEM CODE]],Table2[[#All],[Item Code]:[Unit Cost]],10,0),0)</f>
        <v>0</v>
      </c>
      <c r="O1475" s="134">
        <f>IFERROR(VLOOKUP(Table49[[#This Row],[ITEM CODE]],Table2[[#All],[Item Code]:[Unit Cost]],10,0),0)</f>
        <v>0</v>
      </c>
      <c r="P1475" s="56"/>
      <c r="Q1475" s="58"/>
      <c r="R1475" s="58">
        <f>Table49[[#This Row],[QUANTITY]]*Table49[[#This Row],[INV Prices]]</f>
        <v>0</v>
      </c>
      <c r="S1475" s="67"/>
      <c r="V1475" s="41"/>
      <c r="W1475" s="4" t="str">
        <f>IFERROR(VLOOKUP(Table49[[#This Row],[ITEM CODE]],Table2[[Item Code]:[Category ]],6,0),"")</f>
        <v/>
      </c>
      <c r="X1475" s="1" t="str">
        <f>IFERROR(VLOOKUP(Table49[[#This Row],[ITEM CODE]],Table2[[Item Code]:[Sub Category]],7,0),"")</f>
        <v/>
      </c>
      <c r="Y1475" s="68" t="str">
        <f>Table49[[#This Row],[PO Number]]&amp;COUNTIFS($E$5:E1475,E1475)</f>
        <v>0</v>
      </c>
    </row>
    <row r="1476" spans="1:25" ht="14.7" customHeight="1" x14ac:dyDescent="0.3">
      <c r="A1476" s="1" t="str">
        <f>IF(Table49[[#This Row],[ITEM NAME]]="","",ROW()-4)</f>
        <v/>
      </c>
      <c r="B1476" s="68"/>
      <c r="C1476" s="4" t="str">
        <f>IFERROR(VLOOKUP(B1476,Table14[],3,0),"")</f>
        <v/>
      </c>
      <c r="D1476" s="4" t="str">
        <f>IFERROR(VLOOKUP(B1476,Table14[],2,0),"")</f>
        <v/>
      </c>
      <c r="E1476" s="4"/>
      <c r="H1476" s="41" t="str">
        <f>IFERROR(VLOOKUP(Table49[[#This Row],[ITEM CODE]],Table2[[Item Code]:[Master Name]],2,0),"")</f>
        <v/>
      </c>
      <c r="I1476" s="41"/>
      <c r="J1476" s="65" t="str">
        <f>IFERROR(VLOOKUP(Table49[[#This Row],[ITEM CODE]],Table2[[Item Code]:[Master Name]],3,0),"")</f>
        <v/>
      </c>
      <c r="K1476" s="1" t="str">
        <f>IFERROR(VLOOKUP(Table49[[#This Row],[ITEM CODE]],Table2[[Item Code]:[Master Name]],9,0),"")</f>
        <v/>
      </c>
      <c r="L1476" s="1" t="str">
        <f>IFERROR(VLOOKUP(Table49[[#This Row],[ITEM CODE]],Table2[[Item Code]:[Master Name]],8,0),"")</f>
        <v/>
      </c>
      <c r="M1476" s="41"/>
      <c r="N1476" s="66">
        <f>IFERROR(VLOOKUP(Table49[[#This Row],[ITEM CODE]],Table2[[#All],[Item Code]:[Unit Cost]],10,0),0)</f>
        <v>0</v>
      </c>
      <c r="O1476" s="134">
        <f>IFERROR(VLOOKUP(Table49[[#This Row],[ITEM CODE]],Table2[[#All],[Item Code]:[Unit Cost]],10,0),0)</f>
        <v>0</v>
      </c>
      <c r="P1476" s="56"/>
      <c r="Q1476" s="58"/>
      <c r="R1476" s="58">
        <f>Table49[[#This Row],[QUANTITY]]*Table49[[#This Row],[INV Prices]]</f>
        <v>0</v>
      </c>
      <c r="S1476" s="67"/>
      <c r="V1476" s="41"/>
      <c r="W1476" s="4" t="str">
        <f>IFERROR(VLOOKUP(Table49[[#This Row],[ITEM CODE]],Table2[[Item Code]:[Category ]],6,0),"")</f>
        <v/>
      </c>
      <c r="X1476" s="1" t="str">
        <f>IFERROR(VLOOKUP(Table49[[#This Row],[ITEM CODE]],Table2[[Item Code]:[Sub Category]],7,0),"")</f>
        <v/>
      </c>
      <c r="Y1476" s="68" t="str">
        <f>Table49[[#This Row],[PO Number]]&amp;COUNTIFS($E$5:E1476,E1476)</f>
        <v>0</v>
      </c>
    </row>
    <row r="1477" spans="1:25" ht="14.7" customHeight="1" x14ac:dyDescent="0.3">
      <c r="A1477" s="1" t="str">
        <f>IF(Table49[[#This Row],[ITEM NAME]]="","",ROW()-4)</f>
        <v/>
      </c>
      <c r="B1477" s="68"/>
      <c r="C1477" s="4" t="str">
        <f>IFERROR(VLOOKUP(B1477,Table14[],3,0),"")</f>
        <v/>
      </c>
      <c r="D1477" s="4" t="str">
        <f>IFERROR(VLOOKUP(B1477,Table14[],2,0),"")</f>
        <v/>
      </c>
      <c r="E1477" s="4"/>
      <c r="H1477" s="41" t="str">
        <f>IFERROR(VLOOKUP(Table49[[#This Row],[ITEM CODE]],Table2[[Item Code]:[Master Name]],2,0),"")</f>
        <v/>
      </c>
      <c r="I1477" s="41"/>
      <c r="J1477" s="65" t="str">
        <f>IFERROR(VLOOKUP(Table49[[#This Row],[ITEM CODE]],Table2[[Item Code]:[Master Name]],3,0),"")</f>
        <v/>
      </c>
      <c r="K1477" s="1" t="str">
        <f>IFERROR(VLOOKUP(Table49[[#This Row],[ITEM CODE]],Table2[[Item Code]:[Master Name]],9,0),"")</f>
        <v/>
      </c>
      <c r="L1477" s="1" t="str">
        <f>IFERROR(VLOOKUP(Table49[[#This Row],[ITEM CODE]],Table2[[Item Code]:[Master Name]],8,0),"")</f>
        <v/>
      </c>
      <c r="M1477" s="41"/>
      <c r="N1477" s="66">
        <f>IFERROR(VLOOKUP(Table49[[#This Row],[ITEM CODE]],Table2[[#All],[Item Code]:[Unit Cost]],10,0),0)</f>
        <v>0</v>
      </c>
      <c r="O1477" s="134">
        <f>IFERROR(VLOOKUP(Table49[[#This Row],[ITEM CODE]],Table2[[#All],[Item Code]:[Unit Cost]],10,0),0)</f>
        <v>0</v>
      </c>
      <c r="P1477" s="56"/>
      <c r="Q1477" s="58"/>
      <c r="R1477" s="58">
        <f>Table49[[#This Row],[QUANTITY]]*Table49[[#This Row],[INV Prices]]</f>
        <v>0</v>
      </c>
      <c r="S1477" s="67"/>
      <c r="V1477" s="41"/>
      <c r="W1477" s="4" t="str">
        <f>IFERROR(VLOOKUP(Table49[[#This Row],[ITEM CODE]],Table2[[Item Code]:[Category ]],6,0),"")</f>
        <v/>
      </c>
      <c r="X1477" s="1" t="str">
        <f>IFERROR(VLOOKUP(Table49[[#This Row],[ITEM CODE]],Table2[[Item Code]:[Sub Category]],7,0),"")</f>
        <v/>
      </c>
      <c r="Y1477" s="68" t="str">
        <f>Table49[[#This Row],[PO Number]]&amp;COUNTIFS($E$5:E1477,E1477)</f>
        <v>0</v>
      </c>
    </row>
    <row r="1478" spans="1:25" ht="14.7" customHeight="1" x14ac:dyDescent="0.3">
      <c r="A1478" s="1" t="str">
        <f>IF(Table49[[#This Row],[ITEM NAME]]="","",ROW()-4)</f>
        <v/>
      </c>
      <c r="B1478" s="68"/>
      <c r="C1478" s="4" t="str">
        <f>IFERROR(VLOOKUP(B1478,Table14[],3,0),"")</f>
        <v/>
      </c>
      <c r="D1478" s="4" t="str">
        <f>IFERROR(VLOOKUP(B1478,Table14[],2,0),"")</f>
        <v/>
      </c>
      <c r="E1478" s="4"/>
      <c r="H1478" s="41" t="str">
        <f>IFERROR(VLOOKUP(Table49[[#This Row],[ITEM CODE]],Table2[[Item Code]:[Master Name]],2,0),"")</f>
        <v/>
      </c>
      <c r="I1478" s="41"/>
      <c r="J1478" s="65" t="str">
        <f>IFERROR(VLOOKUP(Table49[[#This Row],[ITEM CODE]],Table2[[Item Code]:[Master Name]],3,0),"")</f>
        <v/>
      </c>
      <c r="K1478" s="1" t="str">
        <f>IFERROR(VLOOKUP(Table49[[#This Row],[ITEM CODE]],Table2[[Item Code]:[Master Name]],9,0),"")</f>
        <v/>
      </c>
      <c r="L1478" s="1" t="str">
        <f>IFERROR(VLOOKUP(Table49[[#This Row],[ITEM CODE]],Table2[[Item Code]:[Master Name]],8,0),"")</f>
        <v/>
      </c>
      <c r="M1478" s="41"/>
      <c r="N1478" s="66">
        <f>IFERROR(VLOOKUP(Table49[[#This Row],[ITEM CODE]],Table2[[#All],[Item Code]:[Unit Cost]],10,0),0)</f>
        <v>0</v>
      </c>
      <c r="O1478" s="134">
        <f>IFERROR(VLOOKUP(Table49[[#This Row],[ITEM CODE]],Table2[[#All],[Item Code]:[Unit Cost]],10,0),0)</f>
        <v>0</v>
      </c>
      <c r="P1478" s="56"/>
      <c r="Q1478" s="58"/>
      <c r="R1478" s="58">
        <f>Table49[[#This Row],[QUANTITY]]*Table49[[#This Row],[INV Prices]]</f>
        <v>0</v>
      </c>
      <c r="S1478" s="67"/>
      <c r="V1478" s="41"/>
      <c r="W1478" s="4" t="str">
        <f>IFERROR(VLOOKUP(Table49[[#This Row],[ITEM CODE]],Table2[[Item Code]:[Category ]],6,0),"")</f>
        <v/>
      </c>
      <c r="X1478" s="1" t="str">
        <f>IFERROR(VLOOKUP(Table49[[#This Row],[ITEM CODE]],Table2[[Item Code]:[Sub Category]],7,0),"")</f>
        <v/>
      </c>
      <c r="Y1478" s="68" t="str">
        <f>Table49[[#This Row],[PO Number]]&amp;COUNTIFS($E$5:E1478,E1478)</f>
        <v>0</v>
      </c>
    </row>
    <row r="1479" spans="1:25" ht="14.7" customHeight="1" x14ac:dyDescent="0.3">
      <c r="A1479" s="1" t="str">
        <f>IF(Table49[[#This Row],[ITEM NAME]]="","",ROW()-4)</f>
        <v/>
      </c>
      <c r="B1479" s="68"/>
      <c r="C1479" s="4" t="str">
        <f>IFERROR(VLOOKUP(B1479,Table14[],3,0),"")</f>
        <v/>
      </c>
      <c r="D1479" s="4" t="str">
        <f>IFERROR(VLOOKUP(B1479,Table14[],2,0),"")</f>
        <v/>
      </c>
      <c r="E1479" s="4"/>
      <c r="H1479" s="41" t="str">
        <f>IFERROR(VLOOKUP(Table49[[#This Row],[ITEM CODE]],Table2[[Item Code]:[Master Name]],2,0),"")</f>
        <v/>
      </c>
      <c r="I1479" s="41"/>
      <c r="J1479" s="65" t="str">
        <f>IFERROR(VLOOKUP(Table49[[#This Row],[ITEM CODE]],Table2[[Item Code]:[Master Name]],3,0),"")</f>
        <v/>
      </c>
      <c r="K1479" s="1" t="str">
        <f>IFERROR(VLOOKUP(Table49[[#This Row],[ITEM CODE]],Table2[[Item Code]:[Master Name]],9,0),"")</f>
        <v/>
      </c>
      <c r="L1479" s="1" t="str">
        <f>IFERROR(VLOOKUP(Table49[[#This Row],[ITEM CODE]],Table2[[Item Code]:[Master Name]],8,0),"")</f>
        <v/>
      </c>
      <c r="M1479" s="41"/>
      <c r="N1479" s="66">
        <f>IFERROR(VLOOKUP(Table49[[#This Row],[ITEM CODE]],Table2[[#All],[Item Code]:[Unit Cost]],10,0),0)</f>
        <v>0</v>
      </c>
      <c r="O1479" s="134">
        <f>IFERROR(VLOOKUP(Table49[[#This Row],[ITEM CODE]],Table2[[#All],[Item Code]:[Unit Cost]],10,0),0)</f>
        <v>0</v>
      </c>
      <c r="P1479" s="56"/>
      <c r="Q1479" s="58"/>
      <c r="R1479" s="58">
        <f>Table49[[#This Row],[QUANTITY]]*Table49[[#This Row],[INV Prices]]</f>
        <v>0</v>
      </c>
      <c r="S1479" s="67"/>
      <c r="V1479" s="41"/>
      <c r="W1479" s="4" t="str">
        <f>IFERROR(VLOOKUP(Table49[[#This Row],[ITEM CODE]],Table2[[Item Code]:[Category ]],6,0),"")</f>
        <v/>
      </c>
      <c r="X1479" s="1" t="str">
        <f>IFERROR(VLOOKUP(Table49[[#This Row],[ITEM CODE]],Table2[[Item Code]:[Sub Category]],7,0),"")</f>
        <v/>
      </c>
      <c r="Y1479" s="68" t="str">
        <f>Table49[[#This Row],[PO Number]]&amp;COUNTIFS($E$5:E1479,E1479)</f>
        <v>0</v>
      </c>
    </row>
    <row r="1480" spans="1:25" ht="14.7" customHeight="1" x14ac:dyDescent="0.3">
      <c r="A1480" s="1" t="str">
        <f>IF(Table49[[#This Row],[ITEM NAME]]="","",ROW()-4)</f>
        <v/>
      </c>
      <c r="B1480" s="68"/>
      <c r="C1480" s="4" t="str">
        <f>IFERROR(VLOOKUP(B1480,Table14[],3,0),"")</f>
        <v/>
      </c>
      <c r="D1480" s="4" t="str">
        <f>IFERROR(VLOOKUP(B1480,Table14[],2,0),"")</f>
        <v/>
      </c>
      <c r="E1480" s="4"/>
      <c r="H1480" s="41" t="str">
        <f>IFERROR(VLOOKUP(Table49[[#This Row],[ITEM CODE]],Table2[[Item Code]:[Master Name]],2,0),"")</f>
        <v/>
      </c>
      <c r="I1480" s="41"/>
      <c r="J1480" s="65" t="str">
        <f>IFERROR(VLOOKUP(Table49[[#This Row],[ITEM CODE]],Table2[[Item Code]:[Master Name]],3,0),"")</f>
        <v/>
      </c>
      <c r="K1480" s="1" t="str">
        <f>IFERROR(VLOOKUP(Table49[[#This Row],[ITEM CODE]],Table2[[Item Code]:[Master Name]],9,0),"")</f>
        <v/>
      </c>
      <c r="L1480" s="1" t="str">
        <f>IFERROR(VLOOKUP(Table49[[#This Row],[ITEM CODE]],Table2[[Item Code]:[Master Name]],8,0),"")</f>
        <v/>
      </c>
      <c r="M1480" s="41"/>
      <c r="N1480" s="66">
        <f>IFERROR(VLOOKUP(Table49[[#This Row],[ITEM CODE]],Table2[[#All],[Item Code]:[Unit Cost]],10,0),0)</f>
        <v>0</v>
      </c>
      <c r="O1480" s="134">
        <f>IFERROR(VLOOKUP(Table49[[#This Row],[ITEM CODE]],Table2[[#All],[Item Code]:[Unit Cost]],10,0),0)</f>
        <v>0</v>
      </c>
      <c r="P1480" s="56"/>
      <c r="Q1480" s="58"/>
      <c r="R1480" s="58">
        <f>Table49[[#This Row],[QUANTITY]]*Table49[[#This Row],[INV Prices]]</f>
        <v>0</v>
      </c>
      <c r="S1480" s="67"/>
      <c r="V1480" s="41"/>
      <c r="W1480" s="4" t="str">
        <f>IFERROR(VLOOKUP(Table49[[#This Row],[ITEM CODE]],Table2[[Item Code]:[Category ]],6,0),"")</f>
        <v/>
      </c>
      <c r="X1480" s="1" t="str">
        <f>IFERROR(VLOOKUP(Table49[[#This Row],[ITEM CODE]],Table2[[Item Code]:[Sub Category]],7,0),"")</f>
        <v/>
      </c>
      <c r="Y1480" s="68" t="str">
        <f>Table49[[#This Row],[PO Number]]&amp;COUNTIFS($E$5:E1480,E1480)</f>
        <v>0</v>
      </c>
    </row>
    <row r="1481" spans="1:25" ht="14.7" customHeight="1" x14ac:dyDescent="0.3">
      <c r="A1481" s="1" t="str">
        <f>IF(Table49[[#This Row],[ITEM NAME]]="","",ROW()-4)</f>
        <v/>
      </c>
      <c r="B1481" s="68"/>
      <c r="C1481" s="4" t="str">
        <f>IFERROR(VLOOKUP(B1481,Table14[],3,0),"")</f>
        <v/>
      </c>
      <c r="D1481" s="4" t="str">
        <f>IFERROR(VLOOKUP(B1481,Table14[],2,0),"")</f>
        <v/>
      </c>
      <c r="E1481" s="4"/>
      <c r="H1481" s="41" t="str">
        <f>IFERROR(VLOOKUP(Table49[[#This Row],[ITEM CODE]],Table2[[Item Code]:[Master Name]],2,0),"")</f>
        <v/>
      </c>
      <c r="I1481" s="41"/>
      <c r="J1481" s="65" t="str">
        <f>IFERROR(VLOOKUP(Table49[[#This Row],[ITEM CODE]],Table2[[Item Code]:[Master Name]],3,0),"")</f>
        <v/>
      </c>
      <c r="K1481" s="1" t="str">
        <f>IFERROR(VLOOKUP(Table49[[#This Row],[ITEM CODE]],Table2[[Item Code]:[Master Name]],9,0),"")</f>
        <v/>
      </c>
      <c r="L1481" s="1" t="str">
        <f>IFERROR(VLOOKUP(Table49[[#This Row],[ITEM CODE]],Table2[[Item Code]:[Master Name]],8,0),"")</f>
        <v/>
      </c>
      <c r="M1481" s="41"/>
      <c r="N1481" s="66">
        <f>IFERROR(VLOOKUP(Table49[[#This Row],[ITEM CODE]],Table2[[#All],[Item Code]:[Unit Cost]],10,0),0)</f>
        <v>0</v>
      </c>
      <c r="O1481" s="134">
        <f>IFERROR(VLOOKUP(Table49[[#This Row],[ITEM CODE]],Table2[[#All],[Item Code]:[Unit Cost]],10,0),0)</f>
        <v>0</v>
      </c>
      <c r="P1481" s="56"/>
      <c r="Q1481" s="58"/>
      <c r="R1481" s="58">
        <f>Table49[[#This Row],[QUANTITY]]*Table49[[#This Row],[INV Prices]]</f>
        <v>0</v>
      </c>
      <c r="S1481" s="67"/>
      <c r="V1481" s="41"/>
      <c r="W1481" s="4" t="str">
        <f>IFERROR(VLOOKUP(Table49[[#This Row],[ITEM CODE]],Table2[[Item Code]:[Category ]],6,0),"")</f>
        <v/>
      </c>
      <c r="X1481" s="1" t="str">
        <f>IFERROR(VLOOKUP(Table49[[#This Row],[ITEM CODE]],Table2[[Item Code]:[Sub Category]],7,0),"")</f>
        <v/>
      </c>
      <c r="Y1481" s="68" t="str">
        <f>Table49[[#This Row],[PO Number]]&amp;COUNTIFS($E$5:E1481,E1481)</f>
        <v>0</v>
      </c>
    </row>
    <row r="1482" spans="1:25" ht="14.7" customHeight="1" x14ac:dyDescent="0.3">
      <c r="A1482" s="1" t="str">
        <f>IF(Table49[[#This Row],[ITEM NAME]]="","",ROW()-4)</f>
        <v/>
      </c>
      <c r="B1482" s="68"/>
      <c r="C1482" s="4" t="str">
        <f>IFERROR(VLOOKUP(B1482,Table14[],3,0),"")</f>
        <v/>
      </c>
      <c r="D1482" s="4" t="str">
        <f>IFERROR(VLOOKUP(B1482,Table14[],2,0),"")</f>
        <v/>
      </c>
      <c r="E1482" s="4"/>
      <c r="H1482" s="41" t="str">
        <f>IFERROR(VLOOKUP(Table49[[#This Row],[ITEM CODE]],Table2[[Item Code]:[Master Name]],2,0),"")</f>
        <v/>
      </c>
      <c r="I1482" s="41"/>
      <c r="J1482" s="65" t="str">
        <f>IFERROR(VLOOKUP(Table49[[#This Row],[ITEM CODE]],Table2[[Item Code]:[Master Name]],3,0),"")</f>
        <v/>
      </c>
      <c r="K1482" s="1" t="str">
        <f>IFERROR(VLOOKUP(Table49[[#This Row],[ITEM CODE]],Table2[[Item Code]:[Master Name]],9,0),"")</f>
        <v/>
      </c>
      <c r="L1482" s="1" t="str">
        <f>IFERROR(VLOOKUP(Table49[[#This Row],[ITEM CODE]],Table2[[Item Code]:[Master Name]],8,0),"")</f>
        <v/>
      </c>
      <c r="M1482" s="41"/>
      <c r="N1482" s="66">
        <f>IFERROR(VLOOKUP(Table49[[#This Row],[ITEM CODE]],Table2[[#All],[Item Code]:[Unit Cost]],10,0),0)</f>
        <v>0</v>
      </c>
      <c r="O1482" s="134">
        <f>IFERROR(VLOOKUP(Table49[[#This Row],[ITEM CODE]],Table2[[#All],[Item Code]:[Unit Cost]],10,0),0)</f>
        <v>0</v>
      </c>
      <c r="P1482" s="56"/>
      <c r="Q1482" s="58"/>
      <c r="R1482" s="58">
        <f>Table49[[#This Row],[QUANTITY]]*Table49[[#This Row],[INV Prices]]</f>
        <v>0</v>
      </c>
      <c r="S1482" s="67"/>
      <c r="V1482" s="41"/>
      <c r="W1482" s="4" t="str">
        <f>IFERROR(VLOOKUP(Table49[[#This Row],[ITEM CODE]],Table2[[Item Code]:[Category ]],6,0),"")</f>
        <v/>
      </c>
      <c r="X1482" s="1" t="str">
        <f>IFERROR(VLOOKUP(Table49[[#This Row],[ITEM CODE]],Table2[[Item Code]:[Sub Category]],7,0),"")</f>
        <v/>
      </c>
      <c r="Y1482" s="68" t="str">
        <f>Table49[[#This Row],[PO Number]]&amp;COUNTIFS($E$5:E1482,E1482)</f>
        <v>0</v>
      </c>
    </row>
    <row r="1483" spans="1:25" ht="14.7" customHeight="1" x14ac:dyDescent="0.3">
      <c r="A1483" s="1" t="str">
        <f>IF(Table49[[#This Row],[ITEM NAME]]="","",ROW()-4)</f>
        <v/>
      </c>
      <c r="B1483" s="68"/>
      <c r="C1483" s="4" t="str">
        <f>IFERROR(VLOOKUP(B1483,Table14[],3,0),"")</f>
        <v/>
      </c>
      <c r="D1483" s="4" t="str">
        <f>IFERROR(VLOOKUP(B1483,Table14[],2,0),"")</f>
        <v/>
      </c>
      <c r="E1483" s="4"/>
      <c r="H1483" s="41" t="str">
        <f>IFERROR(VLOOKUP(Table49[[#This Row],[ITEM CODE]],Table2[[Item Code]:[Master Name]],2,0),"")</f>
        <v/>
      </c>
      <c r="I1483" s="41"/>
      <c r="J1483" s="65" t="str">
        <f>IFERROR(VLOOKUP(Table49[[#This Row],[ITEM CODE]],Table2[[Item Code]:[Master Name]],3,0),"")</f>
        <v/>
      </c>
      <c r="K1483" s="1" t="str">
        <f>IFERROR(VLOOKUP(Table49[[#This Row],[ITEM CODE]],Table2[[Item Code]:[Master Name]],9,0),"")</f>
        <v/>
      </c>
      <c r="L1483" s="1" t="str">
        <f>IFERROR(VLOOKUP(Table49[[#This Row],[ITEM CODE]],Table2[[Item Code]:[Master Name]],8,0),"")</f>
        <v/>
      </c>
      <c r="M1483" s="41"/>
      <c r="N1483" s="66">
        <f>IFERROR(VLOOKUP(Table49[[#This Row],[ITEM CODE]],Table2[[#All],[Item Code]:[Unit Cost]],10,0),0)</f>
        <v>0</v>
      </c>
      <c r="O1483" s="134">
        <f>IFERROR(VLOOKUP(Table49[[#This Row],[ITEM CODE]],Table2[[#All],[Item Code]:[Unit Cost]],10,0),0)</f>
        <v>0</v>
      </c>
      <c r="P1483" s="56"/>
      <c r="Q1483" s="58"/>
      <c r="R1483" s="58">
        <f>Table49[[#This Row],[QUANTITY]]*Table49[[#This Row],[INV Prices]]</f>
        <v>0</v>
      </c>
      <c r="S1483" s="67"/>
      <c r="V1483" s="41"/>
      <c r="W1483" s="4" t="str">
        <f>IFERROR(VLOOKUP(Table49[[#This Row],[ITEM CODE]],Table2[[Item Code]:[Category ]],6,0),"")</f>
        <v/>
      </c>
      <c r="X1483" s="1" t="str">
        <f>IFERROR(VLOOKUP(Table49[[#This Row],[ITEM CODE]],Table2[[Item Code]:[Sub Category]],7,0),"")</f>
        <v/>
      </c>
      <c r="Y1483" s="68" t="str">
        <f>Table49[[#This Row],[PO Number]]&amp;COUNTIFS($E$5:E1483,E1483)</f>
        <v>0</v>
      </c>
    </row>
    <row r="1484" spans="1:25" ht="14.7" customHeight="1" x14ac:dyDescent="0.3">
      <c r="A1484" s="1" t="str">
        <f>IF(Table49[[#This Row],[ITEM NAME]]="","",ROW()-4)</f>
        <v/>
      </c>
      <c r="B1484" s="68"/>
      <c r="C1484" s="4" t="str">
        <f>IFERROR(VLOOKUP(B1484,Table14[],3,0),"")</f>
        <v/>
      </c>
      <c r="D1484" s="4" t="str">
        <f>IFERROR(VLOOKUP(B1484,Table14[],2,0),"")</f>
        <v/>
      </c>
      <c r="E1484" s="4"/>
      <c r="H1484" s="41" t="str">
        <f>IFERROR(VLOOKUP(Table49[[#This Row],[ITEM CODE]],Table2[[Item Code]:[Master Name]],2,0),"")</f>
        <v/>
      </c>
      <c r="I1484" s="41"/>
      <c r="J1484" s="65" t="str">
        <f>IFERROR(VLOOKUP(Table49[[#This Row],[ITEM CODE]],Table2[[Item Code]:[Master Name]],3,0),"")</f>
        <v/>
      </c>
      <c r="K1484" s="1" t="str">
        <f>IFERROR(VLOOKUP(Table49[[#This Row],[ITEM CODE]],Table2[[Item Code]:[Master Name]],9,0),"")</f>
        <v/>
      </c>
      <c r="L1484" s="1" t="str">
        <f>IFERROR(VLOOKUP(Table49[[#This Row],[ITEM CODE]],Table2[[Item Code]:[Master Name]],8,0),"")</f>
        <v/>
      </c>
      <c r="M1484" s="41"/>
      <c r="N1484" s="66">
        <f>IFERROR(VLOOKUP(Table49[[#This Row],[ITEM CODE]],Table2[[#All],[Item Code]:[Unit Cost]],10,0),0)</f>
        <v>0</v>
      </c>
      <c r="O1484" s="134">
        <f>IFERROR(VLOOKUP(Table49[[#This Row],[ITEM CODE]],Table2[[#All],[Item Code]:[Unit Cost]],10,0),0)</f>
        <v>0</v>
      </c>
      <c r="P1484" s="56"/>
      <c r="Q1484" s="58"/>
      <c r="R1484" s="58">
        <f>Table49[[#This Row],[QUANTITY]]*Table49[[#This Row],[INV Prices]]</f>
        <v>0</v>
      </c>
      <c r="S1484" s="67"/>
      <c r="V1484" s="41"/>
      <c r="W1484" s="4" t="str">
        <f>IFERROR(VLOOKUP(Table49[[#This Row],[ITEM CODE]],Table2[[Item Code]:[Category ]],6,0),"")</f>
        <v/>
      </c>
      <c r="X1484" s="1" t="str">
        <f>IFERROR(VLOOKUP(Table49[[#This Row],[ITEM CODE]],Table2[[Item Code]:[Sub Category]],7,0),"")</f>
        <v/>
      </c>
      <c r="Y1484" s="68" t="str">
        <f>Table49[[#This Row],[PO Number]]&amp;COUNTIFS($E$5:E1484,E1484)</f>
        <v>0</v>
      </c>
    </row>
    <row r="1485" spans="1:25" ht="14.7" customHeight="1" x14ac:dyDescent="0.3">
      <c r="A1485" s="1" t="str">
        <f>IF(Table49[[#This Row],[ITEM NAME]]="","",ROW()-4)</f>
        <v/>
      </c>
      <c r="B1485" s="68"/>
      <c r="C1485" s="4" t="str">
        <f>IFERROR(VLOOKUP(B1485,Table14[],3,0),"")</f>
        <v/>
      </c>
      <c r="D1485" s="4" t="str">
        <f>IFERROR(VLOOKUP(B1485,Table14[],2,0),"")</f>
        <v/>
      </c>
      <c r="E1485" s="4"/>
      <c r="H1485" s="41" t="str">
        <f>IFERROR(VLOOKUP(Table49[[#This Row],[ITEM CODE]],Table2[[Item Code]:[Master Name]],2,0),"")</f>
        <v/>
      </c>
      <c r="I1485" s="41"/>
      <c r="J1485" s="65" t="str">
        <f>IFERROR(VLOOKUP(Table49[[#This Row],[ITEM CODE]],Table2[[Item Code]:[Master Name]],3,0),"")</f>
        <v/>
      </c>
      <c r="K1485" s="1" t="str">
        <f>IFERROR(VLOOKUP(Table49[[#This Row],[ITEM CODE]],Table2[[Item Code]:[Master Name]],9,0),"")</f>
        <v/>
      </c>
      <c r="L1485" s="1" t="str">
        <f>IFERROR(VLOOKUP(Table49[[#This Row],[ITEM CODE]],Table2[[Item Code]:[Master Name]],8,0),"")</f>
        <v/>
      </c>
      <c r="M1485" s="41"/>
      <c r="N1485" s="66">
        <f>IFERROR(VLOOKUP(Table49[[#This Row],[ITEM CODE]],Table2[[#All],[Item Code]:[Unit Cost]],10,0),0)</f>
        <v>0</v>
      </c>
      <c r="O1485" s="134">
        <f>IFERROR(VLOOKUP(Table49[[#This Row],[ITEM CODE]],Table2[[#All],[Item Code]:[Unit Cost]],10,0),0)</f>
        <v>0</v>
      </c>
      <c r="P1485" s="56"/>
      <c r="Q1485" s="58"/>
      <c r="R1485" s="58">
        <f>Table49[[#This Row],[QUANTITY]]*Table49[[#This Row],[INV Prices]]</f>
        <v>0</v>
      </c>
      <c r="S1485" s="67"/>
      <c r="V1485" s="41"/>
      <c r="W1485" s="4" t="str">
        <f>IFERROR(VLOOKUP(Table49[[#This Row],[ITEM CODE]],Table2[[Item Code]:[Category ]],6,0),"")</f>
        <v/>
      </c>
      <c r="X1485" s="1" t="str">
        <f>IFERROR(VLOOKUP(Table49[[#This Row],[ITEM CODE]],Table2[[Item Code]:[Sub Category]],7,0),"")</f>
        <v/>
      </c>
      <c r="Y1485" s="68" t="str">
        <f>Table49[[#This Row],[PO Number]]&amp;COUNTIFS($E$5:E1485,E1485)</f>
        <v>0</v>
      </c>
    </row>
    <row r="1486" spans="1:25" ht="14.7" customHeight="1" x14ac:dyDescent="0.3">
      <c r="A1486" s="1" t="str">
        <f>IF(Table49[[#This Row],[ITEM NAME]]="","",ROW()-4)</f>
        <v/>
      </c>
      <c r="B1486" s="68"/>
      <c r="C1486" s="4" t="str">
        <f>IFERROR(VLOOKUP(B1486,Table14[],3,0),"")</f>
        <v/>
      </c>
      <c r="D1486" s="4" t="str">
        <f>IFERROR(VLOOKUP(B1486,Table14[],2,0),"")</f>
        <v/>
      </c>
      <c r="E1486" s="4"/>
      <c r="H1486" s="41" t="str">
        <f>IFERROR(VLOOKUP(Table49[[#This Row],[ITEM CODE]],Table2[[Item Code]:[Master Name]],2,0),"")</f>
        <v/>
      </c>
      <c r="I1486" s="41"/>
      <c r="J1486" s="65" t="str">
        <f>IFERROR(VLOOKUP(Table49[[#This Row],[ITEM CODE]],Table2[[Item Code]:[Master Name]],3,0),"")</f>
        <v/>
      </c>
      <c r="K1486" s="1" t="str">
        <f>IFERROR(VLOOKUP(Table49[[#This Row],[ITEM CODE]],Table2[[Item Code]:[Master Name]],9,0),"")</f>
        <v/>
      </c>
      <c r="L1486" s="1" t="str">
        <f>IFERROR(VLOOKUP(Table49[[#This Row],[ITEM CODE]],Table2[[Item Code]:[Master Name]],8,0),"")</f>
        <v/>
      </c>
      <c r="M1486" s="41"/>
      <c r="N1486" s="66">
        <f>IFERROR(VLOOKUP(Table49[[#This Row],[ITEM CODE]],Table2[[#All],[Item Code]:[Unit Cost]],10,0),0)</f>
        <v>0</v>
      </c>
      <c r="O1486" s="134">
        <f>IFERROR(VLOOKUP(Table49[[#This Row],[ITEM CODE]],Table2[[#All],[Item Code]:[Unit Cost]],10,0),0)</f>
        <v>0</v>
      </c>
      <c r="P1486" s="56"/>
      <c r="Q1486" s="58"/>
      <c r="R1486" s="58">
        <f>Table49[[#This Row],[QUANTITY]]*Table49[[#This Row],[INV Prices]]</f>
        <v>0</v>
      </c>
      <c r="S1486" s="67"/>
      <c r="V1486" s="41"/>
      <c r="W1486" s="4" t="str">
        <f>IFERROR(VLOOKUP(Table49[[#This Row],[ITEM CODE]],Table2[[Item Code]:[Category ]],6,0),"")</f>
        <v/>
      </c>
      <c r="X1486" s="1" t="str">
        <f>IFERROR(VLOOKUP(Table49[[#This Row],[ITEM CODE]],Table2[[Item Code]:[Sub Category]],7,0),"")</f>
        <v/>
      </c>
      <c r="Y1486" s="68" t="str">
        <f>Table49[[#This Row],[PO Number]]&amp;COUNTIFS($E$5:E1486,E1486)</f>
        <v>0</v>
      </c>
    </row>
    <row r="1487" spans="1:25" ht="14.7" customHeight="1" x14ac:dyDescent="0.3">
      <c r="A1487" s="1" t="str">
        <f>IF(Table49[[#This Row],[ITEM NAME]]="","",ROW()-4)</f>
        <v/>
      </c>
      <c r="B1487" s="68"/>
      <c r="C1487" s="4" t="str">
        <f>IFERROR(VLOOKUP(B1487,Table14[],3,0),"")</f>
        <v/>
      </c>
      <c r="D1487" s="4" t="str">
        <f>IFERROR(VLOOKUP(B1487,Table14[],2,0),"")</f>
        <v/>
      </c>
      <c r="E1487" s="4"/>
      <c r="H1487" s="41" t="str">
        <f>IFERROR(VLOOKUP(Table49[[#This Row],[ITEM CODE]],Table2[[Item Code]:[Master Name]],2,0),"")</f>
        <v/>
      </c>
      <c r="I1487" s="41"/>
      <c r="J1487" s="65" t="str">
        <f>IFERROR(VLOOKUP(Table49[[#This Row],[ITEM CODE]],Table2[[Item Code]:[Master Name]],3,0),"")</f>
        <v/>
      </c>
      <c r="K1487" s="1" t="str">
        <f>IFERROR(VLOOKUP(Table49[[#This Row],[ITEM CODE]],Table2[[Item Code]:[Master Name]],9,0),"")</f>
        <v/>
      </c>
      <c r="L1487" s="1" t="str">
        <f>IFERROR(VLOOKUP(Table49[[#This Row],[ITEM CODE]],Table2[[Item Code]:[Master Name]],8,0),"")</f>
        <v/>
      </c>
      <c r="M1487" s="41"/>
      <c r="N1487" s="66">
        <f>IFERROR(VLOOKUP(Table49[[#This Row],[ITEM CODE]],Table2[[#All],[Item Code]:[Unit Cost]],10,0),0)</f>
        <v>0</v>
      </c>
      <c r="O1487" s="134">
        <f>IFERROR(VLOOKUP(Table49[[#This Row],[ITEM CODE]],Table2[[#All],[Item Code]:[Unit Cost]],10,0),0)</f>
        <v>0</v>
      </c>
      <c r="P1487" s="56"/>
      <c r="Q1487" s="58"/>
      <c r="R1487" s="58">
        <f>Table49[[#This Row],[QUANTITY]]*Table49[[#This Row],[INV Prices]]</f>
        <v>0</v>
      </c>
      <c r="S1487" s="67"/>
      <c r="V1487" s="41"/>
      <c r="W1487" s="4" t="str">
        <f>IFERROR(VLOOKUP(Table49[[#This Row],[ITEM CODE]],Table2[[Item Code]:[Category ]],6,0),"")</f>
        <v/>
      </c>
      <c r="X1487" s="1" t="str">
        <f>IFERROR(VLOOKUP(Table49[[#This Row],[ITEM CODE]],Table2[[Item Code]:[Sub Category]],7,0),"")</f>
        <v/>
      </c>
      <c r="Y1487" s="68" t="str">
        <f>Table49[[#This Row],[PO Number]]&amp;COUNTIFS($E$5:E1487,E1487)</f>
        <v>0</v>
      </c>
    </row>
    <row r="1488" spans="1:25" ht="14.7" customHeight="1" x14ac:dyDescent="0.3">
      <c r="A1488" s="1" t="str">
        <f>IF(Table49[[#This Row],[ITEM NAME]]="","",ROW()-4)</f>
        <v/>
      </c>
      <c r="B1488" s="68"/>
      <c r="C1488" s="4" t="str">
        <f>IFERROR(VLOOKUP(B1488,Table14[],3,0),"")</f>
        <v/>
      </c>
      <c r="D1488" s="4" t="str">
        <f>IFERROR(VLOOKUP(B1488,Table14[],2,0),"")</f>
        <v/>
      </c>
      <c r="E1488" s="4"/>
      <c r="H1488" s="41" t="str">
        <f>IFERROR(VLOOKUP(Table49[[#This Row],[ITEM CODE]],Table2[[Item Code]:[Master Name]],2,0),"")</f>
        <v/>
      </c>
      <c r="I1488" s="41"/>
      <c r="J1488" s="65" t="str">
        <f>IFERROR(VLOOKUP(Table49[[#This Row],[ITEM CODE]],Table2[[Item Code]:[Master Name]],3,0),"")</f>
        <v/>
      </c>
      <c r="K1488" s="1" t="str">
        <f>IFERROR(VLOOKUP(Table49[[#This Row],[ITEM CODE]],Table2[[Item Code]:[Master Name]],9,0),"")</f>
        <v/>
      </c>
      <c r="L1488" s="1" t="str">
        <f>IFERROR(VLOOKUP(Table49[[#This Row],[ITEM CODE]],Table2[[Item Code]:[Master Name]],8,0),"")</f>
        <v/>
      </c>
      <c r="M1488" s="41"/>
      <c r="N1488" s="66">
        <f>IFERROR(VLOOKUP(Table49[[#This Row],[ITEM CODE]],Table2[[#All],[Item Code]:[Unit Cost]],10,0),0)</f>
        <v>0</v>
      </c>
      <c r="O1488" s="134">
        <f>IFERROR(VLOOKUP(Table49[[#This Row],[ITEM CODE]],Table2[[#All],[Item Code]:[Unit Cost]],10,0),0)</f>
        <v>0</v>
      </c>
      <c r="P1488" s="56"/>
      <c r="Q1488" s="58"/>
      <c r="R1488" s="58">
        <f>Table49[[#This Row],[QUANTITY]]*Table49[[#This Row],[INV Prices]]</f>
        <v>0</v>
      </c>
      <c r="S1488" s="67"/>
      <c r="V1488" s="41"/>
      <c r="W1488" s="4" t="str">
        <f>IFERROR(VLOOKUP(Table49[[#This Row],[ITEM CODE]],Table2[[Item Code]:[Category ]],6,0),"")</f>
        <v/>
      </c>
      <c r="X1488" s="1" t="str">
        <f>IFERROR(VLOOKUP(Table49[[#This Row],[ITEM CODE]],Table2[[Item Code]:[Sub Category]],7,0),"")</f>
        <v/>
      </c>
      <c r="Y1488" s="68" t="str">
        <f>Table49[[#This Row],[PO Number]]&amp;COUNTIFS($E$5:E1488,E1488)</f>
        <v>0</v>
      </c>
    </row>
    <row r="1489" spans="1:25" ht="14.7" customHeight="1" x14ac:dyDescent="0.3">
      <c r="A1489" s="1" t="str">
        <f>IF(Table49[[#This Row],[ITEM NAME]]="","",ROW()-4)</f>
        <v/>
      </c>
      <c r="B1489" s="68"/>
      <c r="C1489" s="4" t="str">
        <f>IFERROR(VLOOKUP(B1489,Table14[],3,0),"")</f>
        <v/>
      </c>
      <c r="D1489" s="4" t="str">
        <f>IFERROR(VLOOKUP(B1489,Table14[],2,0),"")</f>
        <v/>
      </c>
      <c r="E1489" s="4"/>
      <c r="H1489" s="41" t="str">
        <f>IFERROR(VLOOKUP(Table49[[#This Row],[ITEM CODE]],Table2[[Item Code]:[Master Name]],2,0),"")</f>
        <v/>
      </c>
      <c r="I1489" s="41"/>
      <c r="J1489" s="65" t="str">
        <f>IFERROR(VLOOKUP(Table49[[#This Row],[ITEM CODE]],Table2[[Item Code]:[Master Name]],3,0),"")</f>
        <v/>
      </c>
      <c r="K1489" s="1" t="str">
        <f>IFERROR(VLOOKUP(Table49[[#This Row],[ITEM CODE]],Table2[[Item Code]:[Master Name]],9,0),"")</f>
        <v/>
      </c>
      <c r="L1489" s="1" t="str">
        <f>IFERROR(VLOOKUP(Table49[[#This Row],[ITEM CODE]],Table2[[Item Code]:[Master Name]],8,0),"")</f>
        <v/>
      </c>
      <c r="M1489" s="41"/>
      <c r="N1489" s="66">
        <f>IFERROR(VLOOKUP(Table49[[#This Row],[ITEM CODE]],Table2[[#All],[Item Code]:[Unit Cost]],10,0),0)</f>
        <v>0</v>
      </c>
      <c r="O1489" s="134">
        <f>IFERROR(VLOOKUP(Table49[[#This Row],[ITEM CODE]],Table2[[#All],[Item Code]:[Unit Cost]],10,0),0)</f>
        <v>0</v>
      </c>
      <c r="P1489" s="56"/>
      <c r="Q1489" s="58"/>
      <c r="R1489" s="58">
        <f>Table49[[#This Row],[QUANTITY]]*Table49[[#This Row],[INV Prices]]</f>
        <v>0</v>
      </c>
      <c r="S1489" s="67"/>
      <c r="V1489" s="41"/>
      <c r="W1489" s="4" t="str">
        <f>IFERROR(VLOOKUP(Table49[[#This Row],[ITEM CODE]],Table2[[Item Code]:[Category ]],6,0),"")</f>
        <v/>
      </c>
      <c r="X1489" s="1" t="str">
        <f>IFERROR(VLOOKUP(Table49[[#This Row],[ITEM CODE]],Table2[[Item Code]:[Sub Category]],7,0),"")</f>
        <v/>
      </c>
      <c r="Y1489" s="68" t="str">
        <f>Table49[[#This Row],[PO Number]]&amp;COUNTIFS($E$5:E1489,E1489)</f>
        <v>0</v>
      </c>
    </row>
    <row r="1490" spans="1:25" ht="14.7" customHeight="1" x14ac:dyDescent="0.3">
      <c r="A1490" s="1" t="str">
        <f>IF(Table49[[#This Row],[ITEM NAME]]="","",ROW()-4)</f>
        <v/>
      </c>
      <c r="B1490" s="68"/>
      <c r="C1490" s="4" t="str">
        <f>IFERROR(VLOOKUP(B1490,Table14[],3,0),"")</f>
        <v/>
      </c>
      <c r="D1490" s="4" t="str">
        <f>IFERROR(VLOOKUP(B1490,Table14[],2,0),"")</f>
        <v/>
      </c>
      <c r="E1490" s="4"/>
      <c r="H1490" s="41" t="str">
        <f>IFERROR(VLOOKUP(Table49[[#This Row],[ITEM CODE]],Table2[[Item Code]:[Master Name]],2,0),"")</f>
        <v/>
      </c>
      <c r="I1490" s="41"/>
      <c r="J1490" s="65" t="str">
        <f>IFERROR(VLOOKUP(Table49[[#This Row],[ITEM CODE]],Table2[[Item Code]:[Master Name]],3,0),"")</f>
        <v/>
      </c>
      <c r="K1490" s="1" t="str">
        <f>IFERROR(VLOOKUP(Table49[[#This Row],[ITEM CODE]],Table2[[Item Code]:[Master Name]],9,0),"")</f>
        <v/>
      </c>
      <c r="L1490" s="1" t="str">
        <f>IFERROR(VLOOKUP(Table49[[#This Row],[ITEM CODE]],Table2[[Item Code]:[Master Name]],8,0),"")</f>
        <v/>
      </c>
      <c r="M1490" s="41"/>
      <c r="N1490" s="66">
        <f>IFERROR(VLOOKUP(Table49[[#This Row],[ITEM CODE]],Table2[[#All],[Item Code]:[Unit Cost]],10,0),0)</f>
        <v>0</v>
      </c>
      <c r="O1490" s="134">
        <f>IFERROR(VLOOKUP(Table49[[#This Row],[ITEM CODE]],Table2[[#All],[Item Code]:[Unit Cost]],10,0),0)</f>
        <v>0</v>
      </c>
      <c r="P1490" s="56"/>
      <c r="Q1490" s="58"/>
      <c r="R1490" s="58">
        <f>Table49[[#This Row],[QUANTITY]]*Table49[[#This Row],[INV Prices]]</f>
        <v>0</v>
      </c>
      <c r="S1490" s="67"/>
      <c r="V1490" s="41"/>
      <c r="W1490" s="4" t="str">
        <f>IFERROR(VLOOKUP(Table49[[#This Row],[ITEM CODE]],Table2[[Item Code]:[Category ]],6,0),"")</f>
        <v/>
      </c>
      <c r="X1490" s="1" t="str">
        <f>IFERROR(VLOOKUP(Table49[[#This Row],[ITEM CODE]],Table2[[Item Code]:[Sub Category]],7,0),"")</f>
        <v/>
      </c>
      <c r="Y1490" s="68" t="str">
        <f>Table49[[#This Row],[PO Number]]&amp;COUNTIFS($E$5:E1490,E1490)</f>
        <v>0</v>
      </c>
    </row>
    <row r="1491" spans="1:25" ht="14.7" customHeight="1" x14ac:dyDescent="0.3">
      <c r="A1491" s="1" t="str">
        <f>IF(Table49[[#This Row],[ITEM NAME]]="","",ROW()-4)</f>
        <v/>
      </c>
      <c r="B1491" s="68"/>
      <c r="C1491" s="4" t="str">
        <f>IFERROR(VLOOKUP(B1491,Table14[],3,0),"")</f>
        <v/>
      </c>
      <c r="D1491" s="4" t="str">
        <f>IFERROR(VLOOKUP(B1491,Table14[],2,0),"")</f>
        <v/>
      </c>
      <c r="E1491" s="4"/>
      <c r="H1491" s="41" t="str">
        <f>IFERROR(VLOOKUP(Table49[[#This Row],[ITEM CODE]],Table2[[Item Code]:[Master Name]],2,0),"")</f>
        <v/>
      </c>
      <c r="I1491" s="41"/>
      <c r="J1491" s="65" t="str">
        <f>IFERROR(VLOOKUP(Table49[[#This Row],[ITEM CODE]],Table2[[Item Code]:[Master Name]],3,0),"")</f>
        <v/>
      </c>
      <c r="K1491" s="1" t="str">
        <f>IFERROR(VLOOKUP(Table49[[#This Row],[ITEM CODE]],Table2[[Item Code]:[Master Name]],9,0),"")</f>
        <v/>
      </c>
      <c r="L1491" s="1" t="str">
        <f>IFERROR(VLOOKUP(Table49[[#This Row],[ITEM CODE]],Table2[[Item Code]:[Master Name]],8,0),"")</f>
        <v/>
      </c>
      <c r="M1491" s="41"/>
      <c r="N1491" s="66">
        <f>IFERROR(VLOOKUP(Table49[[#This Row],[ITEM CODE]],Table2[[#All],[Item Code]:[Unit Cost]],10,0),0)</f>
        <v>0</v>
      </c>
      <c r="O1491" s="134">
        <f>IFERROR(VLOOKUP(Table49[[#This Row],[ITEM CODE]],Table2[[#All],[Item Code]:[Unit Cost]],10,0),0)</f>
        <v>0</v>
      </c>
      <c r="P1491" s="56"/>
      <c r="Q1491" s="58"/>
      <c r="R1491" s="58">
        <f>Table49[[#This Row],[QUANTITY]]*Table49[[#This Row],[INV Prices]]</f>
        <v>0</v>
      </c>
      <c r="S1491" s="67"/>
      <c r="V1491" s="41"/>
      <c r="W1491" s="4" t="str">
        <f>IFERROR(VLOOKUP(Table49[[#This Row],[ITEM CODE]],Table2[[Item Code]:[Category ]],6,0),"")</f>
        <v/>
      </c>
      <c r="X1491" s="1" t="str">
        <f>IFERROR(VLOOKUP(Table49[[#This Row],[ITEM CODE]],Table2[[Item Code]:[Sub Category]],7,0),"")</f>
        <v/>
      </c>
      <c r="Y1491" s="68" t="str">
        <f>Table49[[#This Row],[PO Number]]&amp;COUNTIFS($E$5:E1491,E1491)</f>
        <v>0</v>
      </c>
    </row>
    <row r="1492" spans="1:25" ht="14.7" customHeight="1" x14ac:dyDescent="0.3">
      <c r="A1492" s="1" t="str">
        <f>IF(Table49[[#This Row],[ITEM NAME]]="","",ROW()-4)</f>
        <v/>
      </c>
      <c r="B1492" s="68"/>
      <c r="C1492" s="4" t="str">
        <f>IFERROR(VLOOKUP(B1492,Table14[],3,0),"")</f>
        <v/>
      </c>
      <c r="D1492" s="4" t="str">
        <f>IFERROR(VLOOKUP(B1492,Table14[],2,0),"")</f>
        <v/>
      </c>
      <c r="E1492" s="4"/>
      <c r="H1492" s="41" t="str">
        <f>IFERROR(VLOOKUP(Table49[[#This Row],[ITEM CODE]],Table2[[Item Code]:[Master Name]],2,0),"")</f>
        <v/>
      </c>
      <c r="I1492" s="41"/>
      <c r="J1492" s="65" t="str">
        <f>IFERROR(VLOOKUP(Table49[[#This Row],[ITEM CODE]],Table2[[Item Code]:[Master Name]],3,0),"")</f>
        <v/>
      </c>
      <c r="K1492" s="1" t="str">
        <f>IFERROR(VLOOKUP(Table49[[#This Row],[ITEM CODE]],Table2[[Item Code]:[Master Name]],9,0),"")</f>
        <v/>
      </c>
      <c r="L1492" s="1" t="str">
        <f>IFERROR(VLOOKUP(Table49[[#This Row],[ITEM CODE]],Table2[[Item Code]:[Master Name]],8,0),"")</f>
        <v/>
      </c>
      <c r="M1492" s="41"/>
      <c r="N1492" s="66">
        <f>IFERROR(VLOOKUP(Table49[[#This Row],[ITEM CODE]],Table2[[#All],[Item Code]:[Unit Cost]],10,0),0)</f>
        <v>0</v>
      </c>
      <c r="O1492" s="134">
        <f>IFERROR(VLOOKUP(Table49[[#This Row],[ITEM CODE]],Table2[[#All],[Item Code]:[Unit Cost]],10,0),0)</f>
        <v>0</v>
      </c>
      <c r="P1492" s="56"/>
      <c r="Q1492" s="58"/>
      <c r="R1492" s="58">
        <f>Table49[[#This Row],[QUANTITY]]*Table49[[#This Row],[INV Prices]]</f>
        <v>0</v>
      </c>
      <c r="S1492" s="67"/>
      <c r="V1492" s="41"/>
      <c r="W1492" s="4" t="str">
        <f>IFERROR(VLOOKUP(Table49[[#This Row],[ITEM CODE]],Table2[[Item Code]:[Category ]],6,0),"")</f>
        <v/>
      </c>
      <c r="X1492" s="1" t="str">
        <f>IFERROR(VLOOKUP(Table49[[#This Row],[ITEM CODE]],Table2[[Item Code]:[Sub Category]],7,0),"")</f>
        <v/>
      </c>
      <c r="Y1492" s="68" t="str">
        <f>Table49[[#This Row],[PO Number]]&amp;COUNTIFS($E$5:E1492,E1492)</f>
        <v>0</v>
      </c>
    </row>
    <row r="1493" spans="1:25" ht="14.7" customHeight="1" x14ac:dyDescent="0.3">
      <c r="A1493" s="1" t="str">
        <f>IF(Table49[[#This Row],[ITEM NAME]]="","",ROW()-4)</f>
        <v/>
      </c>
      <c r="B1493" s="68"/>
      <c r="C1493" s="4" t="str">
        <f>IFERROR(VLOOKUP(B1493,Table14[],3,0),"")</f>
        <v/>
      </c>
      <c r="D1493" s="4" t="str">
        <f>IFERROR(VLOOKUP(B1493,Table14[],2,0),"")</f>
        <v/>
      </c>
      <c r="E1493" s="4"/>
      <c r="H1493" s="41" t="str">
        <f>IFERROR(VLOOKUP(Table49[[#This Row],[ITEM CODE]],Table2[[Item Code]:[Master Name]],2,0),"")</f>
        <v/>
      </c>
      <c r="I1493" s="41"/>
      <c r="J1493" s="65" t="str">
        <f>IFERROR(VLOOKUP(Table49[[#This Row],[ITEM CODE]],Table2[[Item Code]:[Master Name]],3,0),"")</f>
        <v/>
      </c>
      <c r="K1493" s="1" t="str">
        <f>IFERROR(VLOOKUP(Table49[[#This Row],[ITEM CODE]],Table2[[Item Code]:[Master Name]],9,0),"")</f>
        <v/>
      </c>
      <c r="L1493" s="1" t="str">
        <f>IFERROR(VLOOKUP(Table49[[#This Row],[ITEM CODE]],Table2[[Item Code]:[Master Name]],8,0),"")</f>
        <v/>
      </c>
      <c r="M1493" s="41"/>
      <c r="N1493" s="66">
        <f>IFERROR(VLOOKUP(Table49[[#This Row],[ITEM CODE]],Table2[[#All],[Item Code]:[Unit Cost]],10,0),0)</f>
        <v>0</v>
      </c>
      <c r="O1493" s="134">
        <f>IFERROR(VLOOKUP(Table49[[#This Row],[ITEM CODE]],Table2[[#All],[Item Code]:[Unit Cost]],10,0),0)</f>
        <v>0</v>
      </c>
      <c r="P1493" s="56"/>
      <c r="Q1493" s="58"/>
      <c r="R1493" s="58">
        <f>Table49[[#This Row],[QUANTITY]]*Table49[[#This Row],[INV Prices]]</f>
        <v>0</v>
      </c>
      <c r="S1493" s="67"/>
      <c r="V1493" s="41"/>
      <c r="W1493" s="4" t="str">
        <f>IFERROR(VLOOKUP(Table49[[#This Row],[ITEM CODE]],Table2[[Item Code]:[Category ]],6,0),"")</f>
        <v/>
      </c>
      <c r="X1493" s="1" t="str">
        <f>IFERROR(VLOOKUP(Table49[[#This Row],[ITEM CODE]],Table2[[Item Code]:[Sub Category]],7,0),"")</f>
        <v/>
      </c>
      <c r="Y1493" s="68" t="str">
        <f>Table49[[#This Row],[PO Number]]&amp;COUNTIFS($E$5:E1493,E1493)</f>
        <v>0</v>
      </c>
    </row>
    <row r="1494" spans="1:25" ht="14.7" customHeight="1" x14ac:dyDescent="0.3">
      <c r="A1494" s="1" t="str">
        <f>IF(Table49[[#This Row],[ITEM NAME]]="","",ROW()-4)</f>
        <v/>
      </c>
      <c r="B1494" s="68"/>
      <c r="C1494" s="4" t="str">
        <f>IFERROR(VLOOKUP(B1494,Table14[],3,0),"")</f>
        <v/>
      </c>
      <c r="D1494" s="4" t="str">
        <f>IFERROR(VLOOKUP(B1494,Table14[],2,0),"")</f>
        <v/>
      </c>
      <c r="E1494" s="4"/>
      <c r="H1494" s="41" t="str">
        <f>IFERROR(VLOOKUP(Table49[[#This Row],[ITEM CODE]],Table2[[Item Code]:[Master Name]],2,0),"")</f>
        <v/>
      </c>
      <c r="I1494" s="41"/>
      <c r="J1494" s="65" t="str">
        <f>IFERROR(VLOOKUP(Table49[[#This Row],[ITEM CODE]],Table2[[Item Code]:[Master Name]],3,0),"")</f>
        <v/>
      </c>
      <c r="K1494" s="1" t="str">
        <f>IFERROR(VLOOKUP(Table49[[#This Row],[ITEM CODE]],Table2[[Item Code]:[Master Name]],9,0),"")</f>
        <v/>
      </c>
      <c r="L1494" s="1" t="str">
        <f>IFERROR(VLOOKUP(Table49[[#This Row],[ITEM CODE]],Table2[[Item Code]:[Master Name]],8,0),"")</f>
        <v/>
      </c>
      <c r="M1494" s="41"/>
      <c r="N1494" s="66">
        <f>IFERROR(VLOOKUP(Table49[[#This Row],[ITEM CODE]],Table2[[#All],[Item Code]:[Unit Cost]],10,0),0)</f>
        <v>0</v>
      </c>
      <c r="O1494" s="134">
        <f>IFERROR(VLOOKUP(Table49[[#This Row],[ITEM CODE]],Table2[[#All],[Item Code]:[Unit Cost]],10,0),0)</f>
        <v>0</v>
      </c>
      <c r="P1494" s="56"/>
      <c r="Q1494" s="58"/>
      <c r="R1494" s="58">
        <f>Table49[[#This Row],[QUANTITY]]*Table49[[#This Row],[INV Prices]]</f>
        <v>0</v>
      </c>
      <c r="S1494" s="67"/>
      <c r="V1494" s="41"/>
      <c r="W1494" s="4" t="str">
        <f>IFERROR(VLOOKUP(Table49[[#This Row],[ITEM CODE]],Table2[[Item Code]:[Category ]],6,0),"")</f>
        <v/>
      </c>
      <c r="X1494" s="1" t="str">
        <f>IFERROR(VLOOKUP(Table49[[#This Row],[ITEM CODE]],Table2[[Item Code]:[Sub Category]],7,0),"")</f>
        <v/>
      </c>
      <c r="Y1494" s="68" t="str">
        <f>Table49[[#This Row],[PO Number]]&amp;COUNTIFS($E$5:E1494,E1494)</f>
        <v>0</v>
      </c>
    </row>
    <row r="1495" spans="1:25" ht="14.7" customHeight="1" x14ac:dyDescent="0.3">
      <c r="A1495" s="1" t="str">
        <f>IF(Table49[[#This Row],[ITEM NAME]]="","",ROW()-4)</f>
        <v/>
      </c>
      <c r="B1495" s="68"/>
      <c r="C1495" s="4" t="str">
        <f>IFERROR(VLOOKUP(B1495,Table14[],3,0),"")</f>
        <v/>
      </c>
      <c r="D1495" s="4" t="str">
        <f>IFERROR(VLOOKUP(B1495,Table14[],2,0),"")</f>
        <v/>
      </c>
      <c r="E1495" s="4"/>
      <c r="H1495" s="41" t="str">
        <f>IFERROR(VLOOKUP(Table49[[#This Row],[ITEM CODE]],Table2[[Item Code]:[Master Name]],2,0),"")</f>
        <v/>
      </c>
      <c r="I1495" s="41"/>
      <c r="J1495" s="65" t="str">
        <f>IFERROR(VLOOKUP(Table49[[#This Row],[ITEM CODE]],Table2[[Item Code]:[Master Name]],3,0),"")</f>
        <v/>
      </c>
      <c r="K1495" s="1" t="str">
        <f>IFERROR(VLOOKUP(Table49[[#This Row],[ITEM CODE]],Table2[[Item Code]:[Master Name]],9,0),"")</f>
        <v/>
      </c>
      <c r="L1495" s="1" t="str">
        <f>IFERROR(VLOOKUP(Table49[[#This Row],[ITEM CODE]],Table2[[Item Code]:[Master Name]],8,0),"")</f>
        <v/>
      </c>
      <c r="M1495" s="41"/>
      <c r="N1495" s="66">
        <f>IFERROR(VLOOKUP(Table49[[#This Row],[ITEM CODE]],Table2[[#All],[Item Code]:[Unit Cost]],10,0),0)</f>
        <v>0</v>
      </c>
      <c r="O1495" s="134">
        <f>IFERROR(VLOOKUP(Table49[[#This Row],[ITEM CODE]],Table2[[#All],[Item Code]:[Unit Cost]],10,0),0)</f>
        <v>0</v>
      </c>
      <c r="P1495" s="56"/>
      <c r="Q1495" s="58"/>
      <c r="R1495" s="58">
        <f>Table49[[#This Row],[QUANTITY]]*Table49[[#This Row],[INV Prices]]</f>
        <v>0</v>
      </c>
      <c r="S1495" s="67"/>
      <c r="V1495" s="41"/>
      <c r="W1495" s="4" t="str">
        <f>IFERROR(VLOOKUP(Table49[[#This Row],[ITEM CODE]],Table2[[Item Code]:[Category ]],6,0),"")</f>
        <v/>
      </c>
      <c r="X1495" s="1" t="str">
        <f>IFERROR(VLOOKUP(Table49[[#This Row],[ITEM CODE]],Table2[[Item Code]:[Sub Category]],7,0),"")</f>
        <v/>
      </c>
      <c r="Y1495" s="68" t="str">
        <f>Table49[[#This Row],[PO Number]]&amp;COUNTIFS($E$5:E1495,E1495)</f>
        <v>0</v>
      </c>
    </row>
    <row r="1496" spans="1:25" ht="14.7" customHeight="1" x14ac:dyDescent="0.3">
      <c r="A1496" s="1" t="str">
        <f>IF(Table49[[#This Row],[ITEM NAME]]="","",ROW()-4)</f>
        <v/>
      </c>
      <c r="B1496" s="68"/>
      <c r="C1496" s="4" t="str">
        <f>IFERROR(VLOOKUP(B1496,Table14[],3,0),"")</f>
        <v/>
      </c>
      <c r="D1496" s="4" t="str">
        <f>IFERROR(VLOOKUP(B1496,Table14[],2,0),"")</f>
        <v/>
      </c>
      <c r="E1496" s="4"/>
      <c r="H1496" s="41" t="str">
        <f>IFERROR(VLOOKUP(Table49[[#This Row],[ITEM CODE]],Table2[[Item Code]:[Master Name]],2,0),"")</f>
        <v/>
      </c>
      <c r="I1496" s="41"/>
      <c r="J1496" s="65" t="str">
        <f>IFERROR(VLOOKUP(Table49[[#This Row],[ITEM CODE]],Table2[[Item Code]:[Master Name]],3,0),"")</f>
        <v/>
      </c>
      <c r="K1496" s="1" t="str">
        <f>IFERROR(VLOOKUP(Table49[[#This Row],[ITEM CODE]],Table2[[Item Code]:[Master Name]],9,0),"")</f>
        <v/>
      </c>
      <c r="L1496" s="1" t="str">
        <f>IFERROR(VLOOKUP(Table49[[#This Row],[ITEM CODE]],Table2[[Item Code]:[Master Name]],8,0),"")</f>
        <v/>
      </c>
      <c r="M1496" s="41"/>
      <c r="N1496" s="66">
        <f>IFERROR(VLOOKUP(Table49[[#This Row],[ITEM CODE]],Table2[[#All],[Item Code]:[Unit Cost]],10,0),0)</f>
        <v>0</v>
      </c>
      <c r="O1496" s="134">
        <f>IFERROR(VLOOKUP(Table49[[#This Row],[ITEM CODE]],Table2[[#All],[Item Code]:[Unit Cost]],10,0),0)</f>
        <v>0</v>
      </c>
      <c r="P1496" s="56"/>
      <c r="Q1496" s="58"/>
      <c r="R1496" s="58">
        <f>Table49[[#This Row],[QUANTITY]]*Table49[[#This Row],[INV Prices]]</f>
        <v>0</v>
      </c>
      <c r="S1496" s="67"/>
      <c r="V1496" s="41"/>
      <c r="W1496" s="4" t="str">
        <f>IFERROR(VLOOKUP(Table49[[#This Row],[ITEM CODE]],Table2[[Item Code]:[Category ]],6,0),"")</f>
        <v/>
      </c>
      <c r="X1496" s="1" t="str">
        <f>IFERROR(VLOOKUP(Table49[[#This Row],[ITEM CODE]],Table2[[Item Code]:[Sub Category]],7,0),"")</f>
        <v/>
      </c>
      <c r="Y1496" s="68" t="str">
        <f>Table49[[#This Row],[PO Number]]&amp;COUNTIFS($E$5:E1496,E1496)</f>
        <v>0</v>
      </c>
    </row>
    <row r="1497" spans="1:25" ht="14.7" customHeight="1" x14ac:dyDescent="0.3">
      <c r="A1497" s="1" t="str">
        <f>IF(Table49[[#This Row],[ITEM NAME]]="","",ROW()-4)</f>
        <v/>
      </c>
      <c r="B1497" s="68"/>
      <c r="C1497" s="4" t="str">
        <f>IFERROR(VLOOKUP(B1497,Table14[],3,0),"")</f>
        <v/>
      </c>
      <c r="D1497" s="4" t="str">
        <f>IFERROR(VLOOKUP(B1497,Table14[],2,0),"")</f>
        <v/>
      </c>
      <c r="E1497" s="4"/>
      <c r="H1497" s="41" t="str">
        <f>IFERROR(VLOOKUP(Table49[[#This Row],[ITEM CODE]],Table2[[Item Code]:[Master Name]],2,0),"")</f>
        <v/>
      </c>
      <c r="I1497" s="41"/>
      <c r="J1497" s="65" t="str">
        <f>IFERROR(VLOOKUP(Table49[[#This Row],[ITEM CODE]],Table2[[Item Code]:[Master Name]],3,0),"")</f>
        <v/>
      </c>
      <c r="K1497" s="1" t="str">
        <f>IFERROR(VLOOKUP(Table49[[#This Row],[ITEM CODE]],Table2[[Item Code]:[Master Name]],9,0),"")</f>
        <v/>
      </c>
      <c r="L1497" s="1" t="str">
        <f>IFERROR(VLOOKUP(Table49[[#This Row],[ITEM CODE]],Table2[[Item Code]:[Master Name]],8,0),"")</f>
        <v/>
      </c>
      <c r="M1497" s="41"/>
      <c r="N1497" s="66">
        <f>IFERROR(VLOOKUP(Table49[[#This Row],[ITEM CODE]],Table2[[#All],[Item Code]:[Unit Cost]],10,0),0)</f>
        <v>0</v>
      </c>
      <c r="O1497" s="134">
        <f>IFERROR(VLOOKUP(Table49[[#This Row],[ITEM CODE]],Table2[[#All],[Item Code]:[Unit Cost]],10,0),0)</f>
        <v>0</v>
      </c>
      <c r="P1497" s="56"/>
      <c r="Q1497" s="58"/>
      <c r="R1497" s="58">
        <f>Table49[[#This Row],[QUANTITY]]*Table49[[#This Row],[INV Prices]]</f>
        <v>0</v>
      </c>
      <c r="S1497" s="67"/>
      <c r="V1497" s="41"/>
      <c r="W1497" s="4" t="str">
        <f>IFERROR(VLOOKUP(Table49[[#This Row],[ITEM CODE]],Table2[[Item Code]:[Category ]],6,0),"")</f>
        <v/>
      </c>
      <c r="X1497" s="1" t="str">
        <f>IFERROR(VLOOKUP(Table49[[#This Row],[ITEM CODE]],Table2[[Item Code]:[Sub Category]],7,0),"")</f>
        <v/>
      </c>
      <c r="Y1497" s="68" t="str">
        <f>Table49[[#This Row],[PO Number]]&amp;COUNTIFS($E$5:E1497,E1497)</f>
        <v>0</v>
      </c>
    </row>
    <row r="1498" spans="1:25" ht="14.7" customHeight="1" x14ac:dyDescent="0.3">
      <c r="A1498" s="1" t="str">
        <f>IF(Table49[[#This Row],[ITEM NAME]]="","",ROW()-4)</f>
        <v/>
      </c>
      <c r="B1498" s="68"/>
      <c r="C1498" s="4" t="str">
        <f>IFERROR(VLOOKUP(B1498,Table14[],3,0),"")</f>
        <v/>
      </c>
      <c r="D1498" s="4" t="str">
        <f>IFERROR(VLOOKUP(B1498,Table14[],2,0),"")</f>
        <v/>
      </c>
      <c r="E1498" s="4"/>
      <c r="H1498" s="41" t="str">
        <f>IFERROR(VLOOKUP(Table49[[#This Row],[ITEM CODE]],Table2[[Item Code]:[Master Name]],2,0),"")</f>
        <v/>
      </c>
      <c r="I1498" s="41"/>
      <c r="J1498" s="65" t="str">
        <f>IFERROR(VLOOKUP(Table49[[#This Row],[ITEM CODE]],Table2[[Item Code]:[Master Name]],3,0),"")</f>
        <v/>
      </c>
      <c r="K1498" s="1" t="str">
        <f>IFERROR(VLOOKUP(Table49[[#This Row],[ITEM CODE]],Table2[[Item Code]:[Master Name]],9,0),"")</f>
        <v/>
      </c>
      <c r="L1498" s="1" t="str">
        <f>IFERROR(VLOOKUP(Table49[[#This Row],[ITEM CODE]],Table2[[Item Code]:[Master Name]],8,0),"")</f>
        <v/>
      </c>
      <c r="M1498" s="41"/>
      <c r="N1498" s="66">
        <f>IFERROR(VLOOKUP(Table49[[#This Row],[ITEM CODE]],Table2[[#All],[Item Code]:[Unit Cost]],10,0),0)</f>
        <v>0</v>
      </c>
      <c r="O1498" s="134">
        <f>IFERROR(VLOOKUP(Table49[[#This Row],[ITEM CODE]],Table2[[#All],[Item Code]:[Unit Cost]],10,0),0)</f>
        <v>0</v>
      </c>
      <c r="P1498" s="56"/>
      <c r="Q1498" s="58"/>
      <c r="R1498" s="58">
        <f>Table49[[#This Row],[QUANTITY]]*Table49[[#This Row],[INV Prices]]</f>
        <v>0</v>
      </c>
      <c r="S1498" s="67"/>
      <c r="V1498" s="41"/>
      <c r="W1498" s="4" t="str">
        <f>IFERROR(VLOOKUP(Table49[[#This Row],[ITEM CODE]],Table2[[Item Code]:[Category ]],6,0),"")</f>
        <v/>
      </c>
      <c r="X1498" s="1" t="str">
        <f>IFERROR(VLOOKUP(Table49[[#This Row],[ITEM CODE]],Table2[[Item Code]:[Sub Category]],7,0),"")</f>
        <v/>
      </c>
      <c r="Y1498" s="68" t="str">
        <f>Table49[[#This Row],[PO Number]]&amp;COUNTIFS($E$5:E1498,E1498)</f>
        <v>0</v>
      </c>
    </row>
    <row r="1499" spans="1:25" ht="14.7" customHeight="1" x14ac:dyDescent="0.3">
      <c r="A1499" s="1" t="str">
        <f>IF(Table49[[#This Row],[ITEM NAME]]="","",ROW()-4)</f>
        <v/>
      </c>
      <c r="B1499" s="68"/>
      <c r="C1499" s="4" t="str">
        <f>IFERROR(VLOOKUP(B1499,Table14[],3,0),"")</f>
        <v/>
      </c>
      <c r="D1499" s="4" t="str">
        <f>IFERROR(VLOOKUP(B1499,Table14[],2,0),"")</f>
        <v/>
      </c>
      <c r="E1499" s="4"/>
      <c r="H1499" s="41" t="str">
        <f>IFERROR(VLOOKUP(Table49[[#This Row],[ITEM CODE]],Table2[[Item Code]:[Master Name]],2,0),"")</f>
        <v/>
      </c>
      <c r="I1499" s="41"/>
      <c r="J1499" s="65" t="str">
        <f>IFERROR(VLOOKUP(Table49[[#This Row],[ITEM CODE]],Table2[[Item Code]:[Master Name]],3,0),"")</f>
        <v/>
      </c>
      <c r="K1499" s="1" t="str">
        <f>IFERROR(VLOOKUP(Table49[[#This Row],[ITEM CODE]],Table2[[Item Code]:[Master Name]],9,0),"")</f>
        <v/>
      </c>
      <c r="L1499" s="1" t="str">
        <f>IFERROR(VLOOKUP(Table49[[#This Row],[ITEM CODE]],Table2[[Item Code]:[Master Name]],8,0),"")</f>
        <v/>
      </c>
      <c r="M1499" s="41"/>
      <c r="N1499" s="66">
        <f>IFERROR(VLOOKUP(Table49[[#This Row],[ITEM CODE]],Table2[[#All],[Item Code]:[Unit Cost]],10,0),0)</f>
        <v>0</v>
      </c>
      <c r="O1499" s="134">
        <f>IFERROR(VLOOKUP(Table49[[#This Row],[ITEM CODE]],Table2[[#All],[Item Code]:[Unit Cost]],10,0),0)</f>
        <v>0</v>
      </c>
      <c r="P1499" s="56"/>
      <c r="Q1499" s="58"/>
      <c r="R1499" s="58">
        <f>Table49[[#This Row],[QUANTITY]]*Table49[[#This Row],[INV Prices]]</f>
        <v>0</v>
      </c>
      <c r="S1499" s="67"/>
      <c r="V1499" s="41"/>
      <c r="W1499" s="4" t="str">
        <f>IFERROR(VLOOKUP(Table49[[#This Row],[ITEM CODE]],Table2[[Item Code]:[Category ]],6,0),"")</f>
        <v/>
      </c>
      <c r="X1499" s="1" t="str">
        <f>IFERROR(VLOOKUP(Table49[[#This Row],[ITEM CODE]],Table2[[Item Code]:[Sub Category]],7,0),"")</f>
        <v/>
      </c>
      <c r="Y1499" s="68" t="str">
        <f>Table49[[#This Row],[PO Number]]&amp;COUNTIFS($E$5:E1499,E1499)</f>
        <v>0</v>
      </c>
    </row>
    <row r="1500" spans="1:25" ht="14.7" customHeight="1" x14ac:dyDescent="0.3">
      <c r="A1500" s="1" t="str">
        <f>IF(Table49[[#This Row],[ITEM NAME]]="","",ROW()-4)</f>
        <v/>
      </c>
      <c r="B1500" s="68"/>
      <c r="C1500" s="4" t="str">
        <f>IFERROR(VLOOKUP(B1500,Table14[],3,0),"")</f>
        <v/>
      </c>
      <c r="D1500" s="4" t="str">
        <f>IFERROR(VLOOKUP(B1500,Table14[],2,0),"")</f>
        <v/>
      </c>
      <c r="E1500" s="4"/>
      <c r="H1500" s="41" t="str">
        <f>IFERROR(VLOOKUP(Table49[[#This Row],[ITEM CODE]],Table2[[Item Code]:[Master Name]],2,0),"")</f>
        <v/>
      </c>
      <c r="I1500" s="41"/>
      <c r="J1500" s="65" t="str">
        <f>IFERROR(VLOOKUP(Table49[[#This Row],[ITEM CODE]],Table2[[Item Code]:[Master Name]],3,0),"")</f>
        <v/>
      </c>
      <c r="K1500" s="1" t="str">
        <f>IFERROR(VLOOKUP(Table49[[#This Row],[ITEM CODE]],Table2[[Item Code]:[Master Name]],9,0),"")</f>
        <v/>
      </c>
      <c r="L1500" s="1" t="str">
        <f>IFERROR(VLOOKUP(Table49[[#This Row],[ITEM CODE]],Table2[[Item Code]:[Master Name]],8,0),"")</f>
        <v/>
      </c>
      <c r="M1500" s="41"/>
      <c r="N1500" s="66">
        <f>IFERROR(VLOOKUP(Table49[[#This Row],[ITEM CODE]],Table2[[#All],[Item Code]:[Unit Cost]],10,0),0)</f>
        <v>0</v>
      </c>
      <c r="O1500" s="134">
        <f>IFERROR(VLOOKUP(Table49[[#This Row],[ITEM CODE]],Table2[[#All],[Item Code]:[Unit Cost]],10,0),0)</f>
        <v>0</v>
      </c>
      <c r="P1500" s="56"/>
      <c r="Q1500" s="58"/>
      <c r="R1500" s="58">
        <f>Table49[[#This Row],[QUANTITY]]*Table49[[#This Row],[INV Prices]]</f>
        <v>0</v>
      </c>
      <c r="S1500" s="67"/>
      <c r="V1500" s="41"/>
      <c r="W1500" s="4" t="str">
        <f>IFERROR(VLOOKUP(Table49[[#This Row],[ITEM CODE]],Table2[[Item Code]:[Category ]],6,0),"")</f>
        <v/>
      </c>
      <c r="X1500" s="1" t="str">
        <f>IFERROR(VLOOKUP(Table49[[#This Row],[ITEM CODE]],Table2[[Item Code]:[Sub Category]],7,0),"")</f>
        <v/>
      </c>
      <c r="Y1500" s="68" t="str">
        <f>Table49[[#This Row],[PO Number]]&amp;COUNTIFS($E$5:E1500,E1500)</f>
        <v>0</v>
      </c>
    </row>
    <row r="1501" spans="1:25" ht="14.7" customHeight="1" x14ac:dyDescent="0.3">
      <c r="A1501" s="1" t="str">
        <f>IF(Table49[[#This Row],[ITEM NAME]]="","",ROW()-4)</f>
        <v/>
      </c>
      <c r="B1501" s="68"/>
      <c r="C1501" s="4" t="str">
        <f>IFERROR(VLOOKUP(B1501,Table14[],3,0),"")</f>
        <v/>
      </c>
      <c r="D1501" s="4" t="str">
        <f>IFERROR(VLOOKUP(B1501,Table14[],2,0),"")</f>
        <v/>
      </c>
      <c r="E1501" s="4"/>
      <c r="H1501" s="41" t="str">
        <f>IFERROR(VLOOKUP(Table49[[#This Row],[ITEM CODE]],Table2[[Item Code]:[Master Name]],2,0),"")</f>
        <v/>
      </c>
      <c r="I1501" s="41"/>
      <c r="J1501" s="65" t="str">
        <f>IFERROR(VLOOKUP(Table49[[#This Row],[ITEM CODE]],Table2[[Item Code]:[Master Name]],3,0),"")</f>
        <v/>
      </c>
      <c r="K1501" s="1" t="str">
        <f>IFERROR(VLOOKUP(Table49[[#This Row],[ITEM CODE]],Table2[[Item Code]:[Master Name]],9,0),"")</f>
        <v/>
      </c>
      <c r="L1501" s="1" t="str">
        <f>IFERROR(VLOOKUP(Table49[[#This Row],[ITEM CODE]],Table2[[Item Code]:[Master Name]],8,0),"")</f>
        <v/>
      </c>
      <c r="M1501" s="41"/>
      <c r="N1501" s="66">
        <f>IFERROR(VLOOKUP(Table49[[#This Row],[ITEM CODE]],Table2[[#All],[Item Code]:[Unit Cost]],10,0),0)</f>
        <v>0</v>
      </c>
      <c r="O1501" s="134">
        <f>IFERROR(VLOOKUP(Table49[[#This Row],[ITEM CODE]],Table2[[#All],[Item Code]:[Unit Cost]],10,0),0)</f>
        <v>0</v>
      </c>
      <c r="P1501" s="56"/>
      <c r="Q1501" s="58"/>
      <c r="R1501" s="58">
        <f>Table49[[#This Row],[QUANTITY]]*Table49[[#This Row],[INV Prices]]</f>
        <v>0</v>
      </c>
      <c r="S1501" s="67"/>
      <c r="V1501" s="41"/>
      <c r="W1501" s="4" t="str">
        <f>IFERROR(VLOOKUP(Table49[[#This Row],[ITEM CODE]],Table2[[Item Code]:[Category ]],6,0),"")</f>
        <v/>
      </c>
      <c r="X1501" s="1" t="str">
        <f>IFERROR(VLOOKUP(Table49[[#This Row],[ITEM CODE]],Table2[[Item Code]:[Sub Category]],7,0),"")</f>
        <v/>
      </c>
      <c r="Y1501" s="68" t="str">
        <f>Table49[[#This Row],[PO Number]]&amp;COUNTIFS($E$5:E1501,E1501)</f>
        <v>0</v>
      </c>
    </row>
    <row r="1502" spans="1:25" ht="14.7" customHeight="1" x14ac:dyDescent="0.3">
      <c r="A1502" s="1" t="str">
        <f>IF(Table49[[#This Row],[ITEM NAME]]="","",ROW()-4)</f>
        <v/>
      </c>
      <c r="B1502" s="68"/>
      <c r="C1502" s="4" t="str">
        <f>IFERROR(VLOOKUP(B1502,Table14[],3,0),"")</f>
        <v/>
      </c>
      <c r="D1502" s="4" t="str">
        <f>IFERROR(VLOOKUP(B1502,Table14[],2,0),"")</f>
        <v/>
      </c>
      <c r="E1502" s="4"/>
      <c r="H1502" s="41" t="str">
        <f>IFERROR(VLOOKUP(Table49[[#This Row],[ITEM CODE]],Table2[[Item Code]:[Master Name]],2,0),"")</f>
        <v/>
      </c>
      <c r="I1502" s="41"/>
      <c r="J1502" s="65" t="str">
        <f>IFERROR(VLOOKUP(Table49[[#This Row],[ITEM CODE]],Table2[[Item Code]:[Master Name]],3,0),"")</f>
        <v/>
      </c>
      <c r="K1502" s="1" t="str">
        <f>IFERROR(VLOOKUP(Table49[[#This Row],[ITEM CODE]],Table2[[Item Code]:[Master Name]],9,0),"")</f>
        <v/>
      </c>
      <c r="L1502" s="1" t="str">
        <f>IFERROR(VLOOKUP(Table49[[#This Row],[ITEM CODE]],Table2[[Item Code]:[Master Name]],8,0),"")</f>
        <v/>
      </c>
      <c r="M1502" s="41"/>
      <c r="N1502" s="66">
        <f>IFERROR(VLOOKUP(Table49[[#This Row],[ITEM CODE]],Table2[[#All],[Item Code]:[Unit Cost]],10,0),0)</f>
        <v>0</v>
      </c>
      <c r="O1502" s="134">
        <f>IFERROR(VLOOKUP(Table49[[#This Row],[ITEM CODE]],Table2[[#All],[Item Code]:[Unit Cost]],10,0),0)</f>
        <v>0</v>
      </c>
      <c r="P1502" s="56"/>
      <c r="Q1502" s="58"/>
      <c r="R1502" s="58">
        <f>Table49[[#This Row],[QUANTITY]]*Table49[[#This Row],[INV Prices]]</f>
        <v>0</v>
      </c>
      <c r="S1502" s="67"/>
      <c r="V1502" s="41"/>
      <c r="W1502" s="4" t="str">
        <f>IFERROR(VLOOKUP(Table49[[#This Row],[ITEM CODE]],Table2[[Item Code]:[Category ]],6,0),"")</f>
        <v/>
      </c>
      <c r="X1502" s="1" t="str">
        <f>IFERROR(VLOOKUP(Table49[[#This Row],[ITEM CODE]],Table2[[Item Code]:[Sub Category]],7,0),"")</f>
        <v/>
      </c>
      <c r="Y1502" s="68" t="str">
        <f>Table49[[#This Row],[PO Number]]&amp;COUNTIFS($E$5:E1502,E1502)</f>
        <v>0</v>
      </c>
    </row>
    <row r="1503" spans="1:25" ht="14.7" customHeight="1" x14ac:dyDescent="0.3">
      <c r="A1503" s="1" t="str">
        <f>IF(Table49[[#This Row],[ITEM NAME]]="","",ROW()-4)</f>
        <v/>
      </c>
      <c r="B1503" s="68"/>
      <c r="C1503" s="4" t="str">
        <f>IFERROR(VLOOKUP(B1503,Table14[],3,0),"")</f>
        <v/>
      </c>
      <c r="D1503" s="4" t="str">
        <f>IFERROR(VLOOKUP(B1503,Table14[],2,0),"")</f>
        <v/>
      </c>
      <c r="E1503" s="4"/>
      <c r="H1503" s="41" t="str">
        <f>IFERROR(VLOOKUP(Table49[[#This Row],[ITEM CODE]],Table2[[Item Code]:[Master Name]],2,0),"")</f>
        <v/>
      </c>
      <c r="I1503" s="41"/>
      <c r="J1503" s="65" t="str">
        <f>IFERROR(VLOOKUP(Table49[[#This Row],[ITEM CODE]],Table2[[Item Code]:[Master Name]],3,0),"")</f>
        <v/>
      </c>
      <c r="K1503" s="1" t="str">
        <f>IFERROR(VLOOKUP(Table49[[#This Row],[ITEM CODE]],Table2[[Item Code]:[Master Name]],9,0),"")</f>
        <v/>
      </c>
      <c r="L1503" s="1" t="str">
        <f>IFERROR(VLOOKUP(Table49[[#This Row],[ITEM CODE]],Table2[[Item Code]:[Master Name]],8,0),"")</f>
        <v/>
      </c>
      <c r="M1503" s="41"/>
      <c r="N1503" s="66">
        <f>IFERROR(VLOOKUP(Table49[[#This Row],[ITEM CODE]],Table2[[#All],[Item Code]:[Unit Cost]],10,0),0)</f>
        <v>0</v>
      </c>
      <c r="O1503" s="134">
        <f>IFERROR(VLOOKUP(Table49[[#This Row],[ITEM CODE]],Table2[[#All],[Item Code]:[Unit Cost]],10,0),0)</f>
        <v>0</v>
      </c>
      <c r="P1503" s="56"/>
      <c r="Q1503" s="58"/>
      <c r="R1503" s="58">
        <f>Table49[[#This Row],[QUANTITY]]*Table49[[#This Row],[INV Prices]]</f>
        <v>0</v>
      </c>
      <c r="S1503" s="67"/>
      <c r="V1503" s="41"/>
      <c r="W1503" s="4" t="str">
        <f>IFERROR(VLOOKUP(Table49[[#This Row],[ITEM CODE]],Table2[[Item Code]:[Category ]],6,0),"")</f>
        <v/>
      </c>
      <c r="X1503" s="1" t="str">
        <f>IFERROR(VLOOKUP(Table49[[#This Row],[ITEM CODE]],Table2[[Item Code]:[Sub Category]],7,0),"")</f>
        <v/>
      </c>
      <c r="Y1503" s="68" t="str">
        <f>Table49[[#This Row],[PO Number]]&amp;COUNTIFS($E$5:E1503,E1503)</f>
        <v>0</v>
      </c>
    </row>
    <row r="1504" spans="1:25" ht="14.7" customHeight="1" x14ac:dyDescent="0.3">
      <c r="A1504" s="1" t="str">
        <f>IF(Table49[[#This Row],[ITEM NAME]]="","",ROW()-4)</f>
        <v/>
      </c>
      <c r="B1504" s="68"/>
      <c r="C1504" s="4" t="str">
        <f>IFERROR(VLOOKUP(B1504,Table14[],3,0),"")</f>
        <v/>
      </c>
      <c r="D1504" s="4" t="str">
        <f>IFERROR(VLOOKUP(B1504,Table14[],2,0),"")</f>
        <v/>
      </c>
      <c r="E1504" s="4"/>
      <c r="H1504" s="41" t="str">
        <f>IFERROR(VLOOKUP(Table49[[#This Row],[ITEM CODE]],Table2[[Item Code]:[Master Name]],2,0),"")</f>
        <v/>
      </c>
      <c r="I1504" s="41"/>
      <c r="J1504" s="65" t="str">
        <f>IFERROR(VLOOKUP(Table49[[#This Row],[ITEM CODE]],Table2[[Item Code]:[Master Name]],3,0),"")</f>
        <v/>
      </c>
      <c r="K1504" s="1" t="str">
        <f>IFERROR(VLOOKUP(Table49[[#This Row],[ITEM CODE]],Table2[[Item Code]:[Master Name]],9,0),"")</f>
        <v/>
      </c>
      <c r="L1504" s="1" t="str">
        <f>IFERROR(VLOOKUP(Table49[[#This Row],[ITEM CODE]],Table2[[Item Code]:[Master Name]],8,0),"")</f>
        <v/>
      </c>
      <c r="M1504" s="41"/>
      <c r="N1504" s="66">
        <f>IFERROR(VLOOKUP(Table49[[#This Row],[ITEM CODE]],Table2[[#All],[Item Code]:[Unit Cost]],10,0),0)</f>
        <v>0</v>
      </c>
      <c r="O1504" s="134">
        <f>IFERROR(VLOOKUP(Table49[[#This Row],[ITEM CODE]],Table2[[#All],[Item Code]:[Unit Cost]],10,0),0)</f>
        <v>0</v>
      </c>
      <c r="P1504" s="56"/>
      <c r="Q1504" s="58"/>
      <c r="R1504" s="58">
        <f>Table49[[#This Row],[QUANTITY]]*Table49[[#This Row],[INV Prices]]</f>
        <v>0</v>
      </c>
      <c r="S1504" s="67"/>
      <c r="V1504" s="41"/>
      <c r="W1504" s="4" t="str">
        <f>IFERROR(VLOOKUP(Table49[[#This Row],[ITEM CODE]],Table2[[Item Code]:[Category ]],6,0),"")</f>
        <v/>
      </c>
      <c r="X1504" s="1" t="str">
        <f>IFERROR(VLOOKUP(Table49[[#This Row],[ITEM CODE]],Table2[[Item Code]:[Sub Category]],7,0),"")</f>
        <v/>
      </c>
      <c r="Y1504" s="68" t="str">
        <f>Table49[[#This Row],[PO Number]]&amp;COUNTIFS($E$5:E1504,E1504)</f>
        <v>0</v>
      </c>
    </row>
    <row r="1505" spans="1:25" ht="14.7" customHeight="1" x14ac:dyDescent="0.3">
      <c r="A1505" s="1" t="str">
        <f>IF(Table49[[#This Row],[ITEM NAME]]="","",ROW()-4)</f>
        <v/>
      </c>
      <c r="B1505" s="68"/>
      <c r="C1505" s="4" t="str">
        <f>IFERROR(VLOOKUP(B1505,Table14[],3,0),"")</f>
        <v/>
      </c>
      <c r="D1505" s="4" t="str">
        <f>IFERROR(VLOOKUP(B1505,Table14[],2,0),"")</f>
        <v/>
      </c>
      <c r="E1505" s="4"/>
      <c r="H1505" s="41" t="str">
        <f>IFERROR(VLOOKUP(Table49[[#This Row],[ITEM CODE]],Table2[[Item Code]:[Master Name]],2,0),"")</f>
        <v/>
      </c>
      <c r="I1505" s="41"/>
      <c r="J1505" s="65" t="str">
        <f>IFERROR(VLOOKUP(Table49[[#This Row],[ITEM CODE]],Table2[[Item Code]:[Master Name]],3,0),"")</f>
        <v/>
      </c>
      <c r="K1505" s="1" t="str">
        <f>IFERROR(VLOOKUP(Table49[[#This Row],[ITEM CODE]],Table2[[Item Code]:[Master Name]],9,0),"")</f>
        <v/>
      </c>
      <c r="L1505" s="1" t="str">
        <f>IFERROR(VLOOKUP(Table49[[#This Row],[ITEM CODE]],Table2[[Item Code]:[Master Name]],8,0),"")</f>
        <v/>
      </c>
      <c r="M1505" s="41"/>
      <c r="N1505" s="66">
        <f>IFERROR(VLOOKUP(Table49[[#This Row],[ITEM CODE]],Table2[[#All],[Item Code]:[Unit Cost]],10,0),0)</f>
        <v>0</v>
      </c>
      <c r="O1505" s="134">
        <f>IFERROR(VLOOKUP(Table49[[#This Row],[ITEM CODE]],Table2[[#All],[Item Code]:[Unit Cost]],10,0),0)</f>
        <v>0</v>
      </c>
      <c r="P1505" s="56"/>
      <c r="Q1505" s="58"/>
      <c r="R1505" s="58">
        <f>Table49[[#This Row],[QUANTITY]]*Table49[[#This Row],[INV Prices]]</f>
        <v>0</v>
      </c>
      <c r="S1505" s="67"/>
      <c r="V1505" s="41"/>
      <c r="W1505" s="4" t="str">
        <f>IFERROR(VLOOKUP(Table49[[#This Row],[ITEM CODE]],Table2[[Item Code]:[Category ]],6,0),"")</f>
        <v/>
      </c>
      <c r="X1505" s="1" t="str">
        <f>IFERROR(VLOOKUP(Table49[[#This Row],[ITEM CODE]],Table2[[Item Code]:[Sub Category]],7,0),"")</f>
        <v/>
      </c>
      <c r="Y1505" s="68" t="str">
        <f>Table49[[#This Row],[PO Number]]&amp;COUNTIFS($E$5:E1505,E1505)</f>
        <v>0</v>
      </c>
    </row>
    <row r="1506" spans="1:25" ht="14.7" customHeight="1" x14ac:dyDescent="0.3">
      <c r="A1506" s="1" t="str">
        <f>IF(Table49[[#This Row],[ITEM NAME]]="","",ROW()-4)</f>
        <v/>
      </c>
      <c r="B1506" s="68"/>
      <c r="C1506" s="4" t="str">
        <f>IFERROR(VLOOKUP(B1506,Table14[],3,0),"")</f>
        <v/>
      </c>
      <c r="D1506" s="4" t="str">
        <f>IFERROR(VLOOKUP(B1506,Table14[],2,0),"")</f>
        <v/>
      </c>
      <c r="E1506" s="4"/>
      <c r="H1506" s="41" t="str">
        <f>IFERROR(VLOOKUP(Table49[[#This Row],[ITEM CODE]],Table2[[Item Code]:[Master Name]],2,0),"")</f>
        <v/>
      </c>
      <c r="I1506" s="41"/>
      <c r="J1506" s="65" t="str">
        <f>IFERROR(VLOOKUP(Table49[[#This Row],[ITEM CODE]],Table2[[Item Code]:[Master Name]],3,0),"")</f>
        <v/>
      </c>
      <c r="K1506" s="1" t="str">
        <f>IFERROR(VLOOKUP(Table49[[#This Row],[ITEM CODE]],Table2[[Item Code]:[Master Name]],9,0),"")</f>
        <v/>
      </c>
      <c r="L1506" s="1" t="str">
        <f>IFERROR(VLOOKUP(Table49[[#This Row],[ITEM CODE]],Table2[[Item Code]:[Master Name]],8,0),"")</f>
        <v/>
      </c>
      <c r="M1506" s="41"/>
      <c r="N1506" s="66">
        <f>IFERROR(VLOOKUP(Table49[[#This Row],[ITEM CODE]],Table2[[#All],[Item Code]:[Unit Cost]],10,0),0)</f>
        <v>0</v>
      </c>
      <c r="O1506" s="134">
        <f>IFERROR(VLOOKUP(Table49[[#This Row],[ITEM CODE]],Table2[[#All],[Item Code]:[Unit Cost]],10,0),0)</f>
        <v>0</v>
      </c>
      <c r="P1506" s="56"/>
      <c r="Q1506" s="58"/>
      <c r="R1506" s="58">
        <f>Table49[[#This Row],[QUANTITY]]*Table49[[#This Row],[INV Prices]]</f>
        <v>0</v>
      </c>
      <c r="S1506" s="67"/>
      <c r="V1506" s="41"/>
      <c r="W1506" s="4" t="str">
        <f>IFERROR(VLOOKUP(Table49[[#This Row],[ITEM CODE]],Table2[[Item Code]:[Category ]],6,0),"")</f>
        <v/>
      </c>
      <c r="X1506" s="1" t="str">
        <f>IFERROR(VLOOKUP(Table49[[#This Row],[ITEM CODE]],Table2[[Item Code]:[Sub Category]],7,0),"")</f>
        <v/>
      </c>
      <c r="Y1506" s="68" t="str">
        <f>Table49[[#This Row],[PO Number]]&amp;COUNTIFS($E$5:E1506,E1506)</f>
        <v>0</v>
      </c>
    </row>
    <row r="1507" spans="1:25" ht="14.7" customHeight="1" x14ac:dyDescent="0.3">
      <c r="A1507" s="1" t="str">
        <f>IF(Table49[[#This Row],[ITEM NAME]]="","",ROW()-4)</f>
        <v/>
      </c>
      <c r="B1507" s="68"/>
      <c r="C1507" s="4" t="str">
        <f>IFERROR(VLOOKUP(B1507,Table14[],3,0),"")</f>
        <v/>
      </c>
      <c r="D1507" s="4" t="str">
        <f>IFERROR(VLOOKUP(B1507,Table14[],2,0),"")</f>
        <v/>
      </c>
      <c r="E1507" s="4"/>
      <c r="H1507" s="41" t="str">
        <f>IFERROR(VLOOKUP(Table49[[#This Row],[ITEM CODE]],Table2[[Item Code]:[Master Name]],2,0),"")</f>
        <v/>
      </c>
      <c r="I1507" s="41"/>
      <c r="J1507" s="65" t="str">
        <f>IFERROR(VLOOKUP(Table49[[#This Row],[ITEM CODE]],Table2[[Item Code]:[Master Name]],3,0),"")</f>
        <v/>
      </c>
      <c r="K1507" s="1" t="str">
        <f>IFERROR(VLOOKUP(Table49[[#This Row],[ITEM CODE]],Table2[[Item Code]:[Master Name]],9,0),"")</f>
        <v/>
      </c>
      <c r="L1507" s="1" t="str">
        <f>IFERROR(VLOOKUP(Table49[[#This Row],[ITEM CODE]],Table2[[Item Code]:[Master Name]],8,0),"")</f>
        <v/>
      </c>
      <c r="M1507" s="41"/>
      <c r="N1507" s="66">
        <f>IFERROR(VLOOKUP(Table49[[#This Row],[ITEM CODE]],Table2[[#All],[Item Code]:[Unit Cost]],10,0),0)</f>
        <v>0</v>
      </c>
      <c r="O1507" s="134">
        <f>IFERROR(VLOOKUP(Table49[[#This Row],[ITEM CODE]],Table2[[#All],[Item Code]:[Unit Cost]],10,0),0)</f>
        <v>0</v>
      </c>
      <c r="P1507" s="56"/>
      <c r="Q1507" s="58"/>
      <c r="R1507" s="58">
        <f>Table49[[#This Row],[QUANTITY]]*Table49[[#This Row],[INV Prices]]</f>
        <v>0</v>
      </c>
      <c r="S1507" s="67"/>
      <c r="V1507" s="41"/>
      <c r="W1507" s="4" t="str">
        <f>IFERROR(VLOOKUP(Table49[[#This Row],[ITEM CODE]],Table2[[Item Code]:[Category ]],6,0),"")</f>
        <v/>
      </c>
      <c r="X1507" s="1" t="str">
        <f>IFERROR(VLOOKUP(Table49[[#This Row],[ITEM CODE]],Table2[[Item Code]:[Sub Category]],7,0),"")</f>
        <v/>
      </c>
      <c r="Y1507" s="68" t="str">
        <f>Table49[[#This Row],[PO Number]]&amp;COUNTIFS($E$5:E1507,E1507)</f>
        <v>0</v>
      </c>
    </row>
    <row r="1508" spans="1:25" ht="14.7" customHeight="1" x14ac:dyDescent="0.3">
      <c r="A1508" s="1" t="str">
        <f>IF(Table49[[#This Row],[ITEM NAME]]="","",ROW()-4)</f>
        <v/>
      </c>
      <c r="B1508" s="68"/>
      <c r="C1508" s="4" t="str">
        <f>IFERROR(VLOOKUP(B1508,Table14[],3,0),"")</f>
        <v/>
      </c>
      <c r="D1508" s="4" t="str">
        <f>IFERROR(VLOOKUP(B1508,Table14[],2,0),"")</f>
        <v/>
      </c>
      <c r="E1508" s="4"/>
      <c r="H1508" s="41" t="str">
        <f>IFERROR(VLOOKUP(Table49[[#This Row],[ITEM CODE]],Table2[[Item Code]:[Master Name]],2,0),"")</f>
        <v/>
      </c>
      <c r="I1508" s="41"/>
      <c r="J1508" s="65" t="str">
        <f>IFERROR(VLOOKUP(Table49[[#This Row],[ITEM CODE]],Table2[[Item Code]:[Master Name]],3,0),"")</f>
        <v/>
      </c>
      <c r="K1508" s="1" t="str">
        <f>IFERROR(VLOOKUP(Table49[[#This Row],[ITEM CODE]],Table2[[Item Code]:[Master Name]],9,0),"")</f>
        <v/>
      </c>
      <c r="L1508" s="1" t="str">
        <f>IFERROR(VLOOKUP(Table49[[#This Row],[ITEM CODE]],Table2[[Item Code]:[Master Name]],8,0),"")</f>
        <v/>
      </c>
      <c r="M1508" s="41"/>
      <c r="N1508" s="66">
        <f>IFERROR(VLOOKUP(Table49[[#This Row],[ITEM CODE]],Table2[[#All],[Item Code]:[Unit Cost]],10,0),0)</f>
        <v>0</v>
      </c>
      <c r="O1508" s="134">
        <f>IFERROR(VLOOKUP(Table49[[#This Row],[ITEM CODE]],Table2[[#All],[Item Code]:[Unit Cost]],10,0),0)</f>
        <v>0</v>
      </c>
      <c r="P1508" s="56"/>
      <c r="Q1508" s="58"/>
      <c r="R1508" s="58">
        <f>Table49[[#This Row],[QUANTITY]]*Table49[[#This Row],[INV Prices]]</f>
        <v>0</v>
      </c>
      <c r="S1508" s="67"/>
      <c r="V1508" s="41"/>
      <c r="W1508" s="4" t="str">
        <f>IFERROR(VLOOKUP(Table49[[#This Row],[ITEM CODE]],Table2[[Item Code]:[Category ]],6,0),"")</f>
        <v/>
      </c>
      <c r="X1508" s="1" t="str">
        <f>IFERROR(VLOOKUP(Table49[[#This Row],[ITEM CODE]],Table2[[Item Code]:[Sub Category]],7,0),"")</f>
        <v/>
      </c>
      <c r="Y1508" s="68" t="str">
        <f>Table49[[#This Row],[PO Number]]&amp;COUNTIFS($E$5:E1508,E1508)</f>
        <v>0</v>
      </c>
    </row>
    <row r="1509" spans="1:25" ht="14.7" customHeight="1" x14ac:dyDescent="0.3">
      <c r="A1509" s="1" t="str">
        <f>IF(Table49[[#This Row],[ITEM NAME]]="","",ROW()-4)</f>
        <v/>
      </c>
      <c r="B1509" s="68"/>
      <c r="C1509" s="4" t="str">
        <f>IFERROR(VLOOKUP(B1509,Table14[],3,0),"")</f>
        <v/>
      </c>
      <c r="D1509" s="4" t="str">
        <f>IFERROR(VLOOKUP(B1509,Table14[],2,0),"")</f>
        <v/>
      </c>
      <c r="E1509" s="4"/>
      <c r="H1509" s="41" t="str">
        <f>IFERROR(VLOOKUP(Table49[[#This Row],[ITEM CODE]],Table2[[Item Code]:[Master Name]],2,0),"")</f>
        <v/>
      </c>
      <c r="I1509" s="41"/>
      <c r="J1509" s="65" t="str">
        <f>IFERROR(VLOOKUP(Table49[[#This Row],[ITEM CODE]],Table2[[Item Code]:[Master Name]],3,0),"")</f>
        <v/>
      </c>
      <c r="K1509" s="1" t="str">
        <f>IFERROR(VLOOKUP(Table49[[#This Row],[ITEM CODE]],Table2[[Item Code]:[Master Name]],9,0),"")</f>
        <v/>
      </c>
      <c r="L1509" s="1" t="str">
        <f>IFERROR(VLOOKUP(Table49[[#This Row],[ITEM CODE]],Table2[[Item Code]:[Master Name]],8,0),"")</f>
        <v/>
      </c>
      <c r="M1509" s="41"/>
      <c r="N1509" s="66">
        <f>IFERROR(VLOOKUP(Table49[[#This Row],[ITEM CODE]],Table2[[#All],[Item Code]:[Unit Cost]],10,0),0)</f>
        <v>0</v>
      </c>
      <c r="O1509" s="134">
        <f>IFERROR(VLOOKUP(Table49[[#This Row],[ITEM CODE]],Table2[[#All],[Item Code]:[Unit Cost]],10,0),0)</f>
        <v>0</v>
      </c>
      <c r="P1509" s="56"/>
      <c r="Q1509" s="58"/>
      <c r="R1509" s="58">
        <f>Table49[[#This Row],[QUANTITY]]*Table49[[#This Row],[INV Prices]]</f>
        <v>0</v>
      </c>
      <c r="S1509" s="67"/>
      <c r="V1509" s="41"/>
      <c r="W1509" s="4" t="str">
        <f>IFERROR(VLOOKUP(Table49[[#This Row],[ITEM CODE]],Table2[[Item Code]:[Category ]],6,0),"")</f>
        <v/>
      </c>
      <c r="X1509" s="1" t="str">
        <f>IFERROR(VLOOKUP(Table49[[#This Row],[ITEM CODE]],Table2[[Item Code]:[Sub Category]],7,0),"")</f>
        <v/>
      </c>
      <c r="Y1509" s="68" t="str">
        <f>Table49[[#This Row],[PO Number]]&amp;COUNTIFS($E$5:E1509,E1509)</f>
        <v>0</v>
      </c>
    </row>
    <row r="1510" spans="1:25" ht="14.7" customHeight="1" x14ac:dyDescent="0.3">
      <c r="A1510" s="1" t="str">
        <f>IF(Table49[[#This Row],[ITEM NAME]]="","",ROW()-4)</f>
        <v/>
      </c>
      <c r="B1510" s="68"/>
      <c r="C1510" s="4" t="str">
        <f>IFERROR(VLOOKUP(B1510,Table14[],3,0),"")</f>
        <v/>
      </c>
      <c r="D1510" s="4" t="str">
        <f>IFERROR(VLOOKUP(B1510,Table14[],2,0),"")</f>
        <v/>
      </c>
      <c r="E1510" s="4"/>
      <c r="H1510" s="41" t="str">
        <f>IFERROR(VLOOKUP(Table49[[#This Row],[ITEM CODE]],Table2[[Item Code]:[Master Name]],2,0),"")</f>
        <v/>
      </c>
      <c r="I1510" s="41"/>
      <c r="J1510" s="65" t="str">
        <f>IFERROR(VLOOKUP(Table49[[#This Row],[ITEM CODE]],Table2[[Item Code]:[Master Name]],3,0),"")</f>
        <v/>
      </c>
      <c r="K1510" s="1" t="str">
        <f>IFERROR(VLOOKUP(Table49[[#This Row],[ITEM CODE]],Table2[[Item Code]:[Master Name]],9,0),"")</f>
        <v/>
      </c>
      <c r="L1510" s="1" t="str">
        <f>IFERROR(VLOOKUP(Table49[[#This Row],[ITEM CODE]],Table2[[Item Code]:[Master Name]],8,0),"")</f>
        <v/>
      </c>
      <c r="M1510" s="41"/>
      <c r="N1510" s="66">
        <f>IFERROR(VLOOKUP(Table49[[#This Row],[ITEM CODE]],Table2[[#All],[Item Code]:[Unit Cost]],10,0),0)</f>
        <v>0</v>
      </c>
      <c r="O1510" s="134">
        <f>IFERROR(VLOOKUP(Table49[[#This Row],[ITEM CODE]],Table2[[#All],[Item Code]:[Unit Cost]],10,0),0)</f>
        <v>0</v>
      </c>
      <c r="P1510" s="56"/>
      <c r="Q1510" s="58"/>
      <c r="R1510" s="58">
        <f>Table49[[#This Row],[QUANTITY]]*Table49[[#This Row],[INV Prices]]</f>
        <v>0</v>
      </c>
      <c r="S1510" s="67"/>
      <c r="V1510" s="41"/>
      <c r="W1510" s="4" t="str">
        <f>IFERROR(VLOOKUP(Table49[[#This Row],[ITEM CODE]],Table2[[Item Code]:[Category ]],6,0),"")</f>
        <v/>
      </c>
      <c r="X1510" s="1" t="str">
        <f>IFERROR(VLOOKUP(Table49[[#This Row],[ITEM CODE]],Table2[[Item Code]:[Sub Category]],7,0),"")</f>
        <v/>
      </c>
      <c r="Y1510" s="68" t="str">
        <f>Table49[[#This Row],[PO Number]]&amp;COUNTIFS($E$5:E1510,E1510)</f>
        <v>0</v>
      </c>
    </row>
    <row r="1511" spans="1:25" ht="14.7" customHeight="1" x14ac:dyDescent="0.3">
      <c r="A1511" s="1" t="str">
        <f>IF(Table49[[#This Row],[ITEM NAME]]="","",ROW()-4)</f>
        <v/>
      </c>
      <c r="B1511" s="68"/>
      <c r="C1511" s="4" t="str">
        <f>IFERROR(VLOOKUP(B1511,Table14[],3,0),"")</f>
        <v/>
      </c>
      <c r="D1511" s="4" t="str">
        <f>IFERROR(VLOOKUP(B1511,Table14[],2,0),"")</f>
        <v/>
      </c>
      <c r="E1511" s="4"/>
      <c r="H1511" s="41" t="str">
        <f>IFERROR(VLOOKUP(Table49[[#This Row],[ITEM CODE]],Table2[[Item Code]:[Master Name]],2,0),"")</f>
        <v/>
      </c>
      <c r="I1511" s="41"/>
      <c r="J1511" s="65" t="str">
        <f>IFERROR(VLOOKUP(Table49[[#This Row],[ITEM CODE]],Table2[[Item Code]:[Master Name]],3,0),"")</f>
        <v/>
      </c>
      <c r="K1511" s="1" t="str">
        <f>IFERROR(VLOOKUP(Table49[[#This Row],[ITEM CODE]],Table2[[Item Code]:[Master Name]],9,0),"")</f>
        <v/>
      </c>
      <c r="L1511" s="1" t="str">
        <f>IFERROR(VLOOKUP(Table49[[#This Row],[ITEM CODE]],Table2[[Item Code]:[Master Name]],8,0),"")</f>
        <v/>
      </c>
      <c r="M1511" s="41"/>
      <c r="N1511" s="66">
        <f>IFERROR(VLOOKUP(Table49[[#This Row],[ITEM CODE]],Table2[[#All],[Item Code]:[Unit Cost]],10,0),0)</f>
        <v>0</v>
      </c>
      <c r="O1511" s="134">
        <f>IFERROR(VLOOKUP(Table49[[#This Row],[ITEM CODE]],Table2[[#All],[Item Code]:[Unit Cost]],10,0),0)</f>
        <v>0</v>
      </c>
      <c r="P1511" s="56"/>
      <c r="Q1511" s="58"/>
      <c r="R1511" s="58">
        <f>Table49[[#This Row],[QUANTITY]]*Table49[[#This Row],[INV Prices]]</f>
        <v>0</v>
      </c>
      <c r="S1511" s="67"/>
      <c r="V1511" s="41"/>
      <c r="W1511" s="4" t="str">
        <f>IFERROR(VLOOKUP(Table49[[#This Row],[ITEM CODE]],Table2[[Item Code]:[Category ]],6,0),"")</f>
        <v/>
      </c>
      <c r="X1511" s="1" t="str">
        <f>IFERROR(VLOOKUP(Table49[[#This Row],[ITEM CODE]],Table2[[Item Code]:[Sub Category]],7,0),"")</f>
        <v/>
      </c>
      <c r="Y1511" s="68" t="str">
        <f>Table49[[#This Row],[PO Number]]&amp;COUNTIFS($E$5:E1511,E1511)</f>
        <v>0</v>
      </c>
    </row>
    <row r="1512" spans="1:25" ht="14.7" customHeight="1" x14ac:dyDescent="0.3">
      <c r="A1512" s="1" t="str">
        <f>IF(Table49[[#This Row],[ITEM NAME]]="","",ROW()-4)</f>
        <v/>
      </c>
      <c r="B1512" s="68"/>
      <c r="C1512" s="4" t="str">
        <f>IFERROR(VLOOKUP(B1512,Table14[],3,0),"")</f>
        <v/>
      </c>
      <c r="D1512" s="4" t="str">
        <f>IFERROR(VLOOKUP(B1512,Table14[],2,0),"")</f>
        <v/>
      </c>
      <c r="E1512" s="4"/>
      <c r="H1512" s="41" t="str">
        <f>IFERROR(VLOOKUP(Table49[[#This Row],[ITEM CODE]],Table2[[Item Code]:[Master Name]],2,0),"")</f>
        <v/>
      </c>
      <c r="I1512" s="41"/>
      <c r="J1512" s="65" t="str">
        <f>IFERROR(VLOOKUP(Table49[[#This Row],[ITEM CODE]],Table2[[Item Code]:[Master Name]],3,0),"")</f>
        <v/>
      </c>
      <c r="K1512" s="1" t="str">
        <f>IFERROR(VLOOKUP(Table49[[#This Row],[ITEM CODE]],Table2[[Item Code]:[Master Name]],9,0),"")</f>
        <v/>
      </c>
      <c r="L1512" s="1" t="str">
        <f>IFERROR(VLOOKUP(Table49[[#This Row],[ITEM CODE]],Table2[[Item Code]:[Master Name]],8,0),"")</f>
        <v/>
      </c>
      <c r="M1512" s="41"/>
      <c r="N1512" s="66">
        <f>IFERROR(VLOOKUP(Table49[[#This Row],[ITEM CODE]],Table2[[#All],[Item Code]:[Unit Cost]],10,0),0)</f>
        <v>0</v>
      </c>
      <c r="O1512" s="134">
        <f>IFERROR(VLOOKUP(Table49[[#This Row],[ITEM CODE]],Table2[[#All],[Item Code]:[Unit Cost]],10,0),0)</f>
        <v>0</v>
      </c>
      <c r="P1512" s="56"/>
      <c r="Q1512" s="58"/>
      <c r="R1512" s="58">
        <f>Table49[[#This Row],[QUANTITY]]*Table49[[#This Row],[INV Prices]]</f>
        <v>0</v>
      </c>
      <c r="S1512" s="67"/>
      <c r="V1512" s="41"/>
      <c r="W1512" s="4" t="str">
        <f>IFERROR(VLOOKUP(Table49[[#This Row],[ITEM CODE]],Table2[[Item Code]:[Category ]],6,0),"")</f>
        <v/>
      </c>
      <c r="X1512" s="1" t="str">
        <f>IFERROR(VLOOKUP(Table49[[#This Row],[ITEM CODE]],Table2[[Item Code]:[Sub Category]],7,0),"")</f>
        <v/>
      </c>
      <c r="Y1512" s="68" t="str">
        <f>Table49[[#This Row],[PO Number]]&amp;COUNTIFS($E$5:E1512,E1512)</f>
        <v>0</v>
      </c>
    </row>
    <row r="1513" spans="1:25" ht="14.7" customHeight="1" x14ac:dyDescent="0.3">
      <c r="A1513" s="1" t="str">
        <f>IF(Table49[[#This Row],[ITEM NAME]]="","",ROW()-4)</f>
        <v/>
      </c>
      <c r="B1513" s="68"/>
      <c r="C1513" s="4" t="str">
        <f>IFERROR(VLOOKUP(B1513,Table14[],3,0),"")</f>
        <v/>
      </c>
      <c r="D1513" s="4" t="str">
        <f>IFERROR(VLOOKUP(B1513,Table14[],2,0),"")</f>
        <v/>
      </c>
      <c r="E1513" s="4"/>
      <c r="H1513" s="41" t="str">
        <f>IFERROR(VLOOKUP(Table49[[#This Row],[ITEM CODE]],Table2[[Item Code]:[Master Name]],2,0),"")</f>
        <v/>
      </c>
      <c r="I1513" s="41"/>
      <c r="J1513" s="65" t="str">
        <f>IFERROR(VLOOKUP(Table49[[#This Row],[ITEM CODE]],Table2[[Item Code]:[Master Name]],3,0),"")</f>
        <v/>
      </c>
      <c r="K1513" s="1" t="str">
        <f>IFERROR(VLOOKUP(Table49[[#This Row],[ITEM CODE]],Table2[[Item Code]:[Master Name]],9,0),"")</f>
        <v/>
      </c>
      <c r="L1513" s="1" t="str">
        <f>IFERROR(VLOOKUP(Table49[[#This Row],[ITEM CODE]],Table2[[Item Code]:[Master Name]],8,0),"")</f>
        <v/>
      </c>
      <c r="M1513" s="41"/>
      <c r="N1513" s="66">
        <f>IFERROR(VLOOKUP(Table49[[#This Row],[ITEM CODE]],Table2[[#All],[Item Code]:[Unit Cost]],10,0),0)</f>
        <v>0</v>
      </c>
      <c r="O1513" s="134">
        <f>IFERROR(VLOOKUP(Table49[[#This Row],[ITEM CODE]],Table2[[#All],[Item Code]:[Unit Cost]],10,0),0)</f>
        <v>0</v>
      </c>
      <c r="P1513" s="56"/>
      <c r="Q1513" s="58"/>
      <c r="R1513" s="58">
        <f>Table49[[#This Row],[QUANTITY]]*Table49[[#This Row],[INV Prices]]</f>
        <v>0</v>
      </c>
      <c r="S1513" s="67"/>
      <c r="V1513" s="41"/>
      <c r="W1513" s="4" t="str">
        <f>IFERROR(VLOOKUP(Table49[[#This Row],[ITEM CODE]],Table2[[Item Code]:[Category ]],6,0),"")</f>
        <v/>
      </c>
      <c r="X1513" s="1" t="str">
        <f>IFERROR(VLOOKUP(Table49[[#This Row],[ITEM CODE]],Table2[[Item Code]:[Sub Category]],7,0),"")</f>
        <v/>
      </c>
      <c r="Y1513" s="68" t="str">
        <f>Table49[[#This Row],[PO Number]]&amp;COUNTIFS($E$5:E1513,E1513)</f>
        <v>0</v>
      </c>
    </row>
    <row r="1514" spans="1:25" ht="14.7" customHeight="1" x14ac:dyDescent="0.3">
      <c r="A1514" s="1" t="str">
        <f>IF(Table49[[#This Row],[ITEM NAME]]="","",ROW()-4)</f>
        <v/>
      </c>
      <c r="B1514" s="68"/>
      <c r="C1514" s="4" t="str">
        <f>IFERROR(VLOOKUP(B1514,Table14[],3,0),"")</f>
        <v/>
      </c>
      <c r="D1514" s="4" t="str">
        <f>IFERROR(VLOOKUP(B1514,Table14[],2,0),"")</f>
        <v/>
      </c>
      <c r="E1514" s="4"/>
      <c r="H1514" s="41" t="str">
        <f>IFERROR(VLOOKUP(Table49[[#This Row],[ITEM CODE]],Table2[[Item Code]:[Master Name]],2,0),"")</f>
        <v/>
      </c>
      <c r="I1514" s="41"/>
      <c r="J1514" s="65" t="str">
        <f>IFERROR(VLOOKUP(Table49[[#This Row],[ITEM CODE]],Table2[[Item Code]:[Master Name]],3,0),"")</f>
        <v/>
      </c>
      <c r="K1514" s="1" t="str">
        <f>IFERROR(VLOOKUP(Table49[[#This Row],[ITEM CODE]],Table2[[Item Code]:[Master Name]],9,0),"")</f>
        <v/>
      </c>
      <c r="L1514" s="1" t="str">
        <f>IFERROR(VLOOKUP(Table49[[#This Row],[ITEM CODE]],Table2[[Item Code]:[Master Name]],8,0),"")</f>
        <v/>
      </c>
      <c r="M1514" s="41"/>
      <c r="N1514" s="66">
        <f>IFERROR(VLOOKUP(Table49[[#This Row],[ITEM CODE]],Table2[[#All],[Item Code]:[Unit Cost]],10,0),0)</f>
        <v>0</v>
      </c>
      <c r="O1514" s="134">
        <f>IFERROR(VLOOKUP(Table49[[#This Row],[ITEM CODE]],Table2[[#All],[Item Code]:[Unit Cost]],10,0),0)</f>
        <v>0</v>
      </c>
      <c r="P1514" s="56"/>
      <c r="Q1514" s="58"/>
      <c r="R1514" s="58">
        <f>Table49[[#This Row],[QUANTITY]]*Table49[[#This Row],[INV Prices]]</f>
        <v>0</v>
      </c>
      <c r="S1514" s="67"/>
      <c r="V1514" s="41"/>
      <c r="W1514" s="4" t="str">
        <f>IFERROR(VLOOKUP(Table49[[#This Row],[ITEM CODE]],Table2[[Item Code]:[Category ]],6,0),"")</f>
        <v/>
      </c>
      <c r="X1514" s="1" t="str">
        <f>IFERROR(VLOOKUP(Table49[[#This Row],[ITEM CODE]],Table2[[Item Code]:[Sub Category]],7,0),"")</f>
        <v/>
      </c>
      <c r="Y1514" s="68" t="str">
        <f>Table49[[#This Row],[PO Number]]&amp;COUNTIFS($E$5:E1514,E1514)</f>
        <v>0</v>
      </c>
    </row>
    <row r="1515" spans="1:25" ht="14.7" customHeight="1" x14ac:dyDescent="0.3">
      <c r="A1515" s="1" t="str">
        <f>IF(Table49[[#This Row],[ITEM NAME]]="","",ROW()-4)</f>
        <v/>
      </c>
      <c r="B1515" s="68"/>
      <c r="C1515" s="4" t="str">
        <f>IFERROR(VLOOKUP(B1515,Table14[],3,0),"")</f>
        <v/>
      </c>
      <c r="D1515" s="4" t="str">
        <f>IFERROR(VLOOKUP(B1515,Table14[],2,0),"")</f>
        <v/>
      </c>
      <c r="E1515" s="4"/>
      <c r="H1515" s="41" t="str">
        <f>IFERROR(VLOOKUP(Table49[[#This Row],[ITEM CODE]],Table2[[Item Code]:[Master Name]],2,0),"")</f>
        <v/>
      </c>
      <c r="I1515" s="41"/>
      <c r="J1515" s="65" t="str">
        <f>IFERROR(VLOOKUP(Table49[[#This Row],[ITEM CODE]],Table2[[Item Code]:[Master Name]],3,0),"")</f>
        <v/>
      </c>
      <c r="K1515" s="1" t="str">
        <f>IFERROR(VLOOKUP(Table49[[#This Row],[ITEM CODE]],Table2[[Item Code]:[Master Name]],9,0),"")</f>
        <v/>
      </c>
      <c r="L1515" s="1" t="str">
        <f>IFERROR(VLOOKUP(Table49[[#This Row],[ITEM CODE]],Table2[[Item Code]:[Master Name]],8,0),"")</f>
        <v/>
      </c>
      <c r="M1515" s="41"/>
      <c r="N1515" s="66">
        <f>IFERROR(VLOOKUP(Table49[[#This Row],[ITEM CODE]],Table2[[#All],[Item Code]:[Unit Cost]],10,0),0)</f>
        <v>0</v>
      </c>
      <c r="O1515" s="134">
        <f>IFERROR(VLOOKUP(Table49[[#This Row],[ITEM CODE]],Table2[[#All],[Item Code]:[Unit Cost]],10,0),0)</f>
        <v>0</v>
      </c>
      <c r="P1515" s="56"/>
      <c r="Q1515" s="58"/>
      <c r="R1515" s="58">
        <f>Table49[[#This Row],[QUANTITY]]*Table49[[#This Row],[INV Prices]]</f>
        <v>0</v>
      </c>
      <c r="S1515" s="67"/>
      <c r="V1515" s="41"/>
      <c r="W1515" s="4" t="str">
        <f>IFERROR(VLOOKUP(Table49[[#This Row],[ITEM CODE]],Table2[[Item Code]:[Category ]],6,0),"")</f>
        <v/>
      </c>
      <c r="X1515" s="1" t="str">
        <f>IFERROR(VLOOKUP(Table49[[#This Row],[ITEM CODE]],Table2[[Item Code]:[Sub Category]],7,0),"")</f>
        <v/>
      </c>
      <c r="Y1515" s="68" t="str">
        <f>Table49[[#This Row],[PO Number]]&amp;COUNTIFS($E$5:E1515,E1515)</f>
        <v>0</v>
      </c>
    </row>
    <row r="1516" spans="1:25" ht="14.7" customHeight="1" x14ac:dyDescent="0.3">
      <c r="A1516" s="1" t="str">
        <f>IF(Table49[[#This Row],[ITEM NAME]]="","",ROW()-4)</f>
        <v/>
      </c>
      <c r="B1516" s="68"/>
      <c r="C1516" s="4" t="str">
        <f>IFERROR(VLOOKUP(B1516,Table14[],3,0),"")</f>
        <v/>
      </c>
      <c r="D1516" s="4" t="str">
        <f>IFERROR(VLOOKUP(B1516,Table14[],2,0),"")</f>
        <v/>
      </c>
      <c r="E1516" s="4"/>
      <c r="H1516" s="41" t="str">
        <f>IFERROR(VLOOKUP(Table49[[#This Row],[ITEM CODE]],Table2[[Item Code]:[Master Name]],2,0),"")</f>
        <v/>
      </c>
      <c r="I1516" s="41"/>
      <c r="J1516" s="65" t="str">
        <f>IFERROR(VLOOKUP(Table49[[#This Row],[ITEM CODE]],Table2[[Item Code]:[Master Name]],3,0),"")</f>
        <v/>
      </c>
      <c r="K1516" s="1" t="str">
        <f>IFERROR(VLOOKUP(Table49[[#This Row],[ITEM CODE]],Table2[[Item Code]:[Master Name]],9,0),"")</f>
        <v/>
      </c>
      <c r="L1516" s="1" t="str">
        <f>IFERROR(VLOOKUP(Table49[[#This Row],[ITEM CODE]],Table2[[Item Code]:[Master Name]],8,0),"")</f>
        <v/>
      </c>
      <c r="M1516" s="41"/>
      <c r="N1516" s="66">
        <f>IFERROR(VLOOKUP(Table49[[#This Row],[ITEM CODE]],Table2[[#All],[Item Code]:[Unit Cost]],10,0),0)</f>
        <v>0</v>
      </c>
      <c r="O1516" s="134">
        <f>IFERROR(VLOOKUP(Table49[[#This Row],[ITEM CODE]],Table2[[#All],[Item Code]:[Unit Cost]],10,0),0)</f>
        <v>0</v>
      </c>
      <c r="P1516" s="56"/>
      <c r="Q1516" s="58"/>
      <c r="R1516" s="58">
        <f>Table49[[#This Row],[QUANTITY]]*Table49[[#This Row],[INV Prices]]</f>
        <v>0</v>
      </c>
      <c r="S1516" s="67"/>
      <c r="V1516" s="41"/>
      <c r="W1516" s="4" t="str">
        <f>IFERROR(VLOOKUP(Table49[[#This Row],[ITEM CODE]],Table2[[Item Code]:[Category ]],6,0),"")</f>
        <v/>
      </c>
      <c r="X1516" s="1" t="str">
        <f>IFERROR(VLOOKUP(Table49[[#This Row],[ITEM CODE]],Table2[[Item Code]:[Sub Category]],7,0),"")</f>
        <v/>
      </c>
      <c r="Y1516" s="68" t="str">
        <f>Table49[[#This Row],[PO Number]]&amp;COUNTIFS($E$5:E1516,E1516)</f>
        <v>0</v>
      </c>
    </row>
    <row r="1517" spans="1:25" ht="14.7" customHeight="1" x14ac:dyDescent="0.3">
      <c r="A1517" s="1" t="str">
        <f>IF(Table49[[#This Row],[ITEM NAME]]="","",ROW()-4)</f>
        <v/>
      </c>
      <c r="B1517" s="68"/>
      <c r="C1517" s="4" t="str">
        <f>IFERROR(VLOOKUP(B1517,Table14[],3,0),"")</f>
        <v/>
      </c>
      <c r="D1517" s="4" t="str">
        <f>IFERROR(VLOOKUP(B1517,Table14[],2,0),"")</f>
        <v/>
      </c>
      <c r="E1517" s="4"/>
      <c r="H1517" s="41" t="str">
        <f>IFERROR(VLOOKUP(Table49[[#This Row],[ITEM CODE]],Table2[[Item Code]:[Master Name]],2,0),"")</f>
        <v/>
      </c>
      <c r="I1517" s="41"/>
      <c r="J1517" s="65" t="str">
        <f>IFERROR(VLOOKUP(Table49[[#This Row],[ITEM CODE]],Table2[[Item Code]:[Master Name]],3,0),"")</f>
        <v/>
      </c>
      <c r="K1517" s="1" t="str">
        <f>IFERROR(VLOOKUP(Table49[[#This Row],[ITEM CODE]],Table2[[Item Code]:[Master Name]],9,0),"")</f>
        <v/>
      </c>
      <c r="L1517" s="1" t="str">
        <f>IFERROR(VLOOKUP(Table49[[#This Row],[ITEM CODE]],Table2[[Item Code]:[Master Name]],8,0),"")</f>
        <v/>
      </c>
      <c r="M1517" s="41"/>
      <c r="N1517" s="66">
        <f>IFERROR(VLOOKUP(Table49[[#This Row],[ITEM CODE]],Table2[[#All],[Item Code]:[Unit Cost]],10,0),0)</f>
        <v>0</v>
      </c>
      <c r="O1517" s="134">
        <f>IFERROR(VLOOKUP(Table49[[#This Row],[ITEM CODE]],Table2[[#All],[Item Code]:[Unit Cost]],10,0),0)</f>
        <v>0</v>
      </c>
      <c r="P1517" s="56"/>
      <c r="Q1517" s="58"/>
      <c r="R1517" s="58">
        <f>Table49[[#This Row],[QUANTITY]]*Table49[[#This Row],[INV Prices]]</f>
        <v>0</v>
      </c>
      <c r="S1517" s="67"/>
      <c r="V1517" s="41"/>
      <c r="W1517" s="4" t="str">
        <f>IFERROR(VLOOKUP(Table49[[#This Row],[ITEM CODE]],Table2[[Item Code]:[Category ]],6,0),"")</f>
        <v/>
      </c>
      <c r="X1517" s="1" t="str">
        <f>IFERROR(VLOOKUP(Table49[[#This Row],[ITEM CODE]],Table2[[Item Code]:[Sub Category]],7,0),"")</f>
        <v/>
      </c>
      <c r="Y1517" s="68" t="str">
        <f>Table49[[#This Row],[PO Number]]&amp;COUNTIFS($E$5:E1517,E1517)</f>
        <v>0</v>
      </c>
    </row>
    <row r="1518" spans="1:25" ht="14.7" customHeight="1" x14ac:dyDescent="0.3">
      <c r="A1518" s="1" t="str">
        <f>IF(Table49[[#This Row],[ITEM NAME]]="","",ROW()-4)</f>
        <v/>
      </c>
      <c r="B1518" s="68"/>
      <c r="C1518" s="4" t="str">
        <f>IFERROR(VLOOKUP(B1518,Table14[],3,0),"")</f>
        <v/>
      </c>
      <c r="D1518" s="4" t="str">
        <f>IFERROR(VLOOKUP(B1518,Table14[],2,0),"")</f>
        <v/>
      </c>
      <c r="E1518" s="4"/>
      <c r="H1518" s="41" t="str">
        <f>IFERROR(VLOOKUP(Table49[[#This Row],[ITEM CODE]],Table2[[Item Code]:[Master Name]],2,0),"")</f>
        <v/>
      </c>
      <c r="I1518" s="41"/>
      <c r="J1518" s="65" t="str">
        <f>IFERROR(VLOOKUP(Table49[[#This Row],[ITEM CODE]],Table2[[Item Code]:[Master Name]],3,0),"")</f>
        <v/>
      </c>
      <c r="K1518" s="1" t="str">
        <f>IFERROR(VLOOKUP(Table49[[#This Row],[ITEM CODE]],Table2[[Item Code]:[Master Name]],9,0),"")</f>
        <v/>
      </c>
      <c r="L1518" s="1" t="str">
        <f>IFERROR(VLOOKUP(Table49[[#This Row],[ITEM CODE]],Table2[[Item Code]:[Master Name]],8,0),"")</f>
        <v/>
      </c>
      <c r="M1518" s="41"/>
      <c r="N1518" s="66">
        <f>IFERROR(VLOOKUP(Table49[[#This Row],[ITEM CODE]],Table2[[#All],[Item Code]:[Unit Cost]],10,0),0)</f>
        <v>0</v>
      </c>
      <c r="O1518" s="134">
        <f>IFERROR(VLOOKUP(Table49[[#This Row],[ITEM CODE]],Table2[[#All],[Item Code]:[Unit Cost]],10,0),0)</f>
        <v>0</v>
      </c>
      <c r="P1518" s="56"/>
      <c r="Q1518" s="58"/>
      <c r="R1518" s="58">
        <f>Table49[[#This Row],[QUANTITY]]*Table49[[#This Row],[INV Prices]]</f>
        <v>0</v>
      </c>
      <c r="S1518" s="67"/>
      <c r="V1518" s="41"/>
      <c r="W1518" s="4" t="str">
        <f>IFERROR(VLOOKUP(Table49[[#This Row],[ITEM CODE]],Table2[[Item Code]:[Category ]],6,0),"")</f>
        <v/>
      </c>
      <c r="X1518" s="1" t="str">
        <f>IFERROR(VLOOKUP(Table49[[#This Row],[ITEM CODE]],Table2[[Item Code]:[Sub Category]],7,0),"")</f>
        <v/>
      </c>
      <c r="Y1518" s="68" t="str">
        <f>Table49[[#This Row],[PO Number]]&amp;COUNTIFS($E$5:E1518,E1518)</f>
        <v>0</v>
      </c>
    </row>
    <row r="1519" spans="1:25" ht="14.7" customHeight="1" x14ac:dyDescent="0.3">
      <c r="A1519" s="1" t="str">
        <f>IF(Table49[[#This Row],[ITEM NAME]]="","",ROW()-4)</f>
        <v/>
      </c>
      <c r="B1519" s="68"/>
      <c r="C1519" s="4" t="str">
        <f>IFERROR(VLOOKUP(B1519,Table14[],3,0),"")</f>
        <v/>
      </c>
      <c r="D1519" s="4" t="str">
        <f>IFERROR(VLOOKUP(B1519,Table14[],2,0),"")</f>
        <v/>
      </c>
      <c r="E1519" s="4"/>
      <c r="H1519" s="41" t="str">
        <f>IFERROR(VLOOKUP(Table49[[#This Row],[ITEM CODE]],Table2[[Item Code]:[Master Name]],2,0),"")</f>
        <v/>
      </c>
      <c r="I1519" s="41"/>
      <c r="J1519" s="65" t="str">
        <f>IFERROR(VLOOKUP(Table49[[#This Row],[ITEM CODE]],Table2[[Item Code]:[Master Name]],3,0),"")</f>
        <v/>
      </c>
      <c r="K1519" s="1" t="str">
        <f>IFERROR(VLOOKUP(Table49[[#This Row],[ITEM CODE]],Table2[[Item Code]:[Master Name]],9,0),"")</f>
        <v/>
      </c>
      <c r="L1519" s="1" t="str">
        <f>IFERROR(VLOOKUP(Table49[[#This Row],[ITEM CODE]],Table2[[Item Code]:[Master Name]],8,0),"")</f>
        <v/>
      </c>
      <c r="M1519" s="41"/>
      <c r="N1519" s="66">
        <f>IFERROR(VLOOKUP(Table49[[#This Row],[ITEM CODE]],Table2[[#All],[Item Code]:[Unit Cost]],10,0),0)</f>
        <v>0</v>
      </c>
      <c r="O1519" s="134">
        <f>IFERROR(VLOOKUP(Table49[[#This Row],[ITEM CODE]],Table2[[#All],[Item Code]:[Unit Cost]],10,0),0)</f>
        <v>0</v>
      </c>
      <c r="P1519" s="56"/>
      <c r="Q1519" s="58"/>
      <c r="R1519" s="58">
        <f>Table49[[#This Row],[QUANTITY]]*Table49[[#This Row],[INV Prices]]</f>
        <v>0</v>
      </c>
      <c r="S1519" s="67"/>
      <c r="V1519" s="41"/>
      <c r="W1519" s="4" t="str">
        <f>IFERROR(VLOOKUP(Table49[[#This Row],[ITEM CODE]],Table2[[Item Code]:[Category ]],6,0),"")</f>
        <v/>
      </c>
      <c r="X1519" s="1" t="str">
        <f>IFERROR(VLOOKUP(Table49[[#This Row],[ITEM CODE]],Table2[[Item Code]:[Sub Category]],7,0),"")</f>
        <v/>
      </c>
      <c r="Y1519" s="68" t="str">
        <f>Table49[[#This Row],[PO Number]]&amp;COUNTIFS($E$5:E1519,E1519)</f>
        <v>0</v>
      </c>
    </row>
    <row r="1520" spans="1:25" ht="14.7" customHeight="1" x14ac:dyDescent="0.3">
      <c r="A1520" s="1" t="str">
        <f>IF(Table49[[#This Row],[ITEM NAME]]="","",ROW()-4)</f>
        <v/>
      </c>
      <c r="B1520" s="68"/>
      <c r="C1520" s="4" t="str">
        <f>IFERROR(VLOOKUP(B1520,Table14[],3,0),"")</f>
        <v/>
      </c>
      <c r="D1520" s="4" t="str">
        <f>IFERROR(VLOOKUP(B1520,Table14[],2,0),"")</f>
        <v/>
      </c>
      <c r="E1520" s="4"/>
      <c r="H1520" s="41" t="str">
        <f>IFERROR(VLOOKUP(Table49[[#This Row],[ITEM CODE]],Table2[[Item Code]:[Master Name]],2,0),"")</f>
        <v/>
      </c>
      <c r="I1520" s="41"/>
      <c r="J1520" s="65" t="str">
        <f>IFERROR(VLOOKUP(Table49[[#This Row],[ITEM CODE]],Table2[[Item Code]:[Master Name]],3,0),"")</f>
        <v/>
      </c>
      <c r="K1520" s="1" t="str">
        <f>IFERROR(VLOOKUP(Table49[[#This Row],[ITEM CODE]],Table2[[Item Code]:[Master Name]],9,0),"")</f>
        <v/>
      </c>
      <c r="L1520" s="1" t="str">
        <f>IFERROR(VLOOKUP(Table49[[#This Row],[ITEM CODE]],Table2[[Item Code]:[Master Name]],8,0),"")</f>
        <v/>
      </c>
      <c r="M1520" s="41"/>
      <c r="N1520" s="66">
        <f>IFERROR(VLOOKUP(Table49[[#This Row],[ITEM CODE]],Table2[[#All],[Item Code]:[Unit Cost]],10,0),0)</f>
        <v>0</v>
      </c>
      <c r="O1520" s="134">
        <f>IFERROR(VLOOKUP(Table49[[#This Row],[ITEM CODE]],Table2[[#All],[Item Code]:[Unit Cost]],10,0),0)</f>
        <v>0</v>
      </c>
      <c r="P1520" s="56"/>
      <c r="Q1520" s="58"/>
      <c r="R1520" s="58">
        <f>Table49[[#This Row],[QUANTITY]]*Table49[[#This Row],[INV Prices]]</f>
        <v>0</v>
      </c>
      <c r="S1520" s="67"/>
      <c r="V1520" s="41"/>
      <c r="W1520" s="4" t="str">
        <f>IFERROR(VLOOKUP(Table49[[#This Row],[ITEM CODE]],Table2[[Item Code]:[Category ]],6,0),"")</f>
        <v/>
      </c>
      <c r="X1520" s="1" t="str">
        <f>IFERROR(VLOOKUP(Table49[[#This Row],[ITEM CODE]],Table2[[Item Code]:[Sub Category]],7,0),"")</f>
        <v/>
      </c>
      <c r="Y1520" s="68" t="str">
        <f>Table49[[#This Row],[PO Number]]&amp;COUNTIFS($E$5:E1520,E1520)</f>
        <v>0</v>
      </c>
    </row>
    <row r="1521" spans="1:25" ht="14.7" customHeight="1" x14ac:dyDescent="0.3">
      <c r="A1521" s="1" t="str">
        <f>IF(Table49[[#This Row],[ITEM NAME]]="","",ROW()-4)</f>
        <v/>
      </c>
      <c r="B1521" s="68"/>
      <c r="C1521" s="4" t="str">
        <f>IFERROR(VLOOKUP(B1521,Table14[],3,0),"")</f>
        <v/>
      </c>
      <c r="D1521" s="4" t="str">
        <f>IFERROR(VLOOKUP(B1521,Table14[],2,0),"")</f>
        <v/>
      </c>
      <c r="E1521" s="4"/>
      <c r="H1521" s="41" t="str">
        <f>IFERROR(VLOOKUP(Table49[[#This Row],[ITEM CODE]],Table2[[Item Code]:[Master Name]],2,0),"")</f>
        <v/>
      </c>
      <c r="I1521" s="41"/>
      <c r="J1521" s="65" t="str">
        <f>IFERROR(VLOOKUP(Table49[[#This Row],[ITEM CODE]],Table2[[Item Code]:[Master Name]],3,0),"")</f>
        <v/>
      </c>
      <c r="K1521" s="1" t="str">
        <f>IFERROR(VLOOKUP(Table49[[#This Row],[ITEM CODE]],Table2[[Item Code]:[Master Name]],9,0),"")</f>
        <v/>
      </c>
      <c r="L1521" s="1" t="str">
        <f>IFERROR(VLOOKUP(Table49[[#This Row],[ITEM CODE]],Table2[[Item Code]:[Master Name]],8,0),"")</f>
        <v/>
      </c>
      <c r="M1521" s="41"/>
      <c r="N1521" s="66">
        <f>IFERROR(VLOOKUP(Table49[[#This Row],[ITEM CODE]],Table2[[#All],[Item Code]:[Unit Cost]],10,0),0)</f>
        <v>0</v>
      </c>
      <c r="O1521" s="134">
        <f>IFERROR(VLOOKUP(Table49[[#This Row],[ITEM CODE]],Table2[[#All],[Item Code]:[Unit Cost]],10,0),0)</f>
        <v>0</v>
      </c>
      <c r="P1521" s="56"/>
      <c r="Q1521" s="58"/>
      <c r="R1521" s="58">
        <f>Table49[[#This Row],[QUANTITY]]*Table49[[#This Row],[INV Prices]]</f>
        <v>0</v>
      </c>
      <c r="S1521" s="67"/>
      <c r="V1521" s="41"/>
      <c r="W1521" s="4" t="str">
        <f>IFERROR(VLOOKUP(Table49[[#This Row],[ITEM CODE]],Table2[[Item Code]:[Category ]],6,0),"")</f>
        <v/>
      </c>
      <c r="X1521" s="1" t="str">
        <f>IFERROR(VLOOKUP(Table49[[#This Row],[ITEM CODE]],Table2[[Item Code]:[Sub Category]],7,0),"")</f>
        <v/>
      </c>
      <c r="Y1521" s="68" t="str">
        <f>Table49[[#This Row],[PO Number]]&amp;COUNTIFS($E$5:E1521,E1521)</f>
        <v>0</v>
      </c>
    </row>
    <row r="1522" spans="1:25" ht="14.7" customHeight="1" x14ac:dyDescent="0.3">
      <c r="A1522" s="1" t="str">
        <f>IF(Table49[[#This Row],[ITEM NAME]]="","",ROW()-4)</f>
        <v/>
      </c>
      <c r="B1522" s="68"/>
      <c r="C1522" s="4" t="str">
        <f>IFERROR(VLOOKUP(B1522,Table14[],3,0),"")</f>
        <v/>
      </c>
      <c r="D1522" s="4" t="str">
        <f>IFERROR(VLOOKUP(B1522,Table14[],2,0),"")</f>
        <v/>
      </c>
      <c r="E1522" s="4"/>
      <c r="H1522" s="41" t="str">
        <f>IFERROR(VLOOKUP(Table49[[#This Row],[ITEM CODE]],Table2[[Item Code]:[Master Name]],2,0),"")</f>
        <v/>
      </c>
      <c r="I1522" s="41"/>
      <c r="J1522" s="65" t="str">
        <f>IFERROR(VLOOKUP(Table49[[#This Row],[ITEM CODE]],Table2[[Item Code]:[Master Name]],3,0),"")</f>
        <v/>
      </c>
      <c r="K1522" s="1" t="str">
        <f>IFERROR(VLOOKUP(Table49[[#This Row],[ITEM CODE]],Table2[[Item Code]:[Master Name]],9,0),"")</f>
        <v/>
      </c>
      <c r="L1522" s="1" t="str">
        <f>IFERROR(VLOOKUP(Table49[[#This Row],[ITEM CODE]],Table2[[Item Code]:[Master Name]],8,0),"")</f>
        <v/>
      </c>
      <c r="M1522" s="41"/>
      <c r="N1522" s="66">
        <f>IFERROR(VLOOKUP(Table49[[#This Row],[ITEM CODE]],Table2[[#All],[Item Code]:[Unit Cost]],10,0),0)</f>
        <v>0</v>
      </c>
      <c r="O1522" s="134">
        <f>IFERROR(VLOOKUP(Table49[[#This Row],[ITEM CODE]],Table2[[#All],[Item Code]:[Unit Cost]],10,0),0)</f>
        <v>0</v>
      </c>
      <c r="P1522" s="56"/>
      <c r="Q1522" s="58"/>
      <c r="R1522" s="58">
        <f>Table49[[#This Row],[QUANTITY]]*Table49[[#This Row],[INV Prices]]</f>
        <v>0</v>
      </c>
      <c r="S1522" s="67"/>
      <c r="V1522" s="41"/>
      <c r="W1522" s="4" t="str">
        <f>IFERROR(VLOOKUP(Table49[[#This Row],[ITEM CODE]],Table2[[Item Code]:[Category ]],6,0),"")</f>
        <v/>
      </c>
      <c r="X1522" s="1" t="str">
        <f>IFERROR(VLOOKUP(Table49[[#This Row],[ITEM CODE]],Table2[[Item Code]:[Sub Category]],7,0),"")</f>
        <v/>
      </c>
      <c r="Y1522" s="68" t="str">
        <f>Table49[[#This Row],[PO Number]]&amp;COUNTIFS($E$5:E1522,E1522)</f>
        <v>0</v>
      </c>
    </row>
    <row r="1523" spans="1:25" ht="14.7" customHeight="1" x14ac:dyDescent="0.3">
      <c r="A1523" s="1" t="str">
        <f>IF(Table49[[#This Row],[ITEM NAME]]="","",ROW()-4)</f>
        <v/>
      </c>
      <c r="B1523" s="68"/>
      <c r="C1523" s="4" t="str">
        <f>IFERROR(VLOOKUP(B1523,Table14[],3,0),"")</f>
        <v/>
      </c>
      <c r="D1523" s="4" t="str">
        <f>IFERROR(VLOOKUP(B1523,Table14[],2,0),"")</f>
        <v/>
      </c>
      <c r="E1523" s="4"/>
      <c r="H1523" s="41" t="str">
        <f>IFERROR(VLOOKUP(Table49[[#This Row],[ITEM CODE]],Table2[[Item Code]:[Master Name]],2,0),"")</f>
        <v/>
      </c>
      <c r="I1523" s="41"/>
      <c r="J1523" s="65" t="str">
        <f>IFERROR(VLOOKUP(Table49[[#This Row],[ITEM CODE]],Table2[[Item Code]:[Master Name]],3,0),"")</f>
        <v/>
      </c>
      <c r="K1523" s="1" t="str">
        <f>IFERROR(VLOOKUP(Table49[[#This Row],[ITEM CODE]],Table2[[Item Code]:[Master Name]],9,0),"")</f>
        <v/>
      </c>
      <c r="L1523" s="1" t="str">
        <f>IFERROR(VLOOKUP(Table49[[#This Row],[ITEM CODE]],Table2[[Item Code]:[Master Name]],8,0),"")</f>
        <v/>
      </c>
      <c r="M1523" s="41"/>
      <c r="N1523" s="66">
        <f>IFERROR(VLOOKUP(Table49[[#This Row],[ITEM CODE]],Table2[[#All],[Item Code]:[Unit Cost]],10,0),0)</f>
        <v>0</v>
      </c>
      <c r="O1523" s="134">
        <f>IFERROR(VLOOKUP(Table49[[#This Row],[ITEM CODE]],Table2[[#All],[Item Code]:[Unit Cost]],10,0),0)</f>
        <v>0</v>
      </c>
      <c r="P1523" s="56"/>
      <c r="Q1523" s="58"/>
      <c r="R1523" s="58">
        <f>Table49[[#This Row],[QUANTITY]]*Table49[[#This Row],[INV Prices]]</f>
        <v>0</v>
      </c>
      <c r="S1523" s="67"/>
      <c r="V1523" s="41"/>
      <c r="W1523" s="4" t="str">
        <f>IFERROR(VLOOKUP(Table49[[#This Row],[ITEM CODE]],Table2[[Item Code]:[Category ]],6,0),"")</f>
        <v/>
      </c>
      <c r="X1523" s="1" t="str">
        <f>IFERROR(VLOOKUP(Table49[[#This Row],[ITEM CODE]],Table2[[Item Code]:[Sub Category]],7,0),"")</f>
        <v/>
      </c>
      <c r="Y1523" s="68" t="str">
        <f>Table49[[#This Row],[PO Number]]&amp;COUNTIFS($E$5:E1523,E1523)</f>
        <v>0</v>
      </c>
    </row>
    <row r="1524" spans="1:25" ht="14.7" customHeight="1" x14ac:dyDescent="0.3">
      <c r="A1524" s="1" t="str">
        <f>IF(Table49[[#This Row],[ITEM NAME]]="","",ROW()-4)</f>
        <v/>
      </c>
      <c r="B1524" s="68"/>
      <c r="C1524" s="4" t="str">
        <f>IFERROR(VLOOKUP(B1524,Table14[],3,0),"")</f>
        <v/>
      </c>
      <c r="D1524" s="4" t="str">
        <f>IFERROR(VLOOKUP(B1524,Table14[],2,0),"")</f>
        <v/>
      </c>
      <c r="E1524" s="4"/>
      <c r="H1524" s="41" t="str">
        <f>IFERROR(VLOOKUP(Table49[[#This Row],[ITEM CODE]],Table2[[Item Code]:[Master Name]],2,0),"")</f>
        <v/>
      </c>
      <c r="I1524" s="41"/>
      <c r="J1524" s="65" t="str">
        <f>IFERROR(VLOOKUP(Table49[[#This Row],[ITEM CODE]],Table2[[Item Code]:[Master Name]],3,0),"")</f>
        <v/>
      </c>
      <c r="K1524" s="1" t="str">
        <f>IFERROR(VLOOKUP(Table49[[#This Row],[ITEM CODE]],Table2[[Item Code]:[Master Name]],9,0),"")</f>
        <v/>
      </c>
      <c r="L1524" s="1" t="str">
        <f>IFERROR(VLOOKUP(Table49[[#This Row],[ITEM CODE]],Table2[[Item Code]:[Master Name]],8,0),"")</f>
        <v/>
      </c>
      <c r="M1524" s="41"/>
      <c r="N1524" s="66">
        <f>IFERROR(VLOOKUP(Table49[[#This Row],[ITEM CODE]],Table2[[#All],[Item Code]:[Unit Cost]],10,0),0)</f>
        <v>0</v>
      </c>
      <c r="O1524" s="134">
        <f>IFERROR(VLOOKUP(Table49[[#This Row],[ITEM CODE]],Table2[[#All],[Item Code]:[Unit Cost]],10,0),0)</f>
        <v>0</v>
      </c>
      <c r="P1524" s="56"/>
      <c r="Q1524" s="58"/>
      <c r="R1524" s="58">
        <f>Table49[[#This Row],[QUANTITY]]*Table49[[#This Row],[INV Prices]]</f>
        <v>0</v>
      </c>
      <c r="S1524" s="67"/>
      <c r="V1524" s="41"/>
      <c r="W1524" s="4" t="str">
        <f>IFERROR(VLOOKUP(Table49[[#This Row],[ITEM CODE]],Table2[[Item Code]:[Category ]],6,0),"")</f>
        <v/>
      </c>
      <c r="X1524" s="1" t="str">
        <f>IFERROR(VLOOKUP(Table49[[#This Row],[ITEM CODE]],Table2[[Item Code]:[Sub Category]],7,0),"")</f>
        <v/>
      </c>
      <c r="Y1524" s="68" t="str">
        <f>Table49[[#This Row],[PO Number]]&amp;COUNTIFS($E$5:E1524,E1524)</f>
        <v>0</v>
      </c>
    </row>
    <row r="1525" spans="1:25" ht="14.7" customHeight="1" x14ac:dyDescent="0.3">
      <c r="A1525" s="1" t="str">
        <f>IF(Table49[[#This Row],[ITEM NAME]]="","",ROW()-4)</f>
        <v/>
      </c>
      <c r="B1525" s="68"/>
      <c r="C1525" s="4" t="str">
        <f>IFERROR(VLOOKUP(B1525,Table14[],3,0),"")</f>
        <v/>
      </c>
      <c r="D1525" s="4" t="str">
        <f>IFERROR(VLOOKUP(B1525,Table14[],2,0),"")</f>
        <v/>
      </c>
      <c r="E1525" s="4"/>
      <c r="H1525" s="41" t="str">
        <f>IFERROR(VLOOKUP(Table49[[#This Row],[ITEM CODE]],Table2[[Item Code]:[Master Name]],2,0),"")</f>
        <v/>
      </c>
      <c r="I1525" s="41"/>
      <c r="J1525" s="65" t="str">
        <f>IFERROR(VLOOKUP(Table49[[#This Row],[ITEM CODE]],Table2[[Item Code]:[Master Name]],3,0),"")</f>
        <v/>
      </c>
      <c r="K1525" s="1" t="str">
        <f>IFERROR(VLOOKUP(Table49[[#This Row],[ITEM CODE]],Table2[[Item Code]:[Master Name]],9,0),"")</f>
        <v/>
      </c>
      <c r="L1525" s="1" t="str">
        <f>IFERROR(VLOOKUP(Table49[[#This Row],[ITEM CODE]],Table2[[Item Code]:[Master Name]],8,0),"")</f>
        <v/>
      </c>
      <c r="M1525" s="41"/>
      <c r="N1525" s="66">
        <f>IFERROR(VLOOKUP(Table49[[#This Row],[ITEM CODE]],Table2[[#All],[Item Code]:[Unit Cost]],10,0),0)</f>
        <v>0</v>
      </c>
      <c r="O1525" s="134">
        <f>IFERROR(VLOOKUP(Table49[[#This Row],[ITEM CODE]],Table2[[#All],[Item Code]:[Unit Cost]],10,0),0)</f>
        <v>0</v>
      </c>
      <c r="P1525" s="56"/>
      <c r="Q1525" s="58"/>
      <c r="R1525" s="58">
        <f>Table49[[#This Row],[QUANTITY]]*Table49[[#This Row],[INV Prices]]</f>
        <v>0</v>
      </c>
      <c r="S1525" s="67"/>
      <c r="V1525" s="41"/>
      <c r="W1525" s="4" t="str">
        <f>IFERROR(VLOOKUP(Table49[[#This Row],[ITEM CODE]],Table2[[Item Code]:[Category ]],6,0),"")</f>
        <v/>
      </c>
      <c r="X1525" s="1" t="str">
        <f>IFERROR(VLOOKUP(Table49[[#This Row],[ITEM CODE]],Table2[[Item Code]:[Sub Category]],7,0),"")</f>
        <v/>
      </c>
      <c r="Y1525" s="68" t="str">
        <f>Table49[[#This Row],[PO Number]]&amp;COUNTIFS($E$5:E1525,E1525)</f>
        <v>0</v>
      </c>
    </row>
    <row r="1526" spans="1:25" ht="14.7" customHeight="1" x14ac:dyDescent="0.3">
      <c r="A1526" s="1" t="str">
        <f>IF(Table49[[#This Row],[ITEM NAME]]="","",ROW()-4)</f>
        <v/>
      </c>
      <c r="B1526" s="68"/>
      <c r="C1526" s="4" t="str">
        <f>IFERROR(VLOOKUP(B1526,Table14[],3,0),"")</f>
        <v/>
      </c>
      <c r="D1526" s="4" t="str">
        <f>IFERROR(VLOOKUP(B1526,Table14[],2,0),"")</f>
        <v/>
      </c>
      <c r="E1526" s="4"/>
      <c r="H1526" s="41" t="str">
        <f>IFERROR(VLOOKUP(Table49[[#This Row],[ITEM CODE]],Table2[[Item Code]:[Master Name]],2,0),"")</f>
        <v/>
      </c>
      <c r="I1526" s="41"/>
      <c r="J1526" s="65" t="str">
        <f>IFERROR(VLOOKUP(Table49[[#This Row],[ITEM CODE]],Table2[[Item Code]:[Master Name]],3,0),"")</f>
        <v/>
      </c>
      <c r="K1526" s="1" t="str">
        <f>IFERROR(VLOOKUP(Table49[[#This Row],[ITEM CODE]],Table2[[Item Code]:[Master Name]],9,0),"")</f>
        <v/>
      </c>
      <c r="L1526" s="1" t="str">
        <f>IFERROR(VLOOKUP(Table49[[#This Row],[ITEM CODE]],Table2[[Item Code]:[Master Name]],8,0),"")</f>
        <v/>
      </c>
      <c r="M1526" s="41"/>
      <c r="N1526" s="66">
        <f>IFERROR(VLOOKUP(Table49[[#This Row],[ITEM CODE]],Table2[[#All],[Item Code]:[Unit Cost]],10,0),0)</f>
        <v>0</v>
      </c>
      <c r="O1526" s="134">
        <f>IFERROR(VLOOKUP(Table49[[#This Row],[ITEM CODE]],Table2[[#All],[Item Code]:[Unit Cost]],10,0),0)</f>
        <v>0</v>
      </c>
      <c r="P1526" s="56"/>
      <c r="Q1526" s="58"/>
      <c r="R1526" s="58">
        <f>Table49[[#This Row],[QUANTITY]]*Table49[[#This Row],[INV Prices]]</f>
        <v>0</v>
      </c>
      <c r="S1526" s="67"/>
      <c r="V1526" s="41"/>
      <c r="W1526" s="4" t="str">
        <f>IFERROR(VLOOKUP(Table49[[#This Row],[ITEM CODE]],Table2[[Item Code]:[Category ]],6,0),"")</f>
        <v/>
      </c>
      <c r="X1526" s="1" t="str">
        <f>IFERROR(VLOOKUP(Table49[[#This Row],[ITEM CODE]],Table2[[Item Code]:[Sub Category]],7,0),"")</f>
        <v/>
      </c>
      <c r="Y1526" s="68" t="str">
        <f>Table49[[#This Row],[PO Number]]&amp;COUNTIFS($E$5:E1526,E1526)</f>
        <v>0</v>
      </c>
    </row>
    <row r="1527" spans="1:25" ht="14.7" customHeight="1" x14ac:dyDescent="0.3">
      <c r="A1527" s="1" t="str">
        <f>IF(Table49[[#This Row],[ITEM NAME]]="","",ROW()-4)</f>
        <v/>
      </c>
      <c r="B1527" s="68"/>
      <c r="C1527" s="4" t="str">
        <f>IFERROR(VLOOKUP(B1527,Table14[],3,0),"")</f>
        <v/>
      </c>
      <c r="D1527" s="4" t="str">
        <f>IFERROR(VLOOKUP(B1527,Table14[],2,0),"")</f>
        <v/>
      </c>
      <c r="E1527" s="4"/>
      <c r="H1527" s="41" t="str">
        <f>IFERROR(VLOOKUP(Table49[[#This Row],[ITEM CODE]],Table2[[Item Code]:[Master Name]],2,0),"")</f>
        <v/>
      </c>
      <c r="I1527" s="41"/>
      <c r="J1527" s="65" t="str">
        <f>IFERROR(VLOOKUP(Table49[[#This Row],[ITEM CODE]],Table2[[Item Code]:[Master Name]],3,0),"")</f>
        <v/>
      </c>
      <c r="K1527" s="1" t="str">
        <f>IFERROR(VLOOKUP(Table49[[#This Row],[ITEM CODE]],Table2[[Item Code]:[Master Name]],9,0),"")</f>
        <v/>
      </c>
      <c r="L1527" s="1" t="str">
        <f>IFERROR(VLOOKUP(Table49[[#This Row],[ITEM CODE]],Table2[[Item Code]:[Master Name]],8,0),"")</f>
        <v/>
      </c>
      <c r="M1527" s="41"/>
      <c r="N1527" s="66">
        <f>IFERROR(VLOOKUP(Table49[[#This Row],[ITEM CODE]],Table2[[#All],[Item Code]:[Unit Cost]],10,0),0)</f>
        <v>0</v>
      </c>
      <c r="O1527" s="134">
        <f>IFERROR(VLOOKUP(Table49[[#This Row],[ITEM CODE]],Table2[[#All],[Item Code]:[Unit Cost]],10,0),0)</f>
        <v>0</v>
      </c>
      <c r="P1527" s="56"/>
      <c r="Q1527" s="58"/>
      <c r="R1527" s="58">
        <f>Table49[[#This Row],[QUANTITY]]*Table49[[#This Row],[INV Prices]]</f>
        <v>0</v>
      </c>
      <c r="S1527" s="67"/>
      <c r="V1527" s="41"/>
      <c r="W1527" s="4" t="str">
        <f>IFERROR(VLOOKUP(Table49[[#This Row],[ITEM CODE]],Table2[[Item Code]:[Category ]],6,0),"")</f>
        <v/>
      </c>
      <c r="X1527" s="1" t="str">
        <f>IFERROR(VLOOKUP(Table49[[#This Row],[ITEM CODE]],Table2[[Item Code]:[Sub Category]],7,0),"")</f>
        <v/>
      </c>
      <c r="Y1527" s="68" t="str">
        <f>Table49[[#This Row],[PO Number]]&amp;COUNTIFS($E$5:E1527,E1527)</f>
        <v>0</v>
      </c>
    </row>
    <row r="1528" spans="1:25" ht="14.7" customHeight="1" x14ac:dyDescent="0.3">
      <c r="A1528" s="1" t="str">
        <f>IF(Table49[[#This Row],[ITEM NAME]]="","",ROW()-4)</f>
        <v/>
      </c>
      <c r="B1528" s="68"/>
      <c r="C1528" s="4" t="str">
        <f>IFERROR(VLOOKUP(B1528,Table14[],3,0),"")</f>
        <v/>
      </c>
      <c r="D1528" s="4" t="str">
        <f>IFERROR(VLOOKUP(B1528,Table14[],2,0),"")</f>
        <v/>
      </c>
      <c r="E1528" s="4"/>
      <c r="H1528" s="41" t="str">
        <f>IFERROR(VLOOKUP(Table49[[#This Row],[ITEM CODE]],Table2[[Item Code]:[Master Name]],2,0),"")</f>
        <v/>
      </c>
      <c r="I1528" s="41"/>
      <c r="J1528" s="65" t="str">
        <f>IFERROR(VLOOKUP(Table49[[#This Row],[ITEM CODE]],Table2[[Item Code]:[Master Name]],3,0),"")</f>
        <v/>
      </c>
      <c r="K1528" s="1" t="str">
        <f>IFERROR(VLOOKUP(Table49[[#This Row],[ITEM CODE]],Table2[[Item Code]:[Master Name]],9,0),"")</f>
        <v/>
      </c>
      <c r="L1528" s="1" t="str">
        <f>IFERROR(VLOOKUP(Table49[[#This Row],[ITEM CODE]],Table2[[Item Code]:[Master Name]],8,0),"")</f>
        <v/>
      </c>
      <c r="M1528" s="41"/>
      <c r="N1528" s="66">
        <f>IFERROR(VLOOKUP(Table49[[#This Row],[ITEM CODE]],Table2[[#All],[Item Code]:[Unit Cost]],10,0),0)</f>
        <v>0</v>
      </c>
      <c r="O1528" s="134">
        <f>IFERROR(VLOOKUP(Table49[[#This Row],[ITEM CODE]],Table2[[#All],[Item Code]:[Unit Cost]],10,0),0)</f>
        <v>0</v>
      </c>
      <c r="P1528" s="56"/>
      <c r="Q1528" s="58"/>
      <c r="R1528" s="58">
        <f>Table49[[#This Row],[QUANTITY]]*Table49[[#This Row],[INV Prices]]</f>
        <v>0</v>
      </c>
      <c r="S1528" s="67"/>
      <c r="V1528" s="41"/>
      <c r="W1528" s="4" t="str">
        <f>IFERROR(VLOOKUP(Table49[[#This Row],[ITEM CODE]],Table2[[Item Code]:[Category ]],6,0),"")</f>
        <v/>
      </c>
      <c r="X1528" s="1" t="str">
        <f>IFERROR(VLOOKUP(Table49[[#This Row],[ITEM CODE]],Table2[[Item Code]:[Sub Category]],7,0),"")</f>
        <v/>
      </c>
      <c r="Y1528" s="68" t="str">
        <f>Table49[[#This Row],[PO Number]]&amp;COUNTIFS($E$5:E1528,E1528)</f>
        <v>0</v>
      </c>
    </row>
    <row r="1529" spans="1:25" ht="14.7" customHeight="1" x14ac:dyDescent="0.3">
      <c r="A1529" s="1" t="str">
        <f>IF(Table49[[#This Row],[ITEM NAME]]="","",ROW()-4)</f>
        <v/>
      </c>
      <c r="B1529" s="68"/>
      <c r="C1529" s="4" t="str">
        <f>IFERROR(VLOOKUP(B1529,Table14[],3,0),"")</f>
        <v/>
      </c>
      <c r="D1529" s="4" t="str">
        <f>IFERROR(VLOOKUP(B1529,Table14[],2,0),"")</f>
        <v/>
      </c>
      <c r="E1529" s="4"/>
      <c r="H1529" s="41" t="str">
        <f>IFERROR(VLOOKUP(Table49[[#This Row],[ITEM CODE]],Table2[[Item Code]:[Master Name]],2,0),"")</f>
        <v/>
      </c>
      <c r="I1529" s="41"/>
      <c r="J1529" s="65" t="str">
        <f>IFERROR(VLOOKUP(Table49[[#This Row],[ITEM CODE]],Table2[[Item Code]:[Master Name]],3,0),"")</f>
        <v/>
      </c>
      <c r="K1529" s="1" t="str">
        <f>IFERROR(VLOOKUP(Table49[[#This Row],[ITEM CODE]],Table2[[Item Code]:[Master Name]],9,0),"")</f>
        <v/>
      </c>
      <c r="L1529" s="1" t="str">
        <f>IFERROR(VLOOKUP(Table49[[#This Row],[ITEM CODE]],Table2[[Item Code]:[Master Name]],8,0),"")</f>
        <v/>
      </c>
      <c r="M1529" s="41"/>
      <c r="N1529" s="66">
        <f>IFERROR(VLOOKUP(Table49[[#This Row],[ITEM CODE]],Table2[[#All],[Item Code]:[Unit Cost]],10,0),0)</f>
        <v>0</v>
      </c>
      <c r="O1529" s="134">
        <f>IFERROR(VLOOKUP(Table49[[#This Row],[ITEM CODE]],Table2[[#All],[Item Code]:[Unit Cost]],10,0),0)</f>
        <v>0</v>
      </c>
      <c r="P1529" s="56"/>
      <c r="Q1529" s="58"/>
      <c r="R1529" s="58">
        <f>Table49[[#This Row],[QUANTITY]]*Table49[[#This Row],[INV Prices]]</f>
        <v>0</v>
      </c>
      <c r="S1529" s="67"/>
      <c r="V1529" s="41"/>
      <c r="W1529" s="4" t="str">
        <f>IFERROR(VLOOKUP(Table49[[#This Row],[ITEM CODE]],Table2[[Item Code]:[Category ]],6,0),"")</f>
        <v/>
      </c>
      <c r="X1529" s="1" t="str">
        <f>IFERROR(VLOOKUP(Table49[[#This Row],[ITEM CODE]],Table2[[Item Code]:[Sub Category]],7,0),"")</f>
        <v/>
      </c>
      <c r="Y1529" s="68" t="str">
        <f>Table49[[#This Row],[PO Number]]&amp;COUNTIFS($E$5:E1529,E1529)</f>
        <v>0</v>
      </c>
    </row>
    <row r="1530" spans="1:25" ht="14.7" customHeight="1" x14ac:dyDescent="0.3">
      <c r="A1530" s="1" t="str">
        <f>IF(Table49[[#This Row],[ITEM NAME]]="","",ROW()-4)</f>
        <v/>
      </c>
      <c r="B1530" s="68"/>
      <c r="C1530" s="4" t="str">
        <f>IFERROR(VLOOKUP(B1530,Table14[],3,0),"")</f>
        <v/>
      </c>
      <c r="D1530" s="4" t="str">
        <f>IFERROR(VLOOKUP(B1530,Table14[],2,0),"")</f>
        <v/>
      </c>
      <c r="E1530" s="4"/>
      <c r="H1530" s="41" t="str">
        <f>IFERROR(VLOOKUP(Table49[[#This Row],[ITEM CODE]],Table2[[Item Code]:[Master Name]],2,0),"")</f>
        <v/>
      </c>
      <c r="I1530" s="41"/>
      <c r="J1530" s="65" t="str">
        <f>IFERROR(VLOOKUP(Table49[[#This Row],[ITEM CODE]],Table2[[Item Code]:[Master Name]],3,0),"")</f>
        <v/>
      </c>
      <c r="K1530" s="1" t="str">
        <f>IFERROR(VLOOKUP(Table49[[#This Row],[ITEM CODE]],Table2[[Item Code]:[Master Name]],9,0),"")</f>
        <v/>
      </c>
      <c r="L1530" s="1" t="str">
        <f>IFERROR(VLOOKUP(Table49[[#This Row],[ITEM CODE]],Table2[[Item Code]:[Master Name]],8,0),"")</f>
        <v/>
      </c>
      <c r="M1530" s="41"/>
      <c r="N1530" s="66">
        <f>IFERROR(VLOOKUP(Table49[[#This Row],[ITEM CODE]],Table2[[#All],[Item Code]:[Unit Cost]],10,0),0)</f>
        <v>0</v>
      </c>
      <c r="O1530" s="134">
        <f>IFERROR(VLOOKUP(Table49[[#This Row],[ITEM CODE]],Table2[[#All],[Item Code]:[Unit Cost]],10,0),0)</f>
        <v>0</v>
      </c>
      <c r="P1530" s="56"/>
      <c r="Q1530" s="58"/>
      <c r="R1530" s="58">
        <f>Table49[[#This Row],[QUANTITY]]*Table49[[#This Row],[INV Prices]]</f>
        <v>0</v>
      </c>
      <c r="S1530" s="67"/>
      <c r="V1530" s="41"/>
      <c r="W1530" s="4" t="str">
        <f>IFERROR(VLOOKUP(Table49[[#This Row],[ITEM CODE]],Table2[[Item Code]:[Category ]],6,0),"")</f>
        <v/>
      </c>
      <c r="X1530" s="1" t="str">
        <f>IFERROR(VLOOKUP(Table49[[#This Row],[ITEM CODE]],Table2[[Item Code]:[Sub Category]],7,0),"")</f>
        <v/>
      </c>
      <c r="Y1530" s="68" t="str">
        <f>Table49[[#This Row],[PO Number]]&amp;COUNTIFS($E$5:E1530,E1530)</f>
        <v>0</v>
      </c>
    </row>
    <row r="1531" spans="1:25" ht="14.7" customHeight="1" x14ac:dyDescent="0.3">
      <c r="A1531" s="1" t="str">
        <f>IF(Table49[[#This Row],[ITEM NAME]]="","",ROW()-4)</f>
        <v/>
      </c>
      <c r="B1531" s="68"/>
      <c r="C1531" s="4" t="str">
        <f>IFERROR(VLOOKUP(B1531,Table14[],3,0),"")</f>
        <v/>
      </c>
      <c r="D1531" s="4" t="str">
        <f>IFERROR(VLOOKUP(B1531,Table14[],2,0),"")</f>
        <v/>
      </c>
      <c r="E1531" s="4"/>
      <c r="H1531" s="41" t="str">
        <f>IFERROR(VLOOKUP(Table49[[#This Row],[ITEM CODE]],Table2[[Item Code]:[Master Name]],2,0),"")</f>
        <v/>
      </c>
      <c r="I1531" s="41"/>
      <c r="J1531" s="65" t="str">
        <f>IFERROR(VLOOKUP(Table49[[#This Row],[ITEM CODE]],Table2[[Item Code]:[Master Name]],3,0),"")</f>
        <v/>
      </c>
      <c r="K1531" s="1" t="str">
        <f>IFERROR(VLOOKUP(Table49[[#This Row],[ITEM CODE]],Table2[[Item Code]:[Master Name]],9,0),"")</f>
        <v/>
      </c>
      <c r="L1531" s="1" t="str">
        <f>IFERROR(VLOOKUP(Table49[[#This Row],[ITEM CODE]],Table2[[Item Code]:[Master Name]],8,0),"")</f>
        <v/>
      </c>
      <c r="M1531" s="41"/>
      <c r="N1531" s="66">
        <f>IFERROR(VLOOKUP(Table49[[#This Row],[ITEM CODE]],Table2[[#All],[Item Code]:[Unit Cost]],10,0),0)</f>
        <v>0</v>
      </c>
      <c r="O1531" s="134">
        <f>IFERROR(VLOOKUP(Table49[[#This Row],[ITEM CODE]],Table2[[#All],[Item Code]:[Unit Cost]],10,0),0)</f>
        <v>0</v>
      </c>
      <c r="P1531" s="56"/>
      <c r="Q1531" s="58"/>
      <c r="R1531" s="58">
        <f>Table49[[#This Row],[QUANTITY]]*Table49[[#This Row],[INV Prices]]</f>
        <v>0</v>
      </c>
      <c r="S1531" s="67"/>
      <c r="V1531" s="41"/>
      <c r="W1531" s="4" t="str">
        <f>IFERROR(VLOOKUP(Table49[[#This Row],[ITEM CODE]],Table2[[Item Code]:[Category ]],6,0),"")</f>
        <v/>
      </c>
      <c r="X1531" s="1" t="str">
        <f>IFERROR(VLOOKUP(Table49[[#This Row],[ITEM CODE]],Table2[[Item Code]:[Sub Category]],7,0),"")</f>
        <v/>
      </c>
      <c r="Y1531" s="68" t="str">
        <f>Table49[[#This Row],[PO Number]]&amp;COUNTIFS($E$5:E1531,E1531)</f>
        <v>0</v>
      </c>
    </row>
    <row r="1532" spans="1:25" ht="14.7" customHeight="1" x14ac:dyDescent="0.3">
      <c r="A1532" s="1" t="str">
        <f>IF(Table49[[#This Row],[ITEM NAME]]="","",ROW()-4)</f>
        <v/>
      </c>
      <c r="B1532" s="68"/>
      <c r="C1532" s="4" t="str">
        <f>IFERROR(VLOOKUP(B1532,Table14[],3,0),"")</f>
        <v/>
      </c>
      <c r="D1532" s="4" t="str">
        <f>IFERROR(VLOOKUP(B1532,Table14[],2,0),"")</f>
        <v/>
      </c>
      <c r="E1532" s="4"/>
      <c r="H1532" s="41" t="str">
        <f>IFERROR(VLOOKUP(Table49[[#This Row],[ITEM CODE]],Table2[[Item Code]:[Master Name]],2,0),"")</f>
        <v/>
      </c>
      <c r="I1532" s="41"/>
      <c r="J1532" s="65" t="str">
        <f>IFERROR(VLOOKUP(Table49[[#This Row],[ITEM CODE]],Table2[[Item Code]:[Master Name]],3,0),"")</f>
        <v/>
      </c>
      <c r="K1532" s="1" t="str">
        <f>IFERROR(VLOOKUP(Table49[[#This Row],[ITEM CODE]],Table2[[Item Code]:[Master Name]],9,0),"")</f>
        <v/>
      </c>
      <c r="L1532" s="1" t="str">
        <f>IFERROR(VLOOKUP(Table49[[#This Row],[ITEM CODE]],Table2[[Item Code]:[Master Name]],8,0),"")</f>
        <v/>
      </c>
      <c r="M1532" s="41"/>
      <c r="N1532" s="66">
        <f>IFERROR(VLOOKUP(Table49[[#This Row],[ITEM CODE]],Table2[[#All],[Item Code]:[Unit Cost]],10,0),0)</f>
        <v>0</v>
      </c>
      <c r="O1532" s="134">
        <f>IFERROR(VLOOKUP(Table49[[#This Row],[ITEM CODE]],Table2[[#All],[Item Code]:[Unit Cost]],10,0),0)</f>
        <v>0</v>
      </c>
      <c r="P1532" s="56"/>
      <c r="Q1532" s="58"/>
      <c r="R1532" s="58">
        <f>Table49[[#This Row],[QUANTITY]]*Table49[[#This Row],[INV Prices]]</f>
        <v>0</v>
      </c>
      <c r="S1532" s="67"/>
      <c r="V1532" s="41"/>
      <c r="W1532" s="4" t="str">
        <f>IFERROR(VLOOKUP(Table49[[#This Row],[ITEM CODE]],Table2[[Item Code]:[Category ]],6,0),"")</f>
        <v/>
      </c>
      <c r="X1532" s="1" t="str">
        <f>IFERROR(VLOOKUP(Table49[[#This Row],[ITEM CODE]],Table2[[Item Code]:[Sub Category]],7,0),"")</f>
        <v/>
      </c>
      <c r="Y1532" s="68" t="str">
        <f>Table49[[#This Row],[PO Number]]&amp;COUNTIFS($E$5:E1532,E1532)</f>
        <v>0</v>
      </c>
    </row>
    <row r="1533" spans="1:25" ht="14.7" customHeight="1" x14ac:dyDescent="0.3">
      <c r="A1533" s="1" t="str">
        <f>IF(Table49[[#This Row],[ITEM NAME]]="","",ROW()-4)</f>
        <v/>
      </c>
      <c r="B1533" s="68"/>
      <c r="C1533" s="4" t="str">
        <f>IFERROR(VLOOKUP(B1533,Table14[],3,0),"")</f>
        <v/>
      </c>
      <c r="D1533" s="4" t="str">
        <f>IFERROR(VLOOKUP(B1533,Table14[],2,0),"")</f>
        <v/>
      </c>
      <c r="E1533" s="4"/>
      <c r="H1533" s="41" t="str">
        <f>IFERROR(VLOOKUP(Table49[[#This Row],[ITEM CODE]],Table2[[Item Code]:[Master Name]],2,0),"")</f>
        <v/>
      </c>
      <c r="I1533" s="41"/>
      <c r="J1533" s="65" t="str">
        <f>IFERROR(VLOOKUP(Table49[[#This Row],[ITEM CODE]],Table2[[Item Code]:[Master Name]],3,0),"")</f>
        <v/>
      </c>
      <c r="K1533" s="1" t="str">
        <f>IFERROR(VLOOKUP(Table49[[#This Row],[ITEM CODE]],Table2[[Item Code]:[Master Name]],9,0),"")</f>
        <v/>
      </c>
      <c r="L1533" s="1" t="str">
        <f>IFERROR(VLOOKUP(Table49[[#This Row],[ITEM CODE]],Table2[[Item Code]:[Master Name]],8,0),"")</f>
        <v/>
      </c>
      <c r="M1533" s="41"/>
      <c r="N1533" s="66">
        <f>IFERROR(VLOOKUP(Table49[[#This Row],[ITEM CODE]],Table2[[#All],[Item Code]:[Unit Cost]],10,0),0)</f>
        <v>0</v>
      </c>
      <c r="O1533" s="134">
        <f>IFERROR(VLOOKUP(Table49[[#This Row],[ITEM CODE]],Table2[[#All],[Item Code]:[Unit Cost]],10,0),0)</f>
        <v>0</v>
      </c>
      <c r="P1533" s="56"/>
      <c r="Q1533" s="58"/>
      <c r="R1533" s="58">
        <f>Table49[[#This Row],[QUANTITY]]*Table49[[#This Row],[INV Prices]]</f>
        <v>0</v>
      </c>
      <c r="S1533" s="67"/>
      <c r="V1533" s="41"/>
      <c r="W1533" s="4" t="str">
        <f>IFERROR(VLOOKUP(Table49[[#This Row],[ITEM CODE]],Table2[[Item Code]:[Category ]],6,0),"")</f>
        <v/>
      </c>
      <c r="X1533" s="1" t="str">
        <f>IFERROR(VLOOKUP(Table49[[#This Row],[ITEM CODE]],Table2[[Item Code]:[Sub Category]],7,0),"")</f>
        <v/>
      </c>
      <c r="Y1533" s="68" t="str">
        <f>Table49[[#This Row],[PO Number]]&amp;COUNTIFS($E$5:E1533,E1533)</f>
        <v>0</v>
      </c>
    </row>
    <row r="1534" spans="1:25" ht="14.7" customHeight="1" x14ac:dyDescent="0.3">
      <c r="A1534" s="1" t="str">
        <f>IF(Table49[[#This Row],[ITEM NAME]]="","",ROW()-4)</f>
        <v/>
      </c>
      <c r="B1534" s="68"/>
      <c r="C1534" s="4" t="str">
        <f>IFERROR(VLOOKUP(B1534,Table14[],3,0),"")</f>
        <v/>
      </c>
      <c r="D1534" s="4" t="str">
        <f>IFERROR(VLOOKUP(B1534,Table14[],2,0),"")</f>
        <v/>
      </c>
      <c r="E1534" s="4"/>
      <c r="H1534" s="41" t="str">
        <f>IFERROR(VLOOKUP(Table49[[#This Row],[ITEM CODE]],Table2[[Item Code]:[Master Name]],2,0),"")</f>
        <v/>
      </c>
      <c r="I1534" s="41"/>
      <c r="J1534" s="65" t="str">
        <f>IFERROR(VLOOKUP(Table49[[#This Row],[ITEM CODE]],Table2[[Item Code]:[Master Name]],3,0),"")</f>
        <v/>
      </c>
      <c r="K1534" s="1" t="str">
        <f>IFERROR(VLOOKUP(Table49[[#This Row],[ITEM CODE]],Table2[[Item Code]:[Master Name]],9,0),"")</f>
        <v/>
      </c>
      <c r="L1534" s="1" t="str">
        <f>IFERROR(VLOOKUP(Table49[[#This Row],[ITEM CODE]],Table2[[Item Code]:[Master Name]],8,0),"")</f>
        <v/>
      </c>
      <c r="M1534" s="41"/>
      <c r="N1534" s="66">
        <f>IFERROR(VLOOKUP(Table49[[#This Row],[ITEM CODE]],Table2[[#All],[Item Code]:[Unit Cost]],10,0),0)</f>
        <v>0</v>
      </c>
      <c r="O1534" s="134">
        <f>IFERROR(VLOOKUP(Table49[[#This Row],[ITEM CODE]],Table2[[#All],[Item Code]:[Unit Cost]],10,0),0)</f>
        <v>0</v>
      </c>
      <c r="P1534" s="56"/>
      <c r="Q1534" s="58"/>
      <c r="R1534" s="58">
        <f>Table49[[#This Row],[QUANTITY]]*Table49[[#This Row],[INV Prices]]</f>
        <v>0</v>
      </c>
      <c r="S1534" s="67"/>
      <c r="V1534" s="41"/>
      <c r="W1534" s="4" t="str">
        <f>IFERROR(VLOOKUP(Table49[[#This Row],[ITEM CODE]],Table2[[Item Code]:[Category ]],6,0),"")</f>
        <v/>
      </c>
      <c r="X1534" s="1" t="str">
        <f>IFERROR(VLOOKUP(Table49[[#This Row],[ITEM CODE]],Table2[[Item Code]:[Sub Category]],7,0),"")</f>
        <v/>
      </c>
      <c r="Y1534" s="68" t="str">
        <f>Table49[[#This Row],[PO Number]]&amp;COUNTIFS($E$5:E1534,E1534)</f>
        <v>0</v>
      </c>
    </row>
    <row r="1535" spans="1:25" ht="14.7" customHeight="1" x14ac:dyDescent="0.3">
      <c r="A1535" s="1" t="str">
        <f>IF(Table49[[#This Row],[ITEM NAME]]="","",ROW()-4)</f>
        <v/>
      </c>
      <c r="B1535" s="68"/>
      <c r="C1535" s="4" t="str">
        <f>IFERROR(VLOOKUP(B1535,Table14[],3,0),"")</f>
        <v/>
      </c>
      <c r="D1535" s="4" t="str">
        <f>IFERROR(VLOOKUP(B1535,Table14[],2,0),"")</f>
        <v/>
      </c>
      <c r="E1535" s="4"/>
      <c r="H1535" s="41" t="str">
        <f>IFERROR(VLOOKUP(Table49[[#This Row],[ITEM CODE]],Table2[[Item Code]:[Master Name]],2,0),"")</f>
        <v/>
      </c>
      <c r="I1535" s="41"/>
      <c r="J1535" s="65" t="str">
        <f>IFERROR(VLOOKUP(Table49[[#This Row],[ITEM CODE]],Table2[[Item Code]:[Master Name]],3,0),"")</f>
        <v/>
      </c>
      <c r="K1535" s="1" t="str">
        <f>IFERROR(VLOOKUP(Table49[[#This Row],[ITEM CODE]],Table2[[Item Code]:[Master Name]],9,0),"")</f>
        <v/>
      </c>
      <c r="L1535" s="1" t="str">
        <f>IFERROR(VLOOKUP(Table49[[#This Row],[ITEM CODE]],Table2[[Item Code]:[Master Name]],8,0),"")</f>
        <v/>
      </c>
      <c r="M1535" s="41"/>
      <c r="N1535" s="66">
        <f>IFERROR(VLOOKUP(Table49[[#This Row],[ITEM CODE]],Table2[[#All],[Item Code]:[Unit Cost]],10,0),0)</f>
        <v>0</v>
      </c>
      <c r="O1535" s="134">
        <f>IFERROR(VLOOKUP(Table49[[#This Row],[ITEM CODE]],Table2[[#All],[Item Code]:[Unit Cost]],10,0),0)</f>
        <v>0</v>
      </c>
      <c r="P1535" s="56"/>
      <c r="Q1535" s="58"/>
      <c r="R1535" s="58">
        <f>Table49[[#This Row],[QUANTITY]]*Table49[[#This Row],[INV Prices]]</f>
        <v>0</v>
      </c>
      <c r="S1535" s="67"/>
      <c r="V1535" s="41"/>
      <c r="W1535" s="4" t="str">
        <f>IFERROR(VLOOKUP(Table49[[#This Row],[ITEM CODE]],Table2[[Item Code]:[Category ]],6,0),"")</f>
        <v/>
      </c>
      <c r="X1535" s="1" t="str">
        <f>IFERROR(VLOOKUP(Table49[[#This Row],[ITEM CODE]],Table2[[Item Code]:[Sub Category]],7,0),"")</f>
        <v/>
      </c>
      <c r="Y1535" s="68" t="str">
        <f>Table49[[#This Row],[PO Number]]&amp;COUNTIFS($E$5:E1535,E1535)</f>
        <v>0</v>
      </c>
    </row>
    <row r="1536" spans="1:25" ht="14.7" customHeight="1" x14ac:dyDescent="0.3">
      <c r="A1536" s="1" t="str">
        <f>IF(Table49[[#This Row],[ITEM NAME]]="","",ROW()-4)</f>
        <v/>
      </c>
      <c r="B1536" s="68"/>
      <c r="C1536" s="4" t="str">
        <f>IFERROR(VLOOKUP(B1536,Table14[],3,0),"")</f>
        <v/>
      </c>
      <c r="D1536" s="4" t="str">
        <f>IFERROR(VLOOKUP(B1536,Table14[],2,0),"")</f>
        <v/>
      </c>
      <c r="E1536" s="4"/>
      <c r="H1536" s="41" t="str">
        <f>IFERROR(VLOOKUP(Table49[[#This Row],[ITEM CODE]],Table2[[Item Code]:[Master Name]],2,0),"")</f>
        <v/>
      </c>
      <c r="I1536" s="41"/>
      <c r="J1536" s="65" t="str">
        <f>IFERROR(VLOOKUP(Table49[[#This Row],[ITEM CODE]],Table2[[Item Code]:[Master Name]],3,0),"")</f>
        <v/>
      </c>
      <c r="K1536" s="1" t="str">
        <f>IFERROR(VLOOKUP(Table49[[#This Row],[ITEM CODE]],Table2[[Item Code]:[Master Name]],9,0),"")</f>
        <v/>
      </c>
      <c r="L1536" s="1" t="str">
        <f>IFERROR(VLOOKUP(Table49[[#This Row],[ITEM CODE]],Table2[[Item Code]:[Master Name]],8,0),"")</f>
        <v/>
      </c>
      <c r="M1536" s="41"/>
      <c r="N1536" s="66">
        <f>IFERROR(VLOOKUP(Table49[[#This Row],[ITEM CODE]],Table2[[#All],[Item Code]:[Unit Cost]],10,0),0)</f>
        <v>0</v>
      </c>
      <c r="O1536" s="134">
        <f>IFERROR(VLOOKUP(Table49[[#This Row],[ITEM CODE]],Table2[[#All],[Item Code]:[Unit Cost]],10,0),0)</f>
        <v>0</v>
      </c>
      <c r="P1536" s="56"/>
      <c r="Q1536" s="58"/>
      <c r="R1536" s="58">
        <f>Table49[[#This Row],[QUANTITY]]*Table49[[#This Row],[INV Prices]]</f>
        <v>0</v>
      </c>
      <c r="S1536" s="67"/>
      <c r="V1536" s="41"/>
      <c r="W1536" s="4" t="str">
        <f>IFERROR(VLOOKUP(Table49[[#This Row],[ITEM CODE]],Table2[[Item Code]:[Category ]],6,0),"")</f>
        <v/>
      </c>
      <c r="X1536" s="1" t="str">
        <f>IFERROR(VLOOKUP(Table49[[#This Row],[ITEM CODE]],Table2[[Item Code]:[Sub Category]],7,0),"")</f>
        <v/>
      </c>
      <c r="Y1536" s="68" t="str">
        <f>Table49[[#This Row],[PO Number]]&amp;COUNTIFS($E$5:E1536,E1536)</f>
        <v>0</v>
      </c>
    </row>
    <row r="1537" spans="1:25" ht="14.7" customHeight="1" x14ac:dyDescent="0.3">
      <c r="A1537" s="1" t="str">
        <f>IF(Table49[[#This Row],[ITEM NAME]]="","",ROW()-4)</f>
        <v/>
      </c>
      <c r="B1537" s="68"/>
      <c r="C1537" s="4" t="str">
        <f>IFERROR(VLOOKUP(B1537,Table14[],3,0),"")</f>
        <v/>
      </c>
      <c r="D1537" s="4" t="str">
        <f>IFERROR(VLOOKUP(B1537,Table14[],2,0),"")</f>
        <v/>
      </c>
      <c r="E1537" s="4"/>
      <c r="H1537" s="41" t="str">
        <f>IFERROR(VLOOKUP(Table49[[#This Row],[ITEM CODE]],Table2[[Item Code]:[Master Name]],2,0),"")</f>
        <v/>
      </c>
      <c r="I1537" s="41"/>
      <c r="J1537" s="65" t="str">
        <f>IFERROR(VLOOKUP(Table49[[#This Row],[ITEM CODE]],Table2[[Item Code]:[Master Name]],3,0),"")</f>
        <v/>
      </c>
      <c r="K1537" s="1" t="str">
        <f>IFERROR(VLOOKUP(Table49[[#This Row],[ITEM CODE]],Table2[[Item Code]:[Master Name]],9,0),"")</f>
        <v/>
      </c>
      <c r="L1537" s="1" t="str">
        <f>IFERROR(VLOOKUP(Table49[[#This Row],[ITEM CODE]],Table2[[Item Code]:[Master Name]],8,0),"")</f>
        <v/>
      </c>
      <c r="M1537" s="41"/>
      <c r="N1537" s="66">
        <f>IFERROR(VLOOKUP(Table49[[#This Row],[ITEM CODE]],Table2[[#All],[Item Code]:[Unit Cost]],10,0),0)</f>
        <v>0</v>
      </c>
      <c r="O1537" s="134">
        <f>IFERROR(VLOOKUP(Table49[[#This Row],[ITEM CODE]],Table2[[#All],[Item Code]:[Unit Cost]],10,0),0)</f>
        <v>0</v>
      </c>
      <c r="P1537" s="56"/>
      <c r="Q1537" s="58"/>
      <c r="R1537" s="58">
        <f>Table49[[#This Row],[QUANTITY]]*Table49[[#This Row],[INV Prices]]</f>
        <v>0</v>
      </c>
      <c r="S1537" s="67"/>
      <c r="V1537" s="41"/>
      <c r="W1537" s="4" t="str">
        <f>IFERROR(VLOOKUP(Table49[[#This Row],[ITEM CODE]],Table2[[Item Code]:[Category ]],6,0),"")</f>
        <v/>
      </c>
      <c r="X1537" s="1" t="str">
        <f>IFERROR(VLOOKUP(Table49[[#This Row],[ITEM CODE]],Table2[[Item Code]:[Sub Category]],7,0),"")</f>
        <v/>
      </c>
      <c r="Y1537" s="68" t="str">
        <f>Table49[[#This Row],[PO Number]]&amp;COUNTIFS($E$5:E1537,E1537)</f>
        <v>0</v>
      </c>
    </row>
    <row r="1538" spans="1:25" ht="14.7" customHeight="1" x14ac:dyDescent="0.3">
      <c r="A1538" s="1" t="str">
        <f>IF(Table49[[#This Row],[ITEM NAME]]="","",ROW()-4)</f>
        <v/>
      </c>
      <c r="B1538" s="68"/>
      <c r="C1538" s="4" t="str">
        <f>IFERROR(VLOOKUP(B1538,Table14[],3,0),"")</f>
        <v/>
      </c>
      <c r="D1538" s="4" t="str">
        <f>IFERROR(VLOOKUP(B1538,Table14[],2,0),"")</f>
        <v/>
      </c>
      <c r="E1538" s="4"/>
      <c r="H1538" s="41" t="str">
        <f>IFERROR(VLOOKUP(Table49[[#This Row],[ITEM CODE]],Table2[[Item Code]:[Master Name]],2,0),"")</f>
        <v/>
      </c>
      <c r="I1538" s="41"/>
      <c r="J1538" s="65" t="str">
        <f>IFERROR(VLOOKUP(Table49[[#This Row],[ITEM CODE]],Table2[[Item Code]:[Master Name]],3,0),"")</f>
        <v/>
      </c>
      <c r="K1538" s="1" t="str">
        <f>IFERROR(VLOOKUP(Table49[[#This Row],[ITEM CODE]],Table2[[Item Code]:[Master Name]],9,0),"")</f>
        <v/>
      </c>
      <c r="L1538" s="1" t="str">
        <f>IFERROR(VLOOKUP(Table49[[#This Row],[ITEM CODE]],Table2[[Item Code]:[Master Name]],8,0),"")</f>
        <v/>
      </c>
      <c r="M1538" s="41"/>
      <c r="N1538" s="66">
        <f>IFERROR(VLOOKUP(Table49[[#This Row],[ITEM CODE]],Table2[[#All],[Item Code]:[Unit Cost]],10,0),0)</f>
        <v>0</v>
      </c>
      <c r="O1538" s="134">
        <f>IFERROR(VLOOKUP(Table49[[#This Row],[ITEM CODE]],Table2[[#All],[Item Code]:[Unit Cost]],10,0),0)</f>
        <v>0</v>
      </c>
      <c r="P1538" s="56"/>
      <c r="Q1538" s="58"/>
      <c r="R1538" s="58">
        <f>Table49[[#This Row],[QUANTITY]]*Table49[[#This Row],[INV Prices]]</f>
        <v>0</v>
      </c>
      <c r="S1538" s="67"/>
      <c r="V1538" s="41"/>
      <c r="W1538" s="4" t="str">
        <f>IFERROR(VLOOKUP(Table49[[#This Row],[ITEM CODE]],Table2[[Item Code]:[Category ]],6,0),"")</f>
        <v/>
      </c>
      <c r="X1538" s="1" t="str">
        <f>IFERROR(VLOOKUP(Table49[[#This Row],[ITEM CODE]],Table2[[Item Code]:[Sub Category]],7,0),"")</f>
        <v/>
      </c>
      <c r="Y1538" s="68" t="str">
        <f>Table49[[#This Row],[PO Number]]&amp;COUNTIFS($E$5:E1538,E1538)</f>
        <v>0</v>
      </c>
    </row>
    <row r="1539" spans="1:25" ht="14.7" customHeight="1" x14ac:dyDescent="0.3">
      <c r="A1539" s="1" t="str">
        <f>IF(Table49[[#This Row],[ITEM NAME]]="","",ROW()-4)</f>
        <v/>
      </c>
      <c r="B1539" s="68"/>
      <c r="C1539" s="4" t="str">
        <f>IFERROR(VLOOKUP(B1539,Table14[],3,0),"")</f>
        <v/>
      </c>
      <c r="D1539" s="4" t="str">
        <f>IFERROR(VLOOKUP(B1539,Table14[],2,0),"")</f>
        <v/>
      </c>
      <c r="E1539" s="4"/>
      <c r="H1539" s="41" t="str">
        <f>IFERROR(VLOOKUP(Table49[[#This Row],[ITEM CODE]],Table2[[Item Code]:[Master Name]],2,0),"")</f>
        <v/>
      </c>
      <c r="I1539" s="41"/>
      <c r="J1539" s="65" t="str">
        <f>IFERROR(VLOOKUP(Table49[[#This Row],[ITEM CODE]],Table2[[Item Code]:[Master Name]],3,0),"")</f>
        <v/>
      </c>
      <c r="K1539" s="1" t="str">
        <f>IFERROR(VLOOKUP(Table49[[#This Row],[ITEM CODE]],Table2[[Item Code]:[Master Name]],9,0),"")</f>
        <v/>
      </c>
      <c r="L1539" s="1" t="str">
        <f>IFERROR(VLOOKUP(Table49[[#This Row],[ITEM CODE]],Table2[[Item Code]:[Master Name]],8,0),"")</f>
        <v/>
      </c>
      <c r="M1539" s="41"/>
      <c r="N1539" s="66">
        <f>IFERROR(VLOOKUP(Table49[[#This Row],[ITEM CODE]],Table2[[#All],[Item Code]:[Unit Cost]],10,0),0)</f>
        <v>0</v>
      </c>
      <c r="O1539" s="134">
        <f>IFERROR(VLOOKUP(Table49[[#This Row],[ITEM CODE]],Table2[[#All],[Item Code]:[Unit Cost]],10,0),0)</f>
        <v>0</v>
      </c>
      <c r="P1539" s="56"/>
      <c r="Q1539" s="58"/>
      <c r="R1539" s="58">
        <f>Table49[[#This Row],[QUANTITY]]*Table49[[#This Row],[INV Prices]]</f>
        <v>0</v>
      </c>
      <c r="S1539" s="67"/>
      <c r="V1539" s="41"/>
      <c r="W1539" s="4" t="str">
        <f>IFERROR(VLOOKUP(Table49[[#This Row],[ITEM CODE]],Table2[[Item Code]:[Category ]],6,0),"")</f>
        <v/>
      </c>
      <c r="X1539" s="1" t="str">
        <f>IFERROR(VLOOKUP(Table49[[#This Row],[ITEM CODE]],Table2[[Item Code]:[Sub Category]],7,0),"")</f>
        <v/>
      </c>
      <c r="Y1539" s="68" t="str">
        <f>Table49[[#This Row],[PO Number]]&amp;COUNTIFS($E$5:E1539,E1539)</f>
        <v>0</v>
      </c>
    </row>
    <row r="1540" spans="1:25" ht="14.7" customHeight="1" x14ac:dyDescent="0.3">
      <c r="A1540" s="1" t="str">
        <f>IF(Table49[[#This Row],[ITEM NAME]]="","",ROW()-4)</f>
        <v/>
      </c>
      <c r="B1540" s="68"/>
      <c r="C1540" s="4" t="str">
        <f>IFERROR(VLOOKUP(B1540,Table14[],3,0),"")</f>
        <v/>
      </c>
      <c r="D1540" s="4" t="str">
        <f>IFERROR(VLOOKUP(B1540,Table14[],2,0),"")</f>
        <v/>
      </c>
      <c r="E1540" s="4"/>
      <c r="H1540" s="41" t="str">
        <f>IFERROR(VLOOKUP(Table49[[#This Row],[ITEM CODE]],Table2[[Item Code]:[Master Name]],2,0),"")</f>
        <v/>
      </c>
      <c r="I1540" s="41"/>
      <c r="J1540" s="65" t="str">
        <f>IFERROR(VLOOKUP(Table49[[#This Row],[ITEM CODE]],Table2[[Item Code]:[Master Name]],3,0),"")</f>
        <v/>
      </c>
      <c r="K1540" s="1" t="str">
        <f>IFERROR(VLOOKUP(Table49[[#This Row],[ITEM CODE]],Table2[[Item Code]:[Master Name]],9,0),"")</f>
        <v/>
      </c>
      <c r="L1540" s="1" t="str">
        <f>IFERROR(VLOOKUP(Table49[[#This Row],[ITEM CODE]],Table2[[Item Code]:[Master Name]],8,0),"")</f>
        <v/>
      </c>
      <c r="M1540" s="41"/>
      <c r="N1540" s="66">
        <f>IFERROR(VLOOKUP(Table49[[#This Row],[ITEM CODE]],Table2[[#All],[Item Code]:[Unit Cost]],10,0),0)</f>
        <v>0</v>
      </c>
      <c r="O1540" s="134">
        <f>IFERROR(VLOOKUP(Table49[[#This Row],[ITEM CODE]],Table2[[#All],[Item Code]:[Unit Cost]],10,0),0)</f>
        <v>0</v>
      </c>
      <c r="P1540" s="56"/>
      <c r="Q1540" s="58"/>
      <c r="R1540" s="58">
        <f>Table49[[#This Row],[QUANTITY]]*Table49[[#This Row],[INV Prices]]</f>
        <v>0</v>
      </c>
      <c r="S1540" s="67"/>
      <c r="V1540" s="41"/>
      <c r="W1540" s="4" t="str">
        <f>IFERROR(VLOOKUP(Table49[[#This Row],[ITEM CODE]],Table2[[Item Code]:[Category ]],6,0),"")</f>
        <v/>
      </c>
      <c r="X1540" s="1" t="str">
        <f>IFERROR(VLOOKUP(Table49[[#This Row],[ITEM CODE]],Table2[[Item Code]:[Sub Category]],7,0),"")</f>
        <v/>
      </c>
      <c r="Y1540" s="68" t="str">
        <f>Table49[[#This Row],[PO Number]]&amp;COUNTIFS($E$5:E1540,E1540)</f>
        <v>0</v>
      </c>
    </row>
    <row r="1541" spans="1:25" ht="14.7" customHeight="1" x14ac:dyDescent="0.3">
      <c r="A1541" s="1" t="str">
        <f>IF(Table49[[#This Row],[ITEM NAME]]="","",ROW()-4)</f>
        <v/>
      </c>
      <c r="B1541" s="68"/>
      <c r="C1541" s="4" t="str">
        <f>IFERROR(VLOOKUP(B1541,Table14[],3,0),"")</f>
        <v/>
      </c>
      <c r="D1541" s="4" t="str">
        <f>IFERROR(VLOOKUP(B1541,Table14[],2,0),"")</f>
        <v/>
      </c>
      <c r="E1541" s="4"/>
      <c r="H1541" s="41" t="str">
        <f>IFERROR(VLOOKUP(Table49[[#This Row],[ITEM CODE]],Table2[[Item Code]:[Master Name]],2,0),"")</f>
        <v/>
      </c>
      <c r="I1541" s="41"/>
      <c r="J1541" s="65" t="str">
        <f>IFERROR(VLOOKUP(Table49[[#This Row],[ITEM CODE]],Table2[[Item Code]:[Master Name]],3,0),"")</f>
        <v/>
      </c>
      <c r="K1541" s="1" t="str">
        <f>IFERROR(VLOOKUP(Table49[[#This Row],[ITEM CODE]],Table2[[Item Code]:[Master Name]],9,0),"")</f>
        <v/>
      </c>
      <c r="L1541" s="1" t="str">
        <f>IFERROR(VLOOKUP(Table49[[#This Row],[ITEM CODE]],Table2[[Item Code]:[Master Name]],8,0),"")</f>
        <v/>
      </c>
      <c r="M1541" s="41"/>
      <c r="N1541" s="66">
        <f>IFERROR(VLOOKUP(Table49[[#This Row],[ITEM CODE]],Table2[[#All],[Item Code]:[Unit Cost]],10,0),0)</f>
        <v>0</v>
      </c>
      <c r="O1541" s="134">
        <f>IFERROR(VLOOKUP(Table49[[#This Row],[ITEM CODE]],Table2[[#All],[Item Code]:[Unit Cost]],10,0),0)</f>
        <v>0</v>
      </c>
      <c r="P1541" s="56"/>
      <c r="Q1541" s="58"/>
      <c r="R1541" s="58">
        <f>Table49[[#This Row],[QUANTITY]]*Table49[[#This Row],[INV Prices]]</f>
        <v>0</v>
      </c>
      <c r="S1541" s="67"/>
      <c r="V1541" s="41"/>
      <c r="W1541" s="4" t="str">
        <f>IFERROR(VLOOKUP(Table49[[#This Row],[ITEM CODE]],Table2[[Item Code]:[Category ]],6,0),"")</f>
        <v/>
      </c>
      <c r="X1541" s="1" t="str">
        <f>IFERROR(VLOOKUP(Table49[[#This Row],[ITEM CODE]],Table2[[Item Code]:[Sub Category]],7,0),"")</f>
        <v/>
      </c>
      <c r="Y1541" s="68" t="str">
        <f>Table49[[#This Row],[PO Number]]&amp;COUNTIFS($E$5:E1541,E1541)</f>
        <v>0</v>
      </c>
    </row>
    <row r="1542" spans="1:25" ht="14.7" customHeight="1" x14ac:dyDescent="0.3">
      <c r="A1542" s="1" t="str">
        <f>IF(Table49[[#This Row],[ITEM NAME]]="","",ROW()-4)</f>
        <v/>
      </c>
      <c r="B1542" s="68"/>
      <c r="C1542" s="4" t="str">
        <f>IFERROR(VLOOKUP(B1542,Table14[],3,0),"")</f>
        <v/>
      </c>
      <c r="D1542" s="4" t="str">
        <f>IFERROR(VLOOKUP(B1542,Table14[],2,0),"")</f>
        <v/>
      </c>
      <c r="E1542" s="4"/>
      <c r="H1542" s="41" t="str">
        <f>IFERROR(VLOOKUP(Table49[[#This Row],[ITEM CODE]],Table2[[Item Code]:[Master Name]],2,0),"")</f>
        <v/>
      </c>
      <c r="I1542" s="41"/>
      <c r="J1542" s="65" t="str">
        <f>IFERROR(VLOOKUP(Table49[[#This Row],[ITEM CODE]],Table2[[Item Code]:[Master Name]],3,0),"")</f>
        <v/>
      </c>
      <c r="K1542" s="1" t="str">
        <f>IFERROR(VLOOKUP(Table49[[#This Row],[ITEM CODE]],Table2[[Item Code]:[Master Name]],9,0),"")</f>
        <v/>
      </c>
      <c r="L1542" s="1" t="str">
        <f>IFERROR(VLOOKUP(Table49[[#This Row],[ITEM CODE]],Table2[[Item Code]:[Master Name]],8,0),"")</f>
        <v/>
      </c>
      <c r="M1542" s="41"/>
      <c r="N1542" s="66">
        <f>IFERROR(VLOOKUP(Table49[[#This Row],[ITEM CODE]],Table2[[#All],[Item Code]:[Unit Cost]],10,0),0)</f>
        <v>0</v>
      </c>
      <c r="O1542" s="134">
        <f>IFERROR(VLOOKUP(Table49[[#This Row],[ITEM CODE]],Table2[[#All],[Item Code]:[Unit Cost]],10,0),0)</f>
        <v>0</v>
      </c>
      <c r="P1542" s="56"/>
      <c r="Q1542" s="58"/>
      <c r="R1542" s="58">
        <f>Table49[[#This Row],[QUANTITY]]*Table49[[#This Row],[INV Prices]]</f>
        <v>0</v>
      </c>
      <c r="S1542" s="67"/>
      <c r="V1542" s="41"/>
      <c r="W1542" s="4" t="str">
        <f>IFERROR(VLOOKUP(Table49[[#This Row],[ITEM CODE]],Table2[[Item Code]:[Category ]],6,0),"")</f>
        <v/>
      </c>
      <c r="X1542" s="1" t="str">
        <f>IFERROR(VLOOKUP(Table49[[#This Row],[ITEM CODE]],Table2[[Item Code]:[Sub Category]],7,0),"")</f>
        <v/>
      </c>
      <c r="Y1542" s="68" t="str">
        <f>Table49[[#This Row],[PO Number]]&amp;COUNTIFS($E$5:E1542,E1542)</f>
        <v>0</v>
      </c>
    </row>
    <row r="1543" spans="1:25" ht="14.7" customHeight="1" x14ac:dyDescent="0.3">
      <c r="A1543" s="1" t="str">
        <f>IF(Table49[[#This Row],[ITEM NAME]]="","",ROW()-4)</f>
        <v/>
      </c>
      <c r="B1543" s="68"/>
      <c r="C1543" s="4" t="str">
        <f>IFERROR(VLOOKUP(B1543,Table14[],3,0),"")</f>
        <v/>
      </c>
      <c r="D1543" s="4" t="str">
        <f>IFERROR(VLOOKUP(B1543,Table14[],2,0),"")</f>
        <v/>
      </c>
      <c r="E1543" s="4"/>
      <c r="H1543" s="41" t="str">
        <f>IFERROR(VLOOKUP(Table49[[#This Row],[ITEM CODE]],Table2[[Item Code]:[Master Name]],2,0),"")</f>
        <v/>
      </c>
      <c r="I1543" s="41"/>
      <c r="J1543" s="65" t="str">
        <f>IFERROR(VLOOKUP(Table49[[#This Row],[ITEM CODE]],Table2[[Item Code]:[Master Name]],3,0),"")</f>
        <v/>
      </c>
      <c r="K1543" s="1" t="str">
        <f>IFERROR(VLOOKUP(Table49[[#This Row],[ITEM CODE]],Table2[[Item Code]:[Master Name]],9,0),"")</f>
        <v/>
      </c>
      <c r="L1543" s="1" t="str">
        <f>IFERROR(VLOOKUP(Table49[[#This Row],[ITEM CODE]],Table2[[Item Code]:[Master Name]],8,0),"")</f>
        <v/>
      </c>
      <c r="M1543" s="41"/>
      <c r="N1543" s="66">
        <f>IFERROR(VLOOKUP(Table49[[#This Row],[ITEM CODE]],Table2[[#All],[Item Code]:[Unit Cost]],10,0),0)</f>
        <v>0</v>
      </c>
      <c r="O1543" s="134">
        <f>IFERROR(VLOOKUP(Table49[[#This Row],[ITEM CODE]],Table2[[#All],[Item Code]:[Unit Cost]],10,0),0)</f>
        <v>0</v>
      </c>
      <c r="P1543" s="56"/>
      <c r="Q1543" s="58"/>
      <c r="R1543" s="58">
        <f>Table49[[#This Row],[QUANTITY]]*Table49[[#This Row],[INV Prices]]</f>
        <v>0</v>
      </c>
      <c r="S1543" s="67"/>
      <c r="V1543" s="41"/>
      <c r="W1543" s="4" t="str">
        <f>IFERROR(VLOOKUP(Table49[[#This Row],[ITEM CODE]],Table2[[Item Code]:[Category ]],6,0),"")</f>
        <v/>
      </c>
      <c r="X1543" s="1" t="str">
        <f>IFERROR(VLOOKUP(Table49[[#This Row],[ITEM CODE]],Table2[[Item Code]:[Sub Category]],7,0),"")</f>
        <v/>
      </c>
      <c r="Y1543" s="68" t="str">
        <f>Table49[[#This Row],[PO Number]]&amp;COUNTIFS($E$5:E1543,E1543)</f>
        <v>0</v>
      </c>
    </row>
    <row r="1544" spans="1:25" ht="14.7" customHeight="1" x14ac:dyDescent="0.3">
      <c r="A1544" s="1" t="str">
        <f>IF(Table49[[#This Row],[ITEM NAME]]="","",ROW()-4)</f>
        <v/>
      </c>
      <c r="B1544" s="68"/>
      <c r="C1544" s="4" t="str">
        <f>IFERROR(VLOOKUP(B1544,Table14[],3,0),"")</f>
        <v/>
      </c>
      <c r="D1544" s="4" t="str">
        <f>IFERROR(VLOOKUP(B1544,Table14[],2,0),"")</f>
        <v/>
      </c>
      <c r="E1544" s="4"/>
      <c r="H1544" s="41" t="str">
        <f>IFERROR(VLOOKUP(Table49[[#This Row],[ITEM CODE]],Table2[[Item Code]:[Master Name]],2,0),"")</f>
        <v/>
      </c>
      <c r="I1544" s="41"/>
      <c r="J1544" s="65" t="str">
        <f>IFERROR(VLOOKUP(Table49[[#This Row],[ITEM CODE]],Table2[[Item Code]:[Master Name]],3,0),"")</f>
        <v/>
      </c>
      <c r="K1544" s="1" t="str">
        <f>IFERROR(VLOOKUP(Table49[[#This Row],[ITEM CODE]],Table2[[Item Code]:[Master Name]],9,0),"")</f>
        <v/>
      </c>
      <c r="L1544" s="1" t="str">
        <f>IFERROR(VLOOKUP(Table49[[#This Row],[ITEM CODE]],Table2[[Item Code]:[Master Name]],8,0),"")</f>
        <v/>
      </c>
      <c r="M1544" s="41"/>
      <c r="N1544" s="66">
        <f>IFERROR(VLOOKUP(Table49[[#This Row],[ITEM CODE]],Table2[[#All],[Item Code]:[Unit Cost]],10,0),0)</f>
        <v>0</v>
      </c>
      <c r="O1544" s="134">
        <f>IFERROR(VLOOKUP(Table49[[#This Row],[ITEM CODE]],Table2[[#All],[Item Code]:[Unit Cost]],10,0),0)</f>
        <v>0</v>
      </c>
      <c r="P1544" s="56"/>
      <c r="Q1544" s="58"/>
      <c r="R1544" s="58">
        <f>Table49[[#This Row],[QUANTITY]]*Table49[[#This Row],[INV Prices]]</f>
        <v>0</v>
      </c>
      <c r="S1544" s="67"/>
      <c r="V1544" s="41"/>
      <c r="W1544" s="4" t="str">
        <f>IFERROR(VLOOKUP(Table49[[#This Row],[ITEM CODE]],Table2[[Item Code]:[Category ]],6,0),"")</f>
        <v/>
      </c>
      <c r="X1544" s="1" t="str">
        <f>IFERROR(VLOOKUP(Table49[[#This Row],[ITEM CODE]],Table2[[Item Code]:[Sub Category]],7,0),"")</f>
        <v/>
      </c>
      <c r="Y1544" s="68" t="str">
        <f>Table49[[#This Row],[PO Number]]&amp;COUNTIFS($E$5:E1544,E1544)</f>
        <v>0</v>
      </c>
    </row>
    <row r="1545" spans="1:25" ht="14.7" customHeight="1" x14ac:dyDescent="0.3">
      <c r="A1545" s="1" t="str">
        <f>IF(Table49[[#This Row],[ITEM NAME]]="","",ROW()-4)</f>
        <v/>
      </c>
      <c r="B1545" s="68"/>
      <c r="C1545" s="4" t="str">
        <f>IFERROR(VLOOKUP(B1545,Table14[],3,0),"")</f>
        <v/>
      </c>
      <c r="D1545" s="4" t="str">
        <f>IFERROR(VLOOKUP(B1545,Table14[],2,0),"")</f>
        <v/>
      </c>
      <c r="E1545" s="4"/>
      <c r="H1545" s="41" t="str">
        <f>IFERROR(VLOOKUP(Table49[[#This Row],[ITEM CODE]],Table2[[Item Code]:[Master Name]],2,0),"")</f>
        <v/>
      </c>
      <c r="I1545" s="41"/>
      <c r="J1545" s="65" t="str">
        <f>IFERROR(VLOOKUP(Table49[[#This Row],[ITEM CODE]],Table2[[Item Code]:[Master Name]],3,0),"")</f>
        <v/>
      </c>
      <c r="K1545" s="1" t="str">
        <f>IFERROR(VLOOKUP(Table49[[#This Row],[ITEM CODE]],Table2[[Item Code]:[Master Name]],9,0),"")</f>
        <v/>
      </c>
      <c r="L1545" s="1" t="str">
        <f>IFERROR(VLOOKUP(Table49[[#This Row],[ITEM CODE]],Table2[[Item Code]:[Master Name]],8,0),"")</f>
        <v/>
      </c>
      <c r="M1545" s="41"/>
      <c r="N1545" s="66">
        <f>IFERROR(VLOOKUP(Table49[[#This Row],[ITEM CODE]],Table2[[#All],[Item Code]:[Unit Cost]],10,0),0)</f>
        <v>0</v>
      </c>
      <c r="O1545" s="134">
        <f>IFERROR(VLOOKUP(Table49[[#This Row],[ITEM CODE]],Table2[[#All],[Item Code]:[Unit Cost]],10,0),0)</f>
        <v>0</v>
      </c>
      <c r="P1545" s="56"/>
      <c r="Q1545" s="58"/>
      <c r="R1545" s="58">
        <f>Table49[[#This Row],[QUANTITY]]*Table49[[#This Row],[INV Prices]]</f>
        <v>0</v>
      </c>
      <c r="S1545" s="67"/>
      <c r="V1545" s="41"/>
      <c r="W1545" s="4" t="str">
        <f>IFERROR(VLOOKUP(Table49[[#This Row],[ITEM CODE]],Table2[[Item Code]:[Category ]],6,0),"")</f>
        <v/>
      </c>
      <c r="X1545" s="1" t="str">
        <f>IFERROR(VLOOKUP(Table49[[#This Row],[ITEM CODE]],Table2[[Item Code]:[Sub Category]],7,0),"")</f>
        <v/>
      </c>
      <c r="Y1545" s="68" t="str">
        <f>Table49[[#This Row],[PO Number]]&amp;COUNTIFS($E$5:E1545,E1545)</f>
        <v>0</v>
      </c>
    </row>
    <row r="1546" spans="1:25" ht="14.7" customHeight="1" x14ac:dyDescent="0.3">
      <c r="A1546" s="1" t="str">
        <f>IF(Table49[[#This Row],[ITEM NAME]]="","",ROW()-4)</f>
        <v/>
      </c>
      <c r="B1546" s="68"/>
      <c r="C1546" s="4" t="str">
        <f>IFERROR(VLOOKUP(B1546,Table14[],3,0),"")</f>
        <v/>
      </c>
      <c r="D1546" s="4" t="str">
        <f>IFERROR(VLOOKUP(B1546,Table14[],2,0),"")</f>
        <v/>
      </c>
      <c r="E1546" s="4"/>
      <c r="H1546" s="41" t="str">
        <f>IFERROR(VLOOKUP(Table49[[#This Row],[ITEM CODE]],Table2[[Item Code]:[Master Name]],2,0),"")</f>
        <v/>
      </c>
      <c r="I1546" s="41"/>
      <c r="J1546" s="65" t="str">
        <f>IFERROR(VLOOKUP(Table49[[#This Row],[ITEM CODE]],Table2[[Item Code]:[Master Name]],3,0),"")</f>
        <v/>
      </c>
      <c r="K1546" s="1" t="str">
        <f>IFERROR(VLOOKUP(Table49[[#This Row],[ITEM CODE]],Table2[[Item Code]:[Master Name]],9,0),"")</f>
        <v/>
      </c>
      <c r="L1546" s="1" t="str">
        <f>IFERROR(VLOOKUP(Table49[[#This Row],[ITEM CODE]],Table2[[Item Code]:[Master Name]],8,0),"")</f>
        <v/>
      </c>
      <c r="M1546" s="41"/>
      <c r="N1546" s="66">
        <f>IFERROR(VLOOKUP(Table49[[#This Row],[ITEM CODE]],Table2[[#All],[Item Code]:[Unit Cost]],10,0),0)</f>
        <v>0</v>
      </c>
      <c r="O1546" s="134">
        <f>IFERROR(VLOOKUP(Table49[[#This Row],[ITEM CODE]],Table2[[#All],[Item Code]:[Unit Cost]],10,0),0)</f>
        <v>0</v>
      </c>
      <c r="P1546" s="56"/>
      <c r="Q1546" s="58"/>
      <c r="R1546" s="58">
        <f>Table49[[#This Row],[QUANTITY]]*Table49[[#This Row],[INV Prices]]</f>
        <v>0</v>
      </c>
      <c r="S1546" s="67"/>
      <c r="V1546" s="41"/>
      <c r="W1546" s="4" t="str">
        <f>IFERROR(VLOOKUP(Table49[[#This Row],[ITEM CODE]],Table2[[Item Code]:[Category ]],6,0),"")</f>
        <v/>
      </c>
      <c r="X1546" s="1" t="str">
        <f>IFERROR(VLOOKUP(Table49[[#This Row],[ITEM CODE]],Table2[[Item Code]:[Sub Category]],7,0),"")</f>
        <v/>
      </c>
      <c r="Y1546" s="68" t="str">
        <f>Table49[[#This Row],[PO Number]]&amp;COUNTIFS($E$5:E1546,E1546)</f>
        <v>0</v>
      </c>
    </row>
    <row r="1547" spans="1:25" ht="14.7" customHeight="1" x14ac:dyDescent="0.3">
      <c r="A1547" s="1" t="str">
        <f>IF(Table49[[#This Row],[ITEM NAME]]="","",ROW()-4)</f>
        <v/>
      </c>
      <c r="B1547" s="68"/>
      <c r="C1547" s="4" t="str">
        <f>IFERROR(VLOOKUP(B1547,Table14[],3,0),"")</f>
        <v/>
      </c>
      <c r="D1547" s="4" t="str">
        <f>IFERROR(VLOOKUP(B1547,Table14[],2,0),"")</f>
        <v/>
      </c>
      <c r="E1547" s="4"/>
      <c r="H1547" s="41" t="str">
        <f>IFERROR(VLOOKUP(Table49[[#This Row],[ITEM CODE]],Table2[[Item Code]:[Master Name]],2,0),"")</f>
        <v/>
      </c>
      <c r="I1547" s="41"/>
      <c r="J1547" s="65" t="str">
        <f>IFERROR(VLOOKUP(Table49[[#This Row],[ITEM CODE]],Table2[[Item Code]:[Master Name]],3,0),"")</f>
        <v/>
      </c>
      <c r="K1547" s="1" t="str">
        <f>IFERROR(VLOOKUP(Table49[[#This Row],[ITEM CODE]],Table2[[Item Code]:[Master Name]],9,0),"")</f>
        <v/>
      </c>
      <c r="L1547" s="1" t="str">
        <f>IFERROR(VLOOKUP(Table49[[#This Row],[ITEM CODE]],Table2[[Item Code]:[Master Name]],8,0),"")</f>
        <v/>
      </c>
      <c r="M1547" s="41"/>
      <c r="N1547" s="66">
        <f>IFERROR(VLOOKUP(Table49[[#This Row],[ITEM CODE]],Table2[[#All],[Item Code]:[Unit Cost]],10,0),0)</f>
        <v>0</v>
      </c>
      <c r="O1547" s="134">
        <f>IFERROR(VLOOKUP(Table49[[#This Row],[ITEM CODE]],Table2[[#All],[Item Code]:[Unit Cost]],10,0),0)</f>
        <v>0</v>
      </c>
      <c r="P1547" s="56"/>
      <c r="Q1547" s="58"/>
      <c r="R1547" s="58">
        <f>Table49[[#This Row],[QUANTITY]]*Table49[[#This Row],[INV Prices]]</f>
        <v>0</v>
      </c>
      <c r="S1547" s="67"/>
      <c r="V1547" s="41"/>
      <c r="W1547" s="4" t="str">
        <f>IFERROR(VLOOKUP(Table49[[#This Row],[ITEM CODE]],Table2[[Item Code]:[Category ]],6,0),"")</f>
        <v/>
      </c>
      <c r="X1547" s="1" t="str">
        <f>IFERROR(VLOOKUP(Table49[[#This Row],[ITEM CODE]],Table2[[Item Code]:[Sub Category]],7,0),"")</f>
        <v/>
      </c>
      <c r="Y1547" s="68" t="str">
        <f>Table49[[#This Row],[PO Number]]&amp;COUNTIFS($E$5:E1547,E1547)</f>
        <v>0</v>
      </c>
    </row>
    <row r="1548" spans="1:25" ht="14.7" customHeight="1" x14ac:dyDescent="0.3">
      <c r="A1548" s="1" t="str">
        <f>IF(Table49[[#This Row],[ITEM NAME]]="","",ROW()-4)</f>
        <v/>
      </c>
      <c r="B1548" s="68"/>
      <c r="C1548" s="4" t="str">
        <f>IFERROR(VLOOKUP(B1548,Table14[],3,0),"")</f>
        <v/>
      </c>
      <c r="D1548" s="4" t="str">
        <f>IFERROR(VLOOKUP(B1548,Table14[],2,0),"")</f>
        <v/>
      </c>
      <c r="E1548" s="4"/>
      <c r="H1548" s="41" t="str">
        <f>IFERROR(VLOOKUP(Table49[[#This Row],[ITEM CODE]],Table2[[Item Code]:[Master Name]],2,0),"")</f>
        <v/>
      </c>
      <c r="I1548" s="41"/>
      <c r="J1548" s="65" t="str">
        <f>IFERROR(VLOOKUP(Table49[[#This Row],[ITEM CODE]],Table2[[Item Code]:[Master Name]],3,0),"")</f>
        <v/>
      </c>
      <c r="K1548" s="1" t="str">
        <f>IFERROR(VLOOKUP(Table49[[#This Row],[ITEM CODE]],Table2[[Item Code]:[Master Name]],9,0),"")</f>
        <v/>
      </c>
      <c r="L1548" s="1" t="str">
        <f>IFERROR(VLOOKUP(Table49[[#This Row],[ITEM CODE]],Table2[[Item Code]:[Master Name]],8,0),"")</f>
        <v/>
      </c>
      <c r="M1548" s="41"/>
      <c r="N1548" s="66">
        <f>IFERROR(VLOOKUP(Table49[[#This Row],[ITEM CODE]],Table2[[#All],[Item Code]:[Unit Cost]],10,0),0)</f>
        <v>0</v>
      </c>
      <c r="O1548" s="134">
        <f>IFERROR(VLOOKUP(Table49[[#This Row],[ITEM CODE]],Table2[[#All],[Item Code]:[Unit Cost]],10,0),0)</f>
        <v>0</v>
      </c>
      <c r="P1548" s="56"/>
      <c r="Q1548" s="58"/>
      <c r="R1548" s="58">
        <f>Table49[[#This Row],[QUANTITY]]*Table49[[#This Row],[INV Prices]]</f>
        <v>0</v>
      </c>
      <c r="S1548" s="67"/>
      <c r="V1548" s="41"/>
      <c r="W1548" s="4" t="str">
        <f>IFERROR(VLOOKUP(Table49[[#This Row],[ITEM CODE]],Table2[[Item Code]:[Category ]],6,0),"")</f>
        <v/>
      </c>
      <c r="X1548" s="1" t="str">
        <f>IFERROR(VLOOKUP(Table49[[#This Row],[ITEM CODE]],Table2[[Item Code]:[Sub Category]],7,0),"")</f>
        <v/>
      </c>
      <c r="Y1548" s="68" t="str">
        <f>Table49[[#This Row],[PO Number]]&amp;COUNTIFS($E$5:E1548,E1548)</f>
        <v>0</v>
      </c>
    </row>
    <row r="1549" spans="1:25" ht="14.7" customHeight="1" x14ac:dyDescent="0.3">
      <c r="A1549" s="1" t="str">
        <f>IF(Table49[[#This Row],[ITEM NAME]]="","",ROW()-4)</f>
        <v/>
      </c>
      <c r="B1549" s="68"/>
      <c r="C1549" s="4" t="str">
        <f>IFERROR(VLOOKUP(B1549,Table14[],3,0),"")</f>
        <v/>
      </c>
      <c r="D1549" s="4" t="str">
        <f>IFERROR(VLOOKUP(B1549,Table14[],2,0),"")</f>
        <v/>
      </c>
      <c r="E1549" s="4"/>
      <c r="H1549" s="41" t="str">
        <f>IFERROR(VLOOKUP(Table49[[#This Row],[ITEM CODE]],Table2[[Item Code]:[Master Name]],2,0),"")</f>
        <v/>
      </c>
      <c r="I1549" s="41"/>
      <c r="J1549" s="65" t="str">
        <f>IFERROR(VLOOKUP(Table49[[#This Row],[ITEM CODE]],Table2[[Item Code]:[Master Name]],3,0),"")</f>
        <v/>
      </c>
      <c r="K1549" s="1" t="str">
        <f>IFERROR(VLOOKUP(Table49[[#This Row],[ITEM CODE]],Table2[[Item Code]:[Master Name]],9,0),"")</f>
        <v/>
      </c>
      <c r="L1549" s="1" t="str">
        <f>IFERROR(VLOOKUP(Table49[[#This Row],[ITEM CODE]],Table2[[Item Code]:[Master Name]],8,0),"")</f>
        <v/>
      </c>
      <c r="M1549" s="41"/>
      <c r="N1549" s="66">
        <f>IFERROR(VLOOKUP(Table49[[#This Row],[ITEM CODE]],Table2[[#All],[Item Code]:[Unit Cost]],10,0),0)</f>
        <v>0</v>
      </c>
      <c r="O1549" s="134">
        <f>IFERROR(VLOOKUP(Table49[[#This Row],[ITEM CODE]],Table2[[#All],[Item Code]:[Unit Cost]],10,0),0)</f>
        <v>0</v>
      </c>
      <c r="P1549" s="56"/>
      <c r="Q1549" s="58"/>
      <c r="R1549" s="58">
        <f>Table49[[#This Row],[QUANTITY]]*Table49[[#This Row],[INV Prices]]</f>
        <v>0</v>
      </c>
      <c r="S1549" s="67"/>
      <c r="V1549" s="41"/>
      <c r="W1549" s="4" t="str">
        <f>IFERROR(VLOOKUP(Table49[[#This Row],[ITEM CODE]],Table2[[Item Code]:[Category ]],6,0),"")</f>
        <v/>
      </c>
      <c r="X1549" s="1" t="str">
        <f>IFERROR(VLOOKUP(Table49[[#This Row],[ITEM CODE]],Table2[[Item Code]:[Sub Category]],7,0),"")</f>
        <v/>
      </c>
      <c r="Y1549" s="68" t="str">
        <f>Table49[[#This Row],[PO Number]]&amp;COUNTIFS($E$5:E1549,E1549)</f>
        <v>0</v>
      </c>
    </row>
    <row r="1550" spans="1:25" ht="14.7" customHeight="1" x14ac:dyDescent="0.3">
      <c r="A1550" s="1" t="str">
        <f>IF(Table49[[#This Row],[ITEM NAME]]="","",ROW()-4)</f>
        <v/>
      </c>
      <c r="B1550" s="68"/>
      <c r="C1550" s="4" t="str">
        <f>IFERROR(VLOOKUP(B1550,Table14[],3,0),"")</f>
        <v/>
      </c>
      <c r="D1550" s="4" t="str">
        <f>IFERROR(VLOOKUP(B1550,Table14[],2,0),"")</f>
        <v/>
      </c>
      <c r="E1550" s="4"/>
      <c r="H1550" s="41" t="str">
        <f>IFERROR(VLOOKUP(Table49[[#This Row],[ITEM CODE]],Table2[[Item Code]:[Master Name]],2,0),"")</f>
        <v/>
      </c>
      <c r="I1550" s="41"/>
      <c r="J1550" s="65" t="str">
        <f>IFERROR(VLOOKUP(Table49[[#This Row],[ITEM CODE]],Table2[[Item Code]:[Master Name]],3,0),"")</f>
        <v/>
      </c>
      <c r="K1550" s="1" t="str">
        <f>IFERROR(VLOOKUP(Table49[[#This Row],[ITEM CODE]],Table2[[Item Code]:[Master Name]],9,0),"")</f>
        <v/>
      </c>
      <c r="L1550" s="1" t="str">
        <f>IFERROR(VLOOKUP(Table49[[#This Row],[ITEM CODE]],Table2[[Item Code]:[Master Name]],8,0),"")</f>
        <v/>
      </c>
      <c r="M1550" s="41"/>
      <c r="N1550" s="66">
        <f>IFERROR(VLOOKUP(Table49[[#This Row],[ITEM CODE]],Table2[[#All],[Item Code]:[Unit Cost]],10,0),0)</f>
        <v>0</v>
      </c>
      <c r="O1550" s="134">
        <f>IFERROR(VLOOKUP(Table49[[#This Row],[ITEM CODE]],Table2[[#All],[Item Code]:[Unit Cost]],10,0),0)</f>
        <v>0</v>
      </c>
      <c r="P1550" s="56"/>
      <c r="Q1550" s="58"/>
      <c r="R1550" s="58">
        <f>Table49[[#This Row],[QUANTITY]]*Table49[[#This Row],[INV Prices]]</f>
        <v>0</v>
      </c>
      <c r="S1550" s="67"/>
      <c r="V1550" s="41"/>
      <c r="W1550" s="4" t="str">
        <f>IFERROR(VLOOKUP(Table49[[#This Row],[ITEM CODE]],Table2[[Item Code]:[Category ]],6,0),"")</f>
        <v/>
      </c>
      <c r="X1550" s="1" t="str">
        <f>IFERROR(VLOOKUP(Table49[[#This Row],[ITEM CODE]],Table2[[Item Code]:[Sub Category]],7,0),"")</f>
        <v/>
      </c>
      <c r="Y1550" s="68" t="str">
        <f>Table49[[#This Row],[PO Number]]&amp;COUNTIFS($E$5:E1550,E1550)</f>
        <v>0</v>
      </c>
    </row>
    <row r="1551" spans="1:25" ht="14.7" customHeight="1" x14ac:dyDescent="0.3">
      <c r="A1551" s="1" t="str">
        <f>IF(Table49[[#This Row],[ITEM NAME]]="","",ROW()-4)</f>
        <v/>
      </c>
      <c r="B1551" s="68"/>
      <c r="C1551" s="4" t="str">
        <f>IFERROR(VLOOKUP(B1551,Table14[],3,0),"")</f>
        <v/>
      </c>
      <c r="D1551" s="4" t="str">
        <f>IFERROR(VLOOKUP(B1551,Table14[],2,0),"")</f>
        <v/>
      </c>
      <c r="E1551" s="4"/>
      <c r="H1551" s="41" t="str">
        <f>IFERROR(VLOOKUP(Table49[[#This Row],[ITEM CODE]],Table2[[Item Code]:[Master Name]],2,0),"")</f>
        <v/>
      </c>
      <c r="I1551" s="41"/>
      <c r="J1551" s="65" t="str">
        <f>IFERROR(VLOOKUP(Table49[[#This Row],[ITEM CODE]],Table2[[Item Code]:[Master Name]],3,0),"")</f>
        <v/>
      </c>
      <c r="K1551" s="1" t="str">
        <f>IFERROR(VLOOKUP(Table49[[#This Row],[ITEM CODE]],Table2[[Item Code]:[Master Name]],9,0),"")</f>
        <v/>
      </c>
      <c r="L1551" s="1" t="str">
        <f>IFERROR(VLOOKUP(Table49[[#This Row],[ITEM CODE]],Table2[[Item Code]:[Master Name]],8,0),"")</f>
        <v/>
      </c>
      <c r="M1551" s="41"/>
      <c r="N1551" s="66">
        <f>IFERROR(VLOOKUP(Table49[[#This Row],[ITEM CODE]],Table2[[#All],[Item Code]:[Unit Cost]],10,0),0)</f>
        <v>0</v>
      </c>
      <c r="O1551" s="134">
        <f>IFERROR(VLOOKUP(Table49[[#This Row],[ITEM CODE]],Table2[[#All],[Item Code]:[Unit Cost]],10,0),0)</f>
        <v>0</v>
      </c>
      <c r="P1551" s="56"/>
      <c r="Q1551" s="58"/>
      <c r="R1551" s="58">
        <f>Table49[[#This Row],[QUANTITY]]*Table49[[#This Row],[INV Prices]]</f>
        <v>0</v>
      </c>
      <c r="S1551" s="67"/>
      <c r="V1551" s="41"/>
      <c r="W1551" s="4" t="str">
        <f>IFERROR(VLOOKUP(Table49[[#This Row],[ITEM CODE]],Table2[[Item Code]:[Category ]],6,0),"")</f>
        <v/>
      </c>
      <c r="X1551" s="1" t="str">
        <f>IFERROR(VLOOKUP(Table49[[#This Row],[ITEM CODE]],Table2[[Item Code]:[Sub Category]],7,0),"")</f>
        <v/>
      </c>
      <c r="Y1551" s="68" t="str">
        <f>Table49[[#This Row],[PO Number]]&amp;COUNTIFS($E$5:E1551,E1551)</f>
        <v>0</v>
      </c>
    </row>
    <row r="1552" spans="1:25" ht="14.7" customHeight="1" x14ac:dyDescent="0.3">
      <c r="A1552" s="1" t="str">
        <f>IF(Table49[[#This Row],[ITEM NAME]]="","",ROW()-4)</f>
        <v/>
      </c>
      <c r="B1552" s="68"/>
      <c r="C1552" s="4" t="str">
        <f>IFERROR(VLOOKUP(B1552,Table14[],3,0),"")</f>
        <v/>
      </c>
      <c r="D1552" s="4" t="str">
        <f>IFERROR(VLOOKUP(B1552,Table14[],2,0),"")</f>
        <v/>
      </c>
      <c r="E1552" s="4"/>
      <c r="H1552" s="41" t="str">
        <f>IFERROR(VLOOKUP(Table49[[#This Row],[ITEM CODE]],Table2[[Item Code]:[Master Name]],2,0),"")</f>
        <v/>
      </c>
      <c r="I1552" s="41"/>
      <c r="J1552" s="65" t="str">
        <f>IFERROR(VLOOKUP(Table49[[#This Row],[ITEM CODE]],Table2[[Item Code]:[Master Name]],3,0),"")</f>
        <v/>
      </c>
      <c r="K1552" s="1" t="str">
        <f>IFERROR(VLOOKUP(Table49[[#This Row],[ITEM CODE]],Table2[[Item Code]:[Master Name]],9,0),"")</f>
        <v/>
      </c>
      <c r="L1552" s="1" t="str">
        <f>IFERROR(VLOOKUP(Table49[[#This Row],[ITEM CODE]],Table2[[Item Code]:[Master Name]],8,0),"")</f>
        <v/>
      </c>
      <c r="M1552" s="41"/>
      <c r="N1552" s="66">
        <f>IFERROR(VLOOKUP(Table49[[#This Row],[ITEM CODE]],Table2[[#All],[Item Code]:[Unit Cost]],10,0),0)</f>
        <v>0</v>
      </c>
      <c r="O1552" s="134">
        <f>IFERROR(VLOOKUP(Table49[[#This Row],[ITEM CODE]],Table2[[#All],[Item Code]:[Unit Cost]],10,0),0)</f>
        <v>0</v>
      </c>
      <c r="P1552" s="56"/>
      <c r="Q1552" s="58"/>
      <c r="R1552" s="58">
        <f>Table49[[#This Row],[QUANTITY]]*Table49[[#This Row],[INV Prices]]</f>
        <v>0</v>
      </c>
      <c r="S1552" s="67"/>
      <c r="V1552" s="41"/>
      <c r="W1552" s="4" t="str">
        <f>IFERROR(VLOOKUP(Table49[[#This Row],[ITEM CODE]],Table2[[Item Code]:[Category ]],6,0),"")</f>
        <v/>
      </c>
      <c r="X1552" s="1" t="str">
        <f>IFERROR(VLOOKUP(Table49[[#This Row],[ITEM CODE]],Table2[[Item Code]:[Sub Category]],7,0),"")</f>
        <v/>
      </c>
      <c r="Y1552" s="68" t="str">
        <f>Table49[[#This Row],[PO Number]]&amp;COUNTIFS($E$5:E1552,E1552)</f>
        <v>0</v>
      </c>
    </row>
    <row r="1553" spans="1:25" ht="14.7" customHeight="1" x14ac:dyDescent="0.3">
      <c r="A1553" s="1" t="str">
        <f>IF(Table49[[#This Row],[ITEM NAME]]="","",ROW()-4)</f>
        <v/>
      </c>
      <c r="B1553" s="68"/>
      <c r="C1553" s="4" t="str">
        <f>IFERROR(VLOOKUP(B1553,Table14[],3,0),"")</f>
        <v/>
      </c>
      <c r="D1553" s="4" t="str">
        <f>IFERROR(VLOOKUP(B1553,Table14[],2,0),"")</f>
        <v/>
      </c>
      <c r="E1553" s="4"/>
      <c r="H1553" s="41" t="str">
        <f>IFERROR(VLOOKUP(Table49[[#This Row],[ITEM CODE]],Table2[[Item Code]:[Master Name]],2,0),"")</f>
        <v/>
      </c>
      <c r="I1553" s="41"/>
      <c r="J1553" s="65" t="str">
        <f>IFERROR(VLOOKUP(Table49[[#This Row],[ITEM CODE]],Table2[[Item Code]:[Master Name]],3,0),"")</f>
        <v/>
      </c>
      <c r="K1553" s="1" t="str">
        <f>IFERROR(VLOOKUP(Table49[[#This Row],[ITEM CODE]],Table2[[Item Code]:[Master Name]],9,0),"")</f>
        <v/>
      </c>
      <c r="L1553" s="1" t="str">
        <f>IFERROR(VLOOKUP(Table49[[#This Row],[ITEM CODE]],Table2[[Item Code]:[Master Name]],8,0),"")</f>
        <v/>
      </c>
      <c r="M1553" s="41"/>
      <c r="N1553" s="66">
        <f>IFERROR(VLOOKUP(Table49[[#This Row],[ITEM CODE]],Table2[[#All],[Item Code]:[Unit Cost]],10,0),0)</f>
        <v>0</v>
      </c>
      <c r="O1553" s="134">
        <f>IFERROR(VLOOKUP(Table49[[#This Row],[ITEM CODE]],Table2[[#All],[Item Code]:[Unit Cost]],10,0),0)</f>
        <v>0</v>
      </c>
      <c r="P1553" s="56"/>
      <c r="Q1553" s="58"/>
      <c r="R1553" s="58">
        <f>Table49[[#This Row],[QUANTITY]]*Table49[[#This Row],[INV Prices]]</f>
        <v>0</v>
      </c>
      <c r="S1553" s="67"/>
      <c r="V1553" s="41"/>
      <c r="W1553" s="4" t="str">
        <f>IFERROR(VLOOKUP(Table49[[#This Row],[ITEM CODE]],Table2[[Item Code]:[Category ]],6,0),"")</f>
        <v/>
      </c>
      <c r="X1553" s="1" t="str">
        <f>IFERROR(VLOOKUP(Table49[[#This Row],[ITEM CODE]],Table2[[Item Code]:[Sub Category]],7,0),"")</f>
        <v/>
      </c>
      <c r="Y1553" s="68" t="str">
        <f>Table49[[#This Row],[PO Number]]&amp;COUNTIFS($E$5:E1553,E1553)</f>
        <v>0</v>
      </c>
    </row>
    <row r="1554" spans="1:25" ht="14.7" customHeight="1" x14ac:dyDescent="0.3">
      <c r="A1554" s="1" t="str">
        <f>IF(Table49[[#This Row],[ITEM NAME]]="","",ROW()-4)</f>
        <v/>
      </c>
      <c r="B1554" s="68"/>
      <c r="C1554" s="4" t="str">
        <f>IFERROR(VLOOKUP(B1554,Table14[],3,0),"")</f>
        <v/>
      </c>
      <c r="D1554" s="4" t="str">
        <f>IFERROR(VLOOKUP(B1554,Table14[],2,0),"")</f>
        <v/>
      </c>
      <c r="E1554" s="4"/>
      <c r="H1554" s="41" t="str">
        <f>IFERROR(VLOOKUP(Table49[[#This Row],[ITEM CODE]],Table2[[Item Code]:[Master Name]],2,0),"")</f>
        <v/>
      </c>
      <c r="I1554" s="41"/>
      <c r="J1554" s="65" t="str">
        <f>IFERROR(VLOOKUP(Table49[[#This Row],[ITEM CODE]],Table2[[Item Code]:[Master Name]],3,0),"")</f>
        <v/>
      </c>
      <c r="K1554" s="1" t="str">
        <f>IFERROR(VLOOKUP(Table49[[#This Row],[ITEM CODE]],Table2[[Item Code]:[Master Name]],9,0),"")</f>
        <v/>
      </c>
      <c r="L1554" s="1" t="str">
        <f>IFERROR(VLOOKUP(Table49[[#This Row],[ITEM CODE]],Table2[[Item Code]:[Master Name]],8,0),"")</f>
        <v/>
      </c>
      <c r="M1554" s="41"/>
      <c r="N1554" s="66">
        <f>IFERROR(VLOOKUP(Table49[[#This Row],[ITEM CODE]],Table2[[#All],[Item Code]:[Unit Cost]],10,0),0)</f>
        <v>0</v>
      </c>
      <c r="O1554" s="134">
        <f>IFERROR(VLOOKUP(Table49[[#This Row],[ITEM CODE]],Table2[[#All],[Item Code]:[Unit Cost]],10,0),0)</f>
        <v>0</v>
      </c>
      <c r="P1554" s="56"/>
      <c r="Q1554" s="58"/>
      <c r="R1554" s="58">
        <f>Table49[[#This Row],[QUANTITY]]*Table49[[#This Row],[INV Prices]]</f>
        <v>0</v>
      </c>
      <c r="S1554" s="67"/>
      <c r="V1554" s="41"/>
      <c r="W1554" s="4" t="str">
        <f>IFERROR(VLOOKUP(Table49[[#This Row],[ITEM CODE]],Table2[[Item Code]:[Category ]],6,0),"")</f>
        <v/>
      </c>
      <c r="X1554" s="1" t="str">
        <f>IFERROR(VLOOKUP(Table49[[#This Row],[ITEM CODE]],Table2[[Item Code]:[Sub Category]],7,0),"")</f>
        <v/>
      </c>
      <c r="Y1554" s="68" t="str">
        <f>Table49[[#This Row],[PO Number]]&amp;COUNTIFS($E$5:E1554,E1554)</f>
        <v>0</v>
      </c>
    </row>
    <row r="1555" spans="1:25" ht="14.7" customHeight="1" x14ac:dyDescent="0.3">
      <c r="A1555" s="1" t="str">
        <f>IF(Table49[[#This Row],[ITEM NAME]]="","",ROW()-4)</f>
        <v/>
      </c>
      <c r="B1555" s="68"/>
      <c r="C1555" s="4" t="str">
        <f>IFERROR(VLOOKUP(B1555,Table14[],3,0),"")</f>
        <v/>
      </c>
      <c r="D1555" s="4" t="str">
        <f>IFERROR(VLOOKUP(B1555,Table14[],2,0),"")</f>
        <v/>
      </c>
      <c r="E1555" s="4"/>
      <c r="H1555" s="41" t="str">
        <f>IFERROR(VLOOKUP(Table49[[#This Row],[ITEM CODE]],Table2[[Item Code]:[Master Name]],2,0),"")</f>
        <v/>
      </c>
      <c r="I1555" s="41"/>
      <c r="J1555" s="65" t="str">
        <f>IFERROR(VLOOKUP(Table49[[#This Row],[ITEM CODE]],Table2[[Item Code]:[Master Name]],3,0),"")</f>
        <v/>
      </c>
      <c r="K1555" s="1" t="str">
        <f>IFERROR(VLOOKUP(Table49[[#This Row],[ITEM CODE]],Table2[[Item Code]:[Master Name]],9,0),"")</f>
        <v/>
      </c>
      <c r="L1555" s="1" t="str">
        <f>IFERROR(VLOOKUP(Table49[[#This Row],[ITEM CODE]],Table2[[Item Code]:[Master Name]],8,0),"")</f>
        <v/>
      </c>
      <c r="M1555" s="41"/>
      <c r="N1555" s="66">
        <f>IFERROR(VLOOKUP(Table49[[#This Row],[ITEM CODE]],Table2[[#All],[Item Code]:[Unit Cost]],10,0),0)</f>
        <v>0</v>
      </c>
      <c r="O1555" s="134">
        <f>IFERROR(VLOOKUP(Table49[[#This Row],[ITEM CODE]],Table2[[#All],[Item Code]:[Unit Cost]],10,0),0)</f>
        <v>0</v>
      </c>
      <c r="P1555" s="56"/>
      <c r="Q1555" s="58"/>
      <c r="R1555" s="58">
        <f>Table49[[#This Row],[QUANTITY]]*Table49[[#This Row],[INV Prices]]</f>
        <v>0</v>
      </c>
      <c r="S1555" s="67"/>
      <c r="V1555" s="41"/>
      <c r="W1555" s="4" t="str">
        <f>IFERROR(VLOOKUP(Table49[[#This Row],[ITEM CODE]],Table2[[Item Code]:[Category ]],6,0),"")</f>
        <v/>
      </c>
      <c r="X1555" s="1" t="str">
        <f>IFERROR(VLOOKUP(Table49[[#This Row],[ITEM CODE]],Table2[[Item Code]:[Sub Category]],7,0),"")</f>
        <v/>
      </c>
      <c r="Y1555" s="68" t="str">
        <f>Table49[[#This Row],[PO Number]]&amp;COUNTIFS($E$5:E1555,E1555)</f>
        <v>0</v>
      </c>
    </row>
    <row r="1556" spans="1:25" ht="14.7" customHeight="1" x14ac:dyDescent="0.3">
      <c r="A1556" s="1" t="str">
        <f>IF(Table49[[#This Row],[ITEM NAME]]="","",ROW()-4)</f>
        <v/>
      </c>
      <c r="B1556" s="68"/>
      <c r="C1556" s="4" t="str">
        <f>IFERROR(VLOOKUP(B1556,Table14[],3,0),"")</f>
        <v/>
      </c>
      <c r="D1556" s="4" t="str">
        <f>IFERROR(VLOOKUP(B1556,Table14[],2,0),"")</f>
        <v/>
      </c>
      <c r="E1556" s="4"/>
      <c r="H1556" s="41" t="str">
        <f>IFERROR(VLOOKUP(Table49[[#This Row],[ITEM CODE]],Table2[[Item Code]:[Master Name]],2,0),"")</f>
        <v/>
      </c>
      <c r="I1556" s="41"/>
      <c r="J1556" s="65" t="str">
        <f>IFERROR(VLOOKUP(Table49[[#This Row],[ITEM CODE]],Table2[[Item Code]:[Master Name]],3,0),"")</f>
        <v/>
      </c>
      <c r="K1556" s="1" t="str">
        <f>IFERROR(VLOOKUP(Table49[[#This Row],[ITEM CODE]],Table2[[Item Code]:[Master Name]],9,0),"")</f>
        <v/>
      </c>
      <c r="L1556" s="1" t="str">
        <f>IFERROR(VLOOKUP(Table49[[#This Row],[ITEM CODE]],Table2[[Item Code]:[Master Name]],8,0),"")</f>
        <v/>
      </c>
      <c r="M1556" s="41"/>
      <c r="N1556" s="66">
        <f>IFERROR(VLOOKUP(Table49[[#This Row],[ITEM CODE]],Table2[[#All],[Item Code]:[Unit Cost]],10,0),0)</f>
        <v>0</v>
      </c>
      <c r="O1556" s="134">
        <f>IFERROR(VLOOKUP(Table49[[#This Row],[ITEM CODE]],Table2[[#All],[Item Code]:[Unit Cost]],10,0),0)</f>
        <v>0</v>
      </c>
      <c r="P1556" s="56"/>
      <c r="Q1556" s="58"/>
      <c r="R1556" s="58">
        <f>Table49[[#This Row],[QUANTITY]]*Table49[[#This Row],[INV Prices]]</f>
        <v>0</v>
      </c>
      <c r="S1556" s="67"/>
      <c r="V1556" s="41"/>
      <c r="W1556" s="4" t="str">
        <f>IFERROR(VLOOKUP(Table49[[#This Row],[ITEM CODE]],Table2[[Item Code]:[Category ]],6,0),"")</f>
        <v/>
      </c>
      <c r="X1556" s="1" t="str">
        <f>IFERROR(VLOOKUP(Table49[[#This Row],[ITEM CODE]],Table2[[Item Code]:[Sub Category]],7,0),"")</f>
        <v/>
      </c>
      <c r="Y1556" s="68" t="str">
        <f>Table49[[#This Row],[PO Number]]&amp;COUNTIFS($E$5:E1556,E1556)</f>
        <v>0</v>
      </c>
    </row>
    <row r="1557" spans="1:25" ht="14.7" customHeight="1" x14ac:dyDescent="0.3">
      <c r="A1557" s="1" t="str">
        <f>IF(Table49[[#This Row],[ITEM NAME]]="","",ROW()-4)</f>
        <v/>
      </c>
      <c r="B1557" s="68"/>
      <c r="C1557" s="4" t="str">
        <f>IFERROR(VLOOKUP(B1557,Table14[],3,0),"")</f>
        <v/>
      </c>
      <c r="D1557" s="4" t="str">
        <f>IFERROR(VLOOKUP(B1557,Table14[],2,0),"")</f>
        <v/>
      </c>
      <c r="E1557" s="4"/>
      <c r="H1557" s="41" t="str">
        <f>IFERROR(VLOOKUP(Table49[[#This Row],[ITEM CODE]],Table2[[Item Code]:[Master Name]],2,0),"")</f>
        <v/>
      </c>
      <c r="I1557" s="41"/>
      <c r="J1557" s="65" t="str">
        <f>IFERROR(VLOOKUP(Table49[[#This Row],[ITEM CODE]],Table2[[Item Code]:[Master Name]],3,0),"")</f>
        <v/>
      </c>
      <c r="K1557" s="1" t="str">
        <f>IFERROR(VLOOKUP(Table49[[#This Row],[ITEM CODE]],Table2[[Item Code]:[Master Name]],9,0),"")</f>
        <v/>
      </c>
      <c r="L1557" s="1" t="str">
        <f>IFERROR(VLOOKUP(Table49[[#This Row],[ITEM CODE]],Table2[[Item Code]:[Master Name]],8,0),"")</f>
        <v/>
      </c>
      <c r="M1557" s="41"/>
      <c r="N1557" s="66">
        <f>IFERROR(VLOOKUP(Table49[[#This Row],[ITEM CODE]],Table2[[#All],[Item Code]:[Unit Cost]],10,0),0)</f>
        <v>0</v>
      </c>
      <c r="O1557" s="134">
        <f>IFERROR(VLOOKUP(Table49[[#This Row],[ITEM CODE]],Table2[[#All],[Item Code]:[Unit Cost]],10,0),0)</f>
        <v>0</v>
      </c>
      <c r="P1557" s="56"/>
      <c r="Q1557" s="58"/>
      <c r="R1557" s="58">
        <f>Table49[[#This Row],[QUANTITY]]*Table49[[#This Row],[INV Prices]]</f>
        <v>0</v>
      </c>
      <c r="S1557" s="67"/>
      <c r="V1557" s="41"/>
      <c r="W1557" s="4" t="str">
        <f>IFERROR(VLOOKUP(Table49[[#This Row],[ITEM CODE]],Table2[[Item Code]:[Category ]],6,0),"")</f>
        <v/>
      </c>
      <c r="X1557" s="1" t="str">
        <f>IFERROR(VLOOKUP(Table49[[#This Row],[ITEM CODE]],Table2[[Item Code]:[Sub Category]],7,0),"")</f>
        <v/>
      </c>
      <c r="Y1557" s="68" t="str">
        <f>Table49[[#This Row],[PO Number]]&amp;COUNTIFS($E$5:E1557,E1557)</f>
        <v>0</v>
      </c>
    </row>
    <row r="1558" spans="1:25" ht="14.7" customHeight="1" x14ac:dyDescent="0.3">
      <c r="A1558" s="1" t="str">
        <f>IF(Table49[[#This Row],[ITEM NAME]]="","",ROW()-4)</f>
        <v/>
      </c>
      <c r="B1558" s="68"/>
      <c r="C1558" s="4" t="str">
        <f>IFERROR(VLOOKUP(B1558,Table14[],3,0),"")</f>
        <v/>
      </c>
      <c r="D1558" s="4" t="str">
        <f>IFERROR(VLOOKUP(B1558,Table14[],2,0),"")</f>
        <v/>
      </c>
      <c r="E1558" s="44"/>
      <c r="H1558" s="41" t="str">
        <f>IFERROR(VLOOKUP(Table49[[#This Row],[ITEM CODE]],Table2[[Item Code]:[Master Name]],2,0),"")</f>
        <v/>
      </c>
      <c r="I1558" s="41"/>
      <c r="J1558" s="65" t="str">
        <f>IFERROR(VLOOKUP(Table49[[#This Row],[ITEM CODE]],Table2[[Item Code]:[Master Name]],3,0),"")</f>
        <v/>
      </c>
      <c r="K1558" s="1" t="str">
        <f>IFERROR(VLOOKUP(Table49[[#This Row],[ITEM CODE]],Table2[[Item Code]:[Master Name]],9,0),"")</f>
        <v/>
      </c>
      <c r="L1558" s="1" t="str">
        <f>IFERROR(VLOOKUP(Table49[[#This Row],[ITEM CODE]],Table2[[Item Code]:[Master Name]],8,0),"")</f>
        <v/>
      </c>
      <c r="M1558" s="41"/>
      <c r="N1558" s="66">
        <f>IFERROR(VLOOKUP(Table49[[#This Row],[ITEM CODE]],Table2[[#All],[Item Code]:[Unit Cost]],10,0),0)</f>
        <v>0</v>
      </c>
      <c r="O1558" s="134">
        <f>IFERROR(VLOOKUP(Table49[[#This Row],[ITEM CODE]],Table2[[#All],[Item Code]:[Unit Cost]],10,0),0)</f>
        <v>0</v>
      </c>
      <c r="P1558" s="56"/>
      <c r="Q1558" s="58"/>
      <c r="R1558" s="58">
        <f>Table49[[#This Row],[QUANTITY]]*Table49[[#This Row],[INV Prices]]</f>
        <v>0</v>
      </c>
      <c r="S1558" s="67"/>
      <c r="V1558" s="41"/>
      <c r="W1558" s="4" t="str">
        <f>IFERROR(VLOOKUP(Table49[[#This Row],[ITEM CODE]],Table2[[Item Code]:[Category ]],6,0),"")</f>
        <v/>
      </c>
      <c r="X1558" s="1" t="str">
        <f>IFERROR(VLOOKUP(Table49[[#This Row],[ITEM CODE]],Table2[[Item Code]:[Sub Category]],7,0),"")</f>
        <v/>
      </c>
      <c r="Y1558" s="68" t="str">
        <f>Table49[[#This Row],[PO Number]]&amp;COUNTIFS($E$5:E1558,E1558)</f>
        <v>0</v>
      </c>
    </row>
    <row r="1559" spans="1:25" ht="14.7" customHeight="1" x14ac:dyDescent="0.3">
      <c r="A1559" s="1" t="str">
        <f>IF(Table49[[#This Row],[ITEM NAME]]="","",ROW()-4)</f>
        <v/>
      </c>
      <c r="B1559" s="68"/>
      <c r="C1559" s="4" t="str">
        <f>IFERROR(VLOOKUP(B1559,Table14[],3,0),"")</f>
        <v/>
      </c>
      <c r="D1559" s="4" t="str">
        <f>IFERROR(VLOOKUP(B1559,Table14[],2,0),"")</f>
        <v/>
      </c>
      <c r="E1559" s="4"/>
      <c r="H1559" s="41" t="str">
        <f>IFERROR(VLOOKUP(Table49[[#This Row],[ITEM CODE]],Table2[[Item Code]:[Master Name]],2,0),"")</f>
        <v/>
      </c>
      <c r="I1559" s="41"/>
      <c r="J1559" s="65" t="str">
        <f>IFERROR(VLOOKUP(Table49[[#This Row],[ITEM CODE]],Table2[[Item Code]:[Master Name]],3,0),"")</f>
        <v/>
      </c>
      <c r="K1559" s="1" t="str">
        <f>IFERROR(VLOOKUP(Table49[[#This Row],[ITEM CODE]],Table2[[Item Code]:[Master Name]],9,0),"")</f>
        <v/>
      </c>
      <c r="L1559" s="1" t="str">
        <f>IFERROR(VLOOKUP(Table49[[#This Row],[ITEM CODE]],Table2[[Item Code]:[Master Name]],8,0),"")</f>
        <v/>
      </c>
      <c r="M1559" s="41"/>
      <c r="N1559" s="66">
        <f>IFERROR(VLOOKUP(Table49[[#This Row],[ITEM CODE]],Table2[[#All],[Item Code]:[Unit Cost]],10,0),0)</f>
        <v>0</v>
      </c>
      <c r="O1559" s="134">
        <f>IFERROR(VLOOKUP(Table49[[#This Row],[ITEM CODE]],Table2[[#All],[Item Code]:[Unit Cost]],10,0),0)</f>
        <v>0</v>
      </c>
      <c r="P1559" s="56"/>
      <c r="Q1559" s="58"/>
      <c r="R1559" s="58">
        <f>Table49[[#This Row],[QUANTITY]]*Table49[[#This Row],[INV Prices]]</f>
        <v>0</v>
      </c>
      <c r="S1559" s="67"/>
      <c r="V1559" s="41"/>
      <c r="W1559" s="4" t="str">
        <f>IFERROR(VLOOKUP(Table49[[#This Row],[ITEM CODE]],Table2[[Item Code]:[Category ]],6,0),"")</f>
        <v/>
      </c>
      <c r="X1559" s="1" t="str">
        <f>IFERROR(VLOOKUP(Table49[[#This Row],[ITEM CODE]],Table2[[Item Code]:[Sub Category]],7,0),"")</f>
        <v/>
      </c>
      <c r="Y1559" s="68" t="str">
        <f>Table49[[#This Row],[PO Number]]&amp;COUNTIFS($E$5:E1559,E1559)</f>
        <v>0</v>
      </c>
    </row>
    <row r="1560" spans="1:25" ht="14.7" customHeight="1" x14ac:dyDescent="0.3">
      <c r="A1560" s="1" t="str">
        <f>IF(Table49[[#This Row],[ITEM NAME]]="","",ROW()-4)</f>
        <v/>
      </c>
      <c r="B1560" s="68"/>
      <c r="C1560" s="4" t="str">
        <f>IFERROR(VLOOKUP(B1560,Table14[],3,0),"")</f>
        <v/>
      </c>
      <c r="D1560" s="4" t="str">
        <f>IFERROR(VLOOKUP(B1560,Table14[],2,0),"")</f>
        <v/>
      </c>
      <c r="E1560" s="4"/>
      <c r="H1560" s="41" t="str">
        <f>IFERROR(VLOOKUP(Table49[[#This Row],[ITEM CODE]],Table2[[Item Code]:[Master Name]],2,0),"")</f>
        <v/>
      </c>
      <c r="I1560" s="41"/>
      <c r="J1560" s="65" t="str">
        <f>IFERROR(VLOOKUP(Table49[[#This Row],[ITEM CODE]],Table2[[Item Code]:[Master Name]],3,0),"")</f>
        <v/>
      </c>
      <c r="K1560" s="1" t="str">
        <f>IFERROR(VLOOKUP(Table49[[#This Row],[ITEM CODE]],Table2[[Item Code]:[Master Name]],9,0),"")</f>
        <v/>
      </c>
      <c r="L1560" s="1" t="str">
        <f>IFERROR(VLOOKUP(Table49[[#This Row],[ITEM CODE]],Table2[[Item Code]:[Master Name]],8,0),"")</f>
        <v/>
      </c>
      <c r="M1560" s="41"/>
      <c r="N1560" s="66">
        <f>IFERROR(VLOOKUP(Table49[[#This Row],[ITEM CODE]],Table2[[#All],[Item Code]:[Unit Cost]],10,0),0)</f>
        <v>0</v>
      </c>
      <c r="O1560" s="134">
        <f>IFERROR(VLOOKUP(Table49[[#This Row],[ITEM CODE]],Table2[[#All],[Item Code]:[Unit Cost]],10,0),0)</f>
        <v>0</v>
      </c>
      <c r="P1560" s="56"/>
      <c r="Q1560" s="58"/>
      <c r="R1560" s="58">
        <f>Table49[[#This Row],[QUANTITY]]*Table49[[#This Row],[INV Prices]]</f>
        <v>0</v>
      </c>
      <c r="S1560" s="67"/>
      <c r="V1560" s="41"/>
      <c r="W1560" s="4" t="str">
        <f>IFERROR(VLOOKUP(Table49[[#This Row],[ITEM CODE]],Table2[[Item Code]:[Category ]],6,0),"")</f>
        <v/>
      </c>
      <c r="X1560" s="1" t="str">
        <f>IFERROR(VLOOKUP(Table49[[#This Row],[ITEM CODE]],Table2[[Item Code]:[Sub Category]],7,0),"")</f>
        <v/>
      </c>
      <c r="Y1560" s="68" t="str">
        <f>Table49[[#This Row],[PO Number]]&amp;COUNTIFS($E$5:E1560,E1560)</f>
        <v>0</v>
      </c>
    </row>
    <row r="1561" spans="1:25" ht="14.7" customHeight="1" x14ac:dyDescent="0.3">
      <c r="A1561" s="1" t="str">
        <f>IF(Table49[[#This Row],[ITEM NAME]]="","",ROW()-4)</f>
        <v/>
      </c>
      <c r="B1561" s="68"/>
      <c r="C1561" s="4" t="str">
        <f>IFERROR(VLOOKUP(B1561,Table14[],3,0),"")</f>
        <v/>
      </c>
      <c r="D1561" s="4" t="str">
        <f>IFERROR(VLOOKUP(B1561,Table14[],2,0),"")</f>
        <v/>
      </c>
      <c r="E1561" s="4"/>
      <c r="H1561" s="41" t="str">
        <f>IFERROR(VLOOKUP(Table49[[#This Row],[ITEM CODE]],Table2[[Item Code]:[Master Name]],2,0),"")</f>
        <v/>
      </c>
      <c r="I1561" s="41"/>
      <c r="J1561" s="65" t="str">
        <f>IFERROR(VLOOKUP(Table49[[#This Row],[ITEM CODE]],Table2[[Item Code]:[Master Name]],3,0),"")</f>
        <v/>
      </c>
      <c r="K1561" s="1" t="str">
        <f>IFERROR(VLOOKUP(Table49[[#This Row],[ITEM CODE]],Table2[[Item Code]:[Master Name]],9,0),"")</f>
        <v/>
      </c>
      <c r="L1561" s="1" t="str">
        <f>IFERROR(VLOOKUP(Table49[[#This Row],[ITEM CODE]],Table2[[Item Code]:[Master Name]],8,0),"")</f>
        <v/>
      </c>
      <c r="M1561" s="41"/>
      <c r="N1561" s="66">
        <f>IFERROR(VLOOKUP(Table49[[#This Row],[ITEM CODE]],Table2[[#All],[Item Code]:[Unit Cost]],10,0),0)</f>
        <v>0</v>
      </c>
      <c r="O1561" s="134">
        <f>IFERROR(VLOOKUP(Table49[[#This Row],[ITEM CODE]],Table2[[#All],[Item Code]:[Unit Cost]],10,0),0)</f>
        <v>0</v>
      </c>
      <c r="P1561" s="56"/>
      <c r="Q1561" s="58"/>
      <c r="R1561" s="58">
        <f>Table49[[#This Row],[QUANTITY]]*Table49[[#This Row],[INV Prices]]</f>
        <v>0</v>
      </c>
      <c r="S1561" s="67"/>
      <c r="V1561" s="41"/>
      <c r="W1561" s="4" t="str">
        <f>IFERROR(VLOOKUP(Table49[[#This Row],[ITEM CODE]],Table2[[Item Code]:[Category ]],6,0),"")</f>
        <v/>
      </c>
      <c r="X1561" s="1" t="str">
        <f>IFERROR(VLOOKUP(Table49[[#This Row],[ITEM CODE]],Table2[[Item Code]:[Sub Category]],7,0),"")</f>
        <v/>
      </c>
      <c r="Y1561" s="68" t="str">
        <f>Table49[[#This Row],[PO Number]]&amp;COUNTIFS($E$5:E1561,E1561)</f>
        <v>0</v>
      </c>
    </row>
    <row r="1562" spans="1:25" ht="14.7" customHeight="1" x14ac:dyDescent="0.3">
      <c r="A1562" s="1" t="str">
        <f>IF(Table49[[#This Row],[ITEM NAME]]="","",ROW()-4)</f>
        <v/>
      </c>
      <c r="B1562" s="68"/>
      <c r="C1562" s="4" t="str">
        <f>IFERROR(VLOOKUP(B1562,Table14[],3,0),"")</f>
        <v/>
      </c>
      <c r="D1562" s="4" t="str">
        <f>IFERROR(VLOOKUP(B1562,Table14[],2,0),"")</f>
        <v/>
      </c>
      <c r="E1562" s="4"/>
      <c r="H1562" s="41" t="str">
        <f>IFERROR(VLOOKUP(Table49[[#This Row],[ITEM CODE]],Table2[[Item Code]:[Master Name]],2,0),"")</f>
        <v/>
      </c>
      <c r="I1562" s="41"/>
      <c r="J1562" s="65" t="str">
        <f>IFERROR(VLOOKUP(Table49[[#This Row],[ITEM CODE]],Table2[[Item Code]:[Master Name]],3,0),"")</f>
        <v/>
      </c>
      <c r="K1562" s="1" t="str">
        <f>IFERROR(VLOOKUP(Table49[[#This Row],[ITEM CODE]],Table2[[Item Code]:[Master Name]],9,0),"")</f>
        <v/>
      </c>
      <c r="L1562" s="1" t="str">
        <f>IFERROR(VLOOKUP(Table49[[#This Row],[ITEM CODE]],Table2[[Item Code]:[Master Name]],8,0),"")</f>
        <v/>
      </c>
      <c r="M1562" s="41"/>
      <c r="N1562" s="66">
        <f>IFERROR(VLOOKUP(Table49[[#This Row],[ITEM CODE]],Table2[[#All],[Item Code]:[Unit Cost]],10,0),0)</f>
        <v>0</v>
      </c>
      <c r="O1562" s="134">
        <f>IFERROR(VLOOKUP(Table49[[#This Row],[ITEM CODE]],Table2[[#All],[Item Code]:[Unit Cost]],10,0),0)</f>
        <v>0</v>
      </c>
      <c r="P1562" s="56"/>
      <c r="Q1562" s="58"/>
      <c r="R1562" s="58">
        <f>Table49[[#This Row],[QUANTITY]]*Table49[[#This Row],[INV Prices]]</f>
        <v>0</v>
      </c>
      <c r="S1562" s="67"/>
      <c r="V1562" s="41"/>
      <c r="W1562" s="4" t="str">
        <f>IFERROR(VLOOKUP(Table49[[#This Row],[ITEM CODE]],Table2[[Item Code]:[Category ]],6,0),"")</f>
        <v/>
      </c>
      <c r="X1562" s="1" t="str">
        <f>IFERROR(VLOOKUP(Table49[[#This Row],[ITEM CODE]],Table2[[Item Code]:[Sub Category]],7,0),"")</f>
        <v/>
      </c>
      <c r="Y1562" s="68" t="str">
        <f>Table49[[#This Row],[PO Number]]&amp;COUNTIFS($E$5:E1562,E1562)</f>
        <v>0</v>
      </c>
    </row>
    <row r="1563" spans="1:25" ht="14.7" customHeight="1" x14ac:dyDescent="0.3">
      <c r="A1563" s="1" t="str">
        <f>IF(Table49[[#This Row],[ITEM NAME]]="","",ROW()-4)</f>
        <v/>
      </c>
      <c r="B1563" s="68"/>
      <c r="C1563" s="4" t="str">
        <f>IFERROR(VLOOKUP(B1563,Table14[],3,0),"")</f>
        <v/>
      </c>
      <c r="D1563" s="4" t="str">
        <f>IFERROR(VLOOKUP(B1563,Table14[],2,0),"")</f>
        <v/>
      </c>
      <c r="E1563" s="4"/>
      <c r="H1563" s="41" t="str">
        <f>IFERROR(VLOOKUP(Table49[[#This Row],[ITEM CODE]],Table2[[Item Code]:[Master Name]],2,0),"")</f>
        <v/>
      </c>
      <c r="I1563" s="41"/>
      <c r="J1563" s="65" t="str">
        <f>IFERROR(VLOOKUP(Table49[[#This Row],[ITEM CODE]],Table2[[Item Code]:[Master Name]],3,0),"")</f>
        <v/>
      </c>
      <c r="K1563" s="1" t="str">
        <f>IFERROR(VLOOKUP(Table49[[#This Row],[ITEM CODE]],Table2[[Item Code]:[Master Name]],9,0),"")</f>
        <v/>
      </c>
      <c r="L1563" s="1" t="str">
        <f>IFERROR(VLOOKUP(Table49[[#This Row],[ITEM CODE]],Table2[[Item Code]:[Master Name]],8,0),"")</f>
        <v/>
      </c>
      <c r="M1563" s="41"/>
      <c r="N1563" s="66">
        <f>IFERROR(VLOOKUP(Table49[[#This Row],[ITEM CODE]],Table2[[#All],[Item Code]:[Unit Cost]],10,0),0)</f>
        <v>0</v>
      </c>
      <c r="O1563" s="134">
        <f>IFERROR(VLOOKUP(Table49[[#This Row],[ITEM CODE]],Table2[[#All],[Item Code]:[Unit Cost]],10,0),0)</f>
        <v>0</v>
      </c>
      <c r="P1563" s="56"/>
      <c r="Q1563" s="58"/>
      <c r="R1563" s="58">
        <f>Table49[[#This Row],[QUANTITY]]*Table49[[#This Row],[INV Prices]]</f>
        <v>0</v>
      </c>
      <c r="S1563" s="67"/>
      <c r="V1563" s="41"/>
      <c r="W1563" s="4" t="str">
        <f>IFERROR(VLOOKUP(Table49[[#This Row],[ITEM CODE]],Table2[[Item Code]:[Category ]],6,0),"")</f>
        <v/>
      </c>
      <c r="X1563" s="1" t="str">
        <f>IFERROR(VLOOKUP(Table49[[#This Row],[ITEM CODE]],Table2[[Item Code]:[Sub Category]],7,0),"")</f>
        <v/>
      </c>
      <c r="Y1563" s="68" t="str">
        <f>Table49[[#This Row],[PO Number]]&amp;COUNTIFS($E$5:E1563,E1563)</f>
        <v>0</v>
      </c>
    </row>
    <row r="1564" spans="1:25" ht="14.7" customHeight="1" x14ac:dyDescent="0.3">
      <c r="A1564" s="1" t="str">
        <f>IF(Table49[[#This Row],[ITEM NAME]]="","",ROW()-4)</f>
        <v/>
      </c>
      <c r="B1564" s="68"/>
      <c r="C1564" s="4" t="str">
        <f>IFERROR(VLOOKUP(B1564,Table14[],3,0),"")</f>
        <v/>
      </c>
      <c r="D1564" s="4" t="str">
        <f>IFERROR(VLOOKUP(B1564,Table14[],2,0),"")</f>
        <v/>
      </c>
      <c r="E1564" s="4"/>
      <c r="H1564" s="41" t="str">
        <f>IFERROR(VLOOKUP(Table49[[#This Row],[ITEM CODE]],Table2[[Item Code]:[Master Name]],2,0),"")</f>
        <v/>
      </c>
      <c r="I1564" s="41"/>
      <c r="J1564" s="65" t="str">
        <f>IFERROR(VLOOKUP(Table49[[#This Row],[ITEM CODE]],Table2[[Item Code]:[Master Name]],3,0),"")</f>
        <v/>
      </c>
      <c r="K1564" s="1" t="str">
        <f>IFERROR(VLOOKUP(Table49[[#This Row],[ITEM CODE]],Table2[[Item Code]:[Master Name]],9,0),"")</f>
        <v/>
      </c>
      <c r="L1564" s="1" t="str">
        <f>IFERROR(VLOOKUP(Table49[[#This Row],[ITEM CODE]],Table2[[Item Code]:[Master Name]],8,0),"")</f>
        <v/>
      </c>
      <c r="M1564" s="41"/>
      <c r="N1564" s="66">
        <f>IFERROR(VLOOKUP(Table49[[#This Row],[ITEM CODE]],Table2[[#All],[Item Code]:[Unit Cost]],10,0),0)</f>
        <v>0</v>
      </c>
      <c r="O1564" s="134">
        <f>IFERROR(VLOOKUP(Table49[[#This Row],[ITEM CODE]],Table2[[#All],[Item Code]:[Unit Cost]],10,0),0)</f>
        <v>0</v>
      </c>
      <c r="P1564" s="56"/>
      <c r="Q1564" s="58"/>
      <c r="R1564" s="58">
        <f>Table49[[#This Row],[QUANTITY]]*Table49[[#This Row],[INV Prices]]</f>
        <v>0</v>
      </c>
      <c r="S1564" s="67"/>
      <c r="V1564" s="41"/>
      <c r="W1564" s="4" t="str">
        <f>IFERROR(VLOOKUP(Table49[[#This Row],[ITEM CODE]],Table2[[Item Code]:[Category ]],6,0),"")</f>
        <v/>
      </c>
      <c r="X1564" s="1" t="str">
        <f>IFERROR(VLOOKUP(Table49[[#This Row],[ITEM CODE]],Table2[[Item Code]:[Sub Category]],7,0),"")</f>
        <v/>
      </c>
      <c r="Y1564" s="68" t="str">
        <f>Table49[[#This Row],[PO Number]]&amp;COUNTIFS($E$5:E1564,E1564)</f>
        <v>0</v>
      </c>
    </row>
    <row r="1565" spans="1:25" ht="14.7" customHeight="1" x14ac:dyDescent="0.3">
      <c r="A1565" s="1" t="str">
        <f>IF(Table49[[#This Row],[ITEM NAME]]="","",ROW()-4)</f>
        <v/>
      </c>
      <c r="B1565" s="68"/>
      <c r="C1565" s="4" t="str">
        <f>IFERROR(VLOOKUP(B1565,Table14[],3,0),"")</f>
        <v/>
      </c>
      <c r="D1565" s="4" t="str">
        <f>IFERROR(VLOOKUP(B1565,Table14[],2,0),"")</f>
        <v/>
      </c>
      <c r="E1565" s="4"/>
      <c r="H1565" s="41" t="str">
        <f>IFERROR(VLOOKUP(Table49[[#This Row],[ITEM CODE]],Table2[[Item Code]:[Master Name]],2,0),"")</f>
        <v/>
      </c>
      <c r="I1565" s="41"/>
      <c r="J1565" s="65" t="str">
        <f>IFERROR(VLOOKUP(Table49[[#This Row],[ITEM CODE]],Table2[[Item Code]:[Master Name]],3,0),"")</f>
        <v/>
      </c>
      <c r="K1565" s="1" t="str">
        <f>IFERROR(VLOOKUP(Table49[[#This Row],[ITEM CODE]],Table2[[Item Code]:[Master Name]],9,0),"")</f>
        <v/>
      </c>
      <c r="L1565" s="1" t="str">
        <f>IFERROR(VLOOKUP(Table49[[#This Row],[ITEM CODE]],Table2[[Item Code]:[Master Name]],8,0),"")</f>
        <v/>
      </c>
      <c r="M1565" s="41"/>
      <c r="N1565" s="66">
        <f>IFERROR(VLOOKUP(Table49[[#This Row],[ITEM CODE]],Table2[[#All],[Item Code]:[Unit Cost]],10,0),0)</f>
        <v>0</v>
      </c>
      <c r="O1565" s="134">
        <f>IFERROR(VLOOKUP(Table49[[#This Row],[ITEM CODE]],Table2[[#All],[Item Code]:[Unit Cost]],10,0),0)</f>
        <v>0</v>
      </c>
      <c r="P1565" s="56"/>
      <c r="Q1565" s="58"/>
      <c r="R1565" s="58">
        <f>Table49[[#This Row],[QUANTITY]]*Table49[[#This Row],[INV Prices]]</f>
        <v>0</v>
      </c>
      <c r="S1565" s="67"/>
      <c r="V1565" s="41"/>
      <c r="W1565" s="4" t="str">
        <f>IFERROR(VLOOKUP(Table49[[#This Row],[ITEM CODE]],Table2[[Item Code]:[Category ]],6,0),"")</f>
        <v/>
      </c>
      <c r="X1565" s="1" t="str">
        <f>IFERROR(VLOOKUP(Table49[[#This Row],[ITEM CODE]],Table2[[Item Code]:[Sub Category]],7,0),"")</f>
        <v/>
      </c>
      <c r="Y1565" s="68" t="str">
        <f>Table49[[#This Row],[PO Number]]&amp;COUNTIFS($E$5:E1565,E1565)</f>
        <v>0</v>
      </c>
    </row>
    <row r="1566" spans="1:25" ht="14.7" customHeight="1" x14ac:dyDescent="0.3">
      <c r="A1566" s="1" t="str">
        <f>IF(Table49[[#This Row],[ITEM NAME]]="","",ROW()-4)</f>
        <v/>
      </c>
      <c r="B1566" s="68"/>
      <c r="C1566" s="4" t="str">
        <f>IFERROR(VLOOKUP(B1566,Table14[],3,0),"")</f>
        <v/>
      </c>
      <c r="D1566" s="4" t="str">
        <f>IFERROR(VLOOKUP(B1566,Table14[],2,0),"")</f>
        <v/>
      </c>
      <c r="E1566" s="4"/>
      <c r="H1566" s="41" t="str">
        <f>IFERROR(VLOOKUP(Table49[[#This Row],[ITEM CODE]],Table2[[Item Code]:[Master Name]],2,0),"")</f>
        <v/>
      </c>
      <c r="I1566" s="41"/>
      <c r="J1566" s="65" t="str">
        <f>IFERROR(VLOOKUP(Table49[[#This Row],[ITEM CODE]],Table2[[Item Code]:[Master Name]],3,0),"")</f>
        <v/>
      </c>
      <c r="K1566" s="1" t="str">
        <f>IFERROR(VLOOKUP(Table49[[#This Row],[ITEM CODE]],Table2[[Item Code]:[Master Name]],9,0),"")</f>
        <v/>
      </c>
      <c r="L1566" s="1" t="str">
        <f>IFERROR(VLOOKUP(Table49[[#This Row],[ITEM CODE]],Table2[[Item Code]:[Master Name]],8,0),"")</f>
        <v/>
      </c>
      <c r="M1566" s="41"/>
      <c r="N1566" s="66">
        <f>IFERROR(VLOOKUP(Table49[[#This Row],[ITEM CODE]],Table2[[#All],[Item Code]:[Unit Cost]],10,0),0)</f>
        <v>0</v>
      </c>
      <c r="O1566" s="134">
        <f>IFERROR(VLOOKUP(Table49[[#This Row],[ITEM CODE]],Table2[[#All],[Item Code]:[Unit Cost]],10,0),0)</f>
        <v>0</v>
      </c>
      <c r="P1566" s="56"/>
      <c r="Q1566" s="58"/>
      <c r="R1566" s="58">
        <f>Table49[[#This Row],[QUANTITY]]*Table49[[#This Row],[INV Prices]]</f>
        <v>0</v>
      </c>
      <c r="S1566" s="67"/>
      <c r="V1566" s="41"/>
      <c r="W1566" s="4" t="str">
        <f>IFERROR(VLOOKUP(Table49[[#This Row],[ITEM CODE]],Table2[[Item Code]:[Category ]],6,0),"")</f>
        <v/>
      </c>
      <c r="X1566" s="1" t="str">
        <f>IFERROR(VLOOKUP(Table49[[#This Row],[ITEM CODE]],Table2[[Item Code]:[Sub Category]],7,0),"")</f>
        <v/>
      </c>
      <c r="Y1566" s="68" t="str">
        <f>Table49[[#This Row],[PO Number]]&amp;COUNTIFS($E$5:E1566,E1566)</f>
        <v>0</v>
      </c>
    </row>
    <row r="1567" spans="1:25" ht="14.7" customHeight="1" x14ac:dyDescent="0.3">
      <c r="A1567" s="1" t="str">
        <f>IF(Table49[[#This Row],[ITEM NAME]]="","",ROW()-4)</f>
        <v/>
      </c>
      <c r="B1567" s="68"/>
      <c r="C1567" s="4" t="str">
        <f>IFERROR(VLOOKUP(B1567,Table14[],3,0),"")</f>
        <v/>
      </c>
      <c r="D1567" s="4" t="str">
        <f>IFERROR(VLOOKUP(B1567,Table14[],2,0),"")</f>
        <v/>
      </c>
      <c r="E1567" s="4"/>
      <c r="H1567" s="41" t="str">
        <f>IFERROR(VLOOKUP(Table49[[#This Row],[ITEM CODE]],Table2[[Item Code]:[Master Name]],2,0),"")</f>
        <v/>
      </c>
      <c r="I1567" s="41"/>
      <c r="J1567" s="65" t="str">
        <f>IFERROR(VLOOKUP(Table49[[#This Row],[ITEM CODE]],Table2[[Item Code]:[Master Name]],3,0),"")</f>
        <v/>
      </c>
      <c r="K1567" s="1" t="str">
        <f>IFERROR(VLOOKUP(Table49[[#This Row],[ITEM CODE]],Table2[[Item Code]:[Master Name]],9,0),"")</f>
        <v/>
      </c>
      <c r="L1567" s="1" t="str">
        <f>IFERROR(VLOOKUP(Table49[[#This Row],[ITEM CODE]],Table2[[Item Code]:[Master Name]],8,0),"")</f>
        <v/>
      </c>
      <c r="M1567" s="41"/>
      <c r="N1567" s="66">
        <f>IFERROR(VLOOKUP(Table49[[#This Row],[ITEM CODE]],Table2[[#All],[Item Code]:[Unit Cost]],10,0),0)</f>
        <v>0</v>
      </c>
      <c r="O1567" s="134">
        <f>IFERROR(VLOOKUP(Table49[[#This Row],[ITEM CODE]],Table2[[#All],[Item Code]:[Unit Cost]],10,0),0)</f>
        <v>0</v>
      </c>
      <c r="P1567" s="56"/>
      <c r="Q1567" s="58"/>
      <c r="R1567" s="58">
        <f>Table49[[#This Row],[QUANTITY]]*Table49[[#This Row],[INV Prices]]</f>
        <v>0</v>
      </c>
      <c r="S1567" s="67"/>
      <c r="V1567" s="41"/>
      <c r="W1567" s="4" t="str">
        <f>IFERROR(VLOOKUP(Table49[[#This Row],[ITEM CODE]],Table2[[Item Code]:[Category ]],6,0),"")</f>
        <v/>
      </c>
      <c r="X1567" s="1" t="str">
        <f>IFERROR(VLOOKUP(Table49[[#This Row],[ITEM CODE]],Table2[[Item Code]:[Sub Category]],7,0),"")</f>
        <v/>
      </c>
      <c r="Y1567" s="68" t="str">
        <f>Table49[[#This Row],[PO Number]]&amp;COUNTIFS($E$5:E1567,E1567)</f>
        <v>0</v>
      </c>
    </row>
    <row r="1568" spans="1:25" ht="14.7" customHeight="1" x14ac:dyDescent="0.3">
      <c r="A1568" s="1" t="str">
        <f>IF(Table49[[#This Row],[ITEM NAME]]="","",ROW()-4)</f>
        <v/>
      </c>
      <c r="B1568" s="68"/>
      <c r="C1568" s="4" t="str">
        <f>IFERROR(VLOOKUP(B1568,Table14[],3,0),"")</f>
        <v/>
      </c>
      <c r="D1568" s="4" t="str">
        <f>IFERROR(VLOOKUP(B1568,Table14[],2,0),"")</f>
        <v/>
      </c>
      <c r="E1568" s="4"/>
      <c r="H1568" s="41" t="str">
        <f>IFERROR(VLOOKUP(Table49[[#This Row],[ITEM CODE]],Table2[[Item Code]:[Master Name]],2,0),"")</f>
        <v/>
      </c>
      <c r="I1568" s="41"/>
      <c r="J1568" s="65" t="str">
        <f>IFERROR(VLOOKUP(Table49[[#This Row],[ITEM CODE]],Table2[[Item Code]:[Master Name]],3,0),"")</f>
        <v/>
      </c>
      <c r="K1568" s="1" t="str">
        <f>IFERROR(VLOOKUP(Table49[[#This Row],[ITEM CODE]],Table2[[Item Code]:[Master Name]],9,0),"")</f>
        <v/>
      </c>
      <c r="L1568" s="1" t="str">
        <f>IFERROR(VLOOKUP(Table49[[#This Row],[ITEM CODE]],Table2[[Item Code]:[Master Name]],8,0),"")</f>
        <v/>
      </c>
      <c r="M1568" s="41"/>
      <c r="N1568" s="66">
        <f>IFERROR(VLOOKUP(Table49[[#This Row],[ITEM CODE]],Table2[[#All],[Item Code]:[Unit Cost]],10,0),0)</f>
        <v>0</v>
      </c>
      <c r="O1568" s="134">
        <f>IFERROR(VLOOKUP(Table49[[#This Row],[ITEM CODE]],Table2[[#All],[Item Code]:[Unit Cost]],10,0),0)</f>
        <v>0</v>
      </c>
      <c r="P1568" s="56"/>
      <c r="Q1568" s="58"/>
      <c r="R1568" s="58">
        <f>Table49[[#This Row],[QUANTITY]]*Table49[[#This Row],[INV Prices]]</f>
        <v>0</v>
      </c>
      <c r="S1568" s="67"/>
      <c r="V1568" s="41"/>
      <c r="W1568" s="4" t="str">
        <f>IFERROR(VLOOKUP(Table49[[#This Row],[ITEM CODE]],Table2[[Item Code]:[Category ]],6,0),"")</f>
        <v/>
      </c>
      <c r="X1568" s="1" t="str">
        <f>IFERROR(VLOOKUP(Table49[[#This Row],[ITEM CODE]],Table2[[Item Code]:[Sub Category]],7,0),"")</f>
        <v/>
      </c>
      <c r="Y1568" s="68" t="str">
        <f>Table49[[#This Row],[PO Number]]&amp;COUNTIFS($E$5:E1568,E1568)</f>
        <v>0</v>
      </c>
    </row>
    <row r="1569" spans="1:25" ht="14.7" customHeight="1" x14ac:dyDescent="0.3">
      <c r="A1569" s="1" t="str">
        <f>IF(Table49[[#This Row],[ITEM NAME]]="","",ROW()-4)</f>
        <v/>
      </c>
      <c r="B1569" s="68"/>
      <c r="C1569" s="4" t="str">
        <f>IFERROR(VLOOKUP(B1569,Table14[],3,0),"")</f>
        <v/>
      </c>
      <c r="D1569" s="4" t="str">
        <f>IFERROR(VLOOKUP(B1569,Table14[],2,0),"")</f>
        <v/>
      </c>
      <c r="E1569" s="4"/>
      <c r="H1569" s="41" t="str">
        <f>IFERROR(VLOOKUP(Table49[[#This Row],[ITEM CODE]],Table2[[Item Code]:[Master Name]],2,0),"")</f>
        <v/>
      </c>
      <c r="I1569" s="41"/>
      <c r="J1569" s="65" t="str">
        <f>IFERROR(VLOOKUP(Table49[[#This Row],[ITEM CODE]],Table2[[Item Code]:[Master Name]],3,0),"")</f>
        <v/>
      </c>
      <c r="K1569" s="1" t="str">
        <f>IFERROR(VLOOKUP(Table49[[#This Row],[ITEM CODE]],Table2[[Item Code]:[Master Name]],9,0),"")</f>
        <v/>
      </c>
      <c r="L1569" s="1" t="str">
        <f>IFERROR(VLOOKUP(Table49[[#This Row],[ITEM CODE]],Table2[[Item Code]:[Master Name]],8,0),"")</f>
        <v/>
      </c>
      <c r="M1569" s="41"/>
      <c r="N1569" s="66">
        <f>IFERROR(VLOOKUP(Table49[[#This Row],[ITEM CODE]],Table2[[#All],[Item Code]:[Unit Cost]],10,0),0)</f>
        <v>0</v>
      </c>
      <c r="O1569" s="134">
        <f>IFERROR(VLOOKUP(Table49[[#This Row],[ITEM CODE]],Table2[[#All],[Item Code]:[Unit Cost]],10,0),0)</f>
        <v>0</v>
      </c>
      <c r="P1569" s="56"/>
      <c r="Q1569" s="58"/>
      <c r="R1569" s="58">
        <f>Table49[[#This Row],[QUANTITY]]*Table49[[#This Row],[INV Prices]]</f>
        <v>0</v>
      </c>
      <c r="S1569" s="67"/>
      <c r="V1569" s="41"/>
      <c r="W1569" s="4" t="str">
        <f>IFERROR(VLOOKUP(Table49[[#This Row],[ITEM CODE]],Table2[[Item Code]:[Category ]],6,0),"")</f>
        <v/>
      </c>
      <c r="X1569" s="1" t="str">
        <f>IFERROR(VLOOKUP(Table49[[#This Row],[ITEM CODE]],Table2[[Item Code]:[Sub Category]],7,0),"")</f>
        <v/>
      </c>
      <c r="Y1569" s="68" t="str">
        <f>Table49[[#This Row],[PO Number]]&amp;COUNTIFS($E$5:E1569,E1569)</f>
        <v>0</v>
      </c>
    </row>
    <row r="1570" spans="1:25" ht="14.7" customHeight="1" x14ac:dyDescent="0.3">
      <c r="A1570" s="1" t="str">
        <f>IF(Table49[[#This Row],[ITEM NAME]]="","",ROW()-4)</f>
        <v/>
      </c>
      <c r="B1570" s="68"/>
      <c r="C1570" s="4" t="str">
        <f>IFERROR(VLOOKUP(B1570,Table14[],3,0),"")</f>
        <v/>
      </c>
      <c r="D1570" s="4" t="str">
        <f>IFERROR(VLOOKUP(B1570,Table14[],2,0),"")</f>
        <v/>
      </c>
      <c r="E1570" s="4"/>
      <c r="H1570" s="41" t="str">
        <f>IFERROR(VLOOKUP(Table49[[#This Row],[ITEM CODE]],Table2[[Item Code]:[Master Name]],2,0),"")</f>
        <v/>
      </c>
      <c r="I1570" s="41"/>
      <c r="J1570" s="65" t="str">
        <f>IFERROR(VLOOKUP(Table49[[#This Row],[ITEM CODE]],Table2[[Item Code]:[Master Name]],3,0),"")</f>
        <v/>
      </c>
      <c r="K1570" s="1" t="str">
        <f>IFERROR(VLOOKUP(Table49[[#This Row],[ITEM CODE]],Table2[[Item Code]:[Master Name]],9,0),"")</f>
        <v/>
      </c>
      <c r="L1570" s="1" t="str">
        <f>IFERROR(VLOOKUP(Table49[[#This Row],[ITEM CODE]],Table2[[Item Code]:[Master Name]],8,0),"")</f>
        <v/>
      </c>
      <c r="M1570" s="41"/>
      <c r="N1570" s="66">
        <f>IFERROR(VLOOKUP(Table49[[#This Row],[ITEM CODE]],Table2[[#All],[Item Code]:[Unit Cost]],10,0),0)</f>
        <v>0</v>
      </c>
      <c r="O1570" s="134">
        <f>IFERROR(VLOOKUP(Table49[[#This Row],[ITEM CODE]],Table2[[#All],[Item Code]:[Unit Cost]],10,0),0)</f>
        <v>0</v>
      </c>
      <c r="P1570" s="56"/>
      <c r="Q1570" s="58"/>
      <c r="R1570" s="58">
        <f>Table49[[#This Row],[QUANTITY]]*Table49[[#This Row],[INV Prices]]</f>
        <v>0</v>
      </c>
      <c r="S1570" s="67"/>
      <c r="V1570" s="41"/>
      <c r="W1570" s="4" t="str">
        <f>IFERROR(VLOOKUP(Table49[[#This Row],[ITEM CODE]],Table2[[Item Code]:[Category ]],6,0),"")</f>
        <v/>
      </c>
      <c r="X1570" s="1" t="str">
        <f>IFERROR(VLOOKUP(Table49[[#This Row],[ITEM CODE]],Table2[[Item Code]:[Sub Category]],7,0),"")</f>
        <v/>
      </c>
      <c r="Y1570" s="68" t="str">
        <f>Table49[[#This Row],[PO Number]]&amp;COUNTIFS($E$5:E1570,E1570)</f>
        <v>0</v>
      </c>
    </row>
    <row r="1571" spans="1:25" ht="14.7" customHeight="1" x14ac:dyDescent="0.3">
      <c r="A1571" s="1" t="str">
        <f>IF(Table49[[#This Row],[ITEM NAME]]="","",ROW()-4)</f>
        <v/>
      </c>
      <c r="B1571" s="68"/>
      <c r="C1571" s="4" t="str">
        <f>IFERROR(VLOOKUP(B1571,Table14[],3,0),"")</f>
        <v/>
      </c>
      <c r="D1571" s="4" t="str">
        <f>IFERROR(VLOOKUP(B1571,Table14[],2,0),"")</f>
        <v/>
      </c>
      <c r="E1571" s="4"/>
      <c r="H1571" s="41" t="str">
        <f>IFERROR(VLOOKUP(Table49[[#This Row],[ITEM CODE]],Table2[[Item Code]:[Master Name]],2,0),"")</f>
        <v/>
      </c>
      <c r="I1571" s="41"/>
      <c r="J1571" s="65" t="str">
        <f>IFERROR(VLOOKUP(Table49[[#This Row],[ITEM CODE]],Table2[[Item Code]:[Master Name]],3,0),"")</f>
        <v/>
      </c>
      <c r="K1571" s="1" t="str">
        <f>IFERROR(VLOOKUP(Table49[[#This Row],[ITEM CODE]],Table2[[Item Code]:[Master Name]],9,0),"")</f>
        <v/>
      </c>
      <c r="L1571" s="1" t="str">
        <f>IFERROR(VLOOKUP(Table49[[#This Row],[ITEM CODE]],Table2[[Item Code]:[Master Name]],8,0),"")</f>
        <v/>
      </c>
      <c r="M1571" s="41"/>
      <c r="N1571" s="66">
        <f>IFERROR(VLOOKUP(Table49[[#This Row],[ITEM CODE]],Table2[[#All],[Item Code]:[Unit Cost]],10,0),0)</f>
        <v>0</v>
      </c>
      <c r="O1571" s="134">
        <f>IFERROR(VLOOKUP(Table49[[#This Row],[ITEM CODE]],Table2[[#All],[Item Code]:[Unit Cost]],10,0),0)</f>
        <v>0</v>
      </c>
      <c r="P1571" s="56"/>
      <c r="Q1571" s="58"/>
      <c r="R1571" s="58">
        <f>Table49[[#This Row],[QUANTITY]]*Table49[[#This Row],[INV Prices]]</f>
        <v>0</v>
      </c>
      <c r="S1571" s="67"/>
      <c r="V1571" s="41"/>
      <c r="W1571" s="4" t="str">
        <f>IFERROR(VLOOKUP(Table49[[#This Row],[ITEM CODE]],Table2[[Item Code]:[Category ]],6,0),"")</f>
        <v/>
      </c>
      <c r="X1571" s="1" t="str">
        <f>IFERROR(VLOOKUP(Table49[[#This Row],[ITEM CODE]],Table2[[Item Code]:[Sub Category]],7,0),"")</f>
        <v/>
      </c>
      <c r="Y1571" s="68" t="str">
        <f>Table49[[#This Row],[PO Number]]&amp;COUNTIFS($E$5:E1571,E1571)</f>
        <v>0</v>
      </c>
    </row>
    <row r="1572" spans="1:25" ht="14.7" customHeight="1" x14ac:dyDescent="0.3">
      <c r="A1572" s="1" t="str">
        <f>IF(Table49[[#This Row],[ITEM NAME]]="","",ROW()-4)</f>
        <v/>
      </c>
      <c r="B1572" s="68"/>
      <c r="C1572" s="4" t="str">
        <f>IFERROR(VLOOKUP(B1572,Table14[],3,0),"")</f>
        <v/>
      </c>
      <c r="D1572" s="4" t="str">
        <f>IFERROR(VLOOKUP(B1572,Table14[],2,0),"")</f>
        <v/>
      </c>
      <c r="E1572" s="4"/>
      <c r="H1572" s="41" t="str">
        <f>IFERROR(VLOOKUP(Table49[[#This Row],[ITEM CODE]],Table2[[Item Code]:[Master Name]],2,0),"")</f>
        <v/>
      </c>
      <c r="I1572" s="41"/>
      <c r="J1572" s="65" t="str">
        <f>IFERROR(VLOOKUP(Table49[[#This Row],[ITEM CODE]],Table2[[Item Code]:[Master Name]],3,0),"")</f>
        <v/>
      </c>
      <c r="K1572" s="1" t="str">
        <f>IFERROR(VLOOKUP(Table49[[#This Row],[ITEM CODE]],Table2[[Item Code]:[Master Name]],9,0),"")</f>
        <v/>
      </c>
      <c r="L1572" s="1" t="str">
        <f>IFERROR(VLOOKUP(Table49[[#This Row],[ITEM CODE]],Table2[[Item Code]:[Master Name]],8,0),"")</f>
        <v/>
      </c>
      <c r="M1572" s="41"/>
      <c r="N1572" s="66">
        <f>IFERROR(VLOOKUP(Table49[[#This Row],[ITEM CODE]],Table2[[#All],[Item Code]:[Unit Cost]],10,0),0)</f>
        <v>0</v>
      </c>
      <c r="O1572" s="134">
        <f>IFERROR(VLOOKUP(Table49[[#This Row],[ITEM CODE]],Table2[[#All],[Item Code]:[Unit Cost]],10,0),0)</f>
        <v>0</v>
      </c>
      <c r="P1572" s="56"/>
      <c r="Q1572" s="58"/>
      <c r="R1572" s="58">
        <f>Table49[[#This Row],[QUANTITY]]*Table49[[#This Row],[INV Prices]]</f>
        <v>0</v>
      </c>
      <c r="S1572" s="67"/>
      <c r="V1572" s="41"/>
      <c r="W1572" s="4" t="str">
        <f>IFERROR(VLOOKUP(Table49[[#This Row],[ITEM CODE]],Table2[[Item Code]:[Category ]],6,0),"")</f>
        <v/>
      </c>
      <c r="X1572" s="1" t="str">
        <f>IFERROR(VLOOKUP(Table49[[#This Row],[ITEM CODE]],Table2[[Item Code]:[Sub Category]],7,0),"")</f>
        <v/>
      </c>
      <c r="Y1572" s="68" t="str">
        <f>Table49[[#This Row],[PO Number]]&amp;COUNTIFS($E$5:E1572,E1572)</f>
        <v>0</v>
      </c>
    </row>
    <row r="1573" spans="1:25" ht="14.7" customHeight="1" x14ac:dyDescent="0.3">
      <c r="A1573" s="1" t="str">
        <f>IF(Table49[[#This Row],[ITEM NAME]]="","",ROW()-4)</f>
        <v/>
      </c>
      <c r="B1573" s="68"/>
      <c r="C1573" s="4" t="str">
        <f>IFERROR(VLOOKUP(B1573,Table14[],3,0),"")</f>
        <v/>
      </c>
      <c r="D1573" s="4" t="str">
        <f>IFERROR(VLOOKUP(B1573,Table14[],2,0),"")</f>
        <v/>
      </c>
      <c r="E1573" s="4"/>
      <c r="H1573" s="41" t="str">
        <f>IFERROR(VLOOKUP(Table49[[#This Row],[ITEM CODE]],Table2[[Item Code]:[Master Name]],2,0),"")</f>
        <v/>
      </c>
      <c r="I1573" s="41"/>
      <c r="J1573" s="65" t="str">
        <f>IFERROR(VLOOKUP(Table49[[#This Row],[ITEM CODE]],Table2[[Item Code]:[Master Name]],3,0),"")</f>
        <v/>
      </c>
      <c r="K1573" s="1" t="str">
        <f>IFERROR(VLOOKUP(Table49[[#This Row],[ITEM CODE]],Table2[[Item Code]:[Master Name]],9,0),"")</f>
        <v/>
      </c>
      <c r="L1573" s="1" t="str">
        <f>IFERROR(VLOOKUP(Table49[[#This Row],[ITEM CODE]],Table2[[Item Code]:[Master Name]],8,0),"")</f>
        <v/>
      </c>
      <c r="M1573" s="41"/>
      <c r="N1573" s="66">
        <f>IFERROR(VLOOKUP(Table49[[#This Row],[ITEM CODE]],Table2[[#All],[Item Code]:[Unit Cost]],10,0),0)</f>
        <v>0</v>
      </c>
      <c r="O1573" s="134">
        <f>IFERROR(VLOOKUP(Table49[[#This Row],[ITEM CODE]],Table2[[#All],[Item Code]:[Unit Cost]],10,0),0)</f>
        <v>0</v>
      </c>
      <c r="P1573" s="56"/>
      <c r="Q1573" s="58"/>
      <c r="R1573" s="58">
        <f>Table49[[#This Row],[QUANTITY]]*Table49[[#This Row],[INV Prices]]</f>
        <v>0</v>
      </c>
      <c r="S1573" s="67"/>
      <c r="V1573" s="41"/>
      <c r="W1573" s="4" t="str">
        <f>IFERROR(VLOOKUP(Table49[[#This Row],[ITEM CODE]],Table2[[Item Code]:[Category ]],6,0),"")</f>
        <v/>
      </c>
      <c r="X1573" s="1" t="str">
        <f>IFERROR(VLOOKUP(Table49[[#This Row],[ITEM CODE]],Table2[[Item Code]:[Sub Category]],7,0),"")</f>
        <v/>
      </c>
      <c r="Y1573" s="68" t="str">
        <f>Table49[[#This Row],[PO Number]]&amp;COUNTIFS($E$5:E1573,E1573)</f>
        <v>0</v>
      </c>
    </row>
    <row r="1574" spans="1:25" ht="14.7" customHeight="1" x14ac:dyDescent="0.3">
      <c r="A1574" s="1" t="str">
        <f>IF(Table49[[#This Row],[ITEM NAME]]="","",ROW()-4)</f>
        <v/>
      </c>
      <c r="B1574" s="68"/>
      <c r="C1574" s="4" t="str">
        <f>IFERROR(VLOOKUP(B1574,Table14[],3,0),"")</f>
        <v/>
      </c>
      <c r="D1574" s="4" t="str">
        <f>IFERROR(VLOOKUP(B1574,Table14[],2,0),"")</f>
        <v/>
      </c>
      <c r="E1574" s="4"/>
      <c r="H1574" s="41" t="str">
        <f>IFERROR(VLOOKUP(Table49[[#This Row],[ITEM CODE]],Table2[[Item Code]:[Master Name]],2,0),"")</f>
        <v/>
      </c>
      <c r="I1574" s="41"/>
      <c r="J1574" s="65" t="str">
        <f>IFERROR(VLOOKUP(Table49[[#This Row],[ITEM CODE]],Table2[[Item Code]:[Master Name]],3,0),"")</f>
        <v/>
      </c>
      <c r="K1574" s="1" t="str">
        <f>IFERROR(VLOOKUP(Table49[[#This Row],[ITEM CODE]],Table2[[Item Code]:[Master Name]],9,0),"")</f>
        <v/>
      </c>
      <c r="L1574" s="1" t="str">
        <f>IFERROR(VLOOKUP(Table49[[#This Row],[ITEM CODE]],Table2[[Item Code]:[Master Name]],8,0),"")</f>
        <v/>
      </c>
      <c r="M1574" s="41"/>
      <c r="N1574" s="66">
        <f>IFERROR(VLOOKUP(Table49[[#This Row],[ITEM CODE]],Table2[[#All],[Item Code]:[Unit Cost]],10,0),0)</f>
        <v>0</v>
      </c>
      <c r="O1574" s="134">
        <f>IFERROR(VLOOKUP(Table49[[#This Row],[ITEM CODE]],Table2[[#All],[Item Code]:[Unit Cost]],10,0),0)</f>
        <v>0</v>
      </c>
      <c r="P1574" s="56"/>
      <c r="Q1574" s="58"/>
      <c r="R1574" s="58">
        <f>Table49[[#This Row],[QUANTITY]]*Table49[[#This Row],[INV Prices]]</f>
        <v>0</v>
      </c>
      <c r="S1574" s="67"/>
      <c r="V1574" s="41"/>
      <c r="W1574" s="4" t="str">
        <f>IFERROR(VLOOKUP(Table49[[#This Row],[ITEM CODE]],Table2[[Item Code]:[Category ]],6,0),"")</f>
        <v/>
      </c>
      <c r="X1574" s="1" t="str">
        <f>IFERROR(VLOOKUP(Table49[[#This Row],[ITEM CODE]],Table2[[Item Code]:[Sub Category]],7,0),"")</f>
        <v/>
      </c>
      <c r="Y1574" s="68" t="str">
        <f>Table49[[#This Row],[PO Number]]&amp;COUNTIFS($E$5:E1574,E1574)</f>
        <v>0</v>
      </c>
    </row>
    <row r="1575" spans="1:25" ht="14.7" customHeight="1" x14ac:dyDescent="0.3">
      <c r="A1575" s="1" t="str">
        <f>IF(Table49[[#This Row],[ITEM NAME]]="","",ROW()-4)</f>
        <v/>
      </c>
      <c r="B1575" s="68"/>
      <c r="C1575" s="4" t="str">
        <f>IFERROR(VLOOKUP(B1575,Table14[],3,0),"")</f>
        <v/>
      </c>
      <c r="D1575" s="4" t="str">
        <f>IFERROR(VLOOKUP(B1575,Table14[],2,0),"")</f>
        <v/>
      </c>
      <c r="E1575" s="4"/>
      <c r="H1575" s="41" t="str">
        <f>IFERROR(VLOOKUP(Table49[[#This Row],[ITEM CODE]],Table2[[Item Code]:[Master Name]],2,0),"")</f>
        <v/>
      </c>
      <c r="I1575" s="41"/>
      <c r="J1575" s="65" t="str">
        <f>IFERROR(VLOOKUP(Table49[[#This Row],[ITEM CODE]],Table2[[Item Code]:[Master Name]],3,0),"")</f>
        <v/>
      </c>
      <c r="K1575" s="1" t="str">
        <f>IFERROR(VLOOKUP(Table49[[#This Row],[ITEM CODE]],Table2[[Item Code]:[Master Name]],9,0),"")</f>
        <v/>
      </c>
      <c r="L1575" s="1" t="str">
        <f>IFERROR(VLOOKUP(Table49[[#This Row],[ITEM CODE]],Table2[[Item Code]:[Master Name]],8,0),"")</f>
        <v/>
      </c>
      <c r="M1575" s="41"/>
      <c r="N1575" s="66">
        <f>IFERROR(VLOOKUP(Table49[[#This Row],[ITEM CODE]],Table2[[#All],[Item Code]:[Unit Cost]],10,0),0)</f>
        <v>0</v>
      </c>
      <c r="O1575" s="134">
        <f>IFERROR(VLOOKUP(Table49[[#This Row],[ITEM CODE]],Table2[[#All],[Item Code]:[Unit Cost]],10,0),0)</f>
        <v>0</v>
      </c>
      <c r="P1575" s="56"/>
      <c r="Q1575" s="58"/>
      <c r="R1575" s="58">
        <f>Table49[[#This Row],[QUANTITY]]*Table49[[#This Row],[INV Prices]]</f>
        <v>0</v>
      </c>
      <c r="S1575" s="67"/>
      <c r="V1575" s="41"/>
      <c r="W1575" s="4" t="str">
        <f>IFERROR(VLOOKUP(Table49[[#This Row],[ITEM CODE]],Table2[[Item Code]:[Category ]],6,0),"")</f>
        <v/>
      </c>
      <c r="X1575" s="1" t="str">
        <f>IFERROR(VLOOKUP(Table49[[#This Row],[ITEM CODE]],Table2[[Item Code]:[Sub Category]],7,0),"")</f>
        <v/>
      </c>
      <c r="Y1575" s="68" t="str">
        <f>Table49[[#This Row],[PO Number]]&amp;COUNTIFS($E$5:E1575,E1575)</f>
        <v>0</v>
      </c>
    </row>
    <row r="1576" spans="1:25" ht="14.7" customHeight="1" x14ac:dyDescent="0.3">
      <c r="A1576" s="1" t="str">
        <f>IF(Table49[[#This Row],[ITEM NAME]]="","",ROW()-4)</f>
        <v/>
      </c>
      <c r="B1576" s="68"/>
      <c r="C1576" s="4" t="str">
        <f>IFERROR(VLOOKUP(B1576,Table14[],3,0),"")</f>
        <v/>
      </c>
      <c r="D1576" s="4" t="str">
        <f>IFERROR(VLOOKUP(B1576,Table14[],2,0),"")</f>
        <v/>
      </c>
      <c r="E1576" s="4"/>
      <c r="H1576" s="41" t="str">
        <f>IFERROR(VLOOKUP(Table49[[#This Row],[ITEM CODE]],Table2[[Item Code]:[Master Name]],2,0),"")</f>
        <v/>
      </c>
      <c r="I1576" s="41"/>
      <c r="J1576" s="65" t="str">
        <f>IFERROR(VLOOKUP(Table49[[#This Row],[ITEM CODE]],Table2[[Item Code]:[Master Name]],3,0),"")</f>
        <v/>
      </c>
      <c r="K1576" s="1" t="str">
        <f>IFERROR(VLOOKUP(Table49[[#This Row],[ITEM CODE]],Table2[[Item Code]:[Master Name]],9,0),"")</f>
        <v/>
      </c>
      <c r="L1576" s="1" t="str">
        <f>IFERROR(VLOOKUP(Table49[[#This Row],[ITEM CODE]],Table2[[Item Code]:[Master Name]],8,0),"")</f>
        <v/>
      </c>
      <c r="M1576" s="41"/>
      <c r="N1576" s="66">
        <f>IFERROR(VLOOKUP(Table49[[#This Row],[ITEM CODE]],Table2[[#All],[Item Code]:[Unit Cost]],10,0),0)</f>
        <v>0</v>
      </c>
      <c r="O1576" s="134">
        <f>IFERROR(VLOOKUP(Table49[[#This Row],[ITEM CODE]],Table2[[#All],[Item Code]:[Unit Cost]],10,0),0)</f>
        <v>0</v>
      </c>
      <c r="P1576" s="56"/>
      <c r="Q1576" s="58"/>
      <c r="R1576" s="58">
        <f>Table49[[#This Row],[QUANTITY]]*Table49[[#This Row],[INV Prices]]</f>
        <v>0</v>
      </c>
      <c r="S1576" s="67"/>
      <c r="V1576" s="41"/>
      <c r="W1576" s="4" t="str">
        <f>IFERROR(VLOOKUP(Table49[[#This Row],[ITEM CODE]],Table2[[Item Code]:[Category ]],6,0),"")</f>
        <v/>
      </c>
      <c r="X1576" s="1" t="str">
        <f>IFERROR(VLOOKUP(Table49[[#This Row],[ITEM CODE]],Table2[[Item Code]:[Sub Category]],7,0),"")</f>
        <v/>
      </c>
      <c r="Y1576" s="68" t="str">
        <f>Table49[[#This Row],[PO Number]]&amp;COUNTIFS($E$5:E1576,E1576)</f>
        <v>0</v>
      </c>
    </row>
    <row r="1577" spans="1:25" ht="14.7" customHeight="1" x14ac:dyDescent="0.3">
      <c r="A1577" s="1" t="str">
        <f>IF(Table49[[#This Row],[ITEM NAME]]="","",ROW()-4)</f>
        <v/>
      </c>
      <c r="B1577" s="68"/>
      <c r="C1577" s="4" t="str">
        <f>IFERROR(VLOOKUP(B1577,Table14[],3,0),"")</f>
        <v/>
      </c>
      <c r="D1577" s="4" t="str">
        <f>IFERROR(VLOOKUP(B1577,Table14[],2,0),"")</f>
        <v/>
      </c>
      <c r="E1577" s="4"/>
      <c r="H1577" s="41" t="str">
        <f>IFERROR(VLOOKUP(Table49[[#This Row],[ITEM CODE]],Table2[[Item Code]:[Master Name]],2,0),"")</f>
        <v/>
      </c>
      <c r="I1577" s="41"/>
      <c r="J1577" s="65" t="str">
        <f>IFERROR(VLOOKUP(Table49[[#This Row],[ITEM CODE]],Table2[[Item Code]:[Master Name]],3,0),"")</f>
        <v/>
      </c>
      <c r="K1577" s="1" t="str">
        <f>IFERROR(VLOOKUP(Table49[[#This Row],[ITEM CODE]],Table2[[Item Code]:[Master Name]],9,0),"")</f>
        <v/>
      </c>
      <c r="L1577" s="1" t="str">
        <f>IFERROR(VLOOKUP(Table49[[#This Row],[ITEM CODE]],Table2[[Item Code]:[Master Name]],8,0),"")</f>
        <v/>
      </c>
      <c r="M1577" s="41"/>
      <c r="N1577" s="66">
        <f>IFERROR(VLOOKUP(Table49[[#This Row],[ITEM CODE]],Table2[[#All],[Item Code]:[Unit Cost]],10,0),0)</f>
        <v>0</v>
      </c>
      <c r="O1577" s="134">
        <f>IFERROR(VLOOKUP(Table49[[#This Row],[ITEM CODE]],Table2[[#All],[Item Code]:[Unit Cost]],10,0),0)</f>
        <v>0</v>
      </c>
      <c r="P1577" s="56"/>
      <c r="Q1577" s="58"/>
      <c r="R1577" s="58">
        <f>Table49[[#This Row],[QUANTITY]]*Table49[[#This Row],[INV Prices]]</f>
        <v>0</v>
      </c>
      <c r="S1577" s="67"/>
      <c r="V1577" s="41"/>
      <c r="W1577" s="4" t="str">
        <f>IFERROR(VLOOKUP(Table49[[#This Row],[ITEM CODE]],Table2[[Item Code]:[Category ]],6,0),"")</f>
        <v/>
      </c>
      <c r="X1577" s="1" t="str">
        <f>IFERROR(VLOOKUP(Table49[[#This Row],[ITEM CODE]],Table2[[Item Code]:[Sub Category]],7,0),"")</f>
        <v/>
      </c>
      <c r="Y1577" s="68" t="str">
        <f>Table49[[#This Row],[PO Number]]&amp;COUNTIFS($E$5:E1577,E1577)</f>
        <v>0</v>
      </c>
    </row>
    <row r="1578" spans="1:25" ht="14.7" customHeight="1" x14ac:dyDescent="0.3">
      <c r="A1578" s="1" t="str">
        <f>IF(Table49[[#This Row],[ITEM NAME]]="","",ROW()-4)</f>
        <v/>
      </c>
      <c r="B1578" s="68"/>
      <c r="C1578" s="4" t="str">
        <f>IFERROR(VLOOKUP(B1578,Table14[],3,0),"")</f>
        <v/>
      </c>
      <c r="D1578" s="4" t="str">
        <f>IFERROR(VLOOKUP(B1578,Table14[],2,0),"")</f>
        <v/>
      </c>
      <c r="E1578" s="4"/>
      <c r="H1578" s="41" t="str">
        <f>IFERROR(VLOOKUP(Table49[[#This Row],[ITEM CODE]],Table2[[Item Code]:[Master Name]],2,0),"")</f>
        <v/>
      </c>
      <c r="I1578" s="41"/>
      <c r="J1578" s="65" t="str">
        <f>IFERROR(VLOOKUP(Table49[[#This Row],[ITEM CODE]],Table2[[Item Code]:[Master Name]],3,0),"")</f>
        <v/>
      </c>
      <c r="K1578" s="1" t="str">
        <f>IFERROR(VLOOKUP(Table49[[#This Row],[ITEM CODE]],Table2[[Item Code]:[Master Name]],9,0),"")</f>
        <v/>
      </c>
      <c r="L1578" s="1" t="str">
        <f>IFERROR(VLOOKUP(Table49[[#This Row],[ITEM CODE]],Table2[[Item Code]:[Master Name]],8,0),"")</f>
        <v/>
      </c>
      <c r="M1578" s="41"/>
      <c r="N1578" s="66">
        <f>IFERROR(VLOOKUP(Table49[[#This Row],[ITEM CODE]],Table2[[#All],[Item Code]:[Unit Cost]],10,0),0)</f>
        <v>0</v>
      </c>
      <c r="O1578" s="134">
        <f>IFERROR(VLOOKUP(Table49[[#This Row],[ITEM CODE]],Table2[[#All],[Item Code]:[Unit Cost]],10,0),0)</f>
        <v>0</v>
      </c>
      <c r="P1578" s="56"/>
      <c r="Q1578" s="58"/>
      <c r="R1578" s="58">
        <f>Table49[[#This Row],[QUANTITY]]*Table49[[#This Row],[INV Prices]]</f>
        <v>0</v>
      </c>
      <c r="S1578" s="67"/>
      <c r="V1578" s="41"/>
      <c r="W1578" s="4" t="str">
        <f>IFERROR(VLOOKUP(Table49[[#This Row],[ITEM CODE]],Table2[[Item Code]:[Category ]],6,0),"")</f>
        <v/>
      </c>
      <c r="X1578" s="1" t="str">
        <f>IFERROR(VLOOKUP(Table49[[#This Row],[ITEM CODE]],Table2[[Item Code]:[Sub Category]],7,0),"")</f>
        <v/>
      </c>
      <c r="Y1578" s="68" t="str">
        <f>Table49[[#This Row],[PO Number]]&amp;COUNTIFS($E$5:E1578,E1578)</f>
        <v>0</v>
      </c>
    </row>
    <row r="1579" spans="1:25" ht="14.7" customHeight="1" x14ac:dyDescent="0.3">
      <c r="A1579" s="1" t="str">
        <f>IF(Table49[[#This Row],[ITEM NAME]]="","",ROW()-4)</f>
        <v/>
      </c>
      <c r="B1579" s="68"/>
      <c r="C1579" s="4" t="str">
        <f>IFERROR(VLOOKUP(B1579,Table14[],3,0),"")</f>
        <v/>
      </c>
      <c r="D1579" s="4" t="str">
        <f>IFERROR(VLOOKUP(B1579,Table14[],2,0),"")</f>
        <v/>
      </c>
      <c r="E1579" s="4"/>
      <c r="H1579" s="41" t="str">
        <f>IFERROR(VLOOKUP(Table49[[#This Row],[ITEM CODE]],Table2[[Item Code]:[Master Name]],2,0),"")</f>
        <v/>
      </c>
      <c r="I1579" s="41"/>
      <c r="J1579" s="65" t="str">
        <f>IFERROR(VLOOKUP(Table49[[#This Row],[ITEM CODE]],Table2[[Item Code]:[Master Name]],3,0),"")</f>
        <v/>
      </c>
      <c r="K1579" s="1" t="str">
        <f>IFERROR(VLOOKUP(Table49[[#This Row],[ITEM CODE]],Table2[[Item Code]:[Master Name]],9,0),"")</f>
        <v/>
      </c>
      <c r="L1579" s="1" t="str">
        <f>IFERROR(VLOOKUP(Table49[[#This Row],[ITEM CODE]],Table2[[Item Code]:[Master Name]],8,0),"")</f>
        <v/>
      </c>
      <c r="M1579" s="41"/>
      <c r="N1579" s="66">
        <f>IFERROR(VLOOKUP(Table49[[#This Row],[ITEM CODE]],Table2[[#All],[Item Code]:[Unit Cost]],10,0),0)</f>
        <v>0</v>
      </c>
      <c r="O1579" s="134">
        <f>IFERROR(VLOOKUP(Table49[[#This Row],[ITEM CODE]],Table2[[#All],[Item Code]:[Unit Cost]],10,0),0)</f>
        <v>0</v>
      </c>
      <c r="P1579" s="56"/>
      <c r="Q1579" s="58"/>
      <c r="R1579" s="58">
        <f>Table49[[#This Row],[QUANTITY]]*Table49[[#This Row],[INV Prices]]</f>
        <v>0</v>
      </c>
      <c r="S1579" s="67"/>
      <c r="V1579" s="41"/>
      <c r="W1579" s="4" t="str">
        <f>IFERROR(VLOOKUP(Table49[[#This Row],[ITEM CODE]],Table2[[Item Code]:[Category ]],6,0),"")</f>
        <v/>
      </c>
      <c r="X1579" s="1" t="str">
        <f>IFERROR(VLOOKUP(Table49[[#This Row],[ITEM CODE]],Table2[[Item Code]:[Sub Category]],7,0),"")</f>
        <v/>
      </c>
      <c r="Y1579" s="68" t="str">
        <f>Table49[[#This Row],[PO Number]]&amp;COUNTIFS($E$5:E1579,E1579)</f>
        <v>0</v>
      </c>
    </row>
    <row r="1580" spans="1:25" ht="14.7" customHeight="1" x14ac:dyDescent="0.3">
      <c r="A1580" s="1" t="str">
        <f>IF(Table49[[#This Row],[ITEM NAME]]="","",ROW()-4)</f>
        <v/>
      </c>
      <c r="B1580" s="68"/>
      <c r="C1580" s="4" t="str">
        <f>IFERROR(VLOOKUP(B1580,Table14[],3,0),"")</f>
        <v/>
      </c>
      <c r="D1580" s="4" t="str">
        <f>IFERROR(VLOOKUP(B1580,Table14[],2,0),"")</f>
        <v/>
      </c>
      <c r="E1580" s="4"/>
      <c r="H1580" s="41" t="str">
        <f>IFERROR(VLOOKUP(Table49[[#This Row],[ITEM CODE]],Table2[[Item Code]:[Master Name]],2,0),"")</f>
        <v/>
      </c>
      <c r="I1580" s="41"/>
      <c r="J1580" s="65" t="str">
        <f>IFERROR(VLOOKUP(Table49[[#This Row],[ITEM CODE]],Table2[[Item Code]:[Master Name]],3,0),"")</f>
        <v/>
      </c>
      <c r="K1580" s="1" t="str">
        <f>IFERROR(VLOOKUP(Table49[[#This Row],[ITEM CODE]],Table2[[Item Code]:[Master Name]],9,0),"")</f>
        <v/>
      </c>
      <c r="L1580" s="1" t="str">
        <f>IFERROR(VLOOKUP(Table49[[#This Row],[ITEM CODE]],Table2[[Item Code]:[Master Name]],8,0),"")</f>
        <v/>
      </c>
      <c r="M1580" s="41"/>
      <c r="N1580" s="66">
        <f>IFERROR(VLOOKUP(Table49[[#This Row],[ITEM CODE]],Table2[[#All],[Item Code]:[Unit Cost]],10,0),0)</f>
        <v>0</v>
      </c>
      <c r="O1580" s="134">
        <f>IFERROR(VLOOKUP(Table49[[#This Row],[ITEM CODE]],Table2[[#All],[Item Code]:[Unit Cost]],10,0),0)</f>
        <v>0</v>
      </c>
      <c r="P1580" s="56"/>
      <c r="Q1580" s="58"/>
      <c r="R1580" s="58">
        <f>Table49[[#This Row],[QUANTITY]]*Table49[[#This Row],[INV Prices]]</f>
        <v>0</v>
      </c>
      <c r="S1580" s="67"/>
      <c r="V1580" s="41"/>
      <c r="W1580" s="4" t="str">
        <f>IFERROR(VLOOKUP(Table49[[#This Row],[ITEM CODE]],Table2[[Item Code]:[Category ]],6,0),"")</f>
        <v/>
      </c>
      <c r="X1580" s="1" t="str">
        <f>IFERROR(VLOOKUP(Table49[[#This Row],[ITEM CODE]],Table2[[Item Code]:[Sub Category]],7,0),"")</f>
        <v/>
      </c>
      <c r="Y1580" s="68" t="str">
        <f>Table49[[#This Row],[PO Number]]&amp;COUNTIFS($E$5:E1580,E1580)</f>
        <v>0</v>
      </c>
    </row>
    <row r="1581" spans="1:25" ht="14.7" customHeight="1" x14ac:dyDescent="0.3">
      <c r="A1581" s="1" t="str">
        <f>IF(Table49[[#This Row],[ITEM NAME]]="","",ROW()-4)</f>
        <v/>
      </c>
      <c r="B1581" s="68"/>
      <c r="C1581" s="4" t="str">
        <f>IFERROR(VLOOKUP(B1581,Table14[],3,0),"")</f>
        <v/>
      </c>
      <c r="D1581" s="4" t="str">
        <f>IFERROR(VLOOKUP(B1581,Table14[],2,0),"")</f>
        <v/>
      </c>
      <c r="E1581" s="4"/>
      <c r="H1581" s="41" t="str">
        <f>IFERROR(VLOOKUP(Table49[[#This Row],[ITEM CODE]],Table2[[Item Code]:[Master Name]],2,0),"")</f>
        <v/>
      </c>
      <c r="I1581" s="41"/>
      <c r="J1581" s="65" t="str">
        <f>IFERROR(VLOOKUP(Table49[[#This Row],[ITEM CODE]],Table2[[Item Code]:[Master Name]],3,0),"")</f>
        <v/>
      </c>
      <c r="K1581" s="1" t="str">
        <f>IFERROR(VLOOKUP(Table49[[#This Row],[ITEM CODE]],Table2[[Item Code]:[Master Name]],9,0),"")</f>
        <v/>
      </c>
      <c r="L1581" s="1" t="str">
        <f>IFERROR(VLOOKUP(Table49[[#This Row],[ITEM CODE]],Table2[[Item Code]:[Master Name]],8,0),"")</f>
        <v/>
      </c>
      <c r="M1581" s="41"/>
      <c r="N1581" s="66">
        <f>IFERROR(VLOOKUP(Table49[[#This Row],[ITEM CODE]],Table2[[#All],[Item Code]:[Unit Cost]],10,0),0)</f>
        <v>0</v>
      </c>
      <c r="O1581" s="134">
        <f>IFERROR(VLOOKUP(Table49[[#This Row],[ITEM CODE]],Table2[[#All],[Item Code]:[Unit Cost]],10,0),0)</f>
        <v>0</v>
      </c>
      <c r="P1581" s="56"/>
      <c r="Q1581" s="58"/>
      <c r="R1581" s="58">
        <f>Table49[[#This Row],[QUANTITY]]*Table49[[#This Row],[INV Prices]]</f>
        <v>0</v>
      </c>
      <c r="S1581" s="67"/>
      <c r="V1581" s="41"/>
      <c r="W1581" s="4" t="str">
        <f>IFERROR(VLOOKUP(Table49[[#This Row],[ITEM CODE]],Table2[[Item Code]:[Category ]],6,0),"")</f>
        <v/>
      </c>
      <c r="X1581" s="1" t="str">
        <f>IFERROR(VLOOKUP(Table49[[#This Row],[ITEM CODE]],Table2[[Item Code]:[Sub Category]],7,0),"")</f>
        <v/>
      </c>
      <c r="Y1581" s="68" t="str">
        <f>Table49[[#This Row],[PO Number]]&amp;COUNTIFS($E$5:E1581,E1581)</f>
        <v>0</v>
      </c>
    </row>
    <row r="1582" spans="1:25" ht="14.7" customHeight="1" x14ac:dyDescent="0.3">
      <c r="A1582" s="1" t="str">
        <f>IF(Table49[[#This Row],[ITEM NAME]]="","",ROW()-4)</f>
        <v/>
      </c>
      <c r="B1582" s="68"/>
      <c r="C1582" s="4" t="str">
        <f>IFERROR(VLOOKUP(B1582,Table14[],3,0),"")</f>
        <v/>
      </c>
      <c r="D1582" s="4" t="str">
        <f>IFERROR(VLOOKUP(B1582,Table14[],2,0),"")</f>
        <v/>
      </c>
      <c r="E1582" s="4"/>
      <c r="H1582" s="41" t="str">
        <f>IFERROR(VLOOKUP(Table49[[#This Row],[ITEM CODE]],Table2[[Item Code]:[Master Name]],2,0),"")</f>
        <v/>
      </c>
      <c r="I1582" s="41"/>
      <c r="J1582" s="65" t="str">
        <f>IFERROR(VLOOKUP(Table49[[#This Row],[ITEM CODE]],Table2[[Item Code]:[Master Name]],3,0),"")</f>
        <v/>
      </c>
      <c r="K1582" s="1" t="str">
        <f>IFERROR(VLOOKUP(Table49[[#This Row],[ITEM CODE]],Table2[[Item Code]:[Master Name]],9,0),"")</f>
        <v/>
      </c>
      <c r="L1582" s="1" t="str">
        <f>IFERROR(VLOOKUP(Table49[[#This Row],[ITEM CODE]],Table2[[Item Code]:[Master Name]],8,0),"")</f>
        <v/>
      </c>
      <c r="M1582" s="41"/>
      <c r="N1582" s="66">
        <f>IFERROR(VLOOKUP(Table49[[#This Row],[ITEM CODE]],Table2[[#All],[Item Code]:[Unit Cost]],10,0),0)</f>
        <v>0</v>
      </c>
      <c r="O1582" s="134">
        <f>IFERROR(VLOOKUP(Table49[[#This Row],[ITEM CODE]],Table2[[#All],[Item Code]:[Unit Cost]],10,0),0)</f>
        <v>0</v>
      </c>
      <c r="P1582" s="56"/>
      <c r="Q1582" s="58"/>
      <c r="R1582" s="58">
        <f>Table49[[#This Row],[QUANTITY]]*Table49[[#This Row],[INV Prices]]</f>
        <v>0</v>
      </c>
      <c r="S1582" s="67"/>
      <c r="V1582" s="41"/>
      <c r="W1582" s="4" t="str">
        <f>IFERROR(VLOOKUP(Table49[[#This Row],[ITEM CODE]],Table2[[Item Code]:[Category ]],6,0),"")</f>
        <v/>
      </c>
      <c r="X1582" s="1" t="str">
        <f>IFERROR(VLOOKUP(Table49[[#This Row],[ITEM CODE]],Table2[[Item Code]:[Sub Category]],7,0),"")</f>
        <v/>
      </c>
      <c r="Y1582" s="68" t="str">
        <f>Table49[[#This Row],[PO Number]]&amp;COUNTIFS($E$5:E1582,E1582)</f>
        <v>0</v>
      </c>
    </row>
    <row r="1583" spans="1:25" ht="14.7" customHeight="1" x14ac:dyDescent="0.3">
      <c r="A1583" s="1" t="str">
        <f>IF(Table49[[#This Row],[ITEM NAME]]="","",ROW()-4)</f>
        <v/>
      </c>
      <c r="B1583" s="68"/>
      <c r="C1583" s="4" t="str">
        <f>IFERROR(VLOOKUP(B1583,Table14[],3,0),"")</f>
        <v/>
      </c>
      <c r="D1583" s="4" t="str">
        <f>IFERROR(VLOOKUP(B1583,Table14[],2,0),"")</f>
        <v/>
      </c>
      <c r="E1583" s="4"/>
      <c r="H1583" s="41" t="str">
        <f>IFERROR(VLOOKUP(Table49[[#This Row],[ITEM CODE]],Table2[[Item Code]:[Master Name]],2,0),"")</f>
        <v/>
      </c>
      <c r="I1583" s="41"/>
      <c r="J1583" s="65" t="str">
        <f>IFERROR(VLOOKUP(Table49[[#This Row],[ITEM CODE]],Table2[[Item Code]:[Master Name]],3,0),"")</f>
        <v/>
      </c>
      <c r="K1583" s="1" t="str">
        <f>IFERROR(VLOOKUP(Table49[[#This Row],[ITEM CODE]],Table2[[Item Code]:[Master Name]],9,0),"")</f>
        <v/>
      </c>
      <c r="L1583" s="1" t="str">
        <f>IFERROR(VLOOKUP(Table49[[#This Row],[ITEM CODE]],Table2[[Item Code]:[Master Name]],8,0),"")</f>
        <v/>
      </c>
      <c r="M1583" s="41"/>
      <c r="N1583" s="66">
        <f>IFERROR(VLOOKUP(Table49[[#This Row],[ITEM CODE]],Table2[[#All],[Item Code]:[Unit Cost]],10,0),0)</f>
        <v>0</v>
      </c>
      <c r="O1583" s="134">
        <f>IFERROR(VLOOKUP(Table49[[#This Row],[ITEM CODE]],Table2[[#All],[Item Code]:[Unit Cost]],10,0),0)</f>
        <v>0</v>
      </c>
      <c r="P1583" s="56"/>
      <c r="Q1583" s="58"/>
      <c r="R1583" s="58">
        <f>Table49[[#This Row],[QUANTITY]]*Table49[[#This Row],[INV Prices]]</f>
        <v>0</v>
      </c>
      <c r="S1583" s="67"/>
      <c r="V1583" s="41"/>
      <c r="W1583" s="4" t="str">
        <f>IFERROR(VLOOKUP(Table49[[#This Row],[ITEM CODE]],Table2[[Item Code]:[Category ]],6,0),"")</f>
        <v/>
      </c>
      <c r="X1583" s="1" t="str">
        <f>IFERROR(VLOOKUP(Table49[[#This Row],[ITEM CODE]],Table2[[Item Code]:[Sub Category]],7,0),"")</f>
        <v/>
      </c>
      <c r="Y1583" s="68" t="str">
        <f>Table49[[#This Row],[PO Number]]&amp;COUNTIFS($E$5:E1583,E1583)</f>
        <v>0</v>
      </c>
    </row>
    <row r="1584" spans="1:25" ht="14.7" customHeight="1" x14ac:dyDescent="0.3">
      <c r="A1584" s="1" t="str">
        <f>IF(Table49[[#This Row],[ITEM NAME]]="","",ROW()-4)</f>
        <v/>
      </c>
      <c r="B1584" s="68"/>
      <c r="C1584" s="4" t="str">
        <f>IFERROR(VLOOKUP(B1584,Table14[],3,0),"")</f>
        <v/>
      </c>
      <c r="D1584" s="4" t="str">
        <f>IFERROR(VLOOKUP(B1584,Table14[],2,0),"")</f>
        <v/>
      </c>
      <c r="E1584" s="4"/>
      <c r="H1584" s="41" t="str">
        <f>IFERROR(VLOOKUP(Table49[[#This Row],[ITEM CODE]],Table2[[Item Code]:[Master Name]],2,0),"")</f>
        <v/>
      </c>
      <c r="I1584" s="41"/>
      <c r="J1584" s="65" t="str">
        <f>IFERROR(VLOOKUP(Table49[[#This Row],[ITEM CODE]],Table2[[Item Code]:[Master Name]],3,0),"")</f>
        <v/>
      </c>
      <c r="K1584" s="1" t="str">
        <f>IFERROR(VLOOKUP(Table49[[#This Row],[ITEM CODE]],Table2[[Item Code]:[Master Name]],9,0),"")</f>
        <v/>
      </c>
      <c r="L1584" s="1" t="str">
        <f>IFERROR(VLOOKUP(Table49[[#This Row],[ITEM CODE]],Table2[[Item Code]:[Master Name]],8,0),"")</f>
        <v/>
      </c>
      <c r="M1584" s="41"/>
      <c r="N1584" s="66">
        <f>IFERROR(VLOOKUP(Table49[[#This Row],[ITEM CODE]],Table2[[#All],[Item Code]:[Unit Cost]],10,0),0)</f>
        <v>0</v>
      </c>
      <c r="O1584" s="134">
        <f>IFERROR(VLOOKUP(Table49[[#This Row],[ITEM CODE]],Table2[[#All],[Item Code]:[Unit Cost]],10,0),0)</f>
        <v>0</v>
      </c>
      <c r="P1584" s="56"/>
      <c r="Q1584" s="58"/>
      <c r="R1584" s="58">
        <f>Table49[[#This Row],[QUANTITY]]*Table49[[#This Row],[INV Prices]]</f>
        <v>0</v>
      </c>
      <c r="S1584" s="67"/>
      <c r="V1584" s="41"/>
      <c r="W1584" s="4" t="str">
        <f>IFERROR(VLOOKUP(Table49[[#This Row],[ITEM CODE]],Table2[[Item Code]:[Category ]],6,0),"")</f>
        <v/>
      </c>
      <c r="X1584" s="1" t="str">
        <f>IFERROR(VLOOKUP(Table49[[#This Row],[ITEM CODE]],Table2[[Item Code]:[Sub Category]],7,0),"")</f>
        <v/>
      </c>
      <c r="Y1584" s="68" t="str">
        <f>Table49[[#This Row],[PO Number]]&amp;COUNTIFS($E$5:E1584,E1584)</f>
        <v>0</v>
      </c>
    </row>
    <row r="1585" spans="1:25" ht="14.7" customHeight="1" x14ac:dyDescent="0.3">
      <c r="A1585" s="1" t="str">
        <f>IF(Table49[[#This Row],[ITEM NAME]]="","",ROW()-4)</f>
        <v/>
      </c>
      <c r="B1585" s="68"/>
      <c r="C1585" s="4" t="str">
        <f>IFERROR(VLOOKUP(B1585,Table14[],3,0),"")</f>
        <v/>
      </c>
      <c r="D1585" s="4" t="str">
        <f>IFERROR(VLOOKUP(B1585,Table14[],2,0),"")</f>
        <v/>
      </c>
      <c r="E1585" s="4"/>
      <c r="H1585" s="41" t="str">
        <f>IFERROR(VLOOKUP(Table49[[#This Row],[ITEM CODE]],Table2[[Item Code]:[Master Name]],2,0),"")</f>
        <v/>
      </c>
      <c r="I1585" s="41"/>
      <c r="J1585" s="65" t="str">
        <f>IFERROR(VLOOKUP(Table49[[#This Row],[ITEM CODE]],Table2[[Item Code]:[Master Name]],3,0),"")</f>
        <v/>
      </c>
      <c r="K1585" s="1" t="str">
        <f>IFERROR(VLOOKUP(Table49[[#This Row],[ITEM CODE]],Table2[[Item Code]:[Master Name]],9,0),"")</f>
        <v/>
      </c>
      <c r="L1585" s="1" t="str">
        <f>IFERROR(VLOOKUP(Table49[[#This Row],[ITEM CODE]],Table2[[Item Code]:[Master Name]],8,0),"")</f>
        <v/>
      </c>
      <c r="M1585" s="41"/>
      <c r="N1585" s="66">
        <f>IFERROR(VLOOKUP(Table49[[#This Row],[ITEM CODE]],Table2[[#All],[Item Code]:[Unit Cost]],10,0),0)</f>
        <v>0</v>
      </c>
      <c r="O1585" s="134">
        <f>IFERROR(VLOOKUP(Table49[[#This Row],[ITEM CODE]],Table2[[#All],[Item Code]:[Unit Cost]],10,0),0)</f>
        <v>0</v>
      </c>
      <c r="P1585" s="56"/>
      <c r="Q1585" s="58"/>
      <c r="R1585" s="58">
        <f>Table49[[#This Row],[QUANTITY]]*Table49[[#This Row],[INV Prices]]</f>
        <v>0</v>
      </c>
      <c r="S1585" s="67"/>
      <c r="V1585" s="41"/>
      <c r="W1585" s="4" t="str">
        <f>IFERROR(VLOOKUP(Table49[[#This Row],[ITEM CODE]],Table2[[Item Code]:[Category ]],6,0),"")</f>
        <v/>
      </c>
      <c r="X1585" s="1" t="str">
        <f>IFERROR(VLOOKUP(Table49[[#This Row],[ITEM CODE]],Table2[[Item Code]:[Sub Category]],7,0),"")</f>
        <v/>
      </c>
      <c r="Y1585" s="68" t="str">
        <f>Table49[[#This Row],[PO Number]]&amp;COUNTIFS($E$5:E1585,E1585)</f>
        <v>0</v>
      </c>
    </row>
    <row r="1586" spans="1:25" ht="14.7" customHeight="1" x14ac:dyDescent="0.3">
      <c r="A1586" s="1" t="str">
        <f>IF(Table49[[#This Row],[ITEM NAME]]="","",ROW()-4)</f>
        <v/>
      </c>
      <c r="B1586" s="68"/>
      <c r="C1586" s="4" t="str">
        <f>IFERROR(VLOOKUP(B1586,Table14[],3,0),"")</f>
        <v/>
      </c>
      <c r="D1586" s="4" t="str">
        <f>IFERROR(VLOOKUP(B1586,Table14[],2,0),"")</f>
        <v/>
      </c>
      <c r="E1586" s="4"/>
      <c r="H1586" s="41" t="str">
        <f>IFERROR(VLOOKUP(Table49[[#This Row],[ITEM CODE]],Table2[[Item Code]:[Master Name]],2,0),"")</f>
        <v/>
      </c>
      <c r="I1586" s="41"/>
      <c r="J1586" s="65" t="str">
        <f>IFERROR(VLOOKUP(Table49[[#This Row],[ITEM CODE]],Table2[[Item Code]:[Master Name]],3,0),"")</f>
        <v/>
      </c>
      <c r="K1586" s="1" t="str">
        <f>IFERROR(VLOOKUP(Table49[[#This Row],[ITEM CODE]],Table2[[Item Code]:[Master Name]],9,0),"")</f>
        <v/>
      </c>
      <c r="L1586" s="1" t="str">
        <f>IFERROR(VLOOKUP(Table49[[#This Row],[ITEM CODE]],Table2[[Item Code]:[Master Name]],8,0),"")</f>
        <v/>
      </c>
      <c r="M1586" s="41"/>
      <c r="N1586" s="66">
        <f>IFERROR(VLOOKUP(Table49[[#This Row],[ITEM CODE]],Table2[[#All],[Item Code]:[Unit Cost]],10,0),0)</f>
        <v>0</v>
      </c>
      <c r="O1586" s="134">
        <f>IFERROR(VLOOKUP(Table49[[#This Row],[ITEM CODE]],Table2[[#All],[Item Code]:[Unit Cost]],10,0),0)</f>
        <v>0</v>
      </c>
      <c r="P1586" s="56"/>
      <c r="Q1586" s="58"/>
      <c r="R1586" s="58">
        <f>Table49[[#This Row],[QUANTITY]]*Table49[[#This Row],[INV Prices]]</f>
        <v>0</v>
      </c>
      <c r="S1586" s="67"/>
      <c r="V1586" s="41"/>
      <c r="W1586" s="4" t="str">
        <f>IFERROR(VLOOKUP(Table49[[#This Row],[ITEM CODE]],Table2[[Item Code]:[Category ]],6,0),"")</f>
        <v/>
      </c>
      <c r="X1586" s="1" t="str">
        <f>IFERROR(VLOOKUP(Table49[[#This Row],[ITEM CODE]],Table2[[Item Code]:[Sub Category]],7,0),"")</f>
        <v/>
      </c>
      <c r="Y1586" s="68" t="str">
        <f>Table49[[#This Row],[PO Number]]&amp;COUNTIFS($E$5:E1586,E1586)</f>
        <v>0</v>
      </c>
    </row>
    <row r="1587" spans="1:25" ht="14.7" customHeight="1" x14ac:dyDescent="0.3">
      <c r="A1587" s="1" t="str">
        <f>IF(Table49[[#This Row],[ITEM NAME]]="","",ROW()-4)</f>
        <v/>
      </c>
      <c r="B1587" s="68"/>
      <c r="C1587" s="4" t="str">
        <f>IFERROR(VLOOKUP(B1587,Table14[],3,0),"")</f>
        <v/>
      </c>
      <c r="D1587" s="4" t="str">
        <f>IFERROR(VLOOKUP(B1587,Table14[],2,0),"")</f>
        <v/>
      </c>
      <c r="E1587" s="4"/>
      <c r="H1587" s="41" t="str">
        <f>IFERROR(VLOOKUP(Table49[[#This Row],[ITEM CODE]],Table2[[Item Code]:[Master Name]],2,0),"")</f>
        <v/>
      </c>
      <c r="I1587" s="41"/>
      <c r="J1587" s="65" t="str">
        <f>IFERROR(VLOOKUP(Table49[[#This Row],[ITEM CODE]],Table2[[Item Code]:[Master Name]],3,0),"")</f>
        <v/>
      </c>
      <c r="K1587" s="1" t="str">
        <f>IFERROR(VLOOKUP(Table49[[#This Row],[ITEM CODE]],Table2[[Item Code]:[Master Name]],9,0),"")</f>
        <v/>
      </c>
      <c r="L1587" s="1" t="str">
        <f>IFERROR(VLOOKUP(Table49[[#This Row],[ITEM CODE]],Table2[[Item Code]:[Master Name]],8,0),"")</f>
        <v/>
      </c>
      <c r="M1587" s="41"/>
      <c r="N1587" s="66">
        <f>IFERROR(VLOOKUP(Table49[[#This Row],[ITEM CODE]],Table2[[#All],[Item Code]:[Unit Cost]],10,0),0)</f>
        <v>0</v>
      </c>
      <c r="O1587" s="134">
        <f>IFERROR(VLOOKUP(Table49[[#This Row],[ITEM CODE]],Table2[[#All],[Item Code]:[Unit Cost]],10,0),0)</f>
        <v>0</v>
      </c>
      <c r="P1587" s="56"/>
      <c r="Q1587" s="58"/>
      <c r="R1587" s="58">
        <f>Table49[[#This Row],[QUANTITY]]*Table49[[#This Row],[INV Prices]]</f>
        <v>0</v>
      </c>
      <c r="S1587" s="67"/>
      <c r="V1587" s="41"/>
      <c r="W1587" s="4" t="str">
        <f>IFERROR(VLOOKUP(Table49[[#This Row],[ITEM CODE]],Table2[[Item Code]:[Category ]],6,0),"")</f>
        <v/>
      </c>
      <c r="X1587" s="1" t="str">
        <f>IFERROR(VLOOKUP(Table49[[#This Row],[ITEM CODE]],Table2[[Item Code]:[Sub Category]],7,0),"")</f>
        <v/>
      </c>
      <c r="Y1587" s="68" t="str">
        <f>Table49[[#This Row],[PO Number]]&amp;COUNTIFS($E$5:E1587,E1587)</f>
        <v>0</v>
      </c>
    </row>
    <row r="1588" spans="1:25" ht="14.7" customHeight="1" x14ac:dyDescent="0.3">
      <c r="A1588" s="1" t="str">
        <f>IF(Table49[[#This Row],[ITEM NAME]]="","",ROW()-4)</f>
        <v/>
      </c>
      <c r="B1588" s="68"/>
      <c r="C1588" s="4" t="str">
        <f>IFERROR(VLOOKUP(B1588,Table14[],3,0),"")</f>
        <v/>
      </c>
      <c r="D1588" s="4" t="str">
        <f>IFERROR(VLOOKUP(B1588,Table14[],2,0),"")</f>
        <v/>
      </c>
      <c r="E1588" s="4"/>
      <c r="H1588" s="41" t="str">
        <f>IFERROR(VLOOKUP(Table49[[#This Row],[ITEM CODE]],Table2[[Item Code]:[Master Name]],2,0),"")</f>
        <v/>
      </c>
      <c r="I1588" s="41"/>
      <c r="J1588" s="65" t="str">
        <f>IFERROR(VLOOKUP(Table49[[#This Row],[ITEM CODE]],Table2[[Item Code]:[Master Name]],3,0),"")</f>
        <v/>
      </c>
      <c r="K1588" s="1" t="str">
        <f>IFERROR(VLOOKUP(Table49[[#This Row],[ITEM CODE]],Table2[[Item Code]:[Master Name]],9,0),"")</f>
        <v/>
      </c>
      <c r="L1588" s="1" t="str">
        <f>IFERROR(VLOOKUP(Table49[[#This Row],[ITEM CODE]],Table2[[Item Code]:[Master Name]],8,0),"")</f>
        <v/>
      </c>
      <c r="M1588" s="41"/>
      <c r="N1588" s="66">
        <f>IFERROR(VLOOKUP(Table49[[#This Row],[ITEM CODE]],Table2[[#All],[Item Code]:[Unit Cost]],10,0),0)</f>
        <v>0</v>
      </c>
      <c r="O1588" s="134">
        <f>IFERROR(VLOOKUP(Table49[[#This Row],[ITEM CODE]],Table2[[#All],[Item Code]:[Unit Cost]],10,0),0)</f>
        <v>0</v>
      </c>
      <c r="P1588" s="56"/>
      <c r="Q1588" s="58"/>
      <c r="R1588" s="58">
        <f>Table49[[#This Row],[QUANTITY]]*Table49[[#This Row],[INV Prices]]</f>
        <v>0</v>
      </c>
      <c r="S1588" s="67"/>
      <c r="V1588" s="41"/>
      <c r="W1588" s="4" t="str">
        <f>IFERROR(VLOOKUP(Table49[[#This Row],[ITEM CODE]],Table2[[Item Code]:[Category ]],6,0),"")</f>
        <v/>
      </c>
      <c r="X1588" s="1" t="str">
        <f>IFERROR(VLOOKUP(Table49[[#This Row],[ITEM CODE]],Table2[[Item Code]:[Sub Category]],7,0),"")</f>
        <v/>
      </c>
      <c r="Y1588" s="68" t="str">
        <f>Table49[[#This Row],[PO Number]]&amp;COUNTIFS($E$5:E1588,E1588)</f>
        <v>0</v>
      </c>
    </row>
    <row r="1589" spans="1:25" ht="14.7" customHeight="1" x14ac:dyDescent="0.3">
      <c r="A1589" s="1" t="str">
        <f>IF(Table49[[#This Row],[ITEM NAME]]="","",ROW()-4)</f>
        <v/>
      </c>
      <c r="B1589" s="68"/>
      <c r="C1589" s="4" t="str">
        <f>IFERROR(VLOOKUP(B1589,Table14[],3,0),"")</f>
        <v/>
      </c>
      <c r="D1589" s="4" t="str">
        <f>IFERROR(VLOOKUP(B1589,Table14[],2,0),"")</f>
        <v/>
      </c>
      <c r="E1589" s="4"/>
      <c r="H1589" s="41" t="str">
        <f>IFERROR(VLOOKUP(Table49[[#This Row],[ITEM CODE]],Table2[[Item Code]:[Master Name]],2,0),"")</f>
        <v/>
      </c>
      <c r="I1589" s="41"/>
      <c r="J1589" s="65" t="str">
        <f>IFERROR(VLOOKUP(Table49[[#This Row],[ITEM CODE]],Table2[[Item Code]:[Master Name]],3,0),"")</f>
        <v/>
      </c>
      <c r="K1589" s="1" t="str">
        <f>IFERROR(VLOOKUP(Table49[[#This Row],[ITEM CODE]],Table2[[Item Code]:[Master Name]],9,0),"")</f>
        <v/>
      </c>
      <c r="L1589" s="1" t="str">
        <f>IFERROR(VLOOKUP(Table49[[#This Row],[ITEM CODE]],Table2[[Item Code]:[Master Name]],8,0),"")</f>
        <v/>
      </c>
      <c r="M1589" s="41"/>
      <c r="N1589" s="66">
        <f>IFERROR(VLOOKUP(Table49[[#This Row],[ITEM CODE]],Table2[[#All],[Item Code]:[Unit Cost]],10,0),0)</f>
        <v>0</v>
      </c>
      <c r="O1589" s="134">
        <f>IFERROR(VLOOKUP(Table49[[#This Row],[ITEM CODE]],Table2[[#All],[Item Code]:[Unit Cost]],10,0),0)</f>
        <v>0</v>
      </c>
      <c r="P1589" s="56"/>
      <c r="Q1589" s="58"/>
      <c r="R1589" s="58">
        <f>Table49[[#This Row],[QUANTITY]]*Table49[[#This Row],[INV Prices]]</f>
        <v>0</v>
      </c>
      <c r="S1589" s="67"/>
      <c r="V1589" s="41"/>
      <c r="W1589" s="4" t="str">
        <f>IFERROR(VLOOKUP(Table49[[#This Row],[ITEM CODE]],Table2[[Item Code]:[Category ]],6,0),"")</f>
        <v/>
      </c>
      <c r="X1589" s="1" t="str">
        <f>IFERROR(VLOOKUP(Table49[[#This Row],[ITEM CODE]],Table2[[Item Code]:[Sub Category]],7,0),"")</f>
        <v/>
      </c>
      <c r="Y1589" s="68" t="str">
        <f>Table49[[#This Row],[PO Number]]&amp;COUNTIFS($E$5:E1589,E1589)</f>
        <v>0</v>
      </c>
    </row>
    <row r="1590" spans="1:25" ht="14.7" customHeight="1" x14ac:dyDescent="0.3">
      <c r="A1590" s="1" t="str">
        <f>IF(Table49[[#This Row],[ITEM NAME]]="","",ROW()-4)</f>
        <v/>
      </c>
      <c r="B1590" s="68"/>
      <c r="C1590" s="4" t="str">
        <f>IFERROR(VLOOKUP(B1590,Table14[],3,0),"")</f>
        <v/>
      </c>
      <c r="D1590" s="4" t="str">
        <f>IFERROR(VLOOKUP(B1590,Table14[],2,0),"")</f>
        <v/>
      </c>
      <c r="E1590" s="4"/>
      <c r="H1590" s="41" t="str">
        <f>IFERROR(VLOOKUP(Table49[[#This Row],[ITEM CODE]],Table2[[Item Code]:[Master Name]],2,0),"")</f>
        <v/>
      </c>
      <c r="I1590" s="41"/>
      <c r="J1590" s="65" t="str">
        <f>IFERROR(VLOOKUP(Table49[[#This Row],[ITEM CODE]],Table2[[Item Code]:[Master Name]],3,0),"")</f>
        <v/>
      </c>
      <c r="K1590" s="1" t="str">
        <f>IFERROR(VLOOKUP(Table49[[#This Row],[ITEM CODE]],Table2[[Item Code]:[Master Name]],9,0),"")</f>
        <v/>
      </c>
      <c r="L1590" s="1" t="str">
        <f>IFERROR(VLOOKUP(Table49[[#This Row],[ITEM CODE]],Table2[[Item Code]:[Master Name]],8,0),"")</f>
        <v/>
      </c>
      <c r="M1590" s="41"/>
      <c r="N1590" s="66">
        <f>IFERROR(VLOOKUP(Table49[[#This Row],[ITEM CODE]],Table2[[#All],[Item Code]:[Unit Cost]],10,0),0)</f>
        <v>0</v>
      </c>
      <c r="O1590" s="134">
        <f>IFERROR(VLOOKUP(Table49[[#This Row],[ITEM CODE]],Table2[[#All],[Item Code]:[Unit Cost]],10,0),0)</f>
        <v>0</v>
      </c>
      <c r="P1590" s="56"/>
      <c r="Q1590" s="58"/>
      <c r="R1590" s="58">
        <f>Table49[[#This Row],[QUANTITY]]*Table49[[#This Row],[INV Prices]]</f>
        <v>0</v>
      </c>
      <c r="S1590" s="67"/>
      <c r="V1590" s="41"/>
      <c r="W1590" s="4" t="str">
        <f>IFERROR(VLOOKUP(Table49[[#This Row],[ITEM CODE]],Table2[[Item Code]:[Category ]],6,0),"")</f>
        <v/>
      </c>
      <c r="X1590" s="1" t="str">
        <f>IFERROR(VLOOKUP(Table49[[#This Row],[ITEM CODE]],Table2[[Item Code]:[Sub Category]],7,0),"")</f>
        <v/>
      </c>
      <c r="Y1590" s="68" t="str">
        <f>Table49[[#This Row],[PO Number]]&amp;COUNTIFS($E$5:E1590,E1590)</f>
        <v>0</v>
      </c>
    </row>
    <row r="1591" spans="1:25" ht="14.7" customHeight="1" x14ac:dyDescent="0.3">
      <c r="A1591" s="1" t="str">
        <f>IF(Table49[[#This Row],[ITEM NAME]]="","",ROW()-4)</f>
        <v/>
      </c>
      <c r="B1591" s="68"/>
      <c r="C1591" s="4" t="str">
        <f>IFERROR(VLOOKUP(B1591,Table14[],3,0),"")</f>
        <v/>
      </c>
      <c r="D1591" s="4" t="str">
        <f>IFERROR(VLOOKUP(B1591,Table14[],2,0),"")</f>
        <v/>
      </c>
      <c r="E1591" s="4"/>
      <c r="H1591" s="41" t="str">
        <f>IFERROR(VLOOKUP(Table49[[#This Row],[ITEM CODE]],Table2[[Item Code]:[Master Name]],2,0),"")</f>
        <v/>
      </c>
      <c r="I1591" s="41"/>
      <c r="J1591" s="65" t="str">
        <f>IFERROR(VLOOKUP(Table49[[#This Row],[ITEM CODE]],Table2[[Item Code]:[Master Name]],3,0),"")</f>
        <v/>
      </c>
      <c r="K1591" s="1" t="str">
        <f>IFERROR(VLOOKUP(Table49[[#This Row],[ITEM CODE]],Table2[[Item Code]:[Master Name]],9,0),"")</f>
        <v/>
      </c>
      <c r="L1591" s="1" t="str">
        <f>IFERROR(VLOOKUP(Table49[[#This Row],[ITEM CODE]],Table2[[Item Code]:[Master Name]],8,0),"")</f>
        <v/>
      </c>
      <c r="M1591" s="41"/>
      <c r="N1591" s="66">
        <f>IFERROR(VLOOKUP(Table49[[#This Row],[ITEM CODE]],Table2[[#All],[Item Code]:[Unit Cost]],10,0),0)</f>
        <v>0</v>
      </c>
      <c r="O1591" s="134">
        <f>IFERROR(VLOOKUP(Table49[[#This Row],[ITEM CODE]],Table2[[#All],[Item Code]:[Unit Cost]],10,0),0)</f>
        <v>0</v>
      </c>
      <c r="P1591" s="56"/>
      <c r="Q1591" s="58"/>
      <c r="R1591" s="58">
        <f>Table49[[#This Row],[QUANTITY]]*Table49[[#This Row],[INV Prices]]</f>
        <v>0</v>
      </c>
      <c r="S1591" s="67"/>
      <c r="V1591" s="41"/>
      <c r="W1591" s="4" t="str">
        <f>IFERROR(VLOOKUP(Table49[[#This Row],[ITEM CODE]],Table2[[Item Code]:[Category ]],6,0),"")</f>
        <v/>
      </c>
      <c r="X1591" s="1" t="str">
        <f>IFERROR(VLOOKUP(Table49[[#This Row],[ITEM CODE]],Table2[[Item Code]:[Sub Category]],7,0),"")</f>
        <v/>
      </c>
      <c r="Y1591" s="68" t="str">
        <f>Table49[[#This Row],[PO Number]]&amp;COUNTIFS($E$5:E1591,E1591)</f>
        <v>0</v>
      </c>
    </row>
    <row r="1592" spans="1:25" ht="14.7" customHeight="1" x14ac:dyDescent="0.3">
      <c r="A1592" s="1" t="str">
        <f>IF(Table49[[#This Row],[ITEM NAME]]="","",ROW()-4)</f>
        <v/>
      </c>
      <c r="B1592" s="68"/>
      <c r="C1592" s="4" t="str">
        <f>IFERROR(VLOOKUP(B1592,Table14[],3,0),"")</f>
        <v/>
      </c>
      <c r="D1592" s="4" t="str">
        <f>IFERROR(VLOOKUP(B1592,Table14[],2,0),"")</f>
        <v/>
      </c>
      <c r="E1592" s="4"/>
      <c r="H1592" s="41" t="str">
        <f>IFERROR(VLOOKUP(Table49[[#This Row],[ITEM CODE]],Table2[[Item Code]:[Master Name]],2,0),"")</f>
        <v/>
      </c>
      <c r="I1592" s="41"/>
      <c r="J1592" s="65" t="str">
        <f>IFERROR(VLOOKUP(Table49[[#This Row],[ITEM CODE]],Table2[[Item Code]:[Master Name]],3,0),"")</f>
        <v/>
      </c>
      <c r="K1592" s="1" t="str">
        <f>IFERROR(VLOOKUP(Table49[[#This Row],[ITEM CODE]],Table2[[Item Code]:[Master Name]],9,0),"")</f>
        <v/>
      </c>
      <c r="L1592" s="1" t="str">
        <f>IFERROR(VLOOKUP(Table49[[#This Row],[ITEM CODE]],Table2[[Item Code]:[Master Name]],8,0),"")</f>
        <v/>
      </c>
      <c r="M1592" s="41"/>
      <c r="N1592" s="66">
        <f>IFERROR(VLOOKUP(Table49[[#This Row],[ITEM CODE]],Table2[[#All],[Item Code]:[Unit Cost]],10,0),0)</f>
        <v>0</v>
      </c>
      <c r="O1592" s="134">
        <f>IFERROR(VLOOKUP(Table49[[#This Row],[ITEM CODE]],Table2[[#All],[Item Code]:[Unit Cost]],10,0),0)</f>
        <v>0</v>
      </c>
      <c r="P1592" s="56"/>
      <c r="Q1592" s="58"/>
      <c r="R1592" s="58">
        <f>Table49[[#This Row],[QUANTITY]]*Table49[[#This Row],[INV Prices]]</f>
        <v>0</v>
      </c>
      <c r="S1592" s="67"/>
      <c r="V1592" s="41"/>
      <c r="W1592" s="4" t="str">
        <f>IFERROR(VLOOKUP(Table49[[#This Row],[ITEM CODE]],Table2[[Item Code]:[Category ]],6,0),"")</f>
        <v/>
      </c>
      <c r="X1592" s="1" t="str">
        <f>IFERROR(VLOOKUP(Table49[[#This Row],[ITEM CODE]],Table2[[Item Code]:[Sub Category]],7,0),"")</f>
        <v/>
      </c>
      <c r="Y1592" s="68" t="str">
        <f>Table49[[#This Row],[PO Number]]&amp;COUNTIFS($E$5:E1592,E1592)</f>
        <v>0</v>
      </c>
    </row>
    <row r="1593" spans="1:25" ht="14.7" customHeight="1" x14ac:dyDescent="0.3">
      <c r="A1593" s="1" t="str">
        <f>IF(Table49[[#This Row],[ITEM NAME]]="","",ROW()-4)</f>
        <v/>
      </c>
      <c r="B1593" s="68"/>
      <c r="C1593" s="4" t="str">
        <f>IFERROR(VLOOKUP(B1593,Table14[],3,0),"")</f>
        <v/>
      </c>
      <c r="D1593" s="4" t="str">
        <f>IFERROR(VLOOKUP(B1593,Table14[],2,0),"")</f>
        <v/>
      </c>
      <c r="E1593" s="4"/>
      <c r="H1593" s="41" t="str">
        <f>IFERROR(VLOOKUP(Table49[[#This Row],[ITEM CODE]],Table2[[Item Code]:[Master Name]],2,0),"")</f>
        <v/>
      </c>
      <c r="I1593" s="41"/>
      <c r="J1593" s="65" t="str">
        <f>IFERROR(VLOOKUP(Table49[[#This Row],[ITEM CODE]],Table2[[Item Code]:[Master Name]],3,0),"")</f>
        <v/>
      </c>
      <c r="K1593" s="1" t="str">
        <f>IFERROR(VLOOKUP(Table49[[#This Row],[ITEM CODE]],Table2[[Item Code]:[Master Name]],9,0),"")</f>
        <v/>
      </c>
      <c r="L1593" s="1" t="str">
        <f>IFERROR(VLOOKUP(Table49[[#This Row],[ITEM CODE]],Table2[[Item Code]:[Master Name]],8,0),"")</f>
        <v/>
      </c>
      <c r="M1593" s="41"/>
      <c r="N1593" s="66">
        <f>IFERROR(VLOOKUP(Table49[[#This Row],[ITEM CODE]],Table2[[#All],[Item Code]:[Unit Cost]],10,0),0)</f>
        <v>0</v>
      </c>
      <c r="O1593" s="134">
        <f>IFERROR(VLOOKUP(Table49[[#This Row],[ITEM CODE]],Table2[[#All],[Item Code]:[Unit Cost]],10,0),0)</f>
        <v>0</v>
      </c>
      <c r="P1593" s="56"/>
      <c r="Q1593" s="58"/>
      <c r="R1593" s="58">
        <f>Table49[[#This Row],[QUANTITY]]*Table49[[#This Row],[INV Prices]]</f>
        <v>0</v>
      </c>
      <c r="S1593" s="67"/>
      <c r="V1593" s="41"/>
      <c r="W1593" s="4" t="str">
        <f>IFERROR(VLOOKUP(Table49[[#This Row],[ITEM CODE]],Table2[[Item Code]:[Category ]],6,0),"")</f>
        <v/>
      </c>
      <c r="X1593" s="1" t="str">
        <f>IFERROR(VLOOKUP(Table49[[#This Row],[ITEM CODE]],Table2[[Item Code]:[Sub Category]],7,0),"")</f>
        <v/>
      </c>
      <c r="Y1593" s="68" t="str">
        <f>Table49[[#This Row],[PO Number]]&amp;COUNTIFS($E$5:E1593,E1593)</f>
        <v>0</v>
      </c>
    </row>
    <row r="1594" spans="1:25" ht="14.7" customHeight="1" x14ac:dyDescent="0.3">
      <c r="A1594" s="1" t="str">
        <f>IF(Table49[[#This Row],[ITEM NAME]]="","",ROW()-4)</f>
        <v/>
      </c>
      <c r="B1594" s="68"/>
      <c r="C1594" s="4" t="str">
        <f>IFERROR(VLOOKUP(B1594,Table14[],3,0),"")</f>
        <v/>
      </c>
      <c r="D1594" s="4" t="str">
        <f>IFERROR(VLOOKUP(B1594,Table14[],2,0),"")</f>
        <v/>
      </c>
      <c r="E1594" s="4"/>
      <c r="H1594" s="41" t="str">
        <f>IFERROR(VLOOKUP(Table49[[#This Row],[ITEM CODE]],Table2[[Item Code]:[Master Name]],2,0),"")</f>
        <v/>
      </c>
      <c r="I1594" s="41"/>
      <c r="J1594" s="65" t="str">
        <f>IFERROR(VLOOKUP(Table49[[#This Row],[ITEM CODE]],Table2[[Item Code]:[Master Name]],3,0),"")</f>
        <v/>
      </c>
      <c r="K1594" s="1" t="str">
        <f>IFERROR(VLOOKUP(Table49[[#This Row],[ITEM CODE]],Table2[[Item Code]:[Master Name]],9,0),"")</f>
        <v/>
      </c>
      <c r="L1594" s="1" t="str">
        <f>IFERROR(VLOOKUP(Table49[[#This Row],[ITEM CODE]],Table2[[Item Code]:[Master Name]],8,0),"")</f>
        <v/>
      </c>
      <c r="M1594" s="41"/>
      <c r="N1594" s="66">
        <f>IFERROR(VLOOKUP(Table49[[#This Row],[ITEM CODE]],Table2[[#All],[Item Code]:[Unit Cost]],10,0),0)</f>
        <v>0</v>
      </c>
      <c r="O1594" s="134">
        <f>IFERROR(VLOOKUP(Table49[[#This Row],[ITEM CODE]],Table2[[#All],[Item Code]:[Unit Cost]],10,0),0)</f>
        <v>0</v>
      </c>
      <c r="P1594" s="56"/>
      <c r="Q1594" s="58"/>
      <c r="R1594" s="58">
        <f>Table49[[#This Row],[QUANTITY]]*Table49[[#This Row],[INV Prices]]</f>
        <v>0</v>
      </c>
      <c r="S1594" s="67"/>
      <c r="V1594" s="41"/>
      <c r="W1594" s="4" t="str">
        <f>IFERROR(VLOOKUP(Table49[[#This Row],[ITEM CODE]],Table2[[Item Code]:[Category ]],6,0),"")</f>
        <v/>
      </c>
      <c r="X1594" s="1" t="str">
        <f>IFERROR(VLOOKUP(Table49[[#This Row],[ITEM CODE]],Table2[[Item Code]:[Sub Category]],7,0),"")</f>
        <v/>
      </c>
      <c r="Y1594" s="68" t="str">
        <f>Table49[[#This Row],[PO Number]]&amp;COUNTIFS($E$5:E1594,E1594)</f>
        <v>0</v>
      </c>
    </row>
    <row r="1595" spans="1:25" ht="14.7" customHeight="1" x14ac:dyDescent="0.3">
      <c r="A1595" s="1" t="str">
        <f>IF(Table49[[#This Row],[ITEM NAME]]="","",ROW()-4)</f>
        <v/>
      </c>
      <c r="B1595" s="68"/>
      <c r="C1595" s="4" t="str">
        <f>IFERROR(VLOOKUP(B1595,Table14[],3,0),"")</f>
        <v/>
      </c>
      <c r="D1595" s="4" t="str">
        <f>IFERROR(VLOOKUP(B1595,Table14[],2,0),"")</f>
        <v/>
      </c>
      <c r="E1595" s="4"/>
      <c r="H1595" s="41" t="str">
        <f>IFERROR(VLOOKUP(Table49[[#This Row],[ITEM CODE]],Table2[[Item Code]:[Master Name]],2,0),"")</f>
        <v/>
      </c>
      <c r="I1595" s="41"/>
      <c r="J1595" s="65" t="str">
        <f>IFERROR(VLOOKUP(Table49[[#This Row],[ITEM CODE]],Table2[[Item Code]:[Master Name]],3,0),"")</f>
        <v/>
      </c>
      <c r="K1595" s="1" t="str">
        <f>IFERROR(VLOOKUP(Table49[[#This Row],[ITEM CODE]],Table2[[Item Code]:[Master Name]],9,0),"")</f>
        <v/>
      </c>
      <c r="L1595" s="1" t="str">
        <f>IFERROR(VLOOKUP(Table49[[#This Row],[ITEM CODE]],Table2[[Item Code]:[Master Name]],8,0),"")</f>
        <v/>
      </c>
      <c r="M1595" s="41"/>
      <c r="N1595" s="66">
        <f>IFERROR(VLOOKUP(Table49[[#This Row],[ITEM CODE]],Table2[[#All],[Item Code]:[Unit Cost]],10,0),0)</f>
        <v>0</v>
      </c>
      <c r="O1595" s="134">
        <f>IFERROR(VLOOKUP(Table49[[#This Row],[ITEM CODE]],Table2[[#All],[Item Code]:[Unit Cost]],10,0),0)</f>
        <v>0</v>
      </c>
      <c r="P1595" s="56"/>
      <c r="Q1595" s="58"/>
      <c r="R1595" s="58">
        <f>Table49[[#This Row],[QUANTITY]]*Table49[[#This Row],[INV Prices]]</f>
        <v>0</v>
      </c>
      <c r="S1595" s="67"/>
      <c r="V1595" s="41"/>
      <c r="W1595" s="4" t="str">
        <f>IFERROR(VLOOKUP(Table49[[#This Row],[ITEM CODE]],Table2[[Item Code]:[Category ]],6,0),"")</f>
        <v/>
      </c>
      <c r="X1595" s="1" t="str">
        <f>IFERROR(VLOOKUP(Table49[[#This Row],[ITEM CODE]],Table2[[Item Code]:[Sub Category]],7,0),"")</f>
        <v/>
      </c>
      <c r="Y1595" s="68" t="str">
        <f>Table49[[#This Row],[PO Number]]&amp;COUNTIFS($E$5:E1595,E1595)</f>
        <v>0</v>
      </c>
    </row>
    <row r="1596" spans="1:25" ht="14.7" customHeight="1" x14ac:dyDescent="0.3">
      <c r="A1596" s="1" t="str">
        <f>IF(Table49[[#This Row],[ITEM NAME]]="","",ROW()-4)</f>
        <v/>
      </c>
      <c r="B1596" s="68"/>
      <c r="C1596" s="4" t="str">
        <f>IFERROR(VLOOKUP(B1596,Table14[],3,0),"")</f>
        <v/>
      </c>
      <c r="D1596" s="4" t="str">
        <f>IFERROR(VLOOKUP(B1596,Table14[],2,0),"")</f>
        <v/>
      </c>
      <c r="E1596" s="4"/>
      <c r="H1596" s="41" t="str">
        <f>IFERROR(VLOOKUP(Table49[[#This Row],[ITEM CODE]],Table2[[Item Code]:[Master Name]],2,0),"")</f>
        <v/>
      </c>
      <c r="I1596" s="41"/>
      <c r="J1596" s="65" t="str">
        <f>IFERROR(VLOOKUP(Table49[[#This Row],[ITEM CODE]],Table2[[Item Code]:[Master Name]],3,0),"")</f>
        <v/>
      </c>
      <c r="K1596" s="1" t="str">
        <f>IFERROR(VLOOKUP(Table49[[#This Row],[ITEM CODE]],Table2[[Item Code]:[Master Name]],9,0),"")</f>
        <v/>
      </c>
      <c r="L1596" s="1" t="str">
        <f>IFERROR(VLOOKUP(Table49[[#This Row],[ITEM CODE]],Table2[[Item Code]:[Master Name]],8,0),"")</f>
        <v/>
      </c>
      <c r="M1596" s="41"/>
      <c r="N1596" s="66">
        <f>IFERROR(VLOOKUP(Table49[[#This Row],[ITEM CODE]],Table2[[#All],[Item Code]:[Unit Cost]],10,0),0)</f>
        <v>0</v>
      </c>
      <c r="O1596" s="134">
        <f>IFERROR(VLOOKUP(Table49[[#This Row],[ITEM CODE]],Table2[[#All],[Item Code]:[Unit Cost]],10,0),0)</f>
        <v>0</v>
      </c>
      <c r="P1596" s="56"/>
      <c r="Q1596" s="58"/>
      <c r="R1596" s="58">
        <f>Table49[[#This Row],[QUANTITY]]*Table49[[#This Row],[INV Prices]]</f>
        <v>0</v>
      </c>
      <c r="S1596" s="67"/>
      <c r="V1596" s="41"/>
      <c r="W1596" s="4" t="str">
        <f>IFERROR(VLOOKUP(Table49[[#This Row],[ITEM CODE]],Table2[[Item Code]:[Category ]],6,0),"")</f>
        <v/>
      </c>
      <c r="X1596" s="1" t="str">
        <f>IFERROR(VLOOKUP(Table49[[#This Row],[ITEM CODE]],Table2[[Item Code]:[Sub Category]],7,0),"")</f>
        <v/>
      </c>
      <c r="Y1596" s="68" t="str">
        <f>Table49[[#This Row],[PO Number]]&amp;COUNTIFS($E$5:E1596,E1596)</f>
        <v>0</v>
      </c>
    </row>
    <row r="1597" spans="1:25" ht="14.7" customHeight="1" x14ac:dyDescent="0.3">
      <c r="A1597" s="1" t="str">
        <f>IF(Table49[[#This Row],[ITEM NAME]]="","",ROW()-4)</f>
        <v/>
      </c>
      <c r="B1597" s="68"/>
      <c r="C1597" s="4" t="str">
        <f>IFERROR(VLOOKUP(B1597,Table14[],3,0),"")</f>
        <v/>
      </c>
      <c r="D1597" s="4" t="str">
        <f>IFERROR(VLOOKUP(B1597,Table14[],2,0),"")</f>
        <v/>
      </c>
      <c r="E1597" s="4"/>
      <c r="H1597" s="41" t="str">
        <f>IFERROR(VLOOKUP(Table49[[#This Row],[ITEM CODE]],Table2[[Item Code]:[Master Name]],2,0),"")</f>
        <v/>
      </c>
      <c r="I1597" s="41"/>
      <c r="J1597" s="65" t="str">
        <f>IFERROR(VLOOKUP(Table49[[#This Row],[ITEM CODE]],Table2[[Item Code]:[Master Name]],3,0),"")</f>
        <v/>
      </c>
      <c r="K1597" s="1" t="str">
        <f>IFERROR(VLOOKUP(Table49[[#This Row],[ITEM CODE]],Table2[[Item Code]:[Master Name]],9,0),"")</f>
        <v/>
      </c>
      <c r="L1597" s="1" t="str">
        <f>IFERROR(VLOOKUP(Table49[[#This Row],[ITEM CODE]],Table2[[Item Code]:[Master Name]],8,0),"")</f>
        <v/>
      </c>
      <c r="M1597" s="41"/>
      <c r="N1597" s="66">
        <f>IFERROR(VLOOKUP(Table49[[#This Row],[ITEM CODE]],Table2[[#All],[Item Code]:[Unit Cost]],10,0),0)</f>
        <v>0</v>
      </c>
      <c r="O1597" s="134">
        <f>IFERROR(VLOOKUP(Table49[[#This Row],[ITEM CODE]],Table2[[#All],[Item Code]:[Unit Cost]],10,0),0)</f>
        <v>0</v>
      </c>
      <c r="P1597" s="56"/>
      <c r="Q1597" s="58"/>
      <c r="R1597" s="58">
        <f>Table49[[#This Row],[QUANTITY]]*Table49[[#This Row],[INV Prices]]</f>
        <v>0</v>
      </c>
      <c r="S1597" s="67"/>
      <c r="V1597" s="41"/>
      <c r="W1597" s="4" t="str">
        <f>IFERROR(VLOOKUP(Table49[[#This Row],[ITEM CODE]],Table2[[Item Code]:[Category ]],6,0),"")</f>
        <v/>
      </c>
      <c r="X1597" s="1" t="str">
        <f>IFERROR(VLOOKUP(Table49[[#This Row],[ITEM CODE]],Table2[[Item Code]:[Sub Category]],7,0),"")</f>
        <v/>
      </c>
      <c r="Y1597" s="68" t="str">
        <f>Table49[[#This Row],[PO Number]]&amp;COUNTIFS($E$5:E1597,E1597)</f>
        <v>0</v>
      </c>
    </row>
    <row r="1598" spans="1:25" ht="14.7" customHeight="1" x14ac:dyDescent="0.3">
      <c r="A1598" s="1" t="str">
        <f>IF(Table49[[#This Row],[ITEM NAME]]="","",ROW()-4)</f>
        <v/>
      </c>
      <c r="B1598" s="68"/>
      <c r="C1598" s="4" t="str">
        <f>IFERROR(VLOOKUP(B1598,Table14[],3,0),"")</f>
        <v/>
      </c>
      <c r="D1598" s="4" t="str">
        <f>IFERROR(VLOOKUP(B1598,Table14[],2,0),"")</f>
        <v/>
      </c>
      <c r="E1598" s="4"/>
      <c r="H1598" s="41" t="str">
        <f>IFERROR(VLOOKUP(Table49[[#This Row],[ITEM CODE]],Table2[[Item Code]:[Master Name]],2,0),"")</f>
        <v/>
      </c>
      <c r="I1598" s="41"/>
      <c r="J1598" s="65" t="str">
        <f>IFERROR(VLOOKUP(Table49[[#This Row],[ITEM CODE]],Table2[[Item Code]:[Master Name]],3,0),"")</f>
        <v/>
      </c>
      <c r="K1598" s="1" t="str">
        <f>IFERROR(VLOOKUP(Table49[[#This Row],[ITEM CODE]],Table2[[Item Code]:[Master Name]],9,0),"")</f>
        <v/>
      </c>
      <c r="L1598" s="1" t="str">
        <f>IFERROR(VLOOKUP(Table49[[#This Row],[ITEM CODE]],Table2[[Item Code]:[Master Name]],8,0),"")</f>
        <v/>
      </c>
      <c r="M1598" s="41"/>
      <c r="N1598" s="66">
        <f>IFERROR(VLOOKUP(Table49[[#This Row],[ITEM CODE]],Table2[[#All],[Item Code]:[Unit Cost]],10,0),0)</f>
        <v>0</v>
      </c>
      <c r="O1598" s="134">
        <f>IFERROR(VLOOKUP(Table49[[#This Row],[ITEM CODE]],Table2[[#All],[Item Code]:[Unit Cost]],10,0),0)</f>
        <v>0</v>
      </c>
      <c r="P1598" s="56"/>
      <c r="Q1598" s="58"/>
      <c r="R1598" s="58">
        <f>Table49[[#This Row],[QUANTITY]]*Table49[[#This Row],[INV Prices]]</f>
        <v>0</v>
      </c>
      <c r="S1598" s="67"/>
      <c r="V1598" s="41"/>
      <c r="W1598" s="4" t="str">
        <f>IFERROR(VLOOKUP(Table49[[#This Row],[ITEM CODE]],Table2[[Item Code]:[Category ]],6,0),"")</f>
        <v/>
      </c>
      <c r="X1598" s="1" t="str">
        <f>IFERROR(VLOOKUP(Table49[[#This Row],[ITEM CODE]],Table2[[Item Code]:[Sub Category]],7,0),"")</f>
        <v/>
      </c>
      <c r="Y1598" s="68" t="str">
        <f>Table49[[#This Row],[PO Number]]&amp;COUNTIFS($E$5:E1598,E1598)</f>
        <v>0</v>
      </c>
    </row>
    <row r="1599" spans="1:25" ht="14.7" customHeight="1" x14ac:dyDescent="0.3">
      <c r="A1599" s="1" t="str">
        <f>IF(Table49[[#This Row],[ITEM NAME]]="","",ROW()-4)</f>
        <v/>
      </c>
      <c r="B1599" s="68"/>
      <c r="C1599" s="4" t="str">
        <f>IFERROR(VLOOKUP(B1599,Table14[],3,0),"")</f>
        <v/>
      </c>
      <c r="D1599" s="4" t="str">
        <f>IFERROR(VLOOKUP(B1599,Table14[],2,0),"")</f>
        <v/>
      </c>
      <c r="E1599" s="4"/>
      <c r="H1599" s="41" t="str">
        <f>IFERROR(VLOOKUP(Table49[[#This Row],[ITEM CODE]],Table2[[Item Code]:[Master Name]],2,0),"")</f>
        <v/>
      </c>
      <c r="I1599" s="41"/>
      <c r="J1599" s="65" t="str">
        <f>IFERROR(VLOOKUP(Table49[[#This Row],[ITEM CODE]],Table2[[Item Code]:[Master Name]],3,0),"")</f>
        <v/>
      </c>
      <c r="K1599" s="1" t="str">
        <f>IFERROR(VLOOKUP(Table49[[#This Row],[ITEM CODE]],Table2[[Item Code]:[Master Name]],9,0),"")</f>
        <v/>
      </c>
      <c r="L1599" s="1" t="str">
        <f>IFERROR(VLOOKUP(Table49[[#This Row],[ITEM CODE]],Table2[[Item Code]:[Master Name]],8,0),"")</f>
        <v/>
      </c>
      <c r="M1599" s="41"/>
      <c r="N1599" s="66">
        <f>IFERROR(VLOOKUP(Table49[[#This Row],[ITEM CODE]],Table2[[#All],[Item Code]:[Unit Cost]],10,0),0)</f>
        <v>0</v>
      </c>
      <c r="O1599" s="134">
        <f>IFERROR(VLOOKUP(Table49[[#This Row],[ITEM CODE]],Table2[[#All],[Item Code]:[Unit Cost]],10,0),0)</f>
        <v>0</v>
      </c>
      <c r="P1599" s="56"/>
      <c r="Q1599" s="58"/>
      <c r="R1599" s="58">
        <f>Table49[[#This Row],[QUANTITY]]*Table49[[#This Row],[INV Prices]]</f>
        <v>0</v>
      </c>
      <c r="S1599" s="67"/>
      <c r="V1599" s="41"/>
      <c r="W1599" s="4" t="str">
        <f>IFERROR(VLOOKUP(Table49[[#This Row],[ITEM CODE]],Table2[[Item Code]:[Category ]],6,0),"")</f>
        <v/>
      </c>
      <c r="X1599" s="1" t="str">
        <f>IFERROR(VLOOKUP(Table49[[#This Row],[ITEM CODE]],Table2[[Item Code]:[Sub Category]],7,0),"")</f>
        <v/>
      </c>
      <c r="Y1599" s="68" t="str">
        <f>Table49[[#This Row],[PO Number]]&amp;COUNTIFS($E$5:E1599,E1599)</f>
        <v>0</v>
      </c>
    </row>
    <row r="1600" spans="1:25" ht="14.7" customHeight="1" x14ac:dyDescent="0.3">
      <c r="A1600" s="1" t="str">
        <f>IF(Table49[[#This Row],[ITEM NAME]]="","",ROW()-4)</f>
        <v/>
      </c>
      <c r="B1600" s="68"/>
      <c r="C1600" s="4" t="str">
        <f>IFERROR(VLOOKUP(B1600,Table14[],3,0),"")</f>
        <v/>
      </c>
      <c r="D1600" s="4" t="str">
        <f>IFERROR(VLOOKUP(B1600,Table14[],2,0),"")</f>
        <v/>
      </c>
      <c r="E1600" s="4"/>
      <c r="H1600" s="41" t="str">
        <f>IFERROR(VLOOKUP(Table49[[#This Row],[ITEM CODE]],Table2[[Item Code]:[Master Name]],2,0),"")</f>
        <v/>
      </c>
      <c r="I1600" s="41"/>
      <c r="J1600" s="65" t="str">
        <f>IFERROR(VLOOKUP(Table49[[#This Row],[ITEM CODE]],Table2[[Item Code]:[Master Name]],3,0),"")</f>
        <v/>
      </c>
      <c r="K1600" s="1" t="str">
        <f>IFERROR(VLOOKUP(Table49[[#This Row],[ITEM CODE]],Table2[[Item Code]:[Master Name]],9,0),"")</f>
        <v/>
      </c>
      <c r="L1600" s="1" t="str">
        <f>IFERROR(VLOOKUP(Table49[[#This Row],[ITEM CODE]],Table2[[Item Code]:[Master Name]],8,0),"")</f>
        <v/>
      </c>
      <c r="M1600" s="41"/>
      <c r="N1600" s="66">
        <f>IFERROR(VLOOKUP(Table49[[#This Row],[ITEM CODE]],Table2[[#All],[Item Code]:[Unit Cost]],10,0),0)</f>
        <v>0</v>
      </c>
      <c r="O1600" s="134">
        <f>IFERROR(VLOOKUP(Table49[[#This Row],[ITEM CODE]],Table2[[#All],[Item Code]:[Unit Cost]],10,0),0)</f>
        <v>0</v>
      </c>
      <c r="P1600" s="56"/>
      <c r="Q1600" s="58"/>
      <c r="R1600" s="58">
        <f>Table49[[#This Row],[QUANTITY]]*Table49[[#This Row],[INV Prices]]</f>
        <v>0</v>
      </c>
      <c r="S1600" s="67"/>
      <c r="V1600" s="41"/>
      <c r="W1600" s="4" t="str">
        <f>IFERROR(VLOOKUP(Table49[[#This Row],[ITEM CODE]],Table2[[Item Code]:[Category ]],6,0),"")</f>
        <v/>
      </c>
      <c r="X1600" s="1" t="str">
        <f>IFERROR(VLOOKUP(Table49[[#This Row],[ITEM CODE]],Table2[[Item Code]:[Sub Category]],7,0),"")</f>
        <v/>
      </c>
      <c r="Y1600" s="68" t="str">
        <f>Table49[[#This Row],[PO Number]]&amp;COUNTIFS($E$5:E1600,E1600)</f>
        <v>0</v>
      </c>
    </row>
    <row r="1601" spans="1:25" ht="14.7" customHeight="1" x14ac:dyDescent="0.3">
      <c r="A1601" s="1" t="str">
        <f>IF(Table49[[#This Row],[ITEM NAME]]="","",ROW()-4)</f>
        <v/>
      </c>
      <c r="B1601" s="68"/>
      <c r="C1601" s="4" t="str">
        <f>IFERROR(VLOOKUP(B1601,Table14[],3,0),"")</f>
        <v/>
      </c>
      <c r="D1601" s="4" t="str">
        <f>IFERROR(VLOOKUP(B1601,Table14[],2,0),"")</f>
        <v/>
      </c>
      <c r="E1601" s="4"/>
      <c r="H1601" s="41" t="str">
        <f>IFERROR(VLOOKUP(Table49[[#This Row],[ITEM CODE]],Table2[[Item Code]:[Master Name]],2,0),"")</f>
        <v/>
      </c>
      <c r="I1601" s="41"/>
      <c r="J1601" s="65" t="str">
        <f>IFERROR(VLOOKUP(Table49[[#This Row],[ITEM CODE]],Table2[[Item Code]:[Master Name]],3,0),"")</f>
        <v/>
      </c>
      <c r="K1601" s="1" t="str">
        <f>IFERROR(VLOOKUP(Table49[[#This Row],[ITEM CODE]],Table2[[Item Code]:[Master Name]],9,0),"")</f>
        <v/>
      </c>
      <c r="L1601" s="1" t="str">
        <f>IFERROR(VLOOKUP(Table49[[#This Row],[ITEM CODE]],Table2[[Item Code]:[Master Name]],8,0),"")</f>
        <v/>
      </c>
      <c r="M1601" s="41"/>
      <c r="N1601" s="66">
        <f>IFERROR(VLOOKUP(Table49[[#This Row],[ITEM CODE]],Table2[[#All],[Item Code]:[Unit Cost]],10,0),0)</f>
        <v>0</v>
      </c>
      <c r="O1601" s="134">
        <f>IFERROR(VLOOKUP(Table49[[#This Row],[ITEM CODE]],Table2[[#All],[Item Code]:[Unit Cost]],10,0),0)</f>
        <v>0</v>
      </c>
      <c r="P1601" s="56"/>
      <c r="Q1601" s="58"/>
      <c r="R1601" s="58">
        <f>Table49[[#This Row],[QUANTITY]]*Table49[[#This Row],[INV Prices]]</f>
        <v>0</v>
      </c>
      <c r="S1601" s="67"/>
      <c r="V1601" s="41"/>
      <c r="W1601" s="4" t="str">
        <f>IFERROR(VLOOKUP(Table49[[#This Row],[ITEM CODE]],Table2[[Item Code]:[Category ]],6,0),"")</f>
        <v/>
      </c>
      <c r="X1601" s="1" t="str">
        <f>IFERROR(VLOOKUP(Table49[[#This Row],[ITEM CODE]],Table2[[Item Code]:[Sub Category]],7,0),"")</f>
        <v/>
      </c>
      <c r="Y1601" s="68" t="str">
        <f>Table49[[#This Row],[PO Number]]&amp;COUNTIFS($E$5:E1601,E1601)</f>
        <v>0</v>
      </c>
    </row>
    <row r="1602" spans="1:25" ht="14.7" customHeight="1" x14ac:dyDescent="0.3">
      <c r="A1602" s="1" t="str">
        <f>IF(Table49[[#This Row],[ITEM NAME]]="","",ROW()-4)</f>
        <v/>
      </c>
      <c r="B1602" s="68"/>
      <c r="C1602" s="4" t="str">
        <f>IFERROR(VLOOKUP(B1602,Table14[],3,0),"")</f>
        <v/>
      </c>
      <c r="D1602" s="4" t="str">
        <f>IFERROR(VLOOKUP(B1602,Table14[],2,0),"")</f>
        <v/>
      </c>
      <c r="E1602" s="4"/>
      <c r="H1602" s="41" t="str">
        <f>IFERROR(VLOOKUP(Table49[[#This Row],[ITEM CODE]],Table2[[Item Code]:[Master Name]],2,0),"")</f>
        <v/>
      </c>
      <c r="I1602" s="41"/>
      <c r="J1602" s="65" t="str">
        <f>IFERROR(VLOOKUP(Table49[[#This Row],[ITEM CODE]],Table2[[Item Code]:[Master Name]],3,0),"")</f>
        <v/>
      </c>
      <c r="K1602" s="1" t="str">
        <f>IFERROR(VLOOKUP(Table49[[#This Row],[ITEM CODE]],Table2[[Item Code]:[Master Name]],9,0),"")</f>
        <v/>
      </c>
      <c r="L1602" s="1" t="str">
        <f>IFERROR(VLOOKUP(Table49[[#This Row],[ITEM CODE]],Table2[[Item Code]:[Master Name]],8,0),"")</f>
        <v/>
      </c>
      <c r="M1602" s="41"/>
      <c r="N1602" s="66">
        <f>IFERROR(VLOOKUP(Table49[[#This Row],[ITEM CODE]],Table2[[#All],[Item Code]:[Unit Cost]],10,0),0)</f>
        <v>0</v>
      </c>
      <c r="O1602" s="134">
        <f>IFERROR(VLOOKUP(Table49[[#This Row],[ITEM CODE]],Table2[[#All],[Item Code]:[Unit Cost]],10,0),0)</f>
        <v>0</v>
      </c>
      <c r="P1602" s="56"/>
      <c r="Q1602" s="58"/>
      <c r="R1602" s="58">
        <f>Table49[[#This Row],[QUANTITY]]*Table49[[#This Row],[INV Prices]]</f>
        <v>0</v>
      </c>
      <c r="S1602" s="67"/>
      <c r="V1602" s="41"/>
      <c r="W1602" s="4" t="str">
        <f>IFERROR(VLOOKUP(Table49[[#This Row],[ITEM CODE]],Table2[[Item Code]:[Category ]],6,0),"")</f>
        <v/>
      </c>
      <c r="X1602" s="1" t="str">
        <f>IFERROR(VLOOKUP(Table49[[#This Row],[ITEM CODE]],Table2[[Item Code]:[Sub Category]],7,0),"")</f>
        <v/>
      </c>
      <c r="Y1602" s="68" t="str">
        <f>Table49[[#This Row],[PO Number]]&amp;COUNTIFS($E$5:E1602,E1602)</f>
        <v>0</v>
      </c>
    </row>
    <row r="1603" spans="1:25" ht="14.7" customHeight="1" x14ac:dyDescent="0.3">
      <c r="A1603" s="1" t="str">
        <f>IF(Table49[[#This Row],[ITEM NAME]]="","",ROW()-4)</f>
        <v/>
      </c>
      <c r="B1603" s="68"/>
      <c r="C1603" s="4" t="str">
        <f>IFERROR(VLOOKUP(B1603,Table14[],3,0),"")</f>
        <v/>
      </c>
      <c r="D1603" s="4" t="str">
        <f>IFERROR(VLOOKUP(B1603,Table14[],2,0),"")</f>
        <v/>
      </c>
      <c r="E1603" s="4"/>
      <c r="H1603" s="41" t="str">
        <f>IFERROR(VLOOKUP(Table49[[#This Row],[ITEM CODE]],Table2[[Item Code]:[Master Name]],2,0),"")</f>
        <v/>
      </c>
      <c r="I1603" s="41"/>
      <c r="J1603" s="65" t="str">
        <f>IFERROR(VLOOKUP(Table49[[#This Row],[ITEM CODE]],Table2[[Item Code]:[Master Name]],3,0),"")</f>
        <v/>
      </c>
      <c r="K1603" s="1" t="str">
        <f>IFERROR(VLOOKUP(Table49[[#This Row],[ITEM CODE]],Table2[[Item Code]:[Master Name]],9,0),"")</f>
        <v/>
      </c>
      <c r="L1603" s="1" t="str">
        <f>IFERROR(VLOOKUP(Table49[[#This Row],[ITEM CODE]],Table2[[Item Code]:[Master Name]],8,0),"")</f>
        <v/>
      </c>
      <c r="M1603" s="41"/>
      <c r="N1603" s="66">
        <f>IFERROR(VLOOKUP(Table49[[#This Row],[ITEM CODE]],Table2[[#All],[Item Code]:[Unit Cost]],10,0),0)</f>
        <v>0</v>
      </c>
      <c r="O1603" s="134">
        <f>IFERROR(VLOOKUP(Table49[[#This Row],[ITEM CODE]],Table2[[#All],[Item Code]:[Unit Cost]],10,0),0)</f>
        <v>0</v>
      </c>
      <c r="P1603" s="56"/>
      <c r="Q1603" s="58"/>
      <c r="R1603" s="58">
        <f>Table49[[#This Row],[QUANTITY]]*Table49[[#This Row],[INV Prices]]</f>
        <v>0</v>
      </c>
      <c r="S1603" s="67"/>
      <c r="V1603" s="41"/>
      <c r="W1603" s="4" t="str">
        <f>IFERROR(VLOOKUP(Table49[[#This Row],[ITEM CODE]],Table2[[Item Code]:[Category ]],6,0),"")</f>
        <v/>
      </c>
      <c r="X1603" s="1" t="str">
        <f>IFERROR(VLOOKUP(Table49[[#This Row],[ITEM CODE]],Table2[[Item Code]:[Sub Category]],7,0),"")</f>
        <v/>
      </c>
      <c r="Y1603" s="68" t="str">
        <f>Table49[[#This Row],[PO Number]]&amp;COUNTIFS($E$5:E1603,E1603)</f>
        <v>0</v>
      </c>
    </row>
    <row r="1604" spans="1:25" ht="14.7" customHeight="1" x14ac:dyDescent="0.3">
      <c r="A1604" s="1" t="str">
        <f>IF(Table49[[#This Row],[ITEM NAME]]="","",ROW()-4)</f>
        <v/>
      </c>
      <c r="B1604" s="68"/>
      <c r="C1604" s="4" t="str">
        <f>IFERROR(VLOOKUP(B1604,Table14[],3,0),"")</f>
        <v/>
      </c>
      <c r="D1604" s="4" t="str">
        <f>IFERROR(VLOOKUP(B1604,Table14[],2,0),"")</f>
        <v/>
      </c>
      <c r="E1604" s="4"/>
      <c r="H1604" s="41" t="str">
        <f>IFERROR(VLOOKUP(Table49[[#This Row],[ITEM CODE]],Table2[[Item Code]:[Master Name]],2,0),"")</f>
        <v/>
      </c>
      <c r="I1604" s="41"/>
      <c r="J1604" s="65" t="str">
        <f>IFERROR(VLOOKUP(Table49[[#This Row],[ITEM CODE]],Table2[[Item Code]:[Master Name]],3,0),"")</f>
        <v/>
      </c>
      <c r="K1604" s="1" t="str">
        <f>IFERROR(VLOOKUP(Table49[[#This Row],[ITEM CODE]],Table2[[Item Code]:[Master Name]],9,0),"")</f>
        <v/>
      </c>
      <c r="L1604" s="1" t="str">
        <f>IFERROR(VLOOKUP(Table49[[#This Row],[ITEM CODE]],Table2[[Item Code]:[Master Name]],8,0),"")</f>
        <v/>
      </c>
      <c r="M1604" s="41"/>
      <c r="N1604" s="66">
        <f>IFERROR(VLOOKUP(Table49[[#This Row],[ITEM CODE]],Table2[[#All],[Item Code]:[Unit Cost]],10,0),0)</f>
        <v>0</v>
      </c>
      <c r="O1604" s="134">
        <f>IFERROR(VLOOKUP(Table49[[#This Row],[ITEM CODE]],Table2[[#All],[Item Code]:[Unit Cost]],10,0),0)</f>
        <v>0</v>
      </c>
      <c r="P1604" s="56"/>
      <c r="Q1604" s="58"/>
      <c r="R1604" s="58">
        <f>Table49[[#This Row],[QUANTITY]]*Table49[[#This Row],[INV Prices]]</f>
        <v>0</v>
      </c>
      <c r="S1604" s="67"/>
      <c r="V1604" s="41"/>
      <c r="W1604" s="4" t="str">
        <f>IFERROR(VLOOKUP(Table49[[#This Row],[ITEM CODE]],Table2[[Item Code]:[Category ]],6,0),"")</f>
        <v/>
      </c>
      <c r="X1604" s="1" t="str">
        <f>IFERROR(VLOOKUP(Table49[[#This Row],[ITEM CODE]],Table2[[Item Code]:[Sub Category]],7,0),"")</f>
        <v/>
      </c>
      <c r="Y1604" s="68" t="str">
        <f>Table49[[#This Row],[PO Number]]&amp;COUNTIFS($E$5:E1604,E1604)</f>
        <v>0</v>
      </c>
    </row>
    <row r="1605" spans="1:25" ht="14.7" customHeight="1" x14ac:dyDescent="0.3">
      <c r="A1605" s="1" t="str">
        <f>IF(Table49[[#This Row],[ITEM NAME]]="","",ROW()-4)</f>
        <v/>
      </c>
      <c r="B1605" s="68"/>
      <c r="C1605" s="4" t="str">
        <f>IFERROR(VLOOKUP(B1605,Table14[],3,0),"")</f>
        <v/>
      </c>
      <c r="D1605" s="4" t="str">
        <f>IFERROR(VLOOKUP(B1605,Table14[],2,0),"")</f>
        <v/>
      </c>
      <c r="E1605" s="4"/>
      <c r="H1605" s="41" t="str">
        <f>IFERROR(VLOOKUP(Table49[[#This Row],[ITEM CODE]],Table2[[Item Code]:[Master Name]],2,0),"")</f>
        <v/>
      </c>
      <c r="I1605" s="41"/>
      <c r="J1605" s="65" t="str">
        <f>IFERROR(VLOOKUP(Table49[[#This Row],[ITEM CODE]],Table2[[Item Code]:[Master Name]],3,0),"")</f>
        <v/>
      </c>
      <c r="K1605" s="1" t="str">
        <f>IFERROR(VLOOKUP(Table49[[#This Row],[ITEM CODE]],Table2[[Item Code]:[Master Name]],9,0),"")</f>
        <v/>
      </c>
      <c r="L1605" s="1" t="str">
        <f>IFERROR(VLOOKUP(Table49[[#This Row],[ITEM CODE]],Table2[[Item Code]:[Master Name]],8,0),"")</f>
        <v/>
      </c>
      <c r="M1605" s="41"/>
      <c r="N1605" s="66">
        <f>IFERROR(VLOOKUP(Table49[[#This Row],[ITEM CODE]],Table2[[#All],[Item Code]:[Unit Cost]],10,0),0)</f>
        <v>0</v>
      </c>
      <c r="O1605" s="134">
        <f>IFERROR(VLOOKUP(Table49[[#This Row],[ITEM CODE]],Table2[[#All],[Item Code]:[Unit Cost]],10,0),0)</f>
        <v>0</v>
      </c>
      <c r="P1605" s="56"/>
      <c r="Q1605" s="58"/>
      <c r="R1605" s="58">
        <f>Table49[[#This Row],[QUANTITY]]*Table49[[#This Row],[INV Prices]]</f>
        <v>0</v>
      </c>
      <c r="S1605" s="67"/>
      <c r="V1605" s="41"/>
      <c r="W1605" s="4" t="str">
        <f>IFERROR(VLOOKUP(Table49[[#This Row],[ITEM CODE]],Table2[[Item Code]:[Category ]],6,0),"")</f>
        <v/>
      </c>
      <c r="X1605" s="1" t="str">
        <f>IFERROR(VLOOKUP(Table49[[#This Row],[ITEM CODE]],Table2[[Item Code]:[Sub Category]],7,0),"")</f>
        <v/>
      </c>
      <c r="Y1605" s="68" t="str">
        <f>Table49[[#This Row],[PO Number]]&amp;COUNTIFS($E$5:E1605,E1605)</f>
        <v>0</v>
      </c>
    </row>
    <row r="1606" spans="1:25" ht="14.7" customHeight="1" x14ac:dyDescent="0.3">
      <c r="A1606" s="1" t="str">
        <f>IF(Table49[[#This Row],[ITEM NAME]]="","",ROW()-4)</f>
        <v/>
      </c>
      <c r="B1606" s="68"/>
      <c r="C1606" s="4" t="str">
        <f>IFERROR(VLOOKUP(B1606,Table14[],3,0),"")</f>
        <v/>
      </c>
      <c r="D1606" s="4" t="str">
        <f>IFERROR(VLOOKUP(B1606,Table14[],2,0),"")</f>
        <v/>
      </c>
      <c r="E1606" s="4"/>
      <c r="H1606" s="41" t="str">
        <f>IFERROR(VLOOKUP(Table49[[#This Row],[ITEM CODE]],Table2[[Item Code]:[Master Name]],2,0),"")</f>
        <v/>
      </c>
      <c r="I1606" s="41"/>
      <c r="J1606" s="65" t="str">
        <f>IFERROR(VLOOKUP(Table49[[#This Row],[ITEM CODE]],Table2[[Item Code]:[Master Name]],3,0),"")</f>
        <v/>
      </c>
      <c r="K1606" s="1" t="str">
        <f>IFERROR(VLOOKUP(Table49[[#This Row],[ITEM CODE]],Table2[[Item Code]:[Master Name]],9,0),"")</f>
        <v/>
      </c>
      <c r="L1606" s="1" t="str">
        <f>IFERROR(VLOOKUP(Table49[[#This Row],[ITEM CODE]],Table2[[Item Code]:[Master Name]],8,0),"")</f>
        <v/>
      </c>
      <c r="M1606" s="41"/>
      <c r="N1606" s="66">
        <f>IFERROR(VLOOKUP(Table49[[#This Row],[ITEM CODE]],Table2[[#All],[Item Code]:[Unit Cost]],10,0),0)</f>
        <v>0</v>
      </c>
      <c r="O1606" s="134">
        <f>IFERROR(VLOOKUP(Table49[[#This Row],[ITEM CODE]],Table2[[#All],[Item Code]:[Unit Cost]],10,0),0)</f>
        <v>0</v>
      </c>
      <c r="P1606" s="56"/>
      <c r="Q1606" s="58"/>
      <c r="R1606" s="58">
        <f>Table49[[#This Row],[QUANTITY]]*Table49[[#This Row],[INV Prices]]</f>
        <v>0</v>
      </c>
      <c r="S1606" s="67"/>
      <c r="V1606" s="41"/>
      <c r="W1606" s="4" t="str">
        <f>IFERROR(VLOOKUP(Table49[[#This Row],[ITEM CODE]],Table2[[Item Code]:[Category ]],6,0),"")</f>
        <v/>
      </c>
      <c r="X1606" s="1" t="str">
        <f>IFERROR(VLOOKUP(Table49[[#This Row],[ITEM CODE]],Table2[[Item Code]:[Sub Category]],7,0),"")</f>
        <v/>
      </c>
      <c r="Y1606" s="68" t="str">
        <f>Table49[[#This Row],[PO Number]]&amp;COUNTIFS($E$5:E1606,E1606)</f>
        <v>0</v>
      </c>
    </row>
    <row r="1607" spans="1:25" ht="14.7" customHeight="1" x14ac:dyDescent="0.3">
      <c r="A1607" s="1" t="str">
        <f>IF(Table49[[#This Row],[ITEM NAME]]="","",ROW()-4)</f>
        <v/>
      </c>
      <c r="B1607" s="68"/>
      <c r="C1607" s="4" t="str">
        <f>IFERROR(VLOOKUP(B1607,Table14[],3,0),"")</f>
        <v/>
      </c>
      <c r="D1607" s="4" t="str">
        <f>IFERROR(VLOOKUP(B1607,Table14[],2,0),"")</f>
        <v/>
      </c>
      <c r="E1607" s="4"/>
      <c r="H1607" s="41" t="str">
        <f>IFERROR(VLOOKUP(Table49[[#This Row],[ITEM CODE]],Table2[[Item Code]:[Master Name]],2,0),"")</f>
        <v/>
      </c>
      <c r="I1607" s="41"/>
      <c r="J1607" s="65" t="str">
        <f>IFERROR(VLOOKUP(Table49[[#This Row],[ITEM CODE]],Table2[[Item Code]:[Master Name]],3,0),"")</f>
        <v/>
      </c>
      <c r="K1607" s="1" t="str">
        <f>IFERROR(VLOOKUP(Table49[[#This Row],[ITEM CODE]],Table2[[Item Code]:[Master Name]],9,0),"")</f>
        <v/>
      </c>
      <c r="L1607" s="1" t="str">
        <f>IFERROR(VLOOKUP(Table49[[#This Row],[ITEM CODE]],Table2[[Item Code]:[Master Name]],8,0),"")</f>
        <v/>
      </c>
      <c r="M1607" s="41"/>
      <c r="N1607" s="66">
        <f>IFERROR(VLOOKUP(Table49[[#This Row],[ITEM CODE]],Table2[[#All],[Item Code]:[Unit Cost]],10,0),0)</f>
        <v>0</v>
      </c>
      <c r="O1607" s="134">
        <f>IFERROR(VLOOKUP(Table49[[#This Row],[ITEM CODE]],Table2[[#All],[Item Code]:[Unit Cost]],10,0),0)</f>
        <v>0</v>
      </c>
      <c r="P1607" s="56"/>
      <c r="Q1607" s="58"/>
      <c r="R1607" s="58">
        <f>Table49[[#This Row],[QUANTITY]]*Table49[[#This Row],[INV Prices]]</f>
        <v>0</v>
      </c>
      <c r="S1607" s="67"/>
      <c r="V1607" s="41"/>
      <c r="W1607" s="4" t="str">
        <f>IFERROR(VLOOKUP(Table49[[#This Row],[ITEM CODE]],Table2[[Item Code]:[Category ]],6,0),"")</f>
        <v/>
      </c>
      <c r="X1607" s="1" t="str">
        <f>IFERROR(VLOOKUP(Table49[[#This Row],[ITEM CODE]],Table2[[Item Code]:[Sub Category]],7,0),"")</f>
        <v/>
      </c>
      <c r="Y1607" s="68" t="str">
        <f>Table49[[#This Row],[PO Number]]&amp;COUNTIFS($E$5:E1607,E1607)</f>
        <v>0</v>
      </c>
    </row>
    <row r="1608" spans="1:25" ht="14.7" customHeight="1" x14ac:dyDescent="0.3">
      <c r="A1608" s="1" t="str">
        <f>IF(Table49[[#This Row],[ITEM NAME]]="","",ROW()-4)</f>
        <v/>
      </c>
      <c r="B1608" s="68"/>
      <c r="C1608" s="4" t="str">
        <f>IFERROR(VLOOKUP(B1608,Table14[],3,0),"")</f>
        <v/>
      </c>
      <c r="D1608" s="4" t="str">
        <f>IFERROR(VLOOKUP(B1608,Table14[],2,0),"")</f>
        <v/>
      </c>
      <c r="E1608" s="4"/>
      <c r="H1608" s="41" t="str">
        <f>IFERROR(VLOOKUP(Table49[[#This Row],[ITEM CODE]],Table2[[Item Code]:[Master Name]],2,0),"")</f>
        <v/>
      </c>
      <c r="I1608" s="41"/>
      <c r="J1608" s="65" t="str">
        <f>IFERROR(VLOOKUP(Table49[[#This Row],[ITEM CODE]],Table2[[Item Code]:[Master Name]],3,0),"")</f>
        <v/>
      </c>
      <c r="K1608" s="1" t="str">
        <f>IFERROR(VLOOKUP(Table49[[#This Row],[ITEM CODE]],Table2[[Item Code]:[Master Name]],9,0),"")</f>
        <v/>
      </c>
      <c r="L1608" s="1" t="str">
        <f>IFERROR(VLOOKUP(Table49[[#This Row],[ITEM CODE]],Table2[[Item Code]:[Master Name]],8,0),"")</f>
        <v/>
      </c>
      <c r="M1608" s="41"/>
      <c r="N1608" s="66">
        <f>IFERROR(VLOOKUP(Table49[[#This Row],[ITEM CODE]],Table2[[#All],[Item Code]:[Unit Cost]],10,0),0)</f>
        <v>0</v>
      </c>
      <c r="O1608" s="134">
        <f>IFERROR(VLOOKUP(Table49[[#This Row],[ITEM CODE]],Table2[[#All],[Item Code]:[Unit Cost]],10,0),0)</f>
        <v>0</v>
      </c>
      <c r="P1608" s="56"/>
      <c r="Q1608" s="58"/>
      <c r="R1608" s="58">
        <f>Table49[[#This Row],[QUANTITY]]*Table49[[#This Row],[INV Prices]]</f>
        <v>0</v>
      </c>
      <c r="S1608" s="67"/>
      <c r="V1608" s="41"/>
      <c r="W1608" s="4" t="str">
        <f>IFERROR(VLOOKUP(Table49[[#This Row],[ITEM CODE]],Table2[[Item Code]:[Category ]],6,0),"")</f>
        <v/>
      </c>
      <c r="X1608" s="1" t="str">
        <f>IFERROR(VLOOKUP(Table49[[#This Row],[ITEM CODE]],Table2[[Item Code]:[Sub Category]],7,0),"")</f>
        <v/>
      </c>
      <c r="Y1608" s="68" t="str">
        <f>Table49[[#This Row],[PO Number]]&amp;COUNTIFS($E$5:E1608,E1608)</f>
        <v>0</v>
      </c>
    </row>
    <row r="1609" spans="1:25" ht="14.7" customHeight="1" x14ac:dyDescent="0.3">
      <c r="A1609" s="1" t="str">
        <f>IF(Table49[[#This Row],[ITEM NAME]]="","",ROW()-4)</f>
        <v/>
      </c>
      <c r="B1609" s="68"/>
      <c r="C1609" s="4" t="str">
        <f>IFERROR(VLOOKUP(B1609,Table14[],3,0),"")</f>
        <v/>
      </c>
      <c r="D1609" s="4" t="str">
        <f>IFERROR(VLOOKUP(B1609,Table14[],2,0),"")</f>
        <v/>
      </c>
      <c r="E1609" s="4"/>
      <c r="H1609" s="41" t="str">
        <f>IFERROR(VLOOKUP(Table49[[#This Row],[ITEM CODE]],Table2[[Item Code]:[Master Name]],2,0),"")</f>
        <v/>
      </c>
      <c r="I1609" s="41"/>
      <c r="J1609" s="65" t="str">
        <f>IFERROR(VLOOKUP(Table49[[#This Row],[ITEM CODE]],Table2[[Item Code]:[Master Name]],3,0),"")</f>
        <v/>
      </c>
      <c r="K1609" s="1" t="str">
        <f>IFERROR(VLOOKUP(Table49[[#This Row],[ITEM CODE]],Table2[[Item Code]:[Master Name]],9,0),"")</f>
        <v/>
      </c>
      <c r="L1609" s="1" t="str">
        <f>IFERROR(VLOOKUP(Table49[[#This Row],[ITEM CODE]],Table2[[Item Code]:[Master Name]],8,0),"")</f>
        <v/>
      </c>
      <c r="M1609" s="41"/>
      <c r="N1609" s="66">
        <f>IFERROR(VLOOKUP(Table49[[#This Row],[ITEM CODE]],Table2[[#All],[Item Code]:[Unit Cost]],10,0),0)</f>
        <v>0</v>
      </c>
      <c r="O1609" s="134">
        <f>IFERROR(VLOOKUP(Table49[[#This Row],[ITEM CODE]],Table2[[#All],[Item Code]:[Unit Cost]],10,0),0)</f>
        <v>0</v>
      </c>
      <c r="P1609" s="56"/>
      <c r="Q1609" s="58"/>
      <c r="R1609" s="58">
        <f>Table49[[#This Row],[QUANTITY]]*Table49[[#This Row],[INV Prices]]</f>
        <v>0</v>
      </c>
      <c r="S1609" s="67"/>
      <c r="V1609" s="41"/>
      <c r="W1609" s="4" t="str">
        <f>IFERROR(VLOOKUP(Table49[[#This Row],[ITEM CODE]],Table2[[Item Code]:[Category ]],6,0),"")</f>
        <v/>
      </c>
      <c r="X1609" s="1" t="str">
        <f>IFERROR(VLOOKUP(Table49[[#This Row],[ITEM CODE]],Table2[[Item Code]:[Sub Category]],7,0),"")</f>
        <v/>
      </c>
      <c r="Y1609" s="68" t="str">
        <f>Table49[[#This Row],[PO Number]]&amp;COUNTIFS($E$5:E1609,E1609)</f>
        <v>0</v>
      </c>
    </row>
    <row r="1610" spans="1:25" ht="14.7" customHeight="1" x14ac:dyDescent="0.3">
      <c r="A1610" s="1" t="str">
        <f>IF(Table49[[#This Row],[ITEM NAME]]="","",ROW()-4)</f>
        <v/>
      </c>
      <c r="B1610" s="68"/>
      <c r="C1610" s="4" t="str">
        <f>IFERROR(VLOOKUP(B1610,Table14[],3,0),"")</f>
        <v/>
      </c>
      <c r="D1610" s="4" t="str">
        <f>IFERROR(VLOOKUP(B1610,Table14[],2,0),"")</f>
        <v/>
      </c>
      <c r="E1610" s="4"/>
      <c r="H1610" s="41" t="str">
        <f>IFERROR(VLOOKUP(Table49[[#This Row],[ITEM CODE]],Table2[[Item Code]:[Master Name]],2,0),"")</f>
        <v/>
      </c>
      <c r="I1610" s="41"/>
      <c r="J1610" s="65" t="str">
        <f>IFERROR(VLOOKUP(Table49[[#This Row],[ITEM CODE]],Table2[[Item Code]:[Master Name]],3,0),"")</f>
        <v/>
      </c>
      <c r="K1610" s="1" t="str">
        <f>IFERROR(VLOOKUP(Table49[[#This Row],[ITEM CODE]],Table2[[Item Code]:[Master Name]],9,0),"")</f>
        <v/>
      </c>
      <c r="L1610" s="1" t="str">
        <f>IFERROR(VLOOKUP(Table49[[#This Row],[ITEM CODE]],Table2[[Item Code]:[Master Name]],8,0),"")</f>
        <v/>
      </c>
      <c r="M1610" s="41"/>
      <c r="N1610" s="66">
        <f>IFERROR(VLOOKUP(Table49[[#This Row],[ITEM CODE]],Table2[[#All],[Item Code]:[Unit Cost]],10,0),0)</f>
        <v>0</v>
      </c>
      <c r="O1610" s="134">
        <f>IFERROR(VLOOKUP(Table49[[#This Row],[ITEM CODE]],Table2[[#All],[Item Code]:[Unit Cost]],10,0),0)</f>
        <v>0</v>
      </c>
      <c r="P1610" s="56"/>
      <c r="Q1610" s="58"/>
      <c r="R1610" s="58">
        <f>Table49[[#This Row],[QUANTITY]]*Table49[[#This Row],[INV Prices]]</f>
        <v>0</v>
      </c>
      <c r="S1610" s="67"/>
      <c r="V1610" s="41"/>
      <c r="W1610" s="4" t="str">
        <f>IFERROR(VLOOKUP(Table49[[#This Row],[ITEM CODE]],Table2[[Item Code]:[Category ]],6,0),"")</f>
        <v/>
      </c>
      <c r="X1610" s="1" t="str">
        <f>IFERROR(VLOOKUP(Table49[[#This Row],[ITEM CODE]],Table2[[Item Code]:[Sub Category]],7,0),"")</f>
        <v/>
      </c>
      <c r="Y1610" s="68" t="str">
        <f>Table49[[#This Row],[PO Number]]&amp;COUNTIFS($E$5:E1610,E1610)</f>
        <v>0</v>
      </c>
    </row>
    <row r="1611" spans="1:25" ht="14.7" customHeight="1" x14ac:dyDescent="0.3">
      <c r="A1611" s="1" t="str">
        <f>IF(Table49[[#This Row],[ITEM NAME]]="","",ROW()-4)</f>
        <v/>
      </c>
      <c r="B1611" s="68"/>
      <c r="C1611" s="4" t="str">
        <f>IFERROR(VLOOKUP(B1611,Table14[],3,0),"")</f>
        <v/>
      </c>
      <c r="D1611" s="4" t="str">
        <f>IFERROR(VLOOKUP(B1611,Table14[],2,0),"")</f>
        <v/>
      </c>
      <c r="E1611" s="4"/>
      <c r="H1611" s="41" t="str">
        <f>IFERROR(VLOOKUP(Table49[[#This Row],[ITEM CODE]],Table2[[Item Code]:[Master Name]],2,0),"")</f>
        <v/>
      </c>
      <c r="I1611" s="41"/>
      <c r="J1611" s="65" t="str">
        <f>IFERROR(VLOOKUP(Table49[[#This Row],[ITEM CODE]],Table2[[Item Code]:[Master Name]],3,0),"")</f>
        <v/>
      </c>
      <c r="K1611" s="1" t="str">
        <f>IFERROR(VLOOKUP(Table49[[#This Row],[ITEM CODE]],Table2[[Item Code]:[Master Name]],9,0),"")</f>
        <v/>
      </c>
      <c r="L1611" s="1" t="str">
        <f>IFERROR(VLOOKUP(Table49[[#This Row],[ITEM CODE]],Table2[[Item Code]:[Master Name]],8,0),"")</f>
        <v/>
      </c>
      <c r="M1611" s="41"/>
      <c r="N1611" s="66">
        <f>IFERROR(VLOOKUP(Table49[[#This Row],[ITEM CODE]],Table2[[#All],[Item Code]:[Unit Cost]],10,0),0)</f>
        <v>0</v>
      </c>
      <c r="O1611" s="134">
        <f>IFERROR(VLOOKUP(Table49[[#This Row],[ITEM CODE]],Table2[[#All],[Item Code]:[Unit Cost]],10,0),0)</f>
        <v>0</v>
      </c>
      <c r="P1611" s="56"/>
      <c r="Q1611" s="58"/>
      <c r="R1611" s="58">
        <f>Table49[[#This Row],[QUANTITY]]*Table49[[#This Row],[INV Prices]]</f>
        <v>0</v>
      </c>
      <c r="S1611" s="67"/>
      <c r="V1611" s="41"/>
      <c r="W1611" s="4" t="str">
        <f>IFERROR(VLOOKUP(Table49[[#This Row],[ITEM CODE]],Table2[[Item Code]:[Category ]],6,0),"")</f>
        <v/>
      </c>
      <c r="X1611" s="1" t="str">
        <f>IFERROR(VLOOKUP(Table49[[#This Row],[ITEM CODE]],Table2[[Item Code]:[Sub Category]],7,0),"")</f>
        <v/>
      </c>
      <c r="Y1611" s="68" t="str">
        <f>Table49[[#This Row],[PO Number]]&amp;COUNTIFS($E$5:E1611,E1611)</f>
        <v>0</v>
      </c>
    </row>
    <row r="1612" spans="1:25" ht="14.7" customHeight="1" x14ac:dyDescent="0.3">
      <c r="A1612" s="1" t="str">
        <f>IF(Table49[[#This Row],[ITEM NAME]]="","",ROW()-4)</f>
        <v/>
      </c>
      <c r="B1612" s="68"/>
      <c r="C1612" s="4" t="str">
        <f>IFERROR(VLOOKUP(B1612,Table14[],3,0),"")</f>
        <v/>
      </c>
      <c r="D1612" s="4" t="str">
        <f>IFERROR(VLOOKUP(B1612,Table14[],2,0),"")</f>
        <v/>
      </c>
      <c r="E1612" s="4"/>
      <c r="H1612" s="41" t="str">
        <f>IFERROR(VLOOKUP(Table49[[#This Row],[ITEM CODE]],Table2[[Item Code]:[Master Name]],2,0),"")</f>
        <v/>
      </c>
      <c r="I1612" s="41"/>
      <c r="J1612" s="65" t="str">
        <f>IFERROR(VLOOKUP(Table49[[#This Row],[ITEM CODE]],Table2[[Item Code]:[Master Name]],3,0),"")</f>
        <v/>
      </c>
      <c r="K1612" s="1" t="str">
        <f>IFERROR(VLOOKUP(Table49[[#This Row],[ITEM CODE]],Table2[[Item Code]:[Master Name]],9,0),"")</f>
        <v/>
      </c>
      <c r="L1612" s="1" t="str">
        <f>IFERROR(VLOOKUP(Table49[[#This Row],[ITEM CODE]],Table2[[Item Code]:[Master Name]],8,0),"")</f>
        <v/>
      </c>
      <c r="M1612" s="41"/>
      <c r="N1612" s="66">
        <f>IFERROR(VLOOKUP(Table49[[#This Row],[ITEM CODE]],Table2[[#All],[Item Code]:[Unit Cost]],10,0),0)</f>
        <v>0</v>
      </c>
      <c r="O1612" s="134">
        <f>IFERROR(VLOOKUP(Table49[[#This Row],[ITEM CODE]],Table2[[#All],[Item Code]:[Unit Cost]],10,0),0)</f>
        <v>0</v>
      </c>
      <c r="P1612" s="56"/>
      <c r="Q1612" s="58"/>
      <c r="R1612" s="58">
        <f>Table49[[#This Row],[QUANTITY]]*Table49[[#This Row],[INV Prices]]</f>
        <v>0</v>
      </c>
      <c r="S1612" s="67"/>
      <c r="V1612" s="41"/>
      <c r="W1612" s="4" t="str">
        <f>IFERROR(VLOOKUP(Table49[[#This Row],[ITEM CODE]],Table2[[Item Code]:[Category ]],6,0),"")</f>
        <v/>
      </c>
      <c r="X1612" s="1" t="str">
        <f>IFERROR(VLOOKUP(Table49[[#This Row],[ITEM CODE]],Table2[[Item Code]:[Sub Category]],7,0),"")</f>
        <v/>
      </c>
      <c r="Y1612" s="68" t="str">
        <f>Table49[[#This Row],[PO Number]]&amp;COUNTIFS($E$5:E1612,E1612)</f>
        <v>0</v>
      </c>
    </row>
    <row r="1613" spans="1:25" ht="14.7" customHeight="1" x14ac:dyDescent="0.3">
      <c r="A1613" s="1" t="str">
        <f>IF(Table49[[#This Row],[ITEM NAME]]="","",ROW()-4)</f>
        <v/>
      </c>
      <c r="B1613" s="68"/>
      <c r="C1613" s="4" t="str">
        <f>IFERROR(VLOOKUP(B1613,Table14[],3,0),"")</f>
        <v/>
      </c>
      <c r="D1613" s="4" t="str">
        <f>IFERROR(VLOOKUP(B1613,Table14[],2,0),"")</f>
        <v/>
      </c>
      <c r="E1613" s="4"/>
      <c r="H1613" s="41" t="str">
        <f>IFERROR(VLOOKUP(Table49[[#This Row],[ITEM CODE]],Table2[[Item Code]:[Master Name]],2,0),"")</f>
        <v/>
      </c>
      <c r="I1613" s="41"/>
      <c r="J1613" s="65" t="str">
        <f>IFERROR(VLOOKUP(Table49[[#This Row],[ITEM CODE]],Table2[[Item Code]:[Master Name]],3,0),"")</f>
        <v/>
      </c>
      <c r="K1613" s="1" t="str">
        <f>IFERROR(VLOOKUP(Table49[[#This Row],[ITEM CODE]],Table2[[Item Code]:[Master Name]],9,0),"")</f>
        <v/>
      </c>
      <c r="L1613" s="1" t="str">
        <f>IFERROR(VLOOKUP(Table49[[#This Row],[ITEM CODE]],Table2[[Item Code]:[Master Name]],8,0),"")</f>
        <v/>
      </c>
      <c r="M1613" s="41"/>
      <c r="N1613" s="66">
        <f>IFERROR(VLOOKUP(Table49[[#This Row],[ITEM CODE]],Table2[[#All],[Item Code]:[Unit Cost]],10,0),0)</f>
        <v>0</v>
      </c>
      <c r="O1613" s="134">
        <f>IFERROR(VLOOKUP(Table49[[#This Row],[ITEM CODE]],Table2[[#All],[Item Code]:[Unit Cost]],10,0),0)</f>
        <v>0</v>
      </c>
      <c r="P1613" s="56"/>
      <c r="Q1613" s="58"/>
      <c r="R1613" s="58">
        <f>Table49[[#This Row],[QUANTITY]]*Table49[[#This Row],[INV Prices]]</f>
        <v>0</v>
      </c>
      <c r="S1613" s="67"/>
      <c r="V1613" s="41"/>
      <c r="W1613" s="4" t="str">
        <f>IFERROR(VLOOKUP(Table49[[#This Row],[ITEM CODE]],Table2[[Item Code]:[Category ]],6,0),"")</f>
        <v/>
      </c>
      <c r="X1613" s="1" t="str">
        <f>IFERROR(VLOOKUP(Table49[[#This Row],[ITEM CODE]],Table2[[Item Code]:[Sub Category]],7,0),"")</f>
        <v/>
      </c>
      <c r="Y1613" s="68" t="str">
        <f>Table49[[#This Row],[PO Number]]&amp;COUNTIFS($E$5:E1613,E1613)</f>
        <v>0</v>
      </c>
    </row>
    <row r="1614" spans="1:25" ht="14.7" customHeight="1" x14ac:dyDescent="0.3">
      <c r="A1614" s="1" t="str">
        <f>IF(Table49[[#This Row],[ITEM NAME]]="","",ROW()-4)</f>
        <v/>
      </c>
      <c r="B1614" s="68"/>
      <c r="C1614" s="4" t="str">
        <f>IFERROR(VLOOKUP(B1614,Table14[],3,0),"")</f>
        <v/>
      </c>
      <c r="D1614" s="4" t="str">
        <f>IFERROR(VLOOKUP(B1614,Table14[],2,0),"")</f>
        <v/>
      </c>
      <c r="E1614" s="4"/>
      <c r="H1614" s="41" t="str">
        <f>IFERROR(VLOOKUP(Table49[[#This Row],[ITEM CODE]],Table2[[Item Code]:[Master Name]],2,0),"")</f>
        <v/>
      </c>
      <c r="I1614" s="41"/>
      <c r="J1614" s="65" t="str">
        <f>IFERROR(VLOOKUP(Table49[[#This Row],[ITEM CODE]],Table2[[Item Code]:[Master Name]],3,0),"")</f>
        <v/>
      </c>
      <c r="K1614" s="1" t="str">
        <f>IFERROR(VLOOKUP(Table49[[#This Row],[ITEM CODE]],Table2[[Item Code]:[Master Name]],9,0),"")</f>
        <v/>
      </c>
      <c r="L1614" s="1" t="str">
        <f>IFERROR(VLOOKUP(Table49[[#This Row],[ITEM CODE]],Table2[[Item Code]:[Master Name]],8,0),"")</f>
        <v/>
      </c>
      <c r="M1614" s="41"/>
      <c r="N1614" s="66">
        <f>IFERROR(VLOOKUP(Table49[[#This Row],[ITEM CODE]],Table2[[#All],[Item Code]:[Unit Cost]],10,0),0)</f>
        <v>0</v>
      </c>
      <c r="O1614" s="134">
        <f>IFERROR(VLOOKUP(Table49[[#This Row],[ITEM CODE]],Table2[[#All],[Item Code]:[Unit Cost]],10,0),0)</f>
        <v>0</v>
      </c>
      <c r="P1614" s="56"/>
      <c r="Q1614" s="58"/>
      <c r="R1614" s="58">
        <f>Table49[[#This Row],[QUANTITY]]*Table49[[#This Row],[INV Prices]]</f>
        <v>0</v>
      </c>
      <c r="S1614" s="67"/>
      <c r="V1614" s="41"/>
      <c r="W1614" s="4" t="str">
        <f>IFERROR(VLOOKUP(Table49[[#This Row],[ITEM CODE]],Table2[[Item Code]:[Category ]],6,0),"")</f>
        <v/>
      </c>
      <c r="X1614" s="1" t="str">
        <f>IFERROR(VLOOKUP(Table49[[#This Row],[ITEM CODE]],Table2[[Item Code]:[Sub Category]],7,0),"")</f>
        <v/>
      </c>
      <c r="Y1614" s="68" t="str">
        <f>Table49[[#This Row],[PO Number]]&amp;COUNTIFS($E$5:E1614,E1614)</f>
        <v>0</v>
      </c>
    </row>
    <row r="1615" spans="1:25" ht="14.7" customHeight="1" x14ac:dyDescent="0.3">
      <c r="A1615" s="1" t="str">
        <f>IF(Table49[[#This Row],[ITEM NAME]]="","",ROW()-4)</f>
        <v/>
      </c>
      <c r="B1615" s="68"/>
      <c r="C1615" s="4" t="str">
        <f>IFERROR(VLOOKUP(B1615,Table14[],3,0),"")</f>
        <v/>
      </c>
      <c r="D1615" s="4" t="str">
        <f>IFERROR(VLOOKUP(B1615,Table14[],2,0),"")</f>
        <v/>
      </c>
      <c r="E1615" s="4"/>
      <c r="H1615" s="41" t="str">
        <f>IFERROR(VLOOKUP(Table49[[#This Row],[ITEM CODE]],Table2[[Item Code]:[Master Name]],2,0),"")</f>
        <v/>
      </c>
      <c r="I1615" s="41"/>
      <c r="J1615" s="65" t="str">
        <f>IFERROR(VLOOKUP(Table49[[#This Row],[ITEM CODE]],Table2[[Item Code]:[Master Name]],3,0),"")</f>
        <v/>
      </c>
      <c r="K1615" s="1" t="str">
        <f>IFERROR(VLOOKUP(Table49[[#This Row],[ITEM CODE]],Table2[[Item Code]:[Master Name]],9,0),"")</f>
        <v/>
      </c>
      <c r="L1615" s="1" t="str">
        <f>IFERROR(VLOOKUP(Table49[[#This Row],[ITEM CODE]],Table2[[Item Code]:[Master Name]],8,0),"")</f>
        <v/>
      </c>
      <c r="M1615" s="41"/>
      <c r="N1615" s="66">
        <f>IFERROR(VLOOKUP(Table49[[#This Row],[ITEM CODE]],Table2[[#All],[Item Code]:[Unit Cost]],10,0),0)</f>
        <v>0</v>
      </c>
      <c r="O1615" s="134">
        <f>IFERROR(VLOOKUP(Table49[[#This Row],[ITEM CODE]],Table2[[#All],[Item Code]:[Unit Cost]],10,0),0)</f>
        <v>0</v>
      </c>
      <c r="P1615" s="56"/>
      <c r="Q1615" s="58"/>
      <c r="R1615" s="58">
        <f>Table49[[#This Row],[QUANTITY]]*Table49[[#This Row],[INV Prices]]</f>
        <v>0</v>
      </c>
      <c r="S1615" s="67"/>
      <c r="V1615" s="41"/>
      <c r="W1615" s="4" t="str">
        <f>IFERROR(VLOOKUP(Table49[[#This Row],[ITEM CODE]],Table2[[Item Code]:[Category ]],6,0),"")</f>
        <v/>
      </c>
      <c r="X1615" s="1" t="str">
        <f>IFERROR(VLOOKUP(Table49[[#This Row],[ITEM CODE]],Table2[[Item Code]:[Sub Category]],7,0),"")</f>
        <v/>
      </c>
      <c r="Y1615" s="68" t="str">
        <f>Table49[[#This Row],[PO Number]]&amp;COUNTIFS($E$5:E1615,E1615)</f>
        <v>0</v>
      </c>
    </row>
    <row r="1616" spans="1:25" ht="14.7" customHeight="1" x14ac:dyDescent="0.3">
      <c r="A1616" s="1" t="str">
        <f>IF(Table49[[#This Row],[ITEM NAME]]="","",ROW()-4)</f>
        <v/>
      </c>
      <c r="B1616" s="68"/>
      <c r="C1616" s="4" t="str">
        <f>IFERROR(VLOOKUP(B1616,Table14[],3,0),"")</f>
        <v/>
      </c>
      <c r="D1616" s="4" t="str">
        <f>IFERROR(VLOOKUP(B1616,Table14[],2,0),"")</f>
        <v/>
      </c>
      <c r="E1616" s="4"/>
      <c r="H1616" s="41" t="str">
        <f>IFERROR(VLOOKUP(Table49[[#This Row],[ITEM CODE]],Table2[[Item Code]:[Master Name]],2,0),"")</f>
        <v/>
      </c>
      <c r="I1616" s="41"/>
      <c r="J1616" s="65" t="str">
        <f>IFERROR(VLOOKUP(Table49[[#This Row],[ITEM CODE]],Table2[[Item Code]:[Master Name]],3,0),"")</f>
        <v/>
      </c>
      <c r="K1616" s="1" t="str">
        <f>IFERROR(VLOOKUP(Table49[[#This Row],[ITEM CODE]],Table2[[Item Code]:[Master Name]],9,0),"")</f>
        <v/>
      </c>
      <c r="L1616" s="1" t="str">
        <f>IFERROR(VLOOKUP(Table49[[#This Row],[ITEM CODE]],Table2[[Item Code]:[Master Name]],8,0),"")</f>
        <v/>
      </c>
      <c r="M1616" s="41"/>
      <c r="N1616" s="66">
        <f>IFERROR(VLOOKUP(Table49[[#This Row],[ITEM CODE]],Table2[[#All],[Item Code]:[Unit Cost]],10,0),0)</f>
        <v>0</v>
      </c>
      <c r="O1616" s="134">
        <f>IFERROR(VLOOKUP(Table49[[#This Row],[ITEM CODE]],Table2[[#All],[Item Code]:[Unit Cost]],10,0),0)</f>
        <v>0</v>
      </c>
      <c r="P1616" s="56"/>
      <c r="Q1616" s="58"/>
      <c r="R1616" s="58">
        <f>Table49[[#This Row],[QUANTITY]]*Table49[[#This Row],[INV Prices]]</f>
        <v>0</v>
      </c>
      <c r="S1616" s="67"/>
      <c r="V1616" s="41"/>
      <c r="W1616" s="4" t="str">
        <f>IFERROR(VLOOKUP(Table49[[#This Row],[ITEM CODE]],Table2[[Item Code]:[Category ]],6,0),"")</f>
        <v/>
      </c>
      <c r="X1616" s="1" t="str">
        <f>IFERROR(VLOOKUP(Table49[[#This Row],[ITEM CODE]],Table2[[Item Code]:[Sub Category]],7,0),"")</f>
        <v/>
      </c>
      <c r="Y1616" s="68" t="str">
        <f>Table49[[#This Row],[PO Number]]&amp;COUNTIFS($E$5:E1616,E1616)</f>
        <v>0</v>
      </c>
    </row>
    <row r="1617" spans="1:25" ht="14.7" customHeight="1" x14ac:dyDescent="0.3">
      <c r="A1617" s="1" t="str">
        <f>IF(Table49[[#This Row],[ITEM NAME]]="","",ROW()-4)</f>
        <v/>
      </c>
      <c r="B1617" s="68"/>
      <c r="C1617" s="4" t="str">
        <f>IFERROR(VLOOKUP(B1617,Table14[],3,0),"")</f>
        <v/>
      </c>
      <c r="D1617" s="4" t="str">
        <f>IFERROR(VLOOKUP(B1617,Table14[],2,0),"")</f>
        <v/>
      </c>
      <c r="E1617" s="4"/>
      <c r="H1617" s="41" t="str">
        <f>IFERROR(VLOOKUP(Table49[[#This Row],[ITEM CODE]],Table2[[Item Code]:[Master Name]],2,0),"")</f>
        <v/>
      </c>
      <c r="I1617" s="41"/>
      <c r="J1617" s="65" t="str">
        <f>IFERROR(VLOOKUP(Table49[[#This Row],[ITEM CODE]],Table2[[Item Code]:[Master Name]],3,0),"")</f>
        <v/>
      </c>
      <c r="K1617" s="1" t="str">
        <f>IFERROR(VLOOKUP(Table49[[#This Row],[ITEM CODE]],Table2[[Item Code]:[Master Name]],9,0),"")</f>
        <v/>
      </c>
      <c r="L1617" s="1" t="str">
        <f>IFERROR(VLOOKUP(Table49[[#This Row],[ITEM CODE]],Table2[[Item Code]:[Master Name]],8,0),"")</f>
        <v/>
      </c>
      <c r="M1617" s="41"/>
      <c r="N1617" s="66">
        <f>IFERROR(VLOOKUP(Table49[[#This Row],[ITEM CODE]],Table2[[#All],[Item Code]:[Unit Cost]],10,0),0)</f>
        <v>0</v>
      </c>
      <c r="O1617" s="134">
        <f>IFERROR(VLOOKUP(Table49[[#This Row],[ITEM CODE]],Table2[[#All],[Item Code]:[Unit Cost]],10,0),0)</f>
        <v>0</v>
      </c>
      <c r="P1617" s="56"/>
      <c r="Q1617" s="58"/>
      <c r="R1617" s="58">
        <f>Table49[[#This Row],[QUANTITY]]*Table49[[#This Row],[INV Prices]]</f>
        <v>0</v>
      </c>
      <c r="S1617" s="67"/>
      <c r="V1617" s="41"/>
      <c r="W1617" s="4" t="str">
        <f>IFERROR(VLOOKUP(Table49[[#This Row],[ITEM CODE]],Table2[[Item Code]:[Category ]],6,0),"")</f>
        <v/>
      </c>
      <c r="X1617" s="1" t="str">
        <f>IFERROR(VLOOKUP(Table49[[#This Row],[ITEM CODE]],Table2[[Item Code]:[Sub Category]],7,0),"")</f>
        <v/>
      </c>
      <c r="Y1617" s="68" t="str">
        <f>Table49[[#This Row],[PO Number]]&amp;COUNTIFS($E$5:E1617,E1617)</f>
        <v>0</v>
      </c>
    </row>
    <row r="1618" spans="1:25" ht="14.7" customHeight="1" x14ac:dyDescent="0.3">
      <c r="A1618" s="1" t="str">
        <f>IF(Table49[[#This Row],[ITEM NAME]]="","",ROW()-4)</f>
        <v/>
      </c>
      <c r="B1618" s="68"/>
      <c r="C1618" s="4" t="str">
        <f>IFERROR(VLOOKUP(B1618,Table14[],3,0),"")</f>
        <v/>
      </c>
      <c r="D1618" s="4" t="str">
        <f>IFERROR(VLOOKUP(B1618,Table14[],2,0),"")</f>
        <v/>
      </c>
      <c r="E1618" s="4"/>
      <c r="H1618" s="41" t="str">
        <f>IFERROR(VLOOKUP(Table49[[#This Row],[ITEM CODE]],Table2[[Item Code]:[Master Name]],2,0),"")</f>
        <v/>
      </c>
      <c r="I1618" s="41"/>
      <c r="J1618" s="65" t="str">
        <f>IFERROR(VLOOKUP(Table49[[#This Row],[ITEM CODE]],Table2[[Item Code]:[Master Name]],3,0),"")</f>
        <v/>
      </c>
      <c r="K1618" s="1" t="str">
        <f>IFERROR(VLOOKUP(Table49[[#This Row],[ITEM CODE]],Table2[[Item Code]:[Master Name]],9,0),"")</f>
        <v/>
      </c>
      <c r="L1618" s="1" t="str">
        <f>IFERROR(VLOOKUP(Table49[[#This Row],[ITEM CODE]],Table2[[Item Code]:[Master Name]],8,0),"")</f>
        <v/>
      </c>
      <c r="M1618" s="41"/>
      <c r="N1618" s="66">
        <f>IFERROR(VLOOKUP(Table49[[#This Row],[ITEM CODE]],Table2[[#All],[Item Code]:[Unit Cost]],10,0),0)</f>
        <v>0</v>
      </c>
      <c r="O1618" s="134">
        <f>IFERROR(VLOOKUP(Table49[[#This Row],[ITEM CODE]],Table2[[#All],[Item Code]:[Unit Cost]],10,0),0)</f>
        <v>0</v>
      </c>
      <c r="P1618" s="56"/>
      <c r="Q1618" s="58"/>
      <c r="R1618" s="58">
        <f>Table49[[#This Row],[QUANTITY]]*Table49[[#This Row],[INV Prices]]</f>
        <v>0</v>
      </c>
      <c r="S1618" s="67"/>
      <c r="V1618" s="41"/>
      <c r="W1618" s="4" t="str">
        <f>IFERROR(VLOOKUP(Table49[[#This Row],[ITEM CODE]],Table2[[Item Code]:[Category ]],6,0),"")</f>
        <v/>
      </c>
      <c r="X1618" s="1" t="str">
        <f>IFERROR(VLOOKUP(Table49[[#This Row],[ITEM CODE]],Table2[[Item Code]:[Sub Category]],7,0),"")</f>
        <v/>
      </c>
      <c r="Y1618" s="68" t="str">
        <f>Table49[[#This Row],[PO Number]]&amp;COUNTIFS($E$5:E1618,E1618)</f>
        <v>0</v>
      </c>
    </row>
    <row r="1619" spans="1:25" ht="14.7" customHeight="1" x14ac:dyDescent="0.3">
      <c r="A1619" s="1" t="str">
        <f>IF(Table49[[#This Row],[ITEM NAME]]="","",ROW()-4)</f>
        <v/>
      </c>
      <c r="B1619" s="68"/>
      <c r="C1619" s="4" t="str">
        <f>IFERROR(VLOOKUP(B1619,Table14[],3,0),"")</f>
        <v/>
      </c>
      <c r="D1619" s="4" t="str">
        <f>IFERROR(VLOOKUP(B1619,Table14[],2,0),"")</f>
        <v/>
      </c>
      <c r="E1619" s="4"/>
      <c r="H1619" s="41" t="str">
        <f>IFERROR(VLOOKUP(Table49[[#This Row],[ITEM CODE]],Table2[[Item Code]:[Master Name]],2,0),"")</f>
        <v/>
      </c>
      <c r="I1619" s="41"/>
      <c r="J1619" s="65" t="str">
        <f>IFERROR(VLOOKUP(Table49[[#This Row],[ITEM CODE]],Table2[[Item Code]:[Master Name]],3,0),"")</f>
        <v/>
      </c>
      <c r="K1619" s="1" t="str">
        <f>IFERROR(VLOOKUP(Table49[[#This Row],[ITEM CODE]],Table2[[Item Code]:[Master Name]],9,0),"")</f>
        <v/>
      </c>
      <c r="L1619" s="1" t="str">
        <f>IFERROR(VLOOKUP(Table49[[#This Row],[ITEM CODE]],Table2[[Item Code]:[Master Name]],8,0),"")</f>
        <v/>
      </c>
      <c r="M1619" s="41"/>
      <c r="N1619" s="66">
        <f>IFERROR(VLOOKUP(Table49[[#This Row],[ITEM CODE]],Table2[[#All],[Item Code]:[Unit Cost]],10,0),0)</f>
        <v>0</v>
      </c>
      <c r="O1619" s="134">
        <f>IFERROR(VLOOKUP(Table49[[#This Row],[ITEM CODE]],Table2[[#All],[Item Code]:[Unit Cost]],10,0),0)</f>
        <v>0</v>
      </c>
      <c r="P1619" s="56"/>
      <c r="Q1619" s="58"/>
      <c r="R1619" s="58">
        <f>Table49[[#This Row],[QUANTITY]]*Table49[[#This Row],[INV Prices]]</f>
        <v>0</v>
      </c>
      <c r="S1619" s="67"/>
      <c r="V1619" s="41"/>
      <c r="W1619" s="4" t="str">
        <f>IFERROR(VLOOKUP(Table49[[#This Row],[ITEM CODE]],Table2[[Item Code]:[Category ]],6,0),"")</f>
        <v/>
      </c>
      <c r="X1619" s="1" t="str">
        <f>IFERROR(VLOOKUP(Table49[[#This Row],[ITEM CODE]],Table2[[Item Code]:[Sub Category]],7,0),"")</f>
        <v/>
      </c>
      <c r="Y1619" s="68" t="str">
        <f>Table49[[#This Row],[PO Number]]&amp;COUNTIFS($E$5:E1619,E1619)</f>
        <v>0</v>
      </c>
    </row>
    <row r="1620" spans="1:25" ht="14.7" customHeight="1" x14ac:dyDescent="0.3">
      <c r="A1620" s="1" t="str">
        <f>IF(Table49[[#This Row],[ITEM NAME]]="","",ROW()-4)</f>
        <v/>
      </c>
      <c r="B1620" s="68"/>
      <c r="C1620" s="4" t="str">
        <f>IFERROR(VLOOKUP(B1620,Table14[],3,0),"")</f>
        <v/>
      </c>
      <c r="D1620" s="4" t="str">
        <f>IFERROR(VLOOKUP(B1620,Table14[],2,0),"")</f>
        <v/>
      </c>
      <c r="E1620" s="4"/>
      <c r="H1620" s="41" t="str">
        <f>IFERROR(VLOOKUP(Table49[[#This Row],[ITEM CODE]],Table2[[Item Code]:[Master Name]],2,0),"")</f>
        <v/>
      </c>
      <c r="I1620" s="41"/>
      <c r="J1620" s="65" t="str">
        <f>IFERROR(VLOOKUP(Table49[[#This Row],[ITEM CODE]],Table2[[Item Code]:[Master Name]],3,0),"")</f>
        <v/>
      </c>
      <c r="K1620" s="1" t="str">
        <f>IFERROR(VLOOKUP(Table49[[#This Row],[ITEM CODE]],Table2[[Item Code]:[Master Name]],9,0),"")</f>
        <v/>
      </c>
      <c r="L1620" s="1" t="str">
        <f>IFERROR(VLOOKUP(Table49[[#This Row],[ITEM CODE]],Table2[[Item Code]:[Master Name]],8,0),"")</f>
        <v/>
      </c>
      <c r="M1620" s="41"/>
      <c r="N1620" s="66">
        <f>IFERROR(VLOOKUP(Table49[[#This Row],[ITEM CODE]],Table2[[#All],[Item Code]:[Unit Cost]],10,0),0)</f>
        <v>0</v>
      </c>
      <c r="O1620" s="134">
        <f>IFERROR(VLOOKUP(Table49[[#This Row],[ITEM CODE]],Table2[[#All],[Item Code]:[Unit Cost]],10,0),0)</f>
        <v>0</v>
      </c>
      <c r="P1620" s="56"/>
      <c r="Q1620" s="58"/>
      <c r="R1620" s="58">
        <f>Table49[[#This Row],[QUANTITY]]*Table49[[#This Row],[INV Prices]]</f>
        <v>0</v>
      </c>
      <c r="S1620" s="67"/>
      <c r="V1620" s="41"/>
      <c r="W1620" s="4" t="str">
        <f>IFERROR(VLOOKUP(Table49[[#This Row],[ITEM CODE]],Table2[[Item Code]:[Category ]],6,0),"")</f>
        <v/>
      </c>
      <c r="X1620" s="1" t="str">
        <f>IFERROR(VLOOKUP(Table49[[#This Row],[ITEM CODE]],Table2[[Item Code]:[Sub Category]],7,0),"")</f>
        <v/>
      </c>
      <c r="Y1620" s="68" t="str">
        <f>Table49[[#This Row],[PO Number]]&amp;COUNTIFS($E$5:E1620,E1620)</f>
        <v>0</v>
      </c>
    </row>
    <row r="1621" spans="1:25" ht="14.7" customHeight="1" x14ac:dyDescent="0.3">
      <c r="A1621" s="1" t="str">
        <f>IF(Table49[[#This Row],[ITEM NAME]]="","",ROW()-4)</f>
        <v/>
      </c>
      <c r="B1621" s="68"/>
      <c r="C1621" s="4" t="str">
        <f>IFERROR(VLOOKUP(B1621,Table14[],3,0),"")</f>
        <v/>
      </c>
      <c r="D1621" s="4" t="str">
        <f>IFERROR(VLOOKUP(B1621,Table14[],2,0),"")</f>
        <v/>
      </c>
      <c r="E1621" s="4"/>
      <c r="H1621" s="41" t="str">
        <f>IFERROR(VLOOKUP(Table49[[#This Row],[ITEM CODE]],Table2[[Item Code]:[Master Name]],2,0),"")</f>
        <v/>
      </c>
      <c r="I1621" s="41"/>
      <c r="J1621" s="65" t="str">
        <f>IFERROR(VLOOKUP(Table49[[#This Row],[ITEM CODE]],Table2[[Item Code]:[Master Name]],3,0),"")</f>
        <v/>
      </c>
      <c r="K1621" s="1" t="str">
        <f>IFERROR(VLOOKUP(Table49[[#This Row],[ITEM CODE]],Table2[[Item Code]:[Master Name]],9,0),"")</f>
        <v/>
      </c>
      <c r="L1621" s="1" t="str">
        <f>IFERROR(VLOOKUP(Table49[[#This Row],[ITEM CODE]],Table2[[Item Code]:[Master Name]],8,0),"")</f>
        <v/>
      </c>
      <c r="M1621" s="41"/>
      <c r="N1621" s="66">
        <f>IFERROR(VLOOKUP(Table49[[#This Row],[ITEM CODE]],Table2[[#All],[Item Code]:[Unit Cost]],10,0),0)</f>
        <v>0</v>
      </c>
      <c r="O1621" s="134">
        <f>IFERROR(VLOOKUP(Table49[[#This Row],[ITEM CODE]],Table2[[#All],[Item Code]:[Unit Cost]],10,0),0)</f>
        <v>0</v>
      </c>
      <c r="P1621" s="56"/>
      <c r="Q1621" s="58"/>
      <c r="R1621" s="58">
        <f>Table49[[#This Row],[QUANTITY]]*Table49[[#This Row],[INV Prices]]</f>
        <v>0</v>
      </c>
      <c r="S1621" s="67"/>
      <c r="V1621" s="41"/>
      <c r="W1621" s="4" t="str">
        <f>IFERROR(VLOOKUP(Table49[[#This Row],[ITEM CODE]],Table2[[Item Code]:[Category ]],6,0),"")</f>
        <v/>
      </c>
      <c r="X1621" s="1" t="str">
        <f>IFERROR(VLOOKUP(Table49[[#This Row],[ITEM CODE]],Table2[[Item Code]:[Sub Category]],7,0),"")</f>
        <v/>
      </c>
      <c r="Y1621" s="68" t="str">
        <f>Table49[[#This Row],[PO Number]]&amp;COUNTIFS($E$5:E1621,E1621)</f>
        <v>0</v>
      </c>
    </row>
    <row r="1622" spans="1:25" ht="14.7" customHeight="1" x14ac:dyDescent="0.3">
      <c r="A1622" s="1" t="str">
        <f>IF(Table49[[#This Row],[ITEM NAME]]="","",ROW()-4)</f>
        <v/>
      </c>
      <c r="B1622" s="68"/>
      <c r="C1622" s="4" t="str">
        <f>IFERROR(VLOOKUP(B1622,Table14[],3,0),"")</f>
        <v/>
      </c>
      <c r="D1622" s="4" t="str">
        <f>IFERROR(VLOOKUP(B1622,Table14[],2,0),"")</f>
        <v/>
      </c>
      <c r="E1622" s="4"/>
      <c r="H1622" s="41" t="str">
        <f>IFERROR(VLOOKUP(Table49[[#This Row],[ITEM CODE]],Table2[[Item Code]:[Master Name]],2,0),"")</f>
        <v/>
      </c>
      <c r="I1622" s="41"/>
      <c r="J1622" s="65" t="str">
        <f>IFERROR(VLOOKUP(Table49[[#This Row],[ITEM CODE]],Table2[[Item Code]:[Master Name]],3,0),"")</f>
        <v/>
      </c>
      <c r="K1622" s="1" t="str">
        <f>IFERROR(VLOOKUP(Table49[[#This Row],[ITEM CODE]],Table2[[Item Code]:[Master Name]],9,0),"")</f>
        <v/>
      </c>
      <c r="L1622" s="1" t="str">
        <f>IFERROR(VLOOKUP(Table49[[#This Row],[ITEM CODE]],Table2[[Item Code]:[Master Name]],8,0),"")</f>
        <v/>
      </c>
      <c r="M1622" s="41"/>
      <c r="N1622" s="66">
        <f>IFERROR(VLOOKUP(Table49[[#This Row],[ITEM CODE]],Table2[[#All],[Item Code]:[Unit Cost]],10,0),0)</f>
        <v>0</v>
      </c>
      <c r="O1622" s="134">
        <f>IFERROR(VLOOKUP(Table49[[#This Row],[ITEM CODE]],Table2[[#All],[Item Code]:[Unit Cost]],10,0),0)</f>
        <v>0</v>
      </c>
      <c r="P1622" s="56"/>
      <c r="Q1622" s="58"/>
      <c r="R1622" s="58">
        <f>Table49[[#This Row],[QUANTITY]]*Table49[[#This Row],[INV Prices]]</f>
        <v>0</v>
      </c>
      <c r="S1622" s="67"/>
      <c r="V1622" s="41"/>
      <c r="W1622" s="4" t="str">
        <f>IFERROR(VLOOKUP(Table49[[#This Row],[ITEM CODE]],Table2[[Item Code]:[Category ]],6,0),"")</f>
        <v/>
      </c>
      <c r="X1622" s="1" t="str">
        <f>IFERROR(VLOOKUP(Table49[[#This Row],[ITEM CODE]],Table2[[Item Code]:[Sub Category]],7,0),"")</f>
        <v/>
      </c>
      <c r="Y1622" s="68" t="str">
        <f>Table49[[#This Row],[PO Number]]&amp;COUNTIFS($E$5:E1622,E1622)</f>
        <v>0</v>
      </c>
    </row>
    <row r="1623" spans="1:25" ht="14.7" customHeight="1" x14ac:dyDescent="0.3">
      <c r="A1623" s="1" t="str">
        <f>IF(Table49[[#This Row],[ITEM NAME]]="","",ROW()-4)</f>
        <v/>
      </c>
      <c r="B1623" s="68"/>
      <c r="C1623" s="4" t="str">
        <f>IFERROR(VLOOKUP(B1623,Table14[],3,0),"")</f>
        <v/>
      </c>
      <c r="D1623" s="4" t="str">
        <f>IFERROR(VLOOKUP(B1623,Table14[],2,0),"")</f>
        <v/>
      </c>
      <c r="E1623" s="4"/>
      <c r="H1623" s="41" t="str">
        <f>IFERROR(VLOOKUP(Table49[[#This Row],[ITEM CODE]],Table2[[Item Code]:[Master Name]],2,0),"")</f>
        <v/>
      </c>
      <c r="I1623" s="41"/>
      <c r="J1623" s="65" t="str">
        <f>IFERROR(VLOOKUP(Table49[[#This Row],[ITEM CODE]],Table2[[Item Code]:[Master Name]],3,0),"")</f>
        <v/>
      </c>
      <c r="K1623" s="1" t="str">
        <f>IFERROR(VLOOKUP(Table49[[#This Row],[ITEM CODE]],Table2[[Item Code]:[Master Name]],9,0),"")</f>
        <v/>
      </c>
      <c r="L1623" s="1" t="str">
        <f>IFERROR(VLOOKUP(Table49[[#This Row],[ITEM CODE]],Table2[[Item Code]:[Master Name]],8,0),"")</f>
        <v/>
      </c>
      <c r="M1623" s="41"/>
      <c r="N1623" s="66">
        <f>IFERROR(VLOOKUP(Table49[[#This Row],[ITEM CODE]],Table2[[#All],[Item Code]:[Unit Cost]],10,0),0)</f>
        <v>0</v>
      </c>
      <c r="O1623" s="134">
        <f>IFERROR(VLOOKUP(Table49[[#This Row],[ITEM CODE]],Table2[[#All],[Item Code]:[Unit Cost]],10,0),0)</f>
        <v>0</v>
      </c>
      <c r="P1623" s="56"/>
      <c r="Q1623" s="58"/>
      <c r="R1623" s="58">
        <f>Table49[[#This Row],[QUANTITY]]*Table49[[#This Row],[INV Prices]]</f>
        <v>0</v>
      </c>
      <c r="S1623" s="67"/>
      <c r="V1623" s="41"/>
      <c r="W1623" s="4" t="str">
        <f>IFERROR(VLOOKUP(Table49[[#This Row],[ITEM CODE]],Table2[[Item Code]:[Category ]],6,0),"")</f>
        <v/>
      </c>
      <c r="X1623" s="1" t="str">
        <f>IFERROR(VLOOKUP(Table49[[#This Row],[ITEM CODE]],Table2[[Item Code]:[Sub Category]],7,0),"")</f>
        <v/>
      </c>
      <c r="Y1623" s="68" t="str">
        <f>Table49[[#This Row],[PO Number]]&amp;COUNTIFS($E$5:E1623,E1623)</f>
        <v>0</v>
      </c>
    </row>
    <row r="1624" spans="1:25" ht="14.7" customHeight="1" x14ac:dyDescent="0.3">
      <c r="A1624" s="1" t="str">
        <f>IF(Table49[[#This Row],[ITEM NAME]]="","",ROW()-4)</f>
        <v/>
      </c>
      <c r="B1624" s="68"/>
      <c r="C1624" s="4" t="str">
        <f>IFERROR(VLOOKUP(B1624,Table14[],3,0),"")</f>
        <v/>
      </c>
      <c r="D1624" s="4" t="str">
        <f>IFERROR(VLOOKUP(B1624,Table14[],2,0),"")</f>
        <v/>
      </c>
      <c r="E1624" s="4"/>
      <c r="H1624" s="41" t="str">
        <f>IFERROR(VLOOKUP(Table49[[#This Row],[ITEM CODE]],Table2[[Item Code]:[Master Name]],2,0),"")</f>
        <v/>
      </c>
      <c r="I1624" s="41"/>
      <c r="J1624" s="65" t="str">
        <f>IFERROR(VLOOKUP(Table49[[#This Row],[ITEM CODE]],Table2[[Item Code]:[Master Name]],3,0),"")</f>
        <v/>
      </c>
      <c r="K1624" s="1" t="str">
        <f>IFERROR(VLOOKUP(Table49[[#This Row],[ITEM CODE]],Table2[[Item Code]:[Master Name]],9,0),"")</f>
        <v/>
      </c>
      <c r="L1624" s="1" t="str">
        <f>IFERROR(VLOOKUP(Table49[[#This Row],[ITEM CODE]],Table2[[Item Code]:[Master Name]],8,0),"")</f>
        <v/>
      </c>
      <c r="M1624" s="41"/>
      <c r="N1624" s="66">
        <f>IFERROR(VLOOKUP(Table49[[#This Row],[ITEM CODE]],Table2[[#All],[Item Code]:[Unit Cost]],10,0),0)</f>
        <v>0</v>
      </c>
      <c r="O1624" s="134">
        <f>IFERROR(VLOOKUP(Table49[[#This Row],[ITEM CODE]],Table2[[#All],[Item Code]:[Unit Cost]],10,0),0)</f>
        <v>0</v>
      </c>
      <c r="P1624" s="56"/>
      <c r="Q1624" s="58"/>
      <c r="R1624" s="58">
        <f>Table49[[#This Row],[QUANTITY]]*Table49[[#This Row],[INV Prices]]</f>
        <v>0</v>
      </c>
      <c r="S1624" s="67"/>
      <c r="V1624" s="41"/>
      <c r="W1624" s="4" t="str">
        <f>IFERROR(VLOOKUP(Table49[[#This Row],[ITEM CODE]],Table2[[Item Code]:[Category ]],6,0),"")</f>
        <v/>
      </c>
      <c r="X1624" s="1" t="str">
        <f>IFERROR(VLOOKUP(Table49[[#This Row],[ITEM CODE]],Table2[[Item Code]:[Sub Category]],7,0),"")</f>
        <v/>
      </c>
      <c r="Y1624" s="68" t="str">
        <f>Table49[[#This Row],[PO Number]]&amp;COUNTIFS($E$5:E1624,E1624)</f>
        <v>0</v>
      </c>
    </row>
    <row r="1625" spans="1:25" ht="14.7" customHeight="1" x14ac:dyDescent="0.3">
      <c r="A1625" s="1" t="str">
        <f>IF(Table49[[#This Row],[ITEM NAME]]="","",ROW()-4)</f>
        <v/>
      </c>
      <c r="B1625" s="68"/>
      <c r="C1625" s="4" t="str">
        <f>IFERROR(VLOOKUP(B1625,Table14[],3,0),"")</f>
        <v/>
      </c>
      <c r="D1625" s="4" t="str">
        <f>IFERROR(VLOOKUP(B1625,Table14[],2,0),"")</f>
        <v/>
      </c>
      <c r="E1625" s="4"/>
      <c r="H1625" s="41" t="str">
        <f>IFERROR(VLOOKUP(Table49[[#This Row],[ITEM CODE]],Table2[[Item Code]:[Master Name]],2,0),"")</f>
        <v/>
      </c>
      <c r="I1625" s="41"/>
      <c r="J1625" s="65" t="str">
        <f>IFERROR(VLOOKUP(Table49[[#This Row],[ITEM CODE]],Table2[[Item Code]:[Master Name]],3,0),"")</f>
        <v/>
      </c>
      <c r="K1625" s="1" t="str">
        <f>IFERROR(VLOOKUP(Table49[[#This Row],[ITEM CODE]],Table2[[Item Code]:[Master Name]],9,0),"")</f>
        <v/>
      </c>
      <c r="L1625" s="1" t="str">
        <f>IFERROR(VLOOKUP(Table49[[#This Row],[ITEM CODE]],Table2[[Item Code]:[Master Name]],8,0),"")</f>
        <v/>
      </c>
      <c r="M1625" s="41"/>
      <c r="N1625" s="66">
        <f>IFERROR(VLOOKUP(Table49[[#This Row],[ITEM CODE]],Table2[[#All],[Item Code]:[Unit Cost]],10,0),0)</f>
        <v>0</v>
      </c>
      <c r="O1625" s="134">
        <f>IFERROR(VLOOKUP(Table49[[#This Row],[ITEM CODE]],Table2[[#All],[Item Code]:[Unit Cost]],10,0),0)</f>
        <v>0</v>
      </c>
      <c r="P1625" s="56"/>
      <c r="Q1625" s="58"/>
      <c r="R1625" s="58">
        <f>Table49[[#This Row],[QUANTITY]]*Table49[[#This Row],[INV Prices]]</f>
        <v>0</v>
      </c>
      <c r="S1625" s="67"/>
      <c r="V1625" s="41"/>
      <c r="W1625" s="4" t="str">
        <f>IFERROR(VLOOKUP(Table49[[#This Row],[ITEM CODE]],Table2[[Item Code]:[Category ]],6,0),"")</f>
        <v/>
      </c>
      <c r="X1625" s="1" t="str">
        <f>IFERROR(VLOOKUP(Table49[[#This Row],[ITEM CODE]],Table2[[Item Code]:[Sub Category]],7,0),"")</f>
        <v/>
      </c>
      <c r="Y1625" s="68" t="str">
        <f>Table49[[#This Row],[PO Number]]&amp;COUNTIFS($E$5:E1625,E1625)</f>
        <v>0</v>
      </c>
    </row>
    <row r="1626" spans="1:25" ht="14.7" customHeight="1" x14ac:dyDescent="0.3">
      <c r="A1626" s="1" t="str">
        <f>IF(Table49[[#This Row],[ITEM NAME]]="","",ROW()-4)</f>
        <v/>
      </c>
      <c r="B1626" s="68"/>
      <c r="C1626" s="4" t="str">
        <f>IFERROR(VLOOKUP(B1626,Table14[],3,0),"")</f>
        <v/>
      </c>
      <c r="D1626" s="4" t="str">
        <f>IFERROR(VLOOKUP(B1626,Table14[],2,0),"")</f>
        <v/>
      </c>
      <c r="E1626" s="4"/>
      <c r="H1626" s="41" t="str">
        <f>IFERROR(VLOOKUP(Table49[[#This Row],[ITEM CODE]],Table2[[Item Code]:[Master Name]],2,0),"")</f>
        <v/>
      </c>
      <c r="I1626" s="41"/>
      <c r="J1626" s="65" t="str">
        <f>IFERROR(VLOOKUP(Table49[[#This Row],[ITEM CODE]],Table2[[Item Code]:[Master Name]],3,0),"")</f>
        <v/>
      </c>
      <c r="K1626" s="1" t="str">
        <f>IFERROR(VLOOKUP(Table49[[#This Row],[ITEM CODE]],Table2[[Item Code]:[Master Name]],9,0),"")</f>
        <v/>
      </c>
      <c r="L1626" s="1" t="str">
        <f>IFERROR(VLOOKUP(Table49[[#This Row],[ITEM CODE]],Table2[[Item Code]:[Master Name]],8,0),"")</f>
        <v/>
      </c>
      <c r="M1626" s="41"/>
      <c r="N1626" s="66">
        <f>IFERROR(VLOOKUP(Table49[[#This Row],[ITEM CODE]],Table2[[#All],[Item Code]:[Unit Cost]],10,0),0)</f>
        <v>0</v>
      </c>
      <c r="O1626" s="134">
        <f>IFERROR(VLOOKUP(Table49[[#This Row],[ITEM CODE]],Table2[[#All],[Item Code]:[Unit Cost]],10,0),0)</f>
        <v>0</v>
      </c>
      <c r="P1626" s="56"/>
      <c r="Q1626" s="58"/>
      <c r="R1626" s="58">
        <f>Table49[[#This Row],[QUANTITY]]*Table49[[#This Row],[INV Prices]]</f>
        <v>0</v>
      </c>
      <c r="S1626" s="67"/>
      <c r="V1626" s="41"/>
      <c r="W1626" s="4" t="str">
        <f>IFERROR(VLOOKUP(Table49[[#This Row],[ITEM CODE]],Table2[[Item Code]:[Category ]],6,0),"")</f>
        <v/>
      </c>
      <c r="X1626" s="1" t="str">
        <f>IFERROR(VLOOKUP(Table49[[#This Row],[ITEM CODE]],Table2[[Item Code]:[Sub Category]],7,0),"")</f>
        <v/>
      </c>
      <c r="Y1626" s="68" t="str">
        <f>Table49[[#This Row],[PO Number]]&amp;COUNTIFS($E$5:E1626,E1626)</f>
        <v>0</v>
      </c>
    </row>
    <row r="1627" spans="1:25" ht="14.7" customHeight="1" x14ac:dyDescent="0.3">
      <c r="A1627" s="1" t="str">
        <f>IF(Table49[[#This Row],[ITEM NAME]]="","",ROW()-4)</f>
        <v/>
      </c>
      <c r="B1627" s="68"/>
      <c r="C1627" s="4" t="str">
        <f>IFERROR(VLOOKUP(B1627,Table14[],3,0),"")</f>
        <v/>
      </c>
      <c r="D1627" s="4" t="str">
        <f>IFERROR(VLOOKUP(B1627,Table14[],2,0),"")</f>
        <v/>
      </c>
      <c r="E1627" s="4"/>
      <c r="H1627" s="41" t="str">
        <f>IFERROR(VLOOKUP(Table49[[#This Row],[ITEM CODE]],Table2[[Item Code]:[Master Name]],2,0),"")</f>
        <v/>
      </c>
      <c r="I1627" s="41"/>
      <c r="J1627" s="65" t="str">
        <f>IFERROR(VLOOKUP(Table49[[#This Row],[ITEM CODE]],Table2[[Item Code]:[Master Name]],3,0),"")</f>
        <v/>
      </c>
      <c r="K1627" s="1" t="str">
        <f>IFERROR(VLOOKUP(Table49[[#This Row],[ITEM CODE]],Table2[[Item Code]:[Master Name]],9,0),"")</f>
        <v/>
      </c>
      <c r="L1627" s="1" t="str">
        <f>IFERROR(VLOOKUP(Table49[[#This Row],[ITEM CODE]],Table2[[Item Code]:[Master Name]],8,0),"")</f>
        <v/>
      </c>
      <c r="M1627" s="41"/>
      <c r="N1627" s="66">
        <f>IFERROR(VLOOKUP(Table49[[#This Row],[ITEM CODE]],Table2[[#All],[Item Code]:[Unit Cost]],10,0),0)</f>
        <v>0</v>
      </c>
      <c r="O1627" s="134">
        <f>IFERROR(VLOOKUP(Table49[[#This Row],[ITEM CODE]],Table2[[#All],[Item Code]:[Unit Cost]],10,0),0)</f>
        <v>0</v>
      </c>
      <c r="P1627" s="56"/>
      <c r="Q1627" s="58"/>
      <c r="R1627" s="58">
        <f>Table49[[#This Row],[QUANTITY]]*Table49[[#This Row],[INV Prices]]</f>
        <v>0</v>
      </c>
      <c r="S1627" s="67"/>
      <c r="V1627" s="41"/>
      <c r="W1627" s="4" t="str">
        <f>IFERROR(VLOOKUP(Table49[[#This Row],[ITEM CODE]],Table2[[Item Code]:[Category ]],6,0),"")</f>
        <v/>
      </c>
      <c r="X1627" s="1" t="str">
        <f>IFERROR(VLOOKUP(Table49[[#This Row],[ITEM CODE]],Table2[[Item Code]:[Sub Category]],7,0),"")</f>
        <v/>
      </c>
      <c r="Y1627" s="68" t="str">
        <f>Table49[[#This Row],[PO Number]]&amp;COUNTIFS($E$5:E1627,E1627)</f>
        <v>0</v>
      </c>
    </row>
    <row r="1628" spans="1:25" ht="14.7" customHeight="1" x14ac:dyDescent="0.3">
      <c r="A1628" s="1" t="str">
        <f>IF(Table49[[#This Row],[ITEM NAME]]="","",ROW()-4)</f>
        <v/>
      </c>
      <c r="B1628" s="68"/>
      <c r="C1628" s="4" t="str">
        <f>IFERROR(VLOOKUP(B1628,Table14[],3,0),"")</f>
        <v/>
      </c>
      <c r="D1628" s="4" t="str">
        <f>IFERROR(VLOOKUP(B1628,Table14[],2,0),"")</f>
        <v/>
      </c>
      <c r="E1628" s="4"/>
      <c r="H1628" s="41" t="str">
        <f>IFERROR(VLOOKUP(Table49[[#This Row],[ITEM CODE]],Table2[[Item Code]:[Master Name]],2,0),"")</f>
        <v/>
      </c>
      <c r="I1628" s="41"/>
      <c r="J1628" s="65" t="str">
        <f>IFERROR(VLOOKUP(Table49[[#This Row],[ITEM CODE]],Table2[[Item Code]:[Master Name]],3,0),"")</f>
        <v/>
      </c>
      <c r="K1628" s="1" t="str">
        <f>IFERROR(VLOOKUP(Table49[[#This Row],[ITEM CODE]],Table2[[Item Code]:[Master Name]],9,0),"")</f>
        <v/>
      </c>
      <c r="L1628" s="1" t="str">
        <f>IFERROR(VLOOKUP(Table49[[#This Row],[ITEM CODE]],Table2[[Item Code]:[Master Name]],8,0),"")</f>
        <v/>
      </c>
      <c r="M1628" s="41"/>
      <c r="N1628" s="66">
        <f>IFERROR(VLOOKUP(Table49[[#This Row],[ITEM CODE]],Table2[[#All],[Item Code]:[Unit Cost]],10,0),0)</f>
        <v>0</v>
      </c>
      <c r="O1628" s="134">
        <f>IFERROR(VLOOKUP(Table49[[#This Row],[ITEM CODE]],Table2[[#All],[Item Code]:[Unit Cost]],10,0),0)</f>
        <v>0</v>
      </c>
      <c r="P1628" s="56"/>
      <c r="Q1628" s="58"/>
      <c r="R1628" s="58">
        <f>Table49[[#This Row],[QUANTITY]]*Table49[[#This Row],[INV Prices]]</f>
        <v>0</v>
      </c>
      <c r="S1628" s="67"/>
      <c r="V1628" s="41"/>
      <c r="W1628" s="4" t="str">
        <f>IFERROR(VLOOKUP(Table49[[#This Row],[ITEM CODE]],Table2[[Item Code]:[Category ]],6,0),"")</f>
        <v/>
      </c>
      <c r="X1628" s="1" t="str">
        <f>IFERROR(VLOOKUP(Table49[[#This Row],[ITEM CODE]],Table2[[Item Code]:[Sub Category]],7,0),"")</f>
        <v/>
      </c>
      <c r="Y1628" s="68" t="str">
        <f>Table49[[#This Row],[PO Number]]&amp;COUNTIFS($E$5:E1628,E1628)</f>
        <v>0</v>
      </c>
    </row>
    <row r="1629" spans="1:25" ht="14.7" customHeight="1" x14ac:dyDescent="0.3">
      <c r="A1629" s="1" t="str">
        <f>IF(Table49[[#This Row],[ITEM NAME]]="","",ROW()-4)</f>
        <v/>
      </c>
      <c r="B1629" s="68"/>
      <c r="C1629" s="4" t="str">
        <f>IFERROR(VLOOKUP(B1629,Table14[],3,0),"")</f>
        <v/>
      </c>
      <c r="D1629" s="4" t="str">
        <f>IFERROR(VLOOKUP(B1629,Table14[],2,0),"")</f>
        <v/>
      </c>
      <c r="E1629" s="4"/>
      <c r="H1629" s="41" t="str">
        <f>IFERROR(VLOOKUP(Table49[[#This Row],[ITEM CODE]],Table2[[Item Code]:[Master Name]],2,0),"")</f>
        <v/>
      </c>
      <c r="I1629" s="41"/>
      <c r="J1629" s="65" t="str">
        <f>IFERROR(VLOOKUP(Table49[[#This Row],[ITEM CODE]],Table2[[Item Code]:[Master Name]],3,0),"")</f>
        <v/>
      </c>
      <c r="K1629" s="1" t="str">
        <f>IFERROR(VLOOKUP(Table49[[#This Row],[ITEM CODE]],Table2[[Item Code]:[Master Name]],9,0),"")</f>
        <v/>
      </c>
      <c r="L1629" s="1" t="str">
        <f>IFERROR(VLOOKUP(Table49[[#This Row],[ITEM CODE]],Table2[[Item Code]:[Master Name]],8,0),"")</f>
        <v/>
      </c>
      <c r="M1629" s="41"/>
      <c r="N1629" s="66">
        <f>IFERROR(VLOOKUP(Table49[[#This Row],[ITEM CODE]],Table2[[#All],[Item Code]:[Unit Cost]],10,0),0)</f>
        <v>0</v>
      </c>
      <c r="O1629" s="134">
        <f>IFERROR(VLOOKUP(Table49[[#This Row],[ITEM CODE]],Table2[[#All],[Item Code]:[Unit Cost]],10,0),0)</f>
        <v>0</v>
      </c>
      <c r="P1629" s="56"/>
      <c r="Q1629" s="58"/>
      <c r="R1629" s="58">
        <f>Table49[[#This Row],[QUANTITY]]*Table49[[#This Row],[INV Prices]]</f>
        <v>0</v>
      </c>
      <c r="S1629" s="67"/>
      <c r="V1629" s="41"/>
      <c r="W1629" s="4" t="str">
        <f>IFERROR(VLOOKUP(Table49[[#This Row],[ITEM CODE]],Table2[[Item Code]:[Category ]],6,0),"")</f>
        <v/>
      </c>
      <c r="X1629" s="1" t="str">
        <f>IFERROR(VLOOKUP(Table49[[#This Row],[ITEM CODE]],Table2[[Item Code]:[Sub Category]],7,0),"")</f>
        <v/>
      </c>
      <c r="Y1629" s="68" t="str">
        <f>Table49[[#This Row],[PO Number]]&amp;COUNTIFS($E$5:E1629,E1629)</f>
        <v>0</v>
      </c>
    </row>
    <row r="1630" spans="1:25" ht="14.7" customHeight="1" x14ac:dyDescent="0.3">
      <c r="A1630" s="1" t="str">
        <f>IF(Table49[[#This Row],[ITEM NAME]]="","",ROW()-4)</f>
        <v/>
      </c>
      <c r="B1630" s="68"/>
      <c r="C1630" s="4" t="str">
        <f>IFERROR(VLOOKUP(B1630,Table14[],3,0),"")</f>
        <v/>
      </c>
      <c r="D1630" s="4" t="str">
        <f>IFERROR(VLOOKUP(B1630,Table14[],2,0),"")</f>
        <v/>
      </c>
      <c r="E1630" s="4"/>
      <c r="H1630" s="41" t="str">
        <f>IFERROR(VLOOKUP(Table49[[#This Row],[ITEM CODE]],Table2[[Item Code]:[Master Name]],2,0),"")</f>
        <v/>
      </c>
      <c r="I1630" s="41"/>
      <c r="J1630" s="65" t="str">
        <f>IFERROR(VLOOKUP(Table49[[#This Row],[ITEM CODE]],Table2[[Item Code]:[Master Name]],3,0),"")</f>
        <v/>
      </c>
      <c r="K1630" s="1" t="str">
        <f>IFERROR(VLOOKUP(Table49[[#This Row],[ITEM CODE]],Table2[[Item Code]:[Master Name]],9,0),"")</f>
        <v/>
      </c>
      <c r="L1630" s="1" t="str">
        <f>IFERROR(VLOOKUP(Table49[[#This Row],[ITEM CODE]],Table2[[Item Code]:[Master Name]],8,0),"")</f>
        <v/>
      </c>
      <c r="M1630" s="41"/>
      <c r="N1630" s="66">
        <f>IFERROR(VLOOKUP(Table49[[#This Row],[ITEM CODE]],Table2[[#All],[Item Code]:[Unit Cost]],10,0),0)</f>
        <v>0</v>
      </c>
      <c r="O1630" s="134">
        <f>IFERROR(VLOOKUP(Table49[[#This Row],[ITEM CODE]],Table2[[#All],[Item Code]:[Unit Cost]],10,0),0)</f>
        <v>0</v>
      </c>
      <c r="P1630" s="56"/>
      <c r="Q1630" s="58"/>
      <c r="R1630" s="58">
        <f>Table49[[#This Row],[QUANTITY]]*Table49[[#This Row],[INV Prices]]</f>
        <v>0</v>
      </c>
      <c r="S1630" s="67"/>
      <c r="V1630" s="41"/>
      <c r="W1630" s="4" t="str">
        <f>IFERROR(VLOOKUP(Table49[[#This Row],[ITEM CODE]],Table2[[Item Code]:[Category ]],6,0),"")</f>
        <v/>
      </c>
      <c r="X1630" s="1" t="str">
        <f>IFERROR(VLOOKUP(Table49[[#This Row],[ITEM CODE]],Table2[[Item Code]:[Sub Category]],7,0),"")</f>
        <v/>
      </c>
      <c r="Y1630" s="68" t="str">
        <f>Table49[[#This Row],[PO Number]]&amp;COUNTIFS($E$5:E1630,E1630)</f>
        <v>0</v>
      </c>
    </row>
    <row r="1631" spans="1:25" ht="14.7" customHeight="1" x14ac:dyDescent="0.3">
      <c r="A1631" s="1" t="str">
        <f>IF(Table49[[#This Row],[ITEM NAME]]="","",ROW()-4)</f>
        <v/>
      </c>
      <c r="B1631" s="68"/>
      <c r="C1631" s="4" t="str">
        <f>IFERROR(VLOOKUP(B1631,Table14[],3,0),"")</f>
        <v/>
      </c>
      <c r="D1631" s="4" t="str">
        <f>IFERROR(VLOOKUP(B1631,Table14[],2,0),"")</f>
        <v/>
      </c>
      <c r="E1631" s="4"/>
      <c r="H1631" s="41" t="str">
        <f>IFERROR(VLOOKUP(Table49[[#This Row],[ITEM CODE]],Table2[[Item Code]:[Master Name]],2,0),"")</f>
        <v/>
      </c>
      <c r="I1631" s="41"/>
      <c r="J1631" s="65" t="str">
        <f>IFERROR(VLOOKUP(Table49[[#This Row],[ITEM CODE]],Table2[[Item Code]:[Master Name]],3,0),"")</f>
        <v/>
      </c>
      <c r="K1631" s="1" t="str">
        <f>IFERROR(VLOOKUP(Table49[[#This Row],[ITEM CODE]],Table2[[Item Code]:[Master Name]],9,0),"")</f>
        <v/>
      </c>
      <c r="L1631" s="1" t="str">
        <f>IFERROR(VLOOKUP(Table49[[#This Row],[ITEM CODE]],Table2[[Item Code]:[Master Name]],8,0),"")</f>
        <v/>
      </c>
      <c r="M1631" s="41"/>
      <c r="N1631" s="66">
        <f>IFERROR(VLOOKUP(Table49[[#This Row],[ITEM CODE]],Table2[[#All],[Item Code]:[Unit Cost]],10,0),0)</f>
        <v>0</v>
      </c>
      <c r="O1631" s="134">
        <f>IFERROR(VLOOKUP(Table49[[#This Row],[ITEM CODE]],Table2[[#All],[Item Code]:[Unit Cost]],10,0),0)</f>
        <v>0</v>
      </c>
      <c r="P1631" s="56"/>
      <c r="Q1631" s="58"/>
      <c r="R1631" s="58">
        <f>Table49[[#This Row],[QUANTITY]]*Table49[[#This Row],[INV Prices]]</f>
        <v>0</v>
      </c>
      <c r="S1631" s="67"/>
      <c r="V1631" s="41"/>
      <c r="W1631" s="4" t="str">
        <f>IFERROR(VLOOKUP(Table49[[#This Row],[ITEM CODE]],Table2[[Item Code]:[Category ]],6,0),"")</f>
        <v/>
      </c>
      <c r="X1631" s="1" t="str">
        <f>IFERROR(VLOOKUP(Table49[[#This Row],[ITEM CODE]],Table2[[Item Code]:[Sub Category]],7,0),"")</f>
        <v/>
      </c>
      <c r="Y1631" s="68" t="str">
        <f>Table49[[#This Row],[PO Number]]&amp;COUNTIFS($E$5:E1631,E1631)</f>
        <v>0</v>
      </c>
    </row>
    <row r="1632" spans="1:25" ht="14.7" customHeight="1" x14ac:dyDescent="0.3">
      <c r="A1632" s="1" t="str">
        <f>IF(Table49[[#This Row],[ITEM NAME]]="","",ROW()-4)</f>
        <v/>
      </c>
      <c r="B1632" s="68"/>
      <c r="C1632" s="4" t="str">
        <f>IFERROR(VLOOKUP(B1632,Table14[],3,0),"")</f>
        <v/>
      </c>
      <c r="D1632" s="4" t="str">
        <f>IFERROR(VLOOKUP(B1632,Table14[],2,0),"")</f>
        <v/>
      </c>
      <c r="E1632" s="4"/>
      <c r="H1632" s="41" t="str">
        <f>IFERROR(VLOOKUP(Table49[[#This Row],[ITEM CODE]],Table2[[Item Code]:[Master Name]],2,0),"")</f>
        <v/>
      </c>
      <c r="I1632" s="41"/>
      <c r="J1632" s="65" t="str">
        <f>IFERROR(VLOOKUP(Table49[[#This Row],[ITEM CODE]],Table2[[Item Code]:[Master Name]],3,0),"")</f>
        <v/>
      </c>
      <c r="K1632" s="1" t="str">
        <f>IFERROR(VLOOKUP(Table49[[#This Row],[ITEM CODE]],Table2[[Item Code]:[Master Name]],9,0),"")</f>
        <v/>
      </c>
      <c r="L1632" s="1" t="str">
        <f>IFERROR(VLOOKUP(Table49[[#This Row],[ITEM CODE]],Table2[[Item Code]:[Master Name]],8,0),"")</f>
        <v/>
      </c>
      <c r="M1632" s="41"/>
      <c r="N1632" s="66">
        <f>IFERROR(VLOOKUP(Table49[[#This Row],[ITEM CODE]],Table2[[#All],[Item Code]:[Unit Cost]],10,0),0)</f>
        <v>0</v>
      </c>
      <c r="O1632" s="134">
        <f>IFERROR(VLOOKUP(Table49[[#This Row],[ITEM CODE]],Table2[[#All],[Item Code]:[Unit Cost]],10,0),0)</f>
        <v>0</v>
      </c>
      <c r="P1632" s="56"/>
      <c r="Q1632" s="58"/>
      <c r="R1632" s="58">
        <f>Table49[[#This Row],[QUANTITY]]*Table49[[#This Row],[INV Prices]]</f>
        <v>0</v>
      </c>
      <c r="S1632" s="67"/>
      <c r="V1632" s="41"/>
      <c r="W1632" s="4" t="str">
        <f>IFERROR(VLOOKUP(Table49[[#This Row],[ITEM CODE]],Table2[[Item Code]:[Category ]],6,0),"")</f>
        <v/>
      </c>
      <c r="X1632" s="1" t="str">
        <f>IFERROR(VLOOKUP(Table49[[#This Row],[ITEM CODE]],Table2[[Item Code]:[Sub Category]],7,0),"")</f>
        <v/>
      </c>
      <c r="Y1632" s="68" t="str">
        <f>Table49[[#This Row],[PO Number]]&amp;COUNTIFS($E$5:E1632,E1632)</f>
        <v>0</v>
      </c>
    </row>
    <row r="1633" spans="1:25" ht="14.7" customHeight="1" x14ac:dyDescent="0.3">
      <c r="A1633" s="1" t="str">
        <f>IF(Table49[[#This Row],[ITEM NAME]]="","",ROW()-4)</f>
        <v/>
      </c>
      <c r="B1633" s="68"/>
      <c r="C1633" s="4" t="str">
        <f>IFERROR(VLOOKUP(B1633,Table14[],3,0),"")</f>
        <v/>
      </c>
      <c r="D1633" s="4" t="str">
        <f>IFERROR(VLOOKUP(B1633,Table14[],2,0),"")</f>
        <v/>
      </c>
      <c r="E1633" s="4"/>
      <c r="H1633" s="41" t="str">
        <f>IFERROR(VLOOKUP(Table49[[#This Row],[ITEM CODE]],Table2[[Item Code]:[Master Name]],2,0),"")</f>
        <v/>
      </c>
      <c r="I1633" s="41"/>
      <c r="J1633" s="65" t="str">
        <f>IFERROR(VLOOKUP(Table49[[#This Row],[ITEM CODE]],Table2[[Item Code]:[Master Name]],3,0),"")</f>
        <v/>
      </c>
      <c r="K1633" s="1" t="str">
        <f>IFERROR(VLOOKUP(Table49[[#This Row],[ITEM CODE]],Table2[[Item Code]:[Master Name]],9,0),"")</f>
        <v/>
      </c>
      <c r="L1633" s="1" t="str">
        <f>IFERROR(VLOOKUP(Table49[[#This Row],[ITEM CODE]],Table2[[Item Code]:[Master Name]],8,0),"")</f>
        <v/>
      </c>
      <c r="M1633" s="41"/>
      <c r="N1633" s="66">
        <f>IFERROR(VLOOKUP(Table49[[#This Row],[ITEM CODE]],Table2[[#All],[Item Code]:[Unit Cost]],10,0),0)</f>
        <v>0</v>
      </c>
      <c r="O1633" s="134">
        <f>IFERROR(VLOOKUP(Table49[[#This Row],[ITEM CODE]],Table2[[#All],[Item Code]:[Unit Cost]],10,0),0)</f>
        <v>0</v>
      </c>
      <c r="P1633" s="56"/>
      <c r="Q1633" s="58"/>
      <c r="R1633" s="58">
        <f>Table49[[#This Row],[QUANTITY]]*Table49[[#This Row],[INV Prices]]</f>
        <v>0</v>
      </c>
      <c r="S1633" s="67"/>
      <c r="V1633" s="41"/>
      <c r="W1633" s="4" t="str">
        <f>IFERROR(VLOOKUP(Table49[[#This Row],[ITEM CODE]],Table2[[Item Code]:[Category ]],6,0),"")</f>
        <v/>
      </c>
      <c r="X1633" s="1" t="str">
        <f>IFERROR(VLOOKUP(Table49[[#This Row],[ITEM CODE]],Table2[[Item Code]:[Sub Category]],7,0),"")</f>
        <v/>
      </c>
      <c r="Y1633" s="68" t="str">
        <f>Table49[[#This Row],[PO Number]]&amp;COUNTIFS($E$5:E1633,E1633)</f>
        <v>0</v>
      </c>
    </row>
    <row r="1634" spans="1:25" ht="14.7" customHeight="1" x14ac:dyDescent="0.3">
      <c r="A1634" s="1" t="str">
        <f>IF(Table49[[#This Row],[ITEM NAME]]="","",ROW()-4)</f>
        <v/>
      </c>
      <c r="B1634" s="68"/>
      <c r="C1634" s="4" t="str">
        <f>IFERROR(VLOOKUP(B1634,Table14[],3,0),"")</f>
        <v/>
      </c>
      <c r="D1634" s="4" t="str">
        <f>IFERROR(VLOOKUP(B1634,Table14[],2,0),"")</f>
        <v/>
      </c>
      <c r="E1634" s="4"/>
      <c r="H1634" s="41" t="str">
        <f>IFERROR(VLOOKUP(Table49[[#This Row],[ITEM CODE]],Table2[[Item Code]:[Master Name]],2,0),"")</f>
        <v/>
      </c>
      <c r="I1634" s="41"/>
      <c r="J1634" s="65" t="str">
        <f>IFERROR(VLOOKUP(Table49[[#This Row],[ITEM CODE]],Table2[[Item Code]:[Master Name]],3,0),"")</f>
        <v/>
      </c>
      <c r="K1634" s="1" t="str">
        <f>IFERROR(VLOOKUP(Table49[[#This Row],[ITEM CODE]],Table2[[Item Code]:[Master Name]],9,0),"")</f>
        <v/>
      </c>
      <c r="L1634" s="1" t="str">
        <f>IFERROR(VLOOKUP(Table49[[#This Row],[ITEM CODE]],Table2[[Item Code]:[Master Name]],8,0),"")</f>
        <v/>
      </c>
      <c r="M1634" s="41"/>
      <c r="N1634" s="66">
        <f>IFERROR(VLOOKUP(Table49[[#This Row],[ITEM CODE]],Table2[[#All],[Item Code]:[Unit Cost]],10,0),0)</f>
        <v>0</v>
      </c>
      <c r="O1634" s="134">
        <f>IFERROR(VLOOKUP(Table49[[#This Row],[ITEM CODE]],Table2[[#All],[Item Code]:[Unit Cost]],10,0),0)</f>
        <v>0</v>
      </c>
      <c r="P1634" s="56"/>
      <c r="Q1634" s="58"/>
      <c r="R1634" s="58">
        <f>Table49[[#This Row],[QUANTITY]]*Table49[[#This Row],[INV Prices]]</f>
        <v>0</v>
      </c>
      <c r="S1634" s="67"/>
      <c r="V1634" s="41"/>
      <c r="W1634" s="4" t="str">
        <f>IFERROR(VLOOKUP(Table49[[#This Row],[ITEM CODE]],Table2[[Item Code]:[Category ]],6,0),"")</f>
        <v/>
      </c>
      <c r="X1634" s="1" t="str">
        <f>IFERROR(VLOOKUP(Table49[[#This Row],[ITEM CODE]],Table2[[Item Code]:[Sub Category]],7,0),"")</f>
        <v/>
      </c>
      <c r="Y1634" s="68" t="str">
        <f>Table49[[#This Row],[PO Number]]&amp;COUNTIFS($E$5:E1634,E1634)</f>
        <v>0</v>
      </c>
    </row>
    <row r="1635" spans="1:25" ht="14.7" customHeight="1" x14ac:dyDescent="0.3">
      <c r="A1635" s="1" t="str">
        <f>IF(Table49[[#This Row],[ITEM NAME]]="","",ROW()-4)</f>
        <v/>
      </c>
      <c r="B1635" s="68"/>
      <c r="C1635" s="4" t="str">
        <f>IFERROR(VLOOKUP(B1635,Table14[],3,0),"")</f>
        <v/>
      </c>
      <c r="D1635" s="4" t="str">
        <f>IFERROR(VLOOKUP(B1635,Table14[],2,0),"")</f>
        <v/>
      </c>
      <c r="E1635" s="4"/>
      <c r="H1635" s="41" t="str">
        <f>IFERROR(VLOOKUP(Table49[[#This Row],[ITEM CODE]],Table2[[Item Code]:[Master Name]],2,0),"")</f>
        <v/>
      </c>
      <c r="I1635" s="41"/>
      <c r="J1635" s="65" t="str">
        <f>IFERROR(VLOOKUP(Table49[[#This Row],[ITEM CODE]],Table2[[Item Code]:[Master Name]],3,0),"")</f>
        <v/>
      </c>
      <c r="K1635" s="1" t="str">
        <f>IFERROR(VLOOKUP(Table49[[#This Row],[ITEM CODE]],Table2[[Item Code]:[Master Name]],9,0),"")</f>
        <v/>
      </c>
      <c r="L1635" s="1" t="str">
        <f>IFERROR(VLOOKUP(Table49[[#This Row],[ITEM CODE]],Table2[[Item Code]:[Master Name]],8,0),"")</f>
        <v/>
      </c>
      <c r="M1635" s="41"/>
      <c r="N1635" s="66">
        <f>IFERROR(VLOOKUP(Table49[[#This Row],[ITEM CODE]],Table2[[#All],[Item Code]:[Unit Cost]],10,0),0)</f>
        <v>0</v>
      </c>
      <c r="O1635" s="134">
        <f>IFERROR(VLOOKUP(Table49[[#This Row],[ITEM CODE]],Table2[[#All],[Item Code]:[Unit Cost]],10,0),0)</f>
        <v>0</v>
      </c>
      <c r="P1635" s="56"/>
      <c r="Q1635" s="58"/>
      <c r="R1635" s="58">
        <f>Table49[[#This Row],[QUANTITY]]*Table49[[#This Row],[INV Prices]]</f>
        <v>0</v>
      </c>
      <c r="S1635" s="67"/>
      <c r="V1635" s="41"/>
      <c r="W1635" s="4" t="str">
        <f>IFERROR(VLOOKUP(Table49[[#This Row],[ITEM CODE]],Table2[[Item Code]:[Category ]],6,0),"")</f>
        <v/>
      </c>
      <c r="X1635" s="1" t="str">
        <f>IFERROR(VLOOKUP(Table49[[#This Row],[ITEM CODE]],Table2[[Item Code]:[Sub Category]],7,0),"")</f>
        <v/>
      </c>
      <c r="Y1635" s="68" t="str">
        <f>Table49[[#This Row],[PO Number]]&amp;COUNTIFS($E$5:E1635,E1635)</f>
        <v>0</v>
      </c>
    </row>
    <row r="1636" spans="1:25" ht="14.7" customHeight="1" x14ac:dyDescent="0.3">
      <c r="A1636" s="1" t="str">
        <f>IF(Table49[[#This Row],[ITEM NAME]]="","",ROW()-4)</f>
        <v/>
      </c>
      <c r="B1636" s="68"/>
      <c r="C1636" s="4" t="str">
        <f>IFERROR(VLOOKUP(B1636,Table14[],3,0),"")</f>
        <v/>
      </c>
      <c r="D1636" s="4" t="str">
        <f>IFERROR(VLOOKUP(B1636,Table14[],2,0),"")</f>
        <v/>
      </c>
      <c r="E1636" s="4"/>
      <c r="H1636" s="41" t="str">
        <f>IFERROR(VLOOKUP(Table49[[#This Row],[ITEM CODE]],Table2[[Item Code]:[Master Name]],2,0),"")</f>
        <v/>
      </c>
      <c r="I1636" s="41"/>
      <c r="J1636" s="65" t="str">
        <f>IFERROR(VLOOKUP(Table49[[#This Row],[ITEM CODE]],Table2[[Item Code]:[Master Name]],3,0),"")</f>
        <v/>
      </c>
      <c r="K1636" s="1" t="str">
        <f>IFERROR(VLOOKUP(Table49[[#This Row],[ITEM CODE]],Table2[[Item Code]:[Master Name]],9,0),"")</f>
        <v/>
      </c>
      <c r="L1636" s="1" t="str">
        <f>IFERROR(VLOOKUP(Table49[[#This Row],[ITEM CODE]],Table2[[Item Code]:[Master Name]],8,0),"")</f>
        <v/>
      </c>
      <c r="M1636" s="41"/>
      <c r="N1636" s="66">
        <f>IFERROR(VLOOKUP(Table49[[#This Row],[ITEM CODE]],Table2[[#All],[Item Code]:[Unit Cost]],10,0),0)</f>
        <v>0</v>
      </c>
      <c r="O1636" s="134">
        <f>IFERROR(VLOOKUP(Table49[[#This Row],[ITEM CODE]],Table2[[#All],[Item Code]:[Unit Cost]],10,0),0)</f>
        <v>0</v>
      </c>
      <c r="P1636" s="56"/>
      <c r="Q1636" s="58"/>
      <c r="R1636" s="58">
        <f>Table49[[#This Row],[QUANTITY]]*Table49[[#This Row],[INV Prices]]</f>
        <v>0</v>
      </c>
      <c r="S1636" s="67"/>
      <c r="V1636" s="41"/>
      <c r="W1636" s="4" t="str">
        <f>IFERROR(VLOOKUP(Table49[[#This Row],[ITEM CODE]],Table2[[Item Code]:[Category ]],6,0),"")</f>
        <v/>
      </c>
      <c r="X1636" s="1" t="str">
        <f>IFERROR(VLOOKUP(Table49[[#This Row],[ITEM CODE]],Table2[[Item Code]:[Sub Category]],7,0),"")</f>
        <v/>
      </c>
      <c r="Y1636" s="68" t="str">
        <f>Table49[[#This Row],[PO Number]]&amp;COUNTIFS($E$5:E1636,E1636)</f>
        <v>0</v>
      </c>
    </row>
    <row r="1637" spans="1:25" ht="14.7" customHeight="1" x14ac:dyDescent="0.3">
      <c r="A1637" s="1" t="str">
        <f>IF(Table49[[#This Row],[ITEM NAME]]="","",ROW()-4)</f>
        <v/>
      </c>
      <c r="B1637" s="68"/>
      <c r="C1637" s="4" t="str">
        <f>IFERROR(VLOOKUP(B1637,Table14[],3,0),"")</f>
        <v/>
      </c>
      <c r="D1637" s="4" t="str">
        <f>IFERROR(VLOOKUP(B1637,Table14[],2,0),"")</f>
        <v/>
      </c>
      <c r="E1637" s="4"/>
      <c r="H1637" s="41" t="str">
        <f>IFERROR(VLOOKUP(Table49[[#This Row],[ITEM CODE]],Table2[[Item Code]:[Master Name]],2,0),"")</f>
        <v/>
      </c>
      <c r="I1637" s="41"/>
      <c r="J1637" s="65" t="str">
        <f>IFERROR(VLOOKUP(Table49[[#This Row],[ITEM CODE]],Table2[[Item Code]:[Master Name]],3,0),"")</f>
        <v/>
      </c>
      <c r="K1637" s="1" t="str">
        <f>IFERROR(VLOOKUP(Table49[[#This Row],[ITEM CODE]],Table2[[Item Code]:[Master Name]],9,0),"")</f>
        <v/>
      </c>
      <c r="L1637" s="1" t="str">
        <f>IFERROR(VLOOKUP(Table49[[#This Row],[ITEM CODE]],Table2[[Item Code]:[Master Name]],8,0),"")</f>
        <v/>
      </c>
      <c r="M1637" s="41"/>
      <c r="N1637" s="66">
        <f>IFERROR(VLOOKUP(Table49[[#This Row],[ITEM CODE]],Table2[[#All],[Item Code]:[Unit Cost]],10,0),0)</f>
        <v>0</v>
      </c>
      <c r="O1637" s="134">
        <f>IFERROR(VLOOKUP(Table49[[#This Row],[ITEM CODE]],Table2[[#All],[Item Code]:[Unit Cost]],10,0),0)</f>
        <v>0</v>
      </c>
      <c r="P1637" s="56"/>
      <c r="Q1637" s="58"/>
      <c r="R1637" s="58">
        <f>Table49[[#This Row],[QUANTITY]]*Table49[[#This Row],[INV Prices]]</f>
        <v>0</v>
      </c>
      <c r="S1637" s="67"/>
      <c r="V1637" s="41"/>
      <c r="W1637" s="4" t="str">
        <f>IFERROR(VLOOKUP(Table49[[#This Row],[ITEM CODE]],Table2[[Item Code]:[Category ]],6,0),"")</f>
        <v/>
      </c>
      <c r="X1637" s="1" t="str">
        <f>IFERROR(VLOOKUP(Table49[[#This Row],[ITEM CODE]],Table2[[Item Code]:[Sub Category]],7,0),"")</f>
        <v/>
      </c>
      <c r="Y1637" s="68" t="str">
        <f>Table49[[#This Row],[PO Number]]&amp;COUNTIFS($E$5:E1637,E1637)</f>
        <v>0</v>
      </c>
    </row>
    <row r="1638" spans="1:25" ht="14.7" customHeight="1" x14ac:dyDescent="0.3">
      <c r="A1638" s="1" t="str">
        <f>IF(Table49[[#This Row],[ITEM NAME]]="","",ROW()-4)</f>
        <v/>
      </c>
      <c r="B1638" s="68"/>
      <c r="C1638" s="4" t="str">
        <f>IFERROR(VLOOKUP(B1638,Table14[],3,0),"")</f>
        <v/>
      </c>
      <c r="D1638" s="4" t="str">
        <f>IFERROR(VLOOKUP(B1638,Table14[],2,0),"")</f>
        <v/>
      </c>
      <c r="E1638" s="4"/>
      <c r="H1638" s="41" t="str">
        <f>IFERROR(VLOOKUP(Table49[[#This Row],[ITEM CODE]],Table2[[Item Code]:[Master Name]],2,0),"")</f>
        <v/>
      </c>
      <c r="I1638" s="41"/>
      <c r="J1638" s="65" t="str">
        <f>IFERROR(VLOOKUP(Table49[[#This Row],[ITEM CODE]],Table2[[Item Code]:[Master Name]],3,0),"")</f>
        <v/>
      </c>
      <c r="K1638" s="1" t="str">
        <f>IFERROR(VLOOKUP(Table49[[#This Row],[ITEM CODE]],Table2[[Item Code]:[Master Name]],9,0),"")</f>
        <v/>
      </c>
      <c r="L1638" s="1" t="str">
        <f>IFERROR(VLOOKUP(Table49[[#This Row],[ITEM CODE]],Table2[[Item Code]:[Master Name]],8,0),"")</f>
        <v/>
      </c>
      <c r="M1638" s="41"/>
      <c r="N1638" s="66">
        <f>IFERROR(VLOOKUP(Table49[[#This Row],[ITEM CODE]],Table2[[#All],[Item Code]:[Unit Cost]],10,0),0)</f>
        <v>0</v>
      </c>
      <c r="O1638" s="134">
        <f>IFERROR(VLOOKUP(Table49[[#This Row],[ITEM CODE]],Table2[[#All],[Item Code]:[Unit Cost]],10,0),0)</f>
        <v>0</v>
      </c>
      <c r="P1638" s="56"/>
      <c r="Q1638" s="58"/>
      <c r="R1638" s="58">
        <f>Table49[[#This Row],[QUANTITY]]*Table49[[#This Row],[INV Prices]]</f>
        <v>0</v>
      </c>
      <c r="S1638" s="67"/>
      <c r="V1638" s="41"/>
      <c r="W1638" s="4" t="str">
        <f>IFERROR(VLOOKUP(Table49[[#This Row],[ITEM CODE]],Table2[[Item Code]:[Category ]],6,0),"")</f>
        <v/>
      </c>
      <c r="X1638" s="1" t="str">
        <f>IFERROR(VLOOKUP(Table49[[#This Row],[ITEM CODE]],Table2[[Item Code]:[Sub Category]],7,0),"")</f>
        <v/>
      </c>
      <c r="Y1638" s="68" t="str">
        <f>Table49[[#This Row],[PO Number]]&amp;COUNTIFS($E$5:E1638,E1638)</f>
        <v>0</v>
      </c>
    </row>
    <row r="1639" spans="1:25" ht="14.7" customHeight="1" x14ac:dyDescent="0.3">
      <c r="A1639" s="1" t="str">
        <f>IF(Table49[[#This Row],[ITEM NAME]]="","",ROW()-4)</f>
        <v/>
      </c>
      <c r="B1639" s="68"/>
      <c r="C1639" s="4" t="str">
        <f>IFERROR(VLOOKUP(B1639,Table14[],3,0),"")</f>
        <v/>
      </c>
      <c r="D1639" s="4" t="str">
        <f>IFERROR(VLOOKUP(B1639,Table14[],2,0),"")</f>
        <v/>
      </c>
      <c r="E1639" s="4"/>
      <c r="H1639" s="41" t="str">
        <f>IFERROR(VLOOKUP(Table49[[#This Row],[ITEM CODE]],Table2[[Item Code]:[Master Name]],2,0),"")</f>
        <v/>
      </c>
      <c r="I1639" s="41"/>
      <c r="J1639" s="65" t="str">
        <f>IFERROR(VLOOKUP(Table49[[#This Row],[ITEM CODE]],Table2[[Item Code]:[Master Name]],3,0),"")</f>
        <v/>
      </c>
      <c r="K1639" s="1" t="str">
        <f>IFERROR(VLOOKUP(Table49[[#This Row],[ITEM CODE]],Table2[[Item Code]:[Master Name]],9,0),"")</f>
        <v/>
      </c>
      <c r="L1639" s="1" t="str">
        <f>IFERROR(VLOOKUP(Table49[[#This Row],[ITEM CODE]],Table2[[Item Code]:[Master Name]],8,0),"")</f>
        <v/>
      </c>
      <c r="M1639" s="41"/>
      <c r="N1639" s="66">
        <f>IFERROR(VLOOKUP(Table49[[#This Row],[ITEM CODE]],Table2[[#All],[Item Code]:[Unit Cost]],10,0),0)</f>
        <v>0</v>
      </c>
      <c r="O1639" s="134">
        <f>IFERROR(VLOOKUP(Table49[[#This Row],[ITEM CODE]],Table2[[#All],[Item Code]:[Unit Cost]],10,0),0)</f>
        <v>0</v>
      </c>
      <c r="P1639" s="56"/>
      <c r="Q1639" s="58"/>
      <c r="R1639" s="58">
        <f>Table49[[#This Row],[QUANTITY]]*Table49[[#This Row],[INV Prices]]</f>
        <v>0</v>
      </c>
      <c r="S1639" s="67"/>
      <c r="V1639" s="41"/>
      <c r="W1639" s="4" t="str">
        <f>IFERROR(VLOOKUP(Table49[[#This Row],[ITEM CODE]],Table2[[Item Code]:[Category ]],6,0),"")</f>
        <v/>
      </c>
      <c r="X1639" s="1" t="str">
        <f>IFERROR(VLOOKUP(Table49[[#This Row],[ITEM CODE]],Table2[[Item Code]:[Sub Category]],7,0),"")</f>
        <v/>
      </c>
      <c r="Y1639" s="68" t="str">
        <f>Table49[[#This Row],[PO Number]]&amp;COUNTIFS($E$5:E1639,E1639)</f>
        <v>0</v>
      </c>
    </row>
    <row r="1640" spans="1:25" ht="14.7" customHeight="1" x14ac:dyDescent="0.3">
      <c r="A1640" s="1" t="str">
        <f>IF(Table49[[#This Row],[ITEM NAME]]="","",ROW()-4)</f>
        <v/>
      </c>
      <c r="B1640" s="68"/>
      <c r="C1640" s="4" t="str">
        <f>IFERROR(VLOOKUP(B1640,Table14[],3,0),"")</f>
        <v/>
      </c>
      <c r="D1640" s="4" t="str">
        <f>IFERROR(VLOOKUP(B1640,Table14[],2,0),"")</f>
        <v/>
      </c>
      <c r="E1640" s="4"/>
      <c r="H1640" s="41" t="str">
        <f>IFERROR(VLOOKUP(Table49[[#This Row],[ITEM CODE]],Table2[[Item Code]:[Master Name]],2,0),"")</f>
        <v/>
      </c>
      <c r="I1640" s="41"/>
      <c r="J1640" s="65" t="str">
        <f>IFERROR(VLOOKUP(Table49[[#This Row],[ITEM CODE]],Table2[[Item Code]:[Master Name]],3,0),"")</f>
        <v/>
      </c>
      <c r="K1640" s="1" t="str">
        <f>IFERROR(VLOOKUP(Table49[[#This Row],[ITEM CODE]],Table2[[Item Code]:[Master Name]],9,0),"")</f>
        <v/>
      </c>
      <c r="L1640" s="1" t="str">
        <f>IFERROR(VLOOKUP(Table49[[#This Row],[ITEM CODE]],Table2[[Item Code]:[Master Name]],8,0),"")</f>
        <v/>
      </c>
      <c r="M1640" s="41"/>
      <c r="N1640" s="66">
        <f>IFERROR(VLOOKUP(Table49[[#This Row],[ITEM CODE]],Table2[[#All],[Item Code]:[Unit Cost]],10,0),0)</f>
        <v>0</v>
      </c>
      <c r="O1640" s="134">
        <f>IFERROR(VLOOKUP(Table49[[#This Row],[ITEM CODE]],Table2[[#All],[Item Code]:[Unit Cost]],10,0),0)</f>
        <v>0</v>
      </c>
      <c r="P1640" s="56"/>
      <c r="Q1640" s="58"/>
      <c r="R1640" s="58">
        <f>Table49[[#This Row],[QUANTITY]]*Table49[[#This Row],[INV Prices]]</f>
        <v>0</v>
      </c>
      <c r="S1640" s="67"/>
      <c r="V1640" s="41"/>
      <c r="W1640" s="4" t="str">
        <f>IFERROR(VLOOKUP(Table49[[#This Row],[ITEM CODE]],Table2[[Item Code]:[Category ]],6,0),"")</f>
        <v/>
      </c>
      <c r="X1640" s="1" t="str">
        <f>IFERROR(VLOOKUP(Table49[[#This Row],[ITEM CODE]],Table2[[Item Code]:[Sub Category]],7,0),"")</f>
        <v/>
      </c>
      <c r="Y1640" s="68" t="str">
        <f>Table49[[#This Row],[PO Number]]&amp;COUNTIFS($E$5:E1640,E1640)</f>
        <v>0</v>
      </c>
    </row>
    <row r="1641" spans="1:25" ht="14.7" customHeight="1" x14ac:dyDescent="0.3">
      <c r="A1641" s="1" t="str">
        <f>IF(Table49[[#This Row],[ITEM NAME]]="","",ROW()-4)</f>
        <v/>
      </c>
      <c r="B1641" s="68"/>
      <c r="C1641" s="4" t="str">
        <f>IFERROR(VLOOKUP(B1641,Table14[],3,0),"")</f>
        <v/>
      </c>
      <c r="D1641" s="4" t="str">
        <f>IFERROR(VLOOKUP(B1641,Table14[],2,0),"")</f>
        <v/>
      </c>
      <c r="E1641" s="4"/>
      <c r="H1641" s="41" t="str">
        <f>IFERROR(VLOOKUP(Table49[[#This Row],[ITEM CODE]],Table2[[Item Code]:[Master Name]],2,0),"")</f>
        <v/>
      </c>
      <c r="I1641" s="41"/>
      <c r="J1641" s="65" t="str">
        <f>IFERROR(VLOOKUP(Table49[[#This Row],[ITEM CODE]],Table2[[Item Code]:[Master Name]],3,0),"")</f>
        <v/>
      </c>
      <c r="K1641" s="1" t="str">
        <f>IFERROR(VLOOKUP(Table49[[#This Row],[ITEM CODE]],Table2[[Item Code]:[Master Name]],9,0),"")</f>
        <v/>
      </c>
      <c r="L1641" s="1" t="str">
        <f>IFERROR(VLOOKUP(Table49[[#This Row],[ITEM CODE]],Table2[[Item Code]:[Master Name]],8,0),"")</f>
        <v/>
      </c>
      <c r="M1641" s="41"/>
      <c r="N1641" s="66">
        <f>IFERROR(VLOOKUP(Table49[[#This Row],[ITEM CODE]],Table2[[#All],[Item Code]:[Unit Cost]],10,0),0)</f>
        <v>0</v>
      </c>
      <c r="O1641" s="134">
        <f>IFERROR(VLOOKUP(Table49[[#This Row],[ITEM CODE]],Table2[[#All],[Item Code]:[Unit Cost]],10,0),0)</f>
        <v>0</v>
      </c>
      <c r="P1641" s="56"/>
      <c r="Q1641" s="58"/>
      <c r="R1641" s="58">
        <f>Table49[[#This Row],[QUANTITY]]*Table49[[#This Row],[INV Prices]]</f>
        <v>0</v>
      </c>
      <c r="S1641" s="67"/>
      <c r="V1641" s="41"/>
      <c r="W1641" s="4" t="str">
        <f>IFERROR(VLOOKUP(Table49[[#This Row],[ITEM CODE]],Table2[[Item Code]:[Category ]],6,0),"")</f>
        <v/>
      </c>
      <c r="X1641" s="1" t="str">
        <f>IFERROR(VLOOKUP(Table49[[#This Row],[ITEM CODE]],Table2[[Item Code]:[Sub Category]],7,0),"")</f>
        <v/>
      </c>
      <c r="Y1641" s="68" t="str">
        <f>Table49[[#This Row],[PO Number]]&amp;COUNTIFS($E$5:E1641,E1641)</f>
        <v>0</v>
      </c>
    </row>
    <row r="1642" spans="1:25" ht="14.7" customHeight="1" x14ac:dyDescent="0.3">
      <c r="A1642" s="1" t="str">
        <f>IF(Table49[[#This Row],[ITEM NAME]]="","",ROW()-4)</f>
        <v/>
      </c>
      <c r="B1642" s="68"/>
      <c r="C1642" s="4" t="str">
        <f>IFERROR(VLOOKUP(B1642,Table14[],3,0),"")</f>
        <v/>
      </c>
      <c r="D1642" s="4" t="str">
        <f>IFERROR(VLOOKUP(B1642,Table14[],2,0),"")</f>
        <v/>
      </c>
      <c r="E1642" s="44"/>
      <c r="H1642" s="41" t="str">
        <f>IFERROR(VLOOKUP(Table49[[#This Row],[ITEM CODE]],Table2[[Item Code]:[Master Name]],2,0),"")</f>
        <v/>
      </c>
      <c r="I1642" s="41"/>
      <c r="J1642" s="65" t="str">
        <f>IFERROR(VLOOKUP(Table49[[#This Row],[ITEM CODE]],Table2[[Item Code]:[Master Name]],3,0),"")</f>
        <v/>
      </c>
      <c r="K1642" s="1" t="str">
        <f>IFERROR(VLOOKUP(Table49[[#This Row],[ITEM CODE]],Table2[[Item Code]:[Master Name]],9,0),"")</f>
        <v/>
      </c>
      <c r="L1642" s="1" t="str">
        <f>IFERROR(VLOOKUP(Table49[[#This Row],[ITEM CODE]],Table2[[Item Code]:[Master Name]],8,0),"")</f>
        <v/>
      </c>
      <c r="M1642" s="41"/>
      <c r="N1642" s="66">
        <f>IFERROR(VLOOKUP(Table49[[#This Row],[ITEM CODE]],Table2[[#All],[Item Code]:[Unit Cost]],10,0),0)</f>
        <v>0</v>
      </c>
      <c r="O1642" s="134">
        <f>IFERROR(VLOOKUP(Table49[[#This Row],[ITEM CODE]],Table2[[#All],[Item Code]:[Unit Cost]],10,0),0)</f>
        <v>0</v>
      </c>
      <c r="P1642" s="56"/>
      <c r="Q1642" s="58"/>
      <c r="R1642" s="58">
        <f>Table49[[#This Row],[QUANTITY]]*Table49[[#This Row],[INV Prices]]</f>
        <v>0</v>
      </c>
      <c r="S1642" s="67"/>
      <c r="V1642" s="41"/>
      <c r="W1642" s="4" t="str">
        <f>IFERROR(VLOOKUP(Table49[[#This Row],[ITEM CODE]],Table2[[Item Code]:[Category ]],6,0),"")</f>
        <v/>
      </c>
      <c r="X1642" s="1" t="str">
        <f>IFERROR(VLOOKUP(Table49[[#This Row],[ITEM CODE]],Table2[[Item Code]:[Sub Category]],7,0),"")</f>
        <v/>
      </c>
      <c r="Y1642" s="68" t="str">
        <f>Table49[[#This Row],[PO Number]]&amp;COUNTIFS($E$5:E1642,E1642)</f>
        <v>0</v>
      </c>
    </row>
    <row r="1643" spans="1:25" ht="14.7" customHeight="1" x14ac:dyDescent="0.3">
      <c r="A1643" s="1" t="str">
        <f>IF(Table49[[#This Row],[ITEM NAME]]="","",ROW()-4)</f>
        <v/>
      </c>
      <c r="B1643" s="68"/>
      <c r="C1643" s="4" t="str">
        <f>IFERROR(VLOOKUP(B1643,Table14[],3,0),"")</f>
        <v/>
      </c>
      <c r="D1643" s="4" t="str">
        <f>IFERROR(VLOOKUP(B1643,Table14[],2,0),"")</f>
        <v/>
      </c>
      <c r="E1643" s="4"/>
      <c r="H1643" s="41" t="str">
        <f>IFERROR(VLOOKUP(Table49[[#This Row],[ITEM CODE]],Table2[[Item Code]:[Master Name]],2,0),"")</f>
        <v/>
      </c>
      <c r="I1643" s="41"/>
      <c r="J1643" s="65" t="str">
        <f>IFERROR(VLOOKUP(Table49[[#This Row],[ITEM CODE]],Table2[[Item Code]:[Master Name]],3,0),"")</f>
        <v/>
      </c>
      <c r="K1643" s="1" t="str">
        <f>IFERROR(VLOOKUP(Table49[[#This Row],[ITEM CODE]],Table2[[Item Code]:[Master Name]],9,0),"")</f>
        <v/>
      </c>
      <c r="L1643" s="1" t="str">
        <f>IFERROR(VLOOKUP(Table49[[#This Row],[ITEM CODE]],Table2[[Item Code]:[Master Name]],8,0),"")</f>
        <v/>
      </c>
      <c r="M1643" s="41"/>
      <c r="N1643" s="66">
        <f>IFERROR(VLOOKUP(Table49[[#This Row],[ITEM CODE]],Table2[[#All],[Item Code]:[Unit Cost]],10,0),0)</f>
        <v>0</v>
      </c>
      <c r="O1643" s="134">
        <f>IFERROR(VLOOKUP(Table49[[#This Row],[ITEM CODE]],Table2[[#All],[Item Code]:[Unit Cost]],10,0),0)</f>
        <v>0</v>
      </c>
      <c r="P1643" s="56"/>
      <c r="Q1643" s="58"/>
      <c r="R1643" s="58">
        <f>Table49[[#This Row],[QUANTITY]]*Table49[[#This Row],[INV Prices]]</f>
        <v>0</v>
      </c>
      <c r="S1643" s="67"/>
      <c r="V1643" s="41"/>
      <c r="W1643" s="4" t="str">
        <f>IFERROR(VLOOKUP(Table49[[#This Row],[ITEM CODE]],Table2[[Item Code]:[Category ]],6,0),"")</f>
        <v/>
      </c>
      <c r="X1643" s="1" t="str">
        <f>IFERROR(VLOOKUP(Table49[[#This Row],[ITEM CODE]],Table2[[Item Code]:[Sub Category]],7,0),"")</f>
        <v/>
      </c>
      <c r="Y1643" s="68" t="str">
        <f>Table49[[#This Row],[PO Number]]&amp;COUNTIFS($E$5:E1643,E1643)</f>
        <v>0</v>
      </c>
    </row>
    <row r="1644" spans="1:25" ht="14.7" customHeight="1" x14ac:dyDescent="0.3">
      <c r="A1644" s="1" t="str">
        <f>IF(Table49[[#This Row],[ITEM NAME]]="","",ROW()-4)</f>
        <v/>
      </c>
      <c r="B1644" s="68"/>
      <c r="C1644" s="4" t="str">
        <f>IFERROR(VLOOKUP(B1644,Table14[],3,0),"")</f>
        <v/>
      </c>
      <c r="D1644" s="4" t="str">
        <f>IFERROR(VLOOKUP(B1644,Table14[],2,0),"")</f>
        <v/>
      </c>
      <c r="E1644" s="4"/>
      <c r="H1644" s="41" t="str">
        <f>IFERROR(VLOOKUP(Table49[[#This Row],[ITEM CODE]],Table2[[Item Code]:[Master Name]],2,0),"")</f>
        <v/>
      </c>
      <c r="I1644" s="41"/>
      <c r="J1644" s="65" t="str">
        <f>IFERROR(VLOOKUP(Table49[[#This Row],[ITEM CODE]],Table2[[Item Code]:[Master Name]],3,0),"")</f>
        <v/>
      </c>
      <c r="K1644" s="1" t="str">
        <f>IFERROR(VLOOKUP(Table49[[#This Row],[ITEM CODE]],Table2[[Item Code]:[Master Name]],9,0),"")</f>
        <v/>
      </c>
      <c r="L1644" s="1" t="str">
        <f>IFERROR(VLOOKUP(Table49[[#This Row],[ITEM CODE]],Table2[[Item Code]:[Master Name]],8,0),"")</f>
        <v/>
      </c>
      <c r="M1644" s="41"/>
      <c r="N1644" s="66">
        <f>IFERROR(VLOOKUP(Table49[[#This Row],[ITEM CODE]],Table2[[#All],[Item Code]:[Unit Cost]],10,0),0)</f>
        <v>0</v>
      </c>
      <c r="O1644" s="134">
        <f>IFERROR(VLOOKUP(Table49[[#This Row],[ITEM CODE]],Table2[[#All],[Item Code]:[Unit Cost]],10,0),0)</f>
        <v>0</v>
      </c>
      <c r="P1644" s="56"/>
      <c r="Q1644" s="58"/>
      <c r="R1644" s="58">
        <f>Table49[[#This Row],[QUANTITY]]*Table49[[#This Row],[INV Prices]]</f>
        <v>0</v>
      </c>
      <c r="S1644" s="67"/>
      <c r="V1644" s="41"/>
      <c r="W1644" s="4" t="str">
        <f>IFERROR(VLOOKUP(Table49[[#This Row],[ITEM CODE]],Table2[[Item Code]:[Category ]],6,0),"")</f>
        <v/>
      </c>
      <c r="X1644" s="1" t="str">
        <f>IFERROR(VLOOKUP(Table49[[#This Row],[ITEM CODE]],Table2[[Item Code]:[Sub Category]],7,0),"")</f>
        <v/>
      </c>
      <c r="Y1644" s="68" t="str">
        <f>Table49[[#This Row],[PO Number]]&amp;COUNTIFS($E$5:E1644,E1644)</f>
        <v>0</v>
      </c>
    </row>
    <row r="1645" spans="1:25" ht="14.7" customHeight="1" x14ac:dyDescent="0.3">
      <c r="A1645" s="1" t="str">
        <f>IF(Table49[[#This Row],[ITEM NAME]]="","",ROW()-4)</f>
        <v/>
      </c>
      <c r="B1645" s="68"/>
      <c r="C1645" s="4" t="str">
        <f>IFERROR(VLOOKUP(B1645,Table14[],3,0),"")</f>
        <v/>
      </c>
      <c r="D1645" s="4" t="str">
        <f>IFERROR(VLOOKUP(B1645,Table14[],2,0),"")</f>
        <v/>
      </c>
      <c r="E1645" s="4"/>
      <c r="H1645" s="41" t="str">
        <f>IFERROR(VLOOKUP(Table49[[#This Row],[ITEM CODE]],Table2[[Item Code]:[Master Name]],2,0),"")</f>
        <v/>
      </c>
      <c r="I1645" s="41"/>
      <c r="J1645" s="65" t="str">
        <f>IFERROR(VLOOKUP(Table49[[#This Row],[ITEM CODE]],Table2[[Item Code]:[Master Name]],3,0),"")</f>
        <v/>
      </c>
      <c r="K1645" s="1" t="str">
        <f>IFERROR(VLOOKUP(Table49[[#This Row],[ITEM CODE]],Table2[[Item Code]:[Master Name]],9,0),"")</f>
        <v/>
      </c>
      <c r="L1645" s="1" t="str">
        <f>IFERROR(VLOOKUP(Table49[[#This Row],[ITEM CODE]],Table2[[Item Code]:[Master Name]],8,0),"")</f>
        <v/>
      </c>
      <c r="M1645" s="41"/>
      <c r="N1645" s="66">
        <f>IFERROR(VLOOKUP(Table49[[#This Row],[ITEM CODE]],Table2[[#All],[Item Code]:[Unit Cost]],10,0),0)</f>
        <v>0</v>
      </c>
      <c r="O1645" s="134">
        <f>IFERROR(VLOOKUP(Table49[[#This Row],[ITEM CODE]],Table2[[#All],[Item Code]:[Unit Cost]],10,0),0)</f>
        <v>0</v>
      </c>
      <c r="P1645" s="56"/>
      <c r="Q1645" s="58"/>
      <c r="R1645" s="58">
        <f>Table49[[#This Row],[QUANTITY]]*Table49[[#This Row],[INV Prices]]</f>
        <v>0</v>
      </c>
      <c r="S1645" s="67"/>
      <c r="V1645" s="41"/>
      <c r="W1645" s="4" t="str">
        <f>IFERROR(VLOOKUP(Table49[[#This Row],[ITEM CODE]],Table2[[Item Code]:[Category ]],6,0),"")</f>
        <v/>
      </c>
      <c r="X1645" s="1" t="str">
        <f>IFERROR(VLOOKUP(Table49[[#This Row],[ITEM CODE]],Table2[[Item Code]:[Sub Category]],7,0),"")</f>
        <v/>
      </c>
      <c r="Y1645" s="68" t="str">
        <f>Table49[[#This Row],[PO Number]]&amp;COUNTIFS($E$5:E1645,E1645)</f>
        <v>0</v>
      </c>
    </row>
    <row r="1646" spans="1:25" ht="14.7" customHeight="1" x14ac:dyDescent="0.3">
      <c r="A1646" s="1" t="str">
        <f>IF(Table49[[#This Row],[ITEM NAME]]="","",ROW()-4)</f>
        <v/>
      </c>
      <c r="B1646" s="68"/>
      <c r="C1646" s="4" t="str">
        <f>IFERROR(VLOOKUP(B1646,Table14[],3,0),"")</f>
        <v/>
      </c>
      <c r="D1646" s="4" t="str">
        <f>IFERROR(VLOOKUP(B1646,Table14[],2,0),"")</f>
        <v/>
      </c>
      <c r="E1646" s="4"/>
      <c r="H1646" s="41" t="str">
        <f>IFERROR(VLOOKUP(Table49[[#This Row],[ITEM CODE]],Table2[[Item Code]:[Master Name]],2,0),"")</f>
        <v/>
      </c>
      <c r="I1646" s="41"/>
      <c r="J1646" s="65" t="str">
        <f>IFERROR(VLOOKUP(Table49[[#This Row],[ITEM CODE]],Table2[[Item Code]:[Master Name]],3,0),"")</f>
        <v/>
      </c>
      <c r="K1646" s="1" t="str">
        <f>IFERROR(VLOOKUP(Table49[[#This Row],[ITEM CODE]],Table2[[Item Code]:[Master Name]],9,0),"")</f>
        <v/>
      </c>
      <c r="L1646" s="1" t="str">
        <f>IFERROR(VLOOKUP(Table49[[#This Row],[ITEM CODE]],Table2[[Item Code]:[Master Name]],8,0),"")</f>
        <v/>
      </c>
      <c r="M1646" s="41"/>
      <c r="N1646" s="66">
        <f>IFERROR(VLOOKUP(Table49[[#This Row],[ITEM CODE]],Table2[[#All],[Item Code]:[Unit Cost]],10,0),0)</f>
        <v>0</v>
      </c>
      <c r="O1646" s="134">
        <f>IFERROR(VLOOKUP(Table49[[#This Row],[ITEM CODE]],Table2[[#All],[Item Code]:[Unit Cost]],10,0),0)</f>
        <v>0</v>
      </c>
      <c r="P1646" s="56"/>
      <c r="Q1646" s="58"/>
      <c r="R1646" s="58">
        <f>Table49[[#This Row],[QUANTITY]]*Table49[[#This Row],[INV Prices]]</f>
        <v>0</v>
      </c>
      <c r="S1646" s="67"/>
      <c r="V1646" s="41"/>
      <c r="W1646" s="4" t="str">
        <f>IFERROR(VLOOKUP(Table49[[#This Row],[ITEM CODE]],Table2[[Item Code]:[Category ]],6,0),"")</f>
        <v/>
      </c>
      <c r="X1646" s="1" t="str">
        <f>IFERROR(VLOOKUP(Table49[[#This Row],[ITEM CODE]],Table2[[Item Code]:[Sub Category]],7,0),"")</f>
        <v/>
      </c>
      <c r="Y1646" s="68" t="str">
        <f>Table49[[#This Row],[PO Number]]&amp;COUNTIFS($E$5:E1646,E1646)</f>
        <v>0</v>
      </c>
    </row>
    <row r="1647" spans="1:25" ht="14.7" customHeight="1" x14ac:dyDescent="0.3">
      <c r="A1647" s="1" t="str">
        <f>IF(Table49[[#This Row],[ITEM NAME]]="","",ROW()-4)</f>
        <v/>
      </c>
      <c r="B1647" s="68"/>
      <c r="C1647" s="4" t="str">
        <f>IFERROR(VLOOKUP(B1647,Table14[],3,0),"")</f>
        <v/>
      </c>
      <c r="D1647" s="4" t="str">
        <f>IFERROR(VLOOKUP(B1647,Table14[],2,0),"")</f>
        <v/>
      </c>
      <c r="E1647" s="4"/>
      <c r="H1647" s="41" t="str">
        <f>IFERROR(VLOOKUP(Table49[[#This Row],[ITEM CODE]],Table2[[Item Code]:[Master Name]],2,0),"")</f>
        <v/>
      </c>
      <c r="I1647" s="41"/>
      <c r="J1647" s="65" t="str">
        <f>IFERROR(VLOOKUP(Table49[[#This Row],[ITEM CODE]],Table2[[Item Code]:[Master Name]],3,0),"")</f>
        <v/>
      </c>
      <c r="K1647" s="1" t="str">
        <f>IFERROR(VLOOKUP(Table49[[#This Row],[ITEM CODE]],Table2[[Item Code]:[Master Name]],9,0),"")</f>
        <v/>
      </c>
      <c r="L1647" s="1" t="str">
        <f>IFERROR(VLOOKUP(Table49[[#This Row],[ITEM CODE]],Table2[[Item Code]:[Master Name]],8,0),"")</f>
        <v/>
      </c>
      <c r="M1647" s="41"/>
      <c r="N1647" s="66">
        <f>IFERROR(VLOOKUP(Table49[[#This Row],[ITEM CODE]],Table2[[#All],[Item Code]:[Unit Cost]],10,0),0)</f>
        <v>0</v>
      </c>
      <c r="O1647" s="134">
        <f>IFERROR(VLOOKUP(Table49[[#This Row],[ITEM CODE]],Table2[[#All],[Item Code]:[Unit Cost]],10,0),0)</f>
        <v>0</v>
      </c>
      <c r="P1647" s="56"/>
      <c r="Q1647" s="58"/>
      <c r="R1647" s="58">
        <f>Table49[[#This Row],[QUANTITY]]*Table49[[#This Row],[INV Prices]]</f>
        <v>0</v>
      </c>
      <c r="S1647" s="67"/>
      <c r="V1647" s="41"/>
      <c r="W1647" s="4" t="str">
        <f>IFERROR(VLOOKUP(Table49[[#This Row],[ITEM CODE]],Table2[[Item Code]:[Category ]],6,0),"")</f>
        <v/>
      </c>
      <c r="X1647" s="1" t="str">
        <f>IFERROR(VLOOKUP(Table49[[#This Row],[ITEM CODE]],Table2[[Item Code]:[Sub Category]],7,0),"")</f>
        <v/>
      </c>
      <c r="Y1647" s="68" t="str">
        <f>Table49[[#This Row],[PO Number]]&amp;COUNTIFS($E$5:E1647,E1647)</f>
        <v>0</v>
      </c>
    </row>
    <row r="1648" spans="1:25" ht="14.7" customHeight="1" x14ac:dyDescent="0.3">
      <c r="A1648" s="1" t="str">
        <f>IF(Table49[[#This Row],[ITEM NAME]]="","",ROW()-4)</f>
        <v/>
      </c>
      <c r="B1648" s="68"/>
      <c r="C1648" s="4" t="str">
        <f>IFERROR(VLOOKUP(B1648,Table14[],3,0),"")</f>
        <v/>
      </c>
      <c r="D1648" s="4" t="str">
        <f>IFERROR(VLOOKUP(B1648,Table14[],2,0),"")</f>
        <v/>
      </c>
      <c r="E1648" s="4"/>
      <c r="H1648" s="41" t="str">
        <f>IFERROR(VLOOKUP(Table49[[#This Row],[ITEM CODE]],Table2[[Item Code]:[Master Name]],2,0),"")</f>
        <v/>
      </c>
      <c r="I1648" s="41"/>
      <c r="J1648" s="65" t="str">
        <f>IFERROR(VLOOKUP(Table49[[#This Row],[ITEM CODE]],Table2[[Item Code]:[Master Name]],3,0),"")</f>
        <v/>
      </c>
      <c r="K1648" s="1" t="str">
        <f>IFERROR(VLOOKUP(Table49[[#This Row],[ITEM CODE]],Table2[[Item Code]:[Master Name]],9,0),"")</f>
        <v/>
      </c>
      <c r="L1648" s="1" t="str">
        <f>IFERROR(VLOOKUP(Table49[[#This Row],[ITEM CODE]],Table2[[Item Code]:[Master Name]],8,0),"")</f>
        <v/>
      </c>
      <c r="M1648" s="41"/>
      <c r="N1648" s="66">
        <f>IFERROR(VLOOKUP(Table49[[#This Row],[ITEM CODE]],Table2[[#All],[Item Code]:[Unit Cost]],10,0),0)</f>
        <v>0</v>
      </c>
      <c r="O1648" s="134">
        <f>IFERROR(VLOOKUP(Table49[[#This Row],[ITEM CODE]],Table2[[#All],[Item Code]:[Unit Cost]],10,0),0)</f>
        <v>0</v>
      </c>
      <c r="P1648" s="56"/>
      <c r="Q1648" s="58"/>
      <c r="R1648" s="58">
        <f>Table49[[#This Row],[QUANTITY]]*Table49[[#This Row],[INV Prices]]</f>
        <v>0</v>
      </c>
      <c r="S1648" s="67"/>
      <c r="V1648" s="41"/>
      <c r="W1648" s="4" t="str">
        <f>IFERROR(VLOOKUP(Table49[[#This Row],[ITEM CODE]],Table2[[Item Code]:[Category ]],6,0),"")</f>
        <v/>
      </c>
      <c r="X1648" s="1" t="str">
        <f>IFERROR(VLOOKUP(Table49[[#This Row],[ITEM CODE]],Table2[[Item Code]:[Sub Category]],7,0),"")</f>
        <v/>
      </c>
      <c r="Y1648" s="68" t="str">
        <f>Table49[[#This Row],[PO Number]]&amp;COUNTIFS($E$5:E1648,E1648)</f>
        <v>0</v>
      </c>
    </row>
    <row r="1649" spans="1:25" ht="14.7" customHeight="1" x14ac:dyDescent="0.3">
      <c r="A1649" s="1" t="str">
        <f>IF(Table49[[#This Row],[ITEM NAME]]="","",ROW()-4)</f>
        <v/>
      </c>
      <c r="B1649" s="68"/>
      <c r="C1649" s="4" t="str">
        <f>IFERROR(VLOOKUP(B1649,Table14[],3,0),"")</f>
        <v/>
      </c>
      <c r="D1649" s="4" t="str">
        <f>IFERROR(VLOOKUP(B1649,Table14[],2,0),"")</f>
        <v/>
      </c>
      <c r="E1649" s="4"/>
      <c r="H1649" s="41" t="str">
        <f>IFERROR(VLOOKUP(Table49[[#This Row],[ITEM CODE]],Table2[[Item Code]:[Master Name]],2,0),"")</f>
        <v/>
      </c>
      <c r="I1649" s="41"/>
      <c r="J1649" s="65" t="str">
        <f>IFERROR(VLOOKUP(Table49[[#This Row],[ITEM CODE]],Table2[[Item Code]:[Master Name]],3,0),"")</f>
        <v/>
      </c>
      <c r="K1649" s="1" t="str">
        <f>IFERROR(VLOOKUP(Table49[[#This Row],[ITEM CODE]],Table2[[Item Code]:[Master Name]],9,0),"")</f>
        <v/>
      </c>
      <c r="L1649" s="1" t="str">
        <f>IFERROR(VLOOKUP(Table49[[#This Row],[ITEM CODE]],Table2[[Item Code]:[Master Name]],8,0),"")</f>
        <v/>
      </c>
      <c r="M1649" s="41"/>
      <c r="N1649" s="66">
        <f>IFERROR(VLOOKUP(Table49[[#This Row],[ITEM CODE]],Table2[[#All],[Item Code]:[Unit Cost]],10,0),0)</f>
        <v>0</v>
      </c>
      <c r="O1649" s="134">
        <f>IFERROR(VLOOKUP(Table49[[#This Row],[ITEM CODE]],Table2[[#All],[Item Code]:[Unit Cost]],10,0),0)</f>
        <v>0</v>
      </c>
      <c r="P1649" s="56"/>
      <c r="Q1649" s="58"/>
      <c r="R1649" s="58">
        <f>Table49[[#This Row],[QUANTITY]]*Table49[[#This Row],[INV Prices]]</f>
        <v>0</v>
      </c>
      <c r="S1649" s="67"/>
      <c r="V1649" s="41"/>
      <c r="W1649" s="4" t="str">
        <f>IFERROR(VLOOKUP(Table49[[#This Row],[ITEM CODE]],Table2[[Item Code]:[Category ]],6,0),"")</f>
        <v/>
      </c>
      <c r="X1649" s="1" t="str">
        <f>IFERROR(VLOOKUP(Table49[[#This Row],[ITEM CODE]],Table2[[Item Code]:[Sub Category]],7,0),"")</f>
        <v/>
      </c>
      <c r="Y1649" s="68" t="str">
        <f>Table49[[#This Row],[PO Number]]&amp;COUNTIFS($E$5:E1649,E1649)</f>
        <v>0</v>
      </c>
    </row>
    <row r="1650" spans="1:25" ht="14.7" customHeight="1" x14ac:dyDescent="0.3">
      <c r="A1650" s="1" t="str">
        <f>IF(Table49[[#This Row],[ITEM NAME]]="","",ROW()-4)</f>
        <v/>
      </c>
      <c r="B1650" s="68"/>
      <c r="C1650" s="4" t="str">
        <f>IFERROR(VLOOKUP(B1650,Table14[],3,0),"")</f>
        <v/>
      </c>
      <c r="D1650" s="4" t="str">
        <f>IFERROR(VLOOKUP(B1650,Table14[],2,0),"")</f>
        <v/>
      </c>
      <c r="E1650" s="44"/>
      <c r="H1650" s="41" t="str">
        <f>IFERROR(VLOOKUP(Table49[[#This Row],[ITEM CODE]],Table2[[Item Code]:[Master Name]],2,0),"")</f>
        <v/>
      </c>
      <c r="I1650" s="41"/>
      <c r="J1650" s="65" t="str">
        <f>IFERROR(VLOOKUP(Table49[[#This Row],[ITEM CODE]],Table2[[Item Code]:[Master Name]],3,0),"")</f>
        <v/>
      </c>
      <c r="K1650" s="1" t="str">
        <f>IFERROR(VLOOKUP(Table49[[#This Row],[ITEM CODE]],Table2[[Item Code]:[Master Name]],9,0),"")</f>
        <v/>
      </c>
      <c r="L1650" s="1" t="str">
        <f>IFERROR(VLOOKUP(Table49[[#This Row],[ITEM CODE]],Table2[[Item Code]:[Master Name]],8,0),"")</f>
        <v/>
      </c>
      <c r="M1650" s="41"/>
      <c r="N1650" s="66">
        <f>IFERROR(VLOOKUP(Table49[[#This Row],[ITEM CODE]],Table2[[#All],[Item Code]:[Unit Cost]],10,0),0)</f>
        <v>0</v>
      </c>
      <c r="O1650" s="134">
        <f>IFERROR(VLOOKUP(Table49[[#This Row],[ITEM CODE]],Table2[[#All],[Item Code]:[Unit Cost]],10,0),0)</f>
        <v>0</v>
      </c>
      <c r="P1650" s="56"/>
      <c r="Q1650" s="58"/>
      <c r="R1650" s="58">
        <f>Table49[[#This Row],[QUANTITY]]*Table49[[#This Row],[INV Prices]]</f>
        <v>0</v>
      </c>
      <c r="S1650" s="67"/>
      <c r="V1650" s="41"/>
      <c r="W1650" s="4" t="str">
        <f>IFERROR(VLOOKUP(Table49[[#This Row],[ITEM CODE]],Table2[[Item Code]:[Category ]],6,0),"")</f>
        <v/>
      </c>
      <c r="X1650" s="1" t="str">
        <f>IFERROR(VLOOKUP(Table49[[#This Row],[ITEM CODE]],Table2[[Item Code]:[Sub Category]],7,0),"")</f>
        <v/>
      </c>
      <c r="Y1650" s="68" t="str">
        <f>Table49[[#This Row],[PO Number]]&amp;COUNTIFS($E$5:E1650,E1650)</f>
        <v>0</v>
      </c>
    </row>
    <row r="1651" spans="1:25" ht="14.7" customHeight="1" x14ac:dyDescent="0.3">
      <c r="A1651" s="1" t="str">
        <f>IF(Table49[[#This Row],[ITEM NAME]]="","",ROW()-4)</f>
        <v/>
      </c>
      <c r="B1651" s="68"/>
      <c r="C1651" s="4" t="str">
        <f>IFERROR(VLOOKUP(B1651,Table14[],3,0),"")</f>
        <v/>
      </c>
      <c r="D1651" s="4" t="str">
        <f>IFERROR(VLOOKUP(B1651,Table14[],2,0),"")</f>
        <v/>
      </c>
      <c r="E1651" s="4"/>
      <c r="H1651" s="41" t="str">
        <f>IFERROR(VLOOKUP(Table49[[#This Row],[ITEM CODE]],Table2[[Item Code]:[Master Name]],2,0),"")</f>
        <v/>
      </c>
      <c r="I1651" s="41"/>
      <c r="J1651" s="65" t="str">
        <f>IFERROR(VLOOKUP(Table49[[#This Row],[ITEM CODE]],Table2[[Item Code]:[Master Name]],3,0),"")</f>
        <v/>
      </c>
      <c r="K1651" s="1" t="str">
        <f>IFERROR(VLOOKUP(Table49[[#This Row],[ITEM CODE]],Table2[[Item Code]:[Master Name]],9,0),"")</f>
        <v/>
      </c>
      <c r="L1651" s="1" t="str">
        <f>IFERROR(VLOOKUP(Table49[[#This Row],[ITEM CODE]],Table2[[Item Code]:[Master Name]],8,0),"")</f>
        <v/>
      </c>
      <c r="M1651" s="41"/>
      <c r="N1651" s="66">
        <f>IFERROR(VLOOKUP(Table49[[#This Row],[ITEM CODE]],Table2[[#All],[Item Code]:[Unit Cost]],10,0),0)</f>
        <v>0</v>
      </c>
      <c r="O1651" s="134">
        <f>IFERROR(VLOOKUP(Table49[[#This Row],[ITEM CODE]],Table2[[#All],[Item Code]:[Unit Cost]],10,0),0)</f>
        <v>0</v>
      </c>
      <c r="P1651" s="56"/>
      <c r="Q1651" s="58"/>
      <c r="R1651" s="58">
        <f>Table49[[#This Row],[QUANTITY]]*Table49[[#This Row],[INV Prices]]</f>
        <v>0</v>
      </c>
      <c r="S1651" s="67"/>
      <c r="V1651" s="41"/>
      <c r="W1651" s="4" t="str">
        <f>IFERROR(VLOOKUP(Table49[[#This Row],[ITEM CODE]],Table2[[Item Code]:[Category ]],6,0),"")</f>
        <v/>
      </c>
      <c r="X1651" s="1" t="str">
        <f>IFERROR(VLOOKUP(Table49[[#This Row],[ITEM CODE]],Table2[[Item Code]:[Sub Category]],7,0),"")</f>
        <v/>
      </c>
      <c r="Y1651" s="68" t="str">
        <f>Table49[[#This Row],[PO Number]]&amp;COUNTIFS($E$5:E1651,E1651)</f>
        <v>0</v>
      </c>
    </row>
    <row r="1652" spans="1:25" ht="14.7" customHeight="1" x14ac:dyDescent="0.3">
      <c r="A1652" s="1" t="str">
        <f>IF(Table49[[#This Row],[ITEM NAME]]="","",ROW()-4)</f>
        <v/>
      </c>
      <c r="B1652" s="68"/>
      <c r="C1652" s="4" t="str">
        <f>IFERROR(VLOOKUP(B1652,Table14[],3,0),"")</f>
        <v/>
      </c>
      <c r="D1652" s="4" t="str">
        <f>IFERROR(VLOOKUP(B1652,Table14[],2,0),"")</f>
        <v/>
      </c>
      <c r="E1652" s="4"/>
      <c r="H1652" s="41" t="str">
        <f>IFERROR(VLOOKUP(Table49[[#This Row],[ITEM CODE]],Table2[[Item Code]:[Master Name]],2,0),"")</f>
        <v/>
      </c>
      <c r="I1652" s="41"/>
      <c r="J1652" s="65" t="str">
        <f>IFERROR(VLOOKUP(Table49[[#This Row],[ITEM CODE]],Table2[[Item Code]:[Master Name]],3,0),"")</f>
        <v/>
      </c>
      <c r="K1652" s="1" t="str">
        <f>IFERROR(VLOOKUP(Table49[[#This Row],[ITEM CODE]],Table2[[Item Code]:[Master Name]],9,0),"")</f>
        <v/>
      </c>
      <c r="L1652" s="1" t="str">
        <f>IFERROR(VLOOKUP(Table49[[#This Row],[ITEM CODE]],Table2[[Item Code]:[Master Name]],8,0),"")</f>
        <v/>
      </c>
      <c r="M1652" s="41"/>
      <c r="N1652" s="66">
        <f>IFERROR(VLOOKUP(Table49[[#This Row],[ITEM CODE]],Table2[[#All],[Item Code]:[Unit Cost]],10,0),0)</f>
        <v>0</v>
      </c>
      <c r="O1652" s="134">
        <f>IFERROR(VLOOKUP(Table49[[#This Row],[ITEM CODE]],Table2[[#All],[Item Code]:[Unit Cost]],10,0),0)</f>
        <v>0</v>
      </c>
      <c r="P1652" s="56"/>
      <c r="Q1652" s="58"/>
      <c r="R1652" s="58">
        <f>Table49[[#This Row],[QUANTITY]]*Table49[[#This Row],[INV Prices]]</f>
        <v>0</v>
      </c>
      <c r="S1652" s="67"/>
      <c r="V1652" s="41"/>
      <c r="W1652" s="4" t="str">
        <f>IFERROR(VLOOKUP(Table49[[#This Row],[ITEM CODE]],Table2[[Item Code]:[Category ]],6,0),"")</f>
        <v/>
      </c>
      <c r="X1652" s="1" t="str">
        <f>IFERROR(VLOOKUP(Table49[[#This Row],[ITEM CODE]],Table2[[Item Code]:[Sub Category]],7,0),"")</f>
        <v/>
      </c>
      <c r="Y1652" s="68" t="str">
        <f>Table49[[#This Row],[PO Number]]&amp;COUNTIFS($E$5:E1652,E1652)</f>
        <v>0</v>
      </c>
    </row>
    <row r="1653" spans="1:25" ht="14.7" customHeight="1" x14ac:dyDescent="0.3">
      <c r="A1653" s="1" t="str">
        <f>IF(Table49[[#This Row],[ITEM NAME]]="","",ROW()-4)</f>
        <v/>
      </c>
      <c r="B1653" s="68"/>
      <c r="C1653" s="4" t="str">
        <f>IFERROR(VLOOKUP(B1653,Table14[],3,0),"")</f>
        <v/>
      </c>
      <c r="D1653" s="4" t="str">
        <f>IFERROR(VLOOKUP(B1653,Table14[],2,0),"")</f>
        <v/>
      </c>
      <c r="E1653" s="4"/>
      <c r="H1653" s="41" t="str">
        <f>IFERROR(VLOOKUP(Table49[[#This Row],[ITEM CODE]],Table2[[Item Code]:[Master Name]],2,0),"")</f>
        <v/>
      </c>
      <c r="I1653" s="41"/>
      <c r="J1653" s="65" t="str">
        <f>IFERROR(VLOOKUP(Table49[[#This Row],[ITEM CODE]],Table2[[Item Code]:[Master Name]],3,0),"")</f>
        <v/>
      </c>
      <c r="K1653" s="1" t="str">
        <f>IFERROR(VLOOKUP(Table49[[#This Row],[ITEM CODE]],Table2[[Item Code]:[Master Name]],9,0),"")</f>
        <v/>
      </c>
      <c r="L1653" s="1" t="str">
        <f>IFERROR(VLOOKUP(Table49[[#This Row],[ITEM CODE]],Table2[[Item Code]:[Master Name]],8,0),"")</f>
        <v/>
      </c>
      <c r="M1653" s="41"/>
      <c r="N1653" s="66">
        <f>IFERROR(VLOOKUP(Table49[[#This Row],[ITEM CODE]],Table2[[#All],[Item Code]:[Unit Cost]],10,0),0)</f>
        <v>0</v>
      </c>
      <c r="O1653" s="134">
        <f>IFERROR(VLOOKUP(Table49[[#This Row],[ITEM CODE]],Table2[[#All],[Item Code]:[Unit Cost]],10,0),0)</f>
        <v>0</v>
      </c>
      <c r="P1653" s="56"/>
      <c r="Q1653" s="58"/>
      <c r="R1653" s="58">
        <f>Table49[[#This Row],[QUANTITY]]*Table49[[#This Row],[INV Prices]]</f>
        <v>0</v>
      </c>
      <c r="S1653" s="67"/>
      <c r="V1653" s="41"/>
      <c r="W1653" s="4" t="str">
        <f>IFERROR(VLOOKUP(Table49[[#This Row],[ITEM CODE]],Table2[[Item Code]:[Category ]],6,0),"")</f>
        <v/>
      </c>
      <c r="X1653" s="1" t="str">
        <f>IFERROR(VLOOKUP(Table49[[#This Row],[ITEM CODE]],Table2[[Item Code]:[Sub Category]],7,0),"")</f>
        <v/>
      </c>
      <c r="Y1653" s="68" t="str">
        <f>Table49[[#This Row],[PO Number]]&amp;COUNTIFS($E$5:E1653,E1653)</f>
        <v>0</v>
      </c>
    </row>
    <row r="1654" spans="1:25" ht="14.7" customHeight="1" x14ac:dyDescent="0.3">
      <c r="A1654" s="1" t="str">
        <f>IF(Table49[[#This Row],[ITEM NAME]]="","",ROW()-4)</f>
        <v/>
      </c>
      <c r="B1654" s="68"/>
      <c r="C1654" s="4" t="str">
        <f>IFERROR(VLOOKUP(B1654,Table14[],3,0),"")</f>
        <v/>
      </c>
      <c r="D1654" s="4" t="str">
        <f>IFERROR(VLOOKUP(B1654,Table14[],2,0),"")</f>
        <v/>
      </c>
      <c r="E1654" s="4"/>
      <c r="H1654" s="41" t="str">
        <f>IFERROR(VLOOKUP(Table49[[#This Row],[ITEM CODE]],Table2[[Item Code]:[Master Name]],2,0),"")</f>
        <v/>
      </c>
      <c r="I1654" s="41"/>
      <c r="J1654" s="65" t="str">
        <f>IFERROR(VLOOKUP(Table49[[#This Row],[ITEM CODE]],Table2[[Item Code]:[Master Name]],3,0),"")</f>
        <v/>
      </c>
      <c r="K1654" s="1" t="str">
        <f>IFERROR(VLOOKUP(Table49[[#This Row],[ITEM CODE]],Table2[[Item Code]:[Master Name]],9,0),"")</f>
        <v/>
      </c>
      <c r="L1654" s="1" t="str">
        <f>IFERROR(VLOOKUP(Table49[[#This Row],[ITEM CODE]],Table2[[Item Code]:[Master Name]],8,0),"")</f>
        <v/>
      </c>
      <c r="M1654" s="41"/>
      <c r="N1654" s="66">
        <f>IFERROR(VLOOKUP(Table49[[#This Row],[ITEM CODE]],Table2[[#All],[Item Code]:[Unit Cost]],10,0),0)</f>
        <v>0</v>
      </c>
      <c r="O1654" s="134">
        <f>IFERROR(VLOOKUP(Table49[[#This Row],[ITEM CODE]],Table2[[#All],[Item Code]:[Unit Cost]],10,0),0)</f>
        <v>0</v>
      </c>
      <c r="P1654" s="56"/>
      <c r="Q1654" s="58"/>
      <c r="R1654" s="58">
        <f>Table49[[#This Row],[QUANTITY]]*Table49[[#This Row],[INV Prices]]</f>
        <v>0</v>
      </c>
      <c r="S1654" s="67"/>
      <c r="V1654" s="41"/>
      <c r="W1654" s="4" t="str">
        <f>IFERROR(VLOOKUP(Table49[[#This Row],[ITEM CODE]],Table2[[Item Code]:[Category ]],6,0),"")</f>
        <v/>
      </c>
      <c r="X1654" s="1" t="str">
        <f>IFERROR(VLOOKUP(Table49[[#This Row],[ITEM CODE]],Table2[[Item Code]:[Sub Category]],7,0),"")</f>
        <v/>
      </c>
      <c r="Y1654" s="68" t="str">
        <f>Table49[[#This Row],[PO Number]]&amp;COUNTIFS($E$5:E1654,E1654)</f>
        <v>0</v>
      </c>
    </row>
    <row r="1655" spans="1:25" ht="14.7" customHeight="1" x14ac:dyDescent="0.3">
      <c r="A1655" s="1" t="str">
        <f>IF(Table49[[#This Row],[ITEM NAME]]="","",ROW()-4)</f>
        <v/>
      </c>
      <c r="B1655" s="68"/>
      <c r="C1655" s="4" t="str">
        <f>IFERROR(VLOOKUP(B1655,Table14[],3,0),"")</f>
        <v/>
      </c>
      <c r="D1655" s="4" t="str">
        <f>IFERROR(VLOOKUP(B1655,Table14[],2,0),"")</f>
        <v/>
      </c>
      <c r="E1655" s="4"/>
      <c r="H1655" s="41" t="str">
        <f>IFERROR(VLOOKUP(Table49[[#This Row],[ITEM CODE]],Table2[[Item Code]:[Master Name]],2,0),"")</f>
        <v/>
      </c>
      <c r="I1655" s="41"/>
      <c r="J1655" s="65" t="str">
        <f>IFERROR(VLOOKUP(Table49[[#This Row],[ITEM CODE]],Table2[[Item Code]:[Master Name]],3,0),"")</f>
        <v/>
      </c>
      <c r="K1655" s="1" t="str">
        <f>IFERROR(VLOOKUP(Table49[[#This Row],[ITEM CODE]],Table2[[Item Code]:[Master Name]],9,0),"")</f>
        <v/>
      </c>
      <c r="L1655" s="1" t="str">
        <f>IFERROR(VLOOKUP(Table49[[#This Row],[ITEM CODE]],Table2[[Item Code]:[Master Name]],8,0),"")</f>
        <v/>
      </c>
      <c r="M1655" s="41"/>
      <c r="N1655" s="66">
        <f>IFERROR(VLOOKUP(Table49[[#This Row],[ITEM CODE]],Table2[[#All],[Item Code]:[Unit Cost]],10,0),0)</f>
        <v>0</v>
      </c>
      <c r="O1655" s="134">
        <f>IFERROR(VLOOKUP(Table49[[#This Row],[ITEM CODE]],Table2[[#All],[Item Code]:[Unit Cost]],10,0),0)</f>
        <v>0</v>
      </c>
      <c r="P1655" s="56"/>
      <c r="Q1655" s="58"/>
      <c r="R1655" s="58">
        <f>Table49[[#This Row],[QUANTITY]]*Table49[[#This Row],[INV Prices]]</f>
        <v>0</v>
      </c>
      <c r="S1655" s="67"/>
      <c r="V1655" s="41"/>
      <c r="W1655" s="4" t="str">
        <f>IFERROR(VLOOKUP(Table49[[#This Row],[ITEM CODE]],Table2[[Item Code]:[Category ]],6,0),"")</f>
        <v/>
      </c>
      <c r="X1655" s="1" t="str">
        <f>IFERROR(VLOOKUP(Table49[[#This Row],[ITEM CODE]],Table2[[Item Code]:[Sub Category]],7,0),"")</f>
        <v/>
      </c>
      <c r="Y1655" s="68" t="str">
        <f>Table49[[#This Row],[PO Number]]&amp;COUNTIFS($E$5:E1655,E1655)</f>
        <v>0</v>
      </c>
    </row>
    <row r="1656" spans="1:25" ht="14.7" customHeight="1" x14ac:dyDescent="0.3">
      <c r="A1656" s="1" t="str">
        <f>IF(Table49[[#This Row],[ITEM NAME]]="","",ROW()-4)</f>
        <v/>
      </c>
      <c r="B1656" s="68"/>
      <c r="C1656" s="4" t="str">
        <f>IFERROR(VLOOKUP(B1656,Table14[],3,0),"")</f>
        <v/>
      </c>
      <c r="D1656" s="4" t="str">
        <f>IFERROR(VLOOKUP(B1656,Table14[],2,0),"")</f>
        <v/>
      </c>
      <c r="E1656" s="4"/>
      <c r="H1656" s="41" t="str">
        <f>IFERROR(VLOOKUP(Table49[[#This Row],[ITEM CODE]],Table2[[Item Code]:[Master Name]],2,0),"")</f>
        <v/>
      </c>
      <c r="I1656" s="41"/>
      <c r="J1656" s="65" t="str">
        <f>IFERROR(VLOOKUP(Table49[[#This Row],[ITEM CODE]],Table2[[Item Code]:[Master Name]],3,0),"")</f>
        <v/>
      </c>
      <c r="K1656" s="1" t="str">
        <f>IFERROR(VLOOKUP(Table49[[#This Row],[ITEM CODE]],Table2[[Item Code]:[Master Name]],9,0),"")</f>
        <v/>
      </c>
      <c r="L1656" s="1" t="str">
        <f>IFERROR(VLOOKUP(Table49[[#This Row],[ITEM CODE]],Table2[[Item Code]:[Master Name]],8,0),"")</f>
        <v/>
      </c>
      <c r="M1656" s="41"/>
      <c r="N1656" s="66">
        <f>IFERROR(VLOOKUP(Table49[[#This Row],[ITEM CODE]],Table2[[#All],[Item Code]:[Unit Cost]],10,0),0)</f>
        <v>0</v>
      </c>
      <c r="O1656" s="134">
        <f>IFERROR(VLOOKUP(Table49[[#This Row],[ITEM CODE]],Table2[[#All],[Item Code]:[Unit Cost]],10,0),0)</f>
        <v>0</v>
      </c>
      <c r="P1656" s="56"/>
      <c r="Q1656" s="58"/>
      <c r="R1656" s="58">
        <f>Table49[[#This Row],[QUANTITY]]*Table49[[#This Row],[INV Prices]]</f>
        <v>0</v>
      </c>
      <c r="S1656" s="67"/>
      <c r="V1656" s="41"/>
      <c r="W1656" s="4" t="str">
        <f>IFERROR(VLOOKUP(Table49[[#This Row],[ITEM CODE]],Table2[[Item Code]:[Category ]],6,0),"")</f>
        <v/>
      </c>
      <c r="X1656" s="1" t="str">
        <f>IFERROR(VLOOKUP(Table49[[#This Row],[ITEM CODE]],Table2[[Item Code]:[Sub Category]],7,0),"")</f>
        <v/>
      </c>
      <c r="Y1656" s="68" t="str">
        <f>Table49[[#This Row],[PO Number]]&amp;COUNTIFS($E$5:E1656,E1656)</f>
        <v>0</v>
      </c>
    </row>
    <row r="1657" spans="1:25" ht="14.7" customHeight="1" x14ac:dyDescent="0.3">
      <c r="A1657" s="1" t="str">
        <f>IF(Table49[[#This Row],[ITEM NAME]]="","",ROW()-4)</f>
        <v/>
      </c>
      <c r="B1657" s="68"/>
      <c r="C1657" s="4" t="str">
        <f>IFERROR(VLOOKUP(B1657,Table14[],3,0),"")</f>
        <v/>
      </c>
      <c r="D1657" s="4" t="str">
        <f>IFERROR(VLOOKUP(B1657,Table14[],2,0),"")</f>
        <v/>
      </c>
      <c r="E1657" s="4"/>
      <c r="H1657" s="41" t="str">
        <f>IFERROR(VLOOKUP(Table49[[#This Row],[ITEM CODE]],Table2[[Item Code]:[Master Name]],2,0),"")</f>
        <v/>
      </c>
      <c r="I1657" s="41"/>
      <c r="J1657" s="65" t="str">
        <f>IFERROR(VLOOKUP(Table49[[#This Row],[ITEM CODE]],Table2[[Item Code]:[Master Name]],3,0),"")</f>
        <v/>
      </c>
      <c r="K1657" s="1" t="str">
        <f>IFERROR(VLOOKUP(Table49[[#This Row],[ITEM CODE]],Table2[[Item Code]:[Master Name]],9,0),"")</f>
        <v/>
      </c>
      <c r="L1657" s="1" t="str">
        <f>IFERROR(VLOOKUP(Table49[[#This Row],[ITEM CODE]],Table2[[Item Code]:[Master Name]],8,0),"")</f>
        <v/>
      </c>
      <c r="M1657" s="41"/>
      <c r="N1657" s="66">
        <f>IFERROR(VLOOKUP(Table49[[#This Row],[ITEM CODE]],Table2[[#All],[Item Code]:[Unit Cost]],10,0),0)</f>
        <v>0</v>
      </c>
      <c r="O1657" s="134">
        <f>IFERROR(VLOOKUP(Table49[[#This Row],[ITEM CODE]],Table2[[#All],[Item Code]:[Unit Cost]],10,0),0)</f>
        <v>0</v>
      </c>
      <c r="P1657" s="56"/>
      <c r="Q1657" s="58"/>
      <c r="R1657" s="58">
        <f>Table49[[#This Row],[QUANTITY]]*Table49[[#This Row],[INV Prices]]</f>
        <v>0</v>
      </c>
      <c r="S1657" s="67"/>
      <c r="V1657" s="41"/>
      <c r="W1657" s="4" t="str">
        <f>IFERROR(VLOOKUP(Table49[[#This Row],[ITEM CODE]],Table2[[Item Code]:[Category ]],6,0),"")</f>
        <v/>
      </c>
      <c r="X1657" s="1" t="str">
        <f>IFERROR(VLOOKUP(Table49[[#This Row],[ITEM CODE]],Table2[[Item Code]:[Sub Category]],7,0),"")</f>
        <v/>
      </c>
      <c r="Y1657" s="68" t="str">
        <f>Table49[[#This Row],[PO Number]]&amp;COUNTIFS($E$5:E1657,E1657)</f>
        <v>0</v>
      </c>
    </row>
    <row r="1658" spans="1:25" ht="14.7" customHeight="1" x14ac:dyDescent="0.3">
      <c r="A1658" s="1" t="str">
        <f>IF(Table49[[#This Row],[ITEM NAME]]="","",ROW()-4)</f>
        <v/>
      </c>
      <c r="B1658" s="68"/>
      <c r="C1658" s="4" t="str">
        <f>IFERROR(VLOOKUP(B1658,Table14[],3,0),"")</f>
        <v/>
      </c>
      <c r="D1658" s="4" t="str">
        <f>IFERROR(VLOOKUP(B1658,Table14[],2,0),"")</f>
        <v/>
      </c>
      <c r="E1658" s="4"/>
      <c r="H1658" s="41" t="str">
        <f>IFERROR(VLOOKUP(Table49[[#This Row],[ITEM CODE]],Table2[[Item Code]:[Master Name]],2,0),"")</f>
        <v/>
      </c>
      <c r="I1658" s="41"/>
      <c r="J1658" s="65" t="str">
        <f>IFERROR(VLOOKUP(Table49[[#This Row],[ITEM CODE]],Table2[[Item Code]:[Master Name]],3,0),"")</f>
        <v/>
      </c>
      <c r="K1658" s="1" t="str">
        <f>IFERROR(VLOOKUP(Table49[[#This Row],[ITEM CODE]],Table2[[Item Code]:[Master Name]],9,0),"")</f>
        <v/>
      </c>
      <c r="L1658" s="1" t="str">
        <f>IFERROR(VLOOKUP(Table49[[#This Row],[ITEM CODE]],Table2[[Item Code]:[Master Name]],8,0),"")</f>
        <v/>
      </c>
      <c r="M1658" s="41"/>
      <c r="N1658" s="66">
        <f>IFERROR(VLOOKUP(Table49[[#This Row],[ITEM CODE]],Table2[[#All],[Item Code]:[Unit Cost]],10,0),0)</f>
        <v>0</v>
      </c>
      <c r="O1658" s="134">
        <f>IFERROR(VLOOKUP(Table49[[#This Row],[ITEM CODE]],Table2[[#All],[Item Code]:[Unit Cost]],10,0),0)</f>
        <v>0</v>
      </c>
      <c r="P1658" s="56"/>
      <c r="Q1658" s="58"/>
      <c r="R1658" s="58">
        <f>Table49[[#This Row],[QUANTITY]]*Table49[[#This Row],[INV Prices]]</f>
        <v>0</v>
      </c>
      <c r="S1658" s="67"/>
      <c r="V1658" s="41"/>
      <c r="W1658" s="4" t="str">
        <f>IFERROR(VLOOKUP(Table49[[#This Row],[ITEM CODE]],Table2[[Item Code]:[Category ]],6,0),"")</f>
        <v/>
      </c>
      <c r="X1658" s="1" t="str">
        <f>IFERROR(VLOOKUP(Table49[[#This Row],[ITEM CODE]],Table2[[Item Code]:[Sub Category]],7,0),"")</f>
        <v/>
      </c>
      <c r="Y1658" s="68" t="str">
        <f>Table49[[#This Row],[PO Number]]&amp;COUNTIFS($E$5:E1658,E1658)</f>
        <v>0</v>
      </c>
    </row>
    <row r="1659" spans="1:25" ht="14.7" customHeight="1" x14ac:dyDescent="0.3">
      <c r="A1659" s="1" t="str">
        <f>IF(Table49[[#This Row],[ITEM NAME]]="","",ROW()-4)</f>
        <v/>
      </c>
      <c r="B1659" s="68"/>
      <c r="C1659" s="4" t="str">
        <f>IFERROR(VLOOKUP(B1659,Table14[],3,0),"")</f>
        <v/>
      </c>
      <c r="D1659" s="4" t="str">
        <f>IFERROR(VLOOKUP(B1659,Table14[],2,0),"")</f>
        <v/>
      </c>
      <c r="E1659" s="4"/>
      <c r="H1659" s="41" t="str">
        <f>IFERROR(VLOOKUP(Table49[[#This Row],[ITEM CODE]],Table2[[Item Code]:[Master Name]],2,0),"")</f>
        <v/>
      </c>
      <c r="I1659" s="41"/>
      <c r="J1659" s="65" t="str">
        <f>IFERROR(VLOOKUP(Table49[[#This Row],[ITEM CODE]],Table2[[Item Code]:[Master Name]],3,0),"")</f>
        <v/>
      </c>
      <c r="K1659" s="1" t="str">
        <f>IFERROR(VLOOKUP(Table49[[#This Row],[ITEM CODE]],Table2[[Item Code]:[Master Name]],9,0),"")</f>
        <v/>
      </c>
      <c r="L1659" s="1" t="str">
        <f>IFERROR(VLOOKUP(Table49[[#This Row],[ITEM CODE]],Table2[[Item Code]:[Master Name]],8,0),"")</f>
        <v/>
      </c>
      <c r="M1659" s="41"/>
      <c r="N1659" s="66">
        <f>IFERROR(VLOOKUP(Table49[[#This Row],[ITEM CODE]],Table2[[#All],[Item Code]:[Unit Cost]],10,0),0)</f>
        <v>0</v>
      </c>
      <c r="O1659" s="134">
        <f>IFERROR(VLOOKUP(Table49[[#This Row],[ITEM CODE]],Table2[[#All],[Item Code]:[Unit Cost]],10,0),0)</f>
        <v>0</v>
      </c>
      <c r="P1659" s="56"/>
      <c r="Q1659" s="58"/>
      <c r="R1659" s="58">
        <f>Table49[[#This Row],[QUANTITY]]*Table49[[#This Row],[INV Prices]]</f>
        <v>0</v>
      </c>
      <c r="S1659" s="67"/>
      <c r="V1659" s="41"/>
      <c r="W1659" s="4" t="str">
        <f>IFERROR(VLOOKUP(Table49[[#This Row],[ITEM CODE]],Table2[[Item Code]:[Category ]],6,0),"")</f>
        <v/>
      </c>
      <c r="X1659" s="1" t="str">
        <f>IFERROR(VLOOKUP(Table49[[#This Row],[ITEM CODE]],Table2[[Item Code]:[Sub Category]],7,0),"")</f>
        <v/>
      </c>
      <c r="Y1659" s="68" t="str">
        <f>Table49[[#This Row],[PO Number]]&amp;COUNTIFS($E$5:E1659,E1659)</f>
        <v>0</v>
      </c>
    </row>
    <row r="1660" spans="1:25" ht="14.7" customHeight="1" x14ac:dyDescent="0.3">
      <c r="A1660" s="1" t="str">
        <f>IF(Table49[[#This Row],[ITEM NAME]]="","",ROW()-4)</f>
        <v/>
      </c>
      <c r="B1660" s="68"/>
      <c r="C1660" s="4" t="str">
        <f>IFERROR(VLOOKUP(B1660,Table14[],3,0),"")</f>
        <v/>
      </c>
      <c r="D1660" s="4" t="str">
        <f>IFERROR(VLOOKUP(B1660,Table14[],2,0),"")</f>
        <v/>
      </c>
      <c r="E1660" s="4"/>
      <c r="H1660" s="41" t="str">
        <f>IFERROR(VLOOKUP(Table49[[#This Row],[ITEM CODE]],Table2[[Item Code]:[Master Name]],2,0),"")</f>
        <v/>
      </c>
      <c r="I1660" s="41"/>
      <c r="J1660" s="65" t="str">
        <f>IFERROR(VLOOKUP(Table49[[#This Row],[ITEM CODE]],Table2[[Item Code]:[Master Name]],3,0),"")</f>
        <v/>
      </c>
      <c r="K1660" s="1" t="str">
        <f>IFERROR(VLOOKUP(Table49[[#This Row],[ITEM CODE]],Table2[[Item Code]:[Master Name]],9,0),"")</f>
        <v/>
      </c>
      <c r="L1660" s="1" t="str">
        <f>IFERROR(VLOOKUP(Table49[[#This Row],[ITEM CODE]],Table2[[Item Code]:[Master Name]],8,0),"")</f>
        <v/>
      </c>
      <c r="M1660" s="41"/>
      <c r="N1660" s="66">
        <f>IFERROR(VLOOKUP(Table49[[#This Row],[ITEM CODE]],Table2[[#All],[Item Code]:[Unit Cost]],10,0),0)</f>
        <v>0</v>
      </c>
      <c r="O1660" s="134">
        <f>IFERROR(VLOOKUP(Table49[[#This Row],[ITEM CODE]],Table2[[#All],[Item Code]:[Unit Cost]],10,0),0)</f>
        <v>0</v>
      </c>
      <c r="P1660" s="56"/>
      <c r="Q1660" s="58"/>
      <c r="R1660" s="58">
        <f>Table49[[#This Row],[QUANTITY]]*Table49[[#This Row],[INV Prices]]</f>
        <v>0</v>
      </c>
      <c r="S1660" s="67"/>
      <c r="V1660" s="41"/>
      <c r="W1660" s="4" t="str">
        <f>IFERROR(VLOOKUP(Table49[[#This Row],[ITEM CODE]],Table2[[Item Code]:[Category ]],6,0),"")</f>
        <v/>
      </c>
      <c r="X1660" s="1" t="str">
        <f>IFERROR(VLOOKUP(Table49[[#This Row],[ITEM CODE]],Table2[[Item Code]:[Sub Category]],7,0),"")</f>
        <v/>
      </c>
      <c r="Y1660" s="68" t="str">
        <f>Table49[[#This Row],[PO Number]]&amp;COUNTIFS($E$5:E1660,E1660)</f>
        <v>0</v>
      </c>
    </row>
    <row r="1661" spans="1:25" ht="14.7" customHeight="1" x14ac:dyDescent="0.3">
      <c r="A1661" s="1" t="str">
        <f>IF(Table49[[#This Row],[ITEM NAME]]="","",ROW()-4)</f>
        <v/>
      </c>
      <c r="B1661" s="68"/>
      <c r="C1661" s="4" t="str">
        <f>IFERROR(VLOOKUP(B1661,Table14[],3,0),"")</f>
        <v/>
      </c>
      <c r="D1661" s="4" t="str">
        <f>IFERROR(VLOOKUP(B1661,Table14[],2,0),"")</f>
        <v/>
      </c>
      <c r="E1661" s="4"/>
      <c r="H1661" s="41" t="str">
        <f>IFERROR(VLOOKUP(Table49[[#This Row],[ITEM CODE]],Table2[[Item Code]:[Master Name]],2,0),"")</f>
        <v/>
      </c>
      <c r="I1661" s="41"/>
      <c r="J1661" s="65" t="str">
        <f>IFERROR(VLOOKUP(Table49[[#This Row],[ITEM CODE]],Table2[[Item Code]:[Master Name]],3,0),"")</f>
        <v/>
      </c>
      <c r="K1661" s="1" t="str">
        <f>IFERROR(VLOOKUP(Table49[[#This Row],[ITEM CODE]],Table2[[Item Code]:[Master Name]],9,0),"")</f>
        <v/>
      </c>
      <c r="L1661" s="1" t="str">
        <f>IFERROR(VLOOKUP(Table49[[#This Row],[ITEM CODE]],Table2[[Item Code]:[Master Name]],8,0),"")</f>
        <v/>
      </c>
      <c r="M1661" s="41"/>
      <c r="N1661" s="66">
        <f>IFERROR(VLOOKUP(Table49[[#This Row],[ITEM CODE]],Table2[[#All],[Item Code]:[Unit Cost]],10,0),0)</f>
        <v>0</v>
      </c>
      <c r="O1661" s="134">
        <f>IFERROR(VLOOKUP(Table49[[#This Row],[ITEM CODE]],Table2[[#All],[Item Code]:[Unit Cost]],10,0),0)</f>
        <v>0</v>
      </c>
      <c r="P1661" s="56"/>
      <c r="Q1661" s="58"/>
      <c r="R1661" s="58">
        <f>Table49[[#This Row],[QUANTITY]]*Table49[[#This Row],[INV Prices]]</f>
        <v>0</v>
      </c>
      <c r="S1661" s="67"/>
      <c r="V1661" s="41"/>
      <c r="W1661" s="4" t="str">
        <f>IFERROR(VLOOKUP(Table49[[#This Row],[ITEM CODE]],Table2[[Item Code]:[Category ]],6,0),"")</f>
        <v/>
      </c>
      <c r="X1661" s="1" t="str">
        <f>IFERROR(VLOOKUP(Table49[[#This Row],[ITEM CODE]],Table2[[Item Code]:[Sub Category]],7,0),"")</f>
        <v/>
      </c>
      <c r="Y1661" s="68" t="str">
        <f>Table49[[#This Row],[PO Number]]&amp;COUNTIFS($E$5:E1661,E1661)</f>
        <v>0</v>
      </c>
    </row>
    <row r="1662" spans="1:25" ht="14.7" customHeight="1" x14ac:dyDescent="0.3">
      <c r="A1662" s="1" t="str">
        <f>IF(Table49[[#This Row],[ITEM NAME]]="","",ROW()-4)</f>
        <v/>
      </c>
      <c r="B1662" s="68"/>
      <c r="C1662" s="4" t="str">
        <f>IFERROR(VLOOKUP(B1662,Table14[],3,0),"")</f>
        <v/>
      </c>
      <c r="D1662" s="4" t="str">
        <f>IFERROR(VLOOKUP(B1662,Table14[],2,0),"")</f>
        <v/>
      </c>
      <c r="E1662" s="4"/>
      <c r="H1662" s="41" t="str">
        <f>IFERROR(VLOOKUP(Table49[[#This Row],[ITEM CODE]],Table2[[Item Code]:[Master Name]],2,0),"")</f>
        <v/>
      </c>
      <c r="I1662" s="41"/>
      <c r="J1662" s="65" t="str">
        <f>IFERROR(VLOOKUP(Table49[[#This Row],[ITEM CODE]],Table2[[Item Code]:[Master Name]],3,0),"")</f>
        <v/>
      </c>
      <c r="K1662" s="1" t="str">
        <f>IFERROR(VLOOKUP(Table49[[#This Row],[ITEM CODE]],Table2[[Item Code]:[Master Name]],9,0),"")</f>
        <v/>
      </c>
      <c r="L1662" s="1" t="str">
        <f>IFERROR(VLOOKUP(Table49[[#This Row],[ITEM CODE]],Table2[[Item Code]:[Master Name]],8,0),"")</f>
        <v/>
      </c>
      <c r="M1662" s="41"/>
      <c r="N1662" s="66">
        <f>IFERROR(VLOOKUP(Table49[[#This Row],[ITEM CODE]],Table2[[#All],[Item Code]:[Unit Cost]],10,0),0)</f>
        <v>0</v>
      </c>
      <c r="O1662" s="134">
        <f>IFERROR(VLOOKUP(Table49[[#This Row],[ITEM CODE]],Table2[[#All],[Item Code]:[Unit Cost]],10,0),0)</f>
        <v>0</v>
      </c>
      <c r="P1662" s="56"/>
      <c r="Q1662" s="58"/>
      <c r="R1662" s="58">
        <f>Table49[[#This Row],[QUANTITY]]*Table49[[#This Row],[INV Prices]]</f>
        <v>0</v>
      </c>
      <c r="S1662" s="67"/>
      <c r="V1662" s="41"/>
      <c r="W1662" s="4" t="str">
        <f>IFERROR(VLOOKUP(Table49[[#This Row],[ITEM CODE]],Table2[[Item Code]:[Category ]],6,0),"")</f>
        <v/>
      </c>
      <c r="X1662" s="1" t="str">
        <f>IFERROR(VLOOKUP(Table49[[#This Row],[ITEM CODE]],Table2[[Item Code]:[Sub Category]],7,0),"")</f>
        <v/>
      </c>
      <c r="Y1662" s="68" t="str">
        <f>Table49[[#This Row],[PO Number]]&amp;COUNTIFS($E$5:E1662,E1662)</f>
        <v>0</v>
      </c>
    </row>
    <row r="1663" spans="1:25" ht="14.7" customHeight="1" x14ac:dyDescent="0.3">
      <c r="A1663" s="1" t="str">
        <f>IF(Table49[[#This Row],[ITEM NAME]]="","",ROW()-4)</f>
        <v/>
      </c>
      <c r="B1663" s="68"/>
      <c r="C1663" s="4" t="str">
        <f>IFERROR(VLOOKUP(B1663,Table14[],3,0),"")</f>
        <v/>
      </c>
      <c r="D1663" s="4" t="str">
        <f>IFERROR(VLOOKUP(B1663,Table14[],2,0),"")</f>
        <v/>
      </c>
      <c r="E1663" s="4"/>
      <c r="H1663" s="41" t="str">
        <f>IFERROR(VLOOKUP(Table49[[#This Row],[ITEM CODE]],Table2[[Item Code]:[Master Name]],2,0),"")</f>
        <v/>
      </c>
      <c r="I1663" s="41"/>
      <c r="J1663" s="65" t="str">
        <f>IFERROR(VLOOKUP(Table49[[#This Row],[ITEM CODE]],Table2[[Item Code]:[Master Name]],3,0),"")</f>
        <v/>
      </c>
      <c r="K1663" s="1" t="str">
        <f>IFERROR(VLOOKUP(Table49[[#This Row],[ITEM CODE]],Table2[[Item Code]:[Master Name]],9,0),"")</f>
        <v/>
      </c>
      <c r="L1663" s="1" t="str">
        <f>IFERROR(VLOOKUP(Table49[[#This Row],[ITEM CODE]],Table2[[Item Code]:[Master Name]],8,0),"")</f>
        <v/>
      </c>
      <c r="M1663" s="41"/>
      <c r="N1663" s="66">
        <f>IFERROR(VLOOKUP(Table49[[#This Row],[ITEM CODE]],Table2[[#All],[Item Code]:[Unit Cost]],10,0),0)</f>
        <v>0</v>
      </c>
      <c r="O1663" s="134">
        <f>IFERROR(VLOOKUP(Table49[[#This Row],[ITEM CODE]],Table2[[#All],[Item Code]:[Unit Cost]],10,0),0)</f>
        <v>0</v>
      </c>
      <c r="P1663" s="56"/>
      <c r="Q1663" s="58"/>
      <c r="R1663" s="58">
        <f>Table49[[#This Row],[QUANTITY]]*Table49[[#This Row],[INV Prices]]</f>
        <v>0</v>
      </c>
      <c r="S1663" s="67"/>
      <c r="V1663" s="41"/>
      <c r="W1663" s="4" t="str">
        <f>IFERROR(VLOOKUP(Table49[[#This Row],[ITEM CODE]],Table2[[Item Code]:[Category ]],6,0),"")</f>
        <v/>
      </c>
      <c r="X1663" s="1" t="str">
        <f>IFERROR(VLOOKUP(Table49[[#This Row],[ITEM CODE]],Table2[[Item Code]:[Sub Category]],7,0),"")</f>
        <v/>
      </c>
      <c r="Y1663" s="68" t="str">
        <f>Table49[[#This Row],[PO Number]]&amp;COUNTIFS($E$5:E1663,E1663)</f>
        <v>0</v>
      </c>
    </row>
    <row r="1664" spans="1:25" ht="14.7" customHeight="1" x14ac:dyDescent="0.3">
      <c r="A1664" s="1" t="str">
        <f>IF(Table49[[#This Row],[ITEM NAME]]="","",ROW()-4)</f>
        <v/>
      </c>
      <c r="B1664" s="68"/>
      <c r="C1664" s="4" t="str">
        <f>IFERROR(VLOOKUP(B1664,Table14[],3,0),"")</f>
        <v/>
      </c>
      <c r="D1664" s="4" t="str">
        <f>IFERROR(VLOOKUP(B1664,Table14[],2,0),"")</f>
        <v/>
      </c>
      <c r="E1664" s="4"/>
      <c r="H1664" s="41" t="str">
        <f>IFERROR(VLOOKUP(Table49[[#This Row],[ITEM CODE]],Table2[[Item Code]:[Master Name]],2,0),"")</f>
        <v/>
      </c>
      <c r="I1664" s="41"/>
      <c r="J1664" s="65" t="str">
        <f>IFERROR(VLOOKUP(Table49[[#This Row],[ITEM CODE]],Table2[[Item Code]:[Master Name]],3,0),"")</f>
        <v/>
      </c>
      <c r="K1664" s="1" t="str">
        <f>IFERROR(VLOOKUP(Table49[[#This Row],[ITEM CODE]],Table2[[Item Code]:[Master Name]],9,0),"")</f>
        <v/>
      </c>
      <c r="L1664" s="1" t="str">
        <f>IFERROR(VLOOKUP(Table49[[#This Row],[ITEM CODE]],Table2[[Item Code]:[Master Name]],8,0),"")</f>
        <v/>
      </c>
      <c r="M1664" s="41"/>
      <c r="N1664" s="66">
        <f>IFERROR(VLOOKUP(Table49[[#This Row],[ITEM CODE]],Table2[[#All],[Item Code]:[Unit Cost]],10,0),0)</f>
        <v>0</v>
      </c>
      <c r="O1664" s="134">
        <f>IFERROR(VLOOKUP(Table49[[#This Row],[ITEM CODE]],Table2[[#All],[Item Code]:[Unit Cost]],10,0),0)</f>
        <v>0</v>
      </c>
      <c r="P1664" s="56"/>
      <c r="Q1664" s="58"/>
      <c r="R1664" s="58">
        <f>Table49[[#This Row],[QUANTITY]]*Table49[[#This Row],[INV Prices]]</f>
        <v>0</v>
      </c>
      <c r="S1664" s="67"/>
      <c r="V1664" s="41"/>
      <c r="W1664" s="4" t="str">
        <f>IFERROR(VLOOKUP(Table49[[#This Row],[ITEM CODE]],Table2[[Item Code]:[Category ]],6,0),"")</f>
        <v/>
      </c>
      <c r="X1664" s="1" t="str">
        <f>IFERROR(VLOOKUP(Table49[[#This Row],[ITEM CODE]],Table2[[Item Code]:[Sub Category]],7,0),"")</f>
        <v/>
      </c>
      <c r="Y1664" s="68" t="str">
        <f>Table49[[#This Row],[PO Number]]&amp;COUNTIFS($E$5:E1664,E1664)</f>
        <v>0</v>
      </c>
    </row>
    <row r="1665" spans="1:25" ht="14.7" customHeight="1" x14ac:dyDescent="0.3">
      <c r="A1665" s="1" t="str">
        <f>IF(Table49[[#This Row],[ITEM NAME]]="","",ROW()-4)</f>
        <v/>
      </c>
      <c r="B1665" s="68"/>
      <c r="C1665" s="4" t="str">
        <f>IFERROR(VLOOKUP(B1665,Table14[],3,0),"")</f>
        <v/>
      </c>
      <c r="D1665" s="4" t="str">
        <f>IFERROR(VLOOKUP(B1665,Table14[],2,0),"")</f>
        <v/>
      </c>
      <c r="E1665" s="4"/>
      <c r="H1665" s="41" t="str">
        <f>IFERROR(VLOOKUP(Table49[[#This Row],[ITEM CODE]],Table2[[Item Code]:[Master Name]],2,0),"")</f>
        <v/>
      </c>
      <c r="I1665" s="41"/>
      <c r="J1665" s="65" t="str">
        <f>IFERROR(VLOOKUP(Table49[[#This Row],[ITEM CODE]],Table2[[Item Code]:[Master Name]],3,0),"")</f>
        <v/>
      </c>
      <c r="K1665" s="1" t="str">
        <f>IFERROR(VLOOKUP(Table49[[#This Row],[ITEM CODE]],Table2[[Item Code]:[Master Name]],9,0),"")</f>
        <v/>
      </c>
      <c r="L1665" s="1" t="str">
        <f>IFERROR(VLOOKUP(Table49[[#This Row],[ITEM CODE]],Table2[[Item Code]:[Master Name]],8,0),"")</f>
        <v/>
      </c>
      <c r="M1665" s="41"/>
      <c r="N1665" s="66">
        <f>IFERROR(VLOOKUP(Table49[[#This Row],[ITEM CODE]],Table2[[#All],[Item Code]:[Unit Cost]],10,0),0)</f>
        <v>0</v>
      </c>
      <c r="O1665" s="134">
        <f>IFERROR(VLOOKUP(Table49[[#This Row],[ITEM CODE]],Table2[[#All],[Item Code]:[Unit Cost]],10,0),0)</f>
        <v>0</v>
      </c>
      <c r="P1665" s="56"/>
      <c r="Q1665" s="58"/>
      <c r="R1665" s="58">
        <f>Table49[[#This Row],[QUANTITY]]*Table49[[#This Row],[INV Prices]]</f>
        <v>0</v>
      </c>
      <c r="S1665" s="67"/>
      <c r="V1665" s="41"/>
      <c r="W1665" s="4" t="str">
        <f>IFERROR(VLOOKUP(Table49[[#This Row],[ITEM CODE]],Table2[[Item Code]:[Category ]],6,0),"")</f>
        <v/>
      </c>
      <c r="X1665" s="1" t="str">
        <f>IFERROR(VLOOKUP(Table49[[#This Row],[ITEM CODE]],Table2[[Item Code]:[Sub Category]],7,0),"")</f>
        <v/>
      </c>
      <c r="Y1665" s="68" t="str">
        <f>Table49[[#This Row],[PO Number]]&amp;COUNTIFS($E$5:E1665,E1665)</f>
        <v>0</v>
      </c>
    </row>
    <row r="1666" spans="1:25" ht="14.7" customHeight="1" x14ac:dyDescent="0.3">
      <c r="A1666" s="1" t="str">
        <f>IF(Table49[[#This Row],[ITEM NAME]]="","",ROW()-4)</f>
        <v/>
      </c>
      <c r="B1666" s="68"/>
      <c r="C1666" s="4" t="str">
        <f>IFERROR(VLOOKUP(B1666,Table14[],3,0),"")</f>
        <v/>
      </c>
      <c r="D1666" s="4" t="str">
        <f>IFERROR(VLOOKUP(B1666,Table14[],2,0),"")</f>
        <v/>
      </c>
      <c r="E1666" s="4"/>
      <c r="H1666" s="41" t="str">
        <f>IFERROR(VLOOKUP(Table49[[#This Row],[ITEM CODE]],Table2[[Item Code]:[Master Name]],2,0),"")</f>
        <v/>
      </c>
      <c r="I1666" s="41"/>
      <c r="J1666" s="65" t="str">
        <f>IFERROR(VLOOKUP(Table49[[#This Row],[ITEM CODE]],Table2[[Item Code]:[Master Name]],3,0),"")</f>
        <v/>
      </c>
      <c r="K1666" s="1" t="str">
        <f>IFERROR(VLOOKUP(Table49[[#This Row],[ITEM CODE]],Table2[[Item Code]:[Master Name]],9,0),"")</f>
        <v/>
      </c>
      <c r="L1666" s="1" t="str">
        <f>IFERROR(VLOOKUP(Table49[[#This Row],[ITEM CODE]],Table2[[Item Code]:[Master Name]],8,0),"")</f>
        <v/>
      </c>
      <c r="M1666" s="41"/>
      <c r="N1666" s="66">
        <f>IFERROR(VLOOKUP(Table49[[#This Row],[ITEM CODE]],Table2[[#All],[Item Code]:[Unit Cost]],10,0),0)</f>
        <v>0</v>
      </c>
      <c r="O1666" s="134">
        <f>IFERROR(VLOOKUP(Table49[[#This Row],[ITEM CODE]],Table2[[#All],[Item Code]:[Unit Cost]],10,0),0)</f>
        <v>0</v>
      </c>
      <c r="P1666" s="56"/>
      <c r="Q1666" s="58"/>
      <c r="R1666" s="58">
        <f>Table49[[#This Row],[QUANTITY]]*Table49[[#This Row],[INV Prices]]</f>
        <v>0</v>
      </c>
      <c r="S1666" s="67"/>
      <c r="V1666" s="41"/>
      <c r="W1666" s="4" t="str">
        <f>IFERROR(VLOOKUP(Table49[[#This Row],[ITEM CODE]],Table2[[Item Code]:[Category ]],6,0),"")</f>
        <v/>
      </c>
      <c r="X1666" s="1" t="str">
        <f>IFERROR(VLOOKUP(Table49[[#This Row],[ITEM CODE]],Table2[[Item Code]:[Sub Category]],7,0),"")</f>
        <v/>
      </c>
      <c r="Y1666" s="68" t="str">
        <f>Table49[[#This Row],[PO Number]]&amp;COUNTIFS($E$5:E1666,E1666)</f>
        <v>0</v>
      </c>
    </row>
    <row r="1667" spans="1:25" ht="14.7" customHeight="1" x14ac:dyDescent="0.3">
      <c r="A1667" s="1" t="str">
        <f>IF(Table49[[#This Row],[ITEM NAME]]="","",ROW()-4)</f>
        <v/>
      </c>
      <c r="B1667" s="68"/>
      <c r="C1667" s="4" t="str">
        <f>IFERROR(VLOOKUP(B1667,Table14[],3,0),"")</f>
        <v/>
      </c>
      <c r="D1667" s="4" t="str">
        <f>IFERROR(VLOOKUP(B1667,Table14[],2,0),"")</f>
        <v/>
      </c>
      <c r="E1667" s="4"/>
      <c r="H1667" s="41" t="str">
        <f>IFERROR(VLOOKUP(Table49[[#This Row],[ITEM CODE]],Table2[[Item Code]:[Master Name]],2,0),"")</f>
        <v/>
      </c>
      <c r="I1667" s="41"/>
      <c r="J1667" s="65" t="str">
        <f>IFERROR(VLOOKUP(Table49[[#This Row],[ITEM CODE]],Table2[[Item Code]:[Master Name]],3,0),"")</f>
        <v/>
      </c>
      <c r="K1667" s="1" t="str">
        <f>IFERROR(VLOOKUP(Table49[[#This Row],[ITEM CODE]],Table2[[Item Code]:[Master Name]],9,0),"")</f>
        <v/>
      </c>
      <c r="L1667" s="1" t="str">
        <f>IFERROR(VLOOKUP(Table49[[#This Row],[ITEM CODE]],Table2[[Item Code]:[Master Name]],8,0),"")</f>
        <v/>
      </c>
      <c r="M1667" s="41"/>
      <c r="N1667" s="66">
        <f>IFERROR(VLOOKUP(Table49[[#This Row],[ITEM CODE]],Table2[[#All],[Item Code]:[Unit Cost]],10,0),0)</f>
        <v>0</v>
      </c>
      <c r="O1667" s="134">
        <f>IFERROR(VLOOKUP(Table49[[#This Row],[ITEM CODE]],Table2[[#All],[Item Code]:[Unit Cost]],10,0),0)</f>
        <v>0</v>
      </c>
      <c r="P1667" s="56"/>
      <c r="Q1667" s="58"/>
      <c r="R1667" s="58">
        <f>Table49[[#This Row],[QUANTITY]]*Table49[[#This Row],[INV Prices]]</f>
        <v>0</v>
      </c>
      <c r="S1667" s="67"/>
      <c r="V1667" s="41"/>
      <c r="W1667" s="4" t="str">
        <f>IFERROR(VLOOKUP(Table49[[#This Row],[ITEM CODE]],Table2[[Item Code]:[Category ]],6,0),"")</f>
        <v/>
      </c>
      <c r="X1667" s="1" t="str">
        <f>IFERROR(VLOOKUP(Table49[[#This Row],[ITEM CODE]],Table2[[Item Code]:[Sub Category]],7,0),"")</f>
        <v/>
      </c>
      <c r="Y1667" s="68" t="str">
        <f>Table49[[#This Row],[PO Number]]&amp;COUNTIFS($E$5:E1667,E1667)</f>
        <v>0</v>
      </c>
    </row>
    <row r="1668" spans="1:25" ht="14.7" customHeight="1" x14ac:dyDescent="0.3">
      <c r="A1668" s="1" t="str">
        <f>IF(Table49[[#This Row],[ITEM NAME]]="","",ROW()-4)</f>
        <v/>
      </c>
      <c r="B1668" s="68"/>
      <c r="C1668" s="4" t="str">
        <f>IFERROR(VLOOKUP(B1668,Table14[],3,0),"")</f>
        <v/>
      </c>
      <c r="D1668" s="4" t="str">
        <f>IFERROR(VLOOKUP(B1668,Table14[],2,0),"")</f>
        <v/>
      </c>
      <c r="E1668" s="4"/>
      <c r="H1668" s="41" t="str">
        <f>IFERROR(VLOOKUP(Table49[[#This Row],[ITEM CODE]],Table2[[Item Code]:[Master Name]],2,0),"")</f>
        <v/>
      </c>
      <c r="I1668" s="41"/>
      <c r="J1668" s="65" t="str">
        <f>IFERROR(VLOOKUP(Table49[[#This Row],[ITEM CODE]],Table2[[Item Code]:[Master Name]],3,0),"")</f>
        <v/>
      </c>
      <c r="K1668" s="1" t="str">
        <f>IFERROR(VLOOKUP(Table49[[#This Row],[ITEM CODE]],Table2[[Item Code]:[Master Name]],9,0),"")</f>
        <v/>
      </c>
      <c r="L1668" s="1" t="str">
        <f>IFERROR(VLOOKUP(Table49[[#This Row],[ITEM CODE]],Table2[[Item Code]:[Master Name]],8,0),"")</f>
        <v/>
      </c>
      <c r="M1668" s="41"/>
      <c r="N1668" s="66">
        <f>IFERROR(VLOOKUP(Table49[[#This Row],[ITEM CODE]],Table2[[#All],[Item Code]:[Unit Cost]],10,0),0)</f>
        <v>0</v>
      </c>
      <c r="O1668" s="134">
        <f>IFERROR(VLOOKUP(Table49[[#This Row],[ITEM CODE]],Table2[[#All],[Item Code]:[Unit Cost]],10,0),0)</f>
        <v>0</v>
      </c>
      <c r="P1668" s="56"/>
      <c r="Q1668" s="58"/>
      <c r="R1668" s="58">
        <f>Table49[[#This Row],[QUANTITY]]*Table49[[#This Row],[INV Prices]]</f>
        <v>0</v>
      </c>
      <c r="S1668" s="67"/>
      <c r="V1668" s="41"/>
      <c r="W1668" s="4" t="str">
        <f>IFERROR(VLOOKUP(Table49[[#This Row],[ITEM CODE]],Table2[[Item Code]:[Category ]],6,0),"")</f>
        <v/>
      </c>
      <c r="X1668" s="1" t="str">
        <f>IFERROR(VLOOKUP(Table49[[#This Row],[ITEM CODE]],Table2[[Item Code]:[Sub Category]],7,0),"")</f>
        <v/>
      </c>
      <c r="Y1668" s="68" t="str">
        <f>Table49[[#This Row],[PO Number]]&amp;COUNTIFS($E$5:E1668,E1668)</f>
        <v>0</v>
      </c>
    </row>
    <row r="1669" spans="1:25" ht="14.7" customHeight="1" x14ac:dyDescent="0.3">
      <c r="A1669" s="1" t="str">
        <f>IF(Table49[[#This Row],[ITEM NAME]]="","",ROW()-4)</f>
        <v/>
      </c>
      <c r="B1669" s="68"/>
      <c r="C1669" s="4" t="str">
        <f>IFERROR(VLOOKUP(B1669,Table14[],3,0),"")</f>
        <v/>
      </c>
      <c r="D1669" s="4" t="str">
        <f>IFERROR(VLOOKUP(B1669,Table14[],2,0),"")</f>
        <v/>
      </c>
      <c r="E1669" s="4"/>
      <c r="H1669" s="41" t="str">
        <f>IFERROR(VLOOKUP(Table49[[#This Row],[ITEM CODE]],Table2[[Item Code]:[Master Name]],2,0),"")</f>
        <v/>
      </c>
      <c r="I1669" s="41"/>
      <c r="J1669" s="65" t="str">
        <f>IFERROR(VLOOKUP(Table49[[#This Row],[ITEM CODE]],Table2[[Item Code]:[Master Name]],3,0),"")</f>
        <v/>
      </c>
      <c r="K1669" s="1" t="str">
        <f>IFERROR(VLOOKUP(Table49[[#This Row],[ITEM CODE]],Table2[[Item Code]:[Master Name]],9,0),"")</f>
        <v/>
      </c>
      <c r="L1669" s="1" t="str">
        <f>IFERROR(VLOOKUP(Table49[[#This Row],[ITEM CODE]],Table2[[Item Code]:[Master Name]],8,0),"")</f>
        <v/>
      </c>
      <c r="M1669" s="41"/>
      <c r="N1669" s="66">
        <f>IFERROR(VLOOKUP(Table49[[#This Row],[ITEM CODE]],Table2[[#All],[Item Code]:[Unit Cost]],10,0),0)</f>
        <v>0</v>
      </c>
      <c r="O1669" s="134">
        <f>IFERROR(VLOOKUP(Table49[[#This Row],[ITEM CODE]],Table2[[#All],[Item Code]:[Unit Cost]],10,0),0)</f>
        <v>0</v>
      </c>
      <c r="P1669" s="56"/>
      <c r="Q1669" s="58"/>
      <c r="R1669" s="58">
        <f>Table49[[#This Row],[QUANTITY]]*Table49[[#This Row],[INV Prices]]</f>
        <v>0</v>
      </c>
      <c r="S1669" s="67"/>
      <c r="V1669" s="41"/>
      <c r="W1669" s="4" t="str">
        <f>IFERROR(VLOOKUP(Table49[[#This Row],[ITEM CODE]],Table2[[Item Code]:[Category ]],6,0),"")</f>
        <v/>
      </c>
      <c r="X1669" s="1" t="str">
        <f>IFERROR(VLOOKUP(Table49[[#This Row],[ITEM CODE]],Table2[[Item Code]:[Sub Category]],7,0),"")</f>
        <v/>
      </c>
      <c r="Y1669" s="68" t="str">
        <f>Table49[[#This Row],[PO Number]]&amp;COUNTIFS($E$5:E1669,E1669)</f>
        <v>0</v>
      </c>
    </row>
    <row r="1670" spans="1:25" ht="14.7" customHeight="1" x14ac:dyDescent="0.3">
      <c r="A1670" s="1" t="str">
        <f>IF(Table49[[#This Row],[ITEM NAME]]="","",ROW()-4)</f>
        <v/>
      </c>
      <c r="B1670" s="68"/>
      <c r="C1670" s="4" t="str">
        <f>IFERROR(VLOOKUP(B1670,Table14[],3,0),"")</f>
        <v/>
      </c>
      <c r="D1670" s="4" t="str">
        <f>IFERROR(VLOOKUP(B1670,Table14[],2,0),"")</f>
        <v/>
      </c>
      <c r="E1670" s="4"/>
      <c r="H1670" s="41" t="str">
        <f>IFERROR(VLOOKUP(Table49[[#This Row],[ITEM CODE]],Table2[[Item Code]:[Master Name]],2,0),"")</f>
        <v/>
      </c>
      <c r="I1670" s="41"/>
      <c r="J1670" s="65" t="str">
        <f>IFERROR(VLOOKUP(Table49[[#This Row],[ITEM CODE]],Table2[[Item Code]:[Master Name]],3,0),"")</f>
        <v/>
      </c>
      <c r="K1670" s="1" t="str">
        <f>IFERROR(VLOOKUP(Table49[[#This Row],[ITEM CODE]],Table2[[Item Code]:[Master Name]],9,0),"")</f>
        <v/>
      </c>
      <c r="L1670" s="1" t="str">
        <f>IFERROR(VLOOKUP(Table49[[#This Row],[ITEM CODE]],Table2[[Item Code]:[Master Name]],8,0),"")</f>
        <v/>
      </c>
      <c r="M1670" s="41"/>
      <c r="N1670" s="66">
        <f>IFERROR(VLOOKUP(Table49[[#This Row],[ITEM CODE]],Table2[[#All],[Item Code]:[Unit Cost]],10,0),0)</f>
        <v>0</v>
      </c>
      <c r="O1670" s="134">
        <f>IFERROR(VLOOKUP(Table49[[#This Row],[ITEM CODE]],Table2[[#All],[Item Code]:[Unit Cost]],10,0),0)</f>
        <v>0</v>
      </c>
      <c r="P1670" s="56"/>
      <c r="Q1670" s="58"/>
      <c r="R1670" s="58">
        <f>Table49[[#This Row],[QUANTITY]]*Table49[[#This Row],[INV Prices]]</f>
        <v>0</v>
      </c>
      <c r="S1670" s="67"/>
      <c r="V1670" s="41"/>
      <c r="W1670" s="4" t="str">
        <f>IFERROR(VLOOKUP(Table49[[#This Row],[ITEM CODE]],Table2[[Item Code]:[Category ]],6,0),"")</f>
        <v/>
      </c>
      <c r="X1670" s="1" t="str">
        <f>IFERROR(VLOOKUP(Table49[[#This Row],[ITEM CODE]],Table2[[Item Code]:[Sub Category]],7,0),"")</f>
        <v/>
      </c>
      <c r="Y1670" s="68" t="str">
        <f>Table49[[#This Row],[PO Number]]&amp;COUNTIFS($E$5:E1670,E1670)</f>
        <v>0</v>
      </c>
    </row>
    <row r="1671" spans="1:25" ht="14.7" customHeight="1" x14ac:dyDescent="0.3">
      <c r="A1671" s="1" t="str">
        <f>IF(Table49[[#This Row],[ITEM NAME]]="","",ROW()-4)</f>
        <v/>
      </c>
      <c r="B1671" s="68"/>
      <c r="C1671" s="4" t="str">
        <f>IFERROR(VLOOKUP(B1671,Table14[],3,0),"")</f>
        <v/>
      </c>
      <c r="D1671" s="4" t="str">
        <f>IFERROR(VLOOKUP(B1671,Table14[],2,0),"")</f>
        <v/>
      </c>
      <c r="E1671" s="4"/>
      <c r="H1671" s="41" t="str">
        <f>IFERROR(VLOOKUP(Table49[[#This Row],[ITEM CODE]],Table2[[Item Code]:[Master Name]],2,0),"")</f>
        <v/>
      </c>
      <c r="I1671" s="41"/>
      <c r="J1671" s="65" t="str">
        <f>IFERROR(VLOOKUP(Table49[[#This Row],[ITEM CODE]],Table2[[Item Code]:[Master Name]],3,0),"")</f>
        <v/>
      </c>
      <c r="K1671" s="1" t="str">
        <f>IFERROR(VLOOKUP(Table49[[#This Row],[ITEM CODE]],Table2[[Item Code]:[Master Name]],9,0),"")</f>
        <v/>
      </c>
      <c r="L1671" s="1" t="str">
        <f>IFERROR(VLOOKUP(Table49[[#This Row],[ITEM CODE]],Table2[[Item Code]:[Master Name]],8,0),"")</f>
        <v/>
      </c>
      <c r="M1671" s="41"/>
      <c r="N1671" s="66">
        <f>IFERROR(VLOOKUP(Table49[[#This Row],[ITEM CODE]],Table2[[#All],[Item Code]:[Unit Cost]],10,0),0)</f>
        <v>0</v>
      </c>
      <c r="O1671" s="134">
        <f>IFERROR(VLOOKUP(Table49[[#This Row],[ITEM CODE]],Table2[[#All],[Item Code]:[Unit Cost]],10,0),0)</f>
        <v>0</v>
      </c>
      <c r="P1671" s="56"/>
      <c r="Q1671" s="58"/>
      <c r="R1671" s="58">
        <f>Table49[[#This Row],[QUANTITY]]*Table49[[#This Row],[INV Prices]]</f>
        <v>0</v>
      </c>
      <c r="S1671" s="67"/>
      <c r="V1671" s="41"/>
      <c r="W1671" s="4" t="str">
        <f>IFERROR(VLOOKUP(Table49[[#This Row],[ITEM CODE]],Table2[[Item Code]:[Category ]],6,0),"")</f>
        <v/>
      </c>
      <c r="X1671" s="1" t="str">
        <f>IFERROR(VLOOKUP(Table49[[#This Row],[ITEM CODE]],Table2[[Item Code]:[Sub Category]],7,0),"")</f>
        <v/>
      </c>
      <c r="Y1671" s="68" t="str">
        <f>Table49[[#This Row],[PO Number]]&amp;COUNTIFS($E$5:E1671,E1671)</f>
        <v>0</v>
      </c>
    </row>
    <row r="1672" spans="1:25" ht="14.7" customHeight="1" x14ac:dyDescent="0.3">
      <c r="A1672" s="1" t="str">
        <f>IF(Table49[[#This Row],[ITEM NAME]]="","",ROW()-4)</f>
        <v/>
      </c>
      <c r="B1672" s="68"/>
      <c r="C1672" s="4" t="str">
        <f>IFERROR(VLOOKUP(B1672,Table14[],3,0),"")</f>
        <v/>
      </c>
      <c r="D1672" s="4" t="str">
        <f>IFERROR(VLOOKUP(B1672,Table14[],2,0),"")</f>
        <v/>
      </c>
      <c r="E1672" s="4"/>
      <c r="H1672" s="41" t="str">
        <f>IFERROR(VLOOKUP(Table49[[#This Row],[ITEM CODE]],Table2[[Item Code]:[Master Name]],2,0),"")</f>
        <v/>
      </c>
      <c r="I1672" s="41"/>
      <c r="J1672" s="65" t="str">
        <f>IFERROR(VLOOKUP(Table49[[#This Row],[ITEM CODE]],Table2[[Item Code]:[Master Name]],3,0),"")</f>
        <v/>
      </c>
      <c r="K1672" s="1" t="str">
        <f>IFERROR(VLOOKUP(Table49[[#This Row],[ITEM CODE]],Table2[[Item Code]:[Master Name]],9,0),"")</f>
        <v/>
      </c>
      <c r="L1672" s="1" t="str">
        <f>IFERROR(VLOOKUP(Table49[[#This Row],[ITEM CODE]],Table2[[Item Code]:[Master Name]],8,0),"")</f>
        <v/>
      </c>
      <c r="M1672" s="41"/>
      <c r="N1672" s="66">
        <f>IFERROR(VLOOKUP(Table49[[#This Row],[ITEM CODE]],Table2[[#All],[Item Code]:[Unit Cost]],10,0),0)</f>
        <v>0</v>
      </c>
      <c r="O1672" s="134">
        <f>IFERROR(VLOOKUP(Table49[[#This Row],[ITEM CODE]],Table2[[#All],[Item Code]:[Unit Cost]],10,0),0)</f>
        <v>0</v>
      </c>
      <c r="P1672" s="56"/>
      <c r="Q1672" s="58"/>
      <c r="R1672" s="58">
        <f>Table49[[#This Row],[QUANTITY]]*Table49[[#This Row],[INV Prices]]</f>
        <v>0</v>
      </c>
      <c r="S1672" s="67"/>
      <c r="V1672" s="41"/>
      <c r="W1672" s="4" t="str">
        <f>IFERROR(VLOOKUP(Table49[[#This Row],[ITEM CODE]],Table2[[Item Code]:[Category ]],6,0),"")</f>
        <v/>
      </c>
      <c r="X1672" s="1" t="str">
        <f>IFERROR(VLOOKUP(Table49[[#This Row],[ITEM CODE]],Table2[[Item Code]:[Sub Category]],7,0),"")</f>
        <v/>
      </c>
      <c r="Y1672" s="68" t="str">
        <f>Table49[[#This Row],[PO Number]]&amp;COUNTIFS($E$5:E1672,E1672)</f>
        <v>0</v>
      </c>
    </row>
    <row r="1673" spans="1:25" ht="14.7" customHeight="1" x14ac:dyDescent="0.3">
      <c r="A1673" s="1" t="str">
        <f>IF(Table49[[#This Row],[ITEM NAME]]="","",ROW()-4)</f>
        <v/>
      </c>
      <c r="B1673" s="68"/>
      <c r="C1673" s="4" t="str">
        <f>IFERROR(VLOOKUP(B1673,Table14[],3,0),"")</f>
        <v/>
      </c>
      <c r="D1673" s="4" t="str">
        <f>IFERROR(VLOOKUP(B1673,Table14[],2,0),"")</f>
        <v/>
      </c>
      <c r="E1673" s="4"/>
      <c r="H1673" s="41" t="str">
        <f>IFERROR(VLOOKUP(Table49[[#This Row],[ITEM CODE]],Table2[[Item Code]:[Master Name]],2,0),"")</f>
        <v/>
      </c>
      <c r="I1673" s="41"/>
      <c r="J1673" s="65" t="str">
        <f>IFERROR(VLOOKUP(Table49[[#This Row],[ITEM CODE]],Table2[[Item Code]:[Master Name]],3,0),"")</f>
        <v/>
      </c>
      <c r="K1673" s="1" t="str">
        <f>IFERROR(VLOOKUP(Table49[[#This Row],[ITEM CODE]],Table2[[Item Code]:[Master Name]],9,0),"")</f>
        <v/>
      </c>
      <c r="L1673" s="1" t="str">
        <f>IFERROR(VLOOKUP(Table49[[#This Row],[ITEM CODE]],Table2[[Item Code]:[Master Name]],8,0),"")</f>
        <v/>
      </c>
      <c r="M1673" s="41"/>
      <c r="N1673" s="66">
        <f>IFERROR(VLOOKUP(Table49[[#This Row],[ITEM CODE]],Table2[[#All],[Item Code]:[Unit Cost]],10,0),0)</f>
        <v>0</v>
      </c>
      <c r="O1673" s="134">
        <f>IFERROR(VLOOKUP(Table49[[#This Row],[ITEM CODE]],Table2[[#All],[Item Code]:[Unit Cost]],10,0),0)</f>
        <v>0</v>
      </c>
      <c r="P1673" s="56"/>
      <c r="Q1673" s="58"/>
      <c r="R1673" s="58">
        <f>Table49[[#This Row],[QUANTITY]]*Table49[[#This Row],[INV Prices]]</f>
        <v>0</v>
      </c>
      <c r="S1673" s="67"/>
      <c r="V1673" s="41"/>
      <c r="W1673" s="4" t="str">
        <f>IFERROR(VLOOKUP(Table49[[#This Row],[ITEM CODE]],Table2[[Item Code]:[Category ]],6,0),"")</f>
        <v/>
      </c>
      <c r="X1673" s="1" t="str">
        <f>IFERROR(VLOOKUP(Table49[[#This Row],[ITEM CODE]],Table2[[Item Code]:[Sub Category]],7,0),"")</f>
        <v/>
      </c>
      <c r="Y1673" s="68" t="str">
        <f>Table49[[#This Row],[PO Number]]&amp;COUNTIFS($E$5:E1673,E1673)</f>
        <v>0</v>
      </c>
    </row>
    <row r="1674" spans="1:25" ht="14.7" customHeight="1" x14ac:dyDescent="0.3">
      <c r="A1674" s="1" t="str">
        <f>IF(Table49[[#This Row],[ITEM NAME]]="","",ROW()-4)</f>
        <v/>
      </c>
      <c r="B1674" s="68"/>
      <c r="C1674" s="4" t="str">
        <f>IFERROR(VLOOKUP(B1674,Table14[],3,0),"")</f>
        <v/>
      </c>
      <c r="D1674" s="4" t="str">
        <f>IFERROR(VLOOKUP(B1674,Table14[],2,0),"")</f>
        <v/>
      </c>
      <c r="E1674" s="4"/>
      <c r="H1674" s="41" t="str">
        <f>IFERROR(VLOOKUP(Table49[[#This Row],[ITEM CODE]],Table2[[Item Code]:[Master Name]],2,0),"")</f>
        <v/>
      </c>
      <c r="I1674" s="41"/>
      <c r="J1674" s="65" t="str">
        <f>IFERROR(VLOOKUP(Table49[[#This Row],[ITEM CODE]],Table2[[Item Code]:[Master Name]],3,0),"")</f>
        <v/>
      </c>
      <c r="K1674" s="1" t="str">
        <f>IFERROR(VLOOKUP(Table49[[#This Row],[ITEM CODE]],Table2[[Item Code]:[Master Name]],9,0),"")</f>
        <v/>
      </c>
      <c r="L1674" s="1" t="str">
        <f>IFERROR(VLOOKUP(Table49[[#This Row],[ITEM CODE]],Table2[[Item Code]:[Master Name]],8,0),"")</f>
        <v/>
      </c>
      <c r="M1674" s="41"/>
      <c r="N1674" s="66">
        <f>IFERROR(VLOOKUP(Table49[[#This Row],[ITEM CODE]],Table2[[#All],[Item Code]:[Unit Cost]],10,0),0)</f>
        <v>0</v>
      </c>
      <c r="O1674" s="134">
        <f>IFERROR(VLOOKUP(Table49[[#This Row],[ITEM CODE]],Table2[[#All],[Item Code]:[Unit Cost]],10,0),0)</f>
        <v>0</v>
      </c>
      <c r="P1674" s="56"/>
      <c r="Q1674" s="58"/>
      <c r="R1674" s="58">
        <f>Table49[[#This Row],[QUANTITY]]*Table49[[#This Row],[INV Prices]]</f>
        <v>0</v>
      </c>
      <c r="S1674" s="67"/>
      <c r="V1674" s="41"/>
      <c r="W1674" s="4" t="str">
        <f>IFERROR(VLOOKUP(Table49[[#This Row],[ITEM CODE]],Table2[[Item Code]:[Category ]],6,0),"")</f>
        <v/>
      </c>
      <c r="X1674" s="1" t="str">
        <f>IFERROR(VLOOKUP(Table49[[#This Row],[ITEM CODE]],Table2[[Item Code]:[Sub Category]],7,0),"")</f>
        <v/>
      </c>
      <c r="Y1674" s="68" t="str">
        <f>Table49[[#This Row],[PO Number]]&amp;COUNTIFS($E$5:E1674,E1674)</f>
        <v>0</v>
      </c>
    </row>
    <row r="1675" spans="1:25" ht="14.7" customHeight="1" x14ac:dyDescent="0.3">
      <c r="A1675" s="1" t="str">
        <f>IF(Table49[[#This Row],[ITEM NAME]]="","",ROW()-4)</f>
        <v/>
      </c>
      <c r="B1675" s="68"/>
      <c r="C1675" s="4" t="str">
        <f>IFERROR(VLOOKUP(B1675,Table14[],3,0),"")</f>
        <v/>
      </c>
      <c r="D1675" s="4" t="str">
        <f>IFERROR(VLOOKUP(B1675,Table14[],2,0),"")</f>
        <v/>
      </c>
      <c r="E1675" s="4"/>
      <c r="H1675" s="41" t="str">
        <f>IFERROR(VLOOKUP(Table49[[#This Row],[ITEM CODE]],Table2[[Item Code]:[Master Name]],2,0),"")</f>
        <v/>
      </c>
      <c r="I1675" s="41"/>
      <c r="J1675" s="65" t="str">
        <f>IFERROR(VLOOKUP(Table49[[#This Row],[ITEM CODE]],Table2[[Item Code]:[Master Name]],3,0),"")</f>
        <v/>
      </c>
      <c r="K1675" s="1" t="str">
        <f>IFERROR(VLOOKUP(Table49[[#This Row],[ITEM CODE]],Table2[[Item Code]:[Master Name]],9,0),"")</f>
        <v/>
      </c>
      <c r="L1675" s="1" t="str">
        <f>IFERROR(VLOOKUP(Table49[[#This Row],[ITEM CODE]],Table2[[Item Code]:[Master Name]],8,0),"")</f>
        <v/>
      </c>
      <c r="M1675" s="41"/>
      <c r="N1675" s="66">
        <f>IFERROR(VLOOKUP(Table49[[#This Row],[ITEM CODE]],Table2[[#All],[Item Code]:[Unit Cost]],10,0),0)</f>
        <v>0</v>
      </c>
      <c r="O1675" s="134">
        <f>IFERROR(VLOOKUP(Table49[[#This Row],[ITEM CODE]],Table2[[#All],[Item Code]:[Unit Cost]],10,0),0)</f>
        <v>0</v>
      </c>
      <c r="P1675" s="56"/>
      <c r="Q1675" s="58"/>
      <c r="R1675" s="58">
        <f>Table49[[#This Row],[QUANTITY]]*Table49[[#This Row],[INV Prices]]</f>
        <v>0</v>
      </c>
      <c r="S1675" s="67"/>
      <c r="V1675" s="41"/>
      <c r="W1675" s="4" t="str">
        <f>IFERROR(VLOOKUP(Table49[[#This Row],[ITEM CODE]],Table2[[Item Code]:[Category ]],6,0),"")</f>
        <v/>
      </c>
      <c r="X1675" s="1" t="str">
        <f>IFERROR(VLOOKUP(Table49[[#This Row],[ITEM CODE]],Table2[[Item Code]:[Sub Category]],7,0),"")</f>
        <v/>
      </c>
      <c r="Y1675" s="68" t="str">
        <f>Table49[[#This Row],[PO Number]]&amp;COUNTIFS($E$5:E1675,E1675)</f>
        <v>0</v>
      </c>
    </row>
    <row r="1676" spans="1:25" ht="14.7" customHeight="1" x14ac:dyDescent="0.3">
      <c r="A1676" s="1" t="str">
        <f>IF(Table49[[#This Row],[ITEM NAME]]="","",ROW()-4)</f>
        <v/>
      </c>
      <c r="B1676" s="68"/>
      <c r="C1676" s="4" t="str">
        <f>IFERROR(VLOOKUP(B1676,Table14[],3,0),"")</f>
        <v/>
      </c>
      <c r="D1676" s="4" t="str">
        <f>IFERROR(VLOOKUP(B1676,Table14[],2,0),"")</f>
        <v/>
      </c>
      <c r="E1676" s="4"/>
      <c r="H1676" s="41" t="str">
        <f>IFERROR(VLOOKUP(Table49[[#This Row],[ITEM CODE]],Table2[[Item Code]:[Master Name]],2,0),"")</f>
        <v/>
      </c>
      <c r="I1676" s="41"/>
      <c r="J1676" s="65" t="str">
        <f>IFERROR(VLOOKUP(Table49[[#This Row],[ITEM CODE]],Table2[[Item Code]:[Master Name]],3,0),"")</f>
        <v/>
      </c>
      <c r="K1676" s="1" t="str">
        <f>IFERROR(VLOOKUP(Table49[[#This Row],[ITEM CODE]],Table2[[Item Code]:[Master Name]],9,0),"")</f>
        <v/>
      </c>
      <c r="L1676" s="1" t="str">
        <f>IFERROR(VLOOKUP(Table49[[#This Row],[ITEM CODE]],Table2[[Item Code]:[Master Name]],8,0),"")</f>
        <v/>
      </c>
      <c r="M1676" s="41"/>
      <c r="N1676" s="66">
        <f>IFERROR(VLOOKUP(Table49[[#This Row],[ITEM CODE]],Table2[[#All],[Item Code]:[Unit Cost]],10,0),0)</f>
        <v>0</v>
      </c>
      <c r="O1676" s="134">
        <f>IFERROR(VLOOKUP(Table49[[#This Row],[ITEM CODE]],Table2[[#All],[Item Code]:[Unit Cost]],10,0),0)</f>
        <v>0</v>
      </c>
      <c r="P1676" s="56"/>
      <c r="Q1676" s="58"/>
      <c r="R1676" s="58">
        <f>Table49[[#This Row],[QUANTITY]]*Table49[[#This Row],[INV Prices]]</f>
        <v>0</v>
      </c>
      <c r="S1676" s="67"/>
      <c r="V1676" s="41"/>
      <c r="W1676" s="4" t="str">
        <f>IFERROR(VLOOKUP(Table49[[#This Row],[ITEM CODE]],Table2[[Item Code]:[Category ]],6,0),"")</f>
        <v/>
      </c>
      <c r="X1676" s="1" t="str">
        <f>IFERROR(VLOOKUP(Table49[[#This Row],[ITEM CODE]],Table2[[Item Code]:[Sub Category]],7,0),"")</f>
        <v/>
      </c>
      <c r="Y1676" s="68" t="str">
        <f>Table49[[#This Row],[PO Number]]&amp;COUNTIFS($E$5:E1676,E1676)</f>
        <v>0</v>
      </c>
    </row>
    <row r="1677" spans="1:25" ht="14.7" customHeight="1" x14ac:dyDescent="0.3">
      <c r="A1677" s="1" t="str">
        <f>IF(Table49[[#This Row],[ITEM NAME]]="","",ROW()-4)</f>
        <v/>
      </c>
      <c r="B1677" s="68"/>
      <c r="C1677" s="4" t="str">
        <f>IFERROR(VLOOKUP(B1677,Table14[],3,0),"")</f>
        <v/>
      </c>
      <c r="D1677" s="4" t="str">
        <f>IFERROR(VLOOKUP(B1677,Table14[],2,0),"")</f>
        <v/>
      </c>
      <c r="E1677" s="4"/>
      <c r="H1677" s="41" t="str">
        <f>IFERROR(VLOOKUP(Table49[[#This Row],[ITEM CODE]],Table2[[Item Code]:[Master Name]],2,0),"")</f>
        <v/>
      </c>
      <c r="I1677" s="41"/>
      <c r="J1677" s="65" t="str">
        <f>IFERROR(VLOOKUP(Table49[[#This Row],[ITEM CODE]],Table2[[Item Code]:[Master Name]],3,0),"")</f>
        <v/>
      </c>
      <c r="K1677" s="1" t="str">
        <f>IFERROR(VLOOKUP(Table49[[#This Row],[ITEM CODE]],Table2[[Item Code]:[Master Name]],9,0),"")</f>
        <v/>
      </c>
      <c r="L1677" s="1" t="str">
        <f>IFERROR(VLOOKUP(Table49[[#This Row],[ITEM CODE]],Table2[[Item Code]:[Master Name]],8,0),"")</f>
        <v/>
      </c>
      <c r="M1677" s="41"/>
      <c r="N1677" s="66">
        <f>IFERROR(VLOOKUP(Table49[[#This Row],[ITEM CODE]],Table2[[#All],[Item Code]:[Unit Cost]],10,0),0)</f>
        <v>0</v>
      </c>
      <c r="O1677" s="134">
        <f>IFERROR(VLOOKUP(Table49[[#This Row],[ITEM CODE]],Table2[[#All],[Item Code]:[Unit Cost]],10,0),0)</f>
        <v>0</v>
      </c>
      <c r="P1677" s="56"/>
      <c r="Q1677" s="58"/>
      <c r="R1677" s="58">
        <f>Table49[[#This Row],[QUANTITY]]*Table49[[#This Row],[INV Prices]]</f>
        <v>0</v>
      </c>
      <c r="S1677" s="67"/>
      <c r="V1677" s="41"/>
      <c r="W1677" s="4" t="str">
        <f>IFERROR(VLOOKUP(Table49[[#This Row],[ITEM CODE]],Table2[[Item Code]:[Category ]],6,0),"")</f>
        <v/>
      </c>
      <c r="X1677" s="1" t="str">
        <f>IFERROR(VLOOKUP(Table49[[#This Row],[ITEM CODE]],Table2[[Item Code]:[Sub Category]],7,0),"")</f>
        <v/>
      </c>
      <c r="Y1677" s="68" t="str">
        <f>Table49[[#This Row],[PO Number]]&amp;COUNTIFS($E$5:E1677,E1677)</f>
        <v>0</v>
      </c>
    </row>
    <row r="1678" spans="1:25" ht="14.7" customHeight="1" x14ac:dyDescent="0.3">
      <c r="A1678" s="1" t="str">
        <f>IF(Table49[[#This Row],[ITEM NAME]]="","",ROW()-4)</f>
        <v/>
      </c>
      <c r="B1678" s="68"/>
      <c r="C1678" s="4" t="str">
        <f>IFERROR(VLOOKUP(B1678,Table14[],3,0),"")</f>
        <v/>
      </c>
      <c r="D1678" s="4" t="str">
        <f>IFERROR(VLOOKUP(B1678,Table14[],2,0),"")</f>
        <v/>
      </c>
      <c r="E1678" s="4"/>
      <c r="H1678" s="41" t="str">
        <f>IFERROR(VLOOKUP(Table49[[#This Row],[ITEM CODE]],Table2[[Item Code]:[Master Name]],2,0),"")</f>
        <v/>
      </c>
      <c r="I1678" s="41"/>
      <c r="J1678" s="65" t="str">
        <f>IFERROR(VLOOKUP(Table49[[#This Row],[ITEM CODE]],Table2[[Item Code]:[Master Name]],3,0),"")</f>
        <v/>
      </c>
      <c r="K1678" s="1" t="str">
        <f>IFERROR(VLOOKUP(Table49[[#This Row],[ITEM CODE]],Table2[[Item Code]:[Master Name]],9,0),"")</f>
        <v/>
      </c>
      <c r="L1678" s="1" t="str">
        <f>IFERROR(VLOOKUP(Table49[[#This Row],[ITEM CODE]],Table2[[Item Code]:[Master Name]],8,0),"")</f>
        <v/>
      </c>
      <c r="M1678" s="41"/>
      <c r="N1678" s="66">
        <f>IFERROR(VLOOKUP(Table49[[#This Row],[ITEM CODE]],Table2[[#All],[Item Code]:[Unit Cost]],10,0),0)</f>
        <v>0</v>
      </c>
      <c r="O1678" s="134">
        <f>IFERROR(VLOOKUP(Table49[[#This Row],[ITEM CODE]],Table2[[#All],[Item Code]:[Unit Cost]],10,0),0)</f>
        <v>0</v>
      </c>
      <c r="P1678" s="56"/>
      <c r="Q1678" s="58"/>
      <c r="R1678" s="58">
        <f>Table49[[#This Row],[QUANTITY]]*Table49[[#This Row],[INV Prices]]</f>
        <v>0</v>
      </c>
      <c r="S1678" s="67"/>
      <c r="V1678" s="41"/>
      <c r="W1678" s="4" t="str">
        <f>IFERROR(VLOOKUP(Table49[[#This Row],[ITEM CODE]],Table2[[Item Code]:[Category ]],6,0),"")</f>
        <v/>
      </c>
      <c r="X1678" s="1" t="str">
        <f>IFERROR(VLOOKUP(Table49[[#This Row],[ITEM CODE]],Table2[[Item Code]:[Sub Category]],7,0),"")</f>
        <v/>
      </c>
      <c r="Y1678" s="68" t="str">
        <f>Table49[[#This Row],[PO Number]]&amp;COUNTIFS($E$5:E1678,E1678)</f>
        <v>0</v>
      </c>
    </row>
    <row r="1679" spans="1:25" ht="14.7" customHeight="1" x14ac:dyDescent="0.3">
      <c r="A1679" s="1" t="str">
        <f>IF(Table49[[#This Row],[ITEM NAME]]="","",ROW()-4)</f>
        <v/>
      </c>
      <c r="B1679" s="68"/>
      <c r="C1679" s="4" t="str">
        <f>IFERROR(VLOOKUP(B1679,Table14[],3,0),"")</f>
        <v/>
      </c>
      <c r="D1679" s="4" t="str">
        <f>IFERROR(VLOOKUP(B1679,Table14[],2,0),"")</f>
        <v/>
      </c>
      <c r="E1679" s="4"/>
      <c r="H1679" s="41" t="str">
        <f>IFERROR(VLOOKUP(Table49[[#This Row],[ITEM CODE]],Table2[[Item Code]:[Master Name]],2,0),"")</f>
        <v/>
      </c>
      <c r="I1679" s="41"/>
      <c r="J1679" s="65" t="str">
        <f>IFERROR(VLOOKUP(Table49[[#This Row],[ITEM CODE]],Table2[[Item Code]:[Master Name]],3,0),"")</f>
        <v/>
      </c>
      <c r="K1679" s="1" t="str">
        <f>IFERROR(VLOOKUP(Table49[[#This Row],[ITEM CODE]],Table2[[Item Code]:[Master Name]],9,0),"")</f>
        <v/>
      </c>
      <c r="L1679" s="1" t="str">
        <f>IFERROR(VLOOKUP(Table49[[#This Row],[ITEM CODE]],Table2[[Item Code]:[Master Name]],8,0),"")</f>
        <v/>
      </c>
      <c r="M1679" s="41"/>
      <c r="N1679" s="66">
        <f>IFERROR(VLOOKUP(Table49[[#This Row],[ITEM CODE]],Table2[[#All],[Item Code]:[Unit Cost]],10,0),0)</f>
        <v>0</v>
      </c>
      <c r="O1679" s="134">
        <f>IFERROR(VLOOKUP(Table49[[#This Row],[ITEM CODE]],Table2[[#All],[Item Code]:[Unit Cost]],10,0),0)</f>
        <v>0</v>
      </c>
      <c r="P1679" s="56"/>
      <c r="Q1679" s="58"/>
      <c r="R1679" s="58">
        <f>Table49[[#This Row],[QUANTITY]]*Table49[[#This Row],[INV Prices]]</f>
        <v>0</v>
      </c>
      <c r="S1679" s="67"/>
      <c r="V1679" s="41"/>
      <c r="W1679" s="4" t="str">
        <f>IFERROR(VLOOKUP(Table49[[#This Row],[ITEM CODE]],Table2[[Item Code]:[Category ]],6,0),"")</f>
        <v/>
      </c>
      <c r="X1679" s="1" t="str">
        <f>IFERROR(VLOOKUP(Table49[[#This Row],[ITEM CODE]],Table2[[Item Code]:[Sub Category]],7,0),"")</f>
        <v/>
      </c>
      <c r="Y1679" s="68" t="str">
        <f>Table49[[#This Row],[PO Number]]&amp;COUNTIFS($E$5:E1679,E1679)</f>
        <v>0</v>
      </c>
    </row>
    <row r="1680" spans="1:25" ht="14.7" customHeight="1" x14ac:dyDescent="0.3">
      <c r="A1680" s="1" t="str">
        <f>IF(Table49[[#This Row],[ITEM NAME]]="","",ROW()-4)</f>
        <v/>
      </c>
      <c r="B1680" s="68"/>
      <c r="C1680" s="4" t="str">
        <f>IFERROR(VLOOKUP(B1680,Table14[],3,0),"")</f>
        <v/>
      </c>
      <c r="D1680" s="4" t="str">
        <f>IFERROR(VLOOKUP(B1680,Table14[],2,0),"")</f>
        <v/>
      </c>
      <c r="E1680" s="4"/>
      <c r="H1680" s="41" t="str">
        <f>IFERROR(VLOOKUP(Table49[[#This Row],[ITEM CODE]],Table2[[Item Code]:[Master Name]],2,0),"")</f>
        <v/>
      </c>
      <c r="I1680" s="41"/>
      <c r="J1680" s="65" t="str">
        <f>IFERROR(VLOOKUP(Table49[[#This Row],[ITEM CODE]],Table2[[Item Code]:[Master Name]],3,0),"")</f>
        <v/>
      </c>
      <c r="K1680" s="1" t="str">
        <f>IFERROR(VLOOKUP(Table49[[#This Row],[ITEM CODE]],Table2[[Item Code]:[Master Name]],9,0),"")</f>
        <v/>
      </c>
      <c r="L1680" s="1" t="str">
        <f>IFERROR(VLOOKUP(Table49[[#This Row],[ITEM CODE]],Table2[[Item Code]:[Master Name]],8,0),"")</f>
        <v/>
      </c>
      <c r="M1680" s="41"/>
      <c r="N1680" s="66">
        <f>IFERROR(VLOOKUP(Table49[[#This Row],[ITEM CODE]],Table2[[#All],[Item Code]:[Unit Cost]],10,0),0)</f>
        <v>0</v>
      </c>
      <c r="O1680" s="134">
        <f>IFERROR(VLOOKUP(Table49[[#This Row],[ITEM CODE]],Table2[[#All],[Item Code]:[Unit Cost]],10,0),0)</f>
        <v>0</v>
      </c>
      <c r="P1680" s="56"/>
      <c r="Q1680" s="58"/>
      <c r="R1680" s="58">
        <f>Table49[[#This Row],[QUANTITY]]*Table49[[#This Row],[INV Prices]]</f>
        <v>0</v>
      </c>
      <c r="S1680" s="67"/>
      <c r="V1680" s="41"/>
      <c r="W1680" s="4" t="str">
        <f>IFERROR(VLOOKUP(Table49[[#This Row],[ITEM CODE]],Table2[[Item Code]:[Category ]],6,0),"")</f>
        <v/>
      </c>
      <c r="X1680" s="1" t="str">
        <f>IFERROR(VLOOKUP(Table49[[#This Row],[ITEM CODE]],Table2[[Item Code]:[Sub Category]],7,0),"")</f>
        <v/>
      </c>
      <c r="Y1680" s="68" t="str">
        <f>Table49[[#This Row],[PO Number]]&amp;COUNTIFS($E$5:E1680,E1680)</f>
        <v>0</v>
      </c>
    </row>
    <row r="1681" spans="1:25" ht="14.7" customHeight="1" x14ac:dyDescent="0.3">
      <c r="A1681" s="1" t="str">
        <f>IF(Table49[[#This Row],[ITEM NAME]]="","",ROW()-4)</f>
        <v/>
      </c>
      <c r="B1681" s="68"/>
      <c r="C1681" s="4" t="str">
        <f>IFERROR(VLOOKUP(B1681,Table14[],3,0),"")</f>
        <v/>
      </c>
      <c r="D1681" s="4" t="str">
        <f>IFERROR(VLOOKUP(B1681,Table14[],2,0),"")</f>
        <v/>
      </c>
      <c r="E1681" s="4"/>
      <c r="H1681" s="41" t="str">
        <f>IFERROR(VLOOKUP(Table49[[#This Row],[ITEM CODE]],Table2[[Item Code]:[Master Name]],2,0),"")</f>
        <v/>
      </c>
      <c r="I1681" s="41"/>
      <c r="J1681" s="65" t="str">
        <f>IFERROR(VLOOKUP(Table49[[#This Row],[ITEM CODE]],Table2[[Item Code]:[Master Name]],3,0),"")</f>
        <v/>
      </c>
      <c r="K1681" s="1" t="str">
        <f>IFERROR(VLOOKUP(Table49[[#This Row],[ITEM CODE]],Table2[[Item Code]:[Master Name]],9,0),"")</f>
        <v/>
      </c>
      <c r="L1681" s="1" t="str">
        <f>IFERROR(VLOOKUP(Table49[[#This Row],[ITEM CODE]],Table2[[Item Code]:[Master Name]],8,0),"")</f>
        <v/>
      </c>
      <c r="M1681" s="41"/>
      <c r="N1681" s="66">
        <f>IFERROR(VLOOKUP(Table49[[#This Row],[ITEM CODE]],Table2[[#All],[Item Code]:[Unit Cost]],10,0),0)</f>
        <v>0</v>
      </c>
      <c r="O1681" s="134">
        <f>IFERROR(VLOOKUP(Table49[[#This Row],[ITEM CODE]],Table2[[#All],[Item Code]:[Unit Cost]],10,0),0)</f>
        <v>0</v>
      </c>
      <c r="P1681" s="56"/>
      <c r="Q1681" s="58"/>
      <c r="R1681" s="58">
        <f>Table49[[#This Row],[QUANTITY]]*Table49[[#This Row],[INV Prices]]</f>
        <v>0</v>
      </c>
      <c r="S1681" s="67"/>
      <c r="V1681" s="41"/>
      <c r="W1681" s="4" t="str">
        <f>IFERROR(VLOOKUP(Table49[[#This Row],[ITEM CODE]],Table2[[Item Code]:[Category ]],6,0),"")</f>
        <v/>
      </c>
      <c r="X1681" s="1" t="str">
        <f>IFERROR(VLOOKUP(Table49[[#This Row],[ITEM CODE]],Table2[[Item Code]:[Sub Category]],7,0),"")</f>
        <v/>
      </c>
      <c r="Y1681" s="68" t="str">
        <f>Table49[[#This Row],[PO Number]]&amp;COUNTIFS($E$5:E1681,E1681)</f>
        <v>0</v>
      </c>
    </row>
    <row r="1682" spans="1:25" ht="14.7" customHeight="1" x14ac:dyDescent="0.3">
      <c r="A1682" s="1" t="str">
        <f>IF(Table49[[#This Row],[ITEM NAME]]="","",ROW()-4)</f>
        <v/>
      </c>
      <c r="B1682" s="68"/>
      <c r="C1682" s="4" t="str">
        <f>IFERROR(VLOOKUP(B1682,Table14[],3,0),"")</f>
        <v/>
      </c>
      <c r="D1682" s="4" t="str">
        <f>IFERROR(VLOOKUP(B1682,Table14[],2,0),"")</f>
        <v/>
      </c>
      <c r="E1682" s="4"/>
      <c r="H1682" s="41" t="str">
        <f>IFERROR(VLOOKUP(Table49[[#This Row],[ITEM CODE]],Table2[[Item Code]:[Master Name]],2,0),"")</f>
        <v/>
      </c>
      <c r="I1682" s="41"/>
      <c r="J1682" s="65" t="str">
        <f>IFERROR(VLOOKUP(Table49[[#This Row],[ITEM CODE]],Table2[[Item Code]:[Master Name]],3,0),"")</f>
        <v/>
      </c>
      <c r="K1682" s="1" t="str">
        <f>IFERROR(VLOOKUP(Table49[[#This Row],[ITEM CODE]],Table2[[Item Code]:[Master Name]],9,0),"")</f>
        <v/>
      </c>
      <c r="L1682" s="1" t="str">
        <f>IFERROR(VLOOKUP(Table49[[#This Row],[ITEM CODE]],Table2[[Item Code]:[Master Name]],8,0),"")</f>
        <v/>
      </c>
      <c r="M1682" s="41"/>
      <c r="N1682" s="66">
        <f>IFERROR(VLOOKUP(Table49[[#This Row],[ITEM CODE]],Table2[[#All],[Item Code]:[Unit Cost]],10,0),0)</f>
        <v>0</v>
      </c>
      <c r="O1682" s="134">
        <f>IFERROR(VLOOKUP(Table49[[#This Row],[ITEM CODE]],Table2[[#All],[Item Code]:[Unit Cost]],10,0),0)</f>
        <v>0</v>
      </c>
      <c r="P1682" s="56"/>
      <c r="Q1682" s="58"/>
      <c r="R1682" s="58">
        <f>Table49[[#This Row],[QUANTITY]]*Table49[[#This Row],[INV Prices]]</f>
        <v>0</v>
      </c>
      <c r="S1682" s="67"/>
      <c r="V1682" s="41"/>
      <c r="W1682" s="4" t="str">
        <f>IFERROR(VLOOKUP(Table49[[#This Row],[ITEM CODE]],Table2[[Item Code]:[Category ]],6,0),"")</f>
        <v/>
      </c>
      <c r="X1682" s="1" t="str">
        <f>IFERROR(VLOOKUP(Table49[[#This Row],[ITEM CODE]],Table2[[Item Code]:[Sub Category]],7,0),"")</f>
        <v/>
      </c>
      <c r="Y1682" s="68" t="str">
        <f>Table49[[#This Row],[PO Number]]&amp;COUNTIFS($E$5:E1682,E1682)</f>
        <v>0</v>
      </c>
    </row>
    <row r="1683" spans="1:25" ht="14.7" customHeight="1" x14ac:dyDescent="0.3">
      <c r="A1683" s="1" t="str">
        <f>IF(Table49[[#This Row],[ITEM NAME]]="","",ROW()-4)</f>
        <v/>
      </c>
      <c r="B1683" s="68"/>
      <c r="C1683" s="4" t="str">
        <f>IFERROR(VLOOKUP(B1683,Table14[],3,0),"")</f>
        <v/>
      </c>
      <c r="D1683" s="4" t="str">
        <f>IFERROR(VLOOKUP(B1683,Table14[],2,0),"")</f>
        <v/>
      </c>
      <c r="E1683" s="4"/>
      <c r="H1683" s="41" t="str">
        <f>IFERROR(VLOOKUP(Table49[[#This Row],[ITEM CODE]],Table2[[Item Code]:[Master Name]],2,0),"")</f>
        <v/>
      </c>
      <c r="I1683" s="41"/>
      <c r="J1683" s="65" t="str">
        <f>IFERROR(VLOOKUP(Table49[[#This Row],[ITEM CODE]],Table2[[Item Code]:[Master Name]],3,0),"")</f>
        <v/>
      </c>
      <c r="K1683" s="1" t="str">
        <f>IFERROR(VLOOKUP(Table49[[#This Row],[ITEM CODE]],Table2[[Item Code]:[Master Name]],9,0),"")</f>
        <v/>
      </c>
      <c r="L1683" s="1" t="str">
        <f>IFERROR(VLOOKUP(Table49[[#This Row],[ITEM CODE]],Table2[[Item Code]:[Master Name]],8,0),"")</f>
        <v/>
      </c>
      <c r="M1683" s="41"/>
      <c r="N1683" s="66">
        <f>IFERROR(VLOOKUP(Table49[[#This Row],[ITEM CODE]],Table2[[#All],[Item Code]:[Unit Cost]],10,0),0)</f>
        <v>0</v>
      </c>
      <c r="O1683" s="134">
        <f>IFERROR(VLOOKUP(Table49[[#This Row],[ITEM CODE]],Table2[[#All],[Item Code]:[Unit Cost]],10,0),0)</f>
        <v>0</v>
      </c>
      <c r="P1683" s="56"/>
      <c r="Q1683" s="58"/>
      <c r="R1683" s="58">
        <f>Table49[[#This Row],[QUANTITY]]*Table49[[#This Row],[INV Prices]]</f>
        <v>0</v>
      </c>
      <c r="S1683" s="67"/>
      <c r="V1683" s="41"/>
      <c r="W1683" s="4" t="str">
        <f>IFERROR(VLOOKUP(Table49[[#This Row],[ITEM CODE]],Table2[[Item Code]:[Category ]],6,0),"")</f>
        <v/>
      </c>
      <c r="X1683" s="1" t="str">
        <f>IFERROR(VLOOKUP(Table49[[#This Row],[ITEM CODE]],Table2[[Item Code]:[Sub Category]],7,0),"")</f>
        <v/>
      </c>
      <c r="Y1683" s="68" t="str">
        <f>Table49[[#This Row],[PO Number]]&amp;COUNTIFS($E$5:E1683,E1683)</f>
        <v>0</v>
      </c>
    </row>
    <row r="1684" spans="1:25" ht="14.7" customHeight="1" x14ac:dyDescent="0.3">
      <c r="A1684" s="1" t="str">
        <f>IF(Table49[[#This Row],[ITEM NAME]]="","",ROW()-4)</f>
        <v/>
      </c>
      <c r="B1684" s="68"/>
      <c r="C1684" s="4" t="str">
        <f>IFERROR(VLOOKUP(B1684,Table14[],3,0),"")</f>
        <v/>
      </c>
      <c r="D1684" s="4" t="str">
        <f>IFERROR(VLOOKUP(B1684,Table14[],2,0),"")</f>
        <v/>
      </c>
      <c r="E1684" s="44"/>
      <c r="H1684" s="41" t="str">
        <f>IFERROR(VLOOKUP(Table49[[#This Row],[ITEM CODE]],Table2[[Item Code]:[Master Name]],2,0),"")</f>
        <v/>
      </c>
      <c r="I1684" s="41"/>
      <c r="J1684" s="65" t="str">
        <f>IFERROR(VLOOKUP(Table49[[#This Row],[ITEM CODE]],Table2[[Item Code]:[Master Name]],3,0),"")</f>
        <v/>
      </c>
      <c r="K1684" s="1" t="str">
        <f>IFERROR(VLOOKUP(Table49[[#This Row],[ITEM CODE]],Table2[[Item Code]:[Master Name]],9,0),"")</f>
        <v/>
      </c>
      <c r="L1684" s="1" t="str">
        <f>IFERROR(VLOOKUP(Table49[[#This Row],[ITEM CODE]],Table2[[Item Code]:[Master Name]],8,0),"")</f>
        <v/>
      </c>
      <c r="M1684" s="41"/>
      <c r="N1684" s="66">
        <f>IFERROR(VLOOKUP(Table49[[#This Row],[ITEM CODE]],Table2[[#All],[Item Code]:[Unit Cost]],10,0),0)</f>
        <v>0</v>
      </c>
      <c r="O1684" s="134">
        <f>IFERROR(VLOOKUP(Table49[[#This Row],[ITEM CODE]],Table2[[#All],[Item Code]:[Unit Cost]],10,0),0)</f>
        <v>0</v>
      </c>
      <c r="P1684" s="56"/>
      <c r="Q1684" s="58"/>
      <c r="R1684" s="58">
        <f>Table49[[#This Row],[QUANTITY]]*Table49[[#This Row],[INV Prices]]</f>
        <v>0</v>
      </c>
      <c r="S1684" s="67"/>
      <c r="V1684" s="41"/>
      <c r="W1684" s="4" t="str">
        <f>IFERROR(VLOOKUP(Table49[[#This Row],[ITEM CODE]],Table2[[Item Code]:[Category ]],6,0),"")</f>
        <v/>
      </c>
      <c r="X1684" s="1" t="str">
        <f>IFERROR(VLOOKUP(Table49[[#This Row],[ITEM CODE]],Table2[[Item Code]:[Sub Category]],7,0),"")</f>
        <v/>
      </c>
      <c r="Y1684" s="68" t="str">
        <f>Table49[[#This Row],[PO Number]]&amp;COUNTIFS($E$5:E1684,E1684)</f>
        <v>0</v>
      </c>
    </row>
    <row r="1685" spans="1:25" ht="14.7" customHeight="1" x14ac:dyDescent="0.3">
      <c r="A1685" s="1" t="str">
        <f>IF(Table49[[#This Row],[ITEM NAME]]="","",ROW()-4)</f>
        <v/>
      </c>
      <c r="B1685" s="68"/>
      <c r="C1685" s="4" t="str">
        <f>IFERROR(VLOOKUP(B1685,Table14[],3,0),"")</f>
        <v/>
      </c>
      <c r="D1685" s="4" t="str">
        <f>IFERROR(VLOOKUP(B1685,Table14[],2,0),"")</f>
        <v/>
      </c>
      <c r="E1685" s="44"/>
      <c r="H1685" s="41" t="str">
        <f>IFERROR(VLOOKUP(Table49[[#This Row],[ITEM CODE]],Table2[[Item Code]:[Master Name]],2,0),"")</f>
        <v/>
      </c>
      <c r="I1685" s="41"/>
      <c r="J1685" s="65" t="str">
        <f>IFERROR(VLOOKUP(Table49[[#This Row],[ITEM CODE]],Table2[[Item Code]:[Master Name]],3,0),"")</f>
        <v/>
      </c>
      <c r="K1685" s="1" t="str">
        <f>IFERROR(VLOOKUP(Table49[[#This Row],[ITEM CODE]],Table2[[Item Code]:[Master Name]],9,0),"")</f>
        <v/>
      </c>
      <c r="L1685" s="1" t="str">
        <f>IFERROR(VLOOKUP(Table49[[#This Row],[ITEM CODE]],Table2[[Item Code]:[Master Name]],8,0),"")</f>
        <v/>
      </c>
      <c r="M1685" s="41"/>
      <c r="N1685" s="66">
        <f>IFERROR(VLOOKUP(Table49[[#This Row],[ITEM CODE]],Table2[[#All],[Item Code]:[Unit Cost]],10,0),0)</f>
        <v>0</v>
      </c>
      <c r="O1685" s="134">
        <f>IFERROR(VLOOKUP(Table49[[#This Row],[ITEM CODE]],Table2[[#All],[Item Code]:[Unit Cost]],10,0),0)</f>
        <v>0</v>
      </c>
      <c r="P1685" s="56"/>
      <c r="Q1685" s="58"/>
      <c r="R1685" s="58">
        <f>Table49[[#This Row],[QUANTITY]]*Table49[[#This Row],[INV Prices]]</f>
        <v>0</v>
      </c>
      <c r="S1685" s="67"/>
      <c r="V1685" s="41"/>
      <c r="W1685" s="4" t="str">
        <f>IFERROR(VLOOKUP(Table49[[#This Row],[ITEM CODE]],Table2[[Item Code]:[Category ]],6,0),"")</f>
        <v/>
      </c>
      <c r="X1685" s="1" t="str">
        <f>IFERROR(VLOOKUP(Table49[[#This Row],[ITEM CODE]],Table2[[Item Code]:[Sub Category]],7,0),"")</f>
        <v/>
      </c>
      <c r="Y1685" s="68" t="str">
        <f>Table49[[#This Row],[PO Number]]&amp;COUNTIFS($E$5:E1685,E1685)</f>
        <v>0</v>
      </c>
    </row>
    <row r="1686" spans="1:25" ht="14.7" customHeight="1" x14ac:dyDescent="0.3">
      <c r="A1686" s="1" t="str">
        <f>IF(Table49[[#This Row],[ITEM NAME]]="","",ROW()-4)</f>
        <v/>
      </c>
      <c r="B1686" s="68"/>
      <c r="C1686" s="4" t="str">
        <f>IFERROR(VLOOKUP(B1686,Table14[],3,0),"")</f>
        <v/>
      </c>
      <c r="D1686" s="4" t="str">
        <f>IFERROR(VLOOKUP(B1686,Table14[],2,0),"")</f>
        <v/>
      </c>
      <c r="E1686" s="4"/>
      <c r="H1686" s="41" t="str">
        <f>IFERROR(VLOOKUP(Table49[[#This Row],[ITEM CODE]],Table2[[Item Code]:[Master Name]],2,0),"")</f>
        <v/>
      </c>
      <c r="I1686" s="41"/>
      <c r="J1686" s="65" t="str">
        <f>IFERROR(VLOOKUP(Table49[[#This Row],[ITEM CODE]],Table2[[Item Code]:[Master Name]],3,0),"")</f>
        <v/>
      </c>
      <c r="K1686" s="1" t="str">
        <f>IFERROR(VLOOKUP(Table49[[#This Row],[ITEM CODE]],Table2[[Item Code]:[Master Name]],9,0),"")</f>
        <v/>
      </c>
      <c r="L1686" s="1" t="str">
        <f>IFERROR(VLOOKUP(Table49[[#This Row],[ITEM CODE]],Table2[[Item Code]:[Master Name]],8,0),"")</f>
        <v/>
      </c>
      <c r="M1686" s="41"/>
      <c r="N1686" s="66">
        <f>IFERROR(VLOOKUP(Table49[[#This Row],[ITEM CODE]],Table2[[#All],[Item Code]:[Unit Cost]],10,0),0)</f>
        <v>0</v>
      </c>
      <c r="O1686" s="134">
        <f>IFERROR(VLOOKUP(Table49[[#This Row],[ITEM CODE]],Table2[[#All],[Item Code]:[Unit Cost]],10,0),0)</f>
        <v>0</v>
      </c>
      <c r="P1686" s="56"/>
      <c r="Q1686" s="58"/>
      <c r="R1686" s="58">
        <f>Table49[[#This Row],[QUANTITY]]*Table49[[#This Row],[INV Prices]]</f>
        <v>0</v>
      </c>
      <c r="S1686" s="67"/>
      <c r="V1686" s="41"/>
      <c r="W1686" s="4" t="str">
        <f>IFERROR(VLOOKUP(Table49[[#This Row],[ITEM CODE]],Table2[[Item Code]:[Category ]],6,0),"")</f>
        <v/>
      </c>
      <c r="X1686" s="1" t="str">
        <f>IFERROR(VLOOKUP(Table49[[#This Row],[ITEM CODE]],Table2[[Item Code]:[Sub Category]],7,0),"")</f>
        <v/>
      </c>
      <c r="Y1686" s="68" t="str">
        <f>Table49[[#This Row],[PO Number]]&amp;COUNTIFS($E$5:E1686,E1686)</f>
        <v>0</v>
      </c>
    </row>
    <row r="1687" spans="1:25" ht="14.7" customHeight="1" x14ac:dyDescent="0.3">
      <c r="A1687" s="1" t="str">
        <f>IF(Table49[[#This Row],[ITEM NAME]]="","",ROW()-4)</f>
        <v/>
      </c>
      <c r="B1687" s="68"/>
      <c r="C1687" s="4" t="str">
        <f>IFERROR(VLOOKUP(B1687,Table14[],3,0),"")</f>
        <v/>
      </c>
      <c r="D1687" s="4" t="str">
        <f>IFERROR(VLOOKUP(B1687,Table14[],2,0),"")</f>
        <v/>
      </c>
      <c r="E1687" s="4"/>
      <c r="H1687" s="41" t="str">
        <f>IFERROR(VLOOKUP(Table49[[#This Row],[ITEM CODE]],Table2[[Item Code]:[Master Name]],2,0),"")</f>
        <v/>
      </c>
      <c r="I1687" s="41"/>
      <c r="J1687" s="65" t="str">
        <f>IFERROR(VLOOKUP(Table49[[#This Row],[ITEM CODE]],Table2[[Item Code]:[Master Name]],3,0),"")</f>
        <v/>
      </c>
      <c r="K1687" s="1" t="str">
        <f>IFERROR(VLOOKUP(Table49[[#This Row],[ITEM CODE]],Table2[[Item Code]:[Master Name]],9,0),"")</f>
        <v/>
      </c>
      <c r="L1687" s="1" t="str">
        <f>IFERROR(VLOOKUP(Table49[[#This Row],[ITEM CODE]],Table2[[Item Code]:[Master Name]],8,0),"")</f>
        <v/>
      </c>
      <c r="M1687" s="41"/>
      <c r="N1687" s="66">
        <f>IFERROR(VLOOKUP(Table49[[#This Row],[ITEM CODE]],Table2[[#All],[Item Code]:[Unit Cost]],10,0),0)</f>
        <v>0</v>
      </c>
      <c r="O1687" s="134">
        <f>IFERROR(VLOOKUP(Table49[[#This Row],[ITEM CODE]],Table2[[#All],[Item Code]:[Unit Cost]],10,0),0)</f>
        <v>0</v>
      </c>
      <c r="P1687" s="56"/>
      <c r="Q1687" s="58"/>
      <c r="R1687" s="58">
        <f>Table49[[#This Row],[QUANTITY]]*Table49[[#This Row],[INV Prices]]</f>
        <v>0</v>
      </c>
      <c r="S1687" s="67"/>
      <c r="V1687" s="41"/>
      <c r="W1687" s="4" t="str">
        <f>IFERROR(VLOOKUP(Table49[[#This Row],[ITEM CODE]],Table2[[Item Code]:[Category ]],6,0),"")</f>
        <v/>
      </c>
      <c r="X1687" s="1" t="str">
        <f>IFERROR(VLOOKUP(Table49[[#This Row],[ITEM CODE]],Table2[[Item Code]:[Sub Category]],7,0),"")</f>
        <v/>
      </c>
      <c r="Y1687" s="68" t="str">
        <f>Table49[[#This Row],[PO Number]]&amp;COUNTIFS($E$5:E1687,E1687)</f>
        <v>0</v>
      </c>
    </row>
    <row r="1688" spans="1:25" ht="14.7" customHeight="1" x14ac:dyDescent="0.3">
      <c r="A1688" s="1" t="str">
        <f>IF(Table49[[#This Row],[ITEM NAME]]="","",ROW()-4)</f>
        <v/>
      </c>
      <c r="B1688" s="68"/>
      <c r="C1688" s="4" t="str">
        <f>IFERROR(VLOOKUP(B1688,Table14[],3,0),"")</f>
        <v/>
      </c>
      <c r="D1688" s="4" t="str">
        <f>IFERROR(VLOOKUP(B1688,Table14[],2,0),"")</f>
        <v/>
      </c>
      <c r="E1688" s="4"/>
      <c r="H1688" s="41" t="str">
        <f>IFERROR(VLOOKUP(Table49[[#This Row],[ITEM CODE]],Table2[[Item Code]:[Master Name]],2,0),"")</f>
        <v/>
      </c>
      <c r="I1688" s="41"/>
      <c r="J1688" s="65" t="str">
        <f>IFERROR(VLOOKUP(Table49[[#This Row],[ITEM CODE]],Table2[[Item Code]:[Master Name]],3,0),"")</f>
        <v/>
      </c>
      <c r="K1688" s="1" t="str">
        <f>IFERROR(VLOOKUP(Table49[[#This Row],[ITEM CODE]],Table2[[Item Code]:[Master Name]],9,0),"")</f>
        <v/>
      </c>
      <c r="L1688" s="1" t="str">
        <f>IFERROR(VLOOKUP(Table49[[#This Row],[ITEM CODE]],Table2[[Item Code]:[Master Name]],8,0),"")</f>
        <v/>
      </c>
      <c r="M1688" s="41"/>
      <c r="N1688" s="66">
        <f>IFERROR(VLOOKUP(Table49[[#This Row],[ITEM CODE]],Table2[[#All],[Item Code]:[Unit Cost]],10,0),0)</f>
        <v>0</v>
      </c>
      <c r="O1688" s="134">
        <f>IFERROR(VLOOKUP(Table49[[#This Row],[ITEM CODE]],Table2[[#All],[Item Code]:[Unit Cost]],10,0),0)</f>
        <v>0</v>
      </c>
      <c r="P1688" s="56"/>
      <c r="Q1688" s="58"/>
      <c r="R1688" s="58">
        <f>Table49[[#This Row],[QUANTITY]]*Table49[[#This Row],[INV Prices]]</f>
        <v>0</v>
      </c>
      <c r="S1688" s="67"/>
      <c r="V1688" s="41"/>
      <c r="W1688" s="4" t="str">
        <f>IFERROR(VLOOKUP(Table49[[#This Row],[ITEM CODE]],Table2[[Item Code]:[Category ]],6,0),"")</f>
        <v/>
      </c>
      <c r="X1688" s="1" t="str">
        <f>IFERROR(VLOOKUP(Table49[[#This Row],[ITEM CODE]],Table2[[Item Code]:[Sub Category]],7,0),"")</f>
        <v/>
      </c>
      <c r="Y1688" s="68" t="str">
        <f>Table49[[#This Row],[PO Number]]&amp;COUNTIFS($E$5:E1688,E1688)</f>
        <v>0</v>
      </c>
    </row>
    <row r="1689" spans="1:25" ht="14.7" customHeight="1" x14ac:dyDescent="0.3">
      <c r="A1689" s="1" t="str">
        <f>IF(Table49[[#This Row],[ITEM NAME]]="","",ROW()-4)</f>
        <v/>
      </c>
      <c r="B1689" s="68"/>
      <c r="C1689" s="4" t="str">
        <f>IFERROR(VLOOKUP(B1689,Table14[],3,0),"")</f>
        <v/>
      </c>
      <c r="D1689" s="4" t="str">
        <f>IFERROR(VLOOKUP(B1689,Table14[],2,0),"")</f>
        <v/>
      </c>
      <c r="E1689" s="4"/>
      <c r="H1689" s="41" t="str">
        <f>IFERROR(VLOOKUP(Table49[[#This Row],[ITEM CODE]],Table2[[Item Code]:[Master Name]],2,0),"")</f>
        <v/>
      </c>
      <c r="I1689" s="41"/>
      <c r="J1689" s="65" t="str">
        <f>IFERROR(VLOOKUP(Table49[[#This Row],[ITEM CODE]],Table2[[Item Code]:[Master Name]],3,0),"")</f>
        <v/>
      </c>
      <c r="K1689" s="1" t="str">
        <f>IFERROR(VLOOKUP(Table49[[#This Row],[ITEM CODE]],Table2[[Item Code]:[Master Name]],9,0),"")</f>
        <v/>
      </c>
      <c r="L1689" s="1" t="str">
        <f>IFERROR(VLOOKUP(Table49[[#This Row],[ITEM CODE]],Table2[[Item Code]:[Master Name]],8,0),"")</f>
        <v/>
      </c>
      <c r="M1689" s="41"/>
      <c r="N1689" s="66">
        <f>IFERROR(VLOOKUP(Table49[[#This Row],[ITEM CODE]],Table2[[#All],[Item Code]:[Unit Cost]],10,0),0)</f>
        <v>0</v>
      </c>
      <c r="O1689" s="134">
        <f>IFERROR(VLOOKUP(Table49[[#This Row],[ITEM CODE]],Table2[[#All],[Item Code]:[Unit Cost]],10,0),0)</f>
        <v>0</v>
      </c>
      <c r="P1689" s="56"/>
      <c r="Q1689" s="58"/>
      <c r="R1689" s="58">
        <f>Table49[[#This Row],[QUANTITY]]*Table49[[#This Row],[INV Prices]]</f>
        <v>0</v>
      </c>
      <c r="S1689" s="67"/>
      <c r="V1689" s="41"/>
      <c r="W1689" s="4" t="str">
        <f>IFERROR(VLOOKUP(Table49[[#This Row],[ITEM CODE]],Table2[[Item Code]:[Category ]],6,0),"")</f>
        <v/>
      </c>
      <c r="X1689" s="1" t="str">
        <f>IFERROR(VLOOKUP(Table49[[#This Row],[ITEM CODE]],Table2[[Item Code]:[Sub Category]],7,0),"")</f>
        <v/>
      </c>
      <c r="Y1689" s="68" t="str">
        <f>Table49[[#This Row],[PO Number]]&amp;COUNTIFS($E$5:E1689,E1689)</f>
        <v>0</v>
      </c>
    </row>
    <row r="1690" spans="1:25" ht="14.7" customHeight="1" x14ac:dyDescent="0.3">
      <c r="A1690" s="1" t="str">
        <f>IF(Table49[[#This Row],[ITEM NAME]]="","",ROW()-4)</f>
        <v/>
      </c>
      <c r="B1690" s="68"/>
      <c r="C1690" s="4" t="str">
        <f>IFERROR(VLOOKUP(B1690,Table14[],3,0),"")</f>
        <v/>
      </c>
      <c r="D1690" s="4" t="str">
        <f>IFERROR(VLOOKUP(B1690,Table14[],2,0),"")</f>
        <v/>
      </c>
      <c r="E1690" s="4"/>
      <c r="H1690" s="41" t="str">
        <f>IFERROR(VLOOKUP(Table49[[#This Row],[ITEM CODE]],Table2[[Item Code]:[Master Name]],2,0),"")</f>
        <v/>
      </c>
      <c r="I1690" s="41"/>
      <c r="J1690" s="65" t="str">
        <f>IFERROR(VLOOKUP(Table49[[#This Row],[ITEM CODE]],Table2[[Item Code]:[Master Name]],3,0),"")</f>
        <v/>
      </c>
      <c r="K1690" s="1" t="str">
        <f>IFERROR(VLOOKUP(Table49[[#This Row],[ITEM CODE]],Table2[[Item Code]:[Master Name]],9,0),"")</f>
        <v/>
      </c>
      <c r="L1690" s="1" t="str">
        <f>IFERROR(VLOOKUP(Table49[[#This Row],[ITEM CODE]],Table2[[Item Code]:[Master Name]],8,0),"")</f>
        <v/>
      </c>
      <c r="M1690" s="41"/>
      <c r="N1690" s="66">
        <f>IFERROR(VLOOKUP(Table49[[#This Row],[ITEM CODE]],Table2[[#All],[Item Code]:[Unit Cost]],10,0),0)</f>
        <v>0</v>
      </c>
      <c r="O1690" s="134">
        <f>IFERROR(VLOOKUP(Table49[[#This Row],[ITEM CODE]],Table2[[#All],[Item Code]:[Unit Cost]],10,0),0)</f>
        <v>0</v>
      </c>
      <c r="P1690" s="56"/>
      <c r="Q1690" s="58"/>
      <c r="R1690" s="58">
        <f>Table49[[#This Row],[QUANTITY]]*Table49[[#This Row],[INV Prices]]</f>
        <v>0</v>
      </c>
      <c r="S1690" s="67"/>
      <c r="V1690" s="41"/>
      <c r="W1690" s="4" t="str">
        <f>IFERROR(VLOOKUP(Table49[[#This Row],[ITEM CODE]],Table2[[Item Code]:[Category ]],6,0),"")</f>
        <v/>
      </c>
      <c r="X1690" s="1" t="str">
        <f>IFERROR(VLOOKUP(Table49[[#This Row],[ITEM CODE]],Table2[[Item Code]:[Sub Category]],7,0),"")</f>
        <v/>
      </c>
      <c r="Y1690" s="68" t="str">
        <f>Table49[[#This Row],[PO Number]]&amp;COUNTIFS($E$5:E1690,E1690)</f>
        <v>0</v>
      </c>
    </row>
    <row r="1691" spans="1:25" ht="14.7" customHeight="1" x14ac:dyDescent="0.3">
      <c r="A1691" s="1" t="str">
        <f>IF(Table49[[#This Row],[ITEM NAME]]="","",ROW()-4)</f>
        <v/>
      </c>
      <c r="B1691" s="68"/>
      <c r="C1691" s="4" t="str">
        <f>IFERROR(VLOOKUP(B1691,Table14[],3,0),"")</f>
        <v/>
      </c>
      <c r="D1691" s="4" t="str">
        <f>IFERROR(VLOOKUP(B1691,Table14[],2,0),"")</f>
        <v/>
      </c>
      <c r="E1691" s="4"/>
      <c r="H1691" s="41" t="str">
        <f>IFERROR(VLOOKUP(Table49[[#This Row],[ITEM CODE]],Table2[[Item Code]:[Master Name]],2,0),"")</f>
        <v/>
      </c>
      <c r="I1691" s="41"/>
      <c r="J1691" s="65" t="str">
        <f>IFERROR(VLOOKUP(Table49[[#This Row],[ITEM CODE]],Table2[[Item Code]:[Master Name]],3,0),"")</f>
        <v/>
      </c>
      <c r="K1691" s="1" t="str">
        <f>IFERROR(VLOOKUP(Table49[[#This Row],[ITEM CODE]],Table2[[Item Code]:[Master Name]],9,0),"")</f>
        <v/>
      </c>
      <c r="L1691" s="1" t="str">
        <f>IFERROR(VLOOKUP(Table49[[#This Row],[ITEM CODE]],Table2[[Item Code]:[Master Name]],8,0),"")</f>
        <v/>
      </c>
      <c r="M1691" s="41"/>
      <c r="N1691" s="66">
        <f>IFERROR(VLOOKUP(Table49[[#This Row],[ITEM CODE]],Table2[[#All],[Item Code]:[Unit Cost]],10,0),0)</f>
        <v>0</v>
      </c>
      <c r="O1691" s="134">
        <f>IFERROR(VLOOKUP(Table49[[#This Row],[ITEM CODE]],Table2[[#All],[Item Code]:[Unit Cost]],10,0),0)</f>
        <v>0</v>
      </c>
      <c r="P1691" s="56"/>
      <c r="Q1691" s="58"/>
      <c r="R1691" s="58">
        <f>Table49[[#This Row],[QUANTITY]]*Table49[[#This Row],[INV Prices]]</f>
        <v>0</v>
      </c>
      <c r="S1691" s="67"/>
      <c r="V1691" s="41"/>
      <c r="W1691" s="4" t="str">
        <f>IFERROR(VLOOKUP(Table49[[#This Row],[ITEM CODE]],Table2[[Item Code]:[Category ]],6,0),"")</f>
        <v/>
      </c>
      <c r="X1691" s="1" t="str">
        <f>IFERROR(VLOOKUP(Table49[[#This Row],[ITEM CODE]],Table2[[Item Code]:[Sub Category]],7,0),"")</f>
        <v/>
      </c>
      <c r="Y1691" s="68" t="str">
        <f>Table49[[#This Row],[PO Number]]&amp;COUNTIFS($E$5:E1691,E1691)</f>
        <v>0</v>
      </c>
    </row>
    <row r="1692" spans="1:25" ht="14.7" customHeight="1" x14ac:dyDescent="0.3">
      <c r="A1692" s="1" t="str">
        <f>IF(Table49[[#This Row],[ITEM NAME]]="","",ROW()-4)</f>
        <v/>
      </c>
      <c r="B1692" s="68"/>
      <c r="C1692" s="4" t="str">
        <f>IFERROR(VLOOKUP(B1692,Table14[],3,0),"")</f>
        <v/>
      </c>
      <c r="D1692" s="4" t="str">
        <f>IFERROR(VLOOKUP(B1692,Table14[],2,0),"")</f>
        <v/>
      </c>
      <c r="E1692" s="4"/>
      <c r="H1692" s="41" t="str">
        <f>IFERROR(VLOOKUP(Table49[[#This Row],[ITEM CODE]],Table2[[Item Code]:[Master Name]],2,0),"")</f>
        <v/>
      </c>
      <c r="I1692" s="41"/>
      <c r="J1692" s="65" t="str">
        <f>IFERROR(VLOOKUP(Table49[[#This Row],[ITEM CODE]],Table2[[Item Code]:[Master Name]],3,0),"")</f>
        <v/>
      </c>
      <c r="K1692" s="1" t="str">
        <f>IFERROR(VLOOKUP(Table49[[#This Row],[ITEM CODE]],Table2[[Item Code]:[Master Name]],9,0),"")</f>
        <v/>
      </c>
      <c r="L1692" s="1" t="str">
        <f>IFERROR(VLOOKUP(Table49[[#This Row],[ITEM CODE]],Table2[[Item Code]:[Master Name]],8,0),"")</f>
        <v/>
      </c>
      <c r="M1692" s="41"/>
      <c r="N1692" s="66">
        <f>IFERROR(VLOOKUP(Table49[[#This Row],[ITEM CODE]],Table2[[#All],[Item Code]:[Unit Cost]],10,0),0)</f>
        <v>0</v>
      </c>
      <c r="O1692" s="134">
        <f>IFERROR(VLOOKUP(Table49[[#This Row],[ITEM CODE]],Table2[[#All],[Item Code]:[Unit Cost]],10,0),0)</f>
        <v>0</v>
      </c>
      <c r="P1692" s="56"/>
      <c r="Q1692" s="58"/>
      <c r="R1692" s="58">
        <f>Table49[[#This Row],[QUANTITY]]*Table49[[#This Row],[INV Prices]]</f>
        <v>0</v>
      </c>
      <c r="S1692" s="67"/>
      <c r="V1692" s="41"/>
      <c r="W1692" s="4" t="str">
        <f>IFERROR(VLOOKUP(Table49[[#This Row],[ITEM CODE]],Table2[[Item Code]:[Category ]],6,0),"")</f>
        <v/>
      </c>
      <c r="X1692" s="1" t="str">
        <f>IFERROR(VLOOKUP(Table49[[#This Row],[ITEM CODE]],Table2[[Item Code]:[Sub Category]],7,0),"")</f>
        <v/>
      </c>
      <c r="Y1692" s="68" t="str">
        <f>Table49[[#This Row],[PO Number]]&amp;COUNTIFS($E$5:E1692,E1692)</f>
        <v>0</v>
      </c>
    </row>
    <row r="1693" spans="1:25" ht="14.7" customHeight="1" x14ac:dyDescent="0.3">
      <c r="A1693" s="1" t="str">
        <f>IF(Table49[[#This Row],[ITEM NAME]]="","",ROW()-4)</f>
        <v/>
      </c>
      <c r="B1693" s="68"/>
      <c r="C1693" s="4" t="str">
        <f>IFERROR(VLOOKUP(B1693,Table14[],3,0),"")</f>
        <v/>
      </c>
      <c r="D1693" s="4" t="str">
        <f>IFERROR(VLOOKUP(B1693,Table14[],2,0),"")</f>
        <v/>
      </c>
      <c r="E1693" s="4"/>
      <c r="H1693" s="41" t="str">
        <f>IFERROR(VLOOKUP(Table49[[#This Row],[ITEM CODE]],Table2[[Item Code]:[Master Name]],2,0),"")</f>
        <v/>
      </c>
      <c r="I1693" s="41"/>
      <c r="J1693" s="65" t="str">
        <f>IFERROR(VLOOKUP(Table49[[#This Row],[ITEM CODE]],Table2[[Item Code]:[Master Name]],3,0),"")</f>
        <v/>
      </c>
      <c r="K1693" s="1" t="str">
        <f>IFERROR(VLOOKUP(Table49[[#This Row],[ITEM CODE]],Table2[[Item Code]:[Master Name]],9,0),"")</f>
        <v/>
      </c>
      <c r="L1693" s="1" t="str">
        <f>IFERROR(VLOOKUP(Table49[[#This Row],[ITEM CODE]],Table2[[Item Code]:[Master Name]],8,0),"")</f>
        <v/>
      </c>
      <c r="M1693" s="41"/>
      <c r="N1693" s="66">
        <f>IFERROR(VLOOKUP(Table49[[#This Row],[ITEM CODE]],Table2[[#All],[Item Code]:[Unit Cost]],10,0),0)</f>
        <v>0</v>
      </c>
      <c r="O1693" s="134">
        <f>IFERROR(VLOOKUP(Table49[[#This Row],[ITEM CODE]],Table2[[#All],[Item Code]:[Unit Cost]],10,0),0)</f>
        <v>0</v>
      </c>
      <c r="P1693" s="56"/>
      <c r="Q1693" s="58"/>
      <c r="R1693" s="58">
        <f>Table49[[#This Row],[QUANTITY]]*Table49[[#This Row],[INV Prices]]</f>
        <v>0</v>
      </c>
      <c r="S1693" s="67"/>
      <c r="V1693" s="41"/>
      <c r="W1693" s="4" t="str">
        <f>IFERROR(VLOOKUP(Table49[[#This Row],[ITEM CODE]],Table2[[Item Code]:[Category ]],6,0),"")</f>
        <v/>
      </c>
      <c r="X1693" s="1" t="str">
        <f>IFERROR(VLOOKUP(Table49[[#This Row],[ITEM CODE]],Table2[[Item Code]:[Sub Category]],7,0),"")</f>
        <v/>
      </c>
      <c r="Y1693" s="68" t="str">
        <f>Table49[[#This Row],[PO Number]]&amp;COUNTIFS($E$5:E1693,E1693)</f>
        <v>0</v>
      </c>
    </row>
    <row r="1694" spans="1:25" ht="14.7" customHeight="1" x14ac:dyDescent="0.3">
      <c r="A1694" s="1" t="str">
        <f>IF(Table49[[#This Row],[ITEM NAME]]="","",ROW()-4)</f>
        <v/>
      </c>
      <c r="B1694" s="68"/>
      <c r="C1694" s="4" t="str">
        <f>IFERROR(VLOOKUP(B1694,Table14[],3,0),"")</f>
        <v/>
      </c>
      <c r="D1694" s="4" t="str">
        <f>IFERROR(VLOOKUP(B1694,Table14[],2,0),"")</f>
        <v/>
      </c>
      <c r="E1694" s="4"/>
      <c r="H1694" s="41" t="str">
        <f>IFERROR(VLOOKUP(Table49[[#This Row],[ITEM CODE]],Table2[[Item Code]:[Master Name]],2,0),"")</f>
        <v/>
      </c>
      <c r="I1694" s="41"/>
      <c r="J1694" s="65" t="str">
        <f>IFERROR(VLOOKUP(Table49[[#This Row],[ITEM CODE]],Table2[[Item Code]:[Master Name]],3,0),"")</f>
        <v/>
      </c>
      <c r="K1694" s="1" t="str">
        <f>IFERROR(VLOOKUP(Table49[[#This Row],[ITEM CODE]],Table2[[Item Code]:[Master Name]],9,0),"")</f>
        <v/>
      </c>
      <c r="L1694" s="1" t="str">
        <f>IFERROR(VLOOKUP(Table49[[#This Row],[ITEM CODE]],Table2[[Item Code]:[Master Name]],8,0),"")</f>
        <v/>
      </c>
      <c r="M1694" s="41"/>
      <c r="N1694" s="66">
        <f>IFERROR(VLOOKUP(Table49[[#This Row],[ITEM CODE]],Table2[[#All],[Item Code]:[Unit Cost]],10,0),0)</f>
        <v>0</v>
      </c>
      <c r="O1694" s="134">
        <f>IFERROR(VLOOKUP(Table49[[#This Row],[ITEM CODE]],Table2[[#All],[Item Code]:[Unit Cost]],10,0),0)</f>
        <v>0</v>
      </c>
      <c r="P1694" s="56"/>
      <c r="Q1694" s="58"/>
      <c r="R1694" s="58">
        <f>Table49[[#This Row],[QUANTITY]]*Table49[[#This Row],[INV Prices]]</f>
        <v>0</v>
      </c>
      <c r="S1694" s="67"/>
      <c r="V1694" s="41"/>
      <c r="W1694" s="4" t="str">
        <f>IFERROR(VLOOKUP(Table49[[#This Row],[ITEM CODE]],Table2[[Item Code]:[Category ]],6,0),"")</f>
        <v/>
      </c>
      <c r="X1694" s="1" t="str">
        <f>IFERROR(VLOOKUP(Table49[[#This Row],[ITEM CODE]],Table2[[Item Code]:[Sub Category]],7,0),"")</f>
        <v/>
      </c>
      <c r="Y1694" s="68" t="str">
        <f>Table49[[#This Row],[PO Number]]&amp;COUNTIFS($E$5:E1694,E1694)</f>
        <v>0</v>
      </c>
    </row>
    <row r="1695" spans="1:25" ht="14.7" customHeight="1" x14ac:dyDescent="0.3">
      <c r="A1695" s="1" t="str">
        <f>IF(Table49[[#This Row],[ITEM NAME]]="","",ROW()-4)</f>
        <v/>
      </c>
      <c r="B1695" s="68"/>
      <c r="C1695" s="4" t="str">
        <f>IFERROR(VLOOKUP(B1695,Table14[],3,0),"")</f>
        <v/>
      </c>
      <c r="D1695" s="4" t="str">
        <f>IFERROR(VLOOKUP(B1695,Table14[],2,0),"")</f>
        <v/>
      </c>
      <c r="E1695" s="4"/>
      <c r="H1695" s="41" t="str">
        <f>IFERROR(VLOOKUP(Table49[[#This Row],[ITEM CODE]],Table2[[Item Code]:[Master Name]],2,0),"")</f>
        <v/>
      </c>
      <c r="I1695" s="41"/>
      <c r="J1695" s="65" t="str">
        <f>IFERROR(VLOOKUP(Table49[[#This Row],[ITEM CODE]],Table2[[Item Code]:[Master Name]],3,0),"")</f>
        <v/>
      </c>
      <c r="K1695" s="1" t="str">
        <f>IFERROR(VLOOKUP(Table49[[#This Row],[ITEM CODE]],Table2[[Item Code]:[Master Name]],9,0),"")</f>
        <v/>
      </c>
      <c r="L1695" s="1" t="str">
        <f>IFERROR(VLOOKUP(Table49[[#This Row],[ITEM CODE]],Table2[[Item Code]:[Master Name]],8,0),"")</f>
        <v/>
      </c>
      <c r="M1695" s="41"/>
      <c r="N1695" s="66">
        <f>IFERROR(VLOOKUP(Table49[[#This Row],[ITEM CODE]],Table2[[#All],[Item Code]:[Unit Cost]],10,0),0)</f>
        <v>0</v>
      </c>
      <c r="O1695" s="134">
        <f>IFERROR(VLOOKUP(Table49[[#This Row],[ITEM CODE]],Table2[[#All],[Item Code]:[Unit Cost]],10,0),0)</f>
        <v>0</v>
      </c>
      <c r="P1695" s="56"/>
      <c r="Q1695" s="58"/>
      <c r="R1695" s="58">
        <f>Table49[[#This Row],[QUANTITY]]*Table49[[#This Row],[INV Prices]]</f>
        <v>0</v>
      </c>
      <c r="S1695" s="67"/>
      <c r="V1695" s="41"/>
      <c r="W1695" s="4" t="str">
        <f>IFERROR(VLOOKUP(Table49[[#This Row],[ITEM CODE]],Table2[[Item Code]:[Category ]],6,0),"")</f>
        <v/>
      </c>
      <c r="X1695" s="1" t="str">
        <f>IFERROR(VLOOKUP(Table49[[#This Row],[ITEM CODE]],Table2[[Item Code]:[Sub Category]],7,0),"")</f>
        <v/>
      </c>
      <c r="Y1695" s="68" t="str">
        <f>Table49[[#This Row],[PO Number]]&amp;COUNTIFS($E$5:E1695,E1695)</f>
        <v>0</v>
      </c>
    </row>
    <row r="1696" spans="1:25" ht="14.7" customHeight="1" x14ac:dyDescent="0.3">
      <c r="A1696" s="1" t="str">
        <f>IF(Table49[[#This Row],[ITEM NAME]]="","",ROW()-4)</f>
        <v/>
      </c>
      <c r="B1696" s="68"/>
      <c r="C1696" s="4" t="str">
        <f>IFERROR(VLOOKUP(B1696,Table14[],3,0),"")</f>
        <v/>
      </c>
      <c r="D1696" s="4" t="str">
        <f>IFERROR(VLOOKUP(B1696,Table14[],2,0),"")</f>
        <v/>
      </c>
      <c r="E1696" s="4"/>
      <c r="H1696" s="41" t="str">
        <f>IFERROR(VLOOKUP(Table49[[#This Row],[ITEM CODE]],Table2[[Item Code]:[Master Name]],2,0),"")</f>
        <v/>
      </c>
      <c r="I1696" s="41"/>
      <c r="J1696" s="65" t="str">
        <f>IFERROR(VLOOKUP(Table49[[#This Row],[ITEM CODE]],Table2[[Item Code]:[Master Name]],3,0),"")</f>
        <v/>
      </c>
      <c r="K1696" s="1" t="str">
        <f>IFERROR(VLOOKUP(Table49[[#This Row],[ITEM CODE]],Table2[[Item Code]:[Master Name]],9,0),"")</f>
        <v/>
      </c>
      <c r="L1696" s="1" t="str">
        <f>IFERROR(VLOOKUP(Table49[[#This Row],[ITEM CODE]],Table2[[Item Code]:[Master Name]],8,0),"")</f>
        <v/>
      </c>
      <c r="M1696" s="41"/>
      <c r="N1696" s="66">
        <f>IFERROR(VLOOKUP(Table49[[#This Row],[ITEM CODE]],Table2[[#All],[Item Code]:[Unit Cost]],10,0),0)</f>
        <v>0</v>
      </c>
      <c r="O1696" s="134">
        <f>IFERROR(VLOOKUP(Table49[[#This Row],[ITEM CODE]],Table2[[#All],[Item Code]:[Unit Cost]],10,0),0)</f>
        <v>0</v>
      </c>
      <c r="P1696" s="56"/>
      <c r="Q1696" s="58"/>
      <c r="R1696" s="58">
        <f>Table49[[#This Row],[QUANTITY]]*Table49[[#This Row],[INV Prices]]</f>
        <v>0</v>
      </c>
      <c r="S1696" s="67"/>
      <c r="V1696" s="41"/>
      <c r="W1696" s="4" t="str">
        <f>IFERROR(VLOOKUP(Table49[[#This Row],[ITEM CODE]],Table2[[Item Code]:[Category ]],6,0),"")</f>
        <v/>
      </c>
      <c r="X1696" s="1" t="str">
        <f>IFERROR(VLOOKUP(Table49[[#This Row],[ITEM CODE]],Table2[[Item Code]:[Sub Category]],7,0),"")</f>
        <v/>
      </c>
      <c r="Y1696" s="68" t="str">
        <f>Table49[[#This Row],[PO Number]]&amp;COUNTIFS($E$5:E1696,E1696)</f>
        <v>0</v>
      </c>
    </row>
    <row r="1697" spans="1:25" ht="14.7" customHeight="1" x14ac:dyDescent="0.3">
      <c r="A1697" s="1" t="str">
        <f>IF(Table49[[#This Row],[ITEM NAME]]="","",ROW()-4)</f>
        <v/>
      </c>
      <c r="B1697" s="68"/>
      <c r="C1697" s="4" t="str">
        <f>IFERROR(VLOOKUP(B1697,Table14[],3,0),"")</f>
        <v/>
      </c>
      <c r="D1697" s="4" t="str">
        <f>IFERROR(VLOOKUP(B1697,Table14[],2,0),"")</f>
        <v/>
      </c>
      <c r="E1697" s="4"/>
      <c r="H1697" s="41" t="str">
        <f>IFERROR(VLOOKUP(Table49[[#This Row],[ITEM CODE]],Table2[[Item Code]:[Master Name]],2,0),"")</f>
        <v/>
      </c>
      <c r="I1697" s="41"/>
      <c r="J1697" s="65" t="str">
        <f>IFERROR(VLOOKUP(Table49[[#This Row],[ITEM CODE]],Table2[[Item Code]:[Master Name]],3,0),"")</f>
        <v/>
      </c>
      <c r="K1697" s="1" t="str">
        <f>IFERROR(VLOOKUP(Table49[[#This Row],[ITEM CODE]],Table2[[Item Code]:[Master Name]],9,0),"")</f>
        <v/>
      </c>
      <c r="L1697" s="1" t="str">
        <f>IFERROR(VLOOKUP(Table49[[#This Row],[ITEM CODE]],Table2[[Item Code]:[Master Name]],8,0),"")</f>
        <v/>
      </c>
      <c r="M1697" s="41"/>
      <c r="N1697" s="66">
        <f>IFERROR(VLOOKUP(Table49[[#This Row],[ITEM CODE]],Table2[[#All],[Item Code]:[Unit Cost]],10,0),0)</f>
        <v>0</v>
      </c>
      <c r="O1697" s="134">
        <f>IFERROR(VLOOKUP(Table49[[#This Row],[ITEM CODE]],Table2[[#All],[Item Code]:[Unit Cost]],10,0),0)</f>
        <v>0</v>
      </c>
      <c r="P1697" s="56"/>
      <c r="Q1697" s="58"/>
      <c r="R1697" s="58">
        <f>Table49[[#This Row],[QUANTITY]]*Table49[[#This Row],[INV Prices]]</f>
        <v>0</v>
      </c>
      <c r="S1697" s="67"/>
      <c r="V1697" s="41"/>
      <c r="W1697" s="4" t="str">
        <f>IFERROR(VLOOKUP(Table49[[#This Row],[ITEM CODE]],Table2[[Item Code]:[Category ]],6,0),"")</f>
        <v/>
      </c>
      <c r="X1697" s="1" t="str">
        <f>IFERROR(VLOOKUP(Table49[[#This Row],[ITEM CODE]],Table2[[Item Code]:[Sub Category]],7,0),"")</f>
        <v/>
      </c>
      <c r="Y1697" s="68" t="str">
        <f>Table49[[#This Row],[PO Number]]&amp;COUNTIFS($E$5:E1697,E1697)</f>
        <v>0</v>
      </c>
    </row>
    <row r="1698" spans="1:25" ht="14.7" customHeight="1" x14ac:dyDescent="0.3">
      <c r="A1698" s="1" t="str">
        <f>IF(Table49[[#This Row],[ITEM NAME]]="","",ROW()-4)</f>
        <v/>
      </c>
      <c r="B1698" s="68"/>
      <c r="C1698" s="4" t="str">
        <f>IFERROR(VLOOKUP(B1698,Table14[],3,0),"")</f>
        <v/>
      </c>
      <c r="D1698" s="4" t="str">
        <f>IFERROR(VLOOKUP(B1698,Table14[],2,0),"")</f>
        <v/>
      </c>
      <c r="E1698" s="4"/>
      <c r="H1698" s="41" t="str">
        <f>IFERROR(VLOOKUP(Table49[[#This Row],[ITEM CODE]],Table2[[Item Code]:[Master Name]],2,0),"")</f>
        <v/>
      </c>
      <c r="I1698" s="41"/>
      <c r="J1698" s="65" t="str">
        <f>IFERROR(VLOOKUP(Table49[[#This Row],[ITEM CODE]],Table2[[Item Code]:[Master Name]],3,0),"")</f>
        <v/>
      </c>
      <c r="K1698" s="1" t="str">
        <f>IFERROR(VLOOKUP(Table49[[#This Row],[ITEM CODE]],Table2[[Item Code]:[Master Name]],9,0),"")</f>
        <v/>
      </c>
      <c r="L1698" s="1" t="str">
        <f>IFERROR(VLOOKUP(Table49[[#This Row],[ITEM CODE]],Table2[[Item Code]:[Master Name]],8,0),"")</f>
        <v/>
      </c>
      <c r="M1698" s="41"/>
      <c r="N1698" s="66">
        <f>IFERROR(VLOOKUP(Table49[[#This Row],[ITEM CODE]],Table2[[#All],[Item Code]:[Unit Cost]],10,0),0)</f>
        <v>0</v>
      </c>
      <c r="O1698" s="134">
        <f>IFERROR(VLOOKUP(Table49[[#This Row],[ITEM CODE]],Table2[[#All],[Item Code]:[Unit Cost]],10,0),0)</f>
        <v>0</v>
      </c>
      <c r="P1698" s="56"/>
      <c r="Q1698" s="58"/>
      <c r="R1698" s="58">
        <f>Table49[[#This Row],[QUANTITY]]*Table49[[#This Row],[INV Prices]]</f>
        <v>0</v>
      </c>
      <c r="S1698" s="67"/>
      <c r="V1698" s="41"/>
      <c r="W1698" s="4" t="str">
        <f>IFERROR(VLOOKUP(Table49[[#This Row],[ITEM CODE]],Table2[[Item Code]:[Category ]],6,0),"")</f>
        <v/>
      </c>
      <c r="X1698" s="1" t="str">
        <f>IFERROR(VLOOKUP(Table49[[#This Row],[ITEM CODE]],Table2[[Item Code]:[Sub Category]],7,0),"")</f>
        <v/>
      </c>
      <c r="Y1698" s="68" t="str">
        <f>Table49[[#This Row],[PO Number]]&amp;COUNTIFS($E$5:E1698,E1698)</f>
        <v>0</v>
      </c>
    </row>
    <row r="1699" spans="1:25" ht="14.7" customHeight="1" x14ac:dyDescent="0.3">
      <c r="A1699" s="1" t="str">
        <f>IF(Table49[[#This Row],[ITEM NAME]]="","",ROW()-4)</f>
        <v/>
      </c>
      <c r="B1699" s="68"/>
      <c r="C1699" s="4" t="str">
        <f>IFERROR(VLOOKUP(B1699,Table14[],3,0),"")</f>
        <v/>
      </c>
      <c r="D1699" s="4" t="str">
        <f>IFERROR(VLOOKUP(B1699,Table14[],2,0),"")</f>
        <v/>
      </c>
      <c r="E1699" s="4"/>
      <c r="H1699" s="41" t="str">
        <f>IFERROR(VLOOKUP(Table49[[#This Row],[ITEM CODE]],Table2[[Item Code]:[Master Name]],2,0),"")</f>
        <v/>
      </c>
      <c r="I1699" s="41"/>
      <c r="J1699" s="65" t="str">
        <f>IFERROR(VLOOKUP(Table49[[#This Row],[ITEM CODE]],Table2[[Item Code]:[Master Name]],3,0),"")</f>
        <v/>
      </c>
      <c r="K1699" s="1" t="str">
        <f>IFERROR(VLOOKUP(Table49[[#This Row],[ITEM CODE]],Table2[[Item Code]:[Master Name]],9,0),"")</f>
        <v/>
      </c>
      <c r="L1699" s="1" t="str">
        <f>IFERROR(VLOOKUP(Table49[[#This Row],[ITEM CODE]],Table2[[Item Code]:[Master Name]],8,0),"")</f>
        <v/>
      </c>
      <c r="M1699" s="41"/>
      <c r="N1699" s="66">
        <f>IFERROR(VLOOKUP(Table49[[#This Row],[ITEM CODE]],Table2[[#All],[Item Code]:[Unit Cost]],10,0),0)</f>
        <v>0</v>
      </c>
      <c r="O1699" s="134">
        <f>IFERROR(VLOOKUP(Table49[[#This Row],[ITEM CODE]],Table2[[#All],[Item Code]:[Unit Cost]],10,0),0)</f>
        <v>0</v>
      </c>
      <c r="P1699" s="56"/>
      <c r="Q1699" s="58"/>
      <c r="R1699" s="58">
        <f>Table49[[#This Row],[QUANTITY]]*Table49[[#This Row],[INV Prices]]</f>
        <v>0</v>
      </c>
      <c r="S1699" s="67"/>
      <c r="V1699" s="41"/>
      <c r="W1699" s="4" t="str">
        <f>IFERROR(VLOOKUP(Table49[[#This Row],[ITEM CODE]],Table2[[Item Code]:[Category ]],6,0),"")</f>
        <v/>
      </c>
      <c r="X1699" s="1" t="str">
        <f>IFERROR(VLOOKUP(Table49[[#This Row],[ITEM CODE]],Table2[[Item Code]:[Sub Category]],7,0),"")</f>
        <v/>
      </c>
      <c r="Y1699" s="68" t="str">
        <f>Table49[[#This Row],[PO Number]]&amp;COUNTIFS($E$5:E1699,E1699)</f>
        <v>0</v>
      </c>
    </row>
    <row r="1700" spans="1:25" ht="14.7" customHeight="1" x14ac:dyDescent="0.3">
      <c r="A1700" s="1" t="str">
        <f>IF(Table49[[#This Row],[ITEM NAME]]="","",ROW()-4)</f>
        <v/>
      </c>
      <c r="B1700" s="68"/>
      <c r="C1700" s="4" t="str">
        <f>IFERROR(VLOOKUP(B1700,Table14[],3,0),"")</f>
        <v/>
      </c>
      <c r="D1700" s="4" t="str">
        <f>IFERROR(VLOOKUP(B1700,Table14[],2,0),"")</f>
        <v/>
      </c>
      <c r="E1700" s="4"/>
      <c r="H1700" s="41" t="str">
        <f>IFERROR(VLOOKUP(Table49[[#This Row],[ITEM CODE]],Table2[[Item Code]:[Master Name]],2,0),"")</f>
        <v/>
      </c>
      <c r="I1700" s="41"/>
      <c r="J1700" s="65" t="str">
        <f>IFERROR(VLOOKUP(Table49[[#This Row],[ITEM CODE]],Table2[[Item Code]:[Master Name]],3,0),"")</f>
        <v/>
      </c>
      <c r="K1700" s="1" t="str">
        <f>IFERROR(VLOOKUP(Table49[[#This Row],[ITEM CODE]],Table2[[Item Code]:[Master Name]],9,0),"")</f>
        <v/>
      </c>
      <c r="L1700" s="1" t="str">
        <f>IFERROR(VLOOKUP(Table49[[#This Row],[ITEM CODE]],Table2[[Item Code]:[Master Name]],8,0),"")</f>
        <v/>
      </c>
      <c r="M1700" s="41"/>
      <c r="N1700" s="66">
        <f>IFERROR(VLOOKUP(Table49[[#This Row],[ITEM CODE]],Table2[[#All],[Item Code]:[Unit Cost]],10,0),0)</f>
        <v>0</v>
      </c>
      <c r="O1700" s="134">
        <f>IFERROR(VLOOKUP(Table49[[#This Row],[ITEM CODE]],Table2[[#All],[Item Code]:[Unit Cost]],10,0),0)</f>
        <v>0</v>
      </c>
      <c r="P1700" s="56"/>
      <c r="Q1700" s="58"/>
      <c r="R1700" s="58">
        <f>Table49[[#This Row],[QUANTITY]]*Table49[[#This Row],[INV Prices]]</f>
        <v>0</v>
      </c>
      <c r="S1700" s="67"/>
      <c r="V1700" s="41"/>
      <c r="W1700" s="4" t="str">
        <f>IFERROR(VLOOKUP(Table49[[#This Row],[ITEM CODE]],Table2[[Item Code]:[Category ]],6,0),"")</f>
        <v/>
      </c>
      <c r="X1700" s="1" t="str">
        <f>IFERROR(VLOOKUP(Table49[[#This Row],[ITEM CODE]],Table2[[Item Code]:[Sub Category]],7,0),"")</f>
        <v/>
      </c>
      <c r="Y1700" s="68" t="str">
        <f>Table49[[#This Row],[PO Number]]&amp;COUNTIFS($E$5:E1700,E1700)</f>
        <v>0</v>
      </c>
    </row>
    <row r="1701" spans="1:25" ht="14.7" customHeight="1" x14ac:dyDescent="0.3">
      <c r="A1701" s="1" t="str">
        <f>IF(Table49[[#This Row],[ITEM NAME]]="","",ROW()-4)</f>
        <v/>
      </c>
      <c r="B1701" s="68"/>
      <c r="C1701" s="4" t="str">
        <f>IFERROR(VLOOKUP(B1701,Table14[],3,0),"")</f>
        <v/>
      </c>
      <c r="D1701" s="4" t="str">
        <f>IFERROR(VLOOKUP(B1701,Table14[],2,0),"")</f>
        <v/>
      </c>
      <c r="E1701" s="4"/>
      <c r="H1701" s="41" t="str">
        <f>IFERROR(VLOOKUP(Table49[[#This Row],[ITEM CODE]],Table2[[Item Code]:[Master Name]],2,0),"")</f>
        <v/>
      </c>
      <c r="I1701" s="41"/>
      <c r="J1701" s="65" t="str">
        <f>IFERROR(VLOOKUP(Table49[[#This Row],[ITEM CODE]],Table2[[Item Code]:[Master Name]],3,0),"")</f>
        <v/>
      </c>
      <c r="K1701" s="1" t="str">
        <f>IFERROR(VLOOKUP(Table49[[#This Row],[ITEM CODE]],Table2[[Item Code]:[Master Name]],9,0),"")</f>
        <v/>
      </c>
      <c r="L1701" s="1" t="str">
        <f>IFERROR(VLOOKUP(Table49[[#This Row],[ITEM CODE]],Table2[[Item Code]:[Master Name]],8,0),"")</f>
        <v/>
      </c>
      <c r="M1701" s="41"/>
      <c r="N1701" s="66">
        <f>IFERROR(VLOOKUP(Table49[[#This Row],[ITEM CODE]],Table2[[#All],[Item Code]:[Unit Cost]],10,0),0)</f>
        <v>0</v>
      </c>
      <c r="O1701" s="134">
        <f>IFERROR(VLOOKUP(Table49[[#This Row],[ITEM CODE]],Table2[[#All],[Item Code]:[Unit Cost]],10,0),0)</f>
        <v>0</v>
      </c>
      <c r="P1701" s="56"/>
      <c r="Q1701" s="58"/>
      <c r="R1701" s="58">
        <f>Table49[[#This Row],[QUANTITY]]*Table49[[#This Row],[INV Prices]]</f>
        <v>0</v>
      </c>
      <c r="S1701" s="67"/>
      <c r="V1701" s="41"/>
      <c r="W1701" s="4" t="str">
        <f>IFERROR(VLOOKUP(Table49[[#This Row],[ITEM CODE]],Table2[[Item Code]:[Category ]],6,0),"")</f>
        <v/>
      </c>
      <c r="X1701" s="1" t="str">
        <f>IFERROR(VLOOKUP(Table49[[#This Row],[ITEM CODE]],Table2[[Item Code]:[Sub Category]],7,0),"")</f>
        <v/>
      </c>
      <c r="Y1701" s="68" t="str">
        <f>Table49[[#This Row],[PO Number]]&amp;COUNTIFS($E$5:E1701,E1701)</f>
        <v>0</v>
      </c>
    </row>
    <row r="1702" spans="1:25" ht="14.7" customHeight="1" x14ac:dyDescent="0.3">
      <c r="A1702" s="1" t="str">
        <f>IF(Table49[[#This Row],[ITEM NAME]]="","",ROW()-4)</f>
        <v/>
      </c>
      <c r="B1702" s="68"/>
      <c r="C1702" s="4" t="str">
        <f>IFERROR(VLOOKUP(B1702,Table14[],3,0),"")</f>
        <v/>
      </c>
      <c r="D1702" s="4" t="str">
        <f>IFERROR(VLOOKUP(B1702,Table14[],2,0),"")</f>
        <v/>
      </c>
      <c r="E1702" s="4"/>
      <c r="H1702" s="41" t="str">
        <f>IFERROR(VLOOKUP(Table49[[#This Row],[ITEM CODE]],Table2[[Item Code]:[Master Name]],2,0),"")</f>
        <v/>
      </c>
      <c r="I1702" s="41"/>
      <c r="J1702" s="65" t="str">
        <f>IFERROR(VLOOKUP(Table49[[#This Row],[ITEM CODE]],Table2[[Item Code]:[Master Name]],3,0),"")</f>
        <v/>
      </c>
      <c r="K1702" s="1" t="str">
        <f>IFERROR(VLOOKUP(Table49[[#This Row],[ITEM CODE]],Table2[[Item Code]:[Master Name]],9,0),"")</f>
        <v/>
      </c>
      <c r="L1702" s="1" t="str">
        <f>IFERROR(VLOOKUP(Table49[[#This Row],[ITEM CODE]],Table2[[Item Code]:[Master Name]],8,0),"")</f>
        <v/>
      </c>
      <c r="M1702" s="41"/>
      <c r="N1702" s="66">
        <f>IFERROR(VLOOKUP(Table49[[#This Row],[ITEM CODE]],Table2[[#All],[Item Code]:[Unit Cost]],10,0),0)</f>
        <v>0</v>
      </c>
      <c r="O1702" s="134">
        <f>IFERROR(VLOOKUP(Table49[[#This Row],[ITEM CODE]],Table2[[#All],[Item Code]:[Unit Cost]],10,0),0)</f>
        <v>0</v>
      </c>
      <c r="P1702" s="56"/>
      <c r="Q1702" s="58"/>
      <c r="R1702" s="58">
        <f>Table49[[#This Row],[QUANTITY]]*Table49[[#This Row],[INV Prices]]</f>
        <v>0</v>
      </c>
      <c r="S1702" s="67"/>
      <c r="V1702" s="41"/>
      <c r="W1702" s="4" t="str">
        <f>IFERROR(VLOOKUP(Table49[[#This Row],[ITEM CODE]],Table2[[Item Code]:[Category ]],6,0),"")</f>
        <v/>
      </c>
      <c r="X1702" s="1" t="str">
        <f>IFERROR(VLOOKUP(Table49[[#This Row],[ITEM CODE]],Table2[[Item Code]:[Sub Category]],7,0),"")</f>
        <v/>
      </c>
      <c r="Y1702" s="68" t="str">
        <f>Table49[[#This Row],[PO Number]]&amp;COUNTIFS($E$5:E1702,E1702)</f>
        <v>0</v>
      </c>
    </row>
    <row r="1703" spans="1:25" ht="14.7" customHeight="1" x14ac:dyDescent="0.3">
      <c r="A1703" s="1" t="str">
        <f>IF(Table49[[#This Row],[ITEM NAME]]="","",ROW()-4)</f>
        <v/>
      </c>
      <c r="B1703" s="68"/>
      <c r="C1703" s="4" t="str">
        <f>IFERROR(VLOOKUP(B1703,Table14[],3,0),"")</f>
        <v/>
      </c>
      <c r="D1703" s="4" t="str">
        <f>IFERROR(VLOOKUP(B1703,Table14[],2,0),"")</f>
        <v/>
      </c>
      <c r="E1703" s="4"/>
      <c r="H1703" s="41" t="str">
        <f>IFERROR(VLOOKUP(Table49[[#This Row],[ITEM CODE]],Table2[[Item Code]:[Master Name]],2,0),"")</f>
        <v/>
      </c>
      <c r="I1703" s="41"/>
      <c r="J1703" s="65" t="str">
        <f>IFERROR(VLOOKUP(Table49[[#This Row],[ITEM CODE]],Table2[[Item Code]:[Master Name]],3,0),"")</f>
        <v/>
      </c>
      <c r="K1703" s="1" t="str">
        <f>IFERROR(VLOOKUP(Table49[[#This Row],[ITEM CODE]],Table2[[Item Code]:[Master Name]],9,0),"")</f>
        <v/>
      </c>
      <c r="L1703" s="1" t="str">
        <f>IFERROR(VLOOKUP(Table49[[#This Row],[ITEM CODE]],Table2[[Item Code]:[Master Name]],8,0),"")</f>
        <v/>
      </c>
      <c r="M1703" s="41"/>
      <c r="N1703" s="66">
        <f>IFERROR(VLOOKUP(Table49[[#This Row],[ITEM CODE]],Table2[[#All],[Item Code]:[Unit Cost]],10,0),0)</f>
        <v>0</v>
      </c>
      <c r="O1703" s="134">
        <f>IFERROR(VLOOKUP(Table49[[#This Row],[ITEM CODE]],Table2[[#All],[Item Code]:[Unit Cost]],10,0),0)</f>
        <v>0</v>
      </c>
      <c r="P1703" s="56"/>
      <c r="Q1703" s="58"/>
      <c r="R1703" s="58">
        <f>Table49[[#This Row],[QUANTITY]]*Table49[[#This Row],[INV Prices]]</f>
        <v>0</v>
      </c>
      <c r="S1703" s="67"/>
      <c r="V1703" s="41"/>
      <c r="W1703" s="4" t="str">
        <f>IFERROR(VLOOKUP(Table49[[#This Row],[ITEM CODE]],Table2[[Item Code]:[Category ]],6,0),"")</f>
        <v/>
      </c>
      <c r="X1703" s="1" t="str">
        <f>IFERROR(VLOOKUP(Table49[[#This Row],[ITEM CODE]],Table2[[Item Code]:[Sub Category]],7,0),"")</f>
        <v/>
      </c>
      <c r="Y1703" s="68" t="str">
        <f>Table49[[#This Row],[PO Number]]&amp;COUNTIFS($E$5:E1703,E1703)</f>
        <v>0</v>
      </c>
    </row>
    <row r="1704" spans="1:25" ht="14.7" customHeight="1" x14ac:dyDescent="0.3">
      <c r="A1704" s="1" t="str">
        <f>IF(Table49[[#This Row],[ITEM NAME]]="","",ROW()-4)</f>
        <v/>
      </c>
      <c r="B1704" s="68"/>
      <c r="C1704" s="4" t="str">
        <f>IFERROR(VLOOKUP(B1704,Table14[],3,0),"")</f>
        <v/>
      </c>
      <c r="D1704" s="4" t="str">
        <f>IFERROR(VLOOKUP(B1704,Table14[],2,0),"")</f>
        <v/>
      </c>
      <c r="E1704" s="4"/>
      <c r="H1704" s="41" t="str">
        <f>IFERROR(VLOOKUP(Table49[[#This Row],[ITEM CODE]],Table2[[Item Code]:[Master Name]],2,0),"")</f>
        <v/>
      </c>
      <c r="I1704" s="41"/>
      <c r="J1704" s="65" t="str">
        <f>IFERROR(VLOOKUP(Table49[[#This Row],[ITEM CODE]],Table2[[Item Code]:[Master Name]],3,0),"")</f>
        <v/>
      </c>
      <c r="K1704" s="1" t="str">
        <f>IFERROR(VLOOKUP(Table49[[#This Row],[ITEM CODE]],Table2[[Item Code]:[Master Name]],9,0),"")</f>
        <v/>
      </c>
      <c r="L1704" s="1" t="str">
        <f>IFERROR(VLOOKUP(Table49[[#This Row],[ITEM CODE]],Table2[[Item Code]:[Master Name]],8,0),"")</f>
        <v/>
      </c>
      <c r="M1704" s="41"/>
      <c r="N1704" s="66">
        <f>IFERROR(VLOOKUP(Table49[[#This Row],[ITEM CODE]],Table2[[#All],[Item Code]:[Unit Cost]],10,0),0)</f>
        <v>0</v>
      </c>
      <c r="O1704" s="134">
        <f>IFERROR(VLOOKUP(Table49[[#This Row],[ITEM CODE]],Table2[[#All],[Item Code]:[Unit Cost]],10,0),0)</f>
        <v>0</v>
      </c>
      <c r="P1704" s="56"/>
      <c r="Q1704" s="58"/>
      <c r="R1704" s="58">
        <f>Table49[[#This Row],[QUANTITY]]*Table49[[#This Row],[INV Prices]]</f>
        <v>0</v>
      </c>
      <c r="S1704" s="67"/>
      <c r="V1704" s="41"/>
      <c r="W1704" s="4" t="str">
        <f>IFERROR(VLOOKUP(Table49[[#This Row],[ITEM CODE]],Table2[[Item Code]:[Category ]],6,0),"")</f>
        <v/>
      </c>
      <c r="X1704" s="1" t="str">
        <f>IFERROR(VLOOKUP(Table49[[#This Row],[ITEM CODE]],Table2[[Item Code]:[Sub Category]],7,0),"")</f>
        <v/>
      </c>
      <c r="Y1704" s="68" t="str">
        <f>Table49[[#This Row],[PO Number]]&amp;COUNTIFS($E$5:E1704,E1704)</f>
        <v>0</v>
      </c>
    </row>
    <row r="1705" spans="1:25" ht="14.7" customHeight="1" x14ac:dyDescent="0.3">
      <c r="A1705" s="1" t="str">
        <f>IF(Table49[[#This Row],[ITEM NAME]]="","",ROW()-4)</f>
        <v/>
      </c>
      <c r="B1705" s="68"/>
      <c r="C1705" s="4" t="str">
        <f>IFERROR(VLOOKUP(B1705,Table14[],3,0),"")</f>
        <v/>
      </c>
      <c r="D1705" s="4" t="str">
        <f>IFERROR(VLOOKUP(B1705,Table14[],2,0),"")</f>
        <v/>
      </c>
      <c r="E1705" s="4"/>
      <c r="H1705" s="41" t="str">
        <f>IFERROR(VLOOKUP(Table49[[#This Row],[ITEM CODE]],Table2[[Item Code]:[Master Name]],2,0),"")</f>
        <v/>
      </c>
      <c r="I1705" s="41"/>
      <c r="J1705" s="65" t="str">
        <f>IFERROR(VLOOKUP(Table49[[#This Row],[ITEM CODE]],Table2[[Item Code]:[Master Name]],3,0),"")</f>
        <v/>
      </c>
      <c r="K1705" s="1" t="str">
        <f>IFERROR(VLOOKUP(Table49[[#This Row],[ITEM CODE]],Table2[[Item Code]:[Master Name]],9,0),"")</f>
        <v/>
      </c>
      <c r="L1705" s="1" t="str">
        <f>IFERROR(VLOOKUP(Table49[[#This Row],[ITEM CODE]],Table2[[Item Code]:[Master Name]],8,0),"")</f>
        <v/>
      </c>
      <c r="M1705" s="41"/>
      <c r="N1705" s="66">
        <f>IFERROR(VLOOKUP(Table49[[#This Row],[ITEM CODE]],Table2[[#All],[Item Code]:[Unit Cost]],10,0),0)</f>
        <v>0</v>
      </c>
      <c r="O1705" s="134">
        <f>IFERROR(VLOOKUP(Table49[[#This Row],[ITEM CODE]],Table2[[#All],[Item Code]:[Unit Cost]],10,0),0)</f>
        <v>0</v>
      </c>
      <c r="P1705" s="56"/>
      <c r="Q1705" s="58"/>
      <c r="R1705" s="58">
        <f>Table49[[#This Row],[QUANTITY]]*Table49[[#This Row],[INV Prices]]</f>
        <v>0</v>
      </c>
      <c r="S1705" s="67"/>
      <c r="V1705" s="41"/>
      <c r="W1705" s="4" t="str">
        <f>IFERROR(VLOOKUP(Table49[[#This Row],[ITEM CODE]],Table2[[Item Code]:[Category ]],6,0),"")</f>
        <v/>
      </c>
      <c r="X1705" s="1" t="str">
        <f>IFERROR(VLOOKUP(Table49[[#This Row],[ITEM CODE]],Table2[[Item Code]:[Sub Category]],7,0),"")</f>
        <v/>
      </c>
      <c r="Y1705" s="68" t="str">
        <f>Table49[[#This Row],[PO Number]]&amp;COUNTIFS($E$5:E1705,E1705)</f>
        <v>0</v>
      </c>
    </row>
    <row r="1706" spans="1:25" ht="14.7" customHeight="1" x14ac:dyDescent="0.3">
      <c r="A1706" s="1" t="str">
        <f>IF(Table49[[#This Row],[ITEM NAME]]="","",ROW()-4)</f>
        <v/>
      </c>
      <c r="B1706" s="68"/>
      <c r="C1706" s="4" t="str">
        <f>IFERROR(VLOOKUP(B1706,Table14[],3,0),"")</f>
        <v/>
      </c>
      <c r="D1706" s="4" t="str">
        <f>IFERROR(VLOOKUP(B1706,Table14[],2,0),"")</f>
        <v/>
      </c>
      <c r="E1706" s="4"/>
      <c r="H1706" s="41" t="str">
        <f>IFERROR(VLOOKUP(Table49[[#This Row],[ITEM CODE]],Table2[[Item Code]:[Master Name]],2,0),"")</f>
        <v/>
      </c>
      <c r="I1706" s="41"/>
      <c r="J1706" s="65" t="str">
        <f>IFERROR(VLOOKUP(Table49[[#This Row],[ITEM CODE]],Table2[[Item Code]:[Master Name]],3,0),"")</f>
        <v/>
      </c>
      <c r="K1706" s="1" t="str">
        <f>IFERROR(VLOOKUP(Table49[[#This Row],[ITEM CODE]],Table2[[Item Code]:[Master Name]],9,0),"")</f>
        <v/>
      </c>
      <c r="L1706" s="1" t="str">
        <f>IFERROR(VLOOKUP(Table49[[#This Row],[ITEM CODE]],Table2[[Item Code]:[Master Name]],8,0),"")</f>
        <v/>
      </c>
      <c r="M1706" s="41"/>
      <c r="N1706" s="66">
        <f>IFERROR(VLOOKUP(Table49[[#This Row],[ITEM CODE]],Table2[[#All],[Item Code]:[Unit Cost]],10,0),0)</f>
        <v>0</v>
      </c>
      <c r="O1706" s="134">
        <f>IFERROR(VLOOKUP(Table49[[#This Row],[ITEM CODE]],Table2[[#All],[Item Code]:[Unit Cost]],10,0),0)</f>
        <v>0</v>
      </c>
      <c r="P1706" s="56"/>
      <c r="Q1706" s="58"/>
      <c r="R1706" s="58">
        <f>Table49[[#This Row],[QUANTITY]]*Table49[[#This Row],[INV Prices]]</f>
        <v>0</v>
      </c>
      <c r="S1706" s="67"/>
      <c r="V1706" s="41"/>
      <c r="W1706" s="4" t="str">
        <f>IFERROR(VLOOKUP(Table49[[#This Row],[ITEM CODE]],Table2[[Item Code]:[Category ]],6,0),"")</f>
        <v/>
      </c>
      <c r="X1706" s="1" t="str">
        <f>IFERROR(VLOOKUP(Table49[[#This Row],[ITEM CODE]],Table2[[Item Code]:[Sub Category]],7,0),"")</f>
        <v/>
      </c>
      <c r="Y1706" s="68" t="str">
        <f>Table49[[#This Row],[PO Number]]&amp;COUNTIFS($E$5:E1706,E1706)</f>
        <v>0</v>
      </c>
    </row>
    <row r="1707" spans="1:25" ht="14.7" customHeight="1" x14ac:dyDescent="0.3">
      <c r="A1707" s="1" t="str">
        <f>IF(Table49[[#This Row],[ITEM NAME]]="","",ROW()-4)</f>
        <v/>
      </c>
      <c r="B1707" s="68"/>
      <c r="C1707" s="4" t="str">
        <f>IFERROR(VLOOKUP(B1707,Table14[],3,0),"")</f>
        <v/>
      </c>
      <c r="D1707" s="4" t="str">
        <f>IFERROR(VLOOKUP(B1707,Table14[],2,0),"")</f>
        <v/>
      </c>
      <c r="E1707" s="4"/>
      <c r="H1707" s="41" t="str">
        <f>IFERROR(VLOOKUP(Table49[[#This Row],[ITEM CODE]],Table2[[Item Code]:[Master Name]],2,0),"")</f>
        <v/>
      </c>
      <c r="I1707" s="41"/>
      <c r="J1707" s="65" t="str">
        <f>IFERROR(VLOOKUP(Table49[[#This Row],[ITEM CODE]],Table2[[Item Code]:[Master Name]],3,0),"")</f>
        <v/>
      </c>
      <c r="K1707" s="1" t="str">
        <f>IFERROR(VLOOKUP(Table49[[#This Row],[ITEM CODE]],Table2[[Item Code]:[Master Name]],9,0),"")</f>
        <v/>
      </c>
      <c r="L1707" s="1" t="str">
        <f>IFERROR(VLOOKUP(Table49[[#This Row],[ITEM CODE]],Table2[[Item Code]:[Master Name]],8,0),"")</f>
        <v/>
      </c>
      <c r="M1707" s="41"/>
      <c r="N1707" s="66">
        <f>IFERROR(VLOOKUP(Table49[[#This Row],[ITEM CODE]],Table2[[#All],[Item Code]:[Unit Cost]],10,0),0)</f>
        <v>0</v>
      </c>
      <c r="O1707" s="134">
        <f>IFERROR(VLOOKUP(Table49[[#This Row],[ITEM CODE]],Table2[[#All],[Item Code]:[Unit Cost]],10,0),0)</f>
        <v>0</v>
      </c>
      <c r="P1707" s="56"/>
      <c r="Q1707" s="58"/>
      <c r="R1707" s="58">
        <f>Table49[[#This Row],[QUANTITY]]*Table49[[#This Row],[INV Prices]]</f>
        <v>0</v>
      </c>
      <c r="S1707" s="67"/>
      <c r="V1707" s="41"/>
      <c r="W1707" s="4" t="str">
        <f>IFERROR(VLOOKUP(Table49[[#This Row],[ITEM CODE]],Table2[[Item Code]:[Category ]],6,0),"")</f>
        <v/>
      </c>
      <c r="X1707" s="1" t="str">
        <f>IFERROR(VLOOKUP(Table49[[#This Row],[ITEM CODE]],Table2[[Item Code]:[Sub Category]],7,0),"")</f>
        <v/>
      </c>
      <c r="Y1707" s="68" t="str">
        <f>Table49[[#This Row],[PO Number]]&amp;COUNTIFS($E$5:E1707,E1707)</f>
        <v>0</v>
      </c>
    </row>
    <row r="1708" spans="1:25" ht="14.7" customHeight="1" x14ac:dyDescent="0.3">
      <c r="A1708" s="1" t="str">
        <f>IF(Table49[[#This Row],[ITEM NAME]]="","",ROW()-4)</f>
        <v/>
      </c>
      <c r="B1708" s="68"/>
      <c r="C1708" s="4" t="str">
        <f>IFERROR(VLOOKUP(B1708,Table14[],3,0),"")</f>
        <v/>
      </c>
      <c r="D1708" s="4" t="str">
        <f>IFERROR(VLOOKUP(B1708,Table14[],2,0),"")</f>
        <v/>
      </c>
      <c r="E1708" s="4"/>
      <c r="H1708" s="41" t="str">
        <f>IFERROR(VLOOKUP(Table49[[#This Row],[ITEM CODE]],Table2[[Item Code]:[Master Name]],2,0),"")</f>
        <v/>
      </c>
      <c r="I1708" s="41"/>
      <c r="J1708" s="65" t="str">
        <f>IFERROR(VLOOKUP(Table49[[#This Row],[ITEM CODE]],Table2[[Item Code]:[Master Name]],3,0),"")</f>
        <v/>
      </c>
      <c r="K1708" s="1" t="str">
        <f>IFERROR(VLOOKUP(Table49[[#This Row],[ITEM CODE]],Table2[[Item Code]:[Master Name]],9,0),"")</f>
        <v/>
      </c>
      <c r="L1708" s="1" t="str">
        <f>IFERROR(VLOOKUP(Table49[[#This Row],[ITEM CODE]],Table2[[Item Code]:[Master Name]],8,0),"")</f>
        <v/>
      </c>
      <c r="M1708" s="41"/>
      <c r="N1708" s="66">
        <f>IFERROR(VLOOKUP(Table49[[#This Row],[ITEM CODE]],Table2[[#All],[Item Code]:[Unit Cost]],10,0),0)</f>
        <v>0</v>
      </c>
      <c r="O1708" s="134">
        <f>IFERROR(VLOOKUP(Table49[[#This Row],[ITEM CODE]],Table2[[#All],[Item Code]:[Unit Cost]],10,0),0)</f>
        <v>0</v>
      </c>
      <c r="P1708" s="56"/>
      <c r="Q1708" s="58"/>
      <c r="R1708" s="58">
        <f>Table49[[#This Row],[QUANTITY]]*Table49[[#This Row],[INV Prices]]</f>
        <v>0</v>
      </c>
      <c r="S1708" s="67"/>
      <c r="V1708" s="41"/>
      <c r="W1708" s="4" t="str">
        <f>IFERROR(VLOOKUP(Table49[[#This Row],[ITEM CODE]],Table2[[Item Code]:[Category ]],6,0),"")</f>
        <v/>
      </c>
      <c r="X1708" s="1" t="str">
        <f>IFERROR(VLOOKUP(Table49[[#This Row],[ITEM CODE]],Table2[[Item Code]:[Sub Category]],7,0),"")</f>
        <v/>
      </c>
      <c r="Y1708" s="68" t="str">
        <f>Table49[[#This Row],[PO Number]]&amp;COUNTIFS($E$5:E1708,E1708)</f>
        <v>0</v>
      </c>
    </row>
    <row r="1709" spans="1:25" ht="14.7" customHeight="1" x14ac:dyDescent="0.3">
      <c r="A1709" s="1" t="str">
        <f>IF(Table49[[#This Row],[ITEM NAME]]="","",ROW()-4)</f>
        <v/>
      </c>
      <c r="B1709" s="68"/>
      <c r="C1709" s="4" t="str">
        <f>IFERROR(VLOOKUP(B1709,Table14[],3,0),"")</f>
        <v/>
      </c>
      <c r="D1709" s="4" t="str">
        <f>IFERROR(VLOOKUP(B1709,Table14[],2,0),"")</f>
        <v/>
      </c>
      <c r="E1709" s="4"/>
      <c r="H1709" s="41" t="str">
        <f>IFERROR(VLOOKUP(Table49[[#This Row],[ITEM CODE]],Table2[[Item Code]:[Master Name]],2,0),"")</f>
        <v/>
      </c>
      <c r="I1709" s="41"/>
      <c r="J1709" s="65" t="str">
        <f>IFERROR(VLOOKUP(Table49[[#This Row],[ITEM CODE]],Table2[[Item Code]:[Master Name]],3,0),"")</f>
        <v/>
      </c>
      <c r="K1709" s="1" t="str">
        <f>IFERROR(VLOOKUP(Table49[[#This Row],[ITEM CODE]],Table2[[Item Code]:[Master Name]],9,0),"")</f>
        <v/>
      </c>
      <c r="L1709" s="1" t="str">
        <f>IFERROR(VLOOKUP(Table49[[#This Row],[ITEM CODE]],Table2[[Item Code]:[Master Name]],8,0),"")</f>
        <v/>
      </c>
      <c r="M1709" s="41"/>
      <c r="N1709" s="66">
        <f>IFERROR(VLOOKUP(Table49[[#This Row],[ITEM CODE]],Table2[[#All],[Item Code]:[Unit Cost]],10,0),0)</f>
        <v>0</v>
      </c>
      <c r="O1709" s="134">
        <f>IFERROR(VLOOKUP(Table49[[#This Row],[ITEM CODE]],Table2[[#All],[Item Code]:[Unit Cost]],10,0),0)</f>
        <v>0</v>
      </c>
      <c r="P1709" s="56"/>
      <c r="Q1709" s="58"/>
      <c r="R1709" s="58">
        <f>Table49[[#This Row],[QUANTITY]]*Table49[[#This Row],[INV Prices]]</f>
        <v>0</v>
      </c>
      <c r="S1709" s="67"/>
      <c r="V1709" s="41"/>
      <c r="W1709" s="4" t="str">
        <f>IFERROR(VLOOKUP(Table49[[#This Row],[ITEM CODE]],Table2[[Item Code]:[Category ]],6,0),"")</f>
        <v/>
      </c>
      <c r="X1709" s="1" t="str">
        <f>IFERROR(VLOOKUP(Table49[[#This Row],[ITEM CODE]],Table2[[Item Code]:[Sub Category]],7,0),"")</f>
        <v/>
      </c>
      <c r="Y1709" s="68" t="str">
        <f>Table49[[#This Row],[PO Number]]&amp;COUNTIFS($E$5:E1709,E1709)</f>
        <v>0</v>
      </c>
    </row>
    <row r="1710" spans="1:25" ht="14.7" customHeight="1" x14ac:dyDescent="0.3">
      <c r="A1710" s="1" t="str">
        <f>IF(Table49[[#This Row],[ITEM NAME]]="","",ROW()-4)</f>
        <v/>
      </c>
      <c r="B1710" s="68"/>
      <c r="C1710" s="4" t="str">
        <f>IFERROR(VLOOKUP(B1710,Table14[],3,0),"")</f>
        <v/>
      </c>
      <c r="D1710" s="4" t="str">
        <f>IFERROR(VLOOKUP(B1710,Table14[],2,0),"")</f>
        <v/>
      </c>
      <c r="E1710" s="4"/>
      <c r="H1710" s="41" t="str">
        <f>IFERROR(VLOOKUP(Table49[[#This Row],[ITEM CODE]],Table2[[Item Code]:[Master Name]],2,0),"")</f>
        <v/>
      </c>
      <c r="I1710" s="41"/>
      <c r="J1710" s="65" t="str">
        <f>IFERROR(VLOOKUP(Table49[[#This Row],[ITEM CODE]],Table2[[Item Code]:[Master Name]],3,0),"")</f>
        <v/>
      </c>
      <c r="K1710" s="1" t="str">
        <f>IFERROR(VLOOKUP(Table49[[#This Row],[ITEM CODE]],Table2[[Item Code]:[Master Name]],9,0),"")</f>
        <v/>
      </c>
      <c r="L1710" s="1" t="str">
        <f>IFERROR(VLOOKUP(Table49[[#This Row],[ITEM CODE]],Table2[[Item Code]:[Master Name]],8,0),"")</f>
        <v/>
      </c>
      <c r="M1710" s="41"/>
      <c r="N1710" s="66">
        <f>IFERROR(VLOOKUP(Table49[[#This Row],[ITEM CODE]],Table2[[#All],[Item Code]:[Unit Cost]],10,0),0)</f>
        <v>0</v>
      </c>
      <c r="O1710" s="134">
        <f>IFERROR(VLOOKUP(Table49[[#This Row],[ITEM CODE]],Table2[[#All],[Item Code]:[Unit Cost]],10,0),0)</f>
        <v>0</v>
      </c>
      <c r="P1710" s="56"/>
      <c r="Q1710" s="58"/>
      <c r="R1710" s="58">
        <f>Table49[[#This Row],[QUANTITY]]*Table49[[#This Row],[INV Prices]]</f>
        <v>0</v>
      </c>
      <c r="S1710" s="67"/>
      <c r="V1710" s="41"/>
      <c r="W1710" s="4" t="str">
        <f>IFERROR(VLOOKUP(Table49[[#This Row],[ITEM CODE]],Table2[[Item Code]:[Category ]],6,0),"")</f>
        <v/>
      </c>
      <c r="X1710" s="1" t="str">
        <f>IFERROR(VLOOKUP(Table49[[#This Row],[ITEM CODE]],Table2[[Item Code]:[Sub Category]],7,0),"")</f>
        <v/>
      </c>
      <c r="Y1710" s="68" t="str">
        <f>Table49[[#This Row],[PO Number]]&amp;COUNTIFS($E$5:E1710,E1710)</f>
        <v>0</v>
      </c>
    </row>
    <row r="1711" spans="1:25" ht="14.7" customHeight="1" x14ac:dyDescent="0.3">
      <c r="A1711" s="1" t="str">
        <f>IF(Table49[[#This Row],[ITEM NAME]]="","",ROW()-4)</f>
        <v/>
      </c>
      <c r="B1711" s="68"/>
      <c r="C1711" s="4" t="str">
        <f>IFERROR(VLOOKUP(B1711,Table14[],3,0),"")</f>
        <v/>
      </c>
      <c r="D1711" s="4" t="str">
        <f>IFERROR(VLOOKUP(B1711,Table14[],2,0),"")</f>
        <v/>
      </c>
      <c r="E1711" s="4"/>
      <c r="H1711" s="41" t="str">
        <f>IFERROR(VLOOKUP(Table49[[#This Row],[ITEM CODE]],Table2[[Item Code]:[Master Name]],2,0),"")</f>
        <v/>
      </c>
      <c r="I1711" s="41"/>
      <c r="J1711" s="65" t="str">
        <f>IFERROR(VLOOKUP(Table49[[#This Row],[ITEM CODE]],Table2[[Item Code]:[Master Name]],3,0),"")</f>
        <v/>
      </c>
      <c r="K1711" s="1" t="str">
        <f>IFERROR(VLOOKUP(Table49[[#This Row],[ITEM CODE]],Table2[[Item Code]:[Master Name]],9,0),"")</f>
        <v/>
      </c>
      <c r="L1711" s="1" t="str">
        <f>IFERROR(VLOOKUP(Table49[[#This Row],[ITEM CODE]],Table2[[Item Code]:[Master Name]],8,0),"")</f>
        <v/>
      </c>
      <c r="M1711" s="41"/>
      <c r="N1711" s="66">
        <f>IFERROR(VLOOKUP(Table49[[#This Row],[ITEM CODE]],Table2[[#All],[Item Code]:[Unit Cost]],10,0),0)</f>
        <v>0</v>
      </c>
      <c r="O1711" s="134">
        <f>IFERROR(VLOOKUP(Table49[[#This Row],[ITEM CODE]],Table2[[#All],[Item Code]:[Unit Cost]],10,0),0)</f>
        <v>0</v>
      </c>
      <c r="P1711" s="56"/>
      <c r="Q1711" s="58"/>
      <c r="R1711" s="58">
        <f>Table49[[#This Row],[QUANTITY]]*Table49[[#This Row],[INV Prices]]</f>
        <v>0</v>
      </c>
      <c r="S1711" s="67"/>
      <c r="V1711" s="41"/>
      <c r="W1711" s="4" t="str">
        <f>IFERROR(VLOOKUP(Table49[[#This Row],[ITEM CODE]],Table2[[Item Code]:[Category ]],6,0),"")</f>
        <v/>
      </c>
      <c r="X1711" s="1" t="str">
        <f>IFERROR(VLOOKUP(Table49[[#This Row],[ITEM CODE]],Table2[[Item Code]:[Sub Category]],7,0),"")</f>
        <v/>
      </c>
      <c r="Y1711" s="68" t="str">
        <f>Table49[[#This Row],[PO Number]]&amp;COUNTIFS($E$5:E1711,E1711)</f>
        <v>0</v>
      </c>
    </row>
    <row r="1712" spans="1:25" ht="14.7" customHeight="1" x14ac:dyDescent="0.3">
      <c r="A1712" s="1" t="str">
        <f>IF(Table49[[#This Row],[ITEM NAME]]="","",ROW()-4)</f>
        <v/>
      </c>
      <c r="B1712" s="68"/>
      <c r="C1712" s="4" t="str">
        <f>IFERROR(VLOOKUP(B1712,Table14[],3,0),"")</f>
        <v/>
      </c>
      <c r="D1712" s="4" t="str">
        <f>IFERROR(VLOOKUP(B1712,Table14[],2,0),"")</f>
        <v/>
      </c>
      <c r="E1712" s="4"/>
      <c r="H1712" s="41" t="str">
        <f>IFERROR(VLOOKUP(Table49[[#This Row],[ITEM CODE]],Table2[[Item Code]:[Master Name]],2,0),"")</f>
        <v/>
      </c>
      <c r="I1712" s="41"/>
      <c r="J1712" s="65" t="str">
        <f>IFERROR(VLOOKUP(Table49[[#This Row],[ITEM CODE]],Table2[[Item Code]:[Master Name]],3,0),"")</f>
        <v/>
      </c>
      <c r="K1712" s="1" t="str">
        <f>IFERROR(VLOOKUP(Table49[[#This Row],[ITEM CODE]],Table2[[Item Code]:[Master Name]],9,0),"")</f>
        <v/>
      </c>
      <c r="L1712" s="1" t="str">
        <f>IFERROR(VLOOKUP(Table49[[#This Row],[ITEM CODE]],Table2[[Item Code]:[Master Name]],8,0),"")</f>
        <v/>
      </c>
      <c r="M1712" s="41"/>
      <c r="N1712" s="66">
        <f>IFERROR(VLOOKUP(Table49[[#This Row],[ITEM CODE]],Table2[[#All],[Item Code]:[Unit Cost]],10,0),0)</f>
        <v>0</v>
      </c>
      <c r="O1712" s="134">
        <f>IFERROR(VLOOKUP(Table49[[#This Row],[ITEM CODE]],Table2[[#All],[Item Code]:[Unit Cost]],10,0),0)</f>
        <v>0</v>
      </c>
      <c r="P1712" s="56"/>
      <c r="Q1712" s="58"/>
      <c r="R1712" s="58">
        <f>Table49[[#This Row],[QUANTITY]]*Table49[[#This Row],[INV Prices]]</f>
        <v>0</v>
      </c>
      <c r="S1712" s="67"/>
      <c r="V1712" s="41"/>
      <c r="W1712" s="4" t="str">
        <f>IFERROR(VLOOKUP(Table49[[#This Row],[ITEM CODE]],Table2[[Item Code]:[Category ]],6,0),"")</f>
        <v/>
      </c>
      <c r="X1712" s="1" t="str">
        <f>IFERROR(VLOOKUP(Table49[[#This Row],[ITEM CODE]],Table2[[Item Code]:[Sub Category]],7,0),"")</f>
        <v/>
      </c>
      <c r="Y1712" s="68" t="str">
        <f>Table49[[#This Row],[PO Number]]&amp;COUNTIFS($E$5:E1712,E1712)</f>
        <v>0</v>
      </c>
    </row>
    <row r="1713" spans="1:25" ht="14.7" customHeight="1" x14ac:dyDescent="0.3">
      <c r="A1713" s="1" t="str">
        <f>IF(Table49[[#This Row],[ITEM NAME]]="","",ROW()-4)</f>
        <v/>
      </c>
      <c r="B1713" s="68"/>
      <c r="C1713" s="4" t="str">
        <f>IFERROR(VLOOKUP(B1713,Table14[],3,0),"")</f>
        <v/>
      </c>
      <c r="D1713" s="4" t="str">
        <f>IFERROR(VLOOKUP(B1713,Table14[],2,0),"")</f>
        <v/>
      </c>
      <c r="E1713" s="4"/>
      <c r="H1713" s="41" t="str">
        <f>IFERROR(VLOOKUP(Table49[[#This Row],[ITEM CODE]],Table2[[Item Code]:[Master Name]],2,0),"")</f>
        <v/>
      </c>
      <c r="I1713" s="41"/>
      <c r="J1713" s="65" t="str">
        <f>IFERROR(VLOOKUP(Table49[[#This Row],[ITEM CODE]],Table2[[Item Code]:[Master Name]],3,0),"")</f>
        <v/>
      </c>
      <c r="K1713" s="1" t="str">
        <f>IFERROR(VLOOKUP(Table49[[#This Row],[ITEM CODE]],Table2[[Item Code]:[Master Name]],9,0),"")</f>
        <v/>
      </c>
      <c r="L1713" s="1" t="str">
        <f>IFERROR(VLOOKUP(Table49[[#This Row],[ITEM CODE]],Table2[[Item Code]:[Master Name]],8,0),"")</f>
        <v/>
      </c>
      <c r="M1713" s="41"/>
      <c r="N1713" s="66">
        <f>IFERROR(VLOOKUP(Table49[[#This Row],[ITEM CODE]],Table2[[#All],[Item Code]:[Unit Cost]],10,0),0)</f>
        <v>0</v>
      </c>
      <c r="O1713" s="134">
        <f>IFERROR(VLOOKUP(Table49[[#This Row],[ITEM CODE]],Table2[[#All],[Item Code]:[Unit Cost]],10,0),0)</f>
        <v>0</v>
      </c>
      <c r="P1713" s="56"/>
      <c r="Q1713" s="58"/>
      <c r="R1713" s="58">
        <f>Table49[[#This Row],[QUANTITY]]*Table49[[#This Row],[INV Prices]]</f>
        <v>0</v>
      </c>
      <c r="S1713" s="67"/>
      <c r="V1713" s="41"/>
      <c r="W1713" s="4" t="str">
        <f>IFERROR(VLOOKUP(Table49[[#This Row],[ITEM CODE]],Table2[[Item Code]:[Category ]],6,0),"")</f>
        <v/>
      </c>
      <c r="X1713" s="1" t="str">
        <f>IFERROR(VLOOKUP(Table49[[#This Row],[ITEM CODE]],Table2[[Item Code]:[Sub Category]],7,0),"")</f>
        <v/>
      </c>
      <c r="Y1713" s="68" t="str">
        <f>Table49[[#This Row],[PO Number]]&amp;COUNTIFS($E$5:E1713,E1713)</f>
        <v>0</v>
      </c>
    </row>
    <row r="1714" spans="1:25" ht="14.7" customHeight="1" x14ac:dyDescent="0.3">
      <c r="A1714" s="1" t="str">
        <f>IF(Table49[[#This Row],[ITEM NAME]]="","",ROW()-4)</f>
        <v/>
      </c>
      <c r="B1714" s="68"/>
      <c r="C1714" s="4" t="str">
        <f>IFERROR(VLOOKUP(B1714,Table14[],3,0),"")</f>
        <v/>
      </c>
      <c r="D1714" s="4" t="str">
        <f>IFERROR(VLOOKUP(B1714,Table14[],2,0),"")</f>
        <v/>
      </c>
      <c r="E1714" s="4"/>
      <c r="H1714" s="41" t="str">
        <f>IFERROR(VLOOKUP(Table49[[#This Row],[ITEM CODE]],Table2[[Item Code]:[Master Name]],2,0),"")</f>
        <v/>
      </c>
      <c r="I1714" s="41"/>
      <c r="J1714" s="65" t="str">
        <f>IFERROR(VLOOKUP(Table49[[#This Row],[ITEM CODE]],Table2[[Item Code]:[Master Name]],3,0),"")</f>
        <v/>
      </c>
      <c r="K1714" s="1" t="str">
        <f>IFERROR(VLOOKUP(Table49[[#This Row],[ITEM CODE]],Table2[[Item Code]:[Master Name]],9,0),"")</f>
        <v/>
      </c>
      <c r="L1714" s="1" t="str">
        <f>IFERROR(VLOOKUP(Table49[[#This Row],[ITEM CODE]],Table2[[Item Code]:[Master Name]],8,0),"")</f>
        <v/>
      </c>
      <c r="M1714" s="41"/>
      <c r="N1714" s="66">
        <f>IFERROR(VLOOKUP(Table49[[#This Row],[ITEM CODE]],Table2[[#All],[Item Code]:[Unit Cost]],10,0),0)</f>
        <v>0</v>
      </c>
      <c r="O1714" s="134">
        <f>IFERROR(VLOOKUP(Table49[[#This Row],[ITEM CODE]],Table2[[#All],[Item Code]:[Unit Cost]],10,0),0)</f>
        <v>0</v>
      </c>
      <c r="P1714" s="56"/>
      <c r="Q1714" s="58"/>
      <c r="R1714" s="58">
        <f>Table49[[#This Row],[QUANTITY]]*Table49[[#This Row],[INV Prices]]</f>
        <v>0</v>
      </c>
      <c r="S1714" s="67"/>
      <c r="V1714" s="41"/>
      <c r="W1714" s="4" t="str">
        <f>IFERROR(VLOOKUP(Table49[[#This Row],[ITEM CODE]],Table2[[Item Code]:[Category ]],6,0),"")</f>
        <v/>
      </c>
      <c r="X1714" s="1" t="str">
        <f>IFERROR(VLOOKUP(Table49[[#This Row],[ITEM CODE]],Table2[[Item Code]:[Sub Category]],7,0),"")</f>
        <v/>
      </c>
      <c r="Y1714" s="68" t="str">
        <f>Table49[[#This Row],[PO Number]]&amp;COUNTIFS($E$5:E1714,E1714)</f>
        <v>0</v>
      </c>
    </row>
    <row r="1715" spans="1:25" ht="14.7" customHeight="1" x14ac:dyDescent="0.3">
      <c r="A1715" s="1" t="str">
        <f>IF(Table49[[#This Row],[ITEM NAME]]="","",ROW()-4)</f>
        <v/>
      </c>
      <c r="B1715" s="68"/>
      <c r="C1715" s="4" t="str">
        <f>IFERROR(VLOOKUP(B1715,Table14[],3,0),"")</f>
        <v/>
      </c>
      <c r="D1715" s="4" t="str">
        <f>IFERROR(VLOOKUP(B1715,Table14[],2,0),"")</f>
        <v/>
      </c>
      <c r="E1715" s="4"/>
      <c r="H1715" s="41" t="str">
        <f>IFERROR(VLOOKUP(Table49[[#This Row],[ITEM CODE]],Table2[[Item Code]:[Master Name]],2,0),"")</f>
        <v/>
      </c>
      <c r="I1715" s="41"/>
      <c r="J1715" s="65" t="str">
        <f>IFERROR(VLOOKUP(Table49[[#This Row],[ITEM CODE]],Table2[[Item Code]:[Master Name]],3,0),"")</f>
        <v/>
      </c>
      <c r="K1715" s="1" t="str">
        <f>IFERROR(VLOOKUP(Table49[[#This Row],[ITEM CODE]],Table2[[Item Code]:[Master Name]],9,0),"")</f>
        <v/>
      </c>
      <c r="L1715" s="1" t="str">
        <f>IFERROR(VLOOKUP(Table49[[#This Row],[ITEM CODE]],Table2[[Item Code]:[Master Name]],8,0),"")</f>
        <v/>
      </c>
      <c r="M1715" s="41"/>
      <c r="N1715" s="66">
        <f>IFERROR(VLOOKUP(Table49[[#This Row],[ITEM CODE]],Table2[[#All],[Item Code]:[Unit Cost]],10,0),0)</f>
        <v>0</v>
      </c>
      <c r="O1715" s="134">
        <f>IFERROR(VLOOKUP(Table49[[#This Row],[ITEM CODE]],Table2[[#All],[Item Code]:[Unit Cost]],10,0),0)</f>
        <v>0</v>
      </c>
      <c r="P1715" s="56"/>
      <c r="Q1715" s="58"/>
      <c r="R1715" s="58">
        <f>Table49[[#This Row],[QUANTITY]]*Table49[[#This Row],[INV Prices]]</f>
        <v>0</v>
      </c>
      <c r="S1715" s="67"/>
      <c r="V1715" s="41"/>
      <c r="W1715" s="4" t="str">
        <f>IFERROR(VLOOKUP(Table49[[#This Row],[ITEM CODE]],Table2[[Item Code]:[Category ]],6,0),"")</f>
        <v/>
      </c>
      <c r="X1715" s="1" t="str">
        <f>IFERROR(VLOOKUP(Table49[[#This Row],[ITEM CODE]],Table2[[Item Code]:[Sub Category]],7,0),"")</f>
        <v/>
      </c>
      <c r="Y1715" s="68" t="str">
        <f>Table49[[#This Row],[PO Number]]&amp;COUNTIFS($E$5:E1715,E1715)</f>
        <v>0</v>
      </c>
    </row>
    <row r="1716" spans="1:25" ht="14.7" customHeight="1" x14ac:dyDescent="0.3">
      <c r="A1716" s="1" t="str">
        <f>IF(Table49[[#This Row],[ITEM NAME]]="","",ROW()-4)</f>
        <v/>
      </c>
      <c r="B1716" s="68"/>
      <c r="C1716" s="4" t="str">
        <f>IFERROR(VLOOKUP(B1716,Table14[],3,0),"")</f>
        <v/>
      </c>
      <c r="D1716" s="4" t="str">
        <f>IFERROR(VLOOKUP(B1716,Table14[],2,0),"")</f>
        <v/>
      </c>
      <c r="E1716" s="4"/>
      <c r="H1716" s="41" t="str">
        <f>IFERROR(VLOOKUP(Table49[[#This Row],[ITEM CODE]],Table2[[Item Code]:[Master Name]],2,0),"")</f>
        <v/>
      </c>
      <c r="I1716" s="41"/>
      <c r="J1716" s="65" t="str">
        <f>IFERROR(VLOOKUP(Table49[[#This Row],[ITEM CODE]],Table2[[Item Code]:[Master Name]],3,0),"")</f>
        <v/>
      </c>
      <c r="K1716" s="1" t="str">
        <f>IFERROR(VLOOKUP(Table49[[#This Row],[ITEM CODE]],Table2[[Item Code]:[Master Name]],9,0),"")</f>
        <v/>
      </c>
      <c r="L1716" s="1" t="str">
        <f>IFERROR(VLOOKUP(Table49[[#This Row],[ITEM CODE]],Table2[[Item Code]:[Master Name]],8,0),"")</f>
        <v/>
      </c>
      <c r="M1716" s="41"/>
      <c r="N1716" s="66">
        <f>IFERROR(VLOOKUP(Table49[[#This Row],[ITEM CODE]],Table2[[#All],[Item Code]:[Unit Cost]],10,0),0)</f>
        <v>0</v>
      </c>
      <c r="O1716" s="134">
        <f>IFERROR(VLOOKUP(Table49[[#This Row],[ITEM CODE]],Table2[[#All],[Item Code]:[Unit Cost]],10,0),0)</f>
        <v>0</v>
      </c>
      <c r="P1716" s="56"/>
      <c r="Q1716" s="58"/>
      <c r="R1716" s="58">
        <f>Table49[[#This Row],[QUANTITY]]*Table49[[#This Row],[INV Prices]]</f>
        <v>0</v>
      </c>
      <c r="S1716" s="67"/>
      <c r="V1716" s="41"/>
      <c r="W1716" s="4" t="str">
        <f>IFERROR(VLOOKUP(Table49[[#This Row],[ITEM CODE]],Table2[[Item Code]:[Category ]],6,0),"")</f>
        <v/>
      </c>
      <c r="X1716" s="1" t="str">
        <f>IFERROR(VLOOKUP(Table49[[#This Row],[ITEM CODE]],Table2[[Item Code]:[Sub Category]],7,0),"")</f>
        <v/>
      </c>
      <c r="Y1716" s="68" t="str">
        <f>Table49[[#This Row],[PO Number]]&amp;COUNTIFS($E$5:E1716,E1716)</f>
        <v>0</v>
      </c>
    </row>
    <row r="1717" spans="1:25" ht="14.7" customHeight="1" x14ac:dyDescent="0.3">
      <c r="A1717" s="1" t="str">
        <f>IF(Table49[[#This Row],[ITEM NAME]]="","",ROW()-4)</f>
        <v/>
      </c>
      <c r="B1717" s="68"/>
      <c r="C1717" s="4" t="str">
        <f>IFERROR(VLOOKUP(B1717,Table14[],3,0),"")</f>
        <v/>
      </c>
      <c r="D1717" s="4" t="str">
        <f>IFERROR(VLOOKUP(B1717,Table14[],2,0),"")</f>
        <v/>
      </c>
      <c r="E1717" s="4"/>
      <c r="H1717" s="41" t="str">
        <f>IFERROR(VLOOKUP(Table49[[#This Row],[ITEM CODE]],Table2[[Item Code]:[Master Name]],2,0),"")</f>
        <v/>
      </c>
      <c r="I1717" s="41"/>
      <c r="J1717" s="65" t="str">
        <f>IFERROR(VLOOKUP(Table49[[#This Row],[ITEM CODE]],Table2[[Item Code]:[Master Name]],3,0),"")</f>
        <v/>
      </c>
      <c r="K1717" s="1" t="str">
        <f>IFERROR(VLOOKUP(Table49[[#This Row],[ITEM CODE]],Table2[[Item Code]:[Master Name]],9,0),"")</f>
        <v/>
      </c>
      <c r="L1717" s="1" t="str">
        <f>IFERROR(VLOOKUP(Table49[[#This Row],[ITEM CODE]],Table2[[Item Code]:[Master Name]],8,0),"")</f>
        <v/>
      </c>
      <c r="M1717" s="41"/>
      <c r="N1717" s="66">
        <f>IFERROR(VLOOKUP(Table49[[#This Row],[ITEM CODE]],Table2[[#All],[Item Code]:[Unit Cost]],10,0),0)</f>
        <v>0</v>
      </c>
      <c r="O1717" s="134">
        <f>IFERROR(VLOOKUP(Table49[[#This Row],[ITEM CODE]],Table2[[#All],[Item Code]:[Unit Cost]],10,0),0)</f>
        <v>0</v>
      </c>
      <c r="P1717" s="56"/>
      <c r="Q1717" s="58"/>
      <c r="R1717" s="58">
        <f>Table49[[#This Row],[QUANTITY]]*Table49[[#This Row],[INV Prices]]</f>
        <v>0</v>
      </c>
      <c r="S1717" s="67"/>
      <c r="V1717" s="41"/>
      <c r="W1717" s="4" t="str">
        <f>IFERROR(VLOOKUP(Table49[[#This Row],[ITEM CODE]],Table2[[Item Code]:[Category ]],6,0),"")</f>
        <v/>
      </c>
      <c r="X1717" s="1" t="str">
        <f>IFERROR(VLOOKUP(Table49[[#This Row],[ITEM CODE]],Table2[[Item Code]:[Sub Category]],7,0),"")</f>
        <v/>
      </c>
      <c r="Y1717" s="68" t="str">
        <f>Table49[[#This Row],[PO Number]]&amp;COUNTIFS($E$5:E1717,E1717)</f>
        <v>0</v>
      </c>
    </row>
    <row r="1718" spans="1:25" ht="14.7" customHeight="1" x14ac:dyDescent="0.3">
      <c r="A1718" s="1" t="str">
        <f>IF(Table49[[#This Row],[ITEM NAME]]="","",ROW()-4)</f>
        <v/>
      </c>
      <c r="B1718" s="68"/>
      <c r="C1718" s="4" t="str">
        <f>IFERROR(VLOOKUP(B1718,Table14[],3,0),"")</f>
        <v/>
      </c>
      <c r="D1718" s="4" t="str">
        <f>IFERROR(VLOOKUP(B1718,Table14[],2,0),"")</f>
        <v/>
      </c>
      <c r="E1718" s="4"/>
      <c r="H1718" s="41" t="str">
        <f>IFERROR(VLOOKUP(Table49[[#This Row],[ITEM CODE]],Table2[[Item Code]:[Master Name]],2,0),"")</f>
        <v/>
      </c>
      <c r="I1718" s="41"/>
      <c r="J1718" s="65" t="str">
        <f>IFERROR(VLOOKUP(Table49[[#This Row],[ITEM CODE]],Table2[[Item Code]:[Master Name]],3,0),"")</f>
        <v/>
      </c>
      <c r="K1718" s="1" t="str">
        <f>IFERROR(VLOOKUP(Table49[[#This Row],[ITEM CODE]],Table2[[Item Code]:[Master Name]],9,0),"")</f>
        <v/>
      </c>
      <c r="L1718" s="1" t="str">
        <f>IFERROR(VLOOKUP(Table49[[#This Row],[ITEM CODE]],Table2[[Item Code]:[Master Name]],8,0),"")</f>
        <v/>
      </c>
      <c r="M1718" s="41"/>
      <c r="N1718" s="66">
        <f>IFERROR(VLOOKUP(Table49[[#This Row],[ITEM CODE]],Table2[[#All],[Item Code]:[Unit Cost]],10,0),0)</f>
        <v>0</v>
      </c>
      <c r="O1718" s="134">
        <f>IFERROR(VLOOKUP(Table49[[#This Row],[ITEM CODE]],Table2[[#All],[Item Code]:[Unit Cost]],10,0),0)</f>
        <v>0</v>
      </c>
      <c r="P1718" s="56"/>
      <c r="Q1718" s="58"/>
      <c r="R1718" s="58">
        <f>Table49[[#This Row],[QUANTITY]]*Table49[[#This Row],[INV Prices]]</f>
        <v>0</v>
      </c>
      <c r="S1718" s="67"/>
      <c r="V1718" s="41"/>
      <c r="W1718" s="4" t="str">
        <f>IFERROR(VLOOKUP(Table49[[#This Row],[ITEM CODE]],Table2[[Item Code]:[Category ]],6,0),"")</f>
        <v/>
      </c>
      <c r="X1718" s="1" t="str">
        <f>IFERROR(VLOOKUP(Table49[[#This Row],[ITEM CODE]],Table2[[Item Code]:[Sub Category]],7,0),"")</f>
        <v/>
      </c>
      <c r="Y1718" s="68" t="str">
        <f>Table49[[#This Row],[PO Number]]&amp;COUNTIFS($E$5:E1718,E1718)</f>
        <v>0</v>
      </c>
    </row>
    <row r="1719" spans="1:25" ht="14.7" customHeight="1" x14ac:dyDescent="0.3">
      <c r="A1719" s="1" t="str">
        <f>IF(Table49[[#This Row],[ITEM NAME]]="","",ROW()-4)</f>
        <v/>
      </c>
      <c r="B1719" s="68"/>
      <c r="C1719" s="4" t="str">
        <f>IFERROR(VLOOKUP(B1719,Table14[],3,0),"")</f>
        <v/>
      </c>
      <c r="D1719" s="4" t="str">
        <f>IFERROR(VLOOKUP(B1719,Table14[],2,0),"")</f>
        <v/>
      </c>
      <c r="E1719" s="4"/>
      <c r="H1719" s="41" t="str">
        <f>IFERROR(VLOOKUP(Table49[[#This Row],[ITEM CODE]],Table2[[Item Code]:[Master Name]],2,0),"")</f>
        <v/>
      </c>
      <c r="I1719" s="41"/>
      <c r="J1719" s="65" t="str">
        <f>IFERROR(VLOOKUP(Table49[[#This Row],[ITEM CODE]],Table2[[Item Code]:[Master Name]],3,0),"")</f>
        <v/>
      </c>
      <c r="K1719" s="1" t="str">
        <f>IFERROR(VLOOKUP(Table49[[#This Row],[ITEM CODE]],Table2[[Item Code]:[Master Name]],9,0),"")</f>
        <v/>
      </c>
      <c r="L1719" s="1" t="str">
        <f>IFERROR(VLOOKUP(Table49[[#This Row],[ITEM CODE]],Table2[[Item Code]:[Master Name]],8,0),"")</f>
        <v/>
      </c>
      <c r="M1719" s="41"/>
      <c r="N1719" s="66">
        <f>IFERROR(VLOOKUP(Table49[[#This Row],[ITEM CODE]],Table2[[#All],[Item Code]:[Unit Cost]],10,0),0)</f>
        <v>0</v>
      </c>
      <c r="O1719" s="134">
        <f>IFERROR(VLOOKUP(Table49[[#This Row],[ITEM CODE]],Table2[[#All],[Item Code]:[Unit Cost]],10,0),0)</f>
        <v>0</v>
      </c>
      <c r="P1719" s="56"/>
      <c r="Q1719" s="58"/>
      <c r="R1719" s="58">
        <f>Table49[[#This Row],[QUANTITY]]*Table49[[#This Row],[INV Prices]]</f>
        <v>0</v>
      </c>
      <c r="S1719" s="67"/>
      <c r="V1719" s="41"/>
      <c r="W1719" s="4" t="str">
        <f>IFERROR(VLOOKUP(Table49[[#This Row],[ITEM CODE]],Table2[[Item Code]:[Category ]],6,0),"")</f>
        <v/>
      </c>
      <c r="X1719" s="1" t="str">
        <f>IFERROR(VLOOKUP(Table49[[#This Row],[ITEM CODE]],Table2[[Item Code]:[Sub Category]],7,0),"")</f>
        <v/>
      </c>
      <c r="Y1719" s="68" t="str">
        <f>Table49[[#This Row],[PO Number]]&amp;COUNTIFS($E$5:E1719,E1719)</f>
        <v>0</v>
      </c>
    </row>
    <row r="1720" spans="1:25" ht="14.7" customHeight="1" x14ac:dyDescent="0.3">
      <c r="A1720" s="1" t="str">
        <f>IF(Table49[[#This Row],[ITEM NAME]]="","",ROW()-4)</f>
        <v/>
      </c>
      <c r="B1720" s="68"/>
      <c r="C1720" s="4" t="str">
        <f>IFERROR(VLOOKUP(B1720,Table14[],3,0),"")</f>
        <v/>
      </c>
      <c r="D1720" s="4" t="str">
        <f>IFERROR(VLOOKUP(B1720,Table14[],2,0),"")</f>
        <v/>
      </c>
      <c r="E1720" s="4"/>
      <c r="H1720" s="41" t="str">
        <f>IFERROR(VLOOKUP(Table49[[#This Row],[ITEM CODE]],Table2[[Item Code]:[Master Name]],2,0),"")</f>
        <v/>
      </c>
      <c r="I1720" s="41"/>
      <c r="J1720" s="65" t="str">
        <f>IFERROR(VLOOKUP(Table49[[#This Row],[ITEM CODE]],Table2[[Item Code]:[Master Name]],3,0),"")</f>
        <v/>
      </c>
      <c r="K1720" s="1" t="str">
        <f>IFERROR(VLOOKUP(Table49[[#This Row],[ITEM CODE]],Table2[[Item Code]:[Master Name]],9,0),"")</f>
        <v/>
      </c>
      <c r="L1720" s="1" t="str">
        <f>IFERROR(VLOOKUP(Table49[[#This Row],[ITEM CODE]],Table2[[Item Code]:[Master Name]],8,0),"")</f>
        <v/>
      </c>
      <c r="M1720" s="41"/>
      <c r="N1720" s="66">
        <f>IFERROR(VLOOKUP(Table49[[#This Row],[ITEM CODE]],Table2[[#All],[Item Code]:[Unit Cost]],10,0),0)</f>
        <v>0</v>
      </c>
      <c r="O1720" s="134">
        <f>IFERROR(VLOOKUP(Table49[[#This Row],[ITEM CODE]],Table2[[#All],[Item Code]:[Unit Cost]],10,0),0)</f>
        <v>0</v>
      </c>
      <c r="P1720" s="56"/>
      <c r="Q1720" s="58"/>
      <c r="R1720" s="58">
        <f>Table49[[#This Row],[QUANTITY]]*Table49[[#This Row],[INV Prices]]</f>
        <v>0</v>
      </c>
      <c r="S1720" s="67"/>
      <c r="V1720" s="41"/>
      <c r="W1720" s="4" t="str">
        <f>IFERROR(VLOOKUP(Table49[[#This Row],[ITEM CODE]],Table2[[Item Code]:[Category ]],6,0),"")</f>
        <v/>
      </c>
      <c r="X1720" s="1" t="str">
        <f>IFERROR(VLOOKUP(Table49[[#This Row],[ITEM CODE]],Table2[[Item Code]:[Sub Category]],7,0),"")</f>
        <v/>
      </c>
      <c r="Y1720" s="68" t="str">
        <f>Table49[[#This Row],[PO Number]]&amp;COUNTIFS($E$5:E1720,E1720)</f>
        <v>0</v>
      </c>
    </row>
    <row r="1721" spans="1:25" ht="14.7" customHeight="1" x14ac:dyDescent="0.3">
      <c r="A1721" s="1" t="str">
        <f>IF(Table49[[#This Row],[ITEM NAME]]="","",ROW()-4)</f>
        <v/>
      </c>
      <c r="B1721" s="68"/>
      <c r="C1721" s="4" t="str">
        <f>IFERROR(VLOOKUP(B1721,Table14[],3,0),"")</f>
        <v/>
      </c>
      <c r="D1721" s="4" t="str">
        <f>IFERROR(VLOOKUP(B1721,Table14[],2,0),"")</f>
        <v/>
      </c>
      <c r="E1721" s="4"/>
      <c r="H1721" s="41" t="str">
        <f>IFERROR(VLOOKUP(Table49[[#This Row],[ITEM CODE]],Table2[[Item Code]:[Master Name]],2,0),"")</f>
        <v/>
      </c>
      <c r="I1721" s="41"/>
      <c r="J1721" s="65" t="str">
        <f>IFERROR(VLOOKUP(Table49[[#This Row],[ITEM CODE]],Table2[[Item Code]:[Master Name]],3,0),"")</f>
        <v/>
      </c>
      <c r="K1721" s="1" t="str">
        <f>IFERROR(VLOOKUP(Table49[[#This Row],[ITEM CODE]],Table2[[Item Code]:[Master Name]],9,0),"")</f>
        <v/>
      </c>
      <c r="L1721" s="1" t="str">
        <f>IFERROR(VLOOKUP(Table49[[#This Row],[ITEM CODE]],Table2[[Item Code]:[Master Name]],8,0),"")</f>
        <v/>
      </c>
      <c r="M1721" s="41"/>
      <c r="N1721" s="66">
        <f>IFERROR(VLOOKUP(Table49[[#This Row],[ITEM CODE]],Table2[[#All],[Item Code]:[Unit Cost]],10,0),0)</f>
        <v>0</v>
      </c>
      <c r="O1721" s="134">
        <f>IFERROR(VLOOKUP(Table49[[#This Row],[ITEM CODE]],Table2[[#All],[Item Code]:[Unit Cost]],10,0),0)</f>
        <v>0</v>
      </c>
      <c r="P1721" s="56"/>
      <c r="Q1721" s="58"/>
      <c r="R1721" s="58">
        <f>Table49[[#This Row],[QUANTITY]]*Table49[[#This Row],[INV Prices]]</f>
        <v>0</v>
      </c>
      <c r="S1721" s="67"/>
      <c r="V1721" s="41"/>
      <c r="W1721" s="4" t="str">
        <f>IFERROR(VLOOKUP(Table49[[#This Row],[ITEM CODE]],Table2[[Item Code]:[Category ]],6,0),"")</f>
        <v/>
      </c>
      <c r="X1721" s="1" t="str">
        <f>IFERROR(VLOOKUP(Table49[[#This Row],[ITEM CODE]],Table2[[Item Code]:[Sub Category]],7,0),"")</f>
        <v/>
      </c>
      <c r="Y1721" s="68" t="str">
        <f>Table49[[#This Row],[PO Number]]&amp;COUNTIFS($E$5:E1721,E1721)</f>
        <v>0</v>
      </c>
    </row>
    <row r="1722" spans="1:25" ht="14.7" customHeight="1" x14ac:dyDescent="0.3">
      <c r="A1722" s="1" t="str">
        <f>IF(Table49[[#This Row],[ITEM NAME]]="","",ROW()-4)</f>
        <v/>
      </c>
      <c r="B1722" s="68"/>
      <c r="C1722" s="4" t="str">
        <f>IFERROR(VLOOKUP(B1722,Table14[],3,0),"")</f>
        <v/>
      </c>
      <c r="D1722" s="4" t="str">
        <f>IFERROR(VLOOKUP(B1722,Table14[],2,0),"")</f>
        <v/>
      </c>
      <c r="E1722" s="4"/>
      <c r="H1722" s="41" t="str">
        <f>IFERROR(VLOOKUP(Table49[[#This Row],[ITEM CODE]],Table2[[Item Code]:[Master Name]],2,0),"")</f>
        <v/>
      </c>
      <c r="I1722" s="41"/>
      <c r="J1722" s="65" t="str">
        <f>IFERROR(VLOOKUP(Table49[[#This Row],[ITEM CODE]],Table2[[Item Code]:[Master Name]],3,0),"")</f>
        <v/>
      </c>
      <c r="K1722" s="1" t="str">
        <f>IFERROR(VLOOKUP(Table49[[#This Row],[ITEM CODE]],Table2[[Item Code]:[Master Name]],9,0),"")</f>
        <v/>
      </c>
      <c r="L1722" s="1" t="str">
        <f>IFERROR(VLOOKUP(Table49[[#This Row],[ITEM CODE]],Table2[[Item Code]:[Master Name]],8,0),"")</f>
        <v/>
      </c>
      <c r="M1722" s="41"/>
      <c r="N1722" s="66">
        <f>IFERROR(VLOOKUP(Table49[[#This Row],[ITEM CODE]],Table2[[#All],[Item Code]:[Unit Cost]],10,0),0)</f>
        <v>0</v>
      </c>
      <c r="O1722" s="134">
        <f>IFERROR(VLOOKUP(Table49[[#This Row],[ITEM CODE]],Table2[[#All],[Item Code]:[Unit Cost]],10,0),0)</f>
        <v>0</v>
      </c>
      <c r="P1722" s="56"/>
      <c r="Q1722" s="58"/>
      <c r="R1722" s="58">
        <f>Table49[[#This Row],[QUANTITY]]*Table49[[#This Row],[INV Prices]]</f>
        <v>0</v>
      </c>
      <c r="S1722" s="67"/>
      <c r="V1722" s="41"/>
      <c r="W1722" s="4" t="str">
        <f>IFERROR(VLOOKUP(Table49[[#This Row],[ITEM CODE]],Table2[[Item Code]:[Category ]],6,0),"")</f>
        <v/>
      </c>
      <c r="X1722" s="1" t="str">
        <f>IFERROR(VLOOKUP(Table49[[#This Row],[ITEM CODE]],Table2[[Item Code]:[Sub Category]],7,0),"")</f>
        <v/>
      </c>
      <c r="Y1722" s="68" t="str">
        <f>Table49[[#This Row],[PO Number]]&amp;COUNTIFS($E$5:E1722,E1722)</f>
        <v>0</v>
      </c>
    </row>
    <row r="1723" spans="1:25" ht="14.7" customHeight="1" x14ac:dyDescent="0.3">
      <c r="A1723" s="1" t="str">
        <f>IF(Table49[[#This Row],[ITEM NAME]]="","",ROW()-4)</f>
        <v/>
      </c>
      <c r="B1723" s="68"/>
      <c r="C1723" s="4" t="str">
        <f>IFERROR(VLOOKUP(B1723,Table14[],3,0),"")</f>
        <v/>
      </c>
      <c r="D1723" s="4" t="str">
        <f>IFERROR(VLOOKUP(B1723,Table14[],2,0),"")</f>
        <v/>
      </c>
      <c r="E1723" s="4"/>
      <c r="H1723" s="41" t="str">
        <f>IFERROR(VLOOKUP(Table49[[#This Row],[ITEM CODE]],Table2[[Item Code]:[Master Name]],2,0),"")</f>
        <v/>
      </c>
      <c r="I1723" s="41"/>
      <c r="J1723" s="65" t="str">
        <f>IFERROR(VLOOKUP(Table49[[#This Row],[ITEM CODE]],Table2[[Item Code]:[Master Name]],3,0),"")</f>
        <v/>
      </c>
      <c r="K1723" s="1" t="str">
        <f>IFERROR(VLOOKUP(Table49[[#This Row],[ITEM CODE]],Table2[[Item Code]:[Master Name]],9,0),"")</f>
        <v/>
      </c>
      <c r="L1723" s="1" t="str">
        <f>IFERROR(VLOOKUP(Table49[[#This Row],[ITEM CODE]],Table2[[Item Code]:[Master Name]],8,0),"")</f>
        <v/>
      </c>
      <c r="M1723" s="41"/>
      <c r="N1723" s="66">
        <f>IFERROR(VLOOKUP(Table49[[#This Row],[ITEM CODE]],Table2[[#All],[Item Code]:[Unit Cost]],10,0),0)</f>
        <v>0</v>
      </c>
      <c r="O1723" s="134">
        <f>IFERROR(VLOOKUP(Table49[[#This Row],[ITEM CODE]],Table2[[#All],[Item Code]:[Unit Cost]],10,0),0)</f>
        <v>0</v>
      </c>
      <c r="P1723" s="56"/>
      <c r="Q1723" s="58"/>
      <c r="R1723" s="58">
        <f>Table49[[#This Row],[QUANTITY]]*Table49[[#This Row],[INV Prices]]</f>
        <v>0</v>
      </c>
      <c r="S1723" s="67"/>
      <c r="V1723" s="41"/>
      <c r="W1723" s="4" t="str">
        <f>IFERROR(VLOOKUP(Table49[[#This Row],[ITEM CODE]],Table2[[Item Code]:[Category ]],6,0),"")</f>
        <v/>
      </c>
      <c r="X1723" s="1" t="str">
        <f>IFERROR(VLOOKUP(Table49[[#This Row],[ITEM CODE]],Table2[[Item Code]:[Sub Category]],7,0),"")</f>
        <v/>
      </c>
      <c r="Y1723" s="68" t="str">
        <f>Table49[[#This Row],[PO Number]]&amp;COUNTIFS($E$5:E1723,E1723)</f>
        <v>0</v>
      </c>
    </row>
    <row r="1724" spans="1:25" ht="14.7" customHeight="1" x14ac:dyDescent="0.3">
      <c r="A1724" s="1" t="str">
        <f>IF(Table49[[#This Row],[ITEM NAME]]="","",ROW()-4)</f>
        <v/>
      </c>
      <c r="B1724" s="68"/>
      <c r="C1724" s="4" t="str">
        <f>IFERROR(VLOOKUP(B1724,Table14[],3,0),"")</f>
        <v/>
      </c>
      <c r="D1724" s="4" t="str">
        <f>IFERROR(VLOOKUP(B1724,Table14[],2,0),"")</f>
        <v/>
      </c>
      <c r="E1724" s="4"/>
      <c r="H1724" s="41" t="str">
        <f>IFERROR(VLOOKUP(Table49[[#This Row],[ITEM CODE]],Table2[[Item Code]:[Master Name]],2,0),"")</f>
        <v/>
      </c>
      <c r="I1724" s="41"/>
      <c r="J1724" s="65" t="str">
        <f>IFERROR(VLOOKUP(Table49[[#This Row],[ITEM CODE]],Table2[[Item Code]:[Master Name]],3,0),"")</f>
        <v/>
      </c>
      <c r="K1724" s="1" t="str">
        <f>IFERROR(VLOOKUP(Table49[[#This Row],[ITEM CODE]],Table2[[Item Code]:[Master Name]],9,0),"")</f>
        <v/>
      </c>
      <c r="L1724" s="1" t="str">
        <f>IFERROR(VLOOKUP(Table49[[#This Row],[ITEM CODE]],Table2[[Item Code]:[Master Name]],8,0),"")</f>
        <v/>
      </c>
      <c r="M1724" s="41"/>
      <c r="N1724" s="66">
        <f>IFERROR(VLOOKUP(Table49[[#This Row],[ITEM CODE]],Table2[[#All],[Item Code]:[Unit Cost]],10,0),0)</f>
        <v>0</v>
      </c>
      <c r="O1724" s="134">
        <f>IFERROR(VLOOKUP(Table49[[#This Row],[ITEM CODE]],Table2[[#All],[Item Code]:[Unit Cost]],10,0),0)</f>
        <v>0</v>
      </c>
      <c r="P1724" s="56"/>
      <c r="Q1724" s="58"/>
      <c r="R1724" s="58">
        <f>Table49[[#This Row],[QUANTITY]]*Table49[[#This Row],[INV Prices]]</f>
        <v>0</v>
      </c>
      <c r="S1724" s="67"/>
      <c r="V1724" s="41"/>
      <c r="W1724" s="4" t="str">
        <f>IFERROR(VLOOKUP(Table49[[#This Row],[ITEM CODE]],Table2[[Item Code]:[Category ]],6,0),"")</f>
        <v/>
      </c>
      <c r="X1724" s="1" t="str">
        <f>IFERROR(VLOOKUP(Table49[[#This Row],[ITEM CODE]],Table2[[Item Code]:[Sub Category]],7,0),"")</f>
        <v/>
      </c>
      <c r="Y1724" s="68" t="str">
        <f>Table49[[#This Row],[PO Number]]&amp;COUNTIFS($E$5:E1724,E1724)</f>
        <v>0</v>
      </c>
    </row>
    <row r="1725" spans="1:25" ht="14.7" customHeight="1" x14ac:dyDescent="0.3">
      <c r="A1725" s="1" t="str">
        <f>IF(Table49[[#This Row],[ITEM NAME]]="","",ROW()-4)</f>
        <v/>
      </c>
      <c r="B1725" s="68"/>
      <c r="C1725" s="4" t="str">
        <f>IFERROR(VLOOKUP(B1725,Table14[],3,0),"")</f>
        <v/>
      </c>
      <c r="D1725" s="4" t="str">
        <f>IFERROR(VLOOKUP(B1725,Table14[],2,0),"")</f>
        <v/>
      </c>
      <c r="E1725" s="4"/>
      <c r="H1725" s="41" t="str">
        <f>IFERROR(VLOOKUP(Table49[[#This Row],[ITEM CODE]],Table2[[Item Code]:[Master Name]],2,0),"")</f>
        <v/>
      </c>
      <c r="I1725" s="41"/>
      <c r="J1725" s="65" t="str">
        <f>IFERROR(VLOOKUP(Table49[[#This Row],[ITEM CODE]],Table2[[Item Code]:[Master Name]],3,0),"")</f>
        <v/>
      </c>
      <c r="K1725" s="1" t="str">
        <f>IFERROR(VLOOKUP(Table49[[#This Row],[ITEM CODE]],Table2[[Item Code]:[Master Name]],9,0),"")</f>
        <v/>
      </c>
      <c r="L1725" s="1" t="str">
        <f>IFERROR(VLOOKUP(Table49[[#This Row],[ITEM CODE]],Table2[[Item Code]:[Master Name]],8,0),"")</f>
        <v/>
      </c>
      <c r="M1725" s="41"/>
      <c r="N1725" s="66">
        <f>IFERROR(VLOOKUP(Table49[[#This Row],[ITEM CODE]],Table2[[#All],[Item Code]:[Unit Cost]],10,0),0)</f>
        <v>0</v>
      </c>
      <c r="O1725" s="134">
        <f>IFERROR(VLOOKUP(Table49[[#This Row],[ITEM CODE]],Table2[[#All],[Item Code]:[Unit Cost]],10,0),0)</f>
        <v>0</v>
      </c>
      <c r="P1725" s="56"/>
      <c r="Q1725" s="58"/>
      <c r="R1725" s="58">
        <f>Table49[[#This Row],[QUANTITY]]*Table49[[#This Row],[INV Prices]]</f>
        <v>0</v>
      </c>
      <c r="S1725" s="67"/>
      <c r="V1725" s="41"/>
      <c r="W1725" s="4" t="str">
        <f>IFERROR(VLOOKUP(Table49[[#This Row],[ITEM CODE]],Table2[[Item Code]:[Category ]],6,0),"")</f>
        <v/>
      </c>
      <c r="X1725" s="1" t="str">
        <f>IFERROR(VLOOKUP(Table49[[#This Row],[ITEM CODE]],Table2[[Item Code]:[Sub Category]],7,0),"")</f>
        <v/>
      </c>
      <c r="Y1725" s="68" t="str">
        <f>Table49[[#This Row],[PO Number]]&amp;COUNTIFS($E$5:E1725,E1725)</f>
        <v>0</v>
      </c>
    </row>
    <row r="1726" spans="1:25" ht="14.7" customHeight="1" x14ac:dyDescent="0.3">
      <c r="A1726" s="1" t="str">
        <f>IF(Table49[[#This Row],[ITEM NAME]]="","",ROW()-4)</f>
        <v/>
      </c>
      <c r="B1726" s="68"/>
      <c r="C1726" s="4" t="str">
        <f>IFERROR(VLOOKUP(B1726,Table14[],3,0),"")</f>
        <v/>
      </c>
      <c r="D1726" s="4" t="str">
        <f>IFERROR(VLOOKUP(B1726,Table14[],2,0),"")</f>
        <v/>
      </c>
      <c r="E1726" s="4"/>
      <c r="H1726" s="41" t="str">
        <f>IFERROR(VLOOKUP(Table49[[#This Row],[ITEM CODE]],Table2[[Item Code]:[Master Name]],2,0),"")</f>
        <v/>
      </c>
      <c r="I1726" s="41"/>
      <c r="J1726" s="65" t="str">
        <f>IFERROR(VLOOKUP(Table49[[#This Row],[ITEM CODE]],Table2[[Item Code]:[Master Name]],3,0),"")</f>
        <v/>
      </c>
      <c r="K1726" s="1" t="str">
        <f>IFERROR(VLOOKUP(Table49[[#This Row],[ITEM CODE]],Table2[[Item Code]:[Master Name]],9,0),"")</f>
        <v/>
      </c>
      <c r="L1726" s="1" t="str">
        <f>IFERROR(VLOOKUP(Table49[[#This Row],[ITEM CODE]],Table2[[Item Code]:[Master Name]],8,0),"")</f>
        <v/>
      </c>
      <c r="M1726" s="41"/>
      <c r="N1726" s="66">
        <f>IFERROR(VLOOKUP(Table49[[#This Row],[ITEM CODE]],Table2[[#All],[Item Code]:[Unit Cost]],10,0),0)</f>
        <v>0</v>
      </c>
      <c r="O1726" s="134">
        <f>IFERROR(VLOOKUP(Table49[[#This Row],[ITEM CODE]],Table2[[#All],[Item Code]:[Unit Cost]],10,0),0)</f>
        <v>0</v>
      </c>
      <c r="P1726" s="56"/>
      <c r="Q1726" s="58"/>
      <c r="R1726" s="58">
        <f>Table49[[#This Row],[QUANTITY]]*Table49[[#This Row],[INV Prices]]</f>
        <v>0</v>
      </c>
      <c r="S1726" s="67"/>
      <c r="V1726" s="41"/>
      <c r="W1726" s="4" t="str">
        <f>IFERROR(VLOOKUP(Table49[[#This Row],[ITEM CODE]],Table2[[Item Code]:[Category ]],6,0),"")</f>
        <v/>
      </c>
      <c r="X1726" s="1" t="str">
        <f>IFERROR(VLOOKUP(Table49[[#This Row],[ITEM CODE]],Table2[[Item Code]:[Sub Category]],7,0),"")</f>
        <v/>
      </c>
      <c r="Y1726" s="68" t="str">
        <f>Table49[[#This Row],[PO Number]]&amp;COUNTIFS($E$5:E1726,E1726)</f>
        <v>0</v>
      </c>
    </row>
    <row r="1727" spans="1:25" ht="14.7" customHeight="1" x14ac:dyDescent="0.3">
      <c r="A1727" s="1" t="str">
        <f>IF(Table49[[#This Row],[ITEM NAME]]="","",ROW()-4)</f>
        <v/>
      </c>
      <c r="B1727" s="68"/>
      <c r="C1727" s="4" t="str">
        <f>IFERROR(VLOOKUP(B1727,Table14[],3,0),"")</f>
        <v/>
      </c>
      <c r="D1727" s="4" t="str">
        <f>IFERROR(VLOOKUP(B1727,Table14[],2,0),"")</f>
        <v/>
      </c>
      <c r="E1727" s="4"/>
      <c r="H1727" s="41" t="str">
        <f>IFERROR(VLOOKUP(Table49[[#This Row],[ITEM CODE]],Table2[[Item Code]:[Master Name]],2,0),"")</f>
        <v/>
      </c>
      <c r="I1727" s="41"/>
      <c r="J1727" s="65" t="str">
        <f>IFERROR(VLOOKUP(Table49[[#This Row],[ITEM CODE]],Table2[[Item Code]:[Master Name]],3,0),"")</f>
        <v/>
      </c>
      <c r="K1727" s="1" t="str">
        <f>IFERROR(VLOOKUP(Table49[[#This Row],[ITEM CODE]],Table2[[Item Code]:[Master Name]],9,0),"")</f>
        <v/>
      </c>
      <c r="L1727" s="1" t="str">
        <f>IFERROR(VLOOKUP(Table49[[#This Row],[ITEM CODE]],Table2[[Item Code]:[Master Name]],8,0),"")</f>
        <v/>
      </c>
      <c r="M1727" s="41"/>
      <c r="N1727" s="66">
        <f>IFERROR(VLOOKUP(Table49[[#This Row],[ITEM CODE]],Table2[[#All],[Item Code]:[Unit Cost]],10,0),0)</f>
        <v>0</v>
      </c>
      <c r="O1727" s="134">
        <f>IFERROR(VLOOKUP(Table49[[#This Row],[ITEM CODE]],Table2[[#All],[Item Code]:[Unit Cost]],10,0),0)</f>
        <v>0</v>
      </c>
      <c r="P1727" s="56"/>
      <c r="Q1727" s="58"/>
      <c r="R1727" s="58">
        <f>Table49[[#This Row],[QUANTITY]]*Table49[[#This Row],[INV Prices]]</f>
        <v>0</v>
      </c>
      <c r="S1727" s="67"/>
      <c r="V1727" s="41"/>
      <c r="W1727" s="4" t="str">
        <f>IFERROR(VLOOKUP(Table49[[#This Row],[ITEM CODE]],Table2[[Item Code]:[Category ]],6,0),"")</f>
        <v/>
      </c>
      <c r="X1727" s="1" t="str">
        <f>IFERROR(VLOOKUP(Table49[[#This Row],[ITEM CODE]],Table2[[Item Code]:[Sub Category]],7,0),"")</f>
        <v/>
      </c>
      <c r="Y1727" s="68" t="str">
        <f>Table49[[#This Row],[PO Number]]&amp;COUNTIFS($E$5:E1727,E1727)</f>
        <v>0</v>
      </c>
    </row>
    <row r="1728" spans="1:25" ht="14.7" customHeight="1" x14ac:dyDescent="0.3">
      <c r="A1728" s="1" t="str">
        <f>IF(Table49[[#This Row],[ITEM NAME]]="","",ROW()-4)</f>
        <v/>
      </c>
      <c r="B1728" s="68"/>
      <c r="C1728" s="4" t="str">
        <f>IFERROR(VLOOKUP(B1728,Table14[],3,0),"")</f>
        <v/>
      </c>
      <c r="D1728" s="4" t="str">
        <f>IFERROR(VLOOKUP(B1728,Table14[],2,0),"")</f>
        <v/>
      </c>
      <c r="E1728" s="4"/>
      <c r="H1728" s="41" t="str">
        <f>IFERROR(VLOOKUP(Table49[[#This Row],[ITEM CODE]],Table2[[Item Code]:[Master Name]],2,0),"")</f>
        <v/>
      </c>
      <c r="I1728" s="41"/>
      <c r="J1728" s="65" t="str">
        <f>IFERROR(VLOOKUP(Table49[[#This Row],[ITEM CODE]],Table2[[Item Code]:[Master Name]],3,0),"")</f>
        <v/>
      </c>
      <c r="K1728" s="1" t="str">
        <f>IFERROR(VLOOKUP(Table49[[#This Row],[ITEM CODE]],Table2[[Item Code]:[Master Name]],9,0),"")</f>
        <v/>
      </c>
      <c r="L1728" s="1" t="str">
        <f>IFERROR(VLOOKUP(Table49[[#This Row],[ITEM CODE]],Table2[[Item Code]:[Master Name]],8,0),"")</f>
        <v/>
      </c>
      <c r="M1728" s="41"/>
      <c r="N1728" s="66">
        <f>IFERROR(VLOOKUP(Table49[[#This Row],[ITEM CODE]],Table2[[#All],[Item Code]:[Unit Cost]],10,0),0)</f>
        <v>0</v>
      </c>
      <c r="O1728" s="134">
        <f>IFERROR(VLOOKUP(Table49[[#This Row],[ITEM CODE]],Table2[[#All],[Item Code]:[Unit Cost]],10,0),0)</f>
        <v>0</v>
      </c>
      <c r="P1728" s="56"/>
      <c r="Q1728" s="58"/>
      <c r="R1728" s="58">
        <f>Table49[[#This Row],[QUANTITY]]*Table49[[#This Row],[INV Prices]]</f>
        <v>0</v>
      </c>
      <c r="S1728" s="67"/>
      <c r="V1728" s="41"/>
      <c r="W1728" s="4" t="str">
        <f>IFERROR(VLOOKUP(Table49[[#This Row],[ITEM CODE]],Table2[[Item Code]:[Category ]],6,0),"")</f>
        <v/>
      </c>
      <c r="X1728" s="1" t="str">
        <f>IFERROR(VLOOKUP(Table49[[#This Row],[ITEM CODE]],Table2[[Item Code]:[Sub Category]],7,0),"")</f>
        <v/>
      </c>
      <c r="Y1728" s="68" t="str">
        <f>Table49[[#This Row],[PO Number]]&amp;COUNTIFS($E$5:E1728,E1728)</f>
        <v>0</v>
      </c>
    </row>
    <row r="1729" spans="1:25" ht="14.7" customHeight="1" x14ac:dyDescent="0.3">
      <c r="A1729" s="1" t="str">
        <f>IF(Table49[[#This Row],[ITEM NAME]]="","",ROW()-4)</f>
        <v/>
      </c>
      <c r="B1729" s="68"/>
      <c r="C1729" s="4" t="str">
        <f>IFERROR(VLOOKUP(B1729,Table14[],3,0),"")</f>
        <v/>
      </c>
      <c r="D1729" s="4" t="str">
        <f>IFERROR(VLOOKUP(B1729,Table14[],2,0),"")</f>
        <v/>
      </c>
      <c r="E1729" s="4"/>
      <c r="H1729" s="41" t="str">
        <f>IFERROR(VLOOKUP(Table49[[#This Row],[ITEM CODE]],Table2[[Item Code]:[Master Name]],2,0),"")</f>
        <v/>
      </c>
      <c r="I1729" s="41"/>
      <c r="J1729" s="65" t="str">
        <f>IFERROR(VLOOKUP(Table49[[#This Row],[ITEM CODE]],Table2[[Item Code]:[Master Name]],3,0),"")</f>
        <v/>
      </c>
      <c r="K1729" s="1" t="str">
        <f>IFERROR(VLOOKUP(Table49[[#This Row],[ITEM CODE]],Table2[[Item Code]:[Master Name]],9,0),"")</f>
        <v/>
      </c>
      <c r="L1729" s="1" t="str">
        <f>IFERROR(VLOOKUP(Table49[[#This Row],[ITEM CODE]],Table2[[Item Code]:[Master Name]],8,0),"")</f>
        <v/>
      </c>
      <c r="M1729" s="41"/>
      <c r="N1729" s="66">
        <f>IFERROR(VLOOKUP(Table49[[#This Row],[ITEM CODE]],Table2[[#All],[Item Code]:[Unit Cost]],10,0),0)</f>
        <v>0</v>
      </c>
      <c r="O1729" s="134">
        <f>IFERROR(VLOOKUP(Table49[[#This Row],[ITEM CODE]],Table2[[#All],[Item Code]:[Unit Cost]],10,0),0)</f>
        <v>0</v>
      </c>
      <c r="P1729" s="56"/>
      <c r="Q1729" s="58"/>
      <c r="R1729" s="58">
        <f>Table49[[#This Row],[QUANTITY]]*Table49[[#This Row],[INV Prices]]</f>
        <v>0</v>
      </c>
      <c r="S1729" s="67"/>
      <c r="V1729" s="41"/>
      <c r="W1729" s="4" t="str">
        <f>IFERROR(VLOOKUP(Table49[[#This Row],[ITEM CODE]],Table2[[Item Code]:[Category ]],6,0),"")</f>
        <v/>
      </c>
      <c r="X1729" s="1" t="str">
        <f>IFERROR(VLOOKUP(Table49[[#This Row],[ITEM CODE]],Table2[[Item Code]:[Sub Category]],7,0),"")</f>
        <v/>
      </c>
      <c r="Y1729" s="68" t="str">
        <f>Table49[[#This Row],[PO Number]]&amp;COUNTIFS($E$5:E1729,E1729)</f>
        <v>0</v>
      </c>
    </row>
    <row r="1730" spans="1:25" ht="14.7" customHeight="1" x14ac:dyDescent="0.3">
      <c r="A1730" s="1" t="str">
        <f>IF(Table49[[#This Row],[ITEM NAME]]="","",ROW()-4)</f>
        <v/>
      </c>
      <c r="B1730" s="68"/>
      <c r="C1730" s="4" t="str">
        <f>IFERROR(VLOOKUP(B1730,Table14[],3,0),"")</f>
        <v/>
      </c>
      <c r="D1730" s="4" t="str">
        <f>IFERROR(VLOOKUP(B1730,Table14[],2,0),"")</f>
        <v/>
      </c>
      <c r="E1730" s="4"/>
      <c r="H1730" s="41" t="str">
        <f>IFERROR(VLOOKUP(Table49[[#This Row],[ITEM CODE]],Table2[[Item Code]:[Master Name]],2,0),"")</f>
        <v/>
      </c>
      <c r="I1730" s="41"/>
      <c r="J1730" s="65" t="str">
        <f>IFERROR(VLOOKUP(Table49[[#This Row],[ITEM CODE]],Table2[[Item Code]:[Master Name]],3,0),"")</f>
        <v/>
      </c>
      <c r="K1730" s="1" t="str">
        <f>IFERROR(VLOOKUP(Table49[[#This Row],[ITEM CODE]],Table2[[Item Code]:[Master Name]],9,0),"")</f>
        <v/>
      </c>
      <c r="L1730" s="1" t="str">
        <f>IFERROR(VLOOKUP(Table49[[#This Row],[ITEM CODE]],Table2[[Item Code]:[Master Name]],8,0),"")</f>
        <v/>
      </c>
      <c r="M1730" s="41"/>
      <c r="N1730" s="66">
        <f>IFERROR(VLOOKUP(Table49[[#This Row],[ITEM CODE]],Table2[[#All],[Item Code]:[Unit Cost]],10,0),0)</f>
        <v>0</v>
      </c>
      <c r="O1730" s="134">
        <f>IFERROR(VLOOKUP(Table49[[#This Row],[ITEM CODE]],Table2[[#All],[Item Code]:[Unit Cost]],10,0),0)</f>
        <v>0</v>
      </c>
      <c r="P1730" s="56"/>
      <c r="Q1730" s="58"/>
      <c r="R1730" s="58">
        <f>Table49[[#This Row],[QUANTITY]]*Table49[[#This Row],[INV Prices]]</f>
        <v>0</v>
      </c>
      <c r="S1730" s="67"/>
      <c r="V1730" s="41"/>
      <c r="W1730" s="4" t="str">
        <f>IFERROR(VLOOKUP(Table49[[#This Row],[ITEM CODE]],Table2[[Item Code]:[Category ]],6,0),"")</f>
        <v/>
      </c>
      <c r="X1730" s="1" t="str">
        <f>IFERROR(VLOOKUP(Table49[[#This Row],[ITEM CODE]],Table2[[Item Code]:[Sub Category]],7,0),"")</f>
        <v/>
      </c>
      <c r="Y1730" s="68" t="str">
        <f>Table49[[#This Row],[PO Number]]&amp;COUNTIFS($E$5:E1730,E1730)</f>
        <v>0</v>
      </c>
    </row>
    <row r="1731" spans="1:25" ht="14.7" customHeight="1" x14ac:dyDescent="0.3">
      <c r="A1731" s="1" t="str">
        <f>IF(Table49[[#This Row],[ITEM NAME]]="","",ROW()-4)</f>
        <v/>
      </c>
      <c r="B1731" s="68"/>
      <c r="C1731" s="4" t="str">
        <f>IFERROR(VLOOKUP(B1731,Table14[],3,0),"")</f>
        <v/>
      </c>
      <c r="D1731" s="4" t="str">
        <f>IFERROR(VLOOKUP(B1731,Table14[],2,0),"")</f>
        <v/>
      </c>
      <c r="E1731" s="4"/>
      <c r="H1731" s="41" t="str">
        <f>IFERROR(VLOOKUP(Table49[[#This Row],[ITEM CODE]],Table2[[Item Code]:[Master Name]],2,0),"")</f>
        <v/>
      </c>
      <c r="I1731" s="41"/>
      <c r="J1731" s="65" t="str">
        <f>IFERROR(VLOOKUP(Table49[[#This Row],[ITEM CODE]],Table2[[Item Code]:[Master Name]],3,0),"")</f>
        <v/>
      </c>
      <c r="K1731" s="1" t="str">
        <f>IFERROR(VLOOKUP(Table49[[#This Row],[ITEM CODE]],Table2[[Item Code]:[Master Name]],9,0),"")</f>
        <v/>
      </c>
      <c r="L1731" s="1" t="str">
        <f>IFERROR(VLOOKUP(Table49[[#This Row],[ITEM CODE]],Table2[[Item Code]:[Master Name]],8,0),"")</f>
        <v/>
      </c>
      <c r="M1731" s="41"/>
      <c r="N1731" s="66">
        <f>IFERROR(VLOOKUP(Table49[[#This Row],[ITEM CODE]],Table2[[#All],[Item Code]:[Unit Cost]],10,0),0)</f>
        <v>0</v>
      </c>
      <c r="O1731" s="134">
        <f>IFERROR(VLOOKUP(Table49[[#This Row],[ITEM CODE]],Table2[[#All],[Item Code]:[Unit Cost]],10,0),0)</f>
        <v>0</v>
      </c>
      <c r="P1731" s="56"/>
      <c r="Q1731" s="58"/>
      <c r="R1731" s="58">
        <f>Table49[[#This Row],[QUANTITY]]*Table49[[#This Row],[INV Prices]]</f>
        <v>0</v>
      </c>
      <c r="S1731" s="67"/>
      <c r="V1731" s="41"/>
      <c r="W1731" s="4" t="str">
        <f>IFERROR(VLOOKUP(Table49[[#This Row],[ITEM CODE]],Table2[[Item Code]:[Category ]],6,0),"")</f>
        <v/>
      </c>
      <c r="X1731" s="1" t="str">
        <f>IFERROR(VLOOKUP(Table49[[#This Row],[ITEM CODE]],Table2[[Item Code]:[Sub Category]],7,0),"")</f>
        <v/>
      </c>
      <c r="Y1731" s="68" t="str">
        <f>Table49[[#This Row],[PO Number]]&amp;COUNTIFS($E$5:E1731,E1731)</f>
        <v>0</v>
      </c>
    </row>
    <row r="1732" spans="1:25" ht="14.7" customHeight="1" x14ac:dyDescent="0.3">
      <c r="A1732" s="1" t="str">
        <f>IF(Table49[[#This Row],[ITEM NAME]]="","",ROW()-4)</f>
        <v/>
      </c>
      <c r="B1732" s="68"/>
      <c r="C1732" s="4" t="str">
        <f>IFERROR(VLOOKUP(B1732,Table14[],3,0),"")</f>
        <v/>
      </c>
      <c r="D1732" s="4" t="str">
        <f>IFERROR(VLOOKUP(B1732,Table14[],2,0),"")</f>
        <v/>
      </c>
      <c r="E1732" s="4"/>
      <c r="H1732" s="41" t="str">
        <f>IFERROR(VLOOKUP(Table49[[#This Row],[ITEM CODE]],Table2[[Item Code]:[Master Name]],2,0),"")</f>
        <v/>
      </c>
      <c r="I1732" s="41"/>
      <c r="J1732" s="65" t="str">
        <f>IFERROR(VLOOKUP(Table49[[#This Row],[ITEM CODE]],Table2[[Item Code]:[Master Name]],3,0),"")</f>
        <v/>
      </c>
      <c r="K1732" s="1" t="str">
        <f>IFERROR(VLOOKUP(Table49[[#This Row],[ITEM CODE]],Table2[[Item Code]:[Master Name]],9,0),"")</f>
        <v/>
      </c>
      <c r="L1732" s="1" t="str">
        <f>IFERROR(VLOOKUP(Table49[[#This Row],[ITEM CODE]],Table2[[Item Code]:[Master Name]],8,0),"")</f>
        <v/>
      </c>
      <c r="M1732" s="41"/>
      <c r="N1732" s="66">
        <f>IFERROR(VLOOKUP(Table49[[#This Row],[ITEM CODE]],Table2[[#All],[Item Code]:[Unit Cost]],10,0),0)</f>
        <v>0</v>
      </c>
      <c r="O1732" s="134">
        <f>IFERROR(VLOOKUP(Table49[[#This Row],[ITEM CODE]],Table2[[#All],[Item Code]:[Unit Cost]],10,0),0)</f>
        <v>0</v>
      </c>
      <c r="P1732" s="56"/>
      <c r="Q1732" s="58"/>
      <c r="R1732" s="58">
        <f>Table49[[#This Row],[QUANTITY]]*Table49[[#This Row],[INV Prices]]</f>
        <v>0</v>
      </c>
      <c r="S1732" s="67"/>
      <c r="V1732" s="41"/>
      <c r="W1732" s="4" t="str">
        <f>IFERROR(VLOOKUP(Table49[[#This Row],[ITEM CODE]],Table2[[Item Code]:[Category ]],6,0),"")</f>
        <v/>
      </c>
      <c r="X1732" s="1" t="str">
        <f>IFERROR(VLOOKUP(Table49[[#This Row],[ITEM CODE]],Table2[[Item Code]:[Sub Category]],7,0),"")</f>
        <v/>
      </c>
      <c r="Y1732" s="68" t="str">
        <f>Table49[[#This Row],[PO Number]]&amp;COUNTIFS($E$5:E1732,E1732)</f>
        <v>0</v>
      </c>
    </row>
    <row r="1733" spans="1:25" ht="14.7" customHeight="1" x14ac:dyDescent="0.3">
      <c r="A1733" s="1" t="str">
        <f>IF(Table49[[#This Row],[ITEM NAME]]="","",ROW()-4)</f>
        <v/>
      </c>
      <c r="B1733" s="68"/>
      <c r="C1733" s="4" t="str">
        <f>IFERROR(VLOOKUP(B1733,Table14[],3,0),"")</f>
        <v/>
      </c>
      <c r="D1733" s="4" t="str">
        <f>IFERROR(VLOOKUP(B1733,Table14[],2,0),"")</f>
        <v/>
      </c>
      <c r="E1733" s="4"/>
      <c r="H1733" s="41" t="str">
        <f>IFERROR(VLOOKUP(Table49[[#This Row],[ITEM CODE]],Table2[[Item Code]:[Master Name]],2,0),"")</f>
        <v/>
      </c>
      <c r="I1733" s="41"/>
      <c r="J1733" s="65" t="str">
        <f>IFERROR(VLOOKUP(Table49[[#This Row],[ITEM CODE]],Table2[[Item Code]:[Master Name]],3,0),"")</f>
        <v/>
      </c>
      <c r="K1733" s="1" t="str">
        <f>IFERROR(VLOOKUP(Table49[[#This Row],[ITEM CODE]],Table2[[Item Code]:[Master Name]],9,0),"")</f>
        <v/>
      </c>
      <c r="L1733" s="1" t="str">
        <f>IFERROR(VLOOKUP(Table49[[#This Row],[ITEM CODE]],Table2[[Item Code]:[Master Name]],8,0),"")</f>
        <v/>
      </c>
      <c r="M1733" s="41"/>
      <c r="N1733" s="66">
        <f>IFERROR(VLOOKUP(Table49[[#This Row],[ITEM CODE]],Table2[[#All],[Item Code]:[Unit Cost]],10,0),0)</f>
        <v>0</v>
      </c>
      <c r="O1733" s="134">
        <f>IFERROR(VLOOKUP(Table49[[#This Row],[ITEM CODE]],Table2[[#All],[Item Code]:[Unit Cost]],10,0),0)</f>
        <v>0</v>
      </c>
      <c r="P1733" s="56"/>
      <c r="Q1733" s="58"/>
      <c r="R1733" s="58">
        <f>Table49[[#This Row],[QUANTITY]]*Table49[[#This Row],[INV Prices]]</f>
        <v>0</v>
      </c>
      <c r="S1733" s="67"/>
      <c r="V1733" s="41"/>
      <c r="W1733" s="4" t="str">
        <f>IFERROR(VLOOKUP(Table49[[#This Row],[ITEM CODE]],Table2[[Item Code]:[Category ]],6,0),"")</f>
        <v/>
      </c>
      <c r="X1733" s="1" t="str">
        <f>IFERROR(VLOOKUP(Table49[[#This Row],[ITEM CODE]],Table2[[Item Code]:[Sub Category]],7,0),"")</f>
        <v/>
      </c>
      <c r="Y1733" s="68" t="str">
        <f>Table49[[#This Row],[PO Number]]&amp;COUNTIFS($E$5:E1733,E1733)</f>
        <v>0</v>
      </c>
    </row>
    <row r="1734" spans="1:25" ht="14.7" customHeight="1" x14ac:dyDescent="0.3">
      <c r="A1734" s="1" t="str">
        <f>IF(Table49[[#This Row],[ITEM NAME]]="","",ROW()-4)</f>
        <v/>
      </c>
      <c r="B1734" s="68"/>
      <c r="C1734" s="4" t="str">
        <f>IFERROR(VLOOKUP(B1734,Table14[],3,0),"")</f>
        <v/>
      </c>
      <c r="D1734" s="4" t="str">
        <f>IFERROR(VLOOKUP(B1734,Table14[],2,0),"")</f>
        <v/>
      </c>
      <c r="E1734" s="4"/>
      <c r="H1734" s="41" t="str">
        <f>IFERROR(VLOOKUP(Table49[[#This Row],[ITEM CODE]],Table2[[Item Code]:[Master Name]],2,0),"")</f>
        <v/>
      </c>
      <c r="I1734" s="41"/>
      <c r="J1734" s="65" t="str">
        <f>IFERROR(VLOOKUP(Table49[[#This Row],[ITEM CODE]],Table2[[Item Code]:[Master Name]],3,0),"")</f>
        <v/>
      </c>
      <c r="K1734" s="1" t="str">
        <f>IFERROR(VLOOKUP(Table49[[#This Row],[ITEM CODE]],Table2[[Item Code]:[Master Name]],9,0),"")</f>
        <v/>
      </c>
      <c r="L1734" s="1" t="str">
        <f>IFERROR(VLOOKUP(Table49[[#This Row],[ITEM CODE]],Table2[[Item Code]:[Master Name]],8,0),"")</f>
        <v/>
      </c>
      <c r="M1734" s="41"/>
      <c r="N1734" s="66">
        <f>IFERROR(VLOOKUP(Table49[[#This Row],[ITEM CODE]],Table2[[#All],[Item Code]:[Unit Cost]],10,0),0)</f>
        <v>0</v>
      </c>
      <c r="O1734" s="134">
        <f>IFERROR(VLOOKUP(Table49[[#This Row],[ITEM CODE]],Table2[[#All],[Item Code]:[Unit Cost]],10,0),0)</f>
        <v>0</v>
      </c>
      <c r="P1734" s="56"/>
      <c r="Q1734" s="58"/>
      <c r="R1734" s="58">
        <f>Table49[[#This Row],[QUANTITY]]*Table49[[#This Row],[INV Prices]]</f>
        <v>0</v>
      </c>
      <c r="S1734" s="67"/>
      <c r="V1734" s="41"/>
      <c r="W1734" s="4" t="str">
        <f>IFERROR(VLOOKUP(Table49[[#This Row],[ITEM CODE]],Table2[[Item Code]:[Category ]],6,0),"")</f>
        <v/>
      </c>
      <c r="X1734" s="1" t="str">
        <f>IFERROR(VLOOKUP(Table49[[#This Row],[ITEM CODE]],Table2[[Item Code]:[Sub Category]],7,0),"")</f>
        <v/>
      </c>
      <c r="Y1734" s="68" t="str">
        <f>Table49[[#This Row],[PO Number]]&amp;COUNTIFS($E$5:E1734,E1734)</f>
        <v>0</v>
      </c>
    </row>
    <row r="1735" spans="1:25" ht="14.7" customHeight="1" x14ac:dyDescent="0.3">
      <c r="A1735" s="1" t="str">
        <f>IF(Table49[[#This Row],[ITEM NAME]]="","",ROW()-4)</f>
        <v/>
      </c>
      <c r="B1735" s="68"/>
      <c r="C1735" s="4" t="str">
        <f>IFERROR(VLOOKUP(B1735,Table14[],3,0),"")</f>
        <v/>
      </c>
      <c r="D1735" s="4" t="str">
        <f>IFERROR(VLOOKUP(B1735,Table14[],2,0),"")</f>
        <v/>
      </c>
      <c r="E1735" s="4"/>
      <c r="H1735" s="41" t="str">
        <f>IFERROR(VLOOKUP(Table49[[#This Row],[ITEM CODE]],Table2[[Item Code]:[Master Name]],2,0),"")</f>
        <v/>
      </c>
      <c r="I1735" s="41"/>
      <c r="J1735" s="65" t="str">
        <f>IFERROR(VLOOKUP(Table49[[#This Row],[ITEM CODE]],Table2[[Item Code]:[Master Name]],3,0),"")</f>
        <v/>
      </c>
      <c r="K1735" s="1" t="str">
        <f>IFERROR(VLOOKUP(Table49[[#This Row],[ITEM CODE]],Table2[[Item Code]:[Master Name]],9,0),"")</f>
        <v/>
      </c>
      <c r="L1735" s="1" t="str">
        <f>IFERROR(VLOOKUP(Table49[[#This Row],[ITEM CODE]],Table2[[Item Code]:[Master Name]],8,0),"")</f>
        <v/>
      </c>
      <c r="M1735" s="41"/>
      <c r="N1735" s="66">
        <f>IFERROR(VLOOKUP(Table49[[#This Row],[ITEM CODE]],Table2[[#All],[Item Code]:[Unit Cost]],10,0),0)</f>
        <v>0</v>
      </c>
      <c r="O1735" s="134">
        <f>IFERROR(VLOOKUP(Table49[[#This Row],[ITEM CODE]],Table2[[#All],[Item Code]:[Unit Cost]],10,0),0)</f>
        <v>0</v>
      </c>
      <c r="P1735" s="56"/>
      <c r="Q1735" s="58"/>
      <c r="R1735" s="58">
        <f>Table49[[#This Row],[QUANTITY]]*Table49[[#This Row],[INV Prices]]</f>
        <v>0</v>
      </c>
      <c r="S1735" s="67"/>
      <c r="V1735" s="41"/>
      <c r="W1735" s="4" t="str">
        <f>IFERROR(VLOOKUP(Table49[[#This Row],[ITEM CODE]],Table2[[Item Code]:[Category ]],6,0),"")</f>
        <v/>
      </c>
      <c r="X1735" s="1" t="str">
        <f>IFERROR(VLOOKUP(Table49[[#This Row],[ITEM CODE]],Table2[[Item Code]:[Sub Category]],7,0),"")</f>
        <v/>
      </c>
      <c r="Y1735" s="68" t="str">
        <f>Table49[[#This Row],[PO Number]]&amp;COUNTIFS($E$5:E1735,E1735)</f>
        <v>0</v>
      </c>
    </row>
    <row r="1736" spans="1:25" ht="14.7" customHeight="1" x14ac:dyDescent="0.3">
      <c r="A1736" s="1" t="str">
        <f>IF(Table49[[#This Row],[ITEM NAME]]="","",ROW()-4)</f>
        <v/>
      </c>
      <c r="B1736" s="68"/>
      <c r="C1736" s="4" t="str">
        <f>IFERROR(VLOOKUP(B1736,Table14[],3,0),"")</f>
        <v/>
      </c>
      <c r="D1736" s="4" t="str">
        <f>IFERROR(VLOOKUP(B1736,Table14[],2,0),"")</f>
        <v/>
      </c>
      <c r="E1736" s="4"/>
      <c r="H1736" s="41" t="str">
        <f>IFERROR(VLOOKUP(Table49[[#This Row],[ITEM CODE]],Table2[[Item Code]:[Master Name]],2,0),"")</f>
        <v/>
      </c>
      <c r="I1736" s="41"/>
      <c r="J1736" s="65" t="str">
        <f>IFERROR(VLOOKUP(Table49[[#This Row],[ITEM CODE]],Table2[[Item Code]:[Master Name]],3,0),"")</f>
        <v/>
      </c>
      <c r="K1736" s="1" t="str">
        <f>IFERROR(VLOOKUP(Table49[[#This Row],[ITEM CODE]],Table2[[Item Code]:[Master Name]],9,0),"")</f>
        <v/>
      </c>
      <c r="L1736" s="1" t="str">
        <f>IFERROR(VLOOKUP(Table49[[#This Row],[ITEM CODE]],Table2[[Item Code]:[Master Name]],8,0),"")</f>
        <v/>
      </c>
      <c r="M1736" s="41"/>
      <c r="N1736" s="66">
        <f>IFERROR(VLOOKUP(Table49[[#This Row],[ITEM CODE]],Table2[[#All],[Item Code]:[Unit Cost]],10,0),0)</f>
        <v>0</v>
      </c>
      <c r="O1736" s="134">
        <f>IFERROR(VLOOKUP(Table49[[#This Row],[ITEM CODE]],Table2[[#All],[Item Code]:[Unit Cost]],10,0),0)</f>
        <v>0</v>
      </c>
      <c r="P1736" s="56"/>
      <c r="Q1736" s="58"/>
      <c r="R1736" s="58">
        <f>Table49[[#This Row],[QUANTITY]]*Table49[[#This Row],[INV Prices]]</f>
        <v>0</v>
      </c>
      <c r="S1736" s="67"/>
      <c r="V1736" s="41"/>
      <c r="W1736" s="4" t="str">
        <f>IFERROR(VLOOKUP(Table49[[#This Row],[ITEM CODE]],Table2[[Item Code]:[Category ]],6,0),"")</f>
        <v/>
      </c>
      <c r="X1736" s="1" t="str">
        <f>IFERROR(VLOOKUP(Table49[[#This Row],[ITEM CODE]],Table2[[Item Code]:[Sub Category]],7,0),"")</f>
        <v/>
      </c>
      <c r="Y1736" s="68" t="str">
        <f>Table49[[#This Row],[PO Number]]&amp;COUNTIFS($E$5:E1736,E1736)</f>
        <v>0</v>
      </c>
    </row>
    <row r="1737" spans="1:25" ht="14.7" customHeight="1" x14ac:dyDescent="0.3">
      <c r="A1737" s="1" t="str">
        <f>IF(Table49[[#This Row],[ITEM NAME]]="","",ROW()-4)</f>
        <v/>
      </c>
      <c r="B1737" s="68"/>
      <c r="C1737" s="4" t="str">
        <f>IFERROR(VLOOKUP(B1737,Table14[],3,0),"")</f>
        <v/>
      </c>
      <c r="D1737" s="4" t="str">
        <f>IFERROR(VLOOKUP(B1737,Table14[],2,0),"")</f>
        <v/>
      </c>
      <c r="E1737" s="4"/>
      <c r="H1737" s="41" t="str">
        <f>IFERROR(VLOOKUP(Table49[[#This Row],[ITEM CODE]],Table2[[Item Code]:[Master Name]],2,0),"")</f>
        <v/>
      </c>
      <c r="I1737" s="41"/>
      <c r="J1737" s="65" t="str">
        <f>IFERROR(VLOOKUP(Table49[[#This Row],[ITEM CODE]],Table2[[Item Code]:[Master Name]],3,0),"")</f>
        <v/>
      </c>
      <c r="K1737" s="1" t="str">
        <f>IFERROR(VLOOKUP(Table49[[#This Row],[ITEM CODE]],Table2[[Item Code]:[Master Name]],9,0),"")</f>
        <v/>
      </c>
      <c r="L1737" s="1" t="str">
        <f>IFERROR(VLOOKUP(Table49[[#This Row],[ITEM CODE]],Table2[[Item Code]:[Master Name]],8,0),"")</f>
        <v/>
      </c>
      <c r="M1737" s="41"/>
      <c r="N1737" s="66">
        <f>IFERROR(VLOOKUP(Table49[[#This Row],[ITEM CODE]],Table2[[#All],[Item Code]:[Unit Cost]],10,0),0)</f>
        <v>0</v>
      </c>
      <c r="O1737" s="134">
        <f>IFERROR(VLOOKUP(Table49[[#This Row],[ITEM CODE]],Table2[[#All],[Item Code]:[Unit Cost]],10,0),0)</f>
        <v>0</v>
      </c>
      <c r="P1737" s="56"/>
      <c r="Q1737" s="58"/>
      <c r="R1737" s="58">
        <f>Table49[[#This Row],[QUANTITY]]*Table49[[#This Row],[INV Prices]]</f>
        <v>0</v>
      </c>
      <c r="S1737" s="67"/>
      <c r="V1737" s="41"/>
      <c r="W1737" s="4" t="str">
        <f>IFERROR(VLOOKUP(Table49[[#This Row],[ITEM CODE]],Table2[[Item Code]:[Category ]],6,0),"")</f>
        <v/>
      </c>
      <c r="X1737" s="1" t="str">
        <f>IFERROR(VLOOKUP(Table49[[#This Row],[ITEM CODE]],Table2[[Item Code]:[Sub Category]],7,0),"")</f>
        <v/>
      </c>
      <c r="Y1737" s="68" t="str">
        <f>Table49[[#This Row],[PO Number]]&amp;COUNTIFS($E$5:E1737,E1737)</f>
        <v>0</v>
      </c>
    </row>
    <row r="1738" spans="1:25" ht="14.7" customHeight="1" x14ac:dyDescent="0.3">
      <c r="A1738" s="1" t="str">
        <f>IF(Table49[[#This Row],[ITEM NAME]]="","",ROW()-4)</f>
        <v/>
      </c>
      <c r="B1738" s="68"/>
      <c r="C1738" s="4" t="str">
        <f>IFERROR(VLOOKUP(B1738,Table14[],3,0),"")</f>
        <v/>
      </c>
      <c r="D1738" s="4" t="str">
        <f>IFERROR(VLOOKUP(B1738,Table14[],2,0),"")</f>
        <v/>
      </c>
      <c r="E1738" s="4"/>
      <c r="H1738" s="41" t="str">
        <f>IFERROR(VLOOKUP(Table49[[#This Row],[ITEM CODE]],Table2[[Item Code]:[Master Name]],2,0),"")</f>
        <v/>
      </c>
      <c r="I1738" s="41"/>
      <c r="J1738" s="65" t="str">
        <f>IFERROR(VLOOKUP(Table49[[#This Row],[ITEM CODE]],Table2[[Item Code]:[Master Name]],3,0),"")</f>
        <v/>
      </c>
      <c r="K1738" s="1" t="str">
        <f>IFERROR(VLOOKUP(Table49[[#This Row],[ITEM CODE]],Table2[[Item Code]:[Master Name]],9,0),"")</f>
        <v/>
      </c>
      <c r="L1738" s="1" t="str">
        <f>IFERROR(VLOOKUP(Table49[[#This Row],[ITEM CODE]],Table2[[Item Code]:[Master Name]],8,0),"")</f>
        <v/>
      </c>
      <c r="M1738" s="41"/>
      <c r="N1738" s="66">
        <f>IFERROR(VLOOKUP(Table49[[#This Row],[ITEM CODE]],Table2[[#All],[Item Code]:[Unit Cost]],10,0),0)</f>
        <v>0</v>
      </c>
      <c r="O1738" s="134">
        <f>IFERROR(VLOOKUP(Table49[[#This Row],[ITEM CODE]],Table2[[#All],[Item Code]:[Unit Cost]],10,0),0)</f>
        <v>0</v>
      </c>
      <c r="P1738" s="56"/>
      <c r="Q1738" s="58"/>
      <c r="R1738" s="58">
        <f>Table49[[#This Row],[QUANTITY]]*Table49[[#This Row],[INV Prices]]</f>
        <v>0</v>
      </c>
      <c r="S1738" s="67"/>
      <c r="V1738" s="41"/>
      <c r="W1738" s="4" t="str">
        <f>IFERROR(VLOOKUP(Table49[[#This Row],[ITEM CODE]],Table2[[Item Code]:[Category ]],6,0),"")</f>
        <v/>
      </c>
      <c r="X1738" s="1" t="str">
        <f>IFERROR(VLOOKUP(Table49[[#This Row],[ITEM CODE]],Table2[[Item Code]:[Sub Category]],7,0),"")</f>
        <v/>
      </c>
      <c r="Y1738" s="68" t="str">
        <f>Table49[[#This Row],[PO Number]]&amp;COUNTIFS($E$5:E1738,E1738)</f>
        <v>0</v>
      </c>
    </row>
    <row r="1739" spans="1:25" ht="14.7" customHeight="1" x14ac:dyDescent="0.3">
      <c r="A1739" s="1" t="str">
        <f>IF(Table49[[#This Row],[ITEM NAME]]="","",ROW()-4)</f>
        <v/>
      </c>
      <c r="B1739" s="68"/>
      <c r="C1739" s="4" t="str">
        <f>IFERROR(VLOOKUP(B1739,Table14[],3,0),"")</f>
        <v/>
      </c>
      <c r="D1739" s="4" t="str">
        <f>IFERROR(VLOOKUP(B1739,Table14[],2,0),"")</f>
        <v/>
      </c>
      <c r="E1739" s="4"/>
      <c r="H1739" s="41" t="str">
        <f>IFERROR(VLOOKUP(Table49[[#This Row],[ITEM CODE]],Table2[[Item Code]:[Master Name]],2,0),"")</f>
        <v/>
      </c>
      <c r="I1739" s="41"/>
      <c r="J1739" s="65" t="str">
        <f>IFERROR(VLOOKUP(Table49[[#This Row],[ITEM CODE]],Table2[[Item Code]:[Master Name]],3,0),"")</f>
        <v/>
      </c>
      <c r="K1739" s="1" t="str">
        <f>IFERROR(VLOOKUP(Table49[[#This Row],[ITEM CODE]],Table2[[Item Code]:[Master Name]],9,0),"")</f>
        <v/>
      </c>
      <c r="L1739" s="1" t="str">
        <f>IFERROR(VLOOKUP(Table49[[#This Row],[ITEM CODE]],Table2[[Item Code]:[Master Name]],8,0),"")</f>
        <v/>
      </c>
      <c r="M1739" s="41"/>
      <c r="N1739" s="66">
        <f>IFERROR(VLOOKUP(Table49[[#This Row],[ITEM CODE]],Table2[[#All],[Item Code]:[Unit Cost]],10,0),0)</f>
        <v>0</v>
      </c>
      <c r="O1739" s="134">
        <f>IFERROR(VLOOKUP(Table49[[#This Row],[ITEM CODE]],Table2[[#All],[Item Code]:[Unit Cost]],10,0),0)</f>
        <v>0</v>
      </c>
      <c r="P1739" s="56"/>
      <c r="Q1739" s="58"/>
      <c r="R1739" s="58">
        <f>Table49[[#This Row],[QUANTITY]]*Table49[[#This Row],[INV Prices]]</f>
        <v>0</v>
      </c>
      <c r="S1739" s="67"/>
      <c r="V1739" s="41"/>
      <c r="W1739" s="4" t="str">
        <f>IFERROR(VLOOKUP(Table49[[#This Row],[ITEM CODE]],Table2[[Item Code]:[Category ]],6,0),"")</f>
        <v/>
      </c>
      <c r="X1739" s="1" t="str">
        <f>IFERROR(VLOOKUP(Table49[[#This Row],[ITEM CODE]],Table2[[Item Code]:[Sub Category]],7,0),"")</f>
        <v/>
      </c>
      <c r="Y1739" s="68" t="str">
        <f>Table49[[#This Row],[PO Number]]&amp;COUNTIFS($E$5:E1739,E1739)</f>
        <v>0</v>
      </c>
    </row>
    <row r="1740" spans="1:25" ht="14.7" customHeight="1" x14ac:dyDescent="0.3">
      <c r="A1740" s="1" t="str">
        <f>IF(Table49[[#This Row],[ITEM NAME]]="","",ROW()-4)</f>
        <v/>
      </c>
      <c r="B1740" s="68"/>
      <c r="C1740" s="4" t="str">
        <f>IFERROR(VLOOKUP(B1740,Table14[],3,0),"")</f>
        <v/>
      </c>
      <c r="D1740" s="4" t="str">
        <f>IFERROR(VLOOKUP(B1740,Table14[],2,0),"")</f>
        <v/>
      </c>
      <c r="E1740" s="4"/>
      <c r="H1740" s="41" t="str">
        <f>IFERROR(VLOOKUP(Table49[[#This Row],[ITEM CODE]],Table2[[Item Code]:[Master Name]],2,0),"")</f>
        <v/>
      </c>
      <c r="I1740" s="41"/>
      <c r="J1740" s="65" t="str">
        <f>IFERROR(VLOOKUP(Table49[[#This Row],[ITEM CODE]],Table2[[Item Code]:[Master Name]],3,0),"")</f>
        <v/>
      </c>
      <c r="K1740" s="1" t="str">
        <f>IFERROR(VLOOKUP(Table49[[#This Row],[ITEM CODE]],Table2[[Item Code]:[Master Name]],9,0),"")</f>
        <v/>
      </c>
      <c r="L1740" s="1" t="str">
        <f>IFERROR(VLOOKUP(Table49[[#This Row],[ITEM CODE]],Table2[[Item Code]:[Master Name]],8,0),"")</f>
        <v/>
      </c>
      <c r="M1740" s="41"/>
      <c r="N1740" s="66">
        <f>IFERROR(VLOOKUP(Table49[[#This Row],[ITEM CODE]],Table2[[#All],[Item Code]:[Unit Cost]],10,0),0)</f>
        <v>0</v>
      </c>
      <c r="O1740" s="134">
        <f>IFERROR(VLOOKUP(Table49[[#This Row],[ITEM CODE]],Table2[[#All],[Item Code]:[Unit Cost]],10,0),0)</f>
        <v>0</v>
      </c>
      <c r="P1740" s="56"/>
      <c r="Q1740" s="58"/>
      <c r="R1740" s="58">
        <f>Table49[[#This Row],[QUANTITY]]*Table49[[#This Row],[INV Prices]]</f>
        <v>0</v>
      </c>
      <c r="S1740" s="67"/>
      <c r="V1740" s="41"/>
      <c r="W1740" s="4" t="str">
        <f>IFERROR(VLOOKUP(Table49[[#This Row],[ITEM CODE]],Table2[[Item Code]:[Category ]],6,0),"")</f>
        <v/>
      </c>
      <c r="X1740" s="1" t="str">
        <f>IFERROR(VLOOKUP(Table49[[#This Row],[ITEM CODE]],Table2[[Item Code]:[Sub Category]],7,0),"")</f>
        <v/>
      </c>
      <c r="Y1740" s="68" t="str">
        <f>Table49[[#This Row],[PO Number]]&amp;COUNTIFS($E$5:E1740,E1740)</f>
        <v>0</v>
      </c>
    </row>
    <row r="1741" spans="1:25" ht="14.7" customHeight="1" x14ac:dyDescent="0.3">
      <c r="A1741" s="1" t="str">
        <f>IF(Table49[[#This Row],[ITEM NAME]]="","",ROW()-4)</f>
        <v/>
      </c>
      <c r="B1741" s="68"/>
      <c r="C1741" s="4" t="str">
        <f>IFERROR(VLOOKUP(B1741,Table14[],3,0),"")</f>
        <v/>
      </c>
      <c r="D1741" s="4" t="str">
        <f>IFERROR(VLOOKUP(B1741,Table14[],2,0),"")</f>
        <v/>
      </c>
      <c r="E1741" s="4"/>
      <c r="H1741" s="41" t="str">
        <f>IFERROR(VLOOKUP(Table49[[#This Row],[ITEM CODE]],Table2[[Item Code]:[Master Name]],2,0),"")</f>
        <v/>
      </c>
      <c r="I1741" s="41"/>
      <c r="J1741" s="65" t="str">
        <f>IFERROR(VLOOKUP(Table49[[#This Row],[ITEM CODE]],Table2[[Item Code]:[Master Name]],3,0),"")</f>
        <v/>
      </c>
      <c r="K1741" s="1" t="str">
        <f>IFERROR(VLOOKUP(Table49[[#This Row],[ITEM CODE]],Table2[[Item Code]:[Master Name]],9,0),"")</f>
        <v/>
      </c>
      <c r="L1741" s="1" t="str">
        <f>IFERROR(VLOOKUP(Table49[[#This Row],[ITEM CODE]],Table2[[Item Code]:[Master Name]],8,0),"")</f>
        <v/>
      </c>
      <c r="M1741" s="41"/>
      <c r="N1741" s="66">
        <f>IFERROR(VLOOKUP(Table49[[#This Row],[ITEM CODE]],Table2[[#All],[Item Code]:[Unit Cost]],10,0),0)</f>
        <v>0</v>
      </c>
      <c r="O1741" s="134">
        <f>IFERROR(VLOOKUP(Table49[[#This Row],[ITEM CODE]],Table2[[#All],[Item Code]:[Unit Cost]],10,0),0)</f>
        <v>0</v>
      </c>
      <c r="P1741" s="56"/>
      <c r="Q1741" s="58"/>
      <c r="R1741" s="58">
        <f>Table49[[#This Row],[QUANTITY]]*Table49[[#This Row],[INV Prices]]</f>
        <v>0</v>
      </c>
      <c r="S1741" s="67"/>
      <c r="V1741" s="41"/>
      <c r="W1741" s="4" t="str">
        <f>IFERROR(VLOOKUP(Table49[[#This Row],[ITEM CODE]],Table2[[Item Code]:[Category ]],6,0),"")</f>
        <v/>
      </c>
      <c r="X1741" s="1" t="str">
        <f>IFERROR(VLOOKUP(Table49[[#This Row],[ITEM CODE]],Table2[[Item Code]:[Sub Category]],7,0),"")</f>
        <v/>
      </c>
      <c r="Y1741" s="68" t="str">
        <f>Table49[[#This Row],[PO Number]]&amp;COUNTIFS($E$5:E1741,E1741)</f>
        <v>0</v>
      </c>
    </row>
    <row r="1742" spans="1:25" ht="14.7" customHeight="1" x14ac:dyDescent="0.3">
      <c r="A1742" s="1" t="str">
        <f>IF(Table49[[#This Row],[ITEM NAME]]="","",ROW()-4)</f>
        <v/>
      </c>
      <c r="B1742" s="68"/>
      <c r="C1742" s="4" t="str">
        <f>IFERROR(VLOOKUP(B1742,Table14[],3,0),"")</f>
        <v/>
      </c>
      <c r="D1742" s="4" t="str">
        <f>IFERROR(VLOOKUP(B1742,Table14[],2,0),"")</f>
        <v/>
      </c>
      <c r="E1742" s="4"/>
      <c r="H1742" s="41" t="str">
        <f>IFERROR(VLOOKUP(Table49[[#This Row],[ITEM CODE]],Table2[[Item Code]:[Master Name]],2,0),"")</f>
        <v/>
      </c>
      <c r="I1742" s="41"/>
      <c r="J1742" s="65" t="str">
        <f>IFERROR(VLOOKUP(Table49[[#This Row],[ITEM CODE]],Table2[[Item Code]:[Master Name]],3,0),"")</f>
        <v/>
      </c>
      <c r="K1742" s="1" t="str">
        <f>IFERROR(VLOOKUP(Table49[[#This Row],[ITEM CODE]],Table2[[Item Code]:[Master Name]],9,0),"")</f>
        <v/>
      </c>
      <c r="L1742" s="1" t="str">
        <f>IFERROR(VLOOKUP(Table49[[#This Row],[ITEM CODE]],Table2[[Item Code]:[Master Name]],8,0),"")</f>
        <v/>
      </c>
      <c r="M1742" s="41"/>
      <c r="N1742" s="66">
        <f>IFERROR(VLOOKUP(Table49[[#This Row],[ITEM CODE]],Table2[[#All],[Item Code]:[Unit Cost]],10,0),0)</f>
        <v>0</v>
      </c>
      <c r="O1742" s="134">
        <f>IFERROR(VLOOKUP(Table49[[#This Row],[ITEM CODE]],Table2[[#All],[Item Code]:[Unit Cost]],10,0),0)</f>
        <v>0</v>
      </c>
      <c r="P1742" s="56"/>
      <c r="Q1742" s="58"/>
      <c r="R1742" s="58">
        <f>Table49[[#This Row],[QUANTITY]]*Table49[[#This Row],[INV Prices]]</f>
        <v>0</v>
      </c>
      <c r="S1742" s="67"/>
      <c r="V1742" s="41"/>
      <c r="W1742" s="4" t="str">
        <f>IFERROR(VLOOKUP(Table49[[#This Row],[ITEM CODE]],Table2[[Item Code]:[Category ]],6,0),"")</f>
        <v/>
      </c>
      <c r="X1742" s="1" t="str">
        <f>IFERROR(VLOOKUP(Table49[[#This Row],[ITEM CODE]],Table2[[Item Code]:[Sub Category]],7,0),"")</f>
        <v/>
      </c>
      <c r="Y1742" s="68" t="str">
        <f>Table49[[#This Row],[PO Number]]&amp;COUNTIFS($E$5:E1742,E1742)</f>
        <v>0</v>
      </c>
    </row>
    <row r="1743" spans="1:25" ht="14.7" customHeight="1" x14ac:dyDescent="0.3">
      <c r="A1743" s="1" t="str">
        <f>IF(Table49[[#This Row],[ITEM NAME]]="","",ROW()-4)</f>
        <v/>
      </c>
      <c r="B1743" s="68"/>
      <c r="C1743" s="4" t="str">
        <f>IFERROR(VLOOKUP(B1743,Table14[],3,0),"")</f>
        <v/>
      </c>
      <c r="D1743" s="4" t="str">
        <f>IFERROR(VLOOKUP(B1743,Table14[],2,0),"")</f>
        <v/>
      </c>
      <c r="E1743" s="4"/>
      <c r="H1743" s="41" t="str">
        <f>IFERROR(VLOOKUP(Table49[[#This Row],[ITEM CODE]],Table2[[Item Code]:[Master Name]],2,0),"")</f>
        <v/>
      </c>
      <c r="I1743" s="41"/>
      <c r="J1743" s="65" t="str">
        <f>IFERROR(VLOOKUP(Table49[[#This Row],[ITEM CODE]],Table2[[Item Code]:[Master Name]],3,0),"")</f>
        <v/>
      </c>
      <c r="K1743" s="1" t="str">
        <f>IFERROR(VLOOKUP(Table49[[#This Row],[ITEM CODE]],Table2[[Item Code]:[Master Name]],9,0),"")</f>
        <v/>
      </c>
      <c r="L1743" s="1" t="str">
        <f>IFERROR(VLOOKUP(Table49[[#This Row],[ITEM CODE]],Table2[[Item Code]:[Master Name]],8,0),"")</f>
        <v/>
      </c>
      <c r="M1743" s="41"/>
      <c r="N1743" s="66">
        <f>IFERROR(VLOOKUP(Table49[[#This Row],[ITEM CODE]],Table2[[#All],[Item Code]:[Unit Cost]],10,0),0)</f>
        <v>0</v>
      </c>
      <c r="O1743" s="134">
        <f>IFERROR(VLOOKUP(Table49[[#This Row],[ITEM CODE]],Table2[[#All],[Item Code]:[Unit Cost]],10,0),0)</f>
        <v>0</v>
      </c>
      <c r="P1743" s="56"/>
      <c r="Q1743" s="58"/>
      <c r="R1743" s="58">
        <f>Table49[[#This Row],[QUANTITY]]*Table49[[#This Row],[INV Prices]]</f>
        <v>0</v>
      </c>
      <c r="S1743" s="67"/>
      <c r="V1743" s="41"/>
      <c r="W1743" s="4" t="str">
        <f>IFERROR(VLOOKUP(Table49[[#This Row],[ITEM CODE]],Table2[[Item Code]:[Category ]],6,0),"")</f>
        <v/>
      </c>
      <c r="X1743" s="1" t="str">
        <f>IFERROR(VLOOKUP(Table49[[#This Row],[ITEM CODE]],Table2[[Item Code]:[Sub Category]],7,0),"")</f>
        <v/>
      </c>
      <c r="Y1743" s="68" t="str">
        <f>Table49[[#This Row],[PO Number]]&amp;COUNTIFS($E$5:E1743,E1743)</f>
        <v>0</v>
      </c>
    </row>
    <row r="1744" spans="1:25" ht="14.7" customHeight="1" x14ac:dyDescent="0.3">
      <c r="A1744" s="1" t="str">
        <f>IF(Table49[[#This Row],[ITEM NAME]]="","",ROW()-4)</f>
        <v/>
      </c>
      <c r="B1744" s="68"/>
      <c r="C1744" s="4" t="str">
        <f>IFERROR(VLOOKUP(B1744,Table14[],3,0),"")</f>
        <v/>
      </c>
      <c r="D1744" s="4" t="str">
        <f>IFERROR(VLOOKUP(B1744,Table14[],2,0),"")</f>
        <v/>
      </c>
      <c r="E1744" s="4"/>
      <c r="H1744" s="41" t="str">
        <f>IFERROR(VLOOKUP(Table49[[#This Row],[ITEM CODE]],Table2[[Item Code]:[Master Name]],2,0),"")</f>
        <v/>
      </c>
      <c r="I1744" s="41"/>
      <c r="J1744" s="65" t="str">
        <f>IFERROR(VLOOKUP(Table49[[#This Row],[ITEM CODE]],Table2[[Item Code]:[Master Name]],3,0),"")</f>
        <v/>
      </c>
      <c r="K1744" s="1" t="str">
        <f>IFERROR(VLOOKUP(Table49[[#This Row],[ITEM CODE]],Table2[[Item Code]:[Master Name]],9,0),"")</f>
        <v/>
      </c>
      <c r="L1744" s="1" t="str">
        <f>IFERROR(VLOOKUP(Table49[[#This Row],[ITEM CODE]],Table2[[Item Code]:[Master Name]],8,0),"")</f>
        <v/>
      </c>
      <c r="M1744" s="41"/>
      <c r="N1744" s="66">
        <f>IFERROR(VLOOKUP(Table49[[#This Row],[ITEM CODE]],Table2[[#All],[Item Code]:[Unit Cost]],10,0),0)</f>
        <v>0</v>
      </c>
      <c r="O1744" s="134">
        <f>IFERROR(VLOOKUP(Table49[[#This Row],[ITEM CODE]],Table2[[#All],[Item Code]:[Unit Cost]],10,0),0)</f>
        <v>0</v>
      </c>
      <c r="P1744" s="56"/>
      <c r="Q1744" s="58"/>
      <c r="R1744" s="58">
        <f>Table49[[#This Row],[QUANTITY]]*Table49[[#This Row],[INV Prices]]</f>
        <v>0</v>
      </c>
      <c r="S1744" s="67"/>
      <c r="V1744" s="41"/>
      <c r="W1744" s="4" t="str">
        <f>IFERROR(VLOOKUP(Table49[[#This Row],[ITEM CODE]],Table2[[Item Code]:[Category ]],6,0),"")</f>
        <v/>
      </c>
      <c r="X1744" s="1" t="str">
        <f>IFERROR(VLOOKUP(Table49[[#This Row],[ITEM CODE]],Table2[[Item Code]:[Sub Category]],7,0),"")</f>
        <v/>
      </c>
      <c r="Y1744" s="68" t="str">
        <f>Table49[[#This Row],[PO Number]]&amp;COUNTIFS($E$5:E1744,E1744)</f>
        <v>0</v>
      </c>
    </row>
    <row r="1745" spans="1:25" ht="14.7" customHeight="1" x14ac:dyDescent="0.3">
      <c r="A1745" s="1" t="str">
        <f>IF(Table49[[#This Row],[ITEM NAME]]="","",ROW()-4)</f>
        <v/>
      </c>
      <c r="B1745" s="68"/>
      <c r="C1745" s="4" t="str">
        <f>IFERROR(VLOOKUP(B1745,Table14[],3,0),"")</f>
        <v/>
      </c>
      <c r="D1745" s="4" t="str">
        <f>IFERROR(VLOOKUP(B1745,Table14[],2,0),"")</f>
        <v/>
      </c>
      <c r="E1745" s="4"/>
      <c r="H1745" s="41" t="str">
        <f>IFERROR(VLOOKUP(Table49[[#This Row],[ITEM CODE]],Table2[[Item Code]:[Master Name]],2,0),"")</f>
        <v/>
      </c>
      <c r="I1745" s="41"/>
      <c r="J1745" s="65" t="str">
        <f>IFERROR(VLOOKUP(Table49[[#This Row],[ITEM CODE]],Table2[[Item Code]:[Master Name]],3,0),"")</f>
        <v/>
      </c>
      <c r="K1745" s="1" t="str">
        <f>IFERROR(VLOOKUP(Table49[[#This Row],[ITEM CODE]],Table2[[Item Code]:[Master Name]],9,0),"")</f>
        <v/>
      </c>
      <c r="L1745" s="1" t="str">
        <f>IFERROR(VLOOKUP(Table49[[#This Row],[ITEM CODE]],Table2[[Item Code]:[Master Name]],8,0),"")</f>
        <v/>
      </c>
      <c r="M1745" s="41"/>
      <c r="N1745" s="66">
        <f>IFERROR(VLOOKUP(Table49[[#This Row],[ITEM CODE]],Table2[[#All],[Item Code]:[Unit Cost]],10,0),0)</f>
        <v>0</v>
      </c>
      <c r="O1745" s="134">
        <f>IFERROR(VLOOKUP(Table49[[#This Row],[ITEM CODE]],Table2[[#All],[Item Code]:[Unit Cost]],10,0),0)</f>
        <v>0</v>
      </c>
      <c r="P1745" s="56"/>
      <c r="Q1745" s="58"/>
      <c r="R1745" s="58">
        <f>Table49[[#This Row],[QUANTITY]]*Table49[[#This Row],[INV Prices]]</f>
        <v>0</v>
      </c>
      <c r="S1745" s="67"/>
      <c r="V1745" s="41"/>
      <c r="W1745" s="4" t="str">
        <f>IFERROR(VLOOKUP(Table49[[#This Row],[ITEM CODE]],Table2[[Item Code]:[Category ]],6,0),"")</f>
        <v/>
      </c>
      <c r="X1745" s="1" t="str">
        <f>IFERROR(VLOOKUP(Table49[[#This Row],[ITEM CODE]],Table2[[Item Code]:[Sub Category]],7,0),"")</f>
        <v/>
      </c>
      <c r="Y1745" s="68" t="str">
        <f>Table49[[#This Row],[PO Number]]&amp;COUNTIFS($E$5:E1745,E1745)</f>
        <v>0</v>
      </c>
    </row>
    <row r="1746" spans="1:25" ht="14.7" customHeight="1" x14ac:dyDescent="0.3">
      <c r="A1746" s="1" t="str">
        <f>IF(Table49[[#This Row],[ITEM NAME]]="","",ROW()-4)</f>
        <v/>
      </c>
      <c r="B1746" s="68"/>
      <c r="C1746" s="4" t="str">
        <f>IFERROR(VLOOKUP(B1746,Table14[],3,0),"")</f>
        <v/>
      </c>
      <c r="D1746" s="4" t="str">
        <f>IFERROR(VLOOKUP(B1746,Table14[],2,0),"")</f>
        <v/>
      </c>
      <c r="E1746" s="4"/>
      <c r="H1746" s="41" t="str">
        <f>IFERROR(VLOOKUP(Table49[[#This Row],[ITEM CODE]],Table2[[Item Code]:[Master Name]],2,0),"")</f>
        <v/>
      </c>
      <c r="I1746" s="41"/>
      <c r="J1746" s="65" t="str">
        <f>IFERROR(VLOOKUP(Table49[[#This Row],[ITEM CODE]],Table2[[Item Code]:[Master Name]],3,0),"")</f>
        <v/>
      </c>
      <c r="K1746" s="1" t="str">
        <f>IFERROR(VLOOKUP(Table49[[#This Row],[ITEM CODE]],Table2[[Item Code]:[Master Name]],9,0),"")</f>
        <v/>
      </c>
      <c r="L1746" s="1" t="str">
        <f>IFERROR(VLOOKUP(Table49[[#This Row],[ITEM CODE]],Table2[[Item Code]:[Master Name]],8,0),"")</f>
        <v/>
      </c>
      <c r="M1746" s="41"/>
      <c r="N1746" s="66">
        <f>IFERROR(VLOOKUP(Table49[[#This Row],[ITEM CODE]],Table2[[#All],[Item Code]:[Unit Cost]],10,0),0)</f>
        <v>0</v>
      </c>
      <c r="O1746" s="134">
        <f>IFERROR(VLOOKUP(Table49[[#This Row],[ITEM CODE]],Table2[[#All],[Item Code]:[Unit Cost]],10,0),0)</f>
        <v>0</v>
      </c>
      <c r="P1746" s="56"/>
      <c r="Q1746" s="58"/>
      <c r="R1746" s="58">
        <f>Table49[[#This Row],[QUANTITY]]*Table49[[#This Row],[INV Prices]]</f>
        <v>0</v>
      </c>
      <c r="S1746" s="67"/>
      <c r="V1746" s="41"/>
      <c r="W1746" s="4" t="str">
        <f>IFERROR(VLOOKUP(Table49[[#This Row],[ITEM CODE]],Table2[[Item Code]:[Category ]],6,0),"")</f>
        <v/>
      </c>
      <c r="X1746" s="1" t="str">
        <f>IFERROR(VLOOKUP(Table49[[#This Row],[ITEM CODE]],Table2[[Item Code]:[Sub Category]],7,0),"")</f>
        <v/>
      </c>
      <c r="Y1746" s="68" t="str">
        <f>Table49[[#This Row],[PO Number]]&amp;COUNTIFS($E$5:E1746,E1746)</f>
        <v>0</v>
      </c>
    </row>
    <row r="1747" spans="1:25" ht="14.7" customHeight="1" x14ac:dyDescent="0.3">
      <c r="A1747" s="1" t="str">
        <f>IF(Table49[[#This Row],[ITEM NAME]]="","",ROW()-4)</f>
        <v/>
      </c>
      <c r="B1747" s="68"/>
      <c r="C1747" s="4" t="str">
        <f>IFERROR(VLOOKUP(B1747,Table14[],3,0),"")</f>
        <v/>
      </c>
      <c r="D1747" s="4" t="str">
        <f>IFERROR(VLOOKUP(B1747,Table14[],2,0),"")</f>
        <v/>
      </c>
      <c r="E1747" s="4"/>
      <c r="H1747" s="41" t="str">
        <f>IFERROR(VLOOKUP(Table49[[#This Row],[ITEM CODE]],Table2[[Item Code]:[Master Name]],2,0),"")</f>
        <v/>
      </c>
      <c r="I1747" s="41"/>
      <c r="J1747" s="65" t="str">
        <f>IFERROR(VLOOKUP(Table49[[#This Row],[ITEM CODE]],Table2[[Item Code]:[Master Name]],3,0),"")</f>
        <v/>
      </c>
      <c r="K1747" s="1" t="str">
        <f>IFERROR(VLOOKUP(Table49[[#This Row],[ITEM CODE]],Table2[[Item Code]:[Master Name]],9,0),"")</f>
        <v/>
      </c>
      <c r="L1747" s="1" t="str">
        <f>IFERROR(VLOOKUP(Table49[[#This Row],[ITEM CODE]],Table2[[Item Code]:[Master Name]],8,0),"")</f>
        <v/>
      </c>
      <c r="M1747" s="41"/>
      <c r="N1747" s="66">
        <f>IFERROR(VLOOKUP(Table49[[#This Row],[ITEM CODE]],Table2[[#All],[Item Code]:[Unit Cost]],10,0),0)</f>
        <v>0</v>
      </c>
      <c r="O1747" s="134">
        <f>IFERROR(VLOOKUP(Table49[[#This Row],[ITEM CODE]],Table2[[#All],[Item Code]:[Unit Cost]],10,0),0)</f>
        <v>0</v>
      </c>
      <c r="P1747" s="56"/>
      <c r="Q1747" s="58"/>
      <c r="R1747" s="58">
        <f>Table49[[#This Row],[QUANTITY]]*Table49[[#This Row],[INV Prices]]</f>
        <v>0</v>
      </c>
      <c r="S1747" s="67"/>
      <c r="V1747" s="41"/>
      <c r="W1747" s="4" t="str">
        <f>IFERROR(VLOOKUP(Table49[[#This Row],[ITEM CODE]],Table2[[Item Code]:[Category ]],6,0),"")</f>
        <v/>
      </c>
      <c r="X1747" s="1" t="str">
        <f>IFERROR(VLOOKUP(Table49[[#This Row],[ITEM CODE]],Table2[[Item Code]:[Sub Category]],7,0),"")</f>
        <v/>
      </c>
      <c r="Y1747" s="68" t="str">
        <f>Table49[[#This Row],[PO Number]]&amp;COUNTIFS($E$5:E1747,E1747)</f>
        <v>0</v>
      </c>
    </row>
    <row r="1748" spans="1:25" ht="14.7" customHeight="1" x14ac:dyDescent="0.3">
      <c r="A1748" s="1" t="str">
        <f>IF(Table49[[#This Row],[ITEM NAME]]="","",ROW()-4)</f>
        <v/>
      </c>
      <c r="B1748" s="68"/>
      <c r="C1748" s="4" t="str">
        <f>IFERROR(VLOOKUP(B1748,Table14[],3,0),"")</f>
        <v/>
      </c>
      <c r="D1748" s="4" t="str">
        <f>IFERROR(VLOOKUP(B1748,Table14[],2,0),"")</f>
        <v/>
      </c>
      <c r="E1748" s="4"/>
      <c r="H1748" s="41" t="str">
        <f>IFERROR(VLOOKUP(Table49[[#This Row],[ITEM CODE]],Table2[[Item Code]:[Master Name]],2,0),"")</f>
        <v/>
      </c>
      <c r="I1748" s="41"/>
      <c r="J1748" s="65" t="str">
        <f>IFERROR(VLOOKUP(Table49[[#This Row],[ITEM CODE]],Table2[[Item Code]:[Master Name]],3,0),"")</f>
        <v/>
      </c>
      <c r="K1748" s="1" t="str">
        <f>IFERROR(VLOOKUP(Table49[[#This Row],[ITEM CODE]],Table2[[Item Code]:[Master Name]],9,0),"")</f>
        <v/>
      </c>
      <c r="L1748" s="1" t="str">
        <f>IFERROR(VLOOKUP(Table49[[#This Row],[ITEM CODE]],Table2[[Item Code]:[Master Name]],8,0),"")</f>
        <v/>
      </c>
      <c r="M1748" s="41"/>
      <c r="N1748" s="66">
        <f>IFERROR(VLOOKUP(Table49[[#This Row],[ITEM CODE]],Table2[[#All],[Item Code]:[Unit Cost]],10,0),0)</f>
        <v>0</v>
      </c>
      <c r="O1748" s="134">
        <f>IFERROR(VLOOKUP(Table49[[#This Row],[ITEM CODE]],Table2[[#All],[Item Code]:[Unit Cost]],10,0),0)</f>
        <v>0</v>
      </c>
      <c r="P1748" s="56"/>
      <c r="Q1748" s="58"/>
      <c r="R1748" s="58">
        <f>Table49[[#This Row],[QUANTITY]]*Table49[[#This Row],[INV Prices]]</f>
        <v>0</v>
      </c>
      <c r="S1748" s="67"/>
      <c r="V1748" s="41"/>
      <c r="W1748" s="4" t="str">
        <f>IFERROR(VLOOKUP(Table49[[#This Row],[ITEM CODE]],Table2[[Item Code]:[Category ]],6,0),"")</f>
        <v/>
      </c>
      <c r="X1748" s="1" t="str">
        <f>IFERROR(VLOOKUP(Table49[[#This Row],[ITEM CODE]],Table2[[Item Code]:[Sub Category]],7,0),"")</f>
        <v/>
      </c>
      <c r="Y1748" s="68" t="str">
        <f>Table49[[#This Row],[PO Number]]&amp;COUNTIFS($E$5:E1748,E1748)</f>
        <v>0</v>
      </c>
    </row>
    <row r="1749" spans="1:25" ht="14.7" customHeight="1" x14ac:dyDescent="0.3">
      <c r="A1749" s="1" t="str">
        <f>IF(Table49[[#This Row],[ITEM NAME]]="","",ROW()-4)</f>
        <v/>
      </c>
      <c r="B1749" s="68"/>
      <c r="C1749" s="4" t="str">
        <f>IFERROR(VLOOKUP(B1749,Table14[],3,0),"")</f>
        <v/>
      </c>
      <c r="D1749" s="4" t="str">
        <f>IFERROR(VLOOKUP(B1749,Table14[],2,0),"")</f>
        <v/>
      </c>
      <c r="E1749" s="4"/>
      <c r="H1749" s="41" t="str">
        <f>IFERROR(VLOOKUP(Table49[[#This Row],[ITEM CODE]],Table2[[Item Code]:[Master Name]],2,0),"")</f>
        <v/>
      </c>
      <c r="I1749" s="41"/>
      <c r="J1749" s="65" t="str">
        <f>IFERROR(VLOOKUP(Table49[[#This Row],[ITEM CODE]],Table2[[Item Code]:[Master Name]],3,0),"")</f>
        <v/>
      </c>
      <c r="K1749" s="1" t="str">
        <f>IFERROR(VLOOKUP(Table49[[#This Row],[ITEM CODE]],Table2[[Item Code]:[Master Name]],9,0),"")</f>
        <v/>
      </c>
      <c r="L1749" s="1" t="str">
        <f>IFERROR(VLOOKUP(Table49[[#This Row],[ITEM CODE]],Table2[[Item Code]:[Master Name]],8,0),"")</f>
        <v/>
      </c>
      <c r="M1749" s="41"/>
      <c r="N1749" s="66">
        <f>IFERROR(VLOOKUP(Table49[[#This Row],[ITEM CODE]],Table2[[#All],[Item Code]:[Unit Cost]],10,0),0)</f>
        <v>0</v>
      </c>
      <c r="O1749" s="134">
        <f>IFERROR(VLOOKUP(Table49[[#This Row],[ITEM CODE]],Table2[[#All],[Item Code]:[Unit Cost]],10,0),0)</f>
        <v>0</v>
      </c>
      <c r="P1749" s="56"/>
      <c r="Q1749" s="58"/>
      <c r="R1749" s="58">
        <f>Table49[[#This Row],[QUANTITY]]*Table49[[#This Row],[INV Prices]]</f>
        <v>0</v>
      </c>
      <c r="S1749" s="67"/>
      <c r="V1749" s="41"/>
      <c r="W1749" s="4" t="str">
        <f>IFERROR(VLOOKUP(Table49[[#This Row],[ITEM CODE]],Table2[[Item Code]:[Category ]],6,0),"")</f>
        <v/>
      </c>
      <c r="X1749" s="1" t="str">
        <f>IFERROR(VLOOKUP(Table49[[#This Row],[ITEM CODE]],Table2[[Item Code]:[Sub Category]],7,0),"")</f>
        <v/>
      </c>
      <c r="Y1749" s="68" t="str">
        <f>Table49[[#This Row],[PO Number]]&amp;COUNTIFS($E$5:E1749,E1749)</f>
        <v>0</v>
      </c>
    </row>
    <row r="1750" spans="1:25" ht="14.7" customHeight="1" x14ac:dyDescent="0.3">
      <c r="A1750" s="1" t="str">
        <f>IF(Table49[[#This Row],[ITEM NAME]]="","",ROW()-4)</f>
        <v/>
      </c>
      <c r="B1750" s="68"/>
      <c r="C1750" s="4" t="str">
        <f>IFERROR(VLOOKUP(B1750,Table14[],3,0),"")</f>
        <v/>
      </c>
      <c r="D1750" s="4" t="str">
        <f>IFERROR(VLOOKUP(B1750,Table14[],2,0),"")</f>
        <v/>
      </c>
      <c r="E1750" s="4"/>
      <c r="H1750" s="41" t="str">
        <f>IFERROR(VLOOKUP(Table49[[#This Row],[ITEM CODE]],Table2[[Item Code]:[Master Name]],2,0),"")</f>
        <v/>
      </c>
      <c r="I1750" s="41"/>
      <c r="J1750" s="65" t="str">
        <f>IFERROR(VLOOKUP(Table49[[#This Row],[ITEM CODE]],Table2[[Item Code]:[Master Name]],3,0),"")</f>
        <v/>
      </c>
      <c r="K1750" s="1" t="str">
        <f>IFERROR(VLOOKUP(Table49[[#This Row],[ITEM CODE]],Table2[[Item Code]:[Master Name]],9,0),"")</f>
        <v/>
      </c>
      <c r="L1750" s="1" t="str">
        <f>IFERROR(VLOOKUP(Table49[[#This Row],[ITEM CODE]],Table2[[Item Code]:[Master Name]],8,0),"")</f>
        <v/>
      </c>
      <c r="M1750" s="41"/>
      <c r="N1750" s="66">
        <f>IFERROR(VLOOKUP(Table49[[#This Row],[ITEM CODE]],Table2[[#All],[Item Code]:[Unit Cost]],10,0),0)</f>
        <v>0</v>
      </c>
      <c r="O1750" s="134">
        <f>IFERROR(VLOOKUP(Table49[[#This Row],[ITEM CODE]],Table2[[#All],[Item Code]:[Unit Cost]],10,0),0)</f>
        <v>0</v>
      </c>
      <c r="P1750" s="56"/>
      <c r="Q1750" s="58"/>
      <c r="R1750" s="58">
        <f>Table49[[#This Row],[QUANTITY]]*Table49[[#This Row],[INV Prices]]</f>
        <v>0</v>
      </c>
      <c r="S1750" s="67"/>
      <c r="V1750" s="41"/>
      <c r="W1750" s="4" t="str">
        <f>IFERROR(VLOOKUP(Table49[[#This Row],[ITEM CODE]],Table2[[Item Code]:[Category ]],6,0),"")</f>
        <v/>
      </c>
      <c r="X1750" s="1" t="str">
        <f>IFERROR(VLOOKUP(Table49[[#This Row],[ITEM CODE]],Table2[[Item Code]:[Sub Category]],7,0),"")</f>
        <v/>
      </c>
      <c r="Y1750" s="68" t="str">
        <f>Table49[[#This Row],[PO Number]]&amp;COUNTIFS($E$5:E1750,E1750)</f>
        <v>0</v>
      </c>
    </row>
    <row r="1751" spans="1:25" ht="14.7" customHeight="1" x14ac:dyDescent="0.3">
      <c r="A1751" s="1" t="str">
        <f>IF(Table49[[#This Row],[ITEM NAME]]="","",ROW()-4)</f>
        <v/>
      </c>
      <c r="B1751" s="68"/>
      <c r="C1751" s="4" t="str">
        <f>IFERROR(VLOOKUP(B1751,Table14[],3,0),"")</f>
        <v/>
      </c>
      <c r="D1751" s="4" t="str">
        <f>IFERROR(VLOOKUP(B1751,Table14[],2,0),"")</f>
        <v/>
      </c>
      <c r="E1751" s="4"/>
      <c r="H1751" s="41" t="str">
        <f>IFERROR(VLOOKUP(Table49[[#This Row],[ITEM CODE]],Table2[[Item Code]:[Master Name]],2,0),"")</f>
        <v/>
      </c>
      <c r="I1751" s="41"/>
      <c r="J1751" s="65" t="str">
        <f>IFERROR(VLOOKUP(Table49[[#This Row],[ITEM CODE]],Table2[[Item Code]:[Master Name]],3,0),"")</f>
        <v/>
      </c>
      <c r="K1751" s="1" t="str">
        <f>IFERROR(VLOOKUP(Table49[[#This Row],[ITEM CODE]],Table2[[Item Code]:[Master Name]],9,0),"")</f>
        <v/>
      </c>
      <c r="L1751" s="1" t="str">
        <f>IFERROR(VLOOKUP(Table49[[#This Row],[ITEM CODE]],Table2[[Item Code]:[Master Name]],8,0),"")</f>
        <v/>
      </c>
      <c r="M1751" s="41"/>
      <c r="N1751" s="66">
        <f>IFERROR(VLOOKUP(Table49[[#This Row],[ITEM CODE]],Table2[[#All],[Item Code]:[Unit Cost]],10,0),0)</f>
        <v>0</v>
      </c>
      <c r="O1751" s="134">
        <f>IFERROR(VLOOKUP(Table49[[#This Row],[ITEM CODE]],Table2[[#All],[Item Code]:[Unit Cost]],10,0),0)</f>
        <v>0</v>
      </c>
      <c r="P1751" s="56"/>
      <c r="Q1751" s="58"/>
      <c r="R1751" s="58">
        <f>Table49[[#This Row],[QUANTITY]]*Table49[[#This Row],[INV Prices]]</f>
        <v>0</v>
      </c>
      <c r="S1751" s="67"/>
      <c r="V1751" s="41"/>
      <c r="W1751" s="4" t="str">
        <f>IFERROR(VLOOKUP(Table49[[#This Row],[ITEM CODE]],Table2[[Item Code]:[Category ]],6,0),"")</f>
        <v/>
      </c>
      <c r="X1751" s="1" t="str">
        <f>IFERROR(VLOOKUP(Table49[[#This Row],[ITEM CODE]],Table2[[Item Code]:[Sub Category]],7,0),"")</f>
        <v/>
      </c>
      <c r="Y1751" s="68" t="str">
        <f>Table49[[#This Row],[PO Number]]&amp;COUNTIFS($E$5:E1751,E1751)</f>
        <v>0</v>
      </c>
    </row>
    <row r="1752" spans="1:25" ht="14.7" customHeight="1" x14ac:dyDescent="0.3">
      <c r="A1752" s="1" t="str">
        <f>IF(Table49[[#This Row],[ITEM NAME]]="","",ROW()-4)</f>
        <v/>
      </c>
      <c r="B1752" s="68"/>
      <c r="C1752" s="4" t="str">
        <f>IFERROR(VLOOKUP(B1752,Table14[],3,0),"")</f>
        <v/>
      </c>
      <c r="D1752" s="4" t="str">
        <f>IFERROR(VLOOKUP(B1752,Table14[],2,0),"")</f>
        <v/>
      </c>
      <c r="E1752" s="4"/>
      <c r="H1752" s="41" t="str">
        <f>IFERROR(VLOOKUP(Table49[[#This Row],[ITEM CODE]],Table2[[Item Code]:[Master Name]],2,0),"")</f>
        <v/>
      </c>
      <c r="I1752" s="41"/>
      <c r="J1752" s="65" t="str">
        <f>IFERROR(VLOOKUP(Table49[[#This Row],[ITEM CODE]],Table2[[Item Code]:[Master Name]],3,0),"")</f>
        <v/>
      </c>
      <c r="K1752" s="1" t="str">
        <f>IFERROR(VLOOKUP(Table49[[#This Row],[ITEM CODE]],Table2[[Item Code]:[Master Name]],9,0),"")</f>
        <v/>
      </c>
      <c r="L1752" s="1" t="str">
        <f>IFERROR(VLOOKUP(Table49[[#This Row],[ITEM CODE]],Table2[[Item Code]:[Master Name]],8,0),"")</f>
        <v/>
      </c>
      <c r="M1752" s="41"/>
      <c r="N1752" s="66">
        <f>IFERROR(VLOOKUP(Table49[[#This Row],[ITEM CODE]],Table2[[#All],[Item Code]:[Unit Cost]],10,0),0)</f>
        <v>0</v>
      </c>
      <c r="O1752" s="134">
        <f>IFERROR(VLOOKUP(Table49[[#This Row],[ITEM CODE]],Table2[[#All],[Item Code]:[Unit Cost]],10,0),0)</f>
        <v>0</v>
      </c>
      <c r="P1752" s="56"/>
      <c r="Q1752" s="58"/>
      <c r="R1752" s="58">
        <f>Table49[[#This Row],[QUANTITY]]*Table49[[#This Row],[INV Prices]]</f>
        <v>0</v>
      </c>
      <c r="S1752" s="67"/>
      <c r="V1752" s="41"/>
      <c r="W1752" s="4" t="str">
        <f>IFERROR(VLOOKUP(Table49[[#This Row],[ITEM CODE]],Table2[[Item Code]:[Category ]],6,0),"")</f>
        <v/>
      </c>
      <c r="X1752" s="1" t="str">
        <f>IFERROR(VLOOKUP(Table49[[#This Row],[ITEM CODE]],Table2[[Item Code]:[Sub Category]],7,0),"")</f>
        <v/>
      </c>
      <c r="Y1752" s="68" t="str">
        <f>Table49[[#This Row],[PO Number]]&amp;COUNTIFS($E$5:E1752,E1752)</f>
        <v>0</v>
      </c>
    </row>
    <row r="1753" spans="1:25" ht="14.7" customHeight="1" x14ac:dyDescent="0.3">
      <c r="A1753" s="1" t="str">
        <f>IF(Table49[[#This Row],[ITEM NAME]]="","",ROW()-4)</f>
        <v/>
      </c>
      <c r="B1753" s="68"/>
      <c r="C1753" s="4" t="str">
        <f>IFERROR(VLOOKUP(B1753,Table14[],3,0),"")</f>
        <v/>
      </c>
      <c r="D1753" s="4" t="str">
        <f>IFERROR(VLOOKUP(B1753,Table14[],2,0),"")</f>
        <v/>
      </c>
      <c r="E1753" s="4"/>
      <c r="H1753" s="41" t="str">
        <f>IFERROR(VLOOKUP(Table49[[#This Row],[ITEM CODE]],Table2[[Item Code]:[Master Name]],2,0),"")</f>
        <v/>
      </c>
      <c r="I1753" s="41"/>
      <c r="J1753" s="65" t="str">
        <f>IFERROR(VLOOKUP(Table49[[#This Row],[ITEM CODE]],Table2[[Item Code]:[Master Name]],3,0),"")</f>
        <v/>
      </c>
      <c r="K1753" s="1" t="str">
        <f>IFERROR(VLOOKUP(Table49[[#This Row],[ITEM CODE]],Table2[[Item Code]:[Master Name]],9,0),"")</f>
        <v/>
      </c>
      <c r="L1753" s="1" t="str">
        <f>IFERROR(VLOOKUP(Table49[[#This Row],[ITEM CODE]],Table2[[Item Code]:[Master Name]],8,0),"")</f>
        <v/>
      </c>
      <c r="M1753" s="41"/>
      <c r="N1753" s="66">
        <f>IFERROR(VLOOKUP(Table49[[#This Row],[ITEM CODE]],Table2[[#All],[Item Code]:[Unit Cost]],10,0),0)</f>
        <v>0</v>
      </c>
      <c r="O1753" s="134">
        <f>IFERROR(VLOOKUP(Table49[[#This Row],[ITEM CODE]],Table2[[#All],[Item Code]:[Unit Cost]],10,0),0)</f>
        <v>0</v>
      </c>
      <c r="P1753" s="56"/>
      <c r="Q1753" s="58"/>
      <c r="R1753" s="58">
        <f>Table49[[#This Row],[QUANTITY]]*Table49[[#This Row],[INV Prices]]</f>
        <v>0</v>
      </c>
      <c r="S1753" s="67"/>
      <c r="V1753" s="41"/>
      <c r="W1753" s="4" t="str">
        <f>IFERROR(VLOOKUP(Table49[[#This Row],[ITEM CODE]],Table2[[Item Code]:[Category ]],6,0),"")</f>
        <v/>
      </c>
      <c r="X1753" s="1" t="str">
        <f>IFERROR(VLOOKUP(Table49[[#This Row],[ITEM CODE]],Table2[[Item Code]:[Sub Category]],7,0),"")</f>
        <v/>
      </c>
      <c r="Y1753" s="68" t="str">
        <f>Table49[[#This Row],[PO Number]]&amp;COUNTIFS($E$5:E1753,E1753)</f>
        <v>0</v>
      </c>
    </row>
    <row r="1754" spans="1:25" ht="14.7" customHeight="1" x14ac:dyDescent="0.3">
      <c r="A1754" s="1" t="str">
        <f>IF(Table49[[#This Row],[ITEM NAME]]="","",ROW()-4)</f>
        <v/>
      </c>
      <c r="B1754" s="68"/>
      <c r="C1754" s="4" t="str">
        <f>IFERROR(VLOOKUP(B1754,Table14[],3,0),"")</f>
        <v/>
      </c>
      <c r="D1754" s="4" t="str">
        <f>IFERROR(VLOOKUP(B1754,Table14[],2,0),"")</f>
        <v/>
      </c>
      <c r="E1754" s="4"/>
      <c r="H1754" s="41" t="str">
        <f>IFERROR(VLOOKUP(Table49[[#This Row],[ITEM CODE]],Table2[[Item Code]:[Master Name]],2,0),"")</f>
        <v/>
      </c>
      <c r="I1754" s="41"/>
      <c r="J1754" s="65" t="str">
        <f>IFERROR(VLOOKUP(Table49[[#This Row],[ITEM CODE]],Table2[[Item Code]:[Master Name]],3,0),"")</f>
        <v/>
      </c>
      <c r="K1754" s="1" t="str">
        <f>IFERROR(VLOOKUP(Table49[[#This Row],[ITEM CODE]],Table2[[Item Code]:[Master Name]],9,0),"")</f>
        <v/>
      </c>
      <c r="L1754" s="1" t="str">
        <f>IFERROR(VLOOKUP(Table49[[#This Row],[ITEM CODE]],Table2[[Item Code]:[Master Name]],8,0),"")</f>
        <v/>
      </c>
      <c r="M1754" s="41"/>
      <c r="N1754" s="66">
        <f>IFERROR(VLOOKUP(Table49[[#This Row],[ITEM CODE]],Table2[[#All],[Item Code]:[Unit Cost]],10,0),0)</f>
        <v>0</v>
      </c>
      <c r="O1754" s="134">
        <f>IFERROR(VLOOKUP(Table49[[#This Row],[ITEM CODE]],Table2[[#All],[Item Code]:[Unit Cost]],10,0),0)</f>
        <v>0</v>
      </c>
      <c r="P1754" s="56"/>
      <c r="Q1754" s="58"/>
      <c r="R1754" s="58">
        <f>Table49[[#This Row],[QUANTITY]]*Table49[[#This Row],[INV Prices]]</f>
        <v>0</v>
      </c>
      <c r="S1754" s="67"/>
      <c r="V1754" s="41"/>
      <c r="W1754" s="4" t="str">
        <f>IFERROR(VLOOKUP(Table49[[#This Row],[ITEM CODE]],Table2[[Item Code]:[Category ]],6,0),"")</f>
        <v/>
      </c>
      <c r="X1754" s="1" t="str">
        <f>IFERROR(VLOOKUP(Table49[[#This Row],[ITEM CODE]],Table2[[Item Code]:[Sub Category]],7,0),"")</f>
        <v/>
      </c>
      <c r="Y1754" s="68" t="str">
        <f>Table49[[#This Row],[PO Number]]&amp;COUNTIFS($E$5:E1754,E1754)</f>
        <v>0</v>
      </c>
    </row>
    <row r="1755" spans="1:25" ht="14.7" customHeight="1" x14ac:dyDescent="0.3">
      <c r="A1755" s="1" t="str">
        <f>IF(Table49[[#This Row],[ITEM NAME]]="","",ROW()-4)</f>
        <v/>
      </c>
      <c r="B1755" s="68"/>
      <c r="C1755" s="4" t="str">
        <f>IFERROR(VLOOKUP(B1755,Table14[],3,0),"")</f>
        <v/>
      </c>
      <c r="D1755" s="4" t="str">
        <f>IFERROR(VLOOKUP(B1755,Table14[],2,0),"")</f>
        <v/>
      </c>
      <c r="E1755" s="4"/>
      <c r="H1755" s="41" t="str">
        <f>IFERROR(VLOOKUP(Table49[[#This Row],[ITEM CODE]],Table2[[Item Code]:[Master Name]],2,0),"")</f>
        <v/>
      </c>
      <c r="I1755" s="41"/>
      <c r="J1755" s="65" t="str">
        <f>IFERROR(VLOOKUP(Table49[[#This Row],[ITEM CODE]],Table2[[Item Code]:[Master Name]],3,0),"")</f>
        <v/>
      </c>
      <c r="K1755" s="1" t="str">
        <f>IFERROR(VLOOKUP(Table49[[#This Row],[ITEM CODE]],Table2[[Item Code]:[Master Name]],9,0),"")</f>
        <v/>
      </c>
      <c r="L1755" s="1" t="str">
        <f>IFERROR(VLOOKUP(Table49[[#This Row],[ITEM CODE]],Table2[[Item Code]:[Master Name]],8,0),"")</f>
        <v/>
      </c>
      <c r="M1755" s="41"/>
      <c r="N1755" s="66">
        <f>IFERROR(VLOOKUP(Table49[[#This Row],[ITEM CODE]],Table2[[#All],[Item Code]:[Unit Cost]],10,0),0)</f>
        <v>0</v>
      </c>
      <c r="O1755" s="134">
        <f>IFERROR(VLOOKUP(Table49[[#This Row],[ITEM CODE]],Table2[[#All],[Item Code]:[Unit Cost]],10,0),0)</f>
        <v>0</v>
      </c>
      <c r="P1755" s="56"/>
      <c r="Q1755" s="58"/>
      <c r="R1755" s="58">
        <f>Table49[[#This Row],[QUANTITY]]*Table49[[#This Row],[INV Prices]]</f>
        <v>0</v>
      </c>
      <c r="S1755" s="67"/>
      <c r="V1755" s="41"/>
      <c r="W1755" s="4" t="str">
        <f>IFERROR(VLOOKUP(Table49[[#This Row],[ITEM CODE]],Table2[[Item Code]:[Category ]],6,0),"")</f>
        <v/>
      </c>
      <c r="X1755" s="1" t="str">
        <f>IFERROR(VLOOKUP(Table49[[#This Row],[ITEM CODE]],Table2[[Item Code]:[Sub Category]],7,0),"")</f>
        <v/>
      </c>
      <c r="Y1755" s="68" t="str">
        <f>Table49[[#This Row],[PO Number]]&amp;COUNTIFS($E$5:E1755,E1755)</f>
        <v>0</v>
      </c>
    </row>
    <row r="1756" spans="1:25" ht="14.7" customHeight="1" x14ac:dyDescent="0.3">
      <c r="A1756" s="1" t="str">
        <f>IF(Table49[[#This Row],[ITEM NAME]]="","",ROW()-4)</f>
        <v/>
      </c>
      <c r="B1756" s="68"/>
      <c r="C1756" s="4" t="str">
        <f>IFERROR(VLOOKUP(B1756,Table14[],3,0),"")</f>
        <v/>
      </c>
      <c r="D1756" s="4" t="str">
        <f>IFERROR(VLOOKUP(B1756,Table14[],2,0),"")</f>
        <v/>
      </c>
      <c r="E1756" s="4"/>
      <c r="H1756" s="41" t="str">
        <f>IFERROR(VLOOKUP(Table49[[#This Row],[ITEM CODE]],Table2[[Item Code]:[Master Name]],2,0),"")</f>
        <v/>
      </c>
      <c r="I1756" s="41"/>
      <c r="J1756" s="65" t="str">
        <f>IFERROR(VLOOKUP(Table49[[#This Row],[ITEM CODE]],Table2[[Item Code]:[Master Name]],3,0),"")</f>
        <v/>
      </c>
      <c r="K1756" s="1" t="str">
        <f>IFERROR(VLOOKUP(Table49[[#This Row],[ITEM CODE]],Table2[[Item Code]:[Master Name]],9,0),"")</f>
        <v/>
      </c>
      <c r="L1756" s="1" t="str">
        <f>IFERROR(VLOOKUP(Table49[[#This Row],[ITEM CODE]],Table2[[Item Code]:[Master Name]],8,0),"")</f>
        <v/>
      </c>
      <c r="M1756" s="41"/>
      <c r="N1756" s="66">
        <f>IFERROR(VLOOKUP(Table49[[#This Row],[ITEM CODE]],Table2[[#All],[Item Code]:[Unit Cost]],10,0),0)</f>
        <v>0</v>
      </c>
      <c r="O1756" s="134">
        <f>IFERROR(VLOOKUP(Table49[[#This Row],[ITEM CODE]],Table2[[#All],[Item Code]:[Unit Cost]],10,0),0)</f>
        <v>0</v>
      </c>
      <c r="P1756" s="56"/>
      <c r="Q1756" s="58"/>
      <c r="R1756" s="58">
        <f>Table49[[#This Row],[QUANTITY]]*Table49[[#This Row],[INV Prices]]</f>
        <v>0</v>
      </c>
      <c r="S1756" s="67"/>
      <c r="V1756" s="41"/>
      <c r="W1756" s="4" t="str">
        <f>IFERROR(VLOOKUP(Table49[[#This Row],[ITEM CODE]],Table2[[Item Code]:[Category ]],6,0),"")</f>
        <v/>
      </c>
      <c r="X1756" s="1" t="str">
        <f>IFERROR(VLOOKUP(Table49[[#This Row],[ITEM CODE]],Table2[[Item Code]:[Sub Category]],7,0),"")</f>
        <v/>
      </c>
      <c r="Y1756" s="68" t="str">
        <f>Table49[[#This Row],[PO Number]]&amp;COUNTIFS($E$5:E1756,E1756)</f>
        <v>0</v>
      </c>
    </row>
    <row r="1757" spans="1:25" ht="14.7" customHeight="1" x14ac:dyDescent="0.3">
      <c r="A1757" s="1" t="str">
        <f>IF(Table49[[#This Row],[ITEM NAME]]="","",ROW()-4)</f>
        <v/>
      </c>
      <c r="B1757" s="68"/>
      <c r="C1757" s="4" t="str">
        <f>IFERROR(VLOOKUP(B1757,Table14[],3,0),"")</f>
        <v/>
      </c>
      <c r="D1757" s="4" t="str">
        <f>IFERROR(VLOOKUP(B1757,Table14[],2,0),"")</f>
        <v/>
      </c>
      <c r="E1757" s="4"/>
      <c r="H1757" s="41" t="str">
        <f>IFERROR(VLOOKUP(Table49[[#This Row],[ITEM CODE]],Table2[[Item Code]:[Master Name]],2,0),"")</f>
        <v/>
      </c>
      <c r="I1757" s="41"/>
      <c r="J1757" s="65" t="str">
        <f>IFERROR(VLOOKUP(Table49[[#This Row],[ITEM CODE]],Table2[[Item Code]:[Master Name]],3,0),"")</f>
        <v/>
      </c>
      <c r="K1757" s="1" t="str">
        <f>IFERROR(VLOOKUP(Table49[[#This Row],[ITEM CODE]],Table2[[Item Code]:[Master Name]],9,0),"")</f>
        <v/>
      </c>
      <c r="L1757" s="1" t="str">
        <f>IFERROR(VLOOKUP(Table49[[#This Row],[ITEM CODE]],Table2[[Item Code]:[Master Name]],8,0),"")</f>
        <v/>
      </c>
      <c r="M1757" s="41"/>
      <c r="N1757" s="66">
        <f>IFERROR(VLOOKUP(Table49[[#This Row],[ITEM CODE]],Table2[[#All],[Item Code]:[Unit Cost]],10,0),0)</f>
        <v>0</v>
      </c>
      <c r="O1757" s="134">
        <f>IFERROR(VLOOKUP(Table49[[#This Row],[ITEM CODE]],Table2[[#All],[Item Code]:[Unit Cost]],10,0),0)</f>
        <v>0</v>
      </c>
      <c r="P1757" s="56"/>
      <c r="Q1757" s="58"/>
      <c r="R1757" s="58">
        <f>Table49[[#This Row],[QUANTITY]]*Table49[[#This Row],[INV Prices]]</f>
        <v>0</v>
      </c>
      <c r="S1757" s="67"/>
      <c r="V1757" s="41"/>
      <c r="W1757" s="4" t="str">
        <f>IFERROR(VLOOKUP(Table49[[#This Row],[ITEM CODE]],Table2[[Item Code]:[Category ]],6,0),"")</f>
        <v/>
      </c>
      <c r="X1757" s="1" t="str">
        <f>IFERROR(VLOOKUP(Table49[[#This Row],[ITEM CODE]],Table2[[Item Code]:[Sub Category]],7,0),"")</f>
        <v/>
      </c>
      <c r="Y1757" s="68" t="str">
        <f>Table49[[#This Row],[PO Number]]&amp;COUNTIFS($E$5:E1757,E1757)</f>
        <v>0</v>
      </c>
    </row>
    <row r="1758" spans="1:25" ht="14.7" customHeight="1" x14ac:dyDescent="0.3">
      <c r="A1758" s="1" t="str">
        <f>IF(Table49[[#This Row],[ITEM NAME]]="","",ROW()-4)</f>
        <v/>
      </c>
      <c r="B1758" s="68"/>
      <c r="C1758" s="4" t="str">
        <f>IFERROR(VLOOKUP(B1758,Table14[],3,0),"")</f>
        <v/>
      </c>
      <c r="D1758" s="4" t="str">
        <f>IFERROR(VLOOKUP(B1758,Table14[],2,0),"")</f>
        <v/>
      </c>
      <c r="E1758" s="4"/>
      <c r="H1758" s="41" t="str">
        <f>IFERROR(VLOOKUP(Table49[[#This Row],[ITEM CODE]],Table2[[Item Code]:[Master Name]],2,0),"")</f>
        <v/>
      </c>
      <c r="I1758" s="41"/>
      <c r="J1758" s="65" t="str">
        <f>IFERROR(VLOOKUP(Table49[[#This Row],[ITEM CODE]],Table2[[Item Code]:[Master Name]],3,0),"")</f>
        <v/>
      </c>
      <c r="K1758" s="1" t="str">
        <f>IFERROR(VLOOKUP(Table49[[#This Row],[ITEM CODE]],Table2[[Item Code]:[Master Name]],9,0),"")</f>
        <v/>
      </c>
      <c r="L1758" s="1" t="str">
        <f>IFERROR(VLOOKUP(Table49[[#This Row],[ITEM CODE]],Table2[[Item Code]:[Master Name]],8,0),"")</f>
        <v/>
      </c>
      <c r="M1758" s="41"/>
      <c r="N1758" s="66">
        <f>IFERROR(VLOOKUP(Table49[[#This Row],[ITEM CODE]],Table2[[#All],[Item Code]:[Unit Cost]],10,0),0)</f>
        <v>0</v>
      </c>
      <c r="O1758" s="134">
        <f>IFERROR(VLOOKUP(Table49[[#This Row],[ITEM CODE]],Table2[[#All],[Item Code]:[Unit Cost]],10,0),0)</f>
        <v>0</v>
      </c>
      <c r="P1758" s="56"/>
      <c r="Q1758" s="58"/>
      <c r="R1758" s="58">
        <f>Table49[[#This Row],[QUANTITY]]*Table49[[#This Row],[INV Prices]]</f>
        <v>0</v>
      </c>
      <c r="S1758" s="67"/>
      <c r="V1758" s="41"/>
      <c r="W1758" s="4" t="str">
        <f>IFERROR(VLOOKUP(Table49[[#This Row],[ITEM CODE]],Table2[[Item Code]:[Category ]],6,0),"")</f>
        <v/>
      </c>
      <c r="X1758" s="1" t="str">
        <f>IFERROR(VLOOKUP(Table49[[#This Row],[ITEM CODE]],Table2[[Item Code]:[Sub Category]],7,0),"")</f>
        <v/>
      </c>
      <c r="Y1758" s="68" t="str">
        <f>Table49[[#This Row],[PO Number]]&amp;COUNTIFS($E$5:E1758,E1758)</f>
        <v>0</v>
      </c>
    </row>
    <row r="1759" spans="1:25" ht="14.7" customHeight="1" x14ac:dyDescent="0.3">
      <c r="A1759" s="1" t="str">
        <f>IF(Table49[[#This Row],[ITEM NAME]]="","",ROW()-4)</f>
        <v/>
      </c>
      <c r="B1759" s="68"/>
      <c r="C1759" s="4" t="str">
        <f>IFERROR(VLOOKUP(B1759,Table14[],3,0),"")</f>
        <v/>
      </c>
      <c r="D1759" s="4" t="str">
        <f>IFERROR(VLOOKUP(B1759,Table14[],2,0),"")</f>
        <v/>
      </c>
      <c r="E1759" s="4"/>
      <c r="H1759" s="41" t="str">
        <f>IFERROR(VLOOKUP(Table49[[#This Row],[ITEM CODE]],Table2[[Item Code]:[Master Name]],2,0),"")</f>
        <v/>
      </c>
      <c r="I1759" s="41"/>
      <c r="J1759" s="65" t="str">
        <f>IFERROR(VLOOKUP(Table49[[#This Row],[ITEM CODE]],Table2[[Item Code]:[Master Name]],3,0),"")</f>
        <v/>
      </c>
      <c r="K1759" s="1" t="str">
        <f>IFERROR(VLOOKUP(Table49[[#This Row],[ITEM CODE]],Table2[[Item Code]:[Master Name]],9,0),"")</f>
        <v/>
      </c>
      <c r="L1759" s="1" t="str">
        <f>IFERROR(VLOOKUP(Table49[[#This Row],[ITEM CODE]],Table2[[Item Code]:[Master Name]],8,0),"")</f>
        <v/>
      </c>
      <c r="M1759" s="41"/>
      <c r="N1759" s="66">
        <f>IFERROR(VLOOKUP(Table49[[#This Row],[ITEM CODE]],Table2[[#All],[Item Code]:[Unit Cost]],10,0),0)</f>
        <v>0</v>
      </c>
      <c r="O1759" s="134">
        <f>IFERROR(VLOOKUP(Table49[[#This Row],[ITEM CODE]],Table2[[#All],[Item Code]:[Unit Cost]],10,0),0)</f>
        <v>0</v>
      </c>
      <c r="P1759" s="56"/>
      <c r="Q1759" s="58"/>
      <c r="R1759" s="58">
        <f>Table49[[#This Row],[QUANTITY]]*Table49[[#This Row],[INV Prices]]</f>
        <v>0</v>
      </c>
      <c r="S1759" s="67"/>
      <c r="V1759" s="41"/>
      <c r="W1759" s="4" t="str">
        <f>IFERROR(VLOOKUP(Table49[[#This Row],[ITEM CODE]],Table2[[Item Code]:[Category ]],6,0),"")</f>
        <v/>
      </c>
      <c r="X1759" s="1" t="str">
        <f>IFERROR(VLOOKUP(Table49[[#This Row],[ITEM CODE]],Table2[[Item Code]:[Sub Category]],7,0),"")</f>
        <v/>
      </c>
      <c r="Y1759" s="68" t="str">
        <f>Table49[[#This Row],[PO Number]]&amp;COUNTIFS($E$5:E1759,E1759)</f>
        <v>0</v>
      </c>
    </row>
    <row r="1760" spans="1:25" ht="14.7" customHeight="1" x14ac:dyDescent="0.3">
      <c r="A1760" s="1" t="str">
        <f>IF(Table49[[#This Row],[ITEM NAME]]="","",ROW()-4)</f>
        <v/>
      </c>
      <c r="B1760" s="68"/>
      <c r="C1760" s="4" t="str">
        <f>IFERROR(VLOOKUP(B1760,Table14[],3,0),"")</f>
        <v/>
      </c>
      <c r="D1760" s="4" t="str">
        <f>IFERROR(VLOOKUP(B1760,Table14[],2,0),"")</f>
        <v/>
      </c>
      <c r="E1760" s="4"/>
      <c r="H1760" s="41" t="str">
        <f>IFERROR(VLOOKUP(Table49[[#This Row],[ITEM CODE]],Table2[[Item Code]:[Master Name]],2,0),"")</f>
        <v/>
      </c>
      <c r="I1760" s="41"/>
      <c r="J1760" s="65" t="str">
        <f>IFERROR(VLOOKUP(Table49[[#This Row],[ITEM CODE]],Table2[[Item Code]:[Master Name]],3,0),"")</f>
        <v/>
      </c>
      <c r="K1760" s="1" t="str">
        <f>IFERROR(VLOOKUP(Table49[[#This Row],[ITEM CODE]],Table2[[Item Code]:[Master Name]],9,0),"")</f>
        <v/>
      </c>
      <c r="L1760" s="1" t="str">
        <f>IFERROR(VLOOKUP(Table49[[#This Row],[ITEM CODE]],Table2[[Item Code]:[Master Name]],8,0),"")</f>
        <v/>
      </c>
      <c r="M1760" s="41"/>
      <c r="N1760" s="66">
        <f>IFERROR(VLOOKUP(Table49[[#This Row],[ITEM CODE]],Table2[[#All],[Item Code]:[Unit Cost]],10,0),0)</f>
        <v>0</v>
      </c>
      <c r="O1760" s="134">
        <f>IFERROR(VLOOKUP(Table49[[#This Row],[ITEM CODE]],Table2[[#All],[Item Code]:[Unit Cost]],10,0),0)</f>
        <v>0</v>
      </c>
      <c r="P1760" s="56"/>
      <c r="Q1760" s="58"/>
      <c r="R1760" s="58">
        <f>Table49[[#This Row],[QUANTITY]]*Table49[[#This Row],[INV Prices]]</f>
        <v>0</v>
      </c>
      <c r="S1760" s="67"/>
      <c r="V1760" s="41"/>
      <c r="W1760" s="4" t="str">
        <f>IFERROR(VLOOKUP(Table49[[#This Row],[ITEM CODE]],Table2[[Item Code]:[Category ]],6,0),"")</f>
        <v/>
      </c>
      <c r="X1760" s="1" t="str">
        <f>IFERROR(VLOOKUP(Table49[[#This Row],[ITEM CODE]],Table2[[Item Code]:[Sub Category]],7,0),"")</f>
        <v/>
      </c>
      <c r="Y1760" s="68" t="str">
        <f>Table49[[#This Row],[PO Number]]&amp;COUNTIFS($E$5:E1760,E1760)</f>
        <v>0</v>
      </c>
    </row>
    <row r="1761" spans="1:25" ht="14.7" customHeight="1" x14ac:dyDescent="0.3">
      <c r="A1761" s="1" t="str">
        <f>IF(Table49[[#This Row],[ITEM NAME]]="","",ROW()-4)</f>
        <v/>
      </c>
      <c r="B1761" s="68"/>
      <c r="C1761" s="4" t="str">
        <f>IFERROR(VLOOKUP(B1761,Table14[],3,0),"")</f>
        <v/>
      </c>
      <c r="D1761" s="4" t="str">
        <f>IFERROR(VLOOKUP(B1761,Table14[],2,0),"")</f>
        <v/>
      </c>
      <c r="E1761" s="4"/>
      <c r="H1761" s="41" t="str">
        <f>IFERROR(VLOOKUP(Table49[[#This Row],[ITEM CODE]],Table2[[Item Code]:[Master Name]],2,0),"")</f>
        <v/>
      </c>
      <c r="I1761" s="41"/>
      <c r="J1761" s="65" t="str">
        <f>IFERROR(VLOOKUP(Table49[[#This Row],[ITEM CODE]],Table2[[Item Code]:[Master Name]],3,0),"")</f>
        <v/>
      </c>
      <c r="K1761" s="1" t="str">
        <f>IFERROR(VLOOKUP(Table49[[#This Row],[ITEM CODE]],Table2[[Item Code]:[Master Name]],9,0),"")</f>
        <v/>
      </c>
      <c r="L1761" s="1" t="str">
        <f>IFERROR(VLOOKUP(Table49[[#This Row],[ITEM CODE]],Table2[[Item Code]:[Master Name]],8,0),"")</f>
        <v/>
      </c>
      <c r="M1761" s="41"/>
      <c r="N1761" s="66">
        <f>IFERROR(VLOOKUP(Table49[[#This Row],[ITEM CODE]],Table2[[#All],[Item Code]:[Unit Cost]],10,0),0)</f>
        <v>0</v>
      </c>
      <c r="O1761" s="134">
        <f>IFERROR(VLOOKUP(Table49[[#This Row],[ITEM CODE]],Table2[[#All],[Item Code]:[Unit Cost]],10,0),0)</f>
        <v>0</v>
      </c>
      <c r="P1761" s="56"/>
      <c r="Q1761" s="58"/>
      <c r="R1761" s="58">
        <f>Table49[[#This Row],[QUANTITY]]*Table49[[#This Row],[INV Prices]]</f>
        <v>0</v>
      </c>
      <c r="S1761" s="67"/>
      <c r="V1761" s="41"/>
      <c r="W1761" s="4" t="str">
        <f>IFERROR(VLOOKUP(Table49[[#This Row],[ITEM CODE]],Table2[[Item Code]:[Category ]],6,0),"")</f>
        <v/>
      </c>
      <c r="X1761" s="1" t="str">
        <f>IFERROR(VLOOKUP(Table49[[#This Row],[ITEM CODE]],Table2[[Item Code]:[Sub Category]],7,0),"")</f>
        <v/>
      </c>
      <c r="Y1761" s="68" t="str">
        <f>Table49[[#This Row],[PO Number]]&amp;COUNTIFS($E$5:E1761,E1761)</f>
        <v>0</v>
      </c>
    </row>
    <row r="1762" spans="1:25" ht="14.7" customHeight="1" x14ac:dyDescent="0.3">
      <c r="A1762" s="1" t="str">
        <f>IF(Table49[[#This Row],[ITEM NAME]]="","",ROW()-4)</f>
        <v/>
      </c>
      <c r="B1762" s="68"/>
      <c r="C1762" s="4" t="str">
        <f>IFERROR(VLOOKUP(B1762,Table14[],3,0),"")</f>
        <v/>
      </c>
      <c r="D1762" s="4" t="str">
        <f>IFERROR(VLOOKUP(B1762,Table14[],2,0),"")</f>
        <v/>
      </c>
      <c r="E1762" s="4"/>
      <c r="H1762" s="41" t="str">
        <f>IFERROR(VLOOKUP(Table49[[#This Row],[ITEM CODE]],Table2[[Item Code]:[Master Name]],2,0),"")</f>
        <v/>
      </c>
      <c r="I1762" s="41"/>
      <c r="J1762" s="65" t="str">
        <f>IFERROR(VLOOKUP(Table49[[#This Row],[ITEM CODE]],Table2[[Item Code]:[Master Name]],3,0),"")</f>
        <v/>
      </c>
      <c r="K1762" s="1" t="str">
        <f>IFERROR(VLOOKUP(Table49[[#This Row],[ITEM CODE]],Table2[[Item Code]:[Master Name]],9,0),"")</f>
        <v/>
      </c>
      <c r="L1762" s="1" t="str">
        <f>IFERROR(VLOOKUP(Table49[[#This Row],[ITEM CODE]],Table2[[Item Code]:[Master Name]],8,0),"")</f>
        <v/>
      </c>
      <c r="M1762" s="41"/>
      <c r="N1762" s="66">
        <f>IFERROR(VLOOKUP(Table49[[#This Row],[ITEM CODE]],Table2[[#All],[Item Code]:[Unit Cost]],10,0),0)</f>
        <v>0</v>
      </c>
      <c r="O1762" s="134">
        <f>IFERROR(VLOOKUP(Table49[[#This Row],[ITEM CODE]],Table2[[#All],[Item Code]:[Unit Cost]],10,0),0)</f>
        <v>0</v>
      </c>
      <c r="P1762" s="56"/>
      <c r="Q1762" s="58"/>
      <c r="R1762" s="58">
        <f>Table49[[#This Row],[QUANTITY]]*Table49[[#This Row],[INV Prices]]</f>
        <v>0</v>
      </c>
      <c r="S1762" s="67"/>
      <c r="V1762" s="41"/>
      <c r="W1762" s="4" t="str">
        <f>IFERROR(VLOOKUP(Table49[[#This Row],[ITEM CODE]],Table2[[Item Code]:[Category ]],6,0),"")</f>
        <v/>
      </c>
      <c r="X1762" s="1" t="str">
        <f>IFERROR(VLOOKUP(Table49[[#This Row],[ITEM CODE]],Table2[[Item Code]:[Sub Category]],7,0),"")</f>
        <v/>
      </c>
      <c r="Y1762" s="68" t="str">
        <f>Table49[[#This Row],[PO Number]]&amp;COUNTIFS($E$5:E1762,E1762)</f>
        <v>0</v>
      </c>
    </row>
    <row r="1763" spans="1:25" ht="14.7" customHeight="1" x14ac:dyDescent="0.3">
      <c r="A1763" s="1" t="str">
        <f>IF(Table49[[#This Row],[ITEM NAME]]="","",ROW()-4)</f>
        <v/>
      </c>
      <c r="B1763" s="68"/>
      <c r="C1763" s="4" t="str">
        <f>IFERROR(VLOOKUP(B1763,Table14[],3,0),"")</f>
        <v/>
      </c>
      <c r="D1763" s="4" t="str">
        <f>IFERROR(VLOOKUP(B1763,Table14[],2,0),"")</f>
        <v/>
      </c>
      <c r="E1763" s="4"/>
      <c r="H1763" s="41" t="str">
        <f>IFERROR(VLOOKUP(Table49[[#This Row],[ITEM CODE]],Table2[[Item Code]:[Master Name]],2,0),"")</f>
        <v/>
      </c>
      <c r="I1763" s="41"/>
      <c r="J1763" s="65" t="str">
        <f>IFERROR(VLOOKUP(Table49[[#This Row],[ITEM CODE]],Table2[[Item Code]:[Master Name]],3,0),"")</f>
        <v/>
      </c>
      <c r="K1763" s="1" t="str">
        <f>IFERROR(VLOOKUP(Table49[[#This Row],[ITEM CODE]],Table2[[Item Code]:[Master Name]],9,0),"")</f>
        <v/>
      </c>
      <c r="L1763" s="1" t="str">
        <f>IFERROR(VLOOKUP(Table49[[#This Row],[ITEM CODE]],Table2[[Item Code]:[Master Name]],8,0),"")</f>
        <v/>
      </c>
      <c r="M1763" s="41"/>
      <c r="N1763" s="66">
        <f>IFERROR(VLOOKUP(Table49[[#This Row],[ITEM CODE]],Table2[[#All],[Item Code]:[Unit Cost]],10,0),0)</f>
        <v>0</v>
      </c>
      <c r="O1763" s="134">
        <f>IFERROR(VLOOKUP(Table49[[#This Row],[ITEM CODE]],Table2[[#All],[Item Code]:[Unit Cost]],10,0),0)</f>
        <v>0</v>
      </c>
      <c r="P1763" s="56"/>
      <c r="Q1763" s="58"/>
      <c r="R1763" s="58">
        <f>Table49[[#This Row],[QUANTITY]]*Table49[[#This Row],[INV Prices]]</f>
        <v>0</v>
      </c>
      <c r="S1763" s="67"/>
      <c r="V1763" s="41"/>
      <c r="W1763" s="4" t="str">
        <f>IFERROR(VLOOKUP(Table49[[#This Row],[ITEM CODE]],Table2[[Item Code]:[Category ]],6,0),"")</f>
        <v/>
      </c>
      <c r="X1763" s="1" t="str">
        <f>IFERROR(VLOOKUP(Table49[[#This Row],[ITEM CODE]],Table2[[Item Code]:[Sub Category]],7,0),"")</f>
        <v/>
      </c>
      <c r="Y1763" s="68" t="str">
        <f>Table49[[#This Row],[PO Number]]&amp;COUNTIFS($E$5:E1763,E1763)</f>
        <v>0</v>
      </c>
    </row>
    <row r="1764" spans="1:25" ht="14.7" customHeight="1" x14ac:dyDescent="0.3">
      <c r="A1764" s="1" t="str">
        <f>IF(Table49[[#This Row],[ITEM NAME]]="","",ROW()-4)</f>
        <v/>
      </c>
      <c r="B1764" s="68"/>
      <c r="C1764" s="4" t="str">
        <f>IFERROR(VLOOKUP(B1764,Table14[],3,0),"")</f>
        <v/>
      </c>
      <c r="D1764" s="4" t="str">
        <f>IFERROR(VLOOKUP(B1764,Table14[],2,0),"")</f>
        <v/>
      </c>
      <c r="E1764" s="4"/>
      <c r="H1764" s="41" t="str">
        <f>IFERROR(VLOOKUP(Table49[[#This Row],[ITEM CODE]],Table2[[Item Code]:[Master Name]],2,0),"")</f>
        <v/>
      </c>
      <c r="I1764" s="41"/>
      <c r="J1764" s="65" t="str">
        <f>IFERROR(VLOOKUP(Table49[[#This Row],[ITEM CODE]],Table2[[Item Code]:[Master Name]],3,0),"")</f>
        <v/>
      </c>
      <c r="K1764" s="1" t="str">
        <f>IFERROR(VLOOKUP(Table49[[#This Row],[ITEM CODE]],Table2[[Item Code]:[Master Name]],9,0),"")</f>
        <v/>
      </c>
      <c r="L1764" s="1" t="str">
        <f>IFERROR(VLOOKUP(Table49[[#This Row],[ITEM CODE]],Table2[[Item Code]:[Master Name]],8,0),"")</f>
        <v/>
      </c>
      <c r="M1764" s="41"/>
      <c r="N1764" s="66">
        <f>IFERROR(VLOOKUP(Table49[[#This Row],[ITEM CODE]],Table2[[#All],[Item Code]:[Unit Cost]],10,0),0)</f>
        <v>0</v>
      </c>
      <c r="O1764" s="134">
        <f>IFERROR(VLOOKUP(Table49[[#This Row],[ITEM CODE]],Table2[[#All],[Item Code]:[Unit Cost]],10,0),0)</f>
        <v>0</v>
      </c>
      <c r="P1764" s="56"/>
      <c r="Q1764" s="58"/>
      <c r="R1764" s="58">
        <f>Table49[[#This Row],[QUANTITY]]*Table49[[#This Row],[INV Prices]]</f>
        <v>0</v>
      </c>
      <c r="S1764" s="67"/>
      <c r="V1764" s="41"/>
      <c r="W1764" s="4" t="str">
        <f>IFERROR(VLOOKUP(Table49[[#This Row],[ITEM CODE]],Table2[[Item Code]:[Category ]],6,0),"")</f>
        <v/>
      </c>
      <c r="X1764" s="1" t="str">
        <f>IFERROR(VLOOKUP(Table49[[#This Row],[ITEM CODE]],Table2[[Item Code]:[Sub Category]],7,0),"")</f>
        <v/>
      </c>
      <c r="Y1764" s="68" t="str">
        <f>Table49[[#This Row],[PO Number]]&amp;COUNTIFS($E$5:E1764,E1764)</f>
        <v>0</v>
      </c>
    </row>
    <row r="1765" spans="1:25" ht="14.7" customHeight="1" x14ac:dyDescent="0.3">
      <c r="A1765" s="1" t="str">
        <f>IF(Table49[[#This Row],[ITEM NAME]]="","",ROW()-4)</f>
        <v/>
      </c>
      <c r="B1765" s="68"/>
      <c r="C1765" s="4" t="str">
        <f>IFERROR(VLOOKUP(B1765,Table14[],3,0),"")</f>
        <v/>
      </c>
      <c r="D1765" s="4" t="str">
        <f>IFERROR(VLOOKUP(B1765,Table14[],2,0),"")</f>
        <v/>
      </c>
      <c r="E1765" s="4"/>
      <c r="H1765" s="41" t="str">
        <f>IFERROR(VLOOKUP(Table49[[#This Row],[ITEM CODE]],Table2[[Item Code]:[Master Name]],2,0),"")</f>
        <v/>
      </c>
      <c r="I1765" s="41"/>
      <c r="J1765" s="65" t="str">
        <f>IFERROR(VLOOKUP(Table49[[#This Row],[ITEM CODE]],Table2[[Item Code]:[Master Name]],3,0),"")</f>
        <v/>
      </c>
      <c r="K1765" s="1" t="str">
        <f>IFERROR(VLOOKUP(Table49[[#This Row],[ITEM CODE]],Table2[[Item Code]:[Master Name]],9,0),"")</f>
        <v/>
      </c>
      <c r="L1765" s="1" t="str">
        <f>IFERROR(VLOOKUP(Table49[[#This Row],[ITEM CODE]],Table2[[Item Code]:[Master Name]],8,0),"")</f>
        <v/>
      </c>
      <c r="M1765" s="41"/>
      <c r="N1765" s="66">
        <f>IFERROR(VLOOKUP(Table49[[#This Row],[ITEM CODE]],Table2[[#All],[Item Code]:[Unit Cost]],10,0),0)</f>
        <v>0</v>
      </c>
      <c r="O1765" s="134">
        <f>IFERROR(VLOOKUP(Table49[[#This Row],[ITEM CODE]],Table2[[#All],[Item Code]:[Unit Cost]],10,0),0)</f>
        <v>0</v>
      </c>
      <c r="P1765" s="56"/>
      <c r="Q1765" s="58"/>
      <c r="R1765" s="58">
        <f>Table49[[#This Row],[QUANTITY]]*Table49[[#This Row],[INV Prices]]</f>
        <v>0</v>
      </c>
      <c r="S1765" s="67"/>
      <c r="V1765" s="41"/>
      <c r="W1765" s="4" t="str">
        <f>IFERROR(VLOOKUP(Table49[[#This Row],[ITEM CODE]],Table2[[Item Code]:[Category ]],6,0),"")</f>
        <v/>
      </c>
      <c r="X1765" s="1" t="str">
        <f>IFERROR(VLOOKUP(Table49[[#This Row],[ITEM CODE]],Table2[[Item Code]:[Sub Category]],7,0),"")</f>
        <v/>
      </c>
      <c r="Y1765" s="68" t="str">
        <f>Table49[[#This Row],[PO Number]]&amp;COUNTIFS($E$5:E1765,E1765)</f>
        <v>0</v>
      </c>
    </row>
    <row r="1766" spans="1:25" ht="14.7" customHeight="1" x14ac:dyDescent="0.3">
      <c r="A1766" s="1" t="str">
        <f>IF(Table49[[#This Row],[ITEM NAME]]="","",ROW()-4)</f>
        <v/>
      </c>
      <c r="B1766" s="68"/>
      <c r="C1766" s="4" t="str">
        <f>IFERROR(VLOOKUP(B1766,Table14[],3,0),"")</f>
        <v/>
      </c>
      <c r="D1766" s="4" t="str">
        <f>IFERROR(VLOOKUP(B1766,Table14[],2,0),"")</f>
        <v/>
      </c>
      <c r="E1766" s="4"/>
      <c r="H1766" s="41" t="str">
        <f>IFERROR(VLOOKUP(Table49[[#This Row],[ITEM CODE]],Table2[[Item Code]:[Master Name]],2,0),"")</f>
        <v/>
      </c>
      <c r="I1766" s="41"/>
      <c r="J1766" s="65" t="str">
        <f>IFERROR(VLOOKUP(Table49[[#This Row],[ITEM CODE]],Table2[[Item Code]:[Master Name]],3,0),"")</f>
        <v/>
      </c>
      <c r="K1766" s="1" t="str">
        <f>IFERROR(VLOOKUP(Table49[[#This Row],[ITEM CODE]],Table2[[Item Code]:[Master Name]],9,0),"")</f>
        <v/>
      </c>
      <c r="L1766" s="1" t="str">
        <f>IFERROR(VLOOKUP(Table49[[#This Row],[ITEM CODE]],Table2[[Item Code]:[Master Name]],8,0),"")</f>
        <v/>
      </c>
      <c r="M1766" s="41"/>
      <c r="N1766" s="66">
        <f>IFERROR(VLOOKUP(Table49[[#This Row],[ITEM CODE]],Table2[[#All],[Item Code]:[Unit Cost]],10,0),0)</f>
        <v>0</v>
      </c>
      <c r="O1766" s="134">
        <f>IFERROR(VLOOKUP(Table49[[#This Row],[ITEM CODE]],Table2[[#All],[Item Code]:[Unit Cost]],10,0),0)</f>
        <v>0</v>
      </c>
      <c r="P1766" s="56"/>
      <c r="Q1766" s="58"/>
      <c r="R1766" s="58">
        <f>Table49[[#This Row],[QUANTITY]]*Table49[[#This Row],[INV Prices]]</f>
        <v>0</v>
      </c>
      <c r="S1766" s="67"/>
      <c r="V1766" s="41"/>
      <c r="W1766" s="4" t="str">
        <f>IFERROR(VLOOKUP(Table49[[#This Row],[ITEM CODE]],Table2[[Item Code]:[Category ]],6,0),"")</f>
        <v/>
      </c>
      <c r="X1766" s="1" t="str">
        <f>IFERROR(VLOOKUP(Table49[[#This Row],[ITEM CODE]],Table2[[Item Code]:[Sub Category]],7,0),"")</f>
        <v/>
      </c>
      <c r="Y1766" s="68" t="str">
        <f>Table49[[#This Row],[PO Number]]&amp;COUNTIFS($E$5:E1766,E1766)</f>
        <v>0</v>
      </c>
    </row>
    <row r="1767" spans="1:25" ht="14.7" customHeight="1" x14ac:dyDescent="0.3">
      <c r="A1767" s="1" t="str">
        <f>IF(Table49[[#This Row],[ITEM NAME]]="","",ROW()-4)</f>
        <v/>
      </c>
      <c r="B1767" s="68"/>
      <c r="C1767" s="4" t="str">
        <f>IFERROR(VLOOKUP(B1767,Table14[],3,0),"")</f>
        <v/>
      </c>
      <c r="D1767" s="4" t="str">
        <f>IFERROR(VLOOKUP(B1767,Table14[],2,0),"")</f>
        <v/>
      </c>
      <c r="E1767" s="4"/>
      <c r="H1767" s="41" t="str">
        <f>IFERROR(VLOOKUP(Table49[[#This Row],[ITEM CODE]],Table2[[Item Code]:[Master Name]],2,0),"")</f>
        <v/>
      </c>
      <c r="I1767" s="41"/>
      <c r="J1767" s="65" t="str">
        <f>IFERROR(VLOOKUP(Table49[[#This Row],[ITEM CODE]],Table2[[Item Code]:[Master Name]],3,0),"")</f>
        <v/>
      </c>
      <c r="K1767" s="1" t="str">
        <f>IFERROR(VLOOKUP(Table49[[#This Row],[ITEM CODE]],Table2[[Item Code]:[Master Name]],9,0),"")</f>
        <v/>
      </c>
      <c r="L1767" s="1" t="str">
        <f>IFERROR(VLOOKUP(Table49[[#This Row],[ITEM CODE]],Table2[[Item Code]:[Master Name]],8,0),"")</f>
        <v/>
      </c>
      <c r="M1767" s="41"/>
      <c r="N1767" s="66">
        <f>IFERROR(VLOOKUP(Table49[[#This Row],[ITEM CODE]],Table2[[#All],[Item Code]:[Unit Cost]],10,0),0)</f>
        <v>0</v>
      </c>
      <c r="O1767" s="134">
        <f>IFERROR(VLOOKUP(Table49[[#This Row],[ITEM CODE]],Table2[[#All],[Item Code]:[Unit Cost]],10,0),0)</f>
        <v>0</v>
      </c>
      <c r="P1767" s="56"/>
      <c r="Q1767" s="58"/>
      <c r="R1767" s="58">
        <f>Table49[[#This Row],[QUANTITY]]*Table49[[#This Row],[INV Prices]]</f>
        <v>0</v>
      </c>
      <c r="S1767" s="67"/>
      <c r="V1767" s="41"/>
      <c r="W1767" s="4" t="str">
        <f>IFERROR(VLOOKUP(Table49[[#This Row],[ITEM CODE]],Table2[[Item Code]:[Category ]],6,0),"")</f>
        <v/>
      </c>
      <c r="X1767" s="1" t="str">
        <f>IFERROR(VLOOKUP(Table49[[#This Row],[ITEM CODE]],Table2[[Item Code]:[Sub Category]],7,0),"")</f>
        <v/>
      </c>
      <c r="Y1767" s="68" t="str">
        <f>Table49[[#This Row],[PO Number]]&amp;COUNTIFS($E$5:E1767,E1767)</f>
        <v>0</v>
      </c>
    </row>
    <row r="1768" spans="1:25" ht="14.7" customHeight="1" x14ac:dyDescent="0.3">
      <c r="A1768" s="1" t="str">
        <f>IF(Table49[[#This Row],[ITEM NAME]]="","",ROW()-4)</f>
        <v/>
      </c>
      <c r="B1768" s="68"/>
      <c r="C1768" s="4" t="str">
        <f>IFERROR(VLOOKUP(B1768,Table14[],3,0),"")</f>
        <v/>
      </c>
      <c r="D1768" s="4" t="str">
        <f>IFERROR(VLOOKUP(B1768,Table14[],2,0),"")</f>
        <v/>
      </c>
      <c r="E1768" s="4"/>
      <c r="H1768" s="41" t="str">
        <f>IFERROR(VLOOKUP(Table49[[#This Row],[ITEM CODE]],Table2[[Item Code]:[Master Name]],2,0),"")</f>
        <v/>
      </c>
      <c r="I1768" s="41"/>
      <c r="J1768" s="65" t="str">
        <f>IFERROR(VLOOKUP(Table49[[#This Row],[ITEM CODE]],Table2[[Item Code]:[Master Name]],3,0),"")</f>
        <v/>
      </c>
      <c r="K1768" s="1" t="str">
        <f>IFERROR(VLOOKUP(Table49[[#This Row],[ITEM CODE]],Table2[[Item Code]:[Master Name]],9,0),"")</f>
        <v/>
      </c>
      <c r="L1768" s="1" t="str">
        <f>IFERROR(VLOOKUP(Table49[[#This Row],[ITEM CODE]],Table2[[Item Code]:[Master Name]],8,0),"")</f>
        <v/>
      </c>
      <c r="M1768" s="41"/>
      <c r="N1768" s="66">
        <f>IFERROR(VLOOKUP(Table49[[#This Row],[ITEM CODE]],Table2[[#All],[Item Code]:[Unit Cost]],10,0),0)</f>
        <v>0</v>
      </c>
      <c r="O1768" s="134">
        <f>IFERROR(VLOOKUP(Table49[[#This Row],[ITEM CODE]],Table2[[#All],[Item Code]:[Unit Cost]],10,0),0)</f>
        <v>0</v>
      </c>
      <c r="P1768" s="56"/>
      <c r="Q1768" s="58"/>
      <c r="R1768" s="58">
        <f>Table49[[#This Row],[QUANTITY]]*Table49[[#This Row],[INV Prices]]</f>
        <v>0</v>
      </c>
      <c r="S1768" s="67"/>
      <c r="V1768" s="41"/>
      <c r="W1768" s="4" t="str">
        <f>IFERROR(VLOOKUP(Table49[[#This Row],[ITEM CODE]],Table2[[Item Code]:[Category ]],6,0),"")</f>
        <v/>
      </c>
      <c r="X1768" s="1" t="str">
        <f>IFERROR(VLOOKUP(Table49[[#This Row],[ITEM CODE]],Table2[[Item Code]:[Sub Category]],7,0),"")</f>
        <v/>
      </c>
      <c r="Y1768" s="68" t="str">
        <f>Table49[[#This Row],[PO Number]]&amp;COUNTIFS($E$5:E1768,E1768)</f>
        <v>0</v>
      </c>
    </row>
    <row r="1769" spans="1:25" ht="14.7" customHeight="1" x14ac:dyDescent="0.3">
      <c r="A1769" s="1" t="str">
        <f>IF(Table49[[#This Row],[ITEM NAME]]="","",ROW()-4)</f>
        <v/>
      </c>
      <c r="B1769" s="68"/>
      <c r="C1769" s="4" t="str">
        <f>IFERROR(VLOOKUP(B1769,Table14[],3,0),"")</f>
        <v/>
      </c>
      <c r="D1769" s="4" t="str">
        <f>IFERROR(VLOOKUP(B1769,Table14[],2,0),"")</f>
        <v/>
      </c>
      <c r="E1769" s="4"/>
      <c r="H1769" s="41" t="str">
        <f>IFERROR(VLOOKUP(Table49[[#This Row],[ITEM CODE]],Table2[[Item Code]:[Master Name]],2,0),"")</f>
        <v/>
      </c>
      <c r="I1769" s="41"/>
      <c r="J1769" s="65" t="str">
        <f>IFERROR(VLOOKUP(Table49[[#This Row],[ITEM CODE]],Table2[[Item Code]:[Master Name]],3,0),"")</f>
        <v/>
      </c>
      <c r="K1769" s="1" t="str">
        <f>IFERROR(VLOOKUP(Table49[[#This Row],[ITEM CODE]],Table2[[Item Code]:[Master Name]],9,0),"")</f>
        <v/>
      </c>
      <c r="L1769" s="1" t="str">
        <f>IFERROR(VLOOKUP(Table49[[#This Row],[ITEM CODE]],Table2[[Item Code]:[Master Name]],8,0),"")</f>
        <v/>
      </c>
      <c r="M1769" s="41"/>
      <c r="N1769" s="66">
        <f>IFERROR(VLOOKUP(Table49[[#This Row],[ITEM CODE]],Table2[[#All],[Item Code]:[Unit Cost]],10,0),0)</f>
        <v>0</v>
      </c>
      <c r="O1769" s="134">
        <f>IFERROR(VLOOKUP(Table49[[#This Row],[ITEM CODE]],Table2[[#All],[Item Code]:[Unit Cost]],10,0),0)</f>
        <v>0</v>
      </c>
      <c r="P1769" s="56"/>
      <c r="Q1769" s="58"/>
      <c r="R1769" s="58">
        <f>Table49[[#This Row],[QUANTITY]]*Table49[[#This Row],[INV Prices]]</f>
        <v>0</v>
      </c>
      <c r="S1769" s="67"/>
      <c r="V1769" s="41"/>
      <c r="W1769" s="4" t="str">
        <f>IFERROR(VLOOKUP(Table49[[#This Row],[ITEM CODE]],Table2[[Item Code]:[Category ]],6,0),"")</f>
        <v/>
      </c>
      <c r="X1769" s="1" t="str">
        <f>IFERROR(VLOOKUP(Table49[[#This Row],[ITEM CODE]],Table2[[Item Code]:[Sub Category]],7,0),"")</f>
        <v/>
      </c>
      <c r="Y1769" s="68" t="str">
        <f>Table49[[#This Row],[PO Number]]&amp;COUNTIFS($E$5:E1769,E1769)</f>
        <v>0</v>
      </c>
    </row>
    <row r="1770" spans="1:25" ht="14.7" customHeight="1" x14ac:dyDescent="0.3">
      <c r="A1770" s="1" t="str">
        <f>IF(Table49[[#This Row],[ITEM NAME]]="","",ROW()-4)</f>
        <v/>
      </c>
      <c r="B1770" s="68"/>
      <c r="C1770" s="4" t="str">
        <f>IFERROR(VLOOKUP(B1770,Table14[],3,0),"")</f>
        <v/>
      </c>
      <c r="D1770" s="4" t="str">
        <f>IFERROR(VLOOKUP(B1770,Table14[],2,0),"")</f>
        <v/>
      </c>
      <c r="E1770" s="4"/>
      <c r="H1770" s="41" t="str">
        <f>IFERROR(VLOOKUP(Table49[[#This Row],[ITEM CODE]],Table2[[Item Code]:[Master Name]],2,0),"")</f>
        <v/>
      </c>
      <c r="I1770" s="41"/>
      <c r="J1770" s="65" t="str">
        <f>IFERROR(VLOOKUP(Table49[[#This Row],[ITEM CODE]],Table2[[Item Code]:[Master Name]],3,0),"")</f>
        <v/>
      </c>
      <c r="K1770" s="1" t="str">
        <f>IFERROR(VLOOKUP(Table49[[#This Row],[ITEM CODE]],Table2[[Item Code]:[Master Name]],9,0),"")</f>
        <v/>
      </c>
      <c r="L1770" s="1" t="str">
        <f>IFERROR(VLOOKUP(Table49[[#This Row],[ITEM CODE]],Table2[[Item Code]:[Master Name]],8,0),"")</f>
        <v/>
      </c>
      <c r="M1770" s="41"/>
      <c r="N1770" s="66">
        <f>IFERROR(VLOOKUP(Table49[[#This Row],[ITEM CODE]],Table2[[#All],[Item Code]:[Unit Cost]],10,0),0)</f>
        <v>0</v>
      </c>
      <c r="O1770" s="134">
        <f>IFERROR(VLOOKUP(Table49[[#This Row],[ITEM CODE]],Table2[[#All],[Item Code]:[Unit Cost]],10,0),0)</f>
        <v>0</v>
      </c>
      <c r="P1770" s="56"/>
      <c r="Q1770" s="58"/>
      <c r="R1770" s="58">
        <f>Table49[[#This Row],[QUANTITY]]*Table49[[#This Row],[INV Prices]]</f>
        <v>0</v>
      </c>
      <c r="S1770" s="67"/>
      <c r="V1770" s="41"/>
      <c r="W1770" s="4" t="str">
        <f>IFERROR(VLOOKUP(Table49[[#This Row],[ITEM CODE]],Table2[[Item Code]:[Category ]],6,0),"")</f>
        <v/>
      </c>
      <c r="X1770" s="1" t="str">
        <f>IFERROR(VLOOKUP(Table49[[#This Row],[ITEM CODE]],Table2[[Item Code]:[Sub Category]],7,0),"")</f>
        <v/>
      </c>
      <c r="Y1770" s="68" t="str">
        <f>Table49[[#This Row],[PO Number]]&amp;COUNTIFS($E$5:E1770,E1770)</f>
        <v>0</v>
      </c>
    </row>
    <row r="1771" spans="1:25" ht="14.7" customHeight="1" x14ac:dyDescent="0.3">
      <c r="A1771" s="1" t="str">
        <f>IF(Table49[[#This Row],[ITEM NAME]]="","",ROW()-4)</f>
        <v/>
      </c>
      <c r="B1771" s="68"/>
      <c r="C1771" s="4" t="str">
        <f>IFERROR(VLOOKUP(B1771,Table14[],3,0),"")</f>
        <v/>
      </c>
      <c r="D1771" s="4" t="str">
        <f>IFERROR(VLOOKUP(B1771,Table14[],2,0),"")</f>
        <v/>
      </c>
      <c r="E1771" s="4"/>
      <c r="H1771" s="41" t="str">
        <f>IFERROR(VLOOKUP(Table49[[#This Row],[ITEM CODE]],Table2[[Item Code]:[Master Name]],2,0),"")</f>
        <v/>
      </c>
      <c r="I1771" s="41"/>
      <c r="J1771" s="65" t="str">
        <f>IFERROR(VLOOKUP(Table49[[#This Row],[ITEM CODE]],Table2[[Item Code]:[Master Name]],3,0),"")</f>
        <v/>
      </c>
      <c r="K1771" s="1" t="str">
        <f>IFERROR(VLOOKUP(Table49[[#This Row],[ITEM CODE]],Table2[[Item Code]:[Master Name]],9,0),"")</f>
        <v/>
      </c>
      <c r="L1771" s="1" t="str">
        <f>IFERROR(VLOOKUP(Table49[[#This Row],[ITEM CODE]],Table2[[Item Code]:[Master Name]],8,0),"")</f>
        <v/>
      </c>
      <c r="M1771" s="41"/>
      <c r="N1771" s="66">
        <f>IFERROR(VLOOKUP(Table49[[#This Row],[ITEM CODE]],Table2[[#All],[Item Code]:[Unit Cost]],10,0),0)</f>
        <v>0</v>
      </c>
      <c r="O1771" s="134">
        <f>IFERROR(VLOOKUP(Table49[[#This Row],[ITEM CODE]],Table2[[#All],[Item Code]:[Unit Cost]],10,0),0)</f>
        <v>0</v>
      </c>
      <c r="P1771" s="56"/>
      <c r="Q1771" s="58"/>
      <c r="R1771" s="58">
        <f>Table49[[#This Row],[QUANTITY]]*Table49[[#This Row],[INV Prices]]</f>
        <v>0</v>
      </c>
      <c r="S1771" s="67"/>
      <c r="V1771" s="41"/>
      <c r="W1771" s="4" t="str">
        <f>IFERROR(VLOOKUP(Table49[[#This Row],[ITEM CODE]],Table2[[Item Code]:[Category ]],6,0),"")</f>
        <v/>
      </c>
      <c r="X1771" s="1" t="str">
        <f>IFERROR(VLOOKUP(Table49[[#This Row],[ITEM CODE]],Table2[[Item Code]:[Sub Category]],7,0),"")</f>
        <v/>
      </c>
      <c r="Y1771" s="68" t="str">
        <f>Table49[[#This Row],[PO Number]]&amp;COUNTIFS($E$5:E1771,E1771)</f>
        <v>0</v>
      </c>
    </row>
    <row r="1772" spans="1:25" ht="14.7" customHeight="1" x14ac:dyDescent="0.3">
      <c r="A1772" s="1" t="str">
        <f>IF(Table49[[#This Row],[ITEM NAME]]="","",ROW()-4)</f>
        <v/>
      </c>
      <c r="B1772" s="68"/>
      <c r="C1772" s="4" t="str">
        <f>IFERROR(VLOOKUP(B1772,Table14[],3,0),"")</f>
        <v/>
      </c>
      <c r="D1772" s="4" t="str">
        <f>IFERROR(VLOOKUP(B1772,Table14[],2,0),"")</f>
        <v/>
      </c>
      <c r="E1772" s="4"/>
      <c r="H1772" s="41" t="str">
        <f>IFERROR(VLOOKUP(Table49[[#This Row],[ITEM CODE]],Table2[[Item Code]:[Master Name]],2,0),"")</f>
        <v/>
      </c>
      <c r="I1772" s="41"/>
      <c r="J1772" s="65" t="str">
        <f>IFERROR(VLOOKUP(Table49[[#This Row],[ITEM CODE]],Table2[[Item Code]:[Master Name]],3,0),"")</f>
        <v/>
      </c>
      <c r="K1772" s="1" t="str">
        <f>IFERROR(VLOOKUP(Table49[[#This Row],[ITEM CODE]],Table2[[Item Code]:[Master Name]],9,0),"")</f>
        <v/>
      </c>
      <c r="L1772" s="1" t="str">
        <f>IFERROR(VLOOKUP(Table49[[#This Row],[ITEM CODE]],Table2[[Item Code]:[Master Name]],8,0),"")</f>
        <v/>
      </c>
      <c r="M1772" s="41"/>
      <c r="N1772" s="66">
        <f>IFERROR(VLOOKUP(Table49[[#This Row],[ITEM CODE]],Table2[[#All],[Item Code]:[Unit Cost]],10,0),0)</f>
        <v>0</v>
      </c>
      <c r="O1772" s="134">
        <f>IFERROR(VLOOKUP(Table49[[#This Row],[ITEM CODE]],Table2[[#All],[Item Code]:[Unit Cost]],10,0),0)</f>
        <v>0</v>
      </c>
      <c r="P1772" s="56"/>
      <c r="Q1772" s="58"/>
      <c r="R1772" s="58">
        <f>Table49[[#This Row],[QUANTITY]]*Table49[[#This Row],[INV Prices]]</f>
        <v>0</v>
      </c>
      <c r="S1772" s="67"/>
      <c r="V1772" s="41"/>
      <c r="W1772" s="4" t="str">
        <f>IFERROR(VLOOKUP(Table49[[#This Row],[ITEM CODE]],Table2[[Item Code]:[Category ]],6,0),"")</f>
        <v/>
      </c>
      <c r="X1772" s="1" t="str">
        <f>IFERROR(VLOOKUP(Table49[[#This Row],[ITEM CODE]],Table2[[Item Code]:[Sub Category]],7,0),"")</f>
        <v/>
      </c>
      <c r="Y1772" s="68" t="str">
        <f>Table49[[#This Row],[PO Number]]&amp;COUNTIFS($E$5:E1772,E1772)</f>
        <v>0</v>
      </c>
    </row>
    <row r="1773" spans="1:25" ht="14.7" customHeight="1" x14ac:dyDescent="0.3">
      <c r="A1773" s="1" t="str">
        <f>IF(Table49[[#This Row],[ITEM NAME]]="","",ROW()-4)</f>
        <v/>
      </c>
      <c r="B1773" s="68"/>
      <c r="C1773" s="4" t="str">
        <f>IFERROR(VLOOKUP(B1773,Table14[],3,0),"")</f>
        <v/>
      </c>
      <c r="D1773" s="4" t="str">
        <f>IFERROR(VLOOKUP(B1773,Table14[],2,0),"")</f>
        <v/>
      </c>
      <c r="E1773" s="4"/>
      <c r="H1773" s="41" t="str">
        <f>IFERROR(VLOOKUP(Table49[[#This Row],[ITEM CODE]],Table2[[Item Code]:[Master Name]],2,0),"")</f>
        <v/>
      </c>
      <c r="I1773" s="41"/>
      <c r="J1773" s="65" t="str">
        <f>IFERROR(VLOOKUP(Table49[[#This Row],[ITEM CODE]],Table2[[Item Code]:[Master Name]],3,0),"")</f>
        <v/>
      </c>
      <c r="K1773" s="1" t="str">
        <f>IFERROR(VLOOKUP(Table49[[#This Row],[ITEM CODE]],Table2[[Item Code]:[Master Name]],9,0),"")</f>
        <v/>
      </c>
      <c r="L1773" s="1" t="str">
        <f>IFERROR(VLOOKUP(Table49[[#This Row],[ITEM CODE]],Table2[[Item Code]:[Master Name]],8,0),"")</f>
        <v/>
      </c>
      <c r="M1773" s="41"/>
      <c r="N1773" s="66">
        <f>IFERROR(VLOOKUP(Table49[[#This Row],[ITEM CODE]],Table2[[#All],[Item Code]:[Unit Cost]],10,0),0)</f>
        <v>0</v>
      </c>
      <c r="O1773" s="134">
        <f>IFERROR(VLOOKUP(Table49[[#This Row],[ITEM CODE]],Table2[[#All],[Item Code]:[Unit Cost]],10,0),0)</f>
        <v>0</v>
      </c>
      <c r="P1773" s="56"/>
      <c r="Q1773" s="58"/>
      <c r="R1773" s="58">
        <f>Table49[[#This Row],[QUANTITY]]*Table49[[#This Row],[INV Prices]]</f>
        <v>0</v>
      </c>
      <c r="S1773" s="67"/>
      <c r="V1773" s="41"/>
      <c r="W1773" s="4" t="str">
        <f>IFERROR(VLOOKUP(Table49[[#This Row],[ITEM CODE]],Table2[[Item Code]:[Category ]],6,0),"")</f>
        <v/>
      </c>
      <c r="X1773" s="1" t="str">
        <f>IFERROR(VLOOKUP(Table49[[#This Row],[ITEM CODE]],Table2[[Item Code]:[Sub Category]],7,0),"")</f>
        <v/>
      </c>
      <c r="Y1773" s="68" t="str">
        <f>Table49[[#This Row],[PO Number]]&amp;COUNTIFS($E$5:E1773,E1773)</f>
        <v>0</v>
      </c>
    </row>
    <row r="1774" spans="1:25" ht="14.7" customHeight="1" x14ac:dyDescent="0.3">
      <c r="A1774" s="1" t="str">
        <f>IF(Table49[[#This Row],[ITEM NAME]]="","",ROW()-4)</f>
        <v/>
      </c>
      <c r="B1774" s="68"/>
      <c r="C1774" s="4" t="str">
        <f>IFERROR(VLOOKUP(B1774,Table14[],3,0),"")</f>
        <v/>
      </c>
      <c r="D1774" s="4" t="str">
        <f>IFERROR(VLOOKUP(B1774,Table14[],2,0),"")</f>
        <v/>
      </c>
      <c r="E1774" s="4"/>
      <c r="H1774" s="41" t="str">
        <f>IFERROR(VLOOKUP(Table49[[#This Row],[ITEM CODE]],Table2[[Item Code]:[Master Name]],2,0),"")</f>
        <v/>
      </c>
      <c r="I1774" s="41"/>
      <c r="J1774" s="65" t="str">
        <f>IFERROR(VLOOKUP(Table49[[#This Row],[ITEM CODE]],Table2[[Item Code]:[Master Name]],3,0),"")</f>
        <v/>
      </c>
      <c r="K1774" s="1" t="str">
        <f>IFERROR(VLOOKUP(Table49[[#This Row],[ITEM CODE]],Table2[[Item Code]:[Master Name]],9,0),"")</f>
        <v/>
      </c>
      <c r="L1774" s="1" t="str">
        <f>IFERROR(VLOOKUP(Table49[[#This Row],[ITEM CODE]],Table2[[Item Code]:[Master Name]],8,0),"")</f>
        <v/>
      </c>
      <c r="M1774" s="41"/>
      <c r="N1774" s="66">
        <f>IFERROR(VLOOKUP(Table49[[#This Row],[ITEM CODE]],Table2[[#All],[Item Code]:[Unit Cost]],10,0),0)</f>
        <v>0</v>
      </c>
      <c r="O1774" s="134">
        <f>IFERROR(VLOOKUP(Table49[[#This Row],[ITEM CODE]],Table2[[#All],[Item Code]:[Unit Cost]],10,0),0)</f>
        <v>0</v>
      </c>
      <c r="P1774" s="56"/>
      <c r="Q1774" s="58"/>
      <c r="R1774" s="58">
        <f>Table49[[#This Row],[QUANTITY]]*Table49[[#This Row],[INV Prices]]</f>
        <v>0</v>
      </c>
      <c r="S1774" s="67"/>
      <c r="V1774" s="41"/>
      <c r="W1774" s="4" t="str">
        <f>IFERROR(VLOOKUP(Table49[[#This Row],[ITEM CODE]],Table2[[Item Code]:[Category ]],6,0),"")</f>
        <v/>
      </c>
      <c r="X1774" s="1" t="str">
        <f>IFERROR(VLOOKUP(Table49[[#This Row],[ITEM CODE]],Table2[[Item Code]:[Sub Category]],7,0),"")</f>
        <v/>
      </c>
      <c r="Y1774" s="68" t="str">
        <f>Table49[[#This Row],[PO Number]]&amp;COUNTIFS($E$5:E1774,E1774)</f>
        <v>0</v>
      </c>
    </row>
    <row r="1775" spans="1:25" ht="14.7" customHeight="1" x14ac:dyDescent="0.3">
      <c r="A1775" s="1" t="str">
        <f>IF(Table49[[#This Row],[ITEM NAME]]="","",ROW()-4)</f>
        <v/>
      </c>
      <c r="B1775" s="68"/>
      <c r="C1775" s="4" t="str">
        <f>IFERROR(VLOOKUP(B1775,Table14[],3,0),"")</f>
        <v/>
      </c>
      <c r="D1775" s="4" t="str">
        <f>IFERROR(VLOOKUP(B1775,Table14[],2,0),"")</f>
        <v/>
      </c>
      <c r="E1775" s="4"/>
      <c r="H1775" s="41" t="str">
        <f>IFERROR(VLOOKUP(Table49[[#This Row],[ITEM CODE]],Table2[[Item Code]:[Master Name]],2,0),"")</f>
        <v/>
      </c>
      <c r="I1775" s="41"/>
      <c r="J1775" s="65" t="str">
        <f>IFERROR(VLOOKUP(Table49[[#This Row],[ITEM CODE]],Table2[[Item Code]:[Master Name]],3,0),"")</f>
        <v/>
      </c>
      <c r="K1775" s="1" t="str">
        <f>IFERROR(VLOOKUP(Table49[[#This Row],[ITEM CODE]],Table2[[Item Code]:[Master Name]],9,0),"")</f>
        <v/>
      </c>
      <c r="L1775" s="1" t="str">
        <f>IFERROR(VLOOKUP(Table49[[#This Row],[ITEM CODE]],Table2[[Item Code]:[Master Name]],8,0),"")</f>
        <v/>
      </c>
      <c r="M1775" s="41"/>
      <c r="N1775" s="66">
        <f>IFERROR(VLOOKUP(Table49[[#This Row],[ITEM CODE]],Table2[[#All],[Item Code]:[Unit Cost]],10,0),0)</f>
        <v>0</v>
      </c>
      <c r="O1775" s="134">
        <f>IFERROR(VLOOKUP(Table49[[#This Row],[ITEM CODE]],Table2[[#All],[Item Code]:[Unit Cost]],10,0),0)</f>
        <v>0</v>
      </c>
      <c r="P1775" s="56"/>
      <c r="Q1775" s="58"/>
      <c r="R1775" s="58">
        <f>Table49[[#This Row],[QUANTITY]]*Table49[[#This Row],[INV Prices]]</f>
        <v>0</v>
      </c>
      <c r="S1775" s="67"/>
      <c r="V1775" s="41"/>
      <c r="W1775" s="4" t="str">
        <f>IFERROR(VLOOKUP(Table49[[#This Row],[ITEM CODE]],Table2[[Item Code]:[Category ]],6,0),"")</f>
        <v/>
      </c>
      <c r="X1775" s="1" t="str">
        <f>IFERROR(VLOOKUP(Table49[[#This Row],[ITEM CODE]],Table2[[Item Code]:[Sub Category]],7,0),"")</f>
        <v/>
      </c>
      <c r="Y1775" s="68" t="str">
        <f>Table49[[#This Row],[PO Number]]&amp;COUNTIFS($E$5:E1775,E1775)</f>
        <v>0</v>
      </c>
    </row>
    <row r="1776" spans="1:25" ht="14.7" customHeight="1" x14ac:dyDescent="0.3">
      <c r="A1776" s="1" t="str">
        <f>IF(Table49[[#This Row],[ITEM NAME]]="","",ROW()-4)</f>
        <v/>
      </c>
      <c r="B1776" s="68"/>
      <c r="C1776" s="4" t="str">
        <f>IFERROR(VLOOKUP(B1776,Table14[],3,0),"")</f>
        <v/>
      </c>
      <c r="D1776" s="4" t="str">
        <f>IFERROR(VLOOKUP(B1776,Table14[],2,0),"")</f>
        <v/>
      </c>
      <c r="E1776" s="4"/>
      <c r="H1776" s="41" t="str">
        <f>IFERROR(VLOOKUP(Table49[[#This Row],[ITEM CODE]],Table2[[Item Code]:[Master Name]],2,0),"")</f>
        <v/>
      </c>
      <c r="I1776" s="41"/>
      <c r="J1776" s="65" t="str">
        <f>IFERROR(VLOOKUP(Table49[[#This Row],[ITEM CODE]],Table2[[Item Code]:[Master Name]],3,0),"")</f>
        <v/>
      </c>
      <c r="K1776" s="1" t="str">
        <f>IFERROR(VLOOKUP(Table49[[#This Row],[ITEM CODE]],Table2[[Item Code]:[Master Name]],9,0),"")</f>
        <v/>
      </c>
      <c r="L1776" s="1" t="str">
        <f>IFERROR(VLOOKUP(Table49[[#This Row],[ITEM CODE]],Table2[[Item Code]:[Master Name]],8,0),"")</f>
        <v/>
      </c>
      <c r="M1776" s="41"/>
      <c r="N1776" s="66">
        <f>IFERROR(VLOOKUP(Table49[[#This Row],[ITEM CODE]],Table2[[#All],[Item Code]:[Unit Cost]],10,0),0)</f>
        <v>0</v>
      </c>
      <c r="O1776" s="134">
        <f>IFERROR(VLOOKUP(Table49[[#This Row],[ITEM CODE]],Table2[[#All],[Item Code]:[Unit Cost]],10,0),0)</f>
        <v>0</v>
      </c>
      <c r="P1776" s="56"/>
      <c r="Q1776" s="58"/>
      <c r="R1776" s="58">
        <f>Table49[[#This Row],[QUANTITY]]*Table49[[#This Row],[INV Prices]]</f>
        <v>0</v>
      </c>
      <c r="S1776" s="67"/>
      <c r="V1776" s="41"/>
      <c r="W1776" s="4" t="str">
        <f>IFERROR(VLOOKUP(Table49[[#This Row],[ITEM CODE]],Table2[[Item Code]:[Category ]],6,0),"")</f>
        <v/>
      </c>
      <c r="X1776" s="1" t="str">
        <f>IFERROR(VLOOKUP(Table49[[#This Row],[ITEM CODE]],Table2[[Item Code]:[Sub Category]],7,0),"")</f>
        <v/>
      </c>
      <c r="Y1776" s="68" t="str">
        <f>Table49[[#This Row],[PO Number]]&amp;COUNTIFS($E$5:E1776,E1776)</f>
        <v>0</v>
      </c>
    </row>
    <row r="1777" spans="1:25" ht="14.7" customHeight="1" x14ac:dyDescent="0.3">
      <c r="A1777" s="1" t="str">
        <f>IF(Table49[[#This Row],[ITEM NAME]]="","",ROW()-4)</f>
        <v/>
      </c>
      <c r="B1777" s="68"/>
      <c r="C1777" s="4" t="str">
        <f>IFERROR(VLOOKUP(B1777,Table14[],3,0),"")</f>
        <v/>
      </c>
      <c r="D1777" s="4" t="str">
        <f>IFERROR(VLOOKUP(B1777,Table14[],2,0),"")</f>
        <v/>
      </c>
      <c r="E1777" s="4"/>
      <c r="H1777" s="41" t="str">
        <f>IFERROR(VLOOKUP(Table49[[#This Row],[ITEM CODE]],Table2[[Item Code]:[Master Name]],2,0),"")</f>
        <v/>
      </c>
      <c r="I1777" s="41"/>
      <c r="J1777" s="65" t="str">
        <f>IFERROR(VLOOKUP(Table49[[#This Row],[ITEM CODE]],Table2[[Item Code]:[Master Name]],3,0),"")</f>
        <v/>
      </c>
      <c r="K1777" s="1" t="str">
        <f>IFERROR(VLOOKUP(Table49[[#This Row],[ITEM CODE]],Table2[[Item Code]:[Master Name]],9,0),"")</f>
        <v/>
      </c>
      <c r="L1777" s="1" t="str">
        <f>IFERROR(VLOOKUP(Table49[[#This Row],[ITEM CODE]],Table2[[Item Code]:[Master Name]],8,0),"")</f>
        <v/>
      </c>
      <c r="M1777" s="41"/>
      <c r="N1777" s="66">
        <f>IFERROR(VLOOKUP(Table49[[#This Row],[ITEM CODE]],Table2[[#All],[Item Code]:[Unit Cost]],10,0),0)</f>
        <v>0</v>
      </c>
      <c r="O1777" s="134">
        <f>IFERROR(VLOOKUP(Table49[[#This Row],[ITEM CODE]],Table2[[#All],[Item Code]:[Unit Cost]],10,0),0)</f>
        <v>0</v>
      </c>
      <c r="P1777" s="56"/>
      <c r="Q1777" s="58"/>
      <c r="R1777" s="58">
        <f>Table49[[#This Row],[QUANTITY]]*Table49[[#This Row],[INV Prices]]</f>
        <v>0</v>
      </c>
      <c r="S1777" s="67"/>
      <c r="V1777" s="41"/>
      <c r="W1777" s="4" t="str">
        <f>IFERROR(VLOOKUP(Table49[[#This Row],[ITEM CODE]],Table2[[Item Code]:[Category ]],6,0),"")</f>
        <v/>
      </c>
      <c r="X1777" s="1" t="str">
        <f>IFERROR(VLOOKUP(Table49[[#This Row],[ITEM CODE]],Table2[[Item Code]:[Sub Category]],7,0),"")</f>
        <v/>
      </c>
      <c r="Y1777" s="68" t="str">
        <f>Table49[[#This Row],[PO Number]]&amp;COUNTIFS($E$5:E1777,E1777)</f>
        <v>0</v>
      </c>
    </row>
    <row r="1778" spans="1:25" ht="14.7" customHeight="1" x14ac:dyDescent="0.3">
      <c r="A1778" s="1" t="str">
        <f>IF(Table49[[#This Row],[ITEM NAME]]="","",ROW()-4)</f>
        <v/>
      </c>
      <c r="B1778" s="68"/>
      <c r="C1778" s="4" t="str">
        <f>IFERROR(VLOOKUP(B1778,Table14[],3,0),"")</f>
        <v/>
      </c>
      <c r="D1778" s="4" t="str">
        <f>IFERROR(VLOOKUP(B1778,Table14[],2,0),"")</f>
        <v/>
      </c>
      <c r="E1778" s="4"/>
      <c r="H1778" s="41" t="str">
        <f>IFERROR(VLOOKUP(Table49[[#This Row],[ITEM CODE]],Table2[[Item Code]:[Master Name]],2,0),"")</f>
        <v/>
      </c>
      <c r="I1778" s="41"/>
      <c r="J1778" s="65" t="str">
        <f>IFERROR(VLOOKUP(Table49[[#This Row],[ITEM CODE]],Table2[[Item Code]:[Master Name]],3,0),"")</f>
        <v/>
      </c>
      <c r="K1778" s="1" t="str">
        <f>IFERROR(VLOOKUP(Table49[[#This Row],[ITEM CODE]],Table2[[Item Code]:[Master Name]],9,0),"")</f>
        <v/>
      </c>
      <c r="L1778" s="1" t="str">
        <f>IFERROR(VLOOKUP(Table49[[#This Row],[ITEM CODE]],Table2[[Item Code]:[Master Name]],8,0),"")</f>
        <v/>
      </c>
      <c r="M1778" s="41"/>
      <c r="N1778" s="66">
        <f>IFERROR(VLOOKUP(Table49[[#This Row],[ITEM CODE]],Table2[[#All],[Item Code]:[Unit Cost]],10,0),0)</f>
        <v>0</v>
      </c>
      <c r="O1778" s="134">
        <f>IFERROR(VLOOKUP(Table49[[#This Row],[ITEM CODE]],Table2[[#All],[Item Code]:[Unit Cost]],10,0),0)</f>
        <v>0</v>
      </c>
      <c r="P1778" s="56"/>
      <c r="Q1778" s="58"/>
      <c r="R1778" s="58">
        <f>Table49[[#This Row],[QUANTITY]]*Table49[[#This Row],[INV Prices]]</f>
        <v>0</v>
      </c>
      <c r="S1778" s="67"/>
      <c r="V1778" s="41"/>
      <c r="W1778" s="4" t="str">
        <f>IFERROR(VLOOKUP(Table49[[#This Row],[ITEM CODE]],Table2[[Item Code]:[Category ]],6,0),"")</f>
        <v/>
      </c>
      <c r="X1778" s="1" t="str">
        <f>IFERROR(VLOOKUP(Table49[[#This Row],[ITEM CODE]],Table2[[Item Code]:[Sub Category]],7,0),"")</f>
        <v/>
      </c>
      <c r="Y1778" s="68" t="str">
        <f>Table49[[#This Row],[PO Number]]&amp;COUNTIFS($E$5:E1778,E1778)</f>
        <v>0</v>
      </c>
    </row>
    <row r="1779" spans="1:25" ht="14.7" customHeight="1" x14ac:dyDescent="0.3">
      <c r="A1779" s="1" t="str">
        <f>IF(Table49[[#This Row],[ITEM NAME]]="","",ROW()-4)</f>
        <v/>
      </c>
      <c r="B1779" s="68"/>
      <c r="C1779" s="4" t="str">
        <f>IFERROR(VLOOKUP(B1779,Table14[],3,0),"")</f>
        <v/>
      </c>
      <c r="D1779" s="4" t="str">
        <f>IFERROR(VLOOKUP(B1779,Table14[],2,0),"")</f>
        <v/>
      </c>
      <c r="E1779" s="4"/>
      <c r="H1779" s="41" t="str">
        <f>IFERROR(VLOOKUP(Table49[[#This Row],[ITEM CODE]],Table2[[Item Code]:[Master Name]],2,0),"")</f>
        <v/>
      </c>
      <c r="I1779" s="41"/>
      <c r="J1779" s="65" t="str">
        <f>IFERROR(VLOOKUP(Table49[[#This Row],[ITEM CODE]],Table2[[Item Code]:[Master Name]],3,0),"")</f>
        <v/>
      </c>
      <c r="K1779" s="1" t="str">
        <f>IFERROR(VLOOKUP(Table49[[#This Row],[ITEM CODE]],Table2[[Item Code]:[Master Name]],9,0),"")</f>
        <v/>
      </c>
      <c r="L1779" s="1" t="str">
        <f>IFERROR(VLOOKUP(Table49[[#This Row],[ITEM CODE]],Table2[[Item Code]:[Master Name]],8,0),"")</f>
        <v/>
      </c>
      <c r="M1779" s="41"/>
      <c r="N1779" s="66">
        <f>IFERROR(VLOOKUP(Table49[[#This Row],[ITEM CODE]],Table2[[#All],[Item Code]:[Unit Cost]],10,0),0)</f>
        <v>0</v>
      </c>
      <c r="O1779" s="134">
        <f>IFERROR(VLOOKUP(Table49[[#This Row],[ITEM CODE]],Table2[[#All],[Item Code]:[Unit Cost]],10,0),0)</f>
        <v>0</v>
      </c>
      <c r="P1779" s="56"/>
      <c r="Q1779" s="58"/>
      <c r="R1779" s="58">
        <f>Table49[[#This Row],[QUANTITY]]*Table49[[#This Row],[INV Prices]]</f>
        <v>0</v>
      </c>
      <c r="S1779" s="67"/>
      <c r="V1779" s="41"/>
      <c r="W1779" s="4" t="str">
        <f>IFERROR(VLOOKUP(Table49[[#This Row],[ITEM CODE]],Table2[[Item Code]:[Category ]],6,0),"")</f>
        <v/>
      </c>
      <c r="X1779" s="1" t="str">
        <f>IFERROR(VLOOKUP(Table49[[#This Row],[ITEM CODE]],Table2[[Item Code]:[Sub Category]],7,0),"")</f>
        <v/>
      </c>
      <c r="Y1779" s="68" t="str">
        <f>Table49[[#This Row],[PO Number]]&amp;COUNTIFS($E$5:E1779,E1779)</f>
        <v>0</v>
      </c>
    </row>
    <row r="1780" spans="1:25" ht="14.7" customHeight="1" x14ac:dyDescent="0.3">
      <c r="A1780" s="1" t="str">
        <f>IF(Table49[[#This Row],[ITEM NAME]]="","",ROW()-4)</f>
        <v/>
      </c>
      <c r="B1780" s="68"/>
      <c r="C1780" s="4" t="str">
        <f>IFERROR(VLOOKUP(B1780,Table14[],3,0),"")</f>
        <v/>
      </c>
      <c r="D1780" s="4" t="str">
        <f>IFERROR(VLOOKUP(B1780,Table14[],2,0),"")</f>
        <v/>
      </c>
      <c r="E1780" s="4"/>
      <c r="H1780" s="41" t="str">
        <f>IFERROR(VLOOKUP(Table49[[#This Row],[ITEM CODE]],Table2[[Item Code]:[Master Name]],2,0),"")</f>
        <v/>
      </c>
      <c r="I1780" s="41"/>
      <c r="J1780" s="65" t="str">
        <f>IFERROR(VLOOKUP(Table49[[#This Row],[ITEM CODE]],Table2[[Item Code]:[Master Name]],3,0),"")</f>
        <v/>
      </c>
      <c r="K1780" s="1" t="str">
        <f>IFERROR(VLOOKUP(Table49[[#This Row],[ITEM CODE]],Table2[[Item Code]:[Master Name]],9,0),"")</f>
        <v/>
      </c>
      <c r="L1780" s="1" t="str">
        <f>IFERROR(VLOOKUP(Table49[[#This Row],[ITEM CODE]],Table2[[Item Code]:[Master Name]],8,0),"")</f>
        <v/>
      </c>
      <c r="M1780" s="41"/>
      <c r="N1780" s="66">
        <f>IFERROR(VLOOKUP(Table49[[#This Row],[ITEM CODE]],Table2[[#All],[Item Code]:[Unit Cost]],10,0),0)</f>
        <v>0</v>
      </c>
      <c r="O1780" s="134">
        <f>IFERROR(VLOOKUP(Table49[[#This Row],[ITEM CODE]],Table2[[#All],[Item Code]:[Unit Cost]],10,0),0)</f>
        <v>0</v>
      </c>
      <c r="P1780" s="56"/>
      <c r="Q1780" s="58"/>
      <c r="R1780" s="58">
        <f>Table49[[#This Row],[QUANTITY]]*Table49[[#This Row],[INV Prices]]</f>
        <v>0</v>
      </c>
      <c r="S1780" s="67"/>
      <c r="V1780" s="41"/>
      <c r="W1780" s="4" t="str">
        <f>IFERROR(VLOOKUP(Table49[[#This Row],[ITEM CODE]],Table2[[Item Code]:[Category ]],6,0),"")</f>
        <v/>
      </c>
      <c r="X1780" s="1" t="str">
        <f>IFERROR(VLOOKUP(Table49[[#This Row],[ITEM CODE]],Table2[[Item Code]:[Sub Category]],7,0),"")</f>
        <v/>
      </c>
      <c r="Y1780" s="68" t="str">
        <f>Table49[[#This Row],[PO Number]]&amp;COUNTIFS($E$5:E1780,E1780)</f>
        <v>0</v>
      </c>
    </row>
    <row r="1781" spans="1:25" ht="14.7" customHeight="1" x14ac:dyDescent="0.3">
      <c r="A1781" s="1" t="str">
        <f>IF(Table49[[#This Row],[ITEM NAME]]="","",ROW()-4)</f>
        <v/>
      </c>
      <c r="B1781" s="68"/>
      <c r="C1781" s="4" t="str">
        <f>IFERROR(VLOOKUP(B1781,Table14[],3,0),"")</f>
        <v/>
      </c>
      <c r="D1781" s="4" t="str">
        <f>IFERROR(VLOOKUP(B1781,Table14[],2,0),"")</f>
        <v/>
      </c>
      <c r="E1781" s="4"/>
      <c r="H1781" s="41" t="str">
        <f>IFERROR(VLOOKUP(Table49[[#This Row],[ITEM CODE]],Table2[[Item Code]:[Master Name]],2,0),"")</f>
        <v/>
      </c>
      <c r="I1781" s="41"/>
      <c r="J1781" s="65" t="str">
        <f>IFERROR(VLOOKUP(Table49[[#This Row],[ITEM CODE]],Table2[[Item Code]:[Master Name]],3,0),"")</f>
        <v/>
      </c>
      <c r="K1781" s="1" t="str">
        <f>IFERROR(VLOOKUP(Table49[[#This Row],[ITEM CODE]],Table2[[Item Code]:[Master Name]],9,0),"")</f>
        <v/>
      </c>
      <c r="L1781" s="1" t="str">
        <f>IFERROR(VLOOKUP(Table49[[#This Row],[ITEM CODE]],Table2[[Item Code]:[Master Name]],8,0),"")</f>
        <v/>
      </c>
      <c r="M1781" s="41"/>
      <c r="N1781" s="66">
        <f>IFERROR(VLOOKUP(Table49[[#This Row],[ITEM CODE]],Table2[[#All],[Item Code]:[Unit Cost]],10,0),0)</f>
        <v>0</v>
      </c>
      <c r="O1781" s="134">
        <f>IFERROR(VLOOKUP(Table49[[#This Row],[ITEM CODE]],Table2[[#All],[Item Code]:[Unit Cost]],10,0),0)</f>
        <v>0</v>
      </c>
      <c r="P1781" s="56"/>
      <c r="Q1781" s="58"/>
      <c r="R1781" s="58">
        <f>Table49[[#This Row],[QUANTITY]]*Table49[[#This Row],[INV Prices]]</f>
        <v>0</v>
      </c>
      <c r="S1781" s="67"/>
      <c r="V1781" s="41"/>
      <c r="W1781" s="4" t="str">
        <f>IFERROR(VLOOKUP(Table49[[#This Row],[ITEM CODE]],Table2[[Item Code]:[Category ]],6,0),"")</f>
        <v/>
      </c>
      <c r="X1781" s="1" t="str">
        <f>IFERROR(VLOOKUP(Table49[[#This Row],[ITEM CODE]],Table2[[Item Code]:[Sub Category]],7,0),"")</f>
        <v/>
      </c>
      <c r="Y1781" s="68" t="str">
        <f>Table49[[#This Row],[PO Number]]&amp;COUNTIFS($E$5:E1781,E1781)</f>
        <v>0</v>
      </c>
    </row>
    <row r="1782" spans="1:25" ht="14.7" customHeight="1" x14ac:dyDescent="0.3">
      <c r="A1782" s="1" t="str">
        <f>IF(Table49[[#This Row],[ITEM NAME]]="","",ROW()-4)</f>
        <v/>
      </c>
      <c r="B1782" s="68"/>
      <c r="C1782" s="4" t="str">
        <f>IFERROR(VLOOKUP(B1782,Table14[],3,0),"")</f>
        <v/>
      </c>
      <c r="D1782" s="4" t="str">
        <f>IFERROR(VLOOKUP(B1782,Table14[],2,0),"")</f>
        <v/>
      </c>
      <c r="E1782" s="4"/>
      <c r="H1782" s="41" t="str">
        <f>IFERROR(VLOOKUP(Table49[[#This Row],[ITEM CODE]],Table2[[Item Code]:[Master Name]],2,0),"")</f>
        <v/>
      </c>
      <c r="I1782" s="41"/>
      <c r="J1782" s="65" t="str">
        <f>IFERROR(VLOOKUP(Table49[[#This Row],[ITEM CODE]],Table2[[Item Code]:[Master Name]],3,0),"")</f>
        <v/>
      </c>
      <c r="K1782" s="1" t="str">
        <f>IFERROR(VLOOKUP(Table49[[#This Row],[ITEM CODE]],Table2[[Item Code]:[Master Name]],9,0),"")</f>
        <v/>
      </c>
      <c r="L1782" s="1" t="str">
        <f>IFERROR(VLOOKUP(Table49[[#This Row],[ITEM CODE]],Table2[[Item Code]:[Master Name]],8,0),"")</f>
        <v/>
      </c>
      <c r="M1782" s="41"/>
      <c r="N1782" s="66">
        <f>IFERROR(VLOOKUP(Table49[[#This Row],[ITEM CODE]],Table2[[#All],[Item Code]:[Unit Cost]],10,0),0)</f>
        <v>0</v>
      </c>
      <c r="O1782" s="134">
        <f>IFERROR(VLOOKUP(Table49[[#This Row],[ITEM CODE]],Table2[[#All],[Item Code]:[Unit Cost]],10,0),0)</f>
        <v>0</v>
      </c>
      <c r="P1782" s="56"/>
      <c r="Q1782" s="58"/>
      <c r="R1782" s="58">
        <f>Table49[[#This Row],[QUANTITY]]*Table49[[#This Row],[INV Prices]]</f>
        <v>0</v>
      </c>
      <c r="S1782" s="67"/>
      <c r="V1782" s="41"/>
      <c r="W1782" s="4" t="str">
        <f>IFERROR(VLOOKUP(Table49[[#This Row],[ITEM CODE]],Table2[[Item Code]:[Category ]],6,0),"")</f>
        <v/>
      </c>
      <c r="X1782" s="1" t="str">
        <f>IFERROR(VLOOKUP(Table49[[#This Row],[ITEM CODE]],Table2[[Item Code]:[Sub Category]],7,0),"")</f>
        <v/>
      </c>
      <c r="Y1782" s="68" t="str">
        <f>Table49[[#This Row],[PO Number]]&amp;COUNTIFS($E$5:E1782,E1782)</f>
        <v>0</v>
      </c>
    </row>
    <row r="1783" spans="1:25" ht="14.7" customHeight="1" x14ac:dyDescent="0.3">
      <c r="A1783" s="1" t="str">
        <f>IF(Table49[[#This Row],[ITEM NAME]]="","",ROW()-4)</f>
        <v/>
      </c>
      <c r="B1783" s="68"/>
      <c r="C1783" s="4" t="str">
        <f>IFERROR(VLOOKUP(B1783,Table14[],3,0),"")</f>
        <v/>
      </c>
      <c r="D1783" s="4" t="str">
        <f>IFERROR(VLOOKUP(B1783,Table14[],2,0),"")</f>
        <v/>
      </c>
      <c r="E1783" s="4"/>
      <c r="H1783" s="41" t="str">
        <f>IFERROR(VLOOKUP(Table49[[#This Row],[ITEM CODE]],Table2[[Item Code]:[Master Name]],2,0),"")</f>
        <v/>
      </c>
      <c r="I1783" s="41"/>
      <c r="J1783" s="65" t="str">
        <f>IFERROR(VLOOKUP(Table49[[#This Row],[ITEM CODE]],Table2[[Item Code]:[Master Name]],3,0),"")</f>
        <v/>
      </c>
      <c r="K1783" s="1" t="str">
        <f>IFERROR(VLOOKUP(Table49[[#This Row],[ITEM CODE]],Table2[[Item Code]:[Master Name]],9,0),"")</f>
        <v/>
      </c>
      <c r="L1783" s="1" t="str">
        <f>IFERROR(VLOOKUP(Table49[[#This Row],[ITEM CODE]],Table2[[Item Code]:[Master Name]],8,0),"")</f>
        <v/>
      </c>
      <c r="M1783" s="41"/>
      <c r="N1783" s="66">
        <f>IFERROR(VLOOKUP(Table49[[#This Row],[ITEM CODE]],Table2[[#All],[Item Code]:[Unit Cost]],10,0),0)</f>
        <v>0</v>
      </c>
      <c r="O1783" s="134">
        <f>IFERROR(VLOOKUP(Table49[[#This Row],[ITEM CODE]],Table2[[#All],[Item Code]:[Unit Cost]],10,0),0)</f>
        <v>0</v>
      </c>
      <c r="P1783" s="56"/>
      <c r="Q1783" s="58"/>
      <c r="R1783" s="58">
        <f>Table49[[#This Row],[QUANTITY]]*Table49[[#This Row],[INV Prices]]</f>
        <v>0</v>
      </c>
      <c r="S1783" s="67"/>
      <c r="V1783" s="41"/>
      <c r="W1783" s="4" t="str">
        <f>IFERROR(VLOOKUP(Table49[[#This Row],[ITEM CODE]],Table2[[Item Code]:[Category ]],6,0),"")</f>
        <v/>
      </c>
      <c r="X1783" s="1" t="str">
        <f>IFERROR(VLOOKUP(Table49[[#This Row],[ITEM CODE]],Table2[[Item Code]:[Sub Category]],7,0),"")</f>
        <v/>
      </c>
      <c r="Y1783" s="68" t="str">
        <f>Table49[[#This Row],[PO Number]]&amp;COUNTIFS($E$5:E1783,E1783)</f>
        <v>0</v>
      </c>
    </row>
    <row r="1784" spans="1:25" ht="14.7" customHeight="1" x14ac:dyDescent="0.3">
      <c r="A1784" s="1" t="str">
        <f>IF(Table49[[#This Row],[ITEM NAME]]="","",ROW()-4)</f>
        <v/>
      </c>
      <c r="B1784" s="68"/>
      <c r="C1784" s="4" t="str">
        <f>IFERROR(VLOOKUP(B1784,Table14[],3,0),"")</f>
        <v/>
      </c>
      <c r="D1784" s="4" t="str">
        <f>IFERROR(VLOOKUP(B1784,Table14[],2,0),"")</f>
        <v/>
      </c>
      <c r="E1784" s="4"/>
      <c r="H1784" s="41" t="str">
        <f>IFERROR(VLOOKUP(Table49[[#This Row],[ITEM CODE]],Table2[[Item Code]:[Master Name]],2,0),"")</f>
        <v/>
      </c>
      <c r="I1784" s="41"/>
      <c r="J1784" s="65" t="str">
        <f>IFERROR(VLOOKUP(Table49[[#This Row],[ITEM CODE]],Table2[[Item Code]:[Master Name]],3,0),"")</f>
        <v/>
      </c>
      <c r="K1784" s="1" t="str">
        <f>IFERROR(VLOOKUP(Table49[[#This Row],[ITEM CODE]],Table2[[Item Code]:[Master Name]],9,0),"")</f>
        <v/>
      </c>
      <c r="L1784" s="1" t="str">
        <f>IFERROR(VLOOKUP(Table49[[#This Row],[ITEM CODE]],Table2[[Item Code]:[Master Name]],8,0),"")</f>
        <v/>
      </c>
      <c r="M1784" s="41"/>
      <c r="N1784" s="66">
        <f>IFERROR(VLOOKUP(Table49[[#This Row],[ITEM CODE]],Table2[[#All],[Item Code]:[Unit Cost]],10,0),0)</f>
        <v>0</v>
      </c>
      <c r="O1784" s="134">
        <f>IFERROR(VLOOKUP(Table49[[#This Row],[ITEM CODE]],Table2[[#All],[Item Code]:[Unit Cost]],10,0),0)</f>
        <v>0</v>
      </c>
      <c r="P1784" s="56"/>
      <c r="Q1784" s="58"/>
      <c r="R1784" s="58">
        <f>Table49[[#This Row],[QUANTITY]]*Table49[[#This Row],[INV Prices]]</f>
        <v>0</v>
      </c>
      <c r="S1784" s="67"/>
      <c r="V1784" s="41"/>
      <c r="W1784" s="4" t="str">
        <f>IFERROR(VLOOKUP(Table49[[#This Row],[ITEM CODE]],Table2[[Item Code]:[Category ]],6,0),"")</f>
        <v/>
      </c>
      <c r="X1784" s="1" t="str">
        <f>IFERROR(VLOOKUP(Table49[[#This Row],[ITEM CODE]],Table2[[Item Code]:[Sub Category]],7,0),"")</f>
        <v/>
      </c>
      <c r="Y1784" s="68" t="str">
        <f>Table49[[#This Row],[PO Number]]&amp;COUNTIFS($E$5:E1784,E1784)</f>
        <v>0</v>
      </c>
    </row>
    <row r="1785" spans="1:25" ht="14.7" customHeight="1" x14ac:dyDescent="0.3">
      <c r="A1785" s="1" t="str">
        <f>IF(Table49[[#This Row],[ITEM NAME]]="","",ROW()-4)</f>
        <v/>
      </c>
      <c r="B1785" s="68"/>
      <c r="C1785" s="4" t="str">
        <f>IFERROR(VLOOKUP(B1785,Table14[],3,0),"")</f>
        <v/>
      </c>
      <c r="D1785" s="4" t="str">
        <f>IFERROR(VLOOKUP(B1785,Table14[],2,0),"")</f>
        <v/>
      </c>
      <c r="E1785" s="4"/>
      <c r="H1785" s="41" t="str">
        <f>IFERROR(VLOOKUP(Table49[[#This Row],[ITEM CODE]],Table2[[Item Code]:[Master Name]],2,0),"")</f>
        <v/>
      </c>
      <c r="I1785" s="41"/>
      <c r="J1785" s="65" t="str">
        <f>IFERROR(VLOOKUP(Table49[[#This Row],[ITEM CODE]],Table2[[Item Code]:[Master Name]],3,0),"")</f>
        <v/>
      </c>
      <c r="K1785" s="1" t="str">
        <f>IFERROR(VLOOKUP(Table49[[#This Row],[ITEM CODE]],Table2[[Item Code]:[Master Name]],9,0),"")</f>
        <v/>
      </c>
      <c r="L1785" s="1" t="str">
        <f>IFERROR(VLOOKUP(Table49[[#This Row],[ITEM CODE]],Table2[[Item Code]:[Master Name]],8,0),"")</f>
        <v/>
      </c>
      <c r="M1785" s="41"/>
      <c r="N1785" s="66">
        <f>IFERROR(VLOOKUP(Table49[[#This Row],[ITEM CODE]],Table2[[#All],[Item Code]:[Unit Cost]],10,0),0)</f>
        <v>0</v>
      </c>
      <c r="O1785" s="134">
        <f>IFERROR(VLOOKUP(Table49[[#This Row],[ITEM CODE]],Table2[[#All],[Item Code]:[Unit Cost]],10,0),0)</f>
        <v>0</v>
      </c>
      <c r="P1785" s="56"/>
      <c r="Q1785" s="58"/>
      <c r="R1785" s="58">
        <f>Table49[[#This Row],[QUANTITY]]*Table49[[#This Row],[INV Prices]]</f>
        <v>0</v>
      </c>
      <c r="S1785" s="67"/>
      <c r="V1785" s="41"/>
      <c r="W1785" s="4" t="str">
        <f>IFERROR(VLOOKUP(Table49[[#This Row],[ITEM CODE]],Table2[[Item Code]:[Category ]],6,0),"")</f>
        <v/>
      </c>
      <c r="X1785" s="1" t="str">
        <f>IFERROR(VLOOKUP(Table49[[#This Row],[ITEM CODE]],Table2[[Item Code]:[Sub Category]],7,0),"")</f>
        <v/>
      </c>
      <c r="Y1785" s="68" t="str">
        <f>Table49[[#This Row],[PO Number]]&amp;COUNTIFS($E$5:E1785,E1785)</f>
        <v>0</v>
      </c>
    </row>
    <row r="1786" spans="1:25" ht="14.7" customHeight="1" x14ac:dyDescent="0.3">
      <c r="A1786" s="1" t="str">
        <f>IF(Table49[[#This Row],[ITEM NAME]]="","",ROW()-4)</f>
        <v/>
      </c>
      <c r="B1786" s="68"/>
      <c r="C1786" s="4" t="str">
        <f>IFERROR(VLOOKUP(B1786,Table14[],3,0),"")</f>
        <v/>
      </c>
      <c r="D1786" s="4" t="str">
        <f>IFERROR(VLOOKUP(B1786,Table14[],2,0),"")</f>
        <v/>
      </c>
      <c r="E1786" s="4"/>
      <c r="H1786" s="41" t="str">
        <f>IFERROR(VLOOKUP(Table49[[#This Row],[ITEM CODE]],Table2[[Item Code]:[Master Name]],2,0),"")</f>
        <v/>
      </c>
      <c r="I1786" s="41"/>
      <c r="J1786" s="65" t="str">
        <f>IFERROR(VLOOKUP(Table49[[#This Row],[ITEM CODE]],Table2[[Item Code]:[Master Name]],3,0),"")</f>
        <v/>
      </c>
      <c r="K1786" s="1" t="str">
        <f>IFERROR(VLOOKUP(Table49[[#This Row],[ITEM CODE]],Table2[[Item Code]:[Master Name]],9,0),"")</f>
        <v/>
      </c>
      <c r="L1786" s="1" t="str">
        <f>IFERROR(VLOOKUP(Table49[[#This Row],[ITEM CODE]],Table2[[Item Code]:[Master Name]],8,0),"")</f>
        <v/>
      </c>
      <c r="M1786" s="41"/>
      <c r="N1786" s="66">
        <f>IFERROR(VLOOKUP(Table49[[#This Row],[ITEM CODE]],Table2[[#All],[Item Code]:[Unit Cost]],10,0),0)</f>
        <v>0</v>
      </c>
      <c r="O1786" s="134">
        <f>IFERROR(VLOOKUP(Table49[[#This Row],[ITEM CODE]],Table2[[#All],[Item Code]:[Unit Cost]],10,0),0)</f>
        <v>0</v>
      </c>
      <c r="P1786" s="56"/>
      <c r="Q1786" s="58"/>
      <c r="R1786" s="58">
        <f>Table49[[#This Row],[QUANTITY]]*Table49[[#This Row],[INV Prices]]</f>
        <v>0</v>
      </c>
      <c r="S1786" s="67"/>
      <c r="V1786" s="41"/>
      <c r="W1786" s="4" t="str">
        <f>IFERROR(VLOOKUP(Table49[[#This Row],[ITEM CODE]],Table2[[Item Code]:[Category ]],6,0),"")</f>
        <v/>
      </c>
      <c r="X1786" s="1" t="str">
        <f>IFERROR(VLOOKUP(Table49[[#This Row],[ITEM CODE]],Table2[[Item Code]:[Sub Category]],7,0),"")</f>
        <v/>
      </c>
      <c r="Y1786" s="68" t="str">
        <f>Table49[[#This Row],[PO Number]]&amp;COUNTIFS($E$5:E1786,E1786)</f>
        <v>0</v>
      </c>
    </row>
    <row r="1787" spans="1:25" ht="14.7" customHeight="1" x14ac:dyDescent="0.3">
      <c r="A1787" s="1" t="str">
        <f>IF(Table49[[#This Row],[ITEM NAME]]="","",ROW()-4)</f>
        <v/>
      </c>
      <c r="B1787" s="68"/>
      <c r="C1787" s="4" t="str">
        <f>IFERROR(VLOOKUP(B1787,Table14[],3,0),"")</f>
        <v/>
      </c>
      <c r="D1787" s="4" t="str">
        <f>IFERROR(VLOOKUP(B1787,Table14[],2,0),"")</f>
        <v/>
      </c>
      <c r="E1787" s="4"/>
      <c r="H1787" s="41" t="str">
        <f>IFERROR(VLOOKUP(Table49[[#This Row],[ITEM CODE]],Table2[[Item Code]:[Master Name]],2,0),"")</f>
        <v/>
      </c>
      <c r="I1787" s="41"/>
      <c r="J1787" s="65" t="str">
        <f>IFERROR(VLOOKUP(Table49[[#This Row],[ITEM CODE]],Table2[[Item Code]:[Master Name]],3,0),"")</f>
        <v/>
      </c>
      <c r="K1787" s="1" t="str">
        <f>IFERROR(VLOOKUP(Table49[[#This Row],[ITEM CODE]],Table2[[Item Code]:[Master Name]],9,0),"")</f>
        <v/>
      </c>
      <c r="L1787" s="1" t="str">
        <f>IFERROR(VLOOKUP(Table49[[#This Row],[ITEM CODE]],Table2[[Item Code]:[Master Name]],8,0),"")</f>
        <v/>
      </c>
      <c r="M1787" s="41"/>
      <c r="N1787" s="66">
        <f>IFERROR(VLOOKUP(Table49[[#This Row],[ITEM CODE]],Table2[[#All],[Item Code]:[Unit Cost]],10,0),0)</f>
        <v>0</v>
      </c>
      <c r="O1787" s="134">
        <f>IFERROR(VLOOKUP(Table49[[#This Row],[ITEM CODE]],Table2[[#All],[Item Code]:[Unit Cost]],10,0),0)</f>
        <v>0</v>
      </c>
      <c r="P1787" s="56"/>
      <c r="Q1787" s="58"/>
      <c r="R1787" s="58">
        <f>Table49[[#This Row],[QUANTITY]]*Table49[[#This Row],[INV Prices]]</f>
        <v>0</v>
      </c>
      <c r="S1787" s="67"/>
      <c r="V1787" s="41"/>
      <c r="W1787" s="4" t="str">
        <f>IFERROR(VLOOKUP(Table49[[#This Row],[ITEM CODE]],Table2[[Item Code]:[Category ]],6,0),"")</f>
        <v/>
      </c>
      <c r="X1787" s="1" t="str">
        <f>IFERROR(VLOOKUP(Table49[[#This Row],[ITEM CODE]],Table2[[Item Code]:[Sub Category]],7,0),"")</f>
        <v/>
      </c>
      <c r="Y1787" s="68" t="str">
        <f>Table49[[#This Row],[PO Number]]&amp;COUNTIFS($E$5:E1787,E1787)</f>
        <v>0</v>
      </c>
    </row>
    <row r="1788" spans="1:25" ht="14.7" customHeight="1" x14ac:dyDescent="0.3">
      <c r="A1788" s="1" t="str">
        <f>IF(Table49[[#This Row],[ITEM NAME]]="","",ROW()-4)</f>
        <v/>
      </c>
      <c r="B1788" s="68"/>
      <c r="C1788" s="4" t="str">
        <f>IFERROR(VLOOKUP(B1788,Table14[],3,0),"")</f>
        <v/>
      </c>
      <c r="D1788" s="4" t="str">
        <f>IFERROR(VLOOKUP(B1788,Table14[],2,0),"")</f>
        <v/>
      </c>
      <c r="E1788" s="4"/>
      <c r="H1788" s="41" t="str">
        <f>IFERROR(VLOOKUP(Table49[[#This Row],[ITEM CODE]],Table2[[Item Code]:[Master Name]],2,0),"")</f>
        <v/>
      </c>
      <c r="I1788" s="41"/>
      <c r="J1788" s="65" t="str">
        <f>IFERROR(VLOOKUP(Table49[[#This Row],[ITEM CODE]],Table2[[Item Code]:[Master Name]],3,0),"")</f>
        <v/>
      </c>
      <c r="K1788" s="1" t="str">
        <f>IFERROR(VLOOKUP(Table49[[#This Row],[ITEM CODE]],Table2[[Item Code]:[Master Name]],9,0),"")</f>
        <v/>
      </c>
      <c r="L1788" s="1" t="str">
        <f>IFERROR(VLOOKUP(Table49[[#This Row],[ITEM CODE]],Table2[[Item Code]:[Master Name]],8,0),"")</f>
        <v/>
      </c>
      <c r="M1788" s="41"/>
      <c r="N1788" s="66">
        <f>IFERROR(VLOOKUP(Table49[[#This Row],[ITEM CODE]],Table2[[#All],[Item Code]:[Unit Cost]],10,0),0)</f>
        <v>0</v>
      </c>
      <c r="O1788" s="134">
        <f>IFERROR(VLOOKUP(Table49[[#This Row],[ITEM CODE]],Table2[[#All],[Item Code]:[Unit Cost]],10,0),0)</f>
        <v>0</v>
      </c>
      <c r="P1788" s="56"/>
      <c r="Q1788" s="58"/>
      <c r="R1788" s="58">
        <f>Table49[[#This Row],[QUANTITY]]*Table49[[#This Row],[INV Prices]]</f>
        <v>0</v>
      </c>
      <c r="S1788" s="67"/>
      <c r="V1788" s="41"/>
      <c r="W1788" s="4" t="str">
        <f>IFERROR(VLOOKUP(Table49[[#This Row],[ITEM CODE]],Table2[[Item Code]:[Category ]],6,0),"")</f>
        <v/>
      </c>
      <c r="X1788" s="1" t="str">
        <f>IFERROR(VLOOKUP(Table49[[#This Row],[ITEM CODE]],Table2[[Item Code]:[Sub Category]],7,0),"")</f>
        <v/>
      </c>
      <c r="Y1788" s="68" t="str">
        <f>Table49[[#This Row],[PO Number]]&amp;COUNTIFS($E$5:E1788,E1788)</f>
        <v>0</v>
      </c>
    </row>
    <row r="1789" spans="1:25" ht="14.7" customHeight="1" x14ac:dyDescent="0.3">
      <c r="A1789" s="1" t="str">
        <f>IF(Table49[[#This Row],[ITEM NAME]]="","",ROW()-4)</f>
        <v/>
      </c>
      <c r="B1789" s="68"/>
      <c r="C1789" s="4" t="str">
        <f>IFERROR(VLOOKUP(B1789,Table14[],3,0),"")</f>
        <v/>
      </c>
      <c r="D1789" s="4" t="str">
        <f>IFERROR(VLOOKUP(B1789,Table14[],2,0),"")</f>
        <v/>
      </c>
      <c r="E1789" s="4"/>
      <c r="H1789" s="41" t="str">
        <f>IFERROR(VLOOKUP(Table49[[#This Row],[ITEM CODE]],Table2[[Item Code]:[Master Name]],2,0),"")</f>
        <v/>
      </c>
      <c r="I1789" s="41"/>
      <c r="J1789" s="65" t="str">
        <f>IFERROR(VLOOKUP(Table49[[#This Row],[ITEM CODE]],Table2[[Item Code]:[Master Name]],3,0),"")</f>
        <v/>
      </c>
      <c r="K1789" s="1" t="str">
        <f>IFERROR(VLOOKUP(Table49[[#This Row],[ITEM CODE]],Table2[[Item Code]:[Master Name]],9,0),"")</f>
        <v/>
      </c>
      <c r="L1789" s="1" t="str">
        <f>IFERROR(VLOOKUP(Table49[[#This Row],[ITEM CODE]],Table2[[Item Code]:[Master Name]],8,0),"")</f>
        <v/>
      </c>
      <c r="M1789" s="41"/>
      <c r="N1789" s="66">
        <f>IFERROR(VLOOKUP(Table49[[#This Row],[ITEM CODE]],Table2[[#All],[Item Code]:[Unit Cost]],10,0),0)</f>
        <v>0</v>
      </c>
      <c r="O1789" s="134">
        <f>IFERROR(VLOOKUP(Table49[[#This Row],[ITEM CODE]],Table2[[#All],[Item Code]:[Unit Cost]],10,0),0)</f>
        <v>0</v>
      </c>
      <c r="P1789" s="56"/>
      <c r="Q1789" s="58"/>
      <c r="R1789" s="58">
        <f>Table49[[#This Row],[QUANTITY]]*Table49[[#This Row],[INV Prices]]</f>
        <v>0</v>
      </c>
      <c r="S1789" s="67"/>
      <c r="V1789" s="41"/>
      <c r="W1789" s="4" t="str">
        <f>IFERROR(VLOOKUP(Table49[[#This Row],[ITEM CODE]],Table2[[Item Code]:[Category ]],6,0),"")</f>
        <v/>
      </c>
      <c r="X1789" s="1" t="str">
        <f>IFERROR(VLOOKUP(Table49[[#This Row],[ITEM CODE]],Table2[[Item Code]:[Sub Category]],7,0),"")</f>
        <v/>
      </c>
      <c r="Y1789" s="68" t="str">
        <f>Table49[[#This Row],[PO Number]]&amp;COUNTIFS($E$5:E1789,E1789)</f>
        <v>0</v>
      </c>
    </row>
    <row r="1790" spans="1:25" ht="14.7" customHeight="1" x14ac:dyDescent="0.3">
      <c r="A1790" s="1" t="str">
        <f>IF(Table49[[#This Row],[ITEM NAME]]="","",ROW()-4)</f>
        <v/>
      </c>
      <c r="B1790" s="68"/>
      <c r="C1790" s="4" t="str">
        <f>IFERROR(VLOOKUP(B1790,Table14[],3,0),"")</f>
        <v/>
      </c>
      <c r="D1790" s="4" t="str">
        <f>IFERROR(VLOOKUP(B1790,Table14[],2,0),"")</f>
        <v/>
      </c>
      <c r="E1790" s="4"/>
      <c r="H1790" s="41" t="str">
        <f>IFERROR(VLOOKUP(Table49[[#This Row],[ITEM CODE]],Table2[[Item Code]:[Master Name]],2,0),"")</f>
        <v/>
      </c>
      <c r="I1790" s="41"/>
      <c r="J1790" s="65" t="str">
        <f>IFERROR(VLOOKUP(Table49[[#This Row],[ITEM CODE]],Table2[[Item Code]:[Master Name]],3,0),"")</f>
        <v/>
      </c>
      <c r="K1790" s="1" t="str">
        <f>IFERROR(VLOOKUP(Table49[[#This Row],[ITEM CODE]],Table2[[Item Code]:[Master Name]],9,0),"")</f>
        <v/>
      </c>
      <c r="L1790" s="1" t="str">
        <f>IFERROR(VLOOKUP(Table49[[#This Row],[ITEM CODE]],Table2[[Item Code]:[Master Name]],8,0),"")</f>
        <v/>
      </c>
      <c r="M1790" s="41"/>
      <c r="N1790" s="66">
        <f>IFERROR(VLOOKUP(Table49[[#This Row],[ITEM CODE]],Table2[[#All],[Item Code]:[Unit Cost]],10,0),0)</f>
        <v>0</v>
      </c>
      <c r="O1790" s="134">
        <f>IFERROR(VLOOKUP(Table49[[#This Row],[ITEM CODE]],Table2[[#All],[Item Code]:[Unit Cost]],10,0),0)</f>
        <v>0</v>
      </c>
      <c r="P1790" s="56"/>
      <c r="Q1790" s="58"/>
      <c r="R1790" s="58">
        <f>Table49[[#This Row],[QUANTITY]]*Table49[[#This Row],[INV Prices]]</f>
        <v>0</v>
      </c>
      <c r="S1790" s="67"/>
      <c r="V1790" s="41"/>
      <c r="W1790" s="4" t="str">
        <f>IFERROR(VLOOKUP(Table49[[#This Row],[ITEM CODE]],Table2[[Item Code]:[Category ]],6,0),"")</f>
        <v/>
      </c>
      <c r="X1790" s="1" t="str">
        <f>IFERROR(VLOOKUP(Table49[[#This Row],[ITEM CODE]],Table2[[Item Code]:[Sub Category]],7,0),"")</f>
        <v/>
      </c>
      <c r="Y1790" s="68" t="str">
        <f>Table49[[#This Row],[PO Number]]&amp;COUNTIFS($E$5:E1790,E1790)</f>
        <v>0</v>
      </c>
    </row>
    <row r="1791" spans="1:25" ht="14.7" customHeight="1" x14ac:dyDescent="0.3">
      <c r="A1791" s="1" t="str">
        <f>IF(Table49[[#This Row],[ITEM NAME]]="","",ROW()-4)</f>
        <v/>
      </c>
      <c r="B1791" s="68"/>
      <c r="C1791" s="4" t="str">
        <f>IFERROR(VLOOKUP(B1791,Table14[],3,0),"")</f>
        <v/>
      </c>
      <c r="D1791" s="4" t="str">
        <f>IFERROR(VLOOKUP(B1791,Table14[],2,0),"")</f>
        <v/>
      </c>
      <c r="E1791" s="4"/>
      <c r="H1791" s="41" t="str">
        <f>IFERROR(VLOOKUP(Table49[[#This Row],[ITEM CODE]],Table2[[Item Code]:[Master Name]],2,0),"")</f>
        <v/>
      </c>
      <c r="I1791" s="41"/>
      <c r="J1791" s="65" t="str">
        <f>IFERROR(VLOOKUP(Table49[[#This Row],[ITEM CODE]],Table2[[Item Code]:[Master Name]],3,0),"")</f>
        <v/>
      </c>
      <c r="K1791" s="1" t="str">
        <f>IFERROR(VLOOKUP(Table49[[#This Row],[ITEM CODE]],Table2[[Item Code]:[Master Name]],9,0),"")</f>
        <v/>
      </c>
      <c r="L1791" s="1" t="str">
        <f>IFERROR(VLOOKUP(Table49[[#This Row],[ITEM CODE]],Table2[[Item Code]:[Master Name]],8,0),"")</f>
        <v/>
      </c>
      <c r="M1791" s="41"/>
      <c r="N1791" s="66">
        <f>IFERROR(VLOOKUP(Table49[[#This Row],[ITEM CODE]],Table2[[#All],[Item Code]:[Unit Cost]],10,0),0)</f>
        <v>0</v>
      </c>
      <c r="O1791" s="134">
        <f>IFERROR(VLOOKUP(Table49[[#This Row],[ITEM CODE]],Table2[[#All],[Item Code]:[Unit Cost]],10,0),0)</f>
        <v>0</v>
      </c>
      <c r="P1791" s="56"/>
      <c r="Q1791" s="58"/>
      <c r="R1791" s="58">
        <f>Table49[[#This Row],[QUANTITY]]*Table49[[#This Row],[INV Prices]]</f>
        <v>0</v>
      </c>
      <c r="S1791" s="67"/>
      <c r="V1791" s="41"/>
      <c r="W1791" s="4" t="str">
        <f>IFERROR(VLOOKUP(Table49[[#This Row],[ITEM CODE]],Table2[[Item Code]:[Category ]],6,0),"")</f>
        <v/>
      </c>
      <c r="X1791" s="1" t="str">
        <f>IFERROR(VLOOKUP(Table49[[#This Row],[ITEM CODE]],Table2[[Item Code]:[Sub Category]],7,0),"")</f>
        <v/>
      </c>
      <c r="Y1791" s="68" t="str">
        <f>Table49[[#This Row],[PO Number]]&amp;COUNTIFS($E$5:E1791,E1791)</f>
        <v>0</v>
      </c>
    </row>
    <row r="1792" spans="1:25" ht="14.7" customHeight="1" x14ac:dyDescent="0.3">
      <c r="A1792" s="1" t="str">
        <f>IF(Table49[[#This Row],[ITEM NAME]]="","",ROW()-4)</f>
        <v/>
      </c>
      <c r="B1792" s="68"/>
      <c r="C1792" s="4" t="str">
        <f>IFERROR(VLOOKUP(B1792,Table14[],3,0),"")</f>
        <v/>
      </c>
      <c r="D1792" s="4" t="str">
        <f>IFERROR(VLOOKUP(B1792,Table14[],2,0),"")</f>
        <v/>
      </c>
      <c r="E1792" s="4"/>
      <c r="H1792" s="41" t="str">
        <f>IFERROR(VLOOKUP(Table49[[#This Row],[ITEM CODE]],Table2[[Item Code]:[Master Name]],2,0),"")</f>
        <v/>
      </c>
      <c r="I1792" s="41"/>
      <c r="J1792" s="65" t="str">
        <f>IFERROR(VLOOKUP(Table49[[#This Row],[ITEM CODE]],Table2[[Item Code]:[Master Name]],3,0),"")</f>
        <v/>
      </c>
      <c r="K1792" s="1" t="str">
        <f>IFERROR(VLOOKUP(Table49[[#This Row],[ITEM CODE]],Table2[[Item Code]:[Master Name]],9,0),"")</f>
        <v/>
      </c>
      <c r="L1792" s="1" t="str">
        <f>IFERROR(VLOOKUP(Table49[[#This Row],[ITEM CODE]],Table2[[Item Code]:[Master Name]],8,0),"")</f>
        <v/>
      </c>
      <c r="M1792" s="41"/>
      <c r="N1792" s="66">
        <f>IFERROR(VLOOKUP(Table49[[#This Row],[ITEM CODE]],Table2[[#All],[Item Code]:[Unit Cost]],10,0),0)</f>
        <v>0</v>
      </c>
      <c r="O1792" s="134">
        <f>IFERROR(VLOOKUP(Table49[[#This Row],[ITEM CODE]],Table2[[#All],[Item Code]:[Unit Cost]],10,0),0)</f>
        <v>0</v>
      </c>
      <c r="P1792" s="56"/>
      <c r="Q1792" s="58"/>
      <c r="R1792" s="58">
        <f>Table49[[#This Row],[QUANTITY]]*Table49[[#This Row],[INV Prices]]</f>
        <v>0</v>
      </c>
      <c r="S1792" s="67"/>
      <c r="V1792" s="41"/>
      <c r="W1792" s="4" t="str">
        <f>IFERROR(VLOOKUP(Table49[[#This Row],[ITEM CODE]],Table2[[Item Code]:[Category ]],6,0),"")</f>
        <v/>
      </c>
      <c r="X1792" s="1" t="str">
        <f>IFERROR(VLOOKUP(Table49[[#This Row],[ITEM CODE]],Table2[[Item Code]:[Sub Category]],7,0),"")</f>
        <v/>
      </c>
      <c r="Y1792" s="68" t="str">
        <f>Table49[[#This Row],[PO Number]]&amp;COUNTIFS($E$5:E1792,E1792)</f>
        <v>0</v>
      </c>
    </row>
    <row r="1793" spans="1:25" ht="14.7" customHeight="1" x14ac:dyDescent="0.3">
      <c r="A1793" s="1" t="str">
        <f>IF(Table49[[#This Row],[ITEM NAME]]="","",ROW()-4)</f>
        <v/>
      </c>
      <c r="B1793" s="68"/>
      <c r="C1793" s="4" t="str">
        <f>IFERROR(VLOOKUP(B1793,Table14[],3,0),"")</f>
        <v/>
      </c>
      <c r="D1793" s="4" t="str">
        <f>IFERROR(VLOOKUP(B1793,Table14[],2,0),"")</f>
        <v/>
      </c>
      <c r="E1793" s="4"/>
      <c r="H1793" s="41" t="str">
        <f>IFERROR(VLOOKUP(Table49[[#This Row],[ITEM CODE]],Table2[[Item Code]:[Master Name]],2,0),"")</f>
        <v/>
      </c>
      <c r="I1793" s="41"/>
      <c r="J1793" s="65" t="str">
        <f>IFERROR(VLOOKUP(Table49[[#This Row],[ITEM CODE]],Table2[[Item Code]:[Master Name]],3,0),"")</f>
        <v/>
      </c>
      <c r="K1793" s="1" t="str">
        <f>IFERROR(VLOOKUP(Table49[[#This Row],[ITEM CODE]],Table2[[Item Code]:[Master Name]],9,0),"")</f>
        <v/>
      </c>
      <c r="L1793" s="1" t="str">
        <f>IFERROR(VLOOKUP(Table49[[#This Row],[ITEM CODE]],Table2[[Item Code]:[Master Name]],8,0),"")</f>
        <v/>
      </c>
      <c r="M1793" s="41"/>
      <c r="N1793" s="66">
        <f>IFERROR(VLOOKUP(Table49[[#This Row],[ITEM CODE]],Table2[[#All],[Item Code]:[Unit Cost]],10,0),0)</f>
        <v>0</v>
      </c>
      <c r="O1793" s="134">
        <f>IFERROR(VLOOKUP(Table49[[#This Row],[ITEM CODE]],Table2[[#All],[Item Code]:[Unit Cost]],10,0),0)</f>
        <v>0</v>
      </c>
      <c r="P1793" s="56"/>
      <c r="Q1793" s="58"/>
      <c r="R1793" s="58">
        <f>Table49[[#This Row],[QUANTITY]]*Table49[[#This Row],[INV Prices]]</f>
        <v>0</v>
      </c>
      <c r="S1793" s="67"/>
      <c r="V1793" s="41"/>
      <c r="W1793" s="4" t="str">
        <f>IFERROR(VLOOKUP(Table49[[#This Row],[ITEM CODE]],Table2[[Item Code]:[Category ]],6,0),"")</f>
        <v/>
      </c>
      <c r="X1793" s="1" t="str">
        <f>IFERROR(VLOOKUP(Table49[[#This Row],[ITEM CODE]],Table2[[Item Code]:[Sub Category]],7,0),"")</f>
        <v/>
      </c>
      <c r="Y1793" s="68" t="str">
        <f>Table49[[#This Row],[PO Number]]&amp;COUNTIFS($E$5:E1793,E1793)</f>
        <v>0</v>
      </c>
    </row>
    <row r="1794" spans="1:25" ht="14.7" customHeight="1" x14ac:dyDescent="0.3">
      <c r="A1794" s="1" t="str">
        <f>IF(Table49[[#This Row],[ITEM NAME]]="","",ROW()-4)</f>
        <v/>
      </c>
      <c r="B1794" s="68"/>
      <c r="C1794" s="4" t="str">
        <f>IFERROR(VLOOKUP(B1794,Table14[],3,0),"")</f>
        <v/>
      </c>
      <c r="D1794" s="4" t="str">
        <f>IFERROR(VLOOKUP(B1794,Table14[],2,0),"")</f>
        <v/>
      </c>
      <c r="E1794" s="4"/>
      <c r="H1794" s="41" t="str">
        <f>IFERROR(VLOOKUP(Table49[[#This Row],[ITEM CODE]],Table2[[Item Code]:[Master Name]],2,0),"")</f>
        <v/>
      </c>
      <c r="I1794" s="41"/>
      <c r="J1794" s="65" t="str">
        <f>IFERROR(VLOOKUP(Table49[[#This Row],[ITEM CODE]],Table2[[Item Code]:[Master Name]],3,0),"")</f>
        <v/>
      </c>
      <c r="K1794" s="1" t="str">
        <f>IFERROR(VLOOKUP(Table49[[#This Row],[ITEM CODE]],Table2[[Item Code]:[Master Name]],9,0),"")</f>
        <v/>
      </c>
      <c r="L1794" s="1" t="str">
        <f>IFERROR(VLOOKUP(Table49[[#This Row],[ITEM CODE]],Table2[[Item Code]:[Master Name]],8,0),"")</f>
        <v/>
      </c>
      <c r="M1794" s="41"/>
      <c r="N1794" s="66">
        <f>IFERROR(VLOOKUP(Table49[[#This Row],[ITEM CODE]],Table2[[#All],[Item Code]:[Unit Cost]],10,0),0)</f>
        <v>0</v>
      </c>
      <c r="O1794" s="134">
        <f>IFERROR(VLOOKUP(Table49[[#This Row],[ITEM CODE]],Table2[[#All],[Item Code]:[Unit Cost]],10,0),0)</f>
        <v>0</v>
      </c>
      <c r="P1794" s="56"/>
      <c r="Q1794" s="58"/>
      <c r="R1794" s="58">
        <f>Table49[[#This Row],[QUANTITY]]*Table49[[#This Row],[INV Prices]]</f>
        <v>0</v>
      </c>
      <c r="S1794" s="67"/>
      <c r="V1794" s="41"/>
      <c r="W1794" s="4" t="str">
        <f>IFERROR(VLOOKUP(Table49[[#This Row],[ITEM CODE]],Table2[[Item Code]:[Category ]],6,0),"")</f>
        <v/>
      </c>
      <c r="X1794" s="1" t="str">
        <f>IFERROR(VLOOKUP(Table49[[#This Row],[ITEM CODE]],Table2[[Item Code]:[Sub Category]],7,0),"")</f>
        <v/>
      </c>
      <c r="Y1794" s="68" t="str">
        <f>Table49[[#This Row],[PO Number]]&amp;COUNTIFS($E$5:E1794,E1794)</f>
        <v>0</v>
      </c>
    </row>
    <row r="1795" spans="1:25" ht="14.7" customHeight="1" x14ac:dyDescent="0.3">
      <c r="A1795" s="1" t="str">
        <f>IF(Table49[[#This Row],[ITEM NAME]]="","",ROW()-4)</f>
        <v/>
      </c>
      <c r="B1795" s="68"/>
      <c r="C1795" s="4" t="str">
        <f>IFERROR(VLOOKUP(B1795,Table14[],3,0),"")</f>
        <v/>
      </c>
      <c r="D1795" s="4" t="str">
        <f>IFERROR(VLOOKUP(B1795,Table14[],2,0),"")</f>
        <v/>
      </c>
      <c r="E1795" s="4"/>
      <c r="H1795" s="41" t="str">
        <f>IFERROR(VLOOKUP(Table49[[#This Row],[ITEM CODE]],Table2[[Item Code]:[Master Name]],2,0),"")</f>
        <v/>
      </c>
      <c r="I1795" s="41"/>
      <c r="J1795" s="65" t="str">
        <f>IFERROR(VLOOKUP(Table49[[#This Row],[ITEM CODE]],Table2[[Item Code]:[Master Name]],3,0),"")</f>
        <v/>
      </c>
      <c r="K1795" s="1" t="str">
        <f>IFERROR(VLOOKUP(Table49[[#This Row],[ITEM CODE]],Table2[[Item Code]:[Master Name]],9,0),"")</f>
        <v/>
      </c>
      <c r="L1795" s="1" t="str">
        <f>IFERROR(VLOOKUP(Table49[[#This Row],[ITEM CODE]],Table2[[Item Code]:[Master Name]],8,0),"")</f>
        <v/>
      </c>
      <c r="M1795" s="41"/>
      <c r="N1795" s="66">
        <f>IFERROR(VLOOKUP(Table49[[#This Row],[ITEM CODE]],Table2[[#All],[Item Code]:[Unit Cost]],10,0),0)</f>
        <v>0</v>
      </c>
      <c r="O1795" s="134">
        <f>IFERROR(VLOOKUP(Table49[[#This Row],[ITEM CODE]],Table2[[#All],[Item Code]:[Unit Cost]],10,0),0)</f>
        <v>0</v>
      </c>
      <c r="P1795" s="56"/>
      <c r="Q1795" s="58"/>
      <c r="R1795" s="58">
        <f>Table49[[#This Row],[QUANTITY]]*Table49[[#This Row],[INV Prices]]</f>
        <v>0</v>
      </c>
      <c r="S1795" s="67"/>
      <c r="V1795" s="41"/>
      <c r="W1795" s="4" t="str">
        <f>IFERROR(VLOOKUP(Table49[[#This Row],[ITEM CODE]],Table2[[Item Code]:[Category ]],6,0),"")</f>
        <v/>
      </c>
      <c r="X1795" s="1" t="str">
        <f>IFERROR(VLOOKUP(Table49[[#This Row],[ITEM CODE]],Table2[[Item Code]:[Sub Category]],7,0),"")</f>
        <v/>
      </c>
      <c r="Y1795" s="68" t="str">
        <f>Table49[[#This Row],[PO Number]]&amp;COUNTIFS($E$5:E1795,E1795)</f>
        <v>0</v>
      </c>
    </row>
    <row r="1796" spans="1:25" ht="14.7" customHeight="1" x14ac:dyDescent="0.3">
      <c r="A1796" s="1" t="str">
        <f>IF(Table49[[#This Row],[ITEM NAME]]="","",ROW()-4)</f>
        <v/>
      </c>
      <c r="B1796" s="68"/>
      <c r="C1796" s="4" t="str">
        <f>IFERROR(VLOOKUP(B1796,Table14[],3,0),"")</f>
        <v/>
      </c>
      <c r="D1796" s="4" t="str">
        <f>IFERROR(VLOOKUP(B1796,Table14[],2,0),"")</f>
        <v/>
      </c>
      <c r="E1796" s="4"/>
      <c r="H1796" s="41" t="str">
        <f>IFERROR(VLOOKUP(Table49[[#This Row],[ITEM CODE]],Table2[[Item Code]:[Master Name]],2,0),"")</f>
        <v/>
      </c>
      <c r="I1796" s="41"/>
      <c r="J1796" s="65" t="str">
        <f>IFERROR(VLOOKUP(Table49[[#This Row],[ITEM CODE]],Table2[[Item Code]:[Master Name]],3,0),"")</f>
        <v/>
      </c>
      <c r="K1796" s="1" t="str">
        <f>IFERROR(VLOOKUP(Table49[[#This Row],[ITEM CODE]],Table2[[Item Code]:[Master Name]],9,0),"")</f>
        <v/>
      </c>
      <c r="L1796" s="1" t="str">
        <f>IFERROR(VLOOKUP(Table49[[#This Row],[ITEM CODE]],Table2[[Item Code]:[Master Name]],8,0),"")</f>
        <v/>
      </c>
      <c r="M1796" s="41"/>
      <c r="N1796" s="66">
        <f>IFERROR(VLOOKUP(Table49[[#This Row],[ITEM CODE]],Table2[[#All],[Item Code]:[Unit Cost]],10,0),0)</f>
        <v>0</v>
      </c>
      <c r="O1796" s="134">
        <f>IFERROR(VLOOKUP(Table49[[#This Row],[ITEM CODE]],Table2[[#All],[Item Code]:[Unit Cost]],10,0),0)</f>
        <v>0</v>
      </c>
      <c r="P1796" s="56"/>
      <c r="Q1796" s="58"/>
      <c r="R1796" s="58">
        <f>Table49[[#This Row],[QUANTITY]]*Table49[[#This Row],[INV Prices]]</f>
        <v>0</v>
      </c>
      <c r="S1796" s="67"/>
      <c r="V1796" s="41"/>
      <c r="W1796" s="4" t="str">
        <f>IFERROR(VLOOKUP(Table49[[#This Row],[ITEM CODE]],Table2[[Item Code]:[Category ]],6,0),"")</f>
        <v/>
      </c>
      <c r="X1796" s="1" t="str">
        <f>IFERROR(VLOOKUP(Table49[[#This Row],[ITEM CODE]],Table2[[Item Code]:[Sub Category]],7,0),"")</f>
        <v/>
      </c>
      <c r="Y1796" s="68" t="str">
        <f>Table49[[#This Row],[PO Number]]&amp;COUNTIFS($E$5:E1796,E1796)</f>
        <v>0</v>
      </c>
    </row>
    <row r="1797" spans="1:25" ht="14.7" customHeight="1" x14ac:dyDescent="0.3">
      <c r="A1797" s="1" t="str">
        <f>IF(Table49[[#This Row],[ITEM NAME]]="","",ROW()-4)</f>
        <v/>
      </c>
      <c r="B1797" s="68"/>
      <c r="C1797" s="4" t="str">
        <f>IFERROR(VLOOKUP(B1797,Table14[],3,0),"")</f>
        <v/>
      </c>
      <c r="D1797" s="4" t="str">
        <f>IFERROR(VLOOKUP(B1797,Table14[],2,0),"")</f>
        <v/>
      </c>
      <c r="E1797" s="4"/>
      <c r="H1797" s="41" t="str">
        <f>IFERROR(VLOOKUP(Table49[[#This Row],[ITEM CODE]],Table2[[Item Code]:[Master Name]],2,0),"")</f>
        <v/>
      </c>
      <c r="I1797" s="41"/>
      <c r="J1797" s="65" t="str">
        <f>IFERROR(VLOOKUP(Table49[[#This Row],[ITEM CODE]],Table2[[Item Code]:[Master Name]],3,0),"")</f>
        <v/>
      </c>
      <c r="K1797" s="1" t="str">
        <f>IFERROR(VLOOKUP(Table49[[#This Row],[ITEM CODE]],Table2[[Item Code]:[Master Name]],9,0),"")</f>
        <v/>
      </c>
      <c r="L1797" s="1" t="str">
        <f>IFERROR(VLOOKUP(Table49[[#This Row],[ITEM CODE]],Table2[[Item Code]:[Master Name]],8,0),"")</f>
        <v/>
      </c>
      <c r="M1797" s="41"/>
      <c r="N1797" s="66">
        <f>IFERROR(VLOOKUP(Table49[[#This Row],[ITEM CODE]],Table2[[#All],[Item Code]:[Unit Cost]],10,0),0)</f>
        <v>0</v>
      </c>
      <c r="O1797" s="134">
        <f>IFERROR(VLOOKUP(Table49[[#This Row],[ITEM CODE]],Table2[[#All],[Item Code]:[Unit Cost]],10,0),0)</f>
        <v>0</v>
      </c>
      <c r="P1797" s="56"/>
      <c r="Q1797" s="58"/>
      <c r="R1797" s="58">
        <f>Table49[[#This Row],[QUANTITY]]*Table49[[#This Row],[INV Prices]]</f>
        <v>0</v>
      </c>
      <c r="S1797" s="67"/>
      <c r="V1797" s="41"/>
      <c r="W1797" s="4" t="str">
        <f>IFERROR(VLOOKUP(Table49[[#This Row],[ITEM CODE]],Table2[[Item Code]:[Category ]],6,0),"")</f>
        <v/>
      </c>
      <c r="X1797" s="1" t="str">
        <f>IFERROR(VLOOKUP(Table49[[#This Row],[ITEM CODE]],Table2[[Item Code]:[Sub Category]],7,0),"")</f>
        <v/>
      </c>
      <c r="Y1797" s="68" t="str">
        <f>Table49[[#This Row],[PO Number]]&amp;COUNTIFS($E$5:E1797,E1797)</f>
        <v>0</v>
      </c>
    </row>
    <row r="1798" spans="1:25" ht="14.7" customHeight="1" x14ac:dyDescent="0.3">
      <c r="A1798" s="1" t="str">
        <f>IF(Table49[[#This Row],[ITEM NAME]]="","",ROW()-4)</f>
        <v/>
      </c>
      <c r="B1798" s="68"/>
      <c r="C1798" s="4" t="str">
        <f>IFERROR(VLOOKUP(B1798,Table14[],3,0),"")</f>
        <v/>
      </c>
      <c r="D1798" s="4" t="str">
        <f>IFERROR(VLOOKUP(B1798,Table14[],2,0),"")</f>
        <v/>
      </c>
      <c r="E1798" s="4"/>
      <c r="H1798" s="41" t="str">
        <f>IFERROR(VLOOKUP(Table49[[#This Row],[ITEM CODE]],Table2[[Item Code]:[Master Name]],2,0),"")</f>
        <v/>
      </c>
      <c r="I1798" s="41"/>
      <c r="J1798" s="65" t="str">
        <f>IFERROR(VLOOKUP(Table49[[#This Row],[ITEM CODE]],Table2[[Item Code]:[Master Name]],3,0),"")</f>
        <v/>
      </c>
      <c r="K1798" s="1" t="str">
        <f>IFERROR(VLOOKUP(Table49[[#This Row],[ITEM CODE]],Table2[[Item Code]:[Master Name]],9,0),"")</f>
        <v/>
      </c>
      <c r="L1798" s="1" t="str">
        <f>IFERROR(VLOOKUP(Table49[[#This Row],[ITEM CODE]],Table2[[Item Code]:[Master Name]],8,0),"")</f>
        <v/>
      </c>
      <c r="M1798" s="41"/>
      <c r="N1798" s="66">
        <f>IFERROR(VLOOKUP(Table49[[#This Row],[ITEM CODE]],Table2[[#All],[Item Code]:[Unit Cost]],10,0),0)</f>
        <v>0</v>
      </c>
      <c r="O1798" s="134">
        <f>IFERROR(VLOOKUP(Table49[[#This Row],[ITEM CODE]],Table2[[#All],[Item Code]:[Unit Cost]],10,0),0)</f>
        <v>0</v>
      </c>
      <c r="P1798" s="56"/>
      <c r="Q1798" s="58"/>
      <c r="R1798" s="58">
        <f>Table49[[#This Row],[QUANTITY]]*Table49[[#This Row],[INV Prices]]</f>
        <v>0</v>
      </c>
      <c r="S1798" s="67"/>
      <c r="V1798" s="41"/>
      <c r="W1798" s="4" t="str">
        <f>IFERROR(VLOOKUP(Table49[[#This Row],[ITEM CODE]],Table2[[Item Code]:[Category ]],6,0),"")</f>
        <v/>
      </c>
      <c r="X1798" s="1" t="str">
        <f>IFERROR(VLOOKUP(Table49[[#This Row],[ITEM CODE]],Table2[[Item Code]:[Sub Category]],7,0),"")</f>
        <v/>
      </c>
      <c r="Y1798" s="68" t="str">
        <f>Table49[[#This Row],[PO Number]]&amp;COUNTIFS($E$5:E1798,E1798)</f>
        <v>0</v>
      </c>
    </row>
    <row r="1799" spans="1:25" ht="14.7" customHeight="1" x14ac:dyDescent="0.3">
      <c r="A1799" s="1" t="str">
        <f>IF(Table49[[#This Row],[ITEM NAME]]="","",ROW()-4)</f>
        <v/>
      </c>
      <c r="B1799" s="68"/>
      <c r="C1799" s="4" t="str">
        <f>IFERROR(VLOOKUP(B1799,Table14[],3,0),"")</f>
        <v/>
      </c>
      <c r="D1799" s="4" t="str">
        <f>IFERROR(VLOOKUP(B1799,Table14[],2,0),"")</f>
        <v/>
      </c>
      <c r="E1799" s="4"/>
      <c r="H1799" s="41" t="str">
        <f>IFERROR(VLOOKUP(Table49[[#This Row],[ITEM CODE]],Table2[[Item Code]:[Master Name]],2,0),"")</f>
        <v/>
      </c>
      <c r="I1799" s="41"/>
      <c r="J1799" s="65" t="str">
        <f>IFERROR(VLOOKUP(Table49[[#This Row],[ITEM CODE]],Table2[[Item Code]:[Master Name]],3,0),"")</f>
        <v/>
      </c>
      <c r="K1799" s="1" t="str">
        <f>IFERROR(VLOOKUP(Table49[[#This Row],[ITEM CODE]],Table2[[Item Code]:[Master Name]],9,0),"")</f>
        <v/>
      </c>
      <c r="L1799" s="1" t="str">
        <f>IFERROR(VLOOKUP(Table49[[#This Row],[ITEM CODE]],Table2[[Item Code]:[Master Name]],8,0),"")</f>
        <v/>
      </c>
      <c r="M1799" s="41"/>
      <c r="N1799" s="66">
        <f>IFERROR(VLOOKUP(Table49[[#This Row],[ITEM CODE]],Table2[[#All],[Item Code]:[Unit Cost]],10,0),0)</f>
        <v>0</v>
      </c>
      <c r="O1799" s="134">
        <f>IFERROR(VLOOKUP(Table49[[#This Row],[ITEM CODE]],Table2[[#All],[Item Code]:[Unit Cost]],10,0),0)</f>
        <v>0</v>
      </c>
      <c r="P1799" s="56"/>
      <c r="Q1799" s="58"/>
      <c r="R1799" s="58">
        <f>Table49[[#This Row],[QUANTITY]]*Table49[[#This Row],[INV Prices]]</f>
        <v>0</v>
      </c>
      <c r="S1799" s="67"/>
      <c r="V1799" s="41"/>
      <c r="W1799" s="4" t="str">
        <f>IFERROR(VLOOKUP(Table49[[#This Row],[ITEM CODE]],Table2[[Item Code]:[Category ]],6,0),"")</f>
        <v/>
      </c>
      <c r="X1799" s="1" t="str">
        <f>IFERROR(VLOOKUP(Table49[[#This Row],[ITEM CODE]],Table2[[Item Code]:[Sub Category]],7,0),"")</f>
        <v/>
      </c>
      <c r="Y1799" s="68" t="str">
        <f>Table49[[#This Row],[PO Number]]&amp;COUNTIFS($E$5:E1799,E1799)</f>
        <v>0</v>
      </c>
    </row>
    <row r="1800" spans="1:25" ht="14.7" customHeight="1" x14ac:dyDescent="0.3">
      <c r="A1800" s="1" t="str">
        <f>IF(Table49[[#This Row],[ITEM NAME]]="","",ROW()-4)</f>
        <v/>
      </c>
      <c r="B1800" s="68"/>
      <c r="C1800" s="4" t="str">
        <f>IFERROR(VLOOKUP(B1800,Table14[],3,0),"")</f>
        <v/>
      </c>
      <c r="D1800" s="4" t="str">
        <f>IFERROR(VLOOKUP(B1800,Table14[],2,0),"")</f>
        <v/>
      </c>
      <c r="E1800" s="4"/>
      <c r="H1800" s="41" t="str">
        <f>IFERROR(VLOOKUP(Table49[[#This Row],[ITEM CODE]],Table2[[Item Code]:[Master Name]],2,0),"")</f>
        <v/>
      </c>
      <c r="I1800" s="41"/>
      <c r="J1800" s="65" t="str">
        <f>IFERROR(VLOOKUP(Table49[[#This Row],[ITEM CODE]],Table2[[Item Code]:[Master Name]],3,0),"")</f>
        <v/>
      </c>
      <c r="K1800" s="1" t="str">
        <f>IFERROR(VLOOKUP(Table49[[#This Row],[ITEM CODE]],Table2[[Item Code]:[Master Name]],9,0),"")</f>
        <v/>
      </c>
      <c r="L1800" s="1" t="str">
        <f>IFERROR(VLOOKUP(Table49[[#This Row],[ITEM CODE]],Table2[[Item Code]:[Master Name]],8,0),"")</f>
        <v/>
      </c>
      <c r="M1800" s="41"/>
      <c r="N1800" s="66">
        <f>IFERROR(VLOOKUP(Table49[[#This Row],[ITEM CODE]],Table2[[#All],[Item Code]:[Unit Cost]],10,0),0)</f>
        <v>0</v>
      </c>
      <c r="O1800" s="134">
        <f>IFERROR(VLOOKUP(Table49[[#This Row],[ITEM CODE]],Table2[[#All],[Item Code]:[Unit Cost]],10,0),0)</f>
        <v>0</v>
      </c>
      <c r="P1800" s="56"/>
      <c r="Q1800" s="58"/>
      <c r="R1800" s="58">
        <f>Table49[[#This Row],[QUANTITY]]*Table49[[#This Row],[INV Prices]]</f>
        <v>0</v>
      </c>
      <c r="S1800" s="67"/>
      <c r="V1800" s="41"/>
      <c r="W1800" s="4" t="str">
        <f>IFERROR(VLOOKUP(Table49[[#This Row],[ITEM CODE]],Table2[[Item Code]:[Category ]],6,0),"")</f>
        <v/>
      </c>
      <c r="X1800" s="1" t="str">
        <f>IFERROR(VLOOKUP(Table49[[#This Row],[ITEM CODE]],Table2[[Item Code]:[Sub Category]],7,0),"")</f>
        <v/>
      </c>
      <c r="Y1800" s="68" t="str">
        <f>Table49[[#This Row],[PO Number]]&amp;COUNTIFS($E$5:E1800,E1800)</f>
        <v>0</v>
      </c>
    </row>
    <row r="1801" spans="1:25" ht="14.7" customHeight="1" x14ac:dyDescent="0.3">
      <c r="A1801" s="1" t="str">
        <f>IF(Table49[[#This Row],[ITEM NAME]]="","",ROW()-4)</f>
        <v/>
      </c>
      <c r="B1801" s="68"/>
      <c r="C1801" s="4" t="str">
        <f>IFERROR(VLOOKUP(B1801,Table14[],3,0),"")</f>
        <v/>
      </c>
      <c r="D1801" s="4" t="str">
        <f>IFERROR(VLOOKUP(B1801,Table14[],2,0),"")</f>
        <v/>
      </c>
      <c r="E1801" s="4"/>
      <c r="H1801" s="41" t="str">
        <f>IFERROR(VLOOKUP(Table49[[#This Row],[ITEM CODE]],Table2[[Item Code]:[Master Name]],2,0),"")</f>
        <v/>
      </c>
      <c r="I1801" s="41"/>
      <c r="J1801" s="65" t="str">
        <f>IFERROR(VLOOKUP(Table49[[#This Row],[ITEM CODE]],Table2[[Item Code]:[Master Name]],3,0),"")</f>
        <v/>
      </c>
      <c r="K1801" s="1" t="str">
        <f>IFERROR(VLOOKUP(Table49[[#This Row],[ITEM CODE]],Table2[[Item Code]:[Master Name]],9,0),"")</f>
        <v/>
      </c>
      <c r="L1801" s="1" t="str">
        <f>IFERROR(VLOOKUP(Table49[[#This Row],[ITEM CODE]],Table2[[Item Code]:[Master Name]],8,0),"")</f>
        <v/>
      </c>
      <c r="M1801" s="41"/>
      <c r="N1801" s="66">
        <f>IFERROR(VLOOKUP(Table49[[#This Row],[ITEM CODE]],Table2[[#All],[Item Code]:[Unit Cost]],10,0),0)</f>
        <v>0</v>
      </c>
      <c r="O1801" s="134">
        <f>IFERROR(VLOOKUP(Table49[[#This Row],[ITEM CODE]],Table2[[#All],[Item Code]:[Unit Cost]],10,0),0)</f>
        <v>0</v>
      </c>
      <c r="P1801" s="56"/>
      <c r="Q1801" s="58"/>
      <c r="R1801" s="58">
        <f>Table49[[#This Row],[QUANTITY]]*Table49[[#This Row],[INV Prices]]</f>
        <v>0</v>
      </c>
      <c r="S1801" s="67"/>
      <c r="V1801" s="41"/>
      <c r="W1801" s="4" t="str">
        <f>IFERROR(VLOOKUP(Table49[[#This Row],[ITEM CODE]],Table2[[Item Code]:[Category ]],6,0),"")</f>
        <v/>
      </c>
      <c r="X1801" s="1" t="str">
        <f>IFERROR(VLOOKUP(Table49[[#This Row],[ITEM CODE]],Table2[[Item Code]:[Sub Category]],7,0),"")</f>
        <v/>
      </c>
      <c r="Y1801" s="68" t="str">
        <f>Table49[[#This Row],[PO Number]]&amp;COUNTIFS($E$5:E1801,E1801)</f>
        <v>0</v>
      </c>
    </row>
    <row r="1802" spans="1:25" ht="14.7" customHeight="1" x14ac:dyDescent="0.3">
      <c r="A1802" s="1" t="str">
        <f>IF(Table49[[#This Row],[ITEM NAME]]="","",ROW()-4)</f>
        <v/>
      </c>
      <c r="B1802" s="68"/>
      <c r="C1802" s="4" t="str">
        <f>IFERROR(VLOOKUP(B1802,Table14[],3,0),"")</f>
        <v/>
      </c>
      <c r="D1802" s="4" t="str">
        <f>IFERROR(VLOOKUP(B1802,Table14[],2,0),"")</f>
        <v/>
      </c>
      <c r="E1802" s="4"/>
      <c r="H1802" s="41" t="str">
        <f>IFERROR(VLOOKUP(Table49[[#This Row],[ITEM CODE]],Table2[[Item Code]:[Master Name]],2,0),"")</f>
        <v/>
      </c>
      <c r="I1802" s="41"/>
      <c r="J1802" s="65" t="str">
        <f>IFERROR(VLOOKUP(Table49[[#This Row],[ITEM CODE]],Table2[[Item Code]:[Master Name]],3,0),"")</f>
        <v/>
      </c>
      <c r="K1802" s="1" t="str">
        <f>IFERROR(VLOOKUP(Table49[[#This Row],[ITEM CODE]],Table2[[Item Code]:[Master Name]],9,0),"")</f>
        <v/>
      </c>
      <c r="L1802" s="1" t="str">
        <f>IFERROR(VLOOKUP(Table49[[#This Row],[ITEM CODE]],Table2[[Item Code]:[Master Name]],8,0),"")</f>
        <v/>
      </c>
      <c r="M1802" s="41"/>
      <c r="N1802" s="66">
        <f>IFERROR(VLOOKUP(Table49[[#This Row],[ITEM CODE]],Table2[[#All],[Item Code]:[Unit Cost]],10,0),0)</f>
        <v>0</v>
      </c>
      <c r="O1802" s="134">
        <f>IFERROR(VLOOKUP(Table49[[#This Row],[ITEM CODE]],Table2[[#All],[Item Code]:[Unit Cost]],10,0),0)</f>
        <v>0</v>
      </c>
      <c r="P1802" s="56"/>
      <c r="Q1802" s="58"/>
      <c r="R1802" s="58">
        <f>Table49[[#This Row],[QUANTITY]]*Table49[[#This Row],[INV Prices]]</f>
        <v>0</v>
      </c>
      <c r="S1802" s="67"/>
      <c r="V1802" s="41"/>
      <c r="W1802" s="4" t="str">
        <f>IFERROR(VLOOKUP(Table49[[#This Row],[ITEM CODE]],Table2[[Item Code]:[Category ]],6,0),"")</f>
        <v/>
      </c>
      <c r="X1802" s="1" t="str">
        <f>IFERROR(VLOOKUP(Table49[[#This Row],[ITEM CODE]],Table2[[Item Code]:[Sub Category]],7,0),"")</f>
        <v/>
      </c>
      <c r="Y1802" s="68" t="str">
        <f>Table49[[#This Row],[PO Number]]&amp;COUNTIFS($E$5:E1802,E1802)</f>
        <v>0</v>
      </c>
    </row>
    <row r="1803" spans="1:25" ht="14.7" customHeight="1" x14ac:dyDescent="0.3">
      <c r="A1803" s="1" t="str">
        <f>IF(Table49[[#This Row],[ITEM NAME]]="","",ROW()-4)</f>
        <v/>
      </c>
      <c r="B1803" s="68"/>
      <c r="C1803" s="4" t="str">
        <f>IFERROR(VLOOKUP(B1803,Table14[],3,0),"")</f>
        <v/>
      </c>
      <c r="D1803" s="4" t="str">
        <f>IFERROR(VLOOKUP(B1803,Table14[],2,0),"")</f>
        <v/>
      </c>
      <c r="E1803" s="4"/>
      <c r="H1803" s="41" t="str">
        <f>IFERROR(VLOOKUP(Table49[[#This Row],[ITEM CODE]],Table2[[Item Code]:[Master Name]],2,0),"")</f>
        <v/>
      </c>
      <c r="I1803" s="41"/>
      <c r="J1803" s="65" t="str">
        <f>IFERROR(VLOOKUP(Table49[[#This Row],[ITEM CODE]],Table2[[Item Code]:[Master Name]],3,0),"")</f>
        <v/>
      </c>
      <c r="K1803" s="1" t="str">
        <f>IFERROR(VLOOKUP(Table49[[#This Row],[ITEM CODE]],Table2[[Item Code]:[Master Name]],9,0),"")</f>
        <v/>
      </c>
      <c r="L1803" s="1" t="str">
        <f>IFERROR(VLOOKUP(Table49[[#This Row],[ITEM CODE]],Table2[[Item Code]:[Master Name]],8,0),"")</f>
        <v/>
      </c>
      <c r="M1803" s="41"/>
      <c r="N1803" s="66">
        <f>IFERROR(VLOOKUP(Table49[[#This Row],[ITEM CODE]],Table2[[#All],[Item Code]:[Unit Cost]],10,0),0)</f>
        <v>0</v>
      </c>
      <c r="O1803" s="134">
        <f>IFERROR(VLOOKUP(Table49[[#This Row],[ITEM CODE]],Table2[[#All],[Item Code]:[Unit Cost]],10,0),0)</f>
        <v>0</v>
      </c>
      <c r="P1803" s="56"/>
      <c r="Q1803" s="58"/>
      <c r="R1803" s="58">
        <f>Table49[[#This Row],[QUANTITY]]*Table49[[#This Row],[INV Prices]]</f>
        <v>0</v>
      </c>
      <c r="S1803" s="67"/>
      <c r="V1803" s="41"/>
      <c r="W1803" s="4" t="str">
        <f>IFERROR(VLOOKUP(Table49[[#This Row],[ITEM CODE]],Table2[[Item Code]:[Category ]],6,0),"")</f>
        <v/>
      </c>
      <c r="X1803" s="1" t="str">
        <f>IFERROR(VLOOKUP(Table49[[#This Row],[ITEM CODE]],Table2[[Item Code]:[Sub Category]],7,0),"")</f>
        <v/>
      </c>
      <c r="Y1803" s="68" t="str">
        <f>Table49[[#This Row],[PO Number]]&amp;COUNTIFS($E$5:E1803,E1803)</f>
        <v>0</v>
      </c>
    </row>
    <row r="1804" spans="1:25" ht="14.7" customHeight="1" x14ac:dyDescent="0.3">
      <c r="A1804" s="1" t="str">
        <f>IF(Table49[[#This Row],[ITEM NAME]]="","",ROW()-4)</f>
        <v/>
      </c>
      <c r="B1804" s="68"/>
      <c r="C1804" s="4" t="str">
        <f>IFERROR(VLOOKUP(B1804,Table14[],3,0),"")</f>
        <v/>
      </c>
      <c r="D1804" s="4" t="str">
        <f>IFERROR(VLOOKUP(B1804,Table14[],2,0),"")</f>
        <v/>
      </c>
      <c r="E1804" s="4"/>
      <c r="H1804" s="41" t="str">
        <f>IFERROR(VLOOKUP(Table49[[#This Row],[ITEM CODE]],Table2[[Item Code]:[Master Name]],2,0),"")</f>
        <v/>
      </c>
      <c r="I1804" s="41"/>
      <c r="J1804" s="65" t="str">
        <f>IFERROR(VLOOKUP(Table49[[#This Row],[ITEM CODE]],Table2[[Item Code]:[Master Name]],3,0),"")</f>
        <v/>
      </c>
      <c r="K1804" s="1" t="str">
        <f>IFERROR(VLOOKUP(Table49[[#This Row],[ITEM CODE]],Table2[[Item Code]:[Master Name]],9,0),"")</f>
        <v/>
      </c>
      <c r="L1804" s="1" t="str">
        <f>IFERROR(VLOOKUP(Table49[[#This Row],[ITEM CODE]],Table2[[Item Code]:[Master Name]],8,0),"")</f>
        <v/>
      </c>
      <c r="M1804" s="41"/>
      <c r="N1804" s="66">
        <f>IFERROR(VLOOKUP(Table49[[#This Row],[ITEM CODE]],Table2[[#All],[Item Code]:[Unit Cost]],10,0),0)</f>
        <v>0</v>
      </c>
      <c r="O1804" s="134">
        <f>IFERROR(VLOOKUP(Table49[[#This Row],[ITEM CODE]],Table2[[#All],[Item Code]:[Unit Cost]],10,0),0)</f>
        <v>0</v>
      </c>
      <c r="P1804" s="56"/>
      <c r="Q1804" s="58"/>
      <c r="R1804" s="58">
        <f>Table49[[#This Row],[QUANTITY]]*Table49[[#This Row],[INV Prices]]</f>
        <v>0</v>
      </c>
      <c r="S1804" s="67"/>
      <c r="V1804" s="41"/>
      <c r="W1804" s="4" t="str">
        <f>IFERROR(VLOOKUP(Table49[[#This Row],[ITEM CODE]],Table2[[Item Code]:[Category ]],6,0),"")</f>
        <v/>
      </c>
      <c r="X1804" s="1" t="str">
        <f>IFERROR(VLOOKUP(Table49[[#This Row],[ITEM CODE]],Table2[[Item Code]:[Sub Category]],7,0),"")</f>
        <v/>
      </c>
      <c r="Y1804" s="68" t="str">
        <f>Table49[[#This Row],[PO Number]]&amp;COUNTIFS($E$5:E1804,E1804)</f>
        <v>0</v>
      </c>
    </row>
    <row r="1805" spans="1:25" ht="14.7" customHeight="1" x14ac:dyDescent="0.3">
      <c r="A1805" s="1" t="str">
        <f>IF(Table49[[#This Row],[ITEM NAME]]="","",ROW()-4)</f>
        <v/>
      </c>
      <c r="B1805" s="68"/>
      <c r="C1805" s="4" t="str">
        <f>IFERROR(VLOOKUP(B1805,Table14[],3,0),"")</f>
        <v/>
      </c>
      <c r="D1805" s="4" t="str">
        <f>IFERROR(VLOOKUP(B1805,Table14[],2,0),"")</f>
        <v/>
      </c>
      <c r="E1805" s="4"/>
      <c r="H1805" s="41" t="str">
        <f>IFERROR(VLOOKUP(Table49[[#This Row],[ITEM CODE]],Table2[[Item Code]:[Master Name]],2,0),"")</f>
        <v/>
      </c>
      <c r="I1805" s="41"/>
      <c r="J1805" s="65" t="str">
        <f>IFERROR(VLOOKUP(Table49[[#This Row],[ITEM CODE]],Table2[[Item Code]:[Master Name]],3,0),"")</f>
        <v/>
      </c>
      <c r="K1805" s="1" t="str">
        <f>IFERROR(VLOOKUP(Table49[[#This Row],[ITEM CODE]],Table2[[Item Code]:[Master Name]],9,0),"")</f>
        <v/>
      </c>
      <c r="L1805" s="1" t="str">
        <f>IFERROR(VLOOKUP(Table49[[#This Row],[ITEM CODE]],Table2[[Item Code]:[Master Name]],8,0),"")</f>
        <v/>
      </c>
      <c r="M1805" s="41"/>
      <c r="N1805" s="66">
        <f>IFERROR(VLOOKUP(Table49[[#This Row],[ITEM CODE]],Table2[[#All],[Item Code]:[Unit Cost]],10,0),0)</f>
        <v>0</v>
      </c>
      <c r="O1805" s="134">
        <f>IFERROR(VLOOKUP(Table49[[#This Row],[ITEM CODE]],Table2[[#All],[Item Code]:[Unit Cost]],10,0),0)</f>
        <v>0</v>
      </c>
      <c r="P1805" s="56"/>
      <c r="Q1805" s="58"/>
      <c r="R1805" s="58">
        <f>Table49[[#This Row],[QUANTITY]]*Table49[[#This Row],[INV Prices]]</f>
        <v>0</v>
      </c>
      <c r="S1805" s="67"/>
      <c r="V1805" s="41"/>
      <c r="W1805" s="4" t="str">
        <f>IFERROR(VLOOKUP(Table49[[#This Row],[ITEM CODE]],Table2[[Item Code]:[Category ]],6,0),"")</f>
        <v/>
      </c>
      <c r="X1805" s="1" t="str">
        <f>IFERROR(VLOOKUP(Table49[[#This Row],[ITEM CODE]],Table2[[Item Code]:[Sub Category]],7,0),"")</f>
        <v/>
      </c>
      <c r="Y1805" s="68" t="str">
        <f>Table49[[#This Row],[PO Number]]&amp;COUNTIFS($E$5:E1805,E1805)</f>
        <v>0</v>
      </c>
    </row>
    <row r="1806" spans="1:25" ht="14.7" customHeight="1" x14ac:dyDescent="0.3">
      <c r="A1806" s="1" t="str">
        <f>IF(Table49[[#This Row],[ITEM NAME]]="","",ROW()-4)</f>
        <v/>
      </c>
      <c r="B1806" s="68"/>
      <c r="C1806" s="4" t="str">
        <f>IFERROR(VLOOKUP(B1806,Table14[],3,0),"")</f>
        <v/>
      </c>
      <c r="D1806" s="4" t="str">
        <f>IFERROR(VLOOKUP(B1806,Table14[],2,0),"")</f>
        <v/>
      </c>
      <c r="E1806" s="4"/>
      <c r="H1806" s="41" t="str">
        <f>IFERROR(VLOOKUP(Table49[[#This Row],[ITEM CODE]],Table2[[Item Code]:[Master Name]],2,0),"")</f>
        <v/>
      </c>
      <c r="I1806" s="41"/>
      <c r="J1806" s="65" t="str">
        <f>IFERROR(VLOOKUP(Table49[[#This Row],[ITEM CODE]],Table2[[Item Code]:[Master Name]],3,0),"")</f>
        <v/>
      </c>
      <c r="K1806" s="1" t="str">
        <f>IFERROR(VLOOKUP(Table49[[#This Row],[ITEM CODE]],Table2[[Item Code]:[Master Name]],9,0),"")</f>
        <v/>
      </c>
      <c r="L1806" s="1" t="str">
        <f>IFERROR(VLOOKUP(Table49[[#This Row],[ITEM CODE]],Table2[[Item Code]:[Master Name]],8,0),"")</f>
        <v/>
      </c>
      <c r="M1806" s="41"/>
      <c r="N1806" s="66">
        <f>IFERROR(VLOOKUP(Table49[[#This Row],[ITEM CODE]],Table2[[#All],[Item Code]:[Unit Cost]],10,0),0)</f>
        <v>0</v>
      </c>
      <c r="O1806" s="134">
        <f>IFERROR(VLOOKUP(Table49[[#This Row],[ITEM CODE]],Table2[[#All],[Item Code]:[Unit Cost]],10,0),0)</f>
        <v>0</v>
      </c>
      <c r="P1806" s="56"/>
      <c r="Q1806" s="58"/>
      <c r="R1806" s="58">
        <f>Table49[[#This Row],[QUANTITY]]*Table49[[#This Row],[INV Prices]]</f>
        <v>0</v>
      </c>
      <c r="S1806" s="67"/>
      <c r="V1806" s="41"/>
      <c r="W1806" s="4" t="str">
        <f>IFERROR(VLOOKUP(Table49[[#This Row],[ITEM CODE]],Table2[[Item Code]:[Category ]],6,0),"")</f>
        <v/>
      </c>
      <c r="X1806" s="1" t="str">
        <f>IFERROR(VLOOKUP(Table49[[#This Row],[ITEM CODE]],Table2[[Item Code]:[Sub Category]],7,0),"")</f>
        <v/>
      </c>
      <c r="Y1806" s="68" t="str">
        <f>Table49[[#This Row],[PO Number]]&amp;COUNTIFS($E$5:E1806,E1806)</f>
        <v>0</v>
      </c>
    </row>
    <row r="1807" spans="1:25" ht="14.7" customHeight="1" x14ac:dyDescent="0.3">
      <c r="A1807" s="1" t="str">
        <f>IF(Table49[[#This Row],[ITEM NAME]]="","",ROW()-4)</f>
        <v/>
      </c>
      <c r="B1807" s="68"/>
      <c r="C1807" s="4" t="str">
        <f>IFERROR(VLOOKUP(B1807,Table14[],3,0),"")</f>
        <v/>
      </c>
      <c r="D1807" s="4" t="str">
        <f>IFERROR(VLOOKUP(B1807,Table14[],2,0),"")</f>
        <v/>
      </c>
      <c r="E1807" s="4"/>
      <c r="H1807" s="41" t="str">
        <f>IFERROR(VLOOKUP(Table49[[#This Row],[ITEM CODE]],Table2[[Item Code]:[Master Name]],2,0),"")</f>
        <v/>
      </c>
      <c r="I1807" s="41"/>
      <c r="J1807" s="65" t="str">
        <f>IFERROR(VLOOKUP(Table49[[#This Row],[ITEM CODE]],Table2[[Item Code]:[Master Name]],3,0),"")</f>
        <v/>
      </c>
      <c r="K1807" s="1" t="str">
        <f>IFERROR(VLOOKUP(Table49[[#This Row],[ITEM CODE]],Table2[[Item Code]:[Master Name]],9,0),"")</f>
        <v/>
      </c>
      <c r="L1807" s="1" t="str">
        <f>IFERROR(VLOOKUP(Table49[[#This Row],[ITEM CODE]],Table2[[Item Code]:[Master Name]],8,0),"")</f>
        <v/>
      </c>
      <c r="M1807" s="41"/>
      <c r="N1807" s="66">
        <f>IFERROR(VLOOKUP(Table49[[#This Row],[ITEM CODE]],Table2[[#All],[Item Code]:[Unit Cost]],10,0),0)</f>
        <v>0</v>
      </c>
      <c r="O1807" s="134">
        <f>IFERROR(VLOOKUP(Table49[[#This Row],[ITEM CODE]],Table2[[#All],[Item Code]:[Unit Cost]],10,0),0)</f>
        <v>0</v>
      </c>
      <c r="P1807" s="56"/>
      <c r="Q1807" s="58"/>
      <c r="R1807" s="58">
        <f>Table49[[#This Row],[QUANTITY]]*Table49[[#This Row],[INV Prices]]</f>
        <v>0</v>
      </c>
      <c r="S1807" s="67"/>
      <c r="V1807" s="41"/>
      <c r="W1807" s="4" t="str">
        <f>IFERROR(VLOOKUP(Table49[[#This Row],[ITEM CODE]],Table2[[Item Code]:[Category ]],6,0),"")</f>
        <v/>
      </c>
      <c r="X1807" s="1" t="str">
        <f>IFERROR(VLOOKUP(Table49[[#This Row],[ITEM CODE]],Table2[[Item Code]:[Sub Category]],7,0),"")</f>
        <v/>
      </c>
      <c r="Y1807" s="68" t="str">
        <f>Table49[[#This Row],[PO Number]]&amp;COUNTIFS($E$5:E1807,E1807)</f>
        <v>0</v>
      </c>
    </row>
    <row r="1808" spans="1:25" ht="14.7" customHeight="1" x14ac:dyDescent="0.3">
      <c r="A1808" s="1" t="str">
        <f>IF(Table49[[#This Row],[ITEM NAME]]="","",ROW()-4)</f>
        <v/>
      </c>
      <c r="B1808" s="68"/>
      <c r="C1808" s="4" t="str">
        <f>IFERROR(VLOOKUP(B1808,Table14[],3,0),"")</f>
        <v/>
      </c>
      <c r="D1808" s="4" t="str">
        <f>IFERROR(VLOOKUP(B1808,Table14[],2,0),"")</f>
        <v/>
      </c>
      <c r="E1808" s="4"/>
      <c r="H1808" s="41" t="str">
        <f>IFERROR(VLOOKUP(Table49[[#This Row],[ITEM CODE]],Table2[[Item Code]:[Master Name]],2,0),"")</f>
        <v/>
      </c>
      <c r="I1808" s="41"/>
      <c r="J1808" s="65" t="str">
        <f>IFERROR(VLOOKUP(Table49[[#This Row],[ITEM CODE]],Table2[[Item Code]:[Master Name]],3,0),"")</f>
        <v/>
      </c>
      <c r="K1808" s="1" t="str">
        <f>IFERROR(VLOOKUP(Table49[[#This Row],[ITEM CODE]],Table2[[Item Code]:[Master Name]],9,0),"")</f>
        <v/>
      </c>
      <c r="L1808" s="1" t="str">
        <f>IFERROR(VLOOKUP(Table49[[#This Row],[ITEM CODE]],Table2[[Item Code]:[Master Name]],8,0),"")</f>
        <v/>
      </c>
      <c r="M1808" s="41"/>
      <c r="N1808" s="66">
        <f>IFERROR(VLOOKUP(Table49[[#This Row],[ITEM CODE]],Table2[[#All],[Item Code]:[Unit Cost]],10,0),0)</f>
        <v>0</v>
      </c>
      <c r="O1808" s="134">
        <f>IFERROR(VLOOKUP(Table49[[#This Row],[ITEM CODE]],Table2[[#All],[Item Code]:[Unit Cost]],10,0),0)</f>
        <v>0</v>
      </c>
      <c r="P1808" s="56"/>
      <c r="Q1808" s="58"/>
      <c r="R1808" s="58">
        <f>Table49[[#This Row],[QUANTITY]]*Table49[[#This Row],[INV Prices]]</f>
        <v>0</v>
      </c>
      <c r="S1808" s="67"/>
      <c r="V1808" s="41"/>
      <c r="W1808" s="4" t="str">
        <f>IFERROR(VLOOKUP(Table49[[#This Row],[ITEM CODE]],Table2[[Item Code]:[Category ]],6,0),"")</f>
        <v/>
      </c>
      <c r="X1808" s="1" t="str">
        <f>IFERROR(VLOOKUP(Table49[[#This Row],[ITEM CODE]],Table2[[Item Code]:[Sub Category]],7,0),"")</f>
        <v/>
      </c>
      <c r="Y1808" s="68" t="str">
        <f>Table49[[#This Row],[PO Number]]&amp;COUNTIFS($E$5:E1808,E1808)</f>
        <v>0</v>
      </c>
    </row>
    <row r="1809" spans="1:25" ht="14.7" customHeight="1" x14ac:dyDescent="0.3">
      <c r="A1809" s="1" t="str">
        <f>IF(Table49[[#This Row],[ITEM NAME]]="","",ROW()-4)</f>
        <v/>
      </c>
      <c r="B1809" s="68"/>
      <c r="C1809" s="4" t="str">
        <f>IFERROR(VLOOKUP(B1809,Table14[],3,0),"")</f>
        <v/>
      </c>
      <c r="D1809" s="4" t="str">
        <f>IFERROR(VLOOKUP(B1809,Table14[],2,0),"")</f>
        <v/>
      </c>
      <c r="E1809" s="4"/>
      <c r="H1809" s="41" t="str">
        <f>IFERROR(VLOOKUP(Table49[[#This Row],[ITEM CODE]],Table2[[Item Code]:[Master Name]],2,0),"")</f>
        <v/>
      </c>
      <c r="I1809" s="41"/>
      <c r="J1809" s="65" t="str">
        <f>IFERROR(VLOOKUP(Table49[[#This Row],[ITEM CODE]],Table2[[Item Code]:[Master Name]],3,0),"")</f>
        <v/>
      </c>
      <c r="K1809" s="1" t="str">
        <f>IFERROR(VLOOKUP(Table49[[#This Row],[ITEM CODE]],Table2[[Item Code]:[Master Name]],9,0),"")</f>
        <v/>
      </c>
      <c r="L1809" s="1" t="str">
        <f>IFERROR(VLOOKUP(Table49[[#This Row],[ITEM CODE]],Table2[[Item Code]:[Master Name]],8,0),"")</f>
        <v/>
      </c>
      <c r="M1809" s="41"/>
      <c r="N1809" s="66">
        <f>IFERROR(VLOOKUP(Table49[[#This Row],[ITEM CODE]],Table2[[#All],[Item Code]:[Unit Cost]],10,0),0)</f>
        <v>0</v>
      </c>
      <c r="O1809" s="134">
        <f>IFERROR(VLOOKUP(Table49[[#This Row],[ITEM CODE]],Table2[[#All],[Item Code]:[Unit Cost]],10,0),0)</f>
        <v>0</v>
      </c>
      <c r="P1809" s="56"/>
      <c r="Q1809" s="58"/>
      <c r="R1809" s="58">
        <f>Table49[[#This Row],[QUANTITY]]*Table49[[#This Row],[INV Prices]]</f>
        <v>0</v>
      </c>
      <c r="S1809" s="67"/>
      <c r="V1809" s="41"/>
      <c r="W1809" s="4" t="str">
        <f>IFERROR(VLOOKUP(Table49[[#This Row],[ITEM CODE]],Table2[[Item Code]:[Category ]],6,0),"")</f>
        <v/>
      </c>
      <c r="X1809" s="1" t="str">
        <f>IFERROR(VLOOKUP(Table49[[#This Row],[ITEM CODE]],Table2[[Item Code]:[Sub Category]],7,0),"")</f>
        <v/>
      </c>
      <c r="Y1809" s="68" t="str">
        <f>Table49[[#This Row],[PO Number]]&amp;COUNTIFS($E$5:E1809,E1809)</f>
        <v>0</v>
      </c>
    </row>
    <row r="1810" spans="1:25" ht="14.7" customHeight="1" x14ac:dyDescent="0.3">
      <c r="A1810" s="1" t="str">
        <f>IF(Table49[[#This Row],[ITEM NAME]]="","",ROW()-4)</f>
        <v/>
      </c>
      <c r="B1810" s="68"/>
      <c r="C1810" s="4" t="str">
        <f>IFERROR(VLOOKUP(B1810,Table14[],3,0),"")</f>
        <v/>
      </c>
      <c r="D1810" s="4" t="str">
        <f>IFERROR(VLOOKUP(B1810,Table14[],2,0),"")</f>
        <v/>
      </c>
      <c r="E1810" s="4"/>
      <c r="H1810" s="41" t="str">
        <f>IFERROR(VLOOKUP(Table49[[#This Row],[ITEM CODE]],Table2[[Item Code]:[Master Name]],2,0),"")</f>
        <v/>
      </c>
      <c r="I1810" s="41"/>
      <c r="J1810" s="65" t="str">
        <f>IFERROR(VLOOKUP(Table49[[#This Row],[ITEM CODE]],Table2[[Item Code]:[Master Name]],3,0),"")</f>
        <v/>
      </c>
      <c r="K1810" s="1" t="str">
        <f>IFERROR(VLOOKUP(Table49[[#This Row],[ITEM CODE]],Table2[[Item Code]:[Master Name]],9,0),"")</f>
        <v/>
      </c>
      <c r="L1810" s="1" t="str">
        <f>IFERROR(VLOOKUP(Table49[[#This Row],[ITEM CODE]],Table2[[Item Code]:[Master Name]],8,0),"")</f>
        <v/>
      </c>
      <c r="M1810" s="41"/>
      <c r="N1810" s="66">
        <f>IFERROR(VLOOKUP(Table49[[#This Row],[ITEM CODE]],Table2[[#All],[Item Code]:[Unit Cost]],10,0),0)</f>
        <v>0</v>
      </c>
      <c r="O1810" s="134">
        <f>IFERROR(VLOOKUP(Table49[[#This Row],[ITEM CODE]],Table2[[#All],[Item Code]:[Unit Cost]],10,0),0)</f>
        <v>0</v>
      </c>
      <c r="P1810" s="56"/>
      <c r="Q1810" s="58"/>
      <c r="R1810" s="58">
        <f>Table49[[#This Row],[QUANTITY]]*Table49[[#This Row],[INV Prices]]</f>
        <v>0</v>
      </c>
      <c r="S1810" s="67"/>
      <c r="V1810" s="41"/>
      <c r="W1810" s="4" t="str">
        <f>IFERROR(VLOOKUP(Table49[[#This Row],[ITEM CODE]],Table2[[Item Code]:[Category ]],6,0),"")</f>
        <v/>
      </c>
      <c r="X1810" s="1" t="str">
        <f>IFERROR(VLOOKUP(Table49[[#This Row],[ITEM CODE]],Table2[[Item Code]:[Sub Category]],7,0),"")</f>
        <v/>
      </c>
      <c r="Y1810" s="68" t="str">
        <f>Table49[[#This Row],[PO Number]]&amp;COUNTIFS($E$5:E1810,E1810)</f>
        <v>0</v>
      </c>
    </row>
    <row r="1811" spans="1:25" ht="14.7" customHeight="1" x14ac:dyDescent="0.3">
      <c r="A1811" s="1" t="str">
        <f>IF(Table49[[#This Row],[ITEM NAME]]="","",ROW()-4)</f>
        <v/>
      </c>
      <c r="B1811" s="68"/>
      <c r="C1811" s="4" t="str">
        <f>IFERROR(VLOOKUP(B1811,Table14[],3,0),"")</f>
        <v/>
      </c>
      <c r="D1811" s="4" t="str">
        <f>IFERROR(VLOOKUP(B1811,Table14[],2,0),"")</f>
        <v/>
      </c>
      <c r="E1811" s="4"/>
      <c r="H1811" s="41" t="str">
        <f>IFERROR(VLOOKUP(Table49[[#This Row],[ITEM CODE]],Table2[[Item Code]:[Master Name]],2,0),"")</f>
        <v/>
      </c>
      <c r="I1811" s="41"/>
      <c r="J1811" s="65" t="str">
        <f>IFERROR(VLOOKUP(Table49[[#This Row],[ITEM CODE]],Table2[[Item Code]:[Master Name]],3,0),"")</f>
        <v/>
      </c>
      <c r="K1811" s="1" t="str">
        <f>IFERROR(VLOOKUP(Table49[[#This Row],[ITEM CODE]],Table2[[Item Code]:[Master Name]],9,0),"")</f>
        <v/>
      </c>
      <c r="L1811" s="1" t="str">
        <f>IFERROR(VLOOKUP(Table49[[#This Row],[ITEM CODE]],Table2[[Item Code]:[Master Name]],8,0),"")</f>
        <v/>
      </c>
      <c r="M1811" s="41"/>
      <c r="N1811" s="66">
        <f>IFERROR(VLOOKUP(Table49[[#This Row],[ITEM CODE]],Table2[[#All],[Item Code]:[Unit Cost]],10,0),0)</f>
        <v>0</v>
      </c>
      <c r="O1811" s="134">
        <f>IFERROR(VLOOKUP(Table49[[#This Row],[ITEM CODE]],Table2[[#All],[Item Code]:[Unit Cost]],10,0),0)</f>
        <v>0</v>
      </c>
      <c r="P1811" s="56"/>
      <c r="Q1811" s="58"/>
      <c r="R1811" s="58">
        <f>Table49[[#This Row],[QUANTITY]]*Table49[[#This Row],[INV Prices]]</f>
        <v>0</v>
      </c>
      <c r="S1811" s="67"/>
      <c r="V1811" s="41"/>
      <c r="W1811" s="4" t="str">
        <f>IFERROR(VLOOKUP(Table49[[#This Row],[ITEM CODE]],Table2[[Item Code]:[Category ]],6,0),"")</f>
        <v/>
      </c>
      <c r="X1811" s="1" t="str">
        <f>IFERROR(VLOOKUP(Table49[[#This Row],[ITEM CODE]],Table2[[Item Code]:[Sub Category]],7,0),"")</f>
        <v/>
      </c>
      <c r="Y1811" s="68" t="str">
        <f>Table49[[#This Row],[PO Number]]&amp;COUNTIFS($E$5:E1811,E1811)</f>
        <v>0</v>
      </c>
    </row>
    <row r="1812" spans="1:25" ht="14.7" customHeight="1" x14ac:dyDescent="0.3">
      <c r="A1812" s="1" t="str">
        <f>IF(Table49[[#This Row],[ITEM NAME]]="","",ROW()-4)</f>
        <v/>
      </c>
      <c r="B1812" s="68"/>
      <c r="C1812" s="4" t="str">
        <f>IFERROR(VLOOKUP(B1812,Table14[],3,0),"")</f>
        <v/>
      </c>
      <c r="D1812" s="4" t="str">
        <f>IFERROR(VLOOKUP(B1812,Table14[],2,0),"")</f>
        <v/>
      </c>
      <c r="E1812" s="4"/>
      <c r="H1812" s="41" t="str">
        <f>IFERROR(VLOOKUP(Table49[[#This Row],[ITEM CODE]],Table2[[Item Code]:[Master Name]],2,0),"")</f>
        <v/>
      </c>
      <c r="I1812" s="41"/>
      <c r="J1812" s="65" t="str">
        <f>IFERROR(VLOOKUP(Table49[[#This Row],[ITEM CODE]],Table2[[Item Code]:[Master Name]],3,0),"")</f>
        <v/>
      </c>
      <c r="K1812" s="1" t="str">
        <f>IFERROR(VLOOKUP(Table49[[#This Row],[ITEM CODE]],Table2[[Item Code]:[Master Name]],9,0),"")</f>
        <v/>
      </c>
      <c r="L1812" s="1" t="str">
        <f>IFERROR(VLOOKUP(Table49[[#This Row],[ITEM CODE]],Table2[[Item Code]:[Master Name]],8,0),"")</f>
        <v/>
      </c>
      <c r="M1812" s="41"/>
      <c r="N1812" s="66">
        <f>IFERROR(VLOOKUP(Table49[[#This Row],[ITEM CODE]],Table2[[#All],[Item Code]:[Unit Cost]],10,0),0)</f>
        <v>0</v>
      </c>
      <c r="O1812" s="134">
        <f>IFERROR(VLOOKUP(Table49[[#This Row],[ITEM CODE]],Table2[[#All],[Item Code]:[Unit Cost]],10,0),0)</f>
        <v>0</v>
      </c>
      <c r="P1812" s="56"/>
      <c r="Q1812" s="58"/>
      <c r="R1812" s="58">
        <f>Table49[[#This Row],[QUANTITY]]*Table49[[#This Row],[INV Prices]]</f>
        <v>0</v>
      </c>
      <c r="S1812" s="67"/>
      <c r="V1812" s="41"/>
      <c r="W1812" s="4" t="str">
        <f>IFERROR(VLOOKUP(Table49[[#This Row],[ITEM CODE]],Table2[[Item Code]:[Category ]],6,0),"")</f>
        <v/>
      </c>
      <c r="X1812" s="1" t="str">
        <f>IFERROR(VLOOKUP(Table49[[#This Row],[ITEM CODE]],Table2[[Item Code]:[Sub Category]],7,0),"")</f>
        <v/>
      </c>
      <c r="Y1812" s="68" t="str">
        <f>Table49[[#This Row],[PO Number]]&amp;COUNTIFS($E$5:E1812,E1812)</f>
        <v>0</v>
      </c>
    </row>
    <row r="1813" spans="1:25" ht="14.7" customHeight="1" x14ac:dyDescent="0.3">
      <c r="A1813" s="1" t="str">
        <f>IF(Table49[[#This Row],[ITEM NAME]]="","",ROW()-4)</f>
        <v/>
      </c>
      <c r="B1813" s="68"/>
      <c r="C1813" s="4" t="str">
        <f>IFERROR(VLOOKUP(B1813,Table14[],3,0),"")</f>
        <v/>
      </c>
      <c r="D1813" s="4" t="str">
        <f>IFERROR(VLOOKUP(B1813,Table14[],2,0),"")</f>
        <v/>
      </c>
      <c r="E1813" s="4"/>
      <c r="H1813" s="41" t="str">
        <f>IFERROR(VLOOKUP(Table49[[#This Row],[ITEM CODE]],Table2[[Item Code]:[Master Name]],2,0),"")</f>
        <v/>
      </c>
      <c r="I1813" s="41"/>
      <c r="J1813" s="65" t="str">
        <f>IFERROR(VLOOKUP(Table49[[#This Row],[ITEM CODE]],Table2[[Item Code]:[Master Name]],3,0),"")</f>
        <v/>
      </c>
      <c r="K1813" s="1" t="str">
        <f>IFERROR(VLOOKUP(Table49[[#This Row],[ITEM CODE]],Table2[[Item Code]:[Master Name]],9,0),"")</f>
        <v/>
      </c>
      <c r="L1813" s="1" t="str">
        <f>IFERROR(VLOOKUP(Table49[[#This Row],[ITEM CODE]],Table2[[Item Code]:[Master Name]],8,0),"")</f>
        <v/>
      </c>
      <c r="M1813" s="41"/>
      <c r="N1813" s="66">
        <f>IFERROR(VLOOKUP(Table49[[#This Row],[ITEM CODE]],Table2[[#All],[Item Code]:[Unit Cost]],10,0),0)</f>
        <v>0</v>
      </c>
      <c r="O1813" s="134">
        <f>IFERROR(VLOOKUP(Table49[[#This Row],[ITEM CODE]],Table2[[#All],[Item Code]:[Unit Cost]],10,0),0)</f>
        <v>0</v>
      </c>
      <c r="P1813" s="56"/>
      <c r="Q1813" s="58"/>
      <c r="R1813" s="58">
        <f>Table49[[#This Row],[QUANTITY]]*Table49[[#This Row],[INV Prices]]</f>
        <v>0</v>
      </c>
      <c r="S1813" s="67"/>
      <c r="V1813" s="41"/>
      <c r="W1813" s="4" t="str">
        <f>IFERROR(VLOOKUP(Table49[[#This Row],[ITEM CODE]],Table2[[Item Code]:[Category ]],6,0),"")</f>
        <v/>
      </c>
      <c r="X1813" s="1" t="str">
        <f>IFERROR(VLOOKUP(Table49[[#This Row],[ITEM CODE]],Table2[[Item Code]:[Sub Category]],7,0),"")</f>
        <v/>
      </c>
      <c r="Y1813" s="68" t="str">
        <f>Table49[[#This Row],[PO Number]]&amp;COUNTIFS($E$5:E1813,E1813)</f>
        <v>0</v>
      </c>
    </row>
    <row r="1814" spans="1:25" ht="14.7" customHeight="1" x14ac:dyDescent="0.3">
      <c r="A1814" s="1" t="str">
        <f>IF(Table49[[#This Row],[ITEM NAME]]="","",ROW()-4)</f>
        <v/>
      </c>
      <c r="B1814" s="68"/>
      <c r="C1814" s="4" t="str">
        <f>IFERROR(VLOOKUP(B1814,Table14[],3,0),"")</f>
        <v/>
      </c>
      <c r="D1814" s="4" t="str">
        <f>IFERROR(VLOOKUP(B1814,Table14[],2,0),"")</f>
        <v/>
      </c>
      <c r="E1814" s="4"/>
      <c r="H1814" s="41" t="str">
        <f>IFERROR(VLOOKUP(Table49[[#This Row],[ITEM CODE]],Table2[[Item Code]:[Master Name]],2,0),"")</f>
        <v/>
      </c>
      <c r="I1814" s="41"/>
      <c r="J1814" s="65" t="str">
        <f>IFERROR(VLOOKUP(Table49[[#This Row],[ITEM CODE]],Table2[[Item Code]:[Master Name]],3,0),"")</f>
        <v/>
      </c>
      <c r="K1814" s="1" t="str">
        <f>IFERROR(VLOOKUP(Table49[[#This Row],[ITEM CODE]],Table2[[Item Code]:[Master Name]],9,0),"")</f>
        <v/>
      </c>
      <c r="L1814" s="1" t="str">
        <f>IFERROR(VLOOKUP(Table49[[#This Row],[ITEM CODE]],Table2[[Item Code]:[Master Name]],8,0),"")</f>
        <v/>
      </c>
      <c r="M1814" s="41"/>
      <c r="N1814" s="66">
        <f>IFERROR(VLOOKUP(Table49[[#This Row],[ITEM CODE]],Table2[[#All],[Item Code]:[Unit Cost]],10,0),0)</f>
        <v>0</v>
      </c>
      <c r="O1814" s="134">
        <f>IFERROR(VLOOKUP(Table49[[#This Row],[ITEM CODE]],Table2[[#All],[Item Code]:[Unit Cost]],10,0),0)</f>
        <v>0</v>
      </c>
      <c r="P1814" s="56"/>
      <c r="Q1814" s="58"/>
      <c r="R1814" s="58">
        <f>Table49[[#This Row],[QUANTITY]]*Table49[[#This Row],[INV Prices]]</f>
        <v>0</v>
      </c>
      <c r="S1814" s="67"/>
      <c r="V1814" s="41"/>
      <c r="W1814" s="4" t="str">
        <f>IFERROR(VLOOKUP(Table49[[#This Row],[ITEM CODE]],Table2[[Item Code]:[Category ]],6,0),"")</f>
        <v/>
      </c>
      <c r="X1814" s="1" t="str">
        <f>IFERROR(VLOOKUP(Table49[[#This Row],[ITEM CODE]],Table2[[Item Code]:[Sub Category]],7,0),"")</f>
        <v/>
      </c>
      <c r="Y1814" s="68" t="str">
        <f>Table49[[#This Row],[PO Number]]&amp;COUNTIFS($E$5:E1814,E1814)</f>
        <v>0</v>
      </c>
    </row>
    <row r="1815" spans="1:25" ht="14.7" customHeight="1" x14ac:dyDescent="0.3">
      <c r="A1815" s="1" t="str">
        <f>IF(Table49[[#This Row],[ITEM NAME]]="","",ROW()-4)</f>
        <v/>
      </c>
      <c r="B1815" s="68"/>
      <c r="C1815" s="4" t="str">
        <f>IFERROR(VLOOKUP(B1815,Table14[],3,0),"")</f>
        <v/>
      </c>
      <c r="D1815" s="4" t="str">
        <f>IFERROR(VLOOKUP(B1815,Table14[],2,0),"")</f>
        <v/>
      </c>
      <c r="E1815" s="4"/>
      <c r="H1815" s="41" t="str">
        <f>IFERROR(VLOOKUP(Table49[[#This Row],[ITEM CODE]],Table2[[Item Code]:[Master Name]],2,0),"")</f>
        <v/>
      </c>
      <c r="I1815" s="41"/>
      <c r="J1815" s="65" t="str">
        <f>IFERROR(VLOOKUP(Table49[[#This Row],[ITEM CODE]],Table2[[Item Code]:[Master Name]],3,0),"")</f>
        <v/>
      </c>
      <c r="K1815" s="1" t="str">
        <f>IFERROR(VLOOKUP(Table49[[#This Row],[ITEM CODE]],Table2[[Item Code]:[Master Name]],9,0),"")</f>
        <v/>
      </c>
      <c r="L1815" s="1" t="str">
        <f>IFERROR(VLOOKUP(Table49[[#This Row],[ITEM CODE]],Table2[[Item Code]:[Master Name]],8,0),"")</f>
        <v/>
      </c>
      <c r="M1815" s="41"/>
      <c r="N1815" s="66">
        <f>IFERROR(VLOOKUP(Table49[[#This Row],[ITEM CODE]],Table2[[#All],[Item Code]:[Unit Cost]],10,0),0)</f>
        <v>0</v>
      </c>
      <c r="O1815" s="134">
        <f>IFERROR(VLOOKUP(Table49[[#This Row],[ITEM CODE]],Table2[[#All],[Item Code]:[Unit Cost]],10,0),0)</f>
        <v>0</v>
      </c>
      <c r="P1815" s="56"/>
      <c r="Q1815" s="58"/>
      <c r="R1815" s="58">
        <f>Table49[[#This Row],[QUANTITY]]*Table49[[#This Row],[INV Prices]]</f>
        <v>0</v>
      </c>
      <c r="S1815" s="67"/>
      <c r="V1815" s="41"/>
      <c r="W1815" s="4" t="str">
        <f>IFERROR(VLOOKUP(Table49[[#This Row],[ITEM CODE]],Table2[[Item Code]:[Category ]],6,0),"")</f>
        <v/>
      </c>
      <c r="X1815" s="1" t="str">
        <f>IFERROR(VLOOKUP(Table49[[#This Row],[ITEM CODE]],Table2[[Item Code]:[Sub Category]],7,0),"")</f>
        <v/>
      </c>
      <c r="Y1815" s="68" t="str">
        <f>Table49[[#This Row],[PO Number]]&amp;COUNTIFS($E$5:E1815,E1815)</f>
        <v>0</v>
      </c>
    </row>
    <row r="1816" spans="1:25" ht="14.7" customHeight="1" x14ac:dyDescent="0.3">
      <c r="A1816" s="1" t="str">
        <f>IF(Table49[[#This Row],[ITEM NAME]]="","",ROW()-4)</f>
        <v/>
      </c>
      <c r="B1816" s="68"/>
      <c r="C1816" s="4" t="str">
        <f>IFERROR(VLOOKUP(B1816,Table14[],3,0),"")</f>
        <v/>
      </c>
      <c r="D1816" s="4" t="str">
        <f>IFERROR(VLOOKUP(B1816,Table14[],2,0),"")</f>
        <v/>
      </c>
      <c r="E1816" s="4"/>
      <c r="H1816" s="41" t="str">
        <f>IFERROR(VLOOKUP(Table49[[#This Row],[ITEM CODE]],Table2[[Item Code]:[Master Name]],2,0),"")</f>
        <v/>
      </c>
      <c r="I1816" s="41"/>
      <c r="J1816" s="65" t="str">
        <f>IFERROR(VLOOKUP(Table49[[#This Row],[ITEM CODE]],Table2[[Item Code]:[Master Name]],3,0),"")</f>
        <v/>
      </c>
      <c r="K1816" s="1" t="str">
        <f>IFERROR(VLOOKUP(Table49[[#This Row],[ITEM CODE]],Table2[[Item Code]:[Master Name]],9,0),"")</f>
        <v/>
      </c>
      <c r="L1816" s="1" t="str">
        <f>IFERROR(VLOOKUP(Table49[[#This Row],[ITEM CODE]],Table2[[Item Code]:[Master Name]],8,0),"")</f>
        <v/>
      </c>
      <c r="M1816" s="41"/>
      <c r="N1816" s="66">
        <f>IFERROR(VLOOKUP(Table49[[#This Row],[ITEM CODE]],Table2[[#All],[Item Code]:[Unit Cost]],10,0),0)</f>
        <v>0</v>
      </c>
      <c r="O1816" s="134">
        <f>IFERROR(VLOOKUP(Table49[[#This Row],[ITEM CODE]],Table2[[#All],[Item Code]:[Unit Cost]],10,0),0)</f>
        <v>0</v>
      </c>
      <c r="P1816" s="56"/>
      <c r="Q1816" s="58"/>
      <c r="R1816" s="58">
        <f>Table49[[#This Row],[QUANTITY]]*Table49[[#This Row],[INV Prices]]</f>
        <v>0</v>
      </c>
      <c r="S1816" s="67"/>
      <c r="V1816" s="41"/>
      <c r="W1816" s="4" t="str">
        <f>IFERROR(VLOOKUP(Table49[[#This Row],[ITEM CODE]],Table2[[Item Code]:[Category ]],6,0),"")</f>
        <v/>
      </c>
      <c r="X1816" s="1" t="str">
        <f>IFERROR(VLOOKUP(Table49[[#This Row],[ITEM CODE]],Table2[[Item Code]:[Sub Category]],7,0),"")</f>
        <v/>
      </c>
      <c r="Y1816" s="68" t="str">
        <f>Table49[[#This Row],[PO Number]]&amp;COUNTIFS($E$5:E1816,E1816)</f>
        <v>0</v>
      </c>
    </row>
    <row r="1817" spans="1:25" ht="14.7" customHeight="1" x14ac:dyDescent="0.3">
      <c r="A1817" s="1" t="str">
        <f>IF(Table49[[#This Row],[ITEM NAME]]="","",ROW()-4)</f>
        <v/>
      </c>
      <c r="B1817" s="68"/>
      <c r="C1817" s="4" t="str">
        <f>IFERROR(VLOOKUP(B1817,Table14[],3,0),"")</f>
        <v/>
      </c>
      <c r="D1817" s="4" t="str">
        <f>IFERROR(VLOOKUP(B1817,Table14[],2,0),"")</f>
        <v/>
      </c>
      <c r="E1817" s="4"/>
      <c r="H1817" s="41" t="str">
        <f>IFERROR(VLOOKUP(Table49[[#This Row],[ITEM CODE]],Table2[[Item Code]:[Master Name]],2,0),"")</f>
        <v/>
      </c>
      <c r="I1817" s="41"/>
      <c r="J1817" s="65" t="str">
        <f>IFERROR(VLOOKUP(Table49[[#This Row],[ITEM CODE]],Table2[[Item Code]:[Master Name]],3,0),"")</f>
        <v/>
      </c>
      <c r="K1817" s="1" t="str">
        <f>IFERROR(VLOOKUP(Table49[[#This Row],[ITEM CODE]],Table2[[Item Code]:[Master Name]],9,0),"")</f>
        <v/>
      </c>
      <c r="L1817" s="1" t="str">
        <f>IFERROR(VLOOKUP(Table49[[#This Row],[ITEM CODE]],Table2[[Item Code]:[Master Name]],8,0),"")</f>
        <v/>
      </c>
      <c r="M1817" s="41"/>
      <c r="N1817" s="66">
        <f>IFERROR(VLOOKUP(Table49[[#This Row],[ITEM CODE]],Table2[[#All],[Item Code]:[Unit Cost]],10,0),0)</f>
        <v>0</v>
      </c>
      <c r="O1817" s="134">
        <f>IFERROR(VLOOKUP(Table49[[#This Row],[ITEM CODE]],Table2[[#All],[Item Code]:[Unit Cost]],10,0),0)</f>
        <v>0</v>
      </c>
      <c r="P1817" s="56"/>
      <c r="Q1817" s="58"/>
      <c r="R1817" s="58">
        <f>Table49[[#This Row],[QUANTITY]]*Table49[[#This Row],[INV Prices]]</f>
        <v>0</v>
      </c>
      <c r="S1817" s="67"/>
      <c r="V1817" s="41"/>
      <c r="W1817" s="4" t="str">
        <f>IFERROR(VLOOKUP(Table49[[#This Row],[ITEM CODE]],Table2[[Item Code]:[Category ]],6,0),"")</f>
        <v/>
      </c>
      <c r="X1817" s="1" t="str">
        <f>IFERROR(VLOOKUP(Table49[[#This Row],[ITEM CODE]],Table2[[Item Code]:[Sub Category]],7,0),"")</f>
        <v/>
      </c>
      <c r="Y1817" s="68" t="str">
        <f>Table49[[#This Row],[PO Number]]&amp;COUNTIFS($E$5:E1817,E1817)</f>
        <v>0</v>
      </c>
    </row>
    <row r="1818" spans="1:25" ht="14.7" customHeight="1" x14ac:dyDescent="0.3">
      <c r="A1818" s="1" t="str">
        <f>IF(Table49[[#This Row],[ITEM NAME]]="","",ROW()-4)</f>
        <v/>
      </c>
      <c r="B1818" s="68"/>
      <c r="C1818" s="4" t="str">
        <f>IFERROR(VLOOKUP(B1818,Table14[],3,0),"")</f>
        <v/>
      </c>
      <c r="D1818" s="4" t="str">
        <f>IFERROR(VLOOKUP(B1818,Table14[],2,0),"")</f>
        <v/>
      </c>
      <c r="E1818" s="4"/>
      <c r="H1818" s="41" t="str">
        <f>IFERROR(VLOOKUP(Table49[[#This Row],[ITEM CODE]],Table2[[Item Code]:[Master Name]],2,0),"")</f>
        <v/>
      </c>
      <c r="I1818" s="41"/>
      <c r="J1818" s="65" t="str">
        <f>IFERROR(VLOOKUP(Table49[[#This Row],[ITEM CODE]],Table2[[Item Code]:[Master Name]],3,0),"")</f>
        <v/>
      </c>
      <c r="K1818" s="1" t="str">
        <f>IFERROR(VLOOKUP(Table49[[#This Row],[ITEM CODE]],Table2[[Item Code]:[Master Name]],9,0),"")</f>
        <v/>
      </c>
      <c r="L1818" s="1" t="str">
        <f>IFERROR(VLOOKUP(Table49[[#This Row],[ITEM CODE]],Table2[[Item Code]:[Master Name]],8,0),"")</f>
        <v/>
      </c>
      <c r="M1818" s="41"/>
      <c r="N1818" s="66">
        <f>IFERROR(VLOOKUP(Table49[[#This Row],[ITEM CODE]],Table2[[#All],[Item Code]:[Unit Cost]],10,0),0)</f>
        <v>0</v>
      </c>
      <c r="O1818" s="134">
        <f>IFERROR(VLOOKUP(Table49[[#This Row],[ITEM CODE]],Table2[[#All],[Item Code]:[Unit Cost]],10,0),0)</f>
        <v>0</v>
      </c>
      <c r="P1818" s="56"/>
      <c r="Q1818" s="58"/>
      <c r="R1818" s="58">
        <f>Table49[[#This Row],[QUANTITY]]*Table49[[#This Row],[INV Prices]]</f>
        <v>0</v>
      </c>
      <c r="S1818" s="67"/>
      <c r="V1818" s="41"/>
      <c r="W1818" s="4" t="str">
        <f>IFERROR(VLOOKUP(Table49[[#This Row],[ITEM CODE]],Table2[[Item Code]:[Category ]],6,0),"")</f>
        <v/>
      </c>
      <c r="X1818" s="1" t="str">
        <f>IFERROR(VLOOKUP(Table49[[#This Row],[ITEM CODE]],Table2[[Item Code]:[Sub Category]],7,0),"")</f>
        <v/>
      </c>
      <c r="Y1818" s="68" t="str">
        <f>Table49[[#This Row],[PO Number]]&amp;COUNTIFS($E$5:E1818,E1818)</f>
        <v>0</v>
      </c>
    </row>
    <row r="1819" spans="1:25" ht="14.7" customHeight="1" x14ac:dyDescent="0.3">
      <c r="A1819" s="1" t="str">
        <f>IF(Table49[[#This Row],[ITEM NAME]]="","",ROW()-4)</f>
        <v/>
      </c>
      <c r="B1819" s="68"/>
      <c r="C1819" s="4" t="str">
        <f>IFERROR(VLOOKUP(B1819,Table14[],3,0),"")</f>
        <v/>
      </c>
      <c r="D1819" s="4" t="str">
        <f>IFERROR(VLOOKUP(B1819,Table14[],2,0),"")</f>
        <v/>
      </c>
      <c r="E1819" s="4"/>
      <c r="H1819" s="41" t="str">
        <f>IFERROR(VLOOKUP(Table49[[#This Row],[ITEM CODE]],Table2[[Item Code]:[Master Name]],2,0),"")</f>
        <v/>
      </c>
      <c r="I1819" s="41"/>
      <c r="J1819" s="65" t="str">
        <f>IFERROR(VLOOKUP(Table49[[#This Row],[ITEM CODE]],Table2[[Item Code]:[Master Name]],3,0),"")</f>
        <v/>
      </c>
      <c r="K1819" s="1" t="str">
        <f>IFERROR(VLOOKUP(Table49[[#This Row],[ITEM CODE]],Table2[[Item Code]:[Master Name]],9,0),"")</f>
        <v/>
      </c>
      <c r="L1819" s="1" t="str">
        <f>IFERROR(VLOOKUP(Table49[[#This Row],[ITEM CODE]],Table2[[Item Code]:[Master Name]],8,0),"")</f>
        <v/>
      </c>
      <c r="M1819" s="41"/>
      <c r="N1819" s="66">
        <f>IFERROR(VLOOKUP(Table49[[#This Row],[ITEM CODE]],Table2[[#All],[Item Code]:[Unit Cost]],10,0),0)</f>
        <v>0</v>
      </c>
      <c r="O1819" s="134">
        <f>IFERROR(VLOOKUP(Table49[[#This Row],[ITEM CODE]],Table2[[#All],[Item Code]:[Unit Cost]],10,0),0)</f>
        <v>0</v>
      </c>
      <c r="P1819" s="56"/>
      <c r="Q1819" s="58"/>
      <c r="R1819" s="58">
        <f>Table49[[#This Row],[QUANTITY]]*Table49[[#This Row],[INV Prices]]</f>
        <v>0</v>
      </c>
      <c r="S1819" s="67"/>
      <c r="V1819" s="41"/>
      <c r="W1819" s="4" t="str">
        <f>IFERROR(VLOOKUP(Table49[[#This Row],[ITEM CODE]],Table2[[Item Code]:[Category ]],6,0),"")</f>
        <v/>
      </c>
      <c r="X1819" s="1" t="str">
        <f>IFERROR(VLOOKUP(Table49[[#This Row],[ITEM CODE]],Table2[[Item Code]:[Sub Category]],7,0),"")</f>
        <v/>
      </c>
      <c r="Y1819" s="68" t="str">
        <f>Table49[[#This Row],[PO Number]]&amp;COUNTIFS($E$5:E1819,E1819)</f>
        <v>0</v>
      </c>
    </row>
    <row r="1820" spans="1:25" ht="14.7" customHeight="1" x14ac:dyDescent="0.3">
      <c r="A1820" s="1" t="str">
        <f>IF(Table49[[#This Row],[ITEM NAME]]="","",ROW()-4)</f>
        <v/>
      </c>
      <c r="B1820" s="68"/>
      <c r="C1820" s="4" t="str">
        <f>IFERROR(VLOOKUP(B1820,Table14[],3,0),"")</f>
        <v/>
      </c>
      <c r="D1820" s="4" t="str">
        <f>IFERROR(VLOOKUP(B1820,Table14[],2,0),"")</f>
        <v/>
      </c>
      <c r="E1820" s="4"/>
      <c r="H1820" s="41" t="str">
        <f>IFERROR(VLOOKUP(Table49[[#This Row],[ITEM CODE]],Table2[[Item Code]:[Master Name]],2,0),"")</f>
        <v/>
      </c>
      <c r="I1820" s="41"/>
      <c r="J1820" s="65" t="str">
        <f>IFERROR(VLOOKUP(Table49[[#This Row],[ITEM CODE]],Table2[[Item Code]:[Master Name]],3,0),"")</f>
        <v/>
      </c>
      <c r="K1820" s="1" t="str">
        <f>IFERROR(VLOOKUP(Table49[[#This Row],[ITEM CODE]],Table2[[Item Code]:[Master Name]],9,0),"")</f>
        <v/>
      </c>
      <c r="L1820" s="1" t="str">
        <f>IFERROR(VLOOKUP(Table49[[#This Row],[ITEM CODE]],Table2[[Item Code]:[Master Name]],8,0),"")</f>
        <v/>
      </c>
      <c r="M1820" s="41"/>
      <c r="N1820" s="66">
        <f>IFERROR(VLOOKUP(Table49[[#This Row],[ITEM CODE]],Table2[[#All],[Item Code]:[Unit Cost]],10,0),0)</f>
        <v>0</v>
      </c>
      <c r="O1820" s="134">
        <f>IFERROR(VLOOKUP(Table49[[#This Row],[ITEM CODE]],Table2[[#All],[Item Code]:[Unit Cost]],10,0),0)</f>
        <v>0</v>
      </c>
      <c r="P1820" s="56"/>
      <c r="Q1820" s="58"/>
      <c r="R1820" s="58">
        <f>Table49[[#This Row],[QUANTITY]]*Table49[[#This Row],[INV Prices]]</f>
        <v>0</v>
      </c>
      <c r="S1820" s="67"/>
      <c r="V1820" s="41"/>
      <c r="W1820" s="4" t="str">
        <f>IFERROR(VLOOKUP(Table49[[#This Row],[ITEM CODE]],Table2[[Item Code]:[Category ]],6,0),"")</f>
        <v/>
      </c>
      <c r="X1820" s="1" t="str">
        <f>IFERROR(VLOOKUP(Table49[[#This Row],[ITEM CODE]],Table2[[Item Code]:[Sub Category]],7,0),"")</f>
        <v/>
      </c>
      <c r="Y1820" s="68" t="str">
        <f>Table49[[#This Row],[PO Number]]&amp;COUNTIFS($E$5:E1820,E1820)</f>
        <v>0</v>
      </c>
    </row>
    <row r="1821" spans="1:25" ht="14.7" customHeight="1" x14ac:dyDescent="0.3">
      <c r="A1821" s="1" t="str">
        <f>IF(Table49[[#This Row],[ITEM NAME]]="","",ROW()-4)</f>
        <v/>
      </c>
      <c r="B1821" s="68"/>
      <c r="C1821" s="4" t="str">
        <f>IFERROR(VLOOKUP(B1821,Table14[],3,0),"")</f>
        <v/>
      </c>
      <c r="D1821" s="4" t="str">
        <f>IFERROR(VLOOKUP(B1821,Table14[],2,0),"")</f>
        <v/>
      </c>
      <c r="E1821" s="4"/>
      <c r="H1821" s="41" t="str">
        <f>IFERROR(VLOOKUP(Table49[[#This Row],[ITEM CODE]],Table2[[Item Code]:[Master Name]],2,0),"")</f>
        <v/>
      </c>
      <c r="I1821" s="41"/>
      <c r="J1821" s="65" t="str">
        <f>IFERROR(VLOOKUP(Table49[[#This Row],[ITEM CODE]],Table2[[Item Code]:[Master Name]],3,0),"")</f>
        <v/>
      </c>
      <c r="K1821" s="1" t="str">
        <f>IFERROR(VLOOKUP(Table49[[#This Row],[ITEM CODE]],Table2[[Item Code]:[Master Name]],9,0),"")</f>
        <v/>
      </c>
      <c r="L1821" s="1" t="str">
        <f>IFERROR(VLOOKUP(Table49[[#This Row],[ITEM CODE]],Table2[[Item Code]:[Master Name]],8,0),"")</f>
        <v/>
      </c>
      <c r="M1821" s="41"/>
      <c r="N1821" s="66">
        <f>IFERROR(VLOOKUP(Table49[[#This Row],[ITEM CODE]],Table2[[#All],[Item Code]:[Unit Cost]],10,0),0)</f>
        <v>0</v>
      </c>
      <c r="O1821" s="134">
        <f>IFERROR(VLOOKUP(Table49[[#This Row],[ITEM CODE]],Table2[[#All],[Item Code]:[Unit Cost]],10,0),0)</f>
        <v>0</v>
      </c>
      <c r="P1821" s="56"/>
      <c r="Q1821" s="58"/>
      <c r="R1821" s="58">
        <f>Table49[[#This Row],[QUANTITY]]*Table49[[#This Row],[INV Prices]]</f>
        <v>0</v>
      </c>
      <c r="S1821" s="67"/>
      <c r="V1821" s="41"/>
      <c r="W1821" s="4" t="str">
        <f>IFERROR(VLOOKUP(Table49[[#This Row],[ITEM CODE]],Table2[[Item Code]:[Category ]],6,0),"")</f>
        <v/>
      </c>
      <c r="X1821" s="1" t="str">
        <f>IFERROR(VLOOKUP(Table49[[#This Row],[ITEM CODE]],Table2[[Item Code]:[Sub Category]],7,0),"")</f>
        <v/>
      </c>
      <c r="Y1821" s="68" t="str">
        <f>Table49[[#This Row],[PO Number]]&amp;COUNTIFS($E$5:E1821,E1821)</f>
        <v>0</v>
      </c>
    </row>
    <row r="1822" spans="1:25" ht="14.7" customHeight="1" x14ac:dyDescent="0.3">
      <c r="A1822" s="1" t="str">
        <f>IF(Table49[[#This Row],[ITEM NAME]]="","",ROW()-4)</f>
        <v/>
      </c>
      <c r="B1822" s="68"/>
      <c r="C1822" s="4" t="str">
        <f>IFERROR(VLOOKUP(B1822,Table14[],3,0),"")</f>
        <v/>
      </c>
      <c r="D1822" s="4" t="str">
        <f>IFERROR(VLOOKUP(B1822,Table14[],2,0),"")</f>
        <v/>
      </c>
      <c r="E1822" s="4"/>
      <c r="H1822" s="41" t="str">
        <f>IFERROR(VLOOKUP(Table49[[#This Row],[ITEM CODE]],Table2[[Item Code]:[Master Name]],2,0),"")</f>
        <v/>
      </c>
      <c r="I1822" s="41"/>
      <c r="J1822" s="65" t="str">
        <f>IFERROR(VLOOKUP(Table49[[#This Row],[ITEM CODE]],Table2[[Item Code]:[Master Name]],3,0),"")</f>
        <v/>
      </c>
      <c r="K1822" s="1" t="str">
        <f>IFERROR(VLOOKUP(Table49[[#This Row],[ITEM CODE]],Table2[[Item Code]:[Master Name]],9,0),"")</f>
        <v/>
      </c>
      <c r="L1822" s="1" t="str">
        <f>IFERROR(VLOOKUP(Table49[[#This Row],[ITEM CODE]],Table2[[Item Code]:[Master Name]],8,0),"")</f>
        <v/>
      </c>
      <c r="M1822" s="41"/>
      <c r="N1822" s="66">
        <f>IFERROR(VLOOKUP(Table49[[#This Row],[ITEM CODE]],Table2[[#All],[Item Code]:[Unit Cost]],10,0),0)</f>
        <v>0</v>
      </c>
      <c r="O1822" s="134">
        <f>IFERROR(VLOOKUP(Table49[[#This Row],[ITEM CODE]],Table2[[#All],[Item Code]:[Unit Cost]],10,0),0)</f>
        <v>0</v>
      </c>
      <c r="P1822" s="56"/>
      <c r="Q1822" s="58"/>
      <c r="R1822" s="58">
        <f>Table49[[#This Row],[QUANTITY]]*Table49[[#This Row],[INV Prices]]</f>
        <v>0</v>
      </c>
      <c r="S1822" s="67"/>
      <c r="V1822" s="41"/>
      <c r="W1822" s="4" t="str">
        <f>IFERROR(VLOOKUP(Table49[[#This Row],[ITEM CODE]],Table2[[Item Code]:[Category ]],6,0),"")</f>
        <v/>
      </c>
      <c r="X1822" s="1" t="str">
        <f>IFERROR(VLOOKUP(Table49[[#This Row],[ITEM CODE]],Table2[[Item Code]:[Sub Category]],7,0),"")</f>
        <v/>
      </c>
      <c r="Y1822" s="68" t="str">
        <f>Table49[[#This Row],[PO Number]]&amp;COUNTIFS($E$5:E1822,E1822)</f>
        <v>0</v>
      </c>
    </row>
    <row r="1823" spans="1:25" ht="14.7" customHeight="1" x14ac:dyDescent="0.3">
      <c r="A1823" s="1" t="str">
        <f>IF(Table49[[#This Row],[ITEM NAME]]="","",ROW()-4)</f>
        <v/>
      </c>
      <c r="B1823" s="68"/>
      <c r="C1823" s="4" t="str">
        <f>IFERROR(VLOOKUP(B1823,Table14[],3,0),"")</f>
        <v/>
      </c>
      <c r="D1823" s="4" t="str">
        <f>IFERROR(VLOOKUP(B1823,Table14[],2,0),"")</f>
        <v/>
      </c>
      <c r="E1823" s="4"/>
      <c r="H1823" s="41" t="str">
        <f>IFERROR(VLOOKUP(Table49[[#This Row],[ITEM CODE]],Table2[[Item Code]:[Master Name]],2,0),"")</f>
        <v/>
      </c>
      <c r="I1823" s="41"/>
      <c r="J1823" s="65" t="str">
        <f>IFERROR(VLOOKUP(Table49[[#This Row],[ITEM CODE]],Table2[[Item Code]:[Master Name]],3,0),"")</f>
        <v/>
      </c>
      <c r="K1823" s="1" t="str">
        <f>IFERROR(VLOOKUP(Table49[[#This Row],[ITEM CODE]],Table2[[Item Code]:[Master Name]],9,0),"")</f>
        <v/>
      </c>
      <c r="L1823" s="1" t="str">
        <f>IFERROR(VLOOKUP(Table49[[#This Row],[ITEM CODE]],Table2[[Item Code]:[Master Name]],8,0),"")</f>
        <v/>
      </c>
      <c r="M1823" s="41"/>
      <c r="N1823" s="66">
        <f>IFERROR(VLOOKUP(Table49[[#This Row],[ITEM CODE]],Table2[[#All],[Item Code]:[Unit Cost]],10,0),0)</f>
        <v>0</v>
      </c>
      <c r="O1823" s="134">
        <f>IFERROR(VLOOKUP(Table49[[#This Row],[ITEM CODE]],Table2[[#All],[Item Code]:[Unit Cost]],10,0),0)</f>
        <v>0</v>
      </c>
      <c r="P1823" s="56"/>
      <c r="Q1823" s="58"/>
      <c r="R1823" s="58">
        <f>Table49[[#This Row],[QUANTITY]]*Table49[[#This Row],[INV Prices]]</f>
        <v>0</v>
      </c>
      <c r="S1823" s="67"/>
      <c r="V1823" s="41"/>
      <c r="W1823" s="4" t="str">
        <f>IFERROR(VLOOKUP(Table49[[#This Row],[ITEM CODE]],Table2[[Item Code]:[Category ]],6,0),"")</f>
        <v/>
      </c>
      <c r="X1823" s="1" t="str">
        <f>IFERROR(VLOOKUP(Table49[[#This Row],[ITEM CODE]],Table2[[Item Code]:[Sub Category]],7,0),"")</f>
        <v/>
      </c>
      <c r="Y1823" s="68" t="str">
        <f>Table49[[#This Row],[PO Number]]&amp;COUNTIFS($E$5:E1823,E1823)</f>
        <v>0</v>
      </c>
    </row>
    <row r="1824" spans="1:25" ht="14.7" customHeight="1" x14ac:dyDescent="0.3">
      <c r="A1824" s="1" t="str">
        <f>IF(Table49[[#This Row],[ITEM NAME]]="","",ROW()-4)</f>
        <v/>
      </c>
      <c r="B1824" s="68"/>
      <c r="C1824" s="4" t="str">
        <f>IFERROR(VLOOKUP(B1824,Table14[],3,0),"")</f>
        <v/>
      </c>
      <c r="D1824" s="4" t="str">
        <f>IFERROR(VLOOKUP(B1824,Table14[],2,0),"")</f>
        <v/>
      </c>
      <c r="E1824" s="4"/>
      <c r="H1824" s="41" t="str">
        <f>IFERROR(VLOOKUP(Table49[[#This Row],[ITEM CODE]],Table2[[Item Code]:[Master Name]],2,0),"")</f>
        <v/>
      </c>
      <c r="I1824" s="41"/>
      <c r="J1824" s="65" t="str">
        <f>IFERROR(VLOOKUP(Table49[[#This Row],[ITEM CODE]],Table2[[Item Code]:[Master Name]],3,0),"")</f>
        <v/>
      </c>
      <c r="K1824" s="1" t="str">
        <f>IFERROR(VLOOKUP(Table49[[#This Row],[ITEM CODE]],Table2[[Item Code]:[Master Name]],9,0),"")</f>
        <v/>
      </c>
      <c r="L1824" s="1" t="str">
        <f>IFERROR(VLOOKUP(Table49[[#This Row],[ITEM CODE]],Table2[[Item Code]:[Master Name]],8,0),"")</f>
        <v/>
      </c>
      <c r="M1824" s="41"/>
      <c r="N1824" s="66">
        <f>IFERROR(VLOOKUP(Table49[[#This Row],[ITEM CODE]],Table2[[#All],[Item Code]:[Unit Cost]],10,0),0)</f>
        <v>0</v>
      </c>
      <c r="O1824" s="134">
        <f>IFERROR(VLOOKUP(Table49[[#This Row],[ITEM CODE]],Table2[[#All],[Item Code]:[Unit Cost]],10,0),0)</f>
        <v>0</v>
      </c>
      <c r="P1824" s="56"/>
      <c r="Q1824" s="58"/>
      <c r="R1824" s="58">
        <f>Table49[[#This Row],[QUANTITY]]*Table49[[#This Row],[INV Prices]]</f>
        <v>0</v>
      </c>
      <c r="S1824" s="67"/>
      <c r="V1824" s="41"/>
      <c r="W1824" s="4" t="str">
        <f>IFERROR(VLOOKUP(Table49[[#This Row],[ITEM CODE]],Table2[[Item Code]:[Category ]],6,0),"")</f>
        <v/>
      </c>
      <c r="X1824" s="1" t="str">
        <f>IFERROR(VLOOKUP(Table49[[#This Row],[ITEM CODE]],Table2[[Item Code]:[Sub Category]],7,0),"")</f>
        <v/>
      </c>
      <c r="Y1824" s="68" t="str">
        <f>Table49[[#This Row],[PO Number]]&amp;COUNTIFS($E$5:E1824,E1824)</f>
        <v>0</v>
      </c>
    </row>
    <row r="1825" spans="1:25" ht="14.7" customHeight="1" x14ac:dyDescent="0.3">
      <c r="A1825" s="1" t="str">
        <f>IF(Table49[[#This Row],[ITEM NAME]]="","",ROW()-4)</f>
        <v/>
      </c>
      <c r="B1825" s="68"/>
      <c r="C1825" s="4" t="str">
        <f>IFERROR(VLOOKUP(B1825,Table14[],3,0),"")</f>
        <v/>
      </c>
      <c r="D1825" s="4" t="str">
        <f>IFERROR(VLOOKUP(B1825,Table14[],2,0),"")</f>
        <v/>
      </c>
      <c r="E1825" s="4"/>
      <c r="H1825" s="41" t="str">
        <f>IFERROR(VLOOKUP(Table49[[#This Row],[ITEM CODE]],Table2[[Item Code]:[Master Name]],2,0),"")</f>
        <v/>
      </c>
      <c r="I1825" s="41"/>
      <c r="J1825" s="65" t="str">
        <f>IFERROR(VLOOKUP(Table49[[#This Row],[ITEM CODE]],Table2[[Item Code]:[Master Name]],3,0),"")</f>
        <v/>
      </c>
      <c r="K1825" s="1" t="str">
        <f>IFERROR(VLOOKUP(Table49[[#This Row],[ITEM CODE]],Table2[[Item Code]:[Master Name]],9,0),"")</f>
        <v/>
      </c>
      <c r="L1825" s="1" t="str">
        <f>IFERROR(VLOOKUP(Table49[[#This Row],[ITEM CODE]],Table2[[Item Code]:[Master Name]],8,0),"")</f>
        <v/>
      </c>
      <c r="M1825" s="41"/>
      <c r="N1825" s="66">
        <f>IFERROR(VLOOKUP(Table49[[#This Row],[ITEM CODE]],Table2[[#All],[Item Code]:[Unit Cost]],10,0),0)</f>
        <v>0</v>
      </c>
      <c r="O1825" s="134">
        <f>IFERROR(VLOOKUP(Table49[[#This Row],[ITEM CODE]],Table2[[#All],[Item Code]:[Unit Cost]],10,0),0)</f>
        <v>0</v>
      </c>
      <c r="P1825" s="56"/>
      <c r="Q1825" s="58"/>
      <c r="R1825" s="58">
        <f>Table49[[#This Row],[QUANTITY]]*Table49[[#This Row],[INV Prices]]</f>
        <v>0</v>
      </c>
      <c r="S1825" s="67"/>
      <c r="V1825" s="41"/>
      <c r="W1825" s="4" t="str">
        <f>IFERROR(VLOOKUP(Table49[[#This Row],[ITEM CODE]],Table2[[Item Code]:[Category ]],6,0),"")</f>
        <v/>
      </c>
      <c r="X1825" s="1" t="str">
        <f>IFERROR(VLOOKUP(Table49[[#This Row],[ITEM CODE]],Table2[[Item Code]:[Sub Category]],7,0),"")</f>
        <v/>
      </c>
      <c r="Y1825" s="68" t="str">
        <f>Table49[[#This Row],[PO Number]]&amp;COUNTIFS($E$5:E1825,E1825)</f>
        <v>0</v>
      </c>
    </row>
    <row r="1826" spans="1:25" ht="14.7" customHeight="1" x14ac:dyDescent="0.3">
      <c r="A1826" s="1" t="str">
        <f>IF(Table49[[#This Row],[ITEM NAME]]="","",ROW()-4)</f>
        <v/>
      </c>
      <c r="B1826" s="68"/>
      <c r="C1826" s="4" t="str">
        <f>IFERROR(VLOOKUP(B1826,Table14[],3,0),"")</f>
        <v/>
      </c>
      <c r="D1826" s="4" t="str">
        <f>IFERROR(VLOOKUP(B1826,Table14[],2,0),"")</f>
        <v/>
      </c>
      <c r="E1826" s="4"/>
      <c r="H1826" s="41" t="str">
        <f>IFERROR(VLOOKUP(Table49[[#This Row],[ITEM CODE]],Table2[[Item Code]:[Master Name]],2,0),"")</f>
        <v/>
      </c>
      <c r="I1826" s="41"/>
      <c r="J1826" s="65" t="str">
        <f>IFERROR(VLOOKUP(Table49[[#This Row],[ITEM CODE]],Table2[[Item Code]:[Master Name]],3,0),"")</f>
        <v/>
      </c>
      <c r="K1826" s="1" t="str">
        <f>IFERROR(VLOOKUP(Table49[[#This Row],[ITEM CODE]],Table2[[Item Code]:[Master Name]],9,0),"")</f>
        <v/>
      </c>
      <c r="L1826" s="1" t="str">
        <f>IFERROR(VLOOKUP(Table49[[#This Row],[ITEM CODE]],Table2[[Item Code]:[Master Name]],8,0),"")</f>
        <v/>
      </c>
      <c r="M1826" s="41"/>
      <c r="N1826" s="66">
        <f>IFERROR(VLOOKUP(Table49[[#This Row],[ITEM CODE]],Table2[[#All],[Item Code]:[Unit Cost]],10,0),0)</f>
        <v>0</v>
      </c>
      <c r="O1826" s="134">
        <f>IFERROR(VLOOKUP(Table49[[#This Row],[ITEM CODE]],Table2[[#All],[Item Code]:[Unit Cost]],10,0),0)</f>
        <v>0</v>
      </c>
      <c r="P1826" s="56"/>
      <c r="Q1826" s="58"/>
      <c r="R1826" s="58">
        <f>Table49[[#This Row],[QUANTITY]]*Table49[[#This Row],[INV Prices]]</f>
        <v>0</v>
      </c>
      <c r="S1826" s="67"/>
      <c r="V1826" s="41"/>
      <c r="W1826" s="4" t="str">
        <f>IFERROR(VLOOKUP(Table49[[#This Row],[ITEM CODE]],Table2[[Item Code]:[Category ]],6,0),"")</f>
        <v/>
      </c>
      <c r="X1826" s="1" t="str">
        <f>IFERROR(VLOOKUP(Table49[[#This Row],[ITEM CODE]],Table2[[Item Code]:[Sub Category]],7,0),"")</f>
        <v/>
      </c>
      <c r="Y1826" s="68" t="str">
        <f>Table49[[#This Row],[PO Number]]&amp;COUNTIFS($E$5:E1826,E1826)</f>
        <v>0</v>
      </c>
    </row>
    <row r="1827" spans="1:25" ht="14.7" customHeight="1" x14ac:dyDescent="0.3">
      <c r="A1827" s="1" t="str">
        <f>IF(Table49[[#This Row],[ITEM NAME]]="","",ROW()-4)</f>
        <v/>
      </c>
      <c r="B1827" s="68"/>
      <c r="C1827" s="4" t="str">
        <f>IFERROR(VLOOKUP(B1827,Table14[],3,0),"")</f>
        <v/>
      </c>
      <c r="D1827" s="4" t="str">
        <f>IFERROR(VLOOKUP(B1827,Table14[],2,0),"")</f>
        <v/>
      </c>
      <c r="E1827" s="4"/>
      <c r="H1827" s="41" t="str">
        <f>IFERROR(VLOOKUP(Table49[[#This Row],[ITEM CODE]],Table2[[Item Code]:[Master Name]],2,0),"")</f>
        <v/>
      </c>
      <c r="I1827" s="41"/>
      <c r="J1827" s="65" t="str">
        <f>IFERROR(VLOOKUP(Table49[[#This Row],[ITEM CODE]],Table2[[Item Code]:[Master Name]],3,0),"")</f>
        <v/>
      </c>
      <c r="K1827" s="1" t="str">
        <f>IFERROR(VLOOKUP(Table49[[#This Row],[ITEM CODE]],Table2[[Item Code]:[Master Name]],9,0),"")</f>
        <v/>
      </c>
      <c r="L1827" s="1" t="str">
        <f>IFERROR(VLOOKUP(Table49[[#This Row],[ITEM CODE]],Table2[[Item Code]:[Master Name]],8,0),"")</f>
        <v/>
      </c>
      <c r="M1827" s="41"/>
      <c r="N1827" s="66">
        <f>IFERROR(VLOOKUP(Table49[[#This Row],[ITEM CODE]],Table2[[#All],[Item Code]:[Unit Cost]],10,0),0)</f>
        <v>0</v>
      </c>
      <c r="O1827" s="134">
        <f>IFERROR(VLOOKUP(Table49[[#This Row],[ITEM CODE]],Table2[[#All],[Item Code]:[Unit Cost]],10,0),0)</f>
        <v>0</v>
      </c>
      <c r="P1827" s="56"/>
      <c r="Q1827" s="58"/>
      <c r="R1827" s="58">
        <f>Table49[[#This Row],[QUANTITY]]*Table49[[#This Row],[INV Prices]]</f>
        <v>0</v>
      </c>
      <c r="S1827" s="67"/>
      <c r="V1827" s="41"/>
      <c r="W1827" s="4" t="str">
        <f>IFERROR(VLOOKUP(Table49[[#This Row],[ITEM CODE]],Table2[[Item Code]:[Category ]],6,0),"")</f>
        <v/>
      </c>
      <c r="X1827" s="1" t="str">
        <f>IFERROR(VLOOKUP(Table49[[#This Row],[ITEM CODE]],Table2[[Item Code]:[Sub Category]],7,0),"")</f>
        <v/>
      </c>
      <c r="Y1827" s="68" t="str">
        <f>Table49[[#This Row],[PO Number]]&amp;COUNTIFS($E$5:E1827,E1827)</f>
        <v>0</v>
      </c>
    </row>
    <row r="1828" spans="1:25" ht="14.7" customHeight="1" x14ac:dyDescent="0.3">
      <c r="A1828" s="1" t="str">
        <f>IF(Table49[[#This Row],[ITEM NAME]]="","",ROW()-4)</f>
        <v/>
      </c>
      <c r="B1828" s="68"/>
      <c r="C1828" s="4" t="str">
        <f>IFERROR(VLOOKUP(B1828,Table14[],3,0),"")</f>
        <v/>
      </c>
      <c r="D1828" s="4" t="str">
        <f>IFERROR(VLOOKUP(B1828,Table14[],2,0),"")</f>
        <v/>
      </c>
      <c r="E1828" s="4"/>
      <c r="H1828" s="41" t="str">
        <f>IFERROR(VLOOKUP(Table49[[#This Row],[ITEM CODE]],Table2[[Item Code]:[Master Name]],2,0),"")</f>
        <v/>
      </c>
      <c r="I1828" s="41"/>
      <c r="J1828" s="65" t="str">
        <f>IFERROR(VLOOKUP(Table49[[#This Row],[ITEM CODE]],Table2[[Item Code]:[Master Name]],3,0),"")</f>
        <v/>
      </c>
      <c r="K1828" s="1" t="str">
        <f>IFERROR(VLOOKUP(Table49[[#This Row],[ITEM CODE]],Table2[[Item Code]:[Master Name]],9,0),"")</f>
        <v/>
      </c>
      <c r="L1828" s="1" t="str">
        <f>IFERROR(VLOOKUP(Table49[[#This Row],[ITEM CODE]],Table2[[Item Code]:[Master Name]],8,0),"")</f>
        <v/>
      </c>
      <c r="M1828" s="41"/>
      <c r="N1828" s="66">
        <f>IFERROR(VLOOKUP(Table49[[#This Row],[ITEM CODE]],Table2[[#All],[Item Code]:[Unit Cost]],10,0),0)</f>
        <v>0</v>
      </c>
      <c r="O1828" s="134">
        <f>IFERROR(VLOOKUP(Table49[[#This Row],[ITEM CODE]],Table2[[#All],[Item Code]:[Unit Cost]],10,0),0)</f>
        <v>0</v>
      </c>
      <c r="P1828" s="56"/>
      <c r="Q1828" s="58"/>
      <c r="R1828" s="58">
        <f>Table49[[#This Row],[QUANTITY]]*Table49[[#This Row],[INV Prices]]</f>
        <v>0</v>
      </c>
      <c r="S1828" s="67"/>
      <c r="V1828" s="41"/>
      <c r="W1828" s="4" t="str">
        <f>IFERROR(VLOOKUP(Table49[[#This Row],[ITEM CODE]],Table2[[Item Code]:[Category ]],6,0),"")</f>
        <v/>
      </c>
      <c r="X1828" s="1" t="str">
        <f>IFERROR(VLOOKUP(Table49[[#This Row],[ITEM CODE]],Table2[[Item Code]:[Sub Category]],7,0),"")</f>
        <v/>
      </c>
      <c r="Y1828" s="68" t="str">
        <f>Table49[[#This Row],[PO Number]]&amp;COUNTIFS($E$5:E1828,E1828)</f>
        <v>0</v>
      </c>
    </row>
    <row r="1829" spans="1:25" ht="14.7" customHeight="1" x14ac:dyDescent="0.3">
      <c r="A1829" s="1" t="str">
        <f>IF(Table49[[#This Row],[ITEM NAME]]="","",ROW()-4)</f>
        <v/>
      </c>
      <c r="B1829" s="68"/>
      <c r="C1829" s="4" t="str">
        <f>IFERROR(VLOOKUP(B1829,Table14[],3,0),"")</f>
        <v/>
      </c>
      <c r="D1829" s="4" t="str">
        <f>IFERROR(VLOOKUP(B1829,Table14[],2,0),"")</f>
        <v/>
      </c>
      <c r="E1829" s="4"/>
      <c r="H1829" s="41" t="str">
        <f>IFERROR(VLOOKUP(Table49[[#This Row],[ITEM CODE]],Table2[[Item Code]:[Master Name]],2,0),"")</f>
        <v/>
      </c>
      <c r="I1829" s="41"/>
      <c r="J1829" s="65" t="str">
        <f>IFERROR(VLOOKUP(Table49[[#This Row],[ITEM CODE]],Table2[[Item Code]:[Master Name]],3,0),"")</f>
        <v/>
      </c>
      <c r="K1829" s="1" t="str">
        <f>IFERROR(VLOOKUP(Table49[[#This Row],[ITEM CODE]],Table2[[Item Code]:[Master Name]],9,0),"")</f>
        <v/>
      </c>
      <c r="L1829" s="1" t="str">
        <f>IFERROR(VLOOKUP(Table49[[#This Row],[ITEM CODE]],Table2[[Item Code]:[Master Name]],8,0),"")</f>
        <v/>
      </c>
      <c r="M1829" s="41"/>
      <c r="N1829" s="66">
        <f>IFERROR(VLOOKUP(Table49[[#This Row],[ITEM CODE]],Table2[[#All],[Item Code]:[Unit Cost]],10,0),0)</f>
        <v>0</v>
      </c>
      <c r="O1829" s="134">
        <f>IFERROR(VLOOKUP(Table49[[#This Row],[ITEM CODE]],Table2[[#All],[Item Code]:[Unit Cost]],10,0),0)</f>
        <v>0</v>
      </c>
      <c r="P1829" s="56"/>
      <c r="Q1829" s="58"/>
      <c r="R1829" s="58">
        <f>Table49[[#This Row],[QUANTITY]]*Table49[[#This Row],[INV Prices]]</f>
        <v>0</v>
      </c>
      <c r="S1829" s="67"/>
      <c r="V1829" s="41"/>
      <c r="W1829" s="4" t="str">
        <f>IFERROR(VLOOKUP(Table49[[#This Row],[ITEM CODE]],Table2[[Item Code]:[Category ]],6,0),"")</f>
        <v/>
      </c>
      <c r="X1829" s="1" t="str">
        <f>IFERROR(VLOOKUP(Table49[[#This Row],[ITEM CODE]],Table2[[Item Code]:[Sub Category]],7,0),"")</f>
        <v/>
      </c>
      <c r="Y1829" s="68" t="str">
        <f>Table49[[#This Row],[PO Number]]&amp;COUNTIFS($E$5:E1829,E1829)</f>
        <v>0</v>
      </c>
    </row>
    <row r="1830" spans="1:25" ht="14.7" customHeight="1" x14ac:dyDescent="0.3">
      <c r="A1830" s="1" t="str">
        <f>IF(Table49[[#This Row],[ITEM NAME]]="","",ROW()-4)</f>
        <v/>
      </c>
      <c r="B1830" s="68"/>
      <c r="C1830" s="4" t="str">
        <f>IFERROR(VLOOKUP(B1830,Table14[],3,0),"")</f>
        <v/>
      </c>
      <c r="D1830" s="4" t="str">
        <f>IFERROR(VLOOKUP(B1830,Table14[],2,0),"")</f>
        <v/>
      </c>
      <c r="E1830" s="4"/>
      <c r="H1830" s="41" t="str">
        <f>IFERROR(VLOOKUP(Table49[[#This Row],[ITEM CODE]],Table2[[Item Code]:[Master Name]],2,0),"")</f>
        <v/>
      </c>
      <c r="I1830" s="41"/>
      <c r="J1830" s="65" t="str">
        <f>IFERROR(VLOOKUP(Table49[[#This Row],[ITEM CODE]],Table2[[Item Code]:[Master Name]],3,0),"")</f>
        <v/>
      </c>
      <c r="K1830" s="1" t="str">
        <f>IFERROR(VLOOKUP(Table49[[#This Row],[ITEM CODE]],Table2[[Item Code]:[Master Name]],9,0),"")</f>
        <v/>
      </c>
      <c r="L1830" s="1" t="str">
        <f>IFERROR(VLOOKUP(Table49[[#This Row],[ITEM CODE]],Table2[[Item Code]:[Master Name]],8,0),"")</f>
        <v/>
      </c>
      <c r="M1830" s="41"/>
      <c r="N1830" s="66">
        <f>IFERROR(VLOOKUP(Table49[[#This Row],[ITEM CODE]],Table2[[#All],[Item Code]:[Unit Cost]],10,0),0)</f>
        <v>0</v>
      </c>
      <c r="O1830" s="134">
        <f>IFERROR(VLOOKUP(Table49[[#This Row],[ITEM CODE]],Table2[[#All],[Item Code]:[Unit Cost]],10,0),0)</f>
        <v>0</v>
      </c>
      <c r="P1830" s="56"/>
      <c r="Q1830" s="58"/>
      <c r="R1830" s="58">
        <f>Table49[[#This Row],[QUANTITY]]*Table49[[#This Row],[INV Prices]]</f>
        <v>0</v>
      </c>
      <c r="S1830" s="67"/>
      <c r="V1830" s="41"/>
      <c r="W1830" s="4" t="str">
        <f>IFERROR(VLOOKUP(Table49[[#This Row],[ITEM CODE]],Table2[[Item Code]:[Category ]],6,0),"")</f>
        <v/>
      </c>
      <c r="X1830" s="1" t="str">
        <f>IFERROR(VLOOKUP(Table49[[#This Row],[ITEM CODE]],Table2[[Item Code]:[Sub Category]],7,0),"")</f>
        <v/>
      </c>
      <c r="Y1830" s="68" t="str">
        <f>Table49[[#This Row],[PO Number]]&amp;COUNTIFS($E$5:E1830,E1830)</f>
        <v>0</v>
      </c>
    </row>
    <row r="1831" spans="1:25" ht="14.7" customHeight="1" x14ac:dyDescent="0.3">
      <c r="A1831" s="1" t="str">
        <f>IF(Table49[[#This Row],[ITEM NAME]]="","",ROW()-4)</f>
        <v/>
      </c>
      <c r="B1831" s="68"/>
      <c r="C1831" s="4" t="str">
        <f>IFERROR(VLOOKUP(B1831,Table14[],3,0),"")</f>
        <v/>
      </c>
      <c r="D1831" s="4" t="str">
        <f>IFERROR(VLOOKUP(B1831,Table14[],2,0),"")</f>
        <v/>
      </c>
      <c r="E1831" s="4"/>
      <c r="H1831" s="41" t="str">
        <f>IFERROR(VLOOKUP(Table49[[#This Row],[ITEM CODE]],Table2[[Item Code]:[Master Name]],2,0),"")</f>
        <v/>
      </c>
      <c r="I1831" s="41"/>
      <c r="J1831" s="65" t="str">
        <f>IFERROR(VLOOKUP(Table49[[#This Row],[ITEM CODE]],Table2[[Item Code]:[Master Name]],3,0),"")</f>
        <v/>
      </c>
      <c r="K1831" s="1" t="str">
        <f>IFERROR(VLOOKUP(Table49[[#This Row],[ITEM CODE]],Table2[[Item Code]:[Master Name]],9,0),"")</f>
        <v/>
      </c>
      <c r="L1831" s="1" t="str">
        <f>IFERROR(VLOOKUP(Table49[[#This Row],[ITEM CODE]],Table2[[Item Code]:[Master Name]],8,0),"")</f>
        <v/>
      </c>
      <c r="M1831" s="41"/>
      <c r="N1831" s="66">
        <f>IFERROR(VLOOKUP(Table49[[#This Row],[ITEM CODE]],Table2[[#All],[Item Code]:[Unit Cost]],10,0),0)</f>
        <v>0</v>
      </c>
      <c r="O1831" s="134">
        <f>IFERROR(VLOOKUP(Table49[[#This Row],[ITEM CODE]],Table2[[#All],[Item Code]:[Unit Cost]],10,0),0)</f>
        <v>0</v>
      </c>
      <c r="P1831" s="56"/>
      <c r="Q1831" s="58"/>
      <c r="R1831" s="58">
        <f>Table49[[#This Row],[QUANTITY]]*Table49[[#This Row],[INV Prices]]</f>
        <v>0</v>
      </c>
      <c r="S1831" s="67"/>
      <c r="V1831" s="41"/>
      <c r="W1831" s="4" t="str">
        <f>IFERROR(VLOOKUP(Table49[[#This Row],[ITEM CODE]],Table2[[Item Code]:[Category ]],6,0),"")</f>
        <v/>
      </c>
      <c r="X1831" s="1" t="str">
        <f>IFERROR(VLOOKUP(Table49[[#This Row],[ITEM CODE]],Table2[[Item Code]:[Sub Category]],7,0),"")</f>
        <v/>
      </c>
      <c r="Y1831" s="68" t="str">
        <f>Table49[[#This Row],[PO Number]]&amp;COUNTIFS($E$5:E1831,E1831)</f>
        <v>0</v>
      </c>
    </row>
    <row r="1832" spans="1:25" ht="14.7" customHeight="1" x14ac:dyDescent="0.3">
      <c r="A1832" s="1" t="str">
        <f>IF(Table49[[#This Row],[ITEM NAME]]="","",ROW()-4)</f>
        <v/>
      </c>
      <c r="B1832" s="68"/>
      <c r="C1832" s="4" t="str">
        <f>IFERROR(VLOOKUP(B1832,Table14[],3,0),"")</f>
        <v/>
      </c>
      <c r="D1832" s="4" t="str">
        <f>IFERROR(VLOOKUP(B1832,Table14[],2,0),"")</f>
        <v/>
      </c>
      <c r="E1832" s="4"/>
      <c r="H1832" s="41" t="str">
        <f>IFERROR(VLOOKUP(Table49[[#This Row],[ITEM CODE]],Table2[[Item Code]:[Master Name]],2,0),"")</f>
        <v/>
      </c>
      <c r="I1832" s="41"/>
      <c r="J1832" s="65" t="str">
        <f>IFERROR(VLOOKUP(Table49[[#This Row],[ITEM CODE]],Table2[[Item Code]:[Master Name]],3,0),"")</f>
        <v/>
      </c>
      <c r="K1832" s="1" t="str">
        <f>IFERROR(VLOOKUP(Table49[[#This Row],[ITEM CODE]],Table2[[Item Code]:[Master Name]],9,0),"")</f>
        <v/>
      </c>
      <c r="L1832" s="1" t="str">
        <f>IFERROR(VLOOKUP(Table49[[#This Row],[ITEM CODE]],Table2[[Item Code]:[Master Name]],8,0),"")</f>
        <v/>
      </c>
      <c r="M1832" s="41"/>
      <c r="N1832" s="66">
        <f>IFERROR(VLOOKUP(Table49[[#This Row],[ITEM CODE]],Table2[[#All],[Item Code]:[Unit Cost]],10,0),0)</f>
        <v>0</v>
      </c>
      <c r="O1832" s="134">
        <f>IFERROR(VLOOKUP(Table49[[#This Row],[ITEM CODE]],Table2[[#All],[Item Code]:[Unit Cost]],10,0),0)</f>
        <v>0</v>
      </c>
      <c r="P1832" s="56"/>
      <c r="Q1832" s="58"/>
      <c r="R1832" s="58">
        <f>Table49[[#This Row],[QUANTITY]]*Table49[[#This Row],[INV Prices]]</f>
        <v>0</v>
      </c>
      <c r="S1832" s="67"/>
      <c r="V1832" s="41"/>
      <c r="W1832" s="4" t="str">
        <f>IFERROR(VLOOKUP(Table49[[#This Row],[ITEM CODE]],Table2[[Item Code]:[Category ]],6,0),"")</f>
        <v/>
      </c>
      <c r="X1832" s="1" t="str">
        <f>IFERROR(VLOOKUP(Table49[[#This Row],[ITEM CODE]],Table2[[Item Code]:[Sub Category]],7,0),"")</f>
        <v/>
      </c>
      <c r="Y1832" s="68" t="str">
        <f>Table49[[#This Row],[PO Number]]&amp;COUNTIFS($E$5:E1832,E1832)</f>
        <v>0</v>
      </c>
    </row>
    <row r="1833" spans="1:25" ht="14.7" customHeight="1" x14ac:dyDescent="0.3">
      <c r="A1833" s="1" t="str">
        <f>IF(Table49[[#This Row],[ITEM NAME]]="","",ROW()-4)</f>
        <v/>
      </c>
      <c r="B1833" s="68"/>
      <c r="C1833" s="4" t="str">
        <f>IFERROR(VLOOKUP(B1833,Table14[],3,0),"")</f>
        <v/>
      </c>
      <c r="D1833" s="4" t="str">
        <f>IFERROR(VLOOKUP(B1833,Table14[],2,0),"")</f>
        <v/>
      </c>
      <c r="E1833" s="4"/>
      <c r="H1833" s="41" t="str">
        <f>IFERROR(VLOOKUP(Table49[[#This Row],[ITEM CODE]],Table2[[Item Code]:[Master Name]],2,0),"")</f>
        <v/>
      </c>
      <c r="I1833" s="41"/>
      <c r="J1833" s="65" t="str">
        <f>IFERROR(VLOOKUP(Table49[[#This Row],[ITEM CODE]],Table2[[Item Code]:[Master Name]],3,0),"")</f>
        <v/>
      </c>
      <c r="K1833" s="1" t="str">
        <f>IFERROR(VLOOKUP(Table49[[#This Row],[ITEM CODE]],Table2[[Item Code]:[Master Name]],9,0),"")</f>
        <v/>
      </c>
      <c r="L1833" s="1" t="str">
        <f>IFERROR(VLOOKUP(Table49[[#This Row],[ITEM CODE]],Table2[[Item Code]:[Master Name]],8,0),"")</f>
        <v/>
      </c>
      <c r="M1833" s="41"/>
      <c r="N1833" s="66">
        <f>IFERROR(VLOOKUP(Table49[[#This Row],[ITEM CODE]],Table2[[#All],[Item Code]:[Unit Cost]],10,0),0)</f>
        <v>0</v>
      </c>
      <c r="O1833" s="134">
        <f>IFERROR(VLOOKUP(Table49[[#This Row],[ITEM CODE]],Table2[[#All],[Item Code]:[Unit Cost]],10,0),0)</f>
        <v>0</v>
      </c>
      <c r="P1833" s="56"/>
      <c r="Q1833" s="58"/>
      <c r="R1833" s="58">
        <f>Table49[[#This Row],[QUANTITY]]*Table49[[#This Row],[INV Prices]]</f>
        <v>0</v>
      </c>
      <c r="S1833" s="67"/>
      <c r="V1833" s="41"/>
      <c r="W1833" s="4" t="str">
        <f>IFERROR(VLOOKUP(Table49[[#This Row],[ITEM CODE]],Table2[[Item Code]:[Category ]],6,0),"")</f>
        <v/>
      </c>
      <c r="X1833" s="1" t="str">
        <f>IFERROR(VLOOKUP(Table49[[#This Row],[ITEM CODE]],Table2[[Item Code]:[Sub Category]],7,0),"")</f>
        <v/>
      </c>
      <c r="Y1833" s="68" t="str">
        <f>Table49[[#This Row],[PO Number]]&amp;COUNTIFS($E$5:E1833,E1833)</f>
        <v>0</v>
      </c>
    </row>
    <row r="1834" spans="1:25" ht="14.7" customHeight="1" x14ac:dyDescent="0.3">
      <c r="A1834" s="1" t="str">
        <f>IF(Table49[[#This Row],[ITEM NAME]]="","",ROW()-4)</f>
        <v/>
      </c>
      <c r="B1834" s="68"/>
      <c r="C1834" s="4" t="str">
        <f>IFERROR(VLOOKUP(B1834,Table14[],3,0),"")</f>
        <v/>
      </c>
      <c r="D1834" s="4" t="str">
        <f>IFERROR(VLOOKUP(B1834,Table14[],2,0),"")</f>
        <v/>
      </c>
      <c r="E1834" s="4"/>
      <c r="H1834" s="41" t="str">
        <f>IFERROR(VLOOKUP(Table49[[#This Row],[ITEM CODE]],Table2[[Item Code]:[Master Name]],2,0),"")</f>
        <v/>
      </c>
      <c r="I1834" s="41"/>
      <c r="J1834" s="65" t="str">
        <f>IFERROR(VLOOKUP(Table49[[#This Row],[ITEM CODE]],Table2[[Item Code]:[Master Name]],3,0),"")</f>
        <v/>
      </c>
      <c r="K1834" s="1" t="str">
        <f>IFERROR(VLOOKUP(Table49[[#This Row],[ITEM CODE]],Table2[[Item Code]:[Master Name]],9,0),"")</f>
        <v/>
      </c>
      <c r="L1834" s="1" t="str">
        <f>IFERROR(VLOOKUP(Table49[[#This Row],[ITEM CODE]],Table2[[Item Code]:[Master Name]],8,0),"")</f>
        <v/>
      </c>
      <c r="M1834" s="41"/>
      <c r="N1834" s="66">
        <f>IFERROR(VLOOKUP(Table49[[#This Row],[ITEM CODE]],Table2[[#All],[Item Code]:[Unit Cost]],10,0),0)</f>
        <v>0</v>
      </c>
      <c r="O1834" s="134">
        <f>IFERROR(VLOOKUP(Table49[[#This Row],[ITEM CODE]],Table2[[#All],[Item Code]:[Unit Cost]],10,0),0)</f>
        <v>0</v>
      </c>
      <c r="P1834" s="56"/>
      <c r="Q1834" s="58"/>
      <c r="R1834" s="58">
        <f>Table49[[#This Row],[QUANTITY]]*Table49[[#This Row],[INV Prices]]</f>
        <v>0</v>
      </c>
      <c r="S1834" s="67"/>
      <c r="V1834" s="41"/>
      <c r="W1834" s="4" t="str">
        <f>IFERROR(VLOOKUP(Table49[[#This Row],[ITEM CODE]],Table2[[Item Code]:[Category ]],6,0),"")</f>
        <v/>
      </c>
      <c r="X1834" s="1" t="str">
        <f>IFERROR(VLOOKUP(Table49[[#This Row],[ITEM CODE]],Table2[[Item Code]:[Sub Category]],7,0),"")</f>
        <v/>
      </c>
      <c r="Y1834" s="68" t="str">
        <f>Table49[[#This Row],[PO Number]]&amp;COUNTIFS($E$5:E1834,E1834)</f>
        <v>0</v>
      </c>
    </row>
    <row r="1835" spans="1:25" ht="14.7" customHeight="1" x14ac:dyDescent="0.3">
      <c r="A1835" s="1" t="str">
        <f>IF(Table49[[#This Row],[ITEM NAME]]="","",ROW()-4)</f>
        <v/>
      </c>
      <c r="B1835" s="68"/>
      <c r="C1835" s="4" t="str">
        <f>IFERROR(VLOOKUP(B1835,Table14[],3,0),"")</f>
        <v/>
      </c>
      <c r="D1835" s="4" t="str">
        <f>IFERROR(VLOOKUP(B1835,Table14[],2,0),"")</f>
        <v/>
      </c>
      <c r="E1835" s="4"/>
      <c r="H1835" s="41" t="str">
        <f>IFERROR(VLOOKUP(Table49[[#This Row],[ITEM CODE]],Table2[[Item Code]:[Master Name]],2,0),"")</f>
        <v/>
      </c>
      <c r="I1835" s="41"/>
      <c r="J1835" s="65" t="str">
        <f>IFERROR(VLOOKUP(Table49[[#This Row],[ITEM CODE]],Table2[[Item Code]:[Master Name]],3,0),"")</f>
        <v/>
      </c>
      <c r="K1835" s="1" t="str">
        <f>IFERROR(VLOOKUP(Table49[[#This Row],[ITEM CODE]],Table2[[Item Code]:[Master Name]],9,0),"")</f>
        <v/>
      </c>
      <c r="L1835" s="1" t="str">
        <f>IFERROR(VLOOKUP(Table49[[#This Row],[ITEM CODE]],Table2[[Item Code]:[Master Name]],8,0),"")</f>
        <v/>
      </c>
      <c r="M1835" s="41"/>
      <c r="N1835" s="66">
        <f>IFERROR(VLOOKUP(Table49[[#This Row],[ITEM CODE]],Table2[[#All],[Item Code]:[Unit Cost]],10,0),0)</f>
        <v>0</v>
      </c>
      <c r="O1835" s="134">
        <f>IFERROR(VLOOKUP(Table49[[#This Row],[ITEM CODE]],Table2[[#All],[Item Code]:[Unit Cost]],10,0),0)</f>
        <v>0</v>
      </c>
      <c r="P1835" s="56"/>
      <c r="Q1835" s="58"/>
      <c r="R1835" s="58">
        <f>Table49[[#This Row],[QUANTITY]]*Table49[[#This Row],[INV Prices]]</f>
        <v>0</v>
      </c>
      <c r="S1835" s="67"/>
      <c r="V1835" s="41"/>
      <c r="W1835" s="4" t="str">
        <f>IFERROR(VLOOKUP(Table49[[#This Row],[ITEM CODE]],Table2[[Item Code]:[Category ]],6,0),"")</f>
        <v/>
      </c>
      <c r="X1835" s="1" t="str">
        <f>IFERROR(VLOOKUP(Table49[[#This Row],[ITEM CODE]],Table2[[Item Code]:[Sub Category]],7,0),"")</f>
        <v/>
      </c>
      <c r="Y1835" s="68" t="str">
        <f>Table49[[#This Row],[PO Number]]&amp;COUNTIFS($E$5:E1835,E1835)</f>
        <v>0</v>
      </c>
    </row>
    <row r="1836" spans="1:25" ht="14.7" customHeight="1" x14ac:dyDescent="0.3">
      <c r="A1836" s="1" t="str">
        <f>IF(Table49[[#This Row],[ITEM NAME]]="","",ROW()-4)</f>
        <v/>
      </c>
      <c r="B1836" s="68"/>
      <c r="C1836" s="4" t="str">
        <f>IFERROR(VLOOKUP(B1836,Table14[],3,0),"")</f>
        <v/>
      </c>
      <c r="D1836" s="4" t="str">
        <f>IFERROR(VLOOKUP(B1836,Table14[],2,0),"")</f>
        <v/>
      </c>
      <c r="E1836" s="4"/>
      <c r="H1836" s="41" t="str">
        <f>IFERROR(VLOOKUP(Table49[[#This Row],[ITEM CODE]],Table2[[Item Code]:[Master Name]],2,0),"")</f>
        <v/>
      </c>
      <c r="I1836" s="41"/>
      <c r="J1836" s="65" t="str">
        <f>IFERROR(VLOOKUP(Table49[[#This Row],[ITEM CODE]],Table2[[Item Code]:[Master Name]],3,0),"")</f>
        <v/>
      </c>
      <c r="K1836" s="1" t="str">
        <f>IFERROR(VLOOKUP(Table49[[#This Row],[ITEM CODE]],Table2[[Item Code]:[Master Name]],9,0),"")</f>
        <v/>
      </c>
      <c r="L1836" s="1" t="str">
        <f>IFERROR(VLOOKUP(Table49[[#This Row],[ITEM CODE]],Table2[[Item Code]:[Master Name]],8,0),"")</f>
        <v/>
      </c>
      <c r="M1836" s="41"/>
      <c r="N1836" s="66">
        <f>IFERROR(VLOOKUP(Table49[[#This Row],[ITEM CODE]],Table2[[#All],[Item Code]:[Unit Cost]],10,0),0)</f>
        <v>0</v>
      </c>
      <c r="O1836" s="134">
        <f>IFERROR(VLOOKUP(Table49[[#This Row],[ITEM CODE]],Table2[[#All],[Item Code]:[Unit Cost]],10,0),0)</f>
        <v>0</v>
      </c>
      <c r="P1836" s="56"/>
      <c r="Q1836" s="58"/>
      <c r="R1836" s="58">
        <f>Table49[[#This Row],[QUANTITY]]*Table49[[#This Row],[INV Prices]]</f>
        <v>0</v>
      </c>
      <c r="S1836" s="67"/>
      <c r="V1836" s="41"/>
      <c r="W1836" s="4" t="str">
        <f>IFERROR(VLOOKUP(Table49[[#This Row],[ITEM CODE]],Table2[[Item Code]:[Category ]],6,0),"")</f>
        <v/>
      </c>
      <c r="X1836" s="1" t="str">
        <f>IFERROR(VLOOKUP(Table49[[#This Row],[ITEM CODE]],Table2[[Item Code]:[Sub Category]],7,0),"")</f>
        <v/>
      </c>
      <c r="Y1836" s="68" t="str">
        <f>Table49[[#This Row],[PO Number]]&amp;COUNTIFS($E$5:E1836,E1836)</f>
        <v>0</v>
      </c>
    </row>
    <row r="1837" spans="1:25" ht="14.7" customHeight="1" x14ac:dyDescent="0.3">
      <c r="A1837" s="1" t="str">
        <f>IF(Table49[[#This Row],[ITEM NAME]]="","",ROW()-4)</f>
        <v/>
      </c>
      <c r="B1837" s="68"/>
      <c r="C1837" s="4" t="str">
        <f>IFERROR(VLOOKUP(B1837,Table14[],3,0),"")</f>
        <v/>
      </c>
      <c r="D1837" s="4" t="str">
        <f>IFERROR(VLOOKUP(B1837,Table14[],2,0),"")</f>
        <v/>
      </c>
      <c r="E1837" s="4"/>
      <c r="H1837" s="41" t="str">
        <f>IFERROR(VLOOKUP(Table49[[#This Row],[ITEM CODE]],Table2[[Item Code]:[Master Name]],2,0),"")</f>
        <v/>
      </c>
      <c r="I1837" s="41"/>
      <c r="J1837" s="65" t="str">
        <f>IFERROR(VLOOKUP(Table49[[#This Row],[ITEM CODE]],Table2[[Item Code]:[Master Name]],3,0),"")</f>
        <v/>
      </c>
      <c r="K1837" s="1" t="str">
        <f>IFERROR(VLOOKUP(Table49[[#This Row],[ITEM CODE]],Table2[[Item Code]:[Master Name]],9,0),"")</f>
        <v/>
      </c>
      <c r="L1837" s="1" t="str">
        <f>IFERROR(VLOOKUP(Table49[[#This Row],[ITEM CODE]],Table2[[Item Code]:[Master Name]],8,0),"")</f>
        <v/>
      </c>
      <c r="M1837" s="41"/>
      <c r="N1837" s="66">
        <f>IFERROR(VLOOKUP(Table49[[#This Row],[ITEM CODE]],Table2[[#All],[Item Code]:[Unit Cost]],10,0),0)</f>
        <v>0</v>
      </c>
      <c r="O1837" s="134">
        <f>IFERROR(VLOOKUP(Table49[[#This Row],[ITEM CODE]],Table2[[#All],[Item Code]:[Unit Cost]],10,0),0)</f>
        <v>0</v>
      </c>
      <c r="P1837" s="56"/>
      <c r="Q1837" s="58"/>
      <c r="R1837" s="58">
        <f>Table49[[#This Row],[QUANTITY]]*Table49[[#This Row],[INV Prices]]</f>
        <v>0</v>
      </c>
      <c r="S1837" s="67"/>
      <c r="V1837" s="41"/>
      <c r="W1837" s="4" t="str">
        <f>IFERROR(VLOOKUP(Table49[[#This Row],[ITEM CODE]],Table2[[Item Code]:[Category ]],6,0),"")</f>
        <v/>
      </c>
      <c r="X1837" s="1" t="str">
        <f>IFERROR(VLOOKUP(Table49[[#This Row],[ITEM CODE]],Table2[[Item Code]:[Sub Category]],7,0),"")</f>
        <v/>
      </c>
      <c r="Y1837" s="68" t="str">
        <f>Table49[[#This Row],[PO Number]]&amp;COUNTIFS($E$5:E1837,E1837)</f>
        <v>0</v>
      </c>
    </row>
    <row r="1838" spans="1:25" ht="14.7" customHeight="1" x14ac:dyDescent="0.3">
      <c r="A1838" s="1" t="str">
        <f>IF(Table49[[#This Row],[ITEM NAME]]="","",ROW()-4)</f>
        <v/>
      </c>
      <c r="B1838" s="68"/>
      <c r="C1838" s="4" t="str">
        <f>IFERROR(VLOOKUP(B1838,Table14[],3,0),"")</f>
        <v/>
      </c>
      <c r="D1838" s="4" t="str">
        <f>IFERROR(VLOOKUP(B1838,Table14[],2,0),"")</f>
        <v/>
      </c>
      <c r="E1838" s="4"/>
      <c r="H1838" s="41" t="str">
        <f>IFERROR(VLOOKUP(Table49[[#This Row],[ITEM CODE]],Table2[[Item Code]:[Master Name]],2,0),"")</f>
        <v/>
      </c>
      <c r="I1838" s="41"/>
      <c r="J1838" s="65" t="str">
        <f>IFERROR(VLOOKUP(Table49[[#This Row],[ITEM CODE]],Table2[[Item Code]:[Master Name]],3,0),"")</f>
        <v/>
      </c>
      <c r="K1838" s="1" t="str">
        <f>IFERROR(VLOOKUP(Table49[[#This Row],[ITEM CODE]],Table2[[Item Code]:[Master Name]],9,0),"")</f>
        <v/>
      </c>
      <c r="L1838" s="1" t="str">
        <f>IFERROR(VLOOKUP(Table49[[#This Row],[ITEM CODE]],Table2[[Item Code]:[Master Name]],8,0),"")</f>
        <v/>
      </c>
      <c r="M1838" s="41"/>
      <c r="N1838" s="66">
        <f>IFERROR(VLOOKUP(Table49[[#This Row],[ITEM CODE]],Table2[[#All],[Item Code]:[Unit Cost]],10,0),0)</f>
        <v>0</v>
      </c>
      <c r="O1838" s="134">
        <f>IFERROR(VLOOKUP(Table49[[#This Row],[ITEM CODE]],Table2[[#All],[Item Code]:[Unit Cost]],10,0),0)</f>
        <v>0</v>
      </c>
      <c r="P1838" s="56"/>
      <c r="Q1838" s="58"/>
      <c r="R1838" s="58">
        <f>Table49[[#This Row],[QUANTITY]]*Table49[[#This Row],[INV Prices]]</f>
        <v>0</v>
      </c>
      <c r="S1838" s="67"/>
      <c r="V1838" s="41"/>
      <c r="W1838" s="4" t="str">
        <f>IFERROR(VLOOKUP(Table49[[#This Row],[ITEM CODE]],Table2[[Item Code]:[Category ]],6,0),"")</f>
        <v/>
      </c>
      <c r="X1838" s="1" t="str">
        <f>IFERROR(VLOOKUP(Table49[[#This Row],[ITEM CODE]],Table2[[Item Code]:[Sub Category]],7,0),"")</f>
        <v/>
      </c>
      <c r="Y1838" s="68" t="str">
        <f>Table49[[#This Row],[PO Number]]&amp;COUNTIFS($E$5:E1838,E1838)</f>
        <v>0</v>
      </c>
    </row>
    <row r="1839" spans="1:25" ht="14.7" customHeight="1" x14ac:dyDescent="0.3">
      <c r="A1839" s="1" t="str">
        <f>IF(Table49[[#This Row],[ITEM NAME]]="","",ROW()-4)</f>
        <v/>
      </c>
      <c r="B1839" s="68"/>
      <c r="C1839" s="4" t="str">
        <f>IFERROR(VLOOKUP(B1839,Table14[],3,0),"")</f>
        <v/>
      </c>
      <c r="D1839" s="4" t="str">
        <f>IFERROR(VLOOKUP(B1839,Table14[],2,0),"")</f>
        <v/>
      </c>
      <c r="E1839" s="4"/>
      <c r="H1839" s="41" t="str">
        <f>IFERROR(VLOOKUP(Table49[[#This Row],[ITEM CODE]],Table2[[Item Code]:[Master Name]],2,0),"")</f>
        <v/>
      </c>
      <c r="I1839" s="41"/>
      <c r="J1839" s="65" t="str">
        <f>IFERROR(VLOOKUP(Table49[[#This Row],[ITEM CODE]],Table2[[Item Code]:[Master Name]],3,0),"")</f>
        <v/>
      </c>
      <c r="K1839" s="1" t="str">
        <f>IFERROR(VLOOKUP(Table49[[#This Row],[ITEM CODE]],Table2[[Item Code]:[Master Name]],9,0),"")</f>
        <v/>
      </c>
      <c r="L1839" s="1" t="str">
        <f>IFERROR(VLOOKUP(Table49[[#This Row],[ITEM CODE]],Table2[[Item Code]:[Master Name]],8,0),"")</f>
        <v/>
      </c>
      <c r="M1839" s="41"/>
      <c r="N1839" s="66">
        <f>IFERROR(VLOOKUP(Table49[[#This Row],[ITEM CODE]],Table2[[#All],[Item Code]:[Unit Cost]],10,0),0)</f>
        <v>0</v>
      </c>
      <c r="O1839" s="134">
        <f>IFERROR(VLOOKUP(Table49[[#This Row],[ITEM CODE]],Table2[[#All],[Item Code]:[Unit Cost]],10,0),0)</f>
        <v>0</v>
      </c>
      <c r="P1839" s="56"/>
      <c r="Q1839" s="58"/>
      <c r="R1839" s="58">
        <f>Table49[[#This Row],[QUANTITY]]*Table49[[#This Row],[INV Prices]]</f>
        <v>0</v>
      </c>
      <c r="S1839" s="67"/>
      <c r="V1839" s="41"/>
      <c r="W1839" s="4" t="str">
        <f>IFERROR(VLOOKUP(Table49[[#This Row],[ITEM CODE]],Table2[[Item Code]:[Category ]],6,0),"")</f>
        <v/>
      </c>
      <c r="X1839" s="1" t="str">
        <f>IFERROR(VLOOKUP(Table49[[#This Row],[ITEM CODE]],Table2[[Item Code]:[Sub Category]],7,0),"")</f>
        <v/>
      </c>
      <c r="Y1839" s="68" t="str">
        <f>Table49[[#This Row],[PO Number]]&amp;COUNTIFS($E$5:E1839,E1839)</f>
        <v>0</v>
      </c>
    </row>
    <row r="1840" spans="1:25" ht="14.7" customHeight="1" x14ac:dyDescent="0.3">
      <c r="A1840" s="1" t="str">
        <f>IF(Table49[[#This Row],[ITEM NAME]]="","",ROW()-4)</f>
        <v/>
      </c>
      <c r="B1840" s="68"/>
      <c r="C1840" s="4" t="str">
        <f>IFERROR(VLOOKUP(B1840,Table14[],3,0),"")</f>
        <v/>
      </c>
      <c r="D1840" s="4" t="str">
        <f>IFERROR(VLOOKUP(B1840,Table14[],2,0),"")</f>
        <v/>
      </c>
      <c r="E1840" s="4"/>
      <c r="H1840" s="41" t="str">
        <f>IFERROR(VLOOKUP(Table49[[#This Row],[ITEM CODE]],Table2[[Item Code]:[Master Name]],2,0),"")</f>
        <v/>
      </c>
      <c r="I1840" s="41"/>
      <c r="J1840" s="65" t="str">
        <f>IFERROR(VLOOKUP(Table49[[#This Row],[ITEM CODE]],Table2[[Item Code]:[Master Name]],3,0),"")</f>
        <v/>
      </c>
      <c r="K1840" s="1" t="str">
        <f>IFERROR(VLOOKUP(Table49[[#This Row],[ITEM CODE]],Table2[[Item Code]:[Master Name]],9,0),"")</f>
        <v/>
      </c>
      <c r="L1840" s="1" t="str">
        <f>IFERROR(VLOOKUP(Table49[[#This Row],[ITEM CODE]],Table2[[Item Code]:[Master Name]],8,0),"")</f>
        <v/>
      </c>
      <c r="M1840" s="41"/>
      <c r="N1840" s="66">
        <f>IFERROR(VLOOKUP(Table49[[#This Row],[ITEM CODE]],Table2[[#All],[Item Code]:[Unit Cost]],10,0),0)</f>
        <v>0</v>
      </c>
      <c r="O1840" s="134">
        <f>IFERROR(VLOOKUP(Table49[[#This Row],[ITEM CODE]],Table2[[#All],[Item Code]:[Unit Cost]],10,0),0)</f>
        <v>0</v>
      </c>
      <c r="P1840" s="56"/>
      <c r="Q1840" s="58"/>
      <c r="R1840" s="58">
        <f>Table49[[#This Row],[QUANTITY]]*Table49[[#This Row],[INV Prices]]</f>
        <v>0</v>
      </c>
      <c r="S1840" s="67"/>
      <c r="V1840" s="41"/>
      <c r="W1840" s="4" t="str">
        <f>IFERROR(VLOOKUP(Table49[[#This Row],[ITEM CODE]],Table2[[Item Code]:[Category ]],6,0),"")</f>
        <v/>
      </c>
      <c r="X1840" s="1" t="str">
        <f>IFERROR(VLOOKUP(Table49[[#This Row],[ITEM CODE]],Table2[[Item Code]:[Sub Category]],7,0),"")</f>
        <v/>
      </c>
      <c r="Y1840" s="68" t="str">
        <f>Table49[[#This Row],[PO Number]]&amp;COUNTIFS($E$5:E1840,E1840)</f>
        <v>0</v>
      </c>
    </row>
    <row r="1841" spans="1:25" ht="14.7" customHeight="1" x14ac:dyDescent="0.3">
      <c r="A1841" s="1" t="str">
        <f>IF(Table49[[#This Row],[ITEM NAME]]="","",ROW()-4)</f>
        <v/>
      </c>
      <c r="B1841" s="68"/>
      <c r="C1841" s="4" t="str">
        <f>IFERROR(VLOOKUP(B1841,Table14[],3,0),"")</f>
        <v/>
      </c>
      <c r="D1841" s="4" t="str">
        <f>IFERROR(VLOOKUP(B1841,Table14[],2,0),"")</f>
        <v/>
      </c>
      <c r="E1841" s="4"/>
      <c r="H1841" s="41" t="str">
        <f>IFERROR(VLOOKUP(Table49[[#This Row],[ITEM CODE]],Table2[[Item Code]:[Master Name]],2,0),"")</f>
        <v/>
      </c>
      <c r="I1841" s="41"/>
      <c r="J1841" s="65" t="str">
        <f>IFERROR(VLOOKUP(Table49[[#This Row],[ITEM CODE]],Table2[[Item Code]:[Master Name]],3,0),"")</f>
        <v/>
      </c>
      <c r="K1841" s="1" t="str">
        <f>IFERROR(VLOOKUP(Table49[[#This Row],[ITEM CODE]],Table2[[Item Code]:[Master Name]],9,0),"")</f>
        <v/>
      </c>
      <c r="L1841" s="1" t="str">
        <f>IFERROR(VLOOKUP(Table49[[#This Row],[ITEM CODE]],Table2[[Item Code]:[Master Name]],8,0),"")</f>
        <v/>
      </c>
      <c r="M1841" s="41"/>
      <c r="N1841" s="66">
        <f>IFERROR(VLOOKUP(Table49[[#This Row],[ITEM CODE]],Table2[[#All],[Item Code]:[Unit Cost]],10,0),0)</f>
        <v>0</v>
      </c>
      <c r="O1841" s="134">
        <f>IFERROR(VLOOKUP(Table49[[#This Row],[ITEM CODE]],Table2[[#All],[Item Code]:[Unit Cost]],10,0),0)</f>
        <v>0</v>
      </c>
      <c r="P1841" s="56"/>
      <c r="Q1841" s="58"/>
      <c r="R1841" s="58">
        <f>Table49[[#This Row],[QUANTITY]]*Table49[[#This Row],[INV Prices]]</f>
        <v>0</v>
      </c>
      <c r="S1841" s="67"/>
      <c r="V1841" s="41"/>
      <c r="W1841" s="4" t="str">
        <f>IFERROR(VLOOKUP(Table49[[#This Row],[ITEM CODE]],Table2[[Item Code]:[Category ]],6,0),"")</f>
        <v/>
      </c>
      <c r="X1841" s="1" t="str">
        <f>IFERROR(VLOOKUP(Table49[[#This Row],[ITEM CODE]],Table2[[Item Code]:[Sub Category]],7,0),"")</f>
        <v/>
      </c>
      <c r="Y1841" s="68" t="str">
        <f>Table49[[#This Row],[PO Number]]&amp;COUNTIFS($E$5:E1841,E1841)</f>
        <v>0</v>
      </c>
    </row>
    <row r="1842" spans="1:25" ht="14.7" customHeight="1" x14ac:dyDescent="0.3">
      <c r="A1842" s="1" t="str">
        <f>IF(Table49[[#This Row],[ITEM NAME]]="","",ROW()-4)</f>
        <v/>
      </c>
      <c r="B1842" s="68"/>
      <c r="C1842" s="4" t="str">
        <f>IFERROR(VLOOKUP(B1842,Table14[],3,0),"")</f>
        <v/>
      </c>
      <c r="D1842" s="4" t="str">
        <f>IFERROR(VLOOKUP(B1842,Table14[],2,0),"")</f>
        <v/>
      </c>
      <c r="E1842" s="4"/>
      <c r="H1842" s="41" t="str">
        <f>IFERROR(VLOOKUP(Table49[[#This Row],[ITEM CODE]],Table2[[Item Code]:[Master Name]],2,0),"")</f>
        <v/>
      </c>
      <c r="I1842" s="41"/>
      <c r="J1842" s="65" t="str">
        <f>IFERROR(VLOOKUP(Table49[[#This Row],[ITEM CODE]],Table2[[Item Code]:[Master Name]],3,0),"")</f>
        <v/>
      </c>
      <c r="K1842" s="1" t="str">
        <f>IFERROR(VLOOKUP(Table49[[#This Row],[ITEM CODE]],Table2[[Item Code]:[Master Name]],9,0),"")</f>
        <v/>
      </c>
      <c r="L1842" s="1" t="str">
        <f>IFERROR(VLOOKUP(Table49[[#This Row],[ITEM CODE]],Table2[[Item Code]:[Master Name]],8,0),"")</f>
        <v/>
      </c>
      <c r="M1842" s="41"/>
      <c r="N1842" s="66">
        <f>IFERROR(VLOOKUP(Table49[[#This Row],[ITEM CODE]],Table2[[#All],[Item Code]:[Unit Cost]],10,0),0)</f>
        <v>0</v>
      </c>
      <c r="O1842" s="134">
        <f>IFERROR(VLOOKUP(Table49[[#This Row],[ITEM CODE]],Table2[[#All],[Item Code]:[Unit Cost]],10,0),0)</f>
        <v>0</v>
      </c>
      <c r="P1842" s="56"/>
      <c r="Q1842" s="58"/>
      <c r="R1842" s="58">
        <f>Table49[[#This Row],[QUANTITY]]*Table49[[#This Row],[INV Prices]]</f>
        <v>0</v>
      </c>
      <c r="S1842" s="67"/>
      <c r="V1842" s="41"/>
      <c r="W1842" s="4" t="str">
        <f>IFERROR(VLOOKUP(Table49[[#This Row],[ITEM CODE]],Table2[[Item Code]:[Category ]],6,0),"")</f>
        <v/>
      </c>
      <c r="X1842" s="1" t="str">
        <f>IFERROR(VLOOKUP(Table49[[#This Row],[ITEM CODE]],Table2[[Item Code]:[Sub Category]],7,0),"")</f>
        <v/>
      </c>
      <c r="Y1842" s="68" t="str">
        <f>Table49[[#This Row],[PO Number]]&amp;COUNTIFS($E$5:E1842,E1842)</f>
        <v>0</v>
      </c>
    </row>
    <row r="1843" spans="1:25" ht="14.7" customHeight="1" x14ac:dyDescent="0.3">
      <c r="A1843" s="1" t="str">
        <f>IF(Table49[[#This Row],[ITEM NAME]]="","",ROW()-4)</f>
        <v/>
      </c>
      <c r="B1843" s="68"/>
      <c r="C1843" s="4" t="str">
        <f>IFERROR(VLOOKUP(B1843,Table14[],3,0),"")</f>
        <v/>
      </c>
      <c r="D1843" s="4" t="str">
        <f>IFERROR(VLOOKUP(B1843,Table14[],2,0),"")</f>
        <v/>
      </c>
      <c r="E1843" s="4"/>
      <c r="H1843" s="41" t="str">
        <f>IFERROR(VLOOKUP(Table49[[#This Row],[ITEM CODE]],Table2[[Item Code]:[Master Name]],2,0),"")</f>
        <v/>
      </c>
      <c r="I1843" s="41"/>
      <c r="J1843" s="65" t="str">
        <f>IFERROR(VLOOKUP(Table49[[#This Row],[ITEM CODE]],Table2[[Item Code]:[Master Name]],3,0),"")</f>
        <v/>
      </c>
      <c r="K1843" s="1" t="str">
        <f>IFERROR(VLOOKUP(Table49[[#This Row],[ITEM CODE]],Table2[[Item Code]:[Master Name]],9,0),"")</f>
        <v/>
      </c>
      <c r="L1843" s="1" t="str">
        <f>IFERROR(VLOOKUP(Table49[[#This Row],[ITEM CODE]],Table2[[Item Code]:[Master Name]],8,0),"")</f>
        <v/>
      </c>
      <c r="M1843" s="41"/>
      <c r="N1843" s="66">
        <f>IFERROR(VLOOKUP(Table49[[#This Row],[ITEM CODE]],Table2[[#All],[Item Code]:[Unit Cost]],10,0),0)</f>
        <v>0</v>
      </c>
      <c r="O1843" s="134">
        <f>IFERROR(VLOOKUP(Table49[[#This Row],[ITEM CODE]],Table2[[#All],[Item Code]:[Unit Cost]],10,0),0)</f>
        <v>0</v>
      </c>
      <c r="P1843" s="56"/>
      <c r="Q1843" s="58"/>
      <c r="R1843" s="58">
        <f>Table49[[#This Row],[QUANTITY]]*Table49[[#This Row],[INV Prices]]</f>
        <v>0</v>
      </c>
      <c r="S1843" s="67"/>
      <c r="V1843" s="41"/>
      <c r="W1843" s="4" t="str">
        <f>IFERROR(VLOOKUP(Table49[[#This Row],[ITEM CODE]],Table2[[Item Code]:[Category ]],6,0),"")</f>
        <v/>
      </c>
      <c r="X1843" s="1" t="str">
        <f>IFERROR(VLOOKUP(Table49[[#This Row],[ITEM CODE]],Table2[[Item Code]:[Sub Category]],7,0),"")</f>
        <v/>
      </c>
      <c r="Y1843" s="68" t="str">
        <f>Table49[[#This Row],[PO Number]]&amp;COUNTIFS($E$5:E1843,E1843)</f>
        <v>0</v>
      </c>
    </row>
    <row r="1844" spans="1:25" ht="14.7" customHeight="1" x14ac:dyDescent="0.3">
      <c r="A1844" s="1" t="str">
        <f>IF(Table49[[#This Row],[ITEM NAME]]="","",ROW()-4)</f>
        <v/>
      </c>
      <c r="B1844" s="68"/>
      <c r="C1844" s="4" t="str">
        <f>IFERROR(VLOOKUP(B1844,Table14[],3,0),"")</f>
        <v/>
      </c>
      <c r="D1844" s="4" t="str">
        <f>IFERROR(VLOOKUP(B1844,Table14[],2,0),"")</f>
        <v/>
      </c>
      <c r="E1844" s="4"/>
      <c r="H1844" s="41" t="str">
        <f>IFERROR(VLOOKUP(Table49[[#This Row],[ITEM CODE]],Table2[[Item Code]:[Master Name]],2,0),"")</f>
        <v/>
      </c>
      <c r="I1844" s="41"/>
      <c r="J1844" s="65" t="str">
        <f>IFERROR(VLOOKUP(Table49[[#This Row],[ITEM CODE]],Table2[[Item Code]:[Master Name]],3,0),"")</f>
        <v/>
      </c>
      <c r="K1844" s="1" t="str">
        <f>IFERROR(VLOOKUP(Table49[[#This Row],[ITEM CODE]],Table2[[Item Code]:[Master Name]],9,0),"")</f>
        <v/>
      </c>
      <c r="L1844" s="1" t="str">
        <f>IFERROR(VLOOKUP(Table49[[#This Row],[ITEM CODE]],Table2[[Item Code]:[Master Name]],8,0),"")</f>
        <v/>
      </c>
      <c r="M1844" s="41"/>
      <c r="N1844" s="66">
        <f>IFERROR(VLOOKUP(Table49[[#This Row],[ITEM CODE]],Table2[[#All],[Item Code]:[Unit Cost]],10,0),0)</f>
        <v>0</v>
      </c>
      <c r="O1844" s="134">
        <f>IFERROR(VLOOKUP(Table49[[#This Row],[ITEM CODE]],Table2[[#All],[Item Code]:[Unit Cost]],10,0),0)</f>
        <v>0</v>
      </c>
      <c r="P1844" s="56"/>
      <c r="Q1844" s="58"/>
      <c r="R1844" s="58">
        <f>Table49[[#This Row],[QUANTITY]]*Table49[[#This Row],[INV Prices]]</f>
        <v>0</v>
      </c>
      <c r="S1844" s="67"/>
      <c r="V1844" s="41"/>
      <c r="W1844" s="4" t="str">
        <f>IFERROR(VLOOKUP(Table49[[#This Row],[ITEM CODE]],Table2[[Item Code]:[Category ]],6,0),"")</f>
        <v/>
      </c>
      <c r="X1844" s="1" t="str">
        <f>IFERROR(VLOOKUP(Table49[[#This Row],[ITEM CODE]],Table2[[Item Code]:[Sub Category]],7,0),"")</f>
        <v/>
      </c>
      <c r="Y1844" s="68" t="str">
        <f>Table49[[#This Row],[PO Number]]&amp;COUNTIFS($E$5:E1844,E1844)</f>
        <v>0</v>
      </c>
    </row>
    <row r="1845" spans="1:25" ht="14.7" customHeight="1" x14ac:dyDescent="0.3">
      <c r="A1845" s="1" t="str">
        <f>IF(Table49[[#This Row],[ITEM NAME]]="","",ROW()-4)</f>
        <v/>
      </c>
      <c r="B1845" s="68"/>
      <c r="C1845" s="4" t="str">
        <f>IFERROR(VLOOKUP(B1845,Table14[],3,0),"")</f>
        <v/>
      </c>
      <c r="D1845" s="4" t="str">
        <f>IFERROR(VLOOKUP(B1845,Table14[],2,0),"")</f>
        <v/>
      </c>
      <c r="E1845" s="4"/>
      <c r="H1845" s="41" t="str">
        <f>IFERROR(VLOOKUP(Table49[[#This Row],[ITEM CODE]],Table2[[Item Code]:[Master Name]],2,0),"")</f>
        <v/>
      </c>
      <c r="I1845" s="41"/>
      <c r="J1845" s="65" t="str">
        <f>IFERROR(VLOOKUP(Table49[[#This Row],[ITEM CODE]],Table2[[Item Code]:[Master Name]],3,0),"")</f>
        <v/>
      </c>
      <c r="K1845" s="1" t="str">
        <f>IFERROR(VLOOKUP(Table49[[#This Row],[ITEM CODE]],Table2[[Item Code]:[Master Name]],9,0),"")</f>
        <v/>
      </c>
      <c r="L1845" s="1" t="str">
        <f>IFERROR(VLOOKUP(Table49[[#This Row],[ITEM CODE]],Table2[[Item Code]:[Master Name]],8,0),"")</f>
        <v/>
      </c>
      <c r="M1845" s="41"/>
      <c r="N1845" s="66">
        <f>IFERROR(VLOOKUP(Table49[[#This Row],[ITEM CODE]],Table2[[#All],[Item Code]:[Unit Cost]],10,0),0)</f>
        <v>0</v>
      </c>
      <c r="O1845" s="134">
        <f>IFERROR(VLOOKUP(Table49[[#This Row],[ITEM CODE]],Table2[[#All],[Item Code]:[Unit Cost]],10,0),0)</f>
        <v>0</v>
      </c>
      <c r="P1845" s="56"/>
      <c r="Q1845" s="58"/>
      <c r="R1845" s="58">
        <f>Table49[[#This Row],[QUANTITY]]*Table49[[#This Row],[INV Prices]]</f>
        <v>0</v>
      </c>
      <c r="S1845" s="67"/>
      <c r="V1845" s="41"/>
      <c r="W1845" s="4" t="str">
        <f>IFERROR(VLOOKUP(Table49[[#This Row],[ITEM CODE]],Table2[[Item Code]:[Category ]],6,0),"")</f>
        <v/>
      </c>
      <c r="X1845" s="1" t="str">
        <f>IFERROR(VLOOKUP(Table49[[#This Row],[ITEM CODE]],Table2[[Item Code]:[Sub Category]],7,0),"")</f>
        <v/>
      </c>
      <c r="Y1845" s="68" t="str">
        <f>Table49[[#This Row],[PO Number]]&amp;COUNTIFS($E$5:E1845,E1845)</f>
        <v>0</v>
      </c>
    </row>
    <row r="1846" spans="1:25" ht="14.7" customHeight="1" x14ac:dyDescent="0.3">
      <c r="A1846" s="1" t="str">
        <f>IF(Table49[[#This Row],[ITEM NAME]]="","",ROW()-4)</f>
        <v/>
      </c>
      <c r="B1846" s="68"/>
      <c r="C1846" s="4" t="str">
        <f>IFERROR(VLOOKUP(B1846,Table14[],3,0),"")</f>
        <v/>
      </c>
      <c r="D1846" s="4" t="str">
        <f>IFERROR(VLOOKUP(B1846,Table14[],2,0),"")</f>
        <v/>
      </c>
      <c r="E1846" s="4"/>
      <c r="H1846" s="41" t="str">
        <f>IFERROR(VLOOKUP(Table49[[#This Row],[ITEM CODE]],Table2[[Item Code]:[Master Name]],2,0),"")</f>
        <v/>
      </c>
      <c r="I1846" s="41"/>
      <c r="J1846" s="65" t="str">
        <f>IFERROR(VLOOKUP(Table49[[#This Row],[ITEM CODE]],Table2[[Item Code]:[Master Name]],3,0),"")</f>
        <v/>
      </c>
      <c r="K1846" s="1" t="str">
        <f>IFERROR(VLOOKUP(Table49[[#This Row],[ITEM CODE]],Table2[[Item Code]:[Master Name]],9,0),"")</f>
        <v/>
      </c>
      <c r="L1846" s="1" t="str">
        <f>IFERROR(VLOOKUP(Table49[[#This Row],[ITEM CODE]],Table2[[Item Code]:[Master Name]],8,0),"")</f>
        <v/>
      </c>
      <c r="M1846" s="41"/>
      <c r="N1846" s="66">
        <f>IFERROR(VLOOKUP(Table49[[#This Row],[ITEM CODE]],Table2[[#All],[Item Code]:[Unit Cost]],10,0),0)</f>
        <v>0</v>
      </c>
      <c r="O1846" s="134">
        <f>IFERROR(VLOOKUP(Table49[[#This Row],[ITEM CODE]],Table2[[#All],[Item Code]:[Unit Cost]],10,0),0)</f>
        <v>0</v>
      </c>
      <c r="P1846" s="56"/>
      <c r="Q1846" s="58"/>
      <c r="R1846" s="58">
        <f>Table49[[#This Row],[QUANTITY]]*Table49[[#This Row],[INV Prices]]</f>
        <v>0</v>
      </c>
      <c r="S1846" s="67"/>
      <c r="V1846" s="41"/>
      <c r="W1846" s="4" t="str">
        <f>IFERROR(VLOOKUP(Table49[[#This Row],[ITEM CODE]],Table2[[Item Code]:[Category ]],6,0),"")</f>
        <v/>
      </c>
      <c r="X1846" s="1" t="str">
        <f>IFERROR(VLOOKUP(Table49[[#This Row],[ITEM CODE]],Table2[[Item Code]:[Sub Category]],7,0),"")</f>
        <v/>
      </c>
      <c r="Y1846" s="68" t="str">
        <f>Table49[[#This Row],[PO Number]]&amp;COUNTIFS($E$5:E1846,E1846)</f>
        <v>0</v>
      </c>
    </row>
    <row r="1847" spans="1:25" ht="14.7" customHeight="1" x14ac:dyDescent="0.3">
      <c r="A1847" s="1" t="str">
        <f>IF(Table49[[#This Row],[ITEM NAME]]="","",ROW()-4)</f>
        <v/>
      </c>
      <c r="B1847" s="68"/>
      <c r="C1847" s="4" t="str">
        <f>IFERROR(VLOOKUP(B1847,Table14[],3,0),"")</f>
        <v/>
      </c>
      <c r="D1847" s="4" t="str">
        <f>IFERROR(VLOOKUP(B1847,Table14[],2,0),"")</f>
        <v/>
      </c>
      <c r="E1847" s="4"/>
      <c r="H1847" s="41" t="str">
        <f>IFERROR(VLOOKUP(Table49[[#This Row],[ITEM CODE]],Table2[[Item Code]:[Master Name]],2,0),"")</f>
        <v/>
      </c>
      <c r="I1847" s="41"/>
      <c r="J1847" s="65" t="str">
        <f>IFERROR(VLOOKUP(Table49[[#This Row],[ITEM CODE]],Table2[[Item Code]:[Master Name]],3,0),"")</f>
        <v/>
      </c>
      <c r="K1847" s="1" t="str">
        <f>IFERROR(VLOOKUP(Table49[[#This Row],[ITEM CODE]],Table2[[Item Code]:[Master Name]],9,0),"")</f>
        <v/>
      </c>
      <c r="L1847" s="1" t="str">
        <f>IFERROR(VLOOKUP(Table49[[#This Row],[ITEM CODE]],Table2[[Item Code]:[Master Name]],8,0),"")</f>
        <v/>
      </c>
      <c r="M1847" s="41"/>
      <c r="N1847" s="66">
        <f>IFERROR(VLOOKUP(Table49[[#This Row],[ITEM CODE]],Table2[[#All],[Item Code]:[Unit Cost]],10,0),0)</f>
        <v>0</v>
      </c>
      <c r="O1847" s="134">
        <f>IFERROR(VLOOKUP(Table49[[#This Row],[ITEM CODE]],Table2[[#All],[Item Code]:[Unit Cost]],10,0),0)</f>
        <v>0</v>
      </c>
      <c r="P1847" s="56"/>
      <c r="Q1847" s="58"/>
      <c r="R1847" s="58">
        <f>Table49[[#This Row],[QUANTITY]]*Table49[[#This Row],[INV Prices]]</f>
        <v>0</v>
      </c>
      <c r="S1847" s="67"/>
      <c r="V1847" s="41"/>
      <c r="W1847" s="4" t="str">
        <f>IFERROR(VLOOKUP(Table49[[#This Row],[ITEM CODE]],Table2[[Item Code]:[Category ]],6,0),"")</f>
        <v/>
      </c>
      <c r="X1847" s="1" t="str">
        <f>IFERROR(VLOOKUP(Table49[[#This Row],[ITEM CODE]],Table2[[Item Code]:[Sub Category]],7,0),"")</f>
        <v/>
      </c>
      <c r="Y1847" s="68" t="str">
        <f>Table49[[#This Row],[PO Number]]&amp;COUNTIFS($E$5:E1847,E1847)</f>
        <v>0</v>
      </c>
    </row>
    <row r="1848" spans="1:25" ht="14.7" customHeight="1" x14ac:dyDescent="0.3">
      <c r="A1848" s="1" t="str">
        <f>IF(Table49[[#This Row],[ITEM NAME]]="","",ROW()-4)</f>
        <v/>
      </c>
      <c r="B1848" s="68"/>
      <c r="C1848" s="4" t="str">
        <f>IFERROR(VLOOKUP(B1848,Table14[],3,0),"")</f>
        <v/>
      </c>
      <c r="D1848" s="4" t="str">
        <f>IFERROR(VLOOKUP(B1848,Table14[],2,0),"")</f>
        <v/>
      </c>
      <c r="E1848" s="4"/>
      <c r="H1848" s="41" t="str">
        <f>IFERROR(VLOOKUP(Table49[[#This Row],[ITEM CODE]],Table2[[Item Code]:[Master Name]],2,0),"")</f>
        <v/>
      </c>
      <c r="I1848" s="41"/>
      <c r="J1848" s="65" t="str">
        <f>IFERROR(VLOOKUP(Table49[[#This Row],[ITEM CODE]],Table2[[Item Code]:[Master Name]],3,0),"")</f>
        <v/>
      </c>
      <c r="K1848" s="1" t="str">
        <f>IFERROR(VLOOKUP(Table49[[#This Row],[ITEM CODE]],Table2[[Item Code]:[Master Name]],9,0),"")</f>
        <v/>
      </c>
      <c r="L1848" s="1" t="str">
        <f>IFERROR(VLOOKUP(Table49[[#This Row],[ITEM CODE]],Table2[[Item Code]:[Master Name]],8,0),"")</f>
        <v/>
      </c>
      <c r="M1848" s="41"/>
      <c r="N1848" s="66">
        <f>IFERROR(VLOOKUP(Table49[[#This Row],[ITEM CODE]],Table2[[#All],[Item Code]:[Unit Cost]],10,0),0)</f>
        <v>0</v>
      </c>
      <c r="O1848" s="134">
        <f>IFERROR(VLOOKUP(Table49[[#This Row],[ITEM CODE]],Table2[[#All],[Item Code]:[Unit Cost]],10,0),0)</f>
        <v>0</v>
      </c>
      <c r="P1848" s="56"/>
      <c r="Q1848" s="58"/>
      <c r="R1848" s="58">
        <f>Table49[[#This Row],[QUANTITY]]*Table49[[#This Row],[INV Prices]]</f>
        <v>0</v>
      </c>
      <c r="S1848" s="67"/>
      <c r="V1848" s="41"/>
      <c r="W1848" s="4" t="str">
        <f>IFERROR(VLOOKUP(Table49[[#This Row],[ITEM CODE]],Table2[[Item Code]:[Category ]],6,0),"")</f>
        <v/>
      </c>
      <c r="X1848" s="1" t="str">
        <f>IFERROR(VLOOKUP(Table49[[#This Row],[ITEM CODE]],Table2[[Item Code]:[Sub Category]],7,0),"")</f>
        <v/>
      </c>
      <c r="Y1848" s="68" t="str">
        <f>Table49[[#This Row],[PO Number]]&amp;COUNTIFS($E$5:E1848,E1848)</f>
        <v>0</v>
      </c>
    </row>
    <row r="1849" spans="1:25" ht="14.7" customHeight="1" x14ac:dyDescent="0.3">
      <c r="A1849" s="1" t="str">
        <f>IF(Table49[[#This Row],[ITEM NAME]]="","",ROW()-4)</f>
        <v/>
      </c>
      <c r="B1849" s="68"/>
      <c r="C1849" s="4" t="str">
        <f>IFERROR(VLOOKUP(B1849,Table14[],3,0),"")</f>
        <v/>
      </c>
      <c r="D1849" s="4" t="str">
        <f>IFERROR(VLOOKUP(B1849,Table14[],2,0),"")</f>
        <v/>
      </c>
      <c r="E1849" s="4"/>
      <c r="H1849" s="41" t="str">
        <f>IFERROR(VLOOKUP(Table49[[#This Row],[ITEM CODE]],Table2[[Item Code]:[Master Name]],2,0),"")</f>
        <v/>
      </c>
      <c r="I1849" s="41"/>
      <c r="J1849" s="65" t="str">
        <f>IFERROR(VLOOKUP(Table49[[#This Row],[ITEM CODE]],Table2[[Item Code]:[Master Name]],3,0),"")</f>
        <v/>
      </c>
      <c r="K1849" s="1" t="str">
        <f>IFERROR(VLOOKUP(Table49[[#This Row],[ITEM CODE]],Table2[[Item Code]:[Master Name]],9,0),"")</f>
        <v/>
      </c>
      <c r="L1849" s="1" t="str">
        <f>IFERROR(VLOOKUP(Table49[[#This Row],[ITEM CODE]],Table2[[Item Code]:[Master Name]],8,0),"")</f>
        <v/>
      </c>
      <c r="M1849" s="41"/>
      <c r="N1849" s="66">
        <f>IFERROR(VLOOKUP(Table49[[#This Row],[ITEM CODE]],Table2[[#All],[Item Code]:[Unit Cost]],10,0),0)</f>
        <v>0</v>
      </c>
      <c r="O1849" s="134">
        <f>IFERROR(VLOOKUP(Table49[[#This Row],[ITEM CODE]],Table2[[#All],[Item Code]:[Unit Cost]],10,0),0)</f>
        <v>0</v>
      </c>
      <c r="P1849" s="56"/>
      <c r="Q1849" s="58"/>
      <c r="R1849" s="58">
        <f>Table49[[#This Row],[QUANTITY]]*Table49[[#This Row],[INV Prices]]</f>
        <v>0</v>
      </c>
      <c r="S1849" s="67"/>
      <c r="V1849" s="41"/>
      <c r="W1849" s="4" t="str">
        <f>IFERROR(VLOOKUP(Table49[[#This Row],[ITEM CODE]],Table2[[Item Code]:[Category ]],6,0),"")</f>
        <v/>
      </c>
      <c r="X1849" s="1" t="str">
        <f>IFERROR(VLOOKUP(Table49[[#This Row],[ITEM CODE]],Table2[[Item Code]:[Sub Category]],7,0),"")</f>
        <v/>
      </c>
      <c r="Y1849" s="68" t="str">
        <f>Table49[[#This Row],[PO Number]]&amp;COUNTIFS($E$5:E1849,E1849)</f>
        <v>0</v>
      </c>
    </row>
    <row r="1850" spans="1:25" ht="14.7" customHeight="1" x14ac:dyDescent="0.3">
      <c r="A1850" s="1" t="str">
        <f>IF(Table49[[#This Row],[ITEM NAME]]="","",ROW()-4)</f>
        <v/>
      </c>
      <c r="B1850" s="68"/>
      <c r="C1850" s="4" t="str">
        <f>IFERROR(VLOOKUP(B1850,Table14[],3,0),"")</f>
        <v/>
      </c>
      <c r="D1850" s="4" t="str">
        <f>IFERROR(VLOOKUP(B1850,Table14[],2,0),"")</f>
        <v/>
      </c>
      <c r="E1850" s="4"/>
      <c r="H1850" s="41" t="str">
        <f>IFERROR(VLOOKUP(Table49[[#This Row],[ITEM CODE]],Table2[[Item Code]:[Master Name]],2,0),"")</f>
        <v/>
      </c>
      <c r="I1850" s="41"/>
      <c r="J1850" s="65" t="str">
        <f>IFERROR(VLOOKUP(Table49[[#This Row],[ITEM CODE]],Table2[[Item Code]:[Master Name]],3,0),"")</f>
        <v/>
      </c>
      <c r="K1850" s="1" t="str">
        <f>IFERROR(VLOOKUP(Table49[[#This Row],[ITEM CODE]],Table2[[Item Code]:[Master Name]],9,0),"")</f>
        <v/>
      </c>
      <c r="L1850" s="1" t="str">
        <f>IFERROR(VLOOKUP(Table49[[#This Row],[ITEM CODE]],Table2[[Item Code]:[Master Name]],8,0),"")</f>
        <v/>
      </c>
      <c r="M1850" s="41"/>
      <c r="N1850" s="66">
        <f>IFERROR(VLOOKUP(Table49[[#This Row],[ITEM CODE]],Table2[[#All],[Item Code]:[Unit Cost]],10,0),0)</f>
        <v>0</v>
      </c>
      <c r="O1850" s="134">
        <f>IFERROR(VLOOKUP(Table49[[#This Row],[ITEM CODE]],Table2[[#All],[Item Code]:[Unit Cost]],10,0),0)</f>
        <v>0</v>
      </c>
      <c r="P1850" s="56"/>
      <c r="Q1850" s="58"/>
      <c r="R1850" s="58">
        <f>Table49[[#This Row],[QUANTITY]]*Table49[[#This Row],[INV Prices]]</f>
        <v>0</v>
      </c>
      <c r="S1850" s="67"/>
      <c r="V1850" s="41"/>
      <c r="W1850" s="4" t="str">
        <f>IFERROR(VLOOKUP(Table49[[#This Row],[ITEM CODE]],Table2[[Item Code]:[Category ]],6,0),"")</f>
        <v/>
      </c>
      <c r="X1850" s="1" t="str">
        <f>IFERROR(VLOOKUP(Table49[[#This Row],[ITEM CODE]],Table2[[Item Code]:[Sub Category]],7,0),"")</f>
        <v/>
      </c>
      <c r="Y1850" s="68" t="str">
        <f>Table49[[#This Row],[PO Number]]&amp;COUNTIFS($E$5:E1850,E1850)</f>
        <v>0</v>
      </c>
    </row>
    <row r="1851" spans="1:25" ht="14.7" customHeight="1" x14ac:dyDescent="0.3">
      <c r="A1851" s="1" t="str">
        <f>IF(Table49[[#This Row],[ITEM NAME]]="","",ROW()-4)</f>
        <v/>
      </c>
      <c r="B1851" s="68"/>
      <c r="C1851" s="4" t="str">
        <f>IFERROR(VLOOKUP(B1851,Table14[],3,0),"")</f>
        <v/>
      </c>
      <c r="D1851" s="4" t="str">
        <f>IFERROR(VLOOKUP(B1851,Table14[],2,0),"")</f>
        <v/>
      </c>
      <c r="E1851" s="4"/>
      <c r="H1851" s="41" t="str">
        <f>IFERROR(VLOOKUP(Table49[[#This Row],[ITEM CODE]],Table2[[Item Code]:[Master Name]],2,0),"")</f>
        <v/>
      </c>
      <c r="I1851" s="41"/>
      <c r="J1851" s="65" t="str">
        <f>IFERROR(VLOOKUP(Table49[[#This Row],[ITEM CODE]],Table2[[Item Code]:[Master Name]],3,0),"")</f>
        <v/>
      </c>
      <c r="K1851" s="1" t="str">
        <f>IFERROR(VLOOKUP(Table49[[#This Row],[ITEM CODE]],Table2[[Item Code]:[Master Name]],9,0),"")</f>
        <v/>
      </c>
      <c r="L1851" s="1" t="str">
        <f>IFERROR(VLOOKUP(Table49[[#This Row],[ITEM CODE]],Table2[[Item Code]:[Master Name]],8,0),"")</f>
        <v/>
      </c>
      <c r="M1851" s="41"/>
      <c r="N1851" s="66">
        <f>IFERROR(VLOOKUP(Table49[[#This Row],[ITEM CODE]],Table2[[#All],[Item Code]:[Unit Cost]],10,0),0)</f>
        <v>0</v>
      </c>
      <c r="O1851" s="134">
        <f>IFERROR(VLOOKUP(Table49[[#This Row],[ITEM CODE]],Table2[[#All],[Item Code]:[Unit Cost]],10,0),0)</f>
        <v>0</v>
      </c>
      <c r="P1851" s="56"/>
      <c r="Q1851" s="58"/>
      <c r="R1851" s="58">
        <f>Table49[[#This Row],[QUANTITY]]*Table49[[#This Row],[INV Prices]]</f>
        <v>0</v>
      </c>
      <c r="S1851" s="67"/>
      <c r="V1851" s="41"/>
      <c r="W1851" s="4" t="str">
        <f>IFERROR(VLOOKUP(Table49[[#This Row],[ITEM CODE]],Table2[[Item Code]:[Category ]],6,0),"")</f>
        <v/>
      </c>
      <c r="X1851" s="1" t="str">
        <f>IFERROR(VLOOKUP(Table49[[#This Row],[ITEM CODE]],Table2[[Item Code]:[Sub Category]],7,0),"")</f>
        <v/>
      </c>
      <c r="Y1851" s="68" t="str">
        <f>Table49[[#This Row],[PO Number]]&amp;COUNTIFS($E$5:E1851,E1851)</f>
        <v>0</v>
      </c>
    </row>
    <row r="1852" spans="1:25" ht="14.7" customHeight="1" x14ac:dyDescent="0.3">
      <c r="A1852" s="1" t="str">
        <f>IF(Table49[[#This Row],[ITEM NAME]]="","",ROW()-4)</f>
        <v/>
      </c>
      <c r="B1852" s="68"/>
      <c r="C1852" s="4" t="str">
        <f>IFERROR(VLOOKUP(B1852,Table14[],3,0),"")</f>
        <v/>
      </c>
      <c r="D1852" s="4" t="str">
        <f>IFERROR(VLOOKUP(B1852,Table14[],2,0),"")</f>
        <v/>
      </c>
      <c r="E1852" s="4"/>
      <c r="H1852" s="41" t="str">
        <f>IFERROR(VLOOKUP(Table49[[#This Row],[ITEM CODE]],Table2[[Item Code]:[Master Name]],2,0),"")</f>
        <v/>
      </c>
      <c r="I1852" s="41"/>
      <c r="J1852" s="65" t="str">
        <f>IFERROR(VLOOKUP(Table49[[#This Row],[ITEM CODE]],Table2[[Item Code]:[Master Name]],3,0),"")</f>
        <v/>
      </c>
      <c r="K1852" s="1" t="str">
        <f>IFERROR(VLOOKUP(Table49[[#This Row],[ITEM CODE]],Table2[[Item Code]:[Master Name]],9,0),"")</f>
        <v/>
      </c>
      <c r="L1852" s="1" t="str">
        <f>IFERROR(VLOOKUP(Table49[[#This Row],[ITEM CODE]],Table2[[Item Code]:[Master Name]],8,0),"")</f>
        <v/>
      </c>
      <c r="M1852" s="41"/>
      <c r="N1852" s="66">
        <f>IFERROR(VLOOKUP(Table49[[#This Row],[ITEM CODE]],Table2[[#All],[Item Code]:[Unit Cost]],10,0),0)</f>
        <v>0</v>
      </c>
      <c r="O1852" s="134">
        <f>IFERROR(VLOOKUP(Table49[[#This Row],[ITEM CODE]],Table2[[#All],[Item Code]:[Unit Cost]],10,0),0)</f>
        <v>0</v>
      </c>
      <c r="P1852" s="56"/>
      <c r="Q1852" s="58"/>
      <c r="R1852" s="58">
        <f>Table49[[#This Row],[QUANTITY]]*Table49[[#This Row],[INV Prices]]</f>
        <v>0</v>
      </c>
      <c r="S1852" s="67"/>
      <c r="V1852" s="41"/>
      <c r="W1852" s="4" t="str">
        <f>IFERROR(VLOOKUP(Table49[[#This Row],[ITEM CODE]],Table2[[Item Code]:[Category ]],6,0),"")</f>
        <v/>
      </c>
      <c r="X1852" s="1" t="str">
        <f>IFERROR(VLOOKUP(Table49[[#This Row],[ITEM CODE]],Table2[[Item Code]:[Sub Category]],7,0),"")</f>
        <v/>
      </c>
      <c r="Y1852" s="68" t="str">
        <f>Table49[[#This Row],[PO Number]]&amp;COUNTIFS($E$5:E1852,E1852)</f>
        <v>0</v>
      </c>
    </row>
    <row r="1853" spans="1:25" ht="14.7" customHeight="1" x14ac:dyDescent="0.3">
      <c r="A1853" s="1" t="str">
        <f>IF(Table49[[#This Row],[ITEM NAME]]="","",ROW()-4)</f>
        <v/>
      </c>
      <c r="B1853" s="68"/>
      <c r="C1853" s="4" t="str">
        <f>IFERROR(VLOOKUP(B1853,Table14[],3,0),"")</f>
        <v/>
      </c>
      <c r="D1853" s="4" t="str">
        <f>IFERROR(VLOOKUP(B1853,Table14[],2,0),"")</f>
        <v/>
      </c>
      <c r="E1853" s="4"/>
      <c r="H1853" s="41" t="str">
        <f>IFERROR(VLOOKUP(Table49[[#This Row],[ITEM CODE]],Table2[[Item Code]:[Master Name]],2,0),"")</f>
        <v/>
      </c>
      <c r="I1853" s="41"/>
      <c r="J1853" s="65" t="str">
        <f>IFERROR(VLOOKUP(Table49[[#This Row],[ITEM CODE]],Table2[[Item Code]:[Master Name]],3,0),"")</f>
        <v/>
      </c>
      <c r="K1853" s="1" t="str">
        <f>IFERROR(VLOOKUP(Table49[[#This Row],[ITEM CODE]],Table2[[Item Code]:[Master Name]],9,0),"")</f>
        <v/>
      </c>
      <c r="L1853" s="1" t="str">
        <f>IFERROR(VLOOKUP(Table49[[#This Row],[ITEM CODE]],Table2[[Item Code]:[Master Name]],8,0),"")</f>
        <v/>
      </c>
      <c r="M1853" s="41"/>
      <c r="N1853" s="66">
        <f>IFERROR(VLOOKUP(Table49[[#This Row],[ITEM CODE]],Table2[[#All],[Item Code]:[Unit Cost]],10,0),0)</f>
        <v>0</v>
      </c>
      <c r="O1853" s="134">
        <f>IFERROR(VLOOKUP(Table49[[#This Row],[ITEM CODE]],Table2[[#All],[Item Code]:[Unit Cost]],10,0),0)</f>
        <v>0</v>
      </c>
      <c r="P1853" s="56"/>
      <c r="Q1853" s="58"/>
      <c r="R1853" s="58">
        <f>Table49[[#This Row],[QUANTITY]]*Table49[[#This Row],[INV Prices]]</f>
        <v>0</v>
      </c>
      <c r="S1853" s="67"/>
      <c r="V1853" s="41"/>
      <c r="W1853" s="4" t="str">
        <f>IFERROR(VLOOKUP(Table49[[#This Row],[ITEM CODE]],Table2[[Item Code]:[Category ]],6,0),"")</f>
        <v/>
      </c>
      <c r="X1853" s="1" t="str">
        <f>IFERROR(VLOOKUP(Table49[[#This Row],[ITEM CODE]],Table2[[Item Code]:[Sub Category]],7,0),"")</f>
        <v/>
      </c>
      <c r="Y1853" s="68" t="str">
        <f>Table49[[#This Row],[PO Number]]&amp;COUNTIFS($E$5:E1853,E1853)</f>
        <v>0</v>
      </c>
    </row>
    <row r="1854" spans="1:25" ht="14.7" customHeight="1" x14ac:dyDescent="0.3">
      <c r="A1854" s="1" t="str">
        <f>IF(Table49[[#This Row],[ITEM NAME]]="","",ROW()-4)</f>
        <v/>
      </c>
      <c r="B1854" s="68"/>
      <c r="C1854" s="4" t="str">
        <f>IFERROR(VLOOKUP(B1854,Table14[],3,0),"")</f>
        <v/>
      </c>
      <c r="D1854" s="4" t="str">
        <f>IFERROR(VLOOKUP(B1854,Table14[],2,0),"")</f>
        <v/>
      </c>
      <c r="E1854" s="4"/>
      <c r="H1854" s="41" t="str">
        <f>IFERROR(VLOOKUP(Table49[[#This Row],[ITEM CODE]],Table2[[Item Code]:[Master Name]],2,0),"")</f>
        <v/>
      </c>
      <c r="I1854" s="41"/>
      <c r="J1854" s="65" t="str">
        <f>IFERROR(VLOOKUP(Table49[[#This Row],[ITEM CODE]],Table2[[Item Code]:[Master Name]],3,0),"")</f>
        <v/>
      </c>
      <c r="K1854" s="1" t="str">
        <f>IFERROR(VLOOKUP(Table49[[#This Row],[ITEM CODE]],Table2[[Item Code]:[Master Name]],9,0),"")</f>
        <v/>
      </c>
      <c r="L1854" s="1" t="str">
        <f>IFERROR(VLOOKUP(Table49[[#This Row],[ITEM CODE]],Table2[[Item Code]:[Master Name]],8,0),"")</f>
        <v/>
      </c>
      <c r="M1854" s="41"/>
      <c r="N1854" s="66">
        <f>IFERROR(VLOOKUP(Table49[[#This Row],[ITEM CODE]],Table2[[#All],[Item Code]:[Unit Cost]],10,0),0)</f>
        <v>0</v>
      </c>
      <c r="O1854" s="134">
        <f>IFERROR(VLOOKUP(Table49[[#This Row],[ITEM CODE]],Table2[[#All],[Item Code]:[Unit Cost]],10,0),0)</f>
        <v>0</v>
      </c>
      <c r="P1854" s="56"/>
      <c r="Q1854" s="58"/>
      <c r="R1854" s="58">
        <f>Table49[[#This Row],[QUANTITY]]*Table49[[#This Row],[INV Prices]]</f>
        <v>0</v>
      </c>
      <c r="S1854" s="67"/>
      <c r="V1854" s="41"/>
      <c r="W1854" s="4" t="str">
        <f>IFERROR(VLOOKUP(Table49[[#This Row],[ITEM CODE]],Table2[[Item Code]:[Category ]],6,0),"")</f>
        <v/>
      </c>
      <c r="X1854" s="1" t="str">
        <f>IFERROR(VLOOKUP(Table49[[#This Row],[ITEM CODE]],Table2[[Item Code]:[Sub Category]],7,0),"")</f>
        <v/>
      </c>
      <c r="Y1854" s="68" t="str">
        <f>Table49[[#This Row],[PO Number]]&amp;COUNTIFS($E$5:E1854,E1854)</f>
        <v>0</v>
      </c>
    </row>
    <row r="1855" spans="1:25" ht="14.7" customHeight="1" x14ac:dyDescent="0.3">
      <c r="A1855" s="1" t="str">
        <f>IF(Table49[[#This Row],[ITEM NAME]]="","",ROW()-4)</f>
        <v/>
      </c>
      <c r="B1855" s="68"/>
      <c r="C1855" s="4" t="str">
        <f>IFERROR(VLOOKUP(B1855,Table14[],3,0),"")</f>
        <v/>
      </c>
      <c r="D1855" s="4" t="str">
        <f>IFERROR(VLOOKUP(B1855,Table14[],2,0),"")</f>
        <v/>
      </c>
      <c r="E1855" s="4"/>
      <c r="H1855" s="41" t="str">
        <f>IFERROR(VLOOKUP(Table49[[#This Row],[ITEM CODE]],Table2[[Item Code]:[Master Name]],2,0),"")</f>
        <v/>
      </c>
      <c r="I1855" s="41"/>
      <c r="J1855" s="65" t="str">
        <f>IFERROR(VLOOKUP(Table49[[#This Row],[ITEM CODE]],Table2[[Item Code]:[Master Name]],3,0),"")</f>
        <v/>
      </c>
      <c r="K1855" s="1" t="str">
        <f>IFERROR(VLOOKUP(Table49[[#This Row],[ITEM CODE]],Table2[[Item Code]:[Master Name]],9,0),"")</f>
        <v/>
      </c>
      <c r="L1855" s="1" t="str">
        <f>IFERROR(VLOOKUP(Table49[[#This Row],[ITEM CODE]],Table2[[Item Code]:[Master Name]],8,0),"")</f>
        <v/>
      </c>
      <c r="M1855" s="41"/>
      <c r="N1855" s="66">
        <f>IFERROR(VLOOKUP(Table49[[#This Row],[ITEM CODE]],Table2[[#All],[Item Code]:[Unit Cost]],10,0),0)</f>
        <v>0</v>
      </c>
      <c r="O1855" s="134">
        <f>IFERROR(VLOOKUP(Table49[[#This Row],[ITEM CODE]],Table2[[#All],[Item Code]:[Unit Cost]],10,0),0)</f>
        <v>0</v>
      </c>
      <c r="P1855" s="56"/>
      <c r="Q1855" s="58"/>
      <c r="R1855" s="58">
        <f>Table49[[#This Row],[QUANTITY]]*Table49[[#This Row],[INV Prices]]</f>
        <v>0</v>
      </c>
      <c r="S1855" s="67"/>
      <c r="V1855" s="41"/>
      <c r="W1855" s="4" t="str">
        <f>IFERROR(VLOOKUP(Table49[[#This Row],[ITEM CODE]],Table2[[Item Code]:[Category ]],6,0),"")</f>
        <v/>
      </c>
      <c r="X1855" s="1" t="str">
        <f>IFERROR(VLOOKUP(Table49[[#This Row],[ITEM CODE]],Table2[[Item Code]:[Sub Category]],7,0),"")</f>
        <v/>
      </c>
      <c r="Y1855" s="68" t="str">
        <f>Table49[[#This Row],[PO Number]]&amp;COUNTIFS($E$5:E1855,E1855)</f>
        <v>0</v>
      </c>
    </row>
    <row r="1856" spans="1:25" ht="14.7" customHeight="1" x14ac:dyDescent="0.3">
      <c r="A1856" s="1" t="str">
        <f>IF(Table49[[#This Row],[ITEM NAME]]="","",ROW()-4)</f>
        <v/>
      </c>
      <c r="B1856" s="68"/>
      <c r="C1856" s="4" t="str">
        <f>IFERROR(VLOOKUP(B1856,Table14[],3,0),"")</f>
        <v/>
      </c>
      <c r="D1856" s="4" t="str">
        <f>IFERROR(VLOOKUP(B1856,Table14[],2,0),"")</f>
        <v/>
      </c>
      <c r="E1856" s="4"/>
      <c r="H1856" s="41" t="str">
        <f>IFERROR(VLOOKUP(Table49[[#This Row],[ITEM CODE]],Table2[[Item Code]:[Master Name]],2,0),"")</f>
        <v/>
      </c>
      <c r="I1856" s="41"/>
      <c r="J1856" s="65" t="str">
        <f>IFERROR(VLOOKUP(Table49[[#This Row],[ITEM CODE]],Table2[[Item Code]:[Master Name]],3,0),"")</f>
        <v/>
      </c>
      <c r="K1856" s="1" t="str">
        <f>IFERROR(VLOOKUP(Table49[[#This Row],[ITEM CODE]],Table2[[Item Code]:[Master Name]],9,0),"")</f>
        <v/>
      </c>
      <c r="L1856" s="1" t="str">
        <f>IFERROR(VLOOKUP(Table49[[#This Row],[ITEM CODE]],Table2[[Item Code]:[Master Name]],8,0),"")</f>
        <v/>
      </c>
      <c r="M1856" s="41"/>
      <c r="N1856" s="66">
        <f>IFERROR(VLOOKUP(Table49[[#This Row],[ITEM CODE]],Table2[[#All],[Item Code]:[Unit Cost]],10,0),0)</f>
        <v>0</v>
      </c>
      <c r="O1856" s="134">
        <f>IFERROR(VLOOKUP(Table49[[#This Row],[ITEM CODE]],Table2[[#All],[Item Code]:[Unit Cost]],10,0),0)</f>
        <v>0</v>
      </c>
      <c r="P1856" s="56"/>
      <c r="Q1856" s="58"/>
      <c r="R1856" s="58">
        <f>Table49[[#This Row],[QUANTITY]]*Table49[[#This Row],[INV Prices]]</f>
        <v>0</v>
      </c>
      <c r="S1856" s="67"/>
      <c r="V1856" s="41"/>
      <c r="W1856" s="4" t="str">
        <f>IFERROR(VLOOKUP(Table49[[#This Row],[ITEM CODE]],Table2[[Item Code]:[Category ]],6,0),"")</f>
        <v/>
      </c>
      <c r="X1856" s="1" t="str">
        <f>IFERROR(VLOOKUP(Table49[[#This Row],[ITEM CODE]],Table2[[Item Code]:[Sub Category]],7,0),"")</f>
        <v/>
      </c>
      <c r="Y1856" s="68" t="str">
        <f>Table49[[#This Row],[PO Number]]&amp;COUNTIFS($E$5:E1856,E1856)</f>
        <v>0</v>
      </c>
    </row>
    <row r="1857" spans="1:25" ht="14.7" customHeight="1" x14ac:dyDescent="0.3">
      <c r="A1857" s="1" t="str">
        <f>IF(Table49[[#This Row],[ITEM NAME]]="","",ROW()-4)</f>
        <v/>
      </c>
      <c r="B1857" s="68"/>
      <c r="C1857" s="4" t="str">
        <f>IFERROR(VLOOKUP(B1857,Table14[],3,0),"")</f>
        <v/>
      </c>
      <c r="D1857" s="4" t="str">
        <f>IFERROR(VLOOKUP(B1857,Table14[],2,0),"")</f>
        <v/>
      </c>
      <c r="E1857" s="4"/>
      <c r="H1857" s="41" t="str">
        <f>IFERROR(VLOOKUP(Table49[[#This Row],[ITEM CODE]],Table2[[Item Code]:[Master Name]],2,0),"")</f>
        <v/>
      </c>
      <c r="I1857" s="41"/>
      <c r="J1857" s="65" t="str">
        <f>IFERROR(VLOOKUP(Table49[[#This Row],[ITEM CODE]],Table2[[Item Code]:[Master Name]],3,0),"")</f>
        <v/>
      </c>
      <c r="K1857" s="1" t="str">
        <f>IFERROR(VLOOKUP(Table49[[#This Row],[ITEM CODE]],Table2[[Item Code]:[Master Name]],9,0),"")</f>
        <v/>
      </c>
      <c r="L1857" s="1" t="str">
        <f>IFERROR(VLOOKUP(Table49[[#This Row],[ITEM CODE]],Table2[[Item Code]:[Master Name]],8,0),"")</f>
        <v/>
      </c>
      <c r="M1857" s="41"/>
      <c r="N1857" s="66">
        <f>IFERROR(VLOOKUP(Table49[[#This Row],[ITEM CODE]],Table2[[#All],[Item Code]:[Unit Cost]],10,0),0)</f>
        <v>0</v>
      </c>
      <c r="O1857" s="134">
        <f>IFERROR(VLOOKUP(Table49[[#This Row],[ITEM CODE]],Table2[[#All],[Item Code]:[Unit Cost]],10,0),0)</f>
        <v>0</v>
      </c>
      <c r="P1857" s="56"/>
      <c r="Q1857" s="58"/>
      <c r="R1857" s="58">
        <f>Table49[[#This Row],[QUANTITY]]*Table49[[#This Row],[INV Prices]]</f>
        <v>0</v>
      </c>
      <c r="S1857" s="67"/>
      <c r="V1857" s="41"/>
      <c r="W1857" s="4" t="str">
        <f>IFERROR(VLOOKUP(Table49[[#This Row],[ITEM CODE]],Table2[[Item Code]:[Category ]],6,0),"")</f>
        <v/>
      </c>
      <c r="X1857" s="1" t="str">
        <f>IFERROR(VLOOKUP(Table49[[#This Row],[ITEM CODE]],Table2[[Item Code]:[Sub Category]],7,0),"")</f>
        <v/>
      </c>
      <c r="Y1857" s="68" t="str">
        <f>Table49[[#This Row],[PO Number]]&amp;COUNTIFS($E$5:E1857,E1857)</f>
        <v>0</v>
      </c>
    </row>
    <row r="1858" spans="1:25" ht="14.7" customHeight="1" x14ac:dyDescent="0.3">
      <c r="A1858" s="1" t="str">
        <f>IF(Table49[[#This Row],[ITEM NAME]]="","",ROW()-4)</f>
        <v/>
      </c>
      <c r="B1858" s="68"/>
      <c r="C1858" s="4" t="str">
        <f>IFERROR(VLOOKUP(B1858,Table14[],3,0),"")</f>
        <v/>
      </c>
      <c r="D1858" s="4" t="str">
        <f>IFERROR(VLOOKUP(B1858,Table14[],2,0),"")</f>
        <v/>
      </c>
      <c r="E1858" s="4"/>
      <c r="H1858" s="41" t="str">
        <f>IFERROR(VLOOKUP(Table49[[#This Row],[ITEM CODE]],Table2[[Item Code]:[Master Name]],2,0),"")</f>
        <v/>
      </c>
      <c r="I1858" s="41"/>
      <c r="J1858" s="65" t="str">
        <f>IFERROR(VLOOKUP(Table49[[#This Row],[ITEM CODE]],Table2[[Item Code]:[Master Name]],3,0),"")</f>
        <v/>
      </c>
      <c r="K1858" s="1" t="str">
        <f>IFERROR(VLOOKUP(Table49[[#This Row],[ITEM CODE]],Table2[[Item Code]:[Master Name]],9,0),"")</f>
        <v/>
      </c>
      <c r="L1858" s="1" t="str">
        <f>IFERROR(VLOOKUP(Table49[[#This Row],[ITEM CODE]],Table2[[Item Code]:[Master Name]],8,0),"")</f>
        <v/>
      </c>
      <c r="M1858" s="41"/>
      <c r="N1858" s="66">
        <f>IFERROR(VLOOKUP(Table49[[#This Row],[ITEM CODE]],Table2[[#All],[Item Code]:[Unit Cost]],10,0),0)</f>
        <v>0</v>
      </c>
      <c r="O1858" s="134">
        <f>IFERROR(VLOOKUP(Table49[[#This Row],[ITEM CODE]],Table2[[#All],[Item Code]:[Unit Cost]],10,0),0)</f>
        <v>0</v>
      </c>
      <c r="P1858" s="56"/>
      <c r="Q1858" s="58"/>
      <c r="R1858" s="58">
        <f>Table49[[#This Row],[QUANTITY]]*Table49[[#This Row],[INV Prices]]</f>
        <v>0</v>
      </c>
      <c r="S1858" s="67"/>
      <c r="V1858" s="41"/>
      <c r="W1858" s="4" t="str">
        <f>IFERROR(VLOOKUP(Table49[[#This Row],[ITEM CODE]],Table2[[Item Code]:[Category ]],6,0),"")</f>
        <v/>
      </c>
      <c r="X1858" s="1" t="str">
        <f>IFERROR(VLOOKUP(Table49[[#This Row],[ITEM CODE]],Table2[[Item Code]:[Sub Category]],7,0),"")</f>
        <v/>
      </c>
      <c r="Y1858" s="68" t="str">
        <f>Table49[[#This Row],[PO Number]]&amp;COUNTIFS($E$5:E1858,E1858)</f>
        <v>0</v>
      </c>
    </row>
    <row r="1859" spans="1:25" ht="14.7" customHeight="1" x14ac:dyDescent="0.3">
      <c r="A1859" s="1" t="str">
        <f>IF(Table49[[#This Row],[ITEM NAME]]="","",ROW()-4)</f>
        <v/>
      </c>
      <c r="B1859" s="68"/>
      <c r="C1859" s="4" t="str">
        <f>IFERROR(VLOOKUP(B1859,Table14[],3,0),"")</f>
        <v/>
      </c>
      <c r="D1859" s="4" t="str">
        <f>IFERROR(VLOOKUP(B1859,Table14[],2,0),"")</f>
        <v/>
      </c>
      <c r="E1859" s="4"/>
      <c r="H1859" s="41" t="str">
        <f>IFERROR(VLOOKUP(Table49[[#This Row],[ITEM CODE]],Table2[[Item Code]:[Master Name]],2,0),"")</f>
        <v/>
      </c>
      <c r="I1859" s="41"/>
      <c r="J1859" s="65" t="str">
        <f>IFERROR(VLOOKUP(Table49[[#This Row],[ITEM CODE]],Table2[[Item Code]:[Master Name]],3,0),"")</f>
        <v/>
      </c>
      <c r="K1859" s="1" t="str">
        <f>IFERROR(VLOOKUP(Table49[[#This Row],[ITEM CODE]],Table2[[Item Code]:[Master Name]],9,0),"")</f>
        <v/>
      </c>
      <c r="L1859" s="1" t="str">
        <f>IFERROR(VLOOKUP(Table49[[#This Row],[ITEM CODE]],Table2[[Item Code]:[Master Name]],8,0),"")</f>
        <v/>
      </c>
      <c r="M1859" s="41"/>
      <c r="N1859" s="66">
        <f>IFERROR(VLOOKUP(Table49[[#This Row],[ITEM CODE]],Table2[[#All],[Item Code]:[Unit Cost]],10,0),0)</f>
        <v>0</v>
      </c>
      <c r="O1859" s="134">
        <f>IFERROR(VLOOKUP(Table49[[#This Row],[ITEM CODE]],Table2[[#All],[Item Code]:[Unit Cost]],10,0),0)</f>
        <v>0</v>
      </c>
      <c r="P1859" s="56"/>
      <c r="Q1859" s="58"/>
      <c r="R1859" s="58">
        <f>Table49[[#This Row],[QUANTITY]]*Table49[[#This Row],[INV Prices]]</f>
        <v>0</v>
      </c>
      <c r="S1859" s="67"/>
      <c r="V1859" s="41"/>
      <c r="W1859" s="4" t="str">
        <f>IFERROR(VLOOKUP(Table49[[#This Row],[ITEM CODE]],Table2[[Item Code]:[Category ]],6,0),"")</f>
        <v/>
      </c>
      <c r="X1859" s="1" t="str">
        <f>IFERROR(VLOOKUP(Table49[[#This Row],[ITEM CODE]],Table2[[Item Code]:[Sub Category]],7,0),"")</f>
        <v/>
      </c>
      <c r="Y1859" s="68" t="str">
        <f>Table49[[#This Row],[PO Number]]&amp;COUNTIFS($E$5:E1859,E1859)</f>
        <v>0</v>
      </c>
    </row>
    <row r="1860" spans="1:25" ht="14.7" customHeight="1" x14ac:dyDescent="0.3">
      <c r="A1860" s="1" t="str">
        <f>IF(Table49[[#This Row],[ITEM NAME]]="","",ROW()-4)</f>
        <v/>
      </c>
      <c r="B1860" s="68"/>
      <c r="C1860" s="4" t="str">
        <f>IFERROR(VLOOKUP(B1860,Table14[],3,0),"")</f>
        <v/>
      </c>
      <c r="D1860" s="4" t="str">
        <f>IFERROR(VLOOKUP(B1860,Table14[],2,0),"")</f>
        <v/>
      </c>
      <c r="E1860" s="4"/>
      <c r="H1860" s="41" t="str">
        <f>IFERROR(VLOOKUP(Table49[[#This Row],[ITEM CODE]],Table2[[Item Code]:[Master Name]],2,0),"")</f>
        <v/>
      </c>
      <c r="I1860" s="41"/>
      <c r="J1860" s="65" t="str">
        <f>IFERROR(VLOOKUP(Table49[[#This Row],[ITEM CODE]],Table2[[Item Code]:[Master Name]],3,0),"")</f>
        <v/>
      </c>
      <c r="K1860" s="1" t="str">
        <f>IFERROR(VLOOKUP(Table49[[#This Row],[ITEM CODE]],Table2[[Item Code]:[Master Name]],9,0),"")</f>
        <v/>
      </c>
      <c r="L1860" s="1" t="str">
        <f>IFERROR(VLOOKUP(Table49[[#This Row],[ITEM CODE]],Table2[[Item Code]:[Master Name]],8,0),"")</f>
        <v/>
      </c>
      <c r="M1860" s="41"/>
      <c r="N1860" s="66">
        <f>IFERROR(VLOOKUP(Table49[[#This Row],[ITEM CODE]],Table2[[#All],[Item Code]:[Unit Cost]],10,0),0)</f>
        <v>0</v>
      </c>
      <c r="O1860" s="134">
        <f>IFERROR(VLOOKUP(Table49[[#This Row],[ITEM CODE]],Table2[[#All],[Item Code]:[Unit Cost]],10,0),0)</f>
        <v>0</v>
      </c>
      <c r="P1860" s="56"/>
      <c r="Q1860" s="58"/>
      <c r="R1860" s="58">
        <f>Table49[[#This Row],[QUANTITY]]*Table49[[#This Row],[INV Prices]]</f>
        <v>0</v>
      </c>
      <c r="S1860" s="67"/>
      <c r="V1860" s="41"/>
      <c r="W1860" s="4" t="str">
        <f>IFERROR(VLOOKUP(Table49[[#This Row],[ITEM CODE]],Table2[[Item Code]:[Category ]],6,0),"")</f>
        <v/>
      </c>
      <c r="X1860" s="1" t="str">
        <f>IFERROR(VLOOKUP(Table49[[#This Row],[ITEM CODE]],Table2[[Item Code]:[Sub Category]],7,0),"")</f>
        <v/>
      </c>
      <c r="Y1860" s="68" t="str">
        <f>Table49[[#This Row],[PO Number]]&amp;COUNTIFS($E$5:E1860,E1860)</f>
        <v>0</v>
      </c>
    </row>
    <row r="1861" spans="1:25" ht="14.7" customHeight="1" x14ac:dyDescent="0.3">
      <c r="A1861" s="1" t="str">
        <f>IF(Table49[[#This Row],[ITEM NAME]]="","",ROW()-4)</f>
        <v/>
      </c>
      <c r="B1861" s="68"/>
      <c r="C1861" s="4" t="str">
        <f>IFERROR(VLOOKUP(B1861,Table14[],3,0),"")</f>
        <v/>
      </c>
      <c r="D1861" s="4" t="str">
        <f>IFERROR(VLOOKUP(B1861,Table14[],2,0),"")</f>
        <v/>
      </c>
      <c r="E1861" s="4"/>
      <c r="H1861" s="41" t="str">
        <f>IFERROR(VLOOKUP(Table49[[#This Row],[ITEM CODE]],Table2[[Item Code]:[Master Name]],2,0),"")</f>
        <v/>
      </c>
      <c r="I1861" s="41"/>
      <c r="J1861" s="65" t="str">
        <f>IFERROR(VLOOKUP(Table49[[#This Row],[ITEM CODE]],Table2[[Item Code]:[Master Name]],3,0),"")</f>
        <v/>
      </c>
      <c r="K1861" s="1" t="str">
        <f>IFERROR(VLOOKUP(Table49[[#This Row],[ITEM CODE]],Table2[[Item Code]:[Master Name]],9,0),"")</f>
        <v/>
      </c>
      <c r="L1861" s="1" t="str">
        <f>IFERROR(VLOOKUP(Table49[[#This Row],[ITEM CODE]],Table2[[Item Code]:[Master Name]],8,0),"")</f>
        <v/>
      </c>
      <c r="M1861" s="41"/>
      <c r="N1861" s="66">
        <f>IFERROR(VLOOKUP(Table49[[#This Row],[ITEM CODE]],Table2[[#All],[Item Code]:[Unit Cost]],10,0),0)</f>
        <v>0</v>
      </c>
      <c r="O1861" s="134">
        <f>IFERROR(VLOOKUP(Table49[[#This Row],[ITEM CODE]],Table2[[#All],[Item Code]:[Unit Cost]],10,0),0)</f>
        <v>0</v>
      </c>
      <c r="P1861" s="56"/>
      <c r="Q1861" s="58"/>
      <c r="R1861" s="58">
        <f>Table49[[#This Row],[QUANTITY]]*Table49[[#This Row],[INV Prices]]</f>
        <v>0</v>
      </c>
      <c r="S1861" s="67"/>
      <c r="V1861" s="41"/>
      <c r="W1861" s="4" t="str">
        <f>IFERROR(VLOOKUP(Table49[[#This Row],[ITEM CODE]],Table2[[Item Code]:[Category ]],6,0),"")</f>
        <v/>
      </c>
      <c r="X1861" s="1" t="str">
        <f>IFERROR(VLOOKUP(Table49[[#This Row],[ITEM CODE]],Table2[[Item Code]:[Sub Category]],7,0),"")</f>
        <v/>
      </c>
      <c r="Y1861" s="68" t="str">
        <f>Table49[[#This Row],[PO Number]]&amp;COUNTIFS($E$5:E1861,E1861)</f>
        <v>0</v>
      </c>
    </row>
    <row r="1862" spans="1:25" ht="14.7" customHeight="1" x14ac:dyDescent="0.3">
      <c r="A1862" s="1" t="str">
        <f>IF(Table49[[#This Row],[ITEM NAME]]="","",ROW()-4)</f>
        <v/>
      </c>
      <c r="B1862" s="68"/>
      <c r="C1862" s="4" t="str">
        <f>IFERROR(VLOOKUP(B1862,Table14[],3,0),"")</f>
        <v/>
      </c>
      <c r="D1862" s="4" t="str">
        <f>IFERROR(VLOOKUP(B1862,Table14[],2,0),"")</f>
        <v/>
      </c>
      <c r="E1862" s="4"/>
      <c r="H1862" s="41" t="str">
        <f>IFERROR(VLOOKUP(Table49[[#This Row],[ITEM CODE]],Table2[[Item Code]:[Master Name]],2,0),"")</f>
        <v/>
      </c>
      <c r="I1862" s="41"/>
      <c r="J1862" s="65" t="str">
        <f>IFERROR(VLOOKUP(Table49[[#This Row],[ITEM CODE]],Table2[[Item Code]:[Master Name]],3,0),"")</f>
        <v/>
      </c>
      <c r="K1862" s="1" t="str">
        <f>IFERROR(VLOOKUP(Table49[[#This Row],[ITEM CODE]],Table2[[Item Code]:[Master Name]],9,0),"")</f>
        <v/>
      </c>
      <c r="L1862" s="1" t="str">
        <f>IFERROR(VLOOKUP(Table49[[#This Row],[ITEM CODE]],Table2[[Item Code]:[Master Name]],8,0),"")</f>
        <v/>
      </c>
      <c r="M1862" s="41"/>
      <c r="N1862" s="66">
        <f>IFERROR(VLOOKUP(Table49[[#This Row],[ITEM CODE]],Table2[[#All],[Item Code]:[Unit Cost]],10,0),0)</f>
        <v>0</v>
      </c>
      <c r="O1862" s="134">
        <f>IFERROR(VLOOKUP(Table49[[#This Row],[ITEM CODE]],Table2[[#All],[Item Code]:[Unit Cost]],10,0),0)</f>
        <v>0</v>
      </c>
      <c r="P1862" s="56"/>
      <c r="Q1862" s="58"/>
      <c r="R1862" s="58">
        <f>Table49[[#This Row],[QUANTITY]]*Table49[[#This Row],[INV Prices]]</f>
        <v>0</v>
      </c>
      <c r="S1862" s="67"/>
      <c r="V1862" s="41"/>
      <c r="W1862" s="4" t="str">
        <f>IFERROR(VLOOKUP(Table49[[#This Row],[ITEM CODE]],Table2[[Item Code]:[Category ]],6,0),"")</f>
        <v/>
      </c>
      <c r="X1862" s="1" t="str">
        <f>IFERROR(VLOOKUP(Table49[[#This Row],[ITEM CODE]],Table2[[Item Code]:[Sub Category]],7,0),"")</f>
        <v/>
      </c>
      <c r="Y1862" s="68" t="str">
        <f>Table49[[#This Row],[PO Number]]&amp;COUNTIFS($E$5:E1862,E1862)</f>
        <v>0</v>
      </c>
    </row>
    <row r="1863" spans="1:25" ht="14.7" customHeight="1" x14ac:dyDescent="0.3">
      <c r="A1863" s="1" t="str">
        <f>IF(Table49[[#This Row],[ITEM NAME]]="","",ROW()-4)</f>
        <v/>
      </c>
      <c r="B1863" s="68"/>
      <c r="C1863" s="4" t="str">
        <f>IFERROR(VLOOKUP(B1863,Table14[],3,0),"")</f>
        <v/>
      </c>
      <c r="D1863" s="4" t="str">
        <f>IFERROR(VLOOKUP(B1863,Table14[],2,0),"")</f>
        <v/>
      </c>
      <c r="E1863" s="4"/>
      <c r="H1863" s="41" t="str">
        <f>IFERROR(VLOOKUP(Table49[[#This Row],[ITEM CODE]],Table2[[Item Code]:[Master Name]],2,0),"")</f>
        <v/>
      </c>
      <c r="I1863" s="41"/>
      <c r="J1863" s="65" t="str">
        <f>IFERROR(VLOOKUP(Table49[[#This Row],[ITEM CODE]],Table2[[Item Code]:[Master Name]],3,0),"")</f>
        <v/>
      </c>
      <c r="K1863" s="1" t="str">
        <f>IFERROR(VLOOKUP(Table49[[#This Row],[ITEM CODE]],Table2[[Item Code]:[Master Name]],9,0),"")</f>
        <v/>
      </c>
      <c r="L1863" s="1" t="str">
        <f>IFERROR(VLOOKUP(Table49[[#This Row],[ITEM CODE]],Table2[[Item Code]:[Master Name]],8,0),"")</f>
        <v/>
      </c>
      <c r="M1863" s="41"/>
      <c r="N1863" s="66">
        <f>IFERROR(VLOOKUP(Table49[[#This Row],[ITEM CODE]],Table2[[#All],[Item Code]:[Unit Cost]],10,0),0)</f>
        <v>0</v>
      </c>
      <c r="O1863" s="134">
        <f>IFERROR(VLOOKUP(Table49[[#This Row],[ITEM CODE]],Table2[[#All],[Item Code]:[Unit Cost]],10,0),0)</f>
        <v>0</v>
      </c>
      <c r="P1863" s="56"/>
      <c r="Q1863" s="58"/>
      <c r="R1863" s="58">
        <f>Table49[[#This Row],[QUANTITY]]*Table49[[#This Row],[INV Prices]]</f>
        <v>0</v>
      </c>
      <c r="S1863" s="67"/>
      <c r="V1863" s="41"/>
      <c r="W1863" s="4" t="str">
        <f>IFERROR(VLOOKUP(Table49[[#This Row],[ITEM CODE]],Table2[[Item Code]:[Category ]],6,0),"")</f>
        <v/>
      </c>
      <c r="X1863" s="1" t="str">
        <f>IFERROR(VLOOKUP(Table49[[#This Row],[ITEM CODE]],Table2[[Item Code]:[Sub Category]],7,0),"")</f>
        <v/>
      </c>
      <c r="Y1863" s="68" t="str">
        <f>Table49[[#This Row],[PO Number]]&amp;COUNTIFS($E$5:E1863,E1863)</f>
        <v>0</v>
      </c>
    </row>
    <row r="1864" spans="1:25" ht="14.7" customHeight="1" x14ac:dyDescent="0.3">
      <c r="A1864" s="1" t="str">
        <f>IF(Table49[[#This Row],[ITEM NAME]]="","",ROW()-4)</f>
        <v/>
      </c>
      <c r="B1864" s="68"/>
      <c r="C1864" s="4" t="str">
        <f>IFERROR(VLOOKUP(B1864,Table14[],3,0),"")</f>
        <v/>
      </c>
      <c r="D1864" s="4" t="str">
        <f>IFERROR(VLOOKUP(B1864,Table14[],2,0),"")</f>
        <v/>
      </c>
      <c r="E1864" s="4"/>
      <c r="H1864" s="41" t="str">
        <f>IFERROR(VLOOKUP(Table49[[#This Row],[ITEM CODE]],Table2[[Item Code]:[Master Name]],2,0),"")</f>
        <v/>
      </c>
      <c r="I1864" s="41"/>
      <c r="J1864" s="65" t="str">
        <f>IFERROR(VLOOKUP(Table49[[#This Row],[ITEM CODE]],Table2[[Item Code]:[Master Name]],3,0),"")</f>
        <v/>
      </c>
      <c r="K1864" s="1" t="str">
        <f>IFERROR(VLOOKUP(Table49[[#This Row],[ITEM CODE]],Table2[[Item Code]:[Master Name]],9,0),"")</f>
        <v/>
      </c>
      <c r="L1864" s="1" t="str">
        <f>IFERROR(VLOOKUP(Table49[[#This Row],[ITEM CODE]],Table2[[Item Code]:[Master Name]],8,0),"")</f>
        <v/>
      </c>
      <c r="M1864" s="41"/>
      <c r="N1864" s="66">
        <f>IFERROR(VLOOKUP(Table49[[#This Row],[ITEM CODE]],Table2[[#All],[Item Code]:[Unit Cost]],10,0),0)</f>
        <v>0</v>
      </c>
      <c r="O1864" s="134">
        <f>IFERROR(VLOOKUP(Table49[[#This Row],[ITEM CODE]],Table2[[#All],[Item Code]:[Unit Cost]],10,0),0)</f>
        <v>0</v>
      </c>
      <c r="P1864" s="56"/>
      <c r="Q1864" s="58"/>
      <c r="R1864" s="58">
        <f>Table49[[#This Row],[QUANTITY]]*Table49[[#This Row],[INV Prices]]</f>
        <v>0</v>
      </c>
      <c r="S1864" s="67"/>
      <c r="V1864" s="41"/>
      <c r="W1864" s="4" t="str">
        <f>IFERROR(VLOOKUP(Table49[[#This Row],[ITEM CODE]],Table2[[Item Code]:[Category ]],6,0),"")</f>
        <v/>
      </c>
      <c r="X1864" s="1" t="str">
        <f>IFERROR(VLOOKUP(Table49[[#This Row],[ITEM CODE]],Table2[[Item Code]:[Sub Category]],7,0),"")</f>
        <v/>
      </c>
      <c r="Y1864" s="68" t="str">
        <f>Table49[[#This Row],[PO Number]]&amp;COUNTIFS($E$5:E1864,E1864)</f>
        <v>0</v>
      </c>
    </row>
    <row r="1865" spans="1:25" ht="14.7" customHeight="1" x14ac:dyDescent="0.3">
      <c r="A1865" s="1" t="str">
        <f>IF(Table49[[#This Row],[ITEM NAME]]="","",ROW()-4)</f>
        <v/>
      </c>
      <c r="B1865" s="68"/>
      <c r="C1865" s="4" t="str">
        <f>IFERROR(VLOOKUP(B1865,Table14[],3,0),"")</f>
        <v/>
      </c>
      <c r="D1865" s="4" t="str">
        <f>IFERROR(VLOOKUP(B1865,Table14[],2,0),"")</f>
        <v/>
      </c>
      <c r="E1865" s="4"/>
      <c r="H1865" s="41" t="str">
        <f>IFERROR(VLOOKUP(Table49[[#This Row],[ITEM CODE]],Table2[[Item Code]:[Master Name]],2,0),"")</f>
        <v/>
      </c>
      <c r="I1865" s="41"/>
      <c r="J1865" s="65" t="str">
        <f>IFERROR(VLOOKUP(Table49[[#This Row],[ITEM CODE]],Table2[[Item Code]:[Master Name]],3,0),"")</f>
        <v/>
      </c>
      <c r="K1865" s="1" t="str">
        <f>IFERROR(VLOOKUP(Table49[[#This Row],[ITEM CODE]],Table2[[Item Code]:[Master Name]],9,0),"")</f>
        <v/>
      </c>
      <c r="L1865" s="1" t="str">
        <f>IFERROR(VLOOKUP(Table49[[#This Row],[ITEM CODE]],Table2[[Item Code]:[Master Name]],8,0),"")</f>
        <v/>
      </c>
      <c r="M1865" s="41"/>
      <c r="N1865" s="66">
        <f>IFERROR(VLOOKUP(Table49[[#This Row],[ITEM CODE]],Table2[[#All],[Item Code]:[Unit Cost]],10,0),0)</f>
        <v>0</v>
      </c>
      <c r="O1865" s="134">
        <f>IFERROR(VLOOKUP(Table49[[#This Row],[ITEM CODE]],Table2[[#All],[Item Code]:[Unit Cost]],10,0),0)</f>
        <v>0</v>
      </c>
      <c r="P1865" s="56"/>
      <c r="Q1865" s="58"/>
      <c r="R1865" s="58">
        <f>Table49[[#This Row],[QUANTITY]]*Table49[[#This Row],[INV Prices]]</f>
        <v>0</v>
      </c>
      <c r="S1865" s="67"/>
      <c r="V1865" s="41"/>
      <c r="W1865" s="4" t="str">
        <f>IFERROR(VLOOKUP(Table49[[#This Row],[ITEM CODE]],Table2[[Item Code]:[Category ]],6,0),"")</f>
        <v/>
      </c>
      <c r="X1865" s="1" t="str">
        <f>IFERROR(VLOOKUP(Table49[[#This Row],[ITEM CODE]],Table2[[Item Code]:[Sub Category]],7,0),"")</f>
        <v/>
      </c>
      <c r="Y1865" s="68" t="str">
        <f>Table49[[#This Row],[PO Number]]&amp;COUNTIFS($E$5:E1865,E1865)</f>
        <v>0</v>
      </c>
    </row>
    <row r="1866" spans="1:25" ht="14.7" customHeight="1" x14ac:dyDescent="0.3">
      <c r="A1866" s="1" t="str">
        <f>IF(Table49[[#This Row],[ITEM NAME]]="","",ROW()-4)</f>
        <v/>
      </c>
      <c r="B1866" s="68"/>
      <c r="C1866" s="4" t="str">
        <f>IFERROR(VLOOKUP(B1866,Table14[],3,0),"")</f>
        <v/>
      </c>
      <c r="D1866" s="4" t="str">
        <f>IFERROR(VLOOKUP(B1866,Table14[],2,0),"")</f>
        <v/>
      </c>
      <c r="E1866" s="4"/>
      <c r="H1866" s="41" t="str">
        <f>IFERROR(VLOOKUP(Table49[[#This Row],[ITEM CODE]],Table2[[Item Code]:[Master Name]],2,0),"")</f>
        <v/>
      </c>
      <c r="I1866" s="41"/>
      <c r="J1866" s="65" t="str">
        <f>IFERROR(VLOOKUP(Table49[[#This Row],[ITEM CODE]],Table2[[Item Code]:[Master Name]],3,0),"")</f>
        <v/>
      </c>
      <c r="K1866" s="1" t="str">
        <f>IFERROR(VLOOKUP(Table49[[#This Row],[ITEM CODE]],Table2[[Item Code]:[Master Name]],9,0),"")</f>
        <v/>
      </c>
      <c r="L1866" s="1" t="str">
        <f>IFERROR(VLOOKUP(Table49[[#This Row],[ITEM CODE]],Table2[[Item Code]:[Master Name]],8,0),"")</f>
        <v/>
      </c>
      <c r="M1866" s="41"/>
      <c r="N1866" s="66">
        <f>IFERROR(VLOOKUP(Table49[[#This Row],[ITEM CODE]],Table2[[#All],[Item Code]:[Unit Cost]],10,0),0)</f>
        <v>0</v>
      </c>
      <c r="O1866" s="134">
        <f>IFERROR(VLOOKUP(Table49[[#This Row],[ITEM CODE]],Table2[[#All],[Item Code]:[Unit Cost]],10,0),0)</f>
        <v>0</v>
      </c>
      <c r="P1866" s="56"/>
      <c r="Q1866" s="58"/>
      <c r="R1866" s="58">
        <f>Table49[[#This Row],[QUANTITY]]*Table49[[#This Row],[INV Prices]]</f>
        <v>0</v>
      </c>
      <c r="S1866" s="67"/>
      <c r="V1866" s="41"/>
      <c r="W1866" s="4" t="str">
        <f>IFERROR(VLOOKUP(Table49[[#This Row],[ITEM CODE]],Table2[[Item Code]:[Category ]],6,0),"")</f>
        <v/>
      </c>
      <c r="X1866" s="1" t="str">
        <f>IFERROR(VLOOKUP(Table49[[#This Row],[ITEM CODE]],Table2[[Item Code]:[Sub Category]],7,0),"")</f>
        <v/>
      </c>
      <c r="Y1866" s="68" t="str">
        <f>Table49[[#This Row],[PO Number]]&amp;COUNTIFS($E$5:E1866,E1866)</f>
        <v>0</v>
      </c>
    </row>
    <row r="1867" spans="1:25" ht="14.7" customHeight="1" x14ac:dyDescent="0.3">
      <c r="A1867" s="1" t="str">
        <f>IF(Table49[[#This Row],[ITEM NAME]]="","",ROW()-4)</f>
        <v/>
      </c>
      <c r="B1867" s="68"/>
      <c r="C1867" s="4" t="str">
        <f>IFERROR(VLOOKUP(B1867,Table14[],3,0),"")</f>
        <v/>
      </c>
      <c r="D1867" s="4" t="str">
        <f>IFERROR(VLOOKUP(B1867,Table14[],2,0),"")</f>
        <v/>
      </c>
      <c r="E1867" s="4"/>
      <c r="H1867" s="41" t="str">
        <f>IFERROR(VLOOKUP(Table49[[#This Row],[ITEM CODE]],Table2[[Item Code]:[Master Name]],2,0),"")</f>
        <v/>
      </c>
      <c r="I1867" s="41"/>
      <c r="J1867" s="65" t="str">
        <f>IFERROR(VLOOKUP(Table49[[#This Row],[ITEM CODE]],Table2[[Item Code]:[Master Name]],3,0),"")</f>
        <v/>
      </c>
      <c r="K1867" s="1" t="str">
        <f>IFERROR(VLOOKUP(Table49[[#This Row],[ITEM CODE]],Table2[[Item Code]:[Master Name]],9,0),"")</f>
        <v/>
      </c>
      <c r="L1867" s="1" t="str">
        <f>IFERROR(VLOOKUP(Table49[[#This Row],[ITEM CODE]],Table2[[Item Code]:[Master Name]],8,0),"")</f>
        <v/>
      </c>
      <c r="M1867" s="41"/>
      <c r="N1867" s="66">
        <f>IFERROR(VLOOKUP(Table49[[#This Row],[ITEM CODE]],Table2[[#All],[Item Code]:[Unit Cost]],10,0),0)</f>
        <v>0</v>
      </c>
      <c r="O1867" s="134">
        <f>IFERROR(VLOOKUP(Table49[[#This Row],[ITEM CODE]],Table2[[#All],[Item Code]:[Unit Cost]],10,0),0)</f>
        <v>0</v>
      </c>
      <c r="P1867" s="56"/>
      <c r="Q1867" s="58"/>
      <c r="R1867" s="58">
        <f>Table49[[#This Row],[QUANTITY]]*Table49[[#This Row],[INV Prices]]</f>
        <v>0</v>
      </c>
      <c r="S1867" s="67"/>
      <c r="V1867" s="41"/>
      <c r="W1867" s="4" t="str">
        <f>IFERROR(VLOOKUP(Table49[[#This Row],[ITEM CODE]],Table2[[Item Code]:[Category ]],6,0),"")</f>
        <v/>
      </c>
      <c r="X1867" s="1" t="str">
        <f>IFERROR(VLOOKUP(Table49[[#This Row],[ITEM CODE]],Table2[[Item Code]:[Sub Category]],7,0),"")</f>
        <v/>
      </c>
      <c r="Y1867" s="68" t="str">
        <f>Table49[[#This Row],[PO Number]]&amp;COUNTIFS($E$5:E1867,E1867)</f>
        <v>0</v>
      </c>
    </row>
    <row r="1868" spans="1:25" ht="14.7" customHeight="1" x14ac:dyDescent="0.3">
      <c r="A1868" s="1" t="str">
        <f>IF(Table49[[#This Row],[ITEM NAME]]="","",ROW()-4)</f>
        <v/>
      </c>
      <c r="B1868" s="68"/>
      <c r="C1868" s="4" t="str">
        <f>IFERROR(VLOOKUP(B1868,Table14[],3,0),"")</f>
        <v/>
      </c>
      <c r="D1868" s="4" t="str">
        <f>IFERROR(VLOOKUP(B1868,Table14[],2,0),"")</f>
        <v/>
      </c>
      <c r="E1868" s="4"/>
      <c r="H1868" s="41" t="str">
        <f>IFERROR(VLOOKUP(Table49[[#This Row],[ITEM CODE]],Table2[[Item Code]:[Master Name]],2,0),"")</f>
        <v/>
      </c>
      <c r="I1868" s="41"/>
      <c r="J1868" s="65" t="str">
        <f>IFERROR(VLOOKUP(Table49[[#This Row],[ITEM CODE]],Table2[[Item Code]:[Master Name]],3,0),"")</f>
        <v/>
      </c>
      <c r="K1868" s="1" t="str">
        <f>IFERROR(VLOOKUP(Table49[[#This Row],[ITEM CODE]],Table2[[Item Code]:[Master Name]],9,0),"")</f>
        <v/>
      </c>
      <c r="L1868" s="1" t="str">
        <f>IFERROR(VLOOKUP(Table49[[#This Row],[ITEM CODE]],Table2[[Item Code]:[Master Name]],8,0),"")</f>
        <v/>
      </c>
      <c r="M1868" s="41"/>
      <c r="N1868" s="66">
        <f>IFERROR(VLOOKUP(Table49[[#This Row],[ITEM CODE]],Table2[[#All],[Item Code]:[Unit Cost]],10,0),0)</f>
        <v>0</v>
      </c>
      <c r="O1868" s="134">
        <f>IFERROR(VLOOKUP(Table49[[#This Row],[ITEM CODE]],Table2[[#All],[Item Code]:[Unit Cost]],10,0),0)</f>
        <v>0</v>
      </c>
      <c r="P1868" s="56"/>
      <c r="Q1868" s="58"/>
      <c r="R1868" s="58">
        <f>Table49[[#This Row],[QUANTITY]]*Table49[[#This Row],[INV Prices]]</f>
        <v>0</v>
      </c>
      <c r="S1868" s="67"/>
      <c r="V1868" s="41"/>
      <c r="W1868" s="4" t="str">
        <f>IFERROR(VLOOKUP(Table49[[#This Row],[ITEM CODE]],Table2[[Item Code]:[Category ]],6,0),"")</f>
        <v/>
      </c>
      <c r="X1868" s="1" t="str">
        <f>IFERROR(VLOOKUP(Table49[[#This Row],[ITEM CODE]],Table2[[Item Code]:[Sub Category]],7,0),"")</f>
        <v/>
      </c>
      <c r="Y1868" s="68" t="str">
        <f>Table49[[#This Row],[PO Number]]&amp;COUNTIFS($E$5:E1868,E1868)</f>
        <v>0</v>
      </c>
    </row>
    <row r="1869" spans="1:25" ht="14.7" customHeight="1" x14ac:dyDescent="0.3">
      <c r="A1869" s="1" t="str">
        <f>IF(Table49[[#This Row],[ITEM NAME]]="","",ROW()-4)</f>
        <v/>
      </c>
      <c r="B1869" s="68"/>
      <c r="C1869" s="4" t="str">
        <f>IFERROR(VLOOKUP(B1869,Table14[],3,0),"")</f>
        <v/>
      </c>
      <c r="D1869" s="4" t="str">
        <f>IFERROR(VLOOKUP(B1869,Table14[],2,0),"")</f>
        <v/>
      </c>
      <c r="E1869" s="4"/>
      <c r="H1869" s="41" t="str">
        <f>IFERROR(VLOOKUP(Table49[[#This Row],[ITEM CODE]],Table2[[Item Code]:[Master Name]],2,0),"")</f>
        <v/>
      </c>
      <c r="I1869" s="41"/>
      <c r="J1869" s="65" t="str">
        <f>IFERROR(VLOOKUP(Table49[[#This Row],[ITEM CODE]],Table2[[Item Code]:[Master Name]],3,0),"")</f>
        <v/>
      </c>
      <c r="K1869" s="1" t="str">
        <f>IFERROR(VLOOKUP(Table49[[#This Row],[ITEM CODE]],Table2[[Item Code]:[Master Name]],9,0),"")</f>
        <v/>
      </c>
      <c r="L1869" s="1" t="str">
        <f>IFERROR(VLOOKUP(Table49[[#This Row],[ITEM CODE]],Table2[[Item Code]:[Master Name]],8,0),"")</f>
        <v/>
      </c>
      <c r="M1869" s="41"/>
      <c r="N1869" s="66">
        <f>IFERROR(VLOOKUP(Table49[[#This Row],[ITEM CODE]],Table2[[#All],[Item Code]:[Unit Cost]],10,0),0)</f>
        <v>0</v>
      </c>
      <c r="O1869" s="134">
        <f>IFERROR(VLOOKUP(Table49[[#This Row],[ITEM CODE]],Table2[[#All],[Item Code]:[Unit Cost]],10,0),0)</f>
        <v>0</v>
      </c>
      <c r="P1869" s="56"/>
      <c r="Q1869" s="58"/>
      <c r="R1869" s="58">
        <f>Table49[[#This Row],[QUANTITY]]*Table49[[#This Row],[INV Prices]]</f>
        <v>0</v>
      </c>
      <c r="S1869" s="67"/>
      <c r="V1869" s="41"/>
      <c r="W1869" s="4" t="str">
        <f>IFERROR(VLOOKUP(Table49[[#This Row],[ITEM CODE]],Table2[[Item Code]:[Category ]],6,0),"")</f>
        <v/>
      </c>
      <c r="X1869" s="1" t="str">
        <f>IFERROR(VLOOKUP(Table49[[#This Row],[ITEM CODE]],Table2[[Item Code]:[Sub Category]],7,0),"")</f>
        <v/>
      </c>
      <c r="Y1869" s="68" t="str">
        <f>Table49[[#This Row],[PO Number]]&amp;COUNTIFS($E$5:E1869,E1869)</f>
        <v>0</v>
      </c>
    </row>
    <row r="1870" spans="1:25" ht="14.7" customHeight="1" x14ac:dyDescent="0.3">
      <c r="A1870" s="1" t="str">
        <f>IF(Table49[[#This Row],[ITEM NAME]]="","",ROW()-4)</f>
        <v/>
      </c>
      <c r="B1870" s="68"/>
      <c r="C1870" s="4" t="str">
        <f>IFERROR(VLOOKUP(B1870,Table14[],3,0),"")</f>
        <v/>
      </c>
      <c r="D1870" s="4" t="str">
        <f>IFERROR(VLOOKUP(B1870,Table14[],2,0),"")</f>
        <v/>
      </c>
      <c r="E1870" s="4"/>
      <c r="H1870" s="41" t="str">
        <f>IFERROR(VLOOKUP(Table49[[#This Row],[ITEM CODE]],Table2[[Item Code]:[Master Name]],2,0),"")</f>
        <v/>
      </c>
      <c r="I1870" s="41"/>
      <c r="J1870" s="65" t="str">
        <f>IFERROR(VLOOKUP(Table49[[#This Row],[ITEM CODE]],Table2[[Item Code]:[Master Name]],3,0),"")</f>
        <v/>
      </c>
      <c r="K1870" s="1" t="str">
        <f>IFERROR(VLOOKUP(Table49[[#This Row],[ITEM CODE]],Table2[[Item Code]:[Master Name]],9,0),"")</f>
        <v/>
      </c>
      <c r="L1870" s="1" t="str">
        <f>IFERROR(VLOOKUP(Table49[[#This Row],[ITEM CODE]],Table2[[Item Code]:[Master Name]],8,0),"")</f>
        <v/>
      </c>
      <c r="M1870" s="41"/>
      <c r="N1870" s="66">
        <f>IFERROR(VLOOKUP(Table49[[#This Row],[ITEM CODE]],Table2[[#All],[Item Code]:[Unit Cost]],10,0),0)</f>
        <v>0</v>
      </c>
      <c r="O1870" s="134">
        <f>IFERROR(VLOOKUP(Table49[[#This Row],[ITEM CODE]],Table2[[#All],[Item Code]:[Unit Cost]],10,0),0)</f>
        <v>0</v>
      </c>
      <c r="P1870" s="56"/>
      <c r="Q1870" s="58"/>
      <c r="R1870" s="58">
        <f>Table49[[#This Row],[QUANTITY]]*Table49[[#This Row],[INV Prices]]</f>
        <v>0</v>
      </c>
      <c r="S1870" s="67"/>
      <c r="V1870" s="41"/>
      <c r="W1870" s="4" t="str">
        <f>IFERROR(VLOOKUP(Table49[[#This Row],[ITEM CODE]],Table2[[Item Code]:[Category ]],6,0),"")</f>
        <v/>
      </c>
      <c r="X1870" s="1" t="str">
        <f>IFERROR(VLOOKUP(Table49[[#This Row],[ITEM CODE]],Table2[[Item Code]:[Sub Category]],7,0),"")</f>
        <v/>
      </c>
      <c r="Y1870" s="68" t="str">
        <f>Table49[[#This Row],[PO Number]]&amp;COUNTIFS($E$5:E1870,E1870)</f>
        <v>0</v>
      </c>
    </row>
    <row r="1871" spans="1:25" ht="14.7" customHeight="1" x14ac:dyDescent="0.3">
      <c r="A1871" s="1" t="str">
        <f>IF(Table49[[#This Row],[ITEM NAME]]="","",ROW()-4)</f>
        <v/>
      </c>
      <c r="B1871" s="68"/>
      <c r="C1871" s="4" t="str">
        <f>IFERROR(VLOOKUP(B1871,Table14[],3,0),"")</f>
        <v/>
      </c>
      <c r="D1871" s="4" t="str">
        <f>IFERROR(VLOOKUP(B1871,Table14[],2,0),"")</f>
        <v/>
      </c>
      <c r="E1871" s="4"/>
      <c r="H1871" s="41" t="str">
        <f>IFERROR(VLOOKUP(Table49[[#This Row],[ITEM CODE]],Table2[[Item Code]:[Master Name]],2,0),"")</f>
        <v/>
      </c>
      <c r="I1871" s="41"/>
      <c r="J1871" s="65" t="str">
        <f>IFERROR(VLOOKUP(Table49[[#This Row],[ITEM CODE]],Table2[[Item Code]:[Master Name]],3,0),"")</f>
        <v/>
      </c>
      <c r="K1871" s="1" t="str">
        <f>IFERROR(VLOOKUP(Table49[[#This Row],[ITEM CODE]],Table2[[Item Code]:[Master Name]],9,0),"")</f>
        <v/>
      </c>
      <c r="L1871" s="1" t="str">
        <f>IFERROR(VLOOKUP(Table49[[#This Row],[ITEM CODE]],Table2[[Item Code]:[Master Name]],8,0),"")</f>
        <v/>
      </c>
      <c r="M1871" s="41"/>
      <c r="N1871" s="66">
        <f>IFERROR(VLOOKUP(Table49[[#This Row],[ITEM CODE]],Table2[[#All],[Item Code]:[Unit Cost]],10,0),0)</f>
        <v>0</v>
      </c>
      <c r="O1871" s="134">
        <f>IFERROR(VLOOKUP(Table49[[#This Row],[ITEM CODE]],Table2[[#All],[Item Code]:[Unit Cost]],10,0),0)</f>
        <v>0</v>
      </c>
      <c r="P1871" s="56"/>
      <c r="Q1871" s="58"/>
      <c r="R1871" s="58">
        <f>Table49[[#This Row],[QUANTITY]]*Table49[[#This Row],[INV Prices]]</f>
        <v>0</v>
      </c>
      <c r="S1871" s="67"/>
      <c r="V1871" s="41"/>
      <c r="W1871" s="4" t="str">
        <f>IFERROR(VLOOKUP(Table49[[#This Row],[ITEM CODE]],Table2[[Item Code]:[Category ]],6,0),"")</f>
        <v/>
      </c>
      <c r="X1871" s="1" t="str">
        <f>IFERROR(VLOOKUP(Table49[[#This Row],[ITEM CODE]],Table2[[Item Code]:[Sub Category]],7,0),"")</f>
        <v/>
      </c>
      <c r="Y1871" s="68" t="str">
        <f>Table49[[#This Row],[PO Number]]&amp;COUNTIFS($E$5:E1871,E1871)</f>
        <v>0</v>
      </c>
    </row>
    <row r="1872" spans="1:25" ht="14.7" customHeight="1" x14ac:dyDescent="0.3">
      <c r="A1872" s="1" t="str">
        <f>IF(Table49[[#This Row],[ITEM NAME]]="","",ROW()-4)</f>
        <v/>
      </c>
      <c r="B1872" s="68"/>
      <c r="C1872" s="4" t="str">
        <f>IFERROR(VLOOKUP(B1872,Table14[],3,0),"")</f>
        <v/>
      </c>
      <c r="D1872" s="4" t="str">
        <f>IFERROR(VLOOKUP(B1872,Table14[],2,0),"")</f>
        <v/>
      </c>
      <c r="E1872" s="4"/>
      <c r="H1872" s="41" t="str">
        <f>IFERROR(VLOOKUP(Table49[[#This Row],[ITEM CODE]],Table2[[Item Code]:[Master Name]],2,0),"")</f>
        <v/>
      </c>
      <c r="I1872" s="41"/>
      <c r="J1872" s="65" t="str">
        <f>IFERROR(VLOOKUP(Table49[[#This Row],[ITEM CODE]],Table2[[Item Code]:[Master Name]],3,0),"")</f>
        <v/>
      </c>
      <c r="K1872" s="1" t="str">
        <f>IFERROR(VLOOKUP(Table49[[#This Row],[ITEM CODE]],Table2[[Item Code]:[Master Name]],9,0),"")</f>
        <v/>
      </c>
      <c r="L1872" s="1" t="str">
        <f>IFERROR(VLOOKUP(Table49[[#This Row],[ITEM CODE]],Table2[[Item Code]:[Master Name]],8,0),"")</f>
        <v/>
      </c>
      <c r="M1872" s="41"/>
      <c r="N1872" s="66">
        <f>IFERROR(VLOOKUP(Table49[[#This Row],[ITEM CODE]],Table2[[#All],[Item Code]:[Unit Cost]],10,0),0)</f>
        <v>0</v>
      </c>
      <c r="O1872" s="134">
        <f>IFERROR(VLOOKUP(Table49[[#This Row],[ITEM CODE]],Table2[[#All],[Item Code]:[Unit Cost]],10,0),0)</f>
        <v>0</v>
      </c>
      <c r="P1872" s="56"/>
      <c r="Q1872" s="58"/>
      <c r="R1872" s="58">
        <f>Table49[[#This Row],[QUANTITY]]*Table49[[#This Row],[INV Prices]]</f>
        <v>0</v>
      </c>
      <c r="S1872" s="67"/>
      <c r="V1872" s="41"/>
      <c r="W1872" s="4" t="str">
        <f>IFERROR(VLOOKUP(Table49[[#This Row],[ITEM CODE]],Table2[[Item Code]:[Category ]],6,0),"")</f>
        <v/>
      </c>
      <c r="X1872" s="1" t="str">
        <f>IFERROR(VLOOKUP(Table49[[#This Row],[ITEM CODE]],Table2[[Item Code]:[Sub Category]],7,0),"")</f>
        <v/>
      </c>
      <c r="Y1872" s="68" t="str">
        <f>Table49[[#This Row],[PO Number]]&amp;COUNTIFS($E$5:E1872,E1872)</f>
        <v>0</v>
      </c>
    </row>
    <row r="1873" spans="1:25" ht="14.7" customHeight="1" x14ac:dyDescent="0.3">
      <c r="A1873" s="1" t="str">
        <f>IF(Table49[[#This Row],[ITEM NAME]]="","",ROW()-4)</f>
        <v/>
      </c>
      <c r="B1873" s="68"/>
      <c r="C1873" s="4" t="str">
        <f>IFERROR(VLOOKUP(B1873,Table14[],3,0),"")</f>
        <v/>
      </c>
      <c r="D1873" s="4" t="str">
        <f>IFERROR(VLOOKUP(B1873,Table14[],2,0),"")</f>
        <v/>
      </c>
      <c r="E1873" s="4"/>
      <c r="H1873" s="41" t="str">
        <f>IFERROR(VLOOKUP(Table49[[#This Row],[ITEM CODE]],Table2[[Item Code]:[Master Name]],2,0),"")</f>
        <v/>
      </c>
      <c r="I1873" s="41"/>
      <c r="J1873" s="65" t="str">
        <f>IFERROR(VLOOKUP(Table49[[#This Row],[ITEM CODE]],Table2[[Item Code]:[Master Name]],3,0),"")</f>
        <v/>
      </c>
      <c r="K1873" s="1" t="str">
        <f>IFERROR(VLOOKUP(Table49[[#This Row],[ITEM CODE]],Table2[[Item Code]:[Master Name]],9,0),"")</f>
        <v/>
      </c>
      <c r="L1873" s="1" t="str">
        <f>IFERROR(VLOOKUP(Table49[[#This Row],[ITEM CODE]],Table2[[Item Code]:[Master Name]],8,0),"")</f>
        <v/>
      </c>
      <c r="M1873" s="41"/>
      <c r="N1873" s="66">
        <f>IFERROR(VLOOKUP(Table49[[#This Row],[ITEM CODE]],Table2[[#All],[Item Code]:[Unit Cost]],10,0),0)</f>
        <v>0</v>
      </c>
      <c r="O1873" s="134">
        <f>IFERROR(VLOOKUP(Table49[[#This Row],[ITEM CODE]],Table2[[#All],[Item Code]:[Unit Cost]],10,0),0)</f>
        <v>0</v>
      </c>
      <c r="P1873" s="56"/>
      <c r="Q1873" s="58"/>
      <c r="R1873" s="58">
        <f>Table49[[#This Row],[QUANTITY]]*Table49[[#This Row],[INV Prices]]</f>
        <v>0</v>
      </c>
      <c r="S1873" s="67"/>
      <c r="V1873" s="41"/>
      <c r="W1873" s="4" t="str">
        <f>IFERROR(VLOOKUP(Table49[[#This Row],[ITEM CODE]],Table2[[Item Code]:[Category ]],6,0),"")</f>
        <v/>
      </c>
      <c r="X1873" s="1" t="str">
        <f>IFERROR(VLOOKUP(Table49[[#This Row],[ITEM CODE]],Table2[[Item Code]:[Sub Category]],7,0),"")</f>
        <v/>
      </c>
      <c r="Y1873" s="68" t="str">
        <f>Table49[[#This Row],[PO Number]]&amp;COUNTIFS($E$5:E1873,E1873)</f>
        <v>0</v>
      </c>
    </row>
    <row r="1874" spans="1:25" ht="14.7" customHeight="1" x14ac:dyDescent="0.3">
      <c r="A1874" s="1" t="str">
        <f>IF(Table49[[#This Row],[ITEM NAME]]="","",ROW()-4)</f>
        <v/>
      </c>
      <c r="B1874" s="68"/>
      <c r="C1874" s="4" t="str">
        <f>IFERROR(VLOOKUP(B1874,Table14[],3,0),"")</f>
        <v/>
      </c>
      <c r="D1874" s="4" t="str">
        <f>IFERROR(VLOOKUP(B1874,Table14[],2,0),"")</f>
        <v/>
      </c>
      <c r="E1874" s="4"/>
      <c r="H1874" s="41" t="str">
        <f>IFERROR(VLOOKUP(Table49[[#This Row],[ITEM CODE]],Table2[[Item Code]:[Master Name]],2,0),"")</f>
        <v/>
      </c>
      <c r="I1874" s="41"/>
      <c r="J1874" s="65" t="str">
        <f>IFERROR(VLOOKUP(Table49[[#This Row],[ITEM CODE]],Table2[[Item Code]:[Master Name]],3,0),"")</f>
        <v/>
      </c>
      <c r="K1874" s="1" t="str">
        <f>IFERROR(VLOOKUP(Table49[[#This Row],[ITEM CODE]],Table2[[Item Code]:[Master Name]],9,0),"")</f>
        <v/>
      </c>
      <c r="L1874" s="1" t="str">
        <f>IFERROR(VLOOKUP(Table49[[#This Row],[ITEM CODE]],Table2[[Item Code]:[Master Name]],8,0),"")</f>
        <v/>
      </c>
      <c r="M1874" s="41"/>
      <c r="N1874" s="66">
        <f>IFERROR(VLOOKUP(Table49[[#This Row],[ITEM CODE]],Table2[[#All],[Item Code]:[Unit Cost]],10,0),0)</f>
        <v>0</v>
      </c>
      <c r="O1874" s="134">
        <f>IFERROR(VLOOKUP(Table49[[#This Row],[ITEM CODE]],Table2[[#All],[Item Code]:[Unit Cost]],10,0),0)</f>
        <v>0</v>
      </c>
      <c r="P1874" s="56"/>
      <c r="Q1874" s="58"/>
      <c r="R1874" s="58">
        <f>Table49[[#This Row],[QUANTITY]]*Table49[[#This Row],[INV Prices]]</f>
        <v>0</v>
      </c>
      <c r="S1874" s="67"/>
      <c r="V1874" s="41"/>
      <c r="W1874" s="4" t="str">
        <f>IFERROR(VLOOKUP(Table49[[#This Row],[ITEM CODE]],Table2[[Item Code]:[Category ]],6,0),"")</f>
        <v/>
      </c>
      <c r="X1874" s="1" t="str">
        <f>IFERROR(VLOOKUP(Table49[[#This Row],[ITEM CODE]],Table2[[Item Code]:[Sub Category]],7,0),"")</f>
        <v/>
      </c>
      <c r="Y1874" s="68" t="str">
        <f>Table49[[#This Row],[PO Number]]&amp;COUNTIFS($E$5:E1874,E1874)</f>
        <v>0</v>
      </c>
    </row>
    <row r="1875" spans="1:25" ht="14.7" customHeight="1" x14ac:dyDescent="0.3">
      <c r="A1875" s="1" t="str">
        <f>IF(Table49[[#This Row],[ITEM NAME]]="","",ROW()-4)</f>
        <v/>
      </c>
      <c r="B1875" s="68"/>
      <c r="C1875" s="4" t="str">
        <f>IFERROR(VLOOKUP(B1875,Table14[],3,0),"")</f>
        <v/>
      </c>
      <c r="D1875" s="4" t="str">
        <f>IFERROR(VLOOKUP(B1875,Table14[],2,0),"")</f>
        <v/>
      </c>
      <c r="E1875" s="4"/>
      <c r="H1875" s="41" t="str">
        <f>IFERROR(VLOOKUP(Table49[[#This Row],[ITEM CODE]],Table2[[Item Code]:[Master Name]],2,0),"")</f>
        <v/>
      </c>
      <c r="I1875" s="41"/>
      <c r="J1875" s="65" t="str">
        <f>IFERROR(VLOOKUP(Table49[[#This Row],[ITEM CODE]],Table2[[Item Code]:[Master Name]],3,0),"")</f>
        <v/>
      </c>
      <c r="K1875" s="1" t="str">
        <f>IFERROR(VLOOKUP(Table49[[#This Row],[ITEM CODE]],Table2[[Item Code]:[Master Name]],9,0),"")</f>
        <v/>
      </c>
      <c r="L1875" s="1" t="str">
        <f>IFERROR(VLOOKUP(Table49[[#This Row],[ITEM CODE]],Table2[[Item Code]:[Master Name]],8,0),"")</f>
        <v/>
      </c>
      <c r="M1875" s="41"/>
      <c r="N1875" s="66">
        <f>IFERROR(VLOOKUP(Table49[[#This Row],[ITEM CODE]],Table2[[#All],[Item Code]:[Unit Cost]],10,0),0)</f>
        <v>0</v>
      </c>
      <c r="O1875" s="134">
        <f>IFERROR(VLOOKUP(Table49[[#This Row],[ITEM CODE]],Table2[[#All],[Item Code]:[Unit Cost]],10,0),0)</f>
        <v>0</v>
      </c>
      <c r="P1875" s="56"/>
      <c r="Q1875" s="58"/>
      <c r="R1875" s="58">
        <f>Table49[[#This Row],[QUANTITY]]*Table49[[#This Row],[INV Prices]]</f>
        <v>0</v>
      </c>
      <c r="S1875" s="67"/>
      <c r="V1875" s="41"/>
      <c r="W1875" s="4" t="str">
        <f>IFERROR(VLOOKUP(Table49[[#This Row],[ITEM CODE]],Table2[[Item Code]:[Category ]],6,0),"")</f>
        <v/>
      </c>
      <c r="X1875" s="1" t="str">
        <f>IFERROR(VLOOKUP(Table49[[#This Row],[ITEM CODE]],Table2[[Item Code]:[Sub Category]],7,0),"")</f>
        <v/>
      </c>
      <c r="Y1875" s="68" t="str">
        <f>Table49[[#This Row],[PO Number]]&amp;COUNTIFS($E$5:E1875,E1875)</f>
        <v>0</v>
      </c>
    </row>
    <row r="1876" spans="1:25" ht="14.7" customHeight="1" x14ac:dyDescent="0.3">
      <c r="A1876" s="1" t="str">
        <f>IF(Table49[[#This Row],[ITEM NAME]]="","",ROW()-4)</f>
        <v/>
      </c>
      <c r="B1876" s="68"/>
      <c r="C1876" s="4" t="str">
        <f>IFERROR(VLOOKUP(B1876,Table14[],3,0),"")</f>
        <v/>
      </c>
      <c r="D1876" s="4" t="str">
        <f>IFERROR(VLOOKUP(B1876,Table14[],2,0),"")</f>
        <v/>
      </c>
      <c r="E1876" s="4"/>
      <c r="H1876" s="41" t="str">
        <f>IFERROR(VLOOKUP(Table49[[#This Row],[ITEM CODE]],Table2[[Item Code]:[Master Name]],2,0),"")</f>
        <v/>
      </c>
      <c r="I1876" s="41"/>
      <c r="J1876" s="65" t="str">
        <f>IFERROR(VLOOKUP(Table49[[#This Row],[ITEM CODE]],Table2[[Item Code]:[Master Name]],3,0),"")</f>
        <v/>
      </c>
      <c r="K1876" s="1" t="str">
        <f>IFERROR(VLOOKUP(Table49[[#This Row],[ITEM CODE]],Table2[[Item Code]:[Master Name]],9,0),"")</f>
        <v/>
      </c>
      <c r="L1876" s="1" t="str">
        <f>IFERROR(VLOOKUP(Table49[[#This Row],[ITEM CODE]],Table2[[Item Code]:[Master Name]],8,0),"")</f>
        <v/>
      </c>
      <c r="M1876" s="41"/>
      <c r="N1876" s="66">
        <f>IFERROR(VLOOKUP(Table49[[#This Row],[ITEM CODE]],Table2[[#All],[Item Code]:[Unit Cost]],10,0),0)</f>
        <v>0</v>
      </c>
      <c r="O1876" s="134">
        <f>IFERROR(VLOOKUP(Table49[[#This Row],[ITEM CODE]],Table2[[#All],[Item Code]:[Unit Cost]],10,0),0)</f>
        <v>0</v>
      </c>
      <c r="P1876" s="56"/>
      <c r="Q1876" s="58"/>
      <c r="R1876" s="58">
        <f>Table49[[#This Row],[QUANTITY]]*Table49[[#This Row],[INV Prices]]</f>
        <v>0</v>
      </c>
      <c r="S1876" s="67"/>
      <c r="V1876" s="41"/>
      <c r="W1876" s="4" t="str">
        <f>IFERROR(VLOOKUP(Table49[[#This Row],[ITEM CODE]],Table2[[Item Code]:[Category ]],6,0),"")</f>
        <v/>
      </c>
      <c r="X1876" s="1" t="str">
        <f>IFERROR(VLOOKUP(Table49[[#This Row],[ITEM CODE]],Table2[[Item Code]:[Sub Category]],7,0),"")</f>
        <v/>
      </c>
      <c r="Y1876" s="68" t="str">
        <f>Table49[[#This Row],[PO Number]]&amp;COUNTIFS($E$5:E1876,E1876)</f>
        <v>0</v>
      </c>
    </row>
    <row r="1877" spans="1:25" ht="14.7" customHeight="1" x14ac:dyDescent="0.3">
      <c r="A1877" s="1" t="str">
        <f>IF(Table49[[#This Row],[ITEM NAME]]="","",ROW()-4)</f>
        <v/>
      </c>
      <c r="B1877" s="68"/>
      <c r="C1877" s="4" t="str">
        <f>IFERROR(VLOOKUP(B1877,Table14[],3,0),"")</f>
        <v/>
      </c>
      <c r="D1877" s="4" t="str">
        <f>IFERROR(VLOOKUP(B1877,Table14[],2,0),"")</f>
        <v/>
      </c>
      <c r="E1877" s="4"/>
      <c r="H1877" s="41" t="str">
        <f>IFERROR(VLOOKUP(Table49[[#This Row],[ITEM CODE]],Table2[[Item Code]:[Master Name]],2,0),"")</f>
        <v/>
      </c>
      <c r="I1877" s="41"/>
      <c r="J1877" s="65" t="str">
        <f>IFERROR(VLOOKUP(Table49[[#This Row],[ITEM CODE]],Table2[[Item Code]:[Master Name]],3,0),"")</f>
        <v/>
      </c>
      <c r="K1877" s="1" t="str">
        <f>IFERROR(VLOOKUP(Table49[[#This Row],[ITEM CODE]],Table2[[Item Code]:[Master Name]],9,0),"")</f>
        <v/>
      </c>
      <c r="L1877" s="1" t="str">
        <f>IFERROR(VLOOKUP(Table49[[#This Row],[ITEM CODE]],Table2[[Item Code]:[Master Name]],8,0),"")</f>
        <v/>
      </c>
      <c r="M1877" s="41"/>
      <c r="N1877" s="66">
        <f>IFERROR(VLOOKUP(Table49[[#This Row],[ITEM CODE]],Table2[[#All],[Item Code]:[Unit Cost]],10,0),0)</f>
        <v>0</v>
      </c>
      <c r="O1877" s="134">
        <f>IFERROR(VLOOKUP(Table49[[#This Row],[ITEM CODE]],Table2[[#All],[Item Code]:[Unit Cost]],10,0),0)</f>
        <v>0</v>
      </c>
      <c r="P1877" s="56"/>
      <c r="Q1877" s="58"/>
      <c r="R1877" s="58">
        <f>Table49[[#This Row],[QUANTITY]]*Table49[[#This Row],[INV Prices]]</f>
        <v>0</v>
      </c>
      <c r="S1877" s="67"/>
      <c r="V1877" s="41"/>
      <c r="W1877" s="4" t="str">
        <f>IFERROR(VLOOKUP(Table49[[#This Row],[ITEM CODE]],Table2[[Item Code]:[Category ]],6,0),"")</f>
        <v/>
      </c>
      <c r="X1877" s="1" t="str">
        <f>IFERROR(VLOOKUP(Table49[[#This Row],[ITEM CODE]],Table2[[Item Code]:[Sub Category]],7,0),"")</f>
        <v/>
      </c>
      <c r="Y1877" s="68" t="str">
        <f>Table49[[#This Row],[PO Number]]&amp;COUNTIFS($E$5:E1877,E1877)</f>
        <v>0</v>
      </c>
    </row>
    <row r="1878" spans="1:25" ht="14.7" customHeight="1" x14ac:dyDescent="0.3">
      <c r="A1878" s="1" t="str">
        <f>IF(Table49[[#This Row],[ITEM NAME]]="","",ROW()-4)</f>
        <v/>
      </c>
      <c r="B1878" s="68"/>
      <c r="C1878" s="4" t="str">
        <f>IFERROR(VLOOKUP(B1878,Table14[],3,0),"")</f>
        <v/>
      </c>
      <c r="D1878" s="4" t="str">
        <f>IFERROR(VLOOKUP(B1878,Table14[],2,0),"")</f>
        <v/>
      </c>
      <c r="E1878" s="4"/>
      <c r="H1878" s="41" t="str">
        <f>IFERROR(VLOOKUP(Table49[[#This Row],[ITEM CODE]],Table2[[Item Code]:[Master Name]],2,0),"")</f>
        <v/>
      </c>
      <c r="I1878" s="41"/>
      <c r="J1878" s="65" t="str">
        <f>IFERROR(VLOOKUP(Table49[[#This Row],[ITEM CODE]],Table2[[Item Code]:[Master Name]],3,0),"")</f>
        <v/>
      </c>
      <c r="K1878" s="1" t="str">
        <f>IFERROR(VLOOKUP(Table49[[#This Row],[ITEM CODE]],Table2[[Item Code]:[Master Name]],9,0),"")</f>
        <v/>
      </c>
      <c r="L1878" s="1" t="str">
        <f>IFERROR(VLOOKUP(Table49[[#This Row],[ITEM CODE]],Table2[[Item Code]:[Master Name]],8,0),"")</f>
        <v/>
      </c>
      <c r="M1878" s="41"/>
      <c r="N1878" s="66">
        <f>IFERROR(VLOOKUP(Table49[[#This Row],[ITEM CODE]],Table2[[#All],[Item Code]:[Unit Cost]],10,0),0)</f>
        <v>0</v>
      </c>
      <c r="O1878" s="134">
        <f>IFERROR(VLOOKUP(Table49[[#This Row],[ITEM CODE]],Table2[[#All],[Item Code]:[Unit Cost]],10,0),0)</f>
        <v>0</v>
      </c>
      <c r="P1878" s="56"/>
      <c r="Q1878" s="58"/>
      <c r="R1878" s="58">
        <f>Table49[[#This Row],[QUANTITY]]*Table49[[#This Row],[INV Prices]]</f>
        <v>0</v>
      </c>
      <c r="S1878" s="67"/>
      <c r="V1878" s="41"/>
      <c r="W1878" s="4" t="str">
        <f>IFERROR(VLOOKUP(Table49[[#This Row],[ITEM CODE]],Table2[[Item Code]:[Category ]],6,0),"")</f>
        <v/>
      </c>
      <c r="X1878" s="1" t="str">
        <f>IFERROR(VLOOKUP(Table49[[#This Row],[ITEM CODE]],Table2[[Item Code]:[Sub Category]],7,0),"")</f>
        <v/>
      </c>
      <c r="Y1878" s="68" t="str">
        <f>Table49[[#This Row],[PO Number]]&amp;COUNTIFS($E$5:E1878,E1878)</f>
        <v>0</v>
      </c>
    </row>
    <row r="1879" spans="1:25" ht="14.7" customHeight="1" x14ac:dyDescent="0.3">
      <c r="A1879" s="1" t="str">
        <f>IF(Table49[[#This Row],[ITEM NAME]]="","",ROW()-4)</f>
        <v/>
      </c>
      <c r="B1879" s="68"/>
      <c r="C1879" s="4" t="str">
        <f>IFERROR(VLOOKUP(B1879,Table14[],3,0),"")</f>
        <v/>
      </c>
      <c r="D1879" s="4" t="str">
        <f>IFERROR(VLOOKUP(B1879,Table14[],2,0),"")</f>
        <v/>
      </c>
      <c r="E1879" s="4"/>
      <c r="H1879" s="41" t="str">
        <f>IFERROR(VLOOKUP(Table49[[#This Row],[ITEM CODE]],Table2[[Item Code]:[Master Name]],2,0),"")</f>
        <v/>
      </c>
      <c r="I1879" s="41"/>
      <c r="J1879" s="65" t="str">
        <f>IFERROR(VLOOKUP(Table49[[#This Row],[ITEM CODE]],Table2[[Item Code]:[Master Name]],3,0),"")</f>
        <v/>
      </c>
      <c r="K1879" s="1" t="str">
        <f>IFERROR(VLOOKUP(Table49[[#This Row],[ITEM CODE]],Table2[[Item Code]:[Master Name]],9,0),"")</f>
        <v/>
      </c>
      <c r="L1879" s="1" t="str">
        <f>IFERROR(VLOOKUP(Table49[[#This Row],[ITEM CODE]],Table2[[Item Code]:[Master Name]],8,0),"")</f>
        <v/>
      </c>
      <c r="M1879" s="41"/>
      <c r="N1879" s="66">
        <f>IFERROR(VLOOKUP(Table49[[#This Row],[ITEM CODE]],Table2[[#All],[Item Code]:[Unit Cost]],10,0),0)</f>
        <v>0</v>
      </c>
      <c r="O1879" s="134">
        <f>IFERROR(VLOOKUP(Table49[[#This Row],[ITEM CODE]],Table2[[#All],[Item Code]:[Unit Cost]],10,0),0)</f>
        <v>0</v>
      </c>
      <c r="P1879" s="56"/>
      <c r="Q1879" s="58"/>
      <c r="R1879" s="58">
        <f>Table49[[#This Row],[QUANTITY]]*Table49[[#This Row],[INV Prices]]</f>
        <v>0</v>
      </c>
      <c r="S1879" s="67"/>
      <c r="V1879" s="41"/>
      <c r="W1879" s="4" t="str">
        <f>IFERROR(VLOOKUP(Table49[[#This Row],[ITEM CODE]],Table2[[Item Code]:[Category ]],6,0),"")</f>
        <v/>
      </c>
      <c r="X1879" s="1" t="str">
        <f>IFERROR(VLOOKUP(Table49[[#This Row],[ITEM CODE]],Table2[[Item Code]:[Sub Category]],7,0),"")</f>
        <v/>
      </c>
      <c r="Y1879" s="68" t="str">
        <f>Table49[[#This Row],[PO Number]]&amp;COUNTIFS($E$5:E1879,E1879)</f>
        <v>0</v>
      </c>
    </row>
    <row r="1880" spans="1:25" ht="14.7" customHeight="1" x14ac:dyDescent="0.3">
      <c r="A1880" s="1" t="str">
        <f>IF(Table49[[#This Row],[ITEM NAME]]="","",ROW()-4)</f>
        <v/>
      </c>
      <c r="B1880" s="68"/>
      <c r="C1880" s="4" t="str">
        <f>IFERROR(VLOOKUP(B1880,Table14[],3,0),"")</f>
        <v/>
      </c>
      <c r="D1880" s="4" t="str">
        <f>IFERROR(VLOOKUP(B1880,Table14[],2,0),"")</f>
        <v/>
      </c>
      <c r="E1880" s="4"/>
      <c r="H1880" s="41" t="str">
        <f>IFERROR(VLOOKUP(Table49[[#This Row],[ITEM CODE]],Table2[[Item Code]:[Master Name]],2,0),"")</f>
        <v/>
      </c>
      <c r="I1880" s="41"/>
      <c r="J1880" s="65" t="str">
        <f>IFERROR(VLOOKUP(Table49[[#This Row],[ITEM CODE]],Table2[[Item Code]:[Master Name]],3,0),"")</f>
        <v/>
      </c>
      <c r="K1880" s="1" t="str">
        <f>IFERROR(VLOOKUP(Table49[[#This Row],[ITEM CODE]],Table2[[Item Code]:[Master Name]],9,0),"")</f>
        <v/>
      </c>
      <c r="L1880" s="1" t="str">
        <f>IFERROR(VLOOKUP(Table49[[#This Row],[ITEM CODE]],Table2[[Item Code]:[Master Name]],8,0),"")</f>
        <v/>
      </c>
      <c r="M1880" s="41"/>
      <c r="N1880" s="66">
        <f>IFERROR(VLOOKUP(Table49[[#This Row],[ITEM CODE]],Table2[[#All],[Item Code]:[Unit Cost]],10,0),0)</f>
        <v>0</v>
      </c>
      <c r="O1880" s="134">
        <f>IFERROR(VLOOKUP(Table49[[#This Row],[ITEM CODE]],Table2[[#All],[Item Code]:[Unit Cost]],10,0),0)</f>
        <v>0</v>
      </c>
      <c r="P1880" s="56"/>
      <c r="Q1880" s="58"/>
      <c r="R1880" s="58">
        <f>Table49[[#This Row],[QUANTITY]]*Table49[[#This Row],[INV Prices]]</f>
        <v>0</v>
      </c>
      <c r="S1880" s="67"/>
      <c r="V1880" s="41"/>
      <c r="W1880" s="4" t="str">
        <f>IFERROR(VLOOKUP(Table49[[#This Row],[ITEM CODE]],Table2[[Item Code]:[Category ]],6,0),"")</f>
        <v/>
      </c>
      <c r="X1880" s="1" t="str">
        <f>IFERROR(VLOOKUP(Table49[[#This Row],[ITEM CODE]],Table2[[Item Code]:[Sub Category]],7,0),"")</f>
        <v/>
      </c>
      <c r="Y1880" s="68" t="str">
        <f>Table49[[#This Row],[PO Number]]&amp;COUNTIFS($E$5:E1880,E1880)</f>
        <v>0</v>
      </c>
    </row>
    <row r="1881" spans="1:25" ht="14.7" customHeight="1" x14ac:dyDescent="0.3">
      <c r="A1881" s="1" t="str">
        <f>IF(Table49[[#This Row],[ITEM NAME]]="","",ROW()-4)</f>
        <v/>
      </c>
      <c r="B1881" s="68"/>
      <c r="C1881" s="4" t="str">
        <f>IFERROR(VLOOKUP(B1881,Table14[],3,0),"")</f>
        <v/>
      </c>
      <c r="D1881" s="4" t="str">
        <f>IFERROR(VLOOKUP(B1881,Table14[],2,0),"")</f>
        <v/>
      </c>
      <c r="E1881" s="4"/>
      <c r="H1881" s="41" t="str">
        <f>IFERROR(VLOOKUP(Table49[[#This Row],[ITEM CODE]],Table2[[Item Code]:[Master Name]],2,0),"")</f>
        <v/>
      </c>
      <c r="I1881" s="41"/>
      <c r="J1881" s="65" t="str">
        <f>IFERROR(VLOOKUP(Table49[[#This Row],[ITEM CODE]],Table2[[Item Code]:[Master Name]],3,0),"")</f>
        <v/>
      </c>
      <c r="K1881" s="1" t="str">
        <f>IFERROR(VLOOKUP(Table49[[#This Row],[ITEM CODE]],Table2[[Item Code]:[Master Name]],9,0),"")</f>
        <v/>
      </c>
      <c r="L1881" s="1" t="str">
        <f>IFERROR(VLOOKUP(Table49[[#This Row],[ITEM CODE]],Table2[[Item Code]:[Master Name]],8,0),"")</f>
        <v/>
      </c>
      <c r="M1881" s="41"/>
      <c r="N1881" s="66">
        <f>IFERROR(VLOOKUP(Table49[[#This Row],[ITEM CODE]],Table2[[#All],[Item Code]:[Unit Cost]],10,0),0)</f>
        <v>0</v>
      </c>
      <c r="O1881" s="134">
        <f>IFERROR(VLOOKUP(Table49[[#This Row],[ITEM CODE]],Table2[[#All],[Item Code]:[Unit Cost]],10,0),0)</f>
        <v>0</v>
      </c>
      <c r="P1881" s="56"/>
      <c r="Q1881" s="58"/>
      <c r="R1881" s="58">
        <f>Table49[[#This Row],[QUANTITY]]*Table49[[#This Row],[INV Prices]]</f>
        <v>0</v>
      </c>
      <c r="S1881" s="67"/>
      <c r="V1881" s="41"/>
      <c r="W1881" s="4" t="str">
        <f>IFERROR(VLOOKUP(Table49[[#This Row],[ITEM CODE]],Table2[[Item Code]:[Category ]],6,0),"")</f>
        <v/>
      </c>
      <c r="X1881" s="1" t="str">
        <f>IFERROR(VLOOKUP(Table49[[#This Row],[ITEM CODE]],Table2[[Item Code]:[Sub Category]],7,0),"")</f>
        <v/>
      </c>
      <c r="Y1881" s="68" t="str">
        <f>Table49[[#This Row],[PO Number]]&amp;COUNTIFS($E$5:E1881,E1881)</f>
        <v>0</v>
      </c>
    </row>
    <row r="1882" spans="1:25" ht="14.7" customHeight="1" x14ac:dyDescent="0.3">
      <c r="A1882" s="1" t="str">
        <f>IF(Table49[[#This Row],[ITEM NAME]]="","",ROW()-4)</f>
        <v/>
      </c>
      <c r="B1882" s="68"/>
      <c r="C1882" s="4" t="str">
        <f>IFERROR(VLOOKUP(B1882,Table14[],3,0),"")</f>
        <v/>
      </c>
      <c r="D1882" s="4" t="str">
        <f>IFERROR(VLOOKUP(B1882,Table14[],2,0),"")</f>
        <v/>
      </c>
      <c r="E1882" s="4"/>
      <c r="H1882" s="41" t="str">
        <f>IFERROR(VLOOKUP(Table49[[#This Row],[ITEM CODE]],Table2[[Item Code]:[Master Name]],2,0),"")</f>
        <v/>
      </c>
      <c r="I1882" s="41"/>
      <c r="J1882" s="65" t="str">
        <f>IFERROR(VLOOKUP(Table49[[#This Row],[ITEM CODE]],Table2[[Item Code]:[Master Name]],3,0),"")</f>
        <v/>
      </c>
      <c r="K1882" s="1" t="str">
        <f>IFERROR(VLOOKUP(Table49[[#This Row],[ITEM CODE]],Table2[[Item Code]:[Master Name]],9,0),"")</f>
        <v/>
      </c>
      <c r="L1882" s="1" t="str">
        <f>IFERROR(VLOOKUP(Table49[[#This Row],[ITEM CODE]],Table2[[Item Code]:[Master Name]],8,0),"")</f>
        <v/>
      </c>
      <c r="M1882" s="41"/>
      <c r="N1882" s="66">
        <f>IFERROR(VLOOKUP(Table49[[#This Row],[ITEM CODE]],Table2[[#All],[Item Code]:[Unit Cost]],10,0),0)</f>
        <v>0</v>
      </c>
      <c r="O1882" s="134">
        <f>IFERROR(VLOOKUP(Table49[[#This Row],[ITEM CODE]],Table2[[#All],[Item Code]:[Unit Cost]],10,0),0)</f>
        <v>0</v>
      </c>
      <c r="P1882" s="56"/>
      <c r="Q1882" s="58"/>
      <c r="R1882" s="58">
        <f>Table49[[#This Row],[QUANTITY]]*Table49[[#This Row],[INV Prices]]</f>
        <v>0</v>
      </c>
      <c r="S1882" s="67"/>
      <c r="V1882" s="41"/>
      <c r="W1882" s="4" t="str">
        <f>IFERROR(VLOOKUP(Table49[[#This Row],[ITEM CODE]],Table2[[Item Code]:[Category ]],6,0),"")</f>
        <v/>
      </c>
      <c r="X1882" s="1" t="str">
        <f>IFERROR(VLOOKUP(Table49[[#This Row],[ITEM CODE]],Table2[[Item Code]:[Sub Category]],7,0),"")</f>
        <v/>
      </c>
      <c r="Y1882" s="68" t="str">
        <f>Table49[[#This Row],[PO Number]]&amp;COUNTIFS($E$5:E1882,E1882)</f>
        <v>0</v>
      </c>
    </row>
    <row r="1883" spans="1:25" ht="14.7" customHeight="1" x14ac:dyDescent="0.3">
      <c r="A1883" s="1" t="str">
        <f>IF(Table49[[#This Row],[ITEM NAME]]="","",ROW()-4)</f>
        <v/>
      </c>
      <c r="B1883" s="68"/>
      <c r="C1883" s="4" t="str">
        <f>IFERROR(VLOOKUP(B1883,Table14[],3,0),"")</f>
        <v/>
      </c>
      <c r="D1883" s="4" t="str">
        <f>IFERROR(VLOOKUP(B1883,Table14[],2,0),"")</f>
        <v/>
      </c>
      <c r="E1883" s="4"/>
      <c r="H1883" s="41" t="str">
        <f>IFERROR(VLOOKUP(Table49[[#This Row],[ITEM CODE]],Table2[[Item Code]:[Master Name]],2,0),"")</f>
        <v/>
      </c>
      <c r="I1883" s="41"/>
      <c r="J1883" s="65" t="str">
        <f>IFERROR(VLOOKUP(Table49[[#This Row],[ITEM CODE]],Table2[[Item Code]:[Master Name]],3,0),"")</f>
        <v/>
      </c>
      <c r="K1883" s="1" t="str">
        <f>IFERROR(VLOOKUP(Table49[[#This Row],[ITEM CODE]],Table2[[Item Code]:[Master Name]],9,0),"")</f>
        <v/>
      </c>
      <c r="L1883" s="1" t="str">
        <f>IFERROR(VLOOKUP(Table49[[#This Row],[ITEM CODE]],Table2[[Item Code]:[Master Name]],8,0),"")</f>
        <v/>
      </c>
      <c r="M1883" s="41"/>
      <c r="N1883" s="66">
        <f>IFERROR(VLOOKUP(Table49[[#This Row],[ITEM CODE]],Table2[[#All],[Item Code]:[Unit Cost]],10,0),0)</f>
        <v>0</v>
      </c>
      <c r="O1883" s="134">
        <f>IFERROR(VLOOKUP(Table49[[#This Row],[ITEM CODE]],Table2[[#All],[Item Code]:[Unit Cost]],10,0),0)</f>
        <v>0</v>
      </c>
      <c r="P1883" s="56"/>
      <c r="Q1883" s="58"/>
      <c r="R1883" s="58">
        <f>Table49[[#This Row],[QUANTITY]]*Table49[[#This Row],[INV Prices]]</f>
        <v>0</v>
      </c>
      <c r="S1883" s="67"/>
      <c r="V1883" s="41"/>
      <c r="W1883" s="4" t="str">
        <f>IFERROR(VLOOKUP(Table49[[#This Row],[ITEM CODE]],Table2[[Item Code]:[Category ]],6,0),"")</f>
        <v/>
      </c>
      <c r="X1883" s="1" t="str">
        <f>IFERROR(VLOOKUP(Table49[[#This Row],[ITEM CODE]],Table2[[Item Code]:[Sub Category]],7,0),"")</f>
        <v/>
      </c>
      <c r="Y1883" s="68" t="str">
        <f>Table49[[#This Row],[PO Number]]&amp;COUNTIFS($E$5:E1883,E1883)</f>
        <v>0</v>
      </c>
    </row>
    <row r="1884" spans="1:25" ht="14.7" customHeight="1" x14ac:dyDescent="0.3">
      <c r="A1884" s="1" t="str">
        <f>IF(Table49[[#This Row],[ITEM NAME]]="","",ROW()-4)</f>
        <v/>
      </c>
      <c r="B1884" s="68"/>
      <c r="C1884" s="4" t="str">
        <f>IFERROR(VLOOKUP(B1884,Table14[],3,0),"")</f>
        <v/>
      </c>
      <c r="D1884" s="4" t="str">
        <f>IFERROR(VLOOKUP(B1884,Table14[],2,0),"")</f>
        <v/>
      </c>
      <c r="E1884" s="4"/>
      <c r="H1884" s="41" t="str">
        <f>IFERROR(VLOOKUP(Table49[[#This Row],[ITEM CODE]],Table2[[Item Code]:[Master Name]],2,0),"")</f>
        <v/>
      </c>
      <c r="I1884" s="41"/>
      <c r="J1884" s="65" t="str">
        <f>IFERROR(VLOOKUP(Table49[[#This Row],[ITEM CODE]],Table2[[Item Code]:[Master Name]],3,0),"")</f>
        <v/>
      </c>
      <c r="K1884" s="1" t="str">
        <f>IFERROR(VLOOKUP(Table49[[#This Row],[ITEM CODE]],Table2[[Item Code]:[Master Name]],9,0),"")</f>
        <v/>
      </c>
      <c r="L1884" s="1" t="str">
        <f>IFERROR(VLOOKUP(Table49[[#This Row],[ITEM CODE]],Table2[[Item Code]:[Master Name]],8,0),"")</f>
        <v/>
      </c>
      <c r="M1884" s="41"/>
      <c r="N1884" s="66">
        <f>IFERROR(VLOOKUP(Table49[[#This Row],[ITEM CODE]],Table2[[#All],[Item Code]:[Unit Cost]],10,0),0)</f>
        <v>0</v>
      </c>
      <c r="O1884" s="134">
        <f>IFERROR(VLOOKUP(Table49[[#This Row],[ITEM CODE]],Table2[[#All],[Item Code]:[Unit Cost]],10,0),0)</f>
        <v>0</v>
      </c>
      <c r="P1884" s="56"/>
      <c r="Q1884" s="58"/>
      <c r="R1884" s="58">
        <f>Table49[[#This Row],[QUANTITY]]*Table49[[#This Row],[INV Prices]]</f>
        <v>0</v>
      </c>
      <c r="S1884" s="67"/>
      <c r="V1884" s="41"/>
      <c r="W1884" s="4" t="str">
        <f>IFERROR(VLOOKUP(Table49[[#This Row],[ITEM CODE]],Table2[[Item Code]:[Category ]],6,0),"")</f>
        <v/>
      </c>
      <c r="X1884" s="1" t="str">
        <f>IFERROR(VLOOKUP(Table49[[#This Row],[ITEM CODE]],Table2[[Item Code]:[Sub Category]],7,0),"")</f>
        <v/>
      </c>
      <c r="Y1884" s="68" t="str">
        <f>Table49[[#This Row],[PO Number]]&amp;COUNTIFS($E$5:E1884,E1884)</f>
        <v>0</v>
      </c>
    </row>
    <row r="1885" spans="1:25" ht="14.7" customHeight="1" x14ac:dyDescent="0.3">
      <c r="A1885" s="1" t="str">
        <f>IF(Table49[[#This Row],[ITEM NAME]]="","",ROW()-4)</f>
        <v/>
      </c>
      <c r="B1885" s="68"/>
      <c r="C1885" s="4" t="str">
        <f>IFERROR(VLOOKUP(B1885,Table14[],3,0),"")</f>
        <v/>
      </c>
      <c r="D1885" s="4" t="str">
        <f>IFERROR(VLOOKUP(B1885,Table14[],2,0),"")</f>
        <v/>
      </c>
      <c r="E1885" s="4"/>
      <c r="H1885" s="41" t="str">
        <f>IFERROR(VLOOKUP(Table49[[#This Row],[ITEM CODE]],Table2[[Item Code]:[Master Name]],2,0),"")</f>
        <v/>
      </c>
      <c r="I1885" s="41"/>
      <c r="J1885" s="65" t="str">
        <f>IFERROR(VLOOKUP(Table49[[#This Row],[ITEM CODE]],Table2[[Item Code]:[Master Name]],3,0),"")</f>
        <v/>
      </c>
      <c r="K1885" s="1" t="str">
        <f>IFERROR(VLOOKUP(Table49[[#This Row],[ITEM CODE]],Table2[[Item Code]:[Master Name]],9,0),"")</f>
        <v/>
      </c>
      <c r="L1885" s="1" t="str">
        <f>IFERROR(VLOOKUP(Table49[[#This Row],[ITEM CODE]],Table2[[Item Code]:[Master Name]],8,0),"")</f>
        <v/>
      </c>
      <c r="M1885" s="41"/>
      <c r="N1885" s="66">
        <f>IFERROR(VLOOKUP(Table49[[#This Row],[ITEM CODE]],Table2[[#All],[Item Code]:[Unit Cost]],10,0),0)</f>
        <v>0</v>
      </c>
      <c r="O1885" s="134">
        <f>IFERROR(VLOOKUP(Table49[[#This Row],[ITEM CODE]],Table2[[#All],[Item Code]:[Unit Cost]],10,0),0)</f>
        <v>0</v>
      </c>
      <c r="P1885" s="56"/>
      <c r="Q1885" s="58"/>
      <c r="R1885" s="58">
        <f>Table49[[#This Row],[QUANTITY]]*Table49[[#This Row],[INV Prices]]</f>
        <v>0</v>
      </c>
      <c r="S1885" s="67"/>
      <c r="V1885" s="41"/>
      <c r="W1885" s="4" t="str">
        <f>IFERROR(VLOOKUP(Table49[[#This Row],[ITEM CODE]],Table2[[Item Code]:[Category ]],6,0),"")</f>
        <v/>
      </c>
      <c r="X1885" s="1" t="str">
        <f>IFERROR(VLOOKUP(Table49[[#This Row],[ITEM CODE]],Table2[[Item Code]:[Sub Category]],7,0),"")</f>
        <v/>
      </c>
      <c r="Y1885" s="68" t="str">
        <f>Table49[[#This Row],[PO Number]]&amp;COUNTIFS($E$5:E1885,E1885)</f>
        <v>0</v>
      </c>
    </row>
    <row r="1886" spans="1:25" ht="14.7" customHeight="1" x14ac:dyDescent="0.3">
      <c r="A1886" s="1" t="str">
        <f>IF(Table49[[#This Row],[ITEM NAME]]="","",ROW()-4)</f>
        <v/>
      </c>
      <c r="B1886" s="68"/>
      <c r="C1886" s="4" t="str">
        <f>IFERROR(VLOOKUP(B1886,Table14[],3,0),"")</f>
        <v/>
      </c>
      <c r="D1886" s="4" t="str">
        <f>IFERROR(VLOOKUP(B1886,Table14[],2,0),"")</f>
        <v/>
      </c>
      <c r="E1886" s="4"/>
      <c r="H1886" s="41" t="str">
        <f>IFERROR(VLOOKUP(Table49[[#This Row],[ITEM CODE]],Table2[[Item Code]:[Master Name]],2,0),"")</f>
        <v/>
      </c>
      <c r="I1886" s="41"/>
      <c r="J1886" s="65" t="str">
        <f>IFERROR(VLOOKUP(Table49[[#This Row],[ITEM CODE]],Table2[[Item Code]:[Master Name]],3,0),"")</f>
        <v/>
      </c>
      <c r="K1886" s="1" t="str">
        <f>IFERROR(VLOOKUP(Table49[[#This Row],[ITEM CODE]],Table2[[Item Code]:[Master Name]],9,0),"")</f>
        <v/>
      </c>
      <c r="L1886" s="1" t="str">
        <f>IFERROR(VLOOKUP(Table49[[#This Row],[ITEM CODE]],Table2[[Item Code]:[Master Name]],8,0),"")</f>
        <v/>
      </c>
      <c r="M1886" s="41"/>
      <c r="N1886" s="66">
        <f>IFERROR(VLOOKUP(Table49[[#This Row],[ITEM CODE]],Table2[[#All],[Item Code]:[Unit Cost]],10,0),0)</f>
        <v>0</v>
      </c>
      <c r="O1886" s="134">
        <f>IFERROR(VLOOKUP(Table49[[#This Row],[ITEM CODE]],Table2[[#All],[Item Code]:[Unit Cost]],10,0),0)</f>
        <v>0</v>
      </c>
      <c r="P1886" s="56"/>
      <c r="Q1886" s="58"/>
      <c r="R1886" s="58">
        <f>Table49[[#This Row],[QUANTITY]]*Table49[[#This Row],[INV Prices]]</f>
        <v>0</v>
      </c>
      <c r="S1886" s="67"/>
      <c r="V1886" s="41"/>
      <c r="W1886" s="4" t="str">
        <f>IFERROR(VLOOKUP(Table49[[#This Row],[ITEM CODE]],Table2[[Item Code]:[Category ]],6,0),"")</f>
        <v/>
      </c>
      <c r="X1886" s="1" t="str">
        <f>IFERROR(VLOOKUP(Table49[[#This Row],[ITEM CODE]],Table2[[Item Code]:[Sub Category]],7,0),"")</f>
        <v/>
      </c>
      <c r="Y1886" s="68" t="str">
        <f>Table49[[#This Row],[PO Number]]&amp;COUNTIFS($E$5:E1886,E1886)</f>
        <v>0</v>
      </c>
    </row>
    <row r="1887" spans="1:25" ht="14.7" customHeight="1" x14ac:dyDescent="0.3">
      <c r="A1887" s="1" t="str">
        <f>IF(Table49[[#This Row],[ITEM NAME]]="","",ROW()-4)</f>
        <v/>
      </c>
      <c r="B1887" s="68"/>
      <c r="C1887" s="4" t="str">
        <f>IFERROR(VLOOKUP(B1887,Table14[],3,0),"")</f>
        <v/>
      </c>
      <c r="D1887" s="4" t="str">
        <f>IFERROR(VLOOKUP(B1887,Table14[],2,0),"")</f>
        <v/>
      </c>
      <c r="E1887" s="4"/>
      <c r="H1887" s="41" t="str">
        <f>IFERROR(VLOOKUP(Table49[[#This Row],[ITEM CODE]],Table2[[Item Code]:[Master Name]],2,0),"")</f>
        <v/>
      </c>
      <c r="I1887" s="41"/>
      <c r="J1887" s="65" t="str">
        <f>IFERROR(VLOOKUP(Table49[[#This Row],[ITEM CODE]],Table2[[Item Code]:[Master Name]],3,0),"")</f>
        <v/>
      </c>
      <c r="K1887" s="1" t="str">
        <f>IFERROR(VLOOKUP(Table49[[#This Row],[ITEM CODE]],Table2[[Item Code]:[Master Name]],9,0),"")</f>
        <v/>
      </c>
      <c r="L1887" s="1" t="str">
        <f>IFERROR(VLOOKUP(Table49[[#This Row],[ITEM CODE]],Table2[[Item Code]:[Master Name]],8,0),"")</f>
        <v/>
      </c>
      <c r="M1887" s="41"/>
      <c r="N1887" s="66">
        <f>IFERROR(VLOOKUP(Table49[[#This Row],[ITEM CODE]],Table2[[#All],[Item Code]:[Unit Cost]],10,0),0)</f>
        <v>0</v>
      </c>
      <c r="O1887" s="134">
        <f>IFERROR(VLOOKUP(Table49[[#This Row],[ITEM CODE]],Table2[[#All],[Item Code]:[Unit Cost]],10,0),0)</f>
        <v>0</v>
      </c>
      <c r="P1887" s="56"/>
      <c r="Q1887" s="58"/>
      <c r="R1887" s="58">
        <f>Table49[[#This Row],[QUANTITY]]*Table49[[#This Row],[INV Prices]]</f>
        <v>0</v>
      </c>
      <c r="S1887" s="67"/>
      <c r="V1887" s="41"/>
      <c r="W1887" s="4" t="str">
        <f>IFERROR(VLOOKUP(Table49[[#This Row],[ITEM CODE]],Table2[[Item Code]:[Category ]],6,0),"")</f>
        <v/>
      </c>
      <c r="X1887" s="1" t="str">
        <f>IFERROR(VLOOKUP(Table49[[#This Row],[ITEM CODE]],Table2[[Item Code]:[Sub Category]],7,0),"")</f>
        <v/>
      </c>
      <c r="Y1887" s="68" t="str">
        <f>Table49[[#This Row],[PO Number]]&amp;COUNTIFS($E$5:E1887,E1887)</f>
        <v>0</v>
      </c>
    </row>
    <row r="1888" spans="1:25" ht="14.7" customHeight="1" x14ac:dyDescent="0.3">
      <c r="A1888" s="1" t="str">
        <f>IF(Table49[[#This Row],[ITEM NAME]]="","",ROW()-4)</f>
        <v/>
      </c>
      <c r="B1888" s="68"/>
      <c r="C1888" s="4" t="str">
        <f>IFERROR(VLOOKUP(B1888,Table14[],3,0),"")</f>
        <v/>
      </c>
      <c r="D1888" s="4" t="str">
        <f>IFERROR(VLOOKUP(B1888,Table14[],2,0),"")</f>
        <v/>
      </c>
      <c r="E1888" s="4"/>
      <c r="H1888" s="41" t="str">
        <f>IFERROR(VLOOKUP(Table49[[#This Row],[ITEM CODE]],Table2[[Item Code]:[Master Name]],2,0),"")</f>
        <v/>
      </c>
      <c r="I1888" s="41"/>
      <c r="J1888" s="65" t="str">
        <f>IFERROR(VLOOKUP(Table49[[#This Row],[ITEM CODE]],Table2[[Item Code]:[Master Name]],3,0),"")</f>
        <v/>
      </c>
      <c r="K1888" s="1" t="str">
        <f>IFERROR(VLOOKUP(Table49[[#This Row],[ITEM CODE]],Table2[[Item Code]:[Master Name]],9,0),"")</f>
        <v/>
      </c>
      <c r="L1888" s="1" t="str">
        <f>IFERROR(VLOOKUP(Table49[[#This Row],[ITEM CODE]],Table2[[Item Code]:[Master Name]],8,0),"")</f>
        <v/>
      </c>
      <c r="M1888" s="41"/>
      <c r="N1888" s="66">
        <f>IFERROR(VLOOKUP(Table49[[#This Row],[ITEM CODE]],Table2[[#All],[Item Code]:[Unit Cost]],10,0),0)</f>
        <v>0</v>
      </c>
      <c r="O1888" s="134">
        <f>IFERROR(VLOOKUP(Table49[[#This Row],[ITEM CODE]],Table2[[#All],[Item Code]:[Unit Cost]],10,0),0)</f>
        <v>0</v>
      </c>
      <c r="P1888" s="56"/>
      <c r="Q1888" s="58"/>
      <c r="R1888" s="58">
        <f>Table49[[#This Row],[QUANTITY]]*Table49[[#This Row],[INV Prices]]</f>
        <v>0</v>
      </c>
      <c r="S1888" s="67"/>
      <c r="V1888" s="41"/>
      <c r="W1888" s="4" t="str">
        <f>IFERROR(VLOOKUP(Table49[[#This Row],[ITEM CODE]],Table2[[Item Code]:[Category ]],6,0),"")</f>
        <v/>
      </c>
      <c r="X1888" s="1" t="str">
        <f>IFERROR(VLOOKUP(Table49[[#This Row],[ITEM CODE]],Table2[[Item Code]:[Sub Category]],7,0),"")</f>
        <v/>
      </c>
      <c r="Y1888" s="68" t="str">
        <f>Table49[[#This Row],[PO Number]]&amp;COUNTIFS($E$5:E1888,E1888)</f>
        <v>0</v>
      </c>
    </row>
    <row r="1889" spans="1:25" ht="14.7" customHeight="1" x14ac:dyDescent="0.3">
      <c r="A1889" s="1" t="str">
        <f>IF(Table49[[#This Row],[ITEM NAME]]="","",ROW()-4)</f>
        <v/>
      </c>
      <c r="B1889" s="68"/>
      <c r="C1889" s="4" t="str">
        <f>IFERROR(VLOOKUP(B1889,Table14[],3,0),"")</f>
        <v/>
      </c>
      <c r="D1889" s="4" t="str">
        <f>IFERROR(VLOOKUP(B1889,Table14[],2,0),"")</f>
        <v/>
      </c>
      <c r="E1889" s="4"/>
      <c r="H1889" s="41" t="str">
        <f>IFERROR(VLOOKUP(Table49[[#This Row],[ITEM CODE]],Table2[[Item Code]:[Master Name]],2,0),"")</f>
        <v/>
      </c>
      <c r="I1889" s="41"/>
      <c r="J1889" s="65" t="str">
        <f>IFERROR(VLOOKUP(Table49[[#This Row],[ITEM CODE]],Table2[[Item Code]:[Master Name]],3,0),"")</f>
        <v/>
      </c>
      <c r="K1889" s="1" t="str">
        <f>IFERROR(VLOOKUP(Table49[[#This Row],[ITEM CODE]],Table2[[Item Code]:[Master Name]],9,0),"")</f>
        <v/>
      </c>
      <c r="L1889" s="1" t="str">
        <f>IFERROR(VLOOKUP(Table49[[#This Row],[ITEM CODE]],Table2[[Item Code]:[Master Name]],8,0),"")</f>
        <v/>
      </c>
      <c r="M1889" s="41"/>
      <c r="N1889" s="66">
        <f>IFERROR(VLOOKUP(Table49[[#This Row],[ITEM CODE]],Table2[[#All],[Item Code]:[Unit Cost]],10,0),0)</f>
        <v>0</v>
      </c>
      <c r="O1889" s="134">
        <f>IFERROR(VLOOKUP(Table49[[#This Row],[ITEM CODE]],Table2[[#All],[Item Code]:[Unit Cost]],10,0),0)</f>
        <v>0</v>
      </c>
      <c r="P1889" s="56"/>
      <c r="Q1889" s="58"/>
      <c r="R1889" s="58">
        <f>Table49[[#This Row],[QUANTITY]]*Table49[[#This Row],[INV Prices]]</f>
        <v>0</v>
      </c>
      <c r="S1889" s="67"/>
      <c r="V1889" s="41"/>
      <c r="W1889" s="4" t="str">
        <f>IFERROR(VLOOKUP(Table49[[#This Row],[ITEM CODE]],Table2[[Item Code]:[Category ]],6,0),"")</f>
        <v/>
      </c>
      <c r="X1889" s="1" t="str">
        <f>IFERROR(VLOOKUP(Table49[[#This Row],[ITEM CODE]],Table2[[Item Code]:[Sub Category]],7,0),"")</f>
        <v/>
      </c>
      <c r="Y1889" s="68" t="str">
        <f>Table49[[#This Row],[PO Number]]&amp;COUNTIFS($E$5:E1889,E1889)</f>
        <v>0</v>
      </c>
    </row>
    <row r="1890" spans="1:25" ht="14.7" customHeight="1" x14ac:dyDescent="0.3">
      <c r="A1890" s="1" t="str">
        <f>IF(Table49[[#This Row],[ITEM NAME]]="","",ROW()-4)</f>
        <v/>
      </c>
      <c r="B1890" s="68"/>
      <c r="C1890" s="4" t="str">
        <f>IFERROR(VLOOKUP(B1890,Table14[],3,0),"")</f>
        <v/>
      </c>
      <c r="D1890" s="4" t="str">
        <f>IFERROR(VLOOKUP(B1890,Table14[],2,0),"")</f>
        <v/>
      </c>
      <c r="E1890" s="4"/>
      <c r="H1890" s="41" t="str">
        <f>IFERROR(VLOOKUP(Table49[[#This Row],[ITEM CODE]],Table2[[Item Code]:[Master Name]],2,0),"")</f>
        <v/>
      </c>
      <c r="I1890" s="41"/>
      <c r="J1890" s="65" t="str">
        <f>IFERROR(VLOOKUP(Table49[[#This Row],[ITEM CODE]],Table2[[Item Code]:[Master Name]],3,0),"")</f>
        <v/>
      </c>
      <c r="K1890" s="1" t="str">
        <f>IFERROR(VLOOKUP(Table49[[#This Row],[ITEM CODE]],Table2[[Item Code]:[Master Name]],9,0),"")</f>
        <v/>
      </c>
      <c r="L1890" s="1" t="str">
        <f>IFERROR(VLOOKUP(Table49[[#This Row],[ITEM CODE]],Table2[[Item Code]:[Master Name]],8,0),"")</f>
        <v/>
      </c>
      <c r="M1890" s="41"/>
      <c r="N1890" s="66">
        <f>IFERROR(VLOOKUP(Table49[[#This Row],[ITEM CODE]],Table2[[#All],[Item Code]:[Unit Cost]],10,0),0)</f>
        <v>0</v>
      </c>
      <c r="O1890" s="134">
        <f>IFERROR(VLOOKUP(Table49[[#This Row],[ITEM CODE]],Table2[[#All],[Item Code]:[Unit Cost]],10,0),0)</f>
        <v>0</v>
      </c>
      <c r="P1890" s="56"/>
      <c r="Q1890" s="58"/>
      <c r="R1890" s="58">
        <f>Table49[[#This Row],[QUANTITY]]*Table49[[#This Row],[INV Prices]]</f>
        <v>0</v>
      </c>
      <c r="S1890" s="67"/>
      <c r="V1890" s="41"/>
      <c r="W1890" s="4" t="str">
        <f>IFERROR(VLOOKUP(Table49[[#This Row],[ITEM CODE]],Table2[[Item Code]:[Category ]],6,0),"")</f>
        <v/>
      </c>
      <c r="X1890" s="1" t="str">
        <f>IFERROR(VLOOKUP(Table49[[#This Row],[ITEM CODE]],Table2[[Item Code]:[Sub Category]],7,0),"")</f>
        <v/>
      </c>
      <c r="Y1890" s="68" t="str">
        <f>Table49[[#This Row],[PO Number]]&amp;COUNTIFS($E$5:E1890,E1890)</f>
        <v>0</v>
      </c>
    </row>
    <row r="1891" spans="1:25" ht="14.7" customHeight="1" x14ac:dyDescent="0.3">
      <c r="A1891" s="1" t="str">
        <f>IF(Table49[[#This Row],[ITEM NAME]]="","",ROW()-4)</f>
        <v/>
      </c>
      <c r="B1891" s="68"/>
      <c r="C1891" s="4" t="str">
        <f>IFERROR(VLOOKUP(B1891,Table14[],3,0),"")</f>
        <v/>
      </c>
      <c r="D1891" s="4" t="str">
        <f>IFERROR(VLOOKUP(B1891,Table14[],2,0),"")</f>
        <v/>
      </c>
      <c r="E1891" s="4"/>
      <c r="H1891" s="41" t="str">
        <f>IFERROR(VLOOKUP(Table49[[#This Row],[ITEM CODE]],Table2[[Item Code]:[Master Name]],2,0),"")</f>
        <v/>
      </c>
      <c r="I1891" s="41"/>
      <c r="J1891" s="65" t="str">
        <f>IFERROR(VLOOKUP(Table49[[#This Row],[ITEM CODE]],Table2[[Item Code]:[Master Name]],3,0),"")</f>
        <v/>
      </c>
      <c r="K1891" s="1" t="str">
        <f>IFERROR(VLOOKUP(Table49[[#This Row],[ITEM CODE]],Table2[[Item Code]:[Master Name]],9,0),"")</f>
        <v/>
      </c>
      <c r="L1891" s="1" t="str">
        <f>IFERROR(VLOOKUP(Table49[[#This Row],[ITEM CODE]],Table2[[Item Code]:[Master Name]],8,0),"")</f>
        <v/>
      </c>
      <c r="M1891" s="41"/>
      <c r="N1891" s="66">
        <f>IFERROR(VLOOKUP(Table49[[#This Row],[ITEM CODE]],Table2[[#All],[Item Code]:[Unit Cost]],10,0),0)</f>
        <v>0</v>
      </c>
      <c r="O1891" s="134">
        <f>IFERROR(VLOOKUP(Table49[[#This Row],[ITEM CODE]],Table2[[#All],[Item Code]:[Unit Cost]],10,0),0)</f>
        <v>0</v>
      </c>
      <c r="P1891" s="56"/>
      <c r="Q1891" s="58"/>
      <c r="R1891" s="58">
        <f>Table49[[#This Row],[QUANTITY]]*Table49[[#This Row],[INV Prices]]</f>
        <v>0</v>
      </c>
      <c r="S1891" s="67"/>
      <c r="V1891" s="41"/>
      <c r="W1891" s="4" t="str">
        <f>IFERROR(VLOOKUP(Table49[[#This Row],[ITEM CODE]],Table2[[Item Code]:[Category ]],6,0),"")</f>
        <v/>
      </c>
      <c r="X1891" s="1" t="str">
        <f>IFERROR(VLOOKUP(Table49[[#This Row],[ITEM CODE]],Table2[[Item Code]:[Sub Category]],7,0),"")</f>
        <v/>
      </c>
      <c r="Y1891" s="68" t="str">
        <f>Table49[[#This Row],[PO Number]]&amp;COUNTIFS($E$5:E1891,E1891)</f>
        <v>0</v>
      </c>
    </row>
    <row r="1892" spans="1:25" ht="14.7" customHeight="1" x14ac:dyDescent="0.3">
      <c r="A1892" s="1" t="str">
        <f>IF(Table49[[#This Row],[ITEM NAME]]="","",ROW()-4)</f>
        <v/>
      </c>
      <c r="B1892" s="68"/>
      <c r="C1892" s="4" t="str">
        <f>IFERROR(VLOOKUP(B1892,Table14[],3,0),"")</f>
        <v/>
      </c>
      <c r="D1892" s="4" t="str">
        <f>IFERROR(VLOOKUP(B1892,Table14[],2,0),"")</f>
        <v/>
      </c>
      <c r="E1892" s="4"/>
      <c r="H1892" s="41" t="str">
        <f>IFERROR(VLOOKUP(Table49[[#This Row],[ITEM CODE]],Table2[[Item Code]:[Master Name]],2,0),"")</f>
        <v/>
      </c>
      <c r="I1892" s="41"/>
      <c r="J1892" s="65" t="str">
        <f>IFERROR(VLOOKUP(Table49[[#This Row],[ITEM CODE]],Table2[[Item Code]:[Master Name]],3,0),"")</f>
        <v/>
      </c>
      <c r="K1892" s="1" t="str">
        <f>IFERROR(VLOOKUP(Table49[[#This Row],[ITEM CODE]],Table2[[Item Code]:[Master Name]],9,0),"")</f>
        <v/>
      </c>
      <c r="L1892" s="1" t="str">
        <f>IFERROR(VLOOKUP(Table49[[#This Row],[ITEM CODE]],Table2[[Item Code]:[Master Name]],8,0),"")</f>
        <v/>
      </c>
      <c r="M1892" s="41"/>
      <c r="N1892" s="66">
        <f>IFERROR(VLOOKUP(Table49[[#This Row],[ITEM CODE]],Table2[[#All],[Item Code]:[Unit Cost]],10,0),0)</f>
        <v>0</v>
      </c>
      <c r="O1892" s="134">
        <f>IFERROR(VLOOKUP(Table49[[#This Row],[ITEM CODE]],Table2[[#All],[Item Code]:[Unit Cost]],10,0),0)</f>
        <v>0</v>
      </c>
      <c r="P1892" s="56"/>
      <c r="Q1892" s="58"/>
      <c r="R1892" s="58">
        <f>Table49[[#This Row],[QUANTITY]]*Table49[[#This Row],[INV Prices]]</f>
        <v>0</v>
      </c>
      <c r="S1892" s="67"/>
      <c r="V1892" s="41"/>
      <c r="W1892" s="4" t="str">
        <f>IFERROR(VLOOKUP(Table49[[#This Row],[ITEM CODE]],Table2[[Item Code]:[Category ]],6,0),"")</f>
        <v/>
      </c>
      <c r="X1892" s="1" t="str">
        <f>IFERROR(VLOOKUP(Table49[[#This Row],[ITEM CODE]],Table2[[Item Code]:[Sub Category]],7,0),"")</f>
        <v/>
      </c>
      <c r="Y1892" s="68" t="str">
        <f>Table49[[#This Row],[PO Number]]&amp;COUNTIFS($E$5:E1892,E1892)</f>
        <v>0</v>
      </c>
    </row>
    <row r="1893" spans="1:25" ht="14.7" customHeight="1" x14ac:dyDescent="0.3">
      <c r="A1893" s="1" t="str">
        <f>IF(Table49[[#This Row],[ITEM NAME]]="","",ROW()-4)</f>
        <v/>
      </c>
      <c r="B1893" s="68"/>
      <c r="C1893" s="4" t="str">
        <f>IFERROR(VLOOKUP(B1893,Table14[],3,0),"")</f>
        <v/>
      </c>
      <c r="D1893" s="4" t="str">
        <f>IFERROR(VLOOKUP(B1893,Table14[],2,0),"")</f>
        <v/>
      </c>
      <c r="E1893" s="4"/>
      <c r="H1893" s="41" t="str">
        <f>IFERROR(VLOOKUP(Table49[[#This Row],[ITEM CODE]],Table2[[Item Code]:[Master Name]],2,0),"")</f>
        <v/>
      </c>
      <c r="I1893" s="41"/>
      <c r="J1893" s="65" t="str">
        <f>IFERROR(VLOOKUP(Table49[[#This Row],[ITEM CODE]],Table2[[Item Code]:[Master Name]],3,0),"")</f>
        <v/>
      </c>
      <c r="K1893" s="1" t="str">
        <f>IFERROR(VLOOKUP(Table49[[#This Row],[ITEM CODE]],Table2[[Item Code]:[Master Name]],9,0),"")</f>
        <v/>
      </c>
      <c r="L1893" s="1" t="str">
        <f>IFERROR(VLOOKUP(Table49[[#This Row],[ITEM CODE]],Table2[[Item Code]:[Master Name]],8,0),"")</f>
        <v/>
      </c>
      <c r="M1893" s="41"/>
      <c r="N1893" s="66">
        <f>IFERROR(VLOOKUP(Table49[[#This Row],[ITEM CODE]],Table2[[#All],[Item Code]:[Unit Cost]],10,0),0)</f>
        <v>0</v>
      </c>
      <c r="O1893" s="134">
        <f>IFERROR(VLOOKUP(Table49[[#This Row],[ITEM CODE]],Table2[[#All],[Item Code]:[Unit Cost]],10,0),0)</f>
        <v>0</v>
      </c>
      <c r="P1893" s="56"/>
      <c r="Q1893" s="58"/>
      <c r="R1893" s="58">
        <f>Table49[[#This Row],[QUANTITY]]*Table49[[#This Row],[INV Prices]]</f>
        <v>0</v>
      </c>
      <c r="S1893" s="67"/>
      <c r="V1893" s="41"/>
      <c r="W1893" s="4" t="str">
        <f>IFERROR(VLOOKUP(Table49[[#This Row],[ITEM CODE]],Table2[[Item Code]:[Category ]],6,0),"")</f>
        <v/>
      </c>
      <c r="X1893" s="1" t="str">
        <f>IFERROR(VLOOKUP(Table49[[#This Row],[ITEM CODE]],Table2[[Item Code]:[Sub Category]],7,0),"")</f>
        <v/>
      </c>
      <c r="Y1893" s="68" t="str">
        <f>Table49[[#This Row],[PO Number]]&amp;COUNTIFS($E$5:E1893,E1893)</f>
        <v>0</v>
      </c>
    </row>
    <row r="1894" spans="1:25" ht="14.7" customHeight="1" x14ac:dyDescent="0.3">
      <c r="A1894" s="1" t="str">
        <f>IF(Table49[[#This Row],[ITEM NAME]]="","",ROW()-4)</f>
        <v/>
      </c>
      <c r="B1894" s="68"/>
      <c r="C1894" s="4" t="str">
        <f>IFERROR(VLOOKUP(B1894,Table14[],3,0),"")</f>
        <v/>
      </c>
      <c r="D1894" s="4" t="str">
        <f>IFERROR(VLOOKUP(B1894,Table14[],2,0),"")</f>
        <v/>
      </c>
      <c r="E1894" s="4"/>
      <c r="H1894" s="41" t="str">
        <f>IFERROR(VLOOKUP(Table49[[#This Row],[ITEM CODE]],Table2[[Item Code]:[Master Name]],2,0),"")</f>
        <v/>
      </c>
      <c r="I1894" s="41"/>
      <c r="J1894" s="65" t="str">
        <f>IFERROR(VLOOKUP(Table49[[#This Row],[ITEM CODE]],Table2[[Item Code]:[Master Name]],3,0),"")</f>
        <v/>
      </c>
      <c r="K1894" s="1" t="str">
        <f>IFERROR(VLOOKUP(Table49[[#This Row],[ITEM CODE]],Table2[[Item Code]:[Master Name]],9,0),"")</f>
        <v/>
      </c>
      <c r="L1894" s="1" t="str">
        <f>IFERROR(VLOOKUP(Table49[[#This Row],[ITEM CODE]],Table2[[Item Code]:[Master Name]],8,0),"")</f>
        <v/>
      </c>
      <c r="M1894" s="41"/>
      <c r="N1894" s="66">
        <f>IFERROR(VLOOKUP(Table49[[#This Row],[ITEM CODE]],Table2[[#All],[Item Code]:[Unit Cost]],10,0),0)</f>
        <v>0</v>
      </c>
      <c r="O1894" s="134">
        <f>IFERROR(VLOOKUP(Table49[[#This Row],[ITEM CODE]],Table2[[#All],[Item Code]:[Unit Cost]],10,0),0)</f>
        <v>0</v>
      </c>
      <c r="P1894" s="56"/>
      <c r="Q1894" s="58"/>
      <c r="R1894" s="58">
        <f>Table49[[#This Row],[QUANTITY]]*Table49[[#This Row],[INV Prices]]</f>
        <v>0</v>
      </c>
      <c r="S1894" s="67"/>
      <c r="V1894" s="41"/>
      <c r="W1894" s="4" t="str">
        <f>IFERROR(VLOOKUP(Table49[[#This Row],[ITEM CODE]],Table2[[Item Code]:[Category ]],6,0),"")</f>
        <v/>
      </c>
      <c r="X1894" s="1" t="str">
        <f>IFERROR(VLOOKUP(Table49[[#This Row],[ITEM CODE]],Table2[[Item Code]:[Sub Category]],7,0),"")</f>
        <v/>
      </c>
      <c r="Y1894" s="68" t="str">
        <f>Table49[[#This Row],[PO Number]]&amp;COUNTIFS($E$5:E1894,E1894)</f>
        <v>0</v>
      </c>
    </row>
    <row r="1895" spans="1:25" ht="14.7" customHeight="1" x14ac:dyDescent="0.3">
      <c r="A1895" s="1" t="str">
        <f>IF(Table49[[#This Row],[ITEM NAME]]="","",ROW()-4)</f>
        <v/>
      </c>
      <c r="B1895" s="68"/>
      <c r="C1895" s="4" t="str">
        <f>IFERROR(VLOOKUP(B1895,Table14[],3,0),"")</f>
        <v/>
      </c>
      <c r="D1895" s="4" t="str">
        <f>IFERROR(VLOOKUP(B1895,Table14[],2,0),"")</f>
        <v/>
      </c>
      <c r="E1895" s="4"/>
      <c r="H1895" s="41" t="str">
        <f>IFERROR(VLOOKUP(Table49[[#This Row],[ITEM CODE]],Table2[[Item Code]:[Master Name]],2,0),"")</f>
        <v/>
      </c>
      <c r="I1895" s="41"/>
      <c r="J1895" s="65" t="str">
        <f>IFERROR(VLOOKUP(Table49[[#This Row],[ITEM CODE]],Table2[[Item Code]:[Master Name]],3,0),"")</f>
        <v/>
      </c>
      <c r="K1895" s="1" t="str">
        <f>IFERROR(VLOOKUP(Table49[[#This Row],[ITEM CODE]],Table2[[Item Code]:[Master Name]],9,0),"")</f>
        <v/>
      </c>
      <c r="L1895" s="1" t="str">
        <f>IFERROR(VLOOKUP(Table49[[#This Row],[ITEM CODE]],Table2[[Item Code]:[Master Name]],8,0),"")</f>
        <v/>
      </c>
      <c r="M1895" s="41"/>
      <c r="N1895" s="66">
        <f>IFERROR(VLOOKUP(Table49[[#This Row],[ITEM CODE]],Table2[[#All],[Item Code]:[Unit Cost]],10,0),0)</f>
        <v>0</v>
      </c>
      <c r="O1895" s="134">
        <f>IFERROR(VLOOKUP(Table49[[#This Row],[ITEM CODE]],Table2[[#All],[Item Code]:[Unit Cost]],10,0),0)</f>
        <v>0</v>
      </c>
      <c r="P1895" s="56"/>
      <c r="Q1895" s="58"/>
      <c r="R1895" s="58">
        <f>Table49[[#This Row],[QUANTITY]]*Table49[[#This Row],[INV Prices]]</f>
        <v>0</v>
      </c>
      <c r="S1895" s="67"/>
      <c r="V1895" s="41"/>
      <c r="W1895" s="4" t="str">
        <f>IFERROR(VLOOKUP(Table49[[#This Row],[ITEM CODE]],Table2[[Item Code]:[Category ]],6,0),"")</f>
        <v/>
      </c>
      <c r="X1895" s="1" t="str">
        <f>IFERROR(VLOOKUP(Table49[[#This Row],[ITEM CODE]],Table2[[Item Code]:[Sub Category]],7,0),"")</f>
        <v/>
      </c>
      <c r="Y1895" s="68" t="str">
        <f>Table49[[#This Row],[PO Number]]&amp;COUNTIFS($E$5:E1895,E1895)</f>
        <v>0</v>
      </c>
    </row>
    <row r="1896" spans="1:25" ht="14.7" customHeight="1" x14ac:dyDescent="0.3">
      <c r="A1896" s="1" t="str">
        <f>IF(Table49[[#This Row],[ITEM NAME]]="","",ROW()-4)</f>
        <v/>
      </c>
      <c r="B1896" s="68"/>
      <c r="C1896" s="4" t="str">
        <f>IFERROR(VLOOKUP(B1896,Table14[],3,0),"")</f>
        <v/>
      </c>
      <c r="D1896" s="4" t="str">
        <f>IFERROR(VLOOKUP(B1896,Table14[],2,0),"")</f>
        <v/>
      </c>
      <c r="E1896" s="4"/>
      <c r="H1896" s="41" t="str">
        <f>IFERROR(VLOOKUP(Table49[[#This Row],[ITEM CODE]],Table2[[Item Code]:[Master Name]],2,0),"")</f>
        <v/>
      </c>
      <c r="I1896" s="41"/>
      <c r="J1896" s="65" t="str">
        <f>IFERROR(VLOOKUP(Table49[[#This Row],[ITEM CODE]],Table2[[Item Code]:[Master Name]],3,0),"")</f>
        <v/>
      </c>
      <c r="K1896" s="1" t="str">
        <f>IFERROR(VLOOKUP(Table49[[#This Row],[ITEM CODE]],Table2[[Item Code]:[Master Name]],9,0),"")</f>
        <v/>
      </c>
      <c r="L1896" s="1" t="str">
        <f>IFERROR(VLOOKUP(Table49[[#This Row],[ITEM CODE]],Table2[[Item Code]:[Master Name]],8,0),"")</f>
        <v/>
      </c>
      <c r="M1896" s="41"/>
      <c r="N1896" s="66">
        <f>IFERROR(VLOOKUP(Table49[[#This Row],[ITEM CODE]],Table2[[#All],[Item Code]:[Unit Cost]],10,0),0)</f>
        <v>0</v>
      </c>
      <c r="O1896" s="134">
        <f>IFERROR(VLOOKUP(Table49[[#This Row],[ITEM CODE]],Table2[[#All],[Item Code]:[Unit Cost]],10,0),0)</f>
        <v>0</v>
      </c>
      <c r="P1896" s="56"/>
      <c r="Q1896" s="58"/>
      <c r="R1896" s="58">
        <f>Table49[[#This Row],[QUANTITY]]*Table49[[#This Row],[INV Prices]]</f>
        <v>0</v>
      </c>
      <c r="S1896" s="67"/>
      <c r="V1896" s="41"/>
      <c r="W1896" s="4" t="str">
        <f>IFERROR(VLOOKUP(Table49[[#This Row],[ITEM CODE]],Table2[[Item Code]:[Category ]],6,0),"")</f>
        <v/>
      </c>
      <c r="X1896" s="1" t="str">
        <f>IFERROR(VLOOKUP(Table49[[#This Row],[ITEM CODE]],Table2[[Item Code]:[Sub Category]],7,0),"")</f>
        <v/>
      </c>
      <c r="Y1896" s="68" t="str">
        <f>Table49[[#This Row],[PO Number]]&amp;COUNTIFS($E$5:E1896,E1896)</f>
        <v>0</v>
      </c>
    </row>
    <row r="1897" spans="1:25" ht="14.7" customHeight="1" x14ac:dyDescent="0.3">
      <c r="A1897" s="1" t="str">
        <f>IF(Table49[[#This Row],[ITEM NAME]]="","",ROW()-4)</f>
        <v/>
      </c>
      <c r="B1897" s="68"/>
      <c r="C1897" s="4" t="str">
        <f>IFERROR(VLOOKUP(B1897,Table14[],3,0),"")</f>
        <v/>
      </c>
      <c r="D1897" s="4" t="str">
        <f>IFERROR(VLOOKUP(B1897,Table14[],2,0),"")</f>
        <v/>
      </c>
      <c r="E1897" s="4"/>
      <c r="H1897" s="41" t="str">
        <f>IFERROR(VLOOKUP(Table49[[#This Row],[ITEM CODE]],Table2[[Item Code]:[Master Name]],2,0),"")</f>
        <v/>
      </c>
      <c r="I1897" s="41"/>
      <c r="J1897" s="65" t="str">
        <f>IFERROR(VLOOKUP(Table49[[#This Row],[ITEM CODE]],Table2[[Item Code]:[Master Name]],3,0),"")</f>
        <v/>
      </c>
      <c r="K1897" s="1" t="str">
        <f>IFERROR(VLOOKUP(Table49[[#This Row],[ITEM CODE]],Table2[[Item Code]:[Master Name]],9,0),"")</f>
        <v/>
      </c>
      <c r="L1897" s="1" t="str">
        <f>IFERROR(VLOOKUP(Table49[[#This Row],[ITEM CODE]],Table2[[Item Code]:[Master Name]],8,0),"")</f>
        <v/>
      </c>
      <c r="M1897" s="41"/>
      <c r="N1897" s="66">
        <f>IFERROR(VLOOKUP(Table49[[#This Row],[ITEM CODE]],Table2[[#All],[Item Code]:[Unit Cost]],10,0),0)</f>
        <v>0</v>
      </c>
      <c r="O1897" s="134">
        <f>IFERROR(VLOOKUP(Table49[[#This Row],[ITEM CODE]],Table2[[#All],[Item Code]:[Unit Cost]],10,0),0)</f>
        <v>0</v>
      </c>
      <c r="P1897" s="56"/>
      <c r="Q1897" s="58"/>
      <c r="R1897" s="58">
        <f>Table49[[#This Row],[QUANTITY]]*Table49[[#This Row],[INV Prices]]</f>
        <v>0</v>
      </c>
      <c r="S1897" s="67"/>
      <c r="V1897" s="41"/>
      <c r="W1897" s="4" t="str">
        <f>IFERROR(VLOOKUP(Table49[[#This Row],[ITEM CODE]],Table2[[Item Code]:[Category ]],6,0),"")</f>
        <v/>
      </c>
      <c r="X1897" s="1" t="str">
        <f>IFERROR(VLOOKUP(Table49[[#This Row],[ITEM CODE]],Table2[[Item Code]:[Sub Category]],7,0),"")</f>
        <v/>
      </c>
      <c r="Y1897" s="68" t="str">
        <f>Table49[[#This Row],[PO Number]]&amp;COUNTIFS($E$5:E1897,E1897)</f>
        <v>0</v>
      </c>
    </row>
    <row r="1898" spans="1:25" ht="14.7" customHeight="1" x14ac:dyDescent="0.3">
      <c r="A1898" s="1" t="str">
        <f>IF(Table49[[#This Row],[ITEM NAME]]="","",ROW()-4)</f>
        <v/>
      </c>
      <c r="B1898" s="68"/>
      <c r="C1898" s="4" t="str">
        <f>IFERROR(VLOOKUP(B1898,Table14[],3,0),"")</f>
        <v/>
      </c>
      <c r="D1898" s="4" t="str">
        <f>IFERROR(VLOOKUP(B1898,Table14[],2,0),"")</f>
        <v/>
      </c>
      <c r="E1898" s="4"/>
      <c r="H1898" s="41" t="str">
        <f>IFERROR(VLOOKUP(Table49[[#This Row],[ITEM CODE]],Table2[[Item Code]:[Master Name]],2,0),"")</f>
        <v/>
      </c>
      <c r="I1898" s="41"/>
      <c r="J1898" s="65" t="str">
        <f>IFERROR(VLOOKUP(Table49[[#This Row],[ITEM CODE]],Table2[[Item Code]:[Master Name]],3,0),"")</f>
        <v/>
      </c>
      <c r="K1898" s="1" t="str">
        <f>IFERROR(VLOOKUP(Table49[[#This Row],[ITEM CODE]],Table2[[Item Code]:[Master Name]],9,0),"")</f>
        <v/>
      </c>
      <c r="L1898" s="1" t="str">
        <f>IFERROR(VLOOKUP(Table49[[#This Row],[ITEM CODE]],Table2[[Item Code]:[Master Name]],8,0),"")</f>
        <v/>
      </c>
      <c r="M1898" s="41"/>
      <c r="N1898" s="66">
        <f>IFERROR(VLOOKUP(Table49[[#This Row],[ITEM CODE]],Table2[[#All],[Item Code]:[Unit Cost]],10,0),0)</f>
        <v>0</v>
      </c>
      <c r="O1898" s="134">
        <f>IFERROR(VLOOKUP(Table49[[#This Row],[ITEM CODE]],Table2[[#All],[Item Code]:[Unit Cost]],10,0),0)</f>
        <v>0</v>
      </c>
      <c r="P1898" s="56"/>
      <c r="Q1898" s="58"/>
      <c r="R1898" s="58">
        <f>Table49[[#This Row],[QUANTITY]]*Table49[[#This Row],[INV Prices]]</f>
        <v>0</v>
      </c>
      <c r="S1898" s="67"/>
      <c r="V1898" s="41"/>
      <c r="W1898" s="4" t="str">
        <f>IFERROR(VLOOKUP(Table49[[#This Row],[ITEM CODE]],Table2[[Item Code]:[Category ]],6,0),"")</f>
        <v/>
      </c>
      <c r="X1898" s="1" t="str">
        <f>IFERROR(VLOOKUP(Table49[[#This Row],[ITEM CODE]],Table2[[Item Code]:[Sub Category]],7,0),"")</f>
        <v/>
      </c>
      <c r="Y1898" s="68" t="str">
        <f>Table49[[#This Row],[PO Number]]&amp;COUNTIFS($E$5:E1898,E1898)</f>
        <v>0</v>
      </c>
    </row>
    <row r="1899" spans="1:25" ht="14.7" customHeight="1" x14ac:dyDescent="0.3">
      <c r="A1899" s="1" t="str">
        <f>IF(Table49[[#This Row],[ITEM NAME]]="","",ROW()-4)</f>
        <v/>
      </c>
      <c r="B1899" s="68"/>
      <c r="C1899" s="4" t="str">
        <f>IFERROR(VLOOKUP(B1899,Table14[],3,0),"")</f>
        <v/>
      </c>
      <c r="D1899" s="4" t="str">
        <f>IFERROR(VLOOKUP(B1899,Table14[],2,0),"")</f>
        <v/>
      </c>
      <c r="E1899" s="4"/>
      <c r="H1899" s="41" t="str">
        <f>IFERROR(VLOOKUP(Table49[[#This Row],[ITEM CODE]],Table2[[Item Code]:[Master Name]],2,0),"")</f>
        <v/>
      </c>
      <c r="I1899" s="41"/>
      <c r="J1899" s="65" t="str">
        <f>IFERROR(VLOOKUP(Table49[[#This Row],[ITEM CODE]],Table2[[Item Code]:[Master Name]],3,0),"")</f>
        <v/>
      </c>
      <c r="K1899" s="1" t="str">
        <f>IFERROR(VLOOKUP(Table49[[#This Row],[ITEM CODE]],Table2[[Item Code]:[Master Name]],9,0),"")</f>
        <v/>
      </c>
      <c r="L1899" s="1" t="str">
        <f>IFERROR(VLOOKUP(Table49[[#This Row],[ITEM CODE]],Table2[[Item Code]:[Master Name]],8,0),"")</f>
        <v/>
      </c>
      <c r="M1899" s="41"/>
      <c r="N1899" s="66">
        <f>IFERROR(VLOOKUP(Table49[[#This Row],[ITEM CODE]],Table2[[#All],[Item Code]:[Unit Cost]],10,0),0)</f>
        <v>0</v>
      </c>
      <c r="O1899" s="134">
        <f>IFERROR(VLOOKUP(Table49[[#This Row],[ITEM CODE]],Table2[[#All],[Item Code]:[Unit Cost]],10,0),0)</f>
        <v>0</v>
      </c>
      <c r="P1899" s="56"/>
      <c r="Q1899" s="58"/>
      <c r="R1899" s="58">
        <f>Table49[[#This Row],[QUANTITY]]*Table49[[#This Row],[INV Prices]]</f>
        <v>0</v>
      </c>
      <c r="S1899" s="67"/>
      <c r="V1899" s="41"/>
      <c r="W1899" s="4" t="str">
        <f>IFERROR(VLOOKUP(Table49[[#This Row],[ITEM CODE]],Table2[[Item Code]:[Category ]],6,0),"")</f>
        <v/>
      </c>
      <c r="X1899" s="1" t="str">
        <f>IFERROR(VLOOKUP(Table49[[#This Row],[ITEM CODE]],Table2[[Item Code]:[Sub Category]],7,0),"")</f>
        <v/>
      </c>
      <c r="Y1899" s="68" t="str">
        <f>Table49[[#This Row],[PO Number]]&amp;COUNTIFS($E$5:E1899,E1899)</f>
        <v>0</v>
      </c>
    </row>
    <row r="1900" spans="1:25" ht="14.7" customHeight="1" x14ac:dyDescent="0.3">
      <c r="A1900" s="1" t="str">
        <f>IF(Table49[[#This Row],[ITEM NAME]]="","",ROW()-4)</f>
        <v/>
      </c>
      <c r="B1900" s="68"/>
      <c r="C1900" s="4" t="str">
        <f>IFERROR(VLOOKUP(B1900,Table14[],3,0),"")</f>
        <v/>
      </c>
      <c r="D1900" s="4" t="str">
        <f>IFERROR(VLOOKUP(B1900,Table14[],2,0),"")</f>
        <v/>
      </c>
      <c r="E1900" s="4"/>
      <c r="H1900" s="41" t="str">
        <f>IFERROR(VLOOKUP(Table49[[#This Row],[ITEM CODE]],Table2[[Item Code]:[Master Name]],2,0),"")</f>
        <v/>
      </c>
      <c r="I1900" s="41"/>
      <c r="J1900" s="65" t="str">
        <f>IFERROR(VLOOKUP(Table49[[#This Row],[ITEM CODE]],Table2[[Item Code]:[Master Name]],3,0),"")</f>
        <v/>
      </c>
      <c r="K1900" s="1" t="str">
        <f>IFERROR(VLOOKUP(Table49[[#This Row],[ITEM CODE]],Table2[[Item Code]:[Master Name]],9,0),"")</f>
        <v/>
      </c>
      <c r="L1900" s="1" t="str">
        <f>IFERROR(VLOOKUP(Table49[[#This Row],[ITEM CODE]],Table2[[Item Code]:[Master Name]],8,0),"")</f>
        <v/>
      </c>
      <c r="M1900" s="41"/>
      <c r="N1900" s="66">
        <f>IFERROR(VLOOKUP(Table49[[#This Row],[ITEM CODE]],Table2[[#All],[Item Code]:[Unit Cost]],10,0),0)</f>
        <v>0</v>
      </c>
      <c r="O1900" s="134">
        <f>IFERROR(VLOOKUP(Table49[[#This Row],[ITEM CODE]],Table2[[#All],[Item Code]:[Unit Cost]],10,0),0)</f>
        <v>0</v>
      </c>
      <c r="P1900" s="56"/>
      <c r="Q1900" s="58"/>
      <c r="R1900" s="58">
        <f>Table49[[#This Row],[QUANTITY]]*Table49[[#This Row],[INV Prices]]</f>
        <v>0</v>
      </c>
      <c r="S1900" s="67"/>
      <c r="V1900" s="41"/>
      <c r="W1900" s="4" t="str">
        <f>IFERROR(VLOOKUP(Table49[[#This Row],[ITEM CODE]],Table2[[Item Code]:[Category ]],6,0),"")</f>
        <v/>
      </c>
      <c r="X1900" s="1" t="str">
        <f>IFERROR(VLOOKUP(Table49[[#This Row],[ITEM CODE]],Table2[[Item Code]:[Sub Category]],7,0),"")</f>
        <v/>
      </c>
      <c r="Y1900" s="68" t="str">
        <f>Table49[[#This Row],[PO Number]]&amp;COUNTIFS($E$5:E1900,E1900)</f>
        <v>0</v>
      </c>
    </row>
    <row r="1901" spans="1:25" ht="14.7" customHeight="1" x14ac:dyDescent="0.3">
      <c r="A1901" s="1" t="str">
        <f>IF(Table49[[#This Row],[ITEM NAME]]="","",ROW()-4)</f>
        <v/>
      </c>
      <c r="B1901" s="68"/>
      <c r="C1901" s="4" t="str">
        <f>IFERROR(VLOOKUP(B1901,Table14[],3,0),"")</f>
        <v/>
      </c>
      <c r="D1901" s="4" t="str">
        <f>IFERROR(VLOOKUP(B1901,Table14[],2,0),"")</f>
        <v/>
      </c>
      <c r="E1901" s="4"/>
      <c r="H1901" s="41" t="str">
        <f>IFERROR(VLOOKUP(Table49[[#This Row],[ITEM CODE]],Table2[[Item Code]:[Master Name]],2,0),"")</f>
        <v/>
      </c>
      <c r="I1901" s="41"/>
      <c r="J1901" s="65" t="str">
        <f>IFERROR(VLOOKUP(Table49[[#This Row],[ITEM CODE]],Table2[[Item Code]:[Master Name]],3,0),"")</f>
        <v/>
      </c>
      <c r="K1901" s="1" t="str">
        <f>IFERROR(VLOOKUP(Table49[[#This Row],[ITEM CODE]],Table2[[Item Code]:[Master Name]],9,0),"")</f>
        <v/>
      </c>
      <c r="L1901" s="1" t="str">
        <f>IFERROR(VLOOKUP(Table49[[#This Row],[ITEM CODE]],Table2[[Item Code]:[Master Name]],8,0),"")</f>
        <v/>
      </c>
      <c r="M1901" s="41"/>
      <c r="N1901" s="66">
        <f>IFERROR(VLOOKUP(Table49[[#This Row],[ITEM CODE]],Table2[[#All],[Item Code]:[Unit Cost]],10,0),0)</f>
        <v>0</v>
      </c>
      <c r="O1901" s="134">
        <f>IFERROR(VLOOKUP(Table49[[#This Row],[ITEM CODE]],Table2[[#All],[Item Code]:[Unit Cost]],10,0),0)</f>
        <v>0</v>
      </c>
      <c r="P1901" s="56"/>
      <c r="Q1901" s="58"/>
      <c r="R1901" s="58">
        <f>Table49[[#This Row],[QUANTITY]]*Table49[[#This Row],[INV Prices]]</f>
        <v>0</v>
      </c>
      <c r="S1901" s="67"/>
      <c r="V1901" s="41"/>
      <c r="W1901" s="4" t="str">
        <f>IFERROR(VLOOKUP(Table49[[#This Row],[ITEM CODE]],Table2[[Item Code]:[Category ]],6,0),"")</f>
        <v/>
      </c>
      <c r="X1901" s="1" t="str">
        <f>IFERROR(VLOOKUP(Table49[[#This Row],[ITEM CODE]],Table2[[Item Code]:[Sub Category]],7,0),"")</f>
        <v/>
      </c>
      <c r="Y1901" s="68" t="str">
        <f>Table49[[#This Row],[PO Number]]&amp;COUNTIFS($E$5:E1901,E1901)</f>
        <v>0</v>
      </c>
    </row>
    <row r="1902" spans="1:25" ht="14.7" customHeight="1" x14ac:dyDescent="0.3">
      <c r="A1902" s="1" t="str">
        <f>IF(Table49[[#This Row],[ITEM NAME]]="","",ROW()-4)</f>
        <v/>
      </c>
      <c r="B1902" s="68"/>
      <c r="C1902" s="4" t="str">
        <f>IFERROR(VLOOKUP(B1902,Table14[],3,0),"")</f>
        <v/>
      </c>
      <c r="D1902" s="4" t="str">
        <f>IFERROR(VLOOKUP(B1902,Table14[],2,0),"")</f>
        <v/>
      </c>
      <c r="E1902" s="4"/>
      <c r="H1902" s="41" t="str">
        <f>IFERROR(VLOOKUP(Table49[[#This Row],[ITEM CODE]],Table2[[Item Code]:[Master Name]],2,0),"")</f>
        <v/>
      </c>
      <c r="I1902" s="41"/>
      <c r="J1902" s="65" t="str">
        <f>IFERROR(VLOOKUP(Table49[[#This Row],[ITEM CODE]],Table2[[Item Code]:[Master Name]],3,0),"")</f>
        <v/>
      </c>
      <c r="K1902" s="1" t="str">
        <f>IFERROR(VLOOKUP(Table49[[#This Row],[ITEM CODE]],Table2[[Item Code]:[Master Name]],9,0),"")</f>
        <v/>
      </c>
      <c r="L1902" s="1" t="str">
        <f>IFERROR(VLOOKUP(Table49[[#This Row],[ITEM CODE]],Table2[[Item Code]:[Master Name]],8,0),"")</f>
        <v/>
      </c>
      <c r="M1902" s="41"/>
      <c r="N1902" s="66">
        <f>IFERROR(VLOOKUP(Table49[[#This Row],[ITEM CODE]],Table2[[#All],[Item Code]:[Unit Cost]],10,0),0)</f>
        <v>0</v>
      </c>
      <c r="O1902" s="134">
        <f>IFERROR(VLOOKUP(Table49[[#This Row],[ITEM CODE]],Table2[[#All],[Item Code]:[Unit Cost]],10,0),0)</f>
        <v>0</v>
      </c>
      <c r="P1902" s="56"/>
      <c r="Q1902" s="58"/>
      <c r="R1902" s="58">
        <f>Table49[[#This Row],[QUANTITY]]*Table49[[#This Row],[INV Prices]]</f>
        <v>0</v>
      </c>
      <c r="S1902" s="67"/>
      <c r="V1902" s="41"/>
      <c r="W1902" s="4" t="str">
        <f>IFERROR(VLOOKUP(Table49[[#This Row],[ITEM CODE]],Table2[[Item Code]:[Category ]],6,0),"")</f>
        <v/>
      </c>
      <c r="X1902" s="1" t="str">
        <f>IFERROR(VLOOKUP(Table49[[#This Row],[ITEM CODE]],Table2[[Item Code]:[Sub Category]],7,0),"")</f>
        <v/>
      </c>
      <c r="Y1902" s="68" t="str">
        <f>Table49[[#This Row],[PO Number]]&amp;COUNTIFS($E$5:E1902,E1902)</f>
        <v>0</v>
      </c>
    </row>
    <row r="1903" spans="1:25" ht="14.7" customHeight="1" x14ac:dyDescent="0.3">
      <c r="A1903" s="1" t="str">
        <f>IF(Table49[[#This Row],[ITEM NAME]]="","",ROW()-4)</f>
        <v/>
      </c>
      <c r="B1903" s="68"/>
      <c r="C1903" s="4" t="str">
        <f>IFERROR(VLOOKUP(B1903,Table14[],3,0),"")</f>
        <v/>
      </c>
      <c r="D1903" s="4" t="str">
        <f>IFERROR(VLOOKUP(B1903,Table14[],2,0),"")</f>
        <v/>
      </c>
      <c r="E1903" s="4"/>
      <c r="H1903" s="41" t="str">
        <f>IFERROR(VLOOKUP(Table49[[#This Row],[ITEM CODE]],Table2[[Item Code]:[Master Name]],2,0),"")</f>
        <v/>
      </c>
      <c r="I1903" s="41"/>
      <c r="J1903" s="65" t="str">
        <f>IFERROR(VLOOKUP(Table49[[#This Row],[ITEM CODE]],Table2[[Item Code]:[Master Name]],3,0),"")</f>
        <v/>
      </c>
      <c r="K1903" s="1" t="str">
        <f>IFERROR(VLOOKUP(Table49[[#This Row],[ITEM CODE]],Table2[[Item Code]:[Master Name]],9,0),"")</f>
        <v/>
      </c>
      <c r="L1903" s="1" t="str">
        <f>IFERROR(VLOOKUP(Table49[[#This Row],[ITEM CODE]],Table2[[Item Code]:[Master Name]],8,0),"")</f>
        <v/>
      </c>
      <c r="M1903" s="41"/>
      <c r="N1903" s="66">
        <f>IFERROR(VLOOKUP(Table49[[#This Row],[ITEM CODE]],Table2[[#All],[Item Code]:[Unit Cost]],10,0),0)</f>
        <v>0</v>
      </c>
      <c r="O1903" s="134">
        <f>IFERROR(VLOOKUP(Table49[[#This Row],[ITEM CODE]],Table2[[#All],[Item Code]:[Unit Cost]],10,0),0)</f>
        <v>0</v>
      </c>
      <c r="P1903" s="56"/>
      <c r="Q1903" s="58"/>
      <c r="R1903" s="58">
        <f>Table49[[#This Row],[QUANTITY]]*Table49[[#This Row],[INV Prices]]</f>
        <v>0</v>
      </c>
      <c r="S1903" s="67"/>
      <c r="V1903" s="41"/>
      <c r="W1903" s="4" t="str">
        <f>IFERROR(VLOOKUP(Table49[[#This Row],[ITEM CODE]],Table2[[Item Code]:[Category ]],6,0),"")</f>
        <v/>
      </c>
      <c r="X1903" s="1" t="str">
        <f>IFERROR(VLOOKUP(Table49[[#This Row],[ITEM CODE]],Table2[[Item Code]:[Sub Category]],7,0),"")</f>
        <v/>
      </c>
      <c r="Y1903" s="68" t="str">
        <f>Table49[[#This Row],[PO Number]]&amp;COUNTIFS($E$5:E1903,E1903)</f>
        <v>0</v>
      </c>
    </row>
    <row r="1904" spans="1:25" ht="14.7" customHeight="1" x14ac:dyDescent="0.3">
      <c r="A1904" s="1" t="str">
        <f>IF(Table49[[#This Row],[ITEM NAME]]="","",ROW()-4)</f>
        <v/>
      </c>
      <c r="B1904" s="68"/>
      <c r="C1904" s="4" t="str">
        <f>IFERROR(VLOOKUP(B1904,Table14[],3,0),"")</f>
        <v/>
      </c>
      <c r="D1904" s="4" t="str">
        <f>IFERROR(VLOOKUP(B1904,Table14[],2,0),"")</f>
        <v/>
      </c>
      <c r="E1904" s="4"/>
      <c r="H1904" s="41" t="str">
        <f>IFERROR(VLOOKUP(Table49[[#This Row],[ITEM CODE]],Table2[[Item Code]:[Master Name]],2,0),"")</f>
        <v/>
      </c>
      <c r="I1904" s="41"/>
      <c r="J1904" s="65" t="str">
        <f>IFERROR(VLOOKUP(Table49[[#This Row],[ITEM CODE]],Table2[[Item Code]:[Master Name]],3,0),"")</f>
        <v/>
      </c>
      <c r="K1904" s="1" t="str">
        <f>IFERROR(VLOOKUP(Table49[[#This Row],[ITEM CODE]],Table2[[Item Code]:[Master Name]],9,0),"")</f>
        <v/>
      </c>
      <c r="L1904" s="1" t="str">
        <f>IFERROR(VLOOKUP(Table49[[#This Row],[ITEM CODE]],Table2[[Item Code]:[Master Name]],8,0),"")</f>
        <v/>
      </c>
      <c r="M1904" s="41"/>
      <c r="N1904" s="66">
        <f>IFERROR(VLOOKUP(Table49[[#This Row],[ITEM CODE]],Table2[[#All],[Item Code]:[Unit Cost]],10,0),0)</f>
        <v>0</v>
      </c>
      <c r="O1904" s="134">
        <f>IFERROR(VLOOKUP(Table49[[#This Row],[ITEM CODE]],Table2[[#All],[Item Code]:[Unit Cost]],10,0),0)</f>
        <v>0</v>
      </c>
      <c r="P1904" s="56"/>
      <c r="Q1904" s="58"/>
      <c r="R1904" s="58">
        <f>Table49[[#This Row],[QUANTITY]]*Table49[[#This Row],[INV Prices]]</f>
        <v>0</v>
      </c>
      <c r="S1904" s="67"/>
      <c r="V1904" s="41"/>
      <c r="W1904" s="4" t="str">
        <f>IFERROR(VLOOKUP(Table49[[#This Row],[ITEM CODE]],Table2[[Item Code]:[Category ]],6,0),"")</f>
        <v/>
      </c>
      <c r="X1904" s="1" t="str">
        <f>IFERROR(VLOOKUP(Table49[[#This Row],[ITEM CODE]],Table2[[Item Code]:[Sub Category]],7,0),"")</f>
        <v/>
      </c>
      <c r="Y1904" s="68" t="str">
        <f>Table49[[#This Row],[PO Number]]&amp;COUNTIFS($E$5:E1904,E1904)</f>
        <v>0</v>
      </c>
    </row>
    <row r="1905" spans="1:25" ht="14.7" customHeight="1" x14ac:dyDescent="0.3">
      <c r="A1905" s="1" t="str">
        <f>IF(Table49[[#This Row],[ITEM NAME]]="","",ROW()-4)</f>
        <v/>
      </c>
      <c r="B1905" s="68"/>
      <c r="C1905" s="4" t="str">
        <f>IFERROR(VLOOKUP(B1905,Table14[],3,0),"")</f>
        <v/>
      </c>
      <c r="D1905" s="4" t="str">
        <f>IFERROR(VLOOKUP(B1905,Table14[],2,0),"")</f>
        <v/>
      </c>
      <c r="E1905" s="4"/>
      <c r="H1905" s="41" t="str">
        <f>IFERROR(VLOOKUP(Table49[[#This Row],[ITEM CODE]],Table2[[Item Code]:[Master Name]],2,0),"")</f>
        <v/>
      </c>
      <c r="I1905" s="41"/>
      <c r="J1905" s="65" t="str">
        <f>IFERROR(VLOOKUP(Table49[[#This Row],[ITEM CODE]],Table2[[Item Code]:[Master Name]],3,0),"")</f>
        <v/>
      </c>
      <c r="K1905" s="1" t="str">
        <f>IFERROR(VLOOKUP(Table49[[#This Row],[ITEM CODE]],Table2[[Item Code]:[Master Name]],9,0),"")</f>
        <v/>
      </c>
      <c r="L1905" s="1" t="str">
        <f>IFERROR(VLOOKUP(Table49[[#This Row],[ITEM CODE]],Table2[[Item Code]:[Master Name]],8,0),"")</f>
        <v/>
      </c>
      <c r="M1905" s="41"/>
      <c r="N1905" s="66">
        <f>IFERROR(VLOOKUP(Table49[[#This Row],[ITEM CODE]],Table2[[#All],[Item Code]:[Unit Cost]],10,0),0)</f>
        <v>0</v>
      </c>
      <c r="O1905" s="134">
        <f>IFERROR(VLOOKUP(Table49[[#This Row],[ITEM CODE]],Table2[[#All],[Item Code]:[Unit Cost]],10,0),0)</f>
        <v>0</v>
      </c>
      <c r="P1905" s="56"/>
      <c r="Q1905" s="58"/>
      <c r="R1905" s="58">
        <f>Table49[[#This Row],[QUANTITY]]*Table49[[#This Row],[INV Prices]]</f>
        <v>0</v>
      </c>
      <c r="S1905" s="67"/>
      <c r="V1905" s="41"/>
      <c r="W1905" s="4" t="str">
        <f>IFERROR(VLOOKUP(Table49[[#This Row],[ITEM CODE]],Table2[[Item Code]:[Category ]],6,0),"")</f>
        <v/>
      </c>
      <c r="X1905" s="1" t="str">
        <f>IFERROR(VLOOKUP(Table49[[#This Row],[ITEM CODE]],Table2[[Item Code]:[Sub Category]],7,0),"")</f>
        <v/>
      </c>
      <c r="Y1905" s="68" t="str">
        <f>Table49[[#This Row],[PO Number]]&amp;COUNTIFS($E$5:E1905,E1905)</f>
        <v>0</v>
      </c>
    </row>
    <row r="1906" spans="1:25" ht="14.7" customHeight="1" x14ac:dyDescent="0.3">
      <c r="A1906" s="1" t="str">
        <f>IF(Table49[[#This Row],[ITEM NAME]]="","",ROW()-4)</f>
        <v/>
      </c>
      <c r="B1906" s="68"/>
      <c r="C1906" s="4" t="str">
        <f>IFERROR(VLOOKUP(B1906,Table14[],3,0),"")</f>
        <v/>
      </c>
      <c r="D1906" s="4" t="str">
        <f>IFERROR(VLOOKUP(B1906,Table14[],2,0),"")</f>
        <v/>
      </c>
      <c r="E1906" s="4"/>
      <c r="H1906" s="41" t="str">
        <f>IFERROR(VLOOKUP(Table49[[#This Row],[ITEM CODE]],Table2[[Item Code]:[Master Name]],2,0),"")</f>
        <v/>
      </c>
      <c r="I1906" s="41"/>
      <c r="J1906" s="65" t="str">
        <f>IFERROR(VLOOKUP(Table49[[#This Row],[ITEM CODE]],Table2[[Item Code]:[Master Name]],3,0),"")</f>
        <v/>
      </c>
      <c r="K1906" s="1" t="str">
        <f>IFERROR(VLOOKUP(Table49[[#This Row],[ITEM CODE]],Table2[[Item Code]:[Master Name]],9,0),"")</f>
        <v/>
      </c>
      <c r="L1906" s="1" t="str">
        <f>IFERROR(VLOOKUP(Table49[[#This Row],[ITEM CODE]],Table2[[Item Code]:[Master Name]],8,0),"")</f>
        <v/>
      </c>
      <c r="M1906" s="41"/>
      <c r="N1906" s="66">
        <f>IFERROR(VLOOKUP(Table49[[#This Row],[ITEM CODE]],Table2[[#All],[Item Code]:[Unit Cost]],10,0),0)</f>
        <v>0</v>
      </c>
      <c r="O1906" s="134">
        <f>IFERROR(VLOOKUP(Table49[[#This Row],[ITEM CODE]],Table2[[#All],[Item Code]:[Unit Cost]],10,0),0)</f>
        <v>0</v>
      </c>
      <c r="P1906" s="56"/>
      <c r="Q1906" s="58"/>
      <c r="R1906" s="58">
        <f>Table49[[#This Row],[QUANTITY]]*Table49[[#This Row],[INV Prices]]</f>
        <v>0</v>
      </c>
      <c r="S1906" s="67"/>
      <c r="V1906" s="41"/>
      <c r="W1906" s="4" t="str">
        <f>IFERROR(VLOOKUP(Table49[[#This Row],[ITEM CODE]],Table2[[Item Code]:[Category ]],6,0),"")</f>
        <v/>
      </c>
      <c r="X1906" s="1" t="str">
        <f>IFERROR(VLOOKUP(Table49[[#This Row],[ITEM CODE]],Table2[[Item Code]:[Sub Category]],7,0),"")</f>
        <v/>
      </c>
      <c r="Y1906" s="68" t="str">
        <f>Table49[[#This Row],[PO Number]]&amp;COUNTIFS($E$5:E1906,E1906)</f>
        <v>0</v>
      </c>
    </row>
    <row r="1907" spans="1:25" ht="14.7" customHeight="1" x14ac:dyDescent="0.3">
      <c r="A1907" s="1" t="str">
        <f>IF(Table49[[#This Row],[ITEM NAME]]="","",ROW()-4)</f>
        <v/>
      </c>
      <c r="B1907" s="68"/>
      <c r="C1907" s="4" t="str">
        <f>IFERROR(VLOOKUP(B1907,Table14[],3,0),"")</f>
        <v/>
      </c>
      <c r="D1907" s="4" t="str">
        <f>IFERROR(VLOOKUP(B1907,Table14[],2,0),"")</f>
        <v/>
      </c>
      <c r="E1907" s="4"/>
      <c r="H1907" s="41" t="str">
        <f>IFERROR(VLOOKUP(Table49[[#This Row],[ITEM CODE]],Table2[[Item Code]:[Master Name]],2,0),"")</f>
        <v/>
      </c>
      <c r="I1907" s="41"/>
      <c r="J1907" s="65" t="str">
        <f>IFERROR(VLOOKUP(Table49[[#This Row],[ITEM CODE]],Table2[[Item Code]:[Master Name]],3,0),"")</f>
        <v/>
      </c>
      <c r="K1907" s="1" t="str">
        <f>IFERROR(VLOOKUP(Table49[[#This Row],[ITEM CODE]],Table2[[Item Code]:[Master Name]],9,0),"")</f>
        <v/>
      </c>
      <c r="L1907" s="1" t="str">
        <f>IFERROR(VLOOKUP(Table49[[#This Row],[ITEM CODE]],Table2[[Item Code]:[Master Name]],8,0),"")</f>
        <v/>
      </c>
      <c r="M1907" s="41"/>
      <c r="N1907" s="66">
        <f>IFERROR(VLOOKUP(Table49[[#This Row],[ITEM CODE]],Table2[[#All],[Item Code]:[Unit Cost]],10,0),0)</f>
        <v>0</v>
      </c>
      <c r="O1907" s="134">
        <f>IFERROR(VLOOKUP(Table49[[#This Row],[ITEM CODE]],Table2[[#All],[Item Code]:[Unit Cost]],10,0),0)</f>
        <v>0</v>
      </c>
      <c r="P1907" s="56"/>
      <c r="Q1907" s="58"/>
      <c r="R1907" s="58">
        <f>Table49[[#This Row],[QUANTITY]]*Table49[[#This Row],[INV Prices]]</f>
        <v>0</v>
      </c>
      <c r="S1907" s="67"/>
      <c r="V1907" s="41"/>
      <c r="W1907" s="4" t="str">
        <f>IFERROR(VLOOKUP(Table49[[#This Row],[ITEM CODE]],Table2[[Item Code]:[Category ]],6,0),"")</f>
        <v/>
      </c>
      <c r="X1907" s="1" t="str">
        <f>IFERROR(VLOOKUP(Table49[[#This Row],[ITEM CODE]],Table2[[Item Code]:[Sub Category]],7,0),"")</f>
        <v/>
      </c>
      <c r="Y1907" s="68" t="str">
        <f>Table49[[#This Row],[PO Number]]&amp;COUNTIFS($E$5:E1907,E1907)</f>
        <v>0</v>
      </c>
    </row>
    <row r="1908" spans="1:25" ht="14.7" customHeight="1" x14ac:dyDescent="0.3">
      <c r="A1908" s="1" t="str">
        <f>IF(Table49[[#This Row],[ITEM NAME]]="","",ROW()-4)</f>
        <v/>
      </c>
      <c r="B1908" s="68"/>
      <c r="C1908" s="4" t="str">
        <f>IFERROR(VLOOKUP(B1908,Table14[],3,0),"")</f>
        <v/>
      </c>
      <c r="D1908" s="4" t="str">
        <f>IFERROR(VLOOKUP(B1908,Table14[],2,0),"")</f>
        <v/>
      </c>
      <c r="E1908" s="4"/>
      <c r="H1908" s="41" t="str">
        <f>IFERROR(VLOOKUP(Table49[[#This Row],[ITEM CODE]],Table2[[Item Code]:[Master Name]],2,0),"")</f>
        <v/>
      </c>
      <c r="I1908" s="41"/>
      <c r="J1908" s="65" t="str">
        <f>IFERROR(VLOOKUP(Table49[[#This Row],[ITEM CODE]],Table2[[Item Code]:[Master Name]],3,0),"")</f>
        <v/>
      </c>
      <c r="K1908" s="1" t="str">
        <f>IFERROR(VLOOKUP(Table49[[#This Row],[ITEM CODE]],Table2[[Item Code]:[Master Name]],9,0),"")</f>
        <v/>
      </c>
      <c r="L1908" s="1" t="str">
        <f>IFERROR(VLOOKUP(Table49[[#This Row],[ITEM CODE]],Table2[[Item Code]:[Master Name]],8,0),"")</f>
        <v/>
      </c>
      <c r="M1908" s="41"/>
      <c r="N1908" s="66">
        <f>IFERROR(VLOOKUP(Table49[[#This Row],[ITEM CODE]],Table2[[#All],[Item Code]:[Unit Cost]],10,0),0)</f>
        <v>0</v>
      </c>
      <c r="O1908" s="134">
        <f>IFERROR(VLOOKUP(Table49[[#This Row],[ITEM CODE]],Table2[[#All],[Item Code]:[Unit Cost]],10,0),0)</f>
        <v>0</v>
      </c>
      <c r="P1908" s="56"/>
      <c r="Q1908" s="58"/>
      <c r="R1908" s="58">
        <f>Table49[[#This Row],[QUANTITY]]*Table49[[#This Row],[INV Prices]]</f>
        <v>0</v>
      </c>
      <c r="S1908" s="67"/>
      <c r="V1908" s="41"/>
      <c r="W1908" s="4" t="str">
        <f>IFERROR(VLOOKUP(Table49[[#This Row],[ITEM CODE]],Table2[[Item Code]:[Category ]],6,0),"")</f>
        <v/>
      </c>
      <c r="X1908" s="1" t="str">
        <f>IFERROR(VLOOKUP(Table49[[#This Row],[ITEM CODE]],Table2[[Item Code]:[Sub Category]],7,0),"")</f>
        <v/>
      </c>
      <c r="Y1908" s="68" t="str">
        <f>Table49[[#This Row],[PO Number]]&amp;COUNTIFS($E$5:E1908,E1908)</f>
        <v>0</v>
      </c>
    </row>
    <row r="1909" spans="1:25" ht="14.7" customHeight="1" x14ac:dyDescent="0.3">
      <c r="A1909" s="1" t="str">
        <f>IF(Table49[[#This Row],[ITEM NAME]]="","",ROW()-4)</f>
        <v/>
      </c>
      <c r="B1909" s="68"/>
      <c r="C1909" s="4" t="str">
        <f>IFERROR(VLOOKUP(B1909,Table14[],3,0),"")</f>
        <v/>
      </c>
      <c r="D1909" s="4" t="str">
        <f>IFERROR(VLOOKUP(B1909,Table14[],2,0),"")</f>
        <v/>
      </c>
      <c r="E1909" s="4"/>
      <c r="H1909" s="41" t="str">
        <f>IFERROR(VLOOKUP(Table49[[#This Row],[ITEM CODE]],Table2[[Item Code]:[Master Name]],2,0),"")</f>
        <v/>
      </c>
      <c r="I1909" s="41"/>
      <c r="J1909" s="65" t="str">
        <f>IFERROR(VLOOKUP(Table49[[#This Row],[ITEM CODE]],Table2[[Item Code]:[Master Name]],3,0),"")</f>
        <v/>
      </c>
      <c r="K1909" s="1" t="str">
        <f>IFERROR(VLOOKUP(Table49[[#This Row],[ITEM CODE]],Table2[[Item Code]:[Master Name]],9,0),"")</f>
        <v/>
      </c>
      <c r="L1909" s="1" t="str">
        <f>IFERROR(VLOOKUP(Table49[[#This Row],[ITEM CODE]],Table2[[Item Code]:[Master Name]],8,0),"")</f>
        <v/>
      </c>
      <c r="M1909" s="41"/>
      <c r="N1909" s="66">
        <f>IFERROR(VLOOKUP(Table49[[#This Row],[ITEM CODE]],Table2[[#All],[Item Code]:[Unit Cost]],10,0),0)</f>
        <v>0</v>
      </c>
      <c r="O1909" s="134">
        <f>IFERROR(VLOOKUP(Table49[[#This Row],[ITEM CODE]],Table2[[#All],[Item Code]:[Unit Cost]],10,0),0)</f>
        <v>0</v>
      </c>
      <c r="P1909" s="56"/>
      <c r="Q1909" s="58"/>
      <c r="R1909" s="58">
        <f>Table49[[#This Row],[QUANTITY]]*Table49[[#This Row],[INV Prices]]</f>
        <v>0</v>
      </c>
      <c r="S1909" s="67"/>
      <c r="V1909" s="41"/>
      <c r="W1909" s="4" t="str">
        <f>IFERROR(VLOOKUP(Table49[[#This Row],[ITEM CODE]],Table2[[Item Code]:[Category ]],6,0),"")</f>
        <v/>
      </c>
      <c r="X1909" s="1" t="str">
        <f>IFERROR(VLOOKUP(Table49[[#This Row],[ITEM CODE]],Table2[[Item Code]:[Sub Category]],7,0),"")</f>
        <v/>
      </c>
      <c r="Y1909" s="68" t="str">
        <f>Table49[[#This Row],[PO Number]]&amp;COUNTIFS($E$5:E1909,E1909)</f>
        <v>0</v>
      </c>
    </row>
    <row r="1910" spans="1:25" ht="14.7" customHeight="1" x14ac:dyDescent="0.3">
      <c r="A1910" s="1" t="str">
        <f>IF(Table49[[#This Row],[ITEM NAME]]="","",ROW()-4)</f>
        <v/>
      </c>
      <c r="B1910" s="68"/>
      <c r="C1910" s="4" t="str">
        <f>IFERROR(VLOOKUP(B1910,Table14[],3,0),"")</f>
        <v/>
      </c>
      <c r="D1910" s="4" t="str">
        <f>IFERROR(VLOOKUP(B1910,Table14[],2,0),"")</f>
        <v/>
      </c>
      <c r="E1910" s="4"/>
      <c r="H1910" s="41" t="str">
        <f>IFERROR(VLOOKUP(Table49[[#This Row],[ITEM CODE]],Table2[[Item Code]:[Master Name]],2,0),"")</f>
        <v/>
      </c>
      <c r="I1910" s="41"/>
      <c r="J1910" s="65" t="str">
        <f>IFERROR(VLOOKUP(Table49[[#This Row],[ITEM CODE]],Table2[[Item Code]:[Master Name]],3,0),"")</f>
        <v/>
      </c>
      <c r="K1910" s="1" t="str">
        <f>IFERROR(VLOOKUP(Table49[[#This Row],[ITEM CODE]],Table2[[Item Code]:[Master Name]],9,0),"")</f>
        <v/>
      </c>
      <c r="L1910" s="1" t="str">
        <f>IFERROR(VLOOKUP(Table49[[#This Row],[ITEM CODE]],Table2[[Item Code]:[Master Name]],8,0),"")</f>
        <v/>
      </c>
      <c r="M1910" s="41"/>
      <c r="N1910" s="66">
        <f>IFERROR(VLOOKUP(Table49[[#This Row],[ITEM CODE]],Table2[[#All],[Item Code]:[Unit Cost]],10,0),0)</f>
        <v>0</v>
      </c>
      <c r="O1910" s="134">
        <f>IFERROR(VLOOKUP(Table49[[#This Row],[ITEM CODE]],Table2[[#All],[Item Code]:[Unit Cost]],10,0),0)</f>
        <v>0</v>
      </c>
      <c r="P1910" s="56"/>
      <c r="Q1910" s="58"/>
      <c r="R1910" s="58">
        <f>Table49[[#This Row],[QUANTITY]]*Table49[[#This Row],[INV Prices]]</f>
        <v>0</v>
      </c>
      <c r="S1910" s="67"/>
      <c r="V1910" s="41"/>
      <c r="W1910" s="4" t="str">
        <f>IFERROR(VLOOKUP(Table49[[#This Row],[ITEM CODE]],Table2[[Item Code]:[Category ]],6,0),"")</f>
        <v/>
      </c>
      <c r="X1910" s="1" t="str">
        <f>IFERROR(VLOOKUP(Table49[[#This Row],[ITEM CODE]],Table2[[Item Code]:[Sub Category]],7,0),"")</f>
        <v/>
      </c>
      <c r="Y1910" s="68" t="str">
        <f>Table49[[#This Row],[PO Number]]&amp;COUNTIFS($E$5:E1910,E1910)</f>
        <v>0</v>
      </c>
    </row>
    <row r="1911" spans="1:25" ht="14.7" customHeight="1" x14ac:dyDescent="0.3">
      <c r="A1911" s="1" t="str">
        <f>IF(Table49[[#This Row],[ITEM NAME]]="","",ROW()-4)</f>
        <v/>
      </c>
      <c r="B1911" s="68"/>
      <c r="C1911" s="4" t="str">
        <f>IFERROR(VLOOKUP(B1911,Table14[],3,0),"")</f>
        <v/>
      </c>
      <c r="D1911" s="4" t="str">
        <f>IFERROR(VLOOKUP(B1911,Table14[],2,0),"")</f>
        <v/>
      </c>
      <c r="E1911" s="4"/>
      <c r="H1911" s="41" t="str">
        <f>IFERROR(VLOOKUP(Table49[[#This Row],[ITEM CODE]],Table2[[Item Code]:[Master Name]],2,0),"")</f>
        <v/>
      </c>
      <c r="I1911" s="41"/>
      <c r="J1911" s="65" t="str">
        <f>IFERROR(VLOOKUP(Table49[[#This Row],[ITEM CODE]],Table2[[Item Code]:[Master Name]],3,0),"")</f>
        <v/>
      </c>
      <c r="K1911" s="1" t="str">
        <f>IFERROR(VLOOKUP(Table49[[#This Row],[ITEM CODE]],Table2[[Item Code]:[Master Name]],9,0),"")</f>
        <v/>
      </c>
      <c r="L1911" s="1" t="str">
        <f>IFERROR(VLOOKUP(Table49[[#This Row],[ITEM CODE]],Table2[[Item Code]:[Master Name]],8,0),"")</f>
        <v/>
      </c>
      <c r="M1911" s="41"/>
      <c r="N1911" s="66">
        <f>IFERROR(VLOOKUP(Table49[[#This Row],[ITEM CODE]],Table2[[#All],[Item Code]:[Unit Cost]],10,0),0)</f>
        <v>0</v>
      </c>
      <c r="O1911" s="134">
        <f>IFERROR(VLOOKUP(Table49[[#This Row],[ITEM CODE]],Table2[[#All],[Item Code]:[Unit Cost]],10,0),0)</f>
        <v>0</v>
      </c>
      <c r="P1911" s="56"/>
      <c r="Q1911" s="58"/>
      <c r="R1911" s="58">
        <f>Table49[[#This Row],[QUANTITY]]*Table49[[#This Row],[INV Prices]]</f>
        <v>0</v>
      </c>
      <c r="S1911" s="67"/>
      <c r="V1911" s="41"/>
      <c r="W1911" s="4" t="str">
        <f>IFERROR(VLOOKUP(Table49[[#This Row],[ITEM CODE]],Table2[[Item Code]:[Category ]],6,0),"")</f>
        <v/>
      </c>
      <c r="X1911" s="1" t="str">
        <f>IFERROR(VLOOKUP(Table49[[#This Row],[ITEM CODE]],Table2[[Item Code]:[Sub Category]],7,0),"")</f>
        <v/>
      </c>
      <c r="Y1911" s="68" t="str">
        <f>Table49[[#This Row],[PO Number]]&amp;COUNTIFS($E$5:E1911,E1911)</f>
        <v>0</v>
      </c>
    </row>
    <row r="1912" spans="1:25" ht="14.7" customHeight="1" x14ac:dyDescent="0.3">
      <c r="A1912" s="1" t="str">
        <f>IF(Table49[[#This Row],[ITEM NAME]]="","",ROW()-4)</f>
        <v/>
      </c>
      <c r="B1912" s="68"/>
      <c r="C1912" s="4" t="str">
        <f>IFERROR(VLOOKUP(B1912,Table14[],3,0),"")</f>
        <v/>
      </c>
      <c r="D1912" s="4" t="str">
        <f>IFERROR(VLOOKUP(B1912,Table14[],2,0),"")</f>
        <v/>
      </c>
      <c r="E1912" s="4"/>
      <c r="H1912" s="41" t="str">
        <f>IFERROR(VLOOKUP(Table49[[#This Row],[ITEM CODE]],Table2[[Item Code]:[Master Name]],2,0),"")</f>
        <v/>
      </c>
      <c r="I1912" s="41"/>
      <c r="J1912" s="65" t="str">
        <f>IFERROR(VLOOKUP(Table49[[#This Row],[ITEM CODE]],Table2[[Item Code]:[Master Name]],3,0),"")</f>
        <v/>
      </c>
      <c r="K1912" s="1" t="str">
        <f>IFERROR(VLOOKUP(Table49[[#This Row],[ITEM CODE]],Table2[[Item Code]:[Master Name]],9,0),"")</f>
        <v/>
      </c>
      <c r="L1912" s="1" t="str">
        <f>IFERROR(VLOOKUP(Table49[[#This Row],[ITEM CODE]],Table2[[Item Code]:[Master Name]],8,0),"")</f>
        <v/>
      </c>
      <c r="M1912" s="41"/>
      <c r="N1912" s="66">
        <f>IFERROR(VLOOKUP(Table49[[#This Row],[ITEM CODE]],Table2[[#All],[Item Code]:[Unit Cost]],10,0),0)</f>
        <v>0</v>
      </c>
      <c r="O1912" s="134">
        <f>IFERROR(VLOOKUP(Table49[[#This Row],[ITEM CODE]],Table2[[#All],[Item Code]:[Unit Cost]],10,0),0)</f>
        <v>0</v>
      </c>
      <c r="P1912" s="56"/>
      <c r="Q1912" s="58"/>
      <c r="R1912" s="58">
        <f>Table49[[#This Row],[QUANTITY]]*Table49[[#This Row],[INV Prices]]</f>
        <v>0</v>
      </c>
      <c r="S1912" s="67"/>
      <c r="V1912" s="41"/>
      <c r="W1912" s="4" t="str">
        <f>IFERROR(VLOOKUP(Table49[[#This Row],[ITEM CODE]],Table2[[Item Code]:[Category ]],6,0),"")</f>
        <v/>
      </c>
      <c r="X1912" s="1" t="str">
        <f>IFERROR(VLOOKUP(Table49[[#This Row],[ITEM CODE]],Table2[[Item Code]:[Sub Category]],7,0),"")</f>
        <v/>
      </c>
      <c r="Y1912" s="68" t="str">
        <f>Table49[[#This Row],[PO Number]]&amp;COUNTIFS($E$5:E1912,E1912)</f>
        <v>0</v>
      </c>
    </row>
    <row r="1913" spans="1:25" ht="14.7" customHeight="1" x14ac:dyDescent="0.3">
      <c r="A1913" s="1" t="str">
        <f>IF(Table49[[#This Row],[ITEM NAME]]="","",ROW()-4)</f>
        <v/>
      </c>
      <c r="B1913" s="68"/>
      <c r="C1913" s="4" t="str">
        <f>IFERROR(VLOOKUP(B1913,Table14[],3,0),"")</f>
        <v/>
      </c>
      <c r="D1913" s="4" t="str">
        <f>IFERROR(VLOOKUP(B1913,Table14[],2,0),"")</f>
        <v/>
      </c>
      <c r="E1913" s="4"/>
      <c r="H1913" s="41" t="str">
        <f>IFERROR(VLOOKUP(Table49[[#This Row],[ITEM CODE]],Table2[[Item Code]:[Master Name]],2,0),"")</f>
        <v/>
      </c>
      <c r="I1913" s="41"/>
      <c r="J1913" s="65" t="str">
        <f>IFERROR(VLOOKUP(Table49[[#This Row],[ITEM CODE]],Table2[[Item Code]:[Master Name]],3,0),"")</f>
        <v/>
      </c>
      <c r="K1913" s="1" t="str">
        <f>IFERROR(VLOOKUP(Table49[[#This Row],[ITEM CODE]],Table2[[Item Code]:[Master Name]],9,0),"")</f>
        <v/>
      </c>
      <c r="L1913" s="1" t="str">
        <f>IFERROR(VLOOKUP(Table49[[#This Row],[ITEM CODE]],Table2[[Item Code]:[Master Name]],8,0),"")</f>
        <v/>
      </c>
      <c r="M1913" s="41"/>
      <c r="N1913" s="66">
        <f>IFERROR(VLOOKUP(Table49[[#This Row],[ITEM CODE]],Table2[[#All],[Item Code]:[Unit Cost]],10,0),0)</f>
        <v>0</v>
      </c>
      <c r="O1913" s="134">
        <f>IFERROR(VLOOKUP(Table49[[#This Row],[ITEM CODE]],Table2[[#All],[Item Code]:[Unit Cost]],10,0),0)</f>
        <v>0</v>
      </c>
      <c r="P1913" s="56"/>
      <c r="Q1913" s="58"/>
      <c r="R1913" s="58">
        <f>Table49[[#This Row],[QUANTITY]]*Table49[[#This Row],[INV Prices]]</f>
        <v>0</v>
      </c>
      <c r="S1913" s="67"/>
      <c r="V1913" s="41"/>
      <c r="W1913" s="4" t="str">
        <f>IFERROR(VLOOKUP(Table49[[#This Row],[ITEM CODE]],Table2[[Item Code]:[Category ]],6,0),"")</f>
        <v/>
      </c>
      <c r="X1913" s="1" t="str">
        <f>IFERROR(VLOOKUP(Table49[[#This Row],[ITEM CODE]],Table2[[Item Code]:[Sub Category]],7,0),"")</f>
        <v/>
      </c>
      <c r="Y1913" s="68" t="str">
        <f>Table49[[#This Row],[PO Number]]&amp;COUNTIFS($E$5:E1913,E1913)</f>
        <v>0</v>
      </c>
    </row>
    <row r="1914" spans="1:25" ht="14.7" customHeight="1" x14ac:dyDescent="0.3">
      <c r="A1914" s="1" t="str">
        <f>IF(Table49[[#This Row],[ITEM NAME]]="","",ROW()-4)</f>
        <v/>
      </c>
      <c r="B1914" s="68"/>
      <c r="C1914" s="4" t="str">
        <f>IFERROR(VLOOKUP(B1914,Table14[],3,0),"")</f>
        <v/>
      </c>
      <c r="D1914" s="4" t="str">
        <f>IFERROR(VLOOKUP(B1914,Table14[],2,0),"")</f>
        <v/>
      </c>
      <c r="E1914" s="4"/>
      <c r="H1914" s="41" t="str">
        <f>IFERROR(VLOOKUP(Table49[[#This Row],[ITEM CODE]],Table2[[Item Code]:[Master Name]],2,0),"")</f>
        <v/>
      </c>
      <c r="I1914" s="41"/>
      <c r="J1914" s="65" t="str">
        <f>IFERROR(VLOOKUP(Table49[[#This Row],[ITEM CODE]],Table2[[Item Code]:[Master Name]],3,0),"")</f>
        <v/>
      </c>
      <c r="K1914" s="1" t="str">
        <f>IFERROR(VLOOKUP(Table49[[#This Row],[ITEM CODE]],Table2[[Item Code]:[Master Name]],9,0),"")</f>
        <v/>
      </c>
      <c r="L1914" s="1" t="str">
        <f>IFERROR(VLOOKUP(Table49[[#This Row],[ITEM CODE]],Table2[[Item Code]:[Master Name]],8,0),"")</f>
        <v/>
      </c>
      <c r="M1914" s="41"/>
      <c r="N1914" s="66">
        <f>IFERROR(VLOOKUP(Table49[[#This Row],[ITEM CODE]],Table2[[#All],[Item Code]:[Unit Cost]],10,0),0)</f>
        <v>0</v>
      </c>
      <c r="O1914" s="134">
        <f>IFERROR(VLOOKUP(Table49[[#This Row],[ITEM CODE]],Table2[[#All],[Item Code]:[Unit Cost]],10,0),0)</f>
        <v>0</v>
      </c>
      <c r="P1914" s="56"/>
      <c r="Q1914" s="58"/>
      <c r="R1914" s="58">
        <f>Table49[[#This Row],[QUANTITY]]*Table49[[#This Row],[INV Prices]]</f>
        <v>0</v>
      </c>
      <c r="S1914" s="67"/>
      <c r="V1914" s="41"/>
      <c r="W1914" s="4" t="str">
        <f>IFERROR(VLOOKUP(Table49[[#This Row],[ITEM CODE]],Table2[[Item Code]:[Category ]],6,0),"")</f>
        <v/>
      </c>
      <c r="X1914" s="1" t="str">
        <f>IFERROR(VLOOKUP(Table49[[#This Row],[ITEM CODE]],Table2[[Item Code]:[Sub Category]],7,0),"")</f>
        <v/>
      </c>
      <c r="Y1914" s="68" t="str">
        <f>Table49[[#This Row],[PO Number]]&amp;COUNTIFS($E$5:E1914,E1914)</f>
        <v>0</v>
      </c>
    </row>
    <row r="1915" spans="1:25" ht="14.7" customHeight="1" x14ac:dyDescent="0.3">
      <c r="A1915" s="1" t="str">
        <f>IF(Table49[[#This Row],[ITEM NAME]]="","",ROW()-4)</f>
        <v/>
      </c>
      <c r="B1915" s="68"/>
      <c r="C1915" s="4" t="str">
        <f>IFERROR(VLOOKUP(B1915,Table14[],3,0),"")</f>
        <v/>
      </c>
      <c r="D1915" s="4" t="str">
        <f>IFERROR(VLOOKUP(B1915,Table14[],2,0),"")</f>
        <v/>
      </c>
      <c r="E1915" s="4"/>
      <c r="H1915" s="41" t="str">
        <f>IFERROR(VLOOKUP(Table49[[#This Row],[ITEM CODE]],Table2[[Item Code]:[Master Name]],2,0),"")</f>
        <v/>
      </c>
      <c r="I1915" s="41"/>
      <c r="J1915" s="65" t="str">
        <f>IFERROR(VLOOKUP(Table49[[#This Row],[ITEM CODE]],Table2[[Item Code]:[Master Name]],3,0),"")</f>
        <v/>
      </c>
      <c r="K1915" s="1" t="str">
        <f>IFERROR(VLOOKUP(Table49[[#This Row],[ITEM CODE]],Table2[[Item Code]:[Master Name]],9,0),"")</f>
        <v/>
      </c>
      <c r="L1915" s="1" t="str">
        <f>IFERROR(VLOOKUP(Table49[[#This Row],[ITEM CODE]],Table2[[Item Code]:[Master Name]],8,0),"")</f>
        <v/>
      </c>
      <c r="M1915" s="41"/>
      <c r="N1915" s="66">
        <f>IFERROR(VLOOKUP(Table49[[#This Row],[ITEM CODE]],Table2[[#All],[Item Code]:[Unit Cost]],10,0),0)</f>
        <v>0</v>
      </c>
      <c r="O1915" s="134">
        <f>IFERROR(VLOOKUP(Table49[[#This Row],[ITEM CODE]],Table2[[#All],[Item Code]:[Unit Cost]],10,0),0)</f>
        <v>0</v>
      </c>
      <c r="P1915" s="56"/>
      <c r="Q1915" s="58"/>
      <c r="R1915" s="58">
        <f>Table49[[#This Row],[QUANTITY]]*Table49[[#This Row],[INV Prices]]</f>
        <v>0</v>
      </c>
      <c r="S1915" s="67"/>
      <c r="V1915" s="41"/>
      <c r="W1915" s="4" t="str">
        <f>IFERROR(VLOOKUP(Table49[[#This Row],[ITEM CODE]],Table2[[Item Code]:[Category ]],6,0),"")</f>
        <v/>
      </c>
      <c r="X1915" s="1" t="str">
        <f>IFERROR(VLOOKUP(Table49[[#This Row],[ITEM CODE]],Table2[[Item Code]:[Sub Category]],7,0),"")</f>
        <v/>
      </c>
      <c r="Y1915" s="68" t="str">
        <f>Table49[[#This Row],[PO Number]]&amp;COUNTIFS($E$5:E1915,E1915)</f>
        <v>0</v>
      </c>
    </row>
    <row r="1916" spans="1:25" ht="14.7" customHeight="1" x14ac:dyDescent="0.3">
      <c r="A1916" s="1" t="str">
        <f>IF(Table49[[#This Row],[ITEM NAME]]="","",ROW()-4)</f>
        <v/>
      </c>
      <c r="B1916" s="68"/>
      <c r="C1916" s="4" t="str">
        <f>IFERROR(VLOOKUP(B1916,Table14[],3,0),"")</f>
        <v/>
      </c>
      <c r="D1916" s="4" t="str">
        <f>IFERROR(VLOOKUP(B1916,Table14[],2,0),"")</f>
        <v/>
      </c>
      <c r="E1916" s="4"/>
      <c r="H1916" s="41" t="str">
        <f>IFERROR(VLOOKUP(Table49[[#This Row],[ITEM CODE]],Table2[[Item Code]:[Master Name]],2,0),"")</f>
        <v/>
      </c>
      <c r="I1916" s="41"/>
      <c r="J1916" s="65" t="str">
        <f>IFERROR(VLOOKUP(Table49[[#This Row],[ITEM CODE]],Table2[[Item Code]:[Master Name]],3,0),"")</f>
        <v/>
      </c>
      <c r="K1916" s="1" t="str">
        <f>IFERROR(VLOOKUP(Table49[[#This Row],[ITEM CODE]],Table2[[Item Code]:[Master Name]],9,0),"")</f>
        <v/>
      </c>
      <c r="L1916" s="1" t="str">
        <f>IFERROR(VLOOKUP(Table49[[#This Row],[ITEM CODE]],Table2[[Item Code]:[Master Name]],8,0),"")</f>
        <v/>
      </c>
      <c r="M1916" s="41"/>
      <c r="N1916" s="66">
        <f>IFERROR(VLOOKUP(Table49[[#This Row],[ITEM CODE]],Table2[[#All],[Item Code]:[Unit Cost]],10,0),0)</f>
        <v>0</v>
      </c>
      <c r="O1916" s="134">
        <f>IFERROR(VLOOKUP(Table49[[#This Row],[ITEM CODE]],Table2[[#All],[Item Code]:[Unit Cost]],10,0),0)</f>
        <v>0</v>
      </c>
      <c r="P1916" s="56"/>
      <c r="Q1916" s="58"/>
      <c r="R1916" s="58">
        <f>Table49[[#This Row],[QUANTITY]]*Table49[[#This Row],[INV Prices]]</f>
        <v>0</v>
      </c>
      <c r="S1916" s="67"/>
      <c r="V1916" s="41"/>
      <c r="W1916" s="4" t="str">
        <f>IFERROR(VLOOKUP(Table49[[#This Row],[ITEM CODE]],Table2[[Item Code]:[Category ]],6,0),"")</f>
        <v/>
      </c>
      <c r="X1916" s="1" t="str">
        <f>IFERROR(VLOOKUP(Table49[[#This Row],[ITEM CODE]],Table2[[Item Code]:[Sub Category]],7,0),"")</f>
        <v/>
      </c>
      <c r="Y1916" s="68" t="str">
        <f>Table49[[#This Row],[PO Number]]&amp;COUNTIFS($E$5:E1916,E1916)</f>
        <v>0</v>
      </c>
    </row>
    <row r="1917" spans="1:25" ht="14.7" customHeight="1" x14ac:dyDescent="0.3">
      <c r="A1917" s="1" t="str">
        <f>IF(Table49[[#This Row],[ITEM NAME]]="","",ROW()-4)</f>
        <v/>
      </c>
      <c r="B1917" s="68"/>
      <c r="C1917" s="4" t="str">
        <f>IFERROR(VLOOKUP(B1917,Table14[],3,0),"")</f>
        <v/>
      </c>
      <c r="D1917" s="4" t="str">
        <f>IFERROR(VLOOKUP(B1917,Table14[],2,0),"")</f>
        <v/>
      </c>
      <c r="E1917" s="4"/>
      <c r="H1917" s="41" t="str">
        <f>IFERROR(VLOOKUP(Table49[[#This Row],[ITEM CODE]],Table2[[Item Code]:[Master Name]],2,0),"")</f>
        <v/>
      </c>
      <c r="I1917" s="41"/>
      <c r="J1917" s="65" t="str">
        <f>IFERROR(VLOOKUP(Table49[[#This Row],[ITEM CODE]],Table2[[Item Code]:[Master Name]],3,0),"")</f>
        <v/>
      </c>
      <c r="K1917" s="1" t="str">
        <f>IFERROR(VLOOKUP(Table49[[#This Row],[ITEM CODE]],Table2[[Item Code]:[Master Name]],9,0),"")</f>
        <v/>
      </c>
      <c r="L1917" s="1" t="str">
        <f>IFERROR(VLOOKUP(Table49[[#This Row],[ITEM CODE]],Table2[[Item Code]:[Master Name]],8,0),"")</f>
        <v/>
      </c>
      <c r="M1917" s="41"/>
      <c r="N1917" s="66">
        <f>IFERROR(VLOOKUP(Table49[[#This Row],[ITEM CODE]],Table2[[#All],[Item Code]:[Unit Cost]],10,0),0)</f>
        <v>0</v>
      </c>
      <c r="O1917" s="134">
        <f>IFERROR(VLOOKUP(Table49[[#This Row],[ITEM CODE]],Table2[[#All],[Item Code]:[Unit Cost]],10,0),0)</f>
        <v>0</v>
      </c>
      <c r="P1917" s="56"/>
      <c r="Q1917" s="58"/>
      <c r="R1917" s="58">
        <f>Table49[[#This Row],[QUANTITY]]*Table49[[#This Row],[INV Prices]]</f>
        <v>0</v>
      </c>
      <c r="S1917" s="67"/>
      <c r="V1917" s="41"/>
      <c r="W1917" s="4" t="str">
        <f>IFERROR(VLOOKUP(Table49[[#This Row],[ITEM CODE]],Table2[[Item Code]:[Category ]],6,0),"")</f>
        <v/>
      </c>
      <c r="X1917" s="1" t="str">
        <f>IFERROR(VLOOKUP(Table49[[#This Row],[ITEM CODE]],Table2[[Item Code]:[Sub Category]],7,0),"")</f>
        <v/>
      </c>
      <c r="Y1917" s="68" t="str">
        <f>Table49[[#This Row],[PO Number]]&amp;COUNTIFS($E$5:E1917,E1917)</f>
        <v>0</v>
      </c>
    </row>
    <row r="1918" spans="1:25" ht="14.7" customHeight="1" x14ac:dyDescent="0.3">
      <c r="A1918" s="1" t="str">
        <f>IF(Table49[[#This Row],[ITEM NAME]]="","",ROW()-4)</f>
        <v/>
      </c>
      <c r="B1918" s="68"/>
      <c r="C1918" s="4" t="str">
        <f>IFERROR(VLOOKUP(B1918,Table14[],3,0),"")</f>
        <v/>
      </c>
      <c r="D1918" s="4" t="str">
        <f>IFERROR(VLOOKUP(B1918,Table14[],2,0),"")</f>
        <v/>
      </c>
      <c r="E1918" s="4"/>
      <c r="H1918" s="41" t="str">
        <f>IFERROR(VLOOKUP(Table49[[#This Row],[ITEM CODE]],Table2[[Item Code]:[Master Name]],2,0),"")</f>
        <v/>
      </c>
      <c r="I1918" s="41"/>
      <c r="J1918" s="65" t="str">
        <f>IFERROR(VLOOKUP(Table49[[#This Row],[ITEM CODE]],Table2[[Item Code]:[Master Name]],3,0),"")</f>
        <v/>
      </c>
      <c r="K1918" s="1" t="str">
        <f>IFERROR(VLOOKUP(Table49[[#This Row],[ITEM CODE]],Table2[[Item Code]:[Master Name]],9,0),"")</f>
        <v/>
      </c>
      <c r="L1918" s="1" t="str">
        <f>IFERROR(VLOOKUP(Table49[[#This Row],[ITEM CODE]],Table2[[Item Code]:[Master Name]],8,0),"")</f>
        <v/>
      </c>
      <c r="M1918" s="41"/>
      <c r="N1918" s="66">
        <f>IFERROR(VLOOKUP(Table49[[#This Row],[ITEM CODE]],Table2[[#All],[Item Code]:[Unit Cost]],10,0),0)</f>
        <v>0</v>
      </c>
      <c r="O1918" s="134">
        <f>IFERROR(VLOOKUP(Table49[[#This Row],[ITEM CODE]],Table2[[#All],[Item Code]:[Unit Cost]],10,0),0)</f>
        <v>0</v>
      </c>
      <c r="P1918" s="56"/>
      <c r="Q1918" s="58"/>
      <c r="R1918" s="58">
        <f>Table49[[#This Row],[QUANTITY]]*Table49[[#This Row],[INV Prices]]</f>
        <v>0</v>
      </c>
      <c r="S1918" s="67"/>
      <c r="V1918" s="41"/>
      <c r="W1918" s="4" t="str">
        <f>IFERROR(VLOOKUP(Table49[[#This Row],[ITEM CODE]],Table2[[Item Code]:[Category ]],6,0),"")</f>
        <v/>
      </c>
      <c r="X1918" s="1" t="str">
        <f>IFERROR(VLOOKUP(Table49[[#This Row],[ITEM CODE]],Table2[[Item Code]:[Sub Category]],7,0),"")</f>
        <v/>
      </c>
      <c r="Y1918" s="68" t="str">
        <f>Table49[[#This Row],[PO Number]]&amp;COUNTIFS($E$5:E1918,E1918)</f>
        <v>0</v>
      </c>
    </row>
    <row r="1919" spans="1:25" ht="14.7" customHeight="1" x14ac:dyDescent="0.3">
      <c r="A1919" s="1" t="str">
        <f>IF(Table49[[#This Row],[ITEM NAME]]="","",ROW()-4)</f>
        <v/>
      </c>
      <c r="B1919" s="68"/>
      <c r="C1919" s="4" t="str">
        <f>IFERROR(VLOOKUP(B1919,Table14[],3,0),"")</f>
        <v/>
      </c>
      <c r="D1919" s="4" t="str">
        <f>IFERROR(VLOOKUP(B1919,Table14[],2,0),"")</f>
        <v/>
      </c>
      <c r="E1919" s="4"/>
      <c r="H1919" s="41" t="str">
        <f>IFERROR(VLOOKUP(Table49[[#This Row],[ITEM CODE]],Table2[[Item Code]:[Master Name]],2,0),"")</f>
        <v/>
      </c>
      <c r="I1919" s="41"/>
      <c r="J1919" s="65" t="str">
        <f>IFERROR(VLOOKUP(Table49[[#This Row],[ITEM CODE]],Table2[[Item Code]:[Master Name]],3,0),"")</f>
        <v/>
      </c>
      <c r="K1919" s="1" t="str">
        <f>IFERROR(VLOOKUP(Table49[[#This Row],[ITEM CODE]],Table2[[Item Code]:[Master Name]],9,0),"")</f>
        <v/>
      </c>
      <c r="L1919" s="1" t="str">
        <f>IFERROR(VLOOKUP(Table49[[#This Row],[ITEM CODE]],Table2[[Item Code]:[Master Name]],8,0),"")</f>
        <v/>
      </c>
      <c r="M1919" s="41"/>
      <c r="N1919" s="66">
        <f>IFERROR(VLOOKUP(Table49[[#This Row],[ITEM CODE]],Table2[[#All],[Item Code]:[Unit Cost]],10,0),0)</f>
        <v>0</v>
      </c>
      <c r="O1919" s="134">
        <f>IFERROR(VLOOKUP(Table49[[#This Row],[ITEM CODE]],Table2[[#All],[Item Code]:[Unit Cost]],10,0),0)</f>
        <v>0</v>
      </c>
      <c r="P1919" s="56"/>
      <c r="Q1919" s="58"/>
      <c r="R1919" s="58">
        <f>Table49[[#This Row],[QUANTITY]]*Table49[[#This Row],[INV Prices]]</f>
        <v>0</v>
      </c>
      <c r="S1919" s="67"/>
      <c r="V1919" s="41"/>
      <c r="W1919" s="4" t="str">
        <f>IFERROR(VLOOKUP(Table49[[#This Row],[ITEM CODE]],Table2[[Item Code]:[Category ]],6,0),"")</f>
        <v/>
      </c>
      <c r="X1919" s="1" t="str">
        <f>IFERROR(VLOOKUP(Table49[[#This Row],[ITEM CODE]],Table2[[Item Code]:[Sub Category]],7,0),"")</f>
        <v/>
      </c>
      <c r="Y1919" s="68" t="str">
        <f>Table49[[#This Row],[PO Number]]&amp;COUNTIFS($E$5:E1919,E1919)</f>
        <v>0</v>
      </c>
    </row>
    <row r="1920" spans="1:25" ht="14.7" customHeight="1" x14ac:dyDescent="0.3">
      <c r="A1920" s="1" t="str">
        <f>IF(Table49[[#This Row],[ITEM NAME]]="","",ROW()-4)</f>
        <v/>
      </c>
      <c r="B1920" s="68"/>
      <c r="C1920" s="4" t="str">
        <f>IFERROR(VLOOKUP(B1920,Table14[],3,0),"")</f>
        <v/>
      </c>
      <c r="D1920" s="4" t="str">
        <f>IFERROR(VLOOKUP(B1920,Table14[],2,0),"")</f>
        <v/>
      </c>
      <c r="E1920" s="4"/>
      <c r="H1920" s="41" t="str">
        <f>IFERROR(VLOOKUP(Table49[[#This Row],[ITEM CODE]],Table2[[Item Code]:[Master Name]],2,0),"")</f>
        <v/>
      </c>
      <c r="I1920" s="41"/>
      <c r="J1920" s="65" t="str">
        <f>IFERROR(VLOOKUP(Table49[[#This Row],[ITEM CODE]],Table2[[Item Code]:[Master Name]],3,0),"")</f>
        <v/>
      </c>
      <c r="K1920" s="1" t="str">
        <f>IFERROR(VLOOKUP(Table49[[#This Row],[ITEM CODE]],Table2[[Item Code]:[Master Name]],9,0),"")</f>
        <v/>
      </c>
      <c r="L1920" s="1" t="str">
        <f>IFERROR(VLOOKUP(Table49[[#This Row],[ITEM CODE]],Table2[[Item Code]:[Master Name]],8,0),"")</f>
        <v/>
      </c>
      <c r="M1920" s="41"/>
      <c r="N1920" s="66">
        <f>IFERROR(VLOOKUP(Table49[[#This Row],[ITEM CODE]],Table2[[#All],[Item Code]:[Unit Cost]],10,0),0)</f>
        <v>0</v>
      </c>
      <c r="O1920" s="134">
        <f>IFERROR(VLOOKUP(Table49[[#This Row],[ITEM CODE]],Table2[[#All],[Item Code]:[Unit Cost]],10,0),0)</f>
        <v>0</v>
      </c>
      <c r="P1920" s="56"/>
      <c r="Q1920" s="58"/>
      <c r="R1920" s="58">
        <f>Table49[[#This Row],[QUANTITY]]*Table49[[#This Row],[INV Prices]]</f>
        <v>0</v>
      </c>
      <c r="S1920" s="67"/>
      <c r="V1920" s="41"/>
      <c r="W1920" s="4" t="str">
        <f>IFERROR(VLOOKUP(Table49[[#This Row],[ITEM CODE]],Table2[[Item Code]:[Category ]],6,0),"")</f>
        <v/>
      </c>
      <c r="X1920" s="1" t="str">
        <f>IFERROR(VLOOKUP(Table49[[#This Row],[ITEM CODE]],Table2[[Item Code]:[Sub Category]],7,0),"")</f>
        <v/>
      </c>
      <c r="Y1920" s="68" t="str">
        <f>Table49[[#This Row],[PO Number]]&amp;COUNTIFS($E$5:E1920,E1920)</f>
        <v>0</v>
      </c>
    </row>
    <row r="1921" spans="1:25" ht="14.7" customHeight="1" x14ac:dyDescent="0.3">
      <c r="A1921" s="1" t="str">
        <f>IF(Table49[[#This Row],[ITEM NAME]]="","",ROW()-4)</f>
        <v/>
      </c>
      <c r="B1921" s="68"/>
      <c r="C1921" s="4" t="str">
        <f>IFERROR(VLOOKUP(B1921,Table14[],3,0),"")</f>
        <v/>
      </c>
      <c r="D1921" s="4" t="str">
        <f>IFERROR(VLOOKUP(B1921,Table14[],2,0),"")</f>
        <v/>
      </c>
      <c r="E1921" s="4"/>
      <c r="H1921" s="41" t="str">
        <f>IFERROR(VLOOKUP(Table49[[#This Row],[ITEM CODE]],Table2[[Item Code]:[Master Name]],2,0),"")</f>
        <v/>
      </c>
      <c r="I1921" s="41"/>
      <c r="J1921" s="65" t="str">
        <f>IFERROR(VLOOKUP(Table49[[#This Row],[ITEM CODE]],Table2[[Item Code]:[Master Name]],3,0),"")</f>
        <v/>
      </c>
      <c r="K1921" s="1" t="str">
        <f>IFERROR(VLOOKUP(Table49[[#This Row],[ITEM CODE]],Table2[[Item Code]:[Master Name]],9,0),"")</f>
        <v/>
      </c>
      <c r="L1921" s="1" t="str">
        <f>IFERROR(VLOOKUP(Table49[[#This Row],[ITEM CODE]],Table2[[Item Code]:[Master Name]],8,0),"")</f>
        <v/>
      </c>
      <c r="M1921" s="41"/>
      <c r="N1921" s="66">
        <f>IFERROR(VLOOKUP(Table49[[#This Row],[ITEM CODE]],Table2[[#All],[Item Code]:[Unit Cost]],10,0),0)</f>
        <v>0</v>
      </c>
      <c r="O1921" s="134">
        <f>IFERROR(VLOOKUP(Table49[[#This Row],[ITEM CODE]],Table2[[#All],[Item Code]:[Unit Cost]],10,0),0)</f>
        <v>0</v>
      </c>
      <c r="P1921" s="56"/>
      <c r="Q1921" s="58"/>
      <c r="R1921" s="58">
        <f>Table49[[#This Row],[QUANTITY]]*Table49[[#This Row],[INV Prices]]</f>
        <v>0</v>
      </c>
      <c r="S1921" s="67"/>
      <c r="V1921" s="41"/>
      <c r="W1921" s="4" t="str">
        <f>IFERROR(VLOOKUP(Table49[[#This Row],[ITEM CODE]],Table2[[Item Code]:[Category ]],6,0),"")</f>
        <v/>
      </c>
      <c r="X1921" s="1" t="str">
        <f>IFERROR(VLOOKUP(Table49[[#This Row],[ITEM CODE]],Table2[[Item Code]:[Sub Category]],7,0),"")</f>
        <v/>
      </c>
      <c r="Y1921" s="68" t="str">
        <f>Table49[[#This Row],[PO Number]]&amp;COUNTIFS($E$5:E1921,E1921)</f>
        <v>0</v>
      </c>
    </row>
    <row r="1922" spans="1:25" ht="14.7" customHeight="1" x14ac:dyDescent="0.3">
      <c r="A1922" s="1" t="str">
        <f>IF(Table49[[#This Row],[ITEM NAME]]="","",ROW()-4)</f>
        <v/>
      </c>
      <c r="B1922" s="68"/>
      <c r="C1922" s="4" t="str">
        <f>IFERROR(VLOOKUP(B1922,Table14[],3,0),"")</f>
        <v/>
      </c>
      <c r="D1922" s="4" t="str">
        <f>IFERROR(VLOOKUP(B1922,Table14[],2,0),"")</f>
        <v/>
      </c>
      <c r="E1922" s="4"/>
      <c r="H1922" s="41" t="str">
        <f>IFERROR(VLOOKUP(Table49[[#This Row],[ITEM CODE]],Table2[[Item Code]:[Master Name]],2,0),"")</f>
        <v/>
      </c>
      <c r="I1922" s="41"/>
      <c r="J1922" s="65" t="str">
        <f>IFERROR(VLOOKUP(Table49[[#This Row],[ITEM CODE]],Table2[[Item Code]:[Master Name]],3,0),"")</f>
        <v/>
      </c>
      <c r="K1922" s="1" t="str">
        <f>IFERROR(VLOOKUP(Table49[[#This Row],[ITEM CODE]],Table2[[Item Code]:[Master Name]],9,0),"")</f>
        <v/>
      </c>
      <c r="L1922" s="1" t="str">
        <f>IFERROR(VLOOKUP(Table49[[#This Row],[ITEM CODE]],Table2[[Item Code]:[Master Name]],8,0),"")</f>
        <v/>
      </c>
      <c r="M1922" s="41"/>
      <c r="N1922" s="66">
        <f>IFERROR(VLOOKUP(Table49[[#This Row],[ITEM CODE]],Table2[[#All],[Item Code]:[Unit Cost]],10,0),0)</f>
        <v>0</v>
      </c>
      <c r="O1922" s="134">
        <f>IFERROR(VLOOKUP(Table49[[#This Row],[ITEM CODE]],Table2[[#All],[Item Code]:[Unit Cost]],10,0),0)</f>
        <v>0</v>
      </c>
      <c r="P1922" s="56"/>
      <c r="Q1922" s="58"/>
      <c r="R1922" s="58">
        <f>Table49[[#This Row],[QUANTITY]]*Table49[[#This Row],[INV Prices]]</f>
        <v>0</v>
      </c>
      <c r="S1922" s="67"/>
      <c r="V1922" s="41"/>
      <c r="W1922" s="4" t="str">
        <f>IFERROR(VLOOKUP(Table49[[#This Row],[ITEM CODE]],Table2[[Item Code]:[Category ]],6,0),"")</f>
        <v/>
      </c>
      <c r="X1922" s="1" t="str">
        <f>IFERROR(VLOOKUP(Table49[[#This Row],[ITEM CODE]],Table2[[Item Code]:[Sub Category]],7,0),"")</f>
        <v/>
      </c>
      <c r="Y1922" s="68" t="str">
        <f>Table49[[#This Row],[PO Number]]&amp;COUNTIFS($E$5:E1922,E1922)</f>
        <v>0</v>
      </c>
    </row>
    <row r="1923" spans="1:25" ht="14.7" customHeight="1" x14ac:dyDescent="0.3">
      <c r="A1923" s="1" t="str">
        <f>IF(Table49[[#This Row],[ITEM NAME]]="","",ROW()-4)</f>
        <v/>
      </c>
      <c r="B1923" s="68"/>
      <c r="C1923" s="4" t="str">
        <f>IFERROR(VLOOKUP(B1923,Table14[],3,0),"")</f>
        <v/>
      </c>
      <c r="D1923" s="4" t="str">
        <f>IFERROR(VLOOKUP(B1923,Table14[],2,0),"")</f>
        <v/>
      </c>
      <c r="E1923" s="4"/>
      <c r="H1923" s="41" t="str">
        <f>IFERROR(VLOOKUP(Table49[[#This Row],[ITEM CODE]],Table2[[Item Code]:[Master Name]],2,0),"")</f>
        <v/>
      </c>
      <c r="I1923" s="41"/>
      <c r="J1923" s="65" t="str">
        <f>IFERROR(VLOOKUP(Table49[[#This Row],[ITEM CODE]],Table2[[Item Code]:[Master Name]],3,0),"")</f>
        <v/>
      </c>
      <c r="K1923" s="1" t="str">
        <f>IFERROR(VLOOKUP(Table49[[#This Row],[ITEM CODE]],Table2[[Item Code]:[Master Name]],9,0),"")</f>
        <v/>
      </c>
      <c r="L1923" s="1" t="str">
        <f>IFERROR(VLOOKUP(Table49[[#This Row],[ITEM CODE]],Table2[[Item Code]:[Master Name]],8,0),"")</f>
        <v/>
      </c>
      <c r="M1923" s="41"/>
      <c r="N1923" s="66">
        <f>IFERROR(VLOOKUP(Table49[[#This Row],[ITEM CODE]],Table2[[#All],[Item Code]:[Unit Cost]],10,0),0)</f>
        <v>0</v>
      </c>
      <c r="O1923" s="134">
        <f>IFERROR(VLOOKUP(Table49[[#This Row],[ITEM CODE]],Table2[[#All],[Item Code]:[Unit Cost]],10,0),0)</f>
        <v>0</v>
      </c>
      <c r="P1923" s="56"/>
      <c r="Q1923" s="58"/>
      <c r="R1923" s="58">
        <f>Table49[[#This Row],[QUANTITY]]*Table49[[#This Row],[INV Prices]]</f>
        <v>0</v>
      </c>
      <c r="S1923" s="67"/>
      <c r="V1923" s="41"/>
      <c r="W1923" s="4" t="str">
        <f>IFERROR(VLOOKUP(Table49[[#This Row],[ITEM CODE]],Table2[[Item Code]:[Category ]],6,0),"")</f>
        <v/>
      </c>
      <c r="X1923" s="1" t="str">
        <f>IFERROR(VLOOKUP(Table49[[#This Row],[ITEM CODE]],Table2[[Item Code]:[Sub Category]],7,0),"")</f>
        <v/>
      </c>
      <c r="Y1923" s="68" t="str">
        <f>Table49[[#This Row],[PO Number]]&amp;COUNTIFS($E$5:E1923,E1923)</f>
        <v>0</v>
      </c>
    </row>
    <row r="1924" spans="1:25" ht="14.7" customHeight="1" x14ac:dyDescent="0.3">
      <c r="A1924" s="1" t="str">
        <f>IF(Table49[[#This Row],[ITEM NAME]]="","",ROW()-4)</f>
        <v/>
      </c>
      <c r="B1924" s="68"/>
      <c r="C1924" s="4" t="str">
        <f>IFERROR(VLOOKUP(B1924,Table14[],3,0),"")</f>
        <v/>
      </c>
      <c r="D1924" s="4" t="str">
        <f>IFERROR(VLOOKUP(B1924,Table14[],2,0),"")</f>
        <v/>
      </c>
      <c r="E1924" s="4"/>
      <c r="H1924" s="41" t="str">
        <f>IFERROR(VLOOKUP(Table49[[#This Row],[ITEM CODE]],Table2[[Item Code]:[Master Name]],2,0),"")</f>
        <v/>
      </c>
      <c r="I1924" s="41"/>
      <c r="J1924" s="65" t="str">
        <f>IFERROR(VLOOKUP(Table49[[#This Row],[ITEM CODE]],Table2[[Item Code]:[Master Name]],3,0),"")</f>
        <v/>
      </c>
      <c r="K1924" s="1" t="str">
        <f>IFERROR(VLOOKUP(Table49[[#This Row],[ITEM CODE]],Table2[[Item Code]:[Master Name]],9,0),"")</f>
        <v/>
      </c>
      <c r="L1924" s="1" t="str">
        <f>IFERROR(VLOOKUP(Table49[[#This Row],[ITEM CODE]],Table2[[Item Code]:[Master Name]],8,0),"")</f>
        <v/>
      </c>
      <c r="M1924" s="41"/>
      <c r="N1924" s="66">
        <f>IFERROR(VLOOKUP(Table49[[#This Row],[ITEM CODE]],Table2[[#All],[Item Code]:[Unit Cost]],10,0),0)</f>
        <v>0</v>
      </c>
      <c r="O1924" s="134">
        <f>IFERROR(VLOOKUP(Table49[[#This Row],[ITEM CODE]],Table2[[#All],[Item Code]:[Unit Cost]],10,0),0)</f>
        <v>0</v>
      </c>
      <c r="P1924" s="56"/>
      <c r="Q1924" s="58"/>
      <c r="R1924" s="58">
        <f>Table49[[#This Row],[QUANTITY]]*Table49[[#This Row],[INV Prices]]</f>
        <v>0</v>
      </c>
      <c r="S1924" s="67"/>
      <c r="V1924" s="41"/>
      <c r="W1924" s="4" t="str">
        <f>IFERROR(VLOOKUP(Table49[[#This Row],[ITEM CODE]],Table2[[Item Code]:[Category ]],6,0),"")</f>
        <v/>
      </c>
      <c r="X1924" s="1" t="str">
        <f>IFERROR(VLOOKUP(Table49[[#This Row],[ITEM CODE]],Table2[[Item Code]:[Sub Category]],7,0),"")</f>
        <v/>
      </c>
      <c r="Y1924" s="68" t="str">
        <f>Table49[[#This Row],[PO Number]]&amp;COUNTIFS($E$5:E1924,E1924)</f>
        <v>0</v>
      </c>
    </row>
    <row r="1925" spans="1:25" ht="14.7" customHeight="1" x14ac:dyDescent="0.3">
      <c r="A1925" s="1" t="str">
        <f>IF(Table49[[#This Row],[ITEM NAME]]="","",ROW()-4)</f>
        <v/>
      </c>
      <c r="B1925" s="68"/>
      <c r="C1925" s="4" t="str">
        <f>IFERROR(VLOOKUP(B1925,Table14[],3,0),"")</f>
        <v/>
      </c>
      <c r="D1925" s="4" t="str">
        <f>IFERROR(VLOOKUP(B1925,Table14[],2,0),"")</f>
        <v/>
      </c>
      <c r="E1925" s="4"/>
      <c r="H1925" s="41" t="str">
        <f>IFERROR(VLOOKUP(Table49[[#This Row],[ITEM CODE]],Table2[[Item Code]:[Master Name]],2,0),"")</f>
        <v/>
      </c>
      <c r="I1925" s="41"/>
      <c r="J1925" s="65" t="str">
        <f>IFERROR(VLOOKUP(Table49[[#This Row],[ITEM CODE]],Table2[[Item Code]:[Master Name]],3,0),"")</f>
        <v/>
      </c>
      <c r="K1925" s="1" t="str">
        <f>IFERROR(VLOOKUP(Table49[[#This Row],[ITEM CODE]],Table2[[Item Code]:[Master Name]],9,0),"")</f>
        <v/>
      </c>
      <c r="L1925" s="1" t="str">
        <f>IFERROR(VLOOKUP(Table49[[#This Row],[ITEM CODE]],Table2[[Item Code]:[Master Name]],8,0),"")</f>
        <v/>
      </c>
      <c r="M1925" s="41"/>
      <c r="N1925" s="66">
        <f>IFERROR(VLOOKUP(Table49[[#This Row],[ITEM CODE]],Table2[[#All],[Item Code]:[Unit Cost]],10,0),0)</f>
        <v>0</v>
      </c>
      <c r="O1925" s="134">
        <f>IFERROR(VLOOKUP(Table49[[#This Row],[ITEM CODE]],Table2[[#All],[Item Code]:[Unit Cost]],10,0),0)</f>
        <v>0</v>
      </c>
      <c r="P1925" s="56"/>
      <c r="Q1925" s="58"/>
      <c r="R1925" s="58">
        <f>Table49[[#This Row],[QUANTITY]]*Table49[[#This Row],[INV Prices]]</f>
        <v>0</v>
      </c>
      <c r="S1925" s="67"/>
      <c r="V1925" s="41"/>
      <c r="W1925" s="4" t="str">
        <f>IFERROR(VLOOKUP(Table49[[#This Row],[ITEM CODE]],Table2[[Item Code]:[Category ]],6,0),"")</f>
        <v/>
      </c>
      <c r="X1925" s="1" t="str">
        <f>IFERROR(VLOOKUP(Table49[[#This Row],[ITEM CODE]],Table2[[Item Code]:[Sub Category]],7,0),"")</f>
        <v/>
      </c>
      <c r="Y1925" s="68" t="str">
        <f>Table49[[#This Row],[PO Number]]&amp;COUNTIFS($E$5:E1925,E1925)</f>
        <v>0</v>
      </c>
    </row>
    <row r="1926" spans="1:25" ht="14.7" customHeight="1" x14ac:dyDescent="0.3">
      <c r="A1926" s="1" t="str">
        <f>IF(Table49[[#This Row],[ITEM NAME]]="","",ROW()-4)</f>
        <v/>
      </c>
      <c r="B1926" s="68"/>
      <c r="C1926" s="4" t="str">
        <f>IFERROR(VLOOKUP(B1926,Table14[],3,0),"")</f>
        <v/>
      </c>
      <c r="D1926" s="4" t="str">
        <f>IFERROR(VLOOKUP(B1926,Table14[],2,0),"")</f>
        <v/>
      </c>
      <c r="E1926" s="4"/>
      <c r="H1926" s="41" t="str">
        <f>IFERROR(VLOOKUP(Table49[[#This Row],[ITEM CODE]],Table2[[Item Code]:[Master Name]],2,0),"")</f>
        <v/>
      </c>
      <c r="I1926" s="41"/>
      <c r="J1926" s="65" t="str">
        <f>IFERROR(VLOOKUP(Table49[[#This Row],[ITEM CODE]],Table2[[Item Code]:[Master Name]],3,0),"")</f>
        <v/>
      </c>
      <c r="K1926" s="1" t="str">
        <f>IFERROR(VLOOKUP(Table49[[#This Row],[ITEM CODE]],Table2[[Item Code]:[Master Name]],9,0),"")</f>
        <v/>
      </c>
      <c r="L1926" s="1" t="str">
        <f>IFERROR(VLOOKUP(Table49[[#This Row],[ITEM CODE]],Table2[[Item Code]:[Master Name]],8,0),"")</f>
        <v/>
      </c>
      <c r="M1926" s="41"/>
      <c r="N1926" s="66">
        <f>IFERROR(VLOOKUP(Table49[[#This Row],[ITEM CODE]],Table2[[#All],[Item Code]:[Unit Cost]],10,0),0)</f>
        <v>0</v>
      </c>
      <c r="O1926" s="134">
        <f>IFERROR(VLOOKUP(Table49[[#This Row],[ITEM CODE]],Table2[[#All],[Item Code]:[Unit Cost]],10,0),0)</f>
        <v>0</v>
      </c>
      <c r="P1926" s="56"/>
      <c r="Q1926" s="58"/>
      <c r="R1926" s="58">
        <f>Table49[[#This Row],[QUANTITY]]*Table49[[#This Row],[INV Prices]]</f>
        <v>0</v>
      </c>
      <c r="S1926" s="67"/>
      <c r="V1926" s="41"/>
      <c r="W1926" s="4" t="str">
        <f>IFERROR(VLOOKUP(Table49[[#This Row],[ITEM CODE]],Table2[[Item Code]:[Category ]],6,0),"")</f>
        <v/>
      </c>
      <c r="X1926" s="1" t="str">
        <f>IFERROR(VLOOKUP(Table49[[#This Row],[ITEM CODE]],Table2[[Item Code]:[Sub Category]],7,0),"")</f>
        <v/>
      </c>
      <c r="Y1926" s="68" t="str">
        <f>Table49[[#This Row],[PO Number]]&amp;COUNTIFS($E$5:E1926,E1926)</f>
        <v>0</v>
      </c>
    </row>
    <row r="1927" spans="1:25" ht="14.7" customHeight="1" x14ac:dyDescent="0.3">
      <c r="A1927" s="1" t="str">
        <f>IF(Table49[[#This Row],[ITEM NAME]]="","",ROW()-4)</f>
        <v/>
      </c>
      <c r="B1927" s="68"/>
      <c r="C1927" s="4" t="str">
        <f>IFERROR(VLOOKUP(B1927,Table14[],3,0),"")</f>
        <v/>
      </c>
      <c r="D1927" s="4" t="str">
        <f>IFERROR(VLOOKUP(B1927,Table14[],2,0),"")</f>
        <v/>
      </c>
      <c r="E1927" s="4"/>
      <c r="H1927" s="41" t="str">
        <f>IFERROR(VLOOKUP(Table49[[#This Row],[ITEM CODE]],Table2[[Item Code]:[Master Name]],2,0),"")</f>
        <v/>
      </c>
      <c r="I1927" s="41"/>
      <c r="J1927" s="65" t="str">
        <f>IFERROR(VLOOKUP(Table49[[#This Row],[ITEM CODE]],Table2[[Item Code]:[Master Name]],3,0),"")</f>
        <v/>
      </c>
      <c r="K1927" s="1" t="str">
        <f>IFERROR(VLOOKUP(Table49[[#This Row],[ITEM CODE]],Table2[[Item Code]:[Master Name]],9,0),"")</f>
        <v/>
      </c>
      <c r="L1927" s="1" t="str">
        <f>IFERROR(VLOOKUP(Table49[[#This Row],[ITEM CODE]],Table2[[Item Code]:[Master Name]],8,0),"")</f>
        <v/>
      </c>
      <c r="M1927" s="41"/>
      <c r="N1927" s="66">
        <f>IFERROR(VLOOKUP(Table49[[#This Row],[ITEM CODE]],Table2[[#All],[Item Code]:[Unit Cost]],10,0),0)</f>
        <v>0</v>
      </c>
      <c r="O1927" s="134">
        <f>IFERROR(VLOOKUP(Table49[[#This Row],[ITEM CODE]],Table2[[#All],[Item Code]:[Unit Cost]],10,0),0)</f>
        <v>0</v>
      </c>
      <c r="P1927" s="56"/>
      <c r="Q1927" s="58"/>
      <c r="R1927" s="58">
        <f>Table49[[#This Row],[QUANTITY]]*Table49[[#This Row],[INV Prices]]</f>
        <v>0</v>
      </c>
      <c r="S1927" s="67"/>
      <c r="V1927" s="41"/>
      <c r="W1927" s="4" t="str">
        <f>IFERROR(VLOOKUP(Table49[[#This Row],[ITEM CODE]],Table2[[Item Code]:[Category ]],6,0),"")</f>
        <v/>
      </c>
      <c r="X1927" s="1" t="str">
        <f>IFERROR(VLOOKUP(Table49[[#This Row],[ITEM CODE]],Table2[[Item Code]:[Sub Category]],7,0),"")</f>
        <v/>
      </c>
      <c r="Y1927" s="68" t="str">
        <f>Table49[[#This Row],[PO Number]]&amp;COUNTIFS($E$5:E1927,E1927)</f>
        <v>0</v>
      </c>
    </row>
    <row r="1928" spans="1:25" ht="14.7" customHeight="1" x14ac:dyDescent="0.3">
      <c r="A1928" s="1" t="str">
        <f>IF(Table49[[#This Row],[ITEM NAME]]="","",ROW()-4)</f>
        <v/>
      </c>
      <c r="B1928" s="68"/>
      <c r="C1928" s="4" t="str">
        <f>IFERROR(VLOOKUP(B1928,Table14[],3,0),"")</f>
        <v/>
      </c>
      <c r="D1928" s="4" t="str">
        <f>IFERROR(VLOOKUP(B1928,Table14[],2,0),"")</f>
        <v/>
      </c>
      <c r="E1928" s="4"/>
      <c r="H1928" s="41" t="str">
        <f>IFERROR(VLOOKUP(Table49[[#This Row],[ITEM CODE]],Table2[[Item Code]:[Master Name]],2,0),"")</f>
        <v/>
      </c>
      <c r="I1928" s="41"/>
      <c r="J1928" s="65" t="str">
        <f>IFERROR(VLOOKUP(Table49[[#This Row],[ITEM CODE]],Table2[[Item Code]:[Master Name]],3,0),"")</f>
        <v/>
      </c>
      <c r="K1928" s="1" t="str">
        <f>IFERROR(VLOOKUP(Table49[[#This Row],[ITEM CODE]],Table2[[Item Code]:[Master Name]],9,0),"")</f>
        <v/>
      </c>
      <c r="L1928" s="1" t="str">
        <f>IFERROR(VLOOKUP(Table49[[#This Row],[ITEM CODE]],Table2[[Item Code]:[Master Name]],8,0),"")</f>
        <v/>
      </c>
      <c r="M1928" s="41"/>
      <c r="N1928" s="66">
        <f>IFERROR(VLOOKUP(Table49[[#This Row],[ITEM CODE]],Table2[[#All],[Item Code]:[Unit Cost]],10,0),0)</f>
        <v>0</v>
      </c>
      <c r="O1928" s="134">
        <f>IFERROR(VLOOKUP(Table49[[#This Row],[ITEM CODE]],Table2[[#All],[Item Code]:[Unit Cost]],10,0),0)</f>
        <v>0</v>
      </c>
      <c r="P1928" s="56"/>
      <c r="Q1928" s="58"/>
      <c r="R1928" s="58">
        <f>Table49[[#This Row],[QUANTITY]]*Table49[[#This Row],[INV Prices]]</f>
        <v>0</v>
      </c>
      <c r="S1928" s="67"/>
      <c r="V1928" s="41"/>
      <c r="W1928" s="4" t="str">
        <f>IFERROR(VLOOKUP(Table49[[#This Row],[ITEM CODE]],Table2[[Item Code]:[Category ]],6,0),"")</f>
        <v/>
      </c>
      <c r="X1928" s="1" t="str">
        <f>IFERROR(VLOOKUP(Table49[[#This Row],[ITEM CODE]],Table2[[Item Code]:[Sub Category]],7,0),"")</f>
        <v/>
      </c>
      <c r="Y1928" s="68" t="str">
        <f>Table49[[#This Row],[PO Number]]&amp;COUNTIFS($E$5:E1928,E1928)</f>
        <v>0</v>
      </c>
    </row>
    <row r="1929" spans="1:25" ht="14.7" customHeight="1" x14ac:dyDescent="0.3">
      <c r="A1929" s="1" t="str">
        <f>IF(Table49[[#This Row],[ITEM NAME]]="","",ROW()-4)</f>
        <v/>
      </c>
      <c r="B1929" s="68"/>
      <c r="C1929" s="4" t="str">
        <f>IFERROR(VLOOKUP(B1929,Table14[],3,0),"")</f>
        <v/>
      </c>
      <c r="D1929" s="4" t="str">
        <f>IFERROR(VLOOKUP(B1929,Table14[],2,0),"")</f>
        <v/>
      </c>
      <c r="E1929" s="4"/>
      <c r="H1929" s="41" t="str">
        <f>IFERROR(VLOOKUP(Table49[[#This Row],[ITEM CODE]],Table2[[Item Code]:[Master Name]],2,0),"")</f>
        <v/>
      </c>
      <c r="I1929" s="41"/>
      <c r="J1929" s="65" t="str">
        <f>IFERROR(VLOOKUP(Table49[[#This Row],[ITEM CODE]],Table2[[Item Code]:[Master Name]],3,0),"")</f>
        <v/>
      </c>
      <c r="K1929" s="1" t="str">
        <f>IFERROR(VLOOKUP(Table49[[#This Row],[ITEM CODE]],Table2[[Item Code]:[Master Name]],9,0),"")</f>
        <v/>
      </c>
      <c r="L1929" s="1" t="str">
        <f>IFERROR(VLOOKUP(Table49[[#This Row],[ITEM CODE]],Table2[[Item Code]:[Master Name]],8,0),"")</f>
        <v/>
      </c>
      <c r="M1929" s="41"/>
      <c r="N1929" s="66">
        <f>IFERROR(VLOOKUP(Table49[[#This Row],[ITEM CODE]],Table2[[#All],[Item Code]:[Unit Cost]],10,0),0)</f>
        <v>0</v>
      </c>
      <c r="O1929" s="134">
        <f>IFERROR(VLOOKUP(Table49[[#This Row],[ITEM CODE]],Table2[[#All],[Item Code]:[Unit Cost]],10,0),0)</f>
        <v>0</v>
      </c>
      <c r="P1929" s="56"/>
      <c r="Q1929" s="58"/>
      <c r="R1929" s="58">
        <f>Table49[[#This Row],[QUANTITY]]*Table49[[#This Row],[INV Prices]]</f>
        <v>0</v>
      </c>
      <c r="S1929" s="67"/>
      <c r="V1929" s="41"/>
      <c r="W1929" s="4" t="str">
        <f>IFERROR(VLOOKUP(Table49[[#This Row],[ITEM CODE]],Table2[[Item Code]:[Category ]],6,0),"")</f>
        <v/>
      </c>
      <c r="X1929" s="1" t="str">
        <f>IFERROR(VLOOKUP(Table49[[#This Row],[ITEM CODE]],Table2[[Item Code]:[Sub Category]],7,0),"")</f>
        <v/>
      </c>
      <c r="Y1929" s="68" t="str">
        <f>Table49[[#This Row],[PO Number]]&amp;COUNTIFS($E$5:E1929,E1929)</f>
        <v>0</v>
      </c>
    </row>
    <row r="1930" spans="1:25" ht="14.7" customHeight="1" x14ac:dyDescent="0.3">
      <c r="A1930" s="1" t="str">
        <f>IF(Table49[[#This Row],[ITEM NAME]]="","",ROW()-4)</f>
        <v/>
      </c>
      <c r="B1930" s="68"/>
      <c r="C1930" s="4" t="str">
        <f>IFERROR(VLOOKUP(B1930,Table14[],3,0),"")</f>
        <v/>
      </c>
      <c r="D1930" s="4" t="str">
        <f>IFERROR(VLOOKUP(B1930,Table14[],2,0),"")</f>
        <v/>
      </c>
      <c r="E1930" s="4"/>
      <c r="H1930" s="41" t="str">
        <f>IFERROR(VLOOKUP(Table49[[#This Row],[ITEM CODE]],Table2[[Item Code]:[Master Name]],2,0),"")</f>
        <v/>
      </c>
      <c r="I1930" s="41"/>
      <c r="J1930" s="65" t="str">
        <f>IFERROR(VLOOKUP(Table49[[#This Row],[ITEM CODE]],Table2[[Item Code]:[Master Name]],3,0),"")</f>
        <v/>
      </c>
      <c r="K1930" s="1" t="str">
        <f>IFERROR(VLOOKUP(Table49[[#This Row],[ITEM CODE]],Table2[[Item Code]:[Master Name]],9,0),"")</f>
        <v/>
      </c>
      <c r="L1930" s="1" t="str">
        <f>IFERROR(VLOOKUP(Table49[[#This Row],[ITEM CODE]],Table2[[Item Code]:[Master Name]],8,0),"")</f>
        <v/>
      </c>
      <c r="M1930" s="41"/>
      <c r="N1930" s="66">
        <f>IFERROR(VLOOKUP(Table49[[#This Row],[ITEM CODE]],Table2[[#All],[Item Code]:[Unit Cost]],10,0),0)</f>
        <v>0</v>
      </c>
      <c r="O1930" s="134">
        <f>IFERROR(VLOOKUP(Table49[[#This Row],[ITEM CODE]],Table2[[#All],[Item Code]:[Unit Cost]],10,0),0)</f>
        <v>0</v>
      </c>
      <c r="P1930" s="56"/>
      <c r="Q1930" s="58"/>
      <c r="R1930" s="58">
        <f>Table49[[#This Row],[QUANTITY]]*Table49[[#This Row],[INV Prices]]</f>
        <v>0</v>
      </c>
      <c r="S1930" s="67"/>
      <c r="V1930" s="41"/>
      <c r="W1930" s="4" t="str">
        <f>IFERROR(VLOOKUP(Table49[[#This Row],[ITEM CODE]],Table2[[Item Code]:[Category ]],6,0),"")</f>
        <v/>
      </c>
      <c r="X1930" s="1" t="str">
        <f>IFERROR(VLOOKUP(Table49[[#This Row],[ITEM CODE]],Table2[[Item Code]:[Sub Category]],7,0),"")</f>
        <v/>
      </c>
      <c r="Y1930" s="68" t="str">
        <f>Table49[[#This Row],[PO Number]]&amp;COUNTIFS($E$5:E1930,E1930)</f>
        <v>0</v>
      </c>
    </row>
    <row r="1931" spans="1:25" ht="14.7" customHeight="1" x14ac:dyDescent="0.3">
      <c r="A1931" s="1" t="str">
        <f>IF(Table49[[#This Row],[ITEM NAME]]="","",ROW()-4)</f>
        <v/>
      </c>
      <c r="B1931" s="68"/>
      <c r="C1931" s="4" t="str">
        <f>IFERROR(VLOOKUP(B1931,Table14[],3,0),"")</f>
        <v/>
      </c>
      <c r="D1931" s="4" t="str">
        <f>IFERROR(VLOOKUP(B1931,Table14[],2,0),"")</f>
        <v/>
      </c>
      <c r="E1931" s="4"/>
      <c r="H1931" s="41" t="str">
        <f>IFERROR(VLOOKUP(Table49[[#This Row],[ITEM CODE]],Table2[[Item Code]:[Master Name]],2,0),"")</f>
        <v/>
      </c>
      <c r="I1931" s="41"/>
      <c r="J1931" s="65" t="str">
        <f>IFERROR(VLOOKUP(Table49[[#This Row],[ITEM CODE]],Table2[[Item Code]:[Master Name]],3,0),"")</f>
        <v/>
      </c>
      <c r="K1931" s="1" t="str">
        <f>IFERROR(VLOOKUP(Table49[[#This Row],[ITEM CODE]],Table2[[Item Code]:[Master Name]],9,0),"")</f>
        <v/>
      </c>
      <c r="L1931" s="1" t="str">
        <f>IFERROR(VLOOKUP(Table49[[#This Row],[ITEM CODE]],Table2[[Item Code]:[Master Name]],8,0),"")</f>
        <v/>
      </c>
      <c r="M1931" s="41"/>
      <c r="N1931" s="66">
        <f>IFERROR(VLOOKUP(Table49[[#This Row],[ITEM CODE]],Table2[[#All],[Item Code]:[Unit Cost]],10,0),0)</f>
        <v>0</v>
      </c>
      <c r="O1931" s="134">
        <f>IFERROR(VLOOKUP(Table49[[#This Row],[ITEM CODE]],Table2[[#All],[Item Code]:[Unit Cost]],10,0),0)</f>
        <v>0</v>
      </c>
      <c r="P1931" s="56"/>
      <c r="Q1931" s="58"/>
      <c r="R1931" s="58">
        <f>Table49[[#This Row],[QUANTITY]]*Table49[[#This Row],[INV Prices]]</f>
        <v>0</v>
      </c>
      <c r="S1931" s="67"/>
      <c r="V1931" s="41"/>
      <c r="W1931" s="4" t="str">
        <f>IFERROR(VLOOKUP(Table49[[#This Row],[ITEM CODE]],Table2[[Item Code]:[Category ]],6,0),"")</f>
        <v/>
      </c>
      <c r="X1931" s="1" t="str">
        <f>IFERROR(VLOOKUP(Table49[[#This Row],[ITEM CODE]],Table2[[Item Code]:[Sub Category]],7,0),"")</f>
        <v/>
      </c>
      <c r="Y1931" s="68" t="str">
        <f>Table49[[#This Row],[PO Number]]&amp;COUNTIFS($E$5:E1931,E1931)</f>
        <v>0</v>
      </c>
    </row>
    <row r="1932" spans="1:25" ht="14.7" customHeight="1" x14ac:dyDescent="0.3">
      <c r="A1932" s="1" t="str">
        <f>IF(Table49[[#This Row],[ITEM NAME]]="","",ROW()-4)</f>
        <v/>
      </c>
      <c r="B1932" s="68"/>
      <c r="C1932" s="4" t="str">
        <f>IFERROR(VLOOKUP(B1932,Table14[],3,0),"")</f>
        <v/>
      </c>
      <c r="D1932" s="4" t="str">
        <f>IFERROR(VLOOKUP(B1932,Table14[],2,0),"")</f>
        <v/>
      </c>
      <c r="E1932" s="4"/>
      <c r="H1932" s="41" t="str">
        <f>IFERROR(VLOOKUP(Table49[[#This Row],[ITEM CODE]],Table2[[Item Code]:[Master Name]],2,0),"")</f>
        <v/>
      </c>
      <c r="I1932" s="41"/>
      <c r="J1932" s="65" t="str">
        <f>IFERROR(VLOOKUP(Table49[[#This Row],[ITEM CODE]],Table2[[Item Code]:[Master Name]],3,0),"")</f>
        <v/>
      </c>
      <c r="K1932" s="1" t="str">
        <f>IFERROR(VLOOKUP(Table49[[#This Row],[ITEM CODE]],Table2[[Item Code]:[Master Name]],9,0),"")</f>
        <v/>
      </c>
      <c r="L1932" s="1" t="str">
        <f>IFERROR(VLOOKUP(Table49[[#This Row],[ITEM CODE]],Table2[[Item Code]:[Master Name]],8,0),"")</f>
        <v/>
      </c>
      <c r="M1932" s="41"/>
      <c r="N1932" s="66">
        <f>IFERROR(VLOOKUP(Table49[[#This Row],[ITEM CODE]],Table2[[#All],[Item Code]:[Unit Cost]],10,0),0)</f>
        <v>0</v>
      </c>
      <c r="O1932" s="134">
        <f>IFERROR(VLOOKUP(Table49[[#This Row],[ITEM CODE]],Table2[[#All],[Item Code]:[Unit Cost]],10,0),0)</f>
        <v>0</v>
      </c>
      <c r="P1932" s="56"/>
      <c r="Q1932" s="58"/>
      <c r="R1932" s="58">
        <f>Table49[[#This Row],[QUANTITY]]*Table49[[#This Row],[INV Prices]]</f>
        <v>0</v>
      </c>
      <c r="S1932" s="67"/>
      <c r="V1932" s="41"/>
      <c r="W1932" s="4" t="str">
        <f>IFERROR(VLOOKUP(Table49[[#This Row],[ITEM CODE]],Table2[[Item Code]:[Category ]],6,0),"")</f>
        <v/>
      </c>
      <c r="X1932" s="1" t="str">
        <f>IFERROR(VLOOKUP(Table49[[#This Row],[ITEM CODE]],Table2[[Item Code]:[Sub Category]],7,0),"")</f>
        <v/>
      </c>
      <c r="Y1932" s="68" t="str">
        <f>Table49[[#This Row],[PO Number]]&amp;COUNTIFS($E$5:E1932,E1932)</f>
        <v>0</v>
      </c>
    </row>
    <row r="1933" spans="1:25" ht="14.7" customHeight="1" x14ac:dyDescent="0.3">
      <c r="A1933" s="1" t="str">
        <f>IF(Table49[[#This Row],[ITEM NAME]]="","",ROW()-4)</f>
        <v/>
      </c>
      <c r="B1933" s="68"/>
      <c r="C1933" s="4" t="str">
        <f>IFERROR(VLOOKUP(B1933,Table14[],3,0),"")</f>
        <v/>
      </c>
      <c r="D1933" s="4" t="str">
        <f>IFERROR(VLOOKUP(B1933,Table14[],2,0),"")</f>
        <v/>
      </c>
      <c r="E1933" s="4"/>
      <c r="H1933" s="41" t="str">
        <f>IFERROR(VLOOKUP(Table49[[#This Row],[ITEM CODE]],Table2[[Item Code]:[Master Name]],2,0),"")</f>
        <v/>
      </c>
      <c r="I1933" s="41"/>
      <c r="J1933" s="65" t="str">
        <f>IFERROR(VLOOKUP(Table49[[#This Row],[ITEM CODE]],Table2[[Item Code]:[Master Name]],3,0),"")</f>
        <v/>
      </c>
      <c r="K1933" s="1" t="str">
        <f>IFERROR(VLOOKUP(Table49[[#This Row],[ITEM CODE]],Table2[[Item Code]:[Master Name]],9,0),"")</f>
        <v/>
      </c>
      <c r="L1933" s="1" t="str">
        <f>IFERROR(VLOOKUP(Table49[[#This Row],[ITEM CODE]],Table2[[Item Code]:[Master Name]],8,0),"")</f>
        <v/>
      </c>
      <c r="M1933" s="41"/>
      <c r="N1933" s="66">
        <f>IFERROR(VLOOKUP(Table49[[#This Row],[ITEM CODE]],Table2[[#All],[Item Code]:[Unit Cost]],10,0),0)</f>
        <v>0</v>
      </c>
      <c r="O1933" s="134">
        <f>IFERROR(VLOOKUP(Table49[[#This Row],[ITEM CODE]],Table2[[#All],[Item Code]:[Unit Cost]],10,0),0)</f>
        <v>0</v>
      </c>
      <c r="P1933" s="56"/>
      <c r="Q1933" s="58"/>
      <c r="R1933" s="58">
        <f>Table49[[#This Row],[QUANTITY]]*Table49[[#This Row],[INV Prices]]</f>
        <v>0</v>
      </c>
      <c r="S1933" s="67"/>
      <c r="V1933" s="41"/>
      <c r="W1933" s="4" t="str">
        <f>IFERROR(VLOOKUP(Table49[[#This Row],[ITEM CODE]],Table2[[Item Code]:[Category ]],6,0),"")</f>
        <v/>
      </c>
      <c r="X1933" s="1" t="str">
        <f>IFERROR(VLOOKUP(Table49[[#This Row],[ITEM CODE]],Table2[[Item Code]:[Sub Category]],7,0),"")</f>
        <v/>
      </c>
      <c r="Y1933" s="68" t="str">
        <f>Table49[[#This Row],[PO Number]]&amp;COUNTIFS($E$5:E1933,E1933)</f>
        <v>0</v>
      </c>
    </row>
    <row r="1934" spans="1:25" ht="14.7" customHeight="1" x14ac:dyDescent="0.3">
      <c r="A1934" s="1" t="str">
        <f>IF(Table49[[#This Row],[ITEM NAME]]="","",ROW()-4)</f>
        <v/>
      </c>
      <c r="B1934" s="68"/>
      <c r="C1934" s="4" t="str">
        <f>IFERROR(VLOOKUP(B1934,Table14[],3,0),"")</f>
        <v/>
      </c>
      <c r="D1934" s="4" t="str">
        <f>IFERROR(VLOOKUP(B1934,Table14[],2,0),"")</f>
        <v/>
      </c>
      <c r="E1934" s="4"/>
      <c r="H1934" s="41" t="str">
        <f>IFERROR(VLOOKUP(Table49[[#This Row],[ITEM CODE]],Table2[[Item Code]:[Master Name]],2,0),"")</f>
        <v/>
      </c>
      <c r="I1934" s="41"/>
      <c r="J1934" s="65" t="str">
        <f>IFERROR(VLOOKUP(Table49[[#This Row],[ITEM CODE]],Table2[[Item Code]:[Master Name]],3,0),"")</f>
        <v/>
      </c>
      <c r="K1934" s="1" t="str">
        <f>IFERROR(VLOOKUP(Table49[[#This Row],[ITEM CODE]],Table2[[Item Code]:[Master Name]],9,0),"")</f>
        <v/>
      </c>
      <c r="L1934" s="1" t="str">
        <f>IFERROR(VLOOKUP(Table49[[#This Row],[ITEM CODE]],Table2[[Item Code]:[Master Name]],8,0),"")</f>
        <v/>
      </c>
      <c r="M1934" s="41"/>
      <c r="N1934" s="66">
        <f>IFERROR(VLOOKUP(Table49[[#This Row],[ITEM CODE]],Table2[[#All],[Item Code]:[Unit Cost]],10,0),0)</f>
        <v>0</v>
      </c>
      <c r="O1934" s="134">
        <f>IFERROR(VLOOKUP(Table49[[#This Row],[ITEM CODE]],Table2[[#All],[Item Code]:[Unit Cost]],10,0),0)</f>
        <v>0</v>
      </c>
      <c r="P1934" s="56"/>
      <c r="Q1934" s="58"/>
      <c r="R1934" s="58">
        <f>Table49[[#This Row],[QUANTITY]]*Table49[[#This Row],[INV Prices]]</f>
        <v>0</v>
      </c>
      <c r="S1934" s="67"/>
      <c r="V1934" s="41"/>
      <c r="W1934" s="4" t="str">
        <f>IFERROR(VLOOKUP(Table49[[#This Row],[ITEM CODE]],Table2[[Item Code]:[Category ]],6,0),"")</f>
        <v/>
      </c>
      <c r="X1934" s="1" t="str">
        <f>IFERROR(VLOOKUP(Table49[[#This Row],[ITEM CODE]],Table2[[Item Code]:[Sub Category]],7,0),"")</f>
        <v/>
      </c>
      <c r="Y1934" s="68" t="str">
        <f>Table49[[#This Row],[PO Number]]&amp;COUNTIFS($E$5:E1934,E1934)</f>
        <v>0</v>
      </c>
    </row>
    <row r="1935" spans="1:25" ht="14.7" customHeight="1" x14ac:dyDescent="0.3">
      <c r="A1935" s="1" t="str">
        <f>IF(Table49[[#This Row],[ITEM NAME]]="","",ROW()-4)</f>
        <v/>
      </c>
      <c r="B1935" s="68"/>
      <c r="C1935" s="4" t="str">
        <f>IFERROR(VLOOKUP(B1935,Table14[],3,0),"")</f>
        <v/>
      </c>
      <c r="D1935" s="4" t="str">
        <f>IFERROR(VLOOKUP(B1935,Table14[],2,0),"")</f>
        <v/>
      </c>
      <c r="E1935" s="4"/>
      <c r="H1935" s="41" t="str">
        <f>IFERROR(VLOOKUP(Table49[[#This Row],[ITEM CODE]],Table2[[Item Code]:[Master Name]],2,0),"")</f>
        <v/>
      </c>
      <c r="I1935" s="41"/>
      <c r="J1935" s="65" t="str">
        <f>IFERROR(VLOOKUP(Table49[[#This Row],[ITEM CODE]],Table2[[Item Code]:[Master Name]],3,0),"")</f>
        <v/>
      </c>
      <c r="K1935" s="1" t="str">
        <f>IFERROR(VLOOKUP(Table49[[#This Row],[ITEM CODE]],Table2[[Item Code]:[Master Name]],9,0),"")</f>
        <v/>
      </c>
      <c r="L1935" s="1" t="str">
        <f>IFERROR(VLOOKUP(Table49[[#This Row],[ITEM CODE]],Table2[[Item Code]:[Master Name]],8,0),"")</f>
        <v/>
      </c>
      <c r="M1935" s="41"/>
      <c r="N1935" s="66">
        <f>IFERROR(VLOOKUP(Table49[[#This Row],[ITEM CODE]],Table2[[#All],[Item Code]:[Unit Cost]],10,0),0)</f>
        <v>0</v>
      </c>
      <c r="O1935" s="134">
        <f>IFERROR(VLOOKUP(Table49[[#This Row],[ITEM CODE]],Table2[[#All],[Item Code]:[Unit Cost]],10,0),0)</f>
        <v>0</v>
      </c>
      <c r="P1935" s="56"/>
      <c r="Q1935" s="58"/>
      <c r="R1935" s="58">
        <f>Table49[[#This Row],[QUANTITY]]*Table49[[#This Row],[INV Prices]]</f>
        <v>0</v>
      </c>
      <c r="S1935" s="67"/>
      <c r="V1935" s="41"/>
      <c r="W1935" s="4" t="str">
        <f>IFERROR(VLOOKUP(Table49[[#This Row],[ITEM CODE]],Table2[[Item Code]:[Category ]],6,0),"")</f>
        <v/>
      </c>
      <c r="X1935" s="1" t="str">
        <f>IFERROR(VLOOKUP(Table49[[#This Row],[ITEM CODE]],Table2[[Item Code]:[Sub Category]],7,0),"")</f>
        <v/>
      </c>
      <c r="Y1935" s="68" t="str">
        <f>Table49[[#This Row],[PO Number]]&amp;COUNTIFS($E$5:E1935,E1935)</f>
        <v>0</v>
      </c>
    </row>
    <row r="1936" spans="1:25" ht="14.7" customHeight="1" x14ac:dyDescent="0.3">
      <c r="A1936" s="1" t="str">
        <f>IF(Table49[[#This Row],[ITEM NAME]]="","",ROW()-4)</f>
        <v/>
      </c>
      <c r="B1936" s="68"/>
      <c r="C1936" s="4" t="str">
        <f>IFERROR(VLOOKUP(B1936,Table14[],3,0),"")</f>
        <v/>
      </c>
      <c r="D1936" s="4" t="str">
        <f>IFERROR(VLOOKUP(B1936,Table14[],2,0),"")</f>
        <v/>
      </c>
      <c r="E1936" s="4"/>
      <c r="H1936" s="41" t="str">
        <f>IFERROR(VLOOKUP(Table49[[#This Row],[ITEM CODE]],Table2[[Item Code]:[Master Name]],2,0),"")</f>
        <v/>
      </c>
      <c r="I1936" s="41"/>
      <c r="J1936" s="65" t="str">
        <f>IFERROR(VLOOKUP(Table49[[#This Row],[ITEM CODE]],Table2[[Item Code]:[Master Name]],3,0),"")</f>
        <v/>
      </c>
      <c r="K1936" s="1" t="str">
        <f>IFERROR(VLOOKUP(Table49[[#This Row],[ITEM CODE]],Table2[[Item Code]:[Master Name]],9,0),"")</f>
        <v/>
      </c>
      <c r="L1936" s="1" t="str">
        <f>IFERROR(VLOOKUP(Table49[[#This Row],[ITEM CODE]],Table2[[Item Code]:[Master Name]],8,0),"")</f>
        <v/>
      </c>
      <c r="M1936" s="41"/>
      <c r="N1936" s="66">
        <f>IFERROR(VLOOKUP(Table49[[#This Row],[ITEM CODE]],Table2[[#All],[Item Code]:[Unit Cost]],10,0),0)</f>
        <v>0</v>
      </c>
      <c r="O1936" s="134">
        <f>IFERROR(VLOOKUP(Table49[[#This Row],[ITEM CODE]],Table2[[#All],[Item Code]:[Unit Cost]],10,0),0)</f>
        <v>0</v>
      </c>
      <c r="P1936" s="56"/>
      <c r="Q1936" s="58"/>
      <c r="R1936" s="58">
        <f>Table49[[#This Row],[QUANTITY]]*Table49[[#This Row],[INV Prices]]</f>
        <v>0</v>
      </c>
      <c r="S1936" s="67"/>
      <c r="V1936" s="41"/>
      <c r="W1936" s="4" t="str">
        <f>IFERROR(VLOOKUP(Table49[[#This Row],[ITEM CODE]],Table2[[Item Code]:[Category ]],6,0),"")</f>
        <v/>
      </c>
      <c r="X1936" s="1" t="str">
        <f>IFERROR(VLOOKUP(Table49[[#This Row],[ITEM CODE]],Table2[[Item Code]:[Sub Category]],7,0),"")</f>
        <v/>
      </c>
      <c r="Y1936" s="68" t="str">
        <f>Table49[[#This Row],[PO Number]]&amp;COUNTIFS($E$5:E1936,E1936)</f>
        <v>0</v>
      </c>
    </row>
    <row r="1937" spans="1:25" ht="14.7" customHeight="1" x14ac:dyDescent="0.3">
      <c r="A1937" s="1" t="str">
        <f>IF(Table49[[#This Row],[ITEM NAME]]="","",ROW()-4)</f>
        <v/>
      </c>
      <c r="B1937" s="68"/>
      <c r="C1937" s="4" t="str">
        <f>IFERROR(VLOOKUP(B1937,Table14[],3,0),"")</f>
        <v/>
      </c>
      <c r="D1937" s="4" t="str">
        <f>IFERROR(VLOOKUP(B1937,Table14[],2,0),"")</f>
        <v/>
      </c>
      <c r="E1937" s="4"/>
      <c r="H1937" s="41" t="str">
        <f>IFERROR(VLOOKUP(Table49[[#This Row],[ITEM CODE]],Table2[[Item Code]:[Master Name]],2,0),"")</f>
        <v/>
      </c>
      <c r="I1937" s="41"/>
      <c r="J1937" s="65" t="str">
        <f>IFERROR(VLOOKUP(Table49[[#This Row],[ITEM CODE]],Table2[[Item Code]:[Master Name]],3,0),"")</f>
        <v/>
      </c>
      <c r="K1937" s="1" t="str">
        <f>IFERROR(VLOOKUP(Table49[[#This Row],[ITEM CODE]],Table2[[Item Code]:[Master Name]],9,0),"")</f>
        <v/>
      </c>
      <c r="L1937" s="1" t="str">
        <f>IFERROR(VLOOKUP(Table49[[#This Row],[ITEM CODE]],Table2[[Item Code]:[Master Name]],8,0),"")</f>
        <v/>
      </c>
      <c r="M1937" s="41"/>
      <c r="N1937" s="66">
        <f>IFERROR(VLOOKUP(Table49[[#This Row],[ITEM CODE]],Table2[[#All],[Item Code]:[Unit Cost]],10,0),0)</f>
        <v>0</v>
      </c>
      <c r="O1937" s="134">
        <f>IFERROR(VLOOKUP(Table49[[#This Row],[ITEM CODE]],Table2[[#All],[Item Code]:[Unit Cost]],10,0),0)</f>
        <v>0</v>
      </c>
      <c r="P1937" s="56"/>
      <c r="Q1937" s="58"/>
      <c r="R1937" s="58">
        <f>Table49[[#This Row],[QUANTITY]]*Table49[[#This Row],[INV Prices]]</f>
        <v>0</v>
      </c>
      <c r="S1937" s="67"/>
      <c r="V1937" s="41"/>
      <c r="W1937" s="4" t="str">
        <f>IFERROR(VLOOKUP(Table49[[#This Row],[ITEM CODE]],Table2[[Item Code]:[Category ]],6,0),"")</f>
        <v/>
      </c>
      <c r="X1937" s="1" t="str">
        <f>IFERROR(VLOOKUP(Table49[[#This Row],[ITEM CODE]],Table2[[Item Code]:[Sub Category]],7,0),"")</f>
        <v/>
      </c>
      <c r="Y1937" s="68" t="str">
        <f>Table49[[#This Row],[PO Number]]&amp;COUNTIFS($E$5:E1937,E1937)</f>
        <v>0</v>
      </c>
    </row>
    <row r="1938" spans="1:25" ht="14.7" customHeight="1" x14ac:dyDescent="0.3">
      <c r="A1938" s="1" t="str">
        <f>IF(Table49[[#This Row],[ITEM NAME]]="","",ROW()-4)</f>
        <v/>
      </c>
      <c r="B1938" s="68"/>
      <c r="C1938" s="4" t="str">
        <f>IFERROR(VLOOKUP(B1938,Table14[],3,0),"")</f>
        <v/>
      </c>
      <c r="D1938" s="4" t="str">
        <f>IFERROR(VLOOKUP(B1938,Table14[],2,0),"")</f>
        <v/>
      </c>
      <c r="E1938" s="4"/>
      <c r="H1938" s="41" t="str">
        <f>IFERROR(VLOOKUP(Table49[[#This Row],[ITEM CODE]],Table2[[Item Code]:[Master Name]],2,0),"")</f>
        <v/>
      </c>
      <c r="I1938" s="41"/>
      <c r="J1938" s="65" t="str">
        <f>IFERROR(VLOOKUP(Table49[[#This Row],[ITEM CODE]],Table2[[Item Code]:[Master Name]],3,0),"")</f>
        <v/>
      </c>
      <c r="K1938" s="1" t="str">
        <f>IFERROR(VLOOKUP(Table49[[#This Row],[ITEM CODE]],Table2[[Item Code]:[Master Name]],9,0),"")</f>
        <v/>
      </c>
      <c r="L1938" s="1" t="str">
        <f>IFERROR(VLOOKUP(Table49[[#This Row],[ITEM CODE]],Table2[[Item Code]:[Master Name]],8,0),"")</f>
        <v/>
      </c>
      <c r="M1938" s="41"/>
      <c r="N1938" s="66">
        <f>IFERROR(VLOOKUP(Table49[[#This Row],[ITEM CODE]],Table2[[#All],[Item Code]:[Unit Cost]],10,0),0)</f>
        <v>0</v>
      </c>
      <c r="O1938" s="134">
        <f>IFERROR(VLOOKUP(Table49[[#This Row],[ITEM CODE]],Table2[[#All],[Item Code]:[Unit Cost]],10,0),0)</f>
        <v>0</v>
      </c>
      <c r="P1938" s="56"/>
      <c r="Q1938" s="58"/>
      <c r="R1938" s="58">
        <f>Table49[[#This Row],[QUANTITY]]*Table49[[#This Row],[INV Prices]]</f>
        <v>0</v>
      </c>
      <c r="S1938" s="67"/>
      <c r="V1938" s="41"/>
      <c r="W1938" s="4" t="str">
        <f>IFERROR(VLOOKUP(Table49[[#This Row],[ITEM CODE]],Table2[[Item Code]:[Category ]],6,0),"")</f>
        <v/>
      </c>
      <c r="X1938" s="1" t="str">
        <f>IFERROR(VLOOKUP(Table49[[#This Row],[ITEM CODE]],Table2[[Item Code]:[Sub Category]],7,0),"")</f>
        <v/>
      </c>
      <c r="Y1938" s="68" t="str">
        <f>Table49[[#This Row],[PO Number]]&amp;COUNTIFS($E$5:E1938,E1938)</f>
        <v>0</v>
      </c>
    </row>
    <row r="1939" spans="1:25" ht="14.7" customHeight="1" x14ac:dyDescent="0.3">
      <c r="A1939" s="1" t="str">
        <f>IF(Table49[[#This Row],[ITEM NAME]]="","",ROW()-4)</f>
        <v/>
      </c>
      <c r="B1939" s="68"/>
      <c r="C1939" s="4" t="str">
        <f>IFERROR(VLOOKUP(B1939,Table14[],3,0),"")</f>
        <v/>
      </c>
      <c r="D1939" s="4" t="str">
        <f>IFERROR(VLOOKUP(B1939,Table14[],2,0),"")</f>
        <v/>
      </c>
      <c r="E1939" s="4"/>
      <c r="H1939" s="41" t="str">
        <f>IFERROR(VLOOKUP(Table49[[#This Row],[ITEM CODE]],Table2[[Item Code]:[Master Name]],2,0),"")</f>
        <v/>
      </c>
      <c r="I1939" s="41"/>
      <c r="J1939" s="65" t="str">
        <f>IFERROR(VLOOKUP(Table49[[#This Row],[ITEM CODE]],Table2[[Item Code]:[Master Name]],3,0),"")</f>
        <v/>
      </c>
      <c r="K1939" s="1" t="str">
        <f>IFERROR(VLOOKUP(Table49[[#This Row],[ITEM CODE]],Table2[[Item Code]:[Master Name]],9,0),"")</f>
        <v/>
      </c>
      <c r="L1939" s="1" t="str">
        <f>IFERROR(VLOOKUP(Table49[[#This Row],[ITEM CODE]],Table2[[Item Code]:[Master Name]],8,0),"")</f>
        <v/>
      </c>
      <c r="M1939" s="41"/>
      <c r="N1939" s="66">
        <f>IFERROR(VLOOKUP(Table49[[#This Row],[ITEM CODE]],Table2[[#All],[Item Code]:[Unit Cost]],10,0),0)</f>
        <v>0</v>
      </c>
      <c r="O1939" s="134">
        <f>IFERROR(VLOOKUP(Table49[[#This Row],[ITEM CODE]],Table2[[#All],[Item Code]:[Unit Cost]],10,0),0)</f>
        <v>0</v>
      </c>
      <c r="P1939" s="56"/>
      <c r="Q1939" s="58"/>
      <c r="R1939" s="58">
        <f>Table49[[#This Row],[QUANTITY]]*Table49[[#This Row],[INV Prices]]</f>
        <v>0</v>
      </c>
      <c r="S1939" s="67"/>
      <c r="V1939" s="41"/>
      <c r="W1939" s="4" t="str">
        <f>IFERROR(VLOOKUP(Table49[[#This Row],[ITEM CODE]],Table2[[Item Code]:[Category ]],6,0),"")</f>
        <v/>
      </c>
      <c r="X1939" s="1" t="str">
        <f>IFERROR(VLOOKUP(Table49[[#This Row],[ITEM CODE]],Table2[[Item Code]:[Sub Category]],7,0),"")</f>
        <v/>
      </c>
      <c r="Y1939" s="68" t="str">
        <f>Table49[[#This Row],[PO Number]]&amp;COUNTIFS($E$5:E1939,E1939)</f>
        <v>0</v>
      </c>
    </row>
    <row r="1940" spans="1:25" ht="14.7" customHeight="1" x14ac:dyDescent="0.3">
      <c r="A1940" s="1" t="str">
        <f>IF(Table49[[#This Row],[ITEM NAME]]="","",ROW()-4)</f>
        <v/>
      </c>
      <c r="B1940" s="68"/>
      <c r="C1940" s="4" t="str">
        <f>IFERROR(VLOOKUP(B1940,Table14[],3,0),"")</f>
        <v/>
      </c>
      <c r="D1940" s="4" t="str">
        <f>IFERROR(VLOOKUP(B1940,Table14[],2,0),"")</f>
        <v/>
      </c>
      <c r="E1940" s="4"/>
      <c r="H1940" s="41" t="str">
        <f>IFERROR(VLOOKUP(Table49[[#This Row],[ITEM CODE]],Table2[[Item Code]:[Master Name]],2,0),"")</f>
        <v/>
      </c>
      <c r="I1940" s="41"/>
      <c r="J1940" s="65" t="str">
        <f>IFERROR(VLOOKUP(Table49[[#This Row],[ITEM CODE]],Table2[[Item Code]:[Master Name]],3,0),"")</f>
        <v/>
      </c>
      <c r="K1940" s="1" t="str">
        <f>IFERROR(VLOOKUP(Table49[[#This Row],[ITEM CODE]],Table2[[Item Code]:[Master Name]],9,0),"")</f>
        <v/>
      </c>
      <c r="L1940" s="1" t="str">
        <f>IFERROR(VLOOKUP(Table49[[#This Row],[ITEM CODE]],Table2[[Item Code]:[Master Name]],8,0),"")</f>
        <v/>
      </c>
      <c r="M1940" s="41"/>
      <c r="N1940" s="66">
        <f>IFERROR(VLOOKUP(Table49[[#This Row],[ITEM CODE]],Table2[[#All],[Item Code]:[Unit Cost]],10,0),0)</f>
        <v>0</v>
      </c>
      <c r="O1940" s="134">
        <f>IFERROR(VLOOKUP(Table49[[#This Row],[ITEM CODE]],Table2[[#All],[Item Code]:[Unit Cost]],10,0),0)</f>
        <v>0</v>
      </c>
      <c r="P1940" s="56"/>
      <c r="Q1940" s="58"/>
      <c r="R1940" s="58">
        <f>Table49[[#This Row],[QUANTITY]]*Table49[[#This Row],[INV Prices]]</f>
        <v>0</v>
      </c>
      <c r="S1940" s="67"/>
      <c r="V1940" s="41"/>
      <c r="W1940" s="4" t="str">
        <f>IFERROR(VLOOKUP(Table49[[#This Row],[ITEM CODE]],Table2[[Item Code]:[Category ]],6,0),"")</f>
        <v/>
      </c>
      <c r="X1940" s="1" t="str">
        <f>IFERROR(VLOOKUP(Table49[[#This Row],[ITEM CODE]],Table2[[Item Code]:[Sub Category]],7,0),"")</f>
        <v/>
      </c>
      <c r="Y1940" s="68" t="str">
        <f>Table49[[#This Row],[PO Number]]&amp;COUNTIFS($E$5:E1940,E1940)</f>
        <v>0</v>
      </c>
    </row>
    <row r="1941" spans="1:25" ht="14.7" customHeight="1" x14ac:dyDescent="0.3">
      <c r="A1941" s="1" t="str">
        <f>IF(Table49[[#This Row],[ITEM NAME]]="","",ROW()-4)</f>
        <v/>
      </c>
      <c r="B1941" s="68"/>
      <c r="C1941" s="4" t="str">
        <f>IFERROR(VLOOKUP(B1941,Table14[],3,0),"")</f>
        <v/>
      </c>
      <c r="D1941" s="4" t="str">
        <f>IFERROR(VLOOKUP(B1941,Table14[],2,0),"")</f>
        <v/>
      </c>
      <c r="E1941" s="4"/>
      <c r="H1941" s="41" t="str">
        <f>IFERROR(VLOOKUP(Table49[[#This Row],[ITEM CODE]],Table2[[Item Code]:[Master Name]],2,0),"")</f>
        <v/>
      </c>
      <c r="I1941" s="41"/>
      <c r="J1941" s="65" t="str">
        <f>IFERROR(VLOOKUP(Table49[[#This Row],[ITEM CODE]],Table2[[Item Code]:[Master Name]],3,0),"")</f>
        <v/>
      </c>
      <c r="K1941" s="1" t="str">
        <f>IFERROR(VLOOKUP(Table49[[#This Row],[ITEM CODE]],Table2[[Item Code]:[Master Name]],9,0),"")</f>
        <v/>
      </c>
      <c r="L1941" s="1" t="str">
        <f>IFERROR(VLOOKUP(Table49[[#This Row],[ITEM CODE]],Table2[[Item Code]:[Master Name]],8,0),"")</f>
        <v/>
      </c>
      <c r="M1941" s="41"/>
      <c r="N1941" s="66">
        <f>IFERROR(VLOOKUP(Table49[[#This Row],[ITEM CODE]],Table2[[#All],[Item Code]:[Unit Cost]],10,0),0)</f>
        <v>0</v>
      </c>
      <c r="O1941" s="134">
        <f>IFERROR(VLOOKUP(Table49[[#This Row],[ITEM CODE]],Table2[[#All],[Item Code]:[Unit Cost]],10,0),0)</f>
        <v>0</v>
      </c>
      <c r="P1941" s="56"/>
      <c r="Q1941" s="58"/>
      <c r="R1941" s="58">
        <f>Table49[[#This Row],[QUANTITY]]*Table49[[#This Row],[INV Prices]]</f>
        <v>0</v>
      </c>
      <c r="S1941" s="67"/>
      <c r="V1941" s="41"/>
      <c r="W1941" s="4" t="str">
        <f>IFERROR(VLOOKUP(Table49[[#This Row],[ITEM CODE]],Table2[[Item Code]:[Category ]],6,0),"")</f>
        <v/>
      </c>
      <c r="X1941" s="1" t="str">
        <f>IFERROR(VLOOKUP(Table49[[#This Row],[ITEM CODE]],Table2[[Item Code]:[Sub Category]],7,0),"")</f>
        <v/>
      </c>
      <c r="Y1941" s="68" t="str">
        <f>Table49[[#This Row],[PO Number]]&amp;COUNTIFS($E$5:E1941,E1941)</f>
        <v>0</v>
      </c>
    </row>
    <row r="1942" spans="1:25" ht="14.7" customHeight="1" x14ac:dyDescent="0.3">
      <c r="A1942" s="1" t="str">
        <f>IF(Table49[[#This Row],[ITEM NAME]]="","",ROW()-4)</f>
        <v/>
      </c>
      <c r="B1942" s="68"/>
      <c r="C1942" s="4" t="str">
        <f>IFERROR(VLOOKUP(B1942,Table14[],3,0),"")</f>
        <v/>
      </c>
      <c r="D1942" s="4" t="str">
        <f>IFERROR(VLOOKUP(B1942,Table14[],2,0),"")</f>
        <v/>
      </c>
      <c r="E1942" s="4"/>
      <c r="H1942" s="41" t="str">
        <f>IFERROR(VLOOKUP(Table49[[#This Row],[ITEM CODE]],Table2[[Item Code]:[Master Name]],2,0),"")</f>
        <v/>
      </c>
      <c r="I1942" s="41"/>
      <c r="J1942" s="65" t="str">
        <f>IFERROR(VLOOKUP(Table49[[#This Row],[ITEM CODE]],Table2[[Item Code]:[Master Name]],3,0),"")</f>
        <v/>
      </c>
      <c r="K1942" s="1" t="str">
        <f>IFERROR(VLOOKUP(Table49[[#This Row],[ITEM CODE]],Table2[[Item Code]:[Master Name]],9,0),"")</f>
        <v/>
      </c>
      <c r="L1942" s="1" t="str">
        <f>IFERROR(VLOOKUP(Table49[[#This Row],[ITEM CODE]],Table2[[Item Code]:[Master Name]],8,0),"")</f>
        <v/>
      </c>
      <c r="M1942" s="41"/>
      <c r="N1942" s="66">
        <f>IFERROR(VLOOKUP(Table49[[#This Row],[ITEM CODE]],Table2[[#All],[Item Code]:[Unit Cost]],10,0),0)</f>
        <v>0</v>
      </c>
      <c r="O1942" s="134">
        <f>IFERROR(VLOOKUP(Table49[[#This Row],[ITEM CODE]],Table2[[#All],[Item Code]:[Unit Cost]],10,0),0)</f>
        <v>0</v>
      </c>
      <c r="P1942" s="56"/>
      <c r="Q1942" s="58"/>
      <c r="R1942" s="58">
        <f>Table49[[#This Row],[QUANTITY]]*Table49[[#This Row],[INV Prices]]</f>
        <v>0</v>
      </c>
      <c r="S1942" s="67"/>
      <c r="V1942" s="41"/>
      <c r="W1942" s="4" t="str">
        <f>IFERROR(VLOOKUP(Table49[[#This Row],[ITEM CODE]],Table2[[Item Code]:[Category ]],6,0),"")</f>
        <v/>
      </c>
      <c r="X1942" s="1" t="str">
        <f>IFERROR(VLOOKUP(Table49[[#This Row],[ITEM CODE]],Table2[[Item Code]:[Sub Category]],7,0),"")</f>
        <v/>
      </c>
      <c r="Y1942" s="68" t="str">
        <f>Table49[[#This Row],[PO Number]]&amp;COUNTIFS($E$5:E1942,E1942)</f>
        <v>0</v>
      </c>
    </row>
    <row r="1943" spans="1:25" ht="14.7" customHeight="1" x14ac:dyDescent="0.3">
      <c r="A1943" s="1" t="str">
        <f>IF(Table49[[#This Row],[ITEM NAME]]="","",ROW()-4)</f>
        <v/>
      </c>
      <c r="B1943" s="68"/>
      <c r="C1943" s="4" t="str">
        <f>IFERROR(VLOOKUP(B1943,Table14[],3,0),"")</f>
        <v/>
      </c>
      <c r="D1943" s="4" t="str">
        <f>IFERROR(VLOOKUP(B1943,Table14[],2,0),"")</f>
        <v/>
      </c>
      <c r="E1943" s="4"/>
      <c r="H1943" s="41" t="str">
        <f>IFERROR(VLOOKUP(Table49[[#This Row],[ITEM CODE]],Table2[[Item Code]:[Master Name]],2,0),"")</f>
        <v/>
      </c>
      <c r="I1943" s="41"/>
      <c r="J1943" s="65" t="str">
        <f>IFERROR(VLOOKUP(Table49[[#This Row],[ITEM CODE]],Table2[[Item Code]:[Master Name]],3,0),"")</f>
        <v/>
      </c>
      <c r="K1943" s="1" t="str">
        <f>IFERROR(VLOOKUP(Table49[[#This Row],[ITEM CODE]],Table2[[Item Code]:[Master Name]],9,0),"")</f>
        <v/>
      </c>
      <c r="L1943" s="1" t="str">
        <f>IFERROR(VLOOKUP(Table49[[#This Row],[ITEM CODE]],Table2[[Item Code]:[Master Name]],8,0),"")</f>
        <v/>
      </c>
      <c r="M1943" s="41"/>
      <c r="N1943" s="66">
        <f>IFERROR(VLOOKUP(Table49[[#This Row],[ITEM CODE]],Table2[[#All],[Item Code]:[Unit Cost]],10,0),0)</f>
        <v>0</v>
      </c>
      <c r="O1943" s="134">
        <f>IFERROR(VLOOKUP(Table49[[#This Row],[ITEM CODE]],Table2[[#All],[Item Code]:[Unit Cost]],10,0),0)</f>
        <v>0</v>
      </c>
      <c r="P1943" s="56"/>
      <c r="Q1943" s="58"/>
      <c r="R1943" s="58">
        <f>Table49[[#This Row],[QUANTITY]]*Table49[[#This Row],[INV Prices]]</f>
        <v>0</v>
      </c>
      <c r="S1943" s="67"/>
      <c r="V1943" s="41"/>
      <c r="W1943" s="4" t="str">
        <f>IFERROR(VLOOKUP(Table49[[#This Row],[ITEM CODE]],Table2[[Item Code]:[Category ]],6,0),"")</f>
        <v/>
      </c>
      <c r="X1943" s="1" t="str">
        <f>IFERROR(VLOOKUP(Table49[[#This Row],[ITEM CODE]],Table2[[Item Code]:[Sub Category]],7,0),"")</f>
        <v/>
      </c>
      <c r="Y1943" s="68" t="str">
        <f>Table49[[#This Row],[PO Number]]&amp;COUNTIFS($E$5:E1943,E1943)</f>
        <v>0</v>
      </c>
    </row>
    <row r="1944" spans="1:25" ht="14.7" customHeight="1" x14ac:dyDescent="0.3">
      <c r="A1944" s="1" t="str">
        <f>IF(Table49[[#This Row],[ITEM NAME]]="","",ROW()-4)</f>
        <v/>
      </c>
      <c r="B1944" s="68"/>
      <c r="C1944" s="4" t="str">
        <f>IFERROR(VLOOKUP(B1944,Table14[],3,0),"")</f>
        <v/>
      </c>
      <c r="D1944" s="4" t="str">
        <f>IFERROR(VLOOKUP(B1944,Table14[],2,0),"")</f>
        <v/>
      </c>
      <c r="E1944" s="4"/>
      <c r="H1944" s="41" t="str">
        <f>IFERROR(VLOOKUP(Table49[[#This Row],[ITEM CODE]],Table2[[Item Code]:[Master Name]],2,0),"")</f>
        <v/>
      </c>
      <c r="I1944" s="1"/>
      <c r="J1944" s="65" t="str">
        <f>IFERROR(VLOOKUP(Table49[[#This Row],[ITEM CODE]],Table2[[Item Code]:[Master Name]],3,0),"")</f>
        <v/>
      </c>
      <c r="K1944" s="1" t="str">
        <f>IFERROR(VLOOKUP(Table49[[#This Row],[ITEM CODE]],Table2[[Item Code]:[Master Name]],9,0),"")</f>
        <v/>
      </c>
      <c r="L1944" s="1" t="str">
        <f>IFERROR(VLOOKUP(Table49[[#This Row],[ITEM CODE]],Table2[[Item Code]:[Master Name]],8,0),"")</f>
        <v/>
      </c>
      <c r="M1944" s="41"/>
      <c r="N1944" s="66">
        <f>IFERROR(VLOOKUP(Table49[[#This Row],[ITEM CODE]],Table2[[#All],[Item Code]:[Unit Cost]],10,0),0)</f>
        <v>0</v>
      </c>
      <c r="O1944" s="134">
        <f>IFERROR(VLOOKUP(Table49[[#This Row],[ITEM CODE]],Table2[[#All],[Item Code]:[Unit Cost]],10,0),0)</f>
        <v>0</v>
      </c>
      <c r="P1944" s="56"/>
      <c r="Q1944" s="58"/>
      <c r="R1944" s="58">
        <f>Table49[[#This Row],[QUANTITY]]*Table49[[#This Row],[INV Prices]]</f>
        <v>0</v>
      </c>
      <c r="S1944" s="67"/>
      <c r="V1944" s="41"/>
      <c r="W1944" s="4" t="str">
        <f>IFERROR(VLOOKUP(Table49[[#This Row],[ITEM CODE]],Table2[[Item Code]:[Category ]],6,0),"")</f>
        <v/>
      </c>
      <c r="X1944" s="1" t="str">
        <f>IFERROR(VLOOKUP(Table49[[#This Row],[ITEM CODE]],Table2[[Item Code]:[Sub Category]],7,0),"")</f>
        <v/>
      </c>
      <c r="Y1944" s="68" t="str">
        <f>Table49[[#This Row],[PO Number]]&amp;COUNTIFS($E$5:E1944,E1944)</f>
        <v>0</v>
      </c>
    </row>
    <row r="1945" spans="1:25" ht="14.7" customHeight="1" x14ac:dyDescent="0.3">
      <c r="A1945" s="1" t="str">
        <f>IF(Table49[[#This Row],[ITEM NAME]]="","",ROW()-4)</f>
        <v/>
      </c>
      <c r="B1945" s="68"/>
      <c r="C1945" s="4" t="str">
        <f>IFERROR(VLOOKUP(B1945,Table14[],3,0),"")</f>
        <v/>
      </c>
      <c r="D1945" s="4" t="str">
        <f>IFERROR(VLOOKUP(B1945,Table14[],2,0),"")</f>
        <v/>
      </c>
      <c r="E1945" s="4"/>
      <c r="H1945" s="41" t="str">
        <f>IFERROR(VLOOKUP(Table49[[#This Row],[ITEM CODE]],Table2[[Item Code]:[Master Name]],2,0),"")</f>
        <v/>
      </c>
      <c r="I1945" s="1"/>
      <c r="J1945" s="65" t="str">
        <f>IFERROR(VLOOKUP(Table49[[#This Row],[ITEM CODE]],Table2[[Item Code]:[Master Name]],3,0),"")</f>
        <v/>
      </c>
      <c r="K1945" s="1" t="str">
        <f>IFERROR(VLOOKUP(Table49[[#This Row],[ITEM CODE]],Table2[[Item Code]:[Master Name]],9,0),"")</f>
        <v/>
      </c>
      <c r="L1945" s="1" t="str">
        <f>IFERROR(VLOOKUP(Table49[[#This Row],[ITEM CODE]],Table2[[Item Code]:[Master Name]],8,0),"")</f>
        <v/>
      </c>
      <c r="M1945" s="41"/>
      <c r="N1945" s="66">
        <f>IFERROR(VLOOKUP(Table49[[#This Row],[ITEM CODE]],Table2[[#All],[Item Code]:[Unit Cost]],10,0),0)</f>
        <v>0</v>
      </c>
      <c r="O1945" s="134">
        <f>IFERROR(VLOOKUP(Table49[[#This Row],[ITEM CODE]],Table2[[#All],[Item Code]:[Unit Cost]],10,0),0)</f>
        <v>0</v>
      </c>
      <c r="P1945" s="56"/>
      <c r="Q1945" s="58"/>
      <c r="R1945" s="58">
        <f>Table49[[#This Row],[QUANTITY]]*Table49[[#This Row],[INV Prices]]</f>
        <v>0</v>
      </c>
      <c r="S1945" s="67"/>
      <c r="V1945" s="41"/>
      <c r="W1945" s="4" t="str">
        <f>IFERROR(VLOOKUP(Table49[[#This Row],[ITEM CODE]],Table2[[Item Code]:[Category ]],6,0),"")</f>
        <v/>
      </c>
      <c r="X1945" s="1" t="str">
        <f>IFERROR(VLOOKUP(Table49[[#This Row],[ITEM CODE]],Table2[[Item Code]:[Sub Category]],7,0),"")</f>
        <v/>
      </c>
      <c r="Y1945" s="68" t="str">
        <f>Table49[[#This Row],[PO Number]]&amp;COUNTIFS($E$5:E1945,E1945)</f>
        <v>0</v>
      </c>
    </row>
    <row r="1946" spans="1:25" ht="14.7" customHeight="1" x14ac:dyDescent="0.3">
      <c r="A1946" s="1" t="str">
        <f>IF(Table49[[#This Row],[ITEM NAME]]="","",ROW()-4)</f>
        <v/>
      </c>
      <c r="B1946" s="68"/>
      <c r="C1946" s="4" t="str">
        <f>IFERROR(VLOOKUP(B1946,Table14[],3,0),"")</f>
        <v/>
      </c>
      <c r="D1946" s="4" t="str">
        <f>IFERROR(VLOOKUP(B1946,Table14[],2,0),"")</f>
        <v/>
      </c>
      <c r="E1946" s="4"/>
      <c r="H1946" s="41" t="str">
        <f>IFERROR(VLOOKUP(Table49[[#This Row],[ITEM CODE]],Table2[[Item Code]:[Master Name]],2,0),"")</f>
        <v/>
      </c>
      <c r="I1946" s="41"/>
      <c r="J1946" s="65" t="str">
        <f>IFERROR(VLOOKUP(Table49[[#This Row],[ITEM CODE]],Table2[[Item Code]:[Master Name]],3,0),"")</f>
        <v/>
      </c>
      <c r="K1946" s="1" t="str">
        <f>IFERROR(VLOOKUP(Table49[[#This Row],[ITEM CODE]],Table2[[Item Code]:[Master Name]],9,0),"")</f>
        <v/>
      </c>
      <c r="L1946" s="1" t="str">
        <f>IFERROR(VLOOKUP(Table49[[#This Row],[ITEM CODE]],Table2[[Item Code]:[Master Name]],8,0),"")</f>
        <v/>
      </c>
      <c r="M1946" s="41"/>
      <c r="N1946" s="66">
        <f>IFERROR(VLOOKUP(Table49[[#This Row],[ITEM CODE]],Table2[[#All],[Item Code]:[Unit Cost]],10,0),0)</f>
        <v>0</v>
      </c>
      <c r="O1946" s="134">
        <f>IFERROR(VLOOKUP(Table49[[#This Row],[ITEM CODE]],Table2[[#All],[Item Code]:[Unit Cost]],10,0),0)</f>
        <v>0</v>
      </c>
      <c r="P1946" s="56"/>
      <c r="Q1946" s="58"/>
      <c r="R1946" s="58">
        <f>Table49[[#This Row],[QUANTITY]]*Table49[[#This Row],[INV Prices]]</f>
        <v>0</v>
      </c>
      <c r="S1946" s="67"/>
      <c r="V1946" s="41"/>
      <c r="W1946" s="4" t="str">
        <f>IFERROR(VLOOKUP(Table49[[#This Row],[ITEM CODE]],Table2[[Item Code]:[Category ]],6,0),"")</f>
        <v/>
      </c>
      <c r="X1946" s="1" t="str">
        <f>IFERROR(VLOOKUP(Table49[[#This Row],[ITEM CODE]],Table2[[Item Code]:[Sub Category]],7,0),"")</f>
        <v/>
      </c>
      <c r="Y1946" s="68" t="str">
        <f>Table49[[#This Row],[PO Number]]&amp;COUNTIFS($E$5:E1946,E1946)</f>
        <v>0</v>
      </c>
    </row>
    <row r="1947" spans="1:25" ht="14.7" customHeight="1" x14ac:dyDescent="0.3">
      <c r="A1947" s="1" t="str">
        <f>IF(Table49[[#This Row],[ITEM NAME]]="","",ROW()-4)</f>
        <v/>
      </c>
      <c r="B1947" s="68"/>
      <c r="C1947" s="4" t="str">
        <f>IFERROR(VLOOKUP(B1947,Table14[],3,0),"")</f>
        <v/>
      </c>
      <c r="D1947" s="4" t="str">
        <f>IFERROR(VLOOKUP(B1947,Table14[],2,0),"")</f>
        <v/>
      </c>
      <c r="E1947" s="4"/>
      <c r="H1947" s="41" t="str">
        <f>IFERROR(VLOOKUP(Table49[[#This Row],[ITEM CODE]],Table2[[Item Code]:[Master Name]],2,0),"")</f>
        <v/>
      </c>
      <c r="I1947" s="41"/>
      <c r="J1947" s="65" t="str">
        <f>IFERROR(VLOOKUP(Table49[[#This Row],[ITEM CODE]],Table2[[Item Code]:[Master Name]],3,0),"")</f>
        <v/>
      </c>
      <c r="K1947" s="1" t="str">
        <f>IFERROR(VLOOKUP(Table49[[#This Row],[ITEM CODE]],Table2[[Item Code]:[Master Name]],9,0),"")</f>
        <v/>
      </c>
      <c r="L1947" s="1" t="str">
        <f>IFERROR(VLOOKUP(Table49[[#This Row],[ITEM CODE]],Table2[[Item Code]:[Master Name]],8,0),"")</f>
        <v/>
      </c>
      <c r="M1947" s="41"/>
      <c r="N1947" s="66">
        <f>IFERROR(VLOOKUP(Table49[[#This Row],[ITEM CODE]],Table2[[#All],[Item Code]:[Unit Cost]],10,0),0)</f>
        <v>0</v>
      </c>
      <c r="O1947" s="134">
        <f>IFERROR(VLOOKUP(Table49[[#This Row],[ITEM CODE]],Table2[[#All],[Item Code]:[Unit Cost]],10,0),0)</f>
        <v>0</v>
      </c>
      <c r="P1947" s="56"/>
      <c r="Q1947" s="58"/>
      <c r="R1947" s="58">
        <f>Table49[[#This Row],[QUANTITY]]*Table49[[#This Row],[INV Prices]]</f>
        <v>0</v>
      </c>
      <c r="S1947" s="67"/>
      <c r="V1947" s="41"/>
      <c r="W1947" s="4" t="str">
        <f>IFERROR(VLOOKUP(Table49[[#This Row],[ITEM CODE]],Table2[[Item Code]:[Category ]],6,0),"")</f>
        <v/>
      </c>
      <c r="X1947" s="1" t="str">
        <f>IFERROR(VLOOKUP(Table49[[#This Row],[ITEM CODE]],Table2[[Item Code]:[Sub Category]],7,0),"")</f>
        <v/>
      </c>
      <c r="Y1947" s="68" t="str">
        <f>Table49[[#This Row],[PO Number]]&amp;COUNTIFS($E$5:E1947,E1947)</f>
        <v>0</v>
      </c>
    </row>
    <row r="1948" spans="1:25" ht="14.7" customHeight="1" x14ac:dyDescent="0.3">
      <c r="A1948" s="1" t="str">
        <f>IF(Table49[[#This Row],[ITEM NAME]]="","",ROW()-4)</f>
        <v/>
      </c>
      <c r="B1948" s="68"/>
      <c r="C1948" s="4" t="str">
        <f>IFERROR(VLOOKUP(B1948,Table14[],3,0),"")</f>
        <v/>
      </c>
      <c r="D1948" s="4" t="str">
        <f>IFERROR(VLOOKUP(B1948,Table14[],2,0),"")</f>
        <v/>
      </c>
      <c r="E1948" s="4"/>
      <c r="H1948" s="41" t="str">
        <f>IFERROR(VLOOKUP(Table49[[#This Row],[ITEM CODE]],Table2[[Item Code]:[Master Name]],2,0),"")</f>
        <v/>
      </c>
      <c r="I1948" s="41"/>
      <c r="J1948" s="65" t="str">
        <f>IFERROR(VLOOKUP(Table49[[#This Row],[ITEM CODE]],Table2[[Item Code]:[Master Name]],3,0),"")</f>
        <v/>
      </c>
      <c r="K1948" s="1" t="str">
        <f>IFERROR(VLOOKUP(Table49[[#This Row],[ITEM CODE]],Table2[[Item Code]:[Master Name]],9,0),"")</f>
        <v/>
      </c>
      <c r="L1948" s="1" t="str">
        <f>IFERROR(VLOOKUP(Table49[[#This Row],[ITEM CODE]],Table2[[Item Code]:[Master Name]],8,0),"")</f>
        <v/>
      </c>
      <c r="M1948" s="41"/>
      <c r="N1948" s="66">
        <f>IFERROR(VLOOKUP(Table49[[#This Row],[ITEM CODE]],Table2[[#All],[Item Code]:[Unit Cost]],10,0),0)</f>
        <v>0</v>
      </c>
      <c r="O1948" s="134">
        <f>IFERROR(VLOOKUP(Table49[[#This Row],[ITEM CODE]],Table2[[#All],[Item Code]:[Unit Cost]],10,0),0)</f>
        <v>0</v>
      </c>
      <c r="P1948" s="56"/>
      <c r="Q1948" s="58"/>
      <c r="R1948" s="58">
        <f>Table49[[#This Row],[QUANTITY]]*Table49[[#This Row],[INV Prices]]</f>
        <v>0</v>
      </c>
      <c r="S1948" s="67"/>
      <c r="V1948" s="41"/>
      <c r="W1948" s="4" t="str">
        <f>IFERROR(VLOOKUP(Table49[[#This Row],[ITEM CODE]],Table2[[Item Code]:[Category ]],6,0),"")</f>
        <v/>
      </c>
      <c r="X1948" s="1" t="str">
        <f>IFERROR(VLOOKUP(Table49[[#This Row],[ITEM CODE]],Table2[[Item Code]:[Sub Category]],7,0),"")</f>
        <v/>
      </c>
      <c r="Y1948" s="68" t="str">
        <f>Table49[[#This Row],[PO Number]]&amp;COUNTIFS($E$5:E1948,E1948)</f>
        <v>0</v>
      </c>
    </row>
    <row r="1949" spans="1:25" ht="14.7" customHeight="1" x14ac:dyDescent="0.3">
      <c r="A1949" s="1" t="str">
        <f>IF(Table49[[#This Row],[ITEM NAME]]="","",ROW()-4)</f>
        <v/>
      </c>
      <c r="B1949" s="68"/>
      <c r="C1949" s="4" t="str">
        <f>IFERROR(VLOOKUP(B1949,Table14[],3,0),"")</f>
        <v/>
      </c>
      <c r="D1949" s="4" t="str">
        <f>IFERROR(VLOOKUP(B1949,Table14[],2,0),"")</f>
        <v/>
      </c>
      <c r="E1949" s="4"/>
      <c r="H1949" s="41" t="str">
        <f>IFERROR(VLOOKUP(Table49[[#This Row],[ITEM CODE]],Table2[[Item Code]:[Master Name]],2,0),"")</f>
        <v/>
      </c>
      <c r="I1949" s="41"/>
      <c r="J1949" s="65" t="str">
        <f>IFERROR(VLOOKUP(Table49[[#This Row],[ITEM CODE]],Table2[[Item Code]:[Master Name]],3,0),"")</f>
        <v/>
      </c>
      <c r="K1949" s="1" t="str">
        <f>IFERROR(VLOOKUP(Table49[[#This Row],[ITEM CODE]],Table2[[Item Code]:[Master Name]],9,0),"")</f>
        <v/>
      </c>
      <c r="L1949" s="1" t="str">
        <f>IFERROR(VLOOKUP(Table49[[#This Row],[ITEM CODE]],Table2[[Item Code]:[Master Name]],8,0),"")</f>
        <v/>
      </c>
      <c r="M1949" s="41"/>
      <c r="N1949" s="66">
        <f>IFERROR(VLOOKUP(Table49[[#This Row],[ITEM CODE]],Table2[[#All],[Item Code]:[Unit Cost]],10,0),0)</f>
        <v>0</v>
      </c>
      <c r="O1949" s="134">
        <f>IFERROR(VLOOKUP(Table49[[#This Row],[ITEM CODE]],Table2[[#All],[Item Code]:[Unit Cost]],10,0),0)</f>
        <v>0</v>
      </c>
      <c r="P1949" s="56"/>
      <c r="Q1949" s="58"/>
      <c r="R1949" s="58">
        <f>Table49[[#This Row],[QUANTITY]]*Table49[[#This Row],[INV Prices]]</f>
        <v>0</v>
      </c>
      <c r="S1949" s="67"/>
      <c r="V1949" s="41"/>
      <c r="W1949" s="4" t="str">
        <f>IFERROR(VLOOKUP(Table49[[#This Row],[ITEM CODE]],Table2[[Item Code]:[Category ]],6,0),"")</f>
        <v/>
      </c>
      <c r="X1949" s="1" t="str">
        <f>IFERROR(VLOOKUP(Table49[[#This Row],[ITEM CODE]],Table2[[Item Code]:[Sub Category]],7,0),"")</f>
        <v/>
      </c>
      <c r="Y1949" s="68" t="str">
        <f>Table49[[#This Row],[PO Number]]&amp;COUNTIFS($E$5:E1949,E1949)</f>
        <v>0</v>
      </c>
    </row>
    <row r="1950" spans="1:25" ht="14.7" customHeight="1" x14ac:dyDescent="0.3">
      <c r="A1950" s="1" t="str">
        <f>IF(Table49[[#This Row],[ITEM NAME]]="","",ROW()-4)</f>
        <v/>
      </c>
      <c r="B1950" s="68"/>
      <c r="C1950" s="4" t="str">
        <f>IFERROR(VLOOKUP(B1950,Table14[],3,0),"")</f>
        <v/>
      </c>
      <c r="D1950" s="4" t="str">
        <f>IFERROR(VLOOKUP(B1950,Table14[],2,0),"")</f>
        <v/>
      </c>
      <c r="E1950" s="4"/>
      <c r="H1950" s="41" t="str">
        <f>IFERROR(VLOOKUP(Table49[[#This Row],[ITEM CODE]],Table2[[Item Code]:[Master Name]],2,0),"")</f>
        <v/>
      </c>
      <c r="I1950" s="41"/>
      <c r="J1950" s="65" t="str">
        <f>IFERROR(VLOOKUP(Table49[[#This Row],[ITEM CODE]],Table2[[Item Code]:[Master Name]],3,0),"")</f>
        <v/>
      </c>
      <c r="K1950" s="1" t="str">
        <f>IFERROR(VLOOKUP(Table49[[#This Row],[ITEM CODE]],Table2[[Item Code]:[Master Name]],9,0),"")</f>
        <v/>
      </c>
      <c r="L1950" s="1" t="str">
        <f>IFERROR(VLOOKUP(Table49[[#This Row],[ITEM CODE]],Table2[[Item Code]:[Master Name]],8,0),"")</f>
        <v/>
      </c>
      <c r="M1950" s="41"/>
      <c r="N1950" s="66">
        <f>IFERROR(VLOOKUP(Table49[[#This Row],[ITEM CODE]],Table2[[#All],[Item Code]:[Unit Cost]],10,0),0)</f>
        <v>0</v>
      </c>
      <c r="O1950" s="134">
        <f>IFERROR(VLOOKUP(Table49[[#This Row],[ITEM CODE]],Table2[[#All],[Item Code]:[Unit Cost]],10,0),0)</f>
        <v>0</v>
      </c>
      <c r="P1950" s="56"/>
      <c r="Q1950" s="58"/>
      <c r="R1950" s="58">
        <f>Table49[[#This Row],[QUANTITY]]*Table49[[#This Row],[INV Prices]]</f>
        <v>0</v>
      </c>
      <c r="S1950" s="67"/>
      <c r="V1950" s="41"/>
      <c r="W1950" s="4" t="str">
        <f>IFERROR(VLOOKUP(Table49[[#This Row],[ITEM CODE]],Table2[[Item Code]:[Category ]],6,0),"")</f>
        <v/>
      </c>
      <c r="X1950" s="1" t="str">
        <f>IFERROR(VLOOKUP(Table49[[#This Row],[ITEM CODE]],Table2[[Item Code]:[Sub Category]],7,0),"")</f>
        <v/>
      </c>
      <c r="Y1950" s="68" t="str">
        <f>Table49[[#This Row],[PO Number]]&amp;COUNTIFS($E$5:E1950,E1950)</f>
        <v>0</v>
      </c>
    </row>
    <row r="1951" spans="1:25" ht="14.7" customHeight="1" x14ac:dyDescent="0.3">
      <c r="A1951" s="1" t="str">
        <f>IF(Table49[[#This Row],[ITEM NAME]]="","",ROW()-4)</f>
        <v/>
      </c>
      <c r="B1951" s="68"/>
      <c r="C1951" s="4" t="str">
        <f>IFERROR(VLOOKUP(B1951,Table14[],3,0),"")</f>
        <v/>
      </c>
      <c r="D1951" s="4" t="str">
        <f>IFERROR(VLOOKUP(B1951,Table14[],2,0),"")</f>
        <v/>
      </c>
      <c r="E1951" s="4"/>
      <c r="H1951" s="41" t="str">
        <f>IFERROR(VLOOKUP(Table49[[#This Row],[ITEM CODE]],Table2[[Item Code]:[Master Name]],2,0),"")</f>
        <v/>
      </c>
      <c r="I1951" s="41"/>
      <c r="J1951" s="65" t="str">
        <f>IFERROR(VLOOKUP(Table49[[#This Row],[ITEM CODE]],Table2[[Item Code]:[Master Name]],3,0),"")</f>
        <v/>
      </c>
      <c r="K1951" s="1" t="str">
        <f>IFERROR(VLOOKUP(Table49[[#This Row],[ITEM CODE]],Table2[[Item Code]:[Master Name]],9,0),"")</f>
        <v/>
      </c>
      <c r="L1951" s="1" t="str">
        <f>IFERROR(VLOOKUP(Table49[[#This Row],[ITEM CODE]],Table2[[Item Code]:[Master Name]],8,0),"")</f>
        <v/>
      </c>
      <c r="M1951" s="41"/>
      <c r="N1951" s="66">
        <f>IFERROR(VLOOKUP(Table49[[#This Row],[ITEM CODE]],Table2[[#All],[Item Code]:[Unit Cost]],10,0),0)</f>
        <v>0</v>
      </c>
      <c r="O1951" s="134">
        <f>IFERROR(VLOOKUP(Table49[[#This Row],[ITEM CODE]],Table2[[#All],[Item Code]:[Unit Cost]],10,0),0)</f>
        <v>0</v>
      </c>
      <c r="P1951" s="56"/>
      <c r="Q1951" s="58"/>
      <c r="R1951" s="58">
        <f>Table49[[#This Row],[QUANTITY]]*Table49[[#This Row],[INV Prices]]</f>
        <v>0</v>
      </c>
      <c r="S1951" s="67"/>
      <c r="V1951" s="41"/>
      <c r="W1951" s="4" t="str">
        <f>IFERROR(VLOOKUP(Table49[[#This Row],[ITEM CODE]],Table2[[Item Code]:[Category ]],6,0),"")</f>
        <v/>
      </c>
      <c r="X1951" s="1" t="str">
        <f>IFERROR(VLOOKUP(Table49[[#This Row],[ITEM CODE]],Table2[[Item Code]:[Sub Category]],7,0),"")</f>
        <v/>
      </c>
      <c r="Y1951" s="68" t="str">
        <f>Table49[[#This Row],[PO Number]]&amp;COUNTIFS($E$5:E1951,E1951)</f>
        <v>0</v>
      </c>
    </row>
    <row r="1952" spans="1:25" ht="14.7" customHeight="1" x14ac:dyDescent="0.3">
      <c r="A1952" s="1" t="str">
        <f>IF(Table49[[#This Row],[ITEM NAME]]="","",ROW()-4)</f>
        <v/>
      </c>
      <c r="B1952" s="68"/>
      <c r="C1952" s="4" t="str">
        <f>IFERROR(VLOOKUP(B1952,Table14[],3,0),"")</f>
        <v/>
      </c>
      <c r="D1952" s="4" t="str">
        <f>IFERROR(VLOOKUP(B1952,Table14[],2,0),"")</f>
        <v/>
      </c>
      <c r="E1952" s="4"/>
      <c r="H1952" s="41" t="str">
        <f>IFERROR(VLOOKUP(Table49[[#This Row],[ITEM CODE]],Table2[[Item Code]:[Master Name]],2,0),"")</f>
        <v/>
      </c>
      <c r="I1952" s="41"/>
      <c r="J1952" s="65" t="str">
        <f>IFERROR(VLOOKUP(Table49[[#This Row],[ITEM CODE]],Table2[[Item Code]:[Master Name]],3,0),"")</f>
        <v/>
      </c>
      <c r="K1952" s="1" t="str">
        <f>IFERROR(VLOOKUP(Table49[[#This Row],[ITEM CODE]],Table2[[Item Code]:[Master Name]],9,0),"")</f>
        <v/>
      </c>
      <c r="L1952" s="1" t="str">
        <f>IFERROR(VLOOKUP(Table49[[#This Row],[ITEM CODE]],Table2[[Item Code]:[Master Name]],8,0),"")</f>
        <v/>
      </c>
      <c r="M1952" s="41"/>
      <c r="N1952" s="66">
        <f>IFERROR(VLOOKUP(Table49[[#This Row],[ITEM CODE]],Table2[[#All],[Item Code]:[Unit Cost]],10,0),0)</f>
        <v>0</v>
      </c>
      <c r="O1952" s="134">
        <f>IFERROR(VLOOKUP(Table49[[#This Row],[ITEM CODE]],Table2[[#All],[Item Code]:[Unit Cost]],10,0),0)</f>
        <v>0</v>
      </c>
      <c r="P1952" s="56"/>
      <c r="Q1952" s="58"/>
      <c r="R1952" s="58">
        <f>Table49[[#This Row],[QUANTITY]]*Table49[[#This Row],[INV Prices]]</f>
        <v>0</v>
      </c>
      <c r="S1952" s="67"/>
      <c r="V1952" s="41"/>
      <c r="W1952" s="4" t="str">
        <f>IFERROR(VLOOKUP(Table49[[#This Row],[ITEM CODE]],Table2[[Item Code]:[Category ]],6,0),"")</f>
        <v/>
      </c>
      <c r="X1952" s="1" t="str">
        <f>IFERROR(VLOOKUP(Table49[[#This Row],[ITEM CODE]],Table2[[Item Code]:[Sub Category]],7,0),"")</f>
        <v/>
      </c>
      <c r="Y1952" s="68" t="str">
        <f>Table49[[#This Row],[PO Number]]&amp;COUNTIFS($E$5:E1952,E1952)</f>
        <v>0</v>
      </c>
    </row>
    <row r="1953" spans="1:25" ht="14.7" customHeight="1" x14ac:dyDescent="0.3">
      <c r="A1953" s="1" t="str">
        <f>IF(Table49[[#This Row],[ITEM NAME]]="","",ROW()-4)</f>
        <v/>
      </c>
      <c r="B1953" s="68"/>
      <c r="C1953" s="4" t="str">
        <f>IFERROR(VLOOKUP(B1953,Table14[],3,0),"")</f>
        <v/>
      </c>
      <c r="D1953" s="4" t="str">
        <f>IFERROR(VLOOKUP(B1953,Table14[],2,0),"")</f>
        <v/>
      </c>
      <c r="E1953" s="4"/>
      <c r="H1953" s="41" t="str">
        <f>IFERROR(VLOOKUP(Table49[[#This Row],[ITEM CODE]],Table2[[Item Code]:[Master Name]],2,0),"")</f>
        <v/>
      </c>
      <c r="I1953" s="41"/>
      <c r="J1953" s="65" t="str">
        <f>IFERROR(VLOOKUP(Table49[[#This Row],[ITEM CODE]],Table2[[Item Code]:[Master Name]],3,0),"")</f>
        <v/>
      </c>
      <c r="K1953" s="1" t="str">
        <f>IFERROR(VLOOKUP(Table49[[#This Row],[ITEM CODE]],Table2[[Item Code]:[Master Name]],9,0),"")</f>
        <v/>
      </c>
      <c r="L1953" s="1" t="str">
        <f>IFERROR(VLOOKUP(Table49[[#This Row],[ITEM CODE]],Table2[[Item Code]:[Master Name]],8,0),"")</f>
        <v/>
      </c>
      <c r="M1953" s="41"/>
      <c r="N1953" s="66">
        <f>IFERROR(VLOOKUP(Table49[[#This Row],[ITEM CODE]],Table2[[#All],[Item Code]:[Unit Cost]],10,0),0)</f>
        <v>0</v>
      </c>
      <c r="O1953" s="134">
        <f>IFERROR(VLOOKUP(Table49[[#This Row],[ITEM CODE]],Table2[[#All],[Item Code]:[Unit Cost]],10,0),0)</f>
        <v>0</v>
      </c>
      <c r="P1953" s="56"/>
      <c r="Q1953" s="58"/>
      <c r="R1953" s="58">
        <f>Table49[[#This Row],[QUANTITY]]*Table49[[#This Row],[INV Prices]]</f>
        <v>0</v>
      </c>
      <c r="S1953" s="67"/>
      <c r="V1953" s="41"/>
      <c r="W1953" s="4" t="str">
        <f>IFERROR(VLOOKUP(Table49[[#This Row],[ITEM CODE]],Table2[[Item Code]:[Category ]],6,0),"")</f>
        <v/>
      </c>
      <c r="X1953" s="1" t="str">
        <f>IFERROR(VLOOKUP(Table49[[#This Row],[ITEM CODE]],Table2[[Item Code]:[Sub Category]],7,0),"")</f>
        <v/>
      </c>
      <c r="Y1953" s="68" t="str">
        <f>Table49[[#This Row],[PO Number]]&amp;COUNTIFS($E$5:E1953,E1953)</f>
        <v>0</v>
      </c>
    </row>
    <row r="1954" spans="1:25" ht="14.7" customHeight="1" x14ac:dyDescent="0.3">
      <c r="A1954" s="1" t="str">
        <f>IF(Table49[[#This Row],[ITEM NAME]]="","",ROW()-4)</f>
        <v/>
      </c>
      <c r="B1954" s="68"/>
      <c r="C1954" s="4" t="str">
        <f>IFERROR(VLOOKUP(B1954,Table14[],3,0),"")</f>
        <v/>
      </c>
      <c r="D1954" s="4" t="str">
        <f>IFERROR(VLOOKUP(B1954,Table14[],2,0),"")</f>
        <v/>
      </c>
      <c r="E1954" s="4"/>
      <c r="H1954" s="41" t="str">
        <f>IFERROR(VLOOKUP(Table49[[#This Row],[ITEM CODE]],Table2[[Item Code]:[Master Name]],2,0),"")</f>
        <v/>
      </c>
      <c r="I1954" s="41"/>
      <c r="J1954" s="65" t="str">
        <f>IFERROR(VLOOKUP(Table49[[#This Row],[ITEM CODE]],Table2[[Item Code]:[Master Name]],3,0),"")</f>
        <v/>
      </c>
      <c r="K1954" s="1" t="str">
        <f>IFERROR(VLOOKUP(Table49[[#This Row],[ITEM CODE]],Table2[[Item Code]:[Master Name]],9,0),"")</f>
        <v/>
      </c>
      <c r="L1954" s="1" t="str">
        <f>IFERROR(VLOOKUP(Table49[[#This Row],[ITEM CODE]],Table2[[Item Code]:[Master Name]],8,0),"")</f>
        <v/>
      </c>
      <c r="M1954" s="41"/>
      <c r="N1954" s="66">
        <f>IFERROR(VLOOKUP(Table49[[#This Row],[ITEM CODE]],Table2[[#All],[Item Code]:[Unit Cost]],10,0),0)</f>
        <v>0</v>
      </c>
      <c r="O1954" s="134">
        <f>IFERROR(VLOOKUP(Table49[[#This Row],[ITEM CODE]],Table2[[#All],[Item Code]:[Unit Cost]],10,0),0)</f>
        <v>0</v>
      </c>
      <c r="P1954" s="56"/>
      <c r="Q1954" s="58"/>
      <c r="R1954" s="58">
        <f>Table49[[#This Row],[QUANTITY]]*Table49[[#This Row],[INV Prices]]</f>
        <v>0</v>
      </c>
      <c r="S1954" s="67"/>
      <c r="V1954" s="41"/>
      <c r="W1954" s="4" t="str">
        <f>IFERROR(VLOOKUP(Table49[[#This Row],[ITEM CODE]],Table2[[Item Code]:[Category ]],6,0),"")</f>
        <v/>
      </c>
      <c r="X1954" s="1" t="str">
        <f>IFERROR(VLOOKUP(Table49[[#This Row],[ITEM CODE]],Table2[[Item Code]:[Sub Category]],7,0),"")</f>
        <v/>
      </c>
      <c r="Y1954" s="68" t="str">
        <f>Table49[[#This Row],[PO Number]]&amp;COUNTIFS($E$5:E1954,E1954)</f>
        <v>0</v>
      </c>
    </row>
    <row r="1955" spans="1:25" ht="14.7" customHeight="1" x14ac:dyDescent="0.3">
      <c r="A1955" s="1" t="str">
        <f>IF(Table49[[#This Row],[ITEM NAME]]="","",ROW()-4)</f>
        <v/>
      </c>
      <c r="B1955" s="68"/>
      <c r="C1955" s="4" t="str">
        <f>IFERROR(VLOOKUP(B1955,Table14[],3,0),"")</f>
        <v/>
      </c>
      <c r="D1955" s="4" t="str">
        <f>IFERROR(VLOOKUP(B1955,Table14[],2,0),"")</f>
        <v/>
      </c>
      <c r="E1955" s="4"/>
      <c r="H1955" s="41" t="str">
        <f>IFERROR(VLOOKUP(Table49[[#This Row],[ITEM CODE]],Table2[[Item Code]:[Master Name]],2,0),"")</f>
        <v/>
      </c>
      <c r="I1955" s="41"/>
      <c r="J1955" s="65" t="str">
        <f>IFERROR(VLOOKUP(Table49[[#This Row],[ITEM CODE]],Table2[[Item Code]:[Master Name]],3,0),"")</f>
        <v/>
      </c>
      <c r="K1955" s="1" t="str">
        <f>IFERROR(VLOOKUP(Table49[[#This Row],[ITEM CODE]],Table2[[Item Code]:[Master Name]],9,0),"")</f>
        <v/>
      </c>
      <c r="L1955" s="1" t="str">
        <f>IFERROR(VLOOKUP(Table49[[#This Row],[ITEM CODE]],Table2[[Item Code]:[Master Name]],8,0),"")</f>
        <v/>
      </c>
      <c r="M1955" s="41"/>
      <c r="N1955" s="66">
        <f>IFERROR(VLOOKUP(Table49[[#This Row],[ITEM CODE]],Table2[[#All],[Item Code]:[Unit Cost]],10,0),0)</f>
        <v>0</v>
      </c>
      <c r="O1955" s="134">
        <f>IFERROR(VLOOKUP(Table49[[#This Row],[ITEM CODE]],Table2[[#All],[Item Code]:[Unit Cost]],10,0),0)</f>
        <v>0</v>
      </c>
      <c r="P1955" s="56"/>
      <c r="Q1955" s="58"/>
      <c r="R1955" s="58">
        <f>Table49[[#This Row],[QUANTITY]]*Table49[[#This Row],[INV Prices]]</f>
        <v>0</v>
      </c>
      <c r="S1955" s="67"/>
      <c r="V1955" s="41"/>
      <c r="W1955" s="4" t="str">
        <f>IFERROR(VLOOKUP(Table49[[#This Row],[ITEM CODE]],Table2[[Item Code]:[Category ]],6,0),"")</f>
        <v/>
      </c>
      <c r="X1955" s="1" t="str">
        <f>IFERROR(VLOOKUP(Table49[[#This Row],[ITEM CODE]],Table2[[Item Code]:[Sub Category]],7,0),"")</f>
        <v/>
      </c>
      <c r="Y1955" s="68" t="str">
        <f>Table49[[#This Row],[PO Number]]&amp;COUNTIFS($E$5:E1955,E1955)</f>
        <v>0</v>
      </c>
    </row>
    <row r="1956" spans="1:25" ht="14.7" customHeight="1" x14ac:dyDescent="0.3">
      <c r="A1956" s="1" t="str">
        <f>IF(Table49[[#This Row],[ITEM NAME]]="","",ROW()-4)</f>
        <v/>
      </c>
      <c r="B1956" s="68"/>
      <c r="C1956" s="4" t="str">
        <f>IFERROR(VLOOKUP(B1956,Table14[],3,0),"")</f>
        <v/>
      </c>
      <c r="D1956" s="4" t="str">
        <f>IFERROR(VLOOKUP(B1956,Table14[],2,0),"")</f>
        <v/>
      </c>
      <c r="E1956" s="4"/>
      <c r="H1956" s="41" t="str">
        <f>IFERROR(VLOOKUP(Table49[[#This Row],[ITEM CODE]],Table2[[Item Code]:[Master Name]],2,0),"")</f>
        <v/>
      </c>
      <c r="I1956" s="41"/>
      <c r="J1956" s="65" t="str">
        <f>IFERROR(VLOOKUP(Table49[[#This Row],[ITEM CODE]],Table2[[Item Code]:[Master Name]],3,0),"")</f>
        <v/>
      </c>
      <c r="K1956" s="1" t="str">
        <f>IFERROR(VLOOKUP(Table49[[#This Row],[ITEM CODE]],Table2[[Item Code]:[Master Name]],9,0),"")</f>
        <v/>
      </c>
      <c r="L1956" s="1" t="str">
        <f>IFERROR(VLOOKUP(Table49[[#This Row],[ITEM CODE]],Table2[[Item Code]:[Master Name]],8,0),"")</f>
        <v/>
      </c>
      <c r="M1956" s="41"/>
      <c r="N1956" s="66">
        <f>IFERROR(VLOOKUP(Table49[[#This Row],[ITEM CODE]],Table2[[#All],[Item Code]:[Unit Cost]],10,0),0)</f>
        <v>0</v>
      </c>
      <c r="O1956" s="134">
        <f>IFERROR(VLOOKUP(Table49[[#This Row],[ITEM CODE]],Table2[[#All],[Item Code]:[Unit Cost]],10,0),0)</f>
        <v>0</v>
      </c>
      <c r="P1956" s="56"/>
      <c r="Q1956" s="58"/>
      <c r="R1956" s="58">
        <f>Table49[[#This Row],[QUANTITY]]*Table49[[#This Row],[INV Prices]]</f>
        <v>0</v>
      </c>
      <c r="S1956" s="67"/>
      <c r="V1956" s="41"/>
      <c r="W1956" s="4" t="str">
        <f>IFERROR(VLOOKUP(Table49[[#This Row],[ITEM CODE]],Table2[[Item Code]:[Category ]],6,0),"")</f>
        <v/>
      </c>
      <c r="X1956" s="1" t="str">
        <f>IFERROR(VLOOKUP(Table49[[#This Row],[ITEM CODE]],Table2[[Item Code]:[Sub Category]],7,0),"")</f>
        <v/>
      </c>
      <c r="Y1956" s="68" t="str">
        <f>Table49[[#This Row],[PO Number]]&amp;COUNTIFS($E$5:E1956,E1956)</f>
        <v>0</v>
      </c>
    </row>
    <row r="1957" spans="1:25" ht="14.7" customHeight="1" x14ac:dyDescent="0.3">
      <c r="A1957" s="1" t="str">
        <f>IF(Table49[[#This Row],[ITEM NAME]]="","",ROW()-4)</f>
        <v/>
      </c>
      <c r="B1957" s="68"/>
      <c r="C1957" s="4" t="str">
        <f>IFERROR(VLOOKUP(B1957,Table14[],3,0),"")</f>
        <v/>
      </c>
      <c r="D1957" s="4" t="str">
        <f>IFERROR(VLOOKUP(B1957,Table14[],2,0),"")</f>
        <v/>
      </c>
      <c r="E1957" s="4"/>
      <c r="H1957" s="41" t="str">
        <f>IFERROR(VLOOKUP(Table49[[#This Row],[ITEM CODE]],Table2[[Item Code]:[Master Name]],2,0),"")</f>
        <v/>
      </c>
      <c r="I1957" s="41"/>
      <c r="J1957" s="65" t="str">
        <f>IFERROR(VLOOKUP(Table49[[#This Row],[ITEM CODE]],Table2[[Item Code]:[Master Name]],3,0),"")</f>
        <v/>
      </c>
      <c r="K1957" s="1" t="str">
        <f>IFERROR(VLOOKUP(Table49[[#This Row],[ITEM CODE]],Table2[[Item Code]:[Master Name]],9,0),"")</f>
        <v/>
      </c>
      <c r="L1957" s="1" t="str">
        <f>IFERROR(VLOOKUP(Table49[[#This Row],[ITEM CODE]],Table2[[Item Code]:[Master Name]],8,0),"")</f>
        <v/>
      </c>
      <c r="M1957" s="41"/>
      <c r="N1957" s="66">
        <f>IFERROR(VLOOKUP(Table49[[#This Row],[ITEM CODE]],Table2[[#All],[Item Code]:[Unit Cost]],10,0),0)</f>
        <v>0</v>
      </c>
      <c r="O1957" s="134">
        <f>IFERROR(VLOOKUP(Table49[[#This Row],[ITEM CODE]],Table2[[#All],[Item Code]:[Unit Cost]],10,0),0)</f>
        <v>0</v>
      </c>
      <c r="P1957" s="56"/>
      <c r="Q1957" s="58"/>
      <c r="R1957" s="58">
        <f>Table49[[#This Row],[QUANTITY]]*Table49[[#This Row],[INV Prices]]</f>
        <v>0</v>
      </c>
      <c r="S1957" s="67"/>
      <c r="V1957" s="41"/>
      <c r="W1957" s="4" t="str">
        <f>IFERROR(VLOOKUP(Table49[[#This Row],[ITEM CODE]],Table2[[Item Code]:[Category ]],6,0),"")</f>
        <v/>
      </c>
      <c r="X1957" s="1" t="str">
        <f>IFERROR(VLOOKUP(Table49[[#This Row],[ITEM CODE]],Table2[[Item Code]:[Sub Category]],7,0),"")</f>
        <v/>
      </c>
      <c r="Y1957" s="68" t="str">
        <f>Table49[[#This Row],[PO Number]]&amp;COUNTIFS($E$5:E1957,E1957)</f>
        <v>0</v>
      </c>
    </row>
    <row r="1958" spans="1:25" ht="14.7" customHeight="1" x14ac:dyDescent="0.3">
      <c r="A1958" s="1" t="str">
        <f>IF(Table49[[#This Row],[ITEM NAME]]="","",ROW()-4)</f>
        <v/>
      </c>
      <c r="B1958" s="68"/>
      <c r="C1958" s="4" t="str">
        <f>IFERROR(VLOOKUP(B1958,Table14[],3,0),"")</f>
        <v/>
      </c>
      <c r="D1958" s="4" t="str">
        <f>IFERROR(VLOOKUP(B1958,Table14[],2,0),"")</f>
        <v/>
      </c>
      <c r="E1958" s="4"/>
      <c r="H1958" s="41" t="str">
        <f>IFERROR(VLOOKUP(Table49[[#This Row],[ITEM CODE]],Table2[[Item Code]:[Master Name]],2,0),"")</f>
        <v/>
      </c>
      <c r="I1958" s="41"/>
      <c r="J1958" s="65" t="str">
        <f>IFERROR(VLOOKUP(Table49[[#This Row],[ITEM CODE]],Table2[[Item Code]:[Master Name]],3,0),"")</f>
        <v/>
      </c>
      <c r="K1958" s="1" t="str">
        <f>IFERROR(VLOOKUP(Table49[[#This Row],[ITEM CODE]],Table2[[Item Code]:[Master Name]],9,0),"")</f>
        <v/>
      </c>
      <c r="L1958" s="1" t="str">
        <f>IFERROR(VLOOKUP(Table49[[#This Row],[ITEM CODE]],Table2[[Item Code]:[Master Name]],8,0),"")</f>
        <v/>
      </c>
      <c r="M1958" s="41"/>
      <c r="N1958" s="66">
        <f>IFERROR(VLOOKUP(Table49[[#This Row],[ITEM CODE]],Table2[[#All],[Item Code]:[Unit Cost]],10,0),0)</f>
        <v>0</v>
      </c>
      <c r="O1958" s="134">
        <f>IFERROR(VLOOKUP(Table49[[#This Row],[ITEM CODE]],Table2[[#All],[Item Code]:[Unit Cost]],10,0),0)</f>
        <v>0</v>
      </c>
      <c r="P1958" s="56"/>
      <c r="Q1958" s="58"/>
      <c r="R1958" s="58">
        <f>Table49[[#This Row],[QUANTITY]]*Table49[[#This Row],[INV Prices]]</f>
        <v>0</v>
      </c>
      <c r="S1958" s="67"/>
      <c r="V1958" s="41"/>
      <c r="W1958" s="4" t="str">
        <f>IFERROR(VLOOKUP(Table49[[#This Row],[ITEM CODE]],Table2[[Item Code]:[Category ]],6,0),"")</f>
        <v/>
      </c>
      <c r="X1958" s="1" t="str">
        <f>IFERROR(VLOOKUP(Table49[[#This Row],[ITEM CODE]],Table2[[Item Code]:[Sub Category]],7,0),"")</f>
        <v/>
      </c>
      <c r="Y1958" s="68" t="str">
        <f>Table49[[#This Row],[PO Number]]&amp;COUNTIFS($E$5:E1958,E1958)</f>
        <v>0</v>
      </c>
    </row>
    <row r="1959" spans="1:25" ht="14.7" customHeight="1" x14ac:dyDescent="0.3">
      <c r="A1959" s="1" t="str">
        <f>IF(Table49[[#This Row],[ITEM NAME]]="","",ROW()-4)</f>
        <v/>
      </c>
      <c r="B1959" s="68"/>
      <c r="C1959" s="4" t="str">
        <f>IFERROR(VLOOKUP(B1959,Table14[],3,0),"")</f>
        <v/>
      </c>
      <c r="D1959" s="4" t="str">
        <f>IFERROR(VLOOKUP(B1959,Table14[],2,0),"")</f>
        <v/>
      </c>
      <c r="E1959" s="4"/>
      <c r="H1959" s="41" t="str">
        <f>IFERROR(VLOOKUP(Table49[[#This Row],[ITEM CODE]],Table2[[Item Code]:[Master Name]],2,0),"")</f>
        <v/>
      </c>
      <c r="I1959" s="41"/>
      <c r="J1959" s="65" t="str">
        <f>IFERROR(VLOOKUP(Table49[[#This Row],[ITEM CODE]],Table2[[Item Code]:[Master Name]],3,0),"")</f>
        <v/>
      </c>
      <c r="K1959" s="1" t="str">
        <f>IFERROR(VLOOKUP(Table49[[#This Row],[ITEM CODE]],Table2[[Item Code]:[Master Name]],9,0),"")</f>
        <v/>
      </c>
      <c r="L1959" s="1" t="str">
        <f>IFERROR(VLOOKUP(Table49[[#This Row],[ITEM CODE]],Table2[[Item Code]:[Master Name]],8,0),"")</f>
        <v/>
      </c>
      <c r="M1959" s="41"/>
      <c r="N1959" s="66">
        <f>IFERROR(VLOOKUP(Table49[[#This Row],[ITEM CODE]],Table2[[#All],[Item Code]:[Unit Cost]],10,0),0)</f>
        <v>0</v>
      </c>
      <c r="O1959" s="134">
        <f>IFERROR(VLOOKUP(Table49[[#This Row],[ITEM CODE]],Table2[[#All],[Item Code]:[Unit Cost]],10,0),0)</f>
        <v>0</v>
      </c>
      <c r="P1959" s="56"/>
      <c r="Q1959" s="58"/>
      <c r="R1959" s="58">
        <f>Table49[[#This Row],[QUANTITY]]*Table49[[#This Row],[INV Prices]]</f>
        <v>0</v>
      </c>
      <c r="S1959" s="67"/>
      <c r="V1959" s="41"/>
      <c r="W1959" s="4" t="str">
        <f>IFERROR(VLOOKUP(Table49[[#This Row],[ITEM CODE]],Table2[[Item Code]:[Category ]],6,0),"")</f>
        <v/>
      </c>
      <c r="X1959" s="1" t="str">
        <f>IFERROR(VLOOKUP(Table49[[#This Row],[ITEM CODE]],Table2[[Item Code]:[Sub Category]],7,0),"")</f>
        <v/>
      </c>
      <c r="Y1959" s="68" t="str">
        <f>Table49[[#This Row],[PO Number]]&amp;COUNTIFS($E$5:E1959,E1959)</f>
        <v>0</v>
      </c>
    </row>
    <row r="1960" spans="1:25" ht="14.7" customHeight="1" x14ac:dyDescent="0.3">
      <c r="A1960" s="1" t="str">
        <f>IF(Table49[[#This Row],[ITEM NAME]]="","",ROW()-4)</f>
        <v/>
      </c>
      <c r="B1960" s="68"/>
      <c r="C1960" s="4" t="str">
        <f>IFERROR(VLOOKUP(B1960,Table14[],3,0),"")</f>
        <v/>
      </c>
      <c r="D1960" s="4" t="str">
        <f>IFERROR(VLOOKUP(B1960,Table14[],2,0),"")</f>
        <v/>
      </c>
      <c r="E1960" s="4"/>
      <c r="H1960" s="41" t="str">
        <f>IFERROR(VLOOKUP(Table49[[#This Row],[ITEM CODE]],Table2[[Item Code]:[Master Name]],2,0),"")</f>
        <v/>
      </c>
      <c r="I1960" s="41"/>
      <c r="J1960" s="65" t="str">
        <f>IFERROR(VLOOKUP(Table49[[#This Row],[ITEM CODE]],Table2[[Item Code]:[Master Name]],3,0),"")</f>
        <v/>
      </c>
      <c r="K1960" s="1" t="str">
        <f>IFERROR(VLOOKUP(Table49[[#This Row],[ITEM CODE]],Table2[[Item Code]:[Master Name]],9,0),"")</f>
        <v/>
      </c>
      <c r="L1960" s="1" t="str">
        <f>IFERROR(VLOOKUP(Table49[[#This Row],[ITEM CODE]],Table2[[Item Code]:[Master Name]],8,0),"")</f>
        <v/>
      </c>
      <c r="M1960" s="41"/>
      <c r="N1960" s="66">
        <f>IFERROR(VLOOKUP(Table49[[#This Row],[ITEM CODE]],Table2[[#All],[Item Code]:[Unit Cost]],10,0),0)</f>
        <v>0</v>
      </c>
      <c r="O1960" s="134">
        <f>IFERROR(VLOOKUP(Table49[[#This Row],[ITEM CODE]],Table2[[#All],[Item Code]:[Unit Cost]],10,0),0)</f>
        <v>0</v>
      </c>
      <c r="P1960" s="56"/>
      <c r="Q1960" s="58"/>
      <c r="R1960" s="58">
        <f>Table49[[#This Row],[QUANTITY]]*Table49[[#This Row],[INV Prices]]</f>
        <v>0</v>
      </c>
      <c r="S1960" s="67"/>
      <c r="V1960" s="41"/>
      <c r="W1960" s="4" t="str">
        <f>IFERROR(VLOOKUP(Table49[[#This Row],[ITEM CODE]],Table2[[Item Code]:[Category ]],6,0),"")</f>
        <v/>
      </c>
      <c r="X1960" s="1" t="str">
        <f>IFERROR(VLOOKUP(Table49[[#This Row],[ITEM CODE]],Table2[[Item Code]:[Sub Category]],7,0),"")</f>
        <v/>
      </c>
      <c r="Y1960" s="68" t="str">
        <f>Table49[[#This Row],[PO Number]]&amp;COUNTIFS($E$5:E1960,E1960)</f>
        <v>0</v>
      </c>
    </row>
    <row r="1961" spans="1:25" ht="14.7" customHeight="1" x14ac:dyDescent="0.3">
      <c r="A1961" s="1" t="str">
        <f>IF(Table49[[#This Row],[ITEM NAME]]="","",ROW()-4)</f>
        <v/>
      </c>
      <c r="B1961" s="68"/>
      <c r="C1961" s="4" t="str">
        <f>IFERROR(VLOOKUP(B1961,Table14[],3,0),"")</f>
        <v/>
      </c>
      <c r="D1961" s="4" t="str">
        <f>IFERROR(VLOOKUP(B1961,Table14[],2,0),"")</f>
        <v/>
      </c>
      <c r="E1961" s="4"/>
      <c r="H1961" s="41" t="str">
        <f>IFERROR(VLOOKUP(Table49[[#This Row],[ITEM CODE]],Table2[[Item Code]:[Master Name]],2,0),"")</f>
        <v/>
      </c>
      <c r="I1961" s="41"/>
      <c r="J1961" s="65" t="str">
        <f>IFERROR(VLOOKUP(Table49[[#This Row],[ITEM CODE]],Table2[[Item Code]:[Master Name]],3,0),"")</f>
        <v/>
      </c>
      <c r="K1961" s="1" t="str">
        <f>IFERROR(VLOOKUP(Table49[[#This Row],[ITEM CODE]],Table2[[Item Code]:[Master Name]],9,0),"")</f>
        <v/>
      </c>
      <c r="L1961" s="1" t="str">
        <f>IFERROR(VLOOKUP(Table49[[#This Row],[ITEM CODE]],Table2[[Item Code]:[Master Name]],8,0),"")</f>
        <v/>
      </c>
      <c r="M1961" s="41"/>
      <c r="N1961" s="66">
        <f>IFERROR(VLOOKUP(Table49[[#This Row],[ITEM CODE]],Table2[[#All],[Item Code]:[Unit Cost]],10,0),0)</f>
        <v>0</v>
      </c>
      <c r="O1961" s="134">
        <f>IFERROR(VLOOKUP(Table49[[#This Row],[ITEM CODE]],Table2[[#All],[Item Code]:[Unit Cost]],10,0),0)</f>
        <v>0</v>
      </c>
      <c r="P1961" s="56"/>
      <c r="Q1961" s="58"/>
      <c r="R1961" s="58">
        <f>Table49[[#This Row],[QUANTITY]]*Table49[[#This Row],[INV Prices]]</f>
        <v>0</v>
      </c>
      <c r="S1961" s="67"/>
      <c r="V1961" s="41"/>
      <c r="W1961" s="4" t="str">
        <f>IFERROR(VLOOKUP(Table49[[#This Row],[ITEM CODE]],Table2[[Item Code]:[Category ]],6,0),"")</f>
        <v/>
      </c>
      <c r="X1961" s="1" t="str">
        <f>IFERROR(VLOOKUP(Table49[[#This Row],[ITEM CODE]],Table2[[Item Code]:[Sub Category]],7,0),"")</f>
        <v/>
      </c>
      <c r="Y1961" s="68" t="str">
        <f>Table49[[#This Row],[PO Number]]&amp;COUNTIFS($E$5:E1961,E1961)</f>
        <v>0</v>
      </c>
    </row>
    <row r="1962" spans="1:25" ht="14.7" customHeight="1" x14ac:dyDescent="0.3">
      <c r="A1962" s="1" t="str">
        <f>IF(Table49[[#This Row],[ITEM NAME]]="","",ROW()-4)</f>
        <v/>
      </c>
      <c r="B1962" s="68"/>
      <c r="C1962" s="4" t="str">
        <f>IFERROR(VLOOKUP(B1962,Table14[],3,0),"")</f>
        <v/>
      </c>
      <c r="D1962" s="4" t="str">
        <f>IFERROR(VLOOKUP(B1962,Table14[],2,0),"")</f>
        <v/>
      </c>
      <c r="E1962" s="4"/>
      <c r="H1962" s="41" t="str">
        <f>IFERROR(VLOOKUP(Table49[[#This Row],[ITEM CODE]],Table2[[Item Code]:[Master Name]],2,0),"")</f>
        <v/>
      </c>
      <c r="I1962" s="41"/>
      <c r="J1962" s="65" t="str">
        <f>IFERROR(VLOOKUP(Table49[[#This Row],[ITEM CODE]],Table2[[Item Code]:[Master Name]],3,0),"")</f>
        <v/>
      </c>
      <c r="K1962" s="1" t="str">
        <f>IFERROR(VLOOKUP(Table49[[#This Row],[ITEM CODE]],Table2[[Item Code]:[Master Name]],9,0),"")</f>
        <v/>
      </c>
      <c r="L1962" s="1" t="str">
        <f>IFERROR(VLOOKUP(Table49[[#This Row],[ITEM CODE]],Table2[[Item Code]:[Master Name]],8,0),"")</f>
        <v/>
      </c>
      <c r="M1962" s="41"/>
      <c r="N1962" s="66">
        <f>IFERROR(VLOOKUP(Table49[[#This Row],[ITEM CODE]],Table2[[#All],[Item Code]:[Unit Cost]],10,0),0)</f>
        <v>0</v>
      </c>
      <c r="O1962" s="134">
        <f>IFERROR(VLOOKUP(Table49[[#This Row],[ITEM CODE]],Table2[[#All],[Item Code]:[Unit Cost]],10,0),0)</f>
        <v>0</v>
      </c>
      <c r="P1962" s="56"/>
      <c r="Q1962" s="58"/>
      <c r="R1962" s="58">
        <f>Table49[[#This Row],[QUANTITY]]*Table49[[#This Row],[INV Prices]]</f>
        <v>0</v>
      </c>
      <c r="S1962" s="67"/>
      <c r="V1962" s="41"/>
      <c r="W1962" s="4" t="str">
        <f>IFERROR(VLOOKUP(Table49[[#This Row],[ITEM CODE]],Table2[[Item Code]:[Category ]],6,0),"")</f>
        <v/>
      </c>
      <c r="X1962" s="1" t="str">
        <f>IFERROR(VLOOKUP(Table49[[#This Row],[ITEM CODE]],Table2[[Item Code]:[Sub Category]],7,0),"")</f>
        <v/>
      </c>
      <c r="Y1962" s="68" t="str">
        <f>Table49[[#This Row],[PO Number]]&amp;COUNTIFS($E$5:E1962,E1962)</f>
        <v>0</v>
      </c>
    </row>
    <row r="1963" spans="1:25" ht="14.7" customHeight="1" x14ac:dyDescent="0.3">
      <c r="A1963" s="1" t="str">
        <f>IF(Table49[[#This Row],[ITEM NAME]]="","",ROW()-4)</f>
        <v/>
      </c>
      <c r="B1963" s="68"/>
      <c r="C1963" s="4" t="str">
        <f>IFERROR(VLOOKUP(B1963,Table14[],3,0),"")</f>
        <v/>
      </c>
      <c r="D1963" s="4" t="str">
        <f>IFERROR(VLOOKUP(B1963,Table14[],2,0),"")</f>
        <v/>
      </c>
      <c r="E1963" s="4"/>
      <c r="H1963" s="41" t="str">
        <f>IFERROR(VLOOKUP(Table49[[#This Row],[ITEM CODE]],Table2[[Item Code]:[Master Name]],2,0),"")</f>
        <v/>
      </c>
      <c r="I1963" s="41"/>
      <c r="J1963" s="65" t="str">
        <f>IFERROR(VLOOKUP(Table49[[#This Row],[ITEM CODE]],Table2[[Item Code]:[Master Name]],3,0),"")</f>
        <v/>
      </c>
      <c r="K1963" s="1" t="str">
        <f>IFERROR(VLOOKUP(Table49[[#This Row],[ITEM CODE]],Table2[[Item Code]:[Master Name]],9,0),"")</f>
        <v/>
      </c>
      <c r="L1963" s="1" t="str">
        <f>IFERROR(VLOOKUP(Table49[[#This Row],[ITEM CODE]],Table2[[Item Code]:[Master Name]],8,0),"")</f>
        <v/>
      </c>
      <c r="M1963" s="41"/>
      <c r="N1963" s="66">
        <f>IFERROR(VLOOKUP(Table49[[#This Row],[ITEM CODE]],Table2[[#All],[Item Code]:[Unit Cost]],10,0),0)</f>
        <v>0</v>
      </c>
      <c r="O1963" s="134">
        <f>IFERROR(VLOOKUP(Table49[[#This Row],[ITEM CODE]],Table2[[#All],[Item Code]:[Unit Cost]],10,0),0)</f>
        <v>0</v>
      </c>
      <c r="P1963" s="56"/>
      <c r="Q1963" s="58"/>
      <c r="R1963" s="58">
        <f>Table49[[#This Row],[QUANTITY]]*Table49[[#This Row],[INV Prices]]</f>
        <v>0</v>
      </c>
      <c r="S1963" s="67"/>
      <c r="V1963" s="41"/>
      <c r="W1963" s="4" t="str">
        <f>IFERROR(VLOOKUP(Table49[[#This Row],[ITEM CODE]],Table2[[Item Code]:[Category ]],6,0),"")</f>
        <v/>
      </c>
      <c r="X1963" s="1" t="str">
        <f>IFERROR(VLOOKUP(Table49[[#This Row],[ITEM CODE]],Table2[[Item Code]:[Sub Category]],7,0),"")</f>
        <v/>
      </c>
      <c r="Y1963" s="68" t="str">
        <f>Table49[[#This Row],[PO Number]]&amp;COUNTIFS($E$5:E1963,E1963)</f>
        <v>0</v>
      </c>
    </row>
    <row r="1964" spans="1:25" ht="14.7" customHeight="1" x14ac:dyDescent="0.3">
      <c r="A1964" s="1" t="str">
        <f>IF(Table49[[#This Row],[ITEM NAME]]="","",ROW()-4)</f>
        <v/>
      </c>
      <c r="B1964" s="68"/>
      <c r="C1964" s="4" t="str">
        <f>IFERROR(VLOOKUP(B1964,Table14[],3,0),"")</f>
        <v/>
      </c>
      <c r="D1964" s="4" t="str">
        <f>IFERROR(VLOOKUP(B1964,Table14[],2,0),"")</f>
        <v/>
      </c>
      <c r="E1964" s="4"/>
      <c r="H1964" s="41" t="str">
        <f>IFERROR(VLOOKUP(Table49[[#This Row],[ITEM CODE]],Table2[[Item Code]:[Master Name]],2,0),"")</f>
        <v/>
      </c>
      <c r="I1964" s="41"/>
      <c r="J1964" s="65" t="str">
        <f>IFERROR(VLOOKUP(Table49[[#This Row],[ITEM CODE]],Table2[[Item Code]:[Master Name]],3,0),"")</f>
        <v/>
      </c>
      <c r="K1964" s="1" t="str">
        <f>IFERROR(VLOOKUP(Table49[[#This Row],[ITEM CODE]],Table2[[Item Code]:[Master Name]],9,0),"")</f>
        <v/>
      </c>
      <c r="L1964" s="1" t="str">
        <f>IFERROR(VLOOKUP(Table49[[#This Row],[ITEM CODE]],Table2[[Item Code]:[Master Name]],8,0),"")</f>
        <v/>
      </c>
      <c r="M1964" s="41"/>
      <c r="N1964" s="66">
        <f>IFERROR(VLOOKUP(Table49[[#This Row],[ITEM CODE]],Table2[[#All],[Item Code]:[Unit Cost]],10,0),0)</f>
        <v>0</v>
      </c>
      <c r="O1964" s="134">
        <f>IFERROR(VLOOKUP(Table49[[#This Row],[ITEM CODE]],Table2[[#All],[Item Code]:[Unit Cost]],10,0),0)</f>
        <v>0</v>
      </c>
      <c r="P1964" s="56"/>
      <c r="Q1964" s="58"/>
      <c r="R1964" s="58">
        <f>Table49[[#This Row],[QUANTITY]]*Table49[[#This Row],[INV Prices]]</f>
        <v>0</v>
      </c>
      <c r="S1964" s="67"/>
      <c r="V1964" s="41"/>
      <c r="W1964" s="4" t="str">
        <f>IFERROR(VLOOKUP(Table49[[#This Row],[ITEM CODE]],Table2[[Item Code]:[Category ]],6,0),"")</f>
        <v/>
      </c>
      <c r="X1964" s="1" t="str">
        <f>IFERROR(VLOOKUP(Table49[[#This Row],[ITEM CODE]],Table2[[Item Code]:[Sub Category]],7,0),"")</f>
        <v/>
      </c>
      <c r="Y1964" s="68" t="str">
        <f>Table49[[#This Row],[PO Number]]&amp;COUNTIFS($E$5:E1964,E1964)</f>
        <v>0</v>
      </c>
    </row>
    <row r="1965" spans="1:25" ht="14.7" customHeight="1" x14ac:dyDescent="0.3">
      <c r="A1965" s="1" t="str">
        <f>IF(Table49[[#This Row],[ITEM NAME]]="","",ROW()-4)</f>
        <v/>
      </c>
      <c r="B1965" s="68"/>
      <c r="C1965" s="4" t="str">
        <f>IFERROR(VLOOKUP(B1965,Table14[],3,0),"")</f>
        <v/>
      </c>
      <c r="D1965" s="4" t="str">
        <f>IFERROR(VLOOKUP(B1965,Table14[],2,0),"")</f>
        <v/>
      </c>
      <c r="E1965" s="4"/>
      <c r="H1965" s="41" t="str">
        <f>IFERROR(VLOOKUP(Table49[[#This Row],[ITEM CODE]],Table2[[Item Code]:[Master Name]],2,0),"")</f>
        <v/>
      </c>
      <c r="I1965" s="41"/>
      <c r="J1965" s="65" t="str">
        <f>IFERROR(VLOOKUP(Table49[[#This Row],[ITEM CODE]],Table2[[Item Code]:[Master Name]],3,0),"")</f>
        <v/>
      </c>
      <c r="K1965" s="1" t="str">
        <f>IFERROR(VLOOKUP(Table49[[#This Row],[ITEM CODE]],Table2[[Item Code]:[Master Name]],9,0),"")</f>
        <v/>
      </c>
      <c r="L1965" s="1" t="str">
        <f>IFERROR(VLOOKUP(Table49[[#This Row],[ITEM CODE]],Table2[[Item Code]:[Master Name]],8,0),"")</f>
        <v/>
      </c>
      <c r="M1965" s="41"/>
      <c r="N1965" s="66">
        <f>IFERROR(VLOOKUP(Table49[[#This Row],[ITEM CODE]],Table2[[#All],[Item Code]:[Unit Cost]],10,0),0)</f>
        <v>0</v>
      </c>
      <c r="O1965" s="134">
        <f>IFERROR(VLOOKUP(Table49[[#This Row],[ITEM CODE]],Table2[[#All],[Item Code]:[Unit Cost]],10,0),0)</f>
        <v>0</v>
      </c>
      <c r="P1965" s="56"/>
      <c r="Q1965" s="58"/>
      <c r="R1965" s="58">
        <f>Table49[[#This Row],[QUANTITY]]*Table49[[#This Row],[INV Prices]]</f>
        <v>0</v>
      </c>
      <c r="S1965" s="67"/>
      <c r="V1965" s="41"/>
      <c r="W1965" s="4" t="str">
        <f>IFERROR(VLOOKUP(Table49[[#This Row],[ITEM CODE]],Table2[[Item Code]:[Category ]],6,0),"")</f>
        <v/>
      </c>
      <c r="X1965" s="1" t="str">
        <f>IFERROR(VLOOKUP(Table49[[#This Row],[ITEM CODE]],Table2[[Item Code]:[Sub Category]],7,0),"")</f>
        <v/>
      </c>
      <c r="Y1965" s="68" t="str">
        <f>Table49[[#This Row],[PO Number]]&amp;COUNTIFS($E$5:E1965,E1965)</f>
        <v>0</v>
      </c>
    </row>
    <row r="1966" spans="1:25" ht="14.7" customHeight="1" x14ac:dyDescent="0.3">
      <c r="A1966" s="1" t="str">
        <f>IF(Table49[[#This Row],[ITEM NAME]]="","",ROW()-4)</f>
        <v/>
      </c>
      <c r="B1966" s="68"/>
      <c r="C1966" s="4" t="str">
        <f>IFERROR(VLOOKUP(B1966,Table14[],3,0),"")</f>
        <v/>
      </c>
      <c r="D1966" s="4" t="str">
        <f>IFERROR(VLOOKUP(B1966,Table14[],2,0),"")</f>
        <v/>
      </c>
      <c r="E1966" s="4"/>
      <c r="H1966" s="41" t="str">
        <f>IFERROR(VLOOKUP(Table49[[#This Row],[ITEM CODE]],Table2[[Item Code]:[Master Name]],2,0),"")</f>
        <v/>
      </c>
      <c r="I1966" s="41"/>
      <c r="J1966" s="65" t="str">
        <f>IFERROR(VLOOKUP(Table49[[#This Row],[ITEM CODE]],Table2[[Item Code]:[Master Name]],3,0),"")</f>
        <v/>
      </c>
      <c r="K1966" s="1" t="str">
        <f>IFERROR(VLOOKUP(Table49[[#This Row],[ITEM CODE]],Table2[[Item Code]:[Master Name]],9,0),"")</f>
        <v/>
      </c>
      <c r="L1966" s="1" t="str">
        <f>IFERROR(VLOOKUP(Table49[[#This Row],[ITEM CODE]],Table2[[Item Code]:[Master Name]],8,0),"")</f>
        <v/>
      </c>
      <c r="M1966" s="41"/>
      <c r="N1966" s="66">
        <f>IFERROR(VLOOKUP(Table49[[#This Row],[ITEM CODE]],Table2[[#All],[Item Code]:[Unit Cost]],10,0),0)</f>
        <v>0</v>
      </c>
      <c r="O1966" s="134">
        <f>IFERROR(VLOOKUP(Table49[[#This Row],[ITEM CODE]],Table2[[#All],[Item Code]:[Unit Cost]],10,0),0)</f>
        <v>0</v>
      </c>
      <c r="P1966" s="56"/>
      <c r="Q1966" s="58"/>
      <c r="R1966" s="58">
        <f>Table49[[#This Row],[QUANTITY]]*Table49[[#This Row],[INV Prices]]</f>
        <v>0</v>
      </c>
      <c r="S1966" s="67"/>
      <c r="V1966" s="41"/>
      <c r="W1966" s="4" t="str">
        <f>IFERROR(VLOOKUP(Table49[[#This Row],[ITEM CODE]],Table2[[Item Code]:[Category ]],6,0),"")</f>
        <v/>
      </c>
      <c r="X1966" s="1" t="str">
        <f>IFERROR(VLOOKUP(Table49[[#This Row],[ITEM CODE]],Table2[[Item Code]:[Sub Category]],7,0),"")</f>
        <v/>
      </c>
      <c r="Y1966" s="68" t="str">
        <f>Table49[[#This Row],[PO Number]]&amp;COUNTIFS($E$5:E1966,E1966)</f>
        <v>0</v>
      </c>
    </row>
    <row r="1967" spans="1:25" ht="14.7" customHeight="1" x14ac:dyDescent="0.3">
      <c r="A1967" s="1" t="str">
        <f>IF(Table49[[#This Row],[ITEM NAME]]="","",ROW()-4)</f>
        <v/>
      </c>
      <c r="B1967" s="68"/>
      <c r="C1967" s="4" t="str">
        <f>IFERROR(VLOOKUP(B1967,Table14[],3,0),"")</f>
        <v/>
      </c>
      <c r="D1967" s="4" t="str">
        <f>IFERROR(VLOOKUP(B1967,Table14[],2,0),"")</f>
        <v/>
      </c>
      <c r="E1967" s="4"/>
      <c r="H1967" s="41" t="str">
        <f>IFERROR(VLOOKUP(Table49[[#This Row],[ITEM CODE]],Table2[[Item Code]:[Master Name]],2,0),"")</f>
        <v/>
      </c>
      <c r="I1967" s="41"/>
      <c r="J1967" s="65" t="str">
        <f>IFERROR(VLOOKUP(Table49[[#This Row],[ITEM CODE]],Table2[[Item Code]:[Master Name]],3,0),"")</f>
        <v/>
      </c>
      <c r="K1967" s="1" t="str">
        <f>IFERROR(VLOOKUP(Table49[[#This Row],[ITEM CODE]],Table2[[Item Code]:[Master Name]],9,0),"")</f>
        <v/>
      </c>
      <c r="L1967" s="1" t="str">
        <f>IFERROR(VLOOKUP(Table49[[#This Row],[ITEM CODE]],Table2[[Item Code]:[Master Name]],8,0),"")</f>
        <v/>
      </c>
      <c r="M1967" s="41"/>
      <c r="N1967" s="66">
        <f>IFERROR(VLOOKUP(Table49[[#This Row],[ITEM CODE]],Table2[[#All],[Item Code]:[Unit Cost]],10,0),0)</f>
        <v>0</v>
      </c>
      <c r="O1967" s="134">
        <f>IFERROR(VLOOKUP(Table49[[#This Row],[ITEM CODE]],Table2[[#All],[Item Code]:[Unit Cost]],10,0),0)</f>
        <v>0</v>
      </c>
      <c r="P1967" s="56"/>
      <c r="Q1967" s="58"/>
      <c r="R1967" s="58">
        <f>Table49[[#This Row],[QUANTITY]]*Table49[[#This Row],[INV Prices]]</f>
        <v>0</v>
      </c>
      <c r="S1967" s="67"/>
      <c r="V1967" s="41"/>
      <c r="W1967" s="4" t="str">
        <f>IFERROR(VLOOKUP(Table49[[#This Row],[ITEM CODE]],Table2[[Item Code]:[Category ]],6,0),"")</f>
        <v/>
      </c>
      <c r="X1967" s="1" t="str">
        <f>IFERROR(VLOOKUP(Table49[[#This Row],[ITEM CODE]],Table2[[Item Code]:[Sub Category]],7,0),"")</f>
        <v/>
      </c>
      <c r="Y1967" s="68" t="str">
        <f>Table49[[#This Row],[PO Number]]&amp;COUNTIFS($E$5:E1967,E1967)</f>
        <v>0</v>
      </c>
    </row>
    <row r="1968" spans="1:25" ht="14.7" customHeight="1" x14ac:dyDescent="0.3">
      <c r="A1968" s="1" t="str">
        <f>IF(Table49[[#This Row],[ITEM NAME]]="","",ROW()-4)</f>
        <v/>
      </c>
      <c r="B1968" s="68"/>
      <c r="C1968" s="4" t="str">
        <f>IFERROR(VLOOKUP(B1968,Table14[],3,0),"")</f>
        <v/>
      </c>
      <c r="D1968" s="4" t="str">
        <f>IFERROR(VLOOKUP(B1968,Table14[],2,0),"")</f>
        <v/>
      </c>
      <c r="E1968" s="4"/>
      <c r="H1968" s="41" t="str">
        <f>IFERROR(VLOOKUP(Table49[[#This Row],[ITEM CODE]],Table2[[Item Code]:[Master Name]],2,0),"")</f>
        <v/>
      </c>
      <c r="I1968" s="41"/>
      <c r="J1968" s="65" t="str">
        <f>IFERROR(VLOOKUP(Table49[[#This Row],[ITEM CODE]],Table2[[Item Code]:[Master Name]],3,0),"")</f>
        <v/>
      </c>
      <c r="K1968" s="1" t="str">
        <f>IFERROR(VLOOKUP(Table49[[#This Row],[ITEM CODE]],Table2[[Item Code]:[Master Name]],9,0),"")</f>
        <v/>
      </c>
      <c r="L1968" s="1" t="str">
        <f>IFERROR(VLOOKUP(Table49[[#This Row],[ITEM CODE]],Table2[[Item Code]:[Master Name]],8,0),"")</f>
        <v/>
      </c>
      <c r="M1968" s="41"/>
      <c r="N1968" s="66">
        <f>IFERROR(VLOOKUP(Table49[[#This Row],[ITEM CODE]],Table2[[#All],[Item Code]:[Unit Cost]],10,0),0)</f>
        <v>0</v>
      </c>
      <c r="O1968" s="134">
        <f>IFERROR(VLOOKUP(Table49[[#This Row],[ITEM CODE]],Table2[[#All],[Item Code]:[Unit Cost]],10,0),0)</f>
        <v>0</v>
      </c>
      <c r="P1968" s="56"/>
      <c r="Q1968" s="58"/>
      <c r="R1968" s="58">
        <f>Table49[[#This Row],[QUANTITY]]*Table49[[#This Row],[INV Prices]]</f>
        <v>0</v>
      </c>
      <c r="S1968" s="67"/>
      <c r="V1968" s="41"/>
      <c r="W1968" s="4" t="str">
        <f>IFERROR(VLOOKUP(Table49[[#This Row],[ITEM CODE]],Table2[[Item Code]:[Category ]],6,0),"")</f>
        <v/>
      </c>
      <c r="X1968" s="1" t="str">
        <f>IFERROR(VLOOKUP(Table49[[#This Row],[ITEM CODE]],Table2[[Item Code]:[Sub Category]],7,0),"")</f>
        <v/>
      </c>
      <c r="Y1968" s="68" t="str">
        <f>Table49[[#This Row],[PO Number]]&amp;COUNTIFS($E$5:E1968,E1968)</f>
        <v>0</v>
      </c>
    </row>
    <row r="1969" spans="1:25" ht="14.7" customHeight="1" x14ac:dyDescent="0.3">
      <c r="A1969" s="1" t="str">
        <f>IF(Table49[[#This Row],[ITEM NAME]]="","",ROW()-4)</f>
        <v/>
      </c>
      <c r="B1969" s="68"/>
      <c r="C1969" s="4" t="str">
        <f>IFERROR(VLOOKUP(B1969,Table14[],3,0),"")</f>
        <v/>
      </c>
      <c r="D1969" s="4" t="str">
        <f>IFERROR(VLOOKUP(B1969,Table14[],2,0),"")</f>
        <v/>
      </c>
      <c r="E1969" s="4"/>
      <c r="H1969" s="41" t="str">
        <f>IFERROR(VLOOKUP(Table49[[#This Row],[ITEM CODE]],Table2[[Item Code]:[Master Name]],2,0),"")</f>
        <v/>
      </c>
      <c r="I1969" s="41"/>
      <c r="J1969" s="65" t="str">
        <f>IFERROR(VLOOKUP(Table49[[#This Row],[ITEM CODE]],Table2[[Item Code]:[Master Name]],3,0),"")</f>
        <v/>
      </c>
      <c r="K1969" s="1" t="str">
        <f>IFERROR(VLOOKUP(Table49[[#This Row],[ITEM CODE]],Table2[[Item Code]:[Master Name]],9,0),"")</f>
        <v/>
      </c>
      <c r="L1969" s="1" t="str">
        <f>IFERROR(VLOOKUP(Table49[[#This Row],[ITEM CODE]],Table2[[Item Code]:[Master Name]],8,0),"")</f>
        <v/>
      </c>
      <c r="M1969" s="41"/>
      <c r="N1969" s="66">
        <f>IFERROR(VLOOKUP(Table49[[#This Row],[ITEM CODE]],Table2[[#All],[Item Code]:[Unit Cost]],10,0),0)</f>
        <v>0</v>
      </c>
      <c r="O1969" s="134">
        <f>IFERROR(VLOOKUP(Table49[[#This Row],[ITEM CODE]],Table2[[#All],[Item Code]:[Unit Cost]],10,0),0)</f>
        <v>0</v>
      </c>
      <c r="P1969" s="56"/>
      <c r="Q1969" s="58"/>
      <c r="R1969" s="58">
        <f>Table49[[#This Row],[QUANTITY]]*Table49[[#This Row],[INV Prices]]</f>
        <v>0</v>
      </c>
      <c r="S1969" s="67"/>
      <c r="V1969" s="41"/>
      <c r="W1969" s="4" t="str">
        <f>IFERROR(VLOOKUP(Table49[[#This Row],[ITEM CODE]],Table2[[Item Code]:[Category ]],6,0),"")</f>
        <v/>
      </c>
      <c r="X1969" s="1" t="str">
        <f>IFERROR(VLOOKUP(Table49[[#This Row],[ITEM CODE]],Table2[[Item Code]:[Sub Category]],7,0),"")</f>
        <v/>
      </c>
      <c r="Y1969" s="68" t="str">
        <f>Table49[[#This Row],[PO Number]]&amp;COUNTIFS($E$5:E1969,E1969)</f>
        <v>0</v>
      </c>
    </row>
    <row r="1970" spans="1:25" ht="14.7" customHeight="1" x14ac:dyDescent="0.3">
      <c r="A1970" s="1" t="str">
        <f>IF(Table49[[#This Row],[ITEM NAME]]="","",ROW()-4)</f>
        <v/>
      </c>
      <c r="B1970" s="68"/>
      <c r="C1970" s="4" t="str">
        <f>IFERROR(VLOOKUP(B1970,Table14[],3,0),"")</f>
        <v/>
      </c>
      <c r="D1970" s="4" t="str">
        <f>IFERROR(VLOOKUP(B1970,Table14[],2,0),"")</f>
        <v/>
      </c>
      <c r="E1970" s="4"/>
      <c r="H1970" s="41" t="str">
        <f>IFERROR(VLOOKUP(Table49[[#This Row],[ITEM CODE]],Table2[[Item Code]:[Master Name]],2,0),"")</f>
        <v/>
      </c>
      <c r="I1970" s="41"/>
      <c r="J1970" s="65" t="str">
        <f>IFERROR(VLOOKUP(Table49[[#This Row],[ITEM CODE]],Table2[[Item Code]:[Master Name]],3,0),"")</f>
        <v/>
      </c>
      <c r="K1970" s="1" t="str">
        <f>IFERROR(VLOOKUP(Table49[[#This Row],[ITEM CODE]],Table2[[Item Code]:[Master Name]],9,0),"")</f>
        <v/>
      </c>
      <c r="L1970" s="1" t="str">
        <f>IFERROR(VLOOKUP(Table49[[#This Row],[ITEM CODE]],Table2[[Item Code]:[Master Name]],8,0),"")</f>
        <v/>
      </c>
      <c r="M1970" s="41"/>
      <c r="N1970" s="66">
        <f>IFERROR(VLOOKUP(Table49[[#This Row],[ITEM CODE]],Table2[[#All],[Item Code]:[Unit Cost]],10,0),0)</f>
        <v>0</v>
      </c>
      <c r="O1970" s="134">
        <f>IFERROR(VLOOKUP(Table49[[#This Row],[ITEM CODE]],Table2[[#All],[Item Code]:[Unit Cost]],10,0),0)</f>
        <v>0</v>
      </c>
      <c r="P1970" s="56"/>
      <c r="Q1970" s="58"/>
      <c r="R1970" s="58">
        <f>Table49[[#This Row],[QUANTITY]]*Table49[[#This Row],[INV Prices]]</f>
        <v>0</v>
      </c>
      <c r="S1970" s="67"/>
      <c r="V1970" s="41"/>
      <c r="W1970" s="4" t="str">
        <f>IFERROR(VLOOKUP(Table49[[#This Row],[ITEM CODE]],Table2[[Item Code]:[Category ]],6,0),"")</f>
        <v/>
      </c>
      <c r="X1970" s="1" t="str">
        <f>IFERROR(VLOOKUP(Table49[[#This Row],[ITEM CODE]],Table2[[Item Code]:[Sub Category]],7,0),"")</f>
        <v/>
      </c>
      <c r="Y1970" s="68" t="str">
        <f>Table49[[#This Row],[PO Number]]&amp;COUNTIFS($E$5:E1970,E1970)</f>
        <v>0</v>
      </c>
    </row>
    <row r="1971" spans="1:25" ht="14.7" customHeight="1" x14ac:dyDescent="0.3">
      <c r="A1971" s="1" t="str">
        <f>IF(Table49[[#This Row],[ITEM NAME]]="","",ROW()-4)</f>
        <v/>
      </c>
      <c r="B1971" s="68"/>
      <c r="C1971" s="4" t="str">
        <f>IFERROR(VLOOKUP(B1971,Table14[],3,0),"")</f>
        <v/>
      </c>
      <c r="D1971" s="4" t="str">
        <f>IFERROR(VLOOKUP(B1971,Table14[],2,0),"")</f>
        <v/>
      </c>
      <c r="E1971" s="4"/>
      <c r="H1971" s="41" t="str">
        <f>IFERROR(VLOOKUP(Table49[[#This Row],[ITEM CODE]],Table2[[Item Code]:[Master Name]],2,0),"")</f>
        <v/>
      </c>
      <c r="I1971" s="41"/>
      <c r="J1971" s="65" t="str">
        <f>IFERROR(VLOOKUP(Table49[[#This Row],[ITEM CODE]],Table2[[Item Code]:[Master Name]],3,0),"")</f>
        <v/>
      </c>
      <c r="K1971" s="1" t="str">
        <f>IFERROR(VLOOKUP(Table49[[#This Row],[ITEM CODE]],Table2[[Item Code]:[Master Name]],9,0),"")</f>
        <v/>
      </c>
      <c r="L1971" s="1" t="str">
        <f>IFERROR(VLOOKUP(Table49[[#This Row],[ITEM CODE]],Table2[[Item Code]:[Master Name]],8,0),"")</f>
        <v/>
      </c>
      <c r="M1971" s="41"/>
      <c r="N1971" s="66">
        <f>IFERROR(VLOOKUP(Table49[[#This Row],[ITEM CODE]],Table2[[#All],[Item Code]:[Unit Cost]],10,0),0)</f>
        <v>0</v>
      </c>
      <c r="O1971" s="134">
        <f>IFERROR(VLOOKUP(Table49[[#This Row],[ITEM CODE]],Table2[[#All],[Item Code]:[Unit Cost]],10,0),0)</f>
        <v>0</v>
      </c>
      <c r="P1971" s="56"/>
      <c r="Q1971" s="58"/>
      <c r="R1971" s="58">
        <f>Table49[[#This Row],[QUANTITY]]*Table49[[#This Row],[INV Prices]]</f>
        <v>0</v>
      </c>
      <c r="S1971" s="67"/>
      <c r="V1971" s="41"/>
      <c r="W1971" s="4" t="str">
        <f>IFERROR(VLOOKUP(Table49[[#This Row],[ITEM CODE]],Table2[[Item Code]:[Category ]],6,0),"")</f>
        <v/>
      </c>
      <c r="X1971" s="1" t="str">
        <f>IFERROR(VLOOKUP(Table49[[#This Row],[ITEM CODE]],Table2[[Item Code]:[Sub Category]],7,0),"")</f>
        <v/>
      </c>
      <c r="Y1971" s="68" t="str">
        <f>Table49[[#This Row],[PO Number]]&amp;COUNTIFS($E$5:E1971,E1971)</f>
        <v>0</v>
      </c>
    </row>
    <row r="1972" spans="1:25" ht="14.7" customHeight="1" x14ac:dyDescent="0.3">
      <c r="A1972" s="1" t="str">
        <f>IF(Table49[[#This Row],[ITEM NAME]]="","",ROW()-4)</f>
        <v/>
      </c>
      <c r="B1972" s="68"/>
      <c r="C1972" s="4" t="str">
        <f>IFERROR(VLOOKUP(B1972,Table14[],3,0),"")</f>
        <v/>
      </c>
      <c r="D1972" s="4" t="str">
        <f>IFERROR(VLOOKUP(B1972,Table14[],2,0),"")</f>
        <v/>
      </c>
      <c r="E1972" s="4"/>
      <c r="H1972" s="41" t="str">
        <f>IFERROR(VLOOKUP(Table49[[#This Row],[ITEM CODE]],Table2[[Item Code]:[Master Name]],2,0),"")</f>
        <v/>
      </c>
      <c r="I1972" s="41"/>
      <c r="J1972" s="65" t="str">
        <f>IFERROR(VLOOKUP(Table49[[#This Row],[ITEM CODE]],Table2[[Item Code]:[Master Name]],3,0),"")</f>
        <v/>
      </c>
      <c r="K1972" s="1" t="str">
        <f>IFERROR(VLOOKUP(Table49[[#This Row],[ITEM CODE]],Table2[[Item Code]:[Master Name]],9,0),"")</f>
        <v/>
      </c>
      <c r="L1972" s="1" t="str">
        <f>IFERROR(VLOOKUP(Table49[[#This Row],[ITEM CODE]],Table2[[Item Code]:[Master Name]],8,0),"")</f>
        <v/>
      </c>
      <c r="M1972" s="41"/>
      <c r="N1972" s="66">
        <f>IFERROR(VLOOKUP(Table49[[#This Row],[ITEM CODE]],Table2[[#All],[Item Code]:[Unit Cost]],10,0),0)</f>
        <v>0</v>
      </c>
      <c r="O1972" s="134">
        <f>IFERROR(VLOOKUP(Table49[[#This Row],[ITEM CODE]],Table2[[#All],[Item Code]:[Unit Cost]],10,0),0)</f>
        <v>0</v>
      </c>
      <c r="P1972" s="56"/>
      <c r="Q1972" s="58"/>
      <c r="R1972" s="58">
        <f>Table49[[#This Row],[QUANTITY]]*Table49[[#This Row],[INV Prices]]</f>
        <v>0</v>
      </c>
      <c r="S1972" s="67"/>
      <c r="V1972" s="41"/>
      <c r="W1972" s="4" t="str">
        <f>IFERROR(VLOOKUP(Table49[[#This Row],[ITEM CODE]],Table2[[Item Code]:[Category ]],6,0),"")</f>
        <v/>
      </c>
      <c r="X1972" s="1" t="str">
        <f>IFERROR(VLOOKUP(Table49[[#This Row],[ITEM CODE]],Table2[[Item Code]:[Sub Category]],7,0),"")</f>
        <v/>
      </c>
      <c r="Y1972" s="68" t="str">
        <f>Table49[[#This Row],[PO Number]]&amp;COUNTIFS($E$5:E1972,E1972)</f>
        <v>0</v>
      </c>
    </row>
    <row r="1973" spans="1:25" ht="14.7" customHeight="1" x14ac:dyDescent="0.3">
      <c r="A1973" s="1" t="str">
        <f>IF(Table49[[#This Row],[ITEM NAME]]="","",ROW()-4)</f>
        <v/>
      </c>
      <c r="B1973" s="68"/>
      <c r="C1973" s="4" t="str">
        <f>IFERROR(VLOOKUP(B1973,Table14[],3,0),"")</f>
        <v/>
      </c>
      <c r="D1973" s="4" t="str">
        <f>IFERROR(VLOOKUP(B1973,Table14[],2,0),"")</f>
        <v/>
      </c>
      <c r="E1973" s="4"/>
      <c r="H1973" s="41" t="str">
        <f>IFERROR(VLOOKUP(Table49[[#This Row],[ITEM CODE]],Table2[[Item Code]:[Master Name]],2,0),"")</f>
        <v/>
      </c>
      <c r="I1973" s="41"/>
      <c r="J1973" s="65" t="str">
        <f>IFERROR(VLOOKUP(Table49[[#This Row],[ITEM CODE]],Table2[[Item Code]:[Master Name]],3,0),"")</f>
        <v/>
      </c>
      <c r="K1973" s="1" t="str">
        <f>IFERROR(VLOOKUP(Table49[[#This Row],[ITEM CODE]],Table2[[Item Code]:[Master Name]],9,0),"")</f>
        <v/>
      </c>
      <c r="L1973" s="1" t="str">
        <f>IFERROR(VLOOKUP(Table49[[#This Row],[ITEM CODE]],Table2[[Item Code]:[Master Name]],8,0),"")</f>
        <v/>
      </c>
      <c r="M1973" s="41"/>
      <c r="N1973" s="66">
        <f>IFERROR(VLOOKUP(Table49[[#This Row],[ITEM CODE]],Table2[[#All],[Item Code]:[Unit Cost]],10,0),0)</f>
        <v>0</v>
      </c>
      <c r="O1973" s="134">
        <f>IFERROR(VLOOKUP(Table49[[#This Row],[ITEM CODE]],Table2[[#All],[Item Code]:[Unit Cost]],10,0),0)</f>
        <v>0</v>
      </c>
      <c r="P1973" s="56"/>
      <c r="Q1973" s="58"/>
      <c r="R1973" s="58">
        <f>Table49[[#This Row],[QUANTITY]]*Table49[[#This Row],[INV Prices]]</f>
        <v>0</v>
      </c>
      <c r="S1973" s="67"/>
      <c r="V1973" s="41"/>
      <c r="W1973" s="4" t="str">
        <f>IFERROR(VLOOKUP(Table49[[#This Row],[ITEM CODE]],Table2[[Item Code]:[Category ]],6,0),"")</f>
        <v/>
      </c>
      <c r="X1973" s="1" t="str">
        <f>IFERROR(VLOOKUP(Table49[[#This Row],[ITEM CODE]],Table2[[Item Code]:[Sub Category]],7,0),"")</f>
        <v/>
      </c>
      <c r="Y1973" s="68" t="str">
        <f>Table49[[#This Row],[PO Number]]&amp;COUNTIFS($E$5:E1973,E1973)</f>
        <v>0</v>
      </c>
    </row>
    <row r="1974" spans="1:25" ht="14.7" customHeight="1" x14ac:dyDescent="0.3">
      <c r="A1974" s="1" t="str">
        <f>IF(Table49[[#This Row],[ITEM NAME]]="","",ROW()-4)</f>
        <v/>
      </c>
      <c r="B1974" s="68"/>
      <c r="C1974" s="4" t="str">
        <f>IFERROR(VLOOKUP(B1974,Table14[],3,0),"")</f>
        <v/>
      </c>
      <c r="D1974" s="4" t="str">
        <f>IFERROR(VLOOKUP(B1974,Table14[],2,0),"")</f>
        <v/>
      </c>
      <c r="E1974" s="4"/>
      <c r="H1974" s="41" t="str">
        <f>IFERROR(VLOOKUP(Table49[[#This Row],[ITEM CODE]],Table2[[Item Code]:[Master Name]],2,0),"")</f>
        <v/>
      </c>
      <c r="I1974" s="41"/>
      <c r="J1974" s="65" t="str">
        <f>IFERROR(VLOOKUP(Table49[[#This Row],[ITEM CODE]],Table2[[Item Code]:[Master Name]],3,0),"")</f>
        <v/>
      </c>
      <c r="K1974" s="1" t="str">
        <f>IFERROR(VLOOKUP(Table49[[#This Row],[ITEM CODE]],Table2[[Item Code]:[Master Name]],9,0),"")</f>
        <v/>
      </c>
      <c r="L1974" s="1" t="str">
        <f>IFERROR(VLOOKUP(Table49[[#This Row],[ITEM CODE]],Table2[[Item Code]:[Master Name]],8,0),"")</f>
        <v/>
      </c>
      <c r="M1974" s="41"/>
      <c r="N1974" s="66">
        <f>IFERROR(VLOOKUP(Table49[[#This Row],[ITEM CODE]],Table2[[#All],[Item Code]:[Unit Cost]],10,0),0)</f>
        <v>0</v>
      </c>
      <c r="O1974" s="134">
        <f>IFERROR(VLOOKUP(Table49[[#This Row],[ITEM CODE]],Table2[[#All],[Item Code]:[Unit Cost]],10,0),0)</f>
        <v>0</v>
      </c>
      <c r="P1974" s="56"/>
      <c r="Q1974" s="58"/>
      <c r="R1974" s="58">
        <f>Table49[[#This Row],[QUANTITY]]*Table49[[#This Row],[INV Prices]]</f>
        <v>0</v>
      </c>
      <c r="S1974" s="67"/>
      <c r="V1974" s="41"/>
      <c r="W1974" s="4" t="str">
        <f>IFERROR(VLOOKUP(Table49[[#This Row],[ITEM CODE]],Table2[[Item Code]:[Category ]],6,0),"")</f>
        <v/>
      </c>
      <c r="X1974" s="1" t="str">
        <f>IFERROR(VLOOKUP(Table49[[#This Row],[ITEM CODE]],Table2[[Item Code]:[Sub Category]],7,0),"")</f>
        <v/>
      </c>
      <c r="Y1974" s="68" t="str">
        <f>Table49[[#This Row],[PO Number]]&amp;COUNTIFS($E$5:E1974,E1974)</f>
        <v>0</v>
      </c>
    </row>
    <row r="1975" spans="1:25" ht="14.7" customHeight="1" x14ac:dyDescent="0.3">
      <c r="A1975" s="1" t="str">
        <f>IF(Table49[[#This Row],[ITEM NAME]]="","",ROW()-4)</f>
        <v/>
      </c>
      <c r="B1975" s="68"/>
      <c r="C1975" s="4" t="str">
        <f>IFERROR(VLOOKUP(B1975,Table14[],3,0),"")</f>
        <v/>
      </c>
      <c r="D1975" s="4" t="str">
        <f>IFERROR(VLOOKUP(B1975,Table14[],2,0),"")</f>
        <v/>
      </c>
      <c r="E1975" s="4"/>
      <c r="H1975" s="41" t="str">
        <f>IFERROR(VLOOKUP(Table49[[#This Row],[ITEM CODE]],Table2[[Item Code]:[Master Name]],2,0),"")</f>
        <v/>
      </c>
      <c r="I1975" s="41"/>
      <c r="J1975" s="65" t="str">
        <f>IFERROR(VLOOKUP(Table49[[#This Row],[ITEM CODE]],Table2[[Item Code]:[Master Name]],3,0),"")</f>
        <v/>
      </c>
      <c r="K1975" s="1" t="str">
        <f>IFERROR(VLOOKUP(Table49[[#This Row],[ITEM CODE]],Table2[[Item Code]:[Master Name]],9,0),"")</f>
        <v/>
      </c>
      <c r="L1975" s="1" t="str">
        <f>IFERROR(VLOOKUP(Table49[[#This Row],[ITEM CODE]],Table2[[Item Code]:[Master Name]],8,0),"")</f>
        <v/>
      </c>
      <c r="M1975" s="41"/>
      <c r="N1975" s="66">
        <f>IFERROR(VLOOKUP(Table49[[#This Row],[ITEM CODE]],Table2[[#All],[Item Code]:[Unit Cost]],10,0),0)</f>
        <v>0</v>
      </c>
      <c r="O1975" s="134">
        <f>IFERROR(VLOOKUP(Table49[[#This Row],[ITEM CODE]],Table2[[#All],[Item Code]:[Unit Cost]],10,0),0)</f>
        <v>0</v>
      </c>
      <c r="P1975" s="56"/>
      <c r="Q1975" s="58"/>
      <c r="R1975" s="58">
        <f>Table49[[#This Row],[QUANTITY]]*Table49[[#This Row],[INV Prices]]</f>
        <v>0</v>
      </c>
      <c r="S1975" s="67"/>
      <c r="V1975" s="41"/>
      <c r="W1975" s="4" t="str">
        <f>IFERROR(VLOOKUP(Table49[[#This Row],[ITEM CODE]],Table2[[Item Code]:[Category ]],6,0),"")</f>
        <v/>
      </c>
      <c r="X1975" s="1" t="str">
        <f>IFERROR(VLOOKUP(Table49[[#This Row],[ITEM CODE]],Table2[[Item Code]:[Sub Category]],7,0),"")</f>
        <v/>
      </c>
      <c r="Y1975" s="68" t="str">
        <f>Table49[[#This Row],[PO Number]]&amp;COUNTIFS($E$5:E1975,E1975)</f>
        <v>0</v>
      </c>
    </row>
    <row r="1976" spans="1:25" ht="14.7" customHeight="1" x14ac:dyDescent="0.3">
      <c r="A1976" s="1" t="str">
        <f>IF(Table49[[#This Row],[ITEM NAME]]="","",ROW()-4)</f>
        <v/>
      </c>
      <c r="B1976" s="68"/>
      <c r="C1976" s="4" t="str">
        <f>IFERROR(VLOOKUP(B1976,Table14[],3,0),"")</f>
        <v/>
      </c>
      <c r="D1976" s="4" t="str">
        <f>IFERROR(VLOOKUP(B1976,Table14[],2,0),"")</f>
        <v/>
      </c>
      <c r="E1976" s="4"/>
      <c r="H1976" s="41" t="str">
        <f>IFERROR(VLOOKUP(Table49[[#This Row],[ITEM CODE]],Table2[[Item Code]:[Master Name]],2,0),"")</f>
        <v/>
      </c>
      <c r="I1976" s="41"/>
      <c r="J1976" s="65" t="str">
        <f>IFERROR(VLOOKUP(Table49[[#This Row],[ITEM CODE]],Table2[[Item Code]:[Master Name]],3,0),"")</f>
        <v/>
      </c>
      <c r="K1976" s="1" t="str">
        <f>IFERROR(VLOOKUP(Table49[[#This Row],[ITEM CODE]],Table2[[Item Code]:[Master Name]],9,0),"")</f>
        <v/>
      </c>
      <c r="L1976" s="1" t="str">
        <f>IFERROR(VLOOKUP(Table49[[#This Row],[ITEM CODE]],Table2[[Item Code]:[Master Name]],8,0),"")</f>
        <v/>
      </c>
      <c r="M1976" s="41"/>
      <c r="N1976" s="66">
        <f>IFERROR(VLOOKUP(Table49[[#This Row],[ITEM CODE]],Table2[[#All],[Item Code]:[Unit Cost]],10,0),0)</f>
        <v>0</v>
      </c>
      <c r="O1976" s="134">
        <f>IFERROR(VLOOKUP(Table49[[#This Row],[ITEM CODE]],Table2[[#All],[Item Code]:[Unit Cost]],10,0),0)</f>
        <v>0</v>
      </c>
      <c r="P1976" s="56"/>
      <c r="Q1976" s="58"/>
      <c r="R1976" s="58">
        <f>Table49[[#This Row],[QUANTITY]]*Table49[[#This Row],[INV Prices]]</f>
        <v>0</v>
      </c>
      <c r="S1976" s="67"/>
      <c r="V1976" s="41"/>
      <c r="W1976" s="4" t="str">
        <f>IFERROR(VLOOKUP(Table49[[#This Row],[ITEM CODE]],Table2[[Item Code]:[Category ]],6,0),"")</f>
        <v/>
      </c>
      <c r="X1976" s="1" t="str">
        <f>IFERROR(VLOOKUP(Table49[[#This Row],[ITEM CODE]],Table2[[Item Code]:[Sub Category]],7,0),"")</f>
        <v/>
      </c>
      <c r="Y1976" s="68" t="str">
        <f>Table49[[#This Row],[PO Number]]&amp;COUNTIFS($E$5:E1976,E1976)</f>
        <v>0</v>
      </c>
    </row>
    <row r="1977" spans="1:25" ht="14.7" customHeight="1" x14ac:dyDescent="0.3">
      <c r="A1977" s="1" t="str">
        <f>IF(Table49[[#This Row],[ITEM NAME]]="","",ROW()-4)</f>
        <v/>
      </c>
      <c r="B1977" s="68"/>
      <c r="C1977" s="4" t="str">
        <f>IFERROR(VLOOKUP(B1977,Table14[],3,0),"")</f>
        <v/>
      </c>
      <c r="D1977" s="4" t="str">
        <f>IFERROR(VLOOKUP(B1977,Table14[],2,0),"")</f>
        <v/>
      </c>
      <c r="E1977" s="4"/>
      <c r="H1977" s="41" t="str">
        <f>IFERROR(VLOOKUP(Table49[[#This Row],[ITEM CODE]],Table2[[Item Code]:[Master Name]],2,0),"")</f>
        <v/>
      </c>
      <c r="I1977" s="41"/>
      <c r="J1977" s="65" t="str">
        <f>IFERROR(VLOOKUP(Table49[[#This Row],[ITEM CODE]],Table2[[Item Code]:[Master Name]],3,0),"")</f>
        <v/>
      </c>
      <c r="K1977" s="1" t="str">
        <f>IFERROR(VLOOKUP(Table49[[#This Row],[ITEM CODE]],Table2[[Item Code]:[Master Name]],9,0),"")</f>
        <v/>
      </c>
      <c r="L1977" s="1" t="str">
        <f>IFERROR(VLOOKUP(Table49[[#This Row],[ITEM CODE]],Table2[[Item Code]:[Master Name]],8,0),"")</f>
        <v/>
      </c>
      <c r="M1977" s="41"/>
      <c r="N1977" s="66">
        <f>IFERROR(VLOOKUP(Table49[[#This Row],[ITEM CODE]],Table2[[#All],[Item Code]:[Unit Cost]],10,0),0)</f>
        <v>0</v>
      </c>
      <c r="O1977" s="134">
        <f>IFERROR(VLOOKUP(Table49[[#This Row],[ITEM CODE]],Table2[[#All],[Item Code]:[Unit Cost]],10,0),0)</f>
        <v>0</v>
      </c>
      <c r="P1977" s="56"/>
      <c r="Q1977" s="58"/>
      <c r="R1977" s="58">
        <f>Table49[[#This Row],[QUANTITY]]*Table49[[#This Row],[INV Prices]]</f>
        <v>0</v>
      </c>
      <c r="S1977" s="67"/>
      <c r="V1977" s="41"/>
      <c r="W1977" s="4" t="str">
        <f>IFERROR(VLOOKUP(Table49[[#This Row],[ITEM CODE]],Table2[[Item Code]:[Category ]],6,0),"")</f>
        <v/>
      </c>
      <c r="X1977" s="1" t="str">
        <f>IFERROR(VLOOKUP(Table49[[#This Row],[ITEM CODE]],Table2[[Item Code]:[Sub Category]],7,0),"")</f>
        <v/>
      </c>
      <c r="Y1977" s="68" t="str">
        <f>Table49[[#This Row],[PO Number]]&amp;COUNTIFS($E$5:E1977,E1977)</f>
        <v>0</v>
      </c>
    </row>
    <row r="1978" spans="1:25" ht="14.7" customHeight="1" x14ac:dyDescent="0.3">
      <c r="A1978" s="1" t="str">
        <f>IF(Table49[[#This Row],[ITEM NAME]]="","",ROW()-4)</f>
        <v/>
      </c>
      <c r="B1978" s="68"/>
      <c r="C1978" s="4" t="str">
        <f>IFERROR(VLOOKUP(B1978,Table14[],3,0),"")</f>
        <v/>
      </c>
      <c r="D1978" s="4" t="str">
        <f>IFERROR(VLOOKUP(B1978,Table14[],2,0),"")</f>
        <v/>
      </c>
      <c r="E1978" s="4"/>
      <c r="H1978" s="41" t="str">
        <f>IFERROR(VLOOKUP(Table49[[#This Row],[ITEM CODE]],Table2[[Item Code]:[Master Name]],2,0),"")</f>
        <v/>
      </c>
      <c r="I1978" s="41"/>
      <c r="J1978" s="65" t="str">
        <f>IFERROR(VLOOKUP(Table49[[#This Row],[ITEM CODE]],Table2[[Item Code]:[Master Name]],3,0),"")</f>
        <v/>
      </c>
      <c r="K1978" s="1" t="str">
        <f>IFERROR(VLOOKUP(Table49[[#This Row],[ITEM CODE]],Table2[[Item Code]:[Master Name]],9,0),"")</f>
        <v/>
      </c>
      <c r="L1978" s="1" t="str">
        <f>IFERROR(VLOOKUP(Table49[[#This Row],[ITEM CODE]],Table2[[Item Code]:[Master Name]],8,0),"")</f>
        <v/>
      </c>
      <c r="M1978" s="41"/>
      <c r="N1978" s="66">
        <f>IFERROR(VLOOKUP(Table49[[#This Row],[ITEM CODE]],Table2[[#All],[Item Code]:[Unit Cost]],10,0),0)</f>
        <v>0</v>
      </c>
      <c r="O1978" s="134">
        <f>IFERROR(VLOOKUP(Table49[[#This Row],[ITEM CODE]],Table2[[#All],[Item Code]:[Unit Cost]],10,0),0)</f>
        <v>0</v>
      </c>
      <c r="P1978" s="56"/>
      <c r="Q1978" s="58"/>
      <c r="R1978" s="58">
        <f>Table49[[#This Row],[QUANTITY]]*Table49[[#This Row],[INV Prices]]</f>
        <v>0</v>
      </c>
      <c r="S1978" s="67"/>
      <c r="V1978" s="41"/>
      <c r="W1978" s="4" t="str">
        <f>IFERROR(VLOOKUP(Table49[[#This Row],[ITEM CODE]],Table2[[Item Code]:[Category ]],6,0),"")</f>
        <v/>
      </c>
      <c r="X1978" s="1" t="str">
        <f>IFERROR(VLOOKUP(Table49[[#This Row],[ITEM CODE]],Table2[[Item Code]:[Sub Category]],7,0),"")</f>
        <v/>
      </c>
      <c r="Y1978" s="68" t="str">
        <f>Table49[[#This Row],[PO Number]]&amp;COUNTIFS($E$5:E1978,E1978)</f>
        <v>0</v>
      </c>
    </row>
    <row r="1979" spans="1:25" ht="14.7" customHeight="1" x14ac:dyDescent="0.3">
      <c r="A1979" s="1" t="str">
        <f>IF(Table49[[#This Row],[ITEM NAME]]="","",ROW()-4)</f>
        <v/>
      </c>
      <c r="B1979" s="68"/>
      <c r="C1979" s="4" t="str">
        <f>IFERROR(VLOOKUP(B1979,Table14[],3,0),"")</f>
        <v/>
      </c>
      <c r="D1979" s="4" t="str">
        <f>IFERROR(VLOOKUP(B1979,Table14[],2,0),"")</f>
        <v/>
      </c>
      <c r="E1979" s="4"/>
      <c r="H1979" s="41" t="str">
        <f>IFERROR(VLOOKUP(Table49[[#This Row],[ITEM CODE]],Table2[[Item Code]:[Master Name]],2,0),"")</f>
        <v/>
      </c>
      <c r="I1979" s="41"/>
      <c r="J1979" s="65" t="str">
        <f>IFERROR(VLOOKUP(Table49[[#This Row],[ITEM CODE]],Table2[[Item Code]:[Master Name]],3,0),"")</f>
        <v/>
      </c>
      <c r="K1979" s="1" t="str">
        <f>IFERROR(VLOOKUP(Table49[[#This Row],[ITEM CODE]],Table2[[Item Code]:[Master Name]],9,0),"")</f>
        <v/>
      </c>
      <c r="L1979" s="1" t="str">
        <f>IFERROR(VLOOKUP(Table49[[#This Row],[ITEM CODE]],Table2[[Item Code]:[Master Name]],8,0),"")</f>
        <v/>
      </c>
      <c r="M1979" s="41"/>
      <c r="N1979" s="66">
        <f>IFERROR(VLOOKUP(Table49[[#This Row],[ITEM CODE]],Table2[[#All],[Item Code]:[Unit Cost]],10,0),0)</f>
        <v>0</v>
      </c>
      <c r="O1979" s="134">
        <f>IFERROR(VLOOKUP(Table49[[#This Row],[ITEM CODE]],Table2[[#All],[Item Code]:[Unit Cost]],10,0),0)</f>
        <v>0</v>
      </c>
      <c r="P1979" s="56"/>
      <c r="Q1979" s="58"/>
      <c r="R1979" s="58">
        <f>Table49[[#This Row],[QUANTITY]]*Table49[[#This Row],[INV Prices]]</f>
        <v>0</v>
      </c>
      <c r="S1979" s="67"/>
      <c r="V1979" s="41"/>
      <c r="W1979" s="4" t="str">
        <f>IFERROR(VLOOKUP(Table49[[#This Row],[ITEM CODE]],Table2[[Item Code]:[Category ]],6,0),"")</f>
        <v/>
      </c>
      <c r="X1979" s="1" t="str">
        <f>IFERROR(VLOOKUP(Table49[[#This Row],[ITEM CODE]],Table2[[Item Code]:[Sub Category]],7,0),"")</f>
        <v/>
      </c>
      <c r="Y1979" s="68" t="str">
        <f>Table49[[#This Row],[PO Number]]&amp;COUNTIFS($E$5:E1979,E1979)</f>
        <v>0</v>
      </c>
    </row>
    <row r="1980" spans="1:25" ht="14.7" customHeight="1" x14ac:dyDescent="0.3">
      <c r="A1980" s="1" t="str">
        <f>IF(Table49[[#This Row],[ITEM NAME]]="","",ROW()-4)</f>
        <v/>
      </c>
      <c r="B1980" s="68"/>
      <c r="C1980" s="4" t="str">
        <f>IFERROR(VLOOKUP(B1980,Table14[],3,0),"")</f>
        <v/>
      </c>
      <c r="D1980" s="4" t="str">
        <f>IFERROR(VLOOKUP(B1980,Table14[],2,0),"")</f>
        <v/>
      </c>
      <c r="E1980" s="4"/>
      <c r="H1980" s="41" t="str">
        <f>IFERROR(VLOOKUP(Table49[[#This Row],[ITEM CODE]],Table2[[Item Code]:[Master Name]],2,0),"")</f>
        <v/>
      </c>
      <c r="I1980" s="41"/>
      <c r="J1980" s="65" t="str">
        <f>IFERROR(VLOOKUP(Table49[[#This Row],[ITEM CODE]],Table2[[Item Code]:[Master Name]],3,0),"")</f>
        <v/>
      </c>
      <c r="K1980" s="1" t="str">
        <f>IFERROR(VLOOKUP(Table49[[#This Row],[ITEM CODE]],Table2[[Item Code]:[Master Name]],9,0),"")</f>
        <v/>
      </c>
      <c r="L1980" s="1" t="str">
        <f>IFERROR(VLOOKUP(Table49[[#This Row],[ITEM CODE]],Table2[[Item Code]:[Master Name]],8,0),"")</f>
        <v/>
      </c>
      <c r="M1980" s="41"/>
      <c r="N1980" s="66">
        <f>IFERROR(VLOOKUP(Table49[[#This Row],[ITEM CODE]],Table2[[#All],[Item Code]:[Unit Cost]],10,0),0)</f>
        <v>0</v>
      </c>
      <c r="O1980" s="134">
        <f>IFERROR(VLOOKUP(Table49[[#This Row],[ITEM CODE]],Table2[[#All],[Item Code]:[Unit Cost]],10,0),0)</f>
        <v>0</v>
      </c>
      <c r="P1980" s="56"/>
      <c r="Q1980" s="58"/>
      <c r="R1980" s="58">
        <f>Table49[[#This Row],[QUANTITY]]*Table49[[#This Row],[INV Prices]]</f>
        <v>0</v>
      </c>
      <c r="S1980" s="67"/>
      <c r="V1980" s="41"/>
      <c r="W1980" s="4" t="str">
        <f>IFERROR(VLOOKUP(Table49[[#This Row],[ITEM CODE]],Table2[[Item Code]:[Category ]],6,0),"")</f>
        <v/>
      </c>
      <c r="X1980" s="1" t="str">
        <f>IFERROR(VLOOKUP(Table49[[#This Row],[ITEM CODE]],Table2[[Item Code]:[Sub Category]],7,0),"")</f>
        <v/>
      </c>
      <c r="Y1980" s="68" t="str">
        <f>Table49[[#This Row],[PO Number]]&amp;COUNTIFS($E$5:E1980,E1980)</f>
        <v>0</v>
      </c>
    </row>
    <row r="1981" spans="1:25" ht="14.7" customHeight="1" x14ac:dyDescent="0.3">
      <c r="A1981" s="1" t="str">
        <f>IF(Table49[[#This Row],[ITEM NAME]]="","",ROW()-4)</f>
        <v/>
      </c>
      <c r="B1981" s="68"/>
      <c r="C1981" s="4" t="str">
        <f>IFERROR(VLOOKUP(B1981,Table14[],3,0),"")</f>
        <v/>
      </c>
      <c r="D1981" s="4" t="str">
        <f>IFERROR(VLOOKUP(B1981,Table14[],2,0),"")</f>
        <v/>
      </c>
      <c r="E1981" s="4"/>
      <c r="H1981" s="41" t="str">
        <f>IFERROR(VLOOKUP(Table49[[#This Row],[ITEM CODE]],Table2[[Item Code]:[Master Name]],2,0),"")</f>
        <v/>
      </c>
      <c r="I1981" s="41"/>
      <c r="J1981" s="65" t="str">
        <f>IFERROR(VLOOKUP(Table49[[#This Row],[ITEM CODE]],Table2[[Item Code]:[Master Name]],3,0),"")</f>
        <v/>
      </c>
      <c r="K1981" s="1" t="str">
        <f>IFERROR(VLOOKUP(Table49[[#This Row],[ITEM CODE]],Table2[[Item Code]:[Master Name]],9,0),"")</f>
        <v/>
      </c>
      <c r="L1981" s="1" t="str">
        <f>IFERROR(VLOOKUP(Table49[[#This Row],[ITEM CODE]],Table2[[Item Code]:[Master Name]],8,0),"")</f>
        <v/>
      </c>
      <c r="M1981" s="41"/>
      <c r="N1981" s="66">
        <f>IFERROR(VLOOKUP(Table49[[#This Row],[ITEM CODE]],Table2[[#All],[Item Code]:[Unit Cost]],10,0),0)</f>
        <v>0</v>
      </c>
      <c r="O1981" s="134">
        <f>IFERROR(VLOOKUP(Table49[[#This Row],[ITEM CODE]],Table2[[#All],[Item Code]:[Unit Cost]],10,0),0)</f>
        <v>0</v>
      </c>
      <c r="P1981" s="56"/>
      <c r="Q1981" s="58"/>
      <c r="R1981" s="58">
        <f>Table49[[#This Row],[QUANTITY]]*Table49[[#This Row],[INV Prices]]</f>
        <v>0</v>
      </c>
      <c r="S1981" s="67"/>
      <c r="V1981" s="41"/>
      <c r="W1981" s="4" t="str">
        <f>IFERROR(VLOOKUP(Table49[[#This Row],[ITEM CODE]],Table2[[Item Code]:[Category ]],6,0),"")</f>
        <v/>
      </c>
      <c r="X1981" s="1" t="str">
        <f>IFERROR(VLOOKUP(Table49[[#This Row],[ITEM CODE]],Table2[[Item Code]:[Sub Category]],7,0),"")</f>
        <v/>
      </c>
      <c r="Y1981" s="68" t="str">
        <f>Table49[[#This Row],[PO Number]]&amp;COUNTIFS($E$5:E1981,E1981)</f>
        <v>0</v>
      </c>
    </row>
    <row r="1982" spans="1:25" ht="14.7" customHeight="1" x14ac:dyDescent="0.3">
      <c r="A1982" s="1" t="str">
        <f>IF(Table49[[#This Row],[ITEM NAME]]="","",ROW()-4)</f>
        <v/>
      </c>
      <c r="B1982" s="68"/>
      <c r="C1982" s="4" t="str">
        <f>IFERROR(VLOOKUP(B1982,Table14[],3,0),"")</f>
        <v/>
      </c>
      <c r="D1982" s="4" t="str">
        <f>IFERROR(VLOOKUP(B1982,Table14[],2,0),"")</f>
        <v/>
      </c>
      <c r="E1982" s="4"/>
      <c r="H1982" s="41" t="str">
        <f>IFERROR(VLOOKUP(Table49[[#This Row],[ITEM CODE]],Table2[[Item Code]:[Master Name]],2,0),"")</f>
        <v/>
      </c>
      <c r="I1982" s="41"/>
      <c r="J1982" s="65" t="str">
        <f>IFERROR(VLOOKUP(Table49[[#This Row],[ITEM CODE]],Table2[[Item Code]:[Master Name]],3,0),"")</f>
        <v/>
      </c>
      <c r="K1982" s="1" t="str">
        <f>IFERROR(VLOOKUP(Table49[[#This Row],[ITEM CODE]],Table2[[Item Code]:[Master Name]],9,0),"")</f>
        <v/>
      </c>
      <c r="L1982" s="1" t="str">
        <f>IFERROR(VLOOKUP(Table49[[#This Row],[ITEM CODE]],Table2[[Item Code]:[Master Name]],8,0),"")</f>
        <v/>
      </c>
      <c r="M1982" s="41"/>
      <c r="N1982" s="66">
        <f>IFERROR(VLOOKUP(Table49[[#This Row],[ITEM CODE]],Table2[[#All],[Item Code]:[Unit Cost]],10,0),0)</f>
        <v>0</v>
      </c>
      <c r="O1982" s="134">
        <f>IFERROR(VLOOKUP(Table49[[#This Row],[ITEM CODE]],Table2[[#All],[Item Code]:[Unit Cost]],10,0),0)</f>
        <v>0</v>
      </c>
      <c r="P1982" s="56"/>
      <c r="Q1982" s="58"/>
      <c r="R1982" s="58">
        <f>Table49[[#This Row],[QUANTITY]]*Table49[[#This Row],[INV Prices]]</f>
        <v>0</v>
      </c>
      <c r="S1982" s="67"/>
      <c r="V1982" s="41"/>
      <c r="W1982" s="4" t="str">
        <f>IFERROR(VLOOKUP(Table49[[#This Row],[ITEM CODE]],Table2[[Item Code]:[Category ]],6,0),"")</f>
        <v/>
      </c>
      <c r="X1982" s="1" t="str">
        <f>IFERROR(VLOOKUP(Table49[[#This Row],[ITEM CODE]],Table2[[Item Code]:[Sub Category]],7,0),"")</f>
        <v/>
      </c>
      <c r="Y1982" s="68" t="str">
        <f>Table49[[#This Row],[PO Number]]&amp;COUNTIFS($E$5:E1982,E1982)</f>
        <v>0</v>
      </c>
    </row>
    <row r="1983" spans="1:25" ht="14.7" customHeight="1" x14ac:dyDescent="0.3">
      <c r="A1983" s="1" t="str">
        <f>IF(Table49[[#This Row],[ITEM NAME]]="","",ROW()-4)</f>
        <v/>
      </c>
      <c r="B1983" s="68"/>
      <c r="C1983" s="4" t="str">
        <f>IFERROR(VLOOKUP(B1983,Table14[],3,0),"")</f>
        <v/>
      </c>
      <c r="D1983" s="4" t="str">
        <f>IFERROR(VLOOKUP(B1983,Table14[],2,0),"")</f>
        <v/>
      </c>
      <c r="E1983" s="4"/>
      <c r="H1983" s="41" t="str">
        <f>IFERROR(VLOOKUP(Table49[[#This Row],[ITEM CODE]],Table2[[Item Code]:[Master Name]],2,0),"")</f>
        <v/>
      </c>
      <c r="I1983" s="41"/>
      <c r="J1983" s="65" t="str">
        <f>IFERROR(VLOOKUP(Table49[[#This Row],[ITEM CODE]],Table2[[Item Code]:[Master Name]],3,0),"")</f>
        <v/>
      </c>
      <c r="K1983" s="1" t="str">
        <f>IFERROR(VLOOKUP(Table49[[#This Row],[ITEM CODE]],Table2[[Item Code]:[Master Name]],9,0),"")</f>
        <v/>
      </c>
      <c r="L1983" s="1" t="str">
        <f>IFERROR(VLOOKUP(Table49[[#This Row],[ITEM CODE]],Table2[[Item Code]:[Master Name]],8,0),"")</f>
        <v/>
      </c>
      <c r="M1983" s="41"/>
      <c r="N1983" s="66">
        <f>IFERROR(VLOOKUP(Table49[[#This Row],[ITEM CODE]],Table2[[#All],[Item Code]:[Unit Cost]],10,0),0)</f>
        <v>0</v>
      </c>
      <c r="O1983" s="134">
        <f>IFERROR(VLOOKUP(Table49[[#This Row],[ITEM CODE]],Table2[[#All],[Item Code]:[Unit Cost]],10,0),0)</f>
        <v>0</v>
      </c>
      <c r="P1983" s="56"/>
      <c r="Q1983" s="58"/>
      <c r="R1983" s="58">
        <f>Table49[[#This Row],[QUANTITY]]*Table49[[#This Row],[INV Prices]]</f>
        <v>0</v>
      </c>
      <c r="S1983" s="67"/>
      <c r="V1983" s="41"/>
      <c r="W1983" s="4" t="str">
        <f>IFERROR(VLOOKUP(Table49[[#This Row],[ITEM CODE]],Table2[[Item Code]:[Category ]],6,0),"")</f>
        <v/>
      </c>
      <c r="X1983" s="1" t="str">
        <f>IFERROR(VLOOKUP(Table49[[#This Row],[ITEM CODE]],Table2[[Item Code]:[Sub Category]],7,0),"")</f>
        <v/>
      </c>
      <c r="Y1983" s="68" t="str">
        <f>Table49[[#This Row],[PO Number]]&amp;COUNTIFS($E$5:E1983,E1983)</f>
        <v>0</v>
      </c>
    </row>
    <row r="1984" spans="1:25" ht="14.7" customHeight="1" x14ac:dyDescent="0.3">
      <c r="A1984" s="1" t="str">
        <f>IF(Table49[[#This Row],[ITEM NAME]]="","",ROW()-4)</f>
        <v/>
      </c>
      <c r="B1984" s="68"/>
      <c r="C1984" s="4" t="str">
        <f>IFERROR(VLOOKUP(B1984,Table14[],3,0),"")</f>
        <v/>
      </c>
      <c r="D1984" s="4" t="str">
        <f>IFERROR(VLOOKUP(B1984,Table14[],2,0),"")</f>
        <v/>
      </c>
      <c r="E1984" s="4"/>
      <c r="H1984" s="41" t="str">
        <f>IFERROR(VLOOKUP(Table49[[#This Row],[ITEM CODE]],Table2[[Item Code]:[Master Name]],2,0),"")</f>
        <v/>
      </c>
      <c r="I1984" s="41"/>
      <c r="J1984" s="65" t="str">
        <f>IFERROR(VLOOKUP(Table49[[#This Row],[ITEM CODE]],Table2[[Item Code]:[Master Name]],3,0),"")</f>
        <v/>
      </c>
      <c r="K1984" s="1" t="str">
        <f>IFERROR(VLOOKUP(Table49[[#This Row],[ITEM CODE]],Table2[[Item Code]:[Master Name]],9,0),"")</f>
        <v/>
      </c>
      <c r="L1984" s="1" t="str">
        <f>IFERROR(VLOOKUP(Table49[[#This Row],[ITEM CODE]],Table2[[Item Code]:[Master Name]],8,0),"")</f>
        <v/>
      </c>
      <c r="M1984" s="41"/>
      <c r="N1984" s="66">
        <f>IFERROR(VLOOKUP(Table49[[#This Row],[ITEM CODE]],Table2[[#All],[Item Code]:[Unit Cost]],10,0),0)</f>
        <v>0</v>
      </c>
      <c r="O1984" s="134">
        <f>IFERROR(VLOOKUP(Table49[[#This Row],[ITEM CODE]],Table2[[#All],[Item Code]:[Unit Cost]],10,0),0)</f>
        <v>0</v>
      </c>
      <c r="P1984" s="56"/>
      <c r="Q1984" s="58"/>
      <c r="R1984" s="58">
        <f>Table49[[#This Row],[QUANTITY]]*Table49[[#This Row],[INV Prices]]</f>
        <v>0</v>
      </c>
      <c r="S1984" s="67"/>
      <c r="V1984" s="41"/>
      <c r="W1984" s="4" t="str">
        <f>IFERROR(VLOOKUP(Table49[[#This Row],[ITEM CODE]],Table2[[Item Code]:[Category ]],6,0),"")</f>
        <v/>
      </c>
      <c r="X1984" s="1" t="str">
        <f>IFERROR(VLOOKUP(Table49[[#This Row],[ITEM CODE]],Table2[[Item Code]:[Sub Category]],7,0),"")</f>
        <v/>
      </c>
      <c r="Y1984" s="68" t="str">
        <f>Table49[[#This Row],[PO Number]]&amp;COUNTIFS($E$5:E1984,E1984)</f>
        <v>0</v>
      </c>
    </row>
    <row r="1985" spans="1:25" ht="14.7" customHeight="1" x14ac:dyDescent="0.3">
      <c r="A1985" s="1" t="str">
        <f>IF(Table49[[#This Row],[ITEM NAME]]="","",ROW()-4)</f>
        <v/>
      </c>
      <c r="B1985" s="68"/>
      <c r="C1985" s="4" t="str">
        <f>IFERROR(VLOOKUP(B1985,Table14[],3,0),"")</f>
        <v/>
      </c>
      <c r="D1985" s="4" t="str">
        <f>IFERROR(VLOOKUP(B1985,Table14[],2,0),"")</f>
        <v/>
      </c>
      <c r="E1985" s="4"/>
      <c r="H1985" s="41" t="str">
        <f>IFERROR(VLOOKUP(Table49[[#This Row],[ITEM CODE]],Table2[[Item Code]:[Master Name]],2,0),"")</f>
        <v/>
      </c>
      <c r="I1985" s="41"/>
      <c r="J1985" s="65" t="str">
        <f>IFERROR(VLOOKUP(Table49[[#This Row],[ITEM CODE]],Table2[[Item Code]:[Master Name]],3,0),"")</f>
        <v/>
      </c>
      <c r="K1985" s="1" t="str">
        <f>IFERROR(VLOOKUP(Table49[[#This Row],[ITEM CODE]],Table2[[Item Code]:[Master Name]],9,0),"")</f>
        <v/>
      </c>
      <c r="L1985" s="1" t="str">
        <f>IFERROR(VLOOKUP(Table49[[#This Row],[ITEM CODE]],Table2[[Item Code]:[Master Name]],8,0),"")</f>
        <v/>
      </c>
      <c r="M1985" s="41"/>
      <c r="N1985" s="66">
        <f>IFERROR(VLOOKUP(Table49[[#This Row],[ITEM CODE]],Table2[[#All],[Item Code]:[Unit Cost]],10,0),0)</f>
        <v>0</v>
      </c>
      <c r="O1985" s="134">
        <f>IFERROR(VLOOKUP(Table49[[#This Row],[ITEM CODE]],Table2[[#All],[Item Code]:[Unit Cost]],10,0),0)</f>
        <v>0</v>
      </c>
      <c r="P1985" s="56"/>
      <c r="Q1985" s="58"/>
      <c r="R1985" s="58">
        <f>Table49[[#This Row],[QUANTITY]]*Table49[[#This Row],[INV Prices]]</f>
        <v>0</v>
      </c>
      <c r="S1985" s="67"/>
      <c r="V1985" s="41"/>
      <c r="W1985" s="4" t="str">
        <f>IFERROR(VLOOKUP(Table49[[#This Row],[ITEM CODE]],Table2[[Item Code]:[Category ]],6,0),"")</f>
        <v/>
      </c>
      <c r="X1985" s="1" t="str">
        <f>IFERROR(VLOOKUP(Table49[[#This Row],[ITEM CODE]],Table2[[Item Code]:[Sub Category]],7,0),"")</f>
        <v/>
      </c>
      <c r="Y1985" s="68" t="str">
        <f>Table49[[#This Row],[PO Number]]&amp;COUNTIFS($E$5:E1985,E1985)</f>
        <v>0</v>
      </c>
    </row>
    <row r="1986" spans="1:25" ht="14.7" customHeight="1" x14ac:dyDescent="0.3">
      <c r="A1986" s="1" t="str">
        <f>IF(Table49[[#This Row],[ITEM NAME]]="","",ROW()-4)</f>
        <v/>
      </c>
      <c r="B1986" s="68"/>
      <c r="C1986" s="4" t="str">
        <f>IFERROR(VLOOKUP(B1986,Table14[],3,0),"")</f>
        <v/>
      </c>
      <c r="D1986" s="4" t="str">
        <f>IFERROR(VLOOKUP(B1986,Table14[],2,0),"")</f>
        <v/>
      </c>
      <c r="E1986" s="4"/>
      <c r="H1986" s="41" t="str">
        <f>IFERROR(VLOOKUP(Table49[[#This Row],[ITEM CODE]],Table2[[Item Code]:[Master Name]],2,0),"")</f>
        <v/>
      </c>
      <c r="I1986" s="41"/>
      <c r="J1986" s="65" t="str">
        <f>IFERROR(VLOOKUP(Table49[[#This Row],[ITEM CODE]],Table2[[Item Code]:[Master Name]],3,0),"")</f>
        <v/>
      </c>
      <c r="K1986" s="1" t="str">
        <f>IFERROR(VLOOKUP(Table49[[#This Row],[ITEM CODE]],Table2[[Item Code]:[Master Name]],9,0),"")</f>
        <v/>
      </c>
      <c r="L1986" s="1" t="str">
        <f>IFERROR(VLOOKUP(Table49[[#This Row],[ITEM CODE]],Table2[[Item Code]:[Master Name]],8,0),"")</f>
        <v/>
      </c>
      <c r="M1986" s="41"/>
      <c r="N1986" s="66">
        <f>IFERROR(VLOOKUP(Table49[[#This Row],[ITEM CODE]],Table2[[#All],[Item Code]:[Unit Cost]],10,0),0)</f>
        <v>0</v>
      </c>
      <c r="O1986" s="134">
        <f>IFERROR(VLOOKUP(Table49[[#This Row],[ITEM CODE]],Table2[[#All],[Item Code]:[Unit Cost]],10,0),0)</f>
        <v>0</v>
      </c>
      <c r="P1986" s="56"/>
      <c r="Q1986" s="58"/>
      <c r="R1986" s="58">
        <f>Table49[[#This Row],[QUANTITY]]*Table49[[#This Row],[INV Prices]]</f>
        <v>0</v>
      </c>
      <c r="S1986" s="67"/>
      <c r="V1986" s="41"/>
      <c r="W1986" s="4" t="str">
        <f>IFERROR(VLOOKUP(Table49[[#This Row],[ITEM CODE]],Table2[[Item Code]:[Category ]],6,0),"")</f>
        <v/>
      </c>
      <c r="X1986" s="1" t="str">
        <f>IFERROR(VLOOKUP(Table49[[#This Row],[ITEM CODE]],Table2[[Item Code]:[Sub Category]],7,0),"")</f>
        <v/>
      </c>
      <c r="Y1986" s="68" t="str">
        <f>Table49[[#This Row],[PO Number]]&amp;COUNTIFS($E$5:E1986,E1986)</f>
        <v>0</v>
      </c>
    </row>
    <row r="1987" spans="1:25" ht="14.7" customHeight="1" x14ac:dyDescent="0.3">
      <c r="A1987" s="1" t="str">
        <f>IF(Table49[[#This Row],[ITEM NAME]]="","",ROW()-4)</f>
        <v/>
      </c>
      <c r="B1987" s="68"/>
      <c r="C1987" s="4" t="str">
        <f>IFERROR(VLOOKUP(B1987,Table14[],3,0),"")</f>
        <v/>
      </c>
      <c r="D1987" s="4" t="str">
        <f>IFERROR(VLOOKUP(B1987,Table14[],2,0),"")</f>
        <v/>
      </c>
      <c r="E1987" s="4"/>
      <c r="H1987" s="41" t="str">
        <f>IFERROR(VLOOKUP(Table49[[#This Row],[ITEM CODE]],Table2[[Item Code]:[Master Name]],2,0),"")</f>
        <v/>
      </c>
      <c r="I1987" s="41"/>
      <c r="J1987" s="65" t="str">
        <f>IFERROR(VLOOKUP(Table49[[#This Row],[ITEM CODE]],Table2[[Item Code]:[Master Name]],3,0),"")</f>
        <v/>
      </c>
      <c r="K1987" s="1" t="str">
        <f>IFERROR(VLOOKUP(Table49[[#This Row],[ITEM CODE]],Table2[[Item Code]:[Master Name]],9,0),"")</f>
        <v/>
      </c>
      <c r="L1987" s="1" t="str">
        <f>IFERROR(VLOOKUP(Table49[[#This Row],[ITEM CODE]],Table2[[Item Code]:[Master Name]],8,0),"")</f>
        <v/>
      </c>
      <c r="M1987" s="41"/>
      <c r="N1987" s="66">
        <f>IFERROR(VLOOKUP(Table49[[#This Row],[ITEM CODE]],Table2[[#All],[Item Code]:[Unit Cost]],10,0),0)</f>
        <v>0</v>
      </c>
      <c r="O1987" s="134">
        <f>IFERROR(VLOOKUP(Table49[[#This Row],[ITEM CODE]],Table2[[#All],[Item Code]:[Unit Cost]],10,0),0)</f>
        <v>0</v>
      </c>
      <c r="P1987" s="56"/>
      <c r="Q1987" s="58"/>
      <c r="R1987" s="58">
        <f>Table49[[#This Row],[QUANTITY]]*Table49[[#This Row],[INV Prices]]</f>
        <v>0</v>
      </c>
      <c r="S1987" s="67"/>
      <c r="V1987" s="41"/>
      <c r="W1987" s="4" t="str">
        <f>IFERROR(VLOOKUP(Table49[[#This Row],[ITEM CODE]],Table2[[Item Code]:[Category ]],6,0),"")</f>
        <v/>
      </c>
      <c r="X1987" s="1" t="str">
        <f>IFERROR(VLOOKUP(Table49[[#This Row],[ITEM CODE]],Table2[[Item Code]:[Sub Category]],7,0),"")</f>
        <v/>
      </c>
      <c r="Y1987" s="68" t="str">
        <f>Table49[[#This Row],[PO Number]]&amp;COUNTIFS($E$5:E1987,E1987)</f>
        <v>0</v>
      </c>
    </row>
    <row r="1988" spans="1:25" ht="14.7" customHeight="1" x14ac:dyDescent="0.3">
      <c r="A1988" s="1" t="str">
        <f>IF(Table49[[#This Row],[ITEM NAME]]="","",ROW()-4)</f>
        <v/>
      </c>
      <c r="B1988" s="68"/>
      <c r="C1988" s="4" t="str">
        <f>IFERROR(VLOOKUP(B1988,Table14[],3,0),"")</f>
        <v/>
      </c>
      <c r="D1988" s="4" t="str">
        <f>IFERROR(VLOOKUP(B1988,Table14[],2,0),"")</f>
        <v/>
      </c>
      <c r="E1988" s="4"/>
      <c r="H1988" s="41" t="str">
        <f>IFERROR(VLOOKUP(Table49[[#This Row],[ITEM CODE]],Table2[[Item Code]:[Master Name]],2,0),"")</f>
        <v/>
      </c>
      <c r="I1988" s="41"/>
      <c r="J1988" s="65" t="str">
        <f>IFERROR(VLOOKUP(Table49[[#This Row],[ITEM CODE]],Table2[[Item Code]:[Master Name]],3,0),"")</f>
        <v/>
      </c>
      <c r="K1988" s="1" t="str">
        <f>IFERROR(VLOOKUP(Table49[[#This Row],[ITEM CODE]],Table2[[Item Code]:[Master Name]],9,0),"")</f>
        <v/>
      </c>
      <c r="L1988" s="1" t="str">
        <f>IFERROR(VLOOKUP(Table49[[#This Row],[ITEM CODE]],Table2[[Item Code]:[Master Name]],8,0),"")</f>
        <v/>
      </c>
      <c r="M1988" s="41"/>
      <c r="N1988" s="66">
        <f>IFERROR(VLOOKUP(Table49[[#This Row],[ITEM CODE]],Table2[[#All],[Item Code]:[Unit Cost]],10,0),0)</f>
        <v>0</v>
      </c>
      <c r="O1988" s="134">
        <f>IFERROR(VLOOKUP(Table49[[#This Row],[ITEM CODE]],Table2[[#All],[Item Code]:[Unit Cost]],10,0),0)</f>
        <v>0</v>
      </c>
      <c r="P1988" s="56"/>
      <c r="Q1988" s="58"/>
      <c r="R1988" s="58">
        <f>Table49[[#This Row],[QUANTITY]]*Table49[[#This Row],[INV Prices]]</f>
        <v>0</v>
      </c>
      <c r="S1988" s="67"/>
      <c r="V1988" s="41"/>
      <c r="W1988" s="4" t="str">
        <f>IFERROR(VLOOKUP(Table49[[#This Row],[ITEM CODE]],Table2[[Item Code]:[Category ]],6,0),"")</f>
        <v/>
      </c>
      <c r="X1988" s="1" t="str">
        <f>IFERROR(VLOOKUP(Table49[[#This Row],[ITEM CODE]],Table2[[Item Code]:[Sub Category]],7,0),"")</f>
        <v/>
      </c>
      <c r="Y1988" s="68" t="str">
        <f>Table49[[#This Row],[PO Number]]&amp;COUNTIFS($E$5:E1988,E1988)</f>
        <v>0</v>
      </c>
    </row>
    <row r="1989" spans="1:25" ht="14.7" customHeight="1" x14ac:dyDescent="0.3">
      <c r="A1989" s="1" t="str">
        <f>IF(Table49[[#This Row],[ITEM NAME]]="","",ROW()-4)</f>
        <v/>
      </c>
      <c r="B1989" s="68"/>
      <c r="C1989" s="4" t="str">
        <f>IFERROR(VLOOKUP(B1989,Table14[],3,0),"")</f>
        <v/>
      </c>
      <c r="D1989" s="4" t="str">
        <f>IFERROR(VLOOKUP(B1989,Table14[],2,0),"")</f>
        <v/>
      </c>
      <c r="E1989" s="4"/>
      <c r="H1989" s="41" t="str">
        <f>IFERROR(VLOOKUP(Table49[[#This Row],[ITEM CODE]],Table2[[Item Code]:[Master Name]],2,0),"")</f>
        <v/>
      </c>
      <c r="I1989" s="41"/>
      <c r="J1989" s="65" t="str">
        <f>IFERROR(VLOOKUP(Table49[[#This Row],[ITEM CODE]],Table2[[Item Code]:[Master Name]],3,0),"")</f>
        <v/>
      </c>
      <c r="K1989" s="1" t="str">
        <f>IFERROR(VLOOKUP(Table49[[#This Row],[ITEM CODE]],Table2[[Item Code]:[Master Name]],9,0),"")</f>
        <v/>
      </c>
      <c r="L1989" s="1" t="str">
        <f>IFERROR(VLOOKUP(Table49[[#This Row],[ITEM CODE]],Table2[[Item Code]:[Master Name]],8,0),"")</f>
        <v/>
      </c>
      <c r="M1989" s="41"/>
      <c r="N1989" s="66">
        <f>IFERROR(VLOOKUP(Table49[[#This Row],[ITEM CODE]],Table2[[#All],[Item Code]:[Unit Cost]],10,0),0)</f>
        <v>0</v>
      </c>
      <c r="O1989" s="134">
        <f>IFERROR(VLOOKUP(Table49[[#This Row],[ITEM CODE]],Table2[[#All],[Item Code]:[Unit Cost]],10,0),0)</f>
        <v>0</v>
      </c>
      <c r="P1989" s="56"/>
      <c r="Q1989" s="58"/>
      <c r="R1989" s="58">
        <f>Table49[[#This Row],[QUANTITY]]*Table49[[#This Row],[INV Prices]]</f>
        <v>0</v>
      </c>
      <c r="S1989" s="67"/>
      <c r="V1989" s="41"/>
      <c r="W1989" s="4" t="str">
        <f>IFERROR(VLOOKUP(Table49[[#This Row],[ITEM CODE]],Table2[[Item Code]:[Category ]],6,0),"")</f>
        <v/>
      </c>
      <c r="X1989" s="1" t="str">
        <f>IFERROR(VLOOKUP(Table49[[#This Row],[ITEM CODE]],Table2[[Item Code]:[Sub Category]],7,0),"")</f>
        <v/>
      </c>
      <c r="Y1989" s="68" t="str">
        <f>Table49[[#This Row],[PO Number]]&amp;COUNTIFS($E$5:E1989,E1989)</f>
        <v>0</v>
      </c>
    </row>
    <row r="1990" spans="1:25" ht="14.7" customHeight="1" x14ac:dyDescent="0.3">
      <c r="A1990" s="1" t="str">
        <f>IF(Table49[[#This Row],[ITEM NAME]]="","",ROW()-4)</f>
        <v/>
      </c>
      <c r="B1990" s="68"/>
      <c r="C1990" s="4" t="str">
        <f>IFERROR(VLOOKUP(B1990,Table14[],3,0),"")</f>
        <v/>
      </c>
      <c r="D1990" s="4" t="str">
        <f>IFERROR(VLOOKUP(B1990,Table14[],2,0),"")</f>
        <v/>
      </c>
      <c r="E1990" s="4"/>
      <c r="H1990" s="41" t="str">
        <f>IFERROR(VLOOKUP(Table49[[#This Row],[ITEM CODE]],Table2[[Item Code]:[Master Name]],2,0),"")</f>
        <v/>
      </c>
      <c r="I1990" s="41"/>
      <c r="J1990" s="65" t="str">
        <f>IFERROR(VLOOKUP(Table49[[#This Row],[ITEM CODE]],Table2[[Item Code]:[Master Name]],3,0),"")</f>
        <v/>
      </c>
      <c r="K1990" s="1" t="str">
        <f>IFERROR(VLOOKUP(Table49[[#This Row],[ITEM CODE]],Table2[[Item Code]:[Master Name]],9,0),"")</f>
        <v/>
      </c>
      <c r="L1990" s="1" t="str">
        <f>IFERROR(VLOOKUP(Table49[[#This Row],[ITEM CODE]],Table2[[Item Code]:[Master Name]],8,0),"")</f>
        <v/>
      </c>
      <c r="M1990" s="41"/>
      <c r="N1990" s="66">
        <f>IFERROR(VLOOKUP(Table49[[#This Row],[ITEM CODE]],Table2[[#All],[Item Code]:[Unit Cost]],10,0),0)</f>
        <v>0</v>
      </c>
      <c r="O1990" s="134">
        <f>IFERROR(VLOOKUP(Table49[[#This Row],[ITEM CODE]],Table2[[#All],[Item Code]:[Unit Cost]],10,0),0)</f>
        <v>0</v>
      </c>
      <c r="P1990" s="56"/>
      <c r="Q1990" s="58"/>
      <c r="R1990" s="58">
        <f>Table49[[#This Row],[QUANTITY]]*Table49[[#This Row],[INV Prices]]</f>
        <v>0</v>
      </c>
      <c r="S1990" s="67"/>
      <c r="V1990" s="41"/>
      <c r="W1990" s="4" t="str">
        <f>IFERROR(VLOOKUP(Table49[[#This Row],[ITEM CODE]],Table2[[Item Code]:[Category ]],6,0),"")</f>
        <v/>
      </c>
      <c r="X1990" s="1" t="str">
        <f>IFERROR(VLOOKUP(Table49[[#This Row],[ITEM CODE]],Table2[[Item Code]:[Sub Category]],7,0),"")</f>
        <v/>
      </c>
      <c r="Y1990" s="68" t="str">
        <f>Table49[[#This Row],[PO Number]]&amp;COUNTIFS($E$5:E1990,E1990)</f>
        <v>0</v>
      </c>
    </row>
    <row r="1991" spans="1:25" ht="14.7" customHeight="1" x14ac:dyDescent="0.3">
      <c r="A1991" s="1" t="str">
        <f>IF(Table49[[#This Row],[ITEM NAME]]="","",ROW()-4)</f>
        <v/>
      </c>
      <c r="B1991" s="68"/>
      <c r="C1991" s="4" t="str">
        <f>IFERROR(VLOOKUP(B1991,Table14[],3,0),"")</f>
        <v/>
      </c>
      <c r="D1991" s="4" t="str">
        <f>IFERROR(VLOOKUP(B1991,Table14[],2,0),"")</f>
        <v/>
      </c>
      <c r="E1991" s="4"/>
      <c r="H1991" s="41" t="str">
        <f>IFERROR(VLOOKUP(Table49[[#This Row],[ITEM CODE]],Table2[[Item Code]:[Master Name]],2,0),"")</f>
        <v/>
      </c>
      <c r="I1991" s="41"/>
      <c r="J1991" s="65" t="str">
        <f>IFERROR(VLOOKUP(Table49[[#This Row],[ITEM CODE]],Table2[[Item Code]:[Master Name]],3,0),"")</f>
        <v/>
      </c>
      <c r="K1991" s="1" t="str">
        <f>IFERROR(VLOOKUP(Table49[[#This Row],[ITEM CODE]],Table2[[Item Code]:[Master Name]],9,0),"")</f>
        <v/>
      </c>
      <c r="L1991" s="1" t="str">
        <f>IFERROR(VLOOKUP(Table49[[#This Row],[ITEM CODE]],Table2[[Item Code]:[Master Name]],8,0),"")</f>
        <v/>
      </c>
      <c r="M1991" s="41"/>
      <c r="N1991" s="66">
        <f>IFERROR(VLOOKUP(Table49[[#This Row],[ITEM CODE]],Table2[[#All],[Item Code]:[Unit Cost]],10,0),0)</f>
        <v>0</v>
      </c>
      <c r="O1991" s="134">
        <f>IFERROR(VLOOKUP(Table49[[#This Row],[ITEM CODE]],Table2[[#All],[Item Code]:[Unit Cost]],10,0),0)</f>
        <v>0</v>
      </c>
      <c r="P1991" s="56"/>
      <c r="Q1991" s="58"/>
      <c r="R1991" s="58">
        <f>Table49[[#This Row],[QUANTITY]]*Table49[[#This Row],[INV Prices]]</f>
        <v>0</v>
      </c>
      <c r="S1991" s="67"/>
      <c r="V1991" s="41"/>
      <c r="W1991" s="4" t="str">
        <f>IFERROR(VLOOKUP(Table49[[#This Row],[ITEM CODE]],Table2[[Item Code]:[Category ]],6,0),"")</f>
        <v/>
      </c>
      <c r="X1991" s="1" t="str">
        <f>IFERROR(VLOOKUP(Table49[[#This Row],[ITEM CODE]],Table2[[Item Code]:[Sub Category]],7,0),"")</f>
        <v/>
      </c>
      <c r="Y1991" s="68" t="str">
        <f>Table49[[#This Row],[PO Number]]&amp;COUNTIFS($E$5:E1991,E1991)</f>
        <v>0</v>
      </c>
    </row>
    <row r="1992" spans="1:25" ht="14.7" customHeight="1" x14ac:dyDescent="0.3">
      <c r="A1992" s="1" t="str">
        <f>IF(Table49[[#This Row],[ITEM NAME]]="","",ROW()-4)</f>
        <v/>
      </c>
      <c r="B1992" s="68"/>
      <c r="C1992" s="4" t="str">
        <f>IFERROR(VLOOKUP(B1992,Table14[],3,0),"")</f>
        <v/>
      </c>
      <c r="D1992" s="4" t="str">
        <f>IFERROR(VLOOKUP(B1992,Table14[],2,0),"")</f>
        <v/>
      </c>
      <c r="E1992" s="4"/>
      <c r="H1992" s="41" t="str">
        <f>IFERROR(VLOOKUP(Table49[[#This Row],[ITEM CODE]],Table2[[Item Code]:[Master Name]],2,0),"")</f>
        <v/>
      </c>
      <c r="I1992" s="41"/>
      <c r="J1992" s="65" t="str">
        <f>IFERROR(VLOOKUP(Table49[[#This Row],[ITEM CODE]],Table2[[Item Code]:[Master Name]],3,0),"")</f>
        <v/>
      </c>
      <c r="K1992" s="1" t="str">
        <f>IFERROR(VLOOKUP(Table49[[#This Row],[ITEM CODE]],Table2[[Item Code]:[Master Name]],9,0),"")</f>
        <v/>
      </c>
      <c r="L1992" s="1" t="str">
        <f>IFERROR(VLOOKUP(Table49[[#This Row],[ITEM CODE]],Table2[[Item Code]:[Master Name]],8,0),"")</f>
        <v/>
      </c>
      <c r="M1992" s="41"/>
      <c r="N1992" s="66">
        <f>IFERROR(VLOOKUP(Table49[[#This Row],[ITEM CODE]],Table2[[#All],[Item Code]:[Unit Cost]],10,0),0)</f>
        <v>0</v>
      </c>
      <c r="O1992" s="134">
        <f>IFERROR(VLOOKUP(Table49[[#This Row],[ITEM CODE]],Table2[[#All],[Item Code]:[Unit Cost]],10,0),0)</f>
        <v>0</v>
      </c>
      <c r="P1992" s="56"/>
      <c r="Q1992" s="58"/>
      <c r="R1992" s="58">
        <f>Table49[[#This Row],[QUANTITY]]*Table49[[#This Row],[INV Prices]]</f>
        <v>0</v>
      </c>
      <c r="S1992" s="67"/>
      <c r="V1992" s="41"/>
      <c r="W1992" s="4" t="str">
        <f>IFERROR(VLOOKUP(Table49[[#This Row],[ITEM CODE]],Table2[[Item Code]:[Category ]],6,0),"")</f>
        <v/>
      </c>
      <c r="X1992" s="1" t="str">
        <f>IFERROR(VLOOKUP(Table49[[#This Row],[ITEM CODE]],Table2[[Item Code]:[Sub Category]],7,0),"")</f>
        <v/>
      </c>
      <c r="Y1992" s="68" t="str">
        <f>Table49[[#This Row],[PO Number]]&amp;COUNTIFS($E$5:E1992,E1992)</f>
        <v>0</v>
      </c>
    </row>
    <row r="1993" spans="1:25" ht="14.7" customHeight="1" x14ac:dyDescent="0.3">
      <c r="A1993" s="1" t="str">
        <f>IF(Table49[[#This Row],[ITEM NAME]]="","",ROW()-4)</f>
        <v/>
      </c>
      <c r="B1993" s="68"/>
      <c r="C1993" s="4" t="str">
        <f>IFERROR(VLOOKUP(B1993,Table14[],3,0),"")</f>
        <v/>
      </c>
      <c r="D1993" s="4" t="str">
        <f>IFERROR(VLOOKUP(B1993,Table14[],2,0),"")</f>
        <v/>
      </c>
      <c r="E1993" s="4"/>
      <c r="H1993" s="41" t="str">
        <f>IFERROR(VLOOKUP(Table49[[#This Row],[ITEM CODE]],Table2[[Item Code]:[Master Name]],2,0),"")</f>
        <v/>
      </c>
      <c r="I1993" s="41"/>
      <c r="J1993" s="65" t="str">
        <f>IFERROR(VLOOKUP(Table49[[#This Row],[ITEM CODE]],Table2[[Item Code]:[Master Name]],3,0),"")</f>
        <v/>
      </c>
      <c r="K1993" s="1" t="str">
        <f>IFERROR(VLOOKUP(Table49[[#This Row],[ITEM CODE]],Table2[[Item Code]:[Master Name]],9,0),"")</f>
        <v/>
      </c>
      <c r="L1993" s="1" t="str">
        <f>IFERROR(VLOOKUP(Table49[[#This Row],[ITEM CODE]],Table2[[Item Code]:[Master Name]],8,0),"")</f>
        <v/>
      </c>
      <c r="M1993" s="41"/>
      <c r="N1993" s="66">
        <f>IFERROR(VLOOKUP(Table49[[#This Row],[ITEM CODE]],Table2[[#All],[Item Code]:[Unit Cost]],10,0),0)</f>
        <v>0</v>
      </c>
      <c r="O1993" s="134">
        <f>IFERROR(VLOOKUP(Table49[[#This Row],[ITEM CODE]],Table2[[#All],[Item Code]:[Unit Cost]],10,0),0)</f>
        <v>0</v>
      </c>
      <c r="P1993" s="56"/>
      <c r="Q1993" s="58"/>
      <c r="R1993" s="58">
        <f>Table49[[#This Row],[QUANTITY]]*Table49[[#This Row],[INV Prices]]</f>
        <v>0</v>
      </c>
      <c r="S1993" s="67"/>
      <c r="V1993" s="41"/>
      <c r="W1993" s="4" t="str">
        <f>IFERROR(VLOOKUP(Table49[[#This Row],[ITEM CODE]],Table2[[Item Code]:[Category ]],6,0),"")</f>
        <v/>
      </c>
      <c r="X1993" s="1" t="str">
        <f>IFERROR(VLOOKUP(Table49[[#This Row],[ITEM CODE]],Table2[[Item Code]:[Sub Category]],7,0),"")</f>
        <v/>
      </c>
      <c r="Y1993" s="68" t="str">
        <f>Table49[[#This Row],[PO Number]]&amp;COUNTIFS($E$5:E1993,E1993)</f>
        <v>0</v>
      </c>
    </row>
    <row r="1994" spans="1:25" ht="14.7" customHeight="1" x14ac:dyDescent="0.3">
      <c r="A1994" s="1" t="str">
        <f>IF(Table49[[#This Row],[ITEM NAME]]="","",ROW()-4)</f>
        <v/>
      </c>
      <c r="B1994" s="68"/>
      <c r="C1994" s="4" t="str">
        <f>IFERROR(VLOOKUP(B1994,Table14[],3,0),"")</f>
        <v/>
      </c>
      <c r="D1994" s="4" t="str">
        <f>IFERROR(VLOOKUP(B1994,Table14[],2,0),"")</f>
        <v/>
      </c>
      <c r="E1994" s="4"/>
      <c r="H1994" s="41" t="str">
        <f>IFERROR(VLOOKUP(Table49[[#This Row],[ITEM CODE]],Table2[[Item Code]:[Master Name]],2,0),"")</f>
        <v/>
      </c>
      <c r="I1994" s="41"/>
      <c r="J1994" s="65" t="str">
        <f>IFERROR(VLOOKUP(Table49[[#This Row],[ITEM CODE]],Table2[[Item Code]:[Master Name]],3,0),"")</f>
        <v/>
      </c>
      <c r="K1994" s="1" t="str">
        <f>IFERROR(VLOOKUP(Table49[[#This Row],[ITEM CODE]],Table2[[Item Code]:[Master Name]],9,0),"")</f>
        <v/>
      </c>
      <c r="L1994" s="1" t="str">
        <f>IFERROR(VLOOKUP(Table49[[#This Row],[ITEM CODE]],Table2[[Item Code]:[Master Name]],8,0),"")</f>
        <v/>
      </c>
      <c r="M1994" s="41"/>
      <c r="N1994" s="66">
        <f>IFERROR(VLOOKUP(Table49[[#This Row],[ITEM CODE]],Table2[[#All],[Item Code]:[Unit Cost]],10,0),0)</f>
        <v>0</v>
      </c>
      <c r="O1994" s="134">
        <f>IFERROR(VLOOKUP(Table49[[#This Row],[ITEM CODE]],Table2[[#All],[Item Code]:[Unit Cost]],10,0),0)</f>
        <v>0</v>
      </c>
      <c r="P1994" s="56"/>
      <c r="Q1994" s="58"/>
      <c r="R1994" s="58">
        <f>Table49[[#This Row],[QUANTITY]]*Table49[[#This Row],[INV Prices]]</f>
        <v>0</v>
      </c>
      <c r="S1994" s="67"/>
      <c r="V1994" s="41"/>
      <c r="W1994" s="4" t="str">
        <f>IFERROR(VLOOKUP(Table49[[#This Row],[ITEM CODE]],Table2[[Item Code]:[Category ]],6,0),"")</f>
        <v/>
      </c>
      <c r="X1994" s="1" t="str">
        <f>IFERROR(VLOOKUP(Table49[[#This Row],[ITEM CODE]],Table2[[Item Code]:[Sub Category]],7,0),"")</f>
        <v/>
      </c>
      <c r="Y1994" s="68" t="str">
        <f>Table49[[#This Row],[PO Number]]&amp;COUNTIFS($E$5:E1994,E1994)</f>
        <v>0</v>
      </c>
    </row>
    <row r="1995" spans="1:25" ht="14.7" customHeight="1" x14ac:dyDescent="0.3">
      <c r="A1995" s="1" t="str">
        <f>IF(Table49[[#This Row],[ITEM NAME]]="","",ROW()-4)</f>
        <v/>
      </c>
      <c r="B1995" s="68"/>
      <c r="C1995" s="4" t="str">
        <f>IFERROR(VLOOKUP(B1995,Table14[],3,0),"")</f>
        <v/>
      </c>
      <c r="D1995" s="4" t="str">
        <f>IFERROR(VLOOKUP(B1995,Table14[],2,0),"")</f>
        <v/>
      </c>
      <c r="E1995" s="4"/>
      <c r="H1995" s="41" t="str">
        <f>IFERROR(VLOOKUP(Table49[[#This Row],[ITEM CODE]],Table2[[Item Code]:[Master Name]],2,0),"")</f>
        <v/>
      </c>
      <c r="I1995" s="41"/>
      <c r="J1995" s="65" t="str">
        <f>IFERROR(VLOOKUP(Table49[[#This Row],[ITEM CODE]],Table2[[Item Code]:[Master Name]],3,0),"")</f>
        <v/>
      </c>
      <c r="K1995" s="1" t="str">
        <f>IFERROR(VLOOKUP(Table49[[#This Row],[ITEM CODE]],Table2[[Item Code]:[Master Name]],9,0),"")</f>
        <v/>
      </c>
      <c r="L1995" s="1" t="str">
        <f>IFERROR(VLOOKUP(Table49[[#This Row],[ITEM CODE]],Table2[[Item Code]:[Master Name]],8,0),"")</f>
        <v/>
      </c>
      <c r="M1995" s="41"/>
      <c r="N1995" s="66">
        <f>IFERROR(VLOOKUP(Table49[[#This Row],[ITEM CODE]],Table2[[#All],[Item Code]:[Unit Cost]],10,0),0)</f>
        <v>0</v>
      </c>
      <c r="O1995" s="134">
        <f>IFERROR(VLOOKUP(Table49[[#This Row],[ITEM CODE]],Table2[[#All],[Item Code]:[Unit Cost]],10,0),0)</f>
        <v>0</v>
      </c>
      <c r="P1995" s="56"/>
      <c r="Q1995" s="58"/>
      <c r="R1995" s="58">
        <f>Table49[[#This Row],[QUANTITY]]*Table49[[#This Row],[INV Prices]]</f>
        <v>0</v>
      </c>
      <c r="S1995" s="67"/>
      <c r="V1995" s="41"/>
      <c r="W1995" s="4" t="str">
        <f>IFERROR(VLOOKUP(Table49[[#This Row],[ITEM CODE]],Table2[[Item Code]:[Category ]],6,0),"")</f>
        <v/>
      </c>
      <c r="X1995" s="1" t="str">
        <f>IFERROR(VLOOKUP(Table49[[#This Row],[ITEM CODE]],Table2[[Item Code]:[Sub Category]],7,0),"")</f>
        <v/>
      </c>
      <c r="Y1995" s="68" t="str">
        <f>Table49[[#This Row],[PO Number]]&amp;COUNTIFS($E$5:E1995,E1995)</f>
        <v>0</v>
      </c>
    </row>
    <row r="1996" spans="1:25" ht="14.7" customHeight="1" x14ac:dyDescent="0.3">
      <c r="A1996" s="1" t="str">
        <f>IF(Table49[[#This Row],[ITEM NAME]]="","",ROW()-4)</f>
        <v/>
      </c>
      <c r="B1996" s="68"/>
      <c r="C1996" s="4" t="str">
        <f>IFERROR(VLOOKUP(B1996,Table14[],3,0),"")</f>
        <v/>
      </c>
      <c r="D1996" s="4" t="str">
        <f>IFERROR(VLOOKUP(B1996,Table14[],2,0),"")</f>
        <v/>
      </c>
      <c r="E1996" s="4"/>
      <c r="H1996" s="41" t="str">
        <f>IFERROR(VLOOKUP(Table49[[#This Row],[ITEM CODE]],Table2[[Item Code]:[Master Name]],2,0),"")</f>
        <v/>
      </c>
      <c r="I1996" s="41"/>
      <c r="J1996" s="65" t="str">
        <f>IFERROR(VLOOKUP(Table49[[#This Row],[ITEM CODE]],Table2[[Item Code]:[Master Name]],3,0),"")</f>
        <v/>
      </c>
      <c r="K1996" s="1" t="str">
        <f>IFERROR(VLOOKUP(Table49[[#This Row],[ITEM CODE]],Table2[[Item Code]:[Master Name]],9,0),"")</f>
        <v/>
      </c>
      <c r="L1996" s="1" t="str">
        <f>IFERROR(VLOOKUP(Table49[[#This Row],[ITEM CODE]],Table2[[Item Code]:[Master Name]],8,0),"")</f>
        <v/>
      </c>
      <c r="M1996" s="41"/>
      <c r="N1996" s="66">
        <f>IFERROR(VLOOKUP(Table49[[#This Row],[ITEM CODE]],Table2[[#All],[Item Code]:[Unit Cost]],10,0),0)</f>
        <v>0</v>
      </c>
      <c r="O1996" s="134">
        <f>IFERROR(VLOOKUP(Table49[[#This Row],[ITEM CODE]],Table2[[#All],[Item Code]:[Unit Cost]],10,0),0)</f>
        <v>0</v>
      </c>
      <c r="P1996" s="56"/>
      <c r="Q1996" s="58"/>
      <c r="R1996" s="58">
        <f>Table49[[#This Row],[QUANTITY]]*Table49[[#This Row],[INV Prices]]</f>
        <v>0</v>
      </c>
      <c r="S1996" s="67"/>
      <c r="V1996" s="41"/>
      <c r="W1996" s="4" t="str">
        <f>IFERROR(VLOOKUP(Table49[[#This Row],[ITEM CODE]],Table2[[Item Code]:[Category ]],6,0),"")</f>
        <v/>
      </c>
      <c r="X1996" s="1" t="str">
        <f>IFERROR(VLOOKUP(Table49[[#This Row],[ITEM CODE]],Table2[[Item Code]:[Sub Category]],7,0),"")</f>
        <v/>
      </c>
      <c r="Y1996" s="68" t="str">
        <f>Table49[[#This Row],[PO Number]]&amp;COUNTIFS($E$5:E1996,E1996)</f>
        <v>0</v>
      </c>
    </row>
    <row r="1997" spans="1:25" ht="14.7" customHeight="1" x14ac:dyDescent="0.3">
      <c r="A1997" s="1" t="str">
        <f>IF(Table49[[#This Row],[ITEM NAME]]="","",ROW()-4)</f>
        <v/>
      </c>
      <c r="B1997" s="68"/>
      <c r="C1997" s="4" t="str">
        <f>IFERROR(VLOOKUP(B1997,Table14[],3,0),"")</f>
        <v/>
      </c>
      <c r="D1997" s="4" t="str">
        <f>IFERROR(VLOOKUP(B1997,Table14[],2,0),"")</f>
        <v/>
      </c>
      <c r="E1997" s="4"/>
      <c r="H1997" s="41" t="str">
        <f>IFERROR(VLOOKUP(Table49[[#This Row],[ITEM CODE]],Table2[[Item Code]:[Master Name]],2,0),"")</f>
        <v/>
      </c>
      <c r="I1997" s="41"/>
      <c r="J1997" s="65" t="str">
        <f>IFERROR(VLOOKUP(Table49[[#This Row],[ITEM CODE]],Table2[[Item Code]:[Master Name]],3,0),"")</f>
        <v/>
      </c>
      <c r="K1997" s="1" t="str">
        <f>IFERROR(VLOOKUP(Table49[[#This Row],[ITEM CODE]],Table2[[Item Code]:[Master Name]],9,0),"")</f>
        <v/>
      </c>
      <c r="L1997" s="1" t="str">
        <f>IFERROR(VLOOKUP(Table49[[#This Row],[ITEM CODE]],Table2[[Item Code]:[Master Name]],8,0),"")</f>
        <v/>
      </c>
      <c r="M1997" s="41"/>
      <c r="N1997" s="66">
        <f>IFERROR(VLOOKUP(Table49[[#This Row],[ITEM CODE]],Table2[[#All],[Item Code]:[Unit Cost]],10,0),0)</f>
        <v>0</v>
      </c>
      <c r="O1997" s="134">
        <f>IFERROR(VLOOKUP(Table49[[#This Row],[ITEM CODE]],Table2[[#All],[Item Code]:[Unit Cost]],10,0),0)</f>
        <v>0</v>
      </c>
      <c r="P1997" s="56"/>
      <c r="Q1997" s="58"/>
      <c r="R1997" s="58">
        <f>Table49[[#This Row],[QUANTITY]]*Table49[[#This Row],[INV Prices]]</f>
        <v>0</v>
      </c>
      <c r="S1997" s="67"/>
      <c r="V1997" s="41"/>
      <c r="W1997" s="4" t="str">
        <f>IFERROR(VLOOKUP(Table49[[#This Row],[ITEM CODE]],Table2[[Item Code]:[Category ]],6,0),"")</f>
        <v/>
      </c>
      <c r="X1997" s="1" t="str">
        <f>IFERROR(VLOOKUP(Table49[[#This Row],[ITEM CODE]],Table2[[Item Code]:[Sub Category]],7,0),"")</f>
        <v/>
      </c>
      <c r="Y1997" s="68" t="str">
        <f>Table49[[#This Row],[PO Number]]&amp;COUNTIFS($E$5:E1997,E1997)</f>
        <v>0</v>
      </c>
    </row>
    <row r="1998" spans="1:25" ht="14.7" customHeight="1" x14ac:dyDescent="0.3">
      <c r="A1998" s="1" t="str">
        <f>IF(Table49[[#This Row],[ITEM NAME]]="","",ROW()-4)</f>
        <v/>
      </c>
      <c r="B1998" s="68"/>
      <c r="C1998" s="4" t="str">
        <f>IFERROR(VLOOKUP(B1998,Table14[],3,0),"")</f>
        <v/>
      </c>
      <c r="D1998" s="4" t="str">
        <f>IFERROR(VLOOKUP(B1998,Table14[],2,0),"")</f>
        <v/>
      </c>
      <c r="E1998" s="4"/>
      <c r="H1998" s="41" t="str">
        <f>IFERROR(VLOOKUP(Table49[[#This Row],[ITEM CODE]],Table2[[Item Code]:[Master Name]],2,0),"")</f>
        <v/>
      </c>
      <c r="I1998" s="41"/>
      <c r="J1998" s="65" t="str">
        <f>IFERROR(VLOOKUP(Table49[[#This Row],[ITEM CODE]],Table2[[Item Code]:[Master Name]],3,0),"")</f>
        <v/>
      </c>
      <c r="K1998" s="1" t="str">
        <f>IFERROR(VLOOKUP(Table49[[#This Row],[ITEM CODE]],Table2[[Item Code]:[Master Name]],9,0),"")</f>
        <v/>
      </c>
      <c r="L1998" s="1" t="str">
        <f>IFERROR(VLOOKUP(Table49[[#This Row],[ITEM CODE]],Table2[[Item Code]:[Master Name]],8,0),"")</f>
        <v/>
      </c>
      <c r="M1998" s="41"/>
      <c r="N1998" s="66">
        <f>IFERROR(VLOOKUP(Table49[[#This Row],[ITEM CODE]],Table2[[#All],[Item Code]:[Unit Cost]],10,0),0)</f>
        <v>0</v>
      </c>
      <c r="O1998" s="134">
        <f>IFERROR(VLOOKUP(Table49[[#This Row],[ITEM CODE]],Table2[[#All],[Item Code]:[Unit Cost]],10,0),0)</f>
        <v>0</v>
      </c>
      <c r="P1998" s="56"/>
      <c r="Q1998" s="58"/>
      <c r="R1998" s="58">
        <f>Table49[[#This Row],[QUANTITY]]*Table49[[#This Row],[INV Prices]]</f>
        <v>0</v>
      </c>
      <c r="S1998" s="67"/>
      <c r="V1998" s="41"/>
      <c r="W1998" s="4" t="str">
        <f>IFERROR(VLOOKUP(Table49[[#This Row],[ITEM CODE]],Table2[[Item Code]:[Category ]],6,0),"")</f>
        <v/>
      </c>
      <c r="X1998" s="1" t="str">
        <f>IFERROR(VLOOKUP(Table49[[#This Row],[ITEM CODE]],Table2[[Item Code]:[Sub Category]],7,0),"")</f>
        <v/>
      </c>
      <c r="Y1998" s="68" t="str">
        <f>Table49[[#This Row],[PO Number]]&amp;COUNTIFS($E$5:E1998,E1998)</f>
        <v>0</v>
      </c>
    </row>
    <row r="1999" spans="1:25" ht="14.7" customHeight="1" x14ac:dyDescent="0.3">
      <c r="A1999" s="1" t="str">
        <f>IF(Table49[[#This Row],[ITEM NAME]]="","",ROW()-4)</f>
        <v/>
      </c>
      <c r="B1999" s="68"/>
      <c r="C1999" s="4" t="str">
        <f>IFERROR(VLOOKUP(B1999,Table14[],3,0),"")</f>
        <v/>
      </c>
      <c r="D1999" s="4" t="str">
        <f>IFERROR(VLOOKUP(B1999,Table14[],2,0),"")</f>
        <v/>
      </c>
      <c r="E1999" s="4"/>
      <c r="H1999" s="41" t="str">
        <f>IFERROR(VLOOKUP(Table49[[#This Row],[ITEM CODE]],Table2[[Item Code]:[Master Name]],2,0),"")</f>
        <v/>
      </c>
      <c r="I1999" s="41"/>
      <c r="J1999" s="65" t="str">
        <f>IFERROR(VLOOKUP(Table49[[#This Row],[ITEM CODE]],Table2[[Item Code]:[Master Name]],3,0),"")</f>
        <v/>
      </c>
      <c r="K1999" s="1" t="str">
        <f>IFERROR(VLOOKUP(Table49[[#This Row],[ITEM CODE]],Table2[[Item Code]:[Master Name]],9,0),"")</f>
        <v/>
      </c>
      <c r="L1999" s="1" t="str">
        <f>IFERROR(VLOOKUP(Table49[[#This Row],[ITEM CODE]],Table2[[Item Code]:[Master Name]],8,0),"")</f>
        <v/>
      </c>
      <c r="M1999" s="41"/>
      <c r="N1999" s="66">
        <f>IFERROR(VLOOKUP(Table49[[#This Row],[ITEM CODE]],Table2[[#All],[Item Code]:[Unit Cost]],10,0),0)</f>
        <v>0</v>
      </c>
      <c r="O1999" s="134">
        <f>IFERROR(VLOOKUP(Table49[[#This Row],[ITEM CODE]],Table2[[#All],[Item Code]:[Unit Cost]],10,0),0)</f>
        <v>0</v>
      </c>
      <c r="P1999" s="56"/>
      <c r="Q1999" s="58"/>
      <c r="R1999" s="58">
        <f>Table49[[#This Row],[QUANTITY]]*Table49[[#This Row],[INV Prices]]</f>
        <v>0</v>
      </c>
      <c r="S1999" s="67"/>
      <c r="V1999" s="41"/>
      <c r="W1999" s="4" t="str">
        <f>IFERROR(VLOOKUP(Table49[[#This Row],[ITEM CODE]],Table2[[Item Code]:[Category ]],6,0),"")</f>
        <v/>
      </c>
      <c r="X1999" s="1" t="str">
        <f>IFERROR(VLOOKUP(Table49[[#This Row],[ITEM CODE]],Table2[[Item Code]:[Sub Category]],7,0),"")</f>
        <v/>
      </c>
      <c r="Y1999" s="68" t="str">
        <f>Table49[[#This Row],[PO Number]]&amp;COUNTIFS($E$5:E1999,E1999)</f>
        <v>0</v>
      </c>
    </row>
    <row r="2000" spans="1:25" ht="14.7" customHeight="1" x14ac:dyDescent="0.3">
      <c r="A2000" s="1" t="str">
        <f>IF(Table49[[#This Row],[ITEM NAME]]="","",ROW()-4)</f>
        <v/>
      </c>
      <c r="B2000" s="68"/>
      <c r="C2000" s="4" t="str">
        <f>IFERROR(VLOOKUP(B2000,Table14[],3,0),"")</f>
        <v/>
      </c>
      <c r="D2000" s="4" t="str">
        <f>IFERROR(VLOOKUP(B2000,Table14[],2,0),"")</f>
        <v/>
      </c>
      <c r="E2000" s="4"/>
      <c r="H2000" s="41" t="str">
        <f>IFERROR(VLOOKUP(Table49[[#This Row],[ITEM CODE]],Table2[[Item Code]:[Master Name]],2,0),"")</f>
        <v/>
      </c>
      <c r="I2000" s="41"/>
      <c r="J2000" s="65" t="str">
        <f>IFERROR(VLOOKUP(Table49[[#This Row],[ITEM CODE]],Table2[[Item Code]:[Master Name]],3,0),"")</f>
        <v/>
      </c>
      <c r="K2000" s="1" t="str">
        <f>IFERROR(VLOOKUP(Table49[[#This Row],[ITEM CODE]],Table2[[Item Code]:[Master Name]],9,0),"")</f>
        <v/>
      </c>
      <c r="L2000" s="1" t="str">
        <f>IFERROR(VLOOKUP(Table49[[#This Row],[ITEM CODE]],Table2[[Item Code]:[Master Name]],8,0),"")</f>
        <v/>
      </c>
      <c r="M2000" s="41"/>
      <c r="N2000" s="66">
        <f>IFERROR(VLOOKUP(Table49[[#This Row],[ITEM CODE]],Table2[[#All],[Item Code]:[Unit Cost]],10,0),0)</f>
        <v>0</v>
      </c>
      <c r="O2000" s="134">
        <f>IFERROR(VLOOKUP(Table49[[#This Row],[ITEM CODE]],Table2[[#All],[Item Code]:[Unit Cost]],10,0),0)</f>
        <v>0</v>
      </c>
      <c r="P2000" s="56"/>
      <c r="Q2000" s="58"/>
      <c r="R2000" s="58">
        <f>Table49[[#This Row],[QUANTITY]]*Table49[[#This Row],[INV Prices]]</f>
        <v>0</v>
      </c>
      <c r="S2000" s="67"/>
      <c r="V2000" s="41"/>
      <c r="W2000" s="4" t="str">
        <f>IFERROR(VLOOKUP(Table49[[#This Row],[ITEM CODE]],Table2[[Item Code]:[Category ]],6,0),"")</f>
        <v/>
      </c>
      <c r="X2000" s="1" t="str">
        <f>IFERROR(VLOOKUP(Table49[[#This Row],[ITEM CODE]],Table2[[Item Code]:[Sub Category]],7,0),"")</f>
        <v/>
      </c>
      <c r="Y2000" s="68" t="str">
        <f>Table49[[#This Row],[PO Number]]&amp;COUNTIFS($E$5:E2000,E2000)</f>
        <v>0</v>
      </c>
    </row>
    <row r="2001" spans="1:25" ht="14.7" customHeight="1" x14ac:dyDescent="0.3">
      <c r="A2001" s="1" t="str">
        <f>IF(Table49[[#This Row],[ITEM NAME]]="","",ROW()-4)</f>
        <v/>
      </c>
      <c r="B2001" s="68"/>
      <c r="C2001" s="4" t="str">
        <f>IFERROR(VLOOKUP(B2001,Table14[],3,0),"")</f>
        <v/>
      </c>
      <c r="D2001" s="4" t="str">
        <f>IFERROR(VLOOKUP(B2001,Table14[],2,0),"")</f>
        <v/>
      </c>
      <c r="E2001" s="4"/>
      <c r="H2001" s="41" t="str">
        <f>IFERROR(VLOOKUP(Table49[[#This Row],[ITEM CODE]],Table2[[Item Code]:[Master Name]],2,0),"")</f>
        <v/>
      </c>
      <c r="I2001" s="41"/>
      <c r="J2001" s="65" t="str">
        <f>IFERROR(VLOOKUP(Table49[[#This Row],[ITEM CODE]],Table2[[Item Code]:[Master Name]],3,0),"")</f>
        <v/>
      </c>
      <c r="K2001" s="1" t="str">
        <f>IFERROR(VLOOKUP(Table49[[#This Row],[ITEM CODE]],Table2[[Item Code]:[Master Name]],9,0),"")</f>
        <v/>
      </c>
      <c r="L2001" s="1" t="str">
        <f>IFERROR(VLOOKUP(Table49[[#This Row],[ITEM CODE]],Table2[[Item Code]:[Master Name]],8,0),"")</f>
        <v/>
      </c>
      <c r="M2001" s="41"/>
      <c r="N2001" s="66">
        <f>IFERROR(VLOOKUP(Table49[[#This Row],[ITEM CODE]],Table2[[#All],[Item Code]:[Unit Cost]],10,0),0)</f>
        <v>0</v>
      </c>
      <c r="O2001" s="134">
        <f>IFERROR(VLOOKUP(Table49[[#This Row],[ITEM CODE]],Table2[[#All],[Item Code]:[Unit Cost]],10,0),0)</f>
        <v>0</v>
      </c>
      <c r="P2001" s="56"/>
      <c r="Q2001" s="58"/>
      <c r="R2001" s="58">
        <f>Table49[[#This Row],[QUANTITY]]*Table49[[#This Row],[INV Prices]]</f>
        <v>0</v>
      </c>
      <c r="S2001" s="67"/>
      <c r="V2001" s="41"/>
      <c r="W2001" s="4" t="str">
        <f>IFERROR(VLOOKUP(Table49[[#This Row],[ITEM CODE]],Table2[[Item Code]:[Category ]],6,0),"")</f>
        <v/>
      </c>
      <c r="X2001" s="1" t="str">
        <f>IFERROR(VLOOKUP(Table49[[#This Row],[ITEM CODE]],Table2[[Item Code]:[Sub Category]],7,0),"")</f>
        <v/>
      </c>
      <c r="Y2001" s="68" t="str">
        <f>Table49[[#This Row],[PO Number]]&amp;COUNTIFS($E$5:E2001,E2001)</f>
        <v>0</v>
      </c>
    </row>
    <row r="2002" spans="1:25" ht="14.7" customHeight="1" x14ac:dyDescent="0.3">
      <c r="A2002" s="1" t="str">
        <f>IF(Table49[[#This Row],[ITEM NAME]]="","",ROW()-4)</f>
        <v/>
      </c>
      <c r="B2002" s="68"/>
      <c r="C2002" s="4" t="str">
        <f>IFERROR(VLOOKUP(B2002,Table14[],3,0),"")</f>
        <v/>
      </c>
      <c r="D2002" s="4" t="str">
        <f>IFERROR(VLOOKUP(B2002,Table14[],2,0),"")</f>
        <v/>
      </c>
      <c r="E2002" s="4"/>
      <c r="H2002" s="41" t="str">
        <f>IFERROR(VLOOKUP(Table49[[#This Row],[ITEM CODE]],Table2[[Item Code]:[Master Name]],2,0),"")</f>
        <v/>
      </c>
      <c r="I2002" s="41"/>
      <c r="J2002" s="65" t="str">
        <f>IFERROR(VLOOKUP(Table49[[#This Row],[ITEM CODE]],Table2[[Item Code]:[Master Name]],3,0),"")</f>
        <v/>
      </c>
      <c r="K2002" s="1" t="str">
        <f>IFERROR(VLOOKUP(Table49[[#This Row],[ITEM CODE]],Table2[[Item Code]:[Master Name]],9,0),"")</f>
        <v/>
      </c>
      <c r="L2002" s="1" t="str">
        <f>IFERROR(VLOOKUP(Table49[[#This Row],[ITEM CODE]],Table2[[Item Code]:[Master Name]],8,0),"")</f>
        <v/>
      </c>
      <c r="M2002" s="41"/>
      <c r="N2002" s="66">
        <f>IFERROR(VLOOKUP(Table49[[#This Row],[ITEM CODE]],Table2[[#All],[Item Code]:[Unit Cost]],10,0),0)</f>
        <v>0</v>
      </c>
      <c r="O2002" s="134">
        <f>IFERROR(VLOOKUP(Table49[[#This Row],[ITEM CODE]],Table2[[#All],[Item Code]:[Unit Cost]],10,0),0)</f>
        <v>0</v>
      </c>
      <c r="P2002" s="56"/>
      <c r="Q2002" s="58"/>
      <c r="R2002" s="58">
        <f>Table49[[#This Row],[QUANTITY]]*Table49[[#This Row],[INV Prices]]</f>
        <v>0</v>
      </c>
      <c r="S2002" s="67"/>
      <c r="V2002" s="41"/>
      <c r="W2002" s="4" t="str">
        <f>IFERROR(VLOOKUP(Table49[[#This Row],[ITEM CODE]],Table2[[Item Code]:[Category ]],6,0),"")</f>
        <v/>
      </c>
      <c r="X2002" s="1" t="str">
        <f>IFERROR(VLOOKUP(Table49[[#This Row],[ITEM CODE]],Table2[[Item Code]:[Sub Category]],7,0),"")</f>
        <v/>
      </c>
      <c r="Y2002" s="68" t="str">
        <f>Table49[[#This Row],[PO Number]]&amp;COUNTIFS($E$5:E2002,E2002)</f>
        <v>0</v>
      </c>
    </row>
    <row r="2003" spans="1:25" ht="14.7" customHeight="1" x14ac:dyDescent="0.3">
      <c r="A2003" s="1" t="str">
        <f>IF(Table49[[#This Row],[ITEM NAME]]="","",ROW()-4)</f>
        <v/>
      </c>
      <c r="B2003" s="68"/>
      <c r="C2003" s="4" t="str">
        <f>IFERROR(VLOOKUP(B2003,Table14[],3,0),"")</f>
        <v/>
      </c>
      <c r="D2003" s="4" t="str">
        <f>IFERROR(VLOOKUP(B2003,Table14[],2,0),"")</f>
        <v/>
      </c>
      <c r="E2003" s="4"/>
      <c r="H2003" s="41" t="str">
        <f>IFERROR(VLOOKUP(Table49[[#This Row],[ITEM CODE]],Table2[[Item Code]:[Master Name]],2,0),"")</f>
        <v/>
      </c>
      <c r="I2003" s="41"/>
      <c r="J2003" s="65" t="str">
        <f>IFERROR(VLOOKUP(Table49[[#This Row],[ITEM CODE]],Table2[[Item Code]:[Master Name]],3,0),"")</f>
        <v/>
      </c>
      <c r="K2003" s="1" t="str">
        <f>IFERROR(VLOOKUP(Table49[[#This Row],[ITEM CODE]],Table2[[Item Code]:[Master Name]],9,0),"")</f>
        <v/>
      </c>
      <c r="L2003" s="1" t="str">
        <f>IFERROR(VLOOKUP(Table49[[#This Row],[ITEM CODE]],Table2[[Item Code]:[Master Name]],8,0),"")</f>
        <v/>
      </c>
      <c r="M2003" s="41"/>
      <c r="N2003" s="66">
        <f>IFERROR(VLOOKUP(Table49[[#This Row],[ITEM CODE]],Table2[[#All],[Item Code]:[Unit Cost]],10,0),0)</f>
        <v>0</v>
      </c>
      <c r="O2003" s="134">
        <f>IFERROR(VLOOKUP(Table49[[#This Row],[ITEM CODE]],Table2[[#All],[Item Code]:[Unit Cost]],10,0),0)</f>
        <v>0</v>
      </c>
      <c r="P2003" s="56"/>
      <c r="Q2003" s="58"/>
      <c r="R2003" s="58">
        <f>Table49[[#This Row],[QUANTITY]]*Table49[[#This Row],[INV Prices]]</f>
        <v>0</v>
      </c>
      <c r="S2003" s="67"/>
      <c r="V2003" s="41"/>
      <c r="W2003" s="4" t="str">
        <f>IFERROR(VLOOKUP(Table49[[#This Row],[ITEM CODE]],Table2[[Item Code]:[Category ]],6,0),"")</f>
        <v/>
      </c>
      <c r="X2003" s="1" t="str">
        <f>IFERROR(VLOOKUP(Table49[[#This Row],[ITEM CODE]],Table2[[Item Code]:[Sub Category]],7,0),"")</f>
        <v/>
      </c>
      <c r="Y2003" s="68" t="str">
        <f>Table49[[#This Row],[PO Number]]&amp;COUNTIFS($E$5:E2003,E2003)</f>
        <v>0</v>
      </c>
    </row>
    <row r="2004" spans="1:25" ht="14.7" customHeight="1" x14ac:dyDescent="0.3">
      <c r="A2004" s="1" t="str">
        <f>IF(Table49[[#This Row],[ITEM NAME]]="","",ROW()-4)</f>
        <v/>
      </c>
      <c r="B2004" s="68"/>
      <c r="C2004" s="4" t="str">
        <f>IFERROR(VLOOKUP(B2004,Table14[],3,0),"")</f>
        <v/>
      </c>
      <c r="D2004" s="4" t="str">
        <f>IFERROR(VLOOKUP(B2004,Table14[],2,0),"")</f>
        <v/>
      </c>
      <c r="E2004" s="4"/>
      <c r="H2004" s="41" t="str">
        <f>IFERROR(VLOOKUP(Table49[[#This Row],[ITEM CODE]],Table2[[Item Code]:[Master Name]],2,0),"")</f>
        <v/>
      </c>
      <c r="I2004" s="41"/>
      <c r="J2004" s="65" t="str">
        <f>IFERROR(VLOOKUP(Table49[[#This Row],[ITEM CODE]],Table2[[Item Code]:[Master Name]],3,0),"")</f>
        <v/>
      </c>
      <c r="K2004" s="1" t="str">
        <f>IFERROR(VLOOKUP(Table49[[#This Row],[ITEM CODE]],Table2[[Item Code]:[Master Name]],9,0),"")</f>
        <v/>
      </c>
      <c r="L2004" s="1" t="str">
        <f>IFERROR(VLOOKUP(Table49[[#This Row],[ITEM CODE]],Table2[[Item Code]:[Master Name]],8,0),"")</f>
        <v/>
      </c>
      <c r="M2004" s="41"/>
      <c r="N2004" s="66">
        <f>IFERROR(VLOOKUP(Table49[[#This Row],[ITEM CODE]],Table2[[#All],[Item Code]:[Unit Cost]],10,0),0)</f>
        <v>0</v>
      </c>
      <c r="O2004" s="134">
        <f>IFERROR(VLOOKUP(Table49[[#This Row],[ITEM CODE]],Table2[[#All],[Item Code]:[Unit Cost]],10,0),0)</f>
        <v>0</v>
      </c>
      <c r="P2004" s="56"/>
      <c r="Q2004" s="58"/>
      <c r="R2004" s="58">
        <f>Table49[[#This Row],[QUANTITY]]*Table49[[#This Row],[INV Prices]]</f>
        <v>0</v>
      </c>
      <c r="S2004" s="67"/>
      <c r="V2004" s="41"/>
      <c r="W2004" s="4" t="str">
        <f>IFERROR(VLOOKUP(Table49[[#This Row],[ITEM CODE]],Table2[[Item Code]:[Category ]],6,0),"")</f>
        <v/>
      </c>
      <c r="X2004" s="1" t="str">
        <f>IFERROR(VLOOKUP(Table49[[#This Row],[ITEM CODE]],Table2[[Item Code]:[Sub Category]],7,0),"")</f>
        <v/>
      </c>
      <c r="Y2004" s="68" t="str">
        <f>Table49[[#This Row],[PO Number]]&amp;COUNTIFS($E$5:E2004,E2004)</f>
        <v>0</v>
      </c>
    </row>
    <row r="2005" spans="1:25" ht="14.7" customHeight="1" x14ac:dyDescent="0.3">
      <c r="A2005" s="1" t="str">
        <f>IF(Table49[[#This Row],[ITEM NAME]]="","",ROW()-4)</f>
        <v/>
      </c>
      <c r="B2005" s="68"/>
      <c r="C2005" s="4" t="str">
        <f>IFERROR(VLOOKUP(B2005,Table14[],3,0),"")</f>
        <v/>
      </c>
      <c r="D2005" s="4" t="str">
        <f>IFERROR(VLOOKUP(B2005,Table14[],2,0),"")</f>
        <v/>
      </c>
      <c r="E2005" s="4"/>
      <c r="H2005" s="41" t="str">
        <f>IFERROR(VLOOKUP(Table49[[#This Row],[ITEM CODE]],Table2[[Item Code]:[Master Name]],2,0),"")</f>
        <v/>
      </c>
      <c r="I2005" s="41"/>
      <c r="J2005" s="65" t="str">
        <f>IFERROR(VLOOKUP(Table49[[#This Row],[ITEM CODE]],Table2[[Item Code]:[Master Name]],3,0),"")</f>
        <v/>
      </c>
      <c r="K2005" s="1" t="str">
        <f>IFERROR(VLOOKUP(Table49[[#This Row],[ITEM CODE]],Table2[[Item Code]:[Master Name]],9,0),"")</f>
        <v/>
      </c>
      <c r="L2005" s="1" t="str">
        <f>IFERROR(VLOOKUP(Table49[[#This Row],[ITEM CODE]],Table2[[Item Code]:[Master Name]],8,0),"")</f>
        <v/>
      </c>
      <c r="M2005" s="41"/>
      <c r="N2005" s="66">
        <f>IFERROR(VLOOKUP(Table49[[#This Row],[ITEM CODE]],Table2[[#All],[Item Code]:[Unit Cost]],10,0),0)</f>
        <v>0</v>
      </c>
      <c r="O2005" s="134">
        <f>IFERROR(VLOOKUP(Table49[[#This Row],[ITEM CODE]],Table2[[#All],[Item Code]:[Unit Cost]],10,0),0)</f>
        <v>0</v>
      </c>
      <c r="P2005" s="56"/>
      <c r="Q2005" s="58"/>
      <c r="R2005" s="58">
        <f>Table49[[#This Row],[QUANTITY]]*Table49[[#This Row],[INV Prices]]</f>
        <v>0</v>
      </c>
      <c r="S2005" s="67"/>
      <c r="V2005" s="41"/>
      <c r="W2005" s="4" t="str">
        <f>IFERROR(VLOOKUP(Table49[[#This Row],[ITEM CODE]],Table2[[Item Code]:[Category ]],6,0),"")</f>
        <v/>
      </c>
      <c r="X2005" s="1" t="str">
        <f>IFERROR(VLOOKUP(Table49[[#This Row],[ITEM CODE]],Table2[[Item Code]:[Sub Category]],7,0),"")</f>
        <v/>
      </c>
      <c r="Y2005" s="68" t="str">
        <f>Table49[[#This Row],[PO Number]]&amp;COUNTIFS($E$5:E2005,E2005)</f>
        <v>0</v>
      </c>
    </row>
    <row r="2006" spans="1:25" ht="14.7" customHeight="1" x14ac:dyDescent="0.3">
      <c r="A2006" s="1" t="str">
        <f>IF(Table49[[#This Row],[ITEM NAME]]="","",ROW()-4)</f>
        <v/>
      </c>
      <c r="B2006" s="68"/>
      <c r="C2006" s="4" t="str">
        <f>IFERROR(VLOOKUP(B2006,Table14[],3,0),"")</f>
        <v/>
      </c>
      <c r="D2006" s="4" t="str">
        <f>IFERROR(VLOOKUP(B2006,Table14[],2,0),"")</f>
        <v/>
      </c>
      <c r="E2006" s="4"/>
      <c r="H2006" s="41" t="str">
        <f>IFERROR(VLOOKUP(Table49[[#This Row],[ITEM CODE]],Table2[[Item Code]:[Master Name]],2,0),"")</f>
        <v/>
      </c>
      <c r="I2006" s="41"/>
      <c r="J2006" s="65" t="str">
        <f>IFERROR(VLOOKUP(Table49[[#This Row],[ITEM CODE]],Table2[[Item Code]:[Master Name]],3,0),"")</f>
        <v/>
      </c>
      <c r="K2006" s="1" t="str">
        <f>IFERROR(VLOOKUP(Table49[[#This Row],[ITEM CODE]],Table2[[Item Code]:[Master Name]],9,0),"")</f>
        <v/>
      </c>
      <c r="L2006" s="1" t="str">
        <f>IFERROR(VLOOKUP(Table49[[#This Row],[ITEM CODE]],Table2[[Item Code]:[Master Name]],8,0),"")</f>
        <v/>
      </c>
      <c r="M2006" s="41"/>
      <c r="N2006" s="66">
        <f>IFERROR(VLOOKUP(Table49[[#This Row],[ITEM CODE]],Table2[[#All],[Item Code]:[Unit Cost]],10,0),0)</f>
        <v>0</v>
      </c>
      <c r="O2006" s="134">
        <f>IFERROR(VLOOKUP(Table49[[#This Row],[ITEM CODE]],Table2[[#All],[Item Code]:[Unit Cost]],10,0),0)</f>
        <v>0</v>
      </c>
      <c r="P2006" s="56"/>
      <c r="Q2006" s="58"/>
      <c r="R2006" s="58">
        <f>Table49[[#This Row],[QUANTITY]]*Table49[[#This Row],[INV Prices]]</f>
        <v>0</v>
      </c>
      <c r="S2006" s="67"/>
      <c r="V2006" s="41"/>
      <c r="W2006" s="4" t="str">
        <f>IFERROR(VLOOKUP(Table49[[#This Row],[ITEM CODE]],Table2[[Item Code]:[Category ]],6,0),"")</f>
        <v/>
      </c>
      <c r="X2006" s="1" t="str">
        <f>IFERROR(VLOOKUP(Table49[[#This Row],[ITEM CODE]],Table2[[Item Code]:[Sub Category]],7,0),"")</f>
        <v/>
      </c>
      <c r="Y2006" s="68" t="str">
        <f>Table49[[#This Row],[PO Number]]&amp;COUNTIFS($E$5:E2006,E2006)</f>
        <v>0</v>
      </c>
    </row>
    <row r="2007" spans="1:25" ht="14.7" customHeight="1" x14ac:dyDescent="0.3">
      <c r="A2007" s="1" t="str">
        <f>IF(Table49[[#This Row],[ITEM NAME]]="","",ROW()-4)</f>
        <v/>
      </c>
      <c r="B2007" s="68"/>
      <c r="C2007" s="4" t="str">
        <f>IFERROR(VLOOKUP(B2007,Table14[],3,0),"")</f>
        <v/>
      </c>
      <c r="D2007" s="4" t="str">
        <f>IFERROR(VLOOKUP(B2007,Table14[],2,0),"")</f>
        <v/>
      </c>
      <c r="E2007" s="4"/>
      <c r="H2007" s="41" t="str">
        <f>IFERROR(VLOOKUP(Table49[[#This Row],[ITEM CODE]],Table2[[Item Code]:[Master Name]],2,0),"")</f>
        <v/>
      </c>
      <c r="I2007" s="41"/>
      <c r="J2007" s="65" t="str">
        <f>IFERROR(VLOOKUP(Table49[[#This Row],[ITEM CODE]],Table2[[Item Code]:[Master Name]],3,0),"")</f>
        <v/>
      </c>
      <c r="K2007" s="1" t="str">
        <f>IFERROR(VLOOKUP(Table49[[#This Row],[ITEM CODE]],Table2[[Item Code]:[Master Name]],9,0),"")</f>
        <v/>
      </c>
      <c r="L2007" s="1" t="str">
        <f>IFERROR(VLOOKUP(Table49[[#This Row],[ITEM CODE]],Table2[[Item Code]:[Master Name]],8,0),"")</f>
        <v/>
      </c>
      <c r="M2007" s="41"/>
      <c r="N2007" s="66">
        <f>IFERROR(VLOOKUP(Table49[[#This Row],[ITEM CODE]],Table2[[#All],[Item Code]:[Unit Cost]],10,0),0)</f>
        <v>0</v>
      </c>
      <c r="O2007" s="134">
        <f>IFERROR(VLOOKUP(Table49[[#This Row],[ITEM CODE]],Table2[[#All],[Item Code]:[Unit Cost]],10,0),0)</f>
        <v>0</v>
      </c>
      <c r="P2007" s="56"/>
      <c r="Q2007" s="58"/>
      <c r="R2007" s="58">
        <f>Table49[[#This Row],[QUANTITY]]*Table49[[#This Row],[INV Prices]]</f>
        <v>0</v>
      </c>
      <c r="S2007" s="67"/>
      <c r="V2007" s="41"/>
      <c r="W2007" s="4" t="str">
        <f>IFERROR(VLOOKUP(Table49[[#This Row],[ITEM CODE]],Table2[[Item Code]:[Category ]],6,0),"")</f>
        <v/>
      </c>
      <c r="X2007" s="1" t="str">
        <f>IFERROR(VLOOKUP(Table49[[#This Row],[ITEM CODE]],Table2[[Item Code]:[Sub Category]],7,0),"")</f>
        <v/>
      </c>
      <c r="Y2007" s="68" t="str">
        <f>Table49[[#This Row],[PO Number]]&amp;COUNTIFS($E$5:E2007,E2007)</f>
        <v>0</v>
      </c>
    </row>
    <row r="2008" spans="1:25" ht="14.7" customHeight="1" x14ac:dyDescent="0.3">
      <c r="A2008" s="1" t="str">
        <f>IF(Table49[[#This Row],[ITEM NAME]]="","",ROW()-4)</f>
        <v/>
      </c>
      <c r="B2008" s="68"/>
      <c r="C2008" s="4" t="str">
        <f>IFERROR(VLOOKUP(B2008,Table14[],3,0),"")</f>
        <v/>
      </c>
      <c r="D2008" s="4" t="str">
        <f>IFERROR(VLOOKUP(B2008,Table14[],2,0),"")</f>
        <v/>
      </c>
      <c r="E2008" s="4"/>
      <c r="H2008" s="41" t="str">
        <f>IFERROR(VLOOKUP(Table49[[#This Row],[ITEM CODE]],Table2[[Item Code]:[Master Name]],2,0),"")</f>
        <v/>
      </c>
      <c r="I2008" s="41"/>
      <c r="J2008" s="65" t="str">
        <f>IFERROR(VLOOKUP(Table49[[#This Row],[ITEM CODE]],Table2[[Item Code]:[Master Name]],3,0),"")</f>
        <v/>
      </c>
      <c r="K2008" s="1" t="str">
        <f>IFERROR(VLOOKUP(Table49[[#This Row],[ITEM CODE]],Table2[[Item Code]:[Master Name]],9,0),"")</f>
        <v/>
      </c>
      <c r="L2008" s="1" t="str">
        <f>IFERROR(VLOOKUP(Table49[[#This Row],[ITEM CODE]],Table2[[Item Code]:[Master Name]],8,0),"")</f>
        <v/>
      </c>
      <c r="M2008" s="41"/>
      <c r="N2008" s="66">
        <f>IFERROR(VLOOKUP(Table49[[#This Row],[ITEM CODE]],Table2[[#All],[Item Code]:[Unit Cost]],10,0),0)</f>
        <v>0</v>
      </c>
      <c r="O2008" s="134">
        <f>IFERROR(VLOOKUP(Table49[[#This Row],[ITEM CODE]],Table2[[#All],[Item Code]:[Unit Cost]],10,0),0)</f>
        <v>0</v>
      </c>
      <c r="P2008" s="56"/>
      <c r="Q2008" s="58"/>
      <c r="R2008" s="58">
        <f>Table49[[#This Row],[QUANTITY]]*Table49[[#This Row],[INV Prices]]</f>
        <v>0</v>
      </c>
      <c r="S2008" s="67"/>
      <c r="V2008" s="41"/>
      <c r="W2008" s="4" t="str">
        <f>IFERROR(VLOOKUP(Table49[[#This Row],[ITEM CODE]],Table2[[Item Code]:[Category ]],6,0),"")</f>
        <v/>
      </c>
      <c r="X2008" s="1" t="str">
        <f>IFERROR(VLOOKUP(Table49[[#This Row],[ITEM CODE]],Table2[[Item Code]:[Sub Category]],7,0),"")</f>
        <v/>
      </c>
      <c r="Y2008" s="68" t="str">
        <f>Table49[[#This Row],[PO Number]]&amp;COUNTIFS($E$5:E2008,E2008)</f>
        <v>0</v>
      </c>
    </row>
    <row r="2009" spans="1:25" ht="14.7" customHeight="1" x14ac:dyDescent="0.3">
      <c r="A2009" s="1" t="str">
        <f>IF(Table49[[#This Row],[ITEM NAME]]="","",ROW()-4)</f>
        <v/>
      </c>
      <c r="B2009" s="68"/>
      <c r="C2009" s="4" t="str">
        <f>IFERROR(VLOOKUP(B2009,Table14[],3,0),"")</f>
        <v/>
      </c>
      <c r="D2009" s="4" t="str">
        <f>IFERROR(VLOOKUP(B2009,Table14[],2,0),"")</f>
        <v/>
      </c>
      <c r="E2009" s="4"/>
      <c r="H2009" s="41" t="str">
        <f>IFERROR(VLOOKUP(Table49[[#This Row],[ITEM CODE]],Table2[[Item Code]:[Master Name]],2,0),"")</f>
        <v/>
      </c>
      <c r="I2009" s="41"/>
      <c r="J2009" s="65" t="str">
        <f>IFERROR(VLOOKUP(Table49[[#This Row],[ITEM CODE]],Table2[[Item Code]:[Master Name]],3,0),"")</f>
        <v/>
      </c>
      <c r="K2009" s="1" t="str">
        <f>IFERROR(VLOOKUP(Table49[[#This Row],[ITEM CODE]],Table2[[Item Code]:[Master Name]],9,0),"")</f>
        <v/>
      </c>
      <c r="L2009" s="1" t="str">
        <f>IFERROR(VLOOKUP(Table49[[#This Row],[ITEM CODE]],Table2[[Item Code]:[Master Name]],8,0),"")</f>
        <v/>
      </c>
      <c r="M2009" s="41"/>
      <c r="N2009" s="66">
        <f>IFERROR(VLOOKUP(Table49[[#This Row],[ITEM CODE]],Table2[[#All],[Item Code]:[Unit Cost]],10,0),0)</f>
        <v>0</v>
      </c>
      <c r="O2009" s="134">
        <f>IFERROR(VLOOKUP(Table49[[#This Row],[ITEM CODE]],Table2[[#All],[Item Code]:[Unit Cost]],10,0),0)</f>
        <v>0</v>
      </c>
      <c r="P2009" s="56"/>
      <c r="Q2009" s="58"/>
      <c r="R2009" s="58">
        <f>Table49[[#This Row],[QUANTITY]]*Table49[[#This Row],[INV Prices]]</f>
        <v>0</v>
      </c>
      <c r="S2009" s="67"/>
      <c r="V2009" s="41"/>
      <c r="W2009" s="4" t="str">
        <f>IFERROR(VLOOKUP(Table49[[#This Row],[ITEM CODE]],Table2[[Item Code]:[Category ]],6,0),"")</f>
        <v/>
      </c>
      <c r="X2009" s="1" t="str">
        <f>IFERROR(VLOOKUP(Table49[[#This Row],[ITEM CODE]],Table2[[Item Code]:[Sub Category]],7,0),"")</f>
        <v/>
      </c>
      <c r="Y2009" s="68" t="str">
        <f>Table49[[#This Row],[PO Number]]&amp;COUNTIFS($E$5:E2009,E2009)</f>
        <v>0</v>
      </c>
    </row>
    <row r="2010" spans="1:25" ht="14.7" customHeight="1" x14ac:dyDescent="0.3">
      <c r="A2010" s="1" t="str">
        <f>IF(Table49[[#This Row],[ITEM NAME]]="","",ROW()-4)</f>
        <v/>
      </c>
      <c r="B2010" s="68"/>
      <c r="C2010" s="4" t="str">
        <f>IFERROR(VLOOKUP(B2010,Table14[],3,0),"")</f>
        <v/>
      </c>
      <c r="D2010" s="4" t="str">
        <f>IFERROR(VLOOKUP(B2010,Table14[],2,0),"")</f>
        <v/>
      </c>
      <c r="E2010" s="4"/>
      <c r="H2010" s="41" t="str">
        <f>IFERROR(VLOOKUP(Table49[[#This Row],[ITEM CODE]],Table2[[Item Code]:[Master Name]],2,0),"")</f>
        <v/>
      </c>
      <c r="I2010" s="41"/>
      <c r="J2010" s="65" t="str">
        <f>IFERROR(VLOOKUP(Table49[[#This Row],[ITEM CODE]],Table2[[Item Code]:[Master Name]],3,0),"")</f>
        <v/>
      </c>
      <c r="K2010" s="1" t="str">
        <f>IFERROR(VLOOKUP(Table49[[#This Row],[ITEM CODE]],Table2[[Item Code]:[Master Name]],9,0),"")</f>
        <v/>
      </c>
      <c r="L2010" s="1" t="str">
        <f>IFERROR(VLOOKUP(Table49[[#This Row],[ITEM CODE]],Table2[[Item Code]:[Master Name]],8,0),"")</f>
        <v/>
      </c>
      <c r="M2010" s="41"/>
      <c r="N2010" s="66">
        <f>IFERROR(VLOOKUP(Table49[[#This Row],[ITEM CODE]],Table2[[#All],[Item Code]:[Unit Cost]],10,0),0)</f>
        <v>0</v>
      </c>
      <c r="O2010" s="134">
        <f>IFERROR(VLOOKUP(Table49[[#This Row],[ITEM CODE]],Table2[[#All],[Item Code]:[Unit Cost]],10,0),0)</f>
        <v>0</v>
      </c>
      <c r="P2010" s="56"/>
      <c r="Q2010" s="58"/>
      <c r="R2010" s="58">
        <f>Table49[[#This Row],[QUANTITY]]*Table49[[#This Row],[INV Prices]]</f>
        <v>0</v>
      </c>
      <c r="S2010" s="67"/>
      <c r="V2010" s="41"/>
      <c r="W2010" s="4" t="str">
        <f>IFERROR(VLOOKUP(Table49[[#This Row],[ITEM CODE]],Table2[[Item Code]:[Category ]],6,0),"")</f>
        <v/>
      </c>
      <c r="X2010" s="1" t="str">
        <f>IFERROR(VLOOKUP(Table49[[#This Row],[ITEM CODE]],Table2[[Item Code]:[Sub Category]],7,0),"")</f>
        <v/>
      </c>
      <c r="Y2010" s="68" t="str">
        <f>Table49[[#This Row],[PO Number]]&amp;COUNTIFS($E$5:E2010,E2010)</f>
        <v>0</v>
      </c>
    </row>
    <row r="2011" spans="1:25" ht="14.7" customHeight="1" x14ac:dyDescent="0.3">
      <c r="A2011" s="1" t="str">
        <f>IF(Table49[[#This Row],[ITEM NAME]]="","",ROW()-4)</f>
        <v/>
      </c>
      <c r="B2011" s="68"/>
      <c r="C2011" s="4" t="str">
        <f>IFERROR(VLOOKUP(B2011,Table14[],3,0),"")</f>
        <v/>
      </c>
      <c r="D2011" s="4" t="str">
        <f>IFERROR(VLOOKUP(B2011,Table14[],2,0),"")</f>
        <v/>
      </c>
      <c r="E2011" s="4"/>
      <c r="H2011" s="41" t="str">
        <f>IFERROR(VLOOKUP(Table49[[#This Row],[ITEM CODE]],Table2[[Item Code]:[Master Name]],2,0),"")</f>
        <v/>
      </c>
      <c r="I2011" s="41"/>
      <c r="J2011" s="65" t="str">
        <f>IFERROR(VLOOKUP(Table49[[#This Row],[ITEM CODE]],Table2[[Item Code]:[Master Name]],3,0),"")</f>
        <v/>
      </c>
      <c r="K2011" s="1" t="str">
        <f>IFERROR(VLOOKUP(Table49[[#This Row],[ITEM CODE]],Table2[[Item Code]:[Master Name]],9,0),"")</f>
        <v/>
      </c>
      <c r="L2011" s="1" t="str">
        <f>IFERROR(VLOOKUP(Table49[[#This Row],[ITEM CODE]],Table2[[Item Code]:[Master Name]],8,0),"")</f>
        <v/>
      </c>
      <c r="M2011" s="41"/>
      <c r="N2011" s="66">
        <f>IFERROR(VLOOKUP(Table49[[#This Row],[ITEM CODE]],Table2[[#All],[Item Code]:[Unit Cost]],10,0),0)</f>
        <v>0</v>
      </c>
      <c r="O2011" s="134">
        <f>IFERROR(VLOOKUP(Table49[[#This Row],[ITEM CODE]],Table2[[#All],[Item Code]:[Unit Cost]],10,0),0)</f>
        <v>0</v>
      </c>
      <c r="P2011" s="56"/>
      <c r="Q2011" s="58"/>
      <c r="R2011" s="58">
        <f>Table49[[#This Row],[QUANTITY]]*Table49[[#This Row],[INV Prices]]</f>
        <v>0</v>
      </c>
      <c r="S2011" s="67"/>
      <c r="V2011" s="41"/>
      <c r="W2011" s="4" t="str">
        <f>IFERROR(VLOOKUP(Table49[[#This Row],[ITEM CODE]],Table2[[Item Code]:[Category ]],6,0),"")</f>
        <v/>
      </c>
      <c r="X2011" s="1" t="str">
        <f>IFERROR(VLOOKUP(Table49[[#This Row],[ITEM CODE]],Table2[[Item Code]:[Sub Category]],7,0),"")</f>
        <v/>
      </c>
      <c r="Y2011" s="68" t="str">
        <f>Table49[[#This Row],[PO Number]]&amp;COUNTIFS($E$5:E2011,E2011)</f>
        <v>0</v>
      </c>
    </row>
    <row r="2012" spans="1:25" ht="14.7" customHeight="1" x14ac:dyDescent="0.3">
      <c r="A2012" s="1" t="str">
        <f>IF(Table49[[#This Row],[ITEM NAME]]="","",ROW()-4)</f>
        <v/>
      </c>
      <c r="B2012" s="68"/>
      <c r="C2012" s="4" t="str">
        <f>IFERROR(VLOOKUP(B2012,Table14[],3,0),"")</f>
        <v/>
      </c>
      <c r="D2012" s="4" t="str">
        <f>IFERROR(VLOOKUP(B2012,Table14[],2,0),"")</f>
        <v/>
      </c>
      <c r="E2012" s="4"/>
      <c r="H2012" s="41" t="str">
        <f>IFERROR(VLOOKUP(Table49[[#This Row],[ITEM CODE]],Table2[[Item Code]:[Master Name]],2,0),"")</f>
        <v/>
      </c>
      <c r="I2012" s="41"/>
      <c r="J2012" s="65" t="str">
        <f>IFERROR(VLOOKUP(Table49[[#This Row],[ITEM CODE]],Table2[[Item Code]:[Master Name]],3,0),"")</f>
        <v/>
      </c>
      <c r="K2012" s="1" t="str">
        <f>IFERROR(VLOOKUP(Table49[[#This Row],[ITEM CODE]],Table2[[Item Code]:[Master Name]],9,0),"")</f>
        <v/>
      </c>
      <c r="L2012" s="1" t="str">
        <f>IFERROR(VLOOKUP(Table49[[#This Row],[ITEM CODE]],Table2[[Item Code]:[Master Name]],8,0),"")</f>
        <v/>
      </c>
      <c r="M2012" s="41"/>
      <c r="N2012" s="66">
        <f>IFERROR(VLOOKUP(Table49[[#This Row],[ITEM CODE]],Table2[[#All],[Item Code]:[Unit Cost]],10,0),0)</f>
        <v>0</v>
      </c>
      <c r="O2012" s="134">
        <f>IFERROR(VLOOKUP(Table49[[#This Row],[ITEM CODE]],Table2[[#All],[Item Code]:[Unit Cost]],10,0),0)</f>
        <v>0</v>
      </c>
      <c r="P2012" s="56"/>
      <c r="Q2012" s="58"/>
      <c r="R2012" s="58">
        <f>Table49[[#This Row],[QUANTITY]]*Table49[[#This Row],[INV Prices]]</f>
        <v>0</v>
      </c>
      <c r="S2012" s="67"/>
      <c r="V2012" s="41"/>
      <c r="W2012" s="4" t="str">
        <f>IFERROR(VLOOKUP(Table49[[#This Row],[ITEM CODE]],Table2[[Item Code]:[Category ]],6,0),"")</f>
        <v/>
      </c>
      <c r="X2012" s="1" t="str">
        <f>IFERROR(VLOOKUP(Table49[[#This Row],[ITEM CODE]],Table2[[Item Code]:[Sub Category]],7,0),"")</f>
        <v/>
      </c>
      <c r="Y2012" s="68" t="str">
        <f>Table49[[#This Row],[PO Number]]&amp;COUNTIFS($E$5:E2012,E2012)</f>
        <v>0</v>
      </c>
    </row>
    <row r="2013" spans="1:25" ht="14.7" customHeight="1" x14ac:dyDescent="0.3">
      <c r="A2013" s="1" t="str">
        <f>IF(Table49[[#This Row],[ITEM NAME]]="","",ROW()-4)</f>
        <v/>
      </c>
      <c r="B2013" s="68"/>
      <c r="C2013" s="4" t="str">
        <f>IFERROR(VLOOKUP(B2013,Table14[],3,0),"")</f>
        <v/>
      </c>
      <c r="D2013" s="4" t="str">
        <f>IFERROR(VLOOKUP(B2013,Table14[],2,0),"")</f>
        <v/>
      </c>
      <c r="E2013" s="4"/>
      <c r="H2013" s="41" t="str">
        <f>IFERROR(VLOOKUP(Table49[[#This Row],[ITEM CODE]],Table2[[Item Code]:[Master Name]],2,0),"")</f>
        <v/>
      </c>
      <c r="I2013" s="41"/>
      <c r="J2013" s="65" t="str">
        <f>IFERROR(VLOOKUP(Table49[[#This Row],[ITEM CODE]],Table2[[Item Code]:[Master Name]],3,0),"")</f>
        <v/>
      </c>
      <c r="K2013" s="1" t="str">
        <f>IFERROR(VLOOKUP(Table49[[#This Row],[ITEM CODE]],Table2[[Item Code]:[Master Name]],9,0),"")</f>
        <v/>
      </c>
      <c r="L2013" s="1" t="str">
        <f>IFERROR(VLOOKUP(Table49[[#This Row],[ITEM CODE]],Table2[[Item Code]:[Master Name]],8,0),"")</f>
        <v/>
      </c>
      <c r="M2013" s="41"/>
      <c r="N2013" s="66">
        <f>IFERROR(VLOOKUP(Table49[[#This Row],[ITEM CODE]],Table2[[#All],[Item Code]:[Unit Cost]],10,0),0)</f>
        <v>0</v>
      </c>
      <c r="O2013" s="134">
        <f>IFERROR(VLOOKUP(Table49[[#This Row],[ITEM CODE]],Table2[[#All],[Item Code]:[Unit Cost]],10,0),0)</f>
        <v>0</v>
      </c>
      <c r="P2013" s="56"/>
      <c r="Q2013" s="58"/>
      <c r="R2013" s="58">
        <f>Table49[[#This Row],[QUANTITY]]*Table49[[#This Row],[INV Prices]]</f>
        <v>0</v>
      </c>
      <c r="S2013" s="67"/>
      <c r="V2013" s="41"/>
      <c r="W2013" s="4" t="str">
        <f>IFERROR(VLOOKUP(Table49[[#This Row],[ITEM CODE]],Table2[[Item Code]:[Category ]],6,0),"")</f>
        <v/>
      </c>
      <c r="X2013" s="1" t="str">
        <f>IFERROR(VLOOKUP(Table49[[#This Row],[ITEM CODE]],Table2[[Item Code]:[Sub Category]],7,0),"")</f>
        <v/>
      </c>
      <c r="Y2013" s="68" t="str">
        <f>Table49[[#This Row],[PO Number]]&amp;COUNTIFS($E$5:E2013,E2013)</f>
        <v>0</v>
      </c>
    </row>
    <row r="2014" spans="1:25" ht="14.7" customHeight="1" x14ac:dyDescent="0.3">
      <c r="A2014" s="1" t="str">
        <f>IF(Table49[[#This Row],[ITEM NAME]]="","",ROW()-4)</f>
        <v/>
      </c>
      <c r="B2014" s="68"/>
      <c r="C2014" s="4" t="str">
        <f>IFERROR(VLOOKUP(B2014,Table14[],3,0),"")</f>
        <v/>
      </c>
      <c r="D2014" s="4" t="str">
        <f>IFERROR(VLOOKUP(B2014,Table14[],2,0),"")</f>
        <v/>
      </c>
      <c r="E2014" s="4"/>
      <c r="H2014" s="41" t="str">
        <f>IFERROR(VLOOKUP(Table49[[#This Row],[ITEM CODE]],Table2[[Item Code]:[Master Name]],2,0),"")</f>
        <v/>
      </c>
      <c r="I2014" s="41"/>
      <c r="J2014" s="65" t="str">
        <f>IFERROR(VLOOKUP(Table49[[#This Row],[ITEM CODE]],Table2[[Item Code]:[Master Name]],3,0),"")</f>
        <v/>
      </c>
      <c r="K2014" s="1" t="str">
        <f>IFERROR(VLOOKUP(Table49[[#This Row],[ITEM CODE]],Table2[[Item Code]:[Master Name]],9,0),"")</f>
        <v/>
      </c>
      <c r="L2014" s="1" t="str">
        <f>IFERROR(VLOOKUP(Table49[[#This Row],[ITEM CODE]],Table2[[Item Code]:[Master Name]],8,0),"")</f>
        <v/>
      </c>
      <c r="M2014" s="41"/>
      <c r="N2014" s="66">
        <f>IFERROR(VLOOKUP(Table49[[#This Row],[ITEM CODE]],Table2[[#All],[Item Code]:[Unit Cost]],10,0),0)</f>
        <v>0</v>
      </c>
      <c r="O2014" s="134">
        <f>IFERROR(VLOOKUP(Table49[[#This Row],[ITEM CODE]],Table2[[#All],[Item Code]:[Unit Cost]],10,0),0)</f>
        <v>0</v>
      </c>
      <c r="P2014" s="56"/>
      <c r="Q2014" s="58"/>
      <c r="R2014" s="58">
        <f>Table49[[#This Row],[QUANTITY]]*Table49[[#This Row],[INV Prices]]</f>
        <v>0</v>
      </c>
      <c r="S2014" s="67"/>
      <c r="V2014" s="41"/>
      <c r="W2014" s="4" t="str">
        <f>IFERROR(VLOOKUP(Table49[[#This Row],[ITEM CODE]],Table2[[Item Code]:[Category ]],6,0),"")</f>
        <v/>
      </c>
      <c r="X2014" s="1" t="str">
        <f>IFERROR(VLOOKUP(Table49[[#This Row],[ITEM CODE]],Table2[[Item Code]:[Sub Category]],7,0),"")</f>
        <v/>
      </c>
      <c r="Y2014" s="68" t="str">
        <f>Table49[[#This Row],[PO Number]]&amp;COUNTIFS($E$5:E2014,E2014)</f>
        <v>0</v>
      </c>
    </row>
    <row r="2015" spans="1:25" ht="14.7" customHeight="1" x14ac:dyDescent="0.3">
      <c r="A2015" s="1" t="str">
        <f>IF(Table49[[#This Row],[ITEM NAME]]="","",ROW()-4)</f>
        <v/>
      </c>
      <c r="B2015" s="68"/>
      <c r="C2015" s="4" t="str">
        <f>IFERROR(VLOOKUP(B2015,Table14[],3,0),"")</f>
        <v/>
      </c>
      <c r="D2015" s="4" t="str">
        <f>IFERROR(VLOOKUP(B2015,Table14[],2,0),"")</f>
        <v/>
      </c>
      <c r="E2015" s="4"/>
      <c r="H2015" s="41" t="str">
        <f>IFERROR(VLOOKUP(Table49[[#This Row],[ITEM CODE]],Table2[[Item Code]:[Master Name]],2,0),"")</f>
        <v/>
      </c>
      <c r="I2015" s="41"/>
      <c r="J2015" s="65" t="str">
        <f>IFERROR(VLOOKUP(Table49[[#This Row],[ITEM CODE]],Table2[[Item Code]:[Master Name]],3,0),"")</f>
        <v/>
      </c>
      <c r="K2015" s="1" t="str">
        <f>IFERROR(VLOOKUP(Table49[[#This Row],[ITEM CODE]],Table2[[Item Code]:[Master Name]],9,0),"")</f>
        <v/>
      </c>
      <c r="L2015" s="1" t="str">
        <f>IFERROR(VLOOKUP(Table49[[#This Row],[ITEM CODE]],Table2[[Item Code]:[Master Name]],8,0),"")</f>
        <v/>
      </c>
      <c r="M2015" s="41"/>
      <c r="N2015" s="66">
        <f>IFERROR(VLOOKUP(Table49[[#This Row],[ITEM CODE]],Table2[[#All],[Item Code]:[Unit Cost]],10,0),0)</f>
        <v>0</v>
      </c>
      <c r="O2015" s="134">
        <f>IFERROR(VLOOKUP(Table49[[#This Row],[ITEM CODE]],Table2[[#All],[Item Code]:[Unit Cost]],10,0),0)</f>
        <v>0</v>
      </c>
      <c r="P2015" s="56"/>
      <c r="Q2015" s="58"/>
      <c r="R2015" s="58">
        <f>Table49[[#This Row],[QUANTITY]]*Table49[[#This Row],[INV Prices]]</f>
        <v>0</v>
      </c>
      <c r="S2015" s="67"/>
      <c r="V2015" s="41"/>
      <c r="W2015" s="4" t="str">
        <f>IFERROR(VLOOKUP(Table49[[#This Row],[ITEM CODE]],Table2[[Item Code]:[Category ]],6,0),"")</f>
        <v/>
      </c>
      <c r="X2015" s="1" t="str">
        <f>IFERROR(VLOOKUP(Table49[[#This Row],[ITEM CODE]],Table2[[Item Code]:[Sub Category]],7,0),"")</f>
        <v/>
      </c>
      <c r="Y2015" s="68" t="str">
        <f>Table49[[#This Row],[PO Number]]&amp;COUNTIFS($E$5:E2015,E2015)</f>
        <v>0</v>
      </c>
    </row>
    <row r="2016" spans="1:25" ht="14.7" customHeight="1" x14ac:dyDescent="0.3">
      <c r="A2016" s="1" t="str">
        <f>IF(Table49[[#This Row],[ITEM NAME]]="","",ROW()-4)</f>
        <v/>
      </c>
      <c r="B2016" s="68"/>
      <c r="C2016" s="4" t="str">
        <f>IFERROR(VLOOKUP(B2016,Table14[],3,0),"")</f>
        <v/>
      </c>
      <c r="D2016" s="4" t="str">
        <f>IFERROR(VLOOKUP(B2016,Table14[],2,0),"")</f>
        <v/>
      </c>
      <c r="E2016" s="4"/>
      <c r="H2016" s="41" t="str">
        <f>IFERROR(VLOOKUP(Table49[[#This Row],[ITEM CODE]],Table2[[Item Code]:[Master Name]],2,0),"")</f>
        <v/>
      </c>
      <c r="I2016" s="41"/>
      <c r="J2016" s="65" t="str">
        <f>IFERROR(VLOOKUP(Table49[[#This Row],[ITEM CODE]],Table2[[Item Code]:[Master Name]],3,0),"")</f>
        <v/>
      </c>
      <c r="K2016" s="1" t="str">
        <f>IFERROR(VLOOKUP(Table49[[#This Row],[ITEM CODE]],Table2[[Item Code]:[Master Name]],9,0),"")</f>
        <v/>
      </c>
      <c r="L2016" s="1" t="str">
        <f>IFERROR(VLOOKUP(Table49[[#This Row],[ITEM CODE]],Table2[[Item Code]:[Master Name]],8,0),"")</f>
        <v/>
      </c>
      <c r="M2016" s="41"/>
      <c r="N2016" s="66">
        <f>IFERROR(VLOOKUP(Table49[[#This Row],[ITEM CODE]],Table2[[#All],[Item Code]:[Unit Cost]],10,0),0)</f>
        <v>0</v>
      </c>
      <c r="O2016" s="134">
        <f>IFERROR(VLOOKUP(Table49[[#This Row],[ITEM CODE]],Table2[[#All],[Item Code]:[Unit Cost]],10,0),0)</f>
        <v>0</v>
      </c>
      <c r="P2016" s="56"/>
      <c r="Q2016" s="58"/>
      <c r="R2016" s="58">
        <f>Table49[[#This Row],[QUANTITY]]*Table49[[#This Row],[INV Prices]]</f>
        <v>0</v>
      </c>
      <c r="S2016" s="67"/>
      <c r="V2016" s="41"/>
      <c r="W2016" s="4" t="str">
        <f>IFERROR(VLOOKUP(Table49[[#This Row],[ITEM CODE]],Table2[[Item Code]:[Category ]],6,0),"")</f>
        <v/>
      </c>
      <c r="X2016" s="1" t="str">
        <f>IFERROR(VLOOKUP(Table49[[#This Row],[ITEM CODE]],Table2[[Item Code]:[Sub Category]],7,0),"")</f>
        <v/>
      </c>
      <c r="Y2016" s="68" t="str">
        <f>Table49[[#This Row],[PO Number]]&amp;COUNTIFS($E$5:E2016,E2016)</f>
        <v>0</v>
      </c>
    </row>
    <row r="2017" spans="1:25" ht="14.7" customHeight="1" x14ac:dyDescent="0.3">
      <c r="A2017" s="1" t="str">
        <f>IF(Table49[[#This Row],[ITEM NAME]]="","",ROW()-4)</f>
        <v/>
      </c>
      <c r="B2017" s="68"/>
      <c r="C2017" s="4" t="str">
        <f>IFERROR(VLOOKUP(B2017,Table14[],3,0),"")</f>
        <v/>
      </c>
      <c r="D2017" s="4" t="str">
        <f>IFERROR(VLOOKUP(B2017,Table14[],2,0),"")</f>
        <v/>
      </c>
      <c r="E2017" s="4"/>
      <c r="H2017" s="41" t="str">
        <f>IFERROR(VLOOKUP(Table49[[#This Row],[ITEM CODE]],Table2[[Item Code]:[Master Name]],2,0),"")</f>
        <v/>
      </c>
      <c r="I2017" s="41"/>
      <c r="J2017" s="65" t="str">
        <f>IFERROR(VLOOKUP(Table49[[#This Row],[ITEM CODE]],Table2[[Item Code]:[Master Name]],3,0),"")</f>
        <v/>
      </c>
      <c r="K2017" s="1" t="str">
        <f>IFERROR(VLOOKUP(Table49[[#This Row],[ITEM CODE]],Table2[[Item Code]:[Master Name]],9,0),"")</f>
        <v/>
      </c>
      <c r="L2017" s="1" t="str">
        <f>IFERROR(VLOOKUP(Table49[[#This Row],[ITEM CODE]],Table2[[Item Code]:[Master Name]],8,0),"")</f>
        <v/>
      </c>
      <c r="M2017" s="41"/>
      <c r="N2017" s="66">
        <f>IFERROR(VLOOKUP(Table49[[#This Row],[ITEM CODE]],Table2[[#All],[Item Code]:[Unit Cost]],10,0),0)</f>
        <v>0</v>
      </c>
      <c r="O2017" s="134">
        <f>IFERROR(VLOOKUP(Table49[[#This Row],[ITEM CODE]],Table2[[#All],[Item Code]:[Unit Cost]],10,0),0)</f>
        <v>0</v>
      </c>
      <c r="P2017" s="56"/>
      <c r="Q2017" s="58"/>
      <c r="R2017" s="58">
        <f>Table49[[#This Row],[QUANTITY]]*Table49[[#This Row],[INV Prices]]</f>
        <v>0</v>
      </c>
      <c r="S2017" s="67"/>
      <c r="V2017" s="41"/>
      <c r="W2017" s="4" t="str">
        <f>IFERROR(VLOOKUP(Table49[[#This Row],[ITEM CODE]],Table2[[Item Code]:[Category ]],6,0),"")</f>
        <v/>
      </c>
      <c r="X2017" s="1" t="str">
        <f>IFERROR(VLOOKUP(Table49[[#This Row],[ITEM CODE]],Table2[[Item Code]:[Sub Category]],7,0),"")</f>
        <v/>
      </c>
      <c r="Y2017" s="68" t="str">
        <f>Table49[[#This Row],[PO Number]]&amp;COUNTIFS($E$5:E2017,E2017)</f>
        <v>0</v>
      </c>
    </row>
    <row r="2018" spans="1:25" ht="14.7" customHeight="1" x14ac:dyDescent="0.3">
      <c r="A2018" s="1" t="str">
        <f>IF(Table49[[#This Row],[ITEM NAME]]="","",ROW()-4)</f>
        <v/>
      </c>
      <c r="B2018" s="68"/>
      <c r="C2018" s="4" t="str">
        <f>IFERROR(VLOOKUP(B2018,Table14[],3,0),"")</f>
        <v/>
      </c>
      <c r="D2018" s="4" t="str">
        <f>IFERROR(VLOOKUP(B2018,Table14[],2,0),"")</f>
        <v/>
      </c>
      <c r="E2018" s="4"/>
      <c r="H2018" s="41" t="str">
        <f>IFERROR(VLOOKUP(Table49[[#This Row],[ITEM CODE]],Table2[[Item Code]:[Master Name]],2,0),"")</f>
        <v/>
      </c>
      <c r="I2018" s="41"/>
      <c r="J2018" s="65" t="str">
        <f>IFERROR(VLOOKUP(Table49[[#This Row],[ITEM CODE]],Table2[[Item Code]:[Master Name]],3,0),"")</f>
        <v/>
      </c>
      <c r="K2018" s="1" t="str">
        <f>IFERROR(VLOOKUP(Table49[[#This Row],[ITEM CODE]],Table2[[Item Code]:[Master Name]],9,0),"")</f>
        <v/>
      </c>
      <c r="L2018" s="1" t="str">
        <f>IFERROR(VLOOKUP(Table49[[#This Row],[ITEM CODE]],Table2[[Item Code]:[Master Name]],8,0),"")</f>
        <v/>
      </c>
      <c r="M2018" s="41"/>
      <c r="N2018" s="66">
        <f>IFERROR(VLOOKUP(Table49[[#This Row],[ITEM CODE]],Table2[[#All],[Item Code]:[Unit Cost]],10,0),0)</f>
        <v>0</v>
      </c>
      <c r="O2018" s="134">
        <f>IFERROR(VLOOKUP(Table49[[#This Row],[ITEM CODE]],Table2[[#All],[Item Code]:[Unit Cost]],10,0),0)</f>
        <v>0</v>
      </c>
      <c r="P2018" s="56"/>
      <c r="Q2018" s="58"/>
      <c r="R2018" s="58">
        <f>Table49[[#This Row],[QUANTITY]]*Table49[[#This Row],[INV Prices]]</f>
        <v>0</v>
      </c>
      <c r="S2018" s="67"/>
      <c r="V2018" s="41"/>
      <c r="W2018" s="4" t="str">
        <f>IFERROR(VLOOKUP(Table49[[#This Row],[ITEM CODE]],Table2[[Item Code]:[Category ]],6,0),"")</f>
        <v/>
      </c>
      <c r="X2018" s="1" t="str">
        <f>IFERROR(VLOOKUP(Table49[[#This Row],[ITEM CODE]],Table2[[Item Code]:[Sub Category]],7,0),"")</f>
        <v/>
      </c>
      <c r="Y2018" s="68" t="str">
        <f>Table49[[#This Row],[PO Number]]&amp;COUNTIFS($E$5:E2018,E2018)</f>
        <v>0</v>
      </c>
    </row>
    <row r="2019" spans="1:25" ht="14.7" customHeight="1" x14ac:dyDescent="0.3">
      <c r="A2019" s="1" t="str">
        <f>IF(Table49[[#This Row],[ITEM NAME]]="","",ROW()-4)</f>
        <v/>
      </c>
      <c r="B2019" s="68"/>
      <c r="C2019" s="4" t="str">
        <f>IFERROR(VLOOKUP(B2019,Table14[],3,0),"")</f>
        <v/>
      </c>
      <c r="D2019" s="4" t="str">
        <f>IFERROR(VLOOKUP(B2019,Table14[],2,0),"")</f>
        <v/>
      </c>
      <c r="E2019" s="4"/>
      <c r="H2019" s="41" t="str">
        <f>IFERROR(VLOOKUP(Table49[[#This Row],[ITEM CODE]],Table2[[Item Code]:[Master Name]],2,0),"")</f>
        <v/>
      </c>
      <c r="I2019" s="41"/>
      <c r="J2019" s="65" t="str">
        <f>IFERROR(VLOOKUP(Table49[[#This Row],[ITEM CODE]],Table2[[Item Code]:[Master Name]],3,0),"")</f>
        <v/>
      </c>
      <c r="K2019" s="1" t="str">
        <f>IFERROR(VLOOKUP(Table49[[#This Row],[ITEM CODE]],Table2[[Item Code]:[Master Name]],9,0),"")</f>
        <v/>
      </c>
      <c r="L2019" s="1" t="str">
        <f>IFERROR(VLOOKUP(Table49[[#This Row],[ITEM CODE]],Table2[[Item Code]:[Master Name]],8,0),"")</f>
        <v/>
      </c>
      <c r="M2019" s="41"/>
      <c r="N2019" s="66">
        <f>IFERROR(VLOOKUP(Table49[[#This Row],[ITEM CODE]],Table2[[#All],[Item Code]:[Unit Cost]],10,0),0)</f>
        <v>0</v>
      </c>
      <c r="O2019" s="134">
        <f>IFERROR(VLOOKUP(Table49[[#This Row],[ITEM CODE]],Table2[[#All],[Item Code]:[Unit Cost]],10,0),0)</f>
        <v>0</v>
      </c>
      <c r="P2019" s="56"/>
      <c r="Q2019" s="58"/>
      <c r="R2019" s="58">
        <f>Table49[[#This Row],[QUANTITY]]*Table49[[#This Row],[INV Prices]]</f>
        <v>0</v>
      </c>
      <c r="S2019" s="67"/>
      <c r="V2019" s="41"/>
      <c r="W2019" s="4" t="str">
        <f>IFERROR(VLOOKUP(Table49[[#This Row],[ITEM CODE]],Table2[[Item Code]:[Category ]],6,0),"")</f>
        <v/>
      </c>
      <c r="X2019" s="1" t="str">
        <f>IFERROR(VLOOKUP(Table49[[#This Row],[ITEM CODE]],Table2[[Item Code]:[Sub Category]],7,0),"")</f>
        <v/>
      </c>
      <c r="Y2019" s="68" t="str">
        <f>Table49[[#This Row],[PO Number]]&amp;COUNTIFS($E$5:E2019,E2019)</f>
        <v>0</v>
      </c>
    </row>
    <row r="2020" spans="1:25" ht="14.7" customHeight="1" x14ac:dyDescent="0.3">
      <c r="A2020" s="1" t="str">
        <f>IF(Table49[[#This Row],[ITEM NAME]]="","",ROW()-4)</f>
        <v/>
      </c>
      <c r="B2020" s="68"/>
      <c r="C2020" s="4" t="str">
        <f>IFERROR(VLOOKUP(B2020,Table14[],3,0),"")</f>
        <v/>
      </c>
      <c r="D2020" s="4" t="str">
        <f>IFERROR(VLOOKUP(B2020,Table14[],2,0),"")</f>
        <v/>
      </c>
      <c r="E2020" s="4"/>
      <c r="H2020" s="41" t="str">
        <f>IFERROR(VLOOKUP(Table49[[#This Row],[ITEM CODE]],Table2[[Item Code]:[Master Name]],2,0),"")</f>
        <v/>
      </c>
      <c r="I2020" s="41"/>
      <c r="J2020" s="65" t="str">
        <f>IFERROR(VLOOKUP(Table49[[#This Row],[ITEM CODE]],Table2[[Item Code]:[Master Name]],3,0),"")</f>
        <v/>
      </c>
      <c r="K2020" s="1" t="str">
        <f>IFERROR(VLOOKUP(Table49[[#This Row],[ITEM CODE]],Table2[[Item Code]:[Master Name]],9,0),"")</f>
        <v/>
      </c>
      <c r="L2020" s="1" t="str">
        <f>IFERROR(VLOOKUP(Table49[[#This Row],[ITEM CODE]],Table2[[Item Code]:[Master Name]],8,0),"")</f>
        <v/>
      </c>
      <c r="M2020" s="41"/>
      <c r="N2020" s="66">
        <f>IFERROR(VLOOKUP(Table49[[#This Row],[ITEM CODE]],Table2[[#All],[Item Code]:[Unit Cost]],10,0),0)</f>
        <v>0</v>
      </c>
      <c r="O2020" s="134">
        <f>IFERROR(VLOOKUP(Table49[[#This Row],[ITEM CODE]],Table2[[#All],[Item Code]:[Unit Cost]],10,0),0)</f>
        <v>0</v>
      </c>
      <c r="P2020" s="56"/>
      <c r="Q2020" s="58"/>
      <c r="R2020" s="58">
        <f>Table49[[#This Row],[QUANTITY]]*Table49[[#This Row],[INV Prices]]</f>
        <v>0</v>
      </c>
      <c r="S2020" s="67"/>
      <c r="V2020" s="41"/>
      <c r="W2020" s="4" t="str">
        <f>IFERROR(VLOOKUP(Table49[[#This Row],[ITEM CODE]],Table2[[Item Code]:[Category ]],6,0),"")</f>
        <v/>
      </c>
      <c r="X2020" s="1" t="str">
        <f>IFERROR(VLOOKUP(Table49[[#This Row],[ITEM CODE]],Table2[[Item Code]:[Sub Category]],7,0),"")</f>
        <v/>
      </c>
      <c r="Y2020" s="68" t="str">
        <f>Table49[[#This Row],[PO Number]]&amp;COUNTIFS($E$5:E2020,E2020)</f>
        <v>0</v>
      </c>
    </row>
    <row r="2021" spans="1:25" ht="14.7" customHeight="1" x14ac:dyDescent="0.3">
      <c r="A2021" s="1" t="str">
        <f>IF(Table49[[#This Row],[ITEM NAME]]="","",ROW()-4)</f>
        <v/>
      </c>
      <c r="B2021" s="68"/>
      <c r="C2021" s="4" t="str">
        <f>IFERROR(VLOOKUP(B2021,Table14[],3,0),"")</f>
        <v/>
      </c>
      <c r="D2021" s="4" t="str">
        <f>IFERROR(VLOOKUP(B2021,Table14[],2,0),"")</f>
        <v/>
      </c>
      <c r="E2021" s="4"/>
      <c r="H2021" s="41" t="str">
        <f>IFERROR(VLOOKUP(Table49[[#This Row],[ITEM CODE]],Table2[[Item Code]:[Master Name]],2,0),"")</f>
        <v/>
      </c>
      <c r="I2021" s="41"/>
      <c r="J2021" s="65" t="str">
        <f>IFERROR(VLOOKUP(Table49[[#This Row],[ITEM CODE]],Table2[[Item Code]:[Master Name]],3,0),"")</f>
        <v/>
      </c>
      <c r="K2021" s="1" t="str">
        <f>IFERROR(VLOOKUP(Table49[[#This Row],[ITEM CODE]],Table2[[Item Code]:[Master Name]],9,0),"")</f>
        <v/>
      </c>
      <c r="L2021" s="1" t="str">
        <f>IFERROR(VLOOKUP(Table49[[#This Row],[ITEM CODE]],Table2[[Item Code]:[Master Name]],8,0),"")</f>
        <v/>
      </c>
      <c r="M2021" s="41"/>
      <c r="N2021" s="66">
        <f>IFERROR(VLOOKUP(Table49[[#This Row],[ITEM CODE]],Table2[[#All],[Item Code]:[Unit Cost]],10,0),0)</f>
        <v>0</v>
      </c>
      <c r="O2021" s="134">
        <f>IFERROR(VLOOKUP(Table49[[#This Row],[ITEM CODE]],Table2[[#All],[Item Code]:[Unit Cost]],10,0),0)</f>
        <v>0</v>
      </c>
      <c r="P2021" s="56"/>
      <c r="Q2021" s="58"/>
      <c r="R2021" s="58">
        <f>Table49[[#This Row],[QUANTITY]]*Table49[[#This Row],[INV Prices]]</f>
        <v>0</v>
      </c>
      <c r="S2021" s="67"/>
      <c r="V2021" s="41"/>
      <c r="W2021" s="4" t="str">
        <f>IFERROR(VLOOKUP(Table49[[#This Row],[ITEM CODE]],Table2[[Item Code]:[Category ]],6,0),"")</f>
        <v/>
      </c>
      <c r="X2021" s="1" t="str">
        <f>IFERROR(VLOOKUP(Table49[[#This Row],[ITEM CODE]],Table2[[Item Code]:[Sub Category]],7,0),"")</f>
        <v/>
      </c>
      <c r="Y2021" s="68" t="str">
        <f>Table49[[#This Row],[PO Number]]&amp;COUNTIFS($E$5:E2021,E2021)</f>
        <v>0</v>
      </c>
    </row>
    <row r="2022" spans="1:25" ht="14.7" customHeight="1" x14ac:dyDescent="0.3">
      <c r="A2022" s="1" t="str">
        <f>IF(Table49[[#This Row],[ITEM NAME]]="","",ROW()-4)</f>
        <v/>
      </c>
      <c r="B2022" s="68"/>
      <c r="C2022" s="4" t="str">
        <f>IFERROR(VLOOKUP(B2022,Table14[],3,0),"")</f>
        <v/>
      </c>
      <c r="D2022" s="4" t="str">
        <f>IFERROR(VLOOKUP(B2022,Table14[],2,0),"")</f>
        <v/>
      </c>
      <c r="E2022" s="4"/>
      <c r="H2022" s="41" t="str">
        <f>IFERROR(VLOOKUP(Table49[[#This Row],[ITEM CODE]],Table2[[Item Code]:[Master Name]],2,0),"")</f>
        <v/>
      </c>
      <c r="I2022" s="41"/>
      <c r="J2022" s="65" t="str">
        <f>IFERROR(VLOOKUP(Table49[[#This Row],[ITEM CODE]],Table2[[Item Code]:[Master Name]],3,0),"")</f>
        <v/>
      </c>
      <c r="K2022" s="1" t="str">
        <f>IFERROR(VLOOKUP(Table49[[#This Row],[ITEM CODE]],Table2[[Item Code]:[Master Name]],9,0),"")</f>
        <v/>
      </c>
      <c r="L2022" s="1" t="str">
        <f>IFERROR(VLOOKUP(Table49[[#This Row],[ITEM CODE]],Table2[[Item Code]:[Master Name]],8,0),"")</f>
        <v/>
      </c>
      <c r="M2022" s="41"/>
      <c r="N2022" s="66">
        <f>IFERROR(VLOOKUP(Table49[[#This Row],[ITEM CODE]],Table2[[#All],[Item Code]:[Unit Cost]],10,0),0)</f>
        <v>0</v>
      </c>
      <c r="O2022" s="134">
        <f>IFERROR(VLOOKUP(Table49[[#This Row],[ITEM CODE]],Table2[[#All],[Item Code]:[Unit Cost]],10,0),0)</f>
        <v>0</v>
      </c>
      <c r="P2022" s="56"/>
      <c r="Q2022" s="58"/>
      <c r="R2022" s="58">
        <f>Table49[[#This Row],[QUANTITY]]*Table49[[#This Row],[INV Prices]]</f>
        <v>0</v>
      </c>
      <c r="S2022" s="67"/>
      <c r="V2022" s="41"/>
      <c r="W2022" s="4" t="str">
        <f>IFERROR(VLOOKUP(Table49[[#This Row],[ITEM CODE]],Table2[[Item Code]:[Category ]],6,0),"")</f>
        <v/>
      </c>
      <c r="X2022" s="1" t="str">
        <f>IFERROR(VLOOKUP(Table49[[#This Row],[ITEM CODE]],Table2[[Item Code]:[Sub Category]],7,0),"")</f>
        <v/>
      </c>
      <c r="Y2022" s="68" t="str">
        <f>Table49[[#This Row],[PO Number]]&amp;COUNTIFS($E$5:E2022,E2022)</f>
        <v>0</v>
      </c>
    </row>
    <row r="2023" spans="1:25" ht="14.7" customHeight="1" x14ac:dyDescent="0.3">
      <c r="A2023" s="1" t="str">
        <f>IF(Table49[[#This Row],[ITEM NAME]]="","",ROW()-4)</f>
        <v/>
      </c>
      <c r="B2023" s="68"/>
      <c r="C2023" s="4" t="str">
        <f>IFERROR(VLOOKUP(B2023,Table14[],3,0),"")</f>
        <v/>
      </c>
      <c r="D2023" s="4" t="str">
        <f>IFERROR(VLOOKUP(B2023,Table14[],2,0),"")</f>
        <v/>
      </c>
      <c r="E2023" s="4"/>
      <c r="H2023" s="41" t="str">
        <f>IFERROR(VLOOKUP(Table49[[#This Row],[ITEM CODE]],Table2[[Item Code]:[Master Name]],2,0),"")</f>
        <v/>
      </c>
      <c r="I2023" s="41"/>
      <c r="J2023" s="65" t="str">
        <f>IFERROR(VLOOKUP(Table49[[#This Row],[ITEM CODE]],Table2[[Item Code]:[Master Name]],3,0),"")</f>
        <v/>
      </c>
      <c r="K2023" s="1" t="str">
        <f>IFERROR(VLOOKUP(Table49[[#This Row],[ITEM CODE]],Table2[[Item Code]:[Master Name]],9,0),"")</f>
        <v/>
      </c>
      <c r="L2023" s="1" t="str">
        <f>IFERROR(VLOOKUP(Table49[[#This Row],[ITEM CODE]],Table2[[Item Code]:[Master Name]],8,0),"")</f>
        <v/>
      </c>
      <c r="M2023" s="41"/>
      <c r="N2023" s="66">
        <f>IFERROR(VLOOKUP(Table49[[#This Row],[ITEM CODE]],Table2[[#All],[Item Code]:[Unit Cost]],10,0),0)</f>
        <v>0</v>
      </c>
      <c r="O2023" s="134">
        <f>IFERROR(VLOOKUP(Table49[[#This Row],[ITEM CODE]],Table2[[#All],[Item Code]:[Unit Cost]],10,0),0)</f>
        <v>0</v>
      </c>
      <c r="P2023" s="56"/>
      <c r="Q2023" s="58"/>
      <c r="R2023" s="58">
        <f>Table49[[#This Row],[QUANTITY]]*Table49[[#This Row],[INV Prices]]</f>
        <v>0</v>
      </c>
      <c r="S2023" s="67"/>
      <c r="V2023" s="41"/>
      <c r="W2023" s="4" t="str">
        <f>IFERROR(VLOOKUP(Table49[[#This Row],[ITEM CODE]],Table2[[Item Code]:[Category ]],6,0),"")</f>
        <v/>
      </c>
      <c r="X2023" s="1" t="str">
        <f>IFERROR(VLOOKUP(Table49[[#This Row],[ITEM CODE]],Table2[[Item Code]:[Sub Category]],7,0),"")</f>
        <v/>
      </c>
      <c r="Y2023" s="68" t="str">
        <f>Table49[[#This Row],[PO Number]]&amp;COUNTIFS($E$5:E2023,E2023)</f>
        <v>0</v>
      </c>
    </row>
    <row r="2024" spans="1:25" ht="14.7" customHeight="1" x14ac:dyDescent="0.3">
      <c r="A2024" s="1" t="str">
        <f>IF(Table49[[#This Row],[ITEM NAME]]="","",ROW()-4)</f>
        <v/>
      </c>
      <c r="B2024" s="68"/>
      <c r="C2024" s="4" t="str">
        <f>IFERROR(VLOOKUP(B2024,Table14[],3,0),"")</f>
        <v/>
      </c>
      <c r="D2024" s="4" t="str">
        <f>IFERROR(VLOOKUP(B2024,Table14[],2,0),"")</f>
        <v/>
      </c>
      <c r="E2024" s="4"/>
      <c r="H2024" s="41" t="str">
        <f>IFERROR(VLOOKUP(Table49[[#This Row],[ITEM CODE]],Table2[[Item Code]:[Master Name]],2,0),"")</f>
        <v/>
      </c>
      <c r="I2024" s="41"/>
      <c r="J2024" s="65" t="str">
        <f>IFERROR(VLOOKUP(Table49[[#This Row],[ITEM CODE]],Table2[[Item Code]:[Master Name]],3,0),"")</f>
        <v/>
      </c>
      <c r="K2024" s="1" t="str">
        <f>IFERROR(VLOOKUP(Table49[[#This Row],[ITEM CODE]],Table2[[Item Code]:[Master Name]],9,0),"")</f>
        <v/>
      </c>
      <c r="L2024" s="1" t="str">
        <f>IFERROR(VLOOKUP(Table49[[#This Row],[ITEM CODE]],Table2[[Item Code]:[Master Name]],8,0),"")</f>
        <v/>
      </c>
      <c r="M2024" s="41"/>
      <c r="N2024" s="66">
        <f>IFERROR(VLOOKUP(Table49[[#This Row],[ITEM CODE]],Table2[[#All],[Item Code]:[Unit Cost]],10,0),0)</f>
        <v>0</v>
      </c>
      <c r="O2024" s="134">
        <f>IFERROR(VLOOKUP(Table49[[#This Row],[ITEM CODE]],Table2[[#All],[Item Code]:[Unit Cost]],10,0),0)</f>
        <v>0</v>
      </c>
      <c r="P2024" s="56"/>
      <c r="Q2024" s="58"/>
      <c r="R2024" s="58">
        <f>Table49[[#This Row],[QUANTITY]]*Table49[[#This Row],[INV Prices]]</f>
        <v>0</v>
      </c>
      <c r="S2024" s="67"/>
      <c r="V2024" s="41"/>
      <c r="W2024" s="4" t="str">
        <f>IFERROR(VLOOKUP(Table49[[#This Row],[ITEM CODE]],Table2[[Item Code]:[Category ]],6,0),"")</f>
        <v/>
      </c>
      <c r="X2024" s="1" t="str">
        <f>IFERROR(VLOOKUP(Table49[[#This Row],[ITEM CODE]],Table2[[Item Code]:[Sub Category]],7,0),"")</f>
        <v/>
      </c>
      <c r="Y2024" s="68" t="str">
        <f>Table49[[#This Row],[PO Number]]&amp;COUNTIFS($E$5:E2024,E2024)</f>
        <v>0</v>
      </c>
    </row>
    <row r="2025" spans="1:25" ht="14.7" customHeight="1" x14ac:dyDescent="0.3">
      <c r="A2025" s="1" t="str">
        <f>IF(Table49[[#This Row],[ITEM NAME]]="","",ROW()-4)</f>
        <v/>
      </c>
      <c r="B2025" s="68"/>
      <c r="C2025" s="4" t="str">
        <f>IFERROR(VLOOKUP(B2025,Table14[],3,0),"")</f>
        <v/>
      </c>
      <c r="D2025" s="4" t="str">
        <f>IFERROR(VLOOKUP(B2025,Table14[],2,0),"")</f>
        <v/>
      </c>
      <c r="E2025" s="4"/>
      <c r="H2025" s="41" t="str">
        <f>IFERROR(VLOOKUP(Table49[[#This Row],[ITEM CODE]],Table2[[Item Code]:[Master Name]],2,0),"")</f>
        <v/>
      </c>
      <c r="I2025" s="41"/>
      <c r="J2025" s="65" t="str">
        <f>IFERROR(VLOOKUP(Table49[[#This Row],[ITEM CODE]],Table2[[Item Code]:[Master Name]],3,0),"")</f>
        <v/>
      </c>
      <c r="K2025" s="1" t="str">
        <f>IFERROR(VLOOKUP(Table49[[#This Row],[ITEM CODE]],Table2[[Item Code]:[Master Name]],9,0),"")</f>
        <v/>
      </c>
      <c r="L2025" s="1" t="str">
        <f>IFERROR(VLOOKUP(Table49[[#This Row],[ITEM CODE]],Table2[[Item Code]:[Master Name]],8,0),"")</f>
        <v/>
      </c>
      <c r="M2025" s="41"/>
      <c r="N2025" s="66">
        <f>IFERROR(VLOOKUP(Table49[[#This Row],[ITEM CODE]],Table2[[#All],[Item Code]:[Unit Cost]],10,0),0)</f>
        <v>0</v>
      </c>
      <c r="O2025" s="134">
        <f>IFERROR(VLOOKUP(Table49[[#This Row],[ITEM CODE]],Table2[[#All],[Item Code]:[Unit Cost]],10,0),0)</f>
        <v>0</v>
      </c>
      <c r="P2025" s="56"/>
      <c r="Q2025" s="58"/>
      <c r="R2025" s="58">
        <f>Table49[[#This Row],[QUANTITY]]*Table49[[#This Row],[INV Prices]]</f>
        <v>0</v>
      </c>
      <c r="S2025" s="67"/>
      <c r="V2025" s="41"/>
      <c r="W2025" s="4" t="str">
        <f>IFERROR(VLOOKUP(Table49[[#This Row],[ITEM CODE]],Table2[[Item Code]:[Category ]],6,0),"")</f>
        <v/>
      </c>
      <c r="X2025" s="1" t="str">
        <f>IFERROR(VLOOKUP(Table49[[#This Row],[ITEM CODE]],Table2[[Item Code]:[Sub Category]],7,0),"")</f>
        <v/>
      </c>
      <c r="Y2025" s="68" t="str">
        <f>Table49[[#This Row],[PO Number]]&amp;COUNTIFS($E$5:E2025,E2025)</f>
        <v>0</v>
      </c>
    </row>
    <row r="2026" spans="1:25" ht="14.7" customHeight="1" x14ac:dyDescent="0.3">
      <c r="A2026" s="1" t="str">
        <f>IF(Table49[[#This Row],[ITEM NAME]]="","",ROW()-4)</f>
        <v/>
      </c>
      <c r="B2026" s="68"/>
      <c r="C2026" s="4" t="str">
        <f>IFERROR(VLOOKUP(B2026,Table14[],3,0),"")</f>
        <v/>
      </c>
      <c r="D2026" s="4" t="str">
        <f>IFERROR(VLOOKUP(B2026,Table14[],2,0),"")</f>
        <v/>
      </c>
      <c r="E2026" s="4"/>
      <c r="H2026" s="41" t="str">
        <f>IFERROR(VLOOKUP(Table49[[#This Row],[ITEM CODE]],Table2[[Item Code]:[Master Name]],2,0),"")</f>
        <v/>
      </c>
      <c r="I2026" s="41"/>
      <c r="J2026" s="65" t="str">
        <f>IFERROR(VLOOKUP(Table49[[#This Row],[ITEM CODE]],Table2[[Item Code]:[Master Name]],3,0),"")</f>
        <v/>
      </c>
      <c r="K2026" s="1" t="str">
        <f>IFERROR(VLOOKUP(Table49[[#This Row],[ITEM CODE]],Table2[[Item Code]:[Master Name]],9,0),"")</f>
        <v/>
      </c>
      <c r="L2026" s="1" t="str">
        <f>IFERROR(VLOOKUP(Table49[[#This Row],[ITEM CODE]],Table2[[Item Code]:[Master Name]],8,0),"")</f>
        <v/>
      </c>
      <c r="M2026" s="41"/>
      <c r="N2026" s="66">
        <f>IFERROR(VLOOKUP(Table49[[#This Row],[ITEM CODE]],Table2[[#All],[Item Code]:[Unit Cost]],10,0),0)</f>
        <v>0</v>
      </c>
      <c r="O2026" s="134">
        <f>IFERROR(VLOOKUP(Table49[[#This Row],[ITEM CODE]],Table2[[#All],[Item Code]:[Unit Cost]],10,0),0)</f>
        <v>0</v>
      </c>
      <c r="P2026" s="56"/>
      <c r="Q2026" s="58"/>
      <c r="R2026" s="58">
        <f>Table49[[#This Row],[QUANTITY]]*Table49[[#This Row],[INV Prices]]</f>
        <v>0</v>
      </c>
      <c r="S2026" s="67"/>
      <c r="V2026" s="41"/>
      <c r="W2026" s="4" t="str">
        <f>IFERROR(VLOOKUP(Table49[[#This Row],[ITEM CODE]],Table2[[Item Code]:[Category ]],6,0),"")</f>
        <v/>
      </c>
      <c r="X2026" s="1" t="str">
        <f>IFERROR(VLOOKUP(Table49[[#This Row],[ITEM CODE]],Table2[[Item Code]:[Sub Category]],7,0),"")</f>
        <v/>
      </c>
      <c r="Y2026" s="68" t="str">
        <f>Table49[[#This Row],[PO Number]]&amp;COUNTIFS($E$5:E2026,E2026)</f>
        <v>0</v>
      </c>
    </row>
    <row r="2027" spans="1:25" ht="14.7" customHeight="1" x14ac:dyDescent="0.3">
      <c r="A2027" s="1" t="str">
        <f>IF(Table49[[#This Row],[ITEM NAME]]="","",ROW()-4)</f>
        <v/>
      </c>
      <c r="B2027" s="68"/>
      <c r="C2027" s="4" t="str">
        <f>IFERROR(VLOOKUP(B2027,Table14[],3,0),"")</f>
        <v/>
      </c>
      <c r="D2027" s="4" t="str">
        <f>IFERROR(VLOOKUP(B2027,Table14[],2,0),"")</f>
        <v/>
      </c>
      <c r="E2027" s="4"/>
      <c r="H2027" s="41" t="str">
        <f>IFERROR(VLOOKUP(Table49[[#This Row],[ITEM CODE]],Table2[[Item Code]:[Master Name]],2,0),"")</f>
        <v/>
      </c>
      <c r="I2027" s="41"/>
      <c r="J2027" s="65" t="str">
        <f>IFERROR(VLOOKUP(Table49[[#This Row],[ITEM CODE]],Table2[[Item Code]:[Master Name]],3,0),"")</f>
        <v/>
      </c>
      <c r="K2027" s="1" t="str">
        <f>IFERROR(VLOOKUP(Table49[[#This Row],[ITEM CODE]],Table2[[Item Code]:[Master Name]],9,0),"")</f>
        <v/>
      </c>
      <c r="L2027" s="1" t="str">
        <f>IFERROR(VLOOKUP(Table49[[#This Row],[ITEM CODE]],Table2[[Item Code]:[Master Name]],8,0),"")</f>
        <v/>
      </c>
      <c r="M2027" s="41"/>
      <c r="N2027" s="66">
        <f>IFERROR(VLOOKUP(Table49[[#This Row],[ITEM CODE]],Table2[[#All],[Item Code]:[Unit Cost]],10,0),0)</f>
        <v>0</v>
      </c>
      <c r="O2027" s="134">
        <f>IFERROR(VLOOKUP(Table49[[#This Row],[ITEM CODE]],Table2[[#All],[Item Code]:[Unit Cost]],10,0),0)</f>
        <v>0</v>
      </c>
      <c r="P2027" s="56"/>
      <c r="Q2027" s="58"/>
      <c r="R2027" s="58">
        <f>Table49[[#This Row],[QUANTITY]]*Table49[[#This Row],[INV Prices]]</f>
        <v>0</v>
      </c>
      <c r="S2027" s="67"/>
      <c r="V2027" s="41"/>
      <c r="W2027" s="4" t="str">
        <f>IFERROR(VLOOKUP(Table49[[#This Row],[ITEM CODE]],Table2[[Item Code]:[Category ]],6,0),"")</f>
        <v/>
      </c>
      <c r="X2027" s="1" t="str">
        <f>IFERROR(VLOOKUP(Table49[[#This Row],[ITEM CODE]],Table2[[Item Code]:[Sub Category]],7,0),"")</f>
        <v/>
      </c>
      <c r="Y2027" s="68" t="str">
        <f>Table49[[#This Row],[PO Number]]&amp;COUNTIFS($E$5:E2027,E2027)</f>
        <v>0</v>
      </c>
    </row>
    <row r="2028" spans="1:25" ht="14.7" customHeight="1" x14ac:dyDescent="0.3">
      <c r="A2028" s="1" t="str">
        <f>IF(Table49[[#This Row],[ITEM NAME]]="","",ROW()-4)</f>
        <v/>
      </c>
      <c r="B2028" s="68"/>
      <c r="C2028" s="4" t="str">
        <f>IFERROR(VLOOKUP(B2028,Table14[],3,0),"")</f>
        <v/>
      </c>
      <c r="D2028" s="4" t="str">
        <f>IFERROR(VLOOKUP(B2028,Table14[],2,0),"")</f>
        <v/>
      </c>
      <c r="E2028" s="4"/>
      <c r="H2028" s="41" t="str">
        <f>IFERROR(VLOOKUP(Table49[[#This Row],[ITEM CODE]],Table2[[Item Code]:[Master Name]],2,0),"")</f>
        <v/>
      </c>
      <c r="I2028" s="41"/>
      <c r="J2028" s="65" t="str">
        <f>IFERROR(VLOOKUP(Table49[[#This Row],[ITEM CODE]],Table2[[Item Code]:[Master Name]],3,0),"")</f>
        <v/>
      </c>
      <c r="K2028" s="1" t="str">
        <f>IFERROR(VLOOKUP(Table49[[#This Row],[ITEM CODE]],Table2[[Item Code]:[Master Name]],9,0),"")</f>
        <v/>
      </c>
      <c r="L2028" s="1" t="str">
        <f>IFERROR(VLOOKUP(Table49[[#This Row],[ITEM CODE]],Table2[[Item Code]:[Master Name]],8,0),"")</f>
        <v/>
      </c>
      <c r="M2028" s="41"/>
      <c r="N2028" s="66">
        <f>IFERROR(VLOOKUP(Table49[[#This Row],[ITEM CODE]],Table2[[#All],[Item Code]:[Unit Cost]],10,0),0)</f>
        <v>0</v>
      </c>
      <c r="O2028" s="134">
        <f>IFERROR(VLOOKUP(Table49[[#This Row],[ITEM CODE]],Table2[[#All],[Item Code]:[Unit Cost]],10,0),0)</f>
        <v>0</v>
      </c>
      <c r="P2028" s="56"/>
      <c r="Q2028" s="58"/>
      <c r="R2028" s="58">
        <f>Table49[[#This Row],[QUANTITY]]*Table49[[#This Row],[INV Prices]]</f>
        <v>0</v>
      </c>
      <c r="S2028" s="67"/>
      <c r="V2028" s="41"/>
      <c r="W2028" s="4" t="str">
        <f>IFERROR(VLOOKUP(Table49[[#This Row],[ITEM CODE]],Table2[[Item Code]:[Category ]],6,0),"")</f>
        <v/>
      </c>
      <c r="X2028" s="1" t="str">
        <f>IFERROR(VLOOKUP(Table49[[#This Row],[ITEM CODE]],Table2[[Item Code]:[Sub Category]],7,0),"")</f>
        <v/>
      </c>
      <c r="Y2028" s="68" t="str">
        <f>Table49[[#This Row],[PO Number]]&amp;COUNTIFS($E$5:E2028,E2028)</f>
        <v>0</v>
      </c>
    </row>
    <row r="2029" spans="1:25" ht="14.7" customHeight="1" x14ac:dyDescent="0.3">
      <c r="A2029" s="1" t="str">
        <f>IF(Table49[[#This Row],[ITEM NAME]]="","",ROW()-4)</f>
        <v/>
      </c>
      <c r="B2029" s="68"/>
      <c r="C2029" s="4" t="str">
        <f>IFERROR(VLOOKUP(B2029,Table14[],3,0),"")</f>
        <v/>
      </c>
      <c r="D2029" s="4" t="str">
        <f>IFERROR(VLOOKUP(B2029,Table14[],2,0),"")</f>
        <v/>
      </c>
      <c r="E2029" s="4"/>
      <c r="H2029" s="41" t="str">
        <f>IFERROR(VLOOKUP(Table49[[#This Row],[ITEM CODE]],Table2[[Item Code]:[Master Name]],2,0),"")</f>
        <v/>
      </c>
      <c r="I2029" s="41"/>
      <c r="J2029" s="65" t="str">
        <f>IFERROR(VLOOKUP(Table49[[#This Row],[ITEM CODE]],Table2[[Item Code]:[Master Name]],3,0),"")</f>
        <v/>
      </c>
      <c r="K2029" s="1" t="str">
        <f>IFERROR(VLOOKUP(Table49[[#This Row],[ITEM CODE]],Table2[[Item Code]:[Master Name]],9,0),"")</f>
        <v/>
      </c>
      <c r="L2029" s="1" t="str">
        <f>IFERROR(VLOOKUP(Table49[[#This Row],[ITEM CODE]],Table2[[Item Code]:[Master Name]],8,0),"")</f>
        <v/>
      </c>
      <c r="M2029" s="41"/>
      <c r="N2029" s="66">
        <f>IFERROR(VLOOKUP(Table49[[#This Row],[ITEM CODE]],Table2[[#All],[Item Code]:[Unit Cost]],10,0),0)</f>
        <v>0</v>
      </c>
      <c r="O2029" s="134">
        <f>IFERROR(VLOOKUP(Table49[[#This Row],[ITEM CODE]],Table2[[#All],[Item Code]:[Unit Cost]],10,0),0)</f>
        <v>0</v>
      </c>
      <c r="P2029" s="56"/>
      <c r="Q2029" s="58"/>
      <c r="R2029" s="58">
        <f>Table49[[#This Row],[QUANTITY]]*Table49[[#This Row],[INV Prices]]</f>
        <v>0</v>
      </c>
      <c r="S2029" s="67"/>
      <c r="V2029" s="41"/>
      <c r="W2029" s="4" t="str">
        <f>IFERROR(VLOOKUP(Table49[[#This Row],[ITEM CODE]],Table2[[Item Code]:[Category ]],6,0),"")</f>
        <v/>
      </c>
      <c r="X2029" s="1" t="str">
        <f>IFERROR(VLOOKUP(Table49[[#This Row],[ITEM CODE]],Table2[[Item Code]:[Sub Category]],7,0),"")</f>
        <v/>
      </c>
      <c r="Y2029" s="68" t="str">
        <f>Table49[[#This Row],[PO Number]]&amp;COUNTIFS($E$5:E2029,E2029)</f>
        <v>0</v>
      </c>
    </row>
    <row r="2030" spans="1:25" ht="14.7" customHeight="1" x14ac:dyDescent="0.3">
      <c r="A2030" s="1" t="str">
        <f>IF(Table49[[#This Row],[ITEM NAME]]="","",ROW()-4)</f>
        <v/>
      </c>
      <c r="B2030" s="68"/>
      <c r="C2030" s="4" t="str">
        <f>IFERROR(VLOOKUP(B2030,Table14[],3,0),"")</f>
        <v/>
      </c>
      <c r="D2030" s="4" t="str">
        <f>IFERROR(VLOOKUP(B2030,Table14[],2,0),"")</f>
        <v/>
      </c>
      <c r="E2030" s="4"/>
      <c r="H2030" s="41" t="str">
        <f>IFERROR(VLOOKUP(Table49[[#This Row],[ITEM CODE]],Table2[[Item Code]:[Master Name]],2,0),"")</f>
        <v/>
      </c>
      <c r="I2030" s="41"/>
      <c r="J2030" s="65" t="str">
        <f>IFERROR(VLOOKUP(Table49[[#This Row],[ITEM CODE]],Table2[[Item Code]:[Master Name]],3,0),"")</f>
        <v/>
      </c>
      <c r="K2030" s="1" t="str">
        <f>IFERROR(VLOOKUP(Table49[[#This Row],[ITEM CODE]],Table2[[Item Code]:[Master Name]],9,0),"")</f>
        <v/>
      </c>
      <c r="L2030" s="1" t="str">
        <f>IFERROR(VLOOKUP(Table49[[#This Row],[ITEM CODE]],Table2[[Item Code]:[Master Name]],8,0),"")</f>
        <v/>
      </c>
      <c r="M2030" s="41"/>
      <c r="N2030" s="66">
        <f>IFERROR(VLOOKUP(Table49[[#This Row],[ITEM CODE]],Table2[[#All],[Item Code]:[Unit Cost]],10,0),0)</f>
        <v>0</v>
      </c>
      <c r="O2030" s="134">
        <f>IFERROR(VLOOKUP(Table49[[#This Row],[ITEM CODE]],Table2[[#All],[Item Code]:[Unit Cost]],10,0),0)</f>
        <v>0</v>
      </c>
      <c r="P2030" s="56"/>
      <c r="Q2030" s="58"/>
      <c r="R2030" s="58">
        <f>Table49[[#This Row],[QUANTITY]]*Table49[[#This Row],[INV Prices]]</f>
        <v>0</v>
      </c>
      <c r="S2030" s="67"/>
      <c r="V2030" s="41"/>
      <c r="W2030" s="4" t="str">
        <f>IFERROR(VLOOKUP(Table49[[#This Row],[ITEM CODE]],Table2[[Item Code]:[Category ]],6,0),"")</f>
        <v/>
      </c>
      <c r="X2030" s="1" t="str">
        <f>IFERROR(VLOOKUP(Table49[[#This Row],[ITEM CODE]],Table2[[Item Code]:[Sub Category]],7,0),"")</f>
        <v/>
      </c>
      <c r="Y2030" s="68" t="str">
        <f>Table49[[#This Row],[PO Number]]&amp;COUNTIFS($E$5:E2030,E2030)</f>
        <v>0</v>
      </c>
    </row>
    <row r="2031" spans="1:25" ht="14.7" customHeight="1" x14ac:dyDescent="0.3">
      <c r="A2031" s="1" t="str">
        <f>IF(Table49[[#This Row],[ITEM NAME]]="","",ROW()-4)</f>
        <v/>
      </c>
      <c r="B2031" s="68"/>
      <c r="C2031" s="4" t="str">
        <f>IFERROR(VLOOKUP(B2031,Table14[],3,0),"")</f>
        <v/>
      </c>
      <c r="D2031" s="4" t="str">
        <f>IFERROR(VLOOKUP(B2031,Table14[],2,0),"")</f>
        <v/>
      </c>
      <c r="E2031" s="4"/>
      <c r="H2031" s="41" t="str">
        <f>IFERROR(VLOOKUP(Table49[[#This Row],[ITEM CODE]],Table2[[Item Code]:[Master Name]],2,0),"")</f>
        <v/>
      </c>
      <c r="I2031" s="41"/>
      <c r="J2031" s="65" t="str">
        <f>IFERROR(VLOOKUP(Table49[[#This Row],[ITEM CODE]],Table2[[Item Code]:[Master Name]],3,0),"")</f>
        <v/>
      </c>
      <c r="K2031" s="1" t="str">
        <f>IFERROR(VLOOKUP(Table49[[#This Row],[ITEM CODE]],Table2[[Item Code]:[Master Name]],9,0),"")</f>
        <v/>
      </c>
      <c r="L2031" s="1" t="str">
        <f>IFERROR(VLOOKUP(Table49[[#This Row],[ITEM CODE]],Table2[[Item Code]:[Master Name]],8,0),"")</f>
        <v/>
      </c>
      <c r="M2031" s="41"/>
      <c r="N2031" s="66">
        <f>IFERROR(VLOOKUP(Table49[[#This Row],[ITEM CODE]],Table2[[#All],[Item Code]:[Unit Cost]],10,0),0)</f>
        <v>0</v>
      </c>
      <c r="O2031" s="134">
        <f>IFERROR(VLOOKUP(Table49[[#This Row],[ITEM CODE]],Table2[[#All],[Item Code]:[Unit Cost]],10,0),0)</f>
        <v>0</v>
      </c>
      <c r="P2031" s="56"/>
      <c r="Q2031" s="58"/>
      <c r="R2031" s="58">
        <f>Table49[[#This Row],[QUANTITY]]*Table49[[#This Row],[INV Prices]]</f>
        <v>0</v>
      </c>
      <c r="S2031" s="67"/>
      <c r="V2031" s="41"/>
      <c r="W2031" s="4" t="str">
        <f>IFERROR(VLOOKUP(Table49[[#This Row],[ITEM CODE]],Table2[[Item Code]:[Category ]],6,0),"")</f>
        <v/>
      </c>
      <c r="X2031" s="1" t="str">
        <f>IFERROR(VLOOKUP(Table49[[#This Row],[ITEM CODE]],Table2[[Item Code]:[Sub Category]],7,0),"")</f>
        <v/>
      </c>
      <c r="Y2031" s="68" t="str">
        <f>Table49[[#This Row],[PO Number]]&amp;COUNTIFS($E$5:E2031,E2031)</f>
        <v>0</v>
      </c>
    </row>
    <row r="2032" spans="1:25" ht="14.7" customHeight="1" x14ac:dyDescent="0.3">
      <c r="A2032" s="1" t="str">
        <f>IF(Table49[[#This Row],[ITEM NAME]]="","",ROW()-4)</f>
        <v/>
      </c>
      <c r="B2032" s="68"/>
      <c r="C2032" s="4" t="str">
        <f>IFERROR(VLOOKUP(B2032,Table14[],3,0),"")</f>
        <v/>
      </c>
      <c r="D2032" s="4" t="str">
        <f>IFERROR(VLOOKUP(B2032,Table14[],2,0),"")</f>
        <v/>
      </c>
      <c r="E2032" s="4"/>
      <c r="H2032" s="41" t="str">
        <f>IFERROR(VLOOKUP(Table49[[#This Row],[ITEM CODE]],Table2[[Item Code]:[Master Name]],2,0),"")</f>
        <v/>
      </c>
      <c r="I2032" s="41"/>
      <c r="J2032" s="65" t="str">
        <f>IFERROR(VLOOKUP(Table49[[#This Row],[ITEM CODE]],Table2[[Item Code]:[Master Name]],3,0),"")</f>
        <v/>
      </c>
      <c r="K2032" s="1" t="str">
        <f>IFERROR(VLOOKUP(Table49[[#This Row],[ITEM CODE]],Table2[[Item Code]:[Master Name]],9,0),"")</f>
        <v/>
      </c>
      <c r="L2032" s="1" t="str">
        <f>IFERROR(VLOOKUP(Table49[[#This Row],[ITEM CODE]],Table2[[Item Code]:[Master Name]],8,0),"")</f>
        <v/>
      </c>
      <c r="M2032" s="41"/>
      <c r="N2032" s="66">
        <f>IFERROR(VLOOKUP(Table49[[#This Row],[ITEM CODE]],Table2[[#All],[Item Code]:[Unit Cost]],10,0),0)</f>
        <v>0</v>
      </c>
      <c r="O2032" s="134">
        <f>IFERROR(VLOOKUP(Table49[[#This Row],[ITEM CODE]],Table2[[#All],[Item Code]:[Unit Cost]],10,0),0)</f>
        <v>0</v>
      </c>
      <c r="P2032" s="56"/>
      <c r="Q2032" s="58"/>
      <c r="R2032" s="58">
        <f>Table49[[#This Row],[QUANTITY]]*Table49[[#This Row],[INV Prices]]</f>
        <v>0</v>
      </c>
      <c r="S2032" s="67"/>
      <c r="V2032" s="41"/>
      <c r="W2032" s="4" t="str">
        <f>IFERROR(VLOOKUP(Table49[[#This Row],[ITEM CODE]],Table2[[Item Code]:[Category ]],6,0),"")</f>
        <v/>
      </c>
      <c r="X2032" s="1" t="str">
        <f>IFERROR(VLOOKUP(Table49[[#This Row],[ITEM CODE]],Table2[[Item Code]:[Sub Category]],7,0),"")</f>
        <v/>
      </c>
      <c r="Y2032" s="68" t="str">
        <f>Table49[[#This Row],[PO Number]]&amp;COUNTIFS($E$5:E2032,E2032)</f>
        <v>0</v>
      </c>
    </row>
    <row r="2033" spans="1:25" ht="14.7" customHeight="1" x14ac:dyDescent="0.3">
      <c r="A2033" s="1" t="str">
        <f>IF(Table49[[#This Row],[ITEM NAME]]="","",ROW()-4)</f>
        <v/>
      </c>
      <c r="B2033" s="68"/>
      <c r="C2033" s="4" t="str">
        <f>IFERROR(VLOOKUP(B2033,Table14[],3,0),"")</f>
        <v/>
      </c>
      <c r="D2033" s="4" t="str">
        <f>IFERROR(VLOOKUP(B2033,Table14[],2,0),"")</f>
        <v/>
      </c>
      <c r="E2033" s="4"/>
      <c r="H2033" s="41" t="str">
        <f>IFERROR(VLOOKUP(Table49[[#This Row],[ITEM CODE]],Table2[[Item Code]:[Master Name]],2,0),"")</f>
        <v/>
      </c>
      <c r="I2033" s="41"/>
      <c r="J2033" s="65" t="str">
        <f>IFERROR(VLOOKUP(Table49[[#This Row],[ITEM CODE]],Table2[[Item Code]:[Master Name]],3,0),"")</f>
        <v/>
      </c>
      <c r="K2033" s="1" t="str">
        <f>IFERROR(VLOOKUP(Table49[[#This Row],[ITEM CODE]],Table2[[Item Code]:[Master Name]],9,0),"")</f>
        <v/>
      </c>
      <c r="L2033" s="1" t="str">
        <f>IFERROR(VLOOKUP(Table49[[#This Row],[ITEM CODE]],Table2[[Item Code]:[Master Name]],8,0),"")</f>
        <v/>
      </c>
      <c r="M2033" s="41"/>
      <c r="N2033" s="66">
        <f>IFERROR(VLOOKUP(Table49[[#This Row],[ITEM CODE]],Table2[[#All],[Item Code]:[Unit Cost]],10,0),0)</f>
        <v>0</v>
      </c>
      <c r="O2033" s="134">
        <f>IFERROR(VLOOKUP(Table49[[#This Row],[ITEM CODE]],Table2[[#All],[Item Code]:[Unit Cost]],10,0),0)</f>
        <v>0</v>
      </c>
      <c r="P2033" s="56"/>
      <c r="Q2033" s="58"/>
      <c r="R2033" s="58">
        <f>Table49[[#This Row],[QUANTITY]]*Table49[[#This Row],[INV Prices]]</f>
        <v>0</v>
      </c>
      <c r="S2033" s="67"/>
      <c r="V2033" s="41"/>
      <c r="W2033" s="4" t="str">
        <f>IFERROR(VLOOKUP(Table49[[#This Row],[ITEM CODE]],Table2[[Item Code]:[Category ]],6,0),"")</f>
        <v/>
      </c>
      <c r="X2033" s="1" t="str">
        <f>IFERROR(VLOOKUP(Table49[[#This Row],[ITEM CODE]],Table2[[Item Code]:[Sub Category]],7,0),"")</f>
        <v/>
      </c>
      <c r="Y2033" s="68" t="str">
        <f>Table49[[#This Row],[PO Number]]&amp;COUNTIFS($E$5:E2033,E2033)</f>
        <v>0</v>
      </c>
    </row>
    <row r="2034" spans="1:25" ht="14.7" customHeight="1" x14ac:dyDescent="0.3">
      <c r="A2034" s="1" t="str">
        <f>IF(Table49[[#This Row],[ITEM NAME]]="","",ROW()-4)</f>
        <v/>
      </c>
      <c r="B2034" s="68"/>
      <c r="C2034" s="4" t="str">
        <f>IFERROR(VLOOKUP(B2034,Table14[],3,0),"")</f>
        <v/>
      </c>
      <c r="D2034" s="4" t="str">
        <f>IFERROR(VLOOKUP(B2034,Table14[],2,0),"")</f>
        <v/>
      </c>
      <c r="E2034" s="4"/>
      <c r="H2034" s="41" t="str">
        <f>IFERROR(VLOOKUP(Table49[[#This Row],[ITEM CODE]],Table2[[Item Code]:[Master Name]],2,0),"")</f>
        <v/>
      </c>
      <c r="I2034" s="41"/>
      <c r="J2034" s="65" t="str">
        <f>IFERROR(VLOOKUP(Table49[[#This Row],[ITEM CODE]],Table2[[Item Code]:[Master Name]],3,0),"")</f>
        <v/>
      </c>
      <c r="K2034" s="1" t="str">
        <f>IFERROR(VLOOKUP(Table49[[#This Row],[ITEM CODE]],Table2[[Item Code]:[Master Name]],9,0),"")</f>
        <v/>
      </c>
      <c r="L2034" s="1" t="str">
        <f>IFERROR(VLOOKUP(Table49[[#This Row],[ITEM CODE]],Table2[[Item Code]:[Master Name]],8,0),"")</f>
        <v/>
      </c>
      <c r="M2034" s="41"/>
      <c r="N2034" s="66">
        <f>IFERROR(VLOOKUP(Table49[[#This Row],[ITEM CODE]],Table2[[#All],[Item Code]:[Unit Cost]],10,0),0)</f>
        <v>0</v>
      </c>
      <c r="O2034" s="134">
        <f>IFERROR(VLOOKUP(Table49[[#This Row],[ITEM CODE]],Table2[[#All],[Item Code]:[Unit Cost]],10,0),0)</f>
        <v>0</v>
      </c>
      <c r="P2034" s="56"/>
      <c r="Q2034" s="58"/>
      <c r="R2034" s="58">
        <f>Table49[[#This Row],[QUANTITY]]*Table49[[#This Row],[INV Prices]]</f>
        <v>0</v>
      </c>
      <c r="S2034" s="67"/>
      <c r="V2034" s="41"/>
      <c r="W2034" s="4" t="str">
        <f>IFERROR(VLOOKUP(Table49[[#This Row],[ITEM CODE]],Table2[[Item Code]:[Category ]],6,0),"")</f>
        <v/>
      </c>
      <c r="X2034" s="1" t="str">
        <f>IFERROR(VLOOKUP(Table49[[#This Row],[ITEM CODE]],Table2[[Item Code]:[Sub Category]],7,0),"")</f>
        <v/>
      </c>
      <c r="Y2034" s="68" t="str">
        <f>Table49[[#This Row],[PO Number]]&amp;COUNTIFS($E$5:E2034,E2034)</f>
        <v>0</v>
      </c>
    </row>
    <row r="2035" spans="1:25" ht="14.7" customHeight="1" x14ac:dyDescent="0.3">
      <c r="A2035" s="1" t="str">
        <f>IF(Table49[[#This Row],[ITEM NAME]]="","",ROW()-4)</f>
        <v/>
      </c>
      <c r="B2035" s="68"/>
      <c r="C2035" s="4" t="str">
        <f>IFERROR(VLOOKUP(B2035,Table14[],3,0),"")</f>
        <v/>
      </c>
      <c r="D2035" s="4" t="str">
        <f>IFERROR(VLOOKUP(B2035,Table14[],2,0),"")</f>
        <v/>
      </c>
      <c r="E2035" s="4"/>
      <c r="H2035" s="41" t="str">
        <f>IFERROR(VLOOKUP(Table49[[#This Row],[ITEM CODE]],Table2[[Item Code]:[Master Name]],2,0),"")</f>
        <v/>
      </c>
      <c r="I2035" s="41"/>
      <c r="J2035" s="65" t="str">
        <f>IFERROR(VLOOKUP(Table49[[#This Row],[ITEM CODE]],Table2[[Item Code]:[Master Name]],3,0),"")</f>
        <v/>
      </c>
      <c r="K2035" s="1" t="str">
        <f>IFERROR(VLOOKUP(Table49[[#This Row],[ITEM CODE]],Table2[[Item Code]:[Master Name]],9,0),"")</f>
        <v/>
      </c>
      <c r="L2035" s="1" t="str">
        <f>IFERROR(VLOOKUP(Table49[[#This Row],[ITEM CODE]],Table2[[Item Code]:[Master Name]],8,0),"")</f>
        <v/>
      </c>
      <c r="M2035" s="41"/>
      <c r="N2035" s="66">
        <f>IFERROR(VLOOKUP(Table49[[#This Row],[ITEM CODE]],Table2[[#All],[Item Code]:[Unit Cost]],10,0),0)</f>
        <v>0</v>
      </c>
      <c r="O2035" s="134">
        <f>IFERROR(VLOOKUP(Table49[[#This Row],[ITEM CODE]],Table2[[#All],[Item Code]:[Unit Cost]],10,0),0)</f>
        <v>0</v>
      </c>
      <c r="P2035" s="56"/>
      <c r="Q2035" s="58"/>
      <c r="R2035" s="58">
        <f>Table49[[#This Row],[QUANTITY]]*Table49[[#This Row],[INV Prices]]</f>
        <v>0</v>
      </c>
      <c r="S2035" s="67"/>
      <c r="V2035" s="41"/>
      <c r="W2035" s="4" t="str">
        <f>IFERROR(VLOOKUP(Table49[[#This Row],[ITEM CODE]],Table2[[Item Code]:[Category ]],6,0),"")</f>
        <v/>
      </c>
      <c r="X2035" s="1" t="str">
        <f>IFERROR(VLOOKUP(Table49[[#This Row],[ITEM CODE]],Table2[[Item Code]:[Sub Category]],7,0),"")</f>
        <v/>
      </c>
      <c r="Y2035" s="68" t="str">
        <f>Table49[[#This Row],[PO Number]]&amp;COUNTIFS($E$5:E2035,E2035)</f>
        <v>0</v>
      </c>
    </row>
    <row r="2036" spans="1:25" ht="14.7" customHeight="1" x14ac:dyDescent="0.3">
      <c r="A2036" s="1" t="str">
        <f>IF(Table49[[#This Row],[ITEM NAME]]="","",ROW()-4)</f>
        <v/>
      </c>
      <c r="B2036" s="68"/>
      <c r="C2036" s="4" t="str">
        <f>IFERROR(VLOOKUP(B2036,Table14[],3,0),"")</f>
        <v/>
      </c>
      <c r="D2036" s="4" t="str">
        <f>IFERROR(VLOOKUP(B2036,Table14[],2,0),"")</f>
        <v/>
      </c>
      <c r="E2036" s="4"/>
      <c r="H2036" s="41" t="str">
        <f>IFERROR(VLOOKUP(Table49[[#This Row],[ITEM CODE]],Table2[[Item Code]:[Master Name]],2,0),"")</f>
        <v/>
      </c>
      <c r="I2036" s="41"/>
      <c r="J2036" s="65" t="str">
        <f>IFERROR(VLOOKUP(Table49[[#This Row],[ITEM CODE]],Table2[[Item Code]:[Master Name]],3,0),"")</f>
        <v/>
      </c>
      <c r="K2036" s="1" t="str">
        <f>IFERROR(VLOOKUP(Table49[[#This Row],[ITEM CODE]],Table2[[Item Code]:[Master Name]],9,0),"")</f>
        <v/>
      </c>
      <c r="L2036" s="1" t="str">
        <f>IFERROR(VLOOKUP(Table49[[#This Row],[ITEM CODE]],Table2[[Item Code]:[Master Name]],8,0),"")</f>
        <v/>
      </c>
      <c r="M2036" s="41"/>
      <c r="N2036" s="66">
        <f>IFERROR(VLOOKUP(Table49[[#This Row],[ITEM CODE]],Table2[[#All],[Item Code]:[Unit Cost]],10,0),0)</f>
        <v>0</v>
      </c>
      <c r="O2036" s="134">
        <f>IFERROR(VLOOKUP(Table49[[#This Row],[ITEM CODE]],Table2[[#All],[Item Code]:[Unit Cost]],10,0),0)</f>
        <v>0</v>
      </c>
      <c r="P2036" s="56"/>
      <c r="Q2036" s="58"/>
      <c r="R2036" s="58">
        <f>Table49[[#This Row],[QUANTITY]]*Table49[[#This Row],[INV Prices]]</f>
        <v>0</v>
      </c>
      <c r="S2036" s="67"/>
      <c r="V2036" s="41"/>
      <c r="W2036" s="4" t="str">
        <f>IFERROR(VLOOKUP(Table49[[#This Row],[ITEM CODE]],Table2[[Item Code]:[Category ]],6,0),"")</f>
        <v/>
      </c>
      <c r="X2036" s="1" t="str">
        <f>IFERROR(VLOOKUP(Table49[[#This Row],[ITEM CODE]],Table2[[Item Code]:[Sub Category]],7,0),"")</f>
        <v/>
      </c>
      <c r="Y2036" s="68" t="str">
        <f>Table49[[#This Row],[PO Number]]&amp;COUNTIFS($E$5:E2036,E2036)</f>
        <v>0</v>
      </c>
    </row>
    <row r="2037" spans="1:25" ht="14.7" customHeight="1" x14ac:dyDescent="0.3">
      <c r="A2037" s="1" t="str">
        <f>IF(Table49[[#This Row],[ITEM NAME]]="","",ROW()-4)</f>
        <v/>
      </c>
      <c r="B2037" s="68"/>
      <c r="C2037" s="4" t="str">
        <f>IFERROR(VLOOKUP(B2037,Table14[],3,0),"")</f>
        <v/>
      </c>
      <c r="D2037" s="4" t="str">
        <f>IFERROR(VLOOKUP(B2037,Table14[],2,0),"")</f>
        <v/>
      </c>
      <c r="E2037" s="4"/>
      <c r="H2037" s="41" t="str">
        <f>IFERROR(VLOOKUP(Table49[[#This Row],[ITEM CODE]],Table2[[Item Code]:[Master Name]],2,0),"")</f>
        <v/>
      </c>
      <c r="I2037" s="41"/>
      <c r="J2037" s="65" t="str">
        <f>IFERROR(VLOOKUP(Table49[[#This Row],[ITEM CODE]],Table2[[Item Code]:[Master Name]],3,0),"")</f>
        <v/>
      </c>
      <c r="K2037" s="1" t="str">
        <f>IFERROR(VLOOKUP(Table49[[#This Row],[ITEM CODE]],Table2[[Item Code]:[Master Name]],9,0),"")</f>
        <v/>
      </c>
      <c r="L2037" s="1" t="str">
        <f>IFERROR(VLOOKUP(Table49[[#This Row],[ITEM CODE]],Table2[[Item Code]:[Master Name]],8,0),"")</f>
        <v/>
      </c>
      <c r="M2037" s="41"/>
      <c r="N2037" s="66">
        <f>IFERROR(VLOOKUP(Table49[[#This Row],[ITEM CODE]],Table2[[#All],[Item Code]:[Unit Cost]],10,0),0)</f>
        <v>0</v>
      </c>
      <c r="O2037" s="134">
        <f>IFERROR(VLOOKUP(Table49[[#This Row],[ITEM CODE]],Table2[[#All],[Item Code]:[Unit Cost]],10,0),0)</f>
        <v>0</v>
      </c>
      <c r="P2037" s="56"/>
      <c r="Q2037" s="58"/>
      <c r="R2037" s="58">
        <f>Table49[[#This Row],[QUANTITY]]*Table49[[#This Row],[INV Prices]]</f>
        <v>0</v>
      </c>
      <c r="S2037" s="67"/>
      <c r="V2037" s="41"/>
      <c r="W2037" s="4" t="str">
        <f>IFERROR(VLOOKUP(Table49[[#This Row],[ITEM CODE]],Table2[[Item Code]:[Category ]],6,0),"")</f>
        <v/>
      </c>
      <c r="X2037" s="1" t="str">
        <f>IFERROR(VLOOKUP(Table49[[#This Row],[ITEM CODE]],Table2[[Item Code]:[Sub Category]],7,0),"")</f>
        <v/>
      </c>
      <c r="Y2037" s="68" t="str">
        <f>Table49[[#This Row],[PO Number]]&amp;COUNTIFS($E$5:E2037,E2037)</f>
        <v>0</v>
      </c>
    </row>
    <row r="2038" spans="1:25" ht="14.7" customHeight="1" x14ac:dyDescent="0.3">
      <c r="A2038" s="1" t="str">
        <f>IF(Table49[[#This Row],[ITEM NAME]]="","",ROW()-4)</f>
        <v/>
      </c>
      <c r="B2038" s="68"/>
      <c r="C2038" s="4" t="str">
        <f>IFERROR(VLOOKUP(B2038,Table14[],3,0),"")</f>
        <v/>
      </c>
      <c r="D2038" s="4" t="str">
        <f>IFERROR(VLOOKUP(B2038,Table14[],2,0),"")</f>
        <v/>
      </c>
      <c r="E2038" s="4"/>
      <c r="H2038" s="41" t="str">
        <f>IFERROR(VLOOKUP(Table49[[#This Row],[ITEM CODE]],Table2[[Item Code]:[Master Name]],2,0),"")</f>
        <v/>
      </c>
      <c r="I2038" s="41"/>
      <c r="J2038" s="65" t="str">
        <f>IFERROR(VLOOKUP(Table49[[#This Row],[ITEM CODE]],Table2[[Item Code]:[Master Name]],3,0),"")</f>
        <v/>
      </c>
      <c r="K2038" s="1" t="str">
        <f>IFERROR(VLOOKUP(Table49[[#This Row],[ITEM CODE]],Table2[[Item Code]:[Master Name]],9,0),"")</f>
        <v/>
      </c>
      <c r="L2038" s="1" t="str">
        <f>IFERROR(VLOOKUP(Table49[[#This Row],[ITEM CODE]],Table2[[Item Code]:[Master Name]],8,0),"")</f>
        <v/>
      </c>
      <c r="M2038" s="41"/>
      <c r="N2038" s="66">
        <f>IFERROR(VLOOKUP(Table49[[#This Row],[ITEM CODE]],Table2[[#All],[Item Code]:[Unit Cost]],10,0),0)</f>
        <v>0</v>
      </c>
      <c r="O2038" s="134">
        <f>IFERROR(VLOOKUP(Table49[[#This Row],[ITEM CODE]],Table2[[#All],[Item Code]:[Unit Cost]],10,0),0)</f>
        <v>0</v>
      </c>
      <c r="P2038" s="56"/>
      <c r="Q2038" s="58"/>
      <c r="R2038" s="58">
        <f>Table49[[#This Row],[QUANTITY]]*Table49[[#This Row],[INV Prices]]</f>
        <v>0</v>
      </c>
      <c r="S2038" s="67"/>
      <c r="V2038" s="41"/>
      <c r="W2038" s="4" t="str">
        <f>IFERROR(VLOOKUP(Table49[[#This Row],[ITEM CODE]],Table2[[Item Code]:[Category ]],6,0),"")</f>
        <v/>
      </c>
      <c r="X2038" s="1" t="str">
        <f>IFERROR(VLOOKUP(Table49[[#This Row],[ITEM CODE]],Table2[[Item Code]:[Sub Category]],7,0),"")</f>
        <v/>
      </c>
      <c r="Y2038" s="68" t="str">
        <f>Table49[[#This Row],[PO Number]]&amp;COUNTIFS($E$5:E2038,E2038)</f>
        <v>0</v>
      </c>
    </row>
    <row r="2039" spans="1:25" ht="14.7" customHeight="1" x14ac:dyDescent="0.3">
      <c r="A2039" s="1" t="str">
        <f>IF(Table49[[#This Row],[ITEM NAME]]="","",ROW()-4)</f>
        <v/>
      </c>
      <c r="B2039" s="68"/>
      <c r="C2039" s="4" t="str">
        <f>IFERROR(VLOOKUP(B2039,Table14[],3,0),"")</f>
        <v/>
      </c>
      <c r="D2039" s="4" t="str">
        <f>IFERROR(VLOOKUP(B2039,Table14[],2,0),"")</f>
        <v/>
      </c>
      <c r="E2039" s="4"/>
      <c r="H2039" s="41" t="str">
        <f>IFERROR(VLOOKUP(Table49[[#This Row],[ITEM CODE]],Table2[[Item Code]:[Master Name]],2,0),"")</f>
        <v/>
      </c>
      <c r="I2039" s="41"/>
      <c r="J2039" s="65" t="str">
        <f>IFERROR(VLOOKUP(Table49[[#This Row],[ITEM CODE]],Table2[[Item Code]:[Master Name]],3,0),"")</f>
        <v/>
      </c>
      <c r="K2039" s="1" t="str">
        <f>IFERROR(VLOOKUP(Table49[[#This Row],[ITEM CODE]],Table2[[Item Code]:[Master Name]],9,0),"")</f>
        <v/>
      </c>
      <c r="L2039" s="1" t="str">
        <f>IFERROR(VLOOKUP(Table49[[#This Row],[ITEM CODE]],Table2[[Item Code]:[Master Name]],8,0),"")</f>
        <v/>
      </c>
      <c r="M2039" s="41"/>
      <c r="N2039" s="66">
        <f>IFERROR(VLOOKUP(Table49[[#This Row],[ITEM CODE]],Table2[[#All],[Item Code]:[Unit Cost]],10,0),0)</f>
        <v>0</v>
      </c>
      <c r="O2039" s="134">
        <f>IFERROR(VLOOKUP(Table49[[#This Row],[ITEM CODE]],Table2[[#All],[Item Code]:[Unit Cost]],10,0),0)</f>
        <v>0</v>
      </c>
      <c r="P2039" s="56"/>
      <c r="Q2039" s="58"/>
      <c r="R2039" s="58">
        <f>Table49[[#This Row],[QUANTITY]]*Table49[[#This Row],[INV Prices]]</f>
        <v>0</v>
      </c>
      <c r="S2039" s="67"/>
      <c r="V2039" s="41"/>
      <c r="W2039" s="4" t="str">
        <f>IFERROR(VLOOKUP(Table49[[#This Row],[ITEM CODE]],Table2[[Item Code]:[Category ]],6,0),"")</f>
        <v/>
      </c>
      <c r="X2039" s="1" t="str">
        <f>IFERROR(VLOOKUP(Table49[[#This Row],[ITEM CODE]],Table2[[Item Code]:[Sub Category]],7,0),"")</f>
        <v/>
      </c>
      <c r="Y2039" s="68" t="str">
        <f>Table49[[#This Row],[PO Number]]&amp;COUNTIFS($E$5:E2039,E2039)</f>
        <v>0</v>
      </c>
    </row>
    <row r="2040" spans="1:25" ht="14.7" customHeight="1" x14ac:dyDescent="0.3">
      <c r="A2040" s="1" t="str">
        <f>IF(Table49[[#This Row],[ITEM NAME]]="","",ROW()-4)</f>
        <v/>
      </c>
      <c r="B2040" s="68"/>
      <c r="C2040" s="4" t="str">
        <f>IFERROR(VLOOKUP(B2040,Table14[],3,0),"")</f>
        <v/>
      </c>
      <c r="D2040" s="4" t="str">
        <f>IFERROR(VLOOKUP(B2040,Table14[],2,0),"")</f>
        <v/>
      </c>
      <c r="E2040" s="4"/>
      <c r="H2040" s="41" t="str">
        <f>IFERROR(VLOOKUP(Table49[[#This Row],[ITEM CODE]],Table2[[Item Code]:[Master Name]],2,0),"")</f>
        <v/>
      </c>
      <c r="I2040" s="41"/>
      <c r="J2040" s="65" t="str">
        <f>IFERROR(VLOOKUP(Table49[[#This Row],[ITEM CODE]],Table2[[Item Code]:[Master Name]],3,0),"")</f>
        <v/>
      </c>
      <c r="K2040" s="1" t="str">
        <f>IFERROR(VLOOKUP(Table49[[#This Row],[ITEM CODE]],Table2[[Item Code]:[Master Name]],9,0),"")</f>
        <v/>
      </c>
      <c r="L2040" s="1" t="str">
        <f>IFERROR(VLOOKUP(Table49[[#This Row],[ITEM CODE]],Table2[[Item Code]:[Master Name]],8,0),"")</f>
        <v/>
      </c>
      <c r="M2040" s="41"/>
      <c r="N2040" s="66">
        <f>IFERROR(VLOOKUP(Table49[[#This Row],[ITEM CODE]],Table2[[#All],[Item Code]:[Unit Cost]],10,0),0)</f>
        <v>0</v>
      </c>
      <c r="O2040" s="134">
        <f>IFERROR(VLOOKUP(Table49[[#This Row],[ITEM CODE]],Table2[[#All],[Item Code]:[Unit Cost]],10,0),0)</f>
        <v>0</v>
      </c>
      <c r="P2040" s="56"/>
      <c r="Q2040" s="58"/>
      <c r="R2040" s="58">
        <f>Table49[[#This Row],[QUANTITY]]*Table49[[#This Row],[INV Prices]]</f>
        <v>0</v>
      </c>
      <c r="S2040" s="67"/>
      <c r="V2040" s="41"/>
      <c r="W2040" s="4" t="str">
        <f>IFERROR(VLOOKUP(Table49[[#This Row],[ITEM CODE]],Table2[[Item Code]:[Category ]],6,0),"")</f>
        <v/>
      </c>
      <c r="X2040" s="1" t="str">
        <f>IFERROR(VLOOKUP(Table49[[#This Row],[ITEM CODE]],Table2[[Item Code]:[Sub Category]],7,0),"")</f>
        <v/>
      </c>
      <c r="Y2040" s="68" t="str">
        <f>Table49[[#This Row],[PO Number]]&amp;COUNTIFS($E$5:E2040,E2040)</f>
        <v>0</v>
      </c>
    </row>
    <row r="2041" spans="1:25" ht="14.7" customHeight="1" x14ac:dyDescent="0.3">
      <c r="A2041" s="1" t="str">
        <f>IF(Table49[[#This Row],[ITEM NAME]]="","",ROW()-4)</f>
        <v/>
      </c>
      <c r="B2041" s="68"/>
      <c r="C2041" s="4" t="str">
        <f>IFERROR(VLOOKUP(B2041,Table14[],3,0),"")</f>
        <v/>
      </c>
      <c r="D2041" s="4" t="str">
        <f>IFERROR(VLOOKUP(B2041,Table14[],2,0),"")</f>
        <v/>
      </c>
      <c r="E2041" s="4"/>
      <c r="H2041" s="41" t="str">
        <f>IFERROR(VLOOKUP(Table49[[#This Row],[ITEM CODE]],Table2[[Item Code]:[Master Name]],2,0),"")</f>
        <v/>
      </c>
      <c r="I2041" s="41"/>
      <c r="J2041" s="65" t="str">
        <f>IFERROR(VLOOKUP(Table49[[#This Row],[ITEM CODE]],Table2[[Item Code]:[Master Name]],3,0),"")</f>
        <v/>
      </c>
      <c r="K2041" s="1" t="str">
        <f>IFERROR(VLOOKUP(Table49[[#This Row],[ITEM CODE]],Table2[[Item Code]:[Master Name]],9,0),"")</f>
        <v/>
      </c>
      <c r="L2041" s="1" t="str">
        <f>IFERROR(VLOOKUP(Table49[[#This Row],[ITEM CODE]],Table2[[Item Code]:[Master Name]],8,0),"")</f>
        <v/>
      </c>
      <c r="M2041" s="41"/>
      <c r="N2041" s="66">
        <f>IFERROR(VLOOKUP(Table49[[#This Row],[ITEM CODE]],Table2[[#All],[Item Code]:[Unit Cost]],10,0),0)</f>
        <v>0</v>
      </c>
      <c r="O2041" s="134">
        <f>IFERROR(VLOOKUP(Table49[[#This Row],[ITEM CODE]],Table2[[#All],[Item Code]:[Unit Cost]],10,0),0)</f>
        <v>0</v>
      </c>
      <c r="P2041" s="56"/>
      <c r="Q2041" s="58"/>
      <c r="R2041" s="58">
        <f>Table49[[#This Row],[QUANTITY]]*Table49[[#This Row],[INV Prices]]</f>
        <v>0</v>
      </c>
      <c r="S2041" s="67"/>
      <c r="V2041" s="41"/>
      <c r="W2041" s="4" t="str">
        <f>IFERROR(VLOOKUP(Table49[[#This Row],[ITEM CODE]],Table2[[Item Code]:[Category ]],6,0),"")</f>
        <v/>
      </c>
      <c r="X2041" s="1" t="str">
        <f>IFERROR(VLOOKUP(Table49[[#This Row],[ITEM CODE]],Table2[[Item Code]:[Sub Category]],7,0),"")</f>
        <v/>
      </c>
      <c r="Y2041" s="68" t="str">
        <f>Table49[[#This Row],[PO Number]]&amp;COUNTIFS($E$5:E2041,E2041)</f>
        <v>0</v>
      </c>
    </row>
    <row r="2042" spans="1:25" ht="14.7" customHeight="1" x14ac:dyDescent="0.3">
      <c r="A2042" s="1" t="str">
        <f>IF(Table49[[#This Row],[ITEM NAME]]="","",ROW()-4)</f>
        <v/>
      </c>
      <c r="B2042" s="68"/>
      <c r="C2042" s="4" t="str">
        <f>IFERROR(VLOOKUP(B2042,Table14[],3,0),"")</f>
        <v/>
      </c>
      <c r="D2042" s="4" t="str">
        <f>IFERROR(VLOOKUP(B2042,Table14[],2,0),"")</f>
        <v/>
      </c>
      <c r="E2042" s="4"/>
      <c r="H2042" s="41" t="str">
        <f>IFERROR(VLOOKUP(Table49[[#This Row],[ITEM CODE]],Table2[[Item Code]:[Master Name]],2,0),"")</f>
        <v/>
      </c>
      <c r="I2042" s="41"/>
      <c r="J2042" s="65" t="str">
        <f>IFERROR(VLOOKUP(Table49[[#This Row],[ITEM CODE]],Table2[[Item Code]:[Master Name]],3,0),"")</f>
        <v/>
      </c>
      <c r="K2042" s="1" t="str">
        <f>IFERROR(VLOOKUP(Table49[[#This Row],[ITEM CODE]],Table2[[Item Code]:[Master Name]],9,0),"")</f>
        <v/>
      </c>
      <c r="L2042" s="1" t="str">
        <f>IFERROR(VLOOKUP(Table49[[#This Row],[ITEM CODE]],Table2[[Item Code]:[Master Name]],8,0),"")</f>
        <v/>
      </c>
      <c r="M2042" s="41"/>
      <c r="N2042" s="66">
        <f>IFERROR(VLOOKUP(Table49[[#This Row],[ITEM CODE]],Table2[[#All],[Item Code]:[Unit Cost]],10,0),0)</f>
        <v>0</v>
      </c>
      <c r="O2042" s="134">
        <f>IFERROR(VLOOKUP(Table49[[#This Row],[ITEM CODE]],Table2[[#All],[Item Code]:[Unit Cost]],10,0),0)</f>
        <v>0</v>
      </c>
      <c r="P2042" s="56"/>
      <c r="Q2042" s="58"/>
      <c r="R2042" s="58">
        <f>Table49[[#This Row],[QUANTITY]]*Table49[[#This Row],[INV Prices]]</f>
        <v>0</v>
      </c>
      <c r="S2042" s="67"/>
      <c r="V2042" s="41"/>
      <c r="W2042" s="4" t="str">
        <f>IFERROR(VLOOKUP(Table49[[#This Row],[ITEM CODE]],Table2[[Item Code]:[Category ]],6,0),"")</f>
        <v/>
      </c>
      <c r="X2042" s="1" t="str">
        <f>IFERROR(VLOOKUP(Table49[[#This Row],[ITEM CODE]],Table2[[Item Code]:[Sub Category]],7,0),"")</f>
        <v/>
      </c>
      <c r="Y2042" s="68" t="str">
        <f>Table49[[#This Row],[PO Number]]&amp;COUNTIFS($E$5:E2042,E2042)</f>
        <v>0</v>
      </c>
    </row>
    <row r="2043" spans="1:25" ht="14.7" customHeight="1" x14ac:dyDescent="0.3">
      <c r="A2043" s="1" t="str">
        <f>IF(Table49[[#This Row],[ITEM NAME]]="","",ROW()-4)</f>
        <v/>
      </c>
      <c r="B2043" s="68"/>
      <c r="C2043" s="4" t="str">
        <f>IFERROR(VLOOKUP(B2043,Table14[],3,0),"")</f>
        <v/>
      </c>
      <c r="D2043" s="4" t="str">
        <f>IFERROR(VLOOKUP(B2043,Table14[],2,0),"")</f>
        <v/>
      </c>
      <c r="E2043" s="4"/>
      <c r="H2043" s="41" t="str">
        <f>IFERROR(VLOOKUP(Table49[[#This Row],[ITEM CODE]],Table2[[Item Code]:[Master Name]],2,0),"")</f>
        <v/>
      </c>
      <c r="I2043" s="41"/>
      <c r="J2043" s="65" t="str">
        <f>IFERROR(VLOOKUP(Table49[[#This Row],[ITEM CODE]],Table2[[Item Code]:[Master Name]],3,0),"")</f>
        <v/>
      </c>
      <c r="K2043" s="1" t="str">
        <f>IFERROR(VLOOKUP(Table49[[#This Row],[ITEM CODE]],Table2[[Item Code]:[Master Name]],9,0),"")</f>
        <v/>
      </c>
      <c r="L2043" s="1" t="str">
        <f>IFERROR(VLOOKUP(Table49[[#This Row],[ITEM CODE]],Table2[[Item Code]:[Master Name]],8,0),"")</f>
        <v/>
      </c>
      <c r="M2043" s="41"/>
      <c r="N2043" s="66">
        <f>IFERROR(VLOOKUP(Table49[[#This Row],[ITEM CODE]],Table2[[#All],[Item Code]:[Unit Cost]],10,0),0)</f>
        <v>0</v>
      </c>
      <c r="O2043" s="134">
        <f>IFERROR(VLOOKUP(Table49[[#This Row],[ITEM CODE]],Table2[[#All],[Item Code]:[Unit Cost]],10,0),0)</f>
        <v>0</v>
      </c>
      <c r="P2043" s="56"/>
      <c r="Q2043" s="58"/>
      <c r="R2043" s="58">
        <f>Table49[[#This Row],[QUANTITY]]*Table49[[#This Row],[INV Prices]]</f>
        <v>0</v>
      </c>
      <c r="S2043" s="67"/>
      <c r="V2043" s="41"/>
      <c r="W2043" s="4" t="str">
        <f>IFERROR(VLOOKUP(Table49[[#This Row],[ITEM CODE]],Table2[[Item Code]:[Category ]],6,0),"")</f>
        <v/>
      </c>
      <c r="X2043" s="1" t="str">
        <f>IFERROR(VLOOKUP(Table49[[#This Row],[ITEM CODE]],Table2[[Item Code]:[Sub Category]],7,0),"")</f>
        <v/>
      </c>
      <c r="Y2043" s="68" t="str">
        <f>Table49[[#This Row],[PO Number]]&amp;COUNTIFS($E$5:E2043,E2043)</f>
        <v>0</v>
      </c>
    </row>
    <row r="2044" spans="1:25" ht="14.7" customHeight="1" x14ac:dyDescent="0.3">
      <c r="A2044" s="1" t="str">
        <f>IF(Table49[[#This Row],[ITEM NAME]]="","",ROW()-4)</f>
        <v/>
      </c>
      <c r="B2044" s="68"/>
      <c r="C2044" s="4" t="str">
        <f>IFERROR(VLOOKUP(B2044,Table14[],3,0),"")</f>
        <v/>
      </c>
      <c r="D2044" s="4" t="str">
        <f>IFERROR(VLOOKUP(B2044,Table14[],2,0),"")</f>
        <v/>
      </c>
      <c r="E2044" s="4"/>
      <c r="H2044" s="41" t="str">
        <f>IFERROR(VLOOKUP(Table49[[#This Row],[ITEM CODE]],Table2[[Item Code]:[Master Name]],2,0),"")</f>
        <v/>
      </c>
      <c r="I2044" s="41"/>
      <c r="J2044" s="65" t="str">
        <f>IFERROR(VLOOKUP(Table49[[#This Row],[ITEM CODE]],Table2[[Item Code]:[Master Name]],3,0),"")</f>
        <v/>
      </c>
      <c r="K2044" s="1" t="str">
        <f>IFERROR(VLOOKUP(Table49[[#This Row],[ITEM CODE]],Table2[[Item Code]:[Master Name]],9,0),"")</f>
        <v/>
      </c>
      <c r="L2044" s="1" t="str">
        <f>IFERROR(VLOOKUP(Table49[[#This Row],[ITEM CODE]],Table2[[Item Code]:[Master Name]],8,0),"")</f>
        <v/>
      </c>
      <c r="M2044" s="41"/>
      <c r="N2044" s="66">
        <f>IFERROR(VLOOKUP(Table49[[#This Row],[ITEM CODE]],Table2[[#All],[Item Code]:[Unit Cost]],10,0),0)</f>
        <v>0</v>
      </c>
      <c r="O2044" s="134">
        <f>IFERROR(VLOOKUP(Table49[[#This Row],[ITEM CODE]],Table2[[#All],[Item Code]:[Unit Cost]],10,0),0)</f>
        <v>0</v>
      </c>
      <c r="P2044" s="56"/>
      <c r="Q2044" s="58"/>
      <c r="R2044" s="58">
        <f>Table49[[#This Row],[QUANTITY]]*Table49[[#This Row],[INV Prices]]</f>
        <v>0</v>
      </c>
      <c r="S2044" s="67"/>
      <c r="V2044" s="41"/>
      <c r="W2044" s="4" t="str">
        <f>IFERROR(VLOOKUP(Table49[[#This Row],[ITEM CODE]],Table2[[Item Code]:[Category ]],6,0),"")</f>
        <v/>
      </c>
      <c r="X2044" s="1" t="str">
        <f>IFERROR(VLOOKUP(Table49[[#This Row],[ITEM CODE]],Table2[[Item Code]:[Sub Category]],7,0),"")</f>
        <v/>
      </c>
      <c r="Y2044" s="68" t="str">
        <f>Table49[[#This Row],[PO Number]]&amp;COUNTIFS($E$5:E2044,E2044)</f>
        <v>0</v>
      </c>
    </row>
    <row r="2045" spans="1:25" ht="14.7" customHeight="1" x14ac:dyDescent="0.3">
      <c r="A2045" s="1" t="str">
        <f>IF(Table49[[#This Row],[ITEM NAME]]="","",ROW()-4)</f>
        <v/>
      </c>
      <c r="B2045" s="68"/>
      <c r="C2045" s="4" t="str">
        <f>IFERROR(VLOOKUP(B2045,Table14[],3,0),"")</f>
        <v/>
      </c>
      <c r="D2045" s="4" t="str">
        <f>IFERROR(VLOOKUP(B2045,Table14[],2,0),"")</f>
        <v/>
      </c>
      <c r="E2045" s="4"/>
      <c r="H2045" s="41" t="str">
        <f>IFERROR(VLOOKUP(Table49[[#This Row],[ITEM CODE]],Table2[[Item Code]:[Master Name]],2,0),"")</f>
        <v/>
      </c>
      <c r="I2045" s="41"/>
      <c r="J2045" s="65" t="str">
        <f>IFERROR(VLOOKUP(Table49[[#This Row],[ITEM CODE]],Table2[[Item Code]:[Master Name]],3,0),"")</f>
        <v/>
      </c>
      <c r="K2045" s="1" t="str">
        <f>IFERROR(VLOOKUP(Table49[[#This Row],[ITEM CODE]],Table2[[Item Code]:[Master Name]],9,0),"")</f>
        <v/>
      </c>
      <c r="L2045" s="1" t="str">
        <f>IFERROR(VLOOKUP(Table49[[#This Row],[ITEM CODE]],Table2[[Item Code]:[Master Name]],8,0),"")</f>
        <v/>
      </c>
      <c r="M2045" s="41"/>
      <c r="N2045" s="66">
        <f>IFERROR(VLOOKUP(Table49[[#This Row],[ITEM CODE]],Table2[[#All],[Item Code]:[Unit Cost]],10,0),0)</f>
        <v>0</v>
      </c>
      <c r="O2045" s="134">
        <f>IFERROR(VLOOKUP(Table49[[#This Row],[ITEM CODE]],Table2[[#All],[Item Code]:[Unit Cost]],10,0),0)</f>
        <v>0</v>
      </c>
      <c r="P2045" s="56"/>
      <c r="Q2045" s="58"/>
      <c r="R2045" s="58">
        <f>Table49[[#This Row],[QUANTITY]]*Table49[[#This Row],[INV Prices]]</f>
        <v>0</v>
      </c>
      <c r="S2045" s="67"/>
      <c r="V2045" s="41"/>
      <c r="W2045" s="4" t="str">
        <f>IFERROR(VLOOKUP(Table49[[#This Row],[ITEM CODE]],Table2[[Item Code]:[Category ]],6,0),"")</f>
        <v/>
      </c>
      <c r="X2045" s="1" t="str">
        <f>IFERROR(VLOOKUP(Table49[[#This Row],[ITEM CODE]],Table2[[Item Code]:[Sub Category]],7,0),"")</f>
        <v/>
      </c>
      <c r="Y2045" s="68" t="str">
        <f>Table49[[#This Row],[PO Number]]&amp;COUNTIFS($E$5:E2045,E2045)</f>
        <v>0</v>
      </c>
    </row>
    <row r="2046" spans="1:25" ht="14.7" customHeight="1" x14ac:dyDescent="0.3">
      <c r="A2046" s="1" t="str">
        <f>IF(Table49[[#This Row],[ITEM NAME]]="","",ROW()-4)</f>
        <v/>
      </c>
      <c r="B2046" s="68"/>
      <c r="C2046" s="4" t="str">
        <f>IFERROR(VLOOKUP(B2046,Table14[],3,0),"")</f>
        <v/>
      </c>
      <c r="D2046" s="4" t="str">
        <f>IFERROR(VLOOKUP(B2046,Table14[],2,0),"")</f>
        <v/>
      </c>
      <c r="E2046" s="4"/>
      <c r="H2046" s="41" t="str">
        <f>IFERROR(VLOOKUP(Table49[[#This Row],[ITEM CODE]],Table2[[Item Code]:[Master Name]],2,0),"")</f>
        <v/>
      </c>
      <c r="I2046" s="41"/>
      <c r="J2046" s="65" t="str">
        <f>IFERROR(VLOOKUP(Table49[[#This Row],[ITEM CODE]],Table2[[Item Code]:[Master Name]],3,0),"")</f>
        <v/>
      </c>
      <c r="K2046" s="1" t="str">
        <f>IFERROR(VLOOKUP(Table49[[#This Row],[ITEM CODE]],Table2[[Item Code]:[Master Name]],9,0),"")</f>
        <v/>
      </c>
      <c r="L2046" s="1" t="str">
        <f>IFERROR(VLOOKUP(Table49[[#This Row],[ITEM CODE]],Table2[[Item Code]:[Master Name]],8,0),"")</f>
        <v/>
      </c>
      <c r="M2046" s="41"/>
      <c r="N2046" s="66">
        <f>IFERROR(VLOOKUP(Table49[[#This Row],[ITEM CODE]],Table2[[#All],[Item Code]:[Unit Cost]],10,0),0)</f>
        <v>0</v>
      </c>
      <c r="O2046" s="134">
        <f>IFERROR(VLOOKUP(Table49[[#This Row],[ITEM CODE]],Table2[[#All],[Item Code]:[Unit Cost]],10,0),0)</f>
        <v>0</v>
      </c>
      <c r="P2046" s="56"/>
      <c r="Q2046" s="58"/>
      <c r="R2046" s="58">
        <f>Table49[[#This Row],[QUANTITY]]*Table49[[#This Row],[INV Prices]]</f>
        <v>0</v>
      </c>
      <c r="S2046" s="67"/>
      <c r="V2046" s="41"/>
      <c r="W2046" s="4" t="str">
        <f>IFERROR(VLOOKUP(Table49[[#This Row],[ITEM CODE]],Table2[[Item Code]:[Category ]],6,0),"")</f>
        <v/>
      </c>
      <c r="X2046" s="1" t="str">
        <f>IFERROR(VLOOKUP(Table49[[#This Row],[ITEM CODE]],Table2[[Item Code]:[Sub Category]],7,0),"")</f>
        <v/>
      </c>
      <c r="Y2046" s="68" t="str">
        <f>Table49[[#This Row],[PO Number]]&amp;COUNTIFS($E$5:E2046,E2046)</f>
        <v>0</v>
      </c>
    </row>
    <row r="2047" spans="1:25" ht="14.7" customHeight="1" x14ac:dyDescent="0.3">
      <c r="A2047" s="1" t="str">
        <f>IF(Table49[[#This Row],[ITEM NAME]]="","",ROW()-4)</f>
        <v/>
      </c>
      <c r="B2047" s="68"/>
      <c r="C2047" s="4" t="str">
        <f>IFERROR(VLOOKUP(B2047,Table14[],3,0),"")</f>
        <v/>
      </c>
      <c r="D2047" s="4" t="str">
        <f>IFERROR(VLOOKUP(B2047,Table14[],2,0),"")</f>
        <v/>
      </c>
      <c r="E2047" s="4"/>
      <c r="H2047" s="41" t="str">
        <f>IFERROR(VLOOKUP(Table49[[#This Row],[ITEM CODE]],Table2[[Item Code]:[Master Name]],2,0),"")</f>
        <v/>
      </c>
      <c r="I2047" s="41"/>
      <c r="J2047" s="65" t="str">
        <f>IFERROR(VLOOKUP(Table49[[#This Row],[ITEM CODE]],Table2[[Item Code]:[Master Name]],3,0),"")</f>
        <v/>
      </c>
      <c r="K2047" s="1" t="str">
        <f>IFERROR(VLOOKUP(Table49[[#This Row],[ITEM CODE]],Table2[[Item Code]:[Master Name]],9,0),"")</f>
        <v/>
      </c>
      <c r="L2047" s="1" t="str">
        <f>IFERROR(VLOOKUP(Table49[[#This Row],[ITEM CODE]],Table2[[Item Code]:[Master Name]],8,0),"")</f>
        <v/>
      </c>
      <c r="M2047" s="41"/>
      <c r="N2047" s="66">
        <f>IFERROR(VLOOKUP(Table49[[#This Row],[ITEM CODE]],Table2[[#All],[Item Code]:[Unit Cost]],10,0),0)</f>
        <v>0</v>
      </c>
      <c r="O2047" s="134">
        <f>IFERROR(VLOOKUP(Table49[[#This Row],[ITEM CODE]],Table2[[#All],[Item Code]:[Unit Cost]],10,0),0)</f>
        <v>0</v>
      </c>
      <c r="P2047" s="56"/>
      <c r="Q2047" s="58"/>
      <c r="R2047" s="58">
        <f>Table49[[#This Row],[QUANTITY]]*Table49[[#This Row],[INV Prices]]</f>
        <v>0</v>
      </c>
      <c r="S2047" s="67"/>
      <c r="V2047" s="41"/>
      <c r="W2047" s="4" t="str">
        <f>IFERROR(VLOOKUP(Table49[[#This Row],[ITEM CODE]],Table2[[Item Code]:[Category ]],6,0),"")</f>
        <v/>
      </c>
      <c r="X2047" s="1" t="str">
        <f>IFERROR(VLOOKUP(Table49[[#This Row],[ITEM CODE]],Table2[[Item Code]:[Sub Category]],7,0),"")</f>
        <v/>
      </c>
      <c r="Y2047" s="68" t="str">
        <f>Table49[[#This Row],[PO Number]]&amp;COUNTIFS($E$5:E2047,E2047)</f>
        <v>0</v>
      </c>
    </row>
    <row r="2048" spans="1:25" ht="14.7" customHeight="1" x14ac:dyDescent="0.3">
      <c r="A2048" s="1" t="str">
        <f>IF(Table49[[#This Row],[ITEM NAME]]="","",ROW()-4)</f>
        <v/>
      </c>
      <c r="B2048" s="68"/>
      <c r="C2048" s="4" t="str">
        <f>IFERROR(VLOOKUP(B2048,Table14[],3,0),"")</f>
        <v/>
      </c>
      <c r="D2048" s="4" t="str">
        <f>IFERROR(VLOOKUP(B2048,Table14[],2,0),"")</f>
        <v/>
      </c>
      <c r="E2048" s="4"/>
      <c r="H2048" s="41" t="str">
        <f>IFERROR(VLOOKUP(Table49[[#This Row],[ITEM CODE]],Table2[[Item Code]:[Master Name]],2,0),"")</f>
        <v/>
      </c>
      <c r="I2048" s="41"/>
      <c r="J2048" s="65" t="str">
        <f>IFERROR(VLOOKUP(Table49[[#This Row],[ITEM CODE]],Table2[[Item Code]:[Master Name]],3,0),"")</f>
        <v/>
      </c>
      <c r="K2048" s="1" t="str">
        <f>IFERROR(VLOOKUP(Table49[[#This Row],[ITEM CODE]],Table2[[Item Code]:[Master Name]],9,0),"")</f>
        <v/>
      </c>
      <c r="L2048" s="1" t="str">
        <f>IFERROR(VLOOKUP(Table49[[#This Row],[ITEM CODE]],Table2[[Item Code]:[Master Name]],8,0),"")</f>
        <v/>
      </c>
      <c r="M2048" s="41"/>
      <c r="N2048" s="66">
        <f>IFERROR(VLOOKUP(Table49[[#This Row],[ITEM CODE]],Table2[[#All],[Item Code]:[Unit Cost]],10,0),0)</f>
        <v>0</v>
      </c>
      <c r="O2048" s="134">
        <f>IFERROR(VLOOKUP(Table49[[#This Row],[ITEM CODE]],Table2[[#All],[Item Code]:[Unit Cost]],10,0),0)</f>
        <v>0</v>
      </c>
      <c r="P2048" s="56"/>
      <c r="Q2048" s="58"/>
      <c r="R2048" s="58">
        <f>Table49[[#This Row],[QUANTITY]]*Table49[[#This Row],[INV Prices]]</f>
        <v>0</v>
      </c>
      <c r="S2048" s="67"/>
      <c r="V2048" s="41"/>
      <c r="W2048" s="4" t="str">
        <f>IFERROR(VLOOKUP(Table49[[#This Row],[ITEM CODE]],Table2[[Item Code]:[Category ]],6,0),"")</f>
        <v/>
      </c>
      <c r="X2048" s="1" t="str">
        <f>IFERROR(VLOOKUP(Table49[[#This Row],[ITEM CODE]],Table2[[Item Code]:[Sub Category]],7,0),"")</f>
        <v/>
      </c>
      <c r="Y2048" s="68" t="str">
        <f>Table49[[#This Row],[PO Number]]&amp;COUNTIFS($E$5:E2048,E2048)</f>
        <v>0</v>
      </c>
    </row>
    <row r="2049" spans="1:25" ht="14.7" customHeight="1" x14ac:dyDescent="0.3">
      <c r="A2049" s="1" t="str">
        <f>IF(Table49[[#This Row],[ITEM NAME]]="","",ROW()-4)</f>
        <v/>
      </c>
      <c r="B2049" s="68"/>
      <c r="C2049" s="4" t="str">
        <f>IFERROR(VLOOKUP(B2049,Table14[],3,0),"")</f>
        <v/>
      </c>
      <c r="D2049" s="4" t="str">
        <f>IFERROR(VLOOKUP(B2049,Table14[],2,0),"")</f>
        <v/>
      </c>
      <c r="E2049" s="4"/>
      <c r="H2049" s="41" t="str">
        <f>IFERROR(VLOOKUP(Table49[[#This Row],[ITEM CODE]],Table2[[Item Code]:[Master Name]],2,0),"")</f>
        <v/>
      </c>
      <c r="I2049" s="41"/>
      <c r="J2049" s="65" t="str">
        <f>IFERROR(VLOOKUP(Table49[[#This Row],[ITEM CODE]],Table2[[Item Code]:[Master Name]],3,0),"")</f>
        <v/>
      </c>
      <c r="K2049" s="1" t="str">
        <f>IFERROR(VLOOKUP(Table49[[#This Row],[ITEM CODE]],Table2[[Item Code]:[Master Name]],9,0),"")</f>
        <v/>
      </c>
      <c r="L2049" s="1" t="str">
        <f>IFERROR(VLOOKUP(Table49[[#This Row],[ITEM CODE]],Table2[[Item Code]:[Master Name]],8,0),"")</f>
        <v/>
      </c>
      <c r="M2049" s="41"/>
      <c r="N2049" s="66">
        <f>IFERROR(VLOOKUP(Table49[[#This Row],[ITEM CODE]],Table2[[#All],[Item Code]:[Unit Cost]],10,0),0)</f>
        <v>0</v>
      </c>
      <c r="O2049" s="134">
        <f>IFERROR(VLOOKUP(Table49[[#This Row],[ITEM CODE]],Table2[[#All],[Item Code]:[Unit Cost]],10,0),0)</f>
        <v>0</v>
      </c>
      <c r="P2049" s="56"/>
      <c r="Q2049" s="58"/>
      <c r="R2049" s="58">
        <f>Table49[[#This Row],[QUANTITY]]*Table49[[#This Row],[INV Prices]]</f>
        <v>0</v>
      </c>
      <c r="S2049" s="67"/>
      <c r="V2049" s="41"/>
      <c r="W2049" s="4" t="str">
        <f>IFERROR(VLOOKUP(Table49[[#This Row],[ITEM CODE]],Table2[[Item Code]:[Category ]],6,0),"")</f>
        <v/>
      </c>
      <c r="X2049" s="1" t="str">
        <f>IFERROR(VLOOKUP(Table49[[#This Row],[ITEM CODE]],Table2[[Item Code]:[Sub Category]],7,0),"")</f>
        <v/>
      </c>
      <c r="Y2049" s="68" t="str">
        <f>Table49[[#This Row],[PO Number]]&amp;COUNTIFS($E$5:E2049,E2049)</f>
        <v>0</v>
      </c>
    </row>
    <row r="2050" spans="1:25" ht="14.7" customHeight="1" x14ac:dyDescent="0.3">
      <c r="A2050" s="1" t="str">
        <f>IF(Table49[[#This Row],[ITEM NAME]]="","",ROW()-4)</f>
        <v/>
      </c>
      <c r="B2050" s="68"/>
      <c r="C2050" s="4" t="str">
        <f>IFERROR(VLOOKUP(B2050,Table14[],3,0),"")</f>
        <v/>
      </c>
      <c r="D2050" s="4" t="str">
        <f>IFERROR(VLOOKUP(B2050,Table14[],2,0),"")</f>
        <v/>
      </c>
      <c r="E2050" s="4"/>
      <c r="H2050" s="41" t="str">
        <f>IFERROR(VLOOKUP(Table49[[#This Row],[ITEM CODE]],Table2[[Item Code]:[Master Name]],2,0),"")</f>
        <v/>
      </c>
      <c r="I2050" s="41"/>
      <c r="J2050" s="65" t="str">
        <f>IFERROR(VLOOKUP(Table49[[#This Row],[ITEM CODE]],Table2[[Item Code]:[Master Name]],3,0),"")</f>
        <v/>
      </c>
      <c r="K2050" s="1" t="str">
        <f>IFERROR(VLOOKUP(Table49[[#This Row],[ITEM CODE]],Table2[[Item Code]:[Master Name]],9,0),"")</f>
        <v/>
      </c>
      <c r="L2050" s="1" t="str">
        <f>IFERROR(VLOOKUP(Table49[[#This Row],[ITEM CODE]],Table2[[Item Code]:[Master Name]],8,0),"")</f>
        <v/>
      </c>
      <c r="M2050" s="41"/>
      <c r="N2050" s="66">
        <f>IFERROR(VLOOKUP(Table49[[#This Row],[ITEM CODE]],Table2[[#All],[Item Code]:[Unit Cost]],10,0),0)</f>
        <v>0</v>
      </c>
      <c r="O2050" s="134">
        <f>IFERROR(VLOOKUP(Table49[[#This Row],[ITEM CODE]],Table2[[#All],[Item Code]:[Unit Cost]],10,0),0)</f>
        <v>0</v>
      </c>
      <c r="P2050" s="56"/>
      <c r="Q2050" s="58"/>
      <c r="R2050" s="58">
        <f>Table49[[#This Row],[QUANTITY]]*Table49[[#This Row],[INV Prices]]</f>
        <v>0</v>
      </c>
      <c r="S2050" s="67"/>
      <c r="V2050" s="41"/>
      <c r="W2050" s="4" t="str">
        <f>IFERROR(VLOOKUP(Table49[[#This Row],[ITEM CODE]],Table2[[Item Code]:[Category ]],6,0),"")</f>
        <v/>
      </c>
      <c r="X2050" s="1" t="str">
        <f>IFERROR(VLOOKUP(Table49[[#This Row],[ITEM CODE]],Table2[[Item Code]:[Sub Category]],7,0),"")</f>
        <v/>
      </c>
      <c r="Y2050" s="68" t="str">
        <f>Table49[[#This Row],[PO Number]]&amp;COUNTIFS($E$5:E2050,E2050)</f>
        <v>0</v>
      </c>
    </row>
    <row r="2051" spans="1:25" ht="14.7" customHeight="1" x14ac:dyDescent="0.3">
      <c r="A2051" s="1" t="str">
        <f>IF(Table49[[#This Row],[ITEM NAME]]="","",ROW()-4)</f>
        <v/>
      </c>
      <c r="B2051" s="68"/>
      <c r="C2051" s="4" t="str">
        <f>IFERROR(VLOOKUP(B2051,Table14[],3,0),"")</f>
        <v/>
      </c>
      <c r="D2051" s="4" t="str">
        <f>IFERROR(VLOOKUP(B2051,Table14[],2,0),"")</f>
        <v/>
      </c>
      <c r="E2051" s="4"/>
      <c r="H2051" s="41" t="str">
        <f>IFERROR(VLOOKUP(Table49[[#This Row],[ITEM CODE]],Table2[[Item Code]:[Master Name]],2,0),"")</f>
        <v/>
      </c>
      <c r="I2051" s="41"/>
      <c r="J2051" s="65" t="str">
        <f>IFERROR(VLOOKUP(Table49[[#This Row],[ITEM CODE]],Table2[[Item Code]:[Master Name]],3,0),"")</f>
        <v/>
      </c>
      <c r="K2051" s="1" t="str">
        <f>IFERROR(VLOOKUP(Table49[[#This Row],[ITEM CODE]],Table2[[Item Code]:[Master Name]],9,0),"")</f>
        <v/>
      </c>
      <c r="L2051" s="1" t="str">
        <f>IFERROR(VLOOKUP(Table49[[#This Row],[ITEM CODE]],Table2[[Item Code]:[Master Name]],8,0),"")</f>
        <v/>
      </c>
      <c r="M2051" s="41"/>
      <c r="N2051" s="66">
        <f>IFERROR(VLOOKUP(Table49[[#This Row],[ITEM CODE]],Table2[[#All],[Item Code]:[Unit Cost]],10,0),0)</f>
        <v>0</v>
      </c>
      <c r="O2051" s="134">
        <f>IFERROR(VLOOKUP(Table49[[#This Row],[ITEM CODE]],Table2[[#All],[Item Code]:[Unit Cost]],10,0),0)</f>
        <v>0</v>
      </c>
      <c r="P2051" s="56"/>
      <c r="Q2051" s="58"/>
      <c r="R2051" s="58">
        <f>Table49[[#This Row],[QUANTITY]]*Table49[[#This Row],[INV Prices]]</f>
        <v>0</v>
      </c>
      <c r="S2051" s="67"/>
      <c r="V2051" s="41"/>
      <c r="W2051" s="4" t="str">
        <f>IFERROR(VLOOKUP(Table49[[#This Row],[ITEM CODE]],Table2[[Item Code]:[Category ]],6,0),"")</f>
        <v/>
      </c>
      <c r="X2051" s="1" t="str">
        <f>IFERROR(VLOOKUP(Table49[[#This Row],[ITEM CODE]],Table2[[Item Code]:[Sub Category]],7,0),"")</f>
        <v/>
      </c>
      <c r="Y2051" s="68" t="str">
        <f>Table49[[#This Row],[PO Number]]&amp;COUNTIFS($E$5:E2051,E2051)</f>
        <v>0</v>
      </c>
    </row>
    <row r="2052" spans="1:25" ht="14.7" customHeight="1" x14ac:dyDescent="0.3">
      <c r="A2052" s="1" t="str">
        <f>IF(Table49[[#This Row],[ITEM NAME]]="","",ROW()-4)</f>
        <v/>
      </c>
      <c r="B2052" s="68"/>
      <c r="C2052" s="4" t="str">
        <f>IFERROR(VLOOKUP(B2052,Table14[],3,0),"")</f>
        <v/>
      </c>
      <c r="D2052" s="4" t="str">
        <f>IFERROR(VLOOKUP(B2052,Table14[],2,0),"")</f>
        <v/>
      </c>
      <c r="E2052" s="4"/>
      <c r="H2052" s="41" t="str">
        <f>IFERROR(VLOOKUP(Table49[[#This Row],[ITEM CODE]],Table2[[Item Code]:[Master Name]],2,0),"")</f>
        <v/>
      </c>
      <c r="I2052" s="41"/>
      <c r="J2052" s="65" t="str">
        <f>IFERROR(VLOOKUP(Table49[[#This Row],[ITEM CODE]],Table2[[Item Code]:[Master Name]],3,0),"")</f>
        <v/>
      </c>
      <c r="K2052" s="1" t="str">
        <f>IFERROR(VLOOKUP(Table49[[#This Row],[ITEM CODE]],Table2[[Item Code]:[Master Name]],9,0),"")</f>
        <v/>
      </c>
      <c r="L2052" s="1" t="str">
        <f>IFERROR(VLOOKUP(Table49[[#This Row],[ITEM CODE]],Table2[[Item Code]:[Master Name]],8,0),"")</f>
        <v/>
      </c>
      <c r="M2052" s="41"/>
      <c r="N2052" s="66">
        <f>IFERROR(VLOOKUP(Table49[[#This Row],[ITEM CODE]],Table2[[#All],[Item Code]:[Unit Cost]],10,0),0)</f>
        <v>0</v>
      </c>
      <c r="O2052" s="134">
        <f>IFERROR(VLOOKUP(Table49[[#This Row],[ITEM CODE]],Table2[[#All],[Item Code]:[Unit Cost]],10,0),0)</f>
        <v>0</v>
      </c>
      <c r="P2052" s="56"/>
      <c r="Q2052" s="58"/>
      <c r="R2052" s="58">
        <f>Table49[[#This Row],[QUANTITY]]*Table49[[#This Row],[INV Prices]]</f>
        <v>0</v>
      </c>
      <c r="S2052" s="67"/>
      <c r="V2052" s="41"/>
      <c r="W2052" s="4" t="str">
        <f>IFERROR(VLOOKUP(Table49[[#This Row],[ITEM CODE]],Table2[[Item Code]:[Category ]],6,0),"")</f>
        <v/>
      </c>
      <c r="X2052" s="1" t="str">
        <f>IFERROR(VLOOKUP(Table49[[#This Row],[ITEM CODE]],Table2[[Item Code]:[Sub Category]],7,0),"")</f>
        <v/>
      </c>
      <c r="Y2052" s="68" t="str">
        <f>Table49[[#This Row],[PO Number]]&amp;COUNTIFS($E$5:E2052,E2052)</f>
        <v>0</v>
      </c>
    </row>
    <row r="2053" spans="1:25" ht="14.7" customHeight="1" x14ac:dyDescent="0.3">
      <c r="A2053" s="1" t="str">
        <f>IF(Table49[[#This Row],[ITEM NAME]]="","",ROW()-4)</f>
        <v/>
      </c>
      <c r="B2053" s="68"/>
      <c r="C2053" s="4" t="str">
        <f>IFERROR(VLOOKUP(B2053,Table14[],3,0),"")</f>
        <v/>
      </c>
      <c r="D2053" s="4" t="str">
        <f>IFERROR(VLOOKUP(B2053,Table14[],2,0),"")</f>
        <v/>
      </c>
      <c r="E2053" s="4"/>
      <c r="H2053" s="41" t="str">
        <f>IFERROR(VLOOKUP(Table49[[#This Row],[ITEM CODE]],Table2[[Item Code]:[Master Name]],2,0),"")</f>
        <v/>
      </c>
      <c r="I2053" s="41"/>
      <c r="J2053" s="65" t="str">
        <f>IFERROR(VLOOKUP(Table49[[#This Row],[ITEM CODE]],Table2[[Item Code]:[Master Name]],3,0),"")</f>
        <v/>
      </c>
      <c r="K2053" s="1" t="str">
        <f>IFERROR(VLOOKUP(Table49[[#This Row],[ITEM CODE]],Table2[[Item Code]:[Master Name]],9,0),"")</f>
        <v/>
      </c>
      <c r="L2053" s="1" t="str">
        <f>IFERROR(VLOOKUP(Table49[[#This Row],[ITEM CODE]],Table2[[Item Code]:[Master Name]],8,0),"")</f>
        <v/>
      </c>
      <c r="M2053" s="41"/>
      <c r="N2053" s="66">
        <f>IFERROR(VLOOKUP(Table49[[#This Row],[ITEM CODE]],Table2[[#All],[Item Code]:[Unit Cost]],10,0),0)</f>
        <v>0</v>
      </c>
      <c r="O2053" s="134">
        <f>IFERROR(VLOOKUP(Table49[[#This Row],[ITEM CODE]],Table2[[#All],[Item Code]:[Unit Cost]],10,0),0)</f>
        <v>0</v>
      </c>
      <c r="P2053" s="56"/>
      <c r="Q2053" s="58"/>
      <c r="R2053" s="58">
        <f>Table49[[#This Row],[QUANTITY]]*Table49[[#This Row],[INV Prices]]</f>
        <v>0</v>
      </c>
      <c r="S2053" s="67"/>
      <c r="V2053" s="41"/>
      <c r="W2053" s="4" t="str">
        <f>IFERROR(VLOOKUP(Table49[[#This Row],[ITEM CODE]],Table2[[Item Code]:[Category ]],6,0),"")</f>
        <v/>
      </c>
      <c r="X2053" s="1" t="str">
        <f>IFERROR(VLOOKUP(Table49[[#This Row],[ITEM CODE]],Table2[[Item Code]:[Sub Category]],7,0),"")</f>
        <v/>
      </c>
      <c r="Y2053" s="68" t="str">
        <f>Table49[[#This Row],[PO Number]]&amp;COUNTIFS($E$5:E2053,E2053)</f>
        <v>0</v>
      </c>
    </row>
    <row r="2054" spans="1:25" ht="14.7" customHeight="1" x14ac:dyDescent="0.3">
      <c r="A2054" s="1" t="str">
        <f>IF(Table49[[#This Row],[ITEM NAME]]="","",ROW()-4)</f>
        <v/>
      </c>
      <c r="B2054" s="68"/>
      <c r="C2054" s="4" t="str">
        <f>IFERROR(VLOOKUP(B2054,Table14[],3,0),"")</f>
        <v/>
      </c>
      <c r="D2054" s="4" t="str">
        <f>IFERROR(VLOOKUP(B2054,Table14[],2,0),"")</f>
        <v/>
      </c>
      <c r="E2054" s="4"/>
      <c r="H2054" s="41" t="str">
        <f>IFERROR(VLOOKUP(Table49[[#This Row],[ITEM CODE]],Table2[[Item Code]:[Master Name]],2,0),"")</f>
        <v/>
      </c>
      <c r="I2054" s="41"/>
      <c r="J2054" s="65" t="str">
        <f>IFERROR(VLOOKUP(Table49[[#This Row],[ITEM CODE]],Table2[[Item Code]:[Master Name]],3,0),"")</f>
        <v/>
      </c>
      <c r="K2054" s="1" t="str">
        <f>IFERROR(VLOOKUP(Table49[[#This Row],[ITEM CODE]],Table2[[Item Code]:[Master Name]],9,0),"")</f>
        <v/>
      </c>
      <c r="L2054" s="1" t="str">
        <f>IFERROR(VLOOKUP(Table49[[#This Row],[ITEM CODE]],Table2[[Item Code]:[Master Name]],8,0),"")</f>
        <v/>
      </c>
      <c r="M2054" s="41"/>
      <c r="N2054" s="66">
        <f>IFERROR(VLOOKUP(Table49[[#This Row],[ITEM CODE]],Table2[[#All],[Item Code]:[Unit Cost]],10,0),0)</f>
        <v>0</v>
      </c>
      <c r="O2054" s="134">
        <f>IFERROR(VLOOKUP(Table49[[#This Row],[ITEM CODE]],Table2[[#All],[Item Code]:[Unit Cost]],10,0),0)</f>
        <v>0</v>
      </c>
      <c r="P2054" s="56"/>
      <c r="Q2054" s="58"/>
      <c r="R2054" s="58">
        <f>Table49[[#This Row],[QUANTITY]]*Table49[[#This Row],[INV Prices]]</f>
        <v>0</v>
      </c>
      <c r="S2054" s="67"/>
      <c r="V2054" s="41"/>
      <c r="W2054" s="4" t="str">
        <f>IFERROR(VLOOKUP(Table49[[#This Row],[ITEM CODE]],Table2[[Item Code]:[Category ]],6,0),"")</f>
        <v/>
      </c>
      <c r="X2054" s="1" t="str">
        <f>IFERROR(VLOOKUP(Table49[[#This Row],[ITEM CODE]],Table2[[Item Code]:[Sub Category]],7,0),"")</f>
        <v/>
      </c>
      <c r="Y2054" s="68" t="str">
        <f>Table49[[#This Row],[PO Number]]&amp;COUNTIFS($E$5:E2054,E2054)</f>
        <v>0</v>
      </c>
    </row>
    <row r="2055" spans="1:25" ht="14.7" customHeight="1" x14ac:dyDescent="0.3">
      <c r="A2055" s="1" t="str">
        <f>IF(Table49[[#This Row],[ITEM NAME]]="","",ROW()-4)</f>
        <v/>
      </c>
      <c r="B2055" s="68"/>
      <c r="C2055" s="4" t="str">
        <f>IFERROR(VLOOKUP(B2055,Table14[],3,0),"")</f>
        <v/>
      </c>
      <c r="D2055" s="4" t="str">
        <f>IFERROR(VLOOKUP(B2055,Table14[],2,0),"")</f>
        <v/>
      </c>
      <c r="E2055" s="4"/>
      <c r="H2055" s="41" t="str">
        <f>IFERROR(VLOOKUP(Table49[[#This Row],[ITEM CODE]],Table2[[Item Code]:[Master Name]],2,0),"")</f>
        <v/>
      </c>
      <c r="I2055" s="41"/>
      <c r="J2055" s="65" t="str">
        <f>IFERROR(VLOOKUP(Table49[[#This Row],[ITEM CODE]],Table2[[Item Code]:[Master Name]],3,0),"")</f>
        <v/>
      </c>
      <c r="K2055" s="1" t="str">
        <f>IFERROR(VLOOKUP(Table49[[#This Row],[ITEM CODE]],Table2[[Item Code]:[Master Name]],9,0),"")</f>
        <v/>
      </c>
      <c r="L2055" s="1" t="str">
        <f>IFERROR(VLOOKUP(Table49[[#This Row],[ITEM CODE]],Table2[[Item Code]:[Master Name]],8,0),"")</f>
        <v/>
      </c>
      <c r="M2055" s="41"/>
      <c r="N2055" s="66">
        <f>IFERROR(VLOOKUP(Table49[[#This Row],[ITEM CODE]],Table2[[#All],[Item Code]:[Unit Cost]],10,0),0)</f>
        <v>0</v>
      </c>
      <c r="O2055" s="134">
        <f>IFERROR(VLOOKUP(Table49[[#This Row],[ITEM CODE]],Table2[[#All],[Item Code]:[Unit Cost]],10,0),0)</f>
        <v>0</v>
      </c>
      <c r="P2055" s="56"/>
      <c r="Q2055" s="58"/>
      <c r="R2055" s="58">
        <f>Table49[[#This Row],[QUANTITY]]*Table49[[#This Row],[INV Prices]]</f>
        <v>0</v>
      </c>
      <c r="S2055" s="67"/>
      <c r="V2055" s="41"/>
      <c r="W2055" s="4" t="str">
        <f>IFERROR(VLOOKUP(Table49[[#This Row],[ITEM CODE]],Table2[[Item Code]:[Category ]],6,0),"")</f>
        <v/>
      </c>
      <c r="X2055" s="1" t="str">
        <f>IFERROR(VLOOKUP(Table49[[#This Row],[ITEM CODE]],Table2[[Item Code]:[Sub Category]],7,0),"")</f>
        <v/>
      </c>
      <c r="Y2055" s="68" t="str">
        <f>Table49[[#This Row],[PO Number]]&amp;COUNTIFS($E$5:E2055,E2055)</f>
        <v>0</v>
      </c>
    </row>
    <row r="2056" spans="1:25" ht="14.7" customHeight="1" x14ac:dyDescent="0.3">
      <c r="A2056" s="1" t="str">
        <f>IF(Table49[[#This Row],[ITEM NAME]]="","",ROW()-4)</f>
        <v/>
      </c>
      <c r="B2056" s="68"/>
      <c r="C2056" s="4" t="str">
        <f>IFERROR(VLOOKUP(B2056,Table14[],3,0),"")</f>
        <v/>
      </c>
      <c r="D2056" s="4" t="str">
        <f>IFERROR(VLOOKUP(B2056,Table14[],2,0),"")</f>
        <v/>
      </c>
      <c r="E2056" s="4"/>
      <c r="H2056" s="41" t="str">
        <f>IFERROR(VLOOKUP(Table49[[#This Row],[ITEM CODE]],Table2[[Item Code]:[Master Name]],2,0),"")</f>
        <v/>
      </c>
      <c r="I2056" s="41"/>
      <c r="J2056" s="65" t="str">
        <f>IFERROR(VLOOKUP(Table49[[#This Row],[ITEM CODE]],Table2[[Item Code]:[Master Name]],3,0),"")</f>
        <v/>
      </c>
      <c r="K2056" s="1" t="str">
        <f>IFERROR(VLOOKUP(Table49[[#This Row],[ITEM CODE]],Table2[[Item Code]:[Master Name]],9,0),"")</f>
        <v/>
      </c>
      <c r="L2056" s="1" t="str">
        <f>IFERROR(VLOOKUP(Table49[[#This Row],[ITEM CODE]],Table2[[Item Code]:[Master Name]],8,0),"")</f>
        <v/>
      </c>
      <c r="M2056" s="41"/>
      <c r="N2056" s="66">
        <f>IFERROR(VLOOKUP(Table49[[#This Row],[ITEM CODE]],Table2[[#All],[Item Code]:[Unit Cost]],10,0),0)</f>
        <v>0</v>
      </c>
      <c r="O2056" s="134">
        <f>IFERROR(VLOOKUP(Table49[[#This Row],[ITEM CODE]],Table2[[#All],[Item Code]:[Unit Cost]],10,0),0)</f>
        <v>0</v>
      </c>
      <c r="P2056" s="56"/>
      <c r="Q2056" s="58"/>
      <c r="R2056" s="58">
        <f>Table49[[#This Row],[QUANTITY]]*Table49[[#This Row],[INV Prices]]</f>
        <v>0</v>
      </c>
      <c r="S2056" s="67"/>
      <c r="V2056" s="41"/>
      <c r="W2056" s="4" t="str">
        <f>IFERROR(VLOOKUP(Table49[[#This Row],[ITEM CODE]],Table2[[Item Code]:[Category ]],6,0),"")</f>
        <v/>
      </c>
      <c r="X2056" s="1" t="str">
        <f>IFERROR(VLOOKUP(Table49[[#This Row],[ITEM CODE]],Table2[[Item Code]:[Sub Category]],7,0),"")</f>
        <v/>
      </c>
      <c r="Y2056" s="68" t="str">
        <f>Table49[[#This Row],[PO Number]]&amp;COUNTIFS($E$5:E2056,E2056)</f>
        <v>0</v>
      </c>
    </row>
    <row r="2057" spans="1:25" ht="14.7" customHeight="1" x14ac:dyDescent="0.3">
      <c r="A2057" s="1" t="str">
        <f>IF(Table49[[#This Row],[ITEM NAME]]="","",ROW()-4)</f>
        <v/>
      </c>
      <c r="B2057" s="68"/>
      <c r="C2057" s="4" t="str">
        <f>IFERROR(VLOOKUP(B2057,Table14[],3,0),"")</f>
        <v/>
      </c>
      <c r="D2057" s="4" t="str">
        <f>IFERROR(VLOOKUP(B2057,Table14[],2,0),"")</f>
        <v/>
      </c>
      <c r="E2057" s="4"/>
      <c r="H2057" s="41" t="str">
        <f>IFERROR(VLOOKUP(Table49[[#This Row],[ITEM CODE]],Table2[[Item Code]:[Master Name]],2,0),"")</f>
        <v/>
      </c>
      <c r="I2057" s="41"/>
      <c r="J2057" s="65" t="str">
        <f>IFERROR(VLOOKUP(Table49[[#This Row],[ITEM CODE]],Table2[[Item Code]:[Master Name]],3,0),"")</f>
        <v/>
      </c>
      <c r="K2057" s="1" t="str">
        <f>IFERROR(VLOOKUP(Table49[[#This Row],[ITEM CODE]],Table2[[Item Code]:[Master Name]],9,0),"")</f>
        <v/>
      </c>
      <c r="L2057" s="1" t="str">
        <f>IFERROR(VLOOKUP(Table49[[#This Row],[ITEM CODE]],Table2[[Item Code]:[Master Name]],8,0),"")</f>
        <v/>
      </c>
      <c r="M2057" s="41"/>
      <c r="N2057" s="66">
        <f>IFERROR(VLOOKUP(Table49[[#This Row],[ITEM CODE]],Table2[[#All],[Item Code]:[Unit Cost]],10,0),0)</f>
        <v>0</v>
      </c>
      <c r="O2057" s="134">
        <f>IFERROR(VLOOKUP(Table49[[#This Row],[ITEM CODE]],Table2[[#All],[Item Code]:[Unit Cost]],10,0),0)</f>
        <v>0</v>
      </c>
      <c r="P2057" s="56"/>
      <c r="Q2057" s="58"/>
      <c r="R2057" s="58">
        <f>Table49[[#This Row],[QUANTITY]]*Table49[[#This Row],[INV Prices]]</f>
        <v>0</v>
      </c>
      <c r="S2057" s="67"/>
      <c r="V2057" s="41"/>
      <c r="W2057" s="4" t="str">
        <f>IFERROR(VLOOKUP(Table49[[#This Row],[ITEM CODE]],Table2[[Item Code]:[Category ]],6,0),"")</f>
        <v/>
      </c>
      <c r="X2057" s="1" t="str">
        <f>IFERROR(VLOOKUP(Table49[[#This Row],[ITEM CODE]],Table2[[Item Code]:[Sub Category]],7,0),"")</f>
        <v/>
      </c>
      <c r="Y2057" s="68" t="str">
        <f>Table49[[#This Row],[PO Number]]&amp;COUNTIFS($E$5:E2057,E2057)</f>
        <v>0</v>
      </c>
    </row>
    <row r="2058" spans="1:25" ht="14.7" customHeight="1" x14ac:dyDescent="0.3">
      <c r="A2058" s="1" t="str">
        <f>IF(Table49[[#This Row],[ITEM NAME]]="","",ROW()-4)</f>
        <v/>
      </c>
      <c r="B2058" s="68"/>
      <c r="C2058" s="4" t="str">
        <f>IFERROR(VLOOKUP(B2058,Table14[],3,0),"")</f>
        <v/>
      </c>
      <c r="D2058" s="4" t="str">
        <f>IFERROR(VLOOKUP(B2058,Table14[],2,0),"")</f>
        <v/>
      </c>
      <c r="E2058" s="4"/>
      <c r="H2058" s="41" t="str">
        <f>IFERROR(VLOOKUP(Table49[[#This Row],[ITEM CODE]],Table2[[Item Code]:[Master Name]],2,0),"")</f>
        <v/>
      </c>
      <c r="I2058" s="41"/>
      <c r="J2058" s="65" t="str">
        <f>IFERROR(VLOOKUP(Table49[[#This Row],[ITEM CODE]],Table2[[Item Code]:[Master Name]],3,0),"")</f>
        <v/>
      </c>
      <c r="K2058" s="1" t="str">
        <f>IFERROR(VLOOKUP(Table49[[#This Row],[ITEM CODE]],Table2[[Item Code]:[Master Name]],9,0),"")</f>
        <v/>
      </c>
      <c r="L2058" s="1" t="str">
        <f>IFERROR(VLOOKUP(Table49[[#This Row],[ITEM CODE]],Table2[[Item Code]:[Master Name]],8,0),"")</f>
        <v/>
      </c>
      <c r="M2058" s="41"/>
      <c r="N2058" s="66">
        <f>IFERROR(VLOOKUP(Table49[[#This Row],[ITEM CODE]],Table2[[#All],[Item Code]:[Unit Cost]],10,0),0)</f>
        <v>0</v>
      </c>
      <c r="O2058" s="134">
        <f>IFERROR(VLOOKUP(Table49[[#This Row],[ITEM CODE]],Table2[[#All],[Item Code]:[Unit Cost]],10,0),0)</f>
        <v>0</v>
      </c>
      <c r="P2058" s="56"/>
      <c r="Q2058" s="58"/>
      <c r="R2058" s="58">
        <f>Table49[[#This Row],[QUANTITY]]*Table49[[#This Row],[INV Prices]]</f>
        <v>0</v>
      </c>
      <c r="S2058" s="67"/>
      <c r="V2058" s="41"/>
      <c r="W2058" s="4" t="str">
        <f>IFERROR(VLOOKUP(Table49[[#This Row],[ITEM CODE]],Table2[[Item Code]:[Category ]],6,0),"")</f>
        <v/>
      </c>
      <c r="X2058" s="1" t="str">
        <f>IFERROR(VLOOKUP(Table49[[#This Row],[ITEM CODE]],Table2[[Item Code]:[Sub Category]],7,0),"")</f>
        <v/>
      </c>
      <c r="Y2058" s="68" t="str">
        <f>Table49[[#This Row],[PO Number]]&amp;COUNTIFS($E$5:E2058,E2058)</f>
        <v>0</v>
      </c>
    </row>
    <row r="2059" spans="1:25" ht="14.7" customHeight="1" x14ac:dyDescent="0.3">
      <c r="A2059" s="1" t="str">
        <f>IF(Table49[[#This Row],[ITEM NAME]]="","",ROW()-4)</f>
        <v/>
      </c>
      <c r="B2059" s="68"/>
      <c r="C2059" s="4" t="str">
        <f>IFERROR(VLOOKUP(B2059,Table14[],3,0),"")</f>
        <v/>
      </c>
      <c r="D2059" s="4" t="str">
        <f>IFERROR(VLOOKUP(B2059,Table14[],2,0),"")</f>
        <v/>
      </c>
      <c r="E2059" s="4"/>
      <c r="H2059" s="41" t="str">
        <f>IFERROR(VLOOKUP(Table49[[#This Row],[ITEM CODE]],Table2[[Item Code]:[Master Name]],2,0),"")</f>
        <v/>
      </c>
      <c r="I2059" s="41"/>
      <c r="J2059" s="65" t="str">
        <f>IFERROR(VLOOKUP(Table49[[#This Row],[ITEM CODE]],Table2[[Item Code]:[Master Name]],3,0),"")</f>
        <v/>
      </c>
      <c r="K2059" s="1" t="str">
        <f>IFERROR(VLOOKUP(Table49[[#This Row],[ITEM CODE]],Table2[[Item Code]:[Master Name]],9,0),"")</f>
        <v/>
      </c>
      <c r="L2059" s="1" t="str">
        <f>IFERROR(VLOOKUP(Table49[[#This Row],[ITEM CODE]],Table2[[Item Code]:[Master Name]],8,0),"")</f>
        <v/>
      </c>
      <c r="M2059" s="41"/>
      <c r="N2059" s="66">
        <f>IFERROR(VLOOKUP(Table49[[#This Row],[ITEM CODE]],Table2[[#All],[Item Code]:[Unit Cost]],10,0),0)</f>
        <v>0</v>
      </c>
      <c r="O2059" s="134">
        <f>IFERROR(VLOOKUP(Table49[[#This Row],[ITEM CODE]],Table2[[#All],[Item Code]:[Unit Cost]],10,0),0)</f>
        <v>0</v>
      </c>
      <c r="P2059" s="56"/>
      <c r="Q2059" s="58"/>
      <c r="R2059" s="58">
        <f>Table49[[#This Row],[QUANTITY]]*Table49[[#This Row],[INV Prices]]</f>
        <v>0</v>
      </c>
      <c r="S2059" s="67"/>
      <c r="V2059" s="41"/>
      <c r="W2059" s="4" t="str">
        <f>IFERROR(VLOOKUP(Table49[[#This Row],[ITEM CODE]],Table2[[Item Code]:[Category ]],6,0),"")</f>
        <v/>
      </c>
      <c r="X2059" s="1" t="str">
        <f>IFERROR(VLOOKUP(Table49[[#This Row],[ITEM CODE]],Table2[[Item Code]:[Sub Category]],7,0),"")</f>
        <v/>
      </c>
      <c r="Y2059" s="68" t="str">
        <f>Table49[[#This Row],[PO Number]]&amp;COUNTIFS($E$5:E2059,E2059)</f>
        <v>0</v>
      </c>
    </row>
    <row r="2060" spans="1:25" ht="14.7" customHeight="1" x14ac:dyDescent="0.3">
      <c r="A2060" s="1" t="str">
        <f>IF(Table49[[#This Row],[ITEM NAME]]="","",ROW()-4)</f>
        <v/>
      </c>
      <c r="B2060" s="68"/>
      <c r="C2060" s="4" t="str">
        <f>IFERROR(VLOOKUP(B2060,Table14[],3,0),"")</f>
        <v/>
      </c>
      <c r="D2060" s="4" t="str">
        <f>IFERROR(VLOOKUP(B2060,Table14[],2,0),"")</f>
        <v/>
      </c>
      <c r="E2060" s="4"/>
      <c r="H2060" s="41" t="str">
        <f>IFERROR(VLOOKUP(Table49[[#This Row],[ITEM CODE]],Table2[[Item Code]:[Master Name]],2,0),"")</f>
        <v/>
      </c>
      <c r="I2060" s="41"/>
      <c r="J2060" s="65" t="str">
        <f>IFERROR(VLOOKUP(Table49[[#This Row],[ITEM CODE]],Table2[[Item Code]:[Master Name]],3,0),"")</f>
        <v/>
      </c>
      <c r="K2060" s="1" t="str">
        <f>IFERROR(VLOOKUP(Table49[[#This Row],[ITEM CODE]],Table2[[Item Code]:[Master Name]],9,0),"")</f>
        <v/>
      </c>
      <c r="L2060" s="1" t="str">
        <f>IFERROR(VLOOKUP(Table49[[#This Row],[ITEM CODE]],Table2[[Item Code]:[Master Name]],8,0),"")</f>
        <v/>
      </c>
      <c r="M2060" s="41"/>
      <c r="N2060" s="66">
        <f>IFERROR(VLOOKUP(Table49[[#This Row],[ITEM CODE]],Table2[[#All],[Item Code]:[Unit Cost]],10,0),0)</f>
        <v>0</v>
      </c>
      <c r="O2060" s="134">
        <f>IFERROR(VLOOKUP(Table49[[#This Row],[ITEM CODE]],Table2[[#All],[Item Code]:[Unit Cost]],10,0),0)</f>
        <v>0</v>
      </c>
      <c r="P2060" s="56"/>
      <c r="Q2060" s="58"/>
      <c r="R2060" s="58">
        <f>Table49[[#This Row],[QUANTITY]]*Table49[[#This Row],[INV Prices]]</f>
        <v>0</v>
      </c>
      <c r="S2060" s="67"/>
      <c r="V2060" s="41"/>
      <c r="W2060" s="4" t="str">
        <f>IFERROR(VLOOKUP(Table49[[#This Row],[ITEM CODE]],Table2[[Item Code]:[Category ]],6,0),"")</f>
        <v/>
      </c>
      <c r="X2060" s="1" t="str">
        <f>IFERROR(VLOOKUP(Table49[[#This Row],[ITEM CODE]],Table2[[Item Code]:[Sub Category]],7,0),"")</f>
        <v/>
      </c>
      <c r="Y2060" s="68" t="str">
        <f>Table49[[#This Row],[PO Number]]&amp;COUNTIFS($E$5:E2060,E2060)</f>
        <v>0</v>
      </c>
    </row>
    <row r="2061" spans="1:25" ht="14.7" customHeight="1" x14ac:dyDescent="0.3">
      <c r="A2061" s="1" t="str">
        <f>IF(Table49[[#This Row],[ITEM NAME]]="","",ROW()-4)</f>
        <v/>
      </c>
      <c r="B2061" s="68"/>
      <c r="C2061" s="4" t="str">
        <f>IFERROR(VLOOKUP(B2061,Table14[],3,0),"")</f>
        <v/>
      </c>
      <c r="D2061" s="4" t="str">
        <f>IFERROR(VLOOKUP(B2061,Table14[],2,0),"")</f>
        <v/>
      </c>
      <c r="E2061" s="4"/>
      <c r="H2061" s="41" t="str">
        <f>IFERROR(VLOOKUP(Table49[[#This Row],[ITEM CODE]],Table2[[Item Code]:[Master Name]],2,0),"")</f>
        <v/>
      </c>
      <c r="I2061" s="41"/>
      <c r="J2061" s="65" t="str">
        <f>IFERROR(VLOOKUP(Table49[[#This Row],[ITEM CODE]],Table2[[Item Code]:[Master Name]],3,0),"")</f>
        <v/>
      </c>
      <c r="K2061" s="1" t="str">
        <f>IFERROR(VLOOKUP(Table49[[#This Row],[ITEM CODE]],Table2[[Item Code]:[Master Name]],9,0),"")</f>
        <v/>
      </c>
      <c r="L2061" s="1" t="str">
        <f>IFERROR(VLOOKUP(Table49[[#This Row],[ITEM CODE]],Table2[[Item Code]:[Master Name]],8,0),"")</f>
        <v/>
      </c>
      <c r="M2061" s="41"/>
      <c r="N2061" s="66">
        <f>IFERROR(VLOOKUP(Table49[[#This Row],[ITEM CODE]],Table2[[#All],[Item Code]:[Unit Cost]],10,0),0)</f>
        <v>0</v>
      </c>
      <c r="O2061" s="134">
        <f>IFERROR(VLOOKUP(Table49[[#This Row],[ITEM CODE]],Table2[[#All],[Item Code]:[Unit Cost]],10,0),0)</f>
        <v>0</v>
      </c>
      <c r="P2061" s="56"/>
      <c r="Q2061" s="58"/>
      <c r="R2061" s="58">
        <f>Table49[[#This Row],[QUANTITY]]*Table49[[#This Row],[INV Prices]]</f>
        <v>0</v>
      </c>
      <c r="S2061" s="67"/>
      <c r="V2061" s="41"/>
      <c r="W2061" s="4" t="str">
        <f>IFERROR(VLOOKUP(Table49[[#This Row],[ITEM CODE]],Table2[[Item Code]:[Category ]],6,0),"")</f>
        <v/>
      </c>
      <c r="X2061" s="1" t="str">
        <f>IFERROR(VLOOKUP(Table49[[#This Row],[ITEM CODE]],Table2[[Item Code]:[Sub Category]],7,0),"")</f>
        <v/>
      </c>
      <c r="Y2061" s="68" t="str">
        <f>Table49[[#This Row],[PO Number]]&amp;COUNTIFS($E$5:E2061,E2061)</f>
        <v>0</v>
      </c>
    </row>
    <row r="2062" spans="1:25" ht="14.7" customHeight="1" x14ac:dyDescent="0.3">
      <c r="A2062" s="1" t="str">
        <f>IF(Table49[[#This Row],[ITEM NAME]]="","",ROW()-4)</f>
        <v/>
      </c>
      <c r="B2062" s="68"/>
      <c r="C2062" s="4" t="str">
        <f>IFERROR(VLOOKUP(B2062,Table14[],3,0),"")</f>
        <v/>
      </c>
      <c r="D2062" s="4" t="str">
        <f>IFERROR(VLOOKUP(B2062,Table14[],2,0),"")</f>
        <v/>
      </c>
      <c r="E2062" s="4"/>
      <c r="H2062" s="41" t="str">
        <f>IFERROR(VLOOKUP(Table49[[#This Row],[ITEM CODE]],Table2[[Item Code]:[Master Name]],2,0),"")</f>
        <v/>
      </c>
      <c r="I2062" s="41"/>
      <c r="J2062" s="65" t="str">
        <f>IFERROR(VLOOKUP(Table49[[#This Row],[ITEM CODE]],Table2[[Item Code]:[Master Name]],3,0),"")</f>
        <v/>
      </c>
      <c r="K2062" s="1" t="str">
        <f>IFERROR(VLOOKUP(Table49[[#This Row],[ITEM CODE]],Table2[[Item Code]:[Master Name]],9,0),"")</f>
        <v/>
      </c>
      <c r="L2062" s="1" t="str">
        <f>IFERROR(VLOOKUP(Table49[[#This Row],[ITEM CODE]],Table2[[Item Code]:[Master Name]],8,0),"")</f>
        <v/>
      </c>
      <c r="M2062" s="41"/>
      <c r="N2062" s="66">
        <f>IFERROR(VLOOKUP(Table49[[#This Row],[ITEM CODE]],Table2[[#All],[Item Code]:[Unit Cost]],10,0),0)</f>
        <v>0</v>
      </c>
      <c r="O2062" s="134">
        <f>IFERROR(VLOOKUP(Table49[[#This Row],[ITEM CODE]],Table2[[#All],[Item Code]:[Unit Cost]],10,0),0)</f>
        <v>0</v>
      </c>
      <c r="P2062" s="56"/>
      <c r="Q2062" s="58"/>
      <c r="R2062" s="58">
        <f>Table49[[#This Row],[QUANTITY]]*Table49[[#This Row],[INV Prices]]</f>
        <v>0</v>
      </c>
      <c r="S2062" s="67"/>
      <c r="V2062" s="41"/>
      <c r="W2062" s="4" t="str">
        <f>IFERROR(VLOOKUP(Table49[[#This Row],[ITEM CODE]],Table2[[Item Code]:[Category ]],6,0),"")</f>
        <v/>
      </c>
      <c r="X2062" s="1" t="str">
        <f>IFERROR(VLOOKUP(Table49[[#This Row],[ITEM CODE]],Table2[[Item Code]:[Sub Category]],7,0),"")</f>
        <v/>
      </c>
      <c r="Y2062" s="68" t="str">
        <f>Table49[[#This Row],[PO Number]]&amp;COUNTIFS($E$5:E2062,E2062)</f>
        <v>0</v>
      </c>
    </row>
    <row r="2063" spans="1:25" ht="14.7" customHeight="1" x14ac:dyDescent="0.3">
      <c r="A2063" s="1" t="str">
        <f>IF(Table49[[#This Row],[ITEM NAME]]="","",ROW()-4)</f>
        <v/>
      </c>
      <c r="B2063" s="68"/>
      <c r="C2063" s="4" t="str">
        <f>IFERROR(VLOOKUP(B2063,Table14[],3,0),"")</f>
        <v/>
      </c>
      <c r="D2063" s="4" t="str">
        <f>IFERROR(VLOOKUP(B2063,Table14[],2,0),"")</f>
        <v/>
      </c>
      <c r="E2063" s="4"/>
      <c r="H2063" s="41" t="str">
        <f>IFERROR(VLOOKUP(Table49[[#This Row],[ITEM CODE]],Table2[[Item Code]:[Master Name]],2,0),"")</f>
        <v/>
      </c>
      <c r="I2063" s="41"/>
      <c r="J2063" s="65" t="str">
        <f>IFERROR(VLOOKUP(Table49[[#This Row],[ITEM CODE]],Table2[[Item Code]:[Master Name]],3,0),"")</f>
        <v/>
      </c>
      <c r="K2063" s="1" t="str">
        <f>IFERROR(VLOOKUP(Table49[[#This Row],[ITEM CODE]],Table2[[Item Code]:[Master Name]],9,0),"")</f>
        <v/>
      </c>
      <c r="L2063" s="1" t="str">
        <f>IFERROR(VLOOKUP(Table49[[#This Row],[ITEM CODE]],Table2[[Item Code]:[Master Name]],8,0),"")</f>
        <v/>
      </c>
      <c r="M2063" s="41"/>
      <c r="N2063" s="66">
        <f>IFERROR(VLOOKUP(Table49[[#This Row],[ITEM CODE]],Table2[[#All],[Item Code]:[Unit Cost]],10,0),0)</f>
        <v>0</v>
      </c>
      <c r="O2063" s="134">
        <f>IFERROR(VLOOKUP(Table49[[#This Row],[ITEM CODE]],Table2[[#All],[Item Code]:[Unit Cost]],10,0),0)</f>
        <v>0</v>
      </c>
      <c r="P2063" s="56"/>
      <c r="Q2063" s="58"/>
      <c r="R2063" s="58">
        <f>Table49[[#This Row],[QUANTITY]]*Table49[[#This Row],[INV Prices]]</f>
        <v>0</v>
      </c>
      <c r="S2063" s="67"/>
      <c r="V2063" s="41"/>
      <c r="W2063" s="4" t="str">
        <f>IFERROR(VLOOKUP(Table49[[#This Row],[ITEM CODE]],Table2[[Item Code]:[Category ]],6,0),"")</f>
        <v/>
      </c>
      <c r="X2063" s="1" t="str">
        <f>IFERROR(VLOOKUP(Table49[[#This Row],[ITEM CODE]],Table2[[Item Code]:[Sub Category]],7,0),"")</f>
        <v/>
      </c>
      <c r="Y2063" s="68" t="str">
        <f>Table49[[#This Row],[PO Number]]&amp;COUNTIFS($E$5:E2063,E2063)</f>
        <v>0</v>
      </c>
    </row>
    <row r="2064" spans="1:25" ht="14.7" customHeight="1" x14ac:dyDescent="0.3">
      <c r="A2064" s="1" t="str">
        <f>IF(Table49[[#This Row],[ITEM NAME]]="","",ROW()-4)</f>
        <v/>
      </c>
      <c r="B2064" s="68"/>
      <c r="C2064" s="4" t="str">
        <f>IFERROR(VLOOKUP(B2064,Table14[],3,0),"")</f>
        <v/>
      </c>
      <c r="D2064" s="4" t="str">
        <f>IFERROR(VLOOKUP(B2064,Table14[],2,0),"")</f>
        <v/>
      </c>
      <c r="E2064" s="4"/>
      <c r="H2064" s="41" t="str">
        <f>IFERROR(VLOOKUP(Table49[[#This Row],[ITEM CODE]],Table2[[Item Code]:[Master Name]],2,0),"")</f>
        <v/>
      </c>
      <c r="I2064" s="41"/>
      <c r="J2064" s="65" t="str">
        <f>IFERROR(VLOOKUP(Table49[[#This Row],[ITEM CODE]],Table2[[Item Code]:[Master Name]],3,0),"")</f>
        <v/>
      </c>
      <c r="K2064" s="1" t="str">
        <f>IFERROR(VLOOKUP(Table49[[#This Row],[ITEM CODE]],Table2[[Item Code]:[Master Name]],9,0),"")</f>
        <v/>
      </c>
      <c r="L2064" s="1" t="str">
        <f>IFERROR(VLOOKUP(Table49[[#This Row],[ITEM CODE]],Table2[[Item Code]:[Master Name]],8,0),"")</f>
        <v/>
      </c>
      <c r="M2064" s="41"/>
      <c r="N2064" s="66">
        <f>IFERROR(VLOOKUP(Table49[[#This Row],[ITEM CODE]],Table2[[#All],[Item Code]:[Unit Cost]],10,0),0)</f>
        <v>0</v>
      </c>
      <c r="O2064" s="134">
        <f>IFERROR(VLOOKUP(Table49[[#This Row],[ITEM CODE]],Table2[[#All],[Item Code]:[Unit Cost]],10,0),0)</f>
        <v>0</v>
      </c>
      <c r="P2064" s="56"/>
      <c r="Q2064" s="58"/>
      <c r="R2064" s="58">
        <f>Table49[[#This Row],[QUANTITY]]*Table49[[#This Row],[INV Prices]]</f>
        <v>0</v>
      </c>
      <c r="S2064" s="67"/>
      <c r="V2064" s="41"/>
      <c r="W2064" s="4" t="str">
        <f>IFERROR(VLOOKUP(Table49[[#This Row],[ITEM CODE]],Table2[[Item Code]:[Category ]],6,0),"")</f>
        <v/>
      </c>
      <c r="X2064" s="1" t="str">
        <f>IFERROR(VLOOKUP(Table49[[#This Row],[ITEM CODE]],Table2[[Item Code]:[Sub Category]],7,0),"")</f>
        <v/>
      </c>
      <c r="Y2064" s="68" t="str">
        <f>Table49[[#This Row],[PO Number]]&amp;COUNTIFS($E$5:E2064,E2064)</f>
        <v>0</v>
      </c>
    </row>
    <row r="2065" spans="1:25" ht="14.7" customHeight="1" x14ac:dyDescent="0.3">
      <c r="A2065" s="1" t="str">
        <f>IF(Table49[[#This Row],[ITEM NAME]]="","",ROW()-4)</f>
        <v/>
      </c>
      <c r="B2065" s="68"/>
      <c r="C2065" s="4" t="str">
        <f>IFERROR(VLOOKUP(B2065,Table14[],3,0),"")</f>
        <v/>
      </c>
      <c r="D2065" s="4" t="str">
        <f>IFERROR(VLOOKUP(B2065,Table14[],2,0),"")</f>
        <v/>
      </c>
      <c r="E2065" s="4"/>
      <c r="H2065" s="41" t="str">
        <f>IFERROR(VLOOKUP(Table49[[#This Row],[ITEM CODE]],Table2[[Item Code]:[Master Name]],2,0),"")</f>
        <v/>
      </c>
      <c r="I2065" s="41"/>
      <c r="J2065" s="65" t="str">
        <f>IFERROR(VLOOKUP(Table49[[#This Row],[ITEM CODE]],Table2[[Item Code]:[Master Name]],3,0),"")</f>
        <v/>
      </c>
      <c r="K2065" s="1" t="str">
        <f>IFERROR(VLOOKUP(Table49[[#This Row],[ITEM CODE]],Table2[[Item Code]:[Master Name]],9,0),"")</f>
        <v/>
      </c>
      <c r="L2065" s="1" t="str">
        <f>IFERROR(VLOOKUP(Table49[[#This Row],[ITEM CODE]],Table2[[Item Code]:[Master Name]],8,0),"")</f>
        <v/>
      </c>
      <c r="M2065" s="41"/>
      <c r="N2065" s="66">
        <f>IFERROR(VLOOKUP(Table49[[#This Row],[ITEM CODE]],Table2[[#All],[Item Code]:[Unit Cost]],10,0),0)</f>
        <v>0</v>
      </c>
      <c r="O2065" s="134">
        <f>IFERROR(VLOOKUP(Table49[[#This Row],[ITEM CODE]],Table2[[#All],[Item Code]:[Unit Cost]],10,0),0)</f>
        <v>0</v>
      </c>
      <c r="P2065" s="56"/>
      <c r="Q2065" s="58"/>
      <c r="R2065" s="58">
        <f>Table49[[#This Row],[QUANTITY]]*Table49[[#This Row],[INV Prices]]</f>
        <v>0</v>
      </c>
      <c r="S2065" s="67"/>
      <c r="V2065" s="41"/>
      <c r="W2065" s="4" t="str">
        <f>IFERROR(VLOOKUP(Table49[[#This Row],[ITEM CODE]],Table2[[Item Code]:[Category ]],6,0),"")</f>
        <v/>
      </c>
      <c r="X2065" s="1" t="str">
        <f>IFERROR(VLOOKUP(Table49[[#This Row],[ITEM CODE]],Table2[[Item Code]:[Sub Category]],7,0),"")</f>
        <v/>
      </c>
      <c r="Y2065" s="68" t="str">
        <f>Table49[[#This Row],[PO Number]]&amp;COUNTIFS($E$5:E2065,E2065)</f>
        <v>0</v>
      </c>
    </row>
    <row r="2066" spans="1:25" ht="14.7" customHeight="1" x14ac:dyDescent="0.3">
      <c r="A2066" s="1" t="str">
        <f>IF(Table49[[#This Row],[ITEM NAME]]="","",ROW()-4)</f>
        <v/>
      </c>
      <c r="B2066" s="68"/>
      <c r="C2066" s="4" t="str">
        <f>IFERROR(VLOOKUP(B2066,Table14[],3,0),"")</f>
        <v/>
      </c>
      <c r="D2066" s="4" t="str">
        <f>IFERROR(VLOOKUP(B2066,Table14[],2,0),"")</f>
        <v/>
      </c>
      <c r="E2066" s="4"/>
      <c r="H2066" s="41" t="str">
        <f>IFERROR(VLOOKUP(Table49[[#This Row],[ITEM CODE]],Table2[[Item Code]:[Master Name]],2,0),"")</f>
        <v/>
      </c>
      <c r="I2066" s="41"/>
      <c r="J2066" s="65" t="str">
        <f>IFERROR(VLOOKUP(Table49[[#This Row],[ITEM CODE]],Table2[[Item Code]:[Master Name]],3,0),"")</f>
        <v/>
      </c>
      <c r="K2066" s="1" t="str">
        <f>IFERROR(VLOOKUP(Table49[[#This Row],[ITEM CODE]],Table2[[Item Code]:[Master Name]],9,0),"")</f>
        <v/>
      </c>
      <c r="L2066" s="1" t="str">
        <f>IFERROR(VLOOKUP(Table49[[#This Row],[ITEM CODE]],Table2[[Item Code]:[Master Name]],8,0),"")</f>
        <v/>
      </c>
      <c r="M2066" s="41"/>
      <c r="N2066" s="66">
        <f>IFERROR(VLOOKUP(Table49[[#This Row],[ITEM CODE]],Table2[[#All],[Item Code]:[Unit Cost]],10,0),0)</f>
        <v>0</v>
      </c>
      <c r="O2066" s="134">
        <f>IFERROR(VLOOKUP(Table49[[#This Row],[ITEM CODE]],Table2[[#All],[Item Code]:[Unit Cost]],10,0),0)</f>
        <v>0</v>
      </c>
      <c r="P2066" s="56"/>
      <c r="Q2066" s="58"/>
      <c r="R2066" s="58">
        <f>Table49[[#This Row],[QUANTITY]]*Table49[[#This Row],[INV Prices]]</f>
        <v>0</v>
      </c>
      <c r="S2066" s="67"/>
      <c r="V2066" s="41"/>
      <c r="W2066" s="4" t="str">
        <f>IFERROR(VLOOKUP(Table49[[#This Row],[ITEM CODE]],Table2[[Item Code]:[Category ]],6,0),"")</f>
        <v/>
      </c>
      <c r="X2066" s="1" t="str">
        <f>IFERROR(VLOOKUP(Table49[[#This Row],[ITEM CODE]],Table2[[Item Code]:[Sub Category]],7,0),"")</f>
        <v/>
      </c>
      <c r="Y2066" s="68" t="str">
        <f>Table49[[#This Row],[PO Number]]&amp;COUNTIFS($E$5:E2066,E2066)</f>
        <v>0</v>
      </c>
    </row>
    <row r="2067" spans="1:25" ht="14.7" customHeight="1" x14ac:dyDescent="0.3">
      <c r="A2067" s="1" t="str">
        <f>IF(Table49[[#This Row],[ITEM NAME]]="","",ROW()-4)</f>
        <v/>
      </c>
      <c r="B2067" s="68"/>
      <c r="C2067" s="4" t="str">
        <f>IFERROR(VLOOKUP(B2067,Table14[],3,0),"")</f>
        <v/>
      </c>
      <c r="D2067" s="4" t="str">
        <f>IFERROR(VLOOKUP(B2067,Table14[],2,0),"")</f>
        <v/>
      </c>
      <c r="E2067" s="4"/>
      <c r="H2067" s="41" t="str">
        <f>IFERROR(VLOOKUP(Table49[[#This Row],[ITEM CODE]],Table2[[Item Code]:[Master Name]],2,0),"")</f>
        <v/>
      </c>
      <c r="I2067" s="41"/>
      <c r="J2067" s="65" t="str">
        <f>IFERROR(VLOOKUP(Table49[[#This Row],[ITEM CODE]],Table2[[Item Code]:[Master Name]],3,0),"")</f>
        <v/>
      </c>
      <c r="K2067" s="1" t="str">
        <f>IFERROR(VLOOKUP(Table49[[#This Row],[ITEM CODE]],Table2[[Item Code]:[Master Name]],9,0),"")</f>
        <v/>
      </c>
      <c r="L2067" s="1" t="str">
        <f>IFERROR(VLOOKUP(Table49[[#This Row],[ITEM CODE]],Table2[[Item Code]:[Master Name]],8,0),"")</f>
        <v/>
      </c>
      <c r="M2067" s="41"/>
      <c r="N2067" s="66">
        <f>IFERROR(VLOOKUP(Table49[[#This Row],[ITEM CODE]],Table2[[#All],[Item Code]:[Unit Cost]],10,0),0)</f>
        <v>0</v>
      </c>
      <c r="O2067" s="134">
        <f>IFERROR(VLOOKUP(Table49[[#This Row],[ITEM CODE]],Table2[[#All],[Item Code]:[Unit Cost]],10,0),0)</f>
        <v>0</v>
      </c>
      <c r="P2067" s="56"/>
      <c r="Q2067" s="58"/>
      <c r="R2067" s="58">
        <f>Table49[[#This Row],[QUANTITY]]*Table49[[#This Row],[INV Prices]]</f>
        <v>0</v>
      </c>
      <c r="S2067" s="67"/>
      <c r="V2067" s="41"/>
      <c r="W2067" s="4" t="str">
        <f>IFERROR(VLOOKUP(Table49[[#This Row],[ITEM CODE]],Table2[[Item Code]:[Category ]],6,0),"")</f>
        <v/>
      </c>
      <c r="X2067" s="1" t="str">
        <f>IFERROR(VLOOKUP(Table49[[#This Row],[ITEM CODE]],Table2[[Item Code]:[Sub Category]],7,0),"")</f>
        <v/>
      </c>
      <c r="Y2067" s="68" t="str">
        <f>Table49[[#This Row],[PO Number]]&amp;COUNTIFS($E$5:E2067,E2067)</f>
        <v>0</v>
      </c>
    </row>
    <row r="2068" spans="1:25" ht="14.7" customHeight="1" x14ac:dyDescent="0.3">
      <c r="A2068" s="1" t="str">
        <f>IF(Table49[[#This Row],[ITEM NAME]]="","",ROW()-4)</f>
        <v/>
      </c>
      <c r="B2068" s="68"/>
      <c r="C2068" s="4" t="str">
        <f>IFERROR(VLOOKUP(B2068,Table14[],3,0),"")</f>
        <v/>
      </c>
      <c r="D2068" s="4" t="str">
        <f>IFERROR(VLOOKUP(B2068,Table14[],2,0),"")</f>
        <v/>
      </c>
      <c r="E2068" s="4"/>
      <c r="H2068" s="41" t="str">
        <f>IFERROR(VLOOKUP(Table49[[#This Row],[ITEM CODE]],Table2[[Item Code]:[Master Name]],2,0),"")</f>
        <v/>
      </c>
      <c r="I2068" s="41"/>
      <c r="J2068" s="65" t="str">
        <f>IFERROR(VLOOKUP(Table49[[#This Row],[ITEM CODE]],Table2[[Item Code]:[Master Name]],3,0),"")</f>
        <v/>
      </c>
      <c r="K2068" s="1" t="str">
        <f>IFERROR(VLOOKUP(Table49[[#This Row],[ITEM CODE]],Table2[[Item Code]:[Master Name]],9,0),"")</f>
        <v/>
      </c>
      <c r="L2068" s="1" t="str">
        <f>IFERROR(VLOOKUP(Table49[[#This Row],[ITEM CODE]],Table2[[Item Code]:[Master Name]],8,0),"")</f>
        <v/>
      </c>
      <c r="M2068" s="41"/>
      <c r="N2068" s="66">
        <f>IFERROR(VLOOKUP(Table49[[#This Row],[ITEM CODE]],Table2[[#All],[Item Code]:[Unit Cost]],10,0),0)</f>
        <v>0</v>
      </c>
      <c r="O2068" s="134">
        <f>IFERROR(VLOOKUP(Table49[[#This Row],[ITEM CODE]],Table2[[#All],[Item Code]:[Unit Cost]],10,0),0)</f>
        <v>0</v>
      </c>
      <c r="P2068" s="56"/>
      <c r="Q2068" s="58"/>
      <c r="R2068" s="58">
        <f>Table49[[#This Row],[QUANTITY]]*Table49[[#This Row],[INV Prices]]</f>
        <v>0</v>
      </c>
      <c r="S2068" s="67"/>
      <c r="V2068" s="41"/>
      <c r="W2068" s="4" t="str">
        <f>IFERROR(VLOOKUP(Table49[[#This Row],[ITEM CODE]],Table2[[Item Code]:[Category ]],6,0),"")</f>
        <v/>
      </c>
      <c r="X2068" s="1" t="str">
        <f>IFERROR(VLOOKUP(Table49[[#This Row],[ITEM CODE]],Table2[[Item Code]:[Sub Category]],7,0),"")</f>
        <v/>
      </c>
      <c r="Y2068" s="68" t="str">
        <f>Table49[[#This Row],[PO Number]]&amp;COUNTIFS($E$5:E2068,E2068)</f>
        <v>0</v>
      </c>
    </row>
    <row r="2069" spans="1:25" ht="14.7" customHeight="1" x14ac:dyDescent="0.3">
      <c r="A2069" s="1" t="str">
        <f>IF(Table49[[#This Row],[ITEM NAME]]="","",ROW()-4)</f>
        <v/>
      </c>
      <c r="B2069" s="68"/>
      <c r="C2069" s="4" t="str">
        <f>IFERROR(VLOOKUP(B2069,Table14[],3,0),"")</f>
        <v/>
      </c>
      <c r="D2069" s="4" t="str">
        <f>IFERROR(VLOOKUP(B2069,Table14[],2,0),"")</f>
        <v/>
      </c>
      <c r="E2069" s="4"/>
      <c r="H2069" s="41" t="str">
        <f>IFERROR(VLOOKUP(Table49[[#This Row],[ITEM CODE]],Table2[[Item Code]:[Master Name]],2,0),"")</f>
        <v/>
      </c>
      <c r="I2069" s="41"/>
      <c r="J2069" s="65" t="str">
        <f>IFERROR(VLOOKUP(Table49[[#This Row],[ITEM CODE]],Table2[[Item Code]:[Master Name]],3,0),"")</f>
        <v/>
      </c>
      <c r="K2069" s="1" t="str">
        <f>IFERROR(VLOOKUP(Table49[[#This Row],[ITEM CODE]],Table2[[Item Code]:[Master Name]],9,0),"")</f>
        <v/>
      </c>
      <c r="L2069" s="1" t="str">
        <f>IFERROR(VLOOKUP(Table49[[#This Row],[ITEM CODE]],Table2[[Item Code]:[Master Name]],8,0),"")</f>
        <v/>
      </c>
      <c r="M2069" s="41"/>
      <c r="N2069" s="66">
        <f>IFERROR(VLOOKUP(Table49[[#This Row],[ITEM CODE]],Table2[[#All],[Item Code]:[Unit Cost]],10,0),0)</f>
        <v>0</v>
      </c>
      <c r="O2069" s="134">
        <f>IFERROR(VLOOKUP(Table49[[#This Row],[ITEM CODE]],Table2[[#All],[Item Code]:[Unit Cost]],10,0),0)</f>
        <v>0</v>
      </c>
      <c r="P2069" s="56"/>
      <c r="Q2069" s="58"/>
      <c r="R2069" s="58">
        <f>Table49[[#This Row],[QUANTITY]]*Table49[[#This Row],[INV Prices]]</f>
        <v>0</v>
      </c>
      <c r="S2069" s="67"/>
      <c r="V2069" s="41"/>
      <c r="W2069" s="4" t="str">
        <f>IFERROR(VLOOKUP(Table49[[#This Row],[ITEM CODE]],Table2[[Item Code]:[Category ]],6,0),"")</f>
        <v/>
      </c>
      <c r="X2069" s="1" t="str">
        <f>IFERROR(VLOOKUP(Table49[[#This Row],[ITEM CODE]],Table2[[Item Code]:[Sub Category]],7,0),"")</f>
        <v/>
      </c>
      <c r="Y2069" s="68" t="str">
        <f>Table49[[#This Row],[PO Number]]&amp;COUNTIFS($E$5:E2069,E2069)</f>
        <v>0</v>
      </c>
    </row>
    <row r="2070" spans="1:25" ht="14.7" customHeight="1" x14ac:dyDescent="0.3">
      <c r="A2070" s="1" t="str">
        <f>IF(Table49[[#This Row],[ITEM NAME]]="","",ROW()-4)</f>
        <v/>
      </c>
      <c r="B2070" s="68"/>
      <c r="C2070" s="4" t="str">
        <f>IFERROR(VLOOKUP(B2070,Table14[],3,0),"")</f>
        <v/>
      </c>
      <c r="D2070" s="4" t="str">
        <f>IFERROR(VLOOKUP(B2070,Table14[],2,0),"")</f>
        <v/>
      </c>
      <c r="E2070" s="4"/>
      <c r="H2070" s="41" t="str">
        <f>IFERROR(VLOOKUP(Table49[[#This Row],[ITEM CODE]],Table2[[Item Code]:[Master Name]],2,0),"")</f>
        <v/>
      </c>
      <c r="I2070" s="41"/>
      <c r="J2070" s="65" t="str">
        <f>IFERROR(VLOOKUP(Table49[[#This Row],[ITEM CODE]],Table2[[Item Code]:[Master Name]],3,0),"")</f>
        <v/>
      </c>
      <c r="K2070" s="1" t="str">
        <f>IFERROR(VLOOKUP(Table49[[#This Row],[ITEM CODE]],Table2[[Item Code]:[Master Name]],9,0),"")</f>
        <v/>
      </c>
      <c r="L2070" s="1" t="str">
        <f>IFERROR(VLOOKUP(Table49[[#This Row],[ITEM CODE]],Table2[[Item Code]:[Master Name]],8,0),"")</f>
        <v/>
      </c>
      <c r="M2070" s="41"/>
      <c r="N2070" s="66">
        <f>IFERROR(VLOOKUP(Table49[[#This Row],[ITEM CODE]],Table2[[#All],[Item Code]:[Unit Cost]],10,0),0)</f>
        <v>0</v>
      </c>
      <c r="O2070" s="134">
        <f>IFERROR(VLOOKUP(Table49[[#This Row],[ITEM CODE]],Table2[[#All],[Item Code]:[Unit Cost]],10,0),0)</f>
        <v>0</v>
      </c>
      <c r="P2070" s="56"/>
      <c r="Q2070" s="58"/>
      <c r="R2070" s="58">
        <f>Table49[[#This Row],[QUANTITY]]*Table49[[#This Row],[INV Prices]]</f>
        <v>0</v>
      </c>
      <c r="S2070" s="67"/>
      <c r="V2070" s="41"/>
      <c r="W2070" s="4" t="str">
        <f>IFERROR(VLOOKUP(Table49[[#This Row],[ITEM CODE]],Table2[[Item Code]:[Category ]],6,0),"")</f>
        <v/>
      </c>
      <c r="X2070" s="1" t="str">
        <f>IFERROR(VLOOKUP(Table49[[#This Row],[ITEM CODE]],Table2[[Item Code]:[Sub Category]],7,0),"")</f>
        <v/>
      </c>
      <c r="Y2070" s="68" t="str">
        <f>Table49[[#This Row],[PO Number]]&amp;COUNTIFS($E$5:E2070,E2070)</f>
        <v>0</v>
      </c>
    </row>
    <row r="2071" spans="1:25" ht="14.7" customHeight="1" x14ac:dyDescent="0.3">
      <c r="A2071" s="1" t="str">
        <f>IF(Table49[[#This Row],[ITEM NAME]]="","",ROW()-4)</f>
        <v/>
      </c>
      <c r="B2071" s="68"/>
      <c r="C2071" s="4" t="str">
        <f>IFERROR(VLOOKUP(B2071,Table14[],3,0),"")</f>
        <v/>
      </c>
      <c r="D2071" s="4" t="str">
        <f>IFERROR(VLOOKUP(B2071,Table14[],2,0),"")</f>
        <v/>
      </c>
      <c r="E2071" s="4"/>
      <c r="H2071" s="41" t="str">
        <f>IFERROR(VLOOKUP(Table49[[#This Row],[ITEM CODE]],Table2[[Item Code]:[Master Name]],2,0),"")</f>
        <v/>
      </c>
      <c r="I2071" s="41"/>
      <c r="J2071" s="65" t="str">
        <f>IFERROR(VLOOKUP(Table49[[#This Row],[ITEM CODE]],Table2[[Item Code]:[Master Name]],3,0),"")</f>
        <v/>
      </c>
      <c r="K2071" s="1" t="str">
        <f>IFERROR(VLOOKUP(Table49[[#This Row],[ITEM CODE]],Table2[[Item Code]:[Master Name]],9,0),"")</f>
        <v/>
      </c>
      <c r="L2071" s="1" t="str">
        <f>IFERROR(VLOOKUP(Table49[[#This Row],[ITEM CODE]],Table2[[Item Code]:[Master Name]],8,0),"")</f>
        <v/>
      </c>
      <c r="M2071" s="41"/>
      <c r="N2071" s="66">
        <f>IFERROR(VLOOKUP(Table49[[#This Row],[ITEM CODE]],Table2[[#All],[Item Code]:[Unit Cost]],10,0),0)</f>
        <v>0</v>
      </c>
      <c r="O2071" s="134">
        <f>IFERROR(VLOOKUP(Table49[[#This Row],[ITEM CODE]],Table2[[#All],[Item Code]:[Unit Cost]],10,0),0)</f>
        <v>0</v>
      </c>
      <c r="P2071" s="56"/>
      <c r="Q2071" s="58"/>
      <c r="R2071" s="58">
        <f>Table49[[#This Row],[QUANTITY]]*Table49[[#This Row],[INV Prices]]</f>
        <v>0</v>
      </c>
      <c r="S2071" s="67"/>
      <c r="V2071" s="41"/>
      <c r="W2071" s="4" t="str">
        <f>IFERROR(VLOOKUP(Table49[[#This Row],[ITEM CODE]],Table2[[Item Code]:[Category ]],6,0),"")</f>
        <v/>
      </c>
      <c r="X2071" s="1" t="str">
        <f>IFERROR(VLOOKUP(Table49[[#This Row],[ITEM CODE]],Table2[[Item Code]:[Sub Category]],7,0),"")</f>
        <v/>
      </c>
      <c r="Y2071" s="68" t="str">
        <f>Table49[[#This Row],[PO Number]]&amp;COUNTIFS($E$5:E2071,E2071)</f>
        <v>0</v>
      </c>
    </row>
    <row r="2072" spans="1:25" ht="14.7" customHeight="1" x14ac:dyDescent="0.3">
      <c r="A2072" s="1" t="str">
        <f>IF(Table49[[#This Row],[ITEM NAME]]="","",ROW()-4)</f>
        <v/>
      </c>
      <c r="B2072" s="68"/>
      <c r="C2072" s="4" t="str">
        <f>IFERROR(VLOOKUP(B2072,Table14[],3,0),"")</f>
        <v/>
      </c>
      <c r="D2072" s="4" t="str">
        <f>IFERROR(VLOOKUP(B2072,Table14[],2,0),"")</f>
        <v/>
      </c>
      <c r="E2072" s="4"/>
      <c r="H2072" s="41" t="str">
        <f>IFERROR(VLOOKUP(Table49[[#This Row],[ITEM CODE]],Table2[[Item Code]:[Master Name]],2,0),"")</f>
        <v/>
      </c>
      <c r="I2072" s="41"/>
      <c r="J2072" s="65" t="str">
        <f>IFERROR(VLOOKUP(Table49[[#This Row],[ITEM CODE]],Table2[[Item Code]:[Master Name]],3,0),"")</f>
        <v/>
      </c>
      <c r="K2072" s="1" t="str">
        <f>IFERROR(VLOOKUP(Table49[[#This Row],[ITEM CODE]],Table2[[Item Code]:[Master Name]],9,0),"")</f>
        <v/>
      </c>
      <c r="L2072" s="1" t="str">
        <f>IFERROR(VLOOKUP(Table49[[#This Row],[ITEM CODE]],Table2[[Item Code]:[Master Name]],8,0),"")</f>
        <v/>
      </c>
      <c r="M2072" s="41"/>
      <c r="N2072" s="66">
        <f>IFERROR(VLOOKUP(Table49[[#This Row],[ITEM CODE]],Table2[[#All],[Item Code]:[Unit Cost]],10,0),0)</f>
        <v>0</v>
      </c>
      <c r="O2072" s="134">
        <f>IFERROR(VLOOKUP(Table49[[#This Row],[ITEM CODE]],Table2[[#All],[Item Code]:[Unit Cost]],10,0),0)</f>
        <v>0</v>
      </c>
      <c r="P2072" s="56"/>
      <c r="Q2072" s="58"/>
      <c r="R2072" s="58">
        <f>Table49[[#This Row],[QUANTITY]]*Table49[[#This Row],[INV Prices]]</f>
        <v>0</v>
      </c>
      <c r="S2072" s="67"/>
      <c r="V2072" s="41"/>
      <c r="W2072" s="4" t="str">
        <f>IFERROR(VLOOKUP(Table49[[#This Row],[ITEM CODE]],Table2[[Item Code]:[Category ]],6,0),"")</f>
        <v/>
      </c>
      <c r="X2072" s="1" t="str">
        <f>IFERROR(VLOOKUP(Table49[[#This Row],[ITEM CODE]],Table2[[Item Code]:[Sub Category]],7,0),"")</f>
        <v/>
      </c>
      <c r="Y2072" s="68" t="str">
        <f>Table49[[#This Row],[PO Number]]&amp;COUNTIFS($E$5:E2072,E2072)</f>
        <v>0</v>
      </c>
    </row>
    <row r="2073" spans="1:25" ht="14.7" customHeight="1" x14ac:dyDescent="0.3">
      <c r="A2073" s="1" t="str">
        <f>IF(Table49[[#This Row],[ITEM NAME]]="","",ROW()-4)</f>
        <v/>
      </c>
      <c r="B2073" s="68"/>
      <c r="C2073" s="4" t="str">
        <f>IFERROR(VLOOKUP(B2073,Table14[],3,0),"")</f>
        <v/>
      </c>
      <c r="D2073" s="4" t="str">
        <f>IFERROR(VLOOKUP(B2073,Table14[],2,0),"")</f>
        <v/>
      </c>
      <c r="E2073" s="4"/>
      <c r="H2073" s="41" t="str">
        <f>IFERROR(VLOOKUP(Table49[[#This Row],[ITEM CODE]],Table2[[Item Code]:[Master Name]],2,0),"")</f>
        <v/>
      </c>
      <c r="I2073" s="41"/>
      <c r="J2073" s="65" t="str">
        <f>IFERROR(VLOOKUP(Table49[[#This Row],[ITEM CODE]],Table2[[Item Code]:[Master Name]],3,0),"")</f>
        <v/>
      </c>
      <c r="K2073" s="1" t="str">
        <f>IFERROR(VLOOKUP(Table49[[#This Row],[ITEM CODE]],Table2[[Item Code]:[Master Name]],9,0),"")</f>
        <v/>
      </c>
      <c r="L2073" s="1" t="str">
        <f>IFERROR(VLOOKUP(Table49[[#This Row],[ITEM CODE]],Table2[[Item Code]:[Master Name]],8,0),"")</f>
        <v/>
      </c>
      <c r="M2073" s="41"/>
      <c r="N2073" s="66">
        <f>IFERROR(VLOOKUP(Table49[[#This Row],[ITEM CODE]],Table2[[#All],[Item Code]:[Unit Cost]],10,0),0)</f>
        <v>0</v>
      </c>
      <c r="O2073" s="134">
        <f>IFERROR(VLOOKUP(Table49[[#This Row],[ITEM CODE]],Table2[[#All],[Item Code]:[Unit Cost]],10,0),0)</f>
        <v>0</v>
      </c>
      <c r="P2073" s="56"/>
      <c r="Q2073" s="58"/>
      <c r="R2073" s="58">
        <f>Table49[[#This Row],[QUANTITY]]*Table49[[#This Row],[INV Prices]]</f>
        <v>0</v>
      </c>
      <c r="S2073" s="67"/>
      <c r="V2073" s="41"/>
      <c r="W2073" s="4" t="str">
        <f>IFERROR(VLOOKUP(Table49[[#This Row],[ITEM CODE]],Table2[[Item Code]:[Category ]],6,0),"")</f>
        <v/>
      </c>
      <c r="X2073" s="1" t="str">
        <f>IFERROR(VLOOKUP(Table49[[#This Row],[ITEM CODE]],Table2[[Item Code]:[Sub Category]],7,0),"")</f>
        <v/>
      </c>
      <c r="Y2073" s="68" t="str">
        <f>Table49[[#This Row],[PO Number]]&amp;COUNTIFS($E$5:E2073,E2073)</f>
        <v>0</v>
      </c>
    </row>
    <row r="2074" spans="1:25" ht="14.7" customHeight="1" x14ac:dyDescent="0.3">
      <c r="A2074" s="1" t="str">
        <f>IF(Table49[[#This Row],[ITEM NAME]]="","",ROW()-4)</f>
        <v/>
      </c>
      <c r="B2074" s="68"/>
      <c r="C2074" s="4" t="str">
        <f>IFERROR(VLOOKUP(B2074,Table14[],3,0),"")</f>
        <v/>
      </c>
      <c r="D2074" s="4" t="str">
        <f>IFERROR(VLOOKUP(B2074,Table14[],2,0),"")</f>
        <v/>
      </c>
      <c r="E2074" s="4"/>
      <c r="H2074" s="41" t="str">
        <f>IFERROR(VLOOKUP(Table49[[#This Row],[ITEM CODE]],Table2[[Item Code]:[Master Name]],2,0),"")</f>
        <v/>
      </c>
      <c r="I2074" s="41"/>
      <c r="J2074" s="65" t="str">
        <f>IFERROR(VLOOKUP(Table49[[#This Row],[ITEM CODE]],Table2[[Item Code]:[Master Name]],3,0),"")</f>
        <v/>
      </c>
      <c r="K2074" s="1" t="str">
        <f>IFERROR(VLOOKUP(Table49[[#This Row],[ITEM CODE]],Table2[[Item Code]:[Master Name]],9,0),"")</f>
        <v/>
      </c>
      <c r="L2074" s="1" t="str">
        <f>IFERROR(VLOOKUP(Table49[[#This Row],[ITEM CODE]],Table2[[Item Code]:[Master Name]],8,0),"")</f>
        <v/>
      </c>
      <c r="M2074" s="41"/>
      <c r="N2074" s="66">
        <f>IFERROR(VLOOKUP(Table49[[#This Row],[ITEM CODE]],Table2[[#All],[Item Code]:[Unit Cost]],10,0),0)</f>
        <v>0</v>
      </c>
      <c r="O2074" s="134">
        <f>IFERROR(VLOOKUP(Table49[[#This Row],[ITEM CODE]],Table2[[#All],[Item Code]:[Unit Cost]],10,0),0)</f>
        <v>0</v>
      </c>
      <c r="P2074" s="56"/>
      <c r="Q2074" s="58"/>
      <c r="R2074" s="58">
        <f>Table49[[#This Row],[QUANTITY]]*Table49[[#This Row],[INV Prices]]</f>
        <v>0</v>
      </c>
      <c r="S2074" s="67"/>
      <c r="V2074" s="41"/>
      <c r="W2074" s="4" t="str">
        <f>IFERROR(VLOOKUP(Table49[[#This Row],[ITEM CODE]],Table2[[Item Code]:[Category ]],6,0),"")</f>
        <v/>
      </c>
      <c r="X2074" s="1" t="str">
        <f>IFERROR(VLOOKUP(Table49[[#This Row],[ITEM CODE]],Table2[[Item Code]:[Sub Category]],7,0),"")</f>
        <v/>
      </c>
      <c r="Y2074" s="68" t="str">
        <f>Table49[[#This Row],[PO Number]]&amp;COUNTIFS($E$5:E2074,E2074)</f>
        <v>0</v>
      </c>
    </row>
    <row r="2075" spans="1:25" ht="14.7" customHeight="1" x14ac:dyDescent="0.3">
      <c r="A2075" s="1" t="str">
        <f>IF(Table49[[#This Row],[ITEM NAME]]="","",ROW()-4)</f>
        <v/>
      </c>
      <c r="B2075" s="68"/>
      <c r="C2075" s="4" t="str">
        <f>IFERROR(VLOOKUP(B2075,Table14[],3,0),"")</f>
        <v/>
      </c>
      <c r="D2075" s="4" t="str">
        <f>IFERROR(VLOOKUP(B2075,Table14[],2,0),"")</f>
        <v/>
      </c>
      <c r="E2075" s="4"/>
      <c r="H2075" s="41" t="str">
        <f>IFERROR(VLOOKUP(Table49[[#This Row],[ITEM CODE]],Table2[[Item Code]:[Master Name]],2,0),"")</f>
        <v/>
      </c>
      <c r="I2075" s="41"/>
      <c r="J2075" s="65" t="str">
        <f>IFERROR(VLOOKUP(Table49[[#This Row],[ITEM CODE]],Table2[[Item Code]:[Master Name]],3,0),"")</f>
        <v/>
      </c>
      <c r="K2075" s="1" t="str">
        <f>IFERROR(VLOOKUP(Table49[[#This Row],[ITEM CODE]],Table2[[Item Code]:[Master Name]],9,0),"")</f>
        <v/>
      </c>
      <c r="L2075" s="1" t="str">
        <f>IFERROR(VLOOKUP(Table49[[#This Row],[ITEM CODE]],Table2[[Item Code]:[Master Name]],8,0),"")</f>
        <v/>
      </c>
      <c r="M2075" s="41"/>
      <c r="N2075" s="66">
        <f>IFERROR(VLOOKUP(Table49[[#This Row],[ITEM CODE]],Table2[[#All],[Item Code]:[Unit Cost]],10,0),0)</f>
        <v>0</v>
      </c>
      <c r="O2075" s="134">
        <f>IFERROR(VLOOKUP(Table49[[#This Row],[ITEM CODE]],Table2[[#All],[Item Code]:[Unit Cost]],10,0),0)</f>
        <v>0</v>
      </c>
      <c r="P2075" s="56"/>
      <c r="Q2075" s="58"/>
      <c r="R2075" s="58">
        <f>Table49[[#This Row],[QUANTITY]]*Table49[[#This Row],[INV Prices]]</f>
        <v>0</v>
      </c>
      <c r="S2075" s="67"/>
      <c r="V2075" s="41"/>
      <c r="W2075" s="4" t="str">
        <f>IFERROR(VLOOKUP(Table49[[#This Row],[ITEM CODE]],Table2[[Item Code]:[Category ]],6,0),"")</f>
        <v/>
      </c>
      <c r="X2075" s="1" t="str">
        <f>IFERROR(VLOOKUP(Table49[[#This Row],[ITEM CODE]],Table2[[Item Code]:[Sub Category]],7,0),"")</f>
        <v/>
      </c>
      <c r="Y2075" s="68" t="str">
        <f>Table49[[#This Row],[PO Number]]&amp;COUNTIFS($E$5:E2075,E2075)</f>
        <v>0</v>
      </c>
    </row>
    <row r="2076" spans="1:25" ht="14.7" customHeight="1" x14ac:dyDescent="0.3">
      <c r="A2076" s="1" t="str">
        <f>IF(Table49[[#This Row],[ITEM NAME]]="","",ROW()-4)</f>
        <v/>
      </c>
      <c r="B2076" s="68"/>
      <c r="C2076" s="4" t="str">
        <f>IFERROR(VLOOKUP(B2076,Table14[],3,0),"")</f>
        <v/>
      </c>
      <c r="D2076" s="4" t="str">
        <f>IFERROR(VLOOKUP(B2076,Table14[],2,0),"")</f>
        <v/>
      </c>
      <c r="E2076" s="4"/>
      <c r="H2076" s="41" t="str">
        <f>IFERROR(VLOOKUP(Table49[[#This Row],[ITEM CODE]],Table2[[Item Code]:[Master Name]],2,0),"")</f>
        <v/>
      </c>
      <c r="I2076" s="41"/>
      <c r="J2076" s="65" t="str">
        <f>IFERROR(VLOOKUP(Table49[[#This Row],[ITEM CODE]],Table2[[Item Code]:[Master Name]],3,0),"")</f>
        <v/>
      </c>
      <c r="K2076" s="1" t="str">
        <f>IFERROR(VLOOKUP(Table49[[#This Row],[ITEM CODE]],Table2[[Item Code]:[Master Name]],9,0),"")</f>
        <v/>
      </c>
      <c r="L2076" s="1" t="str">
        <f>IFERROR(VLOOKUP(Table49[[#This Row],[ITEM CODE]],Table2[[Item Code]:[Master Name]],8,0),"")</f>
        <v/>
      </c>
      <c r="M2076" s="41"/>
      <c r="N2076" s="66">
        <f>IFERROR(VLOOKUP(Table49[[#This Row],[ITEM CODE]],Table2[[#All],[Item Code]:[Unit Cost]],10,0),0)</f>
        <v>0</v>
      </c>
      <c r="O2076" s="134">
        <f>IFERROR(VLOOKUP(Table49[[#This Row],[ITEM CODE]],Table2[[#All],[Item Code]:[Unit Cost]],10,0),0)</f>
        <v>0</v>
      </c>
      <c r="P2076" s="56"/>
      <c r="Q2076" s="58"/>
      <c r="R2076" s="58">
        <f>Table49[[#This Row],[QUANTITY]]*Table49[[#This Row],[INV Prices]]</f>
        <v>0</v>
      </c>
      <c r="S2076" s="67"/>
      <c r="V2076" s="41"/>
      <c r="W2076" s="4" t="str">
        <f>IFERROR(VLOOKUP(Table49[[#This Row],[ITEM CODE]],Table2[[Item Code]:[Category ]],6,0),"")</f>
        <v/>
      </c>
      <c r="X2076" s="1" t="str">
        <f>IFERROR(VLOOKUP(Table49[[#This Row],[ITEM CODE]],Table2[[Item Code]:[Sub Category]],7,0),"")</f>
        <v/>
      </c>
      <c r="Y2076" s="68" t="str">
        <f>Table49[[#This Row],[PO Number]]&amp;COUNTIFS($E$5:E2076,E2076)</f>
        <v>0</v>
      </c>
    </row>
    <row r="2077" spans="1:25" ht="14.7" customHeight="1" x14ac:dyDescent="0.3">
      <c r="A2077" s="1" t="str">
        <f>IF(Table49[[#This Row],[ITEM NAME]]="","",ROW()-4)</f>
        <v/>
      </c>
      <c r="B2077" s="68"/>
      <c r="C2077" s="4" t="str">
        <f>IFERROR(VLOOKUP(B2077,Table14[],3,0),"")</f>
        <v/>
      </c>
      <c r="D2077" s="4" t="str">
        <f>IFERROR(VLOOKUP(B2077,Table14[],2,0),"")</f>
        <v/>
      </c>
      <c r="E2077" s="4"/>
      <c r="H2077" s="41" t="str">
        <f>IFERROR(VLOOKUP(Table49[[#This Row],[ITEM CODE]],Table2[[Item Code]:[Master Name]],2,0),"")</f>
        <v/>
      </c>
      <c r="I2077" s="41"/>
      <c r="J2077" s="65" t="str">
        <f>IFERROR(VLOOKUP(Table49[[#This Row],[ITEM CODE]],Table2[[Item Code]:[Master Name]],3,0),"")</f>
        <v/>
      </c>
      <c r="K2077" s="1" t="str">
        <f>IFERROR(VLOOKUP(Table49[[#This Row],[ITEM CODE]],Table2[[Item Code]:[Master Name]],9,0),"")</f>
        <v/>
      </c>
      <c r="L2077" s="1" t="str">
        <f>IFERROR(VLOOKUP(Table49[[#This Row],[ITEM CODE]],Table2[[Item Code]:[Master Name]],8,0),"")</f>
        <v/>
      </c>
      <c r="M2077" s="41"/>
      <c r="N2077" s="66">
        <f>IFERROR(VLOOKUP(Table49[[#This Row],[ITEM CODE]],Table2[[#All],[Item Code]:[Unit Cost]],10,0),0)</f>
        <v>0</v>
      </c>
      <c r="O2077" s="134">
        <f>IFERROR(VLOOKUP(Table49[[#This Row],[ITEM CODE]],Table2[[#All],[Item Code]:[Unit Cost]],10,0),0)</f>
        <v>0</v>
      </c>
      <c r="P2077" s="56"/>
      <c r="Q2077" s="58"/>
      <c r="R2077" s="58">
        <f>Table49[[#This Row],[QUANTITY]]*Table49[[#This Row],[INV Prices]]</f>
        <v>0</v>
      </c>
      <c r="S2077" s="67"/>
      <c r="V2077" s="41"/>
      <c r="W2077" s="4" t="str">
        <f>IFERROR(VLOOKUP(Table49[[#This Row],[ITEM CODE]],Table2[[Item Code]:[Category ]],6,0),"")</f>
        <v/>
      </c>
      <c r="X2077" s="1" t="str">
        <f>IFERROR(VLOOKUP(Table49[[#This Row],[ITEM CODE]],Table2[[Item Code]:[Sub Category]],7,0),"")</f>
        <v/>
      </c>
      <c r="Y2077" s="68" t="str">
        <f>Table49[[#This Row],[PO Number]]&amp;COUNTIFS($E$5:E2077,E2077)</f>
        <v>0</v>
      </c>
    </row>
    <row r="2078" spans="1:25" ht="14.25" customHeight="1" x14ac:dyDescent="0.3">
      <c r="A2078" s="1" t="str">
        <f>IF(Table49[[#This Row],[ITEM NAME]]="","",ROW()-4)</f>
        <v/>
      </c>
      <c r="B2078" s="68"/>
      <c r="C2078" s="4" t="str">
        <f>IFERROR(VLOOKUP(B2078,Table14[],3,0),"")</f>
        <v/>
      </c>
      <c r="D2078" s="4" t="str">
        <f>IFERROR(VLOOKUP(B2078,Table14[],2,0),"")</f>
        <v/>
      </c>
      <c r="E2078" s="4"/>
      <c r="H2078" s="41" t="str">
        <f>IFERROR(VLOOKUP(Table49[[#This Row],[ITEM CODE]],Table2[[Item Code]:[Master Name]],2,0),"")</f>
        <v/>
      </c>
      <c r="I2078" s="41"/>
      <c r="J2078" s="65" t="str">
        <f>IFERROR(VLOOKUP(Table49[[#This Row],[ITEM CODE]],Table2[[Item Code]:[Master Name]],3,0),"")</f>
        <v/>
      </c>
      <c r="K2078" s="1" t="str">
        <f>IFERROR(VLOOKUP(Table49[[#This Row],[ITEM CODE]],Table2[[Item Code]:[Master Name]],9,0),"")</f>
        <v/>
      </c>
      <c r="L2078" s="1" t="str">
        <f>IFERROR(VLOOKUP(Table49[[#This Row],[ITEM CODE]],Table2[[Item Code]:[Master Name]],8,0),"")</f>
        <v/>
      </c>
      <c r="M2078" s="41"/>
      <c r="N2078" s="66">
        <f>IFERROR(VLOOKUP(Table49[[#This Row],[ITEM CODE]],Table2[[#All],[Item Code]:[Unit Cost]],10,0),0)</f>
        <v>0</v>
      </c>
      <c r="O2078" s="134">
        <f>IFERROR(VLOOKUP(Table49[[#This Row],[ITEM CODE]],Table2[[#All],[Item Code]:[Unit Cost]],10,0),0)</f>
        <v>0</v>
      </c>
      <c r="P2078" s="56"/>
      <c r="Q2078" s="58"/>
      <c r="R2078" s="58">
        <f>Table49[[#This Row],[QUANTITY]]*Table49[[#This Row],[INV Prices]]</f>
        <v>0</v>
      </c>
      <c r="S2078" s="67"/>
      <c r="V2078" s="41"/>
      <c r="W2078" s="4" t="str">
        <f>IFERROR(VLOOKUP(Table49[[#This Row],[ITEM CODE]],Table2[[Item Code]:[Category ]],6,0),"")</f>
        <v/>
      </c>
      <c r="X2078" s="1" t="str">
        <f>IFERROR(VLOOKUP(Table49[[#This Row],[ITEM CODE]],Table2[[Item Code]:[Sub Category]],7,0),"")</f>
        <v/>
      </c>
      <c r="Y2078" s="68" t="str">
        <f>Table49[[#This Row],[PO Number]]&amp;COUNTIFS($E$5:E2078,E2078)</f>
        <v>0</v>
      </c>
    </row>
    <row r="2079" spans="1:25" ht="14.7" customHeight="1" x14ac:dyDescent="0.3">
      <c r="A2079" s="1" t="str">
        <f>IF(Table49[[#This Row],[ITEM NAME]]="","",ROW()-4)</f>
        <v/>
      </c>
      <c r="B2079" s="68"/>
      <c r="C2079" s="4" t="str">
        <f>IFERROR(VLOOKUP(B2079,Table14[],3,0),"")</f>
        <v/>
      </c>
      <c r="D2079" s="4" t="str">
        <f>IFERROR(VLOOKUP(B2079,Table14[],2,0),"")</f>
        <v/>
      </c>
      <c r="E2079" s="4"/>
      <c r="H2079" s="41" t="str">
        <f>IFERROR(VLOOKUP(Table49[[#This Row],[ITEM CODE]],Table2[[Item Code]:[Master Name]],2,0),"")</f>
        <v/>
      </c>
      <c r="I2079" s="41"/>
      <c r="J2079" s="65" t="str">
        <f>IFERROR(VLOOKUP(Table49[[#This Row],[ITEM CODE]],Table2[[Item Code]:[Master Name]],3,0),"")</f>
        <v/>
      </c>
      <c r="K2079" s="1" t="str">
        <f>IFERROR(VLOOKUP(Table49[[#This Row],[ITEM CODE]],Table2[[Item Code]:[Master Name]],9,0),"")</f>
        <v/>
      </c>
      <c r="L2079" s="1" t="str">
        <f>IFERROR(VLOOKUP(Table49[[#This Row],[ITEM CODE]],Table2[[Item Code]:[Master Name]],8,0),"")</f>
        <v/>
      </c>
      <c r="M2079" s="41"/>
      <c r="N2079" s="66">
        <f>IFERROR(VLOOKUP(Table49[[#This Row],[ITEM CODE]],Table2[[#All],[Item Code]:[Unit Cost]],10,0),0)</f>
        <v>0</v>
      </c>
      <c r="O2079" s="134">
        <f>IFERROR(VLOOKUP(Table49[[#This Row],[ITEM CODE]],Table2[[#All],[Item Code]:[Unit Cost]],10,0),0)</f>
        <v>0</v>
      </c>
      <c r="P2079" s="56"/>
      <c r="Q2079" s="58"/>
      <c r="R2079" s="58">
        <f>Table49[[#This Row],[QUANTITY]]*Table49[[#This Row],[INV Prices]]</f>
        <v>0</v>
      </c>
      <c r="S2079" s="67"/>
      <c r="V2079" s="41"/>
      <c r="W2079" s="4" t="str">
        <f>IFERROR(VLOOKUP(Table49[[#This Row],[ITEM CODE]],Table2[[Item Code]:[Category ]],6,0),"")</f>
        <v/>
      </c>
      <c r="X2079" s="1" t="str">
        <f>IFERROR(VLOOKUP(Table49[[#This Row],[ITEM CODE]],Table2[[Item Code]:[Sub Category]],7,0),"")</f>
        <v/>
      </c>
      <c r="Y2079" s="68" t="str">
        <f>Table49[[#This Row],[PO Number]]&amp;COUNTIFS($E$5:E2079,E2079)</f>
        <v>0</v>
      </c>
    </row>
    <row r="2080" spans="1:25" ht="14.7" customHeight="1" x14ac:dyDescent="0.3">
      <c r="A2080" s="1" t="str">
        <f>IF(Table49[[#This Row],[ITEM NAME]]="","",ROW()-4)</f>
        <v/>
      </c>
      <c r="B2080" s="68"/>
      <c r="C2080" s="4" t="str">
        <f>IFERROR(VLOOKUP(B2080,Table14[],3,0),"")</f>
        <v/>
      </c>
      <c r="D2080" s="4" t="str">
        <f>IFERROR(VLOOKUP(B2080,Table14[],2,0),"")</f>
        <v/>
      </c>
      <c r="E2080" s="4"/>
      <c r="H2080" s="41" t="str">
        <f>IFERROR(VLOOKUP(Table49[[#This Row],[ITEM CODE]],Table2[[Item Code]:[Master Name]],2,0),"")</f>
        <v/>
      </c>
      <c r="I2080" s="41"/>
      <c r="J2080" s="65" t="str">
        <f>IFERROR(VLOOKUP(Table49[[#This Row],[ITEM CODE]],Table2[[Item Code]:[Master Name]],3,0),"")</f>
        <v/>
      </c>
      <c r="K2080" s="1" t="str">
        <f>IFERROR(VLOOKUP(Table49[[#This Row],[ITEM CODE]],Table2[[Item Code]:[Master Name]],9,0),"")</f>
        <v/>
      </c>
      <c r="L2080" s="1" t="str">
        <f>IFERROR(VLOOKUP(Table49[[#This Row],[ITEM CODE]],Table2[[Item Code]:[Master Name]],8,0),"")</f>
        <v/>
      </c>
      <c r="M2080" s="41"/>
      <c r="N2080" s="66">
        <f>IFERROR(VLOOKUP(Table49[[#This Row],[ITEM CODE]],Table2[[#All],[Item Code]:[Unit Cost]],10,0),0)</f>
        <v>0</v>
      </c>
      <c r="O2080" s="134">
        <f>IFERROR(VLOOKUP(Table49[[#This Row],[ITEM CODE]],Table2[[#All],[Item Code]:[Unit Cost]],10,0),0)</f>
        <v>0</v>
      </c>
      <c r="P2080" s="56"/>
      <c r="Q2080" s="58"/>
      <c r="R2080" s="58">
        <f>Table49[[#This Row],[QUANTITY]]*Table49[[#This Row],[INV Prices]]</f>
        <v>0</v>
      </c>
      <c r="S2080" s="67"/>
      <c r="V2080" s="41"/>
      <c r="W2080" s="4" t="str">
        <f>IFERROR(VLOOKUP(Table49[[#This Row],[ITEM CODE]],Table2[[Item Code]:[Category ]],6,0),"")</f>
        <v/>
      </c>
      <c r="X2080" s="1" t="str">
        <f>IFERROR(VLOOKUP(Table49[[#This Row],[ITEM CODE]],Table2[[Item Code]:[Sub Category]],7,0),"")</f>
        <v/>
      </c>
      <c r="Y2080" s="68" t="str">
        <f>Table49[[#This Row],[PO Number]]&amp;COUNTIFS($E$5:E2080,E2080)</f>
        <v>0</v>
      </c>
    </row>
    <row r="2081" spans="1:25" ht="14.7" customHeight="1" x14ac:dyDescent="0.3">
      <c r="A2081" s="1" t="str">
        <f>IF(Table49[[#This Row],[ITEM NAME]]="","",ROW()-4)</f>
        <v/>
      </c>
      <c r="B2081" s="68"/>
      <c r="C2081" s="4" t="str">
        <f>IFERROR(VLOOKUP(B2081,Table14[],3,0),"")</f>
        <v/>
      </c>
      <c r="D2081" s="4" t="str">
        <f>IFERROR(VLOOKUP(B2081,Table14[],2,0),"")</f>
        <v/>
      </c>
      <c r="E2081" s="4"/>
      <c r="H2081" s="41" t="str">
        <f>IFERROR(VLOOKUP(Table49[[#This Row],[ITEM CODE]],Table2[[Item Code]:[Master Name]],2,0),"")</f>
        <v/>
      </c>
      <c r="I2081" s="41"/>
      <c r="J2081" s="65" t="str">
        <f>IFERROR(VLOOKUP(Table49[[#This Row],[ITEM CODE]],Table2[[Item Code]:[Master Name]],3,0),"")</f>
        <v/>
      </c>
      <c r="K2081" s="1" t="str">
        <f>IFERROR(VLOOKUP(Table49[[#This Row],[ITEM CODE]],Table2[[Item Code]:[Master Name]],9,0),"")</f>
        <v/>
      </c>
      <c r="L2081" s="1" t="str">
        <f>IFERROR(VLOOKUP(Table49[[#This Row],[ITEM CODE]],Table2[[Item Code]:[Master Name]],8,0),"")</f>
        <v/>
      </c>
      <c r="M2081" s="41"/>
      <c r="N2081" s="66">
        <f>IFERROR(VLOOKUP(Table49[[#This Row],[ITEM CODE]],Table2[[#All],[Item Code]:[Unit Cost]],10,0),0)</f>
        <v>0</v>
      </c>
      <c r="O2081" s="134">
        <f>IFERROR(VLOOKUP(Table49[[#This Row],[ITEM CODE]],Table2[[#All],[Item Code]:[Unit Cost]],10,0),0)</f>
        <v>0</v>
      </c>
      <c r="P2081" s="56"/>
      <c r="Q2081" s="58"/>
      <c r="R2081" s="58">
        <f>Table49[[#This Row],[QUANTITY]]*Table49[[#This Row],[INV Prices]]</f>
        <v>0</v>
      </c>
      <c r="S2081" s="67"/>
      <c r="V2081" s="41"/>
      <c r="W2081" s="4" t="str">
        <f>IFERROR(VLOOKUP(Table49[[#This Row],[ITEM CODE]],Table2[[Item Code]:[Category ]],6,0),"")</f>
        <v/>
      </c>
      <c r="X2081" s="1" t="str">
        <f>IFERROR(VLOOKUP(Table49[[#This Row],[ITEM CODE]],Table2[[Item Code]:[Sub Category]],7,0),"")</f>
        <v/>
      </c>
      <c r="Y2081" s="68" t="str">
        <f>Table49[[#This Row],[PO Number]]&amp;COUNTIFS($E$5:E2081,E2081)</f>
        <v>0</v>
      </c>
    </row>
    <row r="2082" spans="1:25" ht="14.7" customHeight="1" x14ac:dyDescent="0.3">
      <c r="A2082" s="1" t="str">
        <f>IF(Table49[[#This Row],[ITEM NAME]]="","",ROW()-4)</f>
        <v/>
      </c>
      <c r="B2082" s="68"/>
      <c r="C2082" s="4" t="str">
        <f>IFERROR(VLOOKUP(B2082,Table14[],3,0),"")</f>
        <v/>
      </c>
      <c r="D2082" s="4" t="str">
        <f>IFERROR(VLOOKUP(B2082,Table14[],2,0),"")</f>
        <v/>
      </c>
      <c r="E2082" s="4"/>
      <c r="H2082" s="41" t="str">
        <f>IFERROR(VLOOKUP(Table49[[#This Row],[ITEM CODE]],Table2[[Item Code]:[Master Name]],2,0),"")</f>
        <v/>
      </c>
      <c r="I2082" s="41"/>
      <c r="J2082" s="65" t="str">
        <f>IFERROR(VLOOKUP(Table49[[#This Row],[ITEM CODE]],Table2[[Item Code]:[Master Name]],3,0),"")</f>
        <v/>
      </c>
      <c r="K2082" s="1" t="str">
        <f>IFERROR(VLOOKUP(Table49[[#This Row],[ITEM CODE]],Table2[[Item Code]:[Master Name]],9,0),"")</f>
        <v/>
      </c>
      <c r="L2082" s="1" t="str">
        <f>IFERROR(VLOOKUP(Table49[[#This Row],[ITEM CODE]],Table2[[Item Code]:[Master Name]],8,0),"")</f>
        <v/>
      </c>
      <c r="M2082" s="41"/>
      <c r="N2082" s="66">
        <f>IFERROR(VLOOKUP(Table49[[#This Row],[ITEM CODE]],Table2[[#All],[Item Code]:[Unit Cost]],10,0),0)</f>
        <v>0</v>
      </c>
      <c r="O2082" s="134">
        <f>IFERROR(VLOOKUP(Table49[[#This Row],[ITEM CODE]],Table2[[#All],[Item Code]:[Unit Cost]],10,0),0)</f>
        <v>0</v>
      </c>
      <c r="P2082" s="56"/>
      <c r="Q2082" s="58"/>
      <c r="R2082" s="58">
        <f>Table49[[#This Row],[QUANTITY]]*Table49[[#This Row],[INV Prices]]</f>
        <v>0</v>
      </c>
      <c r="S2082" s="67"/>
      <c r="V2082" s="41"/>
      <c r="W2082" s="4" t="str">
        <f>IFERROR(VLOOKUP(Table49[[#This Row],[ITEM CODE]],Table2[[Item Code]:[Category ]],6,0),"")</f>
        <v/>
      </c>
      <c r="X2082" s="1" t="str">
        <f>IFERROR(VLOOKUP(Table49[[#This Row],[ITEM CODE]],Table2[[Item Code]:[Sub Category]],7,0),"")</f>
        <v/>
      </c>
      <c r="Y2082" s="68" t="str">
        <f>Table49[[#This Row],[PO Number]]&amp;COUNTIFS($E$5:E2082,E2082)</f>
        <v>0</v>
      </c>
    </row>
    <row r="2083" spans="1:25" ht="14.7" customHeight="1" x14ac:dyDescent="0.3">
      <c r="A2083" s="1" t="str">
        <f>IF(Table49[[#This Row],[ITEM NAME]]="","",ROW()-4)</f>
        <v/>
      </c>
      <c r="B2083" s="68"/>
      <c r="C2083" s="4" t="str">
        <f>IFERROR(VLOOKUP(B2083,Table14[],3,0),"")</f>
        <v/>
      </c>
      <c r="D2083" s="4" t="str">
        <f>IFERROR(VLOOKUP(B2083,Table14[],2,0),"")</f>
        <v/>
      </c>
      <c r="E2083" s="4"/>
      <c r="H2083" s="41" t="str">
        <f>IFERROR(VLOOKUP(Table49[[#This Row],[ITEM CODE]],Table2[[Item Code]:[Master Name]],2,0),"")</f>
        <v/>
      </c>
      <c r="I2083" s="41"/>
      <c r="J2083" s="65" t="str">
        <f>IFERROR(VLOOKUP(Table49[[#This Row],[ITEM CODE]],Table2[[Item Code]:[Master Name]],3,0),"")</f>
        <v/>
      </c>
      <c r="K2083" s="1" t="str">
        <f>IFERROR(VLOOKUP(Table49[[#This Row],[ITEM CODE]],Table2[[Item Code]:[Master Name]],9,0),"")</f>
        <v/>
      </c>
      <c r="L2083" s="1" t="str">
        <f>IFERROR(VLOOKUP(Table49[[#This Row],[ITEM CODE]],Table2[[Item Code]:[Master Name]],8,0),"")</f>
        <v/>
      </c>
      <c r="M2083" s="41"/>
      <c r="N2083" s="66">
        <f>IFERROR(VLOOKUP(Table49[[#This Row],[ITEM CODE]],Table2[[#All],[Item Code]:[Unit Cost]],10,0),0)</f>
        <v>0</v>
      </c>
      <c r="O2083" s="134">
        <f>IFERROR(VLOOKUP(Table49[[#This Row],[ITEM CODE]],Table2[[#All],[Item Code]:[Unit Cost]],10,0),0)</f>
        <v>0</v>
      </c>
      <c r="P2083" s="56"/>
      <c r="Q2083" s="58"/>
      <c r="R2083" s="58">
        <f>Table49[[#This Row],[QUANTITY]]*Table49[[#This Row],[INV Prices]]</f>
        <v>0</v>
      </c>
      <c r="S2083" s="67"/>
      <c r="V2083" s="41"/>
      <c r="W2083" s="4" t="str">
        <f>IFERROR(VLOOKUP(Table49[[#This Row],[ITEM CODE]],Table2[[Item Code]:[Category ]],6,0),"")</f>
        <v/>
      </c>
      <c r="X2083" s="1" t="str">
        <f>IFERROR(VLOOKUP(Table49[[#This Row],[ITEM CODE]],Table2[[Item Code]:[Sub Category]],7,0),"")</f>
        <v/>
      </c>
      <c r="Y2083" s="68" t="str">
        <f>Table49[[#This Row],[PO Number]]&amp;COUNTIFS($E$5:E2083,E2083)</f>
        <v>0</v>
      </c>
    </row>
    <row r="2084" spans="1:25" ht="14.7" customHeight="1" x14ac:dyDescent="0.3">
      <c r="A2084" s="1" t="str">
        <f>IF(Table49[[#This Row],[ITEM NAME]]="","",ROW()-4)</f>
        <v/>
      </c>
      <c r="B2084" s="68"/>
      <c r="C2084" s="4" t="str">
        <f>IFERROR(VLOOKUP(B2084,Table14[],3,0),"")</f>
        <v/>
      </c>
      <c r="D2084" s="4" t="str">
        <f>IFERROR(VLOOKUP(B2084,Table14[],2,0),"")</f>
        <v/>
      </c>
      <c r="E2084" s="4"/>
      <c r="H2084" s="41" t="str">
        <f>IFERROR(VLOOKUP(Table49[[#This Row],[ITEM CODE]],Table2[[Item Code]:[Master Name]],2,0),"")</f>
        <v/>
      </c>
      <c r="I2084" s="41"/>
      <c r="J2084" s="65" t="str">
        <f>IFERROR(VLOOKUP(Table49[[#This Row],[ITEM CODE]],Table2[[Item Code]:[Master Name]],3,0),"")</f>
        <v/>
      </c>
      <c r="K2084" s="1" t="str">
        <f>IFERROR(VLOOKUP(Table49[[#This Row],[ITEM CODE]],Table2[[Item Code]:[Master Name]],9,0),"")</f>
        <v/>
      </c>
      <c r="L2084" s="1" t="str">
        <f>IFERROR(VLOOKUP(Table49[[#This Row],[ITEM CODE]],Table2[[Item Code]:[Master Name]],8,0),"")</f>
        <v/>
      </c>
      <c r="M2084" s="41"/>
      <c r="N2084" s="66">
        <f>IFERROR(VLOOKUP(Table49[[#This Row],[ITEM CODE]],Table2[[#All],[Item Code]:[Unit Cost]],10,0),0)</f>
        <v>0</v>
      </c>
      <c r="O2084" s="134">
        <f>IFERROR(VLOOKUP(Table49[[#This Row],[ITEM CODE]],Table2[[#All],[Item Code]:[Unit Cost]],10,0),0)</f>
        <v>0</v>
      </c>
      <c r="P2084" s="56"/>
      <c r="Q2084" s="58"/>
      <c r="R2084" s="58">
        <f>Table49[[#This Row],[QUANTITY]]*Table49[[#This Row],[INV Prices]]</f>
        <v>0</v>
      </c>
      <c r="S2084" s="67"/>
      <c r="V2084" s="41"/>
      <c r="W2084" s="4" t="str">
        <f>IFERROR(VLOOKUP(Table49[[#This Row],[ITEM CODE]],Table2[[Item Code]:[Category ]],6,0),"")</f>
        <v/>
      </c>
      <c r="X2084" s="1" t="str">
        <f>IFERROR(VLOOKUP(Table49[[#This Row],[ITEM CODE]],Table2[[Item Code]:[Sub Category]],7,0),"")</f>
        <v/>
      </c>
      <c r="Y2084" s="68" t="str">
        <f>Table49[[#This Row],[PO Number]]&amp;COUNTIFS($E$5:E2084,E2084)</f>
        <v>0</v>
      </c>
    </row>
    <row r="2085" spans="1:25" ht="14.7" customHeight="1" x14ac:dyDescent="0.3">
      <c r="A2085" s="1" t="str">
        <f>IF(Table49[[#This Row],[ITEM NAME]]="","",ROW()-4)</f>
        <v/>
      </c>
      <c r="B2085" s="68"/>
      <c r="C2085" s="4" t="str">
        <f>IFERROR(VLOOKUP(B2085,Table14[],3,0),"")</f>
        <v/>
      </c>
      <c r="D2085" s="4" t="str">
        <f>IFERROR(VLOOKUP(B2085,Table14[],2,0),"")</f>
        <v/>
      </c>
      <c r="E2085" s="4"/>
      <c r="H2085" s="41" t="str">
        <f>IFERROR(VLOOKUP(Table49[[#This Row],[ITEM CODE]],Table2[[Item Code]:[Master Name]],2,0),"")</f>
        <v/>
      </c>
      <c r="I2085" s="41"/>
      <c r="J2085" s="65" t="str">
        <f>IFERROR(VLOOKUP(Table49[[#This Row],[ITEM CODE]],Table2[[Item Code]:[Master Name]],3,0),"")</f>
        <v/>
      </c>
      <c r="K2085" s="1" t="str">
        <f>IFERROR(VLOOKUP(Table49[[#This Row],[ITEM CODE]],Table2[[Item Code]:[Master Name]],9,0),"")</f>
        <v/>
      </c>
      <c r="L2085" s="1" t="str">
        <f>IFERROR(VLOOKUP(Table49[[#This Row],[ITEM CODE]],Table2[[Item Code]:[Master Name]],8,0),"")</f>
        <v/>
      </c>
      <c r="M2085" s="41"/>
      <c r="N2085" s="66">
        <f>IFERROR(VLOOKUP(Table49[[#This Row],[ITEM CODE]],Table2[[#All],[Item Code]:[Unit Cost]],10,0),0)</f>
        <v>0</v>
      </c>
      <c r="O2085" s="134">
        <f>IFERROR(VLOOKUP(Table49[[#This Row],[ITEM CODE]],Table2[[#All],[Item Code]:[Unit Cost]],10,0),0)</f>
        <v>0</v>
      </c>
      <c r="P2085" s="56"/>
      <c r="Q2085" s="58"/>
      <c r="R2085" s="58">
        <f>Table49[[#This Row],[QUANTITY]]*Table49[[#This Row],[INV Prices]]</f>
        <v>0</v>
      </c>
      <c r="S2085" s="67"/>
      <c r="V2085" s="41"/>
      <c r="W2085" s="4" t="str">
        <f>IFERROR(VLOOKUP(Table49[[#This Row],[ITEM CODE]],Table2[[Item Code]:[Category ]],6,0),"")</f>
        <v/>
      </c>
      <c r="X2085" s="1" t="str">
        <f>IFERROR(VLOOKUP(Table49[[#This Row],[ITEM CODE]],Table2[[Item Code]:[Sub Category]],7,0),"")</f>
        <v/>
      </c>
      <c r="Y2085" s="68" t="str">
        <f>Table49[[#This Row],[PO Number]]&amp;COUNTIFS($E$5:E2085,E2085)</f>
        <v>0</v>
      </c>
    </row>
    <row r="2086" spans="1:25" ht="14.7" customHeight="1" x14ac:dyDescent="0.3">
      <c r="A2086" s="1" t="str">
        <f>IF(Table49[[#This Row],[ITEM NAME]]="","",ROW()-4)</f>
        <v/>
      </c>
      <c r="B2086" s="68"/>
      <c r="C2086" s="4" t="str">
        <f>IFERROR(VLOOKUP(B2086,Table14[],3,0),"")</f>
        <v/>
      </c>
      <c r="D2086" s="4" t="str">
        <f>IFERROR(VLOOKUP(B2086,Table14[],2,0),"")</f>
        <v/>
      </c>
      <c r="E2086" s="4"/>
      <c r="H2086" s="41" t="str">
        <f>IFERROR(VLOOKUP(Table49[[#This Row],[ITEM CODE]],Table2[[Item Code]:[Master Name]],2,0),"")</f>
        <v/>
      </c>
      <c r="I2086" s="41"/>
      <c r="J2086" s="65" t="str">
        <f>IFERROR(VLOOKUP(Table49[[#This Row],[ITEM CODE]],Table2[[Item Code]:[Master Name]],3,0),"")</f>
        <v/>
      </c>
      <c r="K2086" s="1" t="str">
        <f>IFERROR(VLOOKUP(Table49[[#This Row],[ITEM CODE]],Table2[[Item Code]:[Master Name]],9,0),"")</f>
        <v/>
      </c>
      <c r="L2086" s="1" t="str">
        <f>IFERROR(VLOOKUP(Table49[[#This Row],[ITEM CODE]],Table2[[Item Code]:[Master Name]],8,0),"")</f>
        <v/>
      </c>
      <c r="M2086" s="41"/>
      <c r="N2086" s="66">
        <f>IFERROR(VLOOKUP(Table49[[#This Row],[ITEM CODE]],Table2[[#All],[Item Code]:[Unit Cost]],10,0),0)</f>
        <v>0</v>
      </c>
      <c r="O2086" s="134">
        <f>IFERROR(VLOOKUP(Table49[[#This Row],[ITEM CODE]],Table2[[#All],[Item Code]:[Unit Cost]],10,0),0)</f>
        <v>0</v>
      </c>
      <c r="P2086" s="56"/>
      <c r="Q2086" s="58"/>
      <c r="R2086" s="58">
        <f>Table49[[#This Row],[QUANTITY]]*Table49[[#This Row],[INV Prices]]</f>
        <v>0</v>
      </c>
      <c r="S2086" s="67"/>
      <c r="V2086" s="41"/>
      <c r="W2086" s="4" t="str">
        <f>IFERROR(VLOOKUP(Table49[[#This Row],[ITEM CODE]],Table2[[Item Code]:[Category ]],6,0),"")</f>
        <v/>
      </c>
      <c r="X2086" s="1" t="str">
        <f>IFERROR(VLOOKUP(Table49[[#This Row],[ITEM CODE]],Table2[[Item Code]:[Sub Category]],7,0),"")</f>
        <v/>
      </c>
      <c r="Y2086" s="68" t="str">
        <f>Table49[[#This Row],[PO Number]]&amp;COUNTIFS($E$5:E2086,E2086)</f>
        <v>0</v>
      </c>
    </row>
    <row r="2087" spans="1:25" ht="14.7" customHeight="1" x14ac:dyDescent="0.3">
      <c r="A2087" s="1" t="str">
        <f>IF(Table49[[#This Row],[ITEM NAME]]="","",ROW()-4)</f>
        <v/>
      </c>
      <c r="B2087" s="68"/>
      <c r="C2087" s="4" t="str">
        <f>IFERROR(VLOOKUP(B2087,Table14[],3,0),"")</f>
        <v/>
      </c>
      <c r="D2087" s="4" t="str">
        <f>IFERROR(VLOOKUP(B2087,Table14[],2,0),"")</f>
        <v/>
      </c>
      <c r="E2087" s="4"/>
      <c r="H2087" s="41" t="str">
        <f>IFERROR(VLOOKUP(Table49[[#This Row],[ITEM CODE]],Table2[[Item Code]:[Master Name]],2,0),"")</f>
        <v/>
      </c>
      <c r="I2087" s="41"/>
      <c r="J2087" s="65" t="str">
        <f>IFERROR(VLOOKUP(Table49[[#This Row],[ITEM CODE]],Table2[[Item Code]:[Master Name]],3,0),"")</f>
        <v/>
      </c>
      <c r="K2087" s="1" t="str">
        <f>IFERROR(VLOOKUP(Table49[[#This Row],[ITEM CODE]],Table2[[Item Code]:[Master Name]],9,0),"")</f>
        <v/>
      </c>
      <c r="L2087" s="1" t="str">
        <f>IFERROR(VLOOKUP(Table49[[#This Row],[ITEM CODE]],Table2[[Item Code]:[Master Name]],8,0),"")</f>
        <v/>
      </c>
      <c r="M2087" s="41"/>
      <c r="N2087" s="66">
        <f>IFERROR(VLOOKUP(Table49[[#This Row],[ITEM CODE]],Table2[[#All],[Item Code]:[Unit Cost]],10,0),0)</f>
        <v>0</v>
      </c>
      <c r="O2087" s="134">
        <f>IFERROR(VLOOKUP(Table49[[#This Row],[ITEM CODE]],Table2[[#All],[Item Code]:[Unit Cost]],10,0),0)</f>
        <v>0</v>
      </c>
      <c r="P2087" s="56"/>
      <c r="Q2087" s="58"/>
      <c r="R2087" s="58">
        <f>Table49[[#This Row],[QUANTITY]]*Table49[[#This Row],[INV Prices]]</f>
        <v>0</v>
      </c>
      <c r="S2087" s="67"/>
      <c r="V2087" s="41"/>
      <c r="W2087" s="4" t="str">
        <f>IFERROR(VLOOKUP(Table49[[#This Row],[ITEM CODE]],Table2[[Item Code]:[Category ]],6,0),"")</f>
        <v/>
      </c>
      <c r="X2087" s="1" t="str">
        <f>IFERROR(VLOOKUP(Table49[[#This Row],[ITEM CODE]],Table2[[Item Code]:[Sub Category]],7,0),"")</f>
        <v/>
      </c>
      <c r="Y2087" s="68" t="str">
        <f>Table49[[#This Row],[PO Number]]&amp;COUNTIFS($E$5:E2087,E2087)</f>
        <v>0</v>
      </c>
    </row>
    <row r="2088" spans="1:25" ht="14.7" customHeight="1" x14ac:dyDescent="0.3">
      <c r="A2088" s="1" t="str">
        <f>IF(Table49[[#This Row],[ITEM NAME]]="","",ROW()-4)</f>
        <v/>
      </c>
      <c r="B2088" s="68"/>
      <c r="C2088" s="4" t="str">
        <f>IFERROR(VLOOKUP(B2088,Table14[],3,0),"")</f>
        <v/>
      </c>
      <c r="D2088" s="4" t="str">
        <f>IFERROR(VLOOKUP(B2088,Table14[],2,0),"")</f>
        <v/>
      </c>
      <c r="E2088" s="4"/>
      <c r="H2088" s="41" t="str">
        <f>IFERROR(VLOOKUP(Table49[[#This Row],[ITEM CODE]],Table2[[Item Code]:[Master Name]],2,0),"")</f>
        <v/>
      </c>
      <c r="I2088" s="41"/>
      <c r="J2088" s="65" t="str">
        <f>IFERROR(VLOOKUP(Table49[[#This Row],[ITEM CODE]],Table2[[Item Code]:[Master Name]],3,0),"")</f>
        <v/>
      </c>
      <c r="K2088" s="1" t="str">
        <f>IFERROR(VLOOKUP(Table49[[#This Row],[ITEM CODE]],Table2[[Item Code]:[Master Name]],9,0),"")</f>
        <v/>
      </c>
      <c r="L2088" s="1" t="str">
        <f>IFERROR(VLOOKUP(Table49[[#This Row],[ITEM CODE]],Table2[[Item Code]:[Master Name]],8,0),"")</f>
        <v/>
      </c>
      <c r="M2088" s="41"/>
      <c r="N2088" s="66">
        <f>IFERROR(VLOOKUP(Table49[[#This Row],[ITEM CODE]],Table2[[#All],[Item Code]:[Unit Cost]],10,0),0)</f>
        <v>0</v>
      </c>
      <c r="O2088" s="134">
        <f>IFERROR(VLOOKUP(Table49[[#This Row],[ITEM CODE]],Table2[[#All],[Item Code]:[Unit Cost]],10,0),0)</f>
        <v>0</v>
      </c>
      <c r="P2088" s="56"/>
      <c r="Q2088" s="58"/>
      <c r="R2088" s="58">
        <f>Table49[[#This Row],[QUANTITY]]*Table49[[#This Row],[INV Prices]]</f>
        <v>0</v>
      </c>
      <c r="S2088" s="67"/>
      <c r="V2088" s="41"/>
      <c r="W2088" s="4" t="str">
        <f>IFERROR(VLOOKUP(Table49[[#This Row],[ITEM CODE]],Table2[[Item Code]:[Category ]],6,0),"")</f>
        <v/>
      </c>
      <c r="X2088" s="1" t="str">
        <f>IFERROR(VLOOKUP(Table49[[#This Row],[ITEM CODE]],Table2[[Item Code]:[Sub Category]],7,0),"")</f>
        <v/>
      </c>
      <c r="Y2088" s="68" t="str">
        <f>Table49[[#This Row],[PO Number]]&amp;COUNTIFS($E$5:E2088,E2088)</f>
        <v>0</v>
      </c>
    </row>
    <row r="2089" spans="1:25" ht="14.7" customHeight="1" x14ac:dyDescent="0.3">
      <c r="A2089" s="1" t="str">
        <f>IF(Table49[[#This Row],[ITEM NAME]]="","",ROW()-4)</f>
        <v/>
      </c>
      <c r="B2089" s="68"/>
      <c r="C2089" s="4" t="str">
        <f>IFERROR(VLOOKUP(B2089,Table14[],3,0),"")</f>
        <v/>
      </c>
      <c r="D2089" s="4" t="str">
        <f>IFERROR(VLOOKUP(B2089,Table14[],2,0),"")</f>
        <v/>
      </c>
      <c r="E2089" s="4"/>
      <c r="H2089" s="41" t="str">
        <f>IFERROR(VLOOKUP(Table49[[#This Row],[ITEM CODE]],Table2[[Item Code]:[Master Name]],2,0),"")</f>
        <v/>
      </c>
      <c r="I2089" s="41"/>
      <c r="J2089" s="65" t="str">
        <f>IFERROR(VLOOKUP(Table49[[#This Row],[ITEM CODE]],Table2[[Item Code]:[Master Name]],3,0),"")</f>
        <v/>
      </c>
      <c r="K2089" s="1" t="str">
        <f>IFERROR(VLOOKUP(Table49[[#This Row],[ITEM CODE]],Table2[[Item Code]:[Master Name]],9,0),"")</f>
        <v/>
      </c>
      <c r="L2089" s="1" t="str">
        <f>IFERROR(VLOOKUP(Table49[[#This Row],[ITEM CODE]],Table2[[Item Code]:[Master Name]],8,0),"")</f>
        <v/>
      </c>
      <c r="M2089" s="41"/>
      <c r="N2089" s="66">
        <f>IFERROR(VLOOKUP(Table49[[#This Row],[ITEM CODE]],Table2[[#All],[Item Code]:[Unit Cost]],10,0),0)</f>
        <v>0</v>
      </c>
      <c r="O2089" s="134">
        <f>IFERROR(VLOOKUP(Table49[[#This Row],[ITEM CODE]],Table2[[#All],[Item Code]:[Unit Cost]],10,0),0)</f>
        <v>0</v>
      </c>
      <c r="P2089" s="56"/>
      <c r="Q2089" s="58"/>
      <c r="R2089" s="58">
        <f>Table49[[#This Row],[QUANTITY]]*Table49[[#This Row],[INV Prices]]</f>
        <v>0</v>
      </c>
      <c r="S2089" s="67"/>
      <c r="V2089" s="41"/>
      <c r="W2089" s="4" t="str">
        <f>IFERROR(VLOOKUP(Table49[[#This Row],[ITEM CODE]],Table2[[Item Code]:[Category ]],6,0),"")</f>
        <v/>
      </c>
      <c r="X2089" s="1" t="str">
        <f>IFERROR(VLOOKUP(Table49[[#This Row],[ITEM CODE]],Table2[[Item Code]:[Sub Category]],7,0),"")</f>
        <v/>
      </c>
      <c r="Y2089" s="68" t="str">
        <f>Table49[[#This Row],[PO Number]]&amp;COUNTIFS($E$5:E2089,E2089)</f>
        <v>0</v>
      </c>
    </row>
    <row r="2090" spans="1:25" ht="14.7" customHeight="1" x14ac:dyDescent="0.3">
      <c r="A2090" s="1" t="str">
        <f>IF(Table49[[#This Row],[ITEM NAME]]="","",ROW()-4)</f>
        <v/>
      </c>
      <c r="B2090" s="68"/>
      <c r="C2090" s="4" t="str">
        <f>IFERROR(VLOOKUP(B2090,Table14[],3,0),"")</f>
        <v/>
      </c>
      <c r="D2090" s="4" t="str">
        <f>IFERROR(VLOOKUP(B2090,Table14[],2,0),"")</f>
        <v/>
      </c>
      <c r="E2090" s="4"/>
      <c r="H2090" s="41" t="str">
        <f>IFERROR(VLOOKUP(Table49[[#This Row],[ITEM CODE]],Table2[[Item Code]:[Master Name]],2,0),"")</f>
        <v/>
      </c>
      <c r="I2090" s="41"/>
      <c r="J2090" s="65" t="str">
        <f>IFERROR(VLOOKUP(Table49[[#This Row],[ITEM CODE]],Table2[[Item Code]:[Master Name]],3,0),"")</f>
        <v/>
      </c>
      <c r="K2090" s="1" t="str">
        <f>IFERROR(VLOOKUP(Table49[[#This Row],[ITEM CODE]],Table2[[Item Code]:[Master Name]],9,0),"")</f>
        <v/>
      </c>
      <c r="L2090" s="1" t="str">
        <f>IFERROR(VLOOKUP(Table49[[#This Row],[ITEM CODE]],Table2[[Item Code]:[Master Name]],8,0),"")</f>
        <v/>
      </c>
      <c r="M2090" s="41"/>
      <c r="N2090" s="66">
        <f>IFERROR(VLOOKUP(Table49[[#This Row],[ITEM CODE]],Table2[[#All],[Item Code]:[Unit Cost]],10,0),0)</f>
        <v>0</v>
      </c>
      <c r="O2090" s="134">
        <f>IFERROR(VLOOKUP(Table49[[#This Row],[ITEM CODE]],Table2[[#All],[Item Code]:[Unit Cost]],10,0),0)</f>
        <v>0</v>
      </c>
      <c r="P2090" s="56"/>
      <c r="Q2090" s="58"/>
      <c r="R2090" s="58">
        <f>Table49[[#This Row],[QUANTITY]]*Table49[[#This Row],[INV Prices]]</f>
        <v>0</v>
      </c>
      <c r="S2090" s="67"/>
      <c r="V2090" s="41"/>
      <c r="W2090" s="4" t="str">
        <f>IFERROR(VLOOKUP(Table49[[#This Row],[ITEM CODE]],Table2[[Item Code]:[Category ]],6,0),"")</f>
        <v/>
      </c>
      <c r="X2090" s="1" t="str">
        <f>IFERROR(VLOOKUP(Table49[[#This Row],[ITEM CODE]],Table2[[Item Code]:[Sub Category]],7,0),"")</f>
        <v/>
      </c>
      <c r="Y2090" s="68" t="str">
        <f>Table49[[#This Row],[PO Number]]&amp;COUNTIFS($E$5:E2090,E2090)</f>
        <v>0</v>
      </c>
    </row>
    <row r="2091" spans="1:25" ht="14.7" customHeight="1" x14ac:dyDescent="0.3">
      <c r="A2091" s="1" t="str">
        <f>IF(Table49[[#This Row],[ITEM NAME]]="","",ROW()-4)</f>
        <v/>
      </c>
      <c r="B2091" s="68"/>
      <c r="C2091" s="4" t="str">
        <f>IFERROR(VLOOKUP(B2091,Table14[],3,0),"")</f>
        <v/>
      </c>
      <c r="D2091" s="4" t="str">
        <f>IFERROR(VLOOKUP(B2091,Table14[],2,0),"")</f>
        <v/>
      </c>
      <c r="E2091" s="4"/>
      <c r="H2091" s="41" t="str">
        <f>IFERROR(VLOOKUP(Table49[[#This Row],[ITEM CODE]],Table2[[Item Code]:[Master Name]],2,0),"")</f>
        <v/>
      </c>
      <c r="I2091" s="41"/>
      <c r="J2091" s="65" t="str">
        <f>IFERROR(VLOOKUP(Table49[[#This Row],[ITEM CODE]],Table2[[Item Code]:[Master Name]],3,0),"")</f>
        <v/>
      </c>
      <c r="K2091" s="1" t="str">
        <f>IFERROR(VLOOKUP(Table49[[#This Row],[ITEM CODE]],Table2[[Item Code]:[Master Name]],9,0),"")</f>
        <v/>
      </c>
      <c r="L2091" s="1" t="str">
        <f>IFERROR(VLOOKUP(Table49[[#This Row],[ITEM CODE]],Table2[[Item Code]:[Master Name]],8,0),"")</f>
        <v/>
      </c>
      <c r="M2091" s="41"/>
      <c r="N2091" s="66">
        <f>IFERROR(VLOOKUP(Table49[[#This Row],[ITEM CODE]],Table2[[#All],[Item Code]:[Unit Cost]],10,0),0)</f>
        <v>0</v>
      </c>
      <c r="O2091" s="134">
        <f>IFERROR(VLOOKUP(Table49[[#This Row],[ITEM CODE]],Table2[[#All],[Item Code]:[Unit Cost]],10,0),0)</f>
        <v>0</v>
      </c>
      <c r="P2091" s="56"/>
      <c r="Q2091" s="58"/>
      <c r="R2091" s="58">
        <f>Table49[[#This Row],[QUANTITY]]*Table49[[#This Row],[INV Prices]]</f>
        <v>0</v>
      </c>
      <c r="S2091" s="67"/>
      <c r="V2091" s="41"/>
      <c r="W2091" s="4" t="str">
        <f>IFERROR(VLOOKUP(Table49[[#This Row],[ITEM CODE]],Table2[[Item Code]:[Category ]],6,0),"")</f>
        <v/>
      </c>
      <c r="X2091" s="1" t="str">
        <f>IFERROR(VLOOKUP(Table49[[#This Row],[ITEM CODE]],Table2[[Item Code]:[Sub Category]],7,0),"")</f>
        <v/>
      </c>
      <c r="Y2091" s="68" t="str">
        <f>Table49[[#This Row],[PO Number]]&amp;COUNTIFS($E$5:E2091,E2091)</f>
        <v>0</v>
      </c>
    </row>
    <row r="2092" spans="1:25" ht="14.7" customHeight="1" x14ac:dyDescent="0.3">
      <c r="A2092" s="1" t="str">
        <f>IF(Table49[[#This Row],[ITEM NAME]]="","",ROW()-4)</f>
        <v/>
      </c>
      <c r="B2092" s="68"/>
      <c r="C2092" s="4" t="str">
        <f>IFERROR(VLOOKUP(B2092,Table14[],3,0),"")</f>
        <v/>
      </c>
      <c r="D2092" s="4" t="str">
        <f>IFERROR(VLOOKUP(B2092,Table14[],2,0),"")</f>
        <v/>
      </c>
      <c r="E2092" s="4"/>
      <c r="H2092" s="41" t="str">
        <f>IFERROR(VLOOKUP(Table49[[#This Row],[ITEM CODE]],Table2[[Item Code]:[Master Name]],2,0),"")</f>
        <v/>
      </c>
      <c r="I2092" s="41"/>
      <c r="J2092" s="65" t="str">
        <f>IFERROR(VLOOKUP(Table49[[#This Row],[ITEM CODE]],Table2[[Item Code]:[Master Name]],3,0),"")</f>
        <v/>
      </c>
      <c r="K2092" s="1" t="str">
        <f>IFERROR(VLOOKUP(Table49[[#This Row],[ITEM CODE]],Table2[[Item Code]:[Master Name]],9,0),"")</f>
        <v/>
      </c>
      <c r="L2092" s="1" t="str">
        <f>IFERROR(VLOOKUP(Table49[[#This Row],[ITEM CODE]],Table2[[Item Code]:[Master Name]],8,0),"")</f>
        <v/>
      </c>
      <c r="M2092" s="41"/>
      <c r="N2092" s="66">
        <f>IFERROR(VLOOKUP(Table49[[#This Row],[ITEM CODE]],Table2[[#All],[Item Code]:[Unit Cost]],10,0),0)</f>
        <v>0</v>
      </c>
      <c r="O2092" s="134">
        <f>IFERROR(VLOOKUP(Table49[[#This Row],[ITEM CODE]],Table2[[#All],[Item Code]:[Unit Cost]],10,0),0)</f>
        <v>0</v>
      </c>
      <c r="P2092" s="56"/>
      <c r="Q2092" s="58"/>
      <c r="R2092" s="58">
        <f>Table49[[#This Row],[QUANTITY]]*Table49[[#This Row],[INV Prices]]</f>
        <v>0</v>
      </c>
      <c r="S2092" s="67"/>
      <c r="V2092" s="41"/>
      <c r="W2092" s="4" t="str">
        <f>IFERROR(VLOOKUP(Table49[[#This Row],[ITEM CODE]],Table2[[Item Code]:[Category ]],6,0),"")</f>
        <v/>
      </c>
      <c r="X2092" s="1" t="str">
        <f>IFERROR(VLOOKUP(Table49[[#This Row],[ITEM CODE]],Table2[[Item Code]:[Sub Category]],7,0),"")</f>
        <v/>
      </c>
      <c r="Y2092" s="68" t="str">
        <f>Table49[[#This Row],[PO Number]]&amp;COUNTIFS($E$5:E2092,E2092)</f>
        <v>0</v>
      </c>
    </row>
    <row r="2093" spans="1:25" ht="14.7" customHeight="1" x14ac:dyDescent="0.3">
      <c r="A2093" s="1" t="str">
        <f>IF(Table49[[#This Row],[ITEM NAME]]="","",ROW()-4)</f>
        <v/>
      </c>
      <c r="B2093" s="68"/>
      <c r="C2093" s="4" t="str">
        <f>IFERROR(VLOOKUP(B2093,Table14[],3,0),"")</f>
        <v/>
      </c>
      <c r="D2093" s="4" t="str">
        <f>IFERROR(VLOOKUP(B2093,Table14[],2,0),"")</f>
        <v/>
      </c>
      <c r="E2093" s="4"/>
      <c r="H2093" s="41" t="str">
        <f>IFERROR(VLOOKUP(Table49[[#This Row],[ITEM CODE]],Table2[[Item Code]:[Master Name]],2,0),"")</f>
        <v/>
      </c>
      <c r="I2093" s="41"/>
      <c r="J2093" s="65" t="str">
        <f>IFERROR(VLOOKUP(Table49[[#This Row],[ITEM CODE]],Table2[[Item Code]:[Master Name]],3,0),"")</f>
        <v/>
      </c>
      <c r="K2093" s="1" t="str">
        <f>IFERROR(VLOOKUP(Table49[[#This Row],[ITEM CODE]],Table2[[Item Code]:[Master Name]],9,0),"")</f>
        <v/>
      </c>
      <c r="L2093" s="1" t="str">
        <f>IFERROR(VLOOKUP(Table49[[#This Row],[ITEM CODE]],Table2[[Item Code]:[Master Name]],8,0),"")</f>
        <v/>
      </c>
      <c r="M2093" s="41"/>
      <c r="N2093" s="66">
        <f>IFERROR(VLOOKUP(Table49[[#This Row],[ITEM CODE]],Table2[[#All],[Item Code]:[Unit Cost]],10,0),0)</f>
        <v>0</v>
      </c>
      <c r="O2093" s="134">
        <f>IFERROR(VLOOKUP(Table49[[#This Row],[ITEM CODE]],Table2[[#All],[Item Code]:[Unit Cost]],10,0),0)</f>
        <v>0</v>
      </c>
      <c r="P2093" s="56"/>
      <c r="Q2093" s="58"/>
      <c r="R2093" s="58">
        <f>Table49[[#This Row],[QUANTITY]]*Table49[[#This Row],[INV Prices]]</f>
        <v>0</v>
      </c>
      <c r="S2093" s="67"/>
      <c r="V2093" s="41"/>
      <c r="W2093" s="4" t="str">
        <f>IFERROR(VLOOKUP(Table49[[#This Row],[ITEM CODE]],Table2[[Item Code]:[Category ]],6,0),"")</f>
        <v/>
      </c>
      <c r="X2093" s="1" t="str">
        <f>IFERROR(VLOOKUP(Table49[[#This Row],[ITEM CODE]],Table2[[Item Code]:[Sub Category]],7,0),"")</f>
        <v/>
      </c>
      <c r="Y2093" s="68" t="str">
        <f>Table49[[#This Row],[PO Number]]&amp;COUNTIFS($E$5:E2093,E2093)</f>
        <v>0</v>
      </c>
    </row>
    <row r="2094" spans="1:25" ht="14.7" customHeight="1" x14ac:dyDescent="0.3">
      <c r="A2094" s="1" t="str">
        <f>IF(Table49[[#This Row],[ITEM NAME]]="","",ROW()-4)</f>
        <v/>
      </c>
      <c r="B2094" s="68"/>
      <c r="C2094" s="4" t="str">
        <f>IFERROR(VLOOKUP(B2094,Table14[],3,0),"")</f>
        <v/>
      </c>
      <c r="D2094" s="4" t="str">
        <f>IFERROR(VLOOKUP(B2094,Table14[],2,0),"")</f>
        <v/>
      </c>
      <c r="E2094" s="4"/>
      <c r="H2094" s="41" t="str">
        <f>IFERROR(VLOOKUP(Table49[[#This Row],[ITEM CODE]],Table2[[Item Code]:[Master Name]],2,0),"")</f>
        <v/>
      </c>
      <c r="I2094" s="41"/>
      <c r="J2094" s="65" t="str">
        <f>IFERROR(VLOOKUP(Table49[[#This Row],[ITEM CODE]],Table2[[Item Code]:[Master Name]],3,0),"")</f>
        <v/>
      </c>
      <c r="K2094" s="1" t="str">
        <f>IFERROR(VLOOKUP(Table49[[#This Row],[ITEM CODE]],Table2[[Item Code]:[Master Name]],9,0),"")</f>
        <v/>
      </c>
      <c r="L2094" s="1" t="str">
        <f>IFERROR(VLOOKUP(Table49[[#This Row],[ITEM CODE]],Table2[[Item Code]:[Master Name]],8,0),"")</f>
        <v/>
      </c>
      <c r="M2094" s="41"/>
      <c r="N2094" s="66">
        <f>IFERROR(VLOOKUP(Table49[[#This Row],[ITEM CODE]],Table2[[#All],[Item Code]:[Unit Cost]],10,0),0)</f>
        <v>0</v>
      </c>
      <c r="O2094" s="134">
        <f>IFERROR(VLOOKUP(Table49[[#This Row],[ITEM CODE]],Table2[[#All],[Item Code]:[Unit Cost]],10,0),0)</f>
        <v>0</v>
      </c>
      <c r="P2094" s="56"/>
      <c r="Q2094" s="58"/>
      <c r="R2094" s="58">
        <f>Table49[[#This Row],[QUANTITY]]*Table49[[#This Row],[INV Prices]]</f>
        <v>0</v>
      </c>
      <c r="S2094" s="67"/>
      <c r="V2094" s="41"/>
      <c r="W2094" s="4" t="str">
        <f>IFERROR(VLOOKUP(Table49[[#This Row],[ITEM CODE]],Table2[[Item Code]:[Category ]],6,0),"")</f>
        <v/>
      </c>
      <c r="X2094" s="1" t="str">
        <f>IFERROR(VLOOKUP(Table49[[#This Row],[ITEM CODE]],Table2[[Item Code]:[Sub Category]],7,0),"")</f>
        <v/>
      </c>
      <c r="Y2094" s="68" t="str">
        <f>Table49[[#This Row],[PO Number]]&amp;COUNTIFS($E$5:E2094,E2094)</f>
        <v>0</v>
      </c>
    </row>
    <row r="2095" spans="1:25" ht="14.7" customHeight="1" x14ac:dyDescent="0.3">
      <c r="A2095" s="1" t="str">
        <f>IF(Table49[[#This Row],[ITEM NAME]]="","",ROW()-4)</f>
        <v/>
      </c>
      <c r="B2095" s="68"/>
      <c r="C2095" s="4" t="str">
        <f>IFERROR(VLOOKUP(B2095,Table14[],3,0),"")</f>
        <v/>
      </c>
      <c r="D2095" s="4" t="str">
        <f>IFERROR(VLOOKUP(B2095,Table14[],2,0),"")</f>
        <v/>
      </c>
      <c r="E2095" s="4"/>
      <c r="H2095" s="41" t="str">
        <f>IFERROR(VLOOKUP(Table49[[#This Row],[ITEM CODE]],Table2[[Item Code]:[Master Name]],2,0),"")</f>
        <v/>
      </c>
      <c r="I2095" s="41"/>
      <c r="J2095" s="65" t="str">
        <f>IFERROR(VLOOKUP(Table49[[#This Row],[ITEM CODE]],Table2[[Item Code]:[Master Name]],3,0),"")</f>
        <v/>
      </c>
      <c r="K2095" s="1" t="str">
        <f>IFERROR(VLOOKUP(Table49[[#This Row],[ITEM CODE]],Table2[[Item Code]:[Master Name]],9,0),"")</f>
        <v/>
      </c>
      <c r="L2095" s="1" t="str">
        <f>IFERROR(VLOOKUP(Table49[[#This Row],[ITEM CODE]],Table2[[Item Code]:[Master Name]],8,0),"")</f>
        <v/>
      </c>
      <c r="M2095" s="41"/>
      <c r="N2095" s="66">
        <f>IFERROR(VLOOKUP(Table49[[#This Row],[ITEM CODE]],Table2[[#All],[Item Code]:[Unit Cost]],10,0),0)</f>
        <v>0</v>
      </c>
      <c r="O2095" s="134">
        <f>IFERROR(VLOOKUP(Table49[[#This Row],[ITEM CODE]],Table2[[#All],[Item Code]:[Unit Cost]],10,0),0)</f>
        <v>0</v>
      </c>
      <c r="P2095" s="56"/>
      <c r="Q2095" s="58"/>
      <c r="R2095" s="58">
        <f>Table49[[#This Row],[QUANTITY]]*Table49[[#This Row],[INV Prices]]</f>
        <v>0</v>
      </c>
      <c r="S2095" s="67"/>
      <c r="V2095" s="41"/>
      <c r="W2095" s="4" t="str">
        <f>IFERROR(VLOOKUP(Table49[[#This Row],[ITEM CODE]],Table2[[Item Code]:[Category ]],6,0),"")</f>
        <v/>
      </c>
      <c r="X2095" s="1" t="str">
        <f>IFERROR(VLOOKUP(Table49[[#This Row],[ITEM CODE]],Table2[[Item Code]:[Sub Category]],7,0),"")</f>
        <v/>
      </c>
      <c r="Y2095" s="68" t="str">
        <f>Table49[[#This Row],[PO Number]]&amp;COUNTIFS($E$5:E2095,E2095)</f>
        <v>0</v>
      </c>
    </row>
    <row r="2096" spans="1:25" ht="14.7" customHeight="1" x14ac:dyDescent="0.3">
      <c r="A2096" s="1" t="str">
        <f>IF(Table49[[#This Row],[ITEM NAME]]="","",ROW()-4)</f>
        <v/>
      </c>
      <c r="B2096" s="68"/>
      <c r="C2096" s="4" t="str">
        <f>IFERROR(VLOOKUP(B2096,Table14[],3,0),"")</f>
        <v/>
      </c>
      <c r="D2096" s="4" t="str">
        <f>IFERROR(VLOOKUP(B2096,Table14[],2,0),"")</f>
        <v/>
      </c>
      <c r="E2096" s="4"/>
      <c r="H2096" s="41" t="str">
        <f>IFERROR(VLOOKUP(Table49[[#This Row],[ITEM CODE]],Table2[[Item Code]:[Master Name]],2,0),"")</f>
        <v/>
      </c>
      <c r="I2096" s="41"/>
      <c r="J2096" s="65" t="str">
        <f>IFERROR(VLOOKUP(Table49[[#This Row],[ITEM CODE]],Table2[[Item Code]:[Master Name]],3,0),"")</f>
        <v/>
      </c>
      <c r="K2096" s="1" t="str">
        <f>IFERROR(VLOOKUP(Table49[[#This Row],[ITEM CODE]],Table2[[Item Code]:[Master Name]],9,0),"")</f>
        <v/>
      </c>
      <c r="L2096" s="1" t="str">
        <f>IFERROR(VLOOKUP(Table49[[#This Row],[ITEM CODE]],Table2[[Item Code]:[Master Name]],8,0),"")</f>
        <v/>
      </c>
      <c r="M2096" s="41"/>
      <c r="N2096" s="66">
        <f>IFERROR(VLOOKUP(Table49[[#This Row],[ITEM CODE]],Table2[[#All],[Item Code]:[Unit Cost]],10,0),0)</f>
        <v>0</v>
      </c>
      <c r="O2096" s="134">
        <f>IFERROR(VLOOKUP(Table49[[#This Row],[ITEM CODE]],Table2[[#All],[Item Code]:[Unit Cost]],10,0),0)</f>
        <v>0</v>
      </c>
      <c r="P2096" s="56"/>
      <c r="Q2096" s="58"/>
      <c r="R2096" s="58">
        <f>Table49[[#This Row],[QUANTITY]]*Table49[[#This Row],[INV Prices]]</f>
        <v>0</v>
      </c>
      <c r="S2096" s="67"/>
      <c r="V2096" s="41"/>
      <c r="W2096" s="4" t="str">
        <f>IFERROR(VLOOKUP(Table49[[#This Row],[ITEM CODE]],Table2[[Item Code]:[Category ]],6,0),"")</f>
        <v/>
      </c>
      <c r="X2096" s="1" t="str">
        <f>IFERROR(VLOOKUP(Table49[[#This Row],[ITEM CODE]],Table2[[Item Code]:[Sub Category]],7,0),"")</f>
        <v/>
      </c>
      <c r="Y2096" s="68" t="str">
        <f>Table49[[#This Row],[PO Number]]&amp;COUNTIFS($E$5:E2096,E2096)</f>
        <v>0</v>
      </c>
    </row>
    <row r="2097" spans="1:25" ht="14.7" customHeight="1" x14ac:dyDescent="0.3">
      <c r="A2097" s="1" t="str">
        <f>IF(Table49[[#This Row],[ITEM NAME]]="","",ROW()-4)</f>
        <v/>
      </c>
      <c r="B2097" s="68"/>
      <c r="C2097" s="4" t="str">
        <f>IFERROR(VLOOKUP(B2097,Table14[],3,0),"")</f>
        <v/>
      </c>
      <c r="D2097" s="4" t="str">
        <f>IFERROR(VLOOKUP(B2097,Table14[],2,0),"")</f>
        <v/>
      </c>
      <c r="E2097" s="4"/>
      <c r="H2097" s="41" t="str">
        <f>IFERROR(VLOOKUP(Table49[[#This Row],[ITEM CODE]],Table2[[Item Code]:[Master Name]],2,0),"")</f>
        <v/>
      </c>
      <c r="I2097" s="41"/>
      <c r="J2097" s="65" t="str">
        <f>IFERROR(VLOOKUP(Table49[[#This Row],[ITEM CODE]],Table2[[Item Code]:[Master Name]],3,0),"")</f>
        <v/>
      </c>
      <c r="K2097" s="1" t="str">
        <f>IFERROR(VLOOKUP(Table49[[#This Row],[ITEM CODE]],Table2[[Item Code]:[Master Name]],9,0),"")</f>
        <v/>
      </c>
      <c r="L2097" s="1" t="str">
        <f>IFERROR(VLOOKUP(Table49[[#This Row],[ITEM CODE]],Table2[[Item Code]:[Master Name]],8,0),"")</f>
        <v/>
      </c>
      <c r="M2097" s="41"/>
      <c r="N2097" s="66">
        <f>IFERROR(VLOOKUP(Table49[[#This Row],[ITEM CODE]],Table2[[#All],[Item Code]:[Unit Cost]],10,0),0)</f>
        <v>0</v>
      </c>
      <c r="O2097" s="134">
        <f>IFERROR(VLOOKUP(Table49[[#This Row],[ITEM CODE]],Table2[[#All],[Item Code]:[Unit Cost]],10,0),0)</f>
        <v>0</v>
      </c>
      <c r="P2097" s="56"/>
      <c r="Q2097" s="58"/>
      <c r="R2097" s="58">
        <f>Table49[[#This Row],[QUANTITY]]*Table49[[#This Row],[INV Prices]]</f>
        <v>0</v>
      </c>
      <c r="S2097" s="67"/>
      <c r="V2097" s="41"/>
      <c r="W2097" s="4" t="str">
        <f>IFERROR(VLOOKUP(Table49[[#This Row],[ITEM CODE]],Table2[[Item Code]:[Category ]],6,0),"")</f>
        <v/>
      </c>
      <c r="X2097" s="1" t="str">
        <f>IFERROR(VLOOKUP(Table49[[#This Row],[ITEM CODE]],Table2[[Item Code]:[Sub Category]],7,0),"")</f>
        <v/>
      </c>
      <c r="Y2097" s="68" t="str">
        <f>Table49[[#This Row],[PO Number]]&amp;COUNTIFS($E$5:E2097,E2097)</f>
        <v>0</v>
      </c>
    </row>
    <row r="2098" spans="1:25" ht="14.7" customHeight="1" x14ac:dyDescent="0.3">
      <c r="A2098" s="1" t="str">
        <f>IF(Table49[[#This Row],[ITEM NAME]]="","",ROW()-4)</f>
        <v/>
      </c>
      <c r="B2098" s="68"/>
      <c r="C2098" s="4" t="str">
        <f>IFERROR(VLOOKUP(B2098,Table14[],3,0),"")</f>
        <v/>
      </c>
      <c r="D2098" s="4" t="str">
        <f>IFERROR(VLOOKUP(B2098,Table14[],2,0),"")</f>
        <v/>
      </c>
      <c r="E2098" s="4"/>
      <c r="H2098" s="41" t="str">
        <f>IFERROR(VLOOKUP(Table49[[#This Row],[ITEM CODE]],Table2[[Item Code]:[Master Name]],2,0),"")</f>
        <v/>
      </c>
      <c r="I2098" s="41"/>
      <c r="J2098" s="65" t="str">
        <f>IFERROR(VLOOKUP(Table49[[#This Row],[ITEM CODE]],Table2[[Item Code]:[Master Name]],3,0),"")</f>
        <v/>
      </c>
      <c r="K2098" s="1" t="str">
        <f>IFERROR(VLOOKUP(Table49[[#This Row],[ITEM CODE]],Table2[[Item Code]:[Master Name]],9,0),"")</f>
        <v/>
      </c>
      <c r="L2098" s="1" t="str">
        <f>IFERROR(VLOOKUP(Table49[[#This Row],[ITEM CODE]],Table2[[Item Code]:[Master Name]],8,0),"")</f>
        <v/>
      </c>
      <c r="M2098" s="41"/>
      <c r="N2098" s="66">
        <f>IFERROR(VLOOKUP(Table49[[#This Row],[ITEM CODE]],Table2[[#All],[Item Code]:[Unit Cost]],10,0),0)</f>
        <v>0</v>
      </c>
      <c r="O2098" s="134">
        <f>IFERROR(VLOOKUP(Table49[[#This Row],[ITEM CODE]],Table2[[#All],[Item Code]:[Unit Cost]],10,0),0)</f>
        <v>0</v>
      </c>
      <c r="P2098" s="56"/>
      <c r="Q2098" s="58"/>
      <c r="R2098" s="58">
        <f>Table49[[#This Row],[QUANTITY]]*Table49[[#This Row],[INV Prices]]</f>
        <v>0</v>
      </c>
      <c r="S2098" s="67"/>
      <c r="V2098" s="41"/>
      <c r="W2098" s="4" t="str">
        <f>IFERROR(VLOOKUP(Table49[[#This Row],[ITEM CODE]],Table2[[Item Code]:[Category ]],6,0),"")</f>
        <v/>
      </c>
      <c r="X2098" s="1" t="str">
        <f>IFERROR(VLOOKUP(Table49[[#This Row],[ITEM CODE]],Table2[[Item Code]:[Sub Category]],7,0),"")</f>
        <v/>
      </c>
      <c r="Y2098" s="68" t="str">
        <f>Table49[[#This Row],[PO Number]]&amp;COUNTIFS($E$5:E2098,E2098)</f>
        <v>0</v>
      </c>
    </row>
    <row r="2099" spans="1:25" ht="14.7" customHeight="1" x14ac:dyDescent="0.3">
      <c r="A2099" s="1" t="str">
        <f>IF(Table49[[#This Row],[ITEM NAME]]="","",ROW()-4)</f>
        <v/>
      </c>
      <c r="B2099" s="68"/>
      <c r="C2099" s="4" t="str">
        <f>IFERROR(VLOOKUP(B2099,Table14[],3,0),"")</f>
        <v/>
      </c>
      <c r="D2099" s="4" t="str">
        <f>IFERROR(VLOOKUP(B2099,Table14[],2,0),"")</f>
        <v/>
      </c>
      <c r="E2099" s="4"/>
      <c r="H2099" s="41" t="str">
        <f>IFERROR(VLOOKUP(Table49[[#This Row],[ITEM CODE]],Table2[[Item Code]:[Master Name]],2,0),"")</f>
        <v/>
      </c>
      <c r="I2099" s="41"/>
      <c r="J2099" s="65" t="str">
        <f>IFERROR(VLOOKUP(Table49[[#This Row],[ITEM CODE]],Table2[[Item Code]:[Master Name]],3,0),"")</f>
        <v/>
      </c>
      <c r="K2099" s="1" t="str">
        <f>IFERROR(VLOOKUP(Table49[[#This Row],[ITEM CODE]],Table2[[Item Code]:[Master Name]],9,0),"")</f>
        <v/>
      </c>
      <c r="L2099" s="1" t="str">
        <f>IFERROR(VLOOKUP(Table49[[#This Row],[ITEM CODE]],Table2[[Item Code]:[Master Name]],8,0),"")</f>
        <v/>
      </c>
      <c r="M2099" s="41"/>
      <c r="N2099" s="66">
        <f>IFERROR(VLOOKUP(Table49[[#This Row],[ITEM CODE]],Table2[[#All],[Item Code]:[Unit Cost]],10,0),0)</f>
        <v>0</v>
      </c>
      <c r="O2099" s="134">
        <f>IFERROR(VLOOKUP(Table49[[#This Row],[ITEM CODE]],Table2[[#All],[Item Code]:[Unit Cost]],10,0),0)</f>
        <v>0</v>
      </c>
      <c r="P2099" s="56"/>
      <c r="Q2099" s="58"/>
      <c r="R2099" s="58">
        <f>Table49[[#This Row],[QUANTITY]]*Table49[[#This Row],[INV Prices]]</f>
        <v>0</v>
      </c>
      <c r="S2099" s="67"/>
      <c r="V2099" s="41"/>
      <c r="W2099" s="4" t="str">
        <f>IFERROR(VLOOKUP(Table49[[#This Row],[ITEM CODE]],Table2[[Item Code]:[Category ]],6,0),"")</f>
        <v/>
      </c>
      <c r="X2099" s="1" t="str">
        <f>IFERROR(VLOOKUP(Table49[[#This Row],[ITEM CODE]],Table2[[Item Code]:[Sub Category]],7,0),"")</f>
        <v/>
      </c>
      <c r="Y2099" s="68" t="str">
        <f>Table49[[#This Row],[PO Number]]&amp;COUNTIFS($E$5:E2099,E2099)</f>
        <v>0</v>
      </c>
    </row>
    <row r="2100" spans="1:25" ht="14.7" customHeight="1" x14ac:dyDescent="0.3">
      <c r="A2100" s="1" t="str">
        <f>IF(Table49[[#This Row],[ITEM NAME]]="","",ROW()-4)</f>
        <v/>
      </c>
      <c r="B2100" s="68"/>
      <c r="C2100" s="4" t="str">
        <f>IFERROR(VLOOKUP(B2100,Table14[],3,0),"")</f>
        <v/>
      </c>
      <c r="D2100" s="4" t="str">
        <f>IFERROR(VLOOKUP(B2100,Table14[],2,0),"")</f>
        <v/>
      </c>
      <c r="E2100" s="4"/>
      <c r="H2100" s="41" t="str">
        <f>IFERROR(VLOOKUP(Table49[[#This Row],[ITEM CODE]],Table2[[Item Code]:[Master Name]],2,0),"")</f>
        <v/>
      </c>
      <c r="I2100" s="41"/>
      <c r="J2100" s="65" t="str">
        <f>IFERROR(VLOOKUP(Table49[[#This Row],[ITEM CODE]],Table2[[Item Code]:[Master Name]],3,0),"")</f>
        <v/>
      </c>
      <c r="K2100" s="1" t="str">
        <f>IFERROR(VLOOKUP(Table49[[#This Row],[ITEM CODE]],Table2[[Item Code]:[Master Name]],9,0),"")</f>
        <v/>
      </c>
      <c r="L2100" s="1" t="str">
        <f>IFERROR(VLOOKUP(Table49[[#This Row],[ITEM CODE]],Table2[[Item Code]:[Master Name]],8,0),"")</f>
        <v/>
      </c>
      <c r="M2100" s="41"/>
      <c r="N2100" s="66">
        <f>IFERROR(VLOOKUP(Table49[[#This Row],[ITEM CODE]],Table2[[#All],[Item Code]:[Unit Cost]],10,0),0)</f>
        <v>0</v>
      </c>
      <c r="O2100" s="134">
        <f>IFERROR(VLOOKUP(Table49[[#This Row],[ITEM CODE]],Table2[[#All],[Item Code]:[Unit Cost]],10,0),0)</f>
        <v>0</v>
      </c>
      <c r="P2100" s="56"/>
      <c r="Q2100" s="58"/>
      <c r="R2100" s="58">
        <f>Table49[[#This Row],[QUANTITY]]*Table49[[#This Row],[INV Prices]]</f>
        <v>0</v>
      </c>
      <c r="S2100" s="67"/>
      <c r="V2100" s="41"/>
      <c r="W2100" s="4" t="str">
        <f>IFERROR(VLOOKUP(Table49[[#This Row],[ITEM CODE]],Table2[[Item Code]:[Category ]],6,0),"")</f>
        <v/>
      </c>
      <c r="X2100" s="1" t="str">
        <f>IFERROR(VLOOKUP(Table49[[#This Row],[ITEM CODE]],Table2[[Item Code]:[Sub Category]],7,0),"")</f>
        <v/>
      </c>
      <c r="Y2100" s="68" t="str">
        <f>Table49[[#This Row],[PO Number]]&amp;COUNTIFS($E$5:E2100,E2100)</f>
        <v>0</v>
      </c>
    </row>
    <row r="2101" spans="1:25" ht="14.7" customHeight="1" x14ac:dyDescent="0.3">
      <c r="A2101" s="1" t="str">
        <f>IF(Table49[[#This Row],[ITEM NAME]]="","",ROW()-4)</f>
        <v/>
      </c>
      <c r="B2101" s="68"/>
      <c r="C2101" s="4" t="str">
        <f>IFERROR(VLOOKUP(B2101,Table14[],3,0),"")</f>
        <v/>
      </c>
      <c r="D2101" s="4" t="str">
        <f>IFERROR(VLOOKUP(B2101,Table14[],2,0),"")</f>
        <v/>
      </c>
      <c r="E2101" s="4"/>
      <c r="H2101" s="41" t="str">
        <f>IFERROR(VLOOKUP(Table49[[#This Row],[ITEM CODE]],Table2[[Item Code]:[Master Name]],2,0),"")</f>
        <v/>
      </c>
      <c r="I2101" s="41"/>
      <c r="J2101" s="65" t="str">
        <f>IFERROR(VLOOKUP(Table49[[#This Row],[ITEM CODE]],Table2[[Item Code]:[Master Name]],3,0),"")</f>
        <v/>
      </c>
      <c r="K2101" s="1" t="str">
        <f>IFERROR(VLOOKUP(Table49[[#This Row],[ITEM CODE]],Table2[[Item Code]:[Master Name]],9,0),"")</f>
        <v/>
      </c>
      <c r="L2101" s="1" t="str">
        <f>IFERROR(VLOOKUP(Table49[[#This Row],[ITEM CODE]],Table2[[Item Code]:[Master Name]],8,0),"")</f>
        <v/>
      </c>
      <c r="M2101" s="41"/>
      <c r="N2101" s="66">
        <f>IFERROR(VLOOKUP(Table49[[#This Row],[ITEM CODE]],Table2[[#All],[Item Code]:[Unit Cost]],10,0),0)</f>
        <v>0</v>
      </c>
      <c r="O2101" s="134">
        <f>IFERROR(VLOOKUP(Table49[[#This Row],[ITEM CODE]],Table2[[#All],[Item Code]:[Unit Cost]],10,0),0)</f>
        <v>0</v>
      </c>
      <c r="P2101" s="56"/>
      <c r="Q2101" s="58"/>
      <c r="R2101" s="58">
        <f>Table49[[#This Row],[QUANTITY]]*Table49[[#This Row],[INV Prices]]</f>
        <v>0</v>
      </c>
      <c r="S2101" s="67"/>
      <c r="V2101" s="41"/>
      <c r="W2101" s="4" t="str">
        <f>IFERROR(VLOOKUP(Table49[[#This Row],[ITEM CODE]],Table2[[Item Code]:[Category ]],6,0),"")</f>
        <v/>
      </c>
      <c r="X2101" s="1" t="str">
        <f>IFERROR(VLOOKUP(Table49[[#This Row],[ITEM CODE]],Table2[[Item Code]:[Sub Category]],7,0),"")</f>
        <v/>
      </c>
      <c r="Y2101" s="68" t="str">
        <f>Table49[[#This Row],[PO Number]]&amp;COUNTIFS($E$5:E2101,E2101)</f>
        <v>0</v>
      </c>
    </row>
    <row r="2102" spans="1:25" ht="14.7" customHeight="1" x14ac:dyDescent="0.3">
      <c r="A2102" s="1" t="str">
        <f>IF(Table49[[#This Row],[ITEM NAME]]="","",ROW()-4)</f>
        <v/>
      </c>
      <c r="B2102" s="68"/>
      <c r="C2102" s="4" t="str">
        <f>IFERROR(VLOOKUP(B2102,Table14[],3,0),"")</f>
        <v/>
      </c>
      <c r="D2102" s="4" t="str">
        <f>IFERROR(VLOOKUP(B2102,Table14[],2,0),"")</f>
        <v/>
      </c>
      <c r="E2102" s="4"/>
      <c r="H2102" s="41" t="str">
        <f>IFERROR(VLOOKUP(Table49[[#This Row],[ITEM CODE]],Table2[[Item Code]:[Master Name]],2,0),"")</f>
        <v/>
      </c>
      <c r="I2102" s="41"/>
      <c r="J2102" s="65" t="str">
        <f>IFERROR(VLOOKUP(Table49[[#This Row],[ITEM CODE]],Table2[[Item Code]:[Master Name]],3,0),"")</f>
        <v/>
      </c>
      <c r="K2102" s="1" t="str">
        <f>IFERROR(VLOOKUP(Table49[[#This Row],[ITEM CODE]],Table2[[Item Code]:[Master Name]],9,0),"")</f>
        <v/>
      </c>
      <c r="L2102" s="1" t="str">
        <f>IFERROR(VLOOKUP(Table49[[#This Row],[ITEM CODE]],Table2[[Item Code]:[Master Name]],8,0),"")</f>
        <v/>
      </c>
      <c r="M2102" s="41"/>
      <c r="N2102" s="66">
        <f>IFERROR(VLOOKUP(Table49[[#This Row],[ITEM CODE]],Table2[[#All],[Item Code]:[Unit Cost]],10,0),0)</f>
        <v>0</v>
      </c>
      <c r="O2102" s="134">
        <f>IFERROR(VLOOKUP(Table49[[#This Row],[ITEM CODE]],Table2[[#All],[Item Code]:[Unit Cost]],10,0),0)</f>
        <v>0</v>
      </c>
      <c r="P2102" s="56"/>
      <c r="Q2102" s="58"/>
      <c r="R2102" s="58">
        <f>Table49[[#This Row],[QUANTITY]]*Table49[[#This Row],[INV Prices]]</f>
        <v>0</v>
      </c>
      <c r="S2102" s="67"/>
      <c r="V2102" s="41"/>
      <c r="W2102" s="4" t="str">
        <f>IFERROR(VLOOKUP(Table49[[#This Row],[ITEM CODE]],Table2[[Item Code]:[Category ]],6,0),"")</f>
        <v/>
      </c>
      <c r="X2102" s="1" t="str">
        <f>IFERROR(VLOOKUP(Table49[[#This Row],[ITEM CODE]],Table2[[Item Code]:[Sub Category]],7,0),"")</f>
        <v/>
      </c>
      <c r="Y2102" s="68" t="str">
        <f>Table49[[#This Row],[PO Number]]&amp;COUNTIFS($E$5:E2102,E2102)</f>
        <v>0</v>
      </c>
    </row>
    <row r="2103" spans="1:25" ht="14.7" customHeight="1" x14ac:dyDescent="0.3">
      <c r="A2103" s="1" t="str">
        <f>IF(Table49[[#This Row],[ITEM NAME]]="","",ROW()-4)</f>
        <v/>
      </c>
      <c r="B2103" s="68"/>
      <c r="C2103" s="4" t="str">
        <f>IFERROR(VLOOKUP(B2103,Table14[],3,0),"")</f>
        <v/>
      </c>
      <c r="D2103" s="4" t="str">
        <f>IFERROR(VLOOKUP(B2103,Table14[],2,0),"")</f>
        <v/>
      </c>
      <c r="E2103" s="4"/>
      <c r="H2103" s="41" t="str">
        <f>IFERROR(VLOOKUP(Table49[[#This Row],[ITEM CODE]],Table2[[Item Code]:[Master Name]],2,0),"")</f>
        <v/>
      </c>
      <c r="I2103" s="41"/>
      <c r="J2103" s="65" t="str">
        <f>IFERROR(VLOOKUP(Table49[[#This Row],[ITEM CODE]],Table2[[Item Code]:[Master Name]],3,0),"")</f>
        <v/>
      </c>
      <c r="K2103" s="1" t="str">
        <f>IFERROR(VLOOKUP(Table49[[#This Row],[ITEM CODE]],Table2[[Item Code]:[Master Name]],9,0),"")</f>
        <v/>
      </c>
      <c r="L2103" s="1" t="str">
        <f>IFERROR(VLOOKUP(Table49[[#This Row],[ITEM CODE]],Table2[[Item Code]:[Master Name]],8,0),"")</f>
        <v/>
      </c>
      <c r="M2103" s="41"/>
      <c r="N2103" s="66">
        <f>IFERROR(VLOOKUP(Table49[[#This Row],[ITEM CODE]],Table2[[#All],[Item Code]:[Unit Cost]],10,0),0)</f>
        <v>0</v>
      </c>
      <c r="O2103" s="134">
        <f>IFERROR(VLOOKUP(Table49[[#This Row],[ITEM CODE]],Table2[[#All],[Item Code]:[Unit Cost]],10,0),0)</f>
        <v>0</v>
      </c>
      <c r="P2103" s="56"/>
      <c r="Q2103" s="58"/>
      <c r="R2103" s="58">
        <f>Table49[[#This Row],[QUANTITY]]*Table49[[#This Row],[INV Prices]]</f>
        <v>0</v>
      </c>
      <c r="S2103" s="67"/>
      <c r="V2103" s="41"/>
      <c r="W2103" s="4" t="str">
        <f>IFERROR(VLOOKUP(Table49[[#This Row],[ITEM CODE]],Table2[[Item Code]:[Category ]],6,0),"")</f>
        <v/>
      </c>
      <c r="X2103" s="1" t="str">
        <f>IFERROR(VLOOKUP(Table49[[#This Row],[ITEM CODE]],Table2[[Item Code]:[Sub Category]],7,0),"")</f>
        <v/>
      </c>
      <c r="Y2103" s="68" t="str">
        <f>Table49[[#This Row],[PO Number]]&amp;COUNTIFS($E$5:E2103,E2103)</f>
        <v>0</v>
      </c>
    </row>
    <row r="2104" spans="1:25" ht="14.7" customHeight="1" x14ac:dyDescent="0.3">
      <c r="A2104" s="1" t="str">
        <f>IF(Table49[[#This Row],[ITEM NAME]]="","",ROW()-4)</f>
        <v/>
      </c>
      <c r="B2104" s="68"/>
      <c r="C2104" s="4" t="str">
        <f>IFERROR(VLOOKUP(B2104,Table14[],3,0),"")</f>
        <v/>
      </c>
      <c r="D2104" s="4" t="str">
        <f>IFERROR(VLOOKUP(B2104,Table14[],2,0),"")</f>
        <v/>
      </c>
      <c r="E2104" s="4"/>
      <c r="H2104" s="41" t="str">
        <f>IFERROR(VLOOKUP(Table49[[#This Row],[ITEM CODE]],Table2[[Item Code]:[Master Name]],2,0),"")</f>
        <v/>
      </c>
      <c r="I2104" s="41"/>
      <c r="J2104" s="65" t="str">
        <f>IFERROR(VLOOKUP(Table49[[#This Row],[ITEM CODE]],Table2[[Item Code]:[Master Name]],3,0),"")</f>
        <v/>
      </c>
      <c r="K2104" s="1" t="str">
        <f>IFERROR(VLOOKUP(Table49[[#This Row],[ITEM CODE]],Table2[[Item Code]:[Master Name]],9,0),"")</f>
        <v/>
      </c>
      <c r="L2104" s="1" t="str">
        <f>IFERROR(VLOOKUP(Table49[[#This Row],[ITEM CODE]],Table2[[Item Code]:[Master Name]],8,0),"")</f>
        <v/>
      </c>
      <c r="M2104" s="41"/>
      <c r="N2104" s="66">
        <f>IFERROR(VLOOKUP(Table49[[#This Row],[ITEM CODE]],Table2[[#All],[Item Code]:[Unit Cost]],10,0),0)</f>
        <v>0</v>
      </c>
      <c r="O2104" s="134">
        <f>IFERROR(VLOOKUP(Table49[[#This Row],[ITEM CODE]],Table2[[#All],[Item Code]:[Unit Cost]],10,0),0)</f>
        <v>0</v>
      </c>
      <c r="P2104" s="56"/>
      <c r="Q2104" s="58"/>
      <c r="R2104" s="58">
        <f>Table49[[#This Row],[QUANTITY]]*Table49[[#This Row],[INV Prices]]</f>
        <v>0</v>
      </c>
      <c r="S2104" s="67"/>
      <c r="V2104" s="41"/>
      <c r="W2104" s="4" t="str">
        <f>IFERROR(VLOOKUP(Table49[[#This Row],[ITEM CODE]],Table2[[Item Code]:[Category ]],6,0),"")</f>
        <v/>
      </c>
      <c r="X2104" s="1" t="str">
        <f>IFERROR(VLOOKUP(Table49[[#This Row],[ITEM CODE]],Table2[[Item Code]:[Sub Category]],7,0),"")</f>
        <v/>
      </c>
      <c r="Y2104" s="68" t="str">
        <f>Table49[[#This Row],[PO Number]]&amp;COUNTIFS($E$5:E2104,E2104)</f>
        <v>0</v>
      </c>
    </row>
    <row r="2105" spans="1:25" ht="14.7" customHeight="1" x14ac:dyDescent="0.3">
      <c r="A2105" s="1" t="str">
        <f>IF(Table49[[#This Row],[ITEM NAME]]="","",ROW()-4)</f>
        <v/>
      </c>
      <c r="B2105" s="68"/>
      <c r="C2105" s="4" t="str">
        <f>IFERROR(VLOOKUP(B2105,Table14[],3,0),"")</f>
        <v/>
      </c>
      <c r="D2105" s="4" t="str">
        <f>IFERROR(VLOOKUP(B2105,Table14[],2,0),"")</f>
        <v/>
      </c>
      <c r="E2105" s="4"/>
      <c r="H2105" s="41" t="str">
        <f>IFERROR(VLOOKUP(Table49[[#This Row],[ITEM CODE]],Table2[[Item Code]:[Master Name]],2,0),"")</f>
        <v/>
      </c>
      <c r="I2105" s="41"/>
      <c r="J2105" s="65" t="str">
        <f>IFERROR(VLOOKUP(Table49[[#This Row],[ITEM CODE]],Table2[[Item Code]:[Master Name]],3,0),"")</f>
        <v/>
      </c>
      <c r="K2105" s="1" t="str">
        <f>IFERROR(VLOOKUP(Table49[[#This Row],[ITEM CODE]],Table2[[Item Code]:[Master Name]],9,0),"")</f>
        <v/>
      </c>
      <c r="L2105" s="1" t="str">
        <f>IFERROR(VLOOKUP(Table49[[#This Row],[ITEM CODE]],Table2[[Item Code]:[Master Name]],8,0),"")</f>
        <v/>
      </c>
      <c r="M2105" s="41"/>
      <c r="N2105" s="66">
        <f>IFERROR(VLOOKUP(Table49[[#This Row],[ITEM CODE]],Table2[[#All],[Item Code]:[Unit Cost]],10,0),0)</f>
        <v>0</v>
      </c>
      <c r="O2105" s="134">
        <f>IFERROR(VLOOKUP(Table49[[#This Row],[ITEM CODE]],Table2[[#All],[Item Code]:[Unit Cost]],10,0),0)</f>
        <v>0</v>
      </c>
      <c r="P2105" s="56"/>
      <c r="Q2105" s="58"/>
      <c r="R2105" s="58">
        <f>Table49[[#This Row],[QUANTITY]]*Table49[[#This Row],[INV Prices]]</f>
        <v>0</v>
      </c>
      <c r="S2105" s="67"/>
      <c r="V2105" s="41"/>
      <c r="W2105" s="4" t="str">
        <f>IFERROR(VLOOKUP(Table49[[#This Row],[ITEM CODE]],Table2[[Item Code]:[Category ]],6,0),"")</f>
        <v/>
      </c>
      <c r="X2105" s="1" t="str">
        <f>IFERROR(VLOOKUP(Table49[[#This Row],[ITEM CODE]],Table2[[Item Code]:[Sub Category]],7,0),"")</f>
        <v/>
      </c>
      <c r="Y2105" s="68" t="str">
        <f>Table49[[#This Row],[PO Number]]&amp;COUNTIFS($E$5:E2105,E2105)</f>
        <v>0</v>
      </c>
    </row>
    <row r="2106" spans="1:25" ht="14.7" customHeight="1" x14ac:dyDescent="0.3">
      <c r="A2106" s="1" t="str">
        <f>IF(Table49[[#This Row],[ITEM NAME]]="","",ROW()-4)</f>
        <v/>
      </c>
      <c r="B2106" s="68"/>
      <c r="C2106" s="4" t="str">
        <f>IFERROR(VLOOKUP(B2106,Table14[],3,0),"")</f>
        <v/>
      </c>
      <c r="D2106" s="4" t="str">
        <f>IFERROR(VLOOKUP(B2106,Table14[],2,0),"")</f>
        <v/>
      </c>
      <c r="E2106" s="4"/>
      <c r="H2106" s="41" t="str">
        <f>IFERROR(VLOOKUP(Table49[[#This Row],[ITEM CODE]],Table2[[Item Code]:[Master Name]],2,0),"")</f>
        <v/>
      </c>
      <c r="I2106" s="41"/>
      <c r="J2106" s="65" t="str">
        <f>IFERROR(VLOOKUP(Table49[[#This Row],[ITEM CODE]],Table2[[Item Code]:[Master Name]],3,0),"")</f>
        <v/>
      </c>
      <c r="K2106" s="1" t="str">
        <f>IFERROR(VLOOKUP(Table49[[#This Row],[ITEM CODE]],Table2[[Item Code]:[Master Name]],9,0),"")</f>
        <v/>
      </c>
      <c r="L2106" s="1" t="str">
        <f>IFERROR(VLOOKUP(Table49[[#This Row],[ITEM CODE]],Table2[[Item Code]:[Master Name]],8,0),"")</f>
        <v/>
      </c>
      <c r="M2106" s="41"/>
      <c r="N2106" s="66">
        <f>IFERROR(VLOOKUP(Table49[[#This Row],[ITEM CODE]],Table2[[#All],[Item Code]:[Unit Cost]],10,0),0)</f>
        <v>0</v>
      </c>
      <c r="O2106" s="134">
        <f>IFERROR(VLOOKUP(Table49[[#This Row],[ITEM CODE]],Table2[[#All],[Item Code]:[Unit Cost]],10,0),0)</f>
        <v>0</v>
      </c>
      <c r="P2106" s="56"/>
      <c r="Q2106" s="58"/>
      <c r="R2106" s="58">
        <f>Table49[[#This Row],[QUANTITY]]*Table49[[#This Row],[INV Prices]]</f>
        <v>0</v>
      </c>
      <c r="S2106" s="67"/>
      <c r="V2106" s="41"/>
      <c r="W2106" s="4" t="str">
        <f>IFERROR(VLOOKUP(Table49[[#This Row],[ITEM CODE]],Table2[[Item Code]:[Category ]],6,0),"")</f>
        <v/>
      </c>
      <c r="X2106" s="1" t="str">
        <f>IFERROR(VLOOKUP(Table49[[#This Row],[ITEM CODE]],Table2[[Item Code]:[Sub Category]],7,0),"")</f>
        <v/>
      </c>
      <c r="Y2106" s="68" t="str">
        <f>Table49[[#This Row],[PO Number]]&amp;COUNTIFS($E$5:E2106,E2106)</f>
        <v>0</v>
      </c>
    </row>
    <row r="2107" spans="1:25" ht="14.7" customHeight="1" x14ac:dyDescent="0.3">
      <c r="A2107" s="1" t="str">
        <f>IF(Table49[[#This Row],[ITEM NAME]]="","",ROW()-4)</f>
        <v/>
      </c>
      <c r="B2107" s="68"/>
      <c r="C2107" s="4" t="str">
        <f>IFERROR(VLOOKUP(B2107,Table14[],3,0),"")</f>
        <v/>
      </c>
      <c r="D2107" s="4" t="str">
        <f>IFERROR(VLOOKUP(B2107,Table14[],2,0),"")</f>
        <v/>
      </c>
      <c r="E2107" s="4"/>
      <c r="H2107" s="41" t="str">
        <f>IFERROR(VLOOKUP(Table49[[#This Row],[ITEM CODE]],Table2[[Item Code]:[Master Name]],2,0),"")</f>
        <v/>
      </c>
      <c r="I2107" s="41"/>
      <c r="J2107" s="65" t="str">
        <f>IFERROR(VLOOKUP(Table49[[#This Row],[ITEM CODE]],Table2[[Item Code]:[Master Name]],3,0),"")</f>
        <v/>
      </c>
      <c r="K2107" s="1" t="str">
        <f>IFERROR(VLOOKUP(Table49[[#This Row],[ITEM CODE]],Table2[[Item Code]:[Master Name]],9,0),"")</f>
        <v/>
      </c>
      <c r="L2107" s="1" t="str">
        <f>IFERROR(VLOOKUP(Table49[[#This Row],[ITEM CODE]],Table2[[Item Code]:[Master Name]],8,0),"")</f>
        <v/>
      </c>
      <c r="M2107" s="41"/>
      <c r="N2107" s="66">
        <f>IFERROR(VLOOKUP(Table49[[#This Row],[ITEM CODE]],Table2[[#All],[Item Code]:[Unit Cost]],10,0),0)</f>
        <v>0</v>
      </c>
      <c r="O2107" s="134">
        <f>IFERROR(VLOOKUP(Table49[[#This Row],[ITEM CODE]],Table2[[#All],[Item Code]:[Unit Cost]],10,0),0)</f>
        <v>0</v>
      </c>
      <c r="P2107" s="56"/>
      <c r="Q2107" s="58"/>
      <c r="R2107" s="58">
        <f>Table49[[#This Row],[QUANTITY]]*Table49[[#This Row],[INV Prices]]</f>
        <v>0</v>
      </c>
      <c r="S2107" s="67"/>
      <c r="V2107" s="41"/>
      <c r="W2107" s="4" t="str">
        <f>IFERROR(VLOOKUP(Table49[[#This Row],[ITEM CODE]],Table2[[Item Code]:[Category ]],6,0),"")</f>
        <v/>
      </c>
      <c r="X2107" s="1" t="str">
        <f>IFERROR(VLOOKUP(Table49[[#This Row],[ITEM CODE]],Table2[[Item Code]:[Sub Category]],7,0),"")</f>
        <v/>
      </c>
      <c r="Y2107" s="68" t="str">
        <f>Table49[[#This Row],[PO Number]]&amp;COUNTIFS($E$5:E2107,E2107)</f>
        <v>0</v>
      </c>
    </row>
    <row r="2108" spans="1:25" ht="14.7" customHeight="1" x14ac:dyDescent="0.3">
      <c r="A2108" s="1" t="str">
        <f>IF(Table49[[#This Row],[ITEM NAME]]="","",ROW()-4)</f>
        <v/>
      </c>
      <c r="B2108" s="68"/>
      <c r="C2108" s="4" t="str">
        <f>IFERROR(VLOOKUP(B2108,Table14[],3,0),"")</f>
        <v/>
      </c>
      <c r="D2108" s="4" t="str">
        <f>IFERROR(VLOOKUP(B2108,Table14[],2,0),"")</f>
        <v/>
      </c>
      <c r="E2108" s="4"/>
      <c r="H2108" s="41" t="str">
        <f>IFERROR(VLOOKUP(Table49[[#This Row],[ITEM CODE]],Table2[[Item Code]:[Master Name]],2,0),"")</f>
        <v/>
      </c>
      <c r="I2108" s="41"/>
      <c r="J2108" s="65" t="str">
        <f>IFERROR(VLOOKUP(Table49[[#This Row],[ITEM CODE]],Table2[[Item Code]:[Master Name]],3,0),"")</f>
        <v/>
      </c>
      <c r="K2108" s="1" t="str">
        <f>IFERROR(VLOOKUP(Table49[[#This Row],[ITEM CODE]],Table2[[Item Code]:[Master Name]],9,0),"")</f>
        <v/>
      </c>
      <c r="L2108" s="1" t="str">
        <f>IFERROR(VLOOKUP(Table49[[#This Row],[ITEM CODE]],Table2[[Item Code]:[Master Name]],8,0),"")</f>
        <v/>
      </c>
      <c r="M2108" s="41"/>
      <c r="N2108" s="66">
        <f>IFERROR(VLOOKUP(Table49[[#This Row],[ITEM CODE]],Table2[[#All],[Item Code]:[Unit Cost]],10,0),0)</f>
        <v>0</v>
      </c>
      <c r="O2108" s="134">
        <f>IFERROR(VLOOKUP(Table49[[#This Row],[ITEM CODE]],Table2[[#All],[Item Code]:[Unit Cost]],10,0),0)</f>
        <v>0</v>
      </c>
      <c r="P2108" s="56"/>
      <c r="Q2108" s="58"/>
      <c r="R2108" s="58">
        <f>Table49[[#This Row],[QUANTITY]]*Table49[[#This Row],[INV Prices]]</f>
        <v>0</v>
      </c>
      <c r="S2108" s="67"/>
      <c r="V2108" s="41"/>
      <c r="W2108" s="4" t="str">
        <f>IFERROR(VLOOKUP(Table49[[#This Row],[ITEM CODE]],Table2[[Item Code]:[Category ]],6,0),"")</f>
        <v/>
      </c>
      <c r="X2108" s="1" t="str">
        <f>IFERROR(VLOOKUP(Table49[[#This Row],[ITEM CODE]],Table2[[Item Code]:[Sub Category]],7,0),"")</f>
        <v/>
      </c>
      <c r="Y2108" s="68" t="str">
        <f>Table49[[#This Row],[PO Number]]&amp;COUNTIFS($E$5:E2108,E2108)</f>
        <v>0</v>
      </c>
    </row>
    <row r="2109" spans="1:25" ht="14.7" customHeight="1" x14ac:dyDescent="0.3">
      <c r="A2109" s="1" t="str">
        <f>IF(Table49[[#This Row],[ITEM NAME]]="","",ROW()-4)</f>
        <v/>
      </c>
      <c r="B2109" s="68"/>
      <c r="C2109" s="4" t="str">
        <f>IFERROR(VLOOKUP(B2109,Table14[],3,0),"")</f>
        <v/>
      </c>
      <c r="D2109" s="4" t="str">
        <f>IFERROR(VLOOKUP(B2109,Table14[],2,0),"")</f>
        <v/>
      </c>
      <c r="E2109" s="4"/>
      <c r="H2109" s="41" t="str">
        <f>IFERROR(VLOOKUP(Table49[[#This Row],[ITEM CODE]],Table2[[Item Code]:[Master Name]],2,0),"")</f>
        <v/>
      </c>
      <c r="I2109" s="41"/>
      <c r="J2109" s="65" t="str">
        <f>IFERROR(VLOOKUP(Table49[[#This Row],[ITEM CODE]],Table2[[Item Code]:[Master Name]],3,0),"")</f>
        <v/>
      </c>
      <c r="K2109" s="1" t="str">
        <f>IFERROR(VLOOKUP(Table49[[#This Row],[ITEM CODE]],Table2[[Item Code]:[Master Name]],9,0),"")</f>
        <v/>
      </c>
      <c r="L2109" s="1" t="str">
        <f>IFERROR(VLOOKUP(Table49[[#This Row],[ITEM CODE]],Table2[[Item Code]:[Master Name]],8,0),"")</f>
        <v/>
      </c>
      <c r="M2109" s="41"/>
      <c r="N2109" s="66">
        <f>IFERROR(VLOOKUP(Table49[[#This Row],[ITEM CODE]],Table2[[#All],[Item Code]:[Unit Cost]],10,0),0)</f>
        <v>0</v>
      </c>
      <c r="O2109" s="134">
        <f>IFERROR(VLOOKUP(Table49[[#This Row],[ITEM CODE]],Table2[[#All],[Item Code]:[Unit Cost]],10,0),0)</f>
        <v>0</v>
      </c>
      <c r="P2109" s="56"/>
      <c r="Q2109" s="58"/>
      <c r="R2109" s="58">
        <f>Table49[[#This Row],[QUANTITY]]*Table49[[#This Row],[INV Prices]]</f>
        <v>0</v>
      </c>
      <c r="S2109" s="67"/>
      <c r="V2109" s="41"/>
      <c r="W2109" s="4" t="str">
        <f>IFERROR(VLOOKUP(Table49[[#This Row],[ITEM CODE]],Table2[[Item Code]:[Category ]],6,0),"")</f>
        <v/>
      </c>
      <c r="X2109" s="1" t="str">
        <f>IFERROR(VLOOKUP(Table49[[#This Row],[ITEM CODE]],Table2[[Item Code]:[Sub Category]],7,0),"")</f>
        <v/>
      </c>
      <c r="Y2109" s="68" t="str">
        <f>Table49[[#This Row],[PO Number]]&amp;COUNTIFS($E$5:E2109,E2109)</f>
        <v>0</v>
      </c>
    </row>
    <row r="2110" spans="1:25" ht="14.7" customHeight="1" x14ac:dyDescent="0.3">
      <c r="A2110" s="1" t="str">
        <f>IF(Table49[[#This Row],[ITEM NAME]]="","",ROW()-4)</f>
        <v/>
      </c>
      <c r="B2110" s="68"/>
      <c r="C2110" s="4" t="str">
        <f>IFERROR(VLOOKUP(B2110,Table14[],3,0),"")</f>
        <v/>
      </c>
      <c r="D2110" s="4" t="str">
        <f>IFERROR(VLOOKUP(B2110,Table14[],2,0),"")</f>
        <v/>
      </c>
      <c r="E2110" s="4"/>
      <c r="H2110" s="41" t="str">
        <f>IFERROR(VLOOKUP(Table49[[#This Row],[ITEM CODE]],Table2[[Item Code]:[Master Name]],2,0),"")</f>
        <v/>
      </c>
      <c r="I2110" s="41"/>
      <c r="J2110" s="65" t="str">
        <f>IFERROR(VLOOKUP(Table49[[#This Row],[ITEM CODE]],Table2[[Item Code]:[Master Name]],3,0),"")</f>
        <v/>
      </c>
      <c r="K2110" s="1" t="str">
        <f>IFERROR(VLOOKUP(Table49[[#This Row],[ITEM CODE]],Table2[[Item Code]:[Master Name]],9,0),"")</f>
        <v/>
      </c>
      <c r="L2110" s="1" t="str">
        <f>IFERROR(VLOOKUP(Table49[[#This Row],[ITEM CODE]],Table2[[Item Code]:[Master Name]],8,0),"")</f>
        <v/>
      </c>
      <c r="M2110" s="41"/>
      <c r="N2110" s="66">
        <f>IFERROR(VLOOKUP(Table49[[#This Row],[ITEM CODE]],Table2[[#All],[Item Code]:[Unit Cost]],10,0),0)</f>
        <v>0</v>
      </c>
      <c r="O2110" s="134">
        <f>IFERROR(VLOOKUP(Table49[[#This Row],[ITEM CODE]],Table2[[#All],[Item Code]:[Unit Cost]],10,0),0)</f>
        <v>0</v>
      </c>
      <c r="P2110" s="56"/>
      <c r="Q2110" s="58"/>
      <c r="R2110" s="58">
        <f>Table49[[#This Row],[QUANTITY]]*Table49[[#This Row],[INV Prices]]</f>
        <v>0</v>
      </c>
      <c r="S2110" s="67"/>
      <c r="V2110" s="41"/>
      <c r="W2110" s="4" t="str">
        <f>IFERROR(VLOOKUP(Table49[[#This Row],[ITEM CODE]],Table2[[Item Code]:[Category ]],6,0),"")</f>
        <v/>
      </c>
      <c r="X2110" s="1" t="str">
        <f>IFERROR(VLOOKUP(Table49[[#This Row],[ITEM CODE]],Table2[[Item Code]:[Sub Category]],7,0),"")</f>
        <v/>
      </c>
      <c r="Y2110" s="68" t="str">
        <f>Table49[[#This Row],[PO Number]]&amp;COUNTIFS($E$5:E2110,E2110)</f>
        <v>0</v>
      </c>
    </row>
    <row r="2111" spans="1:25" ht="14.7" customHeight="1" x14ac:dyDescent="0.3">
      <c r="A2111" s="1" t="str">
        <f>IF(Table49[[#This Row],[ITEM NAME]]="","",ROW()-4)</f>
        <v/>
      </c>
      <c r="B2111" s="68"/>
      <c r="C2111" s="4" t="str">
        <f>IFERROR(VLOOKUP(B2111,Table14[],3,0),"")</f>
        <v/>
      </c>
      <c r="D2111" s="4" t="str">
        <f>IFERROR(VLOOKUP(B2111,Table14[],2,0),"")</f>
        <v/>
      </c>
      <c r="E2111" s="4"/>
      <c r="H2111" s="41" t="str">
        <f>IFERROR(VLOOKUP(Table49[[#This Row],[ITEM CODE]],Table2[[Item Code]:[Master Name]],2,0),"")</f>
        <v/>
      </c>
      <c r="I2111" s="41"/>
      <c r="J2111" s="65" t="str">
        <f>IFERROR(VLOOKUP(Table49[[#This Row],[ITEM CODE]],Table2[[Item Code]:[Master Name]],3,0),"")</f>
        <v/>
      </c>
      <c r="K2111" s="1" t="str">
        <f>IFERROR(VLOOKUP(Table49[[#This Row],[ITEM CODE]],Table2[[Item Code]:[Master Name]],9,0),"")</f>
        <v/>
      </c>
      <c r="L2111" s="1" t="str">
        <f>IFERROR(VLOOKUP(Table49[[#This Row],[ITEM CODE]],Table2[[Item Code]:[Master Name]],8,0),"")</f>
        <v/>
      </c>
      <c r="M2111" s="41"/>
      <c r="N2111" s="66">
        <f>IFERROR(VLOOKUP(Table49[[#This Row],[ITEM CODE]],Table2[[#All],[Item Code]:[Unit Cost]],10,0),0)</f>
        <v>0</v>
      </c>
      <c r="O2111" s="134">
        <f>IFERROR(VLOOKUP(Table49[[#This Row],[ITEM CODE]],Table2[[#All],[Item Code]:[Unit Cost]],10,0),0)</f>
        <v>0</v>
      </c>
      <c r="P2111" s="56"/>
      <c r="Q2111" s="58"/>
      <c r="R2111" s="58">
        <f>Table49[[#This Row],[QUANTITY]]*Table49[[#This Row],[INV Prices]]</f>
        <v>0</v>
      </c>
      <c r="S2111" s="67"/>
      <c r="V2111" s="41"/>
      <c r="W2111" s="4" t="str">
        <f>IFERROR(VLOOKUP(Table49[[#This Row],[ITEM CODE]],Table2[[Item Code]:[Category ]],6,0),"")</f>
        <v/>
      </c>
      <c r="X2111" s="1" t="str">
        <f>IFERROR(VLOOKUP(Table49[[#This Row],[ITEM CODE]],Table2[[Item Code]:[Sub Category]],7,0),"")</f>
        <v/>
      </c>
      <c r="Y2111" s="68" t="str">
        <f>Table49[[#This Row],[PO Number]]&amp;COUNTIFS($E$5:E2111,E2111)</f>
        <v>0</v>
      </c>
    </row>
    <row r="2112" spans="1:25" ht="14.7" customHeight="1" x14ac:dyDescent="0.3">
      <c r="A2112" s="1" t="str">
        <f>IF(Table49[[#This Row],[ITEM NAME]]="","",ROW()-4)</f>
        <v/>
      </c>
      <c r="B2112" s="68"/>
      <c r="C2112" s="4" t="str">
        <f>IFERROR(VLOOKUP(B2112,Table14[],3,0),"")</f>
        <v/>
      </c>
      <c r="D2112" s="4" t="str">
        <f>IFERROR(VLOOKUP(B2112,Table14[],2,0),"")</f>
        <v/>
      </c>
      <c r="E2112" s="4"/>
      <c r="H2112" s="41" t="str">
        <f>IFERROR(VLOOKUP(Table49[[#This Row],[ITEM CODE]],Table2[[Item Code]:[Master Name]],2,0),"")</f>
        <v/>
      </c>
      <c r="I2112" s="41"/>
      <c r="J2112" s="65" t="str">
        <f>IFERROR(VLOOKUP(Table49[[#This Row],[ITEM CODE]],Table2[[Item Code]:[Master Name]],3,0),"")</f>
        <v/>
      </c>
      <c r="K2112" s="1" t="str">
        <f>IFERROR(VLOOKUP(Table49[[#This Row],[ITEM CODE]],Table2[[Item Code]:[Master Name]],9,0),"")</f>
        <v/>
      </c>
      <c r="L2112" s="1" t="str">
        <f>IFERROR(VLOOKUP(Table49[[#This Row],[ITEM CODE]],Table2[[Item Code]:[Master Name]],8,0),"")</f>
        <v/>
      </c>
      <c r="M2112" s="41"/>
      <c r="N2112" s="66">
        <f>IFERROR(VLOOKUP(Table49[[#This Row],[ITEM CODE]],Table2[[#All],[Item Code]:[Unit Cost]],10,0),0)</f>
        <v>0</v>
      </c>
      <c r="O2112" s="134">
        <f>IFERROR(VLOOKUP(Table49[[#This Row],[ITEM CODE]],Table2[[#All],[Item Code]:[Unit Cost]],10,0),0)</f>
        <v>0</v>
      </c>
      <c r="P2112" s="56"/>
      <c r="Q2112" s="58"/>
      <c r="R2112" s="58">
        <f>Table49[[#This Row],[QUANTITY]]*Table49[[#This Row],[INV Prices]]</f>
        <v>0</v>
      </c>
      <c r="S2112" s="67"/>
      <c r="V2112" s="41"/>
      <c r="W2112" s="4" t="str">
        <f>IFERROR(VLOOKUP(Table49[[#This Row],[ITEM CODE]],Table2[[Item Code]:[Category ]],6,0),"")</f>
        <v/>
      </c>
      <c r="X2112" s="1" t="str">
        <f>IFERROR(VLOOKUP(Table49[[#This Row],[ITEM CODE]],Table2[[Item Code]:[Sub Category]],7,0),"")</f>
        <v/>
      </c>
      <c r="Y2112" s="68" t="str">
        <f>Table49[[#This Row],[PO Number]]&amp;COUNTIFS($E$5:E2112,E2112)</f>
        <v>0</v>
      </c>
    </row>
    <row r="2113" spans="1:25" ht="14.7" customHeight="1" x14ac:dyDescent="0.3">
      <c r="A2113" s="1" t="str">
        <f>IF(Table49[[#This Row],[ITEM NAME]]="","",ROW()-4)</f>
        <v/>
      </c>
      <c r="B2113" s="68"/>
      <c r="C2113" s="4" t="str">
        <f>IFERROR(VLOOKUP(B2113,Table14[],3,0),"")</f>
        <v/>
      </c>
      <c r="D2113" s="4" t="str">
        <f>IFERROR(VLOOKUP(B2113,Table14[],2,0),"")</f>
        <v/>
      </c>
      <c r="E2113" s="4"/>
      <c r="H2113" s="41" t="str">
        <f>IFERROR(VLOOKUP(Table49[[#This Row],[ITEM CODE]],Table2[[Item Code]:[Master Name]],2,0),"")</f>
        <v/>
      </c>
      <c r="I2113" s="41"/>
      <c r="J2113" s="65" t="str">
        <f>IFERROR(VLOOKUP(Table49[[#This Row],[ITEM CODE]],Table2[[Item Code]:[Master Name]],3,0),"")</f>
        <v/>
      </c>
      <c r="K2113" s="1" t="str">
        <f>IFERROR(VLOOKUP(Table49[[#This Row],[ITEM CODE]],Table2[[Item Code]:[Master Name]],9,0),"")</f>
        <v/>
      </c>
      <c r="L2113" s="1" t="str">
        <f>IFERROR(VLOOKUP(Table49[[#This Row],[ITEM CODE]],Table2[[Item Code]:[Master Name]],8,0),"")</f>
        <v/>
      </c>
      <c r="M2113" s="41"/>
      <c r="N2113" s="66">
        <f>IFERROR(VLOOKUP(Table49[[#This Row],[ITEM CODE]],Table2[[#All],[Item Code]:[Unit Cost]],10,0),0)</f>
        <v>0</v>
      </c>
      <c r="O2113" s="134">
        <f>IFERROR(VLOOKUP(Table49[[#This Row],[ITEM CODE]],Table2[[#All],[Item Code]:[Unit Cost]],10,0),0)</f>
        <v>0</v>
      </c>
      <c r="P2113" s="56"/>
      <c r="Q2113" s="58"/>
      <c r="R2113" s="58">
        <f>Table49[[#This Row],[QUANTITY]]*Table49[[#This Row],[INV Prices]]</f>
        <v>0</v>
      </c>
      <c r="S2113" s="67"/>
      <c r="V2113" s="41"/>
      <c r="W2113" s="4" t="str">
        <f>IFERROR(VLOOKUP(Table49[[#This Row],[ITEM CODE]],Table2[[Item Code]:[Category ]],6,0),"")</f>
        <v/>
      </c>
      <c r="X2113" s="1" t="str">
        <f>IFERROR(VLOOKUP(Table49[[#This Row],[ITEM CODE]],Table2[[Item Code]:[Sub Category]],7,0),"")</f>
        <v/>
      </c>
      <c r="Y2113" s="68" t="str">
        <f>Table49[[#This Row],[PO Number]]&amp;COUNTIFS($E$5:E2113,E2113)</f>
        <v>0</v>
      </c>
    </row>
    <row r="2114" spans="1:25" ht="14.7" customHeight="1" x14ac:dyDescent="0.3">
      <c r="A2114" s="1" t="str">
        <f>IF(Table49[[#This Row],[ITEM NAME]]="","",ROW()-4)</f>
        <v/>
      </c>
      <c r="B2114" s="68"/>
      <c r="C2114" s="4" t="str">
        <f>IFERROR(VLOOKUP(B2114,Table14[],3,0),"")</f>
        <v/>
      </c>
      <c r="D2114" s="4" t="str">
        <f>IFERROR(VLOOKUP(B2114,Table14[],2,0),"")</f>
        <v/>
      </c>
      <c r="E2114" s="4"/>
      <c r="H2114" s="41" t="str">
        <f>IFERROR(VLOOKUP(Table49[[#This Row],[ITEM CODE]],Table2[[Item Code]:[Master Name]],2,0),"")</f>
        <v/>
      </c>
      <c r="I2114" s="41"/>
      <c r="J2114" s="65" t="str">
        <f>IFERROR(VLOOKUP(Table49[[#This Row],[ITEM CODE]],Table2[[Item Code]:[Master Name]],3,0),"")</f>
        <v/>
      </c>
      <c r="K2114" s="1" t="str">
        <f>IFERROR(VLOOKUP(Table49[[#This Row],[ITEM CODE]],Table2[[Item Code]:[Master Name]],9,0),"")</f>
        <v/>
      </c>
      <c r="L2114" s="1" t="str">
        <f>IFERROR(VLOOKUP(Table49[[#This Row],[ITEM CODE]],Table2[[Item Code]:[Master Name]],8,0),"")</f>
        <v/>
      </c>
      <c r="M2114" s="41"/>
      <c r="N2114" s="66">
        <f>IFERROR(VLOOKUP(Table49[[#This Row],[ITEM CODE]],Table2[[#All],[Item Code]:[Unit Cost]],10,0),0)</f>
        <v>0</v>
      </c>
      <c r="O2114" s="134">
        <f>IFERROR(VLOOKUP(Table49[[#This Row],[ITEM CODE]],Table2[[#All],[Item Code]:[Unit Cost]],10,0),0)</f>
        <v>0</v>
      </c>
      <c r="P2114" s="56"/>
      <c r="Q2114" s="58"/>
      <c r="R2114" s="58">
        <f>Table49[[#This Row],[QUANTITY]]*Table49[[#This Row],[INV Prices]]</f>
        <v>0</v>
      </c>
      <c r="S2114" s="67"/>
      <c r="V2114" s="41"/>
      <c r="W2114" s="4" t="str">
        <f>IFERROR(VLOOKUP(Table49[[#This Row],[ITEM CODE]],Table2[[Item Code]:[Category ]],6,0),"")</f>
        <v/>
      </c>
      <c r="X2114" s="1" t="str">
        <f>IFERROR(VLOOKUP(Table49[[#This Row],[ITEM CODE]],Table2[[Item Code]:[Sub Category]],7,0),"")</f>
        <v/>
      </c>
      <c r="Y2114" s="68" t="str">
        <f>Table49[[#This Row],[PO Number]]&amp;COUNTIFS($E$5:E2114,E2114)</f>
        <v>0</v>
      </c>
    </row>
    <row r="2115" spans="1:25" ht="14.7" customHeight="1" x14ac:dyDescent="0.3">
      <c r="A2115" s="1" t="str">
        <f>IF(Table49[[#This Row],[ITEM NAME]]="","",ROW()-4)</f>
        <v/>
      </c>
      <c r="B2115" s="68"/>
      <c r="C2115" s="4" t="str">
        <f>IFERROR(VLOOKUP(B2115,Table14[],3,0),"")</f>
        <v/>
      </c>
      <c r="D2115" s="4" t="str">
        <f>IFERROR(VLOOKUP(B2115,Table14[],2,0),"")</f>
        <v/>
      </c>
      <c r="E2115" s="4"/>
      <c r="H2115" s="41" t="str">
        <f>IFERROR(VLOOKUP(Table49[[#This Row],[ITEM CODE]],Table2[[Item Code]:[Master Name]],2,0),"")</f>
        <v/>
      </c>
      <c r="I2115" s="41"/>
      <c r="J2115" s="65" t="str">
        <f>IFERROR(VLOOKUP(Table49[[#This Row],[ITEM CODE]],Table2[[Item Code]:[Master Name]],3,0),"")</f>
        <v/>
      </c>
      <c r="K2115" s="1" t="str">
        <f>IFERROR(VLOOKUP(Table49[[#This Row],[ITEM CODE]],Table2[[Item Code]:[Master Name]],9,0),"")</f>
        <v/>
      </c>
      <c r="L2115" s="1" t="str">
        <f>IFERROR(VLOOKUP(Table49[[#This Row],[ITEM CODE]],Table2[[Item Code]:[Master Name]],8,0),"")</f>
        <v/>
      </c>
      <c r="M2115" s="41"/>
      <c r="N2115" s="66">
        <f>IFERROR(VLOOKUP(Table49[[#This Row],[ITEM CODE]],Table2[[#All],[Item Code]:[Unit Cost]],10,0),0)</f>
        <v>0</v>
      </c>
      <c r="O2115" s="134">
        <f>IFERROR(VLOOKUP(Table49[[#This Row],[ITEM CODE]],Table2[[#All],[Item Code]:[Unit Cost]],10,0),0)</f>
        <v>0</v>
      </c>
      <c r="P2115" s="56"/>
      <c r="Q2115" s="58"/>
      <c r="R2115" s="58">
        <f>Table49[[#This Row],[QUANTITY]]*Table49[[#This Row],[INV Prices]]</f>
        <v>0</v>
      </c>
      <c r="S2115" s="67"/>
      <c r="V2115" s="41"/>
      <c r="W2115" s="4" t="str">
        <f>IFERROR(VLOOKUP(Table49[[#This Row],[ITEM CODE]],Table2[[Item Code]:[Category ]],6,0),"")</f>
        <v/>
      </c>
      <c r="X2115" s="1" t="str">
        <f>IFERROR(VLOOKUP(Table49[[#This Row],[ITEM CODE]],Table2[[Item Code]:[Sub Category]],7,0),"")</f>
        <v/>
      </c>
      <c r="Y2115" s="68" t="str">
        <f>Table49[[#This Row],[PO Number]]&amp;COUNTIFS($E$5:E2115,E2115)</f>
        <v>0</v>
      </c>
    </row>
    <row r="2116" spans="1:25" ht="14.7" customHeight="1" x14ac:dyDescent="0.3">
      <c r="A2116" s="1" t="str">
        <f>IF(Table49[[#This Row],[ITEM NAME]]="","",ROW()-4)</f>
        <v/>
      </c>
      <c r="B2116" s="68"/>
      <c r="C2116" s="4" t="str">
        <f>IFERROR(VLOOKUP(B2116,Table14[],3,0),"")</f>
        <v/>
      </c>
      <c r="D2116" s="4" t="str">
        <f>IFERROR(VLOOKUP(B2116,Table14[],2,0),"")</f>
        <v/>
      </c>
      <c r="E2116" s="4"/>
      <c r="H2116" s="41" t="str">
        <f>IFERROR(VLOOKUP(Table49[[#This Row],[ITEM CODE]],Table2[[Item Code]:[Master Name]],2,0),"")</f>
        <v/>
      </c>
      <c r="I2116" s="41"/>
      <c r="J2116" s="65" t="str">
        <f>IFERROR(VLOOKUP(Table49[[#This Row],[ITEM CODE]],Table2[[Item Code]:[Master Name]],3,0),"")</f>
        <v/>
      </c>
      <c r="K2116" s="1" t="str">
        <f>IFERROR(VLOOKUP(Table49[[#This Row],[ITEM CODE]],Table2[[Item Code]:[Master Name]],9,0),"")</f>
        <v/>
      </c>
      <c r="L2116" s="1" t="str">
        <f>IFERROR(VLOOKUP(Table49[[#This Row],[ITEM CODE]],Table2[[Item Code]:[Master Name]],8,0),"")</f>
        <v/>
      </c>
      <c r="M2116" s="41"/>
      <c r="N2116" s="66">
        <f>IFERROR(VLOOKUP(Table49[[#This Row],[ITEM CODE]],Table2[[#All],[Item Code]:[Unit Cost]],10,0),0)</f>
        <v>0</v>
      </c>
      <c r="O2116" s="134">
        <f>IFERROR(VLOOKUP(Table49[[#This Row],[ITEM CODE]],Table2[[#All],[Item Code]:[Unit Cost]],10,0),0)</f>
        <v>0</v>
      </c>
      <c r="P2116" s="56"/>
      <c r="Q2116" s="58"/>
      <c r="R2116" s="58">
        <f>Table49[[#This Row],[QUANTITY]]*Table49[[#This Row],[INV Prices]]</f>
        <v>0</v>
      </c>
      <c r="S2116" s="67"/>
      <c r="V2116" s="41"/>
      <c r="W2116" s="4" t="str">
        <f>IFERROR(VLOOKUP(Table49[[#This Row],[ITEM CODE]],Table2[[Item Code]:[Category ]],6,0),"")</f>
        <v/>
      </c>
      <c r="X2116" s="1" t="str">
        <f>IFERROR(VLOOKUP(Table49[[#This Row],[ITEM CODE]],Table2[[Item Code]:[Sub Category]],7,0),"")</f>
        <v/>
      </c>
      <c r="Y2116" s="68" t="str">
        <f>Table49[[#This Row],[PO Number]]&amp;COUNTIFS($E$5:E2116,E2116)</f>
        <v>0</v>
      </c>
    </row>
    <row r="2117" spans="1:25" ht="14.7" customHeight="1" x14ac:dyDescent="0.3">
      <c r="A2117" s="1" t="str">
        <f>IF(Table49[[#This Row],[ITEM NAME]]="","",ROW()-4)</f>
        <v/>
      </c>
      <c r="B2117" s="68"/>
      <c r="C2117" s="4" t="str">
        <f>IFERROR(VLOOKUP(B2117,Table14[],3,0),"")</f>
        <v/>
      </c>
      <c r="D2117" s="4" t="str">
        <f>IFERROR(VLOOKUP(B2117,Table14[],2,0),"")</f>
        <v/>
      </c>
      <c r="E2117" s="4"/>
      <c r="H2117" s="41" t="str">
        <f>IFERROR(VLOOKUP(Table49[[#This Row],[ITEM CODE]],Table2[[Item Code]:[Master Name]],2,0),"")</f>
        <v/>
      </c>
      <c r="I2117" s="41"/>
      <c r="J2117" s="65" t="str">
        <f>IFERROR(VLOOKUP(Table49[[#This Row],[ITEM CODE]],Table2[[Item Code]:[Master Name]],3,0),"")</f>
        <v/>
      </c>
      <c r="K2117" s="1" t="str">
        <f>IFERROR(VLOOKUP(Table49[[#This Row],[ITEM CODE]],Table2[[Item Code]:[Master Name]],9,0),"")</f>
        <v/>
      </c>
      <c r="L2117" s="1" t="str">
        <f>IFERROR(VLOOKUP(Table49[[#This Row],[ITEM CODE]],Table2[[Item Code]:[Master Name]],8,0),"")</f>
        <v/>
      </c>
      <c r="M2117" s="41"/>
      <c r="N2117" s="66">
        <f>IFERROR(VLOOKUP(Table49[[#This Row],[ITEM CODE]],Table2[[#All],[Item Code]:[Unit Cost]],10,0),0)</f>
        <v>0</v>
      </c>
      <c r="O2117" s="134">
        <f>IFERROR(VLOOKUP(Table49[[#This Row],[ITEM CODE]],Table2[[#All],[Item Code]:[Unit Cost]],10,0),0)</f>
        <v>0</v>
      </c>
      <c r="P2117" s="56"/>
      <c r="Q2117" s="58"/>
      <c r="R2117" s="58">
        <f>Table49[[#This Row],[QUANTITY]]*Table49[[#This Row],[INV Prices]]</f>
        <v>0</v>
      </c>
      <c r="S2117" s="67"/>
      <c r="V2117" s="41"/>
      <c r="W2117" s="4" t="str">
        <f>IFERROR(VLOOKUP(Table49[[#This Row],[ITEM CODE]],Table2[[Item Code]:[Category ]],6,0),"")</f>
        <v/>
      </c>
      <c r="X2117" s="1" t="str">
        <f>IFERROR(VLOOKUP(Table49[[#This Row],[ITEM CODE]],Table2[[Item Code]:[Sub Category]],7,0),"")</f>
        <v/>
      </c>
      <c r="Y2117" s="68" t="str">
        <f>Table49[[#This Row],[PO Number]]&amp;COUNTIFS($E$5:E2117,E2117)</f>
        <v>0</v>
      </c>
    </row>
    <row r="2118" spans="1:25" ht="14.7" customHeight="1" x14ac:dyDescent="0.3">
      <c r="A2118" s="1" t="str">
        <f>IF(Table49[[#This Row],[ITEM NAME]]="","",ROW()-4)</f>
        <v/>
      </c>
      <c r="B2118" s="68"/>
      <c r="C2118" s="4" t="str">
        <f>IFERROR(VLOOKUP(B2118,Table14[],3,0),"")</f>
        <v/>
      </c>
      <c r="D2118" s="4" t="str">
        <f>IFERROR(VLOOKUP(B2118,Table14[],2,0),"")</f>
        <v/>
      </c>
      <c r="E2118" s="4"/>
      <c r="H2118" s="41" t="str">
        <f>IFERROR(VLOOKUP(Table49[[#This Row],[ITEM CODE]],Table2[[Item Code]:[Master Name]],2,0),"")</f>
        <v/>
      </c>
      <c r="I2118" s="41"/>
      <c r="J2118" s="65" t="str">
        <f>IFERROR(VLOOKUP(Table49[[#This Row],[ITEM CODE]],Table2[[Item Code]:[Master Name]],3,0),"")</f>
        <v/>
      </c>
      <c r="K2118" s="1" t="str">
        <f>IFERROR(VLOOKUP(Table49[[#This Row],[ITEM CODE]],Table2[[Item Code]:[Master Name]],9,0),"")</f>
        <v/>
      </c>
      <c r="L2118" s="1" t="str">
        <f>IFERROR(VLOOKUP(Table49[[#This Row],[ITEM CODE]],Table2[[Item Code]:[Master Name]],8,0),"")</f>
        <v/>
      </c>
      <c r="M2118" s="41"/>
      <c r="N2118" s="66">
        <f>IFERROR(VLOOKUP(Table49[[#This Row],[ITEM CODE]],Table2[[#All],[Item Code]:[Unit Cost]],10,0),0)</f>
        <v>0</v>
      </c>
      <c r="O2118" s="134">
        <f>IFERROR(VLOOKUP(Table49[[#This Row],[ITEM CODE]],Table2[[#All],[Item Code]:[Unit Cost]],10,0),0)</f>
        <v>0</v>
      </c>
      <c r="P2118" s="56"/>
      <c r="Q2118" s="58"/>
      <c r="R2118" s="58">
        <f>Table49[[#This Row],[QUANTITY]]*Table49[[#This Row],[INV Prices]]</f>
        <v>0</v>
      </c>
      <c r="S2118" s="67"/>
      <c r="V2118" s="41"/>
      <c r="W2118" s="4" t="str">
        <f>IFERROR(VLOOKUP(Table49[[#This Row],[ITEM CODE]],Table2[[Item Code]:[Category ]],6,0),"")</f>
        <v/>
      </c>
      <c r="X2118" s="1" t="str">
        <f>IFERROR(VLOOKUP(Table49[[#This Row],[ITEM CODE]],Table2[[Item Code]:[Sub Category]],7,0),"")</f>
        <v/>
      </c>
      <c r="Y2118" s="68" t="str">
        <f>Table49[[#This Row],[PO Number]]&amp;COUNTIFS($E$5:E2118,E2118)</f>
        <v>0</v>
      </c>
    </row>
    <row r="2119" spans="1:25" ht="14.7" customHeight="1" x14ac:dyDescent="0.3">
      <c r="A2119" s="1" t="str">
        <f>IF(Table49[[#This Row],[ITEM NAME]]="","",ROW()-4)</f>
        <v/>
      </c>
      <c r="B2119" s="68"/>
      <c r="C2119" s="4" t="str">
        <f>IFERROR(VLOOKUP(B2119,Table14[],3,0),"")</f>
        <v/>
      </c>
      <c r="D2119" s="4" t="str">
        <f>IFERROR(VLOOKUP(B2119,Table14[],2,0),"")</f>
        <v/>
      </c>
      <c r="E2119" s="4"/>
      <c r="H2119" s="41" t="str">
        <f>IFERROR(VLOOKUP(Table49[[#This Row],[ITEM CODE]],Table2[[Item Code]:[Master Name]],2,0),"")</f>
        <v/>
      </c>
      <c r="I2119" s="41"/>
      <c r="J2119" s="65" t="str">
        <f>IFERROR(VLOOKUP(Table49[[#This Row],[ITEM CODE]],Table2[[Item Code]:[Master Name]],3,0),"")</f>
        <v/>
      </c>
      <c r="K2119" s="1" t="str">
        <f>IFERROR(VLOOKUP(Table49[[#This Row],[ITEM CODE]],Table2[[Item Code]:[Master Name]],9,0),"")</f>
        <v/>
      </c>
      <c r="L2119" s="1" t="str">
        <f>IFERROR(VLOOKUP(Table49[[#This Row],[ITEM CODE]],Table2[[Item Code]:[Master Name]],8,0),"")</f>
        <v/>
      </c>
      <c r="M2119" s="41"/>
      <c r="N2119" s="66">
        <f>IFERROR(VLOOKUP(Table49[[#This Row],[ITEM CODE]],Table2[[#All],[Item Code]:[Unit Cost]],10,0),0)</f>
        <v>0</v>
      </c>
      <c r="O2119" s="134">
        <f>IFERROR(VLOOKUP(Table49[[#This Row],[ITEM CODE]],Table2[[#All],[Item Code]:[Unit Cost]],10,0),0)</f>
        <v>0</v>
      </c>
      <c r="P2119" s="56"/>
      <c r="Q2119" s="58"/>
      <c r="R2119" s="58">
        <f>Table49[[#This Row],[QUANTITY]]*Table49[[#This Row],[INV Prices]]</f>
        <v>0</v>
      </c>
      <c r="S2119" s="67"/>
      <c r="V2119" s="41"/>
      <c r="W2119" s="4" t="str">
        <f>IFERROR(VLOOKUP(Table49[[#This Row],[ITEM CODE]],Table2[[Item Code]:[Category ]],6,0),"")</f>
        <v/>
      </c>
      <c r="X2119" s="1" t="str">
        <f>IFERROR(VLOOKUP(Table49[[#This Row],[ITEM CODE]],Table2[[Item Code]:[Sub Category]],7,0),"")</f>
        <v/>
      </c>
      <c r="Y2119" s="68" t="str">
        <f>Table49[[#This Row],[PO Number]]&amp;COUNTIFS($E$5:E2119,E2119)</f>
        <v>0</v>
      </c>
    </row>
    <row r="2120" spans="1:25" ht="14.7" customHeight="1" x14ac:dyDescent="0.3">
      <c r="A2120" s="1" t="str">
        <f>IF(Table49[[#This Row],[ITEM NAME]]="","",ROW()-4)</f>
        <v/>
      </c>
      <c r="B2120" s="68"/>
      <c r="C2120" s="4" t="str">
        <f>IFERROR(VLOOKUP(B2120,Table14[],3,0),"")</f>
        <v/>
      </c>
      <c r="D2120" s="4" t="str">
        <f>IFERROR(VLOOKUP(B2120,Table14[],2,0),"")</f>
        <v/>
      </c>
      <c r="E2120" s="4"/>
      <c r="H2120" s="41" t="str">
        <f>IFERROR(VLOOKUP(Table49[[#This Row],[ITEM CODE]],Table2[[Item Code]:[Master Name]],2,0),"")</f>
        <v/>
      </c>
      <c r="I2120" s="41"/>
      <c r="J2120" s="65" t="str">
        <f>IFERROR(VLOOKUP(Table49[[#This Row],[ITEM CODE]],Table2[[Item Code]:[Master Name]],3,0),"")</f>
        <v/>
      </c>
      <c r="K2120" s="1" t="str">
        <f>IFERROR(VLOOKUP(Table49[[#This Row],[ITEM CODE]],Table2[[Item Code]:[Master Name]],9,0),"")</f>
        <v/>
      </c>
      <c r="L2120" s="1" t="str">
        <f>IFERROR(VLOOKUP(Table49[[#This Row],[ITEM CODE]],Table2[[Item Code]:[Master Name]],8,0),"")</f>
        <v/>
      </c>
      <c r="M2120" s="41"/>
      <c r="N2120" s="66">
        <f>IFERROR(VLOOKUP(Table49[[#This Row],[ITEM CODE]],Table2[[#All],[Item Code]:[Unit Cost]],10,0),0)</f>
        <v>0</v>
      </c>
      <c r="O2120" s="134">
        <f>IFERROR(VLOOKUP(Table49[[#This Row],[ITEM CODE]],Table2[[#All],[Item Code]:[Unit Cost]],10,0),0)</f>
        <v>0</v>
      </c>
      <c r="P2120" s="56"/>
      <c r="Q2120" s="58"/>
      <c r="R2120" s="58">
        <f>Table49[[#This Row],[QUANTITY]]*Table49[[#This Row],[INV Prices]]</f>
        <v>0</v>
      </c>
      <c r="S2120" s="67"/>
      <c r="V2120" s="41"/>
      <c r="W2120" s="4" t="str">
        <f>IFERROR(VLOOKUP(Table49[[#This Row],[ITEM CODE]],Table2[[Item Code]:[Category ]],6,0),"")</f>
        <v/>
      </c>
      <c r="X2120" s="1" t="str">
        <f>IFERROR(VLOOKUP(Table49[[#This Row],[ITEM CODE]],Table2[[Item Code]:[Sub Category]],7,0),"")</f>
        <v/>
      </c>
      <c r="Y2120" s="68" t="str">
        <f>Table49[[#This Row],[PO Number]]&amp;COUNTIFS($E$5:E2120,E2120)</f>
        <v>0</v>
      </c>
    </row>
    <row r="2121" spans="1:25" ht="14.7" customHeight="1" x14ac:dyDescent="0.3">
      <c r="A2121" s="1" t="str">
        <f>IF(Table49[[#This Row],[ITEM NAME]]="","",ROW()-4)</f>
        <v/>
      </c>
      <c r="B2121" s="68"/>
      <c r="C2121" s="4" t="str">
        <f>IFERROR(VLOOKUP(B2121,Table14[],3,0),"")</f>
        <v/>
      </c>
      <c r="D2121" s="4" t="str">
        <f>IFERROR(VLOOKUP(B2121,Table14[],2,0),"")</f>
        <v/>
      </c>
      <c r="E2121" s="4"/>
      <c r="H2121" s="41" t="str">
        <f>IFERROR(VLOOKUP(Table49[[#This Row],[ITEM CODE]],Table2[[Item Code]:[Master Name]],2,0),"")</f>
        <v/>
      </c>
      <c r="I2121" s="41"/>
      <c r="J2121" s="65" t="str">
        <f>IFERROR(VLOOKUP(Table49[[#This Row],[ITEM CODE]],Table2[[Item Code]:[Master Name]],3,0),"")</f>
        <v/>
      </c>
      <c r="K2121" s="1" t="str">
        <f>IFERROR(VLOOKUP(Table49[[#This Row],[ITEM CODE]],Table2[[Item Code]:[Master Name]],9,0),"")</f>
        <v/>
      </c>
      <c r="L2121" s="1" t="str">
        <f>IFERROR(VLOOKUP(Table49[[#This Row],[ITEM CODE]],Table2[[Item Code]:[Master Name]],8,0),"")</f>
        <v/>
      </c>
      <c r="M2121" s="41"/>
      <c r="N2121" s="66">
        <f>IFERROR(VLOOKUP(Table49[[#This Row],[ITEM CODE]],Table2[[#All],[Item Code]:[Unit Cost]],10,0),0)</f>
        <v>0</v>
      </c>
      <c r="O2121" s="134">
        <f>IFERROR(VLOOKUP(Table49[[#This Row],[ITEM CODE]],Table2[[#All],[Item Code]:[Unit Cost]],10,0),0)</f>
        <v>0</v>
      </c>
      <c r="P2121" s="56"/>
      <c r="Q2121" s="58"/>
      <c r="R2121" s="58">
        <f>Table49[[#This Row],[QUANTITY]]*Table49[[#This Row],[INV Prices]]</f>
        <v>0</v>
      </c>
      <c r="S2121" s="67"/>
      <c r="V2121" s="41"/>
      <c r="W2121" s="4" t="str">
        <f>IFERROR(VLOOKUP(Table49[[#This Row],[ITEM CODE]],Table2[[Item Code]:[Category ]],6,0),"")</f>
        <v/>
      </c>
      <c r="X2121" s="1" t="str">
        <f>IFERROR(VLOOKUP(Table49[[#This Row],[ITEM CODE]],Table2[[Item Code]:[Sub Category]],7,0),"")</f>
        <v/>
      </c>
      <c r="Y2121" s="68" t="str">
        <f>Table49[[#This Row],[PO Number]]&amp;COUNTIFS($E$5:E2121,E2121)</f>
        <v>0</v>
      </c>
    </row>
    <row r="2122" spans="1:25" ht="14.7" customHeight="1" x14ac:dyDescent="0.3">
      <c r="A2122" s="1" t="str">
        <f>IF(Table49[[#This Row],[ITEM NAME]]="","",ROW()-4)</f>
        <v/>
      </c>
      <c r="B2122" s="68"/>
      <c r="C2122" s="4" t="str">
        <f>IFERROR(VLOOKUP(B2122,Table14[],3,0),"")</f>
        <v/>
      </c>
      <c r="D2122" s="4" t="str">
        <f>IFERROR(VLOOKUP(B2122,Table14[],2,0),"")</f>
        <v/>
      </c>
      <c r="E2122" s="4"/>
      <c r="H2122" s="41" t="str">
        <f>IFERROR(VLOOKUP(Table49[[#This Row],[ITEM CODE]],Table2[[Item Code]:[Master Name]],2,0),"")</f>
        <v/>
      </c>
      <c r="I2122" s="41"/>
      <c r="J2122" s="65" t="str">
        <f>IFERROR(VLOOKUP(Table49[[#This Row],[ITEM CODE]],Table2[[Item Code]:[Master Name]],3,0),"")</f>
        <v/>
      </c>
      <c r="K2122" s="1" t="str">
        <f>IFERROR(VLOOKUP(Table49[[#This Row],[ITEM CODE]],Table2[[Item Code]:[Master Name]],9,0),"")</f>
        <v/>
      </c>
      <c r="L2122" s="1" t="str">
        <f>IFERROR(VLOOKUP(Table49[[#This Row],[ITEM CODE]],Table2[[Item Code]:[Master Name]],8,0),"")</f>
        <v/>
      </c>
      <c r="M2122" s="41"/>
      <c r="N2122" s="66">
        <f>IFERROR(VLOOKUP(Table49[[#This Row],[ITEM CODE]],Table2[[#All],[Item Code]:[Unit Cost]],10,0),0)</f>
        <v>0</v>
      </c>
      <c r="O2122" s="134">
        <f>IFERROR(VLOOKUP(Table49[[#This Row],[ITEM CODE]],Table2[[#All],[Item Code]:[Unit Cost]],10,0),0)</f>
        <v>0</v>
      </c>
      <c r="P2122" s="56"/>
      <c r="Q2122" s="58"/>
      <c r="R2122" s="58">
        <f>Table49[[#This Row],[QUANTITY]]*Table49[[#This Row],[INV Prices]]</f>
        <v>0</v>
      </c>
      <c r="S2122" s="67"/>
      <c r="V2122" s="41"/>
      <c r="W2122" s="4" t="str">
        <f>IFERROR(VLOOKUP(Table49[[#This Row],[ITEM CODE]],Table2[[Item Code]:[Category ]],6,0),"")</f>
        <v/>
      </c>
      <c r="X2122" s="1" t="str">
        <f>IFERROR(VLOOKUP(Table49[[#This Row],[ITEM CODE]],Table2[[Item Code]:[Sub Category]],7,0),"")</f>
        <v/>
      </c>
      <c r="Y2122" s="68" t="str">
        <f>Table49[[#This Row],[PO Number]]&amp;COUNTIFS($E$5:E2122,E2122)</f>
        <v>0</v>
      </c>
    </row>
    <row r="2123" spans="1:25" ht="14.7" customHeight="1" x14ac:dyDescent="0.3">
      <c r="A2123" s="1" t="str">
        <f>IF(Table49[[#This Row],[ITEM NAME]]="","",ROW()-4)</f>
        <v/>
      </c>
      <c r="B2123" s="68"/>
      <c r="C2123" s="4" t="str">
        <f>IFERROR(VLOOKUP(B2123,Table14[],3,0),"")</f>
        <v/>
      </c>
      <c r="D2123" s="4" t="str">
        <f>IFERROR(VLOOKUP(B2123,Table14[],2,0),"")</f>
        <v/>
      </c>
      <c r="E2123" s="4"/>
      <c r="H2123" s="41" t="str">
        <f>IFERROR(VLOOKUP(Table49[[#This Row],[ITEM CODE]],Table2[[Item Code]:[Master Name]],2,0),"")</f>
        <v/>
      </c>
      <c r="I2123" s="41"/>
      <c r="J2123" s="65" t="str">
        <f>IFERROR(VLOOKUP(Table49[[#This Row],[ITEM CODE]],Table2[[Item Code]:[Master Name]],3,0),"")</f>
        <v/>
      </c>
      <c r="K2123" s="1" t="str">
        <f>IFERROR(VLOOKUP(Table49[[#This Row],[ITEM CODE]],Table2[[Item Code]:[Master Name]],9,0),"")</f>
        <v/>
      </c>
      <c r="L2123" s="1" t="str">
        <f>IFERROR(VLOOKUP(Table49[[#This Row],[ITEM CODE]],Table2[[Item Code]:[Master Name]],8,0),"")</f>
        <v/>
      </c>
      <c r="M2123" s="41"/>
      <c r="N2123" s="66">
        <f>IFERROR(VLOOKUP(Table49[[#This Row],[ITEM CODE]],Table2[[#All],[Item Code]:[Unit Cost]],10,0),0)</f>
        <v>0</v>
      </c>
      <c r="O2123" s="134">
        <f>IFERROR(VLOOKUP(Table49[[#This Row],[ITEM CODE]],Table2[[#All],[Item Code]:[Unit Cost]],10,0),0)</f>
        <v>0</v>
      </c>
      <c r="P2123" s="56"/>
      <c r="Q2123" s="58"/>
      <c r="R2123" s="58">
        <f>Table49[[#This Row],[QUANTITY]]*Table49[[#This Row],[INV Prices]]</f>
        <v>0</v>
      </c>
      <c r="S2123" s="67"/>
      <c r="V2123" s="41"/>
      <c r="W2123" s="4" t="str">
        <f>IFERROR(VLOOKUP(Table49[[#This Row],[ITEM CODE]],Table2[[Item Code]:[Category ]],6,0),"")</f>
        <v/>
      </c>
      <c r="X2123" s="1" t="str">
        <f>IFERROR(VLOOKUP(Table49[[#This Row],[ITEM CODE]],Table2[[Item Code]:[Sub Category]],7,0),"")</f>
        <v/>
      </c>
      <c r="Y2123" s="68" t="str">
        <f>Table49[[#This Row],[PO Number]]&amp;COUNTIFS($E$5:E2123,E2123)</f>
        <v>0</v>
      </c>
    </row>
    <row r="2124" spans="1:25" ht="14.7" customHeight="1" x14ac:dyDescent="0.3">
      <c r="A2124" s="1" t="str">
        <f>IF(Table49[[#This Row],[ITEM NAME]]="","",ROW()-4)</f>
        <v/>
      </c>
      <c r="B2124" s="68"/>
      <c r="C2124" s="4" t="str">
        <f>IFERROR(VLOOKUP(B2124,Table14[],3,0),"")</f>
        <v/>
      </c>
      <c r="D2124" s="4" t="str">
        <f>IFERROR(VLOOKUP(B2124,Table14[],2,0),"")</f>
        <v/>
      </c>
      <c r="E2124" s="4"/>
      <c r="H2124" s="41" t="str">
        <f>IFERROR(VLOOKUP(Table49[[#This Row],[ITEM CODE]],Table2[[Item Code]:[Master Name]],2,0),"")</f>
        <v/>
      </c>
      <c r="I2124" s="41"/>
      <c r="J2124" s="65" t="str">
        <f>IFERROR(VLOOKUP(Table49[[#This Row],[ITEM CODE]],Table2[[Item Code]:[Master Name]],3,0),"")</f>
        <v/>
      </c>
      <c r="K2124" s="1" t="str">
        <f>IFERROR(VLOOKUP(Table49[[#This Row],[ITEM CODE]],Table2[[Item Code]:[Master Name]],9,0),"")</f>
        <v/>
      </c>
      <c r="L2124" s="1" t="str">
        <f>IFERROR(VLOOKUP(Table49[[#This Row],[ITEM CODE]],Table2[[Item Code]:[Master Name]],8,0),"")</f>
        <v/>
      </c>
      <c r="M2124" s="41"/>
      <c r="N2124" s="66">
        <f>IFERROR(VLOOKUP(Table49[[#This Row],[ITEM CODE]],Table2[[#All],[Item Code]:[Unit Cost]],10,0),0)</f>
        <v>0</v>
      </c>
      <c r="O2124" s="134">
        <f>IFERROR(VLOOKUP(Table49[[#This Row],[ITEM CODE]],Table2[[#All],[Item Code]:[Unit Cost]],10,0),0)</f>
        <v>0</v>
      </c>
      <c r="P2124" s="56"/>
      <c r="Q2124" s="58"/>
      <c r="R2124" s="58">
        <f>Table49[[#This Row],[QUANTITY]]*Table49[[#This Row],[INV Prices]]</f>
        <v>0</v>
      </c>
      <c r="S2124" s="67"/>
      <c r="V2124" s="41"/>
      <c r="W2124" s="4" t="str">
        <f>IFERROR(VLOOKUP(Table49[[#This Row],[ITEM CODE]],Table2[[Item Code]:[Category ]],6,0),"")</f>
        <v/>
      </c>
      <c r="X2124" s="1" t="str">
        <f>IFERROR(VLOOKUP(Table49[[#This Row],[ITEM CODE]],Table2[[Item Code]:[Sub Category]],7,0),"")</f>
        <v/>
      </c>
      <c r="Y2124" s="68" t="str">
        <f>Table49[[#This Row],[PO Number]]&amp;COUNTIFS($E$5:E2124,E2124)</f>
        <v>0</v>
      </c>
    </row>
    <row r="2125" spans="1:25" ht="14.7" customHeight="1" x14ac:dyDescent="0.3">
      <c r="A2125" s="1" t="str">
        <f>IF(Table49[[#This Row],[ITEM NAME]]="","",ROW()-4)</f>
        <v/>
      </c>
      <c r="B2125" s="68"/>
      <c r="C2125" s="4" t="str">
        <f>IFERROR(VLOOKUP(B2125,Table14[],3,0),"")</f>
        <v/>
      </c>
      <c r="D2125" s="4" t="str">
        <f>IFERROR(VLOOKUP(B2125,Table14[],2,0),"")</f>
        <v/>
      </c>
      <c r="E2125" s="4"/>
      <c r="H2125" s="41" t="str">
        <f>IFERROR(VLOOKUP(Table49[[#This Row],[ITEM CODE]],Table2[[Item Code]:[Master Name]],2,0),"")</f>
        <v/>
      </c>
      <c r="I2125" s="41"/>
      <c r="J2125" s="65" t="str">
        <f>IFERROR(VLOOKUP(Table49[[#This Row],[ITEM CODE]],Table2[[Item Code]:[Master Name]],3,0),"")</f>
        <v/>
      </c>
      <c r="K2125" s="1" t="str">
        <f>IFERROR(VLOOKUP(Table49[[#This Row],[ITEM CODE]],Table2[[Item Code]:[Master Name]],9,0),"")</f>
        <v/>
      </c>
      <c r="L2125" s="1" t="str">
        <f>IFERROR(VLOOKUP(Table49[[#This Row],[ITEM CODE]],Table2[[Item Code]:[Master Name]],8,0),"")</f>
        <v/>
      </c>
      <c r="M2125" s="41"/>
      <c r="N2125" s="66">
        <f>IFERROR(VLOOKUP(Table49[[#This Row],[ITEM CODE]],Table2[[#All],[Item Code]:[Unit Cost]],10,0),0)</f>
        <v>0</v>
      </c>
      <c r="O2125" s="134">
        <f>IFERROR(VLOOKUP(Table49[[#This Row],[ITEM CODE]],Table2[[#All],[Item Code]:[Unit Cost]],10,0),0)</f>
        <v>0</v>
      </c>
      <c r="P2125" s="56"/>
      <c r="Q2125" s="58"/>
      <c r="R2125" s="58">
        <f>Table49[[#This Row],[QUANTITY]]*Table49[[#This Row],[INV Prices]]</f>
        <v>0</v>
      </c>
      <c r="S2125" s="67"/>
      <c r="V2125" s="41"/>
      <c r="W2125" s="4" t="str">
        <f>IFERROR(VLOOKUP(Table49[[#This Row],[ITEM CODE]],Table2[[Item Code]:[Category ]],6,0),"")</f>
        <v/>
      </c>
      <c r="X2125" s="1" t="str">
        <f>IFERROR(VLOOKUP(Table49[[#This Row],[ITEM CODE]],Table2[[Item Code]:[Sub Category]],7,0),"")</f>
        <v/>
      </c>
      <c r="Y2125" s="68" t="str">
        <f>Table49[[#This Row],[PO Number]]&amp;COUNTIFS($E$5:E2125,E2125)</f>
        <v>0</v>
      </c>
    </row>
    <row r="2126" spans="1:25" ht="14.7" customHeight="1" x14ac:dyDescent="0.3">
      <c r="A2126" s="1" t="str">
        <f>IF(Table49[[#This Row],[ITEM NAME]]="","",ROW()-4)</f>
        <v/>
      </c>
      <c r="B2126" s="68"/>
      <c r="C2126" s="4" t="str">
        <f>IFERROR(VLOOKUP(B2126,Table14[],3,0),"")</f>
        <v/>
      </c>
      <c r="D2126" s="4" t="str">
        <f>IFERROR(VLOOKUP(B2126,Table14[],2,0),"")</f>
        <v/>
      </c>
      <c r="E2126" s="4"/>
      <c r="H2126" s="41" t="str">
        <f>IFERROR(VLOOKUP(Table49[[#This Row],[ITEM CODE]],Table2[[Item Code]:[Master Name]],2,0),"")</f>
        <v/>
      </c>
      <c r="I2126" s="41"/>
      <c r="J2126" s="65" t="str">
        <f>IFERROR(VLOOKUP(Table49[[#This Row],[ITEM CODE]],Table2[[Item Code]:[Master Name]],3,0),"")</f>
        <v/>
      </c>
      <c r="K2126" s="1" t="str">
        <f>IFERROR(VLOOKUP(Table49[[#This Row],[ITEM CODE]],Table2[[Item Code]:[Master Name]],9,0),"")</f>
        <v/>
      </c>
      <c r="L2126" s="1" t="str">
        <f>IFERROR(VLOOKUP(Table49[[#This Row],[ITEM CODE]],Table2[[Item Code]:[Master Name]],8,0),"")</f>
        <v/>
      </c>
      <c r="M2126" s="41"/>
      <c r="N2126" s="66">
        <f>IFERROR(VLOOKUP(Table49[[#This Row],[ITEM CODE]],Table2[[#All],[Item Code]:[Unit Cost]],10,0),0)</f>
        <v>0</v>
      </c>
      <c r="O2126" s="134">
        <f>IFERROR(VLOOKUP(Table49[[#This Row],[ITEM CODE]],Table2[[#All],[Item Code]:[Unit Cost]],10,0),0)</f>
        <v>0</v>
      </c>
      <c r="P2126" s="56"/>
      <c r="Q2126" s="58"/>
      <c r="R2126" s="58">
        <f>Table49[[#This Row],[QUANTITY]]*Table49[[#This Row],[INV Prices]]</f>
        <v>0</v>
      </c>
      <c r="S2126" s="67"/>
      <c r="V2126" s="41"/>
      <c r="W2126" s="4" t="str">
        <f>IFERROR(VLOOKUP(Table49[[#This Row],[ITEM CODE]],Table2[[Item Code]:[Category ]],6,0),"")</f>
        <v/>
      </c>
      <c r="X2126" s="1" t="str">
        <f>IFERROR(VLOOKUP(Table49[[#This Row],[ITEM CODE]],Table2[[Item Code]:[Sub Category]],7,0),"")</f>
        <v/>
      </c>
      <c r="Y2126" s="68" t="str">
        <f>Table49[[#This Row],[PO Number]]&amp;COUNTIFS($E$5:E2126,E2126)</f>
        <v>0</v>
      </c>
    </row>
    <row r="2127" spans="1:25" ht="14.7" customHeight="1" x14ac:dyDescent="0.3">
      <c r="A2127" s="1" t="str">
        <f>IF(Table49[[#This Row],[ITEM NAME]]="","",ROW()-4)</f>
        <v/>
      </c>
      <c r="B2127" s="68"/>
      <c r="C2127" s="4" t="str">
        <f>IFERROR(VLOOKUP(B2127,Table14[],3,0),"")</f>
        <v/>
      </c>
      <c r="D2127" s="4" t="str">
        <f>IFERROR(VLOOKUP(B2127,Table14[],2,0),"")</f>
        <v/>
      </c>
      <c r="E2127" s="4"/>
      <c r="H2127" s="41" t="str">
        <f>IFERROR(VLOOKUP(Table49[[#This Row],[ITEM CODE]],Table2[[Item Code]:[Master Name]],2,0),"")</f>
        <v/>
      </c>
      <c r="I2127" s="41"/>
      <c r="J2127" s="65" t="str">
        <f>IFERROR(VLOOKUP(Table49[[#This Row],[ITEM CODE]],Table2[[Item Code]:[Master Name]],3,0),"")</f>
        <v/>
      </c>
      <c r="K2127" s="1" t="str">
        <f>IFERROR(VLOOKUP(Table49[[#This Row],[ITEM CODE]],Table2[[Item Code]:[Master Name]],9,0),"")</f>
        <v/>
      </c>
      <c r="L2127" s="1" t="str">
        <f>IFERROR(VLOOKUP(Table49[[#This Row],[ITEM CODE]],Table2[[Item Code]:[Master Name]],8,0),"")</f>
        <v/>
      </c>
      <c r="M2127" s="41"/>
      <c r="N2127" s="66">
        <f>IFERROR(VLOOKUP(Table49[[#This Row],[ITEM CODE]],Table2[[#All],[Item Code]:[Unit Cost]],10,0),0)</f>
        <v>0</v>
      </c>
      <c r="O2127" s="134">
        <f>IFERROR(VLOOKUP(Table49[[#This Row],[ITEM CODE]],Table2[[#All],[Item Code]:[Unit Cost]],10,0),0)</f>
        <v>0</v>
      </c>
      <c r="P2127" s="56"/>
      <c r="Q2127" s="58"/>
      <c r="R2127" s="58">
        <f>Table49[[#This Row],[QUANTITY]]*Table49[[#This Row],[INV Prices]]</f>
        <v>0</v>
      </c>
      <c r="S2127" s="67"/>
      <c r="V2127" s="41"/>
      <c r="W2127" s="4" t="str">
        <f>IFERROR(VLOOKUP(Table49[[#This Row],[ITEM CODE]],Table2[[Item Code]:[Category ]],6,0),"")</f>
        <v/>
      </c>
      <c r="X2127" s="1" t="str">
        <f>IFERROR(VLOOKUP(Table49[[#This Row],[ITEM CODE]],Table2[[Item Code]:[Sub Category]],7,0),"")</f>
        <v/>
      </c>
      <c r="Y2127" s="68" t="str">
        <f>Table49[[#This Row],[PO Number]]&amp;COUNTIFS($E$5:E2127,E2127)</f>
        <v>0</v>
      </c>
    </row>
    <row r="2128" spans="1:25" ht="14.7" customHeight="1" x14ac:dyDescent="0.3">
      <c r="A2128" s="1" t="str">
        <f>IF(Table49[[#This Row],[ITEM NAME]]="","",ROW()-4)</f>
        <v/>
      </c>
      <c r="B2128" s="68"/>
      <c r="C2128" s="4" t="str">
        <f>IFERROR(VLOOKUP(B2128,Table14[],3,0),"")</f>
        <v/>
      </c>
      <c r="D2128" s="4" t="str">
        <f>IFERROR(VLOOKUP(B2128,Table14[],2,0),"")</f>
        <v/>
      </c>
      <c r="E2128" s="4"/>
      <c r="H2128" s="41" t="str">
        <f>IFERROR(VLOOKUP(Table49[[#This Row],[ITEM CODE]],Table2[[Item Code]:[Master Name]],2,0),"")</f>
        <v/>
      </c>
      <c r="I2128" s="41"/>
      <c r="J2128" s="65" t="str">
        <f>IFERROR(VLOOKUP(Table49[[#This Row],[ITEM CODE]],Table2[[Item Code]:[Master Name]],3,0),"")</f>
        <v/>
      </c>
      <c r="K2128" s="1" t="str">
        <f>IFERROR(VLOOKUP(Table49[[#This Row],[ITEM CODE]],Table2[[Item Code]:[Master Name]],9,0),"")</f>
        <v/>
      </c>
      <c r="L2128" s="1" t="str">
        <f>IFERROR(VLOOKUP(Table49[[#This Row],[ITEM CODE]],Table2[[Item Code]:[Master Name]],8,0),"")</f>
        <v/>
      </c>
      <c r="M2128" s="41"/>
      <c r="N2128" s="66">
        <f>IFERROR(VLOOKUP(Table49[[#This Row],[ITEM CODE]],Table2[[#All],[Item Code]:[Unit Cost]],10,0),0)</f>
        <v>0</v>
      </c>
      <c r="O2128" s="134">
        <f>IFERROR(VLOOKUP(Table49[[#This Row],[ITEM CODE]],Table2[[#All],[Item Code]:[Unit Cost]],10,0),0)</f>
        <v>0</v>
      </c>
      <c r="P2128" s="56"/>
      <c r="Q2128" s="58"/>
      <c r="R2128" s="58">
        <f>Table49[[#This Row],[QUANTITY]]*Table49[[#This Row],[INV Prices]]</f>
        <v>0</v>
      </c>
      <c r="S2128" s="67"/>
      <c r="V2128" s="41"/>
      <c r="W2128" s="4" t="str">
        <f>IFERROR(VLOOKUP(Table49[[#This Row],[ITEM CODE]],Table2[[Item Code]:[Category ]],6,0),"")</f>
        <v/>
      </c>
      <c r="X2128" s="1" t="str">
        <f>IFERROR(VLOOKUP(Table49[[#This Row],[ITEM CODE]],Table2[[Item Code]:[Sub Category]],7,0),"")</f>
        <v/>
      </c>
      <c r="Y2128" s="68" t="str">
        <f>Table49[[#This Row],[PO Number]]&amp;COUNTIFS($E$5:E2128,E2128)</f>
        <v>0</v>
      </c>
    </row>
    <row r="2129" spans="1:25" ht="14.7" customHeight="1" x14ac:dyDescent="0.3">
      <c r="A2129" s="1" t="str">
        <f>IF(Table49[[#This Row],[ITEM NAME]]="","",ROW()-4)</f>
        <v/>
      </c>
      <c r="B2129" s="68"/>
      <c r="C2129" s="4" t="str">
        <f>IFERROR(VLOOKUP(B2129,Table14[],3,0),"")</f>
        <v/>
      </c>
      <c r="D2129" s="4" t="str">
        <f>IFERROR(VLOOKUP(B2129,Table14[],2,0),"")</f>
        <v/>
      </c>
      <c r="E2129" s="4"/>
      <c r="H2129" s="41" t="str">
        <f>IFERROR(VLOOKUP(Table49[[#This Row],[ITEM CODE]],Table2[[Item Code]:[Master Name]],2,0),"")</f>
        <v/>
      </c>
      <c r="I2129" s="41"/>
      <c r="J2129" s="65" t="str">
        <f>IFERROR(VLOOKUP(Table49[[#This Row],[ITEM CODE]],Table2[[Item Code]:[Master Name]],3,0),"")</f>
        <v/>
      </c>
      <c r="K2129" s="1" t="str">
        <f>IFERROR(VLOOKUP(Table49[[#This Row],[ITEM CODE]],Table2[[Item Code]:[Master Name]],9,0),"")</f>
        <v/>
      </c>
      <c r="L2129" s="1" t="str">
        <f>IFERROR(VLOOKUP(Table49[[#This Row],[ITEM CODE]],Table2[[Item Code]:[Master Name]],8,0),"")</f>
        <v/>
      </c>
      <c r="M2129" s="41"/>
      <c r="N2129" s="66">
        <f>IFERROR(VLOOKUP(Table49[[#This Row],[ITEM CODE]],Table2[[#All],[Item Code]:[Unit Cost]],10,0),0)</f>
        <v>0</v>
      </c>
      <c r="O2129" s="134">
        <f>IFERROR(VLOOKUP(Table49[[#This Row],[ITEM CODE]],Table2[[#All],[Item Code]:[Unit Cost]],10,0),0)</f>
        <v>0</v>
      </c>
      <c r="P2129" s="56"/>
      <c r="Q2129" s="58"/>
      <c r="R2129" s="58">
        <f>Table49[[#This Row],[QUANTITY]]*Table49[[#This Row],[INV Prices]]</f>
        <v>0</v>
      </c>
      <c r="S2129" s="67"/>
      <c r="V2129" s="41"/>
      <c r="W2129" s="4" t="str">
        <f>IFERROR(VLOOKUP(Table49[[#This Row],[ITEM CODE]],Table2[[Item Code]:[Category ]],6,0),"")</f>
        <v/>
      </c>
      <c r="X2129" s="1" t="str">
        <f>IFERROR(VLOOKUP(Table49[[#This Row],[ITEM CODE]],Table2[[Item Code]:[Sub Category]],7,0),"")</f>
        <v/>
      </c>
      <c r="Y2129" s="68" t="str">
        <f>Table49[[#This Row],[PO Number]]&amp;COUNTIFS($E$5:E2129,E2129)</f>
        <v>0</v>
      </c>
    </row>
    <row r="2130" spans="1:25" ht="14.7" customHeight="1" x14ac:dyDescent="0.3">
      <c r="A2130" s="1" t="str">
        <f>IF(Table49[[#This Row],[ITEM NAME]]="","",ROW()-4)</f>
        <v/>
      </c>
      <c r="B2130" s="68"/>
      <c r="C2130" s="4" t="str">
        <f>IFERROR(VLOOKUP(B2130,Table14[],3,0),"")</f>
        <v/>
      </c>
      <c r="D2130" s="4" t="str">
        <f>IFERROR(VLOOKUP(B2130,Table14[],2,0),"")</f>
        <v/>
      </c>
      <c r="E2130" s="4"/>
      <c r="H2130" s="41" t="str">
        <f>IFERROR(VLOOKUP(Table49[[#This Row],[ITEM CODE]],Table2[[Item Code]:[Master Name]],2,0),"")</f>
        <v/>
      </c>
      <c r="I2130" s="41"/>
      <c r="J2130" s="65" t="str">
        <f>IFERROR(VLOOKUP(Table49[[#This Row],[ITEM CODE]],Table2[[Item Code]:[Master Name]],3,0),"")</f>
        <v/>
      </c>
      <c r="K2130" s="1" t="str">
        <f>IFERROR(VLOOKUP(Table49[[#This Row],[ITEM CODE]],Table2[[Item Code]:[Master Name]],9,0),"")</f>
        <v/>
      </c>
      <c r="L2130" s="1" t="str">
        <f>IFERROR(VLOOKUP(Table49[[#This Row],[ITEM CODE]],Table2[[Item Code]:[Master Name]],8,0),"")</f>
        <v/>
      </c>
      <c r="M2130" s="41"/>
      <c r="N2130" s="66">
        <f>IFERROR(VLOOKUP(Table49[[#This Row],[ITEM CODE]],Table2[[#All],[Item Code]:[Unit Cost]],10,0),0)</f>
        <v>0</v>
      </c>
      <c r="O2130" s="134">
        <f>IFERROR(VLOOKUP(Table49[[#This Row],[ITEM CODE]],Table2[[#All],[Item Code]:[Unit Cost]],10,0),0)</f>
        <v>0</v>
      </c>
      <c r="P2130" s="56"/>
      <c r="Q2130" s="58"/>
      <c r="R2130" s="58">
        <f>Table49[[#This Row],[QUANTITY]]*Table49[[#This Row],[INV Prices]]</f>
        <v>0</v>
      </c>
      <c r="S2130" s="67"/>
      <c r="V2130" s="41"/>
      <c r="W2130" s="4" t="str">
        <f>IFERROR(VLOOKUP(Table49[[#This Row],[ITEM CODE]],Table2[[Item Code]:[Category ]],6,0),"")</f>
        <v/>
      </c>
      <c r="X2130" s="1" t="str">
        <f>IFERROR(VLOOKUP(Table49[[#This Row],[ITEM CODE]],Table2[[Item Code]:[Sub Category]],7,0),"")</f>
        <v/>
      </c>
      <c r="Y2130" s="68" t="str">
        <f>Table49[[#This Row],[PO Number]]&amp;COUNTIFS($E$5:E2130,E2130)</f>
        <v>0</v>
      </c>
    </row>
    <row r="2131" spans="1:25" ht="14.7" customHeight="1" x14ac:dyDescent="0.3">
      <c r="A2131" s="1" t="str">
        <f>IF(Table49[[#This Row],[ITEM NAME]]="","",ROW()-4)</f>
        <v/>
      </c>
      <c r="B2131" s="68"/>
      <c r="C2131" s="4" t="str">
        <f>IFERROR(VLOOKUP(B2131,Table14[],3,0),"")</f>
        <v/>
      </c>
      <c r="D2131" s="4" t="str">
        <f>IFERROR(VLOOKUP(B2131,Table14[],2,0),"")</f>
        <v/>
      </c>
      <c r="E2131" s="4"/>
      <c r="H2131" s="41" t="str">
        <f>IFERROR(VLOOKUP(Table49[[#This Row],[ITEM CODE]],Table2[[Item Code]:[Master Name]],2,0),"")</f>
        <v/>
      </c>
      <c r="I2131" s="41"/>
      <c r="J2131" s="65" t="str">
        <f>IFERROR(VLOOKUP(Table49[[#This Row],[ITEM CODE]],Table2[[Item Code]:[Master Name]],3,0),"")</f>
        <v/>
      </c>
      <c r="K2131" s="1" t="str">
        <f>IFERROR(VLOOKUP(Table49[[#This Row],[ITEM CODE]],Table2[[Item Code]:[Master Name]],9,0),"")</f>
        <v/>
      </c>
      <c r="L2131" s="1" t="str">
        <f>IFERROR(VLOOKUP(Table49[[#This Row],[ITEM CODE]],Table2[[Item Code]:[Master Name]],8,0),"")</f>
        <v/>
      </c>
      <c r="M2131" s="41"/>
      <c r="N2131" s="66">
        <f>IFERROR(VLOOKUP(Table49[[#This Row],[ITEM CODE]],Table2[[#All],[Item Code]:[Unit Cost]],10,0),0)</f>
        <v>0</v>
      </c>
      <c r="O2131" s="134">
        <f>IFERROR(VLOOKUP(Table49[[#This Row],[ITEM CODE]],Table2[[#All],[Item Code]:[Unit Cost]],10,0),0)</f>
        <v>0</v>
      </c>
      <c r="P2131" s="56"/>
      <c r="Q2131" s="58"/>
      <c r="R2131" s="58">
        <f>Table49[[#This Row],[QUANTITY]]*Table49[[#This Row],[INV Prices]]</f>
        <v>0</v>
      </c>
      <c r="S2131" s="67"/>
      <c r="V2131" s="41"/>
      <c r="W2131" s="4" t="str">
        <f>IFERROR(VLOOKUP(Table49[[#This Row],[ITEM CODE]],Table2[[Item Code]:[Category ]],6,0),"")</f>
        <v/>
      </c>
      <c r="X2131" s="1" t="str">
        <f>IFERROR(VLOOKUP(Table49[[#This Row],[ITEM CODE]],Table2[[Item Code]:[Sub Category]],7,0),"")</f>
        <v/>
      </c>
      <c r="Y2131" s="68" t="str">
        <f>Table49[[#This Row],[PO Number]]&amp;COUNTIFS($E$5:E2131,E2131)</f>
        <v>0</v>
      </c>
    </row>
    <row r="2132" spans="1:25" ht="14.7" customHeight="1" x14ac:dyDescent="0.3">
      <c r="A2132" s="1" t="str">
        <f>IF(Table49[[#This Row],[ITEM NAME]]="","",ROW()-4)</f>
        <v/>
      </c>
      <c r="B2132" s="68"/>
      <c r="C2132" s="4" t="str">
        <f>IFERROR(VLOOKUP(B2132,Table14[],3,0),"")</f>
        <v/>
      </c>
      <c r="D2132" s="4" t="str">
        <f>IFERROR(VLOOKUP(B2132,Table14[],2,0),"")</f>
        <v/>
      </c>
      <c r="E2132" s="4"/>
      <c r="H2132" s="41" t="str">
        <f>IFERROR(VLOOKUP(Table49[[#This Row],[ITEM CODE]],Table2[[Item Code]:[Master Name]],2,0),"")</f>
        <v/>
      </c>
      <c r="I2132" s="41"/>
      <c r="J2132" s="65" t="str">
        <f>IFERROR(VLOOKUP(Table49[[#This Row],[ITEM CODE]],Table2[[Item Code]:[Master Name]],3,0),"")</f>
        <v/>
      </c>
      <c r="K2132" s="1" t="str">
        <f>IFERROR(VLOOKUP(Table49[[#This Row],[ITEM CODE]],Table2[[Item Code]:[Master Name]],9,0),"")</f>
        <v/>
      </c>
      <c r="L2132" s="1" t="str">
        <f>IFERROR(VLOOKUP(Table49[[#This Row],[ITEM CODE]],Table2[[Item Code]:[Master Name]],8,0),"")</f>
        <v/>
      </c>
      <c r="M2132" s="41"/>
      <c r="N2132" s="66">
        <f>IFERROR(VLOOKUP(Table49[[#This Row],[ITEM CODE]],Table2[[#All],[Item Code]:[Unit Cost]],10,0),0)</f>
        <v>0</v>
      </c>
      <c r="O2132" s="134">
        <f>IFERROR(VLOOKUP(Table49[[#This Row],[ITEM CODE]],Table2[[#All],[Item Code]:[Unit Cost]],10,0),0)</f>
        <v>0</v>
      </c>
      <c r="P2132" s="56"/>
      <c r="Q2132" s="58"/>
      <c r="R2132" s="58">
        <f>Table49[[#This Row],[QUANTITY]]*Table49[[#This Row],[INV Prices]]</f>
        <v>0</v>
      </c>
      <c r="S2132" s="67"/>
      <c r="V2132" s="41"/>
      <c r="W2132" s="4" t="str">
        <f>IFERROR(VLOOKUP(Table49[[#This Row],[ITEM CODE]],Table2[[Item Code]:[Category ]],6,0),"")</f>
        <v/>
      </c>
      <c r="X2132" s="1" t="str">
        <f>IFERROR(VLOOKUP(Table49[[#This Row],[ITEM CODE]],Table2[[Item Code]:[Sub Category]],7,0),"")</f>
        <v/>
      </c>
      <c r="Y2132" s="68" t="str">
        <f>Table49[[#This Row],[PO Number]]&amp;COUNTIFS($E$5:E2132,E2132)</f>
        <v>0</v>
      </c>
    </row>
    <row r="2133" spans="1:25" ht="14.7" customHeight="1" x14ac:dyDescent="0.3">
      <c r="A2133" s="1" t="str">
        <f>IF(Table49[[#This Row],[ITEM NAME]]="","",ROW()-4)</f>
        <v/>
      </c>
      <c r="B2133" s="68"/>
      <c r="C2133" s="4" t="str">
        <f>IFERROR(VLOOKUP(B2133,Table14[],3,0),"")</f>
        <v/>
      </c>
      <c r="D2133" s="4" t="str">
        <f>IFERROR(VLOOKUP(B2133,Table14[],2,0),"")</f>
        <v/>
      </c>
      <c r="E2133" s="4"/>
      <c r="H2133" s="41" t="str">
        <f>IFERROR(VLOOKUP(Table49[[#This Row],[ITEM CODE]],Table2[[Item Code]:[Master Name]],2,0),"")</f>
        <v/>
      </c>
      <c r="I2133" s="41"/>
      <c r="J2133" s="65" t="str">
        <f>IFERROR(VLOOKUP(Table49[[#This Row],[ITEM CODE]],Table2[[Item Code]:[Master Name]],3,0),"")</f>
        <v/>
      </c>
      <c r="K2133" s="1" t="str">
        <f>IFERROR(VLOOKUP(Table49[[#This Row],[ITEM CODE]],Table2[[Item Code]:[Master Name]],9,0),"")</f>
        <v/>
      </c>
      <c r="L2133" s="1" t="str">
        <f>IFERROR(VLOOKUP(Table49[[#This Row],[ITEM CODE]],Table2[[Item Code]:[Master Name]],8,0),"")</f>
        <v/>
      </c>
      <c r="M2133" s="41"/>
      <c r="N2133" s="66">
        <f>IFERROR(VLOOKUP(Table49[[#This Row],[ITEM CODE]],Table2[[#All],[Item Code]:[Unit Cost]],10,0),0)</f>
        <v>0</v>
      </c>
      <c r="O2133" s="134">
        <f>IFERROR(VLOOKUP(Table49[[#This Row],[ITEM CODE]],Table2[[#All],[Item Code]:[Unit Cost]],10,0),0)</f>
        <v>0</v>
      </c>
      <c r="P2133" s="56"/>
      <c r="Q2133" s="58"/>
      <c r="R2133" s="58">
        <f>Table49[[#This Row],[QUANTITY]]*Table49[[#This Row],[INV Prices]]</f>
        <v>0</v>
      </c>
      <c r="S2133" s="67"/>
      <c r="V2133" s="41"/>
      <c r="W2133" s="4" t="str">
        <f>IFERROR(VLOOKUP(Table49[[#This Row],[ITEM CODE]],Table2[[Item Code]:[Category ]],6,0),"")</f>
        <v/>
      </c>
      <c r="X2133" s="1" t="str">
        <f>IFERROR(VLOOKUP(Table49[[#This Row],[ITEM CODE]],Table2[[Item Code]:[Sub Category]],7,0),"")</f>
        <v/>
      </c>
      <c r="Y2133" s="68" t="str">
        <f>Table49[[#This Row],[PO Number]]&amp;COUNTIFS($E$5:E2133,E2133)</f>
        <v>0</v>
      </c>
    </row>
    <row r="2134" spans="1:25" ht="14.7" customHeight="1" x14ac:dyDescent="0.3">
      <c r="A2134" s="1" t="str">
        <f>IF(Table49[[#This Row],[ITEM NAME]]="","",ROW()-4)</f>
        <v/>
      </c>
      <c r="B2134" s="68"/>
      <c r="C2134" s="4" t="str">
        <f>IFERROR(VLOOKUP(B2134,Table14[],3,0),"")</f>
        <v/>
      </c>
      <c r="D2134" s="4" t="str">
        <f>IFERROR(VLOOKUP(B2134,Table14[],2,0),"")</f>
        <v/>
      </c>
      <c r="E2134" s="4"/>
      <c r="H2134" s="41" t="str">
        <f>IFERROR(VLOOKUP(Table49[[#This Row],[ITEM CODE]],Table2[[Item Code]:[Master Name]],2,0),"")</f>
        <v/>
      </c>
      <c r="I2134" s="41"/>
      <c r="J2134" s="65" t="str">
        <f>IFERROR(VLOOKUP(Table49[[#This Row],[ITEM CODE]],Table2[[Item Code]:[Master Name]],3,0),"")</f>
        <v/>
      </c>
      <c r="K2134" s="1" t="str">
        <f>IFERROR(VLOOKUP(Table49[[#This Row],[ITEM CODE]],Table2[[Item Code]:[Master Name]],9,0),"")</f>
        <v/>
      </c>
      <c r="L2134" s="1" t="str">
        <f>IFERROR(VLOOKUP(Table49[[#This Row],[ITEM CODE]],Table2[[Item Code]:[Master Name]],8,0),"")</f>
        <v/>
      </c>
      <c r="M2134" s="41"/>
      <c r="N2134" s="66">
        <f>IFERROR(VLOOKUP(Table49[[#This Row],[ITEM CODE]],Table2[[#All],[Item Code]:[Unit Cost]],10,0),0)</f>
        <v>0</v>
      </c>
      <c r="O2134" s="134">
        <f>IFERROR(VLOOKUP(Table49[[#This Row],[ITEM CODE]],Table2[[#All],[Item Code]:[Unit Cost]],10,0),0)</f>
        <v>0</v>
      </c>
      <c r="P2134" s="56"/>
      <c r="Q2134" s="58"/>
      <c r="R2134" s="58">
        <f>Table49[[#This Row],[QUANTITY]]*Table49[[#This Row],[INV Prices]]</f>
        <v>0</v>
      </c>
      <c r="S2134" s="67"/>
      <c r="V2134" s="41"/>
      <c r="W2134" s="4" t="str">
        <f>IFERROR(VLOOKUP(Table49[[#This Row],[ITEM CODE]],Table2[[Item Code]:[Category ]],6,0),"")</f>
        <v/>
      </c>
      <c r="X2134" s="1" t="str">
        <f>IFERROR(VLOOKUP(Table49[[#This Row],[ITEM CODE]],Table2[[Item Code]:[Sub Category]],7,0),"")</f>
        <v/>
      </c>
      <c r="Y2134" s="68" t="str">
        <f>Table49[[#This Row],[PO Number]]&amp;COUNTIFS($E$5:E2134,E2134)</f>
        <v>0</v>
      </c>
    </row>
    <row r="2135" spans="1:25" ht="14.7" customHeight="1" x14ac:dyDescent="0.3">
      <c r="A2135" s="1" t="str">
        <f>IF(Table49[[#This Row],[ITEM NAME]]="","",ROW()-4)</f>
        <v/>
      </c>
      <c r="B2135" s="68"/>
      <c r="C2135" s="4" t="str">
        <f>IFERROR(VLOOKUP(B2135,Table14[],3,0),"")</f>
        <v/>
      </c>
      <c r="D2135" s="4" t="str">
        <f>IFERROR(VLOOKUP(B2135,Table14[],2,0),"")</f>
        <v/>
      </c>
      <c r="E2135" s="4"/>
      <c r="H2135" s="41" t="str">
        <f>IFERROR(VLOOKUP(Table49[[#This Row],[ITEM CODE]],Table2[[Item Code]:[Master Name]],2,0),"")</f>
        <v/>
      </c>
      <c r="I2135" s="41"/>
      <c r="J2135" s="65" t="str">
        <f>IFERROR(VLOOKUP(Table49[[#This Row],[ITEM CODE]],Table2[[Item Code]:[Master Name]],3,0),"")</f>
        <v/>
      </c>
      <c r="K2135" s="1" t="str">
        <f>IFERROR(VLOOKUP(Table49[[#This Row],[ITEM CODE]],Table2[[Item Code]:[Master Name]],9,0),"")</f>
        <v/>
      </c>
      <c r="L2135" s="1" t="str">
        <f>IFERROR(VLOOKUP(Table49[[#This Row],[ITEM CODE]],Table2[[Item Code]:[Master Name]],8,0),"")</f>
        <v/>
      </c>
      <c r="M2135" s="41"/>
      <c r="N2135" s="66">
        <f>IFERROR(VLOOKUP(Table49[[#This Row],[ITEM CODE]],Table2[[#All],[Item Code]:[Unit Cost]],10,0),0)</f>
        <v>0</v>
      </c>
      <c r="O2135" s="134">
        <f>IFERROR(VLOOKUP(Table49[[#This Row],[ITEM CODE]],Table2[[#All],[Item Code]:[Unit Cost]],10,0),0)</f>
        <v>0</v>
      </c>
      <c r="P2135" s="56"/>
      <c r="Q2135" s="58"/>
      <c r="R2135" s="58">
        <f>Table49[[#This Row],[QUANTITY]]*Table49[[#This Row],[INV Prices]]</f>
        <v>0</v>
      </c>
      <c r="S2135" s="67"/>
      <c r="V2135" s="41"/>
      <c r="W2135" s="4" t="str">
        <f>IFERROR(VLOOKUP(Table49[[#This Row],[ITEM CODE]],Table2[[Item Code]:[Category ]],6,0),"")</f>
        <v/>
      </c>
      <c r="X2135" s="1" t="str">
        <f>IFERROR(VLOOKUP(Table49[[#This Row],[ITEM CODE]],Table2[[Item Code]:[Sub Category]],7,0),"")</f>
        <v/>
      </c>
      <c r="Y2135" s="68" t="str">
        <f>Table49[[#This Row],[PO Number]]&amp;COUNTIFS($E$5:E2135,E2135)</f>
        <v>0</v>
      </c>
    </row>
    <row r="2136" spans="1:25" ht="14.7" customHeight="1" x14ac:dyDescent="0.3">
      <c r="A2136" s="1" t="str">
        <f>IF(Table49[[#This Row],[ITEM NAME]]="","",ROW()-4)</f>
        <v/>
      </c>
      <c r="B2136" s="68"/>
      <c r="C2136" s="4" t="str">
        <f>IFERROR(VLOOKUP(B2136,Table14[],3,0),"")</f>
        <v/>
      </c>
      <c r="D2136" s="4" t="str">
        <f>IFERROR(VLOOKUP(B2136,Table14[],2,0),"")</f>
        <v/>
      </c>
      <c r="E2136" s="4"/>
      <c r="H2136" s="41" t="str">
        <f>IFERROR(VLOOKUP(Table49[[#This Row],[ITEM CODE]],Table2[[Item Code]:[Master Name]],2,0),"")</f>
        <v/>
      </c>
      <c r="I2136" s="41"/>
      <c r="J2136" s="65" t="str">
        <f>IFERROR(VLOOKUP(Table49[[#This Row],[ITEM CODE]],Table2[[Item Code]:[Master Name]],3,0),"")</f>
        <v/>
      </c>
      <c r="K2136" s="1" t="str">
        <f>IFERROR(VLOOKUP(Table49[[#This Row],[ITEM CODE]],Table2[[Item Code]:[Master Name]],9,0),"")</f>
        <v/>
      </c>
      <c r="L2136" s="1" t="str">
        <f>IFERROR(VLOOKUP(Table49[[#This Row],[ITEM CODE]],Table2[[Item Code]:[Master Name]],8,0),"")</f>
        <v/>
      </c>
      <c r="M2136" s="41"/>
      <c r="N2136" s="66">
        <f>IFERROR(VLOOKUP(Table49[[#This Row],[ITEM CODE]],Table2[[#All],[Item Code]:[Unit Cost]],10,0),0)</f>
        <v>0</v>
      </c>
      <c r="O2136" s="134">
        <f>IFERROR(VLOOKUP(Table49[[#This Row],[ITEM CODE]],Table2[[#All],[Item Code]:[Unit Cost]],10,0),0)</f>
        <v>0</v>
      </c>
      <c r="P2136" s="56"/>
      <c r="Q2136" s="58"/>
      <c r="R2136" s="58">
        <f>Table49[[#This Row],[QUANTITY]]*Table49[[#This Row],[INV Prices]]</f>
        <v>0</v>
      </c>
      <c r="S2136" s="67"/>
      <c r="V2136" s="41"/>
      <c r="W2136" s="4" t="str">
        <f>IFERROR(VLOOKUP(Table49[[#This Row],[ITEM CODE]],Table2[[Item Code]:[Category ]],6,0),"")</f>
        <v/>
      </c>
      <c r="X2136" s="1" t="str">
        <f>IFERROR(VLOOKUP(Table49[[#This Row],[ITEM CODE]],Table2[[Item Code]:[Sub Category]],7,0),"")</f>
        <v/>
      </c>
      <c r="Y2136" s="68" t="str">
        <f>Table49[[#This Row],[PO Number]]&amp;COUNTIFS($E$5:E2136,E2136)</f>
        <v>0</v>
      </c>
    </row>
    <row r="2137" spans="1:25" ht="14.7" customHeight="1" x14ac:dyDescent="0.3">
      <c r="A2137" s="1" t="str">
        <f>IF(Table49[[#This Row],[ITEM NAME]]="","",ROW()-4)</f>
        <v/>
      </c>
      <c r="B2137" s="68"/>
      <c r="C2137" s="4" t="str">
        <f>IFERROR(VLOOKUP(B2137,Table14[],3,0),"")</f>
        <v/>
      </c>
      <c r="D2137" s="4" t="str">
        <f>IFERROR(VLOOKUP(B2137,Table14[],2,0),"")</f>
        <v/>
      </c>
      <c r="E2137" s="4"/>
      <c r="H2137" s="41" t="str">
        <f>IFERROR(VLOOKUP(Table49[[#This Row],[ITEM CODE]],Table2[[Item Code]:[Master Name]],2,0),"")</f>
        <v/>
      </c>
      <c r="I2137" s="41"/>
      <c r="J2137" s="65" t="str">
        <f>IFERROR(VLOOKUP(Table49[[#This Row],[ITEM CODE]],Table2[[Item Code]:[Master Name]],3,0),"")</f>
        <v/>
      </c>
      <c r="K2137" s="1" t="str">
        <f>IFERROR(VLOOKUP(Table49[[#This Row],[ITEM CODE]],Table2[[Item Code]:[Master Name]],9,0),"")</f>
        <v/>
      </c>
      <c r="L2137" s="1" t="str">
        <f>IFERROR(VLOOKUP(Table49[[#This Row],[ITEM CODE]],Table2[[Item Code]:[Master Name]],8,0),"")</f>
        <v/>
      </c>
      <c r="M2137" s="41"/>
      <c r="N2137" s="66">
        <f>IFERROR(VLOOKUP(Table49[[#This Row],[ITEM CODE]],Table2[[#All],[Item Code]:[Unit Cost]],10,0),0)</f>
        <v>0</v>
      </c>
      <c r="O2137" s="134">
        <f>IFERROR(VLOOKUP(Table49[[#This Row],[ITEM CODE]],Table2[[#All],[Item Code]:[Unit Cost]],10,0),0)</f>
        <v>0</v>
      </c>
      <c r="P2137" s="56"/>
      <c r="Q2137" s="58"/>
      <c r="R2137" s="58">
        <f>Table49[[#This Row],[QUANTITY]]*Table49[[#This Row],[INV Prices]]</f>
        <v>0</v>
      </c>
      <c r="S2137" s="67"/>
      <c r="V2137" s="41"/>
      <c r="W2137" s="4" t="str">
        <f>IFERROR(VLOOKUP(Table49[[#This Row],[ITEM CODE]],Table2[[Item Code]:[Category ]],6,0),"")</f>
        <v/>
      </c>
      <c r="X2137" s="1" t="str">
        <f>IFERROR(VLOOKUP(Table49[[#This Row],[ITEM CODE]],Table2[[Item Code]:[Sub Category]],7,0),"")</f>
        <v/>
      </c>
      <c r="Y2137" s="68" t="str">
        <f>Table49[[#This Row],[PO Number]]&amp;COUNTIFS($E$5:E2137,E2137)</f>
        <v>0</v>
      </c>
    </row>
    <row r="2138" spans="1:25" ht="14.7" customHeight="1" x14ac:dyDescent="0.3">
      <c r="A2138" s="1" t="str">
        <f>IF(Table49[[#This Row],[ITEM NAME]]="","",ROW()-4)</f>
        <v/>
      </c>
      <c r="B2138" s="68"/>
      <c r="C2138" s="4" t="str">
        <f>IFERROR(VLOOKUP(B2138,Table14[],3,0),"")</f>
        <v/>
      </c>
      <c r="D2138" s="4" t="str">
        <f>IFERROR(VLOOKUP(B2138,Table14[],2,0),"")</f>
        <v/>
      </c>
      <c r="E2138" s="4"/>
      <c r="H2138" s="41" t="str">
        <f>IFERROR(VLOOKUP(Table49[[#This Row],[ITEM CODE]],Table2[[Item Code]:[Master Name]],2,0),"")</f>
        <v/>
      </c>
      <c r="I2138" s="41"/>
      <c r="J2138" s="65" t="str">
        <f>IFERROR(VLOOKUP(Table49[[#This Row],[ITEM CODE]],Table2[[Item Code]:[Master Name]],3,0),"")</f>
        <v/>
      </c>
      <c r="K2138" s="1" t="str">
        <f>IFERROR(VLOOKUP(Table49[[#This Row],[ITEM CODE]],Table2[[Item Code]:[Master Name]],9,0),"")</f>
        <v/>
      </c>
      <c r="L2138" s="1" t="str">
        <f>IFERROR(VLOOKUP(Table49[[#This Row],[ITEM CODE]],Table2[[Item Code]:[Master Name]],8,0),"")</f>
        <v/>
      </c>
      <c r="M2138" s="41"/>
      <c r="N2138" s="66">
        <f>IFERROR(VLOOKUP(Table49[[#This Row],[ITEM CODE]],Table2[[#All],[Item Code]:[Unit Cost]],10,0),0)</f>
        <v>0</v>
      </c>
      <c r="O2138" s="134">
        <f>IFERROR(VLOOKUP(Table49[[#This Row],[ITEM CODE]],Table2[[#All],[Item Code]:[Unit Cost]],10,0),0)</f>
        <v>0</v>
      </c>
      <c r="P2138" s="56"/>
      <c r="Q2138" s="58"/>
      <c r="R2138" s="58">
        <f>Table49[[#This Row],[QUANTITY]]*Table49[[#This Row],[INV Prices]]</f>
        <v>0</v>
      </c>
      <c r="S2138" s="67"/>
      <c r="V2138" s="41"/>
      <c r="W2138" s="4" t="str">
        <f>IFERROR(VLOOKUP(Table49[[#This Row],[ITEM CODE]],Table2[[Item Code]:[Category ]],6,0),"")</f>
        <v/>
      </c>
      <c r="X2138" s="1" t="str">
        <f>IFERROR(VLOOKUP(Table49[[#This Row],[ITEM CODE]],Table2[[Item Code]:[Sub Category]],7,0),"")</f>
        <v/>
      </c>
      <c r="Y2138" s="68" t="str">
        <f>Table49[[#This Row],[PO Number]]&amp;COUNTIFS($E$5:E2138,E2138)</f>
        <v>0</v>
      </c>
    </row>
    <row r="2139" spans="1:25" ht="14.7" customHeight="1" x14ac:dyDescent="0.3">
      <c r="A2139" s="1" t="str">
        <f>IF(Table49[[#This Row],[ITEM NAME]]="","",ROW()-4)</f>
        <v/>
      </c>
      <c r="B2139" s="68"/>
      <c r="C2139" s="4" t="str">
        <f>IFERROR(VLOOKUP(B2139,Table14[],3,0),"")</f>
        <v/>
      </c>
      <c r="D2139" s="4" t="str">
        <f>IFERROR(VLOOKUP(B2139,Table14[],2,0),"")</f>
        <v/>
      </c>
      <c r="E2139" s="4"/>
      <c r="H2139" s="41" t="str">
        <f>IFERROR(VLOOKUP(Table49[[#This Row],[ITEM CODE]],Table2[[Item Code]:[Master Name]],2,0),"")</f>
        <v/>
      </c>
      <c r="I2139" s="41"/>
      <c r="J2139" s="65" t="str">
        <f>IFERROR(VLOOKUP(Table49[[#This Row],[ITEM CODE]],Table2[[Item Code]:[Master Name]],3,0),"")</f>
        <v/>
      </c>
      <c r="K2139" s="1" t="str">
        <f>IFERROR(VLOOKUP(Table49[[#This Row],[ITEM CODE]],Table2[[Item Code]:[Master Name]],9,0),"")</f>
        <v/>
      </c>
      <c r="L2139" s="1" t="str">
        <f>IFERROR(VLOOKUP(Table49[[#This Row],[ITEM CODE]],Table2[[Item Code]:[Master Name]],8,0),"")</f>
        <v/>
      </c>
      <c r="M2139" s="41"/>
      <c r="N2139" s="66">
        <f>IFERROR(VLOOKUP(Table49[[#This Row],[ITEM CODE]],Table2[[#All],[Item Code]:[Unit Cost]],10,0),0)</f>
        <v>0</v>
      </c>
      <c r="O2139" s="134">
        <f>IFERROR(VLOOKUP(Table49[[#This Row],[ITEM CODE]],Table2[[#All],[Item Code]:[Unit Cost]],10,0),0)</f>
        <v>0</v>
      </c>
      <c r="P2139" s="56"/>
      <c r="Q2139" s="58"/>
      <c r="R2139" s="58">
        <f>Table49[[#This Row],[QUANTITY]]*Table49[[#This Row],[INV Prices]]</f>
        <v>0</v>
      </c>
      <c r="S2139" s="67"/>
      <c r="V2139" s="41"/>
      <c r="W2139" s="4" t="str">
        <f>IFERROR(VLOOKUP(Table49[[#This Row],[ITEM CODE]],Table2[[Item Code]:[Category ]],6,0),"")</f>
        <v/>
      </c>
      <c r="X2139" s="1" t="str">
        <f>IFERROR(VLOOKUP(Table49[[#This Row],[ITEM CODE]],Table2[[Item Code]:[Sub Category]],7,0),"")</f>
        <v/>
      </c>
      <c r="Y2139" s="68" t="str">
        <f>Table49[[#This Row],[PO Number]]&amp;COUNTIFS($E$5:E2139,E2139)</f>
        <v>0</v>
      </c>
    </row>
    <row r="2140" spans="1:25" ht="14.7" customHeight="1" x14ac:dyDescent="0.3">
      <c r="A2140" s="1" t="str">
        <f>IF(Table49[[#This Row],[ITEM NAME]]="","",ROW()-4)</f>
        <v/>
      </c>
      <c r="B2140" s="68"/>
      <c r="C2140" s="4" t="str">
        <f>IFERROR(VLOOKUP(B2140,Table14[],3,0),"")</f>
        <v/>
      </c>
      <c r="D2140" s="4" t="str">
        <f>IFERROR(VLOOKUP(B2140,Table14[],2,0),"")</f>
        <v/>
      </c>
      <c r="E2140" s="4"/>
      <c r="H2140" s="41" t="str">
        <f>IFERROR(VLOOKUP(Table49[[#This Row],[ITEM CODE]],Table2[[Item Code]:[Master Name]],2,0),"")</f>
        <v/>
      </c>
      <c r="I2140" s="41"/>
      <c r="J2140" s="65" t="str">
        <f>IFERROR(VLOOKUP(Table49[[#This Row],[ITEM CODE]],Table2[[Item Code]:[Master Name]],3,0),"")</f>
        <v/>
      </c>
      <c r="K2140" s="1" t="str">
        <f>IFERROR(VLOOKUP(Table49[[#This Row],[ITEM CODE]],Table2[[Item Code]:[Master Name]],9,0),"")</f>
        <v/>
      </c>
      <c r="L2140" s="1" t="str">
        <f>IFERROR(VLOOKUP(Table49[[#This Row],[ITEM CODE]],Table2[[Item Code]:[Master Name]],8,0),"")</f>
        <v/>
      </c>
      <c r="M2140" s="41"/>
      <c r="N2140" s="66">
        <f>IFERROR(VLOOKUP(Table49[[#This Row],[ITEM CODE]],Table2[[#All],[Item Code]:[Unit Cost]],10,0),0)</f>
        <v>0</v>
      </c>
      <c r="O2140" s="134">
        <f>IFERROR(VLOOKUP(Table49[[#This Row],[ITEM CODE]],Table2[[#All],[Item Code]:[Unit Cost]],10,0),0)</f>
        <v>0</v>
      </c>
      <c r="P2140" s="56"/>
      <c r="Q2140" s="58"/>
      <c r="R2140" s="58">
        <f>Table49[[#This Row],[QUANTITY]]*Table49[[#This Row],[INV Prices]]</f>
        <v>0</v>
      </c>
      <c r="S2140" s="67"/>
      <c r="V2140" s="41"/>
      <c r="W2140" s="4" t="str">
        <f>IFERROR(VLOOKUP(Table49[[#This Row],[ITEM CODE]],Table2[[Item Code]:[Category ]],6,0),"")</f>
        <v/>
      </c>
      <c r="X2140" s="1" t="str">
        <f>IFERROR(VLOOKUP(Table49[[#This Row],[ITEM CODE]],Table2[[Item Code]:[Sub Category]],7,0),"")</f>
        <v/>
      </c>
      <c r="Y2140" s="68" t="str">
        <f>Table49[[#This Row],[PO Number]]&amp;COUNTIFS($E$5:E2140,E2140)</f>
        <v>0</v>
      </c>
    </row>
    <row r="2141" spans="1:25" ht="14.7" customHeight="1" x14ac:dyDescent="0.3">
      <c r="A2141" s="1" t="str">
        <f>IF(Table49[[#This Row],[ITEM NAME]]="","",ROW()-4)</f>
        <v/>
      </c>
      <c r="B2141" s="68"/>
      <c r="C2141" s="4" t="str">
        <f>IFERROR(VLOOKUP(B2141,Table14[],3,0),"")</f>
        <v/>
      </c>
      <c r="D2141" s="4" t="str">
        <f>IFERROR(VLOOKUP(B2141,Table14[],2,0),"")</f>
        <v/>
      </c>
      <c r="E2141" s="4"/>
      <c r="H2141" s="41" t="str">
        <f>IFERROR(VLOOKUP(Table49[[#This Row],[ITEM CODE]],Table2[[Item Code]:[Master Name]],2,0),"")</f>
        <v/>
      </c>
      <c r="I2141" s="41"/>
      <c r="J2141" s="65" t="str">
        <f>IFERROR(VLOOKUP(Table49[[#This Row],[ITEM CODE]],Table2[[Item Code]:[Master Name]],3,0),"")</f>
        <v/>
      </c>
      <c r="K2141" s="1" t="str">
        <f>IFERROR(VLOOKUP(Table49[[#This Row],[ITEM CODE]],Table2[[Item Code]:[Master Name]],9,0),"")</f>
        <v/>
      </c>
      <c r="L2141" s="1" t="str">
        <f>IFERROR(VLOOKUP(Table49[[#This Row],[ITEM CODE]],Table2[[Item Code]:[Master Name]],8,0),"")</f>
        <v/>
      </c>
      <c r="M2141" s="41"/>
      <c r="N2141" s="66">
        <f>IFERROR(VLOOKUP(Table49[[#This Row],[ITEM CODE]],Table2[[#All],[Item Code]:[Unit Cost]],10,0),0)</f>
        <v>0</v>
      </c>
      <c r="O2141" s="134">
        <f>IFERROR(VLOOKUP(Table49[[#This Row],[ITEM CODE]],Table2[[#All],[Item Code]:[Unit Cost]],10,0),0)</f>
        <v>0</v>
      </c>
      <c r="P2141" s="56"/>
      <c r="Q2141" s="58"/>
      <c r="R2141" s="58">
        <f>Table49[[#This Row],[QUANTITY]]*Table49[[#This Row],[INV Prices]]</f>
        <v>0</v>
      </c>
      <c r="S2141" s="67"/>
      <c r="V2141" s="41"/>
      <c r="W2141" s="4" t="str">
        <f>IFERROR(VLOOKUP(Table49[[#This Row],[ITEM CODE]],Table2[[Item Code]:[Category ]],6,0),"")</f>
        <v/>
      </c>
      <c r="X2141" s="1" t="str">
        <f>IFERROR(VLOOKUP(Table49[[#This Row],[ITEM CODE]],Table2[[Item Code]:[Sub Category]],7,0),"")</f>
        <v/>
      </c>
      <c r="Y2141" s="68" t="str">
        <f>Table49[[#This Row],[PO Number]]&amp;COUNTIFS($E$5:E2141,E2141)</f>
        <v>0</v>
      </c>
    </row>
    <row r="2142" spans="1:25" ht="14.7" customHeight="1" x14ac:dyDescent="0.3">
      <c r="A2142" s="1" t="str">
        <f>IF(Table49[[#This Row],[ITEM NAME]]="","",ROW()-4)</f>
        <v/>
      </c>
      <c r="B2142" s="68"/>
      <c r="C2142" s="4" t="str">
        <f>IFERROR(VLOOKUP(B2142,Table14[],3,0),"")</f>
        <v/>
      </c>
      <c r="D2142" s="4" t="str">
        <f>IFERROR(VLOOKUP(B2142,Table14[],2,0),"")</f>
        <v/>
      </c>
      <c r="E2142" s="4"/>
      <c r="H2142" s="41" t="str">
        <f>IFERROR(VLOOKUP(Table49[[#This Row],[ITEM CODE]],Table2[[Item Code]:[Master Name]],2,0),"")</f>
        <v/>
      </c>
      <c r="I2142" s="41"/>
      <c r="J2142" s="65" t="str">
        <f>IFERROR(VLOOKUP(Table49[[#This Row],[ITEM CODE]],Table2[[Item Code]:[Master Name]],3,0),"")</f>
        <v/>
      </c>
      <c r="K2142" s="1" t="str">
        <f>IFERROR(VLOOKUP(Table49[[#This Row],[ITEM CODE]],Table2[[Item Code]:[Master Name]],9,0),"")</f>
        <v/>
      </c>
      <c r="L2142" s="1" t="str">
        <f>IFERROR(VLOOKUP(Table49[[#This Row],[ITEM CODE]],Table2[[Item Code]:[Master Name]],8,0),"")</f>
        <v/>
      </c>
      <c r="M2142" s="41"/>
      <c r="N2142" s="66">
        <f>IFERROR(VLOOKUP(Table49[[#This Row],[ITEM CODE]],Table2[[#All],[Item Code]:[Unit Cost]],10,0),0)</f>
        <v>0</v>
      </c>
      <c r="O2142" s="134">
        <f>IFERROR(VLOOKUP(Table49[[#This Row],[ITEM CODE]],Table2[[#All],[Item Code]:[Unit Cost]],10,0),0)</f>
        <v>0</v>
      </c>
      <c r="P2142" s="56"/>
      <c r="Q2142" s="58"/>
      <c r="R2142" s="58">
        <f>Table49[[#This Row],[QUANTITY]]*Table49[[#This Row],[INV Prices]]</f>
        <v>0</v>
      </c>
      <c r="S2142" s="67"/>
      <c r="V2142" s="41"/>
      <c r="W2142" s="4" t="str">
        <f>IFERROR(VLOOKUP(Table49[[#This Row],[ITEM CODE]],Table2[[Item Code]:[Category ]],6,0),"")</f>
        <v/>
      </c>
      <c r="X2142" s="1" t="str">
        <f>IFERROR(VLOOKUP(Table49[[#This Row],[ITEM CODE]],Table2[[Item Code]:[Sub Category]],7,0),"")</f>
        <v/>
      </c>
      <c r="Y2142" s="68" t="str">
        <f>Table49[[#This Row],[PO Number]]&amp;COUNTIFS($E$5:E2142,E2142)</f>
        <v>0</v>
      </c>
    </row>
    <row r="2143" spans="1:25" ht="14.7" customHeight="1" x14ac:dyDescent="0.3">
      <c r="A2143" s="1" t="str">
        <f>IF(Table49[[#This Row],[ITEM NAME]]="","",ROW()-4)</f>
        <v/>
      </c>
      <c r="B2143" s="68"/>
      <c r="C2143" s="4" t="str">
        <f>IFERROR(VLOOKUP(B2143,Table14[],3,0),"")</f>
        <v/>
      </c>
      <c r="D2143" s="4" t="str">
        <f>IFERROR(VLOOKUP(B2143,Table14[],2,0),"")</f>
        <v/>
      </c>
      <c r="E2143" s="4"/>
      <c r="H2143" s="41" t="str">
        <f>IFERROR(VLOOKUP(Table49[[#This Row],[ITEM CODE]],Table2[[Item Code]:[Master Name]],2,0),"")</f>
        <v/>
      </c>
      <c r="I2143" s="41"/>
      <c r="J2143" s="65" t="str">
        <f>IFERROR(VLOOKUP(Table49[[#This Row],[ITEM CODE]],Table2[[Item Code]:[Master Name]],3,0),"")</f>
        <v/>
      </c>
      <c r="K2143" s="1" t="str">
        <f>IFERROR(VLOOKUP(Table49[[#This Row],[ITEM CODE]],Table2[[Item Code]:[Master Name]],9,0),"")</f>
        <v/>
      </c>
      <c r="L2143" s="1" t="str">
        <f>IFERROR(VLOOKUP(Table49[[#This Row],[ITEM CODE]],Table2[[Item Code]:[Master Name]],8,0),"")</f>
        <v/>
      </c>
      <c r="M2143" s="41"/>
      <c r="N2143" s="66">
        <f>IFERROR(VLOOKUP(Table49[[#This Row],[ITEM CODE]],Table2[[#All],[Item Code]:[Unit Cost]],10,0),0)</f>
        <v>0</v>
      </c>
      <c r="O2143" s="134">
        <f>IFERROR(VLOOKUP(Table49[[#This Row],[ITEM CODE]],Table2[[#All],[Item Code]:[Unit Cost]],10,0),0)</f>
        <v>0</v>
      </c>
      <c r="P2143" s="56"/>
      <c r="Q2143" s="58"/>
      <c r="R2143" s="58">
        <f>Table49[[#This Row],[QUANTITY]]*Table49[[#This Row],[INV Prices]]</f>
        <v>0</v>
      </c>
      <c r="S2143" s="67"/>
      <c r="V2143" s="41"/>
      <c r="W2143" s="4" t="str">
        <f>IFERROR(VLOOKUP(Table49[[#This Row],[ITEM CODE]],Table2[[Item Code]:[Category ]],6,0),"")</f>
        <v/>
      </c>
      <c r="X2143" s="1" t="str">
        <f>IFERROR(VLOOKUP(Table49[[#This Row],[ITEM CODE]],Table2[[Item Code]:[Sub Category]],7,0),"")</f>
        <v/>
      </c>
      <c r="Y2143" s="68" t="str">
        <f>Table49[[#This Row],[PO Number]]&amp;COUNTIFS($E$5:E2143,E2143)</f>
        <v>0</v>
      </c>
    </row>
    <row r="2144" spans="1:25" ht="14.7" customHeight="1" x14ac:dyDescent="0.3">
      <c r="A2144" s="1" t="str">
        <f>IF(Table49[[#This Row],[ITEM NAME]]="","",ROW()-4)</f>
        <v/>
      </c>
      <c r="B2144" s="68"/>
      <c r="C2144" s="4" t="str">
        <f>IFERROR(VLOOKUP(B2144,Table14[],3,0),"")</f>
        <v/>
      </c>
      <c r="D2144" s="4" t="str">
        <f>IFERROR(VLOOKUP(B2144,Table14[],2,0),"")</f>
        <v/>
      </c>
      <c r="E2144" s="4"/>
      <c r="H2144" s="41" t="str">
        <f>IFERROR(VLOOKUP(Table49[[#This Row],[ITEM CODE]],Table2[[Item Code]:[Master Name]],2,0),"")</f>
        <v/>
      </c>
      <c r="I2144" s="41"/>
      <c r="J2144" s="65" t="str">
        <f>IFERROR(VLOOKUP(Table49[[#This Row],[ITEM CODE]],Table2[[Item Code]:[Master Name]],3,0),"")</f>
        <v/>
      </c>
      <c r="K2144" s="1" t="str">
        <f>IFERROR(VLOOKUP(Table49[[#This Row],[ITEM CODE]],Table2[[Item Code]:[Master Name]],9,0),"")</f>
        <v/>
      </c>
      <c r="L2144" s="1" t="str">
        <f>IFERROR(VLOOKUP(Table49[[#This Row],[ITEM CODE]],Table2[[Item Code]:[Master Name]],8,0),"")</f>
        <v/>
      </c>
      <c r="M2144" s="41"/>
      <c r="N2144" s="66">
        <f>IFERROR(VLOOKUP(Table49[[#This Row],[ITEM CODE]],Table2[[#All],[Item Code]:[Unit Cost]],10,0),0)</f>
        <v>0</v>
      </c>
      <c r="O2144" s="134">
        <f>IFERROR(VLOOKUP(Table49[[#This Row],[ITEM CODE]],Table2[[#All],[Item Code]:[Unit Cost]],10,0),0)</f>
        <v>0</v>
      </c>
      <c r="P2144" s="56"/>
      <c r="Q2144" s="58"/>
      <c r="R2144" s="58">
        <f>Table49[[#This Row],[QUANTITY]]*Table49[[#This Row],[INV Prices]]</f>
        <v>0</v>
      </c>
      <c r="S2144" s="67"/>
      <c r="V2144" s="41"/>
      <c r="W2144" s="4" t="str">
        <f>IFERROR(VLOOKUP(Table49[[#This Row],[ITEM CODE]],Table2[[Item Code]:[Category ]],6,0),"")</f>
        <v/>
      </c>
      <c r="X2144" s="1" t="str">
        <f>IFERROR(VLOOKUP(Table49[[#This Row],[ITEM CODE]],Table2[[Item Code]:[Sub Category]],7,0),"")</f>
        <v/>
      </c>
      <c r="Y2144" s="68" t="str">
        <f>Table49[[#This Row],[PO Number]]&amp;COUNTIFS($E$5:E2144,E2144)</f>
        <v>0</v>
      </c>
    </row>
    <row r="2145" spans="1:25" ht="14.7" customHeight="1" x14ac:dyDescent="0.3">
      <c r="A2145" s="1" t="str">
        <f>IF(Table49[[#This Row],[ITEM NAME]]="","",ROW()-4)</f>
        <v/>
      </c>
      <c r="B2145" s="68"/>
      <c r="C2145" s="4" t="str">
        <f>IFERROR(VLOOKUP(B2145,Table14[],3,0),"")</f>
        <v/>
      </c>
      <c r="D2145" s="4" t="str">
        <f>IFERROR(VLOOKUP(B2145,Table14[],2,0),"")</f>
        <v/>
      </c>
      <c r="E2145" s="4"/>
      <c r="H2145" s="41" t="str">
        <f>IFERROR(VLOOKUP(Table49[[#This Row],[ITEM CODE]],Table2[[Item Code]:[Master Name]],2,0),"")</f>
        <v/>
      </c>
      <c r="I2145" s="41"/>
      <c r="J2145" s="65" t="str">
        <f>IFERROR(VLOOKUP(Table49[[#This Row],[ITEM CODE]],Table2[[Item Code]:[Master Name]],3,0),"")</f>
        <v/>
      </c>
      <c r="K2145" s="1" t="str">
        <f>IFERROR(VLOOKUP(Table49[[#This Row],[ITEM CODE]],Table2[[Item Code]:[Master Name]],9,0),"")</f>
        <v/>
      </c>
      <c r="L2145" s="1" t="str">
        <f>IFERROR(VLOOKUP(Table49[[#This Row],[ITEM CODE]],Table2[[Item Code]:[Master Name]],8,0),"")</f>
        <v/>
      </c>
      <c r="M2145" s="41"/>
      <c r="N2145" s="66">
        <f>IFERROR(VLOOKUP(Table49[[#This Row],[ITEM CODE]],Table2[[#All],[Item Code]:[Unit Cost]],10,0),0)</f>
        <v>0</v>
      </c>
      <c r="O2145" s="134">
        <f>IFERROR(VLOOKUP(Table49[[#This Row],[ITEM CODE]],Table2[[#All],[Item Code]:[Unit Cost]],10,0),0)</f>
        <v>0</v>
      </c>
      <c r="P2145" s="56"/>
      <c r="Q2145" s="58"/>
      <c r="R2145" s="58">
        <f>Table49[[#This Row],[QUANTITY]]*Table49[[#This Row],[INV Prices]]</f>
        <v>0</v>
      </c>
      <c r="S2145" s="67"/>
      <c r="V2145" s="41"/>
      <c r="W2145" s="4" t="str">
        <f>IFERROR(VLOOKUP(Table49[[#This Row],[ITEM CODE]],Table2[[Item Code]:[Category ]],6,0),"")</f>
        <v/>
      </c>
      <c r="X2145" s="1" t="str">
        <f>IFERROR(VLOOKUP(Table49[[#This Row],[ITEM CODE]],Table2[[Item Code]:[Sub Category]],7,0),"")</f>
        <v/>
      </c>
      <c r="Y2145" s="68" t="str">
        <f>Table49[[#This Row],[PO Number]]&amp;COUNTIFS($E$5:E2145,E2145)</f>
        <v>0</v>
      </c>
    </row>
    <row r="2146" spans="1:25" ht="14.7" customHeight="1" x14ac:dyDescent="0.3">
      <c r="A2146" s="1" t="str">
        <f>IF(Table49[[#This Row],[ITEM NAME]]="","",ROW()-4)</f>
        <v/>
      </c>
      <c r="B2146" s="68"/>
      <c r="C2146" s="4" t="str">
        <f>IFERROR(VLOOKUP(B2146,Table14[],3,0),"")</f>
        <v/>
      </c>
      <c r="D2146" s="4" t="str">
        <f>IFERROR(VLOOKUP(B2146,Table14[],2,0),"")</f>
        <v/>
      </c>
      <c r="E2146" s="4"/>
      <c r="H2146" s="41" t="str">
        <f>IFERROR(VLOOKUP(Table49[[#This Row],[ITEM CODE]],Table2[[Item Code]:[Master Name]],2,0),"")</f>
        <v/>
      </c>
      <c r="I2146" s="41"/>
      <c r="J2146" s="65" t="str">
        <f>IFERROR(VLOOKUP(Table49[[#This Row],[ITEM CODE]],Table2[[Item Code]:[Master Name]],3,0),"")</f>
        <v/>
      </c>
      <c r="K2146" s="1" t="str">
        <f>IFERROR(VLOOKUP(Table49[[#This Row],[ITEM CODE]],Table2[[Item Code]:[Master Name]],9,0),"")</f>
        <v/>
      </c>
      <c r="L2146" s="1" t="str">
        <f>IFERROR(VLOOKUP(Table49[[#This Row],[ITEM CODE]],Table2[[Item Code]:[Master Name]],8,0),"")</f>
        <v/>
      </c>
      <c r="M2146" s="41"/>
      <c r="N2146" s="66">
        <f>IFERROR(VLOOKUP(Table49[[#This Row],[ITEM CODE]],Table2[[#All],[Item Code]:[Unit Cost]],10,0),0)</f>
        <v>0</v>
      </c>
      <c r="O2146" s="134">
        <f>IFERROR(VLOOKUP(Table49[[#This Row],[ITEM CODE]],Table2[[#All],[Item Code]:[Unit Cost]],10,0),0)</f>
        <v>0</v>
      </c>
      <c r="P2146" s="56"/>
      <c r="Q2146" s="58"/>
      <c r="R2146" s="58">
        <f>Table49[[#This Row],[QUANTITY]]*Table49[[#This Row],[INV Prices]]</f>
        <v>0</v>
      </c>
      <c r="S2146" s="67"/>
      <c r="V2146" s="41"/>
      <c r="W2146" s="4" t="str">
        <f>IFERROR(VLOOKUP(Table49[[#This Row],[ITEM CODE]],Table2[[Item Code]:[Category ]],6,0),"")</f>
        <v/>
      </c>
      <c r="X2146" s="1" t="str">
        <f>IFERROR(VLOOKUP(Table49[[#This Row],[ITEM CODE]],Table2[[Item Code]:[Sub Category]],7,0),"")</f>
        <v/>
      </c>
      <c r="Y2146" s="68" t="str">
        <f>Table49[[#This Row],[PO Number]]&amp;COUNTIFS($E$5:E2146,E2146)</f>
        <v>0</v>
      </c>
    </row>
    <row r="2147" spans="1:25" ht="14.7" customHeight="1" x14ac:dyDescent="0.3">
      <c r="A2147" s="1" t="str">
        <f>IF(Table49[[#This Row],[ITEM NAME]]="","",ROW()-4)</f>
        <v/>
      </c>
      <c r="B2147" s="68"/>
      <c r="C2147" s="4" t="str">
        <f>IFERROR(VLOOKUP(B2147,Table14[],3,0),"")</f>
        <v/>
      </c>
      <c r="D2147" s="4" t="str">
        <f>IFERROR(VLOOKUP(B2147,Table14[],2,0),"")</f>
        <v/>
      </c>
      <c r="E2147" s="4"/>
      <c r="H2147" s="41" t="str">
        <f>IFERROR(VLOOKUP(Table49[[#This Row],[ITEM CODE]],Table2[[Item Code]:[Master Name]],2,0),"")</f>
        <v/>
      </c>
      <c r="I2147" s="41"/>
      <c r="J2147" s="65" t="str">
        <f>IFERROR(VLOOKUP(Table49[[#This Row],[ITEM CODE]],Table2[[Item Code]:[Master Name]],3,0),"")</f>
        <v/>
      </c>
      <c r="K2147" s="1" t="str">
        <f>IFERROR(VLOOKUP(Table49[[#This Row],[ITEM CODE]],Table2[[Item Code]:[Master Name]],9,0),"")</f>
        <v/>
      </c>
      <c r="L2147" s="1" t="str">
        <f>IFERROR(VLOOKUP(Table49[[#This Row],[ITEM CODE]],Table2[[Item Code]:[Master Name]],8,0),"")</f>
        <v/>
      </c>
      <c r="M2147" s="41"/>
      <c r="N2147" s="66">
        <f>IFERROR(VLOOKUP(Table49[[#This Row],[ITEM CODE]],Table2[[#All],[Item Code]:[Unit Cost]],10,0),0)</f>
        <v>0</v>
      </c>
      <c r="O2147" s="134">
        <f>IFERROR(VLOOKUP(Table49[[#This Row],[ITEM CODE]],Table2[[#All],[Item Code]:[Unit Cost]],10,0),0)</f>
        <v>0</v>
      </c>
      <c r="P2147" s="56"/>
      <c r="Q2147" s="58"/>
      <c r="R2147" s="58">
        <f>Table49[[#This Row],[QUANTITY]]*Table49[[#This Row],[INV Prices]]</f>
        <v>0</v>
      </c>
      <c r="S2147" s="67"/>
      <c r="V2147" s="41"/>
      <c r="W2147" s="4" t="str">
        <f>IFERROR(VLOOKUP(Table49[[#This Row],[ITEM CODE]],Table2[[Item Code]:[Category ]],6,0),"")</f>
        <v/>
      </c>
      <c r="X2147" s="1" t="str">
        <f>IFERROR(VLOOKUP(Table49[[#This Row],[ITEM CODE]],Table2[[Item Code]:[Sub Category]],7,0),"")</f>
        <v/>
      </c>
      <c r="Y2147" s="68" t="str">
        <f>Table49[[#This Row],[PO Number]]&amp;COUNTIFS($E$5:E2147,E2147)</f>
        <v>0</v>
      </c>
    </row>
    <row r="2148" spans="1:25" ht="14.7" customHeight="1" x14ac:dyDescent="0.3">
      <c r="A2148" s="1" t="str">
        <f>IF(Table49[[#This Row],[ITEM NAME]]="","",ROW()-4)</f>
        <v/>
      </c>
      <c r="B2148" s="68"/>
      <c r="C2148" s="4" t="str">
        <f>IFERROR(VLOOKUP(B2148,Table14[],3,0),"")</f>
        <v/>
      </c>
      <c r="D2148" s="4" t="str">
        <f>IFERROR(VLOOKUP(B2148,Table14[],2,0),"")</f>
        <v/>
      </c>
      <c r="E2148" s="4"/>
      <c r="H2148" s="41" t="str">
        <f>IFERROR(VLOOKUP(Table49[[#This Row],[ITEM CODE]],Table2[[Item Code]:[Master Name]],2,0),"")</f>
        <v/>
      </c>
      <c r="I2148" s="41"/>
      <c r="J2148" s="65" t="str">
        <f>IFERROR(VLOOKUP(Table49[[#This Row],[ITEM CODE]],Table2[[Item Code]:[Master Name]],3,0),"")</f>
        <v/>
      </c>
      <c r="K2148" s="1" t="str">
        <f>IFERROR(VLOOKUP(Table49[[#This Row],[ITEM CODE]],Table2[[Item Code]:[Master Name]],9,0),"")</f>
        <v/>
      </c>
      <c r="L2148" s="1" t="str">
        <f>IFERROR(VLOOKUP(Table49[[#This Row],[ITEM CODE]],Table2[[Item Code]:[Master Name]],8,0),"")</f>
        <v/>
      </c>
      <c r="M2148" s="41"/>
      <c r="N2148" s="66">
        <f>IFERROR(VLOOKUP(Table49[[#This Row],[ITEM CODE]],Table2[[#All],[Item Code]:[Unit Cost]],10,0),0)</f>
        <v>0</v>
      </c>
      <c r="O2148" s="134">
        <f>IFERROR(VLOOKUP(Table49[[#This Row],[ITEM CODE]],Table2[[#All],[Item Code]:[Unit Cost]],10,0),0)</f>
        <v>0</v>
      </c>
      <c r="P2148" s="56"/>
      <c r="Q2148" s="58"/>
      <c r="R2148" s="58">
        <f>Table49[[#This Row],[QUANTITY]]*Table49[[#This Row],[INV Prices]]</f>
        <v>0</v>
      </c>
      <c r="S2148" s="67"/>
      <c r="V2148" s="41"/>
      <c r="W2148" s="4" t="str">
        <f>IFERROR(VLOOKUP(Table49[[#This Row],[ITEM CODE]],Table2[[Item Code]:[Category ]],6,0),"")</f>
        <v/>
      </c>
      <c r="X2148" s="1" t="str">
        <f>IFERROR(VLOOKUP(Table49[[#This Row],[ITEM CODE]],Table2[[Item Code]:[Sub Category]],7,0),"")</f>
        <v/>
      </c>
      <c r="Y2148" s="68" t="str">
        <f>Table49[[#This Row],[PO Number]]&amp;COUNTIFS($E$5:E2148,E2148)</f>
        <v>0</v>
      </c>
    </row>
    <row r="2149" spans="1:25" ht="14.7" customHeight="1" x14ac:dyDescent="0.3">
      <c r="A2149" s="1" t="str">
        <f>IF(Table49[[#This Row],[ITEM NAME]]="","",ROW()-4)</f>
        <v/>
      </c>
      <c r="B2149" s="68"/>
      <c r="C2149" s="4" t="str">
        <f>IFERROR(VLOOKUP(B2149,Table14[],3,0),"")</f>
        <v/>
      </c>
      <c r="D2149" s="4" t="str">
        <f>IFERROR(VLOOKUP(B2149,Table14[],2,0),"")</f>
        <v/>
      </c>
      <c r="E2149" s="4"/>
      <c r="H2149" s="41" t="str">
        <f>IFERROR(VLOOKUP(Table49[[#This Row],[ITEM CODE]],Table2[[Item Code]:[Master Name]],2,0),"")</f>
        <v/>
      </c>
      <c r="I2149" s="41"/>
      <c r="J2149" s="65" t="str">
        <f>IFERROR(VLOOKUP(Table49[[#This Row],[ITEM CODE]],Table2[[Item Code]:[Master Name]],3,0),"")</f>
        <v/>
      </c>
      <c r="K2149" s="1" t="str">
        <f>IFERROR(VLOOKUP(Table49[[#This Row],[ITEM CODE]],Table2[[Item Code]:[Master Name]],9,0),"")</f>
        <v/>
      </c>
      <c r="L2149" s="1" t="str">
        <f>IFERROR(VLOOKUP(Table49[[#This Row],[ITEM CODE]],Table2[[Item Code]:[Master Name]],8,0),"")</f>
        <v/>
      </c>
      <c r="M2149" s="41"/>
      <c r="N2149" s="66">
        <f>IFERROR(VLOOKUP(Table49[[#This Row],[ITEM CODE]],Table2[[#All],[Item Code]:[Unit Cost]],10,0),0)</f>
        <v>0</v>
      </c>
      <c r="O2149" s="134">
        <f>IFERROR(VLOOKUP(Table49[[#This Row],[ITEM CODE]],Table2[[#All],[Item Code]:[Unit Cost]],10,0),0)</f>
        <v>0</v>
      </c>
      <c r="P2149" s="56"/>
      <c r="Q2149" s="58"/>
      <c r="R2149" s="58">
        <f>Table49[[#This Row],[QUANTITY]]*Table49[[#This Row],[INV Prices]]</f>
        <v>0</v>
      </c>
      <c r="S2149" s="67"/>
      <c r="V2149" s="41"/>
      <c r="W2149" s="4" t="str">
        <f>IFERROR(VLOOKUP(Table49[[#This Row],[ITEM CODE]],Table2[[Item Code]:[Category ]],6,0),"")</f>
        <v/>
      </c>
      <c r="X2149" s="1" t="str">
        <f>IFERROR(VLOOKUP(Table49[[#This Row],[ITEM CODE]],Table2[[Item Code]:[Sub Category]],7,0),"")</f>
        <v/>
      </c>
      <c r="Y2149" s="68" t="str">
        <f>Table49[[#This Row],[PO Number]]&amp;COUNTIFS($E$5:E2149,E2149)</f>
        <v>0</v>
      </c>
    </row>
    <row r="2150" spans="1:25" ht="14.7" customHeight="1" x14ac:dyDescent="0.3">
      <c r="A2150" s="1" t="str">
        <f>IF(Table49[[#This Row],[ITEM NAME]]="","",ROW()-4)</f>
        <v/>
      </c>
      <c r="B2150" s="68"/>
      <c r="C2150" s="4" t="str">
        <f>IFERROR(VLOOKUP(B2150,Table14[],3,0),"")</f>
        <v/>
      </c>
      <c r="D2150" s="4" t="str">
        <f>IFERROR(VLOOKUP(B2150,Table14[],2,0),"")</f>
        <v/>
      </c>
      <c r="E2150" s="4"/>
      <c r="H2150" s="41" t="str">
        <f>IFERROR(VLOOKUP(Table49[[#This Row],[ITEM CODE]],Table2[[Item Code]:[Master Name]],2,0),"")</f>
        <v/>
      </c>
      <c r="I2150" s="41"/>
      <c r="J2150" s="65" t="str">
        <f>IFERROR(VLOOKUP(Table49[[#This Row],[ITEM CODE]],Table2[[Item Code]:[Master Name]],3,0),"")</f>
        <v/>
      </c>
      <c r="K2150" s="1" t="str">
        <f>IFERROR(VLOOKUP(Table49[[#This Row],[ITEM CODE]],Table2[[Item Code]:[Master Name]],9,0),"")</f>
        <v/>
      </c>
      <c r="L2150" s="1" t="str">
        <f>IFERROR(VLOOKUP(Table49[[#This Row],[ITEM CODE]],Table2[[Item Code]:[Master Name]],8,0),"")</f>
        <v/>
      </c>
      <c r="M2150" s="41"/>
      <c r="N2150" s="66">
        <f>IFERROR(VLOOKUP(Table49[[#This Row],[ITEM CODE]],Table2[[#All],[Item Code]:[Unit Cost]],10,0),0)</f>
        <v>0</v>
      </c>
      <c r="O2150" s="134">
        <f>IFERROR(VLOOKUP(Table49[[#This Row],[ITEM CODE]],Table2[[#All],[Item Code]:[Unit Cost]],10,0),0)</f>
        <v>0</v>
      </c>
      <c r="P2150" s="56"/>
      <c r="Q2150" s="58"/>
      <c r="R2150" s="58">
        <f>Table49[[#This Row],[QUANTITY]]*Table49[[#This Row],[INV Prices]]</f>
        <v>0</v>
      </c>
      <c r="S2150" s="67"/>
      <c r="V2150" s="41"/>
      <c r="W2150" s="4" t="str">
        <f>IFERROR(VLOOKUP(Table49[[#This Row],[ITEM CODE]],Table2[[Item Code]:[Category ]],6,0),"")</f>
        <v/>
      </c>
      <c r="X2150" s="1" t="str">
        <f>IFERROR(VLOOKUP(Table49[[#This Row],[ITEM CODE]],Table2[[Item Code]:[Sub Category]],7,0),"")</f>
        <v/>
      </c>
      <c r="Y2150" s="68" t="str">
        <f>Table49[[#This Row],[PO Number]]&amp;COUNTIFS($E$5:E2150,E2150)</f>
        <v>0</v>
      </c>
    </row>
    <row r="2151" spans="1:25" ht="14.7" customHeight="1" x14ac:dyDescent="0.3">
      <c r="A2151" s="1" t="str">
        <f>IF(Table49[[#This Row],[ITEM NAME]]="","",ROW()-4)</f>
        <v/>
      </c>
      <c r="B2151" s="68"/>
      <c r="C2151" s="4" t="str">
        <f>IFERROR(VLOOKUP(B2151,Table14[],3,0),"")</f>
        <v/>
      </c>
      <c r="D2151" s="4" t="str">
        <f>IFERROR(VLOOKUP(B2151,Table14[],2,0),"")</f>
        <v/>
      </c>
      <c r="E2151" s="4"/>
      <c r="H2151" s="41" t="str">
        <f>IFERROR(VLOOKUP(Table49[[#This Row],[ITEM CODE]],Table2[[Item Code]:[Master Name]],2,0),"")</f>
        <v/>
      </c>
      <c r="I2151" s="41"/>
      <c r="J2151" s="65" t="str">
        <f>IFERROR(VLOOKUP(Table49[[#This Row],[ITEM CODE]],Table2[[Item Code]:[Master Name]],3,0),"")</f>
        <v/>
      </c>
      <c r="K2151" s="1" t="str">
        <f>IFERROR(VLOOKUP(Table49[[#This Row],[ITEM CODE]],Table2[[Item Code]:[Master Name]],9,0),"")</f>
        <v/>
      </c>
      <c r="L2151" s="1" t="str">
        <f>IFERROR(VLOOKUP(Table49[[#This Row],[ITEM CODE]],Table2[[Item Code]:[Master Name]],8,0),"")</f>
        <v/>
      </c>
      <c r="M2151" s="41"/>
      <c r="N2151" s="66">
        <f>IFERROR(VLOOKUP(Table49[[#This Row],[ITEM CODE]],Table2[[#All],[Item Code]:[Unit Cost]],10,0),0)</f>
        <v>0</v>
      </c>
      <c r="O2151" s="134">
        <f>IFERROR(VLOOKUP(Table49[[#This Row],[ITEM CODE]],Table2[[#All],[Item Code]:[Unit Cost]],10,0),0)</f>
        <v>0</v>
      </c>
      <c r="P2151" s="56"/>
      <c r="Q2151" s="58"/>
      <c r="R2151" s="58">
        <f>Table49[[#This Row],[QUANTITY]]*Table49[[#This Row],[INV Prices]]</f>
        <v>0</v>
      </c>
      <c r="S2151" s="67"/>
      <c r="V2151" s="41"/>
      <c r="W2151" s="4" t="str">
        <f>IFERROR(VLOOKUP(Table49[[#This Row],[ITEM CODE]],Table2[[Item Code]:[Category ]],6,0),"")</f>
        <v/>
      </c>
      <c r="X2151" s="1" t="str">
        <f>IFERROR(VLOOKUP(Table49[[#This Row],[ITEM CODE]],Table2[[Item Code]:[Sub Category]],7,0),"")</f>
        <v/>
      </c>
      <c r="Y2151" s="68" t="str">
        <f>Table49[[#This Row],[PO Number]]&amp;COUNTIFS($E$5:E2151,E2151)</f>
        <v>0</v>
      </c>
    </row>
    <row r="2152" spans="1:25" ht="14.7" customHeight="1" x14ac:dyDescent="0.3">
      <c r="A2152" s="1" t="str">
        <f>IF(Table49[[#This Row],[ITEM NAME]]="","",ROW()-4)</f>
        <v/>
      </c>
      <c r="B2152" s="68"/>
      <c r="C2152" s="4" t="str">
        <f>IFERROR(VLOOKUP(B2152,Table14[],3,0),"")</f>
        <v/>
      </c>
      <c r="D2152" s="4" t="str">
        <f>IFERROR(VLOOKUP(B2152,Table14[],2,0),"")</f>
        <v/>
      </c>
      <c r="E2152" s="4"/>
      <c r="H2152" s="41" t="str">
        <f>IFERROR(VLOOKUP(Table49[[#This Row],[ITEM CODE]],Table2[[Item Code]:[Master Name]],2,0),"")</f>
        <v/>
      </c>
      <c r="I2152" s="41"/>
      <c r="J2152" s="65" t="str">
        <f>IFERROR(VLOOKUP(Table49[[#This Row],[ITEM CODE]],Table2[[Item Code]:[Master Name]],3,0),"")</f>
        <v/>
      </c>
      <c r="K2152" s="1" t="str">
        <f>IFERROR(VLOOKUP(Table49[[#This Row],[ITEM CODE]],Table2[[Item Code]:[Master Name]],9,0),"")</f>
        <v/>
      </c>
      <c r="L2152" s="1" t="str">
        <f>IFERROR(VLOOKUP(Table49[[#This Row],[ITEM CODE]],Table2[[Item Code]:[Master Name]],8,0),"")</f>
        <v/>
      </c>
      <c r="M2152" s="41"/>
      <c r="N2152" s="66">
        <f>IFERROR(VLOOKUP(Table49[[#This Row],[ITEM CODE]],Table2[[#All],[Item Code]:[Unit Cost]],10,0),0)</f>
        <v>0</v>
      </c>
      <c r="O2152" s="134">
        <f>IFERROR(VLOOKUP(Table49[[#This Row],[ITEM CODE]],Table2[[#All],[Item Code]:[Unit Cost]],10,0),0)</f>
        <v>0</v>
      </c>
      <c r="P2152" s="56"/>
      <c r="Q2152" s="58"/>
      <c r="R2152" s="58">
        <f>Table49[[#This Row],[QUANTITY]]*Table49[[#This Row],[INV Prices]]</f>
        <v>0</v>
      </c>
      <c r="S2152" s="67"/>
      <c r="V2152" s="41"/>
      <c r="W2152" s="4" t="str">
        <f>IFERROR(VLOOKUP(Table49[[#This Row],[ITEM CODE]],Table2[[Item Code]:[Category ]],6,0),"")</f>
        <v/>
      </c>
      <c r="X2152" s="1" t="str">
        <f>IFERROR(VLOOKUP(Table49[[#This Row],[ITEM CODE]],Table2[[Item Code]:[Sub Category]],7,0),"")</f>
        <v/>
      </c>
      <c r="Y2152" s="68" t="str">
        <f>Table49[[#This Row],[PO Number]]&amp;COUNTIFS($E$5:E2152,E2152)</f>
        <v>0</v>
      </c>
    </row>
    <row r="2153" spans="1:25" ht="14.7" customHeight="1" x14ac:dyDescent="0.3">
      <c r="A2153" s="1" t="str">
        <f>IF(Table49[[#This Row],[ITEM NAME]]="","",ROW()-4)</f>
        <v/>
      </c>
      <c r="B2153" s="68"/>
      <c r="C2153" s="4" t="str">
        <f>IFERROR(VLOOKUP(B2153,Table14[],3,0),"")</f>
        <v/>
      </c>
      <c r="D2153" s="4" t="str">
        <f>IFERROR(VLOOKUP(B2153,Table14[],2,0),"")</f>
        <v/>
      </c>
      <c r="E2153" s="4"/>
      <c r="H2153" s="41" t="str">
        <f>IFERROR(VLOOKUP(Table49[[#This Row],[ITEM CODE]],Table2[[Item Code]:[Master Name]],2,0),"")</f>
        <v/>
      </c>
      <c r="I2153" s="41"/>
      <c r="J2153" s="65" t="str">
        <f>IFERROR(VLOOKUP(Table49[[#This Row],[ITEM CODE]],Table2[[Item Code]:[Master Name]],3,0),"")</f>
        <v/>
      </c>
      <c r="K2153" s="1" t="str">
        <f>IFERROR(VLOOKUP(Table49[[#This Row],[ITEM CODE]],Table2[[Item Code]:[Master Name]],9,0),"")</f>
        <v/>
      </c>
      <c r="L2153" s="1" t="str">
        <f>IFERROR(VLOOKUP(Table49[[#This Row],[ITEM CODE]],Table2[[Item Code]:[Master Name]],8,0),"")</f>
        <v/>
      </c>
      <c r="M2153" s="41"/>
      <c r="N2153" s="66">
        <f>IFERROR(VLOOKUP(Table49[[#This Row],[ITEM CODE]],Table2[[#All],[Item Code]:[Unit Cost]],10,0),0)</f>
        <v>0</v>
      </c>
      <c r="O2153" s="134">
        <f>IFERROR(VLOOKUP(Table49[[#This Row],[ITEM CODE]],Table2[[#All],[Item Code]:[Unit Cost]],10,0),0)</f>
        <v>0</v>
      </c>
      <c r="P2153" s="56"/>
      <c r="Q2153" s="58"/>
      <c r="R2153" s="58">
        <f>Table49[[#This Row],[QUANTITY]]*Table49[[#This Row],[INV Prices]]</f>
        <v>0</v>
      </c>
      <c r="S2153" s="67"/>
      <c r="V2153" s="41"/>
      <c r="W2153" s="4" t="str">
        <f>IFERROR(VLOOKUP(Table49[[#This Row],[ITEM CODE]],Table2[[Item Code]:[Category ]],6,0),"")</f>
        <v/>
      </c>
      <c r="X2153" s="1" t="str">
        <f>IFERROR(VLOOKUP(Table49[[#This Row],[ITEM CODE]],Table2[[Item Code]:[Sub Category]],7,0),"")</f>
        <v/>
      </c>
      <c r="Y2153" s="68" t="str">
        <f>Table49[[#This Row],[PO Number]]&amp;COUNTIFS($E$5:E2153,E2153)</f>
        <v>0</v>
      </c>
    </row>
    <row r="2154" spans="1:25" ht="14.7" customHeight="1" x14ac:dyDescent="0.3">
      <c r="A2154" s="1" t="str">
        <f>IF(Table49[[#This Row],[ITEM NAME]]="","",ROW()-4)</f>
        <v/>
      </c>
      <c r="B2154" s="68"/>
      <c r="C2154" s="4" t="str">
        <f>IFERROR(VLOOKUP(B2154,Table14[],3,0),"")</f>
        <v/>
      </c>
      <c r="D2154" s="4" t="str">
        <f>IFERROR(VLOOKUP(B2154,Table14[],2,0),"")</f>
        <v/>
      </c>
      <c r="E2154" s="4"/>
      <c r="H2154" s="41" t="str">
        <f>IFERROR(VLOOKUP(Table49[[#This Row],[ITEM CODE]],Table2[[Item Code]:[Master Name]],2,0),"")</f>
        <v/>
      </c>
      <c r="I2154" s="41"/>
      <c r="J2154" s="65" t="str">
        <f>IFERROR(VLOOKUP(Table49[[#This Row],[ITEM CODE]],Table2[[Item Code]:[Master Name]],3,0),"")</f>
        <v/>
      </c>
      <c r="K2154" s="1" t="str">
        <f>IFERROR(VLOOKUP(Table49[[#This Row],[ITEM CODE]],Table2[[Item Code]:[Master Name]],9,0),"")</f>
        <v/>
      </c>
      <c r="L2154" s="1" t="str">
        <f>IFERROR(VLOOKUP(Table49[[#This Row],[ITEM CODE]],Table2[[Item Code]:[Master Name]],8,0),"")</f>
        <v/>
      </c>
      <c r="M2154" s="41"/>
      <c r="N2154" s="66">
        <f>IFERROR(VLOOKUP(Table49[[#This Row],[ITEM CODE]],Table2[[#All],[Item Code]:[Unit Cost]],10,0),0)</f>
        <v>0</v>
      </c>
      <c r="O2154" s="134">
        <f>IFERROR(VLOOKUP(Table49[[#This Row],[ITEM CODE]],Table2[[#All],[Item Code]:[Unit Cost]],10,0),0)</f>
        <v>0</v>
      </c>
      <c r="P2154" s="56"/>
      <c r="Q2154" s="58"/>
      <c r="R2154" s="58">
        <f>Table49[[#This Row],[QUANTITY]]*Table49[[#This Row],[INV Prices]]</f>
        <v>0</v>
      </c>
      <c r="S2154" s="67"/>
      <c r="V2154" s="41"/>
      <c r="W2154" s="4" t="str">
        <f>IFERROR(VLOOKUP(Table49[[#This Row],[ITEM CODE]],Table2[[Item Code]:[Category ]],6,0),"")</f>
        <v/>
      </c>
      <c r="X2154" s="1" t="str">
        <f>IFERROR(VLOOKUP(Table49[[#This Row],[ITEM CODE]],Table2[[Item Code]:[Sub Category]],7,0),"")</f>
        <v/>
      </c>
      <c r="Y2154" s="68" t="str">
        <f>Table49[[#This Row],[PO Number]]&amp;COUNTIFS($E$5:E2154,E2154)</f>
        <v>0</v>
      </c>
    </row>
    <row r="2155" spans="1:25" ht="14.7" customHeight="1" x14ac:dyDescent="0.3">
      <c r="A2155" s="1" t="str">
        <f>IF(Table49[[#This Row],[ITEM NAME]]="","",ROW()-4)</f>
        <v/>
      </c>
      <c r="B2155" s="68"/>
      <c r="C2155" s="4" t="str">
        <f>IFERROR(VLOOKUP(B2155,Table14[],3,0),"")</f>
        <v/>
      </c>
      <c r="D2155" s="4" t="str">
        <f>IFERROR(VLOOKUP(B2155,Table14[],2,0),"")</f>
        <v/>
      </c>
      <c r="E2155" s="4"/>
      <c r="H2155" s="41" t="str">
        <f>IFERROR(VLOOKUP(Table49[[#This Row],[ITEM CODE]],Table2[[Item Code]:[Master Name]],2,0),"")</f>
        <v/>
      </c>
      <c r="I2155" s="41"/>
      <c r="J2155" s="65" t="str">
        <f>IFERROR(VLOOKUP(Table49[[#This Row],[ITEM CODE]],Table2[[Item Code]:[Master Name]],3,0),"")</f>
        <v/>
      </c>
      <c r="K2155" s="1" t="str">
        <f>IFERROR(VLOOKUP(Table49[[#This Row],[ITEM CODE]],Table2[[Item Code]:[Master Name]],9,0),"")</f>
        <v/>
      </c>
      <c r="L2155" s="1" t="str">
        <f>IFERROR(VLOOKUP(Table49[[#This Row],[ITEM CODE]],Table2[[Item Code]:[Master Name]],8,0),"")</f>
        <v/>
      </c>
      <c r="M2155" s="41"/>
      <c r="N2155" s="66">
        <f>IFERROR(VLOOKUP(Table49[[#This Row],[ITEM CODE]],Table2[[#All],[Item Code]:[Unit Cost]],10,0),0)</f>
        <v>0</v>
      </c>
      <c r="O2155" s="134">
        <f>IFERROR(VLOOKUP(Table49[[#This Row],[ITEM CODE]],Table2[[#All],[Item Code]:[Unit Cost]],10,0),0)</f>
        <v>0</v>
      </c>
      <c r="P2155" s="56"/>
      <c r="Q2155" s="58"/>
      <c r="R2155" s="58">
        <f>Table49[[#This Row],[QUANTITY]]*Table49[[#This Row],[INV Prices]]</f>
        <v>0</v>
      </c>
      <c r="S2155" s="67"/>
      <c r="V2155" s="41"/>
      <c r="W2155" s="4" t="str">
        <f>IFERROR(VLOOKUP(Table49[[#This Row],[ITEM CODE]],Table2[[Item Code]:[Category ]],6,0),"")</f>
        <v/>
      </c>
      <c r="X2155" s="1" t="str">
        <f>IFERROR(VLOOKUP(Table49[[#This Row],[ITEM CODE]],Table2[[Item Code]:[Sub Category]],7,0),"")</f>
        <v/>
      </c>
      <c r="Y2155" s="68" t="str">
        <f>Table49[[#This Row],[PO Number]]&amp;COUNTIFS($E$5:E2155,E2155)</f>
        <v>0</v>
      </c>
    </row>
    <row r="2156" spans="1:25" ht="14.7" customHeight="1" x14ac:dyDescent="0.3">
      <c r="A2156" s="1" t="str">
        <f>IF(Table49[[#This Row],[ITEM NAME]]="","",ROW()-4)</f>
        <v/>
      </c>
      <c r="B2156" s="68"/>
      <c r="C2156" s="4" t="str">
        <f>IFERROR(VLOOKUP(B2156,Table14[],3,0),"")</f>
        <v/>
      </c>
      <c r="D2156" s="4" t="str">
        <f>IFERROR(VLOOKUP(B2156,Table14[],2,0),"")</f>
        <v/>
      </c>
      <c r="E2156" s="4"/>
      <c r="H2156" s="41" t="str">
        <f>IFERROR(VLOOKUP(Table49[[#This Row],[ITEM CODE]],Table2[[Item Code]:[Master Name]],2,0),"")</f>
        <v/>
      </c>
      <c r="I2156" s="41"/>
      <c r="J2156" s="65" t="str">
        <f>IFERROR(VLOOKUP(Table49[[#This Row],[ITEM CODE]],Table2[[Item Code]:[Master Name]],3,0),"")</f>
        <v/>
      </c>
      <c r="K2156" s="1" t="str">
        <f>IFERROR(VLOOKUP(Table49[[#This Row],[ITEM CODE]],Table2[[Item Code]:[Master Name]],9,0),"")</f>
        <v/>
      </c>
      <c r="L2156" s="1" t="str">
        <f>IFERROR(VLOOKUP(Table49[[#This Row],[ITEM CODE]],Table2[[Item Code]:[Master Name]],8,0),"")</f>
        <v/>
      </c>
      <c r="M2156" s="41"/>
      <c r="N2156" s="66">
        <f>IFERROR(VLOOKUP(Table49[[#This Row],[ITEM CODE]],Table2[[#All],[Item Code]:[Unit Cost]],10,0),0)</f>
        <v>0</v>
      </c>
      <c r="O2156" s="134">
        <f>IFERROR(VLOOKUP(Table49[[#This Row],[ITEM CODE]],Table2[[#All],[Item Code]:[Unit Cost]],10,0),0)</f>
        <v>0</v>
      </c>
      <c r="P2156" s="56"/>
      <c r="Q2156" s="58"/>
      <c r="R2156" s="58">
        <f>Table49[[#This Row],[QUANTITY]]*Table49[[#This Row],[INV Prices]]</f>
        <v>0</v>
      </c>
      <c r="S2156" s="67"/>
      <c r="V2156" s="41"/>
      <c r="W2156" s="4" t="str">
        <f>IFERROR(VLOOKUP(Table49[[#This Row],[ITEM CODE]],Table2[[Item Code]:[Category ]],6,0),"")</f>
        <v/>
      </c>
      <c r="X2156" s="1" t="str">
        <f>IFERROR(VLOOKUP(Table49[[#This Row],[ITEM CODE]],Table2[[Item Code]:[Sub Category]],7,0),"")</f>
        <v/>
      </c>
      <c r="Y2156" s="68" t="str">
        <f>Table49[[#This Row],[PO Number]]&amp;COUNTIFS($E$5:E2156,E2156)</f>
        <v>0</v>
      </c>
    </row>
    <row r="2157" spans="1:25" ht="14.7" customHeight="1" x14ac:dyDescent="0.3">
      <c r="A2157" s="1" t="str">
        <f>IF(Table49[[#This Row],[ITEM NAME]]="","",ROW()-4)</f>
        <v/>
      </c>
      <c r="B2157" s="68"/>
      <c r="C2157" s="4" t="str">
        <f>IFERROR(VLOOKUP(B2157,Table14[],3,0),"")</f>
        <v/>
      </c>
      <c r="D2157" s="4" t="str">
        <f>IFERROR(VLOOKUP(B2157,Table14[],2,0),"")</f>
        <v/>
      </c>
      <c r="E2157" s="4"/>
      <c r="H2157" s="41" t="str">
        <f>IFERROR(VLOOKUP(Table49[[#This Row],[ITEM CODE]],Table2[[Item Code]:[Master Name]],2,0),"")</f>
        <v/>
      </c>
      <c r="I2157" s="41"/>
      <c r="J2157" s="65" t="str">
        <f>IFERROR(VLOOKUP(Table49[[#This Row],[ITEM CODE]],Table2[[Item Code]:[Master Name]],3,0),"")</f>
        <v/>
      </c>
      <c r="K2157" s="1" t="str">
        <f>IFERROR(VLOOKUP(Table49[[#This Row],[ITEM CODE]],Table2[[Item Code]:[Master Name]],9,0),"")</f>
        <v/>
      </c>
      <c r="L2157" s="1" t="str">
        <f>IFERROR(VLOOKUP(Table49[[#This Row],[ITEM CODE]],Table2[[Item Code]:[Master Name]],8,0),"")</f>
        <v/>
      </c>
      <c r="M2157" s="41"/>
      <c r="N2157" s="66">
        <f>IFERROR(VLOOKUP(Table49[[#This Row],[ITEM CODE]],Table2[[#All],[Item Code]:[Unit Cost]],10,0),0)</f>
        <v>0</v>
      </c>
      <c r="O2157" s="134">
        <f>IFERROR(VLOOKUP(Table49[[#This Row],[ITEM CODE]],Table2[[#All],[Item Code]:[Unit Cost]],10,0),0)</f>
        <v>0</v>
      </c>
      <c r="P2157" s="56"/>
      <c r="Q2157" s="58"/>
      <c r="R2157" s="58">
        <f>Table49[[#This Row],[QUANTITY]]*Table49[[#This Row],[INV Prices]]</f>
        <v>0</v>
      </c>
      <c r="S2157" s="67"/>
      <c r="V2157" s="41"/>
      <c r="W2157" s="4" t="str">
        <f>IFERROR(VLOOKUP(Table49[[#This Row],[ITEM CODE]],Table2[[Item Code]:[Category ]],6,0),"")</f>
        <v/>
      </c>
      <c r="X2157" s="1" t="str">
        <f>IFERROR(VLOOKUP(Table49[[#This Row],[ITEM CODE]],Table2[[Item Code]:[Sub Category]],7,0),"")</f>
        <v/>
      </c>
      <c r="Y2157" s="68" t="str">
        <f>Table49[[#This Row],[PO Number]]&amp;COUNTIFS($E$5:E2157,E2157)</f>
        <v>0</v>
      </c>
    </row>
    <row r="2158" spans="1:25" ht="14.7" customHeight="1" x14ac:dyDescent="0.3">
      <c r="A2158" s="1" t="str">
        <f>IF(Table49[[#This Row],[ITEM NAME]]="","",ROW()-4)</f>
        <v/>
      </c>
      <c r="B2158" s="68"/>
      <c r="C2158" s="4" t="str">
        <f>IFERROR(VLOOKUP(B2158,Table14[],3,0),"")</f>
        <v/>
      </c>
      <c r="D2158" s="4" t="str">
        <f>IFERROR(VLOOKUP(B2158,Table14[],2,0),"")</f>
        <v/>
      </c>
      <c r="E2158" s="4"/>
      <c r="H2158" s="41" t="str">
        <f>IFERROR(VLOOKUP(Table49[[#This Row],[ITEM CODE]],Table2[[Item Code]:[Master Name]],2,0),"")</f>
        <v/>
      </c>
      <c r="I2158" s="41"/>
      <c r="J2158" s="65" t="str">
        <f>IFERROR(VLOOKUP(Table49[[#This Row],[ITEM CODE]],Table2[[Item Code]:[Master Name]],3,0),"")</f>
        <v/>
      </c>
      <c r="K2158" s="1" t="str">
        <f>IFERROR(VLOOKUP(Table49[[#This Row],[ITEM CODE]],Table2[[Item Code]:[Master Name]],9,0),"")</f>
        <v/>
      </c>
      <c r="L2158" s="1" t="str">
        <f>IFERROR(VLOOKUP(Table49[[#This Row],[ITEM CODE]],Table2[[Item Code]:[Master Name]],8,0),"")</f>
        <v/>
      </c>
      <c r="M2158" s="41"/>
      <c r="N2158" s="66">
        <f>IFERROR(VLOOKUP(Table49[[#This Row],[ITEM CODE]],Table2[[#All],[Item Code]:[Unit Cost]],10,0),0)</f>
        <v>0</v>
      </c>
      <c r="O2158" s="134">
        <f>IFERROR(VLOOKUP(Table49[[#This Row],[ITEM CODE]],Table2[[#All],[Item Code]:[Unit Cost]],10,0),0)</f>
        <v>0</v>
      </c>
      <c r="P2158" s="56"/>
      <c r="Q2158" s="58"/>
      <c r="R2158" s="58">
        <f>Table49[[#This Row],[QUANTITY]]*Table49[[#This Row],[INV Prices]]</f>
        <v>0</v>
      </c>
      <c r="S2158" s="67"/>
      <c r="V2158" s="41"/>
      <c r="W2158" s="4" t="str">
        <f>IFERROR(VLOOKUP(Table49[[#This Row],[ITEM CODE]],Table2[[Item Code]:[Category ]],6,0),"")</f>
        <v/>
      </c>
      <c r="X2158" s="1" t="str">
        <f>IFERROR(VLOOKUP(Table49[[#This Row],[ITEM CODE]],Table2[[Item Code]:[Sub Category]],7,0),"")</f>
        <v/>
      </c>
      <c r="Y2158" s="68" t="str">
        <f>Table49[[#This Row],[PO Number]]&amp;COUNTIFS($E$5:E2158,E2158)</f>
        <v>0</v>
      </c>
    </row>
    <row r="2159" spans="1:25" ht="14.7" customHeight="1" x14ac:dyDescent="0.3">
      <c r="A2159" s="1" t="str">
        <f>IF(Table49[[#This Row],[ITEM NAME]]="","",ROW()-4)</f>
        <v/>
      </c>
      <c r="B2159" s="68"/>
      <c r="C2159" s="4" t="str">
        <f>IFERROR(VLOOKUP(B2159,Table14[],3,0),"")</f>
        <v/>
      </c>
      <c r="D2159" s="4" t="str">
        <f>IFERROR(VLOOKUP(B2159,Table14[],2,0),"")</f>
        <v/>
      </c>
      <c r="E2159" s="4"/>
      <c r="H2159" s="41" t="str">
        <f>IFERROR(VLOOKUP(Table49[[#This Row],[ITEM CODE]],Table2[[Item Code]:[Master Name]],2,0),"")</f>
        <v/>
      </c>
      <c r="I2159" s="41"/>
      <c r="J2159" s="65" t="str">
        <f>IFERROR(VLOOKUP(Table49[[#This Row],[ITEM CODE]],Table2[[Item Code]:[Master Name]],3,0),"")</f>
        <v/>
      </c>
      <c r="K2159" s="1" t="str">
        <f>IFERROR(VLOOKUP(Table49[[#This Row],[ITEM CODE]],Table2[[Item Code]:[Master Name]],9,0),"")</f>
        <v/>
      </c>
      <c r="L2159" s="1" t="str">
        <f>IFERROR(VLOOKUP(Table49[[#This Row],[ITEM CODE]],Table2[[Item Code]:[Master Name]],8,0),"")</f>
        <v/>
      </c>
      <c r="M2159" s="41"/>
      <c r="N2159" s="66">
        <f>IFERROR(VLOOKUP(Table49[[#This Row],[ITEM CODE]],Table2[[#All],[Item Code]:[Unit Cost]],10,0),0)</f>
        <v>0</v>
      </c>
      <c r="O2159" s="134">
        <f>IFERROR(VLOOKUP(Table49[[#This Row],[ITEM CODE]],Table2[[#All],[Item Code]:[Unit Cost]],10,0),0)</f>
        <v>0</v>
      </c>
      <c r="P2159" s="56"/>
      <c r="Q2159" s="58"/>
      <c r="R2159" s="58">
        <f>Table49[[#This Row],[QUANTITY]]*Table49[[#This Row],[INV Prices]]</f>
        <v>0</v>
      </c>
      <c r="S2159" s="67"/>
      <c r="V2159" s="41"/>
      <c r="W2159" s="4" t="str">
        <f>IFERROR(VLOOKUP(Table49[[#This Row],[ITEM CODE]],Table2[[Item Code]:[Category ]],6,0),"")</f>
        <v/>
      </c>
      <c r="X2159" s="1" t="str">
        <f>IFERROR(VLOOKUP(Table49[[#This Row],[ITEM CODE]],Table2[[Item Code]:[Sub Category]],7,0),"")</f>
        <v/>
      </c>
      <c r="Y2159" s="68" t="str">
        <f>Table49[[#This Row],[PO Number]]&amp;COUNTIFS($E$5:E2159,E2159)</f>
        <v>0</v>
      </c>
    </row>
    <row r="2160" spans="1:25" ht="14.7" customHeight="1" x14ac:dyDescent="0.3">
      <c r="A2160" s="1" t="str">
        <f>IF(Table49[[#This Row],[ITEM NAME]]="","",ROW()-4)</f>
        <v/>
      </c>
      <c r="B2160" s="68"/>
      <c r="C2160" s="4" t="str">
        <f>IFERROR(VLOOKUP(B2160,Table14[],3,0),"")</f>
        <v/>
      </c>
      <c r="D2160" s="4" t="str">
        <f>IFERROR(VLOOKUP(B2160,Table14[],2,0),"")</f>
        <v/>
      </c>
      <c r="E2160" s="4"/>
      <c r="H2160" s="41" t="str">
        <f>IFERROR(VLOOKUP(Table49[[#This Row],[ITEM CODE]],Table2[[Item Code]:[Master Name]],2,0),"")</f>
        <v/>
      </c>
      <c r="I2160" s="41"/>
      <c r="J2160" s="65" t="str">
        <f>IFERROR(VLOOKUP(Table49[[#This Row],[ITEM CODE]],Table2[[Item Code]:[Master Name]],3,0),"")</f>
        <v/>
      </c>
      <c r="K2160" s="1" t="str">
        <f>IFERROR(VLOOKUP(Table49[[#This Row],[ITEM CODE]],Table2[[Item Code]:[Master Name]],9,0),"")</f>
        <v/>
      </c>
      <c r="L2160" s="1" t="str">
        <f>IFERROR(VLOOKUP(Table49[[#This Row],[ITEM CODE]],Table2[[Item Code]:[Master Name]],8,0),"")</f>
        <v/>
      </c>
      <c r="M2160" s="41"/>
      <c r="N2160" s="66">
        <f>IFERROR(VLOOKUP(Table49[[#This Row],[ITEM CODE]],Table2[[#All],[Item Code]:[Unit Cost]],10,0),0)</f>
        <v>0</v>
      </c>
      <c r="O2160" s="134">
        <f>IFERROR(VLOOKUP(Table49[[#This Row],[ITEM CODE]],Table2[[#All],[Item Code]:[Unit Cost]],10,0),0)</f>
        <v>0</v>
      </c>
      <c r="P2160" s="56"/>
      <c r="Q2160" s="58"/>
      <c r="R2160" s="58">
        <f>Table49[[#This Row],[QUANTITY]]*Table49[[#This Row],[INV Prices]]</f>
        <v>0</v>
      </c>
      <c r="S2160" s="67"/>
      <c r="V2160" s="41"/>
      <c r="W2160" s="4" t="str">
        <f>IFERROR(VLOOKUP(Table49[[#This Row],[ITEM CODE]],Table2[[Item Code]:[Category ]],6,0),"")</f>
        <v/>
      </c>
      <c r="X2160" s="1" t="str">
        <f>IFERROR(VLOOKUP(Table49[[#This Row],[ITEM CODE]],Table2[[Item Code]:[Sub Category]],7,0),"")</f>
        <v/>
      </c>
      <c r="Y2160" s="68" t="str">
        <f>Table49[[#This Row],[PO Number]]&amp;COUNTIFS($E$5:E2160,E2160)</f>
        <v>0</v>
      </c>
    </row>
    <row r="2161" spans="1:25" ht="14.7" customHeight="1" x14ac:dyDescent="0.3">
      <c r="A2161" s="1" t="str">
        <f>IF(Table49[[#This Row],[ITEM NAME]]="","",ROW()-4)</f>
        <v/>
      </c>
      <c r="B2161" s="68"/>
      <c r="C2161" s="4" t="str">
        <f>IFERROR(VLOOKUP(B2161,Table14[],3,0),"")</f>
        <v/>
      </c>
      <c r="D2161" s="4" t="str">
        <f>IFERROR(VLOOKUP(B2161,Table14[],2,0),"")</f>
        <v/>
      </c>
      <c r="E2161" s="4"/>
      <c r="H2161" s="41" t="str">
        <f>IFERROR(VLOOKUP(Table49[[#This Row],[ITEM CODE]],Table2[[Item Code]:[Master Name]],2,0),"")</f>
        <v/>
      </c>
      <c r="I2161" s="41"/>
      <c r="J2161" s="65" t="str">
        <f>IFERROR(VLOOKUP(Table49[[#This Row],[ITEM CODE]],Table2[[Item Code]:[Master Name]],3,0),"")</f>
        <v/>
      </c>
      <c r="K2161" s="1" t="str">
        <f>IFERROR(VLOOKUP(Table49[[#This Row],[ITEM CODE]],Table2[[Item Code]:[Master Name]],9,0),"")</f>
        <v/>
      </c>
      <c r="L2161" s="1" t="str">
        <f>IFERROR(VLOOKUP(Table49[[#This Row],[ITEM CODE]],Table2[[Item Code]:[Master Name]],8,0),"")</f>
        <v/>
      </c>
      <c r="M2161" s="41"/>
      <c r="N2161" s="66">
        <f>IFERROR(VLOOKUP(Table49[[#This Row],[ITEM CODE]],Table2[[#All],[Item Code]:[Unit Cost]],10,0),0)</f>
        <v>0</v>
      </c>
      <c r="O2161" s="134">
        <f>IFERROR(VLOOKUP(Table49[[#This Row],[ITEM CODE]],Table2[[#All],[Item Code]:[Unit Cost]],10,0),0)</f>
        <v>0</v>
      </c>
      <c r="P2161" s="56"/>
      <c r="Q2161" s="58"/>
      <c r="R2161" s="58">
        <f>Table49[[#This Row],[QUANTITY]]*Table49[[#This Row],[INV Prices]]</f>
        <v>0</v>
      </c>
      <c r="S2161" s="67"/>
      <c r="V2161" s="41"/>
      <c r="W2161" s="4" t="str">
        <f>IFERROR(VLOOKUP(Table49[[#This Row],[ITEM CODE]],Table2[[Item Code]:[Category ]],6,0),"")</f>
        <v/>
      </c>
      <c r="X2161" s="1" t="str">
        <f>IFERROR(VLOOKUP(Table49[[#This Row],[ITEM CODE]],Table2[[Item Code]:[Sub Category]],7,0),"")</f>
        <v/>
      </c>
      <c r="Y2161" s="68" t="str">
        <f>Table49[[#This Row],[PO Number]]&amp;COUNTIFS($E$5:E2161,E2161)</f>
        <v>0</v>
      </c>
    </row>
    <row r="2162" spans="1:25" ht="14.7" customHeight="1" x14ac:dyDescent="0.3">
      <c r="A2162" s="1" t="str">
        <f>IF(Table49[[#This Row],[ITEM NAME]]="","",ROW()-4)</f>
        <v/>
      </c>
      <c r="B2162" s="68"/>
      <c r="C2162" s="4" t="str">
        <f>IFERROR(VLOOKUP(B2162,Table14[],3,0),"")</f>
        <v/>
      </c>
      <c r="D2162" s="4" t="str">
        <f>IFERROR(VLOOKUP(B2162,Table14[],2,0),"")</f>
        <v/>
      </c>
      <c r="E2162" s="4"/>
      <c r="H2162" s="41" t="str">
        <f>IFERROR(VLOOKUP(Table49[[#This Row],[ITEM CODE]],Table2[[Item Code]:[Master Name]],2,0),"")</f>
        <v/>
      </c>
      <c r="I2162" s="41"/>
      <c r="J2162" s="65" t="str">
        <f>IFERROR(VLOOKUP(Table49[[#This Row],[ITEM CODE]],Table2[[Item Code]:[Master Name]],3,0),"")</f>
        <v/>
      </c>
      <c r="K2162" s="1" t="str">
        <f>IFERROR(VLOOKUP(Table49[[#This Row],[ITEM CODE]],Table2[[Item Code]:[Master Name]],9,0),"")</f>
        <v/>
      </c>
      <c r="L2162" s="1" t="str">
        <f>IFERROR(VLOOKUP(Table49[[#This Row],[ITEM CODE]],Table2[[Item Code]:[Master Name]],8,0),"")</f>
        <v/>
      </c>
      <c r="M2162" s="41"/>
      <c r="N2162" s="66">
        <f>IFERROR(VLOOKUP(Table49[[#This Row],[ITEM CODE]],Table2[[#All],[Item Code]:[Unit Cost]],10,0),0)</f>
        <v>0</v>
      </c>
      <c r="O2162" s="134">
        <f>IFERROR(VLOOKUP(Table49[[#This Row],[ITEM CODE]],Table2[[#All],[Item Code]:[Unit Cost]],10,0),0)</f>
        <v>0</v>
      </c>
      <c r="P2162" s="56"/>
      <c r="Q2162" s="58"/>
      <c r="R2162" s="58">
        <f>Table49[[#This Row],[QUANTITY]]*Table49[[#This Row],[INV Prices]]</f>
        <v>0</v>
      </c>
      <c r="S2162" s="67"/>
      <c r="V2162" s="41"/>
      <c r="W2162" s="4" t="str">
        <f>IFERROR(VLOOKUP(Table49[[#This Row],[ITEM CODE]],Table2[[Item Code]:[Category ]],6,0),"")</f>
        <v/>
      </c>
      <c r="X2162" s="1" t="str">
        <f>IFERROR(VLOOKUP(Table49[[#This Row],[ITEM CODE]],Table2[[Item Code]:[Sub Category]],7,0),"")</f>
        <v/>
      </c>
      <c r="Y2162" s="68" t="str">
        <f>Table49[[#This Row],[PO Number]]&amp;COUNTIFS($E$5:E2162,E2162)</f>
        <v>0</v>
      </c>
    </row>
    <row r="2163" spans="1:25" ht="14.7" customHeight="1" x14ac:dyDescent="0.3">
      <c r="A2163" s="1" t="str">
        <f>IF(Table49[[#This Row],[ITEM NAME]]="","",ROW()-4)</f>
        <v/>
      </c>
      <c r="B2163" s="68"/>
      <c r="C2163" s="4" t="str">
        <f>IFERROR(VLOOKUP(B2163,Table14[],3,0),"")</f>
        <v/>
      </c>
      <c r="D2163" s="4" t="str">
        <f>IFERROR(VLOOKUP(B2163,Table14[],2,0),"")</f>
        <v/>
      </c>
      <c r="E2163" s="4"/>
      <c r="H2163" s="41" t="str">
        <f>IFERROR(VLOOKUP(Table49[[#This Row],[ITEM CODE]],Table2[[Item Code]:[Master Name]],2,0),"")</f>
        <v/>
      </c>
      <c r="I2163" s="41"/>
      <c r="J2163" s="65" t="str">
        <f>IFERROR(VLOOKUP(Table49[[#This Row],[ITEM CODE]],Table2[[Item Code]:[Master Name]],3,0),"")</f>
        <v/>
      </c>
      <c r="K2163" s="1" t="str">
        <f>IFERROR(VLOOKUP(Table49[[#This Row],[ITEM CODE]],Table2[[Item Code]:[Master Name]],9,0),"")</f>
        <v/>
      </c>
      <c r="L2163" s="1" t="str">
        <f>IFERROR(VLOOKUP(Table49[[#This Row],[ITEM CODE]],Table2[[Item Code]:[Master Name]],8,0),"")</f>
        <v/>
      </c>
      <c r="M2163" s="41"/>
      <c r="N2163" s="66">
        <f>IFERROR(VLOOKUP(Table49[[#This Row],[ITEM CODE]],Table2[[#All],[Item Code]:[Unit Cost]],10,0),0)</f>
        <v>0</v>
      </c>
      <c r="O2163" s="134">
        <f>IFERROR(VLOOKUP(Table49[[#This Row],[ITEM CODE]],Table2[[#All],[Item Code]:[Unit Cost]],10,0),0)</f>
        <v>0</v>
      </c>
      <c r="P2163" s="56"/>
      <c r="Q2163" s="58"/>
      <c r="R2163" s="58">
        <f>Table49[[#This Row],[QUANTITY]]*Table49[[#This Row],[INV Prices]]</f>
        <v>0</v>
      </c>
      <c r="S2163" s="67"/>
      <c r="V2163" s="41"/>
      <c r="W2163" s="4" t="str">
        <f>IFERROR(VLOOKUP(Table49[[#This Row],[ITEM CODE]],Table2[[Item Code]:[Category ]],6,0),"")</f>
        <v/>
      </c>
      <c r="X2163" s="1" t="str">
        <f>IFERROR(VLOOKUP(Table49[[#This Row],[ITEM CODE]],Table2[[Item Code]:[Sub Category]],7,0),"")</f>
        <v/>
      </c>
      <c r="Y2163" s="68" t="str">
        <f>Table49[[#This Row],[PO Number]]&amp;COUNTIFS($E$5:E2163,E2163)</f>
        <v>0</v>
      </c>
    </row>
    <row r="2164" spans="1:25" ht="14.7" customHeight="1" x14ac:dyDescent="0.3">
      <c r="A2164" s="1" t="str">
        <f>IF(Table49[[#This Row],[ITEM NAME]]="","",ROW()-4)</f>
        <v/>
      </c>
      <c r="B2164" s="68"/>
      <c r="C2164" s="4" t="str">
        <f>IFERROR(VLOOKUP(B2164,Table14[],3,0),"")</f>
        <v/>
      </c>
      <c r="D2164" s="4" t="str">
        <f>IFERROR(VLOOKUP(B2164,Table14[],2,0),"")</f>
        <v/>
      </c>
      <c r="E2164" s="4"/>
      <c r="H2164" s="41" t="str">
        <f>IFERROR(VLOOKUP(Table49[[#This Row],[ITEM CODE]],Table2[[Item Code]:[Master Name]],2,0),"")</f>
        <v/>
      </c>
      <c r="I2164" s="41"/>
      <c r="J2164" s="65" t="str">
        <f>IFERROR(VLOOKUP(Table49[[#This Row],[ITEM CODE]],Table2[[Item Code]:[Master Name]],3,0),"")</f>
        <v/>
      </c>
      <c r="K2164" s="1" t="str">
        <f>IFERROR(VLOOKUP(Table49[[#This Row],[ITEM CODE]],Table2[[Item Code]:[Master Name]],9,0),"")</f>
        <v/>
      </c>
      <c r="L2164" s="1" t="str">
        <f>IFERROR(VLOOKUP(Table49[[#This Row],[ITEM CODE]],Table2[[Item Code]:[Master Name]],8,0),"")</f>
        <v/>
      </c>
      <c r="M2164" s="41"/>
      <c r="N2164" s="66">
        <f>IFERROR(VLOOKUP(Table49[[#This Row],[ITEM CODE]],Table2[[#All],[Item Code]:[Unit Cost]],10,0),0)</f>
        <v>0</v>
      </c>
      <c r="O2164" s="134">
        <f>IFERROR(VLOOKUP(Table49[[#This Row],[ITEM CODE]],Table2[[#All],[Item Code]:[Unit Cost]],10,0),0)</f>
        <v>0</v>
      </c>
      <c r="P2164" s="56"/>
      <c r="Q2164" s="58"/>
      <c r="R2164" s="58">
        <f>Table49[[#This Row],[QUANTITY]]*Table49[[#This Row],[INV Prices]]</f>
        <v>0</v>
      </c>
      <c r="S2164" s="67"/>
      <c r="V2164" s="41"/>
      <c r="W2164" s="4" t="str">
        <f>IFERROR(VLOOKUP(Table49[[#This Row],[ITEM CODE]],Table2[[Item Code]:[Category ]],6,0),"")</f>
        <v/>
      </c>
      <c r="X2164" s="1" t="str">
        <f>IFERROR(VLOOKUP(Table49[[#This Row],[ITEM CODE]],Table2[[Item Code]:[Sub Category]],7,0),"")</f>
        <v/>
      </c>
      <c r="Y2164" s="68" t="str">
        <f>Table49[[#This Row],[PO Number]]&amp;COUNTIFS($E$5:E2164,E2164)</f>
        <v>0</v>
      </c>
    </row>
    <row r="2165" spans="1:25" ht="14.7" customHeight="1" x14ac:dyDescent="0.3">
      <c r="A2165" s="1" t="str">
        <f>IF(Table49[[#This Row],[ITEM NAME]]="","",ROW()-4)</f>
        <v/>
      </c>
      <c r="B2165" s="68"/>
      <c r="C2165" s="4" t="str">
        <f>IFERROR(VLOOKUP(B2165,Table14[],3,0),"")</f>
        <v/>
      </c>
      <c r="D2165" s="4" t="str">
        <f>IFERROR(VLOOKUP(B2165,Table14[],2,0),"")</f>
        <v/>
      </c>
      <c r="E2165" s="4"/>
      <c r="H2165" s="41" t="str">
        <f>IFERROR(VLOOKUP(Table49[[#This Row],[ITEM CODE]],Table2[[Item Code]:[Master Name]],2,0),"")</f>
        <v/>
      </c>
      <c r="I2165" s="41"/>
      <c r="J2165" s="65" t="str">
        <f>IFERROR(VLOOKUP(Table49[[#This Row],[ITEM CODE]],Table2[[Item Code]:[Master Name]],3,0),"")</f>
        <v/>
      </c>
      <c r="K2165" s="1" t="str">
        <f>IFERROR(VLOOKUP(Table49[[#This Row],[ITEM CODE]],Table2[[Item Code]:[Master Name]],9,0),"")</f>
        <v/>
      </c>
      <c r="L2165" s="1" t="str">
        <f>IFERROR(VLOOKUP(Table49[[#This Row],[ITEM CODE]],Table2[[Item Code]:[Master Name]],8,0),"")</f>
        <v/>
      </c>
      <c r="M2165" s="41"/>
      <c r="N2165" s="66">
        <f>IFERROR(VLOOKUP(Table49[[#This Row],[ITEM CODE]],Table2[[#All],[Item Code]:[Unit Cost]],10,0),0)</f>
        <v>0</v>
      </c>
      <c r="O2165" s="134">
        <f>IFERROR(VLOOKUP(Table49[[#This Row],[ITEM CODE]],Table2[[#All],[Item Code]:[Unit Cost]],10,0),0)</f>
        <v>0</v>
      </c>
      <c r="P2165" s="56"/>
      <c r="Q2165" s="58"/>
      <c r="R2165" s="58">
        <f>Table49[[#This Row],[QUANTITY]]*Table49[[#This Row],[INV Prices]]</f>
        <v>0</v>
      </c>
      <c r="S2165" s="67"/>
      <c r="V2165" s="41"/>
      <c r="W2165" s="4" t="str">
        <f>IFERROR(VLOOKUP(Table49[[#This Row],[ITEM CODE]],Table2[[Item Code]:[Category ]],6,0),"")</f>
        <v/>
      </c>
      <c r="X2165" s="1" t="str">
        <f>IFERROR(VLOOKUP(Table49[[#This Row],[ITEM CODE]],Table2[[Item Code]:[Sub Category]],7,0),"")</f>
        <v/>
      </c>
      <c r="Y2165" s="68" t="str">
        <f>Table49[[#This Row],[PO Number]]&amp;COUNTIFS($E$5:E2165,E2165)</f>
        <v>0</v>
      </c>
    </row>
    <row r="2166" spans="1:25" ht="14.7" customHeight="1" x14ac:dyDescent="0.3">
      <c r="A2166" s="1" t="str">
        <f>IF(Table49[[#This Row],[ITEM NAME]]="","",ROW()-4)</f>
        <v/>
      </c>
      <c r="B2166" s="68"/>
      <c r="C2166" s="4" t="str">
        <f>IFERROR(VLOOKUP(B2166,Table14[],3,0),"")</f>
        <v/>
      </c>
      <c r="D2166" s="4" t="str">
        <f>IFERROR(VLOOKUP(B2166,Table14[],2,0),"")</f>
        <v/>
      </c>
      <c r="E2166" s="4"/>
      <c r="H2166" s="41" t="str">
        <f>IFERROR(VLOOKUP(Table49[[#This Row],[ITEM CODE]],Table2[[Item Code]:[Master Name]],2,0),"")</f>
        <v/>
      </c>
      <c r="I2166" s="41"/>
      <c r="J2166" s="65" t="str">
        <f>IFERROR(VLOOKUP(Table49[[#This Row],[ITEM CODE]],Table2[[Item Code]:[Master Name]],3,0),"")</f>
        <v/>
      </c>
      <c r="K2166" s="1" t="str">
        <f>IFERROR(VLOOKUP(Table49[[#This Row],[ITEM CODE]],Table2[[Item Code]:[Master Name]],9,0),"")</f>
        <v/>
      </c>
      <c r="L2166" s="1" t="str">
        <f>IFERROR(VLOOKUP(Table49[[#This Row],[ITEM CODE]],Table2[[Item Code]:[Master Name]],8,0),"")</f>
        <v/>
      </c>
      <c r="M2166" s="41"/>
      <c r="N2166" s="66">
        <f>IFERROR(VLOOKUP(Table49[[#This Row],[ITEM CODE]],Table2[[#All],[Item Code]:[Unit Cost]],10,0),0)</f>
        <v>0</v>
      </c>
      <c r="O2166" s="134">
        <f>IFERROR(VLOOKUP(Table49[[#This Row],[ITEM CODE]],Table2[[#All],[Item Code]:[Unit Cost]],10,0),0)</f>
        <v>0</v>
      </c>
      <c r="P2166" s="56"/>
      <c r="Q2166" s="58"/>
      <c r="R2166" s="58">
        <f>Table49[[#This Row],[QUANTITY]]*Table49[[#This Row],[INV Prices]]</f>
        <v>0</v>
      </c>
      <c r="S2166" s="67"/>
      <c r="V2166" s="41"/>
      <c r="W2166" s="4" t="str">
        <f>IFERROR(VLOOKUP(Table49[[#This Row],[ITEM CODE]],Table2[[Item Code]:[Category ]],6,0),"")</f>
        <v/>
      </c>
      <c r="X2166" s="1" t="str">
        <f>IFERROR(VLOOKUP(Table49[[#This Row],[ITEM CODE]],Table2[[Item Code]:[Sub Category]],7,0),"")</f>
        <v/>
      </c>
      <c r="Y2166" s="68" t="str">
        <f>Table49[[#This Row],[PO Number]]&amp;COUNTIFS($E$5:E2166,E2166)</f>
        <v>0</v>
      </c>
    </row>
    <row r="2167" spans="1:25" ht="14.7" customHeight="1" x14ac:dyDescent="0.3">
      <c r="A2167" s="1" t="str">
        <f>IF(Table49[[#This Row],[ITEM NAME]]="","",ROW()-4)</f>
        <v/>
      </c>
      <c r="B2167" s="68"/>
      <c r="C2167" s="4" t="str">
        <f>IFERROR(VLOOKUP(B2167,Table14[],3,0),"")</f>
        <v/>
      </c>
      <c r="D2167" s="4" t="str">
        <f>IFERROR(VLOOKUP(B2167,Table14[],2,0),"")</f>
        <v/>
      </c>
      <c r="E2167" s="4"/>
      <c r="H2167" s="41" t="str">
        <f>IFERROR(VLOOKUP(Table49[[#This Row],[ITEM CODE]],Table2[[Item Code]:[Master Name]],2,0),"")</f>
        <v/>
      </c>
      <c r="I2167" s="41"/>
      <c r="J2167" s="65" t="str">
        <f>IFERROR(VLOOKUP(Table49[[#This Row],[ITEM CODE]],Table2[[Item Code]:[Master Name]],3,0),"")</f>
        <v/>
      </c>
      <c r="K2167" s="1" t="str">
        <f>IFERROR(VLOOKUP(Table49[[#This Row],[ITEM CODE]],Table2[[Item Code]:[Master Name]],9,0),"")</f>
        <v/>
      </c>
      <c r="L2167" s="1" t="str">
        <f>IFERROR(VLOOKUP(Table49[[#This Row],[ITEM CODE]],Table2[[Item Code]:[Master Name]],8,0),"")</f>
        <v/>
      </c>
      <c r="M2167" s="41"/>
      <c r="N2167" s="66">
        <f>IFERROR(VLOOKUP(Table49[[#This Row],[ITEM CODE]],Table2[[#All],[Item Code]:[Unit Cost]],10,0),0)</f>
        <v>0</v>
      </c>
      <c r="O2167" s="134">
        <f>IFERROR(VLOOKUP(Table49[[#This Row],[ITEM CODE]],Table2[[#All],[Item Code]:[Unit Cost]],10,0),0)</f>
        <v>0</v>
      </c>
      <c r="P2167" s="56"/>
      <c r="Q2167" s="58"/>
      <c r="R2167" s="58">
        <f>Table49[[#This Row],[QUANTITY]]*Table49[[#This Row],[INV Prices]]</f>
        <v>0</v>
      </c>
      <c r="S2167" s="67"/>
      <c r="V2167" s="41"/>
      <c r="W2167" s="4" t="str">
        <f>IFERROR(VLOOKUP(Table49[[#This Row],[ITEM CODE]],Table2[[Item Code]:[Category ]],6,0),"")</f>
        <v/>
      </c>
      <c r="X2167" s="1" t="str">
        <f>IFERROR(VLOOKUP(Table49[[#This Row],[ITEM CODE]],Table2[[Item Code]:[Sub Category]],7,0),"")</f>
        <v/>
      </c>
      <c r="Y2167" s="68" t="str">
        <f>Table49[[#This Row],[PO Number]]&amp;COUNTIFS($E$5:E2167,E2167)</f>
        <v>0</v>
      </c>
    </row>
    <row r="2168" spans="1:25" ht="14.7" customHeight="1" x14ac:dyDescent="0.3">
      <c r="A2168" s="1" t="str">
        <f>IF(Table49[[#This Row],[ITEM NAME]]="","",ROW()-4)</f>
        <v/>
      </c>
      <c r="B2168" s="68"/>
      <c r="C2168" s="4" t="str">
        <f>IFERROR(VLOOKUP(B2168,Table14[],3,0),"")</f>
        <v/>
      </c>
      <c r="D2168" s="4" t="str">
        <f>IFERROR(VLOOKUP(B2168,Table14[],2,0),"")</f>
        <v/>
      </c>
      <c r="E2168" s="4"/>
      <c r="H2168" s="41" t="str">
        <f>IFERROR(VLOOKUP(Table49[[#This Row],[ITEM CODE]],Table2[[Item Code]:[Master Name]],2,0),"")</f>
        <v/>
      </c>
      <c r="I2168" s="41"/>
      <c r="J2168" s="65" t="str">
        <f>IFERROR(VLOOKUP(Table49[[#This Row],[ITEM CODE]],Table2[[Item Code]:[Master Name]],3,0),"")</f>
        <v/>
      </c>
      <c r="K2168" s="1" t="str">
        <f>IFERROR(VLOOKUP(Table49[[#This Row],[ITEM CODE]],Table2[[Item Code]:[Master Name]],9,0),"")</f>
        <v/>
      </c>
      <c r="L2168" s="1" t="str">
        <f>IFERROR(VLOOKUP(Table49[[#This Row],[ITEM CODE]],Table2[[Item Code]:[Master Name]],8,0),"")</f>
        <v/>
      </c>
      <c r="M2168" s="41"/>
      <c r="N2168" s="66">
        <f>IFERROR(VLOOKUP(Table49[[#This Row],[ITEM CODE]],Table2[[#All],[Item Code]:[Unit Cost]],10,0),0)</f>
        <v>0</v>
      </c>
      <c r="O2168" s="134">
        <f>IFERROR(VLOOKUP(Table49[[#This Row],[ITEM CODE]],Table2[[#All],[Item Code]:[Unit Cost]],10,0),0)</f>
        <v>0</v>
      </c>
      <c r="P2168" s="56"/>
      <c r="Q2168" s="58"/>
      <c r="R2168" s="58">
        <f>Table49[[#This Row],[QUANTITY]]*Table49[[#This Row],[INV Prices]]</f>
        <v>0</v>
      </c>
      <c r="S2168" s="67"/>
      <c r="V2168" s="41"/>
      <c r="W2168" s="4" t="str">
        <f>IFERROR(VLOOKUP(Table49[[#This Row],[ITEM CODE]],Table2[[Item Code]:[Category ]],6,0),"")</f>
        <v/>
      </c>
      <c r="X2168" s="1" t="str">
        <f>IFERROR(VLOOKUP(Table49[[#This Row],[ITEM CODE]],Table2[[Item Code]:[Sub Category]],7,0),"")</f>
        <v/>
      </c>
      <c r="Y2168" s="68" t="str">
        <f>Table49[[#This Row],[PO Number]]&amp;COUNTIFS($E$5:E2168,E2168)</f>
        <v>0</v>
      </c>
    </row>
    <row r="2169" spans="1:25" ht="14.7" customHeight="1" x14ac:dyDescent="0.3">
      <c r="A2169" s="1" t="str">
        <f>IF(Table49[[#This Row],[ITEM NAME]]="","",ROW()-4)</f>
        <v/>
      </c>
      <c r="B2169" s="68"/>
      <c r="C2169" s="4" t="str">
        <f>IFERROR(VLOOKUP(B2169,Table14[],3,0),"")</f>
        <v/>
      </c>
      <c r="D2169" s="4" t="str">
        <f>IFERROR(VLOOKUP(B2169,Table14[],2,0),"")</f>
        <v/>
      </c>
      <c r="E2169" s="4"/>
      <c r="H2169" s="41" t="str">
        <f>IFERROR(VLOOKUP(Table49[[#This Row],[ITEM CODE]],Table2[[Item Code]:[Master Name]],2,0),"")</f>
        <v/>
      </c>
      <c r="I2169" s="41"/>
      <c r="J2169" s="65" t="str">
        <f>IFERROR(VLOOKUP(Table49[[#This Row],[ITEM CODE]],Table2[[Item Code]:[Master Name]],3,0),"")</f>
        <v/>
      </c>
      <c r="K2169" s="1" t="str">
        <f>IFERROR(VLOOKUP(Table49[[#This Row],[ITEM CODE]],Table2[[Item Code]:[Master Name]],9,0),"")</f>
        <v/>
      </c>
      <c r="L2169" s="1" t="str">
        <f>IFERROR(VLOOKUP(Table49[[#This Row],[ITEM CODE]],Table2[[Item Code]:[Master Name]],8,0),"")</f>
        <v/>
      </c>
      <c r="M2169" s="41"/>
      <c r="N2169" s="66">
        <f>IFERROR(VLOOKUP(Table49[[#This Row],[ITEM CODE]],Table2[[#All],[Item Code]:[Unit Cost]],10,0),0)</f>
        <v>0</v>
      </c>
      <c r="O2169" s="134">
        <f>IFERROR(VLOOKUP(Table49[[#This Row],[ITEM CODE]],Table2[[#All],[Item Code]:[Unit Cost]],10,0),0)</f>
        <v>0</v>
      </c>
      <c r="P2169" s="56"/>
      <c r="Q2169" s="58"/>
      <c r="R2169" s="58">
        <f>Table49[[#This Row],[QUANTITY]]*Table49[[#This Row],[INV Prices]]</f>
        <v>0</v>
      </c>
      <c r="S2169" s="67"/>
      <c r="V2169" s="41"/>
      <c r="W2169" s="4" t="str">
        <f>IFERROR(VLOOKUP(Table49[[#This Row],[ITEM CODE]],Table2[[Item Code]:[Category ]],6,0),"")</f>
        <v/>
      </c>
      <c r="X2169" s="1" t="str">
        <f>IFERROR(VLOOKUP(Table49[[#This Row],[ITEM CODE]],Table2[[Item Code]:[Sub Category]],7,0),"")</f>
        <v/>
      </c>
      <c r="Y2169" s="68" t="str">
        <f>Table49[[#This Row],[PO Number]]&amp;COUNTIFS($E$5:E2169,E2169)</f>
        <v>0</v>
      </c>
    </row>
    <row r="2170" spans="1:25" ht="14.7" customHeight="1" x14ac:dyDescent="0.3">
      <c r="A2170" s="1" t="str">
        <f>IF(Table49[[#This Row],[ITEM NAME]]="","",ROW()-4)</f>
        <v/>
      </c>
      <c r="B2170" s="68"/>
      <c r="C2170" s="4" t="str">
        <f>IFERROR(VLOOKUP(B2170,Table14[],3,0),"")</f>
        <v/>
      </c>
      <c r="D2170" s="4" t="str">
        <f>IFERROR(VLOOKUP(B2170,Table14[],2,0),"")</f>
        <v/>
      </c>
      <c r="E2170" s="4"/>
      <c r="H2170" s="41" t="str">
        <f>IFERROR(VLOOKUP(Table49[[#This Row],[ITEM CODE]],Table2[[Item Code]:[Master Name]],2,0),"")</f>
        <v/>
      </c>
      <c r="I2170" s="41"/>
      <c r="J2170" s="65" t="str">
        <f>IFERROR(VLOOKUP(Table49[[#This Row],[ITEM CODE]],Table2[[Item Code]:[Master Name]],3,0),"")</f>
        <v/>
      </c>
      <c r="K2170" s="1" t="str">
        <f>IFERROR(VLOOKUP(Table49[[#This Row],[ITEM CODE]],Table2[[Item Code]:[Master Name]],9,0),"")</f>
        <v/>
      </c>
      <c r="L2170" s="1" t="str">
        <f>IFERROR(VLOOKUP(Table49[[#This Row],[ITEM CODE]],Table2[[Item Code]:[Master Name]],8,0),"")</f>
        <v/>
      </c>
      <c r="M2170" s="41"/>
      <c r="N2170" s="66">
        <f>IFERROR(VLOOKUP(Table49[[#This Row],[ITEM CODE]],Table2[[#All],[Item Code]:[Unit Cost]],10,0),0)</f>
        <v>0</v>
      </c>
      <c r="O2170" s="134">
        <f>IFERROR(VLOOKUP(Table49[[#This Row],[ITEM CODE]],Table2[[#All],[Item Code]:[Unit Cost]],10,0),0)</f>
        <v>0</v>
      </c>
      <c r="P2170" s="56"/>
      <c r="Q2170" s="58"/>
      <c r="R2170" s="58">
        <f>Table49[[#This Row],[QUANTITY]]*Table49[[#This Row],[INV Prices]]</f>
        <v>0</v>
      </c>
      <c r="S2170" s="67"/>
      <c r="V2170" s="41"/>
      <c r="W2170" s="4" t="str">
        <f>IFERROR(VLOOKUP(Table49[[#This Row],[ITEM CODE]],Table2[[Item Code]:[Category ]],6,0),"")</f>
        <v/>
      </c>
      <c r="X2170" s="1" t="str">
        <f>IFERROR(VLOOKUP(Table49[[#This Row],[ITEM CODE]],Table2[[Item Code]:[Sub Category]],7,0),"")</f>
        <v/>
      </c>
      <c r="Y2170" s="68" t="str">
        <f>Table49[[#This Row],[PO Number]]&amp;COUNTIFS($E$5:E2170,E2170)</f>
        <v>0</v>
      </c>
    </row>
    <row r="2171" spans="1:25" ht="14.7" customHeight="1" x14ac:dyDescent="0.3">
      <c r="A2171" s="1" t="str">
        <f>IF(Table49[[#This Row],[ITEM NAME]]="","",ROW()-4)</f>
        <v/>
      </c>
      <c r="B2171" s="68"/>
      <c r="C2171" s="4" t="str">
        <f>IFERROR(VLOOKUP(B2171,Table14[],3,0),"")</f>
        <v/>
      </c>
      <c r="D2171" s="4" t="str">
        <f>IFERROR(VLOOKUP(B2171,Table14[],2,0),"")</f>
        <v/>
      </c>
      <c r="E2171" s="4"/>
      <c r="H2171" s="41" t="str">
        <f>IFERROR(VLOOKUP(Table49[[#This Row],[ITEM CODE]],Table2[[Item Code]:[Master Name]],2,0),"")</f>
        <v/>
      </c>
      <c r="I2171" s="41"/>
      <c r="J2171" s="65" t="str">
        <f>IFERROR(VLOOKUP(Table49[[#This Row],[ITEM CODE]],Table2[[Item Code]:[Master Name]],3,0),"")</f>
        <v/>
      </c>
      <c r="K2171" s="1" t="str">
        <f>IFERROR(VLOOKUP(Table49[[#This Row],[ITEM CODE]],Table2[[Item Code]:[Master Name]],9,0),"")</f>
        <v/>
      </c>
      <c r="L2171" s="1" t="str">
        <f>IFERROR(VLOOKUP(Table49[[#This Row],[ITEM CODE]],Table2[[Item Code]:[Master Name]],8,0),"")</f>
        <v/>
      </c>
      <c r="M2171" s="41"/>
      <c r="N2171" s="66">
        <f>IFERROR(VLOOKUP(Table49[[#This Row],[ITEM CODE]],Table2[[#All],[Item Code]:[Unit Cost]],10,0),0)</f>
        <v>0</v>
      </c>
      <c r="O2171" s="134">
        <f>IFERROR(VLOOKUP(Table49[[#This Row],[ITEM CODE]],Table2[[#All],[Item Code]:[Unit Cost]],10,0),0)</f>
        <v>0</v>
      </c>
      <c r="P2171" s="56"/>
      <c r="Q2171" s="58"/>
      <c r="R2171" s="58">
        <f>Table49[[#This Row],[QUANTITY]]*Table49[[#This Row],[INV Prices]]</f>
        <v>0</v>
      </c>
      <c r="S2171" s="67"/>
      <c r="V2171" s="41"/>
      <c r="W2171" s="4" t="str">
        <f>IFERROR(VLOOKUP(Table49[[#This Row],[ITEM CODE]],Table2[[Item Code]:[Category ]],6,0),"")</f>
        <v/>
      </c>
      <c r="X2171" s="1" t="str">
        <f>IFERROR(VLOOKUP(Table49[[#This Row],[ITEM CODE]],Table2[[Item Code]:[Sub Category]],7,0),"")</f>
        <v/>
      </c>
      <c r="Y2171" s="68" t="str">
        <f>Table49[[#This Row],[PO Number]]&amp;COUNTIFS($E$5:E2171,E2171)</f>
        <v>0</v>
      </c>
    </row>
    <row r="2172" spans="1:25" ht="14.7" customHeight="1" x14ac:dyDescent="0.3">
      <c r="A2172" s="1" t="str">
        <f>IF(Table49[[#This Row],[ITEM NAME]]="","",ROW()-4)</f>
        <v/>
      </c>
      <c r="B2172" s="68"/>
      <c r="C2172" s="4" t="str">
        <f>IFERROR(VLOOKUP(B2172,Table14[],3,0),"")</f>
        <v/>
      </c>
      <c r="D2172" s="4" t="str">
        <f>IFERROR(VLOOKUP(B2172,Table14[],2,0),"")</f>
        <v/>
      </c>
      <c r="E2172" s="4"/>
      <c r="H2172" s="41" t="str">
        <f>IFERROR(VLOOKUP(Table49[[#This Row],[ITEM CODE]],Table2[[Item Code]:[Master Name]],2,0),"")</f>
        <v/>
      </c>
      <c r="I2172" s="41"/>
      <c r="J2172" s="65" t="str">
        <f>IFERROR(VLOOKUP(Table49[[#This Row],[ITEM CODE]],Table2[[Item Code]:[Master Name]],3,0),"")</f>
        <v/>
      </c>
      <c r="K2172" s="1" t="str">
        <f>IFERROR(VLOOKUP(Table49[[#This Row],[ITEM CODE]],Table2[[Item Code]:[Master Name]],9,0),"")</f>
        <v/>
      </c>
      <c r="L2172" s="1" t="str">
        <f>IFERROR(VLOOKUP(Table49[[#This Row],[ITEM CODE]],Table2[[Item Code]:[Master Name]],8,0),"")</f>
        <v/>
      </c>
      <c r="M2172" s="41"/>
      <c r="N2172" s="66">
        <f>IFERROR(VLOOKUP(Table49[[#This Row],[ITEM CODE]],Table2[[#All],[Item Code]:[Unit Cost]],10,0),0)</f>
        <v>0</v>
      </c>
      <c r="O2172" s="134">
        <f>IFERROR(VLOOKUP(Table49[[#This Row],[ITEM CODE]],Table2[[#All],[Item Code]:[Unit Cost]],10,0),0)</f>
        <v>0</v>
      </c>
      <c r="P2172" s="56"/>
      <c r="Q2172" s="58"/>
      <c r="R2172" s="58">
        <f>Table49[[#This Row],[QUANTITY]]*Table49[[#This Row],[INV Prices]]</f>
        <v>0</v>
      </c>
      <c r="S2172" s="67"/>
      <c r="V2172" s="41"/>
      <c r="W2172" s="4" t="str">
        <f>IFERROR(VLOOKUP(Table49[[#This Row],[ITEM CODE]],Table2[[Item Code]:[Category ]],6,0),"")</f>
        <v/>
      </c>
      <c r="X2172" s="1" t="str">
        <f>IFERROR(VLOOKUP(Table49[[#This Row],[ITEM CODE]],Table2[[Item Code]:[Sub Category]],7,0),"")</f>
        <v/>
      </c>
      <c r="Y2172" s="68" t="str">
        <f>Table49[[#This Row],[PO Number]]&amp;COUNTIFS($E$5:E2172,E2172)</f>
        <v>0</v>
      </c>
    </row>
    <row r="2173" spans="1:25" ht="14.7" customHeight="1" x14ac:dyDescent="0.3">
      <c r="A2173" s="1" t="str">
        <f>IF(Table49[[#This Row],[ITEM NAME]]="","",ROW()-4)</f>
        <v/>
      </c>
      <c r="B2173" s="68"/>
      <c r="C2173" s="4" t="str">
        <f>IFERROR(VLOOKUP(B2173,Table14[],3,0),"")</f>
        <v/>
      </c>
      <c r="D2173" s="4" t="str">
        <f>IFERROR(VLOOKUP(B2173,Table14[],2,0),"")</f>
        <v/>
      </c>
      <c r="E2173" s="4"/>
      <c r="H2173" s="41" t="str">
        <f>IFERROR(VLOOKUP(Table49[[#This Row],[ITEM CODE]],Table2[[Item Code]:[Master Name]],2,0),"")</f>
        <v/>
      </c>
      <c r="I2173" s="41"/>
      <c r="J2173" s="65" t="str">
        <f>IFERROR(VLOOKUP(Table49[[#This Row],[ITEM CODE]],Table2[[Item Code]:[Master Name]],3,0),"")</f>
        <v/>
      </c>
      <c r="K2173" s="1" t="str">
        <f>IFERROR(VLOOKUP(Table49[[#This Row],[ITEM CODE]],Table2[[Item Code]:[Master Name]],9,0),"")</f>
        <v/>
      </c>
      <c r="L2173" s="1" t="str">
        <f>IFERROR(VLOOKUP(Table49[[#This Row],[ITEM CODE]],Table2[[Item Code]:[Master Name]],8,0),"")</f>
        <v/>
      </c>
      <c r="M2173" s="41"/>
      <c r="N2173" s="66">
        <f>IFERROR(VLOOKUP(Table49[[#This Row],[ITEM CODE]],Table2[[#All],[Item Code]:[Unit Cost]],10,0),0)</f>
        <v>0</v>
      </c>
      <c r="O2173" s="134">
        <f>IFERROR(VLOOKUP(Table49[[#This Row],[ITEM CODE]],Table2[[#All],[Item Code]:[Unit Cost]],10,0),0)</f>
        <v>0</v>
      </c>
      <c r="P2173" s="56"/>
      <c r="Q2173" s="58"/>
      <c r="R2173" s="58">
        <f>Table49[[#This Row],[QUANTITY]]*Table49[[#This Row],[INV Prices]]</f>
        <v>0</v>
      </c>
      <c r="S2173" s="67"/>
      <c r="V2173" s="41"/>
      <c r="W2173" s="4" t="str">
        <f>IFERROR(VLOOKUP(Table49[[#This Row],[ITEM CODE]],Table2[[Item Code]:[Category ]],6,0),"")</f>
        <v/>
      </c>
      <c r="X2173" s="1" t="str">
        <f>IFERROR(VLOOKUP(Table49[[#This Row],[ITEM CODE]],Table2[[Item Code]:[Sub Category]],7,0),"")</f>
        <v/>
      </c>
      <c r="Y2173" s="68" t="str">
        <f>Table49[[#This Row],[PO Number]]&amp;COUNTIFS($E$5:E2173,E2173)</f>
        <v>0</v>
      </c>
    </row>
    <row r="2174" spans="1:25" ht="14.7" customHeight="1" x14ac:dyDescent="0.3">
      <c r="A2174" s="1" t="str">
        <f>IF(Table49[[#This Row],[ITEM NAME]]="","",ROW()-4)</f>
        <v/>
      </c>
      <c r="B2174" s="68"/>
      <c r="C2174" s="4" t="str">
        <f>IFERROR(VLOOKUP(B2174,Table14[],3,0),"")</f>
        <v/>
      </c>
      <c r="D2174" s="4" t="str">
        <f>IFERROR(VLOOKUP(B2174,Table14[],2,0),"")</f>
        <v/>
      </c>
      <c r="E2174" s="4"/>
      <c r="H2174" s="41" t="str">
        <f>IFERROR(VLOOKUP(Table49[[#This Row],[ITEM CODE]],Table2[[Item Code]:[Master Name]],2,0),"")</f>
        <v/>
      </c>
      <c r="I2174" s="41"/>
      <c r="J2174" s="65" t="str">
        <f>IFERROR(VLOOKUP(Table49[[#This Row],[ITEM CODE]],Table2[[Item Code]:[Master Name]],3,0),"")</f>
        <v/>
      </c>
      <c r="K2174" s="1" t="str">
        <f>IFERROR(VLOOKUP(Table49[[#This Row],[ITEM CODE]],Table2[[Item Code]:[Master Name]],9,0),"")</f>
        <v/>
      </c>
      <c r="L2174" s="1" t="str">
        <f>IFERROR(VLOOKUP(Table49[[#This Row],[ITEM CODE]],Table2[[Item Code]:[Master Name]],8,0),"")</f>
        <v/>
      </c>
      <c r="M2174" s="41"/>
      <c r="N2174" s="66">
        <f>IFERROR(VLOOKUP(Table49[[#This Row],[ITEM CODE]],Table2[[#All],[Item Code]:[Unit Cost]],10,0),0)</f>
        <v>0</v>
      </c>
      <c r="O2174" s="134">
        <f>IFERROR(VLOOKUP(Table49[[#This Row],[ITEM CODE]],Table2[[#All],[Item Code]:[Unit Cost]],10,0),0)</f>
        <v>0</v>
      </c>
      <c r="P2174" s="56"/>
      <c r="Q2174" s="58"/>
      <c r="R2174" s="58">
        <f>Table49[[#This Row],[QUANTITY]]*Table49[[#This Row],[INV Prices]]</f>
        <v>0</v>
      </c>
      <c r="S2174" s="67"/>
      <c r="V2174" s="41"/>
      <c r="W2174" s="4" t="str">
        <f>IFERROR(VLOOKUP(Table49[[#This Row],[ITEM CODE]],Table2[[Item Code]:[Category ]],6,0),"")</f>
        <v/>
      </c>
      <c r="X2174" s="1" t="str">
        <f>IFERROR(VLOOKUP(Table49[[#This Row],[ITEM CODE]],Table2[[Item Code]:[Sub Category]],7,0),"")</f>
        <v/>
      </c>
      <c r="Y2174" s="68" t="str">
        <f>Table49[[#This Row],[PO Number]]&amp;COUNTIFS($E$5:E2174,E2174)</f>
        <v>0</v>
      </c>
    </row>
    <row r="2175" spans="1:25" ht="14.7" customHeight="1" x14ac:dyDescent="0.3">
      <c r="A2175" s="1" t="str">
        <f>IF(Table49[[#This Row],[ITEM NAME]]="","",ROW()-4)</f>
        <v/>
      </c>
      <c r="B2175" s="68"/>
      <c r="C2175" s="4" t="str">
        <f>IFERROR(VLOOKUP(B2175,Table14[],3,0),"")</f>
        <v/>
      </c>
      <c r="D2175" s="4" t="str">
        <f>IFERROR(VLOOKUP(B2175,Table14[],2,0),"")</f>
        <v/>
      </c>
      <c r="E2175" s="4"/>
      <c r="H2175" s="41" t="str">
        <f>IFERROR(VLOOKUP(Table49[[#This Row],[ITEM CODE]],Table2[[Item Code]:[Master Name]],2,0),"")</f>
        <v/>
      </c>
      <c r="I2175" s="41"/>
      <c r="J2175" s="65" t="str">
        <f>IFERROR(VLOOKUP(Table49[[#This Row],[ITEM CODE]],Table2[[Item Code]:[Master Name]],3,0),"")</f>
        <v/>
      </c>
      <c r="K2175" s="1" t="str">
        <f>IFERROR(VLOOKUP(Table49[[#This Row],[ITEM CODE]],Table2[[Item Code]:[Master Name]],9,0),"")</f>
        <v/>
      </c>
      <c r="L2175" s="1" t="str">
        <f>IFERROR(VLOOKUP(Table49[[#This Row],[ITEM CODE]],Table2[[Item Code]:[Master Name]],8,0),"")</f>
        <v/>
      </c>
      <c r="M2175" s="41"/>
      <c r="N2175" s="66">
        <f>IFERROR(VLOOKUP(Table49[[#This Row],[ITEM CODE]],Table2[[#All],[Item Code]:[Unit Cost]],10,0),0)</f>
        <v>0</v>
      </c>
      <c r="O2175" s="134">
        <f>IFERROR(VLOOKUP(Table49[[#This Row],[ITEM CODE]],Table2[[#All],[Item Code]:[Unit Cost]],10,0),0)</f>
        <v>0</v>
      </c>
      <c r="P2175" s="56"/>
      <c r="Q2175" s="58"/>
      <c r="R2175" s="58">
        <f>Table49[[#This Row],[QUANTITY]]*Table49[[#This Row],[INV Prices]]</f>
        <v>0</v>
      </c>
      <c r="S2175" s="67"/>
      <c r="V2175" s="41"/>
      <c r="W2175" s="4" t="str">
        <f>IFERROR(VLOOKUP(Table49[[#This Row],[ITEM CODE]],Table2[[Item Code]:[Category ]],6,0),"")</f>
        <v/>
      </c>
      <c r="X2175" s="1" t="str">
        <f>IFERROR(VLOOKUP(Table49[[#This Row],[ITEM CODE]],Table2[[Item Code]:[Sub Category]],7,0),"")</f>
        <v/>
      </c>
      <c r="Y2175" s="68" t="str">
        <f>Table49[[#This Row],[PO Number]]&amp;COUNTIFS($E$5:E2175,E2175)</f>
        <v>0</v>
      </c>
    </row>
    <row r="2176" spans="1:25" ht="14.7" customHeight="1" x14ac:dyDescent="0.3">
      <c r="A2176" s="1" t="str">
        <f>IF(Table49[[#This Row],[ITEM NAME]]="","",ROW()-4)</f>
        <v/>
      </c>
      <c r="B2176" s="68"/>
      <c r="C2176" s="4" t="str">
        <f>IFERROR(VLOOKUP(B2176,Table14[],3,0),"")</f>
        <v/>
      </c>
      <c r="D2176" s="4" t="str">
        <f>IFERROR(VLOOKUP(B2176,Table14[],2,0),"")</f>
        <v/>
      </c>
      <c r="E2176" s="4"/>
      <c r="H2176" s="41" t="str">
        <f>IFERROR(VLOOKUP(Table49[[#This Row],[ITEM CODE]],Table2[[Item Code]:[Master Name]],2,0),"")</f>
        <v/>
      </c>
      <c r="I2176" s="41"/>
      <c r="J2176" s="65" t="str">
        <f>IFERROR(VLOOKUP(Table49[[#This Row],[ITEM CODE]],Table2[[Item Code]:[Master Name]],3,0),"")</f>
        <v/>
      </c>
      <c r="K2176" s="1" t="str">
        <f>IFERROR(VLOOKUP(Table49[[#This Row],[ITEM CODE]],Table2[[Item Code]:[Master Name]],9,0),"")</f>
        <v/>
      </c>
      <c r="L2176" s="1" t="str">
        <f>IFERROR(VLOOKUP(Table49[[#This Row],[ITEM CODE]],Table2[[Item Code]:[Master Name]],8,0),"")</f>
        <v/>
      </c>
      <c r="M2176" s="41"/>
      <c r="N2176" s="66">
        <f>IFERROR(VLOOKUP(Table49[[#This Row],[ITEM CODE]],Table2[[#All],[Item Code]:[Unit Cost]],10,0),0)</f>
        <v>0</v>
      </c>
      <c r="O2176" s="134">
        <f>IFERROR(VLOOKUP(Table49[[#This Row],[ITEM CODE]],Table2[[#All],[Item Code]:[Unit Cost]],10,0),0)</f>
        <v>0</v>
      </c>
      <c r="P2176" s="56"/>
      <c r="Q2176" s="58"/>
      <c r="R2176" s="58">
        <f>Table49[[#This Row],[QUANTITY]]*Table49[[#This Row],[INV Prices]]</f>
        <v>0</v>
      </c>
      <c r="S2176" s="67"/>
      <c r="V2176" s="41"/>
      <c r="W2176" s="4" t="str">
        <f>IFERROR(VLOOKUP(Table49[[#This Row],[ITEM CODE]],Table2[[Item Code]:[Category ]],6,0),"")</f>
        <v/>
      </c>
      <c r="X2176" s="1" t="str">
        <f>IFERROR(VLOOKUP(Table49[[#This Row],[ITEM CODE]],Table2[[Item Code]:[Sub Category]],7,0),"")</f>
        <v/>
      </c>
      <c r="Y2176" s="68" t="str">
        <f>Table49[[#This Row],[PO Number]]&amp;COUNTIFS($E$5:E2176,E2176)</f>
        <v>0</v>
      </c>
    </row>
    <row r="2177" spans="1:25" ht="14.7" customHeight="1" x14ac:dyDescent="0.3">
      <c r="A2177" s="1" t="str">
        <f>IF(Table49[[#This Row],[ITEM NAME]]="","",ROW()-4)</f>
        <v/>
      </c>
      <c r="B2177" s="68"/>
      <c r="C2177" s="4" t="str">
        <f>IFERROR(VLOOKUP(B2177,Table14[],3,0),"")</f>
        <v/>
      </c>
      <c r="D2177" s="4" t="str">
        <f>IFERROR(VLOOKUP(B2177,Table14[],2,0),"")</f>
        <v/>
      </c>
      <c r="E2177" s="4"/>
      <c r="H2177" s="41" t="str">
        <f>IFERROR(VLOOKUP(Table49[[#This Row],[ITEM CODE]],Table2[[Item Code]:[Master Name]],2,0),"")</f>
        <v/>
      </c>
      <c r="I2177" s="41"/>
      <c r="J2177" s="65" t="str">
        <f>IFERROR(VLOOKUP(Table49[[#This Row],[ITEM CODE]],Table2[[Item Code]:[Master Name]],3,0),"")</f>
        <v/>
      </c>
      <c r="K2177" s="1" t="str">
        <f>IFERROR(VLOOKUP(Table49[[#This Row],[ITEM CODE]],Table2[[Item Code]:[Master Name]],9,0),"")</f>
        <v/>
      </c>
      <c r="L2177" s="1" t="str">
        <f>IFERROR(VLOOKUP(Table49[[#This Row],[ITEM CODE]],Table2[[Item Code]:[Master Name]],8,0),"")</f>
        <v/>
      </c>
      <c r="M2177" s="41"/>
      <c r="N2177" s="66">
        <f>IFERROR(VLOOKUP(Table49[[#This Row],[ITEM CODE]],Table2[[#All],[Item Code]:[Unit Cost]],10,0),0)</f>
        <v>0</v>
      </c>
      <c r="O2177" s="134">
        <f>IFERROR(VLOOKUP(Table49[[#This Row],[ITEM CODE]],Table2[[#All],[Item Code]:[Unit Cost]],10,0),0)</f>
        <v>0</v>
      </c>
      <c r="P2177" s="56"/>
      <c r="Q2177" s="58"/>
      <c r="R2177" s="58">
        <f>Table49[[#This Row],[QUANTITY]]*Table49[[#This Row],[INV Prices]]</f>
        <v>0</v>
      </c>
      <c r="S2177" s="67"/>
      <c r="V2177" s="41"/>
      <c r="W2177" s="4" t="str">
        <f>IFERROR(VLOOKUP(Table49[[#This Row],[ITEM CODE]],Table2[[Item Code]:[Category ]],6,0),"")</f>
        <v/>
      </c>
      <c r="X2177" s="1" t="str">
        <f>IFERROR(VLOOKUP(Table49[[#This Row],[ITEM CODE]],Table2[[Item Code]:[Sub Category]],7,0),"")</f>
        <v/>
      </c>
      <c r="Y2177" s="68" t="str">
        <f>Table49[[#This Row],[PO Number]]&amp;COUNTIFS($E$5:E2177,E2177)</f>
        <v>0</v>
      </c>
    </row>
    <row r="2178" spans="1:25" ht="14.7" customHeight="1" x14ac:dyDescent="0.3">
      <c r="A2178" s="1" t="str">
        <f>IF(Table49[[#This Row],[ITEM NAME]]="","",ROW()-4)</f>
        <v/>
      </c>
      <c r="B2178" s="68"/>
      <c r="C2178" s="4" t="str">
        <f>IFERROR(VLOOKUP(B2178,Table14[],3,0),"")</f>
        <v/>
      </c>
      <c r="D2178" s="4" t="str">
        <f>IFERROR(VLOOKUP(B2178,Table14[],2,0),"")</f>
        <v/>
      </c>
      <c r="E2178" s="4"/>
      <c r="H2178" s="41" t="str">
        <f>IFERROR(VLOOKUP(Table49[[#This Row],[ITEM CODE]],Table2[[Item Code]:[Master Name]],2,0),"")</f>
        <v/>
      </c>
      <c r="I2178" s="41"/>
      <c r="J2178" s="65" t="str">
        <f>IFERROR(VLOOKUP(Table49[[#This Row],[ITEM CODE]],Table2[[Item Code]:[Master Name]],3,0),"")</f>
        <v/>
      </c>
      <c r="K2178" s="1" t="str">
        <f>IFERROR(VLOOKUP(Table49[[#This Row],[ITEM CODE]],Table2[[Item Code]:[Master Name]],9,0),"")</f>
        <v/>
      </c>
      <c r="L2178" s="1" t="str">
        <f>IFERROR(VLOOKUP(Table49[[#This Row],[ITEM CODE]],Table2[[Item Code]:[Master Name]],8,0),"")</f>
        <v/>
      </c>
      <c r="M2178" s="41"/>
      <c r="N2178" s="66">
        <f>IFERROR(VLOOKUP(Table49[[#This Row],[ITEM CODE]],Table2[[#All],[Item Code]:[Unit Cost]],10,0),0)</f>
        <v>0</v>
      </c>
      <c r="O2178" s="134">
        <f>IFERROR(VLOOKUP(Table49[[#This Row],[ITEM CODE]],Table2[[#All],[Item Code]:[Unit Cost]],10,0),0)</f>
        <v>0</v>
      </c>
      <c r="P2178" s="56"/>
      <c r="Q2178" s="58"/>
      <c r="R2178" s="58">
        <f>Table49[[#This Row],[QUANTITY]]*Table49[[#This Row],[INV Prices]]</f>
        <v>0</v>
      </c>
      <c r="S2178" s="67"/>
      <c r="V2178" s="41"/>
      <c r="W2178" s="4" t="str">
        <f>IFERROR(VLOOKUP(Table49[[#This Row],[ITEM CODE]],Table2[[Item Code]:[Category ]],6,0),"")</f>
        <v/>
      </c>
      <c r="X2178" s="1" t="str">
        <f>IFERROR(VLOOKUP(Table49[[#This Row],[ITEM CODE]],Table2[[Item Code]:[Sub Category]],7,0),"")</f>
        <v/>
      </c>
      <c r="Y2178" s="68" t="str">
        <f>Table49[[#This Row],[PO Number]]&amp;COUNTIFS($E$5:E2178,E2178)</f>
        <v>0</v>
      </c>
    </row>
    <row r="2179" spans="1:25" ht="14.7" customHeight="1" x14ac:dyDescent="0.3">
      <c r="A2179" s="1" t="str">
        <f>IF(Table49[[#This Row],[ITEM NAME]]="","",ROW()-4)</f>
        <v/>
      </c>
      <c r="B2179" s="68"/>
      <c r="C2179" s="4" t="str">
        <f>IFERROR(VLOOKUP(B2179,Table14[],3,0),"")</f>
        <v/>
      </c>
      <c r="D2179" s="4" t="str">
        <f>IFERROR(VLOOKUP(B2179,Table14[],2,0),"")</f>
        <v/>
      </c>
      <c r="E2179" s="4"/>
      <c r="H2179" s="41" t="str">
        <f>IFERROR(VLOOKUP(Table49[[#This Row],[ITEM CODE]],Table2[[Item Code]:[Master Name]],2,0),"")</f>
        <v/>
      </c>
      <c r="I2179" s="41"/>
      <c r="J2179" s="65" t="str">
        <f>IFERROR(VLOOKUP(Table49[[#This Row],[ITEM CODE]],Table2[[Item Code]:[Master Name]],3,0),"")</f>
        <v/>
      </c>
      <c r="K2179" s="1" t="str">
        <f>IFERROR(VLOOKUP(Table49[[#This Row],[ITEM CODE]],Table2[[Item Code]:[Master Name]],9,0),"")</f>
        <v/>
      </c>
      <c r="L2179" s="1" t="str">
        <f>IFERROR(VLOOKUP(Table49[[#This Row],[ITEM CODE]],Table2[[Item Code]:[Master Name]],8,0),"")</f>
        <v/>
      </c>
      <c r="M2179" s="41"/>
      <c r="N2179" s="66">
        <f>IFERROR(VLOOKUP(Table49[[#This Row],[ITEM CODE]],Table2[[#All],[Item Code]:[Unit Cost]],10,0),0)</f>
        <v>0</v>
      </c>
      <c r="O2179" s="134">
        <f>IFERROR(VLOOKUP(Table49[[#This Row],[ITEM CODE]],Table2[[#All],[Item Code]:[Unit Cost]],10,0),0)</f>
        <v>0</v>
      </c>
      <c r="P2179" s="56"/>
      <c r="Q2179" s="58"/>
      <c r="R2179" s="58">
        <f>Table49[[#This Row],[QUANTITY]]*Table49[[#This Row],[INV Prices]]</f>
        <v>0</v>
      </c>
      <c r="S2179" s="67"/>
      <c r="V2179" s="41"/>
      <c r="W2179" s="4" t="str">
        <f>IFERROR(VLOOKUP(Table49[[#This Row],[ITEM CODE]],Table2[[Item Code]:[Category ]],6,0),"")</f>
        <v/>
      </c>
      <c r="X2179" s="1" t="str">
        <f>IFERROR(VLOOKUP(Table49[[#This Row],[ITEM CODE]],Table2[[Item Code]:[Sub Category]],7,0),"")</f>
        <v/>
      </c>
      <c r="Y2179" s="68" t="str">
        <f>Table49[[#This Row],[PO Number]]&amp;COUNTIFS($E$5:E2179,E2179)</f>
        <v>0</v>
      </c>
    </row>
    <row r="2180" spans="1:25" ht="14.7" customHeight="1" x14ac:dyDescent="0.3">
      <c r="A2180" s="1" t="str">
        <f>IF(Table49[[#This Row],[ITEM NAME]]="","",ROW()-4)</f>
        <v/>
      </c>
      <c r="B2180" s="68"/>
      <c r="C2180" s="4" t="str">
        <f>IFERROR(VLOOKUP(B2180,Table14[],3,0),"")</f>
        <v/>
      </c>
      <c r="D2180" s="4" t="str">
        <f>IFERROR(VLOOKUP(B2180,Table14[],2,0),"")</f>
        <v/>
      </c>
      <c r="E2180" s="4"/>
      <c r="H2180" s="41" t="str">
        <f>IFERROR(VLOOKUP(Table49[[#This Row],[ITEM CODE]],Table2[[Item Code]:[Master Name]],2,0),"")</f>
        <v/>
      </c>
      <c r="I2180" s="41"/>
      <c r="J2180" s="65" t="str">
        <f>IFERROR(VLOOKUP(Table49[[#This Row],[ITEM CODE]],Table2[[Item Code]:[Master Name]],3,0),"")</f>
        <v/>
      </c>
      <c r="K2180" s="1" t="str">
        <f>IFERROR(VLOOKUP(Table49[[#This Row],[ITEM CODE]],Table2[[Item Code]:[Master Name]],9,0),"")</f>
        <v/>
      </c>
      <c r="L2180" s="1" t="str">
        <f>IFERROR(VLOOKUP(Table49[[#This Row],[ITEM CODE]],Table2[[Item Code]:[Master Name]],8,0),"")</f>
        <v/>
      </c>
      <c r="M2180" s="41"/>
      <c r="N2180" s="66">
        <f>IFERROR(VLOOKUP(Table49[[#This Row],[ITEM CODE]],Table2[[#All],[Item Code]:[Unit Cost]],10,0),0)</f>
        <v>0</v>
      </c>
      <c r="O2180" s="134">
        <f>IFERROR(VLOOKUP(Table49[[#This Row],[ITEM CODE]],Table2[[#All],[Item Code]:[Unit Cost]],10,0),0)</f>
        <v>0</v>
      </c>
      <c r="P2180" s="56"/>
      <c r="Q2180" s="58"/>
      <c r="R2180" s="58">
        <f>Table49[[#This Row],[QUANTITY]]*Table49[[#This Row],[INV Prices]]</f>
        <v>0</v>
      </c>
      <c r="S2180" s="67"/>
      <c r="V2180" s="41"/>
      <c r="W2180" s="4" t="str">
        <f>IFERROR(VLOOKUP(Table49[[#This Row],[ITEM CODE]],Table2[[Item Code]:[Category ]],6,0),"")</f>
        <v/>
      </c>
      <c r="X2180" s="1" t="str">
        <f>IFERROR(VLOOKUP(Table49[[#This Row],[ITEM CODE]],Table2[[Item Code]:[Sub Category]],7,0),"")</f>
        <v/>
      </c>
      <c r="Y2180" s="68" t="str">
        <f>Table49[[#This Row],[PO Number]]&amp;COUNTIFS($E$5:E2180,E2180)</f>
        <v>0</v>
      </c>
    </row>
    <row r="2181" spans="1:25" ht="14.7" customHeight="1" x14ac:dyDescent="0.3">
      <c r="A2181" s="1" t="str">
        <f>IF(Table49[[#This Row],[ITEM NAME]]="","",ROW()-4)</f>
        <v/>
      </c>
      <c r="B2181" s="68"/>
      <c r="C2181" s="4" t="str">
        <f>IFERROR(VLOOKUP(B2181,Table14[],3,0),"")</f>
        <v/>
      </c>
      <c r="D2181" s="4" t="str">
        <f>IFERROR(VLOOKUP(B2181,Table14[],2,0),"")</f>
        <v/>
      </c>
      <c r="E2181" s="4"/>
      <c r="H2181" s="41" t="str">
        <f>IFERROR(VLOOKUP(Table49[[#This Row],[ITEM CODE]],Table2[[Item Code]:[Master Name]],2,0),"")</f>
        <v/>
      </c>
      <c r="I2181" s="41"/>
      <c r="J2181" s="65" t="str">
        <f>IFERROR(VLOOKUP(Table49[[#This Row],[ITEM CODE]],Table2[[Item Code]:[Master Name]],3,0),"")</f>
        <v/>
      </c>
      <c r="K2181" s="1" t="str">
        <f>IFERROR(VLOOKUP(Table49[[#This Row],[ITEM CODE]],Table2[[Item Code]:[Master Name]],9,0),"")</f>
        <v/>
      </c>
      <c r="L2181" s="1" t="str">
        <f>IFERROR(VLOOKUP(Table49[[#This Row],[ITEM CODE]],Table2[[Item Code]:[Master Name]],8,0),"")</f>
        <v/>
      </c>
      <c r="M2181" s="41"/>
      <c r="N2181" s="66">
        <f>IFERROR(VLOOKUP(Table49[[#This Row],[ITEM CODE]],Table2[[#All],[Item Code]:[Unit Cost]],10,0),0)</f>
        <v>0</v>
      </c>
      <c r="O2181" s="134">
        <f>IFERROR(VLOOKUP(Table49[[#This Row],[ITEM CODE]],Table2[[#All],[Item Code]:[Unit Cost]],10,0),0)</f>
        <v>0</v>
      </c>
      <c r="P2181" s="56"/>
      <c r="Q2181" s="58"/>
      <c r="R2181" s="58">
        <f>Table49[[#This Row],[QUANTITY]]*Table49[[#This Row],[INV Prices]]</f>
        <v>0</v>
      </c>
      <c r="S2181" s="67"/>
      <c r="V2181" s="41"/>
      <c r="W2181" s="4" t="str">
        <f>IFERROR(VLOOKUP(Table49[[#This Row],[ITEM CODE]],Table2[[Item Code]:[Category ]],6,0),"")</f>
        <v/>
      </c>
      <c r="X2181" s="1" t="str">
        <f>IFERROR(VLOOKUP(Table49[[#This Row],[ITEM CODE]],Table2[[Item Code]:[Sub Category]],7,0),"")</f>
        <v/>
      </c>
      <c r="Y2181" s="68" t="str">
        <f>Table49[[#This Row],[PO Number]]&amp;COUNTIFS($E$5:E2181,E2181)</f>
        <v>0</v>
      </c>
    </row>
    <row r="2182" spans="1:25" ht="14.7" customHeight="1" x14ac:dyDescent="0.3">
      <c r="A2182" s="1" t="str">
        <f>IF(Table49[[#This Row],[ITEM NAME]]="","",ROW()-4)</f>
        <v/>
      </c>
      <c r="B2182" s="68"/>
      <c r="C2182" s="4" t="str">
        <f>IFERROR(VLOOKUP(B2182,Table14[],3,0),"")</f>
        <v/>
      </c>
      <c r="D2182" s="4" t="str">
        <f>IFERROR(VLOOKUP(B2182,Table14[],2,0),"")</f>
        <v/>
      </c>
      <c r="E2182" s="4"/>
      <c r="H2182" s="41" t="str">
        <f>IFERROR(VLOOKUP(Table49[[#This Row],[ITEM CODE]],Table2[[Item Code]:[Master Name]],2,0),"")</f>
        <v/>
      </c>
      <c r="I2182" s="41"/>
      <c r="J2182" s="65" t="str">
        <f>IFERROR(VLOOKUP(Table49[[#This Row],[ITEM CODE]],Table2[[Item Code]:[Master Name]],3,0),"")</f>
        <v/>
      </c>
      <c r="K2182" s="1" t="str">
        <f>IFERROR(VLOOKUP(Table49[[#This Row],[ITEM CODE]],Table2[[Item Code]:[Master Name]],9,0),"")</f>
        <v/>
      </c>
      <c r="L2182" s="1" t="str">
        <f>IFERROR(VLOOKUP(Table49[[#This Row],[ITEM CODE]],Table2[[Item Code]:[Master Name]],8,0),"")</f>
        <v/>
      </c>
      <c r="M2182" s="41"/>
      <c r="N2182" s="66">
        <f>IFERROR(VLOOKUP(Table49[[#This Row],[ITEM CODE]],Table2[[#All],[Item Code]:[Unit Cost]],10,0),0)</f>
        <v>0</v>
      </c>
      <c r="O2182" s="134">
        <f>IFERROR(VLOOKUP(Table49[[#This Row],[ITEM CODE]],Table2[[#All],[Item Code]:[Unit Cost]],10,0),0)</f>
        <v>0</v>
      </c>
      <c r="P2182" s="56"/>
      <c r="Q2182" s="58"/>
      <c r="R2182" s="58">
        <f>Table49[[#This Row],[QUANTITY]]*Table49[[#This Row],[INV Prices]]</f>
        <v>0</v>
      </c>
      <c r="S2182" s="67"/>
      <c r="V2182" s="41"/>
      <c r="W2182" s="4" t="str">
        <f>IFERROR(VLOOKUP(Table49[[#This Row],[ITEM CODE]],Table2[[Item Code]:[Category ]],6,0),"")</f>
        <v/>
      </c>
      <c r="X2182" s="1" t="str">
        <f>IFERROR(VLOOKUP(Table49[[#This Row],[ITEM CODE]],Table2[[Item Code]:[Sub Category]],7,0),"")</f>
        <v/>
      </c>
      <c r="Y2182" s="68" t="str">
        <f>Table49[[#This Row],[PO Number]]&amp;COUNTIFS($E$5:E2182,E2182)</f>
        <v>0</v>
      </c>
    </row>
    <row r="2183" spans="1:25" ht="14.7" customHeight="1" x14ac:dyDescent="0.3">
      <c r="A2183" s="1" t="str">
        <f>IF(Table49[[#This Row],[ITEM NAME]]="","",ROW()-4)</f>
        <v/>
      </c>
      <c r="B2183" s="68"/>
      <c r="C2183" s="4" t="str">
        <f>IFERROR(VLOOKUP(B2183,Table14[],3,0),"")</f>
        <v/>
      </c>
      <c r="D2183" s="4" t="str">
        <f>IFERROR(VLOOKUP(B2183,Table14[],2,0),"")</f>
        <v/>
      </c>
      <c r="E2183" s="4"/>
      <c r="H2183" s="41" t="str">
        <f>IFERROR(VLOOKUP(Table49[[#This Row],[ITEM CODE]],Table2[[Item Code]:[Master Name]],2,0),"")</f>
        <v/>
      </c>
      <c r="I2183" s="41"/>
      <c r="J2183" s="65" t="str">
        <f>IFERROR(VLOOKUP(Table49[[#This Row],[ITEM CODE]],Table2[[Item Code]:[Master Name]],3,0),"")</f>
        <v/>
      </c>
      <c r="K2183" s="1" t="str">
        <f>IFERROR(VLOOKUP(Table49[[#This Row],[ITEM CODE]],Table2[[Item Code]:[Master Name]],9,0),"")</f>
        <v/>
      </c>
      <c r="L2183" s="1" t="str">
        <f>IFERROR(VLOOKUP(Table49[[#This Row],[ITEM CODE]],Table2[[Item Code]:[Master Name]],8,0),"")</f>
        <v/>
      </c>
      <c r="M2183" s="41"/>
      <c r="N2183" s="66">
        <f>IFERROR(VLOOKUP(Table49[[#This Row],[ITEM CODE]],Table2[[#All],[Item Code]:[Unit Cost]],10,0),0)</f>
        <v>0</v>
      </c>
      <c r="O2183" s="134">
        <f>IFERROR(VLOOKUP(Table49[[#This Row],[ITEM CODE]],Table2[[#All],[Item Code]:[Unit Cost]],10,0),0)</f>
        <v>0</v>
      </c>
      <c r="P2183" s="56"/>
      <c r="Q2183" s="58"/>
      <c r="R2183" s="58">
        <f>Table49[[#This Row],[QUANTITY]]*Table49[[#This Row],[INV Prices]]</f>
        <v>0</v>
      </c>
      <c r="S2183" s="67"/>
      <c r="V2183" s="41"/>
      <c r="W2183" s="4" t="str">
        <f>IFERROR(VLOOKUP(Table49[[#This Row],[ITEM CODE]],Table2[[Item Code]:[Category ]],6,0),"")</f>
        <v/>
      </c>
      <c r="X2183" s="1" t="str">
        <f>IFERROR(VLOOKUP(Table49[[#This Row],[ITEM CODE]],Table2[[Item Code]:[Sub Category]],7,0),"")</f>
        <v/>
      </c>
      <c r="Y2183" s="68" t="str">
        <f>Table49[[#This Row],[PO Number]]&amp;COUNTIFS($E$5:E2183,E2183)</f>
        <v>0</v>
      </c>
    </row>
    <row r="2184" spans="1:25" ht="14.7" customHeight="1" x14ac:dyDescent="0.3">
      <c r="A2184" s="1" t="str">
        <f>IF(Table49[[#This Row],[ITEM NAME]]="","",ROW()-4)</f>
        <v/>
      </c>
      <c r="B2184" s="68"/>
      <c r="C2184" s="4" t="str">
        <f>IFERROR(VLOOKUP(B2184,Table14[],3,0),"")</f>
        <v/>
      </c>
      <c r="D2184" s="4" t="str">
        <f>IFERROR(VLOOKUP(B2184,Table14[],2,0),"")</f>
        <v/>
      </c>
      <c r="E2184" s="4"/>
      <c r="H2184" s="41" t="str">
        <f>IFERROR(VLOOKUP(Table49[[#This Row],[ITEM CODE]],Table2[[Item Code]:[Master Name]],2,0),"")</f>
        <v/>
      </c>
      <c r="I2184" s="41"/>
      <c r="J2184" s="65" t="str">
        <f>IFERROR(VLOOKUP(Table49[[#This Row],[ITEM CODE]],Table2[[Item Code]:[Master Name]],3,0),"")</f>
        <v/>
      </c>
      <c r="K2184" s="1" t="str">
        <f>IFERROR(VLOOKUP(Table49[[#This Row],[ITEM CODE]],Table2[[Item Code]:[Master Name]],9,0),"")</f>
        <v/>
      </c>
      <c r="L2184" s="1" t="str">
        <f>IFERROR(VLOOKUP(Table49[[#This Row],[ITEM CODE]],Table2[[Item Code]:[Master Name]],8,0),"")</f>
        <v/>
      </c>
      <c r="M2184" s="41"/>
      <c r="N2184" s="66">
        <f>IFERROR(VLOOKUP(Table49[[#This Row],[ITEM CODE]],Table2[[#All],[Item Code]:[Unit Cost]],10,0),0)</f>
        <v>0</v>
      </c>
      <c r="O2184" s="134">
        <f>IFERROR(VLOOKUP(Table49[[#This Row],[ITEM CODE]],Table2[[#All],[Item Code]:[Unit Cost]],10,0),0)</f>
        <v>0</v>
      </c>
      <c r="P2184" s="56"/>
      <c r="Q2184" s="58"/>
      <c r="R2184" s="58">
        <f>Table49[[#This Row],[QUANTITY]]*Table49[[#This Row],[INV Prices]]</f>
        <v>0</v>
      </c>
      <c r="S2184" s="67"/>
      <c r="V2184" s="41"/>
      <c r="W2184" s="4" t="str">
        <f>IFERROR(VLOOKUP(Table49[[#This Row],[ITEM CODE]],Table2[[Item Code]:[Category ]],6,0),"")</f>
        <v/>
      </c>
      <c r="X2184" s="1" t="str">
        <f>IFERROR(VLOOKUP(Table49[[#This Row],[ITEM CODE]],Table2[[Item Code]:[Sub Category]],7,0),"")</f>
        <v/>
      </c>
      <c r="Y2184" s="68" t="str">
        <f>Table49[[#This Row],[PO Number]]&amp;COUNTIFS($E$5:E2184,E2184)</f>
        <v>0</v>
      </c>
    </row>
    <row r="2185" spans="1:25" ht="14.7" customHeight="1" x14ac:dyDescent="0.3">
      <c r="A2185" s="1" t="str">
        <f>IF(Table49[[#This Row],[ITEM NAME]]="","",ROW()-4)</f>
        <v/>
      </c>
      <c r="B2185" s="68"/>
      <c r="C2185" s="4" t="str">
        <f>IFERROR(VLOOKUP(B2185,Table14[],3,0),"")</f>
        <v/>
      </c>
      <c r="D2185" s="4" t="str">
        <f>IFERROR(VLOOKUP(B2185,Table14[],2,0),"")</f>
        <v/>
      </c>
      <c r="E2185" s="4"/>
      <c r="H2185" s="41" t="str">
        <f>IFERROR(VLOOKUP(Table49[[#This Row],[ITEM CODE]],Table2[[Item Code]:[Master Name]],2,0),"")</f>
        <v/>
      </c>
      <c r="I2185" s="41"/>
      <c r="J2185" s="65" t="str">
        <f>IFERROR(VLOOKUP(Table49[[#This Row],[ITEM CODE]],Table2[[Item Code]:[Master Name]],3,0),"")</f>
        <v/>
      </c>
      <c r="K2185" s="1" t="str">
        <f>IFERROR(VLOOKUP(Table49[[#This Row],[ITEM CODE]],Table2[[Item Code]:[Master Name]],9,0),"")</f>
        <v/>
      </c>
      <c r="L2185" s="1" t="str">
        <f>IFERROR(VLOOKUP(Table49[[#This Row],[ITEM CODE]],Table2[[Item Code]:[Master Name]],8,0),"")</f>
        <v/>
      </c>
      <c r="M2185" s="41"/>
      <c r="N2185" s="66">
        <f>IFERROR(VLOOKUP(Table49[[#This Row],[ITEM CODE]],Table2[[#All],[Item Code]:[Unit Cost]],10,0),0)</f>
        <v>0</v>
      </c>
      <c r="O2185" s="134">
        <f>IFERROR(VLOOKUP(Table49[[#This Row],[ITEM CODE]],Table2[[#All],[Item Code]:[Unit Cost]],10,0),0)</f>
        <v>0</v>
      </c>
      <c r="P2185" s="56"/>
      <c r="Q2185" s="58"/>
      <c r="R2185" s="58">
        <f>Table49[[#This Row],[QUANTITY]]*Table49[[#This Row],[INV Prices]]</f>
        <v>0</v>
      </c>
      <c r="S2185" s="67"/>
      <c r="V2185" s="41"/>
      <c r="W2185" s="4" t="str">
        <f>IFERROR(VLOOKUP(Table49[[#This Row],[ITEM CODE]],Table2[[Item Code]:[Category ]],6,0),"")</f>
        <v/>
      </c>
      <c r="X2185" s="1" t="str">
        <f>IFERROR(VLOOKUP(Table49[[#This Row],[ITEM CODE]],Table2[[Item Code]:[Sub Category]],7,0),"")</f>
        <v/>
      </c>
      <c r="Y2185" s="68" t="str">
        <f>Table49[[#This Row],[PO Number]]&amp;COUNTIFS($E$5:E2185,E2185)</f>
        <v>0</v>
      </c>
    </row>
    <row r="2186" spans="1:25" ht="14.7" customHeight="1" x14ac:dyDescent="0.3">
      <c r="A2186" s="1" t="str">
        <f>IF(Table49[[#This Row],[ITEM NAME]]="","",ROW()-4)</f>
        <v/>
      </c>
      <c r="B2186" s="68"/>
      <c r="C2186" s="4" t="str">
        <f>IFERROR(VLOOKUP(B2186,Table14[],3,0),"")</f>
        <v/>
      </c>
      <c r="D2186" s="4" t="str">
        <f>IFERROR(VLOOKUP(B2186,Table14[],2,0),"")</f>
        <v/>
      </c>
      <c r="E2186" s="4"/>
      <c r="H2186" s="41" t="str">
        <f>IFERROR(VLOOKUP(Table49[[#This Row],[ITEM CODE]],Table2[[Item Code]:[Master Name]],2,0),"")</f>
        <v/>
      </c>
      <c r="I2186" s="41"/>
      <c r="J2186" s="65" t="str">
        <f>IFERROR(VLOOKUP(Table49[[#This Row],[ITEM CODE]],Table2[[Item Code]:[Master Name]],3,0),"")</f>
        <v/>
      </c>
      <c r="K2186" s="1" t="str">
        <f>IFERROR(VLOOKUP(Table49[[#This Row],[ITEM CODE]],Table2[[Item Code]:[Master Name]],9,0),"")</f>
        <v/>
      </c>
      <c r="L2186" s="1" t="str">
        <f>IFERROR(VLOOKUP(Table49[[#This Row],[ITEM CODE]],Table2[[Item Code]:[Master Name]],8,0),"")</f>
        <v/>
      </c>
      <c r="M2186" s="41"/>
      <c r="N2186" s="66">
        <f>IFERROR(VLOOKUP(Table49[[#This Row],[ITEM CODE]],Table2[[#All],[Item Code]:[Unit Cost]],10,0),0)</f>
        <v>0</v>
      </c>
      <c r="O2186" s="134">
        <f>IFERROR(VLOOKUP(Table49[[#This Row],[ITEM CODE]],Table2[[#All],[Item Code]:[Unit Cost]],10,0),0)</f>
        <v>0</v>
      </c>
      <c r="P2186" s="56"/>
      <c r="Q2186" s="58"/>
      <c r="R2186" s="58">
        <f>Table49[[#This Row],[QUANTITY]]*Table49[[#This Row],[INV Prices]]</f>
        <v>0</v>
      </c>
      <c r="S2186" s="67"/>
      <c r="V2186" s="41"/>
      <c r="W2186" s="4" t="str">
        <f>IFERROR(VLOOKUP(Table49[[#This Row],[ITEM CODE]],Table2[[Item Code]:[Category ]],6,0),"")</f>
        <v/>
      </c>
      <c r="X2186" s="1" t="str">
        <f>IFERROR(VLOOKUP(Table49[[#This Row],[ITEM CODE]],Table2[[Item Code]:[Sub Category]],7,0),"")</f>
        <v/>
      </c>
      <c r="Y2186" s="68" t="str">
        <f>Table49[[#This Row],[PO Number]]&amp;COUNTIFS($E$5:E2186,E2186)</f>
        <v>0</v>
      </c>
    </row>
    <row r="2187" spans="1:25" ht="14.7" customHeight="1" x14ac:dyDescent="0.3">
      <c r="A2187" s="1" t="str">
        <f>IF(Table49[[#This Row],[ITEM NAME]]="","",ROW()-4)</f>
        <v/>
      </c>
      <c r="B2187" s="68"/>
      <c r="C2187" s="4" t="str">
        <f>IFERROR(VLOOKUP(B2187,Table14[],3,0),"")</f>
        <v/>
      </c>
      <c r="D2187" s="4" t="str">
        <f>IFERROR(VLOOKUP(B2187,Table14[],2,0),"")</f>
        <v/>
      </c>
      <c r="E2187" s="4"/>
      <c r="H2187" s="41" t="str">
        <f>IFERROR(VLOOKUP(Table49[[#This Row],[ITEM CODE]],Table2[[Item Code]:[Master Name]],2,0),"")</f>
        <v/>
      </c>
      <c r="I2187" s="41"/>
      <c r="J2187" s="65" t="str">
        <f>IFERROR(VLOOKUP(Table49[[#This Row],[ITEM CODE]],Table2[[Item Code]:[Master Name]],3,0),"")</f>
        <v/>
      </c>
      <c r="K2187" s="1" t="str">
        <f>IFERROR(VLOOKUP(Table49[[#This Row],[ITEM CODE]],Table2[[Item Code]:[Master Name]],9,0),"")</f>
        <v/>
      </c>
      <c r="L2187" s="1" t="str">
        <f>IFERROR(VLOOKUP(Table49[[#This Row],[ITEM CODE]],Table2[[Item Code]:[Master Name]],8,0),"")</f>
        <v/>
      </c>
      <c r="M2187" s="41"/>
      <c r="N2187" s="66">
        <f>IFERROR(VLOOKUP(Table49[[#This Row],[ITEM CODE]],Table2[[#All],[Item Code]:[Unit Cost]],10,0),0)</f>
        <v>0</v>
      </c>
      <c r="O2187" s="134">
        <f>IFERROR(VLOOKUP(Table49[[#This Row],[ITEM CODE]],Table2[[#All],[Item Code]:[Unit Cost]],10,0),0)</f>
        <v>0</v>
      </c>
      <c r="P2187" s="56"/>
      <c r="Q2187" s="58"/>
      <c r="R2187" s="58">
        <f>Table49[[#This Row],[QUANTITY]]*Table49[[#This Row],[INV Prices]]</f>
        <v>0</v>
      </c>
      <c r="S2187" s="67"/>
      <c r="V2187" s="41"/>
      <c r="W2187" s="4" t="str">
        <f>IFERROR(VLOOKUP(Table49[[#This Row],[ITEM CODE]],Table2[[Item Code]:[Category ]],6,0),"")</f>
        <v/>
      </c>
      <c r="X2187" s="1" t="str">
        <f>IFERROR(VLOOKUP(Table49[[#This Row],[ITEM CODE]],Table2[[Item Code]:[Sub Category]],7,0),"")</f>
        <v/>
      </c>
      <c r="Y2187" s="68" t="str">
        <f>Table49[[#This Row],[PO Number]]&amp;COUNTIFS($E$5:E2187,E2187)</f>
        <v>0</v>
      </c>
    </row>
    <row r="2188" spans="1:25" ht="14.7" customHeight="1" x14ac:dyDescent="0.3">
      <c r="A2188" s="1" t="str">
        <f>IF(Table49[[#This Row],[ITEM NAME]]="","",ROW()-4)</f>
        <v/>
      </c>
      <c r="B2188" s="68"/>
      <c r="C2188" s="4" t="str">
        <f>IFERROR(VLOOKUP(B2188,Table14[],3,0),"")</f>
        <v/>
      </c>
      <c r="D2188" s="4" t="str">
        <f>IFERROR(VLOOKUP(B2188,Table14[],2,0),"")</f>
        <v/>
      </c>
      <c r="E2188" s="4"/>
      <c r="H2188" s="41" t="str">
        <f>IFERROR(VLOOKUP(Table49[[#This Row],[ITEM CODE]],Table2[[Item Code]:[Master Name]],2,0),"")</f>
        <v/>
      </c>
      <c r="I2188" s="41"/>
      <c r="J2188" s="65" t="str">
        <f>IFERROR(VLOOKUP(Table49[[#This Row],[ITEM CODE]],Table2[[Item Code]:[Master Name]],3,0),"")</f>
        <v/>
      </c>
      <c r="K2188" s="1" t="str">
        <f>IFERROR(VLOOKUP(Table49[[#This Row],[ITEM CODE]],Table2[[Item Code]:[Master Name]],9,0),"")</f>
        <v/>
      </c>
      <c r="L2188" s="1" t="str">
        <f>IFERROR(VLOOKUP(Table49[[#This Row],[ITEM CODE]],Table2[[Item Code]:[Master Name]],8,0),"")</f>
        <v/>
      </c>
      <c r="M2188" s="41"/>
      <c r="N2188" s="66">
        <f>IFERROR(VLOOKUP(Table49[[#This Row],[ITEM CODE]],Table2[[#All],[Item Code]:[Unit Cost]],10,0),0)</f>
        <v>0</v>
      </c>
      <c r="O2188" s="134">
        <f>IFERROR(VLOOKUP(Table49[[#This Row],[ITEM CODE]],Table2[[#All],[Item Code]:[Unit Cost]],10,0),0)</f>
        <v>0</v>
      </c>
      <c r="P2188" s="56"/>
      <c r="Q2188" s="58"/>
      <c r="R2188" s="58">
        <f>Table49[[#This Row],[QUANTITY]]*Table49[[#This Row],[INV Prices]]</f>
        <v>0</v>
      </c>
      <c r="S2188" s="67"/>
      <c r="V2188" s="41"/>
      <c r="W2188" s="4" t="str">
        <f>IFERROR(VLOOKUP(Table49[[#This Row],[ITEM CODE]],Table2[[Item Code]:[Category ]],6,0),"")</f>
        <v/>
      </c>
      <c r="X2188" s="1" t="str">
        <f>IFERROR(VLOOKUP(Table49[[#This Row],[ITEM CODE]],Table2[[Item Code]:[Sub Category]],7,0),"")</f>
        <v/>
      </c>
      <c r="Y2188" s="68" t="str">
        <f>Table49[[#This Row],[PO Number]]&amp;COUNTIFS($E$5:E2188,E2188)</f>
        <v>0</v>
      </c>
    </row>
    <row r="2189" spans="1:25" ht="14.7" customHeight="1" x14ac:dyDescent="0.3">
      <c r="A2189" s="1" t="str">
        <f>IF(Table49[[#This Row],[ITEM NAME]]="","",ROW()-4)</f>
        <v/>
      </c>
      <c r="B2189" s="68"/>
      <c r="C2189" s="4" t="str">
        <f>IFERROR(VLOOKUP(B2189,Table14[],3,0),"")</f>
        <v/>
      </c>
      <c r="D2189" s="4" t="str">
        <f>IFERROR(VLOOKUP(B2189,Table14[],2,0),"")</f>
        <v/>
      </c>
      <c r="E2189" s="4"/>
      <c r="H2189" s="41" t="str">
        <f>IFERROR(VLOOKUP(Table49[[#This Row],[ITEM CODE]],Table2[[Item Code]:[Master Name]],2,0),"")</f>
        <v/>
      </c>
      <c r="I2189" s="41"/>
      <c r="J2189" s="65" t="str">
        <f>IFERROR(VLOOKUP(Table49[[#This Row],[ITEM CODE]],Table2[[Item Code]:[Master Name]],3,0),"")</f>
        <v/>
      </c>
      <c r="K2189" s="1" t="str">
        <f>IFERROR(VLOOKUP(Table49[[#This Row],[ITEM CODE]],Table2[[Item Code]:[Master Name]],9,0),"")</f>
        <v/>
      </c>
      <c r="L2189" s="1" t="str">
        <f>IFERROR(VLOOKUP(Table49[[#This Row],[ITEM CODE]],Table2[[Item Code]:[Master Name]],8,0),"")</f>
        <v/>
      </c>
      <c r="M2189" s="41"/>
      <c r="N2189" s="66">
        <f>IFERROR(VLOOKUP(Table49[[#This Row],[ITEM CODE]],Table2[[#All],[Item Code]:[Unit Cost]],10,0),0)</f>
        <v>0</v>
      </c>
      <c r="O2189" s="134">
        <f>IFERROR(VLOOKUP(Table49[[#This Row],[ITEM CODE]],Table2[[#All],[Item Code]:[Unit Cost]],10,0),0)</f>
        <v>0</v>
      </c>
      <c r="P2189" s="56"/>
      <c r="Q2189" s="58"/>
      <c r="R2189" s="58">
        <f>Table49[[#This Row],[QUANTITY]]*Table49[[#This Row],[INV Prices]]</f>
        <v>0</v>
      </c>
      <c r="S2189" s="67"/>
      <c r="V2189" s="41"/>
      <c r="W2189" s="4" t="str">
        <f>IFERROR(VLOOKUP(Table49[[#This Row],[ITEM CODE]],Table2[[Item Code]:[Category ]],6,0),"")</f>
        <v/>
      </c>
      <c r="X2189" s="1" t="str">
        <f>IFERROR(VLOOKUP(Table49[[#This Row],[ITEM CODE]],Table2[[Item Code]:[Sub Category]],7,0),"")</f>
        <v/>
      </c>
      <c r="Y2189" s="68" t="str">
        <f>Table49[[#This Row],[PO Number]]&amp;COUNTIFS($E$5:E2189,E2189)</f>
        <v>0</v>
      </c>
    </row>
    <row r="2190" spans="1:25" ht="14.7" customHeight="1" x14ac:dyDescent="0.3">
      <c r="A2190" s="1" t="str">
        <f>IF(Table49[[#This Row],[ITEM NAME]]="","",ROW()-4)</f>
        <v/>
      </c>
      <c r="B2190" s="68"/>
      <c r="C2190" s="4" t="str">
        <f>IFERROR(VLOOKUP(B2190,Table14[],3,0),"")</f>
        <v/>
      </c>
      <c r="D2190" s="4" t="str">
        <f>IFERROR(VLOOKUP(B2190,Table14[],2,0),"")</f>
        <v/>
      </c>
      <c r="E2190" s="4"/>
      <c r="H2190" s="41" t="str">
        <f>IFERROR(VLOOKUP(Table49[[#This Row],[ITEM CODE]],Table2[[Item Code]:[Master Name]],2,0),"")</f>
        <v/>
      </c>
      <c r="I2190" s="41"/>
      <c r="J2190" s="65" t="str">
        <f>IFERROR(VLOOKUP(Table49[[#This Row],[ITEM CODE]],Table2[[Item Code]:[Master Name]],3,0),"")</f>
        <v/>
      </c>
      <c r="K2190" s="1" t="str">
        <f>IFERROR(VLOOKUP(Table49[[#This Row],[ITEM CODE]],Table2[[Item Code]:[Master Name]],9,0),"")</f>
        <v/>
      </c>
      <c r="L2190" s="1" t="str">
        <f>IFERROR(VLOOKUP(Table49[[#This Row],[ITEM CODE]],Table2[[Item Code]:[Master Name]],8,0),"")</f>
        <v/>
      </c>
      <c r="M2190" s="41"/>
      <c r="N2190" s="66">
        <f>IFERROR(VLOOKUP(Table49[[#This Row],[ITEM CODE]],Table2[[#All],[Item Code]:[Unit Cost]],10,0),0)</f>
        <v>0</v>
      </c>
      <c r="O2190" s="134">
        <f>IFERROR(VLOOKUP(Table49[[#This Row],[ITEM CODE]],Table2[[#All],[Item Code]:[Unit Cost]],10,0),0)</f>
        <v>0</v>
      </c>
      <c r="P2190" s="56"/>
      <c r="Q2190" s="58"/>
      <c r="R2190" s="58">
        <f>Table49[[#This Row],[QUANTITY]]*Table49[[#This Row],[INV Prices]]</f>
        <v>0</v>
      </c>
      <c r="S2190" s="67"/>
      <c r="V2190" s="41"/>
      <c r="W2190" s="4" t="str">
        <f>IFERROR(VLOOKUP(Table49[[#This Row],[ITEM CODE]],Table2[[Item Code]:[Category ]],6,0),"")</f>
        <v/>
      </c>
      <c r="X2190" s="1" t="str">
        <f>IFERROR(VLOOKUP(Table49[[#This Row],[ITEM CODE]],Table2[[Item Code]:[Sub Category]],7,0),"")</f>
        <v/>
      </c>
      <c r="Y2190" s="68" t="str">
        <f>Table49[[#This Row],[PO Number]]&amp;COUNTIFS($E$5:E2190,E2190)</f>
        <v>0</v>
      </c>
    </row>
    <row r="2191" spans="1:25" ht="14.7" customHeight="1" x14ac:dyDescent="0.3">
      <c r="A2191" s="1" t="str">
        <f>IF(Table49[[#This Row],[ITEM NAME]]="","",ROW()-4)</f>
        <v/>
      </c>
      <c r="B2191" s="68"/>
      <c r="C2191" s="4" t="str">
        <f>IFERROR(VLOOKUP(B2191,Table14[],3,0),"")</f>
        <v/>
      </c>
      <c r="D2191" s="4" t="str">
        <f>IFERROR(VLOOKUP(B2191,Table14[],2,0),"")</f>
        <v/>
      </c>
      <c r="E2191" s="4"/>
      <c r="H2191" s="41" t="str">
        <f>IFERROR(VLOOKUP(Table49[[#This Row],[ITEM CODE]],Table2[[Item Code]:[Master Name]],2,0),"")</f>
        <v/>
      </c>
      <c r="I2191" s="41"/>
      <c r="J2191" s="65" t="str">
        <f>IFERROR(VLOOKUP(Table49[[#This Row],[ITEM CODE]],Table2[[Item Code]:[Master Name]],3,0),"")</f>
        <v/>
      </c>
      <c r="K2191" s="1" t="str">
        <f>IFERROR(VLOOKUP(Table49[[#This Row],[ITEM CODE]],Table2[[Item Code]:[Master Name]],9,0),"")</f>
        <v/>
      </c>
      <c r="L2191" s="1" t="str">
        <f>IFERROR(VLOOKUP(Table49[[#This Row],[ITEM CODE]],Table2[[Item Code]:[Master Name]],8,0),"")</f>
        <v/>
      </c>
      <c r="M2191" s="41"/>
      <c r="N2191" s="66">
        <f>IFERROR(VLOOKUP(Table49[[#This Row],[ITEM CODE]],Table2[[#All],[Item Code]:[Unit Cost]],10,0),0)</f>
        <v>0</v>
      </c>
      <c r="O2191" s="134">
        <f>IFERROR(VLOOKUP(Table49[[#This Row],[ITEM CODE]],Table2[[#All],[Item Code]:[Unit Cost]],10,0),0)</f>
        <v>0</v>
      </c>
      <c r="P2191" s="56"/>
      <c r="Q2191" s="58"/>
      <c r="R2191" s="58">
        <f>Table49[[#This Row],[QUANTITY]]*Table49[[#This Row],[INV Prices]]</f>
        <v>0</v>
      </c>
      <c r="S2191" s="67"/>
      <c r="V2191" s="41"/>
      <c r="W2191" s="4" t="str">
        <f>IFERROR(VLOOKUP(Table49[[#This Row],[ITEM CODE]],Table2[[Item Code]:[Category ]],6,0),"")</f>
        <v/>
      </c>
      <c r="X2191" s="1" t="str">
        <f>IFERROR(VLOOKUP(Table49[[#This Row],[ITEM CODE]],Table2[[Item Code]:[Sub Category]],7,0),"")</f>
        <v/>
      </c>
      <c r="Y2191" s="68" t="str">
        <f>Table49[[#This Row],[PO Number]]&amp;COUNTIFS($E$5:E2191,E2191)</f>
        <v>0</v>
      </c>
    </row>
    <row r="2192" spans="1:25" ht="14.7" customHeight="1" x14ac:dyDescent="0.3">
      <c r="A2192" s="1" t="str">
        <f>IF(Table49[[#This Row],[ITEM NAME]]="","",ROW()-4)</f>
        <v/>
      </c>
      <c r="B2192" s="68"/>
      <c r="C2192" s="4" t="str">
        <f>IFERROR(VLOOKUP(B2192,Table14[],3,0),"")</f>
        <v/>
      </c>
      <c r="D2192" s="4" t="str">
        <f>IFERROR(VLOOKUP(B2192,Table14[],2,0),"")</f>
        <v/>
      </c>
      <c r="E2192" s="4"/>
      <c r="H2192" s="41" t="str">
        <f>IFERROR(VLOOKUP(Table49[[#This Row],[ITEM CODE]],Table2[[Item Code]:[Master Name]],2,0),"")</f>
        <v/>
      </c>
      <c r="I2192" s="41"/>
      <c r="J2192" s="65" t="str">
        <f>IFERROR(VLOOKUP(Table49[[#This Row],[ITEM CODE]],Table2[[Item Code]:[Master Name]],3,0),"")</f>
        <v/>
      </c>
      <c r="K2192" s="1" t="str">
        <f>IFERROR(VLOOKUP(Table49[[#This Row],[ITEM CODE]],Table2[[Item Code]:[Master Name]],9,0),"")</f>
        <v/>
      </c>
      <c r="L2192" s="1" t="str">
        <f>IFERROR(VLOOKUP(Table49[[#This Row],[ITEM CODE]],Table2[[Item Code]:[Master Name]],8,0),"")</f>
        <v/>
      </c>
      <c r="M2192" s="41"/>
      <c r="N2192" s="66">
        <f>IFERROR(VLOOKUP(Table49[[#This Row],[ITEM CODE]],Table2[[#All],[Item Code]:[Unit Cost]],10,0),0)</f>
        <v>0</v>
      </c>
      <c r="O2192" s="134">
        <f>IFERROR(VLOOKUP(Table49[[#This Row],[ITEM CODE]],Table2[[#All],[Item Code]:[Unit Cost]],10,0),0)</f>
        <v>0</v>
      </c>
      <c r="P2192" s="56"/>
      <c r="Q2192" s="58"/>
      <c r="R2192" s="58">
        <f>Table49[[#This Row],[QUANTITY]]*Table49[[#This Row],[INV Prices]]</f>
        <v>0</v>
      </c>
      <c r="S2192" s="67"/>
      <c r="V2192" s="41"/>
      <c r="W2192" s="4" t="str">
        <f>IFERROR(VLOOKUP(Table49[[#This Row],[ITEM CODE]],Table2[[Item Code]:[Category ]],6,0),"")</f>
        <v/>
      </c>
      <c r="X2192" s="1" t="str">
        <f>IFERROR(VLOOKUP(Table49[[#This Row],[ITEM CODE]],Table2[[Item Code]:[Sub Category]],7,0),"")</f>
        <v/>
      </c>
      <c r="Y2192" s="68" t="str">
        <f>Table49[[#This Row],[PO Number]]&amp;COUNTIFS($E$5:E2192,E2192)</f>
        <v>0</v>
      </c>
    </row>
    <row r="2193" spans="1:25" ht="14.7" customHeight="1" x14ac:dyDescent="0.3">
      <c r="A2193" s="1" t="str">
        <f>IF(Table49[[#This Row],[ITEM NAME]]="","",ROW()-4)</f>
        <v/>
      </c>
      <c r="B2193" s="68"/>
      <c r="C2193" s="4" t="str">
        <f>IFERROR(VLOOKUP(B2193,Table14[],3,0),"")</f>
        <v/>
      </c>
      <c r="D2193" s="4" t="str">
        <f>IFERROR(VLOOKUP(B2193,Table14[],2,0),"")</f>
        <v/>
      </c>
      <c r="E2193" s="4"/>
      <c r="H2193" s="41" t="str">
        <f>IFERROR(VLOOKUP(Table49[[#This Row],[ITEM CODE]],Table2[[Item Code]:[Master Name]],2,0),"")</f>
        <v/>
      </c>
      <c r="I2193" s="41"/>
      <c r="J2193" s="65" t="str">
        <f>IFERROR(VLOOKUP(Table49[[#This Row],[ITEM CODE]],Table2[[Item Code]:[Master Name]],3,0),"")</f>
        <v/>
      </c>
      <c r="K2193" s="1" t="str">
        <f>IFERROR(VLOOKUP(Table49[[#This Row],[ITEM CODE]],Table2[[Item Code]:[Master Name]],9,0),"")</f>
        <v/>
      </c>
      <c r="L2193" s="1" t="str">
        <f>IFERROR(VLOOKUP(Table49[[#This Row],[ITEM CODE]],Table2[[Item Code]:[Master Name]],8,0),"")</f>
        <v/>
      </c>
      <c r="M2193" s="41"/>
      <c r="N2193" s="66">
        <f>IFERROR(VLOOKUP(Table49[[#This Row],[ITEM CODE]],Table2[[#All],[Item Code]:[Unit Cost]],10,0),0)</f>
        <v>0</v>
      </c>
      <c r="O2193" s="134">
        <f>IFERROR(VLOOKUP(Table49[[#This Row],[ITEM CODE]],Table2[[#All],[Item Code]:[Unit Cost]],10,0),0)</f>
        <v>0</v>
      </c>
      <c r="P2193" s="56"/>
      <c r="Q2193" s="58"/>
      <c r="R2193" s="58">
        <f>Table49[[#This Row],[QUANTITY]]*Table49[[#This Row],[INV Prices]]</f>
        <v>0</v>
      </c>
      <c r="S2193" s="67"/>
      <c r="V2193" s="41"/>
      <c r="W2193" s="4" t="str">
        <f>IFERROR(VLOOKUP(Table49[[#This Row],[ITEM CODE]],Table2[[Item Code]:[Category ]],6,0),"")</f>
        <v/>
      </c>
      <c r="X2193" s="1" t="str">
        <f>IFERROR(VLOOKUP(Table49[[#This Row],[ITEM CODE]],Table2[[Item Code]:[Sub Category]],7,0),"")</f>
        <v/>
      </c>
      <c r="Y2193" s="68" t="str">
        <f>Table49[[#This Row],[PO Number]]&amp;COUNTIFS($E$5:E2193,E2193)</f>
        <v>0</v>
      </c>
    </row>
    <row r="2194" spans="1:25" ht="14.7" customHeight="1" x14ac:dyDescent="0.3">
      <c r="A2194" s="1" t="str">
        <f>IF(Table49[[#This Row],[ITEM NAME]]="","",ROW()-4)</f>
        <v/>
      </c>
      <c r="B2194" s="68"/>
      <c r="C2194" s="4" t="str">
        <f>IFERROR(VLOOKUP(B2194,Table14[],3,0),"")</f>
        <v/>
      </c>
      <c r="D2194" s="4" t="str">
        <f>IFERROR(VLOOKUP(B2194,Table14[],2,0),"")</f>
        <v/>
      </c>
      <c r="E2194" s="4"/>
      <c r="H2194" s="41" t="str">
        <f>IFERROR(VLOOKUP(Table49[[#This Row],[ITEM CODE]],Table2[[Item Code]:[Master Name]],2,0),"")</f>
        <v/>
      </c>
      <c r="I2194" s="41"/>
      <c r="J2194" s="65" t="str">
        <f>IFERROR(VLOOKUP(Table49[[#This Row],[ITEM CODE]],Table2[[Item Code]:[Master Name]],3,0),"")</f>
        <v/>
      </c>
      <c r="K2194" s="1" t="str">
        <f>IFERROR(VLOOKUP(Table49[[#This Row],[ITEM CODE]],Table2[[Item Code]:[Master Name]],9,0),"")</f>
        <v/>
      </c>
      <c r="L2194" s="1" t="str">
        <f>IFERROR(VLOOKUP(Table49[[#This Row],[ITEM CODE]],Table2[[Item Code]:[Master Name]],8,0),"")</f>
        <v/>
      </c>
      <c r="M2194" s="41"/>
      <c r="N2194" s="66">
        <f>IFERROR(VLOOKUP(Table49[[#This Row],[ITEM CODE]],Table2[[#All],[Item Code]:[Unit Cost]],10,0),0)</f>
        <v>0</v>
      </c>
      <c r="O2194" s="134">
        <f>IFERROR(VLOOKUP(Table49[[#This Row],[ITEM CODE]],Table2[[#All],[Item Code]:[Unit Cost]],10,0),0)</f>
        <v>0</v>
      </c>
      <c r="P2194" s="56"/>
      <c r="Q2194" s="58"/>
      <c r="R2194" s="58">
        <f>Table49[[#This Row],[QUANTITY]]*Table49[[#This Row],[INV Prices]]</f>
        <v>0</v>
      </c>
      <c r="S2194" s="67"/>
      <c r="V2194" s="41"/>
      <c r="W2194" s="4" t="str">
        <f>IFERROR(VLOOKUP(Table49[[#This Row],[ITEM CODE]],Table2[[Item Code]:[Category ]],6,0),"")</f>
        <v/>
      </c>
      <c r="X2194" s="1" t="str">
        <f>IFERROR(VLOOKUP(Table49[[#This Row],[ITEM CODE]],Table2[[Item Code]:[Sub Category]],7,0),"")</f>
        <v/>
      </c>
      <c r="Y2194" s="68" t="str">
        <f>Table49[[#This Row],[PO Number]]&amp;COUNTIFS($E$5:E2194,E2194)</f>
        <v>0</v>
      </c>
    </row>
    <row r="2195" spans="1:25" ht="14.7" customHeight="1" x14ac:dyDescent="0.3">
      <c r="A2195" s="1" t="str">
        <f>IF(Table49[[#This Row],[ITEM NAME]]="","",ROW()-4)</f>
        <v/>
      </c>
      <c r="B2195" s="68"/>
      <c r="C2195" s="4" t="str">
        <f>IFERROR(VLOOKUP(B2195,Table14[],3,0),"")</f>
        <v/>
      </c>
      <c r="D2195" s="4" t="str">
        <f>IFERROR(VLOOKUP(B2195,Table14[],2,0),"")</f>
        <v/>
      </c>
      <c r="E2195" s="4"/>
      <c r="H2195" s="41" t="str">
        <f>IFERROR(VLOOKUP(Table49[[#This Row],[ITEM CODE]],Table2[[Item Code]:[Master Name]],2,0),"")</f>
        <v/>
      </c>
      <c r="I2195" s="41"/>
      <c r="J2195" s="65" t="str">
        <f>IFERROR(VLOOKUP(Table49[[#This Row],[ITEM CODE]],Table2[[Item Code]:[Master Name]],3,0),"")</f>
        <v/>
      </c>
      <c r="K2195" s="1" t="str">
        <f>IFERROR(VLOOKUP(Table49[[#This Row],[ITEM CODE]],Table2[[Item Code]:[Master Name]],9,0),"")</f>
        <v/>
      </c>
      <c r="L2195" s="1" t="str">
        <f>IFERROR(VLOOKUP(Table49[[#This Row],[ITEM CODE]],Table2[[Item Code]:[Master Name]],8,0),"")</f>
        <v/>
      </c>
      <c r="M2195" s="41"/>
      <c r="N2195" s="66">
        <f>IFERROR(VLOOKUP(Table49[[#This Row],[ITEM CODE]],Table2[[#All],[Item Code]:[Unit Cost]],10,0),0)</f>
        <v>0</v>
      </c>
      <c r="O2195" s="134">
        <f>IFERROR(VLOOKUP(Table49[[#This Row],[ITEM CODE]],Table2[[#All],[Item Code]:[Unit Cost]],10,0),0)</f>
        <v>0</v>
      </c>
      <c r="P2195" s="56"/>
      <c r="Q2195" s="58"/>
      <c r="R2195" s="58">
        <f>Table49[[#This Row],[QUANTITY]]*Table49[[#This Row],[INV Prices]]</f>
        <v>0</v>
      </c>
      <c r="S2195" s="67"/>
      <c r="V2195" s="41"/>
      <c r="W2195" s="4" t="str">
        <f>IFERROR(VLOOKUP(Table49[[#This Row],[ITEM CODE]],Table2[[Item Code]:[Category ]],6,0),"")</f>
        <v/>
      </c>
      <c r="X2195" s="1" t="str">
        <f>IFERROR(VLOOKUP(Table49[[#This Row],[ITEM CODE]],Table2[[Item Code]:[Sub Category]],7,0),"")</f>
        <v/>
      </c>
      <c r="Y2195" s="68" t="str">
        <f>Table49[[#This Row],[PO Number]]&amp;COUNTIFS($E$5:E2195,E2195)</f>
        <v>0</v>
      </c>
    </row>
    <row r="2196" spans="1:25" ht="14.7" customHeight="1" x14ac:dyDescent="0.3">
      <c r="A2196" s="1" t="str">
        <f>IF(Table49[[#This Row],[ITEM NAME]]="","",ROW()-4)</f>
        <v/>
      </c>
      <c r="B2196" s="68"/>
      <c r="C2196" s="4" t="str">
        <f>IFERROR(VLOOKUP(B2196,Table14[],3,0),"")</f>
        <v/>
      </c>
      <c r="D2196" s="4" t="str">
        <f>IFERROR(VLOOKUP(B2196,Table14[],2,0),"")</f>
        <v/>
      </c>
      <c r="E2196" s="4"/>
      <c r="H2196" s="41" t="str">
        <f>IFERROR(VLOOKUP(Table49[[#This Row],[ITEM CODE]],Table2[[Item Code]:[Master Name]],2,0),"")</f>
        <v/>
      </c>
      <c r="I2196" s="41"/>
      <c r="J2196" s="65" t="str">
        <f>IFERROR(VLOOKUP(Table49[[#This Row],[ITEM CODE]],Table2[[Item Code]:[Master Name]],3,0),"")</f>
        <v/>
      </c>
      <c r="K2196" s="1" t="str">
        <f>IFERROR(VLOOKUP(Table49[[#This Row],[ITEM CODE]],Table2[[Item Code]:[Master Name]],9,0),"")</f>
        <v/>
      </c>
      <c r="L2196" s="1" t="str">
        <f>IFERROR(VLOOKUP(Table49[[#This Row],[ITEM CODE]],Table2[[Item Code]:[Master Name]],8,0),"")</f>
        <v/>
      </c>
      <c r="M2196" s="41"/>
      <c r="N2196" s="66">
        <f>IFERROR(VLOOKUP(Table49[[#This Row],[ITEM CODE]],Table2[[#All],[Item Code]:[Unit Cost]],10,0),0)</f>
        <v>0</v>
      </c>
      <c r="O2196" s="134">
        <f>IFERROR(VLOOKUP(Table49[[#This Row],[ITEM CODE]],Table2[[#All],[Item Code]:[Unit Cost]],10,0),0)</f>
        <v>0</v>
      </c>
      <c r="P2196" s="56"/>
      <c r="Q2196" s="58"/>
      <c r="R2196" s="58">
        <f>Table49[[#This Row],[QUANTITY]]*Table49[[#This Row],[INV Prices]]</f>
        <v>0</v>
      </c>
      <c r="S2196" s="67"/>
      <c r="V2196" s="41"/>
      <c r="W2196" s="4" t="str">
        <f>IFERROR(VLOOKUP(Table49[[#This Row],[ITEM CODE]],Table2[[Item Code]:[Category ]],6,0),"")</f>
        <v/>
      </c>
      <c r="X2196" s="1" t="str">
        <f>IFERROR(VLOOKUP(Table49[[#This Row],[ITEM CODE]],Table2[[Item Code]:[Sub Category]],7,0),"")</f>
        <v/>
      </c>
      <c r="Y2196" s="68" t="str">
        <f>Table49[[#This Row],[PO Number]]&amp;COUNTIFS($E$5:E2196,E2196)</f>
        <v>0</v>
      </c>
    </row>
    <row r="2197" spans="1:25" ht="14.7" customHeight="1" x14ac:dyDescent="0.3">
      <c r="A2197" s="1" t="str">
        <f>IF(Table49[[#This Row],[ITEM NAME]]="","",ROW()-4)</f>
        <v/>
      </c>
      <c r="B2197" s="68"/>
      <c r="C2197" s="4" t="str">
        <f>IFERROR(VLOOKUP(B2197,Table14[],3,0),"")</f>
        <v/>
      </c>
      <c r="D2197" s="4" t="str">
        <f>IFERROR(VLOOKUP(B2197,Table14[],2,0),"")</f>
        <v/>
      </c>
      <c r="E2197" s="4"/>
      <c r="H2197" s="41" t="str">
        <f>IFERROR(VLOOKUP(Table49[[#This Row],[ITEM CODE]],Table2[[Item Code]:[Master Name]],2,0),"")</f>
        <v/>
      </c>
      <c r="I2197" s="41"/>
      <c r="J2197" s="65" t="str">
        <f>IFERROR(VLOOKUP(Table49[[#This Row],[ITEM CODE]],Table2[[Item Code]:[Master Name]],3,0),"")</f>
        <v/>
      </c>
      <c r="K2197" s="1" t="str">
        <f>IFERROR(VLOOKUP(Table49[[#This Row],[ITEM CODE]],Table2[[Item Code]:[Master Name]],9,0),"")</f>
        <v/>
      </c>
      <c r="L2197" s="1" t="str">
        <f>IFERROR(VLOOKUP(Table49[[#This Row],[ITEM CODE]],Table2[[Item Code]:[Master Name]],8,0),"")</f>
        <v/>
      </c>
      <c r="M2197" s="41"/>
      <c r="N2197" s="66">
        <f>IFERROR(VLOOKUP(Table49[[#This Row],[ITEM CODE]],Table2[[#All],[Item Code]:[Unit Cost]],10,0),0)</f>
        <v>0</v>
      </c>
      <c r="O2197" s="134">
        <f>IFERROR(VLOOKUP(Table49[[#This Row],[ITEM CODE]],Table2[[#All],[Item Code]:[Unit Cost]],10,0),0)</f>
        <v>0</v>
      </c>
      <c r="P2197" s="56"/>
      <c r="Q2197" s="58"/>
      <c r="R2197" s="58">
        <f>Table49[[#This Row],[QUANTITY]]*Table49[[#This Row],[INV Prices]]</f>
        <v>0</v>
      </c>
      <c r="S2197" s="67"/>
      <c r="V2197" s="41"/>
      <c r="W2197" s="4" t="str">
        <f>IFERROR(VLOOKUP(Table49[[#This Row],[ITEM CODE]],Table2[[Item Code]:[Category ]],6,0),"")</f>
        <v/>
      </c>
      <c r="X2197" s="1" t="str">
        <f>IFERROR(VLOOKUP(Table49[[#This Row],[ITEM CODE]],Table2[[Item Code]:[Sub Category]],7,0),"")</f>
        <v/>
      </c>
      <c r="Y2197" s="68" t="str">
        <f>Table49[[#This Row],[PO Number]]&amp;COUNTIFS($E$5:E2197,E2197)</f>
        <v>0</v>
      </c>
    </row>
    <row r="2198" spans="1:25" ht="14.7" customHeight="1" x14ac:dyDescent="0.3">
      <c r="A2198" s="1" t="str">
        <f>IF(Table49[[#This Row],[ITEM NAME]]="","",ROW()-4)</f>
        <v/>
      </c>
      <c r="B2198" s="68"/>
      <c r="C2198" s="4" t="str">
        <f>IFERROR(VLOOKUP(B2198,Table14[],3,0),"")</f>
        <v/>
      </c>
      <c r="D2198" s="4" t="str">
        <f>IFERROR(VLOOKUP(B2198,Table14[],2,0),"")</f>
        <v/>
      </c>
      <c r="E2198" s="4"/>
      <c r="H2198" s="41" t="str">
        <f>IFERROR(VLOOKUP(Table49[[#This Row],[ITEM CODE]],Table2[[Item Code]:[Master Name]],2,0),"")</f>
        <v/>
      </c>
      <c r="I2198" s="41"/>
      <c r="J2198" s="65" t="str">
        <f>IFERROR(VLOOKUP(Table49[[#This Row],[ITEM CODE]],Table2[[Item Code]:[Master Name]],3,0),"")</f>
        <v/>
      </c>
      <c r="K2198" s="1" t="str">
        <f>IFERROR(VLOOKUP(Table49[[#This Row],[ITEM CODE]],Table2[[Item Code]:[Master Name]],9,0),"")</f>
        <v/>
      </c>
      <c r="L2198" s="1" t="str">
        <f>IFERROR(VLOOKUP(Table49[[#This Row],[ITEM CODE]],Table2[[Item Code]:[Master Name]],8,0),"")</f>
        <v/>
      </c>
      <c r="M2198" s="41"/>
      <c r="N2198" s="66">
        <f>IFERROR(VLOOKUP(Table49[[#This Row],[ITEM CODE]],Table2[[#All],[Item Code]:[Unit Cost]],10,0),0)</f>
        <v>0</v>
      </c>
      <c r="O2198" s="134">
        <f>IFERROR(VLOOKUP(Table49[[#This Row],[ITEM CODE]],Table2[[#All],[Item Code]:[Unit Cost]],10,0),0)</f>
        <v>0</v>
      </c>
      <c r="P2198" s="56"/>
      <c r="Q2198" s="58"/>
      <c r="R2198" s="58">
        <f>Table49[[#This Row],[QUANTITY]]*Table49[[#This Row],[INV Prices]]</f>
        <v>0</v>
      </c>
      <c r="S2198" s="67"/>
      <c r="V2198" s="41"/>
      <c r="W2198" s="4" t="str">
        <f>IFERROR(VLOOKUP(Table49[[#This Row],[ITEM CODE]],Table2[[Item Code]:[Category ]],6,0),"")</f>
        <v/>
      </c>
      <c r="X2198" s="1" t="str">
        <f>IFERROR(VLOOKUP(Table49[[#This Row],[ITEM CODE]],Table2[[Item Code]:[Sub Category]],7,0),"")</f>
        <v/>
      </c>
      <c r="Y2198" s="68" t="str">
        <f>Table49[[#This Row],[PO Number]]&amp;COUNTIFS($E$5:E2198,E2198)</f>
        <v>0</v>
      </c>
    </row>
    <row r="2199" spans="1:25" ht="14.7" customHeight="1" x14ac:dyDescent="0.3">
      <c r="A2199" s="1" t="str">
        <f>IF(Table49[[#This Row],[ITEM NAME]]="","",ROW()-4)</f>
        <v/>
      </c>
      <c r="B2199" s="68"/>
      <c r="C2199" s="4" t="str">
        <f>IFERROR(VLOOKUP(B2199,Table14[],3,0),"")</f>
        <v/>
      </c>
      <c r="D2199" s="4" t="str">
        <f>IFERROR(VLOOKUP(B2199,Table14[],2,0),"")</f>
        <v/>
      </c>
      <c r="E2199" s="4"/>
      <c r="H2199" s="41" t="str">
        <f>IFERROR(VLOOKUP(Table49[[#This Row],[ITEM CODE]],Table2[[Item Code]:[Master Name]],2,0),"")</f>
        <v/>
      </c>
      <c r="I2199" s="41"/>
      <c r="J2199" s="65" t="str">
        <f>IFERROR(VLOOKUP(Table49[[#This Row],[ITEM CODE]],Table2[[Item Code]:[Master Name]],3,0),"")</f>
        <v/>
      </c>
      <c r="K2199" s="1" t="str">
        <f>IFERROR(VLOOKUP(Table49[[#This Row],[ITEM CODE]],Table2[[Item Code]:[Master Name]],9,0),"")</f>
        <v/>
      </c>
      <c r="L2199" s="1" t="str">
        <f>IFERROR(VLOOKUP(Table49[[#This Row],[ITEM CODE]],Table2[[Item Code]:[Master Name]],8,0),"")</f>
        <v/>
      </c>
      <c r="M2199" s="41"/>
      <c r="N2199" s="66">
        <f>IFERROR(VLOOKUP(Table49[[#This Row],[ITEM CODE]],Table2[[#All],[Item Code]:[Unit Cost]],10,0),0)</f>
        <v>0</v>
      </c>
      <c r="O2199" s="134">
        <f>IFERROR(VLOOKUP(Table49[[#This Row],[ITEM CODE]],Table2[[#All],[Item Code]:[Unit Cost]],10,0),0)</f>
        <v>0</v>
      </c>
      <c r="P2199" s="56"/>
      <c r="Q2199" s="58"/>
      <c r="R2199" s="58">
        <f>Table49[[#This Row],[QUANTITY]]*Table49[[#This Row],[INV Prices]]</f>
        <v>0</v>
      </c>
      <c r="S2199" s="67"/>
      <c r="V2199" s="41"/>
      <c r="W2199" s="4" t="str">
        <f>IFERROR(VLOOKUP(Table49[[#This Row],[ITEM CODE]],Table2[[Item Code]:[Category ]],6,0),"")</f>
        <v/>
      </c>
      <c r="X2199" s="1" t="str">
        <f>IFERROR(VLOOKUP(Table49[[#This Row],[ITEM CODE]],Table2[[Item Code]:[Sub Category]],7,0),"")</f>
        <v/>
      </c>
      <c r="Y2199" s="68" t="str">
        <f>Table49[[#This Row],[PO Number]]&amp;COUNTIFS($E$5:E2199,E2199)</f>
        <v>0</v>
      </c>
    </row>
    <row r="2200" spans="1:25" ht="14.7" customHeight="1" x14ac:dyDescent="0.3">
      <c r="A2200" s="1" t="str">
        <f>IF(Table49[[#This Row],[ITEM NAME]]="","",ROW()-4)</f>
        <v/>
      </c>
      <c r="B2200" s="68"/>
      <c r="C2200" s="4" t="str">
        <f>IFERROR(VLOOKUP(B2200,Table14[],3,0),"")</f>
        <v/>
      </c>
      <c r="D2200" s="4" t="str">
        <f>IFERROR(VLOOKUP(B2200,Table14[],2,0),"")</f>
        <v/>
      </c>
      <c r="E2200" s="4"/>
      <c r="H2200" s="41" t="str">
        <f>IFERROR(VLOOKUP(Table49[[#This Row],[ITEM CODE]],Table2[[Item Code]:[Master Name]],2,0),"")</f>
        <v/>
      </c>
      <c r="I2200" s="41"/>
      <c r="J2200" s="65" t="str">
        <f>IFERROR(VLOOKUP(Table49[[#This Row],[ITEM CODE]],Table2[[Item Code]:[Master Name]],3,0),"")</f>
        <v/>
      </c>
      <c r="K2200" s="1" t="str">
        <f>IFERROR(VLOOKUP(Table49[[#This Row],[ITEM CODE]],Table2[[Item Code]:[Master Name]],9,0),"")</f>
        <v/>
      </c>
      <c r="L2200" s="1" t="str">
        <f>IFERROR(VLOOKUP(Table49[[#This Row],[ITEM CODE]],Table2[[Item Code]:[Master Name]],8,0),"")</f>
        <v/>
      </c>
      <c r="M2200" s="41"/>
      <c r="N2200" s="66">
        <f>IFERROR(VLOOKUP(Table49[[#This Row],[ITEM CODE]],Table2[[#All],[Item Code]:[Unit Cost]],10,0),0)</f>
        <v>0</v>
      </c>
      <c r="O2200" s="134">
        <f>IFERROR(VLOOKUP(Table49[[#This Row],[ITEM CODE]],Table2[[#All],[Item Code]:[Unit Cost]],10,0),0)</f>
        <v>0</v>
      </c>
      <c r="P2200" s="56"/>
      <c r="Q2200" s="58"/>
      <c r="R2200" s="58">
        <f>Table49[[#This Row],[QUANTITY]]*Table49[[#This Row],[INV Prices]]</f>
        <v>0</v>
      </c>
      <c r="S2200" s="67"/>
      <c r="V2200" s="41"/>
      <c r="W2200" s="4" t="str">
        <f>IFERROR(VLOOKUP(Table49[[#This Row],[ITEM CODE]],Table2[[Item Code]:[Category ]],6,0),"")</f>
        <v/>
      </c>
      <c r="X2200" s="1" t="str">
        <f>IFERROR(VLOOKUP(Table49[[#This Row],[ITEM CODE]],Table2[[Item Code]:[Sub Category]],7,0),"")</f>
        <v/>
      </c>
      <c r="Y2200" s="68" t="str">
        <f>Table49[[#This Row],[PO Number]]&amp;COUNTIFS($E$5:E2200,E2200)</f>
        <v>0</v>
      </c>
    </row>
    <row r="2201" spans="1:25" ht="14.7" customHeight="1" x14ac:dyDescent="0.3">
      <c r="A2201" s="1" t="str">
        <f>IF(Table49[[#This Row],[ITEM NAME]]="","",ROW()-4)</f>
        <v/>
      </c>
      <c r="B2201" s="68"/>
      <c r="C2201" s="4" t="str">
        <f>IFERROR(VLOOKUP(B2201,Table14[],3,0),"")</f>
        <v/>
      </c>
      <c r="D2201" s="4" t="str">
        <f>IFERROR(VLOOKUP(B2201,Table14[],2,0),"")</f>
        <v/>
      </c>
      <c r="E2201" s="4"/>
      <c r="H2201" s="41" t="str">
        <f>IFERROR(VLOOKUP(Table49[[#This Row],[ITEM CODE]],Table2[[Item Code]:[Master Name]],2,0),"")</f>
        <v/>
      </c>
      <c r="I2201" s="41"/>
      <c r="J2201" s="65" t="str">
        <f>IFERROR(VLOOKUP(Table49[[#This Row],[ITEM CODE]],Table2[[Item Code]:[Master Name]],3,0),"")</f>
        <v/>
      </c>
      <c r="K2201" s="1" t="str">
        <f>IFERROR(VLOOKUP(Table49[[#This Row],[ITEM CODE]],Table2[[Item Code]:[Master Name]],9,0),"")</f>
        <v/>
      </c>
      <c r="L2201" s="1" t="str">
        <f>IFERROR(VLOOKUP(Table49[[#This Row],[ITEM CODE]],Table2[[Item Code]:[Master Name]],8,0),"")</f>
        <v/>
      </c>
      <c r="M2201" s="41"/>
      <c r="N2201" s="66">
        <f>IFERROR(VLOOKUP(Table49[[#This Row],[ITEM CODE]],Table2[[#All],[Item Code]:[Unit Cost]],10,0),0)</f>
        <v>0</v>
      </c>
      <c r="O2201" s="134">
        <f>IFERROR(VLOOKUP(Table49[[#This Row],[ITEM CODE]],Table2[[#All],[Item Code]:[Unit Cost]],10,0),0)</f>
        <v>0</v>
      </c>
      <c r="P2201" s="56"/>
      <c r="Q2201" s="58"/>
      <c r="R2201" s="58">
        <f>Table49[[#This Row],[QUANTITY]]*Table49[[#This Row],[INV Prices]]</f>
        <v>0</v>
      </c>
      <c r="S2201" s="67"/>
      <c r="V2201" s="41"/>
      <c r="W2201" s="4" t="str">
        <f>IFERROR(VLOOKUP(Table49[[#This Row],[ITEM CODE]],Table2[[Item Code]:[Category ]],6,0),"")</f>
        <v/>
      </c>
      <c r="X2201" s="1" t="str">
        <f>IFERROR(VLOOKUP(Table49[[#This Row],[ITEM CODE]],Table2[[Item Code]:[Sub Category]],7,0),"")</f>
        <v/>
      </c>
      <c r="Y2201" s="68" t="str">
        <f>Table49[[#This Row],[PO Number]]&amp;COUNTIFS($E$5:E2201,E2201)</f>
        <v>0</v>
      </c>
    </row>
    <row r="2202" spans="1:25" ht="14.7" customHeight="1" x14ac:dyDescent="0.3">
      <c r="A2202" s="1" t="str">
        <f>IF(Table49[[#This Row],[ITEM NAME]]="","",ROW()-4)</f>
        <v/>
      </c>
      <c r="B2202" s="68"/>
      <c r="C2202" s="4" t="str">
        <f>IFERROR(VLOOKUP(B2202,Table14[],3,0),"")</f>
        <v/>
      </c>
      <c r="D2202" s="4" t="str">
        <f>IFERROR(VLOOKUP(B2202,Table14[],2,0),"")</f>
        <v/>
      </c>
      <c r="E2202" s="4"/>
      <c r="H2202" s="41" t="str">
        <f>IFERROR(VLOOKUP(Table49[[#This Row],[ITEM CODE]],Table2[[Item Code]:[Master Name]],2,0),"")</f>
        <v/>
      </c>
      <c r="I2202" s="41"/>
      <c r="J2202" s="65" t="str">
        <f>IFERROR(VLOOKUP(Table49[[#This Row],[ITEM CODE]],Table2[[Item Code]:[Master Name]],3,0),"")</f>
        <v/>
      </c>
      <c r="K2202" s="1" t="str">
        <f>IFERROR(VLOOKUP(Table49[[#This Row],[ITEM CODE]],Table2[[Item Code]:[Master Name]],9,0),"")</f>
        <v/>
      </c>
      <c r="L2202" s="1" t="str">
        <f>IFERROR(VLOOKUP(Table49[[#This Row],[ITEM CODE]],Table2[[Item Code]:[Master Name]],8,0),"")</f>
        <v/>
      </c>
      <c r="M2202" s="41"/>
      <c r="N2202" s="66">
        <f>IFERROR(VLOOKUP(Table49[[#This Row],[ITEM CODE]],Table2[[#All],[Item Code]:[Unit Cost]],10,0),0)</f>
        <v>0</v>
      </c>
      <c r="O2202" s="134">
        <f>IFERROR(VLOOKUP(Table49[[#This Row],[ITEM CODE]],Table2[[#All],[Item Code]:[Unit Cost]],10,0),0)</f>
        <v>0</v>
      </c>
      <c r="P2202" s="56"/>
      <c r="Q2202" s="58"/>
      <c r="R2202" s="58">
        <f>Table49[[#This Row],[QUANTITY]]*Table49[[#This Row],[INV Prices]]</f>
        <v>0</v>
      </c>
      <c r="S2202" s="67"/>
      <c r="V2202" s="41"/>
      <c r="W2202" s="4" t="str">
        <f>IFERROR(VLOOKUP(Table49[[#This Row],[ITEM CODE]],Table2[[Item Code]:[Category ]],6,0),"")</f>
        <v/>
      </c>
      <c r="X2202" s="1" t="str">
        <f>IFERROR(VLOOKUP(Table49[[#This Row],[ITEM CODE]],Table2[[Item Code]:[Sub Category]],7,0),"")</f>
        <v/>
      </c>
      <c r="Y2202" s="68" t="str">
        <f>Table49[[#This Row],[PO Number]]&amp;COUNTIFS($E$5:E2202,E2202)</f>
        <v>0</v>
      </c>
    </row>
    <row r="2203" spans="1:25" ht="14.7" customHeight="1" x14ac:dyDescent="0.3">
      <c r="A2203" s="1" t="str">
        <f>IF(Table49[[#This Row],[ITEM NAME]]="","",ROW()-4)</f>
        <v/>
      </c>
      <c r="B2203" s="68"/>
      <c r="C2203" s="4" t="str">
        <f>IFERROR(VLOOKUP(B2203,Table14[],3,0),"")</f>
        <v/>
      </c>
      <c r="D2203" s="4" t="str">
        <f>IFERROR(VLOOKUP(B2203,Table14[],2,0),"")</f>
        <v/>
      </c>
      <c r="E2203" s="4"/>
      <c r="H2203" s="41" t="str">
        <f>IFERROR(VLOOKUP(Table49[[#This Row],[ITEM CODE]],Table2[[Item Code]:[Master Name]],2,0),"")</f>
        <v/>
      </c>
      <c r="I2203" s="41"/>
      <c r="J2203" s="65" t="str">
        <f>IFERROR(VLOOKUP(Table49[[#This Row],[ITEM CODE]],Table2[[Item Code]:[Master Name]],3,0),"")</f>
        <v/>
      </c>
      <c r="K2203" s="1" t="str">
        <f>IFERROR(VLOOKUP(Table49[[#This Row],[ITEM CODE]],Table2[[Item Code]:[Master Name]],9,0),"")</f>
        <v/>
      </c>
      <c r="L2203" s="1" t="str">
        <f>IFERROR(VLOOKUP(Table49[[#This Row],[ITEM CODE]],Table2[[Item Code]:[Master Name]],8,0),"")</f>
        <v/>
      </c>
      <c r="M2203" s="41"/>
      <c r="N2203" s="66">
        <f>IFERROR(VLOOKUP(Table49[[#This Row],[ITEM CODE]],Table2[[#All],[Item Code]:[Unit Cost]],10,0),0)</f>
        <v>0</v>
      </c>
      <c r="O2203" s="134">
        <f>IFERROR(VLOOKUP(Table49[[#This Row],[ITEM CODE]],Table2[[#All],[Item Code]:[Unit Cost]],10,0),0)</f>
        <v>0</v>
      </c>
      <c r="P2203" s="56"/>
      <c r="Q2203" s="58"/>
      <c r="R2203" s="58">
        <f>Table49[[#This Row],[QUANTITY]]*Table49[[#This Row],[INV Prices]]</f>
        <v>0</v>
      </c>
      <c r="S2203" s="67"/>
      <c r="V2203" s="41"/>
      <c r="W2203" s="4" t="str">
        <f>IFERROR(VLOOKUP(Table49[[#This Row],[ITEM CODE]],Table2[[Item Code]:[Category ]],6,0),"")</f>
        <v/>
      </c>
      <c r="X2203" s="1" t="str">
        <f>IFERROR(VLOOKUP(Table49[[#This Row],[ITEM CODE]],Table2[[Item Code]:[Sub Category]],7,0),"")</f>
        <v/>
      </c>
      <c r="Y2203" s="68" t="str">
        <f>Table49[[#This Row],[PO Number]]&amp;COUNTIFS($E$5:E2203,E2203)</f>
        <v>0</v>
      </c>
    </row>
    <row r="2204" spans="1:25" ht="14.7" customHeight="1" x14ac:dyDescent="0.3">
      <c r="A2204" s="1" t="str">
        <f>IF(Table49[[#This Row],[ITEM NAME]]="","",ROW()-4)</f>
        <v/>
      </c>
      <c r="B2204" s="68"/>
      <c r="C2204" s="4" t="str">
        <f>IFERROR(VLOOKUP(B2204,Table14[],3,0),"")</f>
        <v/>
      </c>
      <c r="D2204" s="4" t="str">
        <f>IFERROR(VLOOKUP(B2204,Table14[],2,0),"")</f>
        <v/>
      </c>
      <c r="E2204" s="4"/>
      <c r="H2204" s="41" t="str">
        <f>IFERROR(VLOOKUP(Table49[[#This Row],[ITEM CODE]],Table2[[Item Code]:[Master Name]],2,0),"")</f>
        <v/>
      </c>
      <c r="I2204" s="41"/>
      <c r="J2204" s="65" t="str">
        <f>IFERROR(VLOOKUP(Table49[[#This Row],[ITEM CODE]],Table2[[Item Code]:[Master Name]],3,0),"")</f>
        <v/>
      </c>
      <c r="K2204" s="1" t="str">
        <f>IFERROR(VLOOKUP(Table49[[#This Row],[ITEM CODE]],Table2[[Item Code]:[Master Name]],9,0),"")</f>
        <v/>
      </c>
      <c r="L2204" s="1" t="str">
        <f>IFERROR(VLOOKUP(Table49[[#This Row],[ITEM CODE]],Table2[[Item Code]:[Master Name]],8,0),"")</f>
        <v/>
      </c>
      <c r="M2204" s="41"/>
      <c r="N2204" s="66">
        <f>IFERROR(VLOOKUP(Table49[[#This Row],[ITEM CODE]],Table2[[#All],[Item Code]:[Unit Cost]],10,0),0)</f>
        <v>0</v>
      </c>
      <c r="O2204" s="134">
        <f>IFERROR(VLOOKUP(Table49[[#This Row],[ITEM CODE]],Table2[[#All],[Item Code]:[Unit Cost]],10,0),0)</f>
        <v>0</v>
      </c>
      <c r="P2204" s="56"/>
      <c r="Q2204" s="58"/>
      <c r="R2204" s="58">
        <f>Table49[[#This Row],[QUANTITY]]*Table49[[#This Row],[INV Prices]]</f>
        <v>0</v>
      </c>
      <c r="S2204" s="67"/>
      <c r="V2204" s="41"/>
      <c r="W2204" s="4" t="str">
        <f>IFERROR(VLOOKUP(Table49[[#This Row],[ITEM CODE]],Table2[[Item Code]:[Category ]],6,0),"")</f>
        <v/>
      </c>
      <c r="X2204" s="1" t="str">
        <f>IFERROR(VLOOKUP(Table49[[#This Row],[ITEM CODE]],Table2[[Item Code]:[Sub Category]],7,0),"")</f>
        <v/>
      </c>
      <c r="Y2204" s="68" t="str">
        <f>Table49[[#This Row],[PO Number]]&amp;COUNTIFS($E$5:E2204,E2204)</f>
        <v>0</v>
      </c>
    </row>
    <row r="2205" spans="1:25" ht="14.7" customHeight="1" x14ac:dyDescent="0.3">
      <c r="A2205" s="1" t="str">
        <f>IF(Table49[[#This Row],[ITEM NAME]]="","",ROW()-4)</f>
        <v/>
      </c>
      <c r="B2205" s="68"/>
      <c r="C2205" s="4" t="str">
        <f>IFERROR(VLOOKUP(B2205,Table14[],3,0),"")</f>
        <v/>
      </c>
      <c r="D2205" s="4" t="str">
        <f>IFERROR(VLOOKUP(B2205,Table14[],2,0),"")</f>
        <v/>
      </c>
      <c r="E2205" s="4"/>
      <c r="H2205" s="41" t="str">
        <f>IFERROR(VLOOKUP(Table49[[#This Row],[ITEM CODE]],Table2[[Item Code]:[Master Name]],2,0),"")</f>
        <v/>
      </c>
      <c r="I2205" s="41"/>
      <c r="J2205" s="65" t="str">
        <f>IFERROR(VLOOKUP(Table49[[#This Row],[ITEM CODE]],Table2[[Item Code]:[Master Name]],3,0),"")</f>
        <v/>
      </c>
      <c r="K2205" s="1" t="str">
        <f>IFERROR(VLOOKUP(Table49[[#This Row],[ITEM CODE]],Table2[[Item Code]:[Master Name]],9,0),"")</f>
        <v/>
      </c>
      <c r="L2205" s="1" t="str">
        <f>IFERROR(VLOOKUP(Table49[[#This Row],[ITEM CODE]],Table2[[Item Code]:[Master Name]],8,0),"")</f>
        <v/>
      </c>
      <c r="M2205" s="41"/>
      <c r="N2205" s="66">
        <f>IFERROR(VLOOKUP(Table49[[#This Row],[ITEM CODE]],Table2[[#All],[Item Code]:[Unit Cost]],10,0),0)</f>
        <v>0</v>
      </c>
      <c r="O2205" s="134">
        <f>IFERROR(VLOOKUP(Table49[[#This Row],[ITEM CODE]],Table2[[#All],[Item Code]:[Unit Cost]],10,0),0)</f>
        <v>0</v>
      </c>
      <c r="P2205" s="56"/>
      <c r="Q2205" s="58"/>
      <c r="R2205" s="58">
        <f>Table49[[#This Row],[QUANTITY]]*Table49[[#This Row],[INV Prices]]</f>
        <v>0</v>
      </c>
      <c r="S2205" s="67"/>
      <c r="V2205" s="41"/>
      <c r="W2205" s="4" t="str">
        <f>IFERROR(VLOOKUP(Table49[[#This Row],[ITEM CODE]],Table2[[Item Code]:[Category ]],6,0),"")</f>
        <v/>
      </c>
      <c r="X2205" s="1" t="str">
        <f>IFERROR(VLOOKUP(Table49[[#This Row],[ITEM CODE]],Table2[[Item Code]:[Sub Category]],7,0),"")</f>
        <v/>
      </c>
      <c r="Y2205" s="68" t="str">
        <f>Table49[[#This Row],[PO Number]]&amp;COUNTIFS($E$5:E2205,E2205)</f>
        <v>0</v>
      </c>
    </row>
    <row r="2206" spans="1:25" ht="14.7" customHeight="1" x14ac:dyDescent="0.3">
      <c r="A2206" s="1" t="str">
        <f>IF(Table49[[#This Row],[ITEM NAME]]="","",ROW()-4)</f>
        <v/>
      </c>
      <c r="B2206" s="68"/>
      <c r="C2206" s="4" t="str">
        <f>IFERROR(VLOOKUP(B2206,Table14[],3,0),"")</f>
        <v/>
      </c>
      <c r="D2206" s="4" t="str">
        <f>IFERROR(VLOOKUP(B2206,Table14[],2,0),"")</f>
        <v/>
      </c>
      <c r="E2206" s="4"/>
      <c r="H2206" s="41" t="str">
        <f>IFERROR(VLOOKUP(Table49[[#This Row],[ITEM CODE]],Table2[[Item Code]:[Master Name]],2,0),"")</f>
        <v/>
      </c>
      <c r="I2206" s="41"/>
      <c r="J2206" s="65" t="str">
        <f>IFERROR(VLOOKUP(Table49[[#This Row],[ITEM CODE]],Table2[[Item Code]:[Master Name]],3,0),"")</f>
        <v/>
      </c>
      <c r="K2206" s="1" t="str">
        <f>IFERROR(VLOOKUP(Table49[[#This Row],[ITEM CODE]],Table2[[Item Code]:[Master Name]],9,0),"")</f>
        <v/>
      </c>
      <c r="L2206" s="1" t="str">
        <f>IFERROR(VLOOKUP(Table49[[#This Row],[ITEM CODE]],Table2[[Item Code]:[Master Name]],8,0),"")</f>
        <v/>
      </c>
      <c r="M2206" s="41"/>
      <c r="N2206" s="66">
        <f>IFERROR(VLOOKUP(Table49[[#This Row],[ITEM CODE]],Table2[[#All],[Item Code]:[Unit Cost]],10,0),0)</f>
        <v>0</v>
      </c>
      <c r="O2206" s="134">
        <f>IFERROR(VLOOKUP(Table49[[#This Row],[ITEM CODE]],Table2[[#All],[Item Code]:[Unit Cost]],10,0),0)</f>
        <v>0</v>
      </c>
      <c r="P2206" s="56"/>
      <c r="Q2206" s="58"/>
      <c r="R2206" s="58">
        <f>Table49[[#This Row],[QUANTITY]]*Table49[[#This Row],[INV Prices]]</f>
        <v>0</v>
      </c>
      <c r="S2206" s="67"/>
      <c r="V2206" s="41"/>
      <c r="W2206" s="4" t="str">
        <f>IFERROR(VLOOKUP(Table49[[#This Row],[ITEM CODE]],Table2[[Item Code]:[Category ]],6,0),"")</f>
        <v/>
      </c>
      <c r="X2206" s="1" t="str">
        <f>IFERROR(VLOOKUP(Table49[[#This Row],[ITEM CODE]],Table2[[Item Code]:[Sub Category]],7,0),"")</f>
        <v/>
      </c>
      <c r="Y2206" s="68" t="str">
        <f>Table49[[#This Row],[PO Number]]&amp;COUNTIFS($E$5:E2206,E2206)</f>
        <v>0</v>
      </c>
    </row>
    <row r="2207" spans="1:25" ht="14.7" customHeight="1" x14ac:dyDescent="0.3">
      <c r="A2207" s="1" t="str">
        <f>IF(Table49[[#This Row],[ITEM NAME]]="","",ROW()-4)</f>
        <v/>
      </c>
      <c r="B2207" s="68"/>
      <c r="C2207" s="4" t="str">
        <f>IFERROR(VLOOKUP(B2207,Table14[],3,0),"")</f>
        <v/>
      </c>
      <c r="D2207" s="4" t="str">
        <f>IFERROR(VLOOKUP(B2207,Table14[],2,0),"")</f>
        <v/>
      </c>
      <c r="E2207" s="4"/>
      <c r="H2207" s="41" t="str">
        <f>IFERROR(VLOOKUP(Table49[[#This Row],[ITEM CODE]],Table2[[Item Code]:[Master Name]],2,0),"")</f>
        <v/>
      </c>
      <c r="I2207" s="41"/>
      <c r="J2207" s="65" t="str">
        <f>IFERROR(VLOOKUP(Table49[[#This Row],[ITEM CODE]],Table2[[Item Code]:[Master Name]],3,0),"")</f>
        <v/>
      </c>
      <c r="K2207" s="1" t="str">
        <f>IFERROR(VLOOKUP(Table49[[#This Row],[ITEM CODE]],Table2[[Item Code]:[Master Name]],9,0),"")</f>
        <v/>
      </c>
      <c r="L2207" s="1" t="str">
        <f>IFERROR(VLOOKUP(Table49[[#This Row],[ITEM CODE]],Table2[[Item Code]:[Master Name]],8,0),"")</f>
        <v/>
      </c>
      <c r="M2207" s="41"/>
      <c r="N2207" s="66">
        <f>IFERROR(VLOOKUP(Table49[[#This Row],[ITEM CODE]],Table2[[#All],[Item Code]:[Unit Cost]],10,0),0)</f>
        <v>0</v>
      </c>
      <c r="O2207" s="134">
        <f>IFERROR(VLOOKUP(Table49[[#This Row],[ITEM CODE]],Table2[[#All],[Item Code]:[Unit Cost]],10,0),0)</f>
        <v>0</v>
      </c>
      <c r="P2207" s="56"/>
      <c r="Q2207" s="58"/>
      <c r="R2207" s="58">
        <f>Table49[[#This Row],[QUANTITY]]*Table49[[#This Row],[INV Prices]]</f>
        <v>0</v>
      </c>
      <c r="S2207" s="67"/>
      <c r="V2207" s="41"/>
      <c r="W2207" s="4" t="str">
        <f>IFERROR(VLOOKUP(Table49[[#This Row],[ITEM CODE]],Table2[[Item Code]:[Category ]],6,0),"")</f>
        <v/>
      </c>
      <c r="X2207" s="1" t="str">
        <f>IFERROR(VLOOKUP(Table49[[#This Row],[ITEM CODE]],Table2[[Item Code]:[Sub Category]],7,0),"")</f>
        <v/>
      </c>
      <c r="Y2207" s="68" t="str">
        <f>Table49[[#This Row],[PO Number]]&amp;COUNTIFS($E$5:E2207,E2207)</f>
        <v>0</v>
      </c>
    </row>
    <row r="2208" spans="1:25" ht="14.7" customHeight="1" x14ac:dyDescent="0.3">
      <c r="A2208" s="1" t="str">
        <f>IF(Table49[[#This Row],[ITEM NAME]]="","",ROW()-4)</f>
        <v/>
      </c>
      <c r="B2208" s="68"/>
      <c r="C2208" s="4" t="str">
        <f>IFERROR(VLOOKUP(B2208,Table14[],3,0),"")</f>
        <v/>
      </c>
      <c r="D2208" s="4" t="str">
        <f>IFERROR(VLOOKUP(B2208,Table14[],2,0),"")</f>
        <v/>
      </c>
      <c r="E2208" s="4"/>
      <c r="H2208" s="41" t="str">
        <f>IFERROR(VLOOKUP(Table49[[#This Row],[ITEM CODE]],Table2[[Item Code]:[Master Name]],2,0),"")</f>
        <v/>
      </c>
      <c r="I2208" s="41"/>
      <c r="J2208" s="65" t="str">
        <f>IFERROR(VLOOKUP(Table49[[#This Row],[ITEM CODE]],Table2[[Item Code]:[Master Name]],3,0),"")</f>
        <v/>
      </c>
      <c r="K2208" s="1" t="str">
        <f>IFERROR(VLOOKUP(Table49[[#This Row],[ITEM CODE]],Table2[[Item Code]:[Master Name]],9,0),"")</f>
        <v/>
      </c>
      <c r="L2208" s="1" t="str">
        <f>IFERROR(VLOOKUP(Table49[[#This Row],[ITEM CODE]],Table2[[Item Code]:[Master Name]],8,0),"")</f>
        <v/>
      </c>
      <c r="M2208" s="41"/>
      <c r="N2208" s="66">
        <f>IFERROR(VLOOKUP(Table49[[#This Row],[ITEM CODE]],Table2[[#All],[Item Code]:[Unit Cost]],10,0),0)</f>
        <v>0</v>
      </c>
      <c r="O2208" s="134">
        <f>IFERROR(VLOOKUP(Table49[[#This Row],[ITEM CODE]],Table2[[#All],[Item Code]:[Unit Cost]],10,0),0)</f>
        <v>0</v>
      </c>
      <c r="P2208" s="56"/>
      <c r="Q2208" s="58"/>
      <c r="R2208" s="58">
        <f>Table49[[#This Row],[QUANTITY]]*Table49[[#This Row],[INV Prices]]</f>
        <v>0</v>
      </c>
      <c r="S2208" s="67"/>
      <c r="V2208" s="41"/>
      <c r="W2208" s="4" t="str">
        <f>IFERROR(VLOOKUP(Table49[[#This Row],[ITEM CODE]],Table2[[Item Code]:[Category ]],6,0),"")</f>
        <v/>
      </c>
      <c r="X2208" s="1" t="str">
        <f>IFERROR(VLOOKUP(Table49[[#This Row],[ITEM CODE]],Table2[[Item Code]:[Sub Category]],7,0),"")</f>
        <v/>
      </c>
      <c r="Y2208" s="68" t="str">
        <f>Table49[[#This Row],[PO Number]]&amp;COUNTIFS($E$5:E2208,E2208)</f>
        <v>0</v>
      </c>
    </row>
    <row r="2209" spans="1:25" ht="14.7" customHeight="1" x14ac:dyDescent="0.3">
      <c r="A2209" s="1" t="str">
        <f>IF(Table49[[#This Row],[ITEM NAME]]="","",ROW()-4)</f>
        <v/>
      </c>
      <c r="B2209" s="68"/>
      <c r="C2209" s="4" t="str">
        <f>IFERROR(VLOOKUP(B2209,Table14[],3,0),"")</f>
        <v/>
      </c>
      <c r="D2209" s="4" t="str">
        <f>IFERROR(VLOOKUP(B2209,Table14[],2,0),"")</f>
        <v/>
      </c>
      <c r="E2209" s="4"/>
      <c r="H2209" s="41" t="str">
        <f>IFERROR(VLOOKUP(Table49[[#This Row],[ITEM CODE]],Table2[[Item Code]:[Master Name]],2,0),"")</f>
        <v/>
      </c>
      <c r="I2209" s="41"/>
      <c r="J2209" s="65" t="str">
        <f>IFERROR(VLOOKUP(Table49[[#This Row],[ITEM CODE]],Table2[[Item Code]:[Master Name]],3,0),"")</f>
        <v/>
      </c>
      <c r="K2209" s="1" t="str">
        <f>IFERROR(VLOOKUP(Table49[[#This Row],[ITEM CODE]],Table2[[Item Code]:[Master Name]],9,0),"")</f>
        <v/>
      </c>
      <c r="L2209" s="1" t="str">
        <f>IFERROR(VLOOKUP(Table49[[#This Row],[ITEM CODE]],Table2[[Item Code]:[Master Name]],8,0),"")</f>
        <v/>
      </c>
      <c r="M2209" s="41"/>
      <c r="N2209" s="66">
        <f>IFERROR(VLOOKUP(Table49[[#This Row],[ITEM CODE]],Table2[[#All],[Item Code]:[Unit Cost]],10,0),0)</f>
        <v>0</v>
      </c>
      <c r="O2209" s="134">
        <f>IFERROR(VLOOKUP(Table49[[#This Row],[ITEM CODE]],Table2[[#All],[Item Code]:[Unit Cost]],10,0),0)</f>
        <v>0</v>
      </c>
      <c r="P2209" s="56"/>
      <c r="Q2209" s="58"/>
      <c r="R2209" s="58">
        <f>Table49[[#This Row],[QUANTITY]]*Table49[[#This Row],[INV Prices]]</f>
        <v>0</v>
      </c>
      <c r="S2209" s="67"/>
      <c r="V2209" s="41"/>
      <c r="W2209" s="4" t="str">
        <f>IFERROR(VLOOKUP(Table49[[#This Row],[ITEM CODE]],Table2[[Item Code]:[Category ]],6,0),"")</f>
        <v/>
      </c>
      <c r="X2209" s="1" t="str">
        <f>IFERROR(VLOOKUP(Table49[[#This Row],[ITEM CODE]],Table2[[Item Code]:[Sub Category]],7,0),"")</f>
        <v/>
      </c>
      <c r="Y2209" s="68" t="str">
        <f>Table49[[#This Row],[PO Number]]&amp;COUNTIFS($E$5:E2209,E2209)</f>
        <v>0</v>
      </c>
    </row>
    <row r="2210" spans="1:25" ht="14.7" customHeight="1" x14ac:dyDescent="0.3">
      <c r="A2210" s="1" t="str">
        <f>IF(Table49[[#This Row],[ITEM NAME]]="","",ROW()-4)</f>
        <v/>
      </c>
      <c r="B2210" s="68"/>
      <c r="C2210" s="4" t="str">
        <f>IFERROR(VLOOKUP(B2210,Table14[],3,0),"")</f>
        <v/>
      </c>
      <c r="D2210" s="4" t="str">
        <f>IFERROR(VLOOKUP(B2210,Table14[],2,0),"")</f>
        <v/>
      </c>
      <c r="E2210" s="4"/>
      <c r="H2210" s="41" t="str">
        <f>IFERROR(VLOOKUP(Table49[[#This Row],[ITEM CODE]],Table2[[Item Code]:[Master Name]],2,0),"")</f>
        <v/>
      </c>
      <c r="I2210" s="41"/>
      <c r="J2210" s="65" t="str">
        <f>IFERROR(VLOOKUP(Table49[[#This Row],[ITEM CODE]],Table2[[Item Code]:[Master Name]],3,0),"")</f>
        <v/>
      </c>
      <c r="K2210" s="1" t="str">
        <f>IFERROR(VLOOKUP(Table49[[#This Row],[ITEM CODE]],Table2[[Item Code]:[Master Name]],9,0),"")</f>
        <v/>
      </c>
      <c r="L2210" s="1" t="str">
        <f>IFERROR(VLOOKUP(Table49[[#This Row],[ITEM CODE]],Table2[[Item Code]:[Master Name]],8,0),"")</f>
        <v/>
      </c>
      <c r="M2210" s="41"/>
      <c r="N2210" s="66">
        <f>IFERROR(VLOOKUP(Table49[[#This Row],[ITEM CODE]],Table2[[#All],[Item Code]:[Unit Cost]],10,0),0)</f>
        <v>0</v>
      </c>
      <c r="O2210" s="134">
        <f>IFERROR(VLOOKUP(Table49[[#This Row],[ITEM CODE]],Table2[[#All],[Item Code]:[Unit Cost]],10,0),0)</f>
        <v>0</v>
      </c>
      <c r="P2210" s="56"/>
      <c r="Q2210" s="58"/>
      <c r="R2210" s="58">
        <f>Table49[[#This Row],[QUANTITY]]*Table49[[#This Row],[INV Prices]]</f>
        <v>0</v>
      </c>
      <c r="S2210" s="67"/>
      <c r="V2210" s="41"/>
      <c r="W2210" s="4" t="str">
        <f>IFERROR(VLOOKUP(Table49[[#This Row],[ITEM CODE]],Table2[[Item Code]:[Category ]],6,0),"")</f>
        <v/>
      </c>
      <c r="X2210" s="1" t="str">
        <f>IFERROR(VLOOKUP(Table49[[#This Row],[ITEM CODE]],Table2[[Item Code]:[Sub Category]],7,0),"")</f>
        <v/>
      </c>
      <c r="Y2210" s="68" t="str">
        <f>Table49[[#This Row],[PO Number]]&amp;COUNTIFS($E$5:E2210,E2210)</f>
        <v>0</v>
      </c>
    </row>
    <row r="2211" spans="1:25" ht="14.7" customHeight="1" x14ac:dyDescent="0.3">
      <c r="A2211" s="1" t="str">
        <f>IF(Table49[[#This Row],[ITEM NAME]]="","",ROW()-4)</f>
        <v/>
      </c>
      <c r="B2211" s="68"/>
      <c r="C2211" s="4" t="str">
        <f>IFERROR(VLOOKUP(B2211,Table14[],3,0),"")</f>
        <v/>
      </c>
      <c r="D2211" s="4" t="str">
        <f>IFERROR(VLOOKUP(B2211,Table14[],2,0),"")</f>
        <v/>
      </c>
      <c r="E2211" s="4"/>
      <c r="H2211" s="41" t="str">
        <f>IFERROR(VLOOKUP(Table49[[#This Row],[ITEM CODE]],Table2[[Item Code]:[Master Name]],2,0),"")</f>
        <v/>
      </c>
      <c r="I2211" s="41"/>
      <c r="J2211" s="65" t="str">
        <f>IFERROR(VLOOKUP(Table49[[#This Row],[ITEM CODE]],Table2[[Item Code]:[Master Name]],3,0),"")</f>
        <v/>
      </c>
      <c r="K2211" s="1" t="str">
        <f>IFERROR(VLOOKUP(Table49[[#This Row],[ITEM CODE]],Table2[[Item Code]:[Master Name]],9,0),"")</f>
        <v/>
      </c>
      <c r="L2211" s="1" t="str">
        <f>IFERROR(VLOOKUP(Table49[[#This Row],[ITEM CODE]],Table2[[Item Code]:[Master Name]],8,0),"")</f>
        <v/>
      </c>
      <c r="M2211" s="41"/>
      <c r="N2211" s="66">
        <f>IFERROR(VLOOKUP(Table49[[#This Row],[ITEM CODE]],Table2[[#All],[Item Code]:[Unit Cost]],10,0),0)</f>
        <v>0</v>
      </c>
      <c r="O2211" s="134">
        <f>IFERROR(VLOOKUP(Table49[[#This Row],[ITEM CODE]],Table2[[#All],[Item Code]:[Unit Cost]],10,0),0)</f>
        <v>0</v>
      </c>
      <c r="P2211" s="56"/>
      <c r="Q2211" s="58"/>
      <c r="R2211" s="58">
        <f>Table49[[#This Row],[QUANTITY]]*Table49[[#This Row],[INV Prices]]</f>
        <v>0</v>
      </c>
      <c r="S2211" s="67"/>
      <c r="V2211" s="41"/>
      <c r="W2211" s="4" t="str">
        <f>IFERROR(VLOOKUP(Table49[[#This Row],[ITEM CODE]],Table2[[Item Code]:[Category ]],6,0),"")</f>
        <v/>
      </c>
      <c r="X2211" s="1" t="str">
        <f>IFERROR(VLOOKUP(Table49[[#This Row],[ITEM CODE]],Table2[[Item Code]:[Sub Category]],7,0),"")</f>
        <v/>
      </c>
      <c r="Y2211" s="68" t="str">
        <f>Table49[[#This Row],[PO Number]]&amp;COUNTIFS($E$5:E2211,E2211)</f>
        <v>0</v>
      </c>
    </row>
    <row r="2212" spans="1:25" ht="14.7" customHeight="1" x14ac:dyDescent="0.3">
      <c r="A2212" s="1" t="str">
        <f>IF(Table49[[#This Row],[ITEM NAME]]="","",ROW()-4)</f>
        <v/>
      </c>
      <c r="B2212" s="68"/>
      <c r="C2212" s="4" t="str">
        <f>IFERROR(VLOOKUP(B2212,Table14[],3,0),"")</f>
        <v/>
      </c>
      <c r="D2212" s="4" t="str">
        <f>IFERROR(VLOOKUP(B2212,Table14[],2,0),"")</f>
        <v/>
      </c>
      <c r="E2212" s="4"/>
      <c r="H2212" s="41" t="str">
        <f>IFERROR(VLOOKUP(Table49[[#This Row],[ITEM CODE]],Table2[[Item Code]:[Master Name]],2,0),"")</f>
        <v/>
      </c>
      <c r="I2212" s="41"/>
      <c r="J2212" s="65" t="str">
        <f>IFERROR(VLOOKUP(Table49[[#This Row],[ITEM CODE]],Table2[[Item Code]:[Master Name]],3,0),"")</f>
        <v/>
      </c>
      <c r="K2212" s="1" t="str">
        <f>IFERROR(VLOOKUP(Table49[[#This Row],[ITEM CODE]],Table2[[Item Code]:[Master Name]],9,0),"")</f>
        <v/>
      </c>
      <c r="L2212" s="1" t="str">
        <f>IFERROR(VLOOKUP(Table49[[#This Row],[ITEM CODE]],Table2[[Item Code]:[Master Name]],8,0),"")</f>
        <v/>
      </c>
      <c r="M2212" s="41"/>
      <c r="N2212" s="66">
        <f>IFERROR(VLOOKUP(Table49[[#This Row],[ITEM CODE]],Table2[[#All],[Item Code]:[Unit Cost]],10,0),0)</f>
        <v>0</v>
      </c>
      <c r="O2212" s="134">
        <f>IFERROR(VLOOKUP(Table49[[#This Row],[ITEM CODE]],Table2[[#All],[Item Code]:[Unit Cost]],10,0),0)</f>
        <v>0</v>
      </c>
      <c r="P2212" s="56"/>
      <c r="Q2212" s="58"/>
      <c r="R2212" s="58">
        <f>Table49[[#This Row],[QUANTITY]]*Table49[[#This Row],[INV Prices]]</f>
        <v>0</v>
      </c>
      <c r="S2212" s="67"/>
      <c r="V2212" s="41"/>
      <c r="W2212" s="4" t="str">
        <f>IFERROR(VLOOKUP(Table49[[#This Row],[ITEM CODE]],Table2[[Item Code]:[Category ]],6,0),"")</f>
        <v/>
      </c>
      <c r="X2212" s="1" t="str">
        <f>IFERROR(VLOOKUP(Table49[[#This Row],[ITEM CODE]],Table2[[Item Code]:[Sub Category]],7,0),"")</f>
        <v/>
      </c>
      <c r="Y2212" s="68" t="str">
        <f>Table49[[#This Row],[PO Number]]&amp;COUNTIFS($E$5:E2212,E2212)</f>
        <v>0</v>
      </c>
    </row>
    <row r="2213" spans="1:25" ht="14.7" customHeight="1" x14ac:dyDescent="0.3">
      <c r="A2213" s="1" t="str">
        <f>IF(Table49[[#This Row],[ITEM NAME]]="","",ROW()-4)</f>
        <v/>
      </c>
      <c r="B2213" s="68"/>
      <c r="C2213" s="4" t="str">
        <f>IFERROR(VLOOKUP(B2213,Table14[],3,0),"")</f>
        <v/>
      </c>
      <c r="D2213" s="4" t="str">
        <f>IFERROR(VLOOKUP(B2213,Table14[],2,0),"")</f>
        <v/>
      </c>
      <c r="E2213" s="4"/>
      <c r="H2213" s="41" t="str">
        <f>IFERROR(VLOOKUP(Table49[[#This Row],[ITEM CODE]],Table2[[Item Code]:[Master Name]],2,0),"")</f>
        <v/>
      </c>
      <c r="I2213" s="41"/>
      <c r="J2213" s="65" t="str">
        <f>IFERROR(VLOOKUP(Table49[[#This Row],[ITEM CODE]],Table2[[Item Code]:[Master Name]],3,0),"")</f>
        <v/>
      </c>
      <c r="K2213" s="1" t="str">
        <f>IFERROR(VLOOKUP(Table49[[#This Row],[ITEM CODE]],Table2[[Item Code]:[Master Name]],9,0),"")</f>
        <v/>
      </c>
      <c r="L2213" s="1" t="str">
        <f>IFERROR(VLOOKUP(Table49[[#This Row],[ITEM CODE]],Table2[[Item Code]:[Master Name]],8,0),"")</f>
        <v/>
      </c>
      <c r="M2213" s="41"/>
      <c r="N2213" s="66">
        <f>IFERROR(VLOOKUP(Table49[[#This Row],[ITEM CODE]],Table2[[#All],[Item Code]:[Unit Cost]],10,0),0)</f>
        <v>0</v>
      </c>
      <c r="O2213" s="134">
        <f>IFERROR(VLOOKUP(Table49[[#This Row],[ITEM CODE]],Table2[[#All],[Item Code]:[Unit Cost]],10,0),0)</f>
        <v>0</v>
      </c>
      <c r="P2213" s="56"/>
      <c r="Q2213" s="58"/>
      <c r="R2213" s="58">
        <f>Table49[[#This Row],[QUANTITY]]*Table49[[#This Row],[INV Prices]]</f>
        <v>0</v>
      </c>
      <c r="S2213" s="67"/>
      <c r="V2213" s="41"/>
      <c r="W2213" s="4" t="str">
        <f>IFERROR(VLOOKUP(Table49[[#This Row],[ITEM CODE]],Table2[[Item Code]:[Category ]],6,0),"")</f>
        <v/>
      </c>
      <c r="X2213" s="1" t="str">
        <f>IFERROR(VLOOKUP(Table49[[#This Row],[ITEM CODE]],Table2[[Item Code]:[Sub Category]],7,0),"")</f>
        <v/>
      </c>
      <c r="Y2213" s="68" t="str">
        <f>Table49[[#This Row],[PO Number]]&amp;COUNTIFS($E$5:E2213,E2213)</f>
        <v>0</v>
      </c>
    </row>
    <row r="2214" spans="1:25" ht="14.7" customHeight="1" x14ac:dyDescent="0.3">
      <c r="A2214" s="1" t="str">
        <f>IF(Table49[[#This Row],[ITEM NAME]]="","",ROW()-4)</f>
        <v/>
      </c>
      <c r="B2214" s="68"/>
      <c r="C2214" s="4" t="str">
        <f>IFERROR(VLOOKUP(B2214,Table14[],3,0),"")</f>
        <v/>
      </c>
      <c r="D2214" s="4" t="str">
        <f>IFERROR(VLOOKUP(B2214,Table14[],2,0),"")</f>
        <v/>
      </c>
      <c r="E2214" s="4"/>
      <c r="H2214" s="41" t="str">
        <f>IFERROR(VLOOKUP(Table49[[#This Row],[ITEM CODE]],Table2[[Item Code]:[Master Name]],2,0),"")</f>
        <v/>
      </c>
      <c r="I2214" s="41"/>
      <c r="J2214" s="65" t="str">
        <f>IFERROR(VLOOKUP(Table49[[#This Row],[ITEM CODE]],Table2[[Item Code]:[Master Name]],3,0),"")</f>
        <v/>
      </c>
      <c r="K2214" s="1" t="str">
        <f>IFERROR(VLOOKUP(Table49[[#This Row],[ITEM CODE]],Table2[[Item Code]:[Master Name]],9,0),"")</f>
        <v/>
      </c>
      <c r="L2214" s="1" t="str">
        <f>IFERROR(VLOOKUP(Table49[[#This Row],[ITEM CODE]],Table2[[Item Code]:[Master Name]],8,0),"")</f>
        <v/>
      </c>
      <c r="M2214" s="41"/>
      <c r="N2214" s="66">
        <f>IFERROR(VLOOKUP(Table49[[#This Row],[ITEM CODE]],Table2[[#All],[Item Code]:[Unit Cost]],10,0),0)</f>
        <v>0</v>
      </c>
      <c r="O2214" s="134">
        <f>IFERROR(VLOOKUP(Table49[[#This Row],[ITEM CODE]],Table2[[#All],[Item Code]:[Unit Cost]],10,0),0)</f>
        <v>0</v>
      </c>
      <c r="P2214" s="56"/>
      <c r="Q2214" s="58"/>
      <c r="R2214" s="58">
        <f>Table49[[#This Row],[QUANTITY]]*Table49[[#This Row],[INV Prices]]</f>
        <v>0</v>
      </c>
      <c r="S2214" s="67"/>
      <c r="V2214" s="41"/>
      <c r="W2214" s="4" t="str">
        <f>IFERROR(VLOOKUP(Table49[[#This Row],[ITEM CODE]],Table2[[Item Code]:[Category ]],6,0),"")</f>
        <v/>
      </c>
      <c r="X2214" s="1" t="str">
        <f>IFERROR(VLOOKUP(Table49[[#This Row],[ITEM CODE]],Table2[[Item Code]:[Sub Category]],7,0),"")</f>
        <v/>
      </c>
      <c r="Y2214" s="68" t="str">
        <f>Table49[[#This Row],[PO Number]]&amp;COUNTIFS($E$5:E2214,E2214)</f>
        <v>0</v>
      </c>
    </row>
    <row r="2215" spans="1:25" ht="14.7" customHeight="1" x14ac:dyDescent="0.3">
      <c r="A2215" s="1" t="str">
        <f>IF(Table49[[#This Row],[ITEM NAME]]="","",ROW()-4)</f>
        <v/>
      </c>
      <c r="B2215" s="68"/>
      <c r="C2215" s="4" t="str">
        <f>IFERROR(VLOOKUP(B2215,Table14[],3,0),"")</f>
        <v/>
      </c>
      <c r="D2215" s="4" t="str">
        <f>IFERROR(VLOOKUP(B2215,Table14[],2,0),"")</f>
        <v/>
      </c>
      <c r="E2215" s="4"/>
      <c r="H2215" s="41" t="str">
        <f>IFERROR(VLOOKUP(Table49[[#This Row],[ITEM CODE]],Table2[[Item Code]:[Master Name]],2,0),"")</f>
        <v/>
      </c>
      <c r="I2215" s="41"/>
      <c r="J2215" s="65" t="str">
        <f>IFERROR(VLOOKUP(Table49[[#This Row],[ITEM CODE]],Table2[[Item Code]:[Master Name]],3,0),"")</f>
        <v/>
      </c>
      <c r="K2215" s="1" t="str">
        <f>IFERROR(VLOOKUP(Table49[[#This Row],[ITEM CODE]],Table2[[Item Code]:[Master Name]],9,0),"")</f>
        <v/>
      </c>
      <c r="L2215" s="1" t="str">
        <f>IFERROR(VLOOKUP(Table49[[#This Row],[ITEM CODE]],Table2[[Item Code]:[Master Name]],8,0),"")</f>
        <v/>
      </c>
      <c r="M2215" s="41"/>
      <c r="N2215" s="66">
        <f>IFERROR(VLOOKUP(Table49[[#This Row],[ITEM CODE]],Table2[[#All],[Item Code]:[Unit Cost]],10,0),0)</f>
        <v>0</v>
      </c>
      <c r="O2215" s="134">
        <f>IFERROR(VLOOKUP(Table49[[#This Row],[ITEM CODE]],Table2[[#All],[Item Code]:[Unit Cost]],10,0),0)</f>
        <v>0</v>
      </c>
      <c r="P2215" s="56"/>
      <c r="Q2215" s="58"/>
      <c r="R2215" s="58">
        <f>Table49[[#This Row],[QUANTITY]]*Table49[[#This Row],[INV Prices]]</f>
        <v>0</v>
      </c>
      <c r="S2215" s="67"/>
      <c r="V2215" s="41"/>
      <c r="W2215" s="4" t="str">
        <f>IFERROR(VLOOKUP(Table49[[#This Row],[ITEM CODE]],Table2[[Item Code]:[Category ]],6,0),"")</f>
        <v/>
      </c>
      <c r="X2215" s="1" t="str">
        <f>IFERROR(VLOOKUP(Table49[[#This Row],[ITEM CODE]],Table2[[Item Code]:[Sub Category]],7,0),"")</f>
        <v/>
      </c>
      <c r="Y2215" s="68" t="str">
        <f>Table49[[#This Row],[PO Number]]&amp;COUNTIFS($E$5:E2215,E2215)</f>
        <v>0</v>
      </c>
    </row>
    <row r="2216" spans="1:25" ht="14.7" customHeight="1" x14ac:dyDescent="0.3">
      <c r="A2216" s="1" t="str">
        <f>IF(Table49[[#This Row],[ITEM NAME]]="","",ROW()-4)</f>
        <v/>
      </c>
      <c r="B2216" s="68"/>
      <c r="C2216" s="4" t="str">
        <f>IFERROR(VLOOKUP(B2216,Table14[],3,0),"")</f>
        <v/>
      </c>
      <c r="D2216" s="4" t="str">
        <f>IFERROR(VLOOKUP(B2216,Table14[],2,0),"")</f>
        <v/>
      </c>
      <c r="E2216" s="4"/>
      <c r="H2216" s="41" t="str">
        <f>IFERROR(VLOOKUP(Table49[[#This Row],[ITEM CODE]],Table2[[Item Code]:[Master Name]],2,0),"")</f>
        <v/>
      </c>
      <c r="I2216" s="41"/>
      <c r="J2216" s="65" t="str">
        <f>IFERROR(VLOOKUP(Table49[[#This Row],[ITEM CODE]],Table2[[Item Code]:[Master Name]],3,0),"")</f>
        <v/>
      </c>
      <c r="K2216" s="1" t="str">
        <f>IFERROR(VLOOKUP(Table49[[#This Row],[ITEM CODE]],Table2[[Item Code]:[Master Name]],9,0),"")</f>
        <v/>
      </c>
      <c r="L2216" s="1" t="str">
        <f>IFERROR(VLOOKUP(Table49[[#This Row],[ITEM CODE]],Table2[[Item Code]:[Master Name]],8,0),"")</f>
        <v/>
      </c>
      <c r="M2216" s="41"/>
      <c r="N2216" s="66">
        <f>IFERROR(VLOOKUP(Table49[[#This Row],[ITEM CODE]],Table2[[#All],[Item Code]:[Unit Cost]],10,0),0)</f>
        <v>0</v>
      </c>
      <c r="O2216" s="134">
        <f>IFERROR(VLOOKUP(Table49[[#This Row],[ITEM CODE]],Table2[[#All],[Item Code]:[Unit Cost]],10,0),0)</f>
        <v>0</v>
      </c>
      <c r="P2216" s="56"/>
      <c r="Q2216" s="58"/>
      <c r="R2216" s="58">
        <f>Table49[[#This Row],[QUANTITY]]*Table49[[#This Row],[INV Prices]]</f>
        <v>0</v>
      </c>
      <c r="S2216" s="67"/>
      <c r="V2216" s="41"/>
      <c r="W2216" s="4" t="str">
        <f>IFERROR(VLOOKUP(Table49[[#This Row],[ITEM CODE]],Table2[[Item Code]:[Category ]],6,0),"")</f>
        <v/>
      </c>
      <c r="X2216" s="1" t="str">
        <f>IFERROR(VLOOKUP(Table49[[#This Row],[ITEM CODE]],Table2[[Item Code]:[Sub Category]],7,0),"")</f>
        <v/>
      </c>
      <c r="Y2216" s="68" t="str">
        <f>Table49[[#This Row],[PO Number]]&amp;COUNTIFS($E$5:E2216,E2216)</f>
        <v>0</v>
      </c>
    </row>
    <row r="2217" spans="1:25" ht="14.7" customHeight="1" x14ac:dyDescent="0.3">
      <c r="A2217" s="1" t="str">
        <f>IF(Table49[[#This Row],[ITEM NAME]]="","",ROW()-4)</f>
        <v/>
      </c>
      <c r="B2217" s="68"/>
      <c r="C2217" s="4" t="str">
        <f>IFERROR(VLOOKUP(B2217,Table14[],3,0),"")</f>
        <v/>
      </c>
      <c r="D2217" s="4" t="str">
        <f>IFERROR(VLOOKUP(B2217,Table14[],2,0),"")</f>
        <v/>
      </c>
      <c r="E2217" s="4"/>
      <c r="H2217" s="41" t="str">
        <f>IFERROR(VLOOKUP(Table49[[#This Row],[ITEM CODE]],Table2[[Item Code]:[Master Name]],2,0),"")</f>
        <v/>
      </c>
      <c r="I2217" s="41"/>
      <c r="J2217" s="65" t="str">
        <f>IFERROR(VLOOKUP(Table49[[#This Row],[ITEM CODE]],Table2[[Item Code]:[Master Name]],3,0),"")</f>
        <v/>
      </c>
      <c r="K2217" s="1" t="str">
        <f>IFERROR(VLOOKUP(Table49[[#This Row],[ITEM CODE]],Table2[[Item Code]:[Master Name]],9,0),"")</f>
        <v/>
      </c>
      <c r="L2217" s="1" t="str">
        <f>IFERROR(VLOOKUP(Table49[[#This Row],[ITEM CODE]],Table2[[Item Code]:[Master Name]],8,0),"")</f>
        <v/>
      </c>
      <c r="M2217" s="41"/>
      <c r="N2217" s="66">
        <f>IFERROR(VLOOKUP(Table49[[#This Row],[ITEM CODE]],Table2[[#All],[Item Code]:[Unit Cost]],10,0),0)</f>
        <v>0</v>
      </c>
      <c r="O2217" s="134">
        <f>IFERROR(VLOOKUP(Table49[[#This Row],[ITEM CODE]],Table2[[#All],[Item Code]:[Unit Cost]],10,0),0)</f>
        <v>0</v>
      </c>
      <c r="P2217" s="56"/>
      <c r="Q2217" s="58"/>
      <c r="R2217" s="58">
        <f>Table49[[#This Row],[QUANTITY]]*Table49[[#This Row],[INV Prices]]</f>
        <v>0</v>
      </c>
      <c r="S2217" s="67"/>
      <c r="V2217" s="41"/>
      <c r="W2217" s="4" t="str">
        <f>IFERROR(VLOOKUP(Table49[[#This Row],[ITEM CODE]],Table2[[Item Code]:[Category ]],6,0),"")</f>
        <v/>
      </c>
      <c r="X2217" s="1" t="str">
        <f>IFERROR(VLOOKUP(Table49[[#This Row],[ITEM CODE]],Table2[[Item Code]:[Sub Category]],7,0),"")</f>
        <v/>
      </c>
      <c r="Y2217" s="68" t="str">
        <f>Table49[[#This Row],[PO Number]]&amp;COUNTIFS($E$5:E2217,E2217)</f>
        <v>0</v>
      </c>
    </row>
    <row r="2218" spans="1:25" ht="14.7" customHeight="1" x14ac:dyDescent="0.3">
      <c r="A2218" s="1" t="str">
        <f>IF(Table49[[#This Row],[ITEM NAME]]="","",ROW()-4)</f>
        <v/>
      </c>
      <c r="B2218" s="68"/>
      <c r="C2218" s="4" t="str">
        <f>IFERROR(VLOOKUP(B2218,Table14[],3,0),"")</f>
        <v/>
      </c>
      <c r="D2218" s="4" t="str">
        <f>IFERROR(VLOOKUP(B2218,Table14[],2,0),"")</f>
        <v/>
      </c>
      <c r="E2218" s="4"/>
      <c r="H2218" s="41" t="str">
        <f>IFERROR(VLOOKUP(Table49[[#This Row],[ITEM CODE]],Table2[[Item Code]:[Master Name]],2,0),"")</f>
        <v/>
      </c>
      <c r="I2218" s="41"/>
      <c r="J2218" s="65" t="str">
        <f>IFERROR(VLOOKUP(Table49[[#This Row],[ITEM CODE]],Table2[[Item Code]:[Master Name]],3,0),"")</f>
        <v/>
      </c>
      <c r="K2218" s="1" t="str">
        <f>IFERROR(VLOOKUP(Table49[[#This Row],[ITEM CODE]],Table2[[Item Code]:[Master Name]],9,0),"")</f>
        <v/>
      </c>
      <c r="L2218" s="1" t="str">
        <f>IFERROR(VLOOKUP(Table49[[#This Row],[ITEM CODE]],Table2[[Item Code]:[Master Name]],8,0),"")</f>
        <v/>
      </c>
      <c r="M2218" s="41"/>
      <c r="N2218" s="66">
        <f>IFERROR(VLOOKUP(Table49[[#This Row],[ITEM CODE]],Table2[[#All],[Item Code]:[Unit Cost]],10,0),0)</f>
        <v>0</v>
      </c>
      <c r="O2218" s="134">
        <f>IFERROR(VLOOKUP(Table49[[#This Row],[ITEM CODE]],Table2[[#All],[Item Code]:[Unit Cost]],10,0),0)</f>
        <v>0</v>
      </c>
      <c r="P2218" s="56"/>
      <c r="Q2218" s="58"/>
      <c r="R2218" s="58">
        <f>Table49[[#This Row],[QUANTITY]]*Table49[[#This Row],[INV Prices]]</f>
        <v>0</v>
      </c>
      <c r="S2218" s="67"/>
      <c r="V2218" s="41"/>
      <c r="W2218" s="4" t="str">
        <f>IFERROR(VLOOKUP(Table49[[#This Row],[ITEM CODE]],Table2[[Item Code]:[Category ]],6,0),"")</f>
        <v/>
      </c>
      <c r="X2218" s="1" t="str">
        <f>IFERROR(VLOOKUP(Table49[[#This Row],[ITEM CODE]],Table2[[Item Code]:[Sub Category]],7,0),"")</f>
        <v/>
      </c>
      <c r="Y2218" s="68" t="str">
        <f>Table49[[#This Row],[PO Number]]&amp;COUNTIFS($E$5:E2218,E2218)</f>
        <v>0</v>
      </c>
    </row>
    <row r="2219" spans="1:25" ht="14.7" customHeight="1" x14ac:dyDescent="0.3">
      <c r="A2219" s="1" t="str">
        <f>IF(Table49[[#This Row],[ITEM NAME]]="","",ROW()-4)</f>
        <v/>
      </c>
      <c r="B2219" s="68"/>
      <c r="C2219" s="4" t="str">
        <f>IFERROR(VLOOKUP(B2219,Table14[],3,0),"")</f>
        <v/>
      </c>
      <c r="D2219" s="4" t="str">
        <f>IFERROR(VLOOKUP(B2219,Table14[],2,0),"")</f>
        <v/>
      </c>
      <c r="E2219" s="4"/>
      <c r="H2219" s="41" t="str">
        <f>IFERROR(VLOOKUP(Table49[[#This Row],[ITEM CODE]],Table2[[Item Code]:[Master Name]],2,0),"")</f>
        <v/>
      </c>
      <c r="I2219" s="41"/>
      <c r="J2219" s="65" t="str">
        <f>IFERROR(VLOOKUP(Table49[[#This Row],[ITEM CODE]],Table2[[Item Code]:[Master Name]],3,0),"")</f>
        <v/>
      </c>
      <c r="K2219" s="1" t="str">
        <f>IFERROR(VLOOKUP(Table49[[#This Row],[ITEM CODE]],Table2[[Item Code]:[Master Name]],9,0),"")</f>
        <v/>
      </c>
      <c r="L2219" s="1" t="str">
        <f>IFERROR(VLOOKUP(Table49[[#This Row],[ITEM CODE]],Table2[[Item Code]:[Master Name]],8,0),"")</f>
        <v/>
      </c>
      <c r="M2219" s="41"/>
      <c r="N2219" s="66">
        <f>IFERROR(VLOOKUP(Table49[[#This Row],[ITEM CODE]],Table2[[#All],[Item Code]:[Unit Cost]],10,0),0)</f>
        <v>0</v>
      </c>
      <c r="O2219" s="134">
        <f>IFERROR(VLOOKUP(Table49[[#This Row],[ITEM CODE]],Table2[[#All],[Item Code]:[Unit Cost]],10,0),0)</f>
        <v>0</v>
      </c>
      <c r="P2219" s="56"/>
      <c r="Q2219" s="58"/>
      <c r="R2219" s="58">
        <f>Table49[[#This Row],[QUANTITY]]*Table49[[#This Row],[INV Prices]]</f>
        <v>0</v>
      </c>
      <c r="S2219" s="67"/>
      <c r="V2219" s="41"/>
      <c r="W2219" s="4" t="str">
        <f>IFERROR(VLOOKUP(Table49[[#This Row],[ITEM CODE]],Table2[[Item Code]:[Category ]],6,0),"")</f>
        <v/>
      </c>
      <c r="X2219" s="1" t="str">
        <f>IFERROR(VLOOKUP(Table49[[#This Row],[ITEM CODE]],Table2[[Item Code]:[Sub Category]],7,0),"")</f>
        <v/>
      </c>
      <c r="Y2219" s="68" t="str">
        <f>Table49[[#This Row],[PO Number]]&amp;COUNTIFS($E$5:E2219,E2219)</f>
        <v>0</v>
      </c>
    </row>
    <row r="2220" spans="1:25" ht="14.7" customHeight="1" x14ac:dyDescent="0.3">
      <c r="A2220" s="1" t="str">
        <f>IF(Table49[[#This Row],[ITEM NAME]]="","",ROW()-4)</f>
        <v/>
      </c>
      <c r="B2220" s="68"/>
      <c r="C2220" s="4" t="str">
        <f>IFERROR(VLOOKUP(B2220,Table14[],3,0),"")</f>
        <v/>
      </c>
      <c r="D2220" s="4" t="str">
        <f>IFERROR(VLOOKUP(B2220,Table14[],2,0),"")</f>
        <v/>
      </c>
      <c r="E2220" s="4"/>
      <c r="H2220" s="41" t="str">
        <f>IFERROR(VLOOKUP(Table49[[#This Row],[ITEM CODE]],Table2[[Item Code]:[Master Name]],2,0),"")</f>
        <v/>
      </c>
      <c r="I2220" s="41"/>
      <c r="J2220" s="65" t="str">
        <f>IFERROR(VLOOKUP(Table49[[#This Row],[ITEM CODE]],Table2[[Item Code]:[Master Name]],3,0),"")</f>
        <v/>
      </c>
      <c r="K2220" s="1" t="str">
        <f>IFERROR(VLOOKUP(Table49[[#This Row],[ITEM CODE]],Table2[[Item Code]:[Master Name]],9,0),"")</f>
        <v/>
      </c>
      <c r="L2220" s="1" t="str">
        <f>IFERROR(VLOOKUP(Table49[[#This Row],[ITEM CODE]],Table2[[Item Code]:[Master Name]],8,0),"")</f>
        <v/>
      </c>
      <c r="M2220" s="41"/>
      <c r="N2220" s="66">
        <f>IFERROR(VLOOKUP(Table49[[#This Row],[ITEM CODE]],Table2[[#All],[Item Code]:[Unit Cost]],10,0),0)</f>
        <v>0</v>
      </c>
      <c r="O2220" s="134">
        <f>IFERROR(VLOOKUP(Table49[[#This Row],[ITEM CODE]],Table2[[#All],[Item Code]:[Unit Cost]],10,0),0)</f>
        <v>0</v>
      </c>
      <c r="P2220" s="56"/>
      <c r="Q2220" s="58"/>
      <c r="R2220" s="58">
        <f>Table49[[#This Row],[QUANTITY]]*Table49[[#This Row],[INV Prices]]</f>
        <v>0</v>
      </c>
      <c r="S2220" s="67"/>
      <c r="V2220" s="41"/>
      <c r="W2220" s="4" t="str">
        <f>IFERROR(VLOOKUP(Table49[[#This Row],[ITEM CODE]],Table2[[Item Code]:[Category ]],6,0),"")</f>
        <v/>
      </c>
      <c r="X2220" s="1" t="str">
        <f>IFERROR(VLOOKUP(Table49[[#This Row],[ITEM CODE]],Table2[[Item Code]:[Sub Category]],7,0),"")</f>
        <v/>
      </c>
      <c r="Y2220" s="68" t="str">
        <f>Table49[[#This Row],[PO Number]]&amp;COUNTIFS($E$5:E2220,E2220)</f>
        <v>0</v>
      </c>
    </row>
    <row r="2221" spans="1:25" ht="14.7" customHeight="1" x14ac:dyDescent="0.3">
      <c r="A2221" s="1" t="str">
        <f>IF(Table49[[#This Row],[ITEM NAME]]="","",ROW()-4)</f>
        <v/>
      </c>
      <c r="B2221" s="68"/>
      <c r="C2221" s="4" t="str">
        <f>IFERROR(VLOOKUP(B2221,Table14[],3,0),"")</f>
        <v/>
      </c>
      <c r="D2221" s="4" t="str">
        <f>IFERROR(VLOOKUP(B2221,Table14[],2,0),"")</f>
        <v/>
      </c>
      <c r="E2221" s="4"/>
      <c r="H2221" s="41" t="str">
        <f>IFERROR(VLOOKUP(Table49[[#This Row],[ITEM CODE]],Table2[[Item Code]:[Master Name]],2,0),"")</f>
        <v/>
      </c>
      <c r="I2221" s="41"/>
      <c r="J2221" s="65" t="str">
        <f>IFERROR(VLOOKUP(Table49[[#This Row],[ITEM CODE]],Table2[[Item Code]:[Master Name]],3,0),"")</f>
        <v/>
      </c>
      <c r="K2221" s="1" t="str">
        <f>IFERROR(VLOOKUP(Table49[[#This Row],[ITEM CODE]],Table2[[Item Code]:[Master Name]],9,0),"")</f>
        <v/>
      </c>
      <c r="L2221" s="1" t="str">
        <f>IFERROR(VLOOKUP(Table49[[#This Row],[ITEM CODE]],Table2[[Item Code]:[Master Name]],8,0),"")</f>
        <v/>
      </c>
      <c r="M2221" s="41"/>
      <c r="N2221" s="66">
        <f>IFERROR(VLOOKUP(Table49[[#This Row],[ITEM CODE]],Table2[[#All],[Item Code]:[Unit Cost]],10,0),0)</f>
        <v>0</v>
      </c>
      <c r="O2221" s="134">
        <f>IFERROR(VLOOKUP(Table49[[#This Row],[ITEM CODE]],Table2[[#All],[Item Code]:[Unit Cost]],10,0),0)</f>
        <v>0</v>
      </c>
      <c r="P2221" s="56"/>
      <c r="Q2221" s="58"/>
      <c r="R2221" s="58">
        <f>Table49[[#This Row],[QUANTITY]]*Table49[[#This Row],[INV Prices]]</f>
        <v>0</v>
      </c>
      <c r="S2221" s="67"/>
      <c r="V2221" s="41"/>
      <c r="W2221" s="4" t="str">
        <f>IFERROR(VLOOKUP(Table49[[#This Row],[ITEM CODE]],Table2[[Item Code]:[Category ]],6,0),"")</f>
        <v/>
      </c>
      <c r="X2221" s="1" t="str">
        <f>IFERROR(VLOOKUP(Table49[[#This Row],[ITEM CODE]],Table2[[Item Code]:[Sub Category]],7,0),"")</f>
        <v/>
      </c>
      <c r="Y2221" s="68" t="str">
        <f>Table49[[#This Row],[PO Number]]&amp;COUNTIFS($E$5:E2221,E2221)</f>
        <v>0</v>
      </c>
    </row>
    <row r="2222" spans="1:25" ht="14.7" customHeight="1" x14ac:dyDescent="0.3">
      <c r="A2222" s="1" t="str">
        <f>IF(Table49[[#This Row],[ITEM NAME]]="","",ROW()-4)</f>
        <v/>
      </c>
      <c r="B2222" s="68"/>
      <c r="C2222" s="4" t="str">
        <f>IFERROR(VLOOKUP(B2222,Table14[],3,0),"")</f>
        <v/>
      </c>
      <c r="D2222" s="4" t="str">
        <f>IFERROR(VLOOKUP(B2222,Table14[],2,0),"")</f>
        <v/>
      </c>
      <c r="E2222" s="4"/>
      <c r="H2222" s="41" t="str">
        <f>IFERROR(VLOOKUP(Table49[[#This Row],[ITEM CODE]],Table2[[Item Code]:[Master Name]],2,0),"")</f>
        <v/>
      </c>
      <c r="I2222" s="41"/>
      <c r="J2222" s="65" t="str">
        <f>IFERROR(VLOOKUP(Table49[[#This Row],[ITEM CODE]],Table2[[Item Code]:[Master Name]],3,0),"")</f>
        <v/>
      </c>
      <c r="K2222" s="1" t="str">
        <f>IFERROR(VLOOKUP(Table49[[#This Row],[ITEM CODE]],Table2[[Item Code]:[Master Name]],9,0),"")</f>
        <v/>
      </c>
      <c r="L2222" s="1" t="str">
        <f>IFERROR(VLOOKUP(Table49[[#This Row],[ITEM CODE]],Table2[[Item Code]:[Master Name]],8,0),"")</f>
        <v/>
      </c>
      <c r="M2222" s="41"/>
      <c r="N2222" s="66">
        <f>IFERROR(VLOOKUP(Table49[[#This Row],[ITEM CODE]],Table2[[#All],[Item Code]:[Unit Cost]],10,0),0)</f>
        <v>0</v>
      </c>
      <c r="O2222" s="134">
        <f>IFERROR(VLOOKUP(Table49[[#This Row],[ITEM CODE]],Table2[[#All],[Item Code]:[Unit Cost]],10,0),0)</f>
        <v>0</v>
      </c>
      <c r="P2222" s="56"/>
      <c r="Q2222" s="58"/>
      <c r="R2222" s="58">
        <f>Table49[[#This Row],[QUANTITY]]*Table49[[#This Row],[INV Prices]]</f>
        <v>0</v>
      </c>
      <c r="S2222" s="67"/>
      <c r="V2222" s="41"/>
      <c r="W2222" s="4" t="str">
        <f>IFERROR(VLOOKUP(Table49[[#This Row],[ITEM CODE]],Table2[[Item Code]:[Category ]],6,0),"")</f>
        <v/>
      </c>
      <c r="X2222" s="1" t="str">
        <f>IFERROR(VLOOKUP(Table49[[#This Row],[ITEM CODE]],Table2[[Item Code]:[Sub Category]],7,0),"")</f>
        <v/>
      </c>
      <c r="Y2222" s="68" t="str">
        <f>Table49[[#This Row],[PO Number]]&amp;COUNTIFS($E$5:E2222,E2222)</f>
        <v>0</v>
      </c>
    </row>
    <row r="2223" spans="1:25" ht="14.7" customHeight="1" x14ac:dyDescent="0.3">
      <c r="A2223" s="1" t="str">
        <f>IF(Table49[[#This Row],[ITEM NAME]]="","",ROW()-4)</f>
        <v/>
      </c>
      <c r="B2223" s="68"/>
      <c r="C2223" s="4" t="str">
        <f>IFERROR(VLOOKUP(B2223,Table14[],3,0),"")</f>
        <v/>
      </c>
      <c r="D2223" s="4" t="str">
        <f>IFERROR(VLOOKUP(B2223,Table14[],2,0),"")</f>
        <v/>
      </c>
      <c r="E2223" s="4"/>
      <c r="H2223" s="41" t="str">
        <f>IFERROR(VLOOKUP(Table49[[#This Row],[ITEM CODE]],Table2[[Item Code]:[Master Name]],2,0),"")</f>
        <v/>
      </c>
      <c r="I2223" s="41"/>
      <c r="J2223" s="65" t="str">
        <f>IFERROR(VLOOKUP(Table49[[#This Row],[ITEM CODE]],Table2[[Item Code]:[Master Name]],3,0),"")</f>
        <v/>
      </c>
      <c r="K2223" s="1" t="str">
        <f>IFERROR(VLOOKUP(Table49[[#This Row],[ITEM CODE]],Table2[[Item Code]:[Master Name]],9,0),"")</f>
        <v/>
      </c>
      <c r="L2223" s="1" t="str">
        <f>IFERROR(VLOOKUP(Table49[[#This Row],[ITEM CODE]],Table2[[Item Code]:[Master Name]],8,0),"")</f>
        <v/>
      </c>
      <c r="M2223" s="41"/>
      <c r="N2223" s="66">
        <f>IFERROR(VLOOKUP(Table49[[#This Row],[ITEM CODE]],Table2[[#All],[Item Code]:[Unit Cost]],10,0),0)</f>
        <v>0</v>
      </c>
      <c r="O2223" s="134">
        <f>IFERROR(VLOOKUP(Table49[[#This Row],[ITEM CODE]],Table2[[#All],[Item Code]:[Unit Cost]],10,0),0)</f>
        <v>0</v>
      </c>
      <c r="P2223" s="56"/>
      <c r="Q2223" s="58"/>
      <c r="R2223" s="58">
        <f>Table49[[#This Row],[QUANTITY]]*Table49[[#This Row],[INV Prices]]</f>
        <v>0</v>
      </c>
      <c r="S2223" s="67"/>
      <c r="V2223" s="41"/>
      <c r="W2223" s="4" t="str">
        <f>IFERROR(VLOOKUP(Table49[[#This Row],[ITEM CODE]],Table2[[Item Code]:[Category ]],6,0),"")</f>
        <v/>
      </c>
      <c r="X2223" s="1" t="str">
        <f>IFERROR(VLOOKUP(Table49[[#This Row],[ITEM CODE]],Table2[[Item Code]:[Sub Category]],7,0),"")</f>
        <v/>
      </c>
      <c r="Y2223" s="68" t="str">
        <f>Table49[[#This Row],[PO Number]]&amp;COUNTIFS($E$5:E2223,E2223)</f>
        <v>0</v>
      </c>
    </row>
    <row r="2224" spans="1:25" ht="14.7" customHeight="1" x14ac:dyDescent="0.3">
      <c r="A2224" s="1" t="str">
        <f>IF(Table49[[#This Row],[ITEM NAME]]="","",ROW()-4)</f>
        <v/>
      </c>
      <c r="B2224" s="68"/>
      <c r="C2224" s="4" t="str">
        <f>IFERROR(VLOOKUP(B2224,Table14[],3,0),"")</f>
        <v/>
      </c>
      <c r="D2224" s="4" t="str">
        <f>IFERROR(VLOOKUP(B2224,Table14[],2,0),"")</f>
        <v/>
      </c>
      <c r="E2224" s="4"/>
      <c r="H2224" s="41" t="str">
        <f>IFERROR(VLOOKUP(Table49[[#This Row],[ITEM CODE]],Table2[[Item Code]:[Master Name]],2,0),"")</f>
        <v/>
      </c>
      <c r="I2224" s="41"/>
      <c r="J2224" s="65" t="str">
        <f>IFERROR(VLOOKUP(Table49[[#This Row],[ITEM CODE]],Table2[[Item Code]:[Master Name]],3,0),"")</f>
        <v/>
      </c>
      <c r="K2224" s="1" t="str">
        <f>IFERROR(VLOOKUP(Table49[[#This Row],[ITEM CODE]],Table2[[Item Code]:[Master Name]],9,0),"")</f>
        <v/>
      </c>
      <c r="L2224" s="1" t="str">
        <f>IFERROR(VLOOKUP(Table49[[#This Row],[ITEM CODE]],Table2[[Item Code]:[Master Name]],8,0),"")</f>
        <v/>
      </c>
      <c r="M2224" s="41"/>
      <c r="N2224" s="66">
        <f>IFERROR(VLOOKUP(Table49[[#This Row],[ITEM CODE]],Table2[[#All],[Item Code]:[Unit Cost]],10,0),0)</f>
        <v>0</v>
      </c>
      <c r="O2224" s="134">
        <f>IFERROR(VLOOKUP(Table49[[#This Row],[ITEM CODE]],Table2[[#All],[Item Code]:[Unit Cost]],10,0),0)</f>
        <v>0</v>
      </c>
      <c r="P2224" s="56"/>
      <c r="Q2224" s="58"/>
      <c r="R2224" s="58">
        <f>Table49[[#This Row],[QUANTITY]]*Table49[[#This Row],[INV Prices]]</f>
        <v>0</v>
      </c>
      <c r="S2224" s="67"/>
      <c r="V2224" s="41"/>
      <c r="W2224" s="4" t="str">
        <f>IFERROR(VLOOKUP(Table49[[#This Row],[ITEM CODE]],Table2[[Item Code]:[Category ]],6,0),"")</f>
        <v/>
      </c>
      <c r="X2224" s="1" t="str">
        <f>IFERROR(VLOOKUP(Table49[[#This Row],[ITEM CODE]],Table2[[Item Code]:[Sub Category]],7,0),"")</f>
        <v/>
      </c>
      <c r="Y2224" s="68" t="str">
        <f>Table49[[#This Row],[PO Number]]&amp;COUNTIFS($E$5:E2224,E2224)</f>
        <v>0</v>
      </c>
    </row>
    <row r="2225" spans="1:25" ht="14.7" customHeight="1" x14ac:dyDescent="0.3">
      <c r="A2225" s="1" t="str">
        <f>IF(Table49[[#This Row],[ITEM NAME]]="","",ROW()-4)</f>
        <v/>
      </c>
      <c r="B2225" s="68"/>
      <c r="C2225" s="4" t="str">
        <f>IFERROR(VLOOKUP(B2225,Table14[],3,0),"")</f>
        <v/>
      </c>
      <c r="D2225" s="4" t="str">
        <f>IFERROR(VLOOKUP(B2225,Table14[],2,0),"")</f>
        <v/>
      </c>
      <c r="E2225" s="4"/>
      <c r="H2225" s="41" t="str">
        <f>IFERROR(VLOOKUP(Table49[[#This Row],[ITEM CODE]],Table2[[Item Code]:[Master Name]],2,0),"")</f>
        <v/>
      </c>
      <c r="I2225" s="41"/>
      <c r="J2225" s="65" t="str">
        <f>IFERROR(VLOOKUP(Table49[[#This Row],[ITEM CODE]],Table2[[Item Code]:[Master Name]],3,0),"")</f>
        <v/>
      </c>
      <c r="K2225" s="1" t="str">
        <f>IFERROR(VLOOKUP(Table49[[#This Row],[ITEM CODE]],Table2[[Item Code]:[Master Name]],9,0),"")</f>
        <v/>
      </c>
      <c r="L2225" s="1" t="str">
        <f>IFERROR(VLOOKUP(Table49[[#This Row],[ITEM CODE]],Table2[[Item Code]:[Master Name]],8,0),"")</f>
        <v/>
      </c>
      <c r="M2225" s="41"/>
      <c r="N2225" s="66">
        <f>IFERROR(VLOOKUP(Table49[[#This Row],[ITEM CODE]],Table2[[#All],[Item Code]:[Unit Cost]],10,0),0)</f>
        <v>0</v>
      </c>
      <c r="O2225" s="134">
        <f>IFERROR(VLOOKUP(Table49[[#This Row],[ITEM CODE]],Table2[[#All],[Item Code]:[Unit Cost]],10,0),0)</f>
        <v>0</v>
      </c>
      <c r="P2225" s="56"/>
      <c r="Q2225" s="58"/>
      <c r="R2225" s="58">
        <f>Table49[[#This Row],[QUANTITY]]*Table49[[#This Row],[INV Prices]]</f>
        <v>0</v>
      </c>
      <c r="S2225" s="67"/>
      <c r="V2225" s="41"/>
      <c r="W2225" s="4" t="str">
        <f>IFERROR(VLOOKUP(Table49[[#This Row],[ITEM CODE]],Table2[[Item Code]:[Category ]],6,0),"")</f>
        <v/>
      </c>
      <c r="X2225" s="1" t="str">
        <f>IFERROR(VLOOKUP(Table49[[#This Row],[ITEM CODE]],Table2[[Item Code]:[Sub Category]],7,0),"")</f>
        <v/>
      </c>
      <c r="Y2225" s="68" t="str">
        <f>Table49[[#This Row],[PO Number]]&amp;COUNTIFS($E$5:E2225,E2225)</f>
        <v>0</v>
      </c>
    </row>
    <row r="2226" spans="1:25" ht="14.7" customHeight="1" x14ac:dyDescent="0.3">
      <c r="A2226" s="1" t="str">
        <f>IF(Table49[[#This Row],[ITEM NAME]]="","",ROW()-4)</f>
        <v/>
      </c>
      <c r="B2226" s="68"/>
      <c r="C2226" s="4" t="str">
        <f>IFERROR(VLOOKUP(B2226,Table14[],3,0),"")</f>
        <v/>
      </c>
      <c r="D2226" s="4" t="str">
        <f>IFERROR(VLOOKUP(B2226,Table14[],2,0),"")</f>
        <v/>
      </c>
      <c r="E2226" s="4"/>
      <c r="H2226" s="41" t="str">
        <f>IFERROR(VLOOKUP(Table49[[#This Row],[ITEM CODE]],Table2[[Item Code]:[Master Name]],2,0),"")</f>
        <v/>
      </c>
      <c r="I2226" s="41"/>
      <c r="J2226" s="65" t="str">
        <f>IFERROR(VLOOKUP(Table49[[#This Row],[ITEM CODE]],Table2[[Item Code]:[Master Name]],3,0),"")</f>
        <v/>
      </c>
      <c r="K2226" s="1" t="str">
        <f>IFERROR(VLOOKUP(Table49[[#This Row],[ITEM CODE]],Table2[[Item Code]:[Master Name]],9,0),"")</f>
        <v/>
      </c>
      <c r="L2226" s="1" t="str">
        <f>IFERROR(VLOOKUP(Table49[[#This Row],[ITEM CODE]],Table2[[Item Code]:[Master Name]],8,0),"")</f>
        <v/>
      </c>
      <c r="M2226" s="41"/>
      <c r="N2226" s="66">
        <f>IFERROR(VLOOKUP(Table49[[#This Row],[ITEM CODE]],Table2[[#All],[Item Code]:[Unit Cost]],10,0),0)</f>
        <v>0</v>
      </c>
      <c r="O2226" s="134">
        <f>IFERROR(VLOOKUP(Table49[[#This Row],[ITEM CODE]],Table2[[#All],[Item Code]:[Unit Cost]],10,0),0)</f>
        <v>0</v>
      </c>
      <c r="P2226" s="56"/>
      <c r="Q2226" s="58"/>
      <c r="R2226" s="58">
        <f>Table49[[#This Row],[QUANTITY]]*Table49[[#This Row],[INV Prices]]</f>
        <v>0</v>
      </c>
      <c r="S2226" s="67"/>
      <c r="V2226" s="41"/>
      <c r="W2226" s="4" t="str">
        <f>IFERROR(VLOOKUP(Table49[[#This Row],[ITEM CODE]],Table2[[Item Code]:[Category ]],6,0),"")</f>
        <v/>
      </c>
      <c r="X2226" s="1" t="str">
        <f>IFERROR(VLOOKUP(Table49[[#This Row],[ITEM CODE]],Table2[[Item Code]:[Sub Category]],7,0),"")</f>
        <v/>
      </c>
      <c r="Y2226" s="68" t="str">
        <f>Table49[[#This Row],[PO Number]]&amp;COUNTIFS($E$5:E2226,E2226)</f>
        <v>0</v>
      </c>
    </row>
    <row r="2227" spans="1:25" ht="14.7" customHeight="1" x14ac:dyDescent="0.3">
      <c r="A2227" s="1" t="str">
        <f>IF(Table49[[#This Row],[ITEM NAME]]="","",ROW()-4)</f>
        <v/>
      </c>
      <c r="B2227" s="68"/>
      <c r="C2227" s="4" t="str">
        <f>IFERROR(VLOOKUP(B2227,Table14[],3,0),"")</f>
        <v/>
      </c>
      <c r="D2227" s="4" t="str">
        <f>IFERROR(VLOOKUP(B2227,Table14[],2,0),"")</f>
        <v/>
      </c>
      <c r="E2227" s="4"/>
      <c r="H2227" s="41" t="str">
        <f>IFERROR(VLOOKUP(Table49[[#This Row],[ITEM CODE]],Table2[[Item Code]:[Master Name]],2,0),"")</f>
        <v/>
      </c>
      <c r="I2227" s="41"/>
      <c r="J2227" s="65" t="str">
        <f>IFERROR(VLOOKUP(Table49[[#This Row],[ITEM CODE]],Table2[[Item Code]:[Master Name]],3,0),"")</f>
        <v/>
      </c>
      <c r="K2227" s="1" t="str">
        <f>IFERROR(VLOOKUP(Table49[[#This Row],[ITEM CODE]],Table2[[Item Code]:[Master Name]],9,0),"")</f>
        <v/>
      </c>
      <c r="L2227" s="1" t="str">
        <f>IFERROR(VLOOKUP(Table49[[#This Row],[ITEM CODE]],Table2[[Item Code]:[Master Name]],8,0),"")</f>
        <v/>
      </c>
      <c r="M2227" s="41"/>
      <c r="N2227" s="66">
        <f>IFERROR(VLOOKUP(Table49[[#This Row],[ITEM CODE]],Table2[[#All],[Item Code]:[Unit Cost]],10,0),0)</f>
        <v>0</v>
      </c>
      <c r="O2227" s="134">
        <f>IFERROR(VLOOKUP(Table49[[#This Row],[ITEM CODE]],Table2[[#All],[Item Code]:[Unit Cost]],10,0),0)</f>
        <v>0</v>
      </c>
      <c r="P2227" s="56"/>
      <c r="Q2227" s="58"/>
      <c r="R2227" s="58">
        <f>Table49[[#This Row],[QUANTITY]]*Table49[[#This Row],[INV Prices]]</f>
        <v>0</v>
      </c>
      <c r="S2227" s="67"/>
      <c r="V2227" s="41"/>
      <c r="W2227" s="4" t="str">
        <f>IFERROR(VLOOKUP(Table49[[#This Row],[ITEM CODE]],Table2[[Item Code]:[Category ]],6,0),"")</f>
        <v/>
      </c>
      <c r="X2227" s="1" t="str">
        <f>IFERROR(VLOOKUP(Table49[[#This Row],[ITEM CODE]],Table2[[Item Code]:[Sub Category]],7,0),"")</f>
        <v/>
      </c>
      <c r="Y2227" s="68" t="str">
        <f>Table49[[#This Row],[PO Number]]&amp;COUNTIFS($E$5:E2227,E2227)</f>
        <v>0</v>
      </c>
    </row>
    <row r="2228" spans="1:25" ht="14.7" customHeight="1" x14ac:dyDescent="0.3">
      <c r="A2228" s="1" t="str">
        <f>IF(Table49[[#This Row],[ITEM NAME]]="","",ROW()-4)</f>
        <v/>
      </c>
      <c r="B2228" s="68"/>
      <c r="C2228" s="4" t="str">
        <f>IFERROR(VLOOKUP(B2228,Table14[],3,0),"")</f>
        <v/>
      </c>
      <c r="D2228" s="4" t="str">
        <f>IFERROR(VLOOKUP(B2228,Table14[],2,0),"")</f>
        <v/>
      </c>
      <c r="E2228" s="4"/>
      <c r="H2228" s="41" t="str">
        <f>IFERROR(VLOOKUP(Table49[[#This Row],[ITEM CODE]],Table2[[Item Code]:[Master Name]],2,0),"")</f>
        <v/>
      </c>
      <c r="I2228" s="41"/>
      <c r="J2228" s="65" t="str">
        <f>IFERROR(VLOOKUP(Table49[[#This Row],[ITEM CODE]],Table2[[Item Code]:[Master Name]],3,0),"")</f>
        <v/>
      </c>
      <c r="K2228" s="1" t="str">
        <f>IFERROR(VLOOKUP(Table49[[#This Row],[ITEM CODE]],Table2[[Item Code]:[Master Name]],9,0),"")</f>
        <v/>
      </c>
      <c r="L2228" s="1" t="str">
        <f>IFERROR(VLOOKUP(Table49[[#This Row],[ITEM CODE]],Table2[[Item Code]:[Master Name]],8,0),"")</f>
        <v/>
      </c>
      <c r="M2228" s="41"/>
      <c r="N2228" s="66">
        <f>IFERROR(VLOOKUP(Table49[[#This Row],[ITEM CODE]],Table2[[#All],[Item Code]:[Unit Cost]],10,0),0)</f>
        <v>0</v>
      </c>
      <c r="O2228" s="134">
        <f>IFERROR(VLOOKUP(Table49[[#This Row],[ITEM CODE]],Table2[[#All],[Item Code]:[Unit Cost]],10,0),0)</f>
        <v>0</v>
      </c>
      <c r="P2228" s="56"/>
      <c r="Q2228" s="58"/>
      <c r="R2228" s="58">
        <f>Table49[[#This Row],[QUANTITY]]*Table49[[#This Row],[INV Prices]]</f>
        <v>0</v>
      </c>
      <c r="S2228" s="67"/>
      <c r="V2228" s="41"/>
      <c r="W2228" s="4" t="str">
        <f>IFERROR(VLOOKUP(Table49[[#This Row],[ITEM CODE]],Table2[[Item Code]:[Category ]],6,0),"")</f>
        <v/>
      </c>
      <c r="X2228" s="1" t="str">
        <f>IFERROR(VLOOKUP(Table49[[#This Row],[ITEM CODE]],Table2[[Item Code]:[Sub Category]],7,0),"")</f>
        <v/>
      </c>
      <c r="Y2228" s="68" t="str">
        <f>Table49[[#This Row],[PO Number]]&amp;COUNTIFS($E$5:E2228,E2228)</f>
        <v>0</v>
      </c>
    </row>
    <row r="2229" spans="1:25" ht="14.7" customHeight="1" x14ac:dyDescent="0.3">
      <c r="A2229" s="1" t="str">
        <f>IF(Table49[[#This Row],[ITEM NAME]]="","",ROW()-4)</f>
        <v/>
      </c>
      <c r="B2229" s="68"/>
      <c r="C2229" s="4" t="str">
        <f>IFERROR(VLOOKUP(B2229,Table14[],3,0),"")</f>
        <v/>
      </c>
      <c r="D2229" s="4" t="str">
        <f>IFERROR(VLOOKUP(B2229,Table14[],2,0),"")</f>
        <v/>
      </c>
      <c r="E2229" s="4"/>
      <c r="H2229" s="41" t="str">
        <f>IFERROR(VLOOKUP(Table49[[#This Row],[ITEM CODE]],Table2[[Item Code]:[Master Name]],2,0),"")</f>
        <v/>
      </c>
      <c r="I2229" s="41"/>
      <c r="J2229" s="65" t="str">
        <f>IFERROR(VLOOKUP(Table49[[#This Row],[ITEM CODE]],Table2[[Item Code]:[Master Name]],3,0),"")</f>
        <v/>
      </c>
      <c r="K2229" s="1" t="str">
        <f>IFERROR(VLOOKUP(Table49[[#This Row],[ITEM CODE]],Table2[[Item Code]:[Master Name]],9,0),"")</f>
        <v/>
      </c>
      <c r="L2229" s="1" t="str">
        <f>IFERROR(VLOOKUP(Table49[[#This Row],[ITEM CODE]],Table2[[Item Code]:[Master Name]],8,0),"")</f>
        <v/>
      </c>
      <c r="M2229" s="41"/>
      <c r="N2229" s="66">
        <f>IFERROR(VLOOKUP(Table49[[#This Row],[ITEM CODE]],Table2[[#All],[Item Code]:[Unit Cost]],10,0),0)</f>
        <v>0</v>
      </c>
      <c r="O2229" s="134">
        <f>IFERROR(VLOOKUP(Table49[[#This Row],[ITEM CODE]],Table2[[#All],[Item Code]:[Unit Cost]],10,0),0)</f>
        <v>0</v>
      </c>
      <c r="P2229" s="56"/>
      <c r="Q2229" s="58"/>
      <c r="R2229" s="58">
        <f>Table49[[#This Row],[QUANTITY]]*Table49[[#This Row],[INV Prices]]</f>
        <v>0</v>
      </c>
      <c r="S2229" s="67"/>
      <c r="V2229" s="41"/>
      <c r="W2229" s="4" t="str">
        <f>IFERROR(VLOOKUP(Table49[[#This Row],[ITEM CODE]],Table2[[Item Code]:[Category ]],6,0),"")</f>
        <v/>
      </c>
      <c r="X2229" s="1" t="str">
        <f>IFERROR(VLOOKUP(Table49[[#This Row],[ITEM CODE]],Table2[[Item Code]:[Sub Category]],7,0),"")</f>
        <v/>
      </c>
      <c r="Y2229" s="68" t="str">
        <f>Table49[[#This Row],[PO Number]]&amp;COUNTIFS($E$5:E2229,E2229)</f>
        <v>0</v>
      </c>
    </row>
    <row r="2230" spans="1:25" ht="14.7" customHeight="1" x14ac:dyDescent="0.3">
      <c r="A2230" s="1" t="str">
        <f>IF(Table49[[#This Row],[ITEM NAME]]="","",ROW()-4)</f>
        <v/>
      </c>
      <c r="B2230" s="68"/>
      <c r="C2230" s="4" t="str">
        <f>IFERROR(VLOOKUP(B2230,Table14[],3,0),"")</f>
        <v/>
      </c>
      <c r="D2230" s="4" t="str">
        <f>IFERROR(VLOOKUP(B2230,Table14[],2,0),"")</f>
        <v/>
      </c>
      <c r="E2230" s="4"/>
      <c r="H2230" s="41" t="str">
        <f>IFERROR(VLOOKUP(Table49[[#This Row],[ITEM CODE]],Table2[[Item Code]:[Master Name]],2,0),"")</f>
        <v/>
      </c>
      <c r="I2230" s="41"/>
      <c r="J2230" s="65" t="str">
        <f>IFERROR(VLOOKUP(Table49[[#This Row],[ITEM CODE]],Table2[[Item Code]:[Master Name]],3,0),"")</f>
        <v/>
      </c>
      <c r="K2230" s="1" t="str">
        <f>IFERROR(VLOOKUP(Table49[[#This Row],[ITEM CODE]],Table2[[Item Code]:[Master Name]],9,0),"")</f>
        <v/>
      </c>
      <c r="L2230" s="1" t="str">
        <f>IFERROR(VLOOKUP(Table49[[#This Row],[ITEM CODE]],Table2[[Item Code]:[Master Name]],8,0),"")</f>
        <v/>
      </c>
      <c r="M2230" s="41"/>
      <c r="N2230" s="66">
        <f>IFERROR(VLOOKUP(Table49[[#This Row],[ITEM CODE]],Table2[[#All],[Item Code]:[Unit Cost]],10,0),0)</f>
        <v>0</v>
      </c>
      <c r="O2230" s="134">
        <f>IFERROR(VLOOKUP(Table49[[#This Row],[ITEM CODE]],Table2[[#All],[Item Code]:[Unit Cost]],10,0),0)</f>
        <v>0</v>
      </c>
      <c r="P2230" s="56"/>
      <c r="Q2230" s="58"/>
      <c r="R2230" s="58">
        <f>Table49[[#This Row],[QUANTITY]]*Table49[[#This Row],[INV Prices]]</f>
        <v>0</v>
      </c>
      <c r="S2230" s="67"/>
      <c r="V2230" s="41"/>
      <c r="W2230" s="4" t="str">
        <f>IFERROR(VLOOKUP(Table49[[#This Row],[ITEM CODE]],Table2[[Item Code]:[Category ]],6,0),"")</f>
        <v/>
      </c>
      <c r="X2230" s="1" t="str">
        <f>IFERROR(VLOOKUP(Table49[[#This Row],[ITEM CODE]],Table2[[Item Code]:[Sub Category]],7,0),"")</f>
        <v/>
      </c>
      <c r="Y2230" s="68" t="str">
        <f>Table49[[#This Row],[PO Number]]&amp;COUNTIFS($E$5:E2230,E2230)</f>
        <v>0</v>
      </c>
    </row>
    <row r="2231" spans="1:25" ht="14.7" customHeight="1" x14ac:dyDescent="0.3">
      <c r="A2231" s="1" t="str">
        <f>IF(Table49[[#This Row],[ITEM NAME]]="","",ROW()-4)</f>
        <v/>
      </c>
      <c r="B2231" s="68"/>
      <c r="C2231" s="4" t="str">
        <f>IFERROR(VLOOKUP(B2231,Table14[],3,0),"")</f>
        <v/>
      </c>
      <c r="D2231" s="4" t="str">
        <f>IFERROR(VLOOKUP(B2231,Table14[],2,0),"")</f>
        <v/>
      </c>
      <c r="E2231" s="4"/>
      <c r="H2231" s="41" t="str">
        <f>IFERROR(VLOOKUP(Table49[[#This Row],[ITEM CODE]],Table2[[Item Code]:[Master Name]],2,0),"")</f>
        <v/>
      </c>
      <c r="I2231" s="41"/>
      <c r="J2231" s="65" t="str">
        <f>IFERROR(VLOOKUP(Table49[[#This Row],[ITEM CODE]],Table2[[Item Code]:[Master Name]],3,0),"")</f>
        <v/>
      </c>
      <c r="K2231" s="1" t="str">
        <f>IFERROR(VLOOKUP(Table49[[#This Row],[ITEM CODE]],Table2[[Item Code]:[Master Name]],9,0),"")</f>
        <v/>
      </c>
      <c r="L2231" s="1" t="str">
        <f>IFERROR(VLOOKUP(Table49[[#This Row],[ITEM CODE]],Table2[[Item Code]:[Master Name]],8,0),"")</f>
        <v/>
      </c>
      <c r="M2231" s="41"/>
      <c r="N2231" s="66">
        <f>IFERROR(VLOOKUP(Table49[[#This Row],[ITEM CODE]],Table2[[#All],[Item Code]:[Unit Cost]],10,0),0)</f>
        <v>0</v>
      </c>
      <c r="O2231" s="134">
        <f>IFERROR(VLOOKUP(Table49[[#This Row],[ITEM CODE]],Table2[[#All],[Item Code]:[Unit Cost]],10,0),0)</f>
        <v>0</v>
      </c>
      <c r="P2231" s="56"/>
      <c r="Q2231" s="58"/>
      <c r="R2231" s="58">
        <f>Table49[[#This Row],[QUANTITY]]*Table49[[#This Row],[INV Prices]]</f>
        <v>0</v>
      </c>
      <c r="S2231" s="67"/>
      <c r="V2231" s="41"/>
      <c r="W2231" s="4" t="str">
        <f>IFERROR(VLOOKUP(Table49[[#This Row],[ITEM CODE]],Table2[[Item Code]:[Category ]],6,0),"")</f>
        <v/>
      </c>
      <c r="X2231" s="1" t="str">
        <f>IFERROR(VLOOKUP(Table49[[#This Row],[ITEM CODE]],Table2[[Item Code]:[Sub Category]],7,0),"")</f>
        <v/>
      </c>
      <c r="Y2231" s="68" t="str">
        <f>Table49[[#This Row],[PO Number]]&amp;COUNTIFS($E$5:E2231,E2231)</f>
        <v>0</v>
      </c>
    </row>
    <row r="2232" spans="1:25" ht="14.7" customHeight="1" x14ac:dyDescent="0.3">
      <c r="A2232" s="1" t="str">
        <f>IF(Table49[[#This Row],[ITEM NAME]]="","",ROW()-4)</f>
        <v/>
      </c>
      <c r="B2232" s="68"/>
      <c r="C2232" s="4" t="str">
        <f>IFERROR(VLOOKUP(B2232,Table14[],3,0),"")</f>
        <v/>
      </c>
      <c r="D2232" s="4" t="str">
        <f>IFERROR(VLOOKUP(B2232,Table14[],2,0),"")</f>
        <v/>
      </c>
      <c r="E2232" s="4"/>
      <c r="H2232" s="41" t="str">
        <f>IFERROR(VLOOKUP(Table49[[#This Row],[ITEM CODE]],Table2[[Item Code]:[Master Name]],2,0),"")</f>
        <v/>
      </c>
      <c r="I2232" s="41"/>
      <c r="J2232" s="65" t="str">
        <f>IFERROR(VLOOKUP(Table49[[#This Row],[ITEM CODE]],Table2[[Item Code]:[Master Name]],3,0),"")</f>
        <v/>
      </c>
      <c r="K2232" s="1" t="str">
        <f>IFERROR(VLOOKUP(Table49[[#This Row],[ITEM CODE]],Table2[[Item Code]:[Master Name]],9,0),"")</f>
        <v/>
      </c>
      <c r="L2232" s="1" t="str">
        <f>IFERROR(VLOOKUP(Table49[[#This Row],[ITEM CODE]],Table2[[Item Code]:[Master Name]],8,0),"")</f>
        <v/>
      </c>
      <c r="M2232" s="41"/>
      <c r="N2232" s="66">
        <f>IFERROR(VLOOKUP(Table49[[#This Row],[ITEM CODE]],Table2[[#All],[Item Code]:[Unit Cost]],10,0),0)</f>
        <v>0</v>
      </c>
      <c r="O2232" s="134">
        <f>IFERROR(VLOOKUP(Table49[[#This Row],[ITEM CODE]],Table2[[#All],[Item Code]:[Unit Cost]],10,0),0)</f>
        <v>0</v>
      </c>
      <c r="P2232" s="56"/>
      <c r="Q2232" s="58"/>
      <c r="R2232" s="58">
        <f>Table49[[#This Row],[QUANTITY]]*Table49[[#This Row],[INV Prices]]</f>
        <v>0</v>
      </c>
      <c r="S2232" s="67"/>
      <c r="V2232" s="41"/>
      <c r="W2232" s="4" t="str">
        <f>IFERROR(VLOOKUP(Table49[[#This Row],[ITEM CODE]],Table2[[Item Code]:[Category ]],6,0),"")</f>
        <v/>
      </c>
      <c r="X2232" s="1" t="str">
        <f>IFERROR(VLOOKUP(Table49[[#This Row],[ITEM CODE]],Table2[[Item Code]:[Sub Category]],7,0),"")</f>
        <v/>
      </c>
      <c r="Y2232" s="68" t="str">
        <f>Table49[[#This Row],[PO Number]]&amp;COUNTIFS($E$5:E2232,E2232)</f>
        <v>0</v>
      </c>
    </row>
    <row r="2233" spans="1:25" ht="14.7" customHeight="1" x14ac:dyDescent="0.3">
      <c r="A2233" s="1" t="str">
        <f>IF(Table49[[#This Row],[ITEM NAME]]="","",ROW()-4)</f>
        <v/>
      </c>
      <c r="B2233" s="68"/>
      <c r="C2233" s="4" t="str">
        <f>IFERROR(VLOOKUP(B2233,Table14[],3,0),"")</f>
        <v/>
      </c>
      <c r="D2233" s="4" t="str">
        <f>IFERROR(VLOOKUP(B2233,Table14[],2,0),"")</f>
        <v/>
      </c>
      <c r="E2233" s="4"/>
      <c r="H2233" s="41" t="str">
        <f>IFERROR(VLOOKUP(Table49[[#This Row],[ITEM CODE]],Table2[[Item Code]:[Master Name]],2,0),"")</f>
        <v/>
      </c>
      <c r="I2233" s="41"/>
      <c r="J2233" s="65" t="str">
        <f>IFERROR(VLOOKUP(Table49[[#This Row],[ITEM CODE]],Table2[[Item Code]:[Master Name]],3,0),"")</f>
        <v/>
      </c>
      <c r="K2233" s="1" t="str">
        <f>IFERROR(VLOOKUP(Table49[[#This Row],[ITEM CODE]],Table2[[Item Code]:[Master Name]],9,0),"")</f>
        <v/>
      </c>
      <c r="L2233" s="1" t="str">
        <f>IFERROR(VLOOKUP(Table49[[#This Row],[ITEM CODE]],Table2[[Item Code]:[Master Name]],8,0),"")</f>
        <v/>
      </c>
      <c r="M2233" s="41"/>
      <c r="N2233" s="66">
        <f>IFERROR(VLOOKUP(Table49[[#This Row],[ITEM CODE]],Table2[[#All],[Item Code]:[Unit Cost]],10,0),0)</f>
        <v>0</v>
      </c>
      <c r="O2233" s="134">
        <f>IFERROR(VLOOKUP(Table49[[#This Row],[ITEM CODE]],Table2[[#All],[Item Code]:[Unit Cost]],10,0),0)</f>
        <v>0</v>
      </c>
      <c r="P2233" s="56"/>
      <c r="Q2233" s="58"/>
      <c r="R2233" s="58">
        <f>Table49[[#This Row],[QUANTITY]]*Table49[[#This Row],[INV Prices]]</f>
        <v>0</v>
      </c>
      <c r="S2233" s="67"/>
      <c r="V2233" s="41"/>
      <c r="W2233" s="4" t="str">
        <f>IFERROR(VLOOKUP(Table49[[#This Row],[ITEM CODE]],Table2[[Item Code]:[Category ]],6,0),"")</f>
        <v/>
      </c>
      <c r="X2233" s="1" t="str">
        <f>IFERROR(VLOOKUP(Table49[[#This Row],[ITEM CODE]],Table2[[Item Code]:[Sub Category]],7,0),"")</f>
        <v/>
      </c>
      <c r="Y2233" s="68" t="str">
        <f>Table49[[#This Row],[PO Number]]&amp;COUNTIFS($E$5:E2233,E2233)</f>
        <v>0</v>
      </c>
    </row>
    <row r="2234" spans="1:25" ht="14.7" customHeight="1" x14ac:dyDescent="0.3">
      <c r="A2234" s="1" t="str">
        <f>IF(Table49[[#This Row],[ITEM NAME]]="","",ROW()-4)</f>
        <v/>
      </c>
      <c r="B2234" s="68"/>
      <c r="C2234" s="4" t="str">
        <f>IFERROR(VLOOKUP(B2234,Table14[],3,0),"")</f>
        <v/>
      </c>
      <c r="D2234" s="4" t="str">
        <f>IFERROR(VLOOKUP(B2234,Table14[],2,0),"")</f>
        <v/>
      </c>
      <c r="E2234" s="4"/>
      <c r="H2234" s="41" t="str">
        <f>IFERROR(VLOOKUP(Table49[[#This Row],[ITEM CODE]],Table2[[Item Code]:[Master Name]],2,0),"")</f>
        <v/>
      </c>
      <c r="I2234" s="41"/>
      <c r="J2234" s="65" t="str">
        <f>IFERROR(VLOOKUP(Table49[[#This Row],[ITEM CODE]],Table2[[Item Code]:[Master Name]],3,0),"")</f>
        <v/>
      </c>
      <c r="K2234" s="1" t="str">
        <f>IFERROR(VLOOKUP(Table49[[#This Row],[ITEM CODE]],Table2[[Item Code]:[Master Name]],9,0),"")</f>
        <v/>
      </c>
      <c r="L2234" s="1" t="str">
        <f>IFERROR(VLOOKUP(Table49[[#This Row],[ITEM CODE]],Table2[[Item Code]:[Master Name]],8,0),"")</f>
        <v/>
      </c>
      <c r="M2234" s="41"/>
      <c r="N2234" s="66">
        <f>IFERROR(VLOOKUP(Table49[[#This Row],[ITEM CODE]],Table2[[#All],[Item Code]:[Unit Cost]],10,0),0)</f>
        <v>0</v>
      </c>
      <c r="O2234" s="134">
        <f>IFERROR(VLOOKUP(Table49[[#This Row],[ITEM CODE]],Table2[[#All],[Item Code]:[Unit Cost]],10,0),0)</f>
        <v>0</v>
      </c>
      <c r="P2234" s="56"/>
      <c r="Q2234" s="58"/>
      <c r="R2234" s="58">
        <f>Table49[[#This Row],[QUANTITY]]*Table49[[#This Row],[INV Prices]]</f>
        <v>0</v>
      </c>
      <c r="S2234" s="67"/>
      <c r="V2234" s="41"/>
      <c r="W2234" s="4" t="str">
        <f>IFERROR(VLOOKUP(Table49[[#This Row],[ITEM CODE]],Table2[[Item Code]:[Category ]],6,0),"")</f>
        <v/>
      </c>
      <c r="X2234" s="1" t="str">
        <f>IFERROR(VLOOKUP(Table49[[#This Row],[ITEM CODE]],Table2[[Item Code]:[Sub Category]],7,0),"")</f>
        <v/>
      </c>
      <c r="Y2234" s="68" t="str">
        <f>Table49[[#This Row],[PO Number]]&amp;COUNTIFS($E$5:E2234,E2234)</f>
        <v>0</v>
      </c>
    </row>
    <row r="2235" spans="1:25" ht="14.7" customHeight="1" x14ac:dyDescent="0.3">
      <c r="A2235" s="1" t="str">
        <f>IF(Table49[[#This Row],[ITEM NAME]]="","",ROW()-4)</f>
        <v/>
      </c>
      <c r="B2235" s="68"/>
      <c r="C2235" s="4" t="str">
        <f>IFERROR(VLOOKUP(B2235,Table14[],3,0),"")</f>
        <v/>
      </c>
      <c r="D2235" s="4" t="str">
        <f>IFERROR(VLOOKUP(B2235,Table14[],2,0),"")</f>
        <v/>
      </c>
      <c r="E2235" s="4"/>
      <c r="H2235" s="41" t="str">
        <f>IFERROR(VLOOKUP(Table49[[#This Row],[ITEM CODE]],Table2[[Item Code]:[Master Name]],2,0),"")</f>
        <v/>
      </c>
      <c r="I2235" s="41"/>
      <c r="J2235" s="65" t="str">
        <f>IFERROR(VLOOKUP(Table49[[#This Row],[ITEM CODE]],Table2[[Item Code]:[Master Name]],3,0),"")</f>
        <v/>
      </c>
      <c r="K2235" s="1" t="str">
        <f>IFERROR(VLOOKUP(Table49[[#This Row],[ITEM CODE]],Table2[[Item Code]:[Master Name]],9,0),"")</f>
        <v/>
      </c>
      <c r="L2235" s="1" t="str">
        <f>IFERROR(VLOOKUP(Table49[[#This Row],[ITEM CODE]],Table2[[Item Code]:[Master Name]],8,0),"")</f>
        <v/>
      </c>
      <c r="M2235" s="41"/>
      <c r="N2235" s="66">
        <f>IFERROR(VLOOKUP(Table49[[#This Row],[ITEM CODE]],Table2[[#All],[Item Code]:[Unit Cost]],10,0),0)</f>
        <v>0</v>
      </c>
      <c r="O2235" s="134">
        <f>IFERROR(VLOOKUP(Table49[[#This Row],[ITEM CODE]],Table2[[#All],[Item Code]:[Unit Cost]],10,0),0)</f>
        <v>0</v>
      </c>
      <c r="P2235" s="56"/>
      <c r="Q2235" s="58"/>
      <c r="R2235" s="58">
        <f>Table49[[#This Row],[QUANTITY]]*Table49[[#This Row],[INV Prices]]</f>
        <v>0</v>
      </c>
      <c r="S2235" s="67"/>
      <c r="V2235" s="41"/>
      <c r="W2235" s="4" t="str">
        <f>IFERROR(VLOOKUP(Table49[[#This Row],[ITEM CODE]],Table2[[Item Code]:[Category ]],6,0),"")</f>
        <v/>
      </c>
      <c r="X2235" s="1" t="str">
        <f>IFERROR(VLOOKUP(Table49[[#This Row],[ITEM CODE]],Table2[[Item Code]:[Sub Category]],7,0),"")</f>
        <v/>
      </c>
      <c r="Y2235" s="68" t="str">
        <f>Table49[[#This Row],[PO Number]]&amp;COUNTIFS($E$5:E2235,E2235)</f>
        <v>0</v>
      </c>
    </row>
    <row r="2236" spans="1:25" ht="14.7" customHeight="1" x14ac:dyDescent="0.3">
      <c r="A2236" s="1" t="str">
        <f>IF(Table49[[#This Row],[ITEM NAME]]="","",ROW()-4)</f>
        <v/>
      </c>
      <c r="B2236" s="68"/>
      <c r="C2236" s="4" t="str">
        <f>IFERROR(VLOOKUP(B2236,Table14[],3,0),"")</f>
        <v/>
      </c>
      <c r="D2236" s="4" t="str">
        <f>IFERROR(VLOOKUP(B2236,Table14[],2,0),"")</f>
        <v/>
      </c>
      <c r="E2236" s="4"/>
      <c r="H2236" s="41" t="str">
        <f>IFERROR(VLOOKUP(Table49[[#This Row],[ITEM CODE]],Table2[[Item Code]:[Master Name]],2,0),"")</f>
        <v/>
      </c>
      <c r="I2236" s="41"/>
      <c r="J2236" s="65" t="str">
        <f>IFERROR(VLOOKUP(Table49[[#This Row],[ITEM CODE]],Table2[[Item Code]:[Master Name]],3,0),"")</f>
        <v/>
      </c>
      <c r="K2236" s="1" t="str">
        <f>IFERROR(VLOOKUP(Table49[[#This Row],[ITEM CODE]],Table2[[Item Code]:[Master Name]],9,0),"")</f>
        <v/>
      </c>
      <c r="L2236" s="1" t="str">
        <f>IFERROR(VLOOKUP(Table49[[#This Row],[ITEM CODE]],Table2[[Item Code]:[Master Name]],8,0),"")</f>
        <v/>
      </c>
      <c r="M2236" s="41"/>
      <c r="N2236" s="66">
        <f>IFERROR(VLOOKUP(Table49[[#This Row],[ITEM CODE]],Table2[[#All],[Item Code]:[Unit Cost]],10,0),0)</f>
        <v>0</v>
      </c>
      <c r="O2236" s="134">
        <f>IFERROR(VLOOKUP(Table49[[#This Row],[ITEM CODE]],Table2[[#All],[Item Code]:[Unit Cost]],10,0),0)</f>
        <v>0</v>
      </c>
      <c r="P2236" s="56"/>
      <c r="Q2236" s="58"/>
      <c r="R2236" s="58">
        <f>Table49[[#This Row],[QUANTITY]]*Table49[[#This Row],[INV Prices]]</f>
        <v>0</v>
      </c>
      <c r="S2236" s="67"/>
      <c r="V2236" s="41"/>
      <c r="W2236" s="4" t="str">
        <f>IFERROR(VLOOKUP(Table49[[#This Row],[ITEM CODE]],Table2[[Item Code]:[Category ]],6,0),"")</f>
        <v/>
      </c>
      <c r="X2236" s="1" t="str">
        <f>IFERROR(VLOOKUP(Table49[[#This Row],[ITEM CODE]],Table2[[Item Code]:[Sub Category]],7,0),"")</f>
        <v/>
      </c>
      <c r="Y2236" s="68" t="str">
        <f>Table49[[#This Row],[PO Number]]&amp;COUNTIFS($E$5:E2236,E2236)</f>
        <v>0</v>
      </c>
    </row>
    <row r="2237" spans="1:25" ht="14.7" customHeight="1" x14ac:dyDescent="0.3">
      <c r="A2237" s="1" t="str">
        <f>IF(Table49[[#This Row],[ITEM NAME]]="","",ROW()-4)</f>
        <v/>
      </c>
      <c r="B2237" s="68"/>
      <c r="C2237" s="4" t="str">
        <f>IFERROR(VLOOKUP(B2237,Table14[],3,0),"")</f>
        <v/>
      </c>
      <c r="D2237" s="4" t="str">
        <f>IFERROR(VLOOKUP(B2237,Table14[],2,0),"")</f>
        <v/>
      </c>
      <c r="E2237" s="4"/>
      <c r="H2237" s="41" t="str">
        <f>IFERROR(VLOOKUP(Table49[[#This Row],[ITEM CODE]],Table2[[Item Code]:[Master Name]],2,0),"")</f>
        <v/>
      </c>
      <c r="I2237" s="41"/>
      <c r="J2237" s="65" t="str">
        <f>IFERROR(VLOOKUP(Table49[[#This Row],[ITEM CODE]],Table2[[Item Code]:[Master Name]],3,0),"")</f>
        <v/>
      </c>
      <c r="K2237" s="1" t="str">
        <f>IFERROR(VLOOKUP(Table49[[#This Row],[ITEM CODE]],Table2[[Item Code]:[Master Name]],9,0),"")</f>
        <v/>
      </c>
      <c r="L2237" s="1" t="str">
        <f>IFERROR(VLOOKUP(Table49[[#This Row],[ITEM CODE]],Table2[[Item Code]:[Master Name]],8,0),"")</f>
        <v/>
      </c>
      <c r="M2237" s="41"/>
      <c r="N2237" s="66">
        <f>IFERROR(VLOOKUP(Table49[[#This Row],[ITEM CODE]],Table2[[#All],[Item Code]:[Unit Cost]],10,0),0)</f>
        <v>0</v>
      </c>
      <c r="O2237" s="134">
        <f>IFERROR(VLOOKUP(Table49[[#This Row],[ITEM CODE]],Table2[[#All],[Item Code]:[Unit Cost]],10,0),0)</f>
        <v>0</v>
      </c>
      <c r="P2237" s="56"/>
      <c r="Q2237" s="58"/>
      <c r="R2237" s="58">
        <f>Table49[[#This Row],[QUANTITY]]*Table49[[#This Row],[INV Prices]]</f>
        <v>0</v>
      </c>
      <c r="S2237" s="67"/>
      <c r="V2237" s="41"/>
      <c r="W2237" s="4" t="str">
        <f>IFERROR(VLOOKUP(Table49[[#This Row],[ITEM CODE]],Table2[[Item Code]:[Category ]],6,0),"")</f>
        <v/>
      </c>
      <c r="X2237" s="1" t="str">
        <f>IFERROR(VLOOKUP(Table49[[#This Row],[ITEM CODE]],Table2[[Item Code]:[Sub Category]],7,0),"")</f>
        <v/>
      </c>
      <c r="Y2237" s="68" t="str">
        <f>Table49[[#This Row],[PO Number]]&amp;COUNTIFS($E$5:E2237,E2237)</f>
        <v>0</v>
      </c>
    </row>
    <row r="2238" spans="1:25" ht="14.7" customHeight="1" x14ac:dyDescent="0.3">
      <c r="A2238" s="1" t="str">
        <f>IF(Table49[[#This Row],[ITEM NAME]]="","",ROW()-4)</f>
        <v/>
      </c>
      <c r="B2238" s="68"/>
      <c r="C2238" s="4" t="str">
        <f>IFERROR(VLOOKUP(B2238,Table14[],3,0),"")</f>
        <v/>
      </c>
      <c r="D2238" s="4" t="str">
        <f>IFERROR(VLOOKUP(B2238,Table14[],2,0),"")</f>
        <v/>
      </c>
      <c r="E2238" s="4"/>
      <c r="H2238" s="41" t="str">
        <f>IFERROR(VLOOKUP(Table49[[#This Row],[ITEM CODE]],Table2[[Item Code]:[Master Name]],2,0),"")</f>
        <v/>
      </c>
      <c r="I2238" s="41"/>
      <c r="J2238" s="65" t="str">
        <f>IFERROR(VLOOKUP(Table49[[#This Row],[ITEM CODE]],Table2[[Item Code]:[Master Name]],3,0),"")</f>
        <v/>
      </c>
      <c r="K2238" s="1" t="str">
        <f>IFERROR(VLOOKUP(Table49[[#This Row],[ITEM CODE]],Table2[[Item Code]:[Master Name]],9,0),"")</f>
        <v/>
      </c>
      <c r="L2238" s="1" t="str">
        <f>IFERROR(VLOOKUP(Table49[[#This Row],[ITEM CODE]],Table2[[Item Code]:[Master Name]],8,0),"")</f>
        <v/>
      </c>
      <c r="M2238" s="41"/>
      <c r="N2238" s="66">
        <f>IFERROR(VLOOKUP(Table49[[#This Row],[ITEM CODE]],Table2[[#All],[Item Code]:[Unit Cost]],10,0),0)</f>
        <v>0</v>
      </c>
      <c r="O2238" s="134">
        <f>IFERROR(VLOOKUP(Table49[[#This Row],[ITEM CODE]],Table2[[#All],[Item Code]:[Unit Cost]],10,0),0)</f>
        <v>0</v>
      </c>
      <c r="P2238" s="56"/>
      <c r="Q2238" s="58"/>
      <c r="R2238" s="58">
        <f>Table49[[#This Row],[QUANTITY]]*Table49[[#This Row],[INV Prices]]</f>
        <v>0</v>
      </c>
      <c r="S2238" s="67"/>
      <c r="V2238" s="41"/>
      <c r="W2238" s="4" t="str">
        <f>IFERROR(VLOOKUP(Table49[[#This Row],[ITEM CODE]],Table2[[Item Code]:[Category ]],6,0),"")</f>
        <v/>
      </c>
      <c r="X2238" s="1" t="str">
        <f>IFERROR(VLOOKUP(Table49[[#This Row],[ITEM CODE]],Table2[[Item Code]:[Sub Category]],7,0),"")</f>
        <v/>
      </c>
      <c r="Y2238" s="68" t="str">
        <f>Table49[[#This Row],[PO Number]]&amp;COUNTIFS($E$5:E2238,E2238)</f>
        <v>0</v>
      </c>
    </row>
    <row r="2239" spans="1:25" ht="14.7" customHeight="1" x14ac:dyDescent="0.3">
      <c r="A2239" s="1" t="str">
        <f>IF(Table49[[#This Row],[ITEM NAME]]="","",ROW()-4)</f>
        <v/>
      </c>
      <c r="B2239" s="68"/>
      <c r="C2239" s="4" t="str">
        <f>IFERROR(VLOOKUP(B2239,Table14[],3,0),"")</f>
        <v/>
      </c>
      <c r="D2239" s="4" t="str">
        <f>IFERROR(VLOOKUP(B2239,Table14[],2,0),"")</f>
        <v/>
      </c>
      <c r="E2239" s="4"/>
      <c r="H2239" s="41" t="str">
        <f>IFERROR(VLOOKUP(Table49[[#This Row],[ITEM CODE]],Table2[[Item Code]:[Master Name]],2,0),"")</f>
        <v/>
      </c>
      <c r="I2239" s="41"/>
      <c r="J2239" s="65" t="str">
        <f>IFERROR(VLOOKUP(Table49[[#This Row],[ITEM CODE]],Table2[[Item Code]:[Master Name]],3,0),"")</f>
        <v/>
      </c>
      <c r="K2239" s="1" t="str">
        <f>IFERROR(VLOOKUP(Table49[[#This Row],[ITEM CODE]],Table2[[Item Code]:[Master Name]],9,0),"")</f>
        <v/>
      </c>
      <c r="L2239" s="1" t="str">
        <f>IFERROR(VLOOKUP(Table49[[#This Row],[ITEM CODE]],Table2[[Item Code]:[Master Name]],8,0),"")</f>
        <v/>
      </c>
      <c r="M2239" s="41"/>
      <c r="N2239" s="66">
        <f>IFERROR(VLOOKUP(Table49[[#This Row],[ITEM CODE]],Table2[[#All],[Item Code]:[Unit Cost]],10,0),0)</f>
        <v>0</v>
      </c>
      <c r="O2239" s="134">
        <f>IFERROR(VLOOKUP(Table49[[#This Row],[ITEM CODE]],Table2[[#All],[Item Code]:[Unit Cost]],10,0),0)</f>
        <v>0</v>
      </c>
      <c r="P2239" s="56"/>
      <c r="Q2239" s="58"/>
      <c r="R2239" s="58">
        <f>Table49[[#This Row],[QUANTITY]]*Table49[[#This Row],[INV Prices]]</f>
        <v>0</v>
      </c>
      <c r="S2239" s="67"/>
      <c r="V2239" s="41"/>
      <c r="W2239" s="4" t="str">
        <f>IFERROR(VLOOKUP(Table49[[#This Row],[ITEM CODE]],Table2[[Item Code]:[Category ]],6,0),"")</f>
        <v/>
      </c>
      <c r="X2239" s="1" t="str">
        <f>IFERROR(VLOOKUP(Table49[[#This Row],[ITEM CODE]],Table2[[Item Code]:[Sub Category]],7,0),"")</f>
        <v/>
      </c>
      <c r="Y2239" s="68" t="str">
        <f>Table49[[#This Row],[PO Number]]&amp;COUNTIFS($E$5:E2239,E2239)</f>
        <v>0</v>
      </c>
    </row>
    <row r="2240" spans="1:25" ht="14.7" customHeight="1" x14ac:dyDescent="0.3">
      <c r="A2240" s="1" t="str">
        <f>IF(Table49[[#This Row],[ITEM NAME]]="","",ROW()-4)</f>
        <v/>
      </c>
      <c r="B2240" s="68"/>
      <c r="C2240" s="4" t="str">
        <f>IFERROR(VLOOKUP(B2240,Table14[],3,0),"")</f>
        <v/>
      </c>
      <c r="D2240" s="4" t="str">
        <f>IFERROR(VLOOKUP(B2240,Table14[],2,0),"")</f>
        <v/>
      </c>
      <c r="E2240" s="4"/>
      <c r="H2240" s="41" t="str">
        <f>IFERROR(VLOOKUP(Table49[[#This Row],[ITEM CODE]],Table2[[Item Code]:[Master Name]],2,0),"")</f>
        <v/>
      </c>
      <c r="I2240" s="41"/>
      <c r="J2240" s="65" t="str">
        <f>IFERROR(VLOOKUP(Table49[[#This Row],[ITEM CODE]],Table2[[Item Code]:[Master Name]],3,0),"")</f>
        <v/>
      </c>
      <c r="K2240" s="1" t="str">
        <f>IFERROR(VLOOKUP(Table49[[#This Row],[ITEM CODE]],Table2[[Item Code]:[Master Name]],9,0),"")</f>
        <v/>
      </c>
      <c r="L2240" s="1" t="str">
        <f>IFERROR(VLOOKUP(Table49[[#This Row],[ITEM CODE]],Table2[[Item Code]:[Master Name]],8,0),"")</f>
        <v/>
      </c>
      <c r="M2240" s="41"/>
      <c r="N2240" s="66">
        <f>IFERROR(VLOOKUP(Table49[[#This Row],[ITEM CODE]],Table2[[#All],[Item Code]:[Unit Cost]],10,0),0)</f>
        <v>0</v>
      </c>
      <c r="O2240" s="134">
        <f>IFERROR(VLOOKUP(Table49[[#This Row],[ITEM CODE]],Table2[[#All],[Item Code]:[Unit Cost]],10,0),0)</f>
        <v>0</v>
      </c>
      <c r="P2240" s="56"/>
      <c r="Q2240" s="58"/>
      <c r="R2240" s="58">
        <f>Table49[[#This Row],[QUANTITY]]*Table49[[#This Row],[INV Prices]]</f>
        <v>0</v>
      </c>
      <c r="S2240" s="67"/>
      <c r="V2240" s="41"/>
      <c r="W2240" s="4" t="str">
        <f>IFERROR(VLOOKUP(Table49[[#This Row],[ITEM CODE]],Table2[[Item Code]:[Category ]],6,0),"")</f>
        <v/>
      </c>
      <c r="X2240" s="1" t="str">
        <f>IFERROR(VLOOKUP(Table49[[#This Row],[ITEM CODE]],Table2[[Item Code]:[Sub Category]],7,0),"")</f>
        <v/>
      </c>
      <c r="Y2240" s="68" t="str">
        <f>Table49[[#This Row],[PO Number]]&amp;COUNTIFS($E$5:E2240,E2240)</f>
        <v>0</v>
      </c>
    </row>
    <row r="2241" spans="1:25" ht="14.7" customHeight="1" x14ac:dyDescent="0.3">
      <c r="A2241" s="1" t="str">
        <f>IF(Table49[[#This Row],[ITEM NAME]]="","",ROW()-4)</f>
        <v/>
      </c>
      <c r="B2241" s="68"/>
      <c r="C2241" s="4" t="str">
        <f>IFERROR(VLOOKUP(B2241,Table14[],3,0),"")</f>
        <v/>
      </c>
      <c r="D2241" s="4" t="str">
        <f>IFERROR(VLOOKUP(B2241,Table14[],2,0),"")</f>
        <v/>
      </c>
      <c r="E2241" s="4"/>
      <c r="H2241" s="41" t="str">
        <f>IFERROR(VLOOKUP(Table49[[#This Row],[ITEM CODE]],Table2[[Item Code]:[Master Name]],2,0),"")</f>
        <v/>
      </c>
      <c r="I2241" s="41"/>
      <c r="J2241" s="65" t="str">
        <f>IFERROR(VLOOKUP(Table49[[#This Row],[ITEM CODE]],Table2[[Item Code]:[Master Name]],3,0),"")</f>
        <v/>
      </c>
      <c r="K2241" s="1" t="str">
        <f>IFERROR(VLOOKUP(Table49[[#This Row],[ITEM CODE]],Table2[[Item Code]:[Master Name]],9,0),"")</f>
        <v/>
      </c>
      <c r="L2241" s="1" t="str">
        <f>IFERROR(VLOOKUP(Table49[[#This Row],[ITEM CODE]],Table2[[Item Code]:[Master Name]],8,0),"")</f>
        <v/>
      </c>
      <c r="M2241" s="41"/>
      <c r="N2241" s="66">
        <f>IFERROR(VLOOKUP(Table49[[#This Row],[ITEM CODE]],Table2[[#All],[Item Code]:[Unit Cost]],10,0),0)</f>
        <v>0</v>
      </c>
      <c r="O2241" s="134">
        <f>IFERROR(VLOOKUP(Table49[[#This Row],[ITEM CODE]],Table2[[#All],[Item Code]:[Unit Cost]],10,0),0)</f>
        <v>0</v>
      </c>
      <c r="P2241" s="56"/>
      <c r="Q2241" s="58"/>
      <c r="R2241" s="58">
        <f>Table49[[#This Row],[QUANTITY]]*Table49[[#This Row],[INV Prices]]</f>
        <v>0</v>
      </c>
      <c r="S2241" s="67"/>
      <c r="V2241" s="41"/>
      <c r="W2241" s="4" t="str">
        <f>IFERROR(VLOOKUP(Table49[[#This Row],[ITEM CODE]],Table2[[Item Code]:[Category ]],6,0),"")</f>
        <v/>
      </c>
      <c r="X2241" s="1" t="str">
        <f>IFERROR(VLOOKUP(Table49[[#This Row],[ITEM CODE]],Table2[[Item Code]:[Sub Category]],7,0),"")</f>
        <v/>
      </c>
      <c r="Y2241" s="68" t="str">
        <f>Table49[[#This Row],[PO Number]]&amp;COUNTIFS($E$5:E2241,E2241)</f>
        <v>0</v>
      </c>
    </row>
    <row r="2242" spans="1:25" ht="14.7" customHeight="1" x14ac:dyDescent="0.3">
      <c r="A2242" s="1" t="str">
        <f>IF(Table49[[#This Row],[ITEM NAME]]="","",ROW()-4)</f>
        <v/>
      </c>
      <c r="B2242" s="68"/>
      <c r="C2242" s="4" t="str">
        <f>IFERROR(VLOOKUP(B2242,Table14[],3,0),"")</f>
        <v/>
      </c>
      <c r="D2242" s="4" t="str">
        <f>IFERROR(VLOOKUP(B2242,Table14[],2,0),"")</f>
        <v/>
      </c>
      <c r="E2242" s="4"/>
      <c r="H2242" s="41" t="str">
        <f>IFERROR(VLOOKUP(Table49[[#This Row],[ITEM CODE]],Table2[[Item Code]:[Master Name]],2,0),"")</f>
        <v/>
      </c>
      <c r="I2242" s="41"/>
      <c r="J2242" s="65" t="str">
        <f>IFERROR(VLOOKUP(Table49[[#This Row],[ITEM CODE]],Table2[[Item Code]:[Master Name]],3,0),"")</f>
        <v/>
      </c>
      <c r="K2242" s="1" t="str">
        <f>IFERROR(VLOOKUP(Table49[[#This Row],[ITEM CODE]],Table2[[Item Code]:[Master Name]],9,0),"")</f>
        <v/>
      </c>
      <c r="L2242" s="1" t="str">
        <f>IFERROR(VLOOKUP(Table49[[#This Row],[ITEM CODE]],Table2[[Item Code]:[Master Name]],8,0),"")</f>
        <v/>
      </c>
      <c r="M2242" s="41"/>
      <c r="N2242" s="66">
        <f>IFERROR(VLOOKUP(Table49[[#This Row],[ITEM CODE]],Table2[[#All],[Item Code]:[Unit Cost]],10,0),0)</f>
        <v>0</v>
      </c>
      <c r="O2242" s="134">
        <f>IFERROR(VLOOKUP(Table49[[#This Row],[ITEM CODE]],Table2[[#All],[Item Code]:[Unit Cost]],10,0),0)</f>
        <v>0</v>
      </c>
      <c r="P2242" s="56"/>
      <c r="Q2242" s="58"/>
      <c r="R2242" s="58">
        <f>Table49[[#This Row],[QUANTITY]]*Table49[[#This Row],[INV Prices]]</f>
        <v>0</v>
      </c>
      <c r="S2242" s="67"/>
      <c r="V2242" s="41"/>
      <c r="W2242" s="4" t="str">
        <f>IFERROR(VLOOKUP(Table49[[#This Row],[ITEM CODE]],Table2[[Item Code]:[Category ]],6,0),"")</f>
        <v/>
      </c>
      <c r="X2242" s="1" t="str">
        <f>IFERROR(VLOOKUP(Table49[[#This Row],[ITEM CODE]],Table2[[Item Code]:[Sub Category]],7,0),"")</f>
        <v/>
      </c>
      <c r="Y2242" s="68" t="str">
        <f>Table49[[#This Row],[PO Number]]&amp;COUNTIFS($E$5:E2242,E2242)</f>
        <v>0</v>
      </c>
    </row>
    <row r="2243" spans="1:25" ht="14.7" customHeight="1" x14ac:dyDescent="0.3">
      <c r="A2243" s="1" t="str">
        <f>IF(Table49[[#This Row],[ITEM NAME]]="","",ROW()-4)</f>
        <v/>
      </c>
      <c r="B2243" s="68"/>
      <c r="C2243" s="4" t="str">
        <f>IFERROR(VLOOKUP(B2243,Table14[],3,0),"")</f>
        <v/>
      </c>
      <c r="D2243" s="4" t="str">
        <f>IFERROR(VLOOKUP(B2243,Table14[],2,0),"")</f>
        <v/>
      </c>
      <c r="E2243" s="4"/>
      <c r="H2243" s="41" t="str">
        <f>IFERROR(VLOOKUP(Table49[[#This Row],[ITEM CODE]],Table2[[Item Code]:[Master Name]],2,0),"")</f>
        <v/>
      </c>
      <c r="I2243" s="41"/>
      <c r="J2243" s="65" t="str">
        <f>IFERROR(VLOOKUP(Table49[[#This Row],[ITEM CODE]],Table2[[Item Code]:[Master Name]],3,0),"")</f>
        <v/>
      </c>
      <c r="K2243" s="1" t="str">
        <f>IFERROR(VLOOKUP(Table49[[#This Row],[ITEM CODE]],Table2[[Item Code]:[Master Name]],9,0),"")</f>
        <v/>
      </c>
      <c r="L2243" s="1" t="str">
        <f>IFERROR(VLOOKUP(Table49[[#This Row],[ITEM CODE]],Table2[[Item Code]:[Master Name]],8,0),"")</f>
        <v/>
      </c>
      <c r="M2243" s="41"/>
      <c r="N2243" s="66">
        <f>IFERROR(VLOOKUP(Table49[[#This Row],[ITEM CODE]],Table2[[#All],[Item Code]:[Unit Cost]],10,0),0)</f>
        <v>0</v>
      </c>
      <c r="O2243" s="134">
        <f>IFERROR(VLOOKUP(Table49[[#This Row],[ITEM CODE]],Table2[[#All],[Item Code]:[Unit Cost]],10,0),0)</f>
        <v>0</v>
      </c>
      <c r="P2243" s="56"/>
      <c r="Q2243" s="58"/>
      <c r="R2243" s="58">
        <f>Table49[[#This Row],[QUANTITY]]*Table49[[#This Row],[INV Prices]]</f>
        <v>0</v>
      </c>
      <c r="S2243" s="67"/>
      <c r="V2243" s="41"/>
      <c r="W2243" s="4" t="str">
        <f>IFERROR(VLOOKUP(Table49[[#This Row],[ITEM CODE]],Table2[[Item Code]:[Category ]],6,0),"")</f>
        <v/>
      </c>
      <c r="X2243" s="1" t="str">
        <f>IFERROR(VLOOKUP(Table49[[#This Row],[ITEM CODE]],Table2[[Item Code]:[Sub Category]],7,0),"")</f>
        <v/>
      </c>
      <c r="Y2243" s="68" t="str">
        <f>Table49[[#This Row],[PO Number]]&amp;COUNTIFS($E$5:E2243,E2243)</f>
        <v>0</v>
      </c>
    </row>
    <row r="2244" spans="1:25" ht="14.7" customHeight="1" x14ac:dyDescent="0.3">
      <c r="A2244" s="1" t="str">
        <f>IF(Table49[[#This Row],[ITEM NAME]]="","",ROW()-4)</f>
        <v/>
      </c>
      <c r="B2244" s="68"/>
      <c r="C2244" s="4" t="str">
        <f>IFERROR(VLOOKUP(B2244,Table14[],3,0),"")</f>
        <v/>
      </c>
      <c r="D2244" s="4" t="str">
        <f>IFERROR(VLOOKUP(B2244,Table14[],2,0),"")</f>
        <v/>
      </c>
      <c r="E2244" s="4"/>
      <c r="H2244" s="41" t="str">
        <f>IFERROR(VLOOKUP(Table49[[#This Row],[ITEM CODE]],Table2[[Item Code]:[Master Name]],2,0),"")</f>
        <v/>
      </c>
      <c r="I2244" s="41"/>
      <c r="J2244" s="65" t="str">
        <f>IFERROR(VLOOKUP(Table49[[#This Row],[ITEM CODE]],Table2[[Item Code]:[Master Name]],3,0),"")</f>
        <v/>
      </c>
      <c r="K2244" s="1" t="str">
        <f>IFERROR(VLOOKUP(Table49[[#This Row],[ITEM CODE]],Table2[[Item Code]:[Master Name]],9,0),"")</f>
        <v/>
      </c>
      <c r="L2244" s="1" t="str">
        <f>IFERROR(VLOOKUP(Table49[[#This Row],[ITEM CODE]],Table2[[Item Code]:[Master Name]],8,0),"")</f>
        <v/>
      </c>
      <c r="M2244" s="41"/>
      <c r="N2244" s="66">
        <f>IFERROR(VLOOKUP(Table49[[#This Row],[ITEM CODE]],Table2[[#All],[Item Code]:[Unit Cost]],10,0),0)</f>
        <v>0</v>
      </c>
      <c r="O2244" s="134">
        <f>IFERROR(VLOOKUP(Table49[[#This Row],[ITEM CODE]],Table2[[#All],[Item Code]:[Unit Cost]],10,0),0)</f>
        <v>0</v>
      </c>
      <c r="P2244" s="56"/>
      <c r="Q2244" s="58"/>
      <c r="R2244" s="58">
        <f>Table49[[#This Row],[QUANTITY]]*Table49[[#This Row],[INV Prices]]</f>
        <v>0</v>
      </c>
      <c r="S2244" s="67"/>
      <c r="V2244" s="41"/>
      <c r="W2244" s="4" t="str">
        <f>IFERROR(VLOOKUP(Table49[[#This Row],[ITEM CODE]],Table2[[Item Code]:[Category ]],6,0),"")</f>
        <v/>
      </c>
      <c r="X2244" s="1" t="str">
        <f>IFERROR(VLOOKUP(Table49[[#This Row],[ITEM CODE]],Table2[[Item Code]:[Sub Category]],7,0),"")</f>
        <v/>
      </c>
      <c r="Y2244" s="68" t="str">
        <f>Table49[[#This Row],[PO Number]]&amp;COUNTIFS($E$5:E2244,E2244)</f>
        <v>0</v>
      </c>
    </row>
    <row r="2245" spans="1:25" ht="14.7" customHeight="1" x14ac:dyDescent="0.3">
      <c r="A2245" s="1" t="str">
        <f>IF(Table49[[#This Row],[ITEM NAME]]="","",ROW()-4)</f>
        <v/>
      </c>
      <c r="B2245" s="68"/>
      <c r="C2245" s="4" t="str">
        <f>IFERROR(VLOOKUP(B2245,Table14[],3,0),"")</f>
        <v/>
      </c>
      <c r="D2245" s="4" t="str">
        <f>IFERROR(VLOOKUP(B2245,Table14[],2,0),"")</f>
        <v/>
      </c>
      <c r="E2245" s="4"/>
      <c r="H2245" s="41" t="str">
        <f>IFERROR(VLOOKUP(Table49[[#This Row],[ITEM CODE]],Table2[[Item Code]:[Master Name]],2,0),"")</f>
        <v/>
      </c>
      <c r="I2245" s="41"/>
      <c r="J2245" s="65" t="str">
        <f>IFERROR(VLOOKUP(Table49[[#This Row],[ITEM CODE]],Table2[[Item Code]:[Master Name]],3,0),"")</f>
        <v/>
      </c>
      <c r="K2245" s="1" t="str">
        <f>IFERROR(VLOOKUP(Table49[[#This Row],[ITEM CODE]],Table2[[Item Code]:[Master Name]],9,0),"")</f>
        <v/>
      </c>
      <c r="L2245" s="1" t="str">
        <f>IFERROR(VLOOKUP(Table49[[#This Row],[ITEM CODE]],Table2[[Item Code]:[Master Name]],8,0),"")</f>
        <v/>
      </c>
      <c r="M2245" s="41"/>
      <c r="N2245" s="66">
        <f>IFERROR(VLOOKUP(Table49[[#This Row],[ITEM CODE]],Table2[[#All],[Item Code]:[Unit Cost]],10,0),0)</f>
        <v>0</v>
      </c>
      <c r="O2245" s="134">
        <f>IFERROR(VLOOKUP(Table49[[#This Row],[ITEM CODE]],Table2[[#All],[Item Code]:[Unit Cost]],10,0),0)</f>
        <v>0</v>
      </c>
      <c r="P2245" s="56"/>
      <c r="Q2245" s="58"/>
      <c r="R2245" s="58">
        <f>Table49[[#This Row],[QUANTITY]]*Table49[[#This Row],[INV Prices]]</f>
        <v>0</v>
      </c>
      <c r="S2245" s="67"/>
      <c r="V2245" s="41"/>
      <c r="W2245" s="4" t="str">
        <f>IFERROR(VLOOKUP(Table49[[#This Row],[ITEM CODE]],Table2[[Item Code]:[Category ]],6,0),"")</f>
        <v/>
      </c>
      <c r="X2245" s="1" t="str">
        <f>IFERROR(VLOOKUP(Table49[[#This Row],[ITEM CODE]],Table2[[Item Code]:[Sub Category]],7,0),"")</f>
        <v/>
      </c>
      <c r="Y2245" s="68" t="str">
        <f>Table49[[#This Row],[PO Number]]&amp;COUNTIFS($E$5:E2245,E2245)</f>
        <v>0</v>
      </c>
    </row>
    <row r="2246" spans="1:25" ht="14.7" customHeight="1" x14ac:dyDescent="0.3">
      <c r="A2246" s="1" t="str">
        <f>IF(Table49[[#This Row],[ITEM NAME]]="","",ROW()-4)</f>
        <v/>
      </c>
      <c r="B2246" s="68"/>
      <c r="C2246" s="4" t="str">
        <f>IFERROR(VLOOKUP(B2246,Table14[],3,0),"")</f>
        <v/>
      </c>
      <c r="D2246" s="4" t="str">
        <f>IFERROR(VLOOKUP(B2246,Table14[],2,0),"")</f>
        <v/>
      </c>
      <c r="E2246" s="4"/>
      <c r="H2246" s="41" t="str">
        <f>IFERROR(VLOOKUP(Table49[[#This Row],[ITEM CODE]],Table2[[Item Code]:[Master Name]],2,0),"")</f>
        <v/>
      </c>
      <c r="I2246" s="41"/>
      <c r="J2246" s="65" t="str">
        <f>IFERROR(VLOOKUP(Table49[[#This Row],[ITEM CODE]],Table2[[Item Code]:[Master Name]],3,0),"")</f>
        <v/>
      </c>
      <c r="K2246" s="1" t="str">
        <f>IFERROR(VLOOKUP(Table49[[#This Row],[ITEM CODE]],Table2[[Item Code]:[Master Name]],9,0),"")</f>
        <v/>
      </c>
      <c r="L2246" s="1" t="str">
        <f>IFERROR(VLOOKUP(Table49[[#This Row],[ITEM CODE]],Table2[[Item Code]:[Master Name]],8,0),"")</f>
        <v/>
      </c>
      <c r="M2246" s="41"/>
      <c r="N2246" s="66">
        <f>IFERROR(VLOOKUP(Table49[[#This Row],[ITEM CODE]],Table2[[#All],[Item Code]:[Unit Cost]],10,0),0)</f>
        <v>0</v>
      </c>
      <c r="O2246" s="134">
        <f>IFERROR(VLOOKUP(Table49[[#This Row],[ITEM CODE]],Table2[[#All],[Item Code]:[Unit Cost]],10,0),0)</f>
        <v>0</v>
      </c>
      <c r="P2246" s="56"/>
      <c r="Q2246" s="58"/>
      <c r="R2246" s="58">
        <f>Table49[[#This Row],[QUANTITY]]*Table49[[#This Row],[INV Prices]]</f>
        <v>0</v>
      </c>
      <c r="S2246" s="67"/>
      <c r="V2246" s="41"/>
      <c r="W2246" s="4" t="str">
        <f>IFERROR(VLOOKUP(Table49[[#This Row],[ITEM CODE]],Table2[[Item Code]:[Category ]],6,0),"")</f>
        <v/>
      </c>
      <c r="X2246" s="1" t="str">
        <f>IFERROR(VLOOKUP(Table49[[#This Row],[ITEM CODE]],Table2[[Item Code]:[Sub Category]],7,0),"")</f>
        <v/>
      </c>
      <c r="Y2246" s="68" t="str">
        <f>Table49[[#This Row],[PO Number]]&amp;COUNTIFS($E$5:E2246,E2246)</f>
        <v>0</v>
      </c>
    </row>
    <row r="2247" spans="1:25" ht="14.7" customHeight="1" x14ac:dyDescent="0.3">
      <c r="A2247" s="1" t="str">
        <f>IF(Table49[[#This Row],[ITEM NAME]]="","",ROW()-4)</f>
        <v/>
      </c>
      <c r="B2247" s="68"/>
      <c r="C2247" s="4" t="str">
        <f>IFERROR(VLOOKUP(B2247,Table14[],3,0),"")</f>
        <v/>
      </c>
      <c r="D2247" s="4" t="str">
        <f>IFERROR(VLOOKUP(B2247,Table14[],2,0),"")</f>
        <v/>
      </c>
      <c r="E2247" s="4"/>
      <c r="H2247" s="41" t="str">
        <f>IFERROR(VLOOKUP(Table49[[#This Row],[ITEM CODE]],Table2[[Item Code]:[Master Name]],2,0),"")</f>
        <v/>
      </c>
      <c r="I2247" s="41"/>
      <c r="J2247" s="65" t="str">
        <f>IFERROR(VLOOKUP(Table49[[#This Row],[ITEM CODE]],Table2[[Item Code]:[Master Name]],3,0),"")</f>
        <v/>
      </c>
      <c r="K2247" s="1" t="str">
        <f>IFERROR(VLOOKUP(Table49[[#This Row],[ITEM CODE]],Table2[[Item Code]:[Master Name]],9,0),"")</f>
        <v/>
      </c>
      <c r="L2247" s="1" t="str">
        <f>IFERROR(VLOOKUP(Table49[[#This Row],[ITEM CODE]],Table2[[Item Code]:[Master Name]],8,0),"")</f>
        <v/>
      </c>
      <c r="M2247" s="41"/>
      <c r="N2247" s="66">
        <f>IFERROR(VLOOKUP(Table49[[#This Row],[ITEM CODE]],Table2[[#All],[Item Code]:[Unit Cost]],10,0),0)</f>
        <v>0</v>
      </c>
      <c r="O2247" s="134">
        <f>IFERROR(VLOOKUP(Table49[[#This Row],[ITEM CODE]],Table2[[#All],[Item Code]:[Unit Cost]],10,0),0)</f>
        <v>0</v>
      </c>
      <c r="P2247" s="56"/>
      <c r="Q2247" s="58"/>
      <c r="R2247" s="58">
        <f>Table49[[#This Row],[QUANTITY]]*Table49[[#This Row],[INV Prices]]</f>
        <v>0</v>
      </c>
      <c r="S2247" s="67"/>
      <c r="V2247" s="41"/>
      <c r="W2247" s="4" t="str">
        <f>IFERROR(VLOOKUP(Table49[[#This Row],[ITEM CODE]],Table2[[Item Code]:[Category ]],6,0),"")</f>
        <v/>
      </c>
      <c r="X2247" s="1" t="str">
        <f>IFERROR(VLOOKUP(Table49[[#This Row],[ITEM CODE]],Table2[[Item Code]:[Sub Category]],7,0),"")</f>
        <v/>
      </c>
      <c r="Y2247" s="68" t="str">
        <f>Table49[[#This Row],[PO Number]]&amp;COUNTIFS($E$5:E2247,E2247)</f>
        <v>0</v>
      </c>
    </row>
    <row r="2248" spans="1:25" ht="14.7" customHeight="1" x14ac:dyDescent="0.3">
      <c r="A2248" s="1" t="str">
        <f>IF(Table49[[#This Row],[ITEM NAME]]="","",ROW()-4)</f>
        <v/>
      </c>
      <c r="B2248" s="68"/>
      <c r="C2248" s="4" t="str">
        <f>IFERROR(VLOOKUP(B2248,Table14[],3,0),"")</f>
        <v/>
      </c>
      <c r="D2248" s="4" t="str">
        <f>IFERROR(VLOOKUP(B2248,Table14[],2,0),"")</f>
        <v/>
      </c>
      <c r="E2248" s="4"/>
      <c r="H2248" s="41" t="str">
        <f>IFERROR(VLOOKUP(Table49[[#This Row],[ITEM CODE]],Table2[[Item Code]:[Master Name]],2,0),"")</f>
        <v/>
      </c>
      <c r="I2248" s="41"/>
      <c r="J2248" s="65" t="str">
        <f>IFERROR(VLOOKUP(Table49[[#This Row],[ITEM CODE]],Table2[[Item Code]:[Master Name]],3,0),"")</f>
        <v/>
      </c>
      <c r="K2248" s="1" t="str">
        <f>IFERROR(VLOOKUP(Table49[[#This Row],[ITEM CODE]],Table2[[Item Code]:[Master Name]],9,0),"")</f>
        <v/>
      </c>
      <c r="L2248" s="1" t="str">
        <f>IFERROR(VLOOKUP(Table49[[#This Row],[ITEM CODE]],Table2[[Item Code]:[Master Name]],8,0),"")</f>
        <v/>
      </c>
      <c r="M2248" s="41"/>
      <c r="N2248" s="66">
        <f>IFERROR(VLOOKUP(Table49[[#This Row],[ITEM CODE]],Table2[[#All],[Item Code]:[Unit Cost]],10,0),0)</f>
        <v>0</v>
      </c>
      <c r="O2248" s="134">
        <f>IFERROR(VLOOKUP(Table49[[#This Row],[ITEM CODE]],Table2[[#All],[Item Code]:[Unit Cost]],10,0),0)</f>
        <v>0</v>
      </c>
      <c r="P2248" s="56"/>
      <c r="Q2248" s="58"/>
      <c r="R2248" s="58">
        <f>Table49[[#This Row],[QUANTITY]]*Table49[[#This Row],[INV Prices]]</f>
        <v>0</v>
      </c>
      <c r="S2248" s="67"/>
      <c r="V2248" s="41"/>
      <c r="W2248" s="4" t="str">
        <f>IFERROR(VLOOKUP(Table49[[#This Row],[ITEM CODE]],Table2[[Item Code]:[Category ]],6,0),"")</f>
        <v/>
      </c>
      <c r="X2248" s="1" t="str">
        <f>IFERROR(VLOOKUP(Table49[[#This Row],[ITEM CODE]],Table2[[Item Code]:[Sub Category]],7,0),"")</f>
        <v/>
      </c>
      <c r="Y2248" s="68" t="str">
        <f>Table49[[#This Row],[PO Number]]&amp;COUNTIFS($E$5:E2248,E2248)</f>
        <v>0</v>
      </c>
    </row>
    <row r="2249" spans="1:25" ht="14.7" customHeight="1" x14ac:dyDescent="0.3">
      <c r="A2249" s="1" t="str">
        <f>IF(Table49[[#This Row],[ITEM NAME]]="","",ROW()-4)</f>
        <v/>
      </c>
      <c r="B2249" s="68"/>
      <c r="C2249" s="4" t="str">
        <f>IFERROR(VLOOKUP(B2249,Table14[],3,0),"")</f>
        <v/>
      </c>
      <c r="D2249" s="4" t="str">
        <f>IFERROR(VLOOKUP(B2249,Table14[],2,0),"")</f>
        <v/>
      </c>
      <c r="E2249" s="4"/>
      <c r="H2249" s="41" t="str">
        <f>IFERROR(VLOOKUP(Table49[[#This Row],[ITEM CODE]],Table2[[Item Code]:[Master Name]],2,0),"")</f>
        <v/>
      </c>
      <c r="I2249" s="41"/>
      <c r="J2249" s="65" t="str">
        <f>IFERROR(VLOOKUP(Table49[[#This Row],[ITEM CODE]],Table2[[Item Code]:[Master Name]],3,0),"")</f>
        <v/>
      </c>
      <c r="K2249" s="1" t="str">
        <f>IFERROR(VLOOKUP(Table49[[#This Row],[ITEM CODE]],Table2[[Item Code]:[Master Name]],9,0),"")</f>
        <v/>
      </c>
      <c r="L2249" s="1" t="str">
        <f>IFERROR(VLOOKUP(Table49[[#This Row],[ITEM CODE]],Table2[[Item Code]:[Master Name]],8,0),"")</f>
        <v/>
      </c>
      <c r="M2249" s="41"/>
      <c r="N2249" s="66">
        <f>IFERROR(VLOOKUP(Table49[[#This Row],[ITEM CODE]],Table2[[#All],[Item Code]:[Unit Cost]],10,0),0)</f>
        <v>0</v>
      </c>
      <c r="O2249" s="134">
        <f>IFERROR(VLOOKUP(Table49[[#This Row],[ITEM CODE]],Table2[[#All],[Item Code]:[Unit Cost]],10,0),0)</f>
        <v>0</v>
      </c>
      <c r="P2249" s="56"/>
      <c r="Q2249" s="58"/>
      <c r="R2249" s="58">
        <f>Table49[[#This Row],[QUANTITY]]*Table49[[#This Row],[INV Prices]]</f>
        <v>0</v>
      </c>
      <c r="S2249" s="67"/>
      <c r="V2249" s="41"/>
      <c r="W2249" s="4" t="str">
        <f>IFERROR(VLOOKUP(Table49[[#This Row],[ITEM CODE]],Table2[[Item Code]:[Category ]],6,0),"")</f>
        <v/>
      </c>
      <c r="X2249" s="1" t="str">
        <f>IFERROR(VLOOKUP(Table49[[#This Row],[ITEM CODE]],Table2[[Item Code]:[Sub Category]],7,0),"")</f>
        <v/>
      </c>
      <c r="Y2249" s="68" t="str">
        <f>Table49[[#This Row],[PO Number]]&amp;COUNTIFS($E$5:E2249,E2249)</f>
        <v>0</v>
      </c>
    </row>
    <row r="2250" spans="1:25" ht="14.7" customHeight="1" x14ac:dyDescent="0.3">
      <c r="A2250" s="1" t="str">
        <f>IF(Table49[[#This Row],[ITEM NAME]]="","",ROW()-4)</f>
        <v/>
      </c>
      <c r="B2250" s="68"/>
      <c r="C2250" s="4" t="str">
        <f>IFERROR(VLOOKUP(B2250,Table14[],3,0),"")</f>
        <v/>
      </c>
      <c r="D2250" s="4" t="str">
        <f>IFERROR(VLOOKUP(B2250,Table14[],2,0),"")</f>
        <v/>
      </c>
      <c r="E2250" s="4"/>
      <c r="H2250" s="41" t="str">
        <f>IFERROR(VLOOKUP(Table49[[#This Row],[ITEM CODE]],Table2[[Item Code]:[Master Name]],2,0),"")</f>
        <v/>
      </c>
      <c r="I2250" s="41"/>
      <c r="J2250" s="65" t="str">
        <f>IFERROR(VLOOKUP(Table49[[#This Row],[ITEM CODE]],Table2[[Item Code]:[Master Name]],3,0),"")</f>
        <v/>
      </c>
      <c r="K2250" s="1" t="str">
        <f>IFERROR(VLOOKUP(Table49[[#This Row],[ITEM CODE]],Table2[[Item Code]:[Master Name]],9,0),"")</f>
        <v/>
      </c>
      <c r="L2250" s="1" t="str">
        <f>IFERROR(VLOOKUP(Table49[[#This Row],[ITEM CODE]],Table2[[Item Code]:[Master Name]],8,0),"")</f>
        <v/>
      </c>
      <c r="M2250" s="41"/>
      <c r="N2250" s="66">
        <f>IFERROR(VLOOKUP(Table49[[#This Row],[ITEM CODE]],Table2[[#All],[Item Code]:[Unit Cost]],10,0),0)</f>
        <v>0</v>
      </c>
      <c r="O2250" s="134">
        <f>IFERROR(VLOOKUP(Table49[[#This Row],[ITEM CODE]],Table2[[#All],[Item Code]:[Unit Cost]],10,0),0)</f>
        <v>0</v>
      </c>
      <c r="P2250" s="56"/>
      <c r="Q2250" s="58"/>
      <c r="R2250" s="58">
        <f>Table49[[#This Row],[QUANTITY]]*Table49[[#This Row],[INV Prices]]</f>
        <v>0</v>
      </c>
      <c r="S2250" s="67"/>
      <c r="V2250" s="41"/>
      <c r="W2250" s="4" t="str">
        <f>IFERROR(VLOOKUP(Table49[[#This Row],[ITEM CODE]],Table2[[Item Code]:[Category ]],6,0),"")</f>
        <v/>
      </c>
      <c r="X2250" s="1" t="str">
        <f>IFERROR(VLOOKUP(Table49[[#This Row],[ITEM CODE]],Table2[[Item Code]:[Sub Category]],7,0),"")</f>
        <v/>
      </c>
      <c r="Y2250" s="68" t="str">
        <f>Table49[[#This Row],[PO Number]]&amp;COUNTIFS($E$5:E2250,E2250)</f>
        <v>0</v>
      </c>
    </row>
    <row r="2251" spans="1:25" ht="14.7" customHeight="1" x14ac:dyDescent="0.3">
      <c r="A2251" s="1" t="str">
        <f>IF(Table49[[#This Row],[ITEM NAME]]="","",ROW()-4)</f>
        <v/>
      </c>
      <c r="B2251" s="68"/>
      <c r="C2251" s="4" t="str">
        <f>IFERROR(VLOOKUP(B2251,Table14[],3,0),"")</f>
        <v/>
      </c>
      <c r="D2251" s="4" t="str">
        <f>IFERROR(VLOOKUP(B2251,Table14[],2,0),"")</f>
        <v/>
      </c>
      <c r="E2251" s="4"/>
      <c r="H2251" s="41" t="str">
        <f>IFERROR(VLOOKUP(Table49[[#This Row],[ITEM CODE]],Table2[[Item Code]:[Master Name]],2,0),"")</f>
        <v/>
      </c>
      <c r="I2251" s="41"/>
      <c r="J2251" s="65" t="str">
        <f>IFERROR(VLOOKUP(Table49[[#This Row],[ITEM CODE]],Table2[[Item Code]:[Master Name]],3,0),"")</f>
        <v/>
      </c>
      <c r="K2251" s="1" t="str">
        <f>IFERROR(VLOOKUP(Table49[[#This Row],[ITEM CODE]],Table2[[Item Code]:[Master Name]],9,0),"")</f>
        <v/>
      </c>
      <c r="L2251" s="1" t="str">
        <f>IFERROR(VLOOKUP(Table49[[#This Row],[ITEM CODE]],Table2[[Item Code]:[Master Name]],8,0),"")</f>
        <v/>
      </c>
      <c r="M2251" s="41"/>
      <c r="N2251" s="66">
        <f>IFERROR(VLOOKUP(Table49[[#This Row],[ITEM CODE]],Table2[[#All],[Item Code]:[Unit Cost]],10,0),0)</f>
        <v>0</v>
      </c>
      <c r="O2251" s="134">
        <f>IFERROR(VLOOKUP(Table49[[#This Row],[ITEM CODE]],Table2[[#All],[Item Code]:[Unit Cost]],10,0),0)</f>
        <v>0</v>
      </c>
      <c r="P2251" s="56"/>
      <c r="Q2251" s="58"/>
      <c r="R2251" s="58">
        <f>Table49[[#This Row],[QUANTITY]]*Table49[[#This Row],[INV Prices]]</f>
        <v>0</v>
      </c>
      <c r="S2251" s="67"/>
      <c r="V2251" s="41"/>
      <c r="W2251" s="4" t="str">
        <f>IFERROR(VLOOKUP(Table49[[#This Row],[ITEM CODE]],Table2[[Item Code]:[Category ]],6,0),"")</f>
        <v/>
      </c>
      <c r="X2251" s="1" t="str">
        <f>IFERROR(VLOOKUP(Table49[[#This Row],[ITEM CODE]],Table2[[Item Code]:[Sub Category]],7,0),"")</f>
        <v/>
      </c>
      <c r="Y2251" s="68" t="str">
        <f>Table49[[#This Row],[PO Number]]&amp;COUNTIFS($E$5:E2251,E2251)</f>
        <v>0</v>
      </c>
    </row>
    <row r="2252" spans="1:25" ht="14.7" customHeight="1" x14ac:dyDescent="0.3">
      <c r="A2252" s="1" t="str">
        <f>IF(Table49[[#This Row],[ITEM NAME]]="","",ROW()-4)</f>
        <v/>
      </c>
      <c r="B2252" s="68"/>
      <c r="C2252" s="4" t="str">
        <f>IFERROR(VLOOKUP(B2252,Table14[],3,0),"")</f>
        <v/>
      </c>
      <c r="D2252" s="4" t="str">
        <f>IFERROR(VLOOKUP(B2252,Table14[],2,0),"")</f>
        <v/>
      </c>
      <c r="E2252" s="4"/>
      <c r="H2252" s="41" t="str">
        <f>IFERROR(VLOOKUP(Table49[[#This Row],[ITEM CODE]],Table2[[Item Code]:[Master Name]],2,0),"")</f>
        <v/>
      </c>
      <c r="I2252" s="41"/>
      <c r="J2252" s="65" t="str">
        <f>IFERROR(VLOOKUP(Table49[[#This Row],[ITEM CODE]],Table2[[Item Code]:[Master Name]],3,0),"")</f>
        <v/>
      </c>
      <c r="K2252" s="1" t="str">
        <f>IFERROR(VLOOKUP(Table49[[#This Row],[ITEM CODE]],Table2[[Item Code]:[Master Name]],9,0),"")</f>
        <v/>
      </c>
      <c r="L2252" s="1" t="str">
        <f>IFERROR(VLOOKUP(Table49[[#This Row],[ITEM CODE]],Table2[[Item Code]:[Master Name]],8,0),"")</f>
        <v/>
      </c>
      <c r="M2252" s="41"/>
      <c r="N2252" s="66">
        <f>IFERROR(VLOOKUP(Table49[[#This Row],[ITEM CODE]],Table2[[#All],[Item Code]:[Unit Cost]],10,0),0)</f>
        <v>0</v>
      </c>
      <c r="O2252" s="134">
        <f>IFERROR(VLOOKUP(Table49[[#This Row],[ITEM CODE]],Table2[[#All],[Item Code]:[Unit Cost]],10,0),0)</f>
        <v>0</v>
      </c>
      <c r="P2252" s="56"/>
      <c r="Q2252" s="58"/>
      <c r="R2252" s="58">
        <f>Table49[[#This Row],[QUANTITY]]*Table49[[#This Row],[INV Prices]]</f>
        <v>0</v>
      </c>
      <c r="S2252" s="67"/>
      <c r="V2252" s="41"/>
      <c r="W2252" s="4" t="str">
        <f>IFERROR(VLOOKUP(Table49[[#This Row],[ITEM CODE]],Table2[[Item Code]:[Category ]],6,0),"")</f>
        <v/>
      </c>
      <c r="X2252" s="1" t="str">
        <f>IFERROR(VLOOKUP(Table49[[#This Row],[ITEM CODE]],Table2[[Item Code]:[Sub Category]],7,0),"")</f>
        <v/>
      </c>
      <c r="Y2252" s="68" t="str">
        <f>Table49[[#This Row],[PO Number]]&amp;COUNTIFS($E$5:E2252,E2252)</f>
        <v>0</v>
      </c>
    </row>
    <row r="2253" spans="1:25" ht="14.7" customHeight="1" x14ac:dyDescent="0.3">
      <c r="A2253" s="1" t="str">
        <f>IF(Table49[[#This Row],[ITEM NAME]]="","",ROW()-4)</f>
        <v/>
      </c>
      <c r="B2253" s="68"/>
      <c r="C2253" s="4" t="str">
        <f>IFERROR(VLOOKUP(B2253,Table14[],3,0),"")</f>
        <v/>
      </c>
      <c r="D2253" s="4" t="str">
        <f>IFERROR(VLOOKUP(B2253,Table14[],2,0),"")</f>
        <v/>
      </c>
      <c r="E2253" s="4"/>
      <c r="H2253" s="41" t="str">
        <f>IFERROR(VLOOKUP(Table49[[#This Row],[ITEM CODE]],Table2[[Item Code]:[Master Name]],2,0),"")</f>
        <v/>
      </c>
      <c r="I2253" s="41"/>
      <c r="J2253" s="65" t="str">
        <f>IFERROR(VLOOKUP(Table49[[#This Row],[ITEM CODE]],Table2[[Item Code]:[Master Name]],3,0),"")</f>
        <v/>
      </c>
      <c r="K2253" s="1" t="str">
        <f>IFERROR(VLOOKUP(Table49[[#This Row],[ITEM CODE]],Table2[[Item Code]:[Master Name]],9,0),"")</f>
        <v/>
      </c>
      <c r="L2253" s="1" t="str">
        <f>IFERROR(VLOOKUP(Table49[[#This Row],[ITEM CODE]],Table2[[Item Code]:[Master Name]],8,0),"")</f>
        <v/>
      </c>
      <c r="M2253" s="41"/>
      <c r="N2253" s="66">
        <f>IFERROR(VLOOKUP(Table49[[#This Row],[ITEM CODE]],Table2[[#All],[Item Code]:[Unit Cost]],10,0),0)</f>
        <v>0</v>
      </c>
      <c r="O2253" s="134">
        <f>IFERROR(VLOOKUP(Table49[[#This Row],[ITEM CODE]],Table2[[#All],[Item Code]:[Unit Cost]],10,0),0)</f>
        <v>0</v>
      </c>
      <c r="P2253" s="56"/>
      <c r="Q2253" s="58"/>
      <c r="R2253" s="58">
        <f>Table49[[#This Row],[QUANTITY]]*Table49[[#This Row],[INV Prices]]</f>
        <v>0</v>
      </c>
      <c r="S2253" s="67"/>
      <c r="V2253" s="41"/>
      <c r="W2253" s="4" t="str">
        <f>IFERROR(VLOOKUP(Table49[[#This Row],[ITEM CODE]],Table2[[Item Code]:[Category ]],6,0),"")</f>
        <v/>
      </c>
      <c r="X2253" s="1" t="str">
        <f>IFERROR(VLOOKUP(Table49[[#This Row],[ITEM CODE]],Table2[[Item Code]:[Sub Category]],7,0),"")</f>
        <v/>
      </c>
      <c r="Y2253" s="68" t="str">
        <f>Table49[[#This Row],[PO Number]]&amp;COUNTIFS($E$5:E2253,E2253)</f>
        <v>0</v>
      </c>
    </row>
    <row r="2254" spans="1:25" ht="14.7" customHeight="1" x14ac:dyDescent="0.3">
      <c r="A2254" s="1" t="str">
        <f>IF(Table49[[#This Row],[ITEM NAME]]="","",ROW()-4)</f>
        <v/>
      </c>
      <c r="B2254" s="68"/>
      <c r="C2254" s="4" t="str">
        <f>IFERROR(VLOOKUP(B2254,Table14[],3,0),"")</f>
        <v/>
      </c>
      <c r="D2254" s="4" t="str">
        <f>IFERROR(VLOOKUP(B2254,Table14[],2,0),"")</f>
        <v/>
      </c>
      <c r="E2254" s="4"/>
      <c r="H2254" s="41" t="str">
        <f>IFERROR(VLOOKUP(Table49[[#This Row],[ITEM CODE]],Table2[[Item Code]:[Master Name]],2,0),"")</f>
        <v/>
      </c>
      <c r="I2254" s="41"/>
      <c r="J2254" s="65" t="str">
        <f>IFERROR(VLOOKUP(Table49[[#This Row],[ITEM CODE]],Table2[[Item Code]:[Master Name]],3,0),"")</f>
        <v/>
      </c>
      <c r="K2254" s="1" t="str">
        <f>IFERROR(VLOOKUP(Table49[[#This Row],[ITEM CODE]],Table2[[Item Code]:[Master Name]],9,0),"")</f>
        <v/>
      </c>
      <c r="L2254" s="1" t="str">
        <f>IFERROR(VLOOKUP(Table49[[#This Row],[ITEM CODE]],Table2[[Item Code]:[Master Name]],8,0),"")</f>
        <v/>
      </c>
      <c r="M2254" s="41"/>
      <c r="N2254" s="66">
        <f>IFERROR(VLOOKUP(Table49[[#This Row],[ITEM CODE]],Table2[[#All],[Item Code]:[Unit Cost]],10,0),0)</f>
        <v>0</v>
      </c>
      <c r="O2254" s="134">
        <f>IFERROR(VLOOKUP(Table49[[#This Row],[ITEM CODE]],Table2[[#All],[Item Code]:[Unit Cost]],10,0),0)</f>
        <v>0</v>
      </c>
      <c r="P2254" s="56"/>
      <c r="Q2254" s="58"/>
      <c r="R2254" s="58">
        <f>Table49[[#This Row],[QUANTITY]]*Table49[[#This Row],[INV Prices]]</f>
        <v>0</v>
      </c>
      <c r="S2254" s="67"/>
      <c r="V2254" s="41"/>
      <c r="W2254" s="4" t="str">
        <f>IFERROR(VLOOKUP(Table49[[#This Row],[ITEM CODE]],Table2[[Item Code]:[Category ]],6,0),"")</f>
        <v/>
      </c>
      <c r="X2254" s="1" t="str">
        <f>IFERROR(VLOOKUP(Table49[[#This Row],[ITEM CODE]],Table2[[Item Code]:[Sub Category]],7,0),"")</f>
        <v/>
      </c>
      <c r="Y2254" s="68" t="str">
        <f>Table49[[#This Row],[PO Number]]&amp;COUNTIFS($E$5:E2254,E2254)</f>
        <v>0</v>
      </c>
    </row>
    <row r="2255" spans="1:25" ht="14.7" customHeight="1" x14ac:dyDescent="0.3">
      <c r="A2255" s="1" t="str">
        <f>IF(Table49[[#This Row],[ITEM NAME]]="","",ROW()-4)</f>
        <v/>
      </c>
      <c r="B2255" s="68"/>
      <c r="C2255" s="4" t="str">
        <f>IFERROR(VLOOKUP(B2255,Table14[],3,0),"")</f>
        <v/>
      </c>
      <c r="D2255" s="4" t="str">
        <f>IFERROR(VLOOKUP(B2255,Table14[],2,0),"")</f>
        <v/>
      </c>
      <c r="E2255" s="4"/>
      <c r="H2255" s="41" t="str">
        <f>IFERROR(VLOOKUP(Table49[[#This Row],[ITEM CODE]],Table2[[Item Code]:[Master Name]],2,0),"")</f>
        <v/>
      </c>
      <c r="I2255" s="41"/>
      <c r="J2255" s="65" t="str">
        <f>IFERROR(VLOOKUP(Table49[[#This Row],[ITEM CODE]],Table2[[Item Code]:[Master Name]],3,0),"")</f>
        <v/>
      </c>
      <c r="K2255" s="1" t="str">
        <f>IFERROR(VLOOKUP(Table49[[#This Row],[ITEM CODE]],Table2[[Item Code]:[Master Name]],9,0),"")</f>
        <v/>
      </c>
      <c r="L2255" s="1" t="str">
        <f>IFERROR(VLOOKUP(Table49[[#This Row],[ITEM CODE]],Table2[[Item Code]:[Master Name]],8,0),"")</f>
        <v/>
      </c>
      <c r="M2255" s="41"/>
      <c r="N2255" s="66">
        <f>IFERROR(VLOOKUP(Table49[[#This Row],[ITEM CODE]],Table2[[#All],[Item Code]:[Unit Cost]],10,0),0)</f>
        <v>0</v>
      </c>
      <c r="O2255" s="134">
        <f>IFERROR(VLOOKUP(Table49[[#This Row],[ITEM CODE]],Table2[[#All],[Item Code]:[Unit Cost]],10,0),0)</f>
        <v>0</v>
      </c>
      <c r="P2255" s="56"/>
      <c r="Q2255" s="58"/>
      <c r="R2255" s="58">
        <f>Table49[[#This Row],[QUANTITY]]*Table49[[#This Row],[INV Prices]]</f>
        <v>0</v>
      </c>
      <c r="S2255" s="67"/>
      <c r="V2255" s="41"/>
      <c r="W2255" s="4" t="str">
        <f>IFERROR(VLOOKUP(Table49[[#This Row],[ITEM CODE]],Table2[[Item Code]:[Category ]],6,0),"")</f>
        <v/>
      </c>
      <c r="X2255" s="1" t="str">
        <f>IFERROR(VLOOKUP(Table49[[#This Row],[ITEM CODE]],Table2[[Item Code]:[Sub Category]],7,0),"")</f>
        <v/>
      </c>
      <c r="Y2255" s="68" t="str">
        <f>Table49[[#This Row],[PO Number]]&amp;COUNTIFS($E$5:E2255,E2255)</f>
        <v>0</v>
      </c>
    </row>
    <row r="2256" spans="1:25" ht="14.7" customHeight="1" x14ac:dyDescent="0.3">
      <c r="A2256" s="1" t="str">
        <f>IF(Table49[[#This Row],[ITEM NAME]]="","",ROW()-4)</f>
        <v/>
      </c>
      <c r="B2256" s="68"/>
      <c r="C2256" s="4" t="str">
        <f>IFERROR(VLOOKUP(B2256,Table14[],3,0),"")</f>
        <v/>
      </c>
      <c r="D2256" s="4" t="str">
        <f>IFERROR(VLOOKUP(B2256,Table14[],2,0),"")</f>
        <v/>
      </c>
      <c r="E2256" s="4"/>
      <c r="H2256" s="41" t="str">
        <f>IFERROR(VLOOKUP(Table49[[#This Row],[ITEM CODE]],Table2[[Item Code]:[Master Name]],2,0),"")</f>
        <v/>
      </c>
      <c r="I2256" s="41"/>
      <c r="J2256" s="65" t="str">
        <f>IFERROR(VLOOKUP(Table49[[#This Row],[ITEM CODE]],Table2[[Item Code]:[Master Name]],3,0),"")</f>
        <v/>
      </c>
      <c r="K2256" s="1" t="str">
        <f>IFERROR(VLOOKUP(Table49[[#This Row],[ITEM CODE]],Table2[[Item Code]:[Master Name]],9,0),"")</f>
        <v/>
      </c>
      <c r="L2256" s="1" t="str">
        <f>IFERROR(VLOOKUP(Table49[[#This Row],[ITEM CODE]],Table2[[Item Code]:[Master Name]],8,0),"")</f>
        <v/>
      </c>
      <c r="M2256" s="41"/>
      <c r="N2256" s="66">
        <f>IFERROR(VLOOKUP(Table49[[#This Row],[ITEM CODE]],Table2[[#All],[Item Code]:[Unit Cost]],10,0),0)</f>
        <v>0</v>
      </c>
      <c r="O2256" s="134">
        <f>IFERROR(VLOOKUP(Table49[[#This Row],[ITEM CODE]],Table2[[#All],[Item Code]:[Unit Cost]],10,0),0)</f>
        <v>0</v>
      </c>
      <c r="P2256" s="56"/>
      <c r="Q2256" s="58"/>
      <c r="R2256" s="58">
        <f>Table49[[#This Row],[QUANTITY]]*Table49[[#This Row],[INV Prices]]</f>
        <v>0</v>
      </c>
      <c r="S2256" s="67"/>
      <c r="V2256" s="41"/>
      <c r="W2256" s="4" t="str">
        <f>IFERROR(VLOOKUP(Table49[[#This Row],[ITEM CODE]],Table2[[Item Code]:[Category ]],6,0),"")</f>
        <v/>
      </c>
      <c r="X2256" s="1" t="str">
        <f>IFERROR(VLOOKUP(Table49[[#This Row],[ITEM CODE]],Table2[[Item Code]:[Sub Category]],7,0),"")</f>
        <v/>
      </c>
      <c r="Y2256" s="68" t="str">
        <f>Table49[[#This Row],[PO Number]]&amp;COUNTIFS($E$5:E2256,E2256)</f>
        <v>0</v>
      </c>
    </row>
    <row r="2257" spans="1:25" ht="14.7" customHeight="1" x14ac:dyDescent="0.3">
      <c r="A2257" s="1" t="str">
        <f>IF(Table49[[#This Row],[ITEM NAME]]="","",ROW()-4)</f>
        <v/>
      </c>
      <c r="B2257" s="68"/>
      <c r="C2257" s="4" t="str">
        <f>IFERROR(VLOOKUP(B2257,Table14[],3,0),"")</f>
        <v/>
      </c>
      <c r="D2257" s="4" t="str">
        <f>IFERROR(VLOOKUP(B2257,Table14[],2,0),"")</f>
        <v/>
      </c>
      <c r="E2257" s="4"/>
      <c r="H2257" s="41" t="str">
        <f>IFERROR(VLOOKUP(Table49[[#This Row],[ITEM CODE]],Table2[[Item Code]:[Master Name]],2,0),"")</f>
        <v/>
      </c>
      <c r="I2257" s="41"/>
      <c r="J2257" s="65" t="str">
        <f>IFERROR(VLOOKUP(Table49[[#This Row],[ITEM CODE]],Table2[[Item Code]:[Master Name]],3,0),"")</f>
        <v/>
      </c>
      <c r="K2257" s="1" t="str">
        <f>IFERROR(VLOOKUP(Table49[[#This Row],[ITEM CODE]],Table2[[Item Code]:[Master Name]],9,0),"")</f>
        <v/>
      </c>
      <c r="L2257" s="1" t="str">
        <f>IFERROR(VLOOKUP(Table49[[#This Row],[ITEM CODE]],Table2[[Item Code]:[Master Name]],8,0),"")</f>
        <v/>
      </c>
      <c r="M2257" s="41"/>
      <c r="N2257" s="66">
        <f>IFERROR(VLOOKUP(Table49[[#This Row],[ITEM CODE]],Table2[[#All],[Item Code]:[Unit Cost]],10,0),0)</f>
        <v>0</v>
      </c>
      <c r="O2257" s="134">
        <f>IFERROR(VLOOKUP(Table49[[#This Row],[ITEM CODE]],Table2[[#All],[Item Code]:[Unit Cost]],10,0),0)</f>
        <v>0</v>
      </c>
      <c r="P2257" s="56"/>
      <c r="Q2257" s="58"/>
      <c r="R2257" s="58">
        <f>Table49[[#This Row],[QUANTITY]]*Table49[[#This Row],[INV Prices]]</f>
        <v>0</v>
      </c>
      <c r="S2257" s="67"/>
      <c r="V2257" s="41"/>
      <c r="W2257" s="4" t="str">
        <f>IFERROR(VLOOKUP(Table49[[#This Row],[ITEM CODE]],Table2[[Item Code]:[Category ]],6,0),"")</f>
        <v/>
      </c>
      <c r="X2257" s="1" t="str">
        <f>IFERROR(VLOOKUP(Table49[[#This Row],[ITEM CODE]],Table2[[Item Code]:[Sub Category]],7,0),"")</f>
        <v/>
      </c>
      <c r="Y2257" s="68" t="str">
        <f>Table49[[#This Row],[PO Number]]&amp;COUNTIFS($E$5:E2257,E2257)</f>
        <v>0</v>
      </c>
    </row>
    <row r="2258" spans="1:25" ht="14.7" customHeight="1" x14ac:dyDescent="0.3">
      <c r="A2258" s="1" t="str">
        <f>IF(Table49[[#This Row],[ITEM NAME]]="","",ROW()-4)</f>
        <v/>
      </c>
      <c r="B2258" s="68"/>
      <c r="C2258" s="4" t="str">
        <f>IFERROR(VLOOKUP(B2258,Table14[],3,0),"")</f>
        <v/>
      </c>
      <c r="D2258" s="4" t="str">
        <f>IFERROR(VLOOKUP(B2258,Table14[],2,0),"")</f>
        <v/>
      </c>
      <c r="E2258" s="4"/>
      <c r="H2258" s="41" t="str">
        <f>IFERROR(VLOOKUP(Table49[[#This Row],[ITEM CODE]],Table2[[Item Code]:[Master Name]],2,0),"")</f>
        <v/>
      </c>
      <c r="I2258" s="41"/>
      <c r="J2258" s="65" t="str">
        <f>IFERROR(VLOOKUP(Table49[[#This Row],[ITEM CODE]],Table2[[Item Code]:[Master Name]],3,0),"")</f>
        <v/>
      </c>
      <c r="K2258" s="1" t="str">
        <f>IFERROR(VLOOKUP(Table49[[#This Row],[ITEM CODE]],Table2[[Item Code]:[Master Name]],9,0),"")</f>
        <v/>
      </c>
      <c r="L2258" s="1" t="str">
        <f>IFERROR(VLOOKUP(Table49[[#This Row],[ITEM CODE]],Table2[[Item Code]:[Master Name]],8,0),"")</f>
        <v/>
      </c>
      <c r="M2258" s="41"/>
      <c r="N2258" s="66">
        <f>IFERROR(VLOOKUP(Table49[[#This Row],[ITEM CODE]],Table2[[#All],[Item Code]:[Unit Cost]],10,0),0)</f>
        <v>0</v>
      </c>
      <c r="O2258" s="134">
        <f>IFERROR(VLOOKUP(Table49[[#This Row],[ITEM CODE]],Table2[[#All],[Item Code]:[Unit Cost]],10,0),0)</f>
        <v>0</v>
      </c>
      <c r="P2258" s="56"/>
      <c r="Q2258" s="58"/>
      <c r="R2258" s="58">
        <f>Table49[[#This Row],[QUANTITY]]*Table49[[#This Row],[INV Prices]]</f>
        <v>0</v>
      </c>
      <c r="S2258" s="67"/>
      <c r="V2258" s="41"/>
      <c r="W2258" s="4" t="str">
        <f>IFERROR(VLOOKUP(Table49[[#This Row],[ITEM CODE]],Table2[[Item Code]:[Category ]],6,0),"")</f>
        <v/>
      </c>
      <c r="X2258" s="1" t="str">
        <f>IFERROR(VLOOKUP(Table49[[#This Row],[ITEM CODE]],Table2[[Item Code]:[Sub Category]],7,0),"")</f>
        <v/>
      </c>
      <c r="Y2258" s="68" t="str">
        <f>Table49[[#This Row],[PO Number]]&amp;COUNTIFS($E$5:E2258,E2258)</f>
        <v>0</v>
      </c>
    </row>
    <row r="2259" spans="1:25" ht="14.7" customHeight="1" x14ac:dyDescent="0.3">
      <c r="A2259" s="1" t="str">
        <f>IF(Table49[[#This Row],[ITEM NAME]]="","",ROW()-4)</f>
        <v/>
      </c>
      <c r="B2259" s="68"/>
      <c r="C2259" s="4" t="str">
        <f>IFERROR(VLOOKUP(B2259,Table14[],3,0),"")</f>
        <v/>
      </c>
      <c r="D2259" s="4" t="str">
        <f>IFERROR(VLOOKUP(B2259,Table14[],2,0),"")</f>
        <v/>
      </c>
      <c r="E2259" s="4"/>
      <c r="H2259" s="41" t="str">
        <f>IFERROR(VLOOKUP(Table49[[#This Row],[ITEM CODE]],Table2[[Item Code]:[Master Name]],2,0),"")</f>
        <v/>
      </c>
      <c r="I2259" s="41"/>
      <c r="J2259" s="65" t="str">
        <f>IFERROR(VLOOKUP(Table49[[#This Row],[ITEM CODE]],Table2[[Item Code]:[Master Name]],3,0),"")</f>
        <v/>
      </c>
      <c r="K2259" s="1" t="str">
        <f>IFERROR(VLOOKUP(Table49[[#This Row],[ITEM CODE]],Table2[[Item Code]:[Master Name]],9,0),"")</f>
        <v/>
      </c>
      <c r="L2259" s="1" t="str">
        <f>IFERROR(VLOOKUP(Table49[[#This Row],[ITEM CODE]],Table2[[Item Code]:[Master Name]],8,0),"")</f>
        <v/>
      </c>
      <c r="M2259" s="41"/>
      <c r="N2259" s="66">
        <f>IFERROR(VLOOKUP(Table49[[#This Row],[ITEM CODE]],Table2[[#All],[Item Code]:[Unit Cost]],10,0),0)</f>
        <v>0</v>
      </c>
      <c r="O2259" s="134">
        <f>IFERROR(VLOOKUP(Table49[[#This Row],[ITEM CODE]],Table2[[#All],[Item Code]:[Unit Cost]],10,0),0)</f>
        <v>0</v>
      </c>
      <c r="P2259" s="56"/>
      <c r="Q2259" s="58"/>
      <c r="R2259" s="58">
        <f>Table49[[#This Row],[QUANTITY]]*Table49[[#This Row],[INV Prices]]</f>
        <v>0</v>
      </c>
      <c r="S2259" s="67"/>
      <c r="V2259" s="41"/>
      <c r="W2259" s="4" t="str">
        <f>IFERROR(VLOOKUP(Table49[[#This Row],[ITEM CODE]],Table2[[Item Code]:[Category ]],6,0),"")</f>
        <v/>
      </c>
      <c r="X2259" s="1" t="str">
        <f>IFERROR(VLOOKUP(Table49[[#This Row],[ITEM CODE]],Table2[[Item Code]:[Sub Category]],7,0),"")</f>
        <v/>
      </c>
      <c r="Y2259" s="68" t="str">
        <f>Table49[[#This Row],[PO Number]]&amp;COUNTIFS($E$5:E2259,E2259)</f>
        <v>0</v>
      </c>
    </row>
    <row r="2260" spans="1:25" ht="14.7" customHeight="1" x14ac:dyDescent="0.3">
      <c r="A2260" s="1" t="str">
        <f>IF(Table49[[#This Row],[ITEM NAME]]="","",ROW()-4)</f>
        <v/>
      </c>
      <c r="B2260" s="68"/>
      <c r="C2260" s="4" t="str">
        <f>IFERROR(VLOOKUP(B2260,Table14[],3,0),"")</f>
        <v/>
      </c>
      <c r="D2260" s="4" t="str">
        <f>IFERROR(VLOOKUP(B2260,Table14[],2,0),"")</f>
        <v/>
      </c>
      <c r="E2260" s="4"/>
      <c r="H2260" s="41" t="str">
        <f>IFERROR(VLOOKUP(Table49[[#This Row],[ITEM CODE]],Table2[[Item Code]:[Master Name]],2,0),"")</f>
        <v/>
      </c>
      <c r="I2260" s="41"/>
      <c r="J2260" s="65" t="str">
        <f>IFERROR(VLOOKUP(Table49[[#This Row],[ITEM CODE]],Table2[[Item Code]:[Master Name]],3,0),"")</f>
        <v/>
      </c>
      <c r="K2260" s="1" t="str">
        <f>IFERROR(VLOOKUP(Table49[[#This Row],[ITEM CODE]],Table2[[Item Code]:[Master Name]],9,0),"")</f>
        <v/>
      </c>
      <c r="L2260" s="1" t="str">
        <f>IFERROR(VLOOKUP(Table49[[#This Row],[ITEM CODE]],Table2[[Item Code]:[Master Name]],8,0),"")</f>
        <v/>
      </c>
      <c r="M2260" s="41"/>
      <c r="N2260" s="66">
        <f>IFERROR(VLOOKUP(Table49[[#This Row],[ITEM CODE]],Table2[[#All],[Item Code]:[Unit Cost]],10,0),0)</f>
        <v>0</v>
      </c>
      <c r="O2260" s="134">
        <f>IFERROR(VLOOKUP(Table49[[#This Row],[ITEM CODE]],Table2[[#All],[Item Code]:[Unit Cost]],10,0),0)</f>
        <v>0</v>
      </c>
      <c r="P2260" s="56"/>
      <c r="Q2260" s="58"/>
      <c r="R2260" s="58">
        <f>Table49[[#This Row],[QUANTITY]]*Table49[[#This Row],[INV Prices]]</f>
        <v>0</v>
      </c>
      <c r="S2260" s="67"/>
      <c r="V2260" s="41"/>
      <c r="W2260" s="4" t="str">
        <f>IFERROR(VLOOKUP(Table49[[#This Row],[ITEM CODE]],Table2[[Item Code]:[Category ]],6,0),"")</f>
        <v/>
      </c>
      <c r="X2260" s="1" t="str">
        <f>IFERROR(VLOOKUP(Table49[[#This Row],[ITEM CODE]],Table2[[Item Code]:[Sub Category]],7,0),"")</f>
        <v/>
      </c>
      <c r="Y2260" s="68" t="str">
        <f>Table49[[#This Row],[PO Number]]&amp;COUNTIFS($E$5:E2260,E2260)</f>
        <v>0</v>
      </c>
    </row>
    <row r="2261" spans="1:25" ht="14.7" customHeight="1" x14ac:dyDescent="0.3">
      <c r="A2261" s="1" t="str">
        <f>IF(Table49[[#This Row],[ITEM NAME]]="","",ROW()-4)</f>
        <v/>
      </c>
      <c r="B2261" s="68"/>
      <c r="C2261" s="4" t="str">
        <f>IFERROR(VLOOKUP(B2261,Table14[],3,0),"")</f>
        <v/>
      </c>
      <c r="D2261" s="4" t="str">
        <f>IFERROR(VLOOKUP(B2261,Table14[],2,0),"")</f>
        <v/>
      </c>
      <c r="E2261" s="4"/>
      <c r="H2261" s="41" t="str">
        <f>IFERROR(VLOOKUP(Table49[[#This Row],[ITEM CODE]],Table2[[Item Code]:[Master Name]],2,0),"")</f>
        <v/>
      </c>
      <c r="I2261" s="41"/>
      <c r="J2261" s="65" t="str">
        <f>IFERROR(VLOOKUP(Table49[[#This Row],[ITEM CODE]],Table2[[Item Code]:[Master Name]],3,0),"")</f>
        <v/>
      </c>
      <c r="K2261" s="1" t="str">
        <f>IFERROR(VLOOKUP(Table49[[#This Row],[ITEM CODE]],Table2[[Item Code]:[Master Name]],9,0),"")</f>
        <v/>
      </c>
      <c r="L2261" s="1" t="str">
        <f>IFERROR(VLOOKUP(Table49[[#This Row],[ITEM CODE]],Table2[[Item Code]:[Master Name]],8,0),"")</f>
        <v/>
      </c>
      <c r="M2261" s="41"/>
      <c r="N2261" s="66">
        <f>IFERROR(VLOOKUP(Table49[[#This Row],[ITEM CODE]],Table2[[#All],[Item Code]:[Unit Cost]],10,0),0)</f>
        <v>0</v>
      </c>
      <c r="O2261" s="134">
        <f>IFERROR(VLOOKUP(Table49[[#This Row],[ITEM CODE]],Table2[[#All],[Item Code]:[Unit Cost]],10,0),0)</f>
        <v>0</v>
      </c>
      <c r="P2261" s="56"/>
      <c r="Q2261" s="58"/>
      <c r="R2261" s="58">
        <f>Table49[[#This Row],[QUANTITY]]*Table49[[#This Row],[INV Prices]]</f>
        <v>0</v>
      </c>
      <c r="S2261" s="67"/>
      <c r="V2261" s="41"/>
      <c r="W2261" s="4" t="str">
        <f>IFERROR(VLOOKUP(Table49[[#This Row],[ITEM CODE]],Table2[[Item Code]:[Category ]],6,0),"")</f>
        <v/>
      </c>
      <c r="X2261" s="1" t="str">
        <f>IFERROR(VLOOKUP(Table49[[#This Row],[ITEM CODE]],Table2[[Item Code]:[Sub Category]],7,0),"")</f>
        <v/>
      </c>
      <c r="Y2261" s="68" t="str">
        <f>Table49[[#This Row],[PO Number]]&amp;COUNTIFS($E$5:E2261,E2261)</f>
        <v>0</v>
      </c>
    </row>
    <row r="2262" spans="1:25" ht="14.7" customHeight="1" x14ac:dyDescent="0.3">
      <c r="A2262" s="1" t="str">
        <f>IF(Table49[[#This Row],[ITEM NAME]]="","",ROW()-4)</f>
        <v/>
      </c>
      <c r="B2262" s="68"/>
      <c r="C2262" s="4" t="str">
        <f>IFERROR(VLOOKUP(B2262,Table14[],3,0),"")</f>
        <v/>
      </c>
      <c r="D2262" s="4" t="str">
        <f>IFERROR(VLOOKUP(B2262,Table14[],2,0),"")</f>
        <v/>
      </c>
      <c r="E2262" s="4"/>
      <c r="H2262" s="41" t="str">
        <f>IFERROR(VLOOKUP(Table49[[#This Row],[ITEM CODE]],Table2[[Item Code]:[Master Name]],2,0),"")</f>
        <v/>
      </c>
      <c r="I2262" s="41"/>
      <c r="J2262" s="65" t="str">
        <f>IFERROR(VLOOKUP(Table49[[#This Row],[ITEM CODE]],Table2[[Item Code]:[Master Name]],3,0),"")</f>
        <v/>
      </c>
      <c r="K2262" s="1" t="str">
        <f>IFERROR(VLOOKUP(Table49[[#This Row],[ITEM CODE]],Table2[[Item Code]:[Master Name]],9,0),"")</f>
        <v/>
      </c>
      <c r="L2262" s="1" t="str">
        <f>IFERROR(VLOOKUP(Table49[[#This Row],[ITEM CODE]],Table2[[Item Code]:[Master Name]],8,0),"")</f>
        <v/>
      </c>
      <c r="M2262" s="41"/>
      <c r="N2262" s="66">
        <f>IFERROR(VLOOKUP(Table49[[#This Row],[ITEM CODE]],Table2[[#All],[Item Code]:[Unit Cost]],10,0),0)</f>
        <v>0</v>
      </c>
      <c r="O2262" s="134">
        <f>IFERROR(VLOOKUP(Table49[[#This Row],[ITEM CODE]],Table2[[#All],[Item Code]:[Unit Cost]],10,0),0)</f>
        <v>0</v>
      </c>
      <c r="P2262" s="56"/>
      <c r="Q2262" s="58"/>
      <c r="R2262" s="58">
        <f>Table49[[#This Row],[QUANTITY]]*Table49[[#This Row],[INV Prices]]</f>
        <v>0</v>
      </c>
      <c r="S2262" s="67"/>
      <c r="V2262" s="41"/>
      <c r="W2262" s="4" t="str">
        <f>IFERROR(VLOOKUP(Table49[[#This Row],[ITEM CODE]],Table2[[Item Code]:[Category ]],6,0),"")</f>
        <v/>
      </c>
      <c r="X2262" s="1" t="str">
        <f>IFERROR(VLOOKUP(Table49[[#This Row],[ITEM CODE]],Table2[[Item Code]:[Sub Category]],7,0),"")</f>
        <v/>
      </c>
      <c r="Y2262" s="68" t="str">
        <f>Table49[[#This Row],[PO Number]]&amp;COUNTIFS($E$5:E2262,E2262)</f>
        <v>0</v>
      </c>
    </row>
    <row r="2263" spans="1:25" ht="14.7" customHeight="1" x14ac:dyDescent="0.3">
      <c r="A2263" s="1" t="str">
        <f>IF(Table49[[#This Row],[ITEM NAME]]="","",ROW()-4)</f>
        <v/>
      </c>
      <c r="B2263" s="68"/>
      <c r="C2263" s="4" t="str">
        <f>IFERROR(VLOOKUP(B2263,Table14[],3,0),"")</f>
        <v/>
      </c>
      <c r="D2263" s="4" t="str">
        <f>IFERROR(VLOOKUP(B2263,Table14[],2,0),"")</f>
        <v/>
      </c>
      <c r="E2263" s="4"/>
      <c r="H2263" s="41" t="str">
        <f>IFERROR(VLOOKUP(Table49[[#This Row],[ITEM CODE]],Table2[[Item Code]:[Master Name]],2,0),"")</f>
        <v/>
      </c>
      <c r="I2263" s="41"/>
      <c r="J2263" s="65" t="str">
        <f>IFERROR(VLOOKUP(Table49[[#This Row],[ITEM CODE]],Table2[[Item Code]:[Master Name]],3,0),"")</f>
        <v/>
      </c>
      <c r="K2263" s="1" t="str">
        <f>IFERROR(VLOOKUP(Table49[[#This Row],[ITEM CODE]],Table2[[Item Code]:[Master Name]],9,0),"")</f>
        <v/>
      </c>
      <c r="L2263" s="1" t="str">
        <f>IFERROR(VLOOKUP(Table49[[#This Row],[ITEM CODE]],Table2[[Item Code]:[Master Name]],8,0),"")</f>
        <v/>
      </c>
      <c r="M2263" s="41"/>
      <c r="N2263" s="66">
        <f>IFERROR(VLOOKUP(Table49[[#This Row],[ITEM CODE]],Table2[[#All],[Item Code]:[Unit Cost]],10,0),0)</f>
        <v>0</v>
      </c>
      <c r="O2263" s="134">
        <f>IFERROR(VLOOKUP(Table49[[#This Row],[ITEM CODE]],Table2[[#All],[Item Code]:[Unit Cost]],10,0),0)</f>
        <v>0</v>
      </c>
      <c r="P2263" s="56"/>
      <c r="Q2263" s="58"/>
      <c r="R2263" s="58">
        <f>Table49[[#This Row],[QUANTITY]]*Table49[[#This Row],[INV Prices]]</f>
        <v>0</v>
      </c>
      <c r="S2263" s="67"/>
      <c r="V2263" s="41"/>
      <c r="W2263" s="4" t="str">
        <f>IFERROR(VLOOKUP(Table49[[#This Row],[ITEM CODE]],Table2[[Item Code]:[Category ]],6,0),"")</f>
        <v/>
      </c>
      <c r="X2263" s="1" t="str">
        <f>IFERROR(VLOOKUP(Table49[[#This Row],[ITEM CODE]],Table2[[Item Code]:[Sub Category]],7,0),"")</f>
        <v/>
      </c>
      <c r="Y2263" s="68" t="str">
        <f>Table49[[#This Row],[PO Number]]&amp;COUNTIFS($E$5:E2263,E2263)</f>
        <v>0</v>
      </c>
    </row>
    <row r="2264" spans="1:25" ht="14.7" customHeight="1" x14ac:dyDescent="0.3">
      <c r="A2264" s="1" t="str">
        <f>IF(Table49[[#This Row],[ITEM NAME]]="","",ROW()-4)</f>
        <v/>
      </c>
      <c r="B2264" s="68"/>
      <c r="C2264" s="4" t="str">
        <f>IFERROR(VLOOKUP(B2264,Table14[],3,0),"")</f>
        <v/>
      </c>
      <c r="D2264" s="4" t="str">
        <f>IFERROR(VLOOKUP(B2264,Table14[],2,0),"")</f>
        <v/>
      </c>
      <c r="E2264" s="4"/>
      <c r="H2264" s="41" t="str">
        <f>IFERROR(VLOOKUP(Table49[[#This Row],[ITEM CODE]],Table2[[Item Code]:[Master Name]],2,0),"")</f>
        <v/>
      </c>
      <c r="I2264" s="41"/>
      <c r="J2264" s="65" t="str">
        <f>IFERROR(VLOOKUP(Table49[[#This Row],[ITEM CODE]],Table2[[Item Code]:[Master Name]],3,0),"")</f>
        <v/>
      </c>
      <c r="K2264" s="1" t="str">
        <f>IFERROR(VLOOKUP(Table49[[#This Row],[ITEM CODE]],Table2[[Item Code]:[Master Name]],9,0),"")</f>
        <v/>
      </c>
      <c r="L2264" s="1" t="str">
        <f>IFERROR(VLOOKUP(Table49[[#This Row],[ITEM CODE]],Table2[[Item Code]:[Master Name]],8,0),"")</f>
        <v/>
      </c>
      <c r="M2264" s="41"/>
      <c r="N2264" s="66">
        <f>IFERROR(VLOOKUP(Table49[[#This Row],[ITEM CODE]],Table2[[#All],[Item Code]:[Unit Cost]],10,0),0)</f>
        <v>0</v>
      </c>
      <c r="O2264" s="134">
        <f>IFERROR(VLOOKUP(Table49[[#This Row],[ITEM CODE]],Table2[[#All],[Item Code]:[Unit Cost]],10,0),0)</f>
        <v>0</v>
      </c>
      <c r="P2264" s="56"/>
      <c r="Q2264" s="58"/>
      <c r="R2264" s="58">
        <f>Table49[[#This Row],[QUANTITY]]*Table49[[#This Row],[INV Prices]]</f>
        <v>0</v>
      </c>
      <c r="S2264" s="67"/>
      <c r="V2264" s="41"/>
      <c r="W2264" s="4" t="str">
        <f>IFERROR(VLOOKUP(Table49[[#This Row],[ITEM CODE]],Table2[[Item Code]:[Category ]],6,0),"")</f>
        <v/>
      </c>
      <c r="X2264" s="1" t="str">
        <f>IFERROR(VLOOKUP(Table49[[#This Row],[ITEM CODE]],Table2[[Item Code]:[Sub Category]],7,0),"")</f>
        <v/>
      </c>
      <c r="Y2264" s="68" t="str">
        <f>Table49[[#This Row],[PO Number]]&amp;COUNTIFS($E$5:E2264,E2264)</f>
        <v>0</v>
      </c>
    </row>
    <row r="2265" spans="1:25" ht="14.7" customHeight="1" x14ac:dyDescent="0.3">
      <c r="A2265" s="1" t="str">
        <f>IF(Table49[[#This Row],[ITEM NAME]]="","",ROW()-4)</f>
        <v/>
      </c>
      <c r="B2265" s="68"/>
      <c r="C2265" s="4" t="str">
        <f>IFERROR(VLOOKUP(B2265,Table14[],3,0),"")</f>
        <v/>
      </c>
      <c r="D2265" s="4" t="str">
        <f>IFERROR(VLOOKUP(B2265,Table14[],2,0),"")</f>
        <v/>
      </c>
      <c r="E2265" s="4"/>
      <c r="H2265" s="41" t="str">
        <f>IFERROR(VLOOKUP(Table49[[#This Row],[ITEM CODE]],Table2[[Item Code]:[Master Name]],2,0),"")</f>
        <v/>
      </c>
      <c r="I2265" s="41"/>
      <c r="J2265" s="65" t="str">
        <f>IFERROR(VLOOKUP(Table49[[#This Row],[ITEM CODE]],Table2[[Item Code]:[Master Name]],3,0),"")</f>
        <v/>
      </c>
      <c r="K2265" s="1" t="str">
        <f>IFERROR(VLOOKUP(Table49[[#This Row],[ITEM CODE]],Table2[[Item Code]:[Master Name]],9,0),"")</f>
        <v/>
      </c>
      <c r="L2265" s="1" t="str">
        <f>IFERROR(VLOOKUP(Table49[[#This Row],[ITEM CODE]],Table2[[Item Code]:[Master Name]],8,0),"")</f>
        <v/>
      </c>
      <c r="M2265" s="41"/>
      <c r="N2265" s="66">
        <f>IFERROR(VLOOKUP(Table49[[#This Row],[ITEM CODE]],Table2[[#All],[Item Code]:[Unit Cost]],10,0),0)</f>
        <v>0</v>
      </c>
      <c r="O2265" s="134">
        <f>IFERROR(VLOOKUP(Table49[[#This Row],[ITEM CODE]],Table2[[#All],[Item Code]:[Unit Cost]],10,0),0)</f>
        <v>0</v>
      </c>
      <c r="P2265" s="56"/>
      <c r="Q2265" s="58"/>
      <c r="R2265" s="58">
        <f>Table49[[#This Row],[QUANTITY]]*Table49[[#This Row],[INV Prices]]</f>
        <v>0</v>
      </c>
      <c r="S2265" s="67"/>
      <c r="V2265" s="41"/>
      <c r="W2265" s="4" t="str">
        <f>IFERROR(VLOOKUP(Table49[[#This Row],[ITEM CODE]],Table2[[Item Code]:[Category ]],6,0),"")</f>
        <v/>
      </c>
      <c r="X2265" s="1" t="str">
        <f>IFERROR(VLOOKUP(Table49[[#This Row],[ITEM CODE]],Table2[[Item Code]:[Sub Category]],7,0),"")</f>
        <v/>
      </c>
      <c r="Y2265" s="68" t="str">
        <f>Table49[[#This Row],[PO Number]]&amp;COUNTIFS($E$5:E2265,E2265)</f>
        <v>0</v>
      </c>
    </row>
    <row r="2266" spans="1:25" ht="14.7" customHeight="1" x14ac:dyDescent="0.3">
      <c r="A2266" s="1" t="str">
        <f>IF(Table49[[#This Row],[ITEM NAME]]="","",ROW()-4)</f>
        <v/>
      </c>
      <c r="B2266" s="68"/>
      <c r="C2266" s="4" t="str">
        <f>IFERROR(VLOOKUP(B2266,Table14[],3,0),"")</f>
        <v/>
      </c>
      <c r="D2266" s="4" t="str">
        <f>IFERROR(VLOOKUP(B2266,Table14[],2,0),"")</f>
        <v/>
      </c>
      <c r="E2266" s="4"/>
      <c r="H2266" s="41" t="str">
        <f>IFERROR(VLOOKUP(Table49[[#This Row],[ITEM CODE]],Table2[[Item Code]:[Master Name]],2,0),"")</f>
        <v/>
      </c>
      <c r="I2266" s="41"/>
      <c r="J2266" s="65" t="str">
        <f>IFERROR(VLOOKUP(Table49[[#This Row],[ITEM CODE]],Table2[[Item Code]:[Master Name]],3,0),"")</f>
        <v/>
      </c>
      <c r="K2266" s="1" t="str">
        <f>IFERROR(VLOOKUP(Table49[[#This Row],[ITEM CODE]],Table2[[Item Code]:[Master Name]],9,0),"")</f>
        <v/>
      </c>
      <c r="L2266" s="1" t="str">
        <f>IFERROR(VLOOKUP(Table49[[#This Row],[ITEM CODE]],Table2[[Item Code]:[Master Name]],8,0),"")</f>
        <v/>
      </c>
      <c r="M2266" s="41"/>
      <c r="N2266" s="66">
        <f>IFERROR(VLOOKUP(Table49[[#This Row],[ITEM CODE]],Table2[[#All],[Item Code]:[Unit Cost]],10,0),0)</f>
        <v>0</v>
      </c>
      <c r="O2266" s="134">
        <f>IFERROR(VLOOKUP(Table49[[#This Row],[ITEM CODE]],Table2[[#All],[Item Code]:[Unit Cost]],10,0),0)</f>
        <v>0</v>
      </c>
      <c r="P2266" s="56"/>
      <c r="Q2266" s="58"/>
      <c r="R2266" s="58">
        <f>Table49[[#This Row],[QUANTITY]]*Table49[[#This Row],[INV Prices]]</f>
        <v>0</v>
      </c>
      <c r="S2266" s="67"/>
      <c r="V2266" s="41"/>
      <c r="W2266" s="4" t="str">
        <f>IFERROR(VLOOKUP(Table49[[#This Row],[ITEM CODE]],Table2[[Item Code]:[Category ]],6,0),"")</f>
        <v/>
      </c>
      <c r="X2266" s="1" t="str">
        <f>IFERROR(VLOOKUP(Table49[[#This Row],[ITEM CODE]],Table2[[Item Code]:[Sub Category]],7,0),"")</f>
        <v/>
      </c>
      <c r="Y2266" s="68" t="str">
        <f>Table49[[#This Row],[PO Number]]&amp;COUNTIFS($E$5:E2266,E2266)</f>
        <v>0</v>
      </c>
    </row>
    <row r="2267" spans="1:25" ht="14.7" customHeight="1" x14ac:dyDescent="0.3">
      <c r="A2267" s="1" t="str">
        <f>IF(Table49[[#This Row],[ITEM NAME]]="","",ROW()-4)</f>
        <v/>
      </c>
      <c r="B2267" s="68"/>
      <c r="C2267" s="4" t="str">
        <f>IFERROR(VLOOKUP(B2267,Table14[],3,0),"")</f>
        <v/>
      </c>
      <c r="D2267" s="4" t="str">
        <f>IFERROR(VLOOKUP(B2267,Table14[],2,0),"")</f>
        <v/>
      </c>
      <c r="E2267" s="4"/>
      <c r="H2267" s="41" t="str">
        <f>IFERROR(VLOOKUP(Table49[[#This Row],[ITEM CODE]],Table2[[Item Code]:[Master Name]],2,0),"")</f>
        <v/>
      </c>
      <c r="I2267" s="41"/>
      <c r="J2267" s="65" t="str">
        <f>IFERROR(VLOOKUP(Table49[[#This Row],[ITEM CODE]],Table2[[Item Code]:[Master Name]],3,0),"")</f>
        <v/>
      </c>
      <c r="K2267" s="1" t="str">
        <f>IFERROR(VLOOKUP(Table49[[#This Row],[ITEM CODE]],Table2[[Item Code]:[Master Name]],9,0),"")</f>
        <v/>
      </c>
      <c r="L2267" s="1" t="str">
        <f>IFERROR(VLOOKUP(Table49[[#This Row],[ITEM CODE]],Table2[[Item Code]:[Master Name]],8,0),"")</f>
        <v/>
      </c>
      <c r="M2267" s="41"/>
      <c r="N2267" s="66">
        <f>IFERROR(VLOOKUP(Table49[[#This Row],[ITEM CODE]],Table2[[#All],[Item Code]:[Unit Cost]],10,0),0)</f>
        <v>0</v>
      </c>
      <c r="O2267" s="134">
        <f>IFERROR(VLOOKUP(Table49[[#This Row],[ITEM CODE]],Table2[[#All],[Item Code]:[Unit Cost]],10,0),0)</f>
        <v>0</v>
      </c>
      <c r="P2267" s="56"/>
      <c r="Q2267" s="58"/>
      <c r="R2267" s="58">
        <f>Table49[[#This Row],[QUANTITY]]*Table49[[#This Row],[INV Prices]]</f>
        <v>0</v>
      </c>
      <c r="S2267" s="67"/>
      <c r="V2267" s="41"/>
      <c r="W2267" s="4" t="str">
        <f>IFERROR(VLOOKUP(Table49[[#This Row],[ITEM CODE]],Table2[[Item Code]:[Category ]],6,0),"")</f>
        <v/>
      </c>
      <c r="X2267" s="1" t="str">
        <f>IFERROR(VLOOKUP(Table49[[#This Row],[ITEM CODE]],Table2[[Item Code]:[Sub Category]],7,0),"")</f>
        <v/>
      </c>
      <c r="Y2267" s="68" t="str">
        <f>Table49[[#This Row],[PO Number]]&amp;COUNTIFS($E$5:E2267,E2267)</f>
        <v>0</v>
      </c>
    </row>
    <row r="2268" spans="1:25" ht="14.7" customHeight="1" x14ac:dyDescent="0.3">
      <c r="A2268" s="1" t="str">
        <f>IF(Table49[[#This Row],[ITEM NAME]]="","",ROW()-4)</f>
        <v/>
      </c>
      <c r="B2268" s="68"/>
      <c r="C2268" s="4" t="str">
        <f>IFERROR(VLOOKUP(B2268,Table14[],3,0),"")</f>
        <v/>
      </c>
      <c r="D2268" s="4" t="str">
        <f>IFERROR(VLOOKUP(B2268,Table14[],2,0),"")</f>
        <v/>
      </c>
      <c r="E2268" s="4"/>
      <c r="H2268" s="41" t="str">
        <f>IFERROR(VLOOKUP(Table49[[#This Row],[ITEM CODE]],Table2[[Item Code]:[Master Name]],2,0),"")</f>
        <v/>
      </c>
      <c r="I2268" s="41"/>
      <c r="J2268" s="65" t="str">
        <f>IFERROR(VLOOKUP(Table49[[#This Row],[ITEM CODE]],Table2[[Item Code]:[Master Name]],3,0),"")</f>
        <v/>
      </c>
      <c r="K2268" s="1" t="str">
        <f>IFERROR(VLOOKUP(Table49[[#This Row],[ITEM CODE]],Table2[[Item Code]:[Master Name]],9,0),"")</f>
        <v/>
      </c>
      <c r="L2268" s="1" t="str">
        <f>IFERROR(VLOOKUP(Table49[[#This Row],[ITEM CODE]],Table2[[Item Code]:[Master Name]],8,0),"")</f>
        <v/>
      </c>
      <c r="M2268" s="41"/>
      <c r="N2268" s="66">
        <f>IFERROR(VLOOKUP(Table49[[#This Row],[ITEM CODE]],Table2[[#All],[Item Code]:[Unit Cost]],10,0),0)</f>
        <v>0</v>
      </c>
      <c r="O2268" s="134">
        <f>IFERROR(VLOOKUP(Table49[[#This Row],[ITEM CODE]],Table2[[#All],[Item Code]:[Unit Cost]],10,0),0)</f>
        <v>0</v>
      </c>
      <c r="P2268" s="56"/>
      <c r="Q2268" s="58"/>
      <c r="R2268" s="58">
        <f>Table49[[#This Row],[QUANTITY]]*Table49[[#This Row],[INV Prices]]</f>
        <v>0</v>
      </c>
      <c r="S2268" s="67"/>
      <c r="V2268" s="41"/>
      <c r="W2268" s="4" t="str">
        <f>IFERROR(VLOOKUP(Table49[[#This Row],[ITEM CODE]],Table2[[Item Code]:[Category ]],6,0),"")</f>
        <v/>
      </c>
      <c r="X2268" s="1" t="str">
        <f>IFERROR(VLOOKUP(Table49[[#This Row],[ITEM CODE]],Table2[[Item Code]:[Sub Category]],7,0),"")</f>
        <v/>
      </c>
      <c r="Y2268" s="68" t="str">
        <f>Table49[[#This Row],[PO Number]]&amp;COUNTIFS($E$5:E2268,E2268)</f>
        <v>0</v>
      </c>
    </row>
    <row r="2269" spans="1:25" ht="14.7" customHeight="1" x14ac:dyDescent="0.3">
      <c r="A2269" s="1" t="str">
        <f>IF(Table49[[#This Row],[ITEM NAME]]="","",ROW()-4)</f>
        <v/>
      </c>
      <c r="B2269" s="68"/>
      <c r="C2269" s="4" t="str">
        <f>IFERROR(VLOOKUP(B2269,Table14[],3,0),"")</f>
        <v/>
      </c>
      <c r="D2269" s="4" t="str">
        <f>IFERROR(VLOOKUP(B2269,Table14[],2,0),"")</f>
        <v/>
      </c>
      <c r="E2269" s="4"/>
      <c r="H2269" s="41" t="str">
        <f>IFERROR(VLOOKUP(Table49[[#This Row],[ITEM CODE]],Table2[[Item Code]:[Master Name]],2,0),"")</f>
        <v/>
      </c>
      <c r="I2269" s="41"/>
      <c r="J2269" s="65" t="str">
        <f>IFERROR(VLOOKUP(Table49[[#This Row],[ITEM CODE]],Table2[[Item Code]:[Master Name]],3,0),"")</f>
        <v/>
      </c>
      <c r="K2269" s="1" t="str">
        <f>IFERROR(VLOOKUP(Table49[[#This Row],[ITEM CODE]],Table2[[Item Code]:[Master Name]],9,0),"")</f>
        <v/>
      </c>
      <c r="L2269" s="1" t="str">
        <f>IFERROR(VLOOKUP(Table49[[#This Row],[ITEM CODE]],Table2[[Item Code]:[Master Name]],8,0),"")</f>
        <v/>
      </c>
      <c r="M2269" s="41"/>
      <c r="N2269" s="66">
        <f>IFERROR(VLOOKUP(Table49[[#This Row],[ITEM CODE]],Table2[[#All],[Item Code]:[Unit Cost]],10,0),0)</f>
        <v>0</v>
      </c>
      <c r="O2269" s="134">
        <f>IFERROR(VLOOKUP(Table49[[#This Row],[ITEM CODE]],Table2[[#All],[Item Code]:[Unit Cost]],10,0),0)</f>
        <v>0</v>
      </c>
      <c r="P2269" s="56"/>
      <c r="Q2269" s="58"/>
      <c r="R2269" s="58">
        <f>Table49[[#This Row],[QUANTITY]]*Table49[[#This Row],[INV Prices]]</f>
        <v>0</v>
      </c>
      <c r="S2269" s="67"/>
      <c r="V2269" s="41"/>
      <c r="W2269" s="4" t="str">
        <f>IFERROR(VLOOKUP(Table49[[#This Row],[ITEM CODE]],Table2[[Item Code]:[Category ]],6,0),"")</f>
        <v/>
      </c>
      <c r="X2269" s="1" t="str">
        <f>IFERROR(VLOOKUP(Table49[[#This Row],[ITEM CODE]],Table2[[Item Code]:[Sub Category]],7,0),"")</f>
        <v/>
      </c>
      <c r="Y2269" s="68" t="str">
        <f>Table49[[#This Row],[PO Number]]&amp;COUNTIFS($E$5:E2269,E2269)</f>
        <v>0</v>
      </c>
    </row>
    <row r="2270" spans="1:25" ht="14.7" customHeight="1" x14ac:dyDescent="0.3">
      <c r="A2270" s="1" t="str">
        <f>IF(Table49[[#This Row],[ITEM NAME]]="","",ROW()-4)</f>
        <v/>
      </c>
      <c r="B2270" s="68"/>
      <c r="C2270" s="4" t="str">
        <f>IFERROR(VLOOKUP(B2270,Table14[],3,0),"")</f>
        <v/>
      </c>
      <c r="D2270" s="4" t="str">
        <f>IFERROR(VLOOKUP(B2270,Table14[],2,0),"")</f>
        <v/>
      </c>
      <c r="E2270" s="4"/>
      <c r="H2270" s="41" t="str">
        <f>IFERROR(VLOOKUP(Table49[[#This Row],[ITEM CODE]],Table2[[Item Code]:[Master Name]],2,0),"")</f>
        <v/>
      </c>
      <c r="I2270" s="41"/>
      <c r="J2270" s="65" t="str">
        <f>IFERROR(VLOOKUP(Table49[[#This Row],[ITEM CODE]],Table2[[Item Code]:[Master Name]],3,0),"")</f>
        <v/>
      </c>
      <c r="K2270" s="1" t="str">
        <f>IFERROR(VLOOKUP(Table49[[#This Row],[ITEM CODE]],Table2[[Item Code]:[Master Name]],9,0),"")</f>
        <v/>
      </c>
      <c r="L2270" s="1" t="str">
        <f>IFERROR(VLOOKUP(Table49[[#This Row],[ITEM CODE]],Table2[[Item Code]:[Master Name]],8,0),"")</f>
        <v/>
      </c>
      <c r="M2270" s="41"/>
      <c r="N2270" s="66">
        <f>IFERROR(VLOOKUP(Table49[[#This Row],[ITEM CODE]],Table2[[#All],[Item Code]:[Unit Cost]],10,0),0)</f>
        <v>0</v>
      </c>
      <c r="O2270" s="134">
        <f>IFERROR(VLOOKUP(Table49[[#This Row],[ITEM CODE]],Table2[[#All],[Item Code]:[Unit Cost]],10,0),0)</f>
        <v>0</v>
      </c>
      <c r="P2270" s="56"/>
      <c r="Q2270" s="58"/>
      <c r="R2270" s="58">
        <f>Table49[[#This Row],[QUANTITY]]*Table49[[#This Row],[INV Prices]]</f>
        <v>0</v>
      </c>
      <c r="S2270" s="67"/>
      <c r="V2270" s="41"/>
      <c r="W2270" s="4" t="str">
        <f>IFERROR(VLOOKUP(Table49[[#This Row],[ITEM CODE]],Table2[[Item Code]:[Category ]],6,0),"")</f>
        <v/>
      </c>
      <c r="X2270" s="1" t="str">
        <f>IFERROR(VLOOKUP(Table49[[#This Row],[ITEM CODE]],Table2[[Item Code]:[Sub Category]],7,0),"")</f>
        <v/>
      </c>
      <c r="Y2270" s="68" t="str">
        <f>Table49[[#This Row],[PO Number]]&amp;COUNTIFS($E$5:E2270,E2270)</f>
        <v>0</v>
      </c>
    </row>
    <row r="2271" spans="1:25" ht="14.7" customHeight="1" x14ac:dyDescent="0.3">
      <c r="A2271" s="1" t="str">
        <f>IF(Table49[[#This Row],[ITEM NAME]]="","",ROW()-4)</f>
        <v/>
      </c>
      <c r="B2271" s="68"/>
      <c r="C2271" s="4" t="str">
        <f>IFERROR(VLOOKUP(B2271,Table14[],3,0),"")</f>
        <v/>
      </c>
      <c r="D2271" s="4" t="str">
        <f>IFERROR(VLOOKUP(B2271,Table14[],2,0),"")</f>
        <v/>
      </c>
      <c r="E2271" s="4"/>
      <c r="H2271" s="41" t="str">
        <f>IFERROR(VLOOKUP(Table49[[#This Row],[ITEM CODE]],Table2[[Item Code]:[Master Name]],2,0),"")</f>
        <v/>
      </c>
      <c r="I2271" s="41"/>
      <c r="J2271" s="65" t="str">
        <f>IFERROR(VLOOKUP(Table49[[#This Row],[ITEM CODE]],Table2[[Item Code]:[Master Name]],3,0),"")</f>
        <v/>
      </c>
      <c r="K2271" s="1" t="str">
        <f>IFERROR(VLOOKUP(Table49[[#This Row],[ITEM CODE]],Table2[[Item Code]:[Master Name]],9,0),"")</f>
        <v/>
      </c>
      <c r="L2271" s="1" t="str">
        <f>IFERROR(VLOOKUP(Table49[[#This Row],[ITEM CODE]],Table2[[Item Code]:[Master Name]],8,0),"")</f>
        <v/>
      </c>
      <c r="M2271" s="41"/>
      <c r="N2271" s="66">
        <f>IFERROR(VLOOKUP(Table49[[#This Row],[ITEM CODE]],Table2[[#All],[Item Code]:[Unit Cost]],10,0),0)</f>
        <v>0</v>
      </c>
      <c r="O2271" s="134">
        <f>IFERROR(VLOOKUP(Table49[[#This Row],[ITEM CODE]],Table2[[#All],[Item Code]:[Unit Cost]],10,0),0)</f>
        <v>0</v>
      </c>
      <c r="P2271" s="56"/>
      <c r="Q2271" s="58"/>
      <c r="R2271" s="58">
        <f>Table49[[#This Row],[QUANTITY]]*Table49[[#This Row],[INV Prices]]</f>
        <v>0</v>
      </c>
      <c r="S2271" s="67"/>
      <c r="V2271" s="41"/>
      <c r="W2271" s="4" t="str">
        <f>IFERROR(VLOOKUP(Table49[[#This Row],[ITEM CODE]],Table2[[Item Code]:[Category ]],6,0),"")</f>
        <v/>
      </c>
      <c r="X2271" s="1" t="str">
        <f>IFERROR(VLOOKUP(Table49[[#This Row],[ITEM CODE]],Table2[[Item Code]:[Sub Category]],7,0),"")</f>
        <v/>
      </c>
      <c r="Y2271" s="68" t="str">
        <f>Table49[[#This Row],[PO Number]]&amp;COUNTIFS($E$5:E2271,E2271)</f>
        <v>0</v>
      </c>
    </row>
    <row r="2272" spans="1:25" ht="14.7" customHeight="1" x14ac:dyDescent="0.3">
      <c r="A2272" s="1" t="str">
        <f>IF(Table49[[#This Row],[ITEM NAME]]="","",ROW()-4)</f>
        <v/>
      </c>
      <c r="B2272" s="68"/>
      <c r="C2272" s="4" t="str">
        <f>IFERROR(VLOOKUP(B2272,Table14[],3,0),"")</f>
        <v/>
      </c>
      <c r="D2272" s="4" t="str">
        <f>IFERROR(VLOOKUP(B2272,Table14[],2,0),"")</f>
        <v/>
      </c>
      <c r="E2272" s="4"/>
      <c r="H2272" s="41" t="str">
        <f>IFERROR(VLOOKUP(Table49[[#This Row],[ITEM CODE]],Table2[[Item Code]:[Master Name]],2,0),"")</f>
        <v/>
      </c>
      <c r="I2272" s="41"/>
      <c r="J2272" s="65" t="str">
        <f>IFERROR(VLOOKUP(Table49[[#This Row],[ITEM CODE]],Table2[[Item Code]:[Master Name]],3,0),"")</f>
        <v/>
      </c>
      <c r="K2272" s="1" t="str">
        <f>IFERROR(VLOOKUP(Table49[[#This Row],[ITEM CODE]],Table2[[Item Code]:[Master Name]],9,0),"")</f>
        <v/>
      </c>
      <c r="L2272" s="1" t="str">
        <f>IFERROR(VLOOKUP(Table49[[#This Row],[ITEM CODE]],Table2[[Item Code]:[Master Name]],8,0),"")</f>
        <v/>
      </c>
      <c r="M2272" s="41"/>
      <c r="N2272" s="66">
        <f>IFERROR(VLOOKUP(Table49[[#This Row],[ITEM CODE]],Table2[[#All],[Item Code]:[Unit Cost]],10,0),0)</f>
        <v>0</v>
      </c>
      <c r="O2272" s="134">
        <f>IFERROR(VLOOKUP(Table49[[#This Row],[ITEM CODE]],Table2[[#All],[Item Code]:[Unit Cost]],10,0),0)</f>
        <v>0</v>
      </c>
      <c r="P2272" s="56"/>
      <c r="Q2272" s="58"/>
      <c r="R2272" s="58">
        <f>Table49[[#This Row],[QUANTITY]]*Table49[[#This Row],[INV Prices]]</f>
        <v>0</v>
      </c>
      <c r="S2272" s="67"/>
      <c r="V2272" s="41"/>
      <c r="W2272" s="4" t="str">
        <f>IFERROR(VLOOKUP(Table49[[#This Row],[ITEM CODE]],Table2[[Item Code]:[Category ]],6,0),"")</f>
        <v/>
      </c>
      <c r="X2272" s="1" t="str">
        <f>IFERROR(VLOOKUP(Table49[[#This Row],[ITEM CODE]],Table2[[Item Code]:[Sub Category]],7,0),"")</f>
        <v/>
      </c>
      <c r="Y2272" s="68" t="str">
        <f>Table49[[#This Row],[PO Number]]&amp;COUNTIFS($E$5:E2272,E2272)</f>
        <v>0</v>
      </c>
    </row>
    <row r="2273" spans="1:25" ht="14.7" customHeight="1" x14ac:dyDescent="0.3">
      <c r="A2273" s="1" t="str">
        <f>IF(Table49[[#This Row],[ITEM NAME]]="","",ROW()-4)</f>
        <v/>
      </c>
      <c r="B2273" s="68"/>
      <c r="C2273" s="4" t="str">
        <f>IFERROR(VLOOKUP(B2273,Table14[],3,0),"")</f>
        <v/>
      </c>
      <c r="D2273" s="4" t="str">
        <f>IFERROR(VLOOKUP(B2273,Table14[],2,0),"")</f>
        <v/>
      </c>
      <c r="E2273" s="4"/>
      <c r="H2273" s="41" t="str">
        <f>IFERROR(VLOOKUP(Table49[[#This Row],[ITEM CODE]],Table2[[Item Code]:[Master Name]],2,0),"")</f>
        <v/>
      </c>
      <c r="I2273" s="41"/>
      <c r="J2273" s="65" t="str">
        <f>IFERROR(VLOOKUP(Table49[[#This Row],[ITEM CODE]],Table2[[Item Code]:[Master Name]],3,0),"")</f>
        <v/>
      </c>
      <c r="K2273" s="1" t="str">
        <f>IFERROR(VLOOKUP(Table49[[#This Row],[ITEM CODE]],Table2[[Item Code]:[Master Name]],9,0),"")</f>
        <v/>
      </c>
      <c r="L2273" s="1" t="str">
        <f>IFERROR(VLOOKUP(Table49[[#This Row],[ITEM CODE]],Table2[[Item Code]:[Master Name]],8,0),"")</f>
        <v/>
      </c>
      <c r="M2273" s="41"/>
      <c r="N2273" s="66">
        <f>IFERROR(VLOOKUP(Table49[[#This Row],[ITEM CODE]],Table2[[#All],[Item Code]:[Unit Cost]],10,0),0)</f>
        <v>0</v>
      </c>
      <c r="O2273" s="134">
        <f>IFERROR(VLOOKUP(Table49[[#This Row],[ITEM CODE]],Table2[[#All],[Item Code]:[Unit Cost]],10,0),0)</f>
        <v>0</v>
      </c>
      <c r="P2273" s="56"/>
      <c r="Q2273" s="58"/>
      <c r="R2273" s="58">
        <f>Table49[[#This Row],[QUANTITY]]*Table49[[#This Row],[INV Prices]]</f>
        <v>0</v>
      </c>
      <c r="S2273" s="67"/>
      <c r="V2273" s="41"/>
      <c r="W2273" s="4" t="str">
        <f>IFERROR(VLOOKUP(Table49[[#This Row],[ITEM CODE]],Table2[[Item Code]:[Category ]],6,0),"")</f>
        <v/>
      </c>
      <c r="X2273" s="1" t="str">
        <f>IFERROR(VLOOKUP(Table49[[#This Row],[ITEM CODE]],Table2[[Item Code]:[Sub Category]],7,0),"")</f>
        <v/>
      </c>
      <c r="Y2273" s="68" t="str">
        <f>Table49[[#This Row],[PO Number]]&amp;COUNTIFS($E$5:E2273,E2273)</f>
        <v>0</v>
      </c>
    </row>
    <row r="2274" spans="1:25" ht="14.7" customHeight="1" x14ac:dyDescent="0.3">
      <c r="A2274" s="1" t="str">
        <f>IF(Table49[[#This Row],[ITEM NAME]]="","",ROW()-4)</f>
        <v/>
      </c>
      <c r="B2274" s="68"/>
      <c r="C2274" s="4" t="str">
        <f>IFERROR(VLOOKUP(B2274,Table14[],3,0),"")</f>
        <v/>
      </c>
      <c r="D2274" s="4" t="str">
        <f>IFERROR(VLOOKUP(B2274,Table14[],2,0),"")</f>
        <v/>
      </c>
      <c r="E2274" s="4"/>
      <c r="H2274" s="41" t="str">
        <f>IFERROR(VLOOKUP(Table49[[#This Row],[ITEM CODE]],Table2[[Item Code]:[Master Name]],2,0),"")</f>
        <v/>
      </c>
      <c r="I2274" s="41"/>
      <c r="J2274" s="65" t="str">
        <f>IFERROR(VLOOKUP(Table49[[#This Row],[ITEM CODE]],Table2[[Item Code]:[Master Name]],3,0),"")</f>
        <v/>
      </c>
      <c r="K2274" s="1" t="str">
        <f>IFERROR(VLOOKUP(Table49[[#This Row],[ITEM CODE]],Table2[[Item Code]:[Master Name]],9,0),"")</f>
        <v/>
      </c>
      <c r="L2274" s="1" t="str">
        <f>IFERROR(VLOOKUP(Table49[[#This Row],[ITEM CODE]],Table2[[Item Code]:[Master Name]],8,0),"")</f>
        <v/>
      </c>
      <c r="M2274" s="41"/>
      <c r="N2274" s="66">
        <f>IFERROR(VLOOKUP(Table49[[#This Row],[ITEM CODE]],Table2[[#All],[Item Code]:[Unit Cost]],10,0),0)</f>
        <v>0</v>
      </c>
      <c r="O2274" s="134">
        <f>IFERROR(VLOOKUP(Table49[[#This Row],[ITEM CODE]],Table2[[#All],[Item Code]:[Unit Cost]],10,0),0)</f>
        <v>0</v>
      </c>
      <c r="P2274" s="56"/>
      <c r="Q2274" s="58"/>
      <c r="R2274" s="58">
        <f>Table49[[#This Row],[QUANTITY]]*Table49[[#This Row],[INV Prices]]</f>
        <v>0</v>
      </c>
      <c r="S2274" s="67"/>
      <c r="V2274" s="41"/>
      <c r="W2274" s="4" t="str">
        <f>IFERROR(VLOOKUP(Table49[[#This Row],[ITEM CODE]],Table2[[Item Code]:[Category ]],6,0),"")</f>
        <v/>
      </c>
      <c r="X2274" s="1" t="str">
        <f>IFERROR(VLOOKUP(Table49[[#This Row],[ITEM CODE]],Table2[[Item Code]:[Sub Category]],7,0),"")</f>
        <v/>
      </c>
      <c r="Y2274" s="68" t="str">
        <f>Table49[[#This Row],[PO Number]]&amp;COUNTIFS($E$5:E2274,E2274)</f>
        <v>0</v>
      </c>
    </row>
    <row r="2275" spans="1:25" ht="14.7" customHeight="1" x14ac:dyDescent="0.3">
      <c r="A2275" s="1" t="str">
        <f>IF(Table49[[#This Row],[ITEM NAME]]="","",ROW()-4)</f>
        <v/>
      </c>
      <c r="B2275" s="68"/>
      <c r="C2275" s="4" t="str">
        <f>IFERROR(VLOOKUP(B2275,Table14[],3,0),"")</f>
        <v/>
      </c>
      <c r="D2275" s="4" t="str">
        <f>IFERROR(VLOOKUP(B2275,Table14[],2,0),"")</f>
        <v/>
      </c>
      <c r="E2275" s="4"/>
      <c r="H2275" s="41" t="str">
        <f>IFERROR(VLOOKUP(Table49[[#This Row],[ITEM CODE]],Table2[[Item Code]:[Master Name]],2,0),"")</f>
        <v/>
      </c>
      <c r="I2275" s="41"/>
      <c r="J2275" s="65" t="str">
        <f>IFERROR(VLOOKUP(Table49[[#This Row],[ITEM CODE]],Table2[[Item Code]:[Master Name]],3,0),"")</f>
        <v/>
      </c>
      <c r="K2275" s="1" t="str">
        <f>IFERROR(VLOOKUP(Table49[[#This Row],[ITEM CODE]],Table2[[Item Code]:[Master Name]],9,0),"")</f>
        <v/>
      </c>
      <c r="L2275" s="1" t="str">
        <f>IFERROR(VLOOKUP(Table49[[#This Row],[ITEM CODE]],Table2[[Item Code]:[Master Name]],8,0),"")</f>
        <v/>
      </c>
      <c r="M2275" s="41"/>
      <c r="N2275" s="66">
        <f>IFERROR(VLOOKUP(Table49[[#This Row],[ITEM CODE]],Table2[[#All],[Item Code]:[Unit Cost]],10,0),0)</f>
        <v>0</v>
      </c>
      <c r="O2275" s="134">
        <f>IFERROR(VLOOKUP(Table49[[#This Row],[ITEM CODE]],Table2[[#All],[Item Code]:[Unit Cost]],10,0),0)</f>
        <v>0</v>
      </c>
      <c r="P2275" s="56"/>
      <c r="Q2275" s="58"/>
      <c r="R2275" s="58">
        <f>Table49[[#This Row],[QUANTITY]]*Table49[[#This Row],[INV Prices]]</f>
        <v>0</v>
      </c>
      <c r="S2275" s="67"/>
      <c r="V2275" s="41"/>
      <c r="W2275" s="4" t="str">
        <f>IFERROR(VLOOKUP(Table49[[#This Row],[ITEM CODE]],Table2[[Item Code]:[Category ]],6,0),"")</f>
        <v/>
      </c>
      <c r="X2275" s="1" t="str">
        <f>IFERROR(VLOOKUP(Table49[[#This Row],[ITEM CODE]],Table2[[Item Code]:[Sub Category]],7,0),"")</f>
        <v/>
      </c>
      <c r="Y2275" s="68" t="str">
        <f>Table49[[#This Row],[PO Number]]&amp;COUNTIFS($E$5:E2275,E2275)</f>
        <v>0</v>
      </c>
    </row>
    <row r="2276" spans="1:25" ht="14.7" customHeight="1" x14ac:dyDescent="0.3">
      <c r="A2276" s="1" t="str">
        <f>IF(Table49[[#This Row],[ITEM NAME]]="","",ROW()-4)</f>
        <v/>
      </c>
      <c r="B2276" s="68"/>
      <c r="C2276" s="4" t="str">
        <f>IFERROR(VLOOKUP(B2276,Table14[],3,0),"")</f>
        <v/>
      </c>
      <c r="D2276" s="4" t="str">
        <f>IFERROR(VLOOKUP(B2276,Table14[],2,0),"")</f>
        <v/>
      </c>
      <c r="E2276" s="4"/>
      <c r="H2276" s="41" t="str">
        <f>IFERROR(VLOOKUP(Table49[[#This Row],[ITEM CODE]],Table2[[Item Code]:[Master Name]],2,0),"")</f>
        <v/>
      </c>
      <c r="I2276" s="41"/>
      <c r="J2276" s="65" t="str">
        <f>IFERROR(VLOOKUP(Table49[[#This Row],[ITEM CODE]],Table2[[Item Code]:[Master Name]],3,0),"")</f>
        <v/>
      </c>
      <c r="K2276" s="1" t="str">
        <f>IFERROR(VLOOKUP(Table49[[#This Row],[ITEM CODE]],Table2[[Item Code]:[Master Name]],9,0),"")</f>
        <v/>
      </c>
      <c r="L2276" s="1" t="str">
        <f>IFERROR(VLOOKUP(Table49[[#This Row],[ITEM CODE]],Table2[[Item Code]:[Master Name]],8,0),"")</f>
        <v/>
      </c>
      <c r="M2276" s="41"/>
      <c r="N2276" s="66">
        <f>IFERROR(VLOOKUP(Table49[[#This Row],[ITEM CODE]],Table2[[#All],[Item Code]:[Unit Cost]],10,0),0)</f>
        <v>0</v>
      </c>
      <c r="O2276" s="134">
        <f>IFERROR(VLOOKUP(Table49[[#This Row],[ITEM CODE]],Table2[[#All],[Item Code]:[Unit Cost]],10,0),0)</f>
        <v>0</v>
      </c>
      <c r="P2276" s="56"/>
      <c r="Q2276" s="58"/>
      <c r="R2276" s="58">
        <f>Table49[[#This Row],[QUANTITY]]*Table49[[#This Row],[INV Prices]]</f>
        <v>0</v>
      </c>
      <c r="S2276" s="67"/>
      <c r="V2276" s="41"/>
      <c r="W2276" s="4" t="str">
        <f>IFERROR(VLOOKUP(Table49[[#This Row],[ITEM CODE]],Table2[[Item Code]:[Category ]],6,0),"")</f>
        <v/>
      </c>
      <c r="X2276" s="1" t="str">
        <f>IFERROR(VLOOKUP(Table49[[#This Row],[ITEM CODE]],Table2[[Item Code]:[Sub Category]],7,0),"")</f>
        <v/>
      </c>
      <c r="Y2276" s="68" t="str">
        <f>Table49[[#This Row],[PO Number]]&amp;COUNTIFS($E$5:E2276,E2276)</f>
        <v>0</v>
      </c>
    </row>
    <row r="2277" spans="1:25" ht="14.7" customHeight="1" x14ac:dyDescent="0.3">
      <c r="A2277" s="1" t="str">
        <f>IF(Table49[[#This Row],[ITEM NAME]]="","",ROW()-4)</f>
        <v/>
      </c>
      <c r="B2277" s="68"/>
      <c r="C2277" s="4" t="str">
        <f>IFERROR(VLOOKUP(B2277,Table14[],3,0),"")</f>
        <v/>
      </c>
      <c r="D2277" s="4" t="str">
        <f>IFERROR(VLOOKUP(B2277,Table14[],2,0),"")</f>
        <v/>
      </c>
      <c r="E2277" s="4"/>
      <c r="H2277" s="41" t="str">
        <f>IFERROR(VLOOKUP(Table49[[#This Row],[ITEM CODE]],Table2[[Item Code]:[Master Name]],2,0),"")</f>
        <v/>
      </c>
      <c r="I2277" s="41"/>
      <c r="J2277" s="65" t="str">
        <f>IFERROR(VLOOKUP(Table49[[#This Row],[ITEM CODE]],Table2[[Item Code]:[Master Name]],3,0),"")</f>
        <v/>
      </c>
      <c r="K2277" s="1" t="str">
        <f>IFERROR(VLOOKUP(Table49[[#This Row],[ITEM CODE]],Table2[[Item Code]:[Master Name]],9,0),"")</f>
        <v/>
      </c>
      <c r="L2277" s="1" t="str">
        <f>IFERROR(VLOOKUP(Table49[[#This Row],[ITEM CODE]],Table2[[Item Code]:[Master Name]],8,0),"")</f>
        <v/>
      </c>
      <c r="M2277" s="41"/>
      <c r="N2277" s="66">
        <f>IFERROR(VLOOKUP(Table49[[#This Row],[ITEM CODE]],Table2[[#All],[Item Code]:[Unit Cost]],10,0),0)</f>
        <v>0</v>
      </c>
      <c r="O2277" s="134">
        <f>IFERROR(VLOOKUP(Table49[[#This Row],[ITEM CODE]],Table2[[#All],[Item Code]:[Unit Cost]],10,0),0)</f>
        <v>0</v>
      </c>
      <c r="P2277" s="56"/>
      <c r="Q2277" s="58"/>
      <c r="R2277" s="58">
        <f>Table49[[#This Row],[QUANTITY]]*Table49[[#This Row],[INV Prices]]</f>
        <v>0</v>
      </c>
      <c r="S2277" s="67"/>
      <c r="V2277" s="41"/>
      <c r="W2277" s="4" t="str">
        <f>IFERROR(VLOOKUP(Table49[[#This Row],[ITEM CODE]],Table2[[Item Code]:[Category ]],6,0),"")</f>
        <v/>
      </c>
      <c r="X2277" s="1" t="str">
        <f>IFERROR(VLOOKUP(Table49[[#This Row],[ITEM CODE]],Table2[[Item Code]:[Sub Category]],7,0),"")</f>
        <v/>
      </c>
      <c r="Y2277" s="68" t="str">
        <f>Table49[[#This Row],[PO Number]]&amp;COUNTIFS($E$5:E2277,E2277)</f>
        <v>0</v>
      </c>
    </row>
    <row r="2278" spans="1:25" ht="14.7" customHeight="1" x14ac:dyDescent="0.3">
      <c r="A2278" s="1" t="str">
        <f>IF(Table49[[#This Row],[ITEM NAME]]="","",ROW()-4)</f>
        <v/>
      </c>
      <c r="B2278" s="68"/>
      <c r="C2278" s="4" t="str">
        <f>IFERROR(VLOOKUP(B2278,Table14[],3,0),"")</f>
        <v/>
      </c>
      <c r="D2278" s="4" t="str">
        <f>IFERROR(VLOOKUP(B2278,Table14[],2,0),"")</f>
        <v/>
      </c>
      <c r="E2278" s="4"/>
      <c r="H2278" s="41" t="str">
        <f>IFERROR(VLOOKUP(Table49[[#This Row],[ITEM CODE]],Table2[[Item Code]:[Master Name]],2,0),"")</f>
        <v/>
      </c>
      <c r="I2278" s="41"/>
      <c r="J2278" s="65" t="str">
        <f>IFERROR(VLOOKUP(Table49[[#This Row],[ITEM CODE]],Table2[[Item Code]:[Master Name]],3,0),"")</f>
        <v/>
      </c>
      <c r="K2278" s="1" t="str">
        <f>IFERROR(VLOOKUP(Table49[[#This Row],[ITEM CODE]],Table2[[Item Code]:[Master Name]],9,0),"")</f>
        <v/>
      </c>
      <c r="L2278" s="1" t="str">
        <f>IFERROR(VLOOKUP(Table49[[#This Row],[ITEM CODE]],Table2[[Item Code]:[Master Name]],8,0),"")</f>
        <v/>
      </c>
      <c r="M2278" s="41"/>
      <c r="N2278" s="66">
        <f>IFERROR(VLOOKUP(Table49[[#This Row],[ITEM CODE]],Table2[[#All],[Item Code]:[Unit Cost]],10,0),0)</f>
        <v>0</v>
      </c>
      <c r="O2278" s="134">
        <f>IFERROR(VLOOKUP(Table49[[#This Row],[ITEM CODE]],Table2[[#All],[Item Code]:[Unit Cost]],10,0),0)</f>
        <v>0</v>
      </c>
      <c r="P2278" s="56"/>
      <c r="Q2278" s="58"/>
      <c r="R2278" s="58">
        <f>Table49[[#This Row],[QUANTITY]]*Table49[[#This Row],[INV Prices]]</f>
        <v>0</v>
      </c>
      <c r="S2278" s="67"/>
      <c r="V2278" s="41"/>
      <c r="W2278" s="4" t="str">
        <f>IFERROR(VLOOKUP(Table49[[#This Row],[ITEM CODE]],Table2[[Item Code]:[Category ]],6,0),"")</f>
        <v/>
      </c>
      <c r="X2278" s="1" t="str">
        <f>IFERROR(VLOOKUP(Table49[[#This Row],[ITEM CODE]],Table2[[Item Code]:[Sub Category]],7,0),"")</f>
        <v/>
      </c>
      <c r="Y2278" s="68" t="str">
        <f>Table49[[#This Row],[PO Number]]&amp;COUNTIFS($E$5:E2278,E2278)</f>
        <v>0</v>
      </c>
    </row>
    <row r="2279" spans="1:25" ht="14.7" customHeight="1" x14ac:dyDescent="0.3">
      <c r="A2279" s="1" t="str">
        <f>IF(Table49[[#This Row],[ITEM NAME]]="","",ROW()-4)</f>
        <v/>
      </c>
      <c r="B2279" s="68"/>
      <c r="C2279" s="4" t="str">
        <f>IFERROR(VLOOKUP(B2279,Table14[],3,0),"")</f>
        <v/>
      </c>
      <c r="D2279" s="4" t="str">
        <f>IFERROR(VLOOKUP(B2279,Table14[],2,0),"")</f>
        <v/>
      </c>
      <c r="E2279" s="4"/>
      <c r="H2279" s="41" t="str">
        <f>IFERROR(VLOOKUP(Table49[[#This Row],[ITEM CODE]],Table2[[Item Code]:[Master Name]],2,0),"")</f>
        <v/>
      </c>
      <c r="I2279" s="41"/>
      <c r="J2279" s="65" t="str">
        <f>IFERROR(VLOOKUP(Table49[[#This Row],[ITEM CODE]],Table2[[Item Code]:[Master Name]],3,0),"")</f>
        <v/>
      </c>
      <c r="K2279" s="1" t="str">
        <f>IFERROR(VLOOKUP(Table49[[#This Row],[ITEM CODE]],Table2[[Item Code]:[Master Name]],9,0),"")</f>
        <v/>
      </c>
      <c r="L2279" s="1" t="str">
        <f>IFERROR(VLOOKUP(Table49[[#This Row],[ITEM CODE]],Table2[[Item Code]:[Master Name]],8,0),"")</f>
        <v/>
      </c>
      <c r="M2279" s="41"/>
      <c r="N2279" s="66">
        <f>IFERROR(VLOOKUP(Table49[[#This Row],[ITEM CODE]],Table2[[#All],[Item Code]:[Unit Cost]],10,0),0)</f>
        <v>0</v>
      </c>
      <c r="O2279" s="134">
        <f>IFERROR(VLOOKUP(Table49[[#This Row],[ITEM CODE]],Table2[[#All],[Item Code]:[Unit Cost]],10,0),0)</f>
        <v>0</v>
      </c>
      <c r="P2279" s="56"/>
      <c r="Q2279" s="58"/>
      <c r="R2279" s="58">
        <f>Table49[[#This Row],[QUANTITY]]*Table49[[#This Row],[INV Prices]]</f>
        <v>0</v>
      </c>
      <c r="S2279" s="67"/>
      <c r="V2279" s="41"/>
      <c r="W2279" s="4" t="str">
        <f>IFERROR(VLOOKUP(Table49[[#This Row],[ITEM CODE]],Table2[[Item Code]:[Category ]],6,0),"")</f>
        <v/>
      </c>
      <c r="X2279" s="1" t="str">
        <f>IFERROR(VLOOKUP(Table49[[#This Row],[ITEM CODE]],Table2[[Item Code]:[Sub Category]],7,0),"")</f>
        <v/>
      </c>
      <c r="Y2279" s="68" t="str">
        <f>Table49[[#This Row],[PO Number]]&amp;COUNTIFS($E$5:E2279,E2279)</f>
        <v>0</v>
      </c>
    </row>
    <row r="2280" spans="1:25" ht="14.7" customHeight="1" x14ac:dyDescent="0.3">
      <c r="A2280" s="1" t="str">
        <f>IF(Table49[[#This Row],[ITEM NAME]]="","",ROW()-4)</f>
        <v/>
      </c>
      <c r="B2280" s="68"/>
      <c r="C2280" s="4" t="str">
        <f>IFERROR(VLOOKUP(B2280,Table14[],3,0),"")</f>
        <v/>
      </c>
      <c r="D2280" s="4" t="str">
        <f>IFERROR(VLOOKUP(B2280,Table14[],2,0),"")</f>
        <v/>
      </c>
      <c r="E2280" s="4"/>
      <c r="H2280" s="41" t="str">
        <f>IFERROR(VLOOKUP(Table49[[#This Row],[ITEM CODE]],Table2[[Item Code]:[Master Name]],2,0),"")</f>
        <v/>
      </c>
      <c r="I2280" s="41"/>
      <c r="J2280" s="65" t="str">
        <f>IFERROR(VLOOKUP(Table49[[#This Row],[ITEM CODE]],Table2[[Item Code]:[Master Name]],3,0),"")</f>
        <v/>
      </c>
      <c r="K2280" s="1" t="str">
        <f>IFERROR(VLOOKUP(Table49[[#This Row],[ITEM CODE]],Table2[[Item Code]:[Master Name]],9,0),"")</f>
        <v/>
      </c>
      <c r="L2280" s="1" t="str">
        <f>IFERROR(VLOOKUP(Table49[[#This Row],[ITEM CODE]],Table2[[Item Code]:[Master Name]],8,0),"")</f>
        <v/>
      </c>
      <c r="M2280" s="41"/>
      <c r="N2280" s="66">
        <f>IFERROR(VLOOKUP(Table49[[#This Row],[ITEM CODE]],Table2[[#All],[Item Code]:[Unit Cost]],10,0),0)</f>
        <v>0</v>
      </c>
      <c r="O2280" s="134">
        <f>IFERROR(VLOOKUP(Table49[[#This Row],[ITEM CODE]],Table2[[#All],[Item Code]:[Unit Cost]],10,0),0)</f>
        <v>0</v>
      </c>
      <c r="P2280" s="56"/>
      <c r="Q2280" s="58"/>
      <c r="R2280" s="58">
        <f>Table49[[#This Row],[QUANTITY]]*Table49[[#This Row],[INV Prices]]</f>
        <v>0</v>
      </c>
      <c r="S2280" s="67"/>
      <c r="V2280" s="41"/>
      <c r="W2280" s="4" t="str">
        <f>IFERROR(VLOOKUP(Table49[[#This Row],[ITEM CODE]],Table2[[Item Code]:[Category ]],6,0),"")</f>
        <v/>
      </c>
      <c r="X2280" s="1" t="str">
        <f>IFERROR(VLOOKUP(Table49[[#This Row],[ITEM CODE]],Table2[[Item Code]:[Sub Category]],7,0),"")</f>
        <v/>
      </c>
      <c r="Y2280" s="68" t="str">
        <f>Table49[[#This Row],[PO Number]]&amp;COUNTIFS($E$5:E2280,E2280)</f>
        <v>0</v>
      </c>
    </row>
    <row r="2281" spans="1:25" ht="14.7" customHeight="1" x14ac:dyDescent="0.3">
      <c r="A2281" s="1" t="str">
        <f>IF(Table49[[#This Row],[ITEM NAME]]="","",ROW()-4)</f>
        <v/>
      </c>
      <c r="B2281" s="68"/>
      <c r="C2281" s="4" t="str">
        <f>IFERROR(VLOOKUP(B2281,Table14[],3,0),"")</f>
        <v/>
      </c>
      <c r="D2281" s="4" t="str">
        <f>IFERROR(VLOOKUP(B2281,Table14[],2,0),"")</f>
        <v/>
      </c>
      <c r="E2281" s="4"/>
      <c r="H2281" s="41" t="str">
        <f>IFERROR(VLOOKUP(Table49[[#This Row],[ITEM CODE]],Table2[[Item Code]:[Master Name]],2,0),"")</f>
        <v/>
      </c>
      <c r="I2281" s="41"/>
      <c r="J2281" s="65" t="str">
        <f>IFERROR(VLOOKUP(Table49[[#This Row],[ITEM CODE]],Table2[[Item Code]:[Master Name]],3,0),"")</f>
        <v/>
      </c>
      <c r="K2281" s="1" t="str">
        <f>IFERROR(VLOOKUP(Table49[[#This Row],[ITEM CODE]],Table2[[Item Code]:[Master Name]],9,0),"")</f>
        <v/>
      </c>
      <c r="L2281" s="1" t="str">
        <f>IFERROR(VLOOKUP(Table49[[#This Row],[ITEM CODE]],Table2[[Item Code]:[Master Name]],8,0),"")</f>
        <v/>
      </c>
      <c r="M2281" s="41"/>
      <c r="N2281" s="66">
        <f>IFERROR(VLOOKUP(Table49[[#This Row],[ITEM CODE]],Table2[[#All],[Item Code]:[Unit Cost]],10,0),0)</f>
        <v>0</v>
      </c>
      <c r="O2281" s="134">
        <f>IFERROR(VLOOKUP(Table49[[#This Row],[ITEM CODE]],Table2[[#All],[Item Code]:[Unit Cost]],10,0),0)</f>
        <v>0</v>
      </c>
      <c r="P2281" s="56"/>
      <c r="Q2281" s="58"/>
      <c r="R2281" s="58">
        <f>Table49[[#This Row],[QUANTITY]]*Table49[[#This Row],[INV Prices]]</f>
        <v>0</v>
      </c>
      <c r="S2281" s="67"/>
      <c r="V2281" s="41"/>
      <c r="W2281" s="4" t="str">
        <f>IFERROR(VLOOKUP(Table49[[#This Row],[ITEM CODE]],Table2[[Item Code]:[Category ]],6,0),"")</f>
        <v/>
      </c>
      <c r="X2281" s="1" t="str">
        <f>IFERROR(VLOOKUP(Table49[[#This Row],[ITEM CODE]],Table2[[Item Code]:[Sub Category]],7,0),"")</f>
        <v/>
      </c>
      <c r="Y2281" s="68" t="str">
        <f>Table49[[#This Row],[PO Number]]&amp;COUNTIFS($E$5:E2281,E2281)</f>
        <v>0</v>
      </c>
    </row>
    <row r="2282" spans="1:25" ht="14.7" customHeight="1" x14ac:dyDescent="0.3">
      <c r="A2282" s="1" t="str">
        <f>IF(Table49[[#This Row],[ITEM NAME]]="","",ROW()-4)</f>
        <v/>
      </c>
      <c r="B2282" s="68"/>
      <c r="C2282" s="4" t="str">
        <f>IFERROR(VLOOKUP(B2282,Table14[],3,0),"")</f>
        <v/>
      </c>
      <c r="D2282" s="4" t="str">
        <f>IFERROR(VLOOKUP(B2282,Table14[],2,0),"")</f>
        <v/>
      </c>
      <c r="E2282" s="4"/>
      <c r="H2282" s="41" t="str">
        <f>IFERROR(VLOOKUP(Table49[[#This Row],[ITEM CODE]],Table2[[Item Code]:[Master Name]],2,0),"")</f>
        <v/>
      </c>
      <c r="I2282" s="41"/>
      <c r="J2282" s="65" t="str">
        <f>IFERROR(VLOOKUP(Table49[[#This Row],[ITEM CODE]],Table2[[Item Code]:[Master Name]],3,0),"")</f>
        <v/>
      </c>
      <c r="K2282" s="1" t="str">
        <f>IFERROR(VLOOKUP(Table49[[#This Row],[ITEM CODE]],Table2[[Item Code]:[Master Name]],9,0),"")</f>
        <v/>
      </c>
      <c r="L2282" s="1" t="str">
        <f>IFERROR(VLOOKUP(Table49[[#This Row],[ITEM CODE]],Table2[[Item Code]:[Master Name]],8,0),"")</f>
        <v/>
      </c>
      <c r="M2282" s="41"/>
      <c r="N2282" s="66">
        <f>IFERROR(VLOOKUP(Table49[[#This Row],[ITEM CODE]],Table2[[#All],[Item Code]:[Unit Cost]],10,0),0)</f>
        <v>0</v>
      </c>
      <c r="O2282" s="134">
        <f>IFERROR(VLOOKUP(Table49[[#This Row],[ITEM CODE]],Table2[[#All],[Item Code]:[Unit Cost]],10,0),0)</f>
        <v>0</v>
      </c>
      <c r="P2282" s="56"/>
      <c r="Q2282" s="58"/>
      <c r="R2282" s="58">
        <f>Table49[[#This Row],[QUANTITY]]*Table49[[#This Row],[INV Prices]]</f>
        <v>0</v>
      </c>
      <c r="S2282" s="67"/>
      <c r="V2282" s="41"/>
      <c r="W2282" s="4" t="str">
        <f>IFERROR(VLOOKUP(Table49[[#This Row],[ITEM CODE]],Table2[[Item Code]:[Category ]],6,0),"")</f>
        <v/>
      </c>
      <c r="X2282" s="1" t="str">
        <f>IFERROR(VLOOKUP(Table49[[#This Row],[ITEM CODE]],Table2[[Item Code]:[Sub Category]],7,0),"")</f>
        <v/>
      </c>
      <c r="Y2282" s="68" t="str">
        <f>Table49[[#This Row],[PO Number]]&amp;COUNTIFS($E$5:E2282,E2282)</f>
        <v>0</v>
      </c>
    </row>
    <row r="2283" spans="1:25" ht="14.7" customHeight="1" x14ac:dyDescent="0.3">
      <c r="A2283" s="1" t="str">
        <f>IF(Table49[[#This Row],[ITEM NAME]]="","",ROW()-4)</f>
        <v/>
      </c>
      <c r="B2283" s="68"/>
      <c r="C2283" s="4" t="str">
        <f>IFERROR(VLOOKUP(B2283,Table14[],3,0),"")</f>
        <v/>
      </c>
      <c r="D2283" s="4" t="str">
        <f>IFERROR(VLOOKUP(B2283,Table14[],2,0),"")</f>
        <v/>
      </c>
      <c r="E2283" s="4"/>
      <c r="H2283" s="41" t="str">
        <f>IFERROR(VLOOKUP(Table49[[#This Row],[ITEM CODE]],Table2[[Item Code]:[Master Name]],2,0),"")</f>
        <v/>
      </c>
      <c r="I2283" s="41"/>
      <c r="J2283" s="65" t="str">
        <f>IFERROR(VLOOKUP(Table49[[#This Row],[ITEM CODE]],Table2[[Item Code]:[Master Name]],3,0),"")</f>
        <v/>
      </c>
      <c r="K2283" s="1" t="str">
        <f>IFERROR(VLOOKUP(Table49[[#This Row],[ITEM CODE]],Table2[[Item Code]:[Master Name]],9,0),"")</f>
        <v/>
      </c>
      <c r="L2283" s="1" t="str">
        <f>IFERROR(VLOOKUP(Table49[[#This Row],[ITEM CODE]],Table2[[Item Code]:[Master Name]],8,0),"")</f>
        <v/>
      </c>
      <c r="M2283" s="41"/>
      <c r="N2283" s="66">
        <f>IFERROR(VLOOKUP(Table49[[#This Row],[ITEM CODE]],Table2[[#All],[Item Code]:[Unit Cost]],10,0),0)</f>
        <v>0</v>
      </c>
      <c r="O2283" s="134">
        <f>IFERROR(VLOOKUP(Table49[[#This Row],[ITEM CODE]],Table2[[#All],[Item Code]:[Unit Cost]],10,0),0)</f>
        <v>0</v>
      </c>
      <c r="P2283" s="56"/>
      <c r="Q2283" s="58"/>
      <c r="R2283" s="58">
        <f>Table49[[#This Row],[QUANTITY]]*Table49[[#This Row],[INV Prices]]</f>
        <v>0</v>
      </c>
      <c r="S2283" s="67"/>
      <c r="V2283" s="41"/>
      <c r="W2283" s="4" t="str">
        <f>IFERROR(VLOOKUP(Table49[[#This Row],[ITEM CODE]],Table2[[Item Code]:[Category ]],6,0),"")</f>
        <v/>
      </c>
      <c r="X2283" s="1" t="str">
        <f>IFERROR(VLOOKUP(Table49[[#This Row],[ITEM CODE]],Table2[[Item Code]:[Sub Category]],7,0),"")</f>
        <v/>
      </c>
      <c r="Y2283" s="68" t="str">
        <f>Table49[[#This Row],[PO Number]]&amp;COUNTIFS($E$5:E2283,E2283)</f>
        <v>0</v>
      </c>
    </row>
    <row r="2284" spans="1:25" ht="14.7" customHeight="1" x14ac:dyDescent="0.3">
      <c r="A2284" s="1" t="str">
        <f>IF(Table49[[#This Row],[ITEM NAME]]="","",ROW()-4)</f>
        <v/>
      </c>
      <c r="B2284" s="68"/>
      <c r="C2284" s="4" t="str">
        <f>IFERROR(VLOOKUP(B2284,Table14[],3,0),"")</f>
        <v/>
      </c>
      <c r="D2284" s="4" t="str">
        <f>IFERROR(VLOOKUP(B2284,Table14[],2,0),"")</f>
        <v/>
      </c>
      <c r="E2284" s="4"/>
      <c r="H2284" s="41" t="str">
        <f>IFERROR(VLOOKUP(Table49[[#This Row],[ITEM CODE]],Table2[[Item Code]:[Master Name]],2,0),"")</f>
        <v/>
      </c>
      <c r="I2284" s="41"/>
      <c r="J2284" s="65" t="str">
        <f>IFERROR(VLOOKUP(Table49[[#This Row],[ITEM CODE]],Table2[[Item Code]:[Master Name]],3,0),"")</f>
        <v/>
      </c>
      <c r="K2284" s="1" t="str">
        <f>IFERROR(VLOOKUP(Table49[[#This Row],[ITEM CODE]],Table2[[Item Code]:[Master Name]],9,0),"")</f>
        <v/>
      </c>
      <c r="L2284" s="1" t="str">
        <f>IFERROR(VLOOKUP(Table49[[#This Row],[ITEM CODE]],Table2[[Item Code]:[Master Name]],8,0),"")</f>
        <v/>
      </c>
      <c r="M2284" s="41"/>
      <c r="N2284" s="66">
        <f>IFERROR(VLOOKUP(Table49[[#This Row],[ITEM CODE]],Table2[[#All],[Item Code]:[Unit Cost]],10,0),0)</f>
        <v>0</v>
      </c>
      <c r="O2284" s="134">
        <f>IFERROR(VLOOKUP(Table49[[#This Row],[ITEM CODE]],Table2[[#All],[Item Code]:[Unit Cost]],10,0),0)</f>
        <v>0</v>
      </c>
      <c r="P2284" s="56"/>
      <c r="Q2284" s="58"/>
      <c r="R2284" s="58">
        <f>Table49[[#This Row],[QUANTITY]]*Table49[[#This Row],[INV Prices]]</f>
        <v>0</v>
      </c>
      <c r="S2284" s="67"/>
      <c r="V2284" s="41"/>
      <c r="W2284" s="4" t="str">
        <f>IFERROR(VLOOKUP(Table49[[#This Row],[ITEM CODE]],Table2[[Item Code]:[Category ]],6,0),"")</f>
        <v/>
      </c>
      <c r="X2284" s="1" t="str">
        <f>IFERROR(VLOOKUP(Table49[[#This Row],[ITEM CODE]],Table2[[Item Code]:[Sub Category]],7,0),"")</f>
        <v/>
      </c>
      <c r="Y2284" s="68" t="str">
        <f>Table49[[#This Row],[PO Number]]&amp;COUNTIFS($E$5:E2284,E2284)</f>
        <v>0</v>
      </c>
    </row>
    <row r="2285" spans="1:25" ht="14.7" customHeight="1" x14ac:dyDescent="0.3">
      <c r="A2285" s="1" t="str">
        <f>IF(Table49[[#This Row],[ITEM NAME]]="","",ROW()-4)</f>
        <v/>
      </c>
      <c r="B2285" s="68"/>
      <c r="C2285" s="4" t="str">
        <f>IFERROR(VLOOKUP(B2285,Table14[],3,0),"")</f>
        <v/>
      </c>
      <c r="D2285" s="4" t="str">
        <f>IFERROR(VLOOKUP(B2285,Table14[],2,0),"")</f>
        <v/>
      </c>
      <c r="E2285" s="4"/>
      <c r="H2285" s="41" t="str">
        <f>IFERROR(VLOOKUP(Table49[[#This Row],[ITEM CODE]],Table2[[Item Code]:[Master Name]],2,0),"")</f>
        <v/>
      </c>
      <c r="I2285" s="41"/>
      <c r="J2285" s="65" t="str">
        <f>IFERROR(VLOOKUP(Table49[[#This Row],[ITEM CODE]],Table2[[Item Code]:[Master Name]],3,0),"")</f>
        <v/>
      </c>
      <c r="K2285" s="1" t="str">
        <f>IFERROR(VLOOKUP(Table49[[#This Row],[ITEM CODE]],Table2[[Item Code]:[Master Name]],9,0),"")</f>
        <v/>
      </c>
      <c r="L2285" s="1" t="str">
        <f>IFERROR(VLOOKUP(Table49[[#This Row],[ITEM CODE]],Table2[[Item Code]:[Master Name]],8,0),"")</f>
        <v/>
      </c>
      <c r="M2285" s="41"/>
      <c r="N2285" s="66">
        <f>IFERROR(VLOOKUP(Table49[[#This Row],[ITEM CODE]],Table2[[#All],[Item Code]:[Unit Cost]],10,0),0)</f>
        <v>0</v>
      </c>
      <c r="O2285" s="134">
        <f>IFERROR(VLOOKUP(Table49[[#This Row],[ITEM CODE]],Table2[[#All],[Item Code]:[Unit Cost]],10,0),0)</f>
        <v>0</v>
      </c>
      <c r="P2285" s="56"/>
      <c r="Q2285" s="58"/>
      <c r="R2285" s="58">
        <f>Table49[[#This Row],[QUANTITY]]*Table49[[#This Row],[INV Prices]]</f>
        <v>0</v>
      </c>
      <c r="S2285" s="67"/>
      <c r="V2285" s="41"/>
      <c r="W2285" s="4" t="str">
        <f>IFERROR(VLOOKUP(Table49[[#This Row],[ITEM CODE]],Table2[[Item Code]:[Category ]],6,0),"")</f>
        <v/>
      </c>
      <c r="X2285" s="1" t="str">
        <f>IFERROR(VLOOKUP(Table49[[#This Row],[ITEM CODE]],Table2[[Item Code]:[Sub Category]],7,0),"")</f>
        <v/>
      </c>
      <c r="Y2285" s="68" t="str">
        <f>Table49[[#This Row],[PO Number]]&amp;COUNTIFS($E$5:E2285,E2285)</f>
        <v>0</v>
      </c>
    </row>
    <row r="2286" spans="1:25" ht="14.7" customHeight="1" x14ac:dyDescent="0.3">
      <c r="A2286" s="1" t="str">
        <f>IF(Table49[[#This Row],[ITEM NAME]]="","",ROW()-4)</f>
        <v/>
      </c>
      <c r="B2286" s="68"/>
      <c r="C2286" s="4" t="str">
        <f>IFERROR(VLOOKUP(B2286,Table14[],3,0),"")</f>
        <v/>
      </c>
      <c r="D2286" s="4" t="str">
        <f>IFERROR(VLOOKUP(B2286,Table14[],2,0),"")</f>
        <v/>
      </c>
      <c r="E2286" s="4"/>
      <c r="H2286" s="41" t="str">
        <f>IFERROR(VLOOKUP(Table49[[#This Row],[ITEM CODE]],Table2[[Item Code]:[Master Name]],2,0),"")</f>
        <v/>
      </c>
      <c r="I2286" s="41"/>
      <c r="J2286" s="65" t="str">
        <f>IFERROR(VLOOKUP(Table49[[#This Row],[ITEM CODE]],Table2[[Item Code]:[Master Name]],3,0),"")</f>
        <v/>
      </c>
      <c r="K2286" s="1" t="str">
        <f>IFERROR(VLOOKUP(Table49[[#This Row],[ITEM CODE]],Table2[[Item Code]:[Master Name]],9,0),"")</f>
        <v/>
      </c>
      <c r="L2286" s="1" t="str">
        <f>IFERROR(VLOOKUP(Table49[[#This Row],[ITEM CODE]],Table2[[Item Code]:[Master Name]],8,0),"")</f>
        <v/>
      </c>
      <c r="M2286" s="41"/>
      <c r="N2286" s="66">
        <f>IFERROR(VLOOKUP(Table49[[#This Row],[ITEM CODE]],Table2[[#All],[Item Code]:[Unit Cost]],10,0),0)</f>
        <v>0</v>
      </c>
      <c r="O2286" s="134">
        <f>IFERROR(VLOOKUP(Table49[[#This Row],[ITEM CODE]],Table2[[#All],[Item Code]:[Unit Cost]],10,0),0)</f>
        <v>0</v>
      </c>
      <c r="P2286" s="56"/>
      <c r="Q2286" s="58"/>
      <c r="R2286" s="58">
        <f>Table49[[#This Row],[QUANTITY]]*Table49[[#This Row],[INV Prices]]</f>
        <v>0</v>
      </c>
      <c r="S2286" s="67"/>
      <c r="V2286" s="41"/>
      <c r="W2286" s="4" t="str">
        <f>IFERROR(VLOOKUP(Table49[[#This Row],[ITEM CODE]],Table2[[Item Code]:[Category ]],6,0),"")</f>
        <v/>
      </c>
      <c r="X2286" s="1" t="str">
        <f>IFERROR(VLOOKUP(Table49[[#This Row],[ITEM CODE]],Table2[[Item Code]:[Sub Category]],7,0),"")</f>
        <v/>
      </c>
      <c r="Y2286" s="68" t="str">
        <f>Table49[[#This Row],[PO Number]]&amp;COUNTIFS($E$5:E2286,E2286)</f>
        <v>0</v>
      </c>
    </row>
    <row r="2287" spans="1:25" ht="14.7" customHeight="1" x14ac:dyDescent="0.3">
      <c r="A2287" s="1" t="str">
        <f>IF(Table49[[#This Row],[ITEM NAME]]="","",ROW()-4)</f>
        <v/>
      </c>
      <c r="B2287" s="68"/>
      <c r="C2287" s="4" t="str">
        <f>IFERROR(VLOOKUP(B2287,Table14[],3,0),"")</f>
        <v/>
      </c>
      <c r="D2287" s="4" t="str">
        <f>IFERROR(VLOOKUP(B2287,Table14[],2,0),"")</f>
        <v/>
      </c>
      <c r="E2287" s="4"/>
      <c r="H2287" s="41" t="str">
        <f>IFERROR(VLOOKUP(Table49[[#This Row],[ITEM CODE]],Table2[[Item Code]:[Master Name]],2,0),"")</f>
        <v/>
      </c>
      <c r="I2287" s="41"/>
      <c r="J2287" s="65" t="str">
        <f>IFERROR(VLOOKUP(Table49[[#This Row],[ITEM CODE]],Table2[[Item Code]:[Master Name]],3,0),"")</f>
        <v/>
      </c>
      <c r="K2287" s="1" t="str">
        <f>IFERROR(VLOOKUP(Table49[[#This Row],[ITEM CODE]],Table2[[Item Code]:[Master Name]],9,0),"")</f>
        <v/>
      </c>
      <c r="L2287" s="1" t="str">
        <f>IFERROR(VLOOKUP(Table49[[#This Row],[ITEM CODE]],Table2[[Item Code]:[Master Name]],8,0),"")</f>
        <v/>
      </c>
      <c r="M2287" s="41"/>
      <c r="N2287" s="66">
        <f>IFERROR(VLOOKUP(Table49[[#This Row],[ITEM CODE]],Table2[[#All],[Item Code]:[Unit Cost]],10,0),0)</f>
        <v>0</v>
      </c>
      <c r="O2287" s="134">
        <f>IFERROR(VLOOKUP(Table49[[#This Row],[ITEM CODE]],Table2[[#All],[Item Code]:[Unit Cost]],10,0),0)</f>
        <v>0</v>
      </c>
      <c r="P2287" s="56"/>
      <c r="Q2287" s="58"/>
      <c r="R2287" s="58">
        <f>Table49[[#This Row],[QUANTITY]]*Table49[[#This Row],[INV Prices]]</f>
        <v>0</v>
      </c>
      <c r="S2287" s="67"/>
      <c r="V2287" s="41"/>
      <c r="W2287" s="4" t="str">
        <f>IFERROR(VLOOKUP(Table49[[#This Row],[ITEM CODE]],Table2[[Item Code]:[Category ]],6,0),"")</f>
        <v/>
      </c>
      <c r="X2287" s="1" t="str">
        <f>IFERROR(VLOOKUP(Table49[[#This Row],[ITEM CODE]],Table2[[Item Code]:[Sub Category]],7,0),"")</f>
        <v/>
      </c>
      <c r="Y2287" s="68" t="str">
        <f>Table49[[#This Row],[PO Number]]&amp;COUNTIFS($E$5:E2287,E2287)</f>
        <v>0</v>
      </c>
    </row>
    <row r="2288" spans="1:25" ht="14.7" customHeight="1" x14ac:dyDescent="0.3">
      <c r="A2288" s="1" t="str">
        <f>IF(Table49[[#This Row],[ITEM NAME]]="","",ROW()-4)</f>
        <v/>
      </c>
      <c r="B2288" s="68"/>
      <c r="C2288" s="4" t="str">
        <f>IFERROR(VLOOKUP(B2288,Table14[],3,0),"")</f>
        <v/>
      </c>
      <c r="D2288" s="4" t="str">
        <f>IFERROR(VLOOKUP(B2288,Table14[],2,0),"")</f>
        <v/>
      </c>
      <c r="E2288" s="4"/>
      <c r="H2288" s="41" t="str">
        <f>IFERROR(VLOOKUP(Table49[[#This Row],[ITEM CODE]],Table2[[Item Code]:[Master Name]],2,0),"")</f>
        <v/>
      </c>
      <c r="I2288" s="41"/>
      <c r="J2288" s="65" t="str">
        <f>IFERROR(VLOOKUP(Table49[[#This Row],[ITEM CODE]],Table2[[Item Code]:[Master Name]],3,0),"")</f>
        <v/>
      </c>
      <c r="K2288" s="1" t="str">
        <f>IFERROR(VLOOKUP(Table49[[#This Row],[ITEM CODE]],Table2[[Item Code]:[Master Name]],9,0),"")</f>
        <v/>
      </c>
      <c r="L2288" s="1" t="str">
        <f>IFERROR(VLOOKUP(Table49[[#This Row],[ITEM CODE]],Table2[[Item Code]:[Master Name]],8,0),"")</f>
        <v/>
      </c>
      <c r="M2288" s="41"/>
      <c r="N2288" s="66">
        <f>IFERROR(VLOOKUP(Table49[[#This Row],[ITEM CODE]],Table2[[#All],[Item Code]:[Unit Cost]],10,0),0)</f>
        <v>0</v>
      </c>
      <c r="O2288" s="134">
        <f>IFERROR(VLOOKUP(Table49[[#This Row],[ITEM CODE]],Table2[[#All],[Item Code]:[Unit Cost]],10,0),0)</f>
        <v>0</v>
      </c>
      <c r="P2288" s="56"/>
      <c r="Q2288" s="58"/>
      <c r="R2288" s="58">
        <f>Table49[[#This Row],[QUANTITY]]*Table49[[#This Row],[INV Prices]]</f>
        <v>0</v>
      </c>
      <c r="S2288" s="67"/>
      <c r="V2288" s="41"/>
      <c r="W2288" s="4" t="str">
        <f>IFERROR(VLOOKUP(Table49[[#This Row],[ITEM CODE]],Table2[[Item Code]:[Category ]],6,0),"")</f>
        <v/>
      </c>
      <c r="X2288" s="1" t="str">
        <f>IFERROR(VLOOKUP(Table49[[#This Row],[ITEM CODE]],Table2[[Item Code]:[Sub Category]],7,0),"")</f>
        <v/>
      </c>
      <c r="Y2288" s="68" t="str">
        <f>Table49[[#This Row],[PO Number]]&amp;COUNTIFS($E$5:E2288,E2288)</f>
        <v>0</v>
      </c>
    </row>
    <row r="2289" spans="1:25" ht="14.7" customHeight="1" x14ac:dyDescent="0.3">
      <c r="A2289" s="1" t="str">
        <f>IF(Table49[[#This Row],[ITEM NAME]]="","",ROW()-4)</f>
        <v/>
      </c>
      <c r="B2289" s="68"/>
      <c r="C2289" s="4" t="str">
        <f>IFERROR(VLOOKUP(B2289,Table14[],3,0),"")</f>
        <v/>
      </c>
      <c r="D2289" s="4" t="str">
        <f>IFERROR(VLOOKUP(B2289,Table14[],2,0),"")</f>
        <v/>
      </c>
      <c r="E2289" s="4"/>
      <c r="H2289" s="41" t="str">
        <f>IFERROR(VLOOKUP(Table49[[#This Row],[ITEM CODE]],Table2[[Item Code]:[Master Name]],2,0),"")</f>
        <v/>
      </c>
      <c r="I2289" s="41"/>
      <c r="J2289" s="65" t="str">
        <f>IFERROR(VLOOKUP(Table49[[#This Row],[ITEM CODE]],Table2[[Item Code]:[Master Name]],3,0),"")</f>
        <v/>
      </c>
      <c r="K2289" s="1" t="str">
        <f>IFERROR(VLOOKUP(Table49[[#This Row],[ITEM CODE]],Table2[[Item Code]:[Master Name]],9,0),"")</f>
        <v/>
      </c>
      <c r="L2289" s="1" t="str">
        <f>IFERROR(VLOOKUP(Table49[[#This Row],[ITEM CODE]],Table2[[Item Code]:[Master Name]],8,0),"")</f>
        <v/>
      </c>
      <c r="M2289" s="41"/>
      <c r="N2289" s="66">
        <f>IFERROR(VLOOKUP(Table49[[#This Row],[ITEM CODE]],Table2[[#All],[Item Code]:[Unit Cost]],10,0),0)</f>
        <v>0</v>
      </c>
      <c r="O2289" s="134">
        <f>IFERROR(VLOOKUP(Table49[[#This Row],[ITEM CODE]],Table2[[#All],[Item Code]:[Unit Cost]],10,0),0)</f>
        <v>0</v>
      </c>
      <c r="P2289" s="56"/>
      <c r="Q2289" s="58"/>
      <c r="R2289" s="58">
        <f>Table49[[#This Row],[QUANTITY]]*Table49[[#This Row],[INV Prices]]</f>
        <v>0</v>
      </c>
      <c r="S2289" s="67"/>
      <c r="V2289" s="41"/>
      <c r="W2289" s="4" t="str">
        <f>IFERROR(VLOOKUP(Table49[[#This Row],[ITEM CODE]],Table2[[Item Code]:[Category ]],6,0),"")</f>
        <v/>
      </c>
      <c r="X2289" s="1" t="str">
        <f>IFERROR(VLOOKUP(Table49[[#This Row],[ITEM CODE]],Table2[[Item Code]:[Sub Category]],7,0),"")</f>
        <v/>
      </c>
      <c r="Y2289" s="68" t="str">
        <f>Table49[[#This Row],[PO Number]]&amp;COUNTIFS($E$5:E2289,E2289)</f>
        <v>0</v>
      </c>
    </row>
    <row r="2290" spans="1:25" ht="14.7" customHeight="1" x14ac:dyDescent="0.3">
      <c r="A2290" s="1" t="str">
        <f>IF(Table49[[#This Row],[ITEM NAME]]="","",ROW()-4)</f>
        <v/>
      </c>
      <c r="B2290" s="68"/>
      <c r="C2290" s="4" t="str">
        <f>IFERROR(VLOOKUP(B2290,Table14[],3,0),"")</f>
        <v/>
      </c>
      <c r="D2290" s="4" t="str">
        <f>IFERROR(VLOOKUP(B2290,Table14[],2,0),"")</f>
        <v/>
      </c>
      <c r="E2290" s="4"/>
      <c r="H2290" s="41" t="str">
        <f>IFERROR(VLOOKUP(Table49[[#This Row],[ITEM CODE]],Table2[[Item Code]:[Master Name]],2,0),"")</f>
        <v/>
      </c>
      <c r="I2290" s="41"/>
      <c r="J2290" s="65" t="str">
        <f>IFERROR(VLOOKUP(Table49[[#This Row],[ITEM CODE]],Table2[[Item Code]:[Master Name]],3,0),"")</f>
        <v/>
      </c>
      <c r="K2290" s="1" t="str">
        <f>IFERROR(VLOOKUP(Table49[[#This Row],[ITEM CODE]],Table2[[Item Code]:[Master Name]],9,0),"")</f>
        <v/>
      </c>
      <c r="L2290" s="1" t="str">
        <f>IFERROR(VLOOKUP(Table49[[#This Row],[ITEM CODE]],Table2[[Item Code]:[Master Name]],8,0),"")</f>
        <v/>
      </c>
      <c r="M2290" s="41"/>
      <c r="N2290" s="66">
        <f>IFERROR(VLOOKUP(Table49[[#This Row],[ITEM CODE]],Table2[[#All],[Item Code]:[Unit Cost]],10,0),0)</f>
        <v>0</v>
      </c>
      <c r="O2290" s="134">
        <f>IFERROR(VLOOKUP(Table49[[#This Row],[ITEM CODE]],Table2[[#All],[Item Code]:[Unit Cost]],10,0),0)</f>
        <v>0</v>
      </c>
      <c r="P2290" s="56"/>
      <c r="Q2290" s="58"/>
      <c r="R2290" s="58">
        <f>Table49[[#This Row],[QUANTITY]]*Table49[[#This Row],[INV Prices]]</f>
        <v>0</v>
      </c>
      <c r="S2290" s="67"/>
      <c r="V2290" s="41"/>
      <c r="W2290" s="4" t="str">
        <f>IFERROR(VLOOKUP(Table49[[#This Row],[ITEM CODE]],Table2[[Item Code]:[Category ]],6,0),"")</f>
        <v/>
      </c>
      <c r="X2290" s="1" t="str">
        <f>IFERROR(VLOOKUP(Table49[[#This Row],[ITEM CODE]],Table2[[Item Code]:[Sub Category]],7,0),"")</f>
        <v/>
      </c>
      <c r="Y2290" s="68" t="str">
        <f>Table49[[#This Row],[PO Number]]&amp;COUNTIFS($E$5:E2290,E2290)</f>
        <v>0</v>
      </c>
    </row>
    <row r="2291" spans="1:25" ht="14.7" customHeight="1" x14ac:dyDescent="0.3">
      <c r="A2291" s="1" t="str">
        <f>IF(Table49[[#This Row],[ITEM NAME]]="","",ROW()-4)</f>
        <v/>
      </c>
      <c r="B2291" s="68"/>
      <c r="C2291" s="4" t="str">
        <f>IFERROR(VLOOKUP(B2291,Table14[],3,0),"")</f>
        <v/>
      </c>
      <c r="D2291" s="4" t="str">
        <f>IFERROR(VLOOKUP(B2291,Table14[],2,0),"")</f>
        <v/>
      </c>
      <c r="E2291" s="4"/>
      <c r="H2291" s="41" t="str">
        <f>IFERROR(VLOOKUP(Table49[[#This Row],[ITEM CODE]],Table2[[Item Code]:[Master Name]],2,0),"")</f>
        <v/>
      </c>
      <c r="I2291" s="41"/>
      <c r="J2291" s="65" t="str">
        <f>IFERROR(VLOOKUP(Table49[[#This Row],[ITEM CODE]],Table2[[Item Code]:[Master Name]],3,0),"")</f>
        <v/>
      </c>
      <c r="K2291" s="1" t="str">
        <f>IFERROR(VLOOKUP(Table49[[#This Row],[ITEM CODE]],Table2[[Item Code]:[Master Name]],9,0),"")</f>
        <v/>
      </c>
      <c r="L2291" s="1" t="str">
        <f>IFERROR(VLOOKUP(Table49[[#This Row],[ITEM CODE]],Table2[[Item Code]:[Master Name]],8,0),"")</f>
        <v/>
      </c>
      <c r="M2291" s="41"/>
      <c r="N2291" s="66">
        <f>IFERROR(VLOOKUP(Table49[[#This Row],[ITEM CODE]],Table2[[#All],[Item Code]:[Unit Cost]],10,0),0)</f>
        <v>0</v>
      </c>
      <c r="O2291" s="134">
        <f>IFERROR(VLOOKUP(Table49[[#This Row],[ITEM CODE]],Table2[[#All],[Item Code]:[Unit Cost]],10,0),0)</f>
        <v>0</v>
      </c>
      <c r="P2291" s="56"/>
      <c r="Q2291" s="58"/>
      <c r="R2291" s="58">
        <f>Table49[[#This Row],[QUANTITY]]*Table49[[#This Row],[INV Prices]]</f>
        <v>0</v>
      </c>
      <c r="S2291" s="67"/>
      <c r="V2291" s="41"/>
      <c r="W2291" s="4" t="str">
        <f>IFERROR(VLOOKUP(Table49[[#This Row],[ITEM CODE]],Table2[[Item Code]:[Category ]],6,0),"")</f>
        <v/>
      </c>
      <c r="X2291" s="1" t="str">
        <f>IFERROR(VLOOKUP(Table49[[#This Row],[ITEM CODE]],Table2[[Item Code]:[Sub Category]],7,0),"")</f>
        <v/>
      </c>
      <c r="Y2291" s="68" t="str">
        <f>Table49[[#This Row],[PO Number]]&amp;COUNTIFS($E$5:E2291,E2291)</f>
        <v>0</v>
      </c>
    </row>
    <row r="2292" spans="1:25" ht="14.7" customHeight="1" x14ac:dyDescent="0.3">
      <c r="A2292" s="1" t="str">
        <f>IF(Table49[[#This Row],[ITEM NAME]]="","",ROW()-4)</f>
        <v/>
      </c>
      <c r="B2292" s="68"/>
      <c r="C2292" s="4" t="str">
        <f>IFERROR(VLOOKUP(B2292,Table14[],3,0),"")</f>
        <v/>
      </c>
      <c r="D2292" s="4" t="str">
        <f>IFERROR(VLOOKUP(B2292,Table14[],2,0),"")</f>
        <v/>
      </c>
      <c r="E2292" s="4"/>
      <c r="H2292" s="41" t="str">
        <f>IFERROR(VLOOKUP(Table49[[#This Row],[ITEM CODE]],Table2[[Item Code]:[Master Name]],2,0),"")</f>
        <v/>
      </c>
      <c r="I2292" s="41"/>
      <c r="J2292" s="65" t="str">
        <f>IFERROR(VLOOKUP(Table49[[#This Row],[ITEM CODE]],Table2[[Item Code]:[Master Name]],3,0),"")</f>
        <v/>
      </c>
      <c r="K2292" s="1" t="str">
        <f>IFERROR(VLOOKUP(Table49[[#This Row],[ITEM CODE]],Table2[[Item Code]:[Master Name]],9,0),"")</f>
        <v/>
      </c>
      <c r="L2292" s="1" t="str">
        <f>IFERROR(VLOOKUP(Table49[[#This Row],[ITEM CODE]],Table2[[Item Code]:[Master Name]],8,0),"")</f>
        <v/>
      </c>
      <c r="M2292" s="41"/>
      <c r="N2292" s="66">
        <f>IFERROR(VLOOKUP(Table49[[#This Row],[ITEM CODE]],Table2[[#All],[Item Code]:[Unit Cost]],10,0),0)</f>
        <v>0</v>
      </c>
      <c r="O2292" s="134">
        <f>IFERROR(VLOOKUP(Table49[[#This Row],[ITEM CODE]],Table2[[#All],[Item Code]:[Unit Cost]],10,0),0)</f>
        <v>0</v>
      </c>
      <c r="P2292" s="56"/>
      <c r="Q2292" s="58"/>
      <c r="R2292" s="58">
        <f>Table49[[#This Row],[QUANTITY]]*Table49[[#This Row],[INV Prices]]</f>
        <v>0</v>
      </c>
      <c r="S2292" s="67"/>
      <c r="V2292" s="41"/>
      <c r="W2292" s="4" t="str">
        <f>IFERROR(VLOOKUP(Table49[[#This Row],[ITEM CODE]],Table2[[Item Code]:[Category ]],6,0),"")</f>
        <v/>
      </c>
      <c r="X2292" s="1" t="str">
        <f>IFERROR(VLOOKUP(Table49[[#This Row],[ITEM CODE]],Table2[[Item Code]:[Sub Category]],7,0),"")</f>
        <v/>
      </c>
      <c r="Y2292" s="68" t="str">
        <f>Table49[[#This Row],[PO Number]]&amp;COUNTIFS($E$5:E2292,E2292)</f>
        <v>0</v>
      </c>
    </row>
    <row r="2293" spans="1:25" ht="14.7" customHeight="1" x14ac:dyDescent="0.3">
      <c r="A2293" s="1" t="str">
        <f>IF(Table49[[#This Row],[ITEM NAME]]="","",ROW()-4)</f>
        <v/>
      </c>
      <c r="B2293" s="68"/>
      <c r="C2293" s="4" t="str">
        <f>IFERROR(VLOOKUP(B2293,Table14[],3,0),"")</f>
        <v/>
      </c>
      <c r="D2293" s="4" t="str">
        <f>IFERROR(VLOOKUP(B2293,Table14[],2,0),"")</f>
        <v/>
      </c>
      <c r="E2293" s="4"/>
      <c r="H2293" s="41" t="str">
        <f>IFERROR(VLOOKUP(Table49[[#This Row],[ITEM CODE]],Table2[[Item Code]:[Master Name]],2,0),"")</f>
        <v/>
      </c>
      <c r="I2293" s="41"/>
      <c r="J2293" s="65" t="str">
        <f>IFERROR(VLOOKUP(Table49[[#This Row],[ITEM CODE]],Table2[[Item Code]:[Master Name]],3,0),"")</f>
        <v/>
      </c>
      <c r="K2293" s="1" t="str">
        <f>IFERROR(VLOOKUP(Table49[[#This Row],[ITEM CODE]],Table2[[Item Code]:[Master Name]],9,0),"")</f>
        <v/>
      </c>
      <c r="L2293" s="1" t="str">
        <f>IFERROR(VLOOKUP(Table49[[#This Row],[ITEM CODE]],Table2[[Item Code]:[Master Name]],8,0),"")</f>
        <v/>
      </c>
      <c r="M2293" s="41"/>
      <c r="N2293" s="66">
        <f>IFERROR(VLOOKUP(Table49[[#This Row],[ITEM CODE]],Table2[[#All],[Item Code]:[Unit Cost]],10,0),0)</f>
        <v>0</v>
      </c>
      <c r="O2293" s="134">
        <f>IFERROR(VLOOKUP(Table49[[#This Row],[ITEM CODE]],Table2[[#All],[Item Code]:[Unit Cost]],10,0),0)</f>
        <v>0</v>
      </c>
      <c r="P2293" s="56"/>
      <c r="Q2293" s="58"/>
      <c r="R2293" s="58">
        <f>Table49[[#This Row],[QUANTITY]]*Table49[[#This Row],[INV Prices]]</f>
        <v>0</v>
      </c>
      <c r="S2293" s="67"/>
      <c r="V2293" s="41"/>
      <c r="W2293" s="4" t="str">
        <f>IFERROR(VLOOKUP(Table49[[#This Row],[ITEM CODE]],Table2[[Item Code]:[Category ]],6,0),"")</f>
        <v/>
      </c>
      <c r="X2293" s="1" t="str">
        <f>IFERROR(VLOOKUP(Table49[[#This Row],[ITEM CODE]],Table2[[Item Code]:[Sub Category]],7,0),"")</f>
        <v/>
      </c>
      <c r="Y2293" s="68" t="str">
        <f>Table49[[#This Row],[PO Number]]&amp;COUNTIFS($E$5:E2293,E2293)</f>
        <v>0</v>
      </c>
    </row>
    <row r="2294" spans="1:25" ht="14.7" customHeight="1" x14ac:dyDescent="0.3">
      <c r="A2294" s="1" t="str">
        <f>IF(Table49[[#This Row],[ITEM NAME]]="","",ROW()-4)</f>
        <v/>
      </c>
      <c r="B2294" s="68"/>
      <c r="C2294" s="4" t="str">
        <f>IFERROR(VLOOKUP(B2294,Table14[],3,0),"")</f>
        <v/>
      </c>
      <c r="D2294" s="4" t="str">
        <f>IFERROR(VLOOKUP(B2294,Table14[],2,0),"")</f>
        <v/>
      </c>
      <c r="E2294" s="4"/>
      <c r="H2294" s="41" t="str">
        <f>IFERROR(VLOOKUP(Table49[[#This Row],[ITEM CODE]],Table2[[Item Code]:[Master Name]],2,0),"")</f>
        <v/>
      </c>
      <c r="I2294" s="41"/>
      <c r="J2294" s="65" t="str">
        <f>IFERROR(VLOOKUP(Table49[[#This Row],[ITEM CODE]],Table2[[Item Code]:[Master Name]],3,0),"")</f>
        <v/>
      </c>
      <c r="K2294" s="1" t="str">
        <f>IFERROR(VLOOKUP(Table49[[#This Row],[ITEM CODE]],Table2[[Item Code]:[Master Name]],9,0),"")</f>
        <v/>
      </c>
      <c r="L2294" s="1" t="str">
        <f>IFERROR(VLOOKUP(Table49[[#This Row],[ITEM CODE]],Table2[[Item Code]:[Master Name]],8,0),"")</f>
        <v/>
      </c>
      <c r="M2294" s="41"/>
      <c r="N2294" s="66">
        <f>IFERROR(VLOOKUP(Table49[[#This Row],[ITEM CODE]],Table2[[#All],[Item Code]:[Unit Cost]],10,0),0)</f>
        <v>0</v>
      </c>
      <c r="O2294" s="134">
        <f>IFERROR(VLOOKUP(Table49[[#This Row],[ITEM CODE]],Table2[[#All],[Item Code]:[Unit Cost]],10,0),0)</f>
        <v>0</v>
      </c>
      <c r="P2294" s="56"/>
      <c r="Q2294" s="58"/>
      <c r="R2294" s="58">
        <f>Table49[[#This Row],[QUANTITY]]*Table49[[#This Row],[INV Prices]]</f>
        <v>0</v>
      </c>
      <c r="S2294" s="67"/>
      <c r="V2294" s="41"/>
      <c r="W2294" s="4" t="str">
        <f>IFERROR(VLOOKUP(Table49[[#This Row],[ITEM CODE]],Table2[[Item Code]:[Category ]],6,0),"")</f>
        <v/>
      </c>
      <c r="X2294" s="1" t="str">
        <f>IFERROR(VLOOKUP(Table49[[#This Row],[ITEM CODE]],Table2[[Item Code]:[Sub Category]],7,0),"")</f>
        <v/>
      </c>
      <c r="Y2294" s="68" t="str">
        <f>Table49[[#This Row],[PO Number]]&amp;COUNTIFS($E$5:E2294,E2294)</f>
        <v>0</v>
      </c>
    </row>
    <row r="2295" spans="1:25" ht="14.7" customHeight="1" x14ac:dyDescent="0.3">
      <c r="A2295" s="1" t="str">
        <f>IF(Table49[[#This Row],[ITEM NAME]]="","",ROW()-4)</f>
        <v/>
      </c>
      <c r="B2295" s="68"/>
      <c r="C2295" s="4" t="str">
        <f>IFERROR(VLOOKUP(B2295,Table14[],3,0),"")</f>
        <v/>
      </c>
      <c r="D2295" s="4" t="str">
        <f>IFERROR(VLOOKUP(B2295,Table14[],2,0),"")</f>
        <v/>
      </c>
      <c r="E2295" s="4"/>
      <c r="H2295" s="41" t="str">
        <f>IFERROR(VLOOKUP(Table49[[#This Row],[ITEM CODE]],Table2[[Item Code]:[Master Name]],2,0),"")</f>
        <v/>
      </c>
      <c r="I2295" s="41"/>
      <c r="J2295" s="65" t="str">
        <f>IFERROR(VLOOKUP(Table49[[#This Row],[ITEM CODE]],Table2[[Item Code]:[Master Name]],3,0),"")</f>
        <v/>
      </c>
      <c r="K2295" s="1" t="str">
        <f>IFERROR(VLOOKUP(Table49[[#This Row],[ITEM CODE]],Table2[[Item Code]:[Master Name]],9,0),"")</f>
        <v/>
      </c>
      <c r="L2295" s="1" t="str">
        <f>IFERROR(VLOOKUP(Table49[[#This Row],[ITEM CODE]],Table2[[Item Code]:[Master Name]],8,0),"")</f>
        <v/>
      </c>
      <c r="M2295" s="41"/>
      <c r="N2295" s="66">
        <f>IFERROR(VLOOKUP(Table49[[#This Row],[ITEM CODE]],Table2[[#All],[Item Code]:[Unit Cost]],10,0),0)</f>
        <v>0</v>
      </c>
      <c r="O2295" s="134">
        <f>IFERROR(VLOOKUP(Table49[[#This Row],[ITEM CODE]],Table2[[#All],[Item Code]:[Unit Cost]],10,0),0)</f>
        <v>0</v>
      </c>
      <c r="P2295" s="56"/>
      <c r="Q2295" s="58"/>
      <c r="R2295" s="58">
        <f>Table49[[#This Row],[QUANTITY]]*Table49[[#This Row],[INV Prices]]</f>
        <v>0</v>
      </c>
      <c r="S2295" s="67"/>
      <c r="V2295" s="41"/>
      <c r="W2295" s="4" t="str">
        <f>IFERROR(VLOOKUP(Table49[[#This Row],[ITEM CODE]],Table2[[Item Code]:[Category ]],6,0),"")</f>
        <v/>
      </c>
      <c r="X2295" s="1" t="str">
        <f>IFERROR(VLOOKUP(Table49[[#This Row],[ITEM CODE]],Table2[[Item Code]:[Sub Category]],7,0),"")</f>
        <v/>
      </c>
      <c r="Y2295" s="68" t="str">
        <f>Table49[[#This Row],[PO Number]]&amp;COUNTIFS($E$5:E2295,E2295)</f>
        <v>0</v>
      </c>
    </row>
    <row r="2296" spans="1:25" ht="14.7" customHeight="1" x14ac:dyDescent="0.3">
      <c r="A2296" s="1" t="str">
        <f>IF(Table49[[#This Row],[ITEM NAME]]="","",ROW()-4)</f>
        <v/>
      </c>
      <c r="B2296" s="68"/>
      <c r="C2296" s="4" t="str">
        <f>IFERROR(VLOOKUP(B2296,Table14[],3,0),"")</f>
        <v/>
      </c>
      <c r="D2296" s="4" t="str">
        <f>IFERROR(VLOOKUP(B2296,Table14[],2,0),"")</f>
        <v/>
      </c>
      <c r="E2296" s="4"/>
      <c r="H2296" s="41" t="str">
        <f>IFERROR(VLOOKUP(Table49[[#This Row],[ITEM CODE]],Table2[[Item Code]:[Master Name]],2,0),"")</f>
        <v/>
      </c>
      <c r="I2296" s="41"/>
      <c r="J2296" s="65" t="str">
        <f>IFERROR(VLOOKUP(Table49[[#This Row],[ITEM CODE]],Table2[[Item Code]:[Master Name]],3,0),"")</f>
        <v/>
      </c>
      <c r="K2296" s="1" t="str">
        <f>IFERROR(VLOOKUP(Table49[[#This Row],[ITEM CODE]],Table2[[Item Code]:[Master Name]],9,0),"")</f>
        <v/>
      </c>
      <c r="L2296" s="1" t="str">
        <f>IFERROR(VLOOKUP(Table49[[#This Row],[ITEM CODE]],Table2[[Item Code]:[Master Name]],8,0),"")</f>
        <v/>
      </c>
      <c r="M2296" s="41"/>
      <c r="N2296" s="66">
        <f>IFERROR(VLOOKUP(Table49[[#This Row],[ITEM CODE]],Table2[[#All],[Item Code]:[Unit Cost]],10,0),0)</f>
        <v>0</v>
      </c>
      <c r="O2296" s="134">
        <f>IFERROR(VLOOKUP(Table49[[#This Row],[ITEM CODE]],Table2[[#All],[Item Code]:[Unit Cost]],10,0),0)</f>
        <v>0</v>
      </c>
      <c r="P2296" s="56"/>
      <c r="Q2296" s="58"/>
      <c r="R2296" s="58">
        <f>Table49[[#This Row],[QUANTITY]]*Table49[[#This Row],[INV Prices]]</f>
        <v>0</v>
      </c>
      <c r="S2296" s="67"/>
      <c r="V2296" s="41"/>
      <c r="W2296" s="4" t="str">
        <f>IFERROR(VLOOKUP(Table49[[#This Row],[ITEM CODE]],Table2[[Item Code]:[Category ]],6,0),"")</f>
        <v/>
      </c>
      <c r="X2296" s="1" t="str">
        <f>IFERROR(VLOOKUP(Table49[[#This Row],[ITEM CODE]],Table2[[Item Code]:[Sub Category]],7,0),"")</f>
        <v/>
      </c>
      <c r="Y2296" s="68" t="str">
        <f>Table49[[#This Row],[PO Number]]&amp;COUNTIFS($E$5:E2296,E2296)</f>
        <v>0</v>
      </c>
    </row>
    <row r="2297" spans="1:25" ht="14.7" customHeight="1" x14ac:dyDescent="0.3">
      <c r="A2297" s="1" t="str">
        <f>IF(Table49[[#This Row],[ITEM NAME]]="","",ROW()-4)</f>
        <v/>
      </c>
      <c r="B2297" s="68"/>
      <c r="C2297" s="4" t="str">
        <f>IFERROR(VLOOKUP(B2297,Table14[],3,0),"")</f>
        <v/>
      </c>
      <c r="D2297" s="4" t="str">
        <f>IFERROR(VLOOKUP(B2297,Table14[],2,0),"")</f>
        <v/>
      </c>
      <c r="E2297" s="4"/>
      <c r="H2297" s="41" t="str">
        <f>IFERROR(VLOOKUP(Table49[[#This Row],[ITEM CODE]],Table2[[Item Code]:[Master Name]],2,0),"")</f>
        <v/>
      </c>
      <c r="I2297" s="41"/>
      <c r="J2297" s="65" t="str">
        <f>IFERROR(VLOOKUP(Table49[[#This Row],[ITEM CODE]],Table2[[Item Code]:[Master Name]],3,0),"")</f>
        <v/>
      </c>
      <c r="K2297" s="1" t="str">
        <f>IFERROR(VLOOKUP(Table49[[#This Row],[ITEM CODE]],Table2[[Item Code]:[Master Name]],9,0),"")</f>
        <v/>
      </c>
      <c r="L2297" s="1" t="str">
        <f>IFERROR(VLOOKUP(Table49[[#This Row],[ITEM CODE]],Table2[[Item Code]:[Master Name]],8,0),"")</f>
        <v/>
      </c>
      <c r="M2297" s="41"/>
      <c r="N2297" s="66">
        <f>IFERROR(VLOOKUP(Table49[[#This Row],[ITEM CODE]],Table2[[#All],[Item Code]:[Unit Cost]],10,0),0)</f>
        <v>0</v>
      </c>
      <c r="O2297" s="134">
        <f>IFERROR(VLOOKUP(Table49[[#This Row],[ITEM CODE]],Table2[[#All],[Item Code]:[Unit Cost]],10,0),0)</f>
        <v>0</v>
      </c>
      <c r="P2297" s="56"/>
      <c r="Q2297" s="58"/>
      <c r="R2297" s="58">
        <f>Table49[[#This Row],[QUANTITY]]*Table49[[#This Row],[INV Prices]]</f>
        <v>0</v>
      </c>
      <c r="S2297" s="67"/>
      <c r="V2297" s="41"/>
      <c r="W2297" s="4" t="str">
        <f>IFERROR(VLOOKUP(Table49[[#This Row],[ITEM CODE]],Table2[[Item Code]:[Category ]],6,0),"")</f>
        <v/>
      </c>
      <c r="X2297" s="1" t="str">
        <f>IFERROR(VLOOKUP(Table49[[#This Row],[ITEM CODE]],Table2[[Item Code]:[Sub Category]],7,0),"")</f>
        <v/>
      </c>
      <c r="Y2297" s="68" t="str">
        <f>Table49[[#This Row],[PO Number]]&amp;COUNTIFS($E$5:E2297,E2297)</f>
        <v>0</v>
      </c>
    </row>
    <row r="2298" spans="1:25" ht="14.7" customHeight="1" x14ac:dyDescent="0.3">
      <c r="A2298" s="1" t="str">
        <f>IF(Table49[[#This Row],[ITEM NAME]]="","",ROW()-4)</f>
        <v/>
      </c>
      <c r="B2298" s="68"/>
      <c r="C2298" s="4" t="str">
        <f>IFERROR(VLOOKUP(B2298,Table14[],3,0),"")</f>
        <v/>
      </c>
      <c r="D2298" s="4" t="str">
        <f>IFERROR(VLOOKUP(B2298,Table14[],2,0),"")</f>
        <v/>
      </c>
      <c r="E2298" s="4"/>
      <c r="H2298" s="41" t="str">
        <f>IFERROR(VLOOKUP(Table49[[#This Row],[ITEM CODE]],Table2[[Item Code]:[Master Name]],2,0),"")</f>
        <v/>
      </c>
      <c r="I2298" s="41"/>
      <c r="J2298" s="65" t="str">
        <f>IFERROR(VLOOKUP(Table49[[#This Row],[ITEM CODE]],Table2[[Item Code]:[Master Name]],3,0),"")</f>
        <v/>
      </c>
      <c r="K2298" s="1" t="str">
        <f>IFERROR(VLOOKUP(Table49[[#This Row],[ITEM CODE]],Table2[[Item Code]:[Master Name]],9,0),"")</f>
        <v/>
      </c>
      <c r="L2298" s="1" t="str">
        <f>IFERROR(VLOOKUP(Table49[[#This Row],[ITEM CODE]],Table2[[Item Code]:[Master Name]],8,0),"")</f>
        <v/>
      </c>
      <c r="M2298" s="41"/>
      <c r="N2298" s="66">
        <f>IFERROR(VLOOKUP(Table49[[#This Row],[ITEM CODE]],Table2[[#All],[Item Code]:[Unit Cost]],10,0),0)</f>
        <v>0</v>
      </c>
      <c r="O2298" s="134">
        <f>IFERROR(VLOOKUP(Table49[[#This Row],[ITEM CODE]],Table2[[#All],[Item Code]:[Unit Cost]],10,0),0)</f>
        <v>0</v>
      </c>
      <c r="P2298" s="56"/>
      <c r="Q2298" s="58"/>
      <c r="R2298" s="58">
        <f>Table49[[#This Row],[QUANTITY]]*Table49[[#This Row],[INV Prices]]</f>
        <v>0</v>
      </c>
      <c r="S2298" s="67"/>
      <c r="V2298" s="41"/>
      <c r="W2298" s="4" t="str">
        <f>IFERROR(VLOOKUP(Table49[[#This Row],[ITEM CODE]],Table2[[Item Code]:[Category ]],6,0),"")</f>
        <v/>
      </c>
      <c r="X2298" s="1" t="str">
        <f>IFERROR(VLOOKUP(Table49[[#This Row],[ITEM CODE]],Table2[[Item Code]:[Sub Category]],7,0),"")</f>
        <v/>
      </c>
      <c r="Y2298" s="68" t="str">
        <f>Table49[[#This Row],[PO Number]]&amp;COUNTIFS($E$5:E2298,E2298)</f>
        <v>0</v>
      </c>
    </row>
    <row r="2299" spans="1:25" ht="14.7" customHeight="1" x14ac:dyDescent="0.3">
      <c r="A2299" s="1" t="str">
        <f>IF(Table49[[#This Row],[ITEM NAME]]="","",ROW()-4)</f>
        <v/>
      </c>
      <c r="B2299" s="68"/>
      <c r="C2299" s="4" t="str">
        <f>IFERROR(VLOOKUP(B2299,Table14[],3,0),"")</f>
        <v/>
      </c>
      <c r="D2299" s="4" t="str">
        <f>IFERROR(VLOOKUP(B2299,Table14[],2,0),"")</f>
        <v/>
      </c>
      <c r="E2299" s="4"/>
      <c r="H2299" s="41" t="str">
        <f>IFERROR(VLOOKUP(Table49[[#This Row],[ITEM CODE]],Table2[[Item Code]:[Master Name]],2,0),"")</f>
        <v/>
      </c>
      <c r="I2299" s="41"/>
      <c r="J2299" s="65" t="str">
        <f>IFERROR(VLOOKUP(Table49[[#This Row],[ITEM CODE]],Table2[[Item Code]:[Master Name]],3,0),"")</f>
        <v/>
      </c>
      <c r="K2299" s="1" t="str">
        <f>IFERROR(VLOOKUP(Table49[[#This Row],[ITEM CODE]],Table2[[Item Code]:[Master Name]],9,0),"")</f>
        <v/>
      </c>
      <c r="L2299" s="1" t="str">
        <f>IFERROR(VLOOKUP(Table49[[#This Row],[ITEM CODE]],Table2[[Item Code]:[Master Name]],8,0),"")</f>
        <v/>
      </c>
      <c r="M2299" s="41"/>
      <c r="N2299" s="66">
        <f>IFERROR(VLOOKUP(Table49[[#This Row],[ITEM CODE]],Table2[[#All],[Item Code]:[Unit Cost]],10,0),0)</f>
        <v>0</v>
      </c>
      <c r="O2299" s="134">
        <f>IFERROR(VLOOKUP(Table49[[#This Row],[ITEM CODE]],Table2[[#All],[Item Code]:[Unit Cost]],10,0),0)</f>
        <v>0</v>
      </c>
      <c r="P2299" s="56"/>
      <c r="Q2299" s="58"/>
      <c r="R2299" s="58">
        <f>Table49[[#This Row],[QUANTITY]]*Table49[[#This Row],[INV Prices]]</f>
        <v>0</v>
      </c>
      <c r="S2299" s="67"/>
      <c r="V2299" s="41"/>
      <c r="W2299" s="4" t="str">
        <f>IFERROR(VLOOKUP(Table49[[#This Row],[ITEM CODE]],Table2[[Item Code]:[Category ]],6,0),"")</f>
        <v/>
      </c>
      <c r="X2299" s="1" t="str">
        <f>IFERROR(VLOOKUP(Table49[[#This Row],[ITEM CODE]],Table2[[Item Code]:[Sub Category]],7,0),"")</f>
        <v/>
      </c>
      <c r="Y2299" s="68" t="str">
        <f>Table49[[#This Row],[PO Number]]&amp;COUNTIFS($E$5:E2299,E2299)</f>
        <v>0</v>
      </c>
    </row>
    <row r="2300" spans="1:25" ht="14.7" customHeight="1" x14ac:dyDescent="0.3">
      <c r="A2300" s="1" t="str">
        <f>IF(Table49[[#This Row],[ITEM NAME]]="","",ROW()-4)</f>
        <v/>
      </c>
      <c r="B2300" s="68"/>
      <c r="C2300" s="4" t="str">
        <f>IFERROR(VLOOKUP(B2300,Table14[],3,0),"")</f>
        <v/>
      </c>
      <c r="D2300" s="4" t="str">
        <f>IFERROR(VLOOKUP(B2300,Table14[],2,0),"")</f>
        <v/>
      </c>
      <c r="E2300" s="4"/>
      <c r="H2300" s="41" t="str">
        <f>IFERROR(VLOOKUP(Table49[[#This Row],[ITEM CODE]],Table2[[Item Code]:[Master Name]],2,0),"")</f>
        <v/>
      </c>
      <c r="I2300" s="41"/>
      <c r="J2300" s="65" t="str">
        <f>IFERROR(VLOOKUP(Table49[[#This Row],[ITEM CODE]],Table2[[Item Code]:[Master Name]],3,0),"")</f>
        <v/>
      </c>
      <c r="K2300" s="1" t="str">
        <f>IFERROR(VLOOKUP(Table49[[#This Row],[ITEM CODE]],Table2[[Item Code]:[Master Name]],9,0),"")</f>
        <v/>
      </c>
      <c r="L2300" s="1" t="str">
        <f>IFERROR(VLOOKUP(Table49[[#This Row],[ITEM CODE]],Table2[[Item Code]:[Master Name]],8,0),"")</f>
        <v/>
      </c>
      <c r="M2300" s="41"/>
      <c r="N2300" s="66">
        <f>IFERROR(VLOOKUP(Table49[[#This Row],[ITEM CODE]],Table2[[#All],[Item Code]:[Unit Cost]],10,0),0)</f>
        <v>0</v>
      </c>
      <c r="O2300" s="134">
        <f>IFERROR(VLOOKUP(Table49[[#This Row],[ITEM CODE]],Table2[[#All],[Item Code]:[Unit Cost]],10,0),0)</f>
        <v>0</v>
      </c>
      <c r="P2300" s="56"/>
      <c r="Q2300" s="58"/>
      <c r="R2300" s="58">
        <f>Table49[[#This Row],[QUANTITY]]*Table49[[#This Row],[INV Prices]]</f>
        <v>0</v>
      </c>
      <c r="S2300" s="67"/>
      <c r="V2300" s="41"/>
      <c r="W2300" s="4" t="str">
        <f>IFERROR(VLOOKUP(Table49[[#This Row],[ITEM CODE]],Table2[[Item Code]:[Category ]],6,0),"")</f>
        <v/>
      </c>
      <c r="X2300" s="1" t="str">
        <f>IFERROR(VLOOKUP(Table49[[#This Row],[ITEM CODE]],Table2[[Item Code]:[Sub Category]],7,0),"")</f>
        <v/>
      </c>
      <c r="Y2300" s="68" t="str">
        <f>Table49[[#This Row],[PO Number]]&amp;COUNTIFS($E$5:E2300,E2300)</f>
        <v>0</v>
      </c>
    </row>
    <row r="2301" spans="1:25" ht="14.7" customHeight="1" x14ac:dyDescent="0.3">
      <c r="A2301" s="1" t="str">
        <f>IF(Table49[[#This Row],[ITEM NAME]]="","",ROW()-4)</f>
        <v/>
      </c>
      <c r="B2301" s="68"/>
      <c r="C2301" s="4" t="str">
        <f>IFERROR(VLOOKUP(B2301,Table14[],3,0),"")</f>
        <v/>
      </c>
      <c r="D2301" s="4" t="str">
        <f>IFERROR(VLOOKUP(B2301,Table14[],2,0),"")</f>
        <v/>
      </c>
      <c r="E2301" s="4"/>
      <c r="H2301" s="41" t="str">
        <f>IFERROR(VLOOKUP(Table49[[#This Row],[ITEM CODE]],Table2[[Item Code]:[Master Name]],2,0),"")</f>
        <v/>
      </c>
      <c r="I2301" s="41"/>
      <c r="J2301" s="65" t="str">
        <f>IFERROR(VLOOKUP(Table49[[#This Row],[ITEM CODE]],Table2[[Item Code]:[Master Name]],3,0),"")</f>
        <v/>
      </c>
      <c r="K2301" s="1" t="str">
        <f>IFERROR(VLOOKUP(Table49[[#This Row],[ITEM CODE]],Table2[[Item Code]:[Master Name]],9,0),"")</f>
        <v/>
      </c>
      <c r="L2301" s="1" t="str">
        <f>IFERROR(VLOOKUP(Table49[[#This Row],[ITEM CODE]],Table2[[Item Code]:[Master Name]],8,0),"")</f>
        <v/>
      </c>
      <c r="M2301" s="41"/>
      <c r="N2301" s="66">
        <f>IFERROR(VLOOKUP(Table49[[#This Row],[ITEM CODE]],Table2[[#All],[Item Code]:[Unit Cost]],10,0),0)</f>
        <v>0</v>
      </c>
      <c r="O2301" s="134">
        <f>IFERROR(VLOOKUP(Table49[[#This Row],[ITEM CODE]],Table2[[#All],[Item Code]:[Unit Cost]],10,0),0)</f>
        <v>0</v>
      </c>
      <c r="P2301" s="56"/>
      <c r="Q2301" s="58"/>
      <c r="R2301" s="58">
        <f>Table49[[#This Row],[QUANTITY]]*Table49[[#This Row],[INV Prices]]</f>
        <v>0</v>
      </c>
      <c r="S2301" s="67"/>
      <c r="V2301" s="41"/>
      <c r="W2301" s="4" t="str">
        <f>IFERROR(VLOOKUP(Table49[[#This Row],[ITEM CODE]],Table2[[Item Code]:[Category ]],6,0),"")</f>
        <v/>
      </c>
      <c r="X2301" s="1" t="str">
        <f>IFERROR(VLOOKUP(Table49[[#This Row],[ITEM CODE]],Table2[[Item Code]:[Sub Category]],7,0),"")</f>
        <v/>
      </c>
      <c r="Y2301" s="68" t="str">
        <f>Table49[[#This Row],[PO Number]]&amp;COUNTIFS($E$5:E2301,E2301)</f>
        <v>0</v>
      </c>
    </row>
    <row r="2302" spans="1:25" ht="14.7" customHeight="1" x14ac:dyDescent="0.3">
      <c r="A2302" s="1" t="str">
        <f>IF(Table49[[#This Row],[ITEM NAME]]="","",ROW()-4)</f>
        <v/>
      </c>
      <c r="B2302" s="68"/>
      <c r="C2302" s="4" t="str">
        <f>IFERROR(VLOOKUP(B2302,Table14[],3,0),"")</f>
        <v/>
      </c>
      <c r="D2302" s="4" t="str">
        <f>IFERROR(VLOOKUP(B2302,Table14[],2,0),"")</f>
        <v/>
      </c>
      <c r="E2302" s="4"/>
      <c r="H2302" s="41" t="str">
        <f>IFERROR(VLOOKUP(Table49[[#This Row],[ITEM CODE]],Table2[[Item Code]:[Master Name]],2,0),"")</f>
        <v/>
      </c>
      <c r="I2302" s="41"/>
      <c r="J2302" s="65" t="str">
        <f>IFERROR(VLOOKUP(Table49[[#This Row],[ITEM CODE]],Table2[[Item Code]:[Master Name]],3,0),"")</f>
        <v/>
      </c>
      <c r="K2302" s="1" t="str">
        <f>IFERROR(VLOOKUP(Table49[[#This Row],[ITEM CODE]],Table2[[Item Code]:[Master Name]],9,0),"")</f>
        <v/>
      </c>
      <c r="L2302" s="1" t="str">
        <f>IFERROR(VLOOKUP(Table49[[#This Row],[ITEM CODE]],Table2[[Item Code]:[Master Name]],8,0),"")</f>
        <v/>
      </c>
      <c r="M2302" s="41"/>
      <c r="N2302" s="66">
        <f>IFERROR(VLOOKUP(Table49[[#This Row],[ITEM CODE]],Table2[[#All],[Item Code]:[Unit Cost]],10,0),0)</f>
        <v>0</v>
      </c>
      <c r="O2302" s="134">
        <f>IFERROR(VLOOKUP(Table49[[#This Row],[ITEM CODE]],Table2[[#All],[Item Code]:[Unit Cost]],10,0),0)</f>
        <v>0</v>
      </c>
      <c r="P2302" s="56"/>
      <c r="Q2302" s="58"/>
      <c r="R2302" s="58">
        <f>Table49[[#This Row],[QUANTITY]]*Table49[[#This Row],[INV Prices]]</f>
        <v>0</v>
      </c>
      <c r="S2302" s="67"/>
      <c r="V2302" s="41"/>
      <c r="W2302" s="4" t="str">
        <f>IFERROR(VLOOKUP(Table49[[#This Row],[ITEM CODE]],Table2[[Item Code]:[Category ]],6,0),"")</f>
        <v/>
      </c>
      <c r="X2302" s="1" t="str">
        <f>IFERROR(VLOOKUP(Table49[[#This Row],[ITEM CODE]],Table2[[Item Code]:[Sub Category]],7,0),"")</f>
        <v/>
      </c>
      <c r="Y2302" s="68" t="str">
        <f>Table49[[#This Row],[PO Number]]&amp;COUNTIFS($E$5:E2302,E2302)</f>
        <v>0</v>
      </c>
    </row>
    <row r="2303" spans="1:25" ht="14.7" customHeight="1" x14ac:dyDescent="0.3">
      <c r="A2303" s="1" t="str">
        <f>IF(Table49[[#This Row],[ITEM NAME]]="","",ROW()-4)</f>
        <v/>
      </c>
      <c r="B2303" s="68"/>
      <c r="C2303" s="4" t="str">
        <f>IFERROR(VLOOKUP(B2303,Table14[],3,0),"")</f>
        <v/>
      </c>
      <c r="D2303" s="4" t="str">
        <f>IFERROR(VLOOKUP(B2303,Table14[],2,0),"")</f>
        <v/>
      </c>
      <c r="E2303" s="4"/>
      <c r="H2303" s="41" t="str">
        <f>IFERROR(VLOOKUP(Table49[[#This Row],[ITEM CODE]],Table2[[Item Code]:[Master Name]],2,0),"")</f>
        <v/>
      </c>
      <c r="I2303" s="41"/>
      <c r="J2303" s="65" t="str">
        <f>IFERROR(VLOOKUP(Table49[[#This Row],[ITEM CODE]],Table2[[Item Code]:[Master Name]],3,0),"")</f>
        <v/>
      </c>
      <c r="K2303" s="1" t="str">
        <f>IFERROR(VLOOKUP(Table49[[#This Row],[ITEM CODE]],Table2[[Item Code]:[Master Name]],9,0),"")</f>
        <v/>
      </c>
      <c r="L2303" s="1" t="str">
        <f>IFERROR(VLOOKUP(Table49[[#This Row],[ITEM CODE]],Table2[[Item Code]:[Master Name]],8,0),"")</f>
        <v/>
      </c>
      <c r="M2303" s="41"/>
      <c r="N2303" s="66">
        <f>IFERROR(VLOOKUP(Table49[[#This Row],[ITEM CODE]],Table2[[#All],[Item Code]:[Unit Cost]],10,0),0)</f>
        <v>0</v>
      </c>
      <c r="O2303" s="134">
        <f>IFERROR(VLOOKUP(Table49[[#This Row],[ITEM CODE]],Table2[[#All],[Item Code]:[Unit Cost]],10,0),0)</f>
        <v>0</v>
      </c>
      <c r="P2303" s="56"/>
      <c r="Q2303" s="58"/>
      <c r="R2303" s="58">
        <f>Table49[[#This Row],[QUANTITY]]*Table49[[#This Row],[INV Prices]]</f>
        <v>0</v>
      </c>
      <c r="S2303" s="67"/>
      <c r="V2303" s="41"/>
      <c r="W2303" s="4" t="str">
        <f>IFERROR(VLOOKUP(Table49[[#This Row],[ITEM CODE]],Table2[[Item Code]:[Category ]],6,0),"")</f>
        <v/>
      </c>
      <c r="X2303" s="1" t="str">
        <f>IFERROR(VLOOKUP(Table49[[#This Row],[ITEM CODE]],Table2[[Item Code]:[Sub Category]],7,0),"")</f>
        <v/>
      </c>
      <c r="Y2303" s="68" t="str">
        <f>Table49[[#This Row],[PO Number]]&amp;COUNTIFS($E$5:E2303,E2303)</f>
        <v>0</v>
      </c>
    </row>
    <row r="2304" spans="1:25" ht="14.7" customHeight="1" x14ac:dyDescent="0.3">
      <c r="A2304" s="1" t="str">
        <f>IF(Table49[[#This Row],[ITEM NAME]]="","",ROW()-4)</f>
        <v/>
      </c>
      <c r="B2304" s="68"/>
      <c r="C2304" s="4" t="str">
        <f>IFERROR(VLOOKUP(B2304,Table14[],3,0),"")</f>
        <v/>
      </c>
      <c r="D2304" s="4" t="str">
        <f>IFERROR(VLOOKUP(B2304,Table14[],2,0),"")</f>
        <v/>
      </c>
      <c r="E2304" s="4"/>
      <c r="H2304" s="41" t="str">
        <f>IFERROR(VLOOKUP(Table49[[#This Row],[ITEM CODE]],Table2[[Item Code]:[Master Name]],2,0),"")</f>
        <v/>
      </c>
      <c r="I2304" s="41"/>
      <c r="J2304" s="65" t="str">
        <f>IFERROR(VLOOKUP(Table49[[#This Row],[ITEM CODE]],Table2[[Item Code]:[Master Name]],3,0),"")</f>
        <v/>
      </c>
      <c r="K2304" s="1" t="str">
        <f>IFERROR(VLOOKUP(Table49[[#This Row],[ITEM CODE]],Table2[[Item Code]:[Master Name]],9,0),"")</f>
        <v/>
      </c>
      <c r="L2304" s="1" t="str">
        <f>IFERROR(VLOOKUP(Table49[[#This Row],[ITEM CODE]],Table2[[Item Code]:[Master Name]],8,0),"")</f>
        <v/>
      </c>
      <c r="M2304" s="41"/>
      <c r="N2304" s="66">
        <f>IFERROR(VLOOKUP(Table49[[#This Row],[ITEM CODE]],Table2[[#All],[Item Code]:[Unit Cost]],10,0),0)</f>
        <v>0</v>
      </c>
      <c r="O2304" s="134">
        <f>IFERROR(VLOOKUP(Table49[[#This Row],[ITEM CODE]],Table2[[#All],[Item Code]:[Unit Cost]],10,0),0)</f>
        <v>0</v>
      </c>
      <c r="P2304" s="56"/>
      <c r="Q2304" s="58"/>
      <c r="R2304" s="58">
        <f>Table49[[#This Row],[QUANTITY]]*Table49[[#This Row],[INV Prices]]</f>
        <v>0</v>
      </c>
      <c r="S2304" s="67"/>
      <c r="V2304" s="41"/>
      <c r="W2304" s="4" t="str">
        <f>IFERROR(VLOOKUP(Table49[[#This Row],[ITEM CODE]],Table2[[Item Code]:[Category ]],6,0),"")</f>
        <v/>
      </c>
      <c r="X2304" s="1" t="str">
        <f>IFERROR(VLOOKUP(Table49[[#This Row],[ITEM CODE]],Table2[[Item Code]:[Sub Category]],7,0),"")</f>
        <v/>
      </c>
      <c r="Y2304" s="68" t="str">
        <f>Table49[[#This Row],[PO Number]]&amp;COUNTIFS($E$5:E2304,E2304)</f>
        <v>0</v>
      </c>
    </row>
    <row r="2305" spans="1:25" ht="14.7" customHeight="1" x14ac:dyDescent="0.3">
      <c r="A2305" s="1" t="str">
        <f>IF(Table49[[#This Row],[ITEM NAME]]="","",ROW()-4)</f>
        <v/>
      </c>
      <c r="B2305" s="68"/>
      <c r="C2305" s="4" t="str">
        <f>IFERROR(VLOOKUP(B2305,Table14[],3,0),"")</f>
        <v/>
      </c>
      <c r="D2305" s="4" t="str">
        <f>IFERROR(VLOOKUP(B2305,Table14[],2,0),"")</f>
        <v/>
      </c>
      <c r="E2305" s="4"/>
      <c r="H2305" s="41" t="str">
        <f>IFERROR(VLOOKUP(Table49[[#This Row],[ITEM CODE]],Table2[[Item Code]:[Master Name]],2,0),"")</f>
        <v/>
      </c>
      <c r="I2305" s="41"/>
      <c r="J2305" s="65" t="str">
        <f>IFERROR(VLOOKUP(Table49[[#This Row],[ITEM CODE]],Table2[[Item Code]:[Master Name]],3,0),"")</f>
        <v/>
      </c>
      <c r="K2305" s="1" t="str">
        <f>IFERROR(VLOOKUP(Table49[[#This Row],[ITEM CODE]],Table2[[Item Code]:[Master Name]],9,0),"")</f>
        <v/>
      </c>
      <c r="L2305" s="1" t="str">
        <f>IFERROR(VLOOKUP(Table49[[#This Row],[ITEM CODE]],Table2[[Item Code]:[Master Name]],8,0),"")</f>
        <v/>
      </c>
      <c r="M2305" s="41"/>
      <c r="N2305" s="66">
        <f>IFERROR(VLOOKUP(Table49[[#This Row],[ITEM CODE]],Table2[[#All],[Item Code]:[Unit Cost]],10,0),0)</f>
        <v>0</v>
      </c>
      <c r="O2305" s="134">
        <f>IFERROR(VLOOKUP(Table49[[#This Row],[ITEM CODE]],Table2[[#All],[Item Code]:[Unit Cost]],10,0),0)</f>
        <v>0</v>
      </c>
      <c r="P2305" s="56"/>
      <c r="Q2305" s="58"/>
      <c r="R2305" s="58">
        <f>Table49[[#This Row],[QUANTITY]]*Table49[[#This Row],[INV Prices]]</f>
        <v>0</v>
      </c>
      <c r="S2305" s="67"/>
      <c r="V2305" s="41"/>
      <c r="W2305" s="4" t="str">
        <f>IFERROR(VLOOKUP(Table49[[#This Row],[ITEM CODE]],Table2[[Item Code]:[Category ]],6,0),"")</f>
        <v/>
      </c>
      <c r="X2305" s="1" t="str">
        <f>IFERROR(VLOOKUP(Table49[[#This Row],[ITEM CODE]],Table2[[Item Code]:[Sub Category]],7,0),"")</f>
        <v/>
      </c>
      <c r="Y2305" s="68" t="str">
        <f>Table49[[#This Row],[PO Number]]&amp;COUNTIFS($E$5:E2305,E2305)</f>
        <v>0</v>
      </c>
    </row>
    <row r="2306" spans="1:25" ht="14.7" customHeight="1" x14ac:dyDescent="0.3">
      <c r="A2306" s="1" t="str">
        <f>IF(Table49[[#This Row],[ITEM NAME]]="","",ROW()-4)</f>
        <v/>
      </c>
      <c r="B2306" s="68"/>
      <c r="C2306" s="4" t="str">
        <f>IFERROR(VLOOKUP(B2306,Table14[],3,0),"")</f>
        <v/>
      </c>
      <c r="D2306" s="4" t="str">
        <f>IFERROR(VLOOKUP(B2306,Table14[],2,0),"")</f>
        <v/>
      </c>
      <c r="E2306" s="4"/>
      <c r="H2306" s="41" t="str">
        <f>IFERROR(VLOOKUP(Table49[[#This Row],[ITEM CODE]],Table2[[Item Code]:[Master Name]],2,0),"")</f>
        <v/>
      </c>
      <c r="I2306" s="41"/>
      <c r="J2306" s="65" t="str">
        <f>IFERROR(VLOOKUP(Table49[[#This Row],[ITEM CODE]],Table2[[Item Code]:[Master Name]],3,0),"")</f>
        <v/>
      </c>
      <c r="K2306" s="1" t="str">
        <f>IFERROR(VLOOKUP(Table49[[#This Row],[ITEM CODE]],Table2[[Item Code]:[Master Name]],9,0),"")</f>
        <v/>
      </c>
      <c r="L2306" s="1" t="str">
        <f>IFERROR(VLOOKUP(Table49[[#This Row],[ITEM CODE]],Table2[[Item Code]:[Master Name]],8,0),"")</f>
        <v/>
      </c>
      <c r="M2306" s="41"/>
      <c r="N2306" s="66">
        <f>IFERROR(VLOOKUP(Table49[[#This Row],[ITEM CODE]],Table2[[#All],[Item Code]:[Unit Cost]],10,0),0)</f>
        <v>0</v>
      </c>
      <c r="O2306" s="134">
        <f>IFERROR(VLOOKUP(Table49[[#This Row],[ITEM CODE]],Table2[[#All],[Item Code]:[Unit Cost]],10,0),0)</f>
        <v>0</v>
      </c>
      <c r="P2306" s="56"/>
      <c r="Q2306" s="58"/>
      <c r="R2306" s="58">
        <f>Table49[[#This Row],[QUANTITY]]*Table49[[#This Row],[INV Prices]]</f>
        <v>0</v>
      </c>
      <c r="S2306" s="67"/>
      <c r="V2306" s="41"/>
      <c r="W2306" s="4" t="str">
        <f>IFERROR(VLOOKUP(Table49[[#This Row],[ITEM CODE]],Table2[[Item Code]:[Category ]],6,0),"")</f>
        <v/>
      </c>
      <c r="X2306" s="1" t="str">
        <f>IFERROR(VLOOKUP(Table49[[#This Row],[ITEM CODE]],Table2[[Item Code]:[Sub Category]],7,0),"")</f>
        <v/>
      </c>
      <c r="Y2306" s="68" t="str">
        <f>Table49[[#This Row],[PO Number]]&amp;COUNTIFS($E$5:E2306,E2306)</f>
        <v>0</v>
      </c>
    </row>
    <row r="2307" spans="1:25" ht="14.7" customHeight="1" x14ac:dyDescent="0.3">
      <c r="A2307" s="1" t="str">
        <f>IF(Table49[[#This Row],[ITEM NAME]]="","",ROW()-4)</f>
        <v/>
      </c>
      <c r="B2307" s="68"/>
      <c r="C2307" s="4" t="str">
        <f>IFERROR(VLOOKUP(B2307,Table14[],3,0),"")</f>
        <v/>
      </c>
      <c r="D2307" s="4" t="str">
        <f>IFERROR(VLOOKUP(B2307,Table14[],2,0),"")</f>
        <v/>
      </c>
      <c r="E2307" s="4"/>
      <c r="H2307" s="41" t="str">
        <f>IFERROR(VLOOKUP(Table49[[#This Row],[ITEM CODE]],Table2[[Item Code]:[Master Name]],2,0),"")</f>
        <v/>
      </c>
      <c r="I2307" s="41"/>
      <c r="J2307" s="65" t="str">
        <f>IFERROR(VLOOKUP(Table49[[#This Row],[ITEM CODE]],Table2[[Item Code]:[Master Name]],3,0),"")</f>
        <v/>
      </c>
      <c r="K2307" s="1" t="str">
        <f>IFERROR(VLOOKUP(Table49[[#This Row],[ITEM CODE]],Table2[[Item Code]:[Master Name]],9,0),"")</f>
        <v/>
      </c>
      <c r="L2307" s="1" t="str">
        <f>IFERROR(VLOOKUP(Table49[[#This Row],[ITEM CODE]],Table2[[Item Code]:[Master Name]],8,0),"")</f>
        <v/>
      </c>
      <c r="M2307" s="41"/>
      <c r="N2307" s="66">
        <f>IFERROR(VLOOKUP(Table49[[#This Row],[ITEM CODE]],Table2[[#All],[Item Code]:[Unit Cost]],10,0),0)</f>
        <v>0</v>
      </c>
      <c r="O2307" s="134">
        <f>IFERROR(VLOOKUP(Table49[[#This Row],[ITEM CODE]],Table2[[#All],[Item Code]:[Unit Cost]],10,0),0)</f>
        <v>0</v>
      </c>
      <c r="P2307" s="56"/>
      <c r="Q2307" s="58"/>
      <c r="R2307" s="58">
        <f>Table49[[#This Row],[QUANTITY]]*Table49[[#This Row],[INV Prices]]</f>
        <v>0</v>
      </c>
      <c r="S2307" s="67"/>
      <c r="V2307" s="41"/>
      <c r="W2307" s="4" t="str">
        <f>IFERROR(VLOOKUP(Table49[[#This Row],[ITEM CODE]],Table2[[Item Code]:[Category ]],6,0),"")</f>
        <v/>
      </c>
      <c r="X2307" s="1" t="str">
        <f>IFERROR(VLOOKUP(Table49[[#This Row],[ITEM CODE]],Table2[[Item Code]:[Sub Category]],7,0),"")</f>
        <v/>
      </c>
      <c r="Y2307" s="68" t="str">
        <f>Table49[[#This Row],[PO Number]]&amp;COUNTIFS($E$5:E2307,E2307)</f>
        <v>0</v>
      </c>
    </row>
    <row r="2308" spans="1:25" ht="14.7" customHeight="1" x14ac:dyDescent="0.3">
      <c r="A2308" s="1" t="str">
        <f>IF(Table49[[#This Row],[ITEM NAME]]="","",ROW()-4)</f>
        <v/>
      </c>
      <c r="B2308" s="68"/>
      <c r="C2308" s="4" t="str">
        <f>IFERROR(VLOOKUP(B2308,Table14[],3,0),"")</f>
        <v/>
      </c>
      <c r="D2308" s="4" t="str">
        <f>IFERROR(VLOOKUP(B2308,Table14[],2,0),"")</f>
        <v/>
      </c>
      <c r="E2308" s="4"/>
      <c r="H2308" s="41" t="str">
        <f>IFERROR(VLOOKUP(Table49[[#This Row],[ITEM CODE]],Table2[[Item Code]:[Master Name]],2,0),"")</f>
        <v/>
      </c>
      <c r="I2308" s="41"/>
      <c r="J2308" s="65" t="str">
        <f>IFERROR(VLOOKUP(Table49[[#This Row],[ITEM CODE]],Table2[[Item Code]:[Master Name]],3,0),"")</f>
        <v/>
      </c>
      <c r="K2308" s="1" t="str">
        <f>IFERROR(VLOOKUP(Table49[[#This Row],[ITEM CODE]],Table2[[Item Code]:[Master Name]],9,0),"")</f>
        <v/>
      </c>
      <c r="L2308" s="1" t="str">
        <f>IFERROR(VLOOKUP(Table49[[#This Row],[ITEM CODE]],Table2[[Item Code]:[Master Name]],8,0),"")</f>
        <v/>
      </c>
      <c r="M2308" s="41"/>
      <c r="N2308" s="66">
        <f>IFERROR(VLOOKUP(Table49[[#This Row],[ITEM CODE]],Table2[[#All],[Item Code]:[Unit Cost]],10,0),0)</f>
        <v>0</v>
      </c>
      <c r="O2308" s="134">
        <f>IFERROR(VLOOKUP(Table49[[#This Row],[ITEM CODE]],Table2[[#All],[Item Code]:[Unit Cost]],10,0),0)</f>
        <v>0</v>
      </c>
      <c r="P2308" s="56"/>
      <c r="Q2308" s="58"/>
      <c r="R2308" s="58">
        <f>Table49[[#This Row],[QUANTITY]]*Table49[[#This Row],[INV Prices]]</f>
        <v>0</v>
      </c>
      <c r="S2308" s="67"/>
      <c r="V2308" s="41"/>
      <c r="W2308" s="4" t="str">
        <f>IFERROR(VLOOKUP(Table49[[#This Row],[ITEM CODE]],Table2[[Item Code]:[Category ]],6,0),"")</f>
        <v/>
      </c>
      <c r="X2308" s="1" t="str">
        <f>IFERROR(VLOOKUP(Table49[[#This Row],[ITEM CODE]],Table2[[Item Code]:[Sub Category]],7,0),"")</f>
        <v/>
      </c>
      <c r="Y2308" s="68" t="str">
        <f>Table49[[#This Row],[PO Number]]&amp;COUNTIFS($E$5:E2308,E2308)</f>
        <v>0</v>
      </c>
    </row>
    <row r="2309" spans="1:25" ht="14.7" customHeight="1" x14ac:dyDescent="0.3">
      <c r="A2309" s="1" t="str">
        <f>IF(Table49[[#This Row],[ITEM NAME]]="","",ROW()-4)</f>
        <v/>
      </c>
      <c r="B2309" s="68"/>
      <c r="C2309" s="4" t="str">
        <f>IFERROR(VLOOKUP(B2309,Table14[],3,0),"")</f>
        <v/>
      </c>
      <c r="D2309" s="4" t="str">
        <f>IFERROR(VLOOKUP(B2309,Table14[],2,0),"")</f>
        <v/>
      </c>
      <c r="E2309" s="4"/>
      <c r="H2309" s="41" t="str">
        <f>IFERROR(VLOOKUP(Table49[[#This Row],[ITEM CODE]],Table2[[Item Code]:[Master Name]],2,0),"")</f>
        <v/>
      </c>
      <c r="I2309" s="41"/>
      <c r="J2309" s="65" t="str">
        <f>IFERROR(VLOOKUP(Table49[[#This Row],[ITEM CODE]],Table2[[Item Code]:[Master Name]],3,0),"")</f>
        <v/>
      </c>
      <c r="K2309" s="1" t="str">
        <f>IFERROR(VLOOKUP(Table49[[#This Row],[ITEM CODE]],Table2[[Item Code]:[Master Name]],9,0),"")</f>
        <v/>
      </c>
      <c r="L2309" s="1" t="str">
        <f>IFERROR(VLOOKUP(Table49[[#This Row],[ITEM CODE]],Table2[[Item Code]:[Master Name]],8,0),"")</f>
        <v/>
      </c>
      <c r="M2309" s="41"/>
      <c r="N2309" s="66">
        <f>IFERROR(VLOOKUP(Table49[[#This Row],[ITEM CODE]],Table2[[#All],[Item Code]:[Unit Cost]],10,0),0)</f>
        <v>0</v>
      </c>
      <c r="O2309" s="134">
        <f>IFERROR(VLOOKUP(Table49[[#This Row],[ITEM CODE]],Table2[[#All],[Item Code]:[Unit Cost]],10,0),0)</f>
        <v>0</v>
      </c>
      <c r="P2309" s="56"/>
      <c r="Q2309" s="58"/>
      <c r="R2309" s="58">
        <f>Table49[[#This Row],[QUANTITY]]*Table49[[#This Row],[INV Prices]]</f>
        <v>0</v>
      </c>
      <c r="S2309" s="67"/>
      <c r="V2309" s="41"/>
      <c r="W2309" s="4" t="str">
        <f>IFERROR(VLOOKUP(Table49[[#This Row],[ITEM CODE]],Table2[[Item Code]:[Category ]],6,0),"")</f>
        <v/>
      </c>
      <c r="X2309" s="1" t="str">
        <f>IFERROR(VLOOKUP(Table49[[#This Row],[ITEM CODE]],Table2[[Item Code]:[Sub Category]],7,0),"")</f>
        <v/>
      </c>
      <c r="Y2309" s="68" t="str">
        <f>Table49[[#This Row],[PO Number]]&amp;COUNTIFS($E$5:E2309,E2309)</f>
        <v>0</v>
      </c>
    </row>
    <row r="2310" spans="1:25" ht="14.7" customHeight="1" x14ac:dyDescent="0.3">
      <c r="A2310" s="1" t="str">
        <f>IF(Table49[[#This Row],[ITEM NAME]]="","",ROW()-4)</f>
        <v/>
      </c>
      <c r="B2310" s="68"/>
      <c r="C2310" s="4" t="str">
        <f>IFERROR(VLOOKUP(B2310,Table14[],3,0),"")</f>
        <v/>
      </c>
      <c r="D2310" s="4" t="str">
        <f>IFERROR(VLOOKUP(B2310,Table14[],2,0),"")</f>
        <v/>
      </c>
      <c r="E2310" s="4"/>
      <c r="H2310" s="41" t="str">
        <f>IFERROR(VLOOKUP(Table49[[#This Row],[ITEM CODE]],Table2[[Item Code]:[Master Name]],2,0),"")</f>
        <v/>
      </c>
      <c r="I2310" s="41"/>
      <c r="J2310" s="65" t="str">
        <f>IFERROR(VLOOKUP(Table49[[#This Row],[ITEM CODE]],Table2[[Item Code]:[Master Name]],3,0),"")</f>
        <v/>
      </c>
      <c r="K2310" s="1" t="str">
        <f>IFERROR(VLOOKUP(Table49[[#This Row],[ITEM CODE]],Table2[[Item Code]:[Master Name]],9,0),"")</f>
        <v/>
      </c>
      <c r="L2310" s="1" t="str">
        <f>IFERROR(VLOOKUP(Table49[[#This Row],[ITEM CODE]],Table2[[Item Code]:[Master Name]],8,0),"")</f>
        <v/>
      </c>
      <c r="M2310" s="41"/>
      <c r="N2310" s="66">
        <f>IFERROR(VLOOKUP(Table49[[#This Row],[ITEM CODE]],Table2[[#All],[Item Code]:[Unit Cost]],10,0),0)</f>
        <v>0</v>
      </c>
      <c r="O2310" s="134">
        <f>IFERROR(VLOOKUP(Table49[[#This Row],[ITEM CODE]],Table2[[#All],[Item Code]:[Unit Cost]],10,0),0)</f>
        <v>0</v>
      </c>
      <c r="P2310" s="56"/>
      <c r="Q2310" s="58"/>
      <c r="R2310" s="58">
        <f>Table49[[#This Row],[QUANTITY]]*Table49[[#This Row],[INV Prices]]</f>
        <v>0</v>
      </c>
      <c r="S2310" s="67"/>
      <c r="V2310" s="41"/>
      <c r="W2310" s="4" t="str">
        <f>IFERROR(VLOOKUP(Table49[[#This Row],[ITEM CODE]],Table2[[Item Code]:[Category ]],6,0),"")</f>
        <v/>
      </c>
      <c r="X2310" s="1" t="str">
        <f>IFERROR(VLOOKUP(Table49[[#This Row],[ITEM CODE]],Table2[[Item Code]:[Sub Category]],7,0),"")</f>
        <v/>
      </c>
      <c r="Y2310" s="68" t="str">
        <f>Table49[[#This Row],[PO Number]]&amp;COUNTIFS($E$5:E2310,E2310)</f>
        <v>0</v>
      </c>
    </row>
    <row r="2311" spans="1:25" ht="14.7" customHeight="1" x14ac:dyDescent="0.3">
      <c r="A2311" s="1" t="str">
        <f>IF(Table49[[#This Row],[ITEM NAME]]="","",ROW()-4)</f>
        <v/>
      </c>
      <c r="B2311" s="68"/>
      <c r="C2311" s="4" t="str">
        <f>IFERROR(VLOOKUP(B2311,Table14[],3,0),"")</f>
        <v/>
      </c>
      <c r="D2311" s="4" t="str">
        <f>IFERROR(VLOOKUP(B2311,Table14[],2,0),"")</f>
        <v/>
      </c>
      <c r="E2311" s="4"/>
      <c r="H2311" s="41" t="str">
        <f>IFERROR(VLOOKUP(Table49[[#This Row],[ITEM CODE]],Table2[[Item Code]:[Master Name]],2,0),"")</f>
        <v/>
      </c>
      <c r="I2311" s="41"/>
      <c r="J2311" s="65" t="str">
        <f>IFERROR(VLOOKUP(Table49[[#This Row],[ITEM CODE]],Table2[[Item Code]:[Master Name]],3,0),"")</f>
        <v/>
      </c>
      <c r="K2311" s="1" t="str">
        <f>IFERROR(VLOOKUP(Table49[[#This Row],[ITEM CODE]],Table2[[Item Code]:[Master Name]],9,0),"")</f>
        <v/>
      </c>
      <c r="L2311" s="1" t="str">
        <f>IFERROR(VLOOKUP(Table49[[#This Row],[ITEM CODE]],Table2[[Item Code]:[Master Name]],8,0),"")</f>
        <v/>
      </c>
      <c r="M2311" s="41"/>
      <c r="N2311" s="66">
        <f>IFERROR(VLOOKUP(Table49[[#This Row],[ITEM CODE]],Table2[[#All],[Item Code]:[Unit Cost]],10,0),0)</f>
        <v>0</v>
      </c>
      <c r="O2311" s="134">
        <f>IFERROR(VLOOKUP(Table49[[#This Row],[ITEM CODE]],Table2[[#All],[Item Code]:[Unit Cost]],10,0),0)</f>
        <v>0</v>
      </c>
      <c r="P2311" s="56"/>
      <c r="Q2311" s="58"/>
      <c r="R2311" s="58">
        <f>Table49[[#This Row],[QUANTITY]]*Table49[[#This Row],[INV Prices]]</f>
        <v>0</v>
      </c>
      <c r="S2311" s="67"/>
      <c r="V2311" s="41"/>
      <c r="W2311" s="4" t="str">
        <f>IFERROR(VLOOKUP(Table49[[#This Row],[ITEM CODE]],Table2[[Item Code]:[Category ]],6,0),"")</f>
        <v/>
      </c>
      <c r="X2311" s="1" t="str">
        <f>IFERROR(VLOOKUP(Table49[[#This Row],[ITEM CODE]],Table2[[Item Code]:[Sub Category]],7,0),"")</f>
        <v/>
      </c>
      <c r="Y2311" s="68" t="str">
        <f>Table49[[#This Row],[PO Number]]&amp;COUNTIFS($E$5:E2311,E2311)</f>
        <v>0</v>
      </c>
    </row>
    <row r="2312" spans="1:25" ht="14.7" customHeight="1" x14ac:dyDescent="0.3">
      <c r="A2312" s="1" t="str">
        <f>IF(Table49[[#This Row],[ITEM NAME]]="","",ROW()-4)</f>
        <v/>
      </c>
      <c r="B2312" s="68"/>
      <c r="C2312" s="4" t="str">
        <f>IFERROR(VLOOKUP(B2312,Table14[],3,0),"")</f>
        <v/>
      </c>
      <c r="D2312" s="4" t="str">
        <f>IFERROR(VLOOKUP(B2312,Table14[],2,0),"")</f>
        <v/>
      </c>
      <c r="E2312" s="4"/>
      <c r="H2312" s="41" t="str">
        <f>IFERROR(VLOOKUP(Table49[[#This Row],[ITEM CODE]],Table2[[Item Code]:[Master Name]],2,0),"")</f>
        <v/>
      </c>
      <c r="I2312" s="41"/>
      <c r="J2312" s="65" t="str">
        <f>IFERROR(VLOOKUP(Table49[[#This Row],[ITEM CODE]],Table2[[Item Code]:[Master Name]],3,0),"")</f>
        <v/>
      </c>
      <c r="K2312" s="1" t="str">
        <f>IFERROR(VLOOKUP(Table49[[#This Row],[ITEM CODE]],Table2[[Item Code]:[Master Name]],9,0),"")</f>
        <v/>
      </c>
      <c r="L2312" s="1" t="str">
        <f>IFERROR(VLOOKUP(Table49[[#This Row],[ITEM CODE]],Table2[[Item Code]:[Master Name]],8,0),"")</f>
        <v/>
      </c>
      <c r="M2312" s="41"/>
      <c r="N2312" s="66">
        <f>IFERROR(VLOOKUP(Table49[[#This Row],[ITEM CODE]],Table2[[#All],[Item Code]:[Unit Cost]],10,0),0)</f>
        <v>0</v>
      </c>
      <c r="O2312" s="134">
        <f>IFERROR(VLOOKUP(Table49[[#This Row],[ITEM CODE]],Table2[[#All],[Item Code]:[Unit Cost]],10,0),0)</f>
        <v>0</v>
      </c>
      <c r="P2312" s="56"/>
      <c r="Q2312" s="58"/>
      <c r="R2312" s="58">
        <f>Table49[[#This Row],[QUANTITY]]*Table49[[#This Row],[INV Prices]]</f>
        <v>0</v>
      </c>
      <c r="S2312" s="67"/>
      <c r="V2312" s="41"/>
      <c r="W2312" s="4" t="str">
        <f>IFERROR(VLOOKUP(Table49[[#This Row],[ITEM CODE]],Table2[[Item Code]:[Category ]],6,0),"")</f>
        <v/>
      </c>
      <c r="X2312" s="1" t="str">
        <f>IFERROR(VLOOKUP(Table49[[#This Row],[ITEM CODE]],Table2[[Item Code]:[Sub Category]],7,0),"")</f>
        <v/>
      </c>
      <c r="Y2312" s="68" t="str">
        <f>Table49[[#This Row],[PO Number]]&amp;COUNTIFS($E$5:E2312,E2312)</f>
        <v>0</v>
      </c>
    </row>
    <row r="2313" spans="1:25" ht="14.7" customHeight="1" x14ac:dyDescent="0.3">
      <c r="A2313" s="1" t="str">
        <f>IF(Table49[[#This Row],[ITEM NAME]]="","",ROW()-4)</f>
        <v/>
      </c>
      <c r="B2313" s="68"/>
      <c r="C2313" s="4" t="str">
        <f>IFERROR(VLOOKUP(B2313,Table14[],3,0),"")</f>
        <v/>
      </c>
      <c r="D2313" s="4" t="str">
        <f>IFERROR(VLOOKUP(B2313,Table14[],2,0),"")</f>
        <v/>
      </c>
      <c r="E2313" s="4"/>
      <c r="H2313" s="41" t="str">
        <f>IFERROR(VLOOKUP(Table49[[#This Row],[ITEM CODE]],Table2[[Item Code]:[Master Name]],2,0),"")</f>
        <v/>
      </c>
      <c r="I2313" s="41"/>
      <c r="J2313" s="65" t="str">
        <f>IFERROR(VLOOKUP(Table49[[#This Row],[ITEM CODE]],Table2[[Item Code]:[Master Name]],3,0),"")</f>
        <v/>
      </c>
      <c r="K2313" s="1" t="str">
        <f>IFERROR(VLOOKUP(Table49[[#This Row],[ITEM CODE]],Table2[[Item Code]:[Master Name]],9,0),"")</f>
        <v/>
      </c>
      <c r="L2313" s="1" t="str">
        <f>IFERROR(VLOOKUP(Table49[[#This Row],[ITEM CODE]],Table2[[Item Code]:[Master Name]],8,0),"")</f>
        <v/>
      </c>
      <c r="M2313" s="41"/>
      <c r="N2313" s="66">
        <f>IFERROR(VLOOKUP(Table49[[#This Row],[ITEM CODE]],Table2[[#All],[Item Code]:[Unit Cost]],10,0),0)</f>
        <v>0</v>
      </c>
      <c r="O2313" s="134">
        <f>IFERROR(VLOOKUP(Table49[[#This Row],[ITEM CODE]],Table2[[#All],[Item Code]:[Unit Cost]],10,0),0)</f>
        <v>0</v>
      </c>
      <c r="P2313" s="56"/>
      <c r="Q2313" s="58"/>
      <c r="R2313" s="58">
        <f>Table49[[#This Row],[QUANTITY]]*Table49[[#This Row],[INV Prices]]</f>
        <v>0</v>
      </c>
      <c r="S2313" s="67"/>
      <c r="V2313" s="41"/>
      <c r="W2313" s="4" t="str">
        <f>IFERROR(VLOOKUP(Table49[[#This Row],[ITEM CODE]],Table2[[Item Code]:[Category ]],6,0),"")</f>
        <v/>
      </c>
      <c r="X2313" s="1" t="str">
        <f>IFERROR(VLOOKUP(Table49[[#This Row],[ITEM CODE]],Table2[[Item Code]:[Sub Category]],7,0),"")</f>
        <v/>
      </c>
      <c r="Y2313" s="68" t="str">
        <f>Table49[[#This Row],[PO Number]]&amp;COUNTIFS($E$5:E2313,E2313)</f>
        <v>0</v>
      </c>
    </row>
    <row r="2314" spans="1:25" ht="14.7" customHeight="1" x14ac:dyDescent="0.3">
      <c r="A2314" s="1" t="str">
        <f>IF(Table49[[#This Row],[ITEM NAME]]="","",ROW()-4)</f>
        <v/>
      </c>
      <c r="B2314" s="68"/>
      <c r="C2314" s="4" t="str">
        <f>IFERROR(VLOOKUP(B2314,Table14[],3,0),"")</f>
        <v/>
      </c>
      <c r="D2314" s="4" t="str">
        <f>IFERROR(VLOOKUP(B2314,Table14[],2,0),"")</f>
        <v/>
      </c>
      <c r="E2314" s="4"/>
      <c r="H2314" s="41" t="str">
        <f>IFERROR(VLOOKUP(Table49[[#This Row],[ITEM CODE]],Table2[[Item Code]:[Master Name]],2,0),"")</f>
        <v/>
      </c>
      <c r="I2314" s="41"/>
      <c r="J2314" s="65" t="str">
        <f>IFERROR(VLOOKUP(Table49[[#This Row],[ITEM CODE]],Table2[[Item Code]:[Master Name]],3,0),"")</f>
        <v/>
      </c>
      <c r="K2314" s="1" t="str">
        <f>IFERROR(VLOOKUP(Table49[[#This Row],[ITEM CODE]],Table2[[Item Code]:[Master Name]],9,0),"")</f>
        <v/>
      </c>
      <c r="L2314" s="1" t="str">
        <f>IFERROR(VLOOKUP(Table49[[#This Row],[ITEM CODE]],Table2[[Item Code]:[Master Name]],8,0),"")</f>
        <v/>
      </c>
      <c r="M2314" s="41"/>
      <c r="N2314" s="66">
        <f>IFERROR(VLOOKUP(Table49[[#This Row],[ITEM CODE]],Table2[[#All],[Item Code]:[Unit Cost]],10,0),0)</f>
        <v>0</v>
      </c>
      <c r="O2314" s="134">
        <f>IFERROR(VLOOKUP(Table49[[#This Row],[ITEM CODE]],Table2[[#All],[Item Code]:[Unit Cost]],10,0),0)</f>
        <v>0</v>
      </c>
      <c r="P2314" s="56"/>
      <c r="Q2314" s="58"/>
      <c r="R2314" s="58">
        <f>Table49[[#This Row],[QUANTITY]]*Table49[[#This Row],[INV Prices]]</f>
        <v>0</v>
      </c>
      <c r="S2314" s="67"/>
      <c r="V2314" s="41"/>
      <c r="W2314" s="4" t="str">
        <f>IFERROR(VLOOKUP(Table49[[#This Row],[ITEM CODE]],Table2[[Item Code]:[Category ]],6,0),"")</f>
        <v/>
      </c>
      <c r="X2314" s="1" t="str">
        <f>IFERROR(VLOOKUP(Table49[[#This Row],[ITEM CODE]],Table2[[Item Code]:[Sub Category]],7,0),"")</f>
        <v/>
      </c>
      <c r="Y2314" s="68" t="str">
        <f>Table49[[#This Row],[PO Number]]&amp;COUNTIFS($E$5:E2314,E2314)</f>
        <v>0</v>
      </c>
    </row>
    <row r="2315" spans="1:25" ht="14.7" customHeight="1" x14ac:dyDescent="0.3">
      <c r="A2315" s="1" t="str">
        <f>IF(Table49[[#This Row],[ITEM NAME]]="","",ROW()-4)</f>
        <v/>
      </c>
      <c r="B2315" s="68"/>
      <c r="C2315" s="4" t="str">
        <f>IFERROR(VLOOKUP(B2315,Table14[],3,0),"")</f>
        <v/>
      </c>
      <c r="D2315" s="4" t="str">
        <f>IFERROR(VLOOKUP(B2315,Table14[],2,0),"")</f>
        <v/>
      </c>
      <c r="E2315" s="4"/>
      <c r="H2315" s="41" t="str">
        <f>IFERROR(VLOOKUP(Table49[[#This Row],[ITEM CODE]],Table2[[Item Code]:[Master Name]],2,0),"")</f>
        <v/>
      </c>
      <c r="I2315" s="41"/>
      <c r="J2315" s="65" t="str">
        <f>IFERROR(VLOOKUP(Table49[[#This Row],[ITEM CODE]],Table2[[Item Code]:[Master Name]],3,0),"")</f>
        <v/>
      </c>
      <c r="K2315" s="1" t="str">
        <f>IFERROR(VLOOKUP(Table49[[#This Row],[ITEM CODE]],Table2[[Item Code]:[Master Name]],9,0),"")</f>
        <v/>
      </c>
      <c r="L2315" s="1" t="str">
        <f>IFERROR(VLOOKUP(Table49[[#This Row],[ITEM CODE]],Table2[[Item Code]:[Master Name]],8,0),"")</f>
        <v/>
      </c>
      <c r="M2315" s="41"/>
      <c r="N2315" s="66">
        <f>IFERROR(VLOOKUP(Table49[[#This Row],[ITEM CODE]],Table2[[#All],[Item Code]:[Unit Cost]],10,0),0)</f>
        <v>0</v>
      </c>
      <c r="O2315" s="134">
        <f>IFERROR(VLOOKUP(Table49[[#This Row],[ITEM CODE]],Table2[[#All],[Item Code]:[Unit Cost]],10,0),0)</f>
        <v>0</v>
      </c>
      <c r="P2315" s="56"/>
      <c r="Q2315" s="58"/>
      <c r="R2315" s="58">
        <f>Table49[[#This Row],[QUANTITY]]*Table49[[#This Row],[INV Prices]]</f>
        <v>0</v>
      </c>
      <c r="S2315" s="67"/>
      <c r="V2315" s="41"/>
      <c r="W2315" s="4" t="str">
        <f>IFERROR(VLOOKUP(Table49[[#This Row],[ITEM CODE]],Table2[[Item Code]:[Category ]],6,0),"")</f>
        <v/>
      </c>
      <c r="X2315" s="1" t="str">
        <f>IFERROR(VLOOKUP(Table49[[#This Row],[ITEM CODE]],Table2[[Item Code]:[Sub Category]],7,0),"")</f>
        <v/>
      </c>
      <c r="Y2315" s="68" t="str">
        <f>Table49[[#This Row],[PO Number]]&amp;COUNTIFS($E$5:E2315,E2315)</f>
        <v>0</v>
      </c>
    </row>
    <row r="2316" spans="1:25" ht="14.7" customHeight="1" x14ac:dyDescent="0.3">
      <c r="A2316" s="1" t="str">
        <f>IF(Table49[[#This Row],[ITEM NAME]]="","",ROW()-4)</f>
        <v/>
      </c>
      <c r="B2316" s="68"/>
      <c r="C2316" s="4" t="str">
        <f>IFERROR(VLOOKUP(B2316,Table14[],3,0),"")</f>
        <v/>
      </c>
      <c r="D2316" s="4" t="str">
        <f>IFERROR(VLOOKUP(B2316,Table14[],2,0),"")</f>
        <v/>
      </c>
      <c r="E2316" s="4"/>
      <c r="H2316" s="41" t="str">
        <f>IFERROR(VLOOKUP(Table49[[#This Row],[ITEM CODE]],Table2[[Item Code]:[Master Name]],2,0),"")</f>
        <v/>
      </c>
      <c r="I2316" s="41"/>
      <c r="J2316" s="65" t="str">
        <f>IFERROR(VLOOKUP(Table49[[#This Row],[ITEM CODE]],Table2[[Item Code]:[Master Name]],3,0),"")</f>
        <v/>
      </c>
      <c r="K2316" s="1" t="str">
        <f>IFERROR(VLOOKUP(Table49[[#This Row],[ITEM CODE]],Table2[[Item Code]:[Master Name]],9,0),"")</f>
        <v/>
      </c>
      <c r="L2316" s="1" t="str">
        <f>IFERROR(VLOOKUP(Table49[[#This Row],[ITEM CODE]],Table2[[Item Code]:[Master Name]],8,0),"")</f>
        <v/>
      </c>
      <c r="M2316" s="41"/>
      <c r="N2316" s="66">
        <f>IFERROR(VLOOKUP(Table49[[#This Row],[ITEM CODE]],Table2[[#All],[Item Code]:[Unit Cost]],10,0),0)</f>
        <v>0</v>
      </c>
      <c r="O2316" s="134">
        <f>IFERROR(VLOOKUP(Table49[[#This Row],[ITEM CODE]],Table2[[#All],[Item Code]:[Unit Cost]],10,0),0)</f>
        <v>0</v>
      </c>
      <c r="P2316" s="56"/>
      <c r="Q2316" s="58"/>
      <c r="R2316" s="58">
        <f>Table49[[#This Row],[QUANTITY]]*Table49[[#This Row],[INV Prices]]</f>
        <v>0</v>
      </c>
      <c r="S2316" s="67"/>
      <c r="V2316" s="41"/>
      <c r="W2316" s="4" t="str">
        <f>IFERROR(VLOOKUP(Table49[[#This Row],[ITEM CODE]],Table2[[Item Code]:[Category ]],6,0),"")</f>
        <v/>
      </c>
      <c r="X2316" s="1" t="str">
        <f>IFERROR(VLOOKUP(Table49[[#This Row],[ITEM CODE]],Table2[[Item Code]:[Sub Category]],7,0),"")</f>
        <v/>
      </c>
      <c r="Y2316" s="68" t="str">
        <f>Table49[[#This Row],[PO Number]]&amp;COUNTIFS($E$5:E2316,E2316)</f>
        <v>0</v>
      </c>
    </row>
    <row r="2317" spans="1:25" ht="14.7" customHeight="1" x14ac:dyDescent="0.3">
      <c r="A2317" s="1" t="str">
        <f>IF(Table49[[#This Row],[ITEM NAME]]="","",ROW()-4)</f>
        <v/>
      </c>
      <c r="B2317" s="68"/>
      <c r="C2317" s="4" t="str">
        <f>IFERROR(VLOOKUP(B2317,Table14[],3,0),"")</f>
        <v/>
      </c>
      <c r="D2317" s="4" t="str">
        <f>IFERROR(VLOOKUP(B2317,Table14[],2,0),"")</f>
        <v/>
      </c>
      <c r="E2317" s="4"/>
      <c r="H2317" s="41" t="str">
        <f>IFERROR(VLOOKUP(Table49[[#This Row],[ITEM CODE]],Table2[[Item Code]:[Master Name]],2,0),"")</f>
        <v/>
      </c>
      <c r="I2317" s="41"/>
      <c r="J2317" s="65" t="str">
        <f>IFERROR(VLOOKUP(Table49[[#This Row],[ITEM CODE]],Table2[[Item Code]:[Master Name]],3,0),"")</f>
        <v/>
      </c>
      <c r="K2317" s="1" t="str">
        <f>IFERROR(VLOOKUP(Table49[[#This Row],[ITEM CODE]],Table2[[Item Code]:[Master Name]],9,0),"")</f>
        <v/>
      </c>
      <c r="L2317" s="1" t="str">
        <f>IFERROR(VLOOKUP(Table49[[#This Row],[ITEM CODE]],Table2[[Item Code]:[Master Name]],8,0),"")</f>
        <v/>
      </c>
      <c r="M2317" s="41"/>
      <c r="N2317" s="66">
        <f>IFERROR(VLOOKUP(Table49[[#This Row],[ITEM CODE]],Table2[[#All],[Item Code]:[Unit Cost]],10,0),0)</f>
        <v>0</v>
      </c>
      <c r="O2317" s="134">
        <f>IFERROR(VLOOKUP(Table49[[#This Row],[ITEM CODE]],Table2[[#All],[Item Code]:[Unit Cost]],10,0),0)</f>
        <v>0</v>
      </c>
      <c r="P2317" s="56"/>
      <c r="Q2317" s="58"/>
      <c r="R2317" s="58">
        <f>Table49[[#This Row],[QUANTITY]]*Table49[[#This Row],[INV Prices]]</f>
        <v>0</v>
      </c>
      <c r="S2317" s="67"/>
      <c r="V2317" s="41"/>
      <c r="W2317" s="4" t="str">
        <f>IFERROR(VLOOKUP(Table49[[#This Row],[ITEM CODE]],Table2[[Item Code]:[Category ]],6,0),"")</f>
        <v/>
      </c>
      <c r="X2317" s="1" t="str">
        <f>IFERROR(VLOOKUP(Table49[[#This Row],[ITEM CODE]],Table2[[Item Code]:[Sub Category]],7,0),"")</f>
        <v/>
      </c>
      <c r="Y2317" s="68" t="str">
        <f>Table49[[#This Row],[PO Number]]&amp;COUNTIFS($E$5:E2317,E2317)</f>
        <v>0</v>
      </c>
    </row>
    <row r="2318" spans="1:25" ht="14.7" customHeight="1" x14ac:dyDescent="0.3">
      <c r="A2318" s="1" t="str">
        <f>IF(Table49[[#This Row],[ITEM NAME]]="","",ROW()-4)</f>
        <v/>
      </c>
      <c r="B2318" s="68"/>
      <c r="C2318" s="4" t="str">
        <f>IFERROR(VLOOKUP(B2318,Table14[],3,0),"")</f>
        <v/>
      </c>
      <c r="D2318" s="4" t="str">
        <f>IFERROR(VLOOKUP(B2318,Table14[],2,0),"")</f>
        <v/>
      </c>
      <c r="E2318" s="4"/>
      <c r="H2318" s="41" t="str">
        <f>IFERROR(VLOOKUP(Table49[[#This Row],[ITEM CODE]],Table2[[Item Code]:[Master Name]],2,0),"")</f>
        <v/>
      </c>
      <c r="I2318" s="41"/>
      <c r="J2318" s="65" t="str">
        <f>IFERROR(VLOOKUP(Table49[[#This Row],[ITEM CODE]],Table2[[Item Code]:[Master Name]],3,0),"")</f>
        <v/>
      </c>
      <c r="K2318" s="1" t="str">
        <f>IFERROR(VLOOKUP(Table49[[#This Row],[ITEM CODE]],Table2[[Item Code]:[Master Name]],9,0),"")</f>
        <v/>
      </c>
      <c r="L2318" s="1" t="str">
        <f>IFERROR(VLOOKUP(Table49[[#This Row],[ITEM CODE]],Table2[[Item Code]:[Master Name]],8,0),"")</f>
        <v/>
      </c>
      <c r="M2318" s="41"/>
      <c r="N2318" s="66">
        <f>IFERROR(VLOOKUP(Table49[[#This Row],[ITEM CODE]],Table2[[#All],[Item Code]:[Unit Cost]],10,0),0)</f>
        <v>0</v>
      </c>
      <c r="O2318" s="134">
        <f>IFERROR(VLOOKUP(Table49[[#This Row],[ITEM CODE]],Table2[[#All],[Item Code]:[Unit Cost]],10,0),0)</f>
        <v>0</v>
      </c>
      <c r="P2318" s="56"/>
      <c r="Q2318" s="58"/>
      <c r="R2318" s="58">
        <f>Table49[[#This Row],[QUANTITY]]*Table49[[#This Row],[INV Prices]]</f>
        <v>0</v>
      </c>
      <c r="S2318" s="67"/>
      <c r="V2318" s="41"/>
      <c r="W2318" s="4" t="str">
        <f>IFERROR(VLOOKUP(Table49[[#This Row],[ITEM CODE]],Table2[[Item Code]:[Category ]],6,0),"")</f>
        <v/>
      </c>
      <c r="X2318" s="1" t="str">
        <f>IFERROR(VLOOKUP(Table49[[#This Row],[ITEM CODE]],Table2[[Item Code]:[Sub Category]],7,0),"")</f>
        <v/>
      </c>
      <c r="Y2318" s="68" t="str">
        <f>Table49[[#This Row],[PO Number]]&amp;COUNTIFS($E$5:E2318,E2318)</f>
        <v>0</v>
      </c>
    </row>
    <row r="2319" spans="1:25" ht="14.7" customHeight="1" x14ac:dyDescent="0.3">
      <c r="A2319" s="1" t="str">
        <f>IF(Table49[[#This Row],[ITEM NAME]]="","",ROW()-4)</f>
        <v/>
      </c>
      <c r="B2319" s="68"/>
      <c r="C2319" s="4" t="str">
        <f>IFERROR(VLOOKUP(B2319,Table14[],3,0),"")</f>
        <v/>
      </c>
      <c r="D2319" s="4" t="str">
        <f>IFERROR(VLOOKUP(B2319,Table14[],2,0),"")</f>
        <v/>
      </c>
      <c r="E2319" s="4"/>
      <c r="H2319" s="41" t="str">
        <f>IFERROR(VLOOKUP(Table49[[#This Row],[ITEM CODE]],Table2[[Item Code]:[Master Name]],2,0),"")</f>
        <v/>
      </c>
      <c r="I2319" s="41"/>
      <c r="J2319" s="65" t="str">
        <f>IFERROR(VLOOKUP(Table49[[#This Row],[ITEM CODE]],Table2[[Item Code]:[Master Name]],3,0),"")</f>
        <v/>
      </c>
      <c r="K2319" s="1" t="str">
        <f>IFERROR(VLOOKUP(Table49[[#This Row],[ITEM CODE]],Table2[[Item Code]:[Master Name]],9,0),"")</f>
        <v/>
      </c>
      <c r="L2319" s="1" t="str">
        <f>IFERROR(VLOOKUP(Table49[[#This Row],[ITEM CODE]],Table2[[Item Code]:[Master Name]],8,0),"")</f>
        <v/>
      </c>
      <c r="M2319" s="41"/>
      <c r="N2319" s="66">
        <f>IFERROR(VLOOKUP(Table49[[#This Row],[ITEM CODE]],Table2[[#All],[Item Code]:[Unit Cost]],10,0),0)</f>
        <v>0</v>
      </c>
      <c r="O2319" s="134">
        <f>IFERROR(VLOOKUP(Table49[[#This Row],[ITEM CODE]],Table2[[#All],[Item Code]:[Unit Cost]],10,0),0)</f>
        <v>0</v>
      </c>
      <c r="P2319" s="56"/>
      <c r="Q2319" s="58"/>
      <c r="R2319" s="58">
        <f>Table49[[#This Row],[QUANTITY]]*Table49[[#This Row],[INV Prices]]</f>
        <v>0</v>
      </c>
      <c r="S2319" s="67"/>
      <c r="V2319" s="41"/>
      <c r="W2319" s="4" t="str">
        <f>IFERROR(VLOOKUP(Table49[[#This Row],[ITEM CODE]],Table2[[Item Code]:[Category ]],6,0),"")</f>
        <v/>
      </c>
      <c r="X2319" s="1" t="str">
        <f>IFERROR(VLOOKUP(Table49[[#This Row],[ITEM CODE]],Table2[[Item Code]:[Sub Category]],7,0),"")</f>
        <v/>
      </c>
      <c r="Y2319" s="68" t="str">
        <f>Table49[[#This Row],[PO Number]]&amp;COUNTIFS($E$5:E2319,E2319)</f>
        <v>0</v>
      </c>
    </row>
    <row r="2320" spans="1:25" ht="14.7" customHeight="1" x14ac:dyDescent="0.3">
      <c r="A2320" s="1" t="str">
        <f>IF(Table49[[#This Row],[ITEM NAME]]="","",ROW()-4)</f>
        <v/>
      </c>
      <c r="B2320" s="68"/>
      <c r="C2320" s="4" t="str">
        <f>IFERROR(VLOOKUP(B2320,Table14[],3,0),"")</f>
        <v/>
      </c>
      <c r="D2320" s="4" t="str">
        <f>IFERROR(VLOOKUP(B2320,Table14[],2,0),"")</f>
        <v/>
      </c>
      <c r="E2320" s="4"/>
      <c r="H2320" s="41" t="str">
        <f>IFERROR(VLOOKUP(Table49[[#This Row],[ITEM CODE]],Table2[[Item Code]:[Master Name]],2,0),"")</f>
        <v/>
      </c>
      <c r="I2320" s="41"/>
      <c r="J2320" s="65" t="str">
        <f>IFERROR(VLOOKUP(Table49[[#This Row],[ITEM CODE]],Table2[[Item Code]:[Master Name]],3,0),"")</f>
        <v/>
      </c>
      <c r="K2320" s="1" t="str">
        <f>IFERROR(VLOOKUP(Table49[[#This Row],[ITEM CODE]],Table2[[Item Code]:[Master Name]],9,0),"")</f>
        <v/>
      </c>
      <c r="L2320" s="1" t="str">
        <f>IFERROR(VLOOKUP(Table49[[#This Row],[ITEM CODE]],Table2[[Item Code]:[Master Name]],8,0),"")</f>
        <v/>
      </c>
      <c r="M2320" s="41"/>
      <c r="N2320" s="66">
        <f>IFERROR(VLOOKUP(Table49[[#This Row],[ITEM CODE]],Table2[[#All],[Item Code]:[Unit Cost]],10,0),0)</f>
        <v>0</v>
      </c>
      <c r="O2320" s="134">
        <f>IFERROR(VLOOKUP(Table49[[#This Row],[ITEM CODE]],Table2[[#All],[Item Code]:[Unit Cost]],10,0),0)</f>
        <v>0</v>
      </c>
      <c r="P2320" s="56"/>
      <c r="Q2320" s="58"/>
      <c r="R2320" s="58">
        <f>Table49[[#This Row],[QUANTITY]]*Table49[[#This Row],[INV Prices]]</f>
        <v>0</v>
      </c>
      <c r="S2320" s="67"/>
      <c r="V2320" s="41"/>
      <c r="W2320" s="4" t="str">
        <f>IFERROR(VLOOKUP(Table49[[#This Row],[ITEM CODE]],Table2[[Item Code]:[Category ]],6,0),"")</f>
        <v/>
      </c>
      <c r="X2320" s="1" t="str">
        <f>IFERROR(VLOOKUP(Table49[[#This Row],[ITEM CODE]],Table2[[Item Code]:[Sub Category]],7,0),"")</f>
        <v/>
      </c>
      <c r="Y2320" s="68" t="str">
        <f>Table49[[#This Row],[PO Number]]&amp;COUNTIFS($E$5:E2320,E2320)</f>
        <v>0</v>
      </c>
    </row>
    <row r="2321" spans="1:25" ht="14.7" customHeight="1" x14ac:dyDescent="0.3">
      <c r="A2321" s="1" t="str">
        <f>IF(Table49[[#This Row],[ITEM NAME]]="","",ROW()-4)</f>
        <v/>
      </c>
      <c r="B2321" s="68"/>
      <c r="C2321" s="4" t="str">
        <f>IFERROR(VLOOKUP(B2321,Table14[],3,0),"")</f>
        <v/>
      </c>
      <c r="D2321" s="4" t="str">
        <f>IFERROR(VLOOKUP(B2321,Table14[],2,0),"")</f>
        <v/>
      </c>
      <c r="E2321" s="4"/>
      <c r="H2321" s="41" t="str">
        <f>IFERROR(VLOOKUP(Table49[[#This Row],[ITEM CODE]],Table2[[Item Code]:[Master Name]],2,0),"")</f>
        <v/>
      </c>
      <c r="I2321" s="41"/>
      <c r="J2321" s="65" t="str">
        <f>IFERROR(VLOOKUP(Table49[[#This Row],[ITEM CODE]],Table2[[Item Code]:[Master Name]],3,0),"")</f>
        <v/>
      </c>
      <c r="K2321" s="1" t="str">
        <f>IFERROR(VLOOKUP(Table49[[#This Row],[ITEM CODE]],Table2[[Item Code]:[Master Name]],9,0),"")</f>
        <v/>
      </c>
      <c r="L2321" s="1" t="str">
        <f>IFERROR(VLOOKUP(Table49[[#This Row],[ITEM CODE]],Table2[[Item Code]:[Master Name]],8,0),"")</f>
        <v/>
      </c>
      <c r="M2321" s="41"/>
      <c r="N2321" s="66">
        <f>IFERROR(VLOOKUP(Table49[[#This Row],[ITEM CODE]],Table2[[#All],[Item Code]:[Unit Cost]],10,0),0)</f>
        <v>0</v>
      </c>
      <c r="O2321" s="134">
        <f>IFERROR(VLOOKUP(Table49[[#This Row],[ITEM CODE]],Table2[[#All],[Item Code]:[Unit Cost]],10,0),0)</f>
        <v>0</v>
      </c>
      <c r="P2321" s="56"/>
      <c r="Q2321" s="58"/>
      <c r="R2321" s="58">
        <f>Table49[[#This Row],[QUANTITY]]*Table49[[#This Row],[INV Prices]]</f>
        <v>0</v>
      </c>
      <c r="S2321" s="67"/>
      <c r="V2321" s="41"/>
      <c r="W2321" s="4" t="str">
        <f>IFERROR(VLOOKUP(Table49[[#This Row],[ITEM CODE]],Table2[[Item Code]:[Category ]],6,0),"")</f>
        <v/>
      </c>
      <c r="X2321" s="1" t="str">
        <f>IFERROR(VLOOKUP(Table49[[#This Row],[ITEM CODE]],Table2[[Item Code]:[Sub Category]],7,0),"")</f>
        <v/>
      </c>
      <c r="Y2321" s="68" t="str">
        <f>Table49[[#This Row],[PO Number]]&amp;COUNTIFS($E$5:E2321,E2321)</f>
        <v>0</v>
      </c>
    </row>
    <row r="2322" spans="1:25" ht="14.7" customHeight="1" x14ac:dyDescent="0.3">
      <c r="A2322" s="1" t="str">
        <f>IF(Table49[[#This Row],[ITEM NAME]]="","",ROW()-4)</f>
        <v/>
      </c>
      <c r="B2322" s="68"/>
      <c r="C2322" s="4" t="str">
        <f>IFERROR(VLOOKUP(B2322,Table14[],3,0),"")</f>
        <v/>
      </c>
      <c r="D2322" s="4" t="str">
        <f>IFERROR(VLOOKUP(B2322,Table14[],2,0),"")</f>
        <v/>
      </c>
      <c r="E2322" s="4"/>
      <c r="H2322" s="41" t="str">
        <f>IFERROR(VLOOKUP(Table49[[#This Row],[ITEM CODE]],Table2[[Item Code]:[Master Name]],2,0),"")</f>
        <v/>
      </c>
      <c r="I2322" s="41"/>
      <c r="J2322" s="65" t="str">
        <f>IFERROR(VLOOKUP(Table49[[#This Row],[ITEM CODE]],Table2[[Item Code]:[Master Name]],3,0),"")</f>
        <v/>
      </c>
      <c r="K2322" s="1" t="str">
        <f>IFERROR(VLOOKUP(Table49[[#This Row],[ITEM CODE]],Table2[[Item Code]:[Master Name]],9,0),"")</f>
        <v/>
      </c>
      <c r="L2322" s="1" t="str">
        <f>IFERROR(VLOOKUP(Table49[[#This Row],[ITEM CODE]],Table2[[Item Code]:[Master Name]],8,0),"")</f>
        <v/>
      </c>
      <c r="M2322" s="41"/>
      <c r="N2322" s="66">
        <f>IFERROR(VLOOKUP(Table49[[#This Row],[ITEM CODE]],Table2[[#All],[Item Code]:[Unit Cost]],10,0),0)</f>
        <v>0</v>
      </c>
      <c r="O2322" s="134">
        <f>IFERROR(VLOOKUP(Table49[[#This Row],[ITEM CODE]],Table2[[#All],[Item Code]:[Unit Cost]],10,0),0)</f>
        <v>0</v>
      </c>
      <c r="P2322" s="56"/>
      <c r="Q2322" s="58"/>
      <c r="R2322" s="58">
        <f>Table49[[#This Row],[QUANTITY]]*Table49[[#This Row],[INV Prices]]</f>
        <v>0</v>
      </c>
      <c r="S2322" s="67"/>
      <c r="V2322" s="41"/>
      <c r="W2322" s="4" t="str">
        <f>IFERROR(VLOOKUP(Table49[[#This Row],[ITEM CODE]],Table2[[Item Code]:[Category ]],6,0),"")</f>
        <v/>
      </c>
      <c r="X2322" s="1" t="str">
        <f>IFERROR(VLOOKUP(Table49[[#This Row],[ITEM CODE]],Table2[[Item Code]:[Sub Category]],7,0),"")</f>
        <v/>
      </c>
      <c r="Y2322" s="68" t="str">
        <f>Table49[[#This Row],[PO Number]]&amp;COUNTIFS($E$5:E2322,E2322)</f>
        <v>0</v>
      </c>
    </row>
    <row r="2323" spans="1:25" ht="14.7" customHeight="1" x14ac:dyDescent="0.3">
      <c r="A2323" s="1" t="str">
        <f>IF(Table49[[#This Row],[ITEM NAME]]="","",ROW()-4)</f>
        <v/>
      </c>
      <c r="B2323" s="68"/>
      <c r="C2323" s="4" t="str">
        <f>IFERROR(VLOOKUP(B2323,Table14[],3,0),"")</f>
        <v/>
      </c>
      <c r="D2323" s="4" t="str">
        <f>IFERROR(VLOOKUP(B2323,Table14[],2,0),"")</f>
        <v/>
      </c>
      <c r="E2323" s="4"/>
      <c r="H2323" s="41" t="str">
        <f>IFERROR(VLOOKUP(Table49[[#This Row],[ITEM CODE]],Table2[[Item Code]:[Master Name]],2,0),"")</f>
        <v/>
      </c>
      <c r="I2323" s="41"/>
      <c r="J2323" s="65" t="str">
        <f>IFERROR(VLOOKUP(Table49[[#This Row],[ITEM CODE]],Table2[[Item Code]:[Master Name]],3,0),"")</f>
        <v/>
      </c>
      <c r="K2323" s="1" t="str">
        <f>IFERROR(VLOOKUP(Table49[[#This Row],[ITEM CODE]],Table2[[Item Code]:[Master Name]],9,0),"")</f>
        <v/>
      </c>
      <c r="L2323" s="1" t="str">
        <f>IFERROR(VLOOKUP(Table49[[#This Row],[ITEM CODE]],Table2[[Item Code]:[Master Name]],8,0),"")</f>
        <v/>
      </c>
      <c r="M2323" s="41"/>
      <c r="N2323" s="66">
        <f>IFERROR(VLOOKUP(Table49[[#This Row],[ITEM CODE]],Table2[[#All],[Item Code]:[Unit Cost]],10,0),0)</f>
        <v>0</v>
      </c>
      <c r="O2323" s="134">
        <f>IFERROR(VLOOKUP(Table49[[#This Row],[ITEM CODE]],Table2[[#All],[Item Code]:[Unit Cost]],10,0),0)</f>
        <v>0</v>
      </c>
      <c r="P2323" s="56"/>
      <c r="Q2323" s="58"/>
      <c r="R2323" s="58">
        <f>Table49[[#This Row],[QUANTITY]]*Table49[[#This Row],[INV Prices]]</f>
        <v>0</v>
      </c>
      <c r="S2323" s="67"/>
      <c r="V2323" s="41"/>
      <c r="W2323" s="4" t="str">
        <f>IFERROR(VLOOKUP(Table49[[#This Row],[ITEM CODE]],Table2[[Item Code]:[Category ]],6,0),"")</f>
        <v/>
      </c>
      <c r="X2323" s="1" t="str">
        <f>IFERROR(VLOOKUP(Table49[[#This Row],[ITEM CODE]],Table2[[Item Code]:[Sub Category]],7,0),"")</f>
        <v/>
      </c>
      <c r="Y2323" s="68" t="str">
        <f>Table49[[#This Row],[PO Number]]&amp;COUNTIFS($E$5:E2323,E2323)</f>
        <v>0</v>
      </c>
    </row>
    <row r="2324" spans="1:25" ht="14.7" customHeight="1" x14ac:dyDescent="0.3">
      <c r="A2324" s="1" t="str">
        <f>IF(Table49[[#This Row],[ITEM NAME]]="","",ROW()-4)</f>
        <v/>
      </c>
      <c r="B2324" s="68"/>
      <c r="C2324" s="4" t="str">
        <f>IFERROR(VLOOKUP(B2324,Table14[],3,0),"")</f>
        <v/>
      </c>
      <c r="D2324" s="4" t="str">
        <f>IFERROR(VLOOKUP(B2324,Table14[],2,0),"")</f>
        <v/>
      </c>
      <c r="E2324" s="4"/>
      <c r="H2324" s="41" t="str">
        <f>IFERROR(VLOOKUP(Table49[[#This Row],[ITEM CODE]],Table2[[Item Code]:[Master Name]],2,0),"")</f>
        <v/>
      </c>
      <c r="I2324" s="41"/>
      <c r="J2324" s="65" t="str">
        <f>IFERROR(VLOOKUP(Table49[[#This Row],[ITEM CODE]],Table2[[Item Code]:[Master Name]],3,0),"")</f>
        <v/>
      </c>
      <c r="K2324" s="1" t="str">
        <f>IFERROR(VLOOKUP(Table49[[#This Row],[ITEM CODE]],Table2[[Item Code]:[Master Name]],9,0),"")</f>
        <v/>
      </c>
      <c r="L2324" s="1" t="str">
        <f>IFERROR(VLOOKUP(Table49[[#This Row],[ITEM CODE]],Table2[[Item Code]:[Master Name]],8,0),"")</f>
        <v/>
      </c>
      <c r="M2324" s="41"/>
      <c r="N2324" s="66">
        <f>IFERROR(VLOOKUP(Table49[[#This Row],[ITEM CODE]],Table2[[#All],[Item Code]:[Unit Cost]],10,0),0)</f>
        <v>0</v>
      </c>
      <c r="O2324" s="134">
        <f>IFERROR(VLOOKUP(Table49[[#This Row],[ITEM CODE]],Table2[[#All],[Item Code]:[Unit Cost]],10,0),0)</f>
        <v>0</v>
      </c>
      <c r="P2324" s="56"/>
      <c r="Q2324" s="58"/>
      <c r="R2324" s="58">
        <f>Table49[[#This Row],[QUANTITY]]*Table49[[#This Row],[INV Prices]]</f>
        <v>0</v>
      </c>
      <c r="S2324" s="67"/>
      <c r="V2324" s="41"/>
      <c r="W2324" s="4" t="str">
        <f>IFERROR(VLOOKUP(Table49[[#This Row],[ITEM CODE]],Table2[[Item Code]:[Category ]],6,0),"")</f>
        <v/>
      </c>
      <c r="X2324" s="1" t="str">
        <f>IFERROR(VLOOKUP(Table49[[#This Row],[ITEM CODE]],Table2[[Item Code]:[Sub Category]],7,0),"")</f>
        <v/>
      </c>
      <c r="Y2324" s="68" t="str">
        <f>Table49[[#This Row],[PO Number]]&amp;COUNTIFS($E$5:E2324,E2324)</f>
        <v>0</v>
      </c>
    </row>
    <row r="2325" spans="1:25" ht="14.7" customHeight="1" x14ac:dyDescent="0.3">
      <c r="A2325" s="1" t="str">
        <f>IF(Table49[[#This Row],[ITEM NAME]]="","",ROW()-4)</f>
        <v/>
      </c>
      <c r="B2325" s="68"/>
      <c r="C2325" s="4" t="str">
        <f>IFERROR(VLOOKUP(B2325,Table14[],3,0),"")</f>
        <v/>
      </c>
      <c r="D2325" s="4" t="str">
        <f>IFERROR(VLOOKUP(B2325,Table14[],2,0),"")</f>
        <v/>
      </c>
      <c r="E2325" s="4"/>
      <c r="H2325" s="41" t="str">
        <f>IFERROR(VLOOKUP(Table49[[#This Row],[ITEM CODE]],Table2[[Item Code]:[Master Name]],2,0),"")</f>
        <v/>
      </c>
      <c r="I2325" s="41"/>
      <c r="J2325" s="65" t="str">
        <f>IFERROR(VLOOKUP(Table49[[#This Row],[ITEM CODE]],Table2[[Item Code]:[Master Name]],3,0),"")</f>
        <v/>
      </c>
      <c r="K2325" s="1" t="str">
        <f>IFERROR(VLOOKUP(Table49[[#This Row],[ITEM CODE]],Table2[[Item Code]:[Master Name]],9,0),"")</f>
        <v/>
      </c>
      <c r="L2325" s="1" t="str">
        <f>IFERROR(VLOOKUP(Table49[[#This Row],[ITEM CODE]],Table2[[Item Code]:[Master Name]],8,0),"")</f>
        <v/>
      </c>
      <c r="M2325" s="41"/>
      <c r="N2325" s="66">
        <f>IFERROR(VLOOKUP(Table49[[#This Row],[ITEM CODE]],Table2[[#All],[Item Code]:[Unit Cost]],10,0),0)</f>
        <v>0</v>
      </c>
      <c r="O2325" s="134">
        <f>IFERROR(VLOOKUP(Table49[[#This Row],[ITEM CODE]],Table2[[#All],[Item Code]:[Unit Cost]],10,0),0)</f>
        <v>0</v>
      </c>
      <c r="P2325" s="56"/>
      <c r="Q2325" s="58"/>
      <c r="R2325" s="58">
        <f>Table49[[#This Row],[QUANTITY]]*Table49[[#This Row],[INV Prices]]</f>
        <v>0</v>
      </c>
      <c r="S2325" s="67"/>
      <c r="V2325" s="41"/>
      <c r="W2325" s="4" t="str">
        <f>IFERROR(VLOOKUP(Table49[[#This Row],[ITEM CODE]],Table2[[Item Code]:[Category ]],6,0),"")</f>
        <v/>
      </c>
      <c r="X2325" s="1" t="str">
        <f>IFERROR(VLOOKUP(Table49[[#This Row],[ITEM CODE]],Table2[[Item Code]:[Sub Category]],7,0),"")</f>
        <v/>
      </c>
      <c r="Y2325" s="68" t="str">
        <f>Table49[[#This Row],[PO Number]]&amp;COUNTIFS($E$5:E2325,E2325)</f>
        <v>0</v>
      </c>
    </row>
    <row r="2326" spans="1:25" ht="14.7" customHeight="1" x14ac:dyDescent="0.3">
      <c r="A2326" s="1" t="str">
        <f>IF(Table49[[#This Row],[ITEM NAME]]="","",ROW()-4)</f>
        <v/>
      </c>
      <c r="B2326" s="68"/>
      <c r="C2326" s="4" t="str">
        <f>IFERROR(VLOOKUP(B2326,Table14[],3,0),"")</f>
        <v/>
      </c>
      <c r="D2326" s="4" t="str">
        <f>IFERROR(VLOOKUP(B2326,Table14[],2,0),"")</f>
        <v/>
      </c>
      <c r="E2326" s="4"/>
      <c r="H2326" s="41" t="str">
        <f>IFERROR(VLOOKUP(Table49[[#This Row],[ITEM CODE]],Table2[[Item Code]:[Master Name]],2,0),"")</f>
        <v/>
      </c>
      <c r="I2326" s="41"/>
      <c r="J2326" s="65" t="str">
        <f>IFERROR(VLOOKUP(Table49[[#This Row],[ITEM CODE]],Table2[[Item Code]:[Master Name]],3,0),"")</f>
        <v/>
      </c>
      <c r="K2326" s="1" t="str">
        <f>IFERROR(VLOOKUP(Table49[[#This Row],[ITEM CODE]],Table2[[Item Code]:[Master Name]],9,0),"")</f>
        <v/>
      </c>
      <c r="L2326" s="1" t="str">
        <f>IFERROR(VLOOKUP(Table49[[#This Row],[ITEM CODE]],Table2[[Item Code]:[Master Name]],8,0),"")</f>
        <v/>
      </c>
      <c r="M2326" s="41"/>
      <c r="N2326" s="66">
        <f>IFERROR(VLOOKUP(Table49[[#This Row],[ITEM CODE]],Table2[[#All],[Item Code]:[Unit Cost]],10,0),0)</f>
        <v>0</v>
      </c>
      <c r="O2326" s="134">
        <f>IFERROR(VLOOKUP(Table49[[#This Row],[ITEM CODE]],Table2[[#All],[Item Code]:[Unit Cost]],10,0),0)</f>
        <v>0</v>
      </c>
      <c r="P2326" s="56"/>
      <c r="Q2326" s="58"/>
      <c r="R2326" s="58">
        <f>Table49[[#This Row],[QUANTITY]]*Table49[[#This Row],[INV Prices]]</f>
        <v>0</v>
      </c>
      <c r="S2326" s="67"/>
      <c r="V2326" s="41"/>
      <c r="W2326" s="4" t="str">
        <f>IFERROR(VLOOKUP(Table49[[#This Row],[ITEM CODE]],Table2[[Item Code]:[Category ]],6,0),"")</f>
        <v/>
      </c>
      <c r="X2326" s="1" t="str">
        <f>IFERROR(VLOOKUP(Table49[[#This Row],[ITEM CODE]],Table2[[Item Code]:[Sub Category]],7,0),"")</f>
        <v/>
      </c>
      <c r="Y2326" s="68" t="str">
        <f>Table49[[#This Row],[PO Number]]&amp;COUNTIFS($E$5:E2326,E2326)</f>
        <v>0</v>
      </c>
    </row>
    <row r="2327" spans="1:25" ht="14.7" customHeight="1" x14ac:dyDescent="0.3">
      <c r="A2327" s="1" t="str">
        <f>IF(Table49[[#This Row],[ITEM NAME]]="","",ROW()-4)</f>
        <v/>
      </c>
      <c r="B2327" s="68"/>
      <c r="C2327" s="4" t="str">
        <f>IFERROR(VLOOKUP(B2327,Table14[],3,0),"")</f>
        <v/>
      </c>
      <c r="D2327" s="4" t="str">
        <f>IFERROR(VLOOKUP(B2327,Table14[],2,0),"")</f>
        <v/>
      </c>
      <c r="E2327" s="4"/>
      <c r="H2327" s="41" t="str">
        <f>IFERROR(VLOOKUP(Table49[[#This Row],[ITEM CODE]],Table2[[Item Code]:[Master Name]],2,0),"")</f>
        <v/>
      </c>
      <c r="I2327" s="41"/>
      <c r="J2327" s="65" t="str">
        <f>IFERROR(VLOOKUP(Table49[[#This Row],[ITEM CODE]],Table2[[Item Code]:[Master Name]],3,0),"")</f>
        <v/>
      </c>
      <c r="K2327" s="1" t="str">
        <f>IFERROR(VLOOKUP(Table49[[#This Row],[ITEM CODE]],Table2[[Item Code]:[Master Name]],9,0),"")</f>
        <v/>
      </c>
      <c r="L2327" s="1" t="str">
        <f>IFERROR(VLOOKUP(Table49[[#This Row],[ITEM CODE]],Table2[[Item Code]:[Master Name]],8,0),"")</f>
        <v/>
      </c>
      <c r="M2327" s="41"/>
      <c r="N2327" s="66">
        <f>IFERROR(VLOOKUP(Table49[[#This Row],[ITEM CODE]],Table2[[#All],[Item Code]:[Unit Cost]],10,0),0)</f>
        <v>0</v>
      </c>
      <c r="O2327" s="134">
        <f>IFERROR(VLOOKUP(Table49[[#This Row],[ITEM CODE]],Table2[[#All],[Item Code]:[Unit Cost]],10,0),0)</f>
        <v>0</v>
      </c>
      <c r="P2327" s="56"/>
      <c r="Q2327" s="58"/>
      <c r="R2327" s="58">
        <f>Table49[[#This Row],[QUANTITY]]*Table49[[#This Row],[INV Prices]]</f>
        <v>0</v>
      </c>
      <c r="S2327" s="67"/>
      <c r="V2327" s="41"/>
      <c r="W2327" s="4" t="str">
        <f>IFERROR(VLOOKUP(Table49[[#This Row],[ITEM CODE]],Table2[[Item Code]:[Category ]],6,0),"")</f>
        <v/>
      </c>
      <c r="X2327" s="1" t="str">
        <f>IFERROR(VLOOKUP(Table49[[#This Row],[ITEM CODE]],Table2[[Item Code]:[Sub Category]],7,0),"")</f>
        <v/>
      </c>
      <c r="Y2327" s="68" t="str">
        <f>Table49[[#This Row],[PO Number]]&amp;COUNTIFS($E$5:E2327,E2327)</f>
        <v>0</v>
      </c>
    </row>
    <row r="2328" spans="1:25" ht="14.7" customHeight="1" x14ac:dyDescent="0.3">
      <c r="A2328" s="1" t="str">
        <f>IF(Table49[[#This Row],[ITEM NAME]]="","",ROW()-4)</f>
        <v/>
      </c>
      <c r="B2328" s="68"/>
      <c r="C2328" s="4" t="str">
        <f>IFERROR(VLOOKUP(B2328,Table14[],3,0),"")</f>
        <v/>
      </c>
      <c r="D2328" s="4" t="str">
        <f>IFERROR(VLOOKUP(B2328,Table14[],2,0),"")</f>
        <v/>
      </c>
      <c r="E2328" s="4"/>
      <c r="H2328" s="41" t="str">
        <f>IFERROR(VLOOKUP(Table49[[#This Row],[ITEM CODE]],Table2[[Item Code]:[Master Name]],2,0),"")</f>
        <v/>
      </c>
      <c r="I2328" s="41"/>
      <c r="J2328" s="65" t="str">
        <f>IFERROR(VLOOKUP(Table49[[#This Row],[ITEM CODE]],Table2[[Item Code]:[Master Name]],3,0),"")</f>
        <v/>
      </c>
      <c r="K2328" s="1" t="str">
        <f>IFERROR(VLOOKUP(Table49[[#This Row],[ITEM CODE]],Table2[[Item Code]:[Master Name]],9,0),"")</f>
        <v/>
      </c>
      <c r="L2328" s="1" t="str">
        <f>IFERROR(VLOOKUP(Table49[[#This Row],[ITEM CODE]],Table2[[Item Code]:[Master Name]],8,0),"")</f>
        <v/>
      </c>
      <c r="M2328" s="41"/>
      <c r="N2328" s="66">
        <f>IFERROR(VLOOKUP(Table49[[#This Row],[ITEM CODE]],Table2[[#All],[Item Code]:[Unit Cost]],10,0),0)</f>
        <v>0</v>
      </c>
      <c r="O2328" s="134">
        <f>IFERROR(VLOOKUP(Table49[[#This Row],[ITEM CODE]],Table2[[#All],[Item Code]:[Unit Cost]],10,0),0)</f>
        <v>0</v>
      </c>
      <c r="P2328" s="56"/>
      <c r="Q2328" s="58"/>
      <c r="R2328" s="58">
        <f>Table49[[#This Row],[QUANTITY]]*Table49[[#This Row],[INV Prices]]</f>
        <v>0</v>
      </c>
      <c r="S2328" s="67"/>
      <c r="V2328" s="41"/>
      <c r="W2328" s="4" t="str">
        <f>IFERROR(VLOOKUP(Table49[[#This Row],[ITEM CODE]],Table2[[Item Code]:[Category ]],6,0),"")</f>
        <v/>
      </c>
      <c r="X2328" s="1" t="str">
        <f>IFERROR(VLOOKUP(Table49[[#This Row],[ITEM CODE]],Table2[[Item Code]:[Sub Category]],7,0),"")</f>
        <v/>
      </c>
      <c r="Y2328" s="68" t="str">
        <f>Table49[[#This Row],[PO Number]]&amp;COUNTIFS($E$5:E2328,E2328)</f>
        <v>0</v>
      </c>
    </row>
    <row r="2329" spans="1:25" ht="14.7" customHeight="1" x14ac:dyDescent="0.3">
      <c r="A2329" s="1" t="str">
        <f>IF(Table49[[#This Row],[ITEM NAME]]="","",ROW()-4)</f>
        <v/>
      </c>
      <c r="B2329" s="68"/>
      <c r="C2329" s="4" t="str">
        <f>IFERROR(VLOOKUP(B2329,Table14[],3,0),"")</f>
        <v/>
      </c>
      <c r="D2329" s="4" t="str">
        <f>IFERROR(VLOOKUP(B2329,Table14[],2,0),"")</f>
        <v/>
      </c>
      <c r="E2329" s="4"/>
      <c r="H2329" s="41" t="str">
        <f>IFERROR(VLOOKUP(Table49[[#This Row],[ITEM CODE]],Table2[[Item Code]:[Master Name]],2,0),"")</f>
        <v/>
      </c>
      <c r="I2329" s="41"/>
      <c r="J2329" s="65" t="str">
        <f>IFERROR(VLOOKUP(Table49[[#This Row],[ITEM CODE]],Table2[[Item Code]:[Master Name]],3,0),"")</f>
        <v/>
      </c>
      <c r="K2329" s="1" t="str">
        <f>IFERROR(VLOOKUP(Table49[[#This Row],[ITEM CODE]],Table2[[Item Code]:[Master Name]],9,0),"")</f>
        <v/>
      </c>
      <c r="L2329" s="1" t="str">
        <f>IFERROR(VLOOKUP(Table49[[#This Row],[ITEM CODE]],Table2[[Item Code]:[Master Name]],8,0),"")</f>
        <v/>
      </c>
      <c r="M2329" s="41"/>
      <c r="N2329" s="66">
        <f>IFERROR(VLOOKUP(Table49[[#This Row],[ITEM CODE]],Table2[[#All],[Item Code]:[Unit Cost]],10,0),0)</f>
        <v>0</v>
      </c>
      <c r="O2329" s="134">
        <f>IFERROR(VLOOKUP(Table49[[#This Row],[ITEM CODE]],Table2[[#All],[Item Code]:[Unit Cost]],10,0),0)</f>
        <v>0</v>
      </c>
      <c r="P2329" s="56"/>
      <c r="Q2329" s="58"/>
      <c r="R2329" s="58">
        <f>Table49[[#This Row],[QUANTITY]]*Table49[[#This Row],[INV Prices]]</f>
        <v>0</v>
      </c>
      <c r="S2329" s="67"/>
      <c r="V2329" s="41"/>
      <c r="W2329" s="4" t="str">
        <f>IFERROR(VLOOKUP(Table49[[#This Row],[ITEM CODE]],Table2[[Item Code]:[Category ]],6,0),"")</f>
        <v/>
      </c>
      <c r="X2329" s="1" t="str">
        <f>IFERROR(VLOOKUP(Table49[[#This Row],[ITEM CODE]],Table2[[Item Code]:[Sub Category]],7,0),"")</f>
        <v/>
      </c>
      <c r="Y2329" s="68" t="str">
        <f>Table49[[#This Row],[PO Number]]&amp;COUNTIFS($E$5:E2329,E2329)</f>
        <v>0</v>
      </c>
    </row>
    <row r="2330" spans="1:25" ht="14.7" customHeight="1" x14ac:dyDescent="0.3">
      <c r="A2330" s="1" t="str">
        <f>IF(Table49[[#This Row],[ITEM NAME]]="","",ROW()-4)</f>
        <v/>
      </c>
      <c r="B2330" s="68"/>
      <c r="C2330" s="4" t="str">
        <f>IFERROR(VLOOKUP(B2330,Table14[],3,0),"")</f>
        <v/>
      </c>
      <c r="D2330" s="4" t="str">
        <f>IFERROR(VLOOKUP(B2330,Table14[],2,0),"")</f>
        <v/>
      </c>
      <c r="E2330" s="4"/>
      <c r="H2330" s="41" t="str">
        <f>IFERROR(VLOOKUP(Table49[[#This Row],[ITEM CODE]],Table2[[Item Code]:[Master Name]],2,0),"")</f>
        <v/>
      </c>
      <c r="I2330" s="41"/>
      <c r="J2330" s="65" t="str">
        <f>IFERROR(VLOOKUP(Table49[[#This Row],[ITEM CODE]],Table2[[Item Code]:[Master Name]],3,0),"")</f>
        <v/>
      </c>
      <c r="K2330" s="1" t="str">
        <f>IFERROR(VLOOKUP(Table49[[#This Row],[ITEM CODE]],Table2[[Item Code]:[Master Name]],9,0),"")</f>
        <v/>
      </c>
      <c r="L2330" s="1" t="str">
        <f>IFERROR(VLOOKUP(Table49[[#This Row],[ITEM CODE]],Table2[[Item Code]:[Master Name]],8,0),"")</f>
        <v/>
      </c>
      <c r="M2330" s="41"/>
      <c r="N2330" s="66">
        <f>IFERROR(VLOOKUP(Table49[[#This Row],[ITEM CODE]],Table2[[#All],[Item Code]:[Unit Cost]],10,0),0)</f>
        <v>0</v>
      </c>
      <c r="O2330" s="134">
        <f>IFERROR(VLOOKUP(Table49[[#This Row],[ITEM CODE]],Table2[[#All],[Item Code]:[Unit Cost]],10,0),0)</f>
        <v>0</v>
      </c>
      <c r="P2330" s="56"/>
      <c r="Q2330" s="58"/>
      <c r="R2330" s="58">
        <f>Table49[[#This Row],[QUANTITY]]*Table49[[#This Row],[INV Prices]]</f>
        <v>0</v>
      </c>
      <c r="S2330" s="67"/>
      <c r="V2330" s="41"/>
      <c r="W2330" s="4" t="str">
        <f>IFERROR(VLOOKUP(Table49[[#This Row],[ITEM CODE]],Table2[[Item Code]:[Category ]],6,0),"")</f>
        <v/>
      </c>
      <c r="X2330" s="1" t="str">
        <f>IFERROR(VLOOKUP(Table49[[#This Row],[ITEM CODE]],Table2[[Item Code]:[Sub Category]],7,0),"")</f>
        <v/>
      </c>
      <c r="Y2330" s="68" t="str">
        <f>Table49[[#This Row],[PO Number]]&amp;COUNTIFS($E$5:E2330,E2330)</f>
        <v>0</v>
      </c>
    </row>
    <row r="2331" spans="1:25" ht="14.7" customHeight="1" x14ac:dyDescent="0.3">
      <c r="A2331" s="1" t="str">
        <f>IF(Table49[[#This Row],[ITEM NAME]]="","",ROW()-4)</f>
        <v/>
      </c>
      <c r="B2331" s="68"/>
      <c r="C2331" s="4" t="str">
        <f>IFERROR(VLOOKUP(B2331,Table14[],3,0),"")</f>
        <v/>
      </c>
      <c r="D2331" s="4" t="str">
        <f>IFERROR(VLOOKUP(B2331,Table14[],2,0),"")</f>
        <v/>
      </c>
      <c r="E2331" s="4"/>
      <c r="H2331" s="41" t="str">
        <f>IFERROR(VLOOKUP(Table49[[#This Row],[ITEM CODE]],Table2[[Item Code]:[Master Name]],2,0),"")</f>
        <v/>
      </c>
      <c r="I2331" s="41"/>
      <c r="J2331" s="65" t="str">
        <f>IFERROR(VLOOKUP(Table49[[#This Row],[ITEM CODE]],Table2[[Item Code]:[Master Name]],3,0),"")</f>
        <v/>
      </c>
      <c r="K2331" s="1" t="str">
        <f>IFERROR(VLOOKUP(Table49[[#This Row],[ITEM CODE]],Table2[[Item Code]:[Master Name]],9,0),"")</f>
        <v/>
      </c>
      <c r="L2331" s="1" t="str">
        <f>IFERROR(VLOOKUP(Table49[[#This Row],[ITEM CODE]],Table2[[Item Code]:[Master Name]],8,0),"")</f>
        <v/>
      </c>
      <c r="M2331" s="41"/>
      <c r="N2331" s="66">
        <f>IFERROR(VLOOKUP(Table49[[#This Row],[ITEM CODE]],Table2[[#All],[Item Code]:[Unit Cost]],10,0),0)</f>
        <v>0</v>
      </c>
      <c r="O2331" s="134">
        <f>IFERROR(VLOOKUP(Table49[[#This Row],[ITEM CODE]],Table2[[#All],[Item Code]:[Unit Cost]],10,0),0)</f>
        <v>0</v>
      </c>
      <c r="P2331" s="56"/>
      <c r="Q2331" s="58"/>
      <c r="R2331" s="58">
        <f>Table49[[#This Row],[QUANTITY]]*Table49[[#This Row],[INV Prices]]</f>
        <v>0</v>
      </c>
      <c r="S2331" s="67"/>
      <c r="V2331" s="41"/>
      <c r="W2331" s="4" t="str">
        <f>IFERROR(VLOOKUP(Table49[[#This Row],[ITEM CODE]],Table2[[Item Code]:[Category ]],6,0),"")</f>
        <v/>
      </c>
      <c r="X2331" s="1" t="str">
        <f>IFERROR(VLOOKUP(Table49[[#This Row],[ITEM CODE]],Table2[[Item Code]:[Sub Category]],7,0),"")</f>
        <v/>
      </c>
      <c r="Y2331" s="68" t="str">
        <f>Table49[[#This Row],[PO Number]]&amp;COUNTIFS($E$5:E2331,E2331)</f>
        <v>0</v>
      </c>
    </row>
    <row r="2332" spans="1:25" ht="14.7" customHeight="1" x14ac:dyDescent="0.3">
      <c r="A2332" s="1" t="str">
        <f>IF(Table49[[#This Row],[ITEM NAME]]="","",ROW()-4)</f>
        <v/>
      </c>
      <c r="B2332" s="68"/>
      <c r="C2332" s="4" t="str">
        <f>IFERROR(VLOOKUP(B2332,Table14[],3,0),"")</f>
        <v/>
      </c>
      <c r="D2332" s="4" t="str">
        <f>IFERROR(VLOOKUP(B2332,Table14[],2,0),"")</f>
        <v/>
      </c>
      <c r="E2332" s="4"/>
      <c r="H2332" s="41" t="str">
        <f>IFERROR(VLOOKUP(Table49[[#This Row],[ITEM CODE]],Table2[[Item Code]:[Master Name]],2,0),"")</f>
        <v/>
      </c>
      <c r="I2332" s="41"/>
      <c r="J2332" s="65" t="str">
        <f>IFERROR(VLOOKUP(Table49[[#This Row],[ITEM CODE]],Table2[[Item Code]:[Master Name]],3,0),"")</f>
        <v/>
      </c>
      <c r="K2332" s="1" t="str">
        <f>IFERROR(VLOOKUP(Table49[[#This Row],[ITEM CODE]],Table2[[Item Code]:[Master Name]],9,0),"")</f>
        <v/>
      </c>
      <c r="L2332" s="1" t="str">
        <f>IFERROR(VLOOKUP(Table49[[#This Row],[ITEM CODE]],Table2[[Item Code]:[Master Name]],8,0),"")</f>
        <v/>
      </c>
      <c r="M2332" s="41"/>
      <c r="N2332" s="66">
        <f>IFERROR(VLOOKUP(Table49[[#This Row],[ITEM CODE]],Table2[[#All],[Item Code]:[Unit Cost]],10,0),0)</f>
        <v>0</v>
      </c>
      <c r="O2332" s="134">
        <f>IFERROR(VLOOKUP(Table49[[#This Row],[ITEM CODE]],Table2[[#All],[Item Code]:[Unit Cost]],10,0),0)</f>
        <v>0</v>
      </c>
      <c r="P2332" s="56"/>
      <c r="Q2332" s="58"/>
      <c r="R2332" s="58">
        <f>Table49[[#This Row],[QUANTITY]]*Table49[[#This Row],[INV Prices]]</f>
        <v>0</v>
      </c>
      <c r="S2332" s="67"/>
      <c r="V2332" s="41"/>
      <c r="W2332" s="4" t="str">
        <f>IFERROR(VLOOKUP(Table49[[#This Row],[ITEM CODE]],Table2[[Item Code]:[Category ]],6,0),"")</f>
        <v/>
      </c>
      <c r="X2332" s="1" t="str">
        <f>IFERROR(VLOOKUP(Table49[[#This Row],[ITEM CODE]],Table2[[Item Code]:[Sub Category]],7,0),"")</f>
        <v/>
      </c>
      <c r="Y2332" s="68" t="str">
        <f>Table49[[#This Row],[PO Number]]&amp;COUNTIFS($E$5:E2332,E2332)</f>
        <v>0</v>
      </c>
    </row>
    <row r="2333" spans="1:25" ht="14.7" customHeight="1" x14ac:dyDescent="0.3">
      <c r="A2333" s="1" t="str">
        <f>IF(Table49[[#This Row],[ITEM NAME]]="","",ROW()-4)</f>
        <v/>
      </c>
      <c r="B2333" s="68"/>
      <c r="C2333" s="4" t="str">
        <f>IFERROR(VLOOKUP(B2333,Table14[],3,0),"")</f>
        <v/>
      </c>
      <c r="D2333" s="4" t="str">
        <f>IFERROR(VLOOKUP(B2333,Table14[],2,0),"")</f>
        <v/>
      </c>
      <c r="E2333" s="4"/>
      <c r="H2333" s="41" t="str">
        <f>IFERROR(VLOOKUP(Table49[[#This Row],[ITEM CODE]],Table2[[Item Code]:[Master Name]],2,0),"")</f>
        <v/>
      </c>
      <c r="I2333" s="41"/>
      <c r="J2333" s="65" t="str">
        <f>IFERROR(VLOOKUP(Table49[[#This Row],[ITEM CODE]],Table2[[Item Code]:[Master Name]],3,0),"")</f>
        <v/>
      </c>
      <c r="K2333" s="1" t="str">
        <f>IFERROR(VLOOKUP(Table49[[#This Row],[ITEM CODE]],Table2[[Item Code]:[Master Name]],9,0),"")</f>
        <v/>
      </c>
      <c r="L2333" s="1" t="str">
        <f>IFERROR(VLOOKUP(Table49[[#This Row],[ITEM CODE]],Table2[[Item Code]:[Master Name]],8,0),"")</f>
        <v/>
      </c>
      <c r="M2333" s="41"/>
      <c r="N2333" s="66">
        <f>IFERROR(VLOOKUP(Table49[[#This Row],[ITEM CODE]],Table2[[#All],[Item Code]:[Unit Cost]],10,0),0)</f>
        <v>0</v>
      </c>
      <c r="O2333" s="134">
        <f>IFERROR(VLOOKUP(Table49[[#This Row],[ITEM CODE]],Table2[[#All],[Item Code]:[Unit Cost]],10,0),0)</f>
        <v>0</v>
      </c>
      <c r="P2333" s="56"/>
      <c r="Q2333" s="58"/>
      <c r="R2333" s="58">
        <f>Table49[[#This Row],[QUANTITY]]*Table49[[#This Row],[INV Prices]]</f>
        <v>0</v>
      </c>
      <c r="S2333" s="67"/>
      <c r="V2333" s="41"/>
      <c r="W2333" s="4" t="str">
        <f>IFERROR(VLOOKUP(Table49[[#This Row],[ITEM CODE]],Table2[[Item Code]:[Category ]],6,0),"")</f>
        <v/>
      </c>
      <c r="X2333" s="1" t="str">
        <f>IFERROR(VLOOKUP(Table49[[#This Row],[ITEM CODE]],Table2[[Item Code]:[Sub Category]],7,0),"")</f>
        <v/>
      </c>
      <c r="Y2333" s="68" t="str">
        <f>Table49[[#This Row],[PO Number]]&amp;COUNTIFS($E$5:E2333,E2333)</f>
        <v>0</v>
      </c>
    </row>
    <row r="2334" spans="1:25" ht="14.7" customHeight="1" x14ac:dyDescent="0.3">
      <c r="A2334" s="1" t="str">
        <f>IF(Table49[[#This Row],[ITEM NAME]]="","",ROW()-4)</f>
        <v/>
      </c>
      <c r="B2334" s="68"/>
      <c r="C2334" s="4" t="str">
        <f>IFERROR(VLOOKUP(B2334,Table14[],3,0),"")</f>
        <v/>
      </c>
      <c r="D2334" s="4" t="str">
        <f>IFERROR(VLOOKUP(B2334,Table14[],2,0),"")</f>
        <v/>
      </c>
      <c r="E2334" s="4"/>
      <c r="H2334" s="41" t="str">
        <f>IFERROR(VLOOKUP(Table49[[#This Row],[ITEM CODE]],Table2[[Item Code]:[Master Name]],2,0),"")</f>
        <v/>
      </c>
      <c r="I2334" s="41"/>
      <c r="J2334" s="65" t="str">
        <f>IFERROR(VLOOKUP(Table49[[#This Row],[ITEM CODE]],Table2[[Item Code]:[Master Name]],3,0),"")</f>
        <v/>
      </c>
      <c r="K2334" s="1" t="str">
        <f>IFERROR(VLOOKUP(Table49[[#This Row],[ITEM CODE]],Table2[[Item Code]:[Master Name]],9,0),"")</f>
        <v/>
      </c>
      <c r="L2334" s="1" t="str">
        <f>IFERROR(VLOOKUP(Table49[[#This Row],[ITEM CODE]],Table2[[Item Code]:[Master Name]],8,0),"")</f>
        <v/>
      </c>
      <c r="M2334" s="41"/>
      <c r="N2334" s="66">
        <f>IFERROR(VLOOKUP(Table49[[#This Row],[ITEM CODE]],Table2[[#All],[Item Code]:[Unit Cost]],10,0),0)</f>
        <v>0</v>
      </c>
      <c r="O2334" s="134">
        <f>IFERROR(VLOOKUP(Table49[[#This Row],[ITEM CODE]],Table2[[#All],[Item Code]:[Unit Cost]],10,0),0)</f>
        <v>0</v>
      </c>
      <c r="P2334" s="56"/>
      <c r="Q2334" s="58"/>
      <c r="R2334" s="58">
        <f>Table49[[#This Row],[QUANTITY]]*Table49[[#This Row],[INV Prices]]</f>
        <v>0</v>
      </c>
      <c r="S2334" s="67"/>
      <c r="V2334" s="41"/>
      <c r="W2334" s="4" t="str">
        <f>IFERROR(VLOOKUP(Table49[[#This Row],[ITEM CODE]],Table2[[Item Code]:[Category ]],6,0),"")</f>
        <v/>
      </c>
      <c r="X2334" s="1" t="str">
        <f>IFERROR(VLOOKUP(Table49[[#This Row],[ITEM CODE]],Table2[[Item Code]:[Sub Category]],7,0),"")</f>
        <v/>
      </c>
      <c r="Y2334" s="68" t="str">
        <f>Table49[[#This Row],[PO Number]]&amp;COUNTIFS($E$5:E2334,E2334)</f>
        <v>0</v>
      </c>
    </row>
    <row r="2335" spans="1:25" ht="14.7" customHeight="1" x14ac:dyDescent="0.3">
      <c r="A2335" s="1" t="str">
        <f>IF(Table49[[#This Row],[ITEM NAME]]="","",ROW()-4)</f>
        <v/>
      </c>
      <c r="B2335" s="68"/>
      <c r="C2335" s="4" t="str">
        <f>IFERROR(VLOOKUP(B2335,Table14[],3,0),"")</f>
        <v/>
      </c>
      <c r="D2335" s="4" t="str">
        <f>IFERROR(VLOOKUP(B2335,Table14[],2,0),"")</f>
        <v/>
      </c>
      <c r="E2335" s="4"/>
      <c r="H2335" s="41" t="str">
        <f>IFERROR(VLOOKUP(Table49[[#This Row],[ITEM CODE]],Table2[[Item Code]:[Master Name]],2,0),"")</f>
        <v/>
      </c>
      <c r="I2335" s="41"/>
      <c r="J2335" s="65" t="str">
        <f>IFERROR(VLOOKUP(Table49[[#This Row],[ITEM CODE]],Table2[[Item Code]:[Master Name]],3,0),"")</f>
        <v/>
      </c>
      <c r="K2335" s="1" t="str">
        <f>IFERROR(VLOOKUP(Table49[[#This Row],[ITEM CODE]],Table2[[Item Code]:[Master Name]],9,0),"")</f>
        <v/>
      </c>
      <c r="L2335" s="1" t="str">
        <f>IFERROR(VLOOKUP(Table49[[#This Row],[ITEM CODE]],Table2[[Item Code]:[Master Name]],8,0),"")</f>
        <v/>
      </c>
      <c r="M2335" s="41"/>
      <c r="N2335" s="66">
        <f>IFERROR(VLOOKUP(Table49[[#This Row],[ITEM CODE]],Table2[[#All],[Item Code]:[Unit Cost]],10,0),0)</f>
        <v>0</v>
      </c>
      <c r="O2335" s="134">
        <f>IFERROR(VLOOKUP(Table49[[#This Row],[ITEM CODE]],Table2[[#All],[Item Code]:[Unit Cost]],10,0),0)</f>
        <v>0</v>
      </c>
      <c r="P2335" s="56"/>
      <c r="Q2335" s="58"/>
      <c r="R2335" s="58">
        <f>Table49[[#This Row],[QUANTITY]]*Table49[[#This Row],[INV Prices]]</f>
        <v>0</v>
      </c>
      <c r="S2335" s="67"/>
      <c r="V2335" s="41"/>
      <c r="W2335" s="4" t="str">
        <f>IFERROR(VLOOKUP(Table49[[#This Row],[ITEM CODE]],Table2[[Item Code]:[Category ]],6,0),"")</f>
        <v/>
      </c>
      <c r="X2335" s="1" t="str">
        <f>IFERROR(VLOOKUP(Table49[[#This Row],[ITEM CODE]],Table2[[Item Code]:[Sub Category]],7,0),"")</f>
        <v/>
      </c>
      <c r="Y2335" s="68" t="str">
        <f>Table49[[#This Row],[PO Number]]&amp;COUNTIFS($E$5:E2335,E2335)</f>
        <v>0</v>
      </c>
    </row>
    <row r="2336" spans="1:25" ht="14.7" customHeight="1" x14ac:dyDescent="0.3">
      <c r="A2336" s="1" t="str">
        <f>IF(Table49[[#This Row],[ITEM NAME]]="","",ROW()-4)</f>
        <v/>
      </c>
      <c r="B2336" s="68"/>
      <c r="C2336" s="4" t="str">
        <f>IFERROR(VLOOKUP(B2336,Table14[],3,0),"")</f>
        <v/>
      </c>
      <c r="D2336" s="4" t="str">
        <f>IFERROR(VLOOKUP(B2336,Table14[],2,0),"")</f>
        <v/>
      </c>
      <c r="E2336" s="4"/>
      <c r="H2336" s="41" t="str">
        <f>IFERROR(VLOOKUP(Table49[[#This Row],[ITEM CODE]],Table2[[Item Code]:[Master Name]],2,0),"")</f>
        <v/>
      </c>
      <c r="I2336" s="41"/>
      <c r="J2336" s="65" t="str">
        <f>IFERROR(VLOOKUP(Table49[[#This Row],[ITEM CODE]],Table2[[Item Code]:[Master Name]],3,0),"")</f>
        <v/>
      </c>
      <c r="K2336" s="1" t="str">
        <f>IFERROR(VLOOKUP(Table49[[#This Row],[ITEM CODE]],Table2[[Item Code]:[Master Name]],9,0),"")</f>
        <v/>
      </c>
      <c r="L2336" s="1" t="str">
        <f>IFERROR(VLOOKUP(Table49[[#This Row],[ITEM CODE]],Table2[[Item Code]:[Master Name]],8,0),"")</f>
        <v/>
      </c>
      <c r="M2336" s="41"/>
      <c r="N2336" s="66">
        <f>IFERROR(VLOOKUP(Table49[[#This Row],[ITEM CODE]],Table2[[#All],[Item Code]:[Unit Cost]],10,0),0)</f>
        <v>0</v>
      </c>
      <c r="O2336" s="134">
        <f>IFERROR(VLOOKUP(Table49[[#This Row],[ITEM CODE]],Table2[[#All],[Item Code]:[Unit Cost]],10,0),0)</f>
        <v>0</v>
      </c>
      <c r="P2336" s="56"/>
      <c r="Q2336" s="58"/>
      <c r="R2336" s="58">
        <f>Table49[[#This Row],[QUANTITY]]*Table49[[#This Row],[INV Prices]]</f>
        <v>0</v>
      </c>
      <c r="S2336" s="67"/>
      <c r="V2336" s="41"/>
      <c r="W2336" s="4" t="str">
        <f>IFERROR(VLOOKUP(Table49[[#This Row],[ITEM CODE]],Table2[[Item Code]:[Category ]],6,0),"")</f>
        <v/>
      </c>
      <c r="X2336" s="1" t="str">
        <f>IFERROR(VLOOKUP(Table49[[#This Row],[ITEM CODE]],Table2[[Item Code]:[Sub Category]],7,0),"")</f>
        <v/>
      </c>
      <c r="Y2336" s="68" t="str">
        <f>Table49[[#This Row],[PO Number]]&amp;COUNTIFS($E$5:E2336,E2336)</f>
        <v>0</v>
      </c>
    </row>
    <row r="2337" spans="1:25" ht="14.7" customHeight="1" x14ac:dyDescent="0.3">
      <c r="A2337" s="1" t="str">
        <f>IF(Table49[[#This Row],[ITEM NAME]]="","",ROW()-4)</f>
        <v/>
      </c>
      <c r="B2337" s="68"/>
      <c r="C2337" s="4" t="str">
        <f>IFERROR(VLOOKUP(B2337,Table14[],3,0),"")</f>
        <v/>
      </c>
      <c r="D2337" s="4" t="str">
        <f>IFERROR(VLOOKUP(B2337,Table14[],2,0),"")</f>
        <v/>
      </c>
      <c r="E2337" s="4"/>
      <c r="H2337" s="41" t="str">
        <f>IFERROR(VLOOKUP(Table49[[#This Row],[ITEM CODE]],Table2[[Item Code]:[Master Name]],2,0),"")</f>
        <v/>
      </c>
      <c r="I2337" s="41"/>
      <c r="J2337" s="65" t="str">
        <f>IFERROR(VLOOKUP(Table49[[#This Row],[ITEM CODE]],Table2[[Item Code]:[Master Name]],3,0),"")</f>
        <v/>
      </c>
      <c r="K2337" s="1" t="str">
        <f>IFERROR(VLOOKUP(Table49[[#This Row],[ITEM CODE]],Table2[[Item Code]:[Master Name]],9,0),"")</f>
        <v/>
      </c>
      <c r="L2337" s="1" t="str">
        <f>IFERROR(VLOOKUP(Table49[[#This Row],[ITEM CODE]],Table2[[Item Code]:[Master Name]],8,0),"")</f>
        <v/>
      </c>
      <c r="M2337" s="41"/>
      <c r="N2337" s="66">
        <f>IFERROR(VLOOKUP(Table49[[#This Row],[ITEM CODE]],Table2[[#All],[Item Code]:[Unit Cost]],10,0),0)</f>
        <v>0</v>
      </c>
      <c r="O2337" s="134">
        <f>IFERROR(VLOOKUP(Table49[[#This Row],[ITEM CODE]],Table2[[#All],[Item Code]:[Unit Cost]],10,0),0)</f>
        <v>0</v>
      </c>
      <c r="P2337" s="56"/>
      <c r="Q2337" s="58"/>
      <c r="R2337" s="58">
        <f>Table49[[#This Row],[QUANTITY]]*Table49[[#This Row],[INV Prices]]</f>
        <v>0</v>
      </c>
      <c r="S2337" s="67"/>
      <c r="V2337" s="41"/>
      <c r="W2337" s="4" t="str">
        <f>IFERROR(VLOOKUP(Table49[[#This Row],[ITEM CODE]],Table2[[Item Code]:[Category ]],6,0),"")</f>
        <v/>
      </c>
      <c r="X2337" s="1" t="str">
        <f>IFERROR(VLOOKUP(Table49[[#This Row],[ITEM CODE]],Table2[[Item Code]:[Sub Category]],7,0),"")</f>
        <v/>
      </c>
      <c r="Y2337" s="68" t="str">
        <f>Table49[[#This Row],[PO Number]]&amp;COUNTIFS($E$5:E2337,E2337)</f>
        <v>0</v>
      </c>
    </row>
    <row r="2338" spans="1:25" ht="14.7" customHeight="1" x14ac:dyDescent="0.3">
      <c r="A2338" s="1" t="str">
        <f>IF(Table49[[#This Row],[ITEM NAME]]="","",ROW()-4)</f>
        <v/>
      </c>
      <c r="B2338" s="68"/>
      <c r="C2338" s="4" t="str">
        <f>IFERROR(VLOOKUP(B2338,Table14[],3,0),"")</f>
        <v/>
      </c>
      <c r="D2338" s="4" t="str">
        <f>IFERROR(VLOOKUP(B2338,Table14[],2,0),"")</f>
        <v/>
      </c>
      <c r="E2338" s="4"/>
      <c r="H2338" s="41" t="str">
        <f>IFERROR(VLOOKUP(Table49[[#This Row],[ITEM CODE]],Table2[[Item Code]:[Master Name]],2,0),"")</f>
        <v/>
      </c>
      <c r="I2338" s="41"/>
      <c r="J2338" s="65" t="str">
        <f>IFERROR(VLOOKUP(Table49[[#This Row],[ITEM CODE]],Table2[[Item Code]:[Master Name]],3,0),"")</f>
        <v/>
      </c>
      <c r="K2338" s="1" t="str">
        <f>IFERROR(VLOOKUP(Table49[[#This Row],[ITEM CODE]],Table2[[Item Code]:[Master Name]],9,0),"")</f>
        <v/>
      </c>
      <c r="L2338" s="1" t="str">
        <f>IFERROR(VLOOKUP(Table49[[#This Row],[ITEM CODE]],Table2[[Item Code]:[Master Name]],8,0),"")</f>
        <v/>
      </c>
      <c r="M2338" s="41"/>
      <c r="N2338" s="66">
        <f>IFERROR(VLOOKUP(Table49[[#This Row],[ITEM CODE]],Table2[[#All],[Item Code]:[Unit Cost]],10,0),0)</f>
        <v>0</v>
      </c>
      <c r="O2338" s="134">
        <f>IFERROR(VLOOKUP(Table49[[#This Row],[ITEM CODE]],Table2[[#All],[Item Code]:[Unit Cost]],10,0),0)</f>
        <v>0</v>
      </c>
      <c r="P2338" s="56"/>
      <c r="Q2338" s="58"/>
      <c r="R2338" s="58">
        <f>Table49[[#This Row],[QUANTITY]]*Table49[[#This Row],[INV Prices]]</f>
        <v>0</v>
      </c>
      <c r="S2338" s="67"/>
      <c r="V2338" s="41"/>
      <c r="W2338" s="4" t="str">
        <f>IFERROR(VLOOKUP(Table49[[#This Row],[ITEM CODE]],Table2[[Item Code]:[Category ]],6,0),"")</f>
        <v/>
      </c>
      <c r="X2338" s="1" t="str">
        <f>IFERROR(VLOOKUP(Table49[[#This Row],[ITEM CODE]],Table2[[Item Code]:[Sub Category]],7,0),"")</f>
        <v/>
      </c>
      <c r="Y2338" s="68" t="str">
        <f>Table49[[#This Row],[PO Number]]&amp;COUNTIFS($E$5:E2338,E2338)</f>
        <v>0</v>
      </c>
    </row>
    <row r="2339" spans="1:25" ht="14.7" customHeight="1" x14ac:dyDescent="0.3">
      <c r="A2339" s="1" t="str">
        <f>IF(Table49[[#This Row],[ITEM NAME]]="","",ROW()-4)</f>
        <v/>
      </c>
      <c r="B2339" s="68"/>
      <c r="C2339" s="4" t="str">
        <f>IFERROR(VLOOKUP(B2339,Table14[],3,0),"")</f>
        <v/>
      </c>
      <c r="D2339" s="4" t="str">
        <f>IFERROR(VLOOKUP(B2339,Table14[],2,0),"")</f>
        <v/>
      </c>
      <c r="E2339" s="4"/>
      <c r="H2339" s="41" t="str">
        <f>IFERROR(VLOOKUP(Table49[[#This Row],[ITEM CODE]],Table2[[Item Code]:[Master Name]],2,0),"")</f>
        <v/>
      </c>
      <c r="I2339" s="41"/>
      <c r="J2339" s="65" t="str">
        <f>IFERROR(VLOOKUP(Table49[[#This Row],[ITEM CODE]],Table2[[Item Code]:[Master Name]],3,0),"")</f>
        <v/>
      </c>
      <c r="K2339" s="1" t="str">
        <f>IFERROR(VLOOKUP(Table49[[#This Row],[ITEM CODE]],Table2[[Item Code]:[Master Name]],9,0),"")</f>
        <v/>
      </c>
      <c r="L2339" s="1" t="str">
        <f>IFERROR(VLOOKUP(Table49[[#This Row],[ITEM CODE]],Table2[[Item Code]:[Master Name]],8,0),"")</f>
        <v/>
      </c>
      <c r="M2339" s="41"/>
      <c r="N2339" s="66">
        <f>IFERROR(VLOOKUP(Table49[[#This Row],[ITEM CODE]],Table2[[#All],[Item Code]:[Unit Cost]],10,0),0)</f>
        <v>0</v>
      </c>
      <c r="O2339" s="134">
        <f>IFERROR(VLOOKUP(Table49[[#This Row],[ITEM CODE]],Table2[[#All],[Item Code]:[Unit Cost]],10,0),0)</f>
        <v>0</v>
      </c>
      <c r="P2339" s="56"/>
      <c r="Q2339" s="58"/>
      <c r="R2339" s="58">
        <f>Table49[[#This Row],[QUANTITY]]*Table49[[#This Row],[INV Prices]]</f>
        <v>0</v>
      </c>
      <c r="S2339" s="67"/>
      <c r="V2339" s="41"/>
      <c r="W2339" s="4" t="str">
        <f>IFERROR(VLOOKUP(Table49[[#This Row],[ITEM CODE]],Table2[[Item Code]:[Category ]],6,0),"")</f>
        <v/>
      </c>
      <c r="X2339" s="1" t="str">
        <f>IFERROR(VLOOKUP(Table49[[#This Row],[ITEM CODE]],Table2[[Item Code]:[Sub Category]],7,0),"")</f>
        <v/>
      </c>
      <c r="Y2339" s="68" t="str">
        <f>Table49[[#This Row],[PO Number]]&amp;COUNTIFS($E$5:E2339,E2339)</f>
        <v>0</v>
      </c>
    </row>
    <row r="2340" spans="1:25" ht="14.7" customHeight="1" x14ac:dyDescent="0.3">
      <c r="A2340" s="1" t="str">
        <f>IF(Table49[[#This Row],[ITEM NAME]]="","",ROW()-4)</f>
        <v/>
      </c>
      <c r="B2340" s="68"/>
      <c r="C2340" s="4" t="str">
        <f>IFERROR(VLOOKUP(B2340,Table14[],3,0),"")</f>
        <v/>
      </c>
      <c r="D2340" s="4" t="str">
        <f>IFERROR(VLOOKUP(B2340,Table14[],2,0),"")</f>
        <v/>
      </c>
      <c r="E2340" s="4"/>
      <c r="H2340" s="41" t="str">
        <f>IFERROR(VLOOKUP(Table49[[#This Row],[ITEM CODE]],Table2[[Item Code]:[Master Name]],2,0),"")</f>
        <v/>
      </c>
      <c r="I2340" s="41"/>
      <c r="J2340" s="65" t="str">
        <f>IFERROR(VLOOKUP(Table49[[#This Row],[ITEM CODE]],Table2[[Item Code]:[Master Name]],3,0),"")</f>
        <v/>
      </c>
      <c r="K2340" s="1" t="str">
        <f>IFERROR(VLOOKUP(Table49[[#This Row],[ITEM CODE]],Table2[[Item Code]:[Master Name]],9,0),"")</f>
        <v/>
      </c>
      <c r="L2340" s="1" t="str">
        <f>IFERROR(VLOOKUP(Table49[[#This Row],[ITEM CODE]],Table2[[Item Code]:[Master Name]],8,0),"")</f>
        <v/>
      </c>
      <c r="M2340" s="41"/>
      <c r="N2340" s="66">
        <f>IFERROR(VLOOKUP(Table49[[#This Row],[ITEM CODE]],Table2[[#All],[Item Code]:[Unit Cost]],10,0),0)</f>
        <v>0</v>
      </c>
      <c r="O2340" s="134">
        <f>IFERROR(VLOOKUP(Table49[[#This Row],[ITEM CODE]],Table2[[#All],[Item Code]:[Unit Cost]],10,0),0)</f>
        <v>0</v>
      </c>
      <c r="P2340" s="56"/>
      <c r="Q2340" s="58"/>
      <c r="R2340" s="58">
        <f>Table49[[#This Row],[QUANTITY]]*Table49[[#This Row],[INV Prices]]</f>
        <v>0</v>
      </c>
      <c r="S2340" s="67"/>
      <c r="V2340" s="41"/>
      <c r="W2340" s="4" t="str">
        <f>IFERROR(VLOOKUP(Table49[[#This Row],[ITEM CODE]],Table2[[Item Code]:[Category ]],6,0),"")</f>
        <v/>
      </c>
      <c r="X2340" s="1" t="str">
        <f>IFERROR(VLOOKUP(Table49[[#This Row],[ITEM CODE]],Table2[[Item Code]:[Sub Category]],7,0),"")</f>
        <v/>
      </c>
      <c r="Y2340" s="68" t="str">
        <f>Table49[[#This Row],[PO Number]]&amp;COUNTIFS($E$5:E2340,E2340)</f>
        <v>0</v>
      </c>
    </row>
    <row r="2341" spans="1:25" ht="14.7" customHeight="1" x14ac:dyDescent="0.3">
      <c r="A2341" s="1" t="str">
        <f>IF(Table49[[#This Row],[ITEM NAME]]="","",ROW()-4)</f>
        <v/>
      </c>
      <c r="B2341" s="68"/>
      <c r="C2341" s="4" t="str">
        <f>IFERROR(VLOOKUP(B2341,Table14[],3,0),"")</f>
        <v/>
      </c>
      <c r="D2341" s="4" t="str">
        <f>IFERROR(VLOOKUP(B2341,Table14[],2,0),"")</f>
        <v/>
      </c>
      <c r="E2341" s="4"/>
      <c r="H2341" s="41" t="str">
        <f>IFERROR(VLOOKUP(Table49[[#This Row],[ITEM CODE]],Table2[[Item Code]:[Master Name]],2,0),"")</f>
        <v/>
      </c>
      <c r="I2341" s="41"/>
      <c r="J2341" s="65" t="str">
        <f>IFERROR(VLOOKUP(Table49[[#This Row],[ITEM CODE]],Table2[[Item Code]:[Master Name]],3,0),"")</f>
        <v/>
      </c>
      <c r="K2341" s="1" t="str">
        <f>IFERROR(VLOOKUP(Table49[[#This Row],[ITEM CODE]],Table2[[Item Code]:[Master Name]],9,0),"")</f>
        <v/>
      </c>
      <c r="L2341" s="1" t="str">
        <f>IFERROR(VLOOKUP(Table49[[#This Row],[ITEM CODE]],Table2[[Item Code]:[Master Name]],8,0),"")</f>
        <v/>
      </c>
      <c r="M2341" s="41"/>
      <c r="N2341" s="66">
        <f>IFERROR(VLOOKUP(Table49[[#This Row],[ITEM CODE]],Table2[[#All],[Item Code]:[Unit Cost]],10,0),0)</f>
        <v>0</v>
      </c>
      <c r="O2341" s="134">
        <f>IFERROR(VLOOKUP(Table49[[#This Row],[ITEM CODE]],Table2[[#All],[Item Code]:[Unit Cost]],10,0),0)</f>
        <v>0</v>
      </c>
      <c r="P2341" s="56"/>
      <c r="Q2341" s="58"/>
      <c r="R2341" s="58">
        <f>Table49[[#This Row],[QUANTITY]]*Table49[[#This Row],[INV Prices]]</f>
        <v>0</v>
      </c>
      <c r="S2341" s="67"/>
      <c r="V2341" s="41"/>
      <c r="W2341" s="4" t="str">
        <f>IFERROR(VLOOKUP(Table49[[#This Row],[ITEM CODE]],Table2[[Item Code]:[Category ]],6,0),"")</f>
        <v/>
      </c>
      <c r="X2341" s="1" t="str">
        <f>IFERROR(VLOOKUP(Table49[[#This Row],[ITEM CODE]],Table2[[Item Code]:[Sub Category]],7,0),"")</f>
        <v/>
      </c>
      <c r="Y2341" s="68" t="str">
        <f>Table49[[#This Row],[PO Number]]&amp;COUNTIFS($E$5:E2341,E2341)</f>
        <v>0</v>
      </c>
    </row>
    <row r="2342" spans="1:25" ht="14.7" customHeight="1" x14ac:dyDescent="0.3">
      <c r="A2342" s="1" t="str">
        <f>IF(Table49[[#This Row],[ITEM NAME]]="","",ROW()-4)</f>
        <v/>
      </c>
      <c r="B2342" s="68"/>
      <c r="C2342" s="4" t="str">
        <f>IFERROR(VLOOKUP(B2342,Table14[],3,0),"")</f>
        <v/>
      </c>
      <c r="D2342" s="4" t="str">
        <f>IFERROR(VLOOKUP(B2342,Table14[],2,0),"")</f>
        <v/>
      </c>
      <c r="E2342" s="4"/>
      <c r="H2342" s="41" t="str">
        <f>IFERROR(VLOOKUP(Table49[[#This Row],[ITEM CODE]],Table2[[Item Code]:[Master Name]],2,0),"")</f>
        <v/>
      </c>
      <c r="I2342" s="41"/>
      <c r="J2342" s="65" t="str">
        <f>IFERROR(VLOOKUP(Table49[[#This Row],[ITEM CODE]],Table2[[Item Code]:[Master Name]],3,0),"")</f>
        <v/>
      </c>
      <c r="K2342" s="1" t="str">
        <f>IFERROR(VLOOKUP(Table49[[#This Row],[ITEM CODE]],Table2[[Item Code]:[Master Name]],9,0),"")</f>
        <v/>
      </c>
      <c r="L2342" s="1" t="str">
        <f>IFERROR(VLOOKUP(Table49[[#This Row],[ITEM CODE]],Table2[[Item Code]:[Master Name]],8,0),"")</f>
        <v/>
      </c>
      <c r="M2342" s="41"/>
      <c r="N2342" s="66">
        <f>IFERROR(VLOOKUP(Table49[[#This Row],[ITEM CODE]],Table2[[#All],[Item Code]:[Unit Cost]],10,0),0)</f>
        <v>0</v>
      </c>
      <c r="O2342" s="134">
        <f>IFERROR(VLOOKUP(Table49[[#This Row],[ITEM CODE]],Table2[[#All],[Item Code]:[Unit Cost]],10,0),0)</f>
        <v>0</v>
      </c>
      <c r="P2342" s="56"/>
      <c r="Q2342" s="58"/>
      <c r="R2342" s="58">
        <f>Table49[[#This Row],[QUANTITY]]*Table49[[#This Row],[INV Prices]]</f>
        <v>0</v>
      </c>
      <c r="S2342" s="67"/>
      <c r="V2342" s="41"/>
      <c r="W2342" s="4" t="str">
        <f>IFERROR(VLOOKUP(Table49[[#This Row],[ITEM CODE]],Table2[[Item Code]:[Category ]],6,0),"")</f>
        <v/>
      </c>
      <c r="X2342" s="1" t="str">
        <f>IFERROR(VLOOKUP(Table49[[#This Row],[ITEM CODE]],Table2[[Item Code]:[Sub Category]],7,0),"")</f>
        <v/>
      </c>
      <c r="Y2342" s="68" t="str">
        <f>Table49[[#This Row],[PO Number]]&amp;COUNTIFS($E$5:E2342,E2342)</f>
        <v>0</v>
      </c>
    </row>
    <row r="2343" spans="1:25" ht="14.7" customHeight="1" x14ac:dyDescent="0.3">
      <c r="A2343" s="1" t="str">
        <f>IF(Table49[[#This Row],[ITEM NAME]]="","",ROW()-4)</f>
        <v/>
      </c>
      <c r="B2343" s="68"/>
      <c r="C2343" s="4" t="str">
        <f>IFERROR(VLOOKUP(B2343,Table14[],3,0),"")</f>
        <v/>
      </c>
      <c r="D2343" s="4" t="str">
        <f>IFERROR(VLOOKUP(B2343,Table14[],2,0),"")</f>
        <v/>
      </c>
      <c r="E2343" s="4"/>
      <c r="H2343" s="41" t="str">
        <f>IFERROR(VLOOKUP(Table49[[#This Row],[ITEM CODE]],Table2[[Item Code]:[Master Name]],2,0),"")</f>
        <v/>
      </c>
      <c r="I2343" s="41"/>
      <c r="J2343" s="65" t="str">
        <f>IFERROR(VLOOKUP(Table49[[#This Row],[ITEM CODE]],Table2[[Item Code]:[Master Name]],3,0),"")</f>
        <v/>
      </c>
      <c r="K2343" s="1" t="str">
        <f>IFERROR(VLOOKUP(Table49[[#This Row],[ITEM CODE]],Table2[[Item Code]:[Master Name]],9,0),"")</f>
        <v/>
      </c>
      <c r="L2343" s="1" t="str">
        <f>IFERROR(VLOOKUP(Table49[[#This Row],[ITEM CODE]],Table2[[Item Code]:[Master Name]],8,0),"")</f>
        <v/>
      </c>
      <c r="M2343" s="41"/>
      <c r="N2343" s="66">
        <f>IFERROR(VLOOKUP(Table49[[#This Row],[ITEM CODE]],Table2[[#All],[Item Code]:[Unit Cost]],10,0),0)</f>
        <v>0</v>
      </c>
      <c r="O2343" s="134">
        <f>IFERROR(VLOOKUP(Table49[[#This Row],[ITEM CODE]],Table2[[#All],[Item Code]:[Unit Cost]],10,0),0)</f>
        <v>0</v>
      </c>
      <c r="P2343" s="56"/>
      <c r="Q2343" s="58"/>
      <c r="R2343" s="58">
        <f>Table49[[#This Row],[QUANTITY]]*Table49[[#This Row],[INV Prices]]</f>
        <v>0</v>
      </c>
      <c r="S2343" s="67"/>
      <c r="V2343" s="41"/>
      <c r="W2343" s="4" t="str">
        <f>IFERROR(VLOOKUP(Table49[[#This Row],[ITEM CODE]],Table2[[Item Code]:[Category ]],6,0),"")</f>
        <v/>
      </c>
      <c r="X2343" s="1" t="str">
        <f>IFERROR(VLOOKUP(Table49[[#This Row],[ITEM CODE]],Table2[[Item Code]:[Sub Category]],7,0),"")</f>
        <v/>
      </c>
      <c r="Y2343" s="68" t="str">
        <f>Table49[[#This Row],[PO Number]]&amp;COUNTIFS($E$5:E2343,E2343)</f>
        <v>0</v>
      </c>
    </row>
    <row r="2344" spans="1:25" ht="14.7" customHeight="1" x14ac:dyDescent="0.3">
      <c r="A2344" s="1" t="str">
        <f>IF(Table49[[#This Row],[ITEM NAME]]="","",ROW()-4)</f>
        <v/>
      </c>
      <c r="B2344" s="68"/>
      <c r="C2344" s="4" t="str">
        <f>IFERROR(VLOOKUP(B2344,Table14[],3,0),"")</f>
        <v/>
      </c>
      <c r="D2344" s="4" t="str">
        <f>IFERROR(VLOOKUP(B2344,Table14[],2,0),"")</f>
        <v/>
      </c>
      <c r="E2344" s="4"/>
      <c r="H2344" s="41" t="str">
        <f>IFERROR(VLOOKUP(Table49[[#This Row],[ITEM CODE]],Table2[[Item Code]:[Master Name]],2,0),"")</f>
        <v/>
      </c>
      <c r="I2344" s="41"/>
      <c r="J2344" s="65" t="str">
        <f>IFERROR(VLOOKUP(Table49[[#This Row],[ITEM CODE]],Table2[[Item Code]:[Master Name]],3,0),"")</f>
        <v/>
      </c>
      <c r="K2344" s="1" t="str">
        <f>IFERROR(VLOOKUP(Table49[[#This Row],[ITEM CODE]],Table2[[Item Code]:[Master Name]],9,0),"")</f>
        <v/>
      </c>
      <c r="L2344" s="1" t="str">
        <f>IFERROR(VLOOKUP(Table49[[#This Row],[ITEM CODE]],Table2[[Item Code]:[Master Name]],8,0),"")</f>
        <v/>
      </c>
      <c r="M2344" s="41"/>
      <c r="N2344" s="66">
        <f>IFERROR(VLOOKUP(Table49[[#This Row],[ITEM CODE]],Table2[[#All],[Item Code]:[Unit Cost]],10,0),0)</f>
        <v>0</v>
      </c>
      <c r="O2344" s="134">
        <f>IFERROR(VLOOKUP(Table49[[#This Row],[ITEM CODE]],Table2[[#All],[Item Code]:[Unit Cost]],10,0),0)</f>
        <v>0</v>
      </c>
      <c r="P2344" s="56"/>
      <c r="Q2344" s="58"/>
      <c r="R2344" s="58">
        <f>Table49[[#This Row],[QUANTITY]]*Table49[[#This Row],[INV Prices]]</f>
        <v>0</v>
      </c>
      <c r="S2344" s="67"/>
      <c r="V2344" s="41"/>
      <c r="W2344" s="4" t="str">
        <f>IFERROR(VLOOKUP(Table49[[#This Row],[ITEM CODE]],Table2[[Item Code]:[Category ]],6,0),"")</f>
        <v/>
      </c>
      <c r="X2344" s="1" t="str">
        <f>IFERROR(VLOOKUP(Table49[[#This Row],[ITEM CODE]],Table2[[Item Code]:[Sub Category]],7,0),"")</f>
        <v/>
      </c>
      <c r="Y2344" s="68" t="str">
        <f>Table49[[#This Row],[PO Number]]&amp;COUNTIFS($E$5:E2344,E2344)</f>
        <v>0</v>
      </c>
    </row>
    <row r="2345" spans="1:25" ht="14.7" customHeight="1" x14ac:dyDescent="0.3">
      <c r="A2345" s="1" t="str">
        <f>IF(Table49[[#This Row],[ITEM NAME]]="","",ROW()-4)</f>
        <v/>
      </c>
      <c r="B2345" s="68"/>
      <c r="C2345" s="4" t="str">
        <f>IFERROR(VLOOKUP(B2345,Table14[],3,0),"")</f>
        <v/>
      </c>
      <c r="D2345" s="4" t="str">
        <f>IFERROR(VLOOKUP(B2345,Table14[],2,0),"")</f>
        <v/>
      </c>
      <c r="E2345" s="4"/>
      <c r="H2345" s="41" t="str">
        <f>IFERROR(VLOOKUP(Table49[[#This Row],[ITEM CODE]],Table2[[Item Code]:[Master Name]],2,0),"")</f>
        <v/>
      </c>
      <c r="I2345" s="41"/>
      <c r="J2345" s="65" t="str">
        <f>IFERROR(VLOOKUP(Table49[[#This Row],[ITEM CODE]],Table2[[Item Code]:[Master Name]],3,0),"")</f>
        <v/>
      </c>
      <c r="K2345" s="1" t="str">
        <f>IFERROR(VLOOKUP(Table49[[#This Row],[ITEM CODE]],Table2[[Item Code]:[Master Name]],9,0),"")</f>
        <v/>
      </c>
      <c r="L2345" s="1" t="str">
        <f>IFERROR(VLOOKUP(Table49[[#This Row],[ITEM CODE]],Table2[[Item Code]:[Master Name]],8,0),"")</f>
        <v/>
      </c>
      <c r="M2345" s="41"/>
      <c r="N2345" s="66">
        <f>IFERROR(VLOOKUP(Table49[[#This Row],[ITEM CODE]],Table2[[#All],[Item Code]:[Unit Cost]],10,0),0)</f>
        <v>0</v>
      </c>
      <c r="O2345" s="134">
        <f>IFERROR(VLOOKUP(Table49[[#This Row],[ITEM CODE]],Table2[[#All],[Item Code]:[Unit Cost]],10,0),0)</f>
        <v>0</v>
      </c>
      <c r="P2345" s="56"/>
      <c r="Q2345" s="58"/>
      <c r="R2345" s="58">
        <f>Table49[[#This Row],[QUANTITY]]*Table49[[#This Row],[INV Prices]]</f>
        <v>0</v>
      </c>
      <c r="S2345" s="67"/>
      <c r="V2345" s="41"/>
      <c r="W2345" s="4" t="str">
        <f>IFERROR(VLOOKUP(Table49[[#This Row],[ITEM CODE]],Table2[[Item Code]:[Category ]],6,0),"")</f>
        <v/>
      </c>
      <c r="X2345" s="1" t="str">
        <f>IFERROR(VLOOKUP(Table49[[#This Row],[ITEM CODE]],Table2[[Item Code]:[Sub Category]],7,0),"")</f>
        <v/>
      </c>
      <c r="Y2345" s="68" t="str">
        <f>Table49[[#This Row],[PO Number]]&amp;COUNTIFS($E$5:E2345,E2345)</f>
        <v>0</v>
      </c>
    </row>
    <row r="2346" spans="1:25" ht="14.7" customHeight="1" x14ac:dyDescent="0.3">
      <c r="A2346" s="1" t="str">
        <f>IF(Table49[[#This Row],[ITEM NAME]]="","",ROW()-4)</f>
        <v/>
      </c>
      <c r="B2346" s="68"/>
      <c r="C2346" s="4" t="str">
        <f>IFERROR(VLOOKUP(B2346,Table14[],3,0),"")</f>
        <v/>
      </c>
      <c r="D2346" s="4" t="str">
        <f>IFERROR(VLOOKUP(B2346,Table14[],2,0),"")</f>
        <v/>
      </c>
      <c r="E2346" s="4"/>
      <c r="H2346" s="41" t="str">
        <f>IFERROR(VLOOKUP(Table49[[#This Row],[ITEM CODE]],Table2[[Item Code]:[Master Name]],2,0),"")</f>
        <v/>
      </c>
      <c r="I2346" s="41"/>
      <c r="J2346" s="65" t="str">
        <f>IFERROR(VLOOKUP(Table49[[#This Row],[ITEM CODE]],Table2[[Item Code]:[Master Name]],3,0),"")</f>
        <v/>
      </c>
      <c r="K2346" s="1" t="str">
        <f>IFERROR(VLOOKUP(Table49[[#This Row],[ITEM CODE]],Table2[[Item Code]:[Master Name]],9,0),"")</f>
        <v/>
      </c>
      <c r="L2346" s="1" t="str">
        <f>IFERROR(VLOOKUP(Table49[[#This Row],[ITEM CODE]],Table2[[Item Code]:[Master Name]],8,0),"")</f>
        <v/>
      </c>
      <c r="M2346" s="41"/>
      <c r="N2346" s="66">
        <f>IFERROR(VLOOKUP(Table49[[#This Row],[ITEM CODE]],Table2[[#All],[Item Code]:[Unit Cost]],10,0),0)</f>
        <v>0</v>
      </c>
      <c r="O2346" s="134">
        <f>IFERROR(VLOOKUP(Table49[[#This Row],[ITEM CODE]],Table2[[#All],[Item Code]:[Unit Cost]],10,0),0)</f>
        <v>0</v>
      </c>
      <c r="P2346" s="56"/>
      <c r="Q2346" s="58"/>
      <c r="R2346" s="58">
        <f>Table49[[#This Row],[QUANTITY]]*Table49[[#This Row],[INV Prices]]</f>
        <v>0</v>
      </c>
      <c r="S2346" s="67"/>
      <c r="V2346" s="41"/>
      <c r="W2346" s="4" t="str">
        <f>IFERROR(VLOOKUP(Table49[[#This Row],[ITEM CODE]],Table2[[Item Code]:[Category ]],6,0),"")</f>
        <v/>
      </c>
      <c r="X2346" s="1" t="str">
        <f>IFERROR(VLOOKUP(Table49[[#This Row],[ITEM CODE]],Table2[[Item Code]:[Sub Category]],7,0),"")</f>
        <v/>
      </c>
      <c r="Y2346" s="68" t="str">
        <f>Table49[[#This Row],[PO Number]]&amp;COUNTIFS($E$5:E2346,E2346)</f>
        <v>0</v>
      </c>
    </row>
    <row r="2347" spans="1:25" ht="14.7" customHeight="1" x14ac:dyDescent="0.3">
      <c r="A2347" s="1" t="str">
        <f>IF(Table49[[#This Row],[ITEM NAME]]="","",ROW()-4)</f>
        <v/>
      </c>
      <c r="B2347" s="68"/>
      <c r="C2347" s="4" t="str">
        <f>IFERROR(VLOOKUP(B2347,Table14[],3,0),"")</f>
        <v/>
      </c>
      <c r="D2347" s="4" t="str">
        <f>IFERROR(VLOOKUP(B2347,Table14[],2,0),"")</f>
        <v/>
      </c>
      <c r="E2347" s="4"/>
      <c r="H2347" s="41" t="str">
        <f>IFERROR(VLOOKUP(Table49[[#This Row],[ITEM CODE]],Table2[[Item Code]:[Master Name]],2,0),"")</f>
        <v/>
      </c>
      <c r="I2347" s="41"/>
      <c r="J2347" s="65" t="str">
        <f>IFERROR(VLOOKUP(Table49[[#This Row],[ITEM CODE]],Table2[[Item Code]:[Master Name]],3,0),"")</f>
        <v/>
      </c>
      <c r="K2347" s="1" t="str">
        <f>IFERROR(VLOOKUP(Table49[[#This Row],[ITEM CODE]],Table2[[Item Code]:[Master Name]],9,0),"")</f>
        <v/>
      </c>
      <c r="L2347" s="1" t="str">
        <f>IFERROR(VLOOKUP(Table49[[#This Row],[ITEM CODE]],Table2[[Item Code]:[Master Name]],8,0),"")</f>
        <v/>
      </c>
      <c r="M2347" s="41"/>
      <c r="N2347" s="66">
        <f>IFERROR(VLOOKUP(Table49[[#This Row],[ITEM CODE]],Table2[[#All],[Item Code]:[Unit Cost]],10,0),0)</f>
        <v>0</v>
      </c>
      <c r="O2347" s="134">
        <f>IFERROR(VLOOKUP(Table49[[#This Row],[ITEM CODE]],Table2[[#All],[Item Code]:[Unit Cost]],10,0),0)</f>
        <v>0</v>
      </c>
      <c r="P2347" s="56"/>
      <c r="Q2347" s="58"/>
      <c r="R2347" s="58">
        <f>Table49[[#This Row],[QUANTITY]]*Table49[[#This Row],[INV Prices]]</f>
        <v>0</v>
      </c>
      <c r="S2347" s="67"/>
      <c r="V2347" s="41"/>
      <c r="W2347" s="4" t="str">
        <f>IFERROR(VLOOKUP(Table49[[#This Row],[ITEM CODE]],Table2[[Item Code]:[Category ]],6,0),"")</f>
        <v/>
      </c>
      <c r="X2347" s="1" t="str">
        <f>IFERROR(VLOOKUP(Table49[[#This Row],[ITEM CODE]],Table2[[Item Code]:[Sub Category]],7,0),"")</f>
        <v/>
      </c>
      <c r="Y2347" s="68" t="str">
        <f>Table49[[#This Row],[PO Number]]&amp;COUNTIFS($E$5:E2347,E2347)</f>
        <v>0</v>
      </c>
    </row>
    <row r="2348" spans="1:25" ht="14.7" customHeight="1" x14ac:dyDescent="0.3">
      <c r="A2348" s="1" t="str">
        <f>IF(Table49[[#This Row],[ITEM NAME]]="","",ROW()-4)</f>
        <v/>
      </c>
      <c r="B2348" s="68"/>
      <c r="C2348" s="4" t="str">
        <f>IFERROR(VLOOKUP(B2348,Table14[],3,0),"")</f>
        <v/>
      </c>
      <c r="D2348" s="4" t="str">
        <f>IFERROR(VLOOKUP(B2348,Table14[],2,0),"")</f>
        <v/>
      </c>
      <c r="E2348" s="4"/>
      <c r="H2348" s="41" t="str">
        <f>IFERROR(VLOOKUP(Table49[[#This Row],[ITEM CODE]],Table2[[Item Code]:[Master Name]],2,0),"")</f>
        <v/>
      </c>
      <c r="I2348" s="41"/>
      <c r="J2348" s="65" t="str">
        <f>IFERROR(VLOOKUP(Table49[[#This Row],[ITEM CODE]],Table2[[Item Code]:[Master Name]],3,0),"")</f>
        <v/>
      </c>
      <c r="K2348" s="1" t="str">
        <f>IFERROR(VLOOKUP(Table49[[#This Row],[ITEM CODE]],Table2[[Item Code]:[Master Name]],9,0),"")</f>
        <v/>
      </c>
      <c r="L2348" s="1" t="str">
        <f>IFERROR(VLOOKUP(Table49[[#This Row],[ITEM CODE]],Table2[[Item Code]:[Master Name]],8,0),"")</f>
        <v/>
      </c>
      <c r="M2348" s="41"/>
      <c r="N2348" s="66">
        <f>IFERROR(VLOOKUP(Table49[[#This Row],[ITEM CODE]],Table2[[#All],[Item Code]:[Unit Cost]],10,0),0)</f>
        <v>0</v>
      </c>
      <c r="O2348" s="134">
        <f>IFERROR(VLOOKUP(Table49[[#This Row],[ITEM CODE]],Table2[[#All],[Item Code]:[Unit Cost]],10,0),0)</f>
        <v>0</v>
      </c>
      <c r="P2348" s="56"/>
      <c r="Q2348" s="58"/>
      <c r="R2348" s="58">
        <f>Table49[[#This Row],[QUANTITY]]*Table49[[#This Row],[INV Prices]]</f>
        <v>0</v>
      </c>
      <c r="S2348" s="67"/>
      <c r="V2348" s="41"/>
      <c r="W2348" s="4" t="str">
        <f>IFERROR(VLOOKUP(Table49[[#This Row],[ITEM CODE]],Table2[[Item Code]:[Category ]],6,0),"")</f>
        <v/>
      </c>
      <c r="X2348" s="1" t="str">
        <f>IFERROR(VLOOKUP(Table49[[#This Row],[ITEM CODE]],Table2[[Item Code]:[Sub Category]],7,0),"")</f>
        <v/>
      </c>
      <c r="Y2348" s="68" t="str">
        <f>Table49[[#This Row],[PO Number]]&amp;COUNTIFS($E$5:E2348,E2348)</f>
        <v>0</v>
      </c>
    </row>
    <row r="2349" spans="1:25" ht="14.7" customHeight="1" x14ac:dyDescent="0.3">
      <c r="A2349" s="1" t="str">
        <f>IF(Table49[[#This Row],[ITEM NAME]]="","",ROW()-4)</f>
        <v/>
      </c>
      <c r="B2349" s="68"/>
      <c r="C2349" s="4" t="str">
        <f>IFERROR(VLOOKUP(B2349,Table14[],3,0),"")</f>
        <v/>
      </c>
      <c r="D2349" s="4" t="str">
        <f>IFERROR(VLOOKUP(B2349,Table14[],2,0),"")</f>
        <v/>
      </c>
      <c r="E2349" s="4"/>
      <c r="H2349" s="41" t="str">
        <f>IFERROR(VLOOKUP(Table49[[#This Row],[ITEM CODE]],Table2[[Item Code]:[Master Name]],2,0),"")</f>
        <v/>
      </c>
      <c r="I2349" s="41"/>
      <c r="J2349" s="65" t="str">
        <f>IFERROR(VLOOKUP(Table49[[#This Row],[ITEM CODE]],Table2[[Item Code]:[Master Name]],3,0),"")</f>
        <v/>
      </c>
      <c r="K2349" s="1" t="str">
        <f>IFERROR(VLOOKUP(Table49[[#This Row],[ITEM CODE]],Table2[[Item Code]:[Master Name]],9,0),"")</f>
        <v/>
      </c>
      <c r="L2349" s="1" t="str">
        <f>IFERROR(VLOOKUP(Table49[[#This Row],[ITEM CODE]],Table2[[Item Code]:[Master Name]],8,0),"")</f>
        <v/>
      </c>
      <c r="M2349" s="41"/>
      <c r="N2349" s="66">
        <f>IFERROR(VLOOKUP(Table49[[#This Row],[ITEM CODE]],Table2[[#All],[Item Code]:[Unit Cost]],10,0),0)</f>
        <v>0</v>
      </c>
      <c r="O2349" s="134">
        <f>IFERROR(VLOOKUP(Table49[[#This Row],[ITEM CODE]],Table2[[#All],[Item Code]:[Unit Cost]],10,0),0)</f>
        <v>0</v>
      </c>
      <c r="P2349" s="56"/>
      <c r="Q2349" s="58"/>
      <c r="R2349" s="58">
        <f>Table49[[#This Row],[QUANTITY]]*Table49[[#This Row],[INV Prices]]</f>
        <v>0</v>
      </c>
      <c r="S2349" s="67"/>
      <c r="V2349" s="41"/>
      <c r="W2349" s="4" t="str">
        <f>IFERROR(VLOOKUP(Table49[[#This Row],[ITEM CODE]],Table2[[Item Code]:[Category ]],6,0),"")</f>
        <v/>
      </c>
      <c r="X2349" s="1" t="str">
        <f>IFERROR(VLOOKUP(Table49[[#This Row],[ITEM CODE]],Table2[[Item Code]:[Sub Category]],7,0),"")</f>
        <v/>
      </c>
      <c r="Y2349" s="68" t="str">
        <f>Table49[[#This Row],[PO Number]]&amp;COUNTIFS($E$5:E2349,E2349)</f>
        <v>0</v>
      </c>
    </row>
    <row r="2350" spans="1:25" ht="14.7" customHeight="1" x14ac:dyDescent="0.3">
      <c r="A2350" s="1" t="str">
        <f>IF(Table49[[#This Row],[ITEM NAME]]="","",ROW()-4)</f>
        <v/>
      </c>
      <c r="B2350" s="68"/>
      <c r="C2350" s="4" t="str">
        <f>IFERROR(VLOOKUP(B2350,Table14[],3,0),"")</f>
        <v/>
      </c>
      <c r="D2350" s="4" t="str">
        <f>IFERROR(VLOOKUP(B2350,Table14[],2,0),"")</f>
        <v/>
      </c>
      <c r="E2350" s="4"/>
      <c r="H2350" s="41" t="str">
        <f>IFERROR(VLOOKUP(Table49[[#This Row],[ITEM CODE]],Table2[[Item Code]:[Master Name]],2,0),"")</f>
        <v/>
      </c>
      <c r="I2350" s="41"/>
      <c r="J2350" s="65" t="str">
        <f>IFERROR(VLOOKUP(Table49[[#This Row],[ITEM CODE]],Table2[[Item Code]:[Master Name]],3,0),"")</f>
        <v/>
      </c>
      <c r="K2350" s="1" t="str">
        <f>IFERROR(VLOOKUP(Table49[[#This Row],[ITEM CODE]],Table2[[Item Code]:[Master Name]],9,0),"")</f>
        <v/>
      </c>
      <c r="L2350" s="1" t="str">
        <f>IFERROR(VLOOKUP(Table49[[#This Row],[ITEM CODE]],Table2[[Item Code]:[Master Name]],8,0),"")</f>
        <v/>
      </c>
      <c r="M2350" s="41"/>
      <c r="N2350" s="66">
        <f>IFERROR(VLOOKUP(Table49[[#This Row],[ITEM CODE]],Table2[[#All],[Item Code]:[Unit Cost]],10,0),0)</f>
        <v>0</v>
      </c>
      <c r="O2350" s="134">
        <f>IFERROR(VLOOKUP(Table49[[#This Row],[ITEM CODE]],Table2[[#All],[Item Code]:[Unit Cost]],10,0),0)</f>
        <v>0</v>
      </c>
      <c r="P2350" s="56"/>
      <c r="Q2350" s="58"/>
      <c r="R2350" s="58">
        <f>Table49[[#This Row],[QUANTITY]]*Table49[[#This Row],[INV Prices]]</f>
        <v>0</v>
      </c>
      <c r="S2350" s="67"/>
      <c r="V2350" s="41"/>
      <c r="W2350" s="4" t="str">
        <f>IFERROR(VLOOKUP(Table49[[#This Row],[ITEM CODE]],Table2[[Item Code]:[Category ]],6,0),"")</f>
        <v/>
      </c>
      <c r="X2350" s="1" t="str">
        <f>IFERROR(VLOOKUP(Table49[[#This Row],[ITEM CODE]],Table2[[Item Code]:[Sub Category]],7,0),"")</f>
        <v/>
      </c>
      <c r="Y2350" s="68" t="str">
        <f>Table49[[#This Row],[PO Number]]&amp;COUNTIFS($E$5:E2350,E2350)</f>
        <v>0</v>
      </c>
    </row>
    <row r="2351" spans="1:25" ht="14.7" customHeight="1" x14ac:dyDescent="0.3">
      <c r="A2351" s="1" t="str">
        <f>IF(Table49[[#This Row],[ITEM NAME]]="","",ROW()-4)</f>
        <v/>
      </c>
      <c r="B2351" s="68"/>
      <c r="C2351" s="4" t="str">
        <f>IFERROR(VLOOKUP(B2351,Table14[],3,0),"")</f>
        <v/>
      </c>
      <c r="D2351" s="4" t="str">
        <f>IFERROR(VLOOKUP(B2351,Table14[],2,0),"")</f>
        <v/>
      </c>
      <c r="E2351" s="4"/>
      <c r="H2351" s="41" t="str">
        <f>IFERROR(VLOOKUP(Table49[[#This Row],[ITEM CODE]],Table2[[Item Code]:[Master Name]],2,0),"")</f>
        <v/>
      </c>
      <c r="I2351" s="41"/>
      <c r="J2351" s="65" t="str">
        <f>IFERROR(VLOOKUP(Table49[[#This Row],[ITEM CODE]],Table2[[Item Code]:[Master Name]],3,0),"")</f>
        <v/>
      </c>
      <c r="K2351" s="1" t="str">
        <f>IFERROR(VLOOKUP(Table49[[#This Row],[ITEM CODE]],Table2[[Item Code]:[Master Name]],9,0),"")</f>
        <v/>
      </c>
      <c r="L2351" s="1" t="str">
        <f>IFERROR(VLOOKUP(Table49[[#This Row],[ITEM CODE]],Table2[[Item Code]:[Master Name]],8,0),"")</f>
        <v/>
      </c>
      <c r="M2351" s="41"/>
      <c r="N2351" s="66">
        <f>IFERROR(VLOOKUP(Table49[[#This Row],[ITEM CODE]],Table2[[#All],[Item Code]:[Unit Cost]],10,0),0)</f>
        <v>0</v>
      </c>
      <c r="O2351" s="134">
        <f>IFERROR(VLOOKUP(Table49[[#This Row],[ITEM CODE]],Table2[[#All],[Item Code]:[Unit Cost]],10,0),0)</f>
        <v>0</v>
      </c>
      <c r="P2351" s="56"/>
      <c r="Q2351" s="58"/>
      <c r="R2351" s="58">
        <f>Table49[[#This Row],[QUANTITY]]*Table49[[#This Row],[INV Prices]]</f>
        <v>0</v>
      </c>
      <c r="S2351" s="67"/>
      <c r="V2351" s="41"/>
      <c r="W2351" s="4" t="str">
        <f>IFERROR(VLOOKUP(Table49[[#This Row],[ITEM CODE]],Table2[[Item Code]:[Category ]],6,0),"")</f>
        <v/>
      </c>
      <c r="X2351" s="1" t="str">
        <f>IFERROR(VLOOKUP(Table49[[#This Row],[ITEM CODE]],Table2[[Item Code]:[Sub Category]],7,0),"")</f>
        <v/>
      </c>
      <c r="Y2351" s="68" t="str">
        <f>Table49[[#This Row],[PO Number]]&amp;COUNTIFS($E$5:E2351,E2351)</f>
        <v>0</v>
      </c>
    </row>
    <row r="2352" spans="1:25" ht="14.7" customHeight="1" x14ac:dyDescent="0.3">
      <c r="A2352" s="1" t="str">
        <f>IF(Table49[[#This Row],[ITEM NAME]]="","",ROW()-4)</f>
        <v/>
      </c>
      <c r="B2352" s="68"/>
      <c r="C2352" s="4" t="str">
        <f>IFERROR(VLOOKUP(B2352,Table14[],3,0),"")</f>
        <v/>
      </c>
      <c r="D2352" s="4" t="str">
        <f>IFERROR(VLOOKUP(B2352,Table14[],2,0),"")</f>
        <v/>
      </c>
      <c r="E2352" s="4"/>
      <c r="H2352" s="41" t="str">
        <f>IFERROR(VLOOKUP(Table49[[#This Row],[ITEM CODE]],Table2[[Item Code]:[Master Name]],2,0),"")</f>
        <v/>
      </c>
      <c r="I2352" s="41"/>
      <c r="J2352" s="65" t="str">
        <f>IFERROR(VLOOKUP(Table49[[#This Row],[ITEM CODE]],Table2[[Item Code]:[Master Name]],3,0),"")</f>
        <v/>
      </c>
      <c r="K2352" s="1" t="str">
        <f>IFERROR(VLOOKUP(Table49[[#This Row],[ITEM CODE]],Table2[[Item Code]:[Master Name]],9,0),"")</f>
        <v/>
      </c>
      <c r="L2352" s="1" t="str">
        <f>IFERROR(VLOOKUP(Table49[[#This Row],[ITEM CODE]],Table2[[Item Code]:[Master Name]],8,0),"")</f>
        <v/>
      </c>
      <c r="M2352" s="41"/>
      <c r="N2352" s="66">
        <f>IFERROR(VLOOKUP(Table49[[#This Row],[ITEM CODE]],Table2[[#All],[Item Code]:[Unit Cost]],10,0),0)</f>
        <v>0</v>
      </c>
      <c r="O2352" s="134">
        <f>IFERROR(VLOOKUP(Table49[[#This Row],[ITEM CODE]],Table2[[#All],[Item Code]:[Unit Cost]],10,0),0)</f>
        <v>0</v>
      </c>
      <c r="P2352" s="56"/>
      <c r="Q2352" s="58"/>
      <c r="R2352" s="58">
        <f>Table49[[#This Row],[QUANTITY]]*Table49[[#This Row],[INV Prices]]</f>
        <v>0</v>
      </c>
      <c r="S2352" s="67"/>
      <c r="V2352" s="41"/>
      <c r="W2352" s="4" t="str">
        <f>IFERROR(VLOOKUP(Table49[[#This Row],[ITEM CODE]],Table2[[Item Code]:[Category ]],6,0),"")</f>
        <v/>
      </c>
      <c r="X2352" s="1" t="str">
        <f>IFERROR(VLOOKUP(Table49[[#This Row],[ITEM CODE]],Table2[[Item Code]:[Sub Category]],7,0),"")</f>
        <v/>
      </c>
      <c r="Y2352" s="68" t="str">
        <f>Table49[[#This Row],[PO Number]]&amp;COUNTIFS($E$5:E2352,E2352)</f>
        <v>0</v>
      </c>
    </row>
    <row r="2353" spans="1:25" ht="14.7" customHeight="1" x14ac:dyDescent="0.3">
      <c r="A2353" s="1" t="str">
        <f>IF(Table49[[#This Row],[ITEM NAME]]="","",ROW()-4)</f>
        <v/>
      </c>
      <c r="B2353" s="68"/>
      <c r="C2353" s="4" t="str">
        <f>IFERROR(VLOOKUP(B2353,Table14[],3,0),"")</f>
        <v/>
      </c>
      <c r="D2353" s="4" t="str">
        <f>IFERROR(VLOOKUP(B2353,Table14[],2,0),"")</f>
        <v/>
      </c>
      <c r="E2353" s="4"/>
      <c r="H2353" s="41" t="str">
        <f>IFERROR(VLOOKUP(Table49[[#This Row],[ITEM CODE]],Table2[[Item Code]:[Master Name]],2,0),"")</f>
        <v/>
      </c>
      <c r="I2353" s="41"/>
      <c r="J2353" s="65" t="str">
        <f>IFERROR(VLOOKUP(Table49[[#This Row],[ITEM CODE]],Table2[[Item Code]:[Master Name]],3,0),"")</f>
        <v/>
      </c>
      <c r="K2353" s="1" t="str">
        <f>IFERROR(VLOOKUP(Table49[[#This Row],[ITEM CODE]],Table2[[Item Code]:[Master Name]],9,0),"")</f>
        <v/>
      </c>
      <c r="L2353" s="1" t="str">
        <f>IFERROR(VLOOKUP(Table49[[#This Row],[ITEM CODE]],Table2[[Item Code]:[Master Name]],8,0),"")</f>
        <v/>
      </c>
      <c r="M2353" s="41"/>
      <c r="N2353" s="66">
        <f>IFERROR(VLOOKUP(Table49[[#This Row],[ITEM CODE]],Table2[[#All],[Item Code]:[Unit Cost]],10,0),0)</f>
        <v>0</v>
      </c>
      <c r="O2353" s="134">
        <f>IFERROR(VLOOKUP(Table49[[#This Row],[ITEM CODE]],Table2[[#All],[Item Code]:[Unit Cost]],10,0),0)</f>
        <v>0</v>
      </c>
      <c r="P2353" s="56"/>
      <c r="Q2353" s="58"/>
      <c r="R2353" s="58">
        <f>Table49[[#This Row],[QUANTITY]]*Table49[[#This Row],[INV Prices]]</f>
        <v>0</v>
      </c>
      <c r="S2353" s="67"/>
      <c r="V2353" s="41"/>
      <c r="W2353" s="4" t="str">
        <f>IFERROR(VLOOKUP(Table49[[#This Row],[ITEM CODE]],Table2[[Item Code]:[Category ]],6,0),"")</f>
        <v/>
      </c>
      <c r="X2353" s="1" t="str">
        <f>IFERROR(VLOOKUP(Table49[[#This Row],[ITEM CODE]],Table2[[Item Code]:[Sub Category]],7,0),"")</f>
        <v/>
      </c>
      <c r="Y2353" s="68" t="str">
        <f>Table49[[#This Row],[PO Number]]&amp;COUNTIFS($E$5:E2353,E2353)</f>
        <v>0</v>
      </c>
    </row>
    <row r="2354" spans="1:25" ht="14.7" customHeight="1" x14ac:dyDescent="0.3">
      <c r="A2354" s="1" t="str">
        <f>IF(Table49[[#This Row],[ITEM NAME]]="","",ROW()-4)</f>
        <v/>
      </c>
      <c r="B2354" s="68"/>
      <c r="C2354" s="4" t="str">
        <f>IFERROR(VLOOKUP(B2354,Table14[],3,0),"")</f>
        <v/>
      </c>
      <c r="D2354" s="4" t="str">
        <f>IFERROR(VLOOKUP(B2354,Table14[],2,0),"")</f>
        <v/>
      </c>
      <c r="E2354" s="4"/>
      <c r="H2354" s="41" t="str">
        <f>IFERROR(VLOOKUP(Table49[[#This Row],[ITEM CODE]],Table2[[Item Code]:[Master Name]],2,0),"")</f>
        <v/>
      </c>
      <c r="I2354" s="41"/>
      <c r="J2354" s="65" t="str">
        <f>IFERROR(VLOOKUP(Table49[[#This Row],[ITEM CODE]],Table2[[Item Code]:[Master Name]],3,0),"")</f>
        <v/>
      </c>
      <c r="K2354" s="1" t="str">
        <f>IFERROR(VLOOKUP(Table49[[#This Row],[ITEM CODE]],Table2[[Item Code]:[Master Name]],9,0),"")</f>
        <v/>
      </c>
      <c r="L2354" s="1" t="str">
        <f>IFERROR(VLOOKUP(Table49[[#This Row],[ITEM CODE]],Table2[[Item Code]:[Master Name]],8,0),"")</f>
        <v/>
      </c>
      <c r="M2354" s="41"/>
      <c r="N2354" s="66">
        <f>IFERROR(VLOOKUP(Table49[[#This Row],[ITEM CODE]],Table2[[#All],[Item Code]:[Unit Cost]],10,0),0)</f>
        <v>0</v>
      </c>
      <c r="O2354" s="134">
        <f>IFERROR(VLOOKUP(Table49[[#This Row],[ITEM CODE]],Table2[[#All],[Item Code]:[Unit Cost]],10,0),0)</f>
        <v>0</v>
      </c>
      <c r="P2354" s="56"/>
      <c r="Q2354" s="58"/>
      <c r="R2354" s="58">
        <f>Table49[[#This Row],[QUANTITY]]*Table49[[#This Row],[INV Prices]]</f>
        <v>0</v>
      </c>
      <c r="S2354" s="67"/>
      <c r="V2354" s="41"/>
      <c r="W2354" s="4" t="str">
        <f>IFERROR(VLOOKUP(Table49[[#This Row],[ITEM CODE]],Table2[[Item Code]:[Category ]],6,0),"")</f>
        <v/>
      </c>
      <c r="X2354" s="1" t="str">
        <f>IFERROR(VLOOKUP(Table49[[#This Row],[ITEM CODE]],Table2[[Item Code]:[Sub Category]],7,0),"")</f>
        <v/>
      </c>
      <c r="Y2354" s="68" t="str">
        <f>Table49[[#This Row],[PO Number]]&amp;COUNTIFS($E$5:E2354,E2354)</f>
        <v>0</v>
      </c>
    </row>
    <row r="2355" spans="1:25" ht="14.7" customHeight="1" x14ac:dyDescent="0.3">
      <c r="A2355" s="1" t="str">
        <f>IF(Table49[[#This Row],[ITEM NAME]]="","",ROW()-4)</f>
        <v/>
      </c>
      <c r="B2355" s="68"/>
      <c r="C2355" s="4" t="str">
        <f>IFERROR(VLOOKUP(B2355,Table14[],3,0),"")</f>
        <v/>
      </c>
      <c r="D2355" s="4" t="str">
        <f>IFERROR(VLOOKUP(B2355,Table14[],2,0),"")</f>
        <v/>
      </c>
      <c r="E2355" s="4"/>
      <c r="H2355" s="41" t="str">
        <f>IFERROR(VLOOKUP(Table49[[#This Row],[ITEM CODE]],Table2[[Item Code]:[Master Name]],2,0),"")</f>
        <v/>
      </c>
      <c r="I2355" s="41"/>
      <c r="J2355" s="65" t="str">
        <f>IFERROR(VLOOKUP(Table49[[#This Row],[ITEM CODE]],Table2[[Item Code]:[Master Name]],3,0),"")</f>
        <v/>
      </c>
      <c r="K2355" s="1" t="str">
        <f>IFERROR(VLOOKUP(Table49[[#This Row],[ITEM CODE]],Table2[[Item Code]:[Master Name]],9,0),"")</f>
        <v/>
      </c>
      <c r="L2355" s="1" t="str">
        <f>IFERROR(VLOOKUP(Table49[[#This Row],[ITEM CODE]],Table2[[Item Code]:[Master Name]],8,0),"")</f>
        <v/>
      </c>
      <c r="M2355" s="41"/>
      <c r="N2355" s="66">
        <f>IFERROR(VLOOKUP(Table49[[#This Row],[ITEM CODE]],Table2[[#All],[Item Code]:[Unit Cost]],10,0),0)</f>
        <v>0</v>
      </c>
      <c r="O2355" s="134">
        <f>IFERROR(VLOOKUP(Table49[[#This Row],[ITEM CODE]],Table2[[#All],[Item Code]:[Unit Cost]],10,0),0)</f>
        <v>0</v>
      </c>
      <c r="P2355" s="56"/>
      <c r="Q2355" s="58"/>
      <c r="R2355" s="58">
        <f>Table49[[#This Row],[QUANTITY]]*Table49[[#This Row],[INV Prices]]</f>
        <v>0</v>
      </c>
      <c r="S2355" s="67"/>
      <c r="V2355" s="41"/>
      <c r="W2355" s="4" t="str">
        <f>IFERROR(VLOOKUP(Table49[[#This Row],[ITEM CODE]],Table2[[Item Code]:[Category ]],6,0),"")</f>
        <v/>
      </c>
      <c r="X2355" s="1" t="str">
        <f>IFERROR(VLOOKUP(Table49[[#This Row],[ITEM CODE]],Table2[[Item Code]:[Sub Category]],7,0),"")</f>
        <v/>
      </c>
      <c r="Y2355" s="68" t="str">
        <f>Table49[[#This Row],[PO Number]]&amp;COUNTIFS($E$5:E2355,E2355)</f>
        <v>0</v>
      </c>
    </row>
    <row r="2356" spans="1:25" ht="14.7" customHeight="1" x14ac:dyDescent="0.3">
      <c r="A2356" s="1" t="str">
        <f>IF(Table49[[#This Row],[ITEM NAME]]="","",ROW()-4)</f>
        <v/>
      </c>
      <c r="B2356" s="68"/>
      <c r="C2356" s="4" t="str">
        <f>IFERROR(VLOOKUP(B2356,Table14[],3,0),"")</f>
        <v/>
      </c>
      <c r="D2356" s="4" t="str">
        <f>IFERROR(VLOOKUP(B2356,Table14[],2,0),"")</f>
        <v/>
      </c>
      <c r="E2356" s="4"/>
      <c r="H2356" s="41" t="str">
        <f>IFERROR(VLOOKUP(Table49[[#This Row],[ITEM CODE]],Table2[[Item Code]:[Master Name]],2,0),"")</f>
        <v/>
      </c>
      <c r="I2356" s="41"/>
      <c r="J2356" s="65" t="str">
        <f>IFERROR(VLOOKUP(Table49[[#This Row],[ITEM CODE]],Table2[[Item Code]:[Master Name]],3,0),"")</f>
        <v/>
      </c>
      <c r="K2356" s="1" t="str">
        <f>IFERROR(VLOOKUP(Table49[[#This Row],[ITEM CODE]],Table2[[Item Code]:[Master Name]],9,0),"")</f>
        <v/>
      </c>
      <c r="L2356" s="1" t="str">
        <f>IFERROR(VLOOKUP(Table49[[#This Row],[ITEM CODE]],Table2[[Item Code]:[Master Name]],8,0),"")</f>
        <v/>
      </c>
      <c r="M2356" s="41"/>
      <c r="N2356" s="66">
        <f>IFERROR(VLOOKUP(Table49[[#This Row],[ITEM CODE]],Table2[[#All],[Item Code]:[Unit Cost]],10,0),0)</f>
        <v>0</v>
      </c>
      <c r="O2356" s="134">
        <f>IFERROR(VLOOKUP(Table49[[#This Row],[ITEM CODE]],Table2[[#All],[Item Code]:[Unit Cost]],10,0),0)</f>
        <v>0</v>
      </c>
      <c r="P2356" s="56"/>
      <c r="Q2356" s="58"/>
      <c r="R2356" s="58">
        <f>Table49[[#This Row],[QUANTITY]]*Table49[[#This Row],[INV Prices]]</f>
        <v>0</v>
      </c>
      <c r="S2356" s="67"/>
      <c r="V2356" s="41"/>
      <c r="W2356" s="4" t="str">
        <f>IFERROR(VLOOKUP(Table49[[#This Row],[ITEM CODE]],Table2[[Item Code]:[Category ]],6,0),"")</f>
        <v/>
      </c>
      <c r="X2356" s="1" t="str">
        <f>IFERROR(VLOOKUP(Table49[[#This Row],[ITEM CODE]],Table2[[Item Code]:[Sub Category]],7,0),"")</f>
        <v/>
      </c>
      <c r="Y2356" s="68" t="str">
        <f>Table49[[#This Row],[PO Number]]&amp;COUNTIFS($E$5:E2356,E2356)</f>
        <v>0</v>
      </c>
    </row>
    <row r="2357" spans="1:25" ht="14.7" customHeight="1" x14ac:dyDescent="0.3">
      <c r="A2357" s="1" t="str">
        <f>IF(Table49[[#This Row],[ITEM NAME]]="","",ROW()-4)</f>
        <v/>
      </c>
      <c r="B2357" s="68"/>
      <c r="C2357" s="4" t="str">
        <f>IFERROR(VLOOKUP(B2357,Table14[],3,0),"")</f>
        <v/>
      </c>
      <c r="D2357" s="4" t="str">
        <f>IFERROR(VLOOKUP(B2357,Table14[],2,0),"")</f>
        <v/>
      </c>
      <c r="E2357" s="4"/>
      <c r="H2357" s="41" t="str">
        <f>IFERROR(VLOOKUP(Table49[[#This Row],[ITEM CODE]],Table2[[Item Code]:[Master Name]],2,0),"")</f>
        <v/>
      </c>
      <c r="I2357" s="41"/>
      <c r="J2357" s="65" t="str">
        <f>IFERROR(VLOOKUP(Table49[[#This Row],[ITEM CODE]],Table2[[Item Code]:[Master Name]],3,0),"")</f>
        <v/>
      </c>
      <c r="K2357" s="1" t="str">
        <f>IFERROR(VLOOKUP(Table49[[#This Row],[ITEM CODE]],Table2[[Item Code]:[Master Name]],9,0),"")</f>
        <v/>
      </c>
      <c r="L2357" s="1" t="str">
        <f>IFERROR(VLOOKUP(Table49[[#This Row],[ITEM CODE]],Table2[[Item Code]:[Master Name]],8,0),"")</f>
        <v/>
      </c>
      <c r="M2357" s="41"/>
      <c r="N2357" s="66">
        <f>IFERROR(VLOOKUP(Table49[[#This Row],[ITEM CODE]],Table2[[#All],[Item Code]:[Unit Cost]],10,0),0)</f>
        <v>0</v>
      </c>
      <c r="O2357" s="134">
        <f>IFERROR(VLOOKUP(Table49[[#This Row],[ITEM CODE]],Table2[[#All],[Item Code]:[Unit Cost]],10,0),0)</f>
        <v>0</v>
      </c>
      <c r="P2357" s="56"/>
      <c r="Q2357" s="58"/>
      <c r="R2357" s="58">
        <f>Table49[[#This Row],[QUANTITY]]*Table49[[#This Row],[INV Prices]]</f>
        <v>0</v>
      </c>
      <c r="S2357" s="67"/>
      <c r="V2357" s="41"/>
      <c r="W2357" s="4" t="str">
        <f>IFERROR(VLOOKUP(Table49[[#This Row],[ITEM CODE]],Table2[[Item Code]:[Category ]],6,0),"")</f>
        <v/>
      </c>
      <c r="X2357" s="1" t="str">
        <f>IFERROR(VLOOKUP(Table49[[#This Row],[ITEM CODE]],Table2[[Item Code]:[Sub Category]],7,0),"")</f>
        <v/>
      </c>
      <c r="Y2357" s="68" t="str">
        <f>Table49[[#This Row],[PO Number]]&amp;COUNTIFS($E$5:E2357,E2357)</f>
        <v>0</v>
      </c>
    </row>
    <row r="2358" spans="1:25" ht="14.7" customHeight="1" x14ac:dyDescent="0.3">
      <c r="A2358" s="1" t="str">
        <f>IF(Table49[[#This Row],[ITEM NAME]]="","",ROW()-4)</f>
        <v/>
      </c>
      <c r="B2358" s="68"/>
      <c r="C2358" s="4" t="str">
        <f>IFERROR(VLOOKUP(B2358,Table14[],3,0),"")</f>
        <v/>
      </c>
      <c r="D2358" s="4" t="str">
        <f>IFERROR(VLOOKUP(B2358,Table14[],2,0),"")</f>
        <v/>
      </c>
      <c r="E2358" s="4"/>
      <c r="H2358" s="41" t="str">
        <f>IFERROR(VLOOKUP(Table49[[#This Row],[ITEM CODE]],Table2[[Item Code]:[Master Name]],2,0),"")</f>
        <v/>
      </c>
      <c r="I2358" s="41"/>
      <c r="J2358" s="65" t="str">
        <f>IFERROR(VLOOKUP(Table49[[#This Row],[ITEM CODE]],Table2[[Item Code]:[Master Name]],3,0),"")</f>
        <v/>
      </c>
      <c r="K2358" s="1" t="str">
        <f>IFERROR(VLOOKUP(Table49[[#This Row],[ITEM CODE]],Table2[[Item Code]:[Master Name]],9,0),"")</f>
        <v/>
      </c>
      <c r="L2358" s="1" t="str">
        <f>IFERROR(VLOOKUP(Table49[[#This Row],[ITEM CODE]],Table2[[Item Code]:[Master Name]],8,0),"")</f>
        <v/>
      </c>
      <c r="M2358" s="41"/>
      <c r="N2358" s="66">
        <f>IFERROR(VLOOKUP(Table49[[#This Row],[ITEM CODE]],Table2[[#All],[Item Code]:[Unit Cost]],10,0),0)</f>
        <v>0</v>
      </c>
      <c r="O2358" s="134">
        <f>IFERROR(VLOOKUP(Table49[[#This Row],[ITEM CODE]],Table2[[#All],[Item Code]:[Unit Cost]],10,0),0)</f>
        <v>0</v>
      </c>
      <c r="P2358" s="56"/>
      <c r="Q2358" s="58"/>
      <c r="R2358" s="58">
        <f>Table49[[#This Row],[QUANTITY]]*Table49[[#This Row],[INV Prices]]</f>
        <v>0</v>
      </c>
      <c r="S2358" s="67"/>
      <c r="V2358" s="41"/>
      <c r="W2358" s="4" t="str">
        <f>IFERROR(VLOOKUP(Table49[[#This Row],[ITEM CODE]],Table2[[Item Code]:[Category ]],6,0),"")</f>
        <v/>
      </c>
      <c r="X2358" s="1" t="str">
        <f>IFERROR(VLOOKUP(Table49[[#This Row],[ITEM CODE]],Table2[[Item Code]:[Sub Category]],7,0),"")</f>
        <v/>
      </c>
      <c r="Y2358" s="68" t="str">
        <f>Table49[[#This Row],[PO Number]]&amp;COUNTIFS($E$5:E2358,E2358)</f>
        <v>0</v>
      </c>
    </row>
    <row r="2359" spans="1:25" ht="14.7" customHeight="1" x14ac:dyDescent="0.3">
      <c r="A2359" s="1" t="str">
        <f>IF(Table49[[#This Row],[ITEM NAME]]="","",ROW()-4)</f>
        <v/>
      </c>
      <c r="B2359" s="68"/>
      <c r="C2359" s="4" t="str">
        <f>IFERROR(VLOOKUP(B2359,Table14[],3,0),"")</f>
        <v/>
      </c>
      <c r="D2359" s="4" t="str">
        <f>IFERROR(VLOOKUP(B2359,Table14[],2,0),"")</f>
        <v/>
      </c>
      <c r="E2359" s="4"/>
      <c r="H2359" s="41" t="str">
        <f>IFERROR(VLOOKUP(Table49[[#This Row],[ITEM CODE]],Table2[[Item Code]:[Master Name]],2,0),"")</f>
        <v/>
      </c>
      <c r="I2359" s="41"/>
      <c r="J2359" s="65" t="str">
        <f>IFERROR(VLOOKUP(Table49[[#This Row],[ITEM CODE]],Table2[[Item Code]:[Master Name]],3,0),"")</f>
        <v/>
      </c>
      <c r="K2359" s="1" t="str">
        <f>IFERROR(VLOOKUP(Table49[[#This Row],[ITEM CODE]],Table2[[Item Code]:[Master Name]],9,0),"")</f>
        <v/>
      </c>
      <c r="L2359" s="1" t="str">
        <f>IFERROR(VLOOKUP(Table49[[#This Row],[ITEM CODE]],Table2[[Item Code]:[Master Name]],8,0),"")</f>
        <v/>
      </c>
      <c r="M2359" s="41"/>
      <c r="N2359" s="66">
        <f>IFERROR(VLOOKUP(Table49[[#This Row],[ITEM CODE]],Table2[[#All],[Item Code]:[Unit Cost]],10,0),0)</f>
        <v>0</v>
      </c>
      <c r="O2359" s="134">
        <f>IFERROR(VLOOKUP(Table49[[#This Row],[ITEM CODE]],Table2[[#All],[Item Code]:[Unit Cost]],10,0),0)</f>
        <v>0</v>
      </c>
      <c r="P2359" s="56"/>
      <c r="Q2359" s="58"/>
      <c r="R2359" s="58">
        <f>Table49[[#This Row],[QUANTITY]]*Table49[[#This Row],[INV Prices]]</f>
        <v>0</v>
      </c>
      <c r="S2359" s="67"/>
      <c r="V2359" s="41"/>
      <c r="W2359" s="4" t="str">
        <f>IFERROR(VLOOKUP(Table49[[#This Row],[ITEM CODE]],Table2[[Item Code]:[Category ]],6,0),"")</f>
        <v/>
      </c>
      <c r="X2359" s="1" t="str">
        <f>IFERROR(VLOOKUP(Table49[[#This Row],[ITEM CODE]],Table2[[Item Code]:[Sub Category]],7,0),"")</f>
        <v/>
      </c>
      <c r="Y2359" s="68" t="str">
        <f>Table49[[#This Row],[PO Number]]&amp;COUNTIFS($E$5:E2359,E2359)</f>
        <v>0</v>
      </c>
    </row>
    <row r="2360" spans="1:25" ht="14.7" customHeight="1" x14ac:dyDescent="0.3">
      <c r="A2360" s="1" t="str">
        <f>IF(Table49[[#This Row],[ITEM NAME]]="","",ROW()-4)</f>
        <v/>
      </c>
      <c r="B2360" s="68"/>
      <c r="C2360" s="4" t="str">
        <f>IFERROR(VLOOKUP(B2360,Table14[],3,0),"")</f>
        <v/>
      </c>
      <c r="D2360" s="4" t="str">
        <f>IFERROR(VLOOKUP(B2360,Table14[],2,0),"")</f>
        <v/>
      </c>
      <c r="E2360" s="4"/>
      <c r="H2360" s="41" t="str">
        <f>IFERROR(VLOOKUP(Table49[[#This Row],[ITEM CODE]],Table2[[Item Code]:[Master Name]],2,0),"")</f>
        <v/>
      </c>
      <c r="I2360" s="41"/>
      <c r="J2360" s="65" t="str">
        <f>IFERROR(VLOOKUP(Table49[[#This Row],[ITEM CODE]],Table2[[Item Code]:[Master Name]],3,0),"")</f>
        <v/>
      </c>
      <c r="K2360" s="1" t="str">
        <f>IFERROR(VLOOKUP(Table49[[#This Row],[ITEM CODE]],Table2[[Item Code]:[Master Name]],9,0),"")</f>
        <v/>
      </c>
      <c r="L2360" s="1" t="str">
        <f>IFERROR(VLOOKUP(Table49[[#This Row],[ITEM CODE]],Table2[[Item Code]:[Master Name]],8,0),"")</f>
        <v/>
      </c>
      <c r="M2360" s="41"/>
      <c r="N2360" s="66">
        <f>IFERROR(VLOOKUP(Table49[[#This Row],[ITEM CODE]],Table2[[#All],[Item Code]:[Unit Cost]],10,0),0)</f>
        <v>0</v>
      </c>
      <c r="O2360" s="134">
        <f>IFERROR(VLOOKUP(Table49[[#This Row],[ITEM CODE]],Table2[[#All],[Item Code]:[Unit Cost]],10,0),0)</f>
        <v>0</v>
      </c>
      <c r="P2360" s="56"/>
      <c r="Q2360" s="58"/>
      <c r="R2360" s="58">
        <f>Table49[[#This Row],[QUANTITY]]*Table49[[#This Row],[INV Prices]]</f>
        <v>0</v>
      </c>
      <c r="S2360" s="67"/>
      <c r="V2360" s="41"/>
      <c r="W2360" s="4" t="str">
        <f>IFERROR(VLOOKUP(Table49[[#This Row],[ITEM CODE]],Table2[[Item Code]:[Category ]],6,0),"")</f>
        <v/>
      </c>
      <c r="X2360" s="1" t="str">
        <f>IFERROR(VLOOKUP(Table49[[#This Row],[ITEM CODE]],Table2[[Item Code]:[Sub Category]],7,0),"")</f>
        <v/>
      </c>
      <c r="Y2360" s="68" t="str">
        <f>Table49[[#This Row],[PO Number]]&amp;COUNTIFS($E$5:E2360,E2360)</f>
        <v>0</v>
      </c>
    </row>
    <row r="2361" spans="1:25" ht="14.7" customHeight="1" x14ac:dyDescent="0.3">
      <c r="A2361" s="1" t="str">
        <f>IF(Table49[[#This Row],[ITEM NAME]]="","",ROW()-4)</f>
        <v/>
      </c>
      <c r="B2361" s="68"/>
      <c r="C2361" s="4" t="str">
        <f>IFERROR(VLOOKUP(B2361,Table14[],3,0),"")</f>
        <v/>
      </c>
      <c r="D2361" s="4" t="str">
        <f>IFERROR(VLOOKUP(B2361,Table14[],2,0),"")</f>
        <v/>
      </c>
      <c r="E2361" s="4"/>
      <c r="H2361" s="41" t="str">
        <f>IFERROR(VLOOKUP(Table49[[#This Row],[ITEM CODE]],Table2[[Item Code]:[Master Name]],2,0),"")</f>
        <v/>
      </c>
      <c r="I2361" s="41"/>
      <c r="J2361" s="65" t="str">
        <f>IFERROR(VLOOKUP(Table49[[#This Row],[ITEM CODE]],Table2[[Item Code]:[Master Name]],3,0),"")</f>
        <v/>
      </c>
      <c r="K2361" s="1" t="str">
        <f>IFERROR(VLOOKUP(Table49[[#This Row],[ITEM CODE]],Table2[[Item Code]:[Master Name]],9,0),"")</f>
        <v/>
      </c>
      <c r="L2361" s="1" t="str">
        <f>IFERROR(VLOOKUP(Table49[[#This Row],[ITEM CODE]],Table2[[Item Code]:[Master Name]],8,0),"")</f>
        <v/>
      </c>
      <c r="M2361" s="41"/>
      <c r="N2361" s="66">
        <f>IFERROR(VLOOKUP(Table49[[#This Row],[ITEM CODE]],Table2[[#All],[Item Code]:[Unit Cost]],10,0),0)</f>
        <v>0</v>
      </c>
      <c r="O2361" s="134">
        <f>IFERROR(VLOOKUP(Table49[[#This Row],[ITEM CODE]],Table2[[#All],[Item Code]:[Unit Cost]],10,0),0)</f>
        <v>0</v>
      </c>
      <c r="P2361" s="56"/>
      <c r="Q2361" s="58"/>
      <c r="R2361" s="58">
        <f>Table49[[#This Row],[QUANTITY]]*Table49[[#This Row],[INV Prices]]</f>
        <v>0</v>
      </c>
      <c r="S2361" s="67"/>
      <c r="V2361" s="41"/>
      <c r="W2361" s="4" t="str">
        <f>IFERROR(VLOOKUP(Table49[[#This Row],[ITEM CODE]],Table2[[Item Code]:[Category ]],6,0),"")</f>
        <v/>
      </c>
      <c r="X2361" s="1" t="str">
        <f>IFERROR(VLOOKUP(Table49[[#This Row],[ITEM CODE]],Table2[[Item Code]:[Sub Category]],7,0),"")</f>
        <v/>
      </c>
      <c r="Y2361" s="68" t="str">
        <f>Table49[[#This Row],[PO Number]]&amp;COUNTIFS($E$5:E2361,E2361)</f>
        <v>0</v>
      </c>
    </row>
    <row r="2362" spans="1:25" ht="14.7" customHeight="1" x14ac:dyDescent="0.3">
      <c r="A2362" s="1" t="str">
        <f>IF(Table49[[#This Row],[ITEM NAME]]="","",ROW()-4)</f>
        <v/>
      </c>
      <c r="B2362" s="68"/>
      <c r="C2362" s="4" t="str">
        <f>IFERROR(VLOOKUP(B2362,Table14[],3,0),"")</f>
        <v/>
      </c>
      <c r="D2362" s="4" t="str">
        <f>IFERROR(VLOOKUP(B2362,Table14[],2,0),"")</f>
        <v/>
      </c>
      <c r="E2362" s="4"/>
      <c r="H2362" s="41" t="str">
        <f>IFERROR(VLOOKUP(Table49[[#This Row],[ITEM CODE]],Table2[[Item Code]:[Master Name]],2,0),"")</f>
        <v/>
      </c>
      <c r="I2362" s="41"/>
      <c r="J2362" s="65" t="str">
        <f>IFERROR(VLOOKUP(Table49[[#This Row],[ITEM CODE]],Table2[[Item Code]:[Master Name]],3,0),"")</f>
        <v/>
      </c>
      <c r="K2362" s="1" t="str">
        <f>IFERROR(VLOOKUP(Table49[[#This Row],[ITEM CODE]],Table2[[Item Code]:[Master Name]],9,0),"")</f>
        <v/>
      </c>
      <c r="L2362" s="1" t="str">
        <f>IFERROR(VLOOKUP(Table49[[#This Row],[ITEM CODE]],Table2[[Item Code]:[Master Name]],8,0),"")</f>
        <v/>
      </c>
      <c r="M2362" s="41"/>
      <c r="N2362" s="66">
        <f>IFERROR(VLOOKUP(Table49[[#This Row],[ITEM CODE]],Table2[[#All],[Item Code]:[Unit Cost]],10,0),0)</f>
        <v>0</v>
      </c>
      <c r="O2362" s="134">
        <f>IFERROR(VLOOKUP(Table49[[#This Row],[ITEM CODE]],Table2[[#All],[Item Code]:[Unit Cost]],10,0),0)</f>
        <v>0</v>
      </c>
      <c r="P2362" s="56"/>
      <c r="Q2362" s="58"/>
      <c r="R2362" s="58">
        <f>Table49[[#This Row],[QUANTITY]]*Table49[[#This Row],[INV Prices]]</f>
        <v>0</v>
      </c>
      <c r="S2362" s="67"/>
      <c r="V2362" s="41"/>
      <c r="W2362" s="4" t="str">
        <f>IFERROR(VLOOKUP(Table49[[#This Row],[ITEM CODE]],Table2[[Item Code]:[Category ]],6,0),"")</f>
        <v/>
      </c>
      <c r="X2362" s="1" t="str">
        <f>IFERROR(VLOOKUP(Table49[[#This Row],[ITEM CODE]],Table2[[Item Code]:[Sub Category]],7,0),"")</f>
        <v/>
      </c>
      <c r="Y2362" s="68" t="str">
        <f>Table49[[#This Row],[PO Number]]&amp;COUNTIFS($E$5:E2362,E2362)</f>
        <v>0</v>
      </c>
    </row>
    <row r="2363" spans="1:25" ht="14.7" customHeight="1" x14ac:dyDescent="0.3">
      <c r="A2363" s="1" t="str">
        <f>IF(Table49[[#This Row],[ITEM NAME]]="","",ROW()-4)</f>
        <v/>
      </c>
      <c r="B2363" s="68"/>
      <c r="C2363" s="4" t="str">
        <f>IFERROR(VLOOKUP(B2363,Table14[],3,0),"")</f>
        <v/>
      </c>
      <c r="D2363" s="4" t="str">
        <f>IFERROR(VLOOKUP(B2363,Table14[],2,0),"")</f>
        <v/>
      </c>
      <c r="E2363" s="4"/>
      <c r="H2363" s="41" t="str">
        <f>IFERROR(VLOOKUP(Table49[[#This Row],[ITEM CODE]],Table2[[Item Code]:[Master Name]],2,0),"")</f>
        <v/>
      </c>
      <c r="I2363" s="41"/>
      <c r="J2363" s="65" t="str">
        <f>IFERROR(VLOOKUP(Table49[[#This Row],[ITEM CODE]],Table2[[Item Code]:[Master Name]],3,0),"")</f>
        <v/>
      </c>
      <c r="K2363" s="1" t="str">
        <f>IFERROR(VLOOKUP(Table49[[#This Row],[ITEM CODE]],Table2[[Item Code]:[Master Name]],9,0),"")</f>
        <v/>
      </c>
      <c r="L2363" s="1" t="str">
        <f>IFERROR(VLOOKUP(Table49[[#This Row],[ITEM CODE]],Table2[[Item Code]:[Master Name]],8,0),"")</f>
        <v/>
      </c>
      <c r="M2363" s="41"/>
      <c r="N2363" s="66">
        <f>IFERROR(VLOOKUP(Table49[[#This Row],[ITEM CODE]],Table2[[#All],[Item Code]:[Unit Cost]],10,0),0)</f>
        <v>0</v>
      </c>
      <c r="O2363" s="134">
        <f>IFERROR(VLOOKUP(Table49[[#This Row],[ITEM CODE]],Table2[[#All],[Item Code]:[Unit Cost]],10,0),0)</f>
        <v>0</v>
      </c>
      <c r="P2363" s="56"/>
      <c r="Q2363" s="58"/>
      <c r="R2363" s="58">
        <f>Table49[[#This Row],[QUANTITY]]*Table49[[#This Row],[INV Prices]]</f>
        <v>0</v>
      </c>
      <c r="S2363" s="67"/>
      <c r="V2363" s="41"/>
      <c r="W2363" s="4" t="str">
        <f>IFERROR(VLOOKUP(Table49[[#This Row],[ITEM CODE]],Table2[[Item Code]:[Category ]],6,0),"")</f>
        <v/>
      </c>
      <c r="X2363" s="1" t="str">
        <f>IFERROR(VLOOKUP(Table49[[#This Row],[ITEM CODE]],Table2[[Item Code]:[Sub Category]],7,0),"")</f>
        <v/>
      </c>
      <c r="Y2363" s="68" t="str">
        <f>Table49[[#This Row],[PO Number]]&amp;COUNTIFS($E$5:E2363,E2363)</f>
        <v>0</v>
      </c>
    </row>
    <row r="2364" spans="1:25" ht="14.7" customHeight="1" x14ac:dyDescent="0.3">
      <c r="A2364" s="1" t="str">
        <f>IF(Table49[[#This Row],[ITEM NAME]]="","",ROW()-4)</f>
        <v/>
      </c>
      <c r="B2364" s="68"/>
      <c r="C2364" s="4" t="str">
        <f>IFERROR(VLOOKUP(B2364,Table14[],3,0),"")</f>
        <v/>
      </c>
      <c r="D2364" s="4" t="str">
        <f>IFERROR(VLOOKUP(B2364,Table14[],2,0),"")</f>
        <v/>
      </c>
      <c r="E2364" s="4"/>
      <c r="H2364" s="41" t="str">
        <f>IFERROR(VLOOKUP(Table49[[#This Row],[ITEM CODE]],Table2[[Item Code]:[Master Name]],2,0),"")</f>
        <v/>
      </c>
      <c r="I2364" s="41"/>
      <c r="J2364" s="65" t="str">
        <f>IFERROR(VLOOKUP(Table49[[#This Row],[ITEM CODE]],Table2[[Item Code]:[Master Name]],3,0),"")</f>
        <v/>
      </c>
      <c r="K2364" s="1" t="str">
        <f>IFERROR(VLOOKUP(Table49[[#This Row],[ITEM CODE]],Table2[[Item Code]:[Master Name]],9,0),"")</f>
        <v/>
      </c>
      <c r="L2364" s="1" t="str">
        <f>IFERROR(VLOOKUP(Table49[[#This Row],[ITEM CODE]],Table2[[Item Code]:[Master Name]],8,0),"")</f>
        <v/>
      </c>
      <c r="M2364" s="41"/>
      <c r="N2364" s="66">
        <f>IFERROR(VLOOKUP(Table49[[#This Row],[ITEM CODE]],Table2[[#All],[Item Code]:[Unit Cost]],10,0),0)</f>
        <v>0</v>
      </c>
      <c r="O2364" s="134">
        <f>IFERROR(VLOOKUP(Table49[[#This Row],[ITEM CODE]],Table2[[#All],[Item Code]:[Unit Cost]],10,0),0)</f>
        <v>0</v>
      </c>
      <c r="P2364" s="56"/>
      <c r="Q2364" s="58"/>
      <c r="R2364" s="58">
        <f>Table49[[#This Row],[QUANTITY]]*Table49[[#This Row],[INV Prices]]</f>
        <v>0</v>
      </c>
      <c r="S2364" s="67"/>
      <c r="V2364" s="41"/>
      <c r="W2364" s="4" t="str">
        <f>IFERROR(VLOOKUP(Table49[[#This Row],[ITEM CODE]],Table2[[Item Code]:[Category ]],6,0),"")</f>
        <v/>
      </c>
      <c r="X2364" s="1" t="str">
        <f>IFERROR(VLOOKUP(Table49[[#This Row],[ITEM CODE]],Table2[[Item Code]:[Sub Category]],7,0),"")</f>
        <v/>
      </c>
      <c r="Y2364" s="68" t="str">
        <f>Table49[[#This Row],[PO Number]]&amp;COUNTIFS($E$5:E2364,E2364)</f>
        <v>0</v>
      </c>
    </row>
    <row r="2365" spans="1:25" ht="14.7" customHeight="1" x14ac:dyDescent="0.3">
      <c r="A2365" s="1" t="str">
        <f>IF(Table49[[#This Row],[ITEM NAME]]="","",ROW()-4)</f>
        <v/>
      </c>
      <c r="B2365" s="68"/>
      <c r="C2365" s="4" t="str">
        <f>IFERROR(VLOOKUP(B2365,Table14[],3,0),"")</f>
        <v/>
      </c>
      <c r="D2365" s="4" t="str">
        <f>IFERROR(VLOOKUP(B2365,Table14[],2,0),"")</f>
        <v/>
      </c>
      <c r="E2365" s="4"/>
      <c r="H2365" s="41" t="str">
        <f>IFERROR(VLOOKUP(Table49[[#This Row],[ITEM CODE]],Table2[[Item Code]:[Master Name]],2,0),"")</f>
        <v/>
      </c>
      <c r="I2365" s="41"/>
      <c r="J2365" s="65" t="str">
        <f>IFERROR(VLOOKUP(Table49[[#This Row],[ITEM CODE]],Table2[[Item Code]:[Master Name]],3,0),"")</f>
        <v/>
      </c>
      <c r="K2365" s="1" t="str">
        <f>IFERROR(VLOOKUP(Table49[[#This Row],[ITEM CODE]],Table2[[Item Code]:[Master Name]],9,0),"")</f>
        <v/>
      </c>
      <c r="L2365" s="1" t="str">
        <f>IFERROR(VLOOKUP(Table49[[#This Row],[ITEM CODE]],Table2[[Item Code]:[Master Name]],8,0),"")</f>
        <v/>
      </c>
      <c r="M2365" s="41"/>
      <c r="N2365" s="66">
        <f>IFERROR(VLOOKUP(Table49[[#This Row],[ITEM CODE]],Table2[[#All],[Item Code]:[Unit Cost]],10,0),0)</f>
        <v>0</v>
      </c>
      <c r="O2365" s="134">
        <f>IFERROR(VLOOKUP(Table49[[#This Row],[ITEM CODE]],Table2[[#All],[Item Code]:[Unit Cost]],10,0),0)</f>
        <v>0</v>
      </c>
      <c r="P2365" s="56"/>
      <c r="Q2365" s="58"/>
      <c r="R2365" s="58">
        <f>Table49[[#This Row],[QUANTITY]]*Table49[[#This Row],[INV Prices]]</f>
        <v>0</v>
      </c>
      <c r="S2365" s="67"/>
      <c r="V2365" s="41"/>
      <c r="W2365" s="4" t="str">
        <f>IFERROR(VLOOKUP(Table49[[#This Row],[ITEM CODE]],Table2[[Item Code]:[Category ]],6,0),"")</f>
        <v/>
      </c>
      <c r="X2365" s="1" t="str">
        <f>IFERROR(VLOOKUP(Table49[[#This Row],[ITEM CODE]],Table2[[Item Code]:[Sub Category]],7,0),"")</f>
        <v/>
      </c>
      <c r="Y2365" s="68" t="str">
        <f>Table49[[#This Row],[PO Number]]&amp;COUNTIFS($E$5:E2365,E2365)</f>
        <v>0</v>
      </c>
    </row>
    <row r="2366" spans="1:25" ht="14.7" customHeight="1" x14ac:dyDescent="0.3">
      <c r="A2366" s="1" t="str">
        <f>IF(Table49[[#This Row],[ITEM NAME]]="","",ROW()-4)</f>
        <v/>
      </c>
      <c r="B2366" s="68"/>
      <c r="C2366" s="4" t="str">
        <f>IFERROR(VLOOKUP(B2366,Table14[],3,0),"")</f>
        <v/>
      </c>
      <c r="D2366" s="4" t="str">
        <f>IFERROR(VLOOKUP(B2366,Table14[],2,0),"")</f>
        <v/>
      </c>
      <c r="E2366" s="4"/>
      <c r="H2366" s="41" t="str">
        <f>IFERROR(VLOOKUP(Table49[[#This Row],[ITEM CODE]],Table2[[Item Code]:[Master Name]],2,0),"")</f>
        <v/>
      </c>
      <c r="I2366" s="41"/>
      <c r="J2366" s="65" t="str">
        <f>IFERROR(VLOOKUP(Table49[[#This Row],[ITEM CODE]],Table2[[Item Code]:[Master Name]],3,0),"")</f>
        <v/>
      </c>
      <c r="K2366" s="1" t="str">
        <f>IFERROR(VLOOKUP(Table49[[#This Row],[ITEM CODE]],Table2[[Item Code]:[Master Name]],9,0),"")</f>
        <v/>
      </c>
      <c r="L2366" s="1" t="str">
        <f>IFERROR(VLOOKUP(Table49[[#This Row],[ITEM CODE]],Table2[[Item Code]:[Master Name]],8,0),"")</f>
        <v/>
      </c>
      <c r="M2366" s="41"/>
      <c r="N2366" s="66">
        <f>IFERROR(VLOOKUP(Table49[[#This Row],[ITEM CODE]],Table2[[#All],[Item Code]:[Unit Cost]],10,0),0)</f>
        <v>0</v>
      </c>
      <c r="O2366" s="134">
        <f>IFERROR(VLOOKUP(Table49[[#This Row],[ITEM CODE]],Table2[[#All],[Item Code]:[Unit Cost]],10,0),0)</f>
        <v>0</v>
      </c>
      <c r="P2366" s="56"/>
      <c r="Q2366" s="58"/>
      <c r="R2366" s="58">
        <f>Table49[[#This Row],[QUANTITY]]*Table49[[#This Row],[INV Prices]]</f>
        <v>0</v>
      </c>
      <c r="S2366" s="67"/>
      <c r="V2366" s="41"/>
      <c r="W2366" s="4" t="str">
        <f>IFERROR(VLOOKUP(Table49[[#This Row],[ITEM CODE]],Table2[[Item Code]:[Category ]],6,0),"")</f>
        <v/>
      </c>
      <c r="X2366" s="1" t="str">
        <f>IFERROR(VLOOKUP(Table49[[#This Row],[ITEM CODE]],Table2[[Item Code]:[Sub Category]],7,0),"")</f>
        <v/>
      </c>
      <c r="Y2366" s="68" t="str">
        <f>Table49[[#This Row],[PO Number]]&amp;COUNTIFS($E$5:E2366,E2366)</f>
        <v>0</v>
      </c>
    </row>
    <row r="2367" spans="1:25" ht="14.7" customHeight="1" x14ac:dyDescent="0.3">
      <c r="A2367" s="1" t="str">
        <f>IF(Table49[[#This Row],[ITEM NAME]]="","",ROW()-4)</f>
        <v/>
      </c>
      <c r="B2367" s="68"/>
      <c r="C2367" s="4" t="str">
        <f>IFERROR(VLOOKUP(B2367,Table14[],3,0),"")</f>
        <v/>
      </c>
      <c r="D2367" s="4" t="str">
        <f>IFERROR(VLOOKUP(B2367,Table14[],2,0),"")</f>
        <v/>
      </c>
      <c r="E2367" s="4"/>
      <c r="H2367" s="41" t="str">
        <f>IFERROR(VLOOKUP(Table49[[#This Row],[ITEM CODE]],Table2[[Item Code]:[Master Name]],2,0),"")</f>
        <v/>
      </c>
      <c r="I2367" s="41"/>
      <c r="J2367" s="65" t="str">
        <f>IFERROR(VLOOKUP(Table49[[#This Row],[ITEM CODE]],Table2[[Item Code]:[Master Name]],3,0),"")</f>
        <v/>
      </c>
      <c r="K2367" s="1" t="str">
        <f>IFERROR(VLOOKUP(Table49[[#This Row],[ITEM CODE]],Table2[[Item Code]:[Master Name]],9,0),"")</f>
        <v/>
      </c>
      <c r="L2367" s="1" t="str">
        <f>IFERROR(VLOOKUP(Table49[[#This Row],[ITEM CODE]],Table2[[Item Code]:[Master Name]],8,0),"")</f>
        <v/>
      </c>
      <c r="M2367" s="41"/>
      <c r="N2367" s="66">
        <f>IFERROR(VLOOKUP(Table49[[#This Row],[ITEM CODE]],Table2[[#All],[Item Code]:[Unit Cost]],10,0),0)</f>
        <v>0</v>
      </c>
      <c r="O2367" s="134">
        <f>IFERROR(VLOOKUP(Table49[[#This Row],[ITEM CODE]],Table2[[#All],[Item Code]:[Unit Cost]],10,0),0)</f>
        <v>0</v>
      </c>
      <c r="P2367" s="56"/>
      <c r="Q2367" s="58"/>
      <c r="R2367" s="58">
        <f>Table49[[#This Row],[QUANTITY]]*Table49[[#This Row],[INV Prices]]</f>
        <v>0</v>
      </c>
      <c r="S2367" s="67"/>
      <c r="V2367" s="41"/>
      <c r="W2367" s="4" t="str">
        <f>IFERROR(VLOOKUP(Table49[[#This Row],[ITEM CODE]],Table2[[Item Code]:[Category ]],6,0),"")</f>
        <v/>
      </c>
      <c r="X2367" s="1" t="str">
        <f>IFERROR(VLOOKUP(Table49[[#This Row],[ITEM CODE]],Table2[[Item Code]:[Sub Category]],7,0),"")</f>
        <v/>
      </c>
      <c r="Y2367" s="68" t="str">
        <f>Table49[[#This Row],[PO Number]]&amp;COUNTIFS($E$5:E2367,E2367)</f>
        <v>0</v>
      </c>
    </row>
    <row r="2368" spans="1:25" ht="14.7" customHeight="1" x14ac:dyDescent="0.3">
      <c r="A2368" s="1" t="str">
        <f>IF(Table49[[#This Row],[ITEM NAME]]="","",ROW()-4)</f>
        <v/>
      </c>
      <c r="B2368" s="68"/>
      <c r="C2368" s="4" t="str">
        <f>IFERROR(VLOOKUP(B2368,Table14[],3,0),"")</f>
        <v/>
      </c>
      <c r="D2368" s="4" t="str">
        <f>IFERROR(VLOOKUP(B2368,Table14[],2,0),"")</f>
        <v/>
      </c>
      <c r="E2368" s="4"/>
      <c r="H2368" s="41" t="str">
        <f>IFERROR(VLOOKUP(Table49[[#This Row],[ITEM CODE]],Table2[[Item Code]:[Master Name]],2,0),"")</f>
        <v/>
      </c>
      <c r="I2368" s="41"/>
      <c r="J2368" s="65" t="str">
        <f>IFERROR(VLOOKUP(Table49[[#This Row],[ITEM CODE]],Table2[[Item Code]:[Master Name]],3,0),"")</f>
        <v/>
      </c>
      <c r="K2368" s="1" t="str">
        <f>IFERROR(VLOOKUP(Table49[[#This Row],[ITEM CODE]],Table2[[Item Code]:[Master Name]],9,0),"")</f>
        <v/>
      </c>
      <c r="L2368" s="1" t="str">
        <f>IFERROR(VLOOKUP(Table49[[#This Row],[ITEM CODE]],Table2[[Item Code]:[Master Name]],8,0),"")</f>
        <v/>
      </c>
      <c r="M2368" s="41"/>
      <c r="N2368" s="66">
        <f>IFERROR(VLOOKUP(Table49[[#This Row],[ITEM CODE]],Table2[[#All],[Item Code]:[Unit Cost]],10,0),0)</f>
        <v>0</v>
      </c>
      <c r="O2368" s="134">
        <f>IFERROR(VLOOKUP(Table49[[#This Row],[ITEM CODE]],Table2[[#All],[Item Code]:[Unit Cost]],10,0),0)</f>
        <v>0</v>
      </c>
      <c r="P2368" s="56"/>
      <c r="Q2368" s="58"/>
      <c r="R2368" s="58">
        <f>Table49[[#This Row],[QUANTITY]]*Table49[[#This Row],[INV Prices]]</f>
        <v>0</v>
      </c>
      <c r="S2368" s="67"/>
      <c r="V2368" s="41"/>
      <c r="W2368" s="4" t="str">
        <f>IFERROR(VLOOKUP(Table49[[#This Row],[ITEM CODE]],Table2[[Item Code]:[Category ]],6,0),"")</f>
        <v/>
      </c>
      <c r="X2368" s="1" t="str">
        <f>IFERROR(VLOOKUP(Table49[[#This Row],[ITEM CODE]],Table2[[Item Code]:[Sub Category]],7,0),"")</f>
        <v/>
      </c>
      <c r="Y2368" s="68" t="str">
        <f>Table49[[#This Row],[PO Number]]&amp;COUNTIFS($E$5:E2368,E2368)</f>
        <v>0</v>
      </c>
    </row>
    <row r="2369" spans="1:25" ht="14.7" customHeight="1" x14ac:dyDescent="0.3">
      <c r="A2369" s="1" t="str">
        <f>IF(Table49[[#This Row],[ITEM NAME]]="","",ROW()-4)</f>
        <v/>
      </c>
      <c r="B2369" s="68"/>
      <c r="C2369" s="4" t="str">
        <f>IFERROR(VLOOKUP(B2369,Table14[],3,0),"")</f>
        <v/>
      </c>
      <c r="D2369" s="4" t="str">
        <f>IFERROR(VLOOKUP(B2369,Table14[],2,0),"")</f>
        <v/>
      </c>
      <c r="E2369" s="4"/>
      <c r="H2369" s="41" t="str">
        <f>IFERROR(VLOOKUP(Table49[[#This Row],[ITEM CODE]],Table2[[Item Code]:[Master Name]],2,0),"")</f>
        <v/>
      </c>
      <c r="I2369" s="41"/>
      <c r="J2369" s="65" t="str">
        <f>IFERROR(VLOOKUP(Table49[[#This Row],[ITEM CODE]],Table2[[Item Code]:[Master Name]],3,0),"")</f>
        <v/>
      </c>
      <c r="K2369" s="1" t="str">
        <f>IFERROR(VLOOKUP(Table49[[#This Row],[ITEM CODE]],Table2[[Item Code]:[Master Name]],9,0),"")</f>
        <v/>
      </c>
      <c r="L2369" s="1" t="str">
        <f>IFERROR(VLOOKUP(Table49[[#This Row],[ITEM CODE]],Table2[[Item Code]:[Master Name]],8,0),"")</f>
        <v/>
      </c>
      <c r="M2369" s="41"/>
      <c r="N2369" s="66">
        <f>IFERROR(VLOOKUP(Table49[[#This Row],[ITEM CODE]],Table2[[#All],[Item Code]:[Unit Cost]],10,0),0)</f>
        <v>0</v>
      </c>
      <c r="O2369" s="134">
        <f>IFERROR(VLOOKUP(Table49[[#This Row],[ITEM CODE]],Table2[[#All],[Item Code]:[Unit Cost]],10,0),0)</f>
        <v>0</v>
      </c>
      <c r="P2369" s="56"/>
      <c r="Q2369" s="58"/>
      <c r="R2369" s="58">
        <f>Table49[[#This Row],[QUANTITY]]*Table49[[#This Row],[INV Prices]]</f>
        <v>0</v>
      </c>
      <c r="S2369" s="67"/>
      <c r="V2369" s="41"/>
      <c r="W2369" s="4" t="str">
        <f>IFERROR(VLOOKUP(Table49[[#This Row],[ITEM CODE]],Table2[[Item Code]:[Category ]],6,0),"")</f>
        <v/>
      </c>
      <c r="X2369" s="1" t="str">
        <f>IFERROR(VLOOKUP(Table49[[#This Row],[ITEM CODE]],Table2[[Item Code]:[Sub Category]],7,0),"")</f>
        <v/>
      </c>
      <c r="Y2369" s="68" t="str">
        <f>Table49[[#This Row],[PO Number]]&amp;COUNTIFS($E$5:E2369,E2369)</f>
        <v>0</v>
      </c>
    </row>
    <row r="2370" spans="1:25" ht="14.7" customHeight="1" x14ac:dyDescent="0.3">
      <c r="A2370" s="1" t="str">
        <f>IF(Table49[[#This Row],[ITEM NAME]]="","",ROW()-4)</f>
        <v/>
      </c>
      <c r="B2370" s="68"/>
      <c r="C2370" s="4" t="str">
        <f>IFERROR(VLOOKUP(B2370,Table14[],3,0),"")</f>
        <v/>
      </c>
      <c r="D2370" s="4" t="str">
        <f>IFERROR(VLOOKUP(B2370,Table14[],2,0),"")</f>
        <v/>
      </c>
      <c r="E2370" s="4"/>
      <c r="H2370" s="41" t="str">
        <f>IFERROR(VLOOKUP(Table49[[#This Row],[ITEM CODE]],Table2[[Item Code]:[Master Name]],2,0),"")</f>
        <v/>
      </c>
      <c r="I2370" s="41"/>
      <c r="J2370" s="65" t="str">
        <f>IFERROR(VLOOKUP(Table49[[#This Row],[ITEM CODE]],Table2[[Item Code]:[Master Name]],3,0),"")</f>
        <v/>
      </c>
      <c r="K2370" s="1" t="str">
        <f>IFERROR(VLOOKUP(Table49[[#This Row],[ITEM CODE]],Table2[[Item Code]:[Master Name]],9,0),"")</f>
        <v/>
      </c>
      <c r="L2370" s="1" t="str">
        <f>IFERROR(VLOOKUP(Table49[[#This Row],[ITEM CODE]],Table2[[Item Code]:[Master Name]],8,0),"")</f>
        <v/>
      </c>
      <c r="M2370" s="41"/>
      <c r="N2370" s="66">
        <f>IFERROR(VLOOKUP(Table49[[#This Row],[ITEM CODE]],Table2[[#All],[Item Code]:[Unit Cost]],10,0),0)</f>
        <v>0</v>
      </c>
      <c r="O2370" s="134">
        <f>IFERROR(VLOOKUP(Table49[[#This Row],[ITEM CODE]],Table2[[#All],[Item Code]:[Unit Cost]],10,0),0)</f>
        <v>0</v>
      </c>
      <c r="P2370" s="56"/>
      <c r="Q2370" s="58"/>
      <c r="R2370" s="58">
        <f>Table49[[#This Row],[QUANTITY]]*Table49[[#This Row],[INV Prices]]</f>
        <v>0</v>
      </c>
      <c r="S2370" s="67"/>
      <c r="V2370" s="41"/>
      <c r="W2370" s="4" t="str">
        <f>IFERROR(VLOOKUP(Table49[[#This Row],[ITEM CODE]],Table2[[Item Code]:[Category ]],6,0),"")</f>
        <v/>
      </c>
      <c r="X2370" s="1" t="str">
        <f>IFERROR(VLOOKUP(Table49[[#This Row],[ITEM CODE]],Table2[[Item Code]:[Sub Category]],7,0),"")</f>
        <v/>
      </c>
      <c r="Y2370" s="68" t="str">
        <f>Table49[[#This Row],[PO Number]]&amp;COUNTIFS($E$5:E2370,E2370)</f>
        <v>0</v>
      </c>
    </row>
    <row r="2371" spans="1:25" ht="14.7" customHeight="1" x14ac:dyDescent="0.3">
      <c r="A2371" s="1" t="str">
        <f>IF(Table49[[#This Row],[ITEM NAME]]="","",ROW()-4)</f>
        <v/>
      </c>
      <c r="B2371" s="68"/>
      <c r="C2371" s="4" t="str">
        <f>IFERROR(VLOOKUP(B2371,Table14[],3,0),"")</f>
        <v/>
      </c>
      <c r="D2371" s="4" t="str">
        <f>IFERROR(VLOOKUP(B2371,Table14[],2,0),"")</f>
        <v/>
      </c>
      <c r="E2371" s="4"/>
      <c r="H2371" s="41" t="str">
        <f>IFERROR(VLOOKUP(Table49[[#This Row],[ITEM CODE]],Table2[[Item Code]:[Master Name]],2,0),"")</f>
        <v/>
      </c>
      <c r="I2371" s="41"/>
      <c r="J2371" s="65" t="str">
        <f>IFERROR(VLOOKUP(Table49[[#This Row],[ITEM CODE]],Table2[[Item Code]:[Master Name]],3,0),"")</f>
        <v/>
      </c>
      <c r="K2371" s="1" t="str">
        <f>IFERROR(VLOOKUP(Table49[[#This Row],[ITEM CODE]],Table2[[Item Code]:[Master Name]],9,0),"")</f>
        <v/>
      </c>
      <c r="L2371" s="1" t="str">
        <f>IFERROR(VLOOKUP(Table49[[#This Row],[ITEM CODE]],Table2[[Item Code]:[Master Name]],8,0),"")</f>
        <v/>
      </c>
      <c r="M2371" s="41"/>
      <c r="N2371" s="66">
        <f>IFERROR(VLOOKUP(Table49[[#This Row],[ITEM CODE]],Table2[[#All],[Item Code]:[Unit Cost]],10,0),0)</f>
        <v>0</v>
      </c>
      <c r="O2371" s="134">
        <f>IFERROR(VLOOKUP(Table49[[#This Row],[ITEM CODE]],Table2[[#All],[Item Code]:[Unit Cost]],10,0),0)</f>
        <v>0</v>
      </c>
      <c r="P2371" s="56"/>
      <c r="Q2371" s="58"/>
      <c r="R2371" s="58">
        <f>Table49[[#This Row],[QUANTITY]]*Table49[[#This Row],[INV Prices]]</f>
        <v>0</v>
      </c>
      <c r="S2371" s="67"/>
      <c r="V2371" s="41"/>
      <c r="W2371" s="4" t="str">
        <f>IFERROR(VLOOKUP(Table49[[#This Row],[ITEM CODE]],Table2[[Item Code]:[Category ]],6,0),"")</f>
        <v/>
      </c>
      <c r="X2371" s="1" t="str">
        <f>IFERROR(VLOOKUP(Table49[[#This Row],[ITEM CODE]],Table2[[Item Code]:[Sub Category]],7,0),"")</f>
        <v/>
      </c>
      <c r="Y2371" s="68" t="str">
        <f>Table49[[#This Row],[PO Number]]&amp;COUNTIFS($E$5:E2371,E2371)</f>
        <v>0</v>
      </c>
    </row>
    <row r="2372" spans="1:25" ht="14.7" customHeight="1" x14ac:dyDescent="0.3">
      <c r="A2372" s="1" t="str">
        <f>IF(Table49[[#This Row],[ITEM NAME]]="","",ROW()-4)</f>
        <v/>
      </c>
      <c r="B2372" s="68"/>
      <c r="C2372" s="4" t="str">
        <f>IFERROR(VLOOKUP(B2372,Table14[],3,0),"")</f>
        <v/>
      </c>
      <c r="D2372" s="4" t="str">
        <f>IFERROR(VLOOKUP(B2372,Table14[],2,0),"")</f>
        <v/>
      </c>
      <c r="E2372" s="4"/>
      <c r="H2372" s="41" t="str">
        <f>IFERROR(VLOOKUP(Table49[[#This Row],[ITEM CODE]],Table2[[Item Code]:[Master Name]],2,0),"")</f>
        <v/>
      </c>
      <c r="I2372" s="41"/>
      <c r="J2372" s="65" t="str">
        <f>IFERROR(VLOOKUP(Table49[[#This Row],[ITEM CODE]],Table2[[Item Code]:[Master Name]],3,0),"")</f>
        <v/>
      </c>
      <c r="K2372" s="1" t="str">
        <f>IFERROR(VLOOKUP(Table49[[#This Row],[ITEM CODE]],Table2[[Item Code]:[Master Name]],9,0),"")</f>
        <v/>
      </c>
      <c r="L2372" s="1" t="str">
        <f>IFERROR(VLOOKUP(Table49[[#This Row],[ITEM CODE]],Table2[[Item Code]:[Master Name]],8,0),"")</f>
        <v/>
      </c>
      <c r="M2372" s="41"/>
      <c r="N2372" s="66">
        <f>IFERROR(VLOOKUP(Table49[[#This Row],[ITEM CODE]],Table2[[#All],[Item Code]:[Unit Cost]],10,0),0)</f>
        <v>0</v>
      </c>
      <c r="O2372" s="134">
        <f>IFERROR(VLOOKUP(Table49[[#This Row],[ITEM CODE]],Table2[[#All],[Item Code]:[Unit Cost]],10,0),0)</f>
        <v>0</v>
      </c>
      <c r="P2372" s="56"/>
      <c r="Q2372" s="58"/>
      <c r="R2372" s="58">
        <f>Table49[[#This Row],[QUANTITY]]*Table49[[#This Row],[INV Prices]]</f>
        <v>0</v>
      </c>
      <c r="S2372" s="67"/>
      <c r="V2372" s="41"/>
      <c r="W2372" s="4" t="str">
        <f>IFERROR(VLOOKUP(Table49[[#This Row],[ITEM CODE]],Table2[[Item Code]:[Category ]],6,0),"")</f>
        <v/>
      </c>
      <c r="X2372" s="1" t="str">
        <f>IFERROR(VLOOKUP(Table49[[#This Row],[ITEM CODE]],Table2[[Item Code]:[Sub Category]],7,0),"")</f>
        <v/>
      </c>
      <c r="Y2372" s="68" t="str">
        <f>Table49[[#This Row],[PO Number]]&amp;COUNTIFS($E$5:E2372,E2372)</f>
        <v>0</v>
      </c>
    </row>
    <row r="2373" spans="1:25" ht="14.7" customHeight="1" x14ac:dyDescent="0.3">
      <c r="A2373" s="1" t="str">
        <f>IF(Table49[[#This Row],[ITEM NAME]]="","",ROW()-4)</f>
        <v/>
      </c>
      <c r="B2373" s="68"/>
      <c r="C2373" s="4" t="str">
        <f>IFERROR(VLOOKUP(B2373,Table14[],3,0),"")</f>
        <v/>
      </c>
      <c r="D2373" s="4" t="str">
        <f>IFERROR(VLOOKUP(B2373,Table14[],2,0),"")</f>
        <v/>
      </c>
      <c r="E2373" s="4"/>
      <c r="H2373" s="41" t="str">
        <f>IFERROR(VLOOKUP(Table49[[#This Row],[ITEM CODE]],Table2[[Item Code]:[Master Name]],2,0),"")</f>
        <v/>
      </c>
      <c r="I2373" s="41"/>
      <c r="J2373" s="65" t="str">
        <f>IFERROR(VLOOKUP(Table49[[#This Row],[ITEM CODE]],Table2[[Item Code]:[Master Name]],3,0),"")</f>
        <v/>
      </c>
      <c r="K2373" s="1" t="str">
        <f>IFERROR(VLOOKUP(Table49[[#This Row],[ITEM CODE]],Table2[[Item Code]:[Master Name]],9,0),"")</f>
        <v/>
      </c>
      <c r="L2373" s="1" t="str">
        <f>IFERROR(VLOOKUP(Table49[[#This Row],[ITEM CODE]],Table2[[Item Code]:[Master Name]],8,0),"")</f>
        <v/>
      </c>
      <c r="M2373" s="41"/>
      <c r="N2373" s="66">
        <f>IFERROR(VLOOKUP(Table49[[#This Row],[ITEM CODE]],Table2[[#All],[Item Code]:[Unit Cost]],10,0),0)</f>
        <v>0</v>
      </c>
      <c r="O2373" s="134">
        <f>IFERROR(VLOOKUP(Table49[[#This Row],[ITEM CODE]],Table2[[#All],[Item Code]:[Unit Cost]],10,0),0)</f>
        <v>0</v>
      </c>
      <c r="P2373" s="56"/>
      <c r="Q2373" s="58"/>
      <c r="R2373" s="58">
        <f>Table49[[#This Row],[QUANTITY]]*Table49[[#This Row],[INV Prices]]</f>
        <v>0</v>
      </c>
      <c r="S2373" s="67"/>
      <c r="V2373" s="41"/>
      <c r="W2373" s="4" t="str">
        <f>IFERROR(VLOOKUP(Table49[[#This Row],[ITEM CODE]],Table2[[Item Code]:[Category ]],6,0),"")</f>
        <v/>
      </c>
      <c r="X2373" s="1" t="str">
        <f>IFERROR(VLOOKUP(Table49[[#This Row],[ITEM CODE]],Table2[[Item Code]:[Sub Category]],7,0),"")</f>
        <v/>
      </c>
      <c r="Y2373" s="68" t="str">
        <f>Table49[[#This Row],[PO Number]]&amp;COUNTIFS($E$5:E2373,E2373)</f>
        <v>0</v>
      </c>
    </row>
    <row r="2374" spans="1:25" ht="14.7" customHeight="1" x14ac:dyDescent="0.3">
      <c r="A2374" s="1" t="str">
        <f>IF(Table49[[#This Row],[ITEM NAME]]="","",ROW()-4)</f>
        <v/>
      </c>
      <c r="B2374" s="68"/>
      <c r="C2374" s="4" t="str">
        <f>IFERROR(VLOOKUP(B2374,Table14[],3,0),"")</f>
        <v/>
      </c>
      <c r="D2374" s="4" t="str">
        <f>IFERROR(VLOOKUP(B2374,Table14[],2,0),"")</f>
        <v/>
      </c>
      <c r="E2374" s="4"/>
      <c r="H2374" s="41" t="str">
        <f>IFERROR(VLOOKUP(Table49[[#This Row],[ITEM CODE]],Table2[[Item Code]:[Master Name]],2,0),"")</f>
        <v/>
      </c>
      <c r="I2374" s="41"/>
      <c r="J2374" s="65" t="str">
        <f>IFERROR(VLOOKUP(Table49[[#This Row],[ITEM CODE]],Table2[[Item Code]:[Master Name]],3,0),"")</f>
        <v/>
      </c>
      <c r="K2374" s="1" t="str">
        <f>IFERROR(VLOOKUP(Table49[[#This Row],[ITEM CODE]],Table2[[Item Code]:[Master Name]],9,0),"")</f>
        <v/>
      </c>
      <c r="L2374" s="1" t="str">
        <f>IFERROR(VLOOKUP(Table49[[#This Row],[ITEM CODE]],Table2[[Item Code]:[Master Name]],8,0),"")</f>
        <v/>
      </c>
      <c r="M2374" s="41"/>
      <c r="N2374" s="66">
        <f>IFERROR(VLOOKUP(Table49[[#This Row],[ITEM CODE]],Table2[[#All],[Item Code]:[Unit Cost]],10,0),0)</f>
        <v>0</v>
      </c>
      <c r="O2374" s="134">
        <f>IFERROR(VLOOKUP(Table49[[#This Row],[ITEM CODE]],Table2[[#All],[Item Code]:[Unit Cost]],10,0),0)</f>
        <v>0</v>
      </c>
      <c r="P2374" s="56"/>
      <c r="Q2374" s="58"/>
      <c r="R2374" s="58">
        <f>Table49[[#This Row],[QUANTITY]]*Table49[[#This Row],[INV Prices]]</f>
        <v>0</v>
      </c>
      <c r="S2374" s="67"/>
      <c r="V2374" s="41"/>
      <c r="W2374" s="4" t="str">
        <f>IFERROR(VLOOKUP(Table49[[#This Row],[ITEM CODE]],Table2[[Item Code]:[Category ]],6,0),"")</f>
        <v/>
      </c>
      <c r="X2374" s="1" t="str">
        <f>IFERROR(VLOOKUP(Table49[[#This Row],[ITEM CODE]],Table2[[Item Code]:[Sub Category]],7,0),"")</f>
        <v/>
      </c>
      <c r="Y2374" s="68" t="str">
        <f>Table49[[#This Row],[PO Number]]&amp;COUNTIFS($E$5:E2374,E2374)</f>
        <v>0</v>
      </c>
    </row>
    <row r="2375" spans="1:25" ht="14.7" customHeight="1" x14ac:dyDescent="0.3">
      <c r="A2375" s="1" t="str">
        <f>IF(Table49[[#This Row],[ITEM NAME]]="","",ROW()-4)</f>
        <v/>
      </c>
      <c r="B2375" s="68"/>
      <c r="C2375" s="4" t="str">
        <f>IFERROR(VLOOKUP(B2375,Table14[],3,0),"")</f>
        <v/>
      </c>
      <c r="D2375" s="4" t="str">
        <f>IFERROR(VLOOKUP(B2375,Table14[],2,0),"")</f>
        <v/>
      </c>
      <c r="E2375" s="4"/>
      <c r="H2375" s="41" t="str">
        <f>IFERROR(VLOOKUP(Table49[[#This Row],[ITEM CODE]],Table2[[Item Code]:[Master Name]],2,0),"")</f>
        <v/>
      </c>
      <c r="I2375" s="41"/>
      <c r="J2375" s="65" t="str">
        <f>IFERROR(VLOOKUP(Table49[[#This Row],[ITEM CODE]],Table2[[Item Code]:[Master Name]],3,0),"")</f>
        <v/>
      </c>
      <c r="K2375" s="1" t="str">
        <f>IFERROR(VLOOKUP(Table49[[#This Row],[ITEM CODE]],Table2[[Item Code]:[Master Name]],9,0),"")</f>
        <v/>
      </c>
      <c r="L2375" s="1" t="str">
        <f>IFERROR(VLOOKUP(Table49[[#This Row],[ITEM CODE]],Table2[[Item Code]:[Master Name]],8,0),"")</f>
        <v/>
      </c>
      <c r="M2375" s="41"/>
      <c r="N2375" s="66">
        <f>IFERROR(VLOOKUP(Table49[[#This Row],[ITEM CODE]],Table2[[#All],[Item Code]:[Unit Cost]],10,0),0)</f>
        <v>0</v>
      </c>
      <c r="O2375" s="134">
        <f>IFERROR(VLOOKUP(Table49[[#This Row],[ITEM CODE]],Table2[[#All],[Item Code]:[Unit Cost]],10,0),0)</f>
        <v>0</v>
      </c>
      <c r="P2375" s="56"/>
      <c r="Q2375" s="58"/>
      <c r="R2375" s="58">
        <f>Table49[[#This Row],[QUANTITY]]*Table49[[#This Row],[INV Prices]]</f>
        <v>0</v>
      </c>
      <c r="S2375" s="67"/>
      <c r="V2375" s="41"/>
      <c r="W2375" s="4" t="str">
        <f>IFERROR(VLOOKUP(Table49[[#This Row],[ITEM CODE]],Table2[[Item Code]:[Category ]],6,0),"")</f>
        <v/>
      </c>
      <c r="X2375" s="1" t="str">
        <f>IFERROR(VLOOKUP(Table49[[#This Row],[ITEM CODE]],Table2[[Item Code]:[Sub Category]],7,0),"")</f>
        <v/>
      </c>
      <c r="Y2375" s="68" t="str">
        <f>Table49[[#This Row],[PO Number]]&amp;COUNTIFS($E$5:E2375,E2375)</f>
        <v>0</v>
      </c>
    </row>
    <row r="2376" spans="1:25" ht="14.7" customHeight="1" x14ac:dyDescent="0.3">
      <c r="A2376" s="1" t="str">
        <f>IF(Table49[[#This Row],[ITEM NAME]]="","",ROW()-4)</f>
        <v/>
      </c>
      <c r="B2376" s="68"/>
      <c r="C2376" s="4" t="str">
        <f>IFERROR(VLOOKUP(B2376,Table14[],3,0),"")</f>
        <v/>
      </c>
      <c r="D2376" s="4" t="str">
        <f>IFERROR(VLOOKUP(B2376,Table14[],2,0),"")</f>
        <v/>
      </c>
      <c r="E2376" s="4"/>
      <c r="H2376" s="41" t="str">
        <f>IFERROR(VLOOKUP(Table49[[#This Row],[ITEM CODE]],Table2[[Item Code]:[Master Name]],2,0),"")</f>
        <v/>
      </c>
      <c r="I2376" s="41"/>
      <c r="J2376" s="65" t="str">
        <f>IFERROR(VLOOKUP(Table49[[#This Row],[ITEM CODE]],Table2[[Item Code]:[Master Name]],3,0),"")</f>
        <v/>
      </c>
      <c r="K2376" s="1" t="str">
        <f>IFERROR(VLOOKUP(Table49[[#This Row],[ITEM CODE]],Table2[[Item Code]:[Master Name]],9,0),"")</f>
        <v/>
      </c>
      <c r="L2376" s="1" t="str">
        <f>IFERROR(VLOOKUP(Table49[[#This Row],[ITEM CODE]],Table2[[Item Code]:[Master Name]],8,0),"")</f>
        <v/>
      </c>
      <c r="M2376" s="41"/>
      <c r="N2376" s="66">
        <f>IFERROR(VLOOKUP(Table49[[#This Row],[ITEM CODE]],Table2[[#All],[Item Code]:[Unit Cost]],10,0),0)</f>
        <v>0</v>
      </c>
      <c r="O2376" s="134">
        <f>IFERROR(VLOOKUP(Table49[[#This Row],[ITEM CODE]],Table2[[#All],[Item Code]:[Unit Cost]],10,0),0)</f>
        <v>0</v>
      </c>
      <c r="P2376" s="56"/>
      <c r="Q2376" s="58"/>
      <c r="R2376" s="58">
        <f>Table49[[#This Row],[QUANTITY]]*Table49[[#This Row],[INV Prices]]</f>
        <v>0</v>
      </c>
      <c r="S2376" s="67"/>
      <c r="V2376" s="41"/>
      <c r="W2376" s="4" t="str">
        <f>IFERROR(VLOOKUP(Table49[[#This Row],[ITEM CODE]],Table2[[Item Code]:[Category ]],6,0),"")</f>
        <v/>
      </c>
      <c r="X2376" s="1" t="str">
        <f>IFERROR(VLOOKUP(Table49[[#This Row],[ITEM CODE]],Table2[[Item Code]:[Sub Category]],7,0),"")</f>
        <v/>
      </c>
      <c r="Y2376" s="68" t="str">
        <f>Table49[[#This Row],[PO Number]]&amp;COUNTIFS($E$5:E2376,E2376)</f>
        <v>0</v>
      </c>
    </row>
    <row r="2377" spans="1:25" ht="14.7" customHeight="1" x14ac:dyDescent="0.3">
      <c r="A2377" s="1" t="str">
        <f>IF(Table49[[#This Row],[ITEM NAME]]="","",ROW()-4)</f>
        <v/>
      </c>
      <c r="B2377" s="68"/>
      <c r="C2377" s="4" t="str">
        <f>IFERROR(VLOOKUP(B2377,Table14[],3,0),"")</f>
        <v/>
      </c>
      <c r="D2377" s="4" t="str">
        <f>IFERROR(VLOOKUP(B2377,Table14[],2,0),"")</f>
        <v/>
      </c>
      <c r="E2377" s="4"/>
      <c r="H2377" s="41" t="str">
        <f>IFERROR(VLOOKUP(Table49[[#This Row],[ITEM CODE]],Table2[[Item Code]:[Master Name]],2,0),"")</f>
        <v/>
      </c>
      <c r="I2377" s="41"/>
      <c r="J2377" s="65" t="str">
        <f>IFERROR(VLOOKUP(Table49[[#This Row],[ITEM CODE]],Table2[[Item Code]:[Master Name]],3,0),"")</f>
        <v/>
      </c>
      <c r="K2377" s="1" t="str">
        <f>IFERROR(VLOOKUP(Table49[[#This Row],[ITEM CODE]],Table2[[Item Code]:[Master Name]],9,0),"")</f>
        <v/>
      </c>
      <c r="L2377" s="1" t="str">
        <f>IFERROR(VLOOKUP(Table49[[#This Row],[ITEM CODE]],Table2[[Item Code]:[Master Name]],8,0),"")</f>
        <v/>
      </c>
      <c r="M2377" s="41"/>
      <c r="N2377" s="66">
        <f>IFERROR(VLOOKUP(Table49[[#This Row],[ITEM CODE]],Table2[[#All],[Item Code]:[Unit Cost]],10,0),0)</f>
        <v>0</v>
      </c>
      <c r="O2377" s="134">
        <f>IFERROR(VLOOKUP(Table49[[#This Row],[ITEM CODE]],Table2[[#All],[Item Code]:[Unit Cost]],10,0),0)</f>
        <v>0</v>
      </c>
      <c r="P2377" s="56"/>
      <c r="Q2377" s="58"/>
      <c r="R2377" s="58">
        <f>Table49[[#This Row],[QUANTITY]]*Table49[[#This Row],[INV Prices]]</f>
        <v>0</v>
      </c>
      <c r="S2377" s="67"/>
      <c r="V2377" s="41"/>
      <c r="W2377" s="4" t="str">
        <f>IFERROR(VLOOKUP(Table49[[#This Row],[ITEM CODE]],Table2[[Item Code]:[Category ]],6,0),"")</f>
        <v/>
      </c>
      <c r="X2377" s="1" t="str">
        <f>IFERROR(VLOOKUP(Table49[[#This Row],[ITEM CODE]],Table2[[Item Code]:[Sub Category]],7,0),"")</f>
        <v/>
      </c>
      <c r="Y2377" s="68" t="str">
        <f>Table49[[#This Row],[PO Number]]&amp;COUNTIFS($E$5:E2377,E2377)</f>
        <v>0</v>
      </c>
    </row>
    <row r="2378" spans="1:25" ht="14.7" customHeight="1" x14ac:dyDescent="0.3">
      <c r="A2378" s="1" t="str">
        <f>IF(Table49[[#This Row],[ITEM NAME]]="","",ROW()-4)</f>
        <v/>
      </c>
      <c r="B2378" s="68"/>
      <c r="C2378" s="4" t="str">
        <f>IFERROR(VLOOKUP(B2378,Table14[],3,0),"")</f>
        <v/>
      </c>
      <c r="D2378" s="4" t="str">
        <f>IFERROR(VLOOKUP(B2378,Table14[],2,0),"")</f>
        <v/>
      </c>
      <c r="E2378" s="4"/>
      <c r="H2378" s="41" t="str">
        <f>IFERROR(VLOOKUP(Table49[[#This Row],[ITEM CODE]],Table2[[Item Code]:[Master Name]],2,0),"")</f>
        <v/>
      </c>
      <c r="I2378" s="41"/>
      <c r="J2378" s="65" t="str">
        <f>IFERROR(VLOOKUP(Table49[[#This Row],[ITEM CODE]],Table2[[Item Code]:[Master Name]],3,0),"")</f>
        <v/>
      </c>
      <c r="K2378" s="1" t="str">
        <f>IFERROR(VLOOKUP(Table49[[#This Row],[ITEM CODE]],Table2[[Item Code]:[Master Name]],9,0),"")</f>
        <v/>
      </c>
      <c r="L2378" s="1" t="str">
        <f>IFERROR(VLOOKUP(Table49[[#This Row],[ITEM CODE]],Table2[[Item Code]:[Master Name]],8,0),"")</f>
        <v/>
      </c>
      <c r="M2378" s="41"/>
      <c r="N2378" s="66">
        <f>IFERROR(VLOOKUP(Table49[[#This Row],[ITEM CODE]],Table2[[#All],[Item Code]:[Unit Cost]],10,0),0)</f>
        <v>0</v>
      </c>
      <c r="O2378" s="134">
        <f>IFERROR(VLOOKUP(Table49[[#This Row],[ITEM CODE]],Table2[[#All],[Item Code]:[Unit Cost]],10,0),0)</f>
        <v>0</v>
      </c>
      <c r="P2378" s="56"/>
      <c r="Q2378" s="58"/>
      <c r="R2378" s="58">
        <f>Table49[[#This Row],[QUANTITY]]*Table49[[#This Row],[INV Prices]]</f>
        <v>0</v>
      </c>
      <c r="S2378" s="67"/>
      <c r="V2378" s="41"/>
      <c r="W2378" s="4" t="str">
        <f>IFERROR(VLOOKUP(Table49[[#This Row],[ITEM CODE]],Table2[[Item Code]:[Category ]],6,0),"")</f>
        <v/>
      </c>
      <c r="X2378" s="1" t="str">
        <f>IFERROR(VLOOKUP(Table49[[#This Row],[ITEM CODE]],Table2[[Item Code]:[Sub Category]],7,0),"")</f>
        <v/>
      </c>
      <c r="Y2378" s="68" t="str">
        <f>Table49[[#This Row],[PO Number]]&amp;COUNTIFS($E$5:E2378,E2378)</f>
        <v>0</v>
      </c>
    </row>
    <row r="2379" spans="1:25" ht="14.7" customHeight="1" x14ac:dyDescent="0.3">
      <c r="A2379" s="1" t="str">
        <f>IF(Table49[[#This Row],[ITEM NAME]]="","",ROW()-4)</f>
        <v/>
      </c>
      <c r="B2379" s="68"/>
      <c r="C2379" s="4" t="str">
        <f>IFERROR(VLOOKUP(B2379,Table14[],3,0),"")</f>
        <v/>
      </c>
      <c r="D2379" s="4" t="str">
        <f>IFERROR(VLOOKUP(B2379,Table14[],2,0),"")</f>
        <v/>
      </c>
      <c r="E2379" s="4"/>
      <c r="H2379" s="41" t="str">
        <f>IFERROR(VLOOKUP(Table49[[#This Row],[ITEM CODE]],Table2[[Item Code]:[Master Name]],2,0),"")</f>
        <v/>
      </c>
      <c r="I2379" s="41"/>
      <c r="J2379" s="65" t="str">
        <f>IFERROR(VLOOKUP(Table49[[#This Row],[ITEM CODE]],Table2[[Item Code]:[Master Name]],3,0),"")</f>
        <v/>
      </c>
      <c r="K2379" s="1" t="str">
        <f>IFERROR(VLOOKUP(Table49[[#This Row],[ITEM CODE]],Table2[[Item Code]:[Master Name]],9,0),"")</f>
        <v/>
      </c>
      <c r="L2379" s="1" t="str">
        <f>IFERROR(VLOOKUP(Table49[[#This Row],[ITEM CODE]],Table2[[Item Code]:[Master Name]],8,0),"")</f>
        <v/>
      </c>
      <c r="M2379" s="41"/>
      <c r="N2379" s="66">
        <f>IFERROR(VLOOKUP(Table49[[#This Row],[ITEM CODE]],Table2[[#All],[Item Code]:[Unit Cost]],10,0),0)</f>
        <v>0</v>
      </c>
      <c r="O2379" s="134">
        <f>IFERROR(VLOOKUP(Table49[[#This Row],[ITEM CODE]],Table2[[#All],[Item Code]:[Unit Cost]],10,0),0)</f>
        <v>0</v>
      </c>
      <c r="P2379" s="56"/>
      <c r="Q2379" s="58"/>
      <c r="R2379" s="58">
        <f>Table49[[#This Row],[QUANTITY]]*Table49[[#This Row],[INV Prices]]</f>
        <v>0</v>
      </c>
      <c r="S2379" s="67"/>
      <c r="V2379" s="41"/>
      <c r="W2379" s="4" t="str">
        <f>IFERROR(VLOOKUP(Table49[[#This Row],[ITEM CODE]],Table2[[Item Code]:[Category ]],6,0),"")</f>
        <v/>
      </c>
      <c r="X2379" s="1" t="str">
        <f>IFERROR(VLOOKUP(Table49[[#This Row],[ITEM CODE]],Table2[[Item Code]:[Sub Category]],7,0),"")</f>
        <v/>
      </c>
      <c r="Y2379" s="68" t="str">
        <f>Table49[[#This Row],[PO Number]]&amp;COUNTIFS($E$5:E2379,E2379)</f>
        <v>0</v>
      </c>
    </row>
    <row r="2380" spans="1:25" ht="14.7" customHeight="1" x14ac:dyDescent="0.3">
      <c r="A2380" s="1" t="str">
        <f>IF(Table49[[#This Row],[ITEM NAME]]="","",ROW()-4)</f>
        <v/>
      </c>
      <c r="B2380" s="68"/>
      <c r="C2380" s="4" t="str">
        <f>IFERROR(VLOOKUP(B2380,Table14[],3,0),"")</f>
        <v/>
      </c>
      <c r="D2380" s="4" t="str">
        <f>IFERROR(VLOOKUP(B2380,Table14[],2,0),"")</f>
        <v/>
      </c>
      <c r="E2380" s="4"/>
      <c r="H2380" s="41" t="str">
        <f>IFERROR(VLOOKUP(Table49[[#This Row],[ITEM CODE]],Table2[[Item Code]:[Master Name]],2,0),"")</f>
        <v/>
      </c>
      <c r="I2380" s="41"/>
      <c r="J2380" s="65" t="str">
        <f>IFERROR(VLOOKUP(Table49[[#This Row],[ITEM CODE]],Table2[[Item Code]:[Master Name]],3,0),"")</f>
        <v/>
      </c>
      <c r="K2380" s="1" t="str">
        <f>IFERROR(VLOOKUP(Table49[[#This Row],[ITEM CODE]],Table2[[Item Code]:[Master Name]],9,0),"")</f>
        <v/>
      </c>
      <c r="L2380" s="1" t="str">
        <f>IFERROR(VLOOKUP(Table49[[#This Row],[ITEM CODE]],Table2[[Item Code]:[Master Name]],8,0),"")</f>
        <v/>
      </c>
      <c r="M2380" s="41"/>
      <c r="N2380" s="66">
        <f>IFERROR(VLOOKUP(Table49[[#This Row],[ITEM CODE]],Table2[[#All],[Item Code]:[Unit Cost]],10,0),0)</f>
        <v>0</v>
      </c>
      <c r="O2380" s="134">
        <f>IFERROR(VLOOKUP(Table49[[#This Row],[ITEM CODE]],Table2[[#All],[Item Code]:[Unit Cost]],10,0),0)</f>
        <v>0</v>
      </c>
      <c r="P2380" s="56"/>
      <c r="Q2380" s="58"/>
      <c r="R2380" s="58">
        <f>Table49[[#This Row],[QUANTITY]]*Table49[[#This Row],[INV Prices]]</f>
        <v>0</v>
      </c>
      <c r="S2380" s="67"/>
      <c r="V2380" s="41"/>
      <c r="W2380" s="4" t="str">
        <f>IFERROR(VLOOKUP(Table49[[#This Row],[ITEM CODE]],Table2[[Item Code]:[Category ]],6,0),"")</f>
        <v/>
      </c>
      <c r="X2380" s="1" t="str">
        <f>IFERROR(VLOOKUP(Table49[[#This Row],[ITEM CODE]],Table2[[Item Code]:[Sub Category]],7,0),"")</f>
        <v/>
      </c>
      <c r="Y2380" s="68" t="str">
        <f>Table49[[#This Row],[PO Number]]&amp;COUNTIFS($E$5:E2380,E2380)</f>
        <v>0</v>
      </c>
    </row>
    <row r="2381" spans="1:25" ht="14.7" customHeight="1" x14ac:dyDescent="0.3">
      <c r="A2381" s="1" t="str">
        <f>IF(Table49[[#This Row],[ITEM NAME]]="","",ROW()-4)</f>
        <v/>
      </c>
      <c r="B2381" s="68"/>
      <c r="C2381" s="4" t="str">
        <f>IFERROR(VLOOKUP(B2381,Table14[],3,0),"")</f>
        <v/>
      </c>
      <c r="D2381" s="4" t="str">
        <f>IFERROR(VLOOKUP(B2381,Table14[],2,0),"")</f>
        <v/>
      </c>
      <c r="E2381" s="4"/>
      <c r="H2381" s="41" t="str">
        <f>IFERROR(VLOOKUP(Table49[[#This Row],[ITEM CODE]],Table2[[Item Code]:[Master Name]],2,0),"")</f>
        <v/>
      </c>
      <c r="I2381" s="41"/>
      <c r="J2381" s="65" t="str">
        <f>IFERROR(VLOOKUP(Table49[[#This Row],[ITEM CODE]],Table2[[Item Code]:[Master Name]],3,0),"")</f>
        <v/>
      </c>
      <c r="K2381" s="1" t="str">
        <f>IFERROR(VLOOKUP(Table49[[#This Row],[ITEM CODE]],Table2[[Item Code]:[Master Name]],9,0),"")</f>
        <v/>
      </c>
      <c r="L2381" s="1" t="str">
        <f>IFERROR(VLOOKUP(Table49[[#This Row],[ITEM CODE]],Table2[[Item Code]:[Master Name]],8,0),"")</f>
        <v/>
      </c>
      <c r="M2381" s="41"/>
      <c r="N2381" s="66">
        <f>IFERROR(VLOOKUP(Table49[[#This Row],[ITEM CODE]],Table2[[#All],[Item Code]:[Unit Cost]],10,0),0)</f>
        <v>0</v>
      </c>
      <c r="O2381" s="134">
        <f>IFERROR(VLOOKUP(Table49[[#This Row],[ITEM CODE]],Table2[[#All],[Item Code]:[Unit Cost]],10,0),0)</f>
        <v>0</v>
      </c>
      <c r="P2381" s="56"/>
      <c r="Q2381" s="58"/>
      <c r="R2381" s="58">
        <f>Table49[[#This Row],[QUANTITY]]*Table49[[#This Row],[INV Prices]]</f>
        <v>0</v>
      </c>
      <c r="S2381" s="67"/>
      <c r="V2381" s="41"/>
      <c r="W2381" s="4" t="str">
        <f>IFERROR(VLOOKUP(Table49[[#This Row],[ITEM CODE]],Table2[[Item Code]:[Category ]],6,0),"")</f>
        <v/>
      </c>
      <c r="X2381" s="1" t="str">
        <f>IFERROR(VLOOKUP(Table49[[#This Row],[ITEM CODE]],Table2[[Item Code]:[Sub Category]],7,0),"")</f>
        <v/>
      </c>
      <c r="Y2381" s="68" t="str">
        <f>Table49[[#This Row],[PO Number]]&amp;COUNTIFS($E$5:E2381,E2381)</f>
        <v>0</v>
      </c>
    </row>
    <row r="2382" spans="1:25" ht="14.7" customHeight="1" x14ac:dyDescent="0.3">
      <c r="A2382" s="1" t="str">
        <f>IF(Table49[[#This Row],[ITEM NAME]]="","",ROW()-4)</f>
        <v/>
      </c>
      <c r="B2382" s="68"/>
      <c r="C2382" s="4" t="str">
        <f>IFERROR(VLOOKUP(B2382,Table14[],3,0),"")</f>
        <v/>
      </c>
      <c r="D2382" s="4" t="str">
        <f>IFERROR(VLOOKUP(B2382,Table14[],2,0),"")</f>
        <v/>
      </c>
      <c r="E2382" s="4"/>
      <c r="H2382" s="41" t="str">
        <f>IFERROR(VLOOKUP(Table49[[#This Row],[ITEM CODE]],Table2[[Item Code]:[Master Name]],2,0),"")</f>
        <v/>
      </c>
      <c r="I2382" s="41"/>
      <c r="J2382" s="65" t="str">
        <f>IFERROR(VLOOKUP(Table49[[#This Row],[ITEM CODE]],Table2[[Item Code]:[Master Name]],3,0),"")</f>
        <v/>
      </c>
      <c r="K2382" s="1" t="str">
        <f>IFERROR(VLOOKUP(Table49[[#This Row],[ITEM CODE]],Table2[[Item Code]:[Master Name]],9,0),"")</f>
        <v/>
      </c>
      <c r="L2382" s="1" t="str">
        <f>IFERROR(VLOOKUP(Table49[[#This Row],[ITEM CODE]],Table2[[Item Code]:[Master Name]],8,0),"")</f>
        <v/>
      </c>
      <c r="M2382" s="41"/>
      <c r="N2382" s="66">
        <f>IFERROR(VLOOKUP(Table49[[#This Row],[ITEM CODE]],Table2[[#All],[Item Code]:[Unit Cost]],10,0),0)</f>
        <v>0</v>
      </c>
      <c r="O2382" s="134">
        <f>IFERROR(VLOOKUP(Table49[[#This Row],[ITEM CODE]],Table2[[#All],[Item Code]:[Unit Cost]],10,0),0)</f>
        <v>0</v>
      </c>
      <c r="P2382" s="56"/>
      <c r="Q2382" s="58"/>
      <c r="R2382" s="58">
        <f>Table49[[#This Row],[QUANTITY]]*Table49[[#This Row],[INV Prices]]</f>
        <v>0</v>
      </c>
      <c r="S2382" s="67"/>
      <c r="V2382" s="41"/>
      <c r="W2382" s="4" t="str">
        <f>IFERROR(VLOOKUP(Table49[[#This Row],[ITEM CODE]],Table2[[Item Code]:[Category ]],6,0),"")</f>
        <v/>
      </c>
      <c r="X2382" s="1" t="str">
        <f>IFERROR(VLOOKUP(Table49[[#This Row],[ITEM CODE]],Table2[[Item Code]:[Sub Category]],7,0),"")</f>
        <v/>
      </c>
      <c r="Y2382" s="68" t="str">
        <f>Table49[[#This Row],[PO Number]]&amp;COUNTIFS($E$5:E2382,E2382)</f>
        <v>0</v>
      </c>
    </row>
    <row r="2383" spans="1:25" ht="14.7" customHeight="1" x14ac:dyDescent="0.3">
      <c r="A2383" s="1" t="str">
        <f>IF(Table49[[#This Row],[ITEM NAME]]="","",ROW()-4)</f>
        <v/>
      </c>
      <c r="B2383" s="68"/>
      <c r="C2383" s="4" t="str">
        <f>IFERROR(VLOOKUP(B2383,Table14[],3,0),"")</f>
        <v/>
      </c>
      <c r="D2383" s="4" t="str">
        <f>IFERROR(VLOOKUP(B2383,Table14[],2,0),"")</f>
        <v/>
      </c>
      <c r="E2383" s="4"/>
      <c r="H2383" s="41" t="str">
        <f>IFERROR(VLOOKUP(Table49[[#This Row],[ITEM CODE]],Table2[[Item Code]:[Master Name]],2,0),"")</f>
        <v/>
      </c>
      <c r="I2383" s="41"/>
      <c r="J2383" s="65" t="str">
        <f>IFERROR(VLOOKUP(Table49[[#This Row],[ITEM CODE]],Table2[[Item Code]:[Master Name]],3,0),"")</f>
        <v/>
      </c>
      <c r="K2383" s="1" t="str">
        <f>IFERROR(VLOOKUP(Table49[[#This Row],[ITEM CODE]],Table2[[Item Code]:[Master Name]],9,0),"")</f>
        <v/>
      </c>
      <c r="L2383" s="1" t="str">
        <f>IFERROR(VLOOKUP(Table49[[#This Row],[ITEM CODE]],Table2[[Item Code]:[Master Name]],8,0),"")</f>
        <v/>
      </c>
      <c r="M2383" s="41"/>
      <c r="N2383" s="66">
        <f>IFERROR(VLOOKUP(Table49[[#This Row],[ITEM CODE]],Table2[[#All],[Item Code]:[Unit Cost]],10,0),0)</f>
        <v>0</v>
      </c>
      <c r="O2383" s="134">
        <f>IFERROR(VLOOKUP(Table49[[#This Row],[ITEM CODE]],Table2[[#All],[Item Code]:[Unit Cost]],10,0),0)</f>
        <v>0</v>
      </c>
      <c r="P2383" s="56"/>
      <c r="Q2383" s="58"/>
      <c r="R2383" s="58">
        <f>Table49[[#This Row],[QUANTITY]]*Table49[[#This Row],[INV Prices]]</f>
        <v>0</v>
      </c>
      <c r="S2383" s="67"/>
      <c r="V2383" s="41"/>
      <c r="W2383" s="4" t="str">
        <f>IFERROR(VLOOKUP(Table49[[#This Row],[ITEM CODE]],Table2[[Item Code]:[Category ]],6,0),"")</f>
        <v/>
      </c>
      <c r="X2383" s="1" t="str">
        <f>IFERROR(VLOOKUP(Table49[[#This Row],[ITEM CODE]],Table2[[Item Code]:[Sub Category]],7,0),"")</f>
        <v/>
      </c>
      <c r="Y2383" s="68" t="str">
        <f>Table49[[#This Row],[PO Number]]&amp;COUNTIFS($E$5:E2383,E2383)</f>
        <v>0</v>
      </c>
    </row>
    <row r="2384" spans="1:25" ht="14.7" customHeight="1" x14ac:dyDescent="0.3">
      <c r="A2384" s="1" t="str">
        <f>IF(Table49[[#This Row],[ITEM NAME]]="","",ROW()-4)</f>
        <v/>
      </c>
      <c r="B2384" s="68"/>
      <c r="C2384" s="4" t="str">
        <f>IFERROR(VLOOKUP(B2384,Table14[],3,0),"")</f>
        <v/>
      </c>
      <c r="D2384" s="4" t="str">
        <f>IFERROR(VLOOKUP(B2384,Table14[],2,0),"")</f>
        <v/>
      </c>
      <c r="E2384" s="4"/>
      <c r="H2384" s="41" t="str">
        <f>IFERROR(VLOOKUP(Table49[[#This Row],[ITEM CODE]],Table2[[Item Code]:[Master Name]],2,0),"")</f>
        <v/>
      </c>
      <c r="I2384" s="41"/>
      <c r="J2384" s="65" t="str">
        <f>IFERROR(VLOOKUP(Table49[[#This Row],[ITEM CODE]],Table2[[Item Code]:[Master Name]],3,0),"")</f>
        <v/>
      </c>
      <c r="K2384" s="1" t="str">
        <f>IFERROR(VLOOKUP(Table49[[#This Row],[ITEM CODE]],Table2[[Item Code]:[Master Name]],9,0),"")</f>
        <v/>
      </c>
      <c r="L2384" s="1" t="str">
        <f>IFERROR(VLOOKUP(Table49[[#This Row],[ITEM CODE]],Table2[[Item Code]:[Master Name]],8,0),"")</f>
        <v/>
      </c>
      <c r="M2384" s="41"/>
      <c r="N2384" s="66">
        <f>IFERROR(VLOOKUP(Table49[[#This Row],[ITEM CODE]],Table2[[#All],[Item Code]:[Unit Cost]],10,0),0)</f>
        <v>0</v>
      </c>
      <c r="O2384" s="134">
        <f>IFERROR(VLOOKUP(Table49[[#This Row],[ITEM CODE]],Table2[[#All],[Item Code]:[Unit Cost]],10,0),0)</f>
        <v>0</v>
      </c>
      <c r="P2384" s="56"/>
      <c r="Q2384" s="58"/>
      <c r="R2384" s="58">
        <f>Table49[[#This Row],[QUANTITY]]*Table49[[#This Row],[INV Prices]]</f>
        <v>0</v>
      </c>
      <c r="S2384" s="67"/>
      <c r="V2384" s="41"/>
      <c r="W2384" s="4" t="str">
        <f>IFERROR(VLOOKUP(Table49[[#This Row],[ITEM CODE]],Table2[[Item Code]:[Category ]],6,0),"")</f>
        <v/>
      </c>
      <c r="X2384" s="1" t="str">
        <f>IFERROR(VLOOKUP(Table49[[#This Row],[ITEM CODE]],Table2[[Item Code]:[Sub Category]],7,0),"")</f>
        <v/>
      </c>
      <c r="Y2384" s="68" t="str">
        <f>Table49[[#This Row],[PO Number]]&amp;COUNTIFS($E$5:E2384,E2384)</f>
        <v>0</v>
      </c>
    </row>
    <row r="2385" spans="1:25" ht="14.7" customHeight="1" x14ac:dyDescent="0.3">
      <c r="A2385" s="1" t="str">
        <f>IF(Table49[[#This Row],[ITEM NAME]]="","",ROW()-4)</f>
        <v/>
      </c>
      <c r="B2385" s="68"/>
      <c r="C2385" s="4" t="str">
        <f>IFERROR(VLOOKUP(B2385,Table14[],3,0),"")</f>
        <v/>
      </c>
      <c r="D2385" s="4" t="str">
        <f>IFERROR(VLOOKUP(B2385,Table14[],2,0),"")</f>
        <v/>
      </c>
      <c r="E2385" s="4"/>
      <c r="H2385" s="41" t="str">
        <f>IFERROR(VLOOKUP(Table49[[#This Row],[ITEM CODE]],Table2[[Item Code]:[Master Name]],2,0),"")</f>
        <v/>
      </c>
      <c r="I2385" s="41"/>
      <c r="J2385" s="65" t="str">
        <f>IFERROR(VLOOKUP(Table49[[#This Row],[ITEM CODE]],Table2[[Item Code]:[Master Name]],3,0),"")</f>
        <v/>
      </c>
      <c r="K2385" s="1" t="str">
        <f>IFERROR(VLOOKUP(Table49[[#This Row],[ITEM CODE]],Table2[[Item Code]:[Master Name]],9,0),"")</f>
        <v/>
      </c>
      <c r="L2385" s="1" t="str">
        <f>IFERROR(VLOOKUP(Table49[[#This Row],[ITEM CODE]],Table2[[Item Code]:[Master Name]],8,0),"")</f>
        <v/>
      </c>
      <c r="M2385" s="41"/>
      <c r="N2385" s="66">
        <f>IFERROR(VLOOKUP(Table49[[#This Row],[ITEM CODE]],Table2[[#All],[Item Code]:[Unit Cost]],10,0),0)</f>
        <v>0</v>
      </c>
      <c r="O2385" s="134">
        <f>IFERROR(VLOOKUP(Table49[[#This Row],[ITEM CODE]],Table2[[#All],[Item Code]:[Unit Cost]],10,0),0)</f>
        <v>0</v>
      </c>
      <c r="P2385" s="56"/>
      <c r="Q2385" s="58"/>
      <c r="R2385" s="58">
        <f>Table49[[#This Row],[QUANTITY]]*Table49[[#This Row],[INV Prices]]</f>
        <v>0</v>
      </c>
      <c r="S2385" s="67"/>
      <c r="V2385" s="41"/>
      <c r="W2385" s="4" t="str">
        <f>IFERROR(VLOOKUP(Table49[[#This Row],[ITEM CODE]],Table2[[Item Code]:[Category ]],6,0),"")</f>
        <v/>
      </c>
      <c r="X2385" s="1" t="str">
        <f>IFERROR(VLOOKUP(Table49[[#This Row],[ITEM CODE]],Table2[[Item Code]:[Sub Category]],7,0),"")</f>
        <v/>
      </c>
      <c r="Y2385" s="68" t="str">
        <f>Table49[[#This Row],[PO Number]]&amp;COUNTIFS($E$5:E2385,E2385)</f>
        <v>0</v>
      </c>
    </row>
    <row r="2386" spans="1:25" ht="14.7" customHeight="1" x14ac:dyDescent="0.3">
      <c r="A2386" s="1" t="str">
        <f>IF(Table49[[#This Row],[ITEM NAME]]="","",ROW()-4)</f>
        <v/>
      </c>
      <c r="B2386" s="68"/>
      <c r="C2386" s="4" t="str">
        <f>IFERROR(VLOOKUP(B2386,Table14[],3,0),"")</f>
        <v/>
      </c>
      <c r="D2386" s="4" t="str">
        <f>IFERROR(VLOOKUP(B2386,Table14[],2,0),"")</f>
        <v/>
      </c>
      <c r="E2386" s="4"/>
      <c r="H2386" s="41" t="str">
        <f>IFERROR(VLOOKUP(Table49[[#This Row],[ITEM CODE]],Table2[[Item Code]:[Master Name]],2,0),"")</f>
        <v/>
      </c>
      <c r="I2386" s="41"/>
      <c r="J2386" s="65" t="str">
        <f>IFERROR(VLOOKUP(Table49[[#This Row],[ITEM CODE]],Table2[[Item Code]:[Master Name]],3,0),"")</f>
        <v/>
      </c>
      <c r="K2386" s="1" t="str">
        <f>IFERROR(VLOOKUP(Table49[[#This Row],[ITEM CODE]],Table2[[Item Code]:[Master Name]],9,0),"")</f>
        <v/>
      </c>
      <c r="L2386" s="1" t="str">
        <f>IFERROR(VLOOKUP(Table49[[#This Row],[ITEM CODE]],Table2[[Item Code]:[Master Name]],8,0),"")</f>
        <v/>
      </c>
      <c r="M2386" s="41"/>
      <c r="N2386" s="66">
        <f>IFERROR(VLOOKUP(Table49[[#This Row],[ITEM CODE]],Table2[[#All],[Item Code]:[Unit Cost]],10,0),0)</f>
        <v>0</v>
      </c>
      <c r="O2386" s="134">
        <f>IFERROR(VLOOKUP(Table49[[#This Row],[ITEM CODE]],Table2[[#All],[Item Code]:[Unit Cost]],10,0),0)</f>
        <v>0</v>
      </c>
      <c r="P2386" s="56"/>
      <c r="Q2386" s="58"/>
      <c r="R2386" s="58">
        <f>Table49[[#This Row],[QUANTITY]]*Table49[[#This Row],[INV Prices]]</f>
        <v>0</v>
      </c>
      <c r="S2386" s="67"/>
      <c r="V2386" s="41"/>
      <c r="W2386" s="4" t="str">
        <f>IFERROR(VLOOKUP(Table49[[#This Row],[ITEM CODE]],Table2[[Item Code]:[Category ]],6,0),"")</f>
        <v/>
      </c>
      <c r="X2386" s="1" t="str">
        <f>IFERROR(VLOOKUP(Table49[[#This Row],[ITEM CODE]],Table2[[Item Code]:[Sub Category]],7,0),"")</f>
        <v/>
      </c>
      <c r="Y2386" s="68" t="str">
        <f>Table49[[#This Row],[PO Number]]&amp;COUNTIFS($E$5:E2386,E2386)</f>
        <v>0</v>
      </c>
    </row>
    <row r="2387" spans="1:25" ht="14.25" customHeight="1" x14ac:dyDescent="0.3">
      <c r="A2387" s="1" t="str">
        <f>IF(Table49[[#This Row],[ITEM NAME]]="","",ROW()-4)</f>
        <v/>
      </c>
      <c r="B2387" s="68"/>
      <c r="C2387" s="4" t="str">
        <f>IFERROR(VLOOKUP(B2387,Table14[],3,0),"")</f>
        <v/>
      </c>
      <c r="D2387" s="4" t="str">
        <f>IFERROR(VLOOKUP(B2387,Table14[],2,0),"")</f>
        <v/>
      </c>
      <c r="E2387" s="4"/>
      <c r="H2387" s="41" t="str">
        <f>IFERROR(VLOOKUP(Table49[[#This Row],[ITEM CODE]],Table2[[Item Code]:[Master Name]],2,0),"")</f>
        <v/>
      </c>
      <c r="I2387" s="41"/>
      <c r="J2387" s="65" t="str">
        <f>IFERROR(VLOOKUP(Table49[[#This Row],[ITEM CODE]],Table2[[Item Code]:[Master Name]],3,0),"")</f>
        <v/>
      </c>
      <c r="K2387" s="1" t="str">
        <f>IFERROR(VLOOKUP(Table49[[#This Row],[ITEM CODE]],Table2[[Item Code]:[Master Name]],9,0),"")</f>
        <v/>
      </c>
      <c r="L2387" s="1" t="str">
        <f>IFERROR(VLOOKUP(Table49[[#This Row],[ITEM CODE]],Table2[[Item Code]:[Master Name]],8,0),"")</f>
        <v/>
      </c>
      <c r="M2387" s="41"/>
      <c r="N2387" s="66">
        <f>IFERROR(VLOOKUP(Table49[[#This Row],[ITEM CODE]],Table2[[#All],[Item Code]:[Unit Cost]],10,0),0)</f>
        <v>0</v>
      </c>
      <c r="O2387" s="134">
        <f>IFERROR(VLOOKUP(Table49[[#This Row],[ITEM CODE]],Table2[[#All],[Item Code]:[Unit Cost]],10,0),0)</f>
        <v>0</v>
      </c>
      <c r="P2387" s="56"/>
      <c r="Q2387" s="58"/>
      <c r="R2387" s="58">
        <f>Table49[[#This Row],[QUANTITY]]*Table49[[#This Row],[INV Prices]]</f>
        <v>0</v>
      </c>
      <c r="S2387" s="67"/>
      <c r="V2387" s="41"/>
      <c r="W2387" s="4" t="str">
        <f>IFERROR(VLOOKUP(Table49[[#This Row],[ITEM CODE]],Table2[[Item Code]:[Category ]],6,0),"")</f>
        <v/>
      </c>
      <c r="X2387" s="1" t="str">
        <f>IFERROR(VLOOKUP(Table49[[#This Row],[ITEM CODE]],Table2[[Item Code]:[Sub Category]],7,0),"")</f>
        <v/>
      </c>
      <c r="Y2387" s="68" t="str">
        <f>Table49[[#This Row],[PO Number]]&amp;COUNTIFS($E$5:E2387,E2387)</f>
        <v>0</v>
      </c>
    </row>
    <row r="2388" spans="1:25" ht="14.7" customHeight="1" x14ac:dyDescent="0.3">
      <c r="A2388" s="1" t="str">
        <f>IF(Table49[[#This Row],[ITEM NAME]]="","",ROW()-4)</f>
        <v/>
      </c>
      <c r="B2388" s="68"/>
      <c r="C2388" s="4" t="str">
        <f>IFERROR(VLOOKUP(B2388,Table14[],3,0),"")</f>
        <v/>
      </c>
      <c r="D2388" s="4" t="str">
        <f>IFERROR(VLOOKUP(B2388,Table14[],2,0),"")</f>
        <v/>
      </c>
      <c r="E2388" s="4"/>
      <c r="H2388" s="41" t="str">
        <f>IFERROR(VLOOKUP(Table49[[#This Row],[ITEM CODE]],Table2[[Item Code]:[Master Name]],2,0),"")</f>
        <v/>
      </c>
      <c r="I2388" s="41"/>
      <c r="J2388" s="65" t="str">
        <f>IFERROR(VLOOKUP(Table49[[#This Row],[ITEM CODE]],Table2[[Item Code]:[Master Name]],3,0),"")</f>
        <v/>
      </c>
      <c r="K2388" s="1" t="str">
        <f>IFERROR(VLOOKUP(Table49[[#This Row],[ITEM CODE]],Table2[[Item Code]:[Master Name]],9,0),"")</f>
        <v/>
      </c>
      <c r="L2388" s="1" t="str">
        <f>IFERROR(VLOOKUP(Table49[[#This Row],[ITEM CODE]],Table2[[Item Code]:[Master Name]],8,0),"")</f>
        <v/>
      </c>
      <c r="M2388" s="41"/>
      <c r="N2388" s="66">
        <f>IFERROR(VLOOKUP(Table49[[#This Row],[ITEM CODE]],Table2[[#All],[Item Code]:[Unit Cost]],10,0),0)</f>
        <v>0</v>
      </c>
      <c r="O2388" s="134">
        <f>IFERROR(VLOOKUP(Table49[[#This Row],[ITEM CODE]],Table2[[#All],[Item Code]:[Unit Cost]],10,0),0)</f>
        <v>0</v>
      </c>
      <c r="P2388" s="56"/>
      <c r="Q2388" s="58"/>
      <c r="R2388" s="58">
        <f>Table49[[#This Row],[QUANTITY]]*Table49[[#This Row],[INV Prices]]</f>
        <v>0</v>
      </c>
      <c r="S2388" s="67"/>
      <c r="V2388" s="41"/>
      <c r="W2388" s="4" t="str">
        <f>IFERROR(VLOOKUP(Table49[[#This Row],[ITEM CODE]],Table2[[Item Code]:[Category ]],6,0),"")</f>
        <v/>
      </c>
      <c r="X2388" s="1" t="str">
        <f>IFERROR(VLOOKUP(Table49[[#This Row],[ITEM CODE]],Table2[[Item Code]:[Sub Category]],7,0),"")</f>
        <v/>
      </c>
      <c r="Y2388" s="68" t="str">
        <f>Table49[[#This Row],[PO Number]]&amp;COUNTIFS($E$5:E2388,E2388)</f>
        <v>0</v>
      </c>
    </row>
    <row r="2389" spans="1:25" ht="14.7" customHeight="1" x14ac:dyDescent="0.3">
      <c r="A2389" s="1" t="str">
        <f>IF(Table49[[#This Row],[ITEM NAME]]="","",ROW()-4)</f>
        <v/>
      </c>
      <c r="B2389" s="68"/>
      <c r="C2389" s="4" t="str">
        <f>IFERROR(VLOOKUP(B2389,Table14[],3,0),"")</f>
        <v/>
      </c>
      <c r="D2389" s="4" t="str">
        <f>IFERROR(VLOOKUP(B2389,Table14[],2,0),"")</f>
        <v/>
      </c>
      <c r="E2389" s="4"/>
      <c r="H2389" s="41" t="str">
        <f>IFERROR(VLOOKUP(Table49[[#This Row],[ITEM CODE]],Table2[[Item Code]:[Master Name]],2,0),"")</f>
        <v/>
      </c>
      <c r="I2389" s="41"/>
      <c r="J2389" s="65" t="str">
        <f>IFERROR(VLOOKUP(Table49[[#This Row],[ITEM CODE]],Table2[[Item Code]:[Master Name]],3,0),"")</f>
        <v/>
      </c>
      <c r="K2389" s="1" t="str">
        <f>IFERROR(VLOOKUP(Table49[[#This Row],[ITEM CODE]],Table2[[Item Code]:[Master Name]],9,0),"")</f>
        <v/>
      </c>
      <c r="L2389" s="1" t="str">
        <f>IFERROR(VLOOKUP(Table49[[#This Row],[ITEM CODE]],Table2[[Item Code]:[Master Name]],8,0),"")</f>
        <v/>
      </c>
      <c r="M2389" s="41"/>
      <c r="N2389" s="66">
        <f>IFERROR(VLOOKUP(Table49[[#This Row],[ITEM CODE]],Table2[[#All],[Item Code]:[Unit Cost]],10,0),0)</f>
        <v>0</v>
      </c>
      <c r="O2389" s="134">
        <f>IFERROR(VLOOKUP(Table49[[#This Row],[ITEM CODE]],Table2[[#All],[Item Code]:[Unit Cost]],10,0),0)</f>
        <v>0</v>
      </c>
      <c r="P2389" s="56"/>
      <c r="Q2389" s="58"/>
      <c r="R2389" s="58">
        <f>Table49[[#This Row],[QUANTITY]]*Table49[[#This Row],[INV Prices]]</f>
        <v>0</v>
      </c>
      <c r="S2389" s="67"/>
      <c r="V2389" s="41"/>
      <c r="W2389" s="4" t="str">
        <f>IFERROR(VLOOKUP(Table49[[#This Row],[ITEM CODE]],Table2[[Item Code]:[Category ]],6,0),"")</f>
        <v/>
      </c>
      <c r="X2389" s="1" t="str">
        <f>IFERROR(VLOOKUP(Table49[[#This Row],[ITEM CODE]],Table2[[Item Code]:[Sub Category]],7,0),"")</f>
        <v/>
      </c>
      <c r="Y2389" s="68" t="str">
        <f>Table49[[#This Row],[PO Number]]&amp;COUNTIFS($E$5:E2389,E2389)</f>
        <v>0</v>
      </c>
    </row>
    <row r="2390" spans="1:25" ht="14.7" customHeight="1" x14ac:dyDescent="0.3">
      <c r="A2390" s="1" t="str">
        <f>IF(Table49[[#This Row],[ITEM NAME]]="","",ROW()-4)</f>
        <v/>
      </c>
      <c r="B2390" s="68"/>
      <c r="C2390" s="4" t="str">
        <f>IFERROR(VLOOKUP(B2390,Table14[],3,0),"")</f>
        <v/>
      </c>
      <c r="D2390" s="4" t="str">
        <f>IFERROR(VLOOKUP(B2390,Table14[],2,0),"")</f>
        <v/>
      </c>
      <c r="E2390" s="4"/>
      <c r="H2390" s="41" t="str">
        <f>IFERROR(VLOOKUP(Table49[[#This Row],[ITEM CODE]],Table2[[Item Code]:[Master Name]],2,0),"")</f>
        <v/>
      </c>
      <c r="I2390" s="41"/>
      <c r="J2390" s="65" t="str">
        <f>IFERROR(VLOOKUP(Table49[[#This Row],[ITEM CODE]],Table2[[Item Code]:[Master Name]],3,0),"")</f>
        <v/>
      </c>
      <c r="K2390" s="1" t="str">
        <f>IFERROR(VLOOKUP(Table49[[#This Row],[ITEM CODE]],Table2[[Item Code]:[Master Name]],9,0),"")</f>
        <v/>
      </c>
      <c r="L2390" s="1" t="str">
        <f>IFERROR(VLOOKUP(Table49[[#This Row],[ITEM CODE]],Table2[[Item Code]:[Master Name]],8,0),"")</f>
        <v/>
      </c>
      <c r="M2390" s="41"/>
      <c r="N2390" s="66">
        <f>IFERROR(VLOOKUP(Table49[[#This Row],[ITEM CODE]],Table2[[#All],[Item Code]:[Unit Cost]],10,0),0)</f>
        <v>0</v>
      </c>
      <c r="O2390" s="134">
        <f>IFERROR(VLOOKUP(Table49[[#This Row],[ITEM CODE]],Table2[[#All],[Item Code]:[Unit Cost]],10,0),0)</f>
        <v>0</v>
      </c>
      <c r="P2390" s="56"/>
      <c r="Q2390" s="58"/>
      <c r="R2390" s="58">
        <f>Table49[[#This Row],[QUANTITY]]*Table49[[#This Row],[INV Prices]]</f>
        <v>0</v>
      </c>
      <c r="S2390" s="67"/>
      <c r="V2390" s="41"/>
      <c r="W2390" s="4" t="str">
        <f>IFERROR(VLOOKUP(Table49[[#This Row],[ITEM CODE]],Table2[[Item Code]:[Category ]],6,0),"")</f>
        <v/>
      </c>
      <c r="X2390" s="1" t="str">
        <f>IFERROR(VLOOKUP(Table49[[#This Row],[ITEM CODE]],Table2[[Item Code]:[Sub Category]],7,0),"")</f>
        <v/>
      </c>
      <c r="Y2390" s="68" t="str">
        <f>Table49[[#This Row],[PO Number]]&amp;COUNTIFS($E$5:E2390,E2390)</f>
        <v>0</v>
      </c>
    </row>
    <row r="2391" spans="1:25" ht="14.7" customHeight="1" x14ac:dyDescent="0.3">
      <c r="A2391" s="1" t="str">
        <f>IF(Table49[[#This Row],[ITEM NAME]]="","",ROW()-4)</f>
        <v/>
      </c>
      <c r="B2391" s="68"/>
      <c r="C2391" s="4" t="str">
        <f>IFERROR(VLOOKUP(B2391,Table14[],3,0),"")</f>
        <v/>
      </c>
      <c r="D2391" s="4" t="str">
        <f>IFERROR(VLOOKUP(B2391,Table14[],2,0),"")</f>
        <v/>
      </c>
      <c r="E2391" s="4"/>
      <c r="H2391" s="41" t="str">
        <f>IFERROR(VLOOKUP(Table49[[#This Row],[ITEM CODE]],Table2[[Item Code]:[Master Name]],2,0),"")</f>
        <v/>
      </c>
      <c r="I2391" s="41"/>
      <c r="J2391" s="65" t="str">
        <f>IFERROR(VLOOKUP(Table49[[#This Row],[ITEM CODE]],Table2[[Item Code]:[Master Name]],3,0),"")</f>
        <v/>
      </c>
      <c r="K2391" s="1" t="str">
        <f>IFERROR(VLOOKUP(Table49[[#This Row],[ITEM CODE]],Table2[[Item Code]:[Master Name]],9,0),"")</f>
        <v/>
      </c>
      <c r="L2391" s="1" t="str">
        <f>IFERROR(VLOOKUP(Table49[[#This Row],[ITEM CODE]],Table2[[Item Code]:[Master Name]],8,0),"")</f>
        <v/>
      </c>
      <c r="M2391" s="41"/>
      <c r="N2391" s="66">
        <f>IFERROR(VLOOKUP(Table49[[#This Row],[ITEM CODE]],Table2[[#All],[Item Code]:[Unit Cost]],10,0),0)</f>
        <v>0</v>
      </c>
      <c r="O2391" s="134">
        <f>IFERROR(VLOOKUP(Table49[[#This Row],[ITEM CODE]],Table2[[#All],[Item Code]:[Unit Cost]],10,0),0)</f>
        <v>0</v>
      </c>
      <c r="P2391" s="56"/>
      <c r="Q2391" s="58"/>
      <c r="R2391" s="58">
        <f>Table49[[#This Row],[QUANTITY]]*Table49[[#This Row],[INV Prices]]</f>
        <v>0</v>
      </c>
      <c r="S2391" s="67"/>
      <c r="V2391" s="41"/>
      <c r="W2391" s="4" t="str">
        <f>IFERROR(VLOOKUP(Table49[[#This Row],[ITEM CODE]],Table2[[Item Code]:[Category ]],6,0),"")</f>
        <v/>
      </c>
      <c r="X2391" s="1" t="str">
        <f>IFERROR(VLOOKUP(Table49[[#This Row],[ITEM CODE]],Table2[[Item Code]:[Sub Category]],7,0),"")</f>
        <v/>
      </c>
      <c r="Y2391" s="68" t="str">
        <f>Table49[[#This Row],[PO Number]]&amp;COUNTIFS($E$5:E2391,E2391)</f>
        <v>0</v>
      </c>
    </row>
    <row r="2392" spans="1:25" ht="14.7" customHeight="1" x14ac:dyDescent="0.3">
      <c r="A2392" s="1" t="str">
        <f>IF(Table49[[#This Row],[ITEM NAME]]="","",ROW()-4)</f>
        <v/>
      </c>
      <c r="B2392" s="68"/>
      <c r="C2392" s="4" t="str">
        <f>IFERROR(VLOOKUP(B2392,Table14[],3,0),"")</f>
        <v/>
      </c>
      <c r="D2392" s="4" t="str">
        <f>IFERROR(VLOOKUP(B2392,Table14[],2,0),"")</f>
        <v/>
      </c>
      <c r="E2392" s="4"/>
      <c r="H2392" s="41" t="str">
        <f>IFERROR(VLOOKUP(Table49[[#This Row],[ITEM CODE]],Table2[[Item Code]:[Master Name]],2,0),"")</f>
        <v/>
      </c>
      <c r="I2392" s="41"/>
      <c r="J2392" s="65" t="str">
        <f>IFERROR(VLOOKUP(Table49[[#This Row],[ITEM CODE]],Table2[[Item Code]:[Master Name]],3,0),"")</f>
        <v/>
      </c>
      <c r="K2392" s="1" t="str">
        <f>IFERROR(VLOOKUP(Table49[[#This Row],[ITEM CODE]],Table2[[Item Code]:[Master Name]],9,0),"")</f>
        <v/>
      </c>
      <c r="L2392" s="1" t="str">
        <f>IFERROR(VLOOKUP(Table49[[#This Row],[ITEM CODE]],Table2[[Item Code]:[Master Name]],8,0),"")</f>
        <v/>
      </c>
      <c r="M2392" s="41"/>
      <c r="N2392" s="66">
        <f>IFERROR(VLOOKUP(Table49[[#This Row],[ITEM CODE]],Table2[[#All],[Item Code]:[Unit Cost]],10,0),0)</f>
        <v>0</v>
      </c>
      <c r="O2392" s="134">
        <f>IFERROR(VLOOKUP(Table49[[#This Row],[ITEM CODE]],Table2[[#All],[Item Code]:[Unit Cost]],10,0),0)</f>
        <v>0</v>
      </c>
      <c r="P2392" s="56"/>
      <c r="Q2392" s="58"/>
      <c r="R2392" s="58">
        <f>Table49[[#This Row],[QUANTITY]]*Table49[[#This Row],[INV Prices]]</f>
        <v>0</v>
      </c>
      <c r="S2392" s="67"/>
      <c r="V2392" s="41"/>
      <c r="W2392" s="4" t="str">
        <f>IFERROR(VLOOKUP(Table49[[#This Row],[ITEM CODE]],Table2[[Item Code]:[Category ]],6,0),"")</f>
        <v/>
      </c>
      <c r="X2392" s="1" t="str">
        <f>IFERROR(VLOOKUP(Table49[[#This Row],[ITEM CODE]],Table2[[Item Code]:[Sub Category]],7,0),"")</f>
        <v/>
      </c>
      <c r="Y2392" s="68" t="str">
        <f>Table49[[#This Row],[PO Number]]&amp;COUNTIFS($E$5:E2392,E2392)</f>
        <v>0</v>
      </c>
    </row>
    <row r="2393" spans="1:25" ht="14.7" customHeight="1" x14ac:dyDescent="0.3">
      <c r="A2393" s="1" t="str">
        <f>IF(Table49[[#This Row],[ITEM NAME]]="","",ROW()-4)</f>
        <v/>
      </c>
      <c r="B2393" s="68"/>
      <c r="C2393" s="4" t="str">
        <f>IFERROR(VLOOKUP(B2393,Table14[],3,0),"")</f>
        <v/>
      </c>
      <c r="D2393" s="4" t="str">
        <f>IFERROR(VLOOKUP(B2393,Table14[],2,0),"")</f>
        <v/>
      </c>
      <c r="E2393" s="4"/>
      <c r="H2393" s="41" t="str">
        <f>IFERROR(VLOOKUP(Table49[[#This Row],[ITEM CODE]],Table2[[Item Code]:[Master Name]],2,0),"")</f>
        <v/>
      </c>
      <c r="I2393" s="41"/>
      <c r="J2393" s="65" t="str">
        <f>IFERROR(VLOOKUP(Table49[[#This Row],[ITEM CODE]],Table2[[Item Code]:[Master Name]],3,0),"")</f>
        <v/>
      </c>
      <c r="K2393" s="1" t="str">
        <f>IFERROR(VLOOKUP(Table49[[#This Row],[ITEM CODE]],Table2[[Item Code]:[Master Name]],9,0),"")</f>
        <v/>
      </c>
      <c r="L2393" s="1" t="str">
        <f>IFERROR(VLOOKUP(Table49[[#This Row],[ITEM CODE]],Table2[[Item Code]:[Master Name]],8,0),"")</f>
        <v/>
      </c>
      <c r="M2393" s="41"/>
      <c r="N2393" s="66">
        <f>IFERROR(VLOOKUP(Table49[[#This Row],[ITEM CODE]],Table2[[#All],[Item Code]:[Unit Cost]],10,0),0)</f>
        <v>0</v>
      </c>
      <c r="O2393" s="134">
        <f>IFERROR(VLOOKUP(Table49[[#This Row],[ITEM CODE]],Table2[[#All],[Item Code]:[Unit Cost]],10,0),0)</f>
        <v>0</v>
      </c>
      <c r="P2393" s="56"/>
      <c r="Q2393" s="58"/>
      <c r="R2393" s="58">
        <f>Table49[[#This Row],[QUANTITY]]*Table49[[#This Row],[INV Prices]]</f>
        <v>0</v>
      </c>
      <c r="S2393" s="67"/>
      <c r="V2393" s="41"/>
      <c r="W2393" s="4" t="str">
        <f>IFERROR(VLOOKUP(Table49[[#This Row],[ITEM CODE]],Table2[[Item Code]:[Category ]],6,0),"")</f>
        <v/>
      </c>
      <c r="X2393" s="1" t="str">
        <f>IFERROR(VLOOKUP(Table49[[#This Row],[ITEM CODE]],Table2[[Item Code]:[Sub Category]],7,0),"")</f>
        <v/>
      </c>
      <c r="Y2393" s="68" t="str">
        <f>Table49[[#This Row],[PO Number]]&amp;COUNTIFS($E$5:E2393,E2393)</f>
        <v>0</v>
      </c>
    </row>
    <row r="2394" spans="1:25" ht="14.7" customHeight="1" x14ac:dyDescent="0.3">
      <c r="A2394" s="1" t="str">
        <f>IF(Table49[[#This Row],[ITEM NAME]]="","",ROW()-4)</f>
        <v/>
      </c>
      <c r="B2394" s="68"/>
      <c r="C2394" s="4" t="str">
        <f>IFERROR(VLOOKUP(B2394,Table14[],3,0),"")</f>
        <v/>
      </c>
      <c r="D2394" s="4" t="str">
        <f>IFERROR(VLOOKUP(B2394,Table14[],2,0),"")</f>
        <v/>
      </c>
      <c r="E2394" s="4"/>
      <c r="H2394" s="41" t="str">
        <f>IFERROR(VLOOKUP(Table49[[#This Row],[ITEM CODE]],Table2[[Item Code]:[Master Name]],2,0),"")</f>
        <v/>
      </c>
      <c r="I2394" s="41"/>
      <c r="J2394" s="65" t="str">
        <f>IFERROR(VLOOKUP(Table49[[#This Row],[ITEM CODE]],Table2[[Item Code]:[Master Name]],3,0),"")</f>
        <v/>
      </c>
      <c r="K2394" s="1" t="str">
        <f>IFERROR(VLOOKUP(Table49[[#This Row],[ITEM CODE]],Table2[[Item Code]:[Master Name]],9,0),"")</f>
        <v/>
      </c>
      <c r="L2394" s="1" t="str">
        <f>IFERROR(VLOOKUP(Table49[[#This Row],[ITEM CODE]],Table2[[Item Code]:[Master Name]],8,0),"")</f>
        <v/>
      </c>
      <c r="M2394" s="41"/>
      <c r="N2394" s="66">
        <f>IFERROR(VLOOKUP(Table49[[#This Row],[ITEM CODE]],Table2[[#All],[Item Code]:[Unit Cost]],10,0),0)</f>
        <v>0</v>
      </c>
      <c r="O2394" s="134">
        <f>IFERROR(VLOOKUP(Table49[[#This Row],[ITEM CODE]],Table2[[#All],[Item Code]:[Unit Cost]],10,0),0)</f>
        <v>0</v>
      </c>
      <c r="P2394" s="56"/>
      <c r="Q2394" s="58"/>
      <c r="R2394" s="58">
        <f>Table49[[#This Row],[QUANTITY]]*Table49[[#This Row],[INV Prices]]</f>
        <v>0</v>
      </c>
      <c r="S2394" s="67"/>
      <c r="V2394" s="41"/>
      <c r="W2394" s="4" t="str">
        <f>IFERROR(VLOOKUP(Table49[[#This Row],[ITEM CODE]],Table2[[Item Code]:[Category ]],6,0),"")</f>
        <v/>
      </c>
      <c r="X2394" s="1" t="str">
        <f>IFERROR(VLOOKUP(Table49[[#This Row],[ITEM CODE]],Table2[[Item Code]:[Sub Category]],7,0),"")</f>
        <v/>
      </c>
      <c r="Y2394" s="68" t="str">
        <f>Table49[[#This Row],[PO Number]]&amp;COUNTIFS($E$5:E2394,E2394)</f>
        <v>0</v>
      </c>
    </row>
    <row r="2395" spans="1:25" ht="14.7" customHeight="1" x14ac:dyDescent="0.3">
      <c r="A2395" s="1" t="str">
        <f>IF(Table49[[#This Row],[ITEM NAME]]="","",ROW()-4)</f>
        <v/>
      </c>
      <c r="B2395" s="68"/>
      <c r="C2395" s="4" t="str">
        <f>IFERROR(VLOOKUP(B2395,Table14[],3,0),"")</f>
        <v/>
      </c>
      <c r="D2395" s="4" t="str">
        <f>IFERROR(VLOOKUP(B2395,Table14[],2,0),"")</f>
        <v/>
      </c>
      <c r="E2395" s="4"/>
      <c r="H2395" s="41" t="str">
        <f>IFERROR(VLOOKUP(Table49[[#This Row],[ITEM CODE]],Table2[[Item Code]:[Master Name]],2,0),"")</f>
        <v/>
      </c>
      <c r="I2395" s="41"/>
      <c r="J2395" s="65" t="str">
        <f>IFERROR(VLOOKUP(Table49[[#This Row],[ITEM CODE]],Table2[[Item Code]:[Master Name]],3,0),"")</f>
        <v/>
      </c>
      <c r="K2395" s="1" t="str">
        <f>IFERROR(VLOOKUP(Table49[[#This Row],[ITEM CODE]],Table2[[Item Code]:[Master Name]],9,0),"")</f>
        <v/>
      </c>
      <c r="L2395" s="1" t="str">
        <f>IFERROR(VLOOKUP(Table49[[#This Row],[ITEM CODE]],Table2[[Item Code]:[Master Name]],8,0),"")</f>
        <v/>
      </c>
      <c r="M2395" s="41"/>
      <c r="N2395" s="66">
        <f>IFERROR(VLOOKUP(Table49[[#This Row],[ITEM CODE]],Table2[[#All],[Item Code]:[Unit Cost]],10,0),0)</f>
        <v>0</v>
      </c>
      <c r="O2395" s="134">
        <f>IFERROR(VLOOKUP(Table49[[#This Row],[ITEM CODE]],Table2[[#All],[Item Code]:[Unit Cost]],10,0),0)</f>
        <v>0</v>
      </c>
      <c r="P2395" s="56"/>
      <c r="Q2395" s="58"/>
      <c r="R2395" s="58">
        <f>Table49[[#This Row],[QUANTITY]]*Table49[[#This Row],[INV Prices]]</f>
        <v>0</v>
      </c>
      <c r="S2395" s="67"/>
      <c r="V2395" s="41"/>
      <c r="W2395" s="4" t="str">
        <f>IFERROR(VLOOKUP(Table49[[#This Row],[ITEM CODE]],Table2[[Item Code]:[Category ]],6,0),"")</f>
        <v/>
      </c>
      <c r="X2395" s="1" t="str">
        <f>IFERROR(VLOOKUP(Table49[[#This Row],[ITEM CODE]],Table2[[Item Code]:[Sub Category]],7,0),"")</f>
        <v/>
      </c>
      <c r="Y2395" s="68" t="str">
        <f>Table49[[#This Row],[PO Number]]&amp;COUNTIFS($E$5:E2395,E2395)</f>
        <v>0</v>
      </c>
    </row>
    <row r="2396" spans="1:25" ht="14.7" customHeight="1" x14ac:dyDescent="0.3">
      <c r="A2396" s="1" t="str">
        <f>IF(Table49[[#This Row],[ITEM NAME]]="","",ROW()-4)</f>
        <v/>
      </c>
      <c r="B2396" s="68"/>
      <c r="C2396" s="4" t="str">
        <f>IFERROR(VLOOKUP(B2396,Table14[],3,0),"")</f>
        <v/>
      </c>
      <c r="D2396" s="4" t="str">
        <f>IFERROR(VLOOKUP(B2396,Table14[],2,0),"")</f>
        <v/>
      </c>
      <c r="E2396" s="4"/>
      <c r="H2396" s="41" t="str">
        <f>IFERROR(VLOOKUP(Table49[[#This Row],[ITEM CODE]],Table2[[Item Code]:[Master Name]],2,0),"")</f>
        <v/>
      </c>
      <c r="I2396" s="41"/>
      <c r="J2396" s="65" t="str">
        <f>IFERROR(VLOOKUP(Table49[[#This Row],[ITEM CODE]],Table2[[Item Code]:[Master Name]],3,0),"")</f>
        <v/>
      </c>
      <c r="K2396" s="1" t="str">
        <f>IFERROR(VLOOKUP(Table49[[#This Row],[ITEM CODE]],Table2[[Item Code]:[Master Name]],9,0),"")</f>
        <v/>
      </c>
      <c r="L2396" s="1" t="str">
        <f>IFERROR(VLOOKUP(Table49[[#This Row],[ITEM CODE]],Table2[[Item Code]:[Master Name]],8,0),"")</f>
        <v/>
      </c>
      <c r="M2396" s="41"/>
      <c r="N2396" s="66">
        <f>IFERROR(VLOOKUP(Table49[[#This Row],[ITEM CODE]],Table2[[#All],[Item Code]:[Unit Cost]],10,0),0)</f>
        <v>0</v>
      </c>
      <c r="O2396" s="134">
        <f>IFERROR(VLOOKUP(Table49[[#This Row],[ITEM CODE]],Table2[[#All],[Item Code]:[Unit Cost]],10,0),0)</f>
        <v>0</v>
      </c>
      <c r="P2396" s="56"/>
      <c r="Q2396" s="58"/>
      <c r="R2396" s="58">
        <f>Table49[[#This Row],[QUANTITY]]*Table49[[#This Row],[INV Prices]]</f>
        <v>0</v>
      </c>
      <c r="S2396" s="67"/>
      <c r="V2396" s="41"/>
      <c r="W2396" s="4" t="str">
        <f>IFERROR(VLOOKUP(Table49[[#This Row],[ITEM CODE]],Table2[[Item Code]:[Category ]],6,0),"")</f>
        <v/>
      </c>
      <c r="X2396" s="1" t="str">
        <f>IFERROR(VLOOKUP(Table49[[#This Row],[ITEM CODE]],Table2[[Item Code]:[Sub Category]],7,0),"")</f>
        <v/>
      </c>
      <c r="Y2396" s="68" t="str">
        <f>Table49[[#This Row],[PO Number]]&amp;COUNTIFS($E$5:E2396,E2396)</f>
        <v>0</v>
      </c>
    </row>
    <row r="2397" spans="1:25" ht="14.7" customHeight="1" x14ac:dyDescent="0.3">
      <c r="A2397" s="1" t="str">
        <f>IF(Table49[[#This Row],[ITEM NAME]]="","",ROW()-4)</f>
        <v/>
      </c>
      <c r="B2397" s="68"/>
      <c r="C2397" s="4" t="str">
        <f>IFERROR(VLOOKUP(B2397,Table14[],3,0),"")</f>
        <v/>
      </c>
      <c r="D2397" s="4" t="str">
        <f>IFERROR(VLOOKUP(B2397,Table14[],2,0),"")</f>
        <v/>
      </c>
      <c r="E2397" s="4"/>
      <c r="H2397" s="41" t="str">
        <f>IFERROR(VLOOKUP(Table49[[#This Row],[ITEM CODE]],Table2[[Item Code]:[Master Name]],2,0),"")</f>
        <v/>
      </c>
      <c r="I2397" s="41"/>
      <c r="J2397" s="65" t="str">
        <f>IFERROR(VLOOKUP(Table49[[#This Row],[ITEM CODE]],Table2[[Item Code]:[Master Name]],3,0),"")</f>
        <v/>
      </c>
      <c r="K2397" s="1" t="str">
        <f>IFERROR(VLOOKUP(Table49[[#This Row],[ITEM CODE]],Table2[[Item Code]:[Master Name]],9,0),"")</f>
        <v/>
      </c>
      <c r="L2397" s="1" t="str">
        <f>IFERROR(VLOOKUP(Table49[[#This Row],[ITEM CODE]],Table2[[Item Code]:[Master Name]],8,0),"")</f>
        <v/>
      </c>
      <c r="M2397" s="41"/>
      <c r="N2397" s="66">
        <f>IFERROR(VLOOKUP(Table49[[#This Row],[ITEM CODE]],Table2[[#All],[Item Code]:[Unit Cost]],10,0),0)</f>
        <v>0</v>
      </c>
      <c r="O2397" s="134">
        <f>IFERROR(VLOOKUP(Table49[[#This Row],[ITEM CODE]],Table2[[#All],[Item Code]:[Unit Cost]],10,0),0)</f>
        <v>0</v>
      </c>
      <c r="P2397" s="56"/>
      <c r="Q2397" s="58"/>
      <c r="R2397" s="58">
        <f>Table49[[#This Row],[QUANTITY]]*Table49[[#This Row],[INV Prices]]</f>
        <v>0</v>
      </c>
      <c r="S2397" s="67"/>
      <c r="V2397" s="41"/>
      <c r="W2397" s="4" t="str">
        <f>IFERROR(VLOOKUP(Table49[[#This Row],[ITEM CODE]],Table2[[Item Code]:[Category ]],6,0),"")</f>
        <v/>
      </c>
      <c r="X2397" s="1" t="str">
        <f>IFERROR(VLOOKUP(Table49[[#This Row],[ITEM CODE]],Table2[[Item Code]:[Sub Category]],7,0),"")</f>
        <v/>
      </c>
      <c r="Y2397" s="68" t="str">
        <f>Table49[[#This Row],[PO Number]]&amp;COUNTIFS($E$5:E2397,E2397)</f>
        <v>0</v>
      </c>
    </row>
    <row r="2398" spans="1:25" ht="14.7" customHeight="1" x14ac:dyDescent="0.3">
      <c r="A2398" s="1" t="str">
        <f>IF(Table49[[#This Row],[ITEM NAME]]="","",ROW()-4)</f>
        <v/>
      </c>
      <c r="B2398" s="68"/>
      <c r="C2398" s="4" t="str">
        <f>IFERROR(VLOOKUP(B2398,Table14[],3,0),"")</f>
        <v/>
      </c>
      <c r="D2398" s="4" t="str">
        <f>IFERROR(VLOOKUP(B2398,Table14[],2,0),"")</f>
        <v/>
      </c>
      <c r="E2398" s="4"/>
      <c r="H2398" s="41" t="str">
        <f>IFERROR(VLOOKUP(Table49[[#This Row],[ITEM CODE]],Table2[[Item Code]:[Master Name]],2,0),"")</f>
        <v/>
      </c>
      <c r="I2398" s="41"/>
      <c r="J2398" s="65" t="str">
        <f>IFERROR(VLOOKUP(Table49[[#This Row],[ITEM CODE]],Table2[[Item Code]:[Master Name]],3,0),"")</f>
        <v/>
      </c>
      <c r="K2398" s="1" t="str">
        <f>IFERROR(VLOOKUP(Table49[[#This Row],[ITEM CODE]],Table2[[Item Code]:[Master Name]],9,0),"")</f>
        <v/>
      </c>
      <c r="L2398" s="1" t="str">
        <f>IFERROR(VLOOKUP(Table49[[#This Row],[ITEM CODE]],Table2[[Item Code]:[Master Name]],8,0),"")</f>
        <v/>
      </c>
      <c r="M2398" s="41"/>
      <c r="N2398" s="66">
        <f>IFERROR(VLOOKUP(Table49[[#This Row],[ITEM CODE]],Table2[[#All],[Item Code]:[Unit Cost]],10,0),0)</f>
        <v>0</v>
      </c>
      <c r="O2398" s="134">
        <f>IFERROR(VLOOKUP(Table49[[#This Row],[ITEM CODE]],Table2[[#All],[Item Code]:[Unit Cost]],10,0),0)</f>
        <v>0</v>
      </c>
      <c r="P2398" s="56"/>
      <c r="Q2398" s="58"/>
      <c r="R2398" s="58">
        <f>Table49[[#This Row],[QUANTITY]]*Table49[[#This Row],[INV Prices]]</f>
        <v>0</v>
      </c>
      <c r="S2398" s="67"/>
      <c r="V2398" s="41"/>
      <c r="W2398" s="4" t="str">
        <f>IFERROR(VLOOKUP(Table49[[#This Row],[ITEM CODE]],Table2[[Item Code]:[Category ]],6,0),"")</f>
        <v/>
      </c>
      <c r="X2398" s="1" t="str">
        <f>IFERROR(VLOOKUP(Table49[[#This Row],[ITEM CODE]],Table2[[Item Code]:[Sub Category]],7,0),"")</f>
        <v/>
      </c>
      <c r="Y2398" s="68" t="str">
        <f>Table49[[#This Row],[PO Number]]&amp;COUNTIFS($E$5:E2398,E2398)</f>
        <v>0</v>
      </c>
    </row>
    <row r="2399" spans="1:25" ht="14.7" customHeight="1" x14ac:dyDescent="0.3">
      <c r="A2399" s="1" t="str">
        <f>IF(Table49[[#This Row],[ITEM NAME]]="","",ROW()-4)</f>
        <v/>
      </c>
      <c r="B2399" s="68"/>
      <c r="C2399" s="4" t="str">
        <f>IFERROR(VLOOKUP(B2399,Table14[],3,0),"")</f>
        <v/>
      </c>
      <c r="D2399" s="4" t="str">
        <f>IFERROR(VLOOKUP(B2399,Table14[],2,0),"")</f>
        <v/>
      </c>
      <c r="E2399" s="4"/>
      <c r="H2399" s="41" t="str">
        <f>IFERROR(VLOOKUP(Table49[[#This Row],[ITEM CODE]],Table2[[Item Code]:[Master Name]],2,0),"")</f>
        <v/>
      </c>
      <c r="I2399" s="41"/>
      <c r="J2399" s="65" t="str">
        <f>IFERROR(VLOOKUP(Table49[[#This Row],[ITEM CODE]],Table2[[Item Code]:[Master Name]],3,0),"")</f>
        <v/>
      </c>
      <c r="K2399" s="1" t="str">
        <f>IFERROR(VLOOKUP(Table49[[#This Row],[ITEM CODE]],Table2[[Item Code]:[Master Name]],9,0),"")</f>
        <v/>
      </c>
      <c r="L2399" s="1" t="str">
        <f>IFERROR(VLOOKUP(Table49[[#This Row],[ITEM CODE]],Table2[[Item Code]:[Master Name]],8,0),"")</f>
        <v/>
      </c>
      <c r="M2399" s="41"/>
      <c r="N2399" s="66">
        <f>IFERROR(VLOOKUP(Table49[[#This Row],[ITEM CODE]],Table2[[#All],[Item Code]:[Unit Cost]],10,0),0)</f>
        <v>0</v>
      </c>
      <c r="O2399" s="134">
        <f>IFERROR(VLOOKUP(Table49[[#This Row],[ITEM CODE]],Table2[[#All],[Item Code]:[Unit Cost]],10,0),0)</f>
        <v>0</v>
      </c>
      <c r="P2399" s="56"/>
      <c r="Q2399" s="58"/>
      <c r="R2399" s="58">
        <f>Table49[[#This Row],[QUANTITY]]*Table49[[#This Row],[INV Prices]]</f>
        <v>0</v>
      </c>
      <c r="S2399" s="67"/>
      <c r="V2399" s="41"/>
      <c r="W2399" s="4" t="str">
        <f>IFERROR(VLOOKUP(Table49[[#This Row],[ITEM CODE]],Table2[[Item Code]:[Category ]],6,0),"")</f>
        <v/>
      </c>
      <c r="X2399" s="1" t="str">
        <f>IFERROR(VLOOKUP(Table49[[#This Row],[ITEM CODE]],Table2[[Item Code]:[Sub Category]],7,0),"")</f>
        <v/>
      </c>
      <c r="Y2399" s="68" t="str">
        <f>Table49[[#This Row],[PO Number]]&amp;COUNTIFS($E$5:E2399,E2399)</f>
        <v>0</v>
      </c>
    </row>
    <row r="2400" spans="1:25" ht="14.7" customHeight="1" x14ac:dyDescent="0.3">
      <c r="A2400" s="1" t="str">
        <f>IF(Table49[[#This Row],[ITEM NAME]]="","",ROW()-4)</f>
        <v/>
      </c>
      <c r="B2400" s="68"/>
      <c r="C2400" s="4" t="str">
        <f>IFERROR(VLOOKUP(B2400,Table14[],3,0),"")</f>
        <v/>
      </c>
      <c r="D2400" s="4" t="str">
        <f>IFERROR(VLOOKUP(B2400,Table14[],2,0),"")</f>
        <v/>
      </c>
      <c r="E2400" s="4"/>
      <c r="H2400" s="41" t="str">
        <f>IFERROR(VLOOKUP(Table49[[#This Row],[ITEM CODE]],Table2[[Item Code]:[Master Name]],2,0),"")</f>
        <v/>
      </c>
      <c r="I2400" s="41"/>
      <c r="J2400" s="65" t="str">
        <f>IFERROR(VLOOKUP(Table49[[#This Row],[ITEM CODE]],Table2[[Item Code]:[Master Name]],3,0),"")</f>
        <v/>
      </c>
      <c r="K2400" s="1" t="str">
        <f>IFERROR(VLOOKUP(Table49[[#This Row],[ITEM CODE]],Table2[[Item Code]:[Master Name]],9,0),"")</f>
        <v/>
      </c>
      <c r="L2400" s="1" t="str">
        <f>IFERROR(VLOOKUP(Table49[[#This Row],[ITEM CODE]],Table2[[Item Code]:[Master Name]],8,0),"")</f>
        <v/>
      </c>
      <c r="M2400" s="41"/>
      <c r="N2400" s="66">
        <f>IFERROR(VLOOKUP(Table49[[#This Row],[ITEM CODE]],Table2[[#All],[Item Code]:[Unit Cost]],10,0),0)</f>
        <v>0</v>
      </c>
      <c r="O2400" s="134">
        <f>IFERROR(VLOOKUP(Table49[[#This Row],[ITEM CODE]],Table2[[#All],[Item Code]:[Unit Cost]],10,0),0)</f>
        <v>0</v>
      </c>
      <c r="P2400" s="56"/>
      <c r="Q2400" s="58"/>
      <c r="R2400" s="58">
        <f>Table49[[#This Row],[QUANTITY]]*Table49[[#This Row],[INV Prices]]</f>
        <v>0</v>
      </c>
      <c r="S2400" s="67"/>
      <c r="V2400" s="41"/>
      <c r="W2400" s="4" t="str">
        <f>IFERROR(VLOOKUP(Table49[[#This Row],[ITEM CODE]],Table2[[Item Code]:[Category ]],6,0),"")</f>
        <v/>
      </c>
      <c r="X2400" s="1" t="str">
        <f>IFERROR(VLOOKUP(Table49[[#This Row],[ITEM CODE]],Table2[[Item Code]:[Sub Category]],7,0),"")</f>
        <v/>
      </c>
      <c r="Y2400" s="68" t="str">
        <f>Table49[[#This Row],[PO Number]]&amp;COUNTIFS($E$5:E2400,E2400)</f>
        <v>0</v>
      </c>
    </row>
    <row r="2401" spans="1:25" ht="14.7" customHeight="1" x14ac:dyDescent="0.3">
      <c r="A2401" s="1" t="str">
        <f>IF(Table49[[#This Row],[ITEM NAME]]="","",ROW()-4)</f>
        <v/>
      </c>
      <c r="B2401" s="68"/>
      <c r="C2401" s="4" t="str">
        <f>IFERROR(VLOOKUP(B2401,Table14[],3,0),"")</f>
        <v/>
      </c>
      <c r="D2401" s="4" t="str">
        <f>IFERROR(VLOOKUP(B2401,Table14[],2,0),"")</f>
        <v/>
      </c>
      <c r="E2401" s="4"/>
      <c r="H2401" s="41" t="str">
        <f>IFERROR(VLOOKUP(Table49[[#This Row],[ITEM CODE]],Table2[[Item Code]:[Master Name]],2,0),"")</f>
        <v/>
      </c>
      <c r="I2401" s="41"/>
      <c r="J2401" s="65" t="str">
        <f>IFERROR(VLOOKUP(Table49[[#This Row],[ITEM CODE]],Table2[[Item Code]:[Master Name]],3,0),"")</f>
        <v/>
      </c>
      <c r="K2401" s="1" t="str">
        <f>IFERROR(VLOOKUP(Table49[[#This Row],[ITEM CODE]],Table2[[Item Code]:[Master Name]],9,0),"")</f>
        <v/>
      </c>
      <c r="L2401" s="1" t="str">
        <f>IFERROR(VLOOKUP(Table49[[#This Row],[ITEM CODE]],Table2[[Item Code]:[Master Name]],8,0),"")</f>
        <v/>
      </c>
      <c r="M2401" s="41"/>
      <c r="N2401" s="66">
        <f>IFERROR(VLOOKUP(Table49[[#This Row],[ITEM CODE]],Table2[[#All],[Item Code]:[Unit Cost]],10,0),0)</f>
        <v>0</v>
      </c>
      <c r="O2401" s="134">
        <f>IFERROR(VLOOKUP(Table49[[#This Row],[ITEM CODE]],Table2[[#All],[Item Code]:[Unit Cost]],10,0),0)</f>
        <v>0</v>
      </c>
      <c r="P2401" s="56"/>
      <c r="Q2401" s="58"/>
      <c r="R2401" s="58">
        <f>Table49[[#This Row],[QUANTITY]]*Table49[[#This Row],[INV Prices]]</f>
        <v>0</v>
      </c>
      <c r="S2401" s="67"/>
      <c r="V2401" s="41"/>
      <c r="W2401" s="4" t="str">
        <f>IFERROR(VLOOKUP(Table49[[#This Row],[ITEM CODE]],Table2[[Item Code]:[Category ]],6,0),"")</f>
        <v/>
      </c>
      <c r="X2401" s="1" t="str">
        <f>IFERROR(VLOOKUP(Table49[[#This Row],[ITEM CODE]],Table2[[Item Code]:[Sub Category]],7,0),"")</f>
        <v/>
      </c>
      <c r="Y2401" s="68" t="str">
        <f>Table49[[#This Row],[PO Number]]&amp;COUNTIFS($E$5:E2401,E2401)</f>
        <v>0</v>
      </c>
    </row>
    <row r="2402" spans="1:25" ht="14.7" customHeight="1" x14ac:dyDescent="0.3">
      <c r="A2402" s="1" t="str">
        <f>IF(Table49[[#This Row],[ITEM NAME]]="","",ROW()-4)</f>
        <v/>
      </c>
      <c r="B2402" s="68"/>
      <c r="C2402" s="4" t="str">
        <f>IFERROR(VLOOKUP(B2402,Table14[],3,0),"")</f>
        <v/>
      </c>
      <c r="D2402" s="4" t="str">
        <f>IFERROR(VLOOKUP(B2402,Table14[],2,0),"")</f>
        <v/>
      </c>
      <c r="E2402" s="4"/>
      <c r="H2402" s="41" t="str">
        <f>IFERROR(VLOOKUP(Table49[[#This Row],[ITEM CODE]],Table2[[Item Code]:[Master Name]],2,0),"")</f>
        <v/>
      </c>
      <c r="I2402" s="41"/>
      <c r="J2402" s="65" t="str">
        <f>IFERROR(VLOOKUP(Table49[[#This Row],[ITEM CODE]],Table2[[Item Code]:[Master Name]],3,0),"")</f>
        <v/>
      </c>
      <c r="K2402" s="1" t="str">
        <f>IFERROR(VLOOKUP(Table49[[#This Row],[ITEM CODE]],Table2[[Item Code]:[Master Name]],9,0),"")</f>
        <v/>
      </c>
      <c r="L2402" s="1" t="str">
        <f>IFERROR(VLOOKUP(Table49[[#This Row],[ITEM CODE]],Table2[[Item Code]:[Master Name]],8,0),"")</f>
        <v/>
      </c>
      <c r="M2402" s="41"/>
      <c r="N2402" s="66">
        <f>IFERROR(VLOOKUP(Table49[[#This Row],[ITEM CODE]],Table2[[#All],[Item Code]:[Unit Cost]],10,0),0)</f>
        <v>0</v>
      </c>
      <c r="O2402" s="134">
        <f>IFERROR(VLOOKUP(Table49[[#This Row],[ITEM CODE]],Table2[[#All],[Item Code]:[Unit Cost]],10,0),0)</f>
        <v>0</v>
      </c>
      <c r="P2402" s="56"/>
      <c r="Q2402" s="58"/>
      <c r="R2402" s="58">
        <f>Table49[[#This Row],[QUANTITY]]*Table49[[#This Row],[INV Prices]]</f>
        <v>0</v>
      </c>
      <c r="S2402" s="67"/>
      <c r="V2402" s="41"/>
      <c r="W2402" s="4" t="str">
        <f>IFERROR(VLOOKUP(Table49[[#This Row],[ITEM CODE]],Table2[[Item Code]:[Category ]],6,0),"")</f>
        <v/>
      </c>
      <c r="X2402" s="1" t="str">
        <f>IFERROR(VLOOKUP(Table49[[#This Row],[ITEM CODE]],Table2[[Item Code]:[Sub Category]],7,0),"")</f>
        <v/>
      </c>
      <c r="Y2402" s="68" t="str">
        <f>Table49[[#This Row],[PO Number]]&amp;COUNTIFS($E$5:E2402,E2402)</f>
        <v>0</v>
      </c>
    </row>
    <row r="2403" spans="1:25" ht="14.7" customHeight="1" x14ac:dyDescent="0.3">
      <c r="A2403" s="1" t="str">
        <f>IF(Table49[[#This Row],[ITEM NAME]]="","",ROW()-4)</f>
        <v/>
      </c>
      <c r="B2403" s="68"/>
      <c r="C2403" s="4" t="str">
        <f>IFERROR(VLOOKUP(B2403,Table14[],3,0),"")</f>
        <v/>
      </c>
      <c r="D2403" s="4" t="str">
        <f>IFERROR(VLOOKUP(B2403,Table14[],2,0),"")</f>
        <v/>
      </c>
      <c r="E2403" s="4"/>
      <c r="H2403" s="41" t="str">
        <f>IFERROR(VLOOKUP(Table49[[#This Row],[ITEM CODE]],Table2[[Item Code]:[Master Name]],2,0),"")</f>
        <v/>
      </c>
      <c r="I2403" s="41"/>
      <c r="J2403" s="65" t="str">
        <f>IFERROR(VLOOKUP(Table49[[#This Row],[ITEM CODE]],Table2[[Item Code]:[Master Name]],3,0),"")</f>
        <v/>
      </c>
      <c r="K2403" s="1" t="str">
        <f>IFERROR(VLOOKUP(Table49[[#This Row],[ITEM CODE]],Table2[[Item Code]:[Master Name]],9,0),"")</f>
        <v/>
      </c>
      <c r="L2403" s="1" t="str">
        <f>IFERROR(VLOOKUP(Table49[[#This Row],[ITEM CODE]],Table2[[Item Code]:[Master Name]],8,0),"")</f>
        <v/>
      </c>
      <c r="M2403" s="41"/>
      <c r="N2403" s="66">
        <f>IFERROR(VLOOKUP(Table49[[#This Row],[ITEM CODE]],Table2[[#All],[Item Code]:[Unit Cost]],10,0),0)</f>
        <v>0</v>
      </c>
      <c r="O2403" s="134">
        <f>IFERROR(VLOOKUP(Table49[[#This Row],[ITEM CODE]],Table2[[#All],[Item Code]:[Unit Cost]],10,0),0)</f>
        <v>0</v>
      </c>
      <c r="P2403" s="56"/>
      <c r="Q2403" s="58"/>
      <c r="R2403" s="58">
        <f>Table49[[#This Row],[QUANTITY]]*Table49[[#This Row],[INV Prices]]</f>
        <v>0</v>
      </c>
      <c r="S2403" s="67"/>
      <c r="V2403" s="41"/>
      <c r="W2403" s="4" t="str">
        <f>IFERROR(VLOOKUP(Table49[[#This Row],[ITEM CODE]],Table2[[Item Code]:[Category ]],6,0),"")</f>
        <v/>
      </c>
      <c r="X2403" s="1" t="str">
        <f>IFERROR(VLOOKUP(Table49[[#This Row],[ITEM CODE]],Table2[[Item Code]:[Sub Category]],7,0),"")</f>
        <v/>
      </c>
      <c r="Y2403" s="68" t="str">
        <f>Table49[[#This Row],[PO Number]]&amp;COUNTIFS($E$5:E2403,E2403)</f>
        <v>0</v>
      </c>
    </row>
    <row r="2404" spans="1:25" ht="14.7" customHeight="1" x14ac:dyDescent="0.3">
      <c r="A2404" s="1" t="str">
        <f>IF(Table49[[#This Row],[ITEM NAME]]="","",ROW()-4)</f>
        <v/>
      </c>
      <c r="B2404" s="68"/>
      <c r="C2404" s="4" t="str">
        <f>IFERROR(VLOOKUP(B2404,Table14[],3,0),"")</f>
        <v/>
      </c>
      <c r="D2404" s="4" t="str">
        <f>IFERROR(VLOOKUP(B2404,Table14[],2,0),"")</f>
        <v/>
      </c>
      <c r="E2404" s="4"/>
      <c r="H2404" s="41" t="str">
        <f>IFERROR(VLOOKUP(Table49[[#This Row],[ITEM CODE]],Table2[[Item Code]:[Master Name]],2,0),"")</f>
        <v/>
      </c>
      <c r="I2404" s="41"/>
      <c r="J2404" s="65" t="str">
        <f>IFERROR(VLOOKUP(Table49[[#This Row],[ITEM CODE]],Table2[[Item Code]:[Master Name]],3,0),"")</f>
        <v/>
      </c>
      <c r="K2404" s="1" t="str">
        <f>IFERROR(VLOOKUP(Table49[[#This Row],[ITEM CODE]],Table2[[Item Code]:[Master Name]],9,0),"")</f>
        <v/>
      </c>
      <c r="L2404" s="1" t="str">
        <f>IFERROR(VLOOKUP(Table49[[#This Row],[ITEM CODE]],Table2[[Item Code]:[Master Name]],8,0),"")</f>
        <v/>
      </c>
      <c r="M2404" s="41"/>
      <c r="N2404" s="66">
        <f>IFERROR(VLOOKUP(Table49[[#This Row],[ITEM CODE]],Table2[[#All],[Item Code]:[Unit Cost]],10,0),0)</f>
        <v>0</v>
      </c>
      <c r="O2404" s="134">
        <f>IFERROR(VLOOKUP(Table49[[#This Row],[ITEM CODE]],Table2[[#All],[Item Code]:[Unit Cost]],10,0),0)</f>
        <v>0</v>
      </c>
      <c r="P2404" s="56"/>
      <c r="Q2404" s="58"/>
      <c r="R2404" s="58">
        <f>Table49[[#This Row],[QUANTITY]]*Table49[[#This Row],[INV Prices]]</f>
        <v>0</v>
      </c>
      <c r="S2404" s="67"/>
      <c r="V2404" s="41"/>
      <c r="W2404" s="4" t="str">
        <f>IFERROR(VLOOKUP(Table49[[#This Row],[ITEM CODE]],Table2[[Item Code]:[Category ]],6,0),"")</f>
        <v/>
      </c>
      <c r="X2404" s="1" t="str">
        <f>IFERROR(VLOOKUP(Table49[[#This Row],[ITEM CODE]],Table2[[Item Code]:[Sub Category]],7,0),"")</f>
        <v/>
      </c>
      <c r="Y2404" s="68" t="str">
        <f>Table49[[#This Row],[PO Number]]&amp;COUNTIFS($E$5:E2404,E2404)</f>
        <v>0</v>
      </c>
    </row>
    <row r="2405" spans="1:25" ht="14.7" customHeight="1" x14ac:dyDescent="0.3">
      <c r="A2405" s="1" t="str">
        <f>IF(Table49[[#This Row],[ITEM NAME]]="","",ROW()-4)</f>
        <v/>
      </c>
      <c r="B2405" s="68"/>
      <c r="C2405" s="4" t="str">
        <f>IFERROR(VLOOKUP(B2405,Table14[],3,0),"")</f>
        <v/>
      </c>
      <c r="D2405" s="4" t="str">
        <f>IFERROR(VLOOKUP(B2405,Table14[],2,0),"")</f>
        <v/>
      </c>
      <c r="E2405" s="4"/>
      <c r="H2405" s="41" t="str">
        <f>IFERROR(VLOOKUP(Table49[[#This Row],[ITEM CODE]],Table2[[Item Code]:[Master Name]],2,0),"")</f>
        <v/>
      </c>
      <c r="I2405" s="41"/>
      <c r="J2405" s="65" t="str">
        <f>IFERROR(VLOOKUP(Table49[[#This Row],[ITEM CODE]],Table2[[Item Code]:[Master Name]],3,0),"")</f>
        <v/>
      </c>
      <c r="K2405" s="1" t="str">
        <f>IFERROR(VLOOKUP(Table49[[#This Row],[ITEM CODE]],Table2[[Item Code]:[Master Name]],9,0),"")</f>
        <v/>
      </c>
      <c r="L2405" s="1" t="str">
        <f>IFERROR(VLOOKUP(Table49[[#This Row],[ITEM CODE]],Table2[[Item Code]:[Master Name]],8,0),"")</f>
        <v/>
      </c>
      <c r="M2405" s="41"/>
      <c r="N2405" s="66">
        <f>IFERROR(VLOOKUP(Table49[[#This Row],[ITEM CODE]],Table2[[#All],[Item Code]:[Unit Cost]],10,0),0)</f>
        <v>0</v>
      </c>
      <c r="O2405" s="134">
        <f>IFERROR(VLOOKUP(Table49[[#This Row],[ITEM CODE]],Table2[[#All],[Item Code]:[Unit Cost]],10,0),0)</f>
        <v>0</v>
      </c>
      <c r="P2405" s="56"/>
      <c r="Q2405" s="58"/>
      <c r="R2405" s="58">
        <f>Table49[[#This Row],[QUANTITY]]*Table49[[#This Row],[INV Prices]]</f>
        <v>0</v>
      </c>
      <c r="S2405" s="67"/>
      <c r="V2405" s="41"/>
      <c r="W2405" s="4" t="str">
        <f>IFERROR(VLOOKUP(Table49[[#This Row],[ITEM CODE]],Table2[[Item Code]:[Category ]],6,0),"")</f>
        <v/>
      </c>
      <c r="X2405" s="1" t="str">
        <f>IFERROR(VLOOKUP(Table49[[#This Row],[ITEM CODE]],Table2[[Item Code]:[Sub Category]],7,0),"")</f>
        <v/>
      </c>
      <c r="Y2405" s="68" t="str">
        <f>Table49[[#This Row],[PO Number]]&amp;COUNTIFS($E$5:E2405,E2405)</f>
        <v>0</v>
      </c>
    </row>
    <row r="2406" spans="1:25" ht="14.7" customHeight="1" x14ac:dyDescent="0.3">
      <c r="A2406" s="1" t="str">
        <f>IF(Table49[[#This Row],[ITEM NAME]]="","",ROW()-4)</f>
        <v/>
      </c>
      <c r="B2406" s="68"/>
      <c r="C2406" s="4" t="str">
        <f>IFERROR(VLOOKUP(B2406,Table14[],3,0),"")</f>
        <v/>
      </c>
      <c r="D2406" s="4" t="str">
        <f>IFERROR(VLOOKUP(B2406,Table14[],2,0),"")</f>
        <v/>
      </c>
      <c r="E2406" s="4"/>
      <c r="H2406" s="41" t="str">
        <f>IFERROR(VLOOKUP(Table49[[#This Row],[ITEM CODE]],Table2[[Item Code]:[Master Name]],2,0),"")</f>
        <v/>
      </c>
      <c r="I2406" s="41"/>
      <c r="J2406" s="65" t="str">
        <f>IFERROR(VLOOKUP(Table49[[#This Row],[ITEM CODE]],Table2[[Item Code]:[Master Name]],3,0),"")</f>
        <v/>
      </c>
      <c r="K2406" s="1" t="str">
        <f>IFERROR(VLOOKUP(Table49[[#This Row],[ITEM CODE]],Table2[[Item Code]:[Master Name]],9,0),"")</f>
        <v/>
      </c>
      <c r="L2406" s="1" t="str">
        <f>IFERROR(VLOOKUP(Table49[[#This Row],[ITEM CODE]],Table2[[Item Code]:[Master Name]],8,0),"")</f>
        <v/>
      </c>
      <c r="M2406" s="41"/>
      <c r="N2406" s="66">
        <f>IFERROR(VLOOKUP(Table49[[#This Row],[ITEM CODE]],Table2[[#All],[Item Code]:[Unit Cost]],10,0),0)</f>
        <v>0</v>
      </c>
      <c r="O2406" s="134">
        <f>IFERROR(VLOOKUP(Table49[[#This Row],[ITEM CODE]],Table2[[#All],[Item Code]:[Unit Cost]],10,0),0)</f>
        <v>0</v>
      </c>
      <c r="P2406" s="56"/>
      <c r="Q2406" s="58"/>
      <c r="R2406" s="58">
        <f>Table49[[#This Row],[QUANTITY]]*Table49[[#This Row],[INV Prices]]</f>
        <v>0</v>
      </c>
      <c r="S2406" s="67"/>
      <c r="V2406" s="41"/>
      <c r="W2406" s="4" t="str">
        <f>IFERROR(VLOOKUP(Table49[[#This Row],[ITEM CODE]],Table2[[Item Code]:[Category ]],6,0),"")</f>
        <v/>
      </c>
      <c r="X2406" s="1" t="str">
        <f>IFERROR(VLOOKUP(Table49[[#This Row],[ITEM CODE]],Table2[[Item Code]:[Sub Category]],7,0),"")</f>
        <v/>
      </c>
      <c r="Y2406" s="68" t="str">
        <f>Table49[[#This Row],[PO Number]]&amp;COUNTIFS($E$5:E2406,E2406)</f>
        <v>0</v>
      </c>
    </row>
    <row r="2407" spans="1:25" ht="14.7" customHeight="1" x14ac:dyDescent="0.3">
      <c r="A2407" s="1" t="str">
        <f>IF(Table49[[#This Row],[ITEM NAME]]="","",ROW()-4)</f>
        <v/>
      </c>
      <c r="B2407" s="68"/>
      <c r="C2407" s="4" t="str">
        <f>IFERROR(VLOOKUP(B2407,Table14[],3,0),"")</f>
        <v/>
      </c>
      <c r="D2407" s="4" t="str">
        <f>IFERROR(VLOOKUP(B2407,Table14[],2,0),"")</f>
        <v/>
      </c>
      <c r="E2407" s="4"/>
      <c r="H2407" s="41" t="str">
        <f>IFERROR(VLOOKUP(Table49[[#This Row],[ITEM CODE]],Table2[[Item Code]:[Master Name]],2,0),"")</f>
        <v/>
      </c>
      <c r="I2407" s="41"/>
      <c r="J2407" s="65" t="str">
        <f>IFERROR(VLOOKUP(Table49[[#This Row],[ITEM CODE]],Table2[[Item Code]:[Master Name]],3,0),"")</f>
        <v/>
      </c>
      <c r="K2407" s="1" t="str">
        <f>IFERROR(VLOOKUP(Table49[[#This Row],[ITEM CODE]],Table2[[Item Code]:[Master Name]],9,0),"")</f>
        <v/>
      </c>
      <c r="L2407" s="1" t="str">
        <f>IFERROR(VLOOKUP(Table49[[#This Row],[ITEM CODE]],Table2[[Item Code]:[Master Name]],8,0),"")</f>
        <v/>
      </c>
      <c r="M2407" s="41"/>
      <c r="N2407" s="66">
        <f>IFERROR(VLOOKUP(Table49[[#This Row],[ITEM CODE]],Table2[[#All],[Item Code]:[Unit Cost]],10,0),0)</f>
        <v>0</v>
      </c>
      <c r="O2407" s="134">
        <f>IFERROR(VLOOKUP(Table49[[#This Row],[ITEM CODE]],Table2[[#All],[Item Code]:[Unit Cost]],10,0),0)</f>
        <v>0</v>
      </c>
      <c r="P2407" s="56"/>
      <c r="Q2407" s="58"/>
      <c r="R2407" s="58">
        <f>Table49[[#This Row],[QUANTITY]]*Table49[[#This Row],[INV Prices]]</f>
        <v>0</v>
      </c>
      <c r="S2407" s="67"/>
      <c r="V2407" s="41"/>
      <c r="W2407" s="4" t="str">
        <f>IFERROR(VLOOKUP(Table49[[#This Row],[ITEM CODE]],Table2[[Item Code]:[Category ]],6,0),"")</f>
        <v/>
      </c>
      <c r="X2407" s="1" t="str">
        <f>IFERROR(VLOOKUP(Table49[[#This Row],[ITEM CODE]],Table2[[Item Code]:[Sub Category]],7,0),"")</f>
        <v/>
      </c>
      <c r="Y2407" s="68" t="str">
        <f>Table49[[#This Row],[PO Number]]&amp;COUNTIFS($E$5:E2407,E2407)</f>
        <v>0</v>
      </c>
    </row>
    <row r="2408" spans="1:25" ht="14.7" customHeight="1" x14ac:dyDescent="0.3">
      <c r="A2408" s="1" t="str">
        <f>IF(Table49[[#This Row],[ITEM NAME]]="","",ROW()-4)</f>
        <v/>
      </c>
      <c r="B2408" s="68"/>
      <c r="C2408" s="4" t="str">
        <f>IFERROR(VLOOKUP(B2408,Table14[],3,0),"")</f>
        <v/>
      </c>
      <c r="D2408" s="4" t="str">
        <f>IFERROR(VLOOKUP(B2408,Table14[],2,0),"")</f>
        <v/>
      </c>
      <c r="E2408" s="4"/>
      <c r="H2408" s="41" t="str">
        <f>IFERROR(VLOOKUP(Table49[[#This Row],[ITEM CODE]],Table2[[Item Code]:[Master Name]],2,0),"")</f>
        <v/>
      </c>
      <c r="I2408" s="41"/>
      <c r="J2408" s="65" t="str">
        <f>IFERROR(VLOOKUP(Table49[[#This Row],[ITEM CODE]],Table2[[Item Code]:[Master Name]],3,0),"")</f>
        <v/>
      </c>
      <c r="K2408" s="1" t="str">
        <f>IFERROR(VLOOKUP(Table49[[#This Row],[ITEM CODE]],Table2[[Item Code]:[Master Name]],9,0),"")</f>
        <v/>
      </c>
      <c r="L2408" s="1" t="str">
        <f>IFERROR(VLOOKUP(Table49[[#This Row],[ITEM CODE]],Table2[[Item Code]:[Master Name]],8,0),"")</f>
        <v/>
      </c>
      <c r="M2408" s="41"/>
      <c r="N2408" s="66">
        <f>IFERROR(VLOOKUP(Table49[[#This Row],[ITEM CODE]],Table2[[#All],[Item Code]:[Unit Cost]],10,0),0)</f>
        <v>0</v>
      </c>
      <c r="O2408" s="134">
        <f>IFERROR(VLOOKUP(Table49[[#This Row],[ITEM CODE]],Table2[[#All],[Item Code]:[Unit Cost]],10,0),0)</f>
        <v>0</v>
      </c>
      <c r="P2408" s="56"/>
      <c r="Q2408" s="58"/>
      <c r="R2408" s="58">
        <f>Table49[[#This Row],[QUANTITY]]*Table49[[#This Row],[INV Prices]]</f>
        <v>0</v>
      </c>
      <c r="S2408" s="67"/>
      <c r="V2408" s="41"/>
      <c r="W2408" s="4" t="str">
        <f>IFERROR(VLOOKUP(Table49[[#This Row],[ITEM CODE]],Table2[[Item Code]:[Category ]],6,0),"")</f>
        <v/>
      </c>
      <c r="X2408" s="1" t="str">
        <f>IFERROR(VLOOKUP(Table49[[#This Row],[ITEM CODE]],Table2[[Item Code]:[Sub Category]],7,0),"")</f>
        <v/>
      </c>
      <c r="Y2408" s="68" t="str">
        <f>Table49[[#This Row],[PO Number]]&amp;COUNTIFS($E$5:E2408,E2408)</f>
        <v>0</v>
      </c>
    </row>
    <row r="2409" spans="1:25" ht="14.7" customHeight="1" x14ac:dyDescent="0.3">
      <c r="A2409" s="1" t="str">
        <f>IF(Table49[[#This Row],[ITEM NAME]]="","",ROW()-4)</f>
        <v/>
      </c>
      <c r="B2409" s="68"/>
      <c r="C2409" s="4" t="str">
        <f>IFERROR(VLOOKUP(B2409,Table14[],3,0),"")</f>
        <v/>
      </c>
      <c r="D2409" s="4" t="str">
        <f>IFERROR(VLOOKUP(B2409,Table14[],2,0),"")</f>
        <v/>
      </c>
      <c r="E2409" s="4"/>
      <c r="H2409" s="41" t="str">
        <f>IFERROR(VLOOKUP(Table49[[#This Row],[ITEM CODE]],Table2[[Item Code]:[Master Name]],2,0),"")</f>
        <v/>
      </c>
      <c r="I2409" s="41"/>
      <c r="J2409" s="65" t="str">
        <f>IFERROR(VLOOKUP(Table49[[#This Row],[ITEM CODE]],Table2[[Item Code]:[Master Name]],3,0),"")</f>
        <v/>
      </c>
      <c r="K2409" s="1" t="str">
        <f>IFERROR(VLOOKUP(Table49[[#This Row],[ITEM CODE]],Table2[[Item Code]:[Master Name]],9,0),"")</f>
        <v/>
      </c>
      <c r="L2409" s="1" t="str">
        <f>IFERROR(VLOOKUP(Table49[[#This Row],[ITEM CODE]],Table2[[Item Code]:[Master Name]],8,0),"")</f>
        <v/>
      </c>
      <c r="M2409" s="41"/>
      <c r="N2409" s="66">
        <f>IFERROR(VLOOKUP(Table49[[#This Row],[ITEM CODE]],Table2[[#All],[Item Code]:[Unit Cost]],10,0),0)</f>
        <v>0</v>
      </c>
      <c r="O2409" s="134">
        <f>IFERROR(VLOOKUP(Table49[[#This Row],[ITEM CODE]],Table2[[#All],[Item Code]:[Unit Cost]],10,0),0)</f>
        <v>0</v>
      </c>
      <c r="P2409" s="56"/>
      <c r="Q2409" s="58"/>
      <c r="R2409" s="58">
        <f>Table49[[#This Row],[QUANTITY]]*Table49[[#This Row],[INV Prices]]</f>
        <v>0</v>
      </c>
      <c r="S2409" s="67"/>
      <c r="V2409" s="41"/>
      <c r="W2409" s="4" t="str">
        <f>IFERROR(VLOOKUP(Table49[[#This Row],[ITEM CODE]],Table2[[Item Code]:[Category ]],6,0),"")</f>
        <v/>
      </c>
      <c r="X2409" s="1" t="str">
        <f>IFERROR(VLOOKUP(Table49[[#This Row],[ITEM CODE]],Table2[[Item Code]:[Sub Category]],7,0),"")</f>
        <v/>
      </c>
      <c r="Y2409" s="68" t="str">
        <f>Table49[[#This Row],[PO Number]]&amp;COUNTIFS($E$5:E2409,E2409)</f>
        <v>0</v>
      </c>
    </row>
    <row r="2410" spans="1:25" ht="14.7" customHeight="1" x14ac:dyDescent="0.3">
      <c r="A2410" s="1" t="str">
        <f>IF(Table49[[#This Row],[ITEM NAME]]="","",ROW()-4)</f>
        <v/>
      </c>
      <c r="B2410" s="68"/>
      <c r="C2410" s="4" t="str">
        <f>IFERROR(VLOOKUP(B2410,Table14[],3,0),"")</f>
        <v/>
      </c>
      <c r="D2410" s="4" t="str">
        <f>IFERROR(VLOOKUP(B2410,Table14[],2,0),"")</f>
        <v/>
      </c>
      <c r="E2410" s="4"/>
      <c r="H2410" s="41" t="str">
        <f>IFERROR(VLOOKUP(Table49[[#This Row],[ITEM CODE]],Table2[[Item Code]:[Master Name]],2,0),"")</f>
        <v/>
      </c>
      <c r="I2410" s="41"/>
      <c r="J2410" s="65" t="str">
        <f>IFERROR(VLOOKUP(Table49[[#This Row],[ITEM CODE]],Table2[[Item Code]:[Master Name]],3,0),"")</f>
        <v/>
      </c>
      <c r="K2410" s="1" t="str">
        <f>IFERROR(VLOOKUP(Table49[[#This Row],[ITEM CODE]],Table2[[Item Code]:[Master Name]],9,0),"")</f>
        <v/>
      </c>
      <c r="L2410" s="1" t="str">
        <f>IFERROR(VLOOKUP(Table49[[#This Row],[ITEM CODE]],Table2[[Item Code]:[Master Name]],8,0),"")</f>
        <v/>
      </c>
      <c r="M2410" s="41"/>
      <c r="N2410" s="66">
        <f>IFERROR(VLOOKUP(Table49[[#This Row],[ITEM CODE]],Table2[[#All],[Item Code]:[Unit Cost]],10,0),0)</f>
        <v>0</v>
      </c>
      <c r="O2410" s="134">
        <f>IFERROR(VLOOKUP(Table49[[#This Row],[ITEM CODE]],Table2[[#All],[Item Code]:[Unit Cost]],10,0),0)</f>
        <v>0</v>
      </c>
      <c r="P2410" s="56"/>
      <c r="Q2410" s="58"/>
      <c r="R2410" s="58">
        <f>Table49[[#This Row],[QUANTITY]]*Table49[[#This Row],[INV Prices]]</f>
        <v>0</v>
      </c>
      <c r="S2410" s="67"/>
      <c r="V2410" s="41"/>
      <c r="W2410" s="4" t="str">
        <f>IFERROR(VLOOKUP(Table49[[#This Row],[ITEM CODE]],Table2[[Item Code]:[Category ]],6,0),"")</f>
        <v/>
      </c>
      <c r="X2410" s="1" t="str">
        <f>IFERROR(VLOOKUP(Table49[[#This Row],[ITEM CODE]],Table2[[Item Code]:[Sub Category]],7,0),"")</f>
        <v/>
      </c>
      <c r="Y2410" s="68" t="str">
        <f>Table49[[#This Row],[PO Number]]&amp;COUNTIFS($E$5:E2410,E2410)</f>
        <v>0</v>
      </c>
    </row>
    <row r="2411" spans="1:25" ht="14.7" customHeight="1" x14ac:dyDescent="0.3">
      <c r="A2411" s="1" t="str">
        <f>IF(Table49[[#This Row],[ITEM NAME]]="","",ROW()-4)</f>
        <v/>
      </c>
      <c r="B2411" s="68"/>
      <c r="C2411" s="4" t="str">
        <f>IFERROR(VLOOKUP(B2411,Table14[],3,0),"")</f>
        <v/>
      </c>
      <c r="D2411" s="4" t="str">
        <f>IFERROR(VLOOKUP(B2411,Table14[],2,0),"")</f>
        <v/>
      </c>
      <c r="E2411" s="4"/>
      <c r="H2411" s="41" t="str">
        <f>IFERROR(VLOOKUP(Table49[[#This Row],[ITEM CODE]],Table2[[Item Code]:[Master Name]],2,0),"")</f>
        <v/>
      </c>
      <c r="I2411" s="41"/>
      <c r="J2411" s="65" t="str">
        <f>IFERROR(VLOOKUP(Table49[[#This Row],[ITEM CODE]],Table2[[Item Code]:[Master Name]],3,0),"")</f>
        <v/>
      </c>
      <c r="K2411" s="1" t="str">
        <f>IFERROR(VLOOKUP(Table49[[#This Row],[ITEM CODE]],Table2[[Item Code]:[Master Name]],9,0),"")</f>
        <v/>
      </c>
      <c r="L2411" s="1" t="str">
        <f>IFERROR(VLOOKUP(Table49[[#This Row],[ITEM CODE]],Table2[[Item Code]:[Master Name]],8,0),"")</f>
        <v/>
      </c>
      <c r="M2411" s="41"/>
      <c r="N2411" s="66">
        <f>IFERROR(VLOOKUP(Table49[[#This Row],[ITEM CODE]],Table2[[#All],[Item Code]:[Unit Cost]],10,0),0)</f>
        <v>0</v>
      </c>
      <c r="O2411" s="134">
        <f>IFERROR(VLOOKUP(Table49[[#This Row],[ITEM CODE]],Table2[[#All],[Item Code]:[Unit Cost]],10,0),0)</f>
        <v>0</v>
      </c>
      <c r="P2411" s="56"/>
      <c r="Q2411" s="58"/>
      <c r="R2411" s="58">
        <f>Table49[[#This Row],[QUANTITY]]*Table49[[#This Row],[INV Prices]]</f>
        <v>0</v>
      </c>
      <c r="S2411" s="67"/>
      <c r="V2411" s="41"/>
      <c r="W2411" s="4" t="str">
        <f>IFERROR(VLOOKUP(Table49[[#This Row],[ITEM CODE]],Table2[[Item Code]:[Category ]],6,0),"")</f>
        <v/>
      </c>
      <c r="X2411" s="1" t="str">
        <f>IFERROR(VLOOKUP(Table49[[#This Row],[ITEM CODE]],Table2[[Item Code]:[Sub Category]],7,0),"")</f>
        <v/>
      </c>
      <c r="Y2411" s="68" t="str">
        <f>Table49[[#This Row],[PO Number]]&amp;COUNTIFS($E$5:E2411,E2411)</f>
        <v>0</v>
      </c>
    </row>
    <row r="2412" spans="1:25" ht="14.7" customHeight="1" x14ac:dyDescent="0.3">
      <c r="A2412" s="1" t="str">
        <f>IF(Table49[[#This Row],[ITEM NAME]]="","",ROW()-4)</f>
        <v/>
      </c>
      <c r="B2412" s="68"/>
      <c r="C2412" s="4" t="str">
        <f>IFERROR(VLOOKUP(B2412,Table14[],3,0),"")</f>
        <v/>
      </c>
      <c r="D2412" s="4" t="str">
        <f>IFERROR(VLOOKUP(B2412,Table14[],2,0),"")</f>
        <v/>
      </c>
      <c r="E2412" s="4"/>
      <c r="H2412" s="41" t="str">
        <f>IFERROR(VLOOKUP(Table49[[#This Row],[ITEM CODE]],Table2[[Item Code]:[Master Name]],2,0),"")</f>
        <v/>
      </c>
      <c r="I2412" s="41"/>
      <c r="J2412" s="65" t="str">
        <f>IFERROR(VLOOKUP(Table49[[#This Row],[ITEM CODE]],Table2[[Item Code]:[Master Name]],3,0),"")</f>
        <v/>
      </c>
      <c r="K2412" s="1" t="str">
        <f>IFERROR(VLOOKUP(Table49[[#This Row],[ITEM CODE]],Table2[[Item Code]:[Master Name]],9,0),"")</f>
        <v/>
      </c>
      <c r="L2412" s="1" t="str">
        <f>IFERROR(VLOOKUP(Table49[[#This Row],[ITEM CODE]],Table2[[Item Code]:[Master Name]],8,0),"")</f>
        <v/>
      </c>
      <c r="M2412" s="41"/>
      <c r="N2412" s="66">
        <f>IFERROR(VLOOKUP(Table49[[#This Row],[ITEM CODE]],Table2[[#All],[Item Code]:[Unit Cost]],10,0),0)</f>
        <v>0</v>
      </c>
      <c r="O2412" s="134">
        <f>IFERROR(VLOOKUP(Table49[[#This Row],[ITEM CODE]],Table2[[#All],[Item Code]:[Unit Cost]],10,0),0)</f>
        <v>0</v>
      </c>
      <c r="P2412" s="56"/>
      <c r="Q2412" s="58"/>
      <c r="R2412" s="58">
        <f>Table49[[#This Row],[QUANTITY]]*Table49[[#This Row],[INV Prices]]</f>
        <v>0</v>
      </c>
      <c r="S2412" s="67"/>
      <c r="V2412" s="41"/>
      <c r="W2412" s="4" t="str">
        <f>IFERROR(VLOOKUP(Table49[[#This Row],[ITEM CODE]],Table2[[Item Code]:[Category ]],6,0),"")</f>
        <v/>
      </c>
      <c r="X2412" s="1" t="str">
        <f>IFERROR(VLOOKUP(Table49[[#This Row],[ITEM CODE]],Table2[[Item Code]:[Sub Category]],7,0),"")</f>
        <v/>
      </c>
      <c r="Y2412" s="68" t="str">
        <f>Table49[[#This Row],[PO Number]]&amp;COUNTIFS($E$5:E2412,E2412)</f>
        <v>0</v>
      </c>
    </row>
    <row r="2413" spans="1:25" ht="14.7" customHeight="1" x14ac:dyDescent="0.3">
      <c r="A2413" s="1" t="str">
        <f>IF(Table49[[#This Row],[ITEM NAME]]="","",ROW()-4)</f>
        <v/>
      </c>
      <c r="B2413" s="68"/>
      <c r="C2413" s="4" t="str">
        <f>IFERROR(VLOOKUP(B2413,Table14[],3,0),"")</f>
        <v/>
      </c>
      <c r="D2413" s="4" t="str">
        <f>IFERROR(VLOOKUP(B2413,Table14[],2,0),"")</f>
        <v/>
      </c>
      <c r="E2413" s="4"/>
      <c r="H2413" s="41" t="str">
        <f>IFERROR(VLOOKUP(Table49[[#This Row],[ITEM CODE]],Table2[[Item Code]:[Master Name]],2,0),"")</f>
        <v/>
      </c>
      <c r="I2413" s="41"/>
      <c r="J2413" s="65" t="str">
        <f>IFERROR(VLOOKUP(Table49[[#This Row],[ITEM CODE]],Table2[[Item Code]:[Master Name]],3,0),"")</f>
        <v/>
      </c>
      <c r="K2413" s="1" t="str">
        <f>IFERROR(VLOOKUP(Table49[[#This Row],[ITEM CODE]],Table2[[Item Code]:[Master Name]],9,0),"")</f>
        <v/>
      </c>
      <c r="L2413" s="1" t="str">
        <f>IFERROR(VLOOKUP(Table49[[#This Row],[ITEM CODE]],Table2[[Item Code]:[Master Name]],8,0),"")</f>
        <v/>
      </c>
      <c r="M2413" s="41"/>
      <c r="N2413" s="66">
        <f>IFERROR(VLOOKUP(Table49[[#This Row],[ITEM CODE]],Table2[[#All],[Item Code]:[Unit Cost]],10,0),0)</f>
        <v>0</v>
      </c>
      <c r="O2413" s="134">
        <f>IFERROR(VLOOKUP(Table49[[#This Row],[ITEM CODE]],Table2[[#All],[Item Code]:[Unit Cost]],10,0),0)</f>
        <v>0</v>
      </c>
      <c r="P2413" s="56"/>
      <c r="Q2413" s="58"/>
      <c r="R2413" s="58">
        <f>Table49[[#This Row],[QUANTITY]]*Table49[[#This Row],[INV Prices]]</f>
        <v>0</v>
      </c>
      <c r="S2413" s="67"/>
      <c r="V2413" s="41"/>
      <c r="W2413" s="4" t="str">
        <f>IFERROR(VLOOKUP(Table49[[#This Row],[ITEM CODE]],Table2[[Item Code]:[Category ]],6,0),"")</f>
        <v/>
      </c>
      <c r="X2413" s="1" t="str">
        <f>IFERROR(VLOOKUP(Table49[[#This Row],[ITEM CODE]],Table2[[Item Code]:[Sub Category]],7,0),"")</f>
        <v/>
      </c>
      <c r="Y2413" s="68" t="str">
        <f>Table49[[#This Row],[PO Number]]&amp;COUNTIFS($E$5:E2413,E2413)</f>
        <v>0</v>
      </c>
    </row>
    <row r="2414" spans="1:25" ht="14.7" customHeight="1" x14ac:dyDescent="0.3">
      <c r="A2414" s="1" t="str">
        <f>IF(Table49[[#This Row],[ITEM NAME]]="","",ROW()-4)</f>
        <v/>
      </c>
      <c r="B2414" s="68"/>
      <c r="C2414" s="4" t="str">
        <f>IFERROR(VLOOKUP(B2414,Table14[],3,0),"")</f>
        <v/>
      </c>
      <c r="D2414" s="4" t="str">
        <f>IFERROR(VLOOKUP(B2414,Table14[],2,0),"")</f>
        <v/>
      </c>
      <c r="E2414" s="4"/>
      <c r="H2414" s="41" t="str">
        <f>IFERROR(VLOOKUP(Table49[[#This Row],[ITEM CODE]],Table2[[Item Code]:[Master Name]],2,0),"")</f>
        <v/>
      </c>
      <c r="I2414" s="41"/>
      <c r="J2414" s="65" t="str">
        <f>IFERROR(VLOOKUP(Table49[[#This Row],[ITEM CODE]],Table2[[Item Code]:[Master Name]],3,0),"")</f>
        <v/>
      </c>
      <c r="K2414" s="1" t="str">
        <f>IFERROR(VLOOKUP(Table49[[#This Row],[ITEM CODE]],Table2[[Item Code]:[Master Name]],9,0),"")</f>
        <v/>
      </c>
      <c r="L2414" s="1" t="str">
        <f>IFERROR(VLOOKUP(Table49[[#This Row],[ITEM CODE]],Table2[[Item Code]:[Master Name]],8,0),"")</f>
        <v/>
      </c>
      <c r="M2414" s="41"/>
      <c r="N2414" s="66">
        <f>IFERROR(VLOOKUP(Table49[[#This Row],[ITEM CODE]],Table2[[#All],[Item Code]:[Unit Cost]],10,0),0)</f>
        <v>0</v>
      </c>
      <c r="O2414" s="134">
        <f>IFERROR(VLOOKUP(Table49[[#This Row],[ITEM CODE]],Table2[[#All],[Item Code]:[Unit Cost]],10,0),0)</f>
        <v>0</v>
      </c>
      <c r="P2414" s="56"/>
      <c r="Q2414" s="58"/>
      <c r="R2414" s="58">
        <f>Table49[[#This Row],[QUANTITY]]*Table49[[#This Row],[INV Prices]]</f>
        <v>0</v>
      </c>
      <c r="S2414" s="67"/>
      <c r="V2414" s="41"/>
      <c r="W2414" s="4" t="str">
        <f>IFERROR(VLOOKUP(Table49[[#This Row],[ITEM CODE]],Table2[[Item Code]:[Category ]],6,0),"")</f>
        <v/>
      </c>
      <c r="X2414" s="1" t="str">
        <f>IFERROR(VLOOKUP(Table49[[#This Row],[ITEM CODE]],Table2[[Item Code]:[Sub Category]],7,0),"")</f>
        <v/>
      </c>
      <c r="Y2414" s="68" t="str">
        <f>Table49[[#This Row],[PO Number]]&amp;COUNTIFS($E$5:E2414,E2414)</f>
        <v>0</v>
      </c>
    </row>
    <row r="2415" spans="1:25" ht="14.7" customHeight="1" x14ac:dyDescent="0.3">
      <c r="A2415" s="1" t="str">
        <f>IF(Table49[[#This Row],[ITEM NAME]]="","",ROW()-4)</f>
        <v/>
      </c>
      <c r="B2415" s="68"/>
      <c r="C2415" s="4" t="str">
        <f>IFERROR(VLOOKUP(B2415,Table14[],3,0),"")</f>
        <v/>
      </c>
      <c r="D2415" s="4" t="str">
        <f>IFERROR(VLOOKUP(B2415,Table14[],2,0),"")</f>
        <v/>
      </c>
      <c r="E2415" s="4"/>
      <c r="H2415" s="41" t="str">
        <f>IFERROR(VLOOKUP(Table49[[#This Row],[ITEM CODE]],Table2[[Item Code]:[Master Name]],2,0),"")</f>
        <v/>
      </c>
      <c r="I2415" s="41"/>
      <c r="J2415" s="65" t="str">
        <f>IFERROR(VLOOKUP(Table49[[#This Row],[ITEM CODE]],Table2[[Item Code]:[Master Name]],3,0),"")</f>
        <v/>
      </c>
      <c r="K2415" s="1" t="str">
        <f>IFERROR(VLOOKUP(Table49[[#This Row],[ITEM CODE]],Table2[[Item Code]:[Master Name]],9,0),"")</f>
        <v/>
      </c>
      <c r="L2415" s="1" t="str">
        <f>IFERROR(VLOOKUP(Table49[[#This Row],[ITEM CODE]],Table2[[Item Code]:[Master Name]],8,0),"")</f>
        <v/>
      </c>
      <c r="M2415" s="41"/>
      <c r="N2415" s="66">
        <f>IFERROR(VLOOKUP(Table49[[#This Row],[ITEM CODE]],Table2[[#All],[Item Code]:[Unit Cost]],10,0),0)</f>
        <v>0</v>
      </c>
      <c r="O2415" s="134">
        <f>IFERROR(VLOOKUP(Table49[[#This Row],[ITEM CODE]],Table2[[#All],[Item Code]:[Unit Cost]],10,0),0)</f>
        <v>0</v>
      </c>
      <c r="P2415" s="56"/>
      <c r="Q2415" s="58"/>
      <c r="R2415" s="58">
        <f>Table49[[#This Row],[QUANTITY]]*Table49[[#This Row],[INV Prices]]</f>
        <v>0</v>
      </c>
      <c r="S2415" s="67"/>
      <c r="V2415" s="41"/>
      <c r="W2415" s="4" t="str">
        <f>IFERROR(VLOOKUP(Table49[[#This Row],[ITEM CODE]],Table2[[Item Code]:[Category ]],6,0),"")</f>
        <v/>
      </c>
      <c r="X2415" s="1" t="str">
        <f>IFERROR(VLOOKUP(Table49[[#This Row],[ITEM CODE]],Table2[[Item Code]:[Sub Category]],7,0),"")</f>
        <v/>
      </c>
      <c r="Y2415" s="68" t="str">
        <f>Table49[[#This Row],[PO Number]]&amp;COUNTIFS($E$5:E2415,E2415)</f>
        <v>0</v>
      </c>
    </row>
    <row r="2416" spans="1:25" ht="14.7" customHeight="1" x14ac:dyDescent="0.3">
      <c r="A2416" s="1" t="str">
        <f>IF(Table49[[#This Row],[ITEM NAME]]="","",ROW()-4)</f>
        <v/>
      </c>
      <c r="B2416" s="68"/>
      <c r="C2416" s="4" t="str">
        <f>IFERROR(VLOOKUP(B2416,Table14[],3,0),"")</f>
        <v/>
      </c>
      <c r="D2416" s="4" t="str">
        <f>IFERROR(VLOOKUP(B2416,Table14[],2,0),"")</f>
        <v/>
      </c>
      <c r="E2416" s="4"/>
      <c r="H2416" s="41" t="str">
        <f>IFERROR(VLOOKUP(Table49[[#This Row],[ITEM CODE]],Table2[[Item Code]:[Master Name]],2,0),"")</f>
        <v/>
      </c>
      <c r="I2416" s="41"/>
      <c r="J2416" s="65" t="str">
        <f>IFERROR(VLOOKUP(Table49[[#This Row],[ITEM CODE]],Table2[[Item Code]:[Master Name]],3,0),"")</f>
        <v/>
      </c>
      <c r="K2416" s="1" t="str">
        <f>IFERROR(VLOOKUP(Table49[[#This Row],[ITEM CODE]],Table2[[Item Code]:[Master Name]],9,0),"")</f>
        <v/>
      </c>
      <c r="L2416" s="1" t="str">
        <f>IFERROR(VLOOKUP(Table49[[#This Row],[ITEM CODE]],Table2[[Item Code]:[Master Name]],8,0),"")</f>
        <v/>
      </c>
      <c r="M2416" s="41"/>
      <c r="N2416" s="66">
        <f>IFERROR(VLOOKUP(Table49[[#This Row],[ITEM CODE]],Table2[[#All],[Item Code]:[Unit Cost]],10,0),0)</f>
        <v>0</v>
      </c>
      <c r="O2416" s="134">
        <f>IFERROR(VLOOKUP(Table49[[#This Row],[ITEM CODE]],Table2[[#All],[Item Code]:[Unit Cost]],10,0),0)</f>
        <v>0</v>
      </c>
      <c r="P2416" s="56"/>
      <c r="Q2416" s="58"/>
      <c r="R2416" s="58">
        <f>Table49[[#This Row],[QUANTITY]]*Table49[[#This Row],[INV Prices]]</f>
        <v>0</v>
      </c>
      <c r="S2416" s="67"/>
      <c r="V2416" s="41"/>
      <c r="W2416" s="4" t="str">
        <f>IFERROR(VLOOKUP(Table49[[#This Row],[ITEM CODE]],Table2[[Item Code]:[Category ]],6,0),"")</f>
        <v/>
      </c>
      <c r="X2416" s="1" t="str">
        <f>IFERROR(VLOOKUP(Table49[[#This Row],[ITEM CODE]],Table2[[Item Code]:[Sub Category]],7,0),"")</f>
        <v/>
      </c>
      <c r="Y2416" s="68" t="str">
        <f>Table49[[#This Row],[PO Number]]&amp;COUNTIFS($E$5:E2416,E2416)</f>
        <v>0</v>
      </c>
    </row>
    <row r="2417" spans="1:25" ht="14.7" customHeight="1" x14ac:dyDescent="0.3">
      <c r="A2417" s="1" t="str">
        <f>IF(Table49[[#This Row],[ITEM NAME]]="","",ROW()-4)</f>
        <v/>
      </c>
      <c r="B2417" s="68"/>
      <c r="C2417" s="4" t="str">
        <f>IFERROR(VLOOKUP(B2417,Table14[],3,0),"")</f>
        <v/>
      </c>
      <c r="D2417" s="4" t="str">
        <f>IFERROR(VLOOKUP(B2417,Table14[],2,0),"")</f>
        <v/>
      </c>
      <c r="E2417" s="4"/>
      <c r="H2417" s="41" t="str">
        <f>IFERROR(VLOOKUP(Table49[[#This Row],[ITEM CODE]],Table2[[Item Code]:[Master Name]],2,0),"")</f>
        <v/>
      </c>
      <c r="I2417" s="41"/>
      <c r="J2417" s="65" t="str">
        <f>IFERROR(VLOOKUP(Table49[[#This Row],[ITEM CODE]],Table2[[Item Code]:[Master Name]],3,0),"")</f>
        <v/>
      </c>
      <c r="K2417" s="1" t="str">
        <f>IFERROR(VLOOKUP(Table49[[#This Row],[ITEM CODE]],Table2[[Item Code]:[Master Name]],9,0),"")</f>
        <v/>
      </c>
      <c r="L2417" s="1" t="str">
        <f>IFERROR(VLOOKUP(Table49[[#This Row],[ITEM CODE]],Table2[[Item Code]:[Master Name]],8,0),"")</f>
        <v/>
      </c>
      <c r="M2417" s="41"/>
      <c r="N2417" s="66">
        <f>IFERROR(VLOOKUP(Table49[[#This Row],[ITEM CODE]],Table2[[#All],[Item Code]:[Unit Cost]],10,0),0)</f>
        <v>0</v>
      </c>
      <c r="O2417" s="134">
        <f>IFERROR(VLOOKUP(Table49[[#This Row],[ITEM CODE]],Table2[[#All],[Item Code]:[Unit Cost]],10,0),0)</f>
        <v>0</v>
      </c>
      <c r="P2417" s="56"/>
      <c r="Q2417" s="58"/>
      <c r="R2417" s="58">
        <f>Table49[[#This Row],[QUANTITY]]*Table49[[#This Row],[INV Prices]]</f>
        <v>0</v>
      </c>
      <c r="S2417" s="67"/>
      <c r="V2417" s="41"/>
      <c r="W2417" s="4" t="str">
        <f>IFERROR(VLOOKUP(Table49[[#This Row],[ITEM CODE]],Table2[[Item Code]:[Category ]],6,0),"")</f>
        <v/>
      </c>
      <c r="X2417" s="1" t="str">
        <f>IFERROR(VLOOKUP(Table49[[#This Row],[ITEM CODE]],Table2[[Item Code]:[Sub Category]],7,0),"")</f>
        <v/>
      </c>
      <c r="Y2417" s="68" t="str">
        <f>Table49[[#This Row],[PO Number]]&amp;COUNTIFS($E$5:E2417,E2417)</f>
        <v>0</v>
      </c>
    </row>
    <row r="2418" spans="1:25" ht="14.7" customHeight="1" x14ac:dyDescent="0.3">
      <c r="A2418" s="1" t="str">
        <f>IF(Table49[[#This Row],[ITEM NAME]]="","",ROW()-4)</f>
        <v/>
      </c>
      <c r="B2418" s="68"/>
      <c r="C2418" s="4" t="str">
        <f>IFERROR(VLOOKUP(B2418,Table14[],3,0),"")</f>
        <v/>
      </c>
      <c r="D2418" s="4" t="str">
        <f>IFERROR(VLOOKUP(B2418,Table14[],2,0),"")</f>
        <v/>
      </c>
      <c r="E2418" s="4"/>
      <c r="H2418" s="41" t="str">
        <f>IFERROR(VLOOKUP(Table49[[#This Row],[ITEM CODE]],Table2[[Item Code]:[Master Name]],2,0),"")</f>
        <v/>
      </c>
      <c r="I2418" s="41"/>
      <c r="J2418" s="65" t="str">
        <f>IFERROR(VLOOKUP(Table49[[#This Row],[ITEM CODE]],Table2[[Item Code]:[Master Name]],3,0),"")</f>
        <v/>
      </c>
      <c r="K2418" s="1" t="str">
        <f>IFERROR(VLOOKUP(Table49[[#This Row],[ITEM CODE]],Table2[[Item Code]:[Master Name]],9,0),"")</f>
        <v/>
      </c>
      <c r="L2418" s="1" t="str">
        <f>IFERROR(VLOOKUP(Table49[[#This Row],[ITEM CODE]],Table2[[Item Code]:[Master Name]],8,0),"")</f>
        <v/>
      </c>
      <c r="M2418" s="41"/>
      <c r="N2418" s="66">
        <f>IFERROR(VLOOKUP(Table49[[#This Row],[ITEM CODE]],Table2[[#All],[Item Code]:[Unit Cost]],10,0),0)</f>
        <v>0</v>
      </c>
      <c r="O2418" s="134">
        <f>IFERROR(VLOOKUP(Table49[[#This Row],[ITEM CODE]],Table2[[#All],[Item Code]:[Unit Cost]],10,0),0)</f>
        <v>0</v>
      </c>
      <c r="P2418" s="56"/>
      <c r="Q2418" s="58"/>
      <c r="R2418" s="58">
        <f>Table49[[#This Row],[QUANTITY]]*Table49[[#This Row],[INV Prices]]</f>
        <v>0</v>
      </c>
      <c r="S2418" s="67"/>
      <c r="V2418" s="41"/>
      <c r="W2418" s="4" t="str">
        <f>IFERROR(VLOOKUP(Table49[[#This Row],[ITEM CODE]],Table2[[Item Code]:[Category ]],6,0),"")</f>
        <v/>
      </c>
      <c r="X2418" s="1" t="str">
        <f>IFERROR(VLOOKUP(Table49[[#This Row],[ITEM CODE]],Table2[[Item Code]:[Sub Category]],7,0),"")</f>
        <v/>
      </c>
      <c r="Y2418" s="68" t="str">
        <f>Table49[[#This Row],[PO Number]]&amp;COUNTIFS($E$5:E2418,E2418)</f>
        <v>0</v>
      </c>
    </row>
    <row r="2419" spans="1:25" ht="14.7" customHeight="1" x14ac:dyDescent="0.3">
      <c r="A2419" s="1" t="str">
        <f>IF(Table49[[#This Row],[ITEM NAME]]="","",ROW()-4)</f>
        <v/>
      </c>
      <c r="B2419" s="68"/>
      <c r="C2419" s="4" t="str">
        <f>IFERROR(VLOOKUP(B2419,Table14[],3,0),"")</f>
        <v/>
      </c>
      <c r="D2419" s="4" t="str">
        <f>IFERROR(VLOOKUP(B2419,Table14[],2,0),"")</f>
        <v/>
      </c>
      <c r="E2419" s="4"/>
      <c r="H2419" s="41" t="str">
        <f>IFERROR(VLOOKUP(Table49[[#This Row],[ITEM CODE]],Table2[[Item Code]:[Master Name]],2,0),"")</f>
        <v/>
      </c>
      <c r="I2419" s="41"/>
      <c r="J2419" s="65" t="str">
        <f>IFERROR(VLOOKUP(Table49[[#This Row],[ITEM CODE]],Table2[[Item Code]:[Master Name]],3,0),"")</f>
        <v/>
      </c>
      <c r="K2419" s="1" t="str">
        <f>IFERROR(VLOOKUP(Table49[[#This Row],[ITEM CODE]],Table2[[Item Code]:[Master Name]],9,0),"")</f>
        <v/>
      </c>
      <c r="L2419" s="1" t="str">
        <f>IFERROR(VLOOKUP(Table49[[#This Row],[ITEM CODE]],Table2[[Item Code]:[Master Name]],8,0),"")</f>
        <v/>
      </c>
      <c r="M2419" s="41"/>
      <c r="N2419" s="66">
        <f>IFERROR(VLOOKUP(Table49[[#This Row],[ITEM CODE]],Table2[[#All],[Item Code]:[Unit Cost]],10,0),0)</f>
        <v>0</v>
      </c>
      <c r="O2419" s="134">
        <f>IFERROR(VLOOKUP(Table49[[#This Row],[ITEM CODE]],Table2[[#All],[Item Code]:[Unit Cost]],10,0),0)</f>
        <v>0</v>
      </c>
      <c r="P2419" s="56"/>
      <c r="Q2419" s="58"/>
      <c r="R2419" s="58">
        <f>Table49[[#This Row],[QUANTITY]]*Table49[[#This Row],[INV Prices]]</f>
        <v>0</v>
      </c>
      <c r="S2419" s="67"/>
      <c r="V2419" s="41"/>
      <c r="W2419" s="4" t="str">
        <f>IFERROR(VLOOKUP(Table49[[#This Row],[ITEM CODE]],Table2[[Item Code]:[Category ]],6,0),"")</f>
        <v/>
      </c>
      <c r="X2419" s="1" t="str">
        <f>IFERROR(VLOOKUP(Table49[[#This Row],[ITEM CODE]],Table2[[Item Code]:[Sub Category]],7,0),"")</f>
        <v/>
      </c>
      <c r="Y2419" s="68" t="str">
        <f>Table49[[#This Row],[PO Number]]&amp;COUNTIFS($E$5:E2419,E2419)</f>
        <v>0</v>
      </c>
    </row>
    <row r="2420" spans="1:25" ht="14.7" customHeight="1" x14ac:dyDescent="0.3">
      <c r="A2420" s="1" t="str">
        <f>IF(Table49[[#This Row],[ITEM NAME]]="","",ROW()-4)</f>
        <v/>
      </c>
      <c r="B2420" s="68"/>
      <c r="C2420" s="4" t="str">
        <f>IFERROR(VLOOKUP(B2420,Table14[],3,0),"")</f>
        <v/>
      </c>
      <c r="D2420" s="4" t="str">
        <f>IFERROR(VLOOKUP(B2420,Table14[],2,0),"")</f>
        <v/>
      </c>
      <c r="E2420" s="4"/>
      <c r="H2420" s="41" t="str">
        <f>IFERROR(VLOOKUP(Table49[[#This Row],[ITEM CODE]],Table2[[Item Code]:[Master Name]],2,0),"")</f>
        <v/>
      </c>
      <c r="I2420" s="41"/>
      <c r="J2420" s="65" t="str">
        <f>IFERROR(VLOOKUP(Table49[[#This Row],[ITEM CODE]],Table2[[Item Code]:[Master Name]],3,0),"")</f>
        <v/>
      </c>
      <c r="K2420" s="1" t="str">
        <f>IFERROR(VLOOKUP(Table49[[#This Row],[ITEM CODE]],Table2[[Item Code]:[Master Name]],9,0),"")</f>
        <v/>
      </c>
      <c r="L2420" s="1" t="str">
        <f>IFERROR(VLOOKUP(Table49[[#This Row],[ITEM CODE]],Table2[[Item Code]:[Master Name]],8,0),"")</f>
        <v/>
      </c>
      <c r="M2420" s="41"/>
      <c r="N2420" s="66">
        <f>IFERROR(VLOOKUP(Table49[[#This Row],[ITEM CODE]],Table2[[#All],[Item Code]:[Unit Cost]],10,0),0)</f>
        <v>0</v>
      </c>
      <c r="O2420" s="134">
        <f>IFERROR(VLOOKUP(Table49[[#This Row],[ITEM CODE]],Table2[[#All],[Item Code]:[Unit Cost]],10,0),0)</f>
        <v>0</v>
      </c>
      <c r="P2420" s="56"/>
      <c r="Q2420" s="58"/>
      <c r="R2420" s="58">
        <f>Table49[[#This Row],[QUANTITY]]*Table49[[#This Row],[INV Prices]]</f>
        <v>0</v>
      </c>
      <c r="S2420" s="67"/>
      <c r="V2420" s="41"/>
      <c r="W2420" s="4" t="str">
        <f>IFERROR(VLOOKUP(Table49[[#This Row],[ITEM CODE]],Table2[[Item Code]:[Category ]],6,0),"")</f>
        <v/>
      </c>
      <c r="X2420" s="1" t="str">
        <f>IFERROR(VLOOKUP(Table49[[#This Row],[ITEM CODE]],Table2[[Item Code]:[Sub Category]],7,0),"")</f>
        <v/>
      </c>
      <c r="Y2420" s="68" t="str">
        <f>Table49[[#This Row],[PO Number]]&amp;COUNTIFS($E$5:E2420,E2420)</f>
        <v>0</v>
      </c>
    </row>
    <row r="2421" spans="1:25" ht="14.7" customHeight="1" x14ac:dyDescent="0.3">
      <c r="A2421" s="1" t="str">
        <f>IF(Table49[[#This Row],[ITEM NAME]]="","",ROW()-4)</f>
        <v/>
      </c>
      <c r="B2421" s="68"/>
      <c r="C2421" s="4" t="str">
        <f>IFERROR(VLOOKUP(B2421,Table14[],3,0),"")</f>
        <v/>
      </c>
      <c r="D2421" s="4" t="str">
        <f>IFERROR(VLOOKUP(B2421,Table14[],2,0),"")</f>
        <v/>
      </c>
      <c r="E2421" s="4"/>
      <c r="H2421" s="41" t="str">
        <f>IFERROR(VLOOKUP(Table49[[#This Row],[ITEM CODE]],Table2[[Item Code]:[Master Name]],2,0),"")</f>
        <v/>
      </c>
      <c r="I2421" s="41"/>
      <c r="J2421" s="65" t="str">
        <f>IFERROR(VLOOKUP(Table49[[#This Row],[ITEM CODE]],Table2[[Item Code]:[Master Name]],3,0),"")</f>
        <v/>
      </c>
      <c r="K2421" s="1" t="str">
        <f>IFERROR(VLOOKUP(Table49[[#This Row],[ITEM CODE]],Table2[[Item Code]:[Master Name]],9,0),"")</f>
        <v/>
      </c>
      <c r="L2421" s="1" t="str">
        <f>IFERROR(VLOOKUP(Table49[[#This Row],[ITEM CODE]],Table2[[Item Code]:[Master Name]],8,0),"")</f>
        <v/>
      </c>
      <c r="M2421" s="41"/>
      <c r="N2421" s="66">
        <f>IFERROR(VLOOKUP(Table49[[#This Row],[ITEM CODE]],Table2[[#All],[Item Code]:[Unit Cost]],10,0),0)</f>
        <v>0</v>
      </c>
      <c r="O2421" s="134">
        <f>IFERROR(VLOOKUP(Table49[[#This Row],[ITEM CODE]],Table2[[#All],[Item Code]:[Unit Cost]],10,0),0)</f>
        <v>0</v>
      </c>
      <c r="P2421" s="56"/>
      <c r="Q2421" s="58"/>
      <c r="R2421" s="58">
        <f>Table49[[#This Row],[QUANTITY]]*Table49[[#This Row],[INV Prices]]</f>
        <v>0</v>
      </c>
      <c r="S2421" s="67"/>
      <c r="V2421" s="41"/>
      <c r="W2421" s="4" t="str">
        <f>IFERROR(VLOOKUP(Table49[[#This Row],[ITEM CODE]],Table2[[Item Code]:[Category ]],6,0),"")</f>
        <v/>
      </c>
      <c r="X2421" s="1" t="str">
        <f>IFERROR(VLOOKUP(Table49[[#This Row],[ITEM CODE]],Table2[[Item Code]:[Sub Category]],7,0),"")</f>
        <v/>
      </c>
      <c r="Y2421" s="68" t="str">
        <f>Table49[[#This Row],[PO Number]]&amp;COUNTIFS($E$5:E2421,E2421)</f>
        <v>0</v>
      </c>
    </row>
    <row r="2422" spans="1:25" ht="14.7" customHeight="1" x14ac:dyDescent="0.3">
      <c r="A2422" s="1" t="str">
        <f>IF(Table49[[#This Row],[ITEM NAME]]="","",ROW()-4)</f>
        <v/>
      </c>
      <c r="B2422" s="68"/>
      <c r="C2422" s="4" t="str">
        <f>IFERROR(VLOOKUP(B2422,Table14[],3,0),"")</f>
        <v/>
      </c>
      <c r="D2422" s="4" t="str">
        <f>IFERROR(VLOOKUP(B2422,Table14[],2,0),"")</f>
        <v/>
      </c>
      <c r="E2422" s="4"/>
      <c r="H2422" s="41" t="str">
        <f>IFERROR(VLOOKUP(Table49[[#This Row],[ITEM CODE]],Table2[[Item Code]:[Master Name]],2,0),"")</f>
        <v/>
      </c>
      <c r="I2422" s="41"/>
      <c r="J2422" s="65" t="str">
        <f>IFERROR(VLOOKUP(Table49[[#This Row],[ITEM CODE]],Table2[[Item Code]:[Master Name]],3,0),"")</f>
        <v/>
      </c>
      <c r="K2422" s="1" t="str">
        <f>IFERROR(VLOOKUP(Table49[[#This Row],[ITEM CODE]],Table2[[Item Code]:[Master Name]],9,0),"")</f>
        <v/>
      </c>
      <c r="L2422" s="1" t="str">
        <f>IFERROR(VLOOKUP(Table49[[#This Row],[ITEM CODE]],Table2[[Item Code]:[Master Name]],8,0),"")</f>
        <v/>
      </c>
      <c r="M2422" s="41"/>
      <c r="N2422" s="66">
        <f>IFERROR(VLOOKUP(Table49[[#This Row],[ITEM CODE]],Table2[[#All],[Item Code]:[Unit Cost]],10,0),0)</f>
        <v>0</v>
      </c>
      <c r="O2422" s="134">
        <f>IFERROR(VLOOKUP(Table49[[#This Row],[ITEM CODE]],Table2[[#All],[Item Code]:[Unit Cost]],10,0),0)</f>
        <v>0</v>
      </c>
      <c r="P2422" s="56"/>
      <c r="Q2422" s="58"/>
      <c r="R2422" s="58">
        <f>Table49[[#This Row],[QUANTITY]]*Table49[[#This Row],[INV Prices]]</f>
        <v>0</v>
      </c>
      <c r="S2422" s="67"/>
      <c r="V2422" s="41"/>
      <c r="W2422" s="4" t="str">
        <f>IFERROR(VLOOKUP(Table49[[#This Row],[ITEM CODE]],Table2[[Item Code]:[Category ]],6,0),"")</f>
        <v/>
      </c>
      <c r="X2422" s="1" t="str">
        <f>IFERROR(VLOOKUP(Table49[[#This Row],[ITEM CODE]],Table2[[Item Code]:[Sub Category]],7,0),"")</f>
        <v/>
      </c>
      <c r="Y2422" s="68" t="str">
        <f>Table49[[#This Row],[PO Number]]&amp;COUNTIFS($E$5:E2422,E2422)</f>
        <v>0</v>
      </c>
    </row>
    <row r="2423" spans="1:25" ht="14.7" customHeight="1" x14ac:dyDescent="0.3">
      <c r="A2423" s="1" t="str">
        <f>IF(Table49[[#This Row],[ITEM NAME]]="","",ROW()-4)</f>
        <v/>
      </c>
      <c r="B2423" s="68"/>
      <c r="C2423" s="4" t="str">
        <f>IFERROR(VLOOKUP(B2423,Table14[],3,0),"")</f>
        <v/>
      </c>
      <c r="D2423" s="4" t="str">
        <f>IFERROR(VLOOKUP(B2423,Table14[],2,0),"")</f>
        <v/>
      </c>
      <c r="E2423" s="4"/>
      <c r="H2423" s="41" t="str">
        <f>IFERROR(VLOOKUP(Table49[[#This Row],[ITEM CODE]],Table2[[Item Code]:[Master Name]],2,0),"")</f>
        <v/>
      </c>
      <c r="I2423" s="41"/>
      <c r="J2423" s="65" t="str">
        <f>IFERROR(VLOOKUP(Table49[[#This Row],[ITEM CODE]],Table2[[Item Code]:[Master Name]],3,0),"")</f>
        <v/>
      </c>
      <c r="K2423" s="1" t="str">
        <f>IFERROR(VLOOKUP(Table49[[#This Row],[ITEM CODE]],Table2[[Item Code]:[Master Name]],9,0),"")</f>
        <v/>
      </c>
      <c r="L2423" s="1" t="str">
        <f>IFERROR(VLOOKUP(Table49[[#This Row],[ITEM CODE]],Table2[[Item Code]:[Master Name]],8,0),"")</f>
        <v/>
      </c>
      <c r="M2423" s="41"/>
      <c r="N2423" s="66">
        <f>IFERROR(VLOOKUP(Table49[[#This Row],[ITEM CODE]],Table2[[#All],[Item Code]:[Unit Cost]],10,0),0)</f>
        <v>0</v>
      </c>
      <c r="O2423" s="134">
        <f>IFERROR(VLOOKUP(Table49[[#This Row],[ITEM CODE]],Table2[[#All],[Item Code]:[Unit Cost]],10,0),0)</f>
        <v>0</v>
      </c>
      <c r="P2423" s="56"/>
      <c r="Q2423" s="58"/>
      <c r="R2423" s="58">
        <f>Table49[[#This Row],[QUANTITY]]*Table49[[#This Row],[INV Prices]]</f>
        <v>0</v>
      </c>
      <c r="S2423" s="67"/>
      <c r="V2423" s="41"/>
      <c r="W2423" s="4" t="str">
        <f>IFERROR(VLOOKUP(Table49[[#This Row],[ITEM CODE]],Table2[[Item Code]:[Category ]],6,0),"")</f>
        <v/>
      </c>
      <c r="X2423" s="1" t="str">
        <f>IFERROR(VLOOKUP(Table49[[#This Row],[ITEM CODE]],Table2[[Item Code]:[Sub Category]],7,0),"")</f>
        <v/>
      </c>
      <c r="Y2423" s="68" t="str">
        <f>Table49[[#This Row],[PO Number]]&amp;COUNTIFS($E$5:E2423,E2423)</f>
        <v>0</v>
      </c>
    </row>
    <row r="2424" spans="1:25" ht="14.7" customHeight="1" x14ac:dyDescent="0.3">
      <c r="A2424" s="1" t="str">
        <f>IF(Table49[[#This Row],[ITEM NAME]]="","",ROW()-4)</f>
        <v/>
      </c>
      <c r="B2424" s="68"/>
      <c r="C2424" s="4" t="str">
        <f>IFERROR(VLOOKUP(B2424,Table14[],3,0),"")</f>
        <v/>
      </c>
      <c r="D2424" s="4" t="str">
        <f>IFERROR(VLOOKUP(B2424,Table14[],2,0),"")</f>
        <v/>
      </c>
      <c r="E2424" s="4"/>
      <c r="H2424" s="41" t="str">
        <f>IFERROR(VLOOKUP(Table49[[#This Row],[ITEM CODE]],Table2[[Item Code]:[Master Name]],2,0),"")</f>
        <v/>
      </c>
      <c r="I2424" s="41"/>
      <c r="J2424" s="65" t="str">
        <f>IFERROR(VLOOKUP(Table49[[#This Row],[ITEM CODE]],Table2[[Item Code]:[Master Name]],3,0),"")</f>
        <v/>
      </c>
      <c r="K2424" s="1" t="str">
        <f>IFERROR(VLOOKUP(Table49[[#This Row],[ITEM CODE]],Table2[[Item Code]:[Master Name]],9,0),"")</f>
        <v/>
      </c>
      <c r="L2424" s="1" t="str">
        <f>IFERROR(VLOOKUP(Table49[[#This Row],[ITEM CODE]],Table2[[Item Code]:[Master Name]],8,0),"")</f>
        <v/>
      </c>
      <c r="M2424" s="41"/>
      <c r="N2424" s="66">
        <f>IFERROR(VLOOKUP(Table49[[#This Row],[ITEM CODE]],Table2[[#All],[Item Code]:[Unit Cost]],10,0),0)</f>
        <v>0</v>
      </c>
      <c r="O2424" s="134">
        <f>IFERROR(VLOOKUP(Table49[[#This Row],[ITEM CODE]],Table2[[#All],[Item Code]:[Unit Cost]],10,0),0)</f>
        <v>0</v>
      </c>
      <c r="P2424" s="56"/>
      <c r="Q2424" s="58"/>
      <c r="R2424" s="58">
        <f>Table49[[#This Row],[QUANTITY]]*Table49[[#This Row],[INV Prices]]</f>
        <v>0</v>
      </c>
      <c r="S2424" s="67"/>
      <c r="V2424" s="41"/>
      <c r="W2424" s="4" t="str">
        <f>IFERROR(VLOOKUP(Table49[[#This Row],[ITEM CODE]],Table2[[Item Code]:[Category ]],6,0),"")</f>
        <v/>
      </c>
      <c r="X2424" s="1" t="str">
        <f>IFERROR(VLOOKUP(Table49[[#This Row],[ITEM CODE]],Table2[[Item Code]:[Sub Category]],7,0),"")</f>
        <v/>
      </c>
      <c r="Y2424" s="68" t="str">
        <f>Table49[[#This Row],[PO Number]]&amp;COUNTIFS($E$5:E2424,E2424)</f>
        <v>0</v>
      </c>
    </row>
    <row r="2425" spans="1:25" ht="14.7" customHeight="1" x14ac:dyDescent="0.3">
      <c r="A2425" s="1" t="str">
        <f>IF(Table49[[#This Row],[ITEM NAME]]="","",ROW()-4)</f>
        <v/>
      </c>
      <c r="B2425" s="68"/>
      <c r="C2425" s="4" t="str">
        <f>IFERROR(VLOOKUP(B2425,Table14[],3,0),"")</f>
        <v/>
      </c>
      <c r="D2425" s="4" t="str">
        <f>IFERROR(VLOOKUP(B2425,Table14[],2,0),"")</f>
        <v/>
      </c>
      <c r="E2425" s="4"/>
      <c r="H2425" s="41" t="str">
        <f>IFERROR(VLOOKUP(Table49[[#This Row],[ITEM CODE]],Table2[[Item Code]:[Master Name]],2,0),"")</f>
        <v/>
      </c>
      <c r="I2425" s="41"/>
      <c r="J2425" s="65" t="str">
        <f>IFERROR(VLOOKUP(Table49[[#This Row],[ITEM CODE]],Table2[[Item Code]:[Master Name]],3,0),"")</f>
        <v/>
      </c>
      <c r="K2425" s="1" t="str">
        <f>IFERROR(VLOOKUP(Table49[[#This Row],[ITEM CODE]],Table2[[Item Code]:[Master Name]],9,0),"")</f>
        <v/>
      </c>
      <c r="L2425" s="1" t="str">
        <f>IFERROR(VLOOKUP(Table49[[#This Row],[ITEM CODE]],Table2[[Item Code]:[Master Name]],8,0),"")</f>
        <v/>
      </c>
      <c r="M2425" s="41"/>
      <c r="N2425" s="66">
        <f>IFERROR(VLOOKUP(Table49[[#This Row],[ITEM CODE]],Table2[[#All],[Item Code]:[Unit Cost]],10,0),0)</f>
        <v>0</v>
      </c>
      <c r="O2425" s="134">
        <f>IFERROR(VLOOKUP(Table49[[#This Row],[ITEM CODE]],Table2[[#All],[Item Code]:[Unit Cost]],10,0),0)</f>
        <v>0</v>
      </c>
      <c r="P2425" s="56"/>
      <c r="Q2425" s="58"/>
      <c r="R2425" s="58">
        <f>Table49[[#This Row],[QUANTITY]]*Table49[[#This Row],[INV Prices]]</f>
        <v>0</v>
      </c>
      <c r="S2425" s="67"/>
      <c r="V2425" s="41"/>
      <c r="W2425" s="4" t="str">
        <f>IFERROR(VLOOKUP(Table49[[#This Row],[ITEM CODE]],Table2[[Item Code]:[Category ]],6,0),"")</f>
        <v/>
      </c>
      <c r="X2425" s="1" t="str">
        <f>IFERROR(VLOOKUP(Table49[[#This Row],[ITEM CODE]],Table2[[Item Code]:[Sub Category]],7,0),"")</f>
        <v/>
      </c>
      <c r="Y2425" s="68" t="str">
        <f>Table49[[#This Row],[PO Number]]&amp;COUNTIFS($E$5:E2425,E2425)</f>
        <v>0</v>
      </c>
    </row>
    <row r="2426" spans="1:25" ht="14.7" customHeight="1" x14ac:dyDescent="0.3">
      <c r="A2426" s="1" t="str">
        <f>IF(Table49[[#This Row],[ITEM NAME]]="","",ROW()-4)</f>
        <v/>
      </c>
      <c r="B2426" s="68"/>
      <c r="C2426" s="4" t="str">
        <f>IFERROR(VLOOKUP(B2426,Table14[],3,0),"")</f>
        <v/>
      </c>
      <c r="D2426" s="4" t="str">
        <f>IFERROR(VLOOKUP(B2426,Table14[],2,0),"")</f>
        <v/>
      </c>
      <c r="E2426" s="4"/>
      <c r="H2426" s="41" t="str">
        <f>IFERROR(VLOOKUP(Table49[[#This Row],[ITEM CODE]],Table2[[Item Code]:[Master Name]],2,0),"")</f>
        <v/>
      </c>
      <c r="I2426" s="41"/>
      <c r="J2426" s="65" t="str">
        <f>IFERROR(VLOOKUP(Table49[[#This Row],[ITEM CODE]],Table2[[Item Code]:[Master Name]],3,0),"")</f>
        <v/>
      </c>
      <c r="K2426" s="1" t="str">
        <f>IFERROR(VLOOKUP(Table49[[#This Row],[ITEM CODE]],Table2[[Item Code]:[Master Name]],9,0),"")</f>
        <v/>
      </c>
      <c r="L2426" s="1" t="str">
        <f>IFERROR(VLOOKUP(Table49[[#This Row],[ITEM CODE]],Table2[[Item Code]:[Master Name]],8,0),"")</f>
        <v/>
      </c>
      <c r="M2426" s="41"/>
      <c r="N2426" s="66">
        <f>IFERROR(VLOOKUP(Table49[[#This Row],[ITEM CODE]],Table2[[#All],[Item Code]:[Unit Cost]],10,0),0)</f>
        <v>0</v>
      </c>
      <c r="O2426" s="134">
        <f>IFERROR(VLOOKUP(Table49[[#This Row],[ITEM CODE]],Table2[[#All],[Item Code]:[Unit Cost]],10,0),0)</f>
        <v>0</v>
      </c>
      <c r="P2426" s="56"/>
      <c r="Q2426" s="58"/>
      <c r="R2426" s="58">
        <f>Table49[[#This Row],[QUANTITY]]*Table49[[#This Row],[INV Prices]]</f>
        <v>0</v>
      </c>
      <c r="S2426" s="67"/>
      <c r="V2426" s="41"/>
      <c r="W2426" s="4" t="str">
        <f>IFERROR(VLOOKUP(Table49[[#This Row],[ITEM CODE]],Table2[[Item Code]:[Category ]],6,0),"")</f>
        <v/>
      </c>
      <c r="X2426" s="1" t="str">
        <f>IFERROR(VLOOKUP(Table49[[#This Row],[ITEM CODE]],Table2[[Item Code]:[Sub Category]],7,0),"")</f>
        <v/>
      </c>
      <c r="Y2426" s="68" t="str">
        <f>Table49[[#This Row],[PO Number]]&amp;COUNTIFS($E$5:E2426,E2426)</f>
        <v>0</v>
      </c>
    </row>
    <row r="2427" spans="1:25" ht="14.7" customHeight="1" x14ac:dyDescent="0.3">
      <c r="A2427" s="1" t="str">
        <f>IF(Table49[[#This Row],[ITEM NAME]]="","",ROW()-4)</f>
        <v/>
      </c>
      <c r="B2427" s="68"/>
      <c r="C2427" s="4" t="str">
        <f>IFERROR(VLOOKUP(B2427,Table14[],3,0),"")</f>
        <v/>
      </c>
      <c r="D2427" s="4" t="str">
        <f>IFERROR(VLOOKUP(B2427,Table14[],2,0),"")</f>
        <v/>
      </c>
      <c r="E2427" s="4"/>
      <c r="H2427" s="41" t="str">
        <f>IFERROR(VLOOKUP(Table49[[#This Row],[ITEM CODE]],Table2[[Item Code]:[Master Name]],2,0),"")</f>
        <v/>
      </c>
      <c r="I2427" s="41"/>
      <c r="J2427" s="65" t="str">
        <f>IFERROR(VLOOKUP(Table49[[#This Row],[ITEM CODE]],Table2[[Item Code]:[Master Name]],3,0),"")</f>
        <v/>
      </c>
      <c r="K2427" s="1" t="str">
        <f>IFERROR(VLOOKUP(Table49[[#This Row],[ITEM CODE]],Table2[[Item Code]:[Master Name]],9,0),"")</f>
        <v/>
      </c>
      <c r="L2427" s="1" t="str">
        <f>IFERROR(VLOOKUP(Table49[[#This Row],[ITEM CODE]],Table2[[Item Code]:[Master Name]],8,0),"")</f>
        <v/>
      </c>
      <c r="M2427" s="41"/>
      <c r="N2427" s="66">
        <f>IFERROR(VLOOKUP(Table49[[#This Row],[ITEM CODE]],Table2[[#All],[Item Code]:[Unit Cost]],10,0),0)</f>
        <v>0</v>
      </c>
      <c r="O2427" s="134">
        <f>IFERROR(VLOOKUP(Table49[[#This Row],[ITEM CODE]],Table2[[#All],[Item Code]:[Unit Cost]],10,0),0)</f>
        <v>0</v>
      </c>
      <c r="P2427" s="56"/>
      <c r="Q2427" s="58"/>
      <c r="R2427" s="58">
        <f>Table49[[#This Row],[QUANTITY]]*Table49[[#This Row],[INV Prices]]</f>
        <v>0</v>
      </c>
      <c r="S2427" s="67"/>
      <c r="V2427" s="41"/>
      <c r="W2427" s="4" t="str">
        <f>IFERROR(VLOOKUP(Table49[[#This Row],[ITEM CODE]],Table2[[Item Code]:[Category ]],6,0),"")</f>
        <v/>
      </c>
      <c r="X2427" s="1" t="str">
        <f>IFERROR(VLOOKUP(Table49[[#This Row],[ITEM CODE]],Table2[[Item Code]:[Sub Category]],7,0),"")</f>
        <v/>
      </c>
      <c r="Y2427" s="68" t="str">
        <f>Table49[[#This Row],[PO Number]]&amp;COUNTIFS($E$5:E2427,E2427)</f>
        <v>0</v>
      </c>
    </row>
    <row r="2428" spans="1:25" ht="14.7" customHeight="1" x14ac:dyDescent="0.3">
      <c r="A2428" s="1" t="str">
        <f>IF(Table49[[#This Row],[ITEM NAME]]="","",ROW()-4)</f>
        <v/>
      </c>
      <c r="B2428" s="68"/>
      <c r="C2428" s="4" t="str">
        <f>IFERROR(VLOOKUP(B2428,Table14[],3,0),"")</f>
        <v/>
      </c>
      <c r="D2428" s="4" t="str">
        <f>IFERROR(VLOOKUP(B2428,Table14[],2,0),"")</f>
        <v/>
      </c>
      <c r="E2428" s="4"/>
      <c r="H2428" s="41" t="str">
        <f>IFERROR(VLOOKUP(Table49[[#This Row],[ITEM CODE]],Table2[[Item Code]:[Master Name]],2,0),"")</f>
        <v/>
      </c>
      <c r="I2428" s="41"/>
      <c r="J2428" s="65" t="str">
        <f>IFERROR(VLOOKUP(Table49[[#This Row],[ITEM CODE]],Table2[[Item Code]:[Master Name]],3,0),"")</f>
        <v/>
      </c>
      <c r="K2428" s="1" t="str">
        <f>IFERROR(VLOOKUP(Table49[[#This Row],[ITEM CODE]],Table2[[Item Code]:[Master Name]],9,0),"")</f>
        <v/>
      </c>
      <c r="L2428" s="1" t="str">
        <f>IFERROR(VLOOKUP(Table49[[#This Row],[ITEM CODE]],Table2[[Item Code]:[Master Name]],8,0),"")</f>
        <v/>
      </c>
      <c r="M2428" s="41"/>
      <c r="N2428" s="66">
        <f>IFERROR(VLOOKUP(Table49[[#This Row],[ITEM CODE]],Table2[[#All],[Item Code]:[Unit Cost]],10,0),0)</f>
        <v>0</v>
      </c>
      <c r="O2428" s="134">
        <f>IFERROR(VLOOKUP(Table49[[#This Row],[ITEM CODE]],Table2[[#All],[Item Code]:[Unit Cost]],10,0),0)</f>
        <v>0</v>
      </c>
      <c r="P2428" s="56"/>
      <c r="Q2428" s="58"/>
      <c r="R2428" s="58">
        <f>Table49[[#This Row],[QUANTITY]]*Table49[[#This Row],[INV Prices]]</f>
        <v>0</v>
      </c>
      <c r="S2428" s="67"/>
      <c r="V2428" s="41"/>
      <c r="W2428" s="4" t="str">
        <f>IFERROR(VLOOKUP(Table49[[#This Row],[ITEM CODE]],Table2[[Item Code]:[Category ]],6,0),"")</f>
        <v/>
      </c>
      <c r="X2428" s="1" t="str">
        <f>IFERROR(VLOOKUP(Table49[[#This Row],[ITEM CODE]],Table2[[Item Code]:[Sub Category]],7,0),"")</f>
        <v/>
      </c>
      <c r="Y2428" s="68" t="str">
        <f>Table49[[#This Row],[PO Number]]&amp;COUNTIFS($E$5:E2428,E2428)</f>
        <v>0</v>
      </c>
    </row>
    <row r="2429" spans="1:25" ht="14.7" customHeight="1" x14ac:dyDescent="0.3">
      <c r="A2429" s="1" t="str">
        <f>IF(Table49[[#This Row],[ITEM NAME]]="","",ROW()-4)</f>
        <v/>
      </c>
      <c r="B2429" s="68"/>
      <c r="C2429" s="4" t="str">
        <f>IFERROR(VLOOKUP(B2429,Table14[],3,0),"")</f>
        <v/>
      </c>
      <c r="D2429" s="4" t="str">
        <f>IFERROR(VLOOKUP(B2429,Table14[],2,0),"")</f>
        <v/>
      </c>
      <c r="E2429" s="4"/>
      <c r="H2429" s="41" t="str">
        <f>IFERROR(VLOOKUP(Table49[[#This Row],[ITEM CODE]],Table2[[Item Code]:[Master Name]],2,0),"")</f>
        <v/>
      </c>
      <c r="I2429" s="41"/>
      <c r="J2429" s="65" t="str">
        <f>IFERROR(VLOOKUP(Table49[[#This Row],[ITEM CODE]],Table2[[Item Code]:[Master Name]],3,0),"")</f>
        <v/>
      </c>
      <c r="K2429" s="1" t="str">
        <f>IFERROR(VLOOKUP(Table49[[#This Row],[ITEM CODE]],Table2[[Item Code]:[Master Name]],9,0),"")</f>
        <v/>
      </c>
      <c r="L2429" s="1" t="str">
        <f>IFERROR(VLOOKUP(Table49[[#This Row],[ITEM CODE]],Table2[[Item Code]:[Master Name]],8,0),"")</f>
        <v/>
      </c>
      <c r="M2429" s="41"/>
      <c r="N2429" s="66">
        <f>IFERROR(VLOOKUP(Table49[[#This Row],[ITEM CODE]],Table2[[#All],[Item Code]:[Unit Cost]],10,0),0)</f>
        <v>0</v>
      </c>
      <c r="O2429" s="134">
        <f>IFERROR(VLOOKUP(Table49[[#This Row],[ITEM CODE]],Table2[[#All],[Item Code]:[Unit Cost]],10,0),0)</f>
        <v>0</v>
      </c>
      <c r="P2429" s="56"/>
      <c r="Q2429" s="58"/>
      <c r="R2429" s="58">
        <f>Table49[[#This Row],[QUANTITY]]*Table49[[#This Row],[INV Prices]]</f>
        <v>0</v>
      </c>
      <c r="S2429" s="67"/>
      <c r="V2429" s="41"/>
      <c r="W2429" s="4" t="str">
        <f>IFERROR(VLOOKUP(Table49[[#This Row],[ITEM CODE]],Table2[[Item Code]:[Category ]],6,0),"")</f>
        <v/>
      </c>
      <c r="X2429" s="1" t="str">
        <f>IFERROR(VLOOKUP(Table49[[#This Row],[ITEM CODE]],Table2[[Item Code]:[Sub Category]],7,0),"")</f>
        <v/>
      </c>
      <c r="Y2429" s="68" t="str">
        <f>Table49[[#This Row],[PO Number]]&amp;COUNTIFS($E$5:E2429,E2429)</f>
        <v>0</v>
      </c>
    </row>
    <row r="2430" spans="1:25" ht="14.7" customHeight="1" x14ac:dyDescent="0.3">
      <c r="A2430" s="1" t="str">
        <f>IF(Table49[[#This Row],[ITEM NAME]]="","",ROW()-4)</f>
        <v/>
      </c>
      <c r="B2430" s="68"/>
      <c r="C2430" s="4" t="str">
        <f>IFERROR(VLOOKUP(B2430,Table14[],3,0),"")</f>
        <v/>
      </c>
      <c r="D2430" s="4" t="str">
        <f>IFERROR(VLOOKUP(B2430,Table14[],2,0),"")</f>
        <v/>
      </c>
      <c r="E2430" s="4"/>
      <c r="H2430" s="41" t="str">
        <f>IFERROR(VLOOKUP(Table49[[#This Row],[ITEM CODE]],Table2[[Item Code]:[Master Name]],2,0),"")</f>
        <v/>
      </c>
      <c r="I2430" s="41"/>
      <c r="J2430" s="65" t="str">
        <f>IFERROR(VLOOKUP(Table49[[#This Row],[ITEM CODE]],Table2[[Item Code]:[Master Name]],3,0),"")</f>
        <v/>
      </c>
      <c r="K2430" s="1" t="str">
        <f>IFERROR(VLOOKUP(Table49[[#This Row],[ITEM CODE]],Table2[[Item Code]:[Master Name]],9,0),"")</f>
        <v/>
      </c>
      <c r="L2430" s="1" t="str">
        <f>IFERROR(VLOOKUP(Table49[[#This Row],[ITEM CODE]],Table2[[Item Code]:[Master Name]],8,0),"")</f>
        <v/>
      </c>
      <c r="M2430" s="41"/>
      <c r="N2430" s="66">
        <f>IFERROR(VLOOKUP(Table49[[#This Row],[ITEM CODE]],Table2[[#All],[Item Code]:[Unit Cost]],10,0),0)</f>
        <v>0</v>
      </c>
      <c r="O2430" s="134">
        <f>IFERROR(VLOOKUP(Table49[[#This Row],[ITEM CODE]],Table2[[#All],[Item Code]:[Unit Cost]],10,0),0)</f>
        <v>0</v>
      </c>
      <c r="P2430" s="56"/>
      <c r="Q2430" s="58"/>
      <c r="R2430" s="58">
        <f>Table49[[#This Row],[QUANTITY]]*Table49[[#This Row],[INV Prices]]</f>
        <v>0</v>
      </c>
      <c r="S2430" s="67"/>
      <c r="V2430" s="41"/>
      <c r="W2430" s="4" t="str">
        <f>IFERROR(VLOOKUP(Table49[[#This Row],[ITEM CODE]],Table2[[Item Code]:[Category ]],6,0),"")</f>
        <v/>
      </c>
      <c r="X2430" s="1" t="str">
        <f>IFERROR(VLOOKUP(Table49[[#This Row],[ITEM CODE]],Table2[[Item Code]:[Sub Category]],7,0),"")</f>
        <v/>
      </c>
      <c r="Y2430" s="68" t="str">
        <f>Table49[[#This Row],[PO Number]]&amp;COUNTIFS($E$5:E2430,E2430)</f>
        <v>0</v>
      </c>
    </row>
    <row r="2431" spans="1:25" ht="14.7" customHeight="1" x14ac:dyDescent="0.3">
      <c r="A2431" s="1" t="str">
        <f>IF(Table49[[#This Row],[ITEM NAME]]="","",ROW()-4)</f>
        <v/>
      </c>
      <c r="B2431" s="68"/>
      <c r="C2431" s="4" t="str">
        <f>IFERROR(VLOOKUP(B2431,Table14[],3,0),"")</f>
        <v/>
      </c>
      <c r="D2431" s="4" t="str">
        <f>IFERROR(VLOOKUP(B2431,Table14[],2,0),"")</f>
        <v/>
      </c>
      <c r="E2431" s="4"/>
      <c r="H2431" s="41" t="str">
        <f>IFERROR(VLOOKUP(Table49[[#This Row],[ITEM CODE]],Table2[[Item Code]:[Master Name]],2,0),"")</f>
        <v/>
      </c>
      <c r="I2431" s="41"/>
      <c r="J2431" s="65" t="str">
        <f>IFERROR(VLOOKUP(Table49[[#This Row],[ITEM CODE]],Table2[[Item Code]:[Master Name]],3,0),"")</f>
        <v/>
      </c>
      <c r="K2431" s="1" t="str">
        <f>IFERROR(VLOOKUP(Table49[[#This Row],[ITEM CODE]],Table2[[Item Code]:[Master Name]],9,0),"")</f>
        <v/>
      </c>
      <c r="L2431" s="1" t="str">
        <f>IFERROR(VLOOKUP(Table49[[#This Row],[ITEM CODE]],Table2[[Item Code]:[Master Name]],8,0),"")</f>
        <v/>
      </c>
      <c r="M2431" s="41"/>
      <c r="N2431" s="66">
        <f>IFERROR(VLOOKUP(Table49[[#This Row],[ITEM CODE]],Table2[[#All],[Item Code]:[Unit Cost]],10,0),0)</f>
        <v>0</v>
      </c>
      <c r="O2431" s="134">
        <f>IFERROR(VLOOKUP(Table49[[#This Row],[ITEM CODE]],Table2[[#All],[Item Code]:[Unit Cost]],10,0),0)</f>
        <v>0</v>
      </c>
      <c r="P2431" s="56"/>
      <c r="Q2431" s="58"/>
      <c r="R2431" s="58">
        <f>Table49[[#This Row],[QUANTITY]]*Table49[[#This Row],[INV Prices]]</f>
        <v>0</v>
      </c>
      <c r="S2431" s="67"/>
      <c r="V2431" s="41"/>
      <c r="W2431" s="4" t="str">
        <f>IFERROR(VLOOKUP(Table49[[#This Row],[ITEM CODE]],Table2[[Item Code]:[Category ]],6,0),"")</f>
        <v/>
      </c>
      <c r="X2431" s="1" t="str">
        <f>IFERROR(VLOOKUP(Table49[[#This Row],[ITEM CODE]],Table2[[Item Code]:[Sub Category]],7,0),"")</f>
        <v/>
      </c>
      <c r="Y2431" s="68" t="str">
        <f>Table49[[#This Row],[PO Number]]&amp;COUNTIFS($E$5:E2431,E2431)</f>
        <v>0</v>
      </c>
    </row>
    <row r="2432" spans="1:25" ht="14.7" customHeight="1" x14ac:dyDescent="0.3">
      <c r="A2432" s="1" t="str">
        <f>IF(Table49[[#This Row],[ITEM NAME]]="","",ROW()-4)</f>
        <v/>
      </c>
      <c r="B2432" s="68"/>
      <c r="C2432" s="4" t="str">
        <f>IFERROR(VLOOKUP(B2432,Table14[],3,0),"")</f>
        <v/>
      </c>
      <c r="D2432" s="4" t="str">
        <f>IFERROR(VLOOKUP(B2432,Table14[],2,0),"")</f>
        <v/>
      </c>
      <c r="E2432" s="4"/>
      <c r="H2432" s="41" t="str">
        <f>IFERROR(VLOOKUP(Table49[[#This Row],[ITEM CODE]],Table2[[Item Code]:[Master Name]],2,0),"")</f>
        <v/>
      </c>
      <c r="I2432" s="41"/>
      <c r="J2432" s="65" t="str">
        <f>IFERROR(VLOOKUP(Table49[[#This Row],[ITEM CODE]],Table2[[Item Code]:[Master Name]],3,0),"")</f>
        <v/>
      </c>
      <c r="K2432" s="1" t="str">
        <f>IFERROR(VLOOKUP(Table49[[#This Row],[ITEM CODE]],Table2[[Item Code]:[Master Name]],9,0),"")</f>
        <v/>
      </c>
      <c r="L2432" s="1" t="str">
        <f>IFERROR(VLOOKUP(Table49[[#This Row],[ITEM CODE]],Table2[[Item Code]:[Master Name]],8,0),"")</f>
        <v/>
      </c>
      <c r="M2432" s="41"/>
      <c r="N2432" s="66">
        <f>IFERROR(VLOOKUP(Table49[[#This Row],[ITEM CODE]],Table2[[#All],[Item Code]:[Unit Cost]],10,0),0)</f>
        <v>0</v>
      </c>
      <c r="O2432" s="134">
        <f>IFERROR(VLOOKUP(Table49[[#This Row],[ITEM CODE]],Table2[[#All],[Item Code]:[Unit Cost]],10,0),0)</f>
        <v>0</v>
      </c>
      <c r="P2432" s="56"/>
      <c r="Q2432" s="58"/>
      <c r="R2432" s="58">
        <f>Table49[[#This Row],[QUANTITY]]*Table49[[#This Row],[INV Prices]]</f>
        <v>0</v>
      </c>
      <c r="S2432" s="67"/>
      <c r="V2432" s="41"/>
      <c r="W2432" s="4" t="str">
        <f>IFERROR(VLOOKUP(Table49[[#This Row],[ITEM CODE]],Table2[[Item Code]:[Category ]],6,0),"")</f>
        <v/>
      </c>
      <c r="X2432" s="1" t="str">
        <f>IFERROR(VLOOKUP(Table49[[#This Row],[ITEM CODE]],Table2[[Item Code]:[Sub Category]],7,0),"")</f>
        <v/>
      </c>
      <c r="Y2432" s="68" t="str">
        <f>Table49[[#This Row],[PO Number]]&amp;COUNTIFS($E$5:E2432,E2432)</f>
        <v>0</v>
      </c>
    </row>
    <row r="2433" spans="1:25" ht="14.7" customHeight="1" x14ac:dyDescent="0.3">
      <c r="A2433" s="1" t="str">
        <f>IF(Table49[[#This Row],[ITEM NAME]]="","",ROW()-4)</f>
        <v/>
      </c>
      <c r="B2433" s="68"/>
      <c r="C2433" s="4" t="str">
        <f>IFERROR(VLOOKUP(B2433,Table14[],3,0),"")</f>
        <v/>
      </c>
      <c r="D2433" s="4" t="str">
        <f>IFERROR(VLOOKUP(B2433,Table14[],2,0),"")</f>
        <v/>
      </c>
      <c r="E2433" s="4"/>
      <c r="H2433" s="41" t="str">
        <f>IFERROR(VLOOKUP(Table49[[#This Row],[ITEM CODE]],Table2[[Item Code]:[Master Name]],2,0),"")</f>
        <v/>
      </c>
      <c r="I2433" s="41"/>
      <c r="J2433" s="65" t="str">
        <f>IFERROR(VLOOKUP(Table49[[#This Row],[ITEM CODE]],Table2[[Item Code]:[Master Name]],3,0),"")</f>
        <v/>
      </c>
      <c r="K2433" s="1" t="str">
        <f>IFERROR(VLOOKUP(Table49[[#This Row],[ITEM CODE]],Table2[[Item Code]:[Master Name]],9,0),"")</f>
        <v/>
      </c>
      <c r="L2433" s="1" t="str">
        <f>IFERROR(VLOOKUP(Table49[[#This Row],[ITEM CODE]],Table2[[Item Code]:[Master Name]],8,0),"")</f>
        <v/>
      </c>
      <c r="M2433" s="41"/>
      <c r="N2433" s="66">
        <f>IFERROR(VLOOKUP(Table49[[#This Row],[ITEM CODE]],Table2[[#All],[Item Code]:[Unit Cost]],10,0),0)</f>
        <v>0</v>
      </c>
      <c r="O2433" s="134">
        <f>IFERROR(VLOOKUP(Table49[[#This Row],[ITEM CODE]],Table2[[#All],[Item Code]:[Unit Cost]],10,0),0)</f>
        <v>0</v>
      </c>
      <c r="P2433" s="56"/>
      <c r="Q2433" s="58"/>
      <c r="R2433" s="58">
        <f>Table49[[#This Row],[QUANTITY]]*Table49[[#This Row],[INV Prices]]</f>
        <v>0</v>
      </c>
      <c r="S2433" s="67"/>
      <c r="V2433" s="41"/>
      <c r="W2433" s="4" t="str">
        <f>IFERROR(VLOOKUP(Table49[[#This Row],[ITEM CODE]],Table2[[Item Code]:[Category ]],6,0),"")</f>
        <v/>
      </c>
      <c r="X2433" s="1" t="str">
        <f>IFERROR(VLOOKUP(Table49[[#This Row],[ITEM CODE]],Table2[[Item Code]:[Sub Category]],7,0),"")</f>
        <v/>
      </c>
      <c r="Y2433" s="68" t="str">
        <f>Table49[[#This Row],[PO Number]]&amp;COUNTIFS($E$5:E2433,E2433)</f>
        <v>0</v>
      </c>
    </row>
    <row r="2434" spans="1:25" ht="14.7" customHeight="1" x14ac:dyDescent="0.3">
      <c r="A2434" s="1" t="str">
        <f>IF(Table49[[#This Row],[ITEM NAME]]="","",ROW()-4)</f>
        <v/>
      </c>
      <c r="B2434" s="68"/>
      <c r="C2434" s="4" t="str">
        <f>IFERROR(VLOOKUP(B2434,Table14[],3,0),"")</f>
        <v/>
      </c>
      <c r="D2434" s="4" t="str">
        <f>IFERROR(VLOOKUP(B2434,Table14[],2,0),"")</f>
        <v/>
      </c>
      <c r="E2434" s="4"/>
      <c r="H2434" s="41" t="str">
        <f>IFERROR(VLOOKUP(Table49[[#This Row],[ITEM CODE]],Table2[[Item Code]:[Master Name]],2,0),"")</f>
        <v/>
      </c>
      <c r="I2434" s="41"/>
      <c r="J2434" s="65" t="str">
        <f>IFERROR(VLOOKUP(Table49[[#This Row],[ITEM CODE]],Table2[[Item Code]:[Master Name]],3,0),"")</f>
        <v/>
      </c>
      <c r="K2434" s="1" t="str">
        <f>IFERROR(VLOOKUP(Table49[[#This Row],[ITEM CODE]],Table2[[Item Code]:[Master Name]],9,0),"")</f>
        <v/>
      </c>
      <c r="L2434" s="1" t="str">
        <f>IFERROR(VLOOKUP(Table49[[#This Row],[ITEM CODE]],Table2[[Item Code]:[Master Name]],8,0),"")</f>
        <v/>
      </c>
      <c r="M2434" s="41"/>
      <c r="N2434" s="66">
        <f>IFERROR(VLOOKUP(Table49[[#This Row],[ITEM CODE]],Table2[[#All],[Item Code]:[Unit Cost]],10,0),0)</f>
        <v>0</v>
      </c>
      <c r="O2434" s="134">
        <f>IFERROR(VLOOKUP(Table49[[#This Row],[ITEM CODE]],Table2[[#All],[Item Code]:[Unit Cost]],10,0),0)</f>
        <v>0</v>
      </c>
      <c r="P2434" s="56"/>
      <c r="Q2434" s="58"/>
      <c r="R2434" s="58">
        <f>Table49[[#This Row],[QUANTITY]]*Table49[[#This Row],[INV Prices]]</f>
        <v>0</v>
      </c>
      <c r="S2434" s="67"/>
      <c r="V2434" s="41"/>
      <c r="W2434" s="4" t="str">
        <f>IFERROR(VLOOKUP(Table49[[#This Row],[ITEM CODE]],Table2[[Item Code]:[Category ]],6,0),"")</f>
        <v/>
      </c>
      <c r="X2434" s="1" t="str">
        <f>IFERROR(VLOOKUP(Table49[[#This Row],[ITEM CODE]],Table2[[Item Code]:[Sub Category]],7,0),"")</f>
        <v/>
      </c>
      <c r="Y2434" s="68" t="str">
        <f>Table49[[#This Row],[PO Number]]&amp;COUNTIFS($E$5:E2434,E2434)</f>
        <v>0</v>
      </c>
    </row>
    <row r="2435" spans="1:25" ht="14.7" customHeight="1" x14ac:dyDescent="0.3">
      <c r="A2435" s="1" t="str">
        <f>IF(Table49[[#This Row],[ITEM NAME]]="","",ROW()-4)</f>
        <v/>
      </c>
      <c r="B2435" s="68"/>
      <c r="C2435" s="4" t="str">
        <f>IFERROR(VLOOKUP(B2435,Table14[],3,0),"")</f>
        <v/>
      </c>
      <c r="D2435" s="4" t="str">
        <f>IFERROR(VLOOKUP(B2435,Table14[],2,0),"")</f>
        <v/>
      </c>
      <c r="E2435" s="4"/>
      <c r="H2435" s="41" t="str">
        <f>IFERROR(VLOOKUP(Table49[[#This Row],[ITEM CODE]],Table2[[Item Code]:[Master Name]],2,0),"")</f>
        <v/>
      </c>
      <c r="I2435" s="41"/>
      <c r="J2435" s="65" t="str">
        <f>IFERROR(VLOOKUP(Table49[[#This Row],[ITEM CODE]],Table2[[Item Code]:[Master Name]],3,0),"")</f>
        <v/>
      </c>
      <c r="K2435" s="1" t="str">
        <f>IFERROR(VLOOKUP(Table49[[#This Row],[ITEM CODE]],Table2[[Item Code]:[Master Name]],9,0),"")</f>
        <v/>
      </c>
      <c r="L2435" s="1" t="str">
        <f>IFERROR(VLOOKUP(Table49[[#This Row],[ITEM CODE]],Table2[[Item Code]:[Master Name]],8,0),"")</f>
        <v/>
      </c>
      <c r="M2435" s="41"/>
      <c r="N2435" s="66">
        <f>IFERROR(VLOOKUP(Table49[[#This Row],[ITEM CODE]],Table2[[#All],[Item Code]:[Unit Cost]],10,0),0)</f>
        <v>0</v>
      </c>
      <c r="O2435" s="134">
        <f>IFERROR(VLOOKUP(Table49[[#This Row],[ITEM CODE]],Table2[[#All],[Item Code]:[Unit Cost]],10,0),0)</f>
        <v>0</v>
      </c>
      <c r="P2435" s="56"/>
      <c r="Q2435" s="58"/>
      <c r="R2435" s="58">
        <f>Table49[[#This Row],[QUANTITY]]*Table49[[#This Row],[INV Prices]]</f>
        <v>0</v>
      </c>
      <c r="S2435" s="67"/>
      <c r="V2435" s="41"/>
      <c r="W2435" s="4" t="str">
        <f>IFERROR(VLOOKUP(Table49[[#This Row],[ITEM CODE]],Table2[[Item Code]:[Category ]],6,0),"")</f>
        <v/>
      </c>
      <c r="X2435" s="1" t="str">
        <f>IFERROR(VLOOKUP(Table49[[#This Row],[ITEM CODE]],Table2[[Item Code]:[Sub Category]],7,0),"")</f>
        <v/>
      </c>
      <c r="Y2435" s="68" t="str">
        <f>Table49[[#This Row],[PO Number]]&amp;COUNTIFS($E$5:E2435,E2435)</f>
        <v>0</v>
      </c>
    </row>
    <row r="2436" spans="1:25" ht="14.7" customHeight="1" x14ac:dyDescent="0.3">
      <c r="A2436" s="1" t="str">
        <f>IF(Table49[[#This Row],[ITEM NAME]]="","",ROW()-4)</f>
        <v/>
      </c>
      <c r="B2436" s="68"/>
      <c r="C2436" s="4" t="str">
        <f>IFERROR(VLOOKUP(B2436,Table14[],3,0),"")</f>
        <v/>
      </c>
      <c r="D2436" s="4" t="str">
        <f>IFERROR(VLOOKUP(B2436,Table14[],2,0),"")</f>
        <v/>
      </c>
      <c r="E2436" s="4"/>
      <c r="H2436" s="41" t="str">
        <f>IFERROR(VLOOKUP(Table49[[#This Row],[ITEM CODE]],Table2[[Item Code]:[Master Name]],2,0),"")</f>
        <v/>
      </c>
      <c r="I2436" s="41"/>
      <c r="J2436" s="65" t="str">
        <f>IFERROR(VLOOKUP(Table49[[#This Row],[ITEM CODE]],Table2[[Item Code]:[Master Name]],3,0),"")</f>
        <v/>
      </c>
      <c r="K2436" s="1" t="str">
        <f>IFERROR(VLOOKUP(Table49[[#This Row],[ITEM CODE]],Table2[[Item Code]:[Master Name]],9,0),"")</f>
        <v/>
      </c>
      <c r="L2436" s="1" t="str">
        <f>IFERROR(VLOOKUP(Table49[[#This Row],[ITEM CODE]],Table2[[Item Code]:[Master Name]],8,0),"")</f>
        <v/>
      </c>
      <c r="M2436" s="41"/>
      <c r="N2436" s="66">
        <f>IFERROR(VLOOKUP(Table49[[#This Row],[ITEM CODE]],Table2[[#All],[Item Code]:[Unit Cost]],10,0),0)</f>
        <v>0</v>
      </c>
      <c r="O2436" s="134">
        <f>IFERROR(VLOOKUP(Table49[[#This Row],[ITEM CODE]],Table2[[#All],[Item Code]:[Unit Cost]],10,0),0)</f>
        <v>0</v>
      </c>
      <c r="P2436" s="56"/>
      <c r="Q2436" s="58"/>
      <c r="R2436" s="58">
        <f>Table49[[#This Row],[QUANTITY]]*Table49[[#This Row],[INV Prices]]</f>
        <v>0</v>
      </c>
      <c r="S2436" s="67"/>
      <c r="V2436" s="41"/>
      <c r="W2436" s="4" t="str">
        <f>IFERROR(VLOOKUP(Table49[[#This Row],[ITEM CODE]],Table2[[Item Code]:[Category ]],6,0),"")</f>
        <v/>
      </c>
      <c r="X2436" s="1" t="str">
        <f>IFERROR(VLOOKUP(Table49[[#This Row],[ITEM CODE]],Table2[[Item Code]:[Sub Category]],7,0),"")</f>
        <v/>
      </c>
      <c r="Y2436" s="68" t="str">
        <f>Table49[[#This Row],[PO Number]]&amp;COUNTIFS($E$5:E2436,E2436)</f>
        <v>0</v>
      </c>
    </row>
    <row r="2437" spans="1:25" ht="14.7" customHeight="1" x14ac:dyDescent="0.3">
      <c r="A2437" s="1" t="str">
        <f>IF(Table49[[#This Row],[ITEM NAME]]="","",ROW()-4)</f>
        <v/>
      </c>
      <c r="B2437" s="68"/>
      <c r="C2437" s="4" t="str">
        <f>IFERROR(VLOOKUP(B2437,Table14[],3,0),"")</f>
        <v/>
      </c>
      <c r="D2437" s="4" t="str">
        <f>IFERROR(VLOOKUP(B2437,Table14[],2,0),"")</f>
        <v/>
      </c>
      <c r="E2437" s="4"/>
      <c r="H2437" s="41" t="str">
        <f>IFERROR(VLOOKUP(Table49[[#This Row],[ITEM CODE]],Table2[[Item Code]:[Master Name]],2,0),"")</f>
        <v/>
      </c>
      <c r="I2437" s="41"/>
      <c r="J2437" s="65" t="str">
        <f>IFERROR(VLOOKUP(Table49[[#This Row],[ITEM CODE]],Table2[[Item Code]:[Master Name]],3,0),"")</f>
        <v/>
      </c>
      <c r="K2437" s="1" t="str">
        <f>IFERROR(VLOOKUP(Table49[[#This Row],[ITEM CODE]],Table2[[Item Code]:[Master Name]],9,0),"")</f>
        <v/>
      </c>
      <c r="L2437" s="1" t="str">
        <f>IFERROR(VLOOKUP(Table49[[#This Row],[ITEM CODE]],Table2[[Item Code]:[Master Name]],8,0),"")</f>
        <v/>
      </c>
      <c r="M2437" s="41"/>
      <c r="N2437" s="66">
        <f>IFERROR(VLOOKUP(Table49[[#This Row],[ITEM CODE]],Table2[[#All],[Item Code]:[Unit Cost]],10,0),0)</f>
        <v>0</v>
      </c>
      <c r="O2437" s="134">
        <f>IFERROR(VLOOKUP(Table49[[#This Row],[ITEM CODE]],Table2[[#All],[Item Code]:[Unit Cost]],10,0),0)</f>
        <v>0</v>
      </c>
      <c r="P2437" s="56"/>
      <c r="Q2437" s="58"/>
      <c r="R2437" s="58">
        <f>Table49[[#This Row],[QUANTITY]]*Table49[[#This Row],[INV Prices]]</f>
        <v>0</v>
      </c>
      <c r="S2437" s="67"/>
      <c r="V2437" s="41"/>
      <c r="W2437" s="4" t="str">
        <f>IFERROR(VLOOKUP(Table49[[#This Row],[ITEM CODE]],Table2[[Item Code]:[Category ]],6,0),"")</f>
        <v/>
      </c>
      <c r="X2437" s="1" t="str">
        <f>IFERROR(VLOOKUP(Table49[[#This Row],[ITEM CODE]],Table2[[Item Code]:[Sub Category]],7,0),"")</f>
        <v/>
      </c>
      <c r="Y2437" s="68" t="str">
        <f>Table49[[#This Row],[PO Number]]&amp;COUNTIFS($E$5:E2437,E2437)</f>
        <v>0</v>
      </c>
    </row>
    <row r="2438" spans="1:25" ht="14.7" customHeight="1" x14ac:dyDescent="0.3">
      <c r="A2438" s="1" t="str">
        <f>IF(Table49[[#This Row],[ITEM NAME]]="","",ROW()-4)</f>
        <v/>
      </c>
      <c r="B2438" s="68"/>
      <c r="C2438" s="4" t="str">
        <f>IFERROR(VLOOKUP(B2438,Table14[],3,0),"")</f>
        <v/>
      </c>
      <c r="D2438" s="4" t="str">
        <f>IFERROR(VLOOKUP(B2438,Table14[],2,0),"")</f>
        <v/>
      </c>
      <c r="E2438" s="4"/>
      <c r="H2438" s="41" t="str">
        <f>IFERROR(VLOOKUP(Table49[[#This Row],[ITEM CODE]],Table2[[Item Code]:[Master Name]],2,0),"")</f>
        <v/>
      </c>
      <c r="I2438" s="41"/>
      <c r="J2438" s="65" t="str">
        <f>IFERROR(VLOOKUP(Table49[[#This Row],[ITEM CODE]],Table2[[Item Code]:[Master Name]],3,0),"")</f>
        <v/>
      </c>
      <c r="K2438" s="1" t="str">
        <f>IFERROR(VLOOKUP(Table49[[#This Row],[ITEM CODE]],Table2[[Item Code]:[Master Name]],9,0),"")</f>
        <v/>
      </c>
      <c r="L2438" s="1" t="str">
        <f>IFERROR(VLOOKUP(Table49[[#This Row],[ITEM CODE]],Table2[[Item Code]:[Master Name]],8,0),"")</f>
        <v/>
      </c>
      <c r="M2438" s="41"/>
      <c r="N2438" s="66">
        <f>IFERROR(VLOOKUP(Table49[[#This Row],[ITEM CODE]],Table2[[#All],[Item Code]:[Unit Cost]],10,0),0)</f>
        <v>0</v>
      </c>
      <c r="O2438" s="134">
        <f>IFERROR(VLOOKUP(Table49[[#This Row],[ITEM CODE]],Table2[[#All],[Item Code]:[Unit Cost]],10,0),0)</f>
        <v>0</v>
      </c>
      <c r="P2438" s="56"/>
      <c r="Q2438" s="58"/>
      <c r="R2438" s="58">
        <f>Table49[[#This Row],[QUANTITY]]*Table49[[#This Row],[INV Prices]]</f>
        <v>0</v>
      </c>
      <c r="S2438" s="67"/>
      <c r="V2438" s="41"/>
      <c r="W2438" s="4" t="str">
        <f>IFERROR(VLOOKUP(Table49[[#This Row],[ITEM CODE]],Table2[[Item Code]:[Category ]],6,0),"")</f>
        <v/>
      </c>
      <c r="X2438" s="1" t="str">
        <f>IFERROR(VLOOKUP(Table49[[#This Row],[ITEM CODE]],Table2[[Item Code]:[Sub Category]],7,0),"")</f>
        <v/>
      </c>
      <c r="Y2438" s="68" t="str">
        <f>Table49[[#This Row],[PO Number]]&amp;COUNTIFS($E$5:E2438,E2438)</f>
        <v>0</v>
      </c>
    </row>
    <row r="2439" spans="1:25" ht="14.7" customHeight="1" x14ac:dyDescent="0.3">
      <c r="A2439" s="1" t="str">
        <f>IF(Table49[[#This Row],[ITEM NAME]]="","",ROW()-4)</f>
        <v/>
      </c>
      <c r="B2439" s="68"/>
      <c r="C2439" s="4" t="str">
        <f>IFERROR(VLOOKUP(B2439,Table14[],3,0),"")</f>
        <v/>
      </c>
      <c r="D2439" s="4" t="str">
        <f>IFERROR(VLOOKUP(B2439,Table14[],2,0),"")</f>
        <v/>
      </c>
      <c r="E2439" s="4"/>
      <c r="H2439" s="41" t="str">
        <f>IFERROR(VLOOKUP(Table49[[#This Row],[ITEM CODE]],Table2[[Item Code]:[Master Name]],2,0),"")</f>
        <v/>
      </c>
      <c r="I2439" s="41"/>
      <c r="J2439" s="65" t="str">
        <f>IFERROR(VLOOKUP(Table49[[#This Row],[ITEM CODE]],Table2[[Item Code]:[Master Name]],3,0),"")</f>
        <v/>
      </c>
      <c r="K2439" s="1" t="str">
        <f>IFERROR(VLOOKUP(Table49[[#This Row],[ITEM CODE]],Table2[[Item Code]:[Master Name]],9,0),"")</f>
        <v/>
      </c>
      <c r="L2439" s="1" t="str">
        <f>IFERROR(VLOOKUP(Table49[[#This Row],[ITEM CODE]],Table2[[Item Code]:[Master Name]],8,0),"")</f>
        <v/>
      </c>
      <c r="M2439" s="41"/>
      <c r="N2439" s="66">
        <f>IFERROR(VLOOKUP(Table49[[#This Row],[ITEM CODE]],Table2[[#All],[Item Code]:[Unit Cost]],10,0),0)</f>
        <v>0</v>
      </c>
      <c r="O2439" s="134">
        <f>IFERROR(VLOOKUP(Table49[[#This Row],[ITEM CODE]],Table2[[#All],[Item Code]:[Unit Cost]],10,0),0)</f>
        <v>0</v>
      </c>
      <c r="P2439" s="56"/>
      <c r="Q2439" s="58"/>
      <c r="R2439" s="58">
        <f>Table49[[#This Row],[QUANTITY]]*Table49[[#This Row],[INV Prices]]</f>
        <v>0</v>
      </c>
      <c r="S2439" s="67"/>
      <c r="V2439" s="41"/>
      <c r="W2439" s="4" t="str">
        <f>IFERROR(VLOOKUP(Table49[[#This Row],[ITEM CODE]],Table2[[Item Code]:[Category ]],6,0),"")</f>
        <v/>
      </c>
      <c r="X2439" s="1" t="str">
        <f>IFERROR(VLOOKUP(Table49[[#This Row],[ITEM CODE]],Table2[[Item Code]:[Sub Category]],7,0),"")</f>
        <v/>
      </c>
      <c r="Y2439" s="68" t="str">
        <f>Table49[[#This Row],[PO Number]]&amp;COUNTIFS($E$5:E2439,E2439)</f>
        <v>0</v>
      </c>
    </row>
    <row r="2440" spans="1:25" ht="14.7" customHeight="1" x14ac:dyDescent="0.3">
      <c r="A2440" s="1" t="str">
        <f>IF(Table49[[#This Row],[ITEM NAME]]="","",ROW()-4)</f>
        <v/>
      </c>
      <c r="B2440" s="68"/>
      <c r="C2440" s="4" t="str">
        <f>IFERROR(VLOOKUP(B2440,Table14[],3,0),"")</f>
        <v/>
      </c>
      <c r="D2440" s="4" t="str">
        <f>IFERROR(VLOOKUP(B2440,Table14[],2,0),"")</f>
        <v/>
      </c>
      <c r="E2440" s="4"/>
      <c r="H2440" s="41" t="str">
        <f>IFERROR(VLOOKUP(Table49[[#This Row],[ITEM CODE]],Table2[[Item Code]:[Master Name]],2,0),"")</f>
        <v/>
      </c>
      <c r="I2440" s="41"/>
      <c r="J2440" s="65" t="str">
        <f>IFERROR(VLOOKUP(Table49[[#This Row],[ITEM CODE]],Table2[[Item Code]:[Master Name]],3,0),"")</f>
        <v/>
      </c>
      <c r="K2440" s="1" t="str">
        <f>IFERROR(VLOOKUP(Table49[[#This Row],[ITEM CODE]],Table2[[Item Code]:[Master Name]],9,0),"")</f>
        <v/>
      </c>
      <c r="L2440" s="1" t="str">
        <f>IFERROR(VLOOKUP(Table49[[#This Row],[ITEM CODE]],Table2[[Item Code]:[Master Name]],8,0),"")</f>
        <v/>
      </c>
      <c r="M2440" s="41"/>
      <c r="N2440" s="66">
        <f>IFERROR(VLOOKUP(Table49[[#This Row],[ITEM CODE]],Table2[[#All],[Item Code]:[Unit Cost]],10,0),0)</f>
        <v>0</v>
      </c>
      <c r="O2440" s="134">
        <f>IFERROR(VLOOKUP(Table49[[#This Row],[ITEM CODE]],Table2[[#All],[Item Code]:[Unit Cost]],10,0),0)</f>
        <v>0</v>
      </c>
      <c r="P2440" s="56"/>
      <c r="Q2440" s="58"/>
      <c r="R2440" s="58">
        <f>Table49[[#This Row],[QUANTITY]]*Table49[[#This Row],[INV Prices]]</f>
        <v>0</v>
      </c>
      <c r="S2440" s="67"/>
      <c r="V2440" s="41"/>
      <c r="W2440" s="4" t="str">
        <f>IFERROR(VLOOKUP(Table49[[#This Row],[ITEM CODE]],Table2[[Item Code]:[Category ]],6,0),"")</f>
        <v/>
      </c>
      <c r="X2440" s="1" t="str">
        <f>IFERROR(VLOOKUP(Table49[[#This Row],[ITEM CODE]],Table2[[Item Code]:[Sub Category]],7,0),"")</f>
        <v/>
      </c>
      <c r="Y2440" s="68" t="str">
        <f>Table49[[#This Row],[PO Number]]&amp;COUNTIFS($E$5:E2440,E2440)</f>
        <v>0</v>
      </c>
    </row>
    <row r="2441" spans="1:25" ht="14.7" customHeight="1" x14ac:dyDescent="0.3">
      <c r="A2441" s="1" t="str">
        <f>IF(Table49[[#This Row],[ITEM NAME]]="","",ROW()-4)</f>
        <v/>
      </c>
      <c r="B2441" s="68"/>
      <c r="C2441" s="4" t="str">
        <f>IFERROR(VLOOKUP(B2441,Table14[],3,0),"")</f>
        <v/>
      </c>
      <c r="D2441" s="4" t="str">
        <f>IFERROR(VLOOKUP(B2441,Table14[],2,0),"")</f>
        <v/>
      </c>
      <c r="E2441" s="4"/>
      <c r="H2441" s="41" t="str">
        <f>IFERROR(VLOOKUP(Table49[[#This Row],[ITEM CODE]],Table2[[Item Code]:[Master Name]],2,0),"")</f>
        <v/>
      </c>
      <c r="I2441" s="41"/>
      <c r="J2441" s="65" t="str">
        <f>IFERROR(VLOOKUP(Table49[[#This Row],[ITEM CODE]],Table2[[Item Code]:[Master Name]],3,0),"")</f>
        <v/>
      </c>
      <c r="K2441" s="1" t="str">
        <f>IFERROR(VLOOKUP(Table49[[#This Row],[ITEM CODE]],Table2[[Item Code]:[Master Name]],9,0),"")</f>
        <v/>
      </c>
      <c r="L2441" s="1" t="str">
        <f>IFERROR(VLOOKUP(Table49[[#This Row],[ITEM CODE]],Table2[[Item Code]:[Master Name]],8,0),"")</f>
        <v/>
      </c>
      <c r="M2441" s="41"/>
      <c r="N2441" s="66">
        <f>IFERROR(VLOOKUP(Table49[[#This Row],[ITEM CODE]],Table2[[#All],[Item Code]:[Unit Cost]],10,0),0)</f>
        <v>0</v>
      </c>
      <c r="O2441" s="134">
        <f>IFERROR(VLOOKUP(Table49[[#This Row],[ITEM CODE]],Table2[[#All],[Item Code]:[Unit Cost]],10,0),0)</f>
        <v>0</v>
      </c>
      <c r="P2441" s="56"/>
      <c r="Q2441" s="58"/>
      <c r="R2441" s="58">
        <f>Table49[[#This Row],[QUANTITY]]*Table49[[#This Row],[INV Prices]]</f>
        <v>0</v>
      </c>
      <c r="S2441" s="67"/>
      <c r="V2441" s="41"/>
      <c r="W2441" s="4" t="str">
        <f>IFERROR(VLOOKUP(Table49[[#This Row],[ITEM CODE]],Table2[[Item Code]:[Category ]],6,0),"")</f>
        <v/>
      </c>
      <c r="X2441" s="1" t="str">
        <f>IFERROR(VLOOKUP(Table49[[#This Row],[ITEM CODE]],Table2[[Item Code]:[Sub Category]],7,0),"")</f>
        <v/>
      </c>
      <c r="Y2441" s="68" t="str">
        <f>Table49[[#This Row],[PO Number]]&amp;COUNTIFS($E$5:E2441,E2441)</f>
        <v>0</v>
      </c>
    </row>
    <row r="2442" spans="1:25" ht="14.7" customHeight="1" x14ac:dyDescent="0.3">
      <c r="A2442" s="1" t="str">
        <f>IF(Table49[[#This Row],[ITEM NAME]]="","",ROW()-4)</f>
        <v/>
      </c>
      <c r="B2442" s="68"/>
      <c r="C2442" s="4" t="str">
        <f>IFERROR(VLOOKUP(B2442,Table14[],3,0),"")</f>
        <v/>
      </c>
      <c r="D2442" s="4" t="str">
        <f>IFERROR(VLOOKUP(B2442,Table14[],2,0),"")</f>
        <v/>
      </c>
      <c r="E2442" s="4"/>
      <c r="H2442" s="41" t="str">
        <f>IFERROR(VLOOKUP(Table49[[#This Row],[ITEM CODE]],Table2[[Item Code]:[Master Name]],2,0),"")</f>
        <v/>
      </c>
      <c r="I2442" s="41"/>
      <c r="J2442" s="65" t="str">
        <f>IFERROR(VLOOKUP(Table49[[#This Row],[ITEM CODE]],Table2[[Item Code]:[Master Name]],3,0),"")</f>
        <v/>
      </c>
      <c r="K2442" s="1" t="str">
        <f>IFERROR(VLOOKUP(Table49[[#This Row],[ITEM CODE]],Table2[[Item Code]:[Master Name]],9,0),"")</f>
        <v/>
      </c>
      <c r="L2442" s="1" t="str">
        <f>IFERROR(VLOOKUP(Table49[[#This Row],[ITEM CODE]],Table2[[Item Code]:[Master Name]],8,0),"")</f>
        <v/>
      </c>
      <c r="M2442" s="41"/>
      <c r="N2442" s="66">
        <f>IFERROR(VLOOKUP(Table49[[#This Row],[ITEM CODE]],Table2[[#All],[Item Code]:[Unit Cost]],10,0),0)</f>
        <v>0</v>
      </c>
      <c r="O2442" s="134">
        <f>IFERROR(VLOOKUP(Table49[[#This Row],[ITEM CODE]],Table2[[#All],[Item Code]:[Unit Cost]],10,0),0)</f>
        <v>0</v>
      </c>
      <c r="P2442" s="56"/>
      <c r="Q2442" s="58"/>
      <c r="R2442" s="58">
        <f>Table49[[#This Row],[QUANTITY]]*Table49[[#This Row],[INV Prices]]</f>
        <v>0</v>
      </c>
      <c r="S2442" s="67"/>
      <c r="V2442" s="41"/>
      <c r="W2442" s="4" t="str">
        <f>IFERROR(VLOOKUP(Table49[[#This Row],[ITEM CODE]],Table2[[Item Code]:[Category ]],6,0),"")</f>
        <v/>
      </c>
      <c r="X2442" s="1" t="str">
        <f>IFERROR(VLOOKUP(Table49[[#This Row],[ITEM CODE]],Table2[[Item Code]:[Sub Category]],7,0),"")</f>
        <v/>
      </c>
      <c r="Y2442" s="68" t="str">
        <f>Table49[[#This Row],[PO Number]]&amp;COUNTIFS($E$5:E2442,E2442)</f>
        <v>0</v>
      </c>
    </row>
    <row r="2443" spans="1:25" ht="14.7" customHeight="1" x14ac:dyDescent="0.3">
      <c r="A2443" s="1" t="str">
        <f>IF(Table49[[#This Row],[ITEM NAME]]="","",ROW()-4)</f>
        <v/>
      </c>
      <c r="B2443" s="68"/>
      <c r="C2443" s="4" t="str">
        <f>IFERROR(VLOOKUP(B2443,Table14[],3,0),"")</f>
        <v/>
      </c>
      <c r="D2443" s="4" t="str">
        <f>IFERROR(VLOOKUP(B2443,Table14[],2,0),"")</f>
        <v/>
      </c>
      <c r="E2443" s="4"/>
      <c r="H2443" s="41" t="str">
        <f>IFERROR(VLOOKUP(Table49[[#This Row],[ITEM CODE]],Table2[[Item Code]:[Master Name]],2,0),"")</f>
        <v/>
      </c>
      <c r="I2443" s="41"/>
      <c r="J2443" s="65" t="str">
        <f>IFERROR(VLOOKUP(Table49[[#This Row],[ITEM CODE]],Table2[[Item Code]:[Master Name]],3,0),"")</f>
        <v/>
      </c>
      <c r="K2443" s="1" t="str">
        <f>IFERROR(VLOOKUP(Table49[[#This Row],[ITEM CODE]],Table2[[Item Code]:[Master Name]],9,0),"")</f>
        <v/>
      </c>
      <c r="L2443" s="1" t="str">
        <f>IFERROR(VLOOKUP(Table49[[#This Row],[ITEM CODE]],Table2[[Item Code]:[Master Name]],8,0),"")</f>
        <v/>
      </c>
      <c r="M2443" s="41"/>
      <c r="N2443" s="66">
        <f>IFERROR(VLOOKUP(Table49[[#This Row],[ITEM CODE]],Table2[[#All],[Item Code]:[Unit Cost]],10,0),0)</f>
        <v>0</v>
      </c>
      <c r="O2443" s="134">
        <f>IFERROR(VLOOKUP(Table49[[#This Row],[ITEM CODE]],Table2[[#All],[Item Code]:[Unit Cost]],10,0),0)</f>
        <v>0</v>
      </c>
      <c r="P2443" s="56"/>
      <c r="Q2443" s="58"/>
      <c r="R2443" s="58">
        <f>Table49[[#This Row],[QUANTITY]]*Table49[[#This Row],[INV Prices]]</f>
        <v>0</v>
      </c>
      <c r="S2443" s="67"/>
      <c r="V2443" s="41"/>
      <c r="W2443" s="4" t="str">
        <f>IFERROR(VLOOKUP(Table49[[#This Row],[ITEM CODE]],Table2[[Item Code]:[Category ]],6,0),"")</f>
        <v/>
      </c>
      <c r="X2443" s="1" t="str">
        <f>IFERROR(VLOOKUP(Table49[[#This Row],[ITEM CODE]],Table2[[Item Code]:[Sub Category]],7,0),"")</f>
        <v/>
      </c>
      <c r="Y2443" s="68" t="str">
        <f>Table49[[#This Row],[PO Number]]&amp;COUNTIFS($E$5:E2443,E2443)</f>
        <v>0</v>
      </c>
    </row>
    <row r="2444" spans="1:25" ht="14.7" customHeight="1" x14ac:dyDescent="0.3">
      <c r="A2444" s="1" t="str">
        <f>IF(Table49[[#This Row],[ITEM NAME]]="","",ROW()-4)</f>
        <v/>
      </c>
      <c r="B2444" s="68"/>
      <c r="C2444" s="4" t="str">
        <f>IFERROR(VLOOKUP(B2444,Table14[],3,0),"")</f>
        <v/>
      </c>
      <c r="D2444" s="4" t="str">
        <f>IFERROR(VLOOKUP(B2444,Table14[],2,0),"")</f>
        <v/>
      </c>
      <c r="E2444" s="4"/>
      <c r="H2444" s="41" t="str">
        <f>IFERROR(VLOOKUP(Table49[[#This Row],[ITEM CODE]],Table2[[Item Code]:[Master Name]],2,0),"")</f>
        <v/>
      </c>
      <c r="I2444" s="41"/>
      <c r="J2444" s="65" t="str">
        <f>IFERROR(VLOOKUP(Table49[[#This Row],[ITEM CODE]],Table2[[Item Code]:[Master Name]],3,0),"")</f>
        <v/>
      </c>
      <c r="K2444" s="1" t="str">
        <f>IFERROR(VLOOKUP(Table49[[#This Row],[ITEM CODE]],Table2[[Item Code]:[Master Name]],9,0),"")</f>
        <v/>
      </c>
      <c r="L2444" s="1" t="str">
        <f>IFERROR(VLOOKUP(Table49[[#This Row],[ITEM CODE]],Table2[[Item Code]:[Master Name]],8,0),"")</f>
        <v/>
      </c>
      <c r="M2444" s="41"/>
      <c r="N2444" s="66">
        <f>IFERROR(VLOOKUP(Table49[[#This Row],[ITEM CODE]],Table2[[#All],[Item Code]:[Unit Cost]],10,0),0)</f>
        <v>0</v>
      </c>
      <c r="O2444" s="134">
        <f>IFERROR(VLOOKUP(Table49[[#This Row],[ITEM CODE]],Table2[[#All],[Item Code]:[Unit Cost]],10,0),0)</f>
        <v>0</v>
      </c>
      <c r="P2444" s="56"/>
      <c r="Q2444" s="58"/>
      <c r="R2444" s="58">
        <f>Table49[[#This Row],[QUANTITY]]*Table49[[#This Row],[INV Prices]]</f>
        <v>0</v>
      </c>
      <c r="S2444" s="67"/>
      <c r="V2444" s="41"/>
      <c r="W2444" s="4" t="str">
        <f>IFERROR(VLOOKUP(Table49[[#This Row],[ITEM CODE]],Table2[[Item Code]:[Category ]],6,0),"")</f>
        <v/>
      </c>
      <c r="X2444" s="1" t="str">
        <f>IFERROR(VLOOKUP(Table49[[#This Row],[ITEM CODE]],Table2[[Item Code]:[Sub Category]],7,0),"")</f>
        <v/>
      </c>
      <c r="Y2444" s="68" t="str">
        <f>Table49[[#This Row],[PO Number]]&amp;COUNTIFS($E$5:E2444,E2444)</f>
        <v>0</v>
      </c>
    </row>
    <row r="2445" spans="1:25" ht="14.7" customHeight="1" x14ac:dyDescent="0.3">
      <c r="A2445" s="1" t="str">
        <f>IF(Table49[[#This Row],[ITEM NAME]]="","",ROW()-4)</f>
        <v/>
      </c>
      <c r="B2445" s="68"/>
      <c r="C2445" s="4" t="str">
        <f>IFERROR(VLOOKUP(B2445,Table14[],3,0),"")</f>
        <v/>
      </c>
      <c r="D2445" s="4" t="str">
        <f>IFERROR(VLOOKUP(B2445,Table14[],2,0),"")</f>
        <v/>
      </c>
      <c r="E2445" s="4"/>
      <c r="H2445" s="41" t="str">
        <f>IFERROR(VLOOKUP(Table49[[#This Row],[ITEM CODE]],Table2[[Item Code]:[Master Name]],2,0),"")</f>
        <v/>
      </c>
      <c r="I2445" s="41"/>
      <c r="J2445" s="65" t="str">
        <f>IFERROR(VLOOKUP(Table49[[#This Row],[ITEM CODE]],Table2[[Item Code]:[Master Name]],3,0),"")</f>
        <v/>
      </c>
      <c r="K2445" s="1" t="str">
        <f>IFERROR(VLOOKUP(Table49[[#This Row],[ITEM CODE]],Table2[[Item Code]:[Master Name]],9,0),"")</f>
        <v/>
      </c>
      <c r="L2445" s="1" t="str">
        <f>IFERROR(VLOOKUP(Table49[[#This Row],[ITEM CODE]],Table2[[Item Code]:[Master Name]],8,0),"")</f>
        <v/>
      </c>
      <c r="M2445" s="41"/>
      <c r="N2445" s="66">
        <f>IFERROR(VLOOKUP(Table49[[#This Row],[ITEM CODE]],Table2[[#All],[Item Code]:[Unit Cost]],10,0),0)</f>
        <v>0</v>
      </c>
      <c r="O2445" s="134">
        <f>IFERROR(VLOOKUP(Table49[[#This Row],[ITEM CODE]],Table2[[#All],[Item Code]:[Unit Cost]],10,0),0)</f>
        <v>0</v>
      </c>
      <c r="P2445" s="56"/>
      <c r="Q2445" s="58"/>
      <c r="R2445" s="58">
        <f>Table49[[#This Row],[QUANTITY]]*Table49[[#This Row],[INV Prices]]</f>
        <v>0</v>
      </c>
      <c r="S2445" s="67"/>
      <c r="V2445" s="41"/>
      <c r="W2445" s="4" t="str">
        <f>IFERROR(VLOOKUP(Table49[[#This Row],[ITEM CODE]],Table2[[Item Code]:[Category ]],6,0),"")</f>
        <v/>
      </c>
      <c r="X2445" s="1" t="str">
        <f>IFERROR(VLOOKUP(Table49[[#This Row],[ITEM CODE]],Table2[[Item Code]:[Sub Category]],7,0),"")</f>
        <v/>
      </c>
      <c r="Y2445" s="68" t="str">
        <f>Table49[[#This Row],[PO Number]]&amp;COUNTIFS($E$5:E2445,E2445)</f>
        <v>0</v>
      </c>
    </row>
    <row r="2446" spans="1:25" ht="14.7" customHeight="1" x14ac:dyDescent="0.3">
      <c r="A2446" s="1" t="str">
        <f>IF(Table49[[#This Row],[ITEM NAME]]="","",ROW()-4)</f>
        <v/>
      </c>
      <c r="B2446" s="68"/>
      <c r="C2446" s="4" t="str">
        <f>IFERROR(VLOOKUP(B2446,Table14[],3,0),"")</f>
        <v/>
      </c>
      <c r="D2446" s="4" t="str">
        <f>IFERROR(VLOOKUP(B2446,Table14[],2,0),"")</f>
        <v/>
      </c>
      <c r="E2446" s="4"/>
      <c r="H2446" s="41" t="str">
        <f>IFERROR(VLOOKUP(Table49[[#This Row],[ITEM CODE]],Table2[[Item Code]:[Master Name]],2,0),"")</f>
        <v/>
      </c>
      <c r="I2446" s="41"/>
      <c r="J2446" s="65" t="str">
        <f>IFERROR(VLOOKUP(Table49[[#This Row],[ITEM CODE]],Table2[[Item Code]:[Master Name]],3,0),"")</f>
        <v/>
      </c>
      <c r="K2446" s="1" t="str">
        <f>IFERROR(VLOOKUP(Table49[[#This Row],[ITEM CODE]],Table2[[Item Code]:[Master Name]],9,0),"")</f>
        <v/>
      </c>
      <c r="L2446" s="1" t="str">
        <f>IFERROR(VLOOKUP(Table49[[#This Row],[ITEM CODE]],Table2[[Item Code]:[Master Name]],8,0),"")</f>
        <v/>
      </c>
      <c r="M2446" s="41"/>
      <c r="N2446" s="66">
        <f>IFERROR(VLOOKUP(Table49[[#This Row],[ITEM CODE]],Table2[[#All],[Item Code]:[Unit Cost]],10,0),0)</f>
        <v>0</v>
      </c>
      <c r="O2446" s="134">
        <f>IFERROR(VLOOKUP(Table49[[#This Row],[ITEM CODE]],Table2[[#All],[Item Code]:[Unit Cost]],10,0),0)</f>
        <v>0</v>
      </c>
      <c r="P2446" s="56"/>
      <c r="Q2446" s="58"/>
      <c r="R2446" s="58">
        <f>Table49[[#This Row],[QUANTITY]]*Table49[[#This Row],[INV Prices]]</f>
        <v>0</v>
      </c>
      <c r="S2446" s="67"/>
      <c r="V2446" s="41"/>
      <c r="W2446" s="4" t="str">
        <f>IFERROR(VLOOKUP(Table49[[#This Row],[ITEM CODE]],Table2[[Item Code]:[Category ]],6,0),"")</f>
        <v/>
      </c>
      <c r="X2446" s="1" t="str">
        <f>IFERROR(VLOOKUP(Table49[[#This Row],[ITEM CODE]],Table2[[Item Code]:[Sub Category]],7,0),"")</f>
        <v/>
      </c>
      <c r="Y2446" s="68" t="str">
        <f>Table49[[#This Row],[PO Number]]&amp;COUNTIFS($E$5:E2446,E2446)</f>
        <v>0</v>
      </c>
    </row>
    <row r="2447" spans="1:25" ht="14.7" customHeight="1" x14ac:dyDescent="0.3">
      <c r="A2447" s="1" t="str">
        <f>IF(Table49[[#This Row],[ITEM NAME]]="","",ROW()-4)</f>
        <v/>
      </c>
      <c r="B2447" s="68"/>
      <c r="C2447" s="4" t="str">
        <f>IFERROR(VLOOKUP(B2447,Table14[],3,0),"")</f>
        <v/>
      </c>
      <c r="D2447" s="4" t="str">
        <f>IFERROR(VLOOKUP(B2447,Table14[],2,0),"")</f>
        <v/>
      </c>
      <c r="E2447" s="4"/>
      <c r="H2447" s="41" t="str">
        <f>IFERROR(VLOOKUP(Table49[[#This Row],[ITEM CODE]],Table2[[Item Code]:[Master Name]],2,0),"")</f>
        <v/>
      </c>
      <c r="I2447" s="41"/>
      <c r="J2447" s="65" t="str">
        <f>IFERROR(VLOOKUP(Table49[[#This Row],[ITEM CODE]],Table2[[Item Code]:[Master Name]],3,0),"")</f>
        <v/>
      </c>
      <c r="K2447" s="1" t="str">
        <f>IFERROR(VLOOKUP(Table49[[#This Row],[ITEM CODE]],Table2[[Item Code]:[Master Name]],9,0),"")</f>
        <v/>
      </c>
      <c r="L2447" s="1" t="str">
        <f>IFERROR(VLOOKUP(Table49[[#This Row],[ITEM CODE]],Table2[[Item Code]:[Master Name]],8,0),"")</f>
        <v/>
      </c>
      <c r="M2447" s="41"/>
      <c r="N2447" s="66">
        <f>IFERROR(VLOOKUP(Table49[[#This Row],[ITEM CODE]],Table2[[#All],[Item Code]:[Unit Cost]],10,0),0)</f>
        <v>0</v>
      </c>
      <c r="O2447" s="134">
        <f>IFERROR(VLOOKUP(Table49[[#This Row],[ITEM CODE]],Table2[[#All],[Item Code]:[Unit Cost]],10,0),0)</f>
        <v>0</v>
      </c>
      <c r="P2447" s="56"/>
      <c r="Q2447" s="58"/>
      <c r="R2447" s="58">
        <f>Table49[[#This Row],[QUANTITY]]*Table49[[#This Row],[INV Prices]]</f>
        <v>0</v>
      </c>
      <c r="S2447" s="67"/>
      <c r="V2447" s="41"/>
      <c r="W2447" s="4" t="str">
        <f>IFERROR(VLOOKUP(Table49[[#This Row],[ITEM CODE]],Table2[[Item Code]:[Category ]],6,0),"")</f>
        <v/>
      </c>
      <c r="X2447" s="1" t="str">
        <f>IFERROR(VLOOKUP(Table49[[#This Row],[ITEM CODE]],Table2[[Item Code]:[Sub Category]],7,0),"")</f>
        <v/>
      </c>
      <c r="Y2447" s="68" t="str">
        <f>Table49[[#This Row],[PO Number]]&amp;COUNTIFS($E$5:E2447,E2447)</f>
        <v>0</v>
      </c>
    </row>
    <row r="2448" spans="1:25" ht="14.7" customHeight="1" x14ac:dyDescent="0.3">
      <c r="A2448" s="1" t="str">
        <f>IF(Table49[[#This Row],[ITEM NAME]]="","",ROW()-4)</f>
        <v/>
      </c>
      <c r="B2448" s="68"/>
      <c r="C2448" s="4" t="str">
        <f>IFERROR(VLOOKUP(B2448,Table14[],3,0),"")</f>
        <v/>
      </c>
      <c r="D2448" s="4" t="str">
        <f>IFERROR(VLOOKUP(B2448,Table14[],2,0),"")</f>
        <v/>
      </c>
      <c r="E2448" s="4"/>
      <c r="H2448" s="41" t="str">
        <f>IFERROR(VLOOKUP(Table49[[#This Row],[ITEM CODE]],Table2[[Item Code]:[Master Name]],2,0),"")</f>
        <v/>
      </c>
      <c r="I2448" s="41"/>
      <c r="J2448" s="65" t="str">
        <f>IFERROR(VLOOKUP(Table49[[#This Row],[ITEM CODE]],Table2[[Item Code]:[Master Name]],3,0),"")</f>
        <v/>
      </c>
      <c r="K2448" s="1" t="str">
        <f>IFERROR(VLOOKUP(Table49[[#This Row],[ITEM CODE]],Table2[[Item Code]:[Master Name]],9,0),"")</f>
        <v/>
      </c>
      <c r="L2448" s="1" t="str">
        <f>IFERROR(VLOOKUP(Table49[[#This Row],[ITEM CODE]],Table2[[Item Code]:[Master Name]],8,0),"")</f>
        <v/>
      </c>
      <c r="M2448" s="41"/>
      <c r="N2448" s="66">
        <f>IFERROR(VLOOKUP(Table49[[#This Row],[ITEM CODE]],Table2[[#All],[Item Code]:[Unit Cost]],10,0),0)</f>
        <v>0</v>
      </c>
      <c r="O2448" s="134">
        <f>IFERROR(VLOOKUP(Table49[[#This Row],[ITEM CODE]],Table2[[#All],[Item Code]:[Unit Cost]],10,0),0)</f>
        <v>0</v>
      </c>
      <c r="P2448" s="56"/>
      <c r="Q2448" s="58"/>
      <c r="R2448" s="58">
        <f>Table49[[#This Row],[QUANTITY]]*Table49[[#This Row],[INV Prices]]</f>
        <v>0</v>
      </c>
      <c r="S2448" s="67"/>
      <c r="V2448" s="41"/>
      <c r="W2448" s="4" t="str">
        <f>IFERROR(VLOOKUP(Table49[[#This Row],[ITEM CODE]],Table2[[Item Code]:[Category ]],6,0),"")</f>
        <v/>
      </c>
      <c r="X2448" s="1" t="str">
        <f>IFERROR(VLOOKUP(Table49[[#This Row],[ITEM CODE]],Table2[[Item Code]:[Sub Category]],7,0),"")</f>
        <v/>
      </c>
      <c r="Y2448" s="68" t="str">
        <f>Table49[[#This Row],[PO Number]]&amp;COUNTIFS($E$5:E2448,E2448)</f>
        <v>0</v>
      </c>
    </row>
    <row r="2449" spans="1:25" ht="14.7" customHeight="1" x14ac:dyDescent="0.3">
      <c r="A2449" s="1" t="str">
        <f>IF(Table49[[#This Row],[ITEM NAME]]="","",ROW()-4)</f>
        <v/>
      </c>
      <c r="B2449" s="68"/>
      <c r="C2449" s="4" t="str">
        <f>IFERROR(VLOOKUP(B2449,Table14[],3,0),"")</f>
        <v/>
      </c>
      <c r="D2449" s="4" t="str">
        <f>IFERROR(VLOOKUP(B2449,Table14[],2,0),"")</f>
        <v/>
      </c>
      <c r="E2449" s="4"/>
      <c r="H2449" s="41" t="str">
        <f>IFERROR(VLOOKUP(Table49[[#This Row],[ITEM CODE]],Table2[[Item Code]:[Master Name]],2,0),"")</f>
        <v/>
      </c>
      <c r="I2449" s="41"/>
      <c r="J2449" s="65" t="str">
        <f>IFERROR(VLOOKUP(Table49[[#This Row],[ITEM CODE]],Table2[[Item Code]:[Master Name]],3,0),"")</f>
        <v/>
      </c>
      <c r="K2449" s="1" t="str">
        <f>IFERROR(VLOOKUP(Table49[[#This Row],[ITEM CODE]],Table2[[Item Code]:[Master Name]],9,0),"")</f>
        <v/>
      </c>
      <c r="L2449" s="1" t="str">
        <f>IFERROR(VLOOKUP(Table49[[#This Row],[ITEM CODE]],Table2[[Item Code]:[Master Name]],8,0),"")</f>
        <v/>
      </c>
      <c r="M2449" s="41"/>
      <c r="N2449" s="66">
        <f>IFERROR(VLOOKUP(Table49[[#This Row],[ITEM CODE]],Table2[[#All],[Item Code]:[Unit Cost]],10,0),0)</f>
        <v>0</v>
      </c>
      <c r="O2449" s="134">
        <f>IFERROR(VLOOKUP(Table49[[#This Row],[ITEM CODE]],Table2[[#All],[Item Code]:[Unit Cost]],10,0),0)</f>
        <v>0</v>
      </c>
      <c r="P2449" s="56"/>
      <c r="Q2449" s="58"/>
      <c r="R2449" s="58">
        <f>Table49[[#This Row],[QUANTITY]]*Table49[[#This Row],[INV Prices]]</f>
        <v>0</v>
      </c>
      <c r="S2449" s="67"/>
      <c r="V2449" s="41"/>
      <c r="W2449" s="4" t="str">
        <f>IFERROR(VLOOKUP(Table49[[#This Row],[ITEM CODE]],Table2[[Item Code]:[Category ]],6,0),"")</f>
        <v/>
      </c>
      <c r="X2449" s="1" t="str">
        <f>IFERROR(VLOOKUP(Table49[[#This Row],[ITEM CODE]],Table2[[Item Code]:[Sub Category]],7,0),"")</f>
        <v/>
      </c>
      <c r="Y2449" s="68" t="str">
        <f>Table49[[#This Row],[PO Number]]&amp;COUNTIFS($E$5:E2449,E2449)</f>
        <v>0</v>
      </c>
    </row>
    <row r="2450" spans="1:25" ht="14.7" customHeight="1" x14ac:dyDescent="0.3">
      <c r="A2450" s="1" t="str">
        <f>IF(Table49[[#This Row],[ITEM NAME]]="","",ROW()-4)</f>
        <v/>
      </c>
      <c r="B2450" s="68"/>
      <c r="C2450" s="4" t="str">
        <f>IFERROR(VLOOKUP(B2450,Table14[],3,0),"")</f>
        <v/>
      </c>
      <c r="D2450" s="4" t="str">
        <f>IFERROR(VLOOKUP(B2450,Table14[],2,0),"")</f>
        <v/>
      </c>
      <c r="E2450" s="4"/>
      <c r="H2450" s="41" t="str">
        <f>IFERROR(VLOOKUP(Table49[[#This Row],[ITEM CODE]],Table2[[Item Code]:[Master Name]],2,0),"")</f>
        <v/>
      </c>
      <c r="I2450" s="41"/>
      <c r="J2450" s="65" t="str">
        <f>IFERROR(VLOOKUP(Table49[[#This Row],[ITEM CODE]],Table2[[Item Code]:[Master Name]],3,0),"")</f>
        <v/>
      </c>
      <c r="K2450" s="1" t="str">
        <f>IFERROR(VLOOKUP(Table49[[#This Row],[ITEM CODE]],Table2[[Item Code]:[Master Name]],9,0),"")</f>
        <v/>
      </c>
      <c r="L2450" s="1" t="str">
        <f>IFERROR(VLOOKUP(Table49[[#This Row],[ITEM CODE]],Table2[[Item Code]:[Master Name]],8,0),"")</f>
        <v/>
      </c>
      <c r="M2450" s="41"/>
      <c r="N2450" s="66">
        <f>IFERROR(VLOOKUP(Table49[[#This Row],[ITEM CODE]],Table2[[#All],[Item Code]:[Unit Cost]],10,0),0)</f>
        <v>0</v>
      </c>
      <c r="O2450" s="134">
        <f>IFERROR(VLOOKUP(Table49[[#This Row],[ITEM CODE]],Table2[[#All],[Item Code]:[Unit Cost]],10,0),0)</f>
        <v>0</v>
      </c>
      <c r="P2450" s="56"/>
      <c r="Q2450" s="58"/>
      <c r="R2450" s="58">
        <f>Table49[[#This Row],[QUANTITY]]*Table49[[#This Row],[INV Prices]]</f>
        <v>0</v>
      </c>
      <c r="S2450" s="67"/>
      <c r="V2450" s="41"/>
      <c r="W2450" s="4" t="str">
        <f>IFERROR(VLOOKUP(Table49[[#This Row],[ITEM CODE]],Table2[[Item Code]:[Category ]],6,0),"")</f>
        <v/>
      </c>
      <c r="X2450" s="1" t="str">
        <f>IFERROR(VLOOKUP(Table49[[#This Row],[ITEM CODE]],Table2[[Item Code]:[Sub Category]],7,0),"")</f>
        <v/>
      </c>
      <c r="Y2450" s="68" t="str">
        <f>Table49[[#This Row],[PO Number]]&amp;COUNTIFS($E$5:E2450,E2450)</f>
        <v>0</v>
      </c>
    </row>
    <row r="2451" spans="1:25" ht="14.7" customHeight="1" x14ac:dyDescent="0.3">
      <c r="A2451" s="1" t="str">
        <f>IF(Table49[[#This Row],[ITEM NAME]]="","",ROW()-4)</f>
        <v/>
      </c>
      <c r="B2451" s="68"/>
      <c r="C2451" s="4" t="str">
        <f>IFERROR(VLOOKUP(B2451,Table14[],3,0),"")</f>
        <v/>
      </c>
      <c r="D2451" s="4" t="str">
        <f>IFERROR(VLOOKUP(B2451,Table14[],2,0),"")</f>
        <v/>
      </c>
      <c r="E2451" s="4"/>
      <c r="H2451" s="41" t="str">
        <f>IFERROR(VLOOKUP(Table49[[#This Row],[ITEM CODE]],Table2[[Item Code]:[Master Name]],2,0),"")</f>
        <v/>
      </c>
      <c r="I2451" s="41"/>
      <c r="J2451" s="65" t="str">
        <f>IFERROR(VLOOKUP(Table49[[#This Row],[ITEM CODE]],Table2[[Item Code]:[Master Name]],3,0),"")</f>
        <v/>
      </c>
      <c r="K2451" s="1" t="str">
        <f>IFERROR(VLOOKUP(Table49[[#This Row],[ITEM CODE]],Table2[[Item Code]:[Master Name]],9,0),"")</f>
        <v/>
      </c>
      <c r="L2451" s="1" t="str">
        <f>IFERROR(VLOOKUP(Table49[[#This Row],[ITEM CODE]],Table2[[Item Code]:[Master Name]],8,0),"")</f>
        <v/>
      </c>
      <c r="M2451" s="41"/>
      <c r="N2451" s="66">
        <f>IFERROR(VLOOKUP(Table49[[#This Row],[ITEM CODE]],Table2[[#All],[Item Code]:[Unit Cost]],10,0),0)</f>
        <v>0</v>
      </c>
      <c r="O2451" s="134">
        <f>IFERROR(VLOOKUP(Table49[[#This Row],[ITEM CODE]],Table2[[#All],[Item Code]:[Unit Cost]],10,0),0)</f>
        <v>0</v>
      </c>
      <c r="P2451" s="56"/>
      <c r="Q2451" s="58"/>
      <c r="R2451" s="58">
        <f>Table49[[#This Row],[QUANTITY]]*Table49[[#This Row],[INV Prices]]</f>
        <v>0</v>
      </c>
      <c r="S2451" s="67"/>
      <c r="V2451" s="41"/>
      <c r="W2451" s="4" t="str">
        <f>IFERROR(VLOOKUP(Table49[[#This Row],[ITEM CODE]],Table2[[Item Code]:[Category ]],6,0),"")</f>
        <v/>
      </c>
      <c r="X2451" s="1" t="str">
        <f>IFERROR(VLOOKUP(Table49[[#This Row],[ITEM CODE]],Table2[[Item Code]:[Sub Category]],7,0),"")</f>
        <v/>
      </c>
      <c r="Y2451" s="68" t="str">
        <f>Table49[[#This Row],[PO Number]]&amp;COUNTIFS($E$5:E2451,E2451)</f>
        <v>0</v>
      </c>
    </row>
    <row r="2452" spans="1:25" ht="14.7" customHeight="1" x14ac:dyDescent="0.3">
      <c r="A2452" s="1" t="str">
        <f>IF(Table49[[#This Row],[ITEM NAME]]="","",ROW()-4)</f>
        <v/>
      </c>
      <c r="B2452" s="68"/>
      <c r="C2452" s="4" t="str">
        <f>IFERROR(VLOOKUP(B2452,Table14[],3,0),"")</f>
        <v/>
      </c>
      <c r="D2452" s="4" t="str">
        <f>IFERROR(VLOOKUP(B2452,Table14[],2,0),"")</f>
        <v/>
      </c>
      <c r="E2452" s="4"/>
      <c r="H2452" s="41" t="str">
        <f>IFERROR(VLOOKUP(Table49[[#This Row],[ITEM CODE]],Table2[[Item Code]:[Master Name]],2,0),"")</f>
        <v/>
      </c>
      <c r="I2452" s="41"/>
      <c r="J2452" s="65" t="str">
        <f>IFERROR(VLOOKUP(Table49[[#This Row],[ITEM CODE]],Table2[[Item Code]:[Master Name]],3,0),"")</f>
        <v/>
      </c>
      <c r="K2452" s="1" t="str">
        <f>IFERROR(VLOOKUP(Table49[[#This Row],[ITEM CODE]],Table2[[Item Code]:[Master Name]],9,0),"")</f>
        <v/>
      </c>
      <c r="L2452" s="1" t="str">
        <f>IFERROR(VLOOKUP(Table49[[#This Row],[ITEM CODE]],Table2[[Item Code]:[Master Name]],8,0),"")</f>
        <v/>
      </c>
      <c r="M2452" s="41"/>
      <c r="N2452" s="66">
        <f>IFERROR(VLOOKUP(Table49[[#This Row],[ITEM CODE]],Table2[[#All],[Item Code]:[Unit Cost]],10,0),0)</f>
        <v>0</v>
      </c>
      <c r="O2452" s="134">
        <f>IFERROR(VLOOKUP(Table49[[#This Row],[ITEM CODE]],Table2[[#All],[Item Code]:[Unit Cost]],10,0),0)</f>
        <v>0</v>
      </c>
      <c r="P2452" s="56"/>
      <c r="Q2452" s="58"/>
      <c r="R2452" s="58">
        <f>Table49[[#This Row],[QUANTITY]]*Table49[[#This Row],[INV Prices]]</f>
        <v>0</v>
      </c>
      <c r="S2452" s="67"/>
      <c r="V2452" s="41"/>
      <c r="W2452" s="4" t="str">
        <f>IFERROR(VLOOKUP(Table49[[#This Row],[ITEM CODE]],Table2[[Item Code]:[Category ]],6,0),"")</f>
        <v/>
      </c>
      <c r="X2452" s="1" t="str">
        <f>IFERROR(VLOOKUP(Table49[[#This Row],[ITEM CODE]],Table2[[Item Code]:[Sub Category]],7,0),"")</f>
        <v/>
      </c>
      <c r="Y2452" s="68" t="str">
        <f>Table49[[#This Row],[PO Number]]&amp;COUNTIFS($E$5:E2452,E2452)</f>
        <v>0</v>
      </c>
    </row>
    <row r="2453" spans="1:25" ht="14.7" customHeight="1" x14ac:dyDescent="0.3">
      <c r="A2453" s="1" t="str">
        <f>IF(Table49[[#This Row],[ITEM NAME]]="","",ROW()-4)</f>
        <v/>
      </c>
      <c r="B2453" s="68"/>
      <c r="C2453" s="4" t="str">
        <f>IFERROR(VLOOKUP(B2453,Table14[],3,0),"")</f>
        <v/>
      </c>
      <c r="D2453" s="4" t="str">
        <f>IFERROR(VLOOKUP(B2453,Table14[],2,0),"")</f>
        <v/>
      </c>
      <c r="E2453" s="4"/>
      <c r="H2453" s="41" t="str">
        <f>IFERROR(VLOOKUP(Table49[[#This Row],[ITEM CODE]],Table2[[Item Code]:[Master Name]],2,0),"")</f>
        <v/>
      </c>
      <c r="I2453" s="41"/>
      <c r="J2453" s="65" t="str">
        <f>IFERROR(VLOOKUP(Table49[[#This Row],[ITEM CODE]],Table2[[Item Code]:[Master Name]],3,0),"")</f>
        <v/>
      </c>
      <c r="K2453" s="1" t="str">
        <f>IFERROR(VLOOKUP(Table49[[#This Row],[ITEM CODE]],Table2[[Item Code]:[Master Name]],9,0),"")</f>
        <v/>
      </c>
      <c r="L2453" s="1" t="str">
        <f>IFERROR(VLOOKUP(Table49[[#This Row],[ITEM CODE]],Table2[[Item Code]:[Master Name]],8,0),"")</f>
        <v/>
      </c>
      <c r="M2453" s="41"/>
      <c r="N2453" s="66">
        <f>IFERROR(VLOOKUP(Table49[[#This Row],[ITEM CODE]],Table2[[#All],[Item Code]:[Unit Cost]],10,0),0)</f>
        <v>0</v>
      </c>
      <c r="O2453" s="134">
        <f>IFERROR(VLOOKUP(Table49[[#This Row],[ITEM CODE]],Table2[[#All],[Item Code]:[Unit Cost]],10,0),0)</f>
        <v>0</v>
      </c>
      <c r="P2453" s="56"/>
      <c r="Q2453" s="58"/>
      <c r="R2453" s="58">
        <f>Table49[[#This Row],[QUANTITY]]*Table49[[#This Row],[INV Prices]]</f>
        <v>0</v>
      </c>
      <c r="S2453" s="67"/>
      <c r="V2453" s="41"/>
      <c r="W2453" s="4" t="str">
        <f>IFERROR(VLOOKUP(Table49[[#This Row],[ITEM CODE]],Table2[[Item Code]:[Category ]],6,0),"")</f>
        <v/>
      </c>
      <c r="X2453" s="1" t="str">
        <f>IFERROR(VLOOKUP(Table49[[#This Row],[ITEM CODE]],Table2[[Item Code]:[Sub Category]],7,0),"")</f>
        <v/>
      </c>
      <c r="Y2453" s="68" t="str">
        <f>Table49[[#This Row],[PO Number]]&amp;COUNTIFS($E$5:E2453,E2453)</f>
        <v>0</v>
      </c>
    </row>
    <row r="2454" spans="1:25" ht="14.7" customHeight="1" x14ac:dyDescent="0.3">
      <c r="A2454" s="1" t="str">
        <f>IF(Table49[[#This Row],[ITEM NAME]]="","",ROW()-4)</f>
        <v/>
      </c>
      <c r="B2454" s="68"/>
      <c r="C2454" s="4" t="str">
        <f>IFERROR(VLOOKUP(B2454,Table14[],3,0),"")</f>
        <v/>
      </c>
      <c r="D2454" s="4" t="str">
        <f>IFERROR(VLOOKUP(B2454,Table14[],2,0),"")</f>
        <v/>
      </c>
      <c r="E2454" s="4"/>
      <c r="H2454" s="41" t="str">
        <f>IFERROR(VLOOKUP(Table49[[#This Row],[ITEM CODE]],Table2[[Item Code]:[Master Name]],2,0),"")</f>
        <v/>
      </c>
      <c r="I2454" s="41"/>
      <c r="J2454" s="65" t="str">
        <f>IFERROR(VLOOKUP(Table49[[#This Row],[ITEM CODE]],Table2[[Item Code]:[Master Name]],3,0),"")</f>
        <v/>
      </c>
      <c r="K2454" s="1" t="str">
        <f>IFERROR(VLOOKUP(Table49[[#This Row],[ITEM CODE]],Table2[[Item Code]:[Master Name]],9,0),"")</f>
        <v/>
      </c>
      <c r="L2454" s="1" t="str">
        <f>IFERROR(VLOOKUP(Table49[[#This Row],[ITEM CODE]],Table2[[Item Code]:[Master Name]],8,0),"")</f>
        <v/>
      </c>
      <c r="M2454" s="41"/>
      <c r="N2454" s="66">
        <f>IFERROR(VLOOKUP(Table49[[#This Row],[ITEM CODE]],Table2[[#All],[Item Code]:[Unit Cost]],10,0),0)</f>
        <v>0</v>
      </c>
      <c r="O2454" s="134">
        <f>IFERROR(VLOOKUP(Table49[[#This Row],[ITEM CODE]],Table2[[#All],[Item Code]:[Unit Cost]],10,0),0)</f>
        <v>0</v>
      </c>
      <c r="P2454" s="56"/>
      <c r="Q2454" s="58"/>
      <c r="R2454" s="58">
        <f>Table49[[#This Row],[QUANTITY]]*Table49[[#This Row],[INV Prices]]</f>
        <v>0</v>
      </c>
      <c r="S2454" s="67"/>
      <c r="V2454" s="41"/>
      <c r="W2454" s="4" t="str">
        <f>IFERROR(VLOOKUP(Table49[[#This Row],[ITEM CODE]],Table2[[Item Code]:[Category ]],6,0),"")</f>
        <v/>
      </c>
      <c r="X2454" s="1" t="str">
        <f>IFERROR(VLOOKUP(Table49[[#This Row],[ITEM CODE]],Table2[[Item Code]:[Sub Category]],7,0),"")</f>
        <v/>
      </c>
      <c r="Y2454" s="68" t="str">
        <f>Table49[[#This Row],[PO Number]]&amp;COUNTIFS($E$5:E2454,E2454)</f>
        <v>0</v>
      </c>
    </row>
    <row r="2455" spans="1:25" ht="14.7" customHeight="1" x14ac:dyDescent="0.3">
      <c r="A2455" s="1" t="str">
        <f>IF(Table49[[#This Row],[ITEM NAME]]="","",ROW()-4)</f>
        <v/>
      </c>
      <c r="B2455" s="68"/>
      <c r="C2455" s="4" t="str">
        <f>IFERROR(VLOOKUP(B2455,Table14[],3,0),"")</f>
        <v/>
      </c>
      <c r="D2455" s="4" t="str">
        <f>IFERROR(VLOOKUP(B2455,Table14[],2,0),"")</f>
        <v/>
      </c>
      <c r="E2455" s="4"/>
      <c r="H2455" s="41" t="str">
        <f>IFERROR(VLOOKUP(Table49[[#This Row],[ITEM CODE]],Table2[[Item Code]:[Master Name]],2,0),"")</f>
        <v/>
      </c>
      <c r="I2455" s="41"/>
      <c r="J2455" s="65" t="str">
        <f>IFERROR(VLOOKUP(Table49[[#This Row],[ITEM CODE]],Table2[[Item Code]:[Master Name]],3,0),"")</f>
        <v/>
      </c>
      <c r="K2455" s="1" t="str">
        <f>IFERROR(VLOOKUP(Table49[[#This Row],[ITEM CODE]],Table2[[Item Code]:[Master Name]],9,0),"")</f>
        <v/>
      </c>
      <c r="L2455" s="1" t="str">
        <f>IFERROR(VLOOKUP(Table49[[#This Row],[ITEM CODE]],Table2[[Item Code]:[Master Name]],8,0),"")</f>
        <v/>
      </c>
      <c r="M2455" s="41"/>
      <c r="N2455" s="66">
        <f>IFERROR(VLOOKUP(Table49[[#This Row],[ITEM CODE]],Table2[[#All],[Item Code]:[Unit Cost]],10,0),0)</f>
        <v>0</v>
      </c>
      <c r="O2455" s="134">
        <f>IFERROR(VLOOKUP(Table49[[#This Row],[ITEM CODE]],Table2[[#All],[Item Code]:[Unit Cost]],10,0),0)</f>
        <v>0</v>
      </c>
      <c r="P2455" s="56"/>
      <c r="Q2455" s="58"/>
      <c r="R2455" s="58">
        <f>Table49[[#This Row],[QUANTITY]]*Table49[[#This Row],[INV Prices]]</f>
        <v>0</v>
      </c>
      <c r="S2455" s="67"/>
      <c r="V2455" s="41"/>
      <c r="W2455" s="4" t="str">
        <f>IFERROR(VLOOKUP(Table49[[#This Row],[ITEM CODE]],Table2[[Item Code]:[Category ]],6,0),"")</f>
        <v/>
      </c>
      <c r="X2455" s="1" t="str">
        <f>IFERROR(VLOOKUP(Table49[[#This Row],[ITEM CODE]],Table2[[Item Code]:[Sub Category]],7,0),"")</f>
        <v/>
      </c>
      <c r="Y2455" s="68" t="str">
        <f>Table49[[#This Row],[PO Number]]&amp;COUNTIFS($E$5:E2455,E2455)</f>
        <v>0</v>
      </c>
    </row>
    <row r="2456" spans="1:25" ht="14.7" customHeight="1" x14ac:dyDescent="0.3">
      <c r="A2456" s="1" t="str">
        <f>IF(Table49[[#This Row],[ITEM NAME]]="","",ROW()-4)</f>
        <v/>
      </c>
      <c r="B2456" s="68"/>
      <c r="C2456" s="4" t="str">
        <f>IFERROR(VLOOKUP(B2456,Table14[],3,0),"")</f>
        <v/>
      </c>
      <c r="D2456" s="4" t="str">
        <f>IFERROR(VLOOKUP(B2456,Table14[],2,0),"")</f>
        <v/>
      </c>
      <c r="E2456" s="4"/>
      <c r="H2456" s="41" t="str">
        <f>IFERROR(VLOOKUP(Table49[[#This Row],[ITEM CODE]],Table2[[Item Code]:[Master Name]],2,0),"")</f>
        <v/>
      </c>
      <c r="I2456" s="41"/>
      <c r="J2456" s="65" t="str">
        <f>IFERROR(VLOOKUP(Table49[[#This Row],[ITEM CODE]],Table2[[Item Code]:[Master Name]],3,0),"")</f>
        <v/>
      </c>
      <c r="K2456" s="1" t="str">
        <f>IFERROR(VLOOKUP(Table49[[#This Row],[ITEM CODE]],Table2[[Item Code]:[Master Name]],9,0),"")</f>
        <v/>
      </c>
      <c r="L2456" s="1" t="str">
        <f>IFERROR(VLOOKUP(Table49[[#This Row],[ITEM CODE]],Table2[[Item Code]:[Master Name]],8,0),"")</f>
        <v/>
      </c>
      <c r="M2456" s="41"/>
      <c r="N2456" s="66">
        <f>IFERROR(VLOOKUP(Table49[[#This Row],[ITEM CODE]],Table2[[#All],[Item Code]:[Unit Cost]],10,0),0)</f>
        <v>0</v>
      </c>
      <c r="O2456" s="134">
        <f>IFERROR(VLOOKUP(Table49[[#This Row],[ITEM CODE]],Table2[[#All],[Item Code]:[Unit Cost]],10,0),0)</f>
        <v>0</v>
      </c>
      <c r="P2456" s="56"/>
      <c r="Q2456" s="58"/>
      <c r="R2456" s="58">
        <f>Table49[[#This Row],[QUANTITY]]*Table49[[#This Row],[INV Prices]]</f>
        <v>0</v>
      </c>
      <c r="S2456" s="67"/>
      <c r="V2456" s="41"/>
      <c r="W2456" s="4" t="str">
        <f>IFERROR(VLOOKUP(Table49[[#This Row],[ITEM CODE]],Table2[[Item Code]:[Category ]],6,0),"")</f>
        <v/>
      </c>
      <c r="X2456" s="1" t="str">
        <f>IFERROR(VLOOKUP(Table49[[#This Row],[ITEM CODE]],Table2[[Item Code]:[Sub Category]],7,0),"")</f>
        <v/>
      </c>
      <c r="Y2456" s="68" t="str">
        <f>Table49[[#This Row],[PO Number]]&amp;COUNTIFS($E$5:E2456,E2456)</f>
        <v>0</v>
      </c>
    </row>
    <row r="2457" spans="1:25" ht="14.7" customHeight="1" x14ac:dyDescent="0.3">
      <c r="A2457" s="1" t="str">
        <f>IF(Table49[[#This Row],[ITEM NAME]]="","",ROW()-4)</f>
        <v/>
      </c>
      <c r="B2457" s="68"/>
      <c r="C2457" s="4" t="str">
        <f>IFERROR(VLOOKUP(B2457,Table14[],3,0),"")</f>
        <v/>
      </c>
      <c r="D2457" s="4" t="str">
        <f>IFERROR(VLOOKUP(B2457,Table14[],2,0),"")</f>
        <v/>
      </c>
      <c r="E2457" s="4"/>
      <c r="H2457" s="41" t="str">
        <f>IFERROR(VLOOKUP(Table49[[#This Row],[ITEM CODE]],Table2[[Item Code]:[Master Name]],2,0),"")</f>
        <v/>
      </c>
      <c r="I2457" s="41"/>
      <c r="J2457" s="65" t="str">
        <f>IFERROR(VLOOKUP(Table49[[#This Row],[ITEM CODE]],Table2[[Item Code]:[Master Name]],3,0),"")</f>
        <v/>
      </c>
      <c r="K2457" s="1" t="str">
        <f>IFERROR(VLOOKUP(Table49[[#This Row],[ITEM CODE]],Table2[[Item Code]:[Master Name]],9,0),"")</f>
        <v/>
      </c>
      <c r="L2457" s="1" t="str">
        <f>IFERROR(VLOOKUP(Table49[[#This Row],[ITEM CODE]],Table2[[Item Code]:[Master Name]],8,0),"")</f>
        <v/>
      </c>
      <c r="M2457" s="41"/>
      <c r="N2457" s="66">
        <f>IFERROR(VLOOKUP(Table49[[#This Row],[ITEM CODE]],Table2[[#All],[Item Code]:[Unit Cost]],10,0),0)</f>
        <v>0</v>
      </c>
      <c r="O2457" s="134">
        <f>IFERROR(VLOOKUP(Table49[[#This Row],[ITEM CODE]],Table2[[#All],[Item Code]:[Unit Cost]],10,0),0)</f>
        <v>0</v>
      </c>
      <c r="P2457" s="56"/>
      <c r="Q2457" s="58"/>
      <c r="R2457" s="58">
        <f>Table49[[#This Row],[QUANTITY]]*Table49[[#This Row],[INV Prices]]</f>
        <v>0</v>
      </c>
      <c r="S2457" s="67"/>
      <c r="V2457" s="41"/>
      <c r="W2457" s="4" t="str">
        <f>IFERROR(VLOOKUP(Table49[[#This Row],[ITEM CODE]],Table2[[Item Code]:[Category ]],6,0),"")</f>
        <v/>
      </c>
      <c r="X2457" s="1" t="str">
        <f>IFERROR(VLOOKUP(Table49[[#This Row],[ITEM CODE]],Table2[[Item Code]:[Sub Category]],7,0),"")</f>
        <v/>
      </c>
      <c r="Y2457" s="68" t="str">
        <f>Table49[[#This Row],[PO Number]]&amp;COUNTIFS($E$5:E2457,E2457)</f>
        <v>0</v>
      </c>
    </row>
    <row r="2458" spans="1:25" ht="14.7" customHeight="1" x14ac:dyDescent="0.3">
      <c r="A2458" s="1" t="str">
        <f>IF(Table49[[#This Row],[ITEM NAME]]="","",ROW()-4)</f>
        <v/>
      </c>
      <c r="B2458" s="68"/>
      <c r="C2458" s="4" t="str">
        <f>IFERROR(VLOOKUP(B2458,Table14[],3,0),"")</f>
        <v/>
      </c>
      <c r="D2458" s="4" t="str">
        <f>IFERROR(VLOOKUP(B2458,Table14[],2,0),"")</f>
        <v/>
      </c>
      <c r="E2458" s="4"/>
      <c r="H2458" s="41" t="str">
        <f>IFERROR(VLOOKUP(Table49[[#This Row],[ITEM CODE]],Table2[[Item Code]:[Master Name]],2,0),"")</f>
        <v/>
      </c>
      <c r="I2458" s="41"/>
      <c r="J2458" s="65" t="str">
        <f>IFERROR(VLOOKUP(Table49[[#This Row],[ITEM CODE]],Table2[[Item Code]:[Master Name]],3,0),"")</f>
        <v/>
      </c>
      <c r="K2458" s="1" t="str">
        <f>IFERROR(VLOOKUP(Table49[[#This Row],[ITEM CODE]],Table2[[Item Code]:[Master Name]],9,0),"")</f>
        <v/>
      </c>
      <c r="L2458" s="1" t="str">
        <f>IFERROR(VLOOKUP(Table49[[#This Row],[ITEM CODE]],Table2[[Item Code]:[Master Name]],8,0),"")</f>
        <v/>
      </c>
      <c r="M2458" s="41"/>
      <c r="N2458" s="66">
        <f>IFERROR(VLOOKUP(Table49[[#This Row],[ITEM CODE]],Table2[[#All],[Item Code]:[Unit Cost]],10,0),0)</f>
        <v>0</v>
      </c>
      <c r="O2458" s="134">
        <f>IFERROR(VLOOKUP(Table49[[#This Row],[ITEM CODE]],Table2[[#All],[Item Code]:[Unit Cost]],10,0),0)</f>
        <v>0</v>
      </c>
      <c r="P2458" s="56"/>
      <c r="Q2458" s="58"/>
      <c r="R2458" s="58">
        <f>Table49[[#This Row],[QUANTITY]]*Table49[[#This Row],[INV Prices]]</f>
        <v>0</v>
      </c>
      <c r="S2458" s="67"/>
      <c r="V2458" s="41"/>
      <c r="W2458" s="4" t="str">
        <f>IFERROR(VLOOKUP(Table49[[#This Row],[ITEM CODE]],Table2[[Item Code]:[Category ]],6,0),"")</f>
        <v/>
      </c>
      <c r="X2458" s="1" t="str">
        <f>IFERROR(VLOOKUP(Table49[[#This Row],[ITEM CODE]],Table2[[Item Code]:[Sub Category]],7,0),"")</f>
        <v/>
      </c>
      <c r="Y2458" s="68" t="str">
        <f>Table49[[#This Row],[PO Number]]&amp;COUNTIFS($E$5:E2458,E2458)</f>
        <v>0</v>
      </c>
    </row>
    <row r="2459" spans="1:25" ht="14.7" customHeight="1" x14ac:dyDescent="0.3">
      <c r="A2459" s="1" t="str">
        <f>IF(Table49[[#This Row],[ITEM NAME]]="","",ROW()-4)</f>
        <v/>
      </c>
      <c r="B2459" s="68"/>
      <c r="C2459" s="4" t="str">
        <f>IFERROR(VLOOKUP(B2459,Table14[],3,0),"")</f>
        <v/>
      </c>
      <c r="D2459" s="4" t="str">
        <f>IFERROR(VLOOKUP(B2459,Table14[],2,0),"")</f>
        <v/>
      </c>
      <c r="E2459" s="4"/>
      <c r="H2459" s="41" t="str">
        <f>IFERROR(VLOOKUP(Table49[[#This Row],[ITEM CODE]],Table2[[Item Code]:[Master Name]],2,0),"")</f>
        <v/>
      </c>
      <c r="I2459" s="41"/>
      <c r="J2459" s="65" t="str">
        <f>IFERROR(VLOOKUP(Table49[[#This Row],[ITEM CODE]],Table2[[Item Code]:[Master Name]],3,0),"")</f>
        <v/>
      </c>
      <c r="K2459" s="1" t="str">
        <f>IFERROR(VLOOKUP(Table49[[#This Row],[ITEM CODE]],Table2[[Item Code]:[Master Name]],9,0),"")</f>
        <v/>
      </c>
      <c r="L2459" s="1" t="str">
        <f>IFERROR(VLOOKUP(Table49[[#This Row],[ITEM CODE]],Table2[[Item Code]:[Master Name]],8,0),"")</f>
        <v/>
      </c>
      <c r="M2459" s="41"/>
      <c r="N2459" s="66">
        <f>IFERROR(VLOOKUP(Table49[[#This Row],[ITEM CODE]],Table2[[#All],[Item Code]:[Unit Cost]],10,0),0)</f>
        <v>0</v>
      </c>
      <c r="O2459" s="134">
        <f>IFERROR(VLOOKUP(Table49[[#This Row],[ITEM CODE]],Table2[[#All],[Item Code]:[Unit Cost]],10,0),0)</f>
        <v>0</v>
      </c>
      <c r="P2459" s="56"/>
      <c r="Q2459" s="58"/>
      <c r="R2459" s="58">
        <f>Table49[[#This Row],[QUANTITY]]*Table49[[#This Row],[INV Prices]]</f>
        <v>0</v>
      </c>
      <c r="S2459" s="67"/>
      <c r="V2459" s="41"/>
      <c r="W2459" s="4" t="str">
        <f>IFERROR(VLOOKUP(Table49[[#This Row],[ITEM CODE]],Table2[[Item Code]:[Category ]],6,0),"")</f>
        <v/>
      </c>
      <c r="X2459" s="1" t="str">
        <f>IFERROR(VLOOKUP(Table49[[#This Row],[ITEM CODE]],Table2[[Item Code]:[Sub Category]],7,0),"")</f>
        <v/>
      </c>
      <c r="Y2459" s="68" t="str">
        <f>Table49[[#This Row],[PO Number]]&amp;COUNTIFS($E$5:E2459,E2459)</f>
        <v>0</v>
      </c>
    </row>
    <row r="2460" spans="1:25" ht="14.7" customHeight="1" x14ac:dyDescent="0.3">
      <c r="A2460" s="1" t="str">
        <f>IF(Table49[[#This Row],[ITEM NAME]]="","",ROW()-4)</f>
        <v/>
      </c>
      <c r="B2460" s="68"/>
      <c r="C2460" s="4" t="str">
        <f>IFERROR(VLOOKUP(B2460,Table14[],3,0),"")</f>
        <v/>
      </c>
      <c r="D2460" s="4" t="str">
        <f>IFERROR(VLOOKUP(B2460,Table14[],2,0),"")</f>
        <v/>
      </c>
      <c r="E2460" s="4"/>
      <c r="H2460" s="41" t="str">
        <f>IFERROR(VLOOKUP(Table49[[#This Row],[ITEM CODE]],Table2[[Item Code]:[Master Name]],2,0),"")</f>
        <v/>
      </c>
      <c r="I2460" s="41"/>
      <c r="J2460" s="65" t="str">
        <f>IFERROR(VLOOKUP(Table49[[#This Row],[ITEM CODE]],Table2[[Item Code]:[Master Name]],3,0),"")</f>
        <v/>
      </c>
      <c r="K2460" s="1" t="str">
        <f>IFERROR(VLOOKUP(Table49[[#This Row],[ITEM CODE]],Table2[[Item Code]:[Master Name]],9,0),"")</f>
        <v/>
      </c>
      <c r="L2460" s="1" t="str">
        <f>IFERROR(VLOOKUP(Table49[[#This Row],[ITEM CODE]],Table2[[Item Code]:[Master Name]],8,0),"")</f>
        <v/>
      </c>
      <c r="M2460" s="41"/>
      <c r="N2460" s="66">
        <f>IFERROR(VLOOKUP(Table49[[#This Row],[ITEM CODE]],Table2[[#All],[Item Code]:[Unit Cost]],10,0),0)</f>
        <v>0</v>
      </c>
      <c r="O2460" s="134">
        <f>IFERROR(VLOOKUP(Table49[[#This Row],[ITEM CODE]],Table2[[#All],[Item Code]:[Unit Cost]],10,0),0)</f>
        <v>0</v>
      </c>
      <c r="P2460" s="56"/>
      <c r="Q2460" s="58"/>
      <c r="R2460" s="58">
        <f>Table49[[#This Row],[QUANTITY]]*Table49[[#This Row],[INV Prices]]</f>
        <v>0</v>
      </c>
      <c r="S2460" s="67"/>
      <c r="V2460" s="41"/>
      <c r="W2460" s="4" t="str">
        <f>IFERROR(VLOOKUP(Table49[[#This Row],[ITEM CODE]],Table2[[Item Code]:[Category ]],6,0),"")</f>
        <v/>
      </c>
      <c r="X2460" s="1" t="str">
        <f>IFERROR(VLOOKUP(Table49[[#This Row],[ITEM CODE]],Table2[[Item Code]:[Sub Category]],7,0),"")</f>
        <v/>
      </c>
      <c r="Y2460" s="68" t="str">
        <f>Table49[[#This Row],[PO Number]]&amp;COUNTIFS($E$5:E2460,E2460)</f>
        <v>0</v>
      </c>
    </row>
    <row r="2461" spans="1:25" ht="14.7" customHeight="1" x14ac:dyDescent="0.3">
      <c r="A2461" s="1" t="str">
        <f>IF(Table49[[#This Row],[ITEM NAME]]="","",ROW()-4)</f>
        <v/>
      </c>
      <c r="B2461" s="68"/>
      <c r="C2461" s="4" t="str">
        <f>IFERROR(VLOOKUP(B2461,Table14[],3,0),"")</f>
        <v/>
      </c>
      <c r="D2461" s="4" t="str">
        <f>IFERROR(VLOOKUP(B2461,Table14[],2,0),"")</f>
        <v/>
      </c>
      <c r="E2461" s="4"/>
      <c r="H2461" s="41" t="str">
        <f>IFERROR(VLOOKUP(Table49[[#This Row],[ITEM CODE]],Table2[[Item Code]:[Master Name]],2,0),"")</f>
        <v/>
      </c>
      <c r="I2461" s="41"/>
      <c r="J2461" s="65" t="str">
        <f>IFERROR(VLOOKUP(Table49[[#This Row],[ITEM CODE]],Table2[[Item Code]:[Master Name]],3,0),"")</f>
        <v/>
      </c>
      <c r="K2461" s="1" t="str">
        <f>IFERROR(VLOOKUP(Table49[[#This Row],[ITEM CODE]],Table2[[Item Code]:[Master Name]],9,0),"")</f>
        <v/>
      </c>
      <c r="L2461" s="1" t="str">
        <f>IFERROR(VLOOKUP(Table49[[#This Row],[ITEM CODE]],Table2[[Item Code]:[Master Name]],8,0),"")</f>
        <v/>
      </c>
      <c r="M2461" s="41"/>
      <c r="N2461" s="66">
        <f>IFERROR(VLOOKUP(Table49[[#This Row],[ITEM CODE]],Table2[[#All],[Item Code]:[Unit Cost]],10,0),0)</f>
        <v>0</v>
      </c>
      <c r="O2461" s="134">
        <f>IFERROR(VLOOKUP(Table49[[#This Row],[ITEM CODE]],Table2[[#All],[Item Code]:[Unit Cost]],10,0),0)</f>
        <v>0</v>
      </c>
      <c r="P2461" s="56"/>
      <c r="Q2461" s="58"/>
      <c r="R2461" s="58">
        <f>Table49[[#This Row],[QUANTITY]]*Table49[[#This Row],[INV Prices]]</f>
        <v>0</v>
      </c>
      <c r="S2461" s="67"/>
      <c r="V2461" s="41"/>
      <c r="W2461" s="4" t="str">
        <f>IFERROR(VLOOKUP(Table49[[#This Row],[ITEM CODE]],Table2[[Item Code]:[Category ]],6,0),"")</f>
        <v/>
      </c>
      <c r="X2461" s="1" t="str">
        <f>IFERROR(VLOOKUP(Table49[[#This Row],[ITEM CODE]],Table2[[Item Code]:[Sub Category]],7,0),"")</f>
        <v/>
      </c>
      <c r="Y2461" s="68" t="str">
        <f>Table49[[#This Row],[PO Number]]&amp;COUNTIFS($E$5:E2461,E2461)</f>
        <v>0</v>
      </c>
    </row>
    <row r="2462" spans="1:25" ht="14.7" customHeight="1" x14ac:dyDescent="0.3">
      <c r="A2462" s="1" t="str">
        <f>IF(Table49[[#This Row],[ITEM NAME]]="","",ROW()-4)</f>
        <v/>
      </c>
      <c r="B2462" s="68"/>
      <c r="C2462" s="4" t="str">
        <f>IFERROR(VLOOKUP(B2462,Table14[],3,0),"")</f>
        <v/>
      </c>
      <c r="D2462" s="4" t="str">
        <f>IFERROR(VLOOKUP(B2462,Table14[],2,0),"")</f>
        <v/>
      </c>
      <c r="E2462" s="4"/>
      <c r="H2462" s="41" t="str">
        <f>IFERROR(VLOOKUP(Table49[[#This Row],[ITEM CODE]],Table2[[Item Code]:[Master Name]],2,0),"")</f>
        <v/>
      </c>
      <c r="I2462" s="41"/>
      <c r="J2462" s="65" t="str">
        <f>IFERROR(VLOOKUP(Table49[[#This Row],[ITEM CODE]],Table2[[Item Code]:[Master Name]],3,0),"")</f>
        <v/>
      </c>
      <c r="K2462" s="1" t="str">
        <f>IFERROR(VLOOKUP(Table49[[#This Row],[ITEM CODE]],Table2[[Item Code]:[Master Name]],9,0),"")</f>
        <v/>
      </c>
      <c r="L2462" s="1" t="str">
        <f>IFERROR(VLOOKUP(Table49[[#This Row],[ITEM CODE]],Table2[[Item Code]:[Master Name]],8,0),"")</f>
        <v/>
      </c>
      <c r="M2462" s="41"/>
      <c r="N2462" s="66">
        <f>IFERROR(VLOOKUP(Table49[[#This Row],[ITEM CODE]],Table2[[#All],[Item Code]:[Unit Cost]],10,0),0)</f>
        <v>0</v>
      </c>
      <c r="O2462" s="134">
        <f>IFERROR(VLOOKUP(Table49[[#This Row],[ITEM CODE]],Table2[[#All],[Item Code]:[Unit Cost]],10,0),0)</f>
        <v>0</v>
      </c>
      <c r="P2462" s="56"/>
      <c r="Q2462" s="58"/>
      <c r="R2462" s="58">
        <f>Table49[[#This Row],[QUANTITY]]*Table49[[#This Row],[INV Prices]]</f>
        <v>0</v>
      </c>
      <c r="S2462" s="67"/>
      <c r="V2462" s="41"/>
      <c r="W2462" s="4" t="str">
        <f>IFERROR(VLOOKUP(Table49[[#This Row],[ITEM CODE]],Table2[[Item Code]:[Category ]],6,0),"")</f>
        <v/>
      </c>
      <c r="X2462" s="1" t="str">
        <f>IFERROR(VLOOKUP(Table49[[#This Row],[ITEM CODE]],Table2[[Item Code]:[Sub Category]],7,0),"")</f>
        <v/>
      </c>
      <c r="Y2462" s="68" t="str">
        <f>Table49[[#This Row],[PO Number]]&amp;COUNTIFS($E$5:E2462,E2462)</f>
        <v>0</v>
      </c>
    </row>
    <row r="2463" spans="1:25" ht="14.7" customHeight="1" x14ac:dyDescent="0.3">
      <c r="A2463" s="1" t="str">
        <f>IF(Table49[[#This Row],[ITEM NAME]]="","",ROW()-4)</f>
        <v/>
      </c>
      <c r="B2463" s="68"/>
      <c r="C2463" s="4" t="str">
        <f>IFERROR(VLOOKUP(B2463,Table14[],3,0),"")</f>
        <v/>
      </c>
      <c r="D2463" s="4" t="str">
        <f>IFERROR(VLOOKUP(B2463,Table14[],2,0),"")</f>
        <v/>
      </c>
      <c r="E2463" s="4"/>
      <c r="H2463" s="41" t="str">
        <f>IFERROR(VLOOKUP(Table49[[#This Row],[ITEM CODE]],Table2[[Item Code]:[Master Name]],2,0),"")</f>
        <v/>
      </c>
      <c r="I2463" s="41"/>
      <c r="J2463" s="65" t="str">
        <f>IFERROR(VLOOKUP(Table49[[#This Row],[ITEM CODE]],Table2[[Item Code]:[Master Name]],3,0),"")</f>
        <v/>
      </c>
      <c r="K2463" s="1" t="str">
        <f>IFERROR(VLOOKUP(Table49[[#This Row],[ITEM CODE]],Table2[[Item Code]:[Master Name]],9,0),"")</f>
        <v/>
      </c>
      <c r="L2463" s="1" t="str">
        <f>IFERROR(VLOOKUP(Table49[[#This Row],[ITEM CODE]],Table2[[Item Code]:[Master Name]],8,0),"")</f>
        <v/>
      </c>
      <c r="M2463" s="41"/>
      <c r="N2463" s="66">
        <f>IFERROR(VLOOKUP(Table49[[#This Row],[ITEM CODE]],Table2[[#All],[Item Code]:[Unit Cost]],10,0),0)</f>
        <v>0</v>
      </c>
      <c r="O2463" s="134">
        <f>IFERROR(VLOOKUP(Table49[[#This Row],[ITEM CODE]],Table2[[#All],[Item Code]:[Unit Cost]],10,0),0)</f>
        <v>0</v>
      </c>
      <c r="P2463" s="56"/>
      <c r="Q2463" s="58"/>
      <c r="R2463" s="58">
        <f>Table49[[#This Row],[QUANTITY]]*Table49[[#This Row],[INV Prices]]</f>
        <v>0</v>
      </c>
      <c r="S2463" s="67"/>
      <c r="V2463" s="41"/>
      <c r="W2463" s="4" t="str">
        <f>IFERROR(VLOOKUP(Table49[[#This Row],[ITEM CODE]],Table2[[Item Code]:[Category ]],6,0),"")</f>
        <v/>
      </c>
      <c r="X2463" s="1" t="str">
        <f>IFERROR(VLOOKUP(Table49[[#This Row],[ITEM CODE]],Table2[[Item Code]:[Sub Category]],7,0),"")</f>
        <v/>
      </c>
      <c r="Y2463" s="68" t="str">
        <f>Table49[[#This Row],[PO Number]]&amp;COUNTIFS($E$5:E2463,E2463)</f>
        <v>0</v>
      </c>
    </row>
    <row r="2464" spans="1:25" ht="14.7" customHeight="1" x14ac:dyDescent="0.3">
      <c r="A2464" s="1" t="str">
        <f>IF(Table49[[#This Row],[ITEM NAME]]="","",ROW()-4)</f>
        <v/>
      </c>
      <c r="B2464" s="68"/>
      <c r="C2464" s="4" t="str">
        <f>IFERROR(VLOOKUP(B2464,Table14[],3,0),"")</f>
        <v/>
      </c>
      <c r="D2464" s="4" t="str">
        <f>IFERROR(VLOOKUP(B2464,Table14[],2,0),"")</f>
        <v/>
      </c>
      <c r="E2464" s="4"/>
      <c r="H2464" s="41" t="str">
        <f>IFERROR(VLOOKUP(Table49[[#This Row],[ITEM CODE]],Table2[[Item Code]:[Master Name]],2,0),"")</f>
        <v/>
      </c>
      <c r="I2464" s="41"/>
      <c r="J2464" s="65" t="str">
        <f>IFERROR(VLOOKUP(Table49[[#This Row],[ITEM CODE]],Table2[[Item Code]:[Master Name]],3,0),"")</f>
        <v/>
      </c>
      <c r="K2464" s="1" t="str">
        <f>IFERROR(VLOOKUP(Table49[[#This Row],[ITEM CODE]],Table2[[Item Code]:[Master Name]],9,0),"")</f>
        <v/>
      </c>
      <c r="L2464" s="1" t="str">
        <f>IFERROR(VLOOKUP(Table49[[#This Row],[ITEM CODE]],Table2[[Item Code]:[Master Name]],8,0),"")</f>
        <v/>
      </c>
      <c r="M2464" s="41"/>
      <c r="N2464" s="66">
        <f>IFERROR(VLOOKUP(Table49[[#This Row],[ITEM CODE]],Table2[[#All],[Item Code]:[Unit Cost]],10,0),0)</f>
        <v>0</v>
      </c>
      <c r="O2464" s="134">
        <f>IFERROR(VLOOKUP(Table49[[#This Row],[ITEM CODE]],Table2[[#All],[Item Code]:[Unit Cost]],10,0),0)</f>
        <v>0</v>
      </c>
      <c r="P2464" s="56"/>
      <c r="Q2464" s="58"/>
      <c r="R2464" s="58">
        <f>Table49[[#This Row],[QUANTITY]]*Table49[[#This Row],[INV Prices]]</f>
        <v>0</v>
      </c>
      <c r="S2464" s="67"/>
      <c r="V2464" s="41"/>
      <c r="W2464" s="4" t="str">
        <f>IFERROR(VLOOKUP(Table49[[#This Row],[ITEM CODE]],Table2[[Item Code]:[Category ]],6,0),"")</f>
        <v/>
      </c>
      <c r="X2464" s="1" t="str">
        <f>IFERROR(VLOOKUP(Table49[[#This Row],[ITEM CODE]],Table2[[Item Code]:[Sub Category]],7,0),"")</f>
        <v/>
      </c>
      <c r="Y2464" s="68" t="str">
        <f>Table49[[#This Row],[PO Number]]&amp;COUNTIFS($E$5:E2464,E2464)</f>
        <v>0</v>
      </c>
    </row>
    <row r="2465" spans="1:25" ht="14.7" customHeight="1" x14ac:dyDescent="0.3">
      <c r="A2465" s="1" t="str">
        <f>IF(Table49[[#This Row],[ITEM NAME]]="","",ROW()-4)</f>
        <v/>
      </c>
      <c r="B2465" s="68"/>
      <c r="C2465" s="4" t="str">
        <f>IFERROR(VLOOKUP(B2465,Table14[],3,0),"")</f>
        <v/>
      </c>
      <c r="D2465" s="4" t="str">
        <f>IFERROR(VLOOKUP(B2465,Table14[],2,0),"")</f>
        <v/>
      </c>
      <c r="E2465" s="4"/>
      <c r="H2465" s="41" t="str">
        <f>IFERROR(VLOOKUP(Table49[[#This Row],[ITEM CODE]],Table2[[Item Code]:[Master Name]],2,0),"")</f>
        <v/>
      </c>
      <c r="I2465" s="41"/>
      <c r="J2465" s="65" t="str">
        <f>IFERROR(VLOOKUP(Table49[[#This Row],[ITEM CODE]],Table2[[Item Code]:[Master Name]],3,0),"")</f>
        <v/>
      </c>
      <c r="K2465" s="1" t="str">
        <f>IFERROR(VLOOKUP(Table49[[#This Row],[ITEM CODE]],Table2[[Item Code]:[Master Name]],9,0),"")</f>
        <v/>
      </c>
      <c r="L2465" s="1" t="str">
        <f>IFERROR(VLOOKUP(Table49[[#This Row],[ITEM CODE]],Table2[[Item Code]:[Master Name]],8,0),"")</f>
        <v/>
      </c>
      <c r="M2465" s="41"/>
      <c r="N2465" s="66">
        <f>IFERROR(VLOOKUP(Table49[[#This Row],[ITEM CODE]],Table2[[#All],[Item Code]:[Unit Cost]],10,0),0)</f>
        <v>0</v>
      </c>
      <c r="O2465" s="134">
        <f>IFERROR(VLOOKUP(Table49[[#This Row],[ITEM CODE]],Table2[[#All],[Item Code]:[Unit Cost]],10,0),0)</f>
        <v>0</v>
      </c>
      <c r="P2465" s="56"/>
      <c r="Q2465" s="58"/>
      <c r="R2465" s="58">
        <f>Table49[[#This Row],[QUANTITY]]*Table49[[#This Row],[INV Prices]]</f>
        <v>0</v>
      </c>
      <c r="S2465" s="67"/>
      <c r="V2465" s="41"/>
      <c r="W2465" s="4" t="str">
        <f>IFERROR(VLOOKUP(Table49[[#This Row],[ITEM CODE]],Table2[[Item Code]:[Category ]],6,0),"")</f>
        <v/>
      </c>
      <c r="X2465" s="1" t="str">
        <f>IFERROR(VLOOKUP(Table49[[#This Row],[ITEM CODE]],Table2[[Item Code]:[Sub Category]],7,0),"")</f>
        <v/>
      </c>
      <c r="Y2465" s="68" t="str">
        <f>Table49[[#This Row],[PO Number]]&amp;COUNTIFS($E$5:E2465,E2465)</f>
        <v>0</v>
      </c>
    </row>
    <row r="2466" spans="1:25" ht="14.7" customHeight="1" x14ac:dyDescent="0.3">
      <c r="A2466" s="1" t="str">
        <f>IF(Table49[[#This Row],[ITEM NAME]]="","",ROW()-4)</f>
        <v/>
      </c>
      <c r="B2466" s="68"/>
      <c r="C2466" s="4" t="str">
        <f>IFERROR(VLOOKUP(B2466,Table14[],3,0),"")</f>
        <v/>
      </c>
      <c r="D2466" s="4" t="str">
        <f>IFERROR(VLOOKUP(B2466,Table14[],2,0),"")</f>
        <v/>
      </c>
      <c r="E2466" s="4"/>
      <c r="H2466" s="41" t="str">
        <f>IFERROR(VLOOKUP(Table49[[#This Row],[ITEM CODE]],Table2[[Item Code]:[Master Name]],2,0),"")</f>
        <v/>
      </c>
      <c r="I2466" s="41"/>
      <c r="J2466" s="65" t="str">
        <f>IFERROR(VLOOKUP(Table49[[#This Row],[ITEM CODE]],Table2[[Item Code]:[Master Name]],3,0),"")</f>
        <v/>
      </c>
      <c r="K2466" s="1" t="str">
        <f>IFERROR(VLOOKUP(Table49[[#This Row],[ITEM CODE]],Table2[[Item Code]:[Master Name]],9,0),"")</f>
        <v/>
      </c>
      <c r="L2466" s="1" t="str">
        <f>IFERROR(VLOOKUP(Table49[[#This Row],[ITEM CODE]],Table2[[Item Code]:[Master Name]],8,0),"")</f>
        <v/>
      </c>
      <c r="M2466" s="41"/>
      <c r="N2466" s="66">
        <f>IFERROR(VLOOKUP(Table49[[#This Row],[ITEM CODE]],Table2[[#All],[Item Code]:[Unit Cost]],10,0),0)</f>
        <v>0</v>
      </c>
      <c r="O2466" s="134">
        <f>IFERROR(VLOOKUP(Table49[[#This Row],[ITEM CODE]],Table2[[#All],[Item Code]:[Unit Cost]],10,0),0)</f>
        <v>0</v>
      </c>
      <c r="P2466" s="56"/>
      <c r="Q2466" s="58"/>
      <c r="R2466" s="58">
        <f>Table49[[#This Row],[QUANTITY]]*Table49[[#This Row],[INV Prices]]</f>
        <v>0</v>
      </c>
      <c r="S2466" s="67"/>
      <c r="V2466" s="41"/>
      <c r="W2466" s="4" t="str">
        <f>IFERROR(VLOOKUP(Table49[[#This Row],[ITEM CODE]],Table2[[Item Code]:[Category ]],6,0),"")</f>
        <v/>
      </c>
      <c r="X2466" s="1" t="str">
        <f>IFERROR(VLOOKUP(Table49[[#This Row],[ITEM CODE]],Table2[[Item Code]:[Sub Category]],7,0),"")</f>
        <v/>
      </c>
      <c r="Y2466" s="68" t="str">
        <f>Table49[[#This Row],[PO Number]]&amp;COUNTIFS($E$5:E2466,E2466)</f>
        <v>0</v>
      </c>
    </row>
    <row r="2467" spans="1:25" ht="14.7" customHeight="1" x14ac:dyDescent="0.3">
      <c r="A2467" s="1" t="str">
        <f>IF(Table49[[#This Row],[ITEM NAME]]="","",ROW()-4)</f>
        <v/>
      </c>
      <c r="B2467" s="68"/>
      <c r="C2467" s="4" t="str">
        <f>IFERROR(VLOOKUP(B2467,Table14[],3,0),"")</f>
        <v/>
      </c>
      <c r="D2467" s="4" t="str">
        <f>IFERROR(VLOOKUP(B2467,Table14[],2,0),"")</f>
        <v/>
      </c>
      <c r="E2467" s="4"/>
      <c r="H2467" s="41" t="str">
        <f>IFERROR(VLOOKUP(Table49[[#This Row],[ITEM CODE]],Table2[[Item Code]:[Master Name]],2,0),"")</f>
        <v/>
      </c>
      <c r="I2467" s="41"/>
      <c r="J2467" s="65" t="str">
        <f>IFERROR(VLOOKUP(Table49[[#This Row],[ITEM CODE]],Table2[[Item Code]:[Master Name]],3,0),"")</f>
        <v/>
      </c>
      <c r="K2467" s="1" t="str">
        <f>IFERROR(VLOOKUP(Table49[[#This Row],[ITEM CODE]],Table2[[Item Code]:[Master Name]],9,0),"")</f>
        <v/>
      </c>
      <c r="L2467" s="1" t="str">
        <f>IFERROR(VLOOKUP(Table49[[#This Row],[ITEM CODE]],Table2[[Item Code]:[Master Name]],8,0),"")</f>
        <v/>
      </c>
      <c r="M2467" s="41"/>
      <c r="N2467" s="66">
        <f>IFERROR(VLOOKUP(Table49[[#This Row],[ITEM CODE]],Table2[[#All],[Item Code]:[Unit Cost]],10,0),0)</f>
        <v>0</v>
      </c>
      <c r="O2467" s="134">
        <f>IFERROR(VLOOKUP(Table49[[#This Row],[ITEM CODE]],Table2[[#All],[Item Code]:[Unit Cost]],10,0),0)</f>
        <v>0</v>
      </c>
      <c r="P2467" s="56"/>
      <c r="Q2467" s="58"/>
      <c r="R2467" s="58">
        <f>Table49[[#This Row],[QUANTITY]]*Table49[[#This Row],[INV Prices]]</f>
        <v>0</v>
      </c>
      <c r="S2467" s="67"/>
      <c r="V2467" s="41"/>
      <c r="W2467" s="4" t="str">
        <f>IFERROR(VLOOKUP(Table49[[#This Row],[ITEM CODE]],Table2[[Item Code]:[Category ]],6,0),"")</f>
        <v/>
      </c>
      <c r="X2467" s="1" t="str">
        <f>IFERROR(VLOOKUP(Table49[[#This Row],[ITEM CODE]],Table2[[Item Code]:[Sub Category]],7,0),"")</f>
        <v/>
      </c>
      <c r="Y2467" s="68" t="str">
        <f>Table49[[#This Row],[PO Number]]&amp;COUNTIFS($E$5:E2467,E2467)</f>
        <v>0</v>
      </c>
    </row>
    <row r="2468" spans="1:25" ht="14.7" customHeight="1" x14ac:dyDescent="0.3">
      <c r="A2468" s="1" t="str">
        <f>IF(Table49[[#This Row],[ITEM NAME]]="","",ROW()-4)</f>
        <v/>
      </c>
      <c r="B2468" s="68"/>
      <c r="C2468" s="4" t="str">
        <f>IFERROR(VLOOKUP(B2468,Table14[],3,0),"")</f>
        <v/>
      </c>
      <c r="D2468" s="4" t="str">
        <f>IFERROR(VLOOKUP(B2468,Table14[],2,0),"")</f>
        <v/>
      </c>
      <c r="E2468" s="4"/>
      <c r="H2468" s="41" t="str">
        <f>IFERROR(VLOOKUP(Table49[[#This Row],[ITEM CODE]],Table2[[Item Code]:[Master Name]],2,0),"")</f>
        <v/>
      </c>
      <c r="I2468" s="41"/>
      <c r="J2468" s="65" t="str">
        <f>IFERROR(VLOOKUP(Table49[[#This Row],[ITEM CODE]],Table2[[Item Code]:[Master Name]],3,0),"")</f>
        <v/>
      </c>
      <c r="K2468" s="1" t="str">
        <f>IFERROR(VLOOKUP(Table49[[#This Row],[ITEM CODE]],Table2[[Item Code]:[Master Name]],9,0),"")</f>
        <v/>
      </c>
      <c r="L2468" s="1" t="str">
        <f>IFERROR(VLOOKUP(Table49[[#This Row],[ITEM CODE]],Table2[[Item Code]:[Master Name]],8,0),"")</f>
        <v/>
      </c>
      <c r="M2468" s="41"/>
      <c r="N2468" s="66">
        <f>IFERROR(VLOOKUP(Table49[[#This Row],[ITEM CODE]],Table2[[#All],[Item Code]:[Unit Cost]],10,0),0)</f>
        <v>0</v>
      </c>
      <c r="O2468" s="134">
        <f>IFERROR(VLOOKUP(Table49[[#This Row],[ITEM CODE]],Table2[[#All],[Item Code]:[Unit Cost]],10,0),0)</f>
        <v>0</v>
      </c>
      <c r="P2468" s="56"/>
      <c r="Q2468" s="58"/>
      <c r="R2468" s="58">
        <f>Table49[[#This Row],[QUANTITY]]*Table49[[#This Row],[INV Prices]]</f>
        <v>0</v>
      </c>
      <c r="S2468" s="67"/>
      <c r="V2468" s="41"/>
      <c r="W2468" s="4" t="str">
        <f>IFERROR(VLOOKUP(Table49[[#This Row],[ITEM CODE]],Table2[[Item Code]:[Category ]],6,0),"")</f>
        <v/>
      </c>
      <c r="X2468" s="1" t="str">
        <f>IFERROR(VLOOKUP(Table49[[#This Row],[ITEM CODE]],Table2[[Item Code]:[Sub Category]],7,0),"")</f>
        <v/>
      </c>
      <c r="Y2468" s="68" t="str">
        <f>Table49[[#This Row],[PO Number]]&amp;COUNTIFS($E$5:E2468,E2468)</f>
        <v>0</v>
      </c>
    </row>
    <row r="2469" spans="1:25" ht="14.7" customHeight="1" x14ac:dyDescent="0.3">
      <c r="A2469" s="1" t="str">
        <f>IF(Table49[[#This Row],[ITEM NAME]]="","",ROW()-4)</f>
        <v/>
      </c>
      <c r="B2469" s="68"/>
      <c r="C2469" s="4" t="str">
        <f>IFERROR(VLOOKUP(B2469,Table14[],3,0),"")</f>
        <v/>
      </c>
      <c r="D2469" s="4" t="str">
        <f>IFERROR(VLOOKUP(B2469,Table14[],2,0),"")</f>
        <v/>
      </c>
      <c r="E2469" s="4"/>
      <c r="H2469" s="41" t="str">
        <f>IFERROR(VLOOKUP(Table49[[#This Row],[ITEM CODE]],Table2[[Item Code]:[Master Name]],2,0),"")</f>
        <v/>
      </c>
      <c r="I2469" s="41"/>
      <c r="J2469" s="65" t="str">
        <f>IFERROR(VLOOKUP(Table49[[#This Row],[ITEM CODE]],Table2[[Item Code]:[Master Name]],3,0),"")</f>
        <v/>
      </c>
      <c r="K2469" s="1" t="str">
        <f>IFERROR(VLOOKUP(Table49[[#This Row],[ITEM CODE]],Table2[[Item Code]:[Master Name]],9,0),"")</f>
        <v/>
      </c>
      <c r="L2469" s="1" t="str">
        <f>IFERROR(VLOOKUP(Table49[[#This Row],[ITEM CODE]],Table2[[Item Code]:[Master Name]],8,0),"")</f>
        <v/>
      </c>
      <c r="M2469" s="41"/>
      <c r="N2469" s="66">
        <f>IFERROR(VLOOKUP(Table49[[#This Row],[ITEM CODE]],Table2[[#All],[Item Code]:[Unit Cost]],10,0),0)</f>
        <v>0</v>
      </c>
      <c r="O2469" s="134">
        <f>IFERROR(VLOOKUP(Table49[[#This Row],[ITEM CODE]],Table2[[#All],[Item Code]:[Unit Cost]],10,0),0)</f>
        <v>0</v>
      </c>
      <c r="P2469" s="56"/>
      <c r="Q2469" s="58"/>
      <c r="R2469" s="58">
        <f>Table49[[#This Row],[QUANTITY]]*Table49[[#This Row],[INV Prices]]</f>
        <v>0</v>
      </c>
      <c r="S2469" s="67"/>
      <c r="V2469" s="41"/>
      <c r="W2469" s="4" t="str">
        <f>IFERROR(VLOOKUP(Table49[[#This Row],[ITEM CODE]],Table2[[Item Code]:[Category ]],6,0),"")</f>
        <v/>
      </c>
      <c r="X2469" s="1" t="str">
        <f>IFERROR(VLOOKUP(Table49[[#This Row],[ITEM CODE]],Table2[[Item Code]:[Sub Category]],7,0),"")</f>
        <v/>
      </c>
      <c r="Y2469" s="68" t="str">
        <f>Table49[[#This Row],[PO Number]]&amp;COUNTIFS($E$5:E2469,E2469)</f>
        <v>0</v>
      </c>
    </row>
    <row r="2470" spans="1:25" ht="14.7" customHeight="1" x14ac:dyDescent="0.3">
      <c r="A2470" s="1" t="str">
        <f>IF(Table49[[#This Row],[ITEM NAME]]="","",ROW()-4)</f>
        <v/>
      </c>
      <c r="B2470" s="68"/>
      <c r="C2470" s="4" t="str">
        <f>IFERROR(VLOOKUP(B2470,Table14[],3,0),"")</f>
        <v/>
      </c>
      <c r="D2470" s="4" t="str">
        <f>IFERROR(VLOOKUP(B2470,Table14[],2,0),"")</f>
        <v/>
      </c>
      <c r="E2470" s="4"/>
      <c r="H2470" s="41" t="str">
        <f>IFERROR(VLOOKUP(Table49[[#This Row],[ITEM CODE]],Table2[[Item Code]:[Master Name]],2,0),"")</f>
        <v/>
      </c>
      <c r="I2470" s="41"/>
      <c r="J2470" s="65" t="str">
        <f>IFERROR(VLOOKUP(Table49[[#This Row],[ITEM CODE]],Table2[[Item Code]:[Master Name]],3,0),"")</f>
        <v/>
      </c>
      <c r="K2470" s="1" t="str">
        <f>IFERROR(VLOOKUP(Table49[[#This Row],[ITEM CODE]],Table2[[Item Code]:[Master Name]],9,0),"")</f>
        <v/>
      </c>
      <c r="L2470" s="1" t="str">
        <f>IFERROR(VLOOKUP(Table49[[#This Row],[ITEM CODE]],Table2[[Item Code]:[Master Name]],8,0),"")</f>
        <v/>
      </c>
      <c r="M2470" s="41"/>
      <c r="N2470" s="66">
        <f>IFERROR(VLOOKUP(Table49[[#This Row],[ITEM CODE]],Table2[[#All],[Item Code]:[Unit Cost]],10,0),0)</f>
        <v>0</v>
      </c>
      <c r="O2470" s="134">
        <f>IFERROR(VLOOKUP(Table49[[#This Row],[ITEM CODE]],Table2[[#All],[Item Code]:[Unit Cost]],10,0),0)</f>
        <v>0</v>
      </c>
      <c r="P2470" s="56"/>
      <c r="Q2470" s="58"/>
      <c r="R2470" s="58">
        <f>Table49[[#This Row],[QUANTITY]]*Table49[[#This Row],[INV Prices]]</f>
        <v>0</v>
      </c>
      <c r="S2470" s="67"/>
      <c r="V2470" s="41"/>
      <c r="W2470" s="4" t="str">
        <f>IFERROR(VLOOKUP(Table49[[#This Row],[ITEM CODE]],Table2[[Item Code]:[Category ]],6,0),"")</f>
        <v/>
      </c>
      <c r="X2470" s="1" t="str">
        <f>IFERROR(VLOOKUP(Table49[[#This Row],[ITEM CODE]],Table2[[Item Code]:[Sub Category]],7,0),"")</f>
        <v/>
      </c>
      <c r="Y2470" s="68" t="str">
        <f>Table49[[#This Row],[PO Number]]&amp;COUNTIFS($E$5:E2470,E2470)</f>
        <v>0</v>
      </c>
    </row>
    <row r="2471" spans="1:25" ht="14.7" customHeight="1" x14ac:dyDescent="0.3">
      <c r="A2471" s="1" t="str">
        <f>IF(Table49[[#This Row],[ITEM NAME]]="","",ROW()-4)</f>
        <v/>
      </c>
      <c r="B2471" s="68"/>
      <c r="C2471" s="4" t="str">
        <f>IFERROR(VLOOKUP(B2471,Table14[],3,0),"")</f>
        <v/>
      </c>
      <c r="D2471" s="4" t="str">
        <f>IFERROR(VLOOKUP(B2471,Table14[],2,0),"")</f>
        <v/>
      </c>
      <c r="E2471" s="4"/>
      <c r="H2471" s="41" t="str">
        <f>IFERROR(VLOOKUP(Table49[[#This Row],[ITEM CODE]],Table2[[Item Code]:[Master Name]],2,0),"")</f>
        <v/>
      </c>
      <c r="I2471" s="41"/>
      <c r="J2471" s="65" t="str">
        <f>IFERROR(VLOOKUP(Table49[[#This Row],[ITEM CODE]],Table2[[Item Code]:[Master Name]],3,0),"")</f>
        <v/>
      </c>
      <c r="K2471" s="1" t="str">
        <f>IFERROR(VLOOKUP(Table49[[#This Row],[ITEM CODE]],Table2[[Item Code]:[Master Name]],9,0),"")</f>
        <v/>
      </c>
      <c r="L2471" s="1" t="str">
        <f>IFERROR(VLOOKUP(Table49[[#This Row],[ITEM CODE]],Table2[[Item Code]:[Master Name]],8,0),"")</f>
        <v/>
      </c>
      <c r="M2471" s="41"/>
      <c r="N2471" s="66">
        <f>IFERROR(VLOOKUP(Table49[[#This Row],[ITEM CODE]],Table2[[#All],[Item Code]:[Unit Cost]],10,0),0)</f>
        <v>0</v>
      </c>
      <c r="O2471" s="134">
        <f>IFERROR(VLOOKUP(Table49[[#This Row],[ITEM CODE]],Table2[[#All],[Item Code]:[Unit Cost]],10,0),0)</f>
        <v>0</v>
      </c>
      <c r="P2471" s="56"/>
      <c r="Q2471" s="58"/>
      <c r="R2471" s="58">
        <f>Table49[[#This Row],[QUANTITY]]*Table49[[#This Row],[INV Prices]]</f>
        <v>0</v>
      </c>
      <c r="S2471" s="67"/>
      <c r="V2471" s="41"/>
      <c r="W2471" s="4" t="str">
        <f>IFERROR(VLOOKUP(Table49[[#This Row],[ITEM CODE]],Table2[[Item Code]:[Category ]],6,0),"")</f>
        <v/>
      </c>
      <c r="X2471" s="1" t="str">
        <f>IFERROR(VLOOKUP(Table49[[#This Row],[ITEM CODE]],Table2[[Item Code]:[Sub Category]],7,0),"")</f>
        <v/>
      </c>
      <c r="Y2471" s="68" t="str">
        <f>Table49[[#This Row],[PO Number]]&amp;COUNTIFS($E$5:E2471,E2471)</f>
        <v>0</v>
      </c>
    </row>
    <row r="2472" spans="1:25" ht="14.7" customHeight="1" x14ac:dyDescent="0.3">
      <c r="A2472" s="1" t="str">
        <f>IF(Table49[[#This Row],[ITEM NAME]]="","",ROW()-4)</f>
        <v/>
      </c>
      <c r="B2472" s="68"/>
      <c r="C2472" s="4" t="str">
        <f>IFERROR(VLOOKUP(B2472,Table14[],3,0),"")</f>
        <v/>
      </c>
      <c r="D2472" s="4" t="str">
        <f>IFERROR(VLOOKUP(B2472,Table14[],2,0),"")</f>
        <v/>
      </c>
      <c r="E2472" s="4"/>
      <c r="H2472" s="41" t="str">
        <f>IFERROR(VLOOKUP(Table49[[#This Row],[ITEM CODE]],Table2[[Item Code]:[Master Name]],2,0),"")</f>
        <v/>
      </c>
      <c r="I2472" s="41"/>
      <c r="J2472" s="65" t="str">
        <f>IFERROR(VLOOKUP(Table49[[#This Row],[ITEM CODE]],Table2[[Item Code]:[Master Name]],3,0),"")</f>
        <v/>
      </c>
      <c r="K2472" s="1" t="str">
        <f>IFERROR(VLOOKUP(Table49[[#This Row],[ITEM CODE]],Table2[[Item Code]:[Master Name]],9,0),"")</f>
        <v/>
      </c>
      <c r="L2472" s="1" t="str">
        <f>IFERROR(VLOOKUP(Table49[[#This Row],[ITEM CODE]],Table2[[Item Code]:[Master Name]],8,0),"")</f>
        <v/>
      </c>
      <c r="M2472" s="41"/>
      <c r="N2472" s="66">
        <f>IFERROR(VLOOKUP(Table49[[#This Row],[ITEM CODE]],Table2[[#All],[Item Code]:[Unit Cost]],10,0),0)</f>
        <v>0</v>
      </c>
      <c r="O2472" s="134">
        <f>IFERROR(VLOOKUP(Table49[[#This Row],[ITEM CODE]],Table2[[#All],[Item Code]:[Unit Cost]],10,0),0)</f>
        <v>0</v>
      </c>
      <c r="P2472" s="56"/>
      <c r="Q2472" s="58"/>
      <c r="R2472" s="58">
        <f>Table49[[#This Row],[QUANTITY]]*Table49[[#This Row],[INV Prices]]</f>
        <v>0</v>
      </c>
      <c r="S2472" s="67"/>
      <c r="V2472" s="41"/>
      <c r="W2472" s="4" t="str">
        <f>IFERROR(VLOOKUP(Table49[[#This Row],[ITEM CODE]],Table2[[Item Code]:[Category ]],6,0),"")</f>
        <v/>
      </c>
      <c r="X2472" s="1" t="str">
        <f>IFERROR(VLOOKUP(Table49[[#This Row],[ITEM CODE]],Table2[[Item Code]:[Sub Category]],7,0),"")</f>
        <v/>
      </c>
      <c r="Y2472" s="68" t="str">
        <f>Table49[[#This Row],[PO Number]]&amp;COUNTIFS($E$5:E2472,E2472)</f>
        <v>0</v>
      </c>
    </row>
    <row r="2473" spans="1:25" ht="14.7" customHeight="1" x14ac:dyDescent="0.3">
      <c r="A2473" s="1" t="str">
        <f>IF(Table49[[#This Row],[ITEM NAME]]="","",ROW()-4)</f>
        <v/>
      </c>
      <c r="B2473" s="68"/>
      <c r="C2473" s="4" t="str">
        <f>IFERROR(VLOOKUP(B2473,Table14[],3,0),"")</f>
        <v/>
      </c>
      <c r="D2473" s="4" t="str">
        <f>IFERROR(VLOOKUP(B2473,Table14[],2,0),"")</f>
        <v/>
      </c>
      <c r="E2473" s="4"/>
      <c r="H2473" s="41" t="str">
        <f>IFERROR(VLOOKUP(Table49[[#This Row],[ITEM CODE]],Table2[[Item Code]:[Master Name]],2,0),"")</f>
        <v/>
      </c>
      <c r="I2473" s="41"/>
      <c r="J2473" s="65" t="str">
        <f>IFERROR(VLOOKUP(Table49[[#This Row],[ITEM CODE]],Table2[[Item Code]:[Master Name]],3,0),"")</f>
        <v/>
      </c>
      <c r="K2473" s="1" t="str">
        <f>IFERROR(VLOOKUP(Table49[[#This Row],[ITEM CODE]],Table2[[Item Code]:[Master Name]],9,0),"")</f>
        <v/>
      </c>
      <c r="L2473" s="1" t="str">
        <f>IFERROR(VLOOKUP(Table49[[#This Row],[ITEM CODE]],Table2[[Item Code]:[Master Name]],8,0),"")</f>
        <v/>
      </c>
      <c r="M2473" s="41"/>
      <c r="N2473" s="66">
        <f>IFERROR(VLOOKUP(Table49[[#This Row],[ITEM CODE]],Table2[[#All],[Item Code]:[Unit Cost]],10,0),0)</f>
        <v>0</v>
      </c>
      <c r="O2473" s="134">
        <f>IFERROR(VLOOKUP(Table49[[#This Row],[ITEM CODE]],Table2[[#All],[Item Code]:[Unit Cost]],10,0),0)</f>
        <v>0</v>
      </c>
      <c r="P2473" s="56"/>
      <c r="Q2473" s="58"/>
      <c r="R2473" s="58">
        <f>Table49[[#This Row],[QUANTITY]]*Table49[[#This Row],[INV Prices]]</f>
        <v>0</v>
      </c>
      <c r="S2473" s="67"/>
      <c r="V2473" s="41"/>
      <c r="W2473" s="4" t="str">
        <f>IFERROR(VLOOKUP(Table49[[#This Row],[ITEM CODE]],Table2[[Item Code]:[Category ]],6,0),"")</f>
        <v/>
      </c>
      <c r="X2473" s="1" t="str">
        <f>IFERROR(VLOOKUP(Table49[[#This Row],[ITEM CODE]],Table2[[Item Code]:[Sub Category]],7,0),"")</f>
        <v/>
      </c>
      <c r="Y2473" s="68" t="str">
        <f>Table49[[#This Row],[PO Number]]&amp;COUNTIFS($E$5:E2473,E2473)</f>
        <v>0</v>
      </c>
    </row>
    <row r="2474" spans="1:25" ht="14.7" customHeight="1" x14ac:dyDescent="0.3">
      <c r="A2474" s="1" t="str">
        <f>IF(Table49[[#This Row],[ITEM NAME]]="","",ROW()-4)</f>
        <v/>
      </c>
      <c r="B2474" s="68"/>
      <c r="C2474" s="4" t="str">
        <f>IFERROR(VLOOKUP(B2474,Table14[],3,0),"")</f>
        <v/>
      </c>
      <c r="D2474" s="4" t="str">
        <f>IFERROR(VLOOKUP(B2474,Table14[],2,0),"")</f>
        <v/>
      </c>
      <c r="E2474" s="4"/>
      <c r="H2474" s="41" t="str">
        <f>IFERROR(VLOOKUP(Table49[[#This Row],[ITEM CODE]],Table2[[Item Code]:[Master Name]],2,0),"")</f>
        <v/>
      </c>
      <c r="I2474" s="41"/>
      <c r="J2474" s="65" t="str">
        <f>IFERROR(VLOOKUP(Table49[[#This Row],[ITEM CODE]],Table2[[Item Code]:[Master Name]],3,0),"")</f>
        <v/>
      </c>
      <c r="K2474" s="1" t="str">
        <f>IFERROR(VLOOKUP(Table49[[#This Row],[ITEM CODE]],Table2[[Item Code]:[Master Name]],9,0),"")</f>
        <v/>
      </c>
      <c r="L2474" s="1" t="str">
        <f>IFERROR(VLOOKUP(Table49[[#This Row],[ITEM CODE]],Table2[[Item Code]:[Master Name]],8,0),"")</f>
        <v/>
      </c>
      <c r="M2474" s="41"/>
      <c r="N2474" s="66">
        <f>IFERROR(VLOOKUP(Table49[[#This Row],[ITEM CODE]],Table2[[#All],[Item Code]:[Unit Cost]],10,0),0)</f>
        <v>0</v>
      </c>
      <c r="O2474" s="134">
        <f>IFERROR(VLOOKUP(Table49[[#This Row],[ITEM CODE]],Table2[[#All],[Item Code]:[Unit Cost]],10,0),0)</f>
        <v>0</v>
      </c>
      <c r="P2474" s="56"/>
      <c r="Q2474" s="58"/>
      <c r="R2474" s="58">
        <f>Table49[[#This Row],[QUANTITY]]*Table49[[#This Row],[INV Prices]]</f>
        <v>0</v>
      </c>
      <c r="S2474" s="67"/>
      <c r="V2474" s="41"/>
      <c r="W2474" s="4" t="str">
        <f>IFERROR(VLOOKUP(Table49[[#This Row],[ITEM CODE]],Table2[[Item Code]:[Category ]],6,0),"")</f>
        <v/>
      </c>
      <c r="X2474" s="1" t="str">
        <f>IFERROR(VLOOKUP(Table49[[#This Row],[ITEM CODE]],Table2[[Item Code]:[Sub Category]],7,0),"")</f>
        <v/>
      </c>
      <c r="Y2474" s="68" t="str">
        <f>Table49[[#This Row],[PO Number]]&amp;COUNTIFS($E$5:E2474,E2474)</f>
        <v>0</v>
      </c>
    </row>
    <row r="2475" spans="1:25" ht="14.7" customHeight="1" x14ac:dyDescent="0.3">
      <c r="A2475" s="1" t="str">
        <f>IF(Table49[[#This Row],[ITEM NAME]]="","",ROW()-4)</f>
        <v/>
      </c>
      <c r="B2475" s="68"/>
      <c r="C2475" s="4" t="str">
        <f>IFERROR(VLOOKUP(B2475,Table14[],3,0),"")</f>
        <v/>
      </c>
      <c r="D2475" s="4" t="str">
        <f>IFERROR(VLOOKUP(B2475,Table14[],2,0),"")</f>
        <v/>
      </c>
      <c r="E2475" s="4"/>
      <c r="H2475" s="41" t="str">
        <f>IFERROR(VLOOKUP(Table49[[#This Row],[ITEM CODE]],Table2[[Item Code]:[Master Name]],2,0),"")</f>
        <v/>
      </c>
      <c r="I2475" s="41"/>
      <c r="J2475" s="65" t="str">
        <f>IFERROR(VLOOKUP(Table49[[#This Row],[ITEM CODE]],Table2[[Item Code]:[Master Name]],3,0),"")</f>
        <v/>
      </c>
      <c r="K2475" s="1" t="str">
        <f>IFERROR(VLOOKUP(Table49[[#This Row],[ITEM CODE]],Table2[[Item Code]:[Master Name]],9,0),"")</f>
        <v/>
      </c>
      <c r="L2475" s="1" t="str">
        <f>IFERROR(VLOOKUP(Table49[[#This Row],[ITEM CODE]],Table2[[Item Code]:[Master Name]],8,0),"")</f>
        <v/>
      </c>
      <c r="M2475" s="41"/>
      <c r="N2475" s="66">
        <f>IFERROR(VLOOKUP(Table49[[#This Row],[ITEM CODE]],Table2[[#All],[Item Code]:[Unit Cost]],10,0),0)</f>
        <v>0</v>
      </c>
      <c r="O2475" s="134">
        <f>IFERROR(VLOOKUP(Table49[[#This Row],[ITEM CODE]],Table2[[#All],[Item Code]:[Unit Cost]],10,0),0)</f>
        <v>0</v>
      </c>
      <c r="P2475" s="56"/>
      <c r="Q2475" s="58"/>
      <c r="R2475" s="58">
        <f>Table49[[#This Row],[QUANTITY]]*Table49[[#This Row],[INV Prices]]</f>
        <v>0</v>
      </c>
      <c r="S2475" s="67"/>
      <c r="V2475" s="41"/>
      <c r="W2475" s="4" t="str">
        <f>IFERROR(VLOOKUP(Table49[[#This Row],[ITEM CODE]],Table2[[Item Code]:[Category ]],6,0),"")</f>
        <v/>
      </c>
      <c r="X2475" s="1" t="str">
        <f>IFERROR(VLOOKUP(Table49[[#This Row],[ITEM CODE]],Table2[[Item Code]:[Sub Category]],7,0),"")</f>
        <v/>
      </c>
      <c r="Y2475" s="68" t="str">
        <f>Table49[[#This Row],[PO Number]]&amp;COUNTIFS($E$5:E2475,E2475)</f>
        <v>0</v>
      </c>
    </row>
    <row r="2476" spans="1:25" ht="14.7" customHeight="1" x14ac:dyDescent="0.3">
      <c r="A2476" s="1" t="str">
        <f>IF(Table49[[#This Row],[ITEM NAME]]="","",ROW()-4)</f>
        <v/>
      </c>
      <c r="B2476" s="68"/>
      <c r="C2476" s="4" t="str">
        <f>IFERROR(VLOOKUP(B2476,Table14[],3,0),"")</f>
        <v/>
      </c>
      <c r="D2476" s="4" t="str">
        <f>IFERROR(VLOOKUP(B2476,Table14[],2,0),"")</f>
        <v/>
      </c>
      <c r="E2476" s="4"/>
      <c r="H2476" s="41" t="str">
        <f>IFERROR(VLOOKUP(Table49[[#This Row],[ITEM CODE]],Table2[[Item Code]:[Master Name]],2,0),"")</f>
        <v/>
      </c>
      <c r="I2476" s="41"/>
      <c r="J2476" s="65" t="str">
        <f>IFERROR(VLOOKUP(Table49[[#This Row],[ITEM CODE]],Table2[[Item Code]:[Master Name]],3,0),"")</f>
        <v/>
      </c>
      <c r="K2476" s="1" t="str">
        <f>IFERROR(VLOOKUP(Table49[[#This Row],[ITEM CODE]],Table2[[Item Code]:[Master Name]],9,0),"")</f>
        <v/>
      </c>
      <c r="L2476" s="1" t="str">
        <f>IFERROR(VLOOKUP(Table49[[#This Row],[ITEM CODE]],Table2[[Item Code]:[Master Name]],8,0),"")</f>
        <v/>
      </c>
      <c r="M2476" s="41"/>
      <c r="N2476" s="66">
        <f>IFERROR(VLOOKUP(Table49[[#This Row],[ITEM CODE]],Table2[[#All],[Item Code]:[Unit Cost]],10,0),0)</f>
        <v>0</v>
      </c>
      <c r="O2476" s="134">
        <f>IFERROR(VLOOKUP(Table49[[#This Row],[ITEM CODE]],Table2[[#All],[Item Code]:[Unit Cost]],10,0),0)</f>
        <v>0</v>
      </c>
      <c r="P2476" s="56"/>
      <c r="Q2476" s="58"/>
      <c r="R2476" s="58">
        <f>Table49[[#This Row],[QUANTITY]]*Table49[[#This Row],[INV Prices]]</f>
        <v>0</v>
      </c>
      <c r="S2476" s="67"/>
      <c r="V2476" s="41"/>
      <c r="W2476" s="4" t="str">
        <f>IFERROR(VLOOKUP(Table49[[#This Row],[ITEM CODE]],Table2[[Item Code]:[Category ]],6,0),"")</f>
        <v/>
      </c>
      <c r="X2476" s="1" t="str">
        <f>IFERROR(VLOOKUP(Table49[[#This Row],[ITEM CODE]],Table2[[Item Code]:[Sub Category]],7,0),"")</f>
        <v/>
      </c>
      <c r="Y2476" s="68" t="str">
        <f>Table49[[#This Row],[PO Number]]&amp;COUNTIFS($E$5:E2476,E2476)</f>
        <v>0</v>
      </c>
    </row>
    <row r="2477" spans="1:25" ht="14.7" customHeight="1" x14ac:dyDescent="0.3">
      <c r="A2477" s="1" t="str">
        <f>IF(Table49[[#This Row],[ITEM NAME]]="","",ROW()-4)</f>
        <v/>
      </c>
      <c r="B2477" s="68"/>
      <c r="C2477" s="4" t="str">
        <f>IFERROR(VLOOKUP(B2477,Table14[],3,0),"")</f>
        <v/>
      </c>
      <c r="D2477" s="4" t="str">
        <f>IFERROR(VLOOKUP(B2477,Table14[],2,0),"")</f>
        <v/>
      </c>
      <c r="E2477" s="4"/>
      <c r="H2477" s="41" t="str">
        <f>IFERROR(VLOOKUP(Table49[[#This Row],[ITEM CODE]],Table2[[Item Code]:[Master Name]],2,0),"")</f>
        <v/>
      </c>
      <c r="I2477" s="41"/>
      <c r="J2477" s="65" t="str">
        <f>IFERROR(VLOOKUP(Table49[[#This Row],[ITEM CODE]],Table2[[Item Code]:[Master Name]],3,0),"")</f>
        <v/>
      </c>
      <c r="K2477" s="1" t="str">
        <f>IFERROR(VLOOKUP(Table49[[#This Row],[ITEM CODE]],Table2[[Item Code]:[Master Name]],9,0),"")</f>
        <v/>
      </c>
      <c r="L2477" s="1" t="str">
        <f>IFERROR(VLOOKUP(Table49[[#This Row],[ITEM CODE]],Table2[[Item Code]:[Master Name]],8,0),"")</f>
        <v/>
      </c>
      <c r="M2477" s="41"/>
      <c r="N2477" s="66">
        <f>IFERROR(VLOOKUP(Table49[[#This Row],[ITEM CODE]],Table2[[#All],[Item Code]:[Unit Cost]],10,0),0)</f>
        <v>0</v>
      </c>
      <c r="O2477" s="134">
        <f>IFERROR(VLOOKUP(Table49[[#This Row],[ITEM CODE]],Table2[[#All],[Item Code]:[Unit Cost]],10,0),0)</f>
        <v>0</v>
      </c>
      <c r="P2477" s="56"/>
      <c r="Q2477" s="58"/>
      <c r="R2477" s="58">
        <f>Table49[[#This Row],[QUANTITY]]*Table49[[#This Row],[INV Prices]]</f>
        <v>0</v>
      </c>
      <c r="S2477" s="67"/>
      <c r="V2477" s="41"/>
      <c r="W2477" s="4" t="str">
        <f>IFERROR(VLOOKUP(Table49[[#This Row],[ITEM CODE]],Table2[[Item Code]:[Category ]],6,0),"")</f>
        <v/>
      </c>
      <c r="X2477" s="1" t="str">
        <f>IFERROR(VLOOKUP(Table49[[#This Row],[ITEM CODE]],Table2[[Item Code]:[Sub Category]],7,0),"")</f>
        <v/>
      </c>
      <c r="Y2477" s="68" t="str">
        <f>Table49[[#This Row],[PO Number]]&amp;COUNTIFS($E$5:E2477,E2477)</f>
        <v>0</v>
      </c>
    </row>
    <row r="2478" spans="1:25" ht="14.7" customHeight="1" x14ac:dyDescent="0.3">
      <c r="A2478" s="1" t="str">
        <f>IF(Table49[[#This Row],[ITEM NAME]]="","",ROW()-4)</f>
        <v/>
      </c>
      <c r="B2478" s="68"/>
      <c r="C2478" s="4" t="str">
        <f>IFERROR(VLOOKUP(B2478,Table14[],3,0),"")</f>
        <v/>
      </c>
      <c r="D2478" s="4" t="str">
        <f>IFERROR(VLOOKUP(B2478,Table14[],2,0),"")</f>
        <v/>
      </c>
      <c r="E2478" s="4"/>
      <c r="H2478" s="41" t="str">
        <f>IFERROR(VLOOKUP(Table49[[#This Row],[ITEM CODE]],Table2[[Item Code]:[Master Name]],2,0),"")</f>
        <v/>
      </c>
      <c r="I2478" s="41"/>
      <c r="J2478" s="65" t="str">
        <f>IFERROR(VLOOKUP(Table49[[#This Row],[ITEM CODE]],Table2[[Item Code]:[Master Name]],3,0),"")</f>
        <v/>
      </c>
      <c r="K2478" s="1" t="str">
        <f>IFERROR(VLOOKUP(Table49[[#This Row],[ITEM CODE]],Table2[[Item Code]:[Master Name]],9,0),"")</f>
        <v/>
      </c>
      <c r="L2478" s="1" t="str">
        <f>IFERROR(VLOOKUP(Table49[[#This Row],[ITEM CODE]],Table2[[Item Code]:[Master Name]],8,0),"")</f>
        <v/>
      </c>
      <c r="M2478" s="41"/>
      <c r="N2478" s="66">
        <f>IFERROR(VLOOKUP(Table49[[#This Row],[ITEM CODE]],Table2[[#All],[Item Code]:[Unit Cost]],10,0),0)</f>
        <v>0</v>
      </c>
      <c r="O2478" s="134">
        <f>IFERROR(VLOOKUP(Table49[[#This Row],[ITEM CODE]],Table2[[#All],[Item Code]:[Unit Cost]],10,0),0)</f>
        <v>0</v>
      </c>
      <c r="P2478" s="56"/>
      <c r="Q2478" s="58"/>
      <c r="R2478" s="58">
        <f>Table49[[#This Row],[QUANTITY]]*Table49[[#This Row],[INV Prices]]</f>
        <v>0</v>
      </c>
      <c r="S2478" s="67"/>
      <c r="V2478" s="41"/>
      <c r="W2478" s="4" t="str">
        <f>IFERROR(VLOOKUP(Table49[[#This Row],[ITEM CODE]],Table2[[Item Code]:[Category ]],6,0),"")</f>
        <v/>
      </c>
      <c r="X2478" s="1" t="str">
        <f>IFERROR(VLOOKUP(Table49[[#This Row],[ITEM CODE]],Table2[[Item Code]:[Sub Category]],7,0),"")</f>
        <v/>
      </c>
      <c r="Y2478" s="68" t="str">
        <f>Table49[[#This Row],[PO Number]]&amp;COUNTIFS($E$5:E2478,E2478)</f>
        <v>0</v>
      </c>
    </row>
    <row r="2479" spans="1:25" ht="14.7" customHeight="1" x14ac:dyDescent="0.3">
      <c r="A2479" s="1" t="str">
        <f>IF(Table49[[#This Row],[ITEM NAME]]="","",ROW()-4)</f>
        <v/>
      </c>
      <c r="B2479" s="68"/>
      <c r="C2479" s="4" t="str">
        <f>IFERROR(VLOOKUP(B2479,Table14[],3,0),"")</f>
        <v/>
      </c>
      <c r="D2479" s="4" t="str">
        <f>IFERROR(VLOOKUP(B2479,Table14[],2,0),"")</f>
        <v/>
      </c>
      <c r="E2479" s="4"/>
      <c r="H2479" s="41" t="str">
        <f>IFERROR(VLOOKUP(Table49[[#This Row],[ITEM CODE]],Table2[[Item Code]:[Master Name]],2,0),"")</f>
        <v/>
      </c>
      <c r="I2479" s="41"/>
      <c r="J2479" s="65" t="str">
        <f>IFERROR(VLOOKUP(Table49[[#This Row],[ITEM CODE]],Table2[[Item Code]:[Master Name]],3,0),"")</f>
        <v/>
      </c>
      <c r="K2479" s="1" t="str">
        <f>IFERROR(VLOOKUP(Table49[[#This Row],[ITEM CODE]],Table2[[Item Code]:[Master Name]],9,0),"")</f>
        <v/>
      </c>
      <c r="L2479" s="1" t="str">
        <f>IFERROR(VLOOKUP(Table49[[#This Row],[ITEM CODE]],Table2[[Item Code]:[Master Name]],8,0),"")</f>
        <v/>
      </c>
      <c r="M2479" s="41"/>
      <c r="N2479" s="66">
        <f>IFERROR(VLOOKUP(Table49[[#This Row],[ITEM CODE]],Table2[[#All],[Item Code]:[Unit Cost]],10,0),0)</f>
        <v>0</v>
      </c>
      <c r="O2479" s="134">
        <f>IFERROR(VLOOKUP(Table49[[#This Row],[ITEM CODE]],Table2[[#All],[Item Code]:[Unit Cost]],10,0),0)</f>
        <v>0</v>
      </c>
      <c r="P2479" s="56"/>
      <c r="Q2479" s="58"/>
      <c r="R2479" s="58">
        <f>Table49[[#This Row],[QUANTITY]]*Table49[[#This Row],[INV Prices]]</f>
        <v>0</v>
      </c>
      <c r="S2479" s="67"/>
      <c r="V2479" s="41"/>
      <c r="W2479" s="4" t="str">
        <f>IFERROR(VLOOKUP(Table49[[#This Row],[ITEM CODE]],Table2[[Item Code]:[Category ]],6,0),"")</f>
        <v/>
      </c>
      <c r="X2479" s="1" t="str">
        <f>IFERROR(VLOOKUP(Table49[[#This Row],[ITEM CODE]],Table2[[Item Code]:[Sub Category]],7,0),"")</f>
        <v/>
      </c>
      <c r="Y2479" s="68" t="str">
        <f>Table49[[#This Row],[PO Number]]&amp;COUNTIFS($E$5:E2479,E2479)</f>
        <v>0</v>
      </c>
    </row>
    <row r="2480" spans="1:25" ht="14.7" customHeight="1" x14ac:dyDescent="0.3">
      <c r="A2480" s="1" t="str">
        <f>IF(Table49[[#This Row],[ITEM NAME]]="","",ROW()-4)</f>
        <v/>
      </c>
      <c r="B2480" s="68"/>
      <c r="C2480" s="4" t="str">
        <f>IFERROR(VLOOKUP(B2480,Table14[],3,0),"")</f>
        <v/>
      </c>
      <c r="D2480" s="4" t="str">
        <f>IFERROR(VLOOKUP(B2480,Table14[],2,0),"")</f>
        <v/>
      </c>
      <c r="E2480" s="4"/>
      <c r="H2480" s="41" t="str">
        <f>IFERROR(VLOOKUP(Table49[[#This Row],[ITEM CODE]],Table2[[Item Code]:[Master Name]],2,0),"")</f>
        <v/>
      </c>
      <c r="I2480" s="41"/>
      <c r="J2480" s="65" t="str">
        <f>IFERROR(VLOOKUP(Table49[[#This Row],[ITEM CODE]],Table2[[Item Code]:[Master Name]],3,0),"")</f>
        <v/>
      </c>
      <c r="K2480" s="1" t="str">
        <f>IFERROR(VLOOKUP(Table49[[#This Row],[ITEM CODE]],Table2[[Item Code]:[Master Name]],9,0),"")</f>
        <v/>
      </c>
      <c r="L2480" s="1" t="str">
        <f>IFERROR(VLOOKUP(Table49[[#This Row],[ITEM CODE]],Table2[[Item Code]:[Master Name]],8,0),"")</f>
        <v/>
      </c>
      <c r="M2480" s="41"/>
      <c r="N2480" s="66">
        <f>IFERROR(VLOOKUP(Table49[[#This Row],[ITEM CODE]],Table2[[#All],[Item Code]:[Unit Cost]],10,0),0)</f>
        <v>0</v>
      </c>
      <c r="O2480" s="134">
        <f>IFERROR(VLOOKUP(Table49[[#This Row],[ITEM CODE]],Table2[[#All],[Item Code]:[Unit Cost]],10,0),0)</f>
        <v>0</v>
      </c>
      <c r="P2480" s="56"/>
      <c r="Q2480" s="58"/>
      <c r="R2480" s="58">
        <f>Table49[[#This Row],[QUANTITY]]*Table49[[#This Row],[INV Prices]]</f>
        <v>0</v>
      </c>
      <c r="S2480" s="67"/>
      <c r="V2480" s="41"/>
      <c r="W2480" s="4" t="str">
        <f>IFERROR(VLOOKUP(Table49[[#This Row],[ITEM CODE]],Table2[[Item Code]:[Category ]],6,0),"")</f>
        <v/>
      </c>
      <c r="X2480" s="1" t="str">
        <f>IFERROR(VLOOKUP(Table49[[#This Row],[ITEM CODE]],Table2[[Item Code]:[Sub Category]],7,0),"")</f>
        <v/>
      </c>
      <c r="Y2480" s="68" t="str">
        <f>Table49[[#This Row],[PO Number]]&amp;COUNTIFS($E$5:E2480,E2480)</f>
        <v>0</v>
      </c>
    </row>
    <row r="2481" spans="1:25" ht="14.7" customHeight="1" x14ac:dyDescent="0.3">
      <c r="A2481" s="1" t="str">
        <f>IF(Table49[[#This Row],[ITEM NAME]]="","",ROW()-4)</f>
        <v/>
      </c>
      <c r="B2481" s="68"/>
      <c r="C2481" s="4" t="str">
        <f>IFERROR(VLOOKUP(B2481,Table14[],3,0),"")</f>
        <v/>
      </c>
      <c r="D2481" s="4" t="str">
        <f>IFERROR(VLOOKUP(B2481,Table14[],2,0),"")</f>
        <v/>
      </c>
      <c r="E2481" s="4"/>
      <c r="H2481" s="41" t="str">
        <f>IFERROR(VLOOKUP(Table49[[#This Row],[ITEM CODE]],Table2[[Item Code]:[Master Name]],2,0),"")</f>
        <v/>
      </c>
      <c r="I2481" s="41"/>
      <c r="J2481" s="65" t="str">
        <f>IFERROR(VLOOKUP(Table49[[#This Row],[ITEM CODE]],Table2[[Item Code]:[Master Name]],3,0),"")</f>
        <v/>
      </c>
      <c r="K2481" s="1" t="str">
        <f>IFERROR(VLOOKUP(Table49[[#This Row],[ITEM CODE]],Table2[[Item Code]:[Master Name]],9,0),"")</f>
        <v/>
      </c>
      <c r="L2481" s="1" t="str">
        <f>IFERROR(VLOOKUP(Table49[[#This Row],[ITEM CODE]],Table2[[Item Code]:[Master Name]],8,0),"")</f>
        <v/>
      </c>
      <c r="M2481" s="41"/>
      <c r="N2481" s="66">
        <f>IFERROR(VLOOKUP(Table49[[#This Row],[ITEM CODE]],Table2[[#All],[Item Code]:[Unit Cost]],10,0),0)</f>
        <v>0</v>
      </c>
      <c r="O2481" s="134">
        <f>IFERROR(VLOOKUP(Table49[[#This Row],[ITEM CODE]],Table2[[#All],[Item Code]:[Unit Cost]],10,0),0)</f>
        <v>0</v>
      </c>
      <c r="P2481" s="56"/>
      <c r="Q2481" s="58"/>
      <c r="R2481" s="58">
        <f>Table49[[#This Row],[QUANTITY]]*Table49[[#This Row],[INV Prices]]</f>
        <v>0</v>
      </c>
      <c r="S2481" s="67"/>
      <c r="V2481" s="41"/>
      <c r="W2481" s="4" t="str">
        <f>IFERROR(VLOOKUP(Table49[[#This Row],[ITEM CODE]],Table2[[Item Code]:[Category ]],6,0),"")</f>
        <v/>
      </c>
      <c r="X2481" s="1" t="str">
        <f>IFERROR(VLOOKUP(Table49[[#This Row],[ITEM CODE]],Table2[[Item Code]:[Sub Category]],7,0),"")</f>
        <v/>
      </c>
      <c r="Y2481" s="68" t="str">
        <f>Table49[[#This Row],[PO Number]]&amp;COUNTIFS($E$5:E2481,E2481)</f>
        <v>0</v>
      </c>
    </row>
    <row r="2482" spans="1:25" ht="14.7" customHeight="1" x14ac:dyDescent="0.3">
      <c r="A2482" s="1" t="str">
        <f>IF(Table49[[#This Row],[ITEM NAME]]="","",ROW()-4)</f>
        <v/>
      </c>
      <c r="B2482" s="68"/>
      <c r="C2482" s="4" t="str">
        <f>IFERROR(VLOOKUP(B2482,Table14[],3,0),"")</f>
        <v/>
      </c>
      <c r="D2482" s="4" t="str">
        <f>IFERROR(VLOOKUP(B2482,Table14[],2,0),"")</f>
        <v/>
      </c>
      <c r="E2482" s="4"/>
      <c r="H2482" s="41" t="str">
        <f>IFERROR(VLOOKUP(Table49[[#This Row],[ITEM CODE]],Table2[[Item Code]:[Master Name]],2,0),"")</f>
        <v/>
      </c>
      <c r="I2482" s="41"/>
      <c r="J2482" s="65" t="str">
        <f>IFERROR(VLOOKUP(Table49[[#This Row],[ITEM CODE]],Table2[[Item Code]:[Master Name]],3,0),"")</f>
        <v/>
      </c>
      <c r="K2482" s="1" t="str">
        <f>IFERROR(VLOOKUP(Table49[[#This Row],[ITEM CODE]],Table2[[Item Code]:[Master Name]],9,0),"")</f>
        <v/>
      </c>
      <c r="L2482" s="1" t="str">
        <f>IFERROR(VLOOKUP(Table49[[#This Row],[ITEM CODE]],Table2[[Item Code]:[Master Name]],8,0),"")</f>
        <v/>
      </c>
      <c r="M2482" s="41"/>
      <c r="N2482" s="66">
        <f>IFERROR(VLOOKUP(Table49[[#This Row],[ITEM CODE]],Table2[[#All],[Item Code]:[Unit Cost]],10,0),0)</f>
        <v>0</v>
      </c>
      <c r="O2482" s="134">
        <f>IFERROR(VLOOKUP(Table49[[#This Row],[ITEM CODE]],Table2[[#All],[Item Code]:[Unit Cost]],10,0),0)</f>
        <v>0</v>
      </c>
      <c r="P2482" s="56"/>
      <c r="Q2482" s="58"/>
      <c r="R2482" s="58">
        <f>Table49[[#This Row],[QUANTITY]]*Table49[[#This Row],[INV Prices]]</f>
        <v>0</v>
      </c>
      <c r="S2482" s="67"/>
      <c r="V2482" s="41"/>
      <c r="W2482" s="4" t="str">
        <f>IFERROR(VLOOKUP(Table49[[#This Row],[ITEM CODE]],Table2[[Item Code]:[Category ]],6,0),"")</f>
        <v/>
      </c>
      <c r="X2482" s="1" t="str">
        <f>IFERROR(VLOOKUP(Table49[[#This Row],[ITEM CODE]],Table2[[Item Code]:[Sub Category]],7,0),"")</f>
        <v/>
      </c>
      <c r="Y2482" s="68" t="str">
        <f>Table49[[#This Row],[PO Number]]&amp;COUNTIFS($E$5:E2482,E2482)</f>
        <v>0</v>
      </c>
    </row>
    <row r="2483" spans="1:25" ht="14.7" customHeight="1" x14ac:dyDescent="0.3">
      <c r="A2483" s="1" t="str">
        <f>IF(Table49[[#This Row],[ITEM NAME]]="","",ROW()-4)</f>
        <v/>
      </c>
      <c r="B2483" s="68"/>
      <c r="C2483" s="4" t="str">
        <f>IFERROR(VLOOKUP(B2483,Table14[],3,0),"")</f>
        <v/>
      </c>
      <c r="D2483" s="4" t="str">
        <f>IFERROR(VLOOKUP(B2483,Table14[],2,0),"")</f>
        <v/>
      </c>
      <c r="E2483" s="4"/>
      <c r="H2483" s="41" t="str">
        <f>IFERROR(VLOOKUP(Table49[[#This Row],[ITEM CODE]],Table2[[Item Code]:[Master Name]],2,0),"")</f>
        <v/>
      </c>
      <c r="I2483" s="41"/>
      <c r="J2483" s="65" t="str">
        <f>IFERROR(VLOOKUP(Table49[[#This Row],[ITEM CODE]],Table2[[Item Code]:[Master Name]],3,0),"")</f>
        <v/>
      </c>
      <c r="K2483" s="1" t="str">
        <f>IFERROR(VLOOKUP(Table49[[#This Row],[ITEM CODE]],Table2[[Item Code]:[Master Name]],9,0),"")</f>
        <v/>
      </c>
      <c r="L2483" s="1" t="str">
        <f>IFERROR(VLOOKUP(Table49[[#This Row],[ITEM CODE]],Table2[[Item Code]:[Master Name]],8,0),"")</f>
        <v/>
      </c>
      <c r="M2483" s="41"/>
      <c r="N2483" s="66">
        <f>IFERROR(VLOOKUP(Table49[[#This Row],[ITEM CODE]],Table2[[#All],[Item Code]:[Unit Cost]],10,0),0)</f>
        <v>0</v>
      </c>
      <c r="O2483" s="134">
        <f>IFERROR(VLOOKUP(Table49[[#This Row],[ITEM CODE]],Table2[[#All],[Item Code]:[Unit Cost]],10,0),0)</f>
        <v>0</v>
      </c>
      <c r="P2483" s="56"/>
      <c r="Q2483" s="58"/>
      <c r="R2483" s="58">
        <f>Table49[[#This Row],[QUANTITY]]*Table49[[#This Row],[INV Prices]]</f>
        <v>0</v>
      </c>
      <c r="S2483" s="67"/>
      <c r="V2483" s="41"/>
      <c r="W2483" s="4" t="str">
        <f>IFERROR(VLOOKUP(Table49[[#This Row],[ITEM CODE]],Table2[[Item Code]:[Category ]],6,0),"")</f>
        <v/>
      </c>
      <c r="X2483" s="1" t="str">
        <f>IFERROR(VLOOKUP(Table49[[#This Row],[ITEM CODE]],Table2[[Item Code]:[Sub Category]],7,0),"")</f>
        <v/>
      </c>
      <c r="Y2483" s="68" t="str">
        <f>Table49[[#This Row],[PO Number]]&amp;COUNTIFS($E$5:E2483,E2483)</f>
        <v>0</v>
      </c>
    </row>
    <row r="2484" spans="1:25" ht="14.7" customHeight="1" x14ac:dyDescent="0.3">
      <c r="A2484" s="1" t="str">
        <f>IF(Table49[[#This Row],[ITEM NAME]]="","",ROW()-4)</f>
        <v/>
      </c>
      <c r="B2484" s="68"/>
      <c r="C2484" s="4" t="str">
        <f>IFERROR(VLOOKUP(B2484,Table14[],3,0),"")</f>
        <v/>
      </c>
      <c r="D2484" s="4" t="str">
        <f>IFERROR(VLOOKUP(B2484,Table14[],2,0),"")</f>
        <v/>
      </c>
      <c r="E2484" s="4"/>
      <c r="H2484" s="41" t="str">
        <f>IFERROR(VLOOKUP(Table49[[#This Row],[ITEM CODE]],Table2[[Item Code]:[Master Name]],2,0),"")</f>
        <v/>
      </c>
      <c r="I2484" s="41"/>
      <c r="J2484" s="65" t="str">
        <f>IFERROR(VLOOKUP(Table49[[#This Row],[ITEM CODE]],Table2[[Item Code]:[Master Name]],3,0),"")</f>
        <v/>
      </c>
      <c r="K2484" s="1" t="str">
        <f>IFERROR(VLOOKUP(Table49[[#This Row],[ITEM CODE]],Table2[[Item Code]:[Master Name]],9,0),"")</f>
        <v/>
      </c>
      <c r="L2484" s="1" t="str">
        <f>IFERROR(VLOOKUP(Table49[[#This Row],[ITEM CODE]],Table2[[Item Code]:[Master Name]],8,0),"")</f>
        <v/>
      </c>
      <c r="M2484" s="41"/>
      <c r="N2484" s="66">
        <f>IFERROR(VLOOKUP(Table49[[#This Row],[ITEM CODE]],Table2[[#All],[Item Code]:[Unit Cost]],10,0),0)</f>
        <v>0</v>
      </c>
      <c r="O2484" s="134">
        <f>IFERROR(VLOOKUP(Table49[[#This Row],[ITEM CODE]],Table2[[#All],[Item Code]:[Unit Cost]],10,0),0)</f>
        <v>0</v>
      </c>
      <c r="P2484" s="56"/>
      <c r="Q2484" s="58"/>
      <c r="R2484" s="58">
        <f>Table49[[#This Row],[QUANTITY]]*Table49[[#This Row],[INV Prices]]</f>
        <v>0</v>
      </c>
      <c r="S2484" s="67"/>
      <c r="V2484" s="41"/>
      <c r="W2484" s="4" t="str">
        <f>IFERROR(VLOOKUP(Table49[[#This Row],[ITEM CODE]],Table2[[Item Code]:[Category ]],6,0),"")</f>
        <v/>
      </c>
      <c r="X2484" s="1" t="str">
        <f>IFERROR(VLOOKUP(Table49[[#This Row],[ITEM CODE]],Table2[[Item Code]:[Sub Category]],7,0),"")</f>
        <v/>
      </c>
      <c r="Y2484" s="68" t="str">
        <f>Table49[[#This Row],[PO Number]]&amp;COUNTIFS($E$5:E2484,E2484)</f>
        <v>0</v>
      </c>
    </row>
    <row r="2485" spans="1:25" ht="14.7" customHeight="1" x14ac:dyDescent="0.3">
      <c r="A2485" s="1" t="str">
        <f>IF(Table49[[#This Row],[ITEM NAME]]="","",ROW()-4)</f>
        <v/>
      </c>
      <c r="B2485" s="68"/>
      <c r="C2485" s="4" t="str">
        <f>IFERROR(VLOOKUP(B2485,Table14[],3,0),"")</f>
        <v/>
      </c>
      <c r="D2485" s="4" t="str">
        <f>IFERROR(VLOOKUP(B2485,Table14[],2,0),"")</f>
        <v/>
      </c>
      <c r="E2485" s="4"/>
      <c r="H2485" s="41" t="str">
        <f>IFERROR(VLOOKUP(Table49[[#This Row],[ITEM CODE]],Table2[[Item Code]:[Master Name]],2,0),"")</f>
        <v/>
      </c>
      <c r="I2485" s="41"/>
      <c r="J2485" s="65" t="str">
        <f>IFERROR(VLOOKUP(Table49[[#This Row],[ITEM CODE]],Table2[[Item Code]:[Master Name]],3,0),"")</f>
        <v/>
      </c>
      <c r="K2485" s="1" t="str">
        <f>IFERROR(VLOOKUP(Table49[[#This Row],[ITEM CODE]],Table2[[Item Code]:[Master Name]],9,0),"")</f>
        <v/>
      </c>
      <c r="L2485" s="1" t="str">
        <f>IFERROR(VLOOKUP(Table49[[#This Row],[ITEM CODE]],Table2[[Item Code]:[Master Name]],8,0),"")</f>
        <v/>
      </c>
      <c r="M2485" s="41"/>
      <c r="N2485" s="66">
        <f>IFERROR(VLOOKUP(Table49[[#This Row],[ITEM CODE]],Table2[[#All],[Item Code]:[Unit Cost]],10,0),0)</f>
        <v>0</v>
      </c>
      <c r="O2485" s="134">
        <f>IFERROR(VLOOKUP(Table49[[#This Row],[ITEM CODE]],Table2[[#All],[Item Code]:[Unit Cost]],10,0),0)</f>
        <v>0</v>
      </c>
      <c r="P2485" s="56"/>
      <c r="Q2485" s="58"/>
      <c r="R2485" s="58">
        <f>Table49[[#This Row],[QUANTITY]]*Table49[[#This Row],[INV Prices]]</f>
        <v>0</v>
      </c>
      <c r="S2485" s="67"/>
      <c r="V2485" s="41"/>
      <c r="W2485" s="4" t="str">
        <f>IFERROR(VLOOKUP(Table49[[#This Row],[ITEM CODE]],Table2[[Item Code]:[Category ]],6,0),"")</f>
        <v/>
      </c>
      <c r="X2485" s="1" t="str">
        <f>IFERROR(VLOOKUP(Table49[[#This Row],[ITEM CODE]],Table2[[Item Code]:[Sub Category]],7,0),"")</f>
        <v/>
      </c>
      <c r="Y2485" s="68" t="str">
        <f>Table49[[#This Row],[PO Number]]&amp;COUNTIFS($E$5:E2485,E2485)</f>
        <v>0</v>
      </c>
    </row>
    <row r="2486" spans="1:25" ht="14.7" customHeight="1" x14ac:dyDescent="0.3">
      <c r="A2486" s="1" t="str">
        <f>IF(Table49[[#This Row],[ITEM NAME]]="","",ROW()-4)</f>
        <v/>
      </c>
      <c r="B2486" s="68"/>
      <c r="C2486" s="4" t="str">
        <f>IFERROR(VLOOKUP(B2486,Table14[],3,0),"")</f>
        <v/>
      </c>
      <c r="D2486" s="4" t="str">
        <f>IFERROR(VLOOKUP(B2486,Table14[],2,0),"")</f>
        <v/>
      </c>
      <c r="E2486" s="4"/>
      <c r="H2486" s="41" t="str">
        <f>IFERROR(VLOOKUP(Table49[[#This Row],[ITEM CODE]],Table2[[Item Code]:[Master Name]],2,0),"")</f>
        <v/>
      </c>
      <c r="I2486" s="41"/>
      <c r="J2486" s="65" t="str">
        <f>IFERROR(VLOOKUP(Table49[[#This Row],[ITEM CODE]],Table2[[Item Code]:[Master Name]],3,0),"")</f>
        <v/>
      </c>
      <c r="K2486" s="1" t="str">
        <f>IFERROR(VLOOKUP(Table49[[#This Row],[ITEM CODE]],Table2[[Item Code]:[Master Name]],9,0),"")</f>
        <v/>
      </c>
      <c r="L2486" s="1" t="str">
        <f>IFERROR(VLOOKUP(Table49[[#This Row],[ITEM CODE]],Table2[[Item Code]:[Master Name]],8,0),"")</f>
        <v/>
      </c>
      <c r="M2486" s="41"/>
      <c r="N2486" s="66">
        <f>IFERROR(VLOOKUP(Table49[[#This Row],[ITEM CODE]],Table2[[#All],[Item Code]:[Unit Cost]],10,0),0)</f>
        <v>0</v>
      </c>
      <c r="O2486" s="134">
        <f>IFERROR(VLOOKUP(Table49[[#This Row],[ITEM CODE]],Table2[[#All],[Item Code]:[Unit Cost]],10,0),0)</f>
        <v>0</v>
      </c>
      <c r="P2486" s="56"/>
      <c r="Q2486" s="58"/>
      <c r="R2486" s="58">
        <f>Table49[[#This Row],[QUANTITY]]*Table49[[#This Row],[INV Prices]]</f>
        <v>0</v>
      </c>
      <c r="S2486" s="67"/>
      <c r="V2486" s="41"/>
      <c r="W2486" s="4" t="str">
        <f>IFERROR(VLOOKUP(Table49[[#This Row],[ITEM CODE]],Table2[[Item Code]:[Category ]],6,0),"")</f>
        <v/>
      </c>
      <c r="X2486" s="1" t="str">
        <f>IFERROR(VLOOKUP(Table49[[#This Row],[ITEM CODE]],Table2[[Item Code]:[Sub Category]],7,0),"")</f>
        <v/>
      </c>
      <c r="Y2486" s="68" t="str">
        <f>Table49[[#This Row],[PO Number]]&amp;COUNTIFS($E$5:E2486,E2486)</f>
        <v>0</v>
      </c>
    </row>
    <row r="2487" spans="1:25" ht="14.7" customHeight="1" x14ac:dyDescent="0.3">
      <c r="A2487" s="1" t="str">
        <f>IF(Table49[[#This Row],[ITEM NAME]]="","",ROW()-4)</f>
        <v/>
      </c>
      <c r="B2487" s="68"/>
      <c r="C2487" s="4" t="str">
        <f>IFERROR(VLOOKUP(B2487,Table14[],3,0),"")</f>
        <v/>
      </c>
      <c r="D2487" s="4" t="str">
        <f>IFERROR(VLOOKUP(B2487,Table14[],2,0),"")</f>
        <v/>
      </c>
      <c r="E2487" s="4"/>
      <c r="H2487" s="41" t="str">
        <f>IFERROR(VLOOKUP(Table49[[#This Row],[ITEM CODE]],Table2[[Item Code]:[Master Name]],2,0),"")</f>
        <v/>
      </c>
      <c r="I2487" s="41"/>
      <c r="J2487" s="65" t="str">
        <f>IFERROR(VLOOKUP(Table49[[#This Row],[ITEM CODE]],Table2[[Item Code]:[Master Name]],3,0),"")</f>
        <v/>
      </c>
      <c r="K2487" s="1" t="str">
        <f>IFERROR(VLOOKUP(Table49[[#This Row],[ITEM CODE]],Table2[[Item Code]:[Master Name]],9,0),"")</f>
        <v/>
      </c>
      <c r="L2487" s="1" t="str">
        <f>IFERROR(VLOOKUP(Table49[[#This Row],[ITEM CODE]],Table2[[Item Code]:[Master Name]],8,0),"")</f>
        <v/>
      </c>
      <c r="M2487" s="41"/>
      <c r="N2487" s="66">
        <f>IFERROR(VLOOKUP(Table49[[#This Row],[ITEM CODE]],Table2[[#All],[Item Code]:[Unit Cost]],10,0),0)</f>
        <v>0</v>
      </c>
      <c r="O2487" s="134">
        <f>IFERROR(VLOOKUP(Table49[[#This Row],[ITEM CODE]],Table2[[#All],[Item Code]:[Unit Cost]],10,0),0)</f>
        <v>0</v>
      </c>
      <c r="P2487" s="56"/>
      <c r="Q2487" s="58"/>
      <c r="R2487" s="58">
        <f>Table49[[#This Row],[QUANTITY]]*Table49[[#This Row],[INV Prices]]</f>
        <v>0</v>
      </c>
      <c r="S2487" s="67"/>
      <c r="V2487" s="41"/>
      <c r="W2487" s="4" t="str">
        <f>IFERROR(VLOOKUP(Table49[[#This Row],[ITEM CODE]],Table2[[Item Code]:[Category ]],6,0),"")</f>
        <v/>
      </c>
      <c r="X2487" s="1" t="str">
        <f>IFERROR(VLOOKUP(Table49[[#This Row],[ITEM CODE]],Table2[[Item Code]:[Sub Category]],7,0),"")</f>
        <v/>
      </c>
      <c r="Y2487" s="68" t="str">
        <f>Table49[[#This Row],[PO Number]]&amp;COUNTIFS($E$5:E2487,E2487)</f>
        <v>0</v>
      </c>
    </row>
    <row r="2488" spans="1:25" ht="14.7" customHeight="1" x14ac:dyDescent="0.3">
      <c r="A2488" s="1" t="str">
        <f>IF(Table49[[#This Row],[ITEM NAME]]="","",ROW()-4)</f>
        <v/>
      </c>
      <c r="B2488" s="68"/>
      <c r="C2488" s="4" t="str">
        <f>IFERROR(VLOOKUP(B2488,Table14[],3,0),"")</f>
        <v/>
      </c>
      <c r="D2488" s="4" t="str">
        <f>IFERROR(VLOOKUP(B2488,Table14[],2,0),"")</f>
        <v/>
      </c>
      <c r="E2488" s="4"/>
      <c r="H2488" s="41" t="str">
        <f>IFERROR(VLOOKUP(Table49[[#This Row],[ITEM CODE]],Table2[[Item Code]:[Master Name]],2,0),"")</f>
        <v/>
      </c>
      <c r="I2488" s="41"/>
      <c r="J2488" s="65" t="str">
        <f>IFERROR(VLOOKUP(Table49[[#This Row],[ITEM CODE]],Table2[[Item Code]:[Master Name]],3,0),"")</f>
        <v/>
      </c>
      <c r="K2488" s="1" t="str">
        <f>IFERROR(VLOOKUP(Table49[[#This Row],[ITEM CODE]],Table2[[Item Code]:[Master Name]],9,0),"")</f>
        <v/>
      </c>
      <c r="L2488" s="1" t="str">
        <f>IFERROR(VLOOKUP(Table49[[#This Row],[ITEM CODE]],Table2[[Item Code]:[Master Name]],8,0),"")</f>
        <v/>
      </c>
      <c r="M2488" s="41"/>
      <c r="N2488" s="66">
        <f>IFERROR(VLOOKUP(Table49[[#This Row],[ITEM CODE]],Table2[[#All],[Item Code]:[Unit Cost]],10,0),0)</f>
        <v>0</v>
      </c>
      <c r="O2488" s="134">
        <f>IFERROR(VLOOKUP(Table49[[#This Row],[ITEM CODE]],Table2[[#All],[Item Code]:[Unit Cost]],10,0),0)</f>
        <v>0</v>
      </c>
      <c r="P2488" s="56"/>
      <c r="Q2488" s="58"/>
      <c r="R2488" s="58">
        <f>Table49[[#This Row],[QUANTITY]]*Table49[[#This Row],[INV Prices]]</f>
        <v>0</v>
      </c>
      <c r="S2488" s="67"/>
      <c r="V2488" s="41"/>
      <c r="W2488" s="4" t="str">
        <f>IFERROR(VLOOKUP(Table49[[#This Row],[ITEM CODE]],Table2[[Item Code]:[Category ]],6,0),"")</f>
        <v/>
      </c>
      <c r="X2488" s="1" t="str">
        <f>IFERROR(VLOOKUP(Table49[[#This Row],[ITEM CODE]],Table2[[Item Code]:[Sub Category]],7,0),"")</f>
        <v/>
      </c>
      <c r="Y2488" s="68" t="str">
        <f>Table49[[#This Row],[PO Number]]&amp;COUNTIFS($E$5:E2488,E2488)</f>
        <v>0</v>
      </c>
    </row>
    <row r="2489" spans="1:25" ht="14.7" customHeight="1" x14ac:dyDescent="0.3">
      <c r="A2489" s="1" t="str">
        <f>IF(Table49[[#This Row],[ITEM NAME]]="","",ROW()-4)</f>
        <v/>
      </c>
      <c r="B2489" s="68"/>
      <c r="C2489" s="4" t="str">
        <f>IFERROR(VLOOKUP(B2489,Table14[],3,0),"")</f>
        <v/>
      </c>
      <c r="D2489" s="4" t="str">
        <f>IFERROR(VLOOKUP(B2489,Table14[],2,0),"")</f>
        <v/>
      </c>
      <c r="E2489" s="4"/>
      <c r="H2489" s="41" t="str">
        <f>IFERROR(VLOOKUP(Table49[[#This Row],[ITEM CODE]],Table2[[Item Code]:[Master Name]],2,0),"")</f>
        <v/>
      </c>
      <c r="I2489" s="41"/>
      <c r="J2489" s="65" t="str">
        <f>IFERROR(VLOOKUP(Table49[[#This Row],[ITEM CODE]],Table2[[Item Code]:[Master Name]],3,0),"")</f>
        <v/>
      </c>
      <c r="K2489" s="1" t="str">
        <f>IFERROR(VLOOKUP(Table49[[#This Row],[ITEM CODE]],Table2[[Item Code]:[Master Name]],9,0),"")</f>
        <v/>
      </c>
      <c r="L2489" s="1" t="str">
        <f>IFERROR(VLOOKUP(Table49[[#This Row],[ITEM CODE]],Table2[[Item Code]:[Master Name]],8,0),"")</f>
        <v/>
      </c>
      <c r="M2489" s="41"/>
      <c r="N2489" s="66">
        <f>IFERROR(VLOOKUP(Table49[[#This Row],[ITEM CODE]],Table2[[#All],[Item Code]:[Unit Cost]],10,0),0)</f>
        <v>0</v>
      </c>
      <c r="O2489" s="134">
        <f>IFERROR(VLOOKUP(Table49[[#This Row],[ITEM CODE]],Table2[[#All],[Item Code]:[Unit Cost]],10,0),0)</f>
        <v>0</v>
      </c>
      <c r="P2489" s="56"/>
      <c r="Q2489" s="58"/>
      <c r="R2489" s="58">
        <f>Table49[[#This Row],[QUANTITY]]*Table49[[#This Row],[INV Prices]]</f>
        <v>0</v>
      </c>
      <c r="S2489" s="67"/>
      <c r="V2489" s="41"/>
      <c r="W2489" s="4" t="str">
        <f>IFERROR(VLOOKUP(Table49[[#This Row],[ITEM CODE]],Table2[[Item Code]:[Category ]],6,0),"")</f>
        <v/>
      </c>
      <c r="X2489" s="1" t="str">
        <f>IFERROR(VLOOKUP(Table49[[#This Row],[ITEM CODE]],Table2[[Item Code]:[Sub Category]],7,0),"")</f>
        <v/>
      </c>
      <c r="Y2489" s="68" t="str">
        <f>Table49[[#This Row],[PO Number]]&amp;COUNTIFS($E$5:E2489,E2489)</f>
        <v>0</v>
      </c>
    </row>
    <row r="2490" spans="1:25" ht="14.7" customHeight="1" x14ac:dyDescent="0.3">
      <c r="A2490" s="1" t="str">
        <f>IF(Table49[[#This Row],[ITEM NAME]]="","",ROW()-4)</f>
        <v/>
      </c>
      <c r="B2490" s="68"/>
      <c r="C2490" s="4" t="str">
        <f>IFERROR(VLOOKUP(B2490,Table14[],3,0),"")</f>
        <v/>
      </c>
      <c r="D2490" s="4" t="str">
        <f>IFERROR(VLOOKUP(B2490,Table14[],2,0),"")</f>
        <v/>
      </c>
      <c r="E2490" s="4"/>
      <c r="H2490" s="41" t="str">
        <f>IFERROR(VLOOKUP(Table49[[#This Row],[ITEM CODE]],Table2[[Item Code]:[Master Name]],2,0),"")</f>
        <v/>
      </c>
      <c r="I2490" s="41"/>
      <c r="J2490" s="65" t="str">
        <f>IFERROR(VLOOKUP(Table49[[#This Row],[ITEM CODE]],Table2[[Item Code]:[Master Name]],3,0),"")</f>
        <v/>
      </c>
      <c r="K2490" s="1" t="str">
        <f>IFERROR(VLOOKUP(Table49[[#This Row],[ITEM CODE]],Table2[[Item Code]:[Master Name]],9,0),"")</f>
        <v/>
      </c>
      <c r="L2490" s="1" t="str">
        <f>IFERROR(VLOOKUP(Table49[[#This Row],[ITEM CODE]],Table2[[Item Code]:[Master Name]],8,0),"")</f>
        <v/>
      </c>
      <c r="M2490" s="41"/>
      <c r="N2490" s="66">
        <f>IFERROR(VLOOKUP(Table49[[#This Row],[ITEM CODE]],Table2[[#All],[Item Code]:[Unit Cost]],10,0),0)</f>
        <v>0</v>
      </c>
      <c r="O2490" s="134">
        <f>IFERROR(VLOOKUP(Table49[[#This Row],[ITEM CODE]],Table2[[#All],[Item Code]:[Unit Cost]],10,0),0)</f>
        <v>0</v>
      </c>
      <c r="P2490" s="56"/>
      <c r="Q2490" s="58"/>
      <c r="R2490" s="58">
        <f>Table49[[#This Row],[QUANTITY]]*Table49[[#This Row],[INV Prices]]</f>
        <v>0</v>
      </c>
      <c r="S2490" s="67"/>
      <c r="V2490" s="41"/>
      <c r="W2490" s="4" t="str">
        <f>IFERROR(VLOOKUP(Table49[[#This Row],[ITEM CODE]],Table2[[Item Code]:[Category ]],6,0),"")</f>
        <v/>
      </c>
      <c r="X2490" s="1" t="str">
        <f>IFERROR(VLOOKUP(Table49[[#This Row],[ITEM CODE]],Table2[[Item Code]:[Sub Category]],7,0),"")</f>
        <v/>
      </c>
      <c r="Y2490" s="68" t="str">
        <f>Table49[[#This Row],[PO Number]]&amp;COUNTIFS($E$5:E2490,E2490)</f>
        <v>0</v>
      </c>
    </row>
    <row r="2491" spans="1:25" ht="14.7" customHeight="1" x14ac:dyDescent="0.3">
      <c r="A2491" s="1" t="str">
        <f>IF(Table49[[#This Row],[ITEM NAME]]="","",ROW()-4)</f>
        <v/>
      </c>
      <c r="B2491" s="68"/>
      <c r="C2491" s="4" t="str">
        <f>IFERROR(VLOOKUP(B2491,Table14[],3,0),"")</f>
        <v/>
      </c>
      <c r="D2491" s="4" t="str">
        <f>IFERROR(VLOOKUP(B2491,Table14[],2,0),"")</f>
        <v/>
      </c>
      <c r="E2491" s="4"/>
      <c r="H2491" s="41" t="str">
        <f>IFERROR(VLOOKUP(Table49[[#This Row],[ITEM CODE]],Table2[[Item Code]:[Master Name]],2,0),"")</f>
        <v/>
      </c>
      <c r="I2491" s="41"/>
      <c r="J2491" s="65" t="str">
        <f>IFERROR(VLOOKUP(Table49[[#This Row],[ITEM CODE]],Table2[[Item Code]:[Master Name]],3,0),"")</f>
        <v/>
      </c>
      <c r="K2491" s="1" t="str">
        <f>IFERROR(VLOOKUP(Table49[[#This Row],[ITEM CODE]],Table2[[Item Code]:[Master Name]],9,0),"")</f>
        <v/>
      </c>
      <c r="L2491" s="1" t="str">
        <f>IFERROR(VLOOKUP(Table49[[#This Row],[ITEM CODE]],Table2[[Item Code]:[Master Name]],8,0),"")</f>
        <v/>
      </c>
      <c r="M2491" s="41"/>
      <c r="N2491" s="66">
        <f>IFERROR(VLOOKUP(Table49[[#This Row],[ITEM CODE]],Table2[[#All],[Item Code]:[Unit Cost]],10,0),0)</f>
        <v>0</v>
      </c>
      <c r="O2491" s="134">
        <f>IFERROR(VLOOKUP(Table49[[#This Row],[ITEM CODE]],Table2[[#All],[Item Code]:[Unit Cost]],10,0),0)</f>
        <v>0</v>
      </c>
      <c r="P2491" s="56"/>
      <c r="Q2491" s="58"/>
      <c r="R2491" s="58">
        <f>Table49[[#This Row],[QUANTITY]]*Table49[[#This Row],[INV Prices]]</f>
        <v>0</v>
      </c>
      <c r="S2491" s="67"/>
      <c r="V2491" s="41"/>
      <c r="W2491" s="4" t="str">
        <f>IFERROR(VLOOKUP(Table49[[#This Row],[ITEM CODE]],Table2[[Item Code]:[Category ]],6,0),"")</f>
        <v/>
      </c>
      <c r="X2491" s="1" t="str">
        <f>IFERROR(VLOOKUP(Table49[[#This Row],[ITEM CODE]],Table2[[Item Code]:[Sub Category]],7,0),"")</f>
        <v/>
      </c>
      <c r="Y2491" s="68" t="str">
        <f>Table49[[#This Row],[PO Number]]&amp;COUNTIFS($E$5:E2491,E2491)</f>
        <v>0</v>
      </c>
    </row>
    <row r="2492" spans="1:25" ht="14.7" customHeight="1" x14ac:dyDescent="0.3">
      <c r="A2492" s="1" t="str">
        <f>IF(Table49[[#This Row],[ITEM NAME]]="","",ROW()-4)</f>
        <v/>
      </c>
      <c r="B2492" s="68"/>
      <c r="C2492" s="4" t="str">
        <f>IFERROR(VLOOKUP(B2492,Table14[],3,0),"")</f>
        <v/>
      </c>
      <c r="D2492" s="4" t="str">
        <f>IFERROR(VLOOKUP(B2492,Table14[],2,0),"")</f>
        <v/>
      </c>
      <c r="E2492" s="4"/>
      <c r="H2492" s="41" t="str">
        <f>IFERROR(VLOOKUP(Table49[[#This Row],[ITEM CODE]],Table2[[Item Code]:[Master Name]],2,0),"")</f>
        <v/>
      </c>
      <c r="I2492" s="41"/>
      <c r="J2492" s="65" t="str">
        <f>IFERROR(VLOOKUP(Table49[[#This Row],[ITEM CODE]],Table2[[Item Code]:[Master Name]],3,0),"")</f>
        <v/>
      </c>
      <c r="K2492" s="1" t="str">
        <f>IFERROR(VLOOKUP(Table49[[#This Row],[ITEM CODE]],Table2[[Item Code]:[Master Name]],9,0),"")</f>
        <v/>
      </c>
      <c r="L2492" s="1" t="str">
        <f>IFERROR(VLOOKUP(Table49[[#This Row],[ITEM CODE]],Table2[[Item Code]:[Master Name]],8,0),"")</f>
        <v/>
      </c>
      <c r="M2492" s="41"/>
      <c r="N2492" s="66">
        <f>IFERROR(VLOOKUP(Table49[[#This Row],[ITEM CODE]],Table2[[#All],[Item Code]:[Unit Cost]],10,0),0)</f>
        <v>0</v>
      </c>
      <c r="O2492" s="134">
        <f>IFERROR(VLOOKUP(Table49[[#This Row],[ITEM CODE]],Table2[[#All],[Item Code]:[Unit Cost]],10,0),0)</f>
        <v>0</v>
      </c>
      <c r="P2492" s="56"/>
      <c r="Q2492" s="58"/>
      <c r="R2492" s="58">
        <f>Table49[[#This Row],[QUANTITY]]*Table49[[#This Row],[INV Prices]]</f>
        <v>0</v>
      </c>
      <c r="S2492" s="67"/>
      <c r="V2492" s="41"/>
      <c r="W2492" s="4" t="str">
        <f>IFERROR(VLOOKUP(Table49[[#This Row],[ITEM CODE]],Table2[[Item Code]:[Category ]],6,0),"")</f>
        <v/>
      </c>
      <c r="X2492" s="1" t="str">
        <f>IFERROR(VLOOKUP(Table49[[#This Row],[ITEM CODE]],Table2[[Item Code]:[Sub Category]],7,0),"")</f>
        <v/>
      </c>
      <c r="Y2492" s="68" t="str">
        <f>Table49[[#This Row],[PO Number]]&amp;COUNTIFS($E$5:E2492,E2492)</f>
        <v>0</v>
      </c>
    </row>
    <row r="2493" spans="1:25" ht="14.7" customHeight="1" x14ac:dyDescent="0.3">
      <c r="A2493" s="1" t="str">
        <f>IF(Table49[[#This Row],[ITEM NAME]]="","",ROW()-4)</f>
        <v/>
      </c>
      <c r="B2493" s="68"/>
      <c r="C2493" s="4" t="str">
        <f>IFERROR(VLOOKUP(B2493,Table14[],3,0),"")</f>
        <v/>
      </c>
      <c r="D2493" s="4" t="str">
        <f>IFERROR(VLOOKUP(B2493,Table14[],2,0),"")</f>
        <v/>
      </c>
      <c r="E2493" s="4"/>
      <c r="H2493" s="41" t="str">
        <f>IFERROR(VLOOKUP(Table49[[#This Row],[ITEM CODE]],Table2[[Item Code]:[Master Name]],2,0),"")</f>
        <v/>
      </c>
      <c r="I2493" s="41"/>
      <c r="J2493" s="65" t="str">
        <f>IFERROR(VLOOKUP(Table49[[#This Row],[ITEM CODE]],Table2[[Item Code]:[Master Name]],3,0),"")</f>
        <v/>
      </c>
      <c r="K2493" s="1" t="str">
        <f>IFERROR(VLOOKUP(Table49[[#This Row],[ITEM CODE]],Table2[[Item Code]:[Master Name]],9,0),"")</f>
        <v/>
      </c>
      <c r="L2493" s="1" t="str">
        <f>IFERROR(VLOOKUP(Table49[[#This Row],[ITEM CODE]],Table2[[Item Code]:[Master Name]],8,0),"")</f>
        <v/>
      </c>
      <c r="M2493" s="41"/>
      <c r="N2493" s="66">
        <f>IFERROR(VLOOKUP(Table49[[#This Row],[ITEM CODE]],Table2[[#All],[Item Code]:[Unit Cost]],10,0),0)</f>
        <v>0</v>
      </c>
      <c r="O2493" s="134">
        <f>IFERROR(VLOOKUP(Table49[[#This Row],[ITEM CODE]],Table2[[#All],[Item Code]:[Unit Cost]],10,0),0)</f>
        <v>0</v>
      </c>
      <c r="P2493" s="56"/>
      <c r="Q2493" s="58"/>
      <c r="R2493" s="58">
        <f>Table49[[#This Row],[QUANTITY]]*Table49[[#This Row],[INV Prices]]</f>
        <v>0</v>
      </c>
      <c r="S2493" s="67"/>
      <c r="V2493" s="41"/>
      <c r="W2493" s="4" t="str">
        <f>IFERROR(VLOOKUP(Table49[[#This Row],[ITEM CODE]],Table2[[Item Code]:[Category ]],6,0),"")</f>
        <v/>
      </c>
      <c r="X2493" s="1" t="str">
        <f>IFERROR(VLOOKUP(Table49[[#This Row],[ITEM CODE]],Table2[[Item Code]:[Sub Category]],7,0),"")</f>
        <v/>
      </c>
      <c r="Y2493" s="68" t="str">
        <f>Table49[[#This Row],[PO Number]]&amp;COUNTIFS($E$5:E2493,E2493)</f>
        <v>0</v>
      </c>
    </row>
    <row r="2494" spans="1:25" ht="14.7" customHeight="1" x14ac:dyDescent="0.3">
      <c r="A2494" s="1" t="str">
        <f>IF(Table49[[#This Row],[ITEM NAME]]="","",ROW()-4)</f>
        <v/>
      </c>
      <c r="B2494" s="68"/>
      <c r="C2494" s="4" t="str">
        <f>IFERROR(VLOOKUP(B2494,Table14[],3,0),"")</f>
        <v/>
      </c>
      <c r="D2494" s="4" t="str">
        <f>IFERROR(VLOOKUP(B2494,Table14[],2,0),"")</f>
        <v/>
      </c>
      <c r="E2494" s="4"/>
      <c r="H2494" s="41" t="str">
        <f>IFERROR(VLOOKUP(Table49[[#This Row],[ITEM CODE]],Table2[[Item Code]:[Master Name]],2,0),"")</f>
        <v/>
      </c>
      <c r="I2494" s="41"/>
      <c r="J2494" s="65" t="str">
        <f>IFERROR(VLOOKUP(Table49[[#This Row],[ITEM CODE]],Table2[[Item Code]:[Master Name]],3,0),"")</f>
        <v/>
      </c>
      <c r="K2494" s="1" t="str">
        <f>IFERROR(VLOOKUP(Table49[[#This Row],[ITEM CODE]],Table2[[Item Code]:[Master Name]],9,0),"")</f>
        <v/>
      </c>
      <c r="L2494" s="1" t="str">
        <f>IFERROR(VLOOKUP(Table49[[#This Row],[ITEM CODE]],Table2[[Item Code]:[Master Name]],8,0),"")</f>
        <v/>
      </c>
      <c r="M2494" s="41"/>
      <c r="N2494" s="66">
        <f>IFERROR(VLOOKUP(Table49[[#This Row],[ITEM CODE]],Table2[[#All],[Item Code]:[Unit Cost]],10,0),0)</f>
        <v>0</v>
      </c>
      <c r="O2494" s="134">
        <f>IFERROR(VLOOKUP(Table49[[#This Row],[ITEM CODE]],Table2[[#All],[Item Code]:[Unit Cost]],10,0),0)</f>
        <v>0</v>
      </c>
      <c r="P2494" s="56"/>
      <c r="Q2494" s="58"/>
      <c r="R2494" s="58">
        <f>Table49[[#This Row],[QUANTITY]]*Table49[[#This Row],[INV Prices]]</f>
        <v>0</v>
      </c>
      <c r="S2494" s="67"/>
      <c r="V2494" s="41"/>
      <c r="W2494" s="4" t="str">
        <f>IFERROR(VLOOKUP(Table49[[#This Row],[ITEM CODE]],Table2[[Item Code]:[Category ]],6,0),"")</f>
        <v/>
      </c>
      <c r="X2494" s="1" t="str">
        <f>IFERROR(VLOOKUP(Table49[[#This Row],[ITEM CODE]],Table2[[Item Code]:[Sub Category]],7,0),"")</f>
        <v/>
      </c>
      <c r="Y2494" s="68" t="str">
        <f>Table49[[#This Row],[PO Number]]&amp;COUNTIFS($E$5:E2494,E2494)</f>
        <v>0</v>
      </c>
    </row>
    <row r="2495" spans="1:25" ht="14.7" customHeight="1" x14ac:dyDescent="0.3">
      <c r="A2495" s="1" t="str">
        <f>IF(Table49[[#This Row],[ITEM NAME]]="","",ROW()-4)</f>
        <v/>
      </c>
      <c r="B2495" s="68"/>
      <c r="C2495" s="4" t="str">
        <f>IFERROR(VLOOKUP(B2495,Table14[],3,0),"")</f>
        <v/>
      </c>
      <c r="D2495" s="4" t="str">
        <f>IFERROR(VLOOKUP(B2495,Table14[],2,0),"")</f>
        <v/>
      </c>
      <c r="E2495" s="4"/>
      <c r="H2495" s="41" t="str">
        <f>IFERROR(VLOOKUP(Table49[[#This Row],[ITEM CODE]],Table2[[Item Code]:[Master Name]],2,0),"")</f>
        <v/>
      </c>
      <c r="I2495" s="41"/>
      <c r="J2495" s="65" t="str">
        <f>IFERROR(VLOOKUP(Table49[[#This Row],[ITEM CODE]],Table2[[Item Code]:[Master Name]],3,0),"")</f>
        <v/>
      </c>
      <c r="K2495" s="1" t="str">
        <f>IFERROR(VLOOKUP(Table49[[#This Row],[ITEM CODE]],Table2[[Item Code]:[Master Name]],9,0),"")</f>
        <v/>
      </c>
      <c r="L2495" s="1" t="str">
        <f>IFERROR(VLOOKUP(Table49[[#This Row],[ITEM CODE]],Table2[[Item Code]:[Master Name]],8,0),"")</f>
        <v/>
      </c>
      <c r="M2495" s="41"/>
      <c r="N2495" s="66">
        <f>IFERROR(VLOOKUP(Table49[[#This Row],[ITEM CODE]],Table2[[#All],[Item Code]:[Unit Cost]],10,0),0)</f>
        <v>0</v>
      </c>
      <c r="O2495" s="134">
        <f>IFERROR(VLOOKUP(Table49[[#This Row],[ITEM CODE]],Table2[[#All],[Item Code]:[Unit Cost]],10,0),0)</f>
        <v>0</v>
      </c>
      <c r="P2495" s="56"/>
      <c r="Q2495" s="58"/>
      <c r="R2495" s="58">
        <f>Table49[[#This Row],[QUANTITY]]*Table49[[#This Row],[INV Prices]]</f>
        <v>0</v>
      </c>
      <c r="S2495" s="67"/>
      <c r="V2495" s="41"/>
      <c r="W2495" s="4" t="str">
        <f>IFERROR(VLOOKUP(Table49[[#This Row],[ITEM CODE]],Table2[[Item Code]:[Category ]],6,0),"")</f>
        <v/>
      </c>
      <c r="X2495" s="1" t="str">
        <f>IFERROR(VLOOKUP(Table49[[#This Row],[ITEM CODE]],Table2[[Item Code]:[Sub Category]],7,0),"")</f>
        <v/>
      </c>
      <c r="Y2495" s="68" t="str">
        <f>Table49[[#This Row],[PO Number]]&amp;COUNTIFS($E$5:E2495,E2495)</f>
        <v>0</v>
      </c>
    </row>
    <row r="2496" spans="1:25" ht="14.7" customHeight="1" x14ac:dyDescent="0.3">
      <c r="A2496" s="1" t="str">
        <f>IF(Table49[[#This Row],[ITEM NAME]]="","",ROW()-4)</f>
        <v/>
      </c>
      <c r="B2496" s="68"/>
      <c r="C2496" s="4" t="str">
        <f>IFERROR(VLOOKUP(B2496,Table14[],3,0),"")</f>
        <v/>
      </c>
      <c r="D2496" s="4" t="str">
        <f>IFERROR(VLOOKUP(B2496,Table14[],2,0),"")</f>
        <v/>
      </c>
      <c r="E2496" s="4"/>
      <c r="H2496" s="41" t="str">
        <f>IFERROR(VLOOKUP(Table49[[#This Row],[ITEM CODE]],Table2[[Item Code]:[Master Name]],2,0),"")</f>
        <v/>
      </c>
      <c r="I2496" s="41"/>
      <c r="J2496" s="65" t="str">
        <f>IFERROR(VLOOKUP(Table49[[#This Row],[ITEM CODE]],Table2[[Item Code]:[Master Name]],3,0),"")</f>
        <v/>
      </c>
      <c r="K2496" s="1" t="str">
        <f>IFERROR(VLOOKUP(Table49[[#This Row],[ITEM CODE]],Table2[[Item Code]:[Master Name]],9,0),"")</f>
        <v/>
      </c>
      <c r="L2496" s="1" t="str">
        <f>IFERROR(VLOOKUP(Table49[[#This Row],[ITEM CODE]],Table2[[Item Code]:[Master Name]],8,0),"")</f>
        <v/>
      </c>
      <c r="M2496" s="41"/>
      <c r="N2496" s="66">
        <f>IFERROR(VLOOKUP(Table49[[#This Row],[ITEM CODE]],Table2[[#All],[Item Code]:[Unit Cost]],10,0),0)</f>
        <v>0</v>
      </c>
      <c r="O2496" s="134">
        <f>IFERROR(VLOOKUP(Table49[[#This Row],[ITEM CODE]],Table2[[#All],[Item Code]:[Unit Cost]],10,0),0)</f>
        <v>0</v>
      </c>
      <c r="P2496" s="56"/>
      <c r="Q2496" s="58"/>
      <c r="R2496" s="58">
        <f>Table49[[#This Row],[QUANTITY]]*Table49[[#This Row],[INV Prices]]</f>
        <v>0</v>
      </c>
      <c r="S2496" s="67"/>
      <c r="V2496" s="41"/>
      <c r="W2496" s="4" t="str">
        <f>IFERROR(VLOOKUP(Table49[[#This Row],[ITEM CODE]],Table2[[Item Code]:[Category ]],6,0),"")</f>
        <v/>
      </c>
      <c r="X2496" s="1" t="str">
        <f>IFERROR(VLOOKUP(Table49[[#This Row],[ITEM CODE]],Table2[[Item Code]:[Sub Category]],7,0),"")</f>
        <v/>
      </c>
      <c r="Y2496" s="68" t="str">
        <f>Table49[[#This Row],[PO Number]]&amp;COUNTIFS($E$5:E2496,E2496)</f>
        <v>0</v>
      </c>
    </row>
    <row r="2497" spans="1:25" ht="14.7" customHeight="1" x14ac:dyDescent="0.3">
      <c r="A2497" s="1" t="str">
        <f>IF(Table49[[#This Row],[ITEM NAME]]="","",ROW()-4)</f>
        <v/>
      </c>
      <c r="B2497" s="68"/>
      <c r="C2497" s="4" t="str">
        <f>IFERROR(VLOOKUP(B2497,Table14[],3,0),"")</f>
        <v/>
      </c>
      <c r="D2497" s="4" t="str">
        <f>IFERROR(VLOOKUP(B2497,Table14[],2,0),"")</f>
        <v/>
      </c>
      <c r="E2497" s="4"/>
      <c r="H2497" s="41" t="str">
        <f>IFERROR(VLOOKUP(Table49[[#This Row],[ITEM CODE]],Table2[[Item Code]:[Master Name]],2,0),"")</f>
        <v/>
      </c>
      <c r="I2497" s="41"/>
      <c r="J2497" s="65" t="str">
        <f>IFERROR(VLOOKUP(Table49[[#This Row],[ITEM CODE]],Table2[[Item Code]:[Master Name]],3,0),"")</f>
        <v/>
      </c>
      <c r="K2497" s="1" t="str">
        <f>IFERROR(VLOOKUP(Table49[[#This Row],[ITEM CODE]],Table2[[Item Code]:[Master Name]],9,0),"")</f>
        <v/>
      </c>
      <c r="L2497" s="1" t="str">
        <f>IFERROR(VLOOKUP(Table49[[#This Row],[ITEM CODE]],Table2[[Item Code]:[Master Name]],8,0),"")</f>
        <v/>
      </c>
      <c r="M2497" s="41"/>
      <c r="N2497" s="66">
        <f>IFERROR(VLOOKUP(Table49[[#This Row],[ITEM CODE]],Table2[[#All],[Item Code]:[Unit Cost]],10,0),0)</f>
        <v>0</v>
      </c>
      <c r="O2497" s="134">
        <f>IFERROR(VLOOKUP(Table49[[#This Row],[ITEM CODE]],Table2[[#All],[Item Code]:[Unit Cost]],10,0),0)</f>
        <v>0</v>
      </c>
      <c r="P2497" s="56"/>
      <c r="Q2497" s="58"/>
      <c r="R2497" s="58">
        <f>Table49[[#This Row],[QUANTITY]]*Table49[[#This Row],[INV Prices]]</f>
        <v>0</v>
      </c>
      <c r="S2497" s="67"/>
      <c r="V2497" s="41"/>
      <c r="W2497" s="4" t="str">
        <f>IFERROR(VLOOKUP(Table49[[#This Row],[ITEM CODE]],Table2[[Item Code]:[Category ]],6,0),"")</f>
        <v/>
      </c>
      <c r="X2497" s="1" t="str">
        <f>IFERROR(VLOOKUP(Table49[[#This Row],[ITEM CODE]],Table2[[Item Code]:[Sub Category]],7,0),"")</f>
        <v/>
      </c>
      <c r="Y2497" s="68" t="str">
        <f>Table49[[#This Row],[PO Number]]&amp;COUNTIFS($E$5:E2497,E2497)</f>
        <v>0</v>
      </c>
    </row>
    <row r="2498" spans="1:25" ht="14.7" customHeight="1" x14ac:dyDescent="0.3">
      <c r="A2498" s="1" t="str">
        <f>IF(Table49[[#This Row],[ITEM NAME]]="","",ROW()-4)</f>
        <v/>
      </c>
      <c r="B2498" s="68"/>
      <c r="C2498" s="4" t="str">
        <f>IFERROR(VLOOKUP(B2498,Table14[],3,0),"")</f>
        <v/>
      </c>
      <c r="D2498" s="4" t="str">
        <f>IFERROR(VLOOKUP(B2498,Table14[],2,0),"")</f>
        <v/>
      </c>
      <c r="E2498" s="4"/>
      <c r="H2498" s="41" t="str">
        <f>IFERROR(VLOOKUP(Table49[[#This Row],[ITEM CODE]],Table2[[Item Code]:[Master Name]],2,0),"")</f>
        <v/>
      </c>
      <c r="I2498" s="41"/>
      <c r="J2498" s="65" t="str">
        <f>IFERROR(VLOOKUP(Table49[[#This Row],[ITEM CODE]],Table2[[Item Code]:[Master Name]],3,0),"")</f>
        <v/>
      </c>
      <c r="K2498" s="1" t="str">
        <f>IFERROR(VLOOKUP(Table49[[#This Row],[ITEM CODE]],Table2[[Item Code]:[Master Name]],9,0),"")</f>
        <v/>
      </c>
      <c r="L2498" s="1" t="str">
        <f>IFERROR(VLOOKUP(Table49[[#This Row],[ITEM CODE]],Table2[[Item Code]:[Master Name]],8,0),"")</f>
        <v/>
      </c>
      <c r="M2498" s="41"/>
      <c r="N2498" s="66">
        <f>IFERROR(VLOOKUP(Table49[[#This Row],[ITEM CODE]],Table2[[#All],[Item Code]:[Unit Cost]],10,0),0)</f>
        <v>0</v>
      </c>
      <c r="O2498" s="134">
        <f>IFERROR(VLOOKUP(Table49[[#This Row],[ITEM CODE]],Table2[[#All],[Item Code]:[Unit Cost]],10,0),0)</f>
        <v>0</v>
      </c>
      <c r="P2498" s="56"/>
      <c r="Q2498" s="58"/>
      <c r="R2498" s="58">
        <f>Table49[[#This Row],[QUANTITY]]*Table49[[#This Row],[INV Prices]]</f>
        <v>0</v>
      </c>
      <c r="S2498" s="67"/>
      <c r="V2498" s="41"/>
      <c r="W2498" s="4" t="str">
        <f>IFERROR(VLOOKUP(Table49[[#This Row],[ITEM CODE]],Table2[[Item Code]:[Category ]],6,0),"")</f>
        <v/>
      </c>
      <c r="X2498" s="1" t="str">
        <f>IFERROR(VLOOKUP(Table49[[#This Row],[ITEM CODE]],Table2[[Item Code]:[Sub Category]],7,0),"")</f>
        <v/>
      </c>
      <c r="Y2498" s="68" t="str">
        <f>Table49[[#This Row],[PO Number]]&amp;COUNTIFS($E$5:E2498,E2498)</f>
        <v>0</v>
      </c>
    </row>
    <row r="2499" spans="1:25" ht="14.7" customHeight="1" x14ac:dyDescent="0.3">
      <c r="A2499" s="1" t="str">
        <f>IF(Table49[[#This Row],[ITEM NAME]]="","",ROW()-4)</f>
        <v/>
      </c>
      <c r="B2499" s="68"/>
      <c r="C2499" s="4" t="str">
        <f>IFERROR(VLOOKUP(B2499,Table14[],3,0),"")</f>
        <v/>
      </c>
      <c r="D2499" s="4" t="str">
        <f>IFERROR(VLOOKUP(B2499,Table14[],2,0),"")</f>
        <v/>
      </c>
      <c r="E2499" s="4"/>
      <c r="H2499" s="41" t="str">
        <f>IFERROR(VLOOKUP(Table49[[#This Row],[ITEM CODE]],Table2[[Item Code]:[Master Name]],2,0),"")</f>
        <v/>
      </c>
      <c r="I2499" s="41"/>
      <c r="J2499" s="65" t="str">
        <f>IFERROR(VLOOKUP(Table49[[#This Row],[ITEM CODE]],Table2[[Item Code]:[Master Name]],3,0),"")</f>
        <v/>
      </c>
      <c r="K2499" s="1" t="str">
        <f>IFERROR(VLOOKUP(Table49[[#This Row],[ITEM CODE]],Table2[[Item Code]:[Master Name]],9,0),"")</f>
        <v/>
      </c>
      <c r="L2499" s="1" t="str">
        <f>IFERROR(VLOOKUP(Table49[[#This Row],[ITEM CODE]],Table2[[Item Code]:[Master Name]],8,0),"")</f>
        <v/>
      </c>
      <c r="M2499" s="41"/>
      <c r="N2499" s="66">
        <f>IFERROR(VLOOKUP(Table49[[#This Row],[ITEM CODE]],Table2[[#All],[Item Code]:[Unit Cost]],10,0),0)</f>
        <v>0</v>
      </c>
      <c r="O2499" s="134">
        <f>IFERROR(VLOOKUP(Table49[[#This Row],[ITEM CODE]],Table2[[#All],[Item Code]:[Unit Cost]],10,0),0)</f>
        <v>0</v>
      </c>
      <c r="P2499" s="56"/>
      <c r="Q2499" s="58"/>
      <c r="R2499" s="58">
        <f>Table49[[#This Row],[QUANTITY]]*Table49[[#This Row],[INV Prices]]</f>
        <v>0</v>
      </c>
      <c r="S2499" s="67"/>
      <c r="V2499" s="41"/>
      <c r="W2499" s="4" t="str">
        <f>IFERROR(VLOOKUP(Table49[[#This Row],[ITEM CODE]],Table2[[Item Code]:[Category ]],6,0),"")</f>
        <v/>
      </c>
      <c r="X2499" s="1" t="str">
        <f>IFERROR(VLOOKUP(Table49[[#This Row],[ITEM CODE]],Table2[[Item Code]:[Sub Category]],7,0),"")</f>
        <v/>
      </c>
      <c r="Y2499" s="68" t="str">
        <f>Table49[[#This Row],[PO Number]]&amp;COUNTIFS($E$5:E2499,E2499)</f>
        <v>0</v>
      </c>
    </row>
    <row r="2500" spans="1:25" ht="14.7" customHeight="1" x14ac:dyDescent="0.3">
      <c r="A2500" s="1" t="str">
        <f>IF(Table49[[#This Row],[ITEM NAME]]="","",ROW()-4)</f>
        <v/>
      </c>
      <c r="B2500" s="68"/>
      <c r="C2500" s="4" t="str">
        <f>IFERROR(VLOOKUP(B2500,Table14[],3,0),"")</f>
        <v/>
      </c>
      <c r="D2500" s="4" t="str">
        <f>IFERROR(VLOOKUP(B2500,Table14[],2,0),"")</f>
        <v/>
      </c>
      <c r="E2500" s="4"/>
      <c r="H2500" s="41" t="str">
        <f>IFERROR(VLOOKUP(Table49[[#This Row],[ITEM CODE]],Table2[[Item Code]:[Master Name]],2,0),"")</f>
        <v/>
      </c>
      <c r="I2500" s="41"/>
      <c r="J2500" s="65" t="str">
        <f>IFERROR(VLOOKUP(Table49[[#This Row],[ITEM CODE]],Table2[[Item Code]:[Master Name]],3,0),"")</f>
        <v/>
      </c>
      <c r="K2500" s="1" t="str">
        <f>IFERROR(VLOOKUP(Table49[[#This Row],[ITEM CODE]],Table2[[Item Code]:[Master Name]],9,0),"")</f>
        <v/>
      </c>
      <c r="L2500" s="1" t="str">
        <f>IFERROR(VLOOKUP(Table49[[#This Row],[ITEM CODE]],Table2[[Item Code]:[Master Name]],8,0),"")</f>
        <v/>
      </c>
      <c r="M2500" s="41"/>
      <c r="N2500" s="66">
        <f>IFERROR(VLOOKUP(Table49[[#This Row],[ITEM CODE]],Table2[[#All],[Item Code]:[Unit Cost]],10,0),0)</f>
        <v>0</v>
      </c>
      <c r="O2500" s="134">
        <f>IFERROR(VLOOKUP(Table49[[#This Row],[ITEM CODE]],Table2[[#All],[Item Code]:[Unit Cost]],10,0),0)</f>
        <v>0</v>
      </c>
      <c r="P2500" s="56"/>
      <c r="Q2500" s="58"/>
      <c r="R2500" s="58">
        <f>Table49[[#This Row],[QUANTITY]]*Table49[[#This Row],[INV Prices]]</f>
        <v>0</v>
      </c>
      <c r="S2500" s="67"/>
      <c r="V2500" s="41"/>
      <c r="W2500" s="4" t="str">
        <f>IFERROR(VLOOKUP(Table49[[#This Row],[ITEM CODE]],Table2[[Item Code]:[Category ]],6,0),"")</f>
        <v/>
      </c>
      <c r="X2500" s="1" t="str">
        <f>IFERROR(VLOOKUP(Table49[[#This Row],[ITEM CODE]],Table2[[Item Code]:[Sub Category]],7,0),"")</f>
        <v/>
      </c>
      <c r="Y2500" s="68" t="str">
        <f>Table49[[#This Row],[PO Number]]&amp;COUNTIFS($E$5:E2500,E2500)</f>
        <v>0</v>
      </c>
    </row>
    <row r="2501" spans="1:25" ht="14.7" customHeight="1" x14ac:dyDescent="0.3">
      <c r="A2501" s="1" t="str">
        <f>IF(Table49[[#This Row],[ITEM NAME]]="","",ROW()-4)</f>
        <v/>
      </c>
      <c r="B2501" s="68"/>
      <c r="C2501" s="4" t="str">
        <f>IFERROR(VLOOKUP(B2501,Table14[],3,0),"")</f>
        <v/>
      </c>
      <c r="D2501" s="4" t="str">
        <f>IFERROR(VLOOKUP(B2501,Table14[],2,0),"")</f>
        <v/>
      </c>
      <c r="E2501" s="4"/>
      <c r="H2501" s="41" t="str">
        <f>IFERROR(VLOOKUP(Table49[[#This Row],[ITEM CODE]],Table2[[Item Code]:[Master Name]],2,0),"")</f>
        <v/>
      </c>
      <c r="I2501" s="41"/>
      <c r="J2501" s="65" t="str">
        <f>IFERROR(VLOOKUP(Table49[[#This Row],[ITEM CODE]],Table2[[Item Code]:[Master Name]],3,0),"")</f>
        <v/>
      </c>
      <c r="K2501" s="1" t="str">
        <f>IFERROR(VLOOKUP(Table49[[#This Row],[ITEM CODE]],Table2[[Item Code]:[Master Name]],9,0),"")</f>
        <v/>
      </c>
      <c r="L2501" s="1" t="str">
        <f>IFERROR(VLOOKUP(Table49[[#This Row],[ITEM CODE]],Table2[[Item Code]:[Master Name]],8,0),"")</f>
        <v/>
      </c>
      <c r="M2501" s="41"/>
      <c r="N2501" s="66">
        <f>IFERROR(VLOOKUP(Table49[[#This Row],[ITEM CODE]],Table2[[#All],[Item Code]:[Unit Cost]],10,0),0)</f>
        <v>0</v>
      </c>
      <c r="O2501" s="134">
        <f>IFERROR(VLOOKUP(Table49[[#This Row],[ITEM CODE]],Table2[[#All],[Item Code]:[Unit Cost]],10,0),0)</f>
        <v>0</v>
      </c>
      <c r="P2501" s="56"/>
      <c r="Q2501" s="58"/>
      <c r="R2501" s="58">
        <f>Table49[[#This Row],[QUANTITY]]*Table49[[#This Row],[INV Prices]]</f>
        <v>0</v>
      </c>
      <c r="S2501" s="67"/>
      <c r="V2501" s="41"/>
      <c r="W2501" s="4" t="str">
        <f>IFERROR(VLOOKUP(Table49[[#This Row],[ITEM CODE]],Table2[[Item Code]:[Category ]],6,0),"")</f>
        <v/>
      </c>
      <c r="X2501" s="1" t="str">
        <f>IFERROR(VLOOKUP(Table49[[#This Row],[ITEM CODE]],Table2[[Item Code]:[Sub Category]],7,0),"")</f>
        <v/>
      </c>
      <c r="Y2501" s="68" t="str">
        <f>Table49[[#This Row],[PO Number]]&amp;COUNTIFS($E$5:E2501,E2501)</f>
        <v>0</v>
      </c>
    </row>
    <row r="2502" spans="1:25" ht="14.7" customHeight="1" x14ac:dyDescent="0.3">
      <c r="A2502" s="1" t="str">
        <f>IF(Table49[[#This Row],[ITEM NAME]]="","",ROW()-4)</f>
        <v/>
      </c>
      <c r="B2502" s="68"/>
      <c r="C2502" s="4" t="str">
        <f>IFERROR(VLOOKUP(B2502,Table14[],3,0),"")</f>
        <v/>
      </c>
      <c r="D2502" s="4" t="str">
        <f>IFERROR(VLOOKUP(B2502,Table14[],2,0),"")</f>
        <v/>
      </c>
      <c r="E2502" s="4"/>
      <c r="H2502" s="41" t="str">
        <f>IFERROR(VLOOKUP(Table49[[#This Row],[ITEM CODE]],Table2[[Item Code]:[Master Name]],2,0),"")</f>
        <v/>
      </c>
      <c r="I2502" s="41"/>
      <c r="J2502" s="65" t="str">
        <f>IFERROR(VLOOKUP(Table49[[#This Row],[ITEM CODE]],Table2[[Item Code]:[Master Name]],3,0),"")</f>
        <v/>
      </c>
      <c r="K2502" s="1" t="str">
        <f>IFERROR(VLOOKUP(Table49[[#This Row],[ITEM CODE]],Table2[[Item Code]:[Master Name]],9,0),"")</f>
        <v/>
      </c>
      <c r="L2502" s="1" t="str">
        <f>IFERROR(VLOOKUP(Table49[[#This Row],[ITEM CODE]],Table2[[Item Code]:[Master Name]],8,0),"")</f>
        <v/>
      </c>
      <c r="M2502" s="41"/>
      <c r="N2502" s="66">
        <f>IFERROR(VLOOKUP(Table49[[#This Row],[ITEM CODE]],Table2[[#All],[Item Code]:[Unit Cost]],10,0),0)</f>
        <v>0</v>
      </c>
      <c r="O2502" s="134">
        <f>IFERROR(VLOOKUP(Table49[[#This Row],[ITEM CODE]],Table2[[#All],[Item Code]:[Unit Cost]],10,0),0)</f>
        <v>0</v>
      </c>
      <c r="P2502" s="56"/>
      <c r="Q2502" s="58"/>
      <c r="R2502" s="58">
        <f>Table49[[#This Row],[QUANTITY]]*Table49[[#This Row],[INV Prices]]</f>
        <v>0</v>
      </c>
      <c r="S2502" s="67"/>
      <c r="V2502" s="41"/>
      <c r="W2502" s="4" t="str">
        <f>IFERROR(VLOOKUP(Table49[[#This Row],[ITEM CODE]],Table2[[Item Code]:[Category ]],6,0),"")</f>
        <v/>
      </c>
      <c r="X2502" s="1" t="str">
        <f>IFERROR(VLOOKUP(Table49[[#This Row],[ITEM CODE]],Table2[[Item Code]:[Sub Category]],7,0),"")</f>
        <v/>
      </c>
      <c r="Y2502" s="68" t="str">
        <f>Table49[[#This Row],[PO Number]]&amp;COUNTIFS($E$5:E2502,E2502)</f>
        <v>0</v>
      </c>
    </row>
    <row r="2503" spans="1:25" ht="14.7" customHeight="1" x14ac:dyDescent="0.3">
      <c r="A2503" s="1" t="str">
        <f>IF(Table49[[#This Row],[ITEM NAME]]="","",ROW()-4)</f>
        <v/>
      </c>
      <c r="B2503" s="68"/>
      <c r="C2503" s="4" t="str">
        <f>IFERROR(VLOOKUP(B2503,Table14[],3,0),"")</f>
        <v/>
      </c>
      <c r="D2503" s="4" t="str">
        <f>IFERROR(VLOOKUP(B2503,Table14[],2,0),"")</f>
        <v/>
      </c>
      <c r="E2503" s="4"/>
      <c r="H2503" s="41" t="str">
        <f>IFERROR(VLOOKUP(Table49[[#This Row],[ITEM CODE]],Table2[[Item Code]:[Master Name]],2,0),"")</f>
        <v/>
      </c>
      <c r="I2503" s="41"/>
      <c r="J2503" s="65" t="str">
        <f>IFERROR(VLOOKUP(Table49[[#This Row],[ITEM CODE]],Table2[[Item Code]:[Master Name]],3,0),"")</f>
        <v/>
      </c>
      <c r="K2503" s="1" t="str">
        <f>IFERROR(VLOOKUP(Table49[[#This Row],[ITEM CODE]],Table2[[Item Code]:[Master Name]],9,0),"")</f>
        <v/>
      </c>
      <c r="L2503" s="1" t="str">
        <f>IFERROR(VLOOKUP(Table49[[#This Row],[ITEM CODE]],Table2[[Item Code]:[Master Name]],8,0),"")</f>
        <v/>
      </c>
      <c r="M2503" s="41"/>
      <c r="N2503" s="66">
        <f>IFERROR(VLOOKUP(Table49[[#This Row],[ITEM CODE]],Table2[[#All],[Item Code]:[Unit Cost]],10,0),0)</f>
        <v>0</v>
      </c>
      <c r="O2503" s="134">
        <f>IFERROR(VLOOKUP(Table49[[#This Row],[ITEM CODE]],Table2[[#All],[Item Code]:[Unit Cost]],10,0),0)</f>
        <v>0</v>
      </c>
      <c r="P2503" s="56"/>
      <c r="Q2503" s="58"/>
      <c r="R2503" s="58">
        <f>Table49[[#This Row],[QUANTITY]]*Table49[[#This Row],[INV Prices]]</f>
        <v>0</v>
      </c>
      <c r="S2503" s="67"/>
      <c r="V2503" s="41"/>
      <c r="W2503" s="4" t="str">
        <f>IFERROR(VLOOKUP(Table49[[#This Row],[ITEM CODE]],Table2[[Item Code]:[Category ]],6,0),"")</f>
        <v/>
      </c>
      <c r="X2503" s="1" t="str">
        <f>IFERROR(VLOOKUP(Table49[[#This Row],[ITEM CODE]],Table2[[Item Code]:[Sub Category]],7,0),"")</f>
        <v/>
      </c>
      <c r="Y2503" s="68" t="str">
        <f>Table49[[#This Row],[PO Number]]&amp;COUNTIFS($E$5:E2503,E2503)</f>
        <v>0</v>
      </c>
    </row>
    <row r="2504" spans="1:25" ht="14.7" customHeight="1" x14ac:dyDescent="0.3">
      <c r="A2504" s="1" t="str">
        <f>IF(Table49[[#This Row],[ITEM NAME]]="","",ROW()-4)</f>
        <v/>
      </c>
      <c r="B2504" s="68"/>
      <c r="C2504" s="4" t="str">
        <f>IFERROR(VLOOKUP(B2504,Table14[],3,0),"")</f>
        <v/>
      </c>
      <c r="D2504" s="4" t="str">
        <f>IFERROR(VLOOKUP(B2504,Table14[],2,0),"")</f>
        <v/>
      </c>
      <c r="E2504" s="4"/>
      <c r="H2504" s="41" t="str">
        <f>IFERROR(VLOOKUP(Table49[[#This Row],[ITEM CODE]],Table2[[Item Code]:[Master Name]],2,0),"")</f>
        <v/>
      </c>
      <c r="I2504" s="41"/>
      <c r="J2504" s="65" t="str">
        <f>IFERROR(VLOOKUP(Table49[[#This Row],[ITEM CODE]],Table2[[Item Code]:[Master Name]],3,0),"")</f>
        <v/>
      </c>
      <c r="K2504" s="1" t="str">
        <f>IFERROR(VLOOKUP(Table49[[#This Row],[ITEM CODE]],Table2[[Item Code]:[Master Name]],9,0),"")</f>
        <v/>
      </c>
      <c r="L2504" s="1" t="str">
        <f>IFERROR(VLOOKUP(Table49[[#This Row],[ITEM CODE]],Table2[[Item Code]:[Master Name]],8,0),"")</f>
        <v/>
      </c>
      <c r="M2504" s="41"/>
      <c r="N2504" s="66">
        <f>IFERROR(VLOOKUP(Table49[[#This Row],[ITEM CODE]],Table2[[#All],[Item Code]:[Unit Cost]],10,0),0)</f>
        <v>0</v>
      </c>
      <c r="O2504" s="134">
        <f>IFERROR(VLOOKUP(Table49[[#This Row],[ITEM CODE]],Table2[[#All],[Item Code]:[Unit Cost]],10,0),0)</f>
        <v>0</v>
      </c>
      <c r="P2504" s="56"/>
      <c r="Q2504" s="58"/>
      <c r="R2504" s="58">
        <f>Table49[[#This Row],[QUANTITY]]*Table49[[#This Row],[INV Prices]]</f>
        <v>0</v>
      </c>
      <c r="S2504" s="67"/>
      <c r="V2504" s="41"/>
      <c r="W2504" s="4" t="str">
        <f>IFERROR(VLOOKUP(Table49[[#This Row],[ITEM CODE]],Table2[[Item Code]:[Category ]],6,0),"")</f>
        <v/>
      </c>
      <c r="X2504" s="1" t="str">
        <f>IFERROR(VLOOKUP(Table49[[#This Row],[ITEM CODE]],Table2[[Item Code]:[Sub Category]],7,0),"")</f>
        <v/>
      </c>
      <c r="Y2504" s="68" t="str">
        <f>Table49[[#This Row],[PO Number]]&amp;COUNTIFS($E$5:E2504,E2504)</f>
        <v>0</v>
      </c>
    </row>
    <row r="2505" spans="1:25" ht="14.7" customHeight="1" x14ac:dyDescent="0.3">
      <c r="A2505" s="1" t="str">
        <f>IF(Table49[[#This Row],[ITEM NAME]]="","",ROW()-4)</f>
        <v/>
      </c>
      <c r="B2505" s="68"/>
      <c r="C2505" s="4" t="str">
        <f>IFERROR(VLOOKUP(B2505,Table14[],3,0),"")</f>
        <v/>
      </c>
      <c r="D2505" s="4" t="str">
        <f>IFERROR(VLOOKUP(B2505,Table14[],2,0),"")</f>
        <v/>
      </c>
      <c r="E2505" s="4"/>
      <c r="H2505" s="41" t="str">
        <f>IFERROR(VLOOKUP(Table49[[#This Row],[ITEM CODE]],Table2[[Item Code]:[Master Name]],2,0),"")</f>
        <v/>
      </c>
      <c r="I2505" s="41"/>
      <c r="J2505" s="65" t="str">
        <f>IFERROR(VLOOKUP(Table49[[#This Row],[ITEM CODE]],Table2[[Item Code]:[Master Name]],3,0),"")</f>
        <v/>
      </c>
      <c r="K2505" s="1" t="str">
        <f>IFERROR(VLOOKUP(Table49[[#This Row],[ITEM CODE]],Table2[[Item Code]:[Master Name]],9,0),"")</f>
        <v/>
      </c>
      <c r="L2505" s="1" t="str">
        <f>IFERROR(VLOOKUP(Table49[[#This Row],[ITEM CODE]],Table2[[Item Code]:[Master Name]],8,0),"")</f>
        <v/>
      </c>
      <c r="M2505" s="41"/>
      <c r="N2505" s="66">
        <f>IFERROR(VLOOKUP(Table49[[#This Row],[ITEM CODE]],Table2[[#All],[Item Code]:[Unit Cost]],10,0),0)</f>
        <v>0</v>
      </c>
      <c r="O2505" s="134">
        <f>IFERROR(VLOOKUP(Table49[[#This Row],[ITEM CODE]],Table2[[#All],[Item Code]:[Unit Cost]],10,0),0)</f>
        <v>0</v>
      </c>
      <c r="P2505" s="56"/>
      <c r="Q2505" s="58"/>
      <c r="R2505" s="58">
        <f>Table49[[#This Row],[QUANTITY]]*Table49[[#This Row],[INV Prices]]</f>
        <v>0</v>
      </c>
      <c r="S2505" s="67"/>
      <c r="V2505" s="41"/>
      <c r="W2505" s="4" t="str">
        <f>IFERROR(VLOOKUP(Table49[[#This Row],[ITEM CODE]],Table2[[Item Code]:[Category ]],6,0),"")</f>
        <v/>
      </c>
      <c r="X2505" s="1" t="str">
        <f>IFERROR(VLOOKUP(Table49[[#This Row],[ITEM CODE]],Table2[[Item Code]:[Sub Category]],7,0),"")</f>
        <v/>
      </c>
      <c r="Y2505" s="68" t="str">
        <f>Table49[[#This Row],[PO Number]]&amp;COUNTIFS($E$5:E2505,E2505)</f>
        <v>0</v>
      </c>
    </row>
    <row r="2506" spans="1:25" ht="14.7" customHeight="1" x14ac:dyDescent="0.3">
      <c r="A2506" s="1" t="str">
        <f>IF(Table49[[#This Row],[ITEM NAME]]="","",ROW()-4)</f>
        <v/>
      </c>
      <c r="B2506" s="68"/>
      <c r="C2506" s="4" t="str">
        <f>IFERROR(VLOOKUP(B2506,Table14[],3,0),"")</f>
        <v/>
      </c>
      <c r="D2506" s="4" t="str">
        <f>IFERROR(VLOOKUP(B2506,Table14[],2,0),"")</f>
        <v/>
      </c>
      <c r="E2506" s="4"/>
      <c r="H2506" s="41" t="str">
        <f>IFERROR(VLOOKUP(Table49[[#This Row],[ITEM CODE]],Table2[[Item Code]:[Master Name]],2,0),"")</f>
        <v/>
      </c>
      <c r="I2506" s="41"/>
      <c r="J2506" s="65" t="str">
        <f>IFERROR(VLOOKUP(Table49[[#This Row],[ITEM CODE]],Table2[[Item Code]:[Master Name]],3,0),"")</f>
        <v/>
      </c>
      <c r="K2506" s="1" t="str">
        <f>IFERROR(VLOOKUP(Table49[[#This Row],[ITEM CODE]],Table2[[Item Code]:[Master Name]],9,0),"")</f>
        <v/>
      </c>
      <c r="L2506" s="1" t="str">
        <f>IFERROR(VLOOKUP(Table49[[#This Row],[ITEM CODE]],Table2[[Item Code]:[Master Name]],8,0),"")</f>
        <v/>
      </c>
      <c r="M2506" s="41"/>
      <c r="N2506" s="66">
        <f>IFERROR(VLOOKUP(Table49[[#This Row],[ITEM CODE]],Table2[[#All],[Item Code]:[Unit Cost]],10,0),0)</f>
        <v>0</v>
      </c>
      <c r="O2506" s="134">
        <f>IFERROR(VLOOKUP(Table49[[#This Row],[ITEM CODE]],Table2[[#All],[Item Code]:[Unit Cost]],10,0),0)</f>
        <v>0</v>
      </c>
      <c r="P2506" s="56"/>
      <c r="Q2506" s="58"/>
      <c r="R2506" s="58">
        <f>Table49[[#This Row],[QUANTITY]]*Table49[[#This Row],[INV Prices]]</f>
        <v>0</v>
      </c>
      <c r="S2506" s="67"/>
      <c r="V2506" s="41"/>
      <c r="W2506" s="4" t="str">
        <f>IFERROR(VLOOKUP(Table49[[#This Row],[ITEM CODE]],Table2[[Item Code]:[Category ]],6,0),"")</f>
        <v/>
      </c>
      <c r="X2506" s="1" t="str">
        <f>IFERROR(VLOOKUP(Table49[[#This Row],[ITEM CODE]],Table2[[Item Code]:[Sub Category]],7,0),"")</f>
        <v/>
      </c>
      <c r="Y2506" s="68" t="str">
        <f>Table49[[#This Row],[PO Number]]&amp;COUNTIFS($E$5:E2506,E2506)</f>
        <v>0</v>
      </c>
    </row>
    <row r="2507" spans="1:25" ht="14.7" customHeight="1" x14ac:dyDescent="0.3">
      <c r="A2507" s="1" t="str">
        <f>IF(Table49[[#This Row],[ITEM NAME]]="","",ROW()-4)</f>
        <v/>
      </c>
      <c r="B2507" s="68"/>
      <c r="C2507" s="4" t="str">
        <f>IFERROR(VLOOKUP(B2507,Table14[],3,0),"")</f>
        <v/>
      </c>
      <c r="D2507" s="4" t="str">
        <f>IFERROR(VLOOKUP(B2507,Table14[],2,0),"")</f>
        <v/>
      </c>
      <c r="E2507" s="4"/>
      <c r="H2507" s="41" t="str">
        <f>IFERROR(VLOOKUP(Table49[[#This Row],[ITEM CODE]],Table2[[Item Code]:[Master Name]],2,0),"")</f>
        <v/>
      </c>
      <c r="I2507" s="41"/>
      <c r="J2507" s="65" t="str">
        <f>IFERROR(VLOOKUP(Table49[[#This Row],[ITEM CODE]],Table2[[Item Code]:[Master Name]],3,0),"")</f>
        <v/>
      </c>
      <c r="K2507" s="1" t="str">
        <f>IFERROR(VLOOKUP(Table49[[#This Row],[ITEM CODE]],Table2[[Item Code]:[Master Name]],9,0),"")</f>
        <v/>
      </c>
      <c r="L2507" s="1" t="str">
        <f>IFERROR(VLOOKUP(Table49[[#This Row],[ITEM CODE]],Table2[[Item Code]:[Master Name]],8,0),"")</f>
        <v/>
      </c>
      <c r="M2507" s="41"/>
      <c r="N2507" s="66">
        <f>IFERROR(VLOOKUP(Table49[[#This Row],[ITEM CODE]],Table2[[#All],[Item Code]:[Unit Cost]],10,0),0)</f>
        <v>0</v>
      </c>
      <c r="O2507" s="134">
        <f>IFERROR(VLOOKUP(Table49[[#This Row],[ITEM CODE]],Table2[[#All],[Item Code]:[Unit Cost]],10,0),0)</f>
        <v>0</v>
      </c>
      <c r="P2507" s="56"/>
      <c r="Q2507" s="58"/>
      <c r="R2507" s="58">
        <f>Table49[[#This Row],[QUANTITY]]*Table49[[#This Row],[INV Prices]]</f>
        <v>0</v>
      </c>
      <c r="S2507" s="67"/>
      <c r="V2507" s="41"/>
      <c r="W2507" s="4" t="str">
        <f>IFERROR(VLOOKUP(Table49[[#This Row],[ITEM CODE]],Table2[[Item Code]:[Category ]],6,0),"")</f>
        <v/>
      </c>
      <c r="X2507" s="1" t="str">
        <f>IFERROR(VLOOKUP(Table49[[#This Row],[ITEM CODE]],Table2[[Item Code]:[Sub Category]],7,0),"")</f>
        <v/>
      </c>
      <c r="Y2507" s="68" t="str">
        <f>Table49[[#This Row],[PO Number]]&amp;COUNTIFS($E$5:E2507,E2507)</f>
        <v>0</v>
      </c>
    </row>
    <row r="2508" spans="1:25" ht="14.7" customHeight="1" x14ac:dyDescent="0.3">
      <c r="A2508" s="1" t="str">
        <f>IF(Table49[[#This Row],[ITEM NAME]]="","",ROW()-4)</f>
        <v/>
      </c>
      <c r="B2508" s="68"/>
      <c r="C2508" s="4" t="str">
        <f>IFERROR(VLOOKUP(B2508,Table14[],3,0),"")</f>
        <v/>
      </c>
      <c r="D2508" s="4" t="str">
        <f>IFERROR(VLOOKUP(B2508,Table14[],2,0),"")</f>
        <v/>
      </c>
      <c r="E2508" s="4"/>
      <c r="H2508" s="41" t="str">
        <f>IFERROR(VLOOKUP(Table49[[#This Row],[ITEM CODE]],Table2[[Item Code]:[Master Name]],2,0),"")</f>
        <v/>
      </c>
      <c r="I2508" s="41"/>
      <c r="J2508" s="65" t="str">
        <f>IFERROR(VLOOKUP(Table49[[#This Row],[ITEM CODE]],Table2[[Item Code]:[Master Name]],3,0),"")</f>
        <v/>
      </c>
      <c r="K2508" s="1" t="str">
        <f>IFERROR(VLOOKUP(Table49[[#This Row],[ITEM CODE]],Table2[[Item Code]:[Master Name]],9,0),"")</f>
        <v/>
      </c>
      <c r="L2508" s="1" t="str">
        <f>IFERROR(VLOOKUP(Table49[[#This Row],[ITEM CODE]],Table2[[Item Code]:[Master Name]],8,0),"")</f>
        <v/>
      </c>
      <c r="M2508" s="41"/>
      <c r="N2508" s="66">
        <f>IFERROR(VLOOKUP(Table49[[#This Row],[ITEM CODE]],Table2[[#All],[Item Code]:[Unit Cost]],10,0),0)</f>
        <v>0</v>
      </c>
      <c r="O2508" s="134">
        <f>IFERROR(VLOOKUP(Table49[[#This Row],[ITEM CODE]],Table2[[#All],[Item Code]:[Unit Cost]],10,0),0)</f>
        <v>0</v>
      </c>
      <c r="P2508" s="56"/>
      <c r="Q2508" s="58"/>
      <c r="R2508" s="58">
        <f>Table49[[#This Row],[QUANTITY]]*Table49[[#This Row],[INV Prices]]</f>
        <v>0</v>
      </c>
      <c r="S2508" s="67"/>
      <c r="V2508" s="41"/>
      <c r="W2508" s="4" t="str">
        <f>IFERROR(VLOOKUP(Table49[[#This Row],[ITEM CODE]],Table2[[Item Code]:[Category ]],6,0),"")</f>
        <v/>
      </c>
      <c r="X2508" s="1" t="str">
        <f>IFERROR(VLOOKUP(Table49[[#This Row],[ITEM CODE]],Table2[[Item Code]:[Sub Category]],7,0),"")</f>
        <v/>
      </c>
      <c r="Y2508" s="68" t="str">
        <f>Table49[[#This Row],[PO Number]]&amp;COUNTIFS($E$5:E2508,E2508)</f>
        <v>0</v>
      </c>
    </row>
    <row r="2509" spans="1:25" ht="14.7" customHeight="1" x14ac:dyDescent="0.3">
      <c r="A2509" s="1" t="str">
        <f>IF(Table49[[#This Row],[ITEM NAME]]="","",ROW()-4)</f>
        <v/>
      </c>
      <c r="B2509" s="68"/>
      <c r="C2509" s="4" t="str">
        <f>IFERROR(VLOOKUP(B2509,Table14[],3,0),"")</f>
        <v/>
      </c>
      <c r="D2509" s="4" t="str">
        <f>IFERROR(VLOOKUP(B2509,Table14[],2,0),"")</f>
        <v/>
      </c>
      <c r="E2509" s="4"/>
      <c r="H2509" s="41" t="str">
        <f>IFERROR(VLOOKUP(Table49[[#This Row],[ITEM CODE]],Table2[[Item Code]:[Master Name]],2,0),"")</f>
        <v/>
      </c>
      <c r="I2509" s="41"/>
      <c r="J2509" s="65" t="str">
        <f>IFERROR(VLOOKUP(Table49[[#This Row],[ITEM CODE]],Table2[[Item Code]:[Master Name]],3,0),"")</f>
        <v/>
      </c>
      <c r="K2509" s="1" t="str">
        <f>IFERROR(VLOOKUP(Table49[[#This Row],[ITEM CODE]],Table2[[Item Code]:[Master Name]],9,0),"")</f>
        <v/>
      </c>
      <c r="L2509" s="1" t="str">
        <f>IFERROR(VLOOKUP(Table49[[#This Row],[ITEM CODE]],Table2[[Item Code]:[Master Name]],8,0),"")</f>
        <v/>
      </c>
      <c r="M2509" s="41"/>
      <c r="N2509" s="66">
        <f>IFERROR(VLOOKUP(Table49[[#This Row],[ITEM CODE]],Table2[[#All],[Item Code]:[Unit Cost]],10,0),0)</f>
        <v>0</v>
      </c>
      <c r="O2509" s="134">
        <f>IFERROR(VLOOKUP(Table49[[#This Row],[ITEM CODE]],Table2[[#All],[Item Code]:[Unit Cost]],10,0),0)</f>
        <v>0</v>
      </c>
      <c r="P2509" s="56"/>
      <c r="Q2509" s="58"/>
      <c r="R2509" s="58">
        <f>Table49[[#This Row],[QUANTITY]]*Table49[[#This Row],[INV Prices]]</f>
        <v>0</v>
      </c>
      <c r="S2509" s="67"/>
      <c r="V2509" s="41"/>
      <c r="W2509" s="4" t="str">
        <f>IFERROR(VLOOKUP(Table49[[#This Row],[ITEM CODE]],Table2[[Item Code]:[Category ]],6,0),"")</f>
        <v/>
      </c>
      <c r="X2509" s="1" t="str">
        <f>IFERROR(VLOOKUP(Table49[[#This Row],[ITEM CODE]],Table2[[Item Code]:[Sub Category]],7,0),"")</f>
        <v/>
      </c>
      <c r="Y2509" s="68" t="str">
        <f>Table49[[#This Row],[PO Number]]&amp;COUNTIFS($E$5:E2509,E2509)</f>
        <v>0</v>
      </c>
    </row>
    <row r="2510" spans="1:25" ht="14.7" customHeight="1" x14ac:dyDescent="0.3">
      <c r="A2510" s="1" t="str">
        <f>IF(Table49[[#This Row],[ITEM NAME]]="","",ROW()-4)</f>
        <v/>
      </c>
      <c r="B2510" s="68"/>
      <c r="C2510" s="4" t="str">
        <f>IFERROR(VLOOKUP(B2510,Table14[],3,0),"")</f>
        <v/>
      </c>
      <c r="D2510" s="4" t="str">
        <f>IFERROR(VLOOKUP(B2510,Table14[],2,0),"")</f>
        <v/>
      </c>
      <c r="E2510" s="4"/>
      <c r="H2510" s="41" t="str">
        <f>IFERROR(VLOOKUP(Table49[[#This Row],[ITEM CODE]],Table2[[Item Code]:[Master Name]],2,0),"")</f>
        <v/>
      </c>
      <c r="I2510" s="41"/>
      <c r="J2510" s="65" t="str">
        <f>IFERROR(VLOOKUP(Table49[[#This Row],[ITEM CODE]],Table2[[Item Code]:[Master Name]],3,0),"")</f>
        <v/>
      </c>
      <c r="K2510" s="1" t="str">
        <f>IFERROR(VLOOKUP(Table49[[#This Row],[ITEM CODE]],Table2[[Item Code]:[Master Name]],9,0),"")</f>
        <v/>
      </c>
      <c r="L2510" s="1" t="str">
        <f>IFERROR(VLOOKUP(Table49[[#This Row],[ITEM CODE]],Table2[[Item Code]:[Master Name]],8,0),"")</f>
        <v/>
      </c>
      <c r="M2510" s="41"/>
      <c r="N2510" s="66">
        <f>IFERROR(VLOOKUP(Table49[[#This Row],[ITEM CODE]],Table2[[#All],[Item Code]:[Unit Cost]],10,0),0)</f>
        <v>0</v>
      </c>
      <c r="O2510" s="134">
        <f>IFERROR(VLOOKUP(Table49[[#This Row],[ITEM CODE]],Table2[[#All],[Item Code]:[Unit Cost]],10,0),0)</f>
        <v>0</v>
      </c>
      <c r="P2510" s="56"/>
      <c r="Q2510" s="58"/>
      <c r="R2510" s="58">
        <f>Table49[[#This Row],[QUANTITY]]*Table49[[#This Row],[INV Prices]]</f>
        <v>0</v>
      </c>
      <c r="S2510" s="67"/>
      <c r="V2510" s="41"/>
      <c r="W2510" s="4" t="str">
        <f>IFERROR(VLOOKUP(Table49[[#This Row],[ITEM CODE]],Table2[[Item Code]:[Category ]],6,0),"")</f>
        <v/>
      </c>
      <c r="X2510" s="1" t="str">
        <f>IFERROR(VLOOKUP(Table49[[#This Row],[ITEM CODE]],Table2[[Item Code]:[Sub Category]],7,0),"")</f>
        <v/>
      </c>
      <c r="Y2510" s="68" t="str">
        <f>Table49[[#This Row],[PO Number]]&amp;COUNTIFS($E$5:E2510,E2510)</f>
        <v>0</v>
      </c>
    </row>
    <row r="2511" spans="1:25" ht="14.7" customHeight="1" x14ac:dyDescent="0.3">
      <c r="A2511" s="1" t="str">
        <f>IF(Table49[[#This Row],[ITEM NAME]]="","",ROW()-4)</f>
        <v/>
      </c>
      <c r="B2511" s="68"/>
      <c r="C2511" s="4" t="str">
        <f>IFERROR(VLOOKUP(B2511,Table14[],3,0),"")</f>
        <v/>
      </c>
      <c r="D2511" s="4" t="str">
        <f>IFERROR(VLOOKUP(B2511,Table14[],2,0),"")</f>
        <v/>
      </c>
      <c r="E2511" s="4"/>
      <c r="H2511" s="41" t="str">
        <f>IFERROR(VLOOKUP(Table49[[#This Row],[ITEM CODE]],Table2[[Item Code]:[Master Name]],2,0),"")</f>
        <v/>
      </c>
      <c r="I2511" s="41"/>
      <c r="J2511" s="65" t="str">
        <f>IFERROR(VLOOKUP(Table49[[#This Row],[ITEM CODE]],Table2[[Item Code]:[Master Name]],3,0),"")</f>
        <v/>
      </c>
      <c r="K2511" s="1" t="str">
        <f>IFERROR(VLOOKUP(Table49[[#This Row],[ITEM CODE]],Table2[[Item Code]:[Master Name]],9,0),"")</f>
        <v/>
      </c>
      <c r="L2511" s="1" t="str">
        <f>IFERROR(VLOOKUP(Table49[[#This Row],[ITEM CODE]],Table2[[Item Code]:[Master Name]],8,0),"")</f>
        <v/>
      </c>
      <c r="M2511" s="41"/>
      <c r="N2511" s="66">
        <f>IFERROR(VLOOKUP(Table49[[#This Row],[ITEM CODE]],Table2[[#All],[Item Code]:[Unit Cost]],10,0),0)</f>
        <v>0</v>
      </c>
      <c r="O2511" s="134">
        <f>IFERROR(VLOOKUP(Table49[[#This Row],[ITEM CODE]],Table2[[#All],[Item Code]:[Unit Cost]],10,0),0)</f>
        <v>0</v>
      </c>
      <c r="P2511" s="56"/>
      <c r="Q2511" s="58"/>
      <c r="R2511" s="58">
        <f>Table49[[#This Row],[QUANTITY]]*Table49[[#This Row],[INV Prices]]</f>
        <v>0</v>
      </c>
      <c r="S2511" s="67"/>
      <c r="V2511" s="41"/>
      <c r="W2511" s="4" t="str">
        <f>IFERROR(VLOOKUP(Table49[[#This Row],[ITEM CODE]],Table2[[Item Code]:[Category ]],6,0),"")</f>
        <v/>
      </c>
      <c r="X2511" s="1" t="str">
        <f>IFERROR(VLOOKUP(Table49[[#This Row],[ITEM CODE]],Table2[[Item Code]:[Sub Category]],7,0),"")</f>
        <v/>
      </c>
      <c r="Y2511" s="68" t="str">
        <f>Table49[[#This Row],[PO Number]]&amp;COUNTIFS($E$5:E2511,E2511)</f>
        <v>0</v>
      </c>
    </row>
    <row r="2512" spans="1:25" ht="14.7" customHeight="1" x14ac:dyDescent="0.3">
      <c r="A2512" s="1" t="str">
        <f>IF(Table49[[#This Row],[ITEM NAME]]="","",ROW()-4)</f>
        <v/>
      </c>
      <c r="B2512" s="68"/>
      <c r="C2512" s="4" t="str">
        <f>IFERROR(VLOOKUP(B2512,Table14[],3,0),"")</f>
        <v/>
      </c>
      <c r="D2512" s="4" t="str">
        <f>IFERROR(VLOOKUP(B2512,Table14[],2,0),"")</f>
        <v/>
      </c>
      <c r="E2512" s="4"/>
      <c r="H2512" s="41" t="str">
        <f>IFERROR(VLOOKUP(Table49[[#This Row],[ITEM CODE]],Table2[[Item Code]:[Master Name]],2,0),"")</f>
        <v/>
      </c>
      <c r="I2512" s="41"/>
      <c r="J2512" s="65" t="str">
        <f>IFERROR(VLOOKUP(Table49[[#This Row],[ITEM CODE]],Table2[[Item Code]:[Master Name]],3,0),"")</f>
        <v/>
      </c>
      <c r="K2512" s="1" t="str">
        <f>IFERROR(VLOOKUP(Table49[[#This Row],[ITEM CODE]],Table2[[Item Code]:[Master Name]],9,0),"")</f>
        <v/>
      </c>
      <c r="L2512" s="1" t="str">
        <f>IFERROR(VLOOKUP(Table49[[#This Row],[ITEM CODE]],Table2[[Item Code]:[Master Name]],8,0),"")</f>
        <v/>
      </c>
      <c r="M2512" s="41"/>
      <c r="N2512" s="66">
        <f>IFERROR(VLOOKUP(Table49[[#This Row],[ITEM CODE]],Table2[[#All],[Item Code]:[Unit Cost]],10,0),0)</f>
        <v>0</v>
      </c>
      <c r="O2512" s="134">
        <f>IFERROR(VLOOKUP(Table49[[#This Row],[ITEM CODE]],Table2[[#All],[Item Code]:[Unit Cost]],10,0),0)</f>
        <v>0</v>
      </c>
      <c r="P2512" s="56"/>
      <c r="Q2512" s="58"/>
      <c r="R2512" s="58">
        <f>Table49[[#This Row],[QUANTITY]]*Table49[[#This Row],[INV Prices]]</f>
        <v>0</v>
      </c>
      <c r="S2512" s="67"/>
      <c r="V2512" s="41"/>
      <c r="W2512" s="4" t="str">
        <f>IFERROR(VLOOKUP(Table49[[#This Row],[ITEM CODE]],Table2[[Item Code]:[Category ]],6,0),"")</f>
        <v/>
      </c>
      <c r="X2512" s="1" t="str">
        <f>IFERROR(VLOOKUP(Table49[[#This Row],[ITEM CODE]],Table2[[Item Code]:[Sub Category]],7,0),"")</f>
        <v/>
      </c>
      <c r="Y2512" s="68" t="str">
        <f>Table49[[#This Row],[PO Number]]&amp;COUNTIFS($E$5:E2512,E2512)</f>
        <v>0</v>
      </c>
    </row>
    <row r="2513" spans="1:25" ht="14.7" customHeight="1" x14ac:dyDescent="0.3">
      <c r="A2513" s="1" t="str">
        <f>IF(Table49[[#This Row],[ITEM NAME]]="","",ROW()-4)</f>
        <v/>
      </c>
      <c r="B2513" s="68"/>
      <c r="C2513" s="4" t="str">
        <f>IFERROR(VLOOKUP(B2513,Table14[],3,0),"")</f>
        <v/>
      </c>
      <c r="D2513" s="4" t="str">
        <f>IFERROR(VLOOKUP(B2513,Table14[],2,0),"")</f>
        <v/>
      </c>
      <c r="E2513" s="4"/>
      <c r="H2513" s="41" t="str">
        <f>IFERROR(VLOOKUP(Table49[[#This Row],[ITEM CODE]],Table2[[Item Code]:[Master Name]],2,0),"")</f>
        <v/>
      </c>
      <c r="I2513" s="41"/>
      <c r="J2513" s="65" t="str">
        <f>IFERROR(VLOOKUP(Table49[[#This Row],[ITEM CODE]],Table2[[Item Code]:[Master Name]],3,0),"")</f>
        <v/>
      </c>
      <c r="K2513" s="1" t="str">
        <f>IFERROR(VLOOKUP(Table49[[#This Row],[ITEM CODE]],Table2[[Item Code]:[Master Name]],9,0),"")</f>
        <v/>
      </c>
      <c r="L2513" s="1" t="str">
        <f>IFERROR(VLOOKUP(Table49[[#This Row],[ITEM CODE]],Table2[[Item Code]:[Master Name]],8,0),"")</f>
        <v/>
      </c>
      <c r="M2513" s="41"/>
      <c r="N2513" s="66">
        <f>IFERROR(VLOOKUP(Table49[[#This Row],[ITEM CODE]],Table2[[#All],[Item Code]:[Unit Cost]],10,0),0)</f>
        <v>0</v>
      </c>
      <c r="O2513" s="134">
        <f>IFERROR(VLOOKUP(Table49[[#This Row],[ITEM CODE]],Table2[[#All],[Item Code]:[Unit Cost]],10,0),0)</f>
        <v>0</v>
      </c>
      <c r="P2513" s="56"/>
      <c r="Q2513" s="58"/>
      <c r="R2513" s="58">
        <f>Table49[[#This Row],[QUANTITY]]*Table49[[#This Row],[INV Prices]]</f>
        <v>0</v>
      </c>
      <c r="S2513" s="67"/>
      <c r="V2513" s="41"/>
      <c r="W2513" s="4" t="str">
        <f>IFERROR(VLOOKUP(Table49[[#This Row],[ITEM CODE]],Table2[[Item Code]:[Category ]],6,0),"")</f>
        <v/>
      </c>
      <c r="X2513" s="1" t="str">
        <f>IFERROR(VLOOKUP(Table49[[#This Row],[ITEM CODE]],Table2[[Item Code]:[Sub Category]],7,0),"")</f>
        <v/>
      </c>
      <c r="Y2513" s="68" t="str">
        <f>Table49[[#This Row],[PO Number]]&amp;COUNTIFS($E$5:E2513,E2513)</f>
        <v>0</v>
      </c>
    </row>
    <row r="2514" spans="1:25" ht="14.7" customHeight="1" x14ac:dyDescent="0.3">
      <c r="A2514" s="1" t="str">
        <f>IF(Table49[[#This Row],[ITEM NAME]]="","",ROW()-4)</f>
        <v/>
      </c>
      <c r="B2514" s="68"/>
      <c r="C2514" s="4" t="str">
        <f>IFERROR(VLOOKUP(B2514,Table14[],3,0),"")</f>
        <v/>
      </c>
      <c r="D2514" s="4" t="str">
        <f>IFERROR(VLOOKUP(B2514,Table14[],2,0),"")</f>
        <v/>
      </c>
      <c r="E2514" s="4"/>
      <c r="H2514" s="41" t="str">
        <f>IFERROR(VLOOKUP(Table49[[#This Row],[ITEM CODE]],Table2[[Item Code]:[Master Name]],2,0),"")</f>
        <v/>
      </c>
      <c r="I2514" s="41"/>
      <c r="J2514" s="65" t="str">
        <f>IFERROR(VLOOKUP(Table49[[#This Row],[ITEM CODE]],Table2[[Item Code]:[Master Name]],3,0),"")</f>
        <v/>
      </c>
      <c r="K2514" s="1" t="str">
        <f>IFERROR(VLOOKUP(Table49[[#This Row],[ITEM CODE]],Table2[[Item Code]:[Master Name]],9,0),"")</f>
        <v/>
      </c>
      <c r="L2514" s="1" t="str">
        <f>IFERROR(VLOOKUP(Table49[[#This Row],[ITEM CODE]],Table2[[Item Code]:[Master Name]],8,0),"")</f>
        <v/>
      </c>
      <c r="M2514" s="41"/>
      <c r="N2514" s="66">
        <f>IFERROR(VLOOKUP(Table49[[#This Row],[ITEM CODE]],Table2[[#All],[Item Code]:[Unit Cost]],10,0),0)</f>
        <v>0</v>
      </c>
      <c r="O2514" s="134">
        <f>IFERROR(VLOOKUP(Table49[[#This Row],[ITEM CODE]],Table2[[#All],[Item Code]:[Unit Cost]],10,0),0)</f>
        <v>0</v>
      </c>
      <c r="P2514" s="56"/>
      <c r="Q2514" s="58"/>
      <c r="R2514" s="58">
        <f>Table49[[#This Row],[QUANTITY]]*Table49[[#This Row],[INV Prices]]</f>
        <v>0</v>
      </c>
      <c r="S2514" s="67"/>
      <c r="V2514" s="41"/>
      <c r="W2514" s="4" t="str">
        <f>IFERROR(VLOOKUP(Table49[[#This Row],[ITEM CODE]],Table2[[Item Code]:[Category ]],6,0),"")</f>
        <v/>
      </c>
      <c r="X2514" s="1" t="str">
        <f>IFERROR(VLOOKUP(Table49[[#This Row],[ITEM CODE]],Table2[[Item Code]:[Sub Category]],7,0),"")</f>
        <v/>
      </c>
      <c r="Y2514" s="68" t="str">
        <f>Table49[[#This Row],[PO Number]]&amp;COUNTIFS($E$5:E2514,E2514)</f>
        <v>0</v>
      </c>
    </row>
    <row r="2515" spans="1:25" ht="14.7" customHeight="1" x14ac:dyDescent="0.3">
      <c r="A2515" s="1" t="str">
        <f>IF(Table49[[#This Row],[ITEM NAME]]="","",ROW()-4)</f>
        <v/>
      </c>
      <c r="B2515" s="68"/>
      <c r="C2515" s="4" t="str">
        <f>IFERROR(VLOOKUP(B2515,Table14[],3,0),"")</f>
        <v/>
      </c>
      <c r="D2515" s="4" t="str">
        <f>IFERROR(VLOOKUP(B2515,Table14[],2,0),"")</f>
        <v/>
      </c>
      <c r="E2515" s="4"/>
      <c r="H2515" s="41" t="str">
        <f>IFERROR(VLOOKUP(Table49[[#This Row],[ITEM CODE]],Table2[[Item Code]:[Master Name]],2,0),"")</f>
        <v/>
      </c>
      <c r="I2515" s="41"/>
      <c r="J2515" s="65" t="str">
        <f>IFERROR(VLOOKUP(Table49[[#This Row],[ITEM CODE]],Table2[[Item Code]:[Master Name]],3,0),"")</f>
        <v/>
      </c>
      <c r="K2515" s="1" t="str">
        <f>IFERROR(VLOOKUP(Table49[[#This Row],[ITEM CODE]],Table2[[Item Code]:[Master Name]],9,0),"")</f>
        <v/>
      </c>
      <c r="L2515" s="1" t="str">
        <f>IFERROR(VLOOKUP(Table49[[#This Row],[ITEM CODE]],Table2[[Item Code]:[Master Name]],8,0),"")</f>
        <v/>
      </c>
      <c r="M2515" s="41"/>
      <c r="N2515" s="66">
        <f>IFERROR(VLOOKUP(Table49[[#This Row],[ITEM CODE]],Table2[[#All],[Item Code]:[Unit Cost]],10,0),0)</f>
        <v>0</v>
      </c>
      <c r="O2515" s="134">
        <f>IFERROR(VLOOKUP(Table49[[#This Row],[ITEM CODE]],Table2[[#All],[Item Code]:[Unit Cost]],10,0),0)</f>
        <v>0</v>
      </c>
      <c r="P2515" s="56"/>
      <c r="Q2515" s="58"/>
      <c r="R2515" s="58">
        <f>Table49[[#This Row],[QUANTITY]]*Table49[[#This Row],[INV Prices]]</f>
        <v>0</v>
      </c>
      <c r="S2515" s="67"/>
      <c r="V2515" s="41"/>
      <c r="W2515" s="4" t="str">
        <f>IFERROR(VLOOKUP(Table49[[#This Row],[ITEM CODE]],Table2[[Item Code]:[Category ]],6,0),"")</f>
        <v/>
      </c>
      <c r="X2515" s="1" t="str">
        <f>IFERROR(VLOOKUP(Table49[[#This Row],[ITEM CODE]],Table2[[Item Code]:[Sub Category]],7,0),"")</f>
        <v/>
      </c>
      <c r="Y2515" s="68" t="str">
        <f>Table49[[#This Row],[PO Number]]&amp;COUNTIFS($E$5:E2515,E2515)</f>
        <v>0</v>
      </c>
    </row>
    <row r="2516" spans="1:25" ht="14.7" customHeight="1" x14ac:dyDescent="0.3">
      <c r="A2516" s="1" t="str">
        <f>IF(Table49[[#This Row],[ITEM NAME]]="","",ROW()-4)</f>
        <v/>
      </c>
      <c r="B2516" s="68"/>
      <c r="C2516" s="4" t="str">
        <f>IFERROR(VLOOKUP(B2516,Table14[],3,0),"")</f>
        <v/>
      </c>
      <c r="D2516" s="4" t="str">
        <f>IFERROR(VLOOKUP(B2516,Table14[],2,0),"")</f>
        <v/>
      </c>
      <c r="E2516" s="4"/>
      <c r="H2516" s="41" t="str">
        <f>IFERROR(VLOOKUP(Table49[[#This Row],[ITEM CODE]],Table2[[Item Code]:[Master Name]],2,0),"")</f>
        <v/>
      </c>
      <c r="I2516" s="41"/>
      <c r="J2516" s="65" t="str">
        <f>IFERROR(VLOOKUP(Table49[[#This Row],[ITEM CODE]],Table2[[Item Code]:[Master Name]],3,0),"")</f>
        <v/>
      </c>
      <c r="K2516" s="1" t="str">
        <f>IFERROR(VLOOKUP(Table49[[#This Row],[ITEM CODE]],Table2[[Item Code]:[Master Name]],9,0),"")</f>
        <v/>
      </c>
      <c r="L2516" s="1" t="str">
        <f>IFERROR(VLOOKUP(Table49[[#This Row],[ITEM CODE]],Table2[[Item Code]:[Master Name]],8,0),"")</f>
        <v/>
      </c>
      <c r="M2516" s="41"/>
      <c r="N2516" s="66">
        <f>IFERROR(VLOOKUP(Table49[[#This Row],[ITEM CODE]],Table2[[#All],[Item Code]:[Unit Cost]],10,0),0)</f>
        <v>0</v>
      </c>
      <c r="O2516" s="134">
        <f>IFERROR(VLOOKUP(Table49[[#This Row],[ITEM CODE]],Table2[[#All],[Item Code]:[Unit Cost]],10,0),0)</f>
        <v>0</v>
      </c>
      <c r="P2516" s="56"/>
      <c r="Q2516" s="58"/>
      <c r="R2516" s="58">
        <f>Table49[[#This Row],[QUANTITY]]*Table49[[#This Row],[INV Prices]]</f>
        <v>0</v>
      </c>
      <c r="S2516" s="67"/>
      <c r="V2516" s="41"/>
      <c r="W2516" s="4" t="str">
        <f>IFERROR(VLOOKUP(Table49[[#This Row],[ITEM CODE]],Table2[[Item Code]:[Category ]],6,0),"")</f>
        <v/>
      </c>
      <c r="X2516" s="1" t="str">
        <f>IFERROR(VLOOKUP(Table49[[#This Row],[ITEM CODE]],Table2[[Item Code]:[Sub Category]],7,0),"")</f>
        <v/>
      </c>
      <c r="Y2516" s="68" t="str">
        <f>Table49[[#This Row],[PO Number]]&amp;COUNTIFS($E$5:E2516,E2516)</f>
        <v>0</v>
      </c>
    </row>
    <row r="2517" spans="1:25" ht="14.7" customHeight="1" x14ac:dyDescent="0.3">
      <c r="A2517" s="1" t="str">
        <f>IF(Table49[[#This Row],[ITEM NAME]]="","",ROW()-4)</f>
        <v/>
      </c>
      <c r="B2517" s="68"/>
      <c r="C2517" s="4" t="str">
        <f>IFERROR(VLOOKUP(B2517,Table14[],3,0),"")</f>
        <v/>
      </c>
      <c r="D2517" s="4" t="str">
        <f>IFERROR(VLOOKUP(B2517,Table14[],2,0),"")</f>
        <v/>
      </c>
      <c r="E2517" s="4"/>
      <c r="H2517" s="41" t="str">
        <f>IFERROR(VLOOKUP(Table49[[#This Row],[ITEM CODE]],Table2[[Item Code]:[Master Name]],2,0),"")</f>
        <v/>
      </c>
      <c r="I2517" s="41"/>
      <c r="J2517" s="65" t="str">
        <f>IFERROR(VLOOKUP(Table49[[#This Row],[ITEM CODE]],Table2[[Item Code]:[Master Name]],3,0),"")</f>
        <v/>
      </c>
      <c r="K2517" s="1" t="str">
        <f>IFERROR(VLOOKUP(Table49[[#This Row],[ITEM CODE]],Table2[[Item Code]:[Master Name]],9,0),"")</f>
        <v/>
      </c>
      <c r="L2517" s="1" t="str">
        <f>IFERROR(VLOOKUP(Table49[[#This Row],[ITEM CODE]],Table2[[Item Code]:[Master Name]],8,0),"")</f>
        <v/>
      </c>
      <c r="M2517" s="41"/>
      <c r="N2517" s="66">
        <f>IFERROR(VLOOKUP(Table49[[#This Row],[ITEM CODE]],Table2[[#All],[Item Code]:[Unit Cost]],10,0),0)</f>
        <v>0</v>
      </c>
      <c r="O2517" s="134">
        <f>IFERROR(VLOOKUP(Table49[[#This Row],[ITEM CODE]],Table2[[#All],[Item Code]:[Unit Cost]],10,0),0)</f>
        <v>0</v>
      </c>
      <c r="P2517" s="56"/>
      <c r="Q2517" s="58"/>
      <c r="R2517" s="58">
        <f>Table49[[#This Row],[QUANTITY]]*Table49[[#This Row],[INV Prices]]</f>
        <v>0</v>
      </c>
      <c r="S2517" s="67"/>
      <c r="V2517" s="41"/>
      <c r="W2517" s="4" t="str">
        <f>IFERROR(VLOOKUP(Table49[[#This Row],[ITEM CODE]],Table2[[Item Code]:[Category ]],6,0),"")</f>
        <v/>
      </c>
      <c r="X2517" s="1" t="str">
        <f>IFERROR(VLOOKUP(Table49[[#This Row],[ITEM CODE]],Table2[[Item Code]:[Sub Category]],7,0),"")</f>
        <v/>
      </c>
      <c r="Y2517" s="68" t="str">
        <f>Table49[[#This Row],[PO Number]]&amp;COUNTIFS($E$5:E2517,E2517)</f>
        <v>0</v>
      </c>
    </row>
    <row r="2518" spans="1:25" ht="14.7" customHeight="1" x14ac:dyDescent="0.3">
      <c r="A2518" s="1" t="str">
        <f>IF(Table49[[#This Row],[ITEM NAME]]="","",ROW()-4)</f>
        <v/>
      </c>
      <c r="B2518" s="68"/>
      <c r="C2518" s="4" t="str">
        <f>IFERROR(VLOOKUP(B2518,Table14[],3,0),"")</f>
        <v/>
      </c>
      <c r="D2518" s="4" t="str">
        <f>IFERROR(VLOOKUP(B2518,Table14[],2,0),"")</f>
        <v/>
      </c>
      <c r="E2518" s="4"/>
      <c r="H2518" s="41" t="str">
        <f>IFERROR(VLOOKUP(Table49[[#This Row],[ITEM CODE]],Table2[[Item Code]:[Master Name]],2,0),"")</f>
        <v/>
      </c>
      <c r="I2518" s="41"/>
      <c r="J2518" s="65" t="str">
        <f>IFERROR(VLOOKUP(Table49[[#This Row],[ITEM CODE]],Table2[[Item Code]:[Master Name]],3,0),"")</f>
        <v/>
      </c>
      <c r="K2518" s="1" t="str">
        <f>IFERROR(VLOOKUP(Table49[[#This Row],[ITEM CODE]],Table2[[Item Code]:[Master Name]],9,0),"")</f>
        <v/>
      </c>
      <c r="L2518" s="1" t="str">
        <f>IFERROR(VLOOKUP(Table49[[#This Row],[ITEM CODE]],Table2[[Item Code]:[Master Name]],8,0),"")</f>
        <v/>
      </c>
      <c r="M2518" s="41"/>
      <c r="N2518" s="66">
        <f>IFERROR(VLOOKUP(Table49[[#This Row],[ITEM CODE]],Table2[[#All],[Item Code]:[Unit Cost]],10,0),0)</f>
        <v>0</v>
      </c>
      <c r="O2518" s="134">
        <f>IFERROR(VLOOKUP(Table49[[#This Row],[ITEM CODE]],Table2[[#All],[Item Code]:[Unit Cost]],10,0),0)</f>
        <v>0</v>
      </c>
      <c r="P2518" s="56"/>
      <c r="Q2518" s="58"/>
      <c r="R2518" s="58">
        <f>Table49[[#This Row],[QUANTITY]]*Table49[[#This Row],[INV Prices]]</f>
        <v>0</v>
      </c>
      <c r="S2518" s="67"/>
      <c r="V2518" s="41"/>
      <c r="W2518" s="4" t="str">
        <f>IFERROR(VLOOKUP(Table49[[#This Row],[ITEM CODE]],Table2[[Item Code]:[Category ]],6,0),"")</f>
        <v/>
      </c>
      <c r="X2518" s="1" t="str">
        <f>IFERROR(VLOOKUP(Table49[[#This Row],[ITEM CODE]],Table2[[Item Code]:[Sub Category]],7,0),"")</f>
        <v/>
      </c>
      <c r="Y2518" s="68" t="str">
        <f>Table49[[#This Row],[PO Number]]&amp;COUNTIFS($E$5:E2518,E2518)</f>
        <v>0</v>
      </c>
    </row>
    <row r="2519" spans="1:25" ht="14.25" customHeight="1" x14ac:dyDescent="0.3">
      <c r="A2519" s="1" t="str">
        <f>IF(Table49[[#This Row],[ITEM NAME]]="","",ROW()-4)</f>
        <v/>
      </c>
      <c r="B2519" s="68"/>
      <c r="C2519" s="4" t="str">
        <f>IFERROR(VLOOKUP(B2519,Table14[],3,0),"")</f>
        <v/>
      </c>
      <c r="D2519" s="4" t="str">
        <f>IFERROR(VLOOKUP(B2519,Table14[],2,0),"")</f>
        <v/>
      </c>
      <c r="E2519" s="4"/>
      <c r="H2519" s="41" t="str">
        <f>IFERROR(VLOOKUP(Table49[[#This Row],[ITEM CODE]],Table2[[Item Code]:[Master Name]],2,0),"")</f>
        <v/>
      </c>
      <c r="I2519" s="41"/>
      <c r="J2519" s="65" t="str">
        <f>IFERROR(VLOOKUP(Table49[[#This Row],[ITEM CODE]],Table2[[Item Code]:[Master Name]],3,0),"")</f>
        <v/>
      </c>
      <c r="K2519" s="1" t="str">
        <f>IFERROR(VLOOKUP(Table49[[#This Row],[ITEM CODE]],Table2[[Item Code]:[Master Name]],9,0),"")</f>
        <v/>
      </c>
      <c r="L2519" s="1" t="str">
        <f>IFERROR(VLOOKUP(Table49[[#This Row],[ITEM CODE]],Table2[[Item Code]:[Master Name]],8,0),"")</f>
        <v/>
      </c>
      <c r="M2519" s="41"/>
      <c r="N2519" s="66">
        <f>IFERROR(VLOOKUP(Table49[[#This Row],[ITEM CODE]],Table2[[#All],[Item Code]:[Unit Cost]],10,0),0)</f>
        <v>0</v>
      </c>
      <c r="O2519" s="134">
        <f>IFERROR(VLOOKUP(Table49[[#This Row],[ITEM CODE]],Table2[[#All],[Item Code]:[Unit Cost]],10,0),0)</f>
        <v>0</v>
      </c>
      <c r="P2519" s="56"/>
      <c r="Q2519" s="58"/>
      <c r="R2519" s="58">
        <f>Table49[[#This Row],[QUANTITY]]*Table49[[#This Row],[INV Prices]]</f>
        <v>0</v>
      </c>
      <c r="S2519" s="67"/>
      <c r="V2519" s="41"/>
      <c r="W2519" s="4" t="str">
        <f>IFERROR(VLOOKUP(Table49[[#This Row],[ITEM CODE]],Table2[[Item Code]:[Category ]],6,0),"")</f>
        <v/>
      </c>
      <c r="X2519" s="1" t="str">
        <f>IFERROR(VLOOKUP(Table49[[#This Row],[ITEM CODE]],Table2[[Item Code]:[Sub Category]],7,0),"")</f>
        <v/>
      </c>
      <c r="Y2519" s="68" t="str">
        <f>Table49[[#This Row],[PO Number]]&amp;COUNTIFS($E$5:E2519,E2519)</f>
        <v>0</v>
      </c>
    </row>
    <row r="2520" spans="1:25" ht="14.7" customHeight="1" x14ac:dyDescent="0.3">
      <c r="A2520" s="1" t="str">
        <f>IF(Table49[[#This Row],[ITEM NAME]]="","",ROW()-4)</f>
        <v/>
      </c>
      <c r="B2520" s="68"/>
      <c r="C2520" s="4" t="str">
        <f>IFERROR(VLOOKUP(B2520,Table14[],3,0),"")</f>
        <v/>
      </c>
      <c r="D2520" s="4" t="str">
        <f>IFERROR(VLOOKUP(B2520,Table14[],2,0),"")</f>
        <v/>
      </c>
      <c r="E2520" s="4"/>
      <c r="H2520" s="41" t="str">
        <f>IFERROR(VLOOKUP(Table49[[#This Row],[ITEM CODE]],Table2[[Item Code]:[Master Name]],2,0),"")</f>
        <v/>
      </c>
      <c r="I2520" s="41"/>
      <c r="J2520" s="65" t="str">
        <f>IFERROR(VLOOKUP(Table49[[#This Row],[ITEM CODE]],Table2[[Item Code]:[Master Name]],3,0),"")</f>
        <v/>
      </c>
      <c r="K2520" s="1" t="str">
        <f>IFERROR(VLOOKUP(Table49[[#This Row],[ITEM CODE]],Table2[[Item Code]:[Master Name]],9,0),"")</f>
        <v/>
      </c>
      <c r="L2520" s="1" t="str">
        <f>IFERROR(VLOOKUP(Table49[[#This Row],[ITEM CODE]],Table2[[Item Code]:[Master Name]],8,0),"")</f>
        <v/>
      </c>
      <c r="M2520" s="41"/>
      <c r="N2520" s="66">
        <f>IFERROR(VLOOKUP(Table49[[#This Row],[ITEM CODE]],Table2[[#All],[Item Code]:[Unit Cost]],10,0),0)</f>
        <v>0</v>
      </c>
      <c r="O2520" s="134">
        <f>IFERROR(VLOOKUP(Table49[[#This Row],[ITEM CODE]],Table2[[#All],[Item Code]:[Unit Cost]],10,0),0)</f>
        <v>0</v>
      </c>
      <c r="P2520" s="56"/>
      <c r="Q2520" s="58"/>
      <c r="R2520" s="58">
        <f>Table49[[#This Row],[QUANTITY]]*Table49[[#This Row],[INV Prices]]</f>
        <v>0</v>
      </c>
      <c r="S2520" s="67"/>
      <c r="V2520" s="41"/>
      <c r="W2520" s="4" t="str">
        <f>IFERROR(VLOOKUP(Table49[[#This Row],[ITEM CODE]],Table2[[Item Code]:[Category ]],6,0),"")</f>
        <v/>
      </c>
      <c r="X2520" s="1" t="str">
        <f>IFERROR(VLOOKUP(Table49[[#This Row],[ITEM CODE]],Table2[[Item Code]:[Sub Category]],7,0),"")</f>
        <v/>
      </c>
      <c r="Y2520" s="68" t="str">
        <f>Table49[[#This Row],[PO Number]]&amp;COUNTIFS($E$5:E2520,E2520)</f>
        <v>0</v>
      </c>
    </row>
    <row r="2521" spans="1:25" ht="14.7" customHeight="1" x14ac:dyDescent="0.3">
      <c r="A2521" s="1" t="str">
        <f>IF(Table49[[#This Row],[ITEM NAME]]="","",ROW()-4)</f>
        <v/>
      </c>
      <c r="B2521" s="68"/>
      <c r="C2521" s="4" t="str">
        <f>IFERROR(VLOOKUP(B2521,Table14[],3,0),"")</f>
        <v/>
      </c>
      <c r="D2521" s="4" t="str">
        <f>IFERROR(VLOOKUP(B2521,Table14[],2,0),"")</f>
        <v/>
      </c>
      <c r="E2521" s="4"/>
      <c r="H2521" s="41" t="str">
        <f>IFERROR(VLOOKUP(Table49[[#This Row],[ITEM CODE]],Table2[[Item Code]:[Master Name]],2,0),"")</f>
        <v/>
      </c>
      <c r="I2521" s="41"/>
      <c r="J2521" s="65" t="str">
        <f>IFERROR(VLOOKUP(Table49[[#This Row],[ITEM CODE]],Table2[[Item Code]:[Master Name]],3,0),"")</f>
        <v/>
      </c>
      <c r="K2521" s="1" t="str">
        <f>IFERROR(VLOOKUP(Table49[[#This Row],[ITEM CODE]],Table2[[Item Code]:[Master Name]],9,0),"")</f>
        <v/>
      </c>
      <c r="L2521" s="1" t="str">
        <f>IFERROR(VLOOKUP(Table49[[#This Row],[ITEM CODE]],Table2[[Item Code]:[Master Name]],8,0),"")</f>
        <v/>
      </c>
      <c r="M2521" s="41"/>
      <c r="N2521" s="66">
        <f>IFERROR(VLOOKUP(Table49[[#This Row],[ITEM CODE]],Table2[[#All],[Item Code]:[Unit Cost]],10,0),0)</f>
        <v>0</v>
      </c>
      <c r="O2521" s="134">
        <f>IFERROR(VLOOKUP(Table49[[#This Row],[ITEM CODE]],Table2[[#All],[Item Code]:[Unit Cost]],10,0),0)</f>
        <v>0</v>
      </c>
      <c r="P2521" s="56"/>
      <c r="Q2521" s="58"/>
      <c r="R2521" s="58">
        <f>Table49[[#This Row],[QUANTITY]]*Table49[[#This Row],[INV Prices]]</f>
        <v>0</v>
      </c>
      <c r="S2521" s="67"/>
      <c r="V2521" s="41"/>
      <c r="W2521" s="4" t="str">
        <f>IFERROR(VLOOKUP(Table49[[#This Row],[ITEM CODE]],Table2[[Item Code]:[Category ]],6,0),"")</f>
        <v/>
      </c>
      <c r="X2521" s="1" t="str">
        <f>IFERROR(VLOOKUP(Table49[[#This Row],[ITEM CODE]],Table2[[Item Code]:[Sub Category]],7,0),"")</f>
        <v/>
      </c>
      <c r="Y2521" s="68" t="str">
        <f>Table49[[#This Row],[PO Number]]&amp;COUNTIFS($E$5:E2521,E2521)</f>
        <v>0</v>
      </c>
    </row>
    <row r="2522" spans="1:25" ht="14.7" customHeight="1" x14ac:dyDescent="0.3">
      <c r="A2522" s="1" t="str">
        <f>IF(Table49[[#This Row],[ITEM NAME]]="","",ROW()-4)</f>
        <v/>
      </c>
      <c r="B2522" s="68"/>
      <c r="C2522" s="4" t="str">
        <f>IFERROR(VLOOKUP(B2522,Table14[],3,0),"")</f>
        <v/>
      </c>
      <c r="D2522" s="4" t="str">
        <f>IFERROR(VLOOKUP(B2522,Table14[],2,0),"")</f>
        <v/>
      </c>
      <c r="E2522" s="4"/>
      <c r="H2522" s="41" t="str">
        <f>IFERROR(VLOOKUP(Table49[[#This Row],[ITEM CODE]],Table2[[Item Code]:[Master Name]],2,0),"")</f>
        <v/>
      </c>
      <c r="I2522" s="41"/>
      <c r="J2522" s="65" t="str">
        <f>IFERROR(VLOOKUP(Table49[[#This Row],[ITEM CODE]],Table2[[Item Code]:[Master Name]],3,0),"")</f>
        <v/>
      </c>
      <c r="K2522" s="1" t="str">
        <f>IFERROR(VLOOKUP(Table49[[#This Row],[ITEM CODE]],Table2[[Item Code]:[Master Name]],9,0),"")</f>
        <v/>
      </c>
      <c r="L2522" s="1" t="str">
        <f>IFERROR(VLOOKUP(Table49[[#This Row],[ITEM CODE]],Table2[[Item Code]:[Master Name]],8,0),"")</f>
        <v/>
      </c>
      <c r="M2522" s="41"/>
      <c r="N2522" s="66">
        <f>IFERROR(VLOOKUP(Table49[[#This Row],[ITEM CODE]],Table2[[#All],[Item Code]:[Unit Cost]],10,0),0)</f>
        <v>0</v>
      </c>
      <c r="O2522" s="134">
        <f>IFERROR(VLOOKUP(Table49[[#This Row],[ITEM CODE]],Table2[[#All],[Item Code]:[Unit Cost]],10,0),0)</f>
        <v>0</v>
      </c>
      <c r="P2522" s="56"/>
      <c r="Q2522" s="58"/>
      <c r="R2522" s="58">
        <f>Table49[[#This Row],[QUANTITY]]*Table49[[#This Row],[INV Prices]]</f>
        <v>0</v>
      </c>
      <c r="S2522" s="67"/>
      <c r="V2522" s="41"/>
      <c r="W2522" s="4" t="str">
        <f>IFERROR(VLOOKUP(Table49[[#This Row],[ITEM CODE]],Table2[[Item Code]:[Category ]],6,0),"")</f>
        <v/>
      </c>
      <c r="X2522" s="1" t="str">
        <f>IFERROR(VLOOKUP(Table49[[#This Row],[ITEM CODE]],Table2[[Item Code]:[Sub Category]],7,0),"")</f>
        <v/>
      </c>
      <c r="Y2522" s="68" t="str">
        <f>Table49[[#This Row],[PO Number]]&amp;COUNTIFS($E$5:E2522,E2522)</f>
        <v>0</v>
      </c>
    </row>
    <row r="2523" spans="1:25" ht="14.7" customHeight="1" x14ac:dyDescent="0.3">
      <c r="A2523" s="1" t="str">
        <f>IF(Table49[[#This Row],[ITEM NAME]]="","",ROW()-4)</f>
        <v/>
      </c>
      <c r="B2523" s="68"/>
      <c r="C2523" s="4" t="str">
        <f>IFERROR(VLOOKUP(B2523,Table14[],3,0),"")</f>
        <v/>
      </c>
      <c r="D2523" s="4" t="str">
        <f>IFERROR(VLOOKUP(B2523,Table14[],2,0),"")</f>
        <v/>
      </c>
      <c r="E2523" s="4"/>
      <c r="H2523" s="41" t="str">
        <f>IFERROR(VLOOKUP(Table49[[#This Row],[ITEM CODE]],Table2[[Item Code]:[Master Name]],2,0),"")</f>
        <v/>
      </c>
      <c r="I2523" s="41"/>
      <c r="J2523" s="65" t="str">
        <f>IFERROR(VLOOKUP(Table49[[#This Row],[ITEM CODE]],Table2[[Item Code]:[Master Name]],3,0),"")</f>
        <v/>
      </c>
      <c r="K2523" s="1" t="str">
        <f>IFERROR(VLOOKUP(Table49[[#This Row],[ITEM CODE]],Table2[[Item Code]:[Master Name]],9,0),"")</f>
        <v/>
      </c>
      <c r="L2523" s="1" t="str">
        <f>IFERROR(VLOOKUP(Table49[[#This Row],[ITEM CODE]],Table2[[Item Code]:[Master Name]],8,0),"")</f>
        <v/>
      </c>
      <c r="M2523" s="41"/>
      <c r="N2523" s="66">
        <f>IFERROR(VLOOKUP(Table49[[#This Row],[ITEM CODE]],Table2[[#All],[Item Code]:[Unit Cost]],10,0),0)</f>
        <v>0</v>
      </c>
      <c r="O2523" s="134">
        <f>IFERROR(VLOOKUP(Table49[[#This Row],[ITEM CODE]],Table2[[#All],[Item Code]:[Unit Cost]],10,0),0)</f>
        <v>0</v>
      </c>
      <c r="P2523" s="56"/>
      <c r="Q2523" s="58"/>
      <c r="R2523" s="58">
        <f>Table49[[#This Row],[QUANTITY]]*Table49[[#This Row],[INV Prices]]</f>
        <v>0</v>
      </c>
      <c r="S2523" s="67"/>
      <c r="V2523" s="41"/>
      <c r="W2523" s="4" t="str">
        <f>IFERROR(VLOOKUP(Table49[[#This Row],[ITEM CODE]],Table2[[Item Code]:[Category ]],6,0),"")</f>
        <v/>
      </c>
      <c r="X2523" s="1" t="str">
        <f>IFERROR(VLOOKUP(Table49[[#This Row],[ITEM CODE]],Table2[[Item Code]:[Sub Category]],7,0),"")</f>
        <v/>
      </c>
      <c r="Y2523" s="68" t="str">
        <f>Table49[[#This Row],[PO Number]]&amp;COUNTIFS($E$5:E2523,E2523)</f>
        <v>0</v>
      </c>
    </row>
    <row r="2524" spans="1:25" ht="14.7" customHeight="1" x14ac:dyDescent="0.3">
      <c r="A2524" s="1" t="str">
        <f>IF(Table49[[#This Row],[ITEM NAME]]="","",ROW()-4)</f>
        <v/>
      </c>
      <c r="B2524" s="68"/>
      <c r="C2524" s="4" t="str">
        <f>IFERROR(VLOOKUP(B2524,Table14[],3,0),"")</f>
        <v/>
      </c>
      <c r="D2524" s="4" t="str">
        <f>IFERROR(VLOOKUP(B2524,Table14[],2,0),"")</f>
        <v/>
      </c>
      <c r="E2524" s="4"/>
      <c r="H2524" s="41" t="str">
        <f>IFERROR(VLOOKUP(Table49[[#This Row],[ITEM CODE]],Table2[[Item Code]:[Master Name]],2,0),"")</f>
        <v/>
      </c>
      <c r="I2524" s="41"/>
      <c r="J2524" s="65" t="str">
        <f>IFERROR(VLOOKUP(Table49[[#This Row],[ITEM CODE]],Table2[[Item Code]:[Master Name]],3,0),"")</f>
        <v/>
      </c>
      <c r="K2524" s="1" t="str">
        <f>IFERROR(VLOOKUP(Table49[[#This Row],[ITEM CODE]],Table2[[Item Code]:[Master Name]],9,0),"")</f>
        <v/>
      </c>
      <c r="L2524" s="1" t="str">
        <f>IFERROR(VLOOKUP(Table49[[#This Row],[ITEM CODE]],Table2[[Item Code]:[Master Name]],8,0),"")</f>
        <v/>
      </c>
      <c r="M2524" s="41"/>
      <c r="N2524" s="66">
        <f>IFERROR(VLOOKUP(Table49[[#This Row],[ITEM CODE]],Table2[[#All],[Item Code]:[Unit Cost]],10,0),0)</f>
        <v>0</v>
      </c>
      <c r="O2524" s="134">
        <f>IFERROR(VLOOKUP(Table49[[#This Row],[ITEM CODE]],Table2[[#All],[Item Code]:[Unit Cost]],10,0),0)</f>
        <v>0</v>
      </c>
      <c r="P2524" s="56"/>
      <c r="Q2524" s="58"/>
      <c r="R2524" s="58">
        <f>Table49[[#This Row],[QUANTITY]]*Table49[[#This Row],[INV Prices]]</f>
        <v>0</v>
      </c>
      <c r="S2524" s="67"/>
      <c r="V2524" s="41"/>
      <c r="W2524" s="4" t="str">
        <f>IFERROR(VLOOKUP(Table49[[#This Row],[ITEM CODE]],Table2[[Item Code]:[Category ]],6,0),"")</f>
        <v/>
      </c>
      <c r="X2524" s="1" t="str">
        <f>IFERROR(VLOOKUP(Table49[[#This Row],[ITEM CODE]],Table2[[Item Code]:[Sub Category]],7,0),"")</f>
        <v/>
      </c>
      <c r="Y2524" s="68" t="str">
        <f>Table49[[#This Row],[PO Number]]&amp;COUNTIFS($E$5:E2524,E2524)</f>
        <v>0</v>
      </c>
    </row>
    <row r="2525" spans="1:25" ht="14.7" customHeight="1" x14ac:dyDescent="0.3">
      <c r="A2525" s="1" t="str">
        <f>IF(Table49[[#This Row],[ITEM NAME]]="","",ROW()-4)</f>
        <v/>
      </c>
      <c r="B2525" s="68"/>
      <c r="C2525" s="4" t="str">
        <f>IFERROR(VLOOKUP(B2525,Table14[],3,0),"")</f>
        <v/>
      </c>
      <c r="D2525" s="4" t="str">
        <f>IFERROR(VLOOKUP(B2525,Table14[],2,0),"")</f>
        <v/>
      </c>
      <c r="E2525" s="4"/>
      <c r="H2525" s="41" t="str">
        <f>IFERROR(VLOOKUP(Table49[[#This Row],[ITEM CODE]],Table2[[Item Code]:[Master Name]],2,0),"")</f>
        <v/>
      </c>
      <c r="I2525" s="41"/>
      <c r="J2525" s="65" t="str">
        <f>IFERROR(VLOOKUP(Table49[[#This Row],[ITEM CODE]],Table2[[Item Code]:[Master Name]],3,0),"")</f>
        <v/>
      </c>
      <c r="K2525" s="1" t="str">
        <f>IFERROR(VLOOKUP(Table49[[#This Row],[ITEM CODE]],Table2[[Item Code]:[Master Name]],9,0),"")</f>
        <v/>
      </c>
      <c r="L2525" s="1" t="str">
        <f>IFERROR(VLOOKUP(Table49[[#This Row],[ITEM CODE]],Table2[[Item Code]:[Master Name]],8,0),"")</f>
        <v/>
      </c>
      <c r="M2525" s="41"/>
      <c r="N2525" s="66">
        <f>IFERROR(VLOOKUP(Table49[[#This Row],[ITEM CODE]],Table2[[#All],[Item Code]:[Unit Cost]],10,0),0)</f>
        <v>0</v>
      </c>
      <c r="O2525" s="134">
        <f>IFERROR(VLOOKUP(Table49[[#This Row],[ITEM CODE]],Table2[[#All],[Item Code]:[Unit Cost]],10,0),0)</f>
        <v>0</v>
      </c>
      <c r="P2525" s="56"/>
      <c r="Q2525" s="58"/>
      <c r="R2525" s="58">
        <f>Table49[[#This Row],[QUANTITY]]*Table49[[#This Row],[INV Prices]]</f>
        <v>0</v>
      </c>
      <c r="S2525" s="67"/>
      <c r="V2525" s="41"/>
      <c r="W2525" s="4" t="str">
        <f>IFERROR(VLOOKUP(Table49[[#This Row],[ITEM CODE]],Table2[[Item Code]:[Category ]],6,0),"")</f>
        <v/>
      </c>
      <c r="X2525" s="1" t="str">
        <f>IFERROR(VLOOKUP(Table49[[#This Row],[ITEM CODE]],Table2[[Item Code]:[Sub Category]],7,0),"")</f>
        <v/>
      </c>
      <c r="Y2525" s="68" t="str">
        <f>Table49[[#This Row],[PO Number]]&amp;COUNTIFS($E$5:E2525,E2525)</f>
        <v>0</v>
      </c>
    </row>
    <row r="2526" spans="1:25" ht="14.7" customHeight="1" x14ac:dyDescent="0.3">
      <c r="A2526" s="1" t="str">
        <f>IF(Table49[[#This Row],[ITEM NAME]]="","",ROW()-4)</f>
        <v/>
      </c>
      <c r="B2526" s="68"/>
      <c r="C2526" s="4" t="str">
        <f>IFERROR(VLOOKUP(B2526,Table14[],3,0),"")</f>
        <v/>
      </c>
      <c r="D2526" s="4" t="str">
        <f>IFERROR(VLOOKUP(B2526,Table14[],2,0),"")</f>
        <v/>
      </c>
      <c r="E2526" s="4"/>
      <c r="H2526" s="41" t="str">
        <f>IFERROR(VLOOKUP(Table49[[#This Row],[ITEM CODE]],Table2[[Item Code]:[Master Name]],2,0),"")</f>
        <v/>
      </c>
      <c r="I2526" s="41"/>
      <c r="J2526" s="65" t="str">
        <f>IFERROR(VLOOKUP(Table49[[#This Row],[ITEM CODE]],Table2[[Item Code]:[Master Name]],3,0),"")</f>
        <v/>
      </c>
      <c r="K2526" s="1" t="str">
        <f>IFERROR(VLOOKUP(Table49[[#This Row],[ITEM CODE]],Table2[[Item Code]:[Master Name]],9,0),"")</f>
        <v/>
      </c>
      <c r="L2526" s="1" t="str">
        <f>IFERROR(VLOOKUP(Table49[[#This Row],[ITEM CODE]],Table2[[Item Code]:[Master Name]],8,0),"")</f>
        <v/>
      </c>
      <c r="M2526" s="41"/>
      <c r="N2526" s="66">
        <f>IFERROR(VLOOKUP(Table49[[#This Row],[ITEM CODE]],Table2[[#All],[Item Code]:[Unit Cost]],10,0),0)</f>
        <v>0</v>
      </c>
      <c r="O2526" s="134">
        <f>IFERROR(VLOOKUP(Table49[[#This Row],[ITEM CODE]],Table2[[#All],[Item Code]:[Unit Cost]],10,0),0)</f>
        <v>0</v>
      </c>
      <c r="P2526" s="56"/>
      <c r="Q2526" s="58"/>
      <c r="R2526" s="58">
        <f>Table49[[#This Row],[QUANTITY]]*Table49[[#This Row],[INV Prices]]</f>
        <v>0</v>
      </c>
      <c r="S2526" s="67"/>
      <c r="V2526" s="41"/>
      <c r="W2526" s="4" t="str">
        <f>IFERROR(VLOOKUP(Table49[[#This Row],[ITEM CODE]],Table2[[Item Code]:[Category ]],6,0),"")</f>
        <v/>
      </c>
      <c r="X2526" s="1" t="str">
        <f>IFERROR(VLOOKUP(Table49[[#This Row],[ITEM CODE]],Table2[[Item Code]:[Sub Category]],7,0),"")</f>
        <v/>
      </c>
      <c r="Y2526" s="68" t="str">
        <f>Table49[[#This Row],[PO Number]]&amp;COUNTIFS($E$5:E2526,E2526)</f>
        <v>0</v>
      </c>
    </row>
    <row r="2527" spans="1:25" ht="14.7" customHeight="1" x14ac:dyDescent="0.3">
      <c r="A2527" s="1" t="str">
        <f>IF(Table49[[#This Row],[ITEM NAME]]="","",ROW()-4)</f>
        <v/>
      </c>
      <c r="B2527" s="68"/>
      <c r="C2527" s="4" t="str">
        <f>IFERROR(VLOOKUP(B2527,Table14[],3,0),"")</f>
        <v/>
      </c>
      <c r="D2527" s="4" t="str">
        <f>IFERROR(VLOOKUP(B2527,Table14[],2,0),"")</f>
        <v/>
      </c>
      <c r="E2527" s="4"/>
      <c r="H2527" s="41" t="str">
        <f>IFERROR(VLOOKUP(Table49[[#This Row],[ITEM CODE]],Table2[[Item Code]:[Master Name]],2,0),"")</f>
        <v/>
      </c>
      <c r="I2527" s="41"/>
      <c r="J2527" s="65" t="str">
        <f>IFERROR(VLOOKUP(Table49[[#This Row],[ITEM CODE]],Table2[[Item Code]:[Master Name]],3,0),"")</f>
        <v/>
      </c>
      <c r="K2527" s="1" t="str">
        <f>IFERROR(VLOOKUP(Table49[[#This Row],[ITEM CODE]],Table2[[Item Code]:[Master Name]],9,0),"")</f>
        <v/>
      </c>
      <c r="L2527" s="1" t="str">
        <f>IFERROR(VLOOKUP(Table49[[#This Row],[ITEM CODE]],Table2[[Item Code]:[Master Name]],8,0),"")</f>
        <v/>
      </c>
      <c r="M2527" s="41"/>
      <c r="N2527" s="66">
        <f>IFERROR(VLOOKUP(Table49[[#This Row],[ITEM CODE]],Table2[[#All],[Item Code]:[Unit Cost]],10,0),0)</f>
        <v>0</v>
      </c>
      <c r="O2527" s="134">
        <f>IFERROR(VLOOKUP(Table49[[#This Row],[ITEM CODE]],Table2[[#All],[Item Code]:[Unit Cost]],10,0),0)</f>
        <v>0</v>
      </c>
      <c r="P2527" s="56"/>
      <c r="Q2527" s="58"/>
      <c r="R2527" s="58">
        <f>Table49[[#This Row],[QUANTITY]]*Table49[[#This Row],[INV Prices]]</f>
        <v>0</v>
      </c>
      <c r="S2527" s="67"/>
      <c r="V2527" s="41"/>
      <c r="W2527" s="4" t="str">
        <f>IFERROR(VLOOKUP(Table49[[#This Row],[ITEM CODE]],Table2[[Item Code]:[Category ]],6,0),"")</f>
        <v/>
      </c>
      <c r="X2527" s="1" t="str">
        <f>IFERROR(VLOOKUP(Table49[[#This Row],[ITEM CODE]],Table2[[Item Code]:[Sub Category]],7,0),"")</f>
        <v/>
      </c>
      <c r="Y2527" s="68" t="str">
        <f>Table49[[#This Row],[PO Number]]&amp;COUNTIFS($E$5:E2527,E2527)</f>
        <v>0</v>
      </c>
    </row>
    <row r="2528" spans="1:25" ht="14.7" customHeight="1" x14ac:dyDescent="0.3">
      <c r="A2528" s="1" t="str">
        <f>IF(Table49[[#This Row],[ITEM NAME]]="","",ROW()-4)</f>
        <v/>
      </c>
      <c r="B2528" s="68"/>
      <c r="C2528" s="4" t="str">
        <f>IFERROR(VLOOKUP(B2528,Table14[],3,0),"")</f>
        <v/>
      </c>
      <c r="D2528" s="4" t="str">
        <f>IFERROR(VLOOKUP(B2528,Table14[],2,0),"")</f>
        <v/>
      </c>
      <c r="E2528" s="4"/>
      <c r="H2528" s="41" t="str">
        <f>IFERROR(VLOOKUP(Table49[[#This Row],[ITEM CODE]],Table2[[Item Code]:[Master Name]],2,0),"")</f>
        <v/>
      </c>
      <c r="I2528" s="41"/>
      <c r="J2528" s="65" t="str">
        <f>IFERROR(VLOOKUP(Table49[[#This Row],[ITEM CODE]],Table2[[Item Code]:[Master Name]],3,0),"")</f>
        <v/>
      </c>
      <c r="K2528" s="1" t="str">
        <f>IFERROR(VLOOKUP(Table49[[#This Row],[ITEM CODE]],Table2[[Item Code]:[Master Name]],9,0),"")</f>
        <v/>
      </c>
      <c r="L2528" s="1" t="str">
        <f>IFERROR(VLOOKUP(Table49[[#This Row],[ITEM CODE]],Table2[[Item Code]:[Master Name]],8,0),"")</f>
        <v/>
      </c>
      <c r="M2528" s="41"/>
      <c r="N2528" s="66">
        <f>IFERROR(VLOOKUP(Table49[[#This Row],[ITEM CODE]],Table2[[#All],[Item Code]:[Unit Cost]],10,0),0)</f>
        <v>0</v>
      </c>
      <c r="O2528" s="134">
        <f>IFERROR(VLOOKUP(Table49[[#This Row],[ITEM CODE]],Table2[[#All],[Item Code]:[Unit Cost]],10,0),0)</f>
        <v>0</v>
      </c>
      <c r="P2528" s="56"/>
      <c r="Q2528" s="58"/>
      <c r="R2528" s="58">
        <f>Table49[[#This Row],[QUANTITY]]*Table49[[#This Row],[INV Prices]]</f>
        <v>0</v>
      </c>
      <c r="S2528" s="67"/>
      <c r="V2528" s="41"/>
      <c r="W2528" s="4" t="str">
        <f>IFERROR(VLOOKUP(Table49[[#This Row],[ITEM CODE]],Table2[[Item Code]:[Category ]],6,0),"")</f>
        <v/>
      </c>
      <c r="X2528" s="1" t="str">
        <f>IFERROR(VLOOKUP(Table49[[#This Row],[ITEM CODE]],Table2[[Item Code]:[Sub Category]],7,0),"")</f>
        <v/>
      </c>
      <c r="Y2528" s="68" t="str">
        <f>Table49[[#This Row],[PO Number]]&amp;COUNTIFS($E$5:E2528,E2528)</f>
        <v>0</v>
      </c>
    </row>
    <row r="2529" spans="1:25" ht="14.7" customHeight="1" x14ac:dyDescent="0.3">
      <c r="A2529" s="1" t="str">
        <f>IF(Table49[[#This Row],[ITEM NAME]]="","",ROW()-4)</f>
        <v/>
      </c>
      <c r="B2529" s="68"/>
      <c r="C2529" s="4" t="str">
        <f>IFERROR(VLOOKUP(B2529,Table14[],3,0),"")</f>
        <v/>
      </c>
      <c r="D2529" s="4" t="str">
        <f>IFERROR(VLOOKUP(B2529,Table14[],2,0),"")</f>
        <v/>
      </c>
      <c r="E2529" s="4"/>
      <c r="H2529" s="41" t="str">
        <f>IFERROR(VLOOKUP(Table49[[#This Row],[ITEM CODE]],Table2[[Item Code]:[Master Name]],2,0),"")</f>
        <v/>
      </c>
      <c r="I2529" s="41"/>
      <c r="J2529" s="65" t="str">
        <f>IFERROR(VLOOKUP(Table49[[#This Row],[ITEM CODE]],Table2[[Item Code]:[Master Name]],3,0),"")</f>
        <v/>
      </c>
      <c r="K2529" s="1" t="str">
        <f>IFERROR(VLOOKUP(Table49[[#This Row],[ITEM CODE]],Table2[[Item Code]:[Master Name]],9,0),"")</f>
        <v/>
      </c>
      <c r="L2529" s="1" t="str">
        <f>IFERROR(VLOOKUP(Table49[[#This Row],[ITEM CODE]],Table2[[Item Code]:[Master Name]],8,0),"")</f>
        <v/>
      </c>
      <c r="M2529" s="41"/>
      <c r="N2529" s="66">
        <f>IFERROR(VLOOKUP(Table49[[#This Row],[ITEM CODE]],Table2[[#All],[Item Code]:[Unit Cost]],10,0),0)</f>
        <v>0</v>
      </c>
      <c r="O2529" s="134">
        <f>IFERROR(VLOOKUP(Table49[[#This Row],[ITEM CODE]],Table2[[#All],[Item Code]:[Unit Cost]],10,0),0)</f>
        <v>0</v>
      </c>
      <c r="P2529" s="56"/>
      <c r="Q2529" s="58"/>
      <c r="R2529" s="58">
        <f>Table49[[#This Row],[QUANTITY]]*Table49[[#This Row],[INV Prices]]</f>
        <v>0</v>
      </c>
      <c r="S2529" s="67"/>
      <c r="V2529" s="41"/>
      <c r="W2529" s="4" t="str">
        <f>IFERROR(VLOOKUP(Table49[[#This Row],[ITEM CODE]],Table2[[Item Code]:[Category ]],6,0),"")</f>
        <v/>
      </c>
      <c r="X2529" s="1" t="str">
        <f>IFERROR(VLOOKUP(Table49[[#This Row],[ITEM CODE]],Table2[[Item Code]:[Sub Category]],7,0),"")</f>
        <v/>
      </c>
      <c r="Y2529" s="68" t="str">
        <f>Table49[[#This Row],[PO Number]]&amp;COUNTIFS($E$5:E2529,E2529)</f>
        <v>0</v>
      </c>
    </row>
    <row r="2530" spans="1:25" ht="14.7" customHeight="1" x14ac:dyDescent="0.3">
      <c r="A2530" s="1" t="str">
        <f>IF(Table49[[#This Row],[ITEM NAME]]="","",ROW()-4)</f>
        <v/>
      </c>
      <c r="B2530" s="68"/>
      <c r="C2530" s="4" t="str">
        <f>IFERROR(VLOOKUP(B2530,Table14[],3,0),"")</f>
        <v/>
      </c>
      <c r="D2530" s="4" t="str">
        <f>IFERROR(VLOOKUP(B2530,Table14[],2,0),"")</f>
        <v/>
      </c>
      <c r="E2530" s="4"/>
      <c r="H2530" s="41" t="str">
        <f>IFERROR(VLOOKUP(Table49[[#This Row],[ITEM CODE]],Table2[[Item Code]:[Master Name]],2,0),"")</f>
        <v/>
      </c>
      <c r="I2530" s="41"/>
      <c r="J2530" s="65" t="str">
        <f>IFERROR(VLOOKUP(Table49[[#This Row],[ITEM CODE]],Table2[[Item Code]:[Master Name]],3,0),"")</f>
        <v/>
      </c>
      <c r="K2530" s="1" t="str">
        <f>IFERROR(VLOOKUP(Table49[[#This Row],[ITEM CODE]],Table2[[Item Code]:[Master Name]],9,0),"")</f>
        <v/>
      </c>
      <c r="L2530" s="1" t="str">
        <f>IFERROR(VLOOKUP(Table49[[#This Row],[ITEM CODE]],Table2[[Item Code]:[Master Name]],8,0),"")</f>
        <v/>
      </c>
      <c r="M2530" s="41"/>
      <c r="N2530" s="66">
        <f>IFERROR(VLOOKUP(Table49[[#This Row],[ITEM CODE]],Table2[[#All],[Item Code]:[Unit Cost]],10,0),0)</f>
        <v>0</v>
      </c>
      <c r="O2530" s="134">
        <f>IFERROR(VLOOKUP(Table49[[#This Row],[ITEM CODE]],Table2[[#All],[Item Code]:[Unit Cost]],10,0),0)</f>
        <v>0</v>
      </c>
      <c r="P2530" s="56"/>
      <c r="Q2530" s="58"/>
      <c r="R2530" s="58">
        <f>Table49[[#This Row],[QUANTITY]]*Table49[[#This Row],[INV Prices]]</f>
        <v>0</v>
      </c>
      <c r="S2530" s="67"/>
      <c r="V2530" s="41"/>
      <c r="W2530" s="4" t="str">
        <f>IFERROR(VLOOKUP(Table49[[#This Row],[ITEM CODE]],Table2[[Item Code]:[Category ]],6,0),"")</f>
        <v/>
      </c>
      <c r="X2530" s="1" t="str">
        <f>IFERROR(VLOOKUP(Table49[[#This Row],[ITEM CODE]],Table2[[Item Code]:[Sub Category]],7,0),"")</f>
        <v/>
      </c>
      <c r="Y2530" s="68" t="str">
        <f>Table49[[#This Row],[PO Number]]&amp;COUNTIFS($E$5:E2530,E2530)</f>
        <v>0</v>
      </c>
    </row>
    <row r="2531" spans="1:25" ht="14.7" customHeight="1" x14ac:dyDescent="0.3">
      <c r="A2531" s="1" t="str">
        <f>IF(Table49[[#This Row],[ITEM NAME]]="","",ROW()-4)</f>
        <v/>
      </c>
      <c r="B2531" s="68"/>
      <c r="C2531" s="4" t="str">
        <f>IFERROR(VLOOKUP(B2531,Table14[],3,0),"")</f>
        <v/>
      </c>
      <c r="D2531" s="4" t="str">
        <f>IFERROR(VLOOKUP(B2531,Table14[],2,0),"")</f>
        <v/>
      </c>
      <c r="E2531" s="4"/>
      <c r="H2531" s="41" t="str">
        <f>IFERROR(VLOOKUP(Table49[[#This Row],[ITEM CODE]],Table2[[Item Code]:[Master Name]],2,0),"")</f>
        <v/>
      </c>
      <c r="I2531" s="41"/>
      <c r="J2531" s="65" t="str">
        <f>IFERROR(VLOOKUP(Table49[[#This Row],[ITEM CODE]],Table2[[Item Code]:[Master Name]],3,0),"")</f>
        <v/>
      </c>
      <c r="K2531" s="1" t="str">
        <f>IFERROR(VLOOKUP(Table49[[#This Row],[ITEM CODE]],Table2[[Item Code]:[Master Name]],9,0),"")</f>
        <v/>
      </c>
      <c r="L2531" s="1" t="str">
        <f>IFERROR(VLOOKUP(Table49[[#This Row],[ITEM CODE]],Table2[[Item Code]:[Master Name]],8,0),"")</f>
        <v/>
      </c>
      <c r="M2531" s="41"/>
      <c r="N2531" s="66">
        <f>IFERROR(VLOOKUP(Table49[[#This Row],[ITEM CODE]],Table2[[#All],[Item Code]:[Unit Cost]],10,0),0)</f>
        <v>0</v>
      </c>
      <c r="O2531" s="134">
        <f>IFERROR(VLOOKUP(Table49[[#This Row],[ITEM CODE]],Table2[[#All],[Item Code]:[Unit Cost]],10,0),0)</f>
        <v>0</v>
      </c>
      <c r="P2531" s="56"/>
      <c r="Q2531" s="58"/>
      <c r="R2531" s="58">
        <f>Table49[[#This Row],[QUANTITY]]*Table49[[#This Row],[INV Prices]]</f>
        <v>0</v>
      </c>
      <c r="S2531" s="67"/>
      <c r="V2531" s="41"/>
      <c r="W2531" s="4" t="str">
        <f>IFERROR(VLOOKUP(Table49[[#This Row],[ITEM CODE]],Table2[[Item Code]:[Category ]],6,0),"")</f>
        <v/>
      </c>
      <c r="X2531" s="1" t="str">
        <f>IFERROR(VLOOKUP(Table49[[#This Row],[ITEM CODE]],Table2[[Item Code]:[Sub Category]],7,0),"")</f>
        <v/>
      </c>
      <c r="Y2531" s="68" t="str">
        <f>Table49[[#This Row],[PO Number]]&amp;COUNTIFS($E$5:E2531,E2531)</f>
        <v>0</v>
      </c>
    </row>
    <row r="2532" spans="1:25" ht="14.7" customHeight="1" x14ac:dyDescent="0.3">
      <c r="A2532" s="1" t="str">
        <f>IF(Table49[[#This Row],[ITEM NAME]]="","",ROW()-4)</f>
        <v/>
      </c>
      <c r="B2532" s="68"/>
      <c r="C2532" s="4" t="str">
        <f>IFERROR(VLOOKUP(B2532,Table14[],3,0),"")</f>
        <v/>
      </c>
      <c r="D2532" s="4" t="str">
        <f>IFERROR(VLOOKUP(B2532,Table14[],2,0),"")</f>
        <v/>
      </c>
      <c r="E2532" s="4"/>
      <c r="H2532" s="41" t="str">
        <f>IFERROR(VLOOKUP(Table49[[#This Row],[ITEM CODE]],Table2[[Item Code]:[Master Name]],2,0),"")</f>
        <v/>
      </c>
      <c r="I2532" s="41"/>
      <c r="J2532" s="65" t="str">
        <f>IFERROR(VLOOKUP(Table49[[#This Row],[ITEM CODE]],Table2[[Item Code]:[Master Name]],3,0),"")</f>
        <v/>
      </c>
      <c r="K2532" s="1" t="str">
        <f>IFERROR(VLOOKUP(Table49[[#This Row],[ITEM CODE]],Table2[[Item Code]:[Master Name]],9,0),"")</f>
        <v/>
      </c>
      <c r="L2532" s="1" t="str">
        <f>IFERROR(VLOOKUP(Table49[[#This Row],[ITEM CODE]],Table2[[Item Code]:[Master Name]],8,0),"")</f>
        <v/>
      </c>
      <c r="M2532" s="41"/>
      <c r="N2532" s="66">
        <f>IFERROR(VLOOKUP(Table49[[#This Row],[ITEM CODE]],Table2[[#All],[Item Code]:[Unit Cost]],10,0),0)</f>
        <v>0</v>
      </c>
      <c r="O2532" s="134">
        <f>IFERROR(VLOOKUP(Table49[[#This Row],[ITEM CODE]],Table2[[#All],[Item Code]:[Unit Cost]],10,0),0)</f>
        <v>0</v>
      </c>
      <c r="P2532" s="56"/>
      <c r="Q2532" s="58"/>
      <c r="R2532" s="58">
        <f>Table49[[#This Row],[QUANTITY]]*Table49[[#This Row],[INV Prices]]</f>
        <v>0</v>
      </c>
      <c r="S2532" s="67"/>
      <c r="V2532" s="41"/>
      <c r="W2532" s="4" t="str">
        <f>IFERROR(VLOOKUP(Table49[[#This Row],[ITEM CODE]],Table2[[Item Code]:[Category ]],6,0),"")</f>
        <v/>
      </c>
      <c r="X2532" s="1" t="str">
        <f>IFERROR(VLOOKUP(Table49[[#This Row],[ITEM CODE]],Table2[[Item Code]:[Sub Category]],7,0),"")</f>
        <v/>
      </c>
      <c r="Y2532" s="68" t="str">
        <f>Table49[[#This Row],[PO Number]]&amp;COUNTIFS($E$5:E2532,E2532)</f>
        <v>0</v>
      </c>
    </row>
    <row r="2533" spans="1:25" ht="14.7" customHeight="1" x14ac:dyDescent="0.3">
      <c r="A2533" s="1" t="str">
        <f>IF(Table49[[#This Row],[ITEM NAME]]="","",ROW()-4)</f>
        <v/>
      </c>
      <c r="B2533" s="68"/>
      <c r="C2533" s="4" t="str">
        <f>IFERROR(VLOOKUP(B2533,Table14[],3,0),"")</f>
        <v/>
      </c>
      <c r="D2533" s="4" t="str">
        <f>IFERROR(VLOOKUP(B2533,Table14[],2,0),"")</f>
        <v/>
      </c>
      <c r="E2533" s="4"/>
      <c r="H2533" s="41" t="str">
        <f>IFERROR(VLOOKUP(Table49[[#This Row],[ITEM CODE]],Table2[[Item Code]:[Master Name]],2,0),"")</f>
        <v/>
      </c>
      <c r="I2533" s="41"/>
      <c r="J2533" s="65" t="str">
        <f>IFERROR(VLOOKUP(Table49[[#This Row],[ITEM CODE]],Table2[[Item Code]:[Master Name]],3,0),"")</f>
        <v/>
      </c>
      <c r="K2533" s="1" t="str">
        <f>IFERROR(VLOOKUP(Table49[[#This Row],[ITEM CODE]],Table2[[Item Code]:[Master Name]],9,0),"")</f>
        <v/>
      </c>
      <c r="L2533" s="1" t="str">
        <f>IFERROR(VLOOKUP(Table49[[#This Row],[ITEM CODE]],Table2[[Item Code]:[Master Name]],8,0),"")</f>
        <v/>
      </c>
      <c r="M2533" s="41"/>
      <c r="N2533" s="66">
        <f>IFERROR(VLOOKUP(Table49[[#This Row],[ITEM CODE]],Table2[[#All],[Item Code]:[Unit Cost]],10,0),0)</f>
        <v>0</v>
      </c>
      <c r="O2533" s="134">
        <f>IFERROR(VLOOKUP(Table49[[#This Row],[ITEM CODE]],Table2[[#All],[Item Code]:[Unit Cost]],10,0),0)</f>
        <v>0</v>
      </c>
      <c r="P2533" s="56"/>
      <c r="Q2533" s="58"/>
      <c r="R2533" s="58">
        <f>Table49[[#This Row],[QUANTITY]]*Table49[[#This Row],[INV Prices]]</f>
        <v>0</v>
      </c>
      <c r="S2533" s="67"/>
      <c r="V2533" s="41"/>
      <c r="W2533" s="4" t="str">
        <f>IFERROR(VLOOKUP(Table49[[#This Row],[ITEM CODE]],Table2[[Item Code]:[Category ]],6,0),"")</f>
        <v/>
      </c>
      <c r="X2533" s="1" t="str">
        <f>IFERROR(VLOOKUP(Table49[[#This Row],[ITEM CODE]],Table2[[Item Code]:[Sub Category]],7,0),"")</f>
        <v/>
      </c>
      <c r="Y2533" s="68" t="str">
        <f>Table49[[#This Row],[PO Number]]&amp;COUNTIFS($E$5:E2533,E2533)</f>
        <v>0</v>
      </c>
    </row>
    <row r="2534" spans="1:25" ht="14.7" customHeight="1" x14ac:dyDescent="0.3">
      <c r="A2534" s="1" t="str">
        <f>IF(Table49[[#This Row],[ITEM NAME]]="","",ROW()-4)</f>
        <v/>
      </c>
      <c r="B2534" s="68"/>
      <c r="C2534" s="4" t="str">
        <f>IFERROR(VLOOKUP(B2534,Table14[],3,0),"")</f>
        <v/>
      </c>
      <c r="D2534" s="4" t="str">
        <f>IFERROR(VLOOKUP(B2534,Table14[],2,0),"")</f>
        <v/>
      </c>
      <c r="E2534" s="4"/>
      <c r="H2534" s="41" t="str">
        <f>IFERROR(VLOOKUP(Table49[[#This Row],[ITEM CODE]],Table2[[Item Code]:[Master Name]],2,0),"")</f>
        <v/>
      </c>
      <c r="I2534" s="41"/>
      <c r="J2534" s="65" t="str">
        <f>IFERROR(VLOOKUP(Table49[[#This Row],[ITEM CODE]],Table2[[Item Code]:[Master Name]],3,0),"")</f>
        <v/>
      </c>
      <c r="K2534" s="1" t="str">
        <f>IFERROR(VLOOKUP(Table49[[#This Row],[ITEM CODE]],Table2[[Item Code]:[Master Name]],9,0),"")</f>
        <v/>
      </c>
      <c r="L2534" s="1" t="str">
        <f>IFERROR(VLOOKUP(Table49[[#This Row],[ITEM CODE]],Table2[[Item Code]:[Master Name]],8,0),"")</f>
        <v/>
      </c>
      <c r="M2534" s="41"/>
      <c r="N2534" s="66">
        <f>IFERROR(VLOOKUP(Table49[[#This Row],[ITEM CODE]],Table2[[#All],[Item Code]:[Unit Cost]],10,0),0)</f>
        <v>0</v>
      </c>
      <c r="O2534" s="134">
        <f>IFERROR(VLOOKUP(Table49[[#This Row],[ITEM CODE]],Table2[[#All],[Item Code]:[Unit Cost]],10,0),0)</f>
        <v>0</v>
      </c>
      <c r="P2534" s="56"/>
      <c r="Q2534" s="58"/>
      <c r="R2534" s="58">
        <f>Table49[[#This Row],[QUANTITY]]*Table49[[#This Row],[INV Prices]]</f>
        <v>0</v>
      </c>
      <c r="S2534" s="67"/>
      <c r="V2534" s="41"/>
      <c r="W2534" s="4" t="str">
        <f>IFERROR(VLOOKUP(Table49[[#This Row],[ITEM CODE]],Table2[[Item Code]:[Category ]],6,0),"")</f>
        <v/>
      </c>
      <c r="X2534" s="1" t="str">
        <f>IFERROR(VLOOKUP(Table49[[#This Row],[ITEM CODE]],Table2[[Item Code]:[Sub Category]],7,0),"")</f>
        <v/>
      </c>
      <c r="Y2534" s="68" t="str">
        <f>Table49[[#This Row],[PO Number]]&amp;COUNTIFS($E$5:E2534,E2534)</f>
        <v>0</v>
      </c>
    </row>
    <row r="2535" spans="1:25" ht="14.7" customHeight="1" x14ac:dyDescent="0.3">
      <c r="A2535" s="1" t="str">
        <f>IF(Table49[[#This Row],[ITEM NAME]]="","",ROW()-4)</f>
        <v/>
      </c>
      <c r="B2535" s="68"/>
      <c r="C2535" s="4" t="str">
        <f>IFERROR(VLOOKUP(B2535,Table14[],3,0),"")</f>
        <v/>
      </c>
      <c r="D2535" s="4" t="str">
        <f>IFERROR(VLOOKUP(B2535,Table14[],2,0),"")</f>
        <v/>
      </c>
      <c r="E2535" s="4"/>
      <c r="H2535" s="41" t="str">
        <f>IFERROR(VLOOKUP(Table49[[#This Row],[ITEM CODE]],Table2[[Item Code]:[Master Name]],2,0),"")</f>
        <v/>
      </c>
      <c r="I2535" s="41"/>
      <c r="J2535" s="65" t="str">
        <f>IFERROR(VLOOKUP(Table49[[#This Row],[ITEM CODE]],Table2[[Item Code]:[Master Name]],3,0),"")</f>
        <v/>
      </c>
      <c r="K2535" s="1" t="str">
        <f>IFERROR(VLOOKUP(Table49[[#This Row],[ITEM CODE]],Table2[[Item Code]:[Master Name]],9,0),"")</f>
        <v/>
      </c>
      <c r="L2535" s="1" t="str">
        <f>IFERROR(VLOOKUP(Table49[[#This Row],[ITEM CODE]],Table2[[Item Code]:[Master Name]],8,0),"")</f>
        <v/>
      </c>
      <c r="M2535" s="41"/>
      <c r="N2535" s="66">
        <f>IFERROR(VLOOKUP(Table49[[#This Row],[ITEM CODE]],Table2[[#All],[Item Code]:[Unit Cost]],10,0),0)</f>
        <v>0</v>
      </c>
      <c r="O2535" s="134">
        <f>IFERROR(VLOOKUP(Table49[[#This Row],[ITEM CODE]],Table2[[#All],[Item Code]:[Unit Cost]],10,0),0)</f>
        <v>0</v>
      </c>
      <c r="P2535" s="56"/>
      <c r="Q2535" s="58"/>
      <c r="R2535" s="58">
        <f>Table49[[#This Row],[QUANTITY]]*Table49[[#This Row],[INV Prices]]</f>
        <v>0</v>
      </c>
      <c r="S2535" s="67"/>
      <c r="V2535" s="41"/>
      <c r="W2535" s="4" t="str">
        <f>IFERROR(VLOOKUP(Table49[[#This Row],[ITEM CODE]],Table2[[Item Code]:[Category ]],6,0),"")</f>
        <v/>
      </c>
      <c r="X2535" s="1" t="str">
        <f>IFERROR(VLOOKUP(Table49[[#This Row],[ITEM CODE]],Table2[[Item Code]:[Sub Category]],7,0),"")</f>
        <v/>
      </c>
      <c r="Y2535" s="68" t="str">
        <f>Table49[[#This Row],[PO Number]]&amp;COUNTIFS($E$5:E2535,E2535)</f>
        <v>0</v>
      </c>
    </row>
    <row r="2536" spans="1:25" ht="14.7" customHeight="1" x14ac:dyDescent="0.3">
      <c r="A2536" s="1" t="str">
        <f>IF(Table49[[#This Row],[ITEM NAME]]="","",ROW()-4)</f>
        <v/>
      </c>
      <c r="B2536" s="68"/>
      <c r="C2536" s="4" t="str">
        <f>IFERROR(VLOOKUP(B2536,Table14[],3,0),"")</f>
        <v/>
      </c>
      <c r="D2536" s="4" t="str">
        <f>IFERROR(VLOOKUP(B2536,Table14[],2,0),"")</f>
        <v/>
      </c>
      <c r="E2536" s="4"/>
      <c r="H2536" s="41" t="str">
        <f>IFERROR(VLOOKUP(Table49[[#This Row],[ITEM CODE]],Table2[[Item Code]:[Master Name]],2,0),"")</f>
        <v/>
      </c>
      <c r="I2536" s="41"/>
      <c r="J2536" s="65" t="str">
        <f>IFERROR(VLOOKUP(Table49[[#This Row],[ITEM CODE]],Table2[[Item Code]:[Master Name]],3,0),"")</f>
        <v/>
      </c>
      <c r="K2536" s="1" t="str">
        <f>IFERROR(VLOOKUP(Table49[[#This Row],[ITEM CODE]],Table2[[Item Code]:[Master Name]],9,0),"")</f>
        <v/>
      </c>
      <c r="L2536" s="1" t="str">
        <f>IFERROR(VLOOKUP(Table49[[#This Row],[ITEM CODE]],Table2[[Item Code]:[Master Name]],8,0),"")</f>
        <v/>
      </c>
      <c r="M2536" s="41"/>
      <c r="N2536" s="66">
        <f>IFERROR(VLOOKUP(Table49[[#This Row],[ITEM CODE]],Table2[[#All],[Item Code]:[Unit Cost]],10,0),0)</f>
        <v>0</v>
      </c>
      <c r="O2536" s="134">
        <f>IFERROR(VLOOKUP(Table49[[#This Row],[ITEM CODE]],Table2[[#All],[Item Code]:[Unit Cost]],10,0),0)</f>
        <v>0</v>
      </c>
      <c r="P2536" s="56"/>
      <c r="Q2536" s="58"/>
      <c r="R2536" s="58">
        <f>Table49[[#This Row],[QUANTITY]]*Table49[[#This Row],[INV Prices]]</f>
        <v>0</v>
      </c>
      <c r="S2536" s="67"/>
      <c r="V2536" s="41"/>
      <c r="W2536" s="4" t="str">
        <f>IFERROR(VLOOKUP(Table49[[#This Row],[ITEM CODE]],Table2[[Item Code]:[Category ]],6,0),"")</f>
        <v/>
      </c>
      <c r="X2536" s="1" t="str">
        <f>IFERROR(VLOOKUP(Table49[[#This Row],[ITEM CODE]],Table2[[Item Code]:[Sub Category]],7,0),"")</f>
        <v/>
      </c>
      <c r="Y2536" s="68" t="str">
        <f>Table49[[#This Row],[PO Number]]&amp;COUNTIFS($E$5:E2536,E2536)</f>
        <v>0</v>
      </c>
    </row>
    <row r="2537" spans="1:25" ht="14.7" customHeight="1" x14ac:dyDescent="0.3">
      <c r="A2537" s="1" t="str">
        <f>IF(Table49[[#This Row],[ITEM NAME]]="","",ROW()-4)</f>
        <v/>
      </c>
      <c r="B2537" s="68"/>
      <c r="C2537" s="4" t="str">
        <f>IFERROR(VLOOKUP(B2537,Table14[],3,0),"")</f>
        <v/>
      </c>
      <c r="D2537" s="4" t="str">
        <f>IFERROR(VLOOKUP(B2537,Table14[],2,0),"")</f>
        <v/>
      </c>
      <c r="E2537" s="4"/>
      <c r="H2537" s="41" t="str">
        <f>IFERROR(VLOOKUP(Table49[[#This Row],[ITEM CODE]],Table2[[Item Code]:[Master Name]],2,0),"")</f>
        <v/>
      </c>
      <c r="I2537" s="41"/>
      <c r="J2537" s="65" t="str">
        <f>IFERROR(VLOOKUP(Table49[[#This Row],[ITEM CODE]],Table2[[Item Code]:[Master Name]],3,0),"")</f>
        <v/>
      </c>
      <c r="K2537" s="1" t="str">
        <f>IFERROR(VLOOKUP(Table49[[#This Row],[ITEM CODE]],Table2[[Item Code]:[Master Name]],9,0),"")</f>
        <v/>
      </c>
      <c r="L2537" s="1" t="str">
        <f>IFERROR(VLOOKUP(Table49[[#This Row],[ITEM CODE]],Table2[[Item Code]:[Master Name]],8,0),"")</f>
        <v/>
      </c>
      <c r="M2537" s="41"/>
      <c r="N2537" s="66">
        <f>IFERROR(VLOOKUP(Table49[[#This Row],[ITEM CODE]],Table2[[#All],[Item Code]:[Unit Cost]],10,0),0)</f>
        <v>0</v>
      </c>
      <c r="O2537" s="134">
        <f>IFERROR(VLOOKUP(Table49[[#This Row],[ITEM CODE]],Table2[[#All],[Item Code]:[Unit Cost]],10,0),0)</f>
        <v>0</v>
      </c>
      <c r="P2537" s="56"/>
      <c r="Q2537" s="58"/>
      <c r="R2537" s="58">
        <f>Table49[[#This Row],[QUANTITY]]*Table49[[#This Row],[INV Prices]]</f>
        <v>0</v>
      </c>
      <c r="S2537" s="67"/>
      <c r="V2537" s="41"/>
      <c r="W2537" s="4" t="str">
        <f>IFERROR(VLOOKUP(Table49[[#This Row],[ITEM CODE]],Table2[[Item Code]:[Category ]],6,0),"")</f>
        <v/>
      </c>
      <c r="X2537" s="1" t="str">
        <f>IFERROR(VLOOKUP(Table49[[#This Row],[ITEM CODE]],Table2[[Item Code]:[Sub Category]],7,0),"")</f>
        <v/>
      </c>
      <c r="Y2537" s="68" t="str">
        <f>Table49[[#This Row],[PO Number]]&amp;COUNTIFS($E$5:E2537,E2537)</f>
        <v>0</v>
      </c>
    </row>
    <row r="2538" spans="1:25" ht="14.7" customHeight="1" x14ac:dyDescent="0.3">
      <c r="A2538" s="1" t="str">
        <f>IF(Table49[[#This Row],[ITEM NAME]]="","",ROW()-4)</f>
        <v/>
      </c>
      <c r="B2538" s="68"/>
      <c r="C2538" s="4" t="str">
        <f>IFERROR(VLOOKUP(B2538,Table14[],3,0),"")</f>
        <v/>
      </c>
      <c r="D2538" s="4" t="str">
        <f>IFERROR(VLOOKUP(B2538,Table14[],2,0),"")</f>
        <v/>
      </c>
      <c r="E2538" s="4"/>
      <c r="H2538" s="41" t="str">
        <f>IFERROR(VLOOKUP(Table49[[#This Row],[ITEM CODE]],Table2[[Item Code]:[Master Name]],2,0),"")</f>
        <v/>
      </c>
      <c r="I2538" s="41"/>
      <c r="J2538" s="65" t="str">
        <f>IFERROR(VLOOKUP(Table49[[#This Row],[ITEM CODE]],Table2[[Item Code]:[Master Name]],3,0),"")</f>
        <v/>
      </c>
      <c r="K2538" s="1" t="str">
        <f>IFERROR(VLOOKUP(Table49[[#This Row],[ITEM CODE]],Table2[[Item Code]:[Master Name]],9,0),"")</f>
        <v/>
      </c>
      <c r="L2538" s="1" t="str">
        <f>IFERROR(VLOOKUP(Table49[[#This Row],[ITEM CODE]],Table2[[Item Code]:[Master Name]],8,0),"")</f>
        <v/>
      </c>
      <c r="M2538" s="41"/>
      <c r="N2538" s="66">
        <f>IFERROR(VLOOKUP(Table49[[#This Row],[ITEM CODE]],Table2[[#All],[Item Code]:[Unit Cost]],10,0),0)</f>
        <v>0</v>
      </c>
      <c r="O2538" s="134">
        <f>IFERROR(VLOOKUP(Table49[[#This Row],[ITEM CODE]],Table2[[#All],[Item Code]:[Unit Cost]],10,0),0)</f>
        <v>0</v>
      </c>
      <c r="P2538" s="56"/>
      <c r="Q2538" s="58"/>
      <c r="R2538" s="58">
        <f>Table49[[#This Row],[QUANTITY]]*Table49[[#This Row],[INV Prices]]</f>
        <v>0</v>
      </c>
      <c r="S2538" s="67"/>
      <c r="V2538" s="41"/>
      <c r="W2538" s="4" t="str">
        <f>IFERROR(VLOOKUP(Table49[[#This Row],[ITEM CODE]],Table2[[Item Code]:[Category ]],6,0),"")</f>
        <v/>
      </c>
      <c r="X2538" s="1" t="str">
        <f>IFERROR(VLOOKUP(Table49[[#This Row],[ITEM CODE]],Table2[[Item Code]:[Sub Category]],7,0),"")</f>
        <v/>
      </c>
      <c r="Y2538" s="68" t="str">
        <f>Table49[[#This Row],[PO Number]]&amp;COUNTIFS($E$5:E2538,E2538)</f>
        <v>0</v>
      </c>
    </row>
    <row r="2539" spans="1:25" ht="14.7" customHeight="1" x14ac:dyDescent="0.3">
      <c r="A2539" s="1" t="str">
        <f>IF(Table49[[#This Row],[ITEM NAME]]="","",ROW()-4)</f>
        <v/>
      </c>
      <c r="B2539" s="68"/>
      <c r="C2539" s="4" t="str">
        <f>IFERROR(VLOOKUP(B2539,Table14[],3,0),"")</f>
        <v/>
      </c>
      <c r="D2539" s="4" t="str">
        <f>IFERROR(VLOOKUP(B2539,Table14[],2,0),"")</f>
        <v/>
      </c>
      <c r="E2539" s="4"/>
      <c r="H2539" s="41" t="str">
        <f>IFERROR(VLOOKUP(Table49[[#This Row],[ITEM CODE]],Table2[[Item Code]:[Master Name]],2,0),"")</f>
        <v/>
      </c>
      <c r="I2539" s="41"/>
      <c r="J2539" s="65" t="str">
        <f>IFERROR(VLOOKUP(Table49[[#This Row],[ITEM CODE]],Table2[[Item Code]:[Master Name]],3,0),"")</f>
        <v/>
      </c>
      <c r="K2539" s="1" t="str">
        <f>IFERROR(VLOOKUP(Table49[[#This Row],[ITEM CODE]],Table2[[Item Code]:[Master Name]],9,0),"")</f>
        <v/>
      </c>
      <c r="L2539" s="1" t="str">
        <f>IFERROR(VLOOKUP(Table49[[#This Row],[ITEM CODE]],Table2[[Item Code]:[Master Name]],8,0),"")</f>
        <v/>
      </c>
      <c r="M2539" s="41"/>
      <c r="N2539" s="66">
        <f>IFERROR(VLOOKUP(Table49[[#This Row],[ITEM CODE]],Table2[[#All],[Item Code]:[Unit Cost]],10,0),0)</f>
        <v>0</v>
      </c>
      <c r="O2539" s="134">
        <f>IFERROR(VLOOKUP(Table49[[#This Row],[ITEM CODE]],Table2[[#All],[Item Code]:[Unit Cost]],10,0),0)</f>
        <v>0</v>
      </c>
      <c r="P2539" s="56"/>
      <c r="Q2539" s="58"/>
      <c r="R2539" s="58">
        <f>Table49[[#This Row],[QUANTITY]]*Table49[[#This Row],[INV Prices]]</f>
        <v>0</v>
      </c>
      <c r="S2539" s="67"/>
      <c r="V2539" s="41"/>
      <c r="W2539" s="4" t="str">
        <f>IFERROR(VLOOKUP(Table49[[#This Row],[ITEM CODE]],Table2[[Item Code]:[Category ]],6,0),"")</f>
        <v/>
      </c>
      <c r="X2539" s="1" t="str">
        <f>IFERROR(VLOOKUP(Table49[[#This Row],[ITEM CODE]],Table2[[Item Code]:[Sub Category]],7,0),"")</f>
        <v/>
      </c>
      <c r="Y2539" s="68" t="str">
        <f>Table49[[#This Row],[PO Number]]&amp;COUNTIFS($E$5:E2539,E2539)</f>
        <v>0</v>
      </c>
    </row>
    <row r="2540" spans="1:25" ht="14.7" customHeight="1" x14ac:dyDescent="0.3">
      <c r="A2540" s="1" t="str">
        <f>IF(Table49[[#This Row],[ITEM NAME]]="","",ROW()-4)</f>
        <v/>
      </c>
      <c r="B2540" s="68"/>
      <c r="C2540" s="4" t="str">
        <f>IFERROR(VLOOKUP(B2540,Table14[],3,0),"")</f>
        <v/>
      </c>
      <c r="D2540" s="4" t="str">
        <f>IFERROR(VLOOKUP(B2540,Table14[],2,0),"")</f>
        <v/>
      </c>
      <c r="E2540" s="4"/>
      <c r="H2540" s="41" t="str">
        <f>IFERROR(VLOOKUP(Table49[[#This Row],[ITEM CODE]],Table2[[Item Code]:[Master Name]],2,0),"")</f>
        <v/>
      </c>
      <c r="I2540" s="41"/>
      <c r="J2540" s="65" t="str">
        <f>IFERROR(VLOOKUP(Table49[[#This Row],[ITEM CODE]],Table2[[Item Code]:[Master Name]],3,0),"")</f>
        <v/>
      </c>
      <c r="K2540" s="1" t="str">
        <f>IFERROR(VLOOKUP(Table49[[#This Row],[ITEM CODE]],Table2[[Item Code]:[Master Name]],9,0),"")</f>
        <v/>
      </c>
      <c r="L2540" s="1" t="str">
        <f>IFERROR(VLOOKUP(Table49[[#This Row],[ITEM CODE]],Table2[[Item Code]:[Master Name]],8,0),"")</f>
        <v/>
      </c>
      <c r="M2540" s="41"/>
      <c r="N2540" s="66">
        <f>IFERROR(VLOOKUP(Table49[[#This Row],[ITEM CODE]],Table2[[#All],[Item Code]:[Unit Cost]],10,0),0)</f>
        <v>0</v>
      </c>
      <c r="O2540" s="134">
        <f>IFERROR(VLOOKUP(Table49[[#This Row],[ITEM CODE]],Table2[[#All],[Item Code]:[Unit Cost]],10,0),0)</f>
        <v>0</v>
      </c>
      <c r="P2540" s="56"/>
      <c r="Q2540" s="58"/>
      <c r="R2540" s="58">
        <f>Table49[[#This Row],[QUANTITY]]*Table49[[#This Row],[INV Prices]]</f>
        <v>0</v>
      </c>
      <c r="S2540" s="67"/>
      <c r="V2540" s="41"/>
      <c r="W2540" s="4" t="str">
        <f>IFERROR(VLOOKUP(Table49[[#This Row],[ITEM CODE]],Table2[[Item Code]:[Category ]],6,0),"")</f>
        <v/>
      </c>
      <c r="X2540" s="1" t="str">
        <f>IFERROR(VLOOKUP(Table49[[#This Row],[ITEM CODE]],Table2[[Item Code]:[Sub Category]],7,0),"")</f>
        <v/>
      </c>
      <c r="Y2540" s="68" t="str">
        <f>Table49[[#This Row],[PO Number]]&amp;COUNTIFS($E$5:E2540,E2540)</f>
        <v>0</v>
      </c>
    </row>
    <row r="2541" spans="1:25" ht="14.7" customHeight="1" x14ac:dyDescent="0.3">
      <c r="A2541" s="1" t="str">
        <f>IF(Table49[[#This Row],[ITEM NAME]]="","",ROW()-4)</f>
        <v/>
      </c>
      <c r="B2541" s="68"/>
      <c r="C2541" s="4" t="str">
        <f>IFERROR(VLOOKUP(B2541,Table14[],3,0),"")</f>
        <v/>
      </c>
      <c r="D2541" s="4" t="str">
        <f>IFERROR(VLOOKUP(B2541,Table14[],2,0),"")</f>
        <v/>
      </c>
      <c r="E2541" s="4"/>
      <c r="H2541" s="41" t="str">
        <f>IFERROR(VLOOKUP(Table49[[#This Row],[ITEM CODE]],Table2[[Item Code]:[Master Name]],2,0),"")</f>
        <v/>
      </c>
      <c r="I2541" s="41"/>
      <c r="J2541" s="65" t="str">
        <f>IFERROR(VLOOKUP(Table49[[#This Row],[ITEM CODE]],Table2[[Item Code]:[Master Name]],3,0),"")</f>
        <v/>
      </c>
      <c r="K2541" s="1" t="str">
        <f>IFERROR(VLOOKUP(Table49[[#This Row],[ITEM CODE]],Table2[[Item Code]:[Master Name]],9,0),"")</f>
        <v/>
      </c>
      <c r="L2541" s="1" t="str">
        <f>IFERROR(VLOOKUP(Table49[[#This Row],[ITEM CODE]],Table2[[Item Code]:[Master Name]],8,0),"")</f>
        <v/>
      </c>
      <c r="M2541" s="41"/>
      <c r="N2541" s="66">
        <f>IFERROR(VLOOKUP(Table49[[#This Row],[ITEM CODE]],Table2[[#All],[Item Code]:[Unit Cost]],10,0),0)</f>
        <v>0</v>
      </c>
      <c r="O2541" s="134">
        <f>IFERROR(VLOOKUP(Table49[[#This Row],[ITEM CODE]],Table2[[#All],[Item Code]:[Unit Cost]],10,0),0)</f>
        <v>0</v>
      </c>
      <c r="P2541" s="56"/>
      <c r="Q2541" s="58"/>
      <c r="R2541" s="58">
        <f>Table49[[#This Row],[QUANTITY]]*Table49[[#This Row],[INV Prices]]</f>
        <v>0</v>
      </c>
      <c r="S2541" s="67"/>
      <c r="V2541" s="41"/>
      <c r="W2541" s="4" t="str">
        <f>IFERROR(VLOOKUP(Table49[[#This Row],[ITEM CODE]],Table2[[Item Code]:[Category ]],6,0),"")</f>
        <v/>
      </c>
      <c r="X2541" s="1" t="str">
        <f>IFERROR(VLOOKUP(Table49[[#This Row],[ITEM CODE]],Table2[[Item Code]:[Sub Category]],7,0),"")</f>
        <v/>
      </c>
      <c r="Y2541" s="68" t="str">
        <f>Table49[[#This Row],[PO Number]]&amp;COUNTIFS($E$5:E2541,E2541)</f>
        <v>0</v>
      </c>
    </row>
    <row r="2542" spans="1:25" ht="14.7" customHeight="1" x14ac:dyDescent="0.3">
      <c r="A2542" s="1" t="str">
        <f>IF(Table49[[#This Row],[ITEM NAME]]="","",ROW()-4)</f>
        <v/>
      </c>
      <c r="B2542" s="68"/>
      <c r="C2542" s="4" t="str">
        <f>IFERROR(VLOOKUP(B2542,Table14[],3,0),"")</f>
        <v/>
      </c>
      <c r="D2542" s="4" t="str">
        <f>IFERROR(VLOOKUP(B2542,Table14[],2,0),"")</f>
        <v/>
      </c>
      <c r="E2542" s="4"/>
      <c r="H2542" s="41" t="str">
        <f>IFERROR(VLOOKUP(Table49[[#This Row],[ITEM CODE]],Table2[[Item Code]:[Master Name]],2,0),"")</f>
        <v/>
      </c>
      <c r="I2542" s="41"/>
      <c r="J2542" s="65" t="str">
        <f>IFERROR(VLOOKUP(Table49[[#This Row],[ITEM CODE]],Table2[[Item Code]:[Master Name]],3,0),"")</f>
        <v/>
      </c>
      <c r="K2542" s="1" t="str">
        <f>IFERROR(VLOOKUP(Table49[[#This Row],[ITEM CODE]],Table2[[Item Code]:[Master Name]],9,0),"")</f>
        <v/>
      </c>
      <c r="L2542" s="1" t="str">
        <f>IFERROR(VLOOKUP(Table49[[#This Row],[ITEM CODE]],Table2[[Item Code]:[Master Name]],8,0),"")</f>
        <v/>
      </c>
      <c r="M2542" s="41"/>
      <c r="N2542" s="66">
        <f>IFERROR(VLOOKUP(Table49[[#This Row],[ITEM CODE]],Table2[[#All],[Item Code]:[Unit Cost]],10,0),0)</f>
        <v>0</v>
      </c>
      <c r="O2542" s="134">
        <f>IFERROR(VLOOKUP(Table49[[#This Row],[ITEM CODE]],Table2[[#All],[Item Code]:[Unit Cost]],10,0),0)</f>
        <v>0</v>
      </c>
      <c r="P2542" s="56"/>
      <c r="Q2542" s="58"/>
      <c r="R2542" s="58">
        <f>Table49[[#This Row],[QUANTITY]]*Table49[[#This Row],[INV Prices]]</f>
        <v>0</v>
      </c>
      <c r="S2542" s="67"/>
      <c r="V2542" s="41"/>
      <c r="W2542" s="4" t="str">
        <f>IFERROR(VLOOKUP(Table49[[#This Row],[ITEM CODE]],Table2[[Item Code]:[Category ]],6,0),"")</f>
        <v/>
      </c>
      <c r="X2542" s="1" t="str">
        <f>IFERROR(VLOOKUP(Table49[[#This Row],[ITEM CODE]],Table2[[Item Code]:[Sub Category]],7,0),"")</f>
        <v/>
      </c>
      <c r="Y2542" s="68" t="str">
        <f>Table49[[#This Row],[PO Number]]&amp;COUNTIFS($E$5:E2542,E2542)</f>
        <v>0</v>
      </c>
    </row>
    <row r="2543" spans="1:25" ht="14.7" customHeight="1" x14ac:dyDescent="0.3">
      <c r="A2543" s="1" t="str">
        <f>IF(Table49[[#This Row],[ITEM NAME]]="","",ROW()-4)</f>
        <v/>
      </c>
      <c r="B2543" s="68"/>
      <c r="C2543" s="4" t="str">
        <f>IFERROR(VLOOKUP(B2543,Table14[],3,0),"")</f>
        <v/>
      </c>
      <c r="D2543" s="4" t="str">
        <f>IFERROR(VLOOKUP(B2543,Table14[],2,0),"")</f>
        <v/>
      </c>
      <c r="E2543" s="4"/>
      <c r="H2543" s="41" t="str">
        <f>IFERROR(VLOOKUP(Table49[[#This Row],[ITEM CODE]],Table2[[Item Code]:[Master Name]],2,0),"")</f>
        <v/>
      </c>
      <c r="I2543" s="41"/>
      <c r="J2543" s="65" t="str">
        <f>IFERROR(VLOOKUP(Table49[[#This Row],[ITEM CODE]],Table2[[Item Code]:[Master Name]],3,0),"")</f>
        <v/>
      </c>
      <c r="K2543" s="1" t="str">
        <f>IFERROR(VLOOKUP(Table49[[#This Row],[ITEM CODE]],Table2[[Item Code]:[Master Name]],9,0),"")</f>
        <v/>
      </c>
      <c r="L2543" s="1" t="str">
        <f>IFERROR(VLOOKUP(Table49[[#This Row],[ITEM CODE]],Table2[[Item Code]:[Master Name]],8,0),"")</f>
        <v/>
      </c>
      <c r="M2543" s="41"/>
      <c r="N2543" s="66">
        <f>IFERROR(VLOOKUP(Table49[[#This Row],[ITEM CODE]],Table2[[#All],[Item Code]:[Unit Cost]],10,0),0)</f>
        <v>0</v>
      </c>
      <c r="O2543" s="134">
        <f>IFERROR(VLOOKUP(Table49[[#This Row],[ITEM CODE]],Table2[[#All],[Item Code]:[Unit Cost]],10,0),0)</f>
        <v>0</v>
      </c>
      <c r="P2543" s="56"/>
      <c r="Q2543" s="58"/>
      <c r="R2543" s="58">
        <f>Table49[[#This Row],[QUANTITY]]*Table49[[#This Row],[INV Prices]]</f>
        <v>0</v>
      </c>
      <c r="S2543" s="67"/>
      <c r="V2543" s="41"/>
      <c r="W2543" s="4" t="str">
        <f>IFERROR(VLOOKUP(Table49[[#This Row],[ITEM CODE]],Table2[[Item Code]:[Category ]],6,0),"")</f>
        <v/>
      </c>
      <c r="X2543" s="1" t="str">
        <f>IFERROR(VLOOKUP(Table49[[#This Row],[ITEM CODE]],Table2[[Item Code]:[Sub Category]],7,0),"")</f>
        <v/>
      </c>
      <c r="Y2543" s="68" t="str">
        <f>Table49[[#This Row],[PO Number]]&amp;COUNTIFS($E$5:E2543,E2543)</f>
        <v>0</v>
      </c>
    </row>
    <row r="2544" spans="1:25" ht="14.7" customHeight="1" x14ac:dyDescent="0.3">
      <c r="A2544" s="1" t="str">
        <f>IF(Table49[[#This Row],[ITEM NAME]]="","",ROW()-4)</f>
        <v/>
      </c>
      <c r="B2544" s="68"/>
      <c r="C2544" s="4" t="str">
        <f>IFERROR(VLOOKUP(B2544,Table14[],3,0),"")</f>
        <v/>
      </c>
      <c r="D2544" s="4" t="str">
        <f>IFERROR(VLOOKUP(B2544,Table14[],2,0),"")</f>
        <v/>
      </c>
      <c r="E2544" s="4"/>
      <c r="H2544" s="41" t="str">
        <f>IFERROR(VLOOKUP(Table49[[#This Row],[ITEM CODE]],Table2[[Item Code]:[Master Name]],2,0),"")</f>
        <v/>
      </c>
      <c r="I2544" s="41"/>
      <c r="J2544" s="65" t="str">
        <f>IFERROR(VLOOKUP(Table49[[#This Row],[ITEM CODE]],Table2[[Item Code]:[Master Name]],3,0),"")</f>
        <v/>
      </c>
      <c r="K2544" s="1" t="str">
        <f>IFERROR(VLOOKUP(Table49[[#This Row],[ITEM CODE]],Table2[[Item Code]:[Master Name]],9,0),"")</f>
        <v/>
      </c>
      <c r="L2544" s="1" t="str">
        <f>IFERROR(VLOOKUP(Table49[[#This Row],[ITEM CODE]],Table2[[Item Code]:[Master Name]],8,0),"")</f>
        <v/>
      </c>
      <c r="M2544" s="41"/>
      <c r="N2544" s="66">
        <f>IFERROR(VLOOKUP(Table49[[#This Row],[ITEM CODE]],Table2[[#All],[Item Code]:[Unit Cost]],10,0),0)</f>
        <v>0</v>
      </c>
      <c r="O2544" s="134">
        <f>IFERROR(VLOOKUP(Table49[[#This Row],[ITEM CODE]],Table2[[#All],[Item Code]:[Unit Cost]],10,0),0)</f>
        <v>0</v>
      </c>
      <c r="P2544" s="56"/>
      <c r="Q2544" s="58"/>
      <c r="R2544" s="58">
        <f>Table49[[#This Row],[QUANTITY]]*Table49[[#This Row],[INV Prices]]</f>
        <v>0</v>
      </c>
      <c r="S2544" s="67"/>
      <c r="V2544" s="41"/>
      <c r="W2544" s="4" t="str">
        <f>IFERROR(VLOOKUP(Table49[[#This Row],[ITEM CODE]],Table2[[Item Code]:[Category ]],6,0),"")</f>
        <v/>
      </c>
      <c r="X2544" s="1" t="str">
        <f>IFERROR(VLOOKUP(Table49[[#This Row],[ITEM CODE]],Table2[[Item Code]:[Sub Category]],7,0),"")</f>
        <v/>
      </c>
      <c r="Y2544" s="68" t="str">
        <f>Table49[[#This Row],[PO Number]]&amp;COUNTIFS($E$5:E2544,E2544)</f>
        <v>0</v>
      </c>
    </row>
    <row r="2545" spans="1:25" ht="14.7" customHeight="1" x14ac:dyDescent="0.3">
      <c r="A2545" s="1" t="str">
        <f>IF(Table49[[#This Row],[ITEM NAME]]="","",ROW()-4)</f>
        <v/>
      </c>
      <c r="B2545" s="68"/>
      <c r="C2545" s="4" t="str">
        <f>IFERROR(VLOOKUP(B2545,Table14[],3,0),"")</f>
        <v/>
      </c>
      <c r="D2545" s="4" t="str">
        <f>IFERROR(VLOOKUP(B2545,Table14[],2,0),"")</f>
        <v/>
      </c>
      <c r="E2545" s="4"/>
      <c r="H2545" s="41" t="str">
        <f>IFERROR(VLOOKUP(Table49[[#This Row],[ITEM CODE]],Table2[[Item Code]:[Master Name]],2,0),"")</f>
        <v/>
      </c>
      <c r="I2545" s="41"/>
      <c r="J2545" s="65" t="str">
        <f>IFERROR(VLOOKUP(Table49[[#This Row],[ITEM CODE]],Table2[[Item Code]:[Master Name]],3,0),"")</f>
        <v/>
      </c>
      <c r="K2545" s="1" t="str">
        <f>IFERROR(VLOOKUP(Table49[[#This Row],[ITEM CODE]],Table2[[Item Code]:[Master Name]],9,0),"")</f>
        <v/>
      </c>
      <c r="L2545" s="1" t="str">
        <f>IFERROR(VLOOKUP(Table49[[#This Row],[ITEM CODE]],Table2[[Item Code]:[Master Name]],8,0),"")</f>
        <v/>
      </c>
      <c r="M2545" s="41"/>
      <c r="N2545" s="66">
        <f>IFERROR(VLOOKUP(Table49[[#This Row],[ITEM CODE]],Table2[[#All],[Item Code]:[Unit Cost]],10,0),0)</f>
        <v>0</v>
      </c>
      <c r="O2545" s="134">
        <f>IFERROR(VLOOKUP(Table49[[#This Row],[ITEM CODE]],Table2[[#All],[Item Code]:[Unit Cost]],10,0),0)</f>
        <v>0</v>
      </c>
      <c r="P2545" s="56"/>
      <c r="Q2545" s="58"/>
      <c r="R2545" s="58">
        <f>Table49[[#This Row],[QUANTITY]]*Table49[[#This Row],[INV Prices]]</f>
        <v>0</v>
      </c>
      <c r="S2545" s="67"/>
      <c r="V2545" s="41"/>
      <c r="W2545" s="4" t="str">
        <f>IFERROR(VLOOKUP(Table49[[#This Row],[ITEM CODE]],Table2[[Item Code]:[Category ]],6,0),"")</f>
        <v/>
      </c>
      <c r="X2545" s="1" t="str">
        <f>IFERROR(VLOOKUP(Table49[[#This Row],[ITEM CODE]],Table2[[Item Code]:[Sub Category]],7,0),"")</f>
        <v/>
      </c>
      <c r="Y2545" s="68" t="str">
        <f>Table49[[#This Row],[PO Number]]&amp;COUNTIFS($E$5:E2545,E2545)</f>
        <v>0</v>
      </c>
    </row>
    <row r="2546" spans="1:25" ht="14.7" customHeight="1" x14ac:dyDescent="0.3">
      <c r="A2546" s="1" t="str">
        <f>IF(Table49[[#This Row],[ITEM NAME]]="","",ROW()-4)</f>
        <v/>
      </c>
      <c r="B2546" s="68"/>
      <c r="C2546" s="4" t="str">
        <f>IFERROR(VLOOKUP(B2546,Table14[],3,0),"")</f>
        <v/>
      </c>
      <c r="D2546" s="4" t="str">
        <f>IFERROR(VLOOKUP(B2546,Table14[],2,0),"")</f>
        <v/>
      </c>
      <c r="E2546" s="4"/>
      <c r="H2546" s="41" t="str">
        <f>IFERROR(VLOOKUP(Table49[[#This Row],[ITEM CODE]],Table2[[Item Code]:[Master Name]],2,0),"")</f>
        <v/>
      </c>
      <c r="I2546" s="41"/>
      <c r="J2546" s="65" t="str">
        <f>IFERROR(VLOOKUP(Table49[[#This Row],[ITEM CODE]],Table2[[Item Code]:[Master Name]],3,0),"")</f>
        <v/>
      </c>
      <c r="K2546" s="1" t="str">
        <f>IFERROR(VLOOKUP(Table49[[#This Row],[ITEM CODE]],Table2[[Item Code]:[Master Name]],9,0),"")</f>
        <v/>
      </c>
      <c r="L2546" s="1" t="str">
        <f>IFERROR(VLOOKUP(Table49[[#This Row],[ITEM CODE]],Table2[[Item Code]:[Master Name]],8,0),"")</f>
        <v/>
      </c>
      <c r="M2546" s="41"/>
      <c r="N2546" s="66">
        <f>IFERROR(VLOOKUP(Table49[[#This Row],[ITEM CODE]],Table2[[#All],[Item Code]:[Unit Cost]],10,0),0)</f>
        <v>0</v>
      </c>
      <c r="O2546" s="134">
        <f>IFERROR(VLOOKUP(Table49[[#This Row],[ITEM CODE]],Table2[[#All],[Item Code]:[Unit Cost]],10,0),0)</f>
        <v>0</v>
      </c>
      <c r="P2546" s="56"/>
      <c r="Q2546" s="58"/>
      <c r="R2546" s="58">
        <f>Table49[[#This Row],[QUANTITY]]*Table49[[#This Row],[INV Prices]]</f>
        <v>0</v>
      </c>
      <c r="S2546" s="67"/>
      <c r="V2546" s="41"/>
      <c r="W2546" s="4" t="str">
        <f>IFERROR(VLOOKUP(Table49[[#This Row],[ITEM CODE]],Table2[[Item Code]:[Category ]],6,0),"")</f>
        <v/>
      </c>
      <c r="X2546" s="1" t="str">
        <f>IFERROR(VLOOKUP(Table49[[#This Row],[ITEM CODE]],Table2[[Item Code]:[Sub Category]],7,0),"")</f>
        <v/>
      </c>
      <c r="Y2546" s="68" t="str">
        <f>Table49[[#This Row],[PO Number]]&amp;COUNTIFS($E$5:E2546,E2546)</f>
        <v>0</v>
      </c>
    </row>
    <row r="2547" spans="1:25" ht="14.7" customHeight="1" x14ac:dyDescent="0.3">
      <c r="A2547" s="1" t="str">
        <f>IF(Table49[[#This Row],[ITEM NAME]]="","",ROW()-4)</f>
        <v/>
      </c>
      <c r="B2547" s="68"/>
      <c r="C2547" s="4" t="str">
        <f>IFERROR(VLOOKUP(B2547,Table14[],3,0),"")</f>
        <v/>
      </c>
      <c r="D2547" s="4" t="str">
        <f>IFERROR(VLOOKUP(B2547,Table14[],2,0),"")</f>
        <v/>
      </c>
      <c r="E2547" s="4"/>
      <c r="H2547" s="41" t="str">
        <f>IFERROR(VLOOKUP(Table49[[#This Row],[ITEM CODE]],Table2[[Item Code]:[Master Name]],2,0),"")</f>
        <v/>
      </c>
      <c r="I2547" s="41"/>
      <c r="J2547" s="65" t="str">
        <f>IFERROR(VLOOKUP(Table49[[#This Row],[ITEM CODE]],Table2[[Item Code]:[Master Name]],3,0),"")</f>
        <v/>
      </c>
      <c r="K2547" s="1" t="str">
        <f>IFERROR(VLOOKUP(Table49[[#This Row],[ITEM CODE]],Table2[[Item Code]:[Master Name]],9,0),"")</f>
        <v/>
      </c>
      <c r="L2547" s="1" t="str">
        <f>IFERROR(VLOOKUP(Table49[[#This Row],[ITEM CODE]],Table2[[Item Code]:[Master Name]],8,0),"")</f>
        <v/>
      </c>
      <c r="M2547" s="41"/>
      <c r="N2547" s="66">
        <f>IFERROR(VLOOKUP(Table49[[#This Row],[ITEM CODE]],Table2[[#All],[Item Code]:[Unit Cost]],10,0),0)</f>
        <v>0</v>
      </c>
      <c r="O2547" s="134">
        <f>IFERROR(VLOOKUP(Table49[[#This Row],[ITEM CODE]],Table2[[#All],[Item Code]:[Unit Cost]],10,0),0)</f>
        <v>0</v>
      </c>
      <c r="P2547" s="56"/>
      <c r="Q2547" s="58"/>
      <c r="R2547" s="58">
        <f>Table49[[#This Row],[QUANTITY]]*Table49[[#This Row],[INV Prices]]</f>
        <v>0</v>
      </c>
      <c r="S2547" s="67"/>
      <c r="V2547" s="41"/>
      <c r="W2547" s="4" t="str">
        <f>IFERROR(VLOOKUP(Table49[[#This Row],[ITEM CODE]],Table2[[Item Code]:[Category ]],6,0),"")</f>
        <v/>
      </c>
      <c r="X2547" s="1" t="str">
        <f>IFERROR(VLOOKUP(Table49[[#This Row],[ITEM CODE]],Table2[[Item Code]:[Sub Category]],7,0),"")</f>
        <v/>
      </c>
      <c r="Y2547" s="68" t="str">
        <f>Table49[[#This Row],[PO Number]]&amp;COUNTIFS($E$5:E2547,E2547)</f>
        <v>0</v>
      </c>
    </row>
    <row r="2548" spans="1:25" ht="14.7" customHeight="1" x14ac:dyDescent="0.3">
      <c r="A2548" s="1" t="str">
        <f>IF(Table49[[#This Row],[ITEM NAME]]="","",ROW()-4)</f>
        <v/>
      </c>
      <c r="B2548" s="68"/>
      <c r="C2548" s="4" t="str">
        <f>IFERROR(VLOOKUP(B2548,Table14[],3,0),"")</f>
        <v/>
      </c>
      <c r="D2548" s="4" t="str">
        <f>IFERROR(VLOOKUP(B2548,Table14[],2,0),"")</f>
        <v/>
      </c>
      <c r="E2548" s="4"/>
      <c r="H2548" s="41" t="str">
        <f>IFERROR(VLOOKUP(Table49[[#This Row],[ITEM CODE]],Table2[[Item Code]:[Master Name]],2,0),"")</f>
        <v/>
      </c>
      <c r="I2548" s="41"/>
      <c r="J2548" s="65" t="str">
        <f>IFERROR(VLOOKUP(Table49[[#This Row],[ITEM CODE]],Table2[[Item Code]:[Master Name]],3,0),"")</f>
        <v/>
      </c>
      <c r="K2548" s="1" t="str">
        <f>IFERROR(VLOOKUP(Table49[[#This Row],[ITEM CODE]],Table2[[Item Code]:[Master Name]],9,0),"")</f>
        <v/>
      </c>
      <c r="L2548" s="1" t="str">
        <f>IFERROR(VLOOKUP(Table49[[#This Row],[ITEM CODE]],Table2[[Item Code]:[Master Name]],8,0),"")</f>
        <v/>
      </c>
      <c r="M2548" s="41"/>
      <c r="N2548" s="66">
        <f>IFERROR(VLOOKUP(Table49[[#This Row],[ITEM CODE]],Table2[[#All],[Item Code]:[Unit Cost]],10,0),0)</f>
        <v>0</v>
      </c>
      <c r="O2548" s="134">
        <f>IFERROR(VLOOKUP(Table49[[#This Row],[ITEM CODE]],Table2[[#All],[Item Code]:[Unit Cost]],10,0),0)</f>
        <v>0</v>
      </c>
      <c r="P2548" s="56"/>
      <c r="Q2548" s="58"/>
      <c r="R2548" s="58">
        <f>Table49[[#This Row],[QUANTITY]]*Table49[[#This Row],[INV Prices]]</f>
        <v>0</v>
      </c>
      <c r="S2548" s="67"/>
      <c r="V2548" s="41"/>
      <c r="W2548" s="4" t="str">
        <f>IFERROR(VLOOKUP(Table49[[#This Row],[ITEM CODE]],Table2[[Item Code]:[Category ]],6,0),"")</f>
        <v/>
      </c>
      <c r="X2548" s="1" t="str">
        <f>IFERROR(VLOOKUP(Table49[[#This Row],[ITEM CODE]],Table2[[Item Code]:[Sub Category]],7,0),"")</f>
        <v/>
      </c>
      <c r="Y2548" s="68" t="str">
        <f>Table49[[#This Row],[PO Number]]&amp;COUNTIFS($E$5:E2548,E2548)</f>
        <v>0</v>
      </c>
    </row>
    <row r="2549" spans="1:25" ht="14.7" customHeight="1" x14ac:dyDescent="0.3">
      <c r="A2549" s="1" t="str">
        <f>IF(Table49[[#This Row],[ITEM NAME]]="","",ROW()-4)</f>
        <v/>
      </c>
      <c r="B2549" s="68"/>
      <c r="C2549" s="4" t="str">
        <f>IFERROR(VLOOKUP(B2549,Table14[],3,0),"")</f>
        <v/>
      </c>
      <c r="D2549" s="4" t="str">
        <f>IFERROR(VLOOKUP(B2549,Table14[],2,0),"")</f>
        <v/>
      </c>
      <c r="E2549" s="4"/>
      <c r="H2549" s="41" t="str">
        <f>IFERROR(VLOOKUP(Table49[[#This Row],[ITEM CODE]],Table2[[Item Code]:[Master Name]],2,0),"")</f>
        <v/>
      </c>
      <c r="I2549" s="41"/>
      <c r="J2549" s="65" t="str">
        <f>IFERROR(VLOOKUP(Table49[[#This Row],[ITEM CODE]],Table2[[Item Code]:[Master Name]],3,0),"")</f>
        <v/>
      </c>
      <c r="K2549" s="1" t="str">
        <f>IFERROR(VLOOKUP(Table49[[#This Row],[ITEM CODE]],Table2[[Item Code]:[Master Name]],9,0),"")</f>
        <v/>
      </c>
      <c r="L2549" s="1" t="str">
        <f>IFERROR(VLOOKUP(Table49[[#This Row],[ITEM CODE]],Table2[[Item Code]:[Master Name]],8,0),"")</f>
        <v/>
      </c>
      <c r="M2549" s="41"/>
      <c r="N2549" s="66">
        <f>IFERROR(VLOOKUP(Table49[[#This Row],[ITEM CODE]],Table2[[#All],[Item Code]:[Unit Cost]],10,0),0)</f>
        <v>0</v>
      </c>
      <c r="O2549" s="134">
        <f>IFERROR(VLOOKUP(Table49[[#This Row],[ITEM CODE]],Table2[[#All],[Item Code]:[Unit Cost]],10,0),0)</f>
        <v>0</v>
      </c>
      <c r="P2549" s="56"/>
      <c r="Q2549" s="58"/>
      <c r="R2549" s="58">
        <f>Table49[[#This Row],[QUANTITY]]*Table49[[#This Row],[INV Prices]]</f>
        <v>0</v>
      </c>
      <c r="S2549" s="67"/>
      <c r="V2549" s="41"/>
      <c r="W2549" s="4" t="str">
        <f>IFERROR(VLOOKUP(Table49[[#This Row],[ITEM CODE]],Table2[[Item Code]:[Category ]],6,0),"")</f>
        <v/>
      </c>
      <c r="X2549" s="1" t="str">
        <f>IFERROR(VLOOKUP(Table49[[#This Row],[ITEM CODE]],Table2[[Item Code]:[Sub Category]],7,0),"")</f>
        <v/>
      </c>
      <c r="Y2549" s="68" t="str">
        <f>Table49[[#This Row],[PO Number]]&amp;COUNTIFS($E$5:E2549,E2549)</f>
        <v>0</v>
      </c>
    </row>
    <row r="2550" spans="1:25" ht="14.7" customHeight="1" x14ac:dyDescent="0.3">
      <c r="A2550" s="1" t="str">
        <f>IF(Table49[[#This Row],[ITEM NAME]]="","",ROW()-4)</f>
        <v/>
      </c>
      <c r="B2550" s="68"/>
      <c r="C2550" s="4" t="str">
        <f>IFERROR(VLOOKUP(B2550,Table14[],3,0),"")</f>
        <v/>
      </c>
      <c r="D2550" s="4" t="str">
        <f>IFERROR(VLOOKUP(B2550,Table14[],2,0),"")</f>
        <v/>
      </c>
      <c r="E2550" s="4"/>
      <c r="H2550" s="41" t="str">
        <f>IFERROR(VLOOKUP(Table49[[#This Row],[ITEM CODE]],Table2[[Item Code]:[Master Name]],2,0),"")</f>
        <v/>
      </c>
      <c r="I2550" s="41"/>
      <c r="J2550" s="65" t="str">
        <f>IFERROR(VLOOKUP(Table49[[#This Row],[ITEM CODE]],Table2[[Item Code]:[Master Name]],3,0),"")</f>
        <v/>
      </c>
      <c r="K2550" s="1" t="str">
        <f>IFERROR(VLOOKUP(Table49[[#This Row],[ITEM CODE]],Table2[[Item Code]:[Master Name]],9,0),"")</f>
        <v/>
      </c>
      <c r="L2550" s="1" t="str">
        <f>IFERROR(VLOOKUP(Table49[[#This Row],[ITEM CODE]],Table2[[Item Code]:[Master Name]],8,0),"")</f>
        <v/>
      </c>
      <c r="M2550" s="41"/>
      <c r="N2550" s="66">
        <f>IFERROR(VLOOKUP(Table49[[#This Row],[ITEM CODE]],Table2[[#All],[Item Code]:[Unit Cost]],10,0),0)</f>
        <v>0</v>
      </c>
      <c r="O2550" s="134">
        <f>IFERROR(VLOOKUP(Table49[[#This Row],[ITEM CODE]],Table2[[#All],[Item Code]:[Unit Cost]],10,0),0)</f>
        <v>0</v>
      </c>
      <c r="P2550" s="56"/>
      <c r="Q2550" s="58"/>
      <c r="R2550" s="58">
        <f>Table49[[#This Row],[QUANTITY]]*Table49[[#This Row],[INV Prices]]</f>
        <v>0</v>
      </c>
      <c r="S2550" s="67"/>
      <c r="V2550" s="41"/>
      <c r="W2550" s="4" t="str">
        <f>IFERROR(VLOOKUP(Table49[[#This Row],[ITEM CODE]],Table2[[Item Code]:[Category ]],6,0),"")</f>
        <v/>
      </c>
      <c r="X2550" s="1" t="str">
        <f>IFERROR(VLOOKUP(Table49[[#This Row],[ITEM CODE]],Table2[[Item Code]:[Sub Category]],7,0),"")</f>
        <v/>
      </c>
      <c r="Y2550" s="68" t="str">
        <f>Table49[[#This Row],[PO Number]]&amp;COUNTIFS($E$5:E2550,E2550)</f>
        <v>0</v>
      </c>
    </row>
    <row r="2551" spans="1:25" ht="14.7" customHeight="1" x14ac:dyDescent="0.3">
      <c r="A2551" s="1" t="str">
        <f>IF(Table49[[#This Row],[ITEM NAME]]="","",ROW()-4)</f>
        <v/>
      </c>
      <c r="B2551" s="68"/>
      <c r="C2551" s="4" t="str">
        <f>IFERROR(VLOOKUP(B2551,Table14[],3,0),"")</f>
        <v/>
      </c>
      <c r="D2551" s="4" t="str">
        <f>IFERROR(VLOOKUP(B2551,Table14[],2,0),"")</f>
        <v/>
      </c>
      <c r="E2551" s="4"/>
      <c r="H2551" s="41" t="str">
        <f>IFERROR(VLOOKUP(Table49[[#This Row],[ITEM CODE]],Table2[[Item Code]:[Master Name]],2,0),"")</f>
        <v/>
      </c>
      <c r="I2551" s="41"/>
      <c r="J2551" s="65" t="str">
        <f>IFERROR(VLOOKUP(Table49[[#This Row],[ITEM CODE]],Table2[[Item Code]:[Master Name]],3,0),"")</f>
        <v/>
      </c>
      <c r="K2551" s="1" t="str">
        <f>IFERROR(VLOOKUP(Table49[[#This Row],[ITEM CODE]],Table2[[Item Code]:[Master Name]],9,0),"")</f>
        <v/>
      </c>
      <c r="L2551" s="1" t="str">
        <f>IFERROR(VLOOKUP(Table49[[#This Row],[ITEM CODE]],Table2[[Item Code]:[Master Name]],8,0),"")</f>
        <v/>
      </c>
      <c r="M2551" s="41"/>
      <c r="N2551" s="66">
        <f>IFERROR(VLOOKUP(Table49[[#This Row],[ITEM CODE]],Table2[[#All],[Item Code]:[Unit Cost]],10,0),0)</f>
        <v>0</v>
      </c>
      <c r="O2551" s="134">
        <f>IFERROR(VLOOKUP(Table49[[#This Row],[ITEM CODE]],Table2[[#All],[Item Code]:[Unit Cost]],10,0),0)</f>
        <v>0</v>
      </c>
      <c r="P2551" s="56"/>
      <c r="Q2551" s="58"/>
      <c r="R2551" s="58">
        <f>Table49[[#This Row],[QUANTITY]]*Table49[[#This Row],[INV Prices]]</f>
        <v>0</v>
      </c>
      <c r="S2551" s="67"/>
      <c r="V2551" s="41"/>
      <c r="W2551" s="4" t="str">
        <f>IFERROR(VLOOKUP(Table49[[#This Row],[ITEM CODE]],Table2[[Item Code]:[Category ]],6,0),"")</f>
        <v/>
      </c>
      <c r="X2551" s="1" t="str">
        <f>IFERROR(VLOOKUP(Table49[[#This Row],[ITEM CODE]],Table2[[Item Code]:[Sub Category]],7,0),"")</f>
        <v/>
      </c>
      <c r="Y2551" s="68" t="str">
        <f>Table49[[#This Row],[PO Number]]&amp;COUNTIFS($E$5:E2551,E2551)</f>
        <v>0</v>
      </c>
    </row>
    <row r="2552" spans="1:25" ht="14.7" customHeight="1" x14ac:dyDescent="0.3">
      <c r="A2552" s="1" t="str">
        <f>IF(Table49[[#This Row],[ITEM NAME]]="","",ROW()-4)</f>
        <v/>
      </c>
      <c r="B2552" s="68"/>
      <c r="C2552" s="4" t="str">
        <f>IFERROR(VLOOKUP(B2552,Table14[],3,0),"")</f>
        <v/>
      </c>
      <c r="D2552" s="4" t="str">
        <f>IFERROR(VLOOKUP(B2552,Table14[],2,0),"")</f>
        <v/>
      </c>
      <c r="E2552" s="4"/>
      <c r="H2552" s="41" t="str">
        <f>IFERROR(VLOOKUP(Table49[[#This Row],[ITEM CODE]],Table2[[Item Code]:[Master Name]],2,0),"")</f>
        <v/>
      </c>
      <c r="I2552" s="41"/>
      <c r="J2552" s="65" t="str">
        <f>IFERROR(VLOOKUP(Table49[[#This Row],[ITEM CODE]],Table2[[Item Code]:[Master Name]],3,0),"")</f>
        <v/>
      </c>
      <c r="K2552" s="1" t="str">
        <f>IFERROR(VLOOKUP(Table49[[#This Row],[ITEM CODE]],Table2[[Item Code]:[Master Name]],9,0),"")</f>
        <v/>
      </c>
      <c r="L2552" s="1" t="str">
        <f>IFERROR(VLOOKUP(Table49[[#This Row],[ITEM CODE]],Table2[[Item Code]:[Master Name]],8,0),"")</f>
        <v/>
      </c>
      <c r="M2552" s="41"/>
      <c r="N2552" s="66">
        <f>IFERROR(VLOOKUP(Table49[[#This Row],[ITEM CODE]],Table2[[#All],[Item Code]:[Unit Cost]],10,0),0)</f>
        <v>0</v>
      </c>
      <c r="O2552" s="134">
        <f>IFERROR(VLOOKUP(Table49[[#This Row],[ITEM CODE]],Table2[[#All],[Item Code]:[Unit Cost]],10,0),0)</f>
        <v>0</v>
      </c>
      <c r="P2552" s="56"/>
      <c r="Q2552" s="58"/>
      <c r="R2552" s="58">
        <f>Table49[[#This Row],[QUANTITY]]*Table49[[#This Row],[INV Prices]]</f>
        <v>0</v>
      </c>
      <c r="S2552" s="67"/>
      <c r="V2552" s="41"/>
      <c r="W2552" s="4" t="str">
        <f>IFERROR(VLOOKUP(Table49[[#This Row],[ITEM CODE]],Table2[[Item Code]:[Category ]],6,0),"")</f>
        <v/>
      </c>
      <c r="X2552" s="1" t="str">
        <f>IFERROR(VLOOKUP(Table49[[#This Row],[ITEM CODE]],Table2[[Item Code]:[Sub Category]],7,0),"")</f>
        <v/>
      </c>
      <c r="Y2552" s="68" t="str">
        <f>Table49[[#This Row],[PO Number]]&amp;COUNTIFS($E$5:E2552,E2552)</f>
        <v>0</v>
      </c>
    </row>
    <row r="2553" spans="1:25" ht="14.7" customHeight="1" x14ac:dyDescent="0.3">
      <c r="A2553" s="1" t="str">
        <f>IF(Table49[[#This Row],[ITEM NAME]]="","",ROW()-4)</f>
        <v/>
      </c>
      <c r="B2553" s="68"/>
      <c r="C2553" s="4" t="str">
        <f>IFERROR(VLOOKUP(B2553,Table14[],3,0),"")</f>
        <v/>
      </c>
      <c r="D2553" s="4" t="str">
        <f>IFERROR(VLOOKUP(B2553,Table14[],2,0),"")</f>
        <v/>
      </c>
      <c r="E2553" s="4"/>
      <c r="H2553" s="41" t="str">
        <f>IFERROR(VLOOKUP(Table49[[#This Row],[ITEM CODE]],Table2[[Item Code]:[Master Name]],2,0),"")</f>
        <v/>
      </c>
      <c r="I2553" s="41"/>
      <c r="J2553" s="65" t="str">
        <f>IFERROR(VLOOKUP(Table49[[#This Row],[ITEM CODE]],Table2[[Item Code]:[Master Name]],3,0),"")</f>
        <v/>
      </c>
      <c r="K2553" s="1" t="str">
        <f>IFERROR(VLOOKUP(Table49[[#This Row],[ITEM CODE]],Table2[[Item Code]:[Master Name]],9,0),"")</f>
        <v/>
      </c>
      <c r="L2553" s="1" t="str">
        <f>IFERROR(VLOOKUP(Table49[[#This Row],[ITEM CODE]],Table2[[Item Code]:[Master Name]],8,0),"")</f>
        <v/>
      </c>
      <c r="M2553" s="41"/>
      <c r="N2553" s="66">
        <f>IFERROR(VLOOKUP(Table49[[#This Row],[ITEM CODE]],Table2[[#All],[Item Code]:[Unit Cost]],10,0),0)</f>
        <v>0</v>
      </c>
      <c r="O2553" s="134">
        <f>IFERROR(VLOOKUP(Table49[[#This Row],[ITEM CODE]],Table2[[#All],[Item Code]:[Unit Cost]],10,0),0)</f>
        <v>0</v>
      </c>
      <c r="P2553" s="56"/>
      <c r="Q2553" s="58"/>
      <c r="R2553" s="58">
        <f>Table49[[#This Row],[QUANTITY]]*Table49[[#This Row],[INV Prices]]</f>
        <v>0</v>
      </c>
      <c r="S2553" s="67"/>
      <c r="V2553" s="41"/>
      <c r="W2553" s="4" t="str">
        <f>IFERROR(VLOOKUP(Table49[[#This Row],[ITEM CODE]],Table2[[Item Code]:[Category ]],6,0),"")</f>
        <v/>
      </c>
      <c r="X2553" s="1" t="str">
        <f>IFERROR(VLOOKUP(Table49[[#This Row],[ITEM CODE]],Table2[[Item Code]:[Sub Category]],7,0),"")</f>
        <v/>
      </c>
      <c r="Y2553" s="68" t="str">
        <f>Table49[[#This Row],[PO Number]]&amp;COUNTIFS($E$5:E2553,E2553)</f>
        <v>0</v>
      </c>
    </row>
    <row r="2554" spans="1:25" ht="14.7" customHeight="1" x14ac:dyDescent="0.3">
      <c r="A2554" s="1" t="str">
        <f>IF(Table49[[#This Row],[ITEM NAME]]="","",ROW()-4)</f>
        <v/>
      </c>
      <c r="B2554" s="68"/>
      <c r="C2554" s="4" t="str">
        <f>IFERROR(VLOOKUP(B2554,Table14[],3,0),"")</f>
        <v/>
      </c>
      <c r="D2554" s="4" t="str">
        <f>IFERROR(VLOOKUP(B2554,Table14[],2,0),"")</f>
        <v/>
      </c>
      <c r="E2554" s="4"/>
      <c r="H2554" s="41" t="str">
        <f>IFERROR(VLOOKUP(Table49[[#This Row],[ITEM CODE]],Table2[[Item Code]:[Master Name]],2,0),"")</f>
        <v/>
      </c>
      <c r="I2554" s="41"/>
      <c r="J2554" s="65" t="str">
        <f>IFERROR(VLOOKUP(Table49[[#This Row],[ITEM CODE]],Table2[[Item Code]:[Master Name]],3,0),"")</f>
        <v/>
      </c>
      <c r="K2554" s="1" t="str">
        <f>IFERROR(VLOOKUP(Table49[[#This Row],[ITEM CODE]],Table2[[Item Code]:[Master Name]],9,0),"")</f>
        <v/>
      </c>
      <c r="L2554" s="1" t="str">
        <f>IFERROR(VLOOKUP(Table49[[#This Row],[ITEM CODE]],Table2[[Item Code]:[Master Name]],8,0),"")</f>
        <v/>
      </c>
      <c r="M2554" s="41"/>
      <c r="N2554" s="66">
        <f>IFERROR(VLOOKUP(Table49[[#This Row],[ITEM CODE]],Table2[[#All],[Item Code]:[Unit Cost]],10,0),0)</f>
        <v>0</v>
      </c>
      <c r="O2554" s="134">
        <f>IFERROR(VLOOKUP(Table49[[#This Row],[ITEM CODE]],Table2[[#All],[Item Code]:[Unit Cost]],10,0),0)</f>
        <v>0</v>
      </c>
      <c r="P2554" s="56"/>
      <c r="Q2554" s="58"/>
      <c r="R2554" s="58">
        <f>Table49[[#This Row],[QUANTITY]]*Table49[[#This Row],[INV Prices]]</f>
        <v>0</v>
      </c>
      <c r="S2554" s="67"/>
      <c r="V2554" s="41"/>
      <c r="W2554" s="4" t="str">
        <f>IFERROR(VLOOKUP(Table49[[#This Row],[ITEM CODE]],Table2[[Item Code]:[Category ]],6,0),"")</f>
        <v/>
      </c>
      <c r="X2554" s="1" t="str">
        <f>IFERROR(VLOOKUP(Table49[[#This Row],[ITEM CODE]],Table2[[Item Code]:[Sub Category]],7,0),"")</f>
        <v/>
      </c>
      <c r="Y2554" s="68" t="str">
        <f>Table49[[#This Row],[PO Number]]&amp;COUNTIFS($E$5:E2554,E2554)</f>
        <v>0</v>
      </c>
    </row>
    <row r="2555" spans="1:25" ht="14.7" customHeight="1" x14ac:dyDescent="0.3">
      <c r="A2555" s="1" t="str">
        <f>IF(Table49[[#This Row],[ITEM NAME]]="","",ROW()-4)</f>
        <v/>
      </c>
      <c r="B2555" s="68"/>
      <c r="C2555" s="4" t="str">
        <f>IFERROR(VLOOKUP(B2555,Table14[],3,0),"")</f>
        <v/>
      </c>
      <c r="D2555" s="4" t="str">
        <f>IFERROR(VLOOKUP(B2555,Table14[],2,0),"")</f>
        <v/>
      </c>
      <c r="E2555" s="4"/>
      <c r="H2555" s="41" t="str">
        <f>IFERROR(VLOOKUP(Table49[[#This Row],[ITEM CODE]],Table2[[Item Code]:[Master Name]],2,0),"")</f>
        <v/>
      </c>
      <c r="I2555" s="41"/>
      <c r="J2555" s="65" t="str">
        <f>IFERROR(VLOOKUP(Table49[[#This Row],[ITEM CODE]],Table2[[Item Code]:[Master Name]],3,0),"")</f>
        <v/>
      </c>
      <c r="K2555" s="1" t="str">
        <f>IFERROR(VLOOKUP(Table49[[#This Row],[ITEM CODE]],Table2[[Item Code]:[Master Name]],9,0),"")</f>
        <v/>
      </c>
      <c r="L2555" s="1" t="str">
        <f>IFERROR(VLOOKUP(Table49[[#This Row],[ITEM CODE]],Table2[[Item Code]:[Master Name]],8,0),"")</f>
        <v/>
      </c>
      <c r="M2555" s="41"/>
      <c r="N2555" s="66">
        <f>IFERROR(VLOOKUP(Table49[[#This Row],[ITEM CODE]],Table2[[#All],[Item Code]:[Unit Cost]],10,0),0)</f>
        <v>0</v>
      </c>
      <c r="O2555" s="134">
        <f>IFERROR(VLOOKUP(Table49[[#This Row],[ITEM CODE]],Table2[[#All],[Item Code]:[Unit Cost]],10,0),0)</f>
        <v>0</v>
      </c>
      <c r="P2555" s="56"/>
      <c r="Q2555" s="58"/>
      <c r="R2555" s="58">
        <f>Table49[[#This Row],[QUANTITY]]*Table49[[#This Row],[INV Prices]]</f>
        <v>0</v>
      </c>
      <c r="S2555" s="67"/>
      <c r="V2555" s="41"/>
      <c r="W2555" s="4" t="str">
        <f>IFERROR(VLOOKUP(Table49[[#This Row],[ITEM CODE]],Table2[[Item Code]:[Category ]],6,0),"")</f>
        <v/>
      </c>
      <c r="X2555" s="1" t="str">
        <f>IFERROR(VLOOKUP(Table49[[#This Row],[ITEM CODE]],Table2[[Item Code]:[Sub Category]],7,0),"")</f>
        <v/>
      </c>
      <c r="Y2555" s="68" t="str">
        <f>Table49[[#This Row],[PO Number]]&amp;COUNTIFS($E$5:E2555,E2555)</f>
        <v>0</v>
      </c>
    </row>
    <row r="2556" spans="1:25" ht="14.7" customHeight="1" x14ac:dyDescent="0.3">
      <c r="A2556" s="1" t="str">
        <f>IF(Table49[[#This Row],[ITEM NAME]]="","",ROW()-4)</f>
        <v/>
      </c>
      <c r="B2556" s="68"/>
      <c r="C2556" s="4" t="str">
        <f>IFERROR(VLOOKUP(B2556,Table14[],3,0),"")</f>
        <v/>
      </c>
      <c r="D2556" s="4" t="str">
        <f>IFERROR(VLOOKUP(B2556,Table14[],2,0),"")</f>
        <v/>
      </c>
      <c r="E2556" s="4"/>
      <c r="H2556" s="41" t="str">
        <f>IFERROR(VLOOKUP(Table49[[#This Row],[ITEM CODE]],Table2[[Item Code]:[Master Name]],2,0),"")</f>
        <v/>
      </c>
      <c r="I2556" s="41"/>
      <c r="J2556" s="65" t="str">
        <f>IFERROR(VLOOKUP(Table49[[#This Row],[ITEM CODE]],Table2[[Item Code]:[Master Name]],3,0),"")</f>
        <v/>
      </c>
      <c r="K2556" s="1" t="str">
        <f>IFERROR(VLOOKUP(Table49[[#This Row],[ITEM CODE]],Table2[[Item Code]:[Master Name]],9,0),"")</f>
        <v/>
      </c>
      <c r="L2556" s="1" t="str">
        <f>IFERROR(VLOOKUP(Table49[[#This Row],[ITEM CODE]],Table2[[Item Code]:[Master Name]],8,0),"")</f>
        <v/>
      </c>
      <c r="M2556" s="41"/>
      <c r="N2556" s="66">
        <f>IFERROR(VLOOKUP(Table49[[#This Row],[ITEM CODE]],Table2[[#All],[Item Code]:[Unit Cost]],10,0),0)</f>
        <v>0</v>
      </c>
      <c r="O2556" s="134">
        <f>IFERROR(VLOOKUP(Table49[[#This Row],[ITEM CODE]],Table2[[#All],[Item Code]:[Unit Cost]],10,0),0)</f>
        <v>0</v>
      </c>
      <c r="P2556" s="56"/>
      <c r="Q2556" s="58"/>
      <c r="R2556" s="58">
        <f>Table49[[#This Row],[QUANTITY]]*Table49[[#This Row],[INV Prices]]</f>
        <v>0</v>
      </c>
      <c r="S2556" s="67"/>
      <c r="V2556" s="41"/>
      <c r="W2556" s="4" t="str">
        <f>IFERROR(VLOOKUP(Table49[[#This Row],[ITEM CODE]],Table2[[Item Code]:[Category ]],6,0),"")</f>
        <v/>
      </c>
      <c r="X2556" s="1" t="str">
        <f>IFERROR(VLOOKUP(Table49[[#This Row],[ITEM CODE]],Table2[[Item Code]:[Sub Category]],7,0),"")</f>
        <v/>
      </c>
      <c r="Y2556" s="68" t="str">
        <f>Table49[[#This Row],[PO Number]]&amp;COUNTIFS($E$5:E2556,E2556)</f>
        <v>0</v>
      </c>
    </row>
    <row r="2557" spans="1:25" ht="14.7" customHeight="1" x14ac:dyDescent="0.3">
      <c r="A2557" s="1" t="str">
        <f>IF(Table49[[#This Row],[ITEM NAME]]="","",ROW()-4)</f>
        <v/>
      </c>
      <c r="B2557" s="68"/>
      <c r="C2557" s="4" t="str">
        <f>IFERROR(VLOOKUP(B2557,Table14[],3,0),"")</f>
        <v/>
      </c>
      <c r="D2557" s="4" t="str">
        <f>IFERROR(VLOOKUP(B2557,Table14[],2,0),"")</f>
        <v/>
      </c>
      <c r="E2557" s="4"/>
      <c r="H2557" s="41" t="str">
        <f>IFERROR(VLOOKUP(Table49[[#This Row],[ITEM CODE]],Table2[[Item Code]:[Master Name]],2,0),"")</f>
        <v/>
      </c>
      <c r="I2557" s="41"/>
      <c r="J2557" s="65" t="str">
        <f>IFERROR(VLOOKUP(Table49[[#This Row],[ITEM CODE]],Table2[[Item Code]:[Master Name]],3,0),"")</f>
        <v/>
      </c>
      <c r="K2557" s="1" t="str">
        <f>IFERROR(VLOOKUP(Table49[[#This Row],[ITEM CODE]],Table2[[Item Code]:[Master Name]],9,0),"")</f>
        <v/>
      </c>
      <c r="L2557" s="1" t="str">
        <f>IFERROR(VLOOKUP(Table49[[#This Row],[ITEM CODE]],Table2[[Item Code]:[Master Name]],8,0),"")</f>
        <v/>
      </c>
      <c r="M2557" s="41"/>
      <c r="N2557" s="66">
        <f>IFERROR(VLOOKUP(Table49[[#This Row],[ITEM CODE]],Table2[[#All],[Item Code]:[Unit Cost]],10,0),0)</f>
        <v>0</v>
      </c>
      <c r="O2557" s="134">
        <f>IFERROR(VLOOKUP(Table49[[#This Row],[ITEM CODE]],Table2[[#All],[Item Code]:[Unit Cost]],10,0),0)</f>
        <v>0</v>
      </c>
      <c r="P2557" s="56"/>
      <c r="Q2557" s="58"/>
      <c r="R2557" s="58">
        <f>Table49[[#This Row],[QUANTITY]]*Table49[[#This Row],[INV Prices]]</f>
        <v>0</v>
      </c>
      <c r="S2557" s="67"/>
      <c r="V2557" s="41"/>
      <c r="W2557" s="4" t="str">
        <f>IFERROR(VLOOKUP(Table49[[#This Row],[ITEM CODE]],Table2[[Item Code]:[Category ]],6,0),"")</f>
        <v/>
      </c>
      <c r="X2557" s="1" t="str">
        <f>IFERROR(VLOOKUP(Table49[[#This Row],[ITEM CODE]],Table2[[Item Code]:[Sub Category]],7,0),"")</f>
        <v/>
      </c>
      <c r="Y2557" s="68" t="str">
        <f>Table49[[#This Row],[PO Number]]&amp;COUNTIFS($E$5:E2557,E2557)</f>
        <v>0</v>
      </c>
    </row>
    <row r="2558" spans="1:25" ht="14.7" customHeight="1" x14ac:dyDescent="0.3">
      <c r="A2558" s="1" t="str">
        <f>IF(Table49[[#This Row],[ITEM NAME]]="","",ROW()-4)</f>
        <v/>
      </c>
      <c r="B2558" s="68"/>
      <c r="C2558" s="4" t="str">
        <f>IFERROR(VLOOKUP(B2558,Table14[],3,0),"")</f>
        <v/>
      </c>
      <c r="D2558" s="4" t="str">
        <f>IFERROR(VLOOKUP(B2558,Table14[],2,0),"")</f>
        <v/>
      </c>
      <c r="E2558" s="4"/>
      <c r="H2558" s="41" t="str">
        <f>IFERROR(VLOOKUP(Table49[[#This Row],[ITEM CODE]],Table2[[Item Code]:[Master Name]],2,0),"")</f>
        <v/>
      </c>
      <c r="I2558" s="41"/>
      <c r="J2558" s="65" t="str">
        <f>IFERROR(VLOOKUP(Table49[[#This Row],[ITEM CODE]],Table2[[Item Code]:[Master Name]],3,0),"")</f>
        <v/>
      </c>
      <c r="K2558" s="1" t="str">
        <f>IFERROR(VLOOKUP(Table49[[#This Row],[ITEM CODE]],Table2[[Item Code]:[Master Name]],9,0),"")</f>
        <v/>
      </c>
      <c r="L2558" s="1" t="str">
        <f>IFERROR(VLOOKUP(Table49[[#This Row],[ITEM CODE]],Table2[[Item Code]:[Master Name]],8,0),"")</f>
        <v/>
      </c>
      <c r="M2558" s="41"/>
      <c r="N2558" s="66">
        <f>IFERROR(VLOOKUP(Table49[[#This Row],[ITEM CODE]],Table2[[#All],[Item Code]:[Unit Cost]],10,0),0)</f>
        <v>0</v>
      </c>
      <c r="O2558" s="134">
        <f>IFERROR(VLOOKUP(Table49[[#This Row],[ITEM CODE]],Table2[[#All],[Item Code]:[Unit Cost]],10,0),0)</f>
        <v>0</v>
      </c>
      <c r="P2558" s="56"/>
      <c r="Q2558" s="58"/>
      <c r="R2558" s="58">
        <f>Table49[[#This Row],[QUANTITY]]*Table49[[#This Row],[INV Prices]]</f>
        <v>0</v>
      </c>
      <c r="S2558" s="67"/>
      <c r="V2558" s="41"/>
      <c r="W2558" s="4" t="str">
        <f>IFERROR(VLOOKUP(Table49[[#This Row],[ITEM CODE]],Table2[[Item Code]:[Category ]],6,0),"")</f>
        <v/>
      </c>
      <c r="X2558" s="1" t="str">
        <f>IFERROR(VLOOKUP(Table49[[#This Row],[ITEM CODE]],Table2[[Item Code]:[Sub Category]],7,0),"")</f>
        <v/>
      </c>
      <c r="Y2558" s="68" t="str">
        <f>Table49[[#This Row],[PO Number]]&amp;COUNTIFS($E$5:E2558,E2558)</f>
        <v>0</v>
      </c>
    </row>
    <row r="2559" spans="1:25" ht="14.7" customHeight="1" x14ac:dyDescent="0.3">
      <c r="A2559" s="1" t="str">
        <f>IF(Table49[[#This Row],[ITEM NAME]]="","",ROW()-4)</f>
        <v/>
      </c>
      <c r="B2559" s="68"/>
      <c r="C2559" s="4" t="str">
        <f>IFERROR(VLOOKUP(B2559,Table14[],3,0),"")</f>
        <v/>
      </c>
      <c r="D2559" s="4" t="str">
        <f>IFERROR(VLOOKUP(B2559,Table14[],2,0),"")</f>
        <v/>
      </c>
      <c r="E2559" s="4"/>
      <c r="H2559" s="41" t="str">
        <f>IFERROR(VLOOKUP(Table49[[#This Row],[ITEM CODE]],Table2[[Item Code]:[Master Name]],2,0),"")</f>
        <v/>
      </c>
      <c r="I2559" s="41"/>
      <c r="J2559" s="65" t="str">
        <f>IFERROR(VLOOKUP(Table49[[#This Row],[ITEM CODE]],Table2[[Item Code]:[Master Name]],3,0),"")</f>
        <v/>
      </c>
      <c r="K2559" s="1" t="str">
        <f>IFERROR(VLOOKUP(Table49[[#This Row],[ITEM CODE]],Table2[[Item Code]:[Master Name]],9,0),"")</f>
        <v/>
      </c>
      <c r="L2559" s="1" t="str">
        <f>IFERROR(VLOOKUP(Table49[[#This Row],[ITEM CODE]],Table2[[Item Code]:[Master Name]],8,0),"")</f>
        <v/>
      </c>
      <c r="M2559" s="41"/>
      <c r="N2559" s="66">
        <f>IFERROR(VLOOKUP(Table49[[#This Row],[ITEM CODE]],Table2[[#All],[Item Code]:[Unit Cost]],10,0),0)</f>
        <v>0</v>
      </c>
      <c r="O2559" s="134">
        <f>IFERROR(VLOOKUP(Table49[[#This Row],[ITEM CODE]],Table2[[#All],[Item Code]:[Unit Cost]],10,0),0)</f>
        <v>0</v>
      </c>
      <c r="P2559" s="56"/>
      <c r="Q2559" s="58"/>
      <c r="R2559" s="58">
        <f>Table49[[#This Row],[QUANTITY]]*Table49[[#This Row],[INV Prices]]</f>
        <v>0</v>
      </c>
      <c r="S2559" s="67"/>
      <c r="V2559" s="41"/>
      <c r="W2559" s="4" t="str">
        <f>IFERROR(VLOOKUP(Table49[[#This Row],[ITEM CODE]],Table2[[Item Code]:[Category ]],6,0),"")</f>
        <v/>
      </c>
      <c r="X2559" s="1" t="str">
        <f>IFERROR(VLOOKUP(Table49[[#This Row],[ITEM CODE]],Table2[[Item Code]:[Sub Category]],7,0),"")</f>
        <v/>
      </c>
      <c r="Y2559" s="68" t="str">
        <f>Table49[[#This Row],[PO Number]]&amp;COUNTIFS($E$5:E2559,E2559)</f>
        <v>0</v>
      </c>
    </row>
    <row r="2560" spans="1:25" ht="14.7" customHeight="1" x14ac:dyDescent="0.3">
      <c r="A2560" s="1" t="str">
        <f>IF(Table49[[#This Row],[ITEM NAME]]="","",ROW()-4)</f>
        <v/>
      </c>
      <c r="B2560" s="68"/>
      <c r="C2560" s="4" t="str">
        <f>IFERROR(VLOOKUP(B2560,Table14[],3,0),"")</f>
        <v/>
      </c>
      <c r="D2560" s="4" t="str">
        <f>IFERROR(VLOOKUP(B2560,Table14[],2,0),"")</f>
        <v/>
      </c>
      <c r="E2560" s="4"/>
      <c r="H2560" s="41" t="str">
        <f>IFERROR(VLOOKUP(Table49[[#This Row],[ITEM CODE]],Table2[[Item Code]:[Master Name]],2,0),"")</f>
        <v/>
      </c>
      <c r="I2560" s="41"/>
      <c r="J2560" s="65" t="str">
        <f>IFERROR(VLOOKUP(Table49[[#This Row],[ITEM CODE]],Table2[[Item Code]:[Master Name]],3,0),"")</f>
        <v/>
      </c>
      <c r="K2560" s="1" t="str">
        <f>IFERROR(VLOOKUP(Table49[[#This Row],[ITEM CODE]],Table2[[Item Code]:[Master Name]],9,0),"")</f>
        <v/>
      </c>
      <c r="L2560" s="1" t="str">
        <f>IFERROR(VLOOKUP(Table49[[#This Row],[ITEM CODE]],Table2[[Item Code]:[Master Name]],8,0),"")</f>
        <v/>
      </c>
      <c r="M2560" s="41"/>
      <c r="N2560" s="66">
        <f>IFERROR(VLOOKUP(Table49[[#This Row],[ITEM CODE]],Table2[[#All],[Item Code]:[Unit Cost]],10,0),0)</f>
        <v>0</v>
      </c>
      <c r="O2560" s="134">
        <f>IFERROR(VLOOKUP(Table49[[#This Row],[ITEM CODE]],Table2[[#All],[Item Code]:[Unit Cost]],10,0),0)</f>
        <v>0</v>
      </c>
      <c r="P2560" s="56"/>
      <c r="Q2560" s="58"/>
      <c r="R2560" s="58">
        <f>Table49[[#This Row],[QUANTITY]]*Table49[[#This Row],[INV Prices]]</f>
        <v>0</v>
      </c>
      <c r="S2560" s="67"/>
      <c r="V2560" s="41"/>
      <c r="W2560" s="4" t="str">
        <f>IFERROR(VLOOKUP(Table49[[#This Row],[ITEM CODE]],Table2[[Item Code]:[Category ]],6,0),"")</f>
        <v/>
      </c>
      <c r="X2560" s="1" t="str">
        <f>IFERROR(VLOOKUP(Table49[[#This Row],[ITEM CODE]],Table2[[Item Code]:[Sub Category]],7,0),"")</f>
        <v/>
      </c>
      <c r="Y2560" s="68" t="str">
        <f>Table49[[#This Row],[PO Number]]&amp;COUNTIFS($E$5:E2560,E2560)</f>
        <v>0</v>
      </c>
    </row>
    <row r="2561" spans="1:25" ht="14.7" customHeight="1" x14ac:dyDescent="0.3">
      <c r="A2561" s="1" t="str">
        <f>IF(Table49[[#This Row],[ITEM NAME]]="","",ROW()-4)</f>
        <v/>
      </c>
      <c r="B2561" s="68"/>
      <c r="C2561" s="4" t="str">
        <f>IFERROR(VLOOKUP(B2561,Table14[],3,0),"")</f>
        <v/>
      </c>
      <c r="D2561" s="4" t="str">
        <f>IFERROR(VLOOKUP(B2561,Table14[],2,0),"")</f>
        <v/>
      </c>
      <c r="E2561" s="4"/>
      <c r="H2561" s="41" t="str">
        <f>IFERROR(VLOOKUP(Table49[[#This Row],[ITEM CODE]],Table2[[Item Code]:[Master Name]],2,0),"")</f>
        <v/>
      </c>
      <c r="I2561" s="41"/>
      <c r="J2561" s="65" t="str">
        <f>IFERROR(VLOOKUP(Table49[[#This Row],[ITEM CODE]],Table2[[Item Code]:[Master Name]],3,0),"")</f>
        <v/>
      </c>
      <c r="K2561" s="1" t="str">
        <f>IFERROR(VLOOKUP(Table49[[#This Row],[ITEM CODE]],Table2[[Item Code]:[Master Name]],9,0),"")</f>
        <v/>
      </c>
      <c r="L2561" s="1" t="str">
        <f>IFERROR(VLOOKUP(Table49[[#This Row],[ITEM CODE]],Table2[[Item Code]:[Master Name]],8,0),"")</f>
        <v/>
      </c>
      <c r="M2561" s="41"/>
      <c r="N2561" s="66">
        <f>IFERROR(VLOOKUP(Table49[[#This Row],[ITEM CODE]],Table2[[#All],[Item Code]:[Unit Cost]],10,0),0)</f>
        <v>0</v>
      </c>
      <c r="O2561" s="134">
        <f>IFERROR(VLOOKUP(Table49[[#This Row],[ITEM CODE]],Table2[[#All],[Item Code]:[Unit Cost]],10,0),0)</f>
        <v>0</v>
      </c>
      <c r="P2561" s="56"/>
      <c r="Q2561" s="58"/>
      <c r="R2561" s="58">
        <f>Table49[[#This Row],[QUANTITY]]*Table49[[#This Row],[INV Prices]]</f>
        <v>0</v>
      </c>
      <c r="S2561" s="67"/>
      <c r="V2561" s="41"/>
      <c r="W2561" s="4" t="str">
        <f>IFERROR(VLOOKUP(Table49[[#This Row],[ITEM CODE]],Table2[[Item Code]:[Category ]],6,0),"")</f>
        <v/>
      </c>
      <c r="X2561" s="1" t="str">
        <f>IFERROR(VLOOKUP(Table49[[#This Row],[ITEM CODE]],Table2[[Item Code]:[Sub Category]],7,0),"")</f>
        <v/>
      </c>
      <c r="Y2561" s="68" t="str">
        <f>Table49[[#This Row],[PO Number]]&amp;COUNTIFS($E$5:E2561,E2561)</f>
        <v>0</v>
      </c>
    </row>
    <row r="2562" spans="1:25" ht="14.7" customHeight="1" x14ac:dyDescent="0.3">
      <c r="A2562" s="1" t="str">
        <f>IF(Table49[[#This Row],[ITEM NAME]]="","",ROW()-4)</f>
        <v/>
      </c>
      <c r="B2562" s="68"/>
      <c r="C2562" s="4" t="str">
        <f>IFERROR(VLOOKUP(B2562,Table14[],3,0),"")</f>
        <v/>
      </c>
      <c r="D2562" s="4" t="str">
        <f>IFERROR(VLOOKUP(B2562,Table14[],2,0),"")</f>
        <v/>
      </c>
      <c r="E2562" s="4"/>
      <c r="H2562" s="41" t="str">
        <f>IFERROR(VLOOKUP(Table49[[#This Row],[ITEM CODE]],Table2[[Item Code]:[Master Name]],2,0),"")</f>
        <v/>
      </c>
      <c r="I2562" s="41"/>
      <c r="J2562" s="65" t="str">
        <f>IFERROR(VLOOKUP(Table49[[#This Row],[ITEM CODE]],Table2[[Item Code]:[Master Name]],3,0),"")</f>
        <v/>
      </c>
      <c r="K2562" s="1" t="str">
        <f>IFERROR(VLOOKUP(Table49[[#This Row],[ITEM CODE]],Table2[[Item Code]:[Master Name]],9,0),"")</f>
        <v/>
      </c>
      <c r="L2562" s="1" t="str">
        <f>IFERROR(VLOOKUP(Table49[[#This Row],[ITEM CODE]],Table2[[Item Code]:[Master Name]],8,0),"")</f>
        <v/>
      </c>
      <c r="M2562" s="41"/>
      <c r="N2562" s="66">
        <f>IFERROR(VLOOKUP(Table49[[#This Row],[ITEM CODE]],Table2[[#All],[Item Code]:[Unit Cost]],10,0),0)</f>
        <v>0</v>
      </c>
      <c r="O2562" s="134">
        <f>IFERROR(VLOOKUP(Table49[[#This Row],[ITEM CODE]],Table2[[#All],[Item Code]:[Unit Cost]],10,0),0)</f>
        <v>0</v>
      </c>
      <c r="P2562" s="56"/>
      <c r="Q2562" s="58"/>
      <c r="R2562" s="58">
        <f>Table49[[#This Row],[QUANTITY]]*Table49[[#This Row],[INV Prices]]</f>
        <v>0</v>
      </c>
      <c r="S2562" s="67"/>
      <c r="V2562" s="41"/>
      <c r="W2562" s="4" t="str">
        <f>IFERROR(VLOOKUP(Table49[[#This Row],[ITEM CODE]],Table2[[Item Code]:[Category ]],6,0),"")</f>
        <v/>
      </c>
      <c r="X2562" s="1" t="str">
        <f>IFERROR(VLOOKUP(Table49[[#This Row],[ITEM CODE]],Table2[[Item Code]:[Sub Category]],7,0),"")</f>
        <v/>
      </c>
      <c r="Y2562" s="68" t="str">
        <f>Table49[[#This Row],[PO Number]]&amp;COUNTIFS($E$5:E2562,E2562)</f>
        <v>0</v>
      </c>
    </row>
    <row r="2563" spans="1:25" ht="14.7" customHeight="1" x14ac:dyDescent="0.3">
      <c r="A2563" s="1" t="str">
        <f>IF(Table49[[#This Row],[ITEM NAME]]="","",ROW()-4)</f>
        <v/>
      </c>
      <c r="B2563" s="68"/>
      <c r="C2563" s="4" t="str">
        <f>IFERROR(VLOOKUP(B2563,Table14[],3,0),"")</f>
        <v/>
      </c>
      <c r="D2563" s="4" t="str">
        <f>IFERROR(VLOOKUP(B2563,Table14[],2,0),"")</f>
        <v/>
      </c>
      <c r="E2563" s="4"/>
      <c r="H2563" s="41" t="str">
        <f>IFERROR(VLOOKUP(Table49[[#This Row],[ITEM CODE]],Table2[[Item Code]:[Master Name]],2,0),"")</f>
        <v/>
      </c>
      <c r="I2563" s="41"/>
      <c r="J2563" s="65" t="str">
        <f>IFERROR(VLOOKUP(Table49[[#This Row],[ITEM CODE]],Table2[[Item Code]:[Master Name]],3,0),"")</f>
        <v/>
      </c>
      <c r="K2563" s="1" t="str">
        <f>IFERROR(VLOOKUP(Table49[[#This Row],[ITEM CODE]],Table2[[Item Code]:[Master Name]],9,0),"")</f>
        <v/>
      </c>
      <c r="L2563" s="1" t="str">
        <f>IFERROR(VLOOKUP(Table49[[#This Row],[ITEM CODE]],Table2[[Item Code]:[Master Name]],8,0),"")</f>
        <v/>
      </c>
      <c r="M2563" s="41"/>
      <c r="N2563" s="66">
        <f>IFERROR(VLOOKUP(Table49[[#This Row],[ITEM CODE]],Table2[[#All],[Item Code]:[Unit Cost]],10,0),0)</f>
        <v>0</v>
      </c>
      <c r="O2563" s="134">
        <f>IFERROR(VLOOKUP(Table49[[#This Row],[ITEM CODE]],Table2[[#All],[Item Code]:[Unit Cost]],10,0),0)</f>
        <v>0</v>
      </c>
      <c r="P2563" s="56"/>
      <c r="Q2563" s="58"/>
      <c r="R2563" s="58">
        <f>Table49[[#This Row],[QUANTITY]]*Table49[[#This Row],[INV Prices]]</f>
        <v>0</v>
      </c>
      <c r="S2563" s="67"/>
      <c r="V2563" s="41"/>
      <c r="W2563" s="4" t="str">
        <f>IFERROR(VLOOKUP(Table49[[#This Row],[ITEM CODE]],Table2[[Item Code]:[Category ]],6,0),"")</f>
        <v/>
      </c>
      <c r="X2563" s="1" t="str">
        <f>IFERROR(VLOOKUP(Table49[[#This Row],[ITEM CODE]],Table2[[Item Code]:[Sub Category]],7,0),"")</f>
        <v/>
      </c>
      <c r="Y2563" s="68" t="str">
        <f>Table49[[#This Row],[PO Number]]&amp;COUNTIFS($E$5:E2563,E2563)</f>
        <v>0</v>
      </c>
    </row>
    <row r="2564" spans="1:25" ht="14.7" customHeight="1" x14ac:dyDescent="0.3">
      <c r="A2564" s="1" t="str">
        <f>IF(Table49[[#This Row],[ITEM NAME]]="","",ROW()-4)</f>
        <v/>
      </c>
      <c r="B2564" s="68"/>
      <c r="C2564" s="4" t="str">
        <f>IFERROR(VLOOKUP(B2564,Table14[],3,0),"")</f>
        <v/>
      </c>
      <c r="D2564" s="4" t="str">
        <f>IFERROR(VLOOKUP(B2564,Table14[],2,0),"")</f>
        <v/>
      </c>
      <c r="E2564" s="4"/>
      <c r="H2564" s="41" t="str">
        <f>IFERROR(VLOOKUP(Table49[[#This Row],[ITEM CODE]],Table2[[Item Code]:[Master Name]],2,0),"")</f>
        <v/>
      </c>
      <c r="I2564" s="41"/>
      <c r="J2564" s="65" t="str">
        <f>IFERROR(VLOOKUP(Table49[[#This Row],[ITEM CODE]],Table2[[Item Code]:[Master Name]],3,0),"")</f>
        <v/>
      </c>
      <c r="K2564" s="1" t="str">
        <f>IFERROR(VLOOKUP(Table49[[#This Row],[ITEM CODE]],Table2[[Item Code]:[Master Name]],9,0),"")</f>
        <v/>
      </c>
      <c r="L2564" s="1" t="str">
        <f>IFERROR(VLOOKUP(Table49[[#This Row],[ITEM CODE]],Table2[[Item Code]:[Master Name]],8,0),"")</f>
        <v/>
      </c>
      <c r="M2564" s="41"/>
      <c r="N2564" s="66">
        <f>IFERROR(VLOOKUP(Table49[[#This Row],[ITEM CODE]],Table2[[#All],[Item Code]:[Unit Cost]],10,0),0)</f>
        <v>0</v>
      </c>
      <c r="O2564" s="134">
        <f>IFERROR(VLOOKUP(Table49[[#This Row],[ITEM CODE]],Table2[[#All],[Item Code]:[Unit Cost]],10,0),0)</f>
        <v>0</v>
      </c>
      <c r="P2564" s="56"/>
      <c r="Q2564" s="58"/>
      <c r="R2564" s="58">
        <f>Table49[[#This Row],[QUANTITY]]*Table49[[#This Row],[INV Prices]]</f>
        <v>0</v>
      </c>
      <c r="S2564" s="67"/>
      <c r="V2564" s="41"/>
      <c r="W2564" s="4" t="str">
        <f>IFERROR(VLOOKUP(Table49[[#This Row],[ITEM CODE]],Table2[[Item Code]:[Category ]],6,0),"")</f>
        <v/>
      </c>
      <c r="X2564" s="1" t="str">
        <f>IFERROR(VLOOKUP(Table49[[#This Row],[ITEM CODE]],Table2[[Item Code]:[Sub Category]],7,0),"")</f>
        <v/>
      </c>
      <c r="Y2564" s="68" t="str">
        <f>Table49[[#This Row],[PO Number]]&amp;COUNTIFS($E$5:E2564,E2564)</f>
        <v>0</v>
      </c>
    </row>
    <row r="2565" spans="1:25" ht="14.7" customHeight="1" x14ac:dyDescent="0.3">
      <c r="A2565" s="1" t="str">
        <f>IF(Table49[[#This Row],[ITEM NAME]]="","",ROW()-4)</f>
        <v/>
      </c>
      <c r="B2565" s="68"/>
      <c r="C2565" s="4" t="str">
        <f>IFERROR(VLOOKUP(B2565,Table14[],3,0),"")</f>
        <v/>
      </c>
      <c r="D2565" s="4" t="str">
        <f>IFERROR(VLOOKUP(B2565,Table14[],2,0),"")</f>
        <v/>
      </c>
      <c r="E2565" s="4"/>
      <c r="H2565" s="41" t="str">
        <f>IFERROR(VLOOKUP(Table49[[#This Row],[ITEM CODE]],Table2[[Item Code]:[Master Name]],2,0),"")</f>
        <v/>
      </c>
      <c r="I2565" s="41"/>
      <c r="J2565" s="65" t="str">
        <f>IFERROR(VLOOKUP(Table49[[#This Row],[ITEM CODE]],Table2[[Item Code]:[Master Name]],3,0),"")</f>
        <v/>
      </c>
      <c r="K2565" s="1" t="str">
        <f>IFERROR(VLOOKUP(Table49[[#This Row],[ITEM CODE]],Table2[[Item Code]:[Master Name]],9,0),"")</f>
        <v/>
      </c>
      <c r="L2565" s="1" t="str">
        <f>IFERROR(VLOOKUP(Table49[[#This Row],[ITEM CODE]],Table2[[Item Code]:[Master Name]],8,0),"")</f>
        <v/>
      </c>
      <c r="M2565" s="41"/>
      <c r="N2565" s="66">
        <f>IFERROR(VLOOKUP(Table49[[#This Row],[ITEM CODE]],Table2[[#All],[Item Code]:[Unit Cost]],10,0),0)</f>
        <v>0</v>
      </c>
      <c r="O2565" s="134">
        <f>IFERROR(VLOOKUP(Table49[[#This Row],[ITEM CODE]],Table2[[#All],[Item Code]:[Unit Cost]],10,0),0)</f>
        <v>0</v>
      </c>
      <c r="P2565" s="56"/>
      <c r="Q2565" s="58"/>
      <c r="R2565" s="58">
        <f>Table49[[#This Row],[QUANTITY]]*Table49[[#This Row],[INV Prices]]</f>
        <v>0</v>
      </c>
      <c r="S2565" s="67"/>
      <c r="V2565" s="41"/>
      <c r="W2565" s="4" t="str">
        <f>IFERROR(VLOOKUP(Table49[[#This Row],[ITEM CODE]],Table2[[Item Code]:[Category ]],6,0),"")</f>
        <v/>
      </c>
      <c r="X2565" s="1" t="str">
        <f>IFERROR(VLOOKUP(Table49[[#This Row],[ITEM CODE]],Table2[[Item Code]:[Sub Category]],7,0),"")</f>
        <v/>
      </c>
      <c r="Y2565" s="68" t="str">
        <f>Table49[[#This Row],[PO Number]]&amp;COUNTIFS($E$5:E2565,E2565)</f>
        <v>0</v>
      </c>
    </row>
    <row r="2566" spans="1:25" ht="14.7" customHeight="1" x14ac:dyDescent="0.3">
      <c r="A2566" s="1" t="str">
        <f>IF(Table49[[#This Row],[ITEM NAME]]="","",ROW()-4)</f>
        <v/>
      </c>
      <c r="B2566" s="68"/>
      <c r="C2566" s="4" t="str">
        <f>IFERROR(VLOOKUP(B2566,Table14[],3,0),"")</f>
        <v/>
      </c>
      <c r="D2566" s="4" t="str">
        <f>IFERROR(VLOOKUP(B2566,Table14[],2,0),"")</f>
        <v/>
      </c>
      <c r="E2566" s="4"/>
      <c r="H2566" s="41" t="str">
        <f>IFERROR(VLOOKUP(Table49[[#This Row],[ITEM CODE]],Table2[[Item Code]:[Master Name]],2,0),"")</f>
        <v/>
      </c>
      <c r="I2566" s="41"/>
      <c r="J2566" s="65" t="str">
        <f>IFERROR(VLOOKUP(Table49[[#This Row],[ITEM CODE]],Table2[[Item Code]:[Master Name]],3,0),"")</f>
        <v/>
      </c>
      <c r="K2566" s="1" t="str">
        <f>IFERROR(VLOOKUP(Table49[[#This Row],[ITEM CODE]],Table2[[Item Code]:[Master Name]],9,0),"")</f>
        <v/>
      </c>
      <c r="L2566" s="1" t="str">
        <f>IFERROR(VLOOKUP(Table49[[#This Row],[ITEM CODE]],Table2[[Item Code]:[Master Name]],8,0),"")</f>
        <v/>
      </c>
      <c r="M2566" s="41"/>
      <c r="N2566" s="66">
        <f>IFERROR(VLOOKUP(Table49[[#This Row],[ITEM CODE]],Table2[[#All],[Item Code]:[Unit Cost]],10,0),0)</f>
        <v>0</v>
      </c>
      <c r="O2566" s="134">
        <f>IFERROR(VLOOKUP(Table49[[#This Row],[ITEM CODE]],Table2[[#All],[Item Code]:[Unit Cost]],10,0),0)</f>
        <v>0</v>
      </c>
      <c r="P2566" s="56"/>
      <c r="Q2566" s="58"/>
      <c r="R2566" s="58">
        <f>Table49[[#This Row],[QUANTITY]]*Table49[[#This Row],[INV Prices]]</f>
        <v>0</v>
      </c>
      <c r="S2566" s="67"/>
      <c r="V2566" s="41"/>
      <c r="W2566" s="4" t="str">
        <f>IFERROR(VLOOKUP(Table49[[#This Row],[ITEM CODE]],Table2[[Item Code]:[Category ]],6,0),"")</f>
        <v/>
      </c>
      <c r="X2566" s="1" t="str">
        <f>IFERROR(VLOOKUP(Table49[[#This Row],[ITEM CODE]],Table2[[Item Code]:[Sub Category]],7,0),"")</f>
        <v/>
      </c>
      <c r="Y2566" s="68" t="str">
        <f>Table49[[#This Row],[PO Number]]&amp;COUNTIFS($E$5:E2566,E2566)</f>
        <v>0</v>
      </c>
    </row>
    <row r="2567" spans="1:25" ht="14.7" customHeight="1" x14ac:dyDescent="0.3">
      <c r="A2567" s="1" t="str">
        <f>IF(Table49[[#This Row],[ITEM NAME]]="","",ROW()-4)</f>
        <v/>
      </c>
      <c r="B2567" s="68"/>
      <c r="C2567" s="4" t="str">
        <f>IFERROR(VLOOKUP(B2567,Table14[],3,0),"")</f>
        <v/>
      </c>
      <c r="D2567" s="4" t="str">
        <f>IFERROR(VLOOKUP(B2567,Table14[],2,0),"")</f>
        <v/>
      </c>
      <c r="E2567" s="4"/>
      <c r="H2567" s="41" t="str">
        <f>IFERROR(VLOOKUP(Table49[[#This Row],[ITEM CODE]],Table2[[Item Code]:[Master Name]],2,0),"")</f>
        <v/>
      </c>
      <c r="I2567" s="41"/>
      <c r="J2567" s="65" t="str">
        <f>IFERROR(VLOOKUP(Table49[[#This Row],[ITEM CODE]],Table2[[Item Code]:[Master Name]],3,0),"")</f>
        <v/>
      </c>
      <c r="K2567" s="1" t="str">
        <f>IFERROR(VLOOKUP(Table49[[#This Row],[ITEM CODE]],Table2[[Item Code]:[Master Name]],9,0),"")</f>
        <v/>
      </c>
      <c r="L2567" s="1" t="str">
        <f>IFERROR(VLOOKUP(Table49[[#This Row],[ITEM CODE]],Table2[[Item Code]:[Master Name]],8,0),"")</f>
        <v/>
      </c>
      <c r="M2567" s="41"/>
      <c r="N2567" s="66">
        <f>IFERROR(VLOOKUP(Table49[[#This Row],[ITEM CODE]],Table2[[#All],[Item Code]:[Unit Cost]],10,0),0)</f>
        <v>0</v>
      </c>
      <c r="O2567" s="134">
        <f>IFERROR(VLOOKUP(Table49[[#This Row],[ITEM CODE]],Table2[[#All],[Item Code]:[Unit Cost]],10,0),0)</f>
        <v>0</v>
      </c>
      <c r="P2567" s="56"/>
      <c r="Q2567" s="58"/>
      <c r="R2567" s="58">
        <f>Table49[[#This Row],[QUANTITY]]*Table49[[#This Row],[INV Prices]]</f>
        <v>0</v>
      </c>
      <c r="S2567" s="67"/>
      <c r="V2567" s="41"/>
      <c r="W2567" s="4" t="str">
        <f>IFERROR(VLOOKUP(Table49[[#This Row],[ITEM CODE]],Table2[[Item Code]:[Category ]],6,0),"")</f>
        <v/>
      </c>
      <c r="X2567" s="1" t="str">
        <f>IFERROR(VLOOKUP(Table49[[#This Row],[ITEM CODE]],Table2[[Item Code]:[Sub Category]],7,0),"")</f>
        <v/>
      </c>
      <c r="Y2567" s="68" t="str">
        <f>Table49[[#This Row],[PO Number]]&amp;COUNTIFS($E$5:E2567,E2567)</f>
        <v>0</v>
      </c>
    </row>
    <row r="2568" spans="1:25" ht="14.7" customHeight="1" x14ac:dyDescent="0.3">
      <c r="A2568" s="1" t="str">
        <f>IF(Table49[[#This Row],[ITEM NAME]]="","",ROW()-4)</f>
        <v/>
      </c>
      <c r="B2568" s="68"/>
      <c r="C2568" s="4" t="str">
        <f>IFERROR(VLOOKUP(B2568,Table14[],3,0),"")</f>
        <v/>
      </c>
      <c r="D2568" s="4" t="str">
        <f>IFERROR(VLOOKUP(B2568,Table14[],2,0),"")</f>
        <v/>
      </c>
      <c r="E2568" s="4"/>
      <c r="H2568" s="41" t="str">
        <f>IFERROR(VLOOKUP(Table49[[#This Row],[ITEM CODE]],Table2[[Item Code]:[Master Name]],2,0),"")</f>
        <v/>
      </c>
      <c r="I2568" s="41"/>
      <c r="J2568" s="65" t="str">
        <f>IFERROR(VLOOKUP(Table49[[#This Row],[ITEM CODE]],Table2[[Item Code]:[Master Name]],3,0),"")</f>
        <v/>
      </c>
      <c r="K2568" s="1" t="str">
        <f>IFERROR(VLOOKUP(Table49[[#This Row],[ITEM CODE]],Table2[[Item Code]:[Master Name]],9,0),"")</f>
        <v/>
      </c>
      <c r="L2568" s="1" t="str">
        <f>IFERROR(VLOOKUP(Table49[[#This Row],[ITEM CODE]],Table2[[Item Code]:[Master Name]],8,0),"")</f>
        <v/>
      </c>
      <c r="M2568" s="41"/>
      <c r="N2568" s="66">
        <f>IFERROR(VLOOKUP(Table49[[#This Row],[ITEM CODE]],Table2[[#All],[Item Code]:[Unit Cost]],10,0),0)</f>
        <v>0</v>
      </c>
      <c r="O2568" s="134">
        <f>IFERROR(VLOOKUP(Table49[[#This Row],[ITEM CODE]],Table2[[#All],[Item Code]:[Unit Cost]],10,0),0)</f>
        <v>0</v>
      </c>
      <c r="P2568" s="56"/>
      <c r="Q2568" s="58"/>
      <c r="R2568" s="58">
        <f>Table49[[#This Row],[QUANTITY]]*Table49[[#This Row],[INV Prices]]</f>
        <v>0</v>
      </c>
      <c r="S2568" s="67"/>
      <c r="V2568" s="41"/>
      <c r="W2568" s="4" t="str">
        <f>IFERROR(VLOOKUP(Table49[[#This Row],[ITEM CODE]],Table2[[Item Code]:[Category ]],6,0),"")</f>
        <v/>
      </c>
      <c r="X2568" s="1" t="str">
        <f>IFERROR(VLOOKUP(Table49[[#This Row],[ITEM CODE]],Table2[[Item Code]:[Sub Category]],7,0),"")</f>
        <v/>
      </c>
      <c r="Y2568" s="68" t="str">
        <f>Table49[[#This Row],[PO Number]]&amp;COUNTIFS($E$5:E2568,E2568)</f>
        <v>0</v>
      </c>
    </row>
    <row r="2569" spans="1:25" ht="14.7" customHeight="1" x14ac:dyDescent="0.3">
      <c r="A2569" s="1" t="str">
        <f>IF(Table49[[#This Row],[ITEM NAME]]="","",ROW()-4)</f>
        <v/>
      </c>
      <c r="B2569" s="68"/>
      <c r="C2569" s="4" t="str">
        <f>IFERROR(VLOOKUP(B2569,Table14[],3,0),"")</f>
        <v/>
      </c>
      <c r="D2569" s="4" t="str">
        <f>IFERROR(VLOOKUP(B2569,Table14[],2,0),"")</f>
        <v/>
      </c>
      <c r="E2569" s="4"/>
      <c r="H2569" s="41" t="str">
        <f>IFERROR(VLOOKUP(Table49[[#This Row],[ITEM CODE]],Table2[[Item Code]:[Master Name]],2,0),"")</f>
        <v/>
      </c>
      <c r="I2569" s="41"/>
      <c r="J2569" s="65" t="str">
        <f>IFERROR(VLOOKUP(Table49[[#This Row],[ITEM CODE]],Table2[[Item Code]:[Master Name]],3,0),"")</f>
        <v/>
      </c>
      <c r="K2569" s="1" t="str">
        <f>IFERROR(VLOOKUP(Table49[[#This Row],[ITEM CODE]],Table2[[Item Code]:[Master Name]],9,0),"")</f>
        <v/>
      </c>
      <c r="L2569" s="1" t="str">
        <f>IFERROR(VLOOKUP(Table49[[#This Row],[ITEM CODE]],Table2[[Item Code]:[Master Name]],8,0),"")</f>
        <v/>
      </c>
      <c r="M2569" s="41"/>
      <c r="N2569" s="66">
        <f>IFERROR(VLOOKUP(Table49[[#This Row],[ITEM CODE]],Table2[[#All],[Item Code]:[Unit Cost]],10,0),0)</f>
        <v>0</v>
      </c>
      <c r="O2569" s="134">
        <f>IFERROR(VLOOKUP(Table49[[#This Row],[ITEM CODE]],Table2[[#All],[Item Code]:[Unit Cost]],10,0),0)</f>
        <v>0</v>
      </c>
      <c r="P2569" s="56"/>
      <c r="Q2569" s="58"/>
      <c r="R2569" s="58">
        <f>Table49[[#This Row],[QUANTITY]]*Table49[[#This Row],[INV Prices]]</f>
        <v>0</v>
      </c>
      <c r="S2569" s="67"/>
      <c r="V2569" s="41"/>
      <c r="W2569" s="4" t="str">
        <f>IFERROR(VLOOKUP(Table49[[#This Row],[ITEM CODE]],Table2[[Item Code]:[Category ]],6,0),"")</f>
        <v/>
      </c>
      <c r="X2569" s="1" t="str">
        <f>IFERROR(VLOOKUP(Table49[[#This Row],[ITEM CODE]],Table2[[Item Code]:[Sub Category]],7,0),"")</f>
        <v/>
      </c>
      <c r="Y2569" s="68" t="str">
        <f>Table49[[#This Row],[PO Number]]&amp;COUNTIFS($E$5:E2569,E2569)</f>
        <v>0</v>
      </c>
    </row>
    <row r="2570" spans="1:25" ht="14.7" customHeight="1" x14ac:dyDescent="0.3">
      <c r="A2570" s="1" t="str">
        <f>IF(Table49[[#This Row],[ITEM NAME]]="","",ROW()-4)</f>
        <v/>
      </c>
      <c r="B2570" s="68"/>
      <c r="C2570" s="4" t="str">
        <f>IFERROR(VLOOKUP(B2570,Table14[],3,0),"")</f>
        <v/>
      </c>
      <c r="D2570" s="4" t="str">
        <f>IFERROR(VLOOKUP(B2570,Table14[],2,0),"")</f>
        <v/>
      </c>
      <c r="E2570" s="4"/>
      <c r="H2570" s="41" t="str">
        <f>IFERROR(VLOOKUP(Table49[[#This Row],[ITEM CODE]],Table2[[Item Code]:[Master Name]],2,0),"")</f>
        <v/>
      </c>
      <c r="I2570" s="41"/>
      <c r="J2570" s="65" t="str">
        <f>IFERROR(VLOOKUP(Table49[[#This Row],[ITEM CODE]],Table2[[Item Code]:[Master Name]],3,0),"")</f>
        <v/>
      </c>
      <c r="K2570" s="1" t="str">
        <f>IFERROR(VLOOKUP(Table49[[#This Row],[ITEM CODE]],Table2[[Item Code]:[Master Name]],9,0),"")</f>
        <v/>
      </c>
      <c r="L2570" s="1" t="str">
        <f>IFERROR(VLOOKUP(Table49[[#This Row],[ITEM CODE]],Table2[[Item Code]:[Master Name]],8,0),"")</f>
        <v/>
      </c>
      <c r="M2570" s="41"/>
      <c r="N2570" s="66">
        <f>IFERROR(VLOOKUP(Table49[[#This Row],[ITEM CODE]],Table2[[#All],[Item Code]:[Unit Cost]],10,0),0)</f>
        <v>0</v>
      </c>
      <c r="O2570" s="134">
        <f>IFERROR(VLOOKUP(Table49[[#This Row],[ITEM CODE]],Table2[[#All],[Item Code]:[Unit Cost]],10,0),0)</f>
        <v>0</v>
      </c>
      <c r="P2570" s="56"/>
      <c r="Q2570" s="58"/>
      <c r="R2570" s="58">
        <f>Table49[[#This Row],[QUANTITY]]*Table49[[#This Row],[INV Prices]]</f>
        <v>0</v>
      </c>
      <c r="S2570" s="67"/>
      <c r="V2570" s="41"/>
      <c r="W2570" s="4" t="str">
        <f>IFERROR(VLOOKUP(Table49[[#This Row],[ITEM CODE]],Table2[[Item Code]:[Category ]],6,0),"")</f>
        <v/>
      </c>
      <c r="X2570" s="1" t="str">
        <f>IFERROR(VLOOKUP(Table49[[#This Row],[ITEM CODE]],Table2[[Item Code]:[Sub Category]],7,0),"")</f>
        <v/>
      </c>
      <c r="Y2570" s="68" t="str">
        <f>Table49[[#This Row],[PO Number]]&amp;COUNTIFS($E$5:E2570,E2570)</f>
        <v>0</v>
      </c>
    </row>
    <row r="2571" spans="1:25" ht="14.7" customHeight="1" x14ac:dyDescent="0.3">
      <c r="A2571" s="1" t="str">
        <f>IF(Table49[[#This Row],[ITEM NAME]]="","",ROW()-4)</f>
        <v/>
      </c>
      <c r="B2571" s="68"/>
      <c r="C2571" s="4" t="str">
        <f>IFERROR(VLOOKUP(B2571,Table14[],3,0),"")</f>
        <v/>
      </c>
      <c r="D2571" s="4" t="str">
        <f>IFERROR(VLOOKUP(B2571,Table14[],2,0),"")</f>
        <v/>
      </c>
      <c r="E2571" s="4"/>
      <c r="H2571" s="41" t="str">
        <f>IFERROR(VLOOKUP(Table49[[#This Row],[ITEM CODE]],Table2[[Item Code]:[Master Name]],2,0),"")</f>
        <v/>
      </c>
      <c r="I2571" s="41"/>
      <c r="J2571" s="65" t="str">
        <f>IFERROR(VLOOKUP(Table49[[#This Row],[ITEM CODE]],Table2[[Item Code]:[Master Name]],3,0),"")</f>
        <v/>
      </c>
      <c r="K2571" s="1" t="str">
        <f>IFERROR(VLOOKUP(Table49[[#This Row],[ITEM CODE]],Table2[[Item Code]:[Master Name]],9,0),"")</f>
        <v/>
      </c>
      <c r="L2571" s="1" t="str">
        <f>IFERROR(VLOOKUP(Table49[[#This Row],[ITEM CODE]],Table2[[Item Code]:[Master Name]],8,0),"")</f>
        <v/>
      </c>
      <c r="M2571" s="41"/>
      <c r="N2571" s="66">
        <f>IFERROR(VLOOKUP(Table49[[#This Row],[ITEM CODE]],Table2[[#All],[Item Code]:[Unit Cost]],10,0),0)</f>
        <v>0</v>
      </c>
      <c r="O2571" s="134">
        <f>IFERROR(VLOOKUP(Table49[[#This Row],[ITEM CODE]],Table2[[#All],[Item Code]:[Unit Cost]],10,0),0)</f>
        <v>0</v>
      </c>
      <c r="P2571" s="56"/>
      <c r="Q2571" s="58"/>
      <c r="R2571" s="58">
        <f>Table49[[#This Row],[QUANTITY]]*Table49[[#This Row],[INV Prices]]</f>
        <v>0</v>
      </c>
      <c r="S2571" s="67"/>
      <c r="V2571" s="41"/>
      <c r="W2571" s="4" t="str">
        <f>IFERROR(VLOOKUP(Table49[[#This Row],[ITEM CODE]],Table2[[Item Code]:[Category ]],6,0),"")</f>
        <v/>
      </c>
      <c r="X2571" s="1" t="str">
        <f>IFERROR(VLOOKUP(Table49[[#This Row],[ITEM CODE]],Table2[[Item Code]:[Sub Category]],7,0),"")</f>
        <v/>
      </c>
      <c r="Y2571" s="68" t="str">
        <f>Table49[[#This Row],[PO Number]]&amp;COUNTIFS($E$5:E2571,E2571)</f>
        <v>0</v>
      </c>
    </row>
    <row r="2572" spans="1:25" ht="14.7" customHeight="1" x14ac:dyDescent="0.3">
      <c r="A2572" s="1" t="str">
        <f>IF(Table49[[#This Row],[ITEM NAME]]="","",ROW()-4)</f>
        <v/>
      </c>
      <c r="B2572" s="68"/>
      <c r="C2572" s="4" t="str">
        <f>IFERROR(VLOOKUP(B2572,Table14[],3,0),"")</f>
        <v/>
      </c>
      <c r="D2572" s="4" t="str">
        <f>IFERROR(VLOOKUP(B2572,Table14[],2,0),"")</f>
        <v/>
      </c>
      <c r="E2572" s="4"/>
      <c r="H2572" s="41" t="str">
        <f>IFERROR(VLOOKUP(Table49[[#This Row],[ITEM CODE]],Table2[[Item Code]:[Master Name]],2,0),"")</f>
        <v/>
      </c>
      <c r="I2572" s="41"/>
      <c r="J2572" s="65" t="str">
        <f>IFERROR(VLOOKUP(Table49[[#This Row],[ITEM CODE]],Table2[[Item Code]:[Master Name]],3,0),"")</f>
        <v/>
      </c>
      <c r="K2572" s="1" t="str">
        <f>IFERROR(VLOOKUP(Table49[[#This Row],[ITEM CODE]],Table2[[Item Code]:[Master Name]],9,0),"")</f>
        <v/>
      </c>
      <c r="L2572" s="1" t="str">
        <f>IFERROR(VLOOKUP(Table49[[#This Row],[ITEM CODE]],Table2[[Item Code]:[Master Name]],8,0),"")</f>
        <v/>
      </c>
      <c r="M2572" s="41"/>
      <c r="N2572" s="66">
        <f>IFERROR(VLOOKUP(Table49[[#This Row],[ITEM CODE]],Table2[[#All],[Item Code]:[Unit Cost]],10,0),0)</f>
        <v>0</v>
      </c>
      <c r="O2572" s="134">
        <f>IFERROR(VLOOKUP(Table49[[#This Row],[ITEM CODE]],Table2[[#All],[Item Code]:[Unit Cost]],10,0),0)</f>
        <v>0</v>
      </c>
      <c r="P2572" s="56"/>
      <c r="Q2572" s="58"/>
      <c r="R2572" s="58">
        <f>Table49[[#This Row],[QUANTITY]]*Table49[[#This Row],[INV Prices]]</f>
        <v>0</v>
      </c>
      <c r="S2572" s="67"/>
      <c r="V2572" s="41"/>
      <c r="W2572" s="4" t="str">
        <f>IFERROR(VLOOKUP(Table49[[#This Row],[ITEM CODE]],Table2[[Item Code]:[Category ]],6,0),"")</f>
        <v/>
      </c>
      <c r="X2572" s="1" t="str">
        <f>IFERROR(VLOOKUP(Table49[[#This Row],[ITEM CODE]],Table2[[Item Code]:[Sub Category]],7,0),"")</f>
        <v/>
      </c>
      <c r="Y2572" s="68" t="str">
        <f>Table49[[#This Row],[PO Number]]&amp;COUNTIFS($E$5:E2572,E2572)</f>
        <v>0</v>
      </c>
    </row>
    <row r="2573" spans="1:25" ht="14.7" customHeight="1" x14ac:dyDescent="0.3">
      <c r="A2573" s="1" t="str">
        <f>IF(Table49[[#This Row],[ITEM NAME]]="","",ROW()-4)</f>
        <v/>
      </c>
      <c r="B2573" s="68"/>
      <c r="C2573" s="4" t="str">
        <f>IFERROR(VLOOKUP(B2573,Table14[],3,0),"")</f>
        <v/>
      </c>
      <c r="D2573" s="4" t="str">
        <f>IFERROR(VLOOKUP(B2573,Table14[],2,0),"")</f>
        <v/>
      </c>
      <c r="E2573" s="4"/>
      <c r="H2573" s="41" t="str">
        <f>IFERROR(VLOOKUP(Table49[[#This Row],[ITEM CODE]],Table2[[Item Code]:[Master Name]],2,0),"")</f>
        <v/>
      </c>
      <c r="I2573" s="41"/>
      <c r="J2573" s="65" t="str">
        <f>IFERROR(VLOOKUP(Table49[[#This Row],[ITEM CODE]],Table2[[Item Code]:[Master Name]],3,0),"")</f>
        <v/>
      </c>
      <c r="K2573" s="1" t="str">
        <f>IFERROR(VLOOKUP(Table49[[#This Row],[ITEM CODE]],Table2[[Item Code]:[Master Name]],9,0),"")</f>
        <v/>
      </c>
      <c r="L2573" s="1" t="str">
        <f>IFERROR(VLOOKUP(Table49[[#This Row],[ITEM CODE]],Table2[[Item Code]:[Master Name]],8,0),"")</f>
        <v/>
      </c>
      <c r="M2573" s="41"/>
      <c r="N2573" s="66">
        <f>IFERROR(VLOOKUP(Table49[[#This Row],[ITEM CODE]],Table2[[#All],[Item Code]:[Unit Cost]],10,0),0)</f>
        <v>0</v>
      </c>
      <c r="O2573" s="134">
        <f>IFERROR(VLOOKUP(Table49[[#This Row],[ITEM CODE]],Table2[[#All],[Item Code]:[Unit Cost]],10,0),0)</f>
        <v>0</v>
      </c>
      <c r="P2573" s="56"/>
      <c r="Q2573" s="58"/>
      <c r="R2573" s="58">
        <f>Table49[[#This Row],[QUANTITY]]*Table49[[#This Row],[INV Prices]]</f>
        <v>0</v>
      </c>
      <c r="S2573" s="67"/>
      <c r="V2573" s="41"/>
      <c r="W2573" s="4" t="str">
        <f>IFERROR(VLOOKUP(Table49[[#This Row],[ITEM CODE]],Table2[[Item Code]:[Category ]],6,0),"")</f>
        <v/>
      </c>
      <c r="X2573" s="1" t="str">
        <f>IFERROR(VLOOKUP(Table49[[#This Row],[ITEM CODE]],Table2[[Item Code]:[Sub Category]],7,0),"")</f>
        <v/>
      </c>
      <c r="Y2573" s="68" t="str">
        <f>Table49[[#This Row],[PO Number]]&amp;COUNTIFS($E$5:E2573,E2573)</f>
        <v>0</v>
      </c>
    </row>
    <row r="2574" spans="1:25" ht="14.7" customHeight="1" x14ac:dyDescent="0.3">
      <c r="A2574" s="1" t="str">
        <f>IF(Table49[[#This Row],[ITEM NAME]]="","",ROW()-4)</f>
        <v/>
      </c>
      <c r="B2574" s="68"/>
      <c r="C2574" s="4" t="str">
        <f>IFERROR(VLOOKUP(B2574,Table14[],3,0),"")</f>
        <v/>
      </c>
      <c r="D2574" s="4" t="str">
        <f>IFERROR(VLOOKUP(B2574,Table14[],2,0),"")</f>
        <v/>
      </c>
      <c r="E2574" s="4"/>
      <c r="H2574" s="41" t="str">
        <f>IFERROR(VLOOKUP(Table49[[#This Row],[ITEM CODE]],Table2[[Item Code]:[Master Name]],2,0),"")</f>
        <v/>
      </c>
      <c r="I2574" s="41"/>
      <c r="J2574" s="65" t="str">
        <f>IFERROR(VLOOKUP(Table49[[#This Row],[ITEM CODE]],Table2[[Item Code]:[Master Name]],3,0),"")</f>
        <v/>
      </c>
      <c r="K2574" s="1" t="str">
        <f>IFERROR(VLOOKUP(Table49[[#This Row],[ITEM CODE]],Table2[[Item Code]:[Master Name]],9,0),"")</f>
        <v/>
      </c>
      <c r="L2574" s="1" t="str">
        <f>IFERROR(VLOOKUP(Table49[[#This Row],[ITEM CODE]],Table2[[Item Code]:[Master Name]],8,0),"")</f>
        <v/>
      </c>
      <c r="M2574" s="41"/>
      <c r="N2574" s="66">
        <f>IFERROR(VLOOKUP(Table49[[#This Row],[ITEM CODE]],Table2[[#All],[Item Code]:[Unit Cost]],10,0),0)</f>
        <v>0</v>
      </c>
      <c r="O2574" s="134">
        <f>IFERROR(VLOOKUP(Table49[[#This Row],[ITEM CODE]],Table2[[#All],[Item Code]:[Unit Cost]],10,0),0)</f>
        <v>0</v>
      </c>
      <c r="P2574" s="56"/>
      <c r="Q2574" s="58"/>
      <c r="R2574" s="58">
        <f>Table49[[#This Row],[QUANTITY]]*Table49[[#This Row],[INV Prices]]</f>
        <v>0</v>
      </c>
      <c r="S2574" s="67"/>
      <c r="V2574" s="41"/>
      <c r="W2574" s="4" t="str">
        <f>IFERROR(VLOOKUP(Table49[[#This Row],[ITEM CODE]],Table2[[Item Code]:[Category ]],6,0),"")</f>
        <v/>
      </c>
      <c r="X2574" s="1" t="str">
        <f>IFERROR(VLOOKUP(Table49[[#This Row],[ITEM CODE]],Table2[[Item Code]:[Sub Category]],7,0),"")</f>
        <v/>
      </c>
      <c r="Y2574" s="68" t="str">
        <f>Table49[[#This Row],[PO Number]]&amp;COUNTIFS($E$5:E2574,E2574)</f>
        <v>0</v>
      </c>
    </row>
    <row r="2575" spans="1:25" ht="14.7" customHeight="1" x14ac:dyDescent="0.3">
      <c r="A2575" s="1" t="str">
        <f>IF(Table49[[#This Row],[ITEM NAME]]="","",ROW()-4)</f>
        <v/>
      </c>
      <c r="B2575" s="68"/>
      <c r="C2575" s="4" t="str">
        <f>IFERROR(VLOOKUP(B2575,Table14[],3,0),"")</f>
        <v/>
      </c>
      <c r="D2575" s="4" t="str">
        <f>IFERROR(VLOOKUP(B2575,Table14[],2,0),"")</f>
        <v/>
      </c>
      <c r="E2575" s="4"/>
      <c r="H2575" s="41" t="str">
        <f>IFERROR(VLOOKUP(Table49[[#This Row],[ITEM CODE]],Table2[[Item Code]:[Master Name]],2,0),"")</f>
        <v/>
      </c>
      <c r="I2575" s="41"/>
      <c r="J2575" s="65" t="str">
        <f>IFERROR(VLOOKUP(Table49[[#This Row],[ITEM CODE]],Table2[[Item Code]:[Master Name]],3,0),"")</f>
        <v/>
      </c>
      <c r="K2575" s="1" t="str">
        <f>IFERROR(VLOOKUP(Table49[[#This Row],[ITEM CODE]],Table2[[Item Code]:[Master Name]],9,0),"")</f>
        <v/>
      </c>
      <c r="L2575" s="1" t="str">
        <f>IFERROR(VLOOKUP(Table49[[#This Row],[ITEM CODE]],Table2[[Item Code]:[Master Name]],8,0),"")</f>
        <v/>
      </c>
      <c r="M2575" s="41"/>
      <c r="N2575" s="66">
        <f>IFERROR(VLOOKUP(Table49[[#This Row],[ITEM CODE]],Table2[[#All],[Item Code]:[Unit Cost]],10,0),0)</f>
        <v>0</v>
      </c>
      <c r="O2575" s="134">
        <f>IFERROR(VLOOKUP(Table49[[#This Row],[ITEM CODE]],Table2[[#All],[Item Code]:[Unit Cost]],10,0),0)</f>
        <v>0</v>
      </c>
      <c r="P2575" s="56"/>
      <c r="Q2575" s="58"/>
      <c r="R2575" s="58">
        <f>Table49[[#This Row],[QUANTITY]]*Table49[[#This Row],[INV Prices]]</f>
        <v>0</v>
      </c>
      <c r="S2575" s="67"/>
      <c r="V2575" s="41"/>
      <c r="W2575" s="4" t="str">
        <f>IFERROR(VLOOKUP(Table49[[#This Row],[ITEM CODE]],Table2[[Item Code]:[Category ]],6,0),"")</f>
        <v/>
      </c>
      <c r="X2575" s="1" t="str">
        <f>IFERROR(VLOOKUP(Table49[[#This Row],[ITEM CODE]],Table2[[Item Code]:[Sub Category]],7,0),"")</f>
        <v/>
      </c>
      <c r="Y2575" s="68" t="str">
        <f>Table49[[#This Row],[PO Number]]&amp;COUNTIFS($E$5:E2575,E2575)</f>
        <v>0</v>
      </c>
    </row>
    <row r="2576" spans="1:25" ht="14.7" customHeight="1" x14ac:dyDescent="0.3">
      <c r="A2576" s="1" t="str">
        <f>IF(Table49[[#This Row],[ITEM NAME]]="","",ROW()-4)</f>
        <v/>
      </c>
      <c r="B2576" s="68"/>
      <c r="C2576" s="4" t="str">
        <f>IFERROR(VLOOKUP(B2576,Table14[],3,0),"")</f>
        <v/>
      </c>
      <c r="D2576" s="4" t="str">
        <f>IFERROR(VLOOKUP(B2576,Table14[],2,0),"")</f>
        <v/>
      </c>
      <c r="E2576" s="4"/>
      <c r="H2576" s="41" t="str">
        <f>IFERROR(VLOOKUP(Table49[[#This Row],[ITEM CODE]],Table2[[Item Code]:[Master Name]],2,0),"")</f>
        <v/>
      </c>
      <c r="I2576" s="41"/>
      <c r="J2576" s="65" t="str">
        <f>IFERROR(VLOOKUP(Table49[[#This Row],[ITEM CODE]],Table2[[Item Code]:[Master Name]],3,0),"")</f>
        <v/>
      </c>
      <c r="K2576" s="1" t="str">
        <f>IFERROR(VLOOKUP(Table49[[#This Row],[ITEM CODE]],Table2[[Item Code]:[Master Name]],9,0),"")</f>
        <v/>
      </c>
      <c r="L2576" s="1" t="str">
        <f>IFERROR(VLOOKUP(Table49[[#This Row],[ITEM CODE]],Table2[[Item Code]:[Master Name]],8,0),"")</f>
        <v/>
      </c>
      <c r="M2576" s="41"/>
      <c r="N2576" s="66">
        <f>IFERROR(VLOOKUP(Table49[[#This Row],[ITEM CODE]],Table2[[#All],[Item Code]:[Unit Cost]],10,0),0)</f>
        <v>0</v>
      </c>
      <c r="O2576" s="134">
        <f>IFERROR(VLOOKUP(Table49[[#This Row],[ITEM CODE]],Table2[[#All],[Item Code]:[Unit Cost]],10,0),0)</f>
        <v>0</v>
      </c>
      <c r="P2576" s="56"/>
      <c r="Q2576" s="58"/>
      <c r="R2576" s="58">
        <f>Table49[[#This Row],[QUANTITY]]*Table49[[#This Row],[INV Prices]]</f>
        <v>0</v>
      </c>
      <c r="S2576" s="67"/>
      <c r="V2576" s="41"/>
      <c r="W2576" s="4" t="str">
        <f>IFERROR(VLOOKUP(Table49[[#This Row],[ITEM CODE]],Table2[[Item Code]:[Category ]],6,0),"")</f>
        <v/>
      </c>
      <c r="X2576" s="1" t="str">
        <f>IFERROR(VLOOKUP(Table49[[#This Row],[ITEM CODE]],Table2[[Item Code]:[Sub Category]],7,0),"")</f>
        <v/>
      </c>
      <c r="Y2576" s="68" t="str">
        <f>Table49[[#This Row],[PO Number]]&amp;COUNTIFS($E$5:E2576,E2576)</f>
        <v>0</v>
      </c>
    </row>
    <row r="2577" spans="1:25" ht="14.7" customHeight="1" x14ac:dyDescent="0.3">
      <c r="A2577" s="1" t="str">
        <f>IF(Table49[[#This Row],[ITEM NAME]]="","",ROW()-4)</f>
        <v/>
      </c>
      <c r="B2577" s="68"/>
      <c r="C2577" s="4" t="str">
        <f>IFERROR(VLOOKUP(B2577,Table14[],3,0),"")</f>
        <v/>
      </c>
      <c r="D2577" s="4" t="str">
        <f>IFERROR(VLOOKUP(B2577,Table14[],2,0),"")</f>
        <v/>
      </c>
      <c r="E2577" s="4"/>
      <c r="H2577" s="41" t="str">
        <f>IFERROR(VLOOKUP(Table49[[#This Row],[ITEM CODE]],Table2[[Item Code]:[Master Name]],2,0),"")</f>
        <v/>
      </c>
      <c r="I2577" s="41"/>
      <c r="J2577" s="65" t="str">
        <f>IFERROR(VLOOKUP(Table49[[#This Row],[ITEM CODE]],Table2[[Item Code]:[Master Name]],3,0),"")</f>
        <v/>
      </c>
      <c r="K2577" s="1" t="str">
        <f>IFERROR(VLOOKUP(Table49[[#This Row],[ITEM CODE]],Table2[[Item Code]:[Master Name]],9,0),"")</f>
        <v/>
      </c>
      <c r="L2577" s="1" t="str">
        <f>IFERROR(VLOOKUP(Table49[[#This Row],[ITEM CODE]],Table2[[Item Code]:[Master Name]],8,0),"")</f>
        <v/>
      </c>
      <c r="M2577" s="41"/>
      <c r="N2577" s="66">
        <f>IFERROR(VLOOKUP(Table49[[#This Row],[ITEM CODE]],Table2[[#All],[Item Code]:[Unit Cost]],10,0),0)</f>
        <v>0</v>
      </c>
      <c r="O2577" s="134">
        <f>IFERROR(VLOOKUP(Table49[[#This Row],[ITEM CODE]],Table2[[#All],[Item Code]:[Unit Cost]],10,0),0)</f>
        <v>0</v>
      </c>
      <c r="P2577" s="56"/>
      <c r="Q2577" s="58"/>
      <c r="R2577" s="58">
        <f>Table49[[#This Row],[QUANTITY]]*Table49[[#This Row],[INV Prices]]</f>
        <v>0</v>
      </c>
      <c r="S2577" s="67"/>
      <c r="V2577" s="41"/>
      <c r="W2577" s="4" t="str">
        <f>IFERROR(VLOOKUP(Table49[[#This Row],[ITEM CODE]],Table2[[Item Code]:[Category ]],6,0),"")</f>
        <v/>
      </c>
      <c r="X2577" s="1" t="str">
        <f>IFERROR(VLOOKUP(Table49[[#This Row],[ITEM CODE]],Table2[[Item Code]:[Sub Category]],7,0),"")</f>
        <v/>
      </c>
      <c r="Y2577" s="68" t="str">
        <f>Table49[[#This Row],[PO Number]]&amp;COUNTIFS($E$5:E2577,E2577)</f>
        <v>0</v>
      </c>
    </row>
    <row r="2578" spans="1:25" ht="14.7" customHeight="1" x14ac:dyDescent="0.3">
      <c r="A2578" s="1" t="str">
        <f>IF(Table49[[#This Row],[ITEM NAME]]="","",ROW()-4)</f>
        <v/>
      </c>
      <c r="B2578" s="68"/>
      <c r="C2578" s="4" t="str">
        <f>IFERROR(VLOOKUP(B2578,Table14[],3,0),"")</f>
        <v/>
      </c>
      <c r="D2578" s="4" t="str">
        <f>IFERROR(VLOOKUP(B2578,Table14[],2,0),"")</f>
        <v/>
      </c>
      <c r="E2578" s="4"/>
      <c r="H2578" s="41" t="str">
        <f>IFERROR(VLOOKUP(Table49[[#This Row],[ITEM CODE]],Table2[[Item Code]:[Master Name]],2,0),"")</f>
        <v/>
      </c>
      <c r="I2578" s="41"/>
      <c r="J2578" s="65" t="str">
        <f>IFERROR(VLOOKUP(Table49[[#This Row],[ITEM CODE]],Table2[[Item Code]:[Master Name]],3,0),"")</f>
        <v/>
      </c>
      <c r="K2578" s="1" t="str">
        <f>IFERROR(VLOOKUP(Table49[[#This Row],[ITEM CODE]],Table2[[Item Code]:[Master Name]],9,0),"")</f>
        <v/>
      </c>
      <c r="L2578" s="1" t="str">
        <f>IFERROR(VLOOKUP(Table49[[#This Row],[ITEM CODE]],Table2[[Item Code]:[Master Name]],8,0),"")</f>
        <v/>
      </c>
      <c r="M2578" s="41"/>
      <c r="N2578" s="66">
        <f>IFERROR(VLOOKUP(Table49[[#This Row],[ITEM CODE]],Table2[[#All],[Item Code]:[Unit Cost]],10,0),0)</f>
        <v>0</v>
      </c>
      <c r="O2578" s="134">
        <f>IFERROR(VLOOKUP(Table49[[#This Row],[ITEM CODE]],Table2[[#All],[Item Code]:[Unit Cost]],10,0),0)</f>
        <v>0</v>
      </c>
      <c r="P2578" s="56"/>
      <c r="Q2578" s="58"/>
      <c r="R2578" s="58">
        <f>Table49[[#This Row],[QUANTITY]]*Table49[[#This Row],[INV Prices]]</f>
        <v>0</v>
      </c>
      <c r="S2578" s="67"/>
      <c r="V2578" s="41"/>
      <c r="W2578" s="4" t="str">
        <f>IFERROR(VLOOKUP(Table49[[#This Row],[ITEM CODE]],Table2[[Item Code]:[Category ]],6,0),"")</f>
        <v/>
      </c>
      <c r="X2578" s="1" t="str">
        <f>IFERROR(VLOOKUP(Table49[[#This Row],[ITEM CODE]],Table2[[Item Code]:[Sub Category]],7,0),"")</f>
        <v/>
      </c>
      <c r="Y2578" s="68" t="str">
        <f>Table49[[#This Row],[PO Number]]&amp;COUNTIFS($E$5:E2578,E2578)</f>
        <v>0</v>
      </c>
    </row>
    <row r="2579" spans="1:25" ht="14.7" customHeight="1" x14ac:dyDescent="0.3">
      <c r="A2579" s="1" t="str">
        <f>IF(Table49[[#This Row],[ITEM NAME]]="","",ROW()-4)</f>
        <v/>
      </c>
      <c r="B2579" s="68"/>
      <c r="C2579" s="4" t="str">
        <f>IFERROR(VLOOKUP(B2579,Table14[],3,0),"")</f>
        <v/>
      </c>
      <c r="D2579" s="4" t="str">
        <f>IFERROR(VLOOKUP(B2579,Table14[],2,0),"")</f>
        <v/>
      </c>
      <c r="E2579" s="4"/>
      <c r="H2579" s="41" t="str">
        <f>IFERROR(VLOOKUP(Table49[[#This Row],[ITEM CODE]],Table2[[Item Code]:[Master Name]],2,0),"")</f>
        <v/>
      </c>
      <c r="I2579" s="41"/>
      <c r="J2579" s="65" t="str">
        <f>IFERROR(VLOOKUP(Table49[[#This Row],[ITEM CODE]],Table2[[Item Code]:[Master Name]],3,0),"")</f>
        <v/>
      </c>
      <c r="K2579" s="1" t="str">
        <f>IFERROR(VLOOKUP(Table49[[#This Row],[ITEM CODE]],Table2[[Item Code]:[Master Name]],9,0),"")</f>
        <v/>
      </c>
      <c r="L2579" s="1" t="str">
        <f>IFERROR(VLOOKUP(Table49[[#This Row],[ITEM CODE]],Table2[[Item Code]:[Master Name]],8,0),"")</f>
        <v/>
      </c>
      <c r="M2579" s="41"/>
      <c r="N2579" s="66">
        <f>IFERROR(VLOOKUP(Table49[[#This Row],[ITEM CODE]],Table2[[#All],[Item Code]:[Unit Cost]],10,0),0)</f>
        <v>0</v>
      </c>
      <c r="O2579" s="134">
        <f>IFERROR(VLOOKUP(Table49[[#This Row],[ITEM CODE]],Table2[[#All],[Item Code]:[Unit Cost]],10,0),0)</f>
        <v>0</v>
      </c>
      <c r="P2579" s="56"/>
      <c r="Q2579" s="58"/>
      <c r="R2579" s="58">
        <f>Table49[[#This Row],[QUANTITY]]*Table49[[#This Row],[INV Prices]]</f>
        <v>0</v>
      </c>
      <c r="S2579" s="67"/>
      <c r="V2579" s="41"/>
      <c r="W2579" s="4" t="str">
        <f>IFERROR(VLOOKUP(Table49[[#This Row],[ITEM CODE]],Table2[[Item Code]:[Category ]],6,0),"")</f>
        <v/>
      </c>
      <c r="X2579" s="1" t="str">
        <f>IFERROR(VLOOKUP(Table49[[#This Row],[ITEM CODE]],Table2[[Item Code]:[Sub Category]],7,0),"")</f>
        <v/>
      </c>
      <c r="Y2579" s="68" t="str">
        <f>Table49[[#This Row],[PO Number]]&amp;COUNTIFS($E$5:E2579,E2579)</f>
        <v>0</v>
      </c>
    </row>
    <row r="2580" spans="1:25" ht="14.7" customHeight="1" x14ac:dyDescent="0.3">
      <c r="A2580" s="1" t="str">
        <f>IF(Table49[[#This Row],[ITEM NAME]]="","",ROW()-4)</f>
        <v/>
      </c>
      <c r="B2580" s="68"/>
      <c r="C2580" s="4" t="str">
        <f>IFERROR(VLOOKUP(B2580,Table14[],3,0),"")</f>
        <v/>
      </c>
      <c r="D2580" s="4" t="str">
        <f>IFERROR(VLOOKUP(B2580,Table14[],2,0),"")</f>
        <v/>
      </c>
      <c r="E2580" s="4"/>
      <c r="H2580" s="41" t="str">
        <f>IFERROR(VLOOKUP(Table49[[#This Row],[ITEM CODE]],Table2[[Item Code]:[Master Name]],2,0),"")</f>
        <v/>
      </c>
      <c r="I2580" s="41"/>
      <c r="J2580" s="65" t="str">
        <f>IFERROR(VLOOKUP(Table49[[#This Row],[ITEM CODE]],Table2[[Item Code]:[Master Name]],3,0),"")</f>
        <v/>
      </c>
      <c r="K2580" s="1" t="str">
        <f>IFERROR(VLOOKUP(Table49[[#This Row],[ITEM CODE]],Table2[[Item Code]:[Master Name]],9,0),"")</f>
        <v/>
      </c>
      <c r="L2580" s="1" t="str">
        <f>IFERROR(VLOOKUP(Table49[[#This Row],[ITEM CODE]],Table2[[Item Code]:[Master Name]],8,0),"")</f>
        <v/>
      </c>
      <c r="M2580" s="41"/>
      <c r="N2580" s="66">
        <f>IFERROR(VLOOKUP(Table49[[#This Row],[ITEM CODE]],Table2[[#All],[Item Code]:[Unit Cost]],10,0),0)</f>
        <v>0</v>
      </c>
      <c r="O2580" s="134">
        <f>IFERROR(VLOOKUP(Table49[[#This Row],[ITEM CODE]],Table2[[#All],[Item Code]:[Unit Cost]],10,0),0)</f>
        <v>0</v>
      </c>
      <c r="P2580" s="56"/>
      <c r="Q2580" s="58"/>
      <c r="R2580" s="58">
        <f>Table49[[#This Row],[QUANTITY]]*Table49[[#This Row],[INV Prices]]</f>
        <v>0</v>
      </c>
      <c r="S2580" s="67"/>
      <c r="V2580" s="41"/>
      <c r="W2580" s="4" t="str">
        <f>IFERROR(VLOOKUP(Table49[[#This Row],[ITEM CODE]],Table2[[Item Code]:[Category ]],6,0),"")</f>
        <v/>
      </c>
      <c r="X2580" s="1" t="str">
        <f>IFERROR(VLOOKUP(Table49[[#This Row],[ITEM CODE]],Table2[[Item Code]:[Sub Category]],7,0),"")</f>
        <v/>
      </c>
      <c r="Y2580" s="68" t="str">
        <f>Table49[[#This Row],[PO Number]]&amp;COUNTIFS($E$5:E2580,E2580)</f>
        <v>0</v>
      </c>
    </row>
    <row r="2581" spans="1:25" ht="14.7" customHeight="1" x14ac:dyDescent="0.3">
      <c r="A2581" s="1" t="str">
        <f>IF(Table49[[#This Row],[ITEM NAME]]="","",ROW()-4)</f>
        <v/>
      </c>
      <c r="B2581" s="68"/>
      <c r="C2581" s="4" t="str">
        <f>IFERROR(VLOOKUP(B2581,Table14[],3,0),"")</f>
        <v/>
      </c>
      <c r="D2581" s="4" t="str">
        <f>IFERROR(VLOOKUP(B2581,Table14[],2,0),"")</f>
        <v/>
      </c>
      <c r="E2581" s="4"/>
      <c r="H2581" s="41" t="str">
        <f>IFERROR(VLOOKUP(Table49[[#This Row],[ITEM CODE]],Table2[[Item Code]:[Master Name]],2,0),"")</f>
        <v/>
      </c>
      <c r="I2581" s="41"/>
      <c r="J2581" s="65" t="str">
        <f>IFERROR(VLOOKUP(Table49[[#This Row],[ITEM CODE]],Table2[[Item Code]:[Master Name]],3,0),"")</f>
        <v/>
      </c>
      <c r="K2581" s="1" t="str">
        <f>IFERROR(VLOOKUP(Table49[[#This Row],[ITEM CODE]],Table2[[Item Code]:[Master Name]],9,0),"")</f>
        <v/>
      </c>
      <c r="L2581" s="1" t="str">
        <f>IFERROR(VLOOKUP(Table49[[#This Row],[ITEM CODE]],Table2[[Item Code]:[Master Name]],8,0),"")</f>
        <v/>
      </c>
      <c r="M2581" s="41"/>
      <c r="N2581" s="66">
        <f>IFERROR(VLOOKUP(Table49[[#This Row],[ITEM CODE]],Table2[[#All],[Item Code]:[Unit Cost]],10,0),0)</f>
        <v>0</v>
      </c>
      <c r="O2581" s="134">
        <f>IFERROR(VLOOKUP(Table49[[#This Row],[ITEM CODE]],Table2[[#All],[Item Code]:[Unit Cost]],10,0),0)</f>
        <v>0</v>
      </c>
      <c r="P2581" s="56"/>
      <c r="Q2581" s="58"/>
      <c r="R2581" s="58">
        <f>Table49[[#This Row],[QUANTITY]]*Table49[[#This Row],[INV Prices]]</f>
        <v>0</v>
      </c>
      <c r="S2581" s="67"/>
      <c r="V2581" s="41"/>
      <c r="W2581" s="4" t="str">
        <f>IFERROR(VLOOKUP(Table49[[#This Row],[ITEM CODE]],Table2[[Item Code]:[Category ]],6,0),"")</f>
        <v/>
      </c>
      <c r="X2581" s="1" t="str">
        <f>IFERROR(VLOOKUP(Table49[[#This Row],[ITEM CODE]],Table2[[Item Code]:[Sub Category]],7,0),"")</f>
        <v/>
      </c>
      <c r="Y2581" s="68" t="str">
        <f>Table49[[#This Row],[PO Number]]&amp;COUNTIFS($E$5:E2581,E2581)</f>
        <v>0</v>
      </c>
    </row>
    <row r="2582" spans="1:25" ht="14.7" customHeight="1" x14ac:dyDescent="0.3">
      <c r="A2582" s="1" t="str">
        <f>IF(Table49[[#This Row],[ITEM NAME]]="","",ROW()-4)</f>
        <v/>
      </c>
      <c r="B2582" s="68"/>
      <c r="C2582" s="4" t="str">
        <f>IFERROR(VLOOKUP(B2582,Table14[],3,0),"")</f>
        <v/>
      </c>
      <c r="D2582" s="4" t="str">
        <f>IFERROR(VLOOKUP(B2582,Table14[],2,0),"")</f>
        <v/>
      </c>
      <c r="E2582" s="4"/>
      <c r="H2582" s="41" t="str">
        <f>IFERROR(VLOOKUP(Table49[[#This Row],[ITEM CODE]],Table2[[Item Code]:[Master Name]],2,0),"")</f>
        <v/>
      </c>
      <c r="I2582" s="41"/>
      <c r="J2582" s="65" t="str">
        <f>IFERROR(VLOOKUP(Table49[[#This Row],[ITEM CODE]],Table2[[Item Code]:[Master Name]],3,0),"")</f>
        <v/>
      </c>
      <c r="K2582" s="1" t="str">
        <f>IFERROR(VLOOKUP(Table49[[#This Row],[ITEM CODE]],Table2[[Item Code]:[Master Name]],9,0),"")</f>
        <v/>
      </c>
      <c r="L2582" s="1" t="str">
        <f>IFERROR(VLOOKUP(Table49[[#This Row],[ITEM CODE]],Table2[[Item Code]:[Master Name]],8,0),"")</f>
        <v/>
      </c>
      <c r="M2582" s="41"/>
      <c r="N2582" s="66">
        <f>IFERROR(VLOOKUP(Table49[[#This Row],[ITEM CODE]],Table2[[#All],[Item Code]:[Unit Cost]],10,0),0)</f>
        <v>0</v>
      </c>
      <c r="O2582" s="134">
        <f>IFERROR(VLOOKUP(Table49[[#This Row],[ITEM CODE]],Table2[[#All],[Item Code]:[Unit Cost]],10,0),0)</f>
        <v>0</v>
      </c>
      <c r="P2582" s="56"/>
      <c r="Q2582" s="58"/>
      <c r="R2582" s="58">
        <f>Table49[[#This Row],[QUANTITY]]*Table49[[#This Row],[INV Prices]]</f>
        <v>0</v>
      </c>
      <c r="S2582" s="67"/>
      <c r="V2582" s="41"/>
      <c r="W2582" s="4" t="str">
        <f>IFERROR(VLOOKUP(Table49[[#This Row],[ITEM CODE]],Table2[[Item Code]:[Category ]],6,0),"")</f>
        <v/>
      </c>
      <c r="X2582" s="1" t="str">
        <f>IFERROR(VLOOKUP(Table49[[#This Row],[ITEM CODE]],Table2[[Item Code]:[Sub Category]],7,0),"")</f>
        <v/>
      </c>
      <c r="Y2582" s="68" t="str">
        <f>Table49[[#This Row],[PO Number]]&amp;COUNTIFS($E$5:E2582,E2582)</f>
        <v>0</v>
      </c>
    </row>
    <row r="2583" spans="1:25" ht="14.7" customHeight="1" x14ac:dyDescent="0.3">
      <c r="A2583" s="1" t="str">
        <f>IF(Table49[[#This Row],[ITEM NAME]]="","",ROW()-4)</f>
        <v/>
      </c>
      <c r="B2583" s="68"/>
      <c r="C2583" s="4" t="str">
        <f>IFERROR(VLOOKUP(B2583,Table14[],3,0),"")</f>
        <v/>
      </c>
      <c r="D2583" s="4" t="str">
        <f>IFERROR(VLOOKUP(B2583,Table14[],2,0),"")</f>
        <v/>
      </c>
      <c r="E2583" s="4"/>
      <c r="H2583" s="41" t="str">
        <f>IFERROR(VLOOKUP(Table49[[#This Row],[ITEM CODE]],Table2[[Item Code]:[Master Name]],2,0),"")</f>
        <v/>
      </c>
      <c r="I2583" s="41"/>
      <c r="J2583" s="65" t="str">
        <f>IFERROR(VLOOKUP(Table49[[#This Row],[ITEM CODE]],Table2[[Item Code]:[Master Name]],3,0),"")</f>
        <v/>
      </c>
      <c r="K2583" s="1" t="str">
        <f>IFERROR(VLOOKUP(Table49[[#This Row],[ITEM CODE]],Table2[[Item Code]:[Master Name]],9,0),"")</f>
        <v/>
      </c>
      <c r="L2583" s="1" t="str">
        <f>IFERROR(VLOOKUP(Table49[[#This Row],[ITEM CODE]],Table2[[Item Code]:[Master Name]],8,0),"")</f>
        <v/>
      </c>
      <c r="M2583" s="41"/>
      <c r="N2583" s="66">
        <f>IFERROR(VLOOKUP(Table49[[#This Row],[ITEM CODE]],Table2[[#All],[Item Code]:[Unit Cost]],10,0),0)</f>
        <v>0</v>
      </c>
      <c r="O2583" s="134">
        <f>IFERROR(VLOOKUP(Table49[[#This Row],[ITEM CODE]],Table2[[#All],[Item Code]:[Unit Cost]],10,0),0)</f>
        <v>0</v>
      </c>
      <c r="P2583" s="56"/>
      <c r="Q2583" s="58"/>
      <c r="R2583" s="58">
        <f>Table49[[#This Row],[QUANTITY]]*Table49[[#This Row],[INV Prices]]</f>
        <v>0</v>
      </c>
      <c r="S2583" s="67"/>
      <c r="V2583" s="41"/>
      <c r="W2583" s="4" t="str">
        <f>IFERROR(VLOOKUP(Table49[[#This Row],[ITEM CODE]],Table2[[Item Code]:[Category ]],6,0),"")</f>
        <v/>
      </c>
      <c r="X2583" s="1" t="str">
        <f>IFERROR(VLOOKUP(Table49[[#This Row],[ITEM CODE]],Table2[[Item Code]:[Sub Category]],7,0),"")</f>
        <v/>
      </c>
      <c r="Y2583" s="68" t="str">
        <f>Table49[[#This Row],[PO Number]]&amp;COUNTIFS($E$5:E2583,E2583)</f>
        <v>0</v>
      </c>
    </row>
    <row r="2584" spans="1:25" ht="14.7" customHeight="1" x14ac:dyDescent="0.3">
      <c r="A2584" s="1" t="str">
        <f>IF(Table49[[#This Row],[ITEM NAME]]="","",ROW()-4)</f>
        <v/>
      </c>
      <c r="B2584" s="68"/>
      <c r="C2584" s="4" t="str">
        <f>IFERROR(VLOOKUP(B2584,Table14[],3,0),"")</f>
        <v/>
      </c>
      <c r="D2584" s="4" t="str">
        <f>IFERROR(VLOOKUP(B2584,Table14[],2,0),"")</f>
        <v/>
      </c>
      <c r="E2584" s="4"/>
      <c r="H2584" s="41" t="str">
        <f>IFERROR(VLOOKUP(Table49[[#This Row],[ITEM CODE]],Table2[[Item Code]:[Master Name]],2,0),"")</f>
        <v/>
      </c>
      <c r="I2584" s="41"/>
      <c r="J2584" s="65" t="str">
        <f>IFERROR(VLOOKUP(Table49[[#This Row],[ITEM CODE]],Table2[[Item Code]:[Master Name]],3,0),"")</f>
        <v/>
      </c>
      <c r="K2584" s="1" t="str">
        <f>IFERROR(VLOOKUP(Table49[[#This Row],[ITEM CODE]],Table2[[Item Code]:[Master Name]],9,0),"")</f>
        <v/>
      </c>
      <c r="L2584" s="1" t="str">
        <f>IFERROR(VLOOKUP(Table49[[#This Row],[ITEM CODE]],Table2[[Item Code]:[Master Name]],8,0),"")</f>
        <v/>
      </c>
      <c r="M2584" s="41"/>
      <c r="N2584" s="66">
        <f>IFERROR(VLOOKUP(Table49[[#This Row],[ITEM CODE]],Table2[[#All],[Item Code]:[Unit Cost]],10,0),0)</f>
        <v>0</v>
      </c>
      <c r="O2584" s="134">
        <f>IFERROR(VLOOKUP(Table49[[#This Row],[ITEM CODE]],Table2[[#All],[Item Code]:[Unit Cost]],10,0),0)</f>
        <v>0</v>
      </c>
      <c r="P2584" s="56"/>
      <c r="Q2584" s="58"/>
      <c r="R2584" s="58">
        <f>Table49[[#This Row],[QUANTITY]]*Table49[[#This Row],[INV Prices]]</f>
        <v>0</v>
      </c>
      <c r="S2584" s="67"/>
      <c r="V2584" s="41"/>
      <c r="W2584" s="4" t="str">
        <f>IFERROR(VLOOKUP(Table49[[#This Row],[ITEM CODE]],Table2[[Item Code]:[Category ]],6,0),"")</f>
        <v/>
      </c>
      <c r="X2584" s="1" t="str">
        <f>IFERROR(VLOOKUP(Table49[[#This Row],[ITEM CODE]],Table2[[Item Code]:[Sub Category]],7,0),"")</f>
        <v/>
      </c>
      <c r="Y2584" s="68" t="str">
        <f>Table49[[#This Row],[PO Number]]&amp;COUNTIFS($E$5:E2584,E2584)</f>
        <v>0</v>
      </c>
    </row>
    <row r="2585" spans="1:25" ht="14.7" customHeight="1" x14ac:dyDescent="0.3">
      <c r="A2585" s="1" t="str">
        <f>IF(Table49[[#This Row],[ITEM NAME]]="","",ROW()-4)</f>
        <v/>
      </c>
      <c r="B2585" s="68"/>
      <c r="C2585" s="4" t="str">
        <f>IFERROR(VLOOKUP(B2585,Table14[],3,0),"")</f>
        <v/>
      </c>
      <c r="D2585" s="4" t="str">
        <f>IFERROR(VLOOKUP(B2585,Table14[],2,0),"")</f>
        <v/>
      </c>
      <c r="E2585" s="4"/>
      <c r="H2585" s="41" t="str">
        <f>IFERROR(VLOOKUP(Table49[[#This Row],[ITEM CODE]],Table2[[Item Code]:[Master Name]],2,0),"")</f>
        <v/>
      </c>
      <c r="I2585" s="41"/>
      <c r="J2585" s="65" t="str">
        <f>IFERROR(VLOOKUP(Table49[[#This Row],[ITEM CODE]],Table2[[Item Code]:[Master Name]],3,0),"")</f>
        <v/>
      </c>
      <c r="K2585" s="1" t="str">
        <f>IFERROR(VLOOKUP(Table49[[#This Row],[ITEM CODE]],Table2[[Item Code]:[Master Name]],9,0),"")</f>
        <v/>
      </c>
      <c r="L2585" s="1" t="str">
        <f>IFERROR(VLOOKUP(Table49[[#This Row],[ITEM CODE]],Table2[[Item Code]:[Master Name]],8,0),"")</f>
        <v/>
      </c>
      <c r="M2585" s="41"/>
      <c r="N2585" s="66">
        <f>IFERROR(VLOOKUP(Table49[[#This Row],[ITEM CODE]],Table2[[#All],[Item Code]:[Unit Cost]],10,0),0)</f>
        <v>0</v>
      </c>
      <c r="O2585" s="134">
        <f>IFERROR(VLOOKUP(Table49[[#This Row],[ITEM CODE]],Table2[[#All],[Item Code]:[Unit Cost]],10,0),0)</f>
        <v>0</v>
      </c>
      <c r="P2585" s="56"/>
      <c r="Q2585" s="58"/>
      <c r="R2585" s="58">
        <f>Table49[[#This Row],[QUANTITY]]*Table49[[#This Row],[INV Prices]]</f>
        <v>0</v>
      </c>
      <c r="S2585" s="67"/>
      <c r="V2585" s="41"/>
      <c r="W2585" s="4" t="str">
        <f>IFERROR(VLOOKUP(Table49[[#This Row],[ITEM CODE]],Table2[[Item Code]:[Category ]],6,0),"")</f>
        <v/>
      </c>
      <c r="X2585" s="1" t="str">
        <f>IFERROR(VLOOKUP(Table49[[#This Row],[ITEM CODE]],Table2[[Item Code]:[Sub Category]],7,0),"")</f>
        <v/>
      </c>
      <c r="Y2585" s="68" t="str">
        <f>Table49[[#This Row],[PO Number]]&amp;COUNTIFS($E$5:E2585,E2585)</f>
        <v>0</v>
      </c>
    </row>
    <row r="2586" spans="1:25" ht="14.7" customHeight="1" x14ac:dyDescent="0.3">
      <c r="A2586" s="1" t="str">
        <f>IF(Table49[[#This Row],[ITEM NAME]]="","",ROW()-4)</f>
        <v/>
      </c>
      <c r="B2586" s="68"/>
      <c r="C2586" s="4" t="str">
        <f>IFERROR(VLOOKUP(B2586,Table14[],3,0),"")</f>
        <v/>
      </c>
      <c r="D2586" s="4" t="str">
        <f>IFERROR(VLOOKUP(B2586,Table14[],2,0),"")</f>
        <v/>
      </c>
      <c r="E2586" s="4"/>
      <c r="H2586" s="41" t="str">
        <f>IFERROR(VLOOKUP(Table49[[#This Row],[ITEM CODE]],Table2[[Item Code]:[Master Name]],2,0),"")</f>
        <v/>
      </c>
      <c r="I2586" s="41"/>
      <c r="J2586" s="65" t="str">
        <f>IFERROR(VLOOKUP(Table49[[#This Row],[ITEM CODE]],Table2[[Item Code]:[Master Name]],3,0),"")</f>
        <v/>
      </c>
      <c r="K2586" s="1" t="str">
        <f>IFERROR(VLOOKUP(Table49[[#This Row],[ITEM CODE]],Table2[[Item Code]:[Master Name]],9,0),"")</f>
        <v/>
      </c>
      <c r="L2586" s="1" t="str">
        <f>IFERROR(VLOOKUP(Table49[[#This Row],[ITEM CODE]],Table2[[Item Code]:[Master Name]],8,0),"")</f>
        <v/>
      </c>
      <c r="M2586" s="41"/>
      <c r="N2586" s="66">
        <f>IFERROR(VLOOKUP(Table49[[#This Row],[ITEM CODE]],Table2[[#All],[Item Code]:[Unit Cost]],10,0),0)</f>
        <v>0</v>
      </c>
      <c r="O2586" s="134">
        <f>IFERROR(VLOOKUP(Table49[[#This Row],[ITEM CODE]],Table2[[#All],[Item Code]:[Unit Cost]],10,0),0)</f>
        <v>0</v>
      </c>
      <c r="P2586" s="56"/>
      <c r="Q2586" s="58"/>
      <c r="R2586" s="58">
        <f>Table49[[#This Row],[QUANTITY]]*Table49[[#This Row],[INV Prices]]</f>
        <v>0</v>
      </c>
      <c r="S2586" s="67"/>
      <c r="V2586" s="41"/>
      <c r="W2586" s="4" t="str">
        <f>IFERROR(VLOOKUP(Table49[[#This Row],[ITEM CODE]],Table2[[Item Code]:[Category ]],6,0),"")</f>
        <v/>
      </c>
      <c r="X2586" s="1" t="str">
        <f>IFERROR(VLOOKUP(Table49[[#This Row],[ITEM CODE]],Table2[[Item Code]:[Sub Category]],7,0),"")</f>
        <v/>
      </c>
      <c r="Y2586" s="68" t="str">
        <f>Table49[[#This Row],[PO Number]]&amp;COUNTIFS($E$5:E2586,E2586)</f>
        <v>0</v>
      </c>
    </row>
    <row r="2587" spans="1:25" ht="14.7" customHeight="1" x14ac:dyDescent="0.3">
      <c r="A2587" s="1" t="str">
        <f>IF(Table49[[#This Row],[ITEM NAME]]="","",ROW()-4)</f>
        <v/>
      </c>
      <c r="B2587" s="68"/>
      <c r="C2587" s="4" t="str">
        <f>IFERROR(VLOOKUP(B2587,Table14[],3,0),"")</f>
        <v/>
      </c>
      <c r="D2587" s="4" t="str">
        <f>IFERROR(VLOOKUP(B2587,Table14[],2,0),"")</f>
        <v/>
      </c>
      <c r="E2587" s="4"/>
      <c r="H2587" s="41" t="str">
        <f>IFERROR(VLOOKUP(Table49[[#This Row],[ITEM CODE]],Table2[[Item Code]:[Master Name]],2,0),"")</f>
        <v/>
      </c>
      <c r="I2587" s="41"/>
      <c r="J2587" s="65" t="str">
        <f>IFERROR(VLOOKUP(Table49[[#This Row],[ITEM CODE]],Table2[[Item Code]:[Master Name]],3,0),"")</f>
        <v/>
      </c>
      <c r="K2587" s="1" t="str">
        <f>IFERROR(VLOOKUP(Table49[[#This Row],[ITEM CODE]],Table2[[Item Code]:[Master Name]],9,0),"")</f>
        <v/>
      </c>
      <c r="L2587" s="1" t="str">
        <f>IFERROR(VLOOKUP(Table49[[#This Row],[ITEM CODE]],Table2[[Item Code]:[Master Name]],8,0),"")</f>
        <v/>
      </c>
      <c r="M2587" s="41"/>
      <c r="N2587" s="66">
        <f>IFERROR(VLOOKUP(Table49[[#This Row],[ITEM CODE]],Table2[[#All],[Item Code]:[Unit Cost]],10,0),0)</f>
        <v>0</v>
      </c>
      <c r="O2587" s="134">
        <f>IFERROR(VLOOKUP(Table49[[#This Row],[ITEM CODE]],Table2[[#All],[Item Code]:[Unit Cost]],10,0),0)</f>
        <v>0</v>
      </c>
      <c r="P2587" s="56"/>
      <c r="Q2587" s="58"/>
      <c r="R2587" s="58">
        <f>Table49[[#This Row],[QUANTITY]]*Table49[[#This Row],[INV Prices]]</f>
        <v>0</v>
      </c>
      <c r="S2587" s="67"/>
      <c r="V2587" s="41"/>
      <c r="W2587" s="4" t="str">
        <f>IFERROR(VLOOKUP(Table49[[#This Row],[ITEM CODE]],Table2[[Item Code]:[Category ]],6,0),"")</f>
        <v/>
      </c>
      <c r="X2587" s="1" t="str">
        <f>IFERROR(VLOOKUP(Table49[[#This Row],[ITEM CODE]],Table2[[Item Code]:[Sub Category]],7,0),"")</f>
        <v/>
      </c>
      <c r="Y2587" s="68" t="str">
        <f>Table49[[#This Row],[PO Number]]&amp;COUNTIFS($E$5:E2587,E2587)</f>
        <v>0</v>
      </c>
    </row>
    <row r="2588" spans="1:25" ht="14.7" customHeight="1" x14ac:dyDescent="0.3">
      <c r="A2588" s="1" t="str">
        <f>IF(Table49[[#This Row],[ITEM NAME]]="","",ROW()-4)</f>
        <v/>
      </c>
      <c r="B2588" s="68"/>
      <c r="C2588" s="4" t="str">
        <f>IFERROR(VLOOKUP(B2588,Table14[],3,0),"")</f>
        <v/>
      </c>
      <c r="D2588" s="4" t="str">
        <f>IFERROR(VLOOKUP(B2588,Table14[],2,0),"")</f>
        <v/>
      </c>
      <c r="E2588" s="4"/>
      <c r="H2588" s="41" t="str">
        <f>IFERROR(VLOOKUP(Table49[[#This Row],[ITEM CODE]],Table2[[Item Code]:[Master Name]],2,0),"")</f>
        <v/>
      </c>
      <c r="I2588" s="41"/>
      <c r="J2588" s="65" t="str">
        <f>IFERROR(VLOOKUP(Table49[[#This Row],[ITEM CODE]],Table2[[Item Code]:[Master Name]],3,0),"")</f>
        <v/>
      </c>
      <c r="K2588" s="1" t="str">
        <f>IFERROR(VLOOKUP(Table49[[#This Row],[ITEM CODE]],Table2[[Item Code]:[Master Name]],9,0),"")</f>
        <v/>
      </c>
      <c r="L2588" s="1" t="str">
        <f>IFERROR(VLOOKUP(Table49[[#This Row],[ITEM CODE]],Table2[[Item Code]:[Master Name]],8,0),"")</f>
        <v/>
      </c>
      <c r="M2588" s="41"/>
      <c r="N2588" s="66">
        <f>IFERROR(VLOOKUP(Table49[[#This Row],[ITEM CODE]],Table2[[#All],[Item Code]:[Unit Cost]],10,0),0)</f>
        <v>0</v>
      </c>
      <c r="O2588" s="134">
        <f>IFERROR(VLOOKUP(Table49[[#This Row],[ITEM CODE]],Table2[[#All],[Item Code]:[Unit Cost]],10,0),0)</f>
        <v>0</v>
      </c>
      <c r="P2588" s="56"/>
      <c r="Q2588" s="58"/>
      <c r="R2588" s="58">
        <f>Table49[[#This Row],[QUANTITY]]*Table49[[#This Row],[INV Prices]]</f>
        <v>0</v>
      </c>
      <c r="S2588" s="67"/>
      <c r="V2588" s="41"/>
      <c r="W2588" s="4" t="str">
        <f>IFERROR(VLOOKUP(Table49[[#This Row],[ITEM CODE]],Table2[[Item Code]:[Category ]],6,0),"")</f>
        <v/>
      </c>
      <c r="X2588" s="1" t="str">
        <f>IFERROR(VLOOKUP(Table49[[#This Row],[ITEM CODE]],Table2[[Item Code]:[Sub Category]],7,0),"")</f>
        <v/>
      </c>
      <c r="Y2588" s="68" t="str">
        <f>Table49[[#This Row],[PO Number]]&amp;COUNTIFS($E$5:E2588,E2588)</f>
        <v>0</v>
      </c>
    </row>
    <row r="2589" spans="1:25" ht="14.7" customHeight="1" x14ac:dyDescent="0.3">
      <c r="A2589" s="1" t="str">
        <f>IF(Table49[[#This Row],[ITEM NAME]]="","",ROW()-4)</f>
        <v/>
      </c>
      <c r="B2589" s="68"/>
      <c r="C2589" s="4" t="str">
        <f>IFERROR(VLOOKUP(B2589,Table14[],3,0),"")</f>
        <v/>
      </c>
      <c r="D2589" s="4" t="str">
        <f>IFERROR(VLOOKUP(B2589,Table14[],2,0),"")</f>
        <v/>
      </c>
      <c r="E2589" s="4"/>
      <c r="H2589" s="41" t="str">
        <f>IFERROR(VLOOKUP(Table49[[#This Row],[ITEM CODE]],Table2[[Item Code]:[Master Name]],2,0),"")</f>
        <v/>
      </c>
      <c r="I2589" s="41"/>
      <c r="J2589" s="65" t="str">
        <f>IFERROR(VLOOKUP(Table49[[#This Row],[ITEM CODE]],Table2[[Item Code]:[Master Name]],3,0),"")</f>
        <v/>
      </c>
      <c r="K2589" s="1" t="str">
        <f>IFERROR(VLOOKUP(Table49[[#This Row],[ITEM CODE]],Table2[[Item Code]:[Master Name]],9,0),"")</f>
        <v/>
      </c>
      <c r="L2589" s="1" t="str">
        <f>IFERROR(VLOOKUP(Table49[[#This Row],[ITEM CODE]],Table2[[Item Code]:[Master Name]],8,0),"")</f>
        <v/>
      </c>
      <c r="M2589" s="41"/>
      <c r="N2589" s="66">
        <f>IFERROR(VLOOKUP(Table49[[#This Row],[ITEM CODE]],Table2[[#All],[Item Code]:[Unit Cost]],10,0),0)</f>
        <v>0</v>
      </c>
      <c r="O2589" s="134">
        <f>IFERROR(VLOOKUP(Table49[[#This Row],[ITEM CODE]],Table2[[#All],[Item Code]:[Unit Cost]],10,0),0)</f>
        <v>0</v>
      </c>
      <c r="P2589" s="56"/>
      <c r="Q2589" s="58"/>
      <c r="R2589" s="58">
        <f>Table49[[#This Row],[QUANTITY]]*Table49[[#This Row],[INV Prices]]</f>
        <v>0</v>
      </c>
      <c r="S2589" s="67"/>
      <c r="V2589" s="41"/>
      <c r="W2589" s="4" t="str">
        <f>IFERROR(VLOOKUP(Table49[[#This Row],[ITEM CODE]],Table2[[Item Code]:[Category ]],6,0),"")</f>
        <v/>
      </c>
      <c r="X2589" s="1" t="str">
        <f>IFERROR(VLOOKUP(Table49[[#This Row],[ITEM CODE]],Table2[[Item Code]:[Sub Category]],7,0),"")</f>
        <v/>
      </c>
      <c r="Y2589" s="68" t="str">
        <f>Table49[[#This Row],[PO Number]]&amp;COUNTIFS($E$5:E2589,E2589)</f>
        <v>0</v>
      </c>
    </row>
    <row r="2590" spans="1:25" ht="14.7" customHeight="1" x14ac:dyDescent="0.3">
      <c r="A2590" s="1" t="str">
        <f>IF(Table49[[#This Row],[ITEM NAME]]="","",ROW()-4)</f>
        <v/>
      </c>
      <c r="B2590" s="68"/>
      <c r="C2590" s="4" t="str">
        <f>IFERROR(VLOOKUP(B2590,Table14[],3,0),"")</f>
        <v/>
      </c>
      <c r="D2590" s="4" t="str">
        <f>IFERROR(VLOOKUP(B2590,Table14[],2,0),"")</f>
        <v/>
      </c>
      <c r="E2590" s="4"/>
      <c r="H2590" s="41" t="str">
        <f>IFERROR(VLOOKUP(Table49[[#This Row],[ITEM CODE]],Table2[[Item Code]:[Master Name]],2,0),"")</f>
        <v/>
      </c>
      <c r="I2590" s="41"/>
      <c r="J2590" s="65" t="str">
        <f>IFERROR(VLOOKUP(Table49[[#This Row],[ITEM CODE]],Table2[[Item Code]:[Master Name]],3,0),"")</f>
        <v/>
      </c>
      <c r="K2590" s="1" t="str">
        <f>IFERROR(VLOOKUP(Table49[[#This Row],[ITEM CODE]],Table2[[Item Code]:[Master Name]],9,0),"")</f>
        <v/>
      </c>
      <c r="L2590" s="1" t="str">
        <f>IFERROR(VLOOKUP(Table49[[#This Row],[ITEM CODE]],Table2[[Item Code]:[Master Name]],8,0),"")</f>
        <v/>
      </c>
      <c r="M2590" s="41"/>
      <c r="N2590" s="66">
        <f>IFERROR(VLOOKUP(Table49[[#This Row],[ITEM CODE]],Table2[[#All],[Item Code]:[Unit Cost]],10,0),0)</f>
        <v>0</v>
      </c>
      <c r="O2590" s="134">
        <f>IFERROR(VLOOKUP(Table49[[#This Row],[ITEM CODE]],Table2[[#All],[Item Code]:[Unit Cost]],10,0),0)</f>
        <v>0</v>
      </c>
      <c r="P2590" s="56"/>
      <c r="Q2590" s="58"/>
      <c r="R2590" s="58">
        <f>Table49[[#This Row],[QUANTITY]]*Table49[[#This Row],[INV Prices]]</f>
        <v>0</v>
      </c>
      <c r="S2590" s="67"/>
      <c r="V2590" s="41"/>
      <c r="W2590" s="4" t="str">
        <f>IFERROR(VLOOKUP(Table49[[#This Row],[ITEM CODE]],Table2[[Item Code]:[Category ]],6,0),"")</f>
        <v/>
      </c>
      <c r="X2590" s="1" t="str">
        <f>IFERROR(VLOOKUP(Table49[[#This Row],[ITEM CODE]],Table2[[Item Code]:[Sub Category]],7,0),"")</f>
        <v/>
      </c>
      <c r="Y2590" s="68" t="str">
        <f>Table49[[#This Row],[PO Number]]&amp;COUNTIFS($E$5:E2590,E2590)</f>
        <v>0</v>
      </c>
    </row>
    <row r="2591" spans="1:25" ht="14.7" customHeight="1" x14ac:dyDescent="0.3">
      <c r="A2591" s="1" t="str">
        <f>IF(Table49[[#This Row],[ITEM NAME]]="","",ROW()-4)</f>
        <v/>
      </c>
      <c r="B2591" s="68"/>
      <c r="C2591" s="4" t="str">
        <f>IFERROR(VLOOKUP(B2591,Table14[],3,0),"")</f>
        <v/>
      </c>
      <c r="D2591" s="4" t="str">
        <f>IFERROR(VLOOKUP(B2591,Table14[],2,0),"")</f>
        <v/>
      </c>
      <c r="E2591" s="4"/>
      <c r="H2591" s="41" t="str">
        <f>IFERROR(VLOOKUP(Table49[[#This Row],[ITEM CODE]],Table2[[Item Code]:[Master Name]],2,0),"")</f>
        <v/>
      </c>
      <c r="I2591" s="41"/>
      <c r="J2591" s="65" t="str">
        <f>IFERROR(VLOOKUP(Table49[[#This Row],[ITEM CODE]],Table2[[Item Code]:[Master Name]],3,0),"")</f>
        <v/>
      </c>
      <c r="K2591" s="1" t="str">
        <f>IFERROR(VLOOKUP(Table49[[#This Row],[ITEM CODE]],Table2[[Item Code]:[Master Name]],9,0),"")</f>
        <v/>
      </c>
      <c r="L2591" s="1" t="str">
        <f>IFERROR(VLOOKUP(Table49[[#This Row],[ITEM CODE]],Table2[[Item Code]:[Master Name]],8,0),"")</f>
        <v/>
      </c>
      <c r="M2591" s="41"/>
      <c r="N2591" s="66">
        <f>IFERROR(VLOOKUP(Table49[[#This Row],[ITEM CODE]],Table2[[#All],[Item Code]:[Unit Cost]],10,0),0)</f>
        <v>0</v>
      </c>
      <c r="O2591" s="134">
        <f>IFERROR(VLOOKUP(Table49[[#This Row],[ITEM CODE]],Table2[[#All],[Item Code]:[Unit Cost]],10,0),0)</f>
        <v>0</v>
      </c>
      <c r="P2591" s="56"/>
      <c r="Q2591" s="58"/>
      <c r="R2591" s="58">
        <f>Table49[[#This Row],[QUANTITY]]*Table49[[#This Row],[INV Prices]]</f>
        <v>0</v>
      </c>
      <c r="S2591" s="67"/>
      <c r="V2591" s="41"/>
      <c r="W2591" s="4" t="str">
        <f>IFERROR(VLOOKUP(Table49[[#This Row],[ITEM CODE]],Table2[[Item Code]:[Category ]],6,0),"")</f>
        <v/>
      </c>
      <c r="X2591" s="1" t="str">
        <f>IFERROR(VLOOKUP(Table49[[#This Row],[ITEM CODE]],Table2[[Item Code]:[Sub Category]],7,0),"")</f>
        <v/>
      </c>
      <c r="Y2591" s="68" t="str">
        <f>Table49[[#This Row],[PO Number]]&amp;COUNTIFS($E$5:E2591,E2591)</f>
        <v>0</v>
      </c>
    </row>
    <row r="2592" spans="1:25" ht="14.7" customHeight="1" x14ac:dyDescent="0.3">
      <c r="A2592" s="1" t="str">
        <f>IF(Table49[[#This Row],[ITEM NAME]]="","",ROW()-4)</f>
        <v/>
      </c>
      <c r="B2592" s="68"/>
      <c r="C2592" s="4" t="str">
        <f>IFERROR(VLOOKUP(B2592,Table14[],3,0),"")</f>
        <v/>
      </c>
      <c r="D2592" s="4" t="str">
        <f>IFERROR(VLOOKUP(B2592,Table14[],2,0),"")</f>
        <v/>
      </c>
      <c r="E2592" s="4"/>
      <c r="H2592" s="41" t="str">
        <f>IFERROR(VLOOKUP(Table49[[#This Row],[ITEM CODE]],Table2[[Item Code]:[Master Name]],2,0),"")</f>
        <v/>
      </c>
      <c r="I2592" s="41"/>
      <c r="J2592" s="65" t="str">
        <f>IFERROR(VLOOKUP(Table49[[#This Row],[ITEM CODE]],Table2[[Item Code]:[Master Name]],3,0),"")</f>
        <v/>
      </c>
      <c r="K2592" s="1" t="str">
        <f>IFERROR(VLOOKUP(Table49[[#This Row],[ITEM CODE]],Table2[[Item Code]:[Master Name]],9,0),"")</f>
        <v/>
      </c>
      <c r="L2592" s="1" t="str">
        <f>IFERROR(VLOOKUP(Table49[[#This Row],[ITEM CODE]],Table2[[Item Code]:[Master Name]],8,0),"")</f>
        <v/>
      </c>
      <c r="M2592" s="41"/>
      <c r="N2592" s="66">
        <f>IFERROR(VLOOKUP(Table49[[#This Row],[ITEM CODE]],Table2[[#All],[Item Code]:[Unit Cost]],10,0),0)</f>
        <v>0</v>
      </c>
      <c r="O2592" s="134">
        <f>IFERROR(VLOOKUP(Table49[[#This Row],[ITEM CODE]],Table2[[#All],[Item Code]:[Unit Cost]],10,0),0)</f>
        <v>0</v>
      </c>
      <c r="P2592" s="56"/>
      <c r="Q2592" s="58"/>
      <c r="R2592" s="58">
        <f>Table49[[#This Row],[QUANTITY]]*Table49[[#This Row],[INV Prices]]</f>
        <v>0</v>
      </c>
      <c r="S2592" s="67"/>
      <c r="V2592" s="41"/>
      <c r="W2592" s="4" t="str">
        <f>IFERROR(VLOOKUP(Table49[[#This Row],[ITEM CODE]],Table2[[Item Code]:[Category ]],6,0),"")</f>
        <v/>
      </c>
      <c r="X2592" s="1" t="str">
        <f>IFERROR(VLOOKUP(Table49[[#This Row],[ITEM CODE]],Table2[[Item Code]:[Sub Category]],7,0),"")</f>
        <v/>
      </c>
      <c r="Y2592" s="68" t="str">
        <f>Table49[[#This Row],[PO Number]]&amp;COUNTIFS($E$5:E2592,E2592)</f>
        <v>0</v>
      </c>
    </row>
    <row r="2593" spans="1:25" ht="14.7" customHeight="1" x14ac:dyDescent="0.3">
      <c r="A2593" s="1" t="str">
        <f>IF(Table49[[#This Row],[ITEM NAME]]="","",ROW()-4)</f>
        <v/>
      </c>
      <c r="B2593" s="68"/>
      <c r="C2593" s="4" t="str">
        <f>IFERROR(VLOOKUP(B2593,Table14[],3,0),"")</f>
        <v/>
      </c>
      <c r="D2593" s="4" t="str">
        <f>IFERROR(VLOOKUP(B2593,Table14[],2,0),"")</f>
        <v/>
      </c>
      <c r="E2593" s="4"/>
      <c r="H2593" s="41" t="str">
        <f>IFERROR(VLOOKUP(Table49[[#This Row],[ITEM CODE]],Table2[[Item Code]:[Master Name]],2,0),"")</f>
        <v/>
      </c>
      <c r="I2593" s="41"/>
      <c r="J2593" s="65" t="str">
        <f>IFERROR(VLOOKUP(Table49[[#This Row],[ITEM CODE]],Table2[[Item Code]:[Master Name]],3,0),"")</f>
        <v/>
      </c>
      <c r="K2593" s="1" t="str">
        <f>IFERROR(VLOOKUP(Table49[[#This Row],[ITEM CODE]],Table2[[Item Code]:[Master Name]],9,0),"")</f>
        <v/>
      </c>
      <c r="L2593" s="1" t="str">
        <f>IFERROR(VLOOKUP(Table49[[#This Row],[ITEM CODE]],Table2[[Item Code]:[Master Name]],8,0),"")</f>
        <v/>
      </c>
      <c r="M2593" s="41"/>
      <c r="N2593" s="66">
        <f>IFERROR(VLOOKUP(Table49[[#This Row],[ITEM CODE]],Table2[[#All],[Item Code]:[Unit Cost]],10,0),0)</f>
        <v>0</v>
      </c>
      <c r="O2593" s="134">
        <f>IFERROR(VLOOKUP(Table49[[#This Row],[ITEM CODE]],Table2[[#All],[Item Code]:[Unit Cost]],10,0),0)</f>
        <v>0</v>
      </c>
      <c r="P2593" s="56"/>
      <c r="Q2593" s="58"/>
      <c r="R2593" s="58">
        <f>Table49[[#This Row],[QUANTITY]]*Table49[[#This Row],[INV Prices]]</f>
        <v>0</v>
      </c>
      <c r="S2593" s="67"/>
      <c r="V2593" s="41"/>
      <c r="W2593" s="4" t="str">
        <f>IFERROR(VLOOKUP(Table49[[#This Row],[ITEM CODE]],Table2[[Item Code]:[Category ]],6,0),"")</f>
        <v/>
      </c>
      <c r="X2593" s="1" t="str">
        <f>IFERROR(VLOOKUP(Table49[[#This Row],[ITEM CODE]],Table2[[Item Code]:[Sub Category]],7,0),"")</f>
        <v/>
      </c>
      <c r="Y2593" s="68" t="str">
        <f>Table49[[#This Row],[PO Number]]&amp;COUNTIFS($E$5:E2593,E2593)</f>
        <v>0</v>
      </c>
    </row>
    <row r="2594" spans="1:25" ht="14.7" customHeight="1" x14ac:dyDescent="0.3">
      <c r="A2594" s="1" t="str">
        <f>IF(Table49[[#This Row],[ITEM NAME]]="","",ROW()-4)</f>
        <v/>
      </c>
      <c r="B2594" s="68"/>
      <c r="C2594" s="4" t="str">
        <f>IFERROR(VLOOKUP(B2594,Table14[],3,0),"")</f>
        <v/>
      </c>
      <c r="D2594" s="4" t="str">
        <f>IFERROR(VLOOKUP(B2594,Table14[],2,0),"")</f>
        <v/>
      </c>
      <c r="E2594" s="4"/>
      <c r="H2594" s="41" t="str">
        <f>IFERROR(VLOOKUP(Table49[[#This Row],[ITEM CODE]],Table2[[Item Code]:[Master Name]],2,0),"")</f>
        <v/>
      </c>
      <c r="I2594" s="41"/>
      <c r="J2594" s="65" t="str">
        <f>IFERROR(VLOOKUP(Table49[[#This Row],[ITEM CODE]],Table2[[Item Code]:[Master Name]],3,0),"")</f>
        <v/>
      </c>
      <c r="K2594" s="1" t="str">
        <f>IFERROR(VLOOKUP(Table49[[#This Row],[ITEM CODE]],Table2[[Item Code]:[Master Name]],9,0),"")</f>
        <v/>
      </c>
      <c r="L2594" s="1" t="str">
        <f>IFERROR(VLOOKUP(Table49[[#This Row],[ITEM CODE]],Table2[[Item Code]:[Master Name]],8,0),"")</f>
        <v/>
      </c>
      <c r="M2594" s="41"/>
      <c r="N2594" s="66">
        <f>IFERROR(VLOOKUP(Table49[[#This Row],[ITEM CODE]],Table2[[#All],[Item Code]:[Unit Cost]],10,0),0)</f>
        <v>0</v>
      </c>
      <c r="O2594" s="134">
        <f>IFERROR(VLOOKUP(Table49[[#This Row],[ITEM CODE]],Table2[[#All],[Item Code]:[Unit Cost]],10,0),0)</f>
        <v>0</v>
      </c>
      <c r="P2594" s="56"/>
      <c r="Q2594" s="58"/>
      <c r="R2594" s="58">
        <f>Table49[[#This Row],[QUANTITY]]*Table49[[#This Row],[INV Prices]]</f>
        <v>0</v>
      </c>
      <c r="S2594" s="67"/>
      <c r="V2594" s="41"/>
      <c r="W2594" s="4" t="str">
        <f>IFERROR(VLOOKUP(Table49[[#This Row],[ITEM CODE]],Table2[[Item Code]:[Category ]],6,0),"")</f>
        <v/>
      </c>
      <c r="X2594" s="1" t="str">
        <f>IFERROR(VLOOKUP(Table49[[#This Row],[ITEM CODE]],Table2[[Item Code]:[Sub Category]],7,0),"")</f>
        <v/>
      </c>
      <c r="Y2594" s="68" t="str">
        <f>Table49[[#This Row],[PO Number]]&amp;COUNTIFS($E$5:E2594,E2594)</f>
        <v>0</v>
      </c>
    </row>
    <row r="2595" spans="1:25" ht="14.7" customHeight="1" x14ac:dyDescent="0.3">
      <c r="A2595" s="1" t="str">
        <f>IF(Table49[[#This Row],[ITEM NAME]]="","",ROW()-4)</f>
        <v/>
      </c>
      <c r="B2595" s="68"/>
      <c r="C2595" s="4" t="str">
        <f>IFERROR(VLOOKUP(B2595,Table14[],3,0),"")</f>
        <v/>
      </c>
      <c r="D2595" s="4" t="str">
        <f>IFERROR(VLOOKUP(B2595,Table14[],2,0),"")</f>
        <v/>
      </c>
      <c r="E2595" s="4"/>
      <c r="H2595" s="41" t="str">
        <f>IFERROR(VLOOKUP(Table49[[#This Row],[ITEM CODE]],Table2[[Item Code]:[Master Name]],2,0),"")</f>
        <v/>
      </c>
      <c r="I2595" s="41"/>
      <c r="J2595" s="65" t="str">
        <f>IFERROR(VLOOKUP(Table49[[#This Row],[ITEM CODE]],Table2[[Item Code]:[Master Name]],3,0),"")</f>
        <v/>
      </c>
      <c r="K2595" s="1" t="str">
        <f>IFERROR(VLOOKUP(Table49[[#This Row],[ITEM CODE]],Table2[[Item Code]:[Master Name]],9,0),"")</f>
        <v/>
      </c>
      <c r="L2595" s="1" t="str">
        <f>IFERROR(VLOOKUP(Table49[[#This Row],[ITEM CODE]],Table2[[Item Code]:[Master Name]],8,0),"")</f>
        <v/>
      </c>
      <c r="M2595" s="41"/>
      <c r="N2595" s="66">
        <f>IFERROR(VLOOKUP(Table49[[#This Row],[ITEM CODE]],Table2[[#All],[Item Code]:[Unit Cost]],10,0),0)</f>
        <v>0</v>
      </c>
      <c r="O2595" s="134">
        <f>IFERROR(VLOOKUP(Table49[[#This Row],[ITEM CODE]],Table2[[#All],[Item Code]:[Unit Cost]],10,0),0)</f>
        <v>0</v>
      </c>
      <c r="P2595" s="56"/>
      <c r="Q2595" s="58"/>
      <c r="R2595" s="58">
        <f>Table49[[#This Row],[QUANTITY]]*Table49[[#This Row],[INV Prices]]</f>
        <v>0</v>
      </c>
      <c r="S2595" s="67"/>
      <c r="V2595" s="41"/>
      <c r="W2595" s="4" t="str">
        <f>IFERROR(VLOOKUP(Table49[[#This Row],[ITEM CODE]],Table2[[Item Code]:[Category ]],6,0),"")</f>
        <v/>
      </c>
      <c r="X2595" s="1" t="str">
        <f>IFERROR(VLOOKUP(Table49[[#This Row],[ITEM CODE]],Table2[[Item Code]:[Sub Category]],7,0),"")</f>
        <v/>
      </c>
      <c r="Y2595" s="68" t="str">
        <f>Table49[[#This Row],[PO Number]]&amp;COUNTIFS($E$5:E2595,E2595)</f>
        <v>0</v>
      </c>
    </row>
    <row r="2596" spans="1:25" ht="14.7" customHeight="1" x14ac:dyDescent="0.3">
      <c r="A2596" s="1" t="str">
        <f>IF(Table49[[#This Row],[ITEM NAME]]="","",ROW()-4)</f>
        <v/>
      </c>
      <c r="B2596" s="68"/>
      <c r="C2596" s="4" t="str">
        <f>IFERROR(VLOOKUP(B2596,Table14[],3,0),"")</f>
        <v/>
      </c>
      <c r="D2596" s="4" t="str">
        <f>IFERROR(VLOOKUP(B2596,Table14[],2,0),"")</f>
        <v/>
      </c>
      <c r="E2596" s="4"/>
      <c r="H2596" s="41" t="str">
        <f>IFERROR(VLOOKUP(Table49[[#This Row],[ITEM CODE]],Table2[[Item Code]:[Master Name]],2,0),"")</f>
        <v/>
      </c>
      <c r="I2596" s="41"/>
      <c r="J2596" s="65" t="str">
        <f>IFERROR(VLOOKUP(Table49[[#This Row],[ITEM CODE]],Table2[[Item Code]:[Master Name]],3,0),"")</f>
        <v/>
      </c>
      <c r="K2596" s="1" t="str">
        <f>IFERROR(VLOOKUP(Table49[[#This Row],[ITEM CODE]],Table2[[Item Code]:[Master Name]],9,0),"")</f>
        <v/>
      </c>
      <c r="L2596" s="1" t="str">
        <f>IFERROR(VLOOKUP(Table49[[#This Row],[ITEM CODE]],Table2[[Item Code]:[Master Name]],8,0),"")</f>
        <v/>
      </c>
      <c r="M2596" s="41"/>
      <c r="N2596" s="66">
        <f>IFERROR(VLOOKUP(Table49[[#This Row],[ITEM CODE]],Table2[[#All],[Item Code]:[Unit Cost]],10,0),0)</f>
        <v>0</v>
      </c>
      <c r="O2596" s="134">
        <f>IFERROR(VLOOKUP(Table49[[#This Row],[ITEM CODE]],Table2[[#All],[Item Code]:[Unit Cost]],10,0),0)</f>
        <v>0</v>
      </c>
      <c r="P2596" s="56"/>
      <c r="Q2596" s="58"/>
      <c r="R2596" s="58">
        <f>Table49[[#This Row],[QUANTITY]]*Table49[[#This Row],[INV Prices]]</f>
        <v>0</v>
      </c>
      <c r="S2596" s="67"/>
      <c r="V2596" s="41"/>
      <c r="W2596" s="4" t="str">
        <f>IFERROR(VLOOKUP(Table49[[#This Row],[ITEM CODE]],Table2[[Item Code]:[Category ]],6,0),"")</f>
        <v/>
      </c>
      <c r="X2596" s="1" t="str">
        <f>IFERROR(VLOOKUP(Table49[[#This Row],[ITEM CODE]],Table2[[Item Code]:[Sub Category]],7,0),"")</f>
        <v/>
      </c>
      <c r="Y2596" s="68" t="str">
        <f>Table49[[#This Row],[PO Number]]&amp;COUNTIFS($E$5:E2596,E2596)</f>
        <v>0</v>
      </c>
    </row>
    <row r="2597" spans="1:25" ht="14.7" customHeight="1" x14ac:dyDescent="0.3">
      <c r="A2597" s="1" t="str">
        <f>IF(Table49[[#This Row],[ITEM NAME]]="","",ROW()-4)</f>
        <v/>
      </c>
      <c r="B2597" s="68"/>
      <c r="C2597" s="4" t="str">
        <f>IFERROR(VLOOKUP(B2597,Table14[],3,0),"")</f>
        <v/>
      </c>
      <c r="D2597" s="4" t="str">
        <f>IFERROR(VLOOKUP(B2597,Table14[],2,0),"")</f>
        <v/>
      </c>
      <c r="E2597" s="4"/>
      <c r="H2597" s="41" t="str">
        <f>IFERROR(VLOOKUP(Table49[[#This Row],[ITEM CODE]],Table2[[Item Code]:[Master Name]],2,0),"")</f>
        <v/>
      </c>
      <c r="I2597" s="41"/>
      <c r="J2597" s="65" t="str">
        <f>IFERROR(VLOOKUP(Table49[[#This Row],[ITEM CODE]],Table2[[Item Code]:[Master Name]],3,0),"")</f>
        <v/>
      </c>
      <c r="K2597" s="1" t="str">
        <f>IFERROR(VLOOKUP(Table49[[#This Row],[ITEM CODE]],Table2[[Item Code]:[Master Name]],9,0),"")</f>
        <v/>
      </c>
      <c r="L2597" s="1" t="str">
        <f>IFERROR(VLOOKUP(Table49[[#This Row],[ITEM CODE]],Table2[[Item Code]:[Master Name]],8,0),"")</f>
        <v/>
      </c>
      <c r="M2597" s="41"/>
      <c r="N2597" s="66">
        <f>IFERROR(VLOOKUP(Table49[[#This Row],[ITEM CODE]],Table2[[#All],[Item Code]:[Unit Cost]],10,0),0)</f>
        <v>0</v>
      </c>
      <c r="O2597" s="134">
        <f>IFERROR(VLOOKUP(Table49[[#This Row],[ITEM CODE]],Table2[[#All],[Item Code]:[Unit Cost]],10,0),0)</f>
        <v>0</v>
      </c>
      <c r="P2597" s="56"/>
      <c r="Q2597" s="58"/>
      <c r="R2597" s="58">
        <f>Table49[[#This Row],[QUANTITY]]*Table49[[#This Row],[INV Prices]]</f>
        <v>0</v>
      </c>
      <c r="S2597" s="67"/>
      <c r="V2597" s="41"/>
      <c r="W2597" s="4" t="str">
        <f>IFERROR(VLOOKUP(Table49[[#This Row],[ITEM CODE]],Table2[[Item Code]:[Category ]],6,0),"")</f>
        <v/>
      </c>
      <c r="X2597" s="1" t="str">
        <f>IFERROR(VLOOKUP(Table49[[#This Row],[ITEM CODE]],Table2[[Item Code]:[Sub Category]],7,0),"")</f>
        <v/>
      </c>
      <c r="Y2597" s="68" t="str">
        <f>Table49[[#This Row],[PO Number]]&amp;COUNTIFS($E$5:E2597,E2597)</f>
        <v>0</v>
      </c>
    </row>
    <row r="2598" spans="1:25" ht="14.7" customHeight="1" x14ac:dyDescent="0.3">
      <c r="A2598" s="1" t="str">
        <f>IF(Table49[[#This Row],[ITEM NAME]]="","",ROW()-4)</f>
        <v/>
      </c>
      <c r="B2598" s="68"/>
      <c r="C2598" s="4" t="str">
        <f>IFERROR(VLOOKUP(B2598,Table14[],3,0),"")</f>
        <v/>
      </c>
      <c r="D2598" s="4" t="str">
        <f>IFERROR(VLOOKUP(B2598,Table14[],2,0),"")</f>
        <v/>
      </c>
      <c r="E2598" s="4"/>
      <c r="H2598" s="41" t="str">
        <f>IFERROR(VLOOKUP(Table49[[#This Row],[ITEM CODE]],Table2[[Item Code]:[Master Name]],2,0),"")</f>
        <v/>
      </c>
      <c r="I2598" s="41"/>
      <c r="J2598" s="65" t="str">
        <f>IFERROR(VLOOKUP(Table49[[#This Row],[ITEM CODE]],Table2[[Item Code]:[Master Name]],3,0),"")</f>
        <v/>
      </c>
      <c r="K2598" s="1" t="str">
        <f>IFERROR(VLOOKUP(Table49[[#This Row],[ITEM CODE]],Table2[[Item Code]:[Master Name]],9,0),"")</f>
        <v/>
      </c>
      <c r="L2598" s="1" t="str">
        <f>IFERROR(VLOOKUP(Table49[[#This Row],[ITEM CODE]],Table2[[Item Code]:[Master Name]],8,0),"")</f>
        <v/>
      </c>
      <c r="M2598" s="41"/>
      <c r="N2598" s="66">
        <f>IFERROR(VLOOKUP(Table49[[#This Row],[ITEM CODE]],Table2[[#All],[Item Code]:[Unit Cost]],10,0),0)</f>
        <v>0</v>
      </c>
      <c r="O2598" s="134">
        <f>IFERROR(VLOOKUP(Table49[[#This Row],[ITEM CODE]],Table2[[#All],[Item Code]:[Unit Cost]],10,0),0)</f>
        <v>0</v>
      </c>
      <c r="P2598" s="56"/>
      <c r="Q2598" s="58"/>
      <c r="R2598" s="58">
        <f>Table49[[#This Row],[QUANTITY]]*Table49[[#This Row],[INV Prices]]</f>
        <v>0</v>
      </c>
      <c r="S2598" s="67"/>
      <c r="V2598" s="41"/>
      <c r="W2598" s="4" t="str">
        <f>IFERROR(VLOOKUP(Table49[[#This Row],[ITEM CODE]],Table2[[Item Code]:[Category ]],6,0),"")</f>
        <v/>
      </c>
      <c r="X2598" s="1" t="str">
        <f>IFERROR(VLOOKUP(Table49[[#This Row],[ITEM CODE]],Table2[[Item Code]:[Sub Category]],7,0),"")</f>
        <v/>
      </c>
      <c r="Y2598" s="68" t="str">
        <f>Table49[[#This Row],[PO Number]]&amp;COUNTIFS($E$5:E2598,E2598)</f>
        <v>0</v>
      </c>
    </row>
    <row r="2599" spans="1:25" ht="14.7" customHeight="1" x14ac:dyDescent="0.3">
      <c r="A2599" s="1" t="str">
        <f>IF(Table49[[#This Row],[ITEM NAME]]="","",ROW()-4)</f>
        <v/>
      </c>
      <c r="B2599" s="68"/>
      <c r="C2599" s="4" t="str">
        <f>IFERROR(VLOOKUP(B2599,Table14[],3,0),"")</f>
        <v/>
      </c>
      <c r="D2599" s="4" t="str">
        <f>IFERROR(VLOOKUP(B2599,Table14[],2,0),"")</f>
        <v/>
      </c>
      <c r="E2599" s="4"/>
      <c r="H2599" s="41" t="str">
        <f>IFERROR(VLOOKUP(Table49[[#This Row],[ITEM CODE]],Table2[[Item Code]:[Master Name]],2,0),"")</f>
        <v/>
      </c>
      <c r="I2599" s="41"/>
      <c r="J2599" s="65" t="str">
        <f>IFERROR(VLOOKUP(Table49[[#This Row],[ITEM CODE]],Table2[[Item Code]:[Master Name]],3,0),"")</f>
        <v/>
      </c>
      <c r="K2599" s="1" t="str">
        <f>IFERROR(VLOOKUP(Table49[[#This Row],[ITEM CODE]],Table2[[Item Code]:[Master Name]],9,0),"")</f>
        <v/>
      </c>
      <c r="L2599" s="1" t="str">
        <f>IFERROR(VLOOKUP(Table49[[#This Row],[ITEM CODE]],Table2[[Item Code]:[Master Name]],8,0),"")</f>
        <v/>
      </c>
      <c r="M2599" s="41"/>
      <c r="N2599" s="66">
        <f>IFERROR(VLOOKUP(Table49[[#This Row],[ITEM CODE]],Table2[[#All],[Item Code]:[Unit Cost]],10,0),0)</f>
        <v>0</v>
      </c>
      <c r="O2599" s="134">
        <f>IFERROR(VLOOKUP(Table49[[#This Row],[ITEM CODE]],Table2[[#All],[Item Code]:[Unit Cost]],10,0),0)</f>
        <v>0</v>
      </c>
      <c r="P2599" s="56"/>
      <c r="Q2599" s="58"/>
      <c r="R2599" s="58">
        <f>Table49[[#This Row],[QUANTITY]]*Table49[[#This Row],[INV Prices]]</f>
        <v>0</v>
      </c>
      <c r="S2599" s="67"/>
      <c r="V2599" s="41"/>
      <c r="W2599" s="4" t="str">
        <f>IFERROR(VLOOKUP(Table49[[#This Row],[ITEM CODE]],Table2[[Item Code]:[Category ]],6,0),"")</f>
        <v/>
      </c>
      <c r="X2599" s="1" t="str">
        <f>IFERROR(VLOOKUP(Table49[[#This Row],[ITEM CODE]],Table2[[Item Code]:[Sub Category]],7,0),"")</f>
        <v/>
      </c>
      <c r="Y2599" s="68" t="str">
        <f>Table49[[#This Row],[PO Number]]&amp;COUNTIFS($E$5:E2599,E2599)</f>
        <v>0</v>
      </c>
    </row>
    <row r="2600" spans="1:25" ht="14.7" customHeight="1" x14ac:dyDescent="0.3">
      <c r="A2600" s="1" t="str">
        <f>IF(Table49[[#This Row],[ITEM NAME]]="","",ROW()-4)</f>
        <v/>
      </c>
      <c r="B2600" s="68"/>
      <c r="C2600" s="4" t="str">
        <f>IFERROR(VLOOKUP(B2600,Table14[],3,0),"")</f>
        <v/>
      </c>
      <c r="D2600" s="4" t="str">
        <f>IFERROR(VLOOKUP(B2600,Table14[],2,0),"")</f>
        <v/>
      </c>
      <c r="E2600" s="4"/>
      <c r="H2600" s="41" t="str">
        <f>IFERROR(VLOOKUP(Table49[[#This Row],[ITEM CODE]],Table2[[Item Code]:[Master Name]],2,0),"")</f>
        <v/>
      </c>
      <c r="I2600" s="41"/>
      <c r="J2600" s="65" t="str">
        <f>IFERROR(VLOOKUP(Table49[[#This Row],[ITEM CODE]],Table2[[Item Code]:[Master Name]],3,0),"")</f>
        <v/>
      </c>
      <c r="K2600" s="1" t="str">
        <f>IFERROR(VLOOKUP(Table49[[#This Row],[ITEM CODE]],Table2[[Item Code]:[Master Name]],9,0),"")</f>
        <v/>
      </c>
      <c r="L2600" s="1" t="str">
        <f>IFERROR(VLOOKUP(Table49[[#This Row],[ITEM CODE]],Table2[[Item Code]:[Master Name]],8,0),"")</f>
        <v/>
      </c>
      <c r="M2600" s="41"/>
      <c r="N2600" s="66">
        <f>IFERROR(VLOOKUP(Table49[[#This Row],[ITEM CODE]],Table2[[#All],[Item Code]:[Unit Cost]],10,0),0)</f>
        <v>0</v>
      </c>
      <c r="O2600" s="134">
        <f>IFERROR(VLOOKUP(Table49[[#This Row],[ITEM CODE]],Table2[[#All],[Item Code]:[Unit Cost]],10,0),0)</f>
        <v>0</v>
      </c>
      <c r="P2600" s="56"/>
      <c r="Q2600" s="58"/>
      <c r="R2600" s="58">
        <f>Table49[[#This Row],[QUANTITY]]*Table49[[#This Row],[INV Prices]]</f>
        <v>0</v>
      </c>
      <c r="S2600" s="67"/>
      <c r="V2600" s="41"/>
      <c r="W2600" s="4" t="str">
        <f>IFERROR(VLOOKUP(Table49[[#This Row],[ITEM CODE]],Table2[[Item Code]:[Category ]],6,0),"")</f>
        <v/>
      </c>
      <c r="X2600" s="1" t="str">
        <f>IFERROR(VLOOKUP(Table49[[#This Row],[ITEM CODE]],Table2[[Item Code]:[Sub Category]],7,0),"")</f>
        <v/>
      </c>
      <c r="Y2600" s="68" t="str">
        <f>Table49[[#This Row],[PO Number]]&amp;COUNTIFS($E$5:E2600,E2600)</f>
        <v>0</v>
      </c>
    </row>
    <row r="2601" spans="1:25" ht="14.7" customHeight="1" x14ac:dyDescent="0.3">
      <c r="A2601" s="1" t="str">
        <f>IF(Table49[[#This Row],[ITEM NAME]]="","",ROW()-4)</f>
        <v/>
      </c>
      <c r="B2601" s="68"/>
      <c r="C2601" s="4" t="str">
        <f>IFERROR(VLOOKUP(B2601,Table14[],3,0),"")</f>
        <v/>
      </c>
      <c r="D2601" s="4" t="str">
        <f>IFERROR(VLOOKUP(B2601,Table14[],2,0),"")</f>
        <v/>
      </c>
      <c r="E2601" s="4"/>
      <c r="H2601" s="41" t="str">
        <f>IFERROR(VLOOKUP(Table49[[#This Row],[ITEM CODE]],Table2[[Item Code]:[Master Name]],2,0),"")</f>
        <v/>
      </c>
      <c r="I2601" s="41"/>
      <c r="J2601" s="65" t="str">
        <f>IFERROR(VLOOKUP(Table49[[#This Row],[ITEM CODE]],Table2[[Item Code]:[Master Name]],3,0),"")</f>
        <v/>
      </c>
      <c r="K2601" s="1" t="str">
        <f>IFERROR(VLOOKUP(Table49[[#This Row],[ITEM CODE]],Table2[[Item Code]:[Master Name]],9,0),"")</f>
        <v/>
      </c>
      <c r="L2601" s="1" t="str">
        <f>IFERROR(VLOOKUP(Table49[[#This Row],[ITEM CODE]],Table2[[Item Code]:[Master Name]],8,0),"")</f>
        <v/>
      </c>
      <c r="M2601" s="41"/>
      <c r="N2601" s="66">
        <f>IFERROR(VLOOKUP(Table49[[#This Row],[ITEM CODE]],Table2[[#All],[Item Code]:[Unit Cost]],10,0),0)</f>
        <v>0</v>
      </c>
      <c r="O2601" s="134">
        <f>IFERROR(VLOOKUP(Table49[[#This Row],[ITEM CODE]],Table2[[#All],[Item Code]:[Unit Cost]],10,0),0)</f>
        <v>0</v>
      </c>
      <c r="P2601" s="56"/>
      <c r="Q2601" s="58"/>
      <c r="R2601" s="58">
        <f>Table49[[#This Row],[QUANTITY]]*Table49[[#This Row],[INV Prices]]</f>
        <v>0</v>
      </c>
      <c r="S2601" s="67"/>
      <c r="V2601" s="41"/>
      <c r="W2601" s="4" t="str">
        <f>IFERROR(VLOOKUP(Table49[[#This Row],[ITEM CODE]],Table2[[Item Code]:[Category ]],6,0),"")</f>
        <v/>
      </c>
      <c r="X2601" s="1" t="str">
        <f>IFERROR(VLOOKUP(Table49[[#This Row],[ITEM CODE]],Table2[[Item Code]:[Sub Category]],7,0),"")</f>
        <v/>
      </c>
      <c r="Y2601" s="68" t="str">
        <f>Table49[[#This Row],[PO Number]]&amp;COUNTIFS($E$5:E2601,E2601)</f>
        <v>0</v>
      </c>
    </row>
    <row r="2602" spans="1:25" ht="14.7" customHeight="1" x14ac:dyDescent="0.3">
      <c r="A2602" s="1" t="str">
        <f>IF(Table49[[#This Row],[ITEM NAME]]="","",ROW()-4)</f>
        <v/>
      </c>
      <c r="B2602" s="68"/>
      <c r="C2602" s="4" t="str">
        <f>IFERROR(VLOOKUP(B2602,Table14[],3,0),"")</f>
        <v/>
      </c>
      <c r="D2602" s="4" t="str">
        <f>IFERROR(VLOOKUP(B2602,Table14[],2,0),"")</f>
        <v/>
      </c>
      <c r="E2602" s="4"/>
      <c r="H2602" s="41" t="str">
        <f>IFERROR(VLOOKUP(Table49[[#This Row],[ITEM CODE]],Table2[[Item Code]:[Master Name]],2,0),"")</f>
        <v/>
      </c>
      <c r="I2602" s="41"/>
      <c r="J2602" s="65" t="str">
        <f>IFERROR(VLOOKUP(Table49[[#This Row],[ITEM CODE]],Table2[[Item Code]:[Master Name]],3,0),"")</f>
        <v/>
      </c>
      <c r="K2602" s="1" t="str">
        <f>IFERROR(VLOOKUP(Table49[[#This Row],[ITEM CODE]],Table2[[Item Code]:[Master Name]],9,0),"")</f>
        <v/>
      </c>
      <c r="L2602" s="1" t="str">
        <f>IFERROR(VLOOKUP(Table49[[#This Row],[ITEM CODE]],Table2[[Item Code]:[Master Name]],8,0),"")</f>
        <v/>
      </c>
      <c r="M2602" s="41"/>
      <c r="N2602" s="66">
        <f>IFERROR(VLOOKUP(Table49[[#This Row],[ITEM CODE]],Table2[[#All],[Item Code]:[Unit Cost]],10,0),0)</f>
        <v>0</v>
      </c>
      <c r="O2602" s="134">
        <f>IFERROR(VLOOKUP(Table49[[#This Row],[ITEM CODE]],Table2[[#All],[Item Code]:[Unit Cost]],10,0),0)</f>
        <v>0</v>
      </c>
      <c r="P2602" s="56"/>
      <c r="Q2602" s="58"/>
      <c r="R2602" s="58">
        <f>Table49[[#This Row],[QUANTITY]]*Table49[[#This Row],[INV Prices]]</f>
        <v>0</v>
      </c>
      <c r="S2602" s="67"/>
      <c r="V2602" s="41"/>
      <c r="W2602" s="4" t="str">
        <f>IFERROR(VLOOKUP(Table49[[#This Row],[ITEM CODE]],Table2[[Item Code]:[Category ]],6,0),"")</f>
        <v/>
      </c>
      <c r="X2602" s="1" t="str">
        <f>IFERROR(VLOOKUP(Table49[[#This Row],[ITEM CODE]],Table2[[Item Code]:[Sub Category]],7,0),"")</f>
        <v/>
      </c>
      <c r="Y2602" s="68" t="str">
        <f>Table49[[#This Row],[PO Number]]&amp;COUNTIFS($E$5:E2602,E2602)</f>
        <v>0</v>
      </c>
    </row>
    <row r="2603" spans="1:25" ht="14.7" customHeight="1" x14ac:dyDescent="0.3">
      <c r="A2603" s="1" t="str">
        <f>IF(Table49[[#This Row],[ITEM NAME]]="","",ROW()-4)</f>
        <v/>
      </c>
      <c r="B2603" s="68"/>
      <c r="C2603" s="4" t="str">
        <f>IFERROR(VLOOKUP(B2603,Table14[],3,0),"")</f>
        <v/>
      </c>
      <c r="D2603" s="4" t="str">
        <f>IFERROR(VLOOKUP(B2603,Table14[],2,0),"")</f>
        <v/>
      </c>
      <c r="E2603" s="4"/>
      <c r="H2603" s="41" t="str">
        <f>IFERROR(VLOOKUP(Table49[[#This Row],[ITEM CODE]],Table2[[Item Code]:[Master Name]],2,0),"")</f>
        <v/>
      </c>
      <c r="I2603" s="41"/>
      <c r="J2603" s="65" t="str">
        <f>IFERROR(VLOOKUP(Table49[[#This Row],[ITEM CODE]],Table2[[Item Code]:[Master Name]],3,0),"")</f>
        <v/>
      </c>
      <c r="K2603" s="1" t="str">
        <f>IFERROR(VLOOKUP(Table49[[#This Row],[ITEM CODE]],Table2[[Item Code]:[Master Name]],9,0),"")</f>
        <v/>
      </c>
      <c r="L2603" s="1" t="str">
        <f>IFERROR(VLOOKUP(Table49[[#This Row],[ITEM CODE]],Table2[[Item Code]:[Master Name]],8,0),"")</f>
        <v/>
      </c>
      <c r="M2603" s="41"/>
      <c r="N2603" s="66">
        <f>IFERROR(VLOOKUP(Table49[[#This Row],[ITEM CODE]],Table2[[#All],[Item Code]:[Unit Cost]],10,0),0)</f>
        <v>0</v>
      </c>
      <c r="O2603" s="134">
        <f>IFERROR(VLOOKUP(Table49[[#This Row],[ITEM CODE]],Table2[[#All],[Item Code]:[Unit Cost]],10,0),0)</f>
        <v>0</v>
      </c>
      <c r="P2603" s="56"/>
      <c r="Q2603" s="58"/>
      <c r="R2603" s="58">
        <f>Table49[[#This Row],[QUANTITY]]*Table49[[#This Row],[INV Prices]]</f>
        <v>0</v>
      </c>
      <c r="S2603" s="67"/>
      <c r="V2603" s="41"/>
      <c r="W2603" s="4" t="str">
        <f>IFERROR(VLOOKUP(Table49[[#This Row],[ITEM CODE]],Table2[[Item Code]:[Category ]],6,0),"")</f>
        <v/>
      </c>
      <c r="X2603" s="1" t="str">
        <f>IFERROR(VLOOKUP(Table49[[#This Row],[ITEM CODE]],Table2[[Item Code]:[Sub Category]],7,0),"")</f>
        <v/>
      </c>
      <c r="Y2603" s="68" t="str">
        <f>Table49[[#This Row],[PO Number]]&amp;COUNTIFS($E$5:E2603,E2603)</f>
        <v>0</v>
      </c>
    </row>
    <row r="2604" spans="1:25" ht="14.7" customHeight="1" x14ac:dyDescent="0.3">
      <c r="A2604" s="1" t="str">
        <f>IF(Table49[[#This Row],[ITEM NAME]]="","",ROW()-4)</f>
        <v/>
      </c>
      <c r="B2604" s="68"/>
      <c r="C2604" s="4" t="str">
        <f>IFERROR(VLOOKUP(B2604,Table14[],3,0),"")</f>
        <v/>
      </c>
      <c r="D2604" s="4" t="str">
        <f>IFERROR(VLOOKUP(B2604,Table14[],2,0),"")</f>
        <v/>
      </c>
      <c r="E2604" s="4"/>
      <c r="H2604" s="41" t="str">
        <f>IFERROR(VLOOKUP(Table49[[#This Row],[ITEM CODE]],Table2[[Item Code]:[Master Name]],2,0),"")</f>
        <v/>
      </c>
      <c r="I2604" s="41"/>
      <c r="J2604" s="65" t="str">
        <f>IFERROR(VLOOKUP(Table49[[#This Row],[ITEM CODE]],Table2[[Item Code]:[Master Name]],3,0),"")</f>
        <v/>
      </c>
      <c r="K2604" s="1" t="str">
        <f>IFERROR(VLOOKUP(Table49[[#This Row],[ITEM CODE]],Table2[[Item Code]:[Master Name]],9,0),"")</f>
        <v/>
      </c>
      <c r="L2604" s="1" t="str">
        <f>IFERROR(VLOOKUP(Table49[[#This Row],[ITEM CODE]],Table2[[Item Code]:[Master Name]],8,0),"")</f>
        <v/>
      </c>
      <c r="M2604" s="41"/>
      <c r="N2604" s="66">
        <f>IFERROR(VLOOKUP(Table49[[#This Row],[ITEM CODE]],Table2[[#All],[Item Code]:[Unit Cost]],10,0),0)</f>
        <v>0</v>
      </c>
      <c r="O2604" s="134">
        <f>IFERROR(VLOOKUP(Table49[[#This Row],[ITEM CODE]],Table2[[#All],[Item Code]:[Unit Cost]],10,0),0)</f>
        <v>0</v>
      </c>
      <c r="P2604" s="56"/>
      <c r="Q2604" s="58"/>
      <c r="R2604" s="58">
        <f>Table49[[#This Row],[QUANTITY]]*Table49[[#This Row],[INV Prices]]</f>
        <v>0</v>
      </c>
      <c r="S2604" s="67"/>
      <c r="V2604" s="41"/>
      <c r="W2604" s="4" t="str">
        <f>IFERROR(VLOOKUP(Table49[[#This Row],[ITEM CODE]],Table2[[Item Code]:[Category ]],6,0),"")</f>
        <v/>
      </c>
      <c r="X2604" s="1" t="str">
        <f>IFERROR(VLOOKUP(Table49[[#This Row],[ITEM CODE]],Table2[[Item Code]:[Sub Category]],7,0),"")</f>
        <v/>
      </c>
      <c r="Y2604" s="68" t="str">
        <f>Table49[[#This Row],[PO Number]]&amp;COUNTIFS($E$5:E2604,E2604)</f>
        <v>0</v>
      </c>
    </row>
    <row r="2605" spans="1:25" ht="14.7" customHeight="1" x14ac:dyDescent="0.3">
      <c r="A2605" s="1" t="str">
        <f>IF(Table49[[#This Row],[ITEM NAME]]="","",ROW()-4)</f>
        <v/>
      </c>
      <c r="B2605" s="68"/>
      <c r="C2605" s="4" t="str">
        <f>IFERROR(VLOOKUP(B2605,Table14[],3,0),"")</f>
        <v/>
      </c>
      <c r="D2605" s="4" t="str">
        <f>IFERROR(VLOOKUP(B2605,Table14[],2,0),"")</f>
        <v/>
      </c>
      <c r="E2605" s="4"/>
      <c r="H2605" s="41" t="str">
        <f>IFERROR(VLOOKUP(Table49[[#This Row],[ITEM CODE]],Table2[[Item Code]:[Master Name]],2,0),"")</f>
        <v/>
      </c>
      <c r="I2605" s="41"/>
      <c r="J2605" s="65" t="str">
        <f>IFERROR(VLOOKUP(Table49[[#This Row],[ITEM CODE]],Table2[[Item Code]:[Master Name]],3,0),"")</f>
        <v/>
      </c>
      <c r="K2605" s="1" t="str">
        <f>IFERROR(VLOOKUP(Table49[[#This Row],[ITEM CODE]],Table2[[Item Code]:[Master Name]],9,0),"")</f>
        <v/>
      </c>
      <c r="L2605" s="1" t="str">
        <f>IFERROR(VLOOKUP(Table49[[#This Row],[ITEM CODE]],Table2[[Item Code]:[Master Name]],8,0),"")</f>
        <v/>
      </c>
      <c r="M2605" s="41"/>
      <c r="N2605" s="66">
        <f>IFERROR(VLOOKUP(Table49[[#This Row],[ITEM CODE]],Table2[[#All],[Item Code]:[Unit Cost]],10,0),0)</f>
        <v>0</v>
      </c>
      <c r="O2605" s="134">
        <f>IFERROR(VLOOKUP(Table49[[#This Row],[ITEM CODE]],Table2[[#All],[Item Code]:[Unit Cost]],10,0),0)</f>
        <v>0</v>
      </c>
      <c r="P2605" s="56"/>
      <c r="Q2605" s="58"/>
      <c r="R2605" s="58">
        <f>Table49[[#This Row],[QUANTITY]]*Table49[[#This Row],[INV Prices]]</f>
        <v>0</v>
      </c>
      <c r="S2605" s="67"/>
      <c r="V2605" s="41"/>
      <c r="W2605" s="4" t="str">
        <f>IFERROR(VLOOKUP(Table49[[#This Row],[ITEM CODE]],Table2[[Item Code]:[Category ]],6,0),"")</f>
        <v/>
      </c>
      <c r="X2605" s="1" t="str">
        <f>IFERROR(VLOOKUP(Table49[[#This Row],[ITEM CODE]],Table2[[Item Code]:[Sub Category]],7,0),"")</f>
        <v/>
      </c>
      <c r="Y2605" s="68" t="str">
        <f>Table49[[#This Row],[PO Number]]&amp;COUNTIFS($E$5:E2605,E2605)</f>
        <v>0</v>
      </c>
    </row>
    <row r="2606" spans="1:25" ht="14.7" customHeight="1" x14ac:dyDescent="0.3">
      <c r="A2606" s="1" t="str">
        <f>IF(Table49[[#This Row],[ITEM NAME]]="","",ROW()-4)</f>
        <v/>
      </c>
      <c r="B2606" s="68"/>
      <c r="C2606" s="4" t="str">
        <f>IFERROR(VLOOKUP(B2606,Table14[],3,0),"")</f>
        <v/>
      </c>
      <c r="D2606" s="4" t="str">
        <f>IFERROR(VLOOKUP(B2606,Table14[],2,0),"")</f>
        <v/>
      </c>
      <c r="E2606" s="4"/>
      <c r="H2606" s="41" t="str">
        <f>IFERROR(VLOOKUP(Table49[[#This Row],[ITEM CODE]],Table2[[Item Code]:[Master Name]],2,0),"")</f>
        <v/>
      </c>
      <c r="I2606" s="41"/>
      <c r="J2606" s="65" t="str">
        <f>IFERROR(VLOOKUP(Table49[[#This Row],[ITEM CODE]],Table2[[Item Code]:[Master Name]],3,0),"")</f>
        <v/>
      </c>
      <c r="K2606" s="1" t="str">
        <f>IFERROR(VLOOKUP(Table49[[#This Row],[ITEM CODE]],Table2[[Item Code]:[Master Name]],9,0),"")</f>
        <v/>
      </c>
      <c r="L2606" s="1" t="str">
        <f>IFERROR(VLOOKUP(Table49[[#This Row],[ITEM CODE]],Table2[[Item Code]:[Master Name]],8,0),"")</f>
        <v/>
      </c>
      <c r="M2606" s="41"/>
      <c r="N2606" s="66">
        <f>IFERROR(VLOOKUP(Table49[[#This Row],[ITEM CODE]],Table2[[#All],[Item Code]:[Unit Cost]],10,0),0)</f>
        <v>0</v>
      </c>
      <c r="O2606" s="134">
        <f>IFERROR(VLOOKUP(Table49[[#This Row],[ITEM CODE]],Table2[[#All],[Item Code]:[Unit Cost]],10,0),0)</f>
        <v>0</v>
      </c>
      <c r="P2606" s="56"/>
      <c r="Q2606" s="58"/>
      <c r="R2606" s="58">
        <f>Table49[[#This Row],[QUANTITY]]*Table49[[#This Row],[INV Prices]]</f>
        <v>0</v>
      </c>
      <c r="S2606" s="67"/>
      <c r="V2606" s="41"/>
      <c r="W2606" s="4" t="str">
        <f>IFERROR(VLOOKUP(Table49[[#This Row],[ITEM CODE]],Table2[[Item Code]:[Category ]],6,0),"")</f>
        <v/>
      </c>
      <c r="X2606" s="1" t="str">
        <f>IFERROR(VLOOKUP(Table49[[#This Row],[ITEM CODE]],Table2[[Item Code]:[Sub Category]],7,0),"")</f>
        <v/>
      </c>
      <c r="Y2606" s="68" t="str">
        <f>Table49[[#This Row],[PO Number]]&amp;COUNTIFS($E$5:E2606,E2606)</f>
        <v>0</v>
      </c>
    </row>
    <row r="2607" spans="1:25" ht="14.7" customHeight="1" x14ac:dyDescent="0.3">
      <c r="A2607" s="1" t="str">
        <f>IF(Table49[[#This Row],[ITEM NAME]]="","",ROW()-4)</f>
        <v/>
      </c>
      <c r="B2607" s="68"/>
      <c r="C2607" s="4" t="str">
        <f>IFERROR(VLOOKUP(B2607,Table14[],3,0),"")</f>
        <v/>
      </c>
      <c r="D2607" s="4" t="str">
        <f>IFERROR(VLOOKUP(B2607,Table14[],2,0),"")</f>
        <v/>
      </c>
      <c r="E2607" s="4"/>
      <c r="H2607" s="41" t="str">
        <f>IFERROR(VLOOKUP(Table49[[#This Row],[ITEM CODE]],Table2[[Item Code]:[Master Name]],2,0),"")</f>
        <v/>
      </c>
      <c r="I2607" s="41"/>
      <c r="J2607" s="65" t="str">
        <f>IFERROR(VLOOKUP(Table49[[#This Row],[ITEM CODE]],Table2[[Item Code]:[Master Name]],3,0),"")</f>
        <v/>
      </c>
      <c r="K2607" s="1" t="str">
        <f>IFERROR(VLOOKUP(Table49[[#This Row],[ITEM CODE]],Table2[[Item Code]:[Master Name]],9,0),"")</f>
        <v/>
      </c>
      <c r="L2607" s="1" t="str">
        <f>IFERROR(VLOOKUP(Table49[[#This Row],[ITEM CODE]],Table2[[Item Code]:[Master Name]],8,0),"")</f>
        <v/>
      </c>
      <c r="M2607" s="41"/>
      <c r="N2607" s="66">
        <f>IFERROR(VLOOKUP(Table49[[#This Row],[ITEM CODE]],Table2[[#All],[Item Code]:[Unit Cost]],10,0),0)</f>
        <v>0</v>
      </c>
      <c r="O2607" s="134">
        <f>IFERROR(VLOOKUP(Table49[[#This Row],[ITEM CODE]],Table2[[#All],[Item Code]:[Unit Cost]],10,0),0)</f>
        <v>0</v>
      </c>
      <c r="P2607" s="56"/>
      <c r="Q2607" s="58"/>
      <c r="R2607" s="58">
        <f>Table49[[#This Row],[QUANTITY]]*Table49[[#This Row],[INV Prices]]</f>
        <v>0</v>
      </c>
      <c r="S2607" s="67"/>
      <c r="V2607" s="41"/>
      <c r="W2607" s="4" t="str">
        <f>IFERROR(VLOOKUP(Table49[[#This Row],[ITEM CODE]],Table2[[Item Code]:[Category ]],6,0),"")</f>
        <v/>
      </c>
      <c r="X2607" s="1" t="str">
        <f>IFERROR(VLOOKUP(Table49[[#This Row],[ITEM CODE]],Table2[[Item Code]:[Sub Category]],7,0),"")</f>
        <v/>
      </c>
      <c r="Y2607" s="68" t="str">
        <f>Table49[[#This Row],[PO Number]]&amp;COUNTIFS($E$5:E2607,E2607)</f>
        <v>0</v>
      </c>
    </row>
    <row r="2608" spans="1:25" ht="14.7" customHeight="1" x14ac:dyDescent="0.3">
      <c r="A2608" s="1" t="str">
        <f>IF(Table49[[#This Row],[ITEM NAME]]="","",ROW()-4)</f>
        <v/>
      </c>
      <c r="B2608" s="68"/>
      <c r="C2608" s="4" t="str">
        <f>IFERROR(VLOOKUP(B2608,Table14[],3,0),"")</f>
        <v/>
      </c>
      <c r="D2608" s="4" t="str">
        <f>IFERROR(VLOOKUP(B2608,Table14[],2,0),"")</f>
        <v/>
      </c>
      <c r="E2608" s="4"/>
      <c r="H2608" s="41" t="str">
        <f>IFERROR(VLOOKUP(Table49[[#This Row],[ITEM CODE]],Table2[[Item Code]:[Master Name]],2,0),"")</f>
        <v/>
      </c>
      <c r="I2608" s="41"/>
      <c r="J2608" s="65" t="str">
        <f>IFERROR(VLOOKUP(Table49[[#This Row],[ITEM CODE]],Table2[[Item Code]:[Master Name]],3,0),"")</f>
        <v/>
      </c>
      <c r="K2608" s="1" t="str">
        <f>IFERROR(VLOOKUP(Table49[[#This Row],[ITEM CODE]],Table2[[Item Code]:[Master Name]],9,0),"")</f>
        <v/>
      </c>
      <c r="L2608" s="1" t="str">
        <f>IFERROR(VLOOKUP(Table49[[#This Row],[ITEM CODE]],Table2[[Item Code]:[Master Name]],8,0),"")</f>
        <v/>
      </c>
      <c r="M2608" s="41"/>
      <c r="N2608" s="66">
        <f>IFERROR(VLOOKUP(Table49[[#This Row],[ITEM CODE]],Table2[[#All],[Item Code]:[Unit Cost]],10,0),0)</f>
        <v>0</v>
      </c>
      <c r="O2608" s="134">
        <f>IFERROR(VLOOKUP(Table49[[#This Row],[ITEM CODE]],Table2[[#All],[Item Code]:[Unit Cost]],10,0),0)</f>
        <v>0</v>
      </c>
      <c r="P2608" s="56"/>
      <c r="Q2608" s="58"/>
      <c r="R2608" s="58">
        <f>Table49[[#This Row],[QUANTITY]]*Table49[[#This Row],[INV Prices]]</f>
        <v>0</v>
      </c>
      <c r="S2608" s="67"/>
      <c r="V2608" s="41"/>
      <c r="W2608" s="4" t="str">
        <f>IFERROR(VLOOKUP(Table49[[#This Row],[ITEM CODE]],Table2[[Item Code]:[Category ]],6,0),"")</f>
        <v/>
      </c>
      <c r="X2608" s="1" t="str">
        <f>IFERROR(VLOOKUP(Table49[[#This Row],[ITEM CODE]],Table2[[Item Code]:[Sub Category]],7,0),"")</f>
        <v/>
      </c>
      <c r="Y2608" s="68" t="str">
        <f>Table49[[#This Row],[PO Number]]&amp;COUNTIFS($E$5:E2608,E2608)</f>
        <v>0</v>
      </c>
    </row>
    <row r="2609" spans="1:25" ht="14.7" customHeight="1" x14ac:dyDescent="0.3">
      <c r="A2609" s="1" t="str">
        <f>IF(Table49[[#This Row],[ITEM NAME]]="","",ROW()-4)</f>
        <v/>
      </c>
      <c r="B2609" s="68"/>
      <c r="C2609" s="4" t="str">
        <f>IFERROR(VLOOKUP(B2609,Table14[],3,0),"")</f>
        <v/>
      </c>
      <c r="D2609" s="4" t="str">
        <f>IFERROR(VLOOKUP(B2609,Table14[],2,0),"")</f>
        <v/>
      </c>
      <c r="E2609" s="4"/>
      <c r="H2609" s="41" t="str">
        <f>IFERROR(VLOOKUP(Table49[[#This Row],[ITEM CODE]],Table2[[Item Code]:[Master Name]],2,0),"")</f>
        <v/>
      </c>
      <c r="I2609" s="41"/>
      <c r="J2609" s="65" t="str">
        <f>IFERROR(VLOOKUP(Table49[[#This Row],[ITEM CODE]],Table2[[Item Code]:[Master Name]],3,0),"")</f>
        <v/>
      </c>
      <c r="K2609" s="1" t="str">
        <f>IFERROR(VLOOKUP(Table49[[#This Row],[ITEM CODE]],Table2[[Item Code]:[Master Name]],9,0),"")</f>
        <v/>
      </c>
      <c r="L2609" s="1" t="str">
        <f>IFERROR(VLOOKUP(Table49[[#This Row],[ITEM CODE]],Table2[[Item Code]:[Master Name]],8,0),"")</f>
        <v/>
      </c>
      <c r="M2609" s="41"/>
      <c r="N2609" s="66">
        <f>IFERROR(VLOOKUP(Table49[[#This Row],[ITEM CODE]],Table2[[#All],[Item Code]:[Unit Cost]],10,0),0)</f>
        <v>0</v>
      </c>
      <c r="O2609" s="134">
        <f>IFERROR(VLOOKUP(Table49[[#This Row],[ITEM CODE]],Table2[[#All],[Item Code]:[Unit Cost]],10,0),0)</f>
        <v>0</v>
      </c>
      <c r="P2609" s="56"/>
      <c r="Q2609" s="58"/>
      <c r="R2609" s="58">
        <f>Table49[[#This Row],[QUANTITY]]*Table49[[#This Row],[INV Prices]]</f>
        <v>0</v>
      </c>
      <c r="S2609" s="67"/>
      <c r="V2609" s="41"/>
      <c r="W2609" s="4" t="str">
        <f>IFERROR(VLOOKUP(Table49[[#This Row],[ITEM CODE]],Table2[[Item Code]:[Category ]],6,0),"")</f>
        <v/>
      </c>
      <c r="X2609" s="1" t="str">
        <f>IFERROR(VLOOKUP(Table49[[#This Row],[ITEM CODE]],Table2[[Item Code]:[Sub Category]],7,0),"")</f>
        <v/>
      </c>
      <c r="Y2609" s="68" t="str">
        <f>Table49[[#This Row],[PO Number]]&amp;COUNTIFS($E$5:E2609,E2609)</f>
        <v>0</v>
      </c>
    </row>
    <row r="2610" spans="1:25" ht="14.7" customHeight="1" x14ac:dyDescent="0.3">
      <c r="A2610" s="1" t="str">
        <f>IF(Table49[[#This Row],[ITEM NAME]]="","",ROW()-4)</f>
        <v/>
      </c>
      <c r="B2610" s="68"/>
      <c r="C2610" s="4" t="str">
        <f>IFERROR(VLOOKUP(B2610,Table14[],3,0),"")</f>
        <v/>
      </c>
      <c r="D2610" s="4" t="str">
        <f>IFERROR(VLOOKUP(B2610,Table14[],2,0),"")</f>
        <v/>
      </c>
      <c r="E2610" s="4"/>
      <c r="H2610" s="41" t="str">
        <f>IFERROR(VLOOKUP(Table49[[#This Row],[ITEM CODE]],Table2[[Item Code]:[Master Name]],2,0),"")</f>
        <v/>
      </c>
      <c r="I2610" s="41"/>
      <c r="J2610" s="65" t="str">
        <f>IFERROR(VLOOKUP(Table49[[#This Row],[ITEM CODE]],Table2[[Item Code]:[Master Name]],3,0),"")</f>
        <v/>
      </c>
      <c r="K2610" s="1" t="str">
        <f>IFERROR(VLOOKUP(Table49[[#This Row],[ITEM CODE]],Table2[[Item Code]:[Master Name]],9,0),"")</f>
        <v/>
      </c>
      <c r="L2610" s="1" t="str">
        <f>IFERROR(VLOOKUP(Table49[[#This Row],[ITEM CODE]],Table2[[Item Code]:[Master Name]],8,0),"")</f>
        <v/>
      </c>
      <c r="M2610" s="41"/>
      <c r="N2610" s="66">
        <f>IFERROR(VLOOKUP(Table49[[#This Row],[ITEM CODE]],Table2[[#All],[Item Code]:[Unit Cost]],10,0),0)</f>
        <v>0</v>
      </c>
      <c r="O2610" s="134">
        <f>IFERROR(VLOOKUP(Table49[[#This Row],[ITEM CODE]],Table2[[#All],[Item Code]:[Unit Cost]],10,0),0)</f>
        <v>0</v>
      </c>
      <c r="P2610" s="56"/>
      <c r="Q2610" s="58"/>
      <c r="R2610" s="58">
        <f>Table49[[#This Row],[QUANTITY]]*Table49[[#This Row],[INV Prices]]</f>
        <v>0</v>
      </c>
      <c r="S2610" s="67"/>
      <c r="V2610" s="41"/>
      <c r="W2610" s="4" t="str">
        <f>IFERROR(VLOOKUP(Table49[[#This Row],[ITEM CODE]],Table2[[Item Code]:[Category ]],6,0),"")</f>
        <v/>
      </c>
      <c r="X2610" s="1" t="str">
        <f>IFERROR(VLOOKUP(Table49[[#This Row],[ITEM CODE]],Table2[[Item Code]:[Sub Category]],7,0),"")</f>
        <v/>
      </c>
      <c r="Y2610" s="68" t="str">
        <f>Table49[[#This Row],[PO Number]]&amp;COUNTIFS($E$5:E2610,E2610)</f>
        <v>0</v>
      </c>
    </row>
    <row r="2611" spans="1:25" ht="14.7" customHeight="1" x14ac:dyDescent="0.3">
      <c r="A2611" s="1" t="str">
        <f>IF(Table49[[#This Row],[ITEM NAME]]="","",ROW()-4)</f>
        <v/>
      </c>
      <c r="B2611" s="68"/>
      <c r="C2611" s="4" t="str">
        <f>IFERROR(VLOOKUP(B2611,Table14[],3,0),"")</f>
        <v/>
      </c>
      <c r="D2611" s="4" t="str">
        <f>IFERROR(VLOOKUP(B2611,Table14[],2,0),"")</f>
        <v/>
      </c>
      <c r="E2611" s="4"/>
      <c r="H2611" s="41" t="str">
        <f>IFERROR(VLOOKUP(Table49[[#This Row],[ITEM CODE]],Table2[[Item Code]:[Master Name]],2,0),"")</f>
        <v/>
      </c>
      <c r="I2611" s="41"/>
      <c r="J2611" s="65" t="str">
        <f>IFERROR(VLOOKUP(Table49[[#This Row],[ITEM CODE]],Table2[[Item Code]:[Master Name]],3,0),"")</f>
        <v/>
      </c>
      <c r="K2611" s="1" t="str">
        <f>IFERROR(VLOOKUP(Table49[[#This Row],[ITEM CODE]],Table2[[Item Code]:[Master Name]],9,0),"")</f>
        <v/>
      </c>
      <c r="L2611" s="1" t="str">
        <f>IFERROR(VLOOKUP(Table49[[#This Row],[ITEM CODE]],Table2[[Item Code]:[Master Name]],8,0),"")</f>
        <v/>
      </c>
      <c r="M2611" s="41"/>
      <c r="N2611" s="66">
        <f>IFERROR(VLOOKUP(Table49[[#This Row],[ITEM CODE]],Table2[[#All],[Item Code]:[Unit Cost]],10,0),0)</f>
        <v>0</v>
      </c>
      <c r="O2611" s="134">
        <f>IFERROR(VLOOKUP(Table49[[#This Row],[ITEM CODE]],Table2[[#All],[Item Code]:[Unit Cost]],10,0),0)</f>
        <v>0</v>
      </c>
      <c r="P2611" s="56"/>
      <c r="Q2611" s="58"/>
      <c r="R2611" s="58">
        <f>Table49[[#This Row],[QUANTITY]]*Table49[[#This Row],[INV Prices]]</f>
        <v>0</v>
      </c>
      <c r="S2611" s="67"/>
      <c r="V2611" s="41"/>
      <c r="W2611" s="4" t="str">
        <f>IFERROR(VLOOKUP(Table49[[#This Row],[ITEM CODE]],Table2[[Item Code]:[Category ]],6,0),"")</f>
        <v/>
      </c>
      <c r="X2611" s="1" t="str">
        <f>IFERROR(VLOOKUP(Table49[[#This Row],[ITEM CODE]],Table2[[Item Code]:[Sub Category]],7,0),"")</f>
        <v/>
      </c>
      <c r="Y2611" s="68" t="str">
        <f>Table49[[#This Row],[PO Number]]&amp;COUNTIFS($E$5:E2611,E2611)</f>
        <v>0</v>
      </c>
    </row>
    <row r="2612" spans="1:25" ht="14.7" customHeight="1" x14ac:dyDescent="0.3">
      <c r="A2612" s="1" t="str">
        <f>IF(Table49[[#This Row],[ITEM NAME]]="","",ROW()-4)</f>
        <v/>
      </c>
      <c r="B2612" s="68"/>
      <c r="C2612" s="4" t="str">
        <f>IFERROR(VLOOKUP(B2612,Table14[],3,0),"")</f>
        <v/>
      </c>
      <c r="D2612" s="4" t="str">
        <f>IFERROR(VLOOKUP(B2612,Table14[],2,0),"")</f>
        <v/>
      </c>
      <c r="E2612" s="4"/>
      <c r="H2612" s="41" t="str">
        <f>IFERROR(VLOOKUP(Table49[[#This Row],[ITEM CODE]],Table2[[Item Code]:[Master Name]],2,0),"")</f>
        <v/>
      </c>
      <c r="I2612" s="41"/>
      <c r="J2612" s="65" t="str">
        <f>IFERROR(VLOOKUP(Table49[[#This Row],[ITEM CODE]],Table2[[Item Code]:[Master Name]],3,0),"")</f>
        <v/>
      </c>
      <c r="K2612" s="1" t="str">
        <f>IFERROR(VLOOKUP(Table49[[#This Row],[ITEM CODE]],Table2[[Item Code]:[Master Name]],9,0),"")</f>
        <v/>
      </c>
      <c r="L2612" s="1" t="str">
        <f>IFERROR(VLOOKUP(Table49[[#This Row],[ITEM CODE]],Table2[[Item Code]:[Master Name]],8,0),"")</f>
        <v/>
      </c>
      <c r="M2612" s="41"/>
      <c r="N2612" s="66">
        <f>IFERROR(VLOOKUP(Table49[[#This Row],[ITEM CODE]],Table2[[#All],[Item Code]:[Unit Cost]],10,0),0)</f>
        <v>0</v>
      </c>
      <c r="O2612" s="134">
        <f>IFERROR(VLOOKUP(Table49[[#This Row],[ITEM CODE]],Table2[[#All],[Item Code]:[Unit Cost]],10,0),0)</f>
        <v>0</v>
      </c>
      <c r="P2612" s="56"/>
      <c r="Q2612" s="58"/>
      <c r="R2612" s="58">
        <f>Table49[[#This Row],[QUANTITY]]*Table49[[#This Row],[INV Prices]]</f>
        <v>0</v>
      </c>
      <c r="S2612" s="67"/>
      <c r="V2612" s="41"/>
      <c r="W2612" s="4" t="str">
        <f>IFERROR(VLOOKUP(Table49[[#This Row],[ITEM CODE]],Table2[[Item Code]:[Category ]],6,0),"")</f>
        <v/>
      </c>
      <c r="X2612" s="1" t="str">
        <f>IFERROR(VLOOKUP(Table49[[#This Row],[ITEM CODE]],Table2[[Item Code]:[Sub Category]],7,0),"")</f>
        <v/>
      </c>
      <c r="Y2612" s="68" t="str">
        <f>Table49[[#This Row],[PO Number]]&amp;COUNTIFS($E$5:E2612,E2612)</f>
        <v>0</v>
      </c>
    </row>
    <row r="2613" spans="1:25" ht="14.7" customHeight="1" x14ac:dyDescent="0.3">
      <c r="A2613" s="1" t="str">
        <f>IF(Table49[[#This Row],[ITEM NAME]]="","",ROW()-4)</f>
        <v/>
      </c>
      <c r="B2613" s="68"/>
      <c r="C2613" s="4" t="str">
        <f>IFERROR(VLOOKUP(B2613,Table14[],3,0),"")</f>
        <v/>
      </c>
      <c r="D2613" s="4" t="str">
        <f>IFERROR(VLOOKUP(B2613,Table14[],2,0),"")</f>
        <v/>
      </c>
      <c r="E2613" s="4"/>
      <c r="H2613" s="41" t="str">
        <f>IFERROR(VLOOKUP(Table49[[#This Row],[ITEM CODE]],Table2[[Item Code]:[Master Name]],2,0),"")</f>
        <v/>
      </c>
      <c r="I2613" s="41"/>
      <c r="J2613" s="65" t="str">
        <f>IFERROR(VLOOKUP(Table49[[#This Row],[ITEM CODE]],Table2[[Item Code]:[Master Name]],3,0),"")</f>
        <v/>
      </c>
      <c r="K2613" s="1" t="str">
        <f>IFERROR(VLOOKUP(Table49[[#This Row],[ITEM CODE]],Table2[[Item Code]:[Master Name]],9,0),"")</f>
        <v/>
      </c>
      <c r="L2613" s="1" t="str">
        <f>IFERROR(VLOOKUP(Table49[[#This Row],[ITEM CODE]],Table2[[Item Code]:[Master Name]],8,0),"")</f>
        <v/>
      </c>
      <c r="M2613" s="41"/>
      <c r="N2613" s="66">
        <f>IFERROR(VLOOKUP(Table49[[#This Row],[ITEM CODE]],Table2[[#All],[Item Code]:[Unit Cost]],10,0),0)</f>
        <v>0</v>
      </c>
      <c r="O2613" s="134">
        <f>IFERROR(VLOOKUP(Table49[[#This Row],[ITEM CODE]],Table2[[#All],[Item Code]:[Unit Cost]],10,0),0)</f>
        <v>0</v>
      </c>
      <c r="P2613" s="56"/>
      <c r="Q2613" s="58"/>
      <c r="R2613" s="58">
        <f>Table49[[#This Row],[QUANTITY]]*Table49[[#This Row],[INV Prices]]</f>
        <v>0</v>
      </c>
      <c r="S2613" s="67"/>
      <c r="V2613" s="41"/>
      <c r="W2613" s="4" t="str">
        <f>IFERROR(VLOOKUP(Table49[[#This Row],[ITEM CODE]],Table2[[Item Code]:[Category ]],6,0),"")</f>
        <v/>
      </c>
      <c r="X2613" s="1" t="str">
        <f>IFERROR(VLOOKUP(Table49[[#This Row],[ITEM CODE]],Table2[[Item Code]:[Sub Category]],7,0),"")</f>
        <v/>
      </c>
      <c r="Y2613" s="68" t="str">
        <f>Table49[[#This Row],[PO Number]]&amp;COUNTIFS($E$5:E2613,E2613)</f>
        <v>0</v>
      </c>
    </row>
    <row r="2614" spans="1:25" ht="14.7" customHeight="1" x14ac:dyDescent="0.3">
      <c r="A2614" s="1" t="str">
        <f>IF(Table49[[#This Row],[ITEM NAME]]="","",ROW()-4)</f>
        <v/>
      </c>
      <c r="B2614" s="68"/>
      <c r="C2614" s="4" t="str">
        <f>IFERROR(VLOOKUP(B2614,Table14[],3,0),"")</f>
        <v/>
      </c>
      <c r="D2614" s="4" t="str">
        <f>IFERROR(VLOOKUP(B2614,Table14[],2,0),"")</f>
        <v/>
      </c>
      <c r="E2614" s="4"/>
      <c r="H2614" s="41" t="str">
        <f>IFERROR(VLOOKUP(Table49[[#This Row],[ITEM CODE]],Table2[[Item Code]:[Master Name]],2,0),"")</f>
        <v/>
      </c>
      <c r="I2614" s="41"/>
      <c r="J2614" s="65" t="str">
        <f>IFERROR(VLOOKUP(Table49[[#This Row],[ITEM CODE]],Table2[[Item Code]:[Master Name]],3,0),"")</f>
        <v/>
      </c>
      <c r="K2614" s="1" t="str">
        <f>IFERROR(VLOOKUP(Table49[[#This Row],[ITEM CODE]],Table2[[Item Code]:[Master Name]],9,0),"")</f>
        <v/>
      </c>
      <c r="L2614" s="1" t="str">
        <f>IFERROR(VLOOKUP(Table49[[#This Row],[ITEM CODE]],Table2[[Item Code]:[Master Name]],8,0),"")</f>
        <v/>
      </c>
      <c r="M2614" s="41"/>
      <c r="N2614" s="66">
        <f>IFERROR(VLOOKUP(Table49[[#This Row],[ITEM CODE]],Table2[[#All],[Item Code]:[Unit Cost]],10,0),0)</f>
        <v>0</v>
      </c>
      <c r="O2614" s="134">
        <f>IFERROR(VLOOKUP(Table49[[#This Row],[ITEM CODE]],Table2[[#All],[Item Code]:[Unit Cost]],10,0),0)</f>
        <v>0</v>
      </c>
      <c r="P2614" s="56"/>
      <c r="Q2614" s="58"/>
      <c r="R2614" s="58">
        <f>Table49[[#This Row],[QUANTITY]]*Table49[[#This Row],[INV Prices]]</f>
        <v>0</v>
      </c>
      <c r="S2614" s="67"/>
      <c r="V2614" s="41"/>
      <c r="W2614" s="4" t="str">
        <f>IFERROR(VLOOKUP(Table49[[#This Row],[ITEM CODE]],Table2[[Item Code]:[Category ]],6,0),"")</f>
        <v/>
      </c>
      <c r="X2614" s="1" t="str">
        <f>IFERROR(VLOOKUP(Table49[[#This Row],[ITEM CODE]],Table2[[Item Code]:[Sub Category]],7,0),"")</f>
        <v/>
      </c>
      <c r="Y2614" s="68" t="str">
        <f>Table49[[#This Row],[PO Number]]&amp;COUNTIFS($E$5:E2614,E2614)</f>
        <v>0</v>
      </c>
    </row>
    <row r="2615" spans="1:25" ht="14.7" customHeight="1" x14ac:dyDescent="0.3">
      <c r="A2615" s="1" t="str">
        <f>IF(Table49[[#This Row],[ITEM NAME]]="","",ROW()-4)</f>
        <v/>
      </c>
      <c r="B2615" s="68"/>
      <c r="C2615" s="4" t="str">
        <f>IFERROR(VLOOKUP(B2615,Table14[],3,0),"")</f>
        <v/>
      </c>
      <c r="D2615" s="4" t="str">
        <f>IFERROR(VLOOKUP(B2615,Table14[],2,0),"")</f>
        <v/>
      </c>
      <c r="E2615" s="4"/>
      <c r="H2615" s="41" t="str">
        <f>IFERROR(VLOOKUP(Table49[[#This Row],[ITEM CODE]],Table2[[Item Code]:[Master Name]],2,0),"")</f>
        <v/>
      </c>
      <c r="I2615" s="41"/>
      <c r="J2615" s="65" t="str">
        <f>IFERROR(VLOOKUP(Table49[[#This Row],[ITEM CODE]],Table2[[Item Code]:[Master Name]],3,0),"")</f>
        <v/>
      </c>
      <c r="K2615" s="1" t="str">
        <f>IFERROR(VLOOKUP(Table49[[#This Row],[ITEM CODE]],Table2[[Item Code]:[Master Name]],9,0),"")</f>
        <v/>
      </c>
      <c r="L2615" s="1" t="str">
        <f>IFERROR(VLOOKUP(Table49[[#This Row],[ITEM CODE]],Table2[[Item Code]:[Master Name]],8,0),"")</f>
        <v/>
      </c>
      <c r="M2615" s="41"/>
      <c r="N2615" s="66">
        <f>IFERROR(VLOOKUP(Table49[[#This Row],[ITEM CODE]],Table2[[#All],[Item Code]:[Unit Cost]],10,0),0)</f>
        <v>0</v>
      </c>
      <c r="O2615" s="134">
        <f>IFERROR(VLOOKUP(Table49[[#This Row],[ITEM CODE]],Table2[[#All],[Item Code]:[Unit Cost]],10,0),0)</f>
        <v>0</v>
      </c>
      <c r="P2615" s="56"/>
      <c r="Q2615" s="58"/>
      <c r="R2615" s="58">
        <f>Table49[[#This Row],[QUANTITY]]*Table49[[#This Row],[INV Prices]]</f>
        <v>0</v>
      </c>
      <c r="S2615" s="67"/>
      <c r="V2615" s="41"/>
      <c r="W2615" s="4" t="str">
        <f>IFERROR(VLOOKUP(Table49[[#This Row],[ITEM CODE]],Table2[[Item Code]:[Category ]],6,0),"")</f>
        <v/>
      </c>
      <c r="X2615" s="1" t="str">
        <f>IFERROR(VLOOKUP(Table49[[#This Row],[ITEM CODE]],Table2[[Item Code]:[Sub Category]],7,0),"")</f>
        <v/>
      </c>
      <c r="Y2615" s="68" t="str">
        <f>Table49[[#This Row],[PO Number]]&amp;COUNTIFS($E$5:E2615,E2615)</f>
        <v>0</v>
      </c>
    </row>
    <row r="2616" spans="1:25" ht="14.7" customHeight="1" x14ac:dyDescent="0.3">
      <c r="A2616" s="1" t="str">
        <f>IF(Table49[[#This Row],[ITEM NAME]]="","",ROW()-4)</f>
        <v/>
      </c>
      <c r="B2616" s="68"/>
      <c r="C2616" s="4" t="str">
        <f>IFERROR(VLOOKUP(B2616,Table14[],3,0),"")</f>
        <v/>
      </c>
      <c r="D2616" s="4" t="str">
        <f>IFERROR(VLOOKUP(B2616,Table14[],2,0),"")</f>
        <v/>
      </c>
      <c r="E2616" s="4"/>
      <c r="H2616" s="41" t="str">
        <f>IFERROR(VLOOKUP(Table49[[#This Row],[ITEM CODE]],Table2[[Item Code]:[Master Name]],2,0),"")</f>
        <v/>
      </c>
      <c r="I2616" s="41"/>
      <c r="J2616" s="65" t="str">
        <f>IFERROR(VLOOKUP(Table49[[#This Row],[ITEM CODE]],Table2[[Item Code]:[Master Name]],3,0),"")</f>
        <v/>
      </c>
      <c r="K2616" s="1" t="str">
        <f>IFERROR(VLOOKUP(Table49[[#This Row],[ITEM CODE]],Table2[[Item Code]:[Master Name]],9,0),"")</f>
        <v/>
      </c>
      <c r="L2616" s="1" t="str">
        <f>IFERROR(VLOOKUP(Table49[[#This Row],[ITEM CODE]],Table2[[Item Code]:[Master Name]],8,0),"")</f>
        <v/>
      </c>
      <c r="M2616" s="41"/>
      <c r="N2616" s="66">
        <f>IFERROR(VLOOKUP(Table49[[#This Row],[ITEM CODE]],Table2[[#All],[Item Code]:[Unit Cost]],10,0),0)</f>
        <v>0</v>
      </c>
      <c r="O2616" s="134">
        <f>IFERROR(VLOOKUP(Table49[[#This Row],[ITEM CODE]],Table2[[#All],[Item Code]:[Unit Cost]],10,0),0)</f>
        <v>0</v>
      </c>
      <c r="P2616" s="56"/>
      <c r="Q2616" s="58"/>
      <c r="R2616" s="58">
        <f>Table49[[#This Row],[QUANTITY]]*Table49[[#This Row],[INV Prices]]</f>
        <v>0</v>
      </c>
      <c r="S2616" s="67"/>
      <c r="V2616" s="41"/>
      <c r="W2616" s="4" t="str">
        <f>IFERROR(VLOOKUP(Table49[[#This Row],[ITEM CODE]],Table2[[Item Code]:[Category ]],6,0),"")</f>
        <v/>
      </c>
      <c r="X2616" s="1" t="str">
        <f>IFERROR(VLOOKUP(Table49[[#This Row],[ITEM CODE]],Table2[[Item Code]:[Sub Category]],7,0),"")</f>
        <v/>
      </c>
      <c r="Y2616" s="68" t="str">
        <f>Table49[[#This Row],[PO Number]]&amp;COUNTIFS($E$5:E2616,E2616)</f>
        <v>0</v>
      </c>
    </row>
    <row r="2617" spans="1:25" ht="14.7" customHeight="1" x14ac:dyDescent="0.3">
      <c r="A2617" s="1" t="str">
        <f>IF(Table49[[#This Row],[ITEM NAME]]="","",ROW()-4)</f>
        <v/>
      </c>
      <c r="B2617" s="68"/>
      <c r="C2617" s="4" t="str">
        <f>IFERROR(VLOOKUP(B2617,Table14[],3,0),"")</f>
        <v/>
      </c>
      <c r="D2617" s="4" t="str">
        <f>IFERROR(VLOOKUP(B2617,Table14[],2,0),"")</f>
        <v/>
      </c>
      <c r="E2617" s="4"/>
      <c r="H2617" s="41" t="str">
        <f>IFERROR(VLOOKUP(Table49[[#This Row],[ITEM CODE]],Table2[[Item Code]:[Master Name]],2,0),"")</f>
        <v/>
      </c>
      <c r="I2617" s="41"/>
      <c r="J2617" s="65" t="str">
        <f>IFERROR(VLOOKUP(Table49[[#This Row],[ITEM CODE]],Table2[[Item Code]:[Master Name]],3,0),"")</f>
        <v/>
      </c>
      <c r="K2617" s="1" t="str">
        <f>IFERROR(VLOOKUP(Table49[[#This Row],[ITEM CODE]],Table2[[Item Code]:[Master Name]],9,0),"")</f>
        <v/>
      </c>
      <c r="L2617" s="1" t="str">
        <f>IFERROR(VLOOKUP(Table49[[#This Row],[ITEM CODE]],Table2[[Item Code]:[Master Name]],8,0),"")</f>
        <v/>
      </c>
      <c r="M2617" s="41"/>
      <c r="N2617" s="66">
        <f>IFERROR(VLOOKUP(Table49[[#This Row],[ITEM CODE]],Table2[[#All],[Item Code]:[Unit Cost]],10,0),0)</f>
        <v>0</v>
      </c>
      <c r="O2617" s="134">
        <f>IFERROR(VLOOKUP(Table49[[#This Row],[ITEM CODE]],Table2[[#All],[Item Code]:[Unit Cost]],10,0),0)</f>
        <v>0</v>
      </c>
      <c r="P2617" s="56"/>
      <c r="Q2617" s="58"/>
      <c r="R2617" s="58">
        <f>Table49[[#This Row],[QUANTITY]]*Table49[[#This Row],[INV Prices]]</f>
        <v>0</v>
      </c>
      <c r="S2617" s="67"/>
      <c r="V2617" s="41"/>
      <c r="W2617" s="4" t="str">
        <f>IFERROR(VLOOKUP(Table49[[#This Row],[ITEM CODE]],Table2[[Item Code]:[Category ]],6,0),"")</f>
        <v/>
      </c>
      <c r="X2617" s="1" t="str">
        <f>IFERROR(VLOOKUP(Table49[[#This Row],[ITEM CODE]],Table2[[Item Code]:[Sub Category]],7,0),"")</f>
        <v/>
      </c>
      <c r="Y2617" s="68" t="str">
        <f>Table49[[#This Row],[PO Number]]&amp;COUNTIFS($E$5:E2617,E2617)</f>
        <v>0</v>
      </c>
    </row>
    <row r="2618" spans="1:25" ht="14.7" customHeight="1" x14ac:dyDescent="0.3">
      <c r="A2618" s="1" t="str">
        <f>IF(Table49[[#This Row],[ITEM NAME]]="","",ROW()-4)</f>
        <v/>
      </c>
      <c r="B2618" s="68"/>
      <c r="C2618" s="4" t="str">
        <f>IFERROR(VLOOKUP(B2618,Table14[],3,0),"")</f>
        <v/>
      </c>
      <c r="D2618" s="4" t="str">
        <f>IFERROR(VLOOKUP(B2618,Table14[],2,0),"")</f>
        <v/>
      </c>
      <c r="E2618" s="4"/>
      <c r="H2618" s="41" t="str">
        <f>IFERROR(VLOOKUP(Table49[[#This Row],[ITEM CODE]],Table2[[Item Code]:[Master Name]],2,0),"")</f>
        <v/>
      </c>
      <c r="I2618" s="41"/>
      <c r="J2618" s="65" t="str">
        <f>IFERROR(VLOOKUP(Table49[[#This Row],[ITEM CODE]],Table2[[Item Code]:[Master Name]],3,0),"")</f>
        <v/>
      </c>
      <c r="K2618" s="1" t="str">
        <f>IFERROR(VLOOKUP(Table49[[#This Row],[ITEM CODE]],Table2[[Item Code]:[Master Name]],9,0),"")</f>
        <v/>
      </c>
      <c r="L2618" s="1" t="str">
        <f>IFERROR(VLOOKUP(Table49[[#This Row],[ITEM CODE]],Table2[[Item Code]:[Master Name]],8,0),"")</f>
        <v/>
      </c>
      <c r="M2618" s="41"/>
      <c r="N2618" s="66">
        <f>IFERROR(VLOOKUP(Table49[[#This Row],[ITEM CODE]],Table2[[#All],[Item Code]:[Unit Cost]],10,0),0)</f>
        <v>0</v>
      </c>
      <c r="O2618" s="134">
        <f>IFERROR(VLOOKUP(Table49[[#This Row],[ITEM CODE]],Table2[[#All],[Item Code]:[Unit Cost]],10,0),0)</f>
        <v>0</v>
      </c>
      <c r="P2618" s="56"/>
      <c r="Q2618" s="58"/>
      <c r="R2618" s="58">
        <f>Table49[[#This Row],[QUANTITY]]*Table49[[#This Row],[INV Prices]]</f>
        <v>0</v>
      </c>
      <c r="S2618" s="67"/>
      <c r="V2618" s="41"/>
      <c r="W2618" s="4" t="str">
        <f>IFERROR(VLOOKUP(Table49[[#This Row],[ITEM CODE]],Table2[[Item Code]:[Category ]],6,0),"")</f>
        <v/>
      </c>
      <c r="X2618" s="1" t="str">
        <f>IFERROR(VLOOKUP(Table49[[#This Row],[ITEM CODE]],Table2[[Item Code]:[Sub Category]],7,0),"")</f>
        <v/>
      </c>
      <c r="Y2618" s="68" t="str">
        <f>Table49[[#This Row],[PO Number]]&amp;COUNTIFS($E$5:E2618,E2618)</f>
        <v>0</v>
      </c>
    </row>
    <row r="2619" spans="1:25" ht="14.7" customHeight="1" x14ac:dyDescent="0.3">
      <c r="A2619" s="1" t="str">
        <f>IF(Table49[[#This Row],[ITEM NAME]]="","",ROW()-4)</f>
        <v/>
      </c>
      <c r="B2619" s="68"/>
      <c r="C2619" s="4" t="str">
        <f>IFERROR(VLOOKUP(B2619,Table14[],3,0),"")</f>
        <v/>
      </c>
      <c r="D2619" s="4" t="str">
        <f>IFERROR(VLOOKUP(B2619,Table14[],2,0),"")</f>
        <v/>
      </c>
      <c r="E2619" s="4"/>
      <c r="H2619" s="41" t="str">
        <f>IFERROR(VLOOKUP(Table49[[#This Row],[ITEM CODE]],Table2[[Item Code]:[Master Name]],2,0),"")</f>
        <v/>
      </c>
      <c r="I2619" s="41"/>
      <c r="J2619" s="65" t="str">
        <f>IFERROR(VLOOKUP(Table49[[#This Row],[ITEM CODE]],Table2[[Item Code]:[Master Name]],3,0),"")</f>
        <v/>
      </c>
      <c r="K2619" s="1" t="str">
        <f>IFERROR(VLOOKUP(Table49[[#This Row],[ITEM CODE]],Table2[[Item Code]:[Master Name]],9,0),"")</f>
        <v/>
      </c>
      <c r="L2619" s="1" t="str">
        <f>IFERROR(VLOOKUP(Table49[[#This Row],[ITEM CODE]],Table2[[Item Code]:[Master Name]],8,0),"")</f>
        <v/>
      </c>
      <c r="M2619" s="41"/>
      <c r="N2619" s="66">
        <f>IFERROR(VLOOKUP(Table49[[#This Row],[ITEM CODE]],Table2[[#All],[Item Code]:[Unit Cost]],10,0),0)</f>
        <v>0</v>
      </c>
      <c r="O2619" s="134">
        <f>IFERROR(VLOOKUP(Table49[[#This Row],[ITEM CODE]],Table2[[#All],[Item Code]:[Unit Cost]],10,0),0)</f>
        <v>0</v>
      </c>
      <c r="P2619" s="56"/>
      <c r="Q2619" s="58"/>
      <c r="R2619" s="58">
        <f>Table49[[#This Row],[QUANTITY]]*Table49[[#This Row],[INV Prices]]</f>
        <v>0</v>
      </c>
      <c r="S2619" s="67"/>
      <c r="V2619" s="41"/>
      <c r="W2619" s="4" t="str">
        <f>IFERROR(VLOOKUP(Table49[[#This Row],[ITEM CODE]],Table2[[Item Code]:[Category ]],6,0),"")</f>
        <v/>
      </c>
      <c r="X2619" s="1" t="str">
        <f>IFERROR(VLOOKUP(Table49[[#This Row],[ITEM CODE]],Table2[[Item Code]:[Sub Category]],7,0),"")</f>
        <v/>
      </c>
      <c r="Y2619" s="68" t="str">
        <f>Table49[[#This Row],[PO Number]]&amp;COUNTIFS($E$5:E2619,E2619)</f>
        <v>0</v>
      </c>
    </row>
    <row r="2620" spans="1:25" ht="14.7" customHeight="1" x14ac:dyDescent="0.3">
      <c r="A2620" s="1" t="str">
        <f>IF(Table49[[#This Row],[ITEM NAME]]="","",ROW()-4)</f>
        <v/>
      </c>
      <c r="B2620" s="68"/>
      <c r="C2620" s="4" t="str">
        <f>IFERROR(VLOOKUP(B2620,Table14[],3,0),"")</f>
        <v/>
      </c>
      <c r="D2620" s="4" t="str">
        <f>IFERROR(VLOOKUP(B2620,Table14[],2,0),"")</f>
        <v/>
      </c>
      <c r="E2620" s="4"/>
      <c r="H2620" s="41" t="str">
        <f>IFERROR(VLOOKUP(Table49[[#This Row],[ITEM CODE]],Table2[[Item Code]:[Master Name]],2,0),"")</f>
        <v/>
      </c>
      <c r="I2620" s="41"/>
      <c r="J2620" s="65" t="str">
        <f>IFERROR(VLOOKUP(Table49[[#This Row],[ITEM CODE]],Table2[[Item Code]:[Master Name]],3,0),"")</f>
        <v/>
      </c>
      <c r="K2620" s="1" t="str">
        <f>IFERROR(VLOOKUP(Table49[[#This Row],[ITEM CODE]],Table2[[Item Code]:[Master Name]],9,0),"")</f>
        <v/>
      </c>
      <c r="L2620" s="1" t="str">
        <f>IFERROR(VLOOKUP(Table49[[#This Row],[ITEM CODE]],Table2[[Item Code]:[Master Name]],8,0),"")</f>
        <v/>
      </c>
      <c r="M2620" s="41"/>
      <c r="N2620" s="66">
        <f>IFERROR(VLOOKUP(Table49[[#This Row],[ITEM CODE]],Table2[[#All],[Item Code]:[Unit Cost]],10,0),0)</f>
        <v>0</v>
      </c>
      <c r="O2620" s="134">
        <f>IFERROR(VLOOKUP(Table49[[#This Row],[ITEM CODE]],Table2[[#All],[Item Code]:[Unit Cost]],10,0),0)</f>
        <v>0</v>
      </c>
      <c r="P2620" s="56"/>
      <c r="Q2620" s="58"/>
      <c r="R2620" s="58">
        <f>Table49[[#This Row],[QUANTITY]]*Table49[[#This Row],[INV Prices]]</f>
        <v>0</v>
      </c>
      <c r="S2620" s="67"/>
      <c r="V2620" s="41"/>
      <c r="W2620" s="4" t="str">
        <f>IFERROR(VLOOKUP(Table49[[#This Row],[ITEM CODE]],Table2[[Item Code]:[Category ]],6,0),"")</f>
        <v/>
      </c>
      <c r="X2620" s="1" t="str">
        <f>IFERROR(VLOOKUP(Table49[[#This Row],[ITEM CODE]],Table2[[Item Code]:[Sub Category]],7,0),"")</f>
        <v/>
      </c>
      <c r="Y2620" s="68" t="str">
        <f>Table49[[#This Row],[PO Number]]&amp;COUNTIFS($E$5:E2620,E2620)</f>
        <v>0</v>
      </c>
    </row>
    <row r="2621" spans="1:25" ht="14.7" customHeight="1" x14ac:dyDescent="0.3">
      <c r="A2621" s="1" t="str">
        <f>IF(Table49[[#This Row],[ITEM NAME]]="","",ROW()-4)</f>
        <v/>
      </c>
      <c r="B2621" s="68"/>
      <c r="C2621" s="4" t="str">
        <f>IFERROR(VLOOKUP(B2621,Table14[],3,0),"")</f>
        <v/>
      </c>
      <c r="D2621" s="4" t="str">
        <f>IFERROR(VLOOKUP(B2621,Table14[],2,0),"")</f>
        <v/>
      </c>
      <c r="E2621" s="4"/>
      <c r="H2621" s="41" t="str">
        <f>IFERROR(VLOOKUP(Table49[[#This Row],[ITEM CODE]],Table2[[Item Code]:[Master Name]],2,0),"")</f>
        <v/>
      </c>
      <c r="I2621" s="41"/>
      <c r="J2621" s="65" t="str">
        <f>IFERROR(VLOOKUP(Table49[[#This Row],[ITEM CODE]],Table2[[Item Code]:[Master Name]],3,0),"")</f>
        <v/>
      </c>
      <c r="K2621" s="1" t="str">
        <f>IFERROR(VLOOKUP(Table49[[#This Row],[ITEM CODE]],Table2[[Item Code]:[Master Name]],9,0),"")</f>
        <v/>
      </c>
      <c r="L2621" s="1" t="str">
        <f>IFERROR(VLOOKUP(Table49[[#This Row],[ITEM CODE]],Table2[[Item Code]:[Master Name]],8,0),"")</f>
        <v/>
      </c>
      <c r="M2621" s="41"/>
      <c r="N2621" s="66">
        <f>IFERROR(VLOOKUP(Table49[[#This Row],[ITEM CODE]],Table2[[#All],[Item Code]:[Unit Cost]],10,0),0)</f>
        <v>0</v>
      </c>
      <c r="O2621" s="134">
        <f>IFERROR(VLOOKUP(Table49[[#This Row],[ITEM CODE]],Table2[[#All],[Item Code]:[Unit Cost]],10,0),0)</f>
        <v>0</v>
      </c>
      <c r="P2621" s="56"/>
      <c r="Q2621" s="58"/>
      <c r="R2621" s="58">
        <f>Table49[[#This Row],[QUANTITY]]*Table49[[#This Row],[INV Prices]]</f>
        <v>0</v>
      </c>
      <c r="S2621" s="67"/>
      <c r="V2621" s="41"/>
      <c r="W2621" s="4" t="str">
        <f>IFERROR(VLOOKUP(Table49[[#This Row],[ITEM CODE]],Table2[[Item Code]:[Category ]],6,0),"")</f>
        <v/>
      </c>
      <c r="X2621" s="1" t="str">
        <f>IFERROR(VLOOKUP(Table49[[#This Row],[ITEM CODE]],Table2[[Item Code]:[Sub Category]],7,0),"")</f>
        <v/>
      </c>
      <c r="Y2621" s="68" t="str">
        <f>Table49[[#This Row],[PO Number]]&amp;COUNTIFS($E$5:E2621,E2621)</f>
        <v>0</v>
      </c>
    </row>
    <row r="2622" spans="1:25" ht="14.7" customHeight="1" x14ac:dyDescent="0.3">
      <c r="A2622" s="1" t="str">
        <f>IF(Table49[[#This Row],[ITEM NAME]]="","",ROW()-4)</f>
        <v/>
      </c>
      <c r="B2622" s="68"/>
      <c r="C2622" s="4" t="str">
        <f>IFERROR(VLOOKUP(B2622,Table14[],3,0),"")</f>
        <v/>
      </c>
      <c r="D2622" s="4" t="str">
        <f>IFERROR(VLOOKUP(B2622,Table14[],2,0),"")</f>
        <v/>
      </c>
      <c r="E2622" s="4"/>
      <c r="H2622" s="41" t="str">
        <f>IFERROR(VLOOKUP(Table49[[#This Row],[ITEM CODE]],Table2[[Item Code]:[Master Name]],2,0),"")</f>
        <v/>
      </c>
      <c r="I2622" s="41"/>
      <c r="J2622" s="65" t="str">
        <f>IFERROR(VLOOKUP(Table49[[#This Row],[ITEM CODE]],Table2[[Item Code]:[Master Name]],3,0),"")</f>
        <v/>
      </c>
      <c r="K2622" s="1" t="str">
        <f>IFERROR(VLOOKUP(Table49[[#This Row],[ITEM CODE]],Table2[[Item Code]:[Master Name]],9,0),"")</f>
        <v/>
      </c>
      <c r="L2622" s="1" t="str">
        <f>IFERROR(VLOOKUP(Table49[[#This Row],[ITEM CODE]],Table2[[Item Code]:[Master Name]],8,0),"")</f>
        <v/>
      </c>
      <c r="M2622" s="41"/>
      <c r="N2622" s="66">
        <f>IFERROR(VLOOKUP(Table49[[#This Row],[ITEM CODE]],Table2[[#All],[Item Code]:[Unit Cost]],10,0),0)</f>
        <v>0</v>
      </c>
      <c r="O2622" s="134">
        <f>IFERROR(VLOOKUP(Table49[[#This Row],[ITEM CODE]],Table2[[#All],[Item Code]:[Unit Cost]],10,0),0)</f>
        <v>0</v>
      </c>
      <c r="P2622" s="56"/>
      <c r="Q2622" s="58"/>
      <c r="R2622" s="58">
        <f>Table49[[#This Row],[QUANTITY]]*Table49[[#This Row],[INV Prices]]</f>
        <v>0</v>
      </c>
      <c r="S2622" s="67"/>
      <c r="V2622" s="41"/>
      <c r="W2622" s="4" t="str">
        <f>IFERROR(VLOOKUP(Table49[[#This Row],[ITEM CODE]],Table2[[Item Code]:[Category ]],6,0),"")</f>
        <v/>
      </c>
      <c r="X2622" s="1" t="str">
        <f>IFERROR(VLOOKUP(Table49[[#This Row],[ITEM CODE]],Table2[[Item Code]:[Sub Category]],7,0),"")</f>
        <v/>
      </c>
      <c r="Y2622" s="68" t="str">
        <f>Table49[[#This Row],[PO Number]]&amp;COUNTIFS($E$5:E2622,E2622)</f>
        <v>0</v>
      </c>
    </row>
    <row r="2623" spans="1:25" ht="14.7" customHeight="1" x14ac:dyDescent="0.3">
      <c r="A2623" s="1" t="str">
        <f>IF(Table49[[#This Row],[ITEM NAME]]="","",ROW()-4)</f>
        <v/>
      </c>
      <c r="B2623" s="68"/>
      <c r="C2623" s="4" t="str">
        <f>IFERROR(VLOOKUP(B2623,Table14[],3,0),"")</f>
        <v/>
      </c>
      <c r="D2623" s="4" t="str">
        <f>IFERROR(VLOOKUP(B2623,Table14[],2,0),"")</f>
        <v/>
      </c>
      <c r="E2623" s="4"/>
      <c r="H2623" s="41" t="str">
        <f>IFERROR(VLOOKUP(Table49[[#This Row],[ITEM CODE]],Table2[[Item Code]:[Master Name]],2,0),"")</f>
        <v/>
      </c>
      <c r="I2623" s="41"/>
      <c r="J2623" s="65" t="str">
        <f>IFERROR(VLOOKUP(Table49[[#This Row],[ITEM CODE]],Table2[[Item Code]:[Master Name]],3,0),"")</f>
        <v/>
      </c>
      <c r="K2623" s="1" t="str">
        <f>IFERROR(VLOOKUP(Table49[[#This Row],[ITEM CODE]],Table2[[Item Code]:[Master Name]],9,0),"")</f>
        <v/>
      </c>
      <c r="L2623" s="1" t="str">
        <f>IFERROR(VLOOKUP(Table49[[#This Row],[ITEM CODE]],Table2[[Item Code]:[Master Name]],8,0),"")</f>
        <v/>
      </c>
      <c r="M2623" s="41"/>
      <c r="N2623" s="66">
        <f>IFERROR(VLOOKUP(Table49[[#This Row],[ITEM CODE]],Table2[[#All],[Item Code]:[Unit Cost]],10,0),0)</f>
        <v>0</v>
      </c>
      <c r="O2623" s="134">
        <f>IFERROR(VLOOKUP(Table49[[#This Row],[ITEM CODE]],Table2[[#All],[Item Code]:[Unit Cost]],10,0),0)</f>
        <v>0</v>
      </c>
      <c r="P2623" s="56"/>
      <c r="Q2623" s="58"/>
      <c r="R2623" s="58">
        <f>Table49[[#This Row],[QUANTITY]]*Table49[[#This Row],[INV Prices]]</f>
        <v>0</v>
      </c>
      <c r="S2623" s="67"/>
      <c r="V2623" s="41"/>
      <c r="W2623" s="4" t="str">
        <f>IFERROR(VLOOKUP(Table49[[#This Row],[ITEM CODE]],Table2[[Item Code]:[Category ]],6,0),"")</f>
        <v/>
      </c>
      <c r="X2623" s="1" t="str">
        <f>IFERROR(VLOOKUP(Table49[[#This Row],[ITEM CODE]],Table2[[Item Code]:[Sub Category]],7,0),"")</f>
        <v/>
      </c>
      <c r="Y2623" s="68" t="str">
        <f>Table49[[#This Row],[PO Number]]&amp;COUNTIFS($E$5:E2623,E2623)</f>
        <v>0</v>
      </c>
    </row>
    <row r="2624" spans="1:25" ht="14.7" customHeight="1" x14ac:dyDescent="0.3">
      <c r="A2624" s="1" t="str">
        <f>IF(Table49[[#This Row],[ITEM NAME]]="","",ROW()-4)</f>
        <v/>
      </c>
      <c r="B2624" s="68"/>
      <c r="C2624" s="4" t="str">
        <f>IFERROR(VLOOKUP(B2624,Table14[],3,0),"")</f>
        <v/>
      </c>
      <c r="D2624" s="4" t="str">
        <f>IFERROR(VLOOKUP(B2624,Table14[],2,0),"")</f>
        <v/>
      </c>
      <c r="E2624" s="4"/>
      <c r="H2624" s="41" t="str">
        <f>IFERROR(VLOOKUP(Table49[[#This Row],[ITEM CODE]],Table2[[Item Code]:[Master Name]],2,0),"")</f>
        <v/>
      </c>
      <c r="I2624" s="41"/>
      <c r="J2624" s="65" t="str">
        <f>IFERROR(VLOOKUP(Table49[[#This Row],[ITEM CODE]],Table2[[Item Code]:[Master Name]],3,0),"")</f>
        <v/>
      </c>
      <c r="K2624" s="1" t="str">
        <f>IFERROR(VLOOKUP(Table49[[#This Row],[ITEM CODE]],Table2[[Item Code]:[Master Name]],9,0),"")</f>
        <v/>
      </c>
      <c r="L2624" s="1" t="str">
        <f>IFERROR(VLOOKUP(Table49[[#This Row],[ITEM CODE]],Table2[[Item Code]:[Master Name]],8,0),"")</f>
        <v/>
      </c>
      <c r="M2624" s="41"/>
      <c r="N2624" s="66">
        <f>IFERROR(VLOOKUP(Table49[[#This Row],[ITEM CODE]],Table2[[#All],[Item Code]:[Unit Cost]],10,0),0)</f>
        <v>0</v>
      </c>
      <c r="O2624" s="134">
        <f>IFERROR(VLOOKUP(Table49[[#This Row],[ITEM CODE]],Table2[[#All],[Item Code]:[Unit Cost]],10,0),0)</f>
        <v>0</v>
      </c>
      <c r="P2624" s="56"/>
      <c r="Q2624" s="58"/>
      <c r="R2624" s="58">
        <f>Table49[[#This Row],[QUANTITY]]*Table49[[#This Row],[INV Prices]]</f>
        <v>0</v>
      </c>
      <c r="S2624" s="67"/>
      <c r="V2624" s="41"/>
      <c r="W2624" s="4" t="str">
        <f>IFERROR(VLOOKUP(Table49[[#This Row],[ITEM CODE]],Table2[[Item Code]:[Category ]],6,0),"")</f>
        <v/>
      </c>
      <c r="X2624" s="1" t="str">
        <f>IFERROR(VLOOKUP(Table49[[#This Row],[ITEM CODE]],Table2[[Item Code]:[Sub Category]],7,0),"")</f>
        <v/>
      </c>
      <c r="Y2624" s="68" t="str">
        <f>Table49[[#This Row],[PO Number]]&amp;COUNTIFS($E$5:E2624,E2624)</f>
        <v>0</v>
      </c>
    </row>
    <row r="2625" spans="1:25" ht="14.7" customHeight="1" x14ac:dyDescent="0.3">
      <c r="A2625" s="1" t="str">
        <f>IF(Table49[[#This Row],[ITEM NAME]]="","",ROW()-4)</f>
        <v/>
      </c>
      <c r="B2625" s="68"/>
      <c r="C2625" s="4" t="str">
        <f>IFERROR(VLOOKUP(B2625,Table14[],3,0),"")</f>
        <v/>
      </c>
      <c r="D2625" s="4" t="str">
        <f>IFERROR(VLOOKUP(B2625,Table14[],2,0),"")</f>
        <v/>
      </c>
      <c r="E2625" s="4"/>
      <c r="H2625" s="41" t="str">
        <f>IFERROR(VLOOKUP(Table49[[#This Row],[ITEM CODE]],Table2[[Item Code]:[Master Name]],2,0),"")</f>
        <v/>
      </c>
      <c r="I2625" s="41"/>
      <c r="J2625" s="65" t="str">
        <f>IFERROR(VLOOKUP(Table49[[#This Row],[ITEM CODE]],Table2[[Item Code]:[Master Name]],3,0),"")</f>
        <v/>
      </c>
      <c r="K2625" s="1" t="str">
        <f>IFERROR(VLOOKUP(Table49[[#This Row],[ITEM CODE]],Table2[[Item Code]:[Master Name]],9,0),"")</f>
        <v/>
      </c>
      <c r="L2625" s="1" t="str">
        <f>IFERROR(VLOOKUP(Table49[[#This Row],[ITEM CODE]],Table2[[Item Code]:[Master Name]],8,0),"")</f>
        <v/>
      </c>
      <c r="M2625" s="41"/>
      <c r="N2625" s="66">
        <f>IFERROR(VLOOKUP(Table49[[#This Row],[ITEM CODE]],Table2[[#All],[Item Code]:[Unit Cost]],10,0),0)</f>
        <v>0</v>
      </c>
      <c r="O2625" s="134">
        <f>IFERROR(VLOOKUP(Table49[[#This Row],[ITEM CODE]],Table2[[#All],[Item Code]:[Unit Cost]],10,0),0)</f>
        <v>0</v>
      </c>
      <c r="P2625" s="56"/>
      <c r="Q2625" s="58"/>
      <c r="R2625" s="58">
        <f>Table49[[#This Row],[QUANTITY]]*Table49[[#This Row],[INV Prices]]</f>
        <v>0</v>
      </c>
      <c r="S2625" s="67"/>
      <c r="V2625" s="41"/>
      <c r="W2625" s="4" t="str">
        <f>IFERROR(VLOOKUP(Table49[[#This Row],[ITEM CODE]],Table2[[Item Code]:[Category ]],6,0),"")</f>
        <v/>
      </c>
      <c r="X2625" s="1" t="str">
        <f>IFERROR(VLOOKUP(Table49[[#This Row],[ITEM CODE]],Table2[[Item Code]:[Sub Category]],7,0),"")</f>
        <v/>
      </c>
      <c r="Y2625" s="68" t="str">
        <f>Table49[[#This Row],[PO Number]]&amp;COUNTIFS($E$5:E2625,E2625)</f>
        <v>0</v>
      </c>
    </row>
    <row r="2626" spans="1:25" ht="14.7" customHeight="1" x14ac:dyDescent="0.3">
      <c r="A2626" s="1" t="str">
        <f>IF(Table49[[#This Row],[ITEM NAME]]="","",ROW()-4)</f>
        <v/>
      </c>
      <c r="B2626" s="68"/>
      <c r="C2626" s="4" t="str">
        <f>IFERROR(VLOOKUP(B2626,Table14[],3,0),"")</f>
        <v/>
      </c>
      <c r="D2626" s="4" t="str">
        <f>IFERROR(VLOOKUP(B2626,Table14[],2,0),"")</f>
        <v/>
      </c>
      <c r="E2626" s="4"/>
      <c r="H2626" s="41" t="str">
        <f>IFERROR(VLOOKUP(Table49[[#This Row],[ITEM CODE]],Table2[[Item Code]:[Master Name]],2,0),"")</f>
        <v/>
      </c>
      <c r="I2626" s="41"/>
      <c r="J2626" s="65" t="str">
        <f>IFERROR(VLOOKUP(Table49[[#This Row],[ITEM CODE]],Table2[[Item Code]:[Master Name]],3,0),"")</f>
        <v/>
      </c>
      <c r="K2626" s="1" t="str">
        <f>IFERROR(VLOOKUP(Table49[[#This Row],[ITEM CODE]],Table2[[Item Code]:[Master Name]],9,0),"")</f>
        <v/>
      </c>
      <c r="L2626" s="1" t="str">
        <f>IFERROR(VLOOKUP(Table49[[#This Row],[ITEM CODE]],Table2[[Item Code]:[Master Name]],8,0),"")</f>
        <v/>
      </c>
      <c r="M2626" s="41"/>
      <c r="N2626" s="66">
        <f>IFERROR(VLOOKUP(Table49[[#This Row],[ITEM CODE]],Table2[[#All],[Item Code]:[Unit Cost]],10,0),0)</f>
        <v>0</v>
      </c>
      <c r="O2626" s="134">
        <f>IFERROR(VLOOKUP(Table49[[#This Row],[ITEM CODE]],Table2[[#All],[Item Code]:[Unit Cost]],10,0),0)</f>
        <v>0</v>
      </c>
      <c r="P2626" s="56"/>
      <c r="Q2626" s="58"/>
      <c r="R2626" s="58">
        <f>Table49[[#This Row],[QUANTITY]]*Table49[[#This Row],[INV Prices]]</f>
        <v>0</v>
      </c>
      <c r="S2626" s="67"/>
      <c r="V2626" s="41"/>
      <c r="W2626" s="4" t="str">
        <f>IFERROR(VLOOKUP(Table49[[#This Row],[ITEM CODE]],Table2[[Item Code]:[Category ]],6,0),"")</f>
        <v/>
      </c>
      <c r="X2626" s="1" t="str">
        <f>IFERROR(VLOOKUP(Table49[[#This Row],[ITEM CODE]],Table2[[Item Code]:[Sub Category]],7,0),"")</f>
        <v/>
      </c>
      <c r="Y2626" s="68" t="str">
        <f>Table49[[#This Row],[PO Number]]&amp;COUNTIFS($E$5:E2626,E2626)</f>
        <v>0</v>
      </c>
    </row>
    <row r="2627" spans="1:25" ht="14.7" customHeight="1" x14ac:dyDescent="0.3">
      <c r="A2627" s="1" t="str">
        <f>IF(Table49[[#This Row],[ITEM NAME]]="","",ROW()-4)</f>
        <v/>
      </c>
      <c r="B2627" s="68"/>
      <c r="C2627" s="4" t="str">
        <f>IFERROR(VLOOKUP(B2627,Table14[],3,0),"")</f>
        <v/>
      </c>
      <c r="D2627" s="4" t="str">
        <f>IFERROR(VLOOKUP(B2627,Table14[],2,0),"")</f>
        <v/>
      </c>
      <c r="E2627" s="4"/>
      <c r="H2627" s="41" t="str">
        <f>IFERROR(VLOOKUP(Table49[[#This Row],[ITEM CODE]],Table2[[Item Code]:[Master Name]],2,0),"")</f>
        <v/>
      </c>
      <c r="I2627" s="41"/>
      <c r="J2627" s="65" t="str">
        <f>IFERROR(VLOOKUP(Table49[[#This Row],[ITEM CODE]],Table2[[Item Code]:[Master Name]],3,0),"")</f>
        <v/>
      </c>
      <c r="K2627" s="1" t="str">
        <f>IFERROR(VLOOKUP(Table49[[#This Row],[ITEM CODE]],Table2[[Item Code]:[Master Name]],9,0),"")</f>
        <v/>
      </c>
      <c r="L2627" s="1" t="str">
        <f>IFERROR(VLOOKUP(Table49[[#This Row],[ITEM CODE]],Table2[[Item Code]:[Master Name]],8,0),"")</f>
        <v/>
      </c>
      <c r="M2627" s="41"/>
      <c r="N2627" s="66">
        <f>IFERROR(VLOOKUP(Table49[[#This Row],[ITEM CODE]],Table2[[#All],[Item Code]:[Unit Cost]],10,0),0)</f>
        <v>0</v>
      </c>
      <c r="O2627" s="134">
        <f>IFERROR(VLOOKUP(Table49[[#This Row],[ITEM CODE]],Table2[[#All],[Item Code]:[Unit Cost]],10,0),0)</f>
        <v>0</v>
      </c>
      <c r="P2627" s="56"/>
      <c r="Q2627" s="58"/>
      <c r="R2627" s="58">
        <f>Table49[[#This Row],[QUANTITY]]*Table49[[#This Row],[INV Prices]]</f>
        <v>0</v>
      </c>
      <c r="S2627" s="67"/>
      <c r="V2627" s="41"/>
      <c r="W2627" s="4" t="str">
        <f>IFERROR(VLOOKUP(Table49[[#This Row],[ITEM CODE]],Table2[[Item Code]:[Category ]],6,0),"")</f>
        <v/>
      </c>
      <c r="X2627" s="1" t="str">
        <f>IFERROR(VLOOKUP(Table49[[#This Row],[ITEM CODE]],Table2[[Item Code]:[Sub Category]],7,0),"")</f>
        <v/>
      </c>
      <c r="Y2627" s="68" t="str">
        <f>Table49[[#This Row],[PO Number]]&amp;COUNTIFS($E$5:E2627,E2627)</f>
        <v>0</v>
      </c>
    </row>
    <row r="2628" spans="1:25" ht="14.7" customHeight="1" x14ac:dyDescent="0.3">
      <c r="A2628" s="1" t="str">
        <f>IF(Table49[[#This Row],[ITEM NAME]]="","",ROW()-4)</f>
        <v/>
      </c>
      <c r="B2628" s="68"/>
      <c r="C2628" s="4" t="str">
        <f>IFERROR(VLOOKUP(B2628,Table14[],3,0),"")</f>
        <v/>
      </c>
      <c r="D2628" s="4" t="str">
        <f>IFERROR(VLOOKUP(B2628,Table14[],2,0),"")</f>
        <v/>
      </c>
      <c r="E2628" s="4"/>
      <c r="H2628" s="41" t="str">
        <f>IFERROR(VLOOKUP(Table49[[#This Row],[ITEM CODE]],Table2[[Item Code]:[Master Name]],2,0),"")</f>
        <v/>
      </c>
      <c r="I2628" s="41"/>
      <c r="J2628" s="65" t="str">
        <f>IFERROR(VLOOKUP(Table49[[#This Row],[ITEM CODE]],Table2[[Item Code]:[Master Name]],3,0),"")</f>
        <v/>
      </c>
      <c r="K2628" s="1" t="str">
        <f>IFERROR(VLOOKUP(Table49[[#This Row],[ITEM CODE]],Table2[[Item Code]:[Master Name]],9,0),"")</f>
        <v/>
      </c>
      <c r="L2628" s="1" t="str">
        <f>IFERROR(VLOOKUP(Table49[[#This Row],[ITEM CODE]],Table2[[Item Code]:[Master Name]],8,0),"")</f>
        <v/>
      </c>
      <c r="M2628" s="41"/>
      <c r="N2628" s="66">
        <f>IFERROR(VLOOKUP(Table49[[#This Row],[ITEM CODE]],Table2[[#All],[Item Code]:[Unit Cost]],10,0),0)</f>
        <v>0</v>
      </c>
      <c r="O2628" s="134">
        <f>IFERROR(VLOOKUP(Table49[[#This Row],[ITEM CODE]],Table2[[#All],[Item Code]:[Unit Cost]],10,0),0)</f>
        <v>0</v>
      </c>
      <c r="P2628" s="56"/>
      <c r="Q2628" s="58"/>
      <c r="R2628" s="58">
        <f>Table49[[#This Row],[QUANTITY]]*Table49[[#This Row],[INV Prices]]</f>
        <v>0</v>
      </c>
      <c r="S2628" s="67"/>
      <c r="V2628" s="41"/>
      <c r="W2628" s="4" t="str">
        <f>IFERROR(VLOOKUP(Table49[[#This Row],[ITEM CODE]],Table2[[Item Code]:[Category ]],6,0),"")</f>
        <v/>
      </c>
      <c r="X2628" s="1" t="str">
        <f>IFERROR(VLOOKUP(Table49[[#This Row],[ITEM CODE]],Table2[[Item Code]:[Sub Category]],7,0),"")</f>
        <v/>
      </c>
      <c r="Y2628" s="68" t="str">
        <f>Table49[[#This Row],[PO Number]]&amp;COUNTIFS($E$5:E2628,E2628)</f>
        <v>0</v>
      </c>
    </row>
    <row r="2629" spans="1:25" ht="14.7" customHeight="1" x14ac:dyDescent="0.3">
      <c r="A2629" s="1" t="str">
        <f>IF(Table49[[#This Row],[ITEM NAME]]="","",ROW()-4)</f>
        <v/>
      </c>
      <c r="B2629" s="68"/>
      <c r="C2629" s="4" t="str">
        <f>IFERROR(VLOOKUP(B2629,Table14[],3,0),"")</f>
        <v/>
      </c>
      <c r="D2629" s="4" t="str">
        <f>IFERROR(VLOOKUP(B2629,Table14[],2,0),"")</f>
        <v/>
      </c>
      <c r="E2629" s="4"/>
      <c r="H2629" s="41" t="str">
        <f>IFERROR(VLOOKUP(Table49[[#This Row],[ITEM CODE]],Table2[[Item Code]:[Master Name]],2,0),"")</f>
        <v/>
      </c>
      <c r="I2629" s="41"/>
      <c r="J2629" s="65" t="str">
        <f>IFERROR(VLOOKUP(Table49[[#This Row],[ITEM CODE]],Table2[[Item Code]:[Master Name]],3,0),"")</f>
        <v/>
      </c>
      <c r="K2629" s="1" t="str">
        <f>IFERROR(VLOOKUP(Table49[[#This Row],[ITEM CODE]],Table2[[Item Code]:[Master Name]],9,0),"")</f>
        <v/>
      </c>
      <c r="L2629" s="1" t="str">
        <f>IFERROR(VLOOKUP(Table49[[#This Row],[ITEM CODE]],Table2[[Item Code]:[Master Name]],8,0),"")</f>
        <v/>
      </c>
      <c r="M2629" s="41"/>
      <c r="N2629" s="66">
        <f>IFERROR(VLOOKUP(Table49[[#This Row],[ITEM CODE]],Table2[[#All],[Item Code]:[Unit Cost]],10,0),0)</f>
        <v>0</v>
      </c>
      <c r="O2629" s="134">
        <f>IFERROR(VLOOKUP(Table49[[#This Row],[ITEM CODE]],Table2[[#All],[Item Code]:[Unit Cost]],10,0),0)</f>
        <v>0</v>
      </c>
      <c r="P2629" s="56"/>
      <c r="Q2629" s="58"/>
      <c r="R2629" s="58">
        <f>Table49[[#This Row],[QUANTITY]]*Table49[[#This Row],[INV Prices]]</f>
        <v>0</v>
      </c>
      <c r="S2629" s="67"/>
      <c r="V2629" s="41"/>
      <c r="W2629" s="4" t="str">
        <f>IFERROR(VLOOKUP(Table49[[#This Row],[ITEM CODE]],Table2[[Item Code]:[Category ]],6,0),"")</f>
        <v/>
      </c>
      <c r="X2629" s="1" t="str">
        <f>IFERROR(VLOOKUP(Table49[[#This Row],[ITEM CODE]],Table2[[Item Code]:[Sub Category]],7,0),"")</f>
        <v/>
      </c>
      <c r="Y2629" s="68" t="str">
        <f>Table49[[#This Row],[PO Number]]&amp;COUNTIFS($E$5:E2629,E2629)</f>
        <v>0</v>
      </c>
    </row>
    <row r="2630" spans="1:25" ht="14.7" customHeight="1" x14ac:dyDescent="0.3">
      <c r="A2630" s="1" t="str">
        <f>IF(Table49[[#This Row],[ITEM NAME]]="","",ROW()-4)</f>
        <v/>
      </c>
      <c r="B2630" s="68"/>
      <c r="C2630" s="4" t="str">
        <f>IFERROR(VLOOKUP(B2630,Table14[],3,0),"")</f>
        <v/>
      </c>
      <c r="D2630" s="4" t="str">
        <f>IFERROR(VLOOKUP(B2630,Table14[],2,0),"")</f>
        <v/>
      </c>
      <c r="E2630" s="4"/>
      <c r="H2630" s="41" t="str">
        <f>IFERROR(VLOOKUP(Table49[[#This Row],[ITEM CODE]],Table2[[Item Code]:[Master Name]],2,0),"")</f>
        <v/>
      </c>
      <c r="I2630" s="41"/>
      <c r="J2630" s="65" t="str">
        <f>IFERROR(VLOOKUP(Table49[[#This Row],[ITEM CODE]],Table2[[Item Code]:[Master Name]],3,0),"")</f>
        <v/>
      </c>
      <c r="K2630" s="1" t="str">
        <f>IFERROR(VLOOKUP(Table49[[#This Row],[ITEM CODE]],Table2[[Item Code]:[Master Name]],9,0),"")</f>
        <v/>
      </c>
      <c r="L2630" s="1" t="str">
        <f>IFERROR(VLOOKUP(Table49[[#This Row],[ITEM CODE]],Table2[[Item Code]:[Master Name]],8,0),"")</f>
        <v/>
      </c>
      <c r="M2630" s="41"/>
      <c r="N2630" s="66">
        <f>IFERROR(VLOOKUP(Table49[[#This Row],[ITEM CODE]],Table2[[#All],[Item Code]:[Unit Cost]],10,0),0)</f>
        <v>0</v>
      </c>
      <c r="O2630" s="134">
        <f>IFERROR(VLOOKUP(Table49[[#This Row],[ITEM CODE]],Table2[[#All],[Item Code]:[Unit Cost]],10,0),0)</f>
        <v>0</v>
      </c>
      <c r="P2630" s="56"/>
      <c r="Q2630" s="58"/>
      <c r="R2630" s="58">
        <f>Table49[[#This Row],[QUANTITY]]*Table49[[#This Row],[INV Prices]]</f>
        <v>0</v>
      </c>
      <c r="S2630" s="67"/>
      <c r="V2630" s="41"/>
      <c r="W2630" s="4" t="str">
        <f>IFERROR(VLOOKUP(Table49[[#This Row],[ITEM CODE]],Table2[[Item Code]:[Category ]],6,0),"")</f>
        <v/>
      </c>
      <c r="X2630" s="1" t="str">
        <f>IFERROR(VLOOKUP(Table49[[#This Row],[ITEM CODE]],Table2[[Item Code]:[Sub Category]],7,0),"")</f>
        <v/>
      </c>
      <c r="Y2630" s="68" t="str">
        <f>Table49[[#This Row],[PO Number]]&amp;COUNTIFS($E$5:E2630,E2630)</f>
        <v>0</v>
      </c>
    </row>
    <row r="2631" spans="1:25" ht="14.7" customHeight="1" x14ac:dyDescent="0.3">
      <c r="A2631" s="1" t="str">
        <f>IF(Table49[[#This Row],[ITEM NAME]]="","",ROW()-4)</f>
        <v/>
      </c>
      <c r="B2631" s="68"/>
      <c r="C2631" s="4" t="str">
        <f>IFERROR(VLOOKUP(B2631,Table14[],3,0),"")</f>
        <v/>
      </c>
      <c r="D2631" s="4" t="str">
        <f>IFERROR(VLOOKUP(B2631,Table14[],2,0),"")</f>
        <v/>
      </c>
      <c r="E2631" s="4"/>
      <c r="H2631" s="41" t="str">
        <f>IFERROR(VLOOKUP(Table49[[#This Row],[ITEM CODE]],Table2[[Item Code]:[Master Name]],2,0),"")</f>
        <v/>
      </c>
      <c r="I2631" s="41"/>
      <c r="J2631" s="65" t="str">
        <f>IFERROR(VLOOKUP(Table49[[#This Row],[ITEM CODE]],Table2[[Item Code]:[Master Name]],3,0),"")</f>
        <v/>
      </c>
      <c r="K2631" s="1" t="str">
        <f>IFERROR(VLOOKUP(Table49[[#This Row],[ITEM CODE]],Table2[[Item Code]:[Master Name]],9,0),"")</f>
        <v/>
      </c>
      <c r="L2631" s="1" t="str">
        <f>IFERROR(VLOOKUP(Table49[[#This Row],[ITEM CODE]],Table2[[Item Code]:[Master Name]],8,0),"")</f>
        <v/>
      </c>
      <c r="M2631" s="41"/>
      <c r="N2631" s="66">
        <f>IFERROR(VLOOKUP(Table49[[#This Row],[ITEM CODE]],Table2[[#All],[Item Code]:[Unit Cost]],10,0),0)</f>
        <v>0</v>
      </c>
      <c r="O2631" s="134">
        <f>IFERROR(VLOOKUP(Table49[[#This Row],[ITEM CODE]],Table2[[#All],[Item Code]:[Unit Cost]],10,0),0)</f>
        <v>0</v>
      </c>
      <c r="P2631" s="56"/>
      <c r="Q2631" s="58"/>
      <c r="R2631" s="58">
        <f>Table49[[#This Row],[QUANTITY]]*Table49[[#This Row],[INV Prices]]</f>
        <v>0</v>
      </c>
      <c r="S2631" s="67"/>
      <c r="V2631" s="41"/>
      <c r="W2631" s="4" t="str">
        <f>IFERROR(VLOOKUP(Table49[[#This Row],[ITEM CODE]],Table2[[Item Code]:[Category ]],6,0),"")</f>
        <v/>
      </c>
      <c r="X2631" s="1" t="str">
        <f>IFERROR(VLOOKUP(Table49[[#This Row],[ITEM CODE]],Table2[[Item Code]:[Sub Category]],7,0),"")</f>
        <v/>
      </c>
      <c r="Y2631" s="68" t="str">
        <f>Table49[[#This Row],[PO Number]]&amp;COUNTIFS($E$5:E2631,E2631)</f>
        <v>0</v>
      </c>
    </row>
    <row r="2632" spans="1:25" ht="14.7" customHeight="1" x14ac:dyDescent="0.3">
      <c r="A2632" s="1" t="str">
        <f>IF(Table49[[#This Row],[ITEM NAME]]="","",ROW()-4)</f>
        <v/>
      </c>
      <c r="B2632" s="68"/>
      <c r="C2632" s="4" t="str">
        <f>IFERROR(VLOOKUP(B2632,Table14[],3,0),"")</f>
        <v/>
      </c>
      <c r="D2632" s="4" t="str">
        <f>IFERROR(VLOOKUP(B2632,Table14[],2,0),"")</f>
        <v/>
      </c>
      <c r="E2632" s="4"/>
      <c r="H2632" s="41" t="str">
        <f>IFERROR(VLOOKUP(Table49[[#This Row],[ITEM CODE]],Table2[[Item Code]:[Master Name]],2,0),"")</f>
        <v/>
      </c>
      <c r="I2632" s="41"/>
      <c r="J2632" s="65" t="str">
        <f>IFERROR(VLOOKUP(Table49[[#This Row],[ITEM CODE]],Table2[[Item Code]:[Master Name]],3,0),"")</f>
        <v/>
      </c>
      <c r="K2632" s="1" t="str">
        <f>IFERROR(VLOOKUP(Table49[[#This Row],[ITEM CODE]],Table2[[Item Code]:[Master Name]],9,0),"")</f>
        <v/>
      </c>
      <c r="L2632" s="1" t="str">
        <f>IFERROR(VLOOKUP(Table49[[#This Row],[ITEM CODE]],Table2[[Item Code]:[Master Name]],8,0),"")</f>
        <v/>
      </c>
      <c r="M2632" s="41"/>
      <c r="N2632" s="66">
        <f>IFERROR(VLOOKUP(Table49[[#This Row],[ITEM CODE]],Table2[[#All],[Item Code]:[Unit Cost]],10,0),0)</f>
        <v>0</v>
      </c>
      <c r="O2632" s="134">
        <f>IFERROR(VLOOKUP(Table49[[#This Row],[ITEM CODE]],Table2[[#All],[Item Code]:[Unit Cost]],10,0),0)</f>
        <v>0</v>
      </c>
      <c r="P2632" s="56"/>
      <c r="Q2632" s="58"/>
      <c r="R2632" s="58">
        <f>Table49[[#This Row],[QUANTITY]]*Table49[[#This Row],[INV Prices]]</f>
        <v>0</v>
      </c>
      <c r="S2632" s="67"/>
      <c r="V2632" s="41"/>
      <c r="W2632" s="4" t="str">
        <f>IFERROR(VLOOKUP(Table49[[#This Row],[ITEM CODE]],Table2[[Item Code]:[Category ]],6,0),"")</f>
        <v/>
      </c>
      <c r="X2632" s="1" t="str">
        <f>IFERROR(VLOOKUP(Table49[[#This Row],[ITEM CODE]],Table2[[Item Code]:[Sub Category]],7,0),"")</f>
        <v/>
      </c>
      <c r="Y2632" s="68" t="str">
        <f>Table49[[#This Row],[PO Number]]&amp;COUNTIFS($E$5:E2632,E2632)</f>
        <v>0</v>
      </c>
    </row>
    <row r="2633" spans="1:25" ht="14.7" customHeight="1" x14ac:dyDescent="0.3">
      <c r="A2633" s="1" t="str">
        <f>IF(Table49[[#This Row],[ITEM NAME]]="","",ROW()-4)</f>
        <v/>
      </c>
      <c r="B2633" s="68"/>
      <c r="C2633" s="4" t="str">
        <f>IFERROR(VLOOKUP(B2633,Table14[],3,0),"")</f>
        <v/>
      </c>
      <c r="D2633" s="4" t="str">
        <f>IFERROR(VLOOKUP(B2633,Table14[],2,0),"")</f>
        <v/>
      </c>
      <c r="E2633" s="4"/>
      <c r="H2633" s="41" t="str">
        <f>IFERROR(VLOOKUP(Table49[[#This Row],[ITEM CODE]],Table2[[Item Code]:[Master Name]],2,0),"")</f>
        <v/>
      </c>
      <c r="I2633" s="41"/>
      <c r="J2633" s="65" t="str">
        <f>IFERROR(VLOOKUP(Table49[[#This Row],[ITEM CODE]],Table2[[Item Code]:[Master Name]],3,0),"")</f>
        <v/>
      </c>
      <c r="K2633" s="1" t="str">
        <f>IFERROR(VLOOKUP(Table49[[#This Row],[ITEM CODE]],Table2[[Item Code]:[Master Name]],9,0),"")</f>
        <v/>
      </c>
      <c r="L2633" s="1" t="str">
        <f>IFERROR(VLOOKUP(Table49[[#This Row],[ITEM CODE]],Table2[[Item Code]:[Master Name]],8,0),"")</f>
        <v/>
      </c>
      <c r="M2633" s="41"/>
      <c r="N2633" s="66">
        <f>IFERROR(VLOOKUP(Table49[[#This Row],[ITEM CODE]],Table2[[#All],[Item Code]:[Unit Cost]],10,0),0)</f>
        <v>0</v>
      </c>
      <c r="O2633" s="134">
        <f>IFERROR(VLOOKUP(Table49[[#This Row],[ITEM CODE]],Table2[[#All],[Item Code]:[Unit Cost]],10,0),0)</f>
        <v>0</v>
      </c>
      <c r="P2633" s="56"/>
      <c r="Q2633" s="58"/>
      <c r="R2633" s="58">
        <f>Table49[[#This Row],[QUANTITY]]*Table49[[#This Row],[INV Prices]]</f>
        <v>0</v>
      </c>
      <c r="S2633" s="67"/>
      <c r="V2633" s="41"/>
      <c r="W2633" s="4" t="str">
        <f>IFERROR(VLOOKUP(Table49[[#This Row],[ITEM CODE]],Table2[[Item Code]:[Category ]],6,0),"")</f>
        <v/>
      </c>
      <c r="X2633" s="1" t="str">
        <f>IFERROR(VLOOKUP(Table49[[#This Row],[ITEM CODE]],Table2[[Item Code]:[Sub Category]],7,0),"")</f>
        <v/>
      </c>
      <c r="Y2633" s="68" t="str">
        <f>Table49[[#This Row],[PO Number]]&amp;COUNTIFS($E$5:E2633,E2633)</f>
        <v>0</v>
      </c>
    </row>
    <row r="2634" spans="1:25" ht="14.7" customHeight="1" x14ac:dyDescent="0.3">
      <c r="A2634" s="1" t="str">
        <f>IF(Table49[[#This Row],[ITEM NAME]]="","",ROW()-4)</f>
        <v/>
      </c>
      <c r="B2634" s="68"/>
      <c r="C2634" s="4" t="str">
        <f>IFERROR(VLOOKUP(B2634,Table14[],3,0),"")</f>
        <v/>
      </c>
      <c r="D2634" s="4" t="str">
        <f>IFERROR(VLOOKUP(B2634,Table14[],2,0),"")</f>
        <v/>
      </c>
      <c r="E2634" s="4"/>
      <c r="H2634" s="41" t="str">
        <f>IFERROR(VLOOKUP(Table49[[#This Row],[ITEM CODE]],Table2[[Item Code]:[Master Name]],2,0),"")</f>
        <v/>
      </c>
      <c r="I2634" s="41"/>
      <c r="J2634" s="65" t="str">
        <f>IFERROR(VLOOKUP(Table49[[#This Row],[ITEM CODE]],Table2[[Item Code]:[Master Name]],3,0),"")</f>
        <v/>
      </c>
      <c r="K2634" s="1" t="str">
        <f>IFERROR(VLOOKUP(Table49[[#This Row],[ITEM CODE]],Table2[[Item Code]:[Master Name]],9,0),"")</f>
        <v/>
      </c>
      <c r="L2634" s="1" t="str">
        <f>IFERROR(VLOOKUP(Table49[[#This Row],[ITEM CODE]],Table2[[Item Code]:[Master Name]],8,0),"")</f>
        <v/>
      </c>
      <c r="M2634" s="41"/>
      <c r="N2634" s="66">
        <f>IFERROR(VLOOKUP(Table49[[#This Row],[ITEM CODE]],Table2[[#All],[Item Code]:[Unit Cost]],10,0),0)</f>
        <v>0</v>
      </c>
      <c r="O2634" s="134">
        <f>IFERROR(VLOOKUP(Table49[[#This Row],[ITEM CODE]],Table2[[#All],[Item Code]:[Unit Cost]],10,0),0)</f>
        <v>0</v>
      </c>
      <c r="P2634" s="56"/>
      <c r="Q2634" s="58"/>
      <c r="R2634" s="58">
        <f>Table49[[#This Row],[QUANTITY]]*Table49[[#This Row],[INV Prices]]</f>
        <v>0</v>
      </c>
      <c r="S2634" s="67"/>
      <c r="V2634" s="41"/>
      <c r="W2634" s="4" t="str">
        <f>IFERROR(VLOOKUP(Table49[[#This Row],[ITEM CODE]],Table2[[Item Code]:[Category ]],6,0),"")</f>
        <v/>
      </c>
      <c r="X2634" s="1" t="str">
        <f>IFERROR(VLOOKUP(Table49[[#This Row],[ITEM CODE]],Table2[[Item Code]:[Sub Category]],7,0),"")</f>
        <v/>
      </c>
      <c r="Y2634" s="68" t="str">
        <f>Table49[[#This Row],[PO Number]]&amp;COUNTIFS($E$5:E2634,E2634)</f>
        <v>0</v>
      </c>
    </row>
    <row r="2635" spans="1:25" ht="14.7" customHeight="1" x14ac:dyDescent="0.3">
      <c r="A2635" s="1" t="str">
        <f>IF(Table49[[#This Row],[ITEM NAME]]="","",ROW()-4)</f>
        <v/>
      </c>
      <c r="B2635" s="68"/>
      <c r="C2635" s="4" t="str">
        <f>IFERROR(VLOOKUP(B2635,Table14[],3,0),"")</f>
        <v/>
      </c>
      <c r="D2635" s="4" t="str">
        <f>IFERROR(VLOOKUP(B2635,Table14[],2,0),"")</f>
        <v/>
      </c>
      <c r="E2635" s="4"/>
      <c r="H2635" s="41" t="str">
        <f>IFERROR(VLOOKUP(Table49[[#This Row],[ITEM CODE]],Table2[[Item Code]:[Master Name]],2,0),"")</f>
        <v/>
      </c>
      <c r="I2635" s="41"/>
      <c r="J2635" s="65" t="str">
        <f>IFERROR(VLOOKUP(Table49[[#This Row],[ITEM CODE]],Table2[[Item Code]:[Master Name]],3,0),"")</f>
        <v/>
      </c>
      <c r="K2635" s="1" t="str">
        <f>IFERROR(VLOOKUP(Table49[[#This Row],[ITEM CODE]],Table2[[Item Code]:[Master Name]],9,0),"")</f>
        <v/>
      </c>
      <c r="L2635" s="1" t="str">
        <f>IFERROR(VLOOKUP(Table49[[#This Row],[ITEM CODE]],Table2[[Item Code]:[Master Name]],8,0),"")</f>
        <v/>
      </c>
      <c r="M2635" s="41"/>
      <c r="N2635" s="66">
        <f>IFERROR(VLOOKUP(Table49[[#This Row],[ITEM CODE]],Table2[[#All],[Item Code]:[Unit Cost]],10,0),0)</f>
        <v>0</v>
      </c>
      <c r="O2635" s="134">
        <f>IFERROR(VLOOKUP(Table49[[#This Row],[ITEM CODE]],Table2[[#All],[Item Code]:[Unit Cost]],10,0),0)</f>
        <v>0</v>
      </c>
      <c r="P2635" s="56"/>
      <c r="Q2635" s="58"/>
      <c r="R2635" s="58">
        <f>Table49[[#This Row],[QUANTITY]]*Table49[[#This Row],[INV Prices]]</f>
        <v>0</v>
      </c>
      <c r="S2635" s="67"/>
      <c r="V2635" s="41"/>
      <c r="W2635" s="4" t="str">
        <f>IFERROR(VLOOKUP(Table49[[#This Row],[ITEM CODE]],Table2[[Item Code]:[Category ]],6,0),"")</f>
        <v/>
      </c>
      <c r="X2635" s="1" t="str">
        <f>IFERROR(VLOOKUP(Table49[[#This Row],[ITEM CODE]],Table2[[Item Code]:[Sub Category]],7,0),"")</f>
        <v/>
      </c>
      <c r="Y2635" s="68" t="str">
        <f>Table49[[#This Row],[PO Number]]&amp;COUNTIFS($E$5:E2635,E2635)</f>
        <v>0</v>
      </c>
    </row>
    <row r="2636" spans="1:25" ht="14.7" customHeight="1" x14ac:dyDescent="0.3">
      <c r="A2636" s="1" t="str">
        <f>IF(Table49[[#This Row],[ITEM NAME]]="","",ROW()-4)</f>
        <v/>
      </c>
      <c r="B2636" s="68"/>
      <c r="C2636" s="4" t="str">
        <f>IFERROR(VLOOKUP(B2636,Table14[],3,0),"")</f>
        <v/>
      </c>
      <c r="D2636" s="4" t="str">
        <f>IFERROR(VLOOKUP(B2636,Table14[],2,0),"")</f>
        <v/>
      </c>
      <c r="E2636" s="4"/>
      <c r="H2636" s="41" t="str">
        <f>IFERROR(VLOOKUP(Table49[[#This Row],[ITEM CODE]],Table2[[Item Code]:[Master Name]],2,0),"")</f>
        <v/>
      </c>
      <c r="I2636" s="41"/>
      <c r="J2636" s="65" t="str">
        <f>IFERROR(VLOOKUP(Table49[[#This Row],[ITEM CODE]],Table2[[Item Code]:[Master Name]],3,0),"")</f>
        <v/>
      </c>
      <c r="K2636" s="1" t="str">
        <f>IFERROR(VLOOKUP(Table49[[#This Row],[ITEM CODE]],Table2[[Item Code]:[Master Name]],9,0),"")</f>
        <v/>
      </c>
      <c r="L2636" s="1" t="str">
        <f>IFERROR(VLOOKUP(Table49[[#This Row],[ITEM CODE]],Table2[[Item Code]:[Master Name]],8,0),"")</f>
        <v/>
      </c>
      <c r="M2636" s="41"/>
      <c r="N2636" s="66">
        <f>IFERROR(VLOOKUP(Table49[[#This Row],[ITEM CODE]],Table2[[#All],[Item Code]:[Unit Cost]],10,0),0)</f>
        <v>0</v>
      </c>
      <c r="O2636" s="134">
        <f>IFERROR(VLOOKUP(Table49[[#This Row],[ITEM CODE]],Table2[[#All],[Item Code]:[Unit Cost]],10,0),0)</f>
        <v>0</v>
      </c>
      <c r="P2636" s="56"/>
      <c r="Q2636" s="58"/>
      <c r="R2636" s="58">
        <f>Table49[[#This Row],[QUANTITY]]*Table49[[#This Row],[INV Prices]]</f>
        <v>0</v>
      </c>
      <c r="S2636" s="67"/>
      <c r="V2636" s="41"/>
      <c r="W2636" s="4" t="str">
        <f>IFERROR(VLOOKUP(Table49[[#This Row],[ITEM CODE]],Table2[[Item Code]:[Category ]],6,0),"")</f>
        <v/>
      </c>
      <c r="X2636" s="1" t="str">
        <f>IFERROR(VLOOKUP(Table49[[#This Row],[ITEM CODE]],Table2[[Item Code]:[Sub Category]],7,0),"")</f>
        <v/>
      </c>
      <c r="Y2636" s="68" t="str">
        <f>Table49[[#This Row],[PO Number]]&amp;COUNTIFS($E$5:E2636,E2636)</f>
        <v>0</v>
      </c>
    </row>
    <row r="2637" spans="1:25" ht="14.7" customHeight="1" x14ac:dyDescent="0.3">
      <c r="A2637" s="1" t="str">
        <f>IF(Table49[[#This Row],[ITEM NAME]]="","",ROW()-4)</f>
        <v/>
      </c>
      <c r="B2637" s="68"/>
      <c r="C2637" s="4" t="str">
        <f>IFERROR(VLOOKUP(B2637,Table14[],3,0),"")</f>
        <v/>
      </c>
      <c r="D2637" s="4" t="str">
        <f>IFERROR(VLOOKUP(B2637,Table14[],2,0),"")</f>
        <v/>
      </c>
      <c r="E2637" s="4"/>
      <c r="H2637" s="41" t="str">
        <f>IFERROR(VLOOKUP(Table49[[#This Row],[ITEM CODE]],Table2[[Item Code]:[Master Name]],2,0),"")</f>
        <v/>
      </c>
      <c r="I2637" s="41"/>
      <c r="J2637" s="65" t="str">
        <f>IFERROR(VLOOKUP(Table49[[#This Row],[ITEM CODE]],Table2[[Item Code]:[Master Name]],3,0),"")</f>
        <v/>
      </c>
      <c r="K2637" s="1" t="str">
        <f>IFERROR(VLOOKUP(Table49[[#This Row],[ITEM CODE]],Table2[[Item Code]:[Master Name]],9,0),"")</f>
        <v/>
      </c>
      <c r="L2637" s="1" t="str">
        <f>IFERROR(VLOOKUP(Table49[[#This Row],[ITEM CODE]],Table2[[Item Code]:[Master Name]],8,0),"")</f>
        <v/>
      </c>
      <c r="M2637" s="41"/>
      <c r="N2637" s="66">
        <f>IFERROR(VLOOKUP(Table49[[#This Row],[ITEM CODE]],Table2[[#All],[Item Code]:[Unit Cost]],10,0),0)</f>
        <v>0</v>
      </c>
      <c r="O2637" s="134">
        <f>IFERROR(VLOOKUP(Table49[[#This Row],[ITEM CODE]],Table2[[#All],[Item Code]:[Unit Cost]],10,0),0)</f>
        <v>0</v>
      </c>
      <c r="P2637" s="56"/>
      <c r="Q2637" s="58"/>
      <c r="R2637" s="58">
        <f>Table49[[#This Row],[QUANTITY]]*Table49[[#This Row],[INV Prices]]</f>
        <v>0</v>
      </c>
      <c r="S2637" s="67"/>
      <c r="V2637" s="41"/>
      <c r="W2637" s="4" t="str">
        <f>IFERROR(VLOOKUP(Table49[[#This Row],[ITEM CODE]],Table2[[Item Code]:[Category ]],6,0),"")</f>
        <v/>
      </c>
      <c r="X2637" s="1" t="str">
        <f>IFERROR(VLOOKUP(Table49[[#This Row],[ITEM CODE]],Table2[[Item Code]:[Sub Category]],7,0),"")</f>
        <v/>
      </c>
      <c r="Y2637" s="68" t="str">
        <f>Table49[[#This Row],[PO Number]]&amp;COUNTIFS($E$5:E2637,E2637)</f>
        <v>0</v>
      </c>
    </row>
    <row r="2638" spans="1:25" ht="14.7" customHeight="1" x14ac:dyDescent="0.3">
      <c r="A2638" s="1" t="str">
        <f>IF(Table49[[#This Row],[ITEM NAME]]="","",ROW()-4)</f>
        <v/>
      </c>
      <c r="B2638" s="68"/>
      <c r="C2638" s="4" t="str">
        <f>IFERROR(VLOOKUP(B2638,Table14[],3,0),"")</f>
        <v/>
      </c>
      <c r="D2638" s="4" t="str">
        <f>IFERROR(VLOOKUP(B2638,Table14[],2,0),"")</f>
        <v/>
      </c>
      <c r="E2638" s="4"/>
      <c r="H2638" s="41" t="str">
        <f>IFERROR(VLOOKUP(Table49[[#This Row],[ITEM CODE]],Table2[[Item Code]:[Master Name]],2,0),"")</f>
        <v/>
      </c>
      <c r="I2638" s="41"/>
      <c r="J2638" s="65" t="str">
        <f>IFERROR(VLOOKUP(Table49[[#This Row],[ITEM CODE]],Table2[[Item Code]:[Master Name]],3,0),"")</f>
        <v/>
      </c>
      <c r="K2638" s="1" t="str">
        <f>IFERROR(VLOOKUP(Table49[[#This Row],[ITEM CODE]],Table2[[Item Code]:[Master Name]],9,0),"")</f>
        <v/>
      </c>
      <c r="L2638" s="1" t="str">
        <f>IFERROR(VLOOKUP(Table49[[#This Row],[ITEM CODE]],Table2[[Item Code]:[Master Name]],8,0),"")</f>
        <v/>
      </c>
      <c r="M2638" s="41"/>
      <c r="N2638" s="66">
        <f>IFERROR(VLOOKUP(Table49[[#This Row],[ITEM CODE]],Table2[[#All],[Item Code]:[Unit Cost]],10,0),0)</f>
        <v>0</v>
      </c>
      <c r="O2638" s="134">
        <f>IFERROR(VLOOKUP(Table49[[#This Row],[ITEM CODE]],Table2[[#All],[Item Code]:[Unit Cost]],10,0),0)</f>
        <v>0</v>
      </c>
      <c r="P2638" s="56"/>
      <c r="Q2638" s="58"/>
      <c r="R2638" s="58">
        <f>Table49[[#This Row],[QUANTITY]]*Table49[[#This Row],[INV Prices]]</f>
        <v>0</v>
      </c>
      <c r="S2638" s="67"/>
      <c r="V2638" s="41"/>
      <c r="W2638" s="4" t="str">
        <f>IFERROR(VLOOKUP(Table49[[#This Row],[ITEM CODE]],Table2[[Item Code]:[Category ]],6,0),"")</f>
        <v/>
      </c>
      <c r="X2638" s="1" t="str">
        <f>IFERROR(VLOOKUP(Table49[[#This Row],[ITEM CODE]],Table2[[Item Code]:[Sub Category]],7,0),"")</f>
        <v/>
      </c>
      <c r="Y2638" s="68" t="str">
        <f>Table49[[#This Row],[PO Number]]&amp;COUNTIFS($E$5:E2638,E2638)</f>
        <v>0</v>
      </c>
    </row>
    <row r="2639" spans="1:25" ht="14.7" customHeight="1" x14ac:dyDescent="0.3">
      <c r="A2639" s="1" t="str">
        <f>IF(Table49[[#This Row],[ITEM NAME]]="","",ROW()-4)</f>
        <v/>
      </c>
      <c r="B2639" s="68"/>
      <c r="C2639" s="4" t="str">
        <f>IFERROR(VLOOKUP(B2639,Table14[],3,0),"")</f>
        <v/>
      </c>
      <c r="D2639" s="4" t="str">
        <f>IFERROR(VLOOKUP(B2639,Table14[],2,0),"")</f>
        <v/>
      </c>
      <c r="E2639" s="4"/>
      <c r="H2639" s="41" t="str">
        <f>IFERROR(VLOOKUP(Table49[[#This Row],[ITEM CODE]],Table2[[Item Code]:[Master Name]],2,0),"")</f>
        <v/>
      </c>
      <c r="I2639" s="41"/>
      <c r="J2639" s="65" t="str">
        <f>IFERROR(VLOOKUP(Table49[[#This Row],[ITEM CODE]],Table2[[Item Code]:[Master Name]],3,0),"")</f>
        <v/>
      </c>
      <c r="K2639" s="1" t="str">
        <f>IFERROR(VLOOKUP(Table49[[#This Row],[ITEM CODE]],Table2[[Item Code]:[Master Name]],9,0),"")</f>
        <v/>
      </c>
      <c r="L2639" s="1" t="str">
        <f>IFERROR(VLOOKUP(Table49[[#This Row],[ITEM CODE]],Table2[[Item Code]:[Master Name]],8,0),"")</f>
        <v/>
      </c>
      <c r="M2639" s="41"/>
      <c r="N2639" s="66">
        <f>IFERROR(VLOOKUP(Table49[[#This Row],[ITEM CODE]],Table2[[#All],[Item Code]:[Unit Cost]],10,0),0)</f>
        <v>0</v>
      </c>
      <c r="O2639" s="134">
        <f>IFERROR(VLOOKUP(Table49[[#This Row],[ITEM CODE]],Table2[[#All],[Item Code]:[Unit Cost]],10,0),0)</f>
        <v>0</v>
      </c>
      <c r="P2639" s="56"/>
      <c r="Q2639" s="58"/>
      <c r="R2639" s="58">
        <f>Table49[[#This Row],[QUANTITY]]*Table49[[#This Row],[INV Prices]]</f>
        <v>0</v>
      </c>
      <c r="S2639" s="67"/>
      <c r="V2639" s="41"/>
      <c r="W2639" s="4" t="str">
        <f>IFERROR(VLOOKUP(Table49[[#This Row],[ITEM CODE]],Table2[[Item Code]:[Category ]],6,0),"")</f>
        <v/>
      </c>
      <c r="X2639" s="1" t="str">
        <f>IFERROR(VLOOKUP(Table49[[#This Row],[ITEM CODE]],Table2[[Item Code]:[Sub Category]],7,0),"")</f>
        <v/>
      </c>
      <c r="Y2639" s="68" t="str">
        <f>Table49[[#This Row],[PO Number]]&amp;COUNTIFS($E$5:E2639,E2639)</f>
        <v>0</v>
      </c>
    </row>
    <row r="2640" spans="1:25" ht="14.7" customHeight="1" x14ac:dyDescent="0.3">
      <c r="A2640" s="1" t="str">
        <f>IF(Table49[[#This Row],[ITEM NAME]]="","",ROW()-4)</f>
        <v/>
      </c>
      <c r="B2640" s="68"/>
      <c r="C2640" s="4" t="str">
        <f>IFERROR(VLOOKUP(B2640,Table14[],3,0),"")</f>
        <v/>
      </c>
      <c r="D2640" s="4" t="str">
        <f>IFERROR(VLOOKUP(B2640,Table14[],2,0),"")</f>
        <v/>
      </c>
      <c r="E2640" s="4"/>
      <c r="H2640" s="41" t="str">
        <f>IFERROR(VLOOKUP(Table49[[#This Row],[ITEM CODE]],Table2[[Item Code]:[Master Name]],2,0),"")</f>
        <v/>
      </c>
      <c r="I2640" s="41"/>
      <c r="J2640" s="65" t="str">
        <f>IFERROR(VLOOKUP(Table49[[#This Row],[ITEM CODE]],Table2[[Item Code]:[Master Name]],3,0),"")</f>
        <v/>
      </c>
      <c r="K2640" s="1" t="str">
        <f>IFERROR(VLOOKUP(Table49[[#This Row],[ITEM CODE]],Table2[[Item Code]:[Master Name]],9,0),"")</f>
        <v/>
      </c>
      <c r="L2640" s="1" t="str">
        <f>IFERROR(VLOOKUP(Table49[[#This Row],[ITEM CODE]],Table2[[Item Code]:[Master Name]],8,0),"")</f>
        <v/>
      </c>
      <c r="M2640" s="41"/>
      <c r="N2640" s="66">
        <f>IFERROR(VLOOKUP(Table49[[#This Row],[ITEM CODE]],Table2[[#All],[Item Code]:[Unit Cost]],10,0),0)</f>
        <v>0</v>
      </c>
      <c r="O2640" s="134">
        <f>IFERROR(VLOOKUP(Table49[[#This Row],[ITEM CODE]],Table2[[#All],[Item Code]:[Unit Cost]],10,0),0)</f>
        <v>0</v>
      </c>
      <c r="P2640" s="56"/>
      <c r="Q2640" s="58"/>
      <c r="R2640" s="58">
        <f>Table49[[#This Row],[QUANTITY]]*Table49[[#This Row],[INV Prices]]</f>
        <v>0</v>
      </c>
      <c r="S2640" s="67"/>
      <c r="V2640" s="41"/>
      <c r="W2640" s="4" t="str">
        <f>IFERROR(VLOOKUP(Table49[[#This Row],[ITEM CODE]],Table2[[Item Code]:[Category ]],6,0),"")</f>
        <v/>
      </c>
      <c r="X2640" s="1" t="str">
        <f>IFERROR(VLOOKUP(Table49[[#This Row],[ITEM CODE]],Table2[[Item Code]:[Sub Category]],7,0),"")</f>
        <v/>
      </c>
      <c r="Y2640" s="68" t="str">
        <f>Table49[[#This Row],[PO Number]]&amp;COUNTIFS($E$5:E2640,E2640)</f>
        <v>0</v>
      </c>
    </row>
    <row r="2641" spans="1:25" ht="14.7" customHeight="1" x14ac:dyDescent="0.3">
      <c r="A2641" s="1" t="str">
        <f>IF(Table49[[#This Row],[ITEM NAME]]="","",ROW()-4)</f>
        <v/>
      </c>
      <c r="B2641" s="68"/>
      <c r="C2641" s="4" t="str">
        <f>IFERROR(VLOOKUP(B2641,Table14[],3,0),"")</f>
        <v/>
      </c>
      <c r="D2641" s="4" t="str">
        <f>IFERROR(VLOOKUP(B2641,Table14[],2,0),"")</f>
        <v/>
      </c>
      <c r="E2641" s="4"/>
      <c r="H2641" s="41" t="str">
        <f>IFERROR(VLOOKUP(Table49[[#This Row],[ITEM CODE]],Table2[[Item Code]:[Master Name]],2,0),"")</f>
        <v/>
      </c>
      <c r="I2641" s="41"/>
      <c r="J2641" s="65" t="str">
        <f>IFERROR(VLOOKUP(Table49[[#This Row],[ITEM CODE]],Table2[[Item Code]:[Master Name]],3,0),"")</f>
        <v/>
      </c>
      <c r="K2641" s="1" t="str">
        <f>IFERROR(VLOOKUP(Table49[[#This Row],[ITEM CODE]],Table2[[Item Code]:[Master Name]],9,0),"")</f>
        <v/>
      </c>
      <c r="L2641" s="1" t="str">
        <f>IFERROR(VLOOKUP(Table49[[#This Row],[ITEM CODE]],Table2[[Item Code]:[Master Name]],8,0),"")</f>
        <v/>
      </c>
      <c r="M2641" s="41"/>
      <c r="N2641" s="66">
        <f>IFERROR(VLOOKUP(Table49[[#This Row],[ITEM CODE]],Table2[[#All],[Item Code]:[Unit Cost]],10,0),0)</f>
        <v>0</v>
      </c>
      <c r="O2641" s="134">
        <f>IFERROR(VLOOKUP(Table49[[#This Row],[ITEM CODE]],Table2[[#All],[Item Code]:[Unit Cost]],10,0),0)</f>
        <v>0</v>
      </c>
      <c r="P2641" s="56"/>
      <c r="Q2641" s="58"/>
      <c r="R2641" s="58">
        <f>Table49[[#This Row],[QUANTITY]]*Table49[[#This Row],[INV Prices]]</f>
        <v>0</v>
      </c>
      <c r="S2641" s="67"/>
      <c r="V2641" s="41"/>
      <c r="W2641" s="4" t="str">
        <f>IFERROR(VLOOKUP(Table49[[#This Row],[ITEM CODE]],Table2[[Item Code]:[Category ]],6,0),"")</f>
        <v/>
      </c>
      <c r="X2641" s="1" t="str">
        <f>IFERROR(VLOOKUP(Table49[[#This Row],[ITEM CODE]],Table2[[Item Code]:[Sub Category]],7,0),"")</f>
        <v/>
      </c>
      <c r="Y2641" s="68" t="str">
        <f>Table49[[#This Row],[PO Number]]&amp;COUNTIFS($E$5:E2641,E2641)</f>
        <v>0</v>
      </c>
    </row>
    <row r="2642" spans="1:25" ht="14.7" customHeight="1" x14ac:dyDescent="0.3">
      <c r="A2642" s="1" t="str">
        <f>IF(Table49[[#This Row],[ITEM NAME]]="","",ROW()-4)</f>
        <v/>
      </c>
      <c r="B2642" s="68"/>
      <c r="C2642" s="4" t="str">
        <f>IFERROR(VLOOKUP(B2642,Table14[],3,0),"")</f>
        <v/>
      </c>
      <c r="D2642" s="4" t="str">
        <f>IFERROR(VLOOKUP(B2642,Table14[],2,0),"")</f>
        <v/>
      </c>
      <c r="E2642" s="4"/>
      <c r="H2642" s="41" t="str">
        <f>IFERROR(VLOOKUP(Table49[[#This Row],[ITEM CODE]],Table2[[Item Code]:[Master Name]],2,0),"")</f>
        <v/>
      </c>
      <c r="I2642" s="41"/>
      <c r="J2642" s="65" t="str">
        <f>IFERROR(VLOOKUP(Table49[[#This Row],[ITEM CODE]],Table2[[Item Code]:[Master Name]],3,0),"")</f>
        <v/>
      </c>
      <c r="K2642" s="1" t="str">
        <f>IFERROR(VLOOKUP(Table49[[#This Row],[ITEM CODE]],Table2[[Item Code]:[Master Name]],9,0),"")</f>
        <v/>
      </c>
      <c r="L2642" s="1" t="str">
        <f>IFERROR(VLOOKUP(Table49[[#This Row],[ITEM CODE]],Table2[[Item Code]:[Master Name]],8,0),"")</f>
        <v/>
      </c>
      <c r="M2642" s="41"/>
      <c r="N2642" s="66">
        <f>IFERROR(VLOOKUP(Table49[[#This Row],[ITEM CODE]],Table2[[#All],[Item Code]:[Unit Cost]],10,0),0)</f>
        <v>0</v>
      </c>
      <c r="O2642" s="134">
        <f>IFERROR(VLOOKUP(Table49[[#This Row],[ITEM CODE]],Table2[[#All],[Item Code]:[Unit Cost]],10,0),0)</f>
        <v>0</v>
      </c>
      <c r="P2642" s="56"/>
      <c r="Q2642" s="58"/>
      <c r="R2642" s="58">
        <f>Table49[[#This Row],[QUANTITY]]*Table49[[#This Row],[INV Prices]]</f>
        <v>0</v>
      </c>
      <c r="S2642" s="67"/>
      <c r="V2642" s="41"/>
      <c r="W2642" s="4" t="str">
        <f>IFERROR(VLOOKUP(Table49[[#This Row],[ITEM CODE]],Table2[[Item Code]:[Category ]],6,0),"")</f>
        <v/>
      </c>
      <c r="X2642" s="1" t="str">
        <f>IFERROR(VLOOKUP(Table49[[#This Row],[ITEM CODE]],Table2[[Item Code]:[Sub Category]],7,0),"")</f>
        <v/>
      </c>
      <c r="Y2642" s="68" t="str">
        <f>Table49[[#This Row],[PO Number]]&amp;COUNTIFS($E$5:E2642,E2642)</f>
        <v>0</v>
      </c>
    </row>
    <row r="2643" spans="1:25" ht="14.7" customHeight="1" x14ac:dyDescent="0.3">
      <c r="A2643" s="1" t="str">
        <f>IF(Table49[[#This Row],[ITEM NAME]]="","",ROW()-4)</f>
        <v/>
      </c>
      <c r="B2643" s="68"/>
      <c r="C2643" s="4" t="str">
        <f>IFERROR(VLOOKUP(B2643,Table14[],3,0),"")</f>
        <v/>
      </c>
      <c r="D2643" s="4" t="str">
        <f>IFERROR(VLOOKUP(B2643,Table14[],2,0),"")</f>
        <v/>
      </c>
      <c r="E2643" s="4"/>
      <c r="H2643" s="41" t="str">
        <f>IFERROR(VLOOKUP(Table49[[#This Row],[ITEM CODE]],Table2[[Item Code]:[Master Name]],2,0),"")</f>
        <v/>
      </c>
      <c r="I2643" s="41"/>
      <c r="J2643" s="65" t="str">
        <f>IFERROR(VLOOKUP(Table49[[#This Row],[ITEM CODE]],Table2[[Item Code]:[Master Name]],3,0),"")</f>
        <v/>
      </c>
      <c r="K2643" s="1" t="str">
        <f>IFERROR(VLOOKUP(Table49[[#This Row],[ITEM CODE]],Table2[[Item Code]:[Master Name]],9,0),"")</f>
        <v/>
      </c>
      <c r="L2643" s="1" t="str">
        <f>IFERROR(VLOOKUP(Table49[[#This Row],[ITEM CODE]],Table2[[Item Code]:[Master Name]],8,0),"")</f>
        <v/>
      </c>
      <c r="M2643" s="41"/>
      <c r="N2643" s="66">
        <f>IFERROR(VLOOKUP(Table49[[#This Row],[ITEM CODE]],Table2[[#All],[Item Code]:[Unit Cost]],10,0),0)</f>
        <v>0</v>
      </c>
      <c r="O2643" s="134">
        <f>IFERROR(VLOOKUP(Table49[[#This Row],[ITEM CODE]],Table2[[#All],[Item Code]:[Unit Cost]],10,0),0)</f>
        <v>0</v>
      </c>
      <c r="P2643" s="56"/>
      <c r="Q2643" s="58"/>
      <c r="R2643" s="58">
        <f>Table49[[#This Row],[QUANTITY]]*Table49[[#This Row],[INV Prices]]</f>
        <v>0</v>
      </c>
      <c r="S2643" s="67"/>
      <c r="V2643" s="41"/>
      <c r="W2643" s="4" t="str">
        <f>IFERROR(VLOOKUP(Table49[[#This Row],[ITEM CODE]],Table2[[Item Code]:[Category ]],6,0),"")</f>
        <v/>
      </c>
      <c r="X2643" s="1" t="str">
        <f>IFERROR(VLOOKUP(Table49[[#This Row],[ITEM CODE]],Table2[[Item Code]:[Sub Category]],7,0),"")</f>
        <v/>
      </c>
      <c r="Y2643" s="68" t="str">
        <f>Table49[[#This Row],[PO Number]]&amp;COUNTIFS($E$5:E2643,E2643)</f>
        <v>0</v>
      </c>
    </row>
    <row r="2644" spans="1:25" ht="14.7" customHeight="1" x14ac:dyDescent="0.3">
      <c r="A2644" s="1" t="str">
        <f>IF(Table49[[#This Row],[ITEM NAME]]="","",ROW()-4)</f>
        <v/>
      </c>
      <c r="B2644" s="68"/>
      <c r="C2644" s="4" t="str">
        <f>IFERROR(VLOOKUP(B2644,Table14[],3,0),"")</f>
        <v/>
      </c>
      <c r="D2644" s="4" t="str">
        <f>IFERROR(VLOOKUP(B2644,Table14[],2,0),"")</f>
        <v/>
      </c>
      <c r="E2644" s="4"/>
      <c r="H2644" s="41" t="str">
        <f>IFERROR(VLOOKUP(Table49[[#This Row],[ITEM CODE]],Table2[[Item Code]:[Master Name]],2,0),"")</f>
        <v/>
      </c>
      <c r="I2644" s="41"/>
      <c r="J2644" s="65" t="str">
        <f>IFERROR(VLOOKUP(Table49[[#This Row],[ITEM CODE]],Table2[[Item Code]:[Master Name]],3,0),"")</f>
        <v/>
      </c>
      <c r="K2644" s="1" t="str">
        <f>IFERROR(VLOOKUP(Table49[[#This Row],[ITEM CODE]],Table2[[Item Code]:[Master Name]],9,0),"")</f>
        <v/>
      </c>
      <c r="L2644" s="1" t="str">
        <f>IFERROR(VLOOKUP(Table49[[#This Row],[ITEM CODE]],Table2[[Item Code]:[Master Name]],8,0),"")</f>
        <v/>
      </c>
      <c r="M2644" s="41"/>
      <c r="N2644" s="66">
        <f>IFERROR(VLOOKUP(Table49[[#This Row],[ITEM CODE]],Table2[[#All],[Item Code]:[Unit Cost]],10,0),0)</f>
        <v>0</v>
      </c>
      <c r="O2644" s="134">
        <f>IFERROR(VLOOKUP(Table49[[#This Row],[ITEM CODE]],Table2[[#All],[Item Code]:[Unit Cost]],10,0),0)</f>
        <v>0</v>
      </c>
      <c r="P2644" s="56"/>
      <c r="Q2644" s="58"/>
      <c r="R2644" s="58">
        <f>Table49[[#This Row],[QUANTITY]]*Table49[[#This Row],[INV Prices]]</f>
        <v>0</v>
      </c>
      <c r="S2644" s="67"/>
      <c r="V2644" s="41"/>
      <c r="W2644" s="4" t="str">
        <f>IFERROR(VLOOKUP(Table49[[#This Row],[ITEM CODE]],Table2[[Item Code]:[Category ]],6,0),"")</f>
        <v/>
      </c>
      <c r="X2644" s="1" t="str">
        <f>IFERROR(VLOOKUP(Table49[[#This Row],[ITEM CODE]],Table2[[Item Code]:[Sub Category]],7,0),"")</f>
        <v/>
      </c>
      <c r="Y2644" s="68" t="str">
        <f>Table49[[#This Row],[PO Number]]&amp;COUNTIFS($E$5:E2644,E2644)</f>
        <v>0</v>
      </c>
    </row>
    <row r="2645" spans="1:25" ht="14.7" customHeight="1" x14ac:dyDescent="0.3">
      <c r="A2645" s="1" t="str">
        <f>IF(Table49[[#This Row],[ITEM NAME]]="","",ROW()-4)</f>
        <v/>
      </c>
      <c r="B2645" s="68"/>
      <c r="C2645" s="4" t="str">
        <f>IFERROR(VLOOKUP(B2645,Table14[],3,0),"")</f>
        <v/>
      </c>
      <c r="D2645" s="4" t="str">
        <f>IFERROR(VLOOKUP(B2645,Table14[],2,0),"")</f>
        <v/>
      </c>
      <c r="E2645" s="4"/>
      <c r="H2645" s="41" t="str">
        <f>IFERROR(VLOOKUP(Table49[[#This Row],[ITEM CODE]],Table2[[Item Code]:[Master Name]],2,0),"")</f>
        <v/>
      </c>
      <c r="I2645" s="41"/>
      <c r="J2645" s="65" t="str">
        <f>IFERROR(VLOOKUP(Table49[[#This Row],[ITEM CODE]],Table2[[Item Code]:[Master Name]],3,0),"")</f>
        <v/>
      </c>
      <c r="K2645" s="1" t="str">
        <f>IFERROR(VLOOKUP(Table49[[#This Row],[ITEM CODE]],Table2[[Item Code]:[Master Name]],9,0),"")</f>
        <v/>
      </c>
      <c r="L2645" s="1" t="str">
        <f>IFERROR(VLOOKUP(Table49[[#This Row],[ITEM CODE]],Table2[[Item Code]:[Master Name]],8,0),"")</f>
        <v/>
      </c>
      <c r="M2645" s="41"/>
      <c r="N2645" s="66">
        <f>IFERROR(VLOOKUP(Table49[[#This Row],[ITEM CODE]],Table2[[#All],[Item Code]:[Unit Cost]],10,0),0)</f>
        <v>0</v>
      </c>
      <c r="O2645" s="134">
        <f>IFERROR(VLOOKUP(Table49[[#This Row],[ITEM CODE]],Table2[[#All],[Item Code]:[Unit Cost]],10,0),0)</f>
        <v>0</v>
      </c>
      <c r="P2645" s="56"/>
      <c r="Q2645" s="58"/>
      <c r="R2645" s="58">
        <f>Table49[[#This Row],[QUANTITY]]*Table49[[#This Row],[INV Prices]]</f>
        <v>0</v>
      </c>
      <c r="S2645" s="67"/>
      <c r="V2645" s="41"/>
      <c r="W2645" s="4" t="str">
        <f>IFERROR(VLOOKUP(Table49[[#This Row],[ITEM CODE]],Table2[[Item Code]:[Category ]],6,0),"")</f>
        <v/>
      </c>
      <c r="X2645" s="1" t="str">
        <f>IFERROR(VLOOKUP(Table49[[#This Row],[ITEM CODE]],Table2[[Item Code]:[Sub Category]],7,0),"")</f>
        <v/>
      </c>
      <c r="Y2645" s="68" t="str">
        <f>Table49[[#This Row],[PO Number]]&amp;COUNTIFS($E$5:E2645,E2645)</f>
        <v>0</v>
      </c>
    </row>
    <row r="2646" spans="1:25" ht="14.7" customHeight="1" x14ac:dyDescent="0.3">
      <c r="A2646" s="1" t="str">
        <f>IF(Table49[[#This Row],[ITEM NAME]]="","",ROW()-4)</f>
        <v/>
      </c>
      <c r="B2646" s="68"/>
      <c r="C2646" s="4" t="str">
        <f>IFERROR(VLOOKUP(B2646,Table14[],3,0),"")</f>
        <v/>
      </c>
      <c r="D2646" s="4" t="str">
        <f>IFERROR(VLOOKUP(B2646,Table14[],2,0),"")</f>
        <v/>
      </c>
      <c r="E2646" s="4"/>
      <c r="H2646" s="41" t="str">
        <f>IFERROR(VLOOKUP(Table49[[#This Row],[ITEM CODE]],Table2[[Item Code]:[Master Name]],2,0),"")</f>
        <v/>
      </c>
      <c r="I2646" s="41"/>
      <c r="J2646" s="65" t="str">
        <f>IFERROR(VLOOKUP(Table49[[#This Row],[ITEM CODE]],Table2[[Item Code]:[Master Name]],3,0),"")</f>
        <v/>
      </c>
      <c r="K2646" s="1" t="str">
        <f>IFERROR(VLOOKUP(Table49[[#This Row],[ITEM CODE]],Table2[[Item Code]:[Master Name]],9,0),"")</f>
        <v/>
      </c>
      <c r="L2646" s="1" t="str">
        <f>IFERROR(VLOOKUP(Table49[[#This Row],[ITEM CODE]],Table2[[Item Code]:[Master Name]],8,0),"")</f>
        <v/>
      </c>
      <c r="M2646" s="41"/>
      <c r="N2646" s="66">
        <f>IFERROR(VLOOKUP(Table49[[#This Row],[ITEM CODE]],Table2[[#All],[Item Code]:[Unit Cost]],10,0),0)</f>
        <v>0</v>
      </c>
      <c r="O2646" s="134">
        <f>IFERROR(VLOOKUP(Table49[[#This Row],[ITEM CODE]],Table2[[#All],[Item Code]:[Unit Cost]],10,0),0)</f>
        <v>0</v>
      </c>
      <c r="P2646" s="56"/>
      <c r="Q2646" s="58"/>
      <c r="R2646" s="58">
        <f>Table49[[#This Row],[QUANTITY]]*Table49[[#This Row],[INV Prices]]</f>
        <v>0</v>
      </c>
      <c r="S2646" s="67"/>
      <c r="V2646" s="41"/>
      <c r="W2646" s="4" t="str">
        <f>IFERROR(VLOOKUP(Table49[[#This Row],[ITEM CODE]],Table2[[Item Code]:[Category ]],6,0),"")</f>
        <v/>
      </c>
      <c r="X2646" s="1" t="str">
        <f>IFERROR(VLOOKUP(Table49[[#This Row],[ITEM CODE]],Table2[[Item Code]:[Sub Category]],7,0),"")</f>
        <v/>
      </c>
      <c r="Y2646" s="68" t="str">
        <f>Table49[[#This Row],[PO Number]]&amp;COUNTIFS($E$5:E2646,E2646)</f>
        <v>0</v>
      </c>
    </row>
    <row r="2647" spans="1:25" ht="14.7" customHeight="1" x14ac:dyDescent="0.3">
      <c r="A2647" s="1" t="str">
        <f>IF(Table49[[#This Row],[ITEM NAME]]="","",ROW()-4)</f>
        <v/>
      </c>
      <c r="B2647" s="68"/>
      <c r="C2647" s="4" t="str">
        <f>IFERROR(VLOOKUP(B2647,Table14[],3,0),"")</f>
        <v/>
      </c>
      <c r="D2647" s="4" t="str">
        <f>IFERROR(VLOOKUP(B2647,Table14[],2,0),"")</f>
        <v/>
      </c>
      <c r="E2647" s="4"/>
      <c r="H2647" s="41" t="str">
        <f>IFERROR(VLOOKUP(Table49[[#This Row],[ITEM CODE]],Table2[[Item Code]:[Master Name]],2,0),"")</f>
        <v/>
      </c>
      <c r="I2647" s="41"/>
      <c r="J2647" s="65" t="str">
        <f>IFERROR(VLOOKUP(Table49[[#This Row],[ITEM CODE]],Table2[[Item Code]:[Master Name]],3,0),"")</f>
        <v/>
      </c>
      <c r="K2647" s="1" t="str">
        <f>IFERROR(VLOOKUP(Table49[[#This Row],[ITEM CODE]],Table2[[Item Code]:[Master Name]],9,0),"")</f>
        <v/>
      </c>
      <c r="L2647" s="1" t="str">
        <f>IFERROR(VLOOKUP(Table49[[#This Row],[ITEM CODE]],Table2[[Item Code]:[Master Name]],8,0),"")</f>
        <v/>
      </c>
      <c r="M2647" s="41"/>
      <c r="N2647" s="66">
        <f>IFERROR(VLOOKUP(Table49[[#This Row],[ITEM CODE]],Table2[[#All],[Item Code]:[Unit Cost]],10,0),0)</f>
        <v>0</v>
      </c>
      <c r="O2647" s="134">
        <f>IFERROR(VLOOKUP(Table49[[#This Row],[ITEM CODE]],Table2[[#All],[Item Code]:[Unit Cost]],10,0),0)</f>
        <v>0</v>
      </c>
      <c r="P2647" s="56"/>
      <c r="Q2647" s="58"/>
      <c r="R2647" s="58">
        <f>Table49[[#This Row],[QUANTITY]]*Table49[[#This Row],[INV Prices]]</f>
        <v>0</v>
      </c>
      <c r="S2647" s="67"/>
      <c r="V2647" s="41"/>
      <c r="W2647" s="4" t="str">
        <f>IFERROR(VLOOKUP(Table49[[#This Row],[ITEM CODE]],Table2[[Item Code]:[Category ]],6,0),"")</f>
        <v/>
      </c>
      <c r="X2647" s="1" t="str">
        <f>IFERROR(VLOOKUP(Table49[[#This Row],[ITEM CODE]],Table2[[Item Code]:[Sub Category]],7,0),"")</f>
        <v/>
      </c>
      <c r="Y2647" s="68" t="str">
        <f>Table49[[#This Row],[PO Number]]&amp;COUNTIFS($E$5:E2647,E2647)</f>
        <v>0</v>
      </c>
    </row>
    <row r="2648" spans="1:25" ht="14.7" customHeight="1" x14ac:dyDescent="0.3">
      <c r="A2648" s="1" t="str">
        <f>IF(Table49[[#This Row],[ITEM NAME]]="","",ROW()-4)</f>
        <v/>
      </c>
      <c r="B2648" s="68"/>
      <c r="C2648" s="4" t="str">
        <f>IFERROR(VLOOKUP(B2648,Table14[],3,0),"")</f>
        <v/>
      </c>
      <c r="D2648" s="4" t="str">
        <f>IFERROR(VLOOKUP(B2648,Table14[],2,0),"")</f>
        <v/>
      </c>
      <c r="E2648" s="4"/>
      <c r="H2648" s="41" t="str">
        <f>IFERROR(VLOOKUP(Table49[[#This Row],[ITEM CODE]],Table2[[Item Code]:[Master Name]],2,0),"")</f>
        <v/>
      </c>
      <c r="I2648" s="41"/>
      <c r="J2648" s="65" t="str">
        <f>IFERROR(VLOOKUP(Table49[[#This Row],[ITEM CODE]],Table2[[Item Code]:[Master Name]],3,0),"")</f>
        <v/>
      </c>
      <c r="K2648" s="1" t="str">
        <f>IFERROR(VLOOKUP(Table49[[#This Row],[ITEM CODE]],Table2[[Item Code]:[Master Name]],9,0),"")</f>
        <v/>
      </c>
      <c r="L2648" s="1" t="str">
        <f>IFERROR(VLOOKUP(Table49[[#This Row],[ITEM CODE]],Table2[[Item Code]:[Master Name]],8,0),"")</f>
        <v/>
      </c>
      <c r="M2648" s="41"/>
      <c r="N2648" s="66">
        <f>IFERROR(VLOOKUP(Table49[[#This Row],[ITEM CODE]],Table2[[#All],[Item Code]:[Unit Cost]],10,0),0)</f>
        <v>0</v>
      </c>
      <c r="O2648" s="134">
        <f>IFERROR(VLOOKUP(Table49[[#This Row],[ITEM CODE]],Table2[[#All],[Item Code]:[Unit Cost]],10,0),0)</f>
        <v>0</v>
      </c>
      <c r="P2648" s="56"/>
      <c r="Q2648" s="58"/>
      <c r="R2648" s="58">
        <f>Table49[[#This Row],[QUANTITY]]*Table49[[#This Row],[INV Prices]]</f>
        <v>0</v>
      </c>
      <c r="S2648" s="67"/>
      <c r="V2648" s="41"/>
      <c r="W2648" s="4" t="str">
        <f>IFERROR(VLOOKUP(Table49[[#This Row],[ITEM CODE]],Table2[[Item Code]:[Category ]],6,0),"")</f>
        <v/>
      </c>
      <c r="X2648" s="1" t="str">
        <f>IFERROR(VLOOKUP(Table49[[#This Row],[ITEM CODE]],Table2[[Item Code]:[Sub Category]],7,0),"")</f>
        <v/>
      </c>
      <c r="Y2648" s="68" t="str">
        <f>Table49[[#This Row],[PO Number]]&amp;COUNTIFS($E$5:E2648,E2648)</f>
        <v>0</v>
      </c>
    </row>
    <row r="2649" spans="1:25" ht="14.7" customHeight="1" x14ac:dyDescent="0.3">
      <c r="A2649" s="1" t="str">
        <f>IF(Table49[[#This Row],[ITEM NAME]]="","",ROW()-4)</f>
        <v/>
      </c>
      <c r="B2649" s="68"/>
      <c r="C2649" s="4" t="str">
        <f>IFERROR(VLOOKUP(B2649,Table14[],3,0),"")</f>
        <v/>
      </c>
      <c r="D2649" s="4" t="str">
        <f>IFERROR(VLOOKUP(B2649,Table14[],2,0),"")</f>
        <v/>
      </c>
      <c r="E2649" s="4"/>
      <c r="H2649" s="41" t="str">
        <f>IFERROR(VLOOKUP(Table49[[#This Row],[ITEM CODE]],Table2[[Item Code]:[Master Name]],2,0),"")</f>
        <v/>
      </c>
      <c r="I2649" s="41"/>
      <c r="J2649" s="65" t="str">
        <f>IFERROR(VLOOKUP(Table49[[#This Row],[ITEM CODE]],Table2[[Item Code]:[Master Name]],3,0),"")</f>
        <v/>
      </c>
      <c r="K2649" s="1" t="str">
        <f>IFERROR(VLOOKUP(Table49[[#This Row],[ITEM CODE]],Table2[[Item Code]:[Master Name]],9,0),"")</f>
        <v/>
      </c>
      <c r="L2649" s="1" t="str">
        <f>IFERROR(VLOOKUP(Table49[[#This Row],[ITEM CODE]],Table2[[Item Code]:[Master Name]],8,0),"")</f>
        <v/>
      </c>
      <c r="M2649" s="41"/>
      <c r="N2649" s="66">
        <f>IFERROR(VLOOKUP(Table49[[#This Row],[ITEM CODE]],Table2[[#All],[Item Code]:[Unit Cost]],10,0),0)</f>
        <v>0</v>
      </c>
      <c r="O2649" s="134">
        <f>IFERROR(VLOOKUP(Table49[[#This Row],[ITEM CODE]],Table2[[#All],[Item Code]:[Unit Cost]],10,0),0)</f>
        <v>0</v>
      </c>
      <c r="P2649" s="56"/>
      <c r="Q2649" s="58"/>
      <c r="R2649" s="58">
        <f>Table49[[#This Row],[QUANTITY]]*Table49[[#This Row],[INV Prices]]</f>
        <v>0</v>
      </c>
      <c r="S2649" s="67"/>
      <c r="V2649" s="41"/>
      <c r="W2649" s="4" t="str">
        <f>IFERROR(VLOOKUP(Table49[[#This Row],[ITEM CODE]],Table2[[Item Code]:[Category ]],6,0),"")</f>
        <v/>
      </c>
      <c r="X2649" s="1" t="str">
        <f>IFERROR(VLOOKUP(Table49[[#This Row],[ITEM CODE]],Table2[[Item Code]:[Sub Category]],7,0),"")</f>
        <v/>
      </c>
      <c r="Y2649" s="68" t="str">
        <f>Table49[[#This Row],[PO Number]]&amp;COUNTIFS($E$5:E2649,E2649)</f>
        <v>0</v>
      </c>
    </row>
    <row r="2650" spans="1:25" ht="14.7" customHeight="1" x14ac:dyDescent="0.3">
      <c r="A2650" s="1" t="str">
        <f>IF(Table49[[#This Row],[ITEM NAME]]="","",ROW()-4)</f>
        <v/>
      </c>
      <c r="B2650" s="68"/>
      <c r="C2650" s="4" t="str">
        <f>IFERROR(VLOOKUP(B2650,Table14[],3,0),"")</f>
        <v/>
      </c>
      <c r="D2650" s="4" t="str">
        <f>IFERROR(VLOOKUP(B2650,Table14[],2,0),"")</f>
        <v/>
      </c>
      <c r="E2650" s="4"/>
      <c r="H2650" s="41" t="str">
        <f>IFERROR(VLOOKUP(Table49[[#This Row],[ITEM CODE]],Table2[[Item Code]:[Master Name]],2,0),"")</f>
        <v/>
      </c>
      <c r="I2650" s="41"/>
      <c r="J2650" s="65" t="str">
        <f>IFERROR(VLOOKUP(Table49[[#This Row],[ITEM CODE]],Table2[[Item Code]:[Master Name]],3,0),"")</f>
        <v/>
      </c>
      <c r="K2650" s="1" t="str">
        <f>IFERROR(VLOOKUP(Table49[[#This Row],[ITEM CODE]],Table2[[Item Code]:[Master Name]],9,0),"")</f>
        <v/>
      </c>
      <c r="L2650" s="1" t="str">
        <f>IFERROR(VLOOKUP(Table49[[#This Row],[ITEM CODE]],Table2[[Item Code]:[Master Name]],8,0),"")</f>
        <v/>
      </c>
      <c r="M2650" s="41"/>
      <c r="N2650" s="66">
        <f>IFERROR(VLOOKUP(Table49[[#This Row],[ITEM CODE]],Table2[[#All],[Item Code]:[Unit Cost]],10,0),0)</f>
        <v>0</v>
      </c>
      <c r="O2650" s="134">
        <f>IFERROR(VLOOKUP(Table49[[#This Row],[ITEM CODE]],Table2[[#All],[Item Code]:[Unit Cost]],10,0),0)</f>
        <v>0</v>
      </c>
      <c r="P2650" s="56"/>
      <c r="Q2650" s="58"/>
      <c r="R2650" s="58">
        <f>Table49[[#This Row],[QUANTITY]]*Table49[[#This Row],[INV Prices]]</f>
        <v>0</v>
      </c>
      <c r="S2650" s="67"/>
      <c r="V2650" s="41"/>
      <c r="W2650" s="4" t="str">
        <f>IFERROR(VLOOKUP(Table49[[#This Row],[ITEM CODE]],Table2[[Item Code]:[Category ]],6,0),"")</f>
        <v/>
      </c>
      <c r="X2650" s="1" t="str">
        <f>IFERROR(VLOOKUP(Table49[[#This Row],[ITEM CODE]],Table2[[Item Code]:[Sub Category]],7,0),"")</f>
        <v/>
      </c>
      <c r="Y2650" s="68" t="str">
        <f>Table49[[#This Row],[PO Number]]&amp;COUNTIFS($E$5:E2650,E2650)</f>
        <v>0</v>
      </c>
    </row>
    <row r="2651" spans="1:25" ht="14.7" customHeight="1" x14ac:dyDescent="0.3">
      <c r="A2651" s="1" t="str">
        <f>IF(Table49[[#This Row],[ITEM NAME]]="","",ROW()-4)</f>
        <v/>
      </c>
      <c r="B2651" s="68"/>
      <c r="C2651" s="4" t="str">
        <f>IFERROR(VLOOKUP(B2651,Table14[],3,0),"")</f>
        <v/>
      </c>
      <c r="D2651" s="4" t="str">
        <f>IFERROR(VLOOKUP(B2651,Table14[],2,0),"")</f>
        <v/>
      </c>
      <c r="E2651" s="4"/>
      <c r="H2651" s="41" t="str">
        <f>IFERROR(VLOOKUP(Table49[[#This Row],[ITEM CODE]],Table2[[Item Code]:[Master Name]],2,0),"")</f>
        <v/>
      </c>
      <c r="I2651" s="41"/>
      <c r="J2651" s="65" t="str">
        <f>IFERROR(VLOOKUP(Table49[[#This Row],[ITEM CODE]],Table2[[Item Code]:[Master Name]],3,0),"")</f>
        <v/>
      </c>
      <c r="K2651" s="1" t="str">
        <f>IFERROR(VLOOKUP(Table49[[#This Row],[ITEM CODE]],Table2[[Item Code]:[Master Name]],9,0),"")</f>
        <v/>
      </c>
      <c r="L2651" s="1" t="str">
        <f>IFERROR(VLOOKUP(Table49[[#This Row],[ITEM CODE]],Table2[[Item Code]:[Master Name]],8,0),"")</f>
        <v/>
      </c>
      <c r="M2651" s="41"/>
      <c r="N2651" s="66">
        <f>IFERROR(VLOOKUP(Table49[[#This Row],[ITEM CODE]],Table2[[#All],[Item Code]:[Unit Cost]],10,0),0)</f>
        <v>0</v>
      </c>
      <c r="O2651" s="134">
        <f>IFERROR(VLOOKUP(Table49[[#This Row],[ITEM CODE]],Table2[[#All],[Item Code]:[Unit Cost]],10,0),0)</f>
        <v>0</v>
      </c>
      <c r="P2651" s="56"/>
      <c r="Q2651" s="58"/>
      <c r="R2651" s="58">
        <f>Table49[[#This Row],[QUANTITY]]*Table49[[#This Row],[INV Prices]]</f>
        <v>0</v>
      </c>
      <c r="S2651" s="67"/>
      <c r="V2651" s="41"/>
      <c r="W2651" s="4" t="str">
        <f>IFERROR(VLOOKUP(Table49[[#This Row],[ITEM CODE]],Table2[[Item Code]:[Category ]],6,0),"")</f>
        <v/>
      </c>
      <c r="X2651" s="1" t="str">
        <f>IFERROR(VLOOKUP(Table49[[#This Row],[ITEM CODE]],Table2[[Item Code]:[Sub Category]],7,0),"")</f>
        <v/>
      </c>
      <c r="Y2651" s="68" t="str">
        <f>Table49[[#This Row],[PO Number]]&amp;COUNTIFS($E$5:E2651,E2651)</f>
        <v>0</v>
      </c>
    </row>
    <row r="2652" spans="1:25" ht="14.7" customHeight="1" x14ac:dyDescent="0.3">
      <c r="A2652" s="1" t="str">
        <f>IF(Table49[[#This Row],[ITEM NAME]]="","",ROW()-4)</f>
        <v/>
      </c>
      <c r="B2652" s="68"/>
      <c r="C2652" s="4" t="str">
        <f>IFERROR(VLOOKUP(B2652,Table14[],3,0),"")</f>
        <v/>
      </c>
      <c r="D2652" s="4" t="str">
        <f>IFERROR(VLOOKUP(B2652,Table14[],2,0),"")</f>
        <v/>
      </c>
      <c r="E2652" s="4"/>
      <c r="H2652" s="41" t="str">
        <f>IFERROR(VLOOKUP(Table49[[#This Row],[ITEM CODE]],Table2[[Item Code]:[Master Name]],2,0),"")</f>
        <v/>
      </c>
      <c r="I2652" s="41"/>
      <c r="J2652" s="65" t="str">
        <f>IFERROR(VLOOKUP(Table49[[#This Row],[ITEM CODE]],Table2[[Item Code]:[Master Name]],3,0),"")</f>
        <v/>
      </c>
      <c r="K2652" s="1" t="str">
        <f>IFERROR(VLOOKUP(Table49[[#This Row],[ITEM CODE]],Table2[[Item Code]:[Master Name]],9,0),"")</f>
        <v/>
      </c>
      <c r="L2652" s="1" t="str">
        <f>IFERROR(VLOOKUP(Table49[[#This Row],[ITEM CODE]],Table2[[Item Code]:[Master Name]],8,0),"")</f>
        <v/>
      </c>
      <c r="M2652" s="41"/>
      <c r="N2652" s="66">
        <f>IFERROR(VLOOKUP(Table49[[#This Row],[ITEM CODE]],Table2[[#All],[Item Code]:[Unit Cost]],10,0),0)</f>
        <v>0</v>
      </c>
      <c r="O2652" s="134">
        <f>IFERROR(VLOOKUP(Table49[[#This Row],[ITEM CODE]],Table2[[#All],[Item Code]:[Unit Cost]],10,0),0)</f>
        <v>0</v>
      </c>
      <c r="P2652" s="56"/>
      <c r="Q2652" s="58"/>
      <c r="R2652" s="58">
        <f>Table49[[#This Row],[QUANTITY]]*Table49[[#This Row],[INV Prices]]</f>
        <v>0</v>
      </c>
      <c r="S2652" s="67"/>
      <c r="V2652" s="41"/>
      <c r="W2652" s="4" t="str">
        <f>IFERROR(VLOOKUP(Table49[[#This Row],[ITEM CODE]],Table2[[Item Code]:[Category ]],6,0),"")</f>
        <v/>
      </c>
      <c r="X2652" s="1" t="str">
        <f>IFERROR(VLOOKUP(Table49[[#This Row],[ITEM CODE]],Table2[[Item Code]:[Sub Category]],7,0),"")</f>
        <v/>
      </c>
      <c r="Y2652" s="68" t="str">
        <f>Table49[[#This Row],[PO Number]]&amp;COUNTIFS($E$5:E2652,E2652)</f>
        <v>0</v>
      </c>
    </row>
    <row r="2653" spans="1:25" ht="14.7" customHeight="1" x14ac:dyDescent="0.3">
      <c r="A2653" s="1" t="str">
        <f>IF(Table49[[#This Row],[ITEM NAME]]="","",ROW()-4)</f>
        <v/>
      </c>
      <c r="B2653" s="68"/>
      <c r="C2653" s="4" t="str">
        <f>IFERROR(VLOOKUP(B2653,Table14[],3,0),"")</f>
        <v/>
      </c>
      <c r="D2653" s="4" t="str">
        <f>IFERROR(VLOOKUP(B2653,Table14[],2,0),"")</f>
        <v/>
      </c>
      <c r="E2653" s="4"/>
      <c r="H2653" s="41" t="str">
        <f>IFERROR(VLOOKUP(Table49[[#This Row],[ITEM CODE]],Table2[[Item Code]:[Master Name]],2,0),"")</f>
        <v/>
      </c>
      <c r="I2653" s="41"/>
      <c r="J2653" s="65" t="str">
        <f>IFERROR(VLOOKUP(Table49[[#This Row],[ITEM CODE]],Table2[[Item Code]:[Master Name]],3,0),"")</f>
        <v/>
      </c>
      <c r="K2653" s="1" t="str">
        <f>IFERROR(VLOOKUP(Table49[[#This Row],[ITEM CODE]],Table2[[Item Code]:[Master Name]],9,0),"")</f>
        <v/>
      </c>
      <c r="L2653" s="1" t="str">
        <f>IFERROR(VLOOKUP(Table49[[#This Row],[ITEM CODE]],Table2[[Item Code]:[Master Name]],8,0),"")</f>
        <v/>
      </c>
      <c r="M2653" s="41"/>
      <c r="N2653" s="66">
        <f>IFERROR(VLOOKUP(Table49[[#This Row],[ITEM CODE]],Table2[[#All],[Item Code]:[Unit Cost]],10,0),0)</f>
        <v>0</v>
      </c>
      <c r="O2653" s="134">
        <f>IFERROR(VLOOKUP(Table49[[#This Row],[ITEM CODE]],Table2[[#All],[Item Code]:[Unit Cost]],10,0),0)</f>
        <v>0</v>
      </c>
      <c r="P2653" s="56"/>
      <c r="Q2653" s="58"/>
      <c r="R2653" s="58">
        <f>Table49[[#This Row],[QUANTITY]]*Table49[[#This Row],[INV Prices]]</f>
        <v>0</v>
      </c>
      <c r="S2653" s="67"/>
      <c r="V2653" s="41"/>
      <c r="W2653" s="4" t="str">
        <f>IFERROR(VLOOKUP(Table49[[#This Row],[ITEM CODE]],Table2[[Item Code]:[Category ]],6,0),"")</f>
        <v/>
      </c>
      <c r="X2653" s="1" t="str">
        <f>IFERROR(VLOOKUP(Table49[[#This Row],[ITEM CODE]],Table2[[Item Code]:[Sub Category]],7,0),"")</f>
        <v/>
      </c>
      <c r="Y2653" s="68" t="str">
        <f>Table49[[#This Row],[PO Number]]&amp;COUNTIFS($E$5:E2653,E2653)</f>
        <v>0</v>
      </c>
    </row>
    <row r="2654" spans="1:25" ht="14.7" customHeight="1" x14ac:dyDescent="0.3">
      <c r="A2654" s="1" t="str">
        <f>IF(Table49[[#This Row],[ITEM NAME]]="","",ROW()-4)</f>
        <v/>
      </c>
      <c r="B2654" s="68"/>
      <c r="C2654" s="4" t="str">
        <f>IFERROR(VLOOKUP(B2654,Table14[],3,0),"")</f>
        <v/>
      </c>
      <c r="D2654" s="4" t="str">
        <f>IFERROR(VLOOKUP(B2654,Table14[],2,0),"")</f>
        <v/>
      </c>
      <c r="E2654" s="4"/>
      <c r="H2654" s="41" t="str">
        <f>IFERROR(VLOOKUP(Table49[[#This Row],[ITEM CODE]],Table2[[Item Code]:[Master Name]],2,0),"")</f>
        <v/>
      </c>
      <c r="I2654" s="41"/>
      <c r="J2654" s="65" t="str">
        <f>IFERROR(VLOOKUP(Table49[[#This Row],[ITEM CODE]],Table2[[Item Code]:[Master Name]],3,0),"")</f>
        <v/>
      </c>
      <c r="K2654" s="1" t="str">
        <f>IFERROR(VLOOKUP(Table49[[#This Row],[ITEM CODE]],Table2[[Item Code]:[Master Name]],9,0),"")</f>
        <v/>
      </c>
      <c r="L2654" s="1" t="str">
        <f>IFERROR(VLOOKUP(Table49[[#This Row],[ITEM CODE]],Table2[[Item Code]:[Master Name]],8,0),"")</f>
        <v/>
      </c>
      <c r="M2654" s="41"/>
      <c r="N2654" s="66">
        <f>IFERROR(VLOOKUP(Table49[[#This Row],[ITEM CODE]],Table2[[#All],[Item Code]:[Unit Cost]],10,0),0)</f>
        <v>0</v>
      </c>
      <c r="O2654" s="134">
        <f>IFERROR(VLOOKUP(Table49[[#This Row],[ITEM CODE]],Table2[[#All],[Item Code]:[Unit Cost]],10,0),0)</f>
        <v>0</v>
      </c>
      <c r="P2654" s="56"/>
      <c r="Q2654" s="58"/>
      <c r="R2654" s="58">
        <f>Table49[[#This Row],[QUANTITY]]*Table49[[#This Row],[INV Prices]]</f>
        <v>0</v>
      </c>
      <c r="S2654" s="67"/>
      <c r="V2654" s="41"/>
      <c r="W2654" s="4" t="str">
        <f>IFERROR(VLOOKUP(Table49[[#This Row],[ITEM CODE]],Table2[[Item Code]:[Category ]],6,0),"")</f>
        <v/>
      </c>
      <c r="X2654" s="1" t="str">
        <f>IFERROR(VLOOKUP(Table49[[#This Row],[ITEM CODE]],Table2[[Item Code]:[Sub Category]],7,0),"")</f>
        <v/>
      </c>
      <c r="Y2654" s="68" t="str">
        <f>Table49[[#This Row],[PO Number]]&amp;COUNTIFS($E$5:E2654,E2654)</f>
        <v>0</v>
      </c>
    </row>
    <row r="2655" spans="1:25" ht="14.7" customHeight="1" x14ac:dyDescent="0.3">
      <c r="A2655" s="1" t="str">
        <f>IF(Table49[[#This Row],[ITEM NAME]]="","",ROW()-4)</f>
        <v/>
      </c>
      <c r="B2655" s="68"/>
      <c r="C2655" s="4" t="str">
        <f>IFERROR(VLOOKUP(B2655,Table14[],3,0),"")</f>
        <v/>
      </c>
      <c r="D2655" s="4" t="str">
        <f>IFERROR(VLOOKUP(B2655,Table14[],2,0),"")</f>
        <v/>
      </c>
      <c r="E2655" s="4"/>
      <c r="H2655" s="41" t="str">
        <f>IFERROR(VLOOKUP(Table49[[#This Row],[ITEM CODE]],Table2[[Item Code]:[Master Name]],2,0),"")</f>
        <v/>
      </c>
      <c r="I2655" s="41"/>
      <c r="J2655" s="65" t="str">
        <f>IFERROR(VLOOKUP(Table49[[#This Row],[ITEM CODE]],Table2[[Item Code]:[Master Name]],3,0),"")</f>
        <v/>
      </c>
      <c r="K2655" s="1" t="str">
        <f>IFERROR(VLOOKUP(Table49[[#This Row],[ITEM CODE]],Table2[[Item Code]:[Master Name]],9,0),"")</f>
        <v/>
      </c>
      <c r="L2655" s="1" t="str">
        <f>IFERROR(VLOOKUP(Table49[[#This Row],[ITEM CODE]],Table2[[Item Code]:[Master Name]],8,0),"")</f>
        <v/>
      </c>
      <c r="M2655" s="41"/>
      <c r="N2655" s="66">
        <f>IFERROR(VLOOKUP(Table49[[#This Row],[ITEM CODE]],Table2[[#All],[Item Code]:[Unit Cost]],10,0),0)</f>
        <v>0</v>
      </c>
      <c r="O2655" s="134">
        <f>IFERROR(VLOOKUP(Table49[[#This Row],[ITEM CODE]],Table2[[#All],[Item Code]:[Unit Cost]],10,0),0)</f>
        <v>0</v>
      </c>
      <c r="P2655" s="56"/>
      <c r="Q2655" s="58"/>
      <c r="R2655" s="58">
        <f>Table49[[#This Row],[QUANTITY]]*Table49[[#This Row],[INV Prices]]</f>
        <v>0</v>
      </c>
      <c r="S2655" s="67"/>
      <c r="V2655" s="41"/>
      <c r="W2655" s="4" t="str">
        <f>IFERROR(VLOOKUP(Table49[[#This Row],[ITEM CODE]],Table2[[Item Code]:[Category ]],6,0),"")</f>
        <v/>
      </c>
      <c r="X2655" s="1" t="str">
        <f>IFERROR(VLOOKUP(Table49[[#This Row],[ITEM CODE]],Table2[[Item Code]:[Sub Category]],7,0),"")</f>
        <v/>
      </c>
      <c r="Y2655" s="68" t="str">
        <f>Table49[[#This Row],[PO Number]]&amp;COUNTIFS($E$5:E2655,E2655)</f>
        <v>0</v>
      </c>
    </row>
    <row r="2656" spans="1:25" ht="14.7" customHeight="1" x14ac:dyDescent="0.3">
      <c r="A2656" s="1" t="str">
        <f>IF(Table49[[#This Row],[ITEM NAME]]="","",ROW()-4)</f>
        <v/>
      </c>
      <c r="B2656" s="68"/>
      <c r="C2656" s="4" t="str">
        <f>IFERROR(VLOOKUP(B2656,Table14[],3,0),"")</f>
        <v/>
      </c>
      <c r="D2656" s="4" t="str">
        <f>IFERROR(VLOOKUP(B2656,Table14[],2,0),"")</f>
        <v/>
      </c>
      <c r="E2656" s="4"/>
      <c r="H2656" s="41" t="str">
        <f>IFERROR(VLOOKUP(Table49[[#This Row],[ITEM CODE]],Table2[[Item Code]:[Master Name]],2,0),"")</f>
        <v/>
      </c>
      <c r="I2656" s="41"/>
      <c r="J2656" s="65" t="str">
        <f>IFERROR(VLOOKUP(Table49[[#This Row],[ITEM CODE]],Table2[[Item Code]:[Master Name]],3,0),"")</f>
        <v/>
      </c>
      <c r="K2656" s="1" t="str">
        <f>IFERROR(VLOOKUP(Table49[[#This Row],[ITEM CODE]],Table2[[Item Code]:[Master Name]],9,0),"")</f>
        <v/>
      </c>
      <c r="L2656" s="1" t="str">
        <f>IFERROR(VLOOKUP(Table49[[#This Row],[ITEM CODE]],Table2[[Item Code]:[Master Name]],8,0),"")</f>
        <v/>
      </c>
      <c r="M2656" s="41"/>
      <c r="N2656" s="66">
        <f>IFERROR(VLOOKUP(Table49[[#This Row],[ITEM CODE]],Table2[[#All],[Item Code]:[Unit Cost]],10,0),0)</f>
        <v>0</v>
      </c>
      <c r="O2656" s="134">
        <f>IFERROR(VLOOKUP(Table49[[#This Row],[ITEM CODE]],Table2[[#All],[Item Code]:[Unit Cost]],10,0),0)</f>
        <v>0</v>
      </c>
      <c r="P2656" s="56"/>
      <c r="Q2656" s="58"/>
      <c r="R2656" s="58">
        <f>Table49[[#This Row],[QUANTITY]]*Table49[[#This Row],[INV Prices]]</f>
        <v>0</v>
      </c>
      <c r="S2656" s="67"/>
      <c r="V2656" s="41"/>
      <c r="W2656" s="4" t="str">
        <f>IFERROR(VLOOKUP(Table49[[#This Row],[ITEM CODE]],Table2[[Item Code]:[Category ]],6,0),"")</f>
        <v/>
      </c>
      <c r="X2656" s="1" t="str">
        <f>IFERROR(VLOOKUP(Table49[[#This Row],[ITEM CODE]],Table2[[Item Code]:[Sub Category]],7,0),"")</f>
        <v/>
      </c>
      <c r="Y2656" s="68" t="str">
        <f>Table49[[#This Row],[PO Number]]&amp;COUNTIFS($E$5:E2656,E2656)</f>
        <v>0</v>
      </c>
    </row>
    <row r="2657" spans="1:25" ht="14.7" customHeight="1" x14ac:dyDescent="0.3">
      <c r="A2657" s="1" t="str">
        <f>IF(Table49[[#This Row],[ITEM NAME]]="","",ROW()-4)</f>
        <v/>
      </c>
      <c r="B2657" s="68"/>
      <c r="C2657" s="4" t="str">
        <f>IFERROR(VLOOKUP(B2657,Table14[],3,0),"")</f>
        <v/>
      </c>
      <c r="D2657" s="4" t="str">
        <f>IFERROR(VLOOKUP(B2657,Table14[],2,0),"")</f>
        <v/>
      </c>
      <c r="E2657" s="4"/>
      <c r="H2657" s="41" t="str">
        <f>IFERROR(VLOOKUP(Table49[[#This Row],[ITEM CODE]],Table2[[Item Code]:[Master Name]],2,0),"")</f>
        <v/>
      </c>
      <c r="I2657" s="41"/>
      <c r="J2657" s="65" t="str">
        <f>IFERROR(VLOOKUP(Table49[[#This Row],[ITEM CODE]],Table2[[Item Code]:[Master Name]],3,0),"")</f>
        <v/>
      </c>
      <c r="K2657" s="1" t="str">
        <f>IFERROR(VLOOKUP(Table49[[#This Row],[ITEM CODE]],Table2[[Item Code]:[Master Name]],9,0),"")</f>
        <v/>
      </c>
      <c r="L2657" s="1" t="str">
        <f>IFERROR(VLOOKUP(Table49[[#This Row],[ITEM CODE]],Table2[[Item Code]:[Master Name]],8,0),"")</f>
        <v/>
      </c>
      <c r="M2657" s="41"/>
      <c r="N2657" s="66">
        <f>IFERROR(VLOOKUP(Table49[[#This Row],[ITEM CODE]],Table2[[#All],[Item Code]:[Unit Cost]],10,0),0)</f>
        <v>0</v>
      </c>
      <c r="O2657" s="134">
        <f>IFERROR(VLOOKUP(Table49[[#This Row],[ITEM CODE]],Table2[[#All],[Item Code]:[Unit Cost]],10,0),0)</f>
        <v>0</v>
      </c>
      <c r="P2657" s="56"/>
      <c r="Q2657" s="58"/>
      <c r="R2657" s="58">
        <f>Table49[[#This Row],[QUANTITY]]*Table49[[#This Row],[INV Prices]]</f>
        <v>0</v>
      </c>
      <c r="S2657" s="67"/>
      <c r="V2657" s="41"/>
      <c r="W2657" s="4" t="str">
        <f>IFERROR(VLOOKUP(Table49[[#This Row],[ITEM CODE]],Table2[[Item Code]:[Category ]],6,0),"")</f>
        <v/>
      </c>
      <c r="X2657" s="1" t="str">
        <f>IFERROR(VLOOKUP(Table49[[#This Row],[ITEM CODE]],Table2[[Item Code]:[Sub Category]],7,0),"")</f>
        <v/>
      </c>
      <c r="Y2657" s="68" t="str">
        <f>Table49[[#This Row],[PO Number]]&amp;COUNTIFS($E$5:E2657,E2657)</f>
        <v>0</v>
      </c>
    </row>
    <row r="2658" spans="1:25" ht="14.7" customHeight="1" x14ac:dyDescent="0.3">
      <c r="A2658" s="1" t="str">
        <f>IF(Table49[[#This Row],[ITEM NAME]]="","",ROW()-4)</f>
        <v/>
      </c>
      <c r="B2658" s="68"/>
      <c r="C2658" s="4" t="str">
        <f>IFERROR(VLOOKUP(B2658,Table14[],3,0),"")</f>
        <v/>
      </c>
      <c r="D2658" s="4" t="str">
        <f>IFERROR(VLOOKUP(B2658,Table14[],2,0),"")</f>
        <v/>
      </c>
      <c r="E2658" s="4"/>
      <c r="H2658" s="41" t="str">
        <f>IFERROR(VLOOKUP(Table49[[#This Row],[ITEM CODE]],Table2[[Item Code]:[Master Name]],2,0),"")</f>
        <v/>
      </c>
      <c r="I2658" s="41"/>
      <c r="J2658" s="65" t="str">
        <f>IFERROR(VLOOKUP(Table49[[#This Row],[ITEM CODE]],Table2[[Item Code]:[Master Name]],3,0),"")</f>
        <v/>
      </c>
      <c r="K2658" s="1" t="str">
        <f>IFERROR(VLOOKUP(Table49[[#This Row],[ITEM CODE]],Table2[[Item Code]:[Master Name]],9,0),"")</f>
        <v/>
      </c>
      <c r="L2658" s="1" t="str">
        <f>IFERROR(VLOOKUP(Table49[[#This Row],[ITEM CODE]],Table2[[Item Code]:[Master Name]],8,0),"")</f>
        <v/>
      </c>
      <c r="M2658" s="41"/>
      <c r="N2658" s="66">
        <f>IFERROR(VLOOKUP(Table49[[#This Row],[ITEM CODE]],Table2[[#All],[Item Code]:[Unit Cost]],10,0),0)</f>
        <v>0</v>
      </c>
      <c r="O2658" s="134">
        <f>IFERROR(VLOOKUP(Table49[[#This Row],[ITEM CODE]],Table2[[#All],[Item Code]:[Unit Cost]],10,0),0)</f>
        <v>0</v>
      </c>
      <c r="P2658" s="56"/>
      <c r="Q2658" s="58"/>
      <c r="R2658" s="58">
        <f>Table49[[#This Row],[QUANTITY]]*Table49[[#This Row],[INV Prices]]</f>
        <v>0</v>
      </c>
      <c r="S2658" s="67"/>
      <c r="V2658" s="41"/>
      <c r="W2658" s="4" t="str">
        <f>IFERROR(VLOOKUP(Table49[[#This Row],[ITEM CODE]],Table2[[Item Code]:[Category ]],6,0),"")</f>
        <v/>
      </c>
      <c r="X2658" s="1" t="str">
        <f>IFERROR(VLOOKUP(Table49[[#This Row],[ITEM CODE]],Table2[[Item Code]:[Sub Category]],7,0),"")</f>
        <v/>
      </c>
      <c r="Y2658" s="68" t="str">
        <f>Table49[[#This Row],[PO Number]]&amp;COUNTIFS($E$5:E2658,E2658)</f>
        <v>0</v>
      </c>
    </row>
    <row r="2659" spans="1:25" ht="14.7" customHeight="1" x14ac:dyDescent="0.3">
      <c r="A2659" s="1" t="str">
        <f>IF(Table49[[#This Row],[ITEM NAME]]="","",ROW()-4)</f>
        <v/>
      </c>
      <c r="B2659" s="68"/>
      <c r="C2659" s="4" t="str">
        <f>IFERROR(VLOOKUP(B2659,Table14[],3,0),"")</f>
        <v/>
      </c>
      <c r="D2659" s="4" t="str">
        <f>IFERROR(VLOOKUP(B2659,Table14[],2,0),"")</f>
        <v/>
      </c>
      <c r="E2659" s="4"/>
      <c r="H2659" s="41" t="str">
        <f>IFERROR(VLOOKUP(Table49[[#This Row],[ITEM CODE]],Table2[[Item Code]:[Master Name]],2,0),"")</f>
        <v/>
      </c>
      <c r="I2659" s="41"/>
      <c r="J2659" s="65" t="str">
        <f>IFERROR(VLOOKUP(Table49[[#This Row],[ITEM CODE]],Table2[[Item Code]:[Master Name]],3,0),"")</f>
        <v/>
      </c>
      <c r="K2659" s="1" t="str">
        <f>IFERROR(VLOOKUP(Table49[[#This Row],[ITEM CODE]],Table2[[Item Code]:[Master Name]],9,0),"")</f>
        <v/>
      </c>
      <c r="L2659" s="1" t="str">
        <f>IFERROR(VLOOKUP(Table49[[#This Row],[ITEM CODE]],Table2[[Item Code]:[Master Name]],8,0),"")</f>
        <v/>
      </c>
      <c r="M2659" s="41"/>
      <c r="N2659" s="66">
        <f>IFERROR(VLOOKUP(Table49[[#This Row],[ITEM CODE]],Table2[[#All],[Item Code]:[Unit Cost]],10,0),0)</f>
        <v>0</v>
      </c>
      <c r="O2659" s="134">
        <f>IFERROR(VLOOKUP(Table49[[#This Row],[ITEM CODE]],Table2[[#All],[Item Code]:[Unit Cost]],10,0),0)</f>
        <v>0</v>
      </c>
      <c r="P2659" s="56"/>
      <c r="Q2659" s="58"/>
      <c r="R2659" s="58">
        <f>Table49[[#This Row],[QUANTITY]]*Table49[[#This Row],[INV Prices]]</f>
        <v>0</v>
      </c>
      <c r="S2659" s="67"/>
      <c r="V2659" s="41"/>
      <c r="W2659" s="4" t="str">
        <f>IFERROR(VLOOKUP(Table49[[#This Row],[ITEM CODE]],Table2[[Item Code]:[Category ]],6,0),"")</f>
        <v/>
      </c>
      <c r="X2659" s="1" t="str">
        <f>IFERROR(VLOOKUP(Table49[[#This Row],[ITEM CODE]],Table2[[Item Code]:[Sub Category]],7,0),"")</f>
        <v/>
      </c>
      <c r="Y2659" s="68" t="str">
        <f>Table49[[#This Row],[PO Number]]&amp;COUNTIFS($E$5:E2659,E2659)</f>
        <v>0</v>
      </c>
    </row>
    <row r="2660" spans="1:25" ht="14.7" customHeight="1" x14ac:dyDescent="0.3">
      <c r="A2660" s="1" t="str">
        <f>IF(Table49[[#This Row],[ITEM NAME]]="","",ROW()-4)</f>
        <v/>
      </c>
      <c r="B2660" s="68"/>
      <c r="C2660" s="4" t="str">
        <f>IFERROR(VLOOKUP(B2660,Table14[],3,0),"")</f>
        <v/>
      </c>
      <c r="D2660" s="4" t="str">
        <f>IFERROR(VLOOKUP(B2660,Table14[],2,0),"")</f>
        <v/>
      </c>
      <c r="E2660" s="4"/>
      <c r="H2660" s="41" t="str">
        <f>IFERROR(VLOOKUP(Table49[[#This Row],[ITEM CODE]],Table2[[Item Code]:[Master Name]],2,0),"")</f>
        <v/>
      </c>
      <c r="I2660" s="41"/>
      <c r="J2660" s="65" t="str">
        <f>IFERROR(VLOOKUP(Table49[[#This Row],[ITEM CODE]],Table2[[Item Code]:[Master Name]],3,0),"")</f>
        <v/>
      </c>
      <c r="K2660" s="1" t="str">
        <f>IFERROR(VLOOKUP(Table49[[#This Row],[ITEM CODE]],Table2[[Item Code]:[Master Name]],9,0),"")</f>
        <v/>
      </c>
      <c r="L2660" s="1" t="str">
        <f>IFERROR(VLOOKUP(Table49[[#This Row],[ITEM CODE]],Table2[[Item Code]:[Master Name]],8,0),"")</f>
        <v/>
      </c>
      <c r="M2660" s="41"/>
      <c r="N2660" s="66">
        <f>IFERROR(VLOOKUP(Table49[[#This Row],[ITEM CODE]],Table2[[#All],[Item Code]:[Unit Cost]],10,0),0)</f>
        <v>0</v>
      </c>
      <c r="O2660" s="134">
        <f>IFERROR(VLOOKUP(Table49[[#This Row],[ITEM CODE]],Table2[[#All],[Item Code]:[Unit Cost]],10,0),0)</f>
        <v>0</v>
      </c>
      <c r="P2660" s="56"/>
      <c r="Q2660" s="58"/>
      <c r="R2660" s="58">
        <f>Table49[[#This Row],[QUANTITY]]*Table49[[#This Row],[INV Prices]]</f>
        <v>0</v>
      </c>
      <c r="S2660" s="67"/>
      <c r="V2660" s="41"/>
      <c r="W2660" s="4" t="str">
        <f>IFERROR(VLOOKUP(Table49[[#This Row],[ITEM CODE]],Table2[[Item Code]:[Category ]],6,0),"")</f>
        <v/>
      </c>
      <c r="X2660" s="1" t="str">
        <f>IFERROR(VLOOKUP(Table49[[#This Row],[ITEM CODE]],Table2[[Item Code]:[Sub Category]],7,0),"")</f>
        <v/>
      </c>
      <c r="Y2660" s="68" t="str">
        <f>Table49[[#This Row],[PO Number]]&amp;COUNTIFS($E$5:E2660,E2660)</f>
        <v>0</v>
      </c>
    </row>
    <row r="2661" spans="1:25" ht="14.7" customHeight="1" x14ac:dyDescent="0.3">
      <c r="A2661" s="1" t="str">
        <f>IF(Table49[[#This Row],[ITEM NAME]]="","",ROW()-4)</f>
        <v/>
      </c>
      <c r="B2661" s="68"/>
      <c r="C2661" s="4" t="str">
        <f>IFERROR(VLOOKUP(B2661,Table14[],3,0),"")</f>
        <v/>
      </c>
      <c r="D2661" s="4" t="str">
        <f>IFERROR(VLOOKUP(B2661,Table14[],2,0),"")</f>
        <v/>
      </c>
      <c r="E2661" s="4"/>
      <c r="H2661" s="41" t="str">
        <f>IFERROR(VLOOKUP(Table49[[#This Row],[ITEM CODE]],Table2[[Item Code]:[Master Name]],2,0),"")</f>
        <v/>
      </c>
      <c r="I2661" s="41"/>
      <c r="J2661" s="65" t="str">
        <f>IFERROR(VLOOKUP(Table49[[#This Row],[ITEM CODE]],Table2[[Item Code]:[Master Name]],3,0),"")</f>
        <v/>
      </c>
      <c r="K2661" s="1" t="str">
        <f>IFERROR(VLOOKUP(Table49[[#This Row],[ITEM CODE]],Table2[[Item Code]:[Master Name]],9,0),"")</f>
        <v/>
      </c>
      <c r="L2661" s="1" t="str">
        <f>IFERROR(VLOOKUP(Table49[[#This Row],[ITEM CODE]],Table2[[Item Code]:[Master Name]],8,0),"")</f>
        <v/>
      </c>
      <c r="M2661" s="41"/>
      <c r="N2661" s="66">
        <f>IFERROR(VLOOKUP(Table49[[#This Row],[ITEM CODE]],Table2[[#All],[Item Code]:[Unit Cost]],10,0),0)</f>
        <v>0</v>
      </c>
      <c r="O2661" s="134">
        <f>IFERROR(VLOOKUP(Table49[[#This Row],[ITEM CODE]],Table2[[#All],[Item Code]:[Unit Cost]],10,0),0)</f>
        <v>0</v>
      </c>
      <c r="P2661" s="56"/>
      <c r="Q2661" s="58"/>
      <c r="R2661" s="58">
        <f>Table49[[#This Row],[QUANTITY]]*Table49[[#This Row],[INV Prices]]</f>
        <v>0</v>
      </c>
      <c r="S2661" s="67"/>
      <c r="V2661" s="41"/>
      <c r="W2661" s="4" t="str">
        <f>IFERROR(VLOOKUP(Table49[[#This Row],[ITEM CODE]],Table2[[Item Code]:[Category ]],6,0),"")</f>
        <v/>
      </c>
      <c r="X2661" s="1" t="str">
        <f>IFERROR(VLOOKUP(Table49[[#This Row],[ITEM CODE]],Table2[[Item Code]:[Sub Category]],7,0),"")</f>
        <v/>
      </c>
      <c r="Y2661" s="68" t="str">
        <f>Table49[[#This Row],[PO Number]]&amp;COUNTIFS($E$5:E2661,E2661)</f>
        <v>0</v>
      </c>
    </row>
    <row r="2662" spans="1:25" ht="14.7" customHeight="1" x14ac:dyDescent="0.3">
      <c r="A2662" s="1" t="str">
        <f>IF(Table49[[#This Row],[ITEM NAME]]="","",ROW()-4)</f>
        <v/>
      </c>
      <c r="B2662" s="68"/>
      <c r="C2662" s="4" t="str">
        <f>IFERROR(VLOOKUP(B2662,Table14[],3,0),"")</f>
        <v/>
      </c>
      <c r="D2662" s="4" t="str">
        <f>IFERROR(VLOOKUP(B2662,Table14[],2,0),"")</f>
        <v/>
      </c>
      <c r="E2662" s="4"/>
      <c r="H2662" s="41" t="str">
        <f>IFERROR(VLOOKUP(Table49[[#This Row],[ITEM CODE]],Table2[[Item Code]:[Master Name]],2,0),"")</f>
        <v/>
      </c>
      <c r="I2662" s="41"/>
      <c r="J2662" s="65" t="str">
        <f>IFERROR(VLOOKUP(Table49[[#This Row],[ITEM CODE]],Table2[[Item Code]:[Master Name]],3,0),"")</f>
        <v/>
      </c>
      <c r="K2662" s="1" t="str">
        <f>IFERROR(VLOOKUP(Table49[[#This Row],[ITEM CODE]],Table2[[Item Code]:[Master Name]],9,0),"")</f>
        <v/>
      </c>
      <c r="L2662" s="1" t="str">
        <f>IFERROR(VLOOKUP(Table49[[#This Row],[ITEM CODE]],Table2[[Item Code]:[Master Name]],8,0),"")</f>
        <v/>
      </c>
      <c r="M2662" s="41"/>
      <c r="N2662" s="66">
        <f>IFERROR(VLOOKUP(Table49[[#This Row],[ITEM CODE]],Table2[[#All],[Item Code]:[Unit Cost]],10,0),0)</f>
        <v>0</v>
      </c>
      <c r="O2662" s="134">
        <f>IFERROR(VLOOKUP(Table49[[#This Row],[ITEM CODE]],Table2[[#All],[Item Code]:[Unit Cost]],10,0),0)</f>
        <v>0</v>
      </c>
      <c r="P2662" s="56"/>
      <c r="Q2662" s="58"/>
      <c r="R2662" s="58">
        <f>Table49[[#This Row],[QUANTITY]]*Table49[[#This Row],[INV Prices]]</f>
        <v>0</v>
      </c>
      <c r="S2662" s="67"/>
      <c r="V2662" s="41"/>
      <c r="W2662" s="4" t="str">
        <f>IFERROR(VLOOKUP(Table49[[#This Row],[ITEM CODE]],Table2[[Item Code]:[Category ]],6,0),"")</f>
        <v/>
      </c>
      <c r="X2662" s="1" t="str">
        <f>IFERROR(VLOOKUP(Table49[[#This Row],[ITEM CODE]],Table2[[Item Code]:[Sub Category]],7,0),"")</f>
        <v/>
      </c>
      <c r="Y2662" s="68" t="str">
        <f>Table49[[#This Row],[PO Number]]&amp;COUNTIFS($E$5:E2662,E2662)</f>
        <v>0</v>
      </c>
    </row>
    <row r="2663" spans="1:25" ht="14.7" customHeight="1" x14ac:dyDescent="0.3">
      <c r="A2663" s="1" t="str">
        <f>IF(Table49[[#This Row],[ITEM NAME]]="","",ROW()-4)</f>
        <v/>
      </c>
      <c r="B2663" s="68"/>
      <c r="C2663" s="4" t="str">
        <f>IFERROR(VLOOKUP(B2663,Table14[],3,0),"")</f>
        <v/>
      </c>
      <c r="D2663" s="4" t="str">
        <f>IFERROR(VLOOKUP(B2663,Table14[],2,0),"")</f>
        <v/>
      </c>
      <c r="E2663" s="4"/>
      <c r="H2663" s="41" t="str">
        <f>IFERROR(VLOOKUP(Table49[[#This Row],[ITEM CODE]],Table2[[Item Code]:[Master Name]],2,0),"")</f>
        <v/>
      </c>
      <c r="I2663" s="41"/>
      <c r="J2663" s="65" t="str">
        <f>IFERROR(VLOOKUP(Table49[[#This Row],[ITEM CODE]],Table2[[Item Code]:[Master Name]],3,0),"")</f>
        <v/>
      </c>
      <c r="K2663" s="1" t="str">
        <f>IFERROR(VLOOKUP(Table49[[#This Row],[ITEM CODE]],Table2[[Item Code]:[Master Name]],9,0),"")</f>
        <v/>
      </c>
      <c r="L2663" s="1" t="str">
        <f>IFERROR(VLOOKUP(Table49[[#This Row],[ITEM CODE]],Table2[[Item Code]:[Master Name]],8,0),"")</f>
        <v/>
      </c>
      <c r="M2663" s="41"/>
      <c r="N2663" s="66">
        <f>IFERROR(VLOOKUP(Table49[[#This Row],[ITEM CODE]],Table2[[#All],[Item Code]:[Unit Cost]],10,0),0)</f>
        <v>0</v>
      </c>
      <c r="O2663" s="134">
        <f>IFERROR(VLOOKUP(Table49[[#This Row],[ITEM CODE]],Table2[[#All],[Item Code]:[Unit Cost]],10,0),0)</f>
        <v>0</v>
      </c>
      <c r="P2663" s="56"/>
      <c r="Q2663" s="58"/>
      <c r="R2663" s="58">
        <f>Table49[[#This Row],[QUANTITY]]*Table49[[#This Row],[INV Prices]]</f>
        <v>0</v>
      </c>
      <c r="S2663" s="67"/>
      <c r="V2663" s="41"/>
      <c r="W2663" s="4" t="str">
        <f>IFERROR(VLOOKUP(Table49[[#This Row],[ITEM CODE]],Table2[[Item Code]:[Category ]],6,0),"")</f>
        <v/>
      </c>
      <c r="X2663" s="1" t="str">
        <f>IFERROR(VLOOKUP(Table49[[#This Row],[ITEM CODE]],Table2[[Item Code]:[Sub Category]],7,0),"")</f>
        <v/>
      </c>
      <c r="Y2663" s="68" t="str">
        <f>Table49[[#This Row],[PO Number]]&amp;COUNTIFS($E$5:E2663,E2663)</f>
        <v>0</v>
      </c>
    </row>
    <row r="2664" spans="1:25" ht="14.7" customHeight="1" x14ac:dyDescent="0.3">
      <c r="A2664" s="1" t="str">
        <f>IF(Table49[[#This Row],[ITEM NAME]]="","",ROW()-4)</f>
        <v/>
      </c>
      <c r="B2664" s="68"/>
      <c r="C2664" s="4" t="str">
        <f>IFERROR(VLOOKUP(B2664,Table14[],3,0),"")</f>
        <v/>
      </c>
      <c r="D2664" s="4" t="str">
        <f>IFERROR(VLOOKUP(B2664,Table14[],2,0),"")</f>
        <v/>
      </c>
      <c r="E2664" s="4"/>
      <c r="H2664" s="41" t="str">
        <f>IFERROR(VLOOKUP(Table49[[#This Row],[ITEM CODE]],Table2[[Item Code]:[Master Name]],2,0),"")</f>
        <v/>
      </c>
      <c r="I2664" s="41"/>
      <c r="J2664" s="65" t="str">
        <f>IFERROR(VLOOKUP(Table49[[#This Row],[ITEM CODE]],Table2[[Item Code]:[Master Name]],3,0),"")</f>
        <v/>
      </c>
      <c r="K2664" s="1" t="str">
        <f>IFERROR(VLOOKUP(Table49[[#This Row],[ITEM CODE]],Table2[[Item Code]:[Master Name]],9,0),"")</f>
        <v/>
      </c>
      <c r="L2664" s="1" t="str">
        <f>IFERROR(VLOOKUP(Table49[[#This Row],[ITEM CODE]],Table2[[Item Code]:[Master Name]],8,0),"")</f>
        <v/>
      </c>
      <c r="M2664" s="41"/>
      <c r="N2664" s="66">
        <f>IFERROR(VLOOKUP(Table49[[#This Row],[ITEM CODE]],Table2[[#All],[Item Code]:[Unit Cost]],10,0),0)</f>
        <v>0</v>
      </c>
      <c r="O2664" s="134">
        <f>IFERROR(VLOOKUP(Table49[[#This Row],[ITEM CODE]],Table2[[#All],[Item Code]:[Unit Cost]],10,0),0)</f>
        <v>0</v>
      </c>
      <c r="P2664" s="56"/>
      <c r="Q2664" s="58"/>
      <c r="R2664" s="58">
        <f>Table49[[#This Row],[QUANTITY]]*Table49[[#This Row],[INV Prices]]</f>
        <v>0</v>
      </c>
      <c r="S2664" s="67"/>
      <c r="V2664" s="41"/>
      <c r="W2664" s="4" t="str">
        <f>IFERROR(VLOOKUP(Table49[[#This Row],[ITEM CODE]],Table2[[Item Code]:[Category ]],6,0),"")</f>
        <v/>
      </c>
      <c r="X2664" s="1" t="str">
        <f>IFERROR(VLOOKUP(Table49[[#This Row],[ITEM CODE]],Table2[[Item Code]:[Sub Category]],7,0),"")</f>
        <v/>
      </c>
      <c r="Y2664" s="68" t="str">
        <f>Table49[[#This Row],[PO Number]]&amp;COUNTIFS($E$5:E2664,E2664)</f>
        <v>0</v>
      </c>
    </row>
    <row r="2665" spans="1:25" ht="14.7" customHeight="1" x14ac:dyDescent="0.3">
      <c r="A2665" s="1" t="str">
        <f>IF(Table49[[#This Row],[ITEM NAME]]="","",ROW()-4)</f>
        <v/>
      </c>
      <c r="B2665" s="68"/>
      <c r="C2665" s="4" t="str">
        <f>IFERROR(VLOOKUP(B2665,Table14[],3,0),"")</f>
        <v/>
      </c>
      <c r="D2665" s="4" t="str">
        <f>IFERROR(VLOOKUP(B2665,Table14[],2,0),"")</f>
        <v/>
      </c>
      <c r="E2665" s="4"/>
      <c r="H2665" s="41" t="str">
        <f>IFERROR(VLOOKUP(Table49[[#This Row],[ITEM CODE]],Table2[[Item Code]:[Master Name]],2,0),"")</f>
        <v/>
      </c>
      <c r="I2665" s="41"/>
      <c r="J2665" s="65" t="str">
        <f>IFERROR(VLOOKUP(Table49[[#This Row],[ITEM CODE]],Table2[[Item Code]:[Master Name]],3,0),"")</f>
        <v/>
      </c>
      <c r="K2665" s="1" t="str">
        <f>IFERROR(VLOOKUP(Table49[[#This Row],[ITEM CODE]],Table2[[Item Code]:[Master Name]],9,0),"")</f>
        <v/>
      </c>
      <c r="L2665" s="1" t="str">
        <f>IFERROR(VLOOKUP(Table49[[#This Row],[ITEM CODE]],Table2[[Item Code]:[Master Name]],8,0),"")</f>
        <v/>
      </c>
      <c r="M2665" s="41"/>
      <c r="N2665" s="66">
        <f>IFERROR(VLOOKUP(Table49[[#This Row],[ITEM CODE]],Table2[[#All],[Item Code]:[Unit Cost]],10,0),0)</f>
        <v>0</v>
      </c>
      <c r="O2665" s="134">
        <f>IFERROR(VLOOKUP(Table49[[#This Row],[ITEM CODE]],Table2[[#All],[Item Code]:[Unit Cost]],10,0),0)</f>
        <v>0</v>
      </c>
      <c r="P2665" s="56"/>
      <c r="Q2665" s="58"/>
      <c r="R2665" s="58">
        <f>Table49[[#This Row],[QUANTITY]]*Table49[[#This Row],[INV Prices]]</f>
        <v>0</v>
      </c>
      <c r="S2665" s="67"/>
      <c r="V2665" s="41"/>
      <c r="W2665" s="4" t="str">
        <f>IFERROR(VLOOKUP(Table49[[#This Row],[ITEM CODE]],Table2[[Item Code]:[Category ]],6,0),"")</f>
        <v/>
      </c>
      <c r="X2665" s="1" t="str">
        <f>IFERROR(VLOOKUP(Table49[[#This Row],[ITEM CODE]],Table2[[Item Code]:[Sub Category]],7,0),"")</f>
        <v/>
      </c>
      <c r="Y2665" s="68" t="str">
        <f>Table49[[#This Row],[PO Number]]&amp;COUNTIFS($E$5:E2665,E2665)</f>
        <v>0</v>
      </c>
    </row>
    <row r="2666" spans="1:25" ht="14.7" customHeight="1" x14ac:dyDescent="0.3">
      <c r="A2666" s="1" t="str">
        <f>IF(Table49[[#This Row],[ITEM NAME]]="","",ROW()-4)</f>
        <v/>
      </c>
      <c r="B2666" s="68"/>
      <c r="C2666" s="4" t="str">
        <f>IFERROR(VLOOKUP(B2666,Table14[],3,0),"")</f>
        <v/>
      </c>
      <c r="D2666" s="4" t="str">
        <f>IFERROR(VLOOKUP(B2666,Table14[],2,0),"")</f>
        <v/>
      </c>
      <c r="E2666" s="4"/>
      <c r="H2666" s="41" t="str">
        <f>IFERROR(VLOOKUP(Table49[[#This Row],[ITEM CODE]],Table2[[Item Code]:[Master Name]],2,0),"")</f>
        <v/>
      </c>
      <c r="I2666" s="41"/>
      <c r="J2666" s="65" t="str">
        <f>IFERROR(VLOOKUP(Table49[[#This Row],[ITEM CODE]],Table2[[Item Code]:[Master Name]],3,0),"")</f>
        <v/>
      </c>
      <c r="K2666" s="1" t="str">
        <f>IFERROR(VLOOKUP(Table49[[#This Row],[ITEM CODE]],Table2[[Item Code]:[Master Name]],9,0),"")</f>
        <v/>
      </c>
      <c r="L2666" s="1" t="str">
        <f>IFERROR(VLOOKUP(Table49[[#This Row],[ITEM CODE]],Table2[[Item Code]:[Master Name]],8,0),"")</f>
        <v/>
      </c>
      <c r="M2666" s="41"/>
      <c r="N2666" s="66">
        <f>IFERROR(VLOOKUP(Table49[[#This Row],[ITEM CODE]],Table2[[#All],[Item Code]:[Unit Cost]],10,0),0)</f>
        <v>0</v>
      </c>
      <c r="O2666" s="134">
        <f>IFERROR(VLOOKUP(Table49[[#This Row],[ITEM CODE]],Table2[[#All],[Item Code]:[Unit Cost]],10,0),0)</f>
        <v>0</v>
      </c>
      <c r="P2666" s="56"/>
      <c r="Q2666" s="58"/>
      <c r="R2666" s="58">
        <f>Table49[[#This Row],[QUANTITY]]*Table49[[#This Row],[INV Prices]]</f>
        <v>0</v>
      </c>
      <c r="S2666" s="67"/>
      <c r="V2666" s="41"/>
      <c r="W2666" s="4" t="str">
        <f>IFERROR(VLOOKUP(Table49[[#This Row],[ITEM CODE]],Table2[[Item Code]:[Category ]],6,0),"")</f>
        <v/>
      </c>
      <c r="X2666" s="1" t="str">
        <f>IFERROR(VLOOKUP(Table49[[#This Row],[ITEM CODE]],Table2[[Item Code]:[Sub Category]],7,0),"")</f>
        <v/>
      </c>
      <c r="Y2666" s="68" t="str">
        <f>Table49[[#This Row],[PO Number]]&amp;COUNTIFS($E$5:E2666,E2666)</f>
        <v>0</v>
      </c>
    </row>
    <row r="2667" spans="1:25" ht="14.7" customHeight="1" x14ac:dyDescent="0.3">
      <c r="A2667" s="1" t="str">
        <f>IF(Table49[[#This Row],[ITEM NAME]]="","",ROW()-4)</f>
        <v/>
      </c>
      <c r="B2667" s="68"/>
      <c r="C2667" s="4" t="str">
        <f>IFERROR(VLOOKUP(B2667,Table14[],3,0),"")</f>
        <v/>
      </c>
      <c r="D2667" s="4" t="str">
        <f>IFERROR(VLOOKUP(B2667,Table14[],2,0),"")</f>
        <v/>
      </c>
      <c r="E2667" s="4"/>
      <c r="H2667" s="41" t="str">
        <f>IFERROR(VLOOKUP(Table49[[#This Row],[ITEM CODE]],Table2[[Item Code]:[Master Name]],2,0),"")</f>
        <v/>
      </c>
      <c r="I2667" s="41"/>
      <c r="J2667" s="65" t="str">
        <f>IFERROR(VLOOKUP(Table49[[#This Row],[ITEM CODE]],Table2[[Item Code]:[Master Name]],3,0),"")</f>
        <v/>
      </c>
      <c r="K2667" s="1" t="str">
        <f>IFERROR(VLOOKUP(Table49[[#This Row],[ITEM CODE]],Table2[[Item Code]:[Master Name]],9,0),"")</f>
        <v/>
      </c>
      <c r="L2667" s="1" t="str">
        <f>IFERROR(VLOOKUP(Table49[[#This Row],[ITEM CODE]],Table2[[Item Code]:[Master Name]],8,0),"")</f>
        <v/>
      </c>
      <c r="M2667" s="41"/>
      <c r="N2667" s="66">
        <f>IFERROR(VLOOKUP(Table49[[#This Row],[ITEM CODE]],Table2[[#All],[Item Code]:[Unit Cost]],10,0),0)</f>
        <v>0</v>
      </c>
      <c r="O2667" s="134">
        <f>IFERROR(VLOOKUP(Table49[[#This Row],[ITEM CODE]],Table2[[#All],[Item Code]:[Unit Cost]],10,0),0)</f>
        <v>0</v>
      </c>
      <c r="P2667" s="56"/>
      <c r="Q2667" s="58"/>
      <c r="R2667" s="58">
        <f>Table49[[#This Row],[QUANTITY]]*Table49[[#This Row],[INV Prices]]</f>
        <v>0</v>
      </c>
      <c r="S2667" s="67"/>
      <c r="V2667" s="41"/>
      <c r="W2667" s="4" t="str">
        <f>IFERROR(VLOOKUP(Table49[[#This Row],[ITEM CODE]],Table2[[Item Code]:[Category ]],6,0),"")</f>
        <v/>
      </c>
      <c r="X2667" s="1" t="str">
        <f>IFERROR(VLOOKUP(Table49[[#This Row],[ITEM CODE]],Table2[[Item Code]:[Sub Category]],7,0),"")</f>
        <v/>
      </c>
      <c r="Y2667" s="68" t="str">
        <f>Table49[[#This Row],[PO Number]]&amp;COUNTIFS($E$5:E2667,E2667)</f>
        <v>0</v>
      </c>
    </row>
    <row r="2668" spans="1:25" ht="14.7" customHeight="1" x14ac:dyDescent="0.3">
      <c r="A2668" s="1" t="str">
        <f>IF(Table49[[#This Row],[ITEM NAME]]="","",ROW()-4)</f>
        <v/>
      </c>
      <c r="B2668" s="68"/>
      <c r="C2668" s="4" t="str">
        <f>IFERROR(VLOOKUP(B2668,Table14[],3,0),"")</f>
        <v/>
      </c>
      <c r="D2668" s="4" t="str">
        <f>IFERROR(VLOOKUP(B2668,Table14[],2,0),"")</f>
        <v/>
      </c>
      <c r="E2668" s="4"/>
      <c r="H2668" s="41" t="str">
        <f>IFERROR(VLOOKUP(Table49[[#This Row],[ITEM CODE]],Table2[[Item Code]:[Master Name]],2,0),"")</f>
        <v/>
      </c>
      <c r="I2668" s="41"/>
      <c r="J2668" s="65" t="str">
        <f>IFERROR(VLOOKUP(Table49[[#This Row],[ITEM CODE]],Table2[[Item Code]:[Master Name]],3,0),"")</f>
        <v/>
      </c>
      <c r="K2668" s="1" t="str">
        <f>IFERROR(VLOOKUP(Table49[[#This Row],[ITEM CODE]],Table2[[Item Code]:[Master Name]],9,0),"")</f>
        <v/>
      </c>
      <c r="L2668" s="1" t="str">
        <f>IFERROR(VLOOKUP(Table49[[#This Row],[ITEM CODE]],Table2[[Item Code]:[Master Name]],8,0),"")</f>
        <v/>
      </c>
      <c r="M2668" s="41"/>
      <c r="N2668" s="66">
        <f>IFERROR(VLOOKUP(Table49[[#This Row],[ITEM CODE]],Table2[[#All],[Item Code]:[Unit Cost]],10,0),0)</f>
        <v>0</v>
      </c>
      <c r="O2668" s="134">
        <f>IFERROR(VLOOKUP(Table49[[#This Row],[ITEM CODE]],Table2[[#All],[Item Code]:[Unit Cost]],10,0),0)</f>
        <v>0</v>
      </c>
      <c r="P2668" s="56"/>
      <c r="Q2668" s="58"/>
      <c r="R2668" s="58">
        <f>Table49[[#This Row],[QUANTITY]]*Table49[[#This Row],[INV Prices]]</f>
        <v>0</v>
      </c>
      <c r="S2668" s="67"/>
      <c r="V2668" s="41"/>
      <c r="W2668" s="4" t="str">
        <f>IFERROR(VLOOKUP(Table49[[#This Row],[ITEM CODE]],Table2[[Item Code]:[Category ]],6,0),"")</f>
        <v/>
      </c>
      <c r="X2668" s="1" t="str">
        <f>IFERROR(VLOOKUP(Table49[[#This Row],[ITEM CODE]],Table2[[Item Code]:[Sub Category]],7,0),"")</f>
        <v/>
      </c>
      <c r="Y2668" s="68" t="str">
        <f>Table49[[#This Row],[PO Number]]&amp;COUNTIFS($E$5:E2668,E2668)</f>
        <v>0</v>
      </c>
    </row>
    <row r="2669" spans="1:25" ht="14.7" customHeight="1" x14ac:dyDescent="0.3">
      <c r="A2669" s="1" t="str">
        <f>IF(Table49[[#This Row],[ITEM NAME]]="","",ROW()-4)</f>
        <v/>
      </c>
      <c r="B2669" s="68"/>
      <c r="C2669" s="4" t="str">
        <f>IFERROR(VLOOKUP(B2669,Table14[],3,0),"")</f>
        <v/>
      </c>
      <c r="D2669" s="4" t="str">
        <f>IFERROR(VLOOKUP(B2669,Table14[],2,0),"")</f>
        <v/>
      </c>
      <c r="E2669" s="4"/>
      <c r="H2669" s="41" t="str">
        <f>IFERROR(VLOOKUP(Table49[[#This Row],[ITEM CODE]],Table2[[Item Code]:[Master Name]],2,0),"")</f>
        <v/>
      </c>
      <c r="I2669" s="41"/>
      <c r="J2669" s="65" t="str">
        <f>IFERROR(VLOOKUP(Table49[[#This Row],[ITEM CODE]],Table2[[Item Code]:[Master Name]],3,0),"")</f>
        <v/>
      </c>
      <c r="K2669" s="1" t="str">
        <f>IFERROR(VLOOKUP(Table49[[#This Row],[ITEM CODE]],Table2[[Item Code]:[Master Name]],9,0),"")</f>
        <v/>
      </c>
      <c r="L2669" s="1" t="str">
        <f>IFERROR(VLOOKUP(Table49[[#This Row],[ITEM CODE]],Table2[[Item Code]:[Master Name]],8,0),"")</f>
        <v/>
      </c>
      <c r="M2669" s="41"/>
      <c r="N2669" s="66">
        <f>IFERROR(VLOOKUP(Table49[[#This Row],[ITEM CODE]],Table2[[#All],[Item Code]:[Unit Cost]],10,0),0)</f>
        <v>0</v>
      </c>
      <c r="O2669" s="134">
        <f>IFERROR(VLOOKUP(Table49[[#This Row],[ITEM CODE]],Table2[[#All],[Item Code]:[Unit Cost]],10,0),0)</f>
        <v>0</v>
      </c>
      <c r="P2669" s="56"/>
      <c r="Q2669" s="58"/>
      <c r="R2669" s="58">
        <f>Table49[[#This Row],[QUANTITY]]*Table49[[#This Row],[INV Prices]]</f>
        <v>0</v>
      </c>
      <c r="S2669" s="67"/>
      <c r="V2669" s="41"/>
      <c r="W2669" s="4" t="str">
        <f>IFERROR(VLOOKUP(Table49[[#This Row],[ITEM CODE]],Table2[[Item Code]:[Category ]],6,0),"")</f>
        <v/>
      </c>
      <c r="X2669" s="1" t="str">
        <f>IFERROR(VLOOKUP(Table49[[#This Row],[ITEM CODE]],Table2[[Item Code]:[Sub Category]],7,0),"")</f>
        <v/>
      </c>
      <c r="Y2669" s="68" t="str">
        <f>Table49[[#This Row],[PO Number]]&amp;COUNTIFS($E$5:E2669,E2669)</f>
        <v>0</v>
      </c>
    </row>
    <row r="2670" spans="1:25" ht="14.7" customHeight="1" x14ac:dyDescent="0.3">
      <c r="A2670" s="1" t="str">
        <f>IF(Table49[[#This Row],[ITEM NAME]]="","",ROW()-4)</f>
        <v/>
      </c>
      <c r="B2670" s="68"/>
      <c r="C2670" s="4" t="str">
        <f>IFERROR(VLOOKUP(B2670,Table14[],3,0),"")</f>
        <v/>
      </c>
      <c r="D2670" s="4" t="str">
        <f>IFERROR(VLOOKUP(B2670,Table14[],2,0),"")</f>
        <v/>
      </c>
      <c r="E2670" s="4"/>
      <c r="H2670" s="41" t="str">
        <f>IFERROR(VLOOKUP(Table49[[#This Row],[ITEM CODE]],Table2[[Item Code]:[Master Name]],2,0),"")</f>
        <v/>
      </c>
      <c r="I2670" s="41"/>
      <c r="J2670" s="65" t="str">
        <f>IFERROR(VLOOKUP(Table49[[#This Row],[ITEM CODE]],Table2[[Item Code]:[Master Name]],3,0),"")</f>
        <v/>
      </c>
      <c r="K2670" s="1" t="str">
        <f>IFERROR(VLOOKUP(Table49[[#This Row],[ITEM CODE]],Table2[[Item Code]:[Master Name]],9,0),"")</f>
        <v/>
      </c>
      <c r="L2670" s="1" t="str">
        <f>IFERROR(VLOOKUP(Table49[[#This Row],[ITEM CODE]],Table2[[Item Code]:[Master Name]],8,0),"")</f>
        <v/>
      </c>
      <c r="M2670" s="41"/>
      <c r="N2670" s="66">
        <f>IFERROR(VLOOKUP(Table49[[#This Row],[ITEM CODE]],Table2[[#All],[Item Code]:[Unit Cost]],10,0),0)</f>
        <v>0</v>
      </c>
      <c r="O2670" s="134">
        <f>IFERROR(VLOOKUP(Table49[[#This Row],[ITEM CODE]],Table2[[#All],[Item Code]:[Unit Cost]],10,0),0)</f>
        <v>0</v>
      </c>
      <c r="P2670" s="56"/>
      <c r="Q2670" s="58"/>
      <c r="R2670" s="58">
        <f>Table49[[#This Row],[QUANTITY]]*Table49[[#This Row],[INV Prices]]</f>
        <v>0</v>
      </c>
      <c r="S2670" s="67"/>
      <c r="V2670" s="41"/>
      <c r="W2670" s="4" t="str">
        <f>IFERROR(VLOOKUP(Table49[[#This Row],[ITEM CODE]],Table2[[Item Code]:[Category ]],6,0),"")</f>
        <v/>
      </c>
      <c r="X2670" s="1" t="str">
        <f>IFERROR(VLOOKUP(Table49[[#This Row],[ITEM CODE]],Table2[[Item Code]:[Sub Category]],7,0),"")</f>
        <v/>
      </c>
      <c r="Y2670" s="68" t="str">
        <f>Table49[[#This Row],[PO Number]]&amp;COUNTIFS($E$5:E2670,E2670)</f>
        <v>0</v>
      </c>
    </row>
    <row r="2671" spans="1:25" ht="14.7" customHeight="1" x14ac:dyDescent="0.3">
      <c r="A2671" s="1" t="str">
        <f>IF(Table49[[#This Row],[ITEM NAME]]="","",ROW()-4)</f>
        <v/>
      </c>
      <c r="B2671" s="68"/>
      <c r="C2671" s="4" t="str">
        <f>IFERROR(VLOOKUP(B2671,Table14[],3,0),"")</f>
        <v/>
      </c>
      <c r="D2671" s="4" t="str">
        <f>IFERROR(VLOOKUP(B2671,Table14[],2,0),"")</f>
        <v/>
      </c>
      <c r="E2671" s="4"/>
      <c r="H2671" s="41" t="str">
        <f>IFERROR(VLOOKUP(Table49[[#This Row],[ITEM CODE]],Table2[[Item Code]:[Master Name]],2,0),"")</f>
        <v/>
      </c>
      <c r="I2671" s="41"/>
      <c r="J2671" s="65" t="str">
        <f>IFERROR(VLOOKUP(Table49[[#This Row],[ITEM CODE]],Table2[[Item Code]:[Master Name]],3,0),"")</f>
        <v/>
      </c>
      <c r="K2671" s="1" t="str">
        <f>IFERROR(VLOOKUP(Table49[[#This Row],[ITEM CODE]],Table2[[Item Code]:[Master Name]],9,0),"")</f>
        <v/>
      </c>
      <c r="L2671" s="1" t="str">
        <f>IFERROR(VLOOKUP(Table49[[#This Row],[ITEM CODE]],Table2[[Item Code]:[Master Name]],8,0),"")</f>
        <v/>
      </c>
      <c r="M2671" s="41"/>
      <c r="N2671" s="66">
        <f>IFERROR(VLOOKUP(Table49[[#This Row],[ITEM CODE]],Table2[[#All],[Item Code]:[Unit Cost]],10,0),0)</f>
        <v>0</v>
      </c>
      <c r="O2671" s="134">
        <f>IFERROR(VLOOKUP(Table49[[#This Row],[ITEM CODE]],Table2[[#All],[Item Code]:[Unit Cost]],10,0),0)</f>
        <v>0</v>
      </c>
      <c r="P2671" s="56"/>
      <c r="Q2671" s="58"/>
      <c r="R2671" s="58">
        <f>Table49[[#This Row],[QUANTITY]]*Table49[[#This Row],[INV Prices]]</f>
        <v>0</v>
      </c>
      <c r="S2671" s="67"/>
      <c r="V2671" s="41"/>
      <c r="W2671" s="4" t="str">
        <f>IFERROR(VLOOKUP(Table49[[#This Row],[ITEM CODE]],Table2[[Item Code]:[Category ]],6,0),"")</f>
        <v/>
      </c>
      <c r="X2671" s="1" t="str">
        <f>IFERROR(VLOOKUP(Table49[[#This Row],[ITEM CODE]],Table2[[Item Code]:[Sub Category]],7,0),"")</f>
        <v/>
      </c>
      <c r="Y2671" s="68" t="str">
        <f>Table49[[#This Row],[PO Number]]&amp;COUNTIFS($E$5:E2671,E2671)</f>
        <v>0</v>
      </c>
    </row>
    <row r="2672" spans="1:25" ht="14.7" customHeight="1" x14ac:dyDescent="0.3">
      <c r="A2672" s="1" t="str">
        <f>IF(Table49[[#This Row],[ITEM NAME]]="","",ROW()-4)</f>
        <v/>
      </c>
      <c r="B2672" s="68"/>
      <c r="C2672" s="4" t="str">
        <f>IFERROR(VLOOKUP(B2672,Table14[],3,0),"")</f>
        <v/>
      </c>
      <c r="D2672" s="4" t="str">
        <f>IFERROR(VLOOKUP(B2672,Table14[],2,0),"")</f>
        <v/>
      </c>
      <c r="E2672" s="4"/>
      <c r="H2672" s="41" t="str">
        <f>IFERROR(VLOOKUP(Table49[[#This Row],[ITEM CODE]],Table2[[Item Code]:[Master Name]],2,0),"")</f>
        <v/>
      </c>
      <c r="I2672" s="41"/>
      <c r="J2672" s="65" t="str">
        <f>IFERROR(VLOOKUP(Table49[[#This Row],[ITEM CODE]],Table2[[Item Code]:[Master Name]],3,0),"")</f>
        <v/>
      </c>
      <c r="K2672" s="1" t="str">
        <f>IFERROR(VLOOKUP(Table49[[#This Row],[ITEM CODE]],Table2[[Item Code]:[Master Name]],9,0),"")</f>
        <v/>
      </c>
      <c r="L2672" s="1" t="str">
        <f>IFERROR(VLOOKUP(Table49[[#This Row],[ITEM CODE]],Table2[[Item Code]:[Master Name]],8,0),"")</f>
        <v/>
      </c>
      <c r="M2672" s="41"/>
      <c r="N2672" s="66">
        <f>IFERROR(VLOOKUP(Table49[[#This Row],[ITEM CODE]],Table2[[#All],[Item Code]:[Unit Cost]],10,0),0)</f>
        <v>0</v>
      </c>
      <c r="O2672" s="134">
        <f>IFERROR(VLOOKUP(Table49[[#This Row],[ITEM CODE]],Table2[[#All],[Item Code]:[Unit Cost]],10,0),0)</f>
        <v>0</v>
      </c>
      <c r="P2672" s="56"/>
      <c r="Q2672" s="58"/>
      <c r="R2672" s="58">
        <f>Table49[[#This Row],[QUANTITY]]*Table49[[#This Row],[INV Prices]]</f>
        <v>0</v>
      </c>
      <c r="S2672" s="67"/>
      <c r="V2672" s="41"/>
      <c r="W2672" s="4" t="str">
        <f>IFERROR(VLOOKUP(Table49[[#This Row],[ITEM CODE]],Table2[[Item Code]:[Category ]],6,0),"")</f>
        <v/>
      </c>
      <c r="X2672" s="1" t="str">
        <f>IFERROR(VLOOKUP(Table49[[#This Row],[ITEM CODE]],Table2[[Item Code]:[Sub Category]],7,0),"")</f>
        <v/>
      </c>
      <c r="Y2672" s="68" t="str">
        <f>Table49[[#This Row],[PO Number]]&amp;COUNTIFS($E$5:E2672,E2672)</f>
        <v>0</v>
      </c>
    </row>
    <row r="2673" spans="1:25" ht="14.7" customHeight="1" x14ac:dyDescent="0.3">
      <c r="A2673" s="1" t="str">
        <f>IF(Table49[[#This Row],[ITEM NAME]]="","",ROW()-4)</f>
        <v/>
      </c>
      <c r="B2673" s="68"/>
      <c r="C2673" s="4" t="str">
        <f>IFERROR(VLOOKUP(B2673,Table14[],3,0),"")</f>
        <v/>
      </c>
      <c r="D2673" s="4" t="str">
        <f>IFERROR(VLOOKUP(B2673,Table14[],2,0),"")</f>
        <v/>
      </c>
      <c r="E2673" s="4"/>
      <c r="H2673" s="41" t="str">
        <f>IFERROR(VLOOKUP(Table49[[#This Row],[ITEM CODE]],Table2[[Item Code]:[Master Name]],2,0),"")</f>
        <v/>
      </c>
      <c r="I2673" s="41"/>
      <c r="J2673" s="65" t="str">
        <f>IFERROR(VLOOKUP(Table49[[#This Row],[ITEM CODE]],Table2[[Item Code]:[Master Name]],3,0),"")</f>
        <v/>
      </c>
      <c r="K2673" s="1" t="str">
        <f>IFERROR(VLOOKUP(Table49[[#This Row],[ITEM CODE]],Table2[[Item Code]:[Master Name]],9,0),"")</f>
        <v/>
      </c>
      <c r="L2673" s="1" t="str">
        <f>IFERROR(VLOOKUP(Table49[[#This Row],[ITEM CODE]],Table2[[Item Code]:[Master Name]],8,0),"")</f>
        <v/>
      </c>
      <c r="M2673" s="41"/>
      <c r="N2673" s="66">
        <f>IFERROR(VLOOKUP(Table49[[#This Row],[ITEM CODE]],Table2[[#All],[Item Code]:[Unit Cost]],10,0),0)</f>
        <v>0</v>
      </c>
      <c r="O2673" s="134">
        <f>IFERROR(VLOOKUP(Table49[[#This Row],[ITEM CODE]],Table2[[#All],[Item Code]:[Unit Cost]],10,0),0)</f>
        <v>0</v>
      </c>
      <c r="P2673" s="56"/>
      <c r="Q2673" s="58"/>
      <c r="R2673" s="58">
        <f>Table49[[#This Row],[QUANTITY]]*Table49[[#This Row],[INV Prices]]</f>
        <v>0</v>
      </c>
      <c r="S2673" s="67"/>
      <c r="V2673" s="41"/>
      <c r="W2673" s="4" t="str">
        <f>IFERROR(VLOOKUP(Table49[[#This Row],[ITEM CODE]],Table2[[Item Code]:[Category ]],6,0),"")</f>
        <v/>
      </c>
      <c r="X2673" s="1" t="str">
        <f>IFERROR(VLOOKUP(Table49[[#This Row],[ITEM CODE]],Table2[[Item Code]:[Sub Category]],7,0),"")</f>
        <v/>
      </c>
      <c r="Y2673" s="68" t="str">
        <f>Table49[[#This Row],[PO Number]]&amp;COUNTIFS($E$5:E2673,E2673)</f>
        <v>0</v>
      </c>
    </row>
    <row r="2674" spans="1:25" ht="14.7" customHeight="1" x14ac:dyDescent="0.3">
      <c r="A2674" s="1" t="str">
        <f>IF(Table49[[#This Row],[ITEM NAME]]="","",ROW()-4)</f>
        <v/>
      </c>
      <c r="B2674" s="68"/>
      <c r="C2674" s="4" t="str">
        <f>IFERROR(VLOOKUP(B2674,Table14[],3,0),"")</f>
        <v/>
      </c>
      <c r="D2674" s="4" t="str">
        <f>IFERROR(VLOOKUP(B2674,Table14[],2,0),"")</f>
        <v/>
      </c>
      <c r="E2674" s="4"/>
      <c r="H2674" s="41" t="str">
        <f>IFERROR(VLOOKUP(Table49[[#This Row],[ITEM CODE]],Table2[[Item Code]:[Master Name]],2,0),"")</f>
        <v/>
      </c>
      <c r="I2674" s="41"/>
      <c r="J2674" s="65" t="str">
        <f>IFERROR(VLOOKUP(Table49[[#This Row],[ITEM CODE]],Table2[[Item Code]:[Master Name]],3,0),"")</f>
        <v/>
      </c>
      <c r="K2674" s="1" t="str">
        <f>IFERROR(VLOOKUP(Table49[[#This Row],[ITEM CODE]],Table2[[Item Code]:[Master Name]],9,0),"")</f>
        <v/>
      </c>
      <c r="L2674" s="1" t="str">
        <f>IFERROR(VLOOKUP(Table49[[#This Row],[ITEM CODE]],Table2[[Item Code]:[Master Name]],8,0),"")</f>
        <v/>
      </c>
      <c r="M2674" s="41"/>
      <c r="N2674" s="66">
        <f>IFERROR(VLOOKUP(Table49[[#This Row],[ITEM CODE]],Table2[[#All],[Item Code]:[Unit Cost]],10,0),0)</f>
        <v>0</v>
      </c>
      <c r="O2674" s="134">
        <f>IFERROR(VLOOKUP(Table49[[#This Row],[ITEM CODE]],Table2[[#All],[Item Code]:[Unit Cost]],10,0),0)</f>
        <v>0</v>
      </c>
      <c r="P2674" s="56"/>
      <c r="Q2674" s="58"/>
      <c r="R2674" s="58">
        <f>Table49[[#This Row],[QUANTITY]]*Table49[[#This Row],[INV Prices]]</f>
        <v>0</v>
      </c>
      <c r="S2674" s="67"/>
      <c r="V2674" s="41"/>
      <c r="W2674" s="4" t="str">
        <f>IFERROR(VLOOKUP(Table49[[#This Row],[ITEM CODE]],Table2[[Item Code]:[Category ]],6,0),"")</f>
        <v/>
      </c>
      <c r="X2674" s="1" t="str">
        <f>IFERROR(VLOOKUP(Table49[[#This Row],[ITEM CODE]],Table2[[Item Code]:[Sub Category]],7,0),"")</f>
        <v/>
      </c>
      <c r="Y2674" s="68" t="str">
        <f>Table49[[#This Row],[PO Number]]&amp;COUNTIFS($E$5:E2674,E2674)</f>
        <v>0</v>
      </c>
    </row>
    <row r="2675" spans="1:25" ht="14.7" customHeight="1" x14ac:dyDescent="0.3">
      <c r="A2675" s="1" t="str">
        <f>IF(Table49[[#This Row],[ITEM NAME]]="","",ROW()-4)</f>
        <v/>
      </c>
      <c r="B2675" s="68"/>
      <c r="C2675" s="4" t="str">
        <f>IFERROR(VLOOKUP(B2675,Table14[],3,0),"")</f>
        <v/>
      </c>
      <c r="D2675" s="4" t="str">
        <f>IFERROR(VLOOKUP(B2675,Table14[],2,0),"")</f>
        <v/>
      </c>
      <c r="E2675" s="4"/>
      <c r="H2675" s="41" t="str">
        <f>IFERROR(VLOOKUP(Table49[[#This Row],[ITEM CODE]],Table2[[Item Code]:[Master Name]],2,0),"")</f>
        <v/>
      </c>
      <c r="I2675" s="41"/>
      <c r="J2675" s="65" t="str">
        <f>IFERROR(VLOOKUP(Table49[[#This Row],[ITEM CODE]],Table2[[Item Code]:[Master Name]],3,0),"")</f>
        <v/>
      </c>
      <c r="K2675" s="1" t="str">
        <f>IFERROR(VLOOKUP(Table49[[#This Row],[ITEM CODE]],Table2[[Item Code]:[Master Name]],9,0),"")</f>
        <v/>
      </c>
      <c r="L2675" s="1" t="str">
        <f>IFERROR(VLOOKUP(Table49[[#This Row],[ITEM CODE]],Table2[[Item Code]:[Master Name]],8,0),"")</f>
        <v/>
      </c>
      <c r="M2675" s="41"/>
      <c r="N2675" s="66">
        <f>IFERROR(VLOOKUP(Table49[[#This Row],[ITEM CODE]],Table2[[#All],[Item Code]:[Unit Cost]],10,0),0)</f>
        <v>0</v>
      </c>
      <c r="O2675" s="134">
        <f>IFERROR(VLOOKUP(Table49[[#This Row],[ITEM CODE]],Table2[[#All],[Item Code]:[Unit Cost]],10,0),0)</f>
        <v>0</v>
      </c>
      <c r="P2675" s="56"/>
      <c r="Q2675" s="58"/>
      <c r="R2675" s="58">
        <f>Table49[[#This Row],[QUANTITY]]*Table49[[#This Row],[INV Prices]]</f>
        <v>0</v>
      </c>
      <c r="S2675" s="67"/>
      <c r="V2675" s="41"/>
      <c r="W2675" s="4" t="str">
        <f>IFERROR(VLOOKUP(Table49[[#This Row],[ITEM CODE]],Table2[[Item Code]:[Category ]],6,0),"")</f>
        <v/>
      </c>
      <c r="X2675" s="1" t="str">
        <f>IFERROR(VLOOKUP(Table49[[#This Row],[ITEM CODE]],Table2[[Item Code]:[Sub Category]],7,0),"")</f>
        <v/>
      </c>
      <c r="Y2675" s="68" t="str">
        <f>Table49[[#This Row],[PO Number]]&amp;COUNTIFS($E$5:E2675,E2675)</f>
        <v>0</v>
      </c>
    </row>
    <row r="2676" spans="1:25" ht="14.7" customHeight="1" x14ac:dyDescent="0.3">
      <c r="A2676" s="1" t="str">
        <f>IF(Table49[[#This Row],[ITEM NAME]]="","",ROW()-4)</f>
        <v/>
      </c>
      <c r="B2676" s="68"/>
      <c r="C2676" s="4" t="str">
        <f>IFERROR(VLOOKUP(B2676,Table14[],3,0),"")</f>
        <v/>
      </c>
      <c r="D2676" s="4" t="str">
        <f>IFERROR(VLOOKUP(B2676,Table14[],2,0),"")</f>
        <v/>
      </c>
      <c r="E2676" s="4"/>
      <c r="H2676" s="41" t="str">
        <f>IFERROR(VLOOKUP(Table49[[#This Row],[ITEM CODE]],Table2[[Item Code]:[Master Name]],2,0),"")</f>
        <v/>
      </c>
      <c r="I2676" s="41"/>
      <c r="J2676" s="65" t="str">
        <f>IFERROR(VLOOKUP(Table49[[#This Row],[ITEM CODE]],Table2[[Item Code]:[Master Name]],3,0),"")</f>
        <v/>
      </c>
      <c r="K2676" s="1" t="str">
        <f>IFERROR(VLOOKUP(Table49[[#This Row],[ITEM CODE]],Table2[[Item Code]:[Master Name]],9,0),"")</f>
        <v/>
      </c>
      <c r="L2676" s="1" t="str">
        <f>IFERROR(VLOOKUP(Table49[[#This Row],[ITEM CODE]],Table2[[Item Code]:[Master Name]],8,0),"")</f>
        <v/>
      </c>
      <c r="M2676" s="41"/>
      <c r="N2676" s="66">
        <f>IFERROR(VLOOKUP(Table49[[#This Row],[ITEM CODE]],Table2[[#All],[Item Code]:[Unit Cost]],10,0),0)</f>
        <v>0</v>
      </c>
      <c r="O2676" s="134">
        <f>IFERROR(VLOOKUP(Table49[[#This Row],[ITEM CODE]],Table2[[#All],[Item Code]:[Unit Cost]],10,0),0)</f>
        <v>0</v>
      </c>
      <c r="P2676" s="56"/>
      <c r="Q2676" s="58"/>
      <c r="R2676" s="58">
        <f>Table49[[#This Row],[QUANTITY]]*Table49[[#This Row],[INV Prices]]</f>
        <v>0</v>
      </c>
      <c r="S2676" s="67"/>
      <c r="V2676" s="41"/>
      <c r="W2676" s="4" t="str">
        <f>IFERROR(VLOOKUP(Table49[[#This Row],[ITEM CODE]],Table2[[Item Code]:[Category ]],6,0),"")</f>
        <v/>
      </c>
      <c r="X2676" s="1" t="str">
        <f>IFERROR(VLOOKUP(Table49[[#This Row],[ITEM CODE]],Table2[[Item Code]:[Sub Category]],7,0),"")</f>
        <v/>
      </c>
      <c r="Y2676" s="68" t="str">
        <f>Table49[[#This Row],[PO Number]]&amp;COUNTIFS($E$5:E2676,E2676)</f>
        <v>0</v>
      </c>
    </row>
    <row r="2677" spans="1:25" ht="14.7" customHeight="1" x14ac:dyDescent="0.3">
      <c r="A2677" s="1" t="str">
        <f>IF(Table49[[#This Row],[ITEM NAME]]="","",ROW()-4)</f>
        <v/>
      </c>
      <c r="B2677" s="68"/>
      <c r="C2677" s="4" t="str">
        <f>IFERROR(VLOOKUP(B2677,Table14[],3,0),"")</f>
        <v/>
      </c>
      <c r="D2677" s="4" t="str">
        <f>IFERROR(VLOOKUP(B2677,Table14[],2,0),"")</f>
        <v/>
      </c>
      <c r="E2677" s="4"/>
      <c r="H2677" s="41" t="str">
        <f>IFERROR(VLOOKUP(Table49[[#This Row],[ITEM CODE]],Table2[[Item Code]:[Master Name]],2,0),"")</f>
        <v/>
      </c>
      <c r="I2677" s="41"/>
      <c r="J2677" s="65" t="str">
        <f>IFERROR(VLOOKUP(Table49[[#This Row],[ITEM CODE]],Table2[[Item Code]:[Master Name]],3,0),"")</f>
        <v/>
      </c>
      <c r="K2677" s="1" t="str">
        <f>IFERROR(VLOOKUP(Table49[[#This Row],[ITEM CODE]],Table2[[Item Code]:[Master Name]],9,0),"")</f>
        <v/>
      </c>
      <c r="L2677" s="1" t="str">
        <f>IFERROR(VLOOKUP(Table49[[#This Row],[ITEM CODE]],Table2[[Item Code]:[Master Name]],8,0),"")</f>
        <v/>
      </c>
      <c r="M2677" s="41"/>
      <c r="N2677" s="66">
        <f>IFERROR(VLOOKUP(Table49[[#This Row],[ITEM CODE]],Table2[[#All],[Item Code]:[Unit Cost]],10,0),0)</f>
        <v>0</v>
      </c>
      <c r="O2677" s="134">
        <f>IFERROR(VLOOKUP(Table49[[#This Row],[ITEM CODE]],Table2[[#All],[Item Code]:[Unit Cost]],10,0),0)</f>
        <v>0</v>
      </c>
      <c r="P2677" s="56"/>
      <c r="Q2677" s="58"/>
      <c r="R2677" s="58">
        <f>Table49[[#This Row],[QUANTITY]]*Table49[[#This Row],[INV Prices]]</f>
        <v>0</v>
      </c>
      <c r="S2677" s="67"/>
      <c r="V2677" s="41"/>
      <c r="W2677" s="4" t="str">
        <f>IFERROR(VLOOKUP(Table49[[#This Row],[ITEM CODE]],Table2[[Item Code]:[Category ]],6,0),"")</f>
        <v/>
      </c>
      <c r="X2677" s="1" t="str">
        <f>IFERROR(VLOOKUP(Table49[[#This Row],[ITEM CODE]],Table2[[Item Code]:[Sub Category]],7,0),"")</f>
        <v/>
      </c>
      <c r="Y2677" s="68" t="str">
        <f>Table49[[#This Row],[PO Number]]&amp;COUNTIFS($E$5:E2677,E2677)</f>
        <v>0</v>
      </c>
    </row>
    <row r="2678" spans="1:25" ht="14.7" customHeight="1" x14ac:dyDescent="0.3">
      <c r="A2678" s="1" t="str">
        <f>IF(Table49[[#This Row],[ITEM NAME]]="","",ROW()-4)</f>
        <v/>
      </c>
      <c r="B2678" s="68"/>
      <c r="C2678" s="4" t="str">
        <f>IFERROR(VLOOKUP(B2678,Table14[],3,0),"")</f>
        <v/>
      </c>
      <c r="D2678" s="4" t="str">
        <f>IFERROR(VLOOKUP(B2678,Table14[],2,0),"")</f>
        <v/>
      </c>
      <c r="E2678" s="4"/>
      <c r="H2678" s="41" t="str">
        <f>IFERROR(VLOOKUP(Table49[[#This Row],[ITEM CODE]],Table2[[Item Code]:[Master Name]],2,0),"")</f>
        <v/>
      </c>
      <c r="I2678" s="41"/>
      <c r="J2678" s="65" t="str">
        <f>IFERROR(VLOOKUP(Table49[[#This Row],[ITEM CODE]],Table2[[Item Code]:[Master Name]],3,0),"")</f>
        <v/>
      </c>
      <c r="K2678" s="1" t="str">
        <f>IFERROR(VLOOKUP(Table49[[#This Row],[ITEM CODE]],Table2[[Item Code]:[Master Name]],9,0),"")</f>
        <v/>
      </c>
      <c r="L2678" s="1" t="str">
        <f>IFERROR(VLOOKUP(Table49[[#This Row],[ITEM CODE]],Table2[[Item Code]:[Master Name]],8,0),"")</f>
        <v/>
      </c>
      <c r="M2678" s="41"/>
      <c r="N2678" s="66">
        <f>IFERROR(VLOOKUP(Table49[[#This Row],[ITEM CODE]],Table2[[#All],[Item Code]:[Unit Cost]],10,0),0)</f>
        <v>0</v>
      </c>
      <c r="O2678" s="134">
        <f>IFERROR(VLOOKUP(Table49[[#This Row],[ITEM CODE]],Table2[[#All],[Item Code]:[Unit Cost]],10,0),0)</f>
        <v>0</v>
      </c>
      <c r="P2678" s="56"/>
      <c r="Q2678" s="58"/>
      <c r="R2678" s="58">
        <f>Table49[[#This Row],[QUANTITY]]*Table49[[#This Row],[INV Prices]]</f>
        <v>0</v>
      </c>
      <c r="S2678" s="67"/>
      <c r="V2678" s="41"/>
      <c r="W2678" s="4" t="str">
        <f>IFERROR(VLOOKUP(Table49[[#This Row],[ITEM CODE]],Table2[[Item Code]:[Category ]],6,0),"")</f>
        <v/>
      </c>
      <c r="X2678" s="1" t="str">
        <f>IFERROR(VLOOKUP(Table49[[#This Row],[ITEM CODE]],Table2[[Item Code]:[Sub Category]],7,0),"")</f>
        <v/>
      </c>
      <c r="Y2678" s="68" t="str">
        <f>Table49[[#This Row],[PO Number]]&amp;COUNTIFS($E$5:E2678,E2678)</f>
        <v>0</v>
      </c>
    </row>
    <row r="2679" spans="1:25" ht="14.7" customHeight="1" x14ac:dyDescent="0.3">
      <c r="A2679" s="1" t="str">
        <f>IF(Table49[[#This Row],[ITEM NAME]]="","",ROW()-4)</f>
        <v/>
      </c>
      <c r="B2679" s="68"/>
      <c r="C2679" s="4" t="str">
        <f>IFERROR(VLOOKUP(B2679,Table14[],3,0),"")</f>
        <v/>
      </c>
      <c r="D2679" s="4" t="str">
        <f>IFERROR(VLOOKUP(B2679,Table14[],2,0),"")</f>
        <v/>
      </c>
      <c r="E2679" s="4"/>
      <c r="H2679" s="41" t="str">
        <f>IFERROR(VLOOKUP(Table49[[#This Row],[ITEM CODE]],Table2[[Item Code]:[Master Name]],2,0),"")</f>
        <v/>
      </c>
      <c r="I2679" s="41"/>
      <c r="J2679" s="65" t="str">
        <f>IFERROR(VLOOKUP(Table49[[#This Row],[ITEM CODE]],Table2[[Item Code]:[Master Name]],3,0),"")</f>
        <v/>
      </c>
      <c r="K2679" s="1" t="str">
        <f>IFERROR(VLOOKUP(Table49[[#This Row],[ITEM CODE]],Table2[[Item Code]:[Master Name]],9,0),"")</f>
        <v/>
      </c>
      <c r="L2679" s="1" t="str">
        <f>IFERROR(VLOOKUP(Table49[[#This Row],[ITEM CODE]],Table2[[Item Code]:[Master Name]],8,0),"")</f>
        <v/>
      </c>
      <c r="M2679" s="41"/>
      <c r="N2679" s="66">
        <f>IFERROR(VLOOKUP(Table49[[#This Row],[ITEM CODE]],Table2[[#All],[Item Code]:[Unit Cost]],10,0),0)</f>
        <v>0</v>
      </c>
      <c r="O2679" s="134">
        <f>IFERROR(VLOOKUP(Table49[[#This Row],[ITEM CODE]],Table2[[#All],[Item Code]:[Unit Cost]],10,0),0)</f>
        <v>0</v>
      </c>
      <c r="P2679" s="56"/>
      <c r="Q2679" s="58"/>
      <c r="R2679" s="58">
        <f>Table49[[#This Row],[QUANTITY]]*Table49[[#This Row],[INV Prices]]</f>
        <v>0</v>
      </c>
      <c r="S2679" s="67"/>
      <c r="V2679" s="41"/>
      <c r="W2679" s="4" t="str">
        <f>IFERROR(VLOOKUP(Table49[[#This Row],[ITEM CODE]],Table2[[Item Code]:[Category ]],6,0),"")</f>
        <v/>
      </c>
      <c r="X2679" s="1" t="str">
        <f>IFERROR(VLOOKUP(Table49[[#This Row],[ITEM CODE]],Table2[[Item Code]:[Sub Category]],7,0),"")</f>
        <v/>
      </c>
      <c r="Y2679" s="68" t="str">
        <f>Table49[[#This Row],[PO Number]]&amp;COUNTIFS($E$5:E2679,E2679)</f>
        <v>0</v>
      </c>
    </row>
    <row r="2680" spans="1:25" ht="14.7" customHeight="1" x14ac:dyDescent="0.3">
      <c r="A2680" s="1" t="str">
        <f>IF(Table49[[#This Row],[ITEM NAME]]="","",ROW()-4)</f>
        <v/>
      </c>
      <c r="B2680" s="68"/>
      <c r="C2680" s="4" t="str">
        <f>IFERROR(VLOOKUP(B2680,Table14[],3,0),"")</f>
        <v/>
      </c>
      <c r="D2680" s="4" t="str">
        <f>IFERROR(VLOOKUP(B2680,Table14[],2,0),"")</f>
        <v/>
      </c>
      <c r="E2680" s="4"/>
      <c r="H2680" s="41" t="str">
        <f>IFERROR(VLOOKUP(Table49[[#This Row],[ITEM CODE]],Table2[[Item Code]:[Master Name]],2,0),"")</f>
        <v/>
      </c>
      <c r="I2680" s="41"/>
      <c r="J2680" s="65" t="str">
        <f>IFERROR(VLOOKUP(Table49[[#This Row],[ITEM CODE]],Table2[[Item Code]:[Master Name]],3,0),"")</f>
        <v/>
      </c>
      <c r="K2680" s="1" t="str">
        <f>IFERROR(VLOOKUP(Table49[[#This Row],[ITEM CODE]],Table2[[Item Code]:[Master Name]],9,0),"")</f>
        <v/>
      </c>
      <c r="L2680" s="1" t="str">
        <f>IFERROR(VLOOKUP(Table49[[#This Row],[ITEM CODE]],Table2[[Item Code]:[Master Name]],8,0),"")</f>
        <v/>
      </c>
      <c r="M2680" s="41"/>
      <c r="N2680" s="66">
        <f>IFERROR(VLOOKUP(Table49[[#This Row],[ITEM CODE]],Table2[[#All],[Item Code]:[Unit Cost]],10,0),0)</f>
        <v>0</v>
      </c>
      <c r="O2680" s="134">
        <f>IFERROR(VLOOKUP(Table49[[#This Row],[ITEM CODE]],Table2[[#All],[Item Code]:[Unit Cost]],10,0),0)</f>
        <v>0</v>
      </c>
      <c r="P2680" s="56"/>
      <c r="Q2680" s="58"/>
      <c r="R2680" s="58">
        <f>Table49[[#This Row],[QUANTITY]]*Table49[[#This Row],[INV Prices]]</f>
        <v>0</v>
      </c>
      <c r="S2680" s="67"/>
      <c r="V2680" s="41"/>
      <c r="W2680" s="4" t="str">
        <f>IFERROR(VLOOKUP(Table49[[#This Row],[ITEM CODE]],Table2[[Item Code]:[Category ]],6,0),"")</f>
        <v/>
      </c>
      <c r="X2680" s="1" t="str">
        <f>IFERROR(VLOOKUP(Table49[[#This Row],[ITEM CODE]],Table2[[Item Code]:[Sub Category]],7,0),"")</f>
        <v/>
      </c>
      <c r="Y2680" s="68" t="str">
        <f>Table49[[#This Row],[PO Number]]&amp;COUNTIFS($E$5:E2680,E2680)</f>
        <v>0</v>
      </c>
    </row>
    <row r="2681" spans="1:25" ht="14.7" customHeight="1" x14ac:dyDescent="0.3">
      <c r="A2681" s="1" t="str">
        <f>IF(Table49[[#This Row],[ITEM NAME]]="","",ROW()-4)</f>
        <v/>
      </c>
      <c r="B2681" s="68"/>
      <c r="C2681" s="4" t="str">
        <f>IFERROR(VLOOKUP(B2681,Table14[],3,0),"")</f>
        <v/>
      </c>
      <c r="D2681" s="4" t="str">
        <f>IFERROR(VLOOKUP(B2681,Table14[],2,0),"")</f>
        <v/>
      </c>
      <c r="E2681" s="4"/>
      <c r="H2681" s="41" t="str">
        <f>IFERROR(VLOOKUP(Table49[[#This Row],[ITEM CODE]],Table2[[Item Code]:[Master Name]],2,0),"")</f>
        <v/>
      </c>
      <c r="I2681" s="41"/>
      <c r="J2681" s="65" t="str">
        <f>IFERROR(VLOOKUP(Table49[[#This Row],[ITEM CODE]],Table2[[Item Code]:[Master Name]],3,0),"")</f>
        <v/>
      </c>
      <c r="K2681" s="1" t="str">
        <f>IFERROR(VLOOKUP(Table49[[#This Row],[ITEM CODE]],Table2[[Item Code]:[Master Name]],9,0),"")</f>
        <v/>
      </c>
      <c r="L2681" s="1" t="str">
        <f>IFERROR(VLOOKUP(Table49[[#This Row],[ITEM CODE]],Table2[[Item Code]:[Master Name]],8,0),"")</f>
        <v/>
      </c>
      <c r="M2681" s="41"/>
      <c r="N2681" s="66">
        <f>IFERROR(VLOOKUP(Table49[[#This Row],[ITEM CODE]],Table2[[#All],[Item Code]:[Unit Cost]],10,0),0)</f>
        <v>0</v>
      </c>
      <c r="O2681" s="134">
        <f>IFERROR(VLOOKUP(Table49[[#This Row],[ITEM CODE]],Table2[[#All],[Item Code]:[Unit Cost]],10,0),0)</f>
        <v>0</v>
      </c>
      <c r="P2681" s="56"/>
      <c r="Q2681" s="58"/>
      <c r="R2681" s="58">
        <f>Table49[[#This Row],[QUANTITY]]*Table49[[#This Row],[INV Prices]]</f>
        <v>0</v>
      </c>
      <c r="S2681" s="67"/>
      <c r="V2681" s="41"/>
      <c r="W2681" s="4" t="str">
        <f>IFERROR(VLOOKUP(Table49[[#This Row],[ITEM CODE]],Table2[[Item Code]:[Category ]],6,0),"")</f>
        <v/>
      </c>
      <c r="X2681" s="1" t="str">
        <f>IFERROR(VLOOKUP(Table49[[#This Row],[ITEM CODE]],Table2[[Item Code]:[Sub Category]],7,0),"")</f>
        <v/>
      </c>
      <c r="Y2681" s="68" t="str">
        <f>Table49[[#This Row],[PO Number]]&amp;COUNTIFS($E$5:E2681,E2681)</f>
        <v>0</v>
      </c>
    </row>
    <row r="2682" spans="1:25" ht="14.7" customHeight="1" x14ac:dyDescent="0.3">
      <c r="A2682" s="1" t="str">
        <f>IF(Table49[[#This Row],[ITEM NAME]]="","",ROW()-4)</f>
        <v/>
      </c>
      <c r="B2682" s="68"/>
      <c r="C2682" s="4" t="str">
        <f>IFERROR(VLOOKUP(B2682,Table14[],3,0),"")</f>
        <v/>
      </c>
      <c r="D2682" s="4" t="str">
        <f>IFERROR(VLOOKUP(B2682,Table14[],2,0),"")</f>
        <v/>
      </c>
      <c r="E2682" s="4"/>
      <c r="H2682" s="41" t="str">
        <f>IFERROR(VLOOKUP(Table49[[#This Row],[ITEM CODE]],Table2[[Item Code]:[Master Name]],2,0),"")</f>
        <v/>
      </c>
      <c r="I2682" s="41"/>
      <c r="J2682" s="65" t="str">
        <f>IFERROR(VLOOKUP(Table49[[#This Row],[ITEM CODE]],Table2[[Item Code]:[Master Name]],3,0),"")</f>
        <v/>
      </c>
      <c r="K2682" s="1" t="str">
        <f>IFERROR(VLOOKUP(Table49[[#This Row],[ITEM CODE]],Table2[[Item Code]:[Master Name]],9,0),"")</f>
        <v/>
      </c>
      <c r="L2682" s="1" t="str">
        <f>IFERROR(VLOOKUP(Table49[[#This Row],[ITEM CODE]],Table2[[Item Code]:[Master Name]],8,0),"")</f>
        <v/>
      </c>
      <c r="M2682" s="41"/>
      <c r="N2682" s="66">
        <f>IFERROR(VLOOKUP(Table49[[#This Row],[ITEM CODE]],Table2[[#All],[Item Code]:[Unit Cost]],10,0),0)</f>
        <v>0</v>
      </c>
      <c r="O2682" s="134">
        <f>IFERROR(VLOOKUP(Table49[[#This Row],[ITEM CODE]],Table2[[#All],[Item Code]:[Unit Cost]],10,0),0)</f>
        <v>0</v>
      </c>
      <c r="P2682" s="56"/>
      <c r="Q2682" s="58"/>
      <c r="R2682" s="58">
        <f>Table49[[#This Row],[QUANTITY]]*Table49[[#This Row],[INV Prices]]</f>
        <v>0</v>
      </c>
      <c r="S2682" s="67"/>
      <c r="V2682" s="41"/>
      <c r="W2682" s="4" t="str">
        <f>IFERROR(VLOOKUP(Table49[[#This Row],[ITEM CODE]],Table2[[Item Code]:[Category ]],6,0),"")</f>
        <v/>
      </c>
      <c r="X2682" s="1" t="str">
        <f>IFERROR(VLOOKUP(Table49[[#This Row],[ITEM CODE]],Table2[[Item Code]:[Sub Category]],7,0),"")</f>
        <v/>
      </c>
      <c r="Y2682" s="68" t="str">
        <f>Table49[[#This Row],[PO Number]]&amp;COUNTIFS($E$5:E2682,E2682)</f>
        <v>0</v>
      </c>
    </row>
    <row r="2683" spans="1:25" ht="14.7" customHeight="1" x14ac:dyDescent="0.3">
      <c r="A2683" s="1" t="str">
        <f>IF(Table49[[#This Row],[ITEM NAME]]="","",ROW()-4)</f>
        <v/>
      </c>
      <c r="B2683" s="68"/>
      <c r="C2683" s="4" t="str">
        <f>IFERROR(VLOOKUP(B2683,Table14[],3,0),"")</f>
        <v/>
      </c>
      <c r="D2683" s="4" t="str">
        <f>IFERROR(VLOOKUP(B2683,Table14[],2,0),"")</f>
        <v/>
      </c>
      <c r="E2683" s="4"/>
      <c r="H2683" s="41" t="str">
        <f>IFERROR(VLOOKUP(Table49[[#This Row],[ITEM CODE]],Table2[[Item Code]:[Master Name]],2,0),"")</f>
        <v/>
      </c>
      <c r="I2683" s="41"/>
      <c r="J2683" s="65" t="str">
        <f>IFERROR(VLOOKUP(Table49[[#This Row],[ITEM CODE]],Table2[[Item Code]:[Master Name]],3,0),"")</f>
        <v/>
      </c>
      <c r="K2683" s="1" t="str">
        <f>IFERROR(VLOOKUP(Table49[[#This Row],[ITEM CODE]],Table2[[Item Code]:[Master Name]],9,0),"")</f>
        <v/>
      </c>
      <c r="L2683" s="1" t="str">
        <f>IFERROR(VLOOKUP(Table49[[#This Row],[ITEM CODE]],Table2[[Item Code]:[Master Name]],8,0),"")</f>
        <v/>
      </c>
      <c r="M2683" s="41"/>
      <c r="N2683" s="66">
        <f>IFERROR(VLOOKUP(Table49[[#This Row],[ITEM CODE]],Table2[[#All],[Item Code]:[Unit Cost]],10,0),0)</f>
        <v>0</v>
      </c>
      <c r="O2683" s="134">
        <f>IFERROR(VLOOKUP(Table49[[#This Row],[ITEM CODE]],Table2[[#All],[Item Code]:[Unit Cost]],10,0),0)</f>
        <v>0</v>
      </c>
      <c r="P2683" s="56"/>
      <c r="Q2683" s="58"/>
      <c r="R2683" s="58">
        <f>Table49[[#This Row],[QUANTITY]]*Table49[[#This Row],[INV Prices]]</f>
        <v>0</v>
      </c>
      <c r="S2683" s="67"/>
      <c r="V2683" s="41"/>
      <c r="W2683" s="4" t="str">
        <f>IFERROR(VLOOKUP(Table49[[#This Row],[ITEM CODE]],Table2[[Item Code]:[Category ]],6,0),"")</f>
        <v/>
      </c>
      <c r="X2683" s="1" t="str">
        <f>IFERROR(VLOOKUP(Table49[[#This Row],[ITEM CODE]],Table2[[Item Code]:[Sub Category]],7,0),"")</f>
        <v/>
      </c>
      <c r="Y2683" s="68" t="str">
        <f>Table49[[#This Row],[PO Number]]&amp;COUNTIFS($E$5:E2683,E2683)</f>
        <v>0</v>
      </c>
    </row>
    <row r="2684" spans="1:25" ht="14.7" customHeight="1" x14ac:dyDescent="0.3">
      <c r="A2684" s="1" t="str">
        <f>IF(Table49[[#This Row],[ITEM NAME]]="","",ROW()-4)</f>
        <v/>
      </c>
      <c r="B2684" s="68"/>
      <c r="C2684" s="4" t="str">
        <f>IFERROR(VLOOKUP(B2684,Table14[],3,0),"")</f>
        <v/>
      </c>
      <c r="D2684" s="4" t="str">
        <f>IFERROR(VLOOKUP(B2684,Table14[],2,0),"")</f>
        <v/>
      </c>
      <c r="E2684" s="4"/>
      <c r="H2684" s="41" t="str">
        <f>IFERROR(VLOOKUP(Table49[[#This Row],[ITEM CODE]],Table2[[Item Code]:[Master Name]],2,0),"")</f>
        <v/>
      </c>
      <c r="I2684" s="41"/>
      <c r="J2684" s="65" t="str">
        <f>IFERROR(VLOOKUP(Table49[[#This Row],[ITEM CODE]],Table2[[Item Code]:[Master Name]],3,0),"")</f>
        <v/>
      </c>
      <c r="K2684" s="1" t="str">
        <f>IFERROR(VLOOKUP(Table49[[#This Row],[ITEM CODE]],Table2[[Item Code]:[Master Name]],9,0),"")</f>
        <v/>
      </c>
      <c r="L2684" s="1" t="str">
        <f>IFERROR(VLOOKUP(Table49[[#This Row],[ITEM CODE]],Table2[[Item Code]:[Master Name]],8,0),"")</f>
        <v/>
      </c>
      <c r="M2684" s="41"/>
      <c r="N2684" s="66">
        <f>IFERROR(VLOOKUP(Table49[[#This Row],[ITEM CODE]],Table2[[#All],[Item Code]:[Unit Cost]],10,0),0)</f>
        <v>0</v>
      </c>
      <c r="O2684" s="134">
        <f>IFERROR(VLOOKUP(Table49[[#This Row],[ITEM CODE]],Table2[[#All],[Item Code]:[Unit Cost]],10,0),0)</f>
        <v>0</v>
      </c>
      <c r="P2684" s="56"/>
      <c r="Q2684" s="58"/>
      <c r="R2684" s="58">
        <f>Table49[[#This Row],[QUANTITY]]*Table49[[#This Row],[INV Prices]]</f>
        <v>0</v>
      </c>
      <c r="S2684" s="67"/>
      <c r="V2684" s="41"/>
      <c r="W2684" s="4" t="str">
        <f>IFERROR(VLOOKUP(Table49[[#This Row],[ITEM CODE]],Table2[[Item Code]:[Category ]],6,0),"")</f>
        <v/>
      </c>
      <c r="X2684" s="1" t="str">
        <f>IFERROR(VLOOKUP(Table49[[#This Row],[ITEM CODE]],Table2[[Item Code]:[Sub Category]],7,0),"")</f>
        <v/>
      </c>
      <c r="Y2684" s="68" t="str">
        <f>Table49[[#This Row],[PO Number]]&amp;COUNTIFS($E$5:E2684,E2684)</f>
        <v>0</v>
      </c>
    </row>
    <row r="2685" spans="1:25" ht="14.7" customHeight="1" x14ac:dyDescent="0.3">
      <c r="A2685" s="1" t="str">
        <f>IF(Table49[[#This Row],[ITEM NAME]]="","",ROW()-4)</f>
        <v/>
      </c>
      <c r="B2685" s="68"/>
      <c r="C2685" s="4" t="str">
        <f>IFERROR(VLOOKUP(B2685,Table14[],3,0),"")</f>
        <v/>
      </c>
      <c r="D2685" s="4" t="str">
        <f>IFERROR(VLOOKUP(B2685,Table14[],2,0),"")</f>
        <v/>
      </c>
      <c r="E2685" s="4"/>
      <c r="H2685" s="41" t="str">
        <f>IFERROR(VLOOKUP(Table49[[#This Row],[ITEM CODE]],Table2[[Item Code]:[Master Name]],2,0),"")</f>
        <v/>
      </c>
      <c r="I2685" s="41"/>
      <c r="J2685" s="65" t="str">
        <f>IFERROR(VLOOKUP(Table49[[#This Row],[ITEM CODE]],Table2[[Item Code]:[Master Name]],3,0),"")</f>
        <v/>
      </c>
      <c r="K2685" s="1" t="str">
        <f>IFERROR(VLOOKUP(Table49[[#This Row],[ITEM CODE]],Table2[[Item Code]:[Master Name]],9,0),"")</f>
        <v/>
      </c>
      <c r="L2685" s="1" t="str">
        <f>IFERROR(VLOOKUP(Table49[[#This Row],[ITEM CODE]],Table2[[Item Code]:[Master Name]],8,0),"")</f>
        <v/>
      </c>
      <c r="M2685" s="41"/>
      <c r="N2685" s="66">
        <f>IFERROR(VLOOKUP(Table49[[#This Row],[ITEM CODE]],Table2[[#All],[Item Code]:[Unit Cost]],10,0),0)</f>
        <v>0</v>
      </c>
      <c r="O2685" s="134">
        <f>IFERROR(VLOOKUP(Table49[[#This Row],[ITEM CODE]],Table2[[#All],[Item Code]:[Unit Cost]],10,0),0)</f>
        <v>0</v>
      </c>
      <c r="P2685" s="56"/>
      <c r="Q2685" s="58"/>
      <c r="R2685" s="58">
        <f>Table49[[#This Row],[QUANTITY]]*Table49[[#This Row],[INV Prices]]</f>
        <v>0</v>
      </c>
      <c r="S2685" s="67"/>
      <c r="V2685" s="41"/>
      <c r="W2685" s="4" t="str">
        <f>IFERROR(VLOOKUP(Table49[[#This Row],[ITEM CODE]],Table2[[Item Code]:[Category ]],6,0),"")</f>
        <v/>
      </c>
      <c r="X2685" s="1" t="str">
        <f>IFERROR(VLOOKUP(Table49[[#This Row],[ITEM CODE]],Table2[[Item Code]:[Sub Category]],7,0),"")</f>
        <v/>
      </c>
      <c r="Y2685" s="68" t="str">
        <f>Table49[[#This Row],[PO Number]]&amp;COUNTIFS($E$5:E2685,E2685)</f>
        <v>0</v>
      </c>
    </row>
    <row r="2686" spans="1:25" ht="14.7" customHeight="1" x14ac:dyDescent="0.3">
      <c r="A2686" s="1" t="str">
        <f>IF(Table49[[#This Row],[ITEM NAME]]="","",ROW()-4)</f>
        <v/>
      </c>
      <c r="B2686" s="68"/>
      <c r="C2686" s="4" t="str">
        <f>IFERROR(VLOOKUP(B2686,Table14[],3,0),"")</f>
        <v/>
      </c>
      <c r="D2686" s="4" t="str">
        <f>IFERROR(VLOOKUP(B2686,Table14[],2,0),"")</f>
        <v/>
      </c>
      <c r="E2686" s="4"/>
      <c r="H2686" s="41" t="str">
        <f>IFERROR(VLOOKUP(Table49[[#This Row],[ITEM CODE]],Table2[[Item Code]:[Master Name]],2,0),"")</f>
        <v/>
      </c>
      <c r="I2686" s="41"/>
      <c r="J2686" s="65" t="str">
        <f>IFERROR(VLOOKUP(Table49[[#This Row],[ITEM CODE]],Table2[[Item Code]:[Master Name]],3,0),"")</f>
        <v/>
      </c>
      <c r="K2686" s="1" t="str">
        <f>IFERROR(VLOOKUP(Table49[[#This Row],[ITEM CODE]],Table2[[Item Code]:[Master Name]],9,0),"")</f>
        <v/>
      </c>
      <c r="L2686" s="1" t="str">
        <f>IFERROR(VLOOKUP(Table49[[#This Row],[ITEM CODE]],Table2[[Item Code]:[Master Name]],8,0),"")</f>
        <v/>
      </c>
      <c r="M2686" s="41"/>
      <c r="N2686" s="66">
        <f>IFERROR(VLOOKUP(Table49[[#This Row],[ITEM CODE]],Table2[[#All],[Item Code]:[Unit Cost]],10,0),0)</f>
        <v>0</v>
      </c>
      <c r="O2686" s="134">
        <f>IFERROR(VLOOKUP(Table49[[#This Row],[ITEM CODE]],Table2[[#All],[Item Code]:[Unit Cost]],10,0),0)</f>
        <v>0</v>
      </c>
      <c r="P2686" s="56"/>
      <c r="Q2686" s="58"/>
      <c r="R2686" s="58">
        <f>Table49[[#This Row],[QUANTITY]]*Table49[[#This Row],[INV Prices]]</f>
        <v>0</v>
      </c>
      <c r="S2686" s="67"/>
      <c r="V2686" s="41"/>
      <c r="W2686" s="4" t="str">
        <f>IFERROR(VLOOKUP(Table49[[#This Row],[ITEM CODE]],Table2[[Item Code]:[Category ]],6,0),"")</f>
        <v/>
      </c>
      <c r="X2686" s="1" t="str">
        <f>IFERROR(VLOOKUP(Table49[[#This Row],[ITEM CODE]],Table2[[Item Code]:[Sub Category]],7,0),"")</f>
        <v/>
      </c>
      <c r="Y2686" s="68" t="str">
        <f>Table49[[#This Row],[PO Number]]&amp;COUNTIFS($E$5:E2686,E2686)</f>
        <v>0</v>
      </c>
    </row>
    <row r="2687" spans="1:25" ht="14.7" customHeight="1" x14ac:dyDescent="0.3">
      <c r="A2687" s="1" t="str">
        <f>IF(Table49[[#This Row],[ITEM NAME]]="","",ROW()-4)</f>
        <v/>
      </c>
      <c r="B2687" s="68"/>
      <c r="C2687" s="4" t="str">
        <f>IFERROR(VLOOKUP(B2687,Table14[],3,0),"")</f>
        <v/>
      </c>
      <c r="D2687" s="4" t="str">
        <f>IFERROR(VLOOKUP(B2687,Table14[],2,0),"")</f>
        <v/>
      </c>
      <c r="E2687" s="4"/>
      <c r="H2687" s="41" t="str">
        <f>IFERROR(VLOOKUP(Table49[[#This Row],[ITEM CODE]],Table2[[Item Code]:[Master Name]],2,0),"")</f>
        <v/>
      </c>
      <c r="I2687" s="41"/>
      <c r="J2687" s="65" t="str">
        <f>IFERROR(VLOOKUP(Table49[[#This Row],[ITEM CODE]],Table2[[Item Code]:[Master Name]],3,0),"")</f>
        <v/>
      </c>
      <c r="K2687" s="1" t="str">
        <f>IFERROR(VLOOKUP(Table49[[#This Row],[ITEM CODE]],Table2[[Item Code]:[Master Name]],9,0),"")</f>
        <v/>
      </c>
      <c r="L2687" s="1" t="str">
        <f>IFERROR(VLOOKUP(Table49[[#This Row],[ITEM CODE]],Table2[[Item Code]:[Master Name]],8,0),"")</f>
        <v/>
      </c>
      <c r="M2687" s="41"/>
      <c r="N2687" s="66">
        <f>IFERROR(VLOOKUP(Table49[[#This Row],[ITEM CODE]],Table2[[#All],[Item Code]:[Unit Cost]],10,0),0)</f>
        <v>0</v>
      </c>
      <c r="O2687" s="134">
        <f>IFERROR(VLOOKUP(Table49[[#This Row],[ITEM CODE]],Table2[[#All],[Item Code]:[Unit Cost]],10,0),0)</f>
        <v>0</v>
      </c>
      <c r="P2687" s="56"/>
      <c r="Q2687" s="58"/>
      <c r="R2687" s="58">
        <f>Table49[[#This Row],[QUANTITY]]*Table49[[#This Row],[INV Prices]]</f>
        <v>0</v>
      </c>
      <c r="S2687" s="67"/>
      <c r="V2687" s="41"/>
      <c r="W2687" s="4" t="str">
        <f>IFERROR(VLOOKUP(Table49[[#This Row],[ITEM CODE]],Table2[[Item Code]:[Category ]],6,0),"")</f>
        <v/>
      </c>
      <c r="X2687" s="1" t="str">
        <f>IFERROR(VLOOKUP(Table49[[#This Row],[ITEM CODE]],Table2[[Item Code]:[Sub Category]],7,0),"")</f>
        <v/>
      </c>
      <c r="Y2687" s="68" t="str">
        <f>Table49[[#This Row],[PO Number]]&amp;COUNTIFS($E$5:E2687,E2687)</f>
        <v>0</v>
      </c>
    </row>
    <row r="2688" spans="1:25" ht="14.7" customHeight="1" x14ac:dyDescent="0.3">
      <c r="A2688" s="1" t="str">
        <f>IF(Table49[[#This Row],[ITEM NAME]]="","",ROW()-4)</f>
        <v/>
      </c>
      <c r="B2688" s="68"/>
      <c r="C2688" s="4" t="str">
        <f>IFERROR(VLOOKUP(B2688,Table14[],3,0),"")</f>
        <v/>
      </c>
      <c r="D2688" s="4" t="str">
        <f>IFERROR(VLOOKUP(B2688,Table14[],2,0),"")</f>
        <v/>
      </c>
      <c r="E2688" s="4"/>
      <c r="H2688" s="41" t="str">
        <f>IFERROR(VLOOKUP(Table49[[#This Row],[ITEM CODE]],Table2[[Item Code]:[Master Name]],2,0),"")</f>
        <v/>
      </c>
      <c r="I2688" s="41"/>
      <c r="J2688" s="65" t="str">
        <f>IFERROR(VLOOKUP(Table49[[#This Row],[ITEM CODE]],Table2[[Item Code]:[Master Name]],3,0),"")</f>
        <v/>
      </c>
      <c r="K2688" s="1" t="str">
        <f>IFERROR(VLOOKUP(Table49[[#This Row],[ITEM CODE]],Table2[[Item Code]:[Master Name]],9,0),"")</f>
        <v/>
      </c>
      <c r="L2688" s="1" t="str">
        <f>IFERROR(VLOOKUP(Table49[[#This Row],[ITEM CODE]],Table2[[Item Code]:[Master Name]],8,0),"")</f>
        <v/>
      </c>
      <c r="M2688" s="41"/>
      <c r="N2688" s="66">
        <f>IFERROR(VLOOKUP(Table49[[#This Row],[ITEM CODE]],Table2[[#All],[Item Code]:[Unit Cost]],10,0),0)</f>
        <v>0</v>
      </c>
      <c r="O2688" s="134">
        <f>IFERROR(VLOOKUP(Table49[[#This Row],[ITEM CODE]],Table2[[#All],[Item Code]:[Unit Cost]],10,0),0)</f>
        <v>0</v>
      </c>
      <c r="P2688" s="56"/>
      <c r="Q2688" s="58"/>
      <c r="R2688" s="58">
        <f>Table49[[#This Row],[QUANTITY]]*Table49[[#This Row],[INV Prices]]</f>
        <v>0</v>
      </c>
      <c r="S2688" s="67"/>
      <c r="V2688" s="41"/>
      <c r="W2688" s="4" t="str">
        <f>IFERROR(VLOOKUP(Table49[[#This Row],[ITEM CODE]],Table2[[Item Code]:[Category ]],6,0),"")</f>
        <v/>
      </c>
      <c r="X2688" s="1" t="str">
        <f>IFERROR(VLOOKUP(Table49[[#This Row],[ITEM CODE]],Table2[[Item Code]:[Sub Category]],7,0),"")</f>
        <v/>
      </c>
      <c r="Y2688" s="68" t="str">
        <f>Table49[[#This Row],[PO Number]]&amp;COUNTIFS($E$5:E2688,E2688)</f>
        <v>0</v>
      </c>
    </row>
    <row r="2689" spans="1:25" ht="14.7" customHeight="1" x14ac:dyDescent="0.3">
      <c r="A2689" s="1" t="str">
        <f>IF(Table49[[#This Row],[ITEM NAME]]="","",ROW()-4)</f>
        <v/>
      </c>
      <c r="B2689" s="68"/>
      <c r="C2689" s="4" t="str">
        <f>IFERROR(VLOOKUP(B2689,Table14[],3,0),"")</f>
        <v/>
      </c>
      <c r="D2689" s="4" t="str">
        <f>IFERROR(VLOOKUP(B2689,Table14[],2,0),"")</f>
        <v/>
      </c>
      <c r="E2689" s="4"/>
      <c r="H2689" s="41" t="str">
        <f>IFERROR(VLOOKUP(Table49[[#This Row],[ITEM CODE]],Table2[[Item Code]:[Master Name]],2,0),"")</f>
        <v/>
      </c>
      <c r="I2689" s="41"/>
      <c r="J2689" s="65" t="str">
        <f>IFERROR(VLOOKUP(Table49[[#This Row],[ITEM CODE]],Table2[[Item Code]:[Master Name]],3,0),"")</f>
        <v/>
      </c>
      <c r="K2689" s="1" t="str">
        <f>IFERROR(VLOOKUP(Table49[[#This Row],[ITEM CODE]],Table2[[Item Code]:[Master Name]],9,0),"")</f>
        <v/>
      </c>
      <c r="L2689" s="1" t="str">
        <f>IFERROR(VLOOKUP(Table49[[#This Row],[ITEM CODE]],Table2[[Item Code]:[Master Name]],8,0),"")</f>
        <v/>
      </c>
      <c r="M2689" s="41"/>
      <c r="N2689" s="66">
        <f>IFERROR(VLOOKUP(Table49[[#This Row],[ITEM CODE]],Table2[[#All],[Item Code]:[Unit Cost]],10,0),0)</f>
        <v>0</v>
      </c>
      <c r="O2689" s="134">
        <f>IFERROR(VLOOKUP(Table49[[#This Row],[ITEM CODE]],Table2[[#All],[Item Code]:[Unit Cost]],10,0),0)</f>
        <v>0</v>
      </c>
      <c r="P2689" s="56"/>
      <c r="Q2689" s="58"/>
      <c r="R2689" s="58">
        <f>Table49[[#This Row],[QUANTITY]]*Table49[[#This Row],[INV Prices]]</f>
        <v>0</v>
      </c>
      <c r="S2689" s="67"/>
      <c r="V2689" s="41"/>
      <c r="W2689" s="4" t="str">
        <f>IFERROR(VLOOKUP(Table49[[#This Row],[ITEM CODE]],Table2[[Item Code]:[Category ]],6,0),"")</f>
        <v/>
      </c>
      <c r="X2689" s="1" t="str">
        <f>IFERROR(VLOOKUP(Table49[[#This Row],[ITEM CODE]],Table2[[Item Code]:[Sub Category]],7,0),"")</f>
        <v/>
      </c>
      <c r="Y2689" s="68" t="str">
        <f>Table49[[#This Row],[PO Number]]&amp;COUNTIFS($E$5:E2689,E2689)</f>
        <v>0</v>
      </c>
    </row>
    <row r="2690" spans="1:25" ht="14.7" customHeight="1" x14ac:dyDescent="0.3">
      <c r="A2690" s="1" t="str">
        <f>IF(Table49[[#This Row],[ITEM NAME]]="","",ROW()-4)</f>
        <v/>
      </c>
      <c r="B2690" s="68"/>
      <c r="C2690" s="4" t="str">
        <f>IFERROR(VLOOKUP(B2690,Table14[],3,0),"")</f>
        <v/>
      </c>
      <c r="D2690" s="4" t="str">
        <f>IFERROR(VLOOKUP(B2690,Table14[],2,0),"")</f>
        <v/>
      </c>
      <c r="E2690" s="4"/>
      <c r="H2690" s="41" t="str">
        <f>IFERROR(VLOOKUP(Table49[[#This Row],[ITEM CODE]],Table2[[Item Code]:[Master Name]],2,0),"")</f>
        <v/>
      </c>
      <c r="I2690" s="41"/>
      <c r="J2690" s="65" t="str">
        <f>IFERROR(VLOOKUP(Table49[[#This Row],[ITEM CODE]],Table2[[Item Code]:[Master Name]],3,0),"")</f>
        <v/>
      </c>
      <c r="K2690" s="1" t="str">
        <f>IFERROR(VLOOKUP(Table49[[#This Row],[ITEM CODE]],Table2[[Item Code]:[Master Name]],9,0),"")</f>
        <v/>
      </c>
      <c r="L2690" s="1" t="str">
        <f>IFERROR(VLOOKUP(Table49[[#This Row],[ITEM CODE]],Table2[[Item Code]:[Master Name]],8,0),"")</f>
        <v/>
      </c>
      <c r="M2690" s="41"/>
      <c r="N2690" s="66">
        <f>IFERROR(VLOOKUP(Table49[[#This Row],[ITEM CODE]],Table2[[#All],[Item Code]:[Unit Cost]],10,0),0)</f>
        <v>0</v>
      </c>
      <c r="O2690" s="134">
        <f>IFERROR(VLOOKUP(Table49[[#This Row],[ITEM CODE]],Table2[[#All],[Item Code]:[Unit Cost]],10,0),0)</f>
        <v>0</v>
      </c>
      <c r="P2690" s="56"/>
      <c r="Q2690" s="58"/>
      <c r="R2690" s="58">
        <f>Table49[[#This Row],[QUANTITY]]*Table49[[#This Row],[INV Prices]]</f>
        <v>0</v>
      </c>
      <c r="S2690" s="67"/>
      <c r="V2690" s="41"/>
      <c r="W2690" s="4" t="str">
        <f>IFERROR(VLOOKUP(Table49[[#This Row],[ITEM CODE]],Table2[[Item Code]:[Category ]],6,0),"")</f>
        <v/>
      </c>
      <c r="X2690" s="1" t="str">
        <f>IFERROR(VLOOKUP(Table49[[#This Row],[ITEM CODE]],Table2[[Item Code]:[Sub Category]],7,0),"")</f>
        <v/>
      </c>
      <c r="Y2690" s="68" t="str">
        <f>Table49[[#This Row],[PO Number]]&amp;COUNTIFS($E$5:E2690,E2690)</f>
        <v>0</v>
      </c>
    </row>
    <row r="2691" spans="1:25" ht="14.7" customHeight="1" x14ac:dyDescent="0.3">
      <c r="A2691" s="1" t="str">
        <f>IF(Table49[[#This Row],[ITEM NAME]]="","",ROW()-4)</f>
        <v/>
      </c>
      <c r="B2691" s="68"/>
      <c r="C2691" s="4" t="str">
        <f>IFERROR(VLOOKUP(B2691,Table14[],3,0),"")</f>
        <v/>
      </c>
      <c r="D2691" s="4" t="str">
        <f>IFERROR(VLOOKUP(B2691,Table14[],2,0),"")</f>
        <v/>
      </c>
      <c r="E2691" s="4"/>
      <c r="H2691" s="41" t="str">
        <f>IFERROR(VLOOKUP(Table49[[#This Row],[ITEM CODE]],Table2[[Item Code]:[Master Name]],2,0),"")</f>
        <v/>
      </c>
      <c r="I2691" s="41"/>
      <c r="J2691" s="65" t="str">
        <f>IFERROR(VLOOKUP(Table49[[#This Row],[ITEM CODE]],Table2[[Item Code]:[Master Name]],3,0),"")</f>
        <v/>
      </c>
      <c r="K2691" s="1" t="str">
        <f>IFERROR(VLOOKUP(Table49[[#This Row],[ITEM CODE]],Table2[[Item Code]:[Master Name]],9,0),"")</f>
        <v/>
      </c>
      <c r="L2691" s="1" t="str">
        <f>IFERROR(VLOOKUP(Table49[[#This Row],[ITEM CODE]],Table2[[Item Code]:[Master Name]],8,0),"")</f>
        <v/>
      </c>
      <c r="M2691" s="41"/>
      <c r="N2691" s="66">
        <f>IFERROR(VLOOKUP(Table49[[#This Row],[ITEM CODE]],Table2[[#All],[Item Code]:[Unit Cost]],10,0),0)</f>
        <v>0</v>
      </c>
      <c r="O2691" s="134">
        <f>IFERROR(VLOOKUP(Table49[[#This Row],[ITEM CODE]],Table2[[#All],[Item Code]:[Unit Cost]],10,0),0)</f>
        <v>0</v>
      </c>
      <c r="P2691" s="56"/>
      <c r="Q2691" s="58"/>
      <c r="R2691" s="58">
        <f>Table49[[#This Row],[QUANTITY]]*Table49[[#This Row],[INV Prices]]</f>
        <v>0</v>
      </c>
      <c r="S2691" s="67"/>
      <c r="V2691" s="41"/>
      <c r="W2691" s="4" t="str">
        <f>IFERROR(VLOOKUP(Table49[[#This Row],[ITEM CODE]],Table2[[Item Code]:[Category ]],6,0),"")</f>
        <v/>
      </c>
      <c r="X2691" s="1" t="str">
        <f>IFERROR(VLOOKUP(Table49[[#This Row],[ITEM CODE]],Table2[[Item Code]:[Sub Category]],7,0),"")</f>
        <v/>
      </c>
      <c r="Y2691" s="68" t="str">
        <f>Table49[[#This Row],[PO Number]]&amp;COUNTIFS($E$5:E2691,E2691)</f>
        <v>0</v>
      </c>
    </row>
    <row r="2692" spans="1:25" ht="14.7" customHeight="1" x14ac:dyDescent="0.3">
      <c r="A2692" s="1" t="str">
        <f>IF(Table49[[#This Row],[ITEM NAME]]="","",ROW()-4)</f>
        <v/>
      </c>
      <c r="B2692" s="68"/>
      <c r="C2692" s="4" t="str">
        <f>IFERROR(VLOOKUP(B2692,Table14[],3,0),"")</f>
        <v/>
      </c>
      <c r="D2692" s="4" t="str">
        <f>IFERROR(VLOOKUP(B2692,Table14[],2,0),"")</f>
        <v/>
      </c>
      <c r="E2692" s="4"/>
      <c r="H2692" s="41" t="str">
        <f>IFERROR(VLOOKUP(Table49[[#This Row],[ITEM CODE]],Table2[[Item Code]:[Master Name]],2,0),"")</f>
        <v/>
      </c>
      <c r="I2692" s="41"/>
      <c r="J2692" s="65" t="str">
        <f>IFERROR(VLOOKUP(Table49[[#This Row],[ITEM CODE]],Table2[[Item Code]:[Master Name]],3,0),"")</f>
        <v/>
      </c>
      <c r="K2692" s="1" t="str">
        <f>IFERROR(VLOOKUP(Table49[[#This Row],[ITEM CODE]],Table2[[Item Code]:[Master Name]],9,0),"")</f>
        <v/>
      </c>
      <c r="L2692" s="1" t="str">
        <f>IFERROR(VLOOKUP(Table49[[#This Row],[ITEM CODE]],Table2[[Item Code]:[Master Name]],8,0),"")</f>
        <v/>
      </c>
      <c r="M2692" s="41"/>
      <c r="N2692" s="66">
        <f>IFERROR(VLOOKUP(Table49[[#This Row],[ITEM CODE]],Table2[[#All],[Item Code]:[Unit Cost]],10,0),0)</f>
        <v>0</v>
      </c>
      <c r="O2692" s="134">
        <f>IFERROR(VLOOKUP(Table49[[#This Row],[ITEM CODE]],Table2[[#All],[Item Code]:[Unit Cost]],10,0),0)</f>
        <v>0</v>
      </c>
      <c r="P2692" s="56"/>
      <c r="Q2692" s="58"/>
      <c r="R2692" s="58">
        <f>Table49[[#This Row],[QUANTITY]]*Table49[[#This Row],[INV Prices]]</f>
        <v>0</v>
      </c>
      <c r="S2692" s="67"/>
      <c r="V2692" s="41"/>
      <c r="W2692" s="4" t="str">
        <f>IFERROR(VLOOKUP(Table49[[#This Row],[ITEM CODE]],Table2[[Item Code]:[Category ]],6,0),"")</f>
        <v/>
      </c>
      <c r="X2692" s="1" t="str">
        <f>IFERROR(VLOOKUP(Table49[[#This Row],[ITEM CODE]],Table2[[Item Code]:[Sub Category]],7,0),"")</f>
        <v/>
      </c>
      <c r="Y2692" s="68" t="str">
        <f>Table49[[#This Row],[PO Number]]&amp;COUNTIFS($E$5:E2692,E2692)</f>
        <v>0</v>
      </c>
    </row>
    <row r="2693" spans="1:25" ht="14.7" customHeight="1" x14ac:dyDescent="0.3">
      <c r="A2693" s="1" t="str">
        <f>IF(Table49[[#This Row],[ITEM NAME]]="","",ROW()-4)</f>
        <v/>
      </c>
      <c r="B2693" s="68"/>
      <c r="C2693" s="4" t="str">
        <f>IFERROR(VLOOKUP(B2693,Table14[],3,0),"")</f>
        <v/>
      </c>
      <c r="D2693" s="4" t="str">
        <f>IFERROR(VLOOKUP(B2693,Table14[],2,0),"")</f>
        <v/>
      </c>
      <c r="E2693" s="4"/>
      <c r="H2693" s="41" t="str">
        <f>IFERROR(VLOOKUP(Table49[[#This Row],[ITEM CODE]],Table2[[Item Code]:[Master Name]],2,0),"")</f>
        <v/>
      </c>
      <c r="I2693" s="41"/>
      <c r="J2693" s="65" t="str">
        <f>IFERROR(VLOOKUP(Table49[[#This Row],[ITEM CODE]],Table2[[Item Code]:[Master Name]],3,0),"")</f>
        <v/>
      </c>
      <c r="K2693" s="1" t="str">
        <f>IFERROR(VLOOKUP(Table49[[#This Row],[ITEM CODE]],Table2[[Item Code]:[Master Name]],9,0),"")</f>
        <v/>
      </c>
      <c r="L2693" s="1" t="str">
        <f>IFERROR(VLOOKUP(Table49[[#This Row],[ITEM CODE]],Table2[[Item Code]:[Master Name]],8,0),"")</f>
        <v/>
      </c>
      <c r="M2693" s="41"/>
      <c r="N2693" s="66">
        <f>IFERROR(VLOOKUP(Table49[[#This Row],[ITEM CODE]],Table2[[#All],[Item Code]:[Unit Cost]],10,0),0)</f>
        <v>0</v>
      </c>
      <c r="O2693" s="134">
        <f>IFERROR(VLOOKUP(Table49[[#This Row],[ITEM CODE]],Table2[[#All],[Item Code]:[Unit Cost]],10,0),0)</f>
        <v>0</v>
      </c>
      <c r="P2693" s="56"/>
      <c r="Q2693" s="58"/>
      <c r="R2693" s="58">
        <f>Table49[[#This Row],[QUANTITY]]*Table49[[#This Row],[INV Prices]]</f>
        <v>0</v>
      </c>
      <c r="S2693" s="67"/>
      <c r="V2693" s="41"/>
      <c r="W2693" s="4" t="str">
        <f>IFERROR(VLOOKUP(Table49[[#This Row],[ITEM CODE]],Table2[[Item Code]:[Category ]],6,0),"")</f>
        <v/>
      </c>
      <c r="X2693" s="1" t="str">
        <f>IFERROR(VLOOKUP(Table49[[#This Row],[ITEM CODE]],Table2[[Item Code]:[Sub Category]],7,0),"")</f>
        <v/>
      </c>
      <c r="Y2693" s="68" t="str">
        <f>Table49[[#This Row],[PO Number]]&amp;COUNTIFS($E$5:E2693,E2693)</f>
        <v>0</v>
      </c>
    </row>
    <row r="2694" spans="1:25" ht="14.7" customHeight="1" x14ac:dyDescent="0.3">
      <c r="A2694" s="1" t="str">
        <f>IF(Table49[[#This Row],[ITEM NAME]]="","",ROW()-4)</f>
        <v/>
      </c>
      <c r="B2694" s="68"/>
      <c r="C2694" s="4" t="str">
        <f>IFERROR(VLOOKUP(B2694,Table14[],3,0),"")</f>
        <v/>
      </c>
      <c r="D2694" s="4" t="str">
        <f>IFERROR(VLOOKUP(B2694,Table14[],2,0),"")</f>
        <v/>
      </c>
      <c r="E2694" s="4"/>
      <c r="H2694" s="41" t="str">
        <f>IFERROR(VLOOKUP(Table49[[#This Row],[ITEM CODE]],Table2[[Item Code]:[Master Name]],2,0),"")</f>
        <v/>
      </c>
      <c r="I2694" s="41"/>
      <c r="J2694" s="65" t="str">
        <f>IFERROR(VLOOKUP(Table49[[#This Row],[ITEM CODE]],Table2[[Item Code]:[Master Name]],3,0),"")</f>
        <v/>
      </c>
      <c r="K2694" s="1" t="str">
        <f>IFERROR(VLOOKUP(Table49[[#This Row],[ITEM CODE]],Table2[[Item Code]:[Master Name]],9,0),"")</f>
        <v/>
      </c>
      <c r="L2694" s="1" t="str">
        <f>IFERROR(VLOOKUP(Table49[[#This Row],[ITEM CODE]],Table2[[Item Code]:[Master Name]],8,0),"")</f>
        <v/>
      </c>
      <c r="M2694" s="41"/>
      <c r="N2694" s="66">
        <f>IFERROR(VLOOKUP(Table49[[#This Row],[ITEM CODE]],Table2[[#All],[Item Code]:[Unit Cost]],10,0),0)</f>
        <v>0</v>
      </c>
      <c r="O2694" s="134">
        <f>IFERROR(VLOOKUP(Table49[[#This Row],[ITEM CODE]],Table2[[#All],[Item Code]:[Unit Cost]],10,0),0)</f>
        <v>0</v>
      </c>
      <c r="P2694" s="56"/>
      <c r="Q2694" s="58"/>
      <c r="R2694" s="58">
        <f>Table49[[#This Row],[QUANTITY]]*Table49[[#This Row],[INV Prices]]</f>
        <v>0</v>
      </c>
      <c r="S2694" s="67"/>
      <c r="V2694" s="41"/>
      <c r="W2694" s="4" t="str">
        <f>IFERROR(VLOOKUP(Table49[[#This Row],[ITEM CODE]],Table2[[Item Code]:[Category ]],6,0),"")</f>
        <v/>
      </c>
      <c r="X2694" s="1" t="str">
        <f>IFERROR(VLOOKUP(Table49[[#This Row],[ITEM CODE]],Table2[[Item Code]:[Sub Category]],7,0),"")</f>
        <v/>
      </c>
      <c r="Y2694" s="68" t="str">
        <f>Table49[[#This Row],[PO Number]]&amp;COUNTIFS($E$5:E2694,E2694)</f>
        <v>0</v>
      </c>
    </row>
    <row r="2695" spans="1:25" ht="14.7" customHeight="1" x14ac:dyDescent="0.3">
      <c r="A2695" s="1" t="str">
        <f>IF(Table49[[#This Row],[ITEM NAME]]="","",ROW()-4)</f>
        <v/>
      </c>
      <c r="B2695" s="68"/>
      <c r="C2695" s="4" t="str">
        <f>IFERROR(VLOOKUP(B2695,Table14[],3,0),"")</f>
        <v/>
      </c>
      <c r="D2695" s="4" t="str">
        <f>IFERROR(VLOOKUP(B2695,Table14[],2,0),"")</f>
        <v/>
      </c>
      <c r="E2695" s="4"/>
      <c r="H2695" s="41" t="str">
        <f>IFERROR(VLOOKUP(Table49[[#This Row],[ITEM CODE]],Table2[[Item Code]:[Master Name]],2,0),"")</f>
        <v/>
      </c>
      <c r="I2695" s="41"/>
      <c r="J2695" s="65" t="str">
        <f>IFERROR(VLOOKUP(Table49[[#This Row],[ITEM CODE]],Table2[[Item Code]:[Master Name]],3,0),"")</f>
        <v/>
      </c>
      <c r="K2695" s="1" t="str">
        <f>IFERROR(VLOOKUP(Table49[[#This Row],[ITEM CODE]],Table2[[Item Code]:[Master Name]],9,0),"")</f>
        <v/>
      </c>
      <c r="L2695" s="1" t="str">
        <f>IFERROR(VLOOKUP(Table49[[#This Row],[ITEM CODE]],Table2[[Item Code]:[Master Name]],8,0),"")</f>
        <v/>
      </c>
      <c r="M2695" s="41"/>
      <c r="N2695" s="66">
        <f>IFERROR(VLOOKUP(Table49[[#This Row],[ITEM CODE]],Table2[[#All],[Item Code]:[Unit Cost]],10,0),0)</f>
        <v>0</v>
      </c>
      <c r="O2695" s="134">
        <f>IFERROR(VLOOKUP(Table49[[#This Row],[ITEM CODE]],Table2[[#All],[Item Code]:[Unit Cost]],10,0),0)</f>
        <v>0</v>
      </c>
      <c r="P2695" s="56"/>
      <c r="Q2695" s="58"/>
      <c r="R2695" s="58">
        <f>Table49[[#This Row],[QUANTITY]]*Table49[[#This Row],[INV Prices]]</f>
        <v>0</v>
      </c>
      <c r="S2695" s="67"/>
      <c r="V2695" s="41"/>
      <c r="W2695" s="4" t="str">
        <f>IFERROR(VLOOKUP(Table49[[#This Row],[ITEM CODE]],Table2[[Item Code]:[Category ]],6,0),"")</f>
        <v/>
      </c>
      <c r="X2695" s="1" t="str">
        <f>IFERROR(VLOOKUP(Table49[[#This Row],[ITEM CODE]],Table2[[Item Code]:[Sub Category]],7,0),"")</f>
        <v/>
      </c>
      <c r="Y2695" s="68" t="str">
        <f>Table49[[#This Row],[PO Number]]&amp;COUNTIFS($E$5:E2695,E2695)</f>
        <v>0</v>
      </c>
    </row>
    <row r="2696" spans="1:25" ht="14.7" customHeight="1" x14ac:dyDescent="0.3">
      <c r="A2696" s="1" t="str">
        <f>IF(Table49[[#This Row],[ITEM NAME]]="","",ROW()-4)</f>
        <v/>
      </c>
      <c r="B2696" s="68"/>
      <c r="C2696" s="4" t="str">
        <f>IFERROR(VLOOKUP(B2696,Table14[],3,0),"")</f>
        <v/>
      </c>
      <c r="D2696" s="4" t="str">
        <f>IFERROR(VLOOKUP(B2696,Table14[],2,0),"")</f>
        <v/>
      </c>
      <c r="E2696" s="4"/>
      <c r="H2696" s="41" t="str">
        <f>IFERROR(VLOOKUP(Table49[[#This Row],[ITEM CODE]],Table2[[Item Code]:[Master Name]],2,0),"")</f>
        <v/>
      </c>
      <c r="I2696" s="41"/>
      <c r="J2696" s="65" t="str">
        <f>IFERROR(VLOOKUP(Table49[[#This Row],[ITEM CODE]],Table2[[Item Code]:[Master Name]],3,0),"")</f>
        <v/>
      </c>
      <c r="K2696" s="1" t="str">
        <f>IFERROR(VLOOKUP(Table49[[#This Row],[ITEM CODE]],Table2[[Item Code]:[Master Name]],9,0),"")</f>
        <v/>
      </c>
      <c r="L2696" s="1" t="str">
        <f>IFERROR(VLOOKUP(Table49[[#This Row],[ITEM CODE]],Table2[[Item Code]:[Master Name]],8,0),"")</f>
        <v/>
      </c>
      <c r="M2696" s="41"/>
      <c r="N2696" s="66">
        <f>IFERROR(VLOOKUP(Table49[[#This Row],[ITEM CODE]],Table2[[#All],[Item Code]:[Unit Cost]],10,0),0)</f>
        <v>0</v>
      </c>
      <c r="O2696" s="134">
        <f>IFERROR(VLOOKUP(Table49[[#This Row],[ITEM CODE]],Table2[[#All],[Item Code]:[Unit Cost]],10,0),0)</f>
        <v>0</v>
      </c>
      <c r="P2696" s="56"/>
      <c r="Q2696" s="58"/>
      <c r="R2696" s="58">
        <f>Table49[[#This Row],[QUANTITY]]*Table49[[#This Row],[INV Prices]]</f>
        <v>0</v>
      </c>
      <c r="S2696" s="67"/>
      <c r="V2696" s="41"/>
      <c r="W2696" s="4" t="str">
        <f>IFERROR(VLOOKUP(Table49[[#This Row],[ITEM CODE]],Table2[[Item Code]:[Category ]],6,0),"")</f>
        <v/>
      </c>
      <c r="X2696" s="1" t="str">
        <f>IFERROR(VLOOKUP(Table49[[#This Row],[ITEM CODE]],Table2[[Item Code]:[Sub Category]],7,0),"")</f>
        <v/>
      </c>
      <c r="Y2696" s="68" t="str">
        <f>Table49[[#This Row],[PO Number]]&amp;COUNTIFS($E$5:E2696,E2696)</f>
        <v>0</v>
      </c>
    </row>
    <row r="2697" spans="1:25" ht="14.7" customHeight="1" x14ac:dyDescent="0.3">
      <c r="A2697" s="1" t="str">
        <f>IF(Table49[[#This Row],[ITEM NAME]]="","",ROW()-4)</f>
        <v/>
      </c>
      <c r="B2697" s="68"/>
      <c r="C2697" s="4" t="str">
        <f>IFERROR(VLOOKUP(B2697,Table14[],3,0),"")</f>
        <v/>
      </c>
      <c r="D2697" s="4" t="str">
        <f>IFERROR(VLOOKUP(B2697,Table14[],2,0),"")</f>
        <v/>
      </c>
      <c r="E2697" s="4"/>
      <c r="H2697" s="41" t="str">
        <f>IFERROR(VLOOKUP(Table49[[#This Row],[ITEM CODE]],Table2[[Item Code]:[Master Name]],2,0),"")</f>
        <v/>
      </c>
      <c r="I2697" s="41"/>
      <c r="J2697" s="65" t="str">
        <f>IFERROR(VLOOKUP(Table49[[#This Row],[ITEM CODE]],Table2[[Item Code]:[Master Name]],3,0),"")</f>
        <v/>
      </c>
      <c r="K2697" s="1" t="str">
        <f>IFERROR(VLOOKUP(Table49[[#This Row],[ITEM CODE]],Table2[[Item Code]:[Master Name]],9,0),"")</f>
        <v/>
      </c>
      <c r="L2697" s="1" t="str">
        <f>IFERROR(VLOOKUP(Table49[[#This Row],[ITEM CODE]],Table2[[Item Code]:[Master Name]],8,0),"")</f>
        <v/>
      </c>
      <c r="M2697" s="41"/>
      <c r="N2697" s="66">
        <f>IFERROR(VLOOKUP(Table49[[#This Row],[ITEM CODE]],Table2[[#All],[Item Code]:[Unit Cost]],10,0),0)</f>
        <v>0</v>
      </c>
      <c r="O2697" s="134">
        <f>IFERROR(VLOOKUP(Table49[[#This Row],[ITEM CODE]],Table2[[#All],[Item Code]:[Unit Cost]],10,0),0)</f>
        <v>0</v>
      </c>
      <c r="P2697" s="56"/>
      <c r="Q2697" s="58"/>
      <c r="R2697" s="58">
        <f>Table49[[#This Row],[QUANTITY]]*Table49[[#This Row],[INV Prices]]</f>
        <v>0</v>
      </c>
      <c r="S2697" s="67"/>
      <c r="V2697" s="41"/>
      <c r="W2697" s="4" t="str">
        <f>IFERROR(VLOOKUP(Table49[[#This Row],[ITEM CODE]],Table2[[Item Code]:[Category ]],6,0),"")</f>
        <v/>
      </c>
      <c r="X2697" s="1" t="str">
        <f>IFERROR(VLOOKUP(Table49[[#This Row],[ITEM CODE]],Table2[[Item Code]:[Sub Category]],7,0),"")</f>
        <v/>
      </c>
      <c r="Y2697" s="68" t="str">
        <f>Table49[[#This Row],[PO Number]]&amp;COUNTIFS($E$5:E2697,E2697)</f>
        <v>0</v>
      </c>
    </row>
    <row r="2698" spans="1:25" ht="14.7" customHeight="1" x14ac:dyDescent="0.3">
      <c r="A2698" s="1" t="str">
        <f>IF(Table49[[#This Row],[ITEM NAME]]="","",ROW()-4)</f>
        <v/>
      </c>
      <c r="B2698" s="68"/>
      <c r="C2698" s="4" t="str">
        <f>IFERROR(VLOOKUP(B2698,Table14[],3,0),"")</f>
        <v/>
      </c>
      <c r="D2698" s="4" t="str">
        <f>IFERROR(VLOOKUP(B2698,Table14[],2,0),"")</f>
        <v/>
      </c>
      <c r="E2698" s="4"/>
      <c r="H2698" s="41" t="str">
        <f>IFERROR(VLOOKUP(Table49[[#This Row],[ITEM CODE]],Table2[[Item Code]:[Master Name]],2,0),"")</f>
        <v/>
      </c>
      <c r="I2698" s="41"/>
      <c r="J2698" s="65" t="str">
        <f>IFERROR(VLOOKUP(Table49[[#This Row],[ITEM CODE]],Table2[[Item Code]:[Master Name]],3,0),"")</f>
        <v/>
      </c>
      <c r="K2698" s="1" t="str">
        <f>IFERROR(VLOOKUP(Table49[[#This Row],[ITEM CODE]],Table2[[Item Code]:[Master Name]],9,0),"")</f>
        <v/>
      </c>
      <c r="L2698" s="1" t="str">
        <f>IFERROR(VLOOKUP(Table49[[#This Row],[ITEM CODE]],Table2[[Item Code]:[Master Name]],8,0),"")</f>
        <v/>
      </c>
      <c r="M2698" s="41"/>
      <c r="N2698" s="66">
        <f>IFERROR(VLOOKUP(Table49[[#This Row],[ITEM CODE]],Table2[[#All],[Item Code]:[Unit Cost]],10,0),0)</f>
        <v>0</v>
      </c>
      <c r="O2698" s="134">
        <f>IFERROR(VLOOKUP(Table49[[#This Row],[ITEM CODE]],Table2[[#All],[Item Code]:[Unit Cost]],10,0),0)</f>
        <v>0</v>
      </c>
      <c r="P2698" s="56"/>
      <c r="Q2698" s="58"/>
      <c r="R2698" s="58">
        <f>Table49[[#This Row],[QUANTITY]]*Table49[[#This Row],[INV Prices]]</f>
        <v>0</v>
      </c>
      <c r="S2698" s="67"/>
      <c r="V2698" s="41"/>
      <c r="W2698" s="4" t="str">
        <f>IFERROR(VLOOKUP(Table49[[#This Row],[ITEM CODE]],Table2[[Item Code]:[Category ]],6,0),"")</f>
        <v/>
      </c>
      <c r="X2698" s="1" t="str">
        <f>IFERROR(VLOOKUP(Table49[[#This Row],[ITEM CODE]],Table2[[Item Code]:[Sub Category]],7,0),"")</f>
        <v/>
      </c>
      <c r="Y2698" s="68" t="str">
        <f>Table49[[#This Row],[PO Number]]&amp;COUNTIFS($E$5:E2698,E2698)</f>
        <v>0</v>
      </c>
    </row>
    <row r="2699" spans="1:25" ht="14.7" customHeight="1" x14ac:dyDescent="0.3">
      <c r="A2699" s="1" t="str">
        <f>IF(Table49[[#This Row],[ITEM NAME]]="","",ROW()-4)</f>
        <v/>
      </c>
      <c r="B2699" s="68"/>
      <c r="C2699" s="4" t="str">
        <f>IFERROR(VLOOKUP(B2699,Table14[],3,0),"")</f>
        <v/>
      </c>
      <c r="D2699" s="4" t="str">
        <f>IFERROR(VLOOKUP(B2699,Table14[],2,0),"")</f>
        <v/>
      </c>
      <c r="E2699" s="4"/>
      <c r="H2699" s="41" t="str">
        <f>IFERROR(VLOOKUP(Table49[[#This Row],[ITEM CODE]],Table2[[Item Code]:[Master Name]],2,0),"")</f>
        <v/>
      </c>
      <c r="I2699" s="41"/>
      <c r="J2699" s="65" t="str">
        <f>IFERROR(VLOOKUP(Table49[[#This Row],[ITEM CODE]],Table2[[Item Code]:[Master Name]],3,0),"")</f>
        <v/>
      </c>
      <c r="K2699" s="1" t="str">
        <f>IFERROR(VLOOKUP(Table49[[#This Row],[ITEM CODE]],Table2[[Item Code]:[Master Name]],9,0),"")</f>
        <v/>
      </c>
      <c r="L2699" s="1" t="str">
        <f>IFERROR(VLOOKUP(Table49[[#This Row],[ITEM CODE]],Table2[[Item Code]:[Master Name]],8,0),"")</f>
        <v/>
      </c>
      <c r="M2699" s="41"/>
      <c r="N2699" s="66">
        <f>IFERROR(VLOOKUP(Table49[[#This Row],[ITEM CODE]],Table2[[#All],[Item Code]:[Unit Cost]],10,0),0)</f>
        <v>0</v>
      </c>
      <c r="O2699" s="134">
        <f>IFERROR(VLOOKUP(Table49[[#This Row],[ITEM CODE]],Table2[[#All],[Item Code]:[Unit Cost]],10,0),0)</f>
        <v>0</v>
      </c>
      <c r="P2699" s="56"/>
      <c r="Q2699" s="58"/>
      <c r="R2699" s="58">
        <f>Table49[[#This Row],[QUANTITY]]*Table49[[#This Row],[INV Prices]]</f>
        <v>0</v>
      </c>
      <c r="S2699" s="67"/>
      <c r="V2699" s="41"/>
      <c r="W2699" s="4" t="str">
        <f>IFERROR(VLOOKUP(Table49[[#This Row],[ITEM CODE]],Table2[[Item Code]:[Category ]],6,0),"")</f>
        <v/>
      </c>
      <c r="X2699" s="1" t="str">
        <f>IFERROR(VLOOKUP(Table49[[#This Row],[ITEM CODE]],Table2[[Item Code]:[Sub Category]],7,0),"")</f>
        <v/>
      </c>
      <c r="Y2699" s="68" t="str">
        <f>Table49[[#This Row],[PO Number]]&amp;COUNTIFS($E$5:E2699,E2699)</f>
        <v>0</v>
      </c>
    </row>
    <row r="2700" spans="1:25" ht="14.7" customHeight="1" x14ac:dyDescent="0.3">
      <c r="A2700" s="1" t="str">
        <f>IF(Table49[[#This Row],[ITEM NAME]]="","",ROW()-4)</f>
        <v/>
      </c>
      <c r="B2700" s="68"/>
      <c r="C2700" s="4" t="str">
        <f>IFERROR(VLOOKUP(B2700,Table14[],3,0),"")</f>
        <v/>
      </c>
      <c r="D2700" s="4" t="str">
        <f>IFERROR(VLOOKUP(B2700,Table14[],2,0),"")</f>
        <v/>
      </c>
      <c r="E2700" s="4"/>
      <c r="H2700" s="41" t="str">
        <f>IFERROR(VLOOKUP(Table49[[#This Row],[ITEM CODE]],Table2[[Item Code]:[Master Name]],2,0),"")</f>
        <v/>
      </c>
      <c r="I2700" s="41"/>
      <c r="J2700" s="65" t="str">
        <f>IFERROR(VLOOKUP(Table49[[#This Row],[ITEM CODE]],Table2[[Item Code]:[Master Name]],3,0),"")</f>
        <v/>
      </c>
      <c r="K2700" s="1" t="str">
        <f>IFERROR(VLOOKUP(Table49[[#This Row],[ITEM CODE]],Table2[[Item Code]:[Master Name]],9,0),"")</f>
        <v/>
      </c>
      <c r="L2700" s="1" t="str">
        <f>IFERROR(VLOOKUP(Table49[[#This Row],[ITEM CODE]],Table2[[Item Code]:[Master Name]],8,0),"")</f>
        <v/>
      </c>
      <c r="M2700" s="41"/>
      <c r="N2700" s="66">
        <f>IFERROR(VLOOKUP(Table49[[#This Row],[ITEM CODE]],Table2[[#All],[Item Code]:[Unit Cost]],10,0),0)</f>
        <v>0</v>
      </c>
      <c r="O2700" s="134">
        <f>IFERROR(VLOOKUP(Table49[[#This Row],[ITEM CODE]],Table2[[#All],[Item Code]:[Unit Cost]],10,0),0)</f>
        <v>0</v>
      </c>
      <c r="P2700" s="56"/>
      <c r="Q2700" s="58"/>
      <c r="R2700" s="58">
        <f>Table49[[#This Row],[QUANTITY]]*Table49[[#This Row],[INV Prices]]</f>
        <v>0</v>
      </c>
      <c r="S2700" s="67"/>
      <c r="V2700" s="41"/>
      <c r="W2700" s="4" t="str">
        <f>IFERROR(VLOOKUP(Table49[[#This Row],[ITEM CODE]],Table2[[Item Code]:[Category ]],6,0),"")</f>
        <v/>
      </c>
      <c r="X2700" s="1" t="str">
        <f>IFERROR(VLOOKUP(Table49[[#This Row],[ITEM CODE]],Table2[[Item Code]:[Sub Category]],7,0),"")</f>
        <v/>
      </c>
      <c r="Y2700" s="68" t="str">
        <f>Table49[[#This Row],[PO Number]]&amp;COUNTIFS($E$5:E2700,E2700)</f>
        <v>0</v>
      </c>
    </row>
    <row r="2701" spans="1:25" ht="14.7" customHeight="1" x14ac:dyDescent="0.3">
      <c r="A2701" s="1" t="str">
        <f>IF(Table49[[#This Row],[ITEM NAME]]="","",ROW()-4)</f>
        <v/>
      </c>
      <c r="B2701" s="68"/>
      <c r="C2701" s="4" t="str">
        <f>IFERROR(VLOOKUP(B2701,Table14[],3,0),"")</f>
        <v/>
      </c>
      <c r="D2701" s="4" t="str">
        <f>IFERROR(VLOOKUP(B2701,Table14[],2,0),"")</f>
        <v/>
      </c>
      <c r="E2701" s="4"/>
      <c r="H2701" s="41" t="str">
        <f>IFERROR(VLOOKUP(Table49[[#This Row],[ITEM CODE]],Table2[[Item Code]:[Master Name]],2,0),"")</f>
        <v/>
      </c>
      <c r="I2701" s="41"/>
      <c r="J2701" s="65" t="str">
        <f>IFERROR(VLOOKUP(Table49[[#This Row],[ITEM CODE]],Table2[[Item Code]:[Master Name]],3,0),"")</f>
        <v/>
      </c>
      <c r="K2701" s="1" t="str">
        <f>IFERROR(VLOOKUP(Table49[[#This Row],[ITEM CODE]],Table2[[Item Code]:[Master Name]],9,0),"")</f>
        <v/>
      </c>
      <c r="L2701" s="1" t="str">
        <f>IFERROR(VLOOKUP(Table49[[#This Row],[ITEM CODE]],Table2[[Item Code]:[Master Name]],8,0),"")</f>
        <v/>
      </c>
      <c r="M2701" s="41"/>
      <c r="N2701" s="66">
        <f>IFERROR(VLOOKUP(Table49[[#This Row],[ITEM CODE]],Table2[[#All],[Item Code]:[Unit Cost]],10,0),0)</f>
        <v>0</v>
      </c>
      <c r="O2701" s="134">
        <f>IFERROR(VLOOKUP(Table49[[#This Row],[ITEM CODE]],Table2[[#All],[Item Code]:[Unit Cost]],10,0),0)</f>
        <v>0</v>
      </c>
      <c r="P2701" s="56"/>
      <c r="Q2701" s="58"/>
      <c r="R2701" s="58">
        <f>Table49[[#This Row],[QUANTITY]]*Table49[[#This Row],[INV Prices]]</f>
        <v>0</v>
      </c>
      <c r="S2701" s="67"/>
      <c r="V2701" s="41"/>
      <c r="W2701" s="4" t="str">
        <f>IFERROR(VLOOKUP(Table49[[#This Row],[ITEM CODE]],Table2[[Item Code]:[Category ]],6,0),"")</f>
        <v/>
      </c>
      <c r="X2701" s="1" t="str">
        <f>IFERROR(VLOOKUP(Table49[[#This Row],[ITEM CODE]],Table2[[Item Code]:[Sub Category]],7,0),"")</f>
        <v/>
      </c>
      <c r="Y2701" s="68" t="str">
        <f>Table49[[#This Row],[PO Number]]&amp;COUNTIFS($E$5:E2701,E2701)</f>
        <v>0</v>
      </c>
    </row>
    <row r="2702" spans="1:25" ht="14.7" customHeight="1" x14ac:dyDescent="0.3">
      <c r="A2702" s="1" t="str">
        <f>IF(Table49[[#This Row],[ITEM NAME]]="","",ROW()-4)</f>
        <v/>
      </c>
      <c r="B2702" s="68"/>
      <c r="C2702" s="4" t="str">
        <f>IFERROR(VLOOKUP(B2702,Table14[],3,0),"")</f>
        <v/>
      </c>
      <c r="D2702" s="4" t="str">
        <f>IFERROR(VLOOKUP(B2702,Table14[],2,0),"")</f>
        <v/>
      </c>
      <c r="E2702" s="4"/>
      <c r="H2702" s="41" t="str">
        <f>IFERROR(VLOOKUP(Table49[[#This Row],[ITEM CODE]],Table2[[Item Code]:[Master Name]],2,0),"")</f>
        <v/>
      </c>
      <c r="I2702" s="41"/>
      <c r="J2702" s="65" t="str">
        <f>IFERROR(VLOOKUP(Table49[[#This Row],[ITEM CODE]],Table2[[Item Code]:[Master Name]],3,0),"")</f>
        <v/>
      </c>
      <c r="K2702" s="1" t="str">
        <f>IFERROR(VLOOKUP(Table49[[#This Row],[ITEM CODE]],Table2[[Item Code]:[Master Name]],9,0),"")</f>
        <v/>
      </c>
      <c r="L2702" s="1" t="str">
        <f>IFERROR(VLOOKUP(Table49[[#This Row],[ITEM CODE]],Table2[[Item Code]:[Master Name]],8,0),"")</f>
        <v/>
      </c>
      <c r="M2702" s="41"/>
      <c r="N2702" s="66">
        <f>IFERROR(VLOOKUP(Table49[[#This Row],[ITEM CODE]],Table2[[#All],[Item Code]:[Unit Cost]],10,0),0)</f>
        <v>0</v>
      </c>
      <c r="O2702" s="134">
        <f>IFERROR(VLOOKUP(Table49[[#This Row],[ITEM CODE]],Table2[[#All],[Item Code]:[Unit Cost]],10,0),0)</f>
        <v>0</v>
      </c>
      <c r="P2702" s="56"/>
      <c r="Q2702" s="58"/>
      <c r="R2702" s="58">
        <f>Table49[[#This Row],[QUANTITY]]*Table49[[#This Row],[INV Prices]]</f>
        <v>0</v>
      </c>
      <c r="S2702" s="67"/>
      <c r="V2702" s="41"/>
      <c r="W2702" s="4" t="str">
        <f>IFERROR(VLOOKUP(Table49[[#This Row],[ITEM CODE]],Table2[[Item Code]:[Category ]],6,0),"")</f>
        <v/>
      </c>
      <c r="X2702" s="1" t="str">
        <f>IFERROR(VLOOKUP(Table49[[#This Row],[ITEM CODE]],Table2[[Item Code]:[Sub Category]],7,0),"")</f>
        <v/>
      </c>
      <c r="Y2702" s="68" t="str">
        <f>Table49[[#This Row],[PO Number]]&amp;COUNTIFS($E$5:E2702,E2702)</f>
        <v>0</v>
      </c>
    </row>
    <row r="2703" spans="1:25" ht="14.7" customHeight="1" x14ac:dyDescent="0.3">
      <c r="A2703" s="1" t="str">
        <f>IF(Table49[[#This Row],[ITEM NAME]]="","",ROW()-4)</f>
        <v/>
      </c>
      <c r="B2703" s="68"/>
      <c r="C2703" s="4" t="str">
        <f>IFERROR(VLOOKUP(B2703,Table14[],3,0),"")</f>
        <v/>
      </c>
      <c r="D2703" s="4" t="str">
        <f>IFERROR(VLOOKUP(B2703,Table14[],2,0),"")</f>
        <v/>
      </c>
      <c r="E2703" s="4"/>
      <c r="H2703" s="41" t="str">
        <f>IFERROR(VLOOKUP(Table49[[#This Row],[ITEM CODE]],Table2[[Item Code]:[Master Name]],2,0),"")</f>
        <v/>
      </c>
      <c r="I2703" s="41"/>
      <c r="J2703" s="65" t="str">
        <f>IFERROR(VLOOKUP(Table49[[#This Row],[ITEM CODE]],Table2[[Item Code]:[Master Name]],3,0),"")</f>
        <v/>
      </c>
      <c r="K2703" s="1" t="str">
        <f>IFERROR(VLOOKUP(Table49[[#This Row],[ITEM CODE]],Table2[[Item Code]:[Master Name]],9,0),"")</f>
        <v/>
      </c>
      <c r="L2703" s="1" t="str">
        <f>IFERROR(VLOOKUP(Table49[[#This Row],[ITEM CODE]],Table2[[Item Code]:[Master Name]],8,0),"")</f>
        <v/>
      </c>
      <c r="M2703" s="41"/>
      <c r="N2703" s="66">
        <f>IFERROR(VLOOKUP(Table49[[#This Row],[ITEM CODE]],Table2[[#All],[Item Code]:[Unit Cost]],10,0),0)</f>
        <v>0</v>
      </c>
      <c r="O2703" s="134">
        <f>IFERROR(VLOOKUP(Table49[[#This Row],[ITEM CODE]],Table2[[#All],[Item Code]:[Unit Cost]],10,0),0)</f>
        <v>0</v>
      </c>
      <c r="P2703" s="56"/>
      <c r="Q2703" s="58"/>
      <c r="R2703" s="58">
        <f>Table49[[#This Row],[QUANTITY]]*Table49[[#This Row],[INV Prices]]</f>
        <v>0</v>
      </c>
      <c r="S2703" s="67"/>
      <c r="V2703" s="41"/>
      <c r="W2703" s="4" t="str">
        <f>IFERROR(VLOOKUP(Table49[[#This Row],[ITEM CODE]],Table2[[Item Code]:[Category ]],6,0),"")</f>
        <v/>
      </c>
      <c r="X2703" s="1" t="str">
        <f>IFERROR(VLOOKUP(Table49[[#This Row],[ITEM CODE]],Table2[[Item Code]:[Sub Category]],7,0),"")</f>
        <v/>
      </c>
      <c r="Y2703" s="68" t="str">
        <f>Table49[[#This Row],[PO Number]]&amp;COUNTIFS($E$5:E2703,E2703)</f>
        <v>0</v>
      </c>
    </row>
    <row r="2704" spans="1:25" ht="14.7" customHeight="1" x14ac:dyDescent="0.3">
      <c r="A2704" s="1" t="str">
        <f>IF(Table49[[#This Row],[ITEM NAME]]="","",ROW()-4)</f>
        <v/>
      </c>
      <c r="B2704" s="68"/>
      <c r="C2704" s="4" t="str">
        <f>IFERROR(VLOOKUP(B2704,Table14[],3,0),"")</f>
        <v/>
      </c>
      <c r="D2704" s="4" t="str">
        <f>IFERROR(VLOOKUP(B2704,Table14[],2,0),"")</f>
        <v/>
      </c>
      <c r="E2704" s="4"/>
      <c r="H2704" s="41" t="str">
        <f>IFERROR(VLOOKUP(Table49[[#This Row],[ITEM CODE]],Table2[[Item Code]:[Master Name]],2,0),"")</f>
        <v/>
      </c>
      <c r="I2704" s="41"/>
      <c r="J2704" s="65" t="str">
        <f>IFERROR(VLOOKUP(Table49[[#This Row],[ITEM CODE]],Table2[[Item Code]:[Master Name]],3,0),"")</f>
        <v/>
      </c>
      <c r="K2704" s="1" t="str">
        <f>IFERROR(VLOOKUP(Table49[[#This Row],[ITEM CODE]],Table2[[Item Code]:[Master Name]],9,0),"")</f>
        <v/>
      </c>
      <c r="L2704" s="1" t="str">
        <f>IFERROR(VLOOKUP(Table49[[#This Row],[ITEM CODE]],Table2[[Item Code]:[Master Name]],8,0),"")</f>
        <v/>
      </c>
      <c r="M2704" s="41"/>
      <c r="N2704" s="66">
        <f>IFERROR(VLOOKUP(Table49[[#This Row],[ITEM CODE]],Table2[[#All],[Item Code]:[Unit Cost]],10,0),0)</f>
        <v>0</v>
      </c>
      <c r="O2704" s="134">
        <f>IFERROR(VLOOKUP(Table49[[#This Row],[ITEM CODE]],Table2[[#All],[Item Code]:[Unit Cost]],10,0),0)</f>
        <v>0</v>
      </c>
      <c r="P2704" s="56"/>
      <c r="Q2704" s="58"/>
      <c r="R2704" s="58">
        <f>Table49[[#This Row],[QUANTITY]]*Table49[[#This Row],[INV Prices]]</f>
        <v>0</v>
      </c>
      <c r="S2704" s="67"/>
      <c r="V2704" s="41"/>
      <c r="W2704" s="4" t="str">
        <f>IFERROR(VLOOKUP(Table49[[#This Row],[ITEM CODE]],Table2[[Item Code]:[Category ]],6,0),"")</f>
        <v/>
      </c>
      <c r="X2704" s="1" t="str">
        <f>IFERROR(VLOOKUP(Table49[[#This Row],[ITEM CODE]],Table2[[Item Code]:[Sub Category]],7,0),"")</f>
        <v/>
      </c>
      <c r="Y2704" s="68" t="str">
        <f>Table49[[#This Row],[PO Number]]&amp;COUNTIFS($E$5:E2704,E2704)</f>
        <v>0</v>
      </c>
    </row>
    <row r="2705" spans="1:25" ht="14.7" customHeight="1" x14ac:dyDescent="0.3">
      <c r="A2705" s="1" t="str">
        <f>IF(Table49[[#This Row],[ITEM NAME]]="","",ROW()-4)</f>
        <v/>
      </c>
      <c r="B2705" s="68"/>
      <c r="C2705" s="4" t="str">
        <f>IFERROR(VLOOKUP(B2705,Table14[],3,0),"")</f>
        <v/>
      </c>
      <c r="D2705" s="4" t="str">
        <f>IFERROR(VLOOKUP(B2705,Table14[],2,0),"")</f>
        <v/>
      </c>
      <c r="E2705" s="4"/>
      <c r="H2705" s="41" t="str">
        <f>IFERROR(VLOOKUP(Table49[[#This Row],[ITEM CODE]],Table2[[Item Code]:[Master Name]],2,0),"")</f>
        <v/>
      </c>
      <c r="I2705" s="41"/>
      <c r="J2705" s="65" t="str">
        <f>IFERROR(VLOOKUP(Table49[[#This Row],[ITEM CODE]],Table2[[Item Code]:[Master Name]],3,0),"")</f>
        <v/>
      </c>
      <c r="K2705" s="1" t="str">
        <f>IFERROR(VLOOKUP(Table49[[#This Row],[ITEM CODE]],Table2[[Item Code]:[Master Name]],9,0),"")</f>
        <v/>
      </c>
      <c r="L2705" s="1" t="str">
        <f>IFERROR(VLOOKUP(Table49[[#This Row],[ITEM CODE]],Table2[[Item Code]:[Master Name]],8,0),"")</f>
        <v/>
      </c>
      <c r="M2705" s="41"/>
      <c r="N2705" s="66">
        <f>IFERROR(VLOOKUP(Table49[[#This Row],[ITEM CODE]],Table2[[#All],[Item Code]:[Unit Cost]],10,0),0)</f>
        <v>0</v>
      </c>
      <c r="O2705" s="134">
        <f>IFERROR(VLOOKUP(Table49[[#This Row],[ITEM CODE]],Table2[[#All],[Item Code]:[Unit Cost]],10,0),0)</f>
        <v>0</v>
      </c>
      <c r="P2705" s="56"/>
      <c r="Q2705" s="58"/>
      <c r="R2705" s="58">
        <f>Table49[[#This Row],[QUANTITY]]*Table49[[#This Row],[INV Prices]]</f>
        <v>0</v>
      </c>
      <c r="S2705" s="67"/>
      <c r="V2705" s="41"/>
      <c r="W2705" s="4" t="str">
        <f>IFERROR(VLOOKUP(Table49[[#This Row],[ITEM CODE]],Table2[[Item Code]:[Category ]],6,0),"")</f>
        <v/>
      </c>
      <c r="X2705" s="1" t="str">
        <f>IFERROR(VLOOKUP(Table49[[#This Row],[ITEM CODE]],Table2[[Item Code]:[Sub Category]],7,0),"")</f>
        <v/>
      </c>
      <c r="Y2705" s="68" t="str">
        <f>Table49[[#This Row],[PO Number]]&amp;COUNTIFS($E$5:E2705,E2705)</f>
        <v>0</v>
      </c>
    </row>
    <row r="2706" spans="1:25" ht="14.7" customHeight="1" x14ac:dyDescent="0.3">
      <c r="A2706" s="1" t="str">
        <f>IF(Table49[[#This Row],[ITEM NAME]]="","",ROW()-4)</f>
        <v/>
      </c>
      <c r="B2706" s="68"/>
      <c r="C2706" s="4" t="str">
        <f>IFERROR(VLOOKUP(B2706,Table14[],3,0),"")</f>
        <v/>
      </c>
      <c r="D2706" s="4" t="str">
        <f>IFERROR(VLOOKUP(B2706,Table14[],2,0),"")</f>
        <v/>
      </c>
      <c r="E2706" s="4"/>
      <c r="H2706" s="41" t="str">
        <f>IFERROR(VLOOKUP(Table49[[#This Row],[ITEM CODE]],Table2[[Item Code]:[Master Name]],2,0),"")</f>
        <v/>
      </c>
      <c r="I2706" s="41"/>
      <c r="J2706" s="65" t="str">
        <f>IFERROR(VLOOKUP(Table49[[#This Row],[ITEM CODE]],Table2[[Item Code]:[Master Name]],3,0),"")</f>
        <v/>
      </c>
      <c r="K2706" s="1" t="str">
        <f>IFERROR(VLOOKUP(Table49[[#This Row],[ITEM CODE]],Table2[[Item Code]:[Master Name]],9,0),"")</f>
        <v/>
      </c>
      <c r="L2706" s="1" t="str">
        <f>IFERROR(VLOOKUP(Table49[[#This Row],[ITEM CODE]],Table2[[Item Code]:[Master Name]],8,0),"")</f>
        <v/>
      </c>
      <c r="M2706" s="41"/>
      <c r="N2706" s="66">
        <f>IFERROR(VLOOKUP(Table49[[#This Row],[ITEM CODE]],Table2[[#All],[Item Code]:[Unit Cost]],10,0),0)</f>
        <v>0</v>
      </c>
      <c r="O2706" s="134">
        <f>IFERROR(VLOOKUP(Table49[[#This Row],[ITEM CODE]],Table2[[#All],[Item Code]:[Unit Cost]],10,0),0)</f>
        <v>0</v>
      </c>
      <c r="P2706" s="56"/>
      <c r="Q2706" s="58"/>
      <c r="R2706" s="58">
        <f>Table49[[#This Row],[QUANTITY]]*Table49[[#This Row],[INV Prices]]</f>
        <v>0</v>
      </c>
      <c r="S2706" s="67"/>
      <c r="V2706" s="41"/>
      <c r="W2706" s="4" t="str">
        <f>IFERROR(VLOOKUP(Table49[[#This Row],[ITEM CODE]],Table2[[Item Code]:[Category ]],6,0),"")</f>
        <v/>
      </c>
      <c r="X2706" s="1" t="str">
        <f>IFERROR(VLOOKUP(Table49[[#This Row],[ITEM CODE]],Table2[[Item Code]:[Sub Category]],7,0),"")</f>
        <v/>
      </c>
      <c r="Y2706" s="68" t="str">
        <f>Table49[[#This Row],[PO Number]]&amp;COUNTIFS($E$5:E2706,E2706)</f>
        <v>0</v>
      </c>
    </row>
    <row r="2707" spans="1:25" ht="14.7" customHeight="1" x14ac:dyDescent="0.3">
      <c r="A2707" s="1" t="str">
        <f>IF(Table49[[#This Row],[ITEM NAME]]="","",ROW()-4)</f>
        <v/>
      </c>
      <c r="B2707" s="68"/>
      <c r="C2707" s="4" t="str">
        <f>IFERROR(VLOOKUP(B2707,Table14[],3,0),"")</f>
        <v/>
      </c>
      <c r="D2707" s="4" t="str">
        <f>IFERROR(VLOOKUP(B2707,Table14[],2,0),"")</f>
        <v/>
      </c>
      <c r="E2707" s="4"/>
      <c r="H2707" s="41" t="str">
        <f>IFERROR(VLOOKUP(Table49[[#This Row],[ITEM CODE]],Table2[[Item Code]:[Master Name]],2,0),"")</f>
        <v/>
      </c>
      <c r="I2707" s="41"/>
      <c r="J2707" s="65" t="str">
        <f>IFERROR(VLOOKUP(Table49[[#This Row],[ITEM CODE]],Table2[[Item Code]:[Master Name]],3,0),"")</f>
        <v/>
      </c>
      <c r="K2707" s="1" t="str">
        <f>IFERROR(VLOOKUP(Table49[[#This Row],[ITEM CODE]],Table2[[Item Code]:[Master Name]],9,0),"")</f>
        <v/>
      </c>
      <c r="L2707" s="1" t="str">
        <f>IFERROR(VLOOKUP(Table49[[#This Row],[ITEM CODE]],Table2[[Item Code]:[Master Name]],8,0),"")</f>
        <v/>
      </c>
      <c r="M2707" s="41"/>
      <c r="N2707" s="66">
        <f>IFERROR(VLOOKUP(Table49[[#This Row],[ITEM CODE]],Table2[[#All],[Item Code]:[Unit Cost]],10,0),0)</f>
        <v>0</v>
      </c>
      <c r="O2707" s="134">
        <f>IFERROR(VLOOKUP(Table49[[#This Row],[ITEM CODE]],Table2[[#All],[Item Code]:[Unit Cost]],10,0),0)</f>
        <v>0</v>
      </c>
      <c r="P2707" s="56"/>
      <c r="Q2707" s="58"/>
      <c r="R2707" s="58">
        <f>Table49[[#This Row],[QUANTITY]]*Table49[[#This Row],[INV Prices]]</f>
        <v>0</v>
      </c>
      <c r="S2707" s="67"/>
      <c r="V2707" s="41"/>
      <c r="W2707" s="4" t="str">
        <f>IFERROR(VLOOKUP(Table49[[#This Row],[ITEM CODE]],Table2[[Item Code]:[Category ]],6,0),"")</f>
        <v/>
      </c>
      <c r="X2707" s="1" t="str">
        <f>IFERROR(VLOOKUP(Table49[[#This Row],[ITEM CODE]],Table2[[Item Code]:[Sub Category]],7,0),"")</f>
        <v/>
      </c>
      <c r="Y2707" s="68" t="str">
        <f>Table49[[#This Row],[PO Number]]&amp;COUNTIFS($E$5:E2707,E2707)</f>
        <v>0</v>
      </c>
    </row>
    <row r="2708" spans="1:25" ht="14.7" customHeight="1" x14ac:dyDescent="0.3">
      <c r="A2708" s="1" t="str">
        <f>IF(Table49[[#This Row],[ITEM NAME]]="","",ROW()-4)</f>
        <v/>
      </c>
      <c r="B2708" s="68"/>
      <c r="C2708" s="4" t="str">
        <f>IFERROR(VLOOKUP(B2708,Table14[],3,0),"")</f>
        <v/>
      </c>
      <c r="D2708" s="4" t="str">
        <f>IFERROR(VLOOKUP(B2708,Table14[],2,0),"")</f>
        <v/>
      </c>
      <c r="E2708" s="4"/>
      <c r="H2708" s="41" t="str">
        <f>IFERROR(VLOOKUP(Table49[[#This Row],[ITEM CODE]],Table2[[Item Code]:[Master Name]],2,0),"")</f>
        <v/>
      </c>
      <c r="I2708" s="41"/>
      <c r="J2708" s="65" t="str">
        <f>IFERROR(VLOOKUP(Table49[[#This Row],[ITEM CODE]],Table2[[Item Code]:[Master Name]],3,0),"")</f>
        <v/>
      </c>
      <c r="K2708" s="1" t="str">
        <f>IFERROR(VLOOKUP(Table49[[#This Row],[ITEM CODE]],Table2[[Item Code]:[Master Name]],9,0),"")</f>
        <v/>
      </c>
      <c r="L2708" s="1" t="str">
        <f>IFERROR(VLOOKUP(Table49[[#This Row],[ITEM CODE]],Table2[[Item Code]:[Master Name]],8,0),"")</f>
        <v/>
      </c>
      <c r="M2708" s="41"/>
      <c r="N2708" s="66">
        <f>IFERROR(VLOOKUP(Table49[[#This Row],[ITEM CODE]],Table2[[#All],[Item Code]:[Unit Cost]],10,0),0)</f>
        <v>0</v>
      </c>
      <c r="O2708" s="134">
        <f>IFERROR(VLOOKUP(Table49[[#This Row],[ITEM CODE]],Table2[[#All],[Item Code]:[Unit Cost]],10,0),0)</f>
        <v>0</v>
      </c>
      <c r="P2708" s="56"/>
      <c r="Q2708" s="58"/>
      <c r="R2708" s="58">
        <f>Table49[[#This Row],[QUANTITY]]*Table49[[#This Row],[INV Prices]]</f>
        <v>0</v>
      </c>
      <c r="S2708" s="67"/>
      <c r="V2708" s="41"/>
      <c r="W2708" s="4" t="str">
        <f>IFERROR(VLOOKUP(Table49[[#This Row],[ITEM CODE]],Table2[[Item Code]:[Category ]],6,0),"")</f>
        <v/>
      </c>
      <c r="X2708" s="1" t="str">
        <f>IFERROR(VLOOKUP(Table49[[#This Row],[ITEM CODE]],Table2[[Item Code]:[Sub Category]],7,0),"")</f>
        <v/>
      </c>
      <c r="Y2708" s="68" t="str">
        <f>Table49[[#This Row],[PO Number]]&amp;COUNTIFS($E$5:E2708,E2708)</f>
        <v>0</v>
      </c>
    </row>
    <row r="2709" spans="1:25" ht="14.7" customHeight="1" x14ac:dyDescent="0.3">
      <c r="A2709" s="1" t="str">
        <f>IF(Table49[[#This Row],[ITEM NAME]]="","",ROW()-4)</f>
        <v/>
      </c>
      <c r="B2709" s="68"/>
      <c r="C2709" s="4" t="str">
        <f>IFERROR(VLOOKUP(B2709,Table14[],3,0),"")</f>
        <v/>
      </c>
      <c r="D2709" s="4" t="str">
        <f>IFERROR(VLOOKUP(B2709,Table14[],2,0),"")</f>
        <v/>
      </c>
      <c r="E2709" s="4"/>
      <c r="H2709" s="41" t="str">
        <f>IFERROR(VLOOKUP(Table49[[#This Row],[ITEM CODE]],Table2[[Item Code]:[Master Name]],2,0),"")</f>
        <v/>
      </c>
      <c r="I2709" s="41"/>
      <c r="J2709" s="65" t="str">
        <f>IFERROR(VLOOKUP(Table49[[#This Row],[ITEM CODE]],Table2[[Item Code]:[Master Name]],3,0),"")</f>
        <v/>
      </c>
      <c r="K2709" s="1" t="str">
        <f>IFERROR(VLOOKUP(Table49[[#This Row],[ITEM CODE]],Table2[[Item Code]:[Master Name]],9,0),"")</f>
        <v/>
      </c>
      <c r="L2709" s="1" t="str">
        <f>IFERROR(VLOOKUP(Table49[[#This Row],[ITEM CODE]],Table2[[Item Code]:[Master Name]],8,0),"")</f>
        <v/>
      </c>
      <c r="M2709" s="41"/>
      <c r="N2709" s="66">
        <f>IFERROR(VLOOKUP(Table49[[#This Row],[ITEM CODE]],Table2[[#All],[Item Code]:[Unit Cost]],10,0),0)</f>
        <v>0</v>
      </c>
      <c r="O2709" s="134">
        <f>IFERROR(VLOOKUP(Table49[[#This Row],[ITEM CODE]],Table2[[#All],[Item Code]:[Unit Cost]],10,0),0)</f>
        <v>0</v>
      </c>
      <c r="P2709" s="56"/>
      <c r="Q2709" s="58"/>
      <c r="R2709" s="58">
        <f>Table49[[#This Row],[QUANTITY]]*Table49[[#This Row],[INV Prices]]</f>
        <v>0</v>
      </c>
      <c r="S2709" s="67"/>
      <c r="V2709" s="41"/>
      <c r="W2709" s="4" t="str">
        <f>IFERROR(VLOOKUP(Table49[[#This Row],[ITEM CODE]],Table2[[Item Code]:[Category ]],6,0),"")</f>
        <v/>
      </c>
      <c r="X2709" s="1" t="str">
        <f>IFERROR(VLOOKUP(Table49[[#This Row],[ITEM CODE]],Table2[[Item Code]:[Sub Category]],7,0),"")</f>
        <v/>
      </c>
      <c r="Y2709" s="68" t="str">
        <f>Table49[[#This Row],[PO Number]]&amp;COUNTIFS($E$5:E2709,E2709)</f>
        <v>0</v>
      </c>
    </row>
    <row r="2710" spans="1:25" ht="14.7" customHeight="1" x14ac:dyDescent="0.3">
      <c r="A2710" s="1" t="str">
        <f>IF(Table49[[#This Row],[ITEM NAME]]="","",ROW()-4)</f>
        <v/>
      </c>
      <c r="B2710" s="68"/>
      <c r="C2710" s="4" t="str">
        <f>IFERROR(VLOOKUP(B2710,Table14[],3,0),"")</f>
        <v/>
      </c>
      <c r="D2710" s="4" t="str">
        <f>IFERROR(VLOOKUP(B2710,Table14[],2,0),"")</f>
        <v/>
      </c>
      <c r="E2710" s="4"/>
      <c r="H2710" s="41" t="str">
        <f>IFERROR(VLOOKUP(Table49[[#This Row],[ITEM CODE]],Table2[[Item Code]:[Master Name]],2,0),"")</f>
        <v/>
      </c>
      <c r="I2710" s="41"/>
      <c r="J2710" s="65" t="str">
        <f>IFERROR(VLOOKUP(Table49[[#This Row],[ITEM CODE]],Table2[[Item Code]:[Master Name]],3,0),"")</f>
        <v/>
      </c>
      <c r="K2710" s="1" t="str">
        <f>IFERROR(VLOOKUP(Table49[[#This Row],[ITEM CODE]],Table2[[Item Code]:[Master Name]],9,0),"")</f>
        <v/>
      </c>
      <c r="L2710" s="1" t="str">
        <f>IFERROR(VLOOKUP(Table49[[#This Row],[ITEM CODE]],Table2[[Item Code]:[Master Name]],8,0),"")</f>
        <v/>
      </c>
      <c r="M2710" s="41"/>
      <c r="N2710" s="66">
        <f>IFERROR(VLOOKUP(Table49[[#This Row],[ITEM CODE]],Table2[[#All],[Item Code]:[Unit Cost]],10,0),0)</f>
        <v>0</v>
      </c>
      <c r="O2710" s="134">
        <f>IFERROR(VLOOKUP(Table49[[#This Row],[ITEM CODE]],Table2[[#All],[Item Code]:[Unit Cost]],10,0),0)</f>
        <v>0</v>
      </c>
      <c r="P2710" s="56"/>
      <c r="Q2710" s="58"/>
      <c r="R2710" s="58">
        <f>Table49[[#This Row],[QUANTITY]]*Table49[[#This Row],[INV Prices]]</f>
        <v>0</v>
      </c>
      <c r="S2710" s="67"/>
      <c r="V2710" s="41"/>
      <c r="W2710" s="4" t="str">
        <f>IFERROR(VLOOKUP(Table49[[#This Row],[ITEM CODE]],Table2[[Item Code]:[Category ]],6,0),"")</f>
        <v/>
      </c>
      <c r="X2710" s="1" t="str">
        <f>IFERROR(VLOOKUP(Table49[[#This Row],[ITEM CODE]],Table2[[Item Code]:[Sub Category]],7,0),"")</f>
        <v/>
      </c>
      <c r="Y2710" s="68" t="str">
        <f>Table49[[#This Row],[PO Number]]&amp;COUNTIFS($E$5:E2710,E2710)</f>
        <v>0</v>
      </c>
    </row>
    <row r="2711" spans="1:25" ht="14.7" customHeight="1" x14ac:dyDescent="0.3">
      <c r="A2711" s="1" t="str">
        <f>IF(Table49[[#This Row],[ITEM NAME]]="","",ROW()-4)</f>
        <v/>
      </c>
      <c r="B2711" s="68"/>
      <c r="C2711" s="4" t="str">
        <f>IFERROR(VLOOKUP(B2711,Table14[],3,0),"")</f>
        <v/>
      </c>
      <c r="D2711" s="4" t="str">
        <f>IFERROR(VLOOKUP(B2711,Table14[],2,0),"")</f>
        <v/>
      </c>
      <c r="E2711" s="4"/>
      <c r="H2711" s="41" t="str">
        <f>IFERROR(VLOOKUP(Table49[[#This Row],[ITEM CODE]],Table2[[Item Code]:[Master Name]],2,0),"")</f>
        <v/>
      </c>
      <c r="I2711" s="41"/>
      <c r="J2711" s="65" t="str">
        <f>IFERROR(VLOOKUP(Table49[[#This Row],[ITEM CODE]],Table2[[Item Code]:[Master Name]],3,0),"")</f>
        <v/>
      </c>
      <c r="K2711" s="1" t="str">
        <f>IFERROR(VLOOKUP(Table49[[#This Row],[ITEM CODE]],Table2[[Item Code]:[Master Name]],9,0),"")</f>
        <v/>
      </c>
      <c r="L2711" s="1" t="str">
        <f>IFERROR(VLOOKUP(Table49[[#This Row],[ITEM CODE]],Table2[[Item Code]:[Master Name]],8,0),"")</f>
        <v/>
      </c>
      <c r="M2711" s="41"/>
      <c r="N2711" s="66">
        <f>IFERROR(VLOOKUP(Table49[[#This Row],[ITEM CODE]],Table2[[#All],[Item Code]:[Unit Cost]],10,0),0)</f>
        <v>0</v>
      </c>
      <c r="O2711" s="134">
        <f>IFERROR(VLOOKUP(Table49[[#This Row],[ITEM CODE]],Table2[[#All],[Item Code]:[Unit Cost]],10,0),0)</f>
        <v>0</v>
      </c>
      <c r="P2711" s="56"/>
      <c r="Q2711" s="58"/>
      <c r="R2711" s="58">
        <f>Table49[[#This Row],[QUANTITY]]*Table49[[#This Row],[INV Prices]]</f>
        <v>0</v>
      </c>
      <c r="S2711" s="67"/>
      <c r="V2711" s="41"/>
      <c r="W2711" s="4" t="str">
        <f>IFERROR(VLOOKUP(Table49[[#This Row],[ITEM CODE]],Table2[[Item Code]:[Category ]],6,0),"")</f>
        <v/>
      </c>
      <c r="X2711" s="1" t="str">
        <f>IFERROR(VLOOKUP(Table49[[#This Row],[ITEM CODE]],Table2[[Item Code]:[Sub Category]],7,0),"")</f>
        <v/>
      </c>
      <c r="Y2711" s="68" t="str">
        <f>Table49[[#This Row],[PO Number]]&amp;COUNTIFS($E$5:E2711,E2711)</f>
        <v>0</v>
      </c>
    </row>
    <row r="2712" spans="1:25" ht="14.7" customHeight="1" x14ac:dyDescent="0.3">
      <c r="A2712" s="1" t="str">
        <f>IF(Table49[[#This Row],[ITEM NAME]]="","",ROW()-4)</f>
        <v/>
      </c>
      <c r="B2712" s="68"/>
      <c r="C2712" s="4" t="str">
        <f>IFERROR(VLOOKUP(B2712,Table14[],3,0),"")</f>
        <v/>
      </c>
      <c r="D2712" s="4" t="str">
        <f>IFERROR(VLOOKUP(B2712,Table14[],2,0),"")</f>
        <v/>
      </c>
      <c r="E2712" s="4"/>
      <c r="H2712" s="41" t="str">
        <f>IFERROR(VLOOKUP(Table49[[#This Row],[ITEM CODE]],Table2[[Item Code]:[Master Name]],2,0),"")</f>
        <v/>
      </c>
      <c r="I2712" s="41"/>
      <c r="J2712" s="65" t="str">
        <f>IFERROR(VLOOKUP(Table49[[#This Row],[ITEM CODE]],Table2[[Item Code]:[Master Name]],3,0),"")</f>
        <v/>
      </c>
      <c r="K2712" s="1" t="str">
        <f>IFERROR(VLOOKUP(Table49[[#This Row],[ITEM CODE]],Table2[[Item Code]:[Master Name]],9,0),"")</f>
        <v/>
      </c>
      <c r="L2712" s="1" t="str">
        <f>IFERROR(VLOOKUP(Table49[[#This Row],[ITEM CODE]],Table2[[Item Code]:[Master Name]],8,0),"")</f>
        <v/>
      </c>
      <c r="M2712" s="41"/>
      <c r="N2712" s="66">
        <f>IFERROR(VLOOKUP(Table49[[#This Row],[ITEM CODE]],Table2[[#All],[Item Code]:[Unit Cost]],10,0),0)</f>
        <v>0</v>
      </c>
      <c r="O2712" s="134">
        <f>IFERROR(VLOOKUP(Table49[[#This Row],[ITEM CODE]],Table2[[#All],[Item Code]:[Unit Cost]],10,0),0)</f>
        <v>0</v>
      </c>
      <c r="P2712" s="56"/>
      <c r="Q2712" s="58"/>
      <c r="R2712" s="58">
        <f>Table49[[#This Row],[QUANTITY]]*Table49[[#This Row],[INV Prices]]</f>
        <v>0</v>
      </c>
      <c r="S2712" s="67"/>
      <c r="V2712" s="41"/>
      <c r="W2712" s="4" t="str">
        <f>IFERROR(VLOOKUP(Table49[[#This Row],[ITEM CODE]],Table2[[Item Code]:[Category ]],6,0),"")</f>
        <v/>
      </c>
      <c r="X2712" s="1" t="str">
        <f>IFERROR(VLOOKUP(Table49[[#This Row],[ITEM CODE]],Table2[[Item Code]:[Sub Category]],7,0),"")</f>
        <v/>
      </c>
      <c r="Y2712" s="68" t="str">
        <f>Table49[[#This Row],[PO Number]]&amp;COUNTIFS($E$5:E2712,E2712)</f>
        <v>0</v>
      </c>
    </row>
    <row r="2713" spans="1:25" ht="14.7" customHeight="1" x14ac:dyDescent="0.3">
      <c r="A2713" s="1" t="str">
        <f>IF(Table49[[#This Row],[ITEM NAME]]="","",ROW()-4)</f>
        <v/>
      </c>
      <c r="B2713" s="68"/>
      <c r="C2713" s="4" t="str">
        <f>IFERROR(VLOOKUP(B2713,Table14[],3,0),"")</f>
        <v/>
      </c>
      <c r="D2713" s="4" t="str">
        <f>IFERROR(VLOOKUP(B2713,Table14[],2,0),"")</f>
        <v/>
      </c>
      <c r="E2713" s="4"/>
      <c r="H2713" s="41" t="str">
        <f>IFERROR(VLOOKUP(Table49[[#This Row],[ITEM CODE]],Table2[[Item Code]:[Master Name]],2,0),"")</f>
        <v/>
      </c>
      <c r="I2713" s="41"/>
      <c r="J2713" s="65" t="str">
        <f>IFERROR(VLOOKUP(Table49[[#This Row],[ITEM CODE]],Table2[[Item Code]:[Master Name]],3,0),"")</f>
        <v/>
      </c>
      <c r="K2713" s="1" t="str">
        <f>IFERROR(VLOOKUP(Table49[[#This Row],[ITEM CODE]],Table2[[Item Code]:[Master Name]],9,0),"")</f>
        <v/>
      </c>
      <c r="L2713" s="1" t="str">
        <f>IFERROR(VLOOKUP(Table49[[#This Row],[ITEM CODE]],Table2[[Item Code]:[Master Name]],8,0),"")</f>
        <v/>
      </c>
      <c r="M2713" s="41"/>
      <c r="N2713" s="66">
        <f>IFERROR(VLOOKUP(Table49[[#This Row],[ITEM CODE]],Table2[[#All],[Item Code]:[Unit Cost]],10,0),0)</f>
        <v>0</v>
      </c>
      <c r="O2713" s="134">
        <f>IFERROR(VLOOKUP(Table49[[#This Row],[ITEM CODE]],Table2[[#All],[Item Code]:[Unit Cost]],10,0),0)</f>
        <v>0</v>
      </c>
      <c r="P2713" s="56"/>
      <c r="Q2713" s="58"/>
      <c r="R2713" s="58">
        <f>Table49[[#This Row],[QUANTITY]]*Table49[[#This Row],[INV Prices]]</f>
        <v>0</v>
      </c>
      <c r="S2713" s="67"/>
      <c r="V2713" s="41"/>
      <c r="W2713" s="4" t="str">
        <f>IFERROR(VLOOKUP(Table49[[#This Row],[ITEM CODE]],Table2[[Item Code]:[Category ]],6,0),"")</f>
        <v/>
      </c>
      <c r="X2713" s="1" t="str">
        <f>IFERROR(VLOOKUP(Table49[[#This Row],[ITEM CODE]],Table2[[Item Code]:[Sub Category]],7,0),"")</f>
        <v/>
      </c>
      <c r="Y2713" s="68" t="str">
        <f>Table49[[#This Row],[PO Number]]&amp;COUNTIFS($E$5:E2713,E2713)</f>
        <v>0</v>
      </c>
    </row>
    <row r="2714" spans="1:25" ht="14.7" customHeight="1" x14ac:dyDescent="0.3">
      <c r="A2714" s="1" t="str">
        <f>IF(Table49[[#This Row],[ITEM NAME]]="","",ROW()-4)</f>
        <v/>
      </c>
      <c r="B2714" s="68"/>
      <c r="C2714" s="4" t="str">
        <f>IFERROR(VLOOKUP(B2714,Table14[],3,0),"")</f>
        <v/>
      </c>
      <c r="D2714" s="4" t="str">
        <f>IFERROR(VLOOKUP(B2714,Table14[],2,0),"")</f>
        <v/>
      </c>
      <c r="E2714" s="4"/>
      <c r="H2714" s="41" t="str">
        <f>IFERROR(VLOOKUP(Table49[[#This Row],[ITEM CODE]],Table2[[Item Code]:[Master Name]],2,0),"")</f>
        <v/>
      </c>
      <c r="I2714" s="41"/>
      <c r="J2714" s="65" t="str">
        <f>IFERROR(VLOOKUP(Table49[[#This Row],[ITEM CODE]],Table2[[Item Code]:[Master Name]],3,0),"")</f>
        <v/>
      </c>
      <c r="K2714" s="1" t="str">
        <f>IFERROR(VLOOKUP(Table49[[#This Row],[ITEM CODE]],Table2[[Item Code]:[Master Name]],9,0),"")</f>
        <v/>
      </c>
      <c r="L2714" s="1" t="str">
        <f>IFERROR(VLOOKUP(Table49[[#This Row],[ITEM CODE]],Table2[[Item Code]:[Master Name]],8,0),"")</f>
        <v/>
      </c>
      <c r="M2714" s="41"/>
      <c r="N2714" s="66">
        <f>IFERROR(VLOOKUP(Table49[[#This Row],[ITEM CODE]],Table2[[#All],[Item Code]:[Unit Cost]],10,0),0)</f>
        <v>0</v>
      </c>
      <c r="O2714" s="134">
        <f>IFERROR(VLOOKUP(Table49[[#This Row],[ITEM CODE]],Table2[[#All],[Item Code]:[Unit Cost]],10,0),0)</f>
        <v>0</v>
      </c>
      <c r="P2714" s="56"/>
      <c r="Q2714" s="58"/>
      <c r="R2714" s="58">
        <f>Table49[[#This Row],[QUANTITY]]*Table49[[#This Row],[INV Prices]]</f>
        <v>0</v>
      </c>
      <c r="S2714" s="67"/>
      <c r="V2714" s="41"/>
      <c r="W2714" s="4" t="str">
        <f>IFERROR(VLOOKUP(Table49[[#This Row],[ITEM CODE]],Table2[[Item Code]:[Category ]],6,0),"")</f>
        <v/>
      </c>
      <c r="X2714" s="1" t="str">
        <f>IFERROR(VLOOKUP(Table49[[#This Row],[ITEM CODE]],Table2[[Item Code]:[Sub Category]],7,0),"")</f>
        <v/>
      </c>
      <c r="Y2714" s="68" t="str">
        <f>Table49[[#This Row],[PO Number]]&amp;COUNTIFS($E$5:E2714,E2714)</f>
        <v>0</v>
      </c>
    </row>
    <row r="2715" spans="1:25" ht="14.7" customHeight="1" x14ac:dyDescent="0.3">
      <c r="A2715" s="1" t="str">
        <f>IF(Table49[[#This Row],[ITEM NAME]]="","",ROW()-4)</f>
        <v/>
      </c>
      <c r="B2715" s="68"/>
      <c r="C2715" s="4" t="str">
        <f>IFERROR(VLOOKUP(B2715,Table14[],3,0),"")</f>
        <v/>
      </c>
      <c r="D2715" s="4" t="str">
        <f>IFERROR(VLOOKUP(B2715,Table14[],2,0),"")</f>
        <v/>
      </c>
      <c r="E2715" s="4"/>
      <c r="H2715" s="41" t="str">
        <f>IFERROR(VLOOKUP(Table49[[#This Row],[ITEM CODE]],Table2[[Item Code]:[Master Name]],2,0),"")</f>
        <v/>
      </c>
      <c r="I2715" s="41"/>
      <c r="J2715" s="65" t="str">
        <f>IFERROR(VLOOKUP(Table49[[#This Row],[ITEM CODE]],Table2[[Item Code]:[Master Name]],3,0),"")</f>
        <v/>
      </c>
      <c r="K2715" s="1" t="str">
        <f>IFERROR(VLOOKUP(Table49[[#This Row],[ITEM CODE]],Table2[[Item Code]:[Master Name]],9,0),"")</f>
        <v/>
      </c>
      <c r="L2715" s="1" t="str">
        <f>IFERROR(VLOOKUP(Table49[[#This Row],[ITEM CODE]],Table2[[Item Code]:[Master Name]],8,0),"")</f>
        <v/>
      </c>
      <c r="M2715" s="41"/>
      <c r="N2715" s="66">
        <f>IFERROR(VLOOKUP(Table49[[#This Row],[ITEM CODE]],Table2[[#All],[Item Code]:[Unit Cost]],10,0),0)</f>
        <v>0</v>
      </c>
      <c r="O2715" s="134">
        <f>IFERROR(VLOOKUP(Table49[[#This Row],[ITEM CODE]],Table2[[#All],[Item Code]:[Unit Cost]],10,0),0)</f>
        <v>0</v>
      </c>
      <c r="P2715" s="56"/>
      <c r="Q2715" s="58"/>
      <c r="R2715" s="58">
        <f>Table49[[#This Row],[QUANTITY]]*Table49[[#This Row],[INV Prices]]</f>
        <v>0</v>
      </c>
      <c r="S2715" s="67"/>
      <c r="V2715" s="41"/>
      <c r="W2715" s="4" t="str">
        <f>IFERROR(VLOOKUP(Table49[[#This Row],[ITEM CODE]],Table2[[Item Code]:[Category ]],6,0),"")</f>
        <v/>
      </c>
      <c r="X2715" s="1" t="str">
        <f>IFERROR(VLOOKUP(Table49[[#This Row],[ITEM CODE]],Table2[[Item Code]:[Sub Category]],7,0),"")</f>
        <v/>
      </c>
      <c r="Y2715" s="68" t="str">
        <f>Table49[[#This Row],[PO Number]]&amp;COUNTIFS($E$5:E2715,E2715)</f>
        <v>0</v>
      </c>
    </row>
    <row r="2716" spans="1:25" ht="14.7" customHeight="1" x14ac:dyDescent="0.3">
      <c r="A2716" s="1" t="str">
        <f>IF(Table49[[#This Row],[ITEM NAME]]="","",ROW()-4)</f>
        <v/>
      </c>
      <c r="B2716" s="68"/>
      <c r="C2716" s="4" t="str">
        <f>IFERROR(VLOOKUP(B2716,Table14[],3,0),"")</f>
        <v/>
      </c>
      <c r="D2716" s="4" t="str">
        <f>IFERROR(VLOOKUP(B2716,Table14[],2,0),"")</f>
        <v/>
      </c>
      <c r="E2716" s="4"/>
      <c r="H2716" s="41" t="str">
        <f>IFERROR(VLOOKUP(Table49[[#This Row],[ITEM CODE]],Table2[[Item Code]:[Master Name]],2,0),"")</f>
        <v/>
      </c>
      <c r="I2716" s="41"/>
      <c r="J2716" s="65" t="str">
        <f>IFERROR(VLOOKUP(Table49[[#This Row],[ITEM CODE]],Table2[[Item Code]:[Master Name]],3,0),"")</f>
        <v/>
      </c>
      <c r="K2716" s="1" t="str">
        <f>IFERROR(VLOOKUP(Table49[[#This Row],[ITEM CODE]],Table2[[Item Code]:[Master Name]],9,0),"")</f>
        <v/>
      </c>
      <c r="L2716" s="1" t="str">
        <f>IFERROR(VLOOKUP(Table49[[#This Row],[ITEM CODE]],Table2[[Item Code]:[Master Name]],8,0),"")</f>
        <v/>
      </c>
      <c r="M2716" s="41"/>
      <c r="N2716" s="66">
        <f>IFERROR(VLOOKUP(Table49[[#This Row],[ITEM CODE]],Table2[[#All],[Item Code]:[Unit Cost]],10,0),0)</f>
        <v>0</v>
      </c>
      <c r="O2716" s="134">
        <f>IFERROR(VLOOKUP(Table49[[#This Row],[ITEM CODE]],Table2[[#All],[Item Code]:[Unit Cost]],10,0),0)</f>
        <v>0</v>
      </c>
      <c r="P2716" s="56"/>
      <c r="Q2716" s="58"/>
      <c r="R2716" s="58">
        <f>Table49[[#This Row],[QUANTITY]]*Table49[[#This Row],[INV Prices]]</f>
        <v>0</v>
      </c>
      <c r="S2716" s="67"/>
      <c r="V2716" s="41"/>
      <c r="W2716" s="4" t="str">
        <f>IFERROR(VLOOKUP(Table49[[#This Row],[ITEM CODE]],Table2[[Item Code]:[Category ]],6,0),"")</f>
        <v/>
      </c>
      <c r="X2716" s="1" t="str">
        <f>IFERROR(VLOOKUP(Table49[[#This Row],[ITEM CODE]],Table2[[Item Code]:[Sub Category]],7,0),"")</f>
        <v/>
      </c>
      <c r="Y2716" s="68" t="str">
        <f>Table49[[#This Row],[PO Number]]&amp;COUNTIFS($E$5:E2716,E2716)</f>
        <v>0</v>
      </c>
    </row>
    <row r="2717" spans="1:25" ht="14.7" customHeight="1" x14ac:dyDescent="0.3">
      <c r="A2717" s="1" t="str">
        <f>IF(Table49[[#This Row],[ITEM NAME]]="","",ROW()-4)</f>
        <v/>
      </c>
      <c r="B2717" s="68"/>
      <c r="C2717" s="4" t="str">
        <f>IFERROR(VLOOKUP(B2717,Table14[],3,0),"")</f>
        <v/>
      </c>
      <c r="D2717" s="4" t="str">
        <f>IFERROR(VLOOKUP(B2717,Table14[],2,0),"")</f>
        <v/>
      </c>
      <c r="E2717" s="4"/>
      <c r="H2717" s="41" t="str">
        <f>IFERROR(VLOOKUP(Table49[[#This Row],[ITEM CODE]],Table2[[Item Code]:[Master Name]],2,0),"")</f>
        <v/>
      </c>
      <c r="I2717" s="41"/>
      <c r="J2717" s="65" t="str">
        <f>IFERROR(VLOOKUP(Table49[[#This Row],[ITEM CODE]],Table2[[Item Code]:[Master Name]],3,0),"")</f>
        <v/>
      </c>
      <c r="K2717" s="1" t="str">
        <f>IFERROR(VLOOKUP(Table49[[#This Row],[ITEM CODE]],Table2[[Item Code]:[Master Name]],9,0),"")</f>
        <v/>
      </c>
      <c r="L2717" s="1" t="str">
        <f>IFERROR(VLOOKUP(Table49[[#This Row],[ITEM CODE]],Table2[[Item Code]:[Master Name]],8,0),"")</f>
        <v/>
      </c>
      <c r="M2717" s="41"/>
      <c r="N2717" s="66">
        <f>IFERROR(VLOOKUP(Table49[[#This Row],[ITEM CODE]],Table2[[#All],[Item Code]:[Unit Cost]],10,0),0)</f>
        <v>0</v>
      </c>
      <c r="O2717" s="134">
        <f>IFERROR(VLOOKUP(Table49[[#This Row],[ITEM CODE]],Table2[[#All],[Item Code]:[Unit Cost]],10,0),0)</f>
        <v>0</v>
      </c>
      <c r="P2717" s="56"/>
      <c r="Q2717" s="58"/>
      <c r="R2717" s="58">
        <f>Table49[[#This Row],[QUANTITY]]*Table49[[#This Row],[INV Prices]]</f>
        <v>0</v>
      </c>
      <c r="S2717" s="67"/>
      <c r="V2717" s="41"/>
      <c r="W2717" s="4" t="str">
        <f>IFERROR(VLOOKUP(Table49[[#This Row],[ITEM CODE]],Table2[[Item Code]:[Category ]],6,0),"")</f>
        <v/>
      </c>
      <c r="X2717" s="1" t="str">
        <f>IFERROR(VLOOKUP(Table49[[#This Row],[ITEM CODE]],Table2[[Item Code]:[Sub Category]],7,0),"")</f>
        <v/>
      </c>
      <c r="Y2717" s="68" t="str">
        <f>Table49[[#This Row],[PO Number]]&amp;COUNTIFS($E$5:E2717,E2717)</f>
        <v>0</v>
      </c>
    </row>
    <row r="2718" spans="1:25" ht="14.7" customHeight="1" x14ac:dyDescent="0.3">
      <c r="A2718" s="1" t="str">
        <f>IF(Table49[[#This Row],[ITEM NAME]]="","",ROW()-4)</f>
        <v/>
      </c>
      <c r="B2718" s="68"/>
      <c r="C2718" s="4" t="str">
        <f>IFERROR(VLOOKUP(B2718,Table14[],3,0),"")</f>
        <v/>
      </c>
      <c r="D2718" s="4" t="str">
        <f>IFERROR(VLOOKUP(B2718,Table14[],2,0),"")</f>
        <v/>
      </c>
      <c r="E2718" s="4"/>
      <c r="H2718" s="41" t="str">
        <f>IFERROR(VLOOKUP(Table49[[#This Row],[ITEM CODE]],Table2[[Item Code]:[Master Name]],2,0),"")</f>
        <v/>
      </c>
      <c r="I2718" s="41"/>
      <c r="J2718" s="65" t="str">
        <f>IFERROR(VLOOKUP(Table49[[#This Row],[ITEM CODE]],Table2[[Item Code]:[Master Name]],3,0),"")</f>
        <v/>
      </c>
      <c r="K2718" s="1" t="str">
        <f>IFERROR(VLOOKUP(Table49[[#This Row],[ITEM CODE]],Table2[[Item Code]:[Master Name]],9,0),"")</f>
        <v/>
      </c>
      <c r="L2718" s="1" t="str">
        <f>IFERROR(VLOOKUP(Table49[[#This Row],[ITEM CODE]],Table2[[Item Code]:[Master Name]],8,0),"")</f>
        <v/>
      </c>
      <c r="M2718" s="41"/>
      <c r="N2718" s="66">
        <f>IFERROR(VLOOKUP(Table49[[#This Row],[ITEM CODE]],Table2[[#All],[Item Code]:[Unit Cost]],10,0),0)</f>
        <v>0</v>
      </c>
      <c r="O2718" s="134">
        <f>IFERROR(VLOOKUP(Table49[[#This Row],[ITEM CODE]],Table2[[#All],[Item Code]:[Unit Cost]],10,0),0)</f>
        <v>0</v>
      </c>
      <c r="P2718" s="56"/>
      <c r="Q2718" s="58"/>
      <c r="R2718" s="58">
        <f>Table49[[#This Row],[QUANTITY]]*Table49[[#This Row],[INV Prices]]</f>
        <v>0</v>
      </c>
      <c r="S2718" s="67"/>
      <c r="V2718" s="41"/>
      <c r="W2718" s="4" t="str">
        <f>IFERROR(VLOOKUP(Table49[[#This Row],[ITEM CODE]],Table2[[Item Code]:[Category ]],6,0),"")</f>
        <v/>
      </c>
      <c r="X2718" s="1" t="str">
        <f>IFERROR(VLOOKUP(Table49[[#This Row],[ITEM CODE]],Table2[[Item Code]:[Sub Category]],7,0),"")</f>
        <v/>
      </c>
      <c r="Y2718" s="68" t="str">
        <f>Table49[[#This Row],[PO Number]]&amp;COUNTIFS($E$5:E2718,E2718)</f>
        <v>0</v>
      </c>
    </row>
    <row r="2719" spans="1:25" ht="14.7" customHeight="1" x14ac:dyDescent="0.3">
      <c r="A2719" s="1" t="str">
        <f>IF(Table49[[#This Row],[ITEM NAME]]="","",ROW()-4)</f>
        <v/>
      </c>
      <c r="B2719" s="68"/>
      <c r="C2719" s="4" t="str">
        <f>IFERROR(VLOOKUP(B2719,Table14[],3,0),"")</f>
        <v/>
      </c>
      <c r="D2719" s="4" t="str">
        <f>IFERROR(VLOOKUP(B2719,Table14[],2,0),"")</f>
        <v/>
      </c>
      <c r="E2719" s="4"/>
      <c r="H2719" s="41" t="str">
        <f>IFERROR(VLOOKUP(Table49[[#This Row],[ITEM CODE]],Table2[[Item Code]:[Master Name]],2,0),"")</f>
        <v/>
      </c>
      <c r="I2719" s="41"/>
      <c r="J2719" s="65" t="str">
        <f>IFERROR(VLOOKUP(Table49[[#This Row],[ITEM CODE]],Table2[[Item Code]:[Master Name]],3,0),"")</f>
        <v/>
      </c>
      <c r="K2719" s="1" t="str">
        <f>IFERROR(VLOOKUP(Table49[[#This Row],[ITEM CODE]],Table2[[Item Code]:[Master Name]],9,0),"")</f>
        <v/>
      </c>
      <c r="L2719" s="1" t="str">
        <f>IFERROR(VLOOKUP(Table49[[#This Row],[ITEM CODE]],Table2[[Item Code]:[Master Name]],8,0),"")</f>
        <v/>
      </c>
      <c r="M2719" s="41"/>
      <c r="N2719" s="66">
        <f>IFERROR(VLOOKUP(Table49[[#This Row],[ITEM CODE]],Table2[[#All],[Item Code]:[Unit Cost]],10,0),0)</f>
        <v>0</v>
      </c>
      <c r="O2719" s="134">
        <f>IFERROR(VLOOKUP(Table49[[#This Row],[ITEM CODE]],Table2[[#All],[Item Code]:[Unit Cost]],10,0),0)</f>
        <v>0</v>
      </c>
      <c r="P2719" s="56"/>
      <c r="Q2719" s="58"/>
      <c r="R2719" s="58">
        <f>Table49[[#This Row],[QUANTITY]]*Table49[[#This Row],[INV Prices]]</f>
        <v>0</v>
      </c>
      <c r="S2719" s="67"/>
      <c r="V2719" s="41"/>
      <c r="W2719" s="4" t="str">
        <f>IFERROR(VLOOKUP(Table49[[#This Row],[ITEM CODE]],Table2[[Item Code]:[Category ]],6,0),"")</f>
        <v/>
      </c>
      <c r="X2719" s="1" t="str">
        <f>IFERROR(VLOOKUP(Table49[[#This Row],[ITEM CODE]],Table2[[Item Code]:[Sub Category]],7,0),"")</f>
        <v/>
      </c>
      <c r="Y2719" s="68" t="str">
        <f>Table49[[#This Row],[PO Number]]&amp;COUNTIFS($E$5:E2719,E2719)</f>
        <v>0</v>
      </c>
    </row>
    <row r="2720" spans="1:25" ht="14.7" customHeight="1" x14ac:dyDescent="0.3">
      <c r="A2720" s="1" t="str">
        <f>IF(Table49[[#This Row],[ITEM NAME]]="","",ROW()-4)</f>
        <v/>
      </c>
      <c r="B2720" s="68"/>
      <c r="C2720" s="4" t="str">
        <f>IFERROR(VLOOKUP(B2720,Table14[],3,0),"")</f>
        <v/>
      </c>
      <c r="D2720" s="4" t="str">
        <f>IFERROR(VLOOKUP(B2720,Table14[],2,0),"")</f>
        <v/>
      </c>
      <c r="E2720" s="4"/>
      <c r="H2720" s="41" t="str">
        <f>IFERROR(VLOOKUP(Table49[[#This Row],[ITEM CODE]],Table2[[Item Code]:[Master Name]],2,0),"")</f>
        <v/>
      </c>
      <c r="I2720" s="41"/>
      <c r="J2720" s="65" t="str">
        <f>IFERROR(VLOOKUP(Table49[[#This Row],[ITEM CODE]],Table2[[Item Code]:[Master Name]],3,0),"")</f>
        <v/>
      </c>
      <c r="K2720" s="1" t="str">
        <f>IFERROR(VLOOKUP(Table49[[#This Row],[ITEM CODE]],Table2[[Item Code]:[Master Name]],9,0),"")</f>
        <v/>
      </c>
      <c r="L2720" s="1" t="str">
        <f>IFERROR(VLOOKUP(Table49[[#This Row],[ITEM CODE]],Table2[[Item Code]:[Master Name]],8,0),"")</f>
        <v/>
      </c>
      <c r="M2720" s="41"/>
      <c r="N2720" s="66">
        <f>IFERROR(VLOOKUP(Table49[[#This Row],[ITEM CODE]],Table2[[#All],[Item Code]:[Unit Cost]],10,0),0)</f>
        <v>0</v>
      </c>
      <c r="O2720" s="134">
        <f>IFERROR(VLOOKUP(Table49[[#This Row],[ITEM CODE]],Table2[[#All],[Item Code]:[Unit Cost]],10,0),0)</f>
        <v>0</v>
      </c>
      <c r="P2720" s="56"/>
      <c r="Q2720" s="58"/>
      <c r="R2720" s="58">
        <f>Table49[[#This Row],[QUANTITY]]*Table49[[#This Row],[INV Prices]]</f>
        <v>0</v>
      </c>
      <c r="S2720" s="67"/>
      <c r="V2720" s="41"/>
      <c r="W2720" s="4" t="str">
        <f>IFERROR(VLOOKUP(Table49[[#This Row],[ITEM CODE]],Table2[[Item Code]:[Category ]],6,0),"")</f>
        <v/>
      </c>
      <c r="X2720" s="1" t="str">
        <f>IFERROR(VLOOKUP(Table49[[#This Row],[ITEM CODE]],Table2[[Item Code]:[Sub Category]],7,0),"")</f>
        <v/>
      </c>
      <c r="Y2720" s="68" t="str">
        <f>Table49[[#This Row],[PO Number]]&amp;COUNTIFS($E$5:E2720,E2720)</f>
        <v>0</v>
      </c>
    </row>
    <row r="2721" spans="1:25" ht="14.7" customHeight="1" x14ac:dyDescent="0.3">
      <c r="A2721" s="1" t="str">
        <f>IF(Table49[[#This Row],[ITEM NAME]]="","",ROW()-4)</f>
        <v/>
      </c>
      <c r="B2721" s="68"/>
      <c r="C2721" s="4" t="str">
        <f>IFERROR(VLOOKUP(B2721,Table14[],3,0),"")</f>
        <v/>
      </c>
      <c r="D2721" s="4" t="str">
        <f>IFERROR(VLOOKUP(B2721,Table14[],2,0),"")</f>
        <v/>
      </c>
      <c r="E2721" s="4"/>
      <c r="H2721" s="41" t="str">
        <f>IFERROR(VLOOKUP(Table49[[#This Row],[ITEM CODE]],Table2[[Item Code]:[Master Name]],2,0),"")</f>
        <v/>
      </c>
      <c r="I2721" s="41"/>
      <c r="J2721" s="65" t="str">
        <f>IFERROR(VLOOKUP(Table49[[#This Row],[ITEM CODE]],Table2[[Item Code]:[Master Name]],3,0),"")</f>
        <v/>
      </c>
      <c r="K2721" s="1" t="str">
        <f>IFERROR(VLOOKUP(Table49[[#This Row],[ITEM CODE]],Table2[[Item Code]:[Master Name]],9,0),"")</f>
        <v/>
      </c>
      <c r="L2721" s="1" t="str">
        <f>IFERROR(VLOOKUP(Table49[[#This Row],[ITEM CODE]],Table2[[Item Code]:[Master Name]],8,0),"")</f>
        <v/>
      </c>
      <c r="M2721" s="41"/>
      <c r="N2721" s="66">
        <f>IFERROR(VLOOKUP(Table49[[#This Row],[ITEM CODE]],Table2[[#All],[Item Code]:[Unit Cost]],10,0),0)</f>
        <v>0</v>
      </c>
      <c r="O2721" s="134">
        <f>IFERROR(VLOOKUP(Table49[[#This Row],[ITEM CODE]],Table2[[#All],[Item Code]:[Unit Cost]],10,0),0)</f>
        <v>0</v>
      </c>
      <c r="P2721" s="56"/>
      <c r="Q2721" s="58"/>
      <c r="R2721" s="58">
        <f>Table49[[#This Row],[QUANTITY]]*Table49[[#This Row],[INV Prices]]</f>
        <v>0</v>
      </c>
      <c r="S2721" s="67"/>
      <c r="V2721" s="41"/>
      <c r="W2721" s="4" t="str">
        <f>IFERROR(VLOOKUP(Table49[[#This Row],[ITEM CODE]],Table2[[Item Code]:[Category ]],6,0),"")</f>
        <v/>
      </c>
      <c r="X2721" s="1" t="str">
        <f>IFERROR(VLOOKUP(Table49[[#This Row],[ITEM CODE]],Table2[[Item Code]:[Sub Category]],7,0),"")</f>
        <v/>
      </c>
      <c r="Y2721" s="68" t="str">
        <f>Table49[[#This Row],[PO Number]]&amp;COUNTIFS($E$5:E2721,E2721)</f>
        <v>0</v>
      </c>
    </row>
    <row r="2722" spans="1:25" ht="14.7" customHeight="1" x14ac:dyDescent="0.3">
      <c r="A2722" s="1" t="str">
        <f>IF(Table49[[#This Row],[ITEM NAME]]="","",ROW()-4)</f>
        <v/>
      </c>
      <c r="B2722" s="68"/>
      <c r="C2722" s="4" t="str">
        <f>IFERROR(VLOOKUP(B2722,Table14[],3,0),"")</f>
        <v/>
      </c>
      <c r="D2722" s="4" t="str">
        <f>IFERROR(VLOOKUP(B2722,Table14[],2,0),"")</f>
        <v/>
      </c>
      <c r="E2722" s="4"/>
      <c r="H2722" s="41" t="str">
        <f>IFERROR(VLOOKUP(Table49[[#This Row],[ITEM CODE]],Table2[[Item Code]:[Master Name]],2,0),"")</f>
        <v/>
      </c>
      <c r="I2722" s="41"/>
      <c r="J2722" s="65" t="str">
        <f>IFERROR(VLOOKUP(Table49[[#This Row],[ITEM CODE]],Table2[[Item Code]:[Master Name]],3,0),"")</f>
        <v/>
      </c>
      <c r="K2722" s="1" t="str">
        <f>IFERROR(VLOOKUP(Table49[[#This Row],[ITEM CODE]],Table2[[Item Code]:[Master Name]],9,0),"")</f>
        <v/>
      </c>
      <c r="L2722" s="1" t="str">
        <f>IFERROR(VLOOKUP(Table49[[#This Row],[ITEM CODE]],Table2[[Item Code]:[Master Name]],8,0),"")</f>
        <v/>
      </c>
      <c r="M2722" s="41"/>
      <c r="N2722" s="66">
        <f>IFERROR(VLOOKUP(Table49[[#This Row],[ITEM CODE]],Table2[[#All],[Item Code]:[Unit Cost]],10,0),0)</f>
        <v>0</v>
      </c>
      <c r="O2722" s="134">
        <f>IFERROR(VLOOKUP(Table49[[#This Row],[ITEM CODE]],Table2[[#All],[Item Code]:[Unit Cost]],10,0),0)</f>
        <v>0</v>
      </c>
      <c r="P2722" s="56"/>
      <c r="Q2722" s="58"/>
      <c r="R2722" s="58">
        <f>Table49[[#This Row],[QUANTITY]]*Table49[[#This Row],[INV Prices]]</f>
        <v>0</v>
      </c>
      <c r="S2722" s="67"/>
      <c r="V2722" s="41"/>
      <c r="W2722" s="4" t="str">
        <f>IFERROR(VLOOKUP(Table49[[#This Row],[ITEM CODE]],Table2[[Item Code]:[Category ]],6,0),"")</f>
        <v/>
      </c>
      <c r="X2722" s="1" t="str">
        <f>IFERROR(VLOOKUP(Table49[[#This Row],[ITEM CODE]],Table2[[Item Code]:[Sub Category]],7,0),"")</f>
        <v/>
      </c>
      <c r="Y2722" s="68" t="str">
        <f>Table49[[#This Row],[PO Number]]&amp;COUNTIFS($E$5:E2722,E2722)</f>
        <v>0</v>
      </c>
    </row>
    <row r="2723" spans="1:25" ht="14.7" customHeight="1" x14ac:dyDescent="0.3">
      <c r="A2723" s="1" t="str">
        <f>IF(Table49[[#This Row],[ITEM NAME]]="","",ROW()-4)</f>
        <v/>
      </c>
      <c r="B2723" s="68"/>
      <c r="C2723" s="4" t="str">
        <f>IFERROR(VLOOKUP(B2723,Table14[],3,0),"")</f>
        <v/>
      </c>
      <c r="D2723" s="4" t="str">
        <f>IFERROR(VLOOKUP(B2723,Table14[],2,0),"")</f>
        <v/>
      </c>
      <c r="E2723" s="4"/>
      <c r="H2723" s="41" t="str">
        <f>IFERROR(VLOOKUP(Table49[[#This Row],[ITEM CODE]],Table2[[Item Code]:[Master Name]],2,0),"")</f>
        <v/>
      </c>
      <c r="I2723" s="41"/>
      <c r="J2723" s="65" t="str">
        <f>IFERROR(VLOOKUP(Table49[[#This Row],[ITEM CODE]],Table2[[Item Code]:[Master Name]],3,0),"")</f>
        <v/>
      </c>
      <c r="K2723" s="1" t="str">
        <f>IFERROR(VLOOKUP(Table49[[#This Row],[ITEM CODE]],Table2[[Item Code]:[Master Name]],9,0),"")</f>
        <v/>
      </c>
      <c r="L2723" s="1" t="str">
        <f>IFERROR(VLOOKUP(Table49[[#This Row],[ITEM CODE]],Table2[[Item Code]:[Master Name]],8,0),"")</f>
        <v/>
      </c>
      <c r="M2723" s="41"/>
      <c r="N2723" s="66">
        <f>IFERROR(VLOOKUP(Table49[[#This Row],[ITEM CODE]],Table2[[#All],[Item Code]:[Unit Cost]],10,0),0)</f>
        <v>0</v>
      </c>
      <c r="O2723" s="134">
        <f>IFERROR(VLOOKUP(Table49[[#This Row],[ITEM CODE]],Table2[[#All],[Item Code]:[Unit Cost]],10,0),0)</f>
        <v>0</v>
      </c>
      <c r="P2723" s="56"/>
      <c r="Q2723" s="58"/>
      <c r="R2723" s="58">
        <f>Table49[[#This Row],[QUANTITY]]*Table49[[#This Row],[INV Prices]]</f>
        <v>0</v>
      </c>
      <c r="S2723" s="67"/>
      <c r="V2723" s="41"/>
      <c r="W2723" s="4" t="str">
        <f>IFERROR(VLOOKUP(Table49[[#This Row],[ITEM CODE]],Table2[[Item Code]:[Category ]],6,0),"")</f>
        <v/>
      </c>
      <c r="X2723" s="1" t="str">
        <f>IFERROR(VLOOKUP(Table49[[#This Row],[ITEM CODE]],Table2[[Item Code]:[Sub Category]],7,0),"")</f>
        <v/>
      </c>
      <c r="Y2723" s="68" t="str">
        <f>Table49[[#This Row],[PO Number]]&amp;COUNTIFS($E$5:E2723,E2723)</f>
        <v>0</v>
      </c>
    </row>
    <row r="2724" spans="1:25" ht="14.7" customHeight="1" x14ac:dyDescent="0.3">
      <c r="A2724" s="1" t="str">
        <f>IF(Table49[[#This Row],[ITEM NAME]]="","",ROW()-4)</f>
        <v/>
      </c>
      <c r="B2724" s="68"/>
      <c r="C2724" s="4" t="str">
        <f>IFERROR(VLOOKUP(B2724,Table14[],3,0),"")</f>
        <v/>
      </c>
      <c r="D2724" s="4" t="str">
        <f>IFERROR(VLOOKUP(B2724,Table14[],2,0),"")</f>
        <v/>
      </c>
      <c r="E2724" s="4"/>
      <c r="H2724" s="41" t="str">
        <f>IFERROR(VLOOKUP(Table49[[#This Row],[ITEM CODE]],Table2[[Item Code]:[Master Name]],2,0),"")</f>
        <v/>
      </c>
      <c r="I2724" s="41"/>
      <c r="J2724" s="65" t="str">
        <f>IFERROR(VLOOKUP(Table49[[#This Row],[ITEM CODE]],Table2[[Item Code]:[Master Name]],3,0),"")</f>
        <v/>
      </c>
      <c r="K2724" s="1" t="str">
        <f>IFERROR(VLOOKUP(Table49[[#This Row],[ITEM CODE]],Table2[[Item Code]:[Master Name]],9,0),"")</f>
        <v/>
      </c>
      <c r="L2724" s="1" t="str">
        <f>IFERROR(VLOOKUP(Table49[[#This Row],[ITEM CODE]],Table2[[Item Code]:[Master Name]],8,0),"")</f>
        <v/>
      </c>
      <c r="M2724" s="41"/>
      <c r="N2724" s="66">
        <f>IFERROR(VLOOKUP(Table49[[#This Row],[ITEM CODE]],Table2[[#All],[Item Code]:[Unit Cost]],10,0),0)</f>
        <v>0</v>
      </c>
      <c r="O2724" s="134">
        <f>IFERROR(VLOOKUP(Table49[[#This Row],[ITEM CODE]],Table2[[#All],[Item Code]:[Unit Cost]],10,0),0)</f>
        <v>0</v>
      </c>
      <c r="P2724" s="56"/>
      <c r="Q2724" s="58"/>
      <c r="R2724" s="58">
        <f>Table49[[#This Row],[QUANTITY]]*Table49[[#This Row],[INV Prices]]</f>
        <v>0</v>
      </c>
      <c r="S2724" s="67"/>
      <c r="V2724" s="41"/>
      <c r="W2724" s="4" t="str">
        <f>IFERROR(VLOOKUP(Table49[[#This Row],[ITEM CODE]],Table2[[Item Code]:[Category ]],6,0),"")</f>
        <v/>
      </c>
      <c r="X2724" s="1" t="str">
        <f>IFERROR(VLOOKUP(Table49[[#This Row],[ITEM CODE]],Table2[[Item Code]:[Sub Category]],7,0),"")</f>
        <v/>
      </c>
      <c r="Y2724" s="68" t="str">
        <f>Table49[[#This Row],[PO Number]]&amp;COUNTIFS($E$5:E2724,E2724)</f>
        <v>0</v>
      </c>
    </row>
    <row r="2725" spans="1:25" ht="14.7" customHeight="1" x14ac:dyDescent="0.3">
      <c r="A2725" s="1" t="str">
        <f>IF(Table49[[#This Row],[ITEM NAME]]="","",ROW()-4)</f>
        <v/>
      </c>
      <c r="B2725" s="68"/>
      <c r="C2725" s="4" t="str">
        <f>IFERROR(VLOOKUP(B2725,Table14[],3,0),"")</f>
        <v/>
      </c>
      <c r="D2725" s="4" t="str">
        <f>IFERROR(VLOOKUP(B2725,Table14[],2,0),"")</f>
        <v/>
      </c>
      <c r="E2725" s="4"/>
      <c r="H2725" s="41" t="str">
        <f>IFERROR(VLOOKUP(Table49[[#This Row],[ITEM CODE]],Table2[[Item Code]:[Master Name]],2,0),"")</f>
        <v/>
      </c>
      <c r="I2725" s="41"/>
      <c r="J2725" s="65" t="str">
        <f>IFERROR(VLOOKUP(Table49[[#This Row],[ITEM CODE]],Table2[[Item Code]:[Master Name]],3,0),"")</f>
        <v/>
      </c>
      <c r="K2725" s="1" t="str">
        <f>IFERROR(VLOOKUP(Table49[[#This Row],[ITEM CODE]],Table2[[Item Code]:[Master Name]],9,0),"")</f>
        <v/>
      </c>
      <c r="L2725" s="1" t="str">
        <f>IFERROR(VLOOKUP(Table49[[#This Row],[ITEM CODE]],Table2[[Item Code]:[Master Name]],8,0),"")</f>
        <v/>
      </c>
      <c r="M2725" s="41"/>
      <c r="N2725" s="66">
        <f>IFERROR(VLOOKUP(Table49[[#This Row],[ITEM CODE]],Table2[[#All],[Item Code]:[Unit Cost]],10,0),0)</f>
        <v>0</v>
      </c>
      <c r="O2725" s="134">
        <f>IFERROR(VLOOKUP(Table49[[#This Row],[ITEM CODE]],Table2[[#All],[Item Code]:[Unit Cost]],10,0),0)</f>
        <v>0</v>
      </c>
      <c r="P2725" s="56"/>
      <c r="Q2725" s="58"/>
      <c r="R2725" s="58">
        <f>Table49[[#This Row],[QUANTITY]]*Table49[[#This Row],[INV Prices]]</f>
        <v>0</v>
      </c>
      <c r="S2725" s="67"/>
      <c r="V2725" s="41"/>
      <c r="W2725" s="4" t="str">
        <f>IFERROR(VLOOKUP(Table49[[#This Row],[ITEM CODE]],Table2[[Item Code]:[Category ]],6,0),"")</f>
        <v/>
      </c>
      <c r="X2725" s="1" t="str">
        <f>IFERROR(VLOOKUP(Table49[[#This Row],[ITEM CODE]],Table2[[Item Code]:[Sub Category]],7,0),"")</f>
        <v/>
      </c>
      <c r="Y2725" s="68" t="str">
        <f>Table49[[#This Row],[PO Number]]&amp;COUNTIFS($E$5:E2725,E2725)</f>
        <v>0</v>
      </c>
    </row>
    <row r="2726" spans="1:25" ht="14.7" customHeight="1" x14ac:dyDescent="0.3">
      <c r="A2726" s="1" t="str">
        <f>IF(Table49[[#This Row],[ITEM NAME]]="","",ROW()-4)</f>
        <v/>
      </c>
      <c r="B2726" s="68"/>
      <c r="C2726" s="4" t="str">
        <f>IFERROR(VLOOKUP(B2726,Table14[],3,0),"")</f>
        <v/>
      </c>
      <c r="D2726" s="4" t="str">
        <f>IFERROR(VLOOKUP(B2726,Table14[],2,0),"")</f>
        <v/>
      </c>
      <c r="E2726" s="4"/>
      <c r="H2726" s="41" t="str">
        <f>IFERROR(VLOOKUP(Table49[[#This Row],[ITEM CODE]],Table2[[Item Code]:[Master Name]],2,0),"")</f>
        <v/>
      </c>
      <c r="I2726" s="41"/>
      <c r="J2726" s="65" t="str">
        <f>IFERROR(VLOOKUP(Table49[[#This Row],[ITEM CODE]],Table2[[Item Code]:[Master Name]],3,0),"")</f>
        <v/>
      </c>
      <c r="K2726" s="1" t="str">
        <f>IFERROR(VLOOKUP(Table49[[#This Row],[ITEM CODE]],Table2[[Item Code]:[Master Name]],9,0),"")</f>
        <v/>
      </c>
      <c r="L2726" s="1" t="str">
        <f>IFERROR(VLOOKUP(Table49[[#This Row],[ITEM CODE]],Table2[[Item Code]:[Master Name]],8,0),"")</f>
        <v/>
      </c>
      <c r="M2726" s="41"/>
      <c r="N2726" s="66">
        <f>IFERROR(VLOOKUP(Table49[[#This Row],[ITEM CODE]],Table2[[#All],[Item Code]:[Unit Cost]],10,0),0)</f>
        <v>0</v>
      </c>
      <c r="O2726" s="134">
        <f>IFERROR(VLOOKUP(Table49[[#This Row],[ITEM CODE]],Table2[[#All],[Item Code]:[Unit Cost]],10,0),0)</f>
        <v>0</v>
      </c>
      <c r="P2726" s="56"/>
      <c r="Q2726" s="58"/>
      <c r="R2726" s="58">
        <f>Table49[[#This Row],[QUANTITY]]*Table49[[#This Row],[INV Prices]]</f>
        <v>0</v>
      </c>
      <c r="S2726" s="67"/>
      <c r="V2726" s="41"/>
      <c r="W2726" s="4" t="str">
        <f>IFERROR(VLOOKUP(Table49[[#This Row],[ITEM CODE]],Table2[[Item Code]:[Category ]],6,0),"")</f>
        <v/>
      </c>
      <c r="X2726" s="1" t="str">
        <f>IFERROR(VLOOKUP(Table49[[#This Row],[ITEM CODE]],Table2[[Item Code]:[Sub Category]],7,0),"")</f>
        <v/>
      </c>
      <c r="Y2726" s="68" t="str">
        <f>Table49[[#This Row],[PO Number]]&amp;COUNTIFS($E$5:E2726,E2726)</f>
        <v>0</v>
      </c>
    </row>
    <row r="2727" spans="1:25" ht="14.7" customHeight="1" x14ac:dyDescent="0.3">
      <c r="A2727" s="1" t="str">
        <f>IF(Table49[[#This Row],[ITEM NAME]]="","",ROW()-4)</f>
        <v/>
      </c>
      <c r="B2727" s="68"/>
      <c r="C2727" s="4" t="str">
        <f>IFERROR(VLOOKUP(B2727,Table14[],3,0),"")</f>
        <v/>
      </c>
      <c r="D2727" s="4" t="str">
        <f>IFERROR(VLOOKUP(B2727,Table14[],2,0),"")</f>
        <v/>
      </c>
      <c r="E2727" s="4"/>
      <c r="H2727" s="41" t="str">
        <f>IFERROR(VLOOKUP(Table49[[#This Row],[ITEM CODE]],Table2[[Item Code]:[Master Name]],2,0),"")</f>
        <v/>
      </c>
      <c r="I2727" s="41"/>
      <c r="J2727" s="65" t="str">
        <f>IFERROR(VLOOKUP(Table49[[#This Row],[ITEM CODE]],Table2[[Item Code]:[Master Name]],3,0),"")</f>
        <v/>
      </c>
      <c r="K2727" s="1" t="str">
        <f>IFERROR(VLOOKUP(Table49[[#This Row],[ITEM CODE]],Table2[[Item Code]:[Master Name]],9,0),"")</f>
        <v/>
      </c>
      <c r="L2727" s="1" t="str">
        <f>IFERROR(VLOOKUP(Table49[[#This Row],[ITEM CODE]],Table2[[Item Code]:[Master Name]],8,0),"")</f>
        <v/>
      </c>
      <c r="M2727" s="41"/>
      <c r="N2727" s="66">
        <f>IFERROR(VLOOKUP(Table49[[#This Row],[ITEM CODE]],Table2[[#All],[Item Code]:[Unit Cost]],10,0),0)</f>
        <v>0</v>
      </c>
      <c r="O2727" s="134">
        <f>IFERROR(VLOOKUP(Table49[[#This Row],[ITEM CODE]],Table2[[#All],[Item Code]:[Unit Cost]],10,0),0)</f>
        <v>0</v>
      </c>
      <c r="P2727" s="56"/>
      <c r="Q2727" s="58"/>
      <c r="R2727" s="58">
        <f>Table49[[#This Row],[QUANTITY]]*Table49[[#This Row],[INV Prices]]</f>
        <v>0</v>
      </c>
      <c r="S2727" s="67"/>
      <c r="V2727" s="41"/>
      <c r="W2727" s="4" t="str">
        <f>IFERROR(VLOOKUP(Table49[[#This Row],[ITEM CODE]],Table2[[Item Code]:[Category ]],6,0),"")</f>
        <v/>
      </c>
      <c r="X2727" s="1" t="str">
        <f>IFERROR(VLOOKUP(Table49[[#This Row],[ITEM CODE]],Table2[[Item Code]:[Sub Category]],7,0),"")</f>
        <v/>
      </c>
      <c r="Y2727" s="68" t="str">
        <f>Table49[[#This Row],[PO Number]]&amp;COUNTIFS($E$5:E2727,E2727)</f>
        <v>0</v>
      </c>
    </row>
    <row r="2728" spans="1:25" ht="14.7" customHeight="1" x14ac:dyDescent="0.3">
      <c r="A2728" s="1" t="str">
        <f>IF(Table49[[#This Row],[ITEM NAME]]="","",ROW()-4)</f>
        <v/>
      </c>
      <c r="B2728" s="68"/>
      <c r="C2728" s="4" t="str">
        <f>IFERROR(VLOOKUP(B2728,Table14[],3,0),"")</f>
        <v/>
      </c>
      <c r="D2728" s="4" t="str">
        <f>IFERROR(VLOOKUP(B2728,Table14[],2,0),"")</f>
        <v/>
      </c>
      <c r="E2728" s="4"/>
      <c r="H2728" s="41" t="str">
        <f>IFERROR(VLOOKUP(Table49[[#This Row],[ITEM CODE]],Table2[[Item Code]:[Master Name]],2,0),"")</f>
        <v/>
      </c>
      <c r="I2728" s="41"/>
      <c r="J2728" s="65" t="str">
        <f>IFERROR(VLOOKUP(Table49[[#This Row],[ITEM CODE]],Table2[[Item Code]:[Master Name]],3,0),"")</f>
        <v/>
      </c>
      <c r="K2728" s="1" t="str">
        <f>IFERROR(VLOOKUP(Table49[[#This Row],[ITEM CODE]],Table2[[Item Code]:[Master Name]],9,0),"")</f>
        <v/>
      </c>
      <c r="L2728" s="1" t="str">
        <f>IFERROR(VLOOKUP(Table49[[#This Row],[ITEM CODE]],Table2[[Item Code]:[Master Name]],8,0),"")</f>
        <v/>
      </c>
      <c r="M2728" s="41"/>
      <c r="N2728" s="66">
        <f>IFERROR(VLOOKUP(Table49[[#This Row],[ITEM CODE]],Table2[[#All],[Item Code]:[Unit Cost]],10,0),0)</f>
        <v>0</v>
      </c>
      <c r="O2728" s="134">
        <f>IFERROR(VLOOKUP(Table49[[#This Row],[ITEM CODE]],Table2[[#All],[Item Code]:[Unit Cost]],10,0),0)</f>
        <v>0</v>
      </c>
      <c r="P2728" s="56"/>
      <c r="Q2728" s="58"/>
      <c r="R2728" s="58">
        <f>Table49[[#This Row],[QUANTITY]]*Table49[[#This Row],[INV Prices]]</f>
        <v>0</v>
      </c>
      <c r="S2728" s="67"/>
      <c r="V2728" s="41"/>
      <c r="W2728" s="4" t="str">
        <f>IFERROR(VLOOKUP(Table49[[#This Row],[ITEM CODE]],Table2[[Item Code]:[Category ]],6,0),"")</f>
        <v/>
      </c>
      <c r="X2728" s="1" t="str">
        <f>IFERROR(VLOOKUP(Table49[[#This Row],[ITEM CODE]],Table2[[Item Code]:[Sub Category]],7,0),"")</f>
        <v/>
      </c>
      <c r="Y2728" s="68" t="str">
        <f>Table49[[#This Row],[PO Number]]&amp;COUNTIFS($E$5:E2728,E2728)</f>
        <v>0</v>
      </c>
    </row>
    <row r="2729" spans="1:25" ht="14.7" customHeight="1" x14ac:dyDescent="0.3">
      <c r="A2729" s="1" t="str">
        <f>IF(Table49[[#This Row],[ITEM NAME]]="","",ROW()-4)</f>
        <v/>
      </c>
      <c r="B2729" s="68"/>
      <c r="C2729" s="4" t="str">
        <f>IFERROR(VLOOKUP(B2729,Table14[],3,0),"")</f>
        <v/>
      </c>
      <c r="D2729" s="4" t="str">
        <f>IFERROR(VLOOKUP(B2729,Table14[],2,0),"")</f>
        <v/>
      </c>
      <c r="E2729" s="4"/>
      <c r="H2729" s="41" t="str">
        <f>IFERROR(VLOOKUP(Table49[[#This Row],[ITEM CODE]],Table2[[Item Code]:[Master Name]],2,0),"")</f>
        <v/>
      </c>
      <c r="I2729" s="41"/>
      <c r="J2729" s="65" t="str">
        <f>IFERROR(VLOOKUP(Table49[[#This Row],[ITEM CODE]],Table2[[Item Code]:[Master Name]],3,0),"")</f>
        <v/>
      </c>
      <c r="K2729" s="1" t="str">
        <f>IFERROR(VLOOKUP(Table49[[#This Row],[ITEM CODE]],Table2[[Item Code]:[Master Name]],9,0),"")</f>
        <v/>
      </c>
      <c r="L2729" s="1" t="str">
        <f>IFERROR(VLOOKUP(Table49[[#This Row],[ITEM CODE]],Table2[[Item Code]:[Master Name]],8,0),"")</f>
        <v/>
      </c>
      <c r="M2729" s="41"/>
      <c r="N2729" s="66">
        <f>IFERROR(VLOOKUP(Table49[[#This Row],[ITEM CODE]],Table2[[#All],[Item Code]:[Unit Cost]],10,0),0)</f>
        <v>0</v>
      </c>
      <c r="O2729" s="134">
        <f>IFERROR(VLOOKUP(Table49[[#This Row],[ITEM CODE]],Table2[[#All],[Item Code]:[Unit Cost]],10,0),0)</f>
        <v>0</v>
      </c>
      <c r="P2729" s="56"/>
      <c r="Q2729" s="58"/>
      <c r="R2729" s="58">
        <f>Table49[[#This Row],[QUANTITY]]*Table49[[#This Row],[INV Prices]]</f>
        <v>0</v>
      </c>
      <c r="S2729" s="67"/>
      <c r="V2729" s="41"/>
      <c r="W2729" s="4" t="str">
        <f>IFERROR(VLOOKUP(Table49[[#This Row],[ITEM CODE]],Table2[[Item Code]:[Category ]],6,0),"")</f>
        <v/>
      </c>
      <c r="X2729" s="1" t="str">
        <f>IFERROR(VLOOKUP(Table49[[#This Row],[ITEM CODE]],Table2[[Item Code]:[Sub Category]],7,0),"")</f>
        <v/>
      </c>
      <c r="Y2729" s="68" t="str">
        <f>Table49[[#This Row],[PO Number]]&amp;COUNTIFS($E$5:E2729,E2729)</f>
        <v>0</v>
      </c>
    </row>
    <row r="2730" spans="1:25" ht="14.7" customHeight="1" x14ac:dyDescent="0.3">
      <c r="A2730" s="1" t="str">
        <f>IF(Table49[[#This Row],[ITEM NAME]]="","",ROW()-4)</f>
        <v/>
      </c>
      <c r="B2730" s="68"/>
      <c r="C2730" s="4" t="str">
        <f>IFERROR(VLOOKUP(B2730,Table14[],3,0),"")</f>
        <v/>
      </c>
      <c r="D2730" s="4" t="str">
        <f>IFERROR(VLOOKUP(B2730,Table14[],2,0),"")</f>
        <v/>
      </c>
      <c r="E2730" s="4"/>
      <c r="H2730" s="41" t="str">
        <f>IFERROR(VLOOKUP(Table49[[#This Row],[ITEM CODE]],Table2[[Item Code]:[Master Name]],2,0),"")</f>
        <v/>
      </c>
      <c r="I2730" s="41"/>
      <c r="J2730" s="65" t="str">
        <f>IFERROR(VLOOKUP(Table49[[#This Row],[ITEM CODE]],Table2[[Item Code]:[Master Name]],3,0),"")</f>
        <v/>
      </c>
      <c r="K2730" s="1" t="str">
        <f>IFERROR(VLOOKUP(Table49[[#This Row],[ITEM CODE]],Table2[[Item Code]:[Master Name]],9,0),"")</f>
        <v/>
      </c>
      <c r="L2730" s="1" t="str">
        <f>IFERROR(VLOOKUP(Table49[[#This Row],[ITEM CODE]],Table2[[Item Code]:[Master Name]],8,0),"")</f>
        <v/>
      </c>
      <c r="M2730" s="41"/>
      <c r="N2730" s="66">
        <f>IFERROR(VLOOKUP(Table49[[#This Row],[ITEM CODE]],Table2[[#All],[Item Code]:[Unit Cost]],10,0),0)</f>
        <v>0</v>
      </c>
      <c r="O2730" s="134">
        <f>IFERROR(VLOOKUP(Table49[[#This Row],[ITEM CODE]],Table2[[#All],[Item Code]:[Unit Cost]],10,0),0)</f>
        <v>0</v>
      </c>
      <c r="P2730" s="56"/>
      <c r="Q2730" s="58"/>
      <c r="R2730" s="58">
        <f>Table49[[#This Row],[QUANTITY]]*Table49[[#This Row],[INV Prices]]</f>
        <v>0</v>
      </c>
      <c r="S2730" s="67"/>
      <c r="V2730" s="41"/>
      <c r="W2730" s="4" t="str">
        <f>IFERROR(VLOOKUP(Table49[[#This Row],[ITEM CODE]],Table2[[Item Code]:[Category ]],6,0),"")</f>
        <v/>
      </c>
      <c r="X2730" s="1" t="str">
        <f>IFERROR(VLOOKUP(Table49[[#This Row],[ITEM CODE]],Table2[[Item Code]:[Sub Category]],7,0),"")</f>
        <v/>
      </c>
      <c r="Y2730" s="68" t="str">
        <f>Table49[[#This Row],[PO Number]]&amp;COUNTIFS($E$5:E2730,E2730)</f>
        <v>0</v>
      </c>
    </row>
    <row r="2731" spans="1:25" ht="14.7" customHeight="1" x14ac:dyDescent="0.3">
      <c r="A2731" s="1" t="str">
        <f>IF(Table49[[#This Row],[ITEM NAME]]="","",ROW()-4)</f>
        <v/>
      </c>
      <c r="B2731" s="68"/>
      <c r="C2731" s="4" t="str">
        <f>IFERROR(VLOOKUP(B2731,Table14[],3,0),"")</f>
        <v/>
      </c>
      <c r="D2731" s="4" t="str">
        <f>IFERROR(VLOOKUP(B2731,Table14[],2,0),"")</f>
        <v/>
      </c>
      <c r="E2731" s="4"/>
      <c r="H2731" s="41" t="str">
        <f>IFERROR(VLOOKUP(Table49[[#This Row],[ITEM CODE]],Table2[[Item Code]:[Master Name]],2,0),"")</f>
        <v/>
      </c>
      <c r="I2731" s="41"/>
      <c r="J2731" s="65" t="str">
        <f>IFERROR(VLOOKUP(Table49[[#This Row],[ITEM CODE]],Table2[[Item Code]:[Master Name]],3,0),"")</f>
        <v/>
      </c>
      <c r="K2731" s="1" t="str">
        <f>IFERROR(VLOOKUP(Table49[[#This Row],[ITEM CODE]],Table2[[Item Code]:[Master Name]],9,0),"")</f>
        <v/>
      </c>
      <c r="L2731" s="1" t="str">
        <f>IFERROR(VLOOKUP(Table49[[#This Row],[ITEM CODE]],Table2[[Item Code]:[Master Name]],8,0),"")</f>
        <v/>
      </c>
      <c r="M2731" s="41"/>
      <c r="N2731" s="66">
        <f>IFERROR(VLOOKUP(Table49[[#This Row],[ITEM CODE]],Table2[[#All],[Item Code]:[Unit Cost]],10,0),0)</f>
        <v>0</v>
      </c>
      <c r="O2731" s="134">
        <f>IFERROR(VLOOKUP(Table49[[#This Row],[ITEM CODE]],Table2[[#All],[Item Code]:[Unit Cost]],10,0),0)</f>
        <v>0</v>
      </c>
      <c r="P2731" s="56"/>
      <c r="Q2731" s="58"/>
      <c r="R2731" s="58">
        <f>Table49[[#This Row],[QUANTITY]]*Table49[[#This Row],[INV Prices]]</f>
        <v>0</v>
      </c>
      <c r="S2731" s="67"/>
      <c r="V2731" s="41"/>
      <c r="W2731" s="4" t="str">
        <f>IFERROR(VLOOKUP(Table49[[#This Row],[ITEM CODE]],Table2[[Item Code]:[Category ]],6,0),"")</f>
        <v/>
      </c>
      <c r="X2731" s="1" t="str">
        <f>IFERROR(VLOOKUP(Table49[[#This Row],[ITEM CODE]],Table2[[Item Code]:[Sub Category]],7,0),"")</f>
        <v/>
      </c>
      <c r="Y2731" s="68" t="str">
        <f>Table49[[#This Row],[PO Number]]&amp;COUNTIFS($E$5:E2731,E2731)</f>
        <v>0</v>
      </c>
    </row>
    <row r="2732" spans="1:25" ht="14.7" customHeight="1" x14ac:dyDescent="0.3">
      <c r="A2732" s="1" t="str">
        <f>IF(Table49[[#This Row],[ITEM NAME]]="","",ROW()-4)</f>
        <v/>
      </c>
      <c r="B2732" s="68"/>
      <c r="C2732" s="4" t="str">
        <f>IFERROR(VLOOKUP(B2732,Table14[],3,0),"")</f>
        <v/>
      </c>
      <c r="D2732" s="4" t="str">
        <f>IFERROR(VLOOKUP(B2732,Table14[],2,0),"")</f>
        <v/>
      </c>
      <c r="E2732" s="4"/>
      <c r="H2732" s="41" t="str">
        <f>IFERROR(VLOOKUP(Table49[[#This Row],[ITEM CODE]],Table2[[Item Code]:[Master Name]],2,0),"")</f>
        <v/>
      </c>
      <c r="I2732" s="41"/>
      <c r="J2732" s="65" t="str">
        <f>IFERROR(VLOOKUP(Table49[[#This Row],[ITEM CODE]],Table2[[Item Code]:[Master Name]],3,0),"")</f>
        <v/>
      </c>
      <c r="K2732" s="1" t="str">
        <f>IFERROR(VLOOKUP(Table49[[#This Row],[ITEM CODE]],Table2[[Item Code]:[Master Name]],9,0),"")</f>
        <v/>
      </c>
      <c r="L2732" s="1" t="str">
        <f>IFERROR(VLOOKUP(Table49[[#This Row],[ITEM CODE]],Table2[[Item Code]:[Master Name]],8,0),"")</f>
        <v/>
      </c>
      <c r="M2732" s="41"/>
      <c r="N2732" s="66">
        <f>IFERROR(VLOOKUP(Table49[[#This Row],[ITEM CODE]],Table2[[#All],[Item Code]:[Unit Cost]],10,0),0)</f>
        <v>0</v>
      </c>
      <c r="O2732" s="134">
        <f>IFERROR(VLOOKUP(Table49[[#This Row],[ITEM CODE]],Table2[[#All],[Item Code]:[Unit Cost]],10,0),0)</f>
        <v>0</v>
      </c>
      <c r="P2732" s="56"/>
      <c r="Q2732" s="58"/>
      <c r="R2732" s="58">
        <f>Table49[[#This Row],[QUANTITY]]*Table49[[#This Row],[INV Prices]]</f>
        <v>0</v>
      </c>
      <c r="S2732" s="67"/>
      <c r="V2732" s="41"/>
      <c r="W2732" s="4" t="str">
        <f>IFERROR(VLOOKUP(Table49[[#This Row],[ITEM CODE]],Table2[[Item Code]:[Category ]],6,0),"")</f>
        <v/>
      </c>
      <c r="X2732" s="1" t="str">
        <f>IFERROR(VLOOKUP(Table49[[#This Row],[ITEM CODE]],Table2[[Item Code]:[Sub Category]],7,0),"")</f>
        <v/>
      </c>
      <c r="Y2732" s="68" t="str">
        <f>Table49[[#This Row],[PO Number]]&amp;COUNTIFS($E$5:E2732,E2732)</f>
        <v>0</v>
      </c>
    </row>
    <row r="2733" spans="1:25" ht="14.7" customHeight="1" x14ac:dyDescent="0.3">
      <c r="A2733" s="1" t="str">
        <f>IF(Table49[[#This Row],[ITEM NAME]]="","",ROW()-4)</f>
        <v/>
      </c>
      <c r="B2733" s="68"/>
      <c r="C2733" s="4" t="str">
        <f>IFERROR(VLOOKUP(B2733,Table14[],3,0),"")</f>
        <v/>
      </c>
      <c r="D2733" s="4" t="str">
        <f>IFERROR(VLOOKUP(B2733,Table14[],2,0),"")</f>
        <v/>
      </c>
      <c r="E2733" s="4"/>
      <c r="H2733" s="41" t="str">
        <f>IFERROR(VLOOKUP(Table49[[#This Row],[ITEM CODE]],Table2[[Item Code]:[Master Name]],2,0),"")</f>
        <v/>
      </c>
      <c r="I2733" s="41"/>
      <c r="J2733" s="65" t="str">
        <f>IFERROR(VLOOKUP(Table49[[#This Row],[ITEM CODE]],Table2[[Item Code]:[Master Name]],3,0),"")</f>
        <v/>
      </c>
      <c r="K2733" s="1" t="str">
        <f>IFERROR(VLOOKUP(Table49[[#This Row],[ITEM CODE]],Table2[[Item Code]:[Master Name]],9,0),"")</f>
        <v/>
      </c>
      <c r="L2733" s="1" t="str">
        <f>IFERROR(VLOOKUP(Table49[[#This Row],[ITEM CODE]],Table2[[Item Code]:[Master Name]],8,0),"")</f>
        <v/>
      </c>
      <c r="M2733" s="41"/>
      <c r="N2733" s="66">
        <f>IFERROR(VLOOKUP(Table49[[#This Row],[ITEM CODE]],Table2[[#All],[Item Code]:[Unit Cost]],10,0),0)</f>
        <v>0</v>
      </c>
      <c r="O2733" s="134">
        <f>IFERROR(VLOOKUP(Table49[[#This Row],[ITEM CODE]],Table2[[#All],[Item Code]:[Unit Cost]],10,0),0)</f>
        <v>0</v>
      </c>
      <c r="P2733" s="56"/>
      <c r="Q2733" s="58"/>
      <c r="R2733" s="58">
        <f>Table49[[#This Row],[QUANTITY]]*Table49[[#This Row],[INV Prices]]</f>
        <v>0</v>
      </c>
      <c r="S2733" s="67"/>
      <c r="V2733" s="41"/>
      <c r="W2733" s="4" t="str">
        <f>IFERROR(VLOOKUP(Table49[[#This Row],[ITEM CODE]],Table2[[Item Code]:[Category ]],6,0),"")</f>
        <v/>
      </c>
      <c r="X2733" s="1" t="str">
        <f>IFERROR(VLOOKUP(Table49[[#This Row],[ITEM CODE]],Table2[[Item Code]:[Sub Category]],7,0),"")</f>
        <v/>
      </c>
      <c r="Y2733" s="68" t="str">
        <f>Table49[[#This Row],[PO Number]]&amp;COUNTIFS($E$5:E2733,E2733)</f>
        <v>0</v>
      </c>
    </row>
    <row r="2734" spans="1:25" ht="14.7" customHeight="1" x14ac:dyDescent="0.3">
      <c r="A2734" s="1" t="str">
        <f>IF(Table49[[#This Row],[ITEM NAME]]="","",ROW()-4)</f>
        <v/>
      </c>
      <c r="B2734" s="68"/>
      <c r="C2734" s="4" t="str">
        <f>IFERROR(VLOOKUP(B2734,Table14[],3,0),"")</f>
        <v/>
      </c>
      <c r="D2734" s="4" t="str">
        <f>IFERROR(VLOOKUP(B2734,Table14[],2,0),"")</f>
        <v/>
      </c>
      <c r="E2734" s="4"/>
      <c r="H2734" s="41" t="str">
        <f>IFERROR(VLOOKUP(Table49[[#This Row],[ITEM CODE]],Table2[[Item Code]:[Master Name]],2,0),"")</f>
        <v/>
      </c>
      <c r="I2734" s="41"/>
      <c r="J2734" s="65" t="str">
        <f>IFERROR(VLOOKUP(Table49[[#This Row],[ITEM CODE]],Table2[[Item Code]:[Master Name]],3,0),"")</f>
        <v/>
      </c>
      <c r="K2734" s="1" t="str">
        <f>IFERROR(VLOOKUP(Table49[[#This Row],[ITEM CODE]],Table2[[Item Code]:[Master Name]],9,0),"")</f>
        <v/>
      </c>
      <c r="L2734" s="1" t="str">
        <f>IFERROR(VLOOKUP(Table49[[#This Row],[ITEM CODE]],Table2[[Item Code]:[Master Name]],8,0),"")</f>
        <v/>
      </c>
      <c r="M2734" s="41"/>
      <c r="N2734" s="66">
        <f>IFERROR(VLOOKUP(Table49[[#This Row],[ITEM CODE]],Table2[[#All],[Item Code]:[Unit Cost]],10,0),0)</f>
        <v>0</v>
      </c>
      <c r="O2734" s="134">
        <f>IFERROR(VLOOKUP(Table49[[#This Row],[ITEM CODE]],Table2[[#All],[Item Code]:[Unit Cost]],10,0),0)</f>
        <v>0</v>
      </c>
      <c r="P2734" s="56"/>
      <c r="Q2734" s="58"/>
      <c r="R2734" s="58">
        <f>Table49[[#This Row],[QUANTITY]]*Table49[[#This Row],[INV Prices]]</f>
        <v>0</v>
      </c>
      <c r="S2734" s="67"/>
      <c r="V2734" s="41"/>
      <c r="W2734" s="4" t="str">
        <f>IFERROR(VLOOKUP(Table49[[#This Row],[ITEM CODE]],Table2[[Item Code]:[Category ]],6,0),"")</f>
        <v/>
      </c>
      <c r="X2734" s="1" t="str">
        <f>IFERROR(VLOOKUP(Table49[[#This Row],[ITEM CODE]],Table2[[Item Code]:[Sub Category]],7,0),"")</f>
        <v/>
      </c>
      <c r="Y2734" s="68" t="str">
        <f>Table49[[#This Row],[PO Number]]&amp;COUNTIFS($E$5:E2734,E2734)</f>
        <v>0</v>
      </c>
    </row>
    <row r="2735" spans="1:25" ht="14.7" customHeight="1" x14ac:dyDescent="0.3">
      <c r="A2735" s="1" t="str">
        <f>IF(Table49[[#This Row],[ITEM NAME]]="","",ROW()-4)</f>
        <v/>
      </c>
      <c r="B2735" s="68"/>
      <c r="C2735" s="4" t="str">
        <f>IFERROR(VLOOKUP(B2735,Table14[],3,0),"")</f>
        <v/>
      </c>
      <c r="D2735" s="4" t="str">
        <f>IFERROR(VLOOKUP(B2735,Table14[],2,0),"")</f>
        <v/>
      </c>
      <c r="E2735" s="4"/>
      <c r="H2735" s="41" t="str">
        <f>IFERROR(VLOOKUP(Table49[[#This Row],[ITEM CODE]],Table2[[Item Code]:[Master Name]],2,0),"")</f>
        <v/>
      </c>
      <c r="I2735" s="41"/>
      <c r="J2735" s="65" t="str">
        <f>IFERROR(VLOOKUP(Table49[[#This Row],[ITEM CODE]],Table2[[Item Code]:[Master Name]],3,0),"")</f>
        <v/>
      </c>
      <c r="K2735" s="1" t="str">
        <f>IFERROR(VLOOKUP(Table49[[#This Row],[ITEM CODE]],Table2[[Item Code]:[Master Name]],9,0),"")</f>
        <v/>
      </c>
      <c r="L2735" s="1" t="str">
        <f>IFERROR(VLOOKUP(Table49[[#This Row],[ITEM CODE]],Table2[[Item Code]:[Master Name]],8,0),"")</f>
        <v/>
      </c>
      <c r="M2735" s="41"/>
      <c r="N2735" s="66">
        <f>IFERROR(VLOOKUP(Table49[[#This Row],[ITEM CODE]],Table2[[#All],[Item Code]:[Unit Cost]],10,0),0)</f>
        <v>0</v>
      </c>
      <c r="O2735" s="134">
        <f>IFERROR(VLOOKUP(Table49[[#This Row],[ITEM CODE]],Table2[[#All],[Item Code]:[Unit Cost]],10,0),0)</f>
        <v>0</v>
      </c>
      <c r="P2735" s="56"/>
      <c r="Q2735" s="58"/>
      <c r="R2735" s="58">
        <f>Table49[[#This Row],[QUANTITY]]*Table49[[#This Row],[INV Prices]]</f>
        <v>0</v>
      </c>
      <c r="S2735" s="67"/>
      <c r="V2735" s="41"/>
      <c r="W2735" s="4" t="str">
        <f>IFERROR(VLOOKUP(Table49[[#This Row],[ITEM CODE]],Table2[[Item Code]:[Category ]],6,0),"")</f>
        <v/>
      </c>
      <c r="X2735" s="1" t="str">
        <f>IFERROR(VLOOKUP(Table49[[#This Row],[ITEM CODE]],Table2[[Item Code]:[Sub Category]],7,0),"")</f>
        <v/>
      </c>
      <c r="Y2735" s="68" t="str">
        <f>Table49[[#This Row],[PO Number]]&amp;COUNTIFS($E$5:E2735,E2735)</f>
        <v>0</v>
      </c>
    </row>
    <row r="2736" spans="1:25" ht="14.7" customHeight="1" x14ac:dyDescent="0.3">
      <c r="A2736" s="1" t="str">
        <f>IF(Table49[[#This Row],[ITEM NAME]]="","",ROW()-4)</f>
        <v/>
      </c>
      <c r="B2736" s="68"/>
      <c r="C2736" s="4" t="str">
        <f>IFERROR(VLOOKUP(B2736,Table14[],3,0),"")</f>
        <v/>
      </c>
      <c r="D2736" s="4" t="str">
        <f>IFERROR(VLOOKUP(B2736,Table14[],2,0),"")</f>
        <v/>
      </c>
      <c r="E2736" s="4"/>
      <c r="H2736" s="41" t="str">
        <f>IFERROR(VLOOKUP(Table49[[#This Row],[ITEM CODE]],Table2[[Item Code]:[Master Name]],2,0),"")</f>
        <v/>
      </c>
      <c r="I2736" s="41"/>
      <c r="J2736" s="65" t="str">
        <f>IFERROR(VLOOKUP(Table49[[#This Row],[ITEM CODE]],Table2[[Item Code]:[Master Name]],3,0),"")</f>
        <v/>
      </c>
      <c r="K2736" s="1" t="str">
        <f>IFERROR(VLOOKUP(Table49[[#This Row],[ITEM CODE]],Table2[[Item Code]:[Master Name]],9,0),"")</f>
        <v/>
      </c>
      <c r="L2736" s="1" t="str">
        <f>IFERROR(VLOOKUP(Table49[[#This Row],[ITEM CODE]],Table2[[Item Code]:[Master Name]],8,0),"")</f>
        <v/>
      </c>
      <c r="M2736" s="41"/>
      <c r="N2736" s="66">
        <f>IFERROR(VLOOKUP(Table49[[#This Row],[ITEM CODE]],Table2[[#All],[Item Code]:[Unit Cost]],10,0),0)</f>
        <v>0</v>
      </c>
      <c r="O2736" s="134">
        <f>IFERROR(VLOOKUP(Table49[[#This Row],[ITEM CODE]],Table2[[#All],[Item Code]:[Unit Cost]],10,0),0)</f>
        <v>0</v>
      </c>
      <c r="P2736" s="56"/>
      <c r="Q2736" s="58"/>
      <c r="R2736" s="58">
        <f>Table49[[#This Row],[QUANTITY]]*Table49[[#This Row],[INV Prices]]</f>
        <v>0</v>
      </c>
      <c r="S2736" s="67"/>
      <c r="V2736" s="41"/>
      <c r="W2736" s="4" t="str">
        <f>IFERROR(VLOOKUP(Table49[[#This Row],[ITEM CODE]],Table2[[Item Code]:[Category ]],6,0),"")</f>
        <v/>
      </c>
      <c r="X2736" s="1" t="str">
        <f>IFERROR(VLOOKUP(Table49[[#This Row],[ITEM CODE]],Table2[[Item Code]:[Sub Category]],7,0),"")</f>
        <v/>
      </c>
      <c r="Y2736" s="68" t="str">
        <f>Table49[[#This Row],[PO Number]]&amp;COUNTIFS($E$5:E2736,E2736)</f>
        <v>0</v>
      </c>
    </row>
    <row r="2737" spans="1:25" ht="14.7" customHeight="1" x14ac:dyDescent="0.3">
      <c r="A2737" s="1" t="str">
        <f>IF(Table49[[#This Row],[ITEM NAME]]="","",ROW()-4)</f>
        <v/>
      </c>
      <c r="B2737" s="68"/>
      <c r="C2737" s="4" t="str">
        <f>IFERROR(VLOOKUP(B2737,Table14[],3,0),"")</f>
        <v/>
      </c>
      <c r="D2737" s="4" t="str">
        <f>IFERROR(VLOOKUP(B2737,Table14[],2,0),"")</f>
        <v/>
      </c>
      <c r="E2737" s="4"/>
      <c r="H2737" s="41" t="str">
        <f>IFERROR(VLOOKUP(Table49[[#This Row],[ITEM CODE]],Table2[[Item Code]:[Master Name]],2,0),"")</f>
        <v/>
      </c>
      <c r="I2737" s="41"/>
      <c r="J2737" s="65" t="str">
        <f>IFERROR(VLOOKUP(Table49[[#This Row],[ITEM CODE]],Table2[[Item Code]:[Master Name]],3,0),"")</f>
        <v/>
      </c>
      <c r="K2737" s="1" t="str">
        <f>IFERROR(VLOOKUP(Table49[[#This Row],[ITEM CODE]],Table2[[Item Code]:[Master Name]],9,0),"")</f>
        <v/>
      </c>
      <c r="L2737" s="1" t="str">
        <f>IFERROR(VLOOKUP(Table49[[#This Row],[ITEM CODE]],Table2[[Item Code]:[Master Name]],8,0),"")</f>
        <v/>
      </c>
      <c r="M2737" s="41"/>
      <c r="N2737" s="66">
        <f>IFERROR(VLOOKUP(Table49[[#This Row],[ITEM CODE]],Table2[[#All],[Item Code]:[Unit Cost]],10,0),0)</f>
        <v>0</v>
      </c>
      <c r="O2737" s="134">
        <f>IFERROR(VLOOKUP(Table49[[#This Row],[ITEM CODE]],Table2[[#All],[Item Code]:[Unit Cost]],10,0),0)</f>
        <v>0</v>
      </c>
      <c r="P2737" s="56"/>
      <c r="Q2737" s="58"/>
      <c r="R2737" s="58">
        <f>Table49[[#This Row],[QUANTITY]]*Table49[[#This Row],[INV Prices]]</f>
        <v>0</v>
      </c>
      <c r="S2737" s="67"/>
      <c r="V2737" s="41"/>
      <c r="W2737" s="4" t="str">
        <f>IFERROR(VLOOKUP(Table49[[#This Row],[ITEM CODE]],Table2[[Item Code]:[Category ]],6,0),"")</f>
        <v/>
      </c>
      <c r="X2737" s="1" t="str">
        <f>IFERROR(VLOOKUP(Table49[[#This Row],[ITEM CODE]],Table2[[Item Code]:[Sub Category]],7,0),"")</f>
        <v/>
      </c>
      <c r="Y2737" s="68" t="str">
        <f>Table49[[#This Row],[PO Number]]&amp;COUNTIFS($E$5:E2737,E2737)</f>
        <v>0</v>
      </c>
    </row>
    <row r="2738" spans="1:25" ht="14.7" customHeight="1" x14ac:dyDescent="0.3">
      <c r="A2738" s="1" t="str">
        <f>IF(Table49[[#This Row],[ITEM NAME]]="","",ROW()-4)</f>
        <v/>
      </c>
      <c r="B2738" s="68"/>
      <c r="C2738" s="4" t="str">
        <f>IFERROR(VLOOKUP(B2738,Table14[],3,0),"")</f>
        <v/>
      </c>
      <c r="D2738" s="4" t="str">
        <f>IFERROR(VLOOKUP(B2738,Table14[],2,0),"")</f>
        <v/>
      </c>
      <c r="E2738" s="4"/>
      <c r="H2738" s="41" t="str">
        <f>IFERROR(VLOOKUP(Table49[[#This Row],[ITEM CODE]],Table2[[Item Code]:[Master Name]],2,0),"")</f>
        <v/>
      </c>
      <c r="I2738" s="41"/>
      <c r="J2738" s="65" t="str">
        <f>IFERROR(VLOOKUP(Table49[[#This Row],[ITEM CODE]],Table2[[Item Code]:[Master Name]],3,0),"")</f>
        <v/>
      </c>
      <c r="K2738" s="1" t="str">
        <f>IFERROR(VLOOKUP(Table49[[#This Row],[ITEM CODE]],Table2[[Item Code]:[Master Name]],9,0),"")</f>
        <v/>
      </c>
      <c r="L2738" s="1" t="str">
        <f>IFERROR(VLOOKUP(Table49[[#This Row],[ITEM CODE]],Table2[[Item Code]:[Master Name]],8,0),"")</f>
        <v/>
      </c>
      <c r="M2738" s="41"/>
      <c r="N2738" s="66">
        <f>IFERROR(VLOOKUP(Table49[[#This Row],[ITEM CODE]],Table2[[#All],[Item Code]:[Unit Cost]],10,0),0)</f>
        <v>0</v>
      </c>
      <c r="O2738" s="134">
        <f>IFERROR(VLOOKUP(Table49[[#This Row],[ITEM CODE]],Table2[[#All],[Item Code]:[Unit Cost]],10,0),0)</f>
        <v>0</v>
      </c>
      <c r="P2738" s="56"/>
      <c r="Q2738" s="58"/>
      <c r="R2738" s="58">
        <f>Table49[[#This Row],[QUANTITY]]*Table49[[#This Row],[INV Prices]]</f>
        <v>0</v>
      </c>
      <c r="S2738" s="67"/>
      <c r="V2738" s="41"/>
      <c r="W2738" s="4" t="str">
        <f>IFERROR(VLOOKUP(Table49[[#This Row],[ITEM CODE]],Table2[[Item Code]:[Category ]],6,0),"")</f>
        <v/>
      </c>
      <c r="X2738" s="1" t="str">
        <f>IFERROR(VLOOKUP(Table49[[#This Row],[ITEM CODE]],Table2[[Item Code]:[Sub Category]],7,0),"")</f>
        <v/>
      </c>
      <c r="Y2738" s="68" t="str">
        <f>Table49[[#This Row],[PO Number]]&amp;COUNTIFS($E$5:E2738,E2738)</f>
        <v>0</v>
      </c>
    </row>
    <row r="2739" spans="1:25" ht="14.7" customHeight="1" x14ac:dyDescent="0.3">
      <c r="A2739" s="1" t="str">
        <f>IF(Table49[[#This Row],[ITEM NAME]]="","",ROW()-4)</f>
        <v/>
      </c>
      <c r="B2739" s="68"/>
      <c r="C2739" s="4" t="str">
        <f>IFERROR(VLOOKUP(B2739,Table14[],3,0),"")</f>
        <v/>
      </c>
      <c r="D2739" s="4" t="str">
        <f>IFERROR(VLOOKUP(B2739,Table14[],2,0),"")</f>
        <v/>
      </c>
      <c r="E2739" s="4"/>
      <c r="H2739" s="41" t="str">
        <f>IFERROR(VLOOKUP(Table49[[#This Row],[ITEM CODE]],Table2[[Item Code]:[Master Name]],2,0),"")</f>
        <v/>
      </c>
      <c r="I2739" s="41"/>
      <c r="J2739" s="65" t="str">
        <f>IFERROR(VLOOKUP(Table49[[#This Row],[ITEM CODE]],Table2[[Item Code]:[Master Name]],3,0),"")</f>
        <v/>
      </c>
      <c r="K2739" s="1" t="str">
        <f>IFERROR(VLOOKUP(Table49[[#This Row],[ITEM CODE]],Table2[[Item Code]:[Master Name]],9,0),"")</f>
        <v/>
      </c>
      <c r="L2739" s="1" t="str">
        <f>IFERROR(VLOOKUP(Table49[[#This Row],[ITEM CODE]],Table2[[Item Code]:[Master Name]],8,0),"")</f>
        <v/>
      </c>
      <c r="M2739" s="41"/>
      <c r="N2739" s="66">
        <f>IFERROR(VLOOKUP(Table49[[#This Row],[ITEM CODE]],Table2[[#All],[Item Code]:[Unit Cost]],10,0),0)</f>
        <v>0</v>
      </c>
      <c r="O2739" s="134">
        <f>IFERROR(VLOOKUP(Table49[[#This Row],[ITEM CODE]],Table2[[#All],[Item Code]:[Unit Cost]],10,0),0)</f>
        <v>0</v>
      </c>
      <c r="P2739" s="56"/>
      <c r="Q2739" s="58"/>
      <c r="R2739" s="58">
        <f>Table49[[#This Row],[QUANTITY]]*Table49[[#This Row],[INV Prices]]</f>
        <v>0</v>
      </c>
      <c r="S2739" s="67"/>
      <c r="V2739" s="41"/>
      <c r="W2739" s="4" t="str">
        <f>IFERROR(VLOOKUP(Table49[[#This Row],[ITEM CODE]],Table2[[Item Code]:[Category ]],6,0),"")</f>
        <v/>
      </c>
      <c r="X2739" s="1" t="str">
        <f>IFERROR(VLOOKUP(Table49[[#This Row],[ITEM CODE]],Table2[[Item Code]:[Sub Category]],7,0),"")</f>
        <v/>
      </c>
      <c r="Y2739" s="68" t="str">
        <f>Table49[[#This Row],[PO Number]]&amp;COUNTIFS($E$5:E2739,E2739)</f>
        <v>0</v>
      </c>
    </row>
    <row r="2740" spans="1:25" ht="14.7" customHeight="1" x14ac:dyDescent="0.3">
      <c r="A2740" s="1" t="str">
        <f>IF(Table49[[#This Row],[ITEM NAME]]="","",ROW()-4)</f>
        <v/>
      </c>
      <c r="B2740" s="68"/>
      <c r="C2740" s="4" t="str">
        <f>IFERROR(VLOOKUP(B2740,Table14[],3,0),"")</f>
        <v/>
      </c>
      <c r="D2740" s="4" t="str">
        <f>IFERROR(VLOOKUP(B2740,Table14[],2,0),"")</f>
        <v/>
      </c>
      <c r="E2740" s="4"/>
      <c r="H2740" s="41" t="str">
        <f>IFERROR(VLOOKUP(Table49[[#This Row],[ITEM CODE]],Table2[[Item Code]:[Master Name]],2,0),"")</f>
        <v/>
      </c>
      <c r="I2740" s="41"/>
      <c r="J2740" s="65" t="str">
        <f>IFERROR(VLOOKUP(Table49[[#This Row],[ITEM CODE]],Table2[[Item Code]:[Master Name]],3,0),"")</f>
        <v/>
      </c>
      <c r="K2740" s="1" t="str">
        <f>IFERROR(VLOOKUP(Table49[[#This Row],[ITEM CODE]],Table2[[Item Code]:[Master Name]],9,0),"")</f>
        <v/>
      </c>
      <c r="L2740" s="1" t="str">
        <f>IFERROR(VLOOKUP(Table49[[#This Row],[ITEM CODE]],Table2[[Item Code]:[Master Name]],8,0),"")</f>
        <v/>
      </c>
      <c r="M2740" s="41"/>
      <c r="N2740" s="66">
        <f>IFERROR(VLOOKUP(Table49[[#This Row],[ITEM CODE]],Table2[[#All],[Item Code]:[Unit Cost]],10,0),0)</f>
        <v>0</v>
      </c>
      <c r="O2740" s="134">
        <f>IFERROR(VLOOKUP(Table49[[#This Row],[ITEM CODE]],Table2[[#All],[Item Code]:[Unit Cost]],10,0),0)</f>
        <v>0</v>
      </c>
      <c r="P2740" s="56"/>
      <c r="Q2740" s="58"/>
      <c r="R2740" s="58">
        <f>Table49[[#This Row],[QUANTITY]]*Table49[[#This Row],[INV Prices]]</f>
        <v>0</v>
      </c>
      <c r="S2740" s="67"/>
      <c r="V2740" s="41"/>
      <c r="W2740" s="4" t="str">
        <f>IFERROR(VLOOKUP(Table49[[#This Row],[ITEM CODE]],Table2[[Item Code]:[Category ]],6,0),"")</f>
        <v/>
      </c>
      <c r="X2740" s="1" t="str">
        <f>IFERROR(VLOOKUP(Table49[[#This Row],[ITEM CODE]],Table2[[Item Code]:[Sub Category]],7,0),"")</f>
        <v/>
      </c>
      <c r="Y2740" s="68" t="str">
        <f>Table49[[#This Row],[PO Number]]&amp;COUNTIFS($E$5:E2740,E2740)</f>
        <v>0</v>
      </c>
    </row>
    <row r="2741" spans="1:25" ht="14.7" customHeight="1" x14ac:dyDescent="0.3">
      <c r="A2741" s="1" t="str">
        <f>IF(Table49[[#This Row],[ITEM NAME]]="","",ROW()-4)</f>
        <v/>
      </c>
      <c r="B2741" s="68"/>
      <c r="C2741" s="4" t="str">
        <f>IFERROR(VLOOKUP(B2741,Table14[],3,0),"")</f>
        <v/>
      </c>
      <c r="D2741" s="4" t="str">
        <f>IFERROR(VLOOKUP(B2741,Table14[],2,0),"")</f>
        <v/>
      </c>
      <c r="E2741" s="4"/>
      <c r="H2741" s="41" t="str">
        <f>IFERROR(VLOOKUP(Table49[[#This Row],[ITEM CODE]],Table2[[Item Code]:[Master Name]],2,0),"")</f>
        <v/>
      </c>
      <c r="I2741" s="41"/>
      <c r="J2741" s="65" t="str">
        <f>IFERROR(VLOOKUP(Table49[[#This Row],[ITEM CODE]],Table2[[Item Code]:[Master Name]],3,0),"")</f>
        <v/>
      </c>
      <c r="K2741" s="1" t="str">
        <f>IFERROR(VLOOKUP(Table49[[#This Row],[ITEM CODE]],Table2[[Item Code]:[Master Name]],9,0),"")</f>
        <v/>
      </c>
      <c r="L2741" s="1" t="str">
        <f>IFERROR(VLOOKUP(Table49[[#This Row],[ITEM CODE]],Table2[[Item Code]:[Master Name]],8,0),"")</f>
        <v/>
      </c>
      <c r="M2741" s="41"/>
      <c r="N2741" s="66">
        <f>IFERROR(VLOOKUP(Table49[[#This Row],[ITEM CODE]],Table2[[#All],[Item Code]:[Unit Cost]],10,0),0)</f>
        <v>0</v>
      </c>
      <c r="O2741" s="134">
        <f>IFERROR(VLOOKUP(Table49[[#This Row],[ITEM CODE]],Table2[[#All],[Item Code]:[Unit Cost]],10,0),0)</f>
        <v>0</v>
      </c>
      <c r="P2741" s="56"/>
      <c r="Q2741" s="58"/>
      <c r="R2741" s="58">
        <f>Table49[[#This Row],[QUANTITY]]*Table49[[#This Row],[INV Prices]]</f>
        <v>0</v>
      </c>
      <c r="S2741" s="67"/>
      <c r="V2741" s="41"/>
      <c r="W2741" s="4" t="str">
        <f>IFERROR(VLOOKUP(Table49[[#This Row],[ITEM CODE]],Table2[[Item Code]:[Category ]],6,0),"")</f>
        <v/>
      </c>
      <c r="X2741" s="1" t="str">
        <f>IFERROR(VLOOKUP(Table49[[#This Row],[ITEM CODE]],Table2[[Item Code]:[Sub Category]],7,0),"")</f>
        <v/>
      </c>
      <c r="Y2741" s="68" t="str">
        <f>Table49[[#This Row],[PO Number]]&amp;COUNTIFS($E$5:E2741,E2741)</f>
        <v>0</v>
      </c>
    </row>
    <row r="2742" spans="1:25" ht="14.7" customHeight="1" x14ac:dyDescent="0.3">
      <c r="A2742" s="1" t="str">
        <f>IF(Table49[[#This Row],[ITEM NAME]]="","",ROW()-4)</f>
        <v/>
      </c>
      <c r="B2742" s="68"/>
      <c r="C2742" s="4" t="str">
        <f>IFERROR(VLOOKUP(B2742,Table14[],3,0),"")</f>
        <v/>
      </c>
      <c r="D2742" s="4" t="str">
        <f>IFERROR(VLOOKUP(B2742,Table14[],2,0),"")</f>
        <v/>
      </c>
      <c r="E2742" s="4"/>
      <c r="H2742" s="41" t="str">
        <f>IFERROR(VLOOKUP(Table49[[#This Row],[ITEM CODE]],Table2[[Item Code]:[Master Name]],2,0),"")</f>
        <v/>
      </c>
      <c r="I2742" s="41"/>
      <c r="J2742" s="65" t="str">
        <f>IFERROR(VLOOKUP(Table49[[#This Row],[ITEM CODE]],Table2[[Item Code]:[Master Name]],3,0),"")</f>
        <v/>
      </c>
      <c r="K2742" s="1" t="str">
        <f>IFERROR(VLOOKUP(Table49[[#This Row],[ITEM CODE]],Table2[[Item Code]:[Master Name]],9,0),"")</f>
        <v/>
      </c>
      <c r="L2742" s="1" t="str">
        <f>IFERROR(VLOOKUP(Table49[[#This Row],[ITEM CODE]],Table2[[Item Code]:[Master Name]],8,0),"")</f>
        <v/>
      </c>
      <c r="M2742" s="41"/>
      <c r="N2742" s="66">
        <f>IFERROR(VLOOKUP(Table49[[#This Row],[ITEM CODE]],Table2[[#All],[Item Code]:[Unit Cost]],10,0),0)</f>
        <v>0</v>
      </c>
      <c r="O2742" s="134">
        <f>IFERROR(VLOOKUP(Table49[[#This Row],[ITEM CODE]],Table2[[#All],[Item Code]:[Unit Cost]],10,0),0)</f>
        <v>0</v>
      </c>
      <c r="P2742" s="56"/>
      <c r="Q2742" s="58"/>
      <c r="R2742" s="58">
        <f>Table49[[#This Row],[QUANTITY]]*Table49[[#This Row],[INV Prices]]</f>
        <v>0</v>
      </c>
      <c r="S2742" s="67"/>
      <c r="V2742" s="41"/>
      <c r="W2742" s="4" t="str">
        <f>IFERROR(VLOOKUP(Table49[[#This Row],[ITEM CODE]],Table2[[Item Code]:[Category ]],6,0),"")</f>
        <v/>
      </c>
      <c r="X2742" s="1" t="str">
        <f>IFERROR(VLOOKUP(Table49[[#This Row],[ITEM CODE]],Table2[[Item Code]:[Sub Category]],7,0),"")</f>
        <v/>
      </c>
      <c r="Y2742" s="68" t="str">
        <f>Table49[[#This Row],[PO Number]]&amp;COUNTIFS($E$5:E2742,E2742)</f>
        <v>0</v>
      </c>
    </row>
    <row r="2743" spans="1:25" ht="14.7" customHeight="1" x14ac:dyDescent="0.3">
      <c r="A2743" s="1" t="str">
        <f>IF(Table49[[#This Row],[ITEM NAME]]="","",ROW()-4)</f>
        <v/>
      </c>
      <c r="B2743" s="68"/>
      <c r="C2743" s="4" t="str">
        <f>IFERROR(VLOOKUP(B2743,Table14[],3,0),"")</f>
        <v/>
      </c>
      <c r="D2743" s="4" t="str">
        <f>IFERROR(VLOOKUP(B2743,Table14[],2,0),"")</f>
        <v/>
      </c>
      <c r="E2743" s="4"/>
      <c r="H2743" s="41" t="str">
        <f>IFERROR(VLOOKUP(Table49[[#This Row],[ITEM CODE]],Table2[[Item Code]:[Master Name]],2,0),"")</f>
        <v/>
      </c>
      <c r="I2743" s="41"/>
      <c r="J2743" s="65" t="str">
        <f>IFERROR(VLOOKUP(Table49[[#This Row],[ITEM CODE]],Table2[[Item Code]:[Master Name]],3,0),"")</f>
        <v/>
      </c>
      <c r="K2743" s="1" t="str">
        <f>IFERROR(VLOOKUP(Table49[[#This Row],[ITEM CODE]],Table2[[Item Code]:[Master Name]],9,0),"")</f>
        <v/>
      </c>
      <c r="L2743" s="1" t="str">
        <f>IFERROR(VLOOKUP(Table49[[#This Row],[ITEM CODE]],Table2[[Item Code]:[Master Name]],8,0),"")</f>
        <v/>
      </c>
      <c r="M2743" s="41"/>
      <c r="N2743" s="66">
        <f>IFERROR(VLOOKUP(Table49[[#This Row],[ITEM CODE]],Table2[[#All],[Item Code]:[Unit Cost]],10,0),0)</f>
        <v>0</v>
      </c>
      <c r="O2743" s="134">
        <f>IFERROR(VLOOKUP(Table49[[#This Row],[ITEM CODE]],Table2[[#All],[Item Code]:[Unit Cost]],10,0),0)</f>
        <v>0</v>
      </c>
      <c r="P2743" s="56"/>
      <c r="Q2743" s="58"/>
      <c r="R2743" s="58">
        <f>Table49[[#This Row],[QUANTITY]]*Table49[[#This Row],[INV Prices]]</f>
        <v>0</v>
      </c>
      <c r="S2743" s="67"/>
      <c r="V2743" s="41"/>
      <c r="W2743" s="4" t="str">
        <f>IFERROR(VLOOKUP(Table49[[#This Row],[ITEM CODE]],Table2[[Item Code]:[Category ]],6,0),"")</f>
        <v/>
      </c>
      <c r="X2743" s="1" t="str">
        <f>IFERROR(VLOOKUP(Table49[[#This Row],[ITEM CODE]],Table2[[Item Code]:[Sub Category]],7,0),"")</f>
        <v/>
      </c>
      <c r="Y2743" s="68" t="str">
        <f>Table49[[#This Row],[PO Number]]&amp;COUNTIFS($E$5:E2743,E2743)</f>
        <v>0</v>
      </c>
    </row>
    <row r="2744" spans="1:25" ht="14.7" customHeight="1" x14ac:dyDescent="0.3">
      <c r="A2744" s="1" t="str">
        <f>IF(Table49[[#This Row],[ITEM NAME]]="","",ROW()-4)</f>
        <v/>
      </c>
      <c r="B2744" s="68"/>
      <c r="C2744" s="4" t="str">
        <f>IFERROR(VLOOKUP(B2744,Table14[],3,0),"")</f>
        <v/>
      </c>
      <c r="D2744" s="4" t="str">
        <f>IFERROR(VLOOKUP(B2744,Table14[],2,0),"")</f>
        <v/>
      </c>
      <c r="E2744" s="4"/>
      <c r="H2744" s="41" t="str">
        <f>IFERROR(VLOOKUP(Table49[[#This Row],[ITEM CODE]],Table2[[Item Code]:[Master Name]],2,0),"")</f>
        <v/>
      </c>
      <c r="I2744" s="41"/>
      <c r="J2744" s="65" t="str">
        <f>IFERROR(VLOOKUP(Table49[[#This Row],[ITEM CODE]],Table2[[Item Code]:[Master Name]],3,0),"")</f>
        <v/>
      </c>
      <c r="K2744" s="1" t="str">
        <f>IFERROR(VLOOKUP(Table49[[#This Row],[ITEM CODE]],Table2[[Item Code]:[Master Name]],9,0),"")</f>
        <v/>
      </c>
      <c r="L2744" s="1" t="str">
        <f>IFERROR(VLOOKUP(Table49[[#This Row],[ITEM CODE]],Table2[[Item Code]:[Master Name]],8,0),"")</f>
        <v/>
      </c>
      <c r="M2744" s="41"/>
      <c r="N2744" s="66">
        <f>IFERROR(VLOOKUP(Table49[[#This Row],[ITEM CODE]],Table2[[#All],[Item Code]:[Unit Cost]],10,0),0)</f>
        <v>0</v>
      </c>
      <c r="O2744" s="134">
        <f>IFERROR(VLOOKUP(Table49[[#This Row],[ITEM CODE]],Table2[[#All],[Item Code]:[Unit Cost]],10,0),0)</f>
        <v>0</v>
      </c>
      <c r="P2744" s="56"/>
      <c r="Q2744" s="58"/>
      <c r="R2744" s="58">
        <f>Table49[[#This Row],[QUANTITY]]*Table49[[#This Row],[INV Prices]]</f>
        <v>0</v>
      </c>
      <c r="S2744" s="67"/>
      <c r="V2744" s="41"/>
      <c r="W2744" s="4" t="str">
        <f>IFERROR(VLOOKUP(Table49[[#This Row],[ITEM CODE]],Table2[[Item Code]:[Category ]],6,0),"")</f>
        <v/>
      </c>
      <c r="X2744" s="1" t="str">
        <f>IFERROR(VLOOKUP(Table49[[#This Row],[ITEM CODE]],Table2[[Item Code]:[Sub Category]],7,0),"")</f>
        <v/>
      </c>
      <c r="Y2744" s="68" t="str">
        <f>Table49[[#This Row],[PO Number]]&amp;COUNTIFS($E$5:E2744,E2744)</f>
        <v>0</v>
      </c>
    </row>
    <row r="2745" spans="1:25" ht="14.7" customHeight="1" x14ac:dyDescent="0.3">
      <c r="A2745" s="1" t="str">
        <f>IF(Table49[[#This Row],[ITEM NAME]]="","",ROW()-4)</f>
        <v/>
      </c>
      <c r="B2745" s="68"/>
      <c r="C2745" s="4" t="str">
        <f>IFERROR(VLOOKUP(B2745,Table14[],3,0),"")</f>
        <v/>
      </c>
      <c r="D2745" s="4" t="str">
        <f>IFERROR(VLOOKUP(B2745,Table14[],2,0),"")</f>
        <v/>
      </c>
      <c r="E2745" s="4"/>
      <c r="H2745" s="41" t="str">
        <f>IFERROR(VLOOKUP(Table49[[#This Row],[ITEM CODE]],Table2[[Item Code]:[Master Name]],2,0),"")</f>
        <v/>
      </c>
      <c r="I2745" s="41"/>
      <c r="J2745" s="65" t="str">
        <f>IFERROR(VLOOKUP(Table49[[#This Row],[ITEM CODE]],Table2[[Item Code]:[Master Name]],3,0),"")</f>
        <v/>
      </c>
      <c r="K2745" s="1" t="str">
        <f>IFERROR(VLOOKUP(Table49[[#This Row],[ITEM CODE]],Table2[[Item Code]:[Master Name]],9,0),"")</f>
        <v/>
      </c>
      <c r="L2745" s="1" t="str">
        <f>IFERROR(VLOOKUP(Table49[[#This Row],[ITEM CODE]],Table2[[Item Code]:[Master Name]],8,0),"")</f>
        <v/>
      </c>
      <c r="M2745" s="41"/>
      <c r="N2745" s="66">
        <f>IFERROR(VLOOKUP(Table49[[#This Row],[ITEM CODE]],Table2[[#All],[Item Code]:[Unit Cost]],10,0),0)</f>
        <v>0</v>
      </c>
      <c r="O2745" s="134">
        <f>IFERROR(VLOOKUP(Table49[[#This Row],[ITEM CODE]],Table2[[#All],[Item Code]:[Unit Cost]],10,0),0)</f>
        <v>0</v>
      </c>
      <c r="P2745" s="56"/>
      <c r="Q2745" s="58"/>
      <c r="R2745" s="58">
        <f>Table49[[#This Row],[QUANTITY]]*Table49[[#This Row],[INV Prices]]</f>
        <v>0</v>
      </c>
      <c r="S2745" s="67"/>
      <c r="V2745" s="41"/>
      <c r="W2745" s="4" t="str">
        <f>IFERROR(VLOOKUP(Table49[[#This Row],[ITEM CODE]],Table2[[Item Code]:[Category ]],6,0),"")</f>
        <v/>
      </c>
      <c r="X2745" s="1" t="str">
        <f>IFERROR(VLOOKUP(Table49[[#This Row],[ITEM CODE]],Table2[[Item Code]:[Sub Category]],7,0),"")</f>
        <v/>
      </c>
      <c r="Y2745" s="68" t="str">
        <f>Table49[[#This Row],[PO Number]]&amp;COUNTIFS($E$5:E2745,E2745)</f>
        <v>0</v>
      </c>
    </row>
    <row r="2746" spans="1:25" ht="14.7" customHeight="1" x14ac:dyDescent="0.3">
      <c r="A2746" s="1" t="str">
        <f>IF(Table49[[#This Row],[ITEM NAME]]="","",ROW()-4)</f>
        <v/>
      </c>
      <c r="B2746" s="68"/>
      <c r="C2746" s="4" t="str">
        <f>IFERROR(VLOOKUP(B2746,Table14[],3,0),"")</f>
        <v/>
      </c>
      <c r="D2746" s="4" t="str">
        <f>IFERROR(VLOOKUP(B2746,Table14[],2,0),"")</f>
        <v/>
      </c>
      <c r="E2746" s="4"/>
      <c r="H2746" s="41" t="str">
        <f>IFERROR(VLOOKUP(Table49[[#This Row],[ITEM CODE]],Table2[[Item Code]:[Master Name]],2,0),"")</f>
        <v/>
      </c>
      <c r="I2746" s="41"/>
      <c r="J2746" s="65" t="str">
        <f>IFERROR(VLOOKUP(Table49[[#This Row],[ITEM CODE]],Table2[[Item Code]:[Master Name]],3,0),"")</f>
        <v/>
      </c>
      <c r="K2746" s="1" t="str">
        <f>IFERROR(VLOOKUP(Table49[[#This Row],[ITEM CODE]],Table2[[Item Code]:[Master Name]],9,0),"")</f>
        <v/>
      </c>
      <c r="L2746" s="1" t="str">
        <f>IFERROR(VLOOKUP(Table49[[#This Row],[ITEM CODE]],Table2[[Item Code]:[Master Name]],8,0),"")</f>
        <v/>
      </c>
      <c r="M2746" s="41"/>
      <c r="N2746" s="66">
        <f>IFERROR(VLOOKUP(Table49[[#This Row],[ITEM CODE]],Table2[[#All],[Item Code]:[Unit Cost]],10,0),0)</f>
        <v>0</v>
      </c>
      <c r="O2746" s="134">
        <f>IFERROR(VLOOKUP(Table49[[#This Row],[ITEM CODE]],Table2[[#All],[Item Code]:[Unit Cost]],10,0),0)</f>
        <v>0</v>
      </c>
      <c r="P2746" s="56"/>
      <c r="Q2746" s="58"/>
      <c r="R2746" s="58">
        <f>Table49[[#This Row],[QUANTITY]]*Table49[[#This Row],[INV Prices]]</f>
        <v>0</v>
      </c>
      <c r="S2746" s="67"/>
      <c r="V2746" s="41"/>
      <c r="W2746" s="4" t="str">
        <f>IFERROR(VLOOKUP(Table49[[#This Row],[ITEM CODE]],Table2[[Item Code]:[Category ]],6,0),"")</f>
        <v/>
      </c>
      <c r="X2746" s="1" t="str">
        <f>IFERROR(VLOOKUP(Table49[[#This Row],[ITEM CODE]],Table2[[Item Code]:[Sub Category]],7,0),"")</f>
        <v/>
      </c>
      <c r="Y2746" s="68" t="str">
        <f>Table49[[#This Row],[PO Number]]&amp;COUNTIFS($E$5:E2746,E2746)</f>
        <v>0</v>
      </c>
    </row>
    <row r="2747" spans="1:25" ht="14.7" customHeight="1" x14ac:dyDescent="0.3">
      <c r="A2747" s="1" t="str">
        <f>IF(Table49[[#This Row],[ITEM NAME]]="","",ROW()-4)</f>
        <v/>
      </c>
      <c r="B2747" s="68"/>
      <c r="C2747" s="4" t="str">
        <f>IFERROR(VLOOKUP(B2747,Table14[],3,0),"")</f>
        <v/>
      </c>
      <c r="D2747" s="4" t="str">
        <f>IFERROR(VLOOKUP(B2747,Table14[],2,0),"")</f>
        <v/>
      </c>
      <c r="E2747" s="4"/>
      <c r="H2747" s="41" t="str">
        <f>IFERROR(VLOOKUP(Table49[[#This Row],[ITEM CODE]],Table2[[Item Code]:[Master Name]],2,0),"")</f>
        <v/>
      </c>
      <c r="I2747" s="41"/>
      <c r="J2747" s="65" t="str">
        <f>IFERROR(VLOOKUP(Table49[[#This Row],[ITEM CODE]],Table2[[Item Code]:[Master Name]],3,0),"")</f>
        <v/>
      </c>
      <c r="K2747" s="1" t="str">
        <f>IFERROR(VLOOKUP(Table49[[#This Row],[ITEM CODE]],Table2[[Item Code]:[Master Name]],9,0),"")</f>
        <v/>
      </c>
      <c r="L2747" s="1" t="str">
        <f>IFERROR(VLOOKUP(Table49[[#This Row],[ITEM CODE]],Table2[[Item Code]:[Master Name]],8,0),"")</f>
        <v/>
      </c>
      <c r="M2747" s="41"/>
      <c r="N2747" s="66">
        <f>IFERROR(VLOOKUP(Table49[[#This Row],[ITEM CODE]],Table2[[#All],[Item Code]:[Unit Cost]],10,0),0)</f>
        <v>0</v>
      </c>
      <c r="O2747" s="134">
        <f>IFERROR(VLOOKUP(Table49[[#This Row],[ITEM CODE]],Table2[[#All],[Item Code]:[Unit Cost]],10,0),0)</f>
        <v>0</v>
      </c>
      <c r="P2747" s="56"/>
      <c r="Q2747" s="58"/>
      <c r="R2747" s="58">
        <f>Table49[[#This Row],[QUANTITY]]*Table49[[#This Row],[INV Prices]]</f>
        <v>0</v>
      </c>
      <c r="S2747" s="67"/>
      <c r="V2747" s="41"/>
      <c r="W2747" s="4" t="str">
        <f>IFERROR(VLOOKUP(Table49[[#This Row],[ITEM CODE]],Table2[[Item Code]:[Category ]],6,0),"")</f>
        <v/>
      </c>
      <c r="X2747" s="1" t="str">
        <f>IFERROR(VLOOKUP(Table49[[#This Row],[ITEM CODE]],Table2[[Item Code]:[Sub Category]],7,0),"")</f>
        <v/>
      </c>
      <c r="Y2747" s="68" t="str">
        <f>Table49[[#This Row],[PO Number]]&amp;COUNTIFS($E$5:E2747,E2747)</f>
        <v>0</v>
      </c>
    </row>
    <row r="2748" spans="1:25" ht="14.7" customHeight="1" x14ac:dyDescent="0.3">
      <c r="A2748" s="1" t="str">
        <f>IF(Table49[[#This Row],[ITEM NAME]]="","",ROW()-4)</f>
        <v/>
      </c>
      <c r="B2748" s="68"/>
      <c r="C2748" s="4" t="str">
        <f>IFERROR(VLOOKUP(B2748,Table14[],3,0),"")</f>
        <v/>
      </c>
      <c r="D2748" s="4" t="str">
        <f>IFERROR(VLOOKUP(B2748,Table14[],2,0),"")</f>
        <v/>
      </c>
      <c r="E2748" s="4"/>
      <c r="H2748" s="41" t="str">
        <f>IFERROR(VLOOKUP(Table49[[#This Row],[ITEM CODE]],Table2[[Item Code]:[Master Name]],2,0),"")</f>
        <v/>
      </c>
      <c r="I2748" s="41"/>
      <c r="J2748" s="65" t="str">
        <f>IFERROR(VLOOKUP(Table49[[#This Row],[ITEM CODE]],Table2[[Item Code]:[Master Name]],3,0),"")</f>
        <v/>
      </c>
      <c r="K2748" s="1" t="str">
        <f>IFERROR(VLOOKUP(Table49[[#This Row],[ITEM CODE]],Table2[[Item Code]:[Master Name]],9,0),"")</f>
        <v/>
      </c>
      <c r="L2748" s="1" t="str">
        <f>IFERROR(VLOOKUP(Table49[[#This Row],[ITEM CODE]],Table2[[Item Code]:[Master Name]],8,0),"")</f>
        <v/>
      </c>
      <c r="M2748" s="41"/>
      <c r="N2748" s="66">
        <f>IFERROR(VLOOKUP(Table49[[#This Row],[ITEM CODE]],Table2[[#All],[Item Code]:[Unit Cost]],10,0),0)</f>
        <v>0</v>
      </c>
      <c r="O2748" s="134">
        <f>IFERROR(VLOOKUP(Table49[[#This Row],[ITEM CODE]],Table2[[#All],[Item Code]:[Unit Cost]],10,0),0)</f>
        <v>0</v>
      </c>
      <c r="P2748" s="56"/>
      <c r="Q2748" s="58"/>
      <c r="R2748" s="58">
        <f>Table49[[#This Row],[QUANTITY]]*Table49[[#This Row],[INV Prices]]</f>
        <v>0</v>
      </c>
      <c r="S2748" s="67"/>
      <c r="V2748" s="41"/>
      <c r="W2748" s="4" t="str">
        <f>IFERROR(VLOOKUP(Table49[[#This Row],[ITEM CODE]],Table2[[Item Code]:[Category ]],6,0),"")</f>
        <v/>
      </c>
      <c r="X2748" s="1" t="str">
        <f>IFERROR(VLOOKUP(Table49[[#This Row],[ITEM CODE]],Table2[[Item Code]:[Sub Category]],7,0),"")</f>
        <v/>
      </c>
      <c r="Y2748" s="68" t="str">
        <f>Table49[[#This Row],[PO Number]]&amp;COUNTIFS($E$5:E2748,E2748)</f>
        <v>0</v>
      </c>
    </row>
    <row r="2749" spans="1:25" ht="14.7" customHeight="1" x14ac:dyDescent="0.3">
      <c r="A2749" s="1" t="str">
        <f>IF(Table49[[#This Row],[ITEM NAME]]="","",ROW()-4)</f>
        <v/>
      </c>
      <c r="B2749" s="68"/>
      <c r="C2749" s="4" t="str">
        <f>IFERROR(VLOOKUP(B2749,Table14[],3,0),"")</f>
        <v/>
      </c>
      <c r="D2749" s="4" t="str">
        <f>IFERROR(VLOOKUP(B2749,Table14[],2,0),"")</f>
        <v/>
      </c>
      <c r="E2749" s="4"/>
      <c r="H2749" s="41" t="str">
        <f>IFERROR(VLOOKUP(Table49[[#This Row],[ITEM CODE]],Table2[[Item Code]:[Master Name]],2,0),"")</f>
        <v/>
      </c>
      <c r="I2749" s="41"/>
      <c r="J2749" s="65" t="str">
        <f>IFERROR(VLOOKUP(Table49[[#This Row],[ITEM CODE]],Table2[[Item Code]:[Master Name]],3,0),"")</f>
        <v/>
      </c>
      <c r="K2749" s="1" t="str">
        <f>IFERROR(VLOOKUP(Table49[[#This Row],[ITEM CODE]],Table2[[Item Code]:[Master Name]],9,0),"")</f>
        <v/>
      </c>
      <c r="L2749" s="1" t="str">
        <f>IFERROR(VLOOKUP(Table49[[#This Row],[ITEM CODE]],Table2[[Item Code]:[Master Name]],8,0),"")</f>
        <v/>
      </c>
      <c r="M2749" s="41"/>
      <c r="N2749" s="66">
        <f>IFERROR(VLOOKUP(Table49[[#This Row],[ITEM CODE]],Table2[[#All],[Item Code]:[Unit Cost]],10,0),0)</f>
        <v>0</v>
      </c>
      <c r="O2749" s="134">
        <f>IFERROR(VLOOKUP(Table49[[#This Row],[ITEM CODE]],Table2[[#All],[Item Code]:[Unit Cost]],10,0),0)</f>
        <v>0</v>
      </c>
      <c r="P2749" s="56"/>
      <c r="Q2749" s="58"/>
      <c r="R2749" s="58">
        <f>Table49[[#This Row],[QUANTITY]]*Table49[[#This Row],[INV Prices]]</f>
        <v>0</v>
      </c>
      <c r="S2749" s="67"/>
      <c r="V2749" s="41"/>
      <c r="W2749" s="4" t="str">
        <f>IFERROR(VLOOKUP(Table49[[#This Row],[ITEM CODE]],Table2[[Item Code]:[Category ]],6,0),"")</f>
        <v/>
      </c>
      <c r="X2749" s="1" t="str">
        <f>IFERROR(VLOOKUP(Table49[[#This Row],[ITEM CODE]],Table2[[Item Code]:[Sub Category]],7,0),"")</f>
        <v/>
      </c>
      <c r="Y2749" s="68" t="str">
        <f>Table49[[#This Row],[PO Number]]&amp;COUNTIFS($E$5:E2749,E2749)</f>
        <v>0</v>
      </c>
    </row>
    <row r="2750" spans="1:25" ht="14.7" customHeight="1" x14ac:dyDescent="0.3">
      <c r="A2750" s="1" t="str">
        <f>IF(Table49[[#This Row],[ITEM NAME]]="","",ROW()-4)</f>
        <v/>
      </c>
      <c r="B2750" s="68"/>
      <c r="C2750" s="4" t="str">
        <f>IFERROR(VLOOKUP(B2750,Table14[],3,0),"")</f>
        <v/>
      </c>
      <c r="D2750" s="4" t="str">
        <f>IFERROR(VLOOKUP(B2750,Table14[],2,0),"")</f>
        <v/>
      </c>
      <c r="E2750" s="4"/>
      <c r="H2750" s="41" t="str">
        <f>IFERROR(VLOOKUP(Table49[[#This Row],[ITEM CODE]],Table2[[Item Code]:[Master Name]],2,0),"")</f>
        <v/>
      </c>
      <c r="I2750" s="41"/>
      <c r="J2750" s="65" t="str">
        <f>IFERROR(VLOOKUP(Table49[[#This Row],[ITEM CODE]],Table2[[Item Code]:[Master Name]],3,0),"")</f>
        <v/>
      </c>
      <c r="K2750" s="1" t="str">
        <f>IFERROR(VLOOKUP(Table49[[#This Row],[ITEM CODE]],Table2[[Item Code]:[Master Name]],9,0),"")</f>
        <v/>
      </c>
      <c r="L2750" s="1" t="str">
        <f>IFERROR(VLOOKUP(Table49[[#This Row],[ITEM CODE]],Table2[[Item Code]:[Master Name]],8,0),"")</f>
        <v/>
      </c>
      <c r="M2750" s="41"/>
      <c r="N2750" s="66">
        <f>IFERROR(VLOOKUP(Table49[[#This Row],[ITEM CODE]],Table2[[#All],[Item Code]:[Unit Cost]],10,0),0)</f>
        <v>0</v>
      </c>
      <c r="O2750" s="134">
        <f>IFERROR(VLOOKUP(Table49[[#This Row],[ITEM CODE]],Table2[[#All],[Item Code]:[Unit Cost]],10,0),0)</f>
        <v>0</v>
      </c>
      <c r="P2750" s="56"/>
      <c r="Q2750" s="58"/>
      <c r="R2750" s="58">
        <f>Table49[[#This Row],[QUANTITY]]*Table49[[#This Row],[INV Prices]]</f>
        <v>0</v>
      </c>
      <c r="S2750" s="67"/>
      <c r="V2750" s="41"/>
      <c r="W2750" s="4" t="str">
        <f>IFERROR(VLOOKUP(Table49[[#This Row],[ITEM CODE]],Table2[[Item Code]:[Category ]],6,0),"")</f>
        <v/>
      </c>
      <c r="X2750" s="1" t="str">
        <f>IFERROR(VLOOKUP(Table49[[#This Row],[ITEM CODE]],Table2[[Item Code]:[Sub Category]],7,0),"")</f>
        <v/>
      </c>
      <c r="Y2750" s="68" t="str">
        <f>Table49[[#This Row],[PO Number]]&amp;COUNTIFS($E$5:E2750,E2750)</f>
        <v>0</v>
      </c>
    </row>
    <row r="2751" spans="1:25" ht="14.7" customHeight="1" x14ac:dyDescent="0.3">
      <c r="A2751" s="1" t="str">
        <f>IF(Table49[[#This Row],[ITEM NAME]]="","",ROW()-4)</f>
        <v/>
      </c>
      <c r="B2751" s="68"/>
      <c r="C2751" s="4" t="str">
        <f>IFERROR(VLOOKUP(B2751,Table14[],3,0),"")</f>
        <v/>
      </c>
      <c r="D2751" s="4" t="str">
        <f>IFERROR(VLOOKUP(B2751,Table14[],2,0),"")</f>
        <v/>
      </c>
      <c r="E2751" s="4"/>
      <c r="H2751" s="41" t="str">
        <f>IFERROR(VLOOKUP(Table49[[#This Row],[ITEM CODE]],Table2[[Item Code]:[Master Name]],2,0),"")</f>
        <v/>
      </c>
      <c r="I2751" s="41"/>
      <c r="J2751" s="65" t="str">
        <f>IFERROR(VLOOKUP(Table49[[#This Row],[ITEM CODE]],Table2[[Item Code]:[Master Name]],3,0),"")</f>
        <v/>
      </c>
      <c r="K2751" s="1" t="str">
        <f>IFERROR(VLOOKUP(Table49[[#This Row],[ITEM CODE]],Table2[[Item Code]:[Master Name]],9,0),"")</f>
        <v/>
      </c>
      <c r="L2751" s="1" t="str">
        <f>IFERROR(VLOOKUP(Table49[[#This Row],[ITEM CODE]],Table2[[Item Code]:[Master Name]],8,0),"")</f>
        <v/>
      </c>
      <c r="M2751" s="41"/>
      <c r="N2751" s="66">
        <f>IFERROR(VLOOKUP(Table49[[#This Row],[ITEM CODE]],Table2[[#All],[Item Code]:[Unit Cost]],10,0),0)</f>
        <v>0</v>
      </c>
      <c r="O2751" s="134">
        <f>IFERROR(VLOOKUP(Table49[[#This Row],[ITEM CODE]],Table2[[#All],[Item Code]:[Unit Cost]],10,0),0)</f>
        <v>0</v>
      </c>
      <c r="P2751" s="56"/>
      <c r="Q2751" s="58"/>
      <c r="R2751" s="58">
        <f>Table49[[#This Row],[QUANTITY]]*Table49[[#This Row],[INV Prices]]</f>
        <v>0</v>
      </c>
      <c r="S2751" s="67"/>
      <c r="V2751" s="41"/>
      <c r="W2751" s="4" t="str">
        <f>IFERROR(VLOOKUP(Table49[[#This Row],[ITEM CODE]],Table2[[Item Code]:[Category ]],6,0),"")</f>
        <v/>
      </c>
      <c r="X2751" s="1" t="str">
        <f>IFERROR(VLOOKUP(Table49[[#This Row],[ITEM CODE]],Table2[[Item Code]:[Sub Category]],7,0),"")</f>
        <v/>
      </c>
      <c r="Y2751" s="68" t="str">
        <f>Table49[[#This Row],[PO Number]]&amp;COUNTIFS($E$5:E2751,E2751)</f>
        <v>0</v>
      </c>
    </row>
    <row r="2752" spans="1:25" ht="14.7" customHeight="1" x14ac:dyDescent="0.3">
      <c r="A2752" s="1" t="str">
        <f>IF(Table49[[#This Row],[ITEM NAME]]="","",ROW()-4)</f>
        <v/>
      </c>
      <c r="B2752" s="68"/>
      <c r="C2752" s="4" t="str">
        <f>IFERROR(VLOOKUP(B2752,Table14[],3,0),"")</f>
        <v/>
      </c>
      <c r="D2752" s="4" t="str">
        <f>IFERROR(VLOOKUP(B2752,Table14[],2,0),"")</f>
        <v/>
      </c>
      <c r="E2752" s="4"/>
      <c r="H2752" s="41" t="str">
        <f>IFERROR(VLOOKUP(Table49[[#This Row],[ITEM CODE]],Table2[[Item Code]:[Master Name]],2,0),"")</f>
        <v/>
      </c>
      <c r="I2752" s="41"/>
      <c r="J2752" s="65" t="str">
        <f>IFERROR(VLOOKUP(Table49[[#This Row],[ITEM CODE]],Table2[[Item Code]:[Master Name]],3,0),"")</f>
        <v/>
      </c>
      <c r="K2752" s="1" t="str">
        <f>IFERROR(VLOOKUP(Table49[[#This Row],[ITEM CODE]],Table2[[Item Code]:[Master Name]],9,0),"")</f>
        <v/>
      </c>
      <c r="L2752" s="1" t="str">
        <f>IFERROR(VLOOKUP(Table49[[#This Row],[ITEM CODE]],Table2[[Item Code]:[Master Name]],8,0),"")</f>
        <v/>
      </c>
      <c r="M2752" s="41"/>
      <c r="N2752" s="66">
        <f>IFERROR(VLOOKUP(Table49[[#This Row],[ITEM CODE]],Table2[[#All],[Item Code]:[Unit Cost]],10,0),0)</f>
        <v>0</v>
      </c>
      <c r="O2752" s="134">
        <f>IFERROR(VLOOKUP(Table49[[#This Row],[ITEM CODE]],Table2[[#All],[Item Code]:[Unit Cost]],10,0),0)</f>
        <v>0</v>
      </c>
      <c r="P2752" s="56"/>
      <c r="Q2752" s="58"/>
      <c r="R2752" s="58">
        <f>Table49[[#This Row],[QUANTITY]]*Table49[[#This Row],[INV Prices]]</f>
        <v>0</v>
      </c>
      <c r="S2752" s="67"/>
      <c r="V2752" s="41"/>
      <c r="W2752" s="4" t="str">
        <f>IFERROR(VLOOKUP(Table49[[#This Row],[ITEM CODE]],Table2[[Item Code]:[Category ]],6,0),"")</f>
        <v/>
      </c>
      <c r="X2752" s="1" t="str">
        <f>IFERROR(VLOOKUP(Table49[[#This Row],[ITEM CODE]],Table2[[Item Code]:[Sub Category]],7,0),"")</f>
        <v/>
      </c>
      <c r="Y2752" s="68" t="str">
        <f>Table49[[#This Row],[PO Number]]&amp;COUNTIFS($E$5:E2752,E2752)</f>
        <v>0</v>
      </c>
    </row>
    <row r="2753" spans="1:25" ht="14.7" customHeight="1" x14ac:dyDescent="0.3">
      <c r="A2753" s="1" t="str">
        <f>IF(Table49[[#This Row],[ITEM NAME]]="","",ROW()-4)</f>
        <v/>
      </c>
      <c r="B2753" s="68"/>
      <c r="C2753" s="4" t="str">
        <f>IFERROR(VLOOKUP(B2753,Table14[],3,0),"")</f>
        <v/>
      </c>
      <c r="D2753" s="4" t="str">
        <f>IFERROR(VLOOKUP(B2753,Table14[],2,0),"")</f>
        <v/>
      </c>
      <c r="E2753" s="4"/>
      <c r="H2753" s="41" t="str">
        <f>IFERROR(VLOOKUP(Table49[[#This Row],[ITEM CODE]],Table2[[Item Code]:[Master Name]],2,0),"")</f>
        <v/>
      </c>
      <c r="I2753" s="41"/>
      <c r="J2753" s="65" t="str">
        <f>IFERROR(VLOOKUP(Table49[[#This Row],[ITEM CODE]],Table2[[Item Code]:[Master Name]],3,0),"")</f>
        <v/>
      </c>
      <c r="K2753" s="1" t="str">
        <f>IFERROR(VLOOKUP(Table49[[#This Row],[ITEM CODE]],Table2[[Item Code]:[Master Name]],9,0),"")</f>
        <v/>
      </c>
      <c r="L2753" s="1" t="str">
        <f>IFERROR(VLOOKUP(Table49[[#This Row],[ITEM CODE]],Table2[[Item Code]:[Master Name]],8,0),"")</f>
        <v/>
      </c>
      <c r="M2753" s="41"/>
      <c r="N2753" s="66">
        <f>IFERROR(VLOOKUP(Table49[[#This Row],[ITEM CODE]],Table2[[#All],[Item Code]:[Unit Cost]],10,0),0)</f>
        <v>0</v>
      </c>
      <c r="O2753" s="134">
        <f>IFERROR(VLOOKUP(Table49[[#This Row],[ITEM CODE]],Table2[[#All],[Item Code]:[Unit Cost]],10,0),0)</f>
        <v>0</v>
      </c>
      <c r="P2753" s="56"/>
      <c r="Q2753" s="58"/>
      <c r="R2753" s="58">
        <f>Table49[[#This Row],[QUANTITY]]*Table49[[#This Row],[INV Prices]]</f>
        <v>0</v>
      </c>
      <c r="S2753" s="67"/>
      <c r="V2753" s="41"/>
      <c r="W2753" s="4" t="str">
        <f>IFERROR(VLOOKUP(Table49[[#This Row],[ITEM CODE]],Table2[[Item Code]:[Category ]],6,0),"")</f>
        <v/>
      </c>
      <c r="X2753" s="1" t="str">
        <f>IFERROR(VLOOKUP(Table49[[#This Row],[ITEM CODE]],Table2[[Item Code]:[Sub Category]],7,0),"")</f>
        <v/>
      </c>
      <c r="Y2753" s="68" t="str">
        <f>Table49[[#This Row],[PO Number]]&amp;COUNTIFS($E$5:E2753,E2753)</f>
        <v>0</v>
      </c>
    </row>
    <row r="2754" spans="1:25" ht="14.7" customHeight="1" x14ac:dyDescent="0.3">
      <c r="A2754" s="1" t="str">
        <f>IF(Table49[[#This Row],[ITEM NAME]]="","",ROW()-4)</f>
        <v/>
      </c>
      <c r="B2754" s="68"/>
      <c r="C2754" s="4" t="str">
        <f>IFERROR(VLOOKUP(B2754,Table14[],3,0),"")</f>
        <v/>
      </c>
      <c r="D2754" s="4" t="str">
        <f>IFERROR(VLOOKUP(B2754,Table14[],2,0),"")</f>
        <v/>
      </c>
      <c r="E2754" s="4"/>
      <c r="H2754" s="41" t="str">
        <f>IFERROR(VLOOKUP(Table49[[#This Row],[ITEM CODE]],Table2[[Item Code]:[Master Name]],2,0),"")</f>
        <v/>
      </c>
      <c r="I2754" s="41"/>
      <c r="J2754" s="65" t="str">
        <f>IFERROR(VLOOKUP(Table49[[#This Row],[ITEM CODE]],Table2[[Item Code]:[Master Name]],3,0),"")</f>
        <v/>
      </c>
      <c r="K2754" s="1" t="str">
        <f>IFERROR(VLOOKUP(Table49[[#This Row],[ITEM CODE]],Table2[[Item Code]:[Master Name]],9,0),"")</f>
        <v/>
      </c>
      <c r="L2754" s="1" t="str">
        <f>IFERROR(VLOOKUP(Table49[[#This Row],[ITEM CODE]],Table2[[Item Code]:[Master Name]],8,0),"")</f>
        <v/>
      </c>
      <c r="M2754" s="41"/>
      <c r="N2754" s="66">
        <f>IFERROR(VLOOKUP(Table49[[#This Row],[ITEM CODE]],Table2[[#All],[Item Code]:[Unit Cost]],10,0),0)</f>
        <v>0</v>
      </c>
      <c r="O2754" s="134">
        <f>IFERROR(VLOOKUP(Table49[[#This Row],[ITEM CODE]],Table2[[#All],[Item Code]:[Unit Cost]],10,0),0)</f>
        <v>0</v>
      </c>
      <c r="P2754" s="56"/>
      <c r="Q2754" s="58"/>
      <c r="R2754" s="58">
        <f>Table49[[#This Row],[QUANTITY]]*Table49[[#This Row],[INV Prices]]</f>
        <v>0</v>
      </c>
      <c r="S2754" s="67"/>
      <c r="V2754" s="41"/>
      <c r="W2754" s="4" t="str">
        <f>IFERROR(VLOOKUP(Table49[[#This Row],[ITEM CODE]],Table2[[Item Code]:[Category ]],6,0),"")</f>
        <v/>
      </c>
      <c r="X2754" s="1" t="str">
        <f>IFERROR(VLOOKUP(Table49[[#This Row],[ITEM CODE]],Table2[[Item Code]:[Sub Category]],7,0),"")</f>
        <v/>
      </c>
      <c r="Y2754" s="68" t="str">
        <f>Table49[[#This Row],[PO Number]]&amp;COUNTIFS($E$5:E2754,E2754)</f>
        <v>0</v>
      </c>
    </row>
    <row r="2755" spans="1:25" ht="14.7" customHeight="1" x14ac:dyDescent="0.3">
      <c r="A2755" s="1" t="str">
        <f>IF(Table49[[#This Row],[ITEM NAME]]="","",ROW()-4)</f>
        <v/>
      </c>
      <c r="B2755" s="68"/>
      <c r="C2755" s="4" t="str">
        <f>IFERROR(VLOOKUP(B2755,Table14[],3,0),"")</f>
        <v/>
      </c>
      <c r="D2755" s="4" t="str">
        <f>IFERROR(VLOOKUP(B2755,Table14[],2,0),"")</f>
        <v/>
      </c>
      <c r="E2755" s="4"/>
      <c r="H2755" s="41" t="str">
        <f>IFERROR(VLOOKUP(Table49[[#This Row],[ITEM CODE]],Table2[[Item Code]:[Master Name]],2,0),"")</f>
        <v/>
      </c>
      <c r="I2755" s="41"/>
      <c r="J2755" s="65" t="str">
        <f>IFERROR(VLOOKUP(Table49[[#This Row],[ITEM CODE]],Table2[[Item Code]:[Master Name]],3,0),"")</f>
        <v/>
      </c>
      <c r="K2755" s="1" t="str">
        <f>IFERROR(VLOOKUP(Table49[[#This Row],[ITEM CODE]],Table2[[Item Code]:[Master Name]],9,0),"")</f>
        <v/>
      </c>
      <c r="L2755" s="1" t="str">
        <f>IFERROR(VLOOKUP(Table49[[#This Row],[ITEM CODE]],Table2[[Item Code]:[Master Name]],8,0),"")</f>
        <v/>
      </c>
      <c r="M2755" s="41"/>
      <c r="N2755" s="66">
        <f>IFERROR(VLOOKUP(Table49[[#This Row],[ITEM CODE]],Table2[[#All],[Item Code]:[Unit Cost]],10,0),0)</f>
        <v>0</v>
      </c>
      <c r="O2755" s="134">
        <f>IFERROR(VLOOKUP(Table49[[#This Row],[ITEM CODE]],Table2[[#All],[Item Code]:[Unit Cost]],10,0),0)</f>
        <v>0</v>
      </c>
      <c r="P2755" s="56"/>
      <c r="Q2755" s="58"/>
      <c r="R2755" s="58">
        <f>Table49[[#This Row],[QUANTITY]]*Table49[[#This Row],[INV Prices]]</f>
        <v>0</v>
      </c>
      <c r="S2755" s="67"/>
      <c r="V2755" s="41"/>
      <c r="W2755" s="4" t="str">
        <f>IFERROR(VLOOKUP(Table49[[#This Row],[ITEM CODE]],Table2[[Item Code]:[Category ]],6,0),"")</f>
        <v/>
      </c>
      <c r="X2755" s="1" t="str">
        <f>IFERROR(VLOOKUP(Table49[[#This Row],[ITEM CODE]],Table2[[Item Code]:[Sub Category]],7,0),"")</f>
        <v/>
      </c>
      <c r="Y2755" s="68" t="str">
        <f>Table49[[#This Row],[PO Number]]&amp;COUNTIFS($E$5:E2755,E2755)</f>
        <v>0</v>
      </c>
    </row>
    <row r="2756" spans="1:25" ht="14.7" customHeight="1" x14ac:dyDescent="0.3">
      <c r="A2756" s="1" t="str">
        <f>IF(Table49[[#This Row],[ITEM NAME]]="","",ROW()-4)</f>
        <v/>
      </c>
      <c r="B2756" s="68"/>
      <c r="C2756" s="4" t="str">
        <f>IFERROR(VLOOKUP(B2756,Table14[],3,0),"")</f>
        <v/>
      </c>
      <c r="D2756" s="4" t="str">
        <f>IFERROR(VLOOKUP(B2756,Table14[],2,0),"")</f>
        <v/>
      </c>
      <c r="E2756" s="4"/>
      <c r="H2756" s="41" t="str">
        <f>IFERROR(VLOOKUP(Table49[[#This Row],[ITEM CODE]],Table2[[Item Code]:[Master Name]],2,0),"")</f>
        <v/>
      </c>
      <c r="I2756" s="41"/>
      <c r="J2756" s="65" t="str">
        <f>IFERROR(VLOOKUP(Table49[[#This Row],[ITEM CODE]],Table2[[Item Code]:[Master Name]],3,0),"")</f>
        <v/>
      </c>
      <c r="K2756" s="1" t="str">
        <f>IFERROR(VLOOKUP(Table49[[#This Row],[ITEM CODE]],Table2[[Item Code]:[Master Name]],9,0),"")</f>
        <v/>
      </c>
      <c r="L2756" s="1" t="str">
        <f>IFERROR(VLOOKUP(Table49[[#This Row],[ITEM CODE]],Table2[[Item Code]:[Master Name]],8,0),"")</f>
        <v/>
      </c>
      <c r="M2756" s="41"/>
      <c r="N2756" s="66">
        <f>IFERROR(VLOOKUP(Table49[[#This Row],[ITEM CODE]],Table2[[#All],[Item Code]:[Unit Cost]],10,0),0)</f>
        <v>0</v>
      </c>
      <c r="O2756" s="134">
        <f>IFERROR(VLOOKUP(Table49[[#This Row],[ITEM CODE]],Table2[[#All],[Item Code]:[Unit Cost]],10,0),0)</f>
        <v>0</v>
      </c>
      <c r="P2756" s="56"/>
      <c r="Q2756" s="58"/>
      <c r="R2756" s="58">
        <f>Table49[[#This Row],[QUANTITY]]*Table49[[#This Row],[INV Prices]]</f>
        <v>0</v>
      </c>
      <c r="S2756" s="67"/>
      <c r="V2756" s="41"/>
      <c r="W2756" s="4" t="str">
        <f>IFERROR(VLOOKUP(Table49[[#This Row],[ITEM CODE]],Table2[[Item Code]:[Category ]],6,0),"")</f>
        <v/>
      </c>
      <c r="X2756" s="1" t="str">
        <f>IFERROR(VLOOKUP(Table49[[#This Row],[ITEM CODE]],Table2[[Item Code]:[Sub Category]],7,0),"")</f>
        <v/>
      </c>
      <c r="Y2756" s="68" t="str">
        <f>Table49[[#This Row],[PO Number]]&amp;COUNTIFS($E$5:E2756,E2756)</f>
        <v>0</v>
      </c>
    </row>
    <row r="2757" spans="1:25" ht="14.7" customHeight="1" x14ac:dyDescent="0.3">
      <c r="A2757" s="1" t="str">
        <f>IF(Table49[[#This Row],[ITEM NAME]]="","",ROW()-4)</f>
        <v/>
      </c>
      <c r="B2757" s="68"/>
      <c r="C2757" s="4" t="str">
        <f>IFERROR(VLOOKUP(B2757,Table14[],3,0),"")</f>
        <v/>
      </c>
      <c r="D2757" s="4" t="str">
        <f>IFERROR(VLOOKUP(B2757,Table14[],2,0),"")</f>
        <v/>
      </c>
      <c r="E2757" s="4"/>
      <c r="H2757" s="41" t="str">
        <f>IFERROR(VLOOKUP(Table49[[#This Row],[ITEM CODE]],Table2[[Item Code]:[Master Name]],2,0),"")</f>
        <v/>
      </c>
      <c r="I2757" s="41"/>
      <c r="J2757" s="65" t="str">
        <f>IFERROR(VLOOKUP(Table49[[#This Row],[ITEM CODE]],Table2[[Item Code]:[Master Name]],3,0),"")</f>
        <v/>
      </c>
      <c r="K2757" s="1" t="str">
        <f>IFERROR(VLOOKUP(Table49[[#This Row],[ITEM CODE]],Table2[[Item Code]:[Master Name]],9,0),"")</f>
        <v/>
      </c>
      <c r="L2757" s="1" t="str">
        <f>IFERROR(VLOOKUP(Table49[[#This Row],[ITEM CODE]],Table2[[Item Code]:[Master Name]],8,0),"")</f>
        <v/>
      </c>
      <c r="M2757" s="41"/>
      <c r="N2757" s="66">
        <f>IFERROR(VLOOKUP(Table49[[#This Row],[ITEM CODE]],Table2[[#All],[Item Code]:[Unit Cost]],10,0),0)</f>
        <v>0</v>
      </c>
      <c r="O2757" s="134">
        <f>IFERROR(VLOOKUP(Table49[[#This Row],[ITEM CODE]],Table2[[#All],[Item Code]:[Unit Cost]],10,0),0)</f>
        <v>0</v>
      </c>
      <c r="P2757" s="56"/>
      <c r="Q2757" s="58"/>
      <c r="R2757" s="58">
        <f>Table49[[#This Row],[QUANTITY]]*Table49[[#This Row],[INV Prices]]</f>
        <v>0</v>
      </c>
      <c r="S2757" s="67"/>
      <c r="V2757" s="41"/>
      <c r="W2757" s="4" t="str">
        <f>IFERROR(VLOOKUP(Table49[[#This Row],[ITEM CODE]],Table2[[Item Code]:[Category ]],6,0),"")</f>
        <v/>
      </c>
      <c r="X2757" s="1" t="str">
        <f>IFERROR(VLOOKUP(Table49[[#This Row],[ITEM CODE]],Table2[[Item Code]:[Sub Category]],7,0),"")</f>
        <v/>
      </c>
      <c r="Y2757" s="68" t="str">
        <f>Table49[[#This Row],[PO Number]]&amp;COUNTIFS($E$5:E2757,E2757)</f>
        <v>0</v>
      </c>
    </row>
    <row r="2758" spans="1:25" ht="14.7" customHeight="1" x14ac:dyDescent="0.3">
      <c r="A2758" s="1" t="str">
        <f>IF(Table49[[#This Row],[ITEM NAME]]="","",ROW()-4)</f>
        <v/>
      </c>
      <c r="B2758" s="68"/>
      <c r="C2758" s="4" t="str">
        <f>IFERROR(VLOOKUP(B2758,Table14[],3,0),"")</f>
        <v/>
      </c>
      <c r="D2758" s="4" t="str">
        <f>IFERROR(VLOOKUP(B2758,Table14[],2,0),"")</f>
        <v/>
      </c>
      <c r="E2758" s="4"/>
      <c r="H2758" s="41" t="str">
        <f>IFERROR(VLOOKUP(Table49[[#This Row],[ITEM CODE]],Table2[[Item Code]:[Master Name]],2,0),"")</f>
        <v/>
      </c>
      <c r="I2758" s="41"/>
      <c r="J2758" s="65" t="str">
        <f>IFERROR(VLOOKUP(Table49[[#This Row],[ITEM CODE]],Table2[[Item Code]:[Master Name]],3,0),"")</f>
        <v/>
      </c>
      <c r="K2758" s="1" t="str">
        <f>IFERROR(VLOOKUP(Table49[[#This Row],[ITEM CODE]],Table2[[Item Code]:[Master Name]],9,0),"")</f>
        <v/>
      </c>
      <c r="L2758" s="1" t="str">
        <f>IFERROR(VLOOKUP(Table49[[#This Row],[ITEM CODE]],Table2[[Item Code]:[Master Name]],8,0),"")</f>
        <v/>
      </c>
      <c r="M2758" s="41"/>
      <c r="N2758" s="66">
        <f>IFERROR(VLOOKUP(Table49[[#This Row],[ITEM CODE]],Table2[[#All],[Item Code]:[Unit Cost]],10,0),0)</f>
        <v>0</v>
      </c>
      <c r="O2758" s="134">
        <f>IFERROR(VLOOKUP(Table49[[#This Row],[ITEM CODE]],Table2[[#All],[Item Code]:[Unit Cost]],10,0),0)</f>
        <v>0</v>
      </c>
      <c r="P2758" s="56"/>
      <c r="Q2758" s="58"/>
      <c r="R2758" s="58">
        <f>Table49[[#This Row],[QUANTITY]]*Table49[[#This Row],[INV Prices]]</f>
        <v>0</v>
      </c>
      <c r="S2758" s="67"/>
      <c r="V2758" s="41"/>
      <c r="W2758" s="4" t="str">
        <f>IFERROR(VLOOKUP(Table49[[#This Row],[ITEM CODE]],Table2[[Item Code]:[Category ]],6,0),"")</f>
        <v/>
      </c>
      <c r="X2758" s="1" t="str">
        <f>IFERROR(VLOOKUP(Table49[[#This Row],[ITEM CODE]],Table2[[Item Code]:[Sub Category]],7,0),"")</f>
        <v/>
      </c>
      <c r="Y2758" s="68" t="str">
        <f>Table49[[#This Row],[PO Number]]&amp;COUNTIFS($E$5:E2758,E2758)</f>
        <v>0</v>
      </c>
    </row>
    <row r="2759" spans="1:25" ht="14.7" customHeight="1" x14ac:dyDescent="0.3">
      <c r="A2759" s="1" t="str">
        <f>IF(Table49[[#This Row],[ITEM NAME]]="","",ROW()-4)</f>
        <v/>
      </c>
      <c r="B2759" s="68"/>
      <c r="C2759" s="4" t="str">
        <f>IFERROR(VLOOKUP(B2759,Table14[],3,0),"")</f>
        <v/>
      </c>
      <c r="D2759" s="4" t="str">
        <f>IFERROR(VLOOKUP(B2759,Table14[],2,0),"")</f>
        <v/>
      </c>
      <c r="E2759" s="4"/>
      <c r="H2759" s="41" t="str">
        <f>IFERROR(VLOOKUP(Table49[[#This Row],[ITEM CODE]],Table2[[Item Code]:[Master Name]],2,0),"")</f>
        <v/>
      </c>
      <c r="I2759" s="41"/>
      <c r="J2759" s="65" t="str">
        <f>IFERROR(VLOOKUP(Table49[[#This Row],[ITEM CODE]],Table2[[Item Code]:[Master Name]],3,0),"")</f>
        <v/>
      </c>
      <c r="K2759" s="1" t="str">
        <f>IFERROR(VLOOKUP(Table49[[#This Row],[ITEM CODE]],Table2[[Item Code]:[Master Name]],9,0),"")</f>
        <v/>
      </c>
      <c r="L2759" s="1" t="str">
        <f>IFERROR(VLOOKUP(Table49[[#This Row],[ITEM CODE]],Table2[[Item Code]:[Master Name]],8,0),"")</f>
        <v/>
      </c>
      <c r="M2759" s="41"/>
      <c r="N2759" s="66">
        <f>IFERROR(VLOOKUP(Table49[[#This Row],[ITEM CODE]],Table2[[#All],[Item Code]:[Unit Cost]],10,0),0)</f>
        <v>0</v>
      </c>
      <c r="O2759" s="134">
        <f>IFERROR(VLOOKUP(Table49[[#This Row],[ITEM CODE]],Table2[[#All],[Item Code]:[Unit Cost]],10,0),0)</f>
        <v>0</v>
      </c>
      <c r="P2759" s="56"/>
      <c r="Q2759" s="58"/>
      <c r="R2759" s="58">
        <f>Table49[[#This Row],[QUANTITY]]*Table49[[#This Row],[INV Prices]]</f>
        <v>0</v>
      </c>
      <c r="S2759" s="67"/>
      <c r="V2759" s="41"/>
      <c r="W2759" s="4" t="str">
        <f>IFERROR(VLOOKUP(Table49[[#This Row],[ITEM CODE]],Table2[[Item Code]:[Category ]],6,0),"")</f>
        <v/>
      </c>
      <c r="X2759" s="1" t="str">
        <f>IFERROR(VLOOKUP(Table49[[#This Row],[ITEM CODE]],Table2[[Item Code]:[Sub Category]],7,0),"")</f>
        <v/>
      </c>
      <c r="Y2759" s="68" t="str">
        <f>Table49[[#This Row],[PO Number]]&amp;COUNTIFS($E$5:E2759,E2759)</f>
        <v>0</v>
      </c>
    </row>
    <row r="2760" spans="1:25" ht="14.7" customHeight="1" x14ac:dyDescent="0.3">
      <c r="A2760" s="1" t="str">
        <f>IF(Table49[[#This Row],[ITEM NAME]]="","",ROW()-4)</f>
        <v/>
      </c>
      <c r="B2760" s="68"/>
      <c r="C2760" s="4" t="str">
        <f>IFERROR(VLOOKUP(B2760,Table14[],3,0),"")</f>
        <v/>
      </c>
      <c r="D2760" s="4" t="str">
        <f>IFERROR(VLOOKUP(B2760,Table14[],2,0),"")</f>
        <v/>
      </c>
      <c r="E2760" s="4"/>
      <c r="H2760" s="41" t="str">
        <f>IFERROR(VLOOKUP(Table49[[#This Row],[ITEM CODE]],Table2[[Item Code]:[Master Name]],2,0),"")</f>
        <v/>
      </c>
      <c r="I2760" s="41"/>
      <c r="J2760" s="65" t="str">
        <f>IFERROR(VLOOKUP(Table49[[#This Row],[ITEM CODE]],Table2[[Item Code]:[Master Name]],3,0),"")</f>
        <v/>
      </c>
      <c r="K2760" s="1" t="str">
        <f>IFERROR(VLOOKUP(Table49[[#This Row],[ITEM CODE]],Table2[[Item Code]:[Master Name]],9,0),"")</f>
        <v/>
      </c>
      <c r="L2760" s="1" t="str">
        <f>IFERROR(VLOOKUP(Table49[[#This Row],[ITEM CODE]],Table2[[Item Code]:[Master Name]],8,0),"")</f>
        <v/>
      </c>
      <c r="M2760" s="41"/>
      <c r="N2760" s="66">
        <f>IFERROR(VLOOKUP(Table49[[#This Row],[ITEM CODE]],Table2[[#All],[Item Code]:[Unit Cost]],10,0),0)</f>
        <v>0</v>
      </c>
      <c r="O2760" s="134">
        <f>IFERROR(VLOOKUP(Table49[[#This Row],[ITEM CODE]],Table2[[#All],[Item Code]:[Unit Cost]],10,0),0)</f>
        <v>0</v>
      </c>
      <c r="P2760" s="56"/>
      <c r="Q2760" s="58"/>
      <c r="R2760" s="58">
        <f>Table49[[#This Row],[QUANTITY]]*Table49[[#This Row],[INV Prices]]</f>
        <v>0</v>
      </c>
      <c r="S2760" s="67"/>
      <c r="V2760" s="41"/>
      <c r="W2760" s="4" t="str">
        <f>IFERROR(VLOOKUP(Table49[[#This Row],[ITEM CODE]],Table2[[Item Code]:[Category ]],6,0),"")</f>
        <v/>
      </c>
      <c r="X2760" s="1" t="str">
        <f>IFERROR(VLOOKUP(Table49[[#This Row],[ITEM CODE]],Table2[[Item Code]:[Sub Category]],7,0),"")</f>
        <v/>
      </c>
      <c r="Y2760" s="68" t="str">
        <f>Table49[[#This Row],[PO Number]]&amp;COUNTIFS($E$5:E2760,E2760)</f>
        <v>0</v>
      </c>
    </row>
    <row r="2761" spans="1:25" ht="14.7" customHeight="1" x14ac:dyDescent="0.3">
      <c r="A2761" s="1" t="str">
        <f>IF(Table49[[#This Row],[ITEM NAME]]="","",ROW()-4)</f>
        <v/>
      </c>
      <c r="B2761" s="68"/>
      <c r="C2761" s="4" t="str">
        <f>IFERROR(VLOOKUP(B2761,Table14[],3,0),"")</f>
        <v/>
      </c>
      <c r="D2761" s="4" t="str">
        <f>IFERROR(VLOOKUP(B2761,Table14[],2,0),"")</f>
        <v/>
      </c>
      <c r="E2761" s="4"/>
      <c r="H2761" s="41" t="str">
        <f>IFERROR(VLOOKUP(Table49[[#This Row],[ITEM CODE]],Table2[[Item Code]:[Master Name]],2,0),"")</f>
        <v/>
      </c>
      <c r="I2761" s="41"/>
      <c r="J2761" s="65" t="str">
        <f>IFERROR(VLOOKUP(Table49[[#This Row],[ITEM CODE]],Table2[[Item Code]:[Master Name]],3,0),"")</f>
        <v/>
      </c>
      <c r="K2761" s="1" t="str">
        <f>IFERROR(VLOOKUP(Table49[[#This Row],[ITEM CODE]],Table2[[Item Code]:[Master Name]],9,0),"")</f>
        <v/>
      </c>
      <c r="L2761" s="1" t="str">
        <f>IFERROR(VLOOKUP(Table49[[#This Row],[ITEM CODE]],Table2[[Item Code]:[Master Name]],8,0),"")</f>
        <v/>
      </c>
      <c r="M2761" s="41"/>
      <c r="N2761" s="66">
        <f>IFERROR(VLOOKUP(Table49[[#This Row],[ITEM CODE]],Table2[[#All],[Item Code]:[Unit Cost]],10,0),0)</f>
        <v>0</v>
      </c>
      <c r="O2761" s="134">
        <f>IFERROR(VLOOKUP(Table49[[#This Row],[ITEM CODE]],Table2[[#All],[Item Code]:[Unit Cost]],10,0),0)</f>
        <v>0</v>
      </c>
      <c r="P2761" s="56"/>
      <c r="Q2761" s="58"/>
      <c r="R2761" s="58">
        <f>Table49[[#This Row],[QUANTITY]]*Table49[[#This Row],[INV Prices]]</f>
        <v>0</v>
      </c>
      <c r="S2761" s="67"/>
      <c r="V2761" s="41"/>
      <c r="W2761" s="4" t="str">
        <f>IFERROR(VLOOKUP(Table49[[#This Row],[ITEM CODE]],Table2[[Item Code]:[Category ]],6,0),"")</f>
        <v/>
      </c>
      <c r="X2761" s="1" t="str">
        <f>IFERROR(VLOOKUP(Table49[[#This Row],[ITEM CODE]],Table2[[Item Code]:[Sub Category]],7,0),"")</f>
        <v/>
      </c>
      <c r="Y2761" s="68" t="str">
        <f>Table49[[#This Row],[PO Number]]&amp;COUNTIFS($E$5:E2761,E2761)</f>
        <v>0</v>
      </c>
    </row>
    <row r="2762" spans="1:25" ht="14.7" customHeight="1" x14ac:dyDescent="0.3">
      <c r="A2762" s="1" t="str">
        <f>IF(Table49[[#This Row],[ITEM NAME]]="","",ROW()-4)</f>
        <v/>
      </c>
      <c r="B2762" s="68"/>
      <c r="C2762" s="4" t="str">
        <f>IFERROR(VLOOKUP(B2762,Table14[],3,0),"")</f>
        <v/>
      </c>
      <c r="D2762" s="4" t="str">
        <f>IFERROR(VLOOKUP(B2762,Table14[],2,0),"")</f>
        <v/>
      </c>
      <c r="E2762" s="4"/>
      <c r="H2762" s="41" t="str">
        <f>IFERROR(VLOOKUP(Table49[[#This Row],[ITEM CODE]],Table2[[Item Code]:[Master Name]],2,0),"")</f>
        <v/>
      </c>
      <c r="I2762" s="41"/>
      <c r="J2762" s="65" t="str">
        <f>IFERROR(VLOOKUP(Table49[[#This Row],[ITEM CODE]],Table2[[Item Code]:[Master Name]],3,0),"")</f>
        <v/>
      </c>
      <c r="K2762" s="1" t="str">
        <f>IFERROR(VLOOKUP(Table49[[#This Row],[ITEM CODE]],Table2[[Item Code]:[Master Name]],9,0),"")</f>
        <v/>
      </c>
      <c r="L2762" s="1" t="str">
        <f>IFERROR(VLOOKUP(Table49[[#This Row],[ITEM CODE]],Table2[[Item Code]:[Master Name]],8,0),"")</f>
        <v/>
      </c>
      <c r="M2762" s="41"/>
      <c r="N2762" s="66">
        <f>IFERROR(VLOOKUP(Table49[[#This Row],[ITEM CODE]],Table2[[#All],[Item Code]:[Unit Cost]],10,0),0)</f>
        <v>0</v>
      </c>
      <c r="O2762" s="134">
        <f>IFERROR(VLOOKUP(Table49[[#This Row],[ITEM CODE]],Table2[[#All],[Item Code]:[Unit Cost]],10,0),0)</f>
        <v>0</v>
      </c>
      <c r="P2762" s="56"/>
      <c r="Q2762" s="58"/>
      <c r="R2762" s="58">
        <f>Table49[[#This Row],[QUANTITY]]*Table49[[#This Row],[INV Prices]]</f>
        <v>0</v>
      </c>
      <c r="S2762" s="67"/>
      <c r="V2762" s="41"/>
      <c r="W2762" s="4" t="str">
        <f>IFERROR(VLOOKUP(Table49[[#This Row],[ITEM CODE]],Table2[[Item Code]:[Category ]],6,0),"")</f>
        <v/>
      </c>
      <c r="X2762" s="1" t="str">
        <f>IFERROR(VLOOKUP(Table49[[#This Row],[ITEM CODE]],Table2[[Item Code]:[Sub Category]],7,0),"")</f>
        <v/>
      </c>
      <c r="Y2762" s="68" t="str">
        <f>Table49[[#This Row],[PO Number]]&amp;COUNTIFS($E$5:E2762,E2762)</f>
        <v>0</v>
      </c>
    </row>
    <row r="2763" spans="1:25" ht="14.7" customHeight="1" x14ac:dyDescent="0.3">
      <c r="A2763" s="1" t="str">
        <f>IF(Table49[[#This Row],[ITEM NAME]]="","",ROW()-4)</f>
        <v/>
      </c>
      <c r="B2763" s="68"/>
      <c r="C2763" s="4" t="str">
        <f>IFERROR(VLOOKUP(B2763,Table14[],3,0),"")</f>
        <v/>
      </c>
      <c r="D2763" s="4" t="str">
        <f>IFERROR(VLOOKUP(B2763,Table14[],2,0),"")</f>
        <v/>
      </c>
      <c r="E2763" s="4"/>
      <c r="H2763" s="41" t="str">
        <f>IFERROR(VLOOKUP(Table49[[#This Row],[ITEM CODE]],Table2[[Item Code]:[Master Name]],2,0),"")</f>
        <v/>
      </c>
      <c r="I2763" s="41"/>
      <c r="J2763" s="65" t="str">
        <f>IFERROR(VLOOKUP(Table49[[#This Row],[ITEM CODE]],Table2[[Item Code]:[Master Name]],3,0),"")</f>
        <v/>
      </c>
      <c r="K2763" s="1" t="str">
        <f>IFERROR(VLOOKUP(Table49[[#This Row],[ITEM CODE]],Table2[[Item Code]:[Master Name]],9,0),"")</f>
        <v/>
      </c>
      <c r="L2763" s="1" t="str">
        <f>IFERROR(VLOOKUP(Table49[[#This Row],[ITEM CODE]],Table2[[Item Code]:[Master Name]],8,0),"")</f>
        <v/>
      </c>
      <c r="M2763" s="41"/>
      <c r="N2763" s="66">
        <f>IFERROR(VLOOKUP(Table49[[#This Row],[ITEM CODE]],Table2[[#All],[Item Code]:[Unit Cost]],10,0),0)</f>
        <v>0</v>
      </c>
      <c r="O2763" s="134">
        <f>IFERROR(VLOOKUP(Table49[[#This Row],[ITEM CODE]],Table2[[#All],[Item Code]:[Unit Cost]],10,0),0)</f>
        <v>0</v>
      </c>
      <c r="P2763" s="56"/>
      <c r="Q2763" s="58"/>
      <c r="R2763" s="58">
        <f>Table49[[#This Row],[QUANTITY]]*Table49[[#This Row],[INV Prices]]</f>
        <v>0</v>
      </c>
      <c r="S2763" s="67"/>
      <c r="V2763" s="41"/>
      <c r="W2763" s="4" t="str">
        <f>IFERROR(VLOOKUP(Table49[[#This Row],[ITEM CODE]],Table2[[Item Code]:[Category ]],6,0),"")</f>
        <v/>
      </c>
      <c r="X2763" s="1" t="str">
        <f>IFERROR(VLOOKUP(Table49[[#This Row],[ITEM CODE]],Table2[[Item Code]:[Sub Category]],7,0),"")</f>
        <v/>
      </c>
      <c r="Y2763" s="68" t="str">
        <f>Table49[[#This Row],[PO Number]]&amp;COUNTIFS($E$5:E2763,E2763)</f>
        <v>0</v>
      </c>
    </row>
    <row r="2764" spans="1:25" ht="14.7" customHeight="1" x14ac:dyDescent="0.3">
      <c r="A2764" s="1" t="str">
        <f>IF(Table49[[#This Row],[ITEM NAME]]="","",ROW()-4)</f>
        <v/>
      </c>
      <c r="B2764" s="68"/>
      <c r="C2764" s="4" t="str">
        <f>IFERROR(VLOOKUP(B2764,Table14[],3,0),"")</f>
        <v/>
      </c>
      <c r="D2764" s="4" t="str">
        <f>IFERROR(VLOOKUP(B2764,Table14[],2,0),"")</f>
        <v/>
      </c>
      <c r="E2764" s="4"/>
      <c r="H2764" s="41" t="str">
        <f>IFERROR(VLOOKUP(Table49[[#This Row],[ITEM CODE]],Table2[[Item Code]:[Master Name]],2,0),"")</f>
        <v/>
      </c>
      <c r="I2764" s="41"/>
      <c r="J2764" s="65" t="str">
        <f>IFERROR(VLOOKUP(Table49[[#This Row],[ITEM CODE]],Table2[[Item Code]:[Master Name]],3,0),"")</f>
        <v/>
      </c>
      <c r="K2764" s="1" t="str">
        <f>IFERROR(VLOOKUP(Table49[[#This Row],[ITEM CODE]],Table2[[Item Code]:[Master Name]],9,0),"")</f>
        <v/>
      </c>
      <c r="L2764" s="1" t="str">
        <f>IFERROR(VLOOKUP(Table49[[#This Row],[ITEM CODE]],Table2[[Item Code]:[Master Name]],8,0),"")</f>
        <v/>
      </c>
      <c r="M2764" s="41"/>
      <c r="N2764" s="66">
        <f>IFERROR(VLOOKUP(Table49[[#This Row],[ITEM CODE]],Table2[[#All],[Item Code]:[Unit Cost]],10,0),0)</f>
        <v>0</v>
      </c>
      <c r="O2764" s="134">
        <f>IFERROR(VLOOKUP(Table49[[#This Row],[ITEM CODE]],Table2[[#All],[Item Code]:[Unit Cost]],10,0),0)</f>
        <v>0</v>
      </c>
      <c r="P2764" s="56"/>
      <c r="Q2764" s="58"/>
      <c r="R2764" s="58">
        <f>Table49[[#This Row],[QUANTITY]]*Table49[[#This Row],[INV Prices]]</f>
        <v>0</v>
      </c>
      <c r="S2764" s="67"/>
      <c r="V2764" s="41"/>
      <c r="W2764" s="4" t="str">
        <f>IFERROR(VLOOKUP(Table49[[#This Row],[ITEM CODE]],Table2[[Item Code]:[Category ]],6,0),"")</f>
        <v/>
      </c>
      <c r="X2764" s="1" t="str">
        <f>IFERROR(VLOOKUP(Table49[[#This Row],[ITEM CODE]],Table2[[Item Code]:[Sub Category]],7,0),"")</f>
        <v/>
      </c>
      <c r="Y2764" s="68" t="str">
        <f>Table49[[#This Row],[PO Number]]&amp;COUNTIFS($E$5:E2764,E2764)</f>
        <v>0</v>
      </c>
    </row>
    <row r="2765" spans="1:25" ht="14.7" customHeight="1" x14ac:dyDescent="0.3">
      <c r="A2765" s="1" t="str">
        <f>IF(Table49[[#This Row],[ITEM NAME]]="","",ROW()-4)</f>
        <v/>
      </c>
      <c r="B2765" s="68"/>
      <c r="C2765" s="4" t="str">
        <f>IFERROR(VLOOKUP(B2765,Table14[],3,0),"")</f>
        <v/>
      </c>
      <c r="D2765" s="4" t="str">
        <f>IFERROR(VLOOKUP(B2765,Table14[],2,0),"")</f>
        <v/>
      </c>
      <c r="E2765" s="4"/>
      <c r="H2765" s="41" t="str">
        <f>IFERROR(VLOOKUP(Table49[[#This Row],[ITEM CODE]],Table2[[Item Code]:[Master Name]],2,0),"")</f>
        <v/>
      </c>
      <c r="I2765" s="41"/>
      <c r="J2765" s="65" t="str">
        <f>IFERROR(VLOOKUP(Table49[[#This Row],[ITEM CODE]],Table2[[Item Code]:[Master Name]],3,0),"")</f>
        <v/>
      </c>
      <c r="K2765" s="1" t="str">
        <f>IFERROR(VLOOKUP(Table49[[#This Row],[ITEM CODE]],Table2[[Item Code]:[Master Name]],9,0),"")</f>
        <v/>
      </c>
      <c r="L2765" s="1" t="str">
        <f>IFERROR(VLOOKUP(Table49[[#This Row],[ITEM CODE]],Table2[[Item Code]:[Master Name]],8,0),"")</f>
        <v/>
      </c>
      <c r="M2765" s="41"/>
      <c r="N2765" s="66">
        <f>IFERROR(VLOOKUP(Table49[[#This Row],[ITEM CODE]],Table2[[#All],[Item Code]:[Unit Cost]],10,0),0)</f>
        <v>0</v>
      </c>
      <c r="O2765" s="134">
        <f>IFERROR(VLOOKUP(Table49[[#This Row],[ITEM CODE]],Table2[[#All],[Item Code]:[Unit Cost]],10,0),0)</f>
        <v>0</v>
      </c>
      <c r="P2765" s="56"/>
      <c r="Q2765" s="58"/>
      <c r="R2765" s="58">
        <f>Table49[[#This Row],[QUANTITY]]*Table49[[#This Row],[INV Prices]]</f>
        <v>0</v>
      </c>
      <c r="S2765" s="67"/>
      <c r="V2765" s="41"/>
      <c r="W2765" s="4" t="str">
        <f>IFERROR(VLOOKUP(Table49[[#This Row],[ITEM CODE]],Table2[[Item Code]:[Category ]],6,0),"")</f>
        <v/>
      </c>
      <c r="X2765" s="1" t="str">
        <f>IFERROR(VLOOKUP(Table49[[#This Row],[ITEM CODE]],Table2[[Item Code]:[Sub Category]],7,0),"")</f>
        <v/>
      </c>
      <c r="Y2765" s="68" t="str">
        <f>Table49[[#This Row],[PO Number]]&amp;COUNTIFS($E$5:E2765,E2765)</f>
        <v>0</v>
      </c>
    </row>
    <row r="2766" spans="1:25" ht="14.7" customHeight="1" x14ac:dyDescent="0.3">
      <c r="A2766" s="1" t="str">
        <f>IF(Table49[[#This Row],[ITEM NAME]]="","",ROW()-4)</f>
        <v/>
      </c>
      <c r="B2766" s="68"/>
      <c r="C2766" s="4" t="str">
        <f>IFERROR(VLOOKUP(B2766,Table14[],3,0),"")</f>
        <v/>
      </c>
      <c r="D2766" s="4" t="str">
        <f>IFERROR(VLOOKUP(B2766,Table14[],2,0),"")</f>
        <v/>
      </c>
      <c r="E2766" s="4"/>
      <c r="H2766" s="41" t="str">
        <f>IFERROR(VLOOKUP(Table49[[#This Row],[ITEM CODE]],Table2[[Item Code]:[Master Name]],2,0),"")</f>
        <v/>
      </c>
      <c r="I2766" s="41"/>
      <c r="J2766" s="65" t="str">
        <f>IFERROR(VLOOKUP(Table49[[#This Row],[ITEM CODE]],Table2[[Item Code]:[Master Name]],3,0),"")</f>
        <v/>
      </c>
      <c r="K2766" s="1" t="str">
        <f>IFERROR(VLOOKUP(Table49[[#This Row],[ITEM CODE]],Table2[[Item Code]:[Master Name]],9,0),"")</f>
        <v/>
      </c>
      <c r="L2766" s="1" t="str">
        <f>IFERROR(VLOOKUP(Table49[[#This Row],[ITEM CODE]],Table2[[Item Code]:[Master Name]],8,0),"")</f>
        <v/>
      </c>
      <c r="M2766" s="41"/>
      <c r="N2766" s="66">
        <f>IFERROR(VLOOKUP(Table49[[#This Row],[ITEM CODE]],Table2[[#All],[Item Code]:[Unit Cost]],10,0),0)</f>
        <v>0</v>
      </c>
      <c r="O2766" s="134">
        <f>IFERROR(VLOOKUP(Table49[[#This Row],[ITEM CODE]],Table2[[#All],[Item Code]:[Unit Cost]],10,0),0)</f>
        <v>0</v>
      </c>
      <c r="P2766" s="56"/>
      <c r="Q2766" s="58"/>
      <c r="R2766" s="58">
        <f>Table49[[#This Row],[QUANTITY]]*Table49[[#This Row],[INV Prices]]</f>
        <v>0</v>
      </c>
      <c r="S2766" s="67"/>
      <c r="V2766" s="41"/>
      <c r="W2766" s="4" t="str">
        <f>IFERROR(VLOOKUP(Table49[[#This Row],[ITEM CODE]],Table2[[Item Code]:[Category ]],6,0),"")</f>
        <v/>
      </c>
      <c r="X2766" s="1" t="str">
        <f>IFERROR(VLOOKUP(Table49[[#This Row],[ITEM CODE]],Table2[[Item Code]:[Sub Category]],7,0),"")</f>
        <v/>
      </c>
      <c r="Y2766" s="68" t="str">
        <f>Table49[[#This Row],[PO Number]]&amp;COUNTIFS($E$5:E2766,E2766)</f>
        <v>0</v>
      </c>
    </row>
    <row r="2767" spans="1:25" ht="14.7" customHeight="1" x14ac:dyDescent="0.3">
      <c r="A2767" s="1" t="str">
        <f>IF(Table49[[#This Row],[ITEM NAME]]="","",ROW()-4)</f>
        <v/>
      </c>
      <c r="B2767" s="68"/>
      <c r="C2767" s="4" t="str">
        <f>IFERROR(VLOOKUP(B2767,Table14[],3,0),"")</f>
        <v/>
      </c>
      <c r="D2767" s="4" t="str">
        <f>IFERROR(VLOOKUP(B2767,Table14[],2,0),"")</f>
        <v/>
      </c>
      <c r="E2767" s="4"/>
      <c r="H2767" s="41" t="str">
        <f>IFERROR(VLOOKUP(Table49[[#This Row],[ITEM CODE]],Table2[[Item Code]:[Master Name]],2,0),"")</f>
        <v/>
      </c>
      <c r="I2767" s="41"/>
      <c r="J2767" s="65" t="str">
        <f>IFERROR(VLOOKUP(Table49[[#This Row],[ITEM CODE]],Table2[[Item Code]:[Master Name]],3,0),"")</f>
        <v/>
      </c>
      <c r="K2767" s="1" t="str">
        <f>IFERROR(VLOOKUP(Table49[[#This Row],[ITEM CODE]],Table2[[Item Code]:[Master Name]],9,0),"")</f>
        <v/>
      </c>
      <c r="L2767" s="1" t="str">
        <f>IFERROR(VLOOKUP(Table49[[#This Row],[ITEM CODE]],Table2[[Item Code]:[Master Name]],8,0),"")</f>
        <v/>
      </c>
      <c r="M2767" s="41"/>
      <c r="N2767" s="66">
        <f>IFERROR(VLOOKUP(Table49[[#This Row],[ITEM CODE]],Table2[[#All],[Item Code]:[Unit Cost]],10,0),0)</f>
        <v>0</v>
      </c>
      <c r="O2767" s="134">
        <f>IFERROR(VLOOKUP(Table49[[#This Row],[ITEM CODE]],Table2[[#All],[Item Code]:[Unit Cost]],10,0),0)</f>
        <v>0</v>
      </c>
      <c r="P2767" s="56"/>
      <c r="Q2767" s="58"/>
      <c r="R2767" s="58">
        <f>Table49[[#This Row],[QUANTITY]]*Table49[[#This Row],[INV Prices]]</f>
        <v>0</v>
      </c>
      <c r="S2767" s="67"/>
      <c r="V2767" s="41"/>
      <c r="W2767" s="4" t="str">
        <f>IFERROR(VLOOKUP(Table49[[#This Row],[ITEM CODE]],Table2[[Item Code]:[Category ]],6,0),"")</f>
        <v/>
      </c>
      <c r="X2767" s="1" t="str">
        <f>IFERROR(VLOOKUP(Table49[[#This Row],[ITEM CODE]],Table2[[Item Code]:[Sub Category]],7,0),"")</f>
        <v/>
      </c>
      <c r="Y2767" s="68" t="str">
        <f>Table49[[#This Row],[PO Number]]&amp;COUNTIFS($E$5:E2767,E2767)</f>
        <v>0</v>
      </c>
    </row>
    <row r="2768" spans="1:25" ht="14.7" customHeight="1" x14ac:dyDescent="0.3">
      <c r="A2768" s="1" t="str">
        <f>IF(Table49[[#This Row],[ITEM NAME]]="","",ROW()-4)</f>
        <v/>
      </c>
      <c r="B2768" s="68"/>
      <c r="C2768" s="4" t="str">
        <f>IFERROR(VLOOKUP(B2768,Table14[],3,0),"")</f>
        <v/>
      </c>
      <c r="D2768" s="4" t="str">
        <f>IFERROR(VLOOKUP(B2768,Table14[],2,0),"")</f>
        <v/>
      </c>
      <c r="E2768" s="4"/>
      <c r="H2768" s="41" t="str">
        <f>IFERROR(VLOOKUP(Table49[[#This Row],[ITEM CODE]],Table2[[Item Code]:[Master Name]],2,0),"")</f>
        <v/>
      </c>
      <c r="I2768" s="41"/>
      <c r="J2768" s="65" t="str">
        <f>IFERROR(VLOOKUP(Table49[[#This Row],[ITEM CODE]],Table2[[Item Code]:[Master Name]],3,0),"")</f>
        <v/>
      </c>
      <c r="K2768" s="1" t="str">
        <f>IFERROR(VLOOKUP(Table49[[#This Row],[ITEM CODE]],Table2[[Item Code]:[Master Name]],9,0),"")</f>
        <v/>
      </c>
      <c r="L2768" s="1" t="str">
        <f>IFERROR(VLOOKUP(Table49[[#This Row],[ITEM CODE]],Table2[[Item Code]:[Master Name]],8,0),"")</f>
        <v/>
      </c>
      <c r="M2768" s="41"/>
      <c r="N2768" s="66">
        <f>IFERROR(VLOOKUP(Table49[[#This Row],[ITEM CODE]],Table2[[#All],[Item Code]:[Unit Cost]],10,0),0)</f>
        <v>0</v>
      </c>
      <c r="O2768" s="134">
        <f>IFERROR(VLOOKUP(Table49[[#This Row],[ITEM CODE]],Table2[[#All],[Item Code]:[Unit Cost]],10,0),0)</f>
        <v>0</v>
      </c>
      <c r="P2768" s="56"/>
      <c r="Q2768" s="58"/>
      <c r="R2768" s="58">
        <f>Table49[[#This Row],[QUANTITY]]*Table49[[#This Row],[INV Prices]]</f>
        <v>0</v>
      </c>
      <c r="S2768" s="67"/>
      <c r="V2768" s="41"/>
      <c r="W2768" s="4" t="str">
        <f>IFERROR(VLOOKUP(Table49[[#This Row],[ITEM CODE]],Table2[[Item Code]:[Category ]],6,0),"")</f>
        <v/>
      </c>
      <c r="X2768" s="1" t="str">
        <f>IFERROR(VLOOKUP(Table49[[#This Row],[ITEM CODE]],Table2[[Item Code]:[Sub Category]],7,0),"")</f>
        <v/>
      </c>
      <c r="Y2768" s="68" t="str">
        <f>Table49[[#This Row],[PO Number]]&amp;COUNTIFS($E$5:E2768,E2768)</f>
        <v>0</v>
      </c>
    </row>
    <row r="2769" spans="1:25" ht="14.7" customHeight="1" x14ac:dyDescent="0.3">
      <c r="A2769" s="1" t="str">
        <f>IF(Table49[[#This Row],[ITEM NAME]]="","",ROW()-4)</f>
        <v/>
      </c>
      <c r="B2769" s="68"/>
      <c r="C2769" s="4" t="str">
        <f>IFERROR(VLOOKUP(B2769,Table14[],3,0),"")</f>
        <v/>
      </c>
      <c r="D2769" s="4" t="str">
        <f>IFERROR(VLOOKUP(B2769,Table14[],2,0),"")</f>
        <v/>
      </c>
      <c r="E2769" s="4"/>
      <c r="H2769" s="41" t="str">
        <f>IFERROR(VLOOKUP(Table49[[#This Row],[ITEM CODE]],Table2[[Item Code]:[Master Name]],2,0),"")</f>
        <v/>
      </c>
      <c r="I2769" s="41"/>
      <c r="J2769" s="65" t="str">
        <f>IFERROR(VLOOKUP(Table49[[#This Row],[ITEM CODE]],Table2[[Item Code]:[Master Name]],3,0),"")</f>
        <v/>
      </c>
      <c r="K2769" s="1" t="str">
        <f>IFERROR(VLOOKUP(Table49[[#This Row],[ITEM CODE]],Table2[[Item Code]:[Master Name]],9,0),"")</f>
        <v/>
      </c>
      <c r="L2769" s="1" t="str">
        <f>IFERROR(VLOOKUP(Table49[[#This Row],[ITEM CODE]],Table2[[Item Code]:[Master Name]],8,0),"")</f>
        <v/>
      </c>
      <c r="M2769" s="41"/>
      <c r="N2769" s="66">
        <f>IFERROR(VLOOKUP(Table49[[#This Row],[ITEM CODE]],Table2[[#All],[Item Code]:[Unit Cost]],10,0),0)</f>
        <v>0</v>
      </c>
      <c r="O2769" s="134">
        <f>IFERROR(VLOOKUP(Table49[[#This Row],[ITEM CODE]],Table2[[#All],[Item Code]:[Unit Cost]],10,0),0)</f>
        <v>0</v>
      </c>
      <c r="P2769" s="56"/>
      <c r="Q2769" s="58"/>
      <c r="R2769" s="58">
        <f>Table49[[#This Row],[QUANTITY]]*Table49[[#This Row],[INV Prices]]</f>
        <v>0</v>
      </c>
      <c r="S2769" s="67"/>
      <c r="V2769" s="41"/>
      <c r="W2769" s="4" t="str">
        <f>IFERROR(VLOOKUP(Table49[[#This Row],[ITEM CODE]],Table2[[Item Code]:[Category ]],6,0),"")</f>
        <v/>
      </c>
      <c r="X2769" s="1" t="str">
        <f>IFERROR(VLOOKUP(Table49[[#This Row],[ITEM CODE]],Table2[[Item Code]:[Sub Category]],7,0),"")</f>
        <v/>
      </c>
      <c r="Y2769" s="68" t="str">
        <f>Table49[[#This Row],[PO Number]]&amp;COUNTIFS($E$5:E2769,E2769)</f>
        <v>0</v>
      </c>
    </row>
    <row r="2770" spans="1:25" ht="14.7" customHeight="1" x14ac:dyDescent="0.3">
      <c r="A2770" s="1" t="str">
        <f>IF(Table49[[#This Row],[ITEM NAME]]="","",ROW()-4)</f>
        <v/>
      </c>
      <c r="B2770" s="68"/>
      <c r="C2770" s="4" t="str">
        <f>IFERROR(VLOOKUP(B2770,Table14[],3,0),"")</f>
        <v/>
      </c>
      <c r="D2770" s="4" t="str">
        <f>IFERROR(VLOOKUP(B2770,Table14[],2,0),"")</f>
        <v/>
      </c>
      <c r="E2770" s="4"/>
      <c r="H2770" s="41" t="str">
        <f>IFERROR(VLOOKUP(Table49[[#This Row],[ITEM CODE]],Table2[[Item Code]:[Master Name]],2,0),"")</f>
        <v/>
      </c>
      <c r="I2770" s="41"/>
      <c r="J2770" s="65" t="str">
        <f>IFERROR(VLOOKUP(Table49[[#This Row],[ITEM CODE]],Table2[[Item Code]:[Master Name]],3,0),"")</f>
        <v/>
      </c>
      <c r="K2770" s="1" t="str">
        <f>IFERROR(VLOOKUP(Table49[[#This Row],[ITEM CODE]],Table2[[Item Code]:[Master Name]],9,0),"")</f>
        <v/>
      </c>
      <c r="L2770" s="1" t="str">
        <f>IFERROR(VLOOKUP(Table49[[#This Row],[ITEM CODE]],Table2[[Item Code]:[Master Name]],8,0),"")</f>
        <v/>
      </c>
      <c r="M2770" s="41"/>
      <c r="N2770" s="66">
        <f>IFERROR(VLOOKUP(Table49[[#This Row],[ITEM CODE]],Table2[[#All],[Item Code]:[Unit Cost]],10,0),0)</f>
        <v>0</v>
      </c>
      <c r="O2770" s="134">
        <f>IFERROR(VLOOKUP(Table49[[#This Row],[ITEM CODE]],Table2[[#All],[Item Code]:[Unit Cost]],10,0),0)</f>
        <v>0</v>
      </c>
      <c r="P2770" s="56"/>
      <c r="Q2770" s="58"/>
      <c r="R2770" s="58">
        <f>Table49[[#This Row],[QUANTITY]]*Table49[[#This Row],[INV Prices]]</f>
        <v>0</v>
      </c>
      <c r="S2770" s="67"/>
      <c r="V2770" s="41"/>
      <c r="W2770" s="4" t="str">
        <f>IFERROR(VLOOKUP(Table49[[#This Row],[ITEM CODE]],Table2[[Item Code]:[Category ]],6,0),"")</f>
        <v/>
      </c>
      <c r="X2770" s="1" t="str">
        <f>IFERROR(VLOOKUP(Table49[[#This Row],[ITEM CODE]],Table2[[Item Code]:[Sub Category]],7,0),"")</f>
        <v/>
      </c>
      <c r="Y2770" s="68" t="str">
        <f>Table49[[#This Row],[PO Number]]&amp;COUNTIFS($E$5:E2770,E2770)</f>
        <v>0</v>
      </c>
    </row>
    <row r="2771" spans="1:25" ht="14.7" customHeight="1" x14ac:dyDescent="0.3">
      <c r="A2771" s="1" t="str">
        <f>IF(Table49[[#This Row],[ITEM NAME]]="","",ROW()-4)</f>
        <v/>
      </c>
      <c r="B2771" s="68"/>
      <c r="C2771" s="4" t="str">
        <f>IFERROR(VLOOKUP(B2771,Table14[],3,0),"")</f>
        <v/>
      </c>
      <c r="D2771" s="4" t="str">
        <f>IFERROR(VLOOKUP(B2771,Table14[],2,0),"")</f>
        <v/>
      </c>
      <c r="E2771" s="4"/>
      <c r="H2771" s="41" t="str">
        <f>IFERROR(VLOOKUP(Table49[[#This Row],[ITEM CODE]],Table2[[Item Code]:[Master Name]],2,0),"")</f>
        <v/>
      </c>
      <c r="I2771" s="41"/>
      <c r="J2771" s="65" t="str">
        <f>IFERROR(VLOOKUP(Table49[[#This Row],[ITEM CODE]],Table2[[Item Code]:[Master Name]],3,0),"")</f>
        <v/>
      </c>
      <c r="K2771" s="1" t="str">
        <f>IFERROR(VLOOKUP(Table49[[#This Row],[ITEM CODE]],Table2[[Item Code]:[Master Name]],9,0),"")</f>
        <v/>
      </c>
      <c r="L2771" s="1" t="str">
        <f>IFERROR(VLOOKUP(Table49[[#This Row],[ITEM CODE]],Table2[[Item Code]:[Master Name]],8,0),"")</f>
        <v/>
      </c>
      <c r="M2771" s="41"/>
      <c r="N2771" s="66">
        <f>IFERROR(VLOOKUP(Table49[[#This Row],[ITEM CODE]],Table2[[#All],[Item Code]:[Unit Cost]],10,0),0)</f>
        <v>0</v>
      </c>
      <c r="O2771" s="134">
        <f>IFERROR(VLOOKUP(Table49[[#This Row],[ITEM CODE]],Table2[[#All],[Item Code]:[Unit Cost]],10,0),0)</f>
        <v>0</v>
      </c>
      <c r="P2771" s="56"/>
      <c r="Q2771" s="58"/>
      <c r="R2771" s="58">
        <f>Table49[[#This Row],[QUANTITY]]*Table49[[#This Row],[INV Prices]]</f>
        <v>0</v>
      </c>
      <c r="S2771" s="67"/>
      <c r="V2771" s="41"/>
      <c r="W2771" s="4" t="str">
        <f>IFERROR(VLOOKUP(Table49[[#This Row],[ITEM CODE]],Table2[[Item Code]:[Category ]],6,0),"")</f>
        <v/>
      </c>
      <c r="X2771" s="1" t="str">
        <f>IFERROR(VLOOKUP(Table49[[#This Row],[ITEM CODE]],Table2[[Item Code]:[Sub Category]],7,0),"")</f>
        <v/>
      </c>
      <c r="Y2771" s="68" t="str">
        <f>Table49[[#This Row],[PO Number]]&amp;COUNTIFS($E$5:E2771,E2771)</f>
        <v>0</v>
      </c>
    </row>
    <row r="2772" spans="1:25" ht="14.7" customHeight="1" x14ac:dyDescent="0.3">
      <c r="A2772" s="1" t="str">
        <f>IF(Table49[[#This Row],[ITEM NAME]]="","",ROW()-4)</f>
        <v/>
      </c>
      <c r="B2772" s="68"/>
      <c r="C2772" s="4" t="str">
        <f>IFERROR(VLOOKUP(B2772,Table14[],3,0),"")</f>
        <v/>
      </c>
      <c r="D2772" s="4" t="str">
        <f>IFERROR(VLOOKUP(B2772,Table14[],2,0),"")</f>
        <v/>
      </c>
      <c r="E2772" s="4"/>
      <c r="H2772" s="41" t="str">
        <f>IFERROR(VLOOKUP(Table49[[#This Row],[ITEM CODE]],Table2[[Item Code]:[Master Name]],2,0),"")</f>
        <v/>
      </c>
      <c r="I2772" s="41"/>
      <c r="J2772" s="65" t="str">
        <f>IFERROR(VLOOKUP(Table49[[#This Row],[ITEM CODE]],Table2[[Item Code]:[Master Name]],3,0),"")</f>
        <v/>
      </c>
      <c r="K2772" s="1" t="str">
        <f>IFERROR(VLOOKUP(Table49[[#This Row],[ITEM CODE]],Table2[[Item Code]:[Master Name]],9,0),"")</f>
        <v/>
      </c>
      <c r="L2772" s="1" t="str">
        <f>IFERROR(VLOOKUP(Table49[[#This Row],[ITEM CODE]],Table2[[Item Code]:[Master Name]],8,0),"")</f>
        <v/>
      </c>
      <c r="M2772" s="41"/>
      <c r="N2772" s="66">
        <f>IFERROR(VLOOKUP(Table49[[#This Row],[ITEM CODE]],Table2[[#All],[Item Code]:[Unit Cost]],10,0),0)</f>
        <v>0</v>
      </c>
      <c r="O2772" s="134">
        <f>IFERROR(VLOOKUP(Table49[[#This Row],[ITEM CODE]],Table2[[#All],[Item Code]:[Unit Cost]],10,0),0)</f>
        <v>0</v>
      </c>
      <c r="P2772" s="56"/>
      <c r="Q2772" s="58"/>
      <c r="R2772" s="58">
        <f>Table49[[#This Row],[QUANTITY]]*Table49[[#This Row],[INV Prices]]</f>
        <v>0</v>
      </c>
      <c r="S2772" s="67"/>
      <c r="V2772" s="41"/>
      <c r="W2772" s="4" t="str">
        <f>IFERROR(VLOOKUP(Table49[[#This Row],[ITEM CODE]],Table2[[Item Code]:[Category ]],6,0),"")</f>
        <v/>
      </c>
      <c r="X2772" s="1" t="str">
        <f>IFERROR(VLOOKUP(Table49[[#This Row],[ITEM CODE]],Table2[[Item Code]:[Sub Category]],7,0),"")</f>
        <v/>
      </c>
      <c r="Y2772" s="68" t="str">
        <f>Table49[[#This Row],[PO Number]]&amp;COUNTIFS($E$5:E2772,E2772)</f>
        <v>0</v>
      </c>
    </row>
    <row r="2773" spans="1:25" ht="14.7" customHeight="1" x14ac:dyDescent="0.3">
      <c r="A2773" s="1" t="str">
        <f>IF(Table49[[#This Row],[ITEM NAME]]="","",ROW()-4)</f>
        <v/>
      </c>
      <c r="B2773" s="68"/>
      <c r="C2773" s="4" t="str">
        <f>IFERROR(VLOOKUP(B2773,Table14[],3,0),"")</f>
        <v/>
      </c>
      <c r="D2773" s="4" t="str">
        <f>IFERROR(VLOOKUP(B2773,Table14[],2,0),"")</f>
        <v/>
      </c>
      <c r="E2773" s="4"/>
      <c r="H2773" s="41" t="str">
        <f>IFERROR(VLOOKUP(Table49[[#This Row],[ITEM CODE]],Table2[[Item Code]:[Master Name]],2,0),"")</f>
        <v/>
      </c>
      <c r="I2773" s="41"/>
      <c r="J2773" s="65" t="str">
        <f>IFERROR(VLOOKUP(Table49[[#This Row],[ITEM CODE]],Table2[[Item Code]:[Master Name]],3,0),"")</f>
        <v/>
      </c>
      <c r="K2773" s="1" t="str">
        <f>IFERROR(VLOOKUP(Table49[[#This Row],[ITEM CODE]],Table2[[Item Code]:[Master Name]],9,0),"")</f>
        <v/>
      </c>
      <c r="L2773" s="1" t="str">
        <f>IFERROR(VLOOKUP(Table49[[#This Row],[ITEM CODE]],Table2[[Item Code]:[Master Name]],8,0),"")</f>
        <v/>
      </c>
      <c r="M2773" s="41"/>
      <c r="N2773" s="66">
        <f>IFERROR(VLOOKUP(Table49[[#This Row],[ITEM CODE]],Table2[[#All],[Item Code]:[Unit Cost]],10,0),0)</f>
        <v>0</v>
      </c>
      <c r="O2773" s="134">
        <f>IFERROR(VLOOKUP(Table49[[#This Row],[ITEM CODE]],Table2[[#All],[Item Code]:[Unit Cost]],10,0),0)</f>
        <v>0</v>
      </c>
      <c r="P2773" s="56"/>
      <c r="Q2773" s="58"/>
      <c r="R2773" s="58">
        <f>Table49[[#This Row],[QUANTITY]]*Table49[[#This Row],[INV Prices]]</f>
        <v>0</v>
      </c>
      <c r="S2773" s="67"/>
      <c r="V2773" s="41"/>
      <c r="W2773" s="4" t="str">
        <f>IFERROR(VLOOKUP(Table49[[#This Row],[ITEM CODE]],Table2[[Item Code]:[Category ]],6,0),"")</f>
        <v/>
      </c>
      <c r="X2773" s="1" t="str">
        <f>IFERROR(VLOOKUP(Table49[[#This Row],[ITEM CODE]],Table2[[Item Code]:[Sub Category]],7,0),"")</f>
        <v/>
      </c>
      <c r="Y2773" s="68" t="str">
        <f>Table49[[#This Row],[PO Number]]&amp;COUNTIFS($E$5:E2773,E2773)</f>
        <v>0</v>
      </c>
    </row>
    <row r="2774" spans="1:25" ht="14.7" customHeight="1" x14ac:dyDescent="0.3">
      <c r="A2774" s="1" t="str">
        <f>IF(Table49[[#This Row],[ITEM NAME]]="","",ROW()-4)</f>
        <v/>
      </c>
      <c r="B2774" s="68"/>
      <c r="C2774" s="4" t="str">
        <f>IFERROR(VLOOKUP(B2774,Table14[],3,0),"")</f>
        <v/>
      </c>
      <c r="D2774" s="4" t="str">
        <f>IFERROR(VLOOKUP(B2774,Table14[],2,0),"")</f>
        <v/>
      </c>
      <c r="E2774" s="4"/>
      <c r="H2774" s="41" t="str">
        <f>IFERROR(VLOOKUP(Table49[[#This Row],[ITEM CODE]],Table2[[Item Code]:[Master Name]],2,0),"")</f>
        <v/>
      </c>
      <c r="I2774" s="41"/>
      <c r="J2774" s="65" t="str">
        <f>IFERROR(VLOOKUP(Table49[[#This Row],[ITEM CODE]],Table2[[Item Code]:[Master Name]],3,0),"")</f>
        <v/>
      </c>
      <c r="K2774" s="1" t="str">
        <f>IFERROR(VLOOKUP(Table49[[#This Row],[ITEM CODE]],Table2[[Item Code]:[Master Name]],9,0),"")</f>
        <v/>
      </c>
      <c r="L2774" s="1" t="str">
        <f>IFERROR(VLOOKUP(Table49[[#This Row],[ITEM CODE]],Table2[[Item Code]:[Master Name]],8,0),"")</f>
        <v/>
      </c>
      <c r="M2774" s="41"/>
      <c r="N2774" s="66">
        <f>IFERROR(VLOOKUP(Table49[[#This Row],[ITEM CODE]],Table2[[#All],[Item Code]:[Unit Cost]],10,0),0)</f>
        <v>0</v>
      </c>
      <c r="O2774" s="134">
        <f>IFERROR(VLOOKUP(Table49[[#This Row],[ITEM CODE]],Table2[[#All],[Item Code]:[Unit Cost]],10,0),0)</f>
        <v>0</v>
      </c>
      <c r="P2774" s="56"/>
      <c r="Q2774" s="58"/>
      <c r="R2774" s="58">
        <f>Table49[[#This Row],[QUANTITY]]*Table49[[#This Row],[INV Prices]]</f>
        <v>0</v>
      </c>
      <c r="S2774" s="67"/>
      <c r="V2774" s="41"/>
      <c r="W2774" s="4" t="str">
        <f>IFERROR(VLOOKUP(Table49[[#This Row],[ITEM CODE]],Table2[[Item Code]:[Category ]],6,0),"")</f>
        <v/>
      </c>
      <c r="X2774" s="1" t="str">
        <f>IFERROR(VLOOKUP(Table49[[#This Row],[ITEM CODE]],Table2[[Item Code]:[Sub Category]],7,0),"")</f>
        <v/>
      </c>
      <c r="Y2774" s="68" t="str">
        <f>Table49[[#This Row],[PO Number]]&amp;COUNTIFS($E$5:E2774,E2774)</f>
        <v>0</v>
      </c>
    </row>
    <row r="2775" spans="1:25" ht="14.7" customHeight="1" x14ac:dyDescent="0.3">
      <c r="A2775" s="1" t="str">
        <f>IF(Table49[[#This Row],[ITEM NAME]]="","",ROW()-4)</f>
        <v/>
      </c>
      <c r="B2775" s="68"/>
      <c r="C2775" s="4" t="str">
        <f>IFERROR(VLOOKUP(B2775,Table14[],3,0),"")</f>
        <v/>
      </c>
      <c r="D2775" s="4" t="str">
        <f>IFERROR(VLOOKUP(B2775,Table14[],2,0),"")</f>
        <v/>
      </c>
      <c r="E2775" s="4"/>
      <c r="H2775" s="41" t="str">
        <f>IFERROR(VLOOKUP(Table49[[#This Row],[ITEM CODE]],Table2[[Item Code]:[Master Name]],2,0),"")</f>
        <v/>
      </c>
      <c r="I2775" s="41"/>
      <c r="J2775" s="65" t="str">
        <f>IFERROR(VLOOKUP(Table49[[#This Row],[ITEM CODE]],Table2[[Item Code]:[Master Name]],3,0),"")</f>
        <v/>
      </c>
      <c r="K2775" s="1" t="str">
        <f>IFERROR(VLOOKUP(Table49[[#This Row],[ITEM CODE]],Table2[[Item Code]:[Master Name]],9,0),"")</f>
        <v/>
      </c>
      <c r="L2775" s="1" t="str">
        <f>IFERROR(VLOOKUP(Table49[[#This Row],[ITEM CODE]],Table2[[Item Code]:[Master Name]],8,0),"")</f>
        <v/>
      </c>
      <c r="M2775" s="41"/>
      <c r="N2775" s="66">
        <f>IFERROR(VLOOKUP(Table49[[#This Row],[ITEM CODE]],Table2[[#All],[Item Code]:[Unit Cost]],10,0),0)</f>
        <v>0</v>
      </c>
      <c r="O2775" s="134">
        <f>IFERROR(VLOOKUP(Table49[[#This Row],[ITEM CODE]],Table2[[#All],[Item Code]:[Unit Cost]],10,0),0)</f>
        <v>0</v>
      </c>
      <c r="P2775" s="56"/>
      <c r="Q2775" s="58"/>
      <c r="R2775" s="58">
        <f>Table49[[#This Row],[QUANTITY]]*Table49[[#This Row],[INV Prices]]</f>
        <v>0</v>
      </c>
      <c r="S2775" s="67"/>
      <c r="V2775" s="41"/>
      <c r="W2775" s="4" t="str">
        <f>IFERROR(VLOOKUP(Table49[[#This Row],[ITEM CODE]],Table2[[Item Code]:[Category ]],6,0),"")</f>
        <v/>
      </c>
      <c r="X2775" s="1" t="str">
        <f>IFERROR(VLOOKUP(Table49[[#This Row],[ITEM CODE]],Table2[[Item Code]:[Sub Category]],7,0),"")</f>
        <v/>
      </c>
      <c r="Y2775" s="68" t="str">
        <f>Table49[[#This Row],[PO Number]]&amp;COUNTIFS($E$5:E2775,E2775)</f>
        <v>0</v>
      </c>
    </row>
    <row r="2776" spans="1:25" ht="14.7" customHeight="1" x14ac:dyDescent="0.3">
      <c r="A2776" s="1" t="str">
        <f>IF(Table49[[#This Row],[ITEM NAME]]="","",ROW()-4)</f>
        <v/>
      </c>
      <c r="B2776" s="68"/>
      <c r="C2776" s="4" t="str">
        <f>IFERROR(VLOOKUP(B2776,Table14[],3,0),"")</f>
        <v/>
      </c>
      <c r="D2776" s="4" t="str">
        <f>IFERROR(VLOOKUP(B2776,Table14[],2,0),"")</f>
        <v/>
      </c>
      <c r="E2776" s="4"/>
      <c r="H2776" s="41" t="str">
        <f>IFERROR(VLOOKUP(Table49[[#This Row],[ITEM CODE]],Table2[[Item Code]:[Master Name]],2,0),"")</f>
        <v/>
      </c>
      <c r="I2776" s="41"/>
      <c r="J2776" s="65" t="str">
        <f>IFERROR(VLOOKUP(Table49[[#This Row],[ITEM CODE]],Table2[[Item Code]:[Master Name]],3,0),"")</f>
        <v/>
      </c>
      <c r="K2776" s="1" t="str">
        <f>IFERROR(VLOOKUP(Table49[[#This Row],[ITEM CODE]],Table2[[Item Code]:[Master Name]],9,0),"")</f>
        <v/>
      </c>
      <c r="L2776" s="1" t="str">
        <f>IFERROR(VLOOKUP(Table49[[#This Row],[ITEM CODE]],Table2[[Item Code]:[Master Name]],8,0),"")</f>
        <v/>
      </c>
      <c r="M2776" s="41"/>
      <c r="N2776" s="66">
        <f>IFERROR(VLOOKUP(Table49[[#This Row],[ITEM CODE]],Table2[[#All],[Item Code]:[Unit Cost]],10,0),0)</f>
        <v>0</v>
      </c>
      <c r="O2776" s="134">
        <f>IFERROR(VLOOKUP(Table49[[#This Row],[ITEM CODE]],Table2[[#All],[Item Code]:[Unit Cost]],10,0),0)</f>
        <v>0</v>
      </c>
      <c r="P2776" s="56"/>
      <c r="Q2776" s="58"/>
      <c r="R2776" s="58">
        <f>Table49[[#This Row],[QUANTITY]]*Table49[[#This Row],[INV Prices]]</f>
        <v>0</v>
      </c>
      <c r="S2776" s="67"/>
      <c r="V2776" s="41"/>
      <c r="W2776" s="4" t="str">
        <f>IFERROR(VLOOKUP(Table49[[#This Row],[ITEM CODE]],Table2[[Item Code]:[Category ]],6,0),"")</f>
        <v/>
      </c>
      <c r="X2776" s="1" t="str">
        <f>IFERROR(VLOOKUP(Table49[[#This Row],[ITEM CODE]],Table2[[Item Code]:[Sub Category]],7,0),"")</f>
        <v/>
      </c>
      <c r="Y2776" s="68" t="str">
        <f>Table49[[#This Row],[PO Number]]&amp;COUNTIFS($E$5:E2776,E2776)</f>
        <v>0</v>
      </c>
    </row>
    <row r="2777" spans="1:25" ht="14.7" customHeight="1" x14ac:dyDescent="0.3">
      <c r="A2777" s="1" t="str">
        <f>IF(Table49[[#This Row],[ITEM NAME]]="","",ROW()-4)</f>
        <v/>
      </c>
      <c r="B2777" s="68"/>
      <c r="C2777" s="4" t="str">
        <f>IFERROR(VLOOKUP(B2777,Table14[],3,0),"")</f>
        <v/>
      </c>
      <c r="D2777" s="4" t="str">
        <f>IFERROR(VLOOKUP(B2777,Table14[],2,0),"")</f>
        <v/>
      </c>
      <c r="E2777" s="4"/>
      <c r="H2777" s="41" t="str">
        <f>IFERROR(VLOOKUP(Table49[[#This Row],[ITEM CODE]],Table2[[Item Code]:[Master Name]],2,0),"")</f>
        <v/>
      </c>
      <c r="I2777" s="41"/>
      <c r="J2777" s="65" t="str">
        <f>IFERROR(VLOOKUP(Table49[[#This Row],[ITEM CODE]],Table2[[Item Code]:[Master Name]],3,0),"")</f>
        <v/>
      </c>
      <c r="K2777" s="1" t="str">
        <f>IFERROR(VLOOKUP(Table49[[#This Row],[ITEM CODE]],Table2[[Item Code]:[Master Name]],9,0),"")</f>
        <v/>
      </c>
      <c r="L2777" s="1" t="str">
        <f>IFERROR(VLOOKUP(Table49[[#This Row],[ITEM CODE]],Table2[[Item Code]:[Master Name]],8,0),"")</f>
        <v/>
      </c>
      <c r="M2777" s="41"/>
      <c r="N2777" s="66">
        <f>IFERROR(VLOOKUP(Table49[[#This Row],[ITEM CODE]],Table2[[#All],[Item Code]:[Unit Cost]],10,0),0)</f>
        <v>0</v>
      </c>
      <c r="O2777" s="134">
        <f>IFERROR(VLOOKUP(Table49[[#This Row],[ITEM CODE]],Table2[[#All],[Item Code]:[Unit Cost]],10,0),0)</f>
        <v>0</v>
      </c>
      <c r="P2777" s="56"/>
      <c r="Q2777" s="58"/>
      <c r="R2777" s="58">
        <f>Table49[[#This Row],[QUANTITY]]*Table49[[#This Row],[INV Prices]]</f>
        <v>0</v>
      </c>
      <c r="S2777" s="67"/>
      <c r="V2777" s="41"/>
      <c r="W2777" s="4" t="str">
        <f>IFERROR(VLOOKUP(Table49[[#This Row],[ITEM CODE]],Table2[[Item Code]:[Category ]],6,0),"")</f>
        <v/>
      </c>
      <c r="X2777" s="1" t="str">
        <f>IFERROR(VLOOKUP(Table49[[#This Row],[ITEM CODE]],Table2[[Item Code]:[Sub Category]],7,0),"")</f>
        <v/>
      </c>
      <c r="Y2777" s="68" t="str">
        <f>Table49[[#This Row],[PO Number]]&amp;COUNTIFS($E$5:E2777,E2777)</f>
        <v>0</v>
      </c>
    </row>
    <row r="2778" spans="1:25" ht="14.7" customHeight="1" x14ac:dyDescent="0.3">
      <c r="A2778" s="1" t="str">
        <f>IF(Table49[[#This Row],[ITEM NAME]]="","",ROW()-4)</f>
        <v/>
      </c>
      <c r="B2778" s="68"/>
      <c r="C2778" s="4" t="str">
        <f>IFERROR(VLOOKUP(B2778,Table14[],3,0),"")</f>
        <v/>
      </c>
      <c r="D2778" s="4" t="str">
        <f>IFERROR(VLOOKUP(B2778,Table14[],2,0),"")</f>
        <v/>
      </c>
      <c r="E2778" s="4"/>
      <c r="H2778" s="41" t="str">
        <f>IFERROR(VLOOKUP(Table49[[#This Row],[ITEM CODE]],Table2[[Item Code]:[Master Name]],2,0),"")</f>
        <v/>
      </c>
      <c r="I2778" s="41"/>
      <c r="J2778" s="65" t="str">
        <f>IFERROR(VLOOKUP(Table49[[#This Row],[ITEM CODE]],Table2[[Item Code]:[Master Name]],3,0),"")</f>
        <v/>
      </c>
      <c r="K2778" s="1" t="str">
        <f>IFERROR(VLOOKUP(Table49[[#This Row],[ITEM CODE]],Table2[[Item Code]:[Master Name]],9,0),"")</f>
        <v/>
      </c>
      <c r="L2778" s="1" t="str">
        <f>IFERROR(VLOOKUP(Table49[[#This Row],[ITEM CODE]],Table2[[Item Code]:[Master Name]],8,0),"")</f>
        <v/>
      </c>
      <c r="M2778" s="41"/>
      <c r="N2778" s="66">
        <f>IFERROR(VLOOKUP(Table49[[#This Row],[ITEM CODE]],Table2[[#All],[Item Code]:[Unit Cost]],10,0),0)</f>
        <v>0</v>
      </c>
      <c r="O2778" s="134">
        <f>IFERROR(VLOOKUP(Table49[[#This Row],[ITEM CODE]],Table2[[#All],[Item Code]:[Unit Cost]],10,0),0)</f>
        <v>0</v>
      </c>
      <c r="P2778" s="56"/>
      <c r="Q2778" s="58"/>
      <c r="R2778" s="58">
        <f>Table49[[#This Row],[QUANTITY]]*Table49[[#This Row],[INV Prices]]</f>
        <v>0</v>
      </c>
      <c r="S2778" s="67"/>
      <c r="V2778" s="41"/>
      <c r="W2778" s="4" t="str">
        <f>IFERROR(VLOOKUP(Table49[[#This Row],[ITEM CODE]],Table2[[Item Code]:[Category ]],6,0),"")</f>
        <v/>
      </c>
      <c r="X2778" s="1" t="str">
        <f>IFERROR(VLOOKUP(Table49[[#This Row],[ITEM CODE]],Table2[[Item Code]:[Sub Category]],7,0),"")</f>
        <v/>
      </c>
      <c r="Y2778" s="68" t="str">
        <f>Table49[[#This Row],[PO Number]]&amp;COUNTIFS($E$5:E2778,E2778)</f>
        <v>0</v>
      </c>
    </row>
    <row r="2779" spans="1:25" ht="14.7" customHeight="1" x14ac:dyDescent="0.3">
      <c r="A2779" s="1" t="str">
        <f>IF(Table49[[#This Row],[ITEM NAME]]="","",ROW()-4)</f>
        <v/>
      </c>
      <c r="B2779" s="68"/>
      <c r="C2779" s="4" t="str">
        <f>IFERROR(VLOOKUP(B2779,Table14[],3,0),"")</f>
        <v/>
      </c>
      <c r="D2779" s="4" t="str">
        <f>IFERROR(VLOOKUP(B2779,Table14[],2,0),"")</f>
        <v/>
      </c>
      <c r="E2779" s="4"/>
      <c r="H2779" s="41" t="str">
        <f>IFERROR(VLOOKUP(Table49[[#This Row],[ITEM CODE]],Table2[[Item Code]:[Master Name]],2,0),"")</f>
        <v/>
      </c>
      <c r="I2779" s="41"/>
      <c r="J2779" s="65" t="str">
        <f>IFERROR(VLOOKUP(Table49[[#This Row],[ITEM CODE]],Table2[[Item Code]:[Master Name]],3,0),"")</f>
        <v/>
      </c>
      <c r="K2779" s="1" t="str">
        <f>IFERROR(VLOOKUP(Table49[[#This Row],[ITEM CODE]],Table2[[Item Code]:[Master Name]],9,0),"")</f>
        <v/>
      </c>
      <c r="L2779" s="1" t="str">
        <f>IFERROR(VLOOKUP(Table49[[#This Row],[ITEM CODE]],Table2[[Item Code]:[Master Name]],8,0),"")</f>
        <v/>
      </c>
      <c r="M2779" s="41"/>
      <c r="N2779" s="66">
        <f>IFERROR(VLOOKUP(Table49[[#This Row],[ITEM CODE]],Table2[[#All],[Item Code]:[Unit Cost]],10,0),0)</f>
        <v>0</v>
      </c>
      <c r="O2779" s="134">
        <f>IFERROR(VLOOKUP(Table49[[#This Row],[ITEM CODE]],Table2[[#All],[Item Code]:[Unit Cost]],10,0),0)</f>
        <v>0</v>
      </c>
      <c r="P2779" s="56"/>
      <c r="Q2779" s="58"/>
      <c r="R2779" s="58">
        <f>Table49[[#This Row],[QUANTITY]]*Table49[[#This Row],[INV Prices]]</f>
        <v>0</v>
      </c>
      <c r="S2779" s="67"/>
      <c r="V2779" s="41"/>
      <c r="W2779" s="4" t="str">
        <f>IFERROR(VLOOKUP(Table49[[#This Row],[ITEM CODE]],Table2[[Item Code]:[Category ]],6,0),"")</f>
        <v/>
      </c>
      <c r="X2779" s="1" t="str">
        <f>IFERROR(VLOOKUP(Table49[[#This Row],[ITEM CODE]],Table2[[Item Code]:[Sub Category]],7,0),"")</f>
        <v/>
      </c>
      <c r="Y2779" s="68" t="str">
        <f>Table49[[#This Row],[PO Number]]&amp;COUNTIFS($E$5:E2779,E2779)</f>
        <v>0</v>
      </c>
    </row>
    <row r="2780" spans="1:25" ht="14.7" customHeight="1" x14ac:dyDescent="0.3">
      <c r="A2780" s="1" t="str">
        <f>IF(Table49[[#This Row],[ITEM NAME]]="","",ROW()-4)</f>
        <v/>
      </c>
      <c r="B2780" s="68"/>
      <c r="C2780" s="4" t="str">
        <f>IFERROR(VLOOKUP(B2780,Table14[],3,0),"")</f>
        <v/>
      </c>
      <c r="D2780" s="4" t="str">
        <f>IFERROR(VLOOKUP(B2780,Table14[],2,0),"")</f>
        <v/>
      </c>
      <c r="E2780" s="4"/>
      <c r="H2780" s="41" t="str">
        <f>IFERROR(VLOOKUP(Table49[[#This Row],[ITEM CODE]],Table2[[Item Code]:[Master Name]],2,0),"")</f>
        <v/>
      </c>
      <c r="I2780" s="41"/>
      <c r="J2780" s="65" t="str">
        <f>IFERROR(VLOOKUP(Table49[[#This Row],[ITEM CODE]],Table2[[Item Code]:[Master Name]],3,0),"")</f>
        <v/>
      </c>
      <c r="K2780" s="1" t="str">
        <f>IFERROR(VLOOKUP(Table49[[#This Row],[ITEM CODE]],Table2[[Item Code]:[Master Name]],9,0),"")</f>
        <v/>
      </c>
      <c r="L2780" s="1" t="str">
        <f>IFERROR(VLOOKUP(Table49[[#This Row],[ITEM CODE]],Table2[[Item Code]:[Master Name]],8,0),"")</f>
        <v/>
      </c>
      <c r="M2780" s="41"/>
      <c r="N2780" s="66">
        <f>IFERROR(VLOOKUP(Table49[[#This Row],[ITEM CODE]],Table2[[#All],[Item Code]:[Unit Cost]],10,0),0)</f>
        <v>0</v>
      </c>
      <c r="O2780" s="134">
        <f>IFERROR(VLOOKUP(Table49[[#This Row],[ITEM CODE]],Table2[[#All],[Item Code]:[Unit Cost]],10,0),0)</f>
        <v>0</v>
      </c>
      <c r="P2780" s="56"/>
      <c r="Q2780" s="58"/>
      <c r="R2780" s="58">
        <f>Table49[[#This Row],[QUANTITY]]*Table49[[#This Row],[INV Prices]]</f>
        <v>0</v>
      </c>
      <c r="S2780" s="67"/>
      <c r="V2780" s="41"/>
      <c r="W2780" s="4" t="str">
        <f>IFERROR(VLOOKUP(Table49[[#This Row],[ITEM CODE]],Table2[[Item Code]:[Category ]],6,0),"")</f>
        <v/>
      </c>
      <c r="X2780" s="1" t="str">
        <f>IFERROR(VLOOKUP(Table49[[#This Row],[ITEM CODE]],Table2[[Item Code]:[Sub Category]],7,0),"")</f>
        <v/>
      </c>
      <c r="Y2780" s="68" t="str">
        <f>Table49[[#This Row],[PO Number]]&amp;COUNTIFS($E$5:E2780,E2780)</f>
        <v>0</v>
      </c>
    </row>
    <row r="2781" spans="1:25" ht="14.7" customHeight="1" x14ac:dyDescent="0.3">
      <c r="A2781" s="1" t="str">
        <f>IF(Table49[[#This Row],[ITEM NAME]]="","",ROW()-4)</f>
        <v/>
      </c>
      <c r="B2781" s="68"/>
      <c r="C2781" s="4" t="str">
        <f>IFERROR(VLOOKUP(B2781,Table14[],3,0),"")</f>
        <v/>
      </c>
      <c r="D2781" s="4" t="str">
        <f>IFERROR(VLOOKUP(B2781,Table14[],2,0),"")</f>
        <v/>
      </c>
      <c r="E2781" s="4"/>
      <c r="H2781" s="41" t="str">
        <f>IFERROR(VLOOKUP(Table49[[#This Row],[ITEM CODE]],Table2[[Item Code]:[Master Name]],2,0),"")</f>
        <v/>
      </c>
      <c r="I2781" s="41"/>
      <c r="J2781" s="65" t="str">
        <f>IFERROR(VLOOKUP(Table49[[#This Row],[ITEM CODE]],Table2[[Item Code]:[Master Name]],3,0),"")</f>
        <v/>
      </c>
      <c r="K2781" s="1" t="str">
        <f>IFERROR(VLOOKUP(Table49[[#This Row],[ITEM CODE]],Table2[[Item Code]:[Master Name]],9,0),"")</f>
        <v/>
      </c>
      <c r="L2781" s="1" t="str">
        <f>IFERROR(VLOOKUP(Table49[[#This Row],[ITEM CODE]],Table2[[Item Code]:[Master Name]],8,0),"")</f>
        <v/>
      </c>
      <c r="M2781" s="41"/>
      <c r="N2781" s="66">
        <f>IFERROR(VLOOKUP(Table49[[#This Row],[ITEM CODE]],Table2[[#All],[Item Code]:[Unit Cost]],10,0),0)</f>
        <v>0</v>
      </c>
      <c r="O2781" s="134">
        <f>IFERROR(VLOOKUP(Table49[[#This Row],[ITEM CODE]],Table2[[#All],[Item Code]:[Unit Cost]],10,0),0)</f>
        <v>0</v>
      </c>
      <c r="P2781" s="56"/>
      <c r="Q2781" s="58"/>
      <c r="R2781" s="58">
        <f>Table49[[#This Row],[QUANTITY]]*Table49[[#This Row],[INV Prices]]</f>
        <v>0</v>
      </c>
      <c r="S2781" s="67"/>
      <c r="V2781" s="41"/>
      <c r="W2781" s="4" t="str">
        <f>IFERROR(VLOOKUP(Table49[[#This Row],[ITEM CODE]],Table2[[Item Code]:[Category ]],6,0),"")</f>
        <v/>
      </c>
      <c r="X2781" s="1" t="str">
        <f>IFERROR(VLOOKUP(Table49[[#This Row],[ITEM CODE]],Table2[[Item Code]:[Sub Category]],7,0),"")</f>
        <v/>
      </c>
      <c r="Y2781" s="68" t="str">
        <f>Table49[[#This Row],[PO Number]]&amp;COUNTIFS($E$5:E2781,E2781)</f>
        <v>0</v>
      </c>
    </row>
    <row r="2782" spans="1:25" ht="14.7" customHeight="1" x14ac:dyDescent="0.3">
      <c r="A2782" s="1" t="str">
        <f>IF(Table49[[#This Row],[ITEM NAME]]="","",ROW()-4)</f>
        <v/>
      </c>
      <c r="B2782" s="68"/>
      <c r="C2782" s="4" t="str">
        <f>IFERROR(VLOOKUP(B2782,Table14[],3,0),"")</f>
        <v/>
      </c>
      <c r="D2782" s="4" t="str">
        <f>IFERROR(VLOOKUP(B2782,Table14[],2,0),"")</f>
        <v/>
      </c>
      <c r="E2782" s="4"/>
      <c r="H2782" s="41" t="str">
        <f>IFERROR(VLOOKUP(Table49[[#This Row],[ITEM CODE]],Table2[[Item Code]:[Master Name]],2,0),"")</f>
        <v/>
      </c>
      <c r="I2782" s="41"/>
      <c r="J2782" s="65" t="str">
        <f>IFERROR(VLOOKUP(Table49[[#This Row],[ITEM CODE]],Table2[[Item Code]:[Master Name]],3,0),"")</f>
        <v/>
      </c>
      <c r="K2782" s="1" t="str">
        <f>IFERROR(VLOOKUP(Table49[[#This Row],[ITEM CODE]],Table2[[Item Code]:[Master Name]],9,0),"")</f>
        <v/>
      </c>
      <c r="L2782" s="1" t="str">
        <f>IFERROR(VLOOKUP(Table49[[#This Row],[ITEM CODE]],Table2[[Item Code]:[Master Name]],8,0),"")</f>
        <v/>
      </c>
      <c r="M2782" s="41"/>
      <c r="N2782" s="66">
        <f>IFERROR(VLOOKUP(Table49[[#This Row],[ITEM CODE]],Table2[[#All],[Item Code]:[Unit Cost]],10,0),0)</f>
        <v>0</v>
      </c>
      <c r="O2782" s="134">
        <f>IFERROR(VLOOKUP(Table49[[#This Row],[ITEM CODE]],Table2[[#All],[Item Code]:[Unit Cost]],10,0),0)</f>
        <v>0</v>
      </c>
      <c r="P2782" s="56"/>
      <c r="Q2782" s="58"/>
      <c r="R2782" s="58">
        <f>Table49[[#This Row],[QUANTITY]]*Table49[[#This Row],[INV Prices]]</f>
        <v>0</v>
      </c>
      <c r="S2782" s="67"/>
      <c r="V2782" s="41"/>
      <c r="W2782" s="4" t="str">
        <f>IFERROR(VLOOKUP(Table49[[#This Row],[ITEM CODE]],Table2[[Item Code]:[Category ]],6,0),"")</f>
        <v/>
      </c>
      <c r="X2782" s="1" t="str">
        <f>IFERROR(VLOOKUP(Table49[[#This Row],[ITEM CODE]],Table2[[Item Code]:[Sub Category]],7,0),"")</f>
        <v/>
      </c>
      <c r="Y2782" s="68" t="str">
        <f>Table49[[#This Row],[PO Number]]&amp;COUNTIFS($E$5:E2782,E2782)</f>
        <v>0</v>
      </c>
    </row>
    <row r="2783" spans="1:25" ht="14.7" customHeight="1" x14ac:dyDescent="0.3">
      <c r="A2783" s="1" t="str">
        <f>IF(Table49[[#This Row],[ITEM NAME]]="","",ROW()-4)</f>
        <v/>
      </c>
      <c r="B2783" s="68"/>
      <c r="C2783" s="4" t="str">
        <f>IFERROR(VLOOKUP(B2783,Table14[],3,0),"")</f>
        <v/>
      </c>
      <c r="D2783" s="4" t="str">
        <f>IFERROR(VLOOKUP(B2783,Table14[],2,0),"")</f>
        <v/>
      </c>
      <c r="E2783" s="4"/>
      <c r="H2783" s="41" t="str">
        <f>IFERROR(VLOOKUP(Table49[[#This Row],[ITEM CODE]],Table2[[Item Code]:[Master Name]],2,0),"")</f>
        <v/>
      </c>
      <c r="I2783" s="41"/>
      <c r="J2783" s="65" t="str">
        <f>IFERROR(VLOOKUP(Table49[[#This Row],[ITEM CODE]],Table2[[Item Code]:[Master Name]],3,0),"")</f>
        <v/>
      </c>
      <c r="K2783" s="1" t="str">
        <f>IFERROR(VLOOKUP(Table49[[#This Row],[ITEM CODE]],Table2[[Item Code]:[Master Name]],9,0),"")</f>
        <v/>
      </c>
      <c r="L2783" s="1" t="str">
        <f>IFERROR(VLOOKUP(Table49[[#This Row],[ITEM CODE]],Table2[[Item Code]:[Master Name]],8,0),"")</f>
        <v/>
      </c>
      <c r="M2783" s="41"/>
      <c r="N2783" s="66">
        <f>IFERROR(VLOOKUP(Table49[[#This Row],[ITEM CODE]],Table2[[#All],[Item Code]:[Unit Cost]],10,0),0)</f>
        <v>0</v>
      </c>
      <c r="O2783" s="134">
        <f>IFERROR(VLOOKUP(Table49[[#This Row],[ITEM CODE]],Table2[[#All],[Item Code]:[Unit Cost]],10,0),0)</f>
        <v>0</v>
      </c>
      <c r="P2783" s="56"/>
      <c r="Q2783" s="58"/>
      <c r="R2783" s="58">
        <f>Table49[[#This Row],[QUANTITY]]*Table49[[#This Row],[INV Prices]]</f>
        <v>0</v>
      </c>
      <c r="S2783" s="67"/>
      <c r="V2783" s="41"/>
      <c r="W2783" s="4" t="str">
        <f>IFERROR(VLOOKUP(Table49[[#This Row],[ITEM CODE]],Table2[[Item Code]:[Category ]],6,0),"")</f>
        <v/>
      </c>
      <c r="X2783" s="1" t="str">
        <f>IFERROR(VLOOKUP(Table49[[#This Row],[ITEM CODE]],Table2[[Item Code]:[Sub Category]],7,0),"")</f>
        <v/>
      </c>
      <c r="Y2783" s="68" t="str">
        <f>Table49[[#This Row],[PO Number]]&amp;COUNTIFS($E$5:E2783,E2783)</f>
        <v>0</v>
      </c>
    </row>
    <row r="2784" spans="1:25" ht="14.7" customHeight="1" x14ac:dyDescent="0.3">
      <c r="A2784" s="1" t="str">
        <f>IF(Table49[[#This Row],[ITEM NAME]]="","",ROW()-4)</f>
        <v/>
      </c>
      <c r="B2784" s="68"/>
      <c r="C2784" s="4" t="str">
        <f>IFERROR(VLOOKUP(B2784,Table14[],3,0),"")</f>
        <v/>
      </c>
      <c r="D2784" s="4" t="str">
        <f>IFERROR(VLOOKUP(B2784,Table14[],2,0),"")</f>
        <v/>
      </c>
      <c r="E2784" s="4"/>
      <c r="H2784" s="41" t="str">
        <f>IFERROR(VLOOKUP(Table49[[#This Row],[ITEM CODE]],Table2[[Item Code]:[Master Name]],2,0),"")</f>
        <v/>
      </c>
      <c r="I2784" s="41"/>
      <c r="J2784" s="65" t="str">
        <f>IFERROR(VLOOKUP(Table49[[#This Row],[ITEM CODE]],Table2[[Item Code]:[Master Name]],3,0),"")</f>
        <v/>
      </c>
      <c r="K2784" s="1" t="str">
        <f>IFERROR(VLOOKUP(Table49[[#This Row],[ITEM CODE]],Table2[[Item Code]:[Master Name]],9,0),"")</f>
        <v/>
      </c>
      <c r="L2784" s="1" t="str">
        <f>IFERROR(VLOOKUP(Table49[[#This Row],[ITEM CODE]],Table2[[Item Code]:[Master Name]],8,0),"")</f>
        <v/>
      </c>
      <c r="M2784" s="41"/>
      <c r="N2784" s="66">
        <f>IFERROR(VLOOKUP(Table49[[#This Row],[ITEM CODE]],Table2[[#All],[Item Code]:[Unit Cost]],10,0),0)</f>
        <v>0</v>
      </c>
      <c r="O2784" s="134">
        <f>IFERROR(VLOOKUP(Table49[[#This Row],[ITEM CODE]],Table2[[#All],[Item Code]:[Unit Cost]],10,0),0)</f>
        <v>0</v>
      </c>
      <c r="P2784" s="56"/>
      <c r="Q2784" s="58"/>
      <c r="R2784" s="58">
        <f>Table49[[#This Row],[QUANTITY]]*Table49[[#This Row],[INV Prices]]</f>
        <v>0</v>
      </c>
      <c r="S2784" s="67"/>
      <c r="V2784" s="41"/>
      <c r="W2784" s="4" t="str">
        <f>IFERROR(VLOOKUP(Table49[[#This Row],[ITEM CODE]],Table2[[Item Code]:[Category ]],6,0),"")</f>
        <v/>
      </c>
      <c r="X2784" s="1" t="str">
        <f>IFERROR(VLOOKUP(Table49[[#This Row],[ITEM CODE]],Table2[[Item Code]:[Sub Category]],7,0),"")</f>
        <v/>
      </c>
      <c r="Y2784" s="68" t="str">
        <f>Table49[[#This Row],[PO Number]]&amp;COUNTIFS($E$5:E2784,E2784)</f>
        <v>0</v>
      </c>
    </row>
    <row r="2785" spans="1:25" ht="14.7" customHeight="1" x14ac:dyDescent="0.3">
      <c r="A2785" s="1" t="str">
        <f>IF(Table49[[#This Row],[ITEM NAME]]="","",ROW()-4)</f>
        <v/>
      </c>
      <c r="B2785" s="68"/>
      <c r="C2785" s="4" t="str">
        <f>IFERROR(VLOOKUP(B2785,Table14[],3,0),"")</f>
        <v/>
      </c>
      <c r="D2785" s="4" t="str">
        <f>IFERROR(VLOOKUP(B2785,Table14[],2,0),"")</f>
        <v/>
      </c>
      <c r="E2785" s="4"/>
      <c r="H2785" s="41" t="str">
        <f>IFERROR(VLOOKUP(Table49[[#This Row],[ITEM CODE]],Table2[[Item Code]:[Master Name]],2,0),"")</f>
        <v/>
      </c>
      <c r="I2785" s="41"/>
      <c r="J2785" s="65" t="str">
        <f>IFERROR(VLOOKUP(Table49[[#This Row],[ITEM CODE]],Table2[[Item Code]:[Master Name]],3,0),"")</f>
        <v/>
      </c>
      <c r="K2785" s="1" t="str">
        <f>IFERROR(VLOOKUP(Table49[[#This Row],[ITEM CODE]],Table2[[Item Code]:[Master Name]],9,0),"")</f>
        <v/>
      </c>
      <c r="L2785" s="1" t="str">
        <f>IFERROR(VLOOKUP(Table49[[#This Row],[ITEM CODE]],Table2[[Item Code]:[Master Name]],8,0),"")</f>
        <v/>
      </c>
      <c r="M2785" s="41"/>
      <c r="N2785" s="66">
        <f>IFERROR(VLOOKUP(Table49[[#This Row],[ITEM CODE]],Table2[[#All],[Item Code]:[Unit Cost]],10,0),0)</f>
        <v>0</v>
      </c>
      <c r="O2785" s="134">
        <f>IFERROR(VLOOKUP(Table49[[#This Row],[ITEM CODE]],Table2[[#All],[Item Code]:[Unit Cost]],10,0),0)</f>
        <v>0</v>
      </c>
      <c r="P2785" s="56"/>
      <c r="Q2785" s="58"/>
      <c r="R2785" s="58">
        <f>Table49[[#This Row],[QUANTITY]]*Table49[[#This Row],[INV Prices]]</f>
        <v>0</v>
      </c>
      <c r="S2785" s="67"/>
      <c r="V2785" s="41"/>
      <c r="W2785" s="4" t="str">
        <f>IFERROR(VLOOKUP(Table49[[#This Row],[ITEM CODE]],Table2[[Item Code]:[Category ]],6,0),"")</f>
        <v/>
      </c>
      <c r="X2785" s="1" t="str">
        <f>IFERROR(VLOOKUP(Table49[[#This Row],[ITEM CODE]],Table2[[Item Code]:[Sub Category]],7,0),"")</f>
        <v/>
      </c>
      <c r="Y2785" s="68" t="str">
        <f>Table49[[#This Row],[PO Number]]&amp;COUNTIFS($E$5:E2785,E2785)</f>
        <v>0</v>
      </c>
    </row>
    <row r="2786" spans="1:25" ht="14.7" customHeight="1" x14ac:dyDescent="0.3">
      <c r="A2786" s="1" t="str">
        <f>IF(Table49[[#This Row],[ITEM NAME]]="","",ROW()-4)</f>
        <v/>
      </c>
      <c r="B2786" s="68"/>
      <c r="C2786" s="4" t="str">
        <f>IFERROR(VLOOKUP(B2786,Table14[],3,0),"")</f>
        <v/>
      </c>
      <c r="D2786" s="4" t="str">
        <f>IFERROR(VLOOKUP(B2786,Table14[],2,0),"")</f>
        <v/>
      </c>
      <c r="E2786" s="4"/>
      <c r="H2786" s="41" t="str">
        <f>IFERROR(VLOOKUP(Table49[[#This Row],[ITEM CODE]],Table2[[Item Code]:[Master Name]],2,0),"")</f>
        <v/>
      </c>
      <c r="I2786" s="41"/>
      <c r="J2786" s="65" t="str">
        <f>IFERROR(VLOOKUP(Table49[[#This Row],[ITEM CODE]],Table2[[Item Code]:[Master Name]],3,0),"")</f>
        <v/>
      </c>
      <c r="K2786" s="1" t="str">
        <f>IFERROR(VLOOKUP(Table49[[#This Row],[ITEM CODE]],Table2[[Item Code]:[Master Name]],9,0),"")</f>
        <v/>
      </c>
      <c r="L2786" s="1" t="str">
        <f>IFERROR(VLOOKUP(Table49[[#This Row],[ITEM CODE]],Table2[[Item Code]:[Master Name]],8,0),"")</f>
        <v/>
      </c>
      <c r="M2786" s="41"/>
      <c r="N2786" s="66">
        <f>IFERROR(VLOOKUP(Table49[[#This Row],[ITEM CODE]],Table2[[#All],[Item Code]:[Unit Cost]],10,0),0)</f>
        <v>0</v>
      </c>
      <c r="O2786" s="134">
        <f>IFERROR(VLOOKUP(Table49[[#This Row],[ITEM CODE]],Table2[[#All],[Item Code]:[Unit Cost]],10,0),0)</f>
        <v>0</v>
      </c>
      <c r="P2786" s="56"/>
      <c r="Q2786" s="58"/>
      <c r="R2786" s="58">
        <f>Table49[[#This Row],[QUANTITY]]*Table49[[#This Row],[INV Prices]]</f>
        <v>0</v>
      </c>
      <c r="S2786" s="67"/>
      <c r="V2786" s="41"/>
      <c r="W2786" s="4" t="str">
        <f>IFERROR(VLOOKUP(Table49[[#This Row],[ITEM CODE]],Table2[[Item Code]:[Category ]],6,0),"")</f>
        <v/>
      </c>
      <c r="X2786" s="1" t="str">
        <f>IFERROR(VLOOKUP(Table49[[#This Row],[ITEM CODE]],Table2[[Item Code]:[Sub Category]],7,0),"")</f>
        <v/>
      </c>
      <c r="Y2786" s="68" t="str">
        <f>Table49[[#This Row],[PO Number]]&amp;COUNTIFS($E$5:E2786,E2786)</f>
        <v>0</v>
      </c>
    </row>
    <row r="2787" spans="1:25" ht="14.7" customHeight="1" x14ac:dyDescent="0.3">
      <c r="A2787" s="1" t="str">
        <f>IF(Table49[[#This Row],[ITEM NAME]]="","",ROW()-4)</f>
        <v/>
      </c>
      <c r="B2787" s="68"/>
      <c r="C2787" s="4" t="str">
        <f>IFERROR(VLOOKUP(B2787,Table14[],3,0),"")</f>
        <v/>
      </c>
      <c r="D2787" s="4" t="str">
        <f>IFERROR(VLOOKUP(B2787,Table14[],2,0),"")</f>
        <v/>
      </c>
      <c r="E2787" s="4"/>
      <c r="H2787" s="41" t="str">
        <f>IFERROR(VLOOKUP(Table49[[#This Row],[ITEM CODE]],Table2[[Item Code]:[Master Name]],2,0),"")</f>
        <v/>
      </c>
      <c r="I2787" s="41"/>
      <c r="J2787" s="65" t="str">
        <f>IFERROR(VLOOKUP(Table49[[#This Row],[ITEM CODE]],Table2[[Item Code]:[Master Name]],3,0),"")</f>
        <v/>
      </c>
      <c r="K2787" s="1" t="str">
        <f>IFERROR(VLOOKUP(Table49[[#This Row],[ITEM CODE]],Table2[[Item Code]:[Master Name]],9,0),"")</f>
        <v/>
      </c>
      <c r="L2787" s="1" t="str">
        <f>IFERROR(VLOOKUP(Table49[[#This Row],[ITEM CODE]],Table2[[Item Code]:[Master Name]],8,0),"")</f>
        <v/>
      </c>
      <c r="M2787" s="41"/>
      <c r="N2787" s="66">
        <f>IFERROR(VLOOKUP(Table49[[#This Row],[ITEM CODE]],Table2[[#All],[Item Code]:[Unit Cost]],10,0),0)</f>
        <v>0</v>
      </c>
      <c r="O2787" s="134">
        <f>IFERROR(VLOOKUP(Table49[[#This Row],[ITEM CODE]],Table2[[#All],[Item Code]:[Unit Cost]],10,0),0)</f>
        <v>0</v>
      </c>
      <c r="P2787" s="56"/>
      <c r="Q2787" s="58"/>
      <c r="R2787" s="58">
        <f>Table49[[#This Row],[QUANTITY]]*Table49[[#This Row],[INV Prices]]</f>
        <v>0</v>
      </c>
      <c r="S2787" s="67"/>
      <c r="V2787" s="41"/>
      <c r="W2787" s="4" t="str">
        <f>IFERROR(VLOOKUP(Table49[[#This Row],[ITEM CODE]],Table2[[Item Code]:[Category ]],6,0),"")</f>
        <v/>
      </c>
      <c r="X2787" s="1" t="str">
        <f>IFERROR(VLOOKUP(Table49[[#This Row],[ITEM CODE]],Table2[[Item Code]:[Sub Category]],7,0),"")</f>
        <v/>
      </c>
      <c r="Y2787" s="68" t="str">
        <f>Table49[[#This Row],[PO Number]]&amp;COUNTIFS($E$5:E2787,E2787)</f>
        <v>0</v>
      </c>
    </row>
    <row r="2788" spans="1:25" ht="14.7" customHeight="1" x14ac:dyDescent="0.3">
      <c r="A2788" s="1" t="str">
        <f>IF(Table49[[#This Row],[ITEM NAME]]="","",ROW()-4)</f>
        <v/>
      </c>
      <c r="B2788" s="68"/>
      <c r="C2788" s="4" t="str">
        <f>IFERROR(VLOOKUP(B2788,Table14[],3,0),"")</f>
        <v/>
      </c>
      <c r="D2788" s="4" t="str">
        <f>IFERROR(VLOOKUP(B2788,Table14[],2,0),"")</f>
        <v/>
      </c>
      <c r="E2788" s="4"/>
      <c r="H2788" s="41" t="str">
        <f>IFERROR(VLOOKUP(Table49[[#This Row],[ITEM CODE]],Table2[[Item Code]:[Master Name]],2,0),"")</f>
        <v/>
      </c>
      <c r="I2788" s="41"/>
      <c r="J2788" s="65" t="str">
        <f>IFERROR(VLOOKUP(Table49[[#This Row],[ITEM CODE]],Table2[[Item Code]:[Master Name]],3,0),"")</f>
        <v/>
      </c>
      <c r="K2788" s="1" t="str">
        <f>IFERROR(VLOOKUP(Table49[[#This Row],[ITEM CODE]],Table2[[Item Code]:[Master Name]],9,0),"")</f>
        <v/>
      </c>
      <c r="L2788" s="1" t="str">
        <f>IFERROR(VLOOKUP(Table49[[#This Row],[ITEM CODE]],Table2[[Item Code]:[Master Name]],8,0),"")</f>
        <v/>
      </c>
      <c r="M2788" s="41"/>
      <c r="N2788" s="66">
        <f>IFERROR(VLOOKUP(Table49[[#This Row],[ITEM CODE]],Table2[[#All],[Item Code]:[Unit Cost]],10,0),0)</f>
        <v>0</v>
      </c>
      <c r="O2788" s="134">
        <f>IFERROR(VLOOKUP(Table49[[#This Row],[ITEM CODE]],Table2[[#All],[Item Code]:[Unit Cost]],10,0),0)</f>
        <v>0</v>
      </c>
      <c r="P2788" s="56"/>
      <c r="Q2788" s="58"/>
      <c r="R2788" s="58">
        <f>Table49[[#This Row],[QUANTITY]]*Table49[[#This Row],[INV Prices]]</f>
        <v>0</v>
      </c>
      <c r="S2788" s="67"/>
      <c r="V2788" s="41"/>
      <c r="W2788" s="4" t="str">
        <f>IFERROR(VLOOKUP(Table49[[#This Row],[ITEM CODE]],Table2[[Item Code]:[Category ]],6,0),"")</f>
        <v/>
      </c>
      <c r="X2788" s="1" t="str">
        <f>IFERROR(VLOOKUP(Table49[[#This Row],[ITEM CODE]],Table2[[Item Code]:[Sub Category]],7,0),"")</f>
        <v/>
      </c>
      <c r="Y2788" s="68" t="str">
        <f>Table49[[#This Row],[PO Number]]&amp;COUNTIFS($E$5:E2788,E2788)</f>
        <v>0</v>
      </c>
    </row>
    <row r="2789" spans="1:25" ht="14.7" customHeight="1" x14ac:dyDescent="0.3">
      <c r="A2789" s="1" t="str">
        <f>IF(Table49[[#This Row],[ITEM NAME]]="","",ROW()-4)</f>
        <v/>
      </c>
      <c r="B2789" s="68"/>
      <c r="C2789" s="4" t="str">
        <f>IFERROR(VLOOKUP(B2789,Table14[],3,0),"")</f>
        <v/>
      </c>
      <c r="D2789" s="4" t="str">
        <f>IFERROR(VLOOKUP(B2789,Table14[],2,0),"")</f>
        <v/>
      </c>
      <c r="E2789" s="4"/>
      <c r="H2789" s="41" t="str">
        <f>IFERROR(VLOOKUP(Table49[[#This Row],[ITEM CODE]],Table2[[Item Code]:[Master Name]],2,0),"")</f>
        <v/>
      </c>
      <c r="I2789" s="41"/>
      <c r="J2789" s="65" t="str">
        <f>IFERROR(VLOOKUP(Table49[[#This Row],[ITEM CODE]],Table2[[Item Code]:[Master Name]],3,0),"")</f>
        <v/>
      </c>
      <c r="K2789" s="1" t="str">
        <f>IFERROR(VLOOKUP(Table49[[#This Row],[ITEM CODE]],Table2[[Item Code]:[Master Name]],9,0),"")</f>
        <v/>
      </c>
      <c r="L2789" s="1" t="str">
        <f>IFERROR(VLOOKUP(Table49[[#This Row],[ITEM CODE]],Table2[[Item Code]:[Master Name]],8,0),"")</f>
        <v/>
      </c>
      <c r="M2789" s="41"/>
      <c r="N2789" s="66">
        <f>IFERROR(VLOOKUP(Table49[[#This Row],[ITEM CODE]],Table2[[#All],[Item Code]:[Unit Cost]],10,0),0)</f>
        <v>0</v>
      </c>
      <c r="O2789" s="134">
        <f>IFERROR(VLOOKUP(Table49[[#This Row],[ITEM CODE]],Table2[[#All],[Item Code]:[Unit Cost]],10,0),0)</f>
        <v>0</v>
      </c>
      <c r="P2789" s="56"/>
      <c r="Q2789" s="58"/>
      <c r="R2789" s="58">
        <f>Table49[[#This Row],[QUANTITY]]*Table49[[#This Row],[INV Prices]]</f>
        <v>0</v>
      </c>
      <c r="S2789" s="67"/>
      <c r="V2789" s="41"/>
      <c r="W2789" s="4" t="str">
        <f>IFERROR(VLOOKUP(Table49[[#This Row],[ITEM CODE]],Table2[[Item Code]:[Category ]],6,0),"")</f>
        <v/>
      </c>
      <c r="X2789" s="1" t="str">
        <f>IFERROR(VLOOKUP(Table49[[#This Row],[ITEM CODE]],Table2[[Item Code]:[Sub Category]],7,0),"")</f>
        <v/>
      </c>
      <c r="Y2789" s="68" t="str">
        <f>Table49[[#This Row],[PO Number]]&amp;COUNTIFS($E$5:E2789,E2789)</f>
        <v>0</v>
      </c>
    </row>
    <row r="2790" spans="1:25" ht="14.7" customHeight="1" x14ac:dyDescent="0.3">
      <c r="A2790" s="1" t="str">
        <f>IF(Table49[[#This Row],[ITEM NAME]]="","",ROW()-4)</f>
        <v/>
      </c>
      <c r="B2790" s="68"/>
      <c r="C2790" s="4" t="str">
        <f>IFERROR(VLOOKUP(B2790,Table14[],3,0),"")</f>
        <v/>
      </c>
      <c r="D2790" s="4" t="str">
        <f>IFERROR(VLOOKUP(B2790,Table14[],2,0),"")</f>
        <v/>
      </c>
      <c r="E2790" s="4"/>
      <c r="H2790" s="41" t="str">
        <f>IFERROR(VLOOKUP(Table49[[#This Row],[ITEM CODE]],Table2[[Item Code]:[Master Name]],2,0),"")</f>
        <v/>
      </c>
      <c r="I2790" s="41"/>
      <c r="J2790" s="65" t="str">
        <f>IFERROR(VLOOKUP(Table49[[#This Row],[ITEM CODE]],Table2[[Item Code]:[Master Name]],3,0),"")</f>
        <v/>
      </c>
      <c r="K2790" s="1" t="str">
        <f>IFERROR(VLOOKUP(Table49[[#This Row],[ITEM CODE]],Table2[[Item Code]:[Master Name]],9,0),"")</f>
        <v/>
      </c>
      <c r="L2790" s="1" t="str">
        <f>IFERROR(VLOOKUP(Table49[[#This Row],[ITEM CODE]],Table2[[Item Code]:[Master Name]],8,0),"")</f>
        <v/>
      </c>
      <c r="M2790" s="41"/>
      <c r="N2790" s="66">
        <f>IFERROR(VLOOKUP(Table49[[#This Row],[ITEM CODE]],Table2[[#All],[Item Code]:[Unit Cost]],10,0),0)</f>
        <v>0</v>
      </c>
      <c r="O2790" s="134">
        <f>IFERROR(VLOOKUP(Table49[[#This Row],[ITEM CODE]],Table2[[#All],[Item Code]:[Unit Cost]],10,0),0)</f>
        <v>0</v>
      </c>
      <c r="P2790" s="56"/>
      <c r="Q2790" s="58"/>
      <c r="R2790" s="58">
        <f>Table49[[#This Row],[QUANTITY]]*Table49[[#This Row],[INV Prices]]</f>
        <v>0</v>
      </c>
      <c r="S2790" s="67"/>
      <c r="V2790" s="41"/>
      <c r="W2790" s="4" t="str">
        <f>IFERROR(VLOOKUP(Table49[[#This Row],[ITEM CODE]],Table2[[Item Code]:[Category ]],6,0),"")</f>
        <v/>
      </c>
      <c r="X2790" s="1" t="str">
        <f>IFERROR(VLOOKUP(Table49[[#This Row],[ITEM CODE]],Table2[[Item Code]:[Sub Category]],7,0),"")</f>
        <v/>
      </c>
      <c r="Y2790" s="68" t="str">
        <f>Table49[[#This Row],[PO Number]]&amp;COUNTIFS($E$5:E2790,E2790)</f>
        <v>0</v>
      </c>
    </row>
    <row r="2791" spans="1:25" ht="14.7" customHeight="1" x14ac:dyDescent="0.3">
      <c r="A2791" s="1" t="str">
        <f>IF(Table49[[#This Row],[ITEM NAME]]="","",ROW()-4)</f>
        <v/>
      </c>
      <c r="B2791" s="68"/>
      <c r="C2791" s="4" t="str">
        <f>IFERROR(VLOOKUP(B2791,Table14[],3,0),"")</f>
        <v/>
      </c>
      <c r="D2791" s="4" t="str">
        <f>IFERROR(VLOOKUP(B2791,Table14[],2,0),"")</f>
        <v/>
      </c>
      <c r="E2791" s="4"/>
      <c r="H2791" s="41" t="str">
        <f>IFERROR(VLOOKUP(Table49[[#This Row],[ITEM CODE]],Table2[[Item Code]:[Master Name]],2,0),"")</f>
        <v/>
      </c>
      <c r="I2791" s="41"/>
      <c r="J2791" s="65" t="str">
        <f>IFERROR(VLOOKUP(Table49[[#This Row],[ITEM CODE]],Table2[[Item Code]:[Master Name]],3,0),"")</f>
        <v/>
      </c>
      <c r="K2791" s="1" t="str">
        <f>IFERROR(VLOOKUP(Table49[[#This Row],[ITEM CODE]],Table2[[Item Code]:[Master Name]],9,0),"")</f>
        <v/>
      </c>
      <c r="L2791" s="1" t="str">
        <f>IFERROR(VLOOKUP(Table49[[#This Row],[ITEM CODE]],Table2[[Item Code]:[Master Name]],8,0),"")</f>
        <v/>
      </c>
      <c r="M2791" s="41"/>
      <c r="N2791" s="66">
        <f>IFERROR(VLOOKUP(Table49[[#This Row],[ITEM CODE]],Table2[[#All],[Item Code]:[Unit Cost]],10,0),0)</f>
        <v>0</v>
      </c>
      <c r="O2791" s="134">
        <f>IFERROR(VLOOKUP(Table49[[#This Row],[ITEM CODE]],Table2[[#All],[Item Code]:[Unit Cost]],10,0),0)</f>
        <v>0</v>
      </c>
      <c r="P2791" s="56"/>
      <c r="Q2791" s="58"/>
      <c r="R2791" s="58">
        <f>Table49[[#This Row],[QUANTITY]]*Table49[[#This Row],[INV Prices]]</f>
        <v>0</v>
      </c>
      <c r="S2791" s="67"/>
      <c r="V2791" s="41"/>
      <c r="W2791" s="4" t="str">
        <f>IFERROR(VLOOKUP(Table49[[#This Row],[ITEM CODE]],Table2[[Item Code]:[Category ]],6,0),"")</f>
        <v/>
      </c>
      <c r="X2791" s="1" t="str">
        <f>IFERROR(VLOOKUP(Table49[[#This Row],[ITEM CODE]],Table2[[Item Code]:[Sub Category]],7,0),"")</f>
        <v/>
      </c>
      <c r="Y2791" s="68" t="str">
        <f>Table49[[#This Row],[PO Number]]&amp;COUNTIFS($E$5:E2791,E2791)</f>
        <v>0</v>
      </c>
    </row>
    <row r="2792" spans="1:25" ht="14.7" customHeight="1" x14ac:dyDescent="0.3">
      <c r="A2792" s="1" t="str">
        <f>IF(Table49[[#This Row],[ITEM NAME]]="","",ROW()-4)</f>
        <v/>
      </c>
      <c r="B2792" s="68"/>
      <c r="C2792" s="4" t="str">
        <f>IFERROR(VLOOKUP(B2792,Table14[],3,0),"")</f>
        <v/>
      </c>
      <c r="D2792" s="4" t="str">
        <f>IFERROR(VLOOKUP(B2792,Table14[],2,0),"")</f>
        <v/>
      </c>
      <c r="E2792" s="4"/>
      <c r="H2792" s="41" t="str">
        <f>IFERROR(VLOOKUP(Table49[[#This Row],[ITEM CODE]],Table2[[Item Code]:[Master Name]],2,0),"")</f>
        <v/>
      </c>
      <c r="I2792" s="41"/>
      <c r="J2792" s="65" t="str">
        <f>IFERROR(VLOOKUP(Table49[[#This Row],[ITEM CODE]],Table2[[Item Code]:[Master Name]],3,0),"")</f>
        <v/>
      </c>
      <c r="K2792" s="1" t="str">
        <f>IFERROR(VLOOKUP(Table49[[#This Row],[ITEM CODE]],Table2[[Item Code]:[Master Name]],9,0),"")</f>
        <v/>
      </c>
      <c r="L2792" s="1" t="str">
        <f>IFERROR(VLOOKUP(Table49[[#This Row],[ITEM CODE]],Table2[[Item Code]:[Master Name]],8,0),"")</f>
        <v/>
      </c>
      <c r="M2792" s="41"/>
      <c r="N2792" s="66">
        <f>IFERROR(VLOOKUP(Table49[[#This Row],[ITEM CODE]],Table2[[#All],[Item Code]:[Unit Cost]],10,0),0)</f>
        <v>0</v>
      </c>
      <c r="O2792" s="134">
        <f>IFERROR(VLOOKUP(Table49[[#This Row],[ITEM CODE]],Table2[[#All],[Item Code]:[Unit Cost]],10,0),0)</f>
        <v>0</v>
      </c>
      <c r="P2792" s="56"/>
      <c r="Q2792" s="58"/>
      <c r="R2792" s="58">
        <f>Table49[[#This Row],[QUANTITY]]*Table49[[#This Row],[INV Prices]]</f>
        <v>0</v>
      </c>
      <c r="S2792" s="67"/>
      <c r="V2792" s="41"/>
      <c r="W2792" s="4" t="str">
        <f>IFERROR(VLOOKUP(Table49[[#This Row],[ITEM CODE]],Table2[[Item Code]:[Category ]],6,0),"")</f>
        <v/>
      </c>
      <c r="X2792" s="1" t="str">
        <f>IFERROR(VLOOKUP(Table49[[#This Row],[ITEM CODE]],Table2[[Item Code]:[Sub Category]],7,0),"")</f>
        <v/>
      </c>
      <c r="Y2792" s="68" t="str">
        <f>Table49[[#This Row],[PO Number]]&amp;COUNTIFS($E$5:E2792,E2792)</f>
        <v>0</v>
      </c>
    </row>
    <row r="2793" spans="1:25" ht="14.7" customHeight="1" x14ac:dyDescent="0.3">
      <c r="A2793" s="1" t="str">
        <f>IF(Table49[[#This Row],[ITEM NAME]]="","",ROW()-4)</f>
        <v/>
      </c>
      <c r="B2793" s="68"/>
      <c r="C2793" s="4" t="str">
        <f>IFERROR(VLOOKUP(B2793,Table14[],3,0),"")</f>
        <v/>
      </c>
      <c r="D2793" s="4" t="str">
        <f>IFERROR(VLOOKUP(B2793,Table14[],2,0),"")</f>
        <v/>
      </c>
      <c r="E2793" s="4"/>
      <c r="H2793" s="41" t="str">
        <f>IFERROR(VLOOKUP(Table49[[#This Row],[ITEM CODE]],Table2[[Item Code]:[Master Name]],2,0),"")</f>
        <v/>
      </c>
      <c r="I2793" s="41"/>
      <c r="J2793" s="65" t="str">
        <f>IFERROR(VLOOKUP(Table49[[#This Row],[ITEM CODE]],Table2[[Item Code]:[Master Name]],3,0),"")</f>
        <v/>
      </c>
      <c r="K2793" s="1" t="str">
        <f>IFERROR(VLOOKUP(Table49[[#This Row],[ITEM CODE]],Table2[[Item Code]:[Master Name]],9,0),"")</f>
        <v/>
      </c>
      <c r="L2793" s="1" t="str">
        <f>IFERROR(VLOOKUP(Table49[[#This Row],[ITEM CODE]],Table2[[Item Code]:[Master Name]],8,0),"")</f>
        <v/>
      </c>
      <c r="M2793" s="41"/>
      <c r="N2793" s="66">
        <f>IFERROR(VLOOKUP(Table49[[#This Row],[ITEM CODE]],Table2[[#All],[Item Code]:[Unit Cost]],10,0),0)</f>
        <v>0</v>
      </c>
      <c r="O2793" s="134">
        <f>IFERROR(VLOOKUP(Table49[[#This Row],[ITEM CODE]],Table2[[#All],[Item Code]:[Unit Cost]],10,0),0)</f>
        <v>0</v>
      </c>
      <c r="P2793" s="56"/>
      <c r="Q2793" s="58"/>
      <c r="R2793" s="58">
        <f>Table49[[#This Row],[QUANTITY]]*Table49[[#This Row],[INV Prices]]</f>
        <v>0</v>
      </c>
      <c r="S2793" s="67"/>
      <c r="V2793" s="41"/>
      <c r="W2793" s="4" t="str">
        <f>IFERROR(VLOOKUP(Table49[[#This Row],[ITEM CODE]],Table2[[Item Code]:[Category ]],6,0),"")</f>
        <v/>
      </c>
      <c r="X2793" s="1" t="str">
        <f>IFERROR(VLOOKUP(Table49[[#This Row],[ITEM CODE]],Table2[[Item Code]:[Sub Category]],7,0),"")</f>
        <v/>
      </c>
      <c r="Y2793" s="68" t="str">
        <f>Table49[[#This Row],[PO Number]]&amp;COUNTIFS($E$5:E2793,E2793)</f>
        <v>0</v>
      </c>
    </row>
    <row r="2794" spans="1:25" ht="14.7" customHeight="1" x14ac:dyDescent="0.3">
      <c r="A2794" s="1" t="str">
        <f>IF(Table49[[#This Row],[ITEM NAME]]="","",ROW()-4)</f>
        <v/>
      </c>
      <c r="B2794" s="68"/>
      <c r="C2794" s="4" t="str">
        <f>IFERROR(VLOOKUP(B2794,Table14[],3,0),"")</f>
        <v/>
      </c>
      <c r="D2794" s="4" t="str">
        <f>IFERROR(VLOOKUP(B2794,Table14[],2,0),"")</f>
        <v/>
      </c>
      <c r="E2794" s="4"/>
      <c r="H2794" s="41" t="str">
        <f>IFERROR(VLOOKUP(Table49[[#This Row],[ITEM CODE]],Table2[[Item Code]:[Master Name]],2,0),"")</f>
        <v/>
      </c>
      <c r="I2794" s="41"/>
      <c r="J2794" s="65" t="str">
        <f>IFERROR(VLOOKUP(Table49[[#This Row],[ITEM CODE]],Table2[[Item Code]:[Master Name]],3,0),"")</f>
        <v/>
      </c>
      <c r="K2794" s="1" t="str">
        <f>IFERROR(VLOOKUP(Table49[[#This Row],[ITEM CODE]],Table2[[Item Code]:[Master Name]],9,0),"")</f>
        <v/>
      </c>
      <c r="L2794" s="1" t="str">
        <f>IFERROR(VLOOKUP(Table49[[#This Row],[ITEM CODE]],Table2[[Item Code]:[Master Name]],8,0),"")</f>
        <v/>
      </c>
      <c r="M2794" s="41"/>
      <c r="N2794" s="66">
        <f>IFERROR(VLOOKUP(Table49[[#This Row],[ITEM CODE]],Table2[[#All],[Item Code]:[Unit Cost]],10,0),0)</f>
        <v>0</v>
      </c>
      <c r="O2794" s="134">
        <f>IFERROR(VLOOKUP(Table49[[#This Row],[ITEM CODE]],Table2[[#All],[Item Code]:[Unit Cost]],10,0),0)</f>
        <v>0</v>
      </c>
      <c r="P2794" s="56"/>
      <c r="Q2794" s="58"/>
      <c r="R2794" s="58">
        <f>Table49[[#This Row],[QUANTITY]]*Table49[[#This Row],[INV Prices]]</f>
        <v>0</v>
      </c>
      <c r="S2794" s="67"/>
      <c r="V2794" s="41"/>
      <c r="W2794" s="4" t="str">
        <f>IFERROR(VLOOKUP(Table49[[#This Row],[ITEM CODE]],Table2[[Item Code]:[Category ]],6,0),"")</f>
        <v/>
      </c>
      <c r="X2794" s="1" t="str">
        <f>IFERROR(VLOOKUP(Table49[[#This Row],[ITEM CODE]],Table2[[Item Code]:[Sub Category]],7,0),"")</f>
        <v/>
      </c>
      <c r="Y2794" s="68" t="str">
        <f>Table49[[#This Row],[PO Number]]&amp;COUNTIFS($E$5:E2794,E2794)</f>
        <v>0</v>
      </c>
    </row>
    <row r="2795" spans="1:25" ht="14.7" customHeight="1" x14ac:dyDescent="0.3">
      <c r="A2795" s="1" t="str">
        <f>IF(Table49[[#This Row],[ITEM NAME]]="","",ROW()-4)</f>
        <v/>
      </c>
      <c r="B2795" s="68"/>
      <c r="C2795" s="4" t="str">
        <f>IFERROR(VLOOKUP(B2795,Table14[],3,0),"")</f>
        <v/>
      </c>
      <c r="D2795" s="4" t="str">
        <f>IFERROR(VLOOKUP(B2795,Table14[],2,0),"")</f>
        <v/>
      </c>
      <c r="E2795" s="4"/>
      <c r="H2795" s="41" t="str">
        <f>IFERROR(VLOOKUP(Table49[[#This Row],[ITEM CODE]],Table2[[Item Code]:[Master Name]],2,0),"")</f>
        <v/>
      </c>
      <c r="I2795" s="41"/>
      <c r="J2795" s="65" t="str">
        <f>IFERROR(VLOOKUP(Table49[[#This Row],[ITEM CODE]],Table2[[Item Code]:[Master Name]],3,0),"")</f>
        <v/>
      </c>
      <c r="K2795" s="1" t="str">
        <f>IFERROR(VLOOKUP(Table49[[#This Row],[ITEM CODE]],Table2[[Item Code]:[Master Name]],9,0),"")</f>
        <v/>
      </c>
      <c r="L2795" s="1" t="str">
        <f>IFERROR(VLOOKUP(Table49[[#This Row],[ITEM CODE]],Table2[[Item Code]:[Master Name]],8,0),"")</f>
        <v/>
      </c>
      <c r="M2795" s="41"/>
      <c r="N2795" s="66">
        <f>IFERROR(VLOOKUP(Table49[[#This Row],[ITEM CODE]],Table2[[#All],[Item Code]:[Unit Cost]],10,0),0)</f>
        <v>0</v>
      </c>
      <c r="O2795" s="134">
        <f>IFERROR(VLOOKUP(Table49[[#This Row],[ITEM CODE]],Table2[[#All],[Item Code]:[Unit Cost]],10,0),0)</f>
        <v>0</v>
      </c>
      <c r="P2795" s="56"/>
      <c r="Q2795" s="58"/>
      <c r="R2795" s="58">
        <f>Table49[[#This Row],[QUANTITY]]*Table49[[#This Row],[INV Prices]]</f>
        <v>0</v>
      </c>
      <c r="S2795" s="67"/>
      <c r="V2795" s="41"/>
      <c r="W2795" s="4" t="str">
        <f>IFERROR(VLOOKUP(Table49[[#This Row],[ITEM CODE]],Table2[[Item Code]:[Category ]],6,0),"")</f>
        <v/>
      </c>
      <c r="X2795" s="1" t="str">
        <f>IFERROR(VLOOKUP(Table49[[#This Row],[ITEM CODE]],Table2[[Item Code]:[Sub Category]],7,0),"")</f>
        <v/>
      </c>
      <c r="Y2795" s="68" t="str">
        <f>Table49[[#This Row],[PO Number]]&amp;COUNTIFS($E$5:E2795,E2795)</f>
        <v>0</v>
      </c>
    </row>
    <row r="2796" spans="1:25" ht="14.7" customHeight="1" x14ac:dyDescent="0.3">
      <c r="A2796" s="1" t="str">
        <f>IF(Table49[[#This Row],[ITEM NAME]]="","",ROW()-4)</f>
        <v/>
      </c>
      <c r="B2796" s="68"/>
      <c r="C2796" s="4" t="str">
        <f>IFERROR(VLOOKUP(B2796,Table14[],3,0),"")</f>
        <v/>
      </c>
      <c r="D2796" s="4" t="str">
        <f>IFERROR(VLOOKUP(B2796,Table14[],2,0),"")</f>
        <v/>
      </c>
      <c r="E2796" s="4"/>
      <c r="H2796" s="41" t="str">
        <f>IFERROR(VLOOKUP(Table49[[#This Row],[ITEM CODE]],Table2[[Item Code]:[Master Name]],2,0),"")</f>
        <v/>
      </c>
      <c r="I2796" s="41"/>
      <c r="J2796" s="65" t="str">
        <f>IFERROR(VLOOKUP(Table49[[#This Row],[ITEM CODE]],Table2[[Item Code]:[Master Name]],3,0),"")</f>
        <v/>
      </c>
      <c r="K2796" s="1" t="str">
        <f>IFERROR(VLOOKUP(Table49[[#This Row],[ITEM CODE]],Table2[[Item Code]:[Master Name]],9,0),"")</f>
        <v/>
      </c>
      <c r="L2796" s="1" t="str">
        <f>IFERROR(VLOOKUP(Table49[[#This Row],[ITEM CODE]],Table2[[Item Code]:[Master Name]],8,0),"")</f>
        <v/>
      </c>
      <c r="M2796" s="41"/>
      <c r="N2796" s="66">
        <f>IFERROR(VLOOKUP(Table49[[#This Row],[ITEM CODE]],Table2[[#All],[Item Code]:[Unit Cost]],10,0),0)</f>
        <v>0</v>
      </c>
      <c r="O2796" s="134">
        <f>IFERROR(VLOOKUP(Table49[[#This Row],[ITEM CODE]],Table2[[#All],[Item Code]:[Unit Cost]],10,0),0)</f>
        <v>0</v>
      </c>
      <c r="P2796" s="56"/>
      <c r="Q2796" s="58"/>
      <c r="R2796" s="58">
        <f>Table49[[#This Row],[QUANTITY]]*Table49[[#This Row],[INV Prices]]</f>
        <v>0</v>
      </c>
      <c r="S2796" s="67"/>
      <c r="V2796" s="41"/>
      <c r="W2796" s="4" t="str">
        <f>IFERROR(VLOOKUP(Table49[[#This Row],[ITEM CODE]],Table2[[Item Code]:[Category ]],6,0),"")</f>
        <v/>
      </c>
      <c r="X2796" s="1" t="str">
        <f>IFERROR(VLOOKUP(Table49[[#This Row],[ITEM CODE]],Table2[[Item Code]:[Sub Category]],7,0),"")</f>
        <v/>
      </c>
      <c r="Y2796" s="68" t="str">
        <f>Table49[[#This Row],[PO Number]]&amp;COUNTIFS($E$5:E2796,E2796)</f>
        <v>0</v>
      </c>
    </row>
    <row r="2797" spans="1:25" ht="14.7" customHeight="1" x14ac:dyDescent="0.3">
      <c r="A2797" s="1" t="str">
        <f>IF(Table49[[#This Row],[ITEM NAME]]="","",ROW()-4)</f>
        <v/>
      </c>
      <c r="B2797" s="68"/>
      <c r="C2797" s="4" t="str">
        <f>IFERROR(VLOOKUP(B2797,Table14[],3,0),"")</f>
        <v/>
      </c>
      <c r="D2797" s="4" t="str">
        <f>IFERROR(VLOOKUP(B2797,Table14[],2,0),"")</f>
        <v/>
      </c>
      <c r="E2797" s="4"/>
      <c r="H2797" s="41" t="str">
        <f>IFERROR(VLOOKUP(Table49[[#This Row],[ITEM CODE]],Table2[[Item Code]:[Master Name]],2,0),"")</f>
        <v/>
      </c>
      <c r="I2797" s="41"/>
      <c r="J2797" s="65" t="str">
        <f>IFERROR(VLOOKUP(Table49[[#This Row],[ITEM CODE]],Table2[[Item Code]:[Master Name]],3,0),"")</f>
        <v/>
      </c>
      <c r="K2797" s="1" t="str">
        <f>IFERROR(VLOOKUP(Table49[[#This Row],[ITEM CODE]],Table2[[Item Code]:[Master Name]],9,0),"")</f>
        <v/>
      </c>
      <c r="L2797" s="1" t="str">
        <f>IFERROR(VLOOKUP(Table49[[#This Row],[ITEM CODE]],Table2[[Item Code]:[Master Name]],8,0),"")</f>
        <v/>
      </c>
      <c r="M2797" s="41"/>
      <c r="N2797" s="66">
        <f>IFERROR(VLOOKUP(Table49[[#This Row],[ITEM CODE]],Table2[[#All],[Item Code]:[Unit Cost]],10,0),0)</f>
        <v>0</v>
      </c>
      <c r="O2797" s="134">
        <f>IFERROR(VLOOKUP(Table49[[#This Row],[ITEM CODE]],Table2[[#All],[Item Code]:[Unit Cost]],10,0),0)</f>
        <v>0</v>
      </c>
      <c r="P2797" s="56"/>
      <c r="Q2797" s="58"/>
      <c r="R2797" s="58">
        <f>Table49[[#This Row],[QUANTITY]]*Table49[[#This Row],[INV Prices]]</f>
        <v>0</v>
      </c>
      <c r="S2797" s="67"/>
      <c r="V2797" s="41"/>
      <c r="W2797" s="4" t="str">
        <f>IFERROR(VLOOKUP(Table49[[#This Row],[ITEM CODE]],Table2[[Item Code]:[Category ]],6,0),"")</f>
        <v/>
      </c>
      <c r="X2797" s="1" t="str">
        <f>IFERROR(VLOOKUP(Table49[[#This Row],[ITEM CODE]],Table2[[Item Code]:[Sub Category]],7,0),"")</f>
        <v/>
      </c>
      <c r="Y2797" s="68" t="str">
        <f>Table49[[#This Row],[PO Number]]&amp;COUNTIFS($E$5:E2797,E2797)</f>
        <v>0</v>
      </c>
    </row>
    <row r="2798" spans="1:25" ht="14.7" customHeight="1" x14ac:dyDescent="0.3">
      <c r="A2798" s="1" t="str">
        <f>IF(Table49[[#This Row],[ITEM NAME]]="","",ROW()-4)</f>
        <v/>
      </c>
      <c r="B2798" s="68"/>
      <c r="C2798" s="4" t="str">
        <f>IFERROR(VLOOKUP(B2798,Table14[],3,0),"")</f>
        <v/>
      </c>
      <c r="D2798" s="4" t="str">
        <f>IFERROR(VLOOKUP(B2798,Table14[],2,0),"")</f>
        <v/>
      </c>
      <c r="E2798" s="4"/>
      <c r="H2798" s="41" t="str">
        <f>IFERROR(VLOOKUP(Table49[[#This Row],[ITEM CODE]],Table2[[Item Code]:[Master Name]],2,0),"")</f>
        <v/>
      </c>
      <c r="I2798" s="41"/>
      <c r="J2798" s="65" t="str">
        <f>IFERROR(VLOOKUP(Table49[[#This Row],[ITEM CODE]],Table2[[Item Code]:[Master Name]],3,0),"")</f>
        <v/>
      </c>
      <c r="K2798" s="1" t="str">
        <f>IFERROR(VLOOKUP(Table49[[#This Row],[ITEM CODE]],Table2[[Item Code]:[Master Name]],9,0),"")</f>
        <v/>
      </c>
      <c r="L2798" s="1" t="str">
        <f>IFERROR(VLOOKUP(Table49[[#This Row],[ITEM CODE]],Table2[[Item Code]:[Master Name]],8,0),"")</f>
        <v/>
      </c>
      <c r="M2798" s="41"/>
      <c r="N2798" s="66">
        <f>IFERROR(VLOOKUP(Table49[[#This Row],[ITEM CODE]],Table2[[#All],[Item Code]:[Unit Cost]],10,0),0)</f>
        <v>0</v>
      </c>
      <c r="O2798" s="134">
        <f>IFERROR(VLOOKUP(Table49[[#This Row],[ITEM CODE]],Table2[[#All],[Item Code]:[Unit Cost]],10,0),0)</f>
        <v>0</v>
      </c>
      <c r="P2798" s="56"/>
      <c r="Q2798" s="58"/>
      <c r="R2798" s="58">
        <f>Table49[[#This Row],[QUANTITY]]*Table49[[#This Row],[INV Prices]]</f>
        <v>0</v>
      </c>
      <c r="S2798" s="67"/>
      <c r="V2798" s="41"/>
      <c r="W2798" s="4" t="str">
        <f>IFERROR(VLOOKUP(Table49[[#This Row],[ITEM CODE]],Table2[[Item Code]:[Category ]],6,0),"")</f>
        <v/>
      </c>
      <c r="X2798" s="1" t="str">
        <f>IFERROR(VLOOKUP(Table49[[#This Row],[ITEM CODE]],Table2[[Item Code]:[Sub Category]],7,0),"")</f>
        <v/>
      </c>
      <c r="Y2798" s="68" t="str">
        <f>Table49[[#This Row],[PO Number]]&amp;COUNTIFS($E$5:E2798,E2798)</f>
        <v>0</v>
      </c>
    </row>
    <row r="2799" spans="1:25" ht="14.7" customHeight="1" x14ac:dyDescent="0.3">
      <c r="A2799" s="1" t="str">
        <f>IF(Table49[[#This Row],[ITEM NAME]]="","",ROW()-4)</f>
        <v/>
      </c>
      <c r="B2799" s="68"/>
      <c r="C2799" s="4" t="str">
        <f>IFERROR(VLOOKUP(B2799,Table14[],3,0),"")</f>
        <v/>
      </c>
      <c r="D2799" s="4" t="str">
        <f>IFERROR(VLOOKUP(B2799,Table14[],2,0),"")</f>
        <v/>
      </c>
      <c r="E2799" s="4"/>
      <c r="H2799" s="41" t="str">
        <f>IFERROR(VLOOKUP(Table49[[#This Row],[ITEM CODE]],Table2[[Item Code]:[Master Name]],2,0),"")</f>
        <v/>
      </c>
      <c r="I2799" s="41"/>
      <c r="J2799" s="65" t="str">
        <f>IFERROR(VLOOKUP(Table49[[#This Row],[ITEM CODE]],Table2[[Item Code]:[Master Name]],3,0),"")</f>
        <v/>
      </c>
      <c r="K2799" s="1" t="str">
        <f>IFERROR(VLOOKUP(Table49[[#This Row],[ITEM CODE]],Table2[[Item Code]:[Master Name]],9,0),"")</f>
        <v/>
      </c>
      <c r="L2799" s="1" t="str">
        <f>IFERROR(VLOOKUP(Table49[[#This Row],[ITEM CODE]],Table2[[Item Code]:[Master Name]],8,0),"")</f>
        <v/>
      </c>
      <c r="M2799" s="41"/>
      <c r="N2799" s="66">
        <f>IFERROR(VLOOKUP(Table49[[#This Row],[ITEM CODE]],Table2[[#All],[Item Code]:[Unit Cost]],10,0),0)</f>
        <v>0</v>
      </c>
      <c r="O2799" s="134">
        <f>IFERROR(VLOOKUP(Table49[[#This Row],[ITEM CODE]],Table2[[#All],[Item Code]:[Unit Cost]],10,0),0)</f>
        <v>0</v>
      </c>
      <c r="P2799" s="56"/>
      <c r="Q2799" s="58"/>
      <c r="R2799" s="58">
        <f>Table49[[#This Row],[QUANTITY]]*Table49[[#This Row],[INV Prices]]</f>
        <v>0</v>
      </c>
      <c r="S2799" s="67"/>
      <c r="V2799" s="41"/>
      <c r="W2799" s="4" t="str">
        <f>IFERROR(VLOOKUP(Table49[[#This Row],[ITEM CODE]],Table2[[Item Code]:[Category ]],6,0),"")</f>
        <v/>
      </c>
      <c r="X2799" s="1" t="str">
        <f>IFERROR(VLOOKUP(Table49[[#This Row],[ITEM CODE]],Table2[[Item Code]:[Sub Category]],7,0),"")</f>
        <v/>
      </c>
      <c r="Y2799" s="68" t="str">
        <f>Table49[[#This Row],[PO Number]]&amp;COUNTIFS($E$5:E2799,E2799)</f>
        <v>0</v>
      </c>
    </row>
    <row r="2800" spans="1:25" ht="14.7" customHeight="1" x14ac:dyDescent="0.3">
      <c r="A2800" s="1" t="str">
        <f>IF(Table49[[#This Row],[ITEM NAME]]="","",ROW()-4)</f>
        <v/>
      </c>
      <c r="B2800" s="68"/>
      <c r="C2800" s="4" t="str">
        <f>IFERROR(VLOOKUP(B2800,Table14[],3,0),"")</f>
        <v/>
      </c>
      <c r="D2800" s="4" t="str">
        <f>IFERROR(VLOOKUP(B2800,Table14[],2,0),"")</f>
        <v/>
      </c>
      <c r="E2800" s="4"/>
      <c r="H2800" s="41" t="str">
        <f>IFERROR(VLOOKUP(Table49[[#This Row],[ITEM CODE]],Table2[[Item Code]:[Master Name]],2,0),"")</f>
        <v/>
      </c>
      <c r="I2800" s="41"/>
      <c r="J2800" s="65" t="str">
        <f>IFERROR(VLOOKUP(Table49[[#This Row],[ITEM CODE]],Table2[[Item Code]:[Master Name]],3,0),"")</f>
        <v/>
      </c>
      <c r="K2800" s="1" t="str">
        <f>IFERROR(VLOOKUP(Table49[[#This Row],[ITEM CODE]],Table2[[Item Code]:[Master Name]],9,0),"")</f>
        <v/>
      </c>
      <c r="L2800" s="1" t="str">
        <f>IFERROR(VLOOKUP(Table49[[#This Row],[ITEM CODE]],Table2[[Item Code]:[Master Name]],8,0),"")</f>
        <v/>
      </c>
      <c r="M2800" s="41"/>
      <c r="N2800" s="66">
        <f>IFERROR(VLOOKUP(Table49[[#This Row],[ITEM CODE]],Table2[[#All],[Item Code]:[Unit Cost]],10,0),0)</f>
        <v>0</v>
      </c>
      <c r="O2800" s="134">
        <f>IFERROR(VLOOKUP(Table49[[#This Row],[ITEM CODE]],Table2[[#All],[Item Code]:[Unit Cost]],10,0),0)</f>
        <v>0</v>
      </c>
      <c r="P2800" s="56"/>
      <c r="Q2800" s="58"/>
      <c r="R2800" s="58">
        <f>Table49[[#This Row],[QUANTITY]]*Table49[[#This Row],[INV Prices]]</f>
        <v>0</v>
      </c>
      <c r="S2800" s="67"/>
      <c r="V2800" s="41"/>
      <c r="W2800" s="4" t="str">
        <f>IFERROR(VLOOKUP(Table49[[#This Row],[ITEM CODE]],Table2[[Item Code]:[Category ]],6,0),"")</f>
        <v/>
      </c>
      <c r="X2800" s="1" t="str">
        <f>IFERROR(VLOOKUP(Table49[[#This Row],[ITEM CODE]],Table2[[Item Code]:[Sub Category]],7,0),"")</f>
        <v/>
      </c>
      <c r="Y2800" s="68" t="str">
        <f>Table49[[#This Row],[PO Number]]&amp;COUNTIFS($E$5:E2800,E2800)</f>
        <v>0</v>
      </c>
    </row>
    <row r="2801" spans="1:25" ht="14.7" customHeight="1" x14ac:dyDescent="0.3">
      <c r="A2801" s="1" t="str">
        <f>IF(Table49[[#This Row],[ITEM NAME]]="","",ROW()-4)</f>
        <v/>
      </c>
      <c r="B2801" s="68"/>
      <c r="C2801" s="4" t="str">
        <f>IFERROR(VLOOKUP(B2801,Table14[],3,0),"")</f>
        <v/>
      </c>
      <c r="D2801" s="4" t="str">
        <f>IFERROR(VLOOKUP(B2801,Table14[],2,0),"")</f>
        <v/>
      </c>
      <c r="E2801" s="4"/>
      <c r="H2801" s="41" t="str">
        <f>IFERROR(VLOOKUP(Table49[[#This Row],[ITEM CODE]],Table2[[Item Code]:[Master Name]],2,0),"")</f>
        <v/>
      </c>
      <c r="I2801" s="41"/>
      <c r="J2801" s="65" t="str">
        <f>IFERROR(VLOOKUP(Table49[[#This Row],[ITEM CODE]],Table2[[Item Code]:[Master Name]],3,0),"")</f>
        <v/>
      </c>
      <c r="K2801" s="1" t="str">
        <f>IFERROR(VLOOKUP(Table49[[#This Row],[ITEM CODE]],Table2[[Item Code]:[Master Name]],9,0),"")</f>
        <v/>
      </c>
      <c r="L2801" s="1" t="str">
        <f>IFERROR(VLOOKUP(Table49[[#This Row],[ITEM CODE]],Table2[[Item Code]:[Master Name]],8,0),"")</f>
        <v/>
      </c>
      <c r="M2801" s="41"/>
      <c r="N2801" s="66">
        <f>IFERROR(VLOOKUP(Table49[[#This Row],[ITEM CODE]],Table2[[#All],[Item Code]:[Unit Cost]],10,0),0)</f>
        <v>0</v>
      </c>
      <c r="O2801" s="134">
        <f>IFERROR(VLOOKUP(Table49[[#This Row],[ITEM CODE]],Table2[[#All],[Item Code]:[Unit Cost]],10,0),0)</f>
        <v>0</v>
      </c>
      <c r="P2801" s="56"/>
      <c r="Q2801" s="58"/>
      <c r="R2801" s="58">
        <f>Table49[[#This Row],[QUANTITY]]*Table49[[#This Row],[INV Prices]]</f>
        <v>0</v>
      </c>
      <c r="S2801" s="67"/>
      <c r="V2801" s="41"/>
      <c r="W2801" s="4" t="str">
        <f>IFERROR(VLOOKUP(Table49[[#This Row],[ITEM CODE]],Table2[[Item Code]:[Category ]],6,0),"")</f>
        <v/>
      </c>
      <c r="X2801" s="1" t="str">
        <f>IFERROR(VLOOKUP(Table49[[#This Row],[ITEM CODE]],Table2[[Item Code]:[Sub Category]],7,0),"")</f>
        <v/>
      </c>
      <c r="Y2801" s="68" t="str">
        <f>Table49[[#This Row],[PO Number]]&amp;COUNTIFS($E$5:E2801,E2801)</f>
        <v>0</v>
      </c>
    </row>
    <row r="2802" spans="1:25" ht="14.7" customHeight="1" x14ac:dyDescent="0.3">
      <c r="A2802" s="1" t="str">
        <f>IF(Table49[[#This Row],[ITEM NAME]]="","",ROW()-4)</f>
        <v/>
      </c>
      <c r="B2802" s="68"/>
      <c r="C2802" s="4" t="str">
        <f>IFERROR(VLOOKUP(B2802,Table14[],3,0),"")</f>
        <v/>
      </c>
      <c r="D2802" s="4" t="str">
        <f>IFERROR(VLOOKUP(B2802,Table14[],2,0),"")</f>
        <v/>
      </c>
      <c r="E2802" s="4"/>
      <c r="H2802" s="41" t="str">
        <f>IFERROR(VLOOKUP(Table49[[#This Row],[ITEM CODE]],Table2[[Item Code]:[Master Name]],2,0),"")</f>
        <v/>
      </c>
      <c r="I2802" s="41"/>
      <c r="J2802" s="65" t="str">
        <f>IFERROR(VLOOKUP(Table49[[#This Row],[ITEM CODE]],Table2[[Item Code]:[Master Name]],3,0),"")</f>
        <v/>
      </c>
      <c r="K2802" s="1" t="str">
        <f>IFERROR(VLOOKUP(Table49[[#This Row],[ITEM CODE]],Table2[[Item Code]:[Master Name]],9,0),"")</f>
        <v/>
      </c>
      <c r="L2802" s="1" t="str">
        <f>IFERROR(VLOOKUP(Table49[[#This Row],[ITEM CODE]],Table2[[Item Code]:[Master Name]],8,0),"")</f>
        <v/>
      </c>
      <c r="M2802" s="41"/>
      <c r="N2802" s="66">
        <f>IFERROR(VLOOKUP(Table49[[#This Row],[ITEM CODE]],Table2[[#All],[Item Code]:[Unit Cost]],10,0),0)</f>
        <v>0</v>
      </c>
      <c r="O2802" s="134">
        <f>IFERROR(VLOOKUP(Table49[[#This Row],[ITEM CODE]],Table2[[#All],[Item Code]:[Unit Cost]],10,0),0)</f>
        <v>0</v>
      </c>
      <c r="P2802" s="56"/>
      <c r="Q2802" s="58"/>
      <c r="R2802" s="58">
        <f>Table49[[#This Row],[QUANTITY]]*Table49[[#This Row],[INV Prices]]</f>
        <v>0</v>
      </c>
      <c r="S2802" s="67"/>
      <c r="V2802" s="41"/>
      <c r="W2802" s="4" t="str">
        <f>IFERROR(VLOOKUP(Table49[[#This Row],[ITEM CODE]],Table2[[Item Code]:[Category ]],6,0),"")</f>
        <v/>
      </c>
      <c r="X2802" s="1" t="str">
        <f>IFERROR(VLOOKUP(Table49[[#This Row],[ITEM CODE]],Table2[[Item Code]:[Sub Category]],7,0),"")</f>
        <v/>
      </c>
      <c r="Y2802" s="68" t="str">
        <f>Table49[[#This Row],[PO Number]]&amp;COUNTIFS($E$5:E2802,E2802)</f>
        <v>0</v>
      </c>
    </row>
    <row r="2803" spans="1:25" ht="14.7" customHeight="1" x14ac:dyDescent="0.3">
      <c r="A2803" s="1" t="str">
        <f>IF(Table49[[#This Row],[ITEM NAME]]="","",ROW()-4)</f>
        <v/>
      </c>
      <c r="B2803" s="68"/>
      <c r="C2803" s="4" t="str">
        <f>IFERROR(VLOOKUP(B2803,Table14[],3,0),"")</f>
        <v/>
      </c>
      <c r="D2803" s="4" t="str">
        <f>IFERROR(VLOOKUP(B2803,Table14[],2,0),"")</f>
        <v/>
      </c>
      <c r="E2803" s="4"/>
      <c r="H2803" s="41" t="str">
        <f>IFERROR(VLOOKUP(Table49[[#This Row],[ITEM CODE]],Table2[[Item Code]:[Master Name]],2,0),"")</f>
        <v/>
      </c>
      <c r="I2803" s="41"/>
      <c r="J2803" s="65" t="str">
        <f>IFERROR(VLOOKUP(Table49[[#This Row],[ITEM CODE]],Table2[[Item Code]:[Master Name]],3,0),"")</f>
        <v/>
      </c>
      <c r="K2803" s="1" t="str">
        <f>IFERROR(VLOOKUP(Table49[[#This Row],[ITEM CODE]],Table2[[Item Code]:[Master Name]],9,0),"")</f>
        <v/>
      </c>
      <c r="L2803" s="1" t="str">
        <f>IFERROR(VLOOKUP(Table49[[#This Row],[ITEM CODE]],Table2[[Item Code]:[Master Name]],8,0),"")</f>
        <v/>
      </c>
      <c r="M2803" s="41"/>
      <c r="N2803" s="66">
        <f>IFERROR(VLOOKUP(Table49[[#This Row],[ITEM CODE]],Table2[[#All],[Item Code]:[Unit Cost]],10,0),0)</f>
        <v>0</v>
      </c>
      <c r="O2803" s="134">
        <f>IFERROR(VLOOKUP(Table49[[#This Row],[ITEM CODE]],Table2[[#All],[Item Code]:[Unit Cost]],10,0),0)</f>
        <v>0</v>
      </c>
      <c r="P2803" s="56"/>
      <c r="Q2803" s="58"/>
      <c r="R2803" s="58">
        <f>Table49[[#This Row],[QUANTITY]]*Table49[[#This Row],[INV Prices]]</f>
        <v>0</v>
      </c>
      <c r="S2803" s="67"/>
      <c r="V2803" s="41"/>
      <c r="W2803" s="4" t="str">
        <f>IFERROR(VLOOKUP(Table49[[#This Row],[ITEM CODE]],Table2[[Item Code]:[Category ]],6,0),"")</f>
        <v/>
      </c>
      <c r="X2803" s="1" t="str">
        <f>IFERROR(VLOOKUP(Table49[[#This Row],[ITEM CODE]],Table2[[Item Code]:[Sub Category]],7,0),"")</f>
        <v/>
      </c>
      <c r="Y2803" s="68" t="str">
        <f>Table49[[#This Row],[PO Number]]&amp;COUNTIFS($E$5:E2803,E2803)</f>
        <v>0</v>
      </c>
    </row>
    <row r="2804" spans="1:25" ht="14.7" customHeight="1" x14ac:dyDescent="0.3">
      <c r="A2804" s="1" t="str">
        <f>IF(Table49[[#This Row],[ITEM NAME]]="","",ROW()-4)</f>
        <v/>
      </c>
      <c r="B2804" s="68"/>
      <c r="C2804" s="4" t="str">
        <f>IFERROR(VLOOKUP(B2804,Table14[],3,0),"")</f>
        <v/>
      </c>
      <c r="D2804" s="4" t="str">
        <f>IFERROR(VLOOKUP(B2804,Table14[],2,0),"")</f>
        <v/>
      </c>
      <c r="E2804" s="4"/>
      <c r="H2804" s="41" t="str">
        <f>IFERROR(VLOOKUP(Table49[[#This Row],[ITEM CODE]],Table2[[Item Code]:[Master Name]],2,0),"")</f>
        <v/>
      </c>
      <c r="I2804" s="41"/>
      <c r="J2804" s="65" t="str">
        <f>IFERROR(VLOOKUP(Table49[[#This Row],[ITEM CODE]],Table2[[Item Code]:[Master Name]],3,0),"")</f>
        <v/>
      </c>
      <c r="K2804" s="1" t="str">
        <f>IFERROR(VLOOKUP(Table49[[#This Row],[ITEM CODE]],Table2[[Item Code]:[Master Name]],9,0),"")</f>
        <v/>
      </c>
      <c r="L2804" s="1" t="str">
        <f>IFERROR(VLOOKUP(Table49[[#This Row],[ITEM CODE]],Table2[[Item Code]:[Master Name]],8,0),"")</f>
        <v/>
      </c>
      <c r="M2804" s="41"/>
      <c r="N2804" s="66">
        <f>IFERROR(VLOOKUP(Table49[[#This Row],[ITEM CODE]],Table2[[#All],[Item Code]:[Unit Cost]],10,0),0)</f>
        <v>0</v>
      </c>
      <c r="O2804" s="134">
        <f>IFERROR(VLOOKUP(Table49[[#This Row],[ITEM CODE]],Table2[[#All],[Item Code]:[Unit Cost]],10,0),0)</f>
        <v>0</v>
      </c>
      <c r="P2804" s="56"/>
      <c r="Q2804" s="58"/>
      <c r="R2804" s="58">
        <f>Table49[[#This Row],[QUANTITY]]*Table49[[#This Row],[INV Prices]]</f>
        <v>0</v>
      </c>
      <c r="S2804" s="67"/>
      <c r="V2804" s="41"/>
      <c r="W2804" s="4" t="str">
        <f>IFERROR(VLOOKUP(Table49[[#This Row],[ITEM CODE]],Table2[[Item Code]:[Category ]],6,0),"")</f>
        <v/>
      </c>
      <c r="X2804" s="1" t="str">
        <f>IFERROR(VLOOKUP(Table49[[#This Row],[ITEM CODE]],Table2[[Item Code]:[Sub Category]],7,0),"")</f>
        <v/>
      </c>
      <c r="Y2804" s="68" t="str">
        <f>Table49[[#This Row],[PO Number]]&amp;COUNTIFS($E$5:E2804,E2804)</f>
        <v>0</v>
      </c>
    </row>
    <row r="2805" spans="1:25" ht="14.7" customHeight="1" x14ac:dyDescent="0.3">
      <c r="A2805" s="1" t="str">
        <f>IF(Table49[[#This Row],[ITEM NAME]]="","",ROW()-4)</f>
        <v/>
      </c>
      <c r="B2805" s="68"/>
      <c r="C2805" s="4" t="str">
        <f>IFERROR(VLOOKUP(B2805,Table14[],3,0),"")</f>
        <v/>
      </c>
      <c r="D2805" s="4" t="str">
        <f>IFERROR(VLOOKUP(B2805,Table14[],2,0),"")</f>
        <v/>
      </c>
      <c r="E2805" s="4"/>
      <c r="H2805" s="41" t="str">
        <f>IFERROR(VLOOKUP(Table49[[#This Row],[ITEM CODE]],Table2[[Item Code]:[Master Name]],2,0),"")</f>
        <v/>
      </c>
      <c r="I2805" s="41"/>
      <c r="J2805" s="65" t="str">
        <f>IFERROR(VLOOKUP(Table49[[#This Row],[ITEM CODE]],Table2[[Item Code]:[Master Name]],3,0),"")</f>
        <v/>
      </c>
      <c r="K2805" s="1" t="str">
        <f>IFERROR(VLOOKUP(Table49[[#This Row],[ITEM CODE]],Table2[[Item Code]:[Master Name]],9,0),"")</f>
        <v/>
      </c>
      <c r="L2805" s="1" t="str">
        <f>IFERROR(VLOOKUP(Table49[[#This Row],[ITEM CODE]],Table2[[Item Code]:[Master Name]],8,0),"")</f>
        <v/>
      </c>
      <c r="M2805" s="41"/>
      <c r="N2805" s="66">
        <f>IFERROR(VLOOKUP(Table49[[#This Row],[ITEM CODE]],Table2[[#All],[Item Code]:[Unit Cost]],10,0),0)</f>
        <v>0</v>
      </c>
      <c r="O2805" s="134">
        <f>IFERROR(VLOOKUP(Table49[[#This Row],[ITEM CODE]],Table2[[#All],[Item Code]:[Unit Cost]],10,0),0)</f>
        <v>0</v>
      </c>
      <c r="P2805" s="56"/>
      <c r="Q2805" s="58"/>
      <c r="R2805" s="58">
        <f>Table49[[#This Row],[QUANTITY]]*Table49[[#This Row],[INV Prices]]</f>
        <v>0</v>
      </c>
      <c r="S2805" s="67"/>
      <c r="V2805" s="41"/>
      <c r="W2805" s="4" t="str">
        <f>IFERROR(VLOOKUP(Table49[[#This Row],[ITEM CODE]],Table2[[Item Code]:[Category ]],6,0),"")</f>
        <v/>
      </c>
      <c r="X2805" s="1" t="str">
        <f>IFERROR(VLOOKUP(Table49[[#This Row],[ITEM CODE]],Table2[[Item Code]:[Sub Category]],7,0),"")</f>
        <v/>
      </c>
      <c r="Y2805" s="68" t="str">
        <f>Table49[[#This Row],[PO Number]]&amp;COUNTIFS($E$5:E2805,E2805)</f>
        <v>0</v>
      </c>
    </row>
    <row r="2806" spans="1:25" ht="14.7" customHeight="1" x14ac:dyDescent="0.3">
      <c r="A2806" s="1" t="str">
        <f>IF(Table49[[#This Row],[ITEM NAME]]="","",ROW()-4)</f>
        <v/>
      </c>
      <c r="B2806" s="68"/>
      <c r="C2806" s="4" t="str">
        <f>IFERROR(VLOOKUP(B2806,Table14[],3,0),"")</f>
        <v/>
      </c>
      <c r="D2806" s="4" t="str">
        <f>IFERROR(VLOOKUP(B2806,Table14[],2,0),"")</f>
        <v/>
      </c>
      <c r="E2806" s="4"/>
      <c r="H2806" s="41" t="str">
        <f>IFERROR(VLOOKUP(Table49[[#This Row],[ITEM CODE]],Table2[[Item Code]:[Master Name]],2,0),"")</f>
        <v/>
      </c>
      <c r="I2806" s="41"/>
      <c r="J2806" s="65" t="str">
        <f>IFERROR(VLOOKUP(Table49[[#This Row],[ITEM CODE]],Table2[[Item Code]:[Master Name]],3,0),"")</f>
        <v/>
      </c>
      <c r="K2806" s="1" t="str">
        <f>IFERROR(VLOOKUP(Table49[[#This Row],[ITEM CODE]],Table2[[Item Code]:[Master Name]],9,0),"")</f>
        <v/>
      </c>
      <c r="L2806" s="1" t="str">
        <f>IFERROR(VLOOKUP(Table49[[#This Row],[ITEM CODE]],Table2[[Item Code]:[Master Name]],8,0),"")</f>
        <v/>
      </c>
      <c r="M2806" s="41"/>
      <c r="N2806" s="66">
        <f>IFERROR(VLOOKUP(Table49[[#This Row],[ITEM CODE]],Table2[[#All],[Item Code]:[Unit Cost]],10,0),0)</f>
        <v>0</v>
      </c>
      <c r="O2806" s="134">
        <f>IFERROR(VLOOKUP(Table49[[#This Row],[ITEM CODE]],Table2[[#All],[Item Code]:[Unit Cost]],10,0),0)</f>
        <v>0</v>
      </c>
      <c r="P2806" s="56"/>
      <c r="Q2806" s="58"/>
      <c r="R2806" s="58">
        <f>Table49[[#This Row],[QUANTITY]]*Table49[[#This Row],[INV Prices]]</f>
        <v>0</v>
      </c>
      <c r="S2806" s="67"/>
      <c r="V2806" s="41"/>
      <c r="W2806" s="4" t="str">
        <f>IFERROR(VLOOKUP(Table49[[#This Row],[ITEM CODE]],Table2[[Item Code]:[Category ]],6,0),"")</f>
        <v/>
      </c>
      <c r="X2806" s="1" t="str">
        <f>IFERROR(VLOOKUP(Table49[[#This Row],[ITEM CODE]],Table2[[Item Code]:[Sub Category]],7,0),"")</f>
        <v/>
      </c>
      <c r="Y2806" s="68" t="str">
        <f>Table49[[#This Row],[PO Number]]&amp;COUNTIFS($E$5:E2806,E2806)</f>
        <v>0</v>
      </c>
    </row>
    <row r="2807" spans="1:25" ht="14.7" customHeight="1" x14ac:dyDescent="0.3">
      <c r="A2807" s="1" t="str">
        <f>IF(Table49[[#This Row],[ITEM NAME]]="","",ROW()-4)</f>
        <v/>
      </c>
      <c r="B2807" s="68"/>
      <c r="C2807" s="4" t="str">
        <f>IFERROR(VLOOKUP(B2807,Table14[],3,0),"")</f>
        <v/>
      </c>
      <c r="D2807" s="4" t="str">
        <f>IFERROR(VLOOKUP(B2807,Table14[],2,0),"")</f>
        <v/>
      </c>
      <c r="E2807" s="4"/>
      <c r="H2807" s="41" t="str">
        <f>IFERROR(VLOOKUP(Table49[[#This Row],[ITEM CODE]],Table2[[Item Code]:[Master Name]],2,0),"")</f>
        <v/>
      </c>
      <c r="I2807" s="41"/>
      <c r="J2807" s="65" t="str">
        <f>IFERROR(VLOOKUP(Table49[[#This Row],[ITEM CODE]],Table2[[Item Code]:[Master Name]],3,0),"")</f>
        <v/>
      </c>
      <c r="K2807" s="1" t="str">
        <f>IFERROR(VLOOKUP(Table49[[#This Row],[ITEM CODE]],Table2[[Item Code]:[Master Name]],9,0),"")</f>
        <v/>
      </c>
      <c r="L2807" s="1" t="str">
        <f>IFERROR(VLOOKUP(Table49[[#This Row],[ITEM CODE]],Table2[[Item Code]:[Master Name]],8,0),"")</f>
        <v/>
      </c>
      <c r="M2807" s="41"/>
      <c r="N2807" s="66">
        <f>IFERROR(VLOOKUP(Table49[[#This Row],[ITEM CODE]],Table2[[#All],[Item Code]:[Unit Cost]],10,0),0)</f>
        <v>0</v>
      </c>
      <c r="O2807" s="134">
        <f>IFERROR(VLOOKUP(Table49[[#This Row],[ITEM CODE]],Table2[[#All],[Item Code]:[Unit Cost]],10,0),0)</f>
        <v>0</v>
      </c>
      <c r="P2807" s="56"/>
      <c r="Q2807" s="58"/>
      <c r="R2807" s="58">
        <f>Table49[[#This Row],[QUANTITY]]*Table49[[#This Row],[INV Prices]]</f>
        <v>0</v>
      </c>
      <c r="S2807" s="67"/>
      <c r="V2807" s="41"/>
      <c r="W2807" s="4" t="str">
        <f>IFERROR(VLOOKUP(Table49[[#This Row],[ITEM CODE]],Table2[[Item Code]:[Category ]],6,0),"")</f>
        <v/>
      </c>
      <c r="X2807" s="1" t="str">
        <f>IFERROR(VLOOKUP(Table49[[#This Row],[ITEM CODE]],Table2[[Item Code]:[Sub Category]],7,0),"")</f>
        <v/>
      </c>
      <c r="Y2807" s="68" t="str">
        <f>Table49[[#This Row],[PO Number]]&amp;COUNTIFS($E$5:E2807,E2807)</f>
        <v>0</v>
      </c>
    </row>
    <row r="2808" spans="1:25" s="139" customFormat="1" ht="14.7" customHeight="1" x14ac:dyDescent="0.3">
      <c r="A2808" s="1" t="str">
        <f>IF(Table49[[#This Row],[ITEM NAME]]="","",ROW()-4)</f>
        <v/>
      </c>
      <c r="B2808" s="68"/>
      <c r="C2808" s="4" t="str">
        <f>IFERROR(VLOOKUP(B2808,Table14[],3,0),"")</f>
        <v/>
      </c>
      <c r="D2808" s="4" t="str">
        <f>IFERROR(VLOOKUP(B2808,Table14[],2,0),"")</f>
        <v/>
      </c>
      <c r="E2808" s="4"/>
      <c r="F2808" s="44"/>
      <c r="G2808" s="44"/>
      <c r="H2808" s="41" t="str">
        <f>IFERROR(VLOOKUP(Table49[[#This Row],[ITEM CODE]],Table2[[Item Code]:[Master Name]],2,0),"")</f>
        <v/>
      </c>
      <c r="I2808" s="41"/>
      <c r="J2808" s="65" t="str">
        <f>IFERROR(VLOOKUP(Table49[[#This Row],[ITEM CODE]],Table2[[Item Code]:[Master Name]],3,0),"")</f>
        <v/>
      </c>
      <c r="K2808" s="1" t="str">
        <f>IFERROR(VLOOKUP(Table49[[#This Row],[ITEM CODE]],Table2[[Item Code]:[Master Name]],9,0),"")</f>
        <v/>
      </c>
      <c r="L2808" s="1" t="str">
        <f>IFERROR(VLOOKUP(Table49[[#This Row],[ITEM CODE]],Table2[[Item Code]:[Master Name]],8,0),"")</f>
        <v/>
      </c>
      <c r="M2808" s="41"/>
      <c r="N2808" s="66">
        <f>IFERROR(VLOOKUP(Table49[[#This Row],[ITEM CODE]],Table2[[#All],[Item Code]:[Unit Cost]],10,0),0)</f>
        <v>0</v>
      </c>
      <c r="O2808" s="134">
        <f>IFERROR(VLOOKUP(Table49[[#This Row],[ITEM CODE]],Table2[[#All],[Item Code]:[Unit Cost]],10,0),0)</f>
        <v>0</v>
      </c>
      <c r="P2808" s="56"/>
      <c r="Q2808" s="58"/>
      <c r="R2808" s="58">
        <f>Table49[[#This Row],[QUANTITY]]*Table49[[#This Row],[INV Prices]]</f>
        <v>0</v>
      </c>
      <c r="S2808" s="67"/>
      <c r="T2808"/>
      <c r="U2808" s="44"/>
      <c r="V2808" s="41"/>
      <c r="W2808" s="4" t="str">
        <f>IFERROR(VLOOKUP(Table49[[#This Row],[ITEM CODE]],Table2[[Item Code]:[Category ]],6,0),"")</f>
        <v/>
      </c>
      <c r="X2808" s="138" t="str">
        <f>IFERROR(VLOOKUP(Table49[[#This Row],[ITEM CODE]],Table2[[Item Code]:[Sub Category]],7,0),"")</f>
        <v/>
      </c>
      <c r="Y2808" s="68" t="str">
        <f>Table49[[#This Row],[PO Number]]&amp;COUNTIFS($E$5:E2808,E2808)</f>
        <v>0</v>
      </c>
    </row>
    <row r="2809" spans="1:25" ht="14.7" customHeight="1" x14ac:dyDescent="0.3">
      <c r="A2809" s="1" t="str">
        <f>IF(Table49[[#This Row],[ITEM NAME]]="","",ROW()-4)</f>
        <v/>
      </c>
      <c r="B2809" s="68"/>
      <c r="C2809" s="4" t="str">
        <f>IFERROR(VLOOKUP(B2809,Table14[],3,0),"")</f>
        <v/>
      </c>
      <c r="D2809" s="4" t="str">
        <f>IFERROR(VLOOKUP(B2809,Table14[],2,0),"")</f>
        <v/>
      </c>
      <c r="E2809" s="4"/>
      <c r="H2809" s="41" t="str">
        <f>IFERROR(VLOOKUP(Table49[[#This Row],[ITEM CODE]],Table2[[Item Code]:[Master Name]],2,0),"")</f>
        <v/>
      </c>
      <c r="I2809" s="41"/>
      <c r="J2809" s="65" t="str">
        <f>IFERROR(VLOOKUP(Table49[[#This Row],[ITEM CODE]],Table2[[Item Code]:[Master Name]],3,0),"")</f>
        <v/>
      </c>
      <c r="K2809" s="1" t="str">
        <f>IFERROR(VLOOKUP(Table49[[#This Row],[ITEM CODE]],Table2[[Item Code]:[Master Name]],9,0),"")</f>
        <v/>
      </c>
      <c r="L2809" s="1" t="str">
        <f>IFERROR(VLOOKUP(Table49[[#This Row],[ITEM CODE]],Table2[[Item Code]:[Master Name]],8,0),"")</f>
        <v/>
      </c>
      <c r="M2809" s="41"/>
      <c r="N2809" s="66">
        <f>IFERROR(VLOOKUP(Table49[[#This Row],[ITEM CODE]],Table2[[#All],[Item Code]:[Unit Cost]],10,0),0)</f>
        <v>0</v>
      </c>
      <c r="O2809" s="134">
        <f>IFERROR(VLOOKUP(Table49[[#This Row],[ITEM CODE]],Table2[[#All],[Item Code]:[Unit Cost]],10,0),0)</f>
        <v>0</v>
      </c>
      <c r="P2809" s="56"/>
      <c r="Q2809" s="58"/>
      <c r="R2809" s="58">
        <f>Table49[[#This Row],[QUANTITY]]*Table49[[#This Row],[INV Prices]]</f>
        <v>0</v>
      </c>
      <c r="S2809" s="67"/>
      <c r="V2809" s="41"/>
      <c r="W2809" s="4" t="str">
        <f>IFERROR(VLOOKUP(Table49[[#This Row],[ITEM CODE]],Table2[[Item Code]:[Category ]],6,0),"")</f>
        <v/>
      </c>
      <c r="X2809" s="1" t="str">
        <f>IFERROR(VLOOKUP(Table49[[#This Row],[ITEM CODE]],Table2[[Item Code]:[Sub Category]],7,0),"")</f>
        <v/>
      </c>
      <c r="Y2809" s="68" t="str">
        <f>Table49[[#This Row],[PO Number]]&amp;COUNTIFS($E$5:E2809,E2809)</f>
        <v>0</v>
      </c>
    </row>
    <row r="2810" spans="1:25" ht="14.7" customHeight="1" x14ac:dyDescent="0.3">
      <c r="A2810" s="1" t="str">
        <f>IF(Table49[[#This Row],[ITEM NAME]]="","",ROW()-4)</f>
        <v/>
      </c>
      <c r="B2810" s="68"/>
      <c r="C2810" s="4" t="str">
        <f>IFERROR(VLOOKUP(B2810,Table14[],3,0),"")</f>
        <v/>
      </c>
      <c r="D2810" s="4" t="str">
        <f>IFERROR(VLOOKUP(B2810,Table14[],2,0),"")</f>
        <v/>
      </c>
      <c r="E2810" s="4"/>
      <c r="H2810" s="41" t="str">
        <f>IFERROR(VLOOKUP(Table49[[#This Row],[ITEM CODE]],Table2[[Item Code]:[Master Name]],2,0),"")</f>
        <v/>
      </c>
      <c r="I2810" s="41"/>
      <c r="J2810" s="65" t="str">
        <f>IFERROR(VLOOKUP(Table49[[#This Row],[ITEM CODE]],Table2[[Item Code]:[Master Name]],3,0),"")</f>
        <v/>
      </c>
      <c r="K2810" s="1" t="str">
        <f>IFERROR(VLOOKUP(Table49[[#This Row],[ITEM CODE]],Table2[[Item Code]:[Master Name]],9,0),"")</f>
        <v/>
      </c>
      <c r="L2810" s="1" t="str">
        <f>IFERROR(VLOOKUP(Table49[[#This Row],[ITEM CODE]],Table2[[Item Code]:[Master Name]],8,0),"")</f>
        <v/>
      </c>
      <c r="M2810" s="41"/>
      <c r="N2810" s="66">
        <f>IFERROR(VLOOKUP(Table49[[#This Row],[ITEM CODE]],Table2[[#All],[Item Code]:[Unit Cost]],10,0),0)</f>
        <v>0</v>
      </c>
      <c r="O2810" s="134">
        <f>IFERROR(VLOOKUP(Table49[[#This Row],[ITEM CODE]],Table2[[#All],[Item Code]:[Unit Cost]],10,0),0)</f>
        <v>0</v>
      </c>
      <c r="P2810" s="56"/>
      <c r="Q2810" s="58"/>
      <c r="R2810" s="58">
        <f>Table49[[#This Row],[QUANTITY]]*Table49[[#This Row],[INV Prices]]</f>
        <v>0</v>
      </c>
      <c r="S2810" s="67"/>
      <c r="V2810" s="41"/>
      <c r="W2810" s="4" t="str">
        <f>IFERROR(VLOOKUP(Table49[[#This Row],[ITEM CODE]],Table2[[Item Code]:[Category ]],6,0),"")</f>
        <v/>
      </c>
      <c r="X2810" s="1" t="str">
        <f>IFERROR(VLOOKUP(Table49[[#This Row],[ITEM CODE]],Table2[[Item Code]:[Sub Category]],7,0),"")</f>
        <v/>
      </c>
      <c r="Y2810" s="68" t="str">
        <f>Table49[[#This Row],[PO Number]]&amp;COUNTIFS($E$5:E2810,E2810)</f>
        <v>0</v>
      </c>
    </row>
    <row r="2811" spans="1:25" ht="14.7" customHeight="1" x14ac:dyDescent="0.3">
      <c r="A2811" s="1" t="str">
        <f>IF(Table49[[#This Row],[ITEM NAME]]="","",ROW()-4)</f>
        <v/>
      </c>
      <c r="B2811" s="68"/>
      <c r="C2811" s="4" t="str">
        <f>IFERROR(VLOOKUP(B2811,Table14[],3,0),"")</f>
        <v/>
      </c>
      <c r="D2811" s="4" t="str">
        <f>IFERROR(VLOOKUP(B2811,Table14[],2,0),"")</f>
        <v/>
      </c>
      <c r="E2811" s="4"/>
      <c r="H2811" s="41" t="str">
        <f>IFERROR(VLOOKUP(Table49[[#This Row],[ITEM CODE]],Table2[[Item Code]:[Master Name]],2,0),"")</f>
        <v/>
      </c>
      <c r="I2811" s="41"/>
      <c r="J2811" s="65" t="str">
        <f>IFERROR(VLOOKUP(Table49[[#This Row],[ITEM CODE]],Table2[[Item Code]:[Master Name]],3,0),"")</f>
        <v/>
      </c>
      <c r="K2811" s="1" t="str">
        <f>IFERROR(VLOOKUP(Table49[[#This Row],[ITEM CODE]],Table2[[Item Code]:[Master Name]],9,0),"")</f>
        <v/>
      </c>
      <c r="L2811" s="1" t="str">
        <f>IFERROR(VLOOKUP(Table49[[#This Row],[ITEM CODE]],Table2[[Item Code]:[Master Name]],8,0),"")</f>
        <v/>
      </c>
      <c r="M2811" s="41"/>
      <c r="N2811" s="66">
        <f>IFERROR(VLOOKUP(Table49[[#This Row],[ITEM CODE]],Table2[[#All],[Item Code]:[Unit Cost]],10,0),0)</f>
        <v>0</v>
      </c>
      <c r="O2811" s="134">
        <f>IFERROR(VLOOKUP(Table49[[#This Row],[ITEM CODE]],Table2[[#All],[Item Code]:[Unit Cost]],10,0),0)</f>
        <v>0</v>
      </c>
      <c r="P2811" s="56"/>
      <c r="Q2811" s="58"/>
      <c r="R2811" s="58">
        <f>Table49[[#This Row],[QUANTITY]]*Table49[[#This Row],[INV Prices]]</f>
        <v>0</v>
      </c>
      <c r="S2811" s="67"/>
      <c r="V2811" s="41"/>
      <c r="W2811" s="4" t="str">
        <f>IFERROR(VLOOKUP(Table49[[#This Row],[ITEM CODE]],Table2[[Item Code]:[Category ]],6,0),"")</f>
        <v/>
      </c>
      <c r="X2811" s="1" t="str">
        <f>IFERROR(VLOOKUP(Table49[[#This Row],[ITEM CODE]],Table2[[Item Code]:[Sub Category]],7,0),"")</f>
        <v/>
      </c>
      <c r="Y2811" s="68" t="str">
        <f>Table49[[#This Row],[PO Number]]&amp;COUNTIFS($E$5:E2811,E2811)</f>
        <v>0</v>
      </c>
    </row>
    <row r="2812" spans="1:25" ht="14.7" customHeight="1" x14ac:dyDescent="0.3">
      <c r="A2812" s="1" t="str">
        <f>IF(Table49[[#This Row],[ITEM NAME]]="","",ROW()-4)</f>
        <v/>
      </c>
      <c r="B2812" s="68"/>
      <c r="C2812" s="4" t="str">
        <f>IFERROR(VLOOKUP(B2812,Table14[],3,0),"")</f>
        <v/>
      </c>
      <c r="D2812" s="4" t="str">
        <f>IFERROR(VLOOKUP(B2812,Table14[],2,0),"")</f>
        <v/>
      </c>
      <c r="E2812" s="4"/>
      <c r="H2812" s="41" t="str">
        <f>IFERROR(VLOOKUP(Table49[[#This Row],[ITEM CODE]],Table2[[Item Code]:[Master Name]],2,0),"")</f>
        <v/>
      </c>
      <c r="I2812" s="41"/>
      <c r="J2812" s="65" t="str">
        <f>IFERROR(VLOOKUP(Table49[[#This Row],[ITEM CODE]],Table2[[Item Code]:[Master Name]],3,0),"")</f>
        <v/>
      </c>
      <c r="K2812" s="1" t="str">
        <f>IFERROR(VLOOKUP(Table49[[#This Row],[ITEM CODE]],Table2[[Item Code]:[Master Name]],9,0),"")</f>
        <v/>
      </c>
      <c r="L2812" s="1" t="str">
        <f>IFERROR(VLOOKUP(Table49[[#This Row],[ITEM CODE]],Table2[[Item Code]:[Master Name]],8,0),"")</f>
        <v/>
      </c>
      <c r="M2812" s="41"/>
      <c r="N2812" s="66">
        <f>IFERROR(VLOOKUP(Table49[[#This Row],[ITEM CODE]],Table2[[#All],[Item Code]:[Unit Cost]],10,0),0)</f>
        <v>0</v>
      </c>
      <c r="O2812" s="134">
        <f>IFERROR(VLOOKUP(Table49[[#This Row],[ITEM CODE]],Table2[[#All],[Item Code]:[Unit Cost]],10,0),0)</f>
        <v>0</v>
      </c>
      <c r="P2812" s="56"/>
      <c r="Q2812" s="58"/>
      <c r="R2812" s="58">
        <f>Table49[[#This Row],[QUANTITY]]*Table49[[#This Row],[INV Prices]]</f>
        <v>0</v>
      </c>
      <c r="S2812" s="67"/>
      <c r="V2812" s="41"/>
      <c r="W2812" s="4" t="str">
        <f>IFERROR(VLOOKUP(Table49[[#This Row],[ITEM CODE]],Table2[[Item Code]:[Category ]],6,0),"")</f>
        <v/>
      </c>
      <c r="X2812" s="1" t="str">
        <f>IFERROR(VLOOKUP(Table49[[#This Row],[ITEM CODE]],Table2[[Item Code]:[Sub Category]],7,0),"")</f>
        <v/>
      </c>
      <c r="Y2812" s="68" t="str">
        <f>Table49[[#This Row],[PO Number]]&amp;COUNTIFS($E$5:E2812,E2812)</f>
        <v>0</v>
      </c>
    </row>
    <row r="2813" spans="1:25" ht="14.7" customHeight="1" x14ac:dyDescent="0.3">
      <c r="A2813" s="1" t="str">
        <f>IF(Table49[[#This Row],[ITEM NAME]]="","",ROW()-4)</f>
        <v/>
      </c>
      <c r="B2813" s="68"/>
      <c r="C2813" s="4" t="str">
        <f>IFERROR(VLOOKUP(B2813,Table14[],3,0),"")</f>
        <v/>
      </c>
      <c r="D2813" s="4" t="str">
        <f>IFERROR(VLOOKUP(B2813,Table14[],2,0),"")</f>
        <v/>
      </c>
      <c r="E2813" s="4"/>
      <c r="H2813" s="41" t="str">
        <f>IFERROR(VLOOKUP(Table49[[#This Row],[ITEM CODE]],Table2[[Item Code]:[Master Name]],2,0),"")</f>
        <v/>
      </c>
      <c r="I2813" s="41"/>
      <c r="J2813" s="65" t="str">
        <f>IFERROR(VLOOKUP(Table49[[#This Row],[ITEM CODE]],Table2[[Item Code]:[Master Name]],3,0),"")</f>
        <v/>
      </c>
      <c r="K2813" s="1" t="str">
        <f>IFERROR(VLOOKUP(Table49[[#This Row],[ITEM CODE]],Table2[[Item Code]:[Master Name]],9,0),"")</f>
        <v/>
      </c>
      <c r="L2813" s="1" t="str">
        <f>IFERROR(VLOOKUP(Table49[[#This Row],[ITEM CODE]],Table2[[Item Code]:[Master Name]],8,0),"")</f>
        <v/>
      </c>
      <c r="M2813" s="41"/>
      <c r="N2813" s="66">
        <f>IFERROR(VLOOKUP(Table49[[#This Row],[ITEM CODE]],Table2[[#All],[Item Code]:[Unit Cost]],10,0),0)</f>
        <v>0</v>
      </c>
      <c r="O2813" s="134">
        <f>IFERROR(VLOOKUP(Table49[[#This Row],[ITEM CODE]],Table2[[#All],[Item Code]:[Unit Cost]],10,0),0)</f>
        <v>0</v>
      </c>
      <c r="P2813" s="56"/>
      <c r="Q2813" s="58"/>
      <c r="R2813" s="58">
        <f>Table49[[#This Row],[QUANTITY]]*Table49[[#This Row],[INV Prices]]</f>
        <v>0</v>
      </c>
      <c r="S2813" s="67"/>
      <c r="V2813" s="41"/>
      <c r="W2813" s="4" t="str">
        <f>IFERROR(VLOOKUP(Table49[[#This Row],[ITEM CODE]],Table2[[Item Code]:[Category ]],6,0),"")</f>
        <v/>
      </c>
      <c r="X2813" s="1" t="str">
        <f>IFERROR(VLOOKUP(Table49[[#This Row],[ITEM CODE]],Table2[[Item Code]:[Sub Category]],7,0),"")</f>
        <v/>
      </c>
      <c r="Y2813" s="68" t="str">
        <f>Table49[[#This Row],[PO Number]]&amp;COUNTIFS($E$5:E2813,E2813)</f>
        <v>0</v>
      </c>
    </row>
    <row r="2814" spans="1:25" ht="14.7" customHeight="1" x14ac:dyDescent="0.3">
      <c r="A2814" s="1" t="str">
        <f>IF(Table49[[#This Row],[ITEM NAME]]="","",ROW()-4)</f>
        <v/>
      </c>
      <c r="B2814" s="68"/>
      <c r="C2814" s="4" t="str">
        <f>IFERROR(VLOOKUP(B2814,Table14[],3,0),"")</f>
        <v/>
      </c>
      <c r="D2814" s="4" t="str">
        <f>IFERROR(VLOOKUP(B2814,Table14[],2,0),"")</f>
        <v/>
      </c>
      <c r="E2814" s="4"/>
      <c r="H2814" s="41" t="str">
        <f>IFERROR(VLOOKUP(Table49[[#This Row],[ITEM CODE]],Table2[[Item Code]:[Master Name]],2,0),"")</f>
        <v/>
      </c>
      <c r="I2814" s="41"/>
      <c r="J2814" s="65" t="str">
        <f>IFERROR(VLOOKUP(Table49[[#This Row],[ITEM CODE]],Table2[[Item Code]:[Master Name]],3,0),"")</f>
        <v/>
      </c>
      <c r="K2814" s="1" t="str">
        <f>IFERROR(VLOOKUP(Table49[[#This Row],[ITEM CODE]],Table2[[Item Code]:[Master Name]],9,0),"")</f>
        <v/>
      </c>
      <c r="L2814" s="1" t="str">
        <f>IFERROR(VLOOKUP(Table49[[#This Row],[ITEM CODE]],Table2[[Item Code]:[Master Name]],8,0),"")</f>
        <v/>
      </c>
      <c r="M2814" s="41"/>
      <c r="N2814" s="66">
        <f>IFERROR(VLOOKUP(Table49[[#This Row],[ITEM CODE]],Table2[[#All],[Item Code]:[Unit Cost]],10,0),0)</f>
        <v>0</v>
      </c>
      <c r="O2814" s="134">
        <f>IFERROR(VLOOKUP(Table49[[#This Row],[ITEM CODE]],Table2[[#All],[Item Code]:[Unit Cost]],10,0),0)</f>
        <v>0</v>
      </c>
      <c r="P2814" s="56"/>
      <c r="Q2814" s="58"/>
      <c r="R2814" s="58">
        <f>Table49[[#This Row],[QUANTITY]]*Table49[[#This Row],[INV Prices]]</f>
        <v>0</v>
      </c>
      <c r="S2814" s="67"/>
      <c r="V2814" s="41"/>
      <c r="W2814" s="4" t="str">
        <f>IFERROR(VLOOKUP(Table49[[#This Row],[ITEM CODE]],Table2[[Item Code]:[Category ]],6,0),"")</f>
        <v/>
      </c>
      <c r="X2814" s="1" t="str">
        <f>IFERROR(VLOOKUP(Table49[[#This Row],[ITEM CODE]],Table2[[Item Code]:[Sub Category]],7,0),"")</f>
        <v/>
      </c>
      <c r="Y2814" s="68" t="str">
        <f>Table49[[#This Row],[PO Number]]&amp;COUNTIFS($E$5:E2814,E2814)</f>
        <v>0</v>
      </c>
    </row>
    <row r="2815" spans="1:25" ht="14.7" customHeight="1" x14ac:dyDescent="0.3">
      <c r="A2815" s="1" t="str">
        <f>IF(Table49[[#This Row],[ITEM NAME]]="","",ROW()-4)</f>
        <v/>
      </c>
      <c r="B2815" s="68"/>
      <c r="C2815" s="4" t="str">
        <f>IFERROR(VLOOKUP(B2815,Table14[],3,0),"")</f>
        <v/>
      </c>
      <c r="D2815" s="4" t="str">
        <f>IFERROR(VLOOKUP(B2815,Table14[],2,0),"")</f>
        <v/>
      </c>
      <c r="E2815" s="4"/>
      <c r="H2815" s="41" t="str">
        <f>IFERROR(VLOOKUP(Table49[[#This Row],[ITEM CODE]],Table2[[Item Code]:[Master Name]],2,0),"")</f>
        <v/>
      </c>
      <c r="I2815" s="41"/>
      <c r="J2815" s="65" t="str">
        <f>IFERROR(VLOOKUP(Table49[[#This Row],[ITEM CODE]],Table2[[Item Code]:[Master Name]],3,0),"")</f>
        <v/>
      </c>
      <c r="K2815" s="1" t="str">
        <f>IFERROR(VLOOKUP(Table49[[#This Row],[ITEM CODE]],Table2[[Item Code]:[Master Name]],9,0),"")</f>
        <v/>
      </c>
      <c r="L2815" s="1" t="str">
        <f>IFERROR(VLOOKUP(Table49[[#This Row],[ITEM CODE]],Table2[[Item Code]:[Master Name]],8,0),"")</f>
        <v/>
      </c>
      <c r="M2815" s="41"/>
      <c r="N2815" s="66">
        <f>IFERROR(VLOOKUP(Table49[[#This Row],[ITEM CODE]],Table2[[#All],[Item Code]:[Unit Cost]],10,0),0)</f>
        <v>0</v>
      </c>
      <c r="O2815" s="134">
        <f>IFERROR(VLOOKUP(Table49[[#This Row],[ITEM CODE]],Table2[[#All],[Item Code]:[Unit Cost]],10,0),0)</f>
        <v>0</v>
      </c>
      <c r="P2815" s="56"/>
      <c r="Q2815" s="58"/>
      <c r="R2815" s="58">
        <f>Table49[[#This Row],[QUANTITY]]*Table49[[#This Row],[INV Prices]]</f>
        <v>0</v>
      </c>
      <c r="S2815" s="67"/>
      <c r="V2815" s="41"/>
      <c r="W2815" s="4" t="str">
        <f>IFERROR(VLOOKUP(Table49[[#This Row],[ITEM CODE]],Table2[[Item Code]:[Category ]],6,0),"")</f>
        <v/>
      </c>
      <c r="X2815" s="1" t="str">
        <f>IFERROR(VLOOKUP(Table49[[#This Row],[ITEM CODE]],Table2[[Item Code]:[Sub Category]],7,0),"")</f>
        <v/>
      </c>
      <c r="Y2815" s="68" t="str">
        <f>Table49[[#This Row],[PO Number]]&amp;COUNTIFS($E$5:E2815,E2815)</f>
        <v>0</v>
      </c>
    </row>
    <row r="2816" spans="1:25" ht="14.7" customHeight="1" x14ac:dyDescent="0.3">
      <c r="A2816" s="1" t="str">
        <f>IF(Table49[[#This Row],[ITEM NAME]]="","",ROW()-4)</f>
        <v/>
      </c>
      <c r="B2816" s="68"/>
      <c r="C2816" s="4" t="str">
        <f>IFERROR(VLOOKUP(B2816,Table14[],3,0),"")</f>
        <v/>
      </c>
      <c r="D2816" s="4" t="str">
        <f>IFERROR(VLOOKUP(B2816,Table14[],2,0),"")</f>
        <v/>
      </c>
      <c r="E2816" s="4"/>
      <c r="H2816" s="41" t="str">
        <f>IFERROR(VLOOKUP(Table49[[#This Row],[ITEM CODE]],Table2[[Item Code]:[Master Name]],2,0),"")</f>
        <v/>
      </c>
      <c r="I2816" s="41"/>
      <c r="J2816" s="65" t="str">
        <f>IFERROR(VLOOKUP(Table49[[#This Row],[ITEM CODE]],Table2[[Item Code]:[Master Name]],3,0),"")</f>
        <v/>
      </c>
      <c r="K2816" s="1" t="str">
        <f>IFERROR(VLOOKUP(Table49[[#This Row],[ITEM CODE]],Table2[[Item Code]:[Master Name]],9,0),"")</f>
        <v/>
      </c>
      <c r="L2816" s="1" t="str">
        <f>IFERROR(VLOOKUP(Table49[[#This Row],[ITEM CODE]],Table2[[Item Code]:[Master Name]],8,0),"")</f>
        <v/>
      </c>
      <c r="M2816" s="41"/>
      <c r="N2816" s="66">
        <f>IFERROR(VLOOKUP(Table49[[#This Row],[ITEM CODE]],Table2[[#All],[Item Code]:[Unit Cost]],10,0),0)</f>
        <v>0</v>
      </c>
      <c r="O2816" s="134">
        <f>IFERROR(VLOOKUP(Table49[[#This Row],[ITEM CODE]],Table2[[#All],[Item Code]:[Unit Cost]],10,0),0)</f>
        <v>0</v>
      </c>
      <c r="P2816" s="56"/>
      <c r="Q2816" s="58"/>
      <c r="R2816" s="58">
        <f>Table49[[#This Row],[QUANTITY]]*Table49[[#This Row],[INV Prices]]</f>
        <v>0</v>
      </c>
      <c r="S2816" s="67"/>
      <c r="V2816" s="41"/>
      <c r="W2816" s="4" t="str">
        <f>IFERROR(VLOOKUP(Table49[[#This Row],[ITEM CODE]],Table2[[Item Code]:[Category ]],6,0),"")</f>
        <v/>
      </c>
      <c r="X2816" s="1" t="str">
        <f>IFERROR(VLOOKUP(Table49[[#This Row],[ITEM CODE]],Table2[[Item Code]:[Sub Category]],7,0),"")</f>
        <v/>
      </c>
      <c r="Y2816" s="68" t="str">
        <f>Table49[[#This Row],[PO Number]]&amp;COUNTIFS($E$5:E2816,E2816)</f>
        <v>0</v>
      </c>
    </row>
    <row r="2817" spans="1:25" ht="14.7" customHeight="1" x14ac:dyDescent="0.3">
      <c r="A2817" s="1" t="str">
        <f>IF(Table49[[#This Row],[ITEM NAME]]="","",ROW()-4)</f>
        <v/>
      </c>
      <c r="B2817" s="68"/>
      <c r="C2817" s="4" t="str">
        <f>IFERROR(VLOOKUP(B2817,Table14[],3,0),"")</f>
        <v/>
      </c>
      <c r="D2817" s="4" t="str">
        <f>IFERROR(VLOOKUP(B2817,Table14[],2,0),"")</f>
        <v/>
      </c>
      <c r="E2817" s="4"/>
      <c r="H2817" s="41" t="str">
        <f>IFERROR(VLOOKUP(Table49[[#This Row],[ITEM CODE]],Table2[[Item Code]:[Master Name]],2,0),"")</f>
        <v/>
      </c>
      <c r="I2817" s="41"/>
      <c r="J2817" s="65" t="str">
        <f>IFERROR(VLOOKUP(Table49[[#This Row],[ITEM CODE]],Table2[[Item Code]:[Master Name]],3,0),"")</f>
        <v/>
      </c>
      <c r="K2817" s="1" t="str">
        <f>IFERROR(VLOOKUP(Table49[[#This Row],[ITEM CODE]],Table2[[Item Code]:[Master Name]],9,0),"")</f>
        <v/>
      </c>
      <c r="L2817" s="1" t="str">
        <f>IFERROR(VLOOKUP(Table49[[#This Row],[ITEM CODE]],Table2[[Item Code]:[Master Name]],8,0),"")</f>
        <v/>
      </c>
      <c r="M2817" s="41"/>
      <c r="N2817" s="66">
        <f>IFERROR(VLOOKUP(Table49[[#This Row],[ITEM CODE]],Table2[[#All],[Item Code]:[Unit Cost]],10,0),0)</f>
        <v>0</v>
      </c>
      <c r="O2817" s="134">
        <f>IFERROR(VLOOKUP(Table49[[#This Row],[ITEM CODE]],Table2[[#All],[Item Code]:[Unit Cost]],10,0),0)</f>
        <v>0</v>
      </c>
      <c r="P2817" s="56"/>
      <c r="Q2817" s="58"/>
      <c r="R2817" s="58">
        <f>Table49[[#This Row],[QUANTITY]]*Table49[[#This Row],[INV Prices]]</f>
        <v>0</v>
      </c>
      <c r="S2817" s="67"/>
      <c r="V2817" s="41"/>
      <c r="W2817" s="4" t="str">
        <f>IFERROR(VLOOKUP(Table49[[#This Row],[ITEM CODE]],Table2[[Item Code]:[Category ]],6,0),"")</f>
        <v/>
      </c>
      <c r="X2817" s="1" t="str">
        <f>IFERROR(VLOOKUP(Table49[[#This Row],[ITEM CODE]],Table2[[Item Code]:[Sub Category]],7,0),"")</f>
        <v/>
      </c>
      <c r="Y2817" s="68" t="str">
        <f>Table49[[#This Row],[PO Number]]&amp;COUNTIFS($E$5:E2817,E2817)</f>
        <v>0</v>
      </c>
    </row>
    <row r="2818" spans="1:25" ht="14.7" customHeight="1" x14ac:dyDescent="0.3">
      <c r="A2818" s="1" t="str">
        <f>IF(Table49[[#This Row],[ITEM NAME]]="","",ROW()-4)</f>
        <v/>
      </c>
      <c r="B2818" s="68"/>
      <c r="C2818" s="4" t="str">
        <f>IFERROR(VLOOKUP(B2818,Table14[],3,0),"")</f>
        <v/>
      </c>
      <c r="D2818" s="4" t="str">
        <f>IFERROR(VLOOKUP(B2818,Table14[],2,0),"")</f>
        <v/>
      </c>
      <c r="E2818" s="4"/>
      <c r="H2818" s="41" t="str">
        <f>IFERROR(VLOOKUP(Table49[[#This Row],[ITEM CODE]],Table2[[Item Code]:[Master Name]],2,0),"")</f>
        <v/>
      </c>
      <c r="I2818" s="41"/>
      <c r="J2818" s="65" t="str">
        <f>IFERROR(VLOOKUP(Table49[[#This Row],[ITEM CODE]],Table2[[Item Code]:[Master Name]],3,0),"")</f>
        <v/>
      </c>
      <c r="K2818" s="1" t="str">
        <f>IFERROR(VLOOKUP(Table49[[#This Row],[ITEM CODE]],Table2[[Item Code]:[Master Name]],9,0),"")</f>
        <v/>
      </c>
      <c r="L2818" s="1" t="str">
        <f>IFERROR(VLOOKUP(Table49[[#This Row],[ITEM CODE]],Table2[[Item Code]:[Master Name]],8,0),"")</f>
        <v/>
      </c>
      <c r="M2818" s="41"/>
      <c r="N2818" s="66">
        <f>IFERROR(VLOOKUP(Table49[[#This Row],[ITEM CODE]],Table2[[#All],[Item Code]:[Unit Cost]],10,0),0)</f>
        <v>0</v>
      </c>
      <c r="O2818" s="134">
        <f>IFERROR(VLOOKUP(Table49[[#This Row],[ITEM CODE]],Table2[[#All],[Item Code]:[Unit Cost]],10,0),0)</f>
        <v>0</v>
      </c>
      <c r="P2818" s="56"/>
      <c r="Q2818" s="58"/>
      <c r="R2818" s="58">
        <f>Table49[[#This Row],[QUANTITY]]*Table49[[#This Row],[INV Prices]]</f>
        <v>0</v>
      </c>
      <c r="S2818" s="67"/>
      <c r="V2818" s="41"/>
      <c r="W2818" s="4" t="str">
        <f>IFERROR(VLOOKUP(Table49[[#This Row],[ITEM CODE]],Table2[[Item Code]:[Category ]],6,0),"")</f>
        <v/>
      </c>
      <c r="X2818" s="1" t="str">
        <f>IFERROR(VLOOKUP(Table49[[#This Row],[ITEM CODE]],Table2[[Item Code]:[Sub Category]],7,0),"")</f>
        <v/>
      </c>
      <c r="Y2818" s="68" t="str">
        <f>Table49[[#This Row],[PO Number]]&amp;COUNTIFS($E$5:E2818,E2818)</f>
        <v>0</v>
      </c>
    </row>
    <row r="2819" spans="1:25" ht="14.7" customHeight="1" x14ac:dyDescent="0.3">
      <c r="A2819" s="1" t="str">
        <f>IF(Table49[[#This Row],[ITEM NAME]]="","",ROW()-4)</f>
        <v/>
      </c>
      <c r="B2819" s="68"/>
      <c r="C2819" s="4" t="str">
        <f>IFERROR(VLOOKUP(B2819,Table14[],3,0),"")</f>
        <v/>
      </c>
      <c r="D2819" s="4" t="str">
        <f>IFERROR(VLOOKUP(B2819,Table14[],2,0),"")</f>
        <v/>
      </c>
      <c r="E2819" s="4"/>
      <c r="H2819" s="41" t="str">
        <f>IFERROR(VLOOKUP(Table49[[#This Row],[ITEM CODE]],Table2[[Item Code]:[Master Name]],2,0),"")</f>
        <v/>
      </c>
      <c r="I2819" s="41"/>
      <c r="J2819" s="65" t="str">
        <f>IFERROR(VLOOKUP(Table49[[#This Row],[ITEM CODE]],Table2[[Item Code]:[Master Name]],3,0),"")</f>
        <v/>
      </c>
      <c r="K2819" s="1" t="str">
        <f>IFERROR(VLOOKUP(Table49[[#This Row],[ITEM CODE]],Table2[[Item Code]:[Master Name]],9,0),"")</f>
        <v/>
      </c>
      <c r="L2819" s="1" t="str">
        <f>IFERROR(VLOOKUP(Table49[[#This Row],[ITEM CODE]],Table2[[Item Code]:[Master Name]],8,0),"")</f>
        <v/>
      </c>
      <c r="M2819" s="41"/>
      <c r="N2819" s="66">
        <f>IFERROR(VLOOKUP(Table49[[#This Row],[ITEM CODE]],Table2[[#All],[Item Code]:[Unit Cost]],10,0),0)</f>
        <v>0</v>
      </c>
      <c r="O2819" s="134">
        <f>IFERROR(VLOOKUP(Table49[[#This Row],[ITEM CODE]],Table2[[#All],[Item Code]:[Unit Cost]],10,0),0)</f>
        <v>0</v>
      </c>
      <c r="P2819" s="56"/>
      <c r="Q2819" s="58"/>
      <c r="R2819" s="58">
        <f>Table49[[#This Row],[QUANTITY]]*Table49[[#This Row],[INV Prices]]</f>
        <v>0</v>
      </c>
      <c r="S2819" s="67"/>
      <c r="V2819" s="41"/>
      <c r="W2819" s="4" t="str">
        <f>IFERROR(VLOOKUP(Table49[[#This Row],[ITEM CODE]],Table2[[Item Code]:[Category ]],6,0),"")</f>
        <v/>
      </c>
      <c r="X2819" s="1" t="str">
        <f>IFERROR(VLOOKUP(Table49[[#This Row],[ITEM CODE]],Table2[[Item Code]:[Sub Category]],7,0),"")</f>
        <v/>
      </c>
      <c r="Y2819" s="68" t="str">
        <f>Table49[[#This Row],[PO Number]]&amp;COUNTIFS($E$5:E2819,E2819)</f>
        <v>0</v>
      </c>
    </row>
    <row r="2820" spans="1:25" ht="14.7" customHeight="1" x14ac:dyDescent="0.3">
      <c r="A2820" s="1" t="str">
        <f>IF(Table49[[#This Row],[ITEM NAME]]="","",ROW()-4)</f>
        <v/>
      </c>
      <c r="B2820" s="68"/>
      <c r="C2820" s="4" t="str">
        <f>IFERROR(VLOOKUP(B2820,Table14[],3,0),"")</f>
        <v/>
      </c>
      <c r="D2820" s="4" t="str">
        <f>IFERROR(VLOOKUP(B2820,Table14[],2,0),"")</f>
        <v/>
      </c>
      <c r="E2820" s="4"/>
      <c r="H2820" s="41" t="str">
        <f>IFERROR(VLOOKUP(Table49[[#This Row],[ITEM CODE]],Table2[[Item Code]:[Master Name]],2,0),"")</f>
        <v/>
      </c>
      <c r="I2820" s="41"/>
      <c r="J2820" s="65" t="str">
        <f>IFERROR(VLOOKUP(Table49[[#This Row],[ITEM CODE]],Table2[[Item Code]:[Master Name]],3,0),"")</f>
        <v/>
      </c>
      <c r="K2820" s="1" t="str">
        <f>IFERROR(VLOOKUP(Table49[[#This Row],[ITEM CODE]],Table2[[Item Code]:[Master Name]],9,0),"")</f>
        <v/>
      </c>
      <c r="L2820" s="1" t="str">
        <f>IFERROR(VLOOKUP(Table49[[#This Row],[ITEM CODE]],Table2[[Item Code]:[Master Name]],8,0),"")</f>
        <v/>
      </c>
      <c r="M2820" s="41"/>
      <c r="N2820" s="66">
        <f>IFERROR(VLOOKUP(Table49[[#This Row],[ITEM CODE]],Table2[[#All],[Item Code]:[Unit Cost]],10,0),0)</f>
        <v>0</v>
      </c>
      <c r="O2820" s="134">
        <f>IFERROR(VLOOKUP(Table49[[#This Row],[ITEM CODE]],Table2[[#All],[Item Code]:[Unit Cost]],10,0),0)</f>
        <v>0</v>
      </c>
      <c r="P2820" s="56"/>
      <c r="Q2820" s="58"/>
      <c r="R2820" s="58">
        <f>Table49[[#This Row],[QUANTITY]]*Table49[[#This Row],[INV Prices]]</f>
        <v>0</v>
      </c>
      <c r="S2820" s="67"/>
      <c r="V2820" s="41"/>
      <c r="W2820" s="4" t="str">
        <f>IFERROR(VLOOKUP(Table49[[#This Row],[ITEM CODE]],Table2[[Item Code]:[Category ]],6,0),"")</f>
        <v/>
      </c>
      <c r="X2820" s="1" t="str">
        <f>IFERROR(VLOOKUP(Table49[[#This Row],[ITEM CODE]],Table2[[Item Code]:[Sub Category]],7,0),"")</f>
        <v/>
      </c>
      <c r="Y2820" s="68" t="str">
        <f>Table49[[#This Row],[PO Number]]&amp;COUNTIFS($E$5:E2820,E2820)</f>
        <v>0</v>
      </c>
    </row>
    <row r="2821" spans="1:25" ht="14.7" customHeight="1" x14ac:dyDescent="0.3">
      <c r="A2821" s="1" t="str">
        <f>IF(Table49[[#This Row],[ITEM NAME]]="","",ROW()-4)</f>
        <v/>
      </c>
      <c r="B2821" s="68"/>
      <c r="C2821" s="4" t="str">
        <f>IFERROR(VLOOKUP(B2821,Table14[],3,0),"")</f>
        <v/>
      </c>
      <c r="D2821" s="4" t="str">
        <f>IFERROR(VLOOKUP(B2821,Table14[],2,0),"")</f>
        <v/>
      </c>
      <c r="E2821" s="4"/>
      <c r="H2821" s="41" t="str">
        <f>IFERROR(VLOOKUP(Table49[[#This Row],[ITEM CODE]],Table2[[Item Code]:[Master Name]],2,0),"")</f>
        <v/>
      </c>
      <c r="I2821" s="41"/>
      <c r="J2821" s="65" t="str">
        <f>IFERROR(VLOOKUP(Table49[[#This Row],[ITEM CODE]],Table2[[Item Code]:[Master Name]],3,0),"")</f>
        <v/>
      </c>
      <c r="K2821" s="1" t="str">
        <f>IFERROR(VLOOKUP(Table49[[#This Row],[ITEM CODE]],Table2[[Item Code]:[Master Name]],9,0),"")</f>
        <v/>
      </c>
      <c r="L2821" s="1" t="str">
        <f>IFERROR(VLOOKUP(Table49[[#This Row],[ITEM CODE]],Table2[[Item Code]:[Master Name]],8,0),"")</f>
        <v/>
      </c>
      <c r="M2821" s="41"/>
      <c r="N2821" s="66">
        <f>IFERROR(VLOOKUP(Table49[[#This Row],[ITEM CODE]],Table2[[#All],[Item Code]:[Unit Cost]],10,0),0)</f>
        <v>0</v>
      </c>
      <c r="O2821" s="134">
        <f>IFERROR(VLOOKUP(Table49[[#This Row],[ITEM CODE]],Table2[[#All],[Item Code]:[Unit Cost]],10,0),0)</f>
        <v>0</v>
      </c>
      <c r="P2821" s="56"/>
      <c r="Q2821" s="58"/>
      <c r="R2821" s="58">
        <f>Table49[[#This Row],[QUANTITY]]*Table49[[#This Row],[INV Prices]]</f>
        <v>0</v>
      </c>
      <c r="S2821" s="67"/>
      <c r="V2821" s="41"/>
      <c r="W2821" s="4" t="str">
        <f>IFERROR(VLOOKUP(Table49[[#This Row],[ITEM CODE]],Table2[[Item Code]:[Category ]],6,0),"")</f>
        <v/>
      </c>
      <c r="X2821" s="1" t="str">
        <f>IFERROR(VLOOKUP(Table49[[#This Row],[ITEM CODE]],Table2[[Item Code]:[Sub Category]],7,0),"")</f>
        <v/>
      </c>
      <c r="Y2821" s="68" t="str">
        <f>Table49[[#This Row],[PO Number]]&amp;COUNTIFS($E$5:E2821,E2821)</f>
        <v>0</v>
      </c>
    </row>
    <row r="2822" spans="1:25" ht="14.7" customHeight="1" x14ac:dyDescent="0.3">
      <c r="A2822" s="1" t="str">
        <f>IF(Table49[[#This Row],[ITEM NAME]]="","",ROW()-4)</f>
        <v/>
      </c>
      <c r="B2822" s="68"/>
      <c r="C2822" s="4" t="str">
        <f>IFERROR(VLOOKUP(B2822,Table14[],3,0),"")</f>
        <v/>
      </c>
      <c r="D2822" s="4" t="str">
        <f>IFERROR(VLOOKUP(B2822,Table14[],2,0),"")</f>
        <v/>
      </c>
      <c r="E2822" s="4"/>
      <c r="H2822" s="41" t="str">
        <f>IFERROR(VLOOKUP(Table49[[#This Row],[ITEM CODE]],Table2[[Item Code]:[Master Name]],2,0),"")</f>
        <v/>
      </c>
      <c r="I2822" s="41"/>
      <c r="J2822" s="65" t="str">
        <f>IFERROR(VLOOKUP(Table49[[#This Row],[ITEM CODE]],Table2[[Item Code]:[Master Name]],3,0),"")</f>
        <v/>
      </c>
      <c r="K2822" s="1" t="str">
        <f>IFERROR(VLOOKUP(Table49[[#This Row],[ITEM CODE]],Table2[[Item Code]:[Master Name]],9,0),"")</f>
        <v/>
      </c>
      <c r="L2822" s="1" t="str">
        <f>IFERROR(VLOOKUP(Table49[[#This Row],[ITEM CODE]],Table2[[Item Code]:[Master Name]],8,0),"")</f>
        <v/>
      </c>
      <c r="M2822" s="41"/>
      <c r="N2822" s="66">
        <f>IFERROR(VLOOKUP(Table49[[#This Row],[ITEM CODE]],Table2[[#All],[Item Code]:[Unit Cost]],10,0),0)</f>
        <v>0</v>
      </c>
      <c r="O2822" s="134">
        <f>IFERROR(VLOOKUP(Table49[[#This Row],[ITEM CODE]],Table2[[#All],[Item Code]:[Unit Cost]],10,0),0)</f>
        <v>0</v>
      </c>
      <c r="P2822" s="56"/>
      <c r="Q2822" s="58"/>
      <c r="R2822" s="58">
        <f>Table49[[#This Row],[QUANTITY]]*Table49[[#This Row],[INV Prices]]</f>
        <v>0</v>
      </c>
      <c r="S2822" s="67"/>
      <c r="V2822" s="41"/>
      <c r="W2822" s="4" t="str">
        <f>IFERROR(VLOOKUP(Table49[[#This Row],[ITEM CODE]],Table2[[Item Code]:[Category ]],6,0),"")</f>
        <v/>
      </c>
      <c r="X2822" s="1" t="str">
        <f>IFERROR(VLOOKUP(Table49[[#This Row],[ITEM CODE]],Table2[[Item Code]:[Sub Category]],7,0),"")</f>
        <v/>
      </c>
      <c r="Y2822" s="68" t="str">
        <f>Table49[[#This Row],[PO Number]]&amp;COUNTIFS($E$5:E2822,E2822)</f>
        <v>0</v>
      </c>
    </row>
    <row r="2823" spans="1:25" ht="14.7" customHeight="1" x14ac:dyDescent="0.3">
      <c r="A2823" s="1" t="str">
        <f>IF(Table49[[#This Row],[ITEM NAME]]="","",ROW()-4)</f>
        <v/>
      </c>
      <c r="B2823" s="68"/>
      <c r="C2823" s="4" t="str">
        <f>IFERROR(VLOOKUP(B2823,Table14[],3,0),"")</f>
        <v/>
      </c>
      <c r="D2823" s="4" t="str">
        <f>IFERROR(VLOOKUP(B2823,Table14[],2,0),"")</f>
        <v/>
      </c>
      <c r="E2823" s="4"/>
      <c r="H2823" s="41" t="str">
        <f>IFERROR(VLOOKUP(Table49[[#This Row],[ITEM CODE]],Table2[[Item Code]:[Master Name]],2,0),"")</f>
        <v/>
      </c>
      <c r="I2823" s="41"/>
      <c r="J2823" s="65" t="str">
        <f>IFERROR(VLOOKUP(Table49[[#This Row],[ITEM CODE]],Table2[[Item Code]:[Master Name]],3,0),"")</f>
        <v/>
      </c>
      <c r="K2823" s="1" t="str">
        <f>IFERROR(VLOOKUP(Table49[[#This Row],[ITEM CODE]],Table2[[Item Code]:[Master Name]],9,0),"")</f>
        <v/>
      </c>
      <c r="L2823" s="1" t="str">
        <f>IFERROR(VLOOKUP(Table49[[#This Row],[ITEM CODE]],Table2[[Item Code]:[Master Name]],8,0),"")</f>
        <v/>
      </c>
      <c r="M2823" s="41"/>
      <c r="N2823" s="66">
        <f>IFERROR(VLOOKUP(Table49[[#This Row],[ITEM CODE]],Table2[[#All],[Item Code]:[Unit Cost]],10,0),0)</f>
        <v>0</v>
      </c>
      <c r="O2823" s="134">
        <f>IFERROR(VLOOKUP(Table49[[#This Row],[ITEM CODE]],Table2[[#All],[Item Code]:[Unit Cost]],10,0),0)</f>
        <v>0</v>
      </c>
      <c r="P2823" s="56"/>
      <c r="Q2823" s="58"/>
      <c r="R2823" s="58">
        <f>Table49[[#This Row],[QUANTITY]]*Table49[[#This Row],[INV Prices]]</f>
        <v>0</v>
      </c>
      <c r="S2823" s="67"/>
      <c r="V2823" s="41"/>
      <c r="W2823" s="4" t="str">
        <f>IFERROR(VLOOKUP(Table49[[#This Row],[ITEM CODE]],Table2[[Item Code]:[Category ]],6,0),"")</f>
        <v/>
      </c>
      <c r="X2823" s="1" t="str">
        <f>IFERROR(VLOOKUP(Table49[[#This Row],[ITEM CODE]],Table2[[Item Code]:[Sub Category]],7,0),"")</f>
        <v/>
      </c>
      <c r="Y2823" s="68" t="str">
        <f>Table49[[#This Row],[PO Number]]&amp;COUNTIFS($E$5:E2823,E2823)</f>
        <v>0</v>
      </c>
    </row>
    <row r="2824" spans="1:25" ht="14.7" customHeight="1" x14ac:dyDescent="0.3">
      <c r="A2824" s="1" t="str">
        <f>IF(Table49[[#This Row],[ITEM NAME]]="","",ROW()-4)</f>
        <v/>
      </c>
      <c r="B2824" s="68"/>
      <c r="C2824" s="4" t="str">
        <f>IFERROR(VLOOKUP(B2824,Table14[],3,0),"")</f>
        <v/>
      </c>
      <c r="D2824" s="4" t="str">
        <f>IFERROR(VLOOKUP(B2824,Table14[],2,0),"")</f>
        <v/>
      </c>
      <c r="E2824" s="4"/>
      <c r="H2824" s="41" t="str">
        <f>IFERROR(VLOOKUP(Table49[[#This Row],[ITEM CODE]],Table2[[Item Code]:[Master Name]],2,0),"")</f>
        <v/>
      </c>
      <c r="I2824" s="41"/>
      <c r="J2824" s="65" t="str">
        <f>IFERROR(VLOOKUP(Table49[[#This Row],[ITEM CODE]],Table2[[Item Code]:[Master Name]],3,0),"")</f>
        <v/>
      </c>
      <c r="K2824" s="1" t="str">
        <f>IFERROR(VLOOKUP(Table49[[#This Row],[ITEM CODE]],Table2[[Item Code]:[Master Name]],9,0),"")</f>
        <v/>
      </c>
      <c r="L2824" s="1" t="str">
        <f>IFERROR(VLOOKUP(Table49[[#This Row],[ITEM CODE]],Table2[[Item Code]:[Master Name]],8,0),"")</f>
        <v/>
      </c>
      <c r="M2824" s="41"/>
      <c r="N2824" s="66">
        <f>IFERROR(VLOOKUP(Table49[[#This Row],[ITEM CODE]],Table2[[#All],[Item Code]:[Unit Cost]],10,0),0)</f>
        <v>0</v>
      </c>
      <c r="O2824" s="134">
        <f>IFERROR(VLOOKUP(Table49[[#This Row],[ITEM CODE]],Table2[[#All],[Item Code]:[Unit Cost]],10,0),0)</f>
        <v>0</v>
      </c>
      <c r="P2824" s="56"/>
      <c r="Q2824" s="58"/>
      <c r="R2824" s="58">
        <f>Table49[[#This Row],[QUANTITY]]*Table49[[#This Row],[INV Prices]]</f>
        <v>0</v>
      </c>
      <c r="S2824" s="67"/>
      <c r="V2824" s="41"/>
      <c r="W2824" s="4" t="str">
        <f>IFERROR(VLOOKUP(Table49[[#This Row],[ITEM CODE]],Table2[[Item Code]:[Category ]],6,0),"")</f>
        <v/>
      </c>
      <c r="X2824" s="1" t="str">
        <f>IFERROR(VLOOKUP(Table49[[#This Row],[ITEM CODE]],Table2[[Item Code]:[Sub Category]],7,0),"")</f>
        <v/>
      </c>
      <c r="Y2824" s="68" t="str">
        <f>Table49[[#This Row],[PO Number]]&amp;COUNTIFS($E$5:E2824,E2824)</f>
        <v>0</v>
      </c>
    </row>
    <row r="2825" spans="1:25" ht="14.7" customHeight="1" x14ac:dyDescent="0.3">
      <c r="A2825" s="1" t="str">
        <f>IF(Table49[[#This Row],[ITEM NAME]]="","",ROW()-4)</f>
        <v/>
      </c>
      <c r="B2825" s="68"/>
      <c r="C2825" s="4" t="str">
        <f>IFERROR(VLOOKUP(B2825,Table14[],3,0),"")</f>
        <v/>
      </c>
      <c r="D2825" s="4" t="str">
        <f>IFERROR(VLOOKUP(B2825,Table14[],2,0),"")</f>
        <v/>
      </c>
      <c r="E2825" s="4"/>
      <c r="H2825" s="41" t="str">
        <f>IFERROR(VLOOKUP(Table49[[#This Row],[ITEM CODE]],Table2[[Item Code]:[Master Name]],2,0),"")</f>
        <v/>
      </c>
      <c r="I2825" s="41"/>
      <c r="J2825" s="65" t="str">
        <f>IFERROR(VLOOKUP(Table49[[#This Row],[ITEM CODE]],Table2[[Item Code]:[Master Name]],3,0),"")</f>
        <v/>
      </c>
      <c r="K2825" s="1" t="str">
        <f>IFERROR(VLOOKUP(Table49[[#This Row],[ITEM CODE]],Table2[[Item Code]:[Master Name]],9,0),"")</f>
        <v/>
      </c>
      <c r="L2825" s="1" t="str">
        <f>IFERROR(VLOOKUP(Table49[[#This Row],[ITEM CODE]],Table2[[Item Code]:[Master Name]],8,0),"")</f>
        <v/>
      </c>
      <c r="M2825" s="41"/>
      <c r="N2825" s="66">
        <f>IFERROR(VLOOKUP(Table49[[#This Row],[ITEM CODE]],Table2[[#All],[Item Code]:[Unit Cost]],10,0),0)</f>
        <v>0</v>
      </c>
      <c r="O2825" s="134">
        <f>IFERROR(VLOOKUP(Table49[[#This Row],[ITEM CODE]],Table2[[#All],[Item Code]:[Unit Cost]],10,0),0)</f>
        <v>0</v>
      </c>
      <c r="P2825" s="56"/>
      <c r="Q2825" s="58"/>
      <c r="R2825" s="58">
        <f>Table49[[#This Row],[QUANTITY]]*Table49[[#This Row],[INV Prices]]</f>
        <v>0</v>
      </c>
      <c r="S2825" s="67"/>
      <c r="V2825" s="41"/>
      <c r="W2825" s="4" t="str">
        <f>IFERROR(VLOOKUP(Table49[[#This Row],[ITEM CODE]],Table2[[Item Code]:[Category ]],6,0),"")</f>
        <v/>
      </c>
      <c r="X2825" s="1" t="str">
        <f>IFERROR(VLOOKUP(Table49[[#This Row],[ITEM CODE]],Table2[[Item Code]:[Sub Category]],7,0),"")</f>
        <v/>
      </c>
      <c r="Y2825" s="68" t="str">
        <f>Table49[[#This Row],[PO Number]]&amp;COUNTIFS($E$5:E2825,E2825)</f>
        <v>0</v>
      </c>
    </row>
    <row r="2826" spans="1:25" ht="14.7" customHeight="1" x14ac:dyDescent="0.3">
      <c r="A2826" s="1" t="str">
        <f>IF(Table49[[#This Row],[ITEM NAME]]="","",ROW()-4)</f>
        <v/>
      </c>
      <c r="B2826" s="68"/>
      <c r="C2826" s="4" t="str">
        <f>IFERROR(VLOOKUP(B2826,Table14[],3,0),"")</f>
        <v/>
      </c>
      <c r="D2826" s="4" t="str">
        <f>IFERROR(VLOOKUP(B2826,Table14[],2,0),"")</f>
        <v/>
      </c>
      <c r="E2826" s="4"/>
      <c r="H2826" s="41" t="str">
        <f>IFERROR(VLOOKUP(Table49[[#This Row],[ITEM CODE]],Table2[[Item Code]:[Master Name]],2,0),"")</f>
        <v/>
      </c>
      <c r="I2826" s="41"/>
      <c r="J2826" s="65" t="str">
        <f>IFERROR(VLOOKUP(Table49[[#This Row],[ITEM CODE]],Table2[[Item Code]:[Master Name]],3,0),"")</f>
        <v/>
      </c>
      <c r="K2826" s="1" t="str">
        <f>IFERROR(VLOOKUP(Table49[[#This Row],[ITEM CODE]],Table2[[Item Code]:[Master Name]],9,0),"")</f>
        <v/>
      </c>
      <c r="L2826" s="1" t="str">
        <f>IFERROR(VLOOKUP(Table49[[#This Row],[ITEM CODE]],Table2[[Item Code]:[Master Name]],8,0),"")</f>
        <v/>
      </c>
      <c r="M2826" s="41"/>
      <c r="N2826" s="66">
        <f>IFERROR(VLOOKUP(Table49[[#This Row],[ITEM CODE]],Table2[[#All],[Item Code]:[Unit Cost]],10,0),0)</f>
        <v>0</v>
      </c>
      <c r="O2826" s="134">
        <f>IFERROR(VLOOKUP(Table49[[#This Row],[ITEM CODE]],Table2[[#All],[Item Code]:[Unit Cost]],10,0),0)</f>
        <v>0</v>
      </c>
      <c r="P2826" s="56"/>
      <c r="Q2826" s="58"/>
      <c r="R2826" s="58">
        <f>Table49[[#This Row],[QUANTITY]]*Table49[[#This Row],[INV Prices]]</f>
        <v>0</v>
      </c>
      <c r="S2826" s="67"/>
      <c r="V2826" s="41"/>
      <c r="W2826" s="4" t="str">
        <f>IFERROR(VLOOKUP(Table49[[#This Row],[ITEM CODE]],Table2[[Item Code]:[Category ]],6,0),"")</f>
        <v/>
      </c>
      <c r="X2826" s="1" t="str">
        <f>IFERROR(VLOOKUP(Table49[[#This Row],[ITEM CODE]],Table2[[Item Code]:[Sub Category]],7,0),"")</f>
        <v/>
      </c>
      <c r="Y2826" s="68" t="str">
        <f>Table49[[#This Row],[PO Number]]&amp;COUNTIFS($E$5:E2826,E2826)</f>
        <v>0</v>
      </c>
    </row>
    <row r="2827" spans="1:25" ht="14.7" customHeight="1" x14ac:dyDescent="0.3">
      <c r="A2827" s="1" t="str">
        <f>IF(Table49[[#This Row],[ITEM NAME]]="","",ROW()-4)</f>
        <v/>
      </c>
      <c r="B2827" s="68"/>
      <c r="C2827" s="4" t="str">
        <f>IFERROR(VLOOKUP(B2827,Table14[],3,0),"")</f>
        <v/>
      </c>
      <c r="D2827" s="4" t="str">
        <f>IFERROR(VLOOKUP(B2827,Table14[],2,0),"")</f>
        <v/>
      </c>
      <c r="E2827" s="4"/>
      <c r="H2827" s="41" t="str">
        <f>IFERROR(VLOOKUP(Table49[[#This Row],[ITEM CODE]],Table2[[Item Code]:[Master Name]],2,0),"")</f>
        <v/>
      </c>
      <c r="I2827" s="41"/>
      <c r="J2827" s="65" t="str">
        <f>IFERROR(VLOOKUP(Table49[[#This Row],[ITEM CODE]],Table2[[Item Code]:[Master Name]],3,0),"")</f>
        <v/>
      </c>
      <c r="K2827" s="1" t="str">
        <f>IFERROR(VLOOKUP(Table49[[#This Row],[ITEM CODE]],Table2[[Item Code]:[Master Name]],9,0),"")</f>
        <v/>
      </c>
      <c r="L2827" s="1" t="str">
        <f>IFERROR(VLOOKUP(Table49[[#This Row],[ITEM CODE]],Table2[[Item Code]:[Master Name]],8,0),"")</f>
        <v/>
      </c>
      <c r="M2827" s="41"/>
      <c r="N2827" s="66">
        <f>IFERROR(VLOOKUP(Table49[[#This Row],[ITEM CODE]],Table2[[#All],[Item Code]:[Unit Cost]],10,0),0)</f>
        <v>0</v>
      </c>
      <c r="O2827" s="134">
        <f>IFERROR(VLOOKUP(Table49[[#This Row],[ITEM CODE]],Table2[[#All],[Item Code]:[Unit Cost]],10,0),0)</f>
        <v>0</v>
      </c>
      <c r="P2827" s="56"/>
      <c r="Q2827" s="58"/>
      <c r="R2827" s="58">
        <f>Table49[[#This Row],[QUANTITY]]*Table49[[#This Row],[INV Prices]]</f>
        <v>0</v>
      </c>
      <c r="S2827" s="67"/>
      <c r="V2827" s="41"/>
      <c r="W2827" s="4" t="str">
        <f>IFERROR(VLOOKUP(Table49[[#This Row],[ITEM CODE]],Table2[[Item Code]:[Category ]],6,0),"")</f>
        <v/>
      </c>
      <c r="X2827" s="1" t="str">
        <f>IFERROR(VLOOKUP(Table49[[#This Row],[ITEM CODE]],Table2[[Item Code]:[Sub Category]],7,0),"")</f>
        <v/>
      </c>
      <c r="Y2827" s="68" t="str">
        <f>Table49[[#This Row],[PO Number]]&amp;COUNTIFS($E$5:E2827,E2827)</f>
        <v>0</v>
      </c>
    </row>
    <row r="2828" spans="1:25" ht="14.7" customHeight="1" x14ac:dyDescent="0.3">
      <c r="A2828" s="1" t="str">
        <f>IF(Table49[[#This Row],[ITEM NAME]]="","",ROW()-4)</f>
        <v/>
      </c>
      <c r="B2828" s="68"/>
      <c r="C2828" s="4" t="str">
        <f>IFERROR(VLOOKUP(B2828,Table14[],3,0),"")</f>
        <v/>
      </c>
      <c r="D2828" s="4" t="str">
        <f>IFERROR(VLOOKUP(B2828,Table14[],2,0),"")</f>
        <v/>
      </c>
      <c r="E2828" s="4"/>
      <c r="H2828" s="41" t="str">
        <f>IFERROR(VLOOKUP(Table49[[#This Row],[ITEM CODE]],Table2[[Item Code]:[Master Name]],2,0),"")</f>
        <v/>
      </c>
      <c r="I2828" s="41"/>
      <c r="J2828" s="65" t="str">
        <f>IFERROR(VLOOKUP(Table49[[#This Row],[ITEM CODE]],Table2[[Item Code]:[Master Name]],3,0),"")</f>
        <v/>
      </c>
      <c r="K2828" s="1" t="str">
        <f>IFERROR(VLOOKUP(Table49[[#This Row],[ITEM CODE]],Table2[[Item Code]:[Master Name]],9,0),"")</f>
        <v/>
      </c>
      <c r="L2828" s="1" t="str">
        <f>IFERROR(VLOOKUP(Table49[[#This Row],[ITEM CODE]],Table2[[Item Code]:[Master Name]],8,0),"")</f>
        <v/>
      </c>
      <c r="M2828" s="41"/>
      <c r="N2828" s="66">
        <f>IFERROR(VLOOKUP(Table49[[#This Row],[ITEM CODE]],Table2[[#All],[Item Code]:[Unit Cost]],10,0),0)</f>
        <v>0</v>
      </c>
      <c r="O2828" s="134">
        <f>IFERROR(VLOOKUP(Table49[[#This Row],[ITEM CODE]],Table2[[#All],[Item Code]:[Unit Cost]],10,0),0)</f>
        <v>0</v>
      </c>
      <c r="P2828" s="56"/>
      <c r="Q2828" s="58"/>
      <c r="R2828" s="58">
        <f>Table49[[#This Row],[QUANTITY]]*Table49[[#This Row],[INV Prices]]</f>
        <v>0</v>
      </c>
      <c r="S2828" s="67"/>
      <c r="V2828" s="41"/>
      <c r="W2828" s="4" t="str">
        <f>IFERROR(VLOOKUP(Table49[[#This Row],[ITEM CODE]],Table2[[Item Code]:[Category ]],6,0),"")</f>
        <v/>
      </c>
      <c r="X2828" s="1" t="str">
        <f>IFERROR(VLOOKUP(Table49[[#This Row],[ITEM CODE]],Table2[[Item Code]:[Sub Category]],7,0),"")</f>
        <v/>
      </c>
      <c r="Y2828" s="68" t="str">
        <f>Table49[[#This Row],[PO Number]]&amp;COUNTIFS($E$5:E2828,E2828)</f>
        <v>0</v>
      </c>
    </row>
    <row r="2829" spans="1:25" ht="14.7" customHeight="1" x14ac:dyDescent="0.3">
      <c r="A2829" s="1" t="str">
        <f>IF(Table49[[#This Row],[ITEM NAME]]="","",ROW()-4)</f>
        <v/>
      </c>
      <c r="B2829" s="68"/>
      <c r="C2829" s="4" t="str">
        <f>IFERROR(VLOOKUP(B2829,Table14[],3,0),"")</f>
        <v/>
      </c>
      <c r="D2829" s="4" t="str">
        <f>IFERROR(VLOOKUP(B2829,Table14[],2,0),"")</f>
        <v/>
      </c>
      <c r="E2829" s="4"/>
      <c r="H2829" s="41" t="str">
        <f>IFERROR(VLOOKUP(Table49[[#This Row],[ITEM CODE]],Table2[[Item Code]:[Master Name]],2,0),"")</f>
        <v/>
      </c>
      <c r="I2829" s="41"/>
      <c r="J2829" s="65" t="str">
        <f>IFERROR(VLOOKUP(Table49[[#This Row],[ITEM CODE]],Table2[[Item Code]:[Master Name]],3,0),"")</f>
        <v/>
      </c>
      <c r="K2829" s="1" t="str">
        <f>IFERROR(VLOOKUP(Table49[[#This Row],[ITEM CODE]],Table2[[Item Code]:[Master Name]],9,0),"")</f>
        <v/>
      </c>
      <c r="L2829" s="1" t="str">
        <f>IFERROR(VLOOKUP(Table49[[#This Row],[ITEM CODE]],Table2[[Item Code]:[Master Name]],8,0),"")</f>
        <v/>
      </c>
      <c r="M2829" s="41"/>
      <c r="N2829" s="66">
        <f>IFERROR(VLOOKUP(Table49[[#This Row],[ITEM CODE]],Table2[[#All],[Item Code]:[Unit Cost]],10,0),0)</f>
        <v>0</v>
      </c>
      <c r="O2829" s="134">
        <f>IFERROR(VLOOKUP(Table49[[#This Row],[ITEM CODE]],Table2[[#All],[Item Code]:[Unit Cost]],10,0),0)</f>
        <v>0</v>
      </c>
      <c r="P2829" s="56"/>
      <c r="Q2829" s="58"/>
      <c r="R2829" s="58">
        <f>Table49[[#This Row],[QUANTITY]]*Table49[[#This Row],[INV Prices]]</f>
        <v>0</v>
      </c>
      <c r="S2829" s="67"/>
      <c r="V2829" s="41"/>
      <c r="W2829" s="4" t="str">
        <f>IFERROR(VLOOKUP(Table49[[#This Row],[ITEM CODE]],Table2[[Item Code]:[Category ]],6,0),"")</f>
        <v/>
      </c>
      <c r="X2829" s="1" t="str">
        <f>IFERROR(VLOOKUP(Table49[[#This Row],[ITEM CODE]],Table2[[Item Code]:[Sub Category]],7,0),"")</f>
        <v/>
      </c>
      <c r="Y2829" s="68" t="str">
        <f>Table49[[#This Row],[PO Number]]&amp;COUNTIFS($E$5:E2829,E2829)</f>
        <v>0</v>
      </c>
    </row>
    <row r="2830" spans="1:25" ht="14.7" customHeight="1" x14ac:dyDescent="0.3">
      <c r="A2830" s="1" t="str">
        <f>IF(Table49[[#This Row],[ITEM NAME]]="","",ROW()-4)</f>
        <v/>
      </c>
      <c r="B2830" s="68"/>
      <c r="C2830" s="4" t="str">
        <f>IFERROR(VLOOKUP(B2830,Table14[],3,0),"")</f>
        <v/>
      </c>
      <c r="D2830" s="4" t="str">
        <f>IFERROR(VLOOKUP(B2830,Table14[],2,0),"")</f>
        <v/>
      </c>
      <c r="E2830" s="4"/>
      <c r="H2830" s="41" t="str">
        <f>IFERROR(VLOOKUP(Table49[[#This Row],[ITEM CODE]],Table2[[Item Code]:[Master Name]],2,0),"")</f>
        <v/>
      </c>
      <c r="I2830" s="41"/>
      <c r="J2830" s="65" t="str">
        <f>IFERROR(VLOOKUP(Table49[[#This Row],[ITEM CODE]],Table2[[Item Code]:[Master Name]],3,0),"")</f>
        <v/>
      </c>
      <c r="K2830" s="1" t="str">
        <f>IFERROR(VLOOKUP(Table49[[#This Row],[ITEM CODE]],Table2[[Item Code]:[Master Name]],9,0),"")</f>
        <v/>
      </c>
      <c r="L2830" s="1" t="str">
        <f>IFERROR(VLOOKUP(Table49[[#This Row],[ITEM CODE]],Table2[[Item Code]:[Master Name]],8,0),"")</f>
        <v/>
      </c>
      <c r="M2830" s="41"/>
      <c r="N2830" s="66">
        <f>IFERROR(VLOOKUP(Table49[[#This Row],[ITEM CODE]],Table2[[#All],[Item Code]:[Unit Cost]],10,0),0)</f>
        <v>0</v>
      </c>
      <c r="O2830" s="134">
        <f>IFERROR(VLOOKUP(Table49[[#This Row],[ITEM CODE]],Table2[[#All],[Item Code]:[Unit Cost]],10,0),0)</f>
        <v>0</v>
      </c>
      <c r="P2830" s="56"/>
      <c r="Q2830" s="58"/>
      <c r="R2830" s="58">
        <f>Table49[[#This Row],[QUANTITY]]*Table49[[#This Row],[INV Prices]]</f>
        <v>0</v>
      </c>
      <c r="S2830" s="67"/>
      <c r="V2830" s="41"/>
      <c r="W2830" s="4" t="str">
        <f>IFERROR(VLOOKUP(Table49[[#This Row],[ITEM CODE]],Table2[[Item Code]:[Category ]],6,0),"")</f>
        <v/>
      </c>
      <c r="X2830" s="1" t="str">
        <f>IFERROR(VLOOKUP(Table49[[#This Row],[ITEM CODE]],Table2[[Item Code]:[Sub Category]],7,0),"")</f>
        <v/>
      </c>
      <c r="Y2830" s="68" t="str">
        <f>Table49[[#This Row],[PO Number]]&amp;COUNTIFS($E$5:E2830,E2830)</f>
        <v>0</v>
      </c>
    </row>
    <row r="2831" spans="1:25" ht="14.7" customHeight="1" x14ac:dyDescent="0.3">
      <c r="A2831" s="1" t="str">
        <f>IF(Table49[[#This Row],[ITEM NAME]]="","",ROW()-4)</f>
        <v/>
      </c>
      <c r="B2831" s="68"/>
      <c r="C2831" s="4" t="str">
        <f>IFERROR(VLOOKUP(B2831,Table14[],3,0),"")</f>
        <v/>
      </c>
      <c r="D2831" s="4" t="str">
        <f>IFERROR(VLOOKUP(B2831,Table14[],2,0),"")</f>
        <v/>
      </c>
      <c r="E2831" s="4"/>
      <c r="H2831" s="41" t="str">
        <f>IFERROR(VLOOKUP(Table49[[#This Row],[ITEM CODE]],Table2[[Item Code]:[Master Name]],2,0),"")</f>
        <v/>
      </c>
      <c r="I2831" s="41"/>
      <c r="J2831" s="65" t="str">
        <f>IFERROR(VLOOKUP(Table49[[#This Row],[ITEM CODE]],Table2[[Item Code]:[Master Name]],3,0),"")</f>
        <v/>
      </c>
      <c r="K2831" s="1" t="str">
        <f>IFERROR(VLOOKUP(Table49[[#This Row],[ITEM CODE]],Table2[[Item Code]:[Master Name]],9,0),"")</f>
        <v/>
      </c>
      <c r="L2831" s="1" t="str">
        <f>IFERROR(VLOOKUP(Table49[[#This Row],[ITEM CODE]],Table2[[Item Code]:[Master Name]],8,0),"")</f>
        <v/>
      </c>
      <c r="M2831" s="41"/>
      <c r="N2831" s="66">
        <f>IFERROR(VLOOKUP(Table49[[#This Row],[ITEM CODE]],Table2[[#All],[Item Code]:[Unit Cost]],10,0),0)</f>
        <v>0</v>
      </c>
      <c r="O2831" s="134">
        <f>IFERROR(VLOOKUP(Table49[[#This Row],[ITEM CODE]],Table2[[#All],[Item Code]:[Unit Cost]],10,0),0)</f>
        <v>0</v>
      </c>
      <c r="P2831" s="56"/>
      <c r="Q2831" s="58"/>
      <c r="R2831" s="58">
        <f>Table49[[#This Row],[QUANTITY]]*Table49[[#This Row],[INV Prices]]</f>
        <v>0</v>
      </c>
      <c r="S2831" s="67"/>
      <c r="V2831" s="41"/>
      <c r="W2831" s="4" t="str">
        <f>IFERROR(VLOOKUP(Table49[[#This Row],[ITEM CODE]],Table2[[Item Code]:[Category ]],6,0),"")</f>
        <v/>
      </c>
      <c r="X2831" s="1" t="str">
        <f>IFERROR(VLOOKUP(Table49[[#This Row],[ITEM CODE]],Table2[[Item Code]:[Sub Category]],7,0),"")</f>
        <v/>
      </c>
      <c r="Y2831" s="68" t="str">
        <f>Table49[[#This Row],[PO Number]]&amp;COUNTIFS($E$5:E2831,E2831)</f>
        <v>0</v>
      </c>
    </row>
    <row r="2832" spans="1:25" ht="14.7" customHeight="1" x14ac:dyDescent="0.3">
      <c r="A2832" s="1" t="str">
        <f>IF(Table49[[#This Row],[ITEM NAME]]="","",ROW()-4)</f>
        <v/>
      </c>
      <c r="B2832" s="68"/>
      <c r="C2832" s="4" t="str">
        <f>IFERROR(VLOOKUP(B2832,Table14[],3,0),"")</f>
        <v/>
      </c>
      <c r="D2832" s="4" t="str">
        <f>IFERROR(VLOOKUP(B2832,Table14[],2,0),"")</f>
        <v/>
      </c>
      <c r="E2832" s="4"/>
      <c r="H2832" s="41" t="str">
        <f>IFERROR(VLOOKUP(Table49[[#This Row],[ITEM CODE]],Table2[[Item Code]:[Master Name]],2,0),"")</f>
        <v/>
      </c>
      <c r="I2832" s="41"/>
      <c r="J2832" s="65" t="str">
        <f>IFERROR(VLOOKUP(Table49[[#This Row],[ITEM CODE]],Table2[[Item Code]:[Master Name]],3,0),"")</f>
        <v/>
      </c>
      <c r="K2832" s="1" t="str">
        <f>IFERROR(VLOOKUP(Table49[[#This Row],[ITEM CODE]],Table2[[Item Code]:[Master Name]],9,0),"")</f>
        <v/>
      </c>
      <c r="L2832" s="1" t="str">
        <f>IFERROR(VLOOKUP(Table49[[#This Row],[ITEM CODE]],Table2[[Item Code]:[Master Name]],8,0),"")</f>
        <v/>
      </c>
      <c r="M2832" s="41"/>
      <c r="N2832" s="66">
        <f>IFERROR(VLOOKUP(Table49[[#This Row],[ITEM CODE]],Table2[[#All],[Item Code]:[Unit Cost]],10,0),0)</f>
        <v>0</v>
      </c>
      <c r="O2832" s="134">
        <f>IFERROR(VLOOKUP(Table49[[#This Row],[ITEM CODE]],Table2[[#All],[Item Code]:[Unit Cost]],10,0),0)</f>
        <v>0</v>
      </c>
      <c r="P2832" s="56"/>
      <c r="Q2832" s="58"/>
      <c r="R2832" s="58">
        <f>Table49[[#This Row],[QUANTITY]]*Table49[[#This Row],[INV Prices]]</f>
        <v>0</v>
      </c>
      <c r="S2832" s="67"/>
      <c r="V2832" s="41"/>
      <c r="W2832" s="4" t="str">
        <f>IFERROR(VLOOKUP(Table49[[#This Row],[ITEM CODE]],Table2[[Item Code]:[Category ]],6,0),"")</f>
        <v/>
      </c>
      <c r="X2832" s="1" t="str">
        <f>IFERROR(VLOOKUP(Table49[[#This Row],[ITEM CODE]],Table2[[Item Code]:[Sub Category]],7,0),"")</f>
        <v/>
      </c>
      <c r="Y2832" s="68" t="str">
        <f>Table49[[#This Row],[PO Number]]&amp;COUNTIFS($E$5:E2832,E2832)</f>
        <v>0</v>
      </c>
    </row>
    <row r="2833" spans="1:25" ht="14.7" customHeight="1" x14ac:dyDescent="0.3">
      <c r="A2833" s="1" t="str">
        <f>IF(Table49[[#This Row],[ITEM NAME]]="","",ROW()-4)</f>
        <v/>
      </c>
      <c r="B2833" s="68"/>
      <c r="C2833" s="4" t="str">
        <f>IFERROR(VLOOKUP(B2833,Table14[],3,0),"")</f>
        <v/>
      </c>
      <c r="D2833" s="4" t="str">
        <f>IFERROR(VLOOKUP(B2833,Table14[],2,0),"")</f>
        <v/>
      </c>
      <c r="E2833" s="4"/>
      <c r="H2833" s="41" t="str">
        <f>IFERROR(VLOOKUP(Table49[[#This Row],[ITEM CODE]],Table2[[Item Code]:[Master Name]],2,0),"")</f>
        <v/>
      </c>
      <c r="I2833" s="41"/>
      <c r="J2833" s="65" t="str">
        <f>IFERROR(VLOOKUP(Table49[[#This Row],[ITEM CODE]],Table2[[Item Code]:[Master Name]],3,0),"")</f>
        <v/>
      </c>
      <c r="K2833" s="1" t="str">
        <f>IFERROR(VLOOKUP(Table49[[#This Row],[ITEM CODE]],Table2[[Item Code]:[Master Name]],9,0),"")</f>
        <v/>
      </c>
      <c r="L2833" s="1" t="str">
        <f>IFERROR(VLOOKUP(Table49[[#This Row],[ITEM CODE]],Table2[[Item Code]:[Master Name]],8,0),"")</f>
        <v/>
      </c>
      <c r="M2833" s="41"/>
      <c r="N2833" s="66">
        <f>IFERROR(VLOOKUP(Table49[[#This Row],[ITEM CODE]],Table2[[#All],[Item Code]:[Unit Cost]],10,0),0)</f>
        <v>0</v>
      </c>
      <c r="O2833" s="134">
        <f>IFERROR(VLOOKUP(Table49[[#This Row],[ITEM CODE]],Table2[[#All],[Item Code]:[Unit Cost]],10,0),0)</f>
        <v>0</v>
      </c>
      <c r="P2833" s="56"/>
      <c r="Q2833" s="58"/>
      <c r="R2833" s="58">
        <f>Table49[[#This Row],[QUANTITY]]*Table49[[#This Row],[INV Prices]]</f>
        <v>0</v>
      </c>
      <c r="S2833" s="67"/>
      <c r="V2833" s="41"/>
      <c r="W2833" s="4" t="str">
        <f>IFERROR(VLOOKUP(Table49[[#This Row],[ITEM CODE]],Table2[[Item Code]:[Category ]],6,0),"")</f>
        <v/>
      </c>
      <c r="X2833" s="1" t="str">
        <f>IFERROR(VLOOKUP(Table49[[#This Row],[ITEM CODE]],Table2[[Item Code]:[Sub Category]],7,0),"")</f>
        <v/>
      </c>
      <c r="Y2833" s="68" t="str">
        <f>Table49[[#This Row],[PO Number]]&amp;COUNTIFS($E$5:E2833,E2833)</f>
        <v>0</v>
      </c>
    </row>
    <row r="2834" spans="1:25" ht="14.7" customHeight="1" x14ac:dyDescent="0.3">
      <c r="A2834" s="1" t="str">
        <f>IF(Table49[[#This Row],[ITEM NAME]]="","",ROW()-4)</f>
        <v/>
      </c>
      <c r="B2834" s="68"/>
      <c r="C2834" s="4" t="str">
        <f>IFERROR(VLOOKUP(B2834,Table14[],3,0),"")</f>
        <v/>
      </c>
      <c r="D2834" s="4" t="str">
        <f>IFERROR(VLOOKUP(B2834,Table14[],2,0),"")</f>
        <v/>
      </c>
      <c r="E2834" s="4"/>
      <c r="H2834" s="41" t="str">
        <f>IFERROR(VLOOKUP(Table49[[#This Row],[ITEM CODE]],Table2[[Item Code]:[Master Name]],2,0),"")</f>
        <v/>
      </c>
      <c r="I2834" s="41"/>
      <c r="J2834" s="65" t="str">
        <f>IFERROR(VLOOKUP(Table49[[#This Row],[ITEM CODE]],Table2[[Item Code]:[Master Name]],3,0),"")</f>
        <v/>
      </c>
      <c r="K2834" s="1" t="str">
        <f>IFERROR(VLOOKUP(Table49[[#This Row],[ITEM CODE]],Table2[[Item Code]:[Master Name]],9,0),"")</f>
        <v/>
      </c>
      <c r="L2834" s="1" t="str">
        <f>IFERROR(VLOOKUP(Table49[[#This Row],[ITEM CODE]],Table2[[Item Code]:[Master Name]],8,0),"")</f>
        <v/>
      </c>
      <c r="M2834" s="41"/>
      <c r="N2834" s="66">
        <f>IFERROR(VLOOKUP(Table49[[#This Row],[ITEM CODE]],Table2[[#All],[Item Code]:[Unit Cost]],10,0),0)</f>
        <v>0</v>
      </c>
      <c r="O2834" s="134">
        <f>IFERROR(VLOOKUP(Table49[[#This Row],[ITEM CODE]],Table2[[#All],[Item Code]:[Unit Cost]],10,0),0)</f>
        <v>0</v>
      </c>
      <c r="P2834" s="56"/>
      <c r="Q2834" s="58"/>
      <c r="R2834" s="58">
        <f>Table49[[#This Row],[QUANTITY]]*Table49[[#This Row],[INV Prices]]</f>
        <v>0</v>
      </c>
      <c r="S2834" s="67"/>
      <c r="V2834" s="41"/>
      <c r="W2834" s="4" t="str">
        <f>IFERROR(VLOOKUP(Table49[[#This Row],[ITEM CODE]],Table2[[Item Code]:[Category ]],6,0),"")</f>
        <v/>
      </c>
      <c r="X2834" s="1" t="str">
        <f>IFERROR(VLOOKUP(Table49[[#This Row],[ITEM CODE]],Table2[[Item Code]:[Sub Category]],7,0),"")</f>
        <v/>
      </c>
      <c r="Y2834" s="68" t="str">
        <f>Table49[[#This Row],[PO Number]]&amp;COUNTIFS($E$5:E2834,E2834)</f>
        <v>0</v>
      </c>
    </row>
    <row r="2835" spans="1:25" ht="14.7" customHeight="1" x14ac:dyDescent="0.3">
      <c r="A2835" s="1" t="str">
        <f>IF(Table49[[#This Row],[ITEM NAME]]="","",ROW()-4)</f>
        <v/>
      </c>
      <c r="B2835" s="68"/>
      <c r="C2835" s="4" t="str">
        <f>IFERROR(VLOOKUP(B2835,Table14[],3,0),"")</f>
        <v/>
      </c>
      <c r="D2835" s="4" t="str">
        <f>IFERROR(VLOOKUP(B2835,Table14[],2,0),"")</f>
        <v/>
      </c>
      <c r="E2835" s="4"/>
      <c r="H2835" s="41" t="str">
        <f>IFERROR(VLOOKUP(Table49[[#This Row],[ITEM CODE]],Table2[[Item Code]:[Master Name]],2,0),"")</f>
        <v/>
      </c>
      <c r="I2835" s="41"/>
      <c r="J2835" s="65" t="str">
        <f>IFERROR(VLOOKUP(Table49[[#This Row],[ITEM CODE]],Table2[[Item Code]:[Master Name]],3,0),"")</f>
        <v/>
      </c>
      <c r="K2835" s="1" t="str">
        <f>IFERROR(VLOOKUP(Table49[[#This Row],[ITEM CODE]],Table2[[Item Code]:[Master Name]],9,0),"")</f>
        <v/>
      </c>
      <c r="L2835" s="1" t="str">
        <f>IFERROR(VLOOKUP(Table49[[#This Row],[ITEM CODE]],Table2[[Item Code]:[Master Name]],8,0),"")</f>
        <v/>
      </c>
      <c r="M2835" s="41"/>
      <c r="N2835" s="66">
        <f>IFERROR(VLOOKUP(Table49[[#This Row],[ITEM CODE]],Table2[[#All],[Item Code]:[Unit Cost]],10,0),0)</f>
        <v>0</v>
      </c>
      <c r="O2835" s="134">
        <f>IFERROR(VLOOKUP(Table49[[#This Row],[ITEM CODE]],Table2[[#All],[Item Code]:[Unit Cost]],10,0),0)</f>
        <v>0</v>
      </c>
      <c r="P2835" s="56"/>
      <c r="Q2835" s="58"/>
      <c r="R2835" s="58">
        <f>Table49[[#This Row],[QUANTITY]]*Table49[[#This Row],[INV Prices]]</f>
        <v>0</v>
      </c>
      <c r="S2835" s="67"/>
      <c r="V2835" s="41"/>
      <c r="W2835" s="4" t="str">
        <f>IFERROR(VLOOKUP(Table49[[#This Row],[ITEM CODE]],Table2[[Item Code]:[Category ]],6,0),"")</f>
        <v/>
      </c>
      <c r="X2835" s="1" t="str">
        <f>IFERROR(VLOOKUP(Table49[[#This Row],[ITEM CODE]],Table2[[Item Code]:[Sub Category]],7,0),"")</f>
        <v/>
      </c>
      <c r="Y2835" s="68" t="str">
        <f>Table49[[#This Row],[PO Number]]&amp;COUNTIFS($E$5:E2835,E2835)</f>
        <v>0</v>
      </c>
    </row>
    <row r="2836" spans="1:25" ht="14.7" customHeight="1" x14ac:dyDescent="0.3">
      <c r="A2836" s="1" t="str">
        <f>IF(Table49[[#This Row],[ITEM NAME]]="","",ROW()-4)</f>
        <v/>
      </c>
      <c r="B2836" s="68"/>
      <c r="C2836" s="4" t="str">
        <f>IFERROR(VLOOKUP(B2836,Table14[],3,0),"")</f>
        <v/>
      </c>
      <c r="D2836" s="4" t="str">
        <f>IFERROR(VLOOKUP(B2836,Table14[],2,0),"")</f>
        <v/>
      </c>
      <c r="E2836" s="4"/>
      <c r="H2836" s="41" t="str">
        <f>IFERROR(VLOOKUP(Table49[[#This Row],[ITEM CODE]],Table2[[Item Code]:[Master Name]],2,0),"")</f>
        <v/>
      </c>
      <c r="I2836" s="41"/>
      <c r="J2836" s="65" t="str">
        <f>IFERROR(VLOOKUP(Table49[[#This Row],[ITEM CODE]],Table2[[Item Code]:[Master Name]],3,0),"")</f>
        <v/>
      </c>
      <c r="K2836" s="1" t="str">
        <f>IFERROR(VLOOKUP(Table49[[#This Row],[ITEM CODE]],Table2[[Item Code]:[Master Name]],9,0),"")</f>
        <v/>
      </c>
      <c r="L2836" s="1" t="str">
        <f>IFERROR(VLOOKUP(Table49[[#This Row],[ITEM CODE]],Table2[[Item Code]:[Master Name]],8,0),"")</f>
        <v/>
      </c>
      <c r="M2836" s="41"/>
      <c r="N2836" s="66">
        <f>IFERROR(VLOOKUP(Table49[[#This Row],[ITEM CODE]],Table2[[#All],[Item Code]:[Unit Cost]],10,0),0)</f>
        <v>0</v>
      </c>
      <c r="O2836" s="134">
        <f>IFERROR(VLOOKUP(Table49[[#This Row],[ITEM CODE]],Table2[[#All],[Item Code]:[Unit Cost]],10,0),0)</f>
        <v>0</v>
      </c>
      <c r="P2836" s="56"/>
      <c r="Q2836" s="58"/>
      <c r="R2836" s="58">
        <f>Table49[[#This Row],[QUANTITY]]*Table49[[#This Row],[INV Prices]]</f>
        <v>0</v>
      </c>
      <c r="S2836" s="67"/>
      <c r="V2836" s="41"/>
      <c r="W2836" s="4" t="str">
        <f>IFERROR(VLOOKUP(Table49[[#This Row],[ITEM CODE]],Table2[[Item Code]:[Category ]],6,0),"")</f>
        <v/>
      </c>
      <c r="X2836" s="1" t="str">
        <f>IFERROR(VLOOKUP(Table49[[#This Row],[ITEM CODE]],Table2[[Item Code]:[Sub Category]],7,0),"")</f>
        <v/>
      </c>
      <c r="Y2836" s="68" t="str">
        <f>Table49[[#This Row],[PO Number]]&amp;COUNTIFS($E$5:E2836,E2836)</f>
        <v>0</v>
      </c>
    </row>
    <row r="2837" spans="1:25" ht="14.7" customHeight="1" x14ac:dyDescent="0.3">
      <c r="A2837" s="1" t="str">
        <f>IF(Table49[[#This Row],[ITEM NAME]]="","",ROW()-4)</f>
        <v/>
      </c>
      <c r="B2837" s="68"/>
      <c r="C2837" s="4" t="str">
        <f>IFERROR(VLOOKUP(B2837,Table14[],3,0),"")</f>
        <v/>
      </c>
      <c r="D2837" s="4" t="str">
        <f>IFERROR(VLOOKUP(B2837,Table14[],2,0),"")</f>
        <v/>
      </c>
      <c r="E2837" s="4"/>
      <c r="H2837" s="41" t="str">
        <f>IFERROR(VLOOKUP(Table49[[#This Row],[ITEM CODE]],Table2[[Item Code]:[Master Name]],2,0),"")</f>
        <v/>
      </c>
      <c r="I2837" s="41"/>
      <c r="J2837" s="65" t="str">
        <f>IFERROR(VLOOKUP(Table49[[#This Row],[ITEM CODE]],Table2[[Item Code]:[Master Name]],3,0),"")</f>
        <v/>
      </c>
      <c r="K2837" s="1" t="str">
        <f>IFERROR(VLOOKUP(Table49[[#This Row],[ITEM CODE]],Table2[[Item Code]:[Master Name]],9,0),"")</f>
        <v/>
      </c>
      <c r="L2837" s="1" t="str">
        <f>IFERROR(VLOOKUP(Table49[[#This Row],[ITEM CODE]],Table2[[Item Code]:[Master Name]],8,0),"")</f>
        <v/>
      </c>
      <c r="M2837" s="41"/>
      <c r="N2837" s="66">
        <f>IFERROR(VLOOKUP(Table49[[#This Row],[ITEM CODE]],Table2[[#All],[Item Code]:[Unit Cost]],10,0),0)</f>
        <v>0</v>
      </c>
      <c r="O2837" s="134">
        <f>IFERROR(VLOOKUP(Table49[[#This Row],[ITEM CODE]],Table2[[#All],[Item Code]:[Unit Cost]],10,0),0)</f>
        <v>0</v>
      </c>
      <c r="P2837" s="56"/>
      <c r="Q2837" s="58"/>
      <c r="R2837" s="58">
        <f>Table49[[#This Row],[QUANTITY]]*Table49[[#This Row],[INV Prices]]</f>
        <v>0</v>
      </c>
      <c r="S2837" s="67"/>
      <c r="V2837" s="41"/>
      <c r="W2837" s="4" t="str">
        <f>IFERROR(VLOOKUP(Table49[[#This Row],[ITEM CODE]],Table2[[Item Code]:[Category ]],6,0),"")</f>
        <v/>
      </c>
      <c r="X2837" s="1" t="str">
        <f>IFERROR(VLOOKUP(Table49[[#This Row],[ITEM CODE]],Table2[[Item Code]:[Sub Category]],7,0),"")</f>
        <v/>
      </c>
      <c r="Y2837" s="68" t="str">
        <f>Table49[[#This Row],[PO Number]]&amp;COUNTIFS($E$5:E2837,E2837)</f>
        <v>0</v>
      </c>
    </row>
    <row r="2838" spans="1:25" ht="14.7" customHeight="1" x14ac:dyDescent="0.3">
      <c r="A2838" s="1" t="str">
        <f>IF(Table49[[#This Row],[ITEM NAME]]="","",ROW()-4)</f>
        <v/>
      </c>
      <c r="B2838" s="68"/>
      <c r="C2838" s="4" t="str">
        <f>IFERROR(VLOOKUP(B2838,Table14[],3,0),"")</f>
        <v/>
      </c>
      <c r="D2838" s="4" t="str">
        <f>IFERROR(VLOOKUP(B2838,Table14[],2,0),"")</f>
        <v/>
      </c>
      <c r="E2838" s="4"/>
      <c r="H2838" s="41" t="str">
        <f>IFERROR(VLOOKUP(Table49[[#This Row],[ITEM CODE]],Table2[[Item Code]:[Master Name]],2,0),"")</f>
        <v/>
      </c>
      <c r="I2838" s="41"/>
      <c r="J2838" s="65" t="str">
        <f>IFERROR(VLOOKUP(Table49[[#This Row],[ITEM CODE]],Table2[[Item Code]:[Master Name]],3,0),"")</f>
        <v/>
      </c>
      <c r="K2838" s="1" t="str">
        <f>IFERROR(VLOOKUP(Table49[[#This Row],[ITEM CODE]],Table2[[Item Code]:[Master Name]],9,0),"")</f>
        <v/>
      </c>
      <c r="L2838" s="1" t="str">
        <f>IFERROR(VLOOKUP(Table49[[#This Row],[ITEM CODE]],Table2[[Item Code]:[Master Name]],8,0),"")</f>
        <v/>
      </c>
      <c r="M2838" s="41"/>
      <c r="N2838" s="66">
        <f>IFERROR(VLOOKUP(Table49[[#This Row],[ITEM CODE]],Table2[[#All],[Item Code]:[Unit Cost]],10,0),0)</f>
        <v>0</v>
      </c>
      <c r="O2838" s="134">
        <f>IFERROR(VLOOKUP(Table49[[#This Row],[ITEM CODE]],Table2[[#All],[Item Code]:[Unit Cost]],10,0),0)</f>
        <v>0</v>
      </c>
      <c r="P2838" s="56"/>
      <c r="Q2838" s="58"/>
      <c r="R2838" s="58">
        <f>Table49[[#This Row],[QUANTITY]]*Table49[[#This Row],[INV Prices]]</f>
        <v>0</v>
      </c>
      <c r="S2838" s="67"/>
      <c r="V2838" s="41"/>
      <c r="W2838" s="4" t="str">
        <f>IFERROR(VLOOKUP(Table49[[#This Row],[ITEM CODE]],Table2[[Item Code]:[Category ]],6,0),"")</f>
        <v/>
      </c>
      <c r="X2838" s="1" t="str">
        <f>IFERROR(VLOOKUP(Table49[[#This Row],[ITEM CODE]],Table2[[Item Code]:[Sub Category]],7,0),"")</f>
        <v/>
      </c>
      <c r="Y2838" s="68" t="str">
        <f>Table49[[#This Row],[PO Number]]&amp;COUNTIFS($E$5:E2838,E2838)</f>
        <v>0</v>
      </c>
    </row>
    <row r="2839" spans="1:25" ht="14.7" customHeight="1" x14ac:dyDescent="0.3">
      <c r="A2839" s="1" t="str">
        <f>IF(Table49[[#This Row],[ITEM NAME]]="","",ROW()-4)</f>
        <v/>
      </c>
      <c r="B2839" s="68"/>
      <c r="C2839" s="4" t="str">
        <f>IFERROR(VLOOKUP(B2839,Table14[],3,0),"")</f>
        <v/>
      </c>
      <c r="D2839" s="4" t="str">
        <f>IFERROR(VLOOKUP(B2839,Table14[],2,0),"")</f>
        <v/>
      </c>
      <c r="E2839" s="4"/>
      <c r="H2839" s="41" t="str">
        <f>IFERROR(VLOOKUP(Table49[[#This Row],[ITEM CODE]],Table2[[Item Code]:[Master Name]],2,0),"")</f>
        <v/>
      </c>
      <c r="I2839" s="41"/>
      <c r="J2839" s="65" t="str">
        <f>IFERROR(VLOOKUP(Table49[[#This Row],[ITEM CODE]],Table2[[Item Code]:[Master Name]],3,0),"")</f>
        <v/>
      </c>
      <c r="K2839" s="1" t="str">
        <f>IFERROR(VLOOKUP(Table49[[#This Row],[ITEM CODE]],Table2[[Item Code]:[Master Name]],9,0),"")</f>
        <v/>
      </c>
      <c r="L2839" s="1" t="str">
        <f>IFERROR(VLOOKUP(Table49[[#This Row],[ITEM CODE]],Table2[[Item Code]:[Master Name]],8,0),"")</f>
        <v/>
      </c>
      <c r="M2839" s="41"/>
      <c r="N2839" s="66">
        <f>IFERROR(VLOOKUP(Table49[[#This Row],[ITEM CODE]],Table2[[#All],[Item Code]:[Unit Cost]],10,0),0)</f>
        <v>0</v>
      </c>
      <c r="O2839" s="134">
        <f>IFERROR(VLOOKUP(Table49[[#This Row],[ITEM CODE]],Table2[[#All],[Item Code]:[Unit Cost]],10,0),0)</f>
        <v>0</v>
      </c>
      <c r="P2839" s="56"/>
      <c r="Q2839" s="58"/>
      <c r="R2839" s="58">
        <f>Table49[[#This Row],[QUANTITY]]*Table49[[#This Row],[INV Prices]]</f>
        <v>0</v>
      </c>
      <c r="S2839" s="67"/>
      <c r="V2839" s="41"/>
      <c r="W2839" s="4" t="str">
        <f>IFERROR(VLOOKUP(Table49[[#This Row],[ITEM CODE]],Table2[[Item Code]:[Category ]],6,0),"")</f>
        <v/>
      </c>
      <c r="X2839" s="1" t="str">
        <f>IFERROR(VLOOKUP(Table49[[#This Row],[ITEM CODE]],Table2[[Item Code]:[Sub Category]],7,0),"")</f>
        <v/>
      </c>
      <c r="Y2839" s="68" t="str">
        <f>Table49[[#This Row],[PO Number]]&amp;COUNTIFS($E$5:E2839,E2839)</f>
        <v>0</v>
      </c>
    </row>
    <row r="2840" spans="1:25" ht="14.7" customHeight="1" x14ac:dyDescent="0.3">
      <c r="A2840" s="1" t="str">
        <f>IF(Table49[[#This Row],[ITEM NAME]]="","",ROW()-4)</f>
        <v/>
      </c>
      <c r="B2840" s="68"/>
      <c r="C2840" s="4" t="str">
        <f>IFERROR(VLOOKUP(B2840,Table14[],3,0),"")</f>
        <v/>
      </c>
      <c r="D2840" s="4" t="str">
        <f>IFERROR(VLOOKUP(B2840,Table14[],2,0),"")</f>
        <v/>
      </c>
      <c r="E2840" s="4"/>
      <c r="H2840" s="41" t="str">
        <f>IFERROR(VLOOKUP(Table49[[#This Row],[ITEM CODE]],Table2[[Item Code]:[Master Name]],2,0),"")</f>
        <v/>
      </c>
      <c r="I2840" s="41"/>
      <c r="J2840" s="65" t="str">
        <f>IFERROR(VLOOKUP(Table49[[#This Row],[ITEM CODE]],Table2[[Item Code]:[Master Name]],3,0),"")</f>
        <v/>
      </c>
      <c r="K2840" s="1" t="str">
        <f>IFERROR(VLOOKUP(Table49[[#This Row],[ITEM CODE]],Table2[[Item Code]:[Master Name]],9,0),"")</f>
        <v/>
      </c>
      <c r="L2840" s="1" t="str">
        <f>IFERROR(VLOOKUP(Table49[[#This Row],[ITEM CODE]],Table2[[Item Code]:[Master Name]],8,0),"")</f>
        <v/>
      </c>
      <c r="M2840" s="41"/>
      <c r="N2840" s="66">
        <f>IFERROR(VLOOKUP(Table49[[#This Row],[ITEM CODE]],Table2[[#All],[Item Code]:[Unit Cost]],10,0),0)</f>
        <v>0</v>
      </c>
      <c r="O2840" s="134">
        <f>IFERROR(VLOOKUP(Table49[[#This Row],[ITEM CODE]],Table2[[#All],[Item Code]:[Unit Cost]],10,0),0)</f>
        <v>0</v>
      </c>
      <c r="P2840" s="56"/>
      <c r="Q2840" s="58"/>
      <c r="R2840" s="58">
        <f>Table49[[#This Row],[QUANTITY]]*Table49[[#This Row],[INV Prices]]</f>
        <v>0</v>
      </c>
      <c r="S2840" s="67"/>
      <c r="V2840" s="41"/>
      <c r="W2840" s="4" t="str">
        <f>IFERROR(VLOOKUP(Table49[[#This Row],[ITEM CODE]],Table2[[Item Code]:[Category ]],6,0),"")</f>
        <v/>
      </c>
      <c r="X2840" s="1" t="str">
        <f>IFERROR(VLOOKUP(Table49[[#This Row],[ITEM CODE]],Table2[[Item Code]:[Sub Category]],7,0),"")</f>
        <v/>
      </c>
      <c r="Y2840" s="68" t="str">
        <f>Table49[[#This Row],[PO Number]]&amp;COUNTIFS($E$5:E2840,E2840)</f>
        <v>0</v>
      </c>
    </row>
    <row r="2841" spans="1:25" ht="14.7" customHeight="1" x14ac:dyDescent="0.3">
      <c r="A2841" s="1" t="str">
        <f>IF(Table49[[#This Row],[ITEM NAME]]="","",ROW()-4)</f>
        <v/>
      </c>
      <c r="B2841" s="68"/>
      <c r="C2841" s="4" t="str">
        <f>IFERROR(VLOOKUP(B2841,Table14[],3,0),"")</f>
        <v/>
      </c>
      <c r="D2841" s="4" t="str">
        <f>IFERROR(VLOOKUP(B2841,Table14[],2,0),"")</f>
        <v/>
      </c>
      <c r="E2841" s="4"/>
      <c r="H2841" s="41" t="str">
        <f>IFERROR(VLOOKUP(Table49[[#This Row],[ITEM CODE]],Table2[[Item Code]:[Master Name]],2,0),"")</f>
        <v/>
      </c>
      <c r="I2841" s="41"/>
      <c r="J2841" s="65" t="str">
        <f>IFERROR(VLOOKUP(Table49[[#This Row],[ITEM CODE]],Table2[[Item Code]:[Master Name]],3,0),"")</f>
        <v/>
      </c>
      <c r="K2841" s="1" t="str">
        <f>IFERROR(VLOOKUP(Table49[[#This Row],[ITEM CODE]],Table2[[Item Code]:[Master Name]],9,0),"")</f>
        <v/>
      </c>
      <c r="L2841" s="1" t="str">
        <f>IFERROR(VLOOKUP(Table49[[#This Row],[ITEM CODE]],Table2[[Item Code]:[Master Name]],8,0),"")</f>
        <v/>
      </c>
      <c r="M2841" s="41"/>
      <c r="N2841" s="66">
        <f>IFERROR(VLOOKUP(Table49[[#This Row],[ITEM CODE]],Table2[[#All],[Item Code]:[Unit Cost]],10,0),0)</f>
        <v>0</v>
      </c>
      <c r="O2841" s="134">
        <f>IFERROR(VLOOKUP(Table49[[#This Row],[ITEM CODE]],Table2[[#All],[Item Code]:[Unit Cost]],10,0),0)</f>
        <v>0</v>
      </c>
      <c r="P2841" s="56"/>
      <c r="Q2841" s="58"/>
      <c r="R2841" s="58">
        <f>Table49[[#This Row],[QUANTITY]]*Table49[[#This Row],[INV Prices]]</f>
        <v>0</v>
      </c>
      <c r="S2841" s="67"/>
      <c r="V2841" s="41"/>
      <c r="W2841" s="4" t="str">
        <f>IFERROR(VLOOKUP(Table49[[#This Row],[ITEM CODE]],Table2[[Item Code]:[Category ]],6,0),"")</f>
        <v/>
      </c>
      <c r="X2841" s="1" t="str">
        <f>IFERROR(VLOOKUP(Table49[[#This Row],[ITEM CODE]],Table2[[Item Code]:[Sub Category]],7,0),"")</f>
        <v/>
      </c>
      <c r="Y2841" s="68" t="str">
        <f>Table49[[#This Row],[PO Number]]&amp;COUNTIFS($E$5:E2841,E2841)</f>
        <v>0</v>
      </c>
    </row>
    <row r="2842" spans="1:25" ht="14.7" customHeight="1" x14ac:dyDescent="0.3">
      <c r="A2842" s="1" t="str">
        <f>IF(Table49[[#This Row],[ITEM NAME]]="","",ROW()-4)</f>
        <v/>
      </c>
      <c r="B2842" s="68"/>
      <c r="C2842" s="4" t="str">
        <f>IFERROR(VLOOKUP(B2842,Table14[],3,0),"")</f>
        <v/>
      </c>
      <c r="D2842" s="4" t="str">
        <f>IFERROR(VLOOKUP(B2842,Table14[],2,0),"")</f>
        <v/>
      </c>
      <c r="E2842" s="4"/>
      <c r="H2842" s="41" t="str">
        <f>IFERROR(VLOOKUP(Table49[[#This Row],[ITEM CODE]],Table2[[Item Code]:[Master Name]],2,0),"")</f>
        <v/>
      </c>
      <c r="I2842" s="41"/>
      <c r="J2842" s="65" t="str">
        <f>IFERROR(VLOOKUP(Table49[[#This Row],[ITEM CODE]],Table2[[Item Code]:[Master Name]],3,0),"")</f>
        <v/>
      </c>
      <c r="K2842" s="1" t="str">
        <f>IFERROR(VLOOKUP(Table49[[#This Row],[ITEM CODE]],Table2[[Item Code]:[Master Name]],9,0),"")</f>
        <v/>
      </c>
      <c r="L2842" s="1" t="str">
        <f>IFERROR(VLOOKUP(Table49[[#This Row],[ITEM CODE]],Table2[[Item Code]:[Master Name]],8,0),"")</f>
        <v/>
      </c>
      <c r="M2842" s="41"/>
      <c r="N2842" s="66">
        <f>IFERROR(VLOOKUP(Table49[[#This Row],[ITEM CODE]],Table2[[#All],[Item Code]:[Unit Cost]],10,0),0)</f>
        <v>0</v>
      </c>
      <c r="O2842" s="134">
        <f>IFERROR(VLOOKUP(Table49[[#This Row],[ITEM CODE]],Table2[[#All],[Item Code]:[Unit Cost]],10,0),0)</f>
        <v>0</v>
      </c>
      <c r="P2842" s="56"/>
      <c r="Q2842" s="58"/>
      <c r="R2842" s="58">
        <f>Table49[[#This Row],[QUANTITY]]*Table49[[#This Row],[INV Prices]]</f>
        <v>0</v>
      </c>
      <c r="S2842" s="67"/>
      <c r="V2842" s="41"/>
      <c r="W2842" s="4" t="str">
        <f>IFERROR(VLOOKUP(Table49[[#This Row],[ITEM CODE]],Table2[[Item Code]:[Category ]],6,0),"")</f>
        <v/>
      </c>
      <c r="X2842" s="1" t="str">
        <f>IFERROR(VLOOKUP(Table49[[#This Row],[ITEM CODE]],Table2[[Item Code]:[Sub Category]],7,0),"")</f>
        <v/>
      </c>
      <c r="Y2842" s="68" t="str">
        <f>Table49[[#This Row],[PO Number]]&amp;COUNTIFS($E$5:E2842,E2842)</f>
        <v>0</v>
      </c>
    </row>
    <row r="2843" spans="1:25" ht="14.7" customHeight="1" x14ac:dyDescent="0.3">
      <c r="A2843" s="1" t="str">
        <f>IF(Table49[[#This Row],[ITEM NAME]]="","",ROW()-4)</f>
        <v/>
      </c>
      <c r="B2843" s="68"/>
      <c r="C2843" s="4" t="str">
        <f>IFERROR(VLOOKUP(B2843,Table14[],3,0),"")</f>
        <v/>
      </c>
      <c r="D2843" s="4" t="str">
        <f>IFERROR(VLOOKUP(B2843,Table14[],2,0),"")</f>
        <v/>
      </c>
      <c r="E2843" s="4"/>
      <c r="H2843" s="41" t="str">
        <f>IFERROR(VLOOKUP(Table49[[#This Row],[ITEM CODE]],Table2[[Item Code]:[Master Name]],2,0),"")</f>
        <v/>
      </c>
      <c r="I2843" s="41"/>
      <c r="J2843" s="65" t="str">
        <f>IFERROR(VLOOKUP(Table49[[#This Row],[ITEM CODE]],Table2[[Item Code]:[Master Name]],3,0),"")</f>
        <v/>
      </c>
      <c r="K2843" s="1" t="str">
        <f>IFERROR(VLOOKUP(Table49[[#This Row],[ITEM CODE]],Table2[[Item Code]:[Master Name]],9,0),"")</f>
        <v/>
      </c>
      <c r="L2843" s="1" t="str">
        <f>IFERROR(VLOOKUP(Table49[[#This Row],[ITEM CODE]],Table2[[Item Code]:[Master Name]],8,0),"")</f>
        <v/>
      </c>
      <c r="M2843" s="41"/>
      <c r="N2843" s="66">
        <f>IFERROR(VLOOKUP(Table49[[#This Row],[ITEM CODE]],Table2[[#All],[Item Code]:[Unit Cost]],10,0),0)</f>
        <v>0</v>
      </c>
      <c r="O2843" s="134">
        <f>IFERROR(VLOOKUP(Table49[[#This Row],[ITEM CODE]],Table2[[#All],[Item Code]:[Unit Cost]],10,0),0)</f>
        <v>0</v>
      </c>
      <c r="P2843" s="56"/>
      <c r="Q2843" s="58"/>
      <c r="R2843" s="58">
        <f>Table49[[#This Row],[QUANTITY]]*Table49[[#This Row],[INV Prices]]</f>
        <v>0</v>
      </c>
      <c r="S2843" s="67"/>
      <c r="V2843" s="41"/>
      <c r="W2843" s="4" t="str">
        <f>IFERROR(VLOOKUP(Table49[[#This Row],[ITEM CODE]],Table2[[Item Code]:[Category ]],6,0),"")</f>
        <v/>
      </c>
      <c r="X2843" s="1" t="str">
        <f>IFERROR(VLOOKUP(Table49[[#This Row],[ITEM CODE]],Table2[[Item Code]:[Sub Category]],7,0),"")</f>
        <v/>
      </c>
      <c r="Y2843" s="68" t="str">
        <f>Table49[[#This Row],[PO Number]]&amp;COUNTIFS($E$5:E2843,E2843)</f>
        <v>0</v>
      </c>
    </row>
    <row r="2844" spans="1:25" ht="14.7" customHeight="1" x14ac:dyDescent="0.3">
      <c r="A2844" s="1" t="str">
        <f>IF(Table49[[#This Row],[ITEM NAME]]="","",ROW()-4)</f>
        <v/>
      </c>
      <c r="B2844" s="68"/>
      <c r="C2844" s="4" t="str">
        <f>IFERROR(VLOOKUP(B2844,Table14[],3,0),"")</f>
        <v/>
      </c>
      <c r="D2844" s="4" t="str">
        <f>IFERROR(VLOOKUP(B2844,Table14[],2,0),"")</f>
        <v/>
      </c>
      <c r="E2844" s="4"/>
      <c r="H2844" s="41" t="str">
        <f>IFERROR(VLOOKUP(Table49[[#This Row],[ITEM CODE]],Table2[[Item Code]:[Master Name]],2,0),"")</f>
        <v/>
      </c>
      <c r="I2844" s="41"/>
      <c r="J2844" s="65" t="str">
        <f>IFERROR(VLOOKUP(Table49[[#This Row],[ITEM CODE]],Table2[[Item Code]:[Master Name]],3,0),"")</f>
        <v/>
      </c>
      <c r="K2844" s="1" t="str">
        <f>IFERROR(VLOOKUP(Table49[[#This Row],[ITEM CODE]],Table2[[Item Code]:[Master Name]],9,0),"")</f>
        <v/>
      </c>
      <c r="L2844" s="1" t="str">
        <f>IFERROR(VLOOKUP(Table49[[#This Row],[ITEM CODE]],Table2[[Item Code]:[Master Name]],8,0),"")</f>
        <v/>
      </c>
      <c r="M2844" s="41"/>
      <c r="N2844" s="66">
        <f>IFERROR(VLOOKUP(Table49[[#This Row],[ITEM CODE]],Table2[[#All],[Item Code]:[Unit Cost]],10,0),0)</f>
        <v>0</v>
      </c>
      <c r="O2844" s="134">
        <f>IFERROR(VLOOKUP(Table49[[#This Row],[ITEM CODE]],Table2[[#All],[Item Code]:[Unit Cost]],10,0),0)</f>
        <v>0</v>
      </c>
      <c r="P2844" s="56"/>
      <c r="Q2844" s="58"/>
      <c r="R2844" s="58">
        <f>Table49[[#This Row],[QUANTITY]]*Table49[[#This Row],[INV Prices]]</f>
        <v>0</v>
      </c>
      <c r="S2844" s="67"/>
      <c r="V2844" s="41"/>
      <c r="W2844" s="4" t="str">
        <f>IFERROR(VLOOKUP(Table49[[#This Row],[ITEM CODE]],Table2[[Item Code]:[Category ]],6,0),"")</f>
        <v/>
      </c>
      <c r="X2844" s="1" t="str">
        <f>IFERROR(VLOOKUP(Table49[[#This Row],[ITEM CODE]],Table2[[Item Code]:[Sub Category]],7,0),"")</f>
        <v/>
      </c>
      <c r="Y2844" s="68" t="str">
        <f>Table49[[#This Row],[PO Number]]&amp;COUNTIFS($E$5:E2844,E2844)</f>
        <v>0</v>
      </c>
    </row>
    <row r="2845" spans="1:25" ht="14.7" customHeight="1" x14ac:dyDescent="0.3">
      <c r="A2845" s="1" t="str">
        <f>IF(Table49[[#This Row],[ITEM NAME]]="","",ROW()-4)</f>
        <v/>
      </c>
      <c r="B2845" s="68"/>
      <c r="C2845" s="4" t="str">
        <f>IFERROR(VLOOKUP(B2845,Table14[],3,0),"")</f>
        <v/>
      </c>
      <c r="D2845" s="4" t="str">
        <f>IFERROR(VLOOKUP(B2845,Table14[],2,0),"")</f>
        <v/>
      </c>
      <c r="E2845" s="4"/>
      <c r="H2845" s="41" t="str">
        <f>IFERROR(VLOOKUP(Table49[[#This Row],[ITEM CODE]],Table2[[Item Code]:[Master Name]],2,0),"")</f>
        <v/>
      </c>
      <c r="I2845" s="41"/>
      <c r="J2845" s="65" t="str">
        <f>IFERROR(VLOOKUP(Table49[[#This Row],[ITEM CODE]],Table2[[Item Code]:[Master Name]],3,0),"")</f>
        <v/>
      </c>
      <c r="K2845" s="1" t="str">
        <f>IFERROR(VLOOKUP(Table49[[#This Row],[ITEM CODE]],Table2[[Item Code]:[Master Name]],9,0),"")</f>
        <v/>
      </c>
      <c r="L2845" s="1" t="str">
        <f>IFERROR(VLOOKUP(Table49[[#This Row],[ITEM CODE]],Table2[[Item Code]:[Master Name]],8,0),"")</f>
        <v/>
      </c>
      <c r="M2845" s="41"/>
      <c r="N2845" s="66">
        <f>IFERROR(VLOOKUP(Table49[[#This Row],[ITEM CODE]],Table2[[#All],[Item Code]:[Unit Cost]],10,0),0)</f>
        <v>0</v>
      </c>
      <c r="O2845" s="134">
        <f>IFERROR(VLOOKUP(Table49[[#This Row],[ITEM CODE]],Table2[[#All],[Item Code]:[Unit Cost]],10,0),0)</f>
        <v>0</v>
      </c>
      <c r="P2845" s="56"/>
      <c r="Q2845" s="58"/>
      <c r="R2845" s="58">
        <f>Table49[[#This Row],[QUANTITY]]*Table49[[#This Row],[INV Prices]]</f>
        <v>0</v>
      </c>
      <c r="S2845" s="67"/>
      <c r="V2845" s="41"/>
      <c r="W2845" s="4" t="str">
        <f>IFERROR(VLOOKUP(Table49[[#This Row],[ITEM CODE]],Table2[[Item Code]:[Category ]],6,0),"")</f>
        <v/>
      </c>
      <c r="X2845" s="1" t="str">
        <f>IFERROR(VLOOKUP(Table49[[#This Row],[ITEM CODE]],Table2[[Item Code]:[Sub Category]],7,0),"")</f>
        <v/>
      </c>
      <c r="Y2845" s="68" t="str">
        <f>Table49[[#This Row],[PO Number]]&amp;COUNTIFS($E$5:E2845,E2845)</f>
        <v>0</v>
      </c>
    </row>
    <row r="2846" spans="1:25" ht="14.7" customHeight="1" x14ac:dyDescent="0.3">
      <c r="A2846" s="1" t="str">
        <f>IF(Table49[[#This Row],[ITEM NAME]]="","",ROW()-4)</f>
        <v/>
      </c>
      <c r="B2846" s="68"/>
      <c r="C2846" s="4" t="str">
        <f>IFERROR(VLOOKUP(B2846,Table14[],3,0),"")</f>
        <v/>
      </c>
      <c r="D2846" s="4" t="str">
        <f>IFERROR(VLOOKUP(B2846,Table14[],2,0),"")</f>
        <v/>
      </c>
      <c r="E2846" s="4"/>
      <c r="H2846" s="41" t="str">
        <f>IFERROR(VLOOKUP(Table49[[#This Row],[ITEM CODE]],Table2[[Item Code]:[Master Name]],2,0),"")</f>
        <v/>
      </c>
      <c r="I2846" s="41"/>
      <c r="J2846" s="65" t="str">
        <f>IFERROR(VLOOKUP(Table49[[#This Row],[ITEM CODE]],Table2[[Item Code]:[Master Name]],3,0),"")</f>
        <v/>
      </c>
      <c r="K2846" s="1" t="str">
        <f>IFERROR(VLOOKUP(Table49[[#This Row],[ITEM CODE]],Table2[[Item Code]:[Master Name]],9,0),"")</f>
        <v/>
      </c>
      <c r="L2846" s="1" t="str">
        <f>IFERROR(VLOOKUP(Table49[[#This Row],[ITEM CODE]],Table2[[Item Code]:[Master Name]],8,0),"")</f>
        <v/>
      </c>
      <c r="M2846" s="41"/>
      <c r="N2846" s="66">
        <f>IFERROR(VLOOKUP(Table49[[#This Row],[ITEM CODE]],Table2[[#All],[Item Code]:[Unit Cost]],10,0),0)</f>
        <v>0</v>
      </c>
      <c r="O2846" s="134">
        <f>IFERROR(VLOOKUP(Table49[[#This Row],[ITEM CODE]],Table2[[#All],[Item Code]:[Unit Cost]],10,0),0)</f>
        <v>0</v>
      </c>
      <c r="P2846" s="56"/>
      <c r="Q2846" s="58"/>
      <c r="R2846" s="58">
        <f>Table49[[#This Row],[QUANTITY]]*Table49[[#This Row],[INV Prices]]</f>
        <v>0</v>
      </c>
      <c r="S2846" s="67"/>
      <c r="V2846" s="41"/>
      <c r="W2846" s="4" t="str">
        <f>IFERROR(VLOOKUP(Table49[[#This Row],[ITEM CODE]],Table2[[Item Code]:[Category ]],6,0),"")</f>
        <v/>
      </c>
      <c r="X2846" s="1" t="str">
        <f>IFERROR(VLOOKUP(Table49[[#This Row],[ITEM CODE]],Table2[[Item Code]:[Sub Category]],7,0),"")</f>
        <v/>
      </c>
      <c r="Y2846" s="68" t="str">
        <f>Table49[[#This Row],[PO Number]]&amp;COUNTIFS($E$5:E2846,E2846)</f>
        <v>0</v>
      </c>
    </row>
    <row r="2847" spans="1:25" ht="14.7" customHeight="1" x14ac:dyDescent="0.3">
      <c r="A2847" s="1" t="str">
        <f>IF(Table49[[#This Row],[ITEM NAME]]="","",ROW()-4)</f>
        <v/>
      </c>
      <c r="B2847" s="68"/>
      <c r="C2847" s="4" t="str">
        <f>IFERROR(VLOOKUP(B2847,Table14[],3,0),"")</f>
        <v/>
      </c>
      <c r="D2847" s="4" t="str">
        <f>IFERROR(VLOOKUP(B2847,Table14[],2,0),"")</f>
        <v/>
      </c>
      <c r="E2847" s="4"/>
      <c r="H2847" s="41" t="str">
        <f>IFERROR(VLOOKUP(Table49[[#This Row],[ITEM CODE]],Table2[[Item Code]:[Master Name]],2,0),"")</f>
        <v/>
      </c>
      <c r="I2847" s="41"/>
      <c r="J2847" s="65" t="str">
        <f>IFERROR(VLOOKUP(Table49[[#This Row],[ITEM CODE]],Table2[[Item Code]:[Master Name]],3,0),"")</f>
        <v/>
      </c>
      <c r="K2847" s="1" t="str">
        <f>IFERROR(VLOOKUP(Table49[[#This Row],[ITEM CODE]],Table2[[Item Code]:[Master Name]],9,0),"")</f>
        <v/>
      </c>
      <c r="L2847" s="1" t="str">
        <f>IFERROR(VLOOKUP(Table49[[#This Row],[ITEM CODE]],Table2[[Item Code]:[Master Name]],8,0),"")</f>
        <v/>
      </c>
      <c r="M2847" s="41"/>
      <c r="N2847" s="66">
        <f>IFERROR(VLOOKUP(Table49[[#This Row],[ITEM CODE]],Table2[[#All],[Item Code]:[Unit Cost]],10,0),0)</f>
        <v>0</v>
      </c>
      <c r="O2847" s="134">
        <f>IFERROR(VLOOKUP(Table49[[#This Row],[ITEM CODE]],Table2[[#All],[Item Code]:[Unit Cost]],10,0),0)</f>
        <v>0</v>
      </c>
      <c r="P2847" s="56"/>
      <c r="Q2847" s="58"/>
      <c r="R2847" s="58">
        <f>Table49[[#This Row],[QUANTITY]]*Table49[[#This Row],[INV Prices]]</f>
        <v>0</v>
      </c>
      <c r="S2847" s="67"/>
      <c r="V2847" s="41"/>
      <c r="W2847" s="4" t="str">
        <f>IFERROR(VLOOKUP(Table49[[#This Row],[ITEM CODE]],Table2[[Item Code]:[Category ]],6,0),"")</f>
        <v/>
      </c>
      <c r="X2847" s="1" t="str">
        <f>IFERROR(VLOOKUP(Table49[[#This Row],[ITEM CODE]],Table2[[Item Code]:[Sub Category]],7,0),"")</f>
        <v/>
      </c>
      <c r="Y2847" s="68" t="str">
        <f>Table49[[#This Row],[PO Number]]&amp;COUNTIFS($E$5:E2847,E2847)</f>
        <v>0</v>
      </c>
    </row>
    <row r="2848" spans="1:25" ht="14.7" customHeight="1" x14ac:dyDescent="0.3">
      <c r="A2848" s="1" t="str">
        <f>IF(Table49[[#This Row],[ITEM NAME]]="","",ROW()-4)</f>
        <v/>
      </c>
      <c r="B2848" s="68"/>
      <c r="C2848" s="4" t="str">
        <f>IFERROR(VLOOKUP(B2848,Table14[],3,0),"")</f>
        <v/>
      </c>
      <c r="D2848" s="4" t="str">
        <f>IFERROR(VLOOKUP(B2848,Table14[],2,0),"")</f>
        <v/>
      </c>
      <c r="E2848" s="4"/>
      <c r="H2848" s="41" t="str">
        <f>IFERROR(VLOOKUP(Table49[[#This Row],[ITEM CODE]],Table2[[Item Code]:[Master Name]],2,0),"")</f>
        <v/>
      </c>
      <c r="I2848" s="41"/>
      <c r="J2848" s="65" t="str">
        <f>IFERROR(VLOOKUP(Table49[[#This Row],[ITEM CODE]],Table2[[Item Code]:[Master Name]],3,0),"")</f>
        <v/>
      </c>
      <c r="K2848" s="1" t="str">
        <f>IFERROR(VLOOKUP(Table49[[#This Row],[ITEM CODE]],Table2[[Item Code]:[Master Name]],9,0),"")</f>
        <v/>
      </c>
      <c r="L2848" s="1" t="str">
        <f>IFERROR(VLOOKUP(Table49[[#This Row],[ITEM CODE]],Table2[[Item Code]:[Master Name]],8,0),"")</f>
        <v/>
      </c>
      <c r="M2848" s="41"/>
      <c r="N2848" s="66">
        <f>IFERROR(VLOOKUP(Table49[[#This Row],[ITEM CODE]],Table2[[#All],[Item Code]:[Unit Cost]],10,0),0)</f>
        <v>0</v>
      </c>
      <c r="O2848" s="134">
        <f>IFERROR(VLOOKUP(Table49[[#This Row],[ITEM CODE]],Table2[[#All],[Item Code]:[Unit Cost]],10,0),0)</f>
        <v>0</v>
      </c>
      <c r="P2848" s="56"/>
      <c r="Q2848" s="58"/>
      <c r="R2848" s="58">
        <f>Table49[[#This Row],[QUANTITY]]*Table49[[#This Row],[INV Prices]]</f>
        <v>0</v>
      </c>
      <c r="S2848" s="67"/>
      <c r="V2848" s="41"/>
      <c r="W2848" s="4" t="str">
        <f>IFERROR(VLOOKUP(Table49[[#This Row],[ITEM CODE]],Table2[[Item Code]:[Category ]],6,0),"")</f>
        <v/>
      </c>
      <c r="X2848" s="1" t="str">
        <f>IFERROR(VLOOKUP(Table49[[#This Row],[ITEM CODE]],Table2[[Item Code]:[Sub Category]],7,0),"")</f>
        <v/>
      </c>
      <c r="Y2848" s="68" t="str">
        <f>Table49[[#This Row],[PO Number]]&amp;COUNTIFS($E$5:E2848,E2848)</f>
        <v>0</v>
      </c>
    </row>
    <row r="2849" spans="1:25" ht="14.7" customHeight="1" x14ac:dyDescent="0.3">
      <c r="A2849" s="1" t="str">
        <f>IF(Table49[[#This Row],[ITEM NAME]]="","",ROW()-4)</f>
        <v/>
      </c>
      <c r="B2849" s="68"/>
      <c r="C2849" s="4" t="str">
        <f>IFERROR(VLOOKUP(B2849,Table14[],3,0),"")</f>
        <v/>
      </c>
      <c r="D2849" s="4" t="str">
        <f>IFERROR(VLOOKUP(B2849,Table14[],2,0),"")</f>
        <v/>
      </c>
      <c r="E2849" s="4"/>
      <c r="H2849" s="41" t="str">
        <f>IFERROR(VLOOKUP(Table49[[#This Row],[ITEM CODE]],Table2[[Item Code]:[Master Name]],2,0),"")</f>
        <v/>
      </c>
      <c r="I2849" s="41"/>
      <c r="J2849" s="65" t="str">
        <f>IFERROR(VLOOKUP(Table49[[#This Row],[ITEM CODE]],Table2[[Item Code]:[Master Name]],3,0),"")</f>
        <v/>
      </c>
      <c r="K2849" s="1" t="str">
        <f>IFERROR(VLOOKUP(Table49[[#This Row],[ITEM CODE]],Table2[[Item Code]:[Master Name]],9,0),"")</f>
        <v/>
      </c>
      <c r="L2849" s="1" t="str">
        <f>IFERROR(VLOOKUP(Table49[[#This Row],[ITEM CODE]],Table2[[Item Code]:[Master Name]],8,0),"")</f>
        <v/>
      </c>
      <c r="M2849" s="41"/>
      <c r="N2849" s="66">
        <f>IFERROR(VLOOKUP(Table49[[#This Row],[ITEM CODE]],Table2[[#All],[Item Code]:[Unit Cost]],10,0),0)</f>
        <v>0</v>
      </c>
      <c r="O2849" s="134">
        <f>IFERROR(VLOOKUP(Table49[[#This Row],[ITEM CODE]],Table2[[#All],[Item Code]:[Unit Cost]],10,0),0)</f>
        <v>0</v>
      </c>
      <c r="P2849" s="56"/>
      <c r="Q2849" s="58"/>
      <c r="R2849" s="58">
        <f>Table49[[#This Row],[QUANTITY]]*Table49[[#This Row],[INV Prices]]</f>
        <v>0</v>
      </c>
      <c r="S2849" s="67"/>
      <c r="V2849" s="41"/>
      <c r="W2849" s="4" t="str">
        <f>IFERROR(VLOOKUP(Table49[[#This Row],[ITEM CODE]],Table2[[Item Code]:[Category ]],6,0),"")</f>
        <v/>
      </c>
      <c r="X2849" s="1" t="str">
        <f>IFERROR(VLOOKUP(Table49[[#This Row],[ITEM CODE]],Table2[[Item Code]:[Sub Category]],7,0),"")</f>
        <v/>
      </c>
      <c r="Y2849" s="68" t="str">
        <f>Table49[[#This Row],[PO Number]]&amp;COUNTIFS($E$5:E2849,E2849)</f>
        <v>0</v>
      </c>
    </row>
    <row r="2850" spans="1:25" ht="14.7" customHeight="1" x14ac:dyDescent="0.3">
      <c r="A2850" s="1" t="str">
        <f>IF(Table49[[#This Row],[ITEM NAME]]="","",ROW()-4)</f>
        <v/>
      </c>
      <c r="B2850" s="68"/>
      <c r="C2850" s="4" t="str">
        <f>IFERROR(VLOOKUP(B2850,Table14[],3,0),"")</f>
        <v/>
      </c>
      <c r="D2850" s="4" t="str">
        <f>IFERROR(VLOOKUP(B2850,Table14[],2,0),"")</f>
        <v/>
      </c>
      <c r="E2850" s="4"/>
      <c r="H2850" s="41" t="str">
        <f>IFERROR(VLOOKUP(Table49[[#This Row],[ITEM CODE]],Table2[[Item Code]:[Master Name]],2,0),"")</f>
        <v/>
      </c>
      <c r="I2850" s="41"/>
      <c r="J2850" s="65" t="str">
        <f>IFERROR(VLOOKUP(Table49[[#This Row],[ITEM CODE]],Table2[[Item Code]:[Master Name]],3,0),"")</f>
        <v/>
      </c>
      <c r="K2850" s="1" t="str">
        <f>IFERROR(VLOOKUP(Table49[[#This Row],[ITEM CODE]],Table2[[Item Code]:[Master Name]],9,0),"")</f>
        <v/>
      </c>
      <c r="L2850" s="1" t="str">
        <f>IFERROR(VLOOKUP(Table49[[#This Row],[ITEM CODE]],Table2[[Item Code]:[Master Name]],8,0),"")</f>
        <v/>
      </c>
      <c r="M2850" s="41"/>
      <c r="N2850" s="66">
        <f>IFERROR(VLOOKUP(Table49[[#This Row],[ITEM CODE]],Table2[[#All],[Item Code]:[Unit Cost]],10,0),0)</f>
        <v>0</v>
      </c>
      <c r="O2850" s="134">
        <f>IFERROR(VLOOKUP(Table49[[#This Row],[ITEM CODE]],Table2[[#All],[Item Code]:[Unit Cost]],10,0),0)</f>
        <v>0</v>
      </c>
      <c r="P2850" s="56"/>
      <c r="Q2850" s="58"/>
      <c r="R2850" s="58">
        <f>Table49[[#This Row],[QUANTITY]]*Table49[[#This Row],[INV Prices]]</f>
        <v>0</v>
      </c>
      <c r="S2850" s="67"/>
      <c r="V2850" s="41"/>
      <c r="W2850" s="4" t="str">
        <f>IFERROR(VLOOKUP(Table49[[#This Row],[ITEM CODE]],Table2[[Item Code]:[Category ]],6,0),"")</f>
        <v/>
      </c>
      <c r="X2850" s="1" t="str">
        <f>IFERROR(VLOOKUP(Table49[[#This Row],[ITEM CODE]],Table2[[Item Code]:[Sub Category]],7,0),"")</f>
        <v/>
      </c>
      <c r="Y2850" s="68" t="str">
        <f>Table49[[#This Row],[PO Number]]&amp;COUNTIFS($E$5:E2850,E2850)</f>
        <v>0</v>
      </c>
    </row>
    <row r="2851" spans="1:25" ht="14.7" customHeight="1" x14ac:dyDescent="0.3">
      <c r="A2851" s="1" t="str">
        <f>IF(Table49[[#This Row],[ITEM NAME]]="","",ROW()-4)</f>
        <v/>
      </c>
      <c r="B2851" s="68"/>
      <c r="C2851" s="4" t="str">
        <f>IFERROR(VLOOKUP(B2851,Table14[],3,0),"")</f>
        <v/>
      </c>
      <c r="D2851" s="4" t="str">
        <f>IFERROR(VLOOKUP(B2851,Table14[],2,0),"")</f>
        <v/>
      </c>
      <c r="E2851" s="4"/>
      <c r="H2851" s="41" t="str">
        <f>IFERROR(VLOOKUP(Table49[[#This Row],[ITEM CODE]],Table2[[Item Code]:[Master Name]],2,0),"")</f>
        <v/>
      </c>
      <c r="I2851" s="41"/>
      <c r="J2851" s="65" t="str">
        <f>IFERROR(VLOOKUP(Table49[[#This Row],[ITEM CODE]],Table2[[Item Code]:[Master Name]],3,0),"")</f>
        <v/>
      </c>
      <c r="K2851" s="1" t="str">
        <f>IFERROR(VLOOKUP(Table49[[#This Row],[ITEM CODE]],Table2[[Item Code]:[Master Name]],9,0),"")</f>
        <v/>
      </c>
      <c r="L2851" s="1" t="str">
        <f>IFERROR(VLOOKUP(Table49[[#This Row],[ITEM CODE]],Table2[[Item Code]:[Master Name]],8,0),"")</f>
        <v/>
      </c>
      <c r="M2851" s="41"/>
      <c r="N2851" s="66">
        <f>IFERROR(VLOOKUP(Table49[[#This Row],[ITEM CODE]],Table2[[#All],[Item Code]:[Unit Cost]],10,0),0)</f>
        <v>0</v>
      </c>
      <c r="O2851" s="134">
        <f>IFERROR(VLOOKUP(Table49[[#This Row],[ITEM CODE]],Table2[[#All],[Item Code]:[Unit Cost]],10,0),0)</f>
        <v>0</v>
      </c>
      <c r="P2851" s="56"/>
      <c r="Q2851" s="58"/>
      <c r="R2851" s="58">
        <f>Table49[[#This Row],[QUANTITY]]*Table49[[#This Row],[INV Prices]]</f>
        <v>0</v>
      </c>
      <c r="S2851" s="67"/>
      <c r="V2851" s="41"/>
      <c r="W2851" s="4" t="str">
        <f>IFERROR(VLOOKUP(Table49[[#This Row],[ITEM CODE]],Table2[[Item Code]:[Category ]],6,0),"")</f>
        <v/>
      </c>
      <c r="X2851" s="1" t="str">
        <f>IFERROR(VLOOKUP(Table49[[#This Row],[ITEM CODE]],Table2[[Item Code]:[Sub Category]],7,0),"")</f>
        <v/>
      </c>
      <c r="Y2851" s="68" t="str">
        <f>Table49[[#This Row],[PO Number]]&amp;COUNTIFS($E$5:E2851,E2851)</f>
        <v>0</v>
      </c>
    </row>
    <row r="2852" spans="1:25" ht="14.7" customHeight="1" x14ac:dyDescent="0.3">
      <c r="A2852" s="1" t="str">
        <f>IF(Table49[[#This Row],[ITEM NAME]]="","",ROW()-4)</f>
        <v/>
      </c>
      <c r="B2852" s="68"/>
      <c r="C2852" s="4" t="str">
        <f>IFERROR(VLOOKUP(B2852,Table14[],3,0),"")</f>
        <v/>
      </c>
      <c r="D2852" s="4" t="str">
        <f>IFERROR(VLOOKUP(B2852,Table14[],2,0),"")</f>
        <v/>
      </c>
      <c r="E2852" s="4"/>
      <c r="H2852" s="41" t="str">
        <f>IFERROR(VLOOKUP(Table49[[#This Row],[ITEM CODE]],Table2[[Item Code]:[Master Name]],2,0),"")</f>
        <v/>
      </c>
      <c r="I2852" s="41"/>
      <c r="J2852" s="65" t="str">
        <f>IFERROR(VLOOKUP(Table49[[#This Row],[ITEM CODE]],Table2[[Item Code]:[Master Name]],3,0),"")</f>
        <v/>
      </c>
      <c r="K2852" s="1" t="str">
        <f>IFERROR(VLOOKUP(Table49[[#This Row],[ITEM CODE]],Table2[[Item Code]:[Master Name]],9,0),"")</f>
        <v/>
      </c>
      <c r="L2852" s="1" t="str">
        <f>IFERROR(VLOOKUP(Table49[[#This Row],[ITEM CODE]],Table2[[Item Code]:[Master Name]],8,0),"")</f>
        <v/>
      </c>
      <c r="M2852" s="41"/>
      <c r="N2852" s="66">
        <f>IFERROR(VLOOKUP(Table49[[#This Row],[ITEM CODE]],Table2[[#All],[Item Code]:[Unit Cost]],10,0),0)</f>
        <v>0</v>
      </c>
      <c r="O2852" s="134">
        <f>IFERROR(VLOOKUP(Table49[[#This Row],[ITEM CODE]],Table2[[#All],[Item Code]:[Unit Cost]],10,0),0)</f>
        <v>0</v>
      </c>
      <c r="P2852" s="56"/>
      <c r="Q2852" s="58"/>
      <c r="R2852" s="58">
        <f>Table49[[#This Row],[QUANTITY]]*Table49[[#This Row],[INV Prices]]</f>
        <v>0</v>
      </c>
      <c r="S2852" s="67"/>
      <c r="V2852" s="41"/>
      <c r="W2852" s="4" t="str">
        <f>IFERROR(VLOOKUP(Table49[[#This Row],[ITEM CODE]],Table2[[Item Code]:[Category ]],6,0),"")</f>
        <v/>
      </c>
      <c r="X2852" s="1" t="str">
        <f>IFERROR(VLOOKUP(Table49[[#This Row],[ITEM CODE]],Table2[[Item Code]:[Sub Category]],7,0),"")</f>
        <v/>
      </c>
      <c r="Y2852" s="68" t="str">
        <f>Table49[[#This Row],[PO Number]]&amp;COUNTIFS($E$5:E2852,E2852)</f>
        <v>0</v>
      </c>
    </row>
    <row r="2853" spans="1:25" ht="14.7" customHeight="1" x14ac:dyDescent="0.3">
      <c r="A2853" s="1" t="str">
        <f>IF(Table49[[#This Row],[ITEM NAME]]="","",ROW()-4)</f>
        <v/>
      </c>
      <c r="B2853" s="68"/>
      <c r="C2853" s="4" t="str">
        <f>IFERROR(VLOOKUP(B2853,Table14[],3,0),"")</f>
        <v/>
      </c>
      <c r="D2853" s="4" t="str">
        <f>IFERROR(VLOOKUP(B2853,Table14[],2,0),"")</f>
        <v/>
      </c>
      <c r="E2853" s="4"/>
      <c r="H2853" s="41" t="str">
        <f>IFERROR(VLOOKUP(Table49[[#This Row],[ITEM CODE]],Table2[[Item Code]:[Master Name]],2,0),"")</f>
        <v/>
      </c>
      <c r="I2853" s="41"/>
      <c r="J2853" s="65" t="str">
        <f>IFERROR(VLOOKUP(Table49[[#This Row],[ITEM CODE]],Table2[[Item Code]:[Master Name]],3,0),"")</f>
        <v/>
      </c>
      <c r="K2853" s="1" t="str">
        <f>IFERROR(VLOOKUP(Table49[[#This Row],[ITEM CODE]],Table2[[Item Code]:[Master Name]],9,0),"")</f>
        <v/>
      </c>
      <c r="L2853" s="1" t="str">
        <f>IFERROR(VLOOKUP(Table49[[#This Row],[ITEM CODE]],Table2[[Item Code]:[Master Name]],8,0),"")</f>
        <v/>
      </c>
      <c r="M2853" s="41"/>
      <c r="N2853" s="66">
        <f>IFERROR(VLOOKUP(Table49[[#This Row],[ITEM CODE]],Table2[[#All],[Item Code]:[Unit Cost]],10,0),0)</f>
        <v>0</v>
      </c>
      <c r="O2853" s="134">
        <f>IFERROR(VLOOKUP(Table49[[#This Row],[ITEM CODE]],Table2[[#All],[Item Code]:[Unit Cost]],10,0),0)</f>
        <v>0</v>
      </c>
      <c r="P2853" s="56"/>
      <c r="Q2853" s="58"/>
      <c r="R2853" s="58">
        <f>Table49[[#This Row],[QUANTITY]]*Table49[[#This Row],[INV Prices]]</f>
        <v>0</v>
      </c>
      <c r="S2853" s="67"/>
      <c r="V2853" s="41"/>
      <c r="W2853" s="4" t="str">
        <f>IFERROR(VLOOKUP(Table49[[#This Row],[ITEM CODE]],Table2[[Item Code]:[Category ]],6,0),"")</f>
        <v/>
      </c>
      <c r="X2853" s="1" t="str">
        <f>IFERROR(VLOOKUP(Table49[[#This Row],[ITEM CODE]],Table2[[Item Code]:[Sub Category]],7,0),"")</f>
        <v/>
      </c>
      <c r="Y2853" s="68" t="str">
        <f>Table49[[#This Row],[PO Number]]&amp;COUNTIFS($E$5:E2853,E2853)</f>
        <v>0</v>
      </c>
    </row>
    <row r="2854" spans="1:25" ht="14.7" customHeight="1" x14ac:dyDescent="0.3">
      <c r="A2854" s="1" t="str">
        <f>IF(Table49[[#This Row],[ITEM NAME]]="","",ROW()-4)</f>
        <v/>
      </c>
      <c r="B2854" s="68"/>
      <c r="C2854" s="4" t="str">
        <f>IFERROR(VLOOKUP(B2854,Table14[],3,0),"")</f>
        <v/>
      </c>
      <c r="D2854" s="4" t="str">
        <f>IFERROR(VLOOKUP(B2854,Table14[],2,0),"")</f>
        <v/>
      </c>
      <c r="E2854" s="4"/>
      <c r="H2854" s="41" t="str">
        <f>IFERROR(VLOOKUP(Table49[[#This Row],[ITEM CODE]],Table2[[Item Code]:[Master Name]],2,0),"")</f>
        <v/>
      </c>
      <c r="I2854" s="41"/>
      <c r="J2854" s="65" t="str">
        <f>IFERROR(VLOOKUP(Table49[[#This Row],[ITEM CODE]],Table2[[Item Code]:[Master Name]],3,0),"")</f>
        <v/>
      </c>
      <c r="K2854" s="1" t="str">
        <f>IFERROR(VLOOKUP(Table49[[#This Row],[ITEM CODE]],Table2[[Item Code]:[Master Name]],9,0),"")</f>
        <v/>
      </c>
      <c r="L2854" s="1" t="str">
        <f>IFERROR(VLOOKUP(Table49[[#This Row],[ITEM CODE]],Table2[[Item Code]:[Master Name]],8,0),"")</f>
        <v/>
      </c>
      <c r="M2854" s="41"/>
      <c r="N2854" s="66">
        <f>IFERROR(VLOOKUP(Table49[[#This Row],[ITEM CODE]],Table2[[#All],[Item Code]:[Unit Cost]],10,0),0)</f>
        <v>0</v>
      </c>
      <c r="O2854" s="134">
        <f>IFERROR(VLOOKUP(Table49[[#This Row],[ITEM CODE]],Table2[[#All],[Item Code]:[Unit Cost]],10,0),0)</f>
        <v>0</v>
      </c>
      <c r="P2854" s="56"/>
      <c r="Q2854" s="58"/>
      <c r="R2854" s="58">
        <f>Table49[[#This Row],[QUANTITY]]*Table49[[#This Row],[INV Prices]]</f>
        <v>0</v>
      </c>
      <c r="S2854" s="67"/>
      <c r="V2854" s="41"/>
      <c r="W2854" s="4" t="str">
        <f>IFERROR(VLOOKUP(Table49[[#This Row],[ITEM CODE]],Table2[[Item Code]:[Category ]],6,0),"")</f>
        <v/>
      </c>
      <c r="X2854" s="1" t="str">
        <f>IFERROR(VLOOKUP(Table49[[#This Row],[ITEM CODE]],Table2[[Item Code]:[Sub Category]],7,0),"")</f>
        <v/>
      </c>
      <c r="Y2854" s="68" t="str">
        <f>Table49[[#This Row],[PO Number]]&amp;COUNTIFS($E$5:E2854,E2854)</f>
        <v>0</v>
      </c>
    </row>
    <row r="2855" spans="1:25" ht="14.7" customHeight="1" x14ac:dyDescent="0.3">
      <c r="A2855" s="1" t="str">
        <f>IF(Table49[[#This Row],[ITEM NAME]]="","",ROW()-4)</f>
        <v/>
      </c>
      <c r="B2855" s="68"/>
      <c r="C2855" s="4" t="str">
        <f>IFERROR(VLOOKUP(B2855,Table14[],3,0),"")</f>
        <v/>
      </c>
      <c r="D2855" s="4" t="str">
        <f>IFERROR(VLOOKUP(B2855,Table14[],2,0),"")</f>
        <v/>
      </c>
      <c r="E2855" s="4"/>
      <c r="H2855" s="41" t="str">
        <f>IFERROR(VLOOKUP(Table49[[#This Row],[ITEM CODE]],Table2[[Item Code]:[Master Name]],2,0),"")</f>
        <v/>
      </c>
      <c r="I2855" s="41"/>
      <c r="J2855" s="65" t="str">
        <f>IFERROR(VLOOKUP(Table49[[#This Row],[ITEM CODE]],Table2[[Item Code]:[Master Name]],3,0),"")</f>
        <v/>
      </c>
      <c r="K2855" s="1" t="str">
        <f>IFERROR(VLOOKUP(Table49[[#This Row],[ITEM CODE]],Table2[[Item Code]:[Master Name]],9,0),"")</f>
        <v/>
      </c>
      <c r="L2855" s="1" t="str">
        <f>IFERROR(VLOOKUP(Table49[[#This Row],[ITEM CODE]],Table2[[Item Code]:[Master Name]],8,0),"")</f>
        <v/>
      </c>
      <c r="M2855" s="41"/>
      <c r="N2855" s="66">
        <f>IFERROR(VLOOKUP(Table49[[#This Row],[ITEM CODE]],Table2[[#All],[Item Code]:[Unit Cost]],10,0),0)</f>
        <v>0</v>
      </c>
      <c r="O2855" s="134">
        <f>IFERROR(VLOOKUP(Table49[[#This Row],[ITEM CODE]],Table2[[#All],[Item Code]:[Unit Cost]],10,0),0)</f>
        <v>0</v>
      </c>
      <c r="P2855" s="56"/>
      <c r="Q2855" s="58"/>
      <c r="R2855" s="58">
        <f>Table49[[#This Row],[QUANTITY]]*Table49[[#This Row],[INV Prices]]</f>
        <v>0</v>
      </c>
      <c r="S2855" s="67"/>
      <c r="V2855" s="41"/>
      <c r="W2855" s="4" t="str">
        <f>IFERROR(VLOOKUP(Table49[[#This Row],[ITEM CODE]],Table2[[Item Code]:[Category ]],6,0),"")</f>
        <v/>
      </c>
      <c r="X2855" s="1" t="str">
        <f>IFERROR(VLOOKUP(Table49[[#This Row],[ITEM CODE]],Table2[[Item Code]:[Sub Category]],7,0),"")</f>
        <v/>
      </c>
      <c r="Y2855" s="68" t="str">
        <f>Table49[[#This Row],[PO Number]]&amp;COUNTIFS($E$5:E2855,E2855)</f>
        <v>0</v>
      </c>
    </row>
    <row r="2856" spans="1:25" ht="14.7" customHeight="1" x14ac:dyDescent="0.3">
      <c r="A2856" s="1" t="str">
        <f>IF(Table49[[#This Row],[ITEM NAME]]="","",ROW()-4)</f>
        <v/>
      </c>
      <c r="B2856" s="68"/>
      <c r="C2856" s="4" t="str">
        <f>IFERROR(VLOOKUP(B2856,Table14[],3,0),"")</f>
        <v/>
      </c>
      <c r="D2856" s="4" t="str">
        <f>IFERROR(VLOOKUP(B2856,Table14[],2,0),"")</f>
        <v/>
      </c>
      <c r="E2856" s="4"/>
      <c r="H2856" s="41" t="str">
        <f>IFERROR(VLOOKUP(Table49[[#This Row],[ITEM CODE]],Table2[[Item Code]:[Master Name]],2,0),"")</f>
        <v/>
      </c>
      <c r="I2856" s="41"/>
      <c r="J2856" s="65" t="str">
        <f>IFERROR(VLOOKUP(Table49[[#This Row],[ITEM CODE]],Table2[[Item Code]:[Master Name]],3,0),"")</f>
        <v/>
      </c>
      <c r="K2856" s="1" t="str">
        <f>IFERROR(VLOOKUP(Table49[[#This Row],[ITEM CODE]],Table2[[Item Code]:[Master Name]],9,0),"")</f>
        <v/>
      </c>
      <c r="L2856" s="1" t="str">
        <f>IFERROR(VLOOKUP(Table49[[#This Row],[ITEM CODE]],Table2[[Item Code]:[Master Name]],8,0),"")</f>
        <v/>
      </c>
      <c r="M2856" s="41"/>
      <c r="N2856" s="66">
        <f>IFERROR(VLOOKUP(Table49[[#This Row],[ITEM CODE]],Table2[[#All],[Item Code]:[Unit Cost]],10,0),0)</f>
        <v>0</v>
      </c>
      <c r="O2856" s="134">
        <f>IFERROR(VLOOKUP(Table49[[#This Row],[ITEM CODE]],Table2[[#All],[Item Code]:[Unit Cost]],10,0),0)</f>
        <v>0</v>
      </c>
      <c r="P2856" s="56"/>
      <c r="Q2856" s="58"/>
      <c r="R2856" s="58">
        <f>Table49[[#This Row],[QUANTITY]]*Table49[[#This Row],[INV Prices]]</f>
        <v>0</v>
      </c>
      <c r="S2856" s="67"/>
      <c r="V2856" s="41"/>
      <c r="W2856" s="4" t="str">
        <f>IFERROR(VLOOKUP(Table49[[#This Row],[ITEM CODE]],Table2[[Item Code]:[Category ]],6,0),"")</f>
        <v/>
      </c>
      <c r="X2856" s="1" t="str">
        <f>IFERROR(VLOOKUP(Table49[[#This Row],[ITEM CODE]],Table2[[Item Code]:[Sub Category]],7,0),"")</f>
        <v/>
      </c>
      <c r="Y2856" s="68" t="str">
        <f>Table49[[#This Row],[PO Number]]&amp;COUNTIFS($E$5:E2856,E2856)</f>
        <v>0</v>
      </c>
    </row>
    <row r="2857" spans="1:25" ht="14.7" customHeight="1" x14ac:dyDescent="0.3">
      <c r="A2857" s="1" t="str">
        <f>IF(Table49[[#This Row],[ITEM NAME]]="","",ROW()-4)</f>
        <v/>
      </c>
      <c r="B2857" s="68"/>
      <c r="C2857" s="4" t="str">
        <f>IFERROR(VLOOKUP(B2857,Table14[],3,0),"")</f>
        <v/>
      </c>
      <c r="D2857" s="4" t="str">
        <f>IFERROR(VLOOKUP(B2857,Table14[],2,0),"")</f>
        <v/>
      </c>
      <c r="E2857" s="4"/>
      <c r="H2857" s="41" t="str">
        <f>IFERROR(VLOOKUP(Table49[[#This Row],[ITEM CODE]],Table2[[Item Code]:[Master Name]],2,0),"")</f>
        <v/>
      </c>
      <c r="I2857" s="41"/>
      <c r="J2857" s="65" t="str">
        <f>IFERROR(VLOOKUP(Table49[[#This Row],[ITEM CODE]],Table2[[Item Code]:[Master Name]],3,0),"")</f>
        <v/>
      </c>
      <c r="K2857" s="1" t="str">
        <f>IFERROR(VLOOKUP(Table49[[#This Row],[ITEM CODE]],Table2[[Item Code]:[Master Name]],9,0),"")</f>
        <v/>
      </c>
      <c r="L2857" s="1" t="str">
        <f>IFERROR(VLOOKUP(Table49[[#This Row],[ITEM CODE]],Table2[[Item Code]:[Master Name]],8,0),"")</f>
        <v/>
      </c>
      <c r="M2857" s="41"/>
      <c r="N2857" s="66">
        <f>IFERROR(VLOOKUP(Table49[[#This Row],[ITEM CODE]],Table2[[#All],[Item Code]:[Unit Cost]],10,0),0)</f>
        <v>0</v>
      </c>
      <c r="O2857" s="134">
        <f>IFERROR(VLOOKUP(Table49[[#This Row],[ITEM CODE]],Table2[[#All],[Item Code]:[Unit Cost]],10,0),0)</f>
        <v>0</v>
      </c>
      <c r="P2857" s="56"/>
      <c r="Q2857" s="58"/>
      <c r="R2857" s="58">
        <f>Table49[[#This Row],[QUANTITY]]*Table49[[#This Row],[INV Prices]]</f>
        <v>0</v>
      </c>
      <c r="S2857" s="67"/>
      <c r="V2857" s="41"/>
      <c r="W2857" s="4" t="str">
        <f>IFERROR(VLOOKUP(Table49[[#This Row],[ITEM CODE]],Table2[[Item Code]:[Category ]],6,0),"")</f>
        <v/>
      </c>
      <c r="X2857" s="1" t="str">
        <f>IFERROR(VLOOKUP(Table49[[#This Row],[ITEM CODE]],Table2[[Item Code]:[Sub Category]],7,0),"")</f>
        <v/>
      </c>
      <c r="Y2857" s="68" t="str">
        <f>Table49[[#This Row],[PO Number]]&amp;COUNTIFS($E$5:E2857,E2857)</f>
        <v>0</v>
      </c>
    </row>
    <row r="2858" spans="1:25" ht="14.7" customHeight="1" x14ac:dyDescent="0.3">
      <c r="A2858" s="1" t="str">
        <f>IF(Table49[[#This Row],[ITEM NAME]]="","",ROW()-4)</f>
        <v/>
      </c>
      <c r="B2858" s="68"/>
      <c r="C2858" s="4" t="str">
        <f>IFERROR(VLOOKUP(B2858,Table14[],3,0),"")</f>
        <v/>
      </c>
      <c r="D2858" s="4" t="str">
        <f>IFERROR(VLOOKUP(B2858,Table14[],2,0),"")</f>
        <v/>
      </c>
      <c r="E2858" s="4"/>
      <c r="H2858" s="41" t="str">
        <f>IFERROR(VLOOKUP(Table49[[#This Row],[ITEM CODE]],Table2[[Item Code]:[Master Name]],2,0),"")</f>
        <v/>
      </c>
      <c r="I2858" s="41"/>
      <c r="J2858" s="65" t="str">
        <f>IFERROR(VLOOKUP(Table49[[#This Row],[ITEM CODE]],Table2[[Item Code]:[Master Name]],3,0),"")</f>
        <v/>
      </c>
      <c r="K2858" s="1" t="str">
        <f>IFERROR(VLOOKUP(Table49[[#This Row],[ITEM CODE]],Table2[[Item Code]:[Master Name]],9,0),"")</f>
        <v/>
      </c>
      <c r="L2858" s="1" t="str">
        <f>IFERROR(VLOOKUP(Table49[[#This Row],[ITEM CODE]],Table2[[Item Code]:[Master Name]],8,0),"")</f>
        <v/>
      </c>
      <c r="M2858" s="41"/>
      <c r="N2858" s="66">
        <f>IFERROR(VLOOKUP(Table49[[#This Row],[ITEM CODE]],Table2[[#All],[Item Code]:[Unit Cost]],10,0),0)</f>
        <v>0</v>
      </c>
      <c r="O2858" s="134">
        <f>IFERROR(VLOOKUP(Table49[[#This Row],[ITEM CODE]],Table2[[#All],[Item Code]:[Unit Cost]],10,0),0)</f>
        <v>0</v>
      </c>
      <c r="P2858" s="56"/>
      <c r="Q2858" s="58"/>
      <c r="R2858" s="58">
        <f>Table49[[#This Row],[QUANTITY]]*Table49[[#This Row],[INV Prices]]</f>
        <v>0</v>
      </c>
      <c r="S2858" s="67"/>
      <c r="V2858" s="41"/>
      <c r="W2858" s="4" t="str">
        <f>IFERROR(VLOOKUP(Table49[[#This Row],[ITEM CODE]],Table2[[Item Code]:[Category ]],6,0),"")</f>
        <v/>
      </c>
      <c r="X2858" s="1" t="str">
        <f>IFERROR(VLOOKUP(Table49[[#This Row],[ITEM CODE]],Table2[[Item Code]:[Sub Category]],7,0),"")</f>
        <v/>
      </c>
      <c r="Y2858" s="68" t="str">
        <f>Table49[[#This Row],[PO Number]]&amp;COUNTIFS($E$5:E2858,E2858)</f>
        <v>0</v>
      </c>
    </row>
    <row r="2859" spans="1:25" ht="14.7" customHeight="1" x14ac:dyDescent="0.3">
      <c r="A2859" s="1" t="str">
        <f>IF(Table49[[#This Row],[ITEM NAME]]="","",ROW()-4)</f>
        <v/>
      </c>
      <c r="B2859" s="68"/>
      <c r="C2859" s="4" t="str">
        <f>IFERROR(VLOOKUP(B2859,Table14[],3,0),"")</f>
        <v/>
      </c>
      <c r="D2859" s="4" t="str">
        <f>IFERROR(VLOOKUP(B2859,Table14[],2,0),"")</f>
        <v/>
      </c>
      <c r="E2859" s="4"/>
      <c r="H2859" s="41" t="str">
        <f>IFERROR(VLOOKUP(Table49[[#This Row],[ITEM CODE]],Table2[[Item Code]:[Master Name]],2,0),"")</f>
        <v/>
      </c>
      <c r="I2859" s="41"/>
      <c r="J2859" s="65" t="str">
        <f>IFERROR(VLOOKUP(Table49[[#This Row],[ITEM CODE]],Table2[[Item Code]:[Master Name]],3,0),"")</f>
        <v/>
      </c>
      <c r="K2859" s="1" t="str">
        <f>IFERROR(VLOOKUP(Table49[[#This Row],[ITEM CODE]],Table2[[Item Code]:[Master Name]],9,0),"")</f>
        <v/>
      </c>
      <c r="L2859" s="1" t="str">
        <f>IFERROR(VLOOKUP(Table49[[#This Row],[ITEM CODE]],Table2[[Item Code]:[Master Name]],8,0),"")</f>
        <v/>
      </c>
      <c r="M2859" s="41"/>
      <c r="N2859" s="66">
        <f>IFERROR(VLOOKUP(Table49[[#This Row],[ITEM CODE]],Table2[[#All],[Item Code]:[Unit Cost]],10,0),0)</f>
        <v>0</v>
      </c>
      <c r="O2859" s="134">
        <f>IFERROR(VLOOKUP(Table49[[#This Row],[ITEM CODE]],Table2[[#All],[Item Code]:[Unit Cost]],10,0),0)</f>
        <v>0</v>
      </c>
      <c r="P2859" s="56"/>
      <c r="Q2859" s="58"/>
      <c r="R2859" s="58">
        <f>Table49[[#This Row],[QUANTITY]]*Table49[[#This Row],[INV Prices]]</f>
        <v>0</v>
      </c>
      <c r="S2859" s="67"/>
      <c r="V2859" s="41"/>
      <c r="W2859" s="4" t="str">
        <f>IFERROR(VLOOKUP(Table49[[#This Row],[ITEM CODE]],Table2[[Item Code]:[Category ]],6,0),"")</f>
        <v/>
      </c>
      <c r="X2859" s="1" t="str">
        <f>IFERROR(VLOOKUP(Table49[[#This Row],[ITEM CODE]],Table2[[Item Code]:[Sub Category]],7,0),"")</f>
        <v/>
      </c>
      <c r="Y2859" s="68" t="str">
        <f>Table49[[#This Row],[PO Number]]&amp;COUNTIFS($E$5:E2859,E2859)</f>
        <v>0</v>
      </c>
    </row>
    <row r="2860" spans="1:25" ht="14.7" customHeight="1" x14ac:dyDescent="0.3">
      <c r="A2860" s="1" t="str">
        <f>IF(Table49[[#This Row],[ITEM NAME]]="","",ROW()-4)</f>
        <v/>
      </c>
      <c r="B2860" s="68"/>
      <c r="C2860" s="4" t="str">
        <f>IFERROR(VLOOKUP(B2860,Table14[],3,0),"")</f>
        <v/>
      </c>
      <c r="D2860" s="4" t="str">
        <f>IFERROR(VLOOKUP(B2860,Table14[],2,0),"")</f>
        <v/>
      </c>
      <c r="E2860" s="4"/>
      <c r="H2860" s="41" t="str">
        <f>IFERROR(VLOOKUP(Table49[[#This Row],[ITEM CODE]],Table2[[Item Code]:[Master Name]],2,0),"")</f>
        <v/>
      </c>
      <c r="I2860" s="41"/>
      <c r="J2860" s="65" t="str">
        <f>IFERROR(VLOOKUP(Table49[[#This Row],[ITEM CODE]],Table2[[Item Code]:[Master Name]],3,0),"")</f>
        <v/>
      </c>
      <c r="K2860" s="1" t="str">
        <f>IFERROR(VLOOKUP(Table49[[#This Row],[ITEM CODE]],Table2[[Item Code]:[Master Name]],9,0),"")</f>
        <v/>
      </c>
      <c r="L2860" s="1" t="str">
        <f>IFERROR(VLOOKUP(Table49[[#This Row],[ITEM CODE]],Table2[[Item Code]:[Master Name]],8,0),"")</f>
        <v/>
      </c>
      <c r="M2860" s="41"/>
      <c r="N2860" s="66">
        <f>IFERROR(VLOOKUP(Table49[[#This Row],[ITEM CODE]],Table2[[#All],[Item Code]:[Unit Cost]],10,0),0)</f>
        <v>0</v>
      </c>
      <c r="O2860" s="134">
        <f>IFERROR(VLOOKUP(Table49[[#This Row],[ITEM CODE]],Table2[[#All],[Item Code]:[Unit Cost]],10,0),0)</f>
        <v>0</v>
      </c>
      <c r="P2860" s="56"/>
      <c r="Q2860" s="58"/>
      <c r="R2860" s="58">
        <f>Table49[[#This Row],[QUANTITY]]*Table49[[#This Row],[INV Prices]]</f>
        <v>0</v>
      </c>
      <c r="S2860" s="67"/>
      <c r="V2860" s="41"/>
      <c r="W2860" s="4" t="str">
        <f>IFERROR(VLOOKUP(Table49[[#This Row],[ITEM CODE]],Table2[[Item Code]:[Category ]],6,0),"")</f>
        <v/>
      </c>
      <c r="X2860" s="1" t="str">
        <f>IFERROR(VLOOKUP(Table49[[#This Row],[ITEM CODE]],Table2[[Item Code]:[Sub Category]],7,0),"")</f>
        <v/>
      </c>
      <c r="Y2860" s="68" t="str">
        <f>Table49[[#This Row],[PO Number]]&amp;COUNTIFS($E$5:E2860,E2860)</f>
        <v>0</v>
      </c>
    </row>
    <row r="2861" spans="1:25" ht="14.7" customHeight="1" x14ac:dyDescent="0.3">
      <c r="A2861" s="1" t="str">
        <f>IF(Table49[[#This Row],[ITEM NAME]]="","",ROW()-4)</f>
        <v/>
      </c>
      <c r="B2861" s="68"/>
      <c r="C2861" s="4" t="str">
        <f>IFERROR(VLOOKUP(B2861,Table14[],3,0),"")</f>
        <v/>
      </c>
      <c r="D2861" s="4" t="str">
        <f>IFERROR(VLOOKUP(B2861,Table14[],2,0),"")</f>
        <v/>
      </c>
      <c r="E2861" s="4"/>
      <c r="H2861" s="41" t="str">
        <f>IFERROR(VLOOKUP(Table49[[#This Row],[ITEM CODE]],Table2[[Item Code]:[Master Name]],2,0),"")</f>
        <v/>
      </c>
      <c r="I2861" s="41"/>
      <c r="J2861" s="65" t="str">
        <f>IFERROR(VLOOKUP(Table49[[#This Row],[ITEM CODE]],Table2[[Item Code]:[Master Name]],3,0),"")</f>
        <v/>
      </c>
      <c r="K2861" s="1" t="str">
        <f>IFERROR(VLOOKUP(Table49[[#This Row],[ITEM CODE]],Table2[[Item Code]:[Master Name]],9,0),"")</f>
        <v/>
      </c>
      <c r="L2861" s="1" t="str">
        <f>IFERROR(VLOOKUP(Table49[[#This Row],[ITEM CODE]],Table2[[Item Code]:[Master Name]],8,0),"")</f>
        <v/>
      </c>
      <c r="M2861" s="41"/>
      <c r="N2861" s="66">
        <f>IFERROR(VLOOKUP(Table49[[#This Row],[ITEM CODE]],Table2[[#All],[Item Code]:[Unit Cost]],10,0),0)</f>
        <v>0</v>
      </c>
      <c r="O2861" s="134">
        <f>IFERROR(VLOOKUP(Table49[[#This Row],[ITEM CODE]],Table2[[#All],[Item Code]:[Unit Cost]],10,0),0)</f>
        <v>0</v>
      </c>
      <c r="P2861" s="56"/>
      <c r="Q2861" s="58"/>
      <c r="R2861" s="58">
        <f>Table49[[#This Row],[QUANTITY]]*Table49[[#This Row],[INV Prices]]</f>
        <v>0</v>
      </c>
      <c r="S2861" s="67"/>
      <c r="V2861" s="41"/>
      <c r="W2861" s="4" t="str">
        <f>IFERROR(VLOOKUP(Table49[[#This Row],[ITEM CODE]],Table2[[Item Code]:[Category ]],6,0),"")</f>
        <v/>
      </c>
      <c r="X2861" s="1" t="str">
        <f>IFERROR(VLOOKUP(Table49[[#This Row],[ITEM CODE]],Table2[[Item Code]:[Sub Category]],7,0),"")</f>
        <v/>
      </c>
      <c r="Y2861" s="68" t="str">
        <f>Table49[[#This Row],[PO Number]]&amp;COUNTIFS($E$5:E2861,E2861)</f>
        <v>0</v>
      </c>
    </row>
    <row r="2862" spans="1:25" ht="14.7" customHeight="1" x14ac:dyDescent="0.3">
      <c r="A2862" s="1" t="str">
        <f>IF(Table49[[#This Row],[ITEM NAME]]="","",ROW()-4)</f>
        <v/>
      </c>
      <c r="B2862" s="68"/>
      <c r="C2862" s="4" t="str">
        <f>IFERROR(VLOOKUP(B2862,Table14[],3,0),"")</f>
        <v/>
      </c>
      <c r="D2862" s="4" t="str">
        <f>IFERROR(VLOOKUP(B2862,Table14[],2,0),"")</f>
        <v/>
      </c>
      <c r="E2862" s="4"/>
      <c r="H2862" s="41" t="str">
        <f>IFERROR(VLOOKUP(Table49[[#This Row],[ITEM CODE]],Table2[[Item Code]:[Master Name]],2,0),"")</f>
        <v/>
      </c>
      <c r="I2862" s="41"/>
      <c r="J2862" s="65" t="str">
        <f>IFERROR(VLOOKUP(Table49[[#This Row],[ITEM CODE]],Table2[[Item Code]:[Master Name]],3,0),"")</f>
        <v/>
      </c>
      <c r="K2862" s="1" t="str">
        <f>IFERROR(VLOOKUP(Table49[[#This Row],[ITEM CODE]],Table2[[Item Code]:[Master Name]],9,0),"")</f>
        <v/>
      </c>
      <c r="L2862" s="1" t="str">
        <f>IFERROR(VLOOKUP(Table49[[#This Row],[ITEM CODE]],Table2[[Item Code]:[Master Name]],8,0),"")</f>
        <v/>
      </c>
      <c r="M2862" s="41"/>
      <c r="N2862" s="66">
        <f>IFERROR(VLOOKUP(Table49[[#This Row],[ITEM CODE]],Table2[[#All],[Item Code]:[Unit Cost]],10,0),0)</f>
        <v>0</v>
      </c>
      <c r="O2862" s="134">
        <f>IFERROR(VLOOKUP(Table49[[#This Row],[ITEM CODE]],Table2[[#All],[Item Code]:[Unit Cost]],10,0),0)</f>
        <v>0</v>
      </c>
      <c r="P2862" s="56"/>
      <c r="Q2862" s="58"/>
      <c r="R2862" s="58">
        <f>Table49[[#This Row],[QUANTITY]]*Table49[[#This Row],[INV Prices]]</f>
        <v>0</v>
      </c>
      <c r="S2862" s="67"/>
      <c r="V2862" s="41"/>
      <c r="W2862" s="4" t="str">
        <f>IFERROR(VLOOKUP(Table49[[#This Row],[ITEM CODE]],Table2[[Item Code]:[Category ]],6,0),"")</f>
        <v/>
      </c>
      <c r="X2862" s="1" t="str">
        <f>IFERROR(VLOOKUP(Table49[[#This Row],[ITEM CODE]],Table2[[Item Code]:[Sub Category]],7,0),"")</f>
        <v/>
      </c>
      <c r="Y2862" s="68" t="str">
        <f>Table49[[#This Row],[PO Number]]&amp;COUNTIFS($E$5:E2862,E2862)</f>
        <v>0</v>
      </c>
    </row>
    <row r="2863" spans="1:25" ht="14.7" customHeight="1" x14ac:dyDescent="0.3">
      <c r="A2863" s="1" t="str">
        <f>IF(Table49[[#This Row],[ITEM NAME]]="","",ROW()-4)</f>
        <v/>
      </c>
      <c r="B2863" s="68"/>
      <c r="C2863" s="4" t="str">
        <f>IFERROR(VLOOKUP(B2863,Table14[],3,0),"")</f>
        <v/>
      </c>
      <c r="D2863" s="4" t="str">
        <f>IFERROR(VLOOKUP(B2863,Table14[],2,0),"")</f>
        <v/>
      </c>
      <c r="E2863" s="4"/>
      <c r="H2863" s="41" t="str">
        <f>IFERROR(VLOOKUP(Table49[[#This Row],[ITEM CODE]],Table2[[Item Code]:[Master Name]],2,0),"")</f>
        <v/>
      </c>
      <c r="I2863" s="41"/>
      <c r="J2863" s="65" t="str">
        <f>IFERROR(VLOOKUP(Table49[[#This Row],[ITEM CODE]],Table2[[Item Code]:[Master Name]],3,0),"")</f>
        <v/>
      </c>
      <c r="K2863" s="1" t="str">
        <f>IFERROR(VLOOKUP(Table49[[#This Row],[ITEM CODE]],Table2[[Item Code]:[Master Name]],9,0),"")</f>
        <v/>
      </c>
      <c r="L2863" s="1" t="str">
        <f>IFERROR(VLOOKUP(Table49[[#This Row],[ITEM CODE]],Table2[[Item Code]:[Master Name]],8,0),"")</f>
        <v/>
      </c>
      <c r="M2863" s="41"/>
      <c r="N2863" s="66">
        <f>IFERROR(VLOOKUP(Table49[[#This Row],[ITEM CODE]],Table2[[#All],[Item Code]:[Unit Cost]],10,0),0)</f>
        <v>0</v>
      </c>
      <c r="O2863" s="134">
        <f>IFERROR(VLOOKUP(Table49[[#This Row],[ITEM CODE]],Table2[[#All],[Item Code]:[Unit Cost]],10,0),0)</f>
        <v>0</v>
      </c>
      <c r="P2863" s="56"/>
      <c r="Q2863" s="58"/>
      <c r="R2863" s="58">
        <f>Table49[[#This Row],[QUANTITY]]*Table49[[#This Row],[INV Prices]]</f>
        <v>0</v>
      </c>
      <c r="S2863" s="67"/>
      <c r="V2863" s="41"/>
      <c r="W2863" s="4" t="str">
        <f>IFERROR(VLOOKUP(Table49[[#This Row],[ITEM CODE]],Table2[[Item Code]:[Category ]],6,0),"")</f>
        <v/>
      </c>
      <c r="X2863" s="1" t="str">
        <f>IFERROR(VLOOKUP(Table49[[#This Row],[ITEM CODE]],Table2[[Item Code]:[Sub Category]],7,0),"")</f>
        <v/>
      </c>
      <c r="Y2863" s="68" t="str">
        <f>Table49[[#This Row],[PO Number]]&amp;COUNTIFS($E$5:E2863,E2863)</f>
        <v>0</v>
      </c>
    </row>
    <row r="2864" spans="1:25" ht="14.7" customHeight="1" x14ac:dyDescent="0.3">
      <c r="A2864" s="1" t="str">
        <f>IF(Table49[[#This Row],[ITEM NAME]]="","",ROW()-4)</f>
        <v/>
      </c>
      <c r="B2864" s="68"/>
      <c r="C2864" s="4" t="str">
        <f>IFERROR(VLOOKUP(B2864,Table14[],3,0),"")</f>
        <v/>
      </c>
      <c r="D2864" s="4" t="str">
        <f>IFERROR(VLOOKUP(B2864,Table14[],2,0),"")</f>
        <v/>
      </c>
      <c r="E2864" s="4"/>
      <c r="H2864" s="41" t="str">
        <f>IFERROR(VLOOKUP(Table49[[#This Row],[ITEM CODE]],Table2[[Item Code]:[Master Name]],2,0),"")</f>
        <v/>
      </c>
      <c r="I2864" s="41"/>
      <c r="J2864" s="65" t="str">
        <f>IFERROR(VLOOKUP(Table49[[#This Row],[ITEM CODE]],Table2[[Item Code]:[Master Name]],3,0),"")</f>
        <v/>
      </c>
      <c r="K2864" s="1" t="str">
        <f>IFERROR(VLOOKUP(Table49[[#This Row],[ITEM CODE]],Table2[[Item Code]:[Master Name]],9,0),"")</f>
        <v/>
      </c>
      <c r="L2864" s="1" t="str">
        <f>IFERROR(VLOOKUP(Table49[[#This Row],[ITEM CODE]],Table2[[Item Code]:[Master Name]],8,0),"")</f>
        <v/>
      </c>
      <c r="M2864" s="41"/>
      <c r="N2864" s="66">
        <f>IFERROR(VLOOKUP(Table49[[#This Row],[ITEM CODE]],Table2[[#All],[Item Code]:[Unit Cost]],10,0),0)</f>
        <v>0</v>
      </c>
      <c r="O2864" s="134">
        <f>IFERROR(VLOOKUP(Table49[[#This Row],[ITEM CODE]],Table2[[#All],[Item Code]:[Unit Cost]],10,0),0)</f>
        <v>0</v>
      </c>
      <c r="P2864" s="56"/>
      <c r="Q2864" s="58"/>
      <c r="R2864" s="58">
        <f>Table49[[#This Row],[QUANTITY]]*Table49[[#This Row],[INV Prices]]</f>
        <v>0</v>
      </c>
      <c r="S2864" s="67"/>
      <c r="V2864" s="41"/>
      <c r="W2864" s="4" t="str">
        <f>IFERROR(VLOOKUP(Table49[[#This Row],[ITEM CODE]],Table2[[Item Code]:[Category ]],6,0),"")</f>
        <v/>
      </c>
      <c r="X2864" s="1" t="str">
        <f>IFERROR(VLOOKUP(Table49[[#This Row],[ITEM CODE]],Table2[[Item Code]:[Sub Category]],7,0),"")</f>
        <v/>
      </c>
      <c r="Y2864" s="68" t="str">
        <f>Table49[[#This Row],[PO Number]]&amp;COUNTIFS($E$5:E2864,E2864)</f>
        <v>0</v>
      </c>
    </row>
    <row r="2865" spans="1:25" ht="14.7" customHeight="1" x14ac:dyDescent="0.3">
      <c r="A2865" s="1" t="str">
        <f>IF(Table49[[#This Row],[ITEM NAME]]="","",ROW()-4)</f>
        <v/>
      </c>
      <c r="B2865" s="68"/>
      <c r="C2865" s="4" t="str">
        <f>IFERROR(VLOOKUP(B2865,Table14[],3,0),"")</f>
        <v/>
      </c>
      <c r="D2865" s="4" t="str">
        <f>IFERROR(VLOOKUP(B2865,Table14[],2,0),"")</f>
        <v/>
      </c>
      <c r="E2865" s="4"/>
      <c r="H2865" s="41" t="str">
        <f>IFERROR(VLOOKUP(Table49[[#This Row],[ITEM CODE]],Table2[[Item Code]:[Master Name]],2,0),"")</f>
        <v/>
      </c>
      <c r="I2865" s="41"/>
      <c r="J2865" s="65" t="str">
        <f>IFERROR(VLOOKUP(Table49[[#This Row],[ITEM CODE]],Table2[[Item Code]:[Master Name]],3,0),"")</f>
        <v/>
      </c>
      <c r="K2865" s="1" t="str">
        <f>IFERROR(VLOOKUP(Table49[[#This Row],[ITEM CODE]],Table2[[Item Code]:[Master Name]],9,0),"")</f>
        <v/>
      </c>
      <c r="L2865" s="1" t="str">
        <f>IFERROR(VLOOKUP(Table49[[#This Row],[ITEM CODE]],Table2[[Item Code]:[Master Name]],8,0),"")</f>
        <v/>
      </c>
      <c r="M2865" s="41"/>
      <c r="N2865" s="66">
        <f>IFERROR(VLOOKUP(Table49[[#This Row],[ITEM CODE]],Table2[[#All],[Item Code]:[Unit Cost]],10,0),0)</f>
        <v>0</v>
      </c>
      <c r="O2865" s="134">
        <f>IFERROR(VLOOKUP(Table49[[#This Row],[ITEM CODE]],Table2[[#All],[Item Code]:[Unit Cost]],10,0),0)</f>
        <v>0</v>
      </c>
      <c r="P2865" s="56"/>
      <c r="Q2865" s="58"/>
      <c r="R2865" s="58">
        <f>Table49[[#This Row],[QUANTITY]]*Table49[[#This Row],[INV Prices]]</f>
        <v>0</v>
      </c>
      <c r="S2865" s="67"/>
      <c r="V2865" s="41"/>
      <c r="W2865" s="4" t="str">
        <f>IFERROR(VLOOKUP(Table49[[#This Row],[ITEM CODE]],Table2[[Item Code]:[Category ]],6,0),"")</f>
        <v/>
      </c>
      <c r="X2865" s="1" t="str">
        <f>IFERROR(VLOOKUP(Table49[[#This Row],[ITEM CODE]],Table2[[Item Code]:[Sub Category]],7,0),"")</f>
        <v/>
      </c>
      <c r="Y2865" s="68" t="str">
        <f>Table49[[#This Row],[PO Number]]&amp;COUNTIFS($E$5:E2865,E2865)</f>
        <v>0</v>
      </c>
    </row>
    <row r="2866" spans="1:25" ht="14.7" customHeight="1" x14ac:dyDescent="0.3">
      <c r="A2866" s="1" t="str">
        <f>IF(Table49[[#This Row],[ITEM NAME]]="","",ROW()-4)</f>
        <v/>
      </c>
      <c r="B2866" s="68"/>
      <c r="C2866" s="4" t="str">
        <f>IFERROR(VLOOKUP(B2866,Table14[],3,0),"")</f>
        <v/>
      </c>
      <c r="D2866" s="4" t="str">
        <f>IFERROR(VLOOKUP(B2866,Table14[],2,0),"")</f>
        <v/>
      </c>
      <c r="E2866" s="4"/>
      <c r="H2866" s="41" t="str">
        <f>IFERROR(VLOOKUP(Table49[[#This Row],[ITEM CODE]],Table2[[Item Code]:[Master Name]],2,0),"")</f>
        <v/>
      </c>
      <c r="I2866" s="41"/>
      <c r="J2866" s="65" t="str">
        <f>IFERROR(VLOOKUP(Table49[[#This Row],[ITEM CODE]],Table2[[Item Code]:[Master Name]],3,0),"")</f>
        <v/>
      </c>
      <c r="K2866" s="1" t="str">
        <f>IFERROR(VLOOKUP(Table49[[#This Row],[ITEM CODE]],Table2[[Item Code]:[Master Name]],9,0),"")</f>
        <v/>
      </c>
      <c r="L2866" s="1" t="str">
        <f>IFERROR(VLOOKUP(Table49[[#This Row],[ITEM CODE]],Table2[[Item Code]:[Master Name]],8,0),"")</f>
        <v/>
      </c>
      <c r="M2866" s="41"/>
      <c r="N2866" s="66">
        <f>IFERROR(VLOOKUP(Table49[[#This Row],[ITEM CODE]],Table2[[#All],[Item Code]:[Unit Cost]],10,0),0)</f>
        <v>0</v>
      </c>
      <c r="O2866" s="134">
        <f>IFERROR(VLOOKUP(Table49[[#This Row],[ITEM CODE]],Table2[[#All],[Item Code]:[Unit Cost]],10,0),0)</f>
        <v>0</v>
      </c>
      <c r="P2866" s="56"/>
      <c r="Q2866" s="58"/>
      <c r="R2866" s="58">
        <f>Table49[[#This Row],[QUANTITY]]*Table49[[#This Row],[INV Prices]]</f>
        <v>0</v>
      </c>
      <c r="S2866" s="67"/>
      <c r="V2866" s="41"/>
      <c r="W2866" s="4" t="str">
        <f>IFERROR(VLOOKUP(Table49[[#This Row],[ITEM CODE]],Table2[[Item Code]:[Category ]],6,0),"")</f>
        <v/>
      </c>
      <c r="X2866" s="1" t="str">
        <f>IFERROR(VLOOKUP(Table49[[#This Row],[ITEM CODE]],Table2[[Item Code]:[Sub Category]],7,0),"")</f>
        <v/>
      </c>
      <c r="Y2866" s="68" t="str">
        <f>Table49[[#This Row],[PO Number]]&amp;COUNTIFS($E$5:E2866,E2866)</f>
        <v>0</v>
      </c>
    </row>
    <row r="2867" spans="1:25" ht="14.7" customHeight="1" x14ac:dyDescent="0.3">
      <c r="A2867" s="1" t="str">
        <f>IF(Table49[[#This Row],[ITEM NAME]]="","",ROW()-4)</f>
        <v/>
      </c>
      <c r="B2867" s="68"/>
      <c r="C2867" s="4" t="str">
        <f>IFERROR(VLOOKUP(B2867,Table14[],3,0),"")</f>
        <v/>
      </c>
      <c r="D2867" s="4" t="str">
        <f>IFERROR(VLOOKUP(B2867,Table14[],2,0),"")</f>
        <v/>
      </c>
      <c r="E2867" s="4"/>
      <c r="H2867" s="41" t="str">
        <f>IFERROR(VLOOKUP(Table49[[#This Row],[ITEM CODE]],Table2[[Item Code]:[Master Name]],2,0),"")</f>
        <v/>
      </c>
      <c r="I2867" s="41"/>
      <c r="J2867" s="65" t="str">
        <f>IFERROR(VLOOKUP(Table49[[#This Row],[ITEM CODE]],Table2[[Item Code]:[Master Name]],3,0),"")</f>
        <v/>
      </c>
      <c r="K2867" s="1" t="str">
        <f>IFERROR(VLOOKUP(Table49[[#This Row],[ITEM CODE]],Table2[[Item Code]:[Master Name]],9,0),"")</f>
        <v/>
      </c>
      <c r="L2867" s="1" t="str">
        <f>IFERROR(VLOOKUP(Table49[[#This Row],[ITEM CODE]],Table2[[Item Code]:[Master Name]],8,0),"")</f>
        <v/>
      </c>
      <c r="M2867" s="41"/>
      <c r="N2867" s="66">
        <f>IFERROR(VLOOKUP(Table49[[#This Row],[ITEM CODE]],Table2[[#All],[Item Code]:[Unit Cost]],10,0),0)</f>
        <v>0</v>
      </c>
      <c r="O2867" s="134">
        <f>IFERROR(VLOOKUP(Table49[[#This Row],[ITEM CODE]],Table2[[#All],[Item Code]:[Unit Cost]],10,0),0)</f>
        <v>0</v>
      </c>
      <c r="P2867" s="56"/>
      <c r="Q2867" s="58"/>
      <c r="R2867" s="58">
        <f>Table49[[#This Row],[QUANTITY]]*Table49[[#This Row],[INV Prices]]</f>
        <v>0</v>
      </c>
      <c r="S2867" s="67"/>
      <c r="V2867" s="41"/>
      <c r="W2867" s="4" t="str">
        <f>IFERROR(VLOOKUP(Table49[[#This Row],[ITEM CODE]],Table2[[Item Code]:[Category ]],6,0),"")</f>
        <v/>
      </c>
      <c r="X2867" s="1" t="str">
        <f>IFERROR(VLOOKUP(Table49[[#This Row],[ITEM CODE]],Table2[[Item Code]:[Sub Category]],7,0),"")</f>
        <v/>
      </c>
      <c r="Y2867" s="68" t="str">
        <f>Table49[[#This Row],[PO Number]]&amp;COUNTIFS($E$5:E2867,E2867)</f>
        <v>0</v>
      </c>
    </row>
    <row r="2868" spans="1:25" ht="14.7" customHeight="1" x14ac:dyDescent="0.3">
      <c r="A2868" s="1" t="str">
        <f>IF(Table49[[#This Row],[ITEM NAME]]="","",ROW()-4)</f>
        <v/>
      </c>
      <c r="B2868" s="68"/>
      <c r="C2868" s="4" t="str">
        <f>IFERROR(VLOOKUP(B2868,Table14[],3,0),"")</f>
        <v/>
      </c>
      <c r="D2868" s="4" t="str">
        <f>IFERROR(VLOOKUP(B2868,Table14[],2,0),"")</f>
        <v/>
      </c>
      <c r="E2868" s="4"/>
      <c r="H2868" s="41" t="str">
        <f>IFERROR(VLOOKUP(Table49[[#This Row],[ITEM CODE]],Table2[[Item Code]:[Master Name]],2,0),"")</f>
        <v/>
      </c>
      <c r="I2868" s="41"/>
      <c r="J2868" s="65" t="str">
        <f>IFERROR(VLOOKUP(Table49[[#This Row],[ITEM CODE]],Table2[[Item Code]:[Master Name]],3,0),"")</f>
        <v/>
      </c>
      <c r="K2868" s="1" t="str">
        <f>IFERROR(VLOOKUP(Table49[[#This Row],[ITEM CODE]],Table2[[Item Code]:[Master Name]],9,0),"")</f>
        <v/>
      </c>
      <c r="L2868" s="1" t="str">
        <f>IFERROR(VLOOKUP(Table49[[#This Row],[ITEM CODE]],Table2[[Item Code]:[Master Name]],8,0),"")</f>
        <v/>
      </c>
      <c r="M2868" s="41"/>
      <c r="N2868" s="66">
        <f>IFERROR(VLOOKUP(Table49[[#This Row],[ITEM CODE]],Table2[[#All],[Item Code]:[Unit Cost]],10,0),0)</f>
        <v>0</v>
      </c>
      <c r="O2868" s="134">
        <f>IFERROR(VLOOKUP(Table49[[#This Row],[ITEM CODE]],Table2[[#All],[Item Code]:[Unit Cost]],10,0),0)</f>
        <v>0</v>
      </c>
      <c r="P2868" s="56"/>
      <c r="Q2868" s="58"/>
      <c r="R2868" s="58">
        <f>Table49[[#This Row],[QUANTITY]]*Table49[[#This Row],[INV Prices]]</f>
        <v>0</v>
      </c>
      <c r="S2868" s="67"/>
      <c r="V2868" s="41"/>
      <c r="W2868" s="4" t="str">
        <f>IFERROR(VLOOKUP(Table49[[#This Row],[ITEM CODE]],Table2[[Item Code]:[Category ]],6,0),"")</f>
        <v/>
      </c>
      <c r="X2868" s="1" t="str">
        <f>IFERROR(VLOOKUP(Table49[[#This Row],[ITEM CODE]],Table2[[Item Code]:[Sub Category]],7,0),"")</f>
        <v/>
      </c>
      <c r="Y2868" s="68" t="str">
        <f>Table49[[#This Row],[PO Number]]&amp;COUNTIFS($E$5:E2868,E2868)</f>
        <v>0</v>
      </c>
    </row>
    <row r="2869" spans="1:25" ht="14.7" customHeight="1" x14ac:dyDescent="0.3">
      <c r="A2869" s="1" t="str">
        <f>IF(Table49[[#This Row],[ITEM NAME]]="","",ROW()-4)</f>
        <v/>
      </c>
      <c r="B2869" s="68"/>
      <c r="C2869" s="4" t="str">
        <f>IFERROR(VLOOKUP(B2869,Table14[],3,0),"")</f>
        <v/>
      </c>
      <c r="D2869" s="4" t="str">
        <f>IFERROR(VLOOKUP(B2869,Table14[],2,0),"")</f>
        <v/>
      </c>
      <c r="E2869" s="4"/>
      <c r="H2869" s="41" t="str">
        <f>IFERROR(VLOOKUP(Table49[[#This Row],[ITEM CODE]],Table2[[Item Code]:[Master Name]],2,0),"")</f>
        <v/>
      </c>
      <c r="I2869" s="41"/>
      <c r="J2869" s="65" t="str">
        <f>IFERROR(VLOOKUP(Table49[[#This Row],[ITEM CODE]],Table2[[Item Code]:[Master Name]],3,0),"")</f>
        <v/>
      </c>
      <c r="K2869" s="1" t="str">
        <f>IFERROR(VLOOKUP(Table49[[#This Row],[ITEM CODE]],Table2[[Item Code]:[Master Name]],9,0),"")</f>
        <v/>
      </c>
      <c r="L2869" s="1" t="str">
        <f>IFERROR(VLOOKUP(Table49[[#This Row],[ITEM CODE]],Table2[[Item Code]:[Master Name]],8,0),"")</f>
        <v/>
      </c>
      <c r="M2869" s="41"/>
      <c r="N2869" s="66">
        <f>IFERROR(VLOOKUP(Table49[[#This Row],[ITEM CODE]],Table2[[#All],[Item Code]:[Unit Cost]],10,0),0)</f>
        <v>0</v>
      </c>
      <c r="O2869" s="134">
        <f>IFERROR(VLOOKUP(Table49[[#This Row],[ITEM CODE]],Table2[[#All],[Item Code]:[Unit Cost]],10,0),0)</f>
        <v>0</v>
      </c>
      <c r="P2869" s="56"/>
      <c r="Q2869" s="58"/>
      <c r="R2869" s="58">
        <f>Table49[[#This Row],[QUANTITY]]*Table49[[#This Row],[INV Prices]]</f>
        <v>0</v>
      </c>
      <c r="S2869" s="67"/>
      <c r="V2869" s="41"/>
      <c r="W2869" s="4" t="str">
        <f>IFERROR(VLOOKUP(Table49[[#This Row],[ITEM CODE]],Table2[[Item Code]:[Category ]],6,0),"")</f>
        <v/>
      </c>
      <c r="X2869" s="1" t="str">
        <f>IFERROR(VLOOKUP(Table49[[#This Row],[ITEM CODE]],Table2[[Item Code]:[Sub Category]],7,0),"")</f>
        <v/>
      </c>
      <c r="Y2869" s="68" t="str">
        <f>Table49[[#This Row],[PO Number]]&amp;COUNTIFS($E$5:E2869,E2869)</f>
        <v>0</v>
      </c>
    </row>
    <row r="2870" spans="1:25" ht="14.7" customHeight="1" x14ac:dyDescent="0.3">
      <c r="A2870" s="1" t="str">
        <f>IF(Table49[[#This Row],[ITEM NAME]]="","",ROW()-4)</f>
        <v/>
      </c>
      <c r="B2870" s="68"/>
      <c r="C2870" s="4" t="str">
        <f>IFERROR(VLOOKUP(B2870,Table14[],3,0),"")</f>
        <v/>
      </c>
      <c r="D2870" s="4" t="str">
        <f>IFERROR(VLOOKUP(B2870,Table14[],2,0),"")</f>
        <v/>
      </c>
      <c r="E2870" s="4"/>
      <c r="H2870" s="41" t="str">
        <f>IFERROR(VLOOKUP(Table49[[#This Row],[ITEM CODE]],Table2[[Item Code]:[Master Name]],2,0),"")</f>
        <v/>
      </c>
      <c r="I2870" s="41"/>
      <c r="J2870" s="65" t="str">
        <f>IFERROR(VLOOKUP(Table49[[#This Row],[ITEM CODE]],Table2[[Item Code]:[Master Name]],3,0),"")</f>
        <v/>
      </c>
      <c r="K2870" s="1" t="str">
        <f>IFERROR(VLOOKUP(Table49[[#This Row],[ITEM CODE]],Table2[[Item Code]:[Master Name]],9,0),"")</f>
        <v/>
      </c>
      <c r="L2870" s="1" t="str">
        <f>IFERROR(VLOOKUP(Table49[[#This Row],[ITEM CODE]],Table2[[Item Code]:[Master Name]],8,0),"")</f>
        <v/>
      </c>
      <c r="M2870" s="41"/>
      <c r="N2870" s="66">
        <f>IFERROR(VLOOKUP(Table49[[#This Row],[ITEM CODE]],Table2[[#All],[Item Code]:[Unit Cost]],10,0),0)</f>
        <v>0</v>
      </c>
      <c r="O2870" s="134">
        <f>IFERROR(VLOOKUP(Table49[[#This Row],[ITEM CODE]],Table2[[#All],[Item Code]:[Unit Cost]],10,0),0)</f>
        <v>0</v>
      </c>
      <c r="P2870" s="56"/>
      <c r="Q2870" s="58"/>
      <c r="R2870" s="58">
        <f>Table49[[#This Row],[QUANTITY]]*Table49[[#This Row],[INV Prices]]</f>
        <v>0</v>
      </c>
      <c r="S2870" s="67"/>
      <c r="V2870" s="41"/>
      <c r="W2870" s="4" t="str">
        <f>IFERROR(VLOOKUP(Table49[[#This Row],[ITEM CODE]],Table2[[Item Code]:[Category ]],6,0),"")</f>
        <v/>
      </c>
      <c r="X2870" s="1" t="str">
        <f>IFERROR(VLOOKUP(Table49[[#This Row],[ITEM CODE]],Table2[[Item Code]:[Sub Category]],7,0),"")</f>
        <v/>
      </c>
      <c r="Y2870" s="68" t="str">
        <f>Table49[[#This Row],[PO Number]]&amp;COUNTIFS($E$5:E2870,E2870)</f>
        <v>0</v>
      </c>
    </row>
    <row r="2871" spans="1:25" ht="14.7" customHeight="1" x14ac:dyDescent="0.3">
      <c r="A2871" s="1" t="str">
        <f>IF(Table49[[#This Row],[ITEM NAME]]="","",ROW()-4)</f>
        <v/>
      </c>
      <c r="B2871" s="68"/>
      <c r="C2871" s="4" t="str">
        <f>IFERROR(VLOOKUP(B2871,Table14[],3,0),"")</f>
        <v/>
      </c>
      <c r="D2871" s="4" t="str">
        <f>IFERROR(VLOOKUP(B2871,Table14[],2,0),"")</f>
        <v/>
      </c>
      <c r="E2871" s="4"/>
      <c r="H2871" s="41" t="str">
        <f>IFERROR(VLOOKUP(Table49[[#This Row],[ITEM CODE]],Table2[[Item Code]:[Master Name]],2,0),"")</f>
        <v/>
      </c>
      <c r="I2871" s="41"/>
      <c r="J2871" s="65" t="str">
        <f>IFERROR(VLOOKUP(Table49[[#This Row],[ITEM CODE]],Table2[[Item Code]:[Master Name]],3,0),"")</f>
        <v/>
      </c>
      <c r="K2871" s="1" t="str">
        <f>IFERROR(VLOOKUP(Table49[[#This Row],[ITEM CODE]],Table2[[Item Code]:[Master Name]],9,0),"")</f>
        <v/>
      </c>
      <c r="L2871" s="1" t="str">
        <f>IFERROR(VLOOKUP(Table49[[#This Row],[ITEM CODE]],Table2[[Item Code]:[Master Name]],8,0),"")</f>
        <v/>
      </c>
      <c r="M2871" s="41"/>
      <c r="N2871" s="66">
        <f>IFERROR(VLOOKUP(Table49[[#This Row],[ITEM CODE]],Table2[[#All],[Item Code]:[Unit Cost]],10,0),0)</f>
        <v>0</v>
      </c>
      <c r="O2871" s="134">
        <f>IFERROR(VLOOKUP(Table49[[#This Row],[ITEM CODE]],Table2[[#All],[Item Code]:[Unit Cost]],10,0),0)</f>
        <v>0</v>
      </c>
      <c r="P2871" s="56"/>
      <c r="Q2871" s="58"/>
      <c r="R2871" s="58">
        <f>Table49[[#This Row],[QUANTITY]]*Table49[[#This Row],[INV Prices]]</f>
        <v>0</v>
      </c>
      <c r="S2871" s="67"/>
      <c r="V2871" s="41"/>
      <c r="W2871" s="4" t="str">
        <f>IFERROR(VLOOKUP(Table49[[#This Row],[ITEM CODE]],Table2[[Item Code]:[Category ]],6,0),"")</f>
        <v/>
      </c>
      <c r="X2871" s="1" t="str">
        <f>IFERROR(VLOOKUP(Table49[[#This Row],[ITEM CODE]],Table2[[Item Code]:[Sub Category]],7,0),"")</f>
        <v/>
      </c>
      <c r="Y2871" s="68" t="str">
        <f>Table49[[#This Row],[PO Number]]&amp;COUNTIFS($E$5:E2871,E2871)</f>
        <v>0</v>
      </c>
    </row>
    <row r="2872" spans="1:25" ht="14.7" customHeight="1" x14ac:dyDescent="0.3">
      <c r="A2872" s="1" t="str">
        <f>IF(Table49[[#This Row],[ITEM NAME]]="","",ROW()-4)</f>
        <v/>
      </c>
      <c r="B2872" s="68"/>
      <c r="C2872" s="4" t="str">
        <f>IFERROR(VLOOKUP(B2872,Table14[],3,0),"")</f>
        <v/>
      </c>
      <c r="D2872" s="4" t="str">
        <f>IFERROR(VLOOKUP(B2872,Table14[],2,0),"")</f>
        <v/>
      </c>
      <c r="E2872" s="4"/>
      <c r="H2872" s="41" t="str">
        <f>IFERROR(VLOOKUP(Table49[[#This Row],[ITEM CODE]],Table2[[Item Code]:[Master Name]],2,0),"")</f>
        <v/>
      </c>
      <c r="I2872" s="41"/>
      <c r="J2872" s="65" t="str">
        <f>IFERROR(VLOOKUP(Table49[[#This Row],[ITEM CODE]],Table2[[Item Code]:[Master Name]],3,0),"")</f>
        <v/>
      </c>
      <c r="K2872" s="1" t="str">
        <f>IFERROR(VLOOKUP(Table49[[#This Row],[ITEM CODE]],Table2[[Item Code]:[Master Name]],9,0),"")</f>
        <v/>
      </c>
      <c r="L2872" s="1" t="str">
        <f>IFERROR(VLOOKUP(Table49[[#This Row],[ITEM CODE]],Table2[[Item Code]:[Master Name]],8,0),"")</f>
        <v/>
      </c>
      <c r="M2872" s="41"/>
      <c r="N2872" s="66">
        <f>IFERROR(VLOOKUP(Table49[[#This Row],[ITEM CODE]],Table2[[#All],[Item Code]:[Unit Cost]],10,0),0)</f>
        <v>0</v>
      </c>
      <c r="O2872" s="134">
        <f>IFERROR(VLOOKUP(Table49[[#This Row],[ITEM CODE]],Table2[[#All],[Item Code]:[Unit Cost]],10,0),0)</f>
        <v>0</v>
      </c>
      <c r="P2872" s="56"/>
      <c r="Q2872" s="58"/>
      <c r="R2872" s="58">
        <f>Table49[[#This Row],[QUANTITY]]*Table49[[#This Row],[INV Prices]]</f>
        <v>0</v>
      </c>
      <c r="S2872" s="67"/>
      <c r="V2872" s="41"/>
      <c r="W2872" s="4" t="str">
        <f>IFERROR(VLOOKUP(Table49[[#This Row],[ITEM CODE]],Table2[[Item Code]:[Category ]],6,0),"")</f>
        <v/>
      </c>
      <c r="X2872" s="1" t="str">
        <f>IFERROR(VLOOKUP(Table49[[#This Row],[ITEM CODE]],Table2[[Item Code]:[Sub Category]],7,0),"")</f>
        <v/>
      </c>
      <c r="Y2872" s="68" t="str">
        <f>Table49[[#This Row],[PO Number]]&amp;COUNTIFS($E$5:E2872,E2872)</f>
        <v>0</v>
      </c>
    </row>
    <row r="2873" spans="1:25" ht="14.7" customHeight="1" x14ac:dyDescent="0.3">
      <c r="A2873" s="1" t="str">
        <f>IF(Table49[[#This Row],[ITEM NAME]]="","",ROW()-4)</f>
        <v/>
      </c>
      <c r="B2873" s="68"/>
      <c r="C2873" s="4" t="str">
        <f>IFERROR(VLOOKUP(B2873,Table14[],3,0),"")</f>
        <v/>
      </c>
      <c r="D2873" s="4" t="str">
        <f>IFERROR(VLOOKUP(B2873,Table14[],2,0),"")</f>
        <v/>
      </c>
      <c r="E2873" s="4"/>
      <c r="H2873" s="41" t="str">
        <f>IFERROR(VLOOKUP(Table49[[#This Row],[ITEM CODE]],Table2[[Item Code]:[Master Name]],2,0),"")</f>
        <v/>
      </c>
      <c r="I2873" s="41"/>
      <c r="J2873" s="65" t="str">
        <f>IFERROR(VLOOKUP(Table49[[#This Row],[ITEM CODE]],Table2[[Item Code]:[Master Name]],3,0),"")</f>
        <v/>
      </c>
      <c r="K2873" s="1" t="str">
        <f>IFERROR(VLOOKUP(Table49[[#This Row],[ITEM CODE]],Table2[[Item Code]:[Master Name]],9,0),"")</f>
        <v/>
      </c>
      <c r="L2873" s="1" t="str">
        <f>IFERROR(VLOOKUP(Table49[[#This Row],[ITEM CODE]],Table2[[Item Code]:[Master Name]],8,0),"")</f>
        <v/>
      </c>
      <c r="M2873" s="41"/>
      <c r="N2873" s="66">
        <f>IFERROR(VLOOKUP(Table49[[#This Row],[ITEM CODE]],Table2[[#All],[Item Code]:[Unit Cost]],10,0),0)</f>
        <v>0</v>
      </c>
      <c r="O2873" s="134">
        <f>IFERROR(VLOOKUP(Table49[[#This Row],[ITEM CODE]],Table2[[#All],[Item Code]:[Unit Cost]],10,0),0)</f>
        <v>0</v>
      </c>
      <c r="P2873" s="56"/>
      <c r="Q2873" s="58"/>
      <c r="R2873" s="58">
        <f>Table49[[#This Row],[QUANTITY]]*Table49[[#This Row],[INV Prices]]</f>
        <v>0</v>
      </c>
      <c r="S2873" s="67"/>
      <c r="V2873" s="41"/>
      <c r="W2873" s="4" t="str">
        <f>IFERROR(VLOOKUP(Table49[[#This Row],[ITEM CODE]],Table2[[Item Code]:[Category ]],6,0),"")</f>
        <v/>
      </c>
      <c r="X2873" s="1" t="str">
        <f>IFERROR(VLOOKUP(Table49[[#This Row],[ITEM CODE]],Table2[[Item Code]:[Sub Category]],7,0),"")</f>
        <v/>
      </c>
      <c r="Y2873" s="68" t="str">
        <f>Table49[[#This Row],[PO Number]]&amp;COUNTIFS($E$5:E2873,E2873)</f>
        <v>0</v>
      </c>
    </row>
    <row r="2874" spans="1:25" ht="14.7" customHeight="1" x14ac:dyDescent="0.3">
      <c r="A2874" s="1" t="str">
        <f>IF(Table49[[#This Row],[ITEM NAME]]="","",ROW()-4)</f>
        <v/>
      </c>
      <c r="B2874" s="68"/>
      <c r="C2874" s="4" t="str">
        <f>IFERROR(VLOOKUP(B2874,Table14[],3,0),"")</f>
        <v/>
      </c>
      <c r="D2874" s="4" t="str">
        <f>IFERROR(VLOOKUP(B2874,Table14[],2,0),"")</f>
        <v/>
      </c>
      <c r="E2874" s="4"/>
      <c r="H2874" s="41" t="str">
        <f>IFERROR(VLOOKUP(Table49[[#This Row],[ITEM CODE]],Table2[[Item Code]:[Master Name]],2,0),"")</f>
        <v/>
      </c>
      <c r="I2874" s="41"/>
      <c r="J2874" s="65" t="str">
        <f>IFERROR(VLOOKUP(Table49[[#This Row],[ITEM CODE]],Table2[[Item Code]:[Master Name]],3,0),"")</f>
        <v/>
      </c>
      <c r="K2874" s="1" t="str">
        <f>IFERROR(VLOOKUP(Table49[[#This Row],[ITEM CODE]],Table2[[Item Code]:[Master Name]],9,0),"")</f>
        <v/>
      </c>
      <c r="L2874" s="1" t="str">
        <f>IFERROR(VLOOKUP(Table49[[#This Row],[ITEM CODE]],Table2[[Item Code]:[Master Name]],8,0),"")</f>
        <v/>
      </c>
      <c r="M2874" s="41"/>
      <c r="N2874" s="66">
        <f>IFERROR(VLOOKUP(Table49[[#This Row],[ITEM CODE]],Table2[[#All],[Item Code]:[Unit Cost]],10,0),0)</f>
        <v>0</v>
      </c>
      <c r="O2874" s="134">
        <f>IFERROR(VLOOKUP(Table49[[#This Row],[ITEM CODE]],Table2[[#All],[Item Code]:[Unit Cost]],10,0),0)</f>
        <v>0</v>
      </c>
      <c r="P2874" s="56"/>
      <c r="Q2874" s="58"/>
      <c r="R2874" s="58">
        <f>Table49[[#This Row],[QUANTITY]]*Table49[[#This Row],[INV Prices]]</f>
        <v>0</v>
      </c>
      <c r="S2874" s="67"/>
      <c r="V2874" s="41"/>
      <c r="W2874" s="4" t="str">
        <f>IFERROR(VLOOKUP(Table49[[#This Row],[ITEM CODE]],Table2[[Item Code]:[Category ]],6,0),"")</f>
        <v/>
      </c>
      <c r="X2874" s="1" t="str">
        <f>IFERROR(VLOOKUP(Table49[[#This Row],[ITEM CODE]],Table2[[Item Code]:[Sub Category]],7,0),"")</f>
        <v/>
      </c>
      <c r="Y2874" s="68" t="str">
        <f>Table49[[#This Row],[PO Number]]&amp;COUNTIFS($E$5:E2874,E2874)</f>
        <v>0</v>
      </c>
    </row>
    <row r="2875" spans="1:25" ht="14.7" customHeight="1" x14ac:dyDescent="0.3">
      <c r="A2875" s="1" t="str">
        <f>IF(Table49[[#This Row],[ITEM NAME]]="","",ROW()-4)</f>
        <v/>
      </c>
      <c r="B2875" s="68"/>
      <c r="C2875" s="4" t="str">
        <f>IFERROR(VLOOKUP(B2875,Table14[],3,0),"")</f>
        <v/>
      </c>
      <c r="D2875" s="4" t="str">
        <f>IFERROR(VLOOKUP(B2875,Table14[],2,0),"")</f>
        <v/>
      </c>
      <c r="E2875" s="4"/>
      <c r="H2875" s="41" t="str">
        <f>IFERROR(VLOOKUP(Table49[[#This Row],[ITEM CODE]],Table2[[Item Code]:[Master Name]],2,0),"")</f>
        <v/>
      </c>
      <c r="I2875" s="41"/>
      <c r="J2875" s="65" t="str">
        <f>IFERROR(VLOOKUP(Table49[[#This Row],[ITEM CODE]],Table2[[Item Code]:[Master Name]],3,0),"")</f>
        <v/>
      </c>
      <c r="K2875" s="1" t="str">
        <f>IFERROR(VLOOKUP(Table49[[#This Row],[ITEM CODE]],Table2[[Item Code]:[Master Name]],9,0),"")</f>
        <v/>
      </c>
      <c r="L2875" s="1" t="str">
        <f>IFERROR(VLOOKUP(Table49[[#This Row],[ITEM CODE]],Table2[[Item Code]:[Master Name]],8,0),"")</f>
        <v/>
      </c>
      <c r="M2875" s="41"/>
      <c r="N2875" s="66">
        <f>IFERROR(VLOOKUP(Table49[[#This Row],[ITEM CODE]],Table2[[#All],[Item Code]:[Unit Cost]],10,0),0)</f>
        <v>0</v>
      </c>
      <c r="O2875" s="134">
        <f>IFERROR(VLOOKUP(Table49[[#This Row],[ITEM CODE]],Table2[[#All],[Item Code]:[Unit Cost]],10,0),0)</f>
        <v>0</v>
      </c>
      <c r="P2875" s="56"/>
      <c r="Q2875" s="58"/>
      <c r="R2875" s="58">
        <f>Table49[[#This Row],[QUANTITY]]*Table49[[#This Row],[INV Prices]]</f>
        <v>0</v>
      </c>
      <c r="S2875" s="67"/>
      <c r="V2875" s="41"/>
      <c r="W2875" s="4" t="str">
        <f>IFERROR(VLOOKUP(Table49[[#This Row],[ITEM CODE]],Table2[[Item Code]:[Category ]],6,0),"")</f>
        <v/>
      </c>
      <c r="X2875" s="1" t="str">
        <f>IFERROR(VLOOKUP(Table49[[#This Row],[ITEM CODE]],Table2[[Item Code]:[Sub Category]],7,0),"")</f>
        <v/>
      </c>
      <c r="Y2875" s="68" t="str">
        <f>Table49[[#This Row],[PO Number]]&amp;COUNTIFS($E$5:E2875,E2875)</f>
        <v>0</v>
      </c>
    </row>
    <row r="2876" spans="1:25" ht="14.7" customHeight="1" x14ac:dyDescent="0.3">
      <c r="A2876" s="1" t="str">
        <f>IF(Table49[[#This Row],[ITEM NAME]]="","",ROW()-4)</f>
        <v/>
      </c>
      <c r="B2876" s="68"/>
      <c r="C2876" s="4" t="str">
        <f>IFERROR(VLOOKUP(B2876,Table14[],3,0),"")</f>
        <v/>
      </c>
      <c r="D2876" s="4" t="str">
        <f>IFERROR(VLOOKUP(B2876,Table14[],2,0),"")</f>
        <v/>
      </c>
      <c r="E2876" s="4"/>
      <c r="H2876" s="41" t="str">
        <f>IFERROR(VLOOKUP(Table49[[#This Row],[ITEM CODE]],Table2[[Item Code]:[Master Name]],2,0),"")</f>
        <v/>
      </c>
      <c r="I2876" s="41"/>
      <c r="J2876" s="65" t="str">
        <f>IFERROR(VLOOKUP(Table49[[#This Row],[ITEM CODE]],Table2[[Item Code]:[Master Name]],3,0),"")</f>
        <v/>
      </c>
      <c r="K2876" s="1" t="str">
        <f>IFERROR(VLOOKUP(Table49[[#This Row],[ITEM CODE]],Table2[[Item Code]:[Master Name]],9,0),"")</f>
        <v/>
      </c>
      <c r="L2876" s="1" t="str">
        <f>IFERROR(VLOOKUP(Table49[[#This Row],[ITEM CODE]],Table2[[Item Code]:[Master Name]],8,0),"")</f>
        <v/>
      </c>
      <c r="M2876" s="41"/>
      <c r="N2876" s="66">
        <f>IFERROR(VLOOKUP(Table49[[#This Row],[ITEM CODE]],Table2[[#All],[Item Code]:[Unit Cost]],10,0),0)</f>
        <v>0</v>
      </c>
      <c r="O2876" s="134">
        <f>IFERROR(VLOOKUP(Table49[[#This Row],[ITEM CODE]],Table2[[#All],[Item Code]:[Unit Cost]],10,0),0)</f>
        <v>0</v>
      </c>
      <c r="P2876" s="56"/>
      <c r="Q2876" s="58"/>
      <c r="R2876" s="58">
        <f>Table49[[#This Row],[QUANTITY]]*Table49[[#This Row],[INV Prices]]</f>
        <v>0</v>
      </c>
      <c r="S2876" s="67"/>
      <c r="V2876" s="41"/>
      <c r="W2876" s="4" t="str">
        <f>IFERROR(VLOOKUP(Table49[[#This Row],[ITEM CODE]],Table2[[Item Code]:[Category ]],6,0),"")</f>
        <v/>
      </c>
      <c r="X2876" s="1" t="str">
        <f>IFERROR(VLOOKUP(Table49[[#This Row],[ITEM CODE]],Table2[[Item Code]:[Sub Category]],7,0),"")</f>
        <v/>
      </c>
      <c r="Y2876" s="68" t="str">
        <f>Table49[[#This Row],[PO Number]]&amp;COUNTIFS($E$5:E2876,E2876)</f>
        <v>0</v>
      </c>
    </row>
    <row r="2877" spans="1:25" ht="14.7" customHeight="1" x14ac:dyDescent="0.3">
      <c r="A2877" s="1" t="str">
        <f>IF(Table49[[#This Row],[ITEM NAME]]="","",ROW()-4)</f>
        <v/>
      </c>
      <c r="B2877" s="68"/>
      <c r="C2877" s="4" t="str">
        <f>IFERROR(VLOOKUP(B2877,Table14[],3,0),"")</f>
        <v/>
      </c>
      <c r="D2877" s="4" t="str">
        <f>IFERROR(VLOOKUP(B2877,Table14[],2,0),"")</f>
        <v/>
      </c>
      <c r="E2877" s="4"/>
      <c r="H2877" s="41" t="str">
        <f>IFERROR(VLOOKUP(Table49[[#This Row],[ITEM CODE]],Table2[[Item Code]:[Master Name]],2,0),"")</f>
        <v/>
      </c>
      <c r="I2877" s="41"/>
      <c r="J2877" s="65" t="str">
        <f>IFERROR(VLOOKUP(Table49[[#This Row],[ITEM CODE]],Table2[[Item Code]:[Master Name]],3,0),"")</f>
        <v/>
      </c>
      <c r="K2877" s="1" t="str">
        <f>IFERROR(VLOOKUP(Table49[[#This Row],[ITEM CODE]],Table2[[Item Code]:[Master Name]],9,0),"")</f>
        <v/>
      </c>
      <c r="L2877" s="1" t="str">
        <f>IFERROR(VLOOKUP(Table49[[#This Row],[ITEM CODE]],Table2[[Item Code]:[Master Name]],8,0),"")</f>
        <v/>
      </c>
      <c r="M2877" s="41"/>
      <c r="N2877" s="66">
        <f>IFERROR(VLOOKUP(Table49[[#This Row],[ITEM CODE]],Table2[[#All],[Item Code]:[Unit Cost]],10,0),0)</f>
        <v>0</v>
      </c>
      <c r="O2877" s="134">
        <f>IFERROR(VLOOKUP(Table49[[#This Row],[ITEM CODE]],Table2[[#All],[Item Code]:[Unit Cost]],10,0),0)</f>
        <v>0</v>
      </c>
      <c r="P2877" s="56"/>
      <c r="Q2877" s="58"/>
      <c r="R2877" s="58">
        <f>Table49[[#This Row],[QUANTITY]]*Table49[[#This Row],[INV Prices]]</f>
        <v>0</v>
      </c>
      <c r="S2877" s="67"/>
      <c r="V2877" s="41"/>
      <c r="W2877" s="4" t="str">
        <f>IFERROR(VLOOKUP(Table49[[#This Row],[ITEM CODE]],Table2[[Item Code]:[Category ]],6,0),"")</f>
        <v/>
      </c>
      <c r="X2877" s="1" t="str">
        <f>IFERROR(VLOOKUP(Table49[[#This Row],[ITEM CODE]],Table2[[Item Code]:[Sub Category]],7,0),"")</f>
        <v/>
      </c>
      <c r="Y2877" s="68" t="str">
        <f>Table49[[#This Row],[PO Number]]&amp;COUNTIFS($E$5:E2877,E2877)</f>
        <v>0</v>
      </c>
    </row>
    <row r="2878" spans="1:25" ht="14.7" customHeight="1" x14ac:dyDescent="0.3">
      <c r="A2878" s="1" t="str">
        <f>IF(Table49[[#This Row],[ITEM NAME]]="","",ROW()-4)</f>
        <v/>
      </c>
      <c r="B2878" s="68"/>
      <c r="C2878" s="4" t="str">
        <f>IFERROR(VLOOKUP(B2878,Table14[],3,0),"")</f>
        <v/>
      </c>
      <c r="D2878" s="4" t="str">
        <f>IFERROR(VLOOKUP(B2878,Table14[],2,0),"")</f>
        <v/>
      </c>
      <c r="E2878" s="4"/>
      <c r="H2878" s="41" t="str">
        <f>IFERROR(VLOOKUP(Table49[[#This Row],[ITEM CODE]],Table2[[Item Code]:[Master Name]],2,0),"")</f>
        <v/>
      </c>
      <c r="I2878" s="41"/>
      <c r="J2878" s="65" t="str">
        <f>IFERROR(VLOOKUP(Table49[[#This Row],[ITEM CODE]],Table2[[Item Code]:[Master Name]],3,0),"")</f>
        <v/>
      </c>
      <c r="K2878" s="1" t="str">
        <f>IFERROR(VLOOKUP(Table49[[#This Row],[ITEM CODE]],Table2[[Item Code]:[Master Name]],9,0),"")</f>
        <v/>
      </c>
      <c r="L2878" s="1" t="str">
        <f>IFERROR(VLOOKUP(Table49[[#This Row],[ITEM CODE]],Table2[[Item Code]:[Master Name]],8,0),"")</f>
        <v/>
      </c>
      <c r="M2878" s="41"/>
      <c r="N2878" s="66">
        <f>IFERROR(VLOOKUP(Table49[[#This Row],[ITEM CODE]],Table2[[#All],[Item Code]:[Unit Cost]],10,0),0)</f>
        <v>0</v>
      </c>
      <c r="O2878" s="134">
        <f>IFERROR(VLOOKUP(Table49[[#This Row],[ITEM CODE]],Table2[[#All],[Item Code]:[Unit Cost]],10,0),0)</f>
        <v>0</v>
      </c>
      <c r="P2878" s="56"/>
      <c r="Q2878" s="58"/>
      <c r="R2878" s="58">
        <f>Table49[[#This Row],[QUANTITY]]*Table49[[#This Row],[INV Prices]]</f>
        <v>0</v>
      </c>
      <c r="S2878" s="67"/>
      <c r="V2878" s="41"/>
      <c r="W2878" s="4" t="str">
        <f>IFERROR(VLOOKUP(Table49[[#This Row],[ITEM CODE]],Table2[[Item Code]:[Category ]],6,0),"")</f>
        <v/>
      </c>
      <c r="X2878" s="1" t="str">
        <f>IFERROR(VLOOKUP(Table49[[#This Row],[ITEM CODE]],Table2[[Item Code]:[Sub Category]],7,0),"")</f>
        <v/>
      </c>
      <c r="Y2878" s="68" t="str">
        <f>Table49[[#This Row],[PO Number]]&amp;COUNTIFS($E$5:E2878,E2878)</f>
        <v>0</v>
      </c>
    </row>
    <row r="2879" spans="1:25" ht="14.7" customHeight="1" x14ac:dyDescent="0.3">
      <c r="A2879" s="1" t="str">
        <f>IF(Table49[[#This Row],[ITEM NAME]]="","",ROW()-4)</f>
        <v/>
      </c>
      <c r="B2879" s="68"/>
      <c r="C2879" s="4" t="str">
        <f>IFERROR(VLOOKUP(B2879,Table14[],3,0),"")</f>
        <v/>
      </c>
      <c r="D2879" s="4" t="str">
        <f>IFERROR(VLOOKUP(B2879,Table14[],2,0),"")</f>
        <v/>
      </c>
      <c r="E2879" s="4"/>
      <c r="H2879" s="41" t="str">
        <f>IFERROR(VLOOKUP(Table49[[#This Row],[ITEM CODE]],Table2[[Item Code]:[Master Name]],2,0),"")</f>
        <v/>
      </c>
      <c r="I2879" s="41"/>
      <c r="J2879" s="65" t="str">
        <f>IFERROR(VLOOKUP(Table49[[#This Row],[ITEM CODE]],Table2[[Item Code]:[Master Name]],3,0),"")</f>
        <v/>
      </c>
      <c r="K2879" s="1" t="str">
        <f>IFERROR(VLOOKUP(Table49[[#This Row],[ITEM CODE]],Table2[[Item Code]:[Master Name]],9,0),"")</f>
        <v/>
      </c>
      <c r="L2879" s="1" t="str">
        <f>IFERROR(VLOOKUP(Table49[[#This Row],[ITEM CODE]],Table2[[Item Code]:[Master Name]],8,0),"")</f>
        <v/>
      </c>
      <c r="M2879" s="41"/>
      <c r="N2879" s="66">
        <f>IFERROR(VLOOKUP(Table49[[#This Row],[ITEM CODE]],Table2[[#All],[Item Code]:[Unit Cost]],10,0),0)</f>
        <v>0</v>
      </c>
      <c r="O2879" s="134">
        <f>IFERROR(VLOOKUP(Table49[[#This Row],[ITEM CODE]],Table2[[#All],[Item Code]:[Unit Cost]],10,0),0)</f>
        <v>0</v>
      </c>
      <c r="P2879" s="56"/>
      <c r="Q2879" s="58"/>
      <c r="R2879" s="58">
        <f>Table49[[#This Row],[QUANTITY]]*Table49[[#This Row],[INV Prices]]</f>
        <v>0</v>
      </c>
      <c r="S2879" s="67"/>
      <c r="V2879" s="41"/>
      <c r="W2879" s="4" t="str">
        <f>IFERROR(VLOOKUP(Table49[[#This Row],[ITEM CODE]],Table2[[Item Code]:[Category ]],6,0),"")</f>
        <v/>
      </c>
      <c r="X2879" s="1" t="str">
        <f>IFERROR(VLOOKUP(Table49[[#This Row],[ITEM CODE]],Table2[[Item Code]:[Sub Category]],7,0),"")</f>
        <v/>
      </c>
      <c r="Y2879" s="68" t="str">
        <f>Table49[[#This Row],[PO Number]]&amp;COUNTIFS($E$5:E2879,E2879)</f>
        <v>0</v>
      </c>
    </row>
    <row r="2880" spans="1:25" ht="14.7" customHeight="1" x14ac:dyDescent="0.3">
      <c r="A2880" s="1" t="str">
        <f>IF(Table49[[#This Row],[ITEM NAME]]="","",ROW()-4)</f>
        <v/>
      </c>
      <c r="B2880" s="68"/>
      <c r="C2880" s="4" t="str">
        <f>IFERROR(VLOOKUP(B2880,Table14[],3,0),"")</f>
        <v/>
      </c>
      <c r="D2880" s="4" t="str">
        <f>IFERROR(VLOOKUP(B2880,Table14[],2,0),"")</f>
        <v/>
      </c>
      <c r="E2880" s="4"/>
      <c r="H2880" s="41" t="str">
        <f>IFERROR(VLOOKUP(Table49[[#This Row],[ITEM CODE]],Table2[[Item Code]:[Master Name]],2,0),"")</f>
        <v/>
      </c>
      <c r="I2880" s="41"/>
      <c r="J2880" s="65" t="str">
        <f>IFERROR(VLOOKUP(Table49[[#This Row],[ITEM CODE]],Table2[[Item Code]:[Master Name]],3,0),"")</f>
        <v/>
      </c>
      <c r="K2880" s="1" t="str">
        <f>IFERROR(VLOOKUP(Table49[[#This Row],[ITEM CODE]],Table2[[Item Code]:[Master Name]],9,0),"")</f>
        <v/>
      </c>
      <c r="L2880" s="1" t="str">
        <f>IFERROR(VLOOKUP(Table49[[#This Row],[ITEM CODE]],Table2[[Item Code]:[Master Name]],8,0),"")</f>
        <v/>
      </c>
      <c r="M2880" s="41"/>
      <c r="N2880" s="66">
        <f>IFERROR(VLOOKUP(Table49[[#This Row],[ITEM CODE]],Table2[[#All],[Item Code]:[Unit Cost]],10,0),0)</f>
        <v>0</v>
      </c>
      <c r="O2880" s="134">
        <f>IFERROR(VLOOKUP(Table49[[#This Row],[ITEM CODE]],Table2[[#All],[Item Code]:[Unit Cost]],10,0),0)</f>
        <v>0</v>
      </c>
      <c r="P2880" s="56"/>
      <c r="Q2880" s="58"/>
      <c r="R2880" s="58">
        <f>Table49[[#This Row],[QUANTITY]]*Table49[[#This Row],[INV Prices]]</f>
        <v>0</v>
      </c>
      <c r="S2880" s="67"/>
      <c r="V2880" s="41"/>
      <c r="W2880" s="4" t="str">
        <f>IFERROR(VLOOKUP(Table49[[#This Row],[ITEM CODE]],Table2[[Item Code]:[Category ]],6,0),"")</f>
        <v/>
      </c>
      <c r="X2880" s="1" t="str">
        <f>IFERROR(VLOOKUP(Table49[[#This Row],[ITEM CODE]],Table2[[Item Code]:[Sub Category]],7,0),"")</f>
        <v/>
      </c>
      <c r="Y2880" s="68" t="str">
        <f>Table49[[#This Row],[PO Number]]&amp;COUNTIFS($E$5:E2880,E2880)</f>
        <v>0</v>
      </c>
    </row>
    <row r="2881" spans="1:25" ht="14.7" customHeight="1" x14ac:dyDescent="0.3">
      <c r="A2881" s="1" t="str">
        <f>IF(Table49[[#This Row],[ITEM NAME]]="","",ROW()-4)</f>
        <v/>
      </c>
      <c r="B2881" s="68"/>
      <c r="C2881" s="4" t="str">
        <f>IFERROR(VLOOKUP(B2881,Table14[],3,0),"")</f>
        <v/>
      </c>
      <c r="D2881" s="4" t="str">
        <f>IFERROR(VLOOKUP(B2881,Table14[],2,0),"")</f>
        <v/>
      </c>
      <c r="E2881" s="4"/>
      <c r="H2881" s="41" t="str">
        <f>IFERROR(VLOOKUP(Table49[[#This Row],[ITEM CODE]],Table2[[Item Code]:[Master Name]],2,0),"")</f>
        <v/>
      </c>
      <c r="I2881" s="41"/>
      <c r="J2881" s="65" t="str">
        <f>IFERROR(VLOOKUP(Table49[[#This Row],[ITEM CODE]],Table2[[Item Code]:[Master Name]],3,0),"")</f>
        <v/>
      </c>
      <c r="K2881" s="1" t="str">
        <f>IFERROR(VLOOKUP(Table49[[#This Row],[ITEM CODE]],Table2[[Item Code]:[Master Name]],9,0),"")</f>
        <v/>
      </c>
      <c r="L2881" s="1" t="str">
        <f>IFERROR(VLOOKUP(Table49[[#This Row],[ITEM CODE]],Table2[[Item Code]:[Master Name]],8,0),"")</f>
        <v/>
      </c>
      <c r="M2881" s="41"/>
      <c r="N2881" s="66">
        <f>IFERROR(VLOOKUP(Table49[[#This Row],[ITEM CODE]],Table2[[#All],[Item Code]:[Unit Cost]],10,0),0)</f>
        <v>0</v>
      </c>
      <c r="O2881" s="134">
        <f>IFERROR(VLOOKUP(Table49[[#This Row],[ITEM CODE]],Table2[[#All],[Item Code]:[Unit Cost]],10,0),0)</f>
        <v>0</v>
      </c>
      <c r="P2881" s="56"/>
      <c r="Q2881" s="58"/>
      <c r="R2881" s="58">
        <f>Table49[[#This Row],[QUANTITY]]*Table49[[#This Row],[INV Prices]]</f>
        <v>0</v>
      </c>
      <c r="S2881" s="67"/>
      <c r="V2881" s="41"/>
      <c r="W2881" s="4" t="str">
        <f>IFERROR(VLOOKUP(Table49[[#This Row],[ITEM CODE]],Table2[[Item Code]:[Category ]],6,0),"")</f>
        <v/>
      </c>
      <c r="X2881" s="1" t="str">
        <f>IFERROR(VLOOKUP(Table49[[#This Row],[ITEM CODE]],Table2[[Item Code]:[Sub Category]],7,0),"")</f>
        <v/>
      </c>
      <c r="Y2881" s="68" t="str">
        <f>Table49[[#This Row],[PO Number]]&amp;COUNTIFS($E$5:E2881,E2881)</f>
        <v>0</v>
      </c>
    </row>
    <row r="2882" spans="1:25" ht="14.7" customHeight="1" x14ac:dyDescent="0.3">
      <c r="A2882" s="1" t="str">
        <f>IF(Table49[[#This Row],[ITEM NAME]]="","",ROW()-4)</f>
        <v/>
      </c>
      <c r="B2882" s="68"/>
      <c r="C2882" s="4" t="str">
        <f>IFERROR(VLOOKUP(B2882,Table14[],3,0),"")</f>
        <v/>
      </c>
      <c r="D2882" s="4" t="str">
        <f>IFERROR(VLOOKUP(B2882,Table14[],2,0),"")</f>
        <v/>
      </c>
      <c r="E2882" s="4"/>
      <c r="H2882" s="41" t="str">
        <f>IFERROR(VLOOKUP(Table49[[#This Row],[ITEM CODE]],Table2[[Item Code]:[Master Name]],2,0),"")</f>
        <v/>
      </c>
      <c r="I2882" s="41"/>
      <c r="J2882" s="65" t="str">
        <f>IFERROR(VLOOKUP(Table49[[#This Row],[ITEM CODE]],Table2[[Item Code]:[Master Name]],3,0),"")</f>
        <v/>
      </c>
      <c r="K2882" s="1" t="str">
        <f>IFERROR(VLOOKUP(Table49[[#This Row],[ITEM CODE]],Table2[[Item Code]:[Master Name]],9,0),"")</f>
        <v/>
      </c>
      <c r="L2882" s="1" t="str">
        <f>IFERROR(VLOOKUP(Table49[[#This Row],[ITEM CODE]],Table2[[Item Code]:[Master Name]],8,0),"")</f>
        <v/>
      </c>
      <c r="M2882" s="41"/>
      <c r="N2882" s="66">
        <f>IFERROR(VLOOKUP(Table49[[#This Row],[ITEM CODE]],Table2[[#All],[Item Code]:[Unit Cost]],10,0),0)</f>
        <v>0</v>
      </c>
      <c r="O2882" s="134">
        <f>IFERROR(VLOOKUP(Table49[[#This Row],[ITEM CODE]],Table2[[#All],[Item Code]:[Unit Cost]],10,0),0)</f>
        <v>0</v>
      </c>
      <c r="P2882" s="56"/>
      <c r="Q2882" s="58"/>
      <c r="R2882" s="58">
        <f>Table49[[#This Row],[QUANTITY]]*Table49[[#This Row],[INV Prices]]</f>
        <v>0</v>
      </c>
      <c r="S2882" s="67"/>
      <c r="V2882" s="41"/>
      <c r="W2882" s="4" t="str">
        <f>IFERROR(VLOOKUP(Table49[[#This Row],[ITEM CODE]],Table2[[Item Code]:[Category ]],6,0),"")</f>
        <v/>
      </c>
      <c r="X2882" s="1" t="str">
        <f>IFERROR(VLOOKUP(Table49[[#This Row],[ITEM CODE]],Table2[[Item Code]:[Sub Category]],7,0),"")</f>
        <v/>
      </c>
      <c r="Y2882" s="68" t="str">
        <f>Table49[[#This Row],[PO Number]]&amp;COUNTIFS($E$5:E2882,E2882)</f>
        <v>0</v>
      </c>
    </row>
    <row r="2883" spans="1:25" ht="14.7" customHeight="1" x14ac:dyDescent="0.3">
      <c r="A2883" s="1" t="str">
        <f>IF(Table49[[#This Row],[ITEM NAME]]="","",ROW()-4)</f>
        <v/>
      </c>
      <c r="B2883" s="68"/>
      <c r="C2883" s="4" t="str">
        <f>IFERROR(VLOOKUP(B2883,Table14[],3,0),"")</f>
        <v/>
      </c>
      <c r="D2883" s="4" t="str">
        <f>IFERROR(VLOOKUP(B2883,Table14[],2,0),"")</f>
        <v/>
      </c>
      <c r="E2883" s="4"/>
      <c r="H2883" s="41" t="str">
        <f>IFERROR(VLOOKUP(Table49[[#This Row],[ITEM CODE]],Table2[[Item Code]:[Master Name]],2,0),"")</f>
        <v/>
      </c>
      <c r="I2883" s="41"/>
      <c r="J2883" s="65" t="str">
        <f>IFERROR(VLOOKUP(Table49[[#This Row],[ITEM CODE]],Table2[[Item Code]:[Master Name]],3,0),"")</f>
        <v/>
      </c>
      <c r="K2883" s="1" t="str">
        <f>IFERROR(VLOOKUP(Table49[[#This Row],[ITEM CODE]],Table2[[Item Code]:[Master Name]],9,0),"")</f>
        <v/>
      </c>
      <c r="L2883" s="1" t="str">
        <f>IFERROR(VLOOKUP(Table49[[#This Row],[ITEM CODE]],Table2[[Item Code]:[Master Name]],8,0),"")</f>
        <v/>
      </c>
      <c r="M2883" s="41"/>
      <c r="N2883" s="66">
        <f>IFERROR(VLOOKUP(Table49[[#This Row],[ITEM CODE]],Table2[[#All],[Item Code]:[Unit Cost]],10,0),0)</f>
        <v>0</v>
      </c>
      <c r="O2883" s="134">
        <f>IFERROR(VLOOKUP(Table49[[#This Row],[ITEM CODE]],Table2[[#All],[Item Code]:[Unit Cost]],10,0),0)</f>
        <v>0</v>
      </c>
      <c r="P2883" s="56"/>
      <c r="Q2883" s="58"/>
      <c r="R2883" s="58">
        <f>Table49[[#This Row],[QUANTITY]]*Table49[[#This Row],[INV Prices]]</f>
        <v>0</v>
      </c>
      <c r="S2883" s="67"/>
      <c r="V2883" s="41"/>
      <c r="W2883" s="4" t="str">
        <f>IFERROR(VLOOKUP(Table49[[#This Row],[ITEM CODE]],Table2[[Item Code]:[Category ]],6,0),"")</f>
        <v/>
      </c>
      <c r="X2883" s="1" t="str">
        <f>IFERROR(VLOOKUP(Table49[[#This Row],[ITEM CODE]],Table2[[Item Code]:[Sub Category]],7,0),"")</f>
        <v/>
      </c>
      <c r="Y2883" s="68" t="str">
        <f>Table49[[#This Row],[PO Number]]&amp;COUNTIFS($E$5:E2883,E2883)</f>
        <v>0</v>
      </c>
    </row>
    <row r="2884" spans="1:25" ht="14.7" customHeight="1" x14ac:dyDescent="0.3">
      <c r="A2884" s="1" t="str">
        <f>IF(Table49[[#This Row],[ITEM NAME]]="","",ROW()-4)</f>
        <v/>
      </c>
      <c r="B2884" s="68"/>
      <c r="C2884" s="4" t="str">
        <f>IFERROR(VLOOKUP(B2884,Table14[],3,0),"")</f>
        <v/>
      </c>
      <c r="D2884" s="4" t="str">
        <f>IFERROR(VLOOKUP(B2884,Table14[],2,0),"")</f>
        <v/>
      </c>
      <c r="E2884" s="4"/>
      <c r="H2884" s="41" t="str">
        <f>IFERROR(VLOOKUP(Table49[[#This Row],[ITEM CODE]],Table2[[Item Code]:[Master Name]],2,0),"")</f>
        <v/>
      </c>
      <c r="I2884" s="41"/>
      <c r="J2884" s="65" t="str">
        <f>IFERROR(VLOOKUP(Table49[[#This Row],[ITEM CODE]],Table2[[Item Code]:[Master Name]],3,0),"")</f>
        <v/>
      </c>
      <c r="K2884" s="1" t="str">
        <f>IFERROR(VLOOKUP(Table49[[#This Row],[ITEM CODE]],Table2[[Item Code]:[Master Name]],9,0),"")</f>
        <v/>
      </c>
      <c r="L2884" s="1" t="str">
        <f>IFERROR(VLOOKUP(Table49[[#This Row],[ITEM CODE]],Table2[[Item Code]:[Master Name]],8,0),"")</f>
        <v/>
      </c>
      <c r="M2884" s="41"/>
      <c r="N2884" s="66">
        <f>IFERROR(VLOOKUP(Table49[[#This Row],[ITEM CODE]],Table2[[#All],[Item Code]:[Unit Cost]],10,0),0)</f>
        <v>0</v>
      </c>
      <c r="O2884" s="134">
        <f>IFERROR(VLOOKUP(Table49[[#This Row],[ITEM CODE]],Table2[[#All],[Item Code]:[Unit Cost]],10,0),0)</f>
        <v>0</v>
      </c>
      <c r="P2884" s="56"/>
      <c r="Q2884" s="58"/>
      <c r="R2884" s="58">
        <f>Table49[[#This Row],[QUANTITY]]*Table49[[#This Row],[INV Prices]]</f>
        <v>0</v>
      </c>
      <c r="S2884" s="67"/>
      <c r="V2884" s="41"/>
      <c r="W2884" s="4" t="str">
        <f>IFERROR(VLOOKUP(Table49[[#This Row],[ITEM CODE]],Table2[[Item Code]:[Category ]],6,0),"")</f>
        <v/>
      </c>
      <c r="X2884" s="1" t="str">
        <f>IFERROR(VLOOKUP(Table49[[#This Row],[ITEM CODE]],Table2[[Item Code]:[Sub Category]],7,0),"")</f>
        <v/>
      </c>
      <c r="Y2884" s="68" t="str">
        <f>Table49[[#This Row],[PO Number]]&amp;COUNTIFS($E$5:E2884,E2884)</f>
        <v>0</v>
      </c>
    </row>
    <row r="2885" spans="1:25" ht="14.7" customHeight="1" x14ac:dyDescent="0.3">
      <c r="A2885" s="1" t="str">
        <f>IF(Table49[[#This Row],[ITEM NAME]]="","",ROW()-4)</f>
        <v/>
      </c>
      <c r="B2885" s="68"/>
      <c r="C2885" s="4" t="str">
        <f>IFERROR(VLOOKUP(B2885,Table14[],3,0),"")</f>
        <v/>
      </c>
      <c r="D2885" s="4" t="str">
        <f>IFERROR(VLOOKUP(B2885,Table14[],2,0),"")</f>
        <v/>
      </c>
      <c r="E2885" s="4"/>
      <c r="H2885" s="41" t="str">
        <f>IFERROR(VLOOKUP(Table49[[#This Row],[ITEM CODE]],Table2[[Item Code]:[Master Name]],2,0),"")</f>
        <v/>
      </c>
      <c r="I2885" s="41"/>
      <c r="J2885" s="65" t="str">
        <f>IFERROR(VLOOKUP(Table49[[#This Row],[ITEM CODE]],Table2[[Item Code]:[Master Name]],3,0),"")</f>
        <v/>
      </c>
      <c r="K2885" s="1" t="str">
        <f>IFERROR(VLOOKUP(Table49[[#This Row],[ITEM CODE]],Table2[[Item Code]:[Master Name]],9,0),"")</f>
        <v/>
      </c>
      <c r="L2885" s="1" t="str">
        <f>IFERROR(VLOOKUP(Table49[[#This Row],[ITEM CODE]],Table2[[Item Code]:[Master Name]],8,0),"")</f>
        <v/>
      </c>
      <c r="M2885" s="41"/>
      <c r="N2885" s="66">
        <f>IFERROR(VLOOKUP(Table49[[#This Row],[ITEM CODE]],Table2[[#All],[Item Code]:[Unit Cost]],10,0),0)</f>
        <v>0</v>
      </c>
      <c r="O2885" s="134">
        <f>IFERROR(VLOOKUP(Table49[[#This Row],[ITEM CODE]],Table2[[#All],[Item Code]:[Unit Cost]],10,0),0)</f>
        <v>0</v>
      </c>
      <c r="P2885" s="56"/>
      <c r="Q2885" s="58"/>
      <c r="R2885" s="58">
        <f>Table49[[#This Row],[QUANTITY]]*Table49[[#This Row],[INV Prices]]</f>
        <v>0</v>
      </c>
      <c r="S2885" s="67"/>
      <c r="V2885" s="41"/>
      <c r="W2885" s="4" t="str">
        <f>IFERROR(VLOOKUP(Table49[[#This Row],[ITEM CODE]],Table2[[Item Code]:[Category ]],6,0),"")</f>
        <v/>
      </c>
      <c r="X2885" s="1" t="str">
        <f>IFERROR(VLOOKUP(Table49[[#This Row],[ITEM CODE]],Table2[[Item Code]:[Sub Category]],7,0),"")</f>
        <v/>
      </c>
      <c r="Y2885" s="68" t="str">
        <f>Table49[[#This Row],[PO Number]]&amp;COUNTIFS($E$5:E2885,E2885)</f>
        <v>0</v>
      </c>
    </row>
    <row r="2886" spans="1:25" ht="14.7" customHeight="1" x14ac:dyDescent="0.3">
      <c r="A2886" s="1" t="str">
        <f>IF(Table49[[#This Row],[ITEM NAME]]="","",ROW()-4)</f>
        <v/>
      </c>
      <c r="B2886" s="68"/>
      <c r="C2886" s="4" t="str">
        <f>IFERROR(VLOOKUP(B2886,Table14[],3,0),"")</f>
        <v/>
      </c>
      <c r="D2886" s="4" t="str">
        <f>IFERROR(VLOOKUP(B2886,Table14[],2,0),"")</f>
        <v/>
      </c>
      <c r="E2886" s="4"/>
      <c r="H2886" s="41" t="str">
        <f>IFERROR(VLOOKUP(Table49[[#This Row],[ITEM CODE]],Table2[[Item Code]:[Master Name]],2,0),"")</f>
        <v/>
      </c>
      <c r="I2886" s="41"/>
      <c r="J2886" s="65" t="str">
        <f>IFERROR(VLOOKUP(Table49[[#This Row],[ITEM CODE]],Table2[[Item Code]:[Master Name]],3,0),"")</f>
        <v/>
      </c>
      <c r="K2886" s="1" t="str">
        <f>IFERROR(VLOOKUP(Table49[[#This Row],[ITEM CODE]],Table2[[Item Code]:[Master Name]],9,0),"")</f>
        <v/>
      </c>
      <c r="L2886" s="1" t="str">
        <f>IFERROR(VLOOKUP(Table49[[#This Row],[ITEM CODE]],Table2[[Item Code]:[Master Name]],8,0),"")</f>
        <v/>
      </c>
      <c r="M2886" s="41"/>
      <c r="N2886" s="66">
        <f>IFERROR(VLOOKUP(Table49[[#This Row],[ITEM CODE]],Table2[[#All],[Item Code]:[Unit Cost]],10,0),0)</f>
        <v>0</v>
      </c>
      <c r="O2886" s="134">
        <f>IFERROR(VLOOKUP(Table49[[#This Row],[ITEM CODE]],Table2[[#All],[Item Code]:[Unit Cost]],10,0),0)</f>
        <v>0</v>
      </c>
      <c r="P2886" s="56"/>
      <c r="Q2886" s="58"/>
      <c r="R2886" s="58">
        <f>Table49[[#This Row],[QUANTITY]]*Table49[[#This Row],[INV Prices]]</f>
        <v>0</v>
      </c>
      <c r="S2886" s="67"/>
      <c r="V2886" s="41"/>
      <c r="W2886" s="4" t="str">
        <f>IFERROR(VLOOKUP(Table49[[#This Row],[ITEM CODE]],Table2[[Item Code]:[Category ]],6,0),"")</f>
        <v/>
      </c>
      <c r="X2886" s="1" t="str">
        <f>IFERROR(VLOOKUP(Table49[[#This Row],[ITEM CODE]],Table2[[Item Code]:[Sub Category]],7,0),"")</f>
        <v/>
      </c>
      <c r="Y2886" s="68" t="str">
        <f>Table49[[#This Row],[PO Number]]&amp;COUNTIFS($E$5:E2886,E2886)</f>
        <v>0</v>
      </c>
    </row>
    <row r="2887" spans="1:25" ht="14.7" customHeight="1" x14ac:dyDescent="0.3">
      <c r="A2887" s="1" t="str">
        <f>IF(Table49[[#This Row],[ITEM NAME]]="","",ROW()-4)</f>
        <v/>
      </c>
      <c r="B2887" s="68"/>
      <c r="C2887" s="4" t="str">
        <f>IFERROR(VLOOKUP(B2887,Table14[],3,0),"")</f>
        <v/>
      </c>
      <c r="D2887" s="4" t="str">
        <f>IFERROR(VLOOKUP(B2887,Table14[],2,0),"")</f>
        <v/>
      </c>
      <c r="E2887" s="4"/>
      <c r="H2887" s="41" t="str">
        <f>IFERROR(VLOOKUP(Table49[[#This Row],[ITEM CODE]],Table2[[Item Code]:[Master Name]],2,0),"")</f>
        <v/>
      </c>
      <c r="I2887" s="41"/>
      <c r="J2887" s="65" t="str">
        <f>IFERROR(VLOOKUP(Table49[[#This Row],[ITEM CODE]],Table2[[Item Code]:[Master Name]],3,0),"")</f>
        <v/>
      </c>
      <c r="K2887" s="1" t="str">
        <f>IFERROR(VLOOKUP(Table49[[#This Row],[ITEM CODE]],Table2[[Item Code]:[Master Name]],9,0),"")</f>
        <v/>
      </c>
      <c r="L2887" s="1" t="str">
        <f>IFERROR(VLOOKUP(Table49[[#This Row],[ITEM CODE]],Table2[[Item Code]:[Master Name]],8,0),"")</f>
        <v/>
      </c>
      <c r="M2887" s="41"/>
      <c r="N2887" s="66">
        <f>IFERROR(VLOOKUP(Table49[[#This Row],[ITEM CODE]],Table2[[#All],[Item Code]:[Unit Cost]],10,0),0)</f>
        <v>0</v>
      </c>
      <c r="O2887" s="134">
        <f>IFERROR(VLOOKUP(Table49[[#This Row],[ITEM CODE]],Table2[[#All],[Item Code]:[Unit Cost]],10,0),0)</f>
        <v>0</v>
      </c>
      <c r="P2887" s="56"/>
      <c r="Q2887" s="58"/>
      <c r="R2887" s="58">
        <f>Table49[[#This Row],[QUANTITY]]*Table49[[#This Row],[INV Prices]]</f>
        <v>0</v>
      </c>
      <c r="S2887" s="67"/>
      <c r="V2887" s="41"/>
      <c r="W2887" s="4" t="str">
        <f>IFERROR(VLOOKUP(Table49[[#This Row],[ITEM CODE]],Table2[[Item Code]:[Category ]],6,0),"")</f>
        <v/>
      </c>
      <c r="X2887" s="1" t="str">
        <f>IFERROR(VLOOKUP(Table49[[#This Row],[ITEM CODE]],Table2[[Item Code]:[Sub Category]],7,0),"")</f>
        <v/>
      </c>
      <c r="Y2887" s="68" t="str">
        <f>Table49[[#This Row],[PO Number]]&amp;COUNTIFS($E$5:E2887,E2887)</f>
        <v>0</v>
      </c>
    </row>
    <row r="2888" spans="1:25" ht="14.7" customHeight="1" x14ac:dyDescent="0.3">
      <c r="A2888" s="1" t="str">
        <f>IF(Table49[[#This Row],[ITEM NAME]]="","",ROW()-4)</f>
        <v/>
      </c>
      <c r="B2888" s="68"/>
      <c r="C2888" s="4" t="str">
        <f>IFERROR(VLOOKUP(B2888,Table14[],3,0),"")</f>
        <v/>
      </c>
      <c r="D2888" s="4" t="str">
        <f>IFERROR(VLOOKUP(B2888,Table14[],2,0),"")</f>
        <v/>
      </c>
      <c r="E2888" s="4"/>
      <c r="H2888" s="41" t="str">
        <f>IFERROR(VLOOKUP(Table49[[#This Row],[ITEM CODE]],Table2[[Item Code]:[Master Name]],2,0),"")</f>
        <v/>
      </c>
      <c r="I2888" s="41"/>
      <c r="J2888" s="65" t="str">
        <f>IFERROR(VLOOKUP(Table49[[#This Row],[ITEM CODE]],Table2[[Item Code]:[Master Name]],3,0),"")</f>
        <v/>
      </c>
      <c r="K2888" s="1" t="str">
        <f>IFERROR(VLOOKUP(Table49[[#This Row],[ITEM CODE]],Table2[[Item Code]:[Master Name]],9,0),"")</f>
        <v/>
      </c>
      <c r="L2888" s="1" t="str">
        <f>IFERROR(VLOOKUP(Table49[[#This Row],[ITEM CODE]],Table2[[Item Code]:[Master Name]],8,0),"")</f>
        <v/>
      </c>
      <c r="M2888" s="41"/>
      <c r="N2888" s="66">
        <f>IFERROR(VLOOKUP(Table49[[#This Row],[ITEM CODE]],Table2[[#All],[Item Code]:[Unit Cost]],10,0),0)</f>
        <v>0</v>
      </c>
      <c r="O2888" s="134">
        <f>IFERROR(VLOOKUP(Table49[[#This Row],[ITEM CODE]],Table2[[#All],[Item Code]:[Unit Cost]],10,0),0)</f>
        <v>0</v>
      </c>
      <c r="P2888" s="56"/>
      <c r="Q2888" s="58"/>
      <c r="R2888" s="58">
        <f>Table49[[#This Row],[QUANTITY]]*Table49[[#This Row],[INV Prices]]</f>
        <v>0</v>
      </c>
      <c r="S2888" s="67"/>
      <c r="V2888" s="41"/>
      <c r="W2888" s="4" t="str">
        <f>IFERROR(VLOOKUP(Table49[[#This Row],[ITEM CODE]],Table2[[Item Code]:[Category ]],6,0),"")</f>
        <v/>
      </c>
      <c r="X2888" s="1" t="str">
        <f>IFERROR(VLOOKUP(Table49[[#This Row],[ITEM CODE]],Table2[[Item Code]:[Sub Category]],7,0),"")</f>
        <v/>
      </c>
      <c r="Y2888" s="68" t="str">
        <f>Table49[[#This Row],[PO Number]]&amp;COUNTIFS($E$5:E2888,E2888)</f>
        <v>0</v>
      </c>
    </row>
    <row r="2889" spans="1:25" ht="14.7" customHeight="1" x14ac:dyDescent="0.3">
      <c r="A2889" s="1" t="str">
        <f>IF(Table49[[#This Row],[ITEM NAME]]="","",ROW()-4)</f>
        <v/>
      </c>
      <c r="B2889" s="68"/>
      <c r="C2889" s="4" t="str">
        <f>IFERROR(VLOOKUP(B2889,Table14[],3,0),"")</f>
        <v/>
      </c>
      <c r="D2889" s="4" t="str">
        <f>IFERROR(VLOOKUP(B2889,Table14[],2,0),"")</f>
        <v/>
      </c>
      <c r="E2889" s="4"/>
      <c r="H2889" s="41" t="str">
        <f>IFERROR(VLOOKUP(Table49[[#This Row],[ITEM CODE]],Table2[[Item Code]:[Master Name]],2,0),"")</f>
        <v/>
      </c>
      <c r="I2889" s="41"/>
      <c r="J2889" s="65" t="str">
        <f>IFERROR(VLOOKUP(Table49[[#This Row],[ITEM CODE]],Table2[[Item Code]:[Master Name]],3,0),"")</f>
        <v/>
      </c>
      <c r="K2889" s="1" t="str">
        <f>IFERROR(VLOOKUP(Table49[[#This Row],[ITEM CODE]],Table2[[Item Code]:[Master Name]],9,0),"")</f>
        <v/>
      </c>
      <c r="L2889" s="1" t="str">
        <f>IFERROR(VLOOKUP(Table49[[#This Row],[ITEM CODE]],Table2[[Item Code]:[Master Name]],8,0),"")</f>
        <v/>
      </c>
      <c r="M2889" s="41"/>
      <c r="N2889" s="66">
        <f>IFERROR(VLOOKUP(Table49[[#This Row],[ITEM CODE]],Table2[[#All],[Item Code]:[Unit Cost]],10,0),0)</f>
        <v>0</v>
      </c>
      <c r="O2889" s="134">
        <f>IFERROR(VLOOKUP(Table49[[#This Row],[ITEM CODE]],Table2[[#All],[Item Code]:[Unit Cost]],10,0),0)</f>
        <v>0</v>
      </c>
      <c r="P2889" s="56"/>
      <c r="Q2889" s="58"/>
      <c r="R2889" s="58">
        <f>Table49[[#This Row],[QUANTITY]]*Table49[[#This Row],[INV Prices]]</f>
        <v>0</v>
      </c>
      <c r="S2889" s="67"/>
      <c r="V2889" s="41"/>
      <c r="W2889" s="4" t="str">
        <f>IFERROR(VLOOKUP(Table49[[#This Row],[ITEM CODE]],Table2[[Item Code]:[Category ]],6,0),"")</f>
        <v/>
      </c>
      <c r="X2889" s="1" t="str">
        <f>IFERROR(VLOOKUP(Table49[[#This Row],[ITEM CODE]],Table2[[Item Code]:[Sub Category]],7,0),"")</f>
        <v/>
      </c>
      <c r="Y2889" s="68" t="str">
        <f>Table49[[#This Row],[PO Number]]&amp;COUNTIFS($E$5:E2889,E2889)</f>
        <v>0</v>
      </c>
    </row>
    <row r="2890" spans="1:25" ht="14.7" customHeight="1" x14ac:dyDescent="0.3">
      <c r="A2890" s="1" t="str">
        <f>IF(Table49[[#This Row],[ITEM NAME]]="","",ROW()-4)</f>
        <v/>
      </c>
      <c r="B2890" s="68"/>
      <c r="C2890" s="4" t="str">
        <f>IFERROR(VLOOKUP(B2890,Table14[],3,0),"")</f>
        <v/>
      </c>
      <c r="D2890" s="4" t="str">
        <f>IFERROR(VLOOKUP(B2890,Table14[],2,0),"")</f>
        <v/>
      </c>
      <c r="E2890" s="4"/>
      <c r="H2890" s="41" t="str">
        <f>IFERROR(VLOOKUP(Table49[[#This Row],[ITEM CODE]],Table2[[Item Code]:[Master Name]],2,0),"")</f>
        <v/>
      </c>
      <c r="I2890" s="41"/>
      <c r="J2890" s="65" t="str">
        <f>IFERROR(VLOOKUP(Table49[[#This Row],[ITEM CODE]],Table2[[Item Code]:[Master Name]],3,0),"")</f>
        <v/>
      </c>
      <c r="K2890" s="1" t="str">
        <f>IFERROR(VLOOKUP(Table49[[#This Row],[ITEM CODE]],Table2[[Item Code]:[Master Name]],9,0),"")</f>
        <v/>
      </c>
      <c r="L2890" s="1" t="str">
        <f>IFERROR(VLOOKUP(Table49[[#This Row],[ITEM CODE]],Table2[[Item Code]:[Master Name]],8,0),"")</f>
        <v/>
      </c>
      <c r="M2890" s="41"/>
      <c r="N2890" s="66">
        <f>IFERROR(VLOOKUP(Table49[[#This Row],[ITEM CODE]],Table2[[#All],[Item Code]:[Unit Cost]],10,0),0)</f>
        <v>0</v>
      </c>
      <c r="O2890" s="134">
        <f>IFERROR(VLOOKUP(Table49[[#This Row],[ITEM CODE]],Table2[[#All],[Item Code]:[Unit Cost]],10,0),0)</f>
        <v>0</v>
      </c>
      <c r="P2890" s="56"/>
      <c r="Q2890" s="58"/>
      <c r="R2890" s="58">
        <f>Table49[[#This Row],[QUANTITY]]*Table49[[#This Row],[INV Prices]]</f>
        <v>0</v>
      </c>
      <c r="S2890" s="67"/>
      <c r="V2890" s="41"/>
      <c r="W2890" s="4" t="str">
        <f>IFERROR(VLOOKUP(Table49[[#This Row],[ITEM CODE]],Table2[[Item Code]:[Category ]],6,0),"")</f>
        <v/>
      </c>
      <c r="X2890" s="1" t="str">
        <f>IFERROR(VLOOKUP(Table49[[#This Row],[ITEM CODE]],Table2[[Item Code]:[Sub Category]],7,0),"")</f>
        <v/>
      </c>
      <c r="Y2890" s="68" t="str">
        <f>Table49[[#This Row],[PO Number]]&amp;COUNTIFS($E$5:E2890,E2890)</f>
        <v>0</v>
      </c>
    </row>
    <row r="2891" spans="1:25" ht="14.7" customHeight="1" x14ac:dyDescent="0.3">
      <c r="A2891" s="1" t="str">
        <f>IF(Table49[[#This Row],[ITEM NAME]]="","",ROW()-4)</f>
        <v/>
      </c>
      <c r="B2891" s="68"/>
      <c r="C2891" s="4" t="str">
        <f>IFERROR(VLOOKUP(B2891,Table14[],3,0),"")</f>
        <v/>
      </c>
      <c r="D2891" s="4" t="str">
        <f>IFERROR(VLOOKUP(B2891,Table14[],2,0),"")</f>
        <v/>
      </c>
      <c r="E2891" s="4"/>
      <c r="H2891" s="41" t="str">
        <f>IFERROR(VLOOKUP(Table49[[#This Row],[ITEM CODE]],Table2[[Item Code]:[Master Name]],2,0),"")</f>
        <v/>
      </c>
      <c r="I2891" s="41"/>
      <c r="J2891" s="65" t="str">
        <f>IFERROR(VLOOKUP(Table49[[#This Row],[ITEM CODE]],Table2[[Item Code]:[Master Name]],3,0),"")</f>
        <v/>
      </c>
      <c r="K2891" s="1" t="str">
        <f>IFERROR(VLOOKUP(Table49[[#This Row],[ITEM CODE]],Table2[[Item Code]:[Master Name]],9,0),"")</f>
        <v/>
      </c>
      <c r="L2891" s="1" t="str">
        <f>IFERROR(VLOOKUP(Table49[[#This Row],[ITEM CODE]],Table2[[Item Code]:[Master Name]],8,0),"")</f>
        <v/>
      </c>
      <c r="M2891" s="41"/>
      <c r="N2891" s="66">
        <f>IFERROR(VLOOKUP(Table49[[#This Row],[ITEM CODE]],Table2[[#All],[Item Code]:[Unit Cost]],10,0),0)</f>
        <v>0</v>
      </c>
      <c r="O2891" s="134">
        <f>IFERROR(VLOOKUP(Table49[[#This Row],[ITEM CODE]],Table2[[#All],[Item Code]:[Unit Cost]],10,0),0)</f>
        <v>0</v>
      </c>
      <c r="P2891" s="56"/>
      <c r="Q2891" s="58"/>
      <c r="R2891" s="58">
        <f>Table49[[#This Row],[QUANTITY]]*Table49[[#This Row],[INV Prices]]</f>
        <v>0</v>
      </c>
      <c r="S2891" s="67"/>
      <c r="V2891" s="41"/>
      <c r="W2891" s="4" t="str">
        <f>IFERROR(VLOOKUP(Table49[[#This Row],[ITEM CODE]],Table2[[Item Code]:[Category ]],6,0),"")</f>
        <v/>
      </c>
      <c r="X2891" s="1" t="str">
        <f>IFERROR(VLOOKUP(Table49[[#This Row],[ITEM CODE]],Table2[[Item Code]:[Sub Category]],7,0),"")</f>
        <v/>
      </c>
      <c r="Y2891" s="68" t="str">
        <f>Table49[[#This Row],[PO Number]]&amp;COUNTIFS($E$5:E2891,E2891)</f>
        <v>0</v>
      </c>
    </row>
    <row r="2892" spans="1:25" ht="14.7" customHeight="1" x14ac:dyDescent="0.3">
      <c r="A2892" s="1" t="str">
        <f>IF(Table49[[#This Row],[ITEM NAME]]="","",ROW()-4)</f>
        <v/>
      </c>
      <c r="B2892" s="68"/>
      <c r="C2892" s="4" t="str">
        <f>IFERROR(VLOOKUP(B2892,Table14[],3,0),"")</f>
        <v/>
      </c>
      <c r="D2892" s="4" t="str">
        <f>IFERROR(VLOOKUP(B2892,Table14[],2,0),"")</f>
        <v/>
      </c>
      <c r="E2892" s="4"/>
      <c r="H2892" s="41" t="str">
        <f>IFERROR(VLOOKUP(Table49[[#This Row],[ITEM CODE]],Table2[[Item Code]:[Master Name]],2,0),"")</f>
        <v/>
      </c>
      <c r="I2892" s="41"/>
      <c r="J2892" s="65" t="str">
        <f>IFERROR(VLOOKUP(Table49[[#This Row],[ITEM CODE]],Table2[[Item Code]:[Master Name]],3,0),"")</f>
        <v/>
      </c>
      <c r="K2892" s="1" t="str">
        <f>IFERROR(VLOOKUP(Table49[[#This Row],[ITEM CODE]],Table2[[Item Code]:[Master Name]],9,0),"")</f>
        <v/>
      </c>
      <c r="L2892" s="1" t="str">
        <f>IFERROR(VLOOKUP(Table49[[#This Row],[ITEM CODE]],Table2[[Item Code]:[Master Name]],8,0),"")</f>
        <v/>
      </c>
      <c r="M2892" s="41"/>
      <c r="N2892" s="66">
        <f>IFERROR(VLOOKUP(Table49[[#This Row],[ITEM CODE]],Table2[[#All],[Item Code]:[Unit Cost]],10,0),0)</f>
        <v>0</v>
      </c>
      <c r="O2892" s="134">
        <f>IFERROR(VLOOKUP(Table49[[#This Row],[ITEM CODE]],Table2[[#All],[Item Code]:[Unit Cost]],10,0),0)</f>
        <v>0</v>
      </c>
      <c r="P2892" s="56"/>
      <c r="Q2892" s="58"/>
      <c r="R2892" s="58">
        <f>Table49[[#This Row],[QUANTITY]]*Table49[[#This Row],[INV Prices]]</f>
        <v>0</v>
      </c>
      <c r="S2892" s="67"/>
      <c r="V2892" s="41"/>
      <c r="W2892" s="4" t="str">
        <f>IFERROR(VLOOKUP(Table49[[#This Row],[ITEM CODE]],Table2[[Item Code]:[Category ]],6,0),"")</f>
        <v/>
      </c>
      <c r="X2892" s="1" t="str">
        <f>IFERROR(VLOOKUP(Table49[[#This Row],[ITEM CODE]],Table2[[Item Code]:[Sub Category]],7,0),"")</f>
        <v/>
      </c>
      <c r="Y2892" s="68" t="str">
        <f>Table49[[#This Row],[PO Number]]&amp;COUNTIFS($E$5:E2892,E2892)</f>
        <v>0</v>
      </c>
    </row>
    <row r="2893" spans="1:25" ht="14.7" customHeight="1" x14ac:dyDescent="0.3">
      <c r="A2893" s="1" t="str">
        <f>IF(Table49[[#This Row],[ITEM NAME]]="","",ROW()-4)</f>
        <v/>
      </c>
      <c r="B2893" s="68"/>
      <c r="C2893" s="4" t="str">
        <f>IFERROR(VLOOKUP(B2893,Table14[],3,0),"")</f>
        <v/>
      </c>
      <c r="D2893" s="4" t="str">
        <f>IFERROR(VLOOKUP(B2893,Table14[],2,0),"")</f>
        <v/>
      </c>
      <c r="E2893" s="4"/>
      <c r="H2893" s="41" t="str">
        <f>IFERROR(VLOOKUP(Table49[[#This Row],[ITEM CODE]],Table2[[Item Code]:[Master Name]],2,0),"")</f>
        <v/>
      </c>
      <c r="I2893" s="41"/>
      <c r="J2893" s="65" t="str">
        <f>IFERROR(VLOOKUP(Table49[[#This Row],[ITEM CODE]],Table2[[Item Code]:[Master Name]],3,0),"")</f>
        <v/>
      </c>
      <c r="K2893" s="1" t="str">
        <f>IFERROR(VLOOKUP(Table49[[#This Row],[ITEM CODE]],Table2[[Item Code]:[Master Name]],9,0),"")</f>
        <v/>
      </c>
      <c r="L2893" s="1" t="str">
        <f>IFERROR(VLOOKUP(Table49[[#This Row],[ITEM CODE]],Table2[[Item Code]:[Master Name]],8,0),"")</f>
        <v/>
      </c>
      <c r="M2893" s="41"/>
      <c r="N2893" s="66">
        <f>IFERROR(VLOOKUP(Table49[[#This Row],[ITEM CODE]],Table2[[#All],[Item Code]:[Unit Cost]],10,0),0)</f>
        <v>0</v>
      </c>
      <c r="O2893" s="134">
        <f>IFERROR(VLOOKUP(Table49[[#This Row],[ITEM CODE]],Table2[[#All],[Item Code]:[Unit Cost]],10,0),0)</f>
        <v>0</v>
      </c>
      <c r="P2893" s="56"/>
      <c r="Q2893" s="58"/>
      <c r="R2893" s="58">
        <f>Table49[[#This Row],[QUANTITY]]*Table49[[#This Row],[INV Prices]]</f>
        <v>0</v>
      </c>
      <c r="S2893" s="67"/>
      <c r="V2893" s="41"/>
      <c r="W2893" s="4" t="str">
        <f>IFERROR(VLOOKUP(Table49[[#This Row],[ITEM CODE]],Table2[[Item Code]:[Category ]],6,0),"")</f>
        <v/>
      </c>
      <c r="X2893" s="1" t="str">
        <f>IFERROR(VLOOKUP(Table49[[#This Row],[ITEM CODE]],Table2[[Item Code]:[Sub Category]],7,0),"")</f>
        <v/>
      </c>
      <c r="Y2893" s="68" t="str">
        <f>Table49[[#This Row],[PO Number]]&amp;COUNTIFS($E$5:E2893,E2893)</f>
        <v>0</v>
      </c>
    </row>
    <row r="2894" spans="1:25" ht="14.7" customHeight="1" x14ac:dyDescent="0.3">
      <c r="A2894" s="1" t="str">
        <f>IF(Table49[[#This Row],[ITEM NAME]]="","",ROW()-4)</f>
        <v/>
      </c>
      <c r="B2894" s="68"/>
      <c r="C2894" s="4" t="str">
        <f>IFERROR(VLOOKUP(B2894,Table14[],3,0),"")</f>
        <v/>
      </c>
      <c r="D2894" s="4" t="str">
        <f>IFERROR(VLOOKUP(B2894,Table14[],2,0),"")</f>
        <v/>
      </c>
      <c r="E2894" s="4"/>
      <c r="H2894" s="41" t="str">
        <f>IFERROR(VLOOKUP(Table49[[#This Row],[ITEM CODE]],Table2[[Item Code]:[Master Name]],2,0),"")</f>
        <v/>
      </c>
      <c r="I2894" s="41"/>
      <c r="J2894" s="65" t="str">
        <f>IFERROR(VLOOKUP(Table49[[#This Row],[ITEM CODE]],Table2[[Item Code]:[Master Name]],3,0),"")</f>
        <v/>
      </c>
      <c r="K2894" s="1" t="str">
        <f>IFERROR(VLOOKUP(Table49[[#This Row],[ITEM CODE]],Table2[[Item Code]:[Master Name]],9,0),"")</f>
        <v/>
      </c>
      <c r="L2894" s="1" t="str">
        <f>IFERROR(VLOOKUP(Table49[[#This Row],[ITEM CODE]],Table2[[Item Code]:[Master Name]],8,0),"")</f>
        <v/>
      </c>
      <c r="M2894" s="41"/>
      <c r="N2894" s="66">
        <f>IFERROR(VLOOKUP(Table49[[#This Row],[ITEM CODE]],Table2[[#All],[Item Code]:[Unit Cost]],10,0),0)</f>
        <v>0</v>
      </c>
      <c r="O2894" s="134">
        <f>IFERROR(VLOOKUP(Table49[[#This Row],[ITEM CODE]],Table2[[#All],[Item Code]:[Unit Cost]],10,0),0)</f>
        <v>0</v>
      </c>
      <c r="P2894" s="56"/>
      <c r="Q2894" s="58"/>
      <c r="R2894" s="58">
        <f>Table49[[#This Row],[QUANTITY]]*Table49[[#This Row],[INV Prices]]</f>
        <v>0</v>
      </c>
      <c r="S2894" s="67"/>
      <c r="V2894" s="41"/>
      <c r="W2894" s="4" t="str">
        <f>IFERROR(VLOOKUP(Table49[[#This Row],[ITEM CODE]],Table2[[Item Code]:[Category ]],6,0),"")</f>
        <v/>
      </c>
      <c r="X2894" s="1" t="str">
        <f>IFERROR(VLOOKUP(Table49[[#This Row],[ITEM CODE]],Table2[[Item Code]:[Sub Category]],7,0),"")</f>
        <v/>
      </c>
      <c r="Y2894" s="68" t="str">
        <f>Table49[[#This Row],[PO Number]]&amp;COUNTIFS($E$5:E2894,E2894)</f>
        <v>0</v>
      </c>
    </row>
    <row r="2895" spans="1:25" ht="14.7" customHeight="1" x14ac:dyDescent="0.3">
      <c r="A2895" s="1" t="str">
        <f>IF(Table49[[#This Row],[ITEM NAME]]="","",ROW()-4)</f>
        <v/>
      </c>
      <c r="B2895" s="68"/>
      <c r="C2895" s="4" t="str">
        <f>IFERROR(VLOOKUP(B2895,Table14[],3,0),"")</f>
        <v/>
      </c>
      <c r="D2895" s="4" t="str">
        <f>IFERROR(VLOOKUP(B2895,Table14[],2,0),"")</f>
        <v/>
      </c>
      <c r="E2895" s="4"/>
      <c r="H2895" s="41" t="str">
        <f>IFERROR(VLOOKUP(Table49[[#This Row],[ITEM CODE]],Table2[[Item Code]:[Master Name]],2,0),"")</f>
        <v/>
      </c>
      <c r="I2895" s="41"/>
      <c r="J2895" s="65" t="str">
        <f>IFERROR(VLOOKUP(Table49[[#This Row],[ITEM CODE]],Table2[[Item Code]:[Master Name]],3,0),"")</f>
        <v/>
      </c>
      <c r="K2895" s="1" t="str">
        <f>IFERROR(VLOOKUP(Table49[[#This Row],[ITEM CODE]],Table2[[Item Code]:[Master Name]],9,0),"")</f>
        <v/>
      </c>
      <c r="L2895" s="1" t="str">
        <f>IFERROR(VLOOKUP(Table49[[#This Row],[ITEM CODE]],Table2[[Item Code]:[Master Name]],8,0),"")</f>
        <v/>
      </c>
      <c r="M2895" s="41"/>
      <c r="N2895" s="66">
        <f>IFERROR(VLOOKUP(Table49[[#This Row],[ITEM CODE]],Table2[[#All],[Item Code]:[Unit Cost]],10,0),0)</f>
        <v>0</v>
      </c>
      <c r="O2895" s="134">
        <f>IFERROR(VLOOKUP(Table49[[#This Row],[ITEM CODE]],Table2[[#All],[Item Code]:[Unit Cost]],10,0),0)</f>
        <v>0</v>
      </c>
      <c r="P2895" s="56"/>
      <c r="Q2895" s="58"/>
      <c r="R2895" s="58">
        <f>Table49[[#This Row],[QUANTITY]]*Table49[[#This Row],[INV Prices]]</f>
        <v>0</v>
      </c>
      <c r="S2895" s="67"/>
      <c r="V2895" s="41"/>
      <c r="W2895" s="4" t="str">
        <f>IFERROR(VLOOKUP(Table49[[#This Row],[ITEM CODE]],Table2[[Item Code]:[Category ]],6,0),"")</f>
        <v/>
      </c>
      <c r="X2895" s="1" t="str">
        <f>IFERROR(VLOOKUP(Table49[[#This Row],[ITEM CODE]],Table2[[Item Code]:[Sub Category]],7,0),"")</f>
        <v/>
      </c>
      <c r="Y2895" s="68" t="str">
        <f>Table49[[#This Row],[PO Number]]&amp;COUNTIFS($E$5:E2895,E2895)</f>
        <v>0</v>
      </c>
    </row>
    <row r="2896" spans="1:25" ht="14.7" customHeight="1" x14ac:dyDescent="0.3">
      <c r="A2896" s="1" t="str">
        <f>IF(Table49[[#This Row],[ITEM NAME]]="","",ROW()-4)</f>
        <v/>
      </c>
      <c r="B2896" s="68"/>
      <c r="C2896" s="4" t="str">
        <f>IFERROR(VLOOKUP(B2896,Table14[],3,0),"")</f>
        <v/>
      </c>
      <c r="D2896" s="4" t="str">
        <f>IFERROR(VLOOKUP(B2896,Table14[],2,0),"")</f>
        <v/>
      </c>
      <c r="E2896" s="4"/>
      <c r="H2896" s="41" t="str">
        <f>IFERROR(VLOOKUP(Table49[[#This Row],[ITEM CODE]],Table2[[Item Code]:[Master Name]],2,0),"")</f>
        <v/>
      </c>
      <c r="I2896" s="41"/>
      <c r="J2896" s="65" t="str">
        <f>IFERROR(VLOOKUP(Table49[[#This Row],[ITEM CODE]],Table2[[Item Code]:[Master Name]],3,0),"")</f>
        <v/>
      </c>
      <c r="K2896" s="1" t="str">
        <f>IFERROR(VLOOKUP(Table49[[#This Row],[ITEM CODE]],Table2[[Item Code]:[Master Name]],9,0),"")</f>
        <v/>
      </c>
      <c r="L2896" s="1" t="str">
        <f>IFERROR(VLOOKUP(Table49[[#This Row],[ITEM CODE]],Table2[[Item Code]:[Master Name]],8,0),"")</f>
        <v/>
      </c>
      <c r="M2896" s="41"/>
      <c r="N2896" s="66">
        <f>IFERROR(VLOOKUP(Table49[[#This Row],[ITEM CODE]],Table2[[#All],[Item Code]:[Unit Cost]],10,0),0)</f>
        <v>0</v>
      </c>
      <c r="O2896" s="134">
        <f>IFERROR(VLOOKUP(Table49[[#This Row],[ITEM CODE]],Table2[[#All],[Item Code]:[Unit Cost]],10,0),0)</f>
        <v>0</v>
      </c>
      <c r="P2896" s="56"/>
      <c r="Q2896" s="58"/>
      <c r="R2896" s="58">
        <f>Table49[[#This Row],[QUANTITY]]*Table49[[#This Row],[INV Prices]]</f>
        <v>0</v>
      </c>
      <c r="S2896" s="67"/>
      <c r="V2896" s="41"/>
      <c r="W2896" s="4" t="str">
        <f>IFERROR(VLOOKUP(Table49[[#This Row],[ITEM CODE]],Table2[[Item Code]:[Category ]],6,0),"")</f>
        <v/>
      </c>
      <c r="X2896" s="1" t="str">
        <f>IFERROR(VLOOKUP(Table49[[#This Row],[ITEM CODE]],Table2[[Item Code]:[Sub Category]],7,0),"")</f>
        <v/>
      </c>
      <c r="Y2896" s="68" t="str">
        <f>Table49[[#This Row],[PO Number]]&amp;COUNTIFS($E$5:E2896,E2896)</f>
        <v>0</v>
      </c>
    </row>
    <row r="2897" spans="1:25" ht="14.7" customHeight="1" x14ac:dyDescent="0.3">
      <c r="A2897" s="1" t="str">
        <f>IF(Table49[[#This Row],[ITEM NAME]]="","",ROW()-4)</f>
        <v/>
      </c>
      <c r="B2897" s="68"/>
      <c r="C2897" s="4" t="str">
        <f>IFERROR(VLOOKUP(B2897,Table14[],3,0),"")</f>
        <v/>
      </c>
      <c r="D2897" s="4" t="str">
        <f>IFERROR(VLOOKUP(B2897,Table14[],2,0),"")</f>
        <v/>
      </c>
      <c r="E2897" s="4"/>
      <c r="H2897" s="41" t="str">
        <f>IFERROR(VLOOKUP(Table49[[#This Row],[ITEM CODE]],Table2[[Item Code]:[Master Name]],2,0),"")</f>
        <v/>
      </c>
      <c r="I2897" s="41"/>
      <c r="J2897" s="65" t="str">
        <f>IFERROR(VLOOKUP(Table49[[#This Row],[ITEM CODE]],Table2[[Item Code]:[Master Name]],3,0),"")</f>
        <v/>
      </c>
      <c r="K2897" s="1" t="str">
        <f>IFERROR(VLOOKUP(Table49[[#This Row],[ITEM CODE]],Table2[[Item Code]:[Master Name]],9,0),"")</f>
        <v/>
      </c>
      <c r="L2897" s="1" t="str">
        <f>IFERROR(VLOOKUP(Table49[[#This Row],[ITEM CODE]],Table2[[Item Code]:[Master Name]],8,0),"")</f>
        <v/>
      </c>
      <c r="M2897" s="41"/>
      <c r="N2897" s="66">
        <f>IFERROR(VLOOKUP(Table49[[#This Row],[ITEM CODE]],Table2[[#All],[Item Code]:[Unit Cost]],10,0),0)</f>
        <v>0</v>
      </c>
      <c r="O2897" s="134">
        <f>IFERROR(VLOOKUP(Table49[[#This Row],[ITEM CODE]],Table2[[#All],[Item Code]:[Unit Cost]],10,0),0)</f>
        <v>0</v>
      </c>
      <c r="P2897" s="56"/>
      <c r="Q2897" s="58"/>
      <c r="R2897" s="58">
        <f>Table49[[#This Row],[QUANTITY]]*Table49[[#This Row],[INV Prices]]</f>
        <v>0</v>
      </c>
      <c r="S2897" s="67"/>
      <c r="V2897" s="41"/>
      <c r="W2897" s="4" t="str">
        <f>IFERROR(VLOOKUP(Table49[[#This Row],[ITEM CODE]],Table2[[Item Code]:[Category ]],6,0),"")</f>
        <v/>
      </c>
      <c r="X2897" s="1" t="str">
        <f>IFERROR(VLOOKUP(Table49[[#This Row],[ITEM CODE]],Table2[[Item Code]:[Sub Category]],7,0),"")</f>
        <v/>
      </c>
      <c r="Y2897" s="68" t="str">
        <f>Table49[[#This Row],[PO Number]]&amp;COUNTIFS($E$5:E2897,E2897)</f>
        <v>0</v>
      </c>
    </row>
    <row r="2898" spans="1:25" ht="14.7" customHeight="1" x14ac:dyDescent="0.3">
      <c r="A2898" s="1" t="str">
        <f>IF(Table49[[#This Row],[ITEM NAME]]="","",ROW()-4)</f>
        <v/>
      </c>
      <c r="B2898" s="68"/>
      <c r="C2898" s="4" t="str">
        <f>IFERROR(VLOOKUP(B2898,Table14[],3,0),"")</f>
        <v/>
      </c>
      <c r="D2898" s="4" t="str">
        <f>IFERROR(VLOOKUP(B2898,Table14[],2,0),"")</f>
        <v/>
      </c>
      <c r="E2898" s="4"/>
      <c r="H2898" s="41" t="str">
        <f>IFERROR(VLOOKUP(Table49[[#This Row],[ITEM CODE]],Table2[[Item Code]:[Master Name]],2,0),"")</f>
        <v/>
      </c>
      <c r="I2898" s="41"/>
      <c r="J2898" s="65" t="str">
        <f>IFERROR(VLOOKUP(Table49[[#This Row],[ITEM CODE]],Table2[[Item Code]:[Master Name]],3,0),"")</f>
        <v/>
      </c>
      <c r="K2898" s="1" t="str">
        <f>IFERROR(VLOOKUP(Table49[[#This Row],[ITEM CODE]],Table2[[Item Code]:[Master Name]],9,0),"")</f>
        <v/>
      </c>
      <c r="L2898" s="1" t="str">
        <f>IFERROR(VLOOKUP(Table49[[#This Row],[ITEM CODE]],Table2[[Item Code]:[Master Name]],8,0),"")</f>
        <v/>
      </c>
      <c r="M2898" s="41"/>
      <c r="N2898" s="66">
        <f>IFERROR(VLOOKUP(Table49[[#This Row],[ITEM CODE]],Table2[[#All],[Item Code]:[Unit Cost]],10,0),0)</f>
        <v>0</v>
      </c>
      <c r="O2898" s="134">
        <f>IFERROR(VLOOKUP(Table49[[#This Row],[ITEM CODE]],Table2[[#All],[Item Code]:[Unit Cost]],10,0),0)</f>
        <v>0</v>
      </c>
      <c r="P2898" s="56"/>
      <c r="Q2898" s="58"/>
      <c r="R2898" s="58">
        <f>Table49[[#This Row],[QUANTITY]]*Table49[[#This Row],[INV Prices]]</f>
        <v>0</v>
      </c>
      <c r="S2898" s="67"/>
      <c r="V2898" s="41"/>
      <c r="W2898" s="4" t="str">
        <f>IFERROR(VLOOKUP(Table49[[#This Row],[ITEM CODE]],Table2[[Item Code]:[Category ]],6,0),"")</f>
        <v/>
      </c>
      <c r="X2898" s="1" t="str">
        <f>IFERROR(VLOOKUP(Table49[[#This Row],[ITEM CODE]],Table2[[Item Code]:[Sub Category]],7,0),"")</f>
        <v/>
      </c>
      <c r="Y2898" s="68" t="str">
        <f>Table49[[#This Row],[PO Number]]&amp;COUNTIFS($E$5:E2898,E2898)</f>
        <v>0</v>
      </c>
    </row>
    <row r="2899" spans="1:25" ht="14.7" customHeight="1" x14ac:dyDescent="0.3">
      <c r="A2899" s="1" t="str">
        <f>IF(Table49[[#This Row],[ITEM NAME]]="","",ROW()-4)</f>
        <v/>
      </c>
      <c r="B2899" s="68"/>
      <c r="C2899" s="4" t="str">
        <f>IFERROR(VLOOKUP(B2899,Table14[],3,0),"")</f>
        <v/>
      </c>
      <c r="D2899" s="4" t="str">
        <f>IFERROR(VLOOKUP(B2899,Table14[],2,0),"")</f>
        <v/>
      </c>
      <c r="E2899" s="4"/>
      <c r="H2899" s="41" t="str">
        <f>IFERROR(VLOOKUP(Table49[[#This Row],[ITEM CODE]],Table2[[Item Code]:[Master Name]],2,0),"")</f>
        <v/>
      </c>
      <c r="I2899" s="41"/>
      <c r="J2899" s="65" t="str">
        <f>IFERROR(VLOOKUP(Table49[[#This Row],[ITEM CODE]],Table2[[Item Code]:[Master Name]],3,0),"")</f>
        <v/>
      </c>
      <c r="K2899" s="1" t="str">
        <f>IFERROR(VLOOKUP(Table49[[#This Row],[ITEM CODE]],Table2[[Item Code]:[Master Name]],9,0),"")</f>
        <v/>
      </c>
      <c r="L2899" s="1" t="str">
        <f>IFERROR(VLOOKUP(Table49[[#This Row],[ITEM CODE]],Table2[[Item Code]:[Master Name]],8,0),"")</f>
        <v/>
      </c>
      <c r="M2899" s="41"/>
      <c r="N2899" s="66">
        <f>IFERROR(VLOOKUP(Table49[[#This Row],[ITEM CODE]],Table2[[#All],[Item Code]:[Unit Cost]],10,0),0)</f>
        <v>0</v>
      </c>
      <c r="O2899" s="134">
        <f>IFERROR(VLOOKUP(Table49[[#This Row],[ITEM CODE]],Table2[[#All],[Item Code]:[Unit Cost]],10,0),0)</f>
        <v>0</v>
      </c>
      <c r="P2899" s="56"/>
      <c r="Q2899" s="58"/>
      <c r="R2899" s="58">
        <f>Table49[[#This Row],[QUANTITY]]*Table49[[#This Row],[INV Prices]]</f>
        <v>0</v>
      </c>
      <c r="S2899" s="67"/>
      <c r="V2899" s="41"/>
      <c r="W2899" s="4" t="str">
        <f>IFERROR(VLOOKUP(Table49[[#This Row],[ITEM CODE]],Table2[[Item Code]:[Category ]],6,0),"")</f>
        <v/>
      </c>
      <c r="X2899" s="1" t="str">
        <f>IFERROR(VLOOKUP(Table49[[#This Row],[ITEM CODE]],Table2[[Item Code]:[Sub Category]],7,0),"")</f>
        <v/>
      </c>
      <c r="Y2899" s="68" t="str">
        <f>Table49[[#This Row],[PO Number]]&amp;COUNTIFS($E$5:E2899,E2899)</f>
        <v>0</v>
      </c>
    </row>
    <row r="2900" spans="1:25" ht="14.7" customHeight="1" x14ac:dyDescent="0.3">
      <c r="A2900" s="1" t="str">
        <f>IF(Table49[[#This Row],[ITEM NAME]]="","",ROW()-4)</f>
        <v/>
      </c>
      <c r="B2900" s="68"/>
      <c r="C2900" s="4" t="str">
        <f>IFERROR(VLOOKUP(B2900,Table14[],3,0),"")</f>
        <v/>
      </c>
      <c r="D2900" s="4" t="str">
        <f>IFERROR(VLOOKUP(B2900,Table14[],2,0),"")</f>
        <v/>
      </c>
      <c r="E2900" s="4"/>
      <c r="H2900" s="41" t="str">
        <f>IFERROR(VLOOKUP(Table49[[#This Row],[ITEM CODE]],Table2[[Item Code]:[Master Name]],2,0),"")</f>
        <v/>
      </c>
      <c r="I2900" s="41"/>
      <c r="J2900" s="65" t="str">
        <f>IFERROR(VLOOKUP(Table49[[#This Row],[ITEM CODE]],Table2[[Item Code]:[Master Name]],3,0),"")</f>
        <v/>
      </c>
      <c r="K2900" s="1" t="str">
        <f>IFERROR(VLOOKUP(Table49[[#This Row],[ITEM CODE]],Table2[[Item Code]:[Master Name]],9,0),"")</f>
        <v/>
      </c>
      <c r="L2900" s="1" t="str">
        <f>IFERROR(VLOOKUP(Table49[[#This Row],[ITEM CODE]],Table2[[Item Code]:[Master Name]],8,0),"")</f>
        <v/>
      </c>
      <c r="M2900" s="41"/>
      <c r="N2900" s="66">
        <f>IFERROR(VLOOKUP(Table49[[#This Row],[ITEM CODE]],Table2[[#All],[Item Code]:[Unit Cost]],10,0),0)</f>
        <v>0</v>
      </c>
      <c r="O2900" s="134">
        <f>IFERROR(VLOOKUP(Table49[[#This Row],[ITEM CODE]],Table2[[#All],[Item Code]:[Unit Cost]],10,0),0)</f>
        <v>0</v>
      </c>
      <c r="P2900" s="56"/>
      <c r="Q2900" s="58"/>
      <c r="R2900" s="58">
        <f>Table49[[#This Row],[QUANTITY]]*Table49[[#This Row],[INV Prices]]</f>
        <v>0</v>
      </c>
      <c r="S2900" s="67"/>
      <c r="V2900" s="41"/>
      <c r="W2900" s="4" t="str">
        <f>IFERROR(VLOOKUP(Table49[[#This Row],[ITEM CODE]],Table2[[Item Code]:[Category ]],6,0),"")</f>
        <v/>
      </c>
      <c r="X2900" s="1" t="str">
        <f>IFERROR(VLOOKUP(Table49[[#This Row],[ITEM CODE]],Table2[[Item Code]:[Sub Category]],7,0),"")</f>
        <v/>
      </c>
      <c r="Y2900" s="68" t="str">
        <f>Table49[[#This Row],[PO Number]]&amp;COUNTIFS($E$5:E2900,E2900)</f>
        <v>0</v>
      </c>
    </row>
    <row r="2901" spans="1:25" ht="14.7" customHeight="1" x14ac:dyDescent="0.3">
      <c r="A2901" s="1" t="str">
        <f>IF(Table49[[#This Row],[ITEM NAME]]="","",ROW()-4)</f>
        <v/>
      </c>
      <c r="B2901" s="68"/>
      <c r="C2901" s="4" t="str">
        <f>IFERROR(VLOOKUP(B2901,Table14[],3,0),"")</f>
        <v/>
      </c>
      <c r="D2901" s="4" t="str">
        <f>IFERROR(VLOOKUP(B2901,Table14[],2,0),"")</f>
        <v/>
      </c>
      <c r="E2901" s="4"/>
      <c r="H2901" s="41" t="str">
        <f>IFERROR(VLOOKUP(Table49[[#This Row],[ITEM CODE]],Table2[[Item Code]:[Master Name]],2,0),"")</f>
        <v/>
      </c>
      <c r="I2901" s="41"/>
      <c r="J2901" s="65" t="str">
        <f>IFERROR(VLOOKUP(Table49[[#This Row],[ITEM CODE]],Table2[[Item Code]:[Master Name]],3,0),"")</f>
        <v/>
      </c>
      <c r="K2901" s="1" t="str">
        <f>IFERROR(VLOOKUP(Table49[[#This Row],[ITEM CODE]],Table2[[Item Code]:[Master Name]],9,0),"")</f>
        <v/>
      </c>
      <c r="L2901" s="1" t="str">
        <f>IFERROR(VLOOKUP(Table49[[#This Row],[ITEM CODE]],Table2[[Item Code]:[Master Name]],8,0),"")</f>
        <v/>
      </c>
      <c r="M2901" s="41"/>
      <c r="N2901" s="66">
        <f>IFERROR(VLOOKUP(Table49[[#This Row],[ITEM CODE]],Table2[[#All],[Item Code]:[Unit Cost]],10,0),0)</f>
        <v>0</v>
      </c>
      <c r="O2901" s="134">
        <f>IFERROR(VLOOKUP(Table49[[#This Row],[ITEM CODE]],Table2[[#All],[Item Code]:[Unit Cost]],10,0),0)</f>
        <v>0</v>
      </c>
      <c r="P2901" s="56"/>
      <c r="Q2901" s="58"/>
      <c r="R2901" s="58">
        <f>Table49[[#This Row],[QUANTITY]]*Table49[[#This Row],[INV Prices]]</f>
        <v>0</v>
      </c>
      <c r="S2901" s="67"/>
      <c r="V2901" s="41"/>
      <c r="W2901" s="4" t="str">
        <f>IFERROR(VLOOKUP(Table49[[#This Row],[ITEM CODE]],Table2[[Item Code]:[Category ]],6,0),"")</f>
        <v/>
      </c>
      <c r="X2901" s="1" t="str">
        <f>IFERROR(VLOOKUP(Table49[[#This Row],[ITEM CODE]],Table2[[Item Code]:[Sub Category]],7,0),"")</f>
        <v/>
      </c>
      <c r="Y2901" s="68" t="str">
        <f>Table49[[#This Row],[PO Number]]&amp;COUNTIFS($E$5:E2901,E2901)</f>
        <v>0</v>
      </c>
    </row>
    <row r="2902" spans="1:25" ht="14.7" customHeight="1" x14ac:dyDescent="0.3">
      <c r="A2902" s="1" t="str">
        <f>IF(Table49[[#This Row],[ITEM NAME]]="","",ROW()-4)</f>
        <v/>
      </c>
      <c r="B2902" s="68"/>
      <c r="C2902" s="4" t="str">
        <f>IFERROR(VLOOKUP(B2902,Table14[],3,0),"")</f>
        <v/>
      </c>
      <c r="D2902" s="4" t="str">
        <f>IFERROR(VLOOKUP(B2902,Table14[],2,0),"")</f>
        <v/>
      </c>
      <c r="E2902" s="4"/>
      <c r="H2902" s="41" t="str">
        <f>IFERROR(VLOOKUP(Table49[[#This Row],[ITEM CODE]],Table2[[Item Code]:[Master Name]],2,0),"")</f>
        <v/>
      </c>
      <c r="I2902" s="41"/>
      <c r="J2902" s="65" t="str">
        <f>IFERROR(VLOOKUP(Table49[[#This Row],[ITEM CODE]],Table2[[Item Code]:[Master Name]],3,0),"")</f>
        <v/>
      </c>
      <c r="K2902" s="1" t="str">
        <f>IFERROR(VLOOKUP(Table49[[#This Row],[ITEM CODE]],Table2[[Item Code]:[Master Name]],9,0),"")</f>
        <v/>
      </c>
      <c r="L2902" s="1" t="str">
        <f>IFERROR(VLOOKUP(Table49[[#This Row],[ITEM CODE]],Table2[[Item Code]:[Master Name]],8,0),"")</f>
        <v/>
      </c>
      <c r="M2902" s="41"/>
      <c r="N2902" s="66">
        <f>IFERROR(VLOOKUP(Table49[[#This Row],[ITEM CODE]],Table2[[#All],[Item Code]:[Unit Cost]],10,0),0)</f>
        <v>0</v>
      </c>
      <c r="O2902" s="134">
        <f>IFERROR(VLOOKUP(Table49[[#This Row],[ITEM CODE]],Table2[[#All],[Item Code]:[Unit Cost]],10,0),0)</f>
        <v>0</v>
      </c>
      <c r="P2902" s="56"/>
      <c r="Q2902" s="58"/>
      <c r="R2902" s="58">
        <f>Table49[[#This Row],[QUANTITY]]*Table49[[#This Row],[INV Prices]]</f>
        <v>0</v>
      </c>
      <c r="S2902" s="67"/>
      <c r="V2902" s="41"/>
      <c r="W2902" s="4" t="str">
        <f>IFERROR(VLOOKUP(Table49[[#This Row],[ITEM CODE]],Table2[[Item Code]:[Category ]],6,0),"")</f>
        <v/>
      </c>
      <c r="X2902" s="1" t="str">
        <f>IFERROR(VLOOKUP(Table49[[#This Row],[ITEM CODE]],Table2[[Item Code]:[Sub Category]],7,0),"")</f>
        <v/>
      </c>
      <c r="Y2902" s="68" t="str">
        <f>Table49[[#This Row],[PO Number]]&amp;COUNTIFS($E$5:E2902,E2902)</f>
        <v>0</v>
      </c>
    </row>
    <row r="2903" spans="1:25" ht="14.7" customHeight="1" x14ac:dyDescent="0.3">
      <c r="A2903" s="1" t="str">
        <f>IF(Table49[[#This Row],[ITEM NAME]]="","",ROW()-4)</f>
        <v/>
      </c>
      <c r="B2903" s="68"/>
      <c r="C2903" s="4" t="str">
        <f>IFERROR(VLOOKUP(B2903,Table14[],3,0),"")</f>
        <v/>
      </c>
      <c r="D2903" s="4" t="str">
        <f>IFERROR(VLOOKUP(B2903,Table14[],2,0),"")</f>
        <v/>
      </c>
      <c r="E2903" s="4"/>
      <c r="H2903" s="41" t="str">
        <f>IFERROR(VLOOKUP(Table49[[#This Row],[ITEM CODE]],Table2[[Item Code]:[Master Name]],2,0),"")</f>
        <v/>
      </c>
      <c r="I2903" s="41"/>
      <c r="J2903" s="65" t="str">
        <f>IFERROR(VLOOKUP(Table49[[#This Row],[ITEM CODE]],Table2[[Item Code]:[Master Name]],3,0),"")</f>
        <v/>
      </c>
      <c r="K2903" s="1" t="str">
        <f>IFERROR(VLOOKUP(Table49[[#This Row],[ITEM CODE]],Table2[[Item Code]:[Master Name]],9,0),"")</f>
        <v/>
      </c>
      <c r="L2903" s="1" t="str">
        <f>IFERROR(VLOOKUP(Table49[[#This Row],[ITEM CODE]],Table2[[Item Code]:[Master Name]],8,0),"")</f>
        <v/>
      </c>
      <c r="M2903" s="41"/>
      <c r="N2903" s="66">
        <f>IFERROR(VLOOKUP(Table49[[#This Row],[ITEM CODE]],Table2[[#All],[Item Code]:[Unit Cost]],10,0),0)</f>
        <v>0</v>
      </c>
      <c r="O2903" s="134">
        <f>IFERROR(VLOOKUP(Table49[[#This Row],[ITEM CODE]],Table2[[#All],[Item Code]:[Unit Cost]],10,0),0)</f>
        <v>0</v>
      </c>
      <c r="P2903" s="56"/>
      <c r="Q2903" s="58"/>
      <c r="R2903" s="58">
        <f>Table49[[#This Row],[QUANTITY]]*Table49[[#This Row],[INV Prices]]</f>
        <v>0</v>
      </c>
      <c r="S2903" s="67"/>
      <c r="V2903" s="41"/>
      <c r="W2903" s="4" t="str">
        <f>IFERROR(VLOOKUP(Table49[[#This Row],[ITEM CODE]],Table2[[Item Code]:[Category ]],6,0),"")</f>
        <v/>
      </c>
      <c r="X2903" s="1" t="str">
        <f>IFERROR(VLOOKUP(Table49[[#This Row],[ITEM CODE]],Table2[[Item Code]:[Sub Category]],7,0),"")</f>
        <v/>
      </c>
      <c r="Y2903" s="68" t="str">
        <f>Table49[[#This Row],[PO Number]]&amp;COUNTIFS($E$5:E2903,E2903)</f>
        <v>0</v>
      </c>
    </row>
    <row r="2904" spans="1:25" ht="14.7" customHeight="1" x14ac:dyDescent="0.3">
      <c r="A2904" s="1" t="str">
        <f>IF(Table49[[#This Row],[ITEM NAME]]="","",ROW()-4)</f>
        <v/>
      </c>
      <c r="B2904" s="68"/>
      <c r="C2904" s="4" t="str">
        <f>IFERROR(VLOOKUP(B2904,Table14[],3,0),"")</f>
        <v/>
      </c>
      <c r="D2904" s="4" t="str">
        <f>IFERROR(VLOOKUP(B2904,Table14[],2,0),"")</f>
        <v/>
      </c>
      <c r="E2904" s="4"/>
      <c r="H2904" s="41" t="str">
        <f>IFERROR(VLOOKUP(Table49[[#This Row],[ITEM CODE]],Table2[[Item Code]:[Master Name]],2,0),"")</f>
        <v/>
      </c>
      <c r="I2904" s="41"/>
      <c r="J2904" s="65" t="str">
        <f>IFERROR(VLOOKUP(Table49[[#This Row],[ITEM CODE]],Table2[[Item Code]:[Master Name]],3,0),"")</f>
        <v/>
      </c>
      <c r="K2904" s="1" t="str">
        <f>IFERROR(VLOOKUP(Table49[[#This Row],[ITEM CODE]],Table2[[Item Code]:[Master Name]],9,0),"")</f>
        <v/>
      </c>
      <c r="L2904" s="1" t="str">
        <f>IFERROR(VLOOKUP(Table49[[#This Row],[ITEM CODE]],Table2[[Item Code]:[Master Name]],8,0),"")</f>
        <v/>
      </c>
      <c r="M2904" s="41"/>
      <c r="N2904" s="66">
        <f>IFERROR(VLOOKUP(Table49[[#This Row],[ITEM CODE]],Table2[[#All],[Item Code]:[Unit Cost]],10,0),0)</f>
        <v>0</v>
      </c>
      <c r="O2904" s="134">
        <f>IFERROR(VLOOKUP(Table49[[#This Row],[ITEM CODE]],Table2[[#All],[Item Code]:[Unit Cost]],10,0),0)</f>
        <v>0</v>
      </c>
      <c r="P2904" s="56"/>
      <c r="Q2904" s="58"/>
      <c r="R2904" s="58">
        <f>Table49[[#This Row],[QUANTITY]]*Table49[[#This Row],[INV Prices]]</f>
        <v>0</v>
      </c>
      <c r="S2904" s="67"/>
      <c r="V2904" s="41"/>
      <c r="W2904" s="4" t="str">
        <f>IFERROR(VLOOKUP(Table49[[#This Row],[ITEM CODE]],Table2[[Item Code]:[Category ]],6,0),"")</f>
        <v/>
      </c>
      <c r="X2904" s="1" t="str">
        <f>IFERROR(VLOOKUP(Table49[[#This Row],[ITEM CODE]],Table2[[Item Code]:[Sub Category]],7,0),"")</f>
        <v/>
      </c>
      <c r="Y2904" s="68" t="str">
        <f>Table49[[#This Row],[PO Number]]&amp;COUNTIFS($E$5:E2904,E2904)</f>
        <v>0</v>
      </c>
    </row>
    <row r="2905" spans="1:25" ht="14.7" customHeight="1" x14ac:dyDescent="0.3">
      <c r="A2905" s="1" t="str">
        <f>IF(Table49[[#This Row],[ITEM NAME]]="","",ROW()-4)</f>
        <v/>
      </c>
      <c r="B2905" s="68"/>
      <c r="C2905" s="4" t="str">
        <f>IFERROR(VLOOKUP(B2905,Table14[],3,0),"")</f>
        <v/>
      </c>
      <c r="D2905" s="4" t="str">
        <f>IFERROR(VLOOKUP(B2905,Table14[],2,0),"")</f>
        <v/>
      </c>
      <c r="E2905" s="4"/>
      <c r="H2905" s="41" t="str">
        <f>IFERROR(VLOOKUP(Table49[[#This Row],[ITEM CODE]],Table2[[Item Code]:[Master Name]],2,0),"")</f>
        <v/>
      </c>
      <c r="I2905" s="41"/>
      <c r="J2905" s="65" t="str">
        <f>IFERROR(VLOOKUP(Table49[[#This Row],[ITEM CODE]],Table2[[Item Code]:[Master Name]],3,0),"")</f>
        <v/>
      </c>
      <c r="K2905" s="1" t="str">
        <f>IFERROR(VLOOKUP(Table49[[#This Row],[ITEM CODE]],Table2[[Item Code]:[Master Name]],9,0),"")</f>
        <v/>
      </c>
      <c r="L2905" s="1" t="str">
        <f>IFERROR(VLOOKUP(Table49[[#This Row],[ITEM CODE]],Table2[[Item Code]:[Master Name]],8,0),"")</f>
        <v/>
      </c>
      <c r="M2905" s="41"/>
      <c r="N2905" s="66">
        <f>IFERROR(VLOOKUP(Table49[[#This Row],[ITEM CODE]],Table2[[#All],[Item Code]:[Unit Cost]],10,0),0)</f>
        <v>0</v>
      </c>
      <c r="O2905" s="134">
        <f>IFERROR(VLOOKUP(Table49[[#This Row],[ITEM CODE]],Table2[[#All],[Item Code]:[Unit Cost]],10,0),0)</f>
        <v>0</v>
      </c>
      <c r="P2905" s="56"/>
      <c r="Q2905" s="58"/>
      <c r="R2905" s="58">
        <f>Table49[[#This Row],[QUANTITY]]*Table49[[#This Row],[INV Prices]]</f>
        <v>0</v>
      </c>
      <c r="S2905" s="67"/>
      <c r="V2905" s="41"/>
      <c r="W2905" s="4" t="str">
        <f>IFERROR(VLOOKUP(Table49[[#This Row],[ITEM CODE]],Table2[[Item Code]:[Category ]],6,0),"")</f>
        <v/>
      </c>
      <c r="X2905" s="1" t="str">
        <f>IFERROR(VLOOKUP(Table49[[#This Row],[ITEM CODE]],Table2[[Item Code]:[Sub Category]],7,0),"")</f>
        <v/>
      </c>
      <c r="Y2905" s="68" t="str">
        <f>Table49[[#This Row],[PO Number]]&amp;COUNTIFS($E$5:E2905,E2905)</f>
        <v>0</v>
      </c>
    </row>
    <row r="2906" spans="1:25" ht="14.7" customHeight="1" x14ac:dyDescent="0.3">
      <c r="A2906" s="1" t="str">
        <f>IF(Table49[[#This Row],[ITEM NAME]]="","",ROW()-4)</f>
        <v/>
      </c>
      <c r="B2906" s="68"/>
      <c r="C2906" s="4" t="str">
        <f>IFERROR(VLOOKUP(B2906,Table14[],3,0),"")</f>
        <v/>
      </c>
      <c r="D2906" s="4" t="str">
        <f>IFERROR(VLOOKUP(B2906,Table14[],2,0),"")</f>
        <v/>
      </c>
      <c r="E2906" s="4"/>
      <c r="H2906" s="41" t="str">
        <f>IFERROR(VLOOKUP(Table49[[#This Row],[ITEM CODE]],Table2[[Item Code]:[Master Name]],2,0),"")</f>
        <v/>
      </c>
      <c r="I2906" s="41"/>
      <c r="J2906" s="65" t="str">
        <f>IFERROR(VLOOKUP(Table49[[#This Row],[ITEM CODE]],Table2[[Item Code]:[Master Name]],3,0),"")</f>
        <v/>
      </c>
      <c r="K2906" s="1" t="str">
        <f>IFERROR(VLOOKUP(Table49[[#This Row],[ITEM CODE]],Table2[[Item Code]:[Master Name]],9,0),"")</f>
        <v/>
      </c>
      <c r="L2906" s="1" t="str">
        <f>IFERROR(VLOOKUP(Table49[[#This Row],[ITEM CODE]],Table2[[Item Code]:[Master Name]],8,0),"")</f>
        <v/>
      </c>
      <c r="M2906" s="41"/>
      <c r="N2906" s="66">
        <f>IFERROR(VLOOKUP(Table49[[#This Row],[ITEM CODE]],Table2[[#All],[Item Code]:[Unit Cost]],10,0),0)</f>
        <v>0</v>
      </c>
      <c r="O2906" s="134">
        <f>IFERROR(VLOOKUP(Table49[[#This Row],[ITEM CODE]],Table2[[#All],[Item Code]:[Unit Cost]],10,0),0)</f>
        <v>0</v>
      </c>
      <c r="P2906" s="56"/>
      <c r="Q2906" s="58"/>
      <c r="R2906" s="58">
        <f>Table49[[#This Row],[QUANTITY]]*Table49[[#This Row],[INV Prices]]</f>
        <v>0</v>
      </c>
      <c r="S2906" s="67"/>
      <c r="V2906" s="41"/>
      <c r="W2906" s="4" t="str">
        <f>IFERROR(VLOOKUP(Table49[[#This Row],[ITEM CODE]],Table2[[Item Code]:[Category ]],6,0),"")</f>
        <v/>
      </c>
      <c r="X2906" s="1" t="str">
        <f>IFERROR(VLOOKUP(Table49[[#This Row],[ITEM CODE]],Table2[[Item Code]:[Sub Category]],7,0),"")</f>
        <v/>
      </c>
      <c r="Y2906" s="68" t="str">
        <f>Table49[[#This Row],[PO Number]]&amp;COUNTIFS($E$5:E2906,E2906)</f>
        <v>0</v>
      </c>
    </row>
    <row r="2907" spans="1:25" ht="14.7" customHeight="1" x14ac:dyDescent="0.3">
      <c r="A2907" s="1" t="str">
        <f>IF(Table49[[#This Row],[ITEM NAME]]="","",ROW()-4)</f>
        <v/>
      </c>
      <c r="B2907" s="68"/>
      <c r="C2907" s="4" t="str">
        <f>IFERROR(VLOOKUP(B2907,Table14[],3,0),"")</f>
        <v/>
      </c>
      <c r="D2907" s="4" t="str">
        <f>IFERROR(VLOOKUP(B2907,Table14[],2,0),"")</f>
        <v/>
      </c>
      <c r="E2907" s="4"/>
      <c r="H2907" s="41" t="str">
        <f>IFERROR(VLOOKUP(Table49[[#This Row],[ITEM CODE]],Table2[[Item Code]:[Master Name]],2,0),"")</f>
        <v/>
      </c>
      <c r="I2907" s="41"/>
      <c r="J2907" s="65" t="str">
        <f>IFERROR(VLOOKUP(Table49[[#This Row],[ITEM CODE]],Table2[[Item Code]:[Master Name]],3,0),"")</f>
        <v/>
      </c>
      <c r="K2907" s="1" t="str">
        <f>IFERROR(VLOOKUP(Table49[[#This Row],[ITEM CODE]],Table2[[Item Code]:[Master Name]],9,0),"")</f>
        <v/>
      </c>
      <c r="L2907" s="1" t="str">
        <f>IFERROR(VLOOKUP(Table49[[#This Row],[ITEM CODE]],Table2[[Item Code]:[Master Name]],8,0),"")</f>
        <v/>
      </c>
      <c r="M2907" s="41"/>
      <c r="N2907" s="66">
        <f>IFERROR(VLOOKUP(Table49[[#This Row],[ITEM CODE]],Table2[[#All],[Item Code]:[Unit Cost]],10,0),0)</f>
        <v>0</v>
      </c>
      <c r="O2907" s="134">
        <f>IFERROR(VLOOKUP(Table49[[#This Row],[ITEM CODE]],Table2[[#All],[Item Code]:[Unit Cost]],10,0),0)</f>
        <v>0</v>
      </c>
      <c r="P2907" s="56"/>
      <c r="Q2907" s="58"/>
      <c r="R2907" s="58">
        <f>Table49[[#This Row],[QUANTITY]]*Table49[[#This Row],[INV Prices]]</f>
        <v>0</v>
      </c>
      <c r="S2907" s="67"/>
      <c r="V2907" s="41"/>
      <c r="W2907" s="4" t="str">
        <f>IFERROR(VLOOKUP(Table49[[#This Row],[ITEM CODE]],Table2[[Item Code]:[Category ]],6,0),"")</f>
        <v/>
      </c>
      <c r="X2907" s="1" t="str">
        <f>IFERROR(VLOOKUP(Table49[[#This Row],[ITEM CODE]],Table2[[Item Code]:[Sub Category]],7,0),"")</f>
        <v/>
      </c>
      <c r="Y2907" s="68" t="str">
        <f>Table49[[#This Row],[PO Number]]&amp;COUNTIFS($E$5:E2907,E2907)</f>
        <v>0</v>
      </c>
    </row>
    <row r="2908" spans="1:25" ht="14.7" customHeight="1" x14ac:dyDescent="0.3">
      <c r="A2908" s="1" t="str">
        <f>IF(Table49[[#This Row],[ITEM NAME]]="","",ROW()-4)</f>
        <v/>
      </c>
      <c r="B2908" s="68"/>
      <c r="C2908" s="4" t="str">
        <f>IFERROR(VLOOKUP(B2908,Table14[],3,0),"")</f>
        <v/>
      </c>
      <c r="D2908" s="4" t="str">
        <f>IFERROR(VLOOKUP(B2908,Table14[],2,0),"")</f>
        <v/>
      </c>
      <c r="E2908" s="4"/>
      <c r="H2908" s="41" t="str">
        <f>IFERROR(VLOOKUP(Table49[[#This Row],[ITEM CODE]],Table2[[Item Code]:[Master Name]],2,0),"")</f>
        <v/>
      </c>
      <c r="I2908" s="41"/>
      <c r="J2908" s="65" t="str">
        <f>IFERROR(VLOOKUP(Table49[[#This Row],[ITEM CODE]],Table2[[Item Code]:[Master Name]],3,0),"")</f>
        <v/>
      </c>
      <c r="K2908" s="1" t="str">
        <f>IFERROR(VLOOKUP(Table49[[#This Row],[ITEM CODE]],Table2[[Item Code]:[Master Name]],9,0),"")</f>
        <v/>
      </c>
      <c r="L2908" s="1" t="str">
        <f>IFERROR(VLOOKUP(Table49[[#This Row],[ITEM CODE]],Table2[[Item Code]:[Master Name]],8,0),"")</f>
        <v/>
      </c>
      <c r="M2908" s="41"/>
      <c r="N2908" s="66">
        <f>IFERROR(VLOOKUP(Table49[[#This Row],[ITEM CODE]],Table2[[#All],[Item Code]:[Unit Cost]],10,0),0)</f>
        <v>0</v>
      </c>
      <c r="O2908" s="134">
        <f>IFERROR(VLOOKUP(Table49[[#This Row],[ITEM CODE]],Table2[[#All],[Item Code]:[Unit Cost]],10,0),0)</f>
        <v>0</v>
      </c>
      <c r="P2908" s="56"/>
      <c r="Q2908" s="58"/>
      <c r="R2908" s="58">
        <f>Table49[[#This Row],[QUANTITY]]*Table49[[#This Row],[INV Prices]]</f>
        <v>0</v>
      </c>
      <c r="S2908" s="67"/>
      <c r="V2908" s="41"/>
      <c r="W2908" s="4" t="str">
        <f>IFERROR(VLOOKUP(Table49[[#This Row],[ITEM CODE]],Table2[[Item Code]:[Category ]],6,0),"")</f>
        <v/>
      </c>
      <c r="X2908" s="1" t="str">
        <f>IFERROR(VLOOKUP(Table49[[#This Row],[ITEM CODE]],Table2[[Item Code]:[Sub Category]],7,0),"")</f>
        <v/>
      </c>
      <c r="Y2908" s="68" t="str">
        <f>Table49[[#This Row],[PO Number]]&amp;COUNTIFS($E$5:E2908,E2908)</f>
        <v>0</v>
      </c>
    </row>
    <row r="2909" spans="1:25" ht="14.7" customHeight="1" x14ac:dyDescent="0.3">
      <c r="A2909" s="1" t="str">
        <f>IF(Table49[[#This Row],[ITEM NAME]]="","",ROW()-4)</f>
        <v/>
      </c>
      <c r="B2909" s="68"/>
      <c r="C2909" s="4" t="str">
        <f>IFERROR(VLOOKUP(B2909,Table14[],3,0),"")</f>
        <v/>
      </c>
      <c r="D2909" s="4" t="str">
        <f>IFERROR(VLOOKUP(B2909,Table14[],2,0),"")</f>
        <v/>
      </c>
      <c r="E2909" s="4"/>
      <c r="H2909" s="41" t="str">
        <f>IFERROR(VLOOKUP(Table49[[#This Row],[ITEM CODE]],Table2[[Item Code]:[Master Name]],2,0),"")</f>
        <v/>
      </c>
      <c r="I2909" s="41"/>
      <c r="J2909" s="65" t="str">
        <f>IFERROR(VLOOKUP(Table49[[#This Row],[ITEM CODE]],Table2[[Item Code]:[Master Name]],3,0),"")</f>
        <v/>
      </c>
      <c r="K2909" s="1" t="str">
        <f>IFERROR(VLOOKUP(Table49[[#This Row],[ITEM CODE]],Table2[[Item Code]:[Master Name]],9,0),"")</f>
        <v/>
      </c>
      <c r="L2909" s="1" t="str">
        <f>IFERROR(VLOOKUP(Table49[[#This Row],[ITEM CODE]],Table2[[Item Code]:[Master Name]],8,0),"")</f>
        <v/>
      </c>
      <c r="M2909" s="41"/>
      <c r="N2909" s="66">
        <f>IFERROR(VLOOKUP(Table49[[#This Row],[ITEM CODE]],Table2[[#All],[Item Code]:[Unit Cost]],10,0),0)</f>
        <v>0</v>
      </c>
      <c r="O2909" s="134">
        <f>IFERROR(VLOOKUP(Table49[[#This Row],[ITEM CODE]],Table2[[#All],[Item Code]:[Unit Cost]],10,0),0)</f>
        <v>0</v>
      </c>
      <c r="P2909" s="56"/>
      <c r="Q2909" s="58"/>
      <c r="R2909" s="58">
        <f>Table49[[#This Row],[QUANTITY]]*Table49[[#This Row],[INV Prices]]</f>
        <v>0</v>
      </c>
      <c r="S2909" s="67"/>
      <c r="V2909" s="41"/>
      <c r="W2909" s="4" t="str">
        <f>IFERROR(VLOOKUP(Table49[[#This Row],[ITEM CODE]],Table2[[Item Code]:[Category ]],6,0),"")</f>
        <v/>
      </c>
      <c r="X2909" s="1" t="str">
        <f>IFERROR(VLOOKUP(Table49[[#This Row],[ITEM CODE]],Table2[[Item Code]:[Sub Category]],7,0),"")</f>
        <v/>
      </c>
      <c r="Y2909" s="68" t="str">
        <f>Table49[[#This Row],[PO Number]]&amp;COUNTIFS($E$5:E2909,E2909)</f>
        <v>0</v>
      </c>
    </row>
    <row r="2910" spans="1:25" ht="14.7" customHeight="1" x14ac:dyDescent="0.3">
      <c r="A2910" s="1" t="str">
        <f>IF(Table49[[#This Row],[ITEM NAME]]="","",ROW()-4)</f>
        <v/>
      </c>
      <c r="B2910" s="68"/>
      <c r="C2910" s="4" t="str">
        <f>IFERROR(VLOOKUP(B2910,Table14[],3,0),"")</f>
        <v/>
      </c>
      <c r="D2910" s="4" t="str">
        <f>IFERROR(VLOOKUP(B2910,Table14[],2,0),"")</f>
        <v/>
      </c>
      <c r="E2910" s="4"/>
      <c r="H2910" s="41" t="str">
        <f>IFERROR(VLOOKUP(Table49[[#This Row],[ITEM CODE]],Table2[[Item Code]:[Master Name]],2,0),"")</f>
        <v/>
      </c>
      <c r="I2910" s="41"/>
      <c r="J2910" s="65" t="str">
        <f>IFERROR(VLOOKUP(Table49[[#This Row],[ITEM CODE]],Table2[[Item Code]:[Master Name]],3,0),"")</f>
        <v/>
      </c>
      <c r="K2910" s="1" t="str">
        <f>IFERROR(VLOOKUP(Table49[[#This Row],[ITEM CODE]],Table2[[Item Code]:[Master Name]],9,0),"")</f>
        <v/>
      </c>
      <c r="L2910" s="1" t="str">
        <f>IFERROR(VLOOKUP(Table49[[#This Row],[ITEM CODE]],Table2[[Item Code]:[Master Name]],8,0),"")</f>
        <v/>
      </c>
      <c r="M2910" s="41"/>
      <c r="N2910" s="66">
        <f>IFERROR(VLOOKUP(Table49[[#This Row],[ITEM CODE]],Table2[[#All],[Item Code]:[Unit Cost]],10,0),0)</f>
        <v>0</v>
      </c>
      <c r="O2910" s="134">
        <f>IFERROR(VLOOKUP(Table49[[#This Row],[ITEM CODE]],Table2[[#All],[Item Code]:[Unit Cost]],10,0),0)</f>
        <v>0</v>
      </c>
      <c r="P2910" s="56"/>
      <c r="Q2910" s="58"/>
      <c r="R2910" s="58">
        <f>Table49[[#This Row],[QUANTITY]]*Table49[[#This Row],[INV Prices]]</f>
        <v>0</v>
      </c>
      <c r="S2910" s="67"/>
      <c r="V2910" s="41"/>
      <c r="W2910" s="4" t="str">
        <f>IFERROR(VLOOKUP(Table49[[#This Row],[ITEM CODE]],Table2[[Item Code]:[Category ]],6,0),"")</f>
        <v/>
      </c>
      <c r="X2910" s="1" t="str">
        <f>IFERROR(VLOOKUP(Table49[[#This Row],[ITEM CODE]],Table2[[Item Code]:[Sub Category]],7,0),"")</f>
        <v/>
      </c>
      <c r="Y2910" s="68" t="str">
        <f>Table49[[#This Row],[PO Number]]&amp;COUNTIFS($E$5:E2910,E2910)</f>
        <v>0</v>
      </c>
    </row>
    <row r="2911" spans="1:25" ht="14.7" customHeight="1" x14ac:dyDescent="0.3">
      <c r="A2911" s="1" t="str">
        <f>IF(Table49[[#This Row],[ITEM NAME]]="","",ROW()-4)</f>
        <v/>
      </c>
      <c r="B2911" s="68"/>
      <c r="C2911" s="4" t="str">
        <f>IFERROR(VLOOKUP(B2911,Table14[],3,0),"")</f>
        <v/>
      </c>
      <c r="D2911" s="4" t="str">
        <f>IFERROR(VLOOKUP(B2911,Table14[],2,0),"")</f>
        <v/>
      </c>
      <c r="E2911" s="4"/>
      <c r="H2911" s="41" t="str">
        <f>IFERROR(VLOOKUP(Table49[[#This Row],[ITEM CODE]],Table2[[Item Code]:[Master Name]],2,0),"")</f>
        <v/>
      </c>
      <c r="I2911" s="41"/>
      <c r="J2911" s="65" t="str">
        <f>IFERROR(VLOOKUP(Table49[[#This Row],[ITEM CODE]],Table2[[Item Code]:[Master Name]],3,0),"")</f>
        <v/>
      </c>
      <c r="K2911" s="1" t="str">
        <f>IFERROR(VLOOKUP(Table49[[#This Row],[ITEM CODE]],Table2[[Item Code]:[Master Name]],9,0),"")</f>
        <v/>
      </c>
      <c r="L2911" s="1" t="str">
        <f>IFERROR(VLOOKUP(Table49[[#This Row],[ITEM CODE]],Table2[[Item Code]:[Master Name]],8,0),"")</f>
        <v/>
      </c>
      <c r="M2911" s="41"/>
      <c r="N2911" s="66">
        <f>IFERROR(VLOOKUP(Table49[[#This Row],[ITEM CODE]],Table2[[#All],[Item Code]:[Unit Cost]],10,0),0)</f>
        <v>0</v>
      </c>
      <c r="O2911" s="134">
        <f>IFERROR(VLOOKUP(Table49[[#This Row],[ITEM CODE]],Table2[[#All],[Item Code]:[Unit Cost]],10,0),0)</f>
        <v>0</v>
      </c>
      <c r="P2911" s="56"/>
      <c r="Q2911" s="58"/>
      <c r="R2911" s="58">
        <f>Table49[[#This Row],[QUANTITY]]*Table49[[#This Row],[INV Prices]]</f>
        <v>0</v>
      </c>
      <c r="S2911" s="67"/>
      <c r="V2911" s="41"/>
      <c r="W2911" s="4" t="str">
        <f>IFERROR(VLOOKUP(Table49[[#This Row],[ITEM CODE]],Table2[[Item Code]:[Category ]],6,0),"")</f>
        <v/>
      </c>
      <c r="X2911" s="1" t="str">
        <f>IFERROR(VLOOKUP(Table49[[#This Row],[ITEM CODE]],Table2[[Item Code]:[Sub Category]],7,0),"")</f>
        <v/>
      </c>
      <c r="Y2911" s="68" t="str">
        <f>Table49[[#This Row],[PO Number]]&amp;COUNTIFS($E$5:E2911,E2911)</f>
        <v>0</v>
      </c>
    </row>
    <row r="2912" spans="1:25" ht="14.7" customHeight="1" x14ac:dyDescent="0.3">
      <c r="A2912" s="1" t="str">
        <f>IF(Table49[[#This Row],[ITEM NAME]]="","",ROW()-4)</f>
        <v/>
      </c>
      <c r="B2912" s="68"/>
      <c r="C2912" s="4" t="str">
        <f>IFERROR(VLOOKUP(B2912,Table14[],3,0),"")</f>
        <v/>
      </c>
      <c r="D2912" s="4" t="str">
        <f>IFERROR(VLOOKUP(B2912,Table14[],2,0),"")</f>
        <v/>
      </c>
      <c r="E2912" s="4"/>
      <c r="H2912" s="41" t="str">
        <f>IFERROR(VLOOKUP(Table49[[#This Row],[ITEM CODE]],Table2[[Item Code]:[Master Name]],2,0),"")</f>
        <v/>
      </c>
      <c r="I2912" s="41"/>
      <c r="J2912" s="65" t="str">
        <f>IFERROR(VLOOKUP(Table49[[#This Row],[ITEM CODE]],Table2[[Item Code]:[Master Name]],3,0),"")</f>
        <v/>
      </c>
      <c r="K2912" s="1" t="str">
        <f>IFERROR(VLOOKUP(Table49[[#This Row],[ITEM CODE]],Table2[[Item Code]:[Master Name]],9,0),"")</f>
        <v/>
      </c>
      <c r="L2912" s="1" t="str">
        <f>IFERROR(VLOOKUP(Table49[[#This Row],[ITEM CODE]],Table2[[Item Code]:[Master Name]],8,0),"")</f>
        <v/>
      </c>
      <c r="M2912" s="41"/>
      <c r="N2912" s="66">
        <f>IFERROR(VLOOKUP(Table49[[#This Row],[ITEM CODE]],Table2[[#All],[Item Code]:[Unit Cost]],10,0),0)</f>
        <v>0</v>
      </c>
      <c r="O2912" s="134">
        <f>IFERROR(VLOOKUP(Table49[[#This Row],[ITEM CODE]],Table2[[#All],[Item Code]:[Unit Cost]],10,0),0)</f>
        <v>0</v>
      </c>
      <c r="P2912" s="56"/>
      <c r="Q2912" s="58"/>
      <c r="R2912" s="58">
        <f>Table49[[#This Row],[QUANTITY]]*Table49[[#This Row],[INV Prices]]</f>
        <v>0</v>
      </c>
      <c r="S2912" s="67"/>
      <c r="V2912" s="41"/>
      <c r="W2912" s="4" t="str">
        <f>IFERROR(VLOOKUP(Table49[[#This Row],[ITEM CODE]],Table2[[Item Code]:[Category ]],6,0),"")</f>
        <v/>
      </c>
      <c r="X2912" s="1" t="str">
        <f>IFERROR(VLOOKUP(Table49[[#This Row],[ITEM CODE]],Table2[[Item Code]:[Sub Category]],7,0),"")</f>
        <v/>
      </c>
      <c r="Y2912" s="68" t="str">
        <f>Table49[[#This Row],[PO Number]]&amp;COUNTIFS($E$5:E2912,E2912)</f>
        <v>0</v>
      </c>
    </row>
    <row r="2913" spans="1:25" ht="14.7" customHeight="1" x14ac:dyDescent="0.3">
      <c r="A2913" s="1" t="str">
        <f>IF(Table49[[#This Row],[ITEM NAME]]="","",ROW()-4)</f>
        <v/>
      </c>
      <c r="B2913" s="68"/>
      <c r="C2913" s="4" t="str">
        <f>IFERROR(VLOOKUP(B2913,Table14[],3,0),"")</f>
        <v/>
      </c>
      <c r="D2913" s="4" t="str">
        <f>IFERROR(VLOOKUP(B2913,Table14[],2,0),"")</f>
        <v/>
      </c>
      <c r="E2913" s="4"/>
      <c r="H2913" s="41" t="str">
        <f>IFERROR(VLOOKUP(Table49[[#This Row],[ITEM CODE]],Table2[[Item Code]:[Master Name]],2,0),"")</f>
        <v/>
      </c>
      <c r="I2913" s="41"/>
      <c r="J2913" s="65" t="str">
        <f>IFERROR(VLOOKUP(Table49[[#This Row],[ITEM CODE]],Table2[[Item Code]:[Master Name]],3,0),"")</f>
        <v/>
      </c>
      <c r="K2913" s="1" t="str">
        <f>IFERROR(VLOOKUP(Table49[[#This Row],[ITEM CODE]],Table2[[Item Code]:[Master Name]],9,0),"")</f>
        <v/>
      </c>
      <c r="L2913" s="1" t="str">
        <f>IFERROR(VLOOKUP(Table49[[#This Row],[ITEM CODE]],Table2[[Item Code]:[Master Name]],8,0),"")</f>
        <v/>
      </c>
      <c r="M2913" s="41"/>
      <c r="N2913" s="66">
        <f>IFERROR(VLOOKUP(Table49[[#This Row],[ITEM CODE]],Table2[[#All],[Item Code]:[Unit Cost]],10,0),0)</f>
        <v>0</v>
      </c>
      <c r="O2913" s="134">
        <f>IFERROR(VLOOKUP(Table49[[#This Row],[ITEM CODE]],Table2[[#All],[Item Code]:[Unit Cost]],10,0),0)</f>
        <v>0</v>
      </c>
      <c r="P2913" s="56"/>
      <c r="Q2913" s="58"/>
      <c r="R2913" s="58">
        <f>Table49[[#This Row],[QUANTITY]]*Table49[[#This Row],[INV Prices]]</f>
        <v>0</v>
      </c>
      <c r="S2913" s="67"/>
      <c r="V2913" s="41"/>
      <c r="W2913" s="4" t="str">
        <f>IFERROR(VLOOKUP(Table49[[#This Row],[ITEM CODE]],Table2[[Item Code]:[Category ]],6,0),"")</f>
        <v/>
      </c>
      <c r="X2913" s="1" t="str">
        <f>IFERROR(VLOOKUP(Table49[[#This Row],[ITEM CODE]],Table2[[Item Code]:[Sub Category]],7,0),"")</f>
        <v/>
      </c>
      <c r="Y2913" s="68" t="str">
        <f>Table49[[#This Row],[PO Number]]&amp;COUNTIFS($E$5:E2913,E2913)</f>
        <v>0</v>
      </c>
    </row>
    <row r="2914" spans="1:25" ht="14.7" customHeight="1" x14ac:dyDescent="0.3">
      <c r="A2914" s="1" t="str">
        <f>IF(Table49[[#This Row],[ITEM NAME]]="","",ROW()-4)</f>
        <v/>
      </c>
      <c r="B2914" s="68"/>
      <c r="C2914" s="4" t="str">
        <f>IFERROR(VLOOKUP(B2914,Table14[],3,0),"")</f>
        <v/>
      </c>
      <c r="D2914" s="4" t="str">
        <f>IFERROR(VLOOKUP(B2914,Table14[],2,0),"")</f>
        <v/>
      </c>
      <c r="E2914" s="4"/>
      <c r="H2914" s="41" t="str">
        <f>IFERROR(VLOOKUP(Table49[[#This Row],[ITEM CODE]],Table2[[Item Code]:[Master Name]],2,0),"")</f>
        <v/>
      </c>
      <c r="I2914" s="41"/>
      <c r="J2914" s="65" t="str">
        <f>IFERROR(VLOOKUP(Table49[[#This Row],[ITEM CODE]],Table2[[Item Code]:[Master Name]],3,0),"")</f>
        <v/>
      </c>
      <c r="K2914" s="1" t="str">
        <f>IFERROR(VLOOKUP(Table49[[#This Row],[ITEM CODE]],Table2[[Item Code]:[Master Name]],9,0),"")</f>
        <v/>
      </c>
      <c r="L2914" s="1" t="str">
        <f>IFERROR(VLOOKUP(Table49[[#This Row],[ITEM CODE]],Table2[[Item Code]:[Master Name]],8,0),"")</f>
        <v/>
      </c>
      <c r="M2914" s="41"/>
      <c r="N2914" s="66">
        <f>IFERROR(VLOOKUP(Table49[[#This Row],[ITEM CODE]],Table2[[#All],[Item Code]:[Unit Cost]],10,0),0)</f>
        <v>0</v>
      </c>
      <c r="O2914" s="134">
        <f>IFERROR(VLOOKUP(Table49[[#This Row],[ITEM CODE]],Table2[[#All],[Item Code]:[Unit Cost]],10,0),0)</f>
        <v>0</v>
      </c>
      <c r="P2914" s="56"/>
      <c r="Q2914" s="58"/>
      <c r="R2914" s="58">
        <f>Table49[[#This Row],[QUANTITY]]*Table49[[#This Row],[INV Prices]]</f>
        <v>0</v>
      </c>
      <c r="S2914" s="67"/>
      <c r="V2914" s="41"/>
      <c r="W2914" s="4" t="str">
        <f>IFERROR(VLOOKUP(Table49[[#This Row],[ITEM CODE]],Table2[[Item Code]:[Category ]],6,0),"")</f>
        <v/>
      </c>
      <c r="X2914" s="1" t="str">
        <f>IFERROR(VLOOKUP(Table49[[#This Row],[ITEM CODE]],Table2[[Item Code]:[Sub Category]],7,0),"")</f>
        <v/>
      </c>
      <c r="Y2914" s="68" t="str">
        <f>Table49[[#This Row],[PO Number]]&amp;COUNTIFS($E$5:E2914,E2914)</f>
        <v>0</v>
      </c>
    </row>
    <row r="2915" spans="1:25" ht="14.7" customHeight="1" x14ac:dyDescent="0.3">
      <c r="A2915" s="1" t="str">
        <f>IF(Table49[[#This Row],[ITEM NAME]]="","",ROW()-4)</f>
        <v/>
      </c>
      <c r="B2915" s="68"/>
      <c r="C2915" s="4" t="str">
        <f>IFERROR(VLOOKUP(B2915,Table14[],3,0),"")</f>
        <v/>
      </c>
      <c r="D2915" s="4" t="str">
        <f>IFERROR(VLOOKUP(B2915,Table14[],2,0),"")</f>
        <v/>
      </c>
      <c r="E2915" s="4"/>
      <c r="H2915" s="41" t="str">
        <f>IFERROR(VLOOKUP(Table49[[#This Row],[ITEM CODE]],Table2[[Item Code]:[Master Name]],2,0),"")</f>
        <v/>
      </c>
      <c r="I2915" s="41"/>
      <c r="J2915" s="65" t="str">
        <f>IFERROR(VLOOKUP(Table49[[#This Row],[ITEM CODE]],Table2[[Item Code]:[Master Name]],3,0),"")</f>
        <v/>
      </c>
      <c r="K2915" s="1" t="str">
        <f>IFERROR(VLOOKUP(Table49[[#This Row],[ITEM CODE]],Table2[[Item Code]:[Master Name]],9,0),"")</f>
        <v/>
      </c>
      <c r="L2915" s="1" t="str">
        <f>IFERROR(VLOOKUP(Table49[[#This Row],[ITEM CODE]],Table2[[Item Code]:[Master Name]],8,0),"")</f>
        <v/>
      </c>
      <c r="M2915" s="41"/>
      <c r="N2915" s="66">
        <f>IFERROR(VLOOKUP(Table49[[#This Row],[ITEM CODE]],Table2[[#All],[Item Code]:[Unit Cost]],10,0),0)</f>
        <v>0</v>
      </c>
      <c r="O2915" s="134">
        <f>IFERROR(VLOOKUP(Table49[[#This Row],[ITEM CODE]],Table2[[#All],[Item Code]:[Unit Cost]],10,0),0)</f>
        <v>0</v>
      </c>
      <c r="P2915" s="56"/>
      <c r="Q2915" s="58"/>
      <c r="R2915" s="58">
        <f>Table49[[#This Row],[QUANTITY]]*Table49[[#This Row],[INV Prices]]</f>
        <v>0</v>
      </c>
      <c r="S2915" s="67"/>
      <c r="V2915" s="41"/>
      <c r="W2915" s="4" t="str">
        <f>IFERROR(VLOOKUP(Table49[[#This Row],[ITEM CODE]],Table2[[Item Code]:[Category ]],6,0),"")</f>
        <v/>
      </c>
      <c r="X2915" s="1" t="str">
        <f>IFERROR(VLOOKUP(Table49[[#This Row],[ITEM CODE]],Table2[[Item Code]:[Sub Category]],7,0),"")</f>
        <v/>
      </c>
      <c r="Y2915" s="68" t="str">
        <f>Table49[[#This Row],[PO Number]]&amp;COUNTIFS($E$5:E2915,E2915)</f>
        <v>0</v>
      </c>
    </row>
    <row r="2916" spans="1:25" ht="14.7" customHeight="1" x14ac:dyDescent="0.3">
      <c r="A2916" s="1" t="str">
        <f>IF(Table49[[#This Row],[ITEM NAME]]="","",ROW()-4)</f>
        <v/>
      </c>
      <c r="B2916" s="68"/>
      <c r="C2916" s="4" t="str">
        <f>IFERROR(VLOOKUP(B2916,Table14[],3,0),"")</f>
        <v/>
      </c>
      <c r="D2916" s="4" t="str">
        <f>IFERROR(VLOOKUP(B2916,Table14[],2,0),"")</f>
        <v/>
      </c>
      <c r="E2916" s="4"/>
      <c r="H2916" s="41" t="str">
        <f>IFERROR(VLOOKUP(Table49[[#This Row],[ITEM CODE]],Table2[[Item Code]:[Master Name]],2,0),"")</f>
        <v/>
      </c>
      <c r="I2916" s="41"/>
      <c r="J2916" s="65" t="str">
        <f>IFERROR(VLOOKUP(Table49[[#This Row],[ITEM CODE]],Table2[[Item Code]:[Master Name]],3,0),"")</f>
        <v/>
      </c>
      <c r="K2916" s="1" t="str">
        <f>IFERROR(VLOOKUP(Table49[[#This Row],[ITEM CODE]],Table2[[Item Code]:[Master Name]],9,0),"")</f>
        <v/>
      </c>
      <c r="L2916" s="1" t="str">
        <f>IFERROR(VLOOKUP(Table49[[#This Row],[ITEM CODE]],Table2[[Item Code]:[Master Name]],8,0),"")</f>
        <v/>
      </c>
      <c r="M2916" s="41"/>
      <c r="N2916" s="66">
        <f>IFERROR(VLOOKUP(Table49[[#This Row],[ITEM CODE]],Table2[[#All],[Item Code]:[Unit Cost]],10,0),0)</f>
        <v>0</v>
      </c>
      <c r="O2916" s="134">
        <f>IFERROR(VLOOKUP(Table49[[#This Row],[ITEM CODE]],Table2[[#All],[Item Code]:[Unit Cost]],10,0),0)</f>
        <v>0</v>
      </c>
      <c r="P2916" s="56"/>
      <c r="Q2916" s="58"/>
      <c r="R2916" s="58">
        <f>Table49[[#This Row],[QUANTITY]]*Table49[[#This Row],[INV Prices]]</f>
        <v>0</v>
      </c>
      <c r="S2916" s="67"/>
      <c r="V2916" s="41"/>
      <c r="W2916" s="4" t="str">
        <f>IFERROR(VLOOKUP(Table49[[#This Row],[ITEM CODE]],Table2[[Item Code]:[Category ]],6,0),"")</f>
        <v/>
      </c>
      <c r="X2916" s="1" t="str">
        <f>IFERROR(VLOOKUP(Table49[[#This Row],[ITEM CODE]],Table2[[Item Code]:[Sub Category]],7,0),"")</f>
        <v/>
      </c>
      <c r="Y2916" s="68" t="str">
        <f>Table49[[#This Row],[PO Number]]&amp;COUNTIFS($E$5:E2916,E2916)</f>
        <v>0</v>
      </c>
    </row>
    <row r="2917" spans="1:25" ht="14.7" customHeight="1" x14ac:dyDescent="0.3">
      <c r="A2917" s="1" t="str">
        <f>IF(Table49[[#This Row],[ITEM NAME]]="","",ROW()-4)</f>
        <v/>
      </c>
      <c r="B2917" s="68"/>
      <c r="C2917" s="4" t="str">
        <f>IFERROR(VLOOKUP(B2917,Table14[],3,0),"")</f>
        <v/>
      </c>
      <c r="D2917" s="4" t="str">
        <f>IFERROR(VLOOKUP(B2917,Table14[],2,0),"")</f>
        <v/>
      </c>
      <c r="E2917" s="4"/>
      <c r="H2917" s="41" t="str">
        <f>IFERROR(VLOOKUP(Table49[[#This Row],[ITEM CODE]],Table2[[Item Code]:[Master Name]],2,0),"")</f>
        <v/>
      </c>
      <c r="I2917" s="41"/>
      <c r="J2917" s="65" t="str">
        <f>IFERROR(VLOOKUP(Table49[[#This Row],[ITEM CODE]],Table2[[Item Code]:[Master Name]],3,0),"")</f>
        <v/>
      </c>
      <c r="K2917" s="1" t="str">
        <f>IFERROR(VLOOKUP(Table49[[#This Row],[ITEM CODE]],Table2[[Item Code]:[Master Name]],9,0),"")</f>
        <v/>
      </c>
      <c r="L2917" s="1" t="str">
        <f>IFERROR(VLOOKUP(Table49[[#This Row],[ITEM CODE]],Table2[[Item Code]:[Master Name]],8,0),"")</f>
        <v/>
      </c>
      <c r="M2917" s="41"/>
      <c r="N2917" s="66">
        <f>IFERROR(VLOOKUP(Table49[[#This Row],[ITEM CODE]],Table2[[#All],[Item Code]:[Unit Cost]],10,0),0)</f>
        <v>0</v>
      </c>
      <c r="O2917" s="134">
        <f>IFERROR(VLOOKUP(Table49[[#This Row],[ITEM CODE]],Table2[[#All],[Item Code]:[Unit Cost]],10,0),0)</f>
        <v>0</v>
      </c>
      <c r="P2917" s="56"/>
      <c r="Q2917" s="58"/>
      <c r="R2917" s="58">
        <f>Table49[[#This Row],[QUANTITY]]*Table49[[#This Row],[INV Prices]]</f>
        <v>0</v>
      </c>
      <c r="S2917" s="67"/>
      <c r="V2917" s="41"/>
      <c r="W2917" s="4" t="str">
        <f>IFERROR(VLOOKUP(Table49[[#This Row],[ITEM CODE]],Table2[[Item Code]:[Category ]],6,0),"")</f>
        <v/>
      </c>
      <c r="X2917" s="1" t="str">
        <f>IFERROR(VLOOKUP(Table49[[#This Row],[ITEM CODE]],Table2[[Item Code]:[Sub Category]],7,0),"")</f>
        <v/>
      </c>
      <c r="Y2917" s="68" t="str">
        <f>Table49[[#This Row],[PO Number]]&amp;COUNTIFS($E$5:E2917,E2917)</f>
        <v>0</v>
      </c>
    </row>
    <row r="2918" spans="1:25" ht="14.7" customHeight="1" x14ac:dyDescent="0.3">
      <c r="A2918" s="1" t="str">
        <f>IF(Table49[[#This Row],[ITEM NAME]]="","",ROW()-4)</f>
        <v/>
      </c>
      <c r="B2918" s="68"/>
      <c r="C2918" s="4" t="str">
        <f>IFERROR(VLOOKUP(B2918,Table14[],3,0),"")</f>
        <v/>
      </c>
      <c r="D2918" s="4" t="str">
        <f>IFERROR(VLOOKUP(B2918,Table14[],2,0),"")</f>
        <v/>
      </c>
      <c r="E2918" s="4"/>
      <c r="H2918" s="41" t="str">
        <f>IFERROR(VLOOKUP(Table49[[#This Row],[ITEM CODE]],Table2[[Item Code]:[Master Name]],2,0),"")</f>
        <v/>
      </c>
      <c r="I2918" s="41"/>
      <c r="J2918" s="65" t="str">
        <f>IFERROR(VLOOKUP(Table49[[#This Row],[ITEM CODE]],Table2[[Item Code]:[Master Name]],3,0),"")</f>
        <v/>
      </c>
      <c r="K2918" s="1" t="str">
        <f>IFERROR(VLOOKUP(Table49[[#This Row],[ITEM CODE]],Table2[[Item Code]:[Master Name]],9,0),"")</f>
        <v/>
      </c>
      <c r="L2918" s="1" t="str">
        <f>IFERROR(VLOOKUP(Table49[[#This Row],[ITEM CODE]],Table2[[Item Code]:[Master Name]],8,0),"")</f>
        <v/>
      </c>
      <c r="M2918" s="41"/>
      <c r="N2918" s="66">
        <f>IFERROR(VLOOKUP(Table49[[#This Row],[ITEM CODE]],Table2[[#All],[Item Code]:[Unit Cost]],10,0),0)</f>
        <v>0</v>
      </c>
      <c r="O2918" s="134">
        <f>IFERROR(VLOOKUP(Table49[[#This Row],[ITEM CODE]],Table2[[#All],[Item Code]:[Unit Cost]],10,0),0)</f>
        <v>0</v>
      </c>
      <c r="P2918" s="56"/>
      <c r="Q2918" s="58"/>
      <c r="R2918" s="58">
        <f>Table49[[#This Row],[QUANTITY]]*Table49[[#This Row],[INV Prices]]</f>
        <v>0</v>
      </c>
      <c r="S2918" s="67"/>
      <c r="V2918" s="41"/>
      <c r="W2918" s="4" t="str">
        <f>IFERROR(VLOOKUP(Table49[[#This Row],[ITEM CODE]],Table2[[Item Code]:[Category ]],6,0),"")</f>
        <v/>
      </c>
      <c r="X2918" s="1" t="str">
        <f>IFERROR(VLOOKUP(Table49[[#This Row],[ITEM CODE]],Table2[[Item Code]:[Sub Category]],7,0),"")</f>
        <v/>
      </c>
      <c r="Y2918" s="68" t="str">
        <f>Table49[[#This Row],[PO Number]]&amp;COUNTIFS($E$5:E2918,E2918)</f>
        <v>0</v>
      </c>
    </row>
    <row r="2919" spans="1:25" ht="14.7" customHeight="1" x14ac:dyDescent="0.3">
      <c r="A2919" s="1" t="str">
        <f>IF(Table49[[#This Row],[ITEM NAME]]="","",ROW()-4)</f>
        <v/>
      </c>
      <c r="B2919" s="68"/>
      <c r="C2919" s="4" t="str">
        <f>IFERROR(VLOOKUP(B2919,Table14[],3,0),"")</f>
        <v/>
      </c>
      <c r="D2919" s="4" t="str">
        <f>IFERROR(VLOOKUP(B2919,Table14[],2,0),"")</f>
        <v/>
      </c>
      <c r="E2919" s="4"/>
      <c r="H2919" s="41" t="str">
        <f>IFERROR(VLOOKUP(Table49[[#This Row],[ITEM CODE]],Table2[[Item Code]:[Master Name]],2,0),"")</f>
        <v/>
      </c>
      <c r="I2919" s="41"/>
      <c r="J2919" s="65" t="str">
        <f>IFERROR(VLOOKUP(Table49[[#This Row],[ITEM CODE]],Table2[[Item Code]:[Master Name]],3,0),"")</f>
        <v/>
      </c>
      <c r="K2919" s="1" t="str">
        <f>IFERROR(VLOOKUP(Table49[[#This Row],[ITEM CODE]],Table2[[Item Code]:[Master Name]],9,0),"")</f>
        <v/>
      </c>
      <c r="L2919" s="1" t="str">
        <f>IFERROR(VLOOKUP(Table49[[#This Row],[ITEM CODE]],Table2[[Item Code]:[Master Name]],8,0),"")</f>
        <v/>
      </c>
      <c r="M2919" s="41"/>
      <c r="N2919" s="66">
        <f>IFERROR(VLOOKUP(Table49[[#This Row],[ITEM CODE]],Table2[[#All],[Item Code]:[Unit Cost]],10,0),0)</f>
        <v>0</v>
      </c>
      <c r="O2919" s="134">
        <f>IFERROR(VLOOKUP(Table49[[#This Row],[ITEM CODE]],Table2[[#All],[Item Code]:[Unit Cost]],10,0),0)</f>
        <v>0</v>
      </c>
      <c r="P2919" s="56"/>
      <c r="Q2919" s="58"/>
      <c r="R2919" s="58">
        <f>Table49[[#This Row],[QUANTITY]]*Table49[[#This Row],[INV Prices]]</f>
        <v>0</v>
      </c>
      <c r="S2919" s="67"/>
      <c r="V2919" s="41"/>
      <c r="W2919" s="4" t="str">
        <f>IFERROR(VLOOKUP(Table49[[#This Row],[ITEM CODE]],Table2[[Item Code]:[Category ]],6,0),"")</f>
        <v/>
      </c>
      <c r="X2919" s="1" t="str">
        <f>IFERROR(VLOOKUP(Table49[[#This Row],[ITEM CODE]],Table2[[Item Code]:[Sub Category]],7,0),"")</f>
        <v/>
      </c>
      <c r="Y2919" s="68" t="str">
        <f>Table49[[#This Row],[PO Number]]&amp;COUNTIFS($E$5:E2919,E2919)</f>
        <v>0</v>
      </c>
    </row>
    <row r="2920" spans="1:25" ht="14.7" customHeight="1" x14ac:dyDescent="0.3">
      <c r="A2920" s="1" t="str">
        <f>IF(Table49[[#This Row],[ITEM NAME]]="","",ROW()-4)</f>
        <v/>
      </c>
      <c r="B2920" s="68"/>
      <c r="C2920" s="4" t="str">
        <f>IFERROR(VLOOKUP(B2920,Table14[],3,0),"")</f>
        <v/>
      </c>
      <c r="D2920" s="4" t="str">
        <f>IFERROR(VLOOKUP(B2920,Table14[],2,0),"")</f>
        <v/>
      </c>
      <c r="E2920" s="4"/>
      <c r="H2920" s="41" t="str">
        <f>IFERROR(VLOOKUP(Table49[[#This Row],[ITEM CODE]],Table2[[Item Code]:[Master Name]],2,0),"")</f>
        <v/>
      </c>
      <c r="I2920" s="41"/>
      <c r="J2920" s="65" t="str">
        <f>IFERROR(VLOOKUP(Table49[[#This Row],[ITEM CODE]],Table2[[Item Code]:[Master Name]],3,0),"")</f>
        <v/>
      </c>
      <c r="K2920" s="1" t="str">
        <f>IFERROR(VLOOKUP(Table49[[#This Row],[ITEM CODE]],Table2[[Item Code]:[Master Name]],9,0),"")</f>
        <v/>
      </c>
      <c r="L2920" s="1" t="str">
        <f>IFERROR(VLOOKUP(Table49[[#This Row],[ITEM CODE]],Table2[[Item Code]:[Master Name]],8,0),"")</f>
        <v/>
      </c>
      <c r="M2920" s="41"/>
      <c r="N2920" s="66">
        <f>IFERROR(VLOOKUP(Table49[[#This Row],[ITEM CODE]],Table2[[#All],[Item Code]:[Unit Cost]],10,0),0)</f>
        <v>0</v>
      </c>
      <c r="O2920" s="134">
        <f>IFERROR(VLOOKUP(Table49[[#This Row],[ITEM CODE]],Table2[[#All],[Item Code]:[Unit Cost]],10,0),0)</f>
        <v>0</v>
      </c>
      <c r="P2920" s="56"/>
      <c r="Q2920" s="58"/>
      <c r="R2920" s="58">
        <f>Table49[[#This Row],[QUANTITY]]*Table49[[#This Row],[INV Prices]]</f>
        <v>0</v>
      </c>
      <c r="S2920" s="67"/>
      <c r="V2920" s="41"/>
      <c r="W2920" s="4" t="str">
        <f>IFERROR(VLOOKUP(Table49[[#This Row],[ITEM CODE]],Table2[[Item Code]:[Category ]],6,0),"")</f>
        <v/>
      </c>
      <c r="X2920" s="1" t="str">
        <f>IFERROR(VLOOKUP(Table49[[#This Row],[ITEM CODE]],Table2[[Item Code]:[Sub Category]],7,0),"")</f>
        <v/>
      </c>
      <c r="Y2920" s="68" t="str">
        <f>Table49[[#This Row],[PO Number]]&amp;COUNTIFS($E$5:E2920,E2920)</f>
        <v>0</v>
      </c>
    </row>
    <row r="2921" spans="1:25" ht="14.7" customHeight="1" x14ac:dyDescent="0.3">
      <c r="A2921" s="1" t="str">
        <f>IF(Table49[[#This Row],[ITEM NAME]]="","",ROW()-4)</f>
        <v/>
      </c>
      <c r="B2921" s="68"/>
      <c r="C2921" s="4" t="str">
        <f>IFERROR(VLOOKUP(B2921,Table14[],3,0),"")</f>
        <v/>
      </c>
      <c r="D2921" s="4" t="str">
        <f>IFERROR(VLOOKUP(B2921,Table14[],2,0),"")</f>
        <v/>
      </c>
      <c r="E2921" s="4"/>
      <c r="H2921" s="41" t="str">
        <f>IFERROR(VLOOKUP(Table49[[#This Row],[ITEM CODE]],Table2[[Item Code]:[Master Name]],2,0),"")</f>
        <v/>
      </c>
      <c r="I2921" s="41"/>
      <c r="J2921" s="65" t="str">
        <f>IFERROR(VLOOKUP(Table49[[#This Row],[ITEM CODE]],Table2[[Item Code]:[Master Name]],3,0),"")</f>
        <v/>
      </c>
      <c r="K2921" s="1" t="str">
        <f>IFERROR(VLOOKUP(Table49[[#This Row],[ITEM CODE]],Table2[[Item Code]:[Master Name]],9,0),"")</f>
        <v/>
      </c>
      <c r="L2921" s="1" t="str">
        <f>IFERROR(VLOOKUP(Table49[[#This Row],[ITEM CODE]],Table2[[Item Code]:[Master Name]],8,0),"")</f>
        <v/>
      </c>
      <c r="M2921" s="41"/>
      <c r="N2921" s="66">
        <f>IFERROR(VLOOKUP(Table49[[#This Row],[ITEM CODE]],Table2[[#All],[Item Code]:[Unit Cost]],10,0),0)</f>
        <v>0</v>
      </c>
      <c r="O2921" s="134">
        <f>IFERROR(VLOOKUP(Table49[[#This Row],[ITEM CODE]],Table2[[#All],[Item Code]:[Unit Cost]],10,0),0)</f>
        <v>0</v>
      </c>
      <c r="P2921" s="56"/>
      <c r="Q2921" s="58"/>
      <c r="R2921" s="58">
        <f>Table49[[#This Row],[QUANTITY]]*Table49[[#This Row],[INV Prices]]</f>
        <v>0</v>
      </c>
      <c r="S2921" s="67"/>
      <c r="V2921" s="41"/>
      <c r="W2921" s="4" t="str">
        <f>IFERROR(VLOOKUP(Table49[[#This Row],[ITEM CODE]],Table2[[Item Code]:[Category ]],6,0),"")</f>
        <v/>
      </c>
      <c r="X2921" s="1" t="str">
        <f>IFERROR(VLOOKUP(Table49[[#This Row],[ITEM CODE]],Table2[[Item Code]:[Sub Category]],7,0),"")</f>
        <v/>
      </c>
      <c r="Y2921" s="68" t="str">
        <f>Table49[[#This Row],[PO Number]]&amp;COUNTIFS($E$5:E2921,E2921)</f>
        <v>0</v>
      </c>
    </row>
    <row r="2922" spans="1:25" ht="14.7" customHeight="1" x14ac:dyDescent="0.3">
      <c r="A2922" s="1" t="str">
        <f>IF(Table49[[#This Row],[ITEM NAME]]="","",ROW()-4)</f>
        <v/>
      </c>
      <c r="B2922" s="68"/>
      <c r="C2922" s="4" t="str">
        <f>IFERROR(VLOOKUP(B2922,Table14[],3,0),"")</f>
        <v/>
      </c>
      <c r="D2922" s="4" t="str">
        <f>IFERROR(VLOOKUP(B2922,Table14[],2,0),"")</f>
        <v/>
      </c>
      <c r="E2922" s="4"/>
      <c r="H2922" s="41" t="str">
        <f>IFERROR(VLOOKUP(Table49[[#This Row],[ITEM CODE]],Table2[[Item Code]:[Master Name]],2,0),"")</f>
        <v/>
      </c>
      <c r="I2922" s="41"/>
      <c r="J2922" s="65" t="str">
        <f>IFERROR(VLOOKUP(Table49[[#This Row],[ITEM CODE]],Table2[[Item Code]:[Master Name]],3,0),"")</f>
        <v/>
      </c>
      <c r="K2922" s="1" t="str">
        <f>IFERROR(VLOOKUP(Table49[[#This Row],[ITEM CODE]],Table2[[Item Code]:[Master Name]],9,0),"")</f>
        <v/>
      </c>
      <c r="L2922" s="1" t="str">
        <f>IFERROR(VLOOKUP(Table49[[#This Row],[ITEM CODE]],Table2[[Item Code]:[Master Name]],8,0),"")</f>
        <v/>
      </c>
      <c r="M2922" s="41"/>
      <c r="N2922" s="66">
        <f>IFERROR(VLOOKUP(Table49[[#This Row],[ITEM CODE]],Table2[[#All],[Item Code]:[Unit Cost]],10,0),0)</f>
        <v>0</v>
      </c>
      <c r="O2922" s="134">
        <f>IFERROR(VLOOKUP(Table49[[#This Row],[ITEM CODE]],Table2[[#All],[Item Code]:[Unit Cost]],10,0),0)</f>
        <v>0</v>
      </c>
      <c r="P2922" s="56"/>
      <c r="Q2922" s="58"/>
      <c r="R2922" s="58">
        <f>Table49[[#This Row],[QUANTITY]]*Table49[[#This Row],[INV Prices]]</f>
        <v>0</v>
      </c>
      <c r="S2922" s="67"/>
      <c r="V2922" s="41"/>
      <c r="W2922" s="4" t="str">
        <f>IFERROR(VLOOKUP(Table49[[#This Row],[ITEM CODE]],Table2[[Item Code]:[Category ]],6,0),"")</f>
        <v/>
      </c>
      <c r="X2922" s="1" t="str">
        <f>IFERROR(VLOOKUP(Table49[[#This Row],[ITEM CODE]],Table2[[Item Code]:[Sub Category]],7,0),"")</f>
        <v/>
      </c>
      <c r="Y2922" s="68" t="str">
        <f>Table49[[#This Row],[PO Number]]&amp;COUNTIFS($E$5:E2922,E2922)</f>
        <v>0</v>
      </c>
    </row>
    <row r="2923" spans="1:25" ht="14.7" customHeight="1" x14ac:dyDescent="0.3">
      <c r="A2923" s="1" t="str">
        <f>IF(Table49[[#This Row],[ITEM NAME]]="","",ROW()-4)</f>
        <v/>
      </c>
      <c r="B2923" s="68"/>
      <c r="C2923" s="4" t="str">
        <f>IFERROR(VLOOKUP(B2923,Table14[],3,0),"")</f>
        <v/>
      </c>
      <c r="D2923" s="4" t="str">
        <f>IFERROR(VLOOKUP(B2923,Table14[],2,0),"")</f>
        <v/>
      </c>
      <c r="E2923" s="4"/>
      <c r="H2923" s="41" t="str">
        <f>IFERROR(VLOOKUP(Table49[[#This Row],[ITEM CODE]],Table2[[Item Code]:[Master Name]],2,0),"")</f>
        <v/>
      </c>
      <c r="I2923" s="41"/>
      <c r="J2923" s="65" t="str">
        <f>IFERROR(VLOOKUP(Table49[[#This Row],[ITEM CODE]],Table2[[Item Code]:[Master Name]],3,0),"")</f>
        <v/>
      </c>
      <c r="K2923" s="1" t="str">
        <f>IFERROR(VLOOKUP(Table49[[#This Row],[ITEM CODE]],Table2[[Item Code]:[Master Name]],9,0),"")</f>
        <v/>
      </c>
      <c r="L2923" s="1" t="str">
        <f>IFERROR(VLOOKUP(Table49[[#This Row],[ITEM CODE]],Table2[[Item Code]:[Master Name]],8,0),"")</f>
        <v/>
      </c>
      <c r="M2923" s="41"/>
      <c r="N2923" s="66">
        <f>IFERROR(VLOOKUP(Table49[[#This Row],[ITEM CODE]],Table2[[#All],[Item Code]:[Unit Cost]],10,0),0)</f>
        <v>0</v>
      </c>
      <c r="O2923" s="134">
        <f>IFERROR(VLOOKUP(Table49[[#This Row],[ITEM CODE]],Table2[[#All],[Item Code]:[Unit Cost]],10,0),0)</f>
        <v>0</v>
      </c>
      <c r="P2923" s="56"/>
      <c r="Q2923" s="58"/>
      <c r="R2923" s="58">
        <f>Table49[[#This Row],[QUANTITY]]*Table49[[#This Row],[INV Prices]]</f>
        <v>0</v>
      </c>
      <c r="S2923" s="67"/>
      <c r="V2923" s="41"/>
      <c r="W2923" s="4" t="str">
        <f>IFERROR(VLOOKUP(Table49[[#This Row],[ITEM CODE]],Table2[[Item Code]:[Category ]],6,0),"")</f>
        <v/>
      </c>
      <c r="X2923" s="1" t="str">
        <f>IFERROR(VLOOKUP(Table49[[#This Row],[ITEM CODE]],Table2[[Item Code]:[Sub Category]],7,0),"")</f>
        <v/>
      </c>
      <c r="Y2923" s="68" t="str">
        <f>Table49[[#This Row],[PO Number]]&amp;COUNTIFS($E$5:E2923,E2923)</f>
        <v>0</v>
      </c>
    </row>
    <row r="2924" spans="1:25" ht="14.7" customHeight="1" x14ac:dyDescent="0.3">
      <c r="A2924" s="1" t="str">
        <f>IF(Table49[[#This Row],[ITEM NAME]]="","",ROW()-4)</f>
        <v/>
      </c>
      <c r="B2924" s="68"/>
      <c r="C2924" s="4" t="str">
        <f>IFERROR(VLOOKUP(B2924,Table14[],3,0),"")</f>
        <v/>
      </c>
      <c r="D2924" s="4" t="str">
        <f>IFERROR(VLOOKUP(B2924,Table14[],2,0),"")</f>
        <v/>
      </c>
      <c r="E2924" s="4"/>
      <c r="H2924" s="41" t="str">
        <f>IFERROR(VLOOKUP(Table49[[#This Row],[ITEM CODE]],Table2[[Item Code]:[Master Name]],2,0),"")</f>
        <v/>
      </c>
      <c r="I2924" s="41"/>
      <c r="J2924" s="65" t="str">
        <f>IFERROR(VLOOKUP(Table49[[#This Row],[ITEM CODE]],Table2[[Item Code]:[Master Name]],3,0),"")</f>
        <v/>
      </c>
      <c r="K2924" s="1" t="str">
        <f>IFERROR(VLOOKUP(Table49[[#This Row],[ITEM CODE]],Table2[[Item Code]:[Master Name]],9,0),"")</f>
        <v/>
      </c>
      <c r="L2924" s="1" t="str">
        <f>IFERROR(VLOOKUP(Table49[[#This Row],[ITEM CODE]],Table2[[Item Code]:[Master Name]],8,0),"")</f>
        <v/>
      </c>
      <c r="M2924" s="41"/>
      <c r="N2924" s="66">
        <f>IFERROR(VLOOKUP(Table49[[#This Row],[ITEM CODE]],Table2[[#All],[Item Code]:[Unit Cost]],10,0),0)</f>
        <v>0</v>
      </c>
      <c r="O2924" s="134">
        <f>IFERROR(VLOOKUP(Table49[[#This Row],[ITEM CODE]],Table2[[#All],[Item Code]:[Unit Cost]],10,0),0)</f>
        <v>0</v>
      </c>
      <c r="P2924" s="56"/>
      <c r="Q2924" s="58"/>
      <c r="R2924" s="58">
        <f>Table49[[#This Row],[QUANTITY]]*Table49[[#This Row],[INV Prices]]</f>
        <v>0</v>
      </c>
      <c r="S2924" s="67"/>
      <c r="V2924" s="41"/>
      <c r="W2924" s="4" t="str">
        <f>IFERROR(VLOOKUP(Table49[[#This Row],[ITEM CODE]],Table2[[Item Code]:[Category ]],6,0),"")</f>
        <v/>
      </c>
      <c r="X2924" s="1" t="str">
        <f>IFERROR(VLOOKUP(Table49[[#This Row],[ITEM CODE]],Table2[[Item Code]:[Sub Category]],7,0),"")</f>
        <v/>
      </c>
      <c r="Y2924" s="68" t="str">
        <f>Table49[[#This Row],[PO Number]]&amp;COUNTIFS($E$5:E2924,E2924)</f>
        <v>0</v>
      </c>
    </row>
    <row r="2925" spans="1:25" ht="14.7" customHeight="1" x14ac:dyDescent="0.3">
      <c r="A2925" s="1" t="str">
        <f>IF(Table49[[#This Row],[ITEM NAME]]="","",ROW()-4)</f>
        <v/>
      </c>
      <c r="B2925" s="68"/>
      <c r="C2925" s="4" t="str">
        <f>IFERROR(VLOOKUP(B2925,Table14[],3,0),"")</f>
        <v/>
      </c>
      <c r="D2925" s="4" t="str">
        <f>IFERROR(VLOOKUP(B2925,Table14[],2,0),"")</f>
        <v/>
      </c>
      <c r="E2925" s="4"/>
      <c r="H2925" s="41" t="str">
        <f>IFERROR(VLOOKUP(Table49[[#This Row],[ITEM CODE]],Table2[[Item Code]:[Master Name]],2,0),"")</f>
        <v/>
      </c>
      <c r="I2925" s="41"/>
      <c r="J2925" s="65" t="str">
        <f>IFERROR(VLOOKUP(Table49[[#This Row],[ITEM CODE]],Table2[[Item Code]:[Master Name]],3,0),"")</f>
        <v/>
      </c>
      <c r="K2925" s="1" t="str">
        <f>IFERROR(VLOOKUP(Table49[[#This Row],[ITEM CODE]],Table2[[Item Code]:[Master Name]],9,0),"")</f>
        <v/>
      </c>
      <c r="L2925" s="1" t="str">
        <f>IFERROR(VLOOKUP(Table49[[#This Row],[ITEM CODE]],Table2[[Item Code]:[Master Name]],8,0),"")</f>
        <v/>
      </c>
      <c r="M2925" s="41"/>
      <c r="N2925" s="66">
        <f>IFERROR(VLOOKUP(Table49[[#This Row],[ITEM CODE]],Table2[[#All],[Item Code]:[Unit Cost]],10,0),0)</f>
        <v>0</v>
      </c>
      <c r="O2925" s="134">
        <f>IFERROR(VLOOKUP(Table49[[#This Row],[ITEM CODE]],Table2[[#All],[Item Code]:[Unit Cost]],10,0),0)</f>
        <v>0</v>
      </c>
      <c r="P2925" s="56"/>
      <c r="Q2925" s="58"/>
      <c r="R2925" s="58">
        <f>Table49[[#This Row],[QUANTITY]]*Table49[[#This Row],[INV Prices]]</f>
        <v>0</v>
      </c>
      <c r="S2925" s="67"/>
      <c r="V2925" s="41"/>
      <c r="W2925" s="4" t="str">
        <f>IFERROR(VLOOKUP(Table49[[#This Row],[ITEM CODE]],Table2[[Item Code]:[Category ]],6,0),"")</f>
        <v/>
      </c>
      <c r="X2925" s="1" t="str">
        <f>IFERROR(VLOOKUP(Table49[[#This Row],[ITEM CODE]],Table2[[Item Code]:[Sub Category]],7,0),"")</f>
        <v/>
      </c>
      <c r="Y2925" s="68" t="str">
        <f>Table49[[#This Row],[PO Number]]&amp;COUNTIFS($E$5:E2925,E2925)</f>
        <v>0</v>
      </c>
    </row>
    <row r="2926" spans="1:25" ht="14.7" customHeight="1" x14ac:dyDescent="0.3">
      <c r="A2926" s="1" t="str">
        <f>IF(Table49[[#This Row],[ITEM NAME]]="","",ROW()-4)</f>
        <v/>
      </c>
      <c r="B2926" s="68"/>
      <c r="C2926" s="4" t="str">
        <f>IFERROR(VLOOKUP(B2926,Table14[],3,0),"")</f>
        <v/>
      </c>
      <c r="D2926" s="4" t="str">
        <f>IFERROR(VLOOKUP(B2926,Table14[],2,0),"")</f>
        <v/>
      </c>
      <c r="E2926" s="4"/>
      <c r="H2926" s="41" t="str">
        <f>IFERROR(VLOOKUP(Table49[[#This Row],[ITEM CODE]],Table2[[Item Code]:[Master Name]],2,0),"")</f>
        <v/>
      </c>
      <c r="I2926" s="41"/>
      <c r="J2926" s="65" t="str">
        <f>IFERROR(VLOOKUP(Table49[[#This Row],[ITEM CODE]],Table2[[Item Code]:[Master Name]],3,0),"")</f>
        <v/>
      </c>
      <c r="K2926" s="1" t="str">
        <f>IFERROR(VLOOKUP(Table49[[#This Row],[ITEM CODE]],Table2[[Item Code]:[Master Name]],9,0),"")</f>
        <v/>
      </c>
      <c r="L2926" s="1" t="str">
        <f>IFERROR(VLOOKUP(Table49[[#This Row],[ITEM CODE]],Table2[[Item Code]:[Master Name]],8,0),"")</f>
        <v/>
      </c>
      <c r="M2926" s="41"/>
      <c r="N2926" s="66">
        <f>IFERROR(VLOOKUP(Table49[[#This Row],[ITEM CODE]],Table2[[#All],[Item Code]:[Unit Cost]],10,0),0)</f>
        <v>0</v>
      </c>
      <c r="O2926" s="134">
        <f>IFERROR(VLOOKUP(Table49[[#This Row],[ITEM CODE]],Table2[[#All],[Item Code]:[Unit Cost]],10,0),0)</f>
        <v>0</v>
      </c>
      <c r="P2926" s="56"/>
      <c r="Q2926" s="58"/>
      <c r="R2926" s="58">
        <f>Table49[[#This Row],[QUANTITY]]*Table49[[#This Row],[INV Prices]]</f>
        <v>0</v>
      </c>
      <c r="S2926" s="67"/>
      <c r="V2926" s="41"/>
      <c r="W2926" s="4" t="str">
        <f>IFERROR(VLOOKUP(Table49[[#This Row],[ITEM CODE]],Table2[[Item Code]:[Category ]],6,0),"")</f>
        <v/>
      </c>
      <c r="X2926" s="1" t="str">
        <f>IFERROR(VLOOKUP(Table49[[#This Row],[ITEM CODE]],Table2[[Item Code]:[Sub Category]],7,0),"")</f>
        <v/>
      </c>
      <c r="Y2926" s="68" t="str">
        <f>Table49[[#This Row],[PO Number]]&amp;COUNTIFS($E$5:E2926,E2926)</f>
        <v>0</v>
      </c>
    </row>
    <row r="2927" spans="1:25" ht="14.7" customHeight="1" x14ac:dyDescent="0.3">
      <c r="A2927" s="1" t="str">
        <f>IF(Table49[[#This Row],[ITEM NAME]]="","",ROW()-4)</f>
        <v/>
      </c>
      <c r="B2927" s="68"/>
      <c r="C2927" s="4" t="str">
        <f>IFERROR(VLOOKUP(B2927,Table14[],3,0),"")</f>
        <v/>
      </c>
      <c r="D2927" s="4" t="str">
        <f>IFERROR(VLOOKUP(B2927,Table14[],2,0),"")</f>
        <v/>
      </c>
      <c r="E2927" s="4"/>
      <c r="H2927" s="41" t="str">
        <f>IFERROR(VLOOKUP(Table49[[#This Row],[ITEM CODE]],Table2[[Item Code]:[Master Name]],2,0),"")</f>
        <v/>
      </c>
      <c r="I2927" s="41"/>
      <c r="J2927" s="65" t="str">
        <f>IFERROR(VLOOKUP(Table49[[#This Row],[ITEM CODE]],Table2[[Item Code]:[Master Name]],3,0),"")</f>
        <v/>
      </c>
      <c r="K2927" s="1" t="str">
        <f>IFERROR(VLOOKUP(Table49[[#This Row],[ITEM CODE]],Table2[[Item Code]:[Master Name]],9,0),"")</f>
        <v/>
      </c>
      <c r="L2927" s="1" t="str">
        <f>IFERROR(VLOOKUP(Table49[[#This Row],[ITEM CODE]],Table2[[Item Code]:[Master Name]],8,0),"")</f>
        <v/>
      </c>
      <c r="M2927" s="41"/>
      <c r="N2927" s="66">
        <f>IFERROR(VLOOKUP(Table49[[#This Row],[ITEM CODE]],Table2[[#All],[Item Code]:[Unit Cost]],10,0),0)</f>
        <v>0</v>
      </c>
      <c r="O2927" s="134">
        <f>IFERROR(VLOOKUP(Table49[[#This Row],[ITEM CODE]],Table2[[#All],[Item Code]:[Unit Cost]],10,0),0)</f>
        <v>0</v>
      </c>
      <c r="P2927" s="56"/>
      <c r="Q2927" s="58"/>
      <c r="R2927" s="58">
        <f>Table49[[#This Row],[QUANTITY]]*Table49[[#This Row],[INV Prices]]</f>
        <v>0</v>
      </c>
      <c r="S2927" s="67"/>
      <c r="V2927" s="41"/>
      <c r="W2927" s="4" t="str">
        <f>IFERROR(VLOOKUP(Table49[[#This Row],[ITEM CODE]],Table2[[Item Code]:[Category ]],6,0),"")</f>
        <v/>
      </c>
      <c r="X2927" s="1" t="str">
        <f>IFERROR(VLOOKUP(Table49[[#This Row],[ITEM CODE]],Table2[[Item Code]:[Sub Category]],7,0),"")</f>
        <v/>
      </c>
      <c r="Y2927" s="68" t="str">
        <f>Table49[[#This Row],[PO Number]]&amp;COUNTIFS($E$5:E2927,E2927)</f>
        <v>0</v>
      </c>
    </row>
    <row r="2928" spans="1:25" ht="14.7" customHeight="1" x14ac:dyDescent="0.3">
      <c r="A2928" s="1" t="str">
        <f>IF(Table49[[#This Row],[ITEM NAME]]="","",ROW()-4)</f>
        <v/>
      </c>
      <c r="B2928" s="68"/>
      <c r="C2928" s="4" t="str">
        <f>IFERROR(VLOOKUP(B2928,Table14[],3,0),"")</f>
        <v/>
      </c>
      <c r="D2928" s="4" t="str">
        <f>IFERROR(VLOOKUP(B2928,Table14[],2,0),"")</f>
        <v/>
      </c>
      <c r="E2928" s="4"/>
      <c r="H2928" s="41" t="str">
        <f>IFERROR(VLOOKUP(Table49[[#This Row],[ITEM CODE]],Table2[[Item Code]:[Master Name]],2,0),"")</f>
        <v/>
      </c>
      <c r="I2928" s="41"/>
      <c r="J2928" s="65" t="str">
        <f>IFERROR(VLOOKUP(Table49[[#This Row],[ITEM CODE]],Table2[[Item Code]:[Master Name]],3,0),"")</f>
        <v/>
      </c>
      <c r="K2928" s="1" t="str">
        <f>IFERROR(VLOOKUP(Table49[[#This Row],[ITEM CODE]],Table2[[Item Code]:[Master Name]],9,0),"")</f>
        <v/>
      </c>
      <c r="L2928" s="1" t="str">
        <f>IFERROR(VLOOKUP(Table49[[#This Row],[ITEM CODE]],Table2[[Item Code]:[Master Name]],8,0),"")</f>
        <v/>
      </c>
      <c r="M2928" s="41"/>
      <c r="N2928" s="66">
        <f>IFERROR(VLOOKUP(Table49[[#This Row],[ITEM CODE]],Table2[[#All],[Item Code]:[Unit Cost]],10,0),0)</f>
        <v>0</v>
      </c>
      <c r="O2928" s="134">
        <f>IFERROR(VLOOKUP(Table49[[#This Row],[ITEM CODE]],Table2[[#All],[Item Code]:[Unit Cost]],10,0),0)</f>
        <v>0</v>
      </c>
      <c r="P2928" s="56"/>
      <c r="Q2928" s="58"/>
      <c r="R2928" s="58">
        <f>Table49[[#This Row],[QUANTITY]]*Table49[[#This Row],[INV Prices]]</f>
        <v>0</v>
      </c>
      <c r="S2928" s="67"/>
      <c r="V2928" s="41"/>
      <c r="W2928" s="4" t="str">
        <f>IFERROR(VLOOKUP(Table49[[#This Row],[ITEM CODE]],Table2[[Item Code]:[Category ]],6,0),"")</f>
        <v/>
      </c>
      <c r="X2928" s="1" t="str">
        <f>IFERROR(VLOOKUP(Table49[[#This Row],[ITEM CODE]],Table2[[Item Code]:[Sub Category]],7,0),"")</f>
        <v/>
      </c>
      <c r="Y2928" s="68" t="str">
        <f>Table49[[#This Row],[PO Number]]&amp;COUNTIFS($E$5:E2928,E2928)</f>
        <v>0</v>
      </c>
    </row>
    <row r="2929" spans="1:25" ht="14.7" customHeight="1" x14ac:dyDescent="0.3">
      <c r="A2929" s="1" t="str">
        <f>IF(Table49[[#This Row],[ITEM NAME]]="","",ROW()-4)</f>
        <v/>
      </c>
      <c r="B2929" s="68"/>
      <c r="C2929" s="4" t="str">
        <f>IFERROR(VLOOKUP(B2929,Table14[],3,0),"")</f>
        <v/>
      </c>
      <c r="D2929" s="4" t="str">
        <f>IFERROR(VLOOKUP(B2929,Table14[],2,0),"")</f>
        <v/>
      </c>
      <c r="E2929" s="4"/>
      <c r="H2929" s="41" t="str">
        <f>IFERROR(VLOOKUP(Table49[[#This Row],[ITEM CODE]],Table2[[Item Code]:[Master Name]],2,0),"")</f>
        <v/>
      </c>
      <c r="I2929" s="41"/>
      <c r="J2929" s="65" t="str">
        <f>IFERROR(VLOOKUP(Table49[[#This Row],[ITEM CODE]],Table2[[Item Code]:[Master Name]],3,0),"")</f>
        <v/>
      </c>
      <c r="K2929" s="1" t="str">
        <f>IFERROR(VLOOKUP(Table49[[#This Row],[ITEM CODE]],Table2[[Item Code]:[Master Name]],9,0),"")</f>
        <v/>
      </c>
      <c r="L2929" s="1" t="str">
        <f>IFERROR(VLOOKUP(Table49[[#This Row],[ITEM CODE]],Table2[[Item Code]:[Master Name]],8,0),"")</f>
        <v/>
      </c>
      <c r="M2929" s="41"/>
      <c r="N2929" s="66">
        <f>IFERROR(VLOOKUP(Table49[[#This Row],[ITEM CODE]],Table2[[#All],[Item Code]:[Unit Cost]],10,0),0)</f>
        <v>0</v>
      </c>
      <c r="O2929" s="134">
        <f>IFERROR(VLOOKUP(Table49[[#This Row],[ITEM CODE]],Table2[[#All],[Item Code]:[Unit Cost]],10,0),0)</f>
        <v>0</v>
      </c>
      <c r="P2929" s="56"/>
      <c r="Q2929" s="58"/>
      <c r="R2929" s="58">
        <f>Table49[[#This Row],[QUANTITY]]*Table49[[#This Row],[INV Prices]]</f>
        <v>0</v>
      </c>
      <c r="S2929" s="67"/>
      <c r="V2929" s="41"/>
      <c r="W2929" s="4" t="str">
        <f>IFERROR(VLOOKUP(Table49[[#This Row],[ITEM CODE]],Table2[[Item Code]:[Category ]],6,0),"")</f>
        <v/>
      </c>
      <c r="X2929" s="1" t="str">
        <f>IFERROR(VLOOKUP(Table49[[#This Row],[ITEM CODE]],Table2[[Item Code]:[Sub Category]],7,0),"")</f>
        <v/>
      </c>
      <c r="Y2929" s="68" t="str">
        <f>Table49[[#This Row],[PO Number]]&amp;COUNTIFS($E$5:E2929,E2929)</f>
        <v>0</v>
      </c>
    </row>
    <row r="2930" spans="1:25" ht="14.7" customHeight="1" x14ac:dyDescent="0.3">
      <c r="A2930" s="1" t="str">
        <f>IF(Table49[[#This Row],[ITEM NAME]]="","",ROW()-4)</f>
        <v/>
      </c>
      <c r="B2930" s="68"/>
      <c r="C2930" s="4" t="str">
        <f>IFERROR(VLOOKUP(B2930,Table14[],3,0),"")</f>
        <v/>
      </c>
      <c r="D2930" s="4" t="str">
        <f>IFERROR(VLOOKUP(B2930,Table14[],2,0),"")</f>
        <v/>
      </c>
      <c r="E2930" s="4"/>
      <c r="H2930" s="41" t="str">
        <f>IFERROR(VLOOKUP(Table49[[#This Row],[ITEM CODE]],Table2[[Item Code]:[Master Name]],2,0),"")</f>
        <v/>
      </c>
      <c r="I2930" s="41"/>
      <c r="J2930" s="65" t="str">
        <f>IFERROR(VLOOKUP(Table49[[#This Row],[ITEM CODE]],Table2[[Item Code]:[Master Name]],3,0),"")</f>
        <v/>
      </c>
      <c r="K2930" s="1" t="str">
        <f>IFERROR(VLOOKUP(Table49[[#This Row],[ITEM CODE]],Table2[[Item Code]:[Master Name]],9,0),"")</f>
        <v/>
      </c>
      <c r="L2930" s="1" t="str">
        <f>IFERROR(VLOOKUP(Table49[[#This Row],[ITEM CODE]],Table2[[Item Code]:[Master Name]],8,0),"")</f>
        <v/>
      </c>
      <c r="M2930" s="41"/>
      <c r="N2930" s="66">
        <f>IFERROR(VLOOKUP(Table49[[#This Row],[ITEM CODE]],Table2[[#All],[Item Code]:[Unit Cost]],10,0),0)</f>
        <v>0</v>
      </c>
      <c r="O2930" s="134">
        <f>IFERROR(VLOOKUP(Table49[[#This Row],[ITEM CODE]],Table2[[#All],[Item Code]:[Unit Cost]],10,0),0)</f>
        <v>0</v>
      </c>
      <c r="P2930" s="56"/>
      <c r="Q2930" s="58"/>
      <c r="R2930" s="58">
        <f>Table49[[#This Row],[QUANTITY]]*Table49[[#This Row],[INV Prices]]</f>
        <v>0</v>
      </c>
      <c r="S2930" s="67"/>
      <c r="V2930" s="41"/>
      <c r="W2930" s="4" t="str">
        <f>IFERROR(VLOOKUP(Table49[[#This Row],[ITEM CODE]],Table2[[Item Code]:[Category ]],6,0),"")</f>
        <v/>
      </c>
      <c r="X2930" s="1" t="str">
        <f>IFERROR(VLOOKUP(Table49[[#This Row],[ITEM CODE]],Table2[[Item Code]:[Sub Category]],7,0),"")</f>
        <v/>
      </c>
      <c r="Y2930" s="68" t="str">
        <f>Table49[[#This Row],[PO Number]]&amp;COUNTIFS($E$5:E2930,E2930)</f>
        <v>0</v>
      </c>
    </row>
    <row r="2931" spans="1:25" ht="14.7" customHeight="1" x14ac:dyDescent="0.3">
      <c r="A2931" s="1" t="str">
        <f>IF(Table49[[#This Row],[ITEM NAME]]="","",ROW()-4)</f>
        <v/>
      </c>
      <c r="B2931" s="68"/>
      <c r="C2931" s="4" t="str">
        <f>IFERROR(VLOOKUP(B2931,Table14[],3,0),"")</f>
        <v/>
      </c>
      <c r="D2931" s="4" t="str">
        <f>IFERROR(VLOOKUP(B2931,Table14[],2,0),"")</f>
        <v/>
      </c>
      <c r="E2931" s="4"/>
      <c r="H2931" s="41" t="str">
        <f>IFERROR(VLOOKUP(Table49[[#This Row],[ITEM CODE]],Table2[[Item Code]:[Master Name]],2,0),"")</f>
        <v/>
      </c>
      <c r="I2931" s="41"/>
      <c r="J2931" s="65" t="str">
        <f>IFERROR(VLOOKUP(Table49[[#This Row],[ITEM CODE]],Table2[[Item Code]:[Master Name]],3,0),"")</f>
        <v/>
      </c>
      <c r="K2931" s="1" t="str">
        <f>IFERROR(VLOOKUP(Table49[[#This Row],[ITEM CODE]],Table2[[Item Code]:[Master Name]],9,0),"")</f>
        <v/>
      </c>
      <c r="L2931" s="1" t="str">
        <f>IFERROR(VLOOKUP(Table49[[#This Row],[ITEM CODE]],Table2[[Item Code]:[Master Name]],8,0),"")</f>
        <v/>
      </c>
      <c r="M2931" s="41"/>
      <c r="N2931" s="66">
        <f>IFERROR(VLOOKUP(Table49[[#This Row],[ITEM CODE]],Table2[[#All],[Item Code]:[Unit Cost]],10,0),0)</f>
        <v>0</v>
      </c>
      <c r="O2931" s="134">
        <f>IFERROR(VLOOKUP(Table49[[#This Row],[ITEM CODE]],Table2[[#All],[Item Code]:[Unit Cost]],10,0),0)</f>
        <v>0</v>
      </c>
      <c r="P2931" s="56"/>
      <c r="Q2931" s="58"/>
      <c r="R2931" s="58">
        <f>Table49[[#This Row],[QUANTITY]]*Table49[[#This Row],[INV Prices]]</f>
        <v>0</v>
      </c>
      <c r="S2931" s="67"/>
      <c r="V2931" s="41"/>
      <c r="W2931" s="4" t="str">
        <f>IFERROR(VLOOKUP(Table49[[#This Row],[ITEM CODE]],Table2[[Item Code]:[Category ]],6,0),"")</f>
        <v/>
      </c>
      <c r="X2931" s="1" t="str">
        <f>IFERROR(VLOOKUP(Table49[[#This Row],[ITEM CODE]],Table2[[Item Code]:[Sub Category]],7,0),"")</f>
        <v/>
      </c>
      <c r="Y2931" s="68" t="str">
        <f>Table49[[#This Row],[PO Number]]&amp;COUNTIFS($E$5:E2931,E2931)</f>
        <v>0</v>
      </c>
    </row>
    <row r="2932" spans="1:25" ht="14.7" customHeight="1" x14ac:dyDescent="0.3">
      <c r="A2932" s="1" t="str">
        <f>IF(Table49[[#This Row],[ITEM NAME]]="","",ROW()-4)</f>
        <v/>
      </c>
      <c r="B2932" s="68"/>
      <c r="C2932" s="4" t="str">
        <f>IFERROR(VLOOKUP(B2932,Table14[],3,0),"")</f>
        <v/>
      </c>
      <c r="D2932" s="4" t="str">
        <f>IFERROR(VLOOKUP(B2932,Table14[],2,0),"")</f>
        <v/>
      </c>
      <c r="E2932" s="4"/>
      <c r="H2932" s="41" t="str">
        <f>IFERROR(VLOOKUP(Table49[[#This Row],[ITEM CODE]],Table2[[Item Code]:[Master Name]],2,0),"")</f>
        <v/>
      </c>
      <c r="I2932" s="41"/>
      <c r="J2932" s="65" t="str">
        <f>IFERROR(VLOOKUP(Table49[[#This Row],[ITEM CODE]],Table2[[Item Code]:[Master Name]],3,0),"")</f>
        <v/>
      </c>
      <c r="K2932" s="1" t="str">
        <f>IFERROR(VLOOKUP(Table49[[#This Row],[ITEM CODE]],Table2[[Item Code]:[Master Name]],9,0),"")</f>
        <v/>
      </c>
      <c r="L2932" s="1" t="str">
        <f>IFERROR(VLOOKUP(Table49[[#This Row],[ITEM CODE]],Table2[[Item Code]:[Master Name]],8,0),"")</f>
        <v/>
      </c>
      <c r="M2932" s="41"/>
      <c r="N2932" s="66">
        <f>IFERROR(VLOOKUP(Table49[[#This Row],[ITEM CODE]],Table2[[#All],[Item Code]:[Unit Cost]],10,0),0)</f>
        <v>0</v>
      </c>
      <c r="O2932" s="134">
        <f>IFERROR(VLOOKUP(Table49[[#This Row],[ITEM CODE]],Table2[[#All],[Item Code]:[Unit Cost]],10,0),0)</f>
        <v>0</v>
      </c>
      <c r="P2932" s="56"/>
      <c r="Q2932" s="58"/>
      <c r="R2932" s="58">
        <f>Table49[[#This Row],[QUANTITY]]*Table49[[#This Row],[INV Prices]]</f>
        <v>0</v>
      </c>
      <c r="S2932" s="67"/>
      <c r="V2932" s="41"/>
      <c r="W2932" s="4" t="str">
        <f>IFERROR(VLOOKUP(Table49[[#This Row],[ITEM CODE]],Table2[[Item Code]:[Category ]],6,0),"")</f>
        <v/>
      </c>
      <c r="X2932" s="1" t="str">
        <f>IFERROR(VLOOKUP(Table49[[#This Row],[ITEM CODE]],Table2[[Item Code]:[Sub Category]],7,0),"")</f>
        <v/>
      </c>
      <c r="Y2932" s="68" t="str">
        <f>Table49[[#This Row],[PO Number]]&amp;COUNTIFS($E$5:E2932,E2932)</f>
        <v>0</v>
      </c>
    </row>
    <row r="2933" spans="1:25" ht="14.7" customHeight="1" x14ac:dyDescent="0.3">
      <c r="A2933" s="1" t="str">
        <f>IF(Table49[[#This Row],[ITEM NAME]]="","",ROW()-4)</f>
        <v/>
      </c>
      <c r="B2933" s="68"/>
      <c r="C2933" s="4" t="str">
        <f>IFERROR(VLOOKUP(B2933,Table14[],3,0),"")</f>
        <v/>
      </c>
      <c r="D2933" s="4" t="str">
        <f>IFERROR(VLOOKUP(B2933,Table14[],2,0),"")</f>
        <v/>
      </c>
      <c r="E2933" s="4"/>
      <c r="H2933" s="41" t="str">
        <f>IFERROR(VLOOKUP(Table49[[#This Row],[ITEM CODE]],Table2[[Item Code]:[Master Name]],2,0),"")</f>
        <v/>
      </c>
      <c r="I2933" s="41"/>
      <c r="J2933" s="65" t="str">
        <f>IFERROR(VLOOKUP(Table49[[#This Row],[ITEM CODE]],Table2[[Item Code]:[Master Name]],3,0),"")</f>
        <v/>
      </c>
      <c r="K2933" s="1" t="str">
        <f>IFERROR(VLOOKUP(Table49[[#This Row],[ITEM CODE]],Table2[[Item Code]:[Master Name]],9,0),"")</f>
        <v/>
      </c>
      <c r="L2933" s="1" t="str">
        <f>IFERROR(VLOOKUP(Table49[[#This Row],[ITEM CODE]],Table2[[Item Code]:[Master Name]],8,0),"")</f>
        <v/>
      </c>
      <c r="M2933" s="41"/>
      <c r="N2933" s="66">
        <f>IFERROR(VLOOKUP(Table49[[#This Row],[ITEM CODE]],Table2[[#All],[Item Code]:[Unit Cost]],10,0),0)</f>
        <v>0</v>
      </c>
      <c r="O2933" s="134">
        <f>IFERROR(VLOOKUP(Table49[[#This Row],[ITEM CODE]],Table2[[#All],[Item Code]:[Unit Cost]],10,0),0)</f>
        <v>0</v>
      </c>
      <c r="P2933" s="56"/>
      <c r="Q2933" s="58"/>
      <c r="R2933" s="58">
        <f>Table49[[#This Row],[QUANTITY]]*Table49[[#This Row],[INV Prices]]</f>
        <v>0</v>
      </c>
      <c r="S2933" s="67"/>
      <c r="V2933" s="41"/>
      <c r="W2933" s="4" t="str">
        <f>IFERROR(VLOOKUP(Table49[[#This Row],[ITEM CODE]],Table2[[Item Code]:[Category ]],6,0),"")</f>
        <v/>
      </c>
      <c r="X2933" s="1" t="str">
        <f>IFERROR(VLOOKUP(Table49[[#This Row],[ITEM CODE]],Table2[[Item Code]:[Sub Category]],7,0),"")</f>
        <v/>
      </c>
      <c r="Y2933" s="68" t="str">
        <f>Table49[[#This Row],[PO Number]]&amp;COUNTIFS($E$5:E2933,E2933)</f>
        <v>0</v>
      </c>
    </row>
    <row r="2934" spans="1:25" ht="14.7" customHeight="1" x14ac:dyDescent="0.3">
      <c r="A2934" s="1" t="str">
        <f>IF(Table49[[#This Row],[ITEM NAME]]="","",ROW()-4)</f>
        <v/>
      </c>
      <c r="B2934" s="68"/>
      <c r="C2934" s="4" t="str">
        <f>IFERROR(VLOOKUP(B2934,Table14[],3,0),"")</f>
        <v/>
      </c>
      <c r="D2934" s="4" t="str">
        <f>IFERROR(VLOOKUP(B2934,Table14[],2,0),"")</f>
        <v/>
      </c>
      <c r="E2934" s="4"/>
      <c r="H2934" s="41" t="str">
        <f>IFERROR(VLOOKUP(Table49[[#This Row],[ITEM CODE]],Table2[[Item Code]:[Master Name]],2,0),"")</f>
        <v/>
      </c>
      <c r="I2934" s="41"/>
      <c r="J2934" s="65" t="str">
        <f>IFERROR(VLOOKUP(Table49[[#This Row],[ITEM CODE]],Table2[[Item Code]:[Master Name]],3,0),"")</f>
        <v/>
      </c>
      <c r="K2934" s="1" t="str">
        <f>IFERROR(VLOOKUP(Table49[[#This Row],[ITEM CODE]],Table2[[Item Code]:[Master Name]],9,0),"")</f>
        <v/>
      </c>
      <c r="L2934" s="1" t="str">
        <f>IFERROR(VLOOKUP(Table49[[#This Row],[ITEM CODE]],Table2[[Item Code]:[Master Name]],8,0),"")</f>
        <v/>
      </c>
      <c r="M2934" s="41"/>
      <c r="N2934" s="66">
        <f>IFERROR(VLOOKUP(Table49[[#This Row],[ITEM CODE]],Table2[[#All],[Item Code]:[Unit Cost]],10,0),0)</f>
        <v>0</v>
      </c>
      <c r="O2934" s="134">
        <f>IFERROR(VLOOKUP(Table49[[#This Row],[ITEM CODE]],Table2[[#All],[Item Code]:[Unit Cost]],10,0),0)</f>
        <v>0</v>
      </c>
      <c r="P2934" s="56"/>
      <c r="Q2934" s="58"/>
      <c r="R2934" s="58">
        <f>Table49[[#This Row],[QUANTITY]]*Table49[[#This Row],[INV Prices]]</f>
        <v>0</v>
      </c>
      <c r="S2934" s="67"/>
      <c r="V2934" s="41"/>
      <c r="W2934" s="4" t="str">
        <f>IFERROR(VLOOKUP(Table49[[#This Row],[ITEM CODE]],Table2[[Item Code]:[Category ]],6,0),"")</f>
        <v/>
      </c>
      <c r="X2934" s="1" t="str">
        <f>IFERROR(VLOOKUP(Table49[[#This Row],[ITEM CODE]],Table2[[Item Code]:[Sub Category]],7,0),"")</f>
        <v/>
      </c>
      <c r="Y2934" s="68" t="str">
        <f>Table49[[#This Row],[PO Number]]&amp;COUNTIFS($E$5:E2934,E2934)</f>
        <v>0</v>
      </c>
    </row>
    <row r="2935" spans="1:25" ht="14.7" customHeight="1" x14ac:dyDescent="0.3">
      <c r="A2935" s="1" t="str">
        <f>IF(Table49[[#This Row],[ITEM NAME]]="","",ROW()-4)</f>
        <v/>
      </c>
      <c r="B2935" s="68"/>
      <c r="C2935" s="4" t="str">
        <f>IFERROR(VLOOKUP(B2935,Table14[],3,0),"")</f>
        <v/>
      </c>
      <c r="D2935" s="4" t="str">
        <f>IFERROR(VLOOKUP(B2935,Table14[],2,0),"")</f>
        <v/>
      </c>
      <c r="E2935" s="4"/>
      <c r="H2935" s="41" t="str">
        <f>IFERROR(VLOOKUP(Table49[[#This Row],[ITEM CODE]],Table2[[Item Code]:[Master Name]],2,0),"")</f>
        <v/>
      </c>
      <c r="I2935" s="41"/>
      <c r="J2935" s="65" t="str">
        <f>IFERROR(VLOOKUP(Table49[[#This Row],[ITEM CODE]],Table2[[Item Code]:[Master Name]],3,0),"")</f>
        <v/>
      </c>
      <c r="K2935" s="1" t="str">
        <f>IFERROR(VLOOKUP(Table49[[#This Row],[ITEM CODE]],Table2[[Item Code]:[Master Name]],9,0),"")</f>
        <v/>
      </c>
      <c r="L2935" s="1" t="str">
        <f>IFERROR(VLOOKUP(Table49[[#This Row],[ITEM CODE]],Table2[[Item Code]:[Master Name]],8,0),"")</f>
        <v/>
      </c>
      <c r="M2935" s="41"/>
      <c r="N2935" s="66">
        <f>IFERROR(VLOOKUP(Table49[[#This Row],[ITEM CODE]],Table2[[#All],[Item Code]:[Unit Cost]],10,0),0)</f>
        <v>0</v>
      </c>
      <c r="O2935" s="134">
        <f>IFERROR(VLOOKUP(Table49[[#This Row],[ITEM CODE]],Table2[[#All],[Item Code]:[Unit Cost]],10,0),0)</f>
        <v>0</v>
      </c>
      <c r="P2935" s="56"/>
      <c r="Q2935" s="58"/>
      <c r="R2935" s="58">
        <f>Table49[[#This Row],[QUANTITY]]*Table49[[#This Row],[INV Prices]]</f>
        <v>0</v>
      </c>
      <c r="S2935" s="67"/>
      <c r="V2935" s="41"/>
      <c r="W2935" s="4" t="str">
        <f>IFERROR(VLOOKUP(Table49[[#This Row],[ITEM CODE]],Table2[[Item Code]:[Category ]],6,0),"")</f>
        <v/>
      </c>
      <c r="X2935" s="1" t="str">
        <f>IFERROR(VLOOKUP(Table49[[#This Row],[ITEM CODE]],Table2[[Item Code]:[Sub Category]],7,0),"")</f>
        <v/>
      </c>
      <c r="Y2935" s="68" t="str">
        <f>Table49[[#This Row],[PO Number]]&amp;COUNTIFS($E$5:E2935,E2935)</f>
        <v>0</v>
      </c>
    </row>
    <row r="2936" spans="1:25" ht="14.7" customHeight="1" x14ac:dyDescent="0.3">
      <c r="A2936" s="1" t="str">
        <f>IF(Table49[[#This Row],[ITEM NAME]]="","",ROW()-4)</f>
        <v/>
      </c>
      <c r="B2936" s="68"/>
      <c r="C2936" s="4" t="str">
        <f>IFERROR(VLOOKUP(B2936,Table14[],3,0),"")</f>
        <v/>
      </c>
      <c r="D2936" s="4" t="str">
        <f>IFERROR(VLOOKUP(B2936,Table14[],2,0),"")</f>
        <v/>
      </c>
      <c r="E2936" s="4"/>
      <c r="H2936" s="41" t="str">
        <f>IFERROR(VLOOKUP(Table49[[#This Row],[ITEM CODE]],Table2[[Item Code]:[Master Name]],2,0),"")</f>
        <v/>
      </c>
      <c r="I2936" s="41"/>
      <c r="J2936" s="65" t="str">
        <f>IFERROR(VLOOKUP(Table49[[#This Row],[ITEM CODE]],Table2[[Item Code]:[Master Name]],3,0),"")</f>
        <v/>
      </c>
      <c r="K2936" s="1" t="str">
        <f>IFERROR(VLOOKUP(Table49[[#This Row],[ITEM CODE]],Table2[[Item Code]:[Master Name]],9,0),"")</f>
        <v/>
      </c>
      <c r="L2936" s="1" t="str">
        <f>IFERROR(VLOOKUP(Table49[[#This Row],[ITEM CODE]],Table2[[Item Code]:[Master Name]],8,0),"")</f>
        <v/>
      </c>
      <c r="M2936" s="41"/>
      <c r="N2936" s="66">
        <f>IFERROR(VLOOKUP(Table49[[#This Row],[ITEM CODE]],Table2[[#All],[Item Code]:[Unit Cost]],10,0),0)</f>
        <v>0</v>
      </c>
      <c r="O2936" s="134">
        <f>IFERROR(VLOOKUP(Table49[[#This Row],[ITEM CODE]],Table2[[#All],[Item Code]:[Unit Cost]],10,0),0)</f>
        <v>0</v>
      </c>
      <c r="P2936" s="56"/>
      <c r="Q2936" s="58"/>
      <c r="R2936" s="58">
        <f>Table49[[#This Row],[QUANTITY]]*Table49[[#This Row],[INV Prices]]</f>
        <v>0</v>
      </c>
      <c r="S2936" s="67"/>
      <c r="V2936" s="41"/>
      <c r="W2936" s="4" t="str">
        <f>IFERROR(VLOOKUP(Table49[[#This Row],[ITEM CODE]],Table2[[Item Code]:[Category ]],6,0),"")</f>
        <v/>
      </c>
      <c r="X2936" s="1" t="str">
        <f>IFERROR(VLOOKUP(Table49[[#This Row],[ITEM CODE]],Table2[[Item Code]:[Sub Category]],7,0),"")</f>
        <v/>
      </c>
      <c r="Y2936" s="68" t="str">
        <f>Table49[[#This Row],[PO Number]]&amp;COUNTIFS($E$5:E2936,E2936)</f>
        <v>0</v>
      </c>
    </row>
    <row r="2937" spans="1:25" ht="14.7" customHeight="1" x14ac:dyDescent="0.3">
      <c r="A2937" s="1" t="str">
        <f>IF(Table49[[#This Row],[ITEM NAME]]="","",ROW()-4)</f>
        <v/>
      </c>
      <c r="B2937" s="68"/>
      <c r="C2937" s="4" t="str">
        <f>IFERROR(VLOOKUP(B2937,Table14[],3,0),"")</f>
        <v/>
      </c>
      <c r="D2937" s="4" t="str">
        <f>IFERROR(VLOOKUP(B2937,Table14[],2,0),"")</f>
        <v/>
      </c>
      <c r="E2937" s="4"/>
      <c r="H2937" s="41" t="str">
        <f>IFERROR(VLOOKUP(Table49[[#This Row],[ITEM CODE]],Table2[[Item Code]:[Master Name]],2,0),"")</f>
        <v/>
      </c>
      <c r="I2937" s="41"/>
      <c r="J2937" s="65" t="str">
        <f>IFERROR(VLOOKUP(Table49[[#This Row],[ITEM CODE]],Table2[[Item Code]:[Master Name]],3,0),"")</f>
        <v/>
      </c>
      <c r="K2937" s="1" t="str">
        <f>IFERROR(VLOOKUP(Table49[[#This Row],[ITEM CODE]],Table2[[Item Code]:[Master Name]],9,0),"")</f>
        <v/>
      </c>
      <c r="L2937" s="1" t="str">
        <f>IFERROR(VLOOKUP(Table49[[#This Row],[ITEM CODE]],Table2[[Item Code]:[Master Name]],8,0),"")</f>
        <v/>
      </c>
      <c r="M2937" s="41"/>
      <c r="N2937" s="66">
        <f>IFERROR(VLOOKUP(Table49[[#This Row],[ITEM CODE]],Table2[[#All],[Item Code]:[Unit Cost]],10,0),0)</f>
        <v>0</v>
      </c>
      <c r="O2937" s="134">
        <f>IFERROR(VLOOKUP(Table49[[#This Row],[ITEM CODE]],Table2[[#All],[Item Code]:[Unit Cost]],10,0),0)</f>
        <v>0</v>
      </c>
      <c r="P2937" s="56"/>
      <c r="Q2937" s="58"/>
      <c r="R2937" s="58">
        <f>Table49[[#This Row],[QUANTITY]]*Table49[[#This Row],[INV Prices]]</f>
        <v>0</v>
      </c>
      <c r="S2937" s="67"/>
      <c r="V2937" s="41"/>
      <c r="W2937" s="4" t="str">
        <f>IFERROR(VLOOKUP(Table49[[#This Row],[ITEM CODE]],Table2[[Item Code]:[Category ]],6,0),"")</f>
        <v/>
      </c>
      <c r="X2937" s="1" t="str">
        <f>IFERROR(VLOOKUP(Table49[[#This Row],[ITEM CODE]],Table2[[Item Code]:[Sub Category]],7,0),"")</f>
        <v/>
      </c>
      <c r="Y2937" s="68" t="str">
        <f>Table49[[#This Row],[PO Number]]&amp;COUNTIFS($E$5:E2937,E2937)</f>
        <v>0</v>
      </c>
    </row>
    <row r="2938" spans="1:25" ht="14.7" customHeight="1" x14ac:dyDescent="0.3">
      <c r="A2938" s="1" t="str">
        <f>IF(Table49[[#This Row],[ITEM NAME]]="","",ROW()-4)</f>
        <v/>
      </c>
      <c r="B2938" s="68"/>
      <c r="C2938" s="4" t="str">
        <f>IFERROR(VLOOKUP(B2938,Table14[],3,0),"")</f>
        <v/>
      </c>
      <c r="D2938" s="4" t="str">
        <f>IFERROR(VLOOKUP(B2938,Table14[],2,0),"")</f>
        <v/>
      </c>
      <c r="E2938" s="4"/>
      <c r="H2938" s="41" t="str">
        <f>IFERROR(VLOOKUP(Table49[[#This Row],[ITEM CODE]],Table2[[Item Code]:[Master Name]],2,0),"")</f>
        <v/>
      </c>
      <c r="I2938" s="41"/>
      <c r="J2938" s="65" t="str">
        <f>IFERROR(VLOOKUP(Table49[[#This Row],[ITEM CODE]],Table2[[Item Code]:[Master Name]],3,0),"")</f>
        <v/>
      </c>
      <c r="K2938" s="1" t="str">
        <f>IFERROR(VLOOKUP(Table49[[#This Row],[ITEM CODE]],Table2[[Item Code]:[Master Name]],9,0),"")</f>
        <v/>
      </c>
      <c r="L2938" s="1" t="str">
        <f>IFERROR(VLOOKUP(Table49[[#This Row],[ITEM CODE]],Table2[[Item Code]:[Master Name]],8,0),"")</f>
        <v/>
      </c>
      <c r="M2938" s="41"/>
      <c r="N2938" s="66">
        <f>IFERROR(VLOOKUP(Table49[[#This Row],[ITEM CODE]],Table2[[#All],[Item Code]:[Unit Cost]],10,0),0)</f>
        <v>0</v>
      </c>
      <c r="O2938" s="134">
        <f>IFERROR(VLOOKUP(Table49[[#This Row],[ITEM CODE]],Table2[[#All],[Item Code]:[Unit Cost]],10,0),0)</f>
        <v>0</v>
      </c>
      <c r="P2938" s="56"/>
      <c r="Q2938" s="58"/>
      <c r="R2938" s="58">
        <f>Table49[[#This Row],[QUANTITY]]*Table49[[#This Row],[INV Prices]]</f>
        <v>0</v>
      </c>
      <c r="S2938" s="67"/>
      <c r="V2938" s="41"/>
      <c r="W2938" s="4" t="str">
        <f>IFERROR(VLOOKUP(Table49[[#This Row],[ITEM CODE]],Table2[[Item Code]:[Category ]],6,0),"")</f>
        <v/>
      </c>
      <c r="X2938" s="1" t="str">
        <f>IFERROR(VLOOKUP(Table49[[#This Row],[ITEM CODE]],Table2[[Item Code]:[Sub Category]],7,0),"")</f>
        <v/>
      </c>
      <c r="Y2938" s="68" t="str">
        <f>Table49[[#This Row],[PO Number]]&amp;COUNTIFS($E$5:E2938,E2938)</f>
        <v>0</v>
      </c>
    </row>
    <row r="2939" spans="1:25" ht="14.7" customHeight="1" x14ac:dyDescent="0.3">
      <c r="A2939" s="1" t="str">
        <f>IF(Table49[[#This Row],[ITEM NAME]]="","",ROW()-4)</f>
        <v/>
      </c>
      <c r="B2939" s="68"/>
      <c r="C2939" s="4" t="str">
        <f>IFERROR(VLOOKUP(B2939,Table14[],3,0),"")</f>
        <v/>
      </c>
      <c r="D2939" s="4" t="str">
        <f>IFERROR(VLOOKUP(B2939,Table14[],2,0),"")</f>
        <v/>
      </c>
      <c r="E2939" s="4"/>
      <c r="H2939" s="41" t="str">
        <f>IFERROR(VLOOKUP(Table49[[#This Row],[ITEM CODE]],Table2[[Item Code]:[Master Name]],2,0),"")</f>
        <v/>
      </c>
      <c r="I2939" s="41"/>
      <c r="J2939" s="65" t="str">
        <f>IFERROR(VLOOKUP(Table49[[#This Row],[ITEM CODE]],Table2[[Item Code]:[Master Name]],3,0),"")</f>
        <v/>
      </c>
      <c r="K2939" s="1" t="str">
        <f>IFERROR(VLOOKUP(Table49[[#This Row],[ITEM CODE]],Table2[[Item Code]:[Master Name]],9,0),"")</f>
        <v/>
      </c>
      <c r="L2939" s="1" t="str">
        <f>IFERROR(VLOOKUP(Table49[[#This Row],[ITEM CODE]],Table2[[Item Code]:[Master Name]],8,0),"")</f>
        <v/>
      </c>
      <c r="M2939" s="41"/>
      <c r="N2939" s="66">
        <f>IFERROR(VLOOKUP(Table49[[#This Row],[ITEM CODE]],Table2[[#All],[Item Code]:[Unit Cost]],10,0),0)</f>
        <v>0</v>
      </c>
      <c r="O2939" s="134">
        <f>IFERROR(VLOOKUP(Table49[[#This Row],[ITEM CODE]],Table2[[#All],[Item Code]:[Unit Cost]],10,0),0)</f>
        <v>0</v>
      </c>
      <c r="P2939" s="56"/>
      <c r="Q2939" s="58"/>
      <c r="R2939" s="58">
        <f>Table49[[#This Row],[QUANTITY]]*Table49[[#This Row],[INV Prices]]</f>
        <v>0</v>
      </c>
      <c r="S2939" s="67"/>
      <c r="V2939" s="41"/>
      <c r="W2939" s="4" t="str">
        <f>IFERROR(VLOOKUP(Table49[[#This Row],[ITEM CODE]],Table2[[Item Code]:[Category ]],6,0),"")</f>
        <v/>
      </c>
      <c r="X2939" s="1" t="str">
        <f>IFERROR(VLOOKUP(Table49[[#This Row],[ITEM CODE]],Table2[[Item Code]:[Sub Category]],7,0),"")</f>
        <v/>
      </c>
      <c r="Y2939" s="68" t="str">
        <f>Table49[[#This Row],[PO Number]]&amp;COUNTIFS($E$5:E2939,E2939)</f>
        <v>0</v>
      </c>
    </row>
    <row r="2940" spans="1:25" ht="14.7" customHeight="1" x14ac:dyDescent="0.3">
      <c r="A2940" s="1" t="str">
        <f>IF(Table49[[#This Row],[ITEM NAME]]="","",ROW()-4)</f>
        <v/>
      </c>
      <c r="B2940" s="68"/>
      <c r="C2940" s="4" t="str">
        <f>IFERROR(VLOOKUP(B2940,Table14[],3,0),"")</f>
        <v/>
      </c>
      <c r="D2940" s="4" t="str">
        <f>IFERROR(VLOOKUP(B2940,Table14[],2,0),"")</f>
        <v/>
      </c>
      <c r="E2940" s="4"/>
      <c r="H2940" s="41" t="str">
        <f>IFERROR(VLOOKUP(Table49[[#This Row],[ITEM CODE]],Table2[[Item Code]:[Master Name]],2,0),"")</f>
        <v/>
      </c>
      <c r="I2940" s="41"/>
      <c r="J2940" s="65" t="str">
        <f>IFERROR(VLOOKUP(Table49[[#This Row],[ITEM CODE]],Table2[[Item Code]:[Master Name]],3,0),"")</f>
        <v/>
      </c>
      <c r="K2940" s="1" t="str">
        <f>IFERROR(VLOOKUP(Table49[[#This Row],[ITEM CODE]],Table2[[Item Code]:[Master Name]],9,0),"")</f>
        <v/>
      </c>
      <c r="L2940" s="1" t="str">
        <f>IFERROR(VLOOKUP(Table49[[#This Row],[ITEM CODE]],Table2[[Item Code]:[Master Name]],8,0),"")</f>
        <v/>
      </c>
      <c r="M2940" s="41"/>
      <c r="N2940" s="66">
        <f>IFERROR(VLOOKUP(Table49[[#This Row],[ITEM CODE]],Table2[[#All],[Item Code]:[Unit Cost]],10,0),0)</f>
        <v>0</v>
      </c>
      <c r="O2940" s="134">
        <f>IFERROR(VLOOKUP(Table49[[#This Row],[ITEM CODE]],Table2[[#All],[Item Code]:[Unit Cost]],10,0),0)</f>
        <v>0</v>
      </c>
      <c r="P2940" s="56"/>
      <c r="Q2940" s="58"/>
      <c r="R2940" s="58">
        <f>Table49[[#This Row],[QUANTITY]]*Table49[[#This Row],[INV Prices]]</f>
        <v>0</v>
      </c>
      <c r="S2940" s="67"/>
      <c r="V2940" s="41"/>
      <c r="W2940" s="4" t="str">
        <f>IFERROR(VLOOKUP(Table49[[#This Row],[ITEM CODE]],Table2[[Item Code]:[Category ]],6,0),"")</f>
        <v/>
      </c>
      <c r="X2940" s="1" t="str">
        <f>IFERROR(VLOOKUP(Table49[[#This Row],[ITEM CODE]],Table2[[Item Code]:[Sub Category]],7,0),"")</f>
        <v/>
      </c>
      <c r="Y2940" s="68" t="str">
        <f>Table49[[#This Row],[PO Number]]&amp;COUNTIFS($E$5:E2940,E2940)</f>
        <v>0</v>
      </c>
    </row>
    <row r="2941" spans="1:25" ht="14.7" customHeight="1" x14ac:dyDescent="0.3">
      <c r="A2941" s="1" t="str">
        <f>IF(Table49[[#This Row],[ITEM NAME]]="","",ROW()-4)</f>
        <v/>
      </c>
      <c r="B2941" s="68"/>
      <c r="C2941" s="4" t="str">
        <f>IFERROR(VLOOKUP(B2941,Table14[],3,0),"")</f>
        <v/>
      </c>
      <c r="D2941" s="4" t="str">
        <f>IFERROR(VLOOKUP(B2941,Table14[],2,0),"")</f>
        <v/>
      </c>
      <c r="E2941" s="4"/>
      <c r="H2941" s="41" t="str">
        <f>IFERROR(VLOOKUP(Table49[[#This Row],[ITEM CODE]],Table2[[Item Code]:[Master Name]],2,0),"")</f>
        <v/>
      </c>
      <c r="I2941" s="41"/>
      <c r="J2941" s="65" t="str">
        <f>IFERROR(VLOOKUP(Table49[[#This Row],[ITEM CODE]],Table2[[Item Code]:[Master Name]],3,0),"")</f>
        <v/>
      </c>
      <c r="K2941" s="1" t="str">
        <f>IFERROR(VLOOKUP(Table49[[#This Row],[ITEM CODE]],Table2[[Item Code]:[Master Name]],9,0),"")</f>
        <v/>
      </c>
      <c r="L2941" s="1" t="str">
        <f>IFERROR(VLOOKUP(Table49[[#This Row],[ITEM CODE]],Table2[[Item Code]:[Master Name]],8,0),"")</f>
        <v/>
      </c>
      <c r="M2941" s="41"/>
      <c r="N2941" s="66">
        <f>IFERROR(VLOOKUP(Table49[[#This Row],[ITEM CODE]],Table2[[#All],[Item Code]:[Unit Cost]],10,0),0)</f>
        <v>0</v>
      </c>
      <c r="O2941" s="134">
        <f>IFERROR(VLOOKUP(Table49[[#This Row],[ITEM CODE]],Table2[[#All],[Item Code]:[Unit Cost]],10,0),0)</f>
        <v>0</v>
      </c>
      <c r="P2941" s="56"/>
      <c r="Q2941" s="58"/>
      <c r="R2941" s="58">
        <f>Table49[[#This Row],[QUANTITY]]*Table49[[#This Row],[INV Prices]]</f>
        <v>0</v>
      </c>
      <c r="S2941" s="67"/>
      <c r="V2941" s="41"/>
      <c r="W2941" s="4" t="str">
        <f>IFERROR(VLOOKUP(Table49[[#This Row],[ITEM CODE]],Table2[[Item Code]:[Category ]],6,0),"")</f>
        <v/>
      </c>
      <c r="X2941" s="1" t="str">
        <f>IFERROR(VLOOKUP(Table49[[#This Row],[ITEM CODE]],Table2[[Item Code]:[Sub Category]],7,0),"")</f>
        <v/>
      </c>
      <c r="Y2941" s="68" t="str">
        <f>Table49[[#This Row],[PO Number]]&amp;COUNTIFS($E$5:E2941,E2941)</f>
        <v>0</v>
      </c>
    </row>
    <row r="2942" spans="1:25" ht="14.7" customHeight="1" x14ac:dyDescent="0.3">
      <c r="A2942" s="1" t="str">
        <f>IF(Table49[[#This Row],[ITEM NAME]]="","",ROW()-4)</f>
        <v/>
      </c>
      <c r="B2942" s="68"/>
      <c r="C2942" s="4" t="str">
        <f>IFERROR(VLOOKUP(B2942,Table14[],3,0),"")</f>
        <v/>
      </c>
      <c r="D2942" s="4" t="str">
        <f>IFERROR(VLOOKUP(B2942,Table14[],2,0),"")</f>
        <v/>
      </c>
      <c r="E2942" s="4"/>
      <c r="H2942" s="41" t="str">
        <f>IFERROR(VLOOKUP(Table49[[#This Row],[ITEM CODE]],Table2[[Item Code]:[Master Name]],2,0),"")</f>
        <v/>
      </c>
      <c r="I2942" s="41"/>
      <c r="J2942" s="65" t="str">
        <f>IFERROR(VLOOKUP(Table49[[#This Row],[ITEM CODE]],Table2[[Item Code]:[Master Name]],3,0),"")</f>
        <v/>
      </c>
      <c r="K2942" s="1" t="str">
        <f>IFERROR(VLOOKUP(Table49[[#This Row],[ITEM CODE]],Table2[[Item Code]:[Master Name]],9,0),"")</f>
        <v/>
      </c>
      <c r="L2942" s="1" t="str">
        <f>IFERROR(VLOOKUP(Table49[[#This Row],[ITEM CODE]],Table2[[Item Code]:[Master Name]],8,0),"")</f>
        <v/>
      </c>
      <c r="M2942" s="41"/>
      <c r="N2942" s="66">
        <f>IFERROR(VLOOKUP(Table49[[#This Row],[ITEM CODE]],Table2[[#All],[Item Code]:[Unit Cost]],10,0),0)</f>
        <v>0</v>
      </c>
      <c r="O2942" s="134">
        <f>IFERROR(VLOOKUP(Table49[[#This Row],[ITEM CODE]],Table2[[#All],[Item Code]:[Unit Cost]],10,0),0)</f>
        <v>0</v>
      </c>
      <c r="P2942" s="56"/>
      <c r="Q2942" s="58"/>
      <c r="R2942" s="58">
        <f>Table49[[#This Row],[QUANTITY]]*Table49[[#This Row],[INV Prices]]</f>
        <v>0</v>
      </c>
      <c r="S2942" s="67"/>
      <c r="V2942" s="41"/>
      <c r="W2942" s="4" t="str">
        <f>IFERROR(VLOOKUP(Table49[[#This Row],[ITEM CODE]],Table2[[Item Code]:[Category ]],6,0),"")</f>
        <v/>
      </c>
      <c r="X2942" s="1" t="str">
        <f>IFERROR(VLOOKUP(Table49[[#This Row],[ITEM CODE]],Table2[[Item Code]:[Sub Category]],7,0),"")</f>
        <v/>
      </c>
      <c r="Y2942" s="68" t="str">
        <f>Table49[[#This Row],[PO Number]]&amp;COUNTIFS($E$5:E2942,E2942)</f>
        <v>0</v>
      </c>
    </row>
    <row r="2943" spans="1:25" ht="14.7" customHeight="1" x14ac:dyDescent="0.3">
      <c r="A2943" s="1" t="str">
        <f>IF(Table49[[#This Row],[ITEM NAME]]="","",ROW()-4)</f>
        <v/>
      </c>
      <c r="B2943" s="68"/>
      <c r="C2943" s="4" t="str">
        <f>IFERROR(VLOOKUP(B2943,Table14[],3,0),"")</f>
        <v/>
      </c>
      <c r="D2943" s="4" t="str">
        <f>IFERROR(VLOOKUP(B2943,Table14[],2,0),"")</f>
        <v/>
      </c>
      <c r="E2943" s="4"/>
      <c r="H2943" s="41" t="str">
        <f>IFERROR(VLOOKUP(Table49[[#This Row],[ITEM CODE]],Table2[[Item Code]:[Master Name]],2,0),"")</f>
        <v/>
      </c>
      <c r="I2943" s="41"/>
      <c r="J2943" s="65" t="str">
        <f>IFERROR(VLOOKUP(Table49[[#This Row],[ITEM CODE]],Table2[[Item Code]:[Master Name]],3,0),"")</f>
        <v/>
      </c>
      <c r="K2943" s="1" t="str">
        <f>IFERROR(VLOOKUP(Table49[[#This Row],[ITEM CODE]],Table2[[Item Code]:[Master Name]],9,0),"")</f>
        <v/>
      </c>
      <c r="L2943" s="1" t="str">
        <f>IFERROR(VLOOKUP(Table49[[#This Row],[ITEM CODE]],Table2[[Item Code]:[Master Name]],8,0),"")</f>
        <v/>
      </c>
      <c r="M2943" s="41"/>
      <c r="N2943" s="66">
        <f>IFERROR(VLOOKUP(Table49[[#This Row],[ITEM CODE]],Table2[[#All],[Item Code]:[Unit Cost]],10,0),0)</f>
        <v>0</v>
      </c>
      <c r="O2943" s="134">
        <f>IFERROR(VLOOKUP(Table49[[#This Row],[ITEM CODE]],Table2[[#All],[Item Code]:[Unit Cost]],10,0),0)</f>
        <v>0</v>
      </c>
      <c r="P2943" s="56"/>
      <c r="Q2943" s="58"/>
      <c r="R2943" s="58">
        <f>Table49[[#This Row],[QUANTITY]]*Table49[[#This Row],[INV Prices]]</f>
        <v>0</v>
      </c>
      <c r="S2943" s="67"/>
      <c r="V2943" s="41"/>
      <c r="W2943" s="4" t="str">
        <f>IFERROR(VLOOKUP(Table49[[#This Row],[ITEM CODE]],Table2[[Item Code]:[Category ]],6,0),"")</f>
        <v/>
      </c>
      <c r="X2943" s="1" t="str">
        <f>IFERROR(VLOOKUP(Table49[[#This Row],[ITEM CODE]],Table2[[Item Code]:[Sub Category]],7,0),"")</f>
        <v/>
      </c>
      <c r="Y2943" s="68" t="str">
        <f>Table49[[#This Row],[PO Number]]&amp;COUNTIFS($E$5:E2943,E2943)</f>
        <v>0</v>
      </c>
    </row>
    <row r="2944" spans="1:25" ht="14.7" customHeight="1" x14ac:dyDescent="0.3">
      <c r="A2944" s="1" t="str">
        <f>IF(Table49[[#This Row],[ITEM NAME]]="","",ROW()-4)</f>
        <v/>
      </c>
      <c r="B2944" s="68"/>
      <c r="C2944" s="4" t="str">
        <f>IFERROR(VLOOKUP(B2944,Table14[],3,0),"")</f>
        <v/>
      </c>
      <c r="D2944" s="4" t="str">
        <f>IFERROR(VLOOKUP(B2944,Table14[],2,0),"")</f>
        <v/>
      </c>
      <c r="E2944" s="4"/>
      <c r="H2944" s="41" t="str">
        <f>IFERROR(VLOOKUP(Table49[[#This Row],[ITEM CODE]],Table2[[Item Code]:[Master Name]],2,0),"")</f>
        <v/>
      </c>
      <c r="I2944" s="41"/>
      <c r="J2944" s="65" t="str">
        <f>IFERROR(VLOOKUP(Table49[[#This Row],[ITEM CODE]],Table2[[Item Code]:[Master Name]],3,0),"")</f>
        <v/>
      </c>
      <c r="K2944" s="1" t="str">
        <f>IFERROR(VLOOKUP(Table49[[#This Row],[ITEM CODE]],Table2[[Item Code]:[Master Name]],9,0),"")</f>
        <v/>
      </c>
      <c r="L2944" s="1" t="str">
        <f>IFERROR(VLOOKUP(Table49[[#This Row],[ITEM CODE]],Table2[[Item Code]:[Master Name]],8,0),"")</f>
        <v/>
      </c>
      <c r="M2944" s="41"/>
      <c r="N2944" s="66">
        <f>IFERROR(VLOOKUP(Table49[[#This Row],[ITEM CODE]],Table2[[#All],[Item Code]:[Unit Cost]],10,0),0)</f>
        <v>0</v>
      </c>
      <c r="O2944" s="134">
        <f>IFERROR(VLOOKUP(Table49[[#This Row],[ITEM CODE]],Table2[[#All],[Item Code]:[Unit Cost]],10,0),0)</f>
        <v>0</v>
      </c>
      <c r="P2944" s="56"/>
      <c r="Q2944" s="58"/>
      <c r="R2944" s="58">
        <f>Table49[[#This Row],[QUANTITY]]*Table49[[#This Row],[INV Prices]]</f>
        <v>0</v>
      </c>
      <c r="S2944" s="67"/>
      <c r="V2944" s="41"/>
      <c r="W2944" s="4" t="str">
        <f>IFERROR(VLOOKUP(Table49[[#This Row],[ITEM CODE]],Table2[[Item Code]:[Category ]],6,0),"")</f>
        <v/>
      </c>
      <c r="X2944" s="1" t="str">
        <f>IFERROR(VLOOKUP(Table49[[#This Row],[ITEM CODE]],Table2[[Item Code]:[Sub Category]],7,0),"")</f>
        <v/>
      </c>
      <c r="Y2944" s="68" t="str">
        <f>Table49[[#This Row],[PO Number]]&amp;COUNTIFS($E$5:E2944,E2944)</f>
        <v>0</v>
      </c>
    </row>
    <row r="2945" spans="1:25" ht="14.7" customHeight="1" x14ac:dyDescent="0.3">
      <c r="A2945" s="1" t="str">
        <f>IF(Table49[[#This Row],[ITEM NAME]]="","",ROW()-4)</f>
        <v/>
      </c>
      <c r="B2945" s="68"/>
      <c r="C2945" s="4" t="str">
        <f>IFERROR(VLOOKUP(B2945,Table14[],3,0),"")</f>
        <v/>
      </c>
      <c r="D2945" s="4" t="str">
        <f>IFERROR(VLOOKUP(B2945,Table14[],2,0),"")</f>
        <v/>
      </c>
      <c r="E2945" s="4"/>
      <c r="H2945" s="41" t="str">
        <f>IFERROR(VLOOKUP(Table49[[#This Row],[ITEM CODE]],Table2[[Item Code]:[Master Name]],2,0),"")</f>
        <v/>
      </c>
      <c r="I2945" s="41"/>
      <c r="J2945" s="65" t="str">
        <f>IFERROR(VLOOKUP(Table49[[#This Row],[ITEM CODE]],Table2[[Item Code]:[Master Name]],3,0),"")</f>
        <v/>
      </c>
      <c r="K2945" s="1" t="str">
        <f>IFERROR(VLOOKUP(Table49[[#This Row],[ITEM CODE]],Table2[[Item Code]:[Master Name]],9,0),"")</f>
        <v/>
      </c>
      <c r="L2945" s="1" t="str">
        <f>IFERROR(VLOOKUP(Table49[[#This Row],[ITEM CODE]],Table2[[Item Code]:[Master Name]],8,0),"")</f>
        <v/>
      </c>
      <c r="M2945" s="41"/>
      <c r="N2945" s="66">
        <f>IFERROR(VLOOKUP(Table49[[#This Row],[ITEM CODE]],Table2[[#All],[Item Code]:[Unit Cost]],10,0),0)</f>
        <v>0</v>
      </c>
      <c r="O2945" s="134">
        <f>IFERROR(VLOOKUP(Table49[[#This Row],[ITEM CODE]],Table2[[#All],[Item Code]:[Unit Cost]],10,0),0)</f>
        <v>0</v>
      </c>
      <c r="P2945" s="56"/>
      <c r="Q2945" s="58"/>
      <c r="R2945" s="58">
        <f>Table49[[#This Row],[QUANTITY]]*Table49[[#This Row],[INV Prices]]</f>
        <v>0</v>
      </c>
      <c r="S2945" s="67"/>
      <c r="V2945" s="41"/>
      <c r="W2945" s="4" t="str">
        <f>IFERROR(VLOOKUP(Table49[[#This Row],[ITEM CODE]],Table2[[Item Code]:[Category ]],6,0),"")</f>
        <v/>
      </c>
      <c r="X2945" s="1" t="str">
        <f>IFERROR(VLOOKUP(Table49[[#This Row],[ITEM CODE]],Table2[[Item Code]:[Sub Category]],7,0),"")</f>
        <v/>
      </c>
      <c r="Y2945" s="68" t="str">
        <f>Table49[[#This Row],[PO Number]]&amp;COUNTIFS($E$5:E2945,E2945)</f>
        <v>0</v>
      </c>
    </row>
    <row r="2946" spans="1:25" ht="14.7" customHeight="1" x14ac:dyDescent="0.3">
      <c r="A2946" s="1" t="str">
        <f>IF(Table49[[#This Row],[ITEM NAME]]="","",ROW()-4)</f>
        <v/>
      </c>
      <c r="B2946" s="68"/>
      <c r="C2946" s="4" t="str">
        <f>IFERROR(VLOOKUP(B2946,Table14[],3,0),"")</f>
        <v/>
      </c>
      <c r="D2946" s="4" t="str">
        <f>IFERROR(VLOOKUP(B2946,Table14[],2,0),"")</f>
        <v/>
      </c>
      <c r="E2946" s="4"/>
      <c r="H2946" s="41" t="str">
        <f>IFERROR(VLOOKUP(Table49[[#This Row],[ITEM CODE]],Table2[[Item Code]:[Master Name]],2,0),"")</f>
        <v/>
      </c>
      <c r="I2946" s="41"/>
      <c r="J2946" s="65" t="str">
        <f>IFERROR(VLOOKUP(Table49[[#This Row],[ITEM CODE]],Table2[[Item Code]:[Master Name]],3,0),"")</f>
        <v/>
      </c>
      <c r="K2946" s="1" t="str">
        <f>IFERROR(VLOOKUP(Table49[[#This Row],[ITEM CODE]],Table2[[Item Code]:[Master Name]],9,0),"")</f>
        <v/>
      </c>
      <c r="L2946" s="1" t="str">
        <f>IFERROR(VLOOKUP(Table49[[#This Row],[ITEM CODE]],Table2[[Item Code]:[Master Name]],8,0),"")</f>
        <v/>
      </c>
      <c r="M2946" s="41"/>
      <c r="N2946" s="66">
        <f>IFERROR(VLOOKUP(Table49[[#This Row],[ITEM CODE]],Table2[[#All],[Item Code]:[Unit Cost]],10,0),0)</f>
        <v>0</v>
      </c>
      <c r="O2946" s="134">
        <f>IFERROR(VLOOKUP(Table49[[#This Row],[ITEM CODE]],Table2[[#All],[Item Code]:[Unit Cost]],10,0),0)</f>
        <v>0</v>
      </c>
      <c r="P2946" s="56"/>
      <c r="Q2946" s="58"/>
      <c r="R2946" s="58">
        <f>Table49[[#This Row],[QUANTITY]]*Table49[[#This Row],[INV Prices]]</f>
        <v>0</v>
      </c>
      <c r="S2946" s="67"/>
      <c r="V2946" s="41"/>
      <c r="W2946" s="4" t="str">
        <f>IFERROR(VLOOKUP(Table49[[#This Row],[ITEM CODE]],Table2[[Item Code]:[Category ]],6,0),"")</f>
        <v/>
      </c>
      <c r="X2946" s="1" t="str">
        <f>IFERROR(VLOOKUP(Table49[[#This Row],[ITEM CODE]],Table2[[Item Code]:[Sub Category]],7,0),"")</f>
        <v/>
      </c>
      <c r="Y2946" s="68" t="str">
        <f>Table49[[#This Row],[PO Number]]&amp;COUNTIFS($E$5:E2946,E2946)</f>
        <v>0</v>
      </c>
    </row>
    <row r="2947" spans="1:25" ht="14.7" customHeight="1" x14ac:dyDescent="0.3">
      <c r="A2947" s="1" t="str">
        <f>IF(Table49[[#This Row],[ITEM NAME]]="","",ROW()-4)</f>
        <v/>
      </c>
      <c r="B2947" s="68"/>
      <c r="C2947" s="4" t="str">
        <f>IFERROR(VLOOKUP(B2947,Table14[],3,0),"")</f>
        <v/>
      </c>
      <c r="D2947" s="4" t="str">
        <f>IFERROR(VLOOKUP(B2947,Table14[],2,0),"")</f>
        <v/>
      </c>
      <c r="E2947" s="4"/>
      <c r="H2947" s="41" t="str">
        <f>IFERROR(VLOOKUP(Table49[[#This Row],[ITEM CODE]],Table2[[Item Code]:[Master Name]],2,0),"")</f>
        <v/>
      </c>
      <c r="I2947" s="41"/>
      <c r="J2947" s="65" t="str">
        <f>IFERROR(VLOOKUP(Table49[[#This Row],[ITEM CODE]],Table2[[Item Code]:[Master Name]],3,0),"")</f>
        <v/>
      </c>
      <c r="K2947" s="1" t="str">
        <f>IFERROR(VLOOKUP(Table49[[#This Row],[ITEM CODE]],Table2[[Item Code]:[Master Name]],9,0),"")</f>
        <v/>
      </c>
      <c r="L2947" s="1" t="str">
        <f>IFERROR(VLOOKUP(Table49[[#This Row],[ITEM CODE]],Table2[[Item Code]:[Master Name]],8,0),"")</f>
        <v/>
      </c>
      <c r="M2947" s="41"/>
      <c r="N2947" s="66">
        <f>IFERROR(VLOOKUP(Table49[[#This Row],[ITEM CODE]],Table2[[#All],[Item Code]:[Unit Cost]],10,0),0)</f>
        <v>0</v>
      </c>
      <c r="O2947" s="134">
        <f>IFERROR(VLOOKUP(Table49[[#This Row],[ITEM CODE]],Table2[[#All],[Item Code]:[Unit Cost]],10,0),0)</f>
        <v>0</v>
      </c>
      <c r="P2947" s="56"/>
      <c r="Q2947" s="58"/>
      <c r="R2947" s="58">
        <f>Table49[[#This Row],[QUANTITY]]*Table49[[#This Row],[INV Prices]]</f>
        <v>0</v>
      </c>
      <c r="S2947" s="67"/>
      <c r="V2947" s="41"/>
      <c r="W2947" s="4" t="str">
        <f>IFERROR(VLOOKUP(Table49[[#This Row],[ITEM CODE]],Table2[[Item Code]:[Category ]],6,0),"")</f>
        <v/>
      </c>
      <c r="X2947" s="1" t="str">
        <f>IFERROR(VLOOKUP(Table49[[#This Row],[ITEM CODE]],Table2[[Item Code]:[Sub Category]],7,0),"")</f>
        <v/>
      </c>
      <c r="Y2947" s="68" t="str">
        <f>Table49[[#This Row],[PO Number]]&amp;COUNTIFS($E$5:E2947,E2947)</f>
        <v>0</v>
      </c>
    </row>
    <row r="2948" spans="1:25" ht="14.7" customHeight="1" x14ac:dyDescent="0.3">
      <c r="A2948" s="1" t="str">
        <f>IF(Table49[[#This Row],[ITEM NAME]]="","",ROW()-4)</f>
        <v/>
      </c>
      <c r="B2948" s="68"/>
      <c r="C2948" s="4" t="str">
        <f>IFERROR(VLOOKUP(B2948,Table14[],3,0),"")</f>
        <v/>
      </c>
      <c r="D2948" s="4" t="str">
        <f>IFERROR(VLOOKUP(B2948,Table14[],2,0),"")</f>
        <v/>
      </c>
      <c r="E2948" s="4"/>
      <c r="H2948" s="41" t="str">
        <f>IFERROR(VLOOKUP(Table49[[#This Row],[ITEM CODE]],Table2[[Item Code]:[Master Name]],2,0),"")</f>
        <v/>
      </c>
      <c r="I2948" s="41"/>
      <c r="J2948" s="65" t="str">
        <f>IFERROR(VLOOKUP(Table49[[#This Row],[ITEM CODE]],Table2[[Item Code]:[Master Name]],3,0),"")</f>
        <v/>
      </c>
      <c r="K2948" s="1" t="str">
        <f>IFERROR(VLOOKUP(Table49[[#This Row],[ITEM CODE]],Table2[[Item Code]:[Master Name]],9,0),"")</f>
        <v/>
      </c>
      <c r="L2948" s="1" t="str">
        <f>IFERROR(VLOOKUP(Table49[[#This Row],[ITEM CODE]],Table2[[Item Code]:[Master Name]],8,0),"")</f>
        <v/>
      </c>
      <c r="M2948" s="41"/>
      <c r="N2948" s="66">
        <f>IFERROR(VLOOKUP(Table49[[#This Row],[ITEM CODE]],Table2[[#All],[Item Code]:[Unit Cost]],10,0),0)</f>
        <v>0</v>
      </c>
      <c r="O2948" s="134">
        <f>IFERROR(VLOOKUP(Table49[[#This Row],[ITEM CODE]],Table2[[#All],[Item Code]:[Unit Cost]],10,0),0)</f>
        <v>0</v>
      </c>
      <c r="P2948" s="56"/>
      <c r="Q2948" s="58"/>
      <c r="R2948" s="58">
        <f>Table49[[#This Row],[QUANTITY]]*Table49[[#This Row],[INV Prices]]</f>
        <v>0</v>
      </c>
      <c r="S2948" s="67"/>
      <c r="V2948" s="41"/>
      <c r="W2948" s="4" t="str">
        <f>IFERROR(VLOOKUP(Table49[[#This Row],[ITEM CODE]],Table2[[Item Code]:[Category ]],6,0),"")</f>
        <v/>
      </c>
      <c r="X2948" s="1" t="str">
        <f>IFERROR(VLOOKUP(Table49[[#This Row],[ITEM CODE]],Table2[[Item Code]:[Sub Category]],7,0),"")</f>
        <v/>
      </c>
      <c r="Y2948" s="68" t="str">
        <f>Table49[[#This Row],[PO Number]]&amp;COUNTIFS($E$5:E2948,E2948)</f>
        <v>0</v>
      </c>
    </row>
    <row r="2949" spans="1:25" ht="14.7" customHeight="1" x14ac:dyDescent="0.3">
      <c r="A2949" s="1" t="str">
        <f>IF(Table49[[#This Row],[ITEM NAME]]="","",ROW()-4)</f>
        <v/>
      </c>
      <c r="B2949" s="68"/>
      <c r="C2949" s="4" t="str">
        <f>IFERROR(VLOOKUP(B2949,Table14[],3,0),"")</f>
        <v/>
      </c>
      <c r="D2949" s="4" t="str">
        <f>IFERROR(VLOOKUP(B2949,Table14[],2,0),"")</f>
        <v/>
      </c>
      <c r="E2949" s="4"/>
      <c r="H2949" s="41" t="str">
        <f>IFERROR(VLOOKUP(Table49[[#This Row],[ITEM CODE]],Table2[[Item Code]:[Master Name]],2,0),"")</f>
        <v/>
      </c>
      <c r="I2949" s="41"/>
      <c r="J2949" s="65" t="str">
        <f>IFERROR(VLOOKUP(Table49[[#This Row],[ITEM CODE]],Table2[[Item Code]:[Master Name]],3,0),"")</f>
        <v/>
      </c>
      <c r="K2949" s="1" t="str">
        <f>IFERROR(VLOOKUP(Table49[[#This Row],[ITEM CODE]],Table2[[Item Code]:[Master Name]],9,0),"")</f>
        <v/>
      </c>
      <c r="L2949" s="1" t="str">
        <f>IFERROR(VLOOKUP(Table49[[#This Row],[ITEM CODE]],Table2[[Item Code]:[Master Name]],8,0),"")</f>
        <v/>
      </c>
      <c r="M2949" s="41"/>
      <c r="N2949" s="66">
        <f>IFERROR(VLOOKUP(Table49[[#This Row],[ITEM CODE]],Table2[[#All],[Item Code]:[Unit Cost]],10,0),0)</f>
        <v>0</v>
      </c>
      <c r="O2949" s="134">
        <f>IFERROR(VLOOKUP(Table49[[#This Row],[ITEM CODE]],Table2[[#All],[Item Code]:[Unit Cost]],10,0),0)</f>
        <v>0</v>
      </c>
      <c r="P2949" s="56"/>
      <c r="Q2949" s="58"/>
      <c r="R2949" s="58">
        <f>Table49[[#This Row],[QUANTITY]]*Table49[[#This Row],[INV Prices]]</f>
        <v>0</v>
      </c>
      <c r="S2949" s="67"/>
      <c r="V2949" s="41"/>
      <c r="W2949" s="4" t="str">
        <f>IFERROR(VLOOKUP(Table49[[#This Row],[ITEM CODE]],Table2[[Item Code]:[Category ]],6,0),"")</f>
        <v/>
      </c>
      <c r="X2949" s="1" t="str">
        <f>IFERROR(VLOOKUP(Table49[[#This Row],[ITEM CODE]],Table2[[Item Code]:[Sub Category]],7,0),"")</f>
        <v/>
      </c>
      <c r="Y2949" s="68" t="str">
        <f>Table49[[#This Row],[PO Number]]&amp;COUNTIFS($E$5:E2949,E2949)</f>
        <v>0</v>
      </c>
    </row>
    <row r="2950" spans="1:25" ht="14.7" customHeight="1" x14ac:dyDescent="0.3">
      <c r="A2950" s="1" t="str">
        <f>IF(Table49[[#This Row],[ITEM NAME]]="","",ROW()-4)</f>
        <v/>
      </c>
      <c r="B2950" s="68"/>
      <c r="C2950" s="4" t="str">
        <f>IFERROR(VLOOKUP(B2950,Table14[],3,0),"")</f>
        <v/>
      </c>
      <c r="D2950" s="4" t="str">
        <f>IFERROR(VLOOKUP(B2950,Table14[],2,0),"")</f>
        <v/>
      </c>
      <c r="E2950" s="4"/>
      <c r="H2950" s="41" t="str">
        <f>IFERROR(VLOOKUP(Table49[[#This Row],[ITEM CODE]],Table2[[Item Code]:[Master Name]],2,0),"")</f>
        <v/>
      </c>
      <c r="I2950" s="41"/>
      <c r="J2950" s="65" t="str">
        <f>IFERROR(VLOOKUP(Table49[[#This Row],[ITEM CODE]],Table2[[Item Code]:[Master Name]],3,0),"")</f>
        <v/>
      </c>
      <c r="K2950" s="1" t="str">
        <f>IFERROR(VLOOKUP(Table49[[#This Row],[ITEM CODE]],Table2[[Item Code]:[Master Name]],9,0),"")</f>
        <v/>
      </c>
      <c r="L2950" s="1" t="str">
        <f>IFERROR(VLOOKUP(Table49[[#This Row],[ITEM CODE]],Table2[[Item Code]:[Master Name]],8,0),"")</f>
        <v/>
      </c>
      <c r="M2950" s="41"/>
      <c r="N2950" s="66">
        <f>IFERROR(VLOOKUP(Table49[[#This Row],[ITEM CODE]],Table2[[#All],[Item Code]:[Unit Cost]],10,0),0)</f>
        <v>0</v>
      </c>
      <c r="O2950" s="134">
        <f>IFERROR(VLOOKUP(Table49[[#This Row],[ITEM CODE]],Table2[[#All],[Item Code]:[Unit Cost]],10,0),0)</f>
        <v>0</v>
      </c>
      <c r="P2950" s="56"/>
      <c r="Q2950" s="58"/>
      <c r="R2950" s="58">
        <f>Table49[[#This Row],[QUANTITY]]*Table49[[#This Row],[INV Prices]]</f>
        <v>0</v>
      </c>
      <c r="S2950" s="67"/>
      <c r="V2950" s="41"/>
      <c r="W2950" s="4" t="str">
        <f>IFERROR(VLOOKUP(Table49[[#This Row],[ITEM CODE]],Table2[[Item Code]:[Category ]],6,0),"")</f>
        <v/>
      </c>
      <c r="X2950" s="1" t="str">
        <f>IFERROR(VLOOKUP(Table49[[#This Row],[ITEM CODE]],Table2[[Item Code]:[Sub Category]],7,0),"")</f>
        <v/>
      </c>
      <c r="Y2950" s="68" t="str">
        <f>Table49[[#This Row],[PO Number]]&amp;COUNTIFS($E$5:E2950,E2950)</f>
        <v>0</v>
      </c>
    </row>
    <row r="2951" spans="1:25" ht="14.7" customHeight="1" x14ac:dyDescent="0.3">
      <c r="A2951" s="1" t="str">
        <f>IF(Table49[[#This Row],[ITEM NAME]]="","",ROW()-4)</f>
        <v/>
      </c>
      <c r="B2951" s="68"/>
      <c r="C2951" s="4" t="str">
        <f>IFERROR(VLOOKUP(B2951,Table14[],3,0),"")</f>
        <v/>
      </c>
      <c r="D2951" s="4" t="str">
        <f>IFERROR(VLOOKUP(B2951,Table14[],2,0),"")</f>
        <v/>
      </c>
      <c r="E2951" s="4"/>
      <c r="H2951" s="41" t="str">
        <f>IFERROR(VLOOKUP(Table49[[#This Row],[ITEM CODE]],Table2[[Item Code]:[Master Name]],2,0),"")</f>
        <v/>
      </c>
      <c r="I2951" s="41"/>
      <c r="J2951" s="65" t="str">
        <f>IFERROR(VLOOKUP(Table49[[#This Row],[ITEM CODE]],Table2[[Item Code]:[Master Name]],3,0),"")</f>
        <v/>
      </c>
      <c r="K2951" s="1" t="str">
        <f>IFERROR(VLOOKUP(Table49[[#This Row],[ITEM CODE]],Table2[[Item Code]:[Master Name]],9,0),"")</f>
        <v/>
      </c>
      <c r="L2951" s="1" t="str">
        <f>IFERROR(VLOOKUP(Table49[[#This Row],[ITEM CODE]],Table2[[Item Code]:[Master Name]],8,0),"")</f>
        <v/>
      </c>
      <c r="M2951" s="41"/>
      <c r="N2951" s="66">
        <f>IFERROR(VLOOKUP(Table49[[#This Row],[ITEM CODE]],Table2[[#All],[Item Code]:[Unit Cost]],10,0),0)</f>
        <v>0</v>
      </c>
      <c r="O2951" s="134">
        <f>IFERROR(VLOOKUP(Table49[[#This Row],[ITEM CODE]],Table2[[#All],[Item Code]:[Unit Cost]],10,0),0)</f>
        <v>0</v>
      </c>
      <c r="P2951" s="56"/>
      <c r="Q2951" s="58"/>
      <c r="R2951" s="58">
        <f>Table49[[#This Row],[QUANTITY]]*Table49[[#This Row],[INV Prices]]</f>
        <v>0</v>
      </c>
      <c r="S2951" s="67"/>
      <c r="V2951" s="41"/>
      <c r="W2951" s="4" t="str">
        <f>IFERROR(VLOOKUP(Table49[[#This Row],[ITEM CODE]],Table2[[Item Code]:[Category ]],6,0),"")</f>
        <v/>
      </c>
      <c r="X2951" s="1" t="str">
        <f>IFERROR(VLOOKUP(Table49[[#This Row],[ITEM CODE]],Table2[[Item Code]:[Sub Category]],7,0),"")</f>
        <v/>
      </c>
      <c r="Y2951" s="68" t="str">
        <f>Table49[[#This Row],[PO Number]]&amp;COUNTIFS($E$5:E2951,E2951)</f>
        <v>0</v>
      </c>
    </row>
    <row r="2952" spans="1:25" ht="14.7" customHeight="1" x14ac:dyDescent="0.3">
      <c r="A2952" s="1" t="str">
        <f>IF(Table49[[#This Row],[ITEM NAME]]="","",ROW()-4)</f>
        <v/>
      </c>
      <c r="B2952" s="68"/>
      <c r="C2952" s="4" t="str">
        <f>IFERROR(VLOOKUP(B2952,Table14[],3,0),"")</f>
        <v/>
      </c>
      <c r="D2952" s="4" t="str">
        <f>IFERROR(VLOOKUP(B2952,Table14[],2,0),"")</f>
        <v/>
      </c>
      <c r="E2952" s="4"/>
      <c r="H2952" s="41" t="str">
        <f>IFERROR(VLOOKUP(Table49[[#This Row],[ITEM CODE]],Table2[[Item Code]:[Master Name]],2,0),"")</f>
        <v/>
      </c>
      <c r="I2952" s="41"/>
      <c r="J2952" s="65" t="str">
        <f>IFERROR(VLOOKUP(Table49[[#This Row],[ITEM CODE]],Table2[[Item Code]:[Master Name]],3,0),"")</f>
        <v/>
      </c>
      <c r="K2952" s="1" t="str">
        <f>IFERROR(VLOOKUP(Table49[[#This Row],[ITEM CODE]],Table2[[Item Code]:[Master Name]],9,0),"")</f>
        <v/>
      </c>
      <c r="L2952" s="1" t="str">
        <f>IFERROR(VLOOKUP(Table49[[#This Row],[ITEM CODE]],Table2[[Item Code]:[Master Name]],8,0),"")</f>
        <v/>
      </c>
      <c r="M2952" s="41"/>
      <c r="N2952" s="66">
        <f>IFERROR(VLOOKUP(Table49[[#This Row],[ITEM CODE]],Table2[[#All],[Item Code]:[Unit Cost]],10,0),0)</f>
        <v>0</v>
      </c>
      <c r="O2952" s="134">
        <f>IFERROR(VLOOKUP(Table49[[#This Row],[ITEM CODE]],Table2[[#All],[Item Code]:[Unit Cost]],10,0),0)</f>
        <v>0</v>
      </c>
      <c r="P2952" s="56"/>
      <c r="Q2952" s="58"/>
      <c r="R2952" s="58">
        <f>Table49[[#This Row],[QUANTITY]]*Table49[[#This Row],[INV Prices]]</f>
        <v>0</v>
      </c>
      <c r="S2952" s="67"/>
      <c r="V2952" s="41"/>
      <c r="W2952" s="4" t="str">
        <f>IFERROR(VLOOKUP(Table49[[#This Row],[ITEM CODE]],Table2[[Item Code]:[Category ]],6,0),"")</f>
        <v/>
      </c>
      <c r="X2952" s="1" t="str">
        <f>IFERROR(VLOOKUP(Table49[[#This Row],[ITEM CODE]],Table2[[Item Code]:[Sub Category]],7,0),"")</f>
        <v/>
      </c>
      <c r="Y2952" s="68" t="str">
        <f>Table49[[#This Row],[PO Number]]&amp;COUNTIFS($E$5:E2952,E2952)</f>
        <v>0</v>
      </c>
    </row>
    <row r="2953" spans="1:25" ht="14.7" customHeight="1" x14ac:dyDescent="0.3">
      <c r="A2953" s="1" t="str">
        <f>IF(Table49[[#This Row],[ITEM NAME]]="","",ROW()-4)</f>
        <v/>
      </c>
      <c r="B2953" s="68"/>
      <c r="C2953" s="4" t="str">
        <f>IFERROR(VLOOKUP(B2953,Table14[],3,0),"")</f>
        <v/>
      </c>
      <c r="D2953" s="4" t="str">
        <f>IFERROR(VLOOKUP(B2953,Table14[],2,0),"")</f>
        <v/>
      </c>
      <c r="E2953" s="4"/>
      <c r="H2953" s="41" t="str">
        <f>IFERROR(VLOOKUP(Table49[[#This Row],[ITEM CODE]],Table2[[Item Code]:[Master Name]],2,0),"")</f>
        <v/>
      </c>
      <c r="I2953" s="41"/>
      <c r="J2953" s="65" t="str">
        <f>IFERROR(VLOOKUP(Table49[[#This Row],[ITEM CODE]],Table2[[Item Code]:[Master Name]],3,0),"")</f>
        <v/>
      </c>
      <c r="K2953" s="1" t="str">
        <f>IFERROR(VLOOKUP(Table49[[#This Row],[ITEM CODE]],Table2[[Item Code]:[Master Name]],9,0),"")</f>
        <v/>
      </c>
      <c r="L2953" s="1" t="str">
        <f>IFERROR(VLOOKUP(Table49[[#This Row],[ITEM CODE]],Table2[[Item Code]:[Master Name]],8,0),"")</f>
        <v/>
      </c>
      <c r="M2953" s="41"/>
      <c r="N2953" s="66">
        <f>IFERROR(VLOOKUP(Table49[[#This Row],[ITEM CODE]],Table2[[#All],[Item Code]:[Unit Cost]],10,0),0)</f>
        <v>0</v>
      </c>
      <c r="O2953" s="134">
        <f>IFERROR(VLOOKUP(Table49[[#This Row],[ITEM CODE]],Table2[[#All],[Item Code]:[Unit Cost]],10,0),0)</f>
        <v>0</v>
      </c>
      <c r="P2953" s="56"/>
      <c r="Q2953" s="58"/>
      <c r="R2953" s="58">
        <f>Table49[[#This Row],[QUANTITY]]*Table49[[#This Row],[INV Prices]]</f>
        <v>0</v>
      </c>
      <c r="S2953" s="67"/>
      <c r="V2953" s="41"/>
      <c r="W2953" s="4" t="str">
        <f>IFERROR(VLOOKUP(Table49[[#This Row],[ITEM CODE]],Table2[[Item Code]:[Category ]],6,0),"")</f>
        <v/>
      </c>
      <c r="X2953" s="1" t="str">
        <f>IFERROR(VLOOKUP(Table49[[#This Row],[ITEM CODE]],Table2[[Item Code]:[Sub Category]],7,0),"")</f>
        <v/>
      </c>
      <c r="Y2953" s="68" t="str">
        <f>Table49[[#This Row],[PO Number]]&amp;COUNTIFS($E$5:E2953,E2953)</f>
        <v>0</v>
      </c>
    </row>
    <row r="2954" spans="1:25" ht="14.7" customHeight="1" x14ac:dyDescent="0.3">
      <c r="A2954" s="1" t="str">
        <f>IF(Table49[[#This Row],[ITEM NAME]]="","",ROW()-4)</f>
        <v/>
      </c>
      <c r="B2954" s="68"/>
      <c r="C2954" s="4" t="str">
        <f>IFERROR(VLOOKUP(B2954,Table14[],3,0),"")</f>
        <v/>
      </c>
      <c r="D2954" s="4" t="str">
        <f>IFERROR(VLOOKUP(B2954,Table14[],2,0),"")</f>
        <v/>
      </c>
      <c r="E2954" s="4"/>
      <c r="H2954" s="41" t="str">
        <f>IFERROR(VLOOKUP(Table49[[#This Row],[ITEM CODE]],Table2[[Item Code]:[Master Name]],2,0),"")</f>
        <v/>
      </c>
      <c r="I2954" s="41"/>
      <c r="J2954" s="65" t="str">
        <f>IFERROR(VLOOKUP(Table49[[#This Row],[ITEM CODE]],Table2[[Item Code]:[Master Name]],3,0),"")</f>
        <v/>
      </c>
      <c r="K2954" s="1" t="str">
        <f>IFERROR(VLOOKUP(Table49[[#This Row],[ITEM CODE]],Table2[[Item Code]:[Master Name]],9,0),"")</f>
        <v/>
      </c>
      <c r="L2954" s="1" t="str">
        <f>IFERROR(VLOOKUP(Table49[[#This Row],[ITEM CODE]],Table2[[Item Code]:[Master Name]],8,0),"")</f>
        <v/>
      </c>
      <c r="M2954" s="41"/>
      <c r="N2954" s="66">
        <f>IFERROR(VLOOKUP(Table49[[#This Row],[ITEM CODE]],Table2[[#All],[Item Code]:[Unit Cost]],10,0),0)</f>
        <v>0</v>
      </c>
      <c r="O2954" s="134">
        <f>IFERROR(VLOOKUP(Table49[[#This Row],[ITEM CODE]],Table2[[#All],[Item Code]:[Unit Cost]],10,0),0)</f>
        <v>0</v>
      </c>
      <c r="P2954" s="56"/>
      <c r="Q2954" s="58"/>
      <c r="R2954" s="58">
        <f>Table49[[#This Row],[QUANTITY]]*Table49[[#This Row],[INV Prices]]</f>
        <v>0</v>
      </c>
      <c r="S2954" s="67"/>
      <c r="V2954" s="41"/>
      <c r="W2954" s="4" t="str">
        <f>IFERROR(VLOOKUP(Table49[[#This Row],[ITEM CODE]],Table2[[Item Code]:[Category ]],6,0),"")</f>
        <v/>
      </c>
      <c r="X2954" s="1" t="str">
        <f>IFERROR(VLOOKUP(Table49[[#This Row],[ITEM CODE]],Table2[[Item Code]:[Sub Category]],7,0),"")</f>
        <v/>
      </c>
      <c r="Y2954" s="68" t="str">
        <f>Table49[[#This Row],[PO Number]]&amp;COUNTIFS($E$5:E2954,E2954)</f>
        <v>0</v>
      </c>
    </row>
    <row r="2955" spans="1:25" ht="14.7" customHeight="1" x14ac:dyDescent="0.3">
      <c r="A2955" s="1" t="str">
        <f>IF(Table49[[#This Row],[ITEM NAME]]="","",ROW()-4)</f>
        <v/>
      </c>
      <c r="B2955" s="68"/>
      <c r="C2955" s="4" t="str">
        <f>IFERROR(VLOOKUP(B2955,Table14[],3,0),"")</f>
        <v/>
      </c>
      <c r="D2955" s="4" t="str">
        <f>IFERROR(VLOOKUP(B2955,Table14[],2,0),"")</f>
        <v/>
      </c>
      <c r="E2955" s="4"/>
      <c r="H2955" s="41" t="str">
        <f>IFERROR(VLOOKUP(Table49[[#This Row],[ITEM CODE]],Table2[[Item Code]:[Master Name]],2,0),"")</f>
        <v/>
      </c>
      <c r="I2955" s="41"/>
      <c r="J2955" s="65" t="str">
        <f>IFERROR(VLOOKUP(Table49[[#This Row],[ITEM CODE]],Table2[[Item Code]:[Master Name]],3,0),"")</f>
        <v/>
      </c>
      <c r="K2955" s="1" t="str">
        <f>IFERROR(VLOOKUP(Table49[[#This Row],[ITEM CODE]],Table2[[Item Code]:[Master Name]],9,0),"")</f>
        <v/>
      </c>
      <c r="L2955" s="1" t="str">
        <f>IFERROR(VLOOKUP(Table49[[#This Row],[ITEM CODE]],Table2[[Item Code]:[Master Name]],8,0),"")</f>
        <v/>
      </c>
      <c r="M2955" s="41"/>
      <c r="N2955" s="66">
        <f>IFERROR(VLOOKUP(Table49[[#This Row],[ITEM CODE]],Table2[[#All],[Item Code]:[Unit Cost]],10,0),0)</f>
        <v>0</v>
      </c>
      <c r="O2955" s="134">
        <f>IFERROR(VLOOKUP(Table49[[#This Row],[ITEM CODE]],Table2[[#All],[Item Code]:[Unit Cost]],10,0),0)</f>
        <v>0</v>
      </c>
      <c r="P2955" s="56"/>
      <c r="Q2955" s="58"/>
      <c r="R2955" s="58">
        <f>Table49[[#This Row],[QUANTITY]]*Table49[[#This Row],[INV Prices]]</f>
        <v>0</v>
      </c>
      <c r="S2955" s="67"/>
      <c r="V2955" s="41"/>
      <c r="W2955" s="4" t="str">
        <f>IFERROR(VLOOKUP(Table49[[#This Row],[ITEM CODE]],Table2[[Item Code]:[Category ]],6,0),"")</f>
        <v/>
      </c>
      <c r="X2955" s="1" t="str">
        <f>IFERROR(VLOOKUP(Table49[[#This Row],[ITEM CODE]],Table2[[Item Code]:[Sub Category]],7,0),"")</f>
        <v/>
      </c>
      <c r="Y2955" s="68" t="str">
        <f>Table49[[#This Row],[PO Number]]&amp;COUNTIFS($E$5:E2955,E2955)</f>
        <v>0</v>
      </c>
    </row>
    <row r="2956" spans="1:25" ht="14.7" customHeight="1" x14ac:dyDescent="0.3">
      <c r="A2956" s="1" t="str">
        <f>IF(Table49[[#This Row],[ITEM NAME]]="","",ROW()-4)</f>
        <v/>
      </c>
      <c r="B2956" s="68"/>
      <c r="C2956" s="4" t="str">
        <f>IFERROR(VLOOKUP(B2956,Table14[],3,0),"")</f>
        <v/>
      </c>
      <c r="D2956" s="4" t="str">
        <f>IFERROR(VLOOKUP(B2956,Table14[],2,0),"")</f>
        <v/>
      </c>
      <c r="E2956" s="4"/>
      <c r="H2956" s="41" t="str">
        <f>IFERROR(VLOOKUP(Table49[[#This Row],[ITEM CODE]],Table2[[Item Code]:[Master Name]],2,0),"")</f>
        <v/>
      </c>
      <c r="I2956" s="41"/>
      <c r="J2956" s="65" t="str">
        <f>IFERROR(VLOOKUP(Table49[[#This Row],[ITEM CODE]],Table2[[Item Code]:[Master Name]],3,0),"")</f>
        <v/>
      </c>
      <c r="K2956" s="1" t="str">
        <f>IFERROR(VLOOKUP(Table49[[#This Row],[ITEM CODE]],Table2[[Item Code]:[Master Name]],9,0),"")</f>
        <v/>
      </c>
      <c r="L2956" s="1" t="str">
        <f>IFERROR(VLOOKUP(Table49[[#This Row],[ITEM CODE]],Table2[[Item Code]:[Master Name]],8,0),"")</f>
        <v/>
      </c>
      <c r="M2956" s="41"/>
      <c r="N2956" s="66">
        <f>IFERROR(VLOOKUP(Table49[[#This Row],[ITEM CODE]],Table2[[#All],[Item Code]:[Unit Cost]],10,0),0)</f>
        <v>0</v>
      </c>
      <c r="O2956" s="134">
        <f>IFERROR(VLOOKUP(Table49[[#This Row],[ITEM CODE]],Table2[[#All],[Item Code]:[Unit Cost]],10,0),0)</f>
        <v>0</v>
      </c>
      <c r="P2956" s="56"/>
      <c r="Q2956" s="58"/>
      <c r="R2956" s="58">
        <f>Table49[[#This Row],[QUANTITY]]*Table49[[#This Row],[INV Prices]]</f>
        <v>0</v>
      </c>
      <c r="S2956" s="67"/>
      <c r="V2956" s="41"/>
      <c r="W2956" s="4" t="str">
        <f>IFERROR(VLOOKUP(Table49[[#This Row],[ITEM CODE]],Table2[[Item Code]:[Category ]],6,0),"")</f>
        <v/>
      </c>
      <c r="X2956" s="1" t="str">
        <f>IFERROR(VLOOKUP(Table49[[#This Row],[ITEM CODE]],Table2[[Item Code]:[Sub Category]],7,0),"")</f>
        <v/>
      </c>
      <c r="Y2956" s="68" t="str">
        <f>Table49[[#This Row],[PO Number]]&amp;COUNTIFS($E$5:E2956,E2956)</f>
        <v>0</v>
      </c>
    </row>
    <row r="2957" spans="1:25" ht="14.7" customHeight="1" x14ac:dyDescent="0.3">
      <c r="A2957" s="1" t="str">
        <f>IF(Table49[[#This Row],[ITEM NAME]]="","",ROW()-4)</f>
        <v/>
      </c>
      <c r="B2957" s="68"/>
      <c r="C2957" s="4" t="str">
        <f>IFERROR(VLOOKUP(B2957,Table14[],3,0),"")</f>
        <v/>
      </c>
      <c r="D2957" s="4" t="str">
        <f>IFERROR(VLOOKUP(B2957,Table14[],2,0),"")</f>
        <v/>
      </c>
      <c r="E2957" s="4"/>
      <c r="H2957" s="41" t="str">
        <f>IFERROR(VLOOKUP(Table49[[#This Row],[ITEM CODE]],Table2[[Item Code]:[Master Name]],2,0),"")</f>
        <v/>
      </c>
      <c r="I2957" s="41"/>
      <c r="J2957" s="65" t="str">
        <f>IFERROR(VLOOKUP(Table49[[#This Row],[ITEM CODE]],Table2[[Item Code]:[Master Name]],3,0),"")</f>
        <v/>
      </c>
      <c r="K2957" s="1" t="str">
        <f>IFERROR(VLOOKUP(Table49[[#This Row],[ITEM CODE]],Table2[[Item Code]:[Master Name]],9,0),"")</f>
        <v/>
      </c>
      <c r="L2957" s="1" t="str">
        <f>IFERROR(VLOOKUP(Table49[[#This Row],[ITEM CODE]],Table2[[Item Code]:[Master Name]],8,0),"")</f>
        <v/>
      </c>
      <c r="M2957" s="41"/>
      <c r="N2957" s="66">
        <f>IFERROR(VLOOKUP(Table49[[#This Row],[ITEM CODE]],Table2[[#All],[Item Code]:[Unit Cost]],10,0),0)</f>
        <v>0</v>
      </c>
      <c r="O2957" s="134">
        <f>IFERROR(VLOOKUP(Table49[[#This Row],[ITEM CODE]],Table2[[#All],[Item Code]:[Unit Cost]],10,0),0)</f>
        <v>0</v>
      </c>
      <c r="P2957" s="56"/>
      <c r="Q2957" s="58"/>
      <c r="R2957" s="58">
        <f>Table49[[#This Row],[QUANTITY]]*Table49[[#This Row],[INV Prices]]</f>
        <v>0</v>
      </c>
      <c r="S2957" s="67"/>
      <c r="V2957" s="41"/>
      <c r="W2957" s="4" t="str">
        <f>IFERROR(VLOOKUP(Table49[[#This Row],[ITEM CODE]],Table2[[Item Code]:[Category ]],6,0),"")</f>
        <v/>
      </c>
      <c r="X2957" s="1" t="str">
        <f>IFERROR(VLOOKUP(Table49[[#This Row],[ITEM CODE]],Table2[[Item Code]:[Sub Category]],7,0),"")</f>
        <v/>
      </c>
      <c r="Y2957" s="68" t="str">
        <f>Table49[[#This Row],[PO Number]]&amp;COUNTIFS($E$5:E2957,E2957)</f>
        <v>0</v>
      </c>
    </row>
    <row r="2958" spans="1:25" ht="14.7" customHeight="1" x14ac:dyDescent="0.3">
      <c r="A2958" s="1" t="str">
        <f>IF(Table49[[#This Row],[ITEM NAME]]="","",ROW()-4)</f>
        <v/>
      </c>
      <c r="B2958" s="68"/>
      <c r="C2958" s="4" t="str">
        <f>IFERROR(VLOOKUP(B2958,Table14[],3,0),"")</f>
        <v/>
      </c>
      <c r="D2958" s="4" t="str">
        <f>IFERROR(VLOOKUP(B2958,Table14[],2,0),"")</f>
        <v/>
      </c>
      <c r="E2958" s="4"/>
      <c r="H2958" s="41" t="str">
        <f>IFERROR(VLOOKUP(Table49[[#This Row],[ITEM CODE]],Table2[[Item Code]:[Master Name]],2,0),"")</f>
        <v/>
      </c>
      <c r="I2958" s="41"/>
      <c r="J2958" s="65" t="str">
        <f>IFERROR(VLOOKUP(Table49[[#This Row],[ITEM CODE]],Table2[[Item Code]:[Master Name]],3,0),"")</f>
        <v/>
      </c>
      <c r="K2958" s="1" t="str">
        <f>IFERROR(VLOOKUP(Table49[[#This Row],[ITEM CODE]],Table2[[Item Code]:[Master Name]],9,0),"")</f>
        <v/>
      </c>
      <c r="L2958" s="1" t="str">
        <f>IFERROR(VLOOKUP(Table49[[#This Row],[ITEM CODE]],Table2[[Item Code]:[Master Name]],8,0),"")</f>
        <v/>
      </c>
      <c r="M2958" s="41"/>
      <c r="N2958" s="66">
        <f>IFERROR(VLOOKUP(Table49[[#This Row],[ITEM CODE]],Table2[[#All],[Item Code]:[Unit Cost]],10,0),0)</f>
        <v>0</v>
      </c>
      <c r="O2958" s="134">
        <f>IFERROR(VLOOKUP(Table49[[#This Row],[ITEM CODE]],Table2[[#All],[Item Code]:[Unit Cost]],10,0),0)</f>
        <v>0</v>
      </c>
      <c r="P2958" s="56"/>
      <c r="Q2958" s="58"/>
      <c r="R2958" s="58">
        <f>Table49[[#This Row],[QUANTITY]]*Table49[[#This Row],[INV Prices]]</f>
        <v>0</v>
      </c>
      <c r="S2958" s="67"/>
      <c r="V2958" s="41"/>
      <c r="W2958" s="4" t="str">
        <f>IFERROR(VLOOKUP(Table49[[#This Row],[ITEM CODE]],Table2[[Item Code]:[Category ]],6,0),"")</f>
        <v/>
      </c>
      <c r="X2958" s="1" t="str">
        <f>IFERROR(VLOOKUP(Table49[[#This Row],[ITEM CODE]],Table2[[Item Code]:[Sub Category]],7,0),"")</f>
        <v/>
      </c>
      <c r="Y2958" s="68" t="str">
        <f>Table49[[#This Row],[PO Number]]&amp;COUNTIFS($E$5:E2958,E2958)</f>
        <v>0</v>
      </c>
    </row>
    <row r="2959" spans="1:25" ht="14.7" customHeight="1" x14ac:dyDescent="0.3">
      <c r="A2959" s="1" t="str">
        <f>IF(Table49[[#This Row],[ITEM NAME]]="","",ROW()-4)</f>
        <v/>
      </c>
      <c r="B2959" s="68"/>
      <c r="C2959" s="4" t="str">
        <f>IFERROR(VLOOKUP(B2959,Table14[],3,0),"")</f>
        <v/>
      </c>
      <c r="D2959" s="4" t="str">
        <f>IFERROR(VLOOKUP(B2959,Table14[],2,0),"")</f>
        <v/>
      </c>
      <c r="E2959" s="4"/>
      <c r="H2959" s="41" t="str">
        <f>IFERROR(VLOOKUP(Table49[[#This Row],[ITEM CODE]],Table2[[Item Code]:[Master Name]],2,0),"")</f>
        <v/>
      </c>
      <c r="I2959" s="41"/>
      <c r="J2959" s="65" t="str">
        <f>IFERROR(VLOOKUP(Table49[[#This Row],[ITEM CODE]],Table2[[Item Code]:[Master Name]],3,0),"")</f>
        <v/>
      </c>
      <c r="K2959" s="1" t="str">
        <f>IFERROR(VLOOKUP(Table49[[#This Row],[ITEM CODE]],Table2[[Item Code]:[Master Name]],9,0),"")</f>
        <v/>
      </c>
      <c r="L2959" s="1" t="str">
        <f>IFERROR(VLOOKUP(Table49[[#This Row],[ITEM CODE]],Table2[[Item Code]:[Master Name]],8,0),"")</f>
        <v/>
      </c>
      <c r="M2959" s="41"/>
      <c r="N2959" s="66">
        <f>IFERROR(VLOOKUP(Table49[[#This Row],[ITEM CODE]],Table2[[#All],[Item Code]:[Unit Cost]],10,0),0)</f>
        <v>0</v>
      </c>
      <c r="O2959" s="134">
        <f>IFERROR(VLOOKUP(Table49[[#This Row],[ITEM CODE]],Table2[[#All],[Item Code]:[Unit Cost]],10,0),0)</f>
        <v>0</v>
      </c>
      <c r="P2959" s="56"/>
      <c r="Q2959" s="58"/>
      <c r="R2959" s="58">
        <f>Table49[[#This Row],[QUANTITY]]*Table49[[#This Row],[INV Prices]]</f>
        <v>0</v>
      </c>
      <c r="S2959" s="67"/>
      <c r="V2959" s="41"/>
      <c r="W2959" s="4" t="str">
        <f>IFERROR(VLOOKUP(Table49[[#This Row],[ITEM CODE]],Table2[[Item Code]:[Category ]],6,0),"")</f>
        <v/>
      </c>
      <c r="X2959" s="1" t="str">
        <f>IFERROR(VLOOKUP(Table49[[#This Row],[ITEM CODE]],Table2[[Item Code]:[Sub Category]],7,0),"")</f>
        <v/>
      </c>
      <c r="Y2959" s="68" t="str">
        <f>Table49[[#This Row],[PO Number]]&amp;COUNTIFS($E$5:E2959,E2959)</f>
        <v>0</v>
      </c>
    </row>
    <row r="2960" spans="1:25" ht="14.7" customHeight="1" x14ac:dyDescent="0.3">
      <c r="A2960" s="1" t="str">
        <f>IF(Table49[[#This Row],[ITEM NAME]]="","",ROW()-4)</f>
        <v/>
      </c>
      <c r="B2960" s="68"/>
      <c r="C2960" s="4" t="str">
        <f>IFERROR(VLOOKUP(B2960,Table14[],3,0),"")</f>
        <v/>
      </c>
      <c r="D2960" s="4" t="str">
        <f>IFERROR(VLOOKUP(B2960,Table14[],2,0),"")</f>
        <v/>
      </c>
      <c r="E2960" s="4"/>
      <c r="H2960" s="41" t="str">
        <f>IFERROR(VLOOKUP(Table49[[#This Row],[ITEM CODE]],Table2[[Item Code]:[Master Name]],2,0),"")</f>
        <v/>
      </c>
      <c r="I2960" s="41"/>
      <c r="J2960" s="65" t="str">
        <f>IFERROR(VLOOKUP(Table49[[#This Row],[ITEM CODE]],Table2[[Item Code]:[Master Name]],3,0),"")</f>
        <v/>
      </c>
      <c r="K2960" s="1" t="str">
        <f>IFERROR(VLOOKUP(Table49[[#This Row],[ITEM CODE]],Table2[[Item Code]:[Master Name]],9,0),"")</f>
        <v/>
      </c>
      <c r="L2960" s="1" t="str">
        <f>IFERROR(VLOOKUP(Table49[[#This Row],[ITEM CODE]],Table2[[Item Code]:[Master Name]],8,0),"")</f>
        <v/>
      </c>
      <c r="M2960" s="41"/>
      <c r="N2960" s="66">
        <f>IFERROR(VLOOKUP(Table49[[#This Row],[ITEM CODE]],Table2[[#All],[Item Code]:[Unit Cost]],10,0),0)</f>
        <v>0</v>
      </c>
      <c r="O2960" s="134">
        <f>IFERROR(VLOOKUP(Table49[[#This Row],[ITEM CODE]],Table2[[#All],[Item Code]:[Unit Cost]],10,0),0)</f>
        <v>0</v>
      </c>
      <c r="P2960" s="56"/>
      <c r="Q2960" s="58"/>
      <c r="R2960" s="58">
        <f>Table49[[#This Row],[QUANTITY]]*Table49[[#This Row],[INV Prices]]</f>
        <v>0</v>
      </c>
      <c r="S2960" s="67"/>
      <c r="V2960" s="41"/>
      <c r="W2960" s="4" t="str">
        <f>IFERROR(VLOOKUP(Table49[[#This Row],[ITEM CODE]],Table2[[Item Code]:[Category ]],6,0),"")</f>
        <v/>
      </c>
      <c r="X2960" s="1" t="str">
        <f>IFERROR(VLOOKUP(Table49[[#This Row],[ITEM CODE]],Table2[[Item Code]:[Sub Category]],7,0),"")</f>
        <v/>
      </c>
      <c r="Y2960" s="68" t="str">
        <f>Table49[[#This Row],[PO Number]]&amp;COUNTIFS($E$5:E2960,E2960)</f>
        <v>0</v>
      </c>
    </row>
    <row r="2961" spans="1:25" ht="14.7" customHeight="1" x14ac:dyDescent="0.3">
      <c r="A2961" s="1" t="str">
        <f>IF(Table49[[#This Row],[ITEM NAME]]="","",ROW()-4)</f>
        <v/>
      </c>
      <c r="B2961" s="68"/>
      <c r="C2961" s="4" t="str">
        <f>IFERROR(VLOOKUP(B2961,Table14[],3,0),"")</f>
        <v/>
      </c>
      <c r="D2961" s="4" t="str">
        <f>IFERROR(VLOOKUP(B2961,Table14[],2,0),"")</f>
        <v/>
      </c>
      <c r="E2961" s="4"/>
      <c r="H2961" s="41" t="str">
        <f>IFERROR(VLOOKUP(Table49[[#This Row],[ITEM CODE]],Table2[[Item Code]:[Master Name]],2,0),"")</f>
        <v/>
      </c>
      <c r="I2961" s="41"/>
      <c r="J2961" s="65" t="str">
        <f>IFERROR(VLOOKUP(Table49[[#This Row],[ITEM CODE]],Table2[[Item Code]:[Master Name]],3,0),"")</f>
        <v/>
      </c>
      <c r="K2961" s="1" t="str">
        <f>IFERROR(VLOOKUP(Table49[[#This Row],[ITEM CODE]],Table2[[Item Code]:[Master Name]],9,0),"")</f>
        <v/>
      </c>
      <c r="L2961" s="1" t="str">
        <f>IFERROR(VLOOKUP(Table49[[#This Row],[ITEM CODE]],Table2[[Item Code]:[Master Name]],8,0),"")</f>
        <v/>
      </c>
      <c r="M2961" s="41"/>
      <c r="N2961" s="66">
        <f>IFERROR(VLOOKUP(Table49[[#This Row],[ITEM CODE]],Table2[[#All],[Item Code]:[Unit Cost]],10,0),0)</f>
        <v>0</v>
      </c>
      <c r="O2961" s="134">
        <f>IFERROR(VLOOKUP(Table49[[#This Row],[ITEM CODE]],Table2[[#All],[Item Code]:[Unit Cost]],10,0),0)</f>
        <v>0</v>
      </c>
      <c r="P2961" s="56"/>
      <c r="Q2961" s="58"/>
      <c r="R2961" s="58">
        <f>Table49[[#This Row],[QUANTITY]]*Table49[[#This Row],[INV Prices]]</f>
        <v>0</v>
      </c>
      <c r="S2961" s="67"/>
      <c r="V2961" s="41"/>
      <c r="W2961" s="4" t="str">
        <f>IFERROR(VLOOKUP(Table49[[#This Row],[ITEM CODE]],Table2[[Item Code]:[Category ]],6,0),"")</f>
        <v/>
      </c>
      <c r="X2961" s="1" t="str">
        <f>IFERROR(VLOOKUP(Table49[[#This Row],[ITEM CODE]],Table2[[Item Code]:[Sub Category]],7,0),"")</f>
        <v/>
      </c>
      <c r="Y2961" s="68" t="str">
        <f>Table49[[#This Row],[PO Number]]&amp;COUNTIFS($E$5:E2961,E2961)</f>
        <v>0</v>
      </c>
    </row>
    <row r="2962" spans="1:25" ht="14.7" customHeight="1" x14ac:dyDescent="0.3">
      <c r="A2962" s="1" t="str">
        <f>IF(Table49[[#This Row],[ITEM NAME]]="","",ROW()-4)</f>
        <v/>
      </c>
      <c r="B2962" s="68"/>
      <c r="C2962" s="4" t="str">
        <f>IFERROR(VLOOKUP(B2962,Table14[],3,0),"")</f>
        <v/>
      </c>
      <c r="D2962" s="4" t="str">
        <f>IFERROR(VLOOKUP(B2962,Table14[],2,0),"")</f>
        <v/>
      </c>
      <c r="E2962" s="4"/>
      <c r="H2962" s="41" t="str">
        <f>IFERROR(VLOOKUP(Table49[[#This Row],[ITEM CODE]],Table2[[Item Code]:[Master Name]],2,0),"")</f>
        <v/>
      </c>
      <c r="I2962" s="41"/>
      <c r="J2962" s="65" t="str">
        <f>IFERROR(VLOOKUP(Table49[[#This Row],[ITEM CODE]],Table2[[Item Code]:[Master Name]],3,0),"")</f>
        <v/>
      </c>
      <c r="K2962" s="1" t="str">
        <f>IFERROR(VLOOKUP(Table49[[#This Row],[ITEM CODE]],Table2[[Item Code]:[Master Name]],9,0),"")</f>
        <v/>
      </c>
      <c r="L2962" s="1" t="str">
        <f>IFERROR(VLOOKUP(Table49[[#This Row],[ITEM CODE]],Table2[[Item Code]:[Master Name]],8,0),"")</f>
        <v/>
      </c>
      <c r="M2962" s="41"/>
      <c r="N2962" s="66">
        <f>IFERROR(VLOOKUP(Table49[[#This Row],[ITEM CODE]],Table2[[#All],[Item Code]:[Unit Cost]],10,0),0)</f>
        <v>0</v>
      </c>
      <c r="O2962" s="134">
        <f>IFERROR(VLOOKUP(Table49[[#This Row],[ITEM CODE]],Table2[[#All],[Item Code]:[Unit Cost]],10,0),0)</f>
        <v>0</v>
      </c>
      <c r="P2962" s="56"/>
      <c r="Q2962" s="58"/>
      <c r="R2962" s="58">
        <f>Table49[[#This Row],[QUANTITY]]*Table49[[#This Row],[INV Prices]]</f>
        <v>0</v>
      </c>
      <c r="S2962" s="67"/>
      <c r="V2962" s="41"/>
      <c r="W2962" s="4" t="str">
        <f>IFERROR(VLOOKUP(Table49[[#This Row],[ITEM CODE]],Table2[[Item Code]:[Category ]],6,0),"")</f>
        <v/>
      </c>
      <c r="X2962" s="1" t="str">
        <f>IFERROR(VLOOKUP(Table49[[#This Row],[ITEM CODE]],Table2[[Item Code]:[Sub Category]],7,0),"")</f>
        <v/>
      </c>
      <c r="Y2962" s="68" t="str">
        <f>Table49[[#This Row],[PO Number]]&amp;COUNTIFS($E$5:E2962,E2962)</f>
        <v>0</v>
      </c>
    </row>
    <row r="2963" spans="1:25" ht="11.25" customHeight="1" x14ac:dyDescent="0.3">
      <c r="A2963" s="1" t="str">
        <f>IF(Table49[[#This Row],[ITEM NAME]]="","",ROW()-4)</f>
        <v/>
      </c>
      <c r="B2963" s="68"/>
      <c r="C2963" s="4" t="str">
        <f>IFERROR(VLOOKUP(B2963,Table14[],3,0),"")</f>
        <v/>
      </c>
      <c r="D2963" s="4" t="str">
        <f>IFERROR(VLOOKUP(B2963,Table14[],2,0),"")</f>
        <v/>
      </c>
      <c r="E2963" s="4"/>
      <c r="H2963" s="41" t="str">
        <f>IFERROR(VLOOKUP(Table49[[#This Row],[ITEM CODE]],Table2[[Item Code]:[Master Name]],2,0),"")</f>
        <v/>
      </c>
      <c r="I2963" s="41"/>
      <c r="J2963" s="65" t="str">
        <f>IFERROR(VLOOKUP(Table49[[#This Row],[ITEM CODE]],Table2[[Item Code]:[Master Name]],3,0),"")</f>
        <v/>
      </c>
      <c r="K2963" s="1" t="str">
        <f>IFERROR(VLOOKUP(Table49[[#This Row],[ITEM CODE]],Table2[[Item Code]:[Master Name]],9,0),"")</f>
        <v/>
      </c>
      <c r="L2963" s="1" t="str">
        <f>IFERROR(VLOOKUP(Table49[[#This Row],[ITEM CODE]],Table2[[Item Code]:[Master Name]],8,0),"")</f>
        <v/>
      </c>
      <c r="M2963" s="41"/>
      <c r="N2963" s="66">
        <f>IFERROR(VLOOKUP(Table49[[#This Row],[ITEM CODE]],Table2[[#All],[Item Code]:[Unit Cost]],10,0),0)</f>
        <v>0</v>
      </c>
      <c r="O2963" s="134">
        <f>IFERROR(VLOOKUP(Table49[[#This Row],[ITEM CODE]],Table2[[#All],[Item Code]:[Unit Cost]],10,0),0)</f>
        <v>0</v>
      </c>
      <c r="P2963" s="56"/>
      <c r="Q2963" s="58"/>
      <c r="R2963" s="58">
        <f>Table49[[#This Row],[QUANTITY]]*Table49[[#This Row],[INV Prices]]</f>
        <v>0</v>
      </c>
      <c r="S2963" s="67"/>
      <c r="V2963" s="41"/>
      <c r="W2963" s="4" t="str">
        <f>IFERROR(VLOOKUP(Table49[[#This Row],[ITEM CODE]],Table2[[Item Code]:[Category ]],6,0),"")</f>
        <v/>
      </c>
      <c r="X2963" s="1" t="str">
        <f>IFERROR(VLOOKUP(Table49[[#This Row],[ITEM CODE]],Table2[[Item Code]:[Sub Category]],7,0),"")</f>
        <v/>
      </c>
      <c r="Y2963" s="68" t="str">
        <f>Table49[[#This Row],[PO Number]]&amp;COUNTIFS($E$5:E2963,E2963)</f>
        <v>0</v>
      </c>
    </row>
    <row r="2964" spans="1:25" ht="14.7" customHeight="1" x14ac:dyDescent="0.3">
      <c r="A2964" s="1" t="str">
        <f>IF(Table49[[#This Row],[ITEM NAME]]="","",ROW()-4)</f>
        <v/>
      </c>
      <c r="B2964" s="68"/>
      <c r="C2964" s="4" t="str">
        <f>IFERROR(VLOOKUP(B2964,Table14[],3,0),"")</f>
        <v/>
      </c>
      <c r="D2964" s="4" t="str">
        <f>IFERROR(VLOOKUP(B2964,Table14[],2,0),"")</f>
        <v/>
      </c>
      <c r="E2964" s="4"/>
      <c r="H2964" s="41" t="str">
        <f>IFERROR(VLOOKUP(Table49[[#This Row],[ITEM CODE]],Table2[[Item Code]:[Master Name]],2,0),"")</f>
        <v/>
      </c>
      <c r="I2964" s="41"/>
      <c r="J2964" s="65" t="str">
        <f>IFERROR(VLOOKUP(Table49[[#This Row],[ITEM CODE]],Table2[[Item Code]:[Master Name]],3,0),"")</f>
        <v/>
      </c>
      <c r="K2964" s="1" t="str">
        <f>IFERROR(VLOOKUP(Table49[[#This Row],[ITEM CODE]],Table2[[Item Code]:[Master Name]],9,0),"")</f>
        <v/>
      </c>
      <c r="L2964" s="1" t="str">
        <f>IFERROR(VLOOKUP(Table49[[#This Row],[ITEM CODE]],Table2[[Item Code]:[Master Name]],8,0),"")</f>
        <v/>
      </c>
      <c r="M2964" s="41"/>
      <c r="N2964" s="66">
        <f>IFERROR(VLOOKUP(Table49[[#This Row],[ITEM CODE]],Table2[[#All],[Item Code]:[Unit Cost]],10,0),0)</f>
        <v>0</v>
      </c>
      <c r="O2964" s="134">
        <f>IFERROR(VLOOKUP(Table49[[#This Row],[ITEM CODE]],Table2[[#All],[Item Code]:[Unit Cost]],10,0),0)</f>
        <v>0</v>
      </c>
      <c r="P2964" s="56"/>
      <c r="Q2964" s="58"/>
      <c r="R2964" s="58">
        <f>Table49[[#This Row],[QUANTITY]]*Table49[[#This Row],[INV Prices]]</f>
        <v>0</v>
      </c>
      <c r="S2964" s="67"/>
      <c r="V2964" s="41"/>
      <c r="W2964" s="4" t="str">
        <f>IFERROR(VLOOKUP(Table49[[#This Row],[ITEM CODE]],Table2[[Item Code]:[Category ]],6,0),"")</f>
        <v/>
      </c>
      <c r="X2964" s="1" t="str">
        <f>IFERROR(VLOOKUP(Table49[[#This Row],[ITEM CODE]],Table2[[Item Code]:[Sub Category]],7,0),"")</f>
        <v/>
      </c>
      <c r="Y2964" s="68" t="str">
        <f>Table49[[#This Row],[PO Number]]&amp;COUNTIFS($E$5:E2964,E2964)</f>
        <v>0</v>
      </c>
    </row>
    <row r="2965" spans="1:25" ht="14.7" customHeight="1" x14ac:dyDescent="0.3">
      <c r="A2965" s="1" t="str">
        <f>IF(Table49[[#This Row],[ITEM NAME]]="","",ROW()-4)</f>
        <v/>
      </c>
      <c r="B2965" s="68"/>
      <c r="C2965" s="4" t="str">
        <f>IFERROR(VLOOKUP(B2965,Table14[],3,0),"")</f>
        <v/>
      </c>
      <c r="D2965" s="4" t="str">
        <f>IFERROR(VLOOKUP(B2965,Table14[],2,0),"")</f>
        <v/>
      </c>
      <c r="E2965" s="4"/>
      <c r="H2965" s="41" t="str">
        <f>IFERROR(VLOOKUP(Table49[[#This Row],[ITEM CODE]],Table2[[Item Code]:[Master Name]],2,0),"")</f>
        <v/>
      </c>
      <c r="I2965" s="41"/>
      <c r="J2965" s="65" t="str">
        <f>IFERROR(VLOOKUP(Table49[[#This Row],[ITEM CODE]],Table2[[Item Code]:[Master Name]],3,0),"")</f>
        <v/>
      </c>
      <c r="K2965" s="1" t="str">
        <f>IFERROR(VLOOKUP(Table49[[#This Row],[ITEM CODE]],Table2[[Item Code]:[Master Name]],9,0),"")</f>
        <v/>
      </c>
      <c r="L2965" s="1" t="str">
        <f>IFERROR(VLOOKUP(Table49[[#This Row],[ITEM CODE]],Table2[[Item Code]:[Master Name]],8,0),"")</f>
        <v/>
      </c>
      <c r="M2965" s="41"/>
      <c r="N2965" s="66">
        <f>IFERROR(VLOOKUP(Table49[[#This Row],[ITEM CODE]],Table2[[#All],[Item Code]:[Unit Cost]],10,0),0)</f>
        <v>0</v>
      </c>
      <c r="O2965" s="134">
        <f>IFERROR(VLOOKUP(Table49[[#This Row],[ITEM CODE]],Table2[[#All],[Item Code]:[Unit Cost]],10,0),0)</f>
        <v>0</v>
      </c>
      <c r="P2965" s="56"/>
      <c r="Q2965" s="58"/>
      <c r="R2965" s="58">
        <f>Table49[[#This Row],[QUANTITY]]*Table49[[#This Row],[INV Prices]]</f>
        <v>0</v>
      </c>
      <c r="S2965" s="67"/>
      <c r="V2965" s="41"/>
      <c r="W2965" s="4" t="str">
        <f>IFERROR(VLOOKUP(Table49[[#This Row],[ITEM CODE]],Table2[[Item Code]:[Category ]],6,0),"")</f>
        <v/>
      </c>
      <c r="X2965" s="1" t="str">
        <f>IFERROR(VLOOKUP(Table49[[#This Row],[ITEM CODE]],Table2[[Item Code]:[Sub Category]],7,0),"")</f>
        <v/>
      </c>
      <c r="Y2965" s="68" t="str">
        <f>Table49[[#This Row],[PO Number]]&amp;COUNTIFS($E$5:E2965,E2965)</f>
        <v>0</v>
      </c>
    </row>
    <row r="2966" spans="1:25" ht="14.7" customHeight="1" x14ac:dyDescent="0.3">
      <c r="A2966" s="1" t="str">
        <f>IF(Table49[[#This Row],[ITEM NAME]]="","",ROW()-4)</f>
        <v/>
      </c>
      <c r="B2966" s="68"/>
      <c r="C2966" s="4" t="str">
        <f>IFERROR(VLOOKUP(B2966,Table14[],3,0),"")</f>
        <v/>
      </c>
      <c r="D2966" s="4" t="str">
        <f>IFERROR(VLOOKUP(B2966,Table14[],2,0),"")</f>
        <v/>
      </c>
      <c r="E2966" s="4"/>
      <c r="H2966" s="41" t="str">
        <f>IFERROR(VLOOKUP(Table49[[#This Row],[ITEM CODE]],Table2[[Item Code]:[Master Name]],2,0),"")</f>
        <v/>
      </c>
      <c r="I2966" s="41"/>
      <c r="J2966" s="65" t="str">
        <f>IFERROR(VLOOKUP(Table49[[#This Row],[ITEM CODE]],Table2[[Item Code]:[Master Name]],3,0),"")</f>
        <v/>
      </c>
      <c r="K2966" s="1" t="str">
        <f>IFERROR(VLOOKUP(Table49[[#This Row],[ITEM CODE]],Table2[[Item Code]:[Master Name]],9,0),"")</f>
        <v/>
      </c>
      <c r="L2966" s="1" t="str">
        <f>IFERROR(VLOOKUP(Table49[[#This Row],[ITEM CODE]],Table2[[Item Code]:[Master Name]],8,0),"")</f>
        <v/>
      </c>
      <c r="M2966" s="41"/>
      <c r="N2966" s="66">
        <f>IFERROR(VLOOKUP(Table49[[#This Row],[ITEM CODE]],Table2[[#All],[Item Code]:[Unit Cost]],10,0),0)</f>
        <v>0</v>
      </c>
      <c r="O2966" s="134">
        <f>IFERROR(VLOOKUP(Table49[[#This Row],[ITEM CODE]],Table2[[#All],[Item Code]:[Unit Cost]],10,0),0)</f>
        <v>0</v>
      </c>
      <c r="P2966" s="56"/>
      <c r="Q2966" s="58"/>
      <c r="R2966" s="58">
        <f>Table49[[#This Row],[QUANTITY]]*Table49[[#This Row],[INV Prices]]</f>
        <v>0</v>
      </c>
      <c r="S2966" s="67"/>
      <c r="V2966" s="41"/>
      <c r="W2966" s="4" t="str">
        <f>IFERROR(VLOOKUP(Table49[[#This Row],[ITEM CODE]],Table2[[Item Code]:[Category ]],6,0),"")</f>
        <v/>
      </c>
      <c r="X2966" s="1" t="str">
        <f>IFERROR(VLOOKUP(Table49[[#This Row],[ITEM CODE]],Table2[[Item Code]:[Sub Category]],7,0),"")</f>
        <v/>
      </c>
      <c r="Y2966" s="68" t="str">
        <f>Table49[[#This Row],[PO Number]]&amp;COUNTIFS($E$5:E2966,E2966)</f>
        <v>0</v>
      </c>
    </row>
    <row r="2967" spans="1:25" ht="14.7" customHeight="1" x14ac:dyDescent="0.3">
      <c r="A2967" s="1" t="str">
        <f>IF(Table49[[#This Row],[ITEM NAME]]="","",ROW()-4)</f>
        <v/>
      </c>
      <c r="B2967" s="68"/>
      <c r="C2967" s="4" t="str">
        <f>IFERROR(VLOOKUP(B2967,Table14[],3,0),"")</f>
        <v/>
      </c>
      <c r="D2967" s="4" t="str">
        <f>IFERROR(VLOOKUP(B2967,Table14[],2,0),"")</f>
        <v/>
      </c>
      <c r="E2967" s="4"/>
      <c r="H2967" s="41" t="str">
        <f>IFERROR(VLOOKUP(Table49[[#This Row],[ITEM CODE]],Table2[[Item Code]:[Master Name]],2,0),"")</f>
        <v/>
      </c>
      <c r="I2967" s="41"/>
      <c r="J2967" s="65" t="str">
        <f>IFERROR(VLOOKUP(Table49[[#This Row],[ITEM CODE]],Table2[[Item Code]:[Master Name]],3,0),"")</f>
        <v/>
      </c>
      <c r="K2967" s="1" t="str">
        <f>IFERROR(VLOOKUP(Table49[[#This Row],[ITEM CODE]],Table2[[Item Code]:[Master Name]],9,0),"")</f>
        <v/>
      </c>
      <c r="L2967" s="1" t="str">
        <f>IFERROR(VLOOKUP(Table49[[#This Row],[ITEM CODE]],Table2[[Item Code]:[Master Name]],8,0),"")</f>
        <v/>
      </c>
      <c r="M2967" s="41"/>
      <c r="N2967" s="66">
        <f>IFERROR(VLOOKUP(Table49[[#This Row],[ITEM CODE]],Table2[[#All],[Item Code]:[Unit Cost]],10,0),0)</f>
        <v>0</v>
      </c>
      <c r="O2967" s="134">
        <f>IFERROR(VLOOKUP(Table49[[#This Row],[ITEM CODE]],Table2[[#All],[Item Code]:[Unit Cost]],10,0),0)</f>
        <v>0</v>
      </c>
      <c r="P2967" s="56"/>
      <c r="Q2967" s="58"/>
      <c r="R2967" s="58">
        <f>Table49[[#This Row],[QUANTITY]]*Table49[[#This Row],[INV Prices]]</f>
        <v>0</v>
      </c>
      <c r="S2967" s="67"/>
      <c r="V2967" s="41"/>
      <c r="W2967" s="4" t="str">
        <f>IFERROR(VLOOKUP(Table49[[#This Row],[ITEM CODE]],Table2[[Item Code]:[Category ]],6,0),"")</f>
        <v/>
      </c>
      <c r="X2967" s="1" t="str">
        <f>IFERROR(VLOOKUP(Table49[[#This Row],[ITEM CODE]],Table2[[Item Code]:[Sub Category]],7,0),"")</f>
        <v/>
      </c>
      <c r="Y2967" s="68" t="str">
        <f>Table49[[#This Row],[PO Number]]&amp;COUNTIFS($E$5:E2967,E2967)</f>
        <v>0</v>
      </c>
    </row>
    <row r="2968" spans="1:25" ht="14.7" customHeight="1" x14ac:dyDescent="0.3">
      <c r="A2968" s="1" t="str">
        <f>IF(Table49[[#This Row],[ITEM NAME]]="","",ROW()-4)</f>
        <v/>
      </c>
      <c r="B2968" s="68"/>
      <c r="C2968" s="4" t="str">
        <f>IFERROR(VLOOKUP(B2968,Table14[],3,0),"")</f>
        <v/>
      </c>
      <c r="D2968" s="4" t="str">
        <f>IFERROR(VLOOKUP(B2968,Table14[],2,0),"")</f>
        <v/>
      </c>
      <c r="E2968" s="4"/>
      <c r="H2968" s="41" t="str">
        <f>IFERROR(VLOOKUP(Table49[[#This Row],[ITEM CODE]],Table2[[Item Code]:[Master Name]],2,0),"")</f>
        <v/>
      </c>
      <c r="I2968" s="41"/>
      <c r="J2968" s="65" t="str">
        <f>IFERROR(VLOOKUP(Table49[[#This Row],[ITEM CODE]],Table2[[Item Code]:[Master Name]],3,0),"")</f>
        <v/>
      </c>
      <c r="K2968" s="1" t="str">
        <f>IFERROR(VLOOKUP(Table49[[#This Row],[ITEM CODE]],Table2[[Item Code]:[Master Name]],9,0),"")</f>
        <v/>
      </c>
      <c r="L2968" s="1" t="str">
        <f>IFERROR(VLOOKUP(Table49[[#This Row],[ITEM CODE]],Table2[[Item Code]:[Master Name]],8,0),"")</f>
        <v/>
      </c>
      <c r="M2968" s="41"/>
      <c r="N2968" s="66">
        <f>IFERROR(VLOOKUP(Table49[[#This Row],[ITEM CODE]],Table2[[#All],[Item Code]:[Unit Cost]],10,0),0)</f>
        <v>0</v>
      </c>
      <c r="O2968" s="134">
        <f>IFERROR(VLOOKUP(Table49[[#This Row],[ITEM CODE]],Table2[[#All],[Item Code]:[Unit Cost]],10,0),0)</f>
        <v>0</v>
      </c>
      <c r="P2968" s="56"/>
      <c r="Q2968" s="58"/>
      <c r="R2968" s="58">
        <f>Table49[[#This Row],[QUANTITY]]*Table49[[#This Row],[INV Prices]]</f>
        <v>0</v>
      </c>
      <c r="S2968" s="67"/>
      <c r="V2968" s="41"/>
      <c r="W2968" s="4" t="str">
        <f>IFERROR(VLOOKUP(Table49[[#This Row],[ITEM CODE]],Table2[[Item Code]:[Category ]],6,0),"")</f>
        <v/>
      </c>
      <c r="X2968" s="1" t="str">
        <f>IFERROR(VLOOKUP(Table49[[#This Row],[ITEM CODE]],Table2[[Item Code]:[Sub Category]],7,0),"")</f>
        <v/>
      </c>
      <c r="Y2968" s="68" t="str">
        <f>Table49[[#This Row],[PO Number]]&amp;COUNTIFS($E$5:E2968,E2968)</f>
        <v>0</v>
      </c>
    </row>
    <row r="2969" spans="1:25" ht="14.7" customHeight="1" x14ac:dyDescent="0.3">
      <c r="A2969" s="1" t="str">
        <f>IF(Table49[[#This Row],[ITEM NAME]]="","",ROW()-4)</f>
        <v/>
      </c>
      <c r="B2969" s="68"/>
      <c r="C2969" s="4" t="str">
        <f>IFERROR(VLOOKUP(B2969,Table14[],3,0),"")</f>
        <v/>
      </c>
      <c r="D2969" s="4" t="str">
        <f>IFERROR(VLOOKUP(B2969,Table14[],2,0),"")</f>
        <v/>
      </c>
      <c r="E2969" s="4"/>
      <c r="H2969" s="41" t="str">
        <f>IFERROR(VLOOKUP(Table49[[#This Row],[ITEM CODE]],Table2[[Item Code]:[Master Name]],2,0),"")</f>
        <v/>
      </c>
      <c r="I2969" s="41"/>
      <c r="J2969" s="65" t="str">
        <f>IFERROR(VLOOKUP(Table49[[#This Row],[ITEM CODE]],Table2[[Item Code]:[Master Name]],3,0),"")</f>
        <v/>
      </c>
      <c r="K2969" s="1" t="str">
        <f>IFERROR(VLOOKUP(Table49[[#This Row],[ITEM CODE]],Table2[[Item Code]:[Master Name]],9,0),"")</f>
        <v/>
      </c>
      <c r="L2969" s="1" t="str">
        <f>IFERROR(VLOOKUP(Table49[[#This Row],[ITEM CODE]],Table2[[Item Code]:[Master Name]],8,0),"")</f>
        <v/>
      </c>
      <c r="M2969" s="41"/>
      <c r="N2969" s="66">
        <f>IFERROR(VLOOKUP(Table49[[#This Row],[ITEM CODE]],Table2[[#All],[Item Code]:[Unit Cost]],10,0),0)</f>
        <v>0</v>
      </c>
      <c r="O2969" s="134">
        <f>IFERROR(VLOOKUP(Table49[[#This Row],[ITEM CODE]],Table2[[#All],[Item Code]:[Unit Cost]],10,0),0)</f>
        <v>0</v>
      </c>
      <c r="P2969" s="56"/>
      <c r="Q2969" s="58"/>
      <c r="R2969" s="58">
        <f>Table49[[#This Row],[QUANTITY]]*Table49[[#This Row],[INV Prices]]</f>
        <v>0</v>
      </c>
      <c r="S2969" s="67"/>
      <c r="V2969" s="41"/>
      <c r="W2969" s="4" t="str">
        <f>IFERROR(VLOOKUP(Table49[[#This Row],[ITEM CODE]],Table2[[Item Code]:[Category ]],6,0),"")</f>
        <v/>
      </c>
      <c r="X2969" s="1" t="str">
        <f>IFERROR(VLOOKUP(Table49[[#This Row],[ITEM CODE]],Table2[[Item Code]:[Sub Category]],7,0),"")</f>
        <v/>
      </c>
      <c r="Y2969" s="68" t="str">
        <f>Table49[[#This Row],[PO Number]]&amp;COUNTIFS($E$5:E2969,E2969)</f>
        <v>0</v>
      </c>
    </row>
    <row r="2970" spans="1:25" ht="14.7" customHeight="1" x14ac:dyDescent="0.3">
      <c r="A2970" s="1" t="str">
        <f>IF(Table49[[#This Row],[ITEM NAME]]="","",ROW()-4)</f>
        <v/>
      </c>
      <c r="B2970" s="68"/>
      <c r="C2970" s="4" t="str">
        <f>IFERROR(VLOOKUP(B2970,Table14[],3,0),"")</f>
        <v/>
      </c>
      <c r="D2970" s="4" t="str">
        <f>IFERROR(VLOOKUP(B2970,Table14[],2,0),"")</f>
        <v/>
      </c>
      <c r="E2970" s="4"/>
      <c r="H2970" s="41" t="str">
        <f>IFERROR(VLOOKUP(Table49[[#This Row],[ITEM CODE]],Table2[[Item Code]:[Master Name]],2,0),"")</f>
        <v/>
      </c>
      <c r="I2970" s="41"/>
      <c r="J2970" s="65" t="str">
        <f>IFERROR(VLOOKUP(Table49[[#This Row],[ITEM CODE]],Table2[[Item Code]:[Master Name]],3,0),"")</f>
        <v/>
      </c>
      <c r="K2970" s="1" t="str">
        <f>IFERROR(VLOOKUP(Table49[[#This Row],[ITEM CODE]],Table2[[Item Code]:[Master Name]],9,0),"")</f>
        <v/>
      </c>
      <c r="L2970" s="1" t="str">
        <f>IFERROR(VLOOKUP(Table49[[#This Row],[ITEM CODE]],Table2[[Item Code]:[Master Name]],8,0),"")</f>
        <v/>
      </c>
      <c r="M2970" s="41"/>
      <c r="N2970" s="66">
        <f>IFERROR(VLOOKUP(Table49[[#This Row],[ITEM CODE]],Table2[[#All],[Item Code]:[Unit Cost]],10,0),0)</f>
        <v>0</v>
      </c>
      <c r="O2970" s="134">
        <f>IFERROR(VLOOKUP(Table49[[#This Row],[ITEM CODE]],Table2[[#All],[Item Code]:[Unit Cost]],10,0),0)</f>
        <v>0</v>
      </c>
      <c r="P2970" s="56"/>
      <c r="Q2970" s="58"/>
      <c r="R2970" s="58">
        <f>Table49[[#This Row],[QUANTITY]]*Table49[[#This Row],[INV Prices]]</f>
        <v>0</v>
      </c>
      <c r="S2970" s="67"/>
      <c r="V2970" s="41"/>
      <c r="W2970" s="4" t="str">
        <f>IFERROR(VLOOKUP(Table49[[#This Row],[ITEM CODE]],Table2[[Item Code]:[Category ]],6,0),"")</f>
        <v/>
      </c>
      <c r="X2970" s="1" t="str">
        <f>IFERROR(VLOOKUP(Table49[[#This Row],[ITEM CODE]],Table2[[Item Code]:[Sub Category]],7,0),"")</f>
        <v/>
      </c>
      <c r="Y2970" s="68" t="str">
        <f>Table49[[#This Row],[PO Number]]&amp;COUNTIFS($E$5:E2970,E2970)</f>
        <v>0</v>
      </c>
    </row>
    <row r="2971" spans="1:25" ht="14.7" customHeight="1" x14ac:dyDescent="0.3">
      <c r="A2971" s="1" t="str">
        <f>IF(Table49[[#This Row],[ITEM NAME]]="","",ROW()-4)</f>
        <v/>
      </c>
      <c r="B2971" s="68"/>
      <c r="C2971" s="4" t="str">
        <f>IFERROR(VLOOKUP(B2971,Table14[],3,0),"")</f>
        <v/>
      </c>
      <c r="D2971" s="4" t="str">
        <f>IFERROR(VLOOKUP(B2971,Table14[],2,0),"")</f>
        <v/>
      </c>
      <c r="E2971" s="4"/>
      <c r="H2971" s="41" t="str">
        <f>IFERROR(VLOOKUP(Table49[[#This Row],[ITEM CODE]],Table2[[Item Code]:[Master Name]],2,0),"")</f>
        <v/>
      </c>
      <c r="I2971" s="41"/>
      <c r="J2971" s="65" t="str">
        <f>IFERROR(VLOOKUP(Table49[[#This Row],[ITEM CODE]],Table2[[Item Code]:[Master Name]],3,0),"")</f>
        <v/>
      </c>
      <c r="K2971" s="1" t="str">
        <f>IFERROR(VLOOKUP(Table49[[#This Row],[ITEM CODE]],Table2[[Item Code]:[Master Name]],9,0),"")</f>
        <v/>
      </c>
      <c r="L2971" s="1" t="str">
        <f>IFERROR(VLOOKUP(Table49[[#This Row],[ITEM CODE]],Table2[[Item Code]:[Master Name]],8,0),"")</f>
        <v/>
      </c>
      <c r="M2971" s="41"/>
      <c r="N2971" s="66">
        <f>IFERROR(VLOOKUP(Table49[[#This Row],[ITEM CODE]],Table2[[#All],[Item Code]:[Unit Cost]],10,0),0)</f>
        <v>0</v>
      </c>
      <c r="O2971" s="134">
        <f>IFERROR(VLOOKUP(Table49[[#This Row],[ITEM CODE]],Table2[[#All],[Item Code]:[Unit Cost]],10,0),0)</f>
        <v>0</v>
      </c>
      <c r="P2971" s="56"/>
      <c r="Q2971" s="58"/>
      <c r="R2971" s="58">
        <f>Table49[[#This Row],[QUANTITY]]*Table49[[#This Row],[INV Prices]]</f>
        <v>0</v>
      </c>
      <c r="S2971" s="67"/>
      <c r="V2971" s="41"/>
      <c r="W2971" s="4" t="str">
        <f>IFERROR(VLOOKUP(Table49[[#This Row],[ITEM CODE]],Table2[[Item Code]:[Category ]],6,0),"")</f>
        <v/>
      </c>
      <c r="X2971" s="1" t="str">
        <f>IFERROR(VLOOKUP(Table49[[#This Row],[ITEM CODE]],Table2[[Item Code]:[Sub Category]],7,0),"")</f>
        <v/>
      </c>
      <c r="Y2971" s="68" t="str">
        <f>Table49[[#This Row],[PO Number]]&amp;COUNTIFS($E$5:E2971,E2971)</f>
        <v>0</v>
      </c>
    </row>
    <row r="2972" spans="1:25" ht="14.7" customHeight="1" x14ac:dyDescent="0.3">
      <c r="A2972" s="1" t="str">
        <f>IF(Table49[[#This Row],[ITEM NAME]]="","",ROW()-4)</f>
        <v/>
      </c>
      <c r="B2972" s="68"/>
      <c r="C2972" s="4" t="str">
        <f>IFERROR(VLOOKUP(B2972,Table14[],3,0),"")</f>
        <v/>
      </c>
      <c r="D2972" s="4" t="str">
        <f>IFERROR(VLOOKUP(B2972,Table14[],2,0),"")</f>
        <v/>
      </c>
      <c r="E2972" s="4"/>
      <c r="H2972" s="41" t="str">
        <f>IFERROR(VLOOKUP(Table49[[#This Row],[ITEM CODE]],Table2[[Item Code]:[Master Name]],2,0),"")</f>
        <v/>
      </c>
      <c r="I2972" s="41"/>
      <c r="J2972" s="65" t="str">
        <f>IFERROR(VLOOKUP(Table49[[#This Row],[ITEM CODE]],Table2[[Item Code]:[Master Name]],3,0),"")</f>
        <v/>
      </c>
      <c r="K2972" s="1" t="str">
        <f>IFERROR(VLOOKUP(Table49[[#This Row],[ITEM CODE]],Table2[[Item Code]:[Master Name]],9,0),"")</f>
        <v/>
      </c>
      <c r="L2972" s="1" t="str">
        <f>IFERROR(VLOOKUP(Table49[[#This Row],[ITEM CODE]],Table2[[Item Code]:[Master Name]],8,0),"")</f>
        <v/>
      </c>
      <c r="M2972" s="41"/>
      <c r="N2972" s="66">
        <f>IFERROR(VLOOKUP(Table49[[#This Row],[ITEM CODE]],Table2[[#All],[Item Code]:[Unit Cost]],10,0),0)</f>
        <v>0</v>
      </c>
      <c r="O2972" s="134">
        <f>IFERROR(VLOOKUP(Table49[[#This Row],[ITEM CODE]],Table2[[#All],[Item Code]:[Unit Cost]],10,0),0)</f>
        <v>0</v>
      </c>
      <c r="P2972" s="56"/>
      <c r="Q2972" s="58"/>
      <c r="R2972" s="58">
        <f>Table49[[#This Row],[QUANTITY]]*Table49[[#This Row],[INV Prices]]</f>
        <v>0</v>
      </c>
      <c r="S2972" s="67"/>
      <c r="V2972" s="41"/>
      <c r="W2972" s="4" t="str">
        <f>IFERROR(VLOOKUP(Table49[[#This Row],[ITEM CODE]],Table2[[Item Code]:[Category ]],6,0),"")</f>
        <v/>
      </c>
      <c r="X2972" s="1" t="str">
        <f>IFERROR(VLOOKUP(Table49[[#This Row],[ITEM CODE]],Table2[[Item Code]:[Sub Category]],7,0),"")</f>
        <v/>
      </c>
      <c r="Y2972" s="68" t="str">
        <f>Table49[[#This Row],[PO Number]]&amp;COUNTIFS($E$5:E2972,E2972)</f>
        <v>0</v>
      </c>
    </row>
    <row r="2973" spans="1:25" ht="14.7" customHeight="1" x14ac:dyDescent="0.3">
      <c r="A2973" s="1" t="str">
        <f>IF(Table49[[#This Row],[ITEM NAME]]="","",ROW()-4)</f>
        <v/>
      </c>
      <c r="B2973" s="68"/>
      <c r="C2973" s="4" t="str">
        <f>IFERROR(VLOOKUP(B2973,Table14[],3,0),"")</f>
        <v/>
      </c>
      <c r="D2973" s="4" t="str">
        <f>IFERROR(VLOOKUP(B2973,Table14[],2,0),"")</f>
        <v/>
      </c>
      <c r="E2973" s="4"/>
      <c r="H2973" s="41" t="str">
        <f>IFERROR(VLOOKUP(Table49[[#This Row],[ITEM CODE]],Table2[[Item Code]:[Master Name]],2,0),"")</f>
        <v/>
      </c>
      <c r="I2973" s="41"/>
      <c r="J2973" s="65" t="str">
        <f>IFERROR(VLOOKUP(Table49[[#This Row],[ITEM CODE]],Table2[[Item Code]:[Master Name]],3,0),"")</f>
        <v/>
      </c>
      <c r="K2973" s="1" t="str">
        <f>IFERROR(VLOOKUP(Table49[[#This Row],[ITEM CODE]],Table2[[Item Code]:[Master Name]],9,0),"")</f>
        <v/>
      </c>
      <c r="L2973" s="1" t="str">
        <f>IFERROR(VLOOKUP(Table49[[#This Row],[ITEM CODE]],Table2[[Item Code]:[Master Name]],8,0),"")</f>
        <v/>
      </c>
      <c r="M2973" s="41"/>
      <c r="N2973" s="66">
        <f>IFERROR(VLOOKUP(Table49[[#This Row],[ITEM CODE]],Table2[[#All],[Item Code]:[Unit Cost]],10,0),0)</f>
        <v>0</v>
      </c>
      <c r="O2973" s="134">
        <f>IFERROR(VLOOKUP(Table49[[#This Row],[ITEM CODE]],Table2[[#All],[Item Code]:[Unit Cost]],10,0),0)</f>
        <v>0</v>
      </c>
      <c r="P2973" s="56"/>
      <c r="Q2973" s="58"/>
      <c r="R2973" s="58">
        <f>Table49[[#This Row],[QUANTITY]]*Table49[[#This Row],[INV Prices]]</f>
        <v>0</v>
      </c>
      <c r="S2973" s="67"/>
      <c r="V2973" s="41"/>
      <c r="W2973" s="4" t="str">
        <f>IFERROR(VLOOKUP(Table49[[#This Row],[ITEM CODE]],Table2[[Item Code]:[Category ]],6,0),"")</f>
        <v/>
      </c>
      <c r="X2973" s="1" t="str">
        <f>IFERROR(VLOOKUP(Table49[[#This Row],[ITEM CODE]],Table2[[Item Code]:[Sub Category]],7,0),"")</f>
        <v/>
      </c>
      <c r="Y2973" s="68" t="str">
        <f>Table49[[#This Row],[PO Number]]&amp;COUNTIFS($E$5:E2973,E2973)</f>
        <v>0</v>
      </c>
    </row>
    <row r="2974" spans="1:25" ht="14.7" customHeight="1" x14ac:dyDescent="0.3">
      <c r="A2974" s="1" t="str">
        <f>IF(Table49[[#This Row],[ITEM NAME]]="","",ROW()-4)</f>
        <v/>
      </c>
      <c r="B2974" s="68"/>
      <c r="C2974" s="4" t="str">
        <f>IFERROR(VLOOKUP(B2974,Table14[],3,0),"")</f>
        <v/>
      </c>
      <c r="D2974" s="4" t="str">
        <f>IFERROR(VLOOKUP(B2974,Table14[],2,0),"")</f>
        <v/>
      </c>
      <c r="E2974" s="4"/>
      <c r="H2974" s="41" t="str">
        <f>IFERROR(VLOOKUP(Table49[[#This Row],[ITEM CODE]],Table2[[Item Code]:[Master Name]],2,0),"")</f>
        <v/>
      </c>
      <c r="I2974" s="41"/>
      <c r="J2974" s="65" t="str">
        <f>IFERROR(VLOOKUP(Table49[[#This Row],[ITEM CODE]],Table2[[Item Code]:[Master Name]],3,0),"")</f>
        <v/>
      </c>
      <c r="K2974" s="1" t="str">
        <f>IFERROR(VLOOKUP(Table49[[#This Row],[ITEM CODE]],Table2[[Item Code]:[Master Name]],9,0),"")</f>
        <v/>
      </c>
      <c r="L2974" s="1" t="str">
        <f>IFERROR(VLOOKUP(Table49[[#This Row],[ITEM CODE]],Table2[[Item Code]:[Master Name]],8,0),"")</f>
        <v/>
      </c>
      <c r="M2974" s="41"/>
      <c r="N2974" s="66">
        <f>IFERROR(VLOOKUP(Table49[[#This Row],[ITEM CODE]],Table2[[#All],[Item Code]:[Unit Cost]],10,0),0)</f>
        <v>0</v>
      </c>
      <c r="O2974" s="134">
        <f>IFERROR(VLOOKUP(Table49[[#This Row],[ITEM CODE]],Table2[[#All],[Item Code]:[Unit Cost]],10,0),0)</f>
        <v>0</v>
      </c>
      <c r="P2974" s="56"/>
      <c r="Q2974" s="58"/>
      <c r="R2974" s="58">
        <f>Table49[[#This Row],[QUANTITY]]*Table49[[#This Row],[INV Prices]]</f>
        <v>0</v>
      </c>
      <c r="S2974" s="67"/>
      <c r="V2974" s="41"/>
      <c r="W2974" s="4" t="str">
        <f>IFERROR(VLOOKUP(Table49[[#This Row],[ITEM CODE]],Table2[[Item Code]:[Category ]],6,0),"")</f>
        <v/>
      </c>
      <c r="X2974" s="1" t="str">
        <f>IFERROR(VLOOKUP(Table49[[#This Row],[ITEM CODE]],Table2[[Item Code]:[Sub Category]],7,0),"")</f>
        <v/>
      </c>
      <c r="Y2974" s="68" t="str">
        <f>Table49[[#This Row],[PO Number]]&amp;COUNTIFS($E$5:E2974,E2974)</f>
        <v>0</v>
      </c>
    </row>
    <row r="2975" spans="1:25" ht="14.7" customHeight="1" x14ac:dyDescent="0.3">
      <c r="A2975" s="1" t="str">
        <f>IF(Table49[[#This Row],[ITEM NAME]]="","",ROW()-4)</f>
        <v/>
      </c>
      <c r="B2975" s="68"/>
      <c r="C2975" s="4" t="str">
        <f>IFERROR(VLOOKUP(B2975,Table14[],3,0),"")</f>
        <v/>
      </c>
      <c r="D2975" s="4" t="str">
        <f>IFERROR(VLOOKUP(B2975,Table14[],2,0),"")</f>
        <v/>
      </c>
      <c r="E2975" s="4"/>
      <c r="H2975" s="41" t="str">
        <f>IFERROR(VLOOKUP(Table49[[#This Row],[ITEM CODE]],Table2[[Item Code]:[Master Name]],2,0),"")</f>
        <v/>
      </c>
      <c r="I2975" s="41"/>
      <c r="J2975" s="65" t="str">
        <f>IFERROR(VLOOKUP(Table49[[#This Row],[ITEM CODE]],Table2[[Item Code]:[Master Name]],3,0),"")</f>
        <v/>
      </c>
      <c r="K2975" s="1" t="str">
        <f>IFERROR(VLOOKUP(Table49[[#This Row],[ITEM CODE]],Table2[[Item Code]:[Master Name]],9,0),"")</f>
        <v/>
      </c>
      <c r="L2975" s="1" t="str">
        <f>IFERROR(VLOOKUP(Table49[[#This Row],[ITEM CODE]],Table2[[Item Code]:[Master Name]],8,0),"")</f>
        <v/>
      </c>
      <c r="M2975" s="41"/>
      <c r="N2975" s="66">
        <f>IFERROR(VLOOKUP(Table49[[#This Row],[ITEM CODE]],Table2[[#All],[Item Code]:[Unit Cost]],10,0),0)</f>
        <v>0</v>
      </c>
      <c r="O2975" s="134">
        <f>IFERROR(VLOOKUP(Table49[[#This Row],[ITEM CODE]],Table2[[#All],[Item Code]:[Unit Cost]],10,0),0)</f>
        <v>0</v>
      </c>
      <c r="P2975" s="56"/>
      <c r="Q2975" s="58"/>
      <c r="R2975" s="58">
        <f>Table49[[#This Row],[QUANTITY]]*Table49[[#This Row],[INV Prices]]</f>
        <v>0</v>
      </c>
      <c r="S2975" s="67"/>
      <c r="V2975" s="41"/>
      <c r="W2975" s="4" t="str">
        <f>IFERROR(VLOOKUP(Table49[[#This Row],[ITEM CODE]],Table2[[Item Code]:[Category ]],6,0),"")</f>
        <v/>
      </c>
      <c r="X2975" s="1" t="str">
        <f>IFERROR(VLOOKUP(Table49[[#This Row],[ITEM CODE]],Table2[[Item Code]:[Sub Category]],7,0),"")</f>
        <v/>
      </c>
      <c r="Y2975" s="68" t="str">
        <f>Table49[[#This Row],[PO Number]]&amp;COUNTIFS($E$5:E2975,E2975)</f>
        <v>0</v>
      </c>
    </row>
    <row r="2976" spans="1:25" ht="14.7" customHeight="1" x14ac:dyDescent="0.3">
      <c r="A2976" s="1" t="str">
        <f>IF(Table49[[#This Row],[ITEM NAME]]="","",ROW()-4)</f>
        <v/>
      </c>
      <c r="B2976" s="68"/>
      <c r="C2976" s="4" t="str">
        <f>IFERROR(VLOOKUP(B2976,Table14[],3,0),"")</f>
        <v/>
      </c>
      <c r="D2976" s="4" t="str">
        <f>IFERROR(VLOOKUP(B2976,Table14[],2,0),"")</f>
        <v/>
      </c>
      <c r="E2976" s="4"/>
      <c r="H2976" s="41" t="str">
        <f>IFERROR(VLOOKUP(Table49[[#This Row],[ITEM CODE]],Table2[[Item Code]:[Master Name]],2,0),"")</f>
        <v/>
      </c>
      <c r="I2976" s="41"/>
      <c r="J2976" s="65" t="str">
        <f>IFERROR(VLOOKUP(Table49[[#This Row],[ITEM CODE]],Table2[[Item Code]:[Master Name]],3,0),"")</f>
        <v/>
      </c>
      <c r="K2976" s="1" t="str">
        <f>IFERROR(VLOOKUP(Table49[[#This Row],[ITEM CODE]],Table2[[Item Code]:[Master Name]],9,0),"")</f>
        <v/>
      </c>
      <c r="L2976" s="1" t="str">
        <f>IFERROR(VLOOKUP(Table49[[#This Row],[ITEM CODE]],Table2[[Item Code]:[Master Name]],8,0),"")</f>
        <v/>
      </c>
      <c r="M2976" s="41"/>
      <c r="N2976" s="66">
        <f>IFERROR(VLOOKUP(Table49[[#This Row],[ITEM CODE]],Table2[[#All],[Item Code]:[Unit Cost]],10,0),0)</f>
        <v>0</v>
      </c>
      <c r="O2976" s="134">
        <f>IFERROR(VLOOKUP(Table49[[#This Row],[ITEM CODE]],Table2[[#All],[Item Code]:[Unit Cost]],10,0),0)</f>
        <v>0</v>
      </c>
      <c r="P2976" s="56"/>
      <c r="Q2976" s="58"/>
      <c r="R2976" s="58">
        <f>Table49[[#This Row],[QUANTITY]]*Table49[[#This Row],[INV Prices]]</f>
        <v>0</v>
      </c>
      <c r="S2976" s="67"/>
      <c r="V2976" s="41"/>
      <c r="W2976" s="4" t="str">
        <f>IFERROR(VLOOKUP(Table49[[#This Row],[ITEM CODE]],Table2[[Item Code]:[Category ]],6,0),"")</f>
        <v/>
      </c>
      <c r="X2976" s="1" t="str">
        <f>IFERROR(VLOOKUP(Table49[[#This Row],[ITEM CODE]],Table2[[Item Code]:[Sub Category]],7,0),"")</f>
        <v/>
      </c>
      <c r="Y2976" s="68" t="str">
        <f>Table49[[#This Row],[PO Number]]&amp;COUNTIFS($E$5:E2976,E2976)</f>
        <v>0</v>
      </c>
    </row>
    <row r="2977" spans="1:25" ht="14.7" customHeight="1" x14ac:dyDescent="0.3">
      <c r="A2977" s="1" t="str">
        <f>IF(Table49[[#This Row],[ITEM NAME]]="","",ROW()-4)</f>
        <v/>
      </c>
      <c r="B2977" s="68"/>
      <c r="C2977" s="4" t="str">
        <f>IFERROR(VLOOKUP(B2977,Table14[],3,0),"")</f>
        <v/>
      </c>
      <c r="D2977" s="4" t="str">
        <f>IFERROR(VLOOKUP(B2977,Table14[],2,0),"")</f>
        <v/>
      </c>
      <c r="E2977" s="4"/>
      <c r="H2977" s="41" t="str">
        <f>IFERROR(VLOOKUP(Table49[[#This Row],[ITEM CODE]],Table2[[Item Code]:[Master Name]],2,0),"")</f>
        <v/>
      </c>
      <c r="I2977" s="41"/>
      <c r="J2977" s="65" t="str">
        <f>IFERROR(VLOOKUP(Table49[[#This Row],[ITEM CODE]],Table2[[Item Code]:[Master Name]],3,0),"")</f>
        <v/>
      </c>
      <c r="K2977" s="1" t="str">
        <f>IFERROR(VLOOKUP(Table49[[#This Row],[ITEM CODE]],Table2[[Item Code]:[Master Name]],9,0),"")</f>
        <v/>
      </c>
      <c r="L2977" s="1" t="str">
        <f>IFERROR(VLOOKUP(Table49[[#This Row],[ITEM CODE]],Table2[[Item Code]:[Master Name]],8,0),"")</f>
        <v/>
      </c>
      <c r="M2977" s="41"/>
      <c r="N2977" s="66">
        <f>IFERROR(VLOOKUP(Table49[[#This Row],[ITEM CODE]],Table2[[#All],[Item Code]:[Unit Cost]],10,0),0)</f>
        <v>0</v>
      </c>
      <c r="O2977" s="134">
        <f>IFERROR(VLOOKUP(Table49[[#This Row],[ITEM CODE]],Table2[[#All],[Item Code]:[Unit Cost]],10,0),0)</f>
        <v>0</v>
      </c>
      <c r="P2977" s="56"/>
      <c r="Q2977" s="58"/>
      <c r="R2977" s="58">
        <f>Table49[[#This Row],[QUANTITY]]*Table49[[#This Row],[INV Prices]]</f>
        <v>0</v>
      </c>
      <c r="S2977" s="67"/>
      <c r="V2977" s="41"/>
      <c r="W2977" s="4" t="str">
        <f>IFERROR(VLOOKUP(Table49[[#This Row],[ITEM CODE]],Table2[[Item Code]:[Category ]],6,0),"")</f>
        <v/>
      </c>
      <c r="X2977" s="1" t="str">
        <f>IFERROR(VLOOKUP(Table49[[#This Row],[ITEM CODE]],Table2[[Item Code]:[Sub Category]],7,0),"")</f>
        <v/>
      </c>
      <c r="Y2977" s="68" t="str">
        <f>Table49[[#This Row],[PO Number]]&amp;COUNTIFS($E$5:E2977,E2977)</f>
        <v>0</v>
      </c>
    </row>
    <row r="2978" spans="1:25" ht="14.7" customHeight="1" x14ac:dyDescent="0.3">
      <c r="A2978" s="1" t="str">
        <f>IF(Table49[[#This Row],[ITEM NAME]]="","",ROW()-4)</f>
        <v/>
      </c>
      <c r="B2978" s="68"/>
      <c r="C2978" s="4" t="str">
        <f>IFERROR(VLOOKUP(B2978,Table14[],3,0),"")</f>
        <v/>
      </c>
      <c r="D2978" s="4" t="str">
        <f>IFERROR(VLOOKUP(B2978,Table14[],2,0),"")</f>
        <v/>
      </c>
      <c r="E2978" s="4"/>
      <c r="H2978" s="41" t="str">
        <f>IFERROR(VLOOKUP(Table49[[#This Row],[ITEM CODE]],Table2[[Item Code]:[Master Name]],2,0),"")</f>
        <v/>
      </c>
      <c r="I2978" s="41"/>
      <c r="J2978" s="65" t="str">
        <f>IFERROR(VLOOKUP(Table49[[#This Row],[ITEM CODE]],Table2[[Item Code]:[Master Name]],3,0),"")</f>
        <v/>
      </c>
      <c r="K2978" s="1" t="str">
        <f>IFERROR(VLOOKUP(Table49[[#This Row],[ITEM CODE]],Table2[[Item Code]:[Master Name]],9,0),"")</f>
        <v/>
      </c>
      <c r="L2978" s="1" t="str">
        <f>IFERROR(VLOOKUP(Table49[[#This Row],[ITEM CODE]],Table2[[Item Code]:[Master Name]],8,0),"")</f>
        <v/>
      </c>
      <c r="M2978" s="41"/>
      <c r="N2978" s="66">
        <f>IFERROR(VLOOKUP(Table49[[#This Row],[ITEM CODE]],Table2[[#All],[Item Code]:[Unit Cost]],10,0),0)</f>
        <v>0</v>
      </c>
      <c r="O2978" s="134">
        <f>IFERROR(VLOOKUP(Table49[[#This Row],[ITEM CODE]],Table2[[#All],[Item Code]:[Unit Cost]],10,0),0)</f>
        <v>0</v>
      </c>
      <c r="P2978" s="56"/>
      <c r="Q2978" s="58"/>
      <c r="R2978" s="58">
        <f>Table49[[#This Row],[QUANTITY]]*Table49[[#This Row],[INV Prices]]</f>
        <v>0</v>
      </c>
      <c r="S2978" s="67"/>
      <c r="V2978" s="41"/>
      <c r="W2978" s="4" t="str">
        <f>IFERROR(VLOOKUP(Table49[[#This Row],[ITEM CODE]],Table2[[Item Code]:[Category ]],6,0),"")</f>
        <v/>
      </c>
      <c r="X2978" s="1" t="str">
        <f>IFERROR(VLOOKUP(Table49[[#This Row],[ITEM CODE]],Table2[[Item Code]:[Sub Category]],7,0),"")</f>
        <v/>
      </c>
      <c r="Y2978" s="68" t="str">
        <f>Table49[[#This Row],[PO Number]]&amp;COUNTIFS($E$5:E2978,E2978)</f>
        <v>0</v>
      </c>
    </row>
    <row r="2979" spans="1:25" ht="14.7" customHeight="1" x14ac:dyDescent="0.3">
      <c r="A2979" s="1" t="str">
        <f>IF(Table49[[#This Row],[ITEM NAME]]="","",ROW()-4)</f>
        <v/>
      </c>
      <c r="B2979" s="68"/>
      <c r="C2979" s="4" t="str">
        <f>IFERROR(VLOOKUP(B2979,Table14[],3,0),"")</f>
        <v/>
      </c>
      <c r="D2979" s="4" t="str">
        <f>IFERROR(VLOOKUP(B2979,Table14[],2,0),"")</f>
        <v/>
      </c>
      <c r="E2979" s="4"/>
      <c r="H2979" s="41" t="str">
        <f>IFERROR(VLOOKUP(Table49[[#This Row],[ITEM CODE]],Table2[[Item Code]:[Master Name]],2,0),"")</f>
        <v/>
      </c>
      <c r="I2979" s="41"/>
      <c r="J2979" s="65" t="str">
        <f>IFERROR(VLOOKUP(Table49[[#This Row],[ITEM CODE]],Table2[[Item Code]:[Master Name]],3,0),"")</f>
        <v/>
      </c>
      <c r="K2979" s="1" t="str">
        <f>IFERROR(VLOOKUP(Table49[[#This Row],[ITEM CODE]],Table2[[Item Code]:[Master Name]],9,0),"")</f>
        <v/>
      </c>
      <c r="L2979" s="1" t="str">
        <f>IFERROR(VLOOKUP(Table49[[#This Row],[ITEM CODE]],Table2[[Item Code]:[Master Name]],8,0),"")</f>
        <v/>
      </c>
      <c r="M2979" s="41"/>
      <c r="N2979" s="66">
        <f>IFERROR(VLOOKUP(Table49[[#This Row],[ITEM CODE]],Table2[[#All],[Item Code]:[Unit Cost]],10,0),0)</f>
        <v>0</v>
      </c>
      <c r="O2979" s="134">
        <f>IFERROR(VLOOKUP(Table49[[#This Row],[ITEM CODE]],Table2[[#All],[Item Code]:[Unit Cost]],10,0),0)</f>
        <v>0</v>
      </c>
      <c r="P2979" s="56"/>
      <c r="Q2979" s="58"/>
      <c r="R2979" s="58">
        <f>Table49[[#This Row],[QUANTITY]]*Table49[[#This Row],[INV Prices]]</f>
        <v>0</v>
      </c>
      <c r="S2979" s="67"/>
      <c r="V2979" s="41"/>
      <c r="W2979" s="4" t="str">
        <f>IFERROR(VLOOKUP(Table49[[#This Row],[ITEM CODE]],Table2[[Item Code]:[Category ]],6,0),"")</f>
        <v/>
      </c>
      <c r="X2979" s="1" t="str">
        <f>IFERROR(VLOOKUP(Table49[[#This Row],[ITEM CODE]],Table2[[Item Code]:[Sub Category]],7,0),"")</f>
        <v/>
      </c>
      <c r="Y2979" s="68" t="str">
        <f>Table49[[#This Row],[PO Number]]&amp;COUNTIFS($E$5:E2979,E2979)</f>
        <v>0</v>
      </c>
    </row>
    <row r="2980" spans="1:25" ht="14.7" customHeight="1" x14ac:dyDescent="0.3">
      <c r="A2980" s="1" t="str">
        <f>IF(Table49[[#This Row],[ITEM NAME]]="","",ROW()-4)</f>
        <v/>
      </c>
      <c r="B2980" s="68"/>
      <c r="C2980" s="4" t="str">
        <f>IFERROR(VLOOKUP(B2980,Table14[],3,0),"")</f>
        <v/>
      </c>
      <c r="D2980" s="4" t="str">
        <f>IFERROR(VLOOKUP(B2980,Table14[],2,0),"")</f>
        <v/>
      </c>
      <c r="E2980" s="4"/>
      <c r="H2980" s="41" t="str">
        <f>IFERROR(VLOOKUP(Table49[[#This Row],[ITEM CODE]],Table2[[Item Code]:[Master Name]],2,0),"")</f>
        <v/>
      </c>
      <c r="I2980" s="41"/>
      <c r="J2980" s="65" t="str">
        <f>IFERROR(VLOOKUP(Table49[[#This Row],[ITEM CODE]],Table2[[Item Code]:[Master Name]],3,0),"")</f>
        <v/>
      </c>
      <c r="K2980" s="1" t="str">
        <f>IFERROR(VLOOKUP(Table49[[#This Row],[ITEM CODE]],Table2[[Item Code]:[Master Name]],9,0),"")</f>
        <v/>
      </c>
      <c r="L2980" s="1" t="str">
        <f>IFERROR(VLOOKUP(Table49[[#This Row],[ITEM CODE]],Table2[[Item Code]:[Master Name]],8,0),"")</f>
        <v/>
      </c>
      <c r="M2980" s="41"/>
      <c r="N2980" s="66">
        <f>IFERROR(VLOOKUP(Table49[[#This Row],[ITEM CODE]],Table2[[#All],[Item Code]:[Unit Cost]],10,0),0)</f>
        <v>0</v>
      </c>
      <c r="O2980" s="134">
        <f>IFERROR(VLOOKUP(Table49[[#This Row],[ITEM CODE]],Table2[[#All],[Item Code]:[Unit Cost]],10,0),0)</f>
        <v>0</v>
      </c>
      <c r="P2980" s="56"/>
      <c r="Q2980" s="58"/>
      <c r="R2980" s="58">
        <f>Table49[[#This Row],[QUANTITY]]*Table49[[#This Row],[INV Prices]]</f>
        <v>0</v>
      </c>
      <c r="S2980" s="67"/>
      <c r="V2980" s="41"/>
      <c r="W2980" s="4" t="str">
        <f>IFERROR(VLOOKUP(Table49[[#This Row],[ITEM CODE]],Table2[[Item Code]:[Category ]],6,0),"")</f>
        <v/>
      </c>
      <c r="X2980" s="1" t="str">
        <f>IFERROR(VLOOKUP(Table49[[#This Row],[ITEM CODE]],Table2[[Item Code]:[Sub Category]],7,0),"")</f>
        <v/>
      </c>
      <c r="Y2980" s="68" t="str">
        <f>Table49[[#This Row],[PO Number]]&amp;COUNTIFS($E$5:E2980,E2980)</f>
        <v>0</v>
      </c>
    </row>
    <row r="2981" spans="1:25" ht="14.7" customHeight="1" x14ac:dyDescent="0.3">
      <c r="A2981" s="1" t="str">
        <f>IF(Table49[[#This Row],[ITEM NAME]]="","",ROW()-4)</f>
        <v/>
      </c>
      <c r="B2981" s="68"/>
      <c r="C2981" s="4" t="str">
        <f>IFERROR(VLOOKUP(B2981,Table14[],3,0),"")</f>
        <v/>
      </c>
      <c r="D2981" s="4" t="str">
        <f>IFERROR(VLOOKUP(B2981,Table14[],2,0),"")</f>
        <v/>
      </c>
      <c r="E2981" s="4"/>
      <c r="H2981" s="41" t="str">
        <f>IFERROR(VLOOKUP(Table49[[#This Row],[ITEM CODE]],Table2[[Item Code]:[Master Name]],2,0),"")</f>
        <v/>
      </c>
      <c r="I2981" s="41"/>
      <c r="J2981" s="65" t="str">
        <f>IFERROR(VLOOKUP(Table49[[#This Row],[ITEM CODE]],Table2[[Item Code]:[Master Name]],3,0),"")</f>
        <v/>
      </c>
      <c r="K2981" s="1" t="str">
        <f>IFERROR(VLOOKUP(Table49[[#This Row],[ITEM CODE]],Table2[[Item Code]:[Master Name]],9,0),"")</f>
        <v/>
      </c>
      <c r="L2981" s="1" t="str">
        <f>IFERROR(VLOOKUP(Table49[[#This Row],[ITEM CODE]],Table2[[Item Code]:[Master Name]],8,0),"")</f>
        <v/>
      </c>
      <c r="M2981" s="41"/>
      <c r="N2981" s="66">
        <f>IFERROR(VLOOKUP(Table49[[#This Row],[ITEM CODE]],Table2[[#All],[Item Code]:[Unit Cost]],10,0),0)</f>
        <v>0</v>
      </c>
      <c r="O2981" s="134">
        <f>IFERROR(VLOOKUP(Table49[[#This Row],[ITEM CODE]],Table2[[#All],[Item Code]:[Unit Cost]],10,0),0)</f>
        <v>0</v>
      </c>
      <c r="P2981" s="56"/>
      <c r="Q2981" s="58"/>
      <c r="R2981" s="58">
        <f>Table49[[#This Row],[QUANTITY]]*Table49[[#This Row],[INV Prices]]</f>
        <v>0</v>
      </c>
      <c r="S2981" s="67"/>
      <c r="V2981" s="41"/>
      <c r="W2981" s="4" t="str">
        <f>IFERROR(VLOOKUP(Table49[[#This Row],[ITEM CODE]],Table2[[Item Code]:[Category ]],6,0),"")</f>
        <v/>
      </c>
      <c r="X2981" s="1" t="str">
        <f>IFERROR(VLOOKUP(Table49[[#This Row],[ITEM CODE]],Table2[[Item Code]:[Sub Category]],7,0),"")</f>
        <v/>
      </c>
      <c r="Y2981" s="68" t="str">
        <f>Table49[[#This Row],[PO Number]]&amp;COUNTIFS($E$5:E2981,E2981)</f>
        <v>0</v>
      </c>
    </row>
    <row r="2982" spans="1:25" ht="14.7" customHeight="1" x14ac:dyDescent="0.3">
      <c r="A2982" s="1" t="str">
        <f>IF(Table49[[#This Row],[ITEM NAME]]="","",ROW()-4)</f>
        <v/>
      </c>
      <c r="B2982" s="68"/>
      <c r="C2982" s="4" t="str">
        <f>IFERROR(VLOOKUP(B2982,Table14[],3,0),"")</f>
        <v/>
      </c>
      <c r="D2982" s="4" t="str">
        <f>IFERROR(VLOOKUP(B2982,Table14[],2,0),"")</f>
        <v/>
      </c>
      <c r="E2982" s="4"/>
      <c r="H2982" s="41" t="str">
        <f>IFERROR(VLOOKUP(Table49[[#This Row],[ITEM CODE]],Table2[[Item Code]:[Master Name]],2,0),"")</f>
        <v/>
      </c>
      <c r="I2982" s="41"/>
      <c r="J2982" s="65" t="str">
        <f>IFERROR(VLOOKUP(Table49[[#This Row],[ITEM CODE]],Table2[[Item Code]:[Master Name]],3,0),"")</f>
        <v/>
      </c>
      <c r="K2982" s="1" t="str">
        <f>IFERROR(VLOOKUP(Table49[[#This Row],[ITEM CODE]],Table2[[Item Code]:[Master Name]],9,0),"")</f>
        <v/>
      </c>
      <c r="L2982" s="1" t="str">
        <f>IFERROR(VLOOKUP(Table49[[#This Row],[ITEM CODE]],Table2[[Item Code]:[Master Name]],8,0),"")</f>
        <v/>
      </c>
      <c r="M2982" s="41"/>
      <c r="N2982" s="66">
        <f>IFERROR(VLOOKUP(Table49[[#This Row],[ITEM CODE]],Table2[[#All],[Item Code]:[Unit Cost]],10,0),0)</f>
        <v>0</v>
      </c>
      <c r="O2982" s="134">
        <f>IFERROR(VLOOKUP(Table49[[#This Row],[ITEM CODE]],Table2[[#All],[Item Code]:[Unit Cost]],10,0),0)</f>
        <v>0</v>
      </c>
      <c r="P2982" s="56"/>
      <c r="Q2982" s="58"/>
      <c r="R2982" s="58">
        <f>Table49[[#This Row],[QUANTITY]]*Table49[[#This Row],[INV Prices]]</f>
        <v>0</v>
      </c>
      <c r="S2982" s="67"/>
      <c r="V2982" s="41"/>
      <c r="W2982" s="4" t="str">
        <f>IFERROR(VLOOKUP(Table49[[#This Row],[ITEM CODE]],Table2[[Item Code]:[Category ]],6,0),"")</f>
        <v/>
      </c>
      <c r="X2982" s="1" t="str">
        <f>IFERROR(VLOOKUP(Table49[[#This Row],[ITEM CODE]],Table2[[Item Code]:[Sub Category]],7,0),"")</f>
        <v/>
      </c>
      <c r="Y2982" s="68" t="str">
        <f>Table49[[#This Row],[PO Number]]&amp;COUNTIFS($E$5:E2982,E2982)</f>
        <v>0</v>
      </c>
    </row>
    <row r="2983" spans="1:25" ht="14.7" customHeight="1" x14ac:dyDescent="0.3">
      <c r="A2983" s="1" t="str">
        <f>IF(Table49[[#This Row],[ITEM NAME]]="","",ROW()-4)</f>
        <v/>
      </c>
      <c r="B2983" s="68"/>
      <c r="C2983" s="4" t="str">
        <f>IFERROR(VLOOKUP(B2983,Table14[],3,0),"")</f>
        <v/>
      </c>
      <c r="D2983" s="4" t="str">
        <f>IFERROR(VLOOKUP(B2983,Table14[],2,0),"")</f>
        <v/>
      </c>
      <c r="E2983" s="4"/>
      <c r="H2983" s="41" t="str">
        <f>IFERROR(VLOOKUP(Table49[[#This Row],[ITEM CODE]],Table2[[Item Code]:[Master Name]],2,0),"")</f>
        <v/>
      </c>
      <c r="I2983" s="41"/>
      <c r="J2983" s="65" t="str">
        <f>IFERROR(VLOOKUP(Table49[[#This Row],[ITEM CODE]],Table2[[Item Code]:[Master Name]],3,0),"")</f>
        <v/>
      </c>
      <c r="K2983" s="1" t="str">
        <f>IFERROR(VLOOKUP(Table49[[#This Row],[ITEM CODE]],Table2[[Item Code]:[Master Name]],9,0),"")</f>
        <v/>
      </c>
      <c r="L2983" s="1" t="str">
        <f>IFERROR(VLOOKUP(Table49[[#This Row],[ITEM CODE]],Table2[[Item Code]:[Master Name]],8,0),"")</f>
        <v/>
      </c>
      <c r="M2983" s="41"/>
      <c r="N2983" s="66">
        <f>IFERROR(VLOOKUP(Table49[[#This Row],[ITEM CODE]],Table2[[#All],[Item Code]:[Unit Cost]],10,0),0)</f>
        <v>0</v>
      </c>
      <c r="O2983" s="134">
        <f>IFERROR(VLOOKUP(Table49[[#This Row],[ITEM CODE]],Table2[[#All],[Item Code]:[Unit Cost]],10,0),0)</f>
        <v>0</v>
      </c>
      <c r="P2983" s="56"/>
      <c r="Q2983" s="58"/>
      <c r="R2983" s="58">
        <f>Table49[[#This Row],[QUANTITY]]*Table49[[#This Row],[INV Prices]]</f>
        <v>0</v>
      </c>
      <c r="S2983" s="67"/>
      <c r="V2983" s="41"/>
      <c r="W2983" s="4" t="str">
        <f>IFERROR(VLOOKUP(Table49[[#This Row],[ITEM CODE]],Table2[[Item Code]:[Category ]],6,0),"")</f>
        <v/>
      </c>
      <c r="X2983" s="1" t="str">
        <f>IFERROR(VLOOKUP(Table49[[#This Row],[ITEM CODE]],Table2[[Item Code]:[Sub Category]],7,0),"")</f>
        <v/>
      </c>
      <c r="Y2983" s="68" t="str">
        <f>Table49[[#This Row],[PO Number]]&amp;COUNTIFS($E$5:E2983,E2983)</f>
        <v>0</v>
      </c>
    </row>
    <row r="2984" spans="1:25" ht="14.7" customHeight="1" x14ac:dyDescent="0.3">
      <c r="A2984" s="1" t="str">
        <f>IF(Table49[[#This Row],[ITEM NAME]]="","",ROW()-4)</f>
        <v/>
      </c>
      <c r="B2984" s="68"/>
      <c r="C2984" s="4" t="str">
        <f>IFERROR(VLOOKUP(B2984,Table14[],3,0),"")</f>
        <v/>
      </c>
      <c r="D2984" s="4" t="str">
        <f>IFERROR(VLOOKUP(B2984,Table14[],2,0),"")</f>
        <v/>
      </c>
      <c r="E2984" s="4"/>
      <c r="H2984" s="41" t="str">
        <f>IFERROR(VLOOKUP(Table49[[#This Row],[ITEM CODE]],Table2[[Item Code]:[Master Name]],2,0),"")</f>
        <v/>
      </c>
      <c r="I2984" s="41"/>
      <c r="J2984" s="65" t="str">
        <f>IFERROR(VLOOKUP(Table49[[#This Row],[ITEM CODE]],Table2[[Item Code]:[Master Name]],3,0),"")</f>
        <v/>
      </c>
      <c r="K2984" s="1" t="str">
        <f>IFERROR(VLOOKUP(Table49[[#This Row],[ITEM CODE]],Table2[[Item Code]:[Master Name]],9,0),"")</f>
        <v/>
      </c>
      <c r="L2984" s="1" t="str">
        <f>IFERROR(VLOOKUP(Table49[[#This Row],[ITEM CODE]],Table2[[Item Code]:[Master Name]],8,0),"")</f>
        <v/>
      </c>
      <c r="M2984" s="41"/>
      <c r="N2984" s="66">
        <f>IFERROR(VLOOKUP(Table49[[#This Row],[ITEM CODE]],Table2[[#All],[Item Code]:[Unit Cost]],10,0),0)</f>
        <v>0</v>
      </c>
      <c r="O2984" s="134">
        <f>IFERROR(VLOOKUP(Table49[[#This Row],[ITEM CODE]],Table2[[#All],[Item Code]:[Unit Cost]],10,0),0)</f>
        <v>0</v>
      </c>
      <c r="P2984" s="56"/>
      <c r="Q2984" s="58"/>
      <c r="R2984" s="58">
        <f>Table49[[#This Row],[QUANTITY]]*Table49[[#This Row],[INV Prices]]</f>
        <v>0</v>
      </c>
      <c r="S2984" s="67"/>
      <c r="V2984" s="41"/>
      <c r="W2984" s="4" t="str">
        <f>IFERROR(VLOOKUP(Table49[[#This Row],[ITEM CODE]],Table2[[Item Code]:[Category ]],6,0),"")</f>
        <v/>
      </c>
      <c r="X2984" s="1" t="str">
        <f>IFERROR(VLOOKUP(Table49[[#This Row],[ITEM CODE]],Table2[[Item Code]:[Sub Category]],7,0),"")</f>
        <v/>
      </c>
      <c r="Y2984" s="68" t="str">
        <f>Table49[[#This Row],[PO Number]]&amp;COUNTIFS($E$5:E2984,E2984)</f>
        <v>0</v>
      </c>
    </row>
    <row r="2985" spans="1:25" ht="14.7" customHeight="1" x14ac:dyDescent="0.3">
      <c r="A2985" s="1" t="str">
        <f>IF(Table49[[#This Row],[ITEM NAME]]="","",ROW()-4)</f>
        <v/>
      </c>
      <c r="B2985" s="68"/>
      <c r="C2985" s="4" t="str">
        <f>IFERROR(VLOOKUP(B2985,Table14[],3,0),"")</f>
        <v/>
      </c>
      <c r="D2985" s="4" t="str">
        <f>IFERROR(VLOOKUP(B2985,Table14[],2,0),"")</f>
        <v/>
      </c>
      <c r="E2985" s="4"/>
      <c r="H2985" s="41" t="str">
        <f>IFERROR(VLOOKUP(Table49[[#This Row],[ITEM CODE]],Table2[[Item Code]:[Master Name]],2,0),"")</f>
        <v/>
      </c>
      <c r="I2985" s="41"/>
      <c r="J2985" s="65" t="str">
        <f>IFERROR(VLOOKUP(Table49[[#This Row],[ITEM CODE]],Table2[[Item Code]:[Master Name]],3,0),"")</f>
        <v/>
      </c>
      <c r="K2985" s="1" t="str">
        <f>IFERROR(VLOOKUP(Table49[[#This Row],[ITEM CODE]],Table2[[Item Code]:[Master Name]],9,0),"")</f>
        <v/>
      </c>
      <c r="L2985" s="1" t="str">
        <f>IFERROR(VLOOKUP(Table49[[#This Row],[ITEM CODE]],Table2[[Item Code]:[Master Name]],8,0),"")</f>
        <v/>
      </c>
      <c r="M2985" s="41"/>
      <c r="N2985" s="66">
        <f>IFERROR(VLOOKUP(Table49[[#This Row],[ITEM CODE]],Table2[[#All],[Item Code]:[Unit Cost]],10,0),0)</f>
        <v>0</v>
      </c>
      <c r="O2985" s="134">
        <f>IFERROR(VLOOKUP(Table49[[#This Row],[ITEM CODE]],Table2[[#All],[Item Code]:[Unit Cost]],10,0),0)</f>
        <v>0</v>
      </c>
      <c r="P2985" s="56"/>
      <c r="Q2985" s="58"/>
      <c r="R2985" s="58">
        <f>Table49[[#This Row],[QUANTITY]]*Table49[[#This Row],[INV Prices]]</f>
        <v>0</v>
      </c>
      <c r="S2985" s="67"/>
      <c r="V2985" s="41"/>
      <c r="W2985" s="4" t="str">
        <f>IFERROR(VLOOKUP(Table49[[#This Row],[ITEM CODE]],Table2[[Item Code]:[Category ]],6,0),"")</f>
        <v/>
      </c>
      <c r="X2985" s="1" t="str">
        <f>IFERROR(VLOOKUP(Table49[[#This Row],[ITEM CODE]],Table2[[Item Code]:[Sub Category]],7,0),"")</f>
        <v/>
      </c>
      <c r="Y2985" s="68" t="str">
        <f>Table49[[#This Row],[PO Number]]&amp;COUNTIFS($E$5:E2985,E2985)</f>
        <v>0</v>
      </c>
    </row>
    <row r="2986" spans="1:25" ht="14.7" customHeight="1" x14ac:dyDescent="0.3">
      <c r="A2986" s="1" t="str">
        <f>IF(Table49[[#This Row],[ITEM NAME]]="","",ROW()-4)</f>
        <v/>
      </c>
      <c r="B2986" s="68"/>
      <c r="C2986" s="4" t="str">
        <f>IFERROR(VLOOKUP(B2986,Table14[],3,0),"")</f>
        <v/>
      </c>
      <c r="D2986" s="4" t="str">
        <f>IFERROR(VLOOKUP(B2986,Table14[],2,0),"")</f>
        <v/>
      </c>
      <c r="E2986" s="4"/>
      <c r="H2986" s="41" t="str">
        <f>IFERROR(VLOOKUP(Table49[[#This Row],[ITEM CODE]],Table2[[Item Code]:[Master Name]],2,0),"")</f>
        <v/>
      </c>
      <c r="I2986" s="41"/>
      <c r="J2986" s="65" t="str">
        <f>IFERROR(VLOOKUP(Table49[[#This Row],[ITEM CODE]],Table2[[Item Code]:[Master Name]],3,0),"")</f>
        <v/>
      </c>
      <c r="K2986" s="1" t="str">
        <f>IFERROR(VLOOKUP(Table49[[#This Row],[ITEM CODE]],Table2[[Item Code]:[Master Name]],9,0),"")</f>
        <v/>
      </c>
      <c r="L2986" s="1" t="str">
        <f>IFERROR(VLOOKUP(Table49[[#This Row],[ITEM CODE]],Table2[[Item Code]:[Master Name]],8,0),"")</f>
        <v/>
      </c>
      <c r="M2986" s="41"/>
      <c r="N2986" s="66">
        <f>IFERROR(VLOOKUP(Table49[[#This Row],[ITEM CODE]],Table2[[#All],[Item Code]:[Unit Cost]],10,0),0)</f>
        <v>0</v>
      </c>
      <c r="O2986" s="134">
        <f>IFERROR(VLOOKUP(Table49[[#This Row],[ITEM CODE]],Table2[[#All],[Item Code]:[Unit Cost]],10,0),0)</f>
        <v>0</v>
      </c>
      <c r="P2986" s="56"/>
      <c r="Q2986" s="58"/>
      <c r="R2986" s="58">
        <f>Table49[[#This Row],[QUANTITY]]*Table49[[#This Row],[INV Prices]]</f>
        <v>0</v>
      </c>
      <c r="S2986" s="67"/>
      <c r="V2986" s="41"/>
      <c r="W2986" s="4" t="str">
        <f>IFERROR(VLOOKUP(Table49[[#This Row],[ITEM CODE]],Table2[[Item Code]:[Category ]],6,0),"")</f>
        <v/>
      </c>
      <c r="X2986" s="1" t="str">
        <f>IFERROR(VLOOKUP(Table49[[#This Row],[ITEM CODE]],Table2[[Item Code]:[Sub Category]],7,0),"")</f>
        <v/>
      </c>
      <c r="Y2986" s="68" t="str">
        <f>Table49[[#This Row],[PO Number]]&amp;COUNTIFS($E$5:E2986,E2986)</f>
        <v>0</v>
      </c>
    </row>
    <row r="2987" spans="1:25" ht="14.7" customHeight="1" x14ac:dyDescent="0.3">
      <c r="A2987" s="1" t="str">
        <f>IF(Table49[[#This Row],[ITEM NAME]]="","",ROW()-4)</f>
        <v/>
      </c>
      <c r="B2987" s="68"/>
      <c r="C2987" s="4" t="str">
        <f>IFERROR(VLOOKUP(B2987,Table14[],3,0),"")</f>
        <v/>
      </c>
      <c r="D2987" s="4" t="str">
        <f>IFERROR(VLOOKUP(B2987,Table14[],2,0),"")</f>
        <v/>
      </c>
      <c r="E2987" s="4"/>
      <c r="H2987" s="41" t="str">
        <f>IFERROR(VLOOKUP(Table49[[#This Row],[ITEM CODE]],Table2[[Item Code]:[Master Name]],2,0),"")</f>
        <v/>
      </c>
      <c r="I2987" s="41"/>
      <c r="J2987" s="65" t="str">
        <f>IFERROR(VLOOKUP(Table49[[#This Row],[ITEM CODE]],Table2[[Item Code]:[Master Name]],3,0),"")</f>
        <v/>
      </c>
      <c r="K2987" s="1" t="str">
        <f>IFERROR(VLOOKUP(Table49[[#This Row],[ITEM CODE]],Table2[[Item Code]:[Master Name]],9,0),"")</f>
        <v/>
      </c>
      <c r="L2987" s="1" t="str">
        <f>IFERROR(VLOOKUP(Table49[[#This Row],[ITEM CODE]],Table2[[Item Code]:[Master Name]],8,0),"")</f>
        <v/>
      </c>
      <c r="M2987" s="41"/>
      <c r="N2987" s="66">
        <f>IFERROR(VLOOKUP(Table49[[#This Row],[ITEM CODE]],Table2[[#All],[Item Code]:[Unit Cost]],10,0),0)</f>
        <v>0</v>
      </c>
      <c r="O2987" s="134">
        <f>IFERROR(VLOOKUP(Table49[[#This Row],[ITEM CODE]],Table2[[#All],[Item Code]:[Unit Cost]],10,0),0)</f>
        <v>0</v>
      </c>
      <c r="P2987" s="56"/>
      <c r="Q2987" s="58"/>
      <c r="R2987" s="58">
        <f>Table49[[#This Row],[QUANTITY]]*Table49[[#This Row],[INV Prices]]</f>
        <v>0</v>
      </c>
      <c r="S2987" s="67"/>
      <c r="V2987" s="41"/>
      <c r="W2987" s="4" t="str">
        <f>IFERROR(VLOOKUP(Table49[[#This Row],[ITEM CODE]],Table2[[Item Code]:[Category ]],6,0),"")</f>
        <v/>
      </c>
      <c r="X2987" s="1" t="str">
        <f>IFERROR(VLOOKUP(Table49[[#This Row],[ITEM CODE]],Table2[[Item Code]:[Sub Category]],7,0),"")</f>
        <v/>
      </c>
      <c r="Y2987" s="68" t="str">
        <f>Table49[[#This Row],[PO Number]]&amp;COUNTIFS($E$5:E2987,E2987)</f>
        <v>0</v>
      </c>
    </row>
    <row r="2988" spans="1:25" ht="14.7" customHeight="1" x14ac:dyDescent="0.3">
      <c r="A2988" s="1" t="str">
        <f>IF(Table49[[#This Row],[ITEM NAME]]="","",ROW()-4)</f>
        <v/>
      </c>
      <c r="B2988" s="68"/>
      <c r="C2988" s="4" t="str">
        <f>IFERROR(VLOOKUP(B2988,Table14[],3,0),"")</f>
        <v/>
      </c>
      <c r="D2988" s="4" t="str">
        <f>IFERROR(VLOOKUP(B2988,Table14[],2,0),"")</f>
        <v/>
      </c>
      <c r="E2988" s="4"/>
      <c r="H2988" s="41" t="str">
        <f>IFERROR(VLOOKUP(Table49[[#This Row],[ITEM CODE]],Table2[[Item Code]:[Master Name]],2,0),"")</f>
        <v/>
      </c>
      <c r="I2988" s="41"/>
      <c r="J2988" s="65" t="str">
        <f>IFERROR(VLOOKUP(Table49[[#This Row],[ITEM CODE]],Table2[[Item Code]:[Master Name]],3,0),"")</f>
        <v/>
      </c>
      <c r="K2988" s="1" t="str">
        <f>IFERROR(VLOOKUP(Table49[[#This Row],[ITEM CODE]],Table2[[Item Code]:[Master Name]],9,0),"")</f>
        <v/>
      </c>
      <c r="L2988" s="1" t="str">
        <f>IFERROR(VLOOKUP(Table49[[#This Row],[ITEM CODE]],Table2[[Item Code]:[Master Name]],8,0),"")</f>
        <v/>
      </c>
      <c r="M2988" s="41"/>
      <c r="N2988" s="66">
        <f>IFERROR(VLOOKUP(Table49[[#This Row],[ITEM CODE]],Table2[[#All],[Item Code]:[Unit Cost]],10,0),0)</f>
        <v>0</v>
      </c>
      <c r="O2988" s="134">
        <f>IFERROR(VLOOKUP(Table49[[#This Row],[ITEM CODE]],Table2[[#All],[Item Code]:[Unit Cost]],10,0),0)</f>
        <v>0</v>
      </c>
      <c r="P2988" s="56"/>
      <c r="Q2988" s="58"/>
      <c r="R2988" s="58">
        <f>Table49[[#This Row],[QUANTITY]]*Table49[[#This Row],[INV Prices]]</f>
        <v>0</v>
      </c>
      <c r="S2988" s="67"/>
      <c r="V2988" s="41"/>
      <c r="W2988" s="4" t="str">
        <f>IFERROR(VLOOKUP(Table49[[#This Row],[ITEM CODE]],Table2[[Item Code]:[Category ]],6,0),"")</f>
        <v/>
      </c>
      <c r="X2988" s="1" t="str">
        <f>IFERROR(VLOOKUP(Table49[[#This Row],[ITEM CODE]],Table2[[Item Code]:[Sub Category]],7,0),"")</f>
        <v/>
      </c>
      <c r="Y2988" s="68" t="str">
        <f>Table49[[#This Row],[PO Number]]&amp;COUNTIFS($E$5:E2988,E2988)</f>
        <v>0</v>
      </c>
    </row>
    <row r="2989" spans="1:25" ht="14.7" customHeight="1" x14ac:dyDescent="0.3">
      <c r="A2989" s="1" t="str">
        <f>IF(Table49[[#This Row],[ITEM NAME]]="","",ROW()-4)</f>
        <v/>
      </c>
      <c r="B2989" s="68"/>
      <c r="C2989" s="4" t="str">
        <f>IFERROR(VLOOKUP(B2989,Table14[],3,0),"")</f>
        <v/>
      </c>
      <c r="D2989" s="4" t="str">
        <f>IFERROR(VLOOKUP(B2989,Table14[],2,0),"")</f>
        <v/>
      </c>
      <c r="E2989" s="4"/>
      <c r="H2989" s="41" t="str">
        <f>IFERROR(VLOOKUP(Table49[[#This Row],[ITEM CODE]],Table2[[Item Code]:[Master Name]],2,0),"")</f>
        <v/>
      </c>
      <c r="I2989" s="41"/>
      <c r="J2989" s="65" t="str">
        <f>IFERROR(VLOOKUP(Table49[[#This Row],[ITEM CODE]],Table2[[Item Code]:[Master Name]],3,0),"")</f>
        <v/>
      </c>
      <c r="K2989" s="1" t="str">
        <f>IFERROR(VLOOKUP(Table49[[#This Row],[ITEM CODE]],Table2[[Item Code]:[Master Name]],9,0),"")</f>
        <v/>
      </c>
      <c r="L2989" s="1" t="str">
        <f>IFERROR(VLOOKUP(Table49[[#This Row],[ITEM CODE]],Table2[[Item Code]:[Master Name]],8,0),"")</f>
        <v/>
      </c>
      <c r="M2989" s="41"/>
      <c r="N2989" s="66">
        <f>IFERROR(VLOOKUP(Table49[[#This Row],[ITEM CODE]],Table2[[#All],[Item Code]:[Unit Cost]],10,0),0)</f>
        <v>0</v>
      </c>
      <c r="O2989" s="134">
        <f>IFERROR(VLOOKUP(Table49[[#This Row],[ITEM CODE]],Table2[[#All],[Item Code]:[Unit Cost]],10,0),0)</f>
        <v>0</v>
      </c>
      <c r="P2989" s="56"/>
      <c r="Q2989" s="58"/>
      <c r="R2989" s="58">
        <f>Table49[[#This Row],[QUANTITY]]*Table49[[#This Row],[INV Prices]]</f>
        <v>0</v>
      </c>
      <c r="S2989" s="67"/>
      <c r="V2989" s="41"/>
      <c r="W2989" s="4" t="str">
        <f>IFERROR(VLOOKUP(Table49[[#This Row],[ITEM CODE]],Table2[[Item Code]:[Category ]],6,0),"")</f>
        <v/>
      </c>
      <c r="X2989" s="1" t="str">
        <f>IFERROR(VLOOKUP(Table49[[#This Row],[ITEM CODE]],Table2[[Item Code]:[Sub Category]],7,0),"")</f>
        <v/>
      </c>
      <c r="Y2989" s="68" t="str">
        <f>Table49[[#This Row],[PO Number]]&amp;COUNTIFS($E$5:E2989,E2989)</f>
        <v>0</v>
      </c>
    </row>
    <row r="2990" spans="1:25" ht="14.7" customHeight="1" x14ac:dyDescent="0.3">
      <c r="A2990" s="1" t="str">
        <f>IF(Table49[[#This Row],[ITEM NAME]]="","",ROW()-4)</f>
        <v/>
      </c>
      <c r="B2990" s="68"/>
      <c r="C2990" s="4" t="str">
        <f>IFERROR(VLOOKUP(B2990,Table14[],3,0),"")</f>
        <v/>
      </c>
      <c r="D2990" s="4" t="str">
        <f>IFERROR(VLOOKUP(B2990,Table14[],2,0),"")</f>
        <v/>
      </c>
      <c r="E2990" s="4"/>
      <c r="H2990" s="41" t="str">
        <f>IFERROR(VLOOKUP(Table49[[#This Row],[ITEM CODE]],Table2[[Item Code]:[Master Name]],2,0),"")</f>
        <v/>
      </c>
      <c r="I2990" s="41"/>
      <c r="J2990" s="65" t="str">
        <f>IFERROR(VLOOKUP(Table49[[#This Row],[ITEM CODE]],Table2[[Item Code]:[Master Name]],3,0),"")</f>
        <v/>
      </c>
      <c r="K2990" s="1" t="str">
        <f>IFERROR(VLOOKUP(Table49[[#This Row],[ITEM CODE]],Table2[[Item Code]:[Master Name]],9,0),"")</f>
        <v/>
      </c>
      <c r="L2990" s="1" t="str">
        <f>IFERROR(VLOOKUP(Table49[[#This Row],[ITEM CODE]],Table2[[Item Code]:[Master Name]],8,0),"")</f>
        <v/>
      </c>
      <c r="M2990" s="41"/>
      <c r="N2990" s="66">
        <f>IFERROR(VLOOKUP(Table49[[#This Row],[ITEM CODE]],Table2[[#All],[Item Code]:[Unit Cost]],10,0),0)</f>
        <v>0</v>
      </c>
      <c r="O2990" s="134">
        <f>IFERROR(VLOOKUP(Table49[[#This Row],[ITEM CODE]],Table2[[#All],[Item Code]:[Unit Cost]],10,0),0)</f>
        <v>0</v>
      </c>
      <c r="P2990" s="56"/>
      <c r="Q2990" s="58"/>
      <c r="R2990" s="58">
        <f>Table49[[#This Row],[QUANTITY]]*Table49[[#This Row],[INV Prices]]</f>
        <v>0</v>
      </c>
      <c r="S2990" s="67"/>
      <c r="V2990" s="41"/>
      <c r="W2990" s="4" t="str">
        <f>IFERROR(VLOOKUP(Table49[[#This Row],[ITEM CODE]],Table2[[Item Code]:[Category ]],6,0),"")</f>
        <v/>
      </c>
      <c r="X2990" s="1" t="str">
        <f>IFERROR(VLOOKUP(Table49[[#This Row],[ITEM CODE]],Table2[[Item Code]:[Sub Category]],7,0),"")</f>
        <v/>
      </c>
      <c r="Y2990" s="68" t="str">
        <f>Table49[[#This Row],[PO Number]]&amp;COUNTIFS($E$5:E2990,E2990)</f>
        <v>0</v>
      </c>
    </row>
    <row r="2991" spans="1:25" ht="14.7" customHeight="1" x14ac:dyDescent="0.3">
      <c r="A2991" s="1" t="str">
        <f>IF(Table49[[#This Row],[ITEM NAME]]="","",ROW()-4)</f>
        <v/>
      </c>
      <c r="B2991" s="68"/>
      <c r="C2991" s="4" t="str">
        <f>IFERROR(VLOOKUP(B2991,Table14[],3,0),"")</f>
        <v/>
      </c>
      <c r="D2991" s="4" t="str">
        <f>IFERROR(VLOOKUP(B2991,Table14[],2,0),"")</f>
        <v/>
      </c>
      <c r="E2991" s="4"/>
      <c r="H2991" s="41" t="str">
        <f>IFERROR(VLOOKUP(Table49[[#This Row],[ITEM CODE]],Table2[[Item Code]:[Master Name]],2,0),"")</f>
        <v/>
      </c>
      <c r="I2991" s="41"/>
      <c r="J2991" s="65" t="str">
        <f>IFERROR(VLOOKUP(Table49[[#This Row],[ITEM CODE]],Table2[[Item Code]:[Master Name]],3,0),"")</f>
        <v/>
      </c>
      <c r="K2991" s="1" t="str">
        <f>IFERROR(VLOOKUP(Table49[[#This Row],[ITEM CODE]],Table2[[Item Code]:[Master Name]],9,0),"")</f>
        <v/>
      </c>
      <c r="L2991" s="1" t="str">
        <f>IFERROR(VLOOKUP(Table49[[#This Row],[ITEM CODE]],Table2[[Item Code]:[Master Name]],8,0),"")</f>
        <v/>
      </c>
      <c r="M2991" s="41"/>
      <c r="N2991" s="66">
        <f>IFERROR(VLOOKUP(Table49[[#This Row],[ITEM CODE]],Table2[[#All],[Item Code]:[Unit Cost]],10,0),0)</f>
        <v>0</v>
      </c>
      <c r="O2991" s="134">
        <f>IFERROR(VLOOKUP(Table49[[#This Row],[ITEM CODE]],Table2[[#All],[Item Code]:[Unit Cost]],10,0),0)</f>
        <v>0</v>
      </c>
      <c r="P2991" s="56"/>
      <c r="Q2991" s="58"/>
      <c r="R2991" s="58">
        <f>Table49[[#This Row],[QUANTITY]]*Table49[[#This Row],[INV Prices]]</f>
        <v>0</v>
      </c>
      <c r="S2991" s="67"/>
      <c r="V2991" s="41"/>
      <c r="W2991" s="4" t="str">
        <f>IFERROR(VLOOKUP(Table49[[#This Row],[ITEM CODE]],Table2[[Item Code]:[Category ]],6,0),"")</f>
        <v/>
      </c>
      <c r="X2991" s="1" t="str">
        <f>IFERROR(VLOOKUP(Table49[[#This Row],[ITEM CODE]],Table2[[Item Code]:[Sub Category]],7,0),"")</f>
        <v/>
      </c>
      <c r="Y2991" s="68" t="str">
        <f>Table49[[#This Row],[PO Number]]&amp;COUNTIFS($E$5:E2991,E2991)</f>
        <v>0</v>
      </c>
    </row>
    <row r="2992" spans="1:25" ht="14.7" customHeight="1" x14ac:dyDescent="0.3">
      <c r="A2992" s="1" t="str">
        <f>IF(Table49[[#This Row],[ITEM NAME]]="","",ROW()-4)</f>
        <v/>
      </c>
      <c r="B2992" s="68"/>
      <c r="C2992" s="4" t="str">
        <f>IFERROR(VLOOKUP(B2992,Table14[],3,0),"")</f>
        <v/>
      </c>
      <c r="D2992" s="4" t="str">
        <f>IFERROR(VLOOKUP(B2992,Table14[],2,0),"")</f>
        <v/>
      </c>
      <c r="E2992" s="4"/>
      <c r="H2992" s="41" t="str">
        <f>IFERROR(VLOOKUP(Table49[[#This Row],[ITEM CODE]],Table2[[Item Code]:[Master Name]],2,0),"")</f>
        <v/>
      </c>
      <c r="I2992" s="41"/>
      <c r="J2992" s="65" t="str">
        <f>IFERROR(VLOOKUP(Table49[[#This Row],[ITEM CODE]],Table2[[Item Code]:[Master Name]],3,0),"")</f>
        <v/>
      </c>
      <c r="K2992" s="1" t="str">
        <f>IFERROR(VLOOKUP(Table49[[#This Row],[ITEM CODE]],Table2[[Item Code]:[Master Name]],9,0),"")</f>
        <v/>
      </c>
      <c r="L2992" s="1" t="str">
        <f>IFERROR(VLOOKUP(Table49[[#This Row],[ITEM CODE]],Table2[[Item Code]:[Master Name]],8,0),"")</f>
        <v/>
      </c>
      <c r="M2992" s="41"/>
      <c r="N2992" s="66">
        <f>IFERROR(VLOOKUP(Table49[[#This Row],[ITEM CODE]],Table2[[#All],[Item Code]:[Unit Cost]],10,0),0)</f>
        <v>0</v>
      </c>
      <c r="O2992" s="134">
        <f>IFERROR(VLOOKUP(Table49[[#This Row],[ITEM CODE]],Table2[[#All],[Item Code]:[Unit Cost]],10,0),0)</f>
        <v>0</v>
      </c>
      <c r="P2992" s="56"/>
      <c r="Q2992" s="58"/>
      <c r="R2992" s="58">
        <f>Table49[[#This Row],[QUANTITY]]*Table49[[#This Row],[INV Prices]]</f>
        <v>0</v>
      </c>
      <c r="S2992" s="67"/>
      <c r="V2992" s="41"/>
      <c r="W2992" s="4" t="str">
        <f>IFERROR(VLOOKUP(Table49[[#This Row],[ITEM CODE]],Table2[[Item Code]:[Category ]],6,0),"")</f>
        <v/>
      </c>
      <c r="X2992" s="1" t="str">
        <f>IFERROR(VLOOKUP(Table49[[#This Row],[ITEM CODE]],Table2[[Item Code]:[Sub Category]],7,0),"")</f>
        <v/>
      </c>
      <c r="Y2992" s="68" t="str">
        <f>Table49[[#This Row],[PO Number]]&amp;COUNTIFS($E$5:E2992,E2992)</f>
        <v>0</v>
      </c>
    </row>
    <row r="2993" spans="1:25" ht="14.7" customHeight="1" x14ac:dyDescent="0.3">
      <c r="A2993" s="1" t="str">
        <f>IF(Table49[[#This Row],[ITEM NAME]]="","",ROW()-4)</f>
        <v/>
      </c>
      <c r="B2993" s="68"/>
      <c r="C2993" s="4" t="str">
        <f>IFERROR(VLOOKUP(B2993,Table14[],3,0),"")</f>
        <v/>
      </c>
      <c r="D2993" s="4" t="str">
        <f>IFERROR(VLOOKUP(B2993,Table14[],2,0),"")</f>
        <v/>
      </c>
      <c r="E2993" s="4"/>
      <c r="H2993" s="41" t="str">
        <f>IFERROR(VLOOKUP(Table49[[#This Row],[ITEM CODE]],Table2[[Item Code]:[Master Name]],2,0),"")</f>
        <v/>
      </c>
      <c r="I2993" s="41"/>
      <c r="J2993" s="65" t="str">
        <f>IFERROR(VLOOKUP(Table49[[#This Row],[ITEM CODE]],Table2[[Item Code]:[Master Name]],3,0),"")</f>
        <v/>
      </c>
      <c r="K2993" s="1" t="str">
        <f>IFERROR(VLOOKUP(Table49[[#This Row],[ITEM CODE]],Table2[[Item Code]:[Master Name]],9,0),"")</f>
        <v/>
      </c>
      <c r="L2993" s="1" t="str">
        <f>IFERROR(VLOOKUP(Table49[[#This Row],[ITEM CODE]],Table2[[Item Code]:[Master Name]],8,0),"")</f>
        <v/>
      </c>
      <c r="M2993" s="41"/>
      <c r="N2993" s="66">
        <f>IFERROR(VLOOKUP(Table49[[#This Row],[ITEM CODE]],Table2[[#All],[Item Code]:[Unit Cost]],10,0),0)</f>
        <v>0</v>
      </c>
      <c r="O2993" s="134">
        <f>IFERROR(VLOOKUP(Table49[[#This Row],[ITEM CODE]],Table2[[#All],[Item Code]:[Unit Cost]],10,0),0)</f>
        <v>0</v>
      </c>
      <c r="P2993" s="56"/>
      <c r="Q2993" s="58"/>
      <c r="R2993" s="58">
        <f>Table49[[#This Row],[QUANTITY]]*Table49[[#This Row],[INV Prices]]</f>
        <v>0</v>
      </c>
      <c r="S2993" s="67"/>
      <c r="V2993" s="41"/>
      <c r="W2993" s="4" t="str">
        <f>IFERROR(VLOOKUP(Table49[[#This Row],[ITEM CODE]],Table2[[Item Code]:[Category ]],6,0),"")</f>
        <v/>
      </c>
      <c r="X2993" s="1" t="str">
        <f>IFERROR(VLOOKUP(Table49[[#This Row],[ITEM CODE]],Table2[[Item Code]:[Sub Category]],7,0),"")</f>
        <v/>
      </c>
      <c r="Y2993" s="68" t="str">
        <f>Table49[[#This Row],[PO Number]]&amp;COUNTIFS($E$5:E2993,E2993)</f>
        <v>0</v>
      </c>
    </row>
    <row r="2994" spans="1:25" ht="14.7" customHeight="1" x14ac:dyDescent="0.3">
      <c r="A2994" s="1" t="str">
        <f>IF(Table49[[#This Row],[ITEM NAME]]="","",ROW()-4)</f>
        <v/>
      </c>
      <c r="B2994" s="68"/>
      <c r="C2994" s="4" t="str">
        <f>IFERROR(VLOOKUP(B2994,Table14[],3,0),"")</f>
        <v/>
      </c>
      <c r="D2994" s="4" t="str">
        <f>IFERROR(VLOOKUP(B2994,Table14[],2,0),"")</f>
        <v/>
      </c>
      <c r="E2994" s="4"/>
      <c r="H2994" s="41" t="str">
        <f>IFERROR(VLOOKUP(Table49[[#This Row],[ITEM CODE]],Table2[[Item Code]:[Master Name]],2,0),"")</f>
        <v/>
      </c>
      <c r="I2994" s="41"/>
      <c r="J2994" s="65" t="str">
        <f>IFERROR(VLOOKUP(Table49[[#This Row],[ITEM CODE]],Table2[[Item Code]:[Master Name]],3,0),"")</f>
        <v/>
      </c>
      <c r="K2994" s="1" t="str">
        <f>IFERROR(VLOOKUP(Table49[[#This Row],[ITEM CODE]],Table2[[Item Code]:[Master Name]],9,0),"")</f>
        <v/>
      </c>
      <c r="L2994" s="1" t="str">
        <f>IFERROR(VLOOKUP(Table49[[#This Row],[ITEM CODE]],Table2[[Item Code]:[Master Name]],8,0),"")</f>
        <v/>
      </c>
      <c r="M2994" s="41"/>
      <c r="N2994" s="66">
        <f>IFERROR(VLOOKUP(Table49[[#This Row],[ITEM CODE]],Table2[[#All],[Item Code]:[Unit Cost]],10,0),0)</f>
        <v>0</v>
      </c>
      <c r="O2994" s="134">
        <f>IFERROR(VLOOKUP(Table49[[#This Row],[ITEM CODE]],Table2[[#All],[Item Code]:[Unit Cost]],10,0),0)</f>
        <v>0</v>
      </c>
      <c r="P2994" s="56"/>
      <c r="Q2994" s="58"/>
      <c r="R2994" s="58">
        <f>Table49[[#This Row],[QUANTITY]]*Table49[[#This Row],[INV Prices]]</f>
        <v>0</v>
      </c>
      <c r="S2994" s="67"/>
      <c r="V2994" s="41"/>
      <c r="W2994" s="4" t="str">
        <f>IFERROR(VLOOKUP(Table49[[#This Row],[ITEM CODE]],Table2[[Item Code]:[Category ]],6,0),"")</f>
        <v/>
      </c>
      <c r="X2994" s="1" t="str">
        <f>IFERROR(VLOOKUP(Table49[[#This Row],[ITEM CODE]],Table2[[Item Code]:[Sub Category]],7,0),"")</f>
        <v/>
      </c>
      <c r="Y2994" s="68" t="str">
        <f>Table49[[#This Row],[PO Number]]&amp;COUNTIFS($E$5:E2994,E2994)</f>
        <v>0</v>
      </c>
    </row>
    <row r="2995" spans="1:25" ht="14.7" customHeight="1" x14ac:dyDescent="0.3">
      <c r="A2995" s="1" t="str">
        <f>IF(Table49[[#This Row],[ITEM NAME]]="","",ROW()-4)</f>
        <v/>
      </c>
      <c r="B2995" s="68"/>
      <c r="C2995" s="4" t="str">
        <f>IFERROR(VLOOKUP(B2995,Table14[],3,0),"")</f>
        <v/>
      </c>
      <c r="D2995" s="4" t="str">
        <f>IFERROR(VLOOKUP(B2995,Table14[],2,0),"")</f>
        <v/>
      </c>
      <c r="E2995" s="4"/>
      <c r="H2995" s="41" t="str">
        <f>IFERROR(VLOOKUP(Table49[[#This Row],[ITEM CODE]],Table2[[Item Code]:[Master Name]],2,0),"")</f>
        <v/>
      </c>
      <c r="I2995" s="41"/>
      <c r="J2995" s="65" t="str">
        <f>IFERROR(VLOOKUP(Table49[[#This Row],[ITEM CODE]],Table2[[Item Code]:[Master Name]],3,0),"")</f>
        <v/>
      </c>
      <c r="K2995" s="1" t="str">
        <f>IFERROR(VLOOKUP(Table49[[#This Row],[ITEM CODE]],Table2[[Item Code]:[Master Name]],9,0),"")</f>
        <v/>
      </c>
      <c r="L2995" s="1" t="str">
        <f>IFERROR(VLOOKUP(Table49[[#This Row],[ITEM CODE]],Table2[[Item Code]:[Master Name]],8,0),"")</f>
        <v/>
      </c>
      <c r="M2995" s="41"/>
      <c r="N2995" s="66">
        <f>IFERROR(VLOOKUP(Table49[[#This Row],[ITEM CODE]],Table2[[#All],[Item Code]:[Unit Cost]],10,0),0)</f>
        <v>0</v>
      </c>
      <c r="O2995" s="134">
        <f>IFERROR(VLOOKUP(Table49[[#This Row],[ITEM CODE]],Table2[[#All],[Item Code]:[Unit Cost]],10,0),0)</f>
        <v>0</v>
      </c>
      <c r="P2995" s="56"/>
      <c r="Q2995" s="58"/>
      <c r="R2995" s="58">
        <f>Table49[[#This Row],[QUANTITY]]*Table49[[#This Row],[INV Prices]]</f>
        <v>0</v>
      </c>
      <c r="S2995" s="67"/>
      <c r="V2995" s="41"/>
      <c r="W2995" s="4" t="str">
        <f>IFERROR(VLOOKUP(Table49[[#This Row],[ITEM CODE]],Table2[[Item Code]:[Category ]],6,0),"")</f>
        <v/>
      </c>
      <c r="X2995" s="1" t="str">
        <f>IFERROR(VLOOKUP(Table49[[#This Row],[ITEM CODE]],Table2[[Item Code]:[Sub Category]],7,0),"")</f>
        <v/>
      </c>
      <c r="Y2995" s="68" t="str">
        <f>Table49[[#This Row],[PO Number]]&amp;COUNTIFS($E$5:E2995,E2995)</f>
        <v>0</v>
      </c>
    </row>
    <row r="2996" spans="1:25" ht="14.7" customHeight="1" x14ac:dyDescent="0.3">
      <c r="A2996" s="1" t="str">
        <f>IF(Table49[[#This Row],[ITEM NAME]]="","",ROW()-4)</f>
        <v/>
      </c>
      <c r="B2996" s="68"/>
      <c r="C2996" s="4" t="str">
        <f>IFERROR(VLOOKUP(B2996,Table14[],3,0),"")</f>
        <v/>
      </c>
      <c r="D2996" s="4" t="str">
        <f>IFERROR(VLOOKUP(B2996,Table14[],2,0),"")</f>
        <v/>
      </c>
      <c r="E2996" s="4"/>
      <c r="H2996" s="41" t="str">
        <f>IFERROR(VLOOKUP(Table49[[#This Row],[ITEM CODE]],Table2[[Item Code]:[Master Name]],2,0),"")</f>
        <v/>
      </c>
      <c r="I2996" s="41"/>
      <c r="J2996" s="65" t="str">
        <f>IFERROR(VLOOKUP(Table49[[#This Row],[ITEM CODE]],Table2[[Item Code]:[Master Name]],3,0),"")</f>
        <v/>
      </c>
      <c r="K2996" s="1" t="str">
        <f>IFERROR(VLOOKUP(Table49[[#This Row],[ITEM CODE]],Table2[[Item Code]:[Master Name]],9,0),"")</f>
        <v/>
      </c>
      <c r="L2996" s="1" t="str">
        <f>IFERROR(VLOOKUP(Table49[[#This Row],[ITEM CODE]],Table2[[Item Code]:[Master Name]],8,0),"")</f>
        <v/>
      </c>
      <c r="M2996" s="41"/>
      <c r="N2996" s="66">
        <f>IFERROR(VLOOKUP(Table49[[#This Row],[ITEM CODE]],Table2[[#All],[Item Code]:[Unit Cost]],10,0),0)</f>
        <v>0</v>
      </c>
      <c r="O2996" s="134">
        <f>IFERROR(VLOOKUP(Table49[[#This Row],[ITEM CODE]],Table2[[#All],[Item Code]:[Unit Cost]],10,0),0)</f>
        <v>0</v>
      </c>
      <c r="P2996" s="56"/>
      <c r="Q2996" s="58"/>
      <c r="R2996" s="58">
        <f>Table49[[#This Row],[QUANTITY]]*Table49[[#This Row],[INV Prices]]</f>
        <v>0</v>
      </c>
      <c r="S2996" s="67"/>
      <c r="V2996" s="41"/>
      <c r="W2996" s="4" t="str">
        <f>IFERROR(VLOOKUP(Table49[[#This Row],[ITEM CODE]],Table2[[Item Code]:[Category ]],6,0),"")</f>
        <v/>
      </c>
      <c r="X2996" s="1" t="str">
        <f>IFERROR(VLOOKUP(Table49[[#This Row],[ITEM CODE]],Table2[[Item Code]:[Sub Category]],7,0),"")</f>
        <v/>
      </c>
      <c r="Y2996" s="68" t="str">
        <f>Table49[[#This Row],[PO Number]]&amp;COUNTIFS($E$5:E2996,E2996)</f>
        <v>0</v>
      </c>
    </row>
    <row r="2997" spans="1:25" ht="14.7" customHeight="1" x14ac:dyDescent="0.3">
      <c r="A2997" s="1" t="str">
        <f>IF(Table49[[#This Row],[ITEM NAME]]="","",ROW()-4)</f>
        <v/>
      </c>
      <c r="B2997" s="68"/>
      <c r="C2997" s="4" t="str">
        <f>IFERROR(VLOOKUP(B2997,Table14[],3,0),"")</f>
        <v/>
      </c>
      <c r="D2997" s="4" t="str">
        <f>IFERROR(VLOOKUP(B2997,Table14[],2,0),"")</f>
        <v/>
      </c>
      <c r="E2997" s="4"/>
      <c r="H2997" s="41" t="str">
        <f>IFERROR(VLOOKUP(Table49[[#This Row],[ITEM CODE]],Table2[[Item Code]:[Master Name]],2,0),"")</f>
        <v/>
      </c>
      <c r="I2997" s="41"/>
      <c r="J2997" s="65" t="str">
        <f>IFERROR(VLOOKUP(Table49[[#This Row],[ITEM CODE]],Table2[[Item Code]:[Master Name]],3,0),"")</f>
        <v/>
      </c>
      <c r="K2997" s="1" t="str">
        <f>IFERROR(VLOOKUP(Table49[[#This Row],[ITEM CODE]],Table2[[Item Code]:[Master Name]],9,0),"")</f>
        <v/>
      </c>
      <c r="L2997" s="1" t="str">
        <f>IFERROR(VLOOKUP(Table49[[#This Row],[ITEM CODE]],Table2[[Item Code]:[Master Name]],8,0),"")</f>
        <v/>
      </c>
      <c r="M2997" s="41"/>
      <c r="N2997" s="66">
        <f>IFERROR(VLOOKUP(Table49[[#This Row],[ITEM CODE]],Table2[[#All],[Item Code]:[Unit Cost]],10,0),0)</f>
        <v>0</v>
      </c>
      <c r="O2997" s="134">
        <f>IFERROR(VLOOKUP(Table49[[#This Row],[ITEM CODE]],Table2[[#All],[Item Code]:[Unit Cost]],10,0),0)</f>
        <v>0</v>
      </c>
      <c r="P2997" s="56"/>
      <c r="Q2997" s="58"/>
      <c r="R2997" s="58">
        <f>Table49[[#This Row],[QUANTITY]]*Table49[[#This Row],[INV Prices]]</f>
        <v>0</v>
      </c>
      <c r="S2997" s="67"/>
      <c r="V2997" s="41"/>
      <c r="W2997" s="4" t="str">
        <f>IFERROR(VLOOKUP(Table49[[#This Row],[ITEM CODE]],Table2[[Item Code]:[Category ]],6,0),"")</f>
        <v/>
      </c>
      <c r="X2997" s="1" t="str">
        <f>IFERROR(VLOOKUP(Table49[[#This Row],[ITEM CODE]],Table2[[Item Code]:[Sub Category]],7,0),"")</f>
        <v/>
      </c>
      <c r="Y2997" s="68" t="str">
        <f>Table49[[#This Row],[PO Number]]&amp;COUNTIFS($E$5:E2997,E2997)</f>
        <v>0</v>
      </c>
    </row>
    <row r="2998" spans="1:25" ht="14.7" customHeight="1" x14ac:dyDescent="0.3">
      <c r="A2998" s="1" t="str">
        <f>IF(Table49[[#This Row],[ITEM NAME]]="","",ROW()-4)</f>
        <v/>
      </c>
      <c r="B2998" s="68"/>
      <c r="C2998" s="4" t="str">
        <f>IFERROR(VLOOKUP(B2998,Table14[],3,0),"")</f>
        <v/>
      </c>
      <c r="D2998" s="4" t="str">
        <f>IFERROR(VLOOKUP(B2998,Table14[],2,0),"")</f>
        <v/>
      </c>
      <c r="E2998" s="4"/>
      <c r="H2998" s="41" t="str">
        <f>IFERROR(VLOOKUP(Table49[[#This Row],[ITEM CODE]],Table2[[Item Code]:[Master Name]],2,0),"")</f>
        <v/>
      </c>
      <c r="I2998" s="41"/>
      <c r="J2998" s="65" t="str">
        <f>IFERROR(VLOOKUP(Table49[[#This Row],[ITEM CODE]],Table2[[Item Code]:[Master Name]],3,0),"")</f>
        <v/>
      </c>
      <c r="K2998" s="1" t="str">
        <f>IFERROR(VLOOKUP(Table49[[#This Row],[ITEM CODE]],Table2[[Item Code]:[Master Name]],9,0),"")</f>
        <v/>
      </c>
      <c r="L2998" s="1" t="str">
        <f>IFERROR(VLOOKUP(Table49[[#This Row],[ITEM CODE]],Table2[[Item Code]:[Master Name]],8,0),"")</f>
        <v/>
      </c>
      <c r="M2998" s="41"/>
      <c r="N2998" s="66">
        <f>IFERROR(VLOOKUP(Table49[[#This Row],[ITEM CODE]],Table2[[#All],[Item Code]:[Unit Cost]],10,0),0)</f>
        <v>0</v>
      </c>
      <c r="O2998" s="134">
        <f>IFERROR(VLOOKUP(Table49[[#This Row],[ITEM CODE]],Table2[[#All],[Item Code]:[Unit Cost]],10,0),0)</f>
        <v>0</v>
      </c>
      <c r="P2998" s="56"/>
      <c r="Q2998" s="58"/>
      <c r="R2998" s="58">
        <f>Table49[[#This Row],[QUANTITY]]*Table49[[#This Row],[INV Prices]]</f>
        <v>0</v>
      </c>
      <c r="S2998" s="67"/>
      <c r="V2998" s="41"/>
      <c r="W2998" s="4" t="str">
        <f>IFERROR(VLOOKUP(Table49[[#This Row],[ITEM CODE]],Table2[[Item Code]:[Category ]],6,0),"")</f>
        <v/>
      </c>
      <c r="X2998" s="1" t="str">
        <f>IFERROR(VLOOKUP(Table49[[#This Row],[ITEM CODE]],Table2[[Item Code]:[Sub Category]],7,0),"")</f>
        <v/>
      </c>
      <c r="Y2998" s="68" t="str">
        <f>Table49[[#This Row],[PO Number]]&amp;COUNTIFS($E$5:E2998,E2998)</f>
        <v>0</v>
      </c>
    </row>
    <row r="2999" spans="1:25" ht="14.7" customHeight="1" x14ac:dyDescent="0.3">
      <c r="A2999" s="1" t="str">
        <f>IF(Table49[[#This Row],[ITEM NAME]]="","",ROW()-4)</f>
        <v/>
      </c>
      <c r="B2999" s="68"/>
      <c r="C2999" s="4" t="str">
        <f>IFERROR(VLOOKUP(B2999,Table14[],3,0),"")</f>
        <v/>
      </c>
      <c r="D2999" s="4" t="str">
        <f>IFERROR(VLOOKUP(B2999,Table14[],2,0),"")</f>
        <v/>
      </c>
      <c r="E2999" s="4"/>
      <c r="H2999" s="41" t="str">
        <f>IFERROR(VLOOKUP(Table49[[#This Row],[ITEM CODE]],Table2[[Item Code]:[Master Name]],2,0),"")</f>
        <v/>
      </c>
      <c r="I2999" s="41"/>
      <c r="J2999" s="65" t="str">
        <f>IFERROR(VLOOKUP(Table49[[#This Row],[ITEM CODE]],Table2[[Item Code]:[Master Name]],3,0),"")</f>
        <v/>
      </c>
      <c r="K2999" s="1" t="str">
        <f>IFERROR(VLOOKUP(Table49[[#This Row],[ITEM CODE]],Table2[[Item Code]:[Master Name]],9,0),"")</f>
        <v/>
      </c>
      <c r="L2999" s="1" t="str">
        <f>IFERROR(VLOOKUP(Table49[[#This Row],[ITEM CODE]],Table2[[Item Code]:[Master Name]],8,0),"")</f>
        <v/>
      </c>
      <c r="M2999" s="41"/>
      <c r="N2999" s="66">
        <f>IFERROR(VLOOKUP(Table49[[#This Row],[ITEM CODE]],Table2[[#All],[Item Code]:[Unit Cost]],10,0),0)</f>
        <v>0</v>
      </c>
      <c r="O2999" s="134">
        <f>IFERROR(VLOOKUP(Table49[[#This Row],[ITEM CODE]],Table2[[#All],[Item Code]:[Unit Cost]],10,0),0)</f>
        <v>0</v>
      </c>
      <c r="P2999" s="56"/>
      <c r="Q2999" s="58"/>
      <c r="R2999" s="58">
        <f>Table49[[#This Row],[QUANTITY]]*Table49[[#This Row],[INV Prices]]</f>
        <v>0</v>
      </c>
      <c r="S2999" s="67"/>
      <c r="V2999" s="41"/>
      <c r="W2999" s="4" t="str">
        <f>IFERROR(VLOOKUP(Table49[[#This Row],[ITEM CODE]],Table2[[Item Code]:[Category ]],6,0),"")</f>
        <v/>
      </c>
      <c r="X2999" s="1" t="str">
        <f>IFERROR(VLOOKUP(Table49[[#This Row],[ITEM CODE]],Table2[[Item Code]:[Sub Category]],7,0),"")</f>
        <v/>
      </c>
      <c r="Y2999" s="68" t="str">
        <f>Table49[[#This Row],[PO Number]]&amp;COUNTIFS($E$5:E2999,E2999)</f>
        <v>0</v>
      </c>
    </row>
    <row r="3000" spans="1:25" ht="14.7" customHeight="1" x14ac:dyDescent="0.3">
      <c r="A3000" s="1" t="str">
        <f>IF(Table49[[#This Row],[ITEM NAME]]="","",ROW()-4)</f>
        <v/>
      </c>
      <c r="B3000" s="68"/>
      <c r="C3000" s="4" t="str">
        <f>IFERROR(VLOOKUP(B3000,Table14[],3,0),"")</f>
        <v/>
      </c>
      <c r="D3000" s="4" t="str">
        <f>IFERROR(VLOOKUP(B3000,Table14[],2,0),"")</f>
        <v/>
      </c>
      <c r="E3000" s="4"/>
      <c r="H3000" s="41" t="str">
        <f>IFERROR(VLOOKUP(Table49[[#This Row],[ITEM CODE]],Table2[[Item Code]:[Master Name]],2,0),"")</f>
        <v/>
      </c>
      <c r="I3000" s="41"/>
      <c r="J3000" s="65" t="str">
        <f>IFERROR(VLOOKUP(Table49[[#This Row],[ITEM CODE]],Table2[[Item Code]:[Master Name]],3,0),"")</f>
        <v/>
      </c>
      <c r="K3000" s="1" t="str">
        <f>IFERROR(VLOOKUP(Table49[[#This Row],[ITEM CODE]],Table2[[Item Code]:[Master Name]],9,0),"")</f>
        <v/>
      </c>
      <c r="L3000" s="1" t="str">
        <f>IFERROR(VLOOKUP(Table49[[#This Row],[ITEM CODE]],Table2[[Item Code]:[Master Name]],8,0),"")</f>
        <v/>
      </c>
      <c r="M3000" s="41"/>
      <c r="N3000" s="66">
        <f>IFERROR(VLOOKUP(Table49[[#This Row],[ITEM CODE]],Table2[[#All],[Item Code]:[Unit Cost]],10,0),0)</f>
        <v>0</v>
      </c>
      <c r="O3000" s="134">
        <f>IFERROR(VLOOKUP(Table49[[#This Row],[ITEM CODE]],Table2[[#All],[Item Code]:[Unit Cost]],10,0),0)</f>
        <v>0</v>
      </c>
      <c r="P3000" s="56"/>
      <c r="Q3000" s="58"/>
      <c r="R3000" s="58">
        <f>Table49[[#This Row],[QUANTITY]]*Table49[[#This Row],[INV Prices]]</f>
        <v>0</v>
      </c>
      <c r="S3000" s="67"/>
      <c r="V3000" s="41"/>
      <c r="W3000" s="4" t="str">
        <f>IFERROR(VLOOKUP(Table49[[#This Row],[ITEM CODE]],Table2[[Item Code]:[Category ]],6,0),"")</f>
        <v/>
      </c>
      <c r="X3000" s="1" t="str">
        <f>IFERROR(VLOOKUP(Table49[[#This Row],[ITEM CODE]],Table2[[Item Code]:[Sub Category]],7,0),"")</f>
        <v/>
      </c>
      <c r="Y3000" s="68" t="str">
        <f>Table49[[#This Row],[PO Number]]&amp;COUNTIFS($E$5:E3000,E3000)</f>
        <v>0</v>
      </c>
    </row>
    <row r="3001" spans="1:25" ht="14.7" customHeight="1" x14ac:dyDescent="0.3">
      <c r="A3001" s="1" t="str">
        <f>IF(Table49[[#This Row],[ITEM NAME]]="","",ROW()-4)</f>
        <v/>
      </c>
      <c r="B3001" s="68"/>
      <c r="C3001" s="4" t="str">
        <f>IFERROR(VLOOKUP(B3001,Table14[],3,0),"")</f>
        <v/>
      </c>
      <c r="D3001" s="4" t="str">
        <f>IFERROR(VLOOKUP(B3001,Table14[],2,0),"")</f>
        <v/>
      </c>
      <c r="E3001" s="4"/>
      <c r="H3001" s="41" t="str">
        <f>IFERROR(VLOOKUP(Table49[[#This Row],[ITEM CODE]],Table2[[Item Code]:[Master Name]],2,0),"")</f>
        <v/>
      </c>
      <c r="I3001" s="41"/>
      <c r="J3001" s="65" t="str">
        <f>IFERROR(VLOOKUP(Table49[[#This Row],[ITEM CODE]],Table2[[Item Code]:[Master Name]],3,0),"")</f>
        <v/>
      </c>
      <c r="K3001" s="1" t="str">
        <f>IFERROR(VLOOKUP(Table49[[#This Row],[ITEM CODE]],Table2[[Item Code]:[Master Name]],9,0),"")</f>
        <v/>
      </c>
      <c r="L3001" s="1" t="str">
        <f>IFERROR(VLOOKUP(Table49[[#This Row],[ITEM CODE]],Table2[[Item Code]:[Master Name]],8,0),"")</f>
        <v/>
      </c>
      <c r="M3001" s="41"/>
      <c r="N3001" s="66">
        <f>IFERROR(VLOOKUP(Table49[[#This Row],[ITEM CODE]],Table2[[#All],[Item Code]:[Unit Cost]],10,0),0)</f>
        <v>0</v>
      </c>
      <c r="O3001" s="134">
        <f>IFERROR(VLOOKUP(Table49[[#This Row],[ITEM CODE]],Table2[[#All],[Item Code]:[Unit Cost]],10,0),0)</f>
        <v>0</v>
      </c>
      <c r="P3001" s="56"/>
      <c r="Q3001" s="58"/>
      <c r="R3001" s="58">
        <f>Table49[[#This Row],[QUANTITY]]*Table49[[#This Row],[INV Prices]]</f>
        <v>0</v>
      </c>
      <c r="S3001" s="67"/>
      <c r="V3001" s="41"/>
      <c r="W3001" s="4" t="str">
        <f>IFERROR(VLOOKUP(Table49[[#This Row],[ITEM CODE]],Table2[[Item Code]:[Category ]],6,0),"")</f>
        <v/>
      </c>
      <c r="X3001" s="1" t="str">
        <f>IFERROR(VLOOKUP(Table49[[#This Row],[ITEM CODE]],Table2[[Item Code]:[Sub Category]],7,0),"")</f>
        <v/>
      </c>
      <c r="Y3001" s="68" t="str">
        <f>Table49[[#This Row],[PO Number]]&amp;COUNTIFS($E$5:E3001,E3001)</f>
        <v>0</v>
      </c>
    </row>
    <row r="3002" spans="1:25" ht="14.7" customHeight="1" x14ac:dyDescent="0.3">
      <c r="A3002" s="1" t="str">
        <f>IF(Table49[[#This Row],[ITEM NAME]]="","",ROW()-4)</f>
        <v/>
      </c>
      <c r="B3002" s="68"/>
      <c r="C3002" s="4" t="str">
        <f>IFERROR(VLOOKUP(B3002,Table14[],3,0),"")</f>
        <v/>
      </c>
      <c r="D3002" s="4" t="str">
        <f>IFERROR(VLOOKUP(B3002,Table14[],2,0),"")</f>
        <v/>
      </c>
      <c r="E3002" s="4"/>
      <c r="H3002" s="41" t="str">
        <f>IFERROR(VLOOKUP(Table49[[#This Row],[ITEM CODE]],Table2[[Item Code]:[Master Name]],2,0),"")</f>
        <v/>
      </c>
      <c r="I3002" s="41"/>
      <c r="J3002" s="65" t="str">
        <f>IFERROR(VLOOKUP(Table49[[#This Row],[ITEM CODE]],Table2[[Item Code]:[Master Name]],3,0),"")</f>
        <v/>
      </c>
      <c r="K3002" s="1" t="str">
        <f>IFERROR(VLOOKUP(Table49[[#This Row],[ITEM CODE]],Table2[[Item Code]:[Master Name]],9,0),"")</f>
        <v/>
      </c>
      <c r="L3002" s="1" t="str">
        <f>IFERROR(VLOOKUP(Table49[[#This Row],[ITEM CODE]],Table2[[Item Code]:[Master Name]],8,0),"")</f>
        <v/>
      </c>
      <c r="M3002" s="41"/>
      <c r="N3002" s="66">
        <f>IFERROR(VLOOKUP(Table49[[#This Row],[ITEM CODE]],Table2[[#All],[Item Code]:[Unit Cost]],10,0),0)</f>
        <v>0</v>
      </c>
      <c r="O3002" s="134">
        <f>IFERROR(VLOOKUP(Table49[[#This Row],[ITEM CODE]],Table2[[#All],[Item Code]:[Unit Cost]],10,0),0)</f>
        <v>0</v>
      </c>
      <c r="P3002" s="56"/>
      <c r="Q3002" s="58"/>
      <c r="R3002" s="58">
        <f>Table49[[#This Row],[QUANTITY]]*Table49[[#This Row],[INV Prices]]</f>
        <v>0</v>
      </c>
      <c r="S3002" s="67"/>
      <c r="V3002" s="41"/>
      <c r="W3002" s="4" t="str">
        <f>IFERROR(VLOOKUP(Table49[[#This Row],[ITEM CODE]],Table2[[Item Code]:[Category ]],6,0),"")</f>
        <v/>
      </c>
      <c r="X3002" s="1" t="str">
        <f>IFERROR(VLOOKUP(Table49[[#This Row],[ITEM CODE]],Table2[[Item Code]:[Sub Category]],7,0),"")</f>
        <v/>
      </c>
      <c r="Y3002" s="68" t="str">
        <f>Table49[[#This Row],[PO Number]]&amp;COUNTIFS($E$5:E3002,E3002)</f>
        <v>0</v>
      </c>
    </row>
    <row r="3003" spans="1:25" ht="14.7" customHeight="1" x14ac:dyDescent="0.3">
      <c r="A3003" s="1" t="str">
        <f>IF(Table49[[#This Row],[ITEM NAME]]="","",ROW()-4)</f>
        <v/>
      </c>
      <c r="B3003" s="68"/>
      <c r="C3003" s="4" t="str">
        <f>IFERROR(VLOOKUP(B3003,Table14[],3,0),"")</f>
        <v/>
      </c>
      <c r="D3003" s="4" t="str">
        <f>IFERROR(VLOOKUP(B3003,Table14[],2,0),"")</f>
        <v/>
      </c>
      <c r="E3003" s="4"/>
      <c r="H3003" s="41" t="str">
        <f>IFERROR(VLOOKUP(Table49[[#This Row],[ITEM CODE]],Table2[[Item Code]:[Master Name]],2,0),"")</f>
        <v/>
      </c>
      <c r="I3003" s="41"/>
      <c r="J3003" s="65" t="str">
        <f>IFERROR(VLOOKUP(Table49[[#This Row],[ITEM CODE]],Table2[[Item Code]:[Master Name]],3,0),"")</f>
        <v/>
      </c>
      <c r="K3003" s="1" t="str">
        <f>IFERROR(VLOOKUP(Table49[[#This Row],[ITEM CODE]],Table2[[Item Code]:[Master Name]],9,0),"")</f>
        <v/>
      </c>
      <c r="L3003" s="1" t="str">
        <f>IFERROR(VLOOKUP(Table49[[#This Row],[ITEM CODE]],Table2[[Item Code]:[Master Name]],8,0),"")</f>
        <v/>
      </c>
      <c r="M3003" s="41"/>
      <c r="N3003" s="66">
        <f>IFERROR(VLOOKUP(Table49[[#This Row],[ITEM CODE]],Table2[[#All],[Item Code]:[Unit Cost]],10,0),0)</f>
        <v>0</v>
      </c>
      <c r="O3003" s="134">
        <f>IFERROR(VLOOKUP(Table49[[#This Row],[ITEM CODE]],Table2[[#All],[Item Code]:[Unit Cost]],10,0),0)</f>
        <v>0</v>
      </c>
      <c r="P3003" s="56"/>
      <c r="Q3003" s="58"/>
      <c r="R3003" s="58">
        <f>Table49[[#This Row],[QUANTITY]]*Table49[[#This Row],[INV Prices]]</f>
        <v>0</v>
      </c>
      <c r="S3003" s="67"/>
      <c r="V3003" s="41"/>
      <c r="W3003" s="4" t="str">
        <f>IFERROR(VLOOKUP(Table49[[#This Row],[ITEM CODE]],Table2[[Item Code]:[Category ]],6,0),"")</f>
        <v/>
      </c>
      <c r="X3003" s="1" t="str">
        <f>IFERROR(VLOOKUP(Table49[[#This Row],[ITEM CODE]],Table2[[Item Code]:[Sub Category]],7,0),"")</f>
        <v/>
      </c>
      <c r="Y3003" s="68" t="str">
        <f>Table49[[#This Row],[PO Number]]&amp;COUNTIFS($E$5:E3003,E3003)</f>
        <v>0</v>
      </c>
    </row>
    <row r="3004" spans="1:25" ht="14.7" customHeight="1" x14ac:dyDescent="0.3">
      <c r="A3004" s="1" t="str">
        <f>IF(Table49[[#This Row],[ITEM NAME]]="","",ROW()-4)</f>
        <v/>
      </c>
      <c r="B3004" s="68"/>
      <c r="C3004" s="4" t="str">
        <f>IFERROR(VLOOKUP(B3004,Table14[],3,0),"")</f>
        <v/>
      </c>
      <c r="D3004" s="4" t="str">
        <f>IFERROR(VLOOKUP(B3004,Table14[],2,0),"")</f>
        <v/>
      </c>
      <c r="E3004" s="4"/>
      <c r="H3004" s="41" t="str">
        <f>IFERROR(VLOOKUP(Table49[[#This Row],[ITEM CODE]],Table2[[Item Code]:[Master Name]],2,0),"")</f>
        <v/>
      </c>
      <c r="I3004" s="41"/>
      <c r="J3004" s="65" t="str">
        <f>IFERROR(VLOOKUP(Table49[[#This Row],[ITEM CODE]],Table2[[Item Code]:[Master Name]],3,0),"")</f>
        <v/>
      </c>
      <c r="K3004" s="1" t="str">
        <f>IFERROR(VLOOKUP(Table49[[#This Row],[ITEM CODE]],Table2[[Item Code]:[Master Name]],9,0),"")</f>
        <v/>
      </c>
      <c r="L3004" s="1" t="str">
        <f>IFERROR(VLOOKUP(Table49[[#This Row],[ITEM CODE]],Table2[[Item Code]:[Master Name]],8,0),"")</f>
        <v/>
      </c>
      <c r="M3004" s="41"/>
      <c r="N3004" s="66">
        <f>IFERROR(VLOOKUP(Table49[[#This Row],[ITEM CODE]],Table2[[#All],[Item Code]:[Unit Cost]],10,0),0)</f>
        <v>0</v>
      </c>
      <c r="O3004" s="134">
        <f>IFERROR(VLOOKUP(Table49[[#This Row],[ITEM CODE]],Table2[[#All],[Item Code]:[Unit Cost]],10,0),0)</f>
        <v>0</v>
      </c>
      <c r="P3004" s="56"/>
      <c r="Q3004" s="58"/>
      <c r="R3004" s="58">
        <f>Table49[[#This Row],[QUANTITY]]*Table49[[#This Row],[INV Prices]]</f>
        <v>0</v>
      </c>
      <c r="S3004" s="67"/>
      <c r="V3004" s="41"/>
      <c r="W3004" s="4" t="str">
        <f>IFERROR(VLOOKUP(Table49[[#This Row],[ITEM CODE]],Table2[[Item Code]:[Category ]],6,0),"")</f>
        <v/>
      </c>
      <c r="X3004" s="1" t="str">
        <f>IFERROR(VLOOKUP(Table49[[#This Row],[ITEM CODE]],Table2[[Item Code]:[Sub Category]],7,0),"")</f>
        <v/>
      </c>
      <c r="Y3004" s="68" t="str">
        <f>Table49[[#This Row],[PO Number]]&amp;COUNTIFS($E$5:E3004,E3004)</f>
        <v>0</v>
      </c>
    </row>
    <row r="3005" spans="1:25" ht="14.7" customHeight="1" x14ac:dyDescent="0.3">
      <c r="A3005" s="1" t="str">
        <f>IF(Table49[[#This Row],[ITEM NAME]]="","",ROW()-4)</f>
        <v/>
      </c>
      <c r="B3005" s="68"/>
      <c r="C3005" s="4" t="str">
        <f>IFERROR(VLOOKUP(B3005,Table14[],3,0),"")</f>
        <v/>
      </c>
      <c r="D3005" s="4" t="str">
        <f>IFERROR(VLOOKUP(B3005,Table14[],2,0),"")</f>
        <v/>
      </c>
      <c r="E3005" s="4"/>
      <c r="H3005" s="41" t="str">
        <f>IFERROR(VLOOKUP(Table49[[#This Row],[ITEM CODE]],Table2[[Item Code]:[Master Name]],2,0),"")</f>
        <v/>
      </c>
      <c r="I3005" s="41"/>
      <c r="J3005" s="65" t="str">
        <f>IFERROR(VLOOKUP(Table49[[#This Row],[ITEM CODE]],Table2[[Item Code]:[Master Name]],3,0),"")</f>
        <v/>
      </c>
      <c r="K3005" s="1" t="str">
        <f>IFERROR(VLOOKUP(Table49[[#This Row],[ITEM CODE]],Table2[[Item Code]:[Master Name]],9,0),"")</f>
        <v/>
      </c>
      <c r="L3005" s="1" t="str">
        <f>IFERROR(VLOOKUP(Table49[[#This Row],[ITEM CODE]],Table2[[Item Code]:[Master Name]],8,0),"")</f>
        <v/>
      </c>
      <c r="M3005" s="41"/>
      <c r="N3005" s="66">
        <f>IFERROR(VLOOKUP(Table49[[#This Row],[ITEM CODE]],Table2[[#All],[Item Code]:[Unit Cost]],10,0),0)</f>
        <v>0</v>
      </c>
      <c r="O3005" s="134">
        <f>IFERROR(VLOOKUP(Table49[[#This Row],[ITEM CODE]],Table2[[#All],[Item Code]:[Unit Cost]],10,0),0)</f>
        <v>0</v>
      </c>
      <c r="P3005" s="56"/>
      <c r="Q3005" s="58"/>
      <c r="R3005" s="58">
        <f>Table49[[#This Row],[QUANTITY]]*Table49[[#This Row],[INV Prices]]</f>
        <v>0</v>
      </c>
      <c r="S3005" s="67"/>
      <c r="V3005" s="41"/>
      <c r="W3005" s="4" t="str">
        <f>IFERROR(VLOOKUP(Table49[[#This Row],[ITEM CODE]],Table2[[Item Code]:[Category ]],6,0),"")</f>
        <v/>
      </c>
      <c r="X3005" s="1" t="str">
        <f>IFERROR(VLOOKUP(Table49[[#This Row],[ITEM CODE]],Table2[[Item Code]:[Sub Category]],7,0),"")</f>
        <v/>
      </c>
      <c r="Y3005" s="68" t="str">
        <f>Table49[[#This Row],[PO Number]]&amp;COUNTIFS($E$5:E3005,E3005)</f>
        <v>0</v>
      </c>
    </row>
    <row r="3006" spans="1:25" ht="14.7" customHeight="1" x14ac:dyDescent="0.3">
      <c r="A3006" s="1" t="str">
        <f>IF(Table49[[#This Row],[ITEM NAME]]="","",ROW()-4)</f>
        <v/>
      </c>
      <c r="B3006" s="68"/>
      <c r="C3006" s="4" t="str">
        <f>IFERROR(VLOOKUP(B3006,Table14[],3,0),"")</f>
        <v/>
      </c>
      <c r="D3006" s="4" t="str">
        <f>IFERROR(VLOOKUP(B3006,Table14[],2,0),"")</f>
        <v/>
      </c>
      <c r="E3006" s="4"/>
      <c r="H3006" s="41" t="str">
        <f>IFERROR(VLOOKUP(Table49[[#This Row],[ITEM CODE]],Table2[[Item Code]:[Master Name]],2,0),"")</f>
        <v/>
      </c>
      <c r="I3006" s="41"/>
      <c r="J3006" s="65" t="str">
        <f>IFERROR(VLOOKUP(Table49[[#This Row],[ITEM CODE]],Table2[[Item Code]:[Master Name]],3,0),"")</f>
        <v/>
      </c>
      <c r="K3006" s="1" t="str">
        <f>IFERROR(VLOOKUP(Table49[[#This Row],[ITEM CODE]],Table2[[Item Code]:[Master Name]],9,0),"")</f>
        <v/>
      </c>
      <c r="L3006" s="1" t="str">
        <f>IFERROR(VLOOKUP(Table49[[#This Row],[ITEM CODE]],Table2[[Item Code]:[Master Name]],8,0),"")</f>
        <v/>
      </c>
      <c r="M3006" s="41"/>
      <c r="N3006" s="66">
        <f>IFERROR(VLOOKUP(Table49[[#This Row],[ITEM CODE]],Table2[[#All],[Item Code]:[Unit Cost]],10,0),0)</f>
        <v>0</v>
      </c>
      <c r="O3006" s="134">
        <f>IFERROR(VLOOKUP(Table49[[#This Row],[ITEM CODE]],Table2[[#All],[Item Code]:[Unit Cost]],10,0),0)</f>
        <v>0</v>
      </c>
      <c r="P3006" s="56"/>
      <c r="Q3006" s="58"/>
      <c r="R3006" s="58">
        <f>Table49[[#This Row],[QUANTITY]]*Table49[[#This Row],[INV Prices]]</f>
        <v>0</v>
      </c>
      <c r="S3006" s="67"/>
      <c r="V3006" s="41"/>
      <c r="W3006" s="4" t="str">
        <f>IFERROR(VLOOKUP(Table49[[#This Row],[ITEM CODE]],Table2[[Item Code]:[Category ]],6,0),"")</f>
        <v/>
      </c>
      <c r="X3006" s="1" t="str">
        <f>IFERROR(VLOOKUP(Table49[[#This Row],[ITEM CODE]],Table2[[Item Code]:[Sub Category]],7,0),"")</f>
        <v/>
      </c>
      <c r="Y3006" s="68" t="str">
        <f>Table49[[#This Row],[PO Number]]&amp;COUNTIFS($E$5:E3006,E3006)</f>
        <v>0</v>
      </c>
    </row>
    <row r="3007" spans="1:25" ht="14.7" customHeight="1" x14ac:dyDescent="0.3">
      <c r="A3007" s="1" t="str">
        <f>IF(Table49[[#This Row],[ITEM NAME]]="","",ROW()-4)</f>
        <v/>
      </c>
      <c r="B3007" s="68"/>
      <c r="C3007" s="4" t="str">
        <f>IFERROR(VLOOKUP(B3007,Table14[],3,0),"")</f>
        <v/>
      </c>
      <c r="D3007" s="4" t="str">
        <f>IFERROR(VLOOKUP(B3007,Table14[],2,0),"")</f>
        <v/>
      </c>
      <c r="E3007" s="4"/>
      <c r="H3007" s="41" t="str">
        <f>IFERROR(VLOOKUP(Table49[[#This Row],[ITEM CODE]],Table2[[Item Code]:[Master Name]],2,0),"")</f>
        <v/>
      </c>
      <c r="I3007" s="41"/>
      <c r="J3007" s="65" t="str">
        <f>IFERROR(VLOOKUP(Table49[[#This Row],[ITEM CODE]],Table2[[Item Code]:[Master Name]],3,0),"")</f>
        <v/>
      </c>
      <c r="K3007" s="1" t="str">
        <f>IFERROR(VLOOKUP(Table49[[#This Row],[ITEM CODE]],Table2[[Item Code]:[Master Name]],9,0),"")</f>
        <v/>
      </c>
      <c r="L3007" s="1" t="str">
        <f>IFERROR(VLOOKUP(Table49[[#This Row],[ITEM CODE]],Table2[[Item Code]:[Master Name]],8,0),"")</f>
        <v/>
      </c>
      <c r="M3007" s="41"/>
      <c r="N3007" s="66">
        <f>IFERROR(VLOOKUP(Table49[[#This Row],[ITEM CODE]],Table2[[#All],[Item Code]:[Unit Cost]],10,0),0)</f>
        <v>0</v>
      </c>
      <c r="O3007" s="134">
        <f>IFERROR(VLOOKUP(Table49[[#This Row],[ITEM CODE]],Table2[[#All],[Item Code]:[Unit Cost]],10,0),0)</f>
        <v>0</v>
      </c>
      <c r="P3007" s="56"/>
      <c r="Q3007" s="58"/>
      <c r="R3007" s="58">
        <f>Table49[[#This Row],[QUANTITY]]*Table49[[#This Row],[INV Prices]]</f>
        <v>0</v>
      </c>
      <c r="S3007" s="67"/>
      <c r="V3007" s="41"/>
      <c r="W3007" s="4" t="str">
        <f>IFERROR(VLOOKUP(Table49[[#This Row],[ITEM CODE]],Table2[[Item Code]:[Category ]],6,0),"")</f>
        <v/>
      </c>
      <c r="X3007" s="1" t="str">
        <f>IFERROR(VLOOKUP(Table49[[#This Row],[ITEM CODE]],Table2[[Item Code]:[Sub Category]],7,0),"")</f>
        <v/>
      </c>
      <c r="Y3007" s="68" t="str">
        <f>Table49[[#This Row],[PO Number]]&amp;COUNTIFS($E$5:E3007,E3007)</f>
        <v>0</v>
      </c>
    </row>
    <row r="3008" spans="1:25" ht="14.7" customHeight="1" x14ac:dyDescent="0.3">
      <c r="A3008" s="1" t="str">
        <f>IF(Table49[[#This Row],[ITEM NAME]]="","",ROW()-4)</f>
        <v/>
      </c>
      <c r="B3008" s="68"/>
      <c r="C3008" s="4" t="str">
        <f>IFERROR(VLOOKUP(B3008,Table14[],3,0),"")</f>
        <v/>
      </c>
      <c r="D3008" s="4" t="str">
        <f>IFERROR(VLOOKUP(B3008,Table14[],2,0),"")</f>
        <v/>
      </c>
      <c r="E3008" s="4"/>
      <c r="H3008" s="41" t="str">
        <f>IFERROR(VLOOKUP(Table49[[#This Row],[ITEM CODE]],Table2[[Item Code]:[Master Name]],2,0),"")</f>
        <v/>
      </c>
      <c r="I3008" s="41"/>
      <c r="J3008" s="65" t="str">
        <f>IFERROR(VLOOKUP(Table49[[#This Row],[ITEM CODE]],Table2[[Item Code]:[Master Name]],3,0),"")</f>
        <v/>
      </c>
      <c r="K3008" s="1" t="str">
        <f>IFERROR(VLOOKUP(Table49[[#This Row],[ITEM CODE]],Table2[[Item Code]:[Master Name]],9,0),"")</f>
        <v/>
      </c>
      <c r="L3008" s="1" t="str">
        <f>IFERROR(VLOOKUP(Table49[[#This Row],[ITEM CODE]],Table2[[Item Code]:[Master Name]],8,0),"")</f>
        <v/>
      </c>
      <c r="M3008" s="41"/>
      <c r="N3008" s="66">
        <f>IFERROR(VLOOKUP(Table49[[#This Row],[ITEM CODE]],Table2[[#All],[Item Code]:[Unit Cost]],10,0),0)</f>
        <v>0</v>
      </c>
      <c r="O3008" s="134">
        <f>IFERROR(VLOOKUP(Table49[[#This Row],[ITEM CODE]],Table2[[#All],[Item Code]:[Unit Cost]],10,0),0)</f>
        <v>0</v>
      </c>
      <c r="P3008" s="56"/>
      <c r="Q3008" s="58"/>
      <c r="R3008" s="58">
        <f>Table49[[#This Row],[QUANTITY]]*Table49[[#This Row],[INV Prices]]</f>
        <v>0</v>
      </c>
      <c r="S3008" s="67"/>
      <c r="V3008" s="41"/>
      <c r="W3008" s="4" t="str">
        <f>IFERROR(VLOOKUP(Table49[[#This Row],[ITEM CODE]],Table2[[Item Code]:[Category ]],6,0),"")</f>
        <v/>
      </c>
      <c r="X3008" s="1" t="str">
        <f>IFERROR(VLOOKUP(Table49[[#This Row],[ITEM CODE]],Table2[[Item Code]:[Sub Category]],7,0),"")</f>
        <v/>
      </c>
      <c r="Y3008" s="68" t="str">
        <f>Table49[[#This Row],[PO Number]]&amp;COUNTIFS($E$5:E3008,E3008)</f>
        <v>0</v>
      </c>
    </row>
    <row r="3009" spans="1:25" ht="14.7" customHeight="1" x14ac:dyDescent="0.3">
      <c r="A3009" s="1" t="str">
        <f>IF(Table49[[#This Row],[ITEM NAME]]="","",ROW()-4)</f>
        <v/>
      </c>
      <c r="B3009" s="68"/>
      <c r="C3009" s="4" t="str">
        <f>IFERROR(VLOOKUP(B3009,Table14[],3,0),"")</f>
        <v/>
      </c>
      <c r="D3009" s="4" t="str">
        <f>IFERROR(VLOOKUP(B3009,Table14[],2,0),"")</f>
        <v/>
      </c>
      <c r="E3009" s="4"/>
      <c r="H3009" s="41" t="str">
        <f>IFERROR(VLOOKUP(Table49[[#This Row],[ITEM CODE]],Table2[[Item Code]:[Master Name]],2,0),"")</f>
        <v/>
      </c>
      <c r="I3009" s="41"/>
      <c r="J3009" s="65" t="str">
        <f>IFERROR(VLOOKUP(Table49[[#This Row],[ITEM CODE]],Table2[[Item Code]:[Master Name]],3,0),"")</f>
        <v/>
      </c>
      <c r="K3009" s="1" t="str">
        <f>IFERROR(VLOOKUP(Table49[[#This Row],[ITEM CODE]],Table2[[Item Code]:[Master Name]],9,0),"")</f>
        <v/>
      </c>
      <c r="L3009" s="1" t="str">
        <f>IFERROR(VLOOKUP(Table49[[#This Row],[ITEM CODE]],Table2[[Item Code]:[Master Name]],8,0),"")</f>
        <v/>
      </c>
      <c r="M3009" s="41"/>
      <c r="N3009" s="66">
        <f>IFERROR(VLOOKUP(Table49[[#This Row],[ITEM CODE]],Table2[[#All],[Item Code]:[Unit Cost]],10,0),0)</f>
        <v>0</v>
      </c>
      <c r="O3009" s="134">
        <f>IFERROR(VLOOKUP(Table49[[#This Row],[ITEM CODE]],Table2[[#All],[Item Code]:[Unit Cost]],10,0),0)</f>
        <v>0</v>
      </c>
      <c r="P3009" s="56"/>
      <c r="Q3009" s="58"/>
      <c r="R3009" s="58">
        <f>Table49[[#This Row],[QUANTITY]]*Table49[[#This Row],[INV Prices]]</f>
        <v>0</v>
      </c>
      <c r="S3009" s="67"/>
      <c r="V3009" s="41"/>
      <c r="W3009" s="4" t="str">
        <f>IFERROR(VLOOKUP(Table49[[#This Row],[ITEM CODE]],Table2[[Item Code]:[Category ]],6,0),"")</f>
        <v/>
      </c>
      <c r="X3009" s="1" t="str">
        <f>IFERROR(VLOOKUP(Table49[[#This Row],[ITEM CODE]],Table2[[Item Code]:[Sub Category]],7,0),"")</f>
        <v/>
      </c>
      <c r="Y3009" s="68" t="str">
        <f>Table49[[#This Row],[PO Number]]&amp;COUNTIFS($E$5:E3009,E3009)</f>
        <v>0</v>
      </c>
    </row>
    <row r="3010" spans="1:25" ht="14.7" customHeight="1" x14ac:dyDescent="0.3">
      <c r="A3010" s="1" t="str">
        <f>IF(Table49[[#This Row],[ITEM NAME]]="","",ROW()-4)</f>
        <v/>
      </c>
      <c r="B3010" s="68"/>
      <c r="C3010" s="4" t="str">
        <f>IFERROR(VLOOKUP(B3010,Table14[],3,0),"")</f>
        <v/>
      </c>
      <c r="D3010" s="4" t="str">
        <f>IFERROR(VLOOKUP(B3010,Table14[],2,0),"")</f>
        <v/>
      </c>
      <c r="E3010" s="4"/>
      <c r="H3010" s="41" t="str">
        <f>IFERROR(VLOOKUP(Table49[[#This Row],[ITEM CODE]],Table2[[Item Code]:[Master Name]],2,0),"")</f>
        <v/>
      </c>
      <c r="I3010" s="41"/>
      <c r="J3010" s="65" t="str">
        <f>IFERROR(VLOOKUP(Table49[[#This Row],[ITEM CODE]],Table2[[Item Code]:[Master Name]],3,0),"")</f>
        <v/>
      </c>
      <c r="K3010" s="1" t="str">
        <f>IFERROR(VLOOKUP(Table49[[#This Row],[ITEM CODE]],Table2[[Item Code]:[Master Name]],9,0),"")</f>
        <v/>
      </c>
      <c r="L3010" s="1" t="str">
        <f>IFERROR(VLOOKUP(Table49[[#This Row],[ITEM CODE]],Table2[[Item Code]:[Master Name]],8,0),"")</f>
        <v/>
      </c>
      <c r="M3010" s="41"/>
      <c r="N3010" s="66">
        <f>IFERROR(VLOOKUP(Table49[[#This Row],[ITEM CODE]],Table2[[#All],[Item Code]:[Unit Cost]],10,0),0)</f>
        <v>0</v>
      </c>
      <c r="O3010" s="134">
        <f>IFERROR(VLOOKUP(Table49[[#This Row],[ITEM CODE]],Table2[[#All],[Item Code]:[Unit Cost]],10,0),0)</f>
        <v>0</v>
      </c>
      <c r="P3010" s="56"/>
      <c r="Q3010" s="58"/>
      <c r="R3010" s="58">
        <f>Table49[[#This Row],[QUANTITY]]*Table49[[#This Row],[INV Prices]]</f>
        <v>0</v>
      </c>
      <c r="S3010" s="67"/>
      <c r="V3010" s="41"/>
      <c r="W3010" s="4" t="str">
        <f>IFERROR(VLOOKUP(Table49[[#This Row],[ITEM CODE]],Table2[[Item Code]:[Category ]],6,0),"")</f>
        <v/>
      </c>
      <c r="X3010" s="1" t="str">
        <f>IFERROR(VLOOKUP(Table49[[#This Row],[ITEM CODE]],Table2[[Item Code]:[Sub Category]],7,0),"")</f>
        <v/>
      </c>
      <c r="Y3010" s="68" t="str">
        <f>Table49[[#This Row],[PO Number]]&amp;COUNTIFS($E$5:E3010,E3010)</f>
        <v>0</v>
      </c>
    </row>
    <row r="3011" spans="1:25" ht="14.7" customHeight="1" x14ac:dyDescent="0.3">
      <c r="A3011" s="1" t="str">
        <f>IF(Table49[[#This Row],[ITEM NAME]]="","",ROW()-4)</f>
        <v/>
      </c>
      <c r="B3011" s="68"/>
      <c r="C3011" s="4" t="str">
        <f>IFERROR(VLOOKUP(B3011,Table14[],3,0),"")</f>
        <v/>
      </c>
      <c r="D3011" s="4" t="str">
        <f>IFERROR(VLOOKUP(B3011,Table14[],2,0),"")</f>
        <v/>
      </c>
      <c r="E3011" s="4"/>
      <c r="H3011" s="41" t="str">
        <f>IFERROR(VLOOKUP(Table49[[#This Row],[ITEM CODE]],Table2[[Item Code]:[Master Name]],2,0),"")</f>
        <v/>
      </c>
      <c r="I3011" s="41"/>
      <c r="J3011" s="65" t="str">
        <f>IFERROR(VLOOKUP(Table49[[#This Row],[ITEM CODE]],Table2[[Item Code]:[Master Name]],3,0),"")</f>
        <v/>
      </c>
      <c r="K3011" s="1" t="str">
        <f>IFERROR(VLOOKUP(Table49[[#This Row],[ITEM CODE]],Table2[[Item Code]:[Master Name]],9,0),"")</f>
        <v/>
      </c>
      <c r="L3011" s="1" t="str">
        <f>IFERROR(VLOOKUP(Table49[[#This Row],[ITEM CODE]],Table2[[Item Code]:[Master Name]],8,0),"")</f>
        <v/>
      </c>
      <c r="M3011" s="41"/>
      <c r="N3011" s="66">
        <f>IFERROR(VLOOKUP(Table49[[#This Row],[ITEM CODE]],Table2[[#All],[Item Code]:[Unit Cost]],10,0),0)</f>
        <v>0</v>
      </c>
      <c r="O3011" s="134">
        <f>IFERROR(VLOOKUP(Table49[[#This Row],[ITEM CODE]],Table2[[#All],[Item Code]:[Unit Cost]],10,0),0)</f>
        <v>0</v>
      </c>
      <c r="P3011" s="56"/>
      <c r="Q3011" s="58"/>
      <c r="R3011" s="58">
        <f>Table49[[#This Row],[QUANTITY]]*Table49[[#This Row],[INV Prices]]</f>
        <v>0</v>
      </c>
      <c r="S3011" s="67"/>
      <c r="V3011" s="41"/>
      <c r="W3011" s="4" t="str">
        <f>IFERROR(VLOOKUP(Table49[[#This Row],[ITEM CODE]],Table2[[Item Code]:[Category ]],6,0),"")</f>
        <v/>
      </c>
      <c r="X3011" s="1" t="str">
        <f>IFERROR(VLOOKUP(Table49[[#This Row],[ITEM CODE]],Table2[[Item Code]:[Sub Category]],7,0),"")</f>
        <v/>
      </c>
      <c r="Y3011" s="68" t="str">
        <f>Table49[[#This Row],[PO Number]]&amp;COUNTIFS($E$5:E3011,E3011)</f>
        <v>0</v>
      </c>
    </row>
    <row r="3012" spans="1:25" ht="14.7" customHeight="1" x14ac:dyDescent="0.3">
      <c r="A3012" s="1" t="str">
        <f>IF(Table49[[#This Row],[ITEM NAME]]="","",ROW()-4)</f>
        <v/>
      </c>
      <c r="B3012" s="68"/>
      <c r="C3012" s="4" t="str">
        <f>IFERROR(VLOOKUP(B3012,Table14[],3,0),"")</f>
        <v/>
      </c>
      <c r="D3012" s="4" t="str">
        <f>IFERROR(VLOOKUP(B3012,Table14[],2,0),"")</f>
        <v/>
      </c>
      <c r="E3012" s="4"/>
      <c r="H3012" s="41" t="str">
        <f>IFERROR(VLOOKUP(Table49[[#This Row],[ITEM CODE]],Table2[[Item Code]:[Master Name]],2,0),"")</f>
        <v/>
      </c>
      <c r="I3012" s="41"/>
      <c r="J3012" s="65" t="str">
        <f>IFERROR(VLOOKUP(Table49[[#This Row],[ITEM CODE]],Table2[[Item Code]:[Master Name]],3,0),"")</f>
        <v/>
      </c>
      <c r="K3012" s="1" t="str">
        <f>IFERROR(VLOOKUP(Table49[[#This Row],[ITEM CODE]],Table2[[Item Code]:[Master Name]],9,0),"")</f>
        <v/>
      </c>
      <c r="L3012" s="1" t="str">
        <f>IFERROR(VLOOKUP(Table49[[#This Row],[ITEM CODE]],Table2[[Item Code]:[Master Name]],8,0),"")</f>
        <v/>
      </c>
      <c r="M3012" s="41"/>
      <c r="N3012" s="66">
        <f>IFERROR(VLOOKUP(Table49[[#This Row],[ITEM CODE]],Table2[[#All],[Item Code]:[Unit Cost]],10,0),0)</f>
        <v>0</v>
      </c>
      <c r="O3012" s="134">
        <f>IFERROR(VLOOKUP(Table49[[#This Row],[ITEM CODE]],Table2[[#All],[Item Code]:[Unit Cost]],10,0),0)</f>
        <v>0</v>
      </c>
      <c r="P3012" s="56"/>
      <c r="Q3012" s="58"/>
      <c r="R3012" s="58">
        <f>Table49[[#This Row],[QUANTITY]]*Table49[[#This Row],[INV Prices]]</f>
        <v>0</v>
      </c>
      <c r="S3012" s="67"/>
      <c r="V3012" s="41"/>
      <c r="W3012" s="4" t="str">
        <f>IFERROR(VLOOKUP(Table49[[#This Row],[ITEM CODE]],Table2[[Item Code]:[Category ]],6,0),"")</f>
        <v/>
      </c>
      <c r="X3012" s="1" t="str">
        <f>IFERROR(VLOOKUP(Table49[[#This Row],[ITEM CODE]],Table2[[Item Code]:[Sub Category]],7,0),"")</f>
        <v/>
      </c>
      <c r="Y3012" s="68" t="str">
        <f>Table49[[#This Row],[PO Number]]&amp;COUNTIFS($E$5:E3012,E3012)</f>
        <v>0</v>
      </c>
    </row>
    <row r="3013" spans="1:25" ht="14.7" customHeight="1" x14ac:dyDescent="0.3">
      <c r="A3013" s="1" t="str">
        <f>IF(Table49[[#This Row],[ITEM NAME]]="","",ROW()-4)</f>
        <v/>
      </c>
      <c r="B3013" s="68"/>
      <c r="C3013" s="4" t="str">
        <f>IFERROR(VLOOKUP(B3013,Table14[],3,0),"")</f>
        <v/>
      </c>
      <c r="D3013" s="4" t="str">
        <f>IFERROR(VLOOKUP(B3013,Table14[],2,0),"")</f>
        <v/>
      </c>
      <c r="E3013" s="4"/>
      <c r="H3013" s="41" t="str">
        <f>IFERROR(VLOOKUP(Table49[[#This Row],[ITEM CODE]],Table2[[Item Code]:[Master Name]],2,0),"")</f>
        <v/>
      </c>
      <c r="I3013" s="41"/>
      <c r="J3013" s="65" t="str">
        <f>IFERROR(VLOOKUP(Table49[[#This Row],[ITEM CODE]],Table2[[Item Code]:[Master Name]],3,0),"")</f>
        <v/>
      </c>
      <c r="K3013" s="1" t="str">
        <f>IFERROR(VLOOKUP(Table49[[#This Row],[ITEM CODE]],Table2[[Item Code]:[Master Name]],9,0),"")</f>
        <v/>
      </c>
      <c r="L3013" s="1" t="str">
        <f>IFERROR(VLOOKUP(Table49[[#This Row],[ITEM CODE]],Table2[[Item Code]:[Master Name]],8,0),"")</f>
        <v/>
      </c>
      <c r="M3013" s="41"/>
      <c r="N3013" s="66">
        <f>IFERROR(VLOOKUP(Table49[[#This Row],[ITEM CODE]],Table2[[#All],[Item Code]:[Unit Cost]],10,0),0)</f>
        <v>0</v>
      </c>
      <c r="O3013" s="134">
        <f>IFERROR(VLOOKUP(Table49[[#This Row],[ITEM CODE]],Table2[[#All],[Item Code]:[Unit Cost]],10,0),0)</f>
        <v>0</v>
      </c>
      <c r="P3013" s="56"/>
      <c r="Q3013" s="58"/>
      <c r="R3013" s="58">
        <f>Table49[[#This Row],[QUANTITY]]*Table49[[#This Row],[INV Prices]]</f>
        <v>0</v>
      </c>
      <c r="S3013" s="67"/>
      <c r="V3013" s="41"/>
      <c r="W3013" s="4" t="str">
        <f>IFERROR(VLOOKUP(Table49[[#This Row],[ITEM CODE]],Table2[[Item Code]:[Category ]],6,0),"")</f>
        <v/>
      </c>
      <c r="X3013" s="1" t="str">
        <f>IFERROR(VLOOKUP(Table49[[#This Row],[ITEM CODE]],Table2[[Item Code]:[Sub Category]],7,0),"")</f>
        <v/>
      </c>
      <c r="Y3013" s="68" t="str">
        <f>Table49[[#This Row],[PO Number]]&amp;COUNTIFS($E$5:E3013,E3013)</f>
        <v>0</v>
      </c>
    </row>
    <row r="3014" spans="1:25" ht="14.7" customHeight="1" x14ac:dyDescent="0.3">
      <c r="A3014" s="1" t="str">
        <f>IF(Table49[[#This Row],[ITEM NAME]]="","",ROW()-4)</f>
        <v/>
      </c>
      <c r="B3014" s="68"/>
      <c r="C3014" s="4" t="str">
        <f>IFERROR(VLOOKUP(B3014,Table14[],3,0),"")</f>
        <v/>
      </c>
      <c r="D3014" s="4" t="str">
        <f>IFERROR(VLOOKUP(B3014,Table14[],2,0),"")</f>
        <v/>
      </c>
      <c r="E3014" s="4"/>
      <c r="H3014" s="41" t="str">
        <f>IFERROR(VLOOKUP(Table49[[#This Row],[ITEM CODE]],Table2[[Item Code]:[Master Name]],2,0),"")</f>
        <v/>
      </c>
      <c r="I3014" s="41"/>
      <c r="J3014" s="65" t="str">
        <f>IFERROR(VLOOKUP(Table49[[#This Row],[ITEM CODE]],Table2[[Item Code]:[Master Name]],3,0),"")</f>
        <v/>
      </c>
      <c r="K3014" s="1" t="str">
        <f>IFERROR(VLOOKUP(Table49[[#This Row],[ITEM CODE]],Table2[[Item Code]:[Master Name]],9,0),"")</f>
        <v/>
      </c>
      <c r="L3014" s="1" t="str">
        <f>IFERROR(VLOOKUP(Table49[[#This Row],[ITEM CODE]],Table2[[Item Code]:[Master Name]],8,0),"")</f>
        <v/>
      </c>
      <c r="M3014" s="41"/>
      <c r="N3014" s="66">
        <f>IFERROR(VLOOKUP(Table49[[#This Row],[ITEM CODE]],Table2[[#All],[Item Code]:[Unit Cost]],10,0),0)</f>
        <v>0</v>
      </c>
      <c r="O3014" s="134">
        <f>IFERROR(VLOOKUP(Table49[[#This Row],[ITEM CODE]],Table2[[#All],[Item Code]:[Unit Cost]],10,0),0)</f>
        <v>0</v>
      </c>
      <c r="P3014" s="56"/>
      <c r="Q3014" s="58"/>
      <c r="R3014" s="58">
        <f>Table49[[#This Row],[QUANTITY]]*Table49[[#This Row],[INV Prices]]</f>
        <v>0</v>
      </c>
      <c r="S3014" s="67"/>
      <c r="V3014" s="41"/>
      <c r="W3014" s="4" t="str">
        <f>IFERROR(VLOOKUP(Table49[[#This Row],[ITEM CODE]],Table2[[Item Code]:[Category ]],6,0),"")</f>
        <v/>
      </c>
      <c r="X3014" s="1" t="str">
        <f>IFERROR(VLOOKUP(Table49[[#This Row],[ITEM CODE]],Table2[[Item Code]:[Sub Category]],7,0),"")</f>
        <v/>
      </c>
      <c r="Y3014" s="68" t="str">
        <f>Table49[[#This Row],[PO Number]]&amp;COUNTIFS($E$5:E3014,E3014)</f>
        <v>0</v>
      </c>
    </row>
    <row r="3015" spans="1:25" ht="14.7" customHeight="1" x14ac:dyDescent="0.3">
      <c r="A3015" s="1" t="str">
        <f>IF(Table49[[#This Row],[ITEM NAME]]="","",ROW()-4)</f>
        <v/>
      </c>
      <c r="B3015" s="68"/>
      <c r="C3015" s="4" t="str">
        <f>IFERROR(VLOOKUP(B3015,Table14[],3,0),"")</f>
        <v/>
      </c>
      <c r="D3015" s="4" t="str">
        <f>IFERROR(VLOOKUP(B3015,Table14[],2,0),"")</f>
        <v/>
      </c>
      <c r="E3015" s="4"/>
      <c r="H3015" s="41" t="str">
        <f>IFERROR(VLOOKUP(Table49[[#This Row],[ITEM CODE]],Table2[[Item Code]:[Master Name]],2,0),"")</f>
        <v/>
      </c>
      <c r="I3015" s="41"/>
      <c r="J3015" s="65" t="str">
        <f>IFERROR(VLOOKUP(Table49[[#This Row],[ITEM CODE]],Table2[[Item Code]:[Master Name]],3,0),"")</f>
        <v/>
      </c>
      <c r="K3015" s="1" t="str">
        <f>IFERROR(VLOOKUP(Table49[[#This Row],[ITEM CODE]],Table2[[Item Code]:[Master Name]],9,0),"")</f>
        <v/>
      </c>
      <c r="L3015" s="1" t="str">
        <f>IFERROR(VLOOKUP(Table49[[#This Row],[ITEM CODE]],Table2[[Item Code]:[Master Name]],8,0),"")</f>
        <v/>
      </c>
      <c r="M3015" s="41"/>
      <c r="N3015" s="66">
        <f>IFERROR(VLOOKUP(Table49[[#This Row],[ITEM CODE]],Table2[[#All],[Item Code]:[Unit Cost]],10,0),0)</f>
        <v>0</v>
      </c>
      <c r="O3015" s="134">
        <f>IFERROR(VLOOKUP(Table49[[#This Row],[ITEM CODE]],Table2[[#All],[Item Code]:[Unit Cost]],10,0),0)</f>
        <v>0</v>
      </c>
      <c r="P3015" s="56"/>
      <c r="Q3015" s="58"/>
      <c r="R3015" s="58">
        <f>Table49[[#This Row],[QUANTITY]]*Table49[[#This Row],[INV Prices]]</f>
        <v>0</v>
      </c>
      <c r="S3015" s="67"/>
      <c r="V3015" s="41"/>
      <c r="W3015" s="4" t="str">
        <f>IFERROR(VLOOKUP(Table49[[#This Row],[ITEM CODE]],Table2[[Item Code]:[Category ]],6,0),"")</f>
        <v/>
      </c>
      <c r="X3015" s="1" t="str">
        <f>IFERROR(VLOOKUP(Table49[[#This Row],[ITEM CODE]],Table2[[Item Code]:[Sub Category]],7,0),"")</f>
        <v/>
      </c>
      <c r="Y3015" s="68" t="str">
        <f>Table49[[#This Row],[PO Number]]&amp;COUNTIFS($E$5:E3015,E3015)</f>
        <v>0</v>
      </c>
    </row>
    <row r="3016" spans="1:25" ht="14.7" customHeight="1" x14ac:dyDescent="0.3">
      <c r="A3016" s="1" t="str">
        <f>IF(Table49[[#This Row],[ITEM NAME]]="","",ROW()-4)</f>
        <v/>
      </c>
      <c r="B3016" s="68"/>
      <c r="C3016" s="4" t="str">
        <f>IFERROR(VLOOKUP(B3016,Table14[],3,0),"")</f>
        <v/>
      </c>
      <c r="D3016" s="4" t="str">
        <f>IFERROR(VLOOKUP(B3016,Table14[],2,0),"")</f>
        <v/>
      </c>
      <c r="E3016" s="4"/>
      <c r="H3016" s="41" t="str">
        <f>IFERROR(VLOOKUP(Table49[[#This Row],[ITEM CODE]],Table2[[Item Code]:[Master Name]],2,0),"")</f>
        <v/>
      </c>
      <c r="I3016" s="41"/>
      <c r="J3016" s="65" t="str">
        <f>IFERROR(VLOOKUP(Table49[[#This Row],[ITEM CODE]],Table2[[Item Code]:[Master Name]],3,0),"")</f>
        <v/>
      </c>
      <c r="K3016" s="1" t="str">
        <f>IFERROR(VLOOKUP(Table49[[#This Row],[ITEM CODE]],Table2[[Item Code]:[Master Name]],9,0),"")</f>
        <v/>
      </c>
      <c r="L3016" s="1" t="str">
        <f>IFERROR(VLOOKUP(Table49[[#This Row],[ITEM CODE]],Table2[[Item Code]:[Master Name]],8,0),"")</f>
        <v/>
      </c>
      <c r="M3016" s="41"/>
      <c r="N3016" s="66">
        <f>IFERROR(VLOOKUP(Table49[[#This Row],[ITEM CODE]],Table2[[#All],[Item Code]:[Unit Cost]],10,0),0)</f>
        <v>0</v>
      </c>
      <c r="O3016" s="134">
        <f>IFERROR(VLOOKUP(Table49[[#This Row],[ITEM CODE]],Table2[[#All],[Item Code]:[Unit Cost]],10,0),0)</f>
        <v>0</v>
      </c>
      <c r="P3016" s="56"/>
      <c r="Q3016" s="58"/>
      <c r="R3016" s="58">
        <f>Table49[[#This Row],[QUANTITY]]*Table49[[#This Row],[INV Prices]]</f>
        <v>0</v>
      </c>
      <c r="S3016" s="67"/>
      <c r="V3016" s="41"/>
      <c r="W3016" s="4" t="str">
        <f>IFERROR(VLOOKUP(Table49[[#This Row],[ITEM CODE]],Table2[[Item Code]:[Category ]],6,0),"")</f>
        <v/>
      </c>
      <c r="X3016" s="1" t="str">
        <f>IFERROR(VLOOKUP(Table49[[#This Row],[ITEM CODE]],Table2[[Item Code]:[Sub Category]],7,0),"")</f>
        <v/>
      </c>
      <c r="Y3016" s="68" t="str">
        <f>Table49[[#This Row],[PO Number]]&amp;COUNTIFS($E$5:E3016,E3016)</f>
        <v>0</v>
      </c>
    </row>
    <row r="3017" spans="1:25" ht="14.7" customHeight="1" x14ac:dyDescent="0.3">
      <c r="A3017" s="1" t="str">
        <f>IF(Table49[[#This Row],[ITEM NAME]]="","",ROW()-4)</f>
        <v/>
      </c>
      <c r="B3017" s="68"/>
      <c r="C3017" s="4" t="str">
        <f>IFERROR(VLOOKUP(B3017,Table14[],3,0),"")</f>
        <v/>
      </c>
      <c r="D3017" s="4" t="str">
        <f>IFERROR(VLOOKUP(B3017,Table14[],2,0),"")</f>
        <v/>
      </c>
      <c r="E3017" s="4"/>
      <c r="H3017" s="41" t="str">
        <f>IFERROR(VLOOKUP(Table49[[#This Row],[ITEM CODE]],Table2[[Item Code]:[Master Name]],2,0),"")</f>
        <v/>
      </c>
      <c r="I3017" s="41"/>
      <c r="J3017" s="65" t="str">
        <f>IFERROR(VLOOKUP(Table49[[#This Row],[ITEM CODE]],Table2[[Item Code]:[Master Name]],3,0),"")</f>
        <v/>
      </c>
      <c r="K3017" s="1" t="str">
        <f>IFERROR(VLOOKUP(Table49[[#This Row],[ITEM CODE]],Table2[[Item Code]:[Master Name]],9,0),"")</f>
        <v/>
      </c>
      <c r="L3017" s="1" t="str">
        <f>IFERROR(VLOOKUP(Table49[[#This Row],[ITEM CODE]],Table2[[Item Code]:[Master Name]],8,0),"")</f>
        <v/>
      </c>
      <c r="M3017" s="41"/>
      <c r="N3017" s="66">
        <f>IFERROR(VLOOKUP(Table49[[#This Row],[ITEM CODE]],Table2[[#All],[Item Code]:[Unit Cost]],10,0),0)</f>
        <v>0</v>
      </c>
      <c r="O3017" s="134">
        <f>IFERROR(VLOOKUP(Table49[[#This Row],[ITEM CODE]],Table2[[#All],[Item Code]:[Unit Cost]],10,0),0)</f>
        <v>0</v>
      </c>
      <c r="P3017" s="56"/>
      <c r="Q3017" s="58"/>
      <c r="R3017" s="58">
        <f>Table49[[#This Row],[QUANTITY]]*Table49[[#This Row],[INV Prices]]</f>
        <v>0</v>
      </c>
      <c r="S3017" s="67"/>
      <c r="V3017" s="41"/>
      <c r="W3017" s="4" t="str">
        <f>IFERROR(VLOOKUP(Table49[[#This Row],[ITEM CODE]],Table2[[Item Code]:[Category ]],6,0),"")</f>
        <v/>
      </c>
      <c r="X3017" s="1" t="str">
        <f>IFERROR(VLOOKUP(Table49[[#This Row],[ITEM CODE]],Table2[[Item Code]:[Sub Category]],7,0),"")</f>
        <v/>
      </c>
      <c r="Y3017" s="68" t="str">
        <f>Table49[[#This Row],[PO Number]]&amp;COUNTIFS($E$5:E3017,E3017)</f>
        <v>0</v>
      </c>
    </row>
    <row r="3018" spans="1:25" ht="14.7" customHeight="1" x14ac:dyDescent="0.3">
      <c r="A3018" s="1" t="str">
        <f>IF(Table49[[#This Row],[ITEM NAME]]="","",ROW()-4)</f>
        <v/>
      </c>
      <c r="B3018" s="68"/>
      <c r="C3018" s="4" t="str">
        <f>IFERROR(VLOOKUP(B3018,Table14[],3,0),"")</f>
        <v/>
      </c>
      <c r="D3018" s="4" t="str">
        <f>IFERROR(VLOOKUP(B3018,Table14[],2,0),"")</f>
        <v/>
      </c>
      <c r="E3018" s="4"/>
      <c r="H3018" s="41" t="str">
        <f>IFERROR(VLOOKUP(Table49[[#This Row],[ITEM CODE]],Table2[[Item Code]:[Master Name]],2,0),"")</f>
        <v/>
      </c>
      <c r="I3018" s="41"/>
      <c r="J3018" s="65" t="str">
        <f>IFERROR(VLOOKUP(Table49[[#This Row],[ITEM CODE]],Table2[[Item Code]:[Master Name]],3,0),"")</f>
        <v/>
      </c>
      <c r="K3018" s="1" t="str">
        <f>IFERROR(VLOOKUP(Table49[[#This Row],[ITEM CODE]],Table2[[Item Code]:[Master Name]],9,0),"")</f>
        <v/>
      </c>
      <c r="L3018" s="1" t="str">
        <f>IFERROR(VLOOKUP(Table49[[#This Row],[ITEM CODE]],Table2[[Item Code]:[Master Name]],8,0),"")</f>
        <v/>
      </c>
      <c r="M3018" s="41"/>
      <c r="N3018" s="66">
        <f>IFERROR(VLOOKUP(Table49[[#This Row],[ITEM CODE]],Table2[[#All],[Item Code]:[Unit Cost]],10,0),0)</f>
        <v>0</v>
      </c>
      <c r="O3018" s="134">
        <f>IFERROR(VLOOKUP(Table49[[#This Row],[ITEM CODE]],Table2[[#All],[Item Code]:[Unit Cost]],10,0),0)</f>
        <v>0</v>
      </c>
      <c r="P3018" s="56"/>
      <c r="Q3018" s="58"/>
      <c r="R3018" s="58">
        <f>Table49[[#This Row],[QUANTITY]]*Table49[[#This Row],[INV Prices]]</f>
        <v>0</v>
      </c>
      <c r="S3018" s="67"/>
      <c r="V3018" s="41"/>
      <c r="W3018" s="4" t="str">
        <f>IFERROR(VLOOKUP(Table49[[#This Row],[ITEM CODE]],Table2[[Item Code]:[Category ]],6,0),"")</f>
        <v/>
      </c>
      <c r="X3018" s="1" t="str">
        <f>IFERROR(VLOOKUP(Table49[[#This Row],[ITEM CODE]],Table2[[Item Code]:[Sub Category]],7,0),"")</f>
        <v/>
      </c>
      <c r="Y3018" s="68" t="str">
        <f>Table49[[#This Row],[PO Number]]&amp;COUNTIFS($E$5:E3018,E3018)</f>
        <v>0</v>
      </c>
    </row>
    <row r="3019" spans="1:25" ht="14.7" customHeight="1" x14ac:dyDescent="0.3">
      <c r="A3019" s="1" t="str">
        <f>IF(Table49[[#This Row],[ITEM NAME]]="","",ROW()-4)</f>
        <v/>
      </c>
      <c r="B3019" s="68"/>
      <c r="C3019" s="4" t="str">
        <f>IFERROR(VLOOKUP(B3019,Table14[],3,0),"")</f>
        <v/>
      </c>
      <c r="D3019" s="4" t="str">
        <f>IFERROR(VLOOKUP(B3019,Table14[],2,0),"")</f>
        <v/>
      </c>
      <c r="E3019" s="4"/>
      <c r="H3019" s="41" t="str">
        <f>IFERROR(VLOOKUP(Table49[[#This Row],[ITEM CODE]],Table2[[Item Code]:[Master Name]],2,0),"")</f>
        <v/>
      </c>
      <c r="I3019" s="41"/>
      <c r="J3019" s="65" t="str">
        <f>IFERROR(VLOOKUP(Table49[[#This Row],[ITEM CODE]],Table2[[Item Code]:[Master Name]],3,0),"")</f>
        <v/>
      </c>
      <c r="K3019" s="1" t="str">
        <f>IFERROR(VLOOKUP(Table49[[#This Row],[ITEM CODE]],Table2[[Item Code]:[Master Name]],9,0),"")</f>
        <v/>
      </c>
      <c r="L3019" s="1" t="str">
        <f>IFERROR(VLOOKUP(Table49[[#This Row],[ITEM CODE]],Table2[[Item Code]:[Master Name]],8,0),"")</f>
        <v/>
      </c>
      <c r="M3019" s="41"/>
      <c r="N3019" s="66">
        <f>IFERROR(VLOOKUP(Table49[[#This Row],[ITEM CODE]],Table2[[#All],[Item Code]:[Unit Cost]],10,0),0)</f>
        <v>0</v>
      </c>
      <c r="O3019" s="134">
        <f>IFERROR(VLOOKUP(Table49[[#This Row],[ITEM CODE]],Table2[[#All],[Item Code]:[Unit Cost]],10,0),0)</f>
        <v>0</v>
      </c>
      <c r="P3019" s="56"/>
      <c r="Q3019" s="58"/>
      <c r="R3019" s="58">
        <f>Table49[[#This Row],[QUANTITY]]*Table49[[#This Row],[INV Prices]]</f>
        <v>0</v>
      </c>
      <c r="S3019" s="67"/>
      <c r="V3019" s="41"/>
      <c r="W3019" s="4" t="str">
        <f>IFERROR(VLOOKUP(Table49[[#This Row],[ITEM CODE]],Table2[[Item Code]:[Category ]],6,0),"")</f>
        <v/>
      </c>
      <c r="X3019" s="1" t="str">
        <f>IFERROR(VLOOKUP(Table49[[#This Row],[ITEM CODE]],Table2[[Item Code]:[Sub Category]],7,0),"")</f>
        <v/>
      </c>
      <c r="Y3019" s="68" t="str">
        <f>Table49[[#This Row],[PO Number]]&amp;COUNTIFS($E$5:E3019,E3019)</f>
        <v>0</v>
      </c>
    </row>
    <row r="3020" spans="1:25" ht="14.7" customHeight="1" x14ac:dyDescent="0.3">
      <c r="A3020" s="1" t="str">
        <f>IF(Table49[[#This Row],[ITEM NAME]]="","",ROW()-4)</f>
        <v/>
      </c>
      <c r="B3020" s="68"/>
      <c r="C3020" s="4" t="str">
        <f>IFERROR(VLOOKUP(B3020,Table14[],3,0),"")</f>
        <v/>
      </c>
      <c r="D3020" s="4" t="str">
        <f>IFERROR(VLOOKUP(B3020,Table14[],2,0),"")</f>
        <v/>
      </c>
      <c r="E3020" s="4"/>
      <c r="H3020" s="41" t="str">
        <f>IFERROR(VLOOKUP(Table49[[#This Row],[ITEM CODE]],Table2[[Item Code]:[Master Name]],2,0),"")</f>
        <v/>
      </c>
      <c r="I3020" s="41"/>
      <c r="J3020" s="65" t="str">
        <f>IFERROR(VLOOKUP(Table49[[#This Row],[ITEM CODE]],Table2[[Item Code]:[Master Name]],3,0),"")</f>
        <v/>
      </c>
      <c r="K3020" s="1" t="str">
        <f>IFERROR(VLOOKUP(Table49[[#This Row],[ITEM CODE]],Table2[[Item Code]:[Master Name]],9,0),"")</f>
        <v/>
      </c>
      <c r="L3020" s="1" t="str">
        <f>IFERROR(VLOOKUP(Table49[[#This Row],[ITEM CODE]],Table2[[Item Code]:[Master Name]],8,0),"")</f>
        <v/>
      </c>
      <c r="M3020" s="41"/>
      <c r="N3020" s="66">
        <f>IFERROR(VLOOKUP(Table49[[#This Row],[ITEM CODE]],Table2[[#All],[Item Code]:[Unit Cost]],10,0),0)</f>
        <v>0</v>
      </c>
      <c r="O3020" s="134">
        <f>IFERROR(VLOOKUP(Table49[[#This Row],[ITEM CODE]],Table2[[#All],[Item Code]:[Unit Cost]],10,0),0)</f>
        <v>0</v>
      </c>
      <c r="P3020" s="56"/>
      <c r="Q3020" s="58"/>
      <c r="R3020" s="58">
        <f>Table49[[#This Row],[QUANTITY]]*Table49[[#This Row],[INV Prices]]</f>
        <v>0</v>
      </c>
      <c r="S3020" s="67"/>
      <c r="V3020" s="41"/>
      <c r="W3020" s="4" t="str">
        <f>IFERROR(VLOOKUP(Table49[[#This Row],[ITEM CODE]],Table2[[Item Code]:[Category ]],6,0),"")</f>
        <v/>
      </c>
      <c r="X3020" s="1" t="str">
        <f>IFERROR(VLOOKUP(Table49[[#This Row],[ITEM CODE]],Table2[[Item Code]:[Sub Category]],7,0),"")</f>
        <v/>
      </c>
      <c r="Y3020" s="68" t="str">
        <f>Table49[[#This Row],[PO Number]]&amp;COUNTIFS($E$5:E3020,E3020)</f>
        <v>0</v>
      </c>
    </row>
    <row r="3021" spans="1:25" ht="14.7" customHeight="1" x14ac:dyDescent="0.3">
      <c r="A3021" s="1" t="str">
        <f>IF(Table49[[#This Row],[ITEM NAME]]="","",ROW()-4)</f>
        <v/>
      </c>
      <c r="B3021" s="68"/>
      <c r="C3021" s="4" t="str">
        <f>IFERROR(VLOOKUP(B3021,Table14[],3,0),"")</f>
        <v/>
      </c>
      <c r="D3021" s="4" t="str">
        <f>IFERROR(VLOOKUP(B3021,Table14[],2,0),"")</f>
        <v/>
      </c>
      <c r="E3021" s="4"/>
      <c r="H3021" s="41" t="str">
        <f>IFERROR(VLOOKUP(Table49[[#This Row],[ITEM CODE]],Table2[[Item Code]:[Master Name]],2,0),"")</f>
        <v/>
      </c>
      <c r="I3021" s="41"/>
      <c r="J3021" s="65" t="str">
        <f>IFERROR(VLOOKUP(Table49[[#This Row],[ITEM CODE]],Table2[[Item Code]:[Master Name]],3,0),"")</f>
        <v/>
      </c>
      <c r="K3021" s="1" t="str">
        <f>IFERROR(VLOOKUP(Table49[[#This Row],[ITEM CODE]],Table2[[Item Code]:[Master Name]],9,0),"")</f>
        <v/>
      </c>
      <c r="L3021" s="1" t="str">
        <f>IFERROR(VLOOKUP(Table49[[#This Row],[ITEM CODE]],Table2[[Item Code]:[Master Name]],8,0),"")</f>
        <v/>
      </c>
      <c r="M3021" s="41"/>
      <c r="N3021" s="66">
        <f>IFERROR(VLOOKUP(Table49[[#This Row],[ITEM CODE]],Table2[[#All],[Item Code]:[Unit Cost]],10,0),0)</f>
        <v>0</v>
      </c>
      <c r="O3021" s="134">
        <f>IFERROR(VLOOKUP(Table49[[#This Row],[ITEM CODE]],Table2[[#All],[Item Code]:[Unit Cost]],10,0),0)</f>
        <v>0</v>
      </c>
      <c r="P3021" s="56"/>
      <c r="Q3021" s="58"/>
      <c r="R3021" s="58">
        <f>Table49[[#This Row],[QUANTITY]]*Table49[[#This Row],[INV Prices]]</f>
        <v>0</v>
      </c>
      <c r="S3021" s="67"/>
      <c r="V3021" s="41"/>
      <c r="W3021" s="4" t="str">
        <f>IFERROR(VLOOKUP(Table49[[#This Row],[ITEM CODE]],Table2[[Item Code]:[Category ]],6,0),"")</f>
        <v/>
      </c>
      <c r="X3021" s="1" t="str">
        <f>IFERROR(VLOOKUP(Table49[[#This Row],[ITEM CODE]],Table2[[Item Code]:[Sub Category]],7,0),"")</f>
        <v/>
      </c>
      <c r="Y3021" s="68" t="str">
        <f>Table49[[#This Row],[PO Number]]&amp;COUNTIFS($E$5:E3021,E3021)</f>
        <v>0</v>
      </c>
    </row>
    <row r="3022" spans="1:25" ht="14.7" customHeight="1" x14ac:dyDescent="0.3">
      <c r="A3022" s="1" t="str">
        <f>IF(Table49[[#This Row],[ITEM NAME]]="","",ROW()-4)</f>
        <v/>
      </c>
      <c r="B3022" s="68"/>
      <c r="C3022" s="4" t="str">
        <f>IFERROR(VLOOKUP(B3022,Table14[],3,0),"")</f>
        <v/>
      </c>
      <c r="D3022" s="4" t="str">
        <f>IFERROR(VLOOKUP(B3022,Table14[],2,0),"")</f>
        <v/>
      </c>
      <c r="E3022" s="4"/>
      <c r="H3022" s="41" t="str">
        <f>IFERROR(VLOOKUP(Table49[[#This Row],[ITEM CODE]],Table2[[Item Code]:[Master Name]],2,0),"")</f>
        <v/>
      </c>
      <c r="I3022" s="41"/>
      <c r="J3022" s="65" t="str">
        <f>IFERROR(VLOOKUP(Table49[[#This Row],[ITEM CODE]],Table2[[Item Code]:[Master Name]],3,0),"")</f>
        <v/>
      </c>
      <c r="K3022" s="1" t="str">
        <f>IFERROR(VLOOKUP(Table49[[#This Row],[ITEM CODE]],Table2[[Item Code]:[Master Name]],9,0),"")</f>
        <v/>
      </c>
      <c r="L3022" s="1" t="str">
        <f>IFERROR(VLOOKUP(Table49[[#This Row],[ITEM CODE]],Table2[[Item Code]:[Master Name]],8,0),"")</f>
        <v/>
      </c>
      <c r="M3022" s="41"/>
      <c r="N3022" s="66">
        <f>IFERROR(VLOOKUP(Table49[[#This Row],[ITEM CODE]],Table2[[#All],[Item Code]:[Unit Cost]],10,0),0)</f>
        <v>0</v>
      </c>
      <c r="O3022" s="134">
        <f>IFERROR(VLOOKUP(Table49[[#This Row],[ITEM CODE]],Table2[[#All],[Item Code]:[Unit Cost]],10,0),0)</f>
        <v>0</v>
      </c>
      <c r="P3022" s="56"/>
      <c r="Q3022" s="58"/>
      <c r="R3022" s="58">
        <f>Table49[[#This Row],[QUANTITY]]*Table49[[#This Row],[INV Prices]]</f>
        <v>0</v>
      </c>
      <c r="S3022" s="67"/>
      <c r="V3022" s="41"/>
      <c r="W3022" s="4" t="str">
        <f>IFERROR(VLOOKUP(Table49[[#This Row],[ITEM CODE]],Table2[[Item Code]:[Category ]],6,0),"")</f>
        <v/>
      </c>
      <c r="X3022" s="1" t="str">
        <f>IFERROR(VLOOKUP(Table49[[#This Row],[ITEM CODE]],Table2[[Item Code]:[Sub Category]],7,0),"")</f>
        <v/>
      </c>
      <c r="Y3022" s="68" t="str">
        <f>Table49[[#This Row],[PO Number]]&amp;COUNTIFS($E$5:E3022,E3022)</f>
        <v>0</v>
      </c>
    </row>
    <row r="3023" spans="1:25" ht="14.7" customHeight="1" x14ac:dyDescent="0.3">
      <c r="A3023" s="1" t="str">
        <f>IF(Table49[[#This Row],[ITEM NAME]]="","",ROW()-4)</f>
        <v/>
      </c>
      <c r="B3023" s="68"/>
      <c r="C3023" s="4" t="str">
        <f>IFERROR(VLOOKUP(B3023,Table14[],3,0),"")</f>
        <v/>
      </c>
      <c r="D3023" s="4" t="str">
        <f>IFERROR(VLOOKUP(B3023,Table14[],2,0),"")</f>
        <v/>
      </c>
      <c r="E3023" s="4"/>
      <c r="H3023" s="41" t="str">
        <f>IFERROR(VLOOKUP(Table49[[#This Row],[ITEM CODE]],Table2[[Item Code]:[Master Name]],2,0),"")</f>
        <v/>
      </c>
      <c r="I3023" s="41"/>
      <c r="J3023" s="65" t="str">
        <f>IFERROR(VLOOKUP(Table49[[#This Row],[ITEM CODE]],Table2[[Item Code]:[Master Name]],3,0),"")</f>
        <v/>
      </c>
      <c r="K3023" s="1" t="str">
        <f>IFERROR(VLOOKUP(Table49[[#This Row],[ITEM CODE]],Table2[[Item Code]:[Master Name]],9,0),"")</f>
        <v/>
      </c>
      <c r="L3023" s="1" t="str">
        <f>IFERROR(VLOOKUP(Table49[[#This Row],[ITEM CODE]],Table2[[Item Code]:[Master Name]],8,0),"")</f>
        <v/>
      </c>
      <c r="M3023" s="41"/>
      <c r="N3023" s="66">
        <f>IFERROR(VLOOKUP(Table49[[#This Row],[ITEM CODE]],Table2[[#All],[Item Code]:[Unit Cost]],10,0),0)</f>
        <v>0</v>
      </c>
      <c r="O3023" s="134">
        <f>IFERROR(VLOOKUP(Table49[[#This Row],[ITEM CODE]],Table2[[#All],[Item Code]:[Unit Cost]],10,0),0)</f>
        <v>0</v>
      </c>
      <c r="P3023" s="56"/>
      <c r="Q3023" s="58"/>
      <c r="R3023" s="58">
        <f>Table49[[#This Row],[QUANTITY]]*Table49[[#This Row],[INV Prices]]</f>
        <v>0</v>
      </c>
      <c r="S3023" s="67"/>
      <c r="V3023" s="41"/>
      <c r="W3023" s="4" t="str">
        <f>IFERROR(VLOOKUP(Table49[[#This Row],[ITEM CODE]],Table2[[Item Code]:[Category ]],6,0),"")</f>
        <v/>
      </c>
      <c r="X3023" s="1" t="str">
        <f>IFERROR(VLOOKUP(Table49[[#This Row],[ITEM CODE]],Table2[[Item Code]:[Sub Category]],7,0),"")</f>
        <v/>
      </c>
      <c r="Y3023" s="68" t="str">
        <f>Table49[[#This Row],[PO Number]]&amp;COUNTIFS($E$5:E3023,E3023)</f>
        <v>0</v>
      </c>
    </row>
    <row r="3024" spans="1:25" ht="14.7" customHeight="1" x14ac:dyDescent="0.3">
      <c r="A3024" s="1" t="str">
        <f>IF(Table49[[#This Row],[ITEM NAME]]="","",ROW()-4)</f>
        <v/>
      </c>
      <c r="B3024" s="68"/>
      <c r="C3024" s="4" t="str">
        <f>IFERROR(VLOOKUP(B3024,Table14[],3,0),"")</f>
        <v/>
      </c>
      <c r="D3024" s="4" t="str">
        <f>IFERROR(VLOOKUP(B3024,Table14[],2,0),"")</f>
        <v/>
      </c>
      <c r="E3024" s="4"/>
      <c r="H3024" s="41" t="str">
        <f>IFERROR(VLOOKUP(Table49[[#This Row],[ITEM CODE]],Table2[[Item Code]:[Master Name]],2,0),"")</f>
        <v/>
      </c>
      <c r="I3024" s="41"/>
      <c r="J3024" s="65" t="str">
        <f>IFERROR(VLOOKUP(Table49[[#This Row],[ITEM CODE]],Table2[[Item Code]:[Master Name]],3,0),"")</f>
        <v/>
      </c>
      <c r="K3024" s="1" t="str">
        <f>IFERROR(VLOOKUP(Table49[[#This Row],[ITEM CODE]],Table2[[Item Code]:[Master Name]],9,0),"")</f>
        <v/>
      </c>
      <c r="L3024" s="1" t="str">
        <f>IFERROR(VLOOKUP(Table49[[#This Row],[ITEM CODE]],Table2[[Item Code]:[Master Name]],8,0),"")</f>
        <v/>
      </c>
      <c r="M3024" s="41"/>
      <c r="N3024" s="66">
        <f>IFERROR(VLOOKUP(Table49[[#This Row],[ITEM CODE]],Table2[[#All],[Item Code]:[Unit Cost]],10,0),0)</f>
        <v>0</v>
      </c>
      <c r="O3024" s="134">
        <f>IFERROR(VLOOKUP(Table49[[#This Row],[ITEM CODE]],Table2[[#All],[Item Code]:[Unit Cost]],10,0),0)</f>
        <v>0</v>
      </c>
      <c r="P3024" s="56"/>
      <c r="Q3024" s="58"/>
      <c r="R3024" s="58">
        <f>Table49[[#This Row],[QUANTITY]]*Table49[[#This Row],[INV Prices]]</f>
        <v>0</v>
      </c>
      <c r="S3024" s="67"/>
      <c r="V3024" s="41"/>
      <c r="W3024" s="4" t="str">
        <f>IFERROR(VLOOKUP(Table49[[#This Row],[ITEM CODE]],Table2[[Item Code]:[Category ]],6,0),"")</f>
        <v/>
      </c>
      <c r="X3024" s="1" t="str">
        <f>IFERROR(VLOOKUP(Table49[[#This Row],[ITEM CODE]],Table2[[Item Code]:[Sub Category]],7,0),"")</f>
        <v/>
      </c>
      <c r="Y3024" s="68" t="str">
        <f>Table49[[#This Row],[PO Number]]&amp;COUNTIFS($E$5:E3024,E3024)</f>
        <v>0</v>
      </c>
    </row>
    <row r="3025" spans="1:25" ht="14.7" customHeight="1" x14ac:dyDescent="0.3">
      <c r="A3025" s="1" t="str">
        <f>IF(Table49[[#This Row],[ITEM NAME]]="","",ROW()-4)</f>
        <v/>
      </c>
      <c r="B3025" s="68"/>
      <c r="C3025" s="4" t="str">
        <f>IFERROR(VLOOKUP(B3025,Table14[],3,0),"")</f>
        <v/>
      </c>
      <c r="D3025" s="4" t="str">
        <f>IFERROR(VLOOKUP(B3025,Table14[],2,0),"")</f>
        <v/>
      </c>
      <c r="E3025" s="4"/>
      <c r="H3025" s="41" t="str">
        <f>IFERROR(VLOOKUP(Table49[[#This Row],[ITEM CODE]],Table2[[Item Code]:[Master Name]],2,0),"")</f>
        <v/>
      </c>
      <c r="I3025" s="41"/>
      <c r="J3025" s="65" t="str">
        <f>IFERROR(VLOOKUP(Table49[[#This Row],[ITEM CODE]],Table2[[Item Code]:[Master Name]],3,0),"")</f>
        <v/>
      </c>
      <c r="K3025" s="1" t="str">
        <f>IFERROR(VLOOKUP(Table49[[#This Row],[ITEM CODE]],Table2[[Item Code]:[Master Name]],9,0),"")</f>
        <v/>
      </c>
      <c r="L3025" s="1" t="str">
        <f>IFERROR(VLOOKUP(Table49[[#This Row],[ITEM CODE]],Table2[[Item Code]:[Master Name]],8,0),"")</f>
        <v/>
      </c>
      <c r="M3025" s="41"/>
      <c r="N3025" s="66">
        <f>IFERROR(VLOOKUP(Table49[[#This Row],[ITEM CODE]],Table2[[#All],[Item Code]:[Unit Cost]],10,0),0)</f>
        <v>0</v>
      </c>
      <c r="O3025" s="134">
        <f>IFERROR(VLOOKUP(Table49[[#This Row],[ITEM CODE]],Table2[[#All],[Item Code]:[Unit Cost]],10,0),0)</f>
        <v>0</v>
      </c>
      <c r="P3025" s="56"/>
      <c r="Q3025" s="58"/>
      <c r="R3025" s="58">
        <f>Table49[[#This Row],[QUANTITY]]*Table49[[#This Row],[INV Prices]]</f>
        <v>0</v>
      </c>
      <c r="S3025" s="67"/>
      <c r="V3025" s="41"/>
      <c r="W3025" s="4" t="str">
        <f>IFERROR(VLOOKUP(Table49[[#This Row],[ITEM CODE]],Table2[[Item Code]:[Category ]],6,0),"")</f>
        <v/>
      </c>
      <c r="X3025" s="1" t="str">
        <f>IFERROR(VLOOKUP(Table49[[#This Row],[ITEM CODE]],Table2[[Item Code]:[Sub Category]],7,0),"")</f>
        <v/>
      </c>
      <c r="Y3025" s="68" t="str">
        <f>Table49[[#This Row],[PO Number]]&amp;COUNTIFS($E$5:E3025,E3025)</f>
        <v>0</v>
      </c>
    </row>
    <row r="3026" spans="1:25" ht="14.7" customHeight="1" x14ac:dyDescent="0.3">
      <c r="A3026" s="1" t="str">
        <f>IF(Table49[[#This Row],[ITEM NAME]]="","",ROW()-4)</f>
        <v/>
      </c>
      <c r="B3026" s="68"/>
      <c r="C3026" s="4" t="str">
        <f>IFERROR(VLOOKUP(B3026,Table14[],3,0),"")</f>
        <v/>
      </c>
      <c r="D3026" s="4" t="str">
        <f>IFERROR(VLOOKUP(B3026,Table14[],2,0),"")</f>
        <v/>
      </c>
      <c r="E3026" s="4"/>
      <c r="H3026" s="41" t="str">
        <f>IFERROR(VLOOKUP(Table49[[#This Row],[ITEM CODE]],Table2[[Item Code]:[Master Name]],2,0),"")</f>
        <v/>
      </c>
      <c r="I3026" s="41"/>
      <c r="J3026" s="65" t="str">
        <f>IFERROR(VLOOKUP(Table49[[#This Row],[ITEM CODE]],Table2[[Item Code]:[Master Name]],3,0),"")</f>
        <v/>
      </c>
      <c r="K3026" s="1" t="str">
        <f>IFERROR(VLOOKUP(Table49[[#This Row],[ITEM CODE]],Table2[[Item Code]:[Master Name]],9,0),"")</f>
        <v/>
      </c>
      <c r="L3026" s="1" t="str">
        <f>IFERROR(VLOOKUP(Table49[[#This Row],[ITEM CODE]],Table2[[Item Code]:[Master Name]],8,0),"")</f>
        <v/>
      </c>
      <c r="M3026" s="41"/>
      <c r="N3026" s="66">
        <f>IFERROR(VLOOKUP(Table49[[#This Row],[ITEM CODE]],Table2[[#All],[Item Code]:[Unit Cost]],10,0),0)</f>
        <v>0</v>
      </c>
      <c r="O3026" s="134">
        <f>IFERROR(VLOOKUP(Table49[[#This Row],[ITEM CODE]],Table2[[#All],[Item Code]:[Unit Cost]],10,0),0)</f>
        <v>0</v>
      </c>
      <c r="P3026" s="56"/>
      <c r="Q3026" s="58"/>
      <c r="R3026" s="58">
        <f>Table49[[#This Row],[QUANTITY]]*Table49[[#This Row],[INV Prices]]</f>
        <v>0</v>
      </c>
      <c r="S3026" s="67"/>
      <c r="V3026" s="41"/>
      <c r="W3026" s="4" t="str">
        <f>IFERROR(VLOOKUP(Table49[[#This Row],[ITEM CODE]],Table2[[Item Code]:[Category ]],6,0),"")</f>
        <v/>
      </c>
      <c r="X3026" s="1" t="str">
        <f>IFERROR(VLOOKUP(Table49[[#This Row],[ITEM CODE]],Table2[[Item Code]:[Sub Category]],7,0),"")</f>
        <v/>
      </c>
      <c r="Y3026" s="68" t="str">
        <f>Table49[[#This Row],[PO Number]]&amp;COUNTIFS($E$5:E3026,E3026)</f>
        <v>0</v>
      </c>
    </row>
    <row r="3027" spans="1:25" ht="14.7" customHeight="1" x14ac:dyDescent="0.3">
      <c r="A3027" s="1" t="str">
        <f>IF(Table49[[#This Row],[ITEM NAME]]="","",ROW()-4)</f>
        <v/>
      </c>
      <c r="B3027" s="68"/>
      <c r="C3027" s="4" t="str">
        <f>IFERROR(VLOOKUP(B3027,Table14[],3,0),"")</f>
        <v/>
      </c>
      <c r="D3027" s="4" t="str">
        <f>IFERROR(VLOOKUP(B3027,Table14[],2,0),"")</f>
        <v/>
      </c>
      <c r="E3027" s="4"/>
      <c r="H3027" s="41" t="str">
        <f>IFERROR(VLOOKUP(Table49[[#This Row],[ITEM CODE]],Table2[[Item Code]:[Master Name]],2,0),"")</f>
        <v/>
      </c>
      <c r="I3027" s="41"/>
      <c r="J3027" s="65" t="str">
        <f>IFERROR(VLOOKUP(Table49[[#This Row],[ITEM CODE]],Table2[[Item Code]:[Master Name]],3,0),"")</f>
        <v/>
      </c>
      <c r="K3027" s="1" t="str">
        <f>IFERROR(VLOOKUP(Table49[[#This Row],[ITEM CODE]],Table2[[Item Code]:[Master Name]],9,0),"")</f>
        <v/>
      </c>
      <c r="L3027" s="1" t="str">
        <f>IFERROR(VLOOKUP(Table49[[#This Row],[ITEM CODE]],Table2[[Item Code]:[Master Name]],8,0),"")</f>
        <v/>
      </c>
      <c r="M3027" s="41"/>
      <c r="N3027" s="66">
        <f>IFERROR(VLOOKUP(Table49[[#This Row],[ITEM CODE]],Table2[[#All],[Item Code]:[Unit Cost]],10,0),0)</f>
        <v>0</v>
      </c>
      <c r="O3027" s="134">
        <f>IFERROR(VLOOKUP(Table49[[#This Row],[ITEM CODE]],Table2[[#All],[Item Code]:[Unit Cost]],10,0),0)</f>
        <v>0</v>
      </c>
      <c r="P3027" s="56"/>
      <c r="Q3027" s="58"/>
      <c r="R3027" s="58">
        <f>Table49[[#This Row],[QUANTITY]]*Table49[[#This Row],[INV Prices]]</f>
        <v>0</v>
      </c>
      <c r="S3027" s="67"/>
      <c r="V3027" s="41"/>
      <c r="W3027" s="4" t="str">
        <f>IFERROR(VLOOKUP(Table49[[#This Row],[ITEM CODE]],Table2[[Item Code]:[Category ]],6,0),"")</f>
        <v/>
      </c>
      <c r="X3027" s="1" t="str">
        <f>IFERROR(VLOOKUP(Table49[[#This Row],[ITEM CODE]],Table2[[Item Code]:[Sub Category]],7,0),"")</f>
        <v/>
      </c>
      <c r="Y3027" s="68" t="str">
        <f>Table49[[#This Row],[PO Number]]&amp;COUNTIFS($E$5:E3027,E3027)</f>
        <v>0</v>
      </c>
    </row>
    <row r="3028" spans="1:25" ht="14.7" customHeight="1" x14ac:dyDescent="0.3">
      <c r="A3028" s="1" t="str">
        <f>IF(Table49[[#This Row],[ITEM NAME]]="","",ROW()-4)</f>
        <v/>
      </c>
      <c r="B3028" s="68"/>
      <c r="C3028" s="4" t="str">
        <f>IFERROR(VLOOKUP(B3028,Table14[],3,0),"")</f>
        <v/>
      </c>
      <c r="D3028" s="4" t="str">
        <f>IFERROR(VLOOKUP(B3028,Table14[],2,0),"")</f>
        <v/>
      </c>
      <c r="E3028" s="4"/>
      <c r="H3028" s="41" t="str">
        <f>IFERROR(VLOOKUP(Table49[[#This Row],[ITEM CODE]],Table2[[Item Code]:[Master Name]],2,0),"")</f>
        <v/>
      </c>
      <c r="I3028" s="41"/>
      <c r="J3028" s="65" t="str">
        <f>IFERROR(VLOOKUP(Table49[[#This Row],[ITEM CODE]],Table2[[Item Code]:[Master Name]],3,0),"")</f>
        <v/>
      </c>
      <c r="K3028" s="1" t="str">
        <f>IFERROR(VLOOKUP(Table49[[#This Row],[ITEM CODE]],Table2[[Item Code]:[Master Name]],9,0),"")</f>
        <v/>
      </c>
      <c r="L3028" s="1" t="str">
        <f>IFERROR(VLOOKUP(Table49[[#This Row],[ITEM CODE]],Table2[[Item Code]:[Master Name]],8,0),"")</f>
        <v/>
      </c>
      <c r="M3028" s="41"/>
      <c r="N3028" s="66">
        <f>IFERROR(VLOOKUP(Table49[[#This Row],[ITEM CODE]],Table2[[#All],[Item Code]:[Unit Cost]],10,0),0)</f>
        <v>0</v>
      </c>
      <c r="O3028" s="134">
        <f>IFERROR(VLOOKUP(Table49[[#This Row],[ITEM CODE]],Table2[[#All],[Item Code]:[Unit Cost]],10,0),0)</f>
        <v>0</v>
      </c>
      <c r="P3028" s="56"/>
      <c r="Q3028" s="58"/>
      <c r="R3028" s="58">
        <f>Table49[[#This Row],[QUANTITY]]*Table49[[#This Row],[INV Prices]]</f>
        <v>0</v>
      </c>
      <c r="S3028" s="67"/>
      <c r="V3028" s="41"/>
      <c r="W3028" s="4" t="str">
        <f>IFERROR(VLOOKUP(Table49[[#This Row],[ITEM CODE]],Table2[[Item Code]:[Category ]],6,0),"")</f>
        <v/>
      </c>
      <c r="X3028" s="1" t="str">
        <f>IFERROR(VLOOKUP(Table49[[#This Row],[ITEM CODE]],Table2[[Item Code]:[Sub Category]],7,0),"")</f>
        <v/>
      </c>
      <c r="Y3028" s="68" t="str">
        <f>Table49[[#This Row],[PO Number]]&amp;COUNTIFS($E$5:E3028,E3028)</f>
        <v>0</v>
      </c>
    </row>
    <row r="3029" spans="1:25" ht="14.7" customHeight="1" x14ac:dyDescent="0.3">
      <c r="A3029" s="1" t="str">
        <f>IF(Table49[[#This Row],[ITEM NAME]]="","",ROW()-4)</f>
        <v/>
      </c>
      <c r="B3029" s="68"/>
      <c r="C3029" s="4" t="str">
        <f>IFERROR(VLOOKUP(B3029,Table14[],3,0),"")</f>
        <v/>
      </c>
      <c r="D3029" s="4" t="str">
        <f>IFERROR(VLOOKUP(B3029,Table14[],2,0),"")</f>
        <v/>
      </c>
      <c r="E3029" s="4"/>
      <c r="H3029" s="41" t="str">
        <f>IFERROR(VLOOKUP(Table49[[#This Row],[ITEM CODE]],Table2[[Item Code]:[Master Name]],2,0),"")</f>
        <v/>
      </c>
      <c r="I3029" s="41"/>
      <c r="J3029" s="65" t="str">
        <f>IFERROR(VLOOKUP(Table49[[#This Row],[ITEM CODE]],Table2[[Item Code]:[Master Name]],3,0),"")</f>
        <v/>
      </c>
      <c r="K3029" s="1" t="str">
        <f>IFERROR(VLOOKUP(Table49[[#This Row],[ITEM CODE]],Table2[[Item Code]:[Master Name]],9,0),"")</f>
        <v/>
      </c>
      <c r="L3029" s="1" t="str">
        <f>IFERROR(VLOOKUP(Table49[[#This Row],[ITEM CODE]],Table2[[Item Code]:[Master Name]],8,0),"")</f>
        <v/>
      </c>
      <c r="M3029" s="41"/>
      <c r="N3029" s="66">
        <f>IFERROR(VLOOKUP(Table49[[#This Row],[ITEM CODE]],Table2[[#All],[Item Code]:[Unit Cost]],10,0),0)</f>
        <v>0</v>
      </c>
      <c r="O3029" s="134">
        <f>IFERROR(VLOOKUP(Table49[[#This Row],[ITEM CODE]],Table2[[#All],[Item Code]:[Unit Cost]],10,0),0)</f>
        <v>0</v>
      </c>
      <c r="P3029" s="56"/>
      <c r="Q3029" s="58"/>
      <c r="R3029" s="58">
        <f>Table49[[#This Row],[QUANTITY]]*Table49[[#This Row],[INV Prices]]</f>
        <v>0</v>
      </c>
      <c r="S3029" s="67"/>
      <c r="V3029" s="41"/>
      <c r="W3029" s="4" t="str">
        <f>IFERROR(VLOOKUP(Table49[[#This Row],[ITEM CODE]],Table2[[Item Code]:[Category ]],6,0),"")</f>
        <v/>
      </c>
      <c r="X3029" s="1" t="str">
        <f>IFERROR(VLOOKUP(Table49[[#This Row],[ITEM CODE]],Table2[[Item Code]:[Sub Category]],7,0),"")</f>
        <v/>
      </c>
      <c r="Y3029" s="68" t="str">
        <f>Table49[[#This Row],[PO Number]]&amp;COUNTIFS($E$5:E3029,E3029)</f>
        <v>0</v>
      </c>
    </row>
    <row r="3030" spans="1:25" ht="14.7" customHeight="1" x14ac:dyDescent="0.3">
      <c r="A3030" s="1" t="str">
        <f>IF(Table49[[#This Row],[ITEM NAME]]="","",ROW()-4)</f>
        <v/>
      </c>
      <c r="B3030" s="68"/>
      <c r="C3030" s="4" t="str">
        <f>IFERROR(VLOOKUP(B3030,Table14[],3,0),"")</f>
        <v/>
      </c>
      <c r="D3030" s="4" t="str">
        <f>IFERROR(VLOOKUP(B3030,Table14[],2,0),"")</f>
        <v/>
      </c>
      <c r="E3030" s="4"/>
      <c r="H3030" s="41" t="str">
        <f>IFERROR(VLOOKUP(Table49[[#This Row],[ITEM CODE]],Table2[[Item Code]:[Master Name]],2,0),"")</f>
        <v/>
      </c>
      <c r="I3030" s="41"/>
      <c r="J3030" s="65" t="str">
        <f>IFERROR(VLOOKUP(Table49[[#This Row],[ITEM CODE]],Table2[[Item Code]:[Master Name]],3,0),"")</f>
        <v/>
      </c>
      <c r="K3030" s="1" t="str">
        <f>IFERROR(VLOOKUP(Table49[[#This Row],[ITEM CODE]],Table2[[Item Code]:[Master Name]],9,0),"")</f>
        <v/>
      </c>
      <c r="L3030" s="1" t="str">
        <f>IFERROR(VLOOKUP(Table49[[#This Row],[ITEM CODE]],Table2[[Item Code]:[Master Name]],8,0),"")</f>
        <v/>
      </c>
      <c r="M3030" s="41"/>
      <c r="N3030" s="66">
        <f>IFERROR(VLOOKUP(Table49[[#This Row],[ITEM CODE]],Table2[[#All],[Item Code]:[Unit Cost]],10,0),0)</f>
        <v>0</v>
      </c>
      <c r="O3030" s="134">
        <f>IFERROR(VLOOKUP(Table49[[#This Row],[ITEM CODE]],Table2[[#All],[Item Code]:[Unit Cost]],10,0),0)</f>
        <v>0</v>
      </c>
      <c r="P3030" s="56"/>
      <c r="Q3030" s="58"/>
      <c r="R3030" s="58">
        <f>Table49[[#This Row],[QUANTITY]]*Table49[[#This Row],[INV Prices]]</f>
        <v>0</v>
      </c>
      <c r="S3030" s="67"/>
      <c r="V3030" s="41"/>
      <c r="W3030" s="4" t="str">
        <f>IFERROR(VLOOKUP(Table49[[#This Row],[ITEM CODE]],Table2[[Item Code]:[Category ]],6,0),"")</f>
        <v/>
      </c>
      <c r="X3030" s="1" t="str">
        <f>IFERROR(VLOOKUP(Table49[[#This Row],[ITEM CODE]],Table2[[Item Code]:[Sub Category]],7,0),"")</f>
        <v/>
      </c>
      <c r="Y3030" s="68" t="str">
        <f>Table49[[#This Row],[PO Number]]&amp;COUNTIFS($E$5:E3030,E3030)</f>
        <v>0</v>
      </c>
    </row>
    <row r="3031" spans="1:25" ht="14.7" customHeight="1" x14ac:dyDescent="0.3">
      <c r="A3031" s="1" t="str">
        <f>IF(Table49[[#This Row],[ITEM NAME]]="","",ROW()-4)</f>
        <v/>
      </c>
      <c r="B3031" s="68"/>
      <c r="C3031" s="4" t="str">
        <f>IFERROR(VLOOKUP(B3031,Table14[],3,0),"")</f>
        <v/>
      </c>
      <c r="D3031" s="4" t="str">
        <f>IFERROR(VLOOKUP(B3031,Table14[],2,0),"")</f>
        <v/>
      </c>
      <c r="E3031" s="4"/>
      <c r="H3031" s="41" t="str">
        <f>IFERROR(VLOOKUP(Table49[[#This Row],[ITEM CODE]],Table2[[Item Code]:[Master Name]],2,0),"")</f>
        <v/>
      </c>
      <c r="I3031" s="41"/>
      <c r="J3031" s="65" t="str">
        <f>IFERROR(VLOOKUP(Table49[[#This Row],[ITEM CODE]],Table2[[Item Code]:[Master Name]],3,0),"")</f>
        <v/>
      </c>
      <c r="K3031" s="1" t="str">
        <f>IFERROR(VLOOKUP(Table49[[#This Row],[ITEM CODE]],Table2[[Item Code]:[Master Name]],9,0),"")</f>
        <v/>
      </c>
      <c r="L3031" s="1" t="str">
        <f>IFERROR(VLOOKUP(Table49[[#This Row],[ITEM CODE]],Table2[[Item Code]:[Master Name]],8,0),"")</f>
        <v/>
      </c>
      <c r="M3031" s="41"/>
      <c r="N3031" s="66">
        <f>IFERROR(VLOOKUP(Table49[[#This Row],[ITEM CODE]],Table2[[#All],[Item Code]:[Unit Cost]],10,0),0)</f>
        <v>0</v>
      </c>
      <c r="O3031" s="134">
        <f>IFERROR(VLOOKUP(Table49[[#This Row],[ITEM CODE]],Table2[[#All],[Item Code]:[Unit Cost]],10,0),0)</f>
        <v>0</v>
      </c>
      <c r="P3031" s="56"/>
      <c r="Q3031" s="58"/>
      <c r="R3031" s="58">
        <f>Table49[[#This Row],[QUANTITY]]*Table49[[#This Row],[INV Prices]]</f>
        <v>0</v>
      </c>
      <c r="S3031" s="67"/>
      <c r="V3031" s="41"/>
      <c r="W3031" s="4" t="str">
        <f>IFERROR(VLOOKUP(Table49[[#This Row],[ITEM CODE]],Table2[[Item Code]:[Category ]],6,0),"")</f>
        <v/>
      </c>
      <c r="X3031" s="1" t="str">
        <f>IFERROR(VLOOKUP(Table49[[#This Row],[ITEM CODE]],Table2[[Item Code]:[Sub Category]],7,0),"")</f>
        <v/>
      </c>
      <c r="Y3031" s="68" t="str">
        <f>Table49[[#This Row],[PO Number]]&amp;COUNTIFS($E$5:E3031,E3031)</f>
        <v>0</v>
      </c>
    </row>
    <row r="3032" spans="1:25" ht="14.7" customHeight="1" x14ac:dyDescent="0.3">
      <c r="A3032" s="1" t="str">
        <f>IF(Table49[[#This Row],[ITEM NAME]]="","",ROW()-4)</f>
        <v/>
      </c>
      <c r="B3032" s="68"/>
      <c r="C3032" s="4" t="str">
        <f>IFERROR(VLOOKUP(B3032,Table14[],3,0),"")</f>
        <v/>
      </c>
      <c r="D3032" s="4" t="str">
        <f>IFERROR(VLOOKUP(B3032,Table14[],2,0),"")</f>
        <v/>
      </c>
      <c r="E3032" s="4"/>
      <c r="H3032" s="41" t="str">
        <f>IFERROR(VLOOKUP(Table49[[#This Row],[ITEM CODE]],Table2[[Item Code]:[Master Name]],2,0),"")</f>
        <v/>
      </c>
      <c r="I3032" s="41"/>
      <c r="J3032" s="65" t="str">
        <f>IFERROR(VLOOKUP(Table49[[#This Row],[ITEM CODE]],Table2[[Item Code]:[Master Name]],3,0),"")</f>
        <v/>
      </c>
      <c r="K3032" s="1" t="str">
        <f>IFERROR(VLOOKUP(Table49[[#This Row],[ITEM CODE]],Table2[[Item Code]:[Master Name]],9,0),"")</f>
        <v/>
      </c>
      <c r="L3032" s="1" t="str">
        <f>IFERROR(VLOOKUP(Table49[[#This Row],[ITEM CODE]],Table2[[Item Code]:[Master Name]],8,0),"")</f>
        <v/>
      </c>
      <c r="M3032" s="41"/>
      <c r="N3032" s="66">
        <f>IFERROR(VLOOKUP(Table49[[#This Row],[ITEM CODE]],Table2[[#All],[Item Code]:[Unit Cost]],10,0),0)</f>
        <v>0</v>
      </c>
      <c r="O3032" s="134">
        <f>IFERROR(VLOOKUP(Table49[[#This Row],[ITEM CODE]],Table2[[#All],[Item Code]:[Unit Cost]],10,0),0)</f>
        <v>0</v>
      </c>
      <c r="P3032" s="56"/>
      <c r="Q3032" s="58"/>
      <c r="R3032" s="58">
        <f>Table49[[#This Row],[QUANTITY]]*Table49[[#This Row],[INV Prices]]</f>
        <v>0</v>
      </c>
      <c r="S3032" s="67"/>
      <c r="V3032" s="41"/>
      <c r="W3032" s="4" t="str">
        <f>IFERROR(VLOOKUP(Table49[[#This Row],[ITEM CODE]],Table2[[Item Code]:[Category ]],6,0),"")</f>
        <v/>
      </c>
      <c r="X3032" s="1" t="str">
        <f>IFERROR(VLOOKUP(Table49[[#This Row],[ITEM CODE]],Table2[[Item Code]:[Sub Category]],7,0),"")</f>
        <v/>
      </c>
      <c r="Y3032" s="68" t="str">
        <f>Table49[[#This Row],[PO Number]]&amp;COUNTIFS($E$5:E3032,E3032)</f>
        <v>0</v>
      </c>
    </row>
    <row r="3033" spans="1:25" ht="14.7" customHeight="1" x14ac:dyDescent="0.3">
      <c r="A3033" s="1" t="str">
        <f>IF(Table49[[#This Row],[ITEM NAME]]="","",ROW()-4)</f>
        <v/>
      </c>
      <c r="B3033" s="68"/>
      <c r="C3033" s="4" t="str">
        <f>IFERROR(VLOOKUP(B3033,Table14[],3,0),"")</f>
        <v/>
      </c>
      <c r="D3033" s="4" t="str">
        <f>IFERROR(VLOOKUP(B3033,Table14[],2,0),"")</f>
        <v/>
      </c>
      <c r="E3033" s="4"/>
      <c r="H3033" s="41" t="str">
        <f>IFERROR(VLOOKUP(Table49[[#This Row],[ITEM CODE]],Table2[[Item Code]:[Master Name]],2,0),"")</f>
        <v/>
      </c>
      <c r="I3033" s="41"/>
      <c r="J3033" s="65" t="str">
        <f>IFERROR(VLOOKUP(Table49[[#This Row],[ITEM CODE]],Table2[[Item Code]:[Master Name]],3,0),"")</f>
        <v/>
      </c>
      <c r="K3033" s="1" t="str">
        <f>IFERROR(VLOOKUP(Table49[[#This Row],[ITEM CODE]],Table2[[Item Code]:[Master Name]],9,0),"")</f>
        <v/>
      </c>
      <c r="L3033" s="1" t="str">
        <f>IFERROR(VLOOKUP(Table49[[#This Row],[ITEM CODE]],Table2[[Item Code]:[Master Name]],8,0),"")</f>
        <v/>
      </c>
      <c r="M3033" s="41"/>
      <c r="N3033" s="66">
        <f>IFERROR(VLOOKUP(Table49[[#This Row],[ITEM CODE]],Table2[[#All],[Item Code]:[Unit Cost]],10,0),0)</f>
        <v>0</v>
      </c>
      <c r="O3033" s="134">
        <f>IFERROR(VLOOKUP(Table49[[#This Row],[ITEM CODE]],Table2[[#All],[Item Code]:[Unit Cost]],10,0),0)</f>
        <v>0</v>
      </c>
      <c r="P3033" s="56"/>
      <c r="Q3033" s="58"/>
      <c r="R3033" s="58">
        <f>Table49[[#This Row],[QUANTITY]]*Table49[[#This Row],[INV Prices]]</f>
        <v>0</v>
      </c>
      <c r="S3033" s="67"/>
      <c r="V3033" s="41"/>
      <c r="W3033" s="4" t="str">
        <f>IFERROR(VLOOKUP(Table49[[#This Row],[ITEM CODE]],Table2[[Item Code]:[Category ]],6,0),"")</f>
        <v/>
      </c>
      <c r="X3033" s="1" t="str">
        <f>IFERROR(VLOOKUP(Table49[[#This Row],[ITEM CODE]],Table2[[Item Code]:[Sub Category]],7,0),"")</f>
        <v/>
      </c>
      <c r="Y3033" s="68" t="str">
        <f>Table49[[#This Row],[PO Number]]&amp;COUNTIFS($E$5:E3033,E3033)</f>
        <v>0</v>
      </c>
    </row>
    <row r="3034" spans="1:25" ht="14.7" customHeight="1" x14ac:dyDescent="0.3">
      <c r="A3034" s="1" t="str">
        <f>IF(Table49[[#This Row],[ITEM NAME]]="","",ROW()-4)</f>
        <v/>
      </c>
      <c r="B3034" s="68"/>
      <c r="C3034" s="4" t="str">
        <f>IFERROR(VLOOKUP(B3034,Table14[],3,0),"")</f>
        <v/>
      </c>
      <c r="D3034" s="4" t="str">
        <f>IFERROR(VLOOKUP(B3034,Table14[],2,0),"")</f>
        <v/>
      </c>
      <c r="E3034" s="4"/>
      <c r="H3034" s="41" t="str">
        <f>IFERROR(VLOOKUP(Table49[[#This Row],[ITEM CODE]],Table2[[Item Code]:[Master Name]],2,0),"")</f>
        <v/>
      </c>
      <c r="I3034" s="41"/>
      <c r="J3034" s="65" t="str">
        <f>IFERROR(VLOOKUP(Table49[[#This Row],[ITEM CODE]],Table2[[Item Code]:[Master Name]],3,0),"")</f>
        <v/>
      </c>
      <c r="K3034" s="1" t="str">
        <f>IFERROR(VLOOKUP(Table49[[#This Row],[ITEM CODE]],Table2[[Item Code]:[Master Name]],9,0),"")</f>
        <v/>
      </c>
      <c r="L3034" s="1" t="str">
        <f>IFERROR(VLOOKUP(Table49[[#This Row],[ITEM CODE]],Table2[[Item Code]:[Master Name]],8,0),"")</f>
        <v/>
      </c>
      <c r="M3034" s="41"/>
      <c r="N3034" s="66">
        <f>IFERROR(VLOOKUP(Table49[[#This Row],[ITEM CODE]],Table2[[#All],[Item Code]:[Unit Cost]],10,0),0)</f>
        <v>0</v>
      </c>
      <c r="O3034" s="134">
        <f>IFERROR(VLOOKUP(Table49[[#This Row],[ITEM CODE]],Table2[[#All],[Item Code]:[Unit Cost]],10,0),0)</f>
        <v>0</v>
      </c>
      <c r="P3034" s="56"/>
      <c r="Q3034" s="58"/>
      <c r="R3034" s="58">
        <f>Table49[[#This Row],[QUANTITY]]*Table49[[#This Row],[INV Prices]]</f>
        <v>0</v>
      </c>
      <c r="S3034" s="67"/>
      <c r="V3034" s="41"/>
      <c r="W3034" s="4" t="str">
        <f>IFERROR(VLOOKUP(Table49[[#This Row],[ITEM CODE]],Table2[[Item Code]:[Category ]],6,0),"")</f>
        <v/>
      </c>
      <c r="X3034" s="1" t="str">
        <f>IFERROR(VLOOKUP(Table49[[#This Row],[ITEM CODE]],Table2[[Item Code]:[Sub Category]],7,0),"")</f>
        <v/>
      </c>
      <c r="Y3034" s="68" t="str">
        <f>Table49[[#This Row],[PO Number]]&amp;COUNTIFS($E$5:E3034,E3034)</f>
        <v>0</v>
      </c>
    </row>
    <row r="3035" spans="1:25" ht="14.7" customHeight="1" x14ac:dyDescent="0.3">
      <c r="A3035" s="1" t="str">
        <f>IF(Table49[[#This Row],[ITEM NAME]]="","",ROW()-4)</f>
        <v/>
      </c>
      <c r="B3035" s="68"/>
      <c r="C3035" s="4" t="str">
        <f>IFERROR(VLOOKUP(B3035,Table14[],3,0),"")</f>
        <v/>
      </c>
      <c r="D3035" s="4" t="str">
        <f>IFERROR(VLOOKUP(B3035,Table14[],2,0),"")</f>
        <v/>
      </c>
      <c r="E3035" s="4"/>
      <c r="H3035" s="41" t="str">
        <f>IFERROR(VLOOKUP(Table49[[#This Row],[ITEM CODE]],Table2[[Item Code]:[Master Name]],2,0),"")</f>
        <v/>
      </c>
      <c r="I3035" s="41"/>
      <c r="J3035" s="65" t="str">
        <f>IFERROR(VLOOKUP(Table49[[#This Row],[ITEM CODE]],Table2[[Item Code]:[Master Name]],3,0),"")</f>
        <v/>
      </c>
      <c r="K3035" s="1" t="str">
        <f>IFERROR(VLOOKUP(Table49[[#This Row],[ITEM CODE]],Table2[[Item Code]:[Master Name]],9,0),"")</f>
        <v/>
      </c>
      <c r="L3035" s="1" t="str">
        <f>IFERROR(VLOOKUP(Table49[[#This Row],[ITEM CODE]],Table2[[Item Code]:[Master Name]],8,0),"")</f>
        <v/>
      </c>
      <c r="M3035" s="41"/>
      <c r="N3035" s="66">
        <f>IFERROR(VLOOKUP(Table49[[#This Row],[ITEM CODE]],Table2[[#All],[Item Code]:[Unit Cost]],10,0),0)</f>
        <v>0</v>
      </c>
      <c r="O3035" s="134">
        <f>IFERROR(VLOOKUP(Table49[[#This Row],[ITEM CODE]],Table2[[#All],[Item Code]:[Unit Cost]],10,0),0)</f>
        <v>0</v>
      </c>
      <c r="P3035" s="56"/>
      <c r="Q3035" s="58"/>
      <c r="R3035" s="58">
        <f>Table49[[#This Row],[QUANTITY]]*Table49[[#This Row],[INV Prices]]</f>
        <v>0</v>
      </c>
      <c r="S3035" s="67"/>
      <c r="V3035" s="41"/>
      <c r="W3035" s="4" t="str">
        <f>IFERROR(VLOOKUP(Table49[[#This Row],[ITEM CODE]],Table2[[Item Code]:[Category ]],6,0),"")</f>
        <v/>
      </c>
      <c r="X3035" s="1" t="str">
        <f>IFERROR(VLOOKUP(Table49[[#This Row],[ITEM CODE]],Table2[[Item Code]:[Sub Category]],7,0),"")</f>
        <v/>
      </c>
      <c r="Y3035" s="68" t="str">
        <f>Table49[[#This Row],[PO Number]]&amp;COUNTIFS($E$5:E3035,E3035)</f>
        <v>0</v>
      </c>
    </row>
    <row r="3036" spans="1:25" ht="14.7" customHeight="1" x14ac:dyDescent="0.3">
      <c r="A3036" s="1" t="str">
        <f>IF(Table49[[#This Row],[ITEM NAME]]="","",ROW()-4)</f>
        <v/>
      </c>
      <c r="B3036" s="68"/>
      <c r="C3036" s="4" t="str">
        <f>IFERROR(VLOOKUP(B3036,Table14[],3,0),"")</f>
        <v/>
      </c>
      <c r="D3036" s="4" t="str">
        <f>IFERROR(VLOOKUP(B3036,Table14[],2,0),"")</f>
        <v/>
      </c>
      <c r="E3036" s="4"/>
      <c r="H3036" s="41" t="str">
        <f>IFERROR(VLOOKUP(Table49[[#This Row],[ITEM CODE]],Table2[[Item Code]:[Master Name]],2,0),"")</f>
        <v/>
      </c>
      <c r="I3036" s="41"/>
      <c r="J3036" s="65" t="str">
        <f>IFERROR(VLOOKUP(Table49[[#This Row],[ITEM CODE]],Table2[[Item Code]:[Master Name]],3,0),"")</f>
        <v/>
      </c>
      <c r="K3036" s="1" t="str">
        <f>IFERROR(VLOOKUP(Table49[[#This Row],[ITEM CODE]],Table2[[Item Code]:[Master Name]],9,0),"")</f>
        <v/>
      </c>
      <c r="L3036" s="1" t="str">
        <f>IFERROR(VLOOKUP(Table49[[#This Row],[ITEM CODE]],Table2[[Item Code]:[Master Name]],8,0),"")</f>
        <v/>
      </c>
      <c r="M3036" s="41"/>
      <c r="N3036" s="66">
        <f>IFERROR(VLOOKUP(Table49[[#This Row],[ITEM CODE]],Table2[[#All],[Item Code]:[Unit Cost]],10,0),0)</f>
        <v>0</v>
      </c>
      <c r="O3036" s="134">
        <f>IFERROR(VLOOKUP(Table49[[#This Row],[ITEM CODE]],Table2[[#All],[Item Code]:[Unit Cost]],10,0),0)</f>
        <v>0</v>
      </c>
      <c r="P3036" s="56"/>
      <c r="Q3036" s="58"/>
      <c r="R3036" s="58">
        <f>Table49[[#This Row],[QUANTITY]]*Table49[[#This Row],[INV Prices]]</f>
        <v>0</v>
      </c>
      <c r="S3036" s="67"/>
      <c r="V3036" s="41"/>
      <c r="W3036" s="4" t="str">
        <f>IFERROR(VLOOKUP(Table49[[#This Row],[ITEM CODE]],Table2[[Item Code]:[Category ]],6,0),"")</f>
        <v/>
      </c>
      <c r="X3036" s="1" t="str">
        <f>IFERROR(VLOOKUP(Table49[[#This Row],[ITEM CODE]],Table2[[Item Code]:[Sub Category]],7,0),"")</f>
        <v/>
      </c>
      <c r="Y3036" s="68" t="str">
        <f>Table49[[#This Row],[PO Number]]&amp;COUNTIFS($E$5:E3036,E3036)</f>
        <v>0</v>
      </c>
    </row>
    <row r="3037" spans="1:25" ht="14.7" customHeight="1" x14ac:dyDescent="0.3">
      <c r="A3037" s="1" t="str">
        <f>IF(Table49[[#This Row],[ITEM NAME]]="","",ROW()-4)</f>
        <v/>
      </c>
      <c r="B3037" s="68"/>
      <c r="C3037" s="4" t="str">
        <f>IFERROR(VLOOKUP(B3037,Table14[],3,0),"")</f>
        <v/>
      </c>
      <c r="D3037" s="4" t="str">
        <f>IFERROR(VLOOKUP(B3037,Table14[],2,0),"")</f>
        <v/>
      </c>
      <c r="E3037" s="4"/>
      <c r="H3037" s="41" t="str">
        <f>IFERROR(VLOOKUP(Table49[[#This Row],[ITEM CODE]],Table2[[Item Code]:[Master Name]],2,0),"")</f>
        <v/>
      </c>
      <c r="I3037" s="41"/>
      <c r="J3037" s="65" t="str">
        <f>IFERROR(VLOOKUP(Table49[[#This Row],[ITEM CODE]],Table2[[Item Code]:[Master Name]],3,0),"")</f>
        <v/>
      </c>
      <c r="K3037" s="1" t="str">
        <f>IFERROR(VLOOKUP(Table49[[#This Row],[ITEM CODE]],Table2[[Item Code]:[Master Name]],9,0),"")</f>
        <v/>
      </c>
      <c r="L3037" s="1" t="str">
        <f>IFERROR(VLOOKUP(Table49[[#This Row],[ITEM CODE]],Table2[[Item Code]:[Master Name]],8,0),"")</f>
        <v/>
      </c>
      <c r="M3037" s="41"/>
      <c r="N3037" s="66">
        <f>IFERROR(VLOOKUP(Table49[[#This Row],[ITEM CODE]],Table2[[#All],[Item Code]:[Unit Cost]],10,0),0)</f>
        <v>0</v>
      </c>
      <c r="O3037" s="134">
        <f>IFERROR(VLOOKUP(Table49[[#This Row],[ITEM CODE]],Table2[[#All],[Item Code]:[Unit Cost]],10,0),0)</f>
        <v>0</v>
      </c>
      <c r="P3037" s="56"/>
      <c r="Q3037" s="58"/>
      <c r="R3037" s="58">
        <f>Table49[[#This Row],[QUANTITY]]*Table49[[#This Row],[INV Prices]]</f>
        <v>0</v>
      </c>
      <c r="S3037" s="67"/>
      <c r="V3037" s="41"/>
      <c r="W3037" s="4" t="str">
        <f>IFERROR(VLOOKUP(Table49[[#This Row],[ITEM CODE]],Table2[[Item Code]:[Category ]],6,0),"")</f>
        <v/>
      </c>
      <c r="X3037" s="1" t="str">
        <f>IFERROR(VLOOKUP(Table49[[#This Row],[ITEM CODE]],Table2[[Item Code]:[Sub Category]],7,0),"")</f>
        <v/>
      </c>
      <c r="Y3037" s="68" t="str">
        <f>Table49[[#This Row],[PO Number]]&amp;COUNTIFS($E$5:E3037,E3037)</f>
        <v>0</v>
      </c>
    </row>
    <row r="3038" spans="1:25" ht="14.7" customHeight="1" x14ac:dyDescent="0.3">
      <c r="A3038" s="1" t="str">
        <f>IF(Table49[[#This Row],[ITEM NAME]]="","",ROW()-4)</f>
        <v/>
      </c>
      <c r="B3038" s="68"/>
      <c r="C3038" s="4" t="str">
        <f>IFERROR(VLOOKUP(B3038,Table14[],3,0),"")</f>
        <v/>
      </c>
      <c r="D3038" s="4" t="str">
        <f>IFERROR(VLOOKUP(B3038,Table14[],2,0),"")</f>
        <v/>
      </c>
      <c r="E3038" s="4"/>
      <c r="H3038" s="41" t="str">
        <f>IFERROR(VLOOKUP(Table49[[#This Row],[ITEM CODE]],Table2[[Item Code]:[Master Name]],2,0),"")</f>
        <v/>
      </c>
      <c r="I3038" s="41"/>
      <c r="J3038" s="65" t="str">
        <f>IFERROR(VLOOKUP(Table49[[#This Row],[ITEM CODE]],Table2[[Item Code]:[Master Name]],3,0),"")</f>
        <v/>
      </c>
      <c r="K3038" s="1" t="str">
        <f>IFERROR(VLOOKUP(Table49[[#This Row],[ITEM CODE]],Table2[[Item Code]:[Master Name]],9,0),"")</f>
        <v/>
      </c>
      <c r="L3038" s="1" t="str">
        <f>IFERROR(VLOOKUP(Table49[[#This Row],[ITEM CODE]],Table2[[Item Code]:[Master Name]],8,0),"")</f>
        <v/>
      </c>
      <c r="M3038" s="41"/>
      <c r="N3038" s="66">
        <f>IFERROR(VLOOKUP(Table49[[#This Row],[ITEM CODE]],Table2[[#All],[Item Code]:[Unit Cost]],10,0),0)</f>
        <v>0</v>
      </c>
      <c r="O3038" s="134">
        <f>IFERROR(VLOOKUP(Table49[[#This Row],[ITEM CODE]],Table2[[#All],[Item Code]:[Unit Cost]],10,0),0)</f>
        <v>0</v>
      </c>
      <c r="P3038" s="56"/>
      <c r="Q3038" s="58"/>
      <c r="R3038" s="58">
        <f>Table49[[#This Row],[QUANTITY]]*Table49[[#This Row],[INV Prices]]</f>
        <v>0</v>
      </c>
      <c r="S3038" s="67"/>
      <c r="V3038" s="41"/>
      <c r="W3038" s="4" t="str">
        <f>IFERROR(VLOOKUP(Table49[[#This Row],[ITEM CODE]],Table2[[Item Code]:[Category ]],6,0),"")</f>
        <v/>
      </c>
      <c r="X3038" s="1" t="str">
        <f>IFERROR(VLOOKUP(Table49[[#This Row],[ITEM CODE]],Table2[[Item Code]:[Sub Category]],7,0),"")</f>
        <v/>
      </c>
      <c r="Y3038" s="68" t="str">
        <f>Table49[[#This Row],[PO Number]]&amp;COUNTIFS($E$5:E3038,E3038)</f>
        <v>0</v>
      </c>
    </row>
    <row r="3039" spans="1:25" ht="14.7" customHeight="1" x14ac:dyDescent="0.3">
      <c r="A3039" s="1" t="str">
        <f>IF(Table49[[#This Row],[ITEM NAME]]="","",ROW()-4)</f>
        <v/>
      </c>
      <c r="B3039" s="68"/>
      <c r="C3039" s="4" t="str">
        <f>IFERROR(VLOOKUP(B3039,Table14[],3,0),"")</f>
        <v/>
      </c>
      <c r="D3039" s="4" t="str">
        <f>IFERROR(VLOOKUP(B3039,Table14[],2,0),"")</f>
        <v/>
      </c>
      <c r="E3039" s="4"/>
      <c r="H3039" s="41" t="str">
        <f>IFERROR(VLOOKUP(Table49[[#This Row],[ITEM CODE]],Table2[[Item Code]:[Master Name]],2,0),"")</f>
        <v/>
      </c>
      <c r="I3039" s="41"/>
      <c r="J3039" s="65" t="str">
        <f>IFERROR(VLOOKUP(Table49[[#This Row],[ITEM CODE]],Table2[[Item Code]:[Master Name]],3,0),"")</f>
        <v/>
      </c>
      <c r="K3039" s="1" t="str">
        <f>IFERROR(VLOOKUP(Table49[[#This Row],[ITEM CODE]],Table2[[Item Code]:[Master Name]],9,0),"")</f>
        <v/>
      </c>
      <c r="L3039" s="1" t="str">
        <f>IFERROR(VLOOKUP(Table49[[#This Row],[ITEM CODE]],Table2[[Item Code]:[Master Name]],8,0),"")</f>
        <v/>
      </c>
      <c r="M3039" s="41"/>
      <c r="N3039" s="66">
        <f>IFERROR(VLOOKUP(Table49[[#This Row],[ITEM CODE]],Table2[[#All],[Item Code]:[Unit Cost]],10,0),0)</f>
        <v>0</v>
      </c>
      <c r="O3039" s="134">
        <f>IFERROR(VLOOKUP(Table49[[#This Row],[ITEM CODE]],Table2[[#All],[Item Code]:[Unit Cost]],10,0),0)</f>
        <v>0</v>
      </c>
      <c r="P3039" s="56"/>
      <c r="Q3039" s="58"/>
      <c r="R3039" s="58">
        <f>Table49[[#This Row],[QUANTITY]]*Table49[[#This Row],[INV Prices]]</f>
        <v>0</v>
      </c>
      <c r="S3039" s="67"/>
      <c r="V3039" s="41"/>
      <c r="W3039" s="4" t="str">
        <f>IFERROR(VLOOKUP(Table49[[#This Row],[ITEM CODE]],Table2[[Item Code]:[Category ]],6,0),"")</f>
        <v/>
      </c>
      <c r="X3039" s="1" t="str">
        <f>IFERROR(VLOOKUP(Table49[[#This Row],[ITEM CODE]],Table2[[Item Code]:[Sub Category]],7,0),"")</f>
        <v/>
      </c>
      <c r="Y3039" s="68" t="str">
        <f>Table49[[#This Row],[PO Number]]&amp;COUNTIFS($E$5:E3039,E3039)</f>
        <v>0</v>
      </c>
    </row>
    <row r="3040" spans="1:25" ht="14.7" customHeight="1" x14ac:dyDescent="0.3">
      <c r="A3040" s="1" t="str">
        <f>IF(Table49[[#This Row],[ITEM NAME]]="","",ROW()-4)</f>
        <v/>
      </c>
      <c r="B3040" s="68"/>
      <c r="C3040" s="4" t="str">
        <f>IFERROR(VLOOKUP(B3040,Table14[],3,0),"")</f>
        <v/>
      </c>
      <c r="D3040" s="4" t="str">
        <f>IFERROR(VLOOKUP(B3040,Table14[],2,0),"")</f>
        <v/>
      </c>
      <c r="E3040" s="4"/>
      <c r="H3040" s="41" t="str">
        <f>IFERROR(VLOOKUP(Table49[[#This Row],[ITEM CODE]],Table2[[Item Code]:[Master Name]],2,0),"")</f>
        <v/>
      </c>
      <c r="I3040" s="41"/>
      <c r="J3040" s="65" t="str">
        <f>IFERROR(VLOOKUP(Table49[[#This Row],[ITEM CODE]],Table2[[Item Code]:[Master Name]],3,0),"")</f>
        <v/>
      </c>
      <c r="K3040" s="1" t="str">
        <f>IFERROR(VLOOKUP(Table49[[#This Row],[ITEM CODE]],Table2[[Item Code]:[Master Name]],9,0),"")</f>
        <v/>
      </c>
      <c r="L3040" s="1" t="str">
        <f>IFERROR(VLOOKUP(Table49[[#This Row],[ITEM CODE]],Table2[[Item Code]:[Master Name]],8,0),"")</f>
        <v/>
      </c>
      <c r="M3040" s="41"/>
      <c r="N3040" s="66">
        <f>IFERROR(VLOOKUP(Table49[[#This Row],[ITEM CODE]],Table2[[#All],[Item Code]:[Unit Cost]],10,0),0)</f>
        <v>0</v>
      </c>
      <c r="O3040" s="134">
        <f>IFERROR(VLOOKUP(Table49[[#This Row],[ITEM CODE]],Table2[[#All],[Item Code]:[Unit Cost]],10,0),0)</f>
        <v>0</v>
      </c>
      <c r="P3040" s="56"/>
      <c r="Q3040" s="58"/>
      <c r="R3040" s="58">
        <f>Table49[[#This Row],[QUANTITY]]*Table49[[#This Row],[INV Prices]]</f>
        <v>0</v>
      </c>
      <c r="S3040" s="67"/>
      <c r="V3040" s="41"/>
      <c r="W3040" s="4" t="str">
        <f>IFERROR(VLOOKUP(Table49[[#This Row],[ITEM CODE]],Table2[[Item Code]:[Category ]],6,0),"")</f>
        <v/>
      </c>
      <c r="X3040" s="1" t="str">
        <f>IFERROR(VLOOKUP(Table49[[#This Row],[ITEM CODE]],Table2[[Item Code]:[Sub Category]],7,0),"")</f>
        <v/>
      </c>
      <c r="Y3040" s="68" t="str">
        <f>Table49[[#This Row],[PO Number]]&amp;COUNTIFS($E$5:E3040,E3040)</f>
        <v>0</v>
      </c>
    </row>
    <row r="3041" spans="1:25" ht="14.7" customHeight="1" x14ac:dyDescent="0.3">
      <c r="A3041" s="1" t="str">
        <f>IF(Table49[[#This Row],[ITEM NAME]]="","",ROW()-4)</f>
        <v/>
      </c>
      <c r="B3041" s="68"/>
      <c r="C3041" s="4" t="str">
        <f>IFERROR(VLOOKUP(B3041,Table14[],3,0),"")</f>
        <v/>
      </c>
      <c r="D3041" s="4" t="str">
        <f>IFERROR(VLOOKUP(B3041,Table14[],2,0),"")</f>
        <v/>
      </c>
      <c r="E3041" s="4"/>
      <c r="H3041" s="41" t="str">
        <f>IFERROR(VLOOKUP(Table49[[#This Row],[ITEM CODE]],Table2[[Item Code]:[Master Name]],2,0),"")</f>
        <v/>
      </c>
      <c r="I3041" s="41"/>
      <c r="J3041" s="65" t="str">
        <f>IFERROR(VLOOKUP(Table49[[#This Row],[ITEM CODE]],Table2[[Item Code]:[Master Name]],3,0),"")</f>
        <v/>
      </c>
      <c r="K3041" s="1" t="str">
        <f>IFERROR(VLOOKUP(Table49[[#This Row],[ITEM CODE]],Table2[[Item Code]:[Master Name]],9,0),"")</f>
        <v/>
      </c>
      <c r="L3041" s="1" t="str">
        <f>IFERROR(VLOOKUP(Table49[[#This Row],[ITEM CODE]],Table2[[Item Code]:[Master Name]],8,0),"")</f>
        <v/>
      </c>
      <c r="M3041" s="41"/>
      <c r="N3041" s="66">
        <f>IFERROR(VLOOKUP(Table49[[#This Row],[ITEM CODE]],Table2[[#All],[Item Code]:[Unit Cost]],10,0),0)</f>
        <v>0</v>
      </c>
      <c r="O3041" s="134">
        <f>IFERROR(VLOOKUP(Table49[[#This Row],[ITEM CODE]],Table2[[#All],[Item Code]:[Unit Cost]],10,0),0)</f>
        <v>0</v>
      </c>
      <c r="P3041" s="56"/>
      <c r="Q3041" s="58"/>
      <c r="R3041" s="58">
        <f>Table49[[#This Row],[QUANTITY]]*Table49[[#This Row],[INV Prices]]</f>
        <v>0</v>
      </c>
      <c r="S3041" s="67"/>
      <c r="V3041" s="41"/>
      <c r="W3041" s="4" t="str">
        <f>IFERROR(VLOOKUP(Table49[[#This Row],[ITEM CODE]],Table2[[Item Code]:[Category ]],6,0),"")</f>
        <v/>
      </c>
      <c r="X3041" s="1" t="str">
        <f>IFERROR(VLOOKUP(Table49[[#This Row],[ITEM CODE]],Table2[[Item Code]:[Sub Category]],7,0),"")</f>
        <v/>
      </c>
      <c r="Y3041" s="68" t="str">
        <f>Table49[[#This Row],[PO Number]]&amp;COUNTIFS($E$5:E3041,E3041)</f>
        <v>0</v>
      </c>
    </row>
    <row r="3042" spans="1:25" ht="14.7" customHeight="1" x14ac:dyDescent="0.3">
      <c r="A3042" s="1" t="str">
        <f>IF(Table49[[#This Row],[ITEM NAME]]="","",ROW()-4)</f>
        <v/>
      </c>
      <c r="B3042" s="68"/>
      <c r="C3042" s="4" t="str">
        <f>IFERROR(VLOOKUP(B3042,Table14[],3,0),"")</f>
        <v/>
      </c>
      <c r="D3042" s="4" t="str">
        <f>IFERROR(VLOOKUP(B3042,Table14[],2,0),"")</f>
        <v/>
      </c>
      <c r="E3042" s="4"/>
      <c r="H3042" s="41" t="str">
        <f>IFERROR(VLOOKUP(Table49[[#This Row],[ITEM CODE]],Table2[[Item Code]:[Master Name]],2,0),"")</f>
        <v/>
      </c>
      <c r="I3042" s="41"/>
      <c r="J3042" s="65" t="str">
        <f>IFERROR(VLOOKUP(Table49[[#This Row],[ITEM CODE]],Table2[[Item Code]:[Master Name]],3,0),"")</f>
        <v/>
      </c>
      <c r="K3042" s="1" t="str">
        <f>IFERROR(VLOOKUP(Table49[[#This Row],[ITEM CODE]],Table2[[Item Code]:[Master Name]],9,0),"")</f>
        <v/>
      </c>
      <c r="L3042" s="1" t="str">
        <f>IFERROR(VLOOKUP(Table49[[#This Row],[ITEM CODE]],Table2[[Item Code]:[Master Name]],8,0),"")</f>
        <v/>
      </c>
      <c r="M3042" s="41"/>
      <c r="N3042" s="66">
        <f>IFERROR(VLOOKUP(Table49[[#This Row],[ITEM CODE]],Table2[[#All],[Item Code]:[Unit Cost]],10,0),0)</f>
        <v>0</v>
      </c>
      <c r="O3042" s="134">
        <f>IFERROR(VLOOKUP(Table49[[#This Row],[ITEM CODE]],Table2[[#All],[Item Code]:[Unit Cost]],10,0),0)</f>
        <v>0</v>
      </c>
      <c r="P3042" s="56"/>
      <c r="Q3042" s="58"/>
      <c r="R3042" s="58">
        <f>Table49[[#This Row],[QUANTITY]]*Table49[[#This Row],[INV Prices]]</f>
        <v>0</v>
      </c>
      <c r="S3042" s="67"/>
      <c r="V3042" s="41"/>
      <c r="W3042" s="4" t="str">
        <f>IFERROR(VLOOKUP(Table49[[#This Row],[ITEM CODE]],Table2[[Item Code]:[Category ]],6,0),"")</f>
        <v/>
      </c>
      <c r="X3042" s="1" t="str">
        <f>IFERROR(VLOOKUP(Table49[[#This Row],[ITEM CODE]],Table2[[Item Code]:[Sub Category]],7,0),"")</f>
        <v/>
      </c>
      <c r="Y3042" s="68" t="str">
        <f>Table49[[#This Row],[PO Number]]&amp;COUNTIFS($E$5:E3042,E3042)</f>
        <v>0</v>
      </c>
    </row>
    <row r="3043" spans="1:25" ht="14.7" customHeight="1" x14ac:dyDescent="0.3">
      <c r="A3043" s="1" t="str">
        <f>IF(Table49[[#This Row],[ITEM NAME]]="","",ROW()-4)</f>
        <v/>
      </c>
      <c r="B3043" s="68"/>
      <c r="C3043" s="4" t="str">
        <f>IFERROR(VLOOKUP(B3043,Table14[],3,0),"")</f>
        <v/>
      </c>
      <c r="D3043" s="4" t="str">
        <f>IFERROR(VLOOKUP(B3043,Table14[],2,0),"")</f>
        <v/>
      </c>
      <c r="E3043" s="4"/>
      <c r="H3043" s="41" t="str">
        <f>IFERROR(VLOOKUP(Table49[[#This Row],[ITEM CODE]],Table2[[Item Code]:[Master Name]],2,0),"")</f>
        <v/>
      </c>
      <c r="I3043" s="41"/>
      <c r="J3043" s="65" t="str">
        <f>IFERROR(VLOOKUP(Table49[[#This Row],[ITEM CODE]],Table2[[Item Code]:[Master Name]],3,0),"")</f>
        <v/>
      </c>
      <c r="K3043" s="1" t="str">
        <f>IFERROR(VLOOKUP(Table49[[#This Row],[ITEM CODE]],Table2[[Item Code]:[Master Name]],9,0),"")</f>
        <v/>
      </c>
      <c r="L3043" s="1" t="str">
        <f>IFERROR(VLOOKUP(Table49[[#This Row],[ITEM CODE]],Table2[[Item Code]:[Master Name]],8,0),"")</f>
        <v/>
      </c>
      <c r="M3043" s="41"/>
      <c r="N3043" s="66">
        <f>IFERROR(VLOOKUP(Table49[[#This Row],[ITEM CODE]],Table2[[#All],[Item Code]:[Unit Cost]],10,0),0)</f>
        <v>0</v>
      </c>
      <c r="O3043" s="134">
        <f>IFERROR(VLOOKUP(Table49[[#This Row],[ITEM CODE]],Table2[[#All],[Item Code]:[Unit Cost]],10,0),0)</f>
        <v>0</v>
      </c>
      <c r="P3043" s="56"/>
      <c r="Q3043" s="58"/>
      <c r="R3043" s="58">
        <f>Table49[[#This Row],[QUANTITY]]*Table49[[#This Row],[INV Prices]]</f>
        <v>0</v>
      </c>
      <c r="S3043" s="67"/>
      <c r="V3043" s="41"/>
      <c r="W3043" s="4" t="str">
        <f>IFERROR(VLOOKUP(Table49[[#This Row],[ITEM CODE]],Table2[[Item Code]:[Category ]],6,0),"")</f>
        <v/>
      </c>
      <c r="X3043" s="1" t="str">
        <f>IFERROR(VLOOKUP(Table49[[#This Row],[ITEM CODE]],Table2[[Item Code]:[Sub Category]],7,0),"")</f>
        <v/>
      </c>
      <c r="Y3043" s="68" t="str">
        <f>Table49[[#This Row],[PO Number]]&amp;COUNTIFS($E$5:E3043,E3043)</f>
        <v>0</v>
      </c>
    </row>
    <row r="3044" spans="1:25" ht="14.7" customHeight="1" x14ac:dyDescent="0.3">
      <c r="A3044" s="1" t="str">
        <f>IF(Table49[[#This Row],[ITEM NAME]]="","",ROW()-4)</f>
        <v/>
      </c>
      <c r="B3044" s="68"/>
      <c r="C3044" s="4" t="str">
        <f>IFERROR(VLOOKUP(B3044,Table14[],3,0),"")</f>
        <v/>
      </c>
      <c r="D3044" s="4" t="str">
        <f>IFERROR(VLOOKUP(B3044,Table14[],2,0),"")</f>
        <v/>
      </c>
      <c r="E3044" s="4"/>
      <c r="H3044" s="41" t="str">
        <f>IFERROR(VLOOKUP(Table49[[#This Row],[ITEM CODE]],Table2[[Item Code]:[Master Name]],2,0),"")</f>
        <v/>
      </c>
      <c r="I3044" s="41"/>
      <c r="J3044" s="65" t="str">
        <f>IFERROR(VLOOKUP(Table49[[#This Row],[ITEM CODE]],Table2[[Item Code]:[Master Name]],3,0),"")</f>
        <v/>
      </c>
      <c r="K3044" s="1" t="str">
        <f>IFERROR(VLOOKUP(Table49[[#This Row],[ITEM CODE]],Table2[[Item Code]:[Master Name]],9,0),"")</f>
        <v/>
      </c>
      <c r="L3044" s="1" t="str">
        <f>IFERROR(VLOOKUP(Table49[[#This Row],[ITEM CODE]],Table2[[Item Code]:[Master Name]],8,0),"")</f>
        <v/>
      </c>
      <c r="M3044" s="41"/>
      <c r="N3044" s="66">
        <f>IFERROR(VLOOKUP(Table49[[#This Row],[ITEM CODE]],Table2[[#All],[Item Code]:[Unit Cost]],10,0),0)</f>
        <v>0</v>
      </c>
      <c r="O3044" s="134">
        <f>IFERROR(VLOOKUP(Table49[[#This Row],[ITEM CODE]],Table2[[#All],[Item Code]:[Unit Cost]],10,0),0)</f>
        <v>0</v>
      </c>
      <c r="P3044" s="56"/>
      <c r="Q3044" s="58"/>
      <c r="R3044" s="58">
        <f>Table49[[#This Row],[QUANTITY]]*Table49[[#This Row],[INV Prices]]</f>
        <v>0</v>
      </c>
      <c r="S3044" s="67"/>
      <c r="V3044" s="41"/>
      <c r="W3044" s="4" t="str">
        <f>IFERROR(VLOOKUP(Table49[[#This Row],[ITEM CODE]],Table2[[Item Code]:[Category ]],6,0),"")</f>
        <v/>
      </c>
      <c r="X3044" s="1" t="str">
        <f>IFERROR(VLOOKUP(Table49[[#This Row],[ITEM CODE]],Table2[[Item Code]:[Sub Category]],7,0),"")</f>
        <v/>
      </c>
      <c r="Y3044" s="68" t="str">
        <f>Table49[[#This Row],[PO Number]]&amp;COUNTIFS($E$5:E3044,E3044)</f>
        <v>0</v>
      </c>
    </row>
    <row r="3045" spans="1:25" ht="14.7" customHeight="1" x14ac:dyDescent="0.3">
      <c r="A3045" s="1" t="str">
        <f>IF(Table49[[#This Row],[ITEM NAME]]="","",ROW()-4)</f>
        <v/>
      </c>
      <c r="B3045" s="68"/>
      <c r="C3045" s="4" t="str">
        <f>IFERROR(VLOOKUP(B3045,Table14[],3,0),"")</f>
        <v/>
      </c>
      <c r="D3045" s="4" t="str">
        <f>IFERROR(VLOOKUP(B3045,Table14[],2,0),"")</f>
        <v/>
      </c>
      <c r="E3045" s="4"/>
      <c r="H3045" s="41" t="str">
        <f>IFERROR(VLOOKUP(Table49[[#This Row],[ITEM CODE]],Table2[[Item Code]:[Master Name]],2,0),"")</f>
        <v/>
      </c>
      <c r="I3045" s="41"/>
      <c r="J3045" s="65" t="str">
        <f>IFERROR(VLOOKUP(Table49[[#This Row],[ITEM CODE]],Table2[[Item Code]:[Master Name]],3,0),"")</f>
        <v/>
      </c>
      <c r="K3045" s="1" t="str">
        <f>IFERROR(VLOOKUP(Table49[[#This Row],[ITEM CODE]],Table2[[Item Code]:[Master Name]],9,0),"")</f>
        <v/>
      </c>
      <c r="L3045" s="1" t="str">
        <f>IFERROR(VLOOKUP(Table49[[#This Row],[ITEM CODE]],Table2[[Item Code]:[Master Name]],8,0),"")</f>
        <v/>
      </c>
      <c r="M3045" s="41"/>
      <c r="N3045" s="66">
        <f>IFERROR(VLOOKUP(Table49[[#This Row],[ITEM CODE]],Table2[[#All],[Item Code]:[Unit Cost]],10,0),0)</f>
        <v>0</v>
      </c>
      <c r="O3045" s="134">
        <f>IFERROR(VLOOKUP(Table49[[#This Row],[ITEM CODE]],Table2[[#All],[Item Code]:[Unit Cost]],10,0),0)</f>
        <v>0</v>
      </c>
      <c r="P3045" s="56"/>
      <c r="Q3045" s="58"/>
      <c r="R3045" s="58">
        <f>Table49[[#This Row],[QUANTITY]]*Table49[[#This Row],[INV Prices]]</f>
        <v>0</v>
      </c>
      <c r="S3045" s="67"/>
      <c r="V3045" s="41"/>
      <c r="W3045" s="4" t="str">
        <f>IFERROR(VLOOKUP(Table49[[#This Row],[ITEM CODE]],Table2[[Item Code]:[Category ]],6,0),"")</f>
        <v/>
      </c>
      <c r="X3045" s="1" t="str">
        <f>IFERROR(VLOOKUP(Table49[[#This Row],[ITEM CODE]],Table2[[Item Code]:[Sub Category]],7,0),"")</f>
        <v/>
      </c>
      <c r="Y3045" s="68" t="str">
        <f>Table49[[#This Row],[PO Number]]&amp;COUNTIFS($E$5:E3045,E3045)</f>
        <v>0</v>
      </c>
    </row>
    <row r="3046" spans="1:25" ht="14.7" customHeight="1" x14ac:dyDescent="0.3">
      <c r="A3046" s="1" t="str">
        <f>IF(Table49[[#This Row],[ITEM NAME]]="","",ROW()-4)</f>
        <v/>
      </c>
      <c r="B3046" s="68"/>
      <c r="C3046" s="4" t="str">
        <f>IFERROR(VLOOKUP(B3046,Table14[],3,0),"")</f>
        <v/>
      </c>
      <c r="D3046" s="4" t="str">
        <f>IFERROR(VLOOKUP(B3046,Table14[],2,0),"")</f>
        <v/>
      </c>
      <c r="E3046" s="4"/>
      <c r="H3046" s="41" t="str">
        <f>IFERROR(VLOOKUP(Table49[[#This Row],[ITEM CODE]],Table2[[Item Code]:[Master Name]],2,0),"")</f>
        <v/>
      </c>
      <c r="I3046" s="41"/>
      <c r="J3046" s="65" t="str">
        <f>IFERROR(VLOOKUP(Table49[[#This Row],[ITEM CODE]],Table2[[Item Code]:[Master Name]],3,0),"")</f>
        <v/>
      </c>
      <c r="K3046" s="1" t="str">
        <f>IFERROR(VLOOKUP(Table49[[#This Row],[ITEM CODE]],Table2[[Item Code]:[Master Name]],9,0),"")</f>
        <v/>
      </c>
      <c r="L3046" s="1" t="str">
        <f>IFERROR(VLOOKUP(Table49[[#This Row],[ITEM CODE]],Table2[[Item Code]:[Master Name]],8,0),"")</f>
        <v/>
      </c>
      <c r="M3046" s="41"/>
      <c r="N3046" s="66">
        <f>IFERROR(VLOOKUP(Table49[[#This Row],[ITEM CODE]],Table2[[#All],[Item Code]:[Unit Cost]],10,0),0)</f>
        <v>0</v>
      </c>
      <c r="O3046" s="134">
        <f>IFERROR(VLOOKUP(Table49[[#This Row],[ITEM CODE]],Table2[[#All],[Item Code]:[Unit Cost]],10,0),0)</f>
        <v>0</v>
      </c>
      <c r="P3046" s="56"/>
      <c r="Q3046" s="58"/>
      <c r="R3046" s="58">
        <f>Table49[[#This Row],[QUANTITY]]*Table49[[#This Row],[INV Prices]]</f>
        <v>0</v>
      </c>
      <c r="S3046" s="67"/>
      <c r="V3046" s="41"/>
      <c r="W3046" s="4" t="str">
        <f>IFERROR(VLOOKUP(Table49[[#This Row],[ITEM CODE]],Table2[[Item Code]:[Category ]],6,0),"")</f>
        <v/>
      </c>
      <c r="X3046" s="1" t="str">
        <f>IFERROR(VLOOKUP(Table49[[#This Row],[ITEM CODE]],Table2[[Item Code]:[Sub Category]],7,0),"")</f>
        <v/>
      </c>
      <c r="Y3046" s="68" t="str">
        <f>Table49[[#This Row],[PO Number]]&amp;COUNTIFS($E$5:E3046,E3046)</f>
        <v>0</v>
      </c>
    </row>
    <row r="3047" spans="1:25" ht="14.7" customHeight="1" x14ac:dyDescent="0.3">
      <c r="A3047" s="1" t="str">
        <f>IF(Table49[[#This Row],[ITEM NAME]]="","",ROW()-4)</f>
        <v/>
      </c>
      <c r="B3047" s="68"/>
      <c r="C3047" s="4" t="str">
        <f>IFERROR(VLOOKUP(B3047,Table14[],3,0),"")</f>
        <v/>
      </c>
      <c r="D3047" s="4" t="str">
        <f>IFERROR(VLOOKUP(B3047,Table14[],2,0),"")</f>
        <v/>
      </c>
      <c r="E3047" s="4"/>
      <c r="H3047" s="41" t="str">
        <f>IFERROR(VLOOKUP(Table49[[#This Row],[ITEM CODE]],Table2[[Item Code]:[Master Name]],2,0),"")</f>
        <v/>
      </c>
      <c r="I3047" s="41"/>
      <c r="J3047" s="65" t="str">
        <f>IFERROR(VLOOKUP(Table49[[#This Row],[ITEM CODE]],Table2[[Item Code]:[Master Name]],3,0),"")</f>
        <v/>
      </c>
      <c r="K3047" s="1" t="str">
        <f>IFERROR(VLOOKUP(Table49[[#This Row],[ITEM CODE]],Table2[[Item Code]:[Master Name]],9,0),"")</f>
        <v/>
      </c>
      <c r="L3047" s="1" t="str">
        <f>IFERROR(VLOOKUP(Table49[[#This Row],[ITEM CODE]],Table2[[Item Code]:[Master Name]],8,0),"")</f>
        <v/>
      </c>
      <c r="M3047" s="41"/>
      <c r="N3047" s="66">
        <f>IFERROR(VLOOKUP(Table49[[#This Row],[ITEM CODE]],Table2[[#All],[Item Code]:[Unit Cost]],10,0),0)</f>
        <v>0</v>
      </c>
      <c r="O3047" s="134">
        <f>IFERROR(VLOOKUP(Table49[[#This Row],[ITEM CODE]],Table2[[#All],[Item Code]:[Unit Cost]],10,0),0)</f>
        <v>0</v>
      </c>
      <c r="P3047" s="56"/>
      <c r="Q3047" s="58"/>
      <c r="R3047" s="58">
        <f>Table49[[#This Row],[QUANTITY]]*Table49[[#This Row],[INV Prices]]</f>
        <v>0</v>
      </c>
      <c r="S3047" s="67"/>
      <c r="V3047" s="41"/>
      <c r="W3047" s="4" t="str">
        <f>IFERROR(VLOOKUP(Table49[[#This Row],[ITEM CODE]],Table2[[Item Code]:[Category ]],6,0),"")</f>
        <v/>
      </c>
      <c r="X3047" s="1" t="str">
        <f>IFERROR(VLOOKUP(Table49[[#This Row],[ITEM CODE]],Table2[[Item Code]:[Sub Category]],7,0),"")</f>
        <v/>
      </c>
      <c r="Y3047" s="68" t="str">
        <f>Table49[[#This Row],[PO Number]]&amp;COUNTIFS($E$5:E3047,E3047)</f>
        <v>0</v>
      </c>
    </row>
    <row r="3048" spans="1:25" ht="14.7" customHeight="1" x14ac:dyDescent="0.3">
      <c r="A3048" s="1" t="str">
        <f>IF(Table49[[#This Row],[ITEM NAME]]="","",ROW()-4)</f>
        <v/>
      </c>
      <c r="B3048" s="68"/>
      <c r="C3048" s="4" t="str">
        <f>IFERROR(VLOOKUP(B3048,Table14[],3,0),"")</f>
        <v/>
      </c>
      <c r="D3048" s="4" t="str">
        <f>IFERROR(VLOOKUP(B3048,Table14[],2,0),"")</f>
        <v/>
      </c>
      <c r="E3048" s="4"/>
      <c r="H3048" s="41" t="str">
        <f>IFERROR(VLOOKUP(Table49[[#This Row],[ITEM CODE]],Table2[[Item Code]:[Master Name]],2,0),"")</f>
        <v/>
      </c>
      <c r="I3048" s="41"/>
      <c r="J3048" s="65" t="str">
        <f>IFERROR(VLOOKUP(Table49[[#This Row],[ITEM CODE]],Table2[[Item Code]:[Master Name]],3,0),"")</f>
        <v/>
      </c>
      <c r="K3048" s="1" t="str">
        <f>IFERROR(VLOOKUP(Table49[[#This Row],[ITEM CODE]],Table2[[Item Code]:[Master Name]],9,0),"")</f>
        <v/>
      </c>
      <c r="L3048" s="1" t="str">
        <f>IFERROR(VLOOKUP(Table49[[#This Row],[ITEM CODE]],Table2[[Item Code]:[Master Name]],8,0),"")</f>
        <v/>
      </c>
      <c r="M3048" s="41"/>
      <c r="N3048" s="66">
        <f>IFERROR(VLOOKUP(Table49[[#This Row],[ITEM CODE]],Table2[[#All],[Item Code]:[Unit Cost]],10,0),0)</f>
        <v>0</v>
      </c>
      <c r="O3048" s="134">
        <f>IFERROR(VLOOKUP(Table49[[#This Row],[ITEM CODE]],Table2[[#All],[Item Code]:[Unit Cost]],10,0),0)</f>
        <v>0</v>
      </c>
      <c r="P3048" s="56"/>
      <c r="Q3048" s="58"/>
      <c r="R3048" s="58">
        <f>Table49[[#This Row],[QUANTITY]]*Table49[[#This Row],[INV Prices]]</f>
        <v>0</v>
      </c>
      <c r="S3048" s="67"/>
      <c r="V3048" s="41"/>
      <c r="W3048" s="4" t="str">
        <f>IFERROR(VLOOKUP(Table49[[#This Row],[ITEM CODE]],Table2[[Item Code]:[Category ]],6,0),"")</f>
        <v/>
      </c>
      <c r="X3048" s="1" t="str">
        <f>IFERROR(VLOOKUP(Table49[[#This Row],[ITEM CODE]],Table2[[Item Code]:[Sub Category]],7,0),"")</f>
        <v/>
      </c>
      <c r="Y3048" s="68" t="str">
        <f>Table49[[#This Row],[PO Number]]&amp;COUNTIFS($E$5:E3048,E3048)</f>
        <v>0</v>
      </c>
    </row>
    <row r="3049" spans="1:25" ht="14.7" customHeight="1" x14ac:dyDescent="0.3">
      <c r="A3049" s="1" t="str">
        <f>IF(Table49[[#This Row],[ITEM NAME]]="","",ROW()-4)</f>
        <v/>
      </c>
      <c r="B3049" s="68"/>
      <c r="C3049" s="4" t="str">
        <f>IFERROR(VLOOKUP(B3049,Table14[],3,0),"")</f>
        <v/>
      </c>
      <c r="D3049" s="4" t="str">
        <f>IFERROR(VLOOKUP(B3049,Table14[],2,0),"")</f>
        <v/>
      </c>
      <c r="E3049" s="4"/>
      <c r="H3049" s="41" t="str">
        <f>IFERROR(VLOOKUP(Table49[[#This Row],[ITEM CODE]],Table2[[Item Code]:[Master Name]],2,0),"")</f>
        <v/>
      </c>
      <c r="I3049" s="41"/>
      <c r="J3049" s="65" t="str">
        <f>IFERROR(VLOOKUP(Table49[[#This Row],[ITEM CODE]],Table2[[Item Code]:[Master Name]],3,0),"")</f>
        <v/>
      </c>
      <c r="K3049" s="1" t="str">
        <f>IFERROR(VLOOKUP(Table49[[#This Row],[ITEM CODE]],Table2[[Item Code]:[Master Name]],9,0),"")</f>
        <v/>
      </c>
      <c r="L3049" s="1" t="str">
        <f>IFERROR(VLOOKUP(Table49[[#This Row],[ITEM CODE]],Table2[[Item Code]:[Master Name]],8,0),"")</f>
        <v/>
      </c>
      <c r="M3049" s="41"/>
      <c r="N3049" s="66">
        <f>IFERROR(VLOOKUP(Table49[[#This Row],[ITEM CODE]],Table2[[#All],[Item Code]:[Unit Cost]],10,0),0)</f>
        <v>0</v>
      </c>
      <c r="O3049" s="134">
        <f>IFERROR(VLOOKUP(Table49[[#This Row],[ITEM CODE]],Table2[[#All],[Item Code]:[Unit Cost]],10,0),0)</f>
        <v>0</v>
      </c>
      <c r="P3049" s="56"/>
      <c r="Q3049" s="58"/>
      <c r="R3049" s="58">
        <f>Table49[[#This Row],[QUANTITY]]*Table49[[#This Row],[INV Prices]]</f>
        <v>0</v>
      </c>
      <c r="S3049" s="67"/>
      <c r="V3049" s="41"/>
      <c r="W3049" s="4" t="str">
        <f>IFERROR(VLOOKUP(Table49[[#This Row],[ITEM CODE]],Table2[[Item Code]:[Category ]],6,0),"")</f>
        <v/>
      </c>
      <c r="X3049" s="1" t="str">
        <f>IFERROR(VLOOKUP(Table49[[#This Row],[ITEM CODE]],Table2[[Item Code]:[Sub Category]],7,0),"")</f>
        <v/>
      </c>
      <c r="Y3049" s="68" t="str">
        <f>Table49[[#This Row],[PO Number]]&amp;COUNTIFS($E$5:E3049,E3049)</f>
        <v>0</v>
      </c>
    </row>
    <row r="3050" spans="1:25" ht="14.7" customHeight="1" x14ac:dyDescent="0.3">
      <c r="A3050" s="1" t="str">
        <f>IF(Table49[[#This Row],[ITEM NAME]]="","",ROW()-4)</f>
        <v/>
      </c>
      <c r="B3050" s="68"/>
      <c r="C3050" s="4" t="str">
        <f>IFERROR(VLOOKUP(B3050,Table14[],3,0),"")</f>
        <v/>
      </c>
      <c r="D3050" s="4" t="str">
        <f>IFERROR(VLOOKUP(B3050,Table14[],2,0),"")</f>
        <v/>
      </c>
      <c r="E3050" s="4"/>
      <c r="H3050" s="41" t="str">
        <f>IFERROR(VLOOKUP(Table49[[#This Row],[ITEM CODE]],Table2[[Item Code]:[Master Name]],2,0),"")</f>
        <v/>
      </c>
      <c r="I3050" s="41"/>
      <c r="J3050" s="65" t="str">
        <f>IFERROR(VLOOKUP(Table49[[#This Row],[ITEM CODE]],Table2[[Item Code]:[Master Name]],3,0),"")</f>
        <v/>
      </c>
      <c r="K3050" s="1" t="str">
        <f>IFERROR(VLOOKUP(Table49[[#This Row],[ITEM CODE]],Table2[[Item Code]:[Master Name]],9,0),"")</f>
        <v/>
      </c>
      <c r="L3050" s="1" t="str">
        <f>IFERROR(VLOOKUP(Table49[[#This Row],[ITEM CODE]],Table2[[Item Code]:[Master Name]],8,0),"")</f>
        <v/>
      </c>
      <c r="M3050" s="41"/>
      <c r="N3050" s="66">
        <f>IFERROR(VLOOKUP(Table49[[#This Row],[ITEM CODE]],Table2[[#All],[Item Code]:[Unit Cost]],10,0),0)</f>
        <v>0</v>
      </c>
      <c r="O3050" s="134">
        <f>IFERROR(VLOOKUP(Table49[[#This Row],[ITEM CODE]],Table2[[#All],[Item Code]:[Unit Cost]],10,0),0)</f>
        <v>0</v>
      </c>
      <c r="P3050" s="56"/>
      <c r="Q3050" s="58"/>
      <c r="R3050" s="58">
        <f>Table49[[#This Row],[QUANTITY]]*Table49[[#This Row],[INV Prices]]</f>
        <v>0</v>
      </c>
      <c r="S3050" s="67"/>
      <c r="V3050" s="41"/>
      <c r="W3050" s="4" t="str">
        <f>IFERROR(VLOOKUP(Table49[[#This Row],[ITEM CODE]],Table2[[Item Code]:[Category ]],6,0),"")</f>
        <v/>
      </c>
      <c r="X3050" s="1" t="str">
        <f>IFERROR(VLOOKUP(Table49[[#This Row],[ITEM CODE]],Table2[[Item Code]:[Sub Category]],7,0),"")</f>
        <v/>
      </c>
      <c r="Y3050" s="68" t="str">
        <f>Table49[[#This Row],[PO Number]]&amp;COUNTIFS($E$5:E3050,E3050)</f>
        <v>0</v>
      </c>
    </row>
    <row r="3051" spans="1:25" ht="14.7" customHeight="1" x14ac:dyDescent="0.3">
      <c r="A3051" s="1" t="str">
        <f>IF(Table49[[#This Row],[ITEM NAME]]="","",ROW()-4)</f>
        <v/>
      </c>
      <c r="B3051" s="68"/>
      <c r="C3051" s="4" t="str">
        <f>IFERROR(VLOOKUP(B3051,Table14[],3,0),"")</f>
        <v/>
      </c>
      <c r="D3051" s="4" t="str">
        <f>IFERROR(VLOOKUP(B3051,Table14[],2,0),"")</f>
        <v/>
      </c>
      <c r="E3051" s="4"/>
      <c r="H3051" s="41" t="str">
        <f>IFERROR(VLOOKUP(Table49[[#This Row],[ITEM CODE]],Table2[[Item Code]:[Master Name]],2,0),"")</f>
        <v/>
      </c>
      <c r="I3051" s="41"/>
      <c r="J3051" s="65" t="str">
        <f>IFERROR(VLOOKUP(Table49[[#This Row],[ITEM CODE]],Table2[[Item Code]:[Master Name]],3,0),"")</f>
        <v/>
      </c>
      <c r="K3051" s="1" t="str">
        <f>IFERROR(VLOOKUP(Table49[[#This Row],[ITEM CODE]],Table2[[Item Code]:[Master Name]],9,0),"")</f>
        <v/>
      </c>
      <c r="L3051" s="1" t="str">
        <f>IFERROR(VLOOKUP(Table49[[#This Row],[ITEM CODE]],Table2[[Item Code]:[Master Name]],8,0),"")</f>
        <v/>
      </c>
      <c r="M3051" s="41"/>
      <c r="N3051" s="66">
        <f>IFERROR(VLOOKUP(Table49[[#This Row],[ITEM CODE]],Table2[[#All],[Item Code]:[Unit Cost]],10,0),0)</f>
        <v>0</v>
      </c>
      <c r="O3051" s="134">
        <f>IFERROR(VLOOKUP(Table49[[#This Row],[ITEM CODE]],Table2[[#All],[Item Code]:[Unit Cost]],10,0),0)</f>
        <v>0</v>
      </c>
      <c r="P3051" s="56"/>
      <c r="Q3051" s="58"/>
      <c r="R3051" s="58">
        <f>Table49[[#This Row],[QUANTITY]]*Table49[[#This Row],[INV Prices]]</f>
        <v>0</v>
      </c>
      <c r="S3051" s="67"/>
      <c r="V3051" s="41"/>
      <c r="W3051" s="4" t="str">
        <f>IFERROR(VLOOKUP(Table49[[#This Row],[ITEM CODE]],Table2[[Item Code]:[Category ]],6,0),"")</f>
        <v/>
      </c>
      <c r="X3051" s="1" t="str">
        <f>IFERROR(VLOOKUP(Table49[[#This Row],[ITEM CODE]],Table2[[Item Code]:[Sub Category]],7,0),"")</f>
        <v/>
      </c>
      <c r="Y3051" s="68" t="str">
        <f>Table49[[#This Row],[PO Number]]&amp;COUNTIFS($E$5:E3051,E3051)</f>
        <v>0</v>
      </c>
    </row>
    <row r="3052" spans="1:25" ht="14.7" customHeight="1" x14ac:dyDescent="0.3">
      <c r="A3052" s="1" t="str">
        <f>IF(Table49[[#This Row],[ITEM NAME]]="","",ROW()-4)</f>
        <v/>
      </c>
      <c r="B3052" s="68"/>
      <c r="C3052" s="4" t="str">
        <f>IFERROR(VLOOKUP(B3052,Table14[],3,0),"")</f>
        <v/>
      </c>
      <c r="D3052" s="4" t="str">
        <f>IFERROR(VLOOKUP(B3052,Table14[],2,0),"")</f>
        <v/>
      </c>
      <c r="E3052" s="4"/>
      <c r="H3052" s="41" t="str">
        <f>IFERROR(VLOOKUP(Table49[[#This Row],[ITEM CODE]],Table2[[Item Code]:[Master Name]],2,0),"")</f>
        <v/>
      </c>
      <c r="I3052" s="41"/>
      <c r="J3052" s="65" t="str">
        <f>IFERROR(VLOOKUP(Table49[[#This Row],[ITEM CODE]],Table2[[Item Code]:[Master Name]],3,0),"")</f>
        <v/>
      </c>
      <c r="K3052" s="1" t="str">
        <f>IFERROR(VLOOKUP(Table49[[#This Row],[ITEM CODE]],Table2[[Item Code]:[Master Name]],9,0),"")</f>
        <v/>
      </c>
      <c r="L3052" s="1" t="str">
        <f>IFERROR(VLOOKUP(Table49[[#This Row],[ITEM CODE]],Table2[[Item Code]:[Master Name]],8,0),"")</f>
        <v/>
      </c>
      <c r="M3052" s="41"/>
      <c r="N3052" s="66">
        <f>IFERROR(VLOOKUP(Table49[[#This Row],[ITEM CODE]],Table2[[#All],[Item Code]:[Unit Cost]],10,0),0)</f>
        <v>0</v>
      </c>
      <c r="O3052" s="134">
        <f>IFERROR(VLOOKUP(Table49[[#This Row],[ITEM CODE]],Table2[[#All],[Item Code]:[Unit Cost]],10,0),0)</f>
        <v>0</v>
      </c>
      <c r="P3052" s="56"/>
      <c r="Q3052" s="58"/>
      <c r="R3052" s="58">
        <f>Table49[[#This Row],[QUANTITY]]*Table49[[#This Row],[INV Prices]]</f>
        <v>0</v>
      </c>
      <c r="S3052" s="67"/>
      <c r="V3052" s="41"/>
      <c r="W3052" s="4" t="str">
        <f>IFERROR(VLOOKUP(Table49[[#This Row],[ITEM CODE]],Table2[[Item Code]:[Category ]],6,0),"")</f>
        <v/>
      </c>
      <c r="X3052" s="1" t="str">
        <f>IFERROR(VLOOKUP(Table49[[#This Row],[ITEM CODE]],Table2[[Item Code]:[Sub Category]],7,0),"")</f>
        <v/>
      </c>
      <c r="Y3052" s="68" t="str">
        <f>Table49[[#This Row],[PO Number]]&amp;COUNTIFS($E$5:E3052,E3052)</f>
        <v>0</v>
      </c>
    </row>
    <row r="3053" spans="1:25" ht="14.7" customHeight="1" x14ac:dyDescent="0.3">
      <c r="A3053" s="1" t="str">
        <f>IF(Table49[[#This Row],[ITEM NAME]]="","",ROW()-4)</f>
        <v/>
      </c>
      <c r="B3053" s="68"/>
      <c r="C3053" s="4" t="str">
        <f>IFERROR(VLOOKUP(B3053,Table14[],3,0),"")</f>
        <v/>
      </c>
      <c r="D3053" s="4" t="str">
        <f>IFERROR(VLOOKUP(B3053,Table14[],2,0),"")</f>
        <v/>
      </c>
      <c r="E3053" s="4"/>
      <c r="H3053" s="41" t="str">
        <f>IFERROR(VLOOKUP(Table49[[#This Row],[ITEM CODE]],Table2[[Item Code]:[Master Name]],2,0),"")</f>
        <v/>
      </c>
      <c r="I3053" s="41"/>
      <c r="J3053" s="65" t="str">
        <f>IFERROR(VLOOKUP(Table49[[#This Row],[ITEM CODE]],Table2[[Item Code]:[Master Name]],3,0),"")</f>
        <v/>
      </c>
      <c r="K3053" s="1" t="str">
        <f>IFERROR(VLOOKUP(Table49[[#This Row],[ITEM CODE]],Table2[[Item Code]:[Master Name]],9,0),"")</f>
        <v/>
      </c>
      <c r="L3053" s="1" t="str">
        <f>IFERROR(VLOOKUP(Table49[[#This Row],[ITEM CODE]],Table2[[Item Code]:[Master Name]],8,0),"")</f>
        <v/>
      </c>
      <c r="M3053" s="41"/>
      <c r="N3053" s="66">
        <f>IFERROR(VLOOKUP(Table49[[#This Row],[ITEM CODE]],Table2[[#All],[Item Code]:[Unit Cost]],10,0),0)</f>
        <v>0</v>
      </c>
      <c r="O3053" s="134">
        <f>IFERROR(VLOOKUP(Table49[[#This Row],[ITEM CODE]],Table2[[#All],[Item Code]:[Unit Cost]],10,0),0)</f>
        <v>0</v>
      </c>
      <c r="P3053" s="56"/>
      <c r="Q3053" s="58"/>
      <c r="R3053" s="58">
        <f>Table49[[#This Row],[QUANTITY]]*Table49[[#This Row],[INV Prices]]</f>
        <v>0</v>
      </c>
      <c r="S3053" s="67"/>
      <c r="V3053" s="41"/>
      <c r="W3053" s="4" t="str">
        <f>IFERROR(VLOOKUP(Table49[[#This Row],[ITEM CODE]],Table2[[Item Code]:[Category ]],6,0),"")</f>
        <v/>
      </c>
      <c r="X3053" s="1" t="str">
        <f>IFERROR(VLOOKUP(Table49[[#This Row],[ITEM CODE]],Table2[[Item Code]:[Sub Category]],7,0),"")</f>
        <v/>
      </c>
      <c r="Y3053" s="68" t="str">
        <f>Table49[[#This Row],[PO Number]]&amp;COUNTIFS($E$5:E3053,E3053)</f>
        <v>0</v>
      </c>
    </row>
    <row r="3054" spans="1:25" ht="14.7" customHeight="1" x14ac:dyDescent="0.3">
      <c r="A3054" s="1" t="str">
        <f>IF(Table49[[#This Row],[ITEM NAME]]="","",ROW()-4)</f>
        <v/>
      </c>
      <c r="B3054" s="68"/>
      <c r="C3054" s="4" t="str">
        <f>IFERROR(VLOOKUP(B3054,Table14[],3,0),"")</f>
        <v/>
      </c>
      <c r="D3054" s="4" t="str">
        <f>IFERROR(VLOOKUP(B3054,Table14[],2,0),"")</f>
        <v/>
      </c>
      <c r="E3054" s="4"/>
      <c r="H3054" s="41" t="str">
        <f>IFERROR(VLOOKUP(Table49[[#This Row],[ITEM CODE]],Table2[[Item Code]:[Master Name]],2,0),"")</f>
        <v/>
      </c>
      <c r="I3054" s="41"/>
      <c r="J3054" s="65" t="str">
        <f>IFERROR(VLOOKUP(Table49[[#This Row],[ITEM CODE]],Table2[[Item Code]:[Master Name]],3,0),"")</f>
        <v/>
      </c>
      <c r="K3054" s="1" t="str">
        <f>IFERROR(VLOOKUP(Table49[[#This Row],[ITEM CODE]],Table2[[Item Code]:[Master Name]],9,0),"")</f>
        <v/>
      </c>
      <c r="L3054" s="1" t="str">
        <f>IFERROR(VLOOKUP(Table49[[#This Row],[ITEM CODE]],Table2[[Item Code]:[Master Name]],8,0),"")</f>
        <v/>
      </c>
      <c r="M3054" s="41"/>
      <c r="N3054" s="66">
        <f>IFERROR(VLOOKUP(Table49[[#This Row],[ITEM CODE]],Table2[[#All],[Item Code]:[Unit Cost]],10,0),0)</f>
        <v>0</v>
      </c>
      <c r="O3054" s="134">
        <f>IFERROR(VLOOKUP(Table49[[#This Row],[ITEM CODE]],Table2[[#All],[Item Code]:[Unit Cost]],10,0),0)</f>
        <v>0</v>
      </c>
      <c r="P3054" s="56"/>
      <c r="Q3054" s="58"/>
      <c r="R3054" s="58">
        <f>Table49[[#This Row],[QUANTITY]]*Table49[[#This Row],[INV Prices]]</f>
        <v>0</v>
      </c>
      <c r="S3054" s="67"/>
      <c r="V3054" s="41"/>
      <c r="W3054" s="4" t="str">
        <f>IFERROR(VLOOKUP(Table49[[#This Row],[ITEM CODE]],Table2[[Item Code]:[Category ]],6,0),"")</f>
        <v/>
      </c>
      <c r="X3054" s="1" t="str">
        <f>IFERROR(VLOOKUP(Table49[[#This Row],[ITEM CODE]],Table2[[Item Code]:[Sub Category]],7,0),"")</f>
        <v/>
      </c>
      <c r="Y3054" s="68" t="str">
        <f>Table49[[#This Row],[PO Number]]&amp;COUNTIFS($E$5:E3054,E3054)</f>
        <v>0</v>
      </c>
    </row>
    <row r="3055" spans="1:25" ht="14.7" customHeight="1" x14ac:dyDescent="0.3">
      <c r="A3055" s="1" t="str">
        <f>IF(Table49[[#This Row],[ITEM NAME]]="","",ROW()-4)</f>
        <v/>
      </c>
      <c r="B3055" s="68"/>
      <c r="C3055" s="4" t="str">
        <f>IFERROR(VLOOKUP(B3055,Table14[],3,0),"")</f>
        <v/>
      </c>
      <c r="D3055" s="4" t="str">
        <f>IFERROR(VLOOKUP(B3055,Table14[],2,0),"")</f>
        <v/>
      </c>
      <c r="E3055" s="4"/>
      <c r="H3055" s="41" t="str">
        <f>IFERROR(VLOOKUP(Table49[[#This Row],[ITEM CODE]],Table2[[Item Code]:[Master Name]],2,0),"")</f>
        <v/>
      </c>
      <c r="I3055" s="41"/>
      <c r="J3055" s="65" t="str">
        <f>IFERROR(VLOOKUP(Table49[[#This Row],[ITEM CODE]],Table2[[Item Code]:[Master Name]],3,0),"")</f>
        <v/>
      </c>
      <c r="K3055" s="1" t="str">
        <f>IFERROR(VLOOKUP(Table49[[#This Row],[ITEM CODE]],Table2[[Item Code]:[Master Name]],9,0),"")</f>
        <v/>
      </c>
      <c r="L3055" s="1" t="str">
        <f>IFERROR(VLOOKUP(Table49[[#This Row],[ITEM CODE]],Table2[[Item Code]:[Master Name]],8,0),"")</f>
        <v/>
      </c>
      <c r="M3055" s="41"/>
      <c r="N3055" s="66">
        <f>IFERROR(VLOOKUP(Table49[[#This Row],[ITEM CODE]],Table2[[#All],[Item Code]:[Unit Cost]],10,0),0)</f>
        <v>0</v>
      </c>
      <c r="O3055" s="134">
        <f>IFERROR(VLOOKUP(Table49[[#This Row],[ITEM CODE]],Table2[[#All],[Item Code]:[Unit Cost]],10,0),0)</f>
        <v>0</v>
      </c>
      <c r="P3055" s="56"/>
      <c r="Q3055" s="58"/>
      <c r="R3055" s="58">
        <f>Table49[[#This Row],[QUANTITY]]*Table49[[#This Row],[INV Prices]]</f>
        <v>0</v>
      </c>
      <c r="S3055" s="67"/>
      <c r="V3055" s="41"/>
      <c r="W3055" s="4" t="str">
        <f>IFERROR(VLOOKUP(Table49[[#This Row],[ITEM CODE]],Table2[[Item Code]:[Category ]],6,0),"")</f>
        <v/>
      </c>
      <c r="X3055" s="1" t="str">
        <f>IFERROR(VLOOKUP(Table49[[#This Row],[ITEM CODE]],Table2[[Item Code]:[Sub Category]],7,0),"")</f>
        <v/>
      </c>
      <c r="Y3055" s="68" t="str">
        <f>Table49[[#This Row],[PO Number]]&amp;COUNTIFS($E$5:E3055,E3055)</f>
        <v>0</v>
      </c>
    </row>
    <row r="3056" spans="1:25" ht="14.7" customHeight="1" x14ac:dyDescent="0.3">
      <c r="A3056" s="1" t="str">
        <f>IF(Table49[[#This Row],[ITEM NAME]]="","",ROW()-4)</f>
        <v/>
      </c>
      <c r="B3056" s="68"/>
      <c r="C3056" s="4" t="str">
        <f>IFERROR(VLOOKUP(B3056,Table14[],3,0),"")</f>
        <v/>
      </c>
      <c r="D3056" s="4" t="str">
        <f>IFERROR(VLOOKUP(B3056,Table14[],2,0),"")</f>
        <v/>
      </c>
      <c r="E3056" s="4"/>
      <c r="H3056" s="41" t="str">
        <f>IFERROR(VLOOKUP(Table49[[#This Row],[ITEM CODE]],Table2[[Item Code]:[Master Name]],2,0),"")</f>
        <v/>
      </c>
      <c r="I3056" s="41"/>
      <c r="J3056" s="65" t="str">
        <f>IFERROR(VLOOKUP(Table49[[#This Row],[ITEM CODE]],Table2[[Item Code]:[Master Name]],3,0),"")</f>
        <v/>
      </c>
      <c r="K3056" s="1" t="str">
        <f>IFERROR(VLOOKUP(Table49[[#This Row],[ITEM CODE]],Table2[[Item Code]:[Master Name]],9,0),"")</f>
        <v/>
      </c>
      <c r="L3056" s="1" t="str">
        <f>IFERROR(VLOOKUP(Table49[[#This Row],[ITEM CODE]],Table2[[Item Code]:[Master Name]],8,0),"")</f>
        <v/>
      </c>
      <c r="M3056" s="41"/>
      <c r="N3056" s="66">
        <f>IFERROR(VLOOKUP(Table49[[#This Row],[ITEM CODE]],Table2[[#All],[Item Code]:[Unit Cost]],10,0),0)</f>
        <v>0</v>
      </c>
      <c r="O3056" s="134">
        <f>IFERROR(VLOOKUP(Table49[[#This Row],[ITEM CODE]],Table2[[#All],[Item Code]:[Unit Cost]],10,0),0)</f>
        <v>0</v>
      </c>
      <c r="P3056" s="56"/>
      <c r="Q3056" s="58"/>
      <c r="R3056" s="58">
        <f>Table49[[#This Row],[QUANTITY]]*Table49[[#This Row],[INV Prices]]</f>
        <v>0</v>
      </c>
      <c r="S3056" s="67"/>
      <c r="V3056" s="41"/>
      <c r="W3056" s="4" t="str">
        <f>IFERROR(VLOOKUP(Table49[[#This Row],[ITEM CODE]],Table2[[Item Code]:[Category ]],6,0),"")</f>
        <v/>
      </c>
      <c r="X3056" s="1" t="str">
        <f>IFERROR(VLOOKUP(Table49[[#This Row],[ITEM CODE]],Table2[[Item Code]:[Sub Category]],7,0),"")</f>
        <v/>
      </c>
      <c r="Y3056" s="68" t="str">
        <f>Table49[[#This Row],[PO Number]]&amp;COUNTIFS($E$5:E3056,E3056)</f>
        <v>0</v>
      </c>
    </row>
    <row r="3057" spans="1:25" ht="14.7" customHeight="1" x14ac:dyDescent="0.3">
      <c r="A3057" s="1" t="str">
        <f>IF(Table49[[#This Row],[ITEM NAME]]="","",ROW()-4)</f>
        <v/>
      </c>
      <c r="B3057" s="68"/>
      <c r="C3057" s="4" t="str">
        <f>IFERROR(VLOOKUP(B3057,Table14[],3,0),"")</f>
        <v/>
      </c>
      <c r="D3057" s="4" t="str">
        <f>IFERROR(VLOOKUP(B3057,Table14[],2,0),"")</f>
        <v/>
      </c>
      <c r="E3057" s="4"/>
      <c r="H3057" s="41" t="str">
        <f>IFERROR(VLOOKUP(Table49[[#This Row],[ITEM CODE]],Table2[[Item Code]:[Master Name]],2,0),"")</f>
        <v/>
      </c>
      <c r="I3057" s="41"/>
      <c r="J3057" s="65" t="str">
        <f>IFERROR(VLOOKUP(Table49[[#This Row],[ITEM CODE]],Table2[[Item Code]:[Master Name]],3,0),"")</f>
        <v/>
      </c>
      <c r="K3057" s="1" t="str">
        <f>IFERROR(VLOOKUP(Table49[[#This Row],[ITEM CODE]],Table2[[Item Code]:[Master Name]],9,0),"")</f>
        <v/>
      </c>
      <c r="L3057" s="1" t="str">
        <f>IFERROR(VLOOKUP(Table49[[#This Row],[ITEM CODE]],Table2[[Item Code]:[Master Name]],8,0),"")</f>
        <v/>
      </c>
      <c r="M3057" s="41"/>
      <c r="N3057" s="66">
        <f>IFERROR(VLOOKUP(Table49[[#This Row],[ITEM CODE]],Table2[[#All],[Item Code]:[Unit Cost]],10,0),0)</f>
        <v>0</v>
      </c>
      <c r="O3057" s="134">
        <f>IFERROR(VLOOKUP(Table49[[#This Row],[ITEM CODE]],Table2[[#All],[Item Code]:[Unit Cost]],10,0),0)</f>
        <v>0</v>
      </c>
      <c r="P3057" s="56"/>
      <c r="Q3057" s="58"/>
      <c r="R3057" s="58">
        <f>Table49[[#This Row],[QUANTITY]]*Table49[[#This Row],[INV Prices]]</f>
        <v>0</v>
      </c>
      <c r="S3057" s="67"/>
      <c r="V3057" s="41"/>
      <c r="W3057" s="4" t="str">
        <f>IFERROR(VLOOKUP(Table49[[#This Row],[ITEM CODE]],Table2[[Item Code]:[Category ]],6,0),"")</f>
        <v/>
      </c>
      <c r="X3057" s="1" t="str">
        <f>IFERROR(VLOOKUP(Table49[[#This Row],[ITEM CODE]],Table2[[Item Code]:[Sub Category]],7,0),"")</f>
        <v/>
      </c>
      <c r="Y3057" s="68" t="str">
        <f>Table49[[#This Row],[PO Number]]&amp;COUNTIFS($E$5:E3057,E3057)</f>
        <v>0</v>
      </c>
    </row>
    <row r="3058" spans="1:25" ht="14.7" customHeight="1" x14ac:dyDescent="0.3">
      <c r="A3058" s="1" t="str">
        <f>IF(Table49[[#This Row],[ITEM NAME]]="","",ROW()-4)</f>
        <v/>
      </c>
      <c r="B3058" s="68"/>
      <c r="C3058" s="4" t="str">
        <f>IFERROR(VLOOKUP(B3058,Table14[],3,0),"")</f>
        <v/>
      </c>
      <c r="D3058" s="4" t="str">
        <f>IFERROR(VLOOKUP(B3058,Table14[],2,0),"")</f>
        <v/>
      </c>
      <c r="E3058" s="4"/>
      <c r="H3058" s="41" t="str">
        <f>IFERROR(VLOOKUP(Table49[[#This Row],[ITEM CODE]],Table2[[Item Code]:[Master Name]],2,0),"")</f>
        <v/>
      </c>
      <c r="I3058" s="41"/>
      <c r="J3058" s="65" t="str">
        <f>IFERROR(VLOOKUP(Table49[[#This Row],[ITEM CODE]],Table2[[Item Code]:[Master Name]],3,0),"")</f>
        <v/>
      </c>
      <c r="K3058" s="1" t="str">
        <f>IFERROR(VLOOKUP(Table49[[#This Row],[ITEM CODE]],Table2[[Item Code]:[Master Name]],9,0),"")</f>
        <v/>
      </c>
      <c r="L3058" s="1" t="str">
        <f>IFERROR(VLOOKUP(Table49[[#This Row],[ITEM CODE]],Table2[[Item Code]:[Master Name]],8,0),"")</f>
        <v/>
      </c>
      <c r="M3058" s="41"/>
      <c r="N3058" s="66">
        <f>IFERROR(VLOOKUP(Table49[[#This Row],[ITEM CODE]],Table2[[#All],[Item Code]:[Unit Cost]],10,0),0)</f>
        <v>0</v>
      </c>
      <c r="O3058" s="134">
        <f>IFERROR(VLOOKUP(Table49[[#This Row],[ITEM CODE]],Table2[[#All],[Item Code]:[Unit Cost]],10,0),0)</f>
        <v>0</v>
      </c>
      <c r="P3058" s="56"/>
      <c r="Q3058" s="58"/>
      <c r="R3058" s="58">
        <f>Table49[[#This Row],[QUANTITY]]*Table49[[#This Row],[INV Prices]]</f>
        <v>0</v>
      </c>
      <c r="S3058" s="67"/>
      <c r="V3058" s="41"/>
      <c r="W3058" s="4" t="str">
        <f>IFERROR(VLOOKUP(Table49[[#This Row],[ITEM CODE]],Table2[[Item Code]:[Category ]],6,0),"")</f>
        <v/>
      </c>
      <c r="X3058" s="1" t="str">
        <f>IFERROR(VLOOKUP(Table49[[#This Row],[ITEM CODE]],Table2[[Item Code]:[Sub Category]],7,0),"")</f>
        <v/>
      </c>
      <c r="Y3058" s="68" t="str">
        <f>Table49[[#This Row],[PO Number]]&amp;COUNTIFS($E$5:E3058,E3058)</f>
        <v>0</v>
      </c>
    </row>
    <row r="3059" spans="1:25" ht="14.7" customHeight="1" x14ac:dyDescent="0.3">
      <c r="A3059" s="1" t="str">
        <f>IF(Table49[[#This Row],[ITEM NAME]]="","",ROW()-4)</f>
        <v/>
      </c>
      <c r="B3059" s="68"/>
      <c r="C3059" s="4" t="str">
        <f>IFERROR(VLOOKUP(B3059,Table14[],3,0),"")</f>
        <v/>
      </c>
      <c r="D3059" s="4" t="str">
        <f>IFERROR(VLOOKUP(B3059,Table14[],2,0),"")</f>
        <v/>
      </c>
      <c r="E3059" s="4"/>
      <c r="H3059" s="41" t="str">
        <f>IFERROR(VLOOKUP(Table49[[#This Row],[ITEM CODE]],Table2[[Item Code]:[Master Name]],2,0),"")</f>
        <v/>
      </c>
      <c r="I3059" s="41"/>
      <c r="J3059" s="65" t="str">
        <f>IFERROR(VLOOKUP(Table49[[#This Row],[ITEM CODE]],Table2[[Item Code]:[Master Name]],3,0),"")</f>
        <v/>
      </c>
      <c r="K3059" s="1" t="str">
        <f>IFERROR(VLOOKUP(Table49[[#This Row],[ITEM CODE]],Table2[[Item Code]:[Master Name]],9,0),"")</f>
        <v/>
      </c>
      <c r="L3059" s="1" t="str">
        <f>IFERROR(VLOOKUP(Table49[[#This Row],[ITEM CODE]],Table2[[Item Code]:[Master Name]],8,0),"")</f>
        <v/>
      </c>
      <c r="M3059" s="41"/>
      <c r="N3059" s="66">
        <f>IFERROR(VLOOKUP(Table49[[#This Row],[ITEM CODE]],Table2[[#All],[Item Code]:[Unit Cost]],10,0),0)</f>
        <v>0</v>
      </c>
      <c r="O3059" s="134">
        <f>IFERROR(VLOOKUP(Table49[[#This Row],[ITEM CODE]],Table2[[#All],[Item Code]:[Unit Cost]],10,0),0)</f>
        <v>0</v>
      </c>
      <c r="P3059" s="56"/>
      <c r="Q3059" s="58"/>
      <c r="R3059" s="58">
        <f>Table49[[#This Row],[QUANTITY]]*Table49[[#This Row],[INV Prices]]</f>
        <v>0</v>
      </c>
      <c r="S3059" s="67"/>
      <c r="V3059" s="41"/>
      <c r="W3059" s="4" t="str">
        <f>IFERROR(VLOOKUP(Table49[[#This Row],[ITEM CODE]],Table2[[Item Code]:[Category ]],6,0),"")</f>
        <v/>
      </c>
      <c r="X3059" s="1" t="str">
        <f>IFERROR(VLOOKUP(Table49[[#This Row],[ITEM CODE]],Table2[[Item Code]:[Sub Category]],7,0),"")</f>
        <v/>
      </c>
      <c r="Y3059" s="68" t="str">
        <f>Table49[[#This Row],[PO Number]]&amp;COUNTIFS($E$5:E3059,E3059)</f>
        <v>0</v>
      </c>
    </row>
    <row r="3060" spans="1:25" ht="14.7" customHeight="1" x14ac:dyDescent="0.3">
      <c r="A3060" s="1" t="str">
        <f>IF(Table49[[#This Row],[ITEM NAME]]="","",ROW()-4)</f>
        <v/>
      </c>
      <c r="B3060" s="68"/>
      <c r="C3060" s="4" t="str">
        <f>IFERROR(VLOOKUP(B3060,Table14[],3,0),"")</f>
        <v/>
      </c>
      <c r="D3060" s="4" t="str">
        <f>IFERROR(VLOOKUP(B3060,Table14[],2,0),"")</f>
        <v/>
      </c>
      <c r="E3060" s="4"/>
      <c r="H3060" s="41" t="str">
        <f>IFERROR(VLOOKUP(Table49[[#This Row],[ITEM CODE]],Table2[[Item Code]:[Master Name]],2,0),"")</f>
        <v/>
      </c>
      <c r="I3060" s="41"/>
      <c r="J3060" s="65" t="str">
        <f>IFERROR(VLOOKUP(Table49[[#This Row],[ITEM CODE]],Table2[[Item Code]:[Master Name]],3,0),"")</f>
        <v/>
      </c>
      <c r="K3060" s="1" t="str">
        <f>IFERROR(VLOOKUP(Table49[[#This Row],[ITEM CODE]],Table2[[Item Code]:[Master Name]],9,0),"")</f>
        <v/>
      </c>
      <c r="L3060" s="1" t="str">
        <f>IFERROR(VLOOKUP(Table49[[#This Row],[ITEM CODE]],Table2[[Item Code]:[Master Name]],8,0),"")</f>
        <v/>
      </c>
      <c r="M3060" s="41"/>
      <c r="N3060" s="66">
        <f>IFERROR(VLOOKUP(Table49[[#This Row],[ITEM CODE]],Table2[[#All],[Item Code]:[Unit Cost]],10,0),0)</f>
        <v>0</v>
      </c>
      <c r="O3060" s="134">
        <f>IFERROR(VLOOKUP(Table49[[#This Row],[ITEM CODE]],Table2[[#All],[Item Code]:[Unit Cost]],10,0),0)</f>
        <v>0</v>
      </c>
      <c r="P3060" s="56"/>
      <c r="Q3060" s="58"/>
      <c r="R3060" s="58">
        <f>Table49[[#This Row],[QUANTITY]]*Table49[[#This Row],[INV Prices]]</f>
        <v>0</v>
      </c>
      <c r="S3060" s="67"/>
      <c r="V3060" s="41"/>
      <c r="W3060" s="4" t="str">
        <f>IFERROR(VLOOKUP(Table49[[#This Row],[ITEM CODE]],Table2[[Item Code]:[Category ]],6,0),"")</f>
        <v/>
      </c>
      <c r="X3060" s="1" t="str">
        <f>IFERROR(VLOOKUP(Table49[[#This Row],[ITEM CODE]],Table2[[Item Code]:[Sub Category]],7,0),"")</f>
        <v/>
      </c>
      <c r="Y3060" s="68" t="str">
        <f>Table49[[#This Row],[PO Number]]&amp;COUNTIFS($E$5:E3060,E3060)</f>
        <v>0</v>
      </c>
    </row>
    <row r="3061" spans="1:25" ht="14.7" customHeight="1" x14ac:dyDescent="0.3">
      <c r="A3061" s="1" t="str">
        <f>IF(Table49[[#This Row],[ITEM NAME]]="","",ROW()-4)</f>
        <v/>
      </c>
      <c r="B3061" s="68"/>
      <c r="C3061" s="4" t="str">
        <f>IFERROR(VLOOKUP(B3061,Table14[],3,0),"")</f>
        <v/>
      </c>
      <c r="D3061" s="4" t="str">
        <f>IFERROR(VLOOKUP(B3061,Table14[],2,0),"")</f>
        <v/>
      </c>
      <c r="E3061" s="4"/>
      <c r="H3061" s="41" t="str">
        <f>IFERROR(VLOOKUP(Table49[[#This Row],[ITEM CODE]],Table2[[Item Code]:[Master Name]],2,0),"")</f>
        <v/>
      </c>
      <c r="I3061" s="41"/>
      <c r="J3061" s="65" t="str">
        <f>IFERROR(VLOOKUP(Table49[[#This Row],[ITEM CODE]],Table2[[Item Code]:[Master Name]],3,0),"")</f>
        <v/>
      </c>
      <c r="K3061" s="1" t="str">
        <f>IFERROR(VLOOKUP(Table49[[#This Row],[ITEM CODE]],Table2[[Item Code]:[Master Name]],9,0),"")</f>
        <v/>
      </c>
      <c r="L3061" s="1" t="str">
        <f>IFERROR(VLOOKUP(Table49[[#This Row],[ITEM CODE]],Table2[[Item Code]:[Master Name]],8,0),"")</f>
        <v/>
      </c>
      <c r="M3061" s="41"/>
      <c r="N3061" s="66">
        <f>IFERROR(VLOOKUP(Table49[[#This Row],[ITEM CODE]],Table2[[#All],[Item Code]:[Unit Cost]],10,0),0)</f>
        <v>0</v>
      </c>
      <c r="O3061" s="134">
        <f>IFERROR(VLOOKUP(Table49[[#This Row],[ITEM CODE]],Table2[[#All],[Item Code]:[Unit Cost]],10,0),0)</f>
        <v>0</v>
      </c>
      <c r="P3061" s="56"/>
      <c r="Q3061" s="58"/>
      <c r="R3061" s="58">
        <f>Table49[[#This Row],[QUANTITY]]*Table49[[#This Row],[INV Prices]]</f>
        <v>0</v>
      </c>
      <c r="S3061" s="67"/>
      <c r="V3061" s="41"/>
      <c r="W3061" s="4" t="str">
        <f>IFERROR(VLOOKUP(Table49[[#This Row],[ITEM CODE]],Table2[[Item Code]:[Category ]],6,0),"")</f>
        <v/>
      </c>
      <c r="X3061" s="1" t="str">
        <f>IFERROR(VLOOKUP(Table49[[#This Row],[ITEM CODE]],Table2[[Item Code]:[Sub Category]],7,0),"")</f>
        <v/>
      </c>
      <c r="Y3061" s="68" t="str">
        <f>Table49[[#This Row],[PO Number]]&amp;COUNTIFS($E$5:E3061,E3061)</f>
        <v>0</v>
      </c>
    </row>
    <row r="3062" spans="1:25" ht="14.7" customHeight="1" x14ac:dyDescent="0.3">
      <c r="A3062" s="1" t="str">
        <f>IF(Table49[[#This Row],[ITEM NAME]]="","",ROW()-4)</f>
        <v/>
      </c>
      <c r="B3062" s="68"/>
      <c r="C3062" s="4" t="str">
        <f>IFERROR(VLOOKUP(B3062,Table14[],3,0),"")</f>
        <v/>
      </c>
      <c r="D3062" s="4" t="str">
        <f>IFERROR(VLOOKUP(B3062,Table14[],2,0),"")</f>
        <v/>
      </c>
      <c r="E3062" s="4"/>
      <c r="H3062" s="41" t="str">
        <f>IFERROR(VLOOKUP(Table49[[#This Row],[ITEM CODE]],Table2[[Item Code]:[Master Name]],2,0),"")</f>
        <v/>
      </c>
      <c r="I3062" s="41"/>
      <c r="J3062" s="65" t="str">
        <f>IFERROR(VLOOKUP(Table49[[#This Row],[ITEM CODE]],Table2[[Item Code]:[Master Name]],3,0),"")</f>
        <v/>
      </c>
      <c r="K3062" s="1" t="str">
        <f>IFERROR(VLOOKUP(Table49[[#This Row],[ITEM CODE]],Table2[[Item Code]:[Master Name]],9,0),"")</f>
        <v/>
      </c>
      <c r="L3062" s="1" t="str">
        <f>IFERROR(VLOOKUP(Table49[[#This Row],[ITEM CODE]],Table2[[Item Code]:[Master Name]],8,0),"")</f>
        <v/>
      </c>
      <c r="M3062" s="41"/>
      <c r="N3062" s="66">
        <f>IFERROR(VLOOKUP(Table49[[#This Row],[ITEM CODE]],Table2[[#All],[Item Code]:[Unit Cost]],10,0),0)</f>
        <v>0</v>
      </c>
      <c r="O3062" s="134">
        <f>IFERROR(VLOOKUP(Table49[[#This Row],[ITEM CODE]],Table2[[#All],[Item Code]:[Unit Cost]],10,0),0)</f>
        <v>0</v>
      </c>
      <c r="P3062" s="56"/>
      <c r="Q3062" s="58"/>
      <c r="R3062" s="58">
        <f>Table49[[#This Row],[QUANTITY]]*Table49[[#This Row],[INV Prices]]</f>
        <v>0</v>
      </c>
      <c r="S3062" s="67"/>
      <c r="V3062" s="41"/>
      <c r="W3062" s="4" t="str">
        <f>IFERROR(VLOOKUP(Table49[[#This Row],[ITEM CODE]],Table2[[Item Code]:[Category ]],6,0),"")</f>
        <v/>
      </c>
      <c r="X3062" s="1" t="str">
        <f>IFERROR(VLOOKUP(Table49[[#This Row],[ITEM CODE]],Table2[[Item Code]:[Sub Category]],7,0),"")</f>
        <v/>
      </c>
      <c r="Y3062" s="68" t="str">
        <f>Table49[[#This Row],[PO Number]]&amp;COUNTIFS($E$5:E3062,E3062)</f>
        <v>0</v>
      </c>
    </row>
    <row r="3063" spans="1:25" ht="14.7" customHeight="1" x14ac:dyDescent="0.3">
      <c r="A3063" s="1" t="str">
        <f>IF(Table49[[#This Row],[ITEM NAME]]="","",ROW()-4)</f>
        <v/>
      </c>
      <c r="B3063" s="68"/>
      <c r="C3063" s="4" t="str">
        <f>IFERROR(VLOOKUP(B3063,Table14[],3,0),"")</f>
        <v/>
      </c>
      <c r="D3063" s="4" t="str">
        <f>IFERROR(VLOOKUP(B3063,Table14[],2,0),"")</f>
        <v/>
      </c>
      <c r="E3063" s="4"/>
      <c r="H3063" s="41" t="str">
        <f>IFERROR(VLOOKUP(Table49[[#This Row],[ITEM CODE]],Table2[[Item Code]:[Master Name]],2,0),"")</f>
        <v/>
      </c>
      <c r="I3063" s="41"/>
      <c r="J3063" s="65" t="str">
        <f>IFERROR(VLOOKUP(Table49[[#This Row],[ITEM CODE]],Table2[[Item Code]:[Master Name]],3,0),"")</f>
        <v/>
      </c>
      <c r="K3063" s="1" t="str">
        <f>IFERROR(VLOOKUP(Table49[[#This Row],[ITEM CODE]],Table2[[Item Code]:[Master Name]],9,0),"")</f>
        <v/>
      </c>
      <c r="L3063" s="1" t="str">
        <f>IFERROR(VLOOKUP(Table49[[#This Row],[ITEM CODE]],Table2[[Item Code]:[Master Name]],8,0),"")</f>
        <v/>
      </c>
      <c r="M3063" s="41"/>
      <c r="N3063" s="66">
        <f>IFERROR(VLOOKUP(Table49[[#This Row],[ITEM CODE]],Table2[[#All],[Item Code]:[Unit Cost]],10,0),0)</f>
        <v>0</v>
      </c>
      <c r="O3063" s="134">
        <f>IFERROR(VLOOKUP(Table49[[#This Row],[ITEM CODE]],Table2[[#All],[Item Code]:[Unit Cost]],10,0),0)</f>
        <v>0</v>
      </c>
      <c r="P3063" s="56"/>
      <c r="Q3063" s="58"/>
      <c r="R3063" s="58">
        <f>Table49[[#This Row],[QUANTITY]]*Table49[[#This Row],[INV Prices]]</f>
        <v>0</v>
      </c>
      <c r="S3063" s="67"/>
      <c r="V3063" s="41"/>
      <c r="W3063" s="4" t="str">
        <f>IFERROR(VLOOKUP(Table49[[#This Row],[ITEM CODE]],Table2[[Item Code]:[Category ]],6,0),"")</f>
        <v/>
      </c>
      <c r="X3063" s="1" t="str">
        <f>IFERROR(VLOOKUP(Table49[[#This Row],[ITEM CODE]],Table2[[Item Code]:[Sub Category]],7,0),"")</f>
        <v/>
      </c>
      <c r="Y3063" s="68" t="str">
        <f>Table49[[#This Row],[PO Number]]&amp;COUNTIFS($E$5:E3063,E3063)</f>
        <v>0</v>
      </c>
    </row>
    <row r="3064" spans="1:25" ht="14.7" customHeight="1" x14ac:dyDescent="0.3">
      <c r="A3064" s="1" t="str">
        <f>IF(Table49[[#This Row],[ITEM NAME]]="","",ROW()-4)</f>
        <v/>
      </c>
      <c r="B3064" s="68"/>
      <c r="C3064" s="4" t="str">
        <f>IFERROR(VLOOKUP(B3064,Table14[],3,0),"")</f>
        <v/>
      </c>
      <c r="D3064" s="4" t="str">
        <f>IFERROR(VLOOKUP(B3064,Table14[],2,0),"")</f>
        <v/>
      </c>
      <c r="E3064" s="4"/>
      <c r="H3064" s="41" t="str">
        <f>IFERROR(VLOOKUP(Table49[[#This Row],[ITEM CODE]],Table2[[Item Code]:[Master Name]],2,0),"")</f>
        <v/>
      </c>
      <c r="I3064" s="41"/>
      <c r="J3064" s="65" t="str">
        <f>IFERROR(VLOOKUP(Table49[[#This Row],[ITEM CODE]],Table2[[Item Code]:[Master Name]],3,0),"")</f>
        <v/>
      </c>
      <c r="K3064" s="1" t="str">
        <f>IFERROR(VLOOKUP(Table49[[#This Row],[ITEM CODE]],Table2[[Item Code]:[Master Name]],9,0),"")</f>
        <v/>
      </c>
      <c r="L3064" s="1" t="str">
        <f>IFERROR(VLOOKUP(Table49[[#This Row],[ITEM CODE]],Table2[[Item Code]:[Master Name]],8,0),"")</f>
        <v/>
      </c>
      <c r="M3064" s="41"/>
      <c r="N3064" s="66">
        <f>IFERROR(VLOOKUP(Table49[[#This Row],[ITEM CODE]],Table2[[#All],[Item Code]:[Unit Cost]],10,0),0)</f>
        <v>0</v>
      </c>
      <c r="O3064" s="134">
        <f>IFERROR(VLOOKUP(Table49[[#This Row],[ITEM CODE]],Table2[[#All],[Item Code]:[Unit Cost]],10,0),0)</f>
        <v>0</v>
      </c>
      <c r="P3064" s="56"/>
      <c r="Q3064" s="58"/>
      <c r="R3064" s="58">
        <f>Table49[[#This Row],[QUANTITY]]*Table49[[#This Row],[INV Prices]]</f>
        <v>0</v>
      </c>
      <c r="S3064" s="67"/>
      <c r="V3064" s="41"/>
      <c r="W3064" s="4" t="str">
        <f>IFERROR(VLOOKUP(Table49[[#This Row],[ITEM CODE]],Table2[[Item Code]:[Category ]],6,0),"")</f>
        <v/>
      </c>
      <c r="X3064" s="1" t="str">
        <f>IFERROR(VLOOKUP(Table49[[#This Row],[ITEM CODE]],Table2[[Item Code]:[Sub Category]],7,0),"")</f>
        <v/>
      </c>
      <c r="Y3064" s="68" t="str">
        <f>Table49[[#This Row],[PO Number]]&amp;COUNTIFS($E$5:E3064,E3064)</f>
        <v>0</v>
      </c>
    </row>
    <row r="3065" spans="1:25" ht="14.7" customHeight="1" x14ac:dyDescent="0.3">
      <c r="A3065" s="1" t="str">
        <f>IF(Table49[[#This Row],[ITEM NAME]]="","",ROW()-4)</f>
        <v/>
      </c>
      <c r="B3065" s="68"/>
      <c r="C3065" s="4" t="str">
        <f>IFERROR(VLOOKUP(B3065,Table14[],3,0),"")</f>
        <v/>
      </c>
      <c r="D3065" s="4" t="str">
        <f>IFERROR(VLOOKUP(B3065,Table14[],2,0),"")</f>
        <v/>
      </c>
      <c r="E3065" s="4"/>
      <c r="H3065" s="41" t="str">
        <f>IFERROR(VLOOKUP(Table49[[#This Row],[ITEM CODE]],Table2[[Item Code]:[Master Name]],2,0),"")</f>
        <v/>
      </c>
      <c r="I3065" s="41"/>
      <c r="J3065" s="65" t="str">
        <f>IFERROR(VLOOKUP(Table49[[#This Row],[ITEM CODE]],Table2[[Item Code]:[Master Name]],3,0),"")</f>
        <v/>
      </c>
      <c r="K3065" s="1" t="str">
        <f>IFERROR(VLOOKUP(Table49[[#This Row],[ITEM CODE]],Table2[[Item Code]:[Master Name]],9,0),"")</f>
        <v/>
      </c>
      <c r="L3065" s="1" t="str">
        <f>IFERROR(VLOOKUP(Table49[[#This Row],[ITEM CODE]],Table2[[Item Code]:[Master Name]],8,0),"")</f>
        <v/>
      </c>
      <c r="M3065" s="41"/>
      <c r="N3065" s="66">
        <f>IFERROR(VLOOKUP(Table49[[#This Row],[ITEM CODE]],Table2[[#All],[Item Code]:[Unit Cost]],10,0),0)</f>
        <v>0</v>
      </c>
      <c r="O3065" s="134">
        <f>IFERROR(VLOOKUP(Table49[[#This Row],[ITEM CODE]],Table2[[#All],[Item Code]:[Unit Cost]],10,0),0)</f>
        <v>0</v>
      </c>
      <c r="P3065" s="56"/>
      <c r="Q3065" s="58"/>
      <c r="R3065" s="58">
        <f>Table49[[#This Row],[QUANTITY]]*Table49[[#This Row],[INV Prices]]</f>
        <v>0</v>
      </c>
      <c r="S3065" s="67"/>
      <c r="V3065" s="41"/>
      <c r="W3065" s="4" t="str">
        <f>IFERROR(VLOOKUP(Table49[[#This Row],[ITEM CODE]],Table2[[Item Code]:[Category ]],6,0),"")</f>
        <v/>
      </c>
      <c r="X3065" s="1" t="str">
        <f>IFERROR(VLOOKUP(Table49[[#This Row],[ITEM CODE]],Table2[[Item Code]:[Sub Category]],7,0),"")</f>
        <v/>
      </c>
      <c r="Y3065" s="68" t="str">
        <f>Table49[[#This Row],[PO Number]]&amp;COUNTIFS($E$5:E3065,E3065)</f>
        <v>0</v>
      </c>
    </row>
    <row r="3066" spans="1:25" ht="14.7" customHeight="1" x14ac:dyDescent="0.3">
      <c r="A3066" s="1" t="str">
        <f>IF(Table49[[#This Row],[ITEM NAME]]="","",ROW()-4)</f>
        <v/>
      </c>
      <c r="B3066" s="68"/>
      <c r="C3066" s="4" t="str">
        <f>IFERROR(VLOOKUP(B3066,Table14[],3,0),"")</f>
        <v/>
      </c>
      <c r="D3066" s="4" t="str">
        <f>IFERROR(VLOOKUP(B3066,Table14[],2,0),"")</f>
        <v/>
      </c>
      <c r="E3066" s="4"/>
      <c r="H3066" s="41" t="str">
        <f>IFERROR(VLOOKUP(Table49[[#This Row],[ITEM CODE]],Table2[[Item Code]:[Master Name]],2,0),"")</f>
        <v/>
      </c>
      <c r="I3066" s="41"/>
      <c r="J3066" s="65" t="str">
        <f>IFERROR(VLOOKUP(Table49[[#This Row],[ITEM CODE]],Table2[[Item Code]:[Master Name]],3,0),"")</f>
        <v/>
      </c>
      <c r="K3066" s="1" t="str">
        <f>IFERROR(VLOOKUP(Table49[[#This Row],[ITEM CODE]],Table2[[Item Code]:[Master Name]],9,0),"")</f>
        <v/>
      </c>
      <c r="L3066" s="1" t="str">
        <f>IFERROR(VLOOKUP(Table49[[#This Row],[ITEM CODE]],Table2[[Item Code]:[Master Name]],8,0),"")</f>
        <v/>
      </c>
      <c r="M3066" s="41"/>
      <c r="N3066" s="66">
        <f>IFERROR(VLOOKUP(Table49[[#This Row],[ITEM CODE]],Table2[[#All],[Item Code]:[Unit Cost]],10,0),0)</f>
        <v>0</v>
      </c>
      <c r="O3066" s="134">
        <f>IFERROR(VLOOKUP(Table49[[#This Row],[ITEM CODE]],Table2[[#All],[Item Code]:[Unit Cost]],10,0),0)</f>
        <v>0</v>
      </c>
      <c r="P3066" s="56"/>
      <c r="Q3066" s="58"/>
      <c r="R3066" s="58">
        <f>Table49[[#This Row],[QUANTITY]]*Table49[[#This Row],[INV Prices]]</f>
        <v>0</v>
      </c>
      <c r="S3066" s="67"/>
      <c r="V3066" s="41"/>
      <c r="W3066" s="4" t="str">
        <f>IFERROR(VLOOKUP(Table49[[#This Row],[ITEM CODE]],Table2[[Item Code]:[Category ]],6,0),"")</f>
        <v/>
      </c>
      <c r="X3066" s="1" t="str">
        <f>IFERROR(VLOOKUP(Table49[[#This Row],[ITEM CODE]],Table2[[Item Code]:[Sub Category]],7,0),"")</f>
        <v/>
      </c>
      <c r="Y3066" s="68" t="str">
        <f>Table49[[#This Row],[PO Number]]&amp;COUNTIFS($E$5:E3066,E3066)</f>
        <v>0</v>
      </c>
    </row>
    <row r="3067" spans="1:25" ht="14.7" customHeight="1" x14ac:dyDescent="0.3">
      <c r="A3067" s="1" t="str">
        <f>IF(Table49[[#This Row],[ITEM NAME]]="","",ROW()-4)</f>
        <v/>
      </c>
      <c r="B3067" s="68"/>
      <c r="C3067" s="4" t="str">
        <f>IFERROR(VLOOKUP(B3067,Table14[],3,0),"")</f>
        <v/>
      </c>
      <c r="D3067" s="4" t="str">
        <f>IFERROR(VLOOKUP(B3067,Table14[],2,0),"")</f>
        <v/>
      </c>
      <c r="E3067" s="4"/>
      <c r="H3067" s="41" t="str">
        <f>IFERROR(VLOOKUP(Table49[[#This Row],[ITEM CODE]],Table2[[Item Code]:[Master Name]],2,0),"")</f>
        <v/>
      </c>
      <c r="I3067" s="41"/>
      <c r="J3067" s="65" t="str">
        <f>IFERROR(VLOOKUP(Table49[[#This Row],[ITEM CODE]],Table2[[Item Code]:[Master Name]],3,0),"")</f>
        <v/>
      </c>
      <c r="K3067" s="1" t="str">
        <f>IFERROR(VLOOKUP(Table49[[#This Row],[ITEM CODE]],Table2[[Item Code]:[Master Name]],9,0),"")</f>
        <v/>
      </c>
      <c r="L3067" s="1" t="str">
        <f>IFERROR(VLOOKUP(Table49[[#This Row],[ITEM CODE]],Table2[[Item Code]:[Master Name]],8,0),"")</f>
        <v/>
      </c>
      <c r="M3067" s="41"/>
      <c r="N3067" s="66">
        <f>IFERROR(VLOOKUP(Table49[[#This Row],[ITEM CODE]],Table2[[#All],[Item Code]:[Unit Cost]],10,0),0)</f>
        <v>0</v>
      </c>
      <c r="O3067" s="134">
        <f>IFERROR(VLOOKUP(Table49[[#This Row],[ITEM CODE]],Table2[[#All],[Item Code]:[Unit Cost]],10,0),0)</f>
        <v>0</v>
      </c>
      <c r="P3067" s="56"/>
      <c r="Q3067" s="58"/>
      <c r="R3067" s="58">
        <f>Table49[[#This Row],[QUANTITY]]*Table49[[#This Row],[INV Prices]]</f>
        <v>0</v>
      </c>
      <c r="S3067" s="67"/>
      <c r="V3067" s="41"/>
      <c r="W3067" s="4" t="str">
        <f>IFERROR(VLOOKUP(Table49[[#This Row],[ITEM CODE]],Table2[[Item Code]:[Category ]],6,0),"")</f>
        <v/>
      </c>
      <c r="X3067" s="1" t="str">
        <f>IFERROR(VLOOKUP(Table49[[#This Row],[ITEM CODE]],Table2[[Item Code]:[Sub Category]],7,0),"")</f>
        <v/>
      </c>
      <c r="Y3067" s="68" t="str">
        <f>Table49[[#This Row],[PO Number]]&amp;COUNTIFS($E$5:E3067,E3067)</f>
        <v>0</v>
      </c>
    </row>
    <row r="3068" spans="1:25" ht="14.7" customHeight="1" x14ac:dyDescent="0.3">
      <c r="A3068" s="1" t="str">
        <f>IF(Table49[[#This Row],[ITEM NAME]]="","",ROW()-4)</f>
        <v/>
      </c>
      <c r="B3068" s="68"/>
      <c r="C3068" s="4" t="str">
        <f>IFERROR(VLOOKUP(B3068,Table14[],3,0),"")</f>
        <v/>
      </c>
      <c r="D3068" s="4" t="str">
        <f>IFERROR(VLOOKUP(B3068,Table14[],2,0),"")</f>
        <v/>
      </c>
      <c r="E3068" s="4"/>
      <c r="H3068" s="41" t="str">
        <f>IFERROR(VLOOKUP(Table49[[#This Row],[ITEM CODE]],Table2[[Item Code]:[Master Name]],2,0),"")</f>
        <v/>
      </c>
      <c r="I3068" s="41"/>
      <c r="J3068" s="65" t="str">
        <f>IFERROR(VLOOKUP(Table49[[#This Row],[ITEM CODE]],Table2[[Item Code]:[Master Name]],3,0),"")</f>
        <v/>
      </c>
      <c r="K3068" s="1" t="str">
        <f>IFERROR(VLOOKUP(Table49[[#This Row],[ITEM CODE]],Table2[[Item Code]:[Master Name]],9,0),"")</f>
        <v/>
      </c>
      <c r="L3068" s="1" t="str">
        <f>IFERROR(VLOOKUP(Table49[[#This Row],[ITEM CODE]],Table2[[Item Code]:[Master Name]],8,0),"")</f>
        <v/>
      </c>
      <c r="M3068" s="41"/>
      <c r="N3068" s="66">
        <f>IFERROR(VLOOKUP(Table49[[#This Row],[ITEM CODE]],Table2[[#All],[Item Code]:[Unit Cost]],10,0),0)</f>
        <v>0</v>
      </c>
      <c r="O3068" s="134">
        <f>IFERROR(VLOOKUP(Table49[[#This Row],[ITEM CODE]],Table2[[#All],[Item Code]:[Unit Cost]],10,0),0)</f>
        <v>0</v>
      </c>
      <c r="P3068" s="56"/>
      <c r="Q3068" s="58"/>
      <c r="R3068" s="58">
        <f>Table49[[#This Row],[QUANTITY]]*Table49[[#This Row],[INV Prices]]</f>
        <v>0</v>
      </c>
      <c r="S3068" s="67"/>
      <c r="V3068" s="41"/>
      <c r="W3068" s="4" t="str">
        <f>IFERROR(VLOOKUP(Table49[[#This Row],[ITEM CODE]],Table2[[Item Code]:[Category ]],6,0),"")</f>
        <v/>
      </c>
      <c r="X3068" s="1" t="str">
        <f>IFERROR(VLOOKUP(Table49[[#This Row],[ITEM CODE]],Table2[[Item Code]:[Sub Category]],7,0),"")</f>
        <v/>
      </c>
      <c r="Y3068" s="68" t="str">
        <f>Table49[[#This Row],[PO Number]]&amp;COUNTIFS($E$5:E3068,E3068)</f>
        <v>0</v>
      </c>
    </row>
    <row r="3069" spans="1:25" ht="14.7" customHeight="1" x14ac:dyDescent="0.3">
      <c r="A3069" s="1" t="str">
        <f>IF(Table49[[#This Row],[ITEM NAME]]="","",ROW()-4)</f>
        <v/>
      </c>
      <c r="B3069" s="68"/>
      <c r="C3069" s="4" t="str">
        <f>IFERROR(VLOOKUP(B3069,Table14[],3,0),"")</f>
        <v/>
      </c>
      <c r="D3069" s="4" t="str">
        <f>IFERROR(VLOOKUP(B3069,Table14[],2,0),"")</f>
        <v/>
      </c>
      <c r="E3069" s="4"/>
      <c r="H3069" s="41" t="str">
        <f>IFERROR(VLOOKUP(Table49[[#This Row],[ITEM CODE]],Table2[[Item Code]:[Master Name]],2,0),"")</f>
        <v/>
      </c>
      <c r="I3069" s="41"/>
      <c r="J3069" s="65" t="str">
        <f>IFERROR(VLOOKUP(Table49[[#This Row],[ITEM CODE]],Table2[[Item Code]:[Master Name]],3,0),"")</f>
        <v/>
      </c>
      <c r="K3069" s="1" t="str">
        <f>IFERROR(VLOOKUP(Table49[[#This Row],[ITEM CODE]],Table2[[Item Code]:[Master Name]],9,0),"")</f>
        <v/>
      </c>
      <c r="L3069" s="1" t="str">
        <f>IFERROR(VLOOKUP(Table49[[#This Row],[ITEM CODE]],Table2[[Item Code]:[Master Name]],8,0),"")</f>
        <v/>
      </c>
      <c r="M3069" s="41"/>
      <c r="N3069" s="66">
        <f>IFERROR(VLOOKUP(Table49[[#This Row],[ITEM CODE]],Table2[[#All],[Item Code]:[Unit Cost]],10,0),0)</f>
        <v>0</v>
      </c>
      <c r="O3069" s="134">
        <f>IFERROR(VLOOKUP(Table49[[#This Row],[ITEM CODE]],Table2[[#All],[Item Code]:[Unit Cost]],10,0),0)</f>
        <v>0</v>
      </c>
      <c r="P3069" s="56"/>
      <c r="Q3069" s="58"/>
      <c r="R3069" s="58">
        <f>Table49[[#This Row],[QUANTITY]]*Table49[[#This Row],[INV Prices]]</f>
        <v>0</v>
      </c>
      <c r="S3069" s="67"/>
      <c r="V3069" s="41"/>
      <c r="W3069" s="4" t="str">
        <f>IFERROR(VLOOKUP(Table49[[#This Row],[ITEM CODE]],Table2[[Item Code]:[Category ]],6,0),"")</f>
        <v/>
      </c>
      <c r="X3069" s="1" t="str">
        <f>IFERROR(VLOOKUP(Table49[[#This Row],[ITEM CODE]],Table2[[Item Code]:[Sub Category]],7,0),"")</f>
        <v/>
      </c>
      <c r="Y3069" s="68" t="str">
        <f>Table49[[#This Row],[PO Number]]&amp;COUNTIFS($E$5:E3069,E3069)</f>
        <v>0</v>
      </c>
    </row>
    <row r="3070" spans="1:25" ht="14.7" customHeight="1" x14ac:dyDescent="0.3">
      <c r="A3070" s="1" t="str">
        <f>IF(Table49[[#This Row],[ITEM NAME]]="","",ROW()-4)</f>
        <v/>
      </c>
      <c r="B3070" s="68"/>
      <c r="C3070" s="4" t="str">
        <f>IFERROR(VLOOKUP(B3070,Table14[],3,0),"")</f>
        <v/>
      </c>
      <c r="D3070" s="4" t="str">
        <f>IFERROR(VLOOKUP(B3070,Table14[],2,0),"")</f>
        <v/>
      </c>
      <c r="E3070" s="4"/>
      <c r="H3070" s="41" t="str">
        <f>IFERROR(VLOOKUP(Table49[[#This Row],[ITEM CODE]],Table2[[Item Code]:[Master Name]],2,0),"")</f>
        <v/>
      </c>
      <c r="I3070" s="41"/>
      <c r="J3070" s="65" t="str">
        <f>IFERROR(VLOOKUP(Table49[[#This Row],[ITEM CODE]],Table2[[Item Code]:[Master Name]],3,0),"")</f>
        <v/>
      </c>
      <c r="K3070" s="1" t="str">
        <f>IFERROR(VLOOKUP(Table49[[#This Row],[ITEM CODE]],Table2[[Item Code]:[Master Name]],9,0),"")</f>
        <v/>
      </c>
      <c r="L3070" s="1" t="str">
        <f>IFERROR(VLOOKUP(Table49[[#This Row],[ITEM CODE]],Table2[[Item Code]:[Master Name]],8,0),"")</f>
        <v/>
      </c>
      <c r="M3070" s="41"/>
      <c r="N3070" s="66">
        <f>IFERROR(VLOOKUP(Table49[[#This Row],[ITEM CODE]],Table2[[#All],[Item Code]:[Unit Cost]],10,0),0)</f>
        <v>0</v>
      </c>
      <c r="O3070" s="134">
        <f>IFERROR(VLOOKUP(Table49[[#This Row],[ITEM CODE]],Table2[[#All],[Item Code]:[Unit Cost]],10,0),0)</f>
        <v>0</v>
      </c>
      <c r="P3070" s="56"/>
      <c r="Q3070" s="58"/>
      <c r="R3070" s="58">
        <f>Table49[[#This Row],[QUANTITY]]*Table49[[#This Row],[INV Prices]]</f>
        <v>0</v>
      </c>
      <c r="S3070" s="67"/>
      <c r="V3070" s="41"/>
      <c r="W3070" s="4" t="str">
        <f>IFERROR(VLOOKUP(Table49[[#This Row],[ITEM CODE]],Table2[[Item Code]:[Category ]],6,0),"")</f>
        <v/>
      </c>
      <c r="X3070" s="1" t="str">
        <f>IFERROR(VLOOKUP(Table49[[#This Row],[ITEM CODE]],Table2[[Item Code]:[Sub Category]],7,0),"")</f>
        <v/>
      </c>
      <c r="Y3070" s="68" t="str">
        <f>Table49[[#This Row],[PO Number]]&amp;COUNTIFS($E$5:E3070,E3070)</f>
        <v>0</v>
      </c>
    </row>
    <row r="3071" spans="1:25" ht="14.7" customHeight="1" x14ac:dyDescent="0.3">
      <c r="A3071" s="1" t="str">
        <f>IF(Table49[[#This Row],[ITEM NAME]]="","",ROW()-4)</f>
        <v/>
      </c>
      <c r="B3071" s="68"/>
      <c r="C3071" s="4" t="str">
        <f>IFERROR(VLOOKUP(B3071,Table14[],3,0),"")</f>
        <v/>
      </c>
      <c r="D3071" s="4" t="str">
        <f>IFERROR(VLOOKUP(B3071,Table14[],2,0),"")</f>
        <v/>
      </c>
      <c r="E3071" s="4"/>
      <c r="H3071" s="41" t="str">
        <f>IFERROR(VLOOKUP(Table49[[#This Row],[ITEM CODE]],Table2[[Item Code]:[Master Name]],2,0),"")</f>
        <v/>
      </c>
      <c r="I3071" s="41"/>
      <c r="J3071" s="65" t="str">
        <f>IFERROR(VLOOKUP(Table49[[#This Row],[ITEM CODE]],Table2[[Item Code]:[Master Name]],3,0),"")</f>
        <v/>
      </c>
      <c r="K3071" s="1" t="str">
        <f>IFERROR(VLOOKUP(Table49[[#This Row],[ITEM CODE]],Table2[[Item Code]:[Master Name]],9,0),"")</f>
        <v/>
      </c>
      <c r="L3071" s="1" t="str">
        <f>IFERROR(VLOOKUP(Table49[[#This Row],[ITEM CODE]],Table2[[Item Code]:[Master Name]],8,0),"")</f>
        <v/>
      </c>
      <c r="M3071" s="41"/>
      <c r="N3071" s="66">
        <f>IFERROR(VLOOKUP(Table49[[#This Row],[ITEM CODE]],Table2[[#All],[Item Code]:[Unit Cost]],10,0),0)</f>
        <v>0</v>
      </c>
      <c r="O3071" s="134">
        <f>IFERROR(VLOOKUP(Table49[[#This Row],[ITEM CODE]],Table2[[#All],[Item Code]:[Unit Cost]],10,0),0)</f>
        <v>0</v>
      </c>
      <c r="P3071" s="56"/>
      <c r="Q3071" s="58"/>
      <c r="R3071" s="58">
        <f>Table49[[#This Row],[QUANTITY]]*Table49[[#This Row],[INV Prices]]</f>
        <v>0</v>
      </c>
      <c r="S3071" s="67"/>
      <c r="V3071" s="41"/>
      <c r="W3071" s="4" t="str">
        <f>IFERROR(VLOOKUP(Table49[[#This Row],[ITEM CODE]],Table2[[Item Code]:[Category ]],6,0),"")</f>
        <v/>
      </c>
      <c r="X3071" s="1" t="str">
        <f>IFERROR(VLOOKUP(Table49[[#This Row],[ITEM CODE]],Table2[[Item Code]:[Sub Category]],7,0),"")</f>
        <v/>
      </c>
      <c r="Y3071" s="68" t="str">
        <f>Table49[[#This Row],[PO Number]]&amp;COUNTIFS($E$5:E3071,E3071)</f>
        <v>0</v>
      </c>
    </row>
    <row r="3072" spans="1:25" ht="14.7" customHeight="1" x14ac:dyDescent="0.3">
      <c r="A3072" s="1" t="str">
        <f>IF(Table49[[#This Row],[ITEM NAME]]="","",ROW()-4)</f>
        <v/>
      </c>
      <c r="B3072" s="68"/>
      <c r="C3072" s="4" t="str">
        <f>IFERROR(VLOOKUP(B3072,Table14[],3,0),"")</f>
        <v/>
      </c>
      <c r="D3072" s="4" t="str">
        <f>IFERROR(VLOOKUP(B3072,Table14[],2,0),"")</f>
        <v/>
      </c>
      <c r="E3072" s="4"/>
      <c r="H3072" s="41" t="str">
        <f>IFERROR(VLOOKUP(Table49[[#This Row],[ITEM CODE]],Table2[[Item Code]:[Master Name]],2,0),"")</f>
        <v/>
      </c>
      <c r="I3072" s="41"/>
      <c r="J3072" s="65" t="str">
        <f>IFERROR(VLOOKUP(Table49[[#This Row],[ITEM CODE]],Table2[[Item Code]:[Master Name]],3,0),"")</f>
        <v/>
      </c>
      <c r="K3072" s="1" t="str">
        <f>IFERROR(VLOOKUP(Table49[[#This Row],[ITEM CODE]],Table2[[Item Code]:[Master Name]],9,0),"")</f>
        <v/>
      </c>
      <c r="L3072" s="1" t="str">
        <f>IFERROR(VLOOKUP(Table49[[#This Row],[ITEM CODE]],Table2[[Item Code]:[Master Name]],8,0),"")</f>
        <v/>
      </c>
      <c r="M3072" s="41"/>
      <c r="N3072" s="66">
        <f>IFERROR(VLOOKUP(Table49[[#This Row],[ITEM CODE]],Table2[[#All],[Item Code]:[Unit Cost]],10,0),0)</f>
        <v>0</v>
      </c>
      <c r="O3072" s="134">
        <f>IFERROR(VLOOKUP(Table49[[#This Row],[ITEM CODE]],Table2[[#All],[Item Code]:[Unit Cost]],10,0),0)</f>
        <v>0</v>
      </c>
      <c r="P3072" s="56"/>
      <c r="Q3072" s="58"/>
      <c r="R3072" s="58">
        <f>Table49[[#This Row],[QUANTITY]]*Table49[[#This Row],[INV Prices]]</f>
        <v>0</v>
      </c>
      <c r="S3072" s="67"/>
      <c r="V3072" s="41"/>
      <c r="W3072" s="4" t="str">
        <f>IFERROR(VLOOKUP(Table49[[#This Row],[ITEM CODE]],Table2[[Item Code]:[Category ]],6,0),"")</f>
        <v/>
      </c>
      <c r="X3072" s="1" t="str">
        <f>IFERROR(VLOOKUP(Table49[[#This Row],[ITEM CODE]],Table2[[Item Code]:[Sub Category]],7,0),"")</f>
        <v/>
      </c>
      <c r="Y3072" s="68" t="str">
        <f>Table49[[#This Row],[PO Number]]&amp;COUNTIFS($E$5:E3072,E3072)</f>
        <v>0</v>
      </c>
    </row>
    <row r="3073" spans="1:25" ht="14.7" customHeight="1" x14ac:dyDescent="0.3">
      <c r="A3073" s="1" t="str">
        <f>IF(Table49[[#This Row],[ITEM NAME]]="","",ROW()-4)</f>
        <v/>
      </c>
      <c r="B3073" s="68"/>
      <c r="C3073" s="4" t="str">
        <f>IFERROR(VLOOKUP(B3073,Table14[],3,0),"")</f>
        <v/>
      </c>
      <c r="D3073" s="4" t="str">
        <f>IFERROR(VLOOKUP(B3073,Table14[],2,0),"")</f>
        <v/>
      </c>
      <c r="E3073" s="4"/>
      <c r="H3073" s="41" t="str">
        <f>IFERROR(VLOOKUP(Table49[[#This Row],[ITEM CODE]],Table2[[Item Code]:[Master Name]],2,0),"")</f>
        <v/>
      </c>
      <c r="I3073" s="41"/>
      <c r="J3073" s="65" t="str">
        <f>IFERROR(VLOOKUP(Table49[[#This Row],[ITEM CODE]],Table2[[Item Code]:[Master Name]],3,0),"")</f>
        <v/>
      </c>
      <c r="K3073" s="1" t="str">
        <f>IFERROR(VLOOKUP(Table49[[#This Row],[ITEM CODE]],Table2[[Item Code]:[Master Name]],9,0),"")</f>
        <v/>
      </c>
      <c r="L3073" s="1" t="str">
        <f>IFERROR(VLOOKUP(Table49[[#This Row],[ITEM CODE]],Table2[[Item Code]:[Master Name]],8,0),"")</f>
        <v/>
      </c>
      <c r="M3073" s="41"/>
      <c r="N3073" s="66">
        <f>IFERROR(VLOOKUP(Table49[[#This Row],[ITEM CODE]],Table2[[#All],[Item Code]:[Unit Cost]],10,0),0)</f>
        <v>0</v>
      </c>
      <c r="O3073" s="134">
        <f>IFERROR(VLOOKUP(Table49[[#This Row],[ITEM CODE]],Table2[[#All],[Item Code]:[Unit Cost]],10,0),0)</f>
        <v>0</v>
      </c>
      <c r="P3073" s="56"/>
      <c r="Q3073" s="58"/>
      <c r="R3073" s="58">
        <f>Table49[[#This Row],[QUANTITY]]*Table49[[#This Row],[INV Prices]]</f>
        <v>0</v>
      </c>
      <c r="S3073" s="67"/>
      <c r="V3073" s="41"/>
      <c r="W3073" s="4" t="str">
        <f>IFERROR(VLOOKUP(Table49[[#This Row],[ITEM CODE]],Table2[[Item Code]:[Category ]],6,0),"")</f>
        <v/>
      </c>
      <c r="X3073" s="1" t="str">
        <f>IFERROR(VLOOKUP(Table49[[#This Row],[ITEM CODE]],Table2[[Item Code]:[Sub Category]],7,0),"")</f>
        <v/>
      </c>
      <c r="Y3073" s="68" t="str">
        <f>Table49[[#This Row],[PO Number]]&amp;COUNTIFS($E$5:E3073,E3073)</f>
        <v>0</v>
      </c>
    </row>
    <row r="3074" spans="1:25" ht="14.7" customHeight="1" x14ac:dyDescent="0.3">
      <c r="A3074" s="1" t="str">
        <f>IF(Table49[[#This Row],[ITEM NAME]]="","",ROW()-4)</f>
        <v/>
      </c>
      <c r="B3074" s="68"/>
      <c r="C3074" s="4" t="str">
        <f>IFERROR(VLOOKUP(B3074,Table14[],3,0),"")</f>
        <v/>
      </c>
      <c r="D3074" s="4" t="str">
        <f>IFERROR(VLOOKUP(B3074,Table14[],2,0),"")</f>
        <v/>
      </c>
      <c r="E3074" s="4"/>
      <c r="H3074" s="41" t="str">
        <f>IFERROR(VLOOKUP(Table49[[#This Row],[ITEM CODE]],Table2[[Item Code]:[Master Name]],2,0),"")</f>
        <v/>
      </c>
      <c r="I3074" s="41"/>
      <c r="J3074" s="65" t="str">
        <f>IFERROR(VLOOKUP(Table49[[#This Row],[ITEM CODE]],Table2[[Item Code]:[Master Name]],3,0),"")</f>
        <v/>
      </c>
      <c r="K3074" s="1" t="str">
        <f>IFERROR(VLOOKUP(Table49[[#This Row],[ITEM CODE]],Table2[[Item Code]:[Master Name]],9,0),"")</f>
        <v/>
      </c>
      <c r="L3074" s="1" t="str">
        <f>IFERROR(VLOOKUP(Table49[[#This Row],[ITEM CODE]],Table2[[Item Code]:[Master Name]],8,0),"")</f>
        <v/>
      </c>
      <c r="M3074" s="41"/>
      <c r="N3074" s="66">
        <f>IFERROR(VLOOKUP(Table49[[#This Row],[ITEM CODE]],Table2[[#All],[Item Code]:[Unit Cost]],10,0),0)</f>
        <v>0</v>
      </c>
      <c r="O3074" s="134">
        <f>IFERROR(VLOOKUP(Table49[[#This Row],[ITEM CODE]],Table2[[#All],[Item Code]:[Unit Cost]],10,0),0)</f>
        <v>0</v>
      </c>
      <c r="P3074" s="56"/>
      <c r="Q3074" s="58"/>
      <c r="R3074" s="58">
        <f>Table49[[#This Row],[QUANTITY]]*Table49[[#This Row],[INV Prices]]</f>
        <v>0</v>
      </c>
      <c r="S3074" s="67"/>
      <c r="V3074" s="41"/>
      <c r="W3074" s="4" t="str">
        <f>IFERROR(VLOOKUP(Table49[[#This Row],[ITEM CODE]],Table2[[Item Code]:[Category ]],6,0),"")</f>
        <v/>
      </c>
      <c r="X3074" s="1" t="str">
        <f>IFERROR(VLOOKUP(Table49[[#This Row],[ITEM CODE]],Table2[[Item Code]:[Sub Category]],7,0),"")</f>
        <v/>
      </c>
      <c r="Y3074" s="68" t="str">
        <f>Table49[[#This Row],[PO Number]]&amp;COUNTIFS($E$5:E3074,E3074)</f>
        <v>0</v>
      </c>
    </row>
    <row r="3075" spans="1:25" ht="14.7" customHeight="1" x14ac:dyDescent="0.3">
      <c r="A3075" s="1" t="str">
        <f>IF(Table49[[#This Row],[ITEM NAME]]="","",ROW()-4)</f>
        <v/>
      </c>
      <c r="B3075" s="68"/>
      <c r="C3075" s="4" t="str">
        <f>IFERROR(VLOOKUP(B3075,Table14[],3,0),"")</f>
        <v/>
      </c>
      <c r="D3075" s="4" t="str">
        <f>IFERROR(VLOOKUP(B3075,Table14[],2,0),"")</f>
        <v/>
      </c>
      <c r="E3075" s="4"/>
      <c r="H3075" s="41" t="str">
        <f>IFERROR(VLOOKUP(Table49[[#This Row],[ITEM CODE]],Table2[[Item Code]:[Master Name]],2,0),"")</f>
        <v/>
      </c>
      <c r="I3075" s="41"/>
      <c r="J3075" s="65" t="str">
        <f>IFERROR(VLOOKUP(Table49[[#This Row],[ITEM CODE]],Table2[[Item Code]:[Master Name]],3,0),"")</f>
        <v/>
      </c>
      <c r="K3075" s="1" t="str">
        <f>IFERROR(VLOOKUP(Table49[[#This Row],[ITEM CODE]],Table2[[Item Code]:[Master Name]],9,0),"")</f>
        <v/>
      </c>
      <c r="L3075" s="1" t="str">
        <f>IFERROR(VLOOKUP(Table49[[#This Row],[ITEM CODE]],Table2[[Item Code]:[Master Name]],8,0),"")</f>
        <v/>
      </c>
      <c r="M3075" s="41"/>
      <c r="N3075" s="66">
        <f>IFERROR(VLOOKUP(Table49[[#This Row],[ITEM CODE]],Table2[[#All],[Item Code]:[Unit Cost]],10,0),0)</f>
        <v>0</v>
      </c>
      <c r="O3075" s="134">
        <f>IFERROR(VLOOKUP(Table49[[#This Row],[ITEM CODE]],Table2[[#All],[Item Code]:[Unit Cost]],10,0),0)</f>
        <v>0</v>
      </c>
      <c r="P3075" s="56"/>
      <c r="Q3075" s="58"/>
      <c r="R3075" s="58">
        <f>Table49[[#This Row],[QUANTITY]]*Table49[[#This Row],[INV Prices]]</f>
        <v>0</v>
      </c>
      <c r="S3075" s="67"/>
      <c r="V3075" s="41"/>
      <c r="W3075" s="4" t="str">
        <f>IFERROR(VLOOKUP(Table49[[#This Row],[ITEM CODE]],Table2[[Item Code]:[Category ]],6,0),"")</f>
        <v/>
      </c>
      <c r="X3075" s="1" t="str">
        <f>IFERROR(VLOOKUP(Table49[[#This Row],[ITEM CODE]],Table2[[Item Code]:[Sub Category]],7,0),"")</f>
        <v/>
      </c>
      <c r="Y3075" s="68" t="str">
        <f>Table49[[#This Row],[PO Number]]&amp;COUNTIFS($E$5:E3075,E3075)</f>
        <v>0</v>
      </c>
    </row>
    <row r="3076" spans="1:25" ht="14.7" customHeight="1" x14ac:dyDescent="0.3">
      <c r="A3076" s="1" t="str">
        <f>IF(Table49[[#This Row],[ITEM NAME]]="","",ROW()-4)</f>
        <v/>
      </c>
      <c r="B3076" s="68"/>
      <c r="C3076" s="4" t="str">
        <f>IFERROR(VLOOKUP(B3076,Table14[],3,0),"")</f>
        <v/>
      </c>
      <c r="D3076" s="4" t="str">
        <f>IFERROR(VLOOKUP(B3076,Table14[],2,0),"")</f>
        <v/>
      </c>
      <c r="E3076" s="4"/>
      <c r="H3076" s="41" t="str">
        <f>IFERROR(VLOOKUP(Table49[[#This Row],[ITEM CODE]],Table2[[Item Code]:[Master Name]],2,0),"")</f>
        <v/>
      </c>
      <c r="I3076" s="41"/>
      <c r="J3076" s="65" t="str">
        <f>IFERROR(VLOOKUP(Table49[[#This Row],[ITEM CODE]],Table2[[Item Code]:[Master Name]],3,0),"")</f>
        <v/>
      </c>
      <c r="K3076" s="1" t="str">
        <f>IFERROR(VLOOKUP(Table49[[#This Row],[ITEM CODE]],Table2[[Item Code]:[Master Name]],9,0),"")</f>
        <v/>
      </c>
      <c r="L3076" s="1" t="str">
        <f>IFERROR(VLOOKUP(Table49[[#This Row],[ITEM CODE]],Table2[[Item Code]:[Master Name]],8,0),"")</f>
        <v/>
      </c>
      <c r="M3076" s="41"/>
      <c r="N3076" s="66">
        <f>IFERROR(VLOOKUP(Table49[[#This Row],[ITEM CODE]],Table2[[#All],[Item Code]:[Unit Cost]],10,0),0)</f>
        <v>0</v>
      </c>
      <c r="O3076" s="134">
        <f>IFERROR(VLOOKUP(Table49[[#This Row],[ITEM CODE]],Table2[[#All],[Item Code]:[Unit Cost]],10,0),0)</f>
        <v>0</v>
      </c>
      <c r="P3076" s="56"/>
      <c r="Q3076" s="58"/>
      <c r="R3076" s="58">
        <f>Table49[[#This Row],[QUANTITY]]*Table49[[#This Row],[INV Prices]]</f>
        <v>0</v>
      </c>
      <c r="S3076" s="67"/>
      <c r="V3076" s="41"/>
      <c r="W3076" s="4" t="str">
        <f>IFERROR(VLOOKUP(Table49[[#This Row],[ITEM CODE]],Table2[[Item Code]:[Category ]],6,0),"")</f>
        <v/>
      </c>
      <c r="X3076" s="1" t="str">
        <f>IFERROR(VLOOKUP(Table49[[#This Row],[ITEM CODE]],Table2[[Item Code]:[Sub Category]],7,0),"")</f>
        <v/>
      </c>
      <c r="Y3076" s="68" t="str">
        <f>Table49[[#This Row],[PO Number]]&amp;COUNTIFS($E$5:E3076,E3076)</f>
        <v>0</v>
      </c>
    </row>
    <row r="3077" spans="1:25" ht="14.7" customHeight="1" x14ac:dyDescent="0.3">
      <c r="A3077" s="1" t="str">
        <f>IF(Table49[[#This Row],[ITEM NAME]]="","",ROW()-4)</f>
        <v/>
      </c>
      <c r="B3077" s="68"/>
      <c r="C3077" s="4" t="str">
        <f>IFERROR(VLOOKUP(B3077,Table14[],3,0),"")</f>
        <v/>
      </c>
      <c r="D3077" s="4" t="str">
        <f>IFERROR(VLOOKUP(B3077,Table14[],2,0),"")</f>
        <v/>
      </c>
      <c r="E3077" s="4"/>
      <c r="H3077" s="41" t="str">
        <f>IFERROR(VLOOKUP(Table49[[#This Row],[ITEM CODE]],Table2[[Item Code]:[Master Name]],2,0),"")</f>
        <v/>
      </c>
      <c r="I3077" s="41"/>
      <c r="J3077" s="65" t="str">
        <f>IFERROR(VLOOKUP(Table49[[#This Row],[ITEM CODE]],Table2[[Item Code]:[Master Name]],3,0),"")</f>
        <v/>
      </c>
      <c r="K3077" s="1" t="str">
        <f>IFERROR(VLOOKUP(Table49[[#This Row],[ITEM CODE]],Table2[[Item Code]:[Master Name]],9,0),"")</f>
        <v/>
      </c>
      <c r="L3077" s="1" t="str">
        <f>IFERROR(VLOOKUP(Table49[[#This Row],[ITEM CODE]],Table2[[Item Code]:[Master Name]],8,0),"")</f>
        <v/>
      </c>
      <c r="M3077" s="41"/>
      <c r="N3077" s="66">
        <f>IFERROR(VLOOKUP(Table49[[#This Row],[ITEM CODE]],Table2[[#All],[Item Code]:[Unit Cost]],10,0),0)</f>
        <v>0</v>
      </c>
      <c r="O3077" s="134">
        <f>IFERROR(VLOOKUP(Table49[[#This Row],[ITEM CODE]],Table2[[#All],[Item Code]:[Unit Cost]],10,0),0)</f>
        <v>0</v>
      </c>
      <c r="P3077" s="56"/>
      <c r="Q3077" s="58"/>
      <c r="R3077" s="58">
        <f>Table49[[#This Row],[QUANTITY]]*Table49[[#This Row],[INV Prices]]</f>
        <v>0</v>
      </c>
      <c r="S3077" s="67"/>
      <c r="V3077" s="41"/>
      <c r="W3077" s="4" t="str">
        <f>IFERROR(VLOOKUP(Table49[[#This Row],[ITEM CODE]],Table2[[Item Code]:[Category ]],6,0),"")</f>
        <v/>
      </c>
      <c r="X3077" s="1" t="str">
        <f>IFERROR(VLOOKUP(Table49[[#This Row],[ITEM CODE]],Table2[[Item Code]:[Sub Category]],7,0),"")</f>
        <v/>
      </c>
      <c r="Y3077" s="68" t="str">
        <f>Table49[[#This Row],[PO Number]]&amp;COUNTIFS($E$5:E3077,E3077)</f>
        <v>0</v>
      </c>
    </row>
    <row r="3078" spans="1:25" ht="14.7" customHeight="1" x14ac:dyDescent="0.3">
      <c r="A3078" s="1" t="str">
        <f>IF(Table49[[#This Row],[ITEM NAME]]="","",ROW()-4)</f>
        <v/>
      </c>
      <c r="B3078" s="68"/>
      <c r="C3078" s="4" t="str">
        <f>IFERROR(VLOOKUP(B3078,Table14[],3,0),"")</f>
        <v/>
      </c>
      <c r="D3078" s="4" t="str">
        <f>IFERROR(VLOOKUP(B3078,Table14[],2,0),"")</f>
        <v/>
      </c>
      <c r="E3078" s="4"/>
      <c r="H3078" s="41" t="str">
        <f>IFERROR(VLOOKUP(Table49[[#This Row],[ITEM CODE]],Table2[[Item Code]:[Master Name]],2,0),"")</f>
        <v/>
      </c>
      <c r="I3078" s="41"/>
      <c r="J3078" s="65" t="str">
        <f>IFERROR(VLOOKUP(Table49[[#This Row],[ITEM CODE]],Table2[[Item Code]:[Master Name]],3,0),"")</f>
        <v/>
      </c>
      <c r="K3078" s="1" t="str">
        <f>IFERROR(VLOOKUP(Table49[[#This Row],[ITEM CODE]],Table2[[Item Code]:[Master Name]],9,0),"")</f>
        <v/>
      </c>
      <c r="L3078" s="1" t="str">
        <f>IFERROR(VLOOKUP(Table49[[#This Row],[ITEM CODE]],Table2[[Item Code]:[Master Name]],8,0),"")</f>
        <v/>
      </c>
      <c r="M3078" s="41"/>
      <c r="N3078" s="66">
        <f>IFERROR(VLOOKUP(Table49[[#This Row],[ITEM CODE]],Table2[[#All],[Item Code]:[Unit Cost]],10,0),0)</f>
        <v>0</v>
      </c>
      <c r="O3078" s="134">
        <f>IFERROR(VLOOKUP(Table49[[#This Row],[ITEM CODE]],Table2[[#All],[Item Code]:[Unit Cost]],10,0),0)</f>
        <v>0</v>
      </c>
      <c r="P3078" s="56"/>
      <c r="Q3078" s="58"/>
      <c r="R3078" s="58">
        <f>Table49[[#This Row],[QUANTITY]]*Table49[[#This Row],[INV Prices]]</f>
        <v>0</v>
      </c>
      <c r="S3078" s="67"/>
      <c r="V3078" s="41"/>
      <c r="W3078" s="4" t="str">
        <f>IFERROR(VLOOKUP(Table49[[#This Row],[ITEM CODE]],Table2[[Item Code]:[Category ]],6,0),"")</f>
        <v/>
      </c>
      <c r="X3078" s="1" t="str">
        <f>IFERROR(VLOOKUP(Table49[[#This Row],[ITEM CODE]],Table2[[Item Code]:[Sub Category]],7,0),"")</f>
        <v/>
      </c>
      <c r="Y3078" s="68" t="str">
        <f>Table49[[#This Row],[PO Number]]&amp;COUNTIFS($E$5:E3078,E3078)</f>
        <v>0</v>
      </c>
    </row>
    <row r="3079" spans="1:25" ht="14.7" customHeight="1" x14ac:dyDescent="0.3">
      <c r="A3079" s="1" t="str">
        <f>IF(Table49[[#This Row],[ITEM NAME]]="","",ROW()-4)</f>
        <v/>
      </c>
      <c r="B3079" s="68"/>
      <c r="C3079" s="4" t="str">
        <f>IFERROR(VLOOKUP(B3079,Table14[],3,0),"")</f>
        <v/>
      </c>
      <c r="D3079" s="4" t="str">
        <f>IFERROR(VLOOKUP(B3079,Table14[],2,0),"")</f>
        <v/>
      </c>
      <c r="E3079" s="4"/>
      <c r="H3079" s="41" t="str">
        <f>IFERROR(VLOOKUP(Table49[[#This Row],[ITEM CODE]],Table2[[Item Code]:[Master Name]],2,0),"")</f>
        <v/>
      </c>
      <c r="I3079" s="41"/>
      <c r="J3079" s="65" t="str">
        <f>IFERROR(VLOOKUP(Table49[[#This Row],[ITEM CODE]],Table2[[Item Code]:[Master Name]],3,0),"")</f>
        <v/>
      </c>
      <c r="K3079" s="1" t="str">
        <f>IFERROR(VLOOKUP(Table49[[#This Row],[ITEM CODE]],Table2[[Item Code]:[Master Name]],9,0),"")</f>
        <v/>
      </c>
      <c r="L3079" s="1" t="str">
        <f>IFERROR(VLOOKUP(Table49[[#This Row],[ITEM CODE]],Table2[[Item Code]:[Master Name]],8,0),"")</f>
        <v/>
      </c>
      <c r="M3079" s="41"/>
      <c r="N3079" s="66">
        <f>IFERROR(VLOOKUP(Table49[[#This Row],[ITEM CODE]],Table2[[#All],[Item Code]:[Unit Cost]],10,0),0)</f>
        <v>0</v>
      </c>
      <c r="O3079" s="134">
        <f>IFERROR(VLOOKUP(Table49[[#This Row],[ITEM CODE]],Table2[[#All],[Item Code]:[Unit Cost]],10,0),0)</f>
        <v>0</v>
      </c>
      <c r="P3079" s="56"/>
      <c r="Q3079" s="58"/>
      <c r="R3079" s="58">
        <f>Table49[[#This Row],[QUANTITY]]*Table49[[#This Row],[INV Prices]]</f>
        <v>0</v>
      </c>
      <c r="S3079" s="67"/>
      <c r="V3079" s="41"/>
      <c r="W3079" s="4" t="str">
        <f>IFERROR(VLOOKUP(Table49[[#This Row],[ITEM CODE]],Table2[[Item Code]:[Category ]],6,0),"")</f>
        <v/>
      </c>
      <c r="X3079" s="1" t="str">
        <f>IFERROR(VLOOKUP(Table49[[#This Row],[ITEM CODE]],Table2[[Item Code]:[Sub Category]],7,0),"")</f>
        <v/>
      </c>
      <c r="Y3079" s="68" t="str">
        <f>Table49[[#This Row],[PO Number]]&amp;COUNTIFS($E$5:E3079,E3079)</f>
        <v>0</v>
      </c>
    </row>
    <row r="3080" spans="1:25" ht="14.7" customHeight="1" x14ac:dyDescent="0.3">
      <c r="A3080" s="1" t="str">
        <f>IF(Table49[[#This Row],[ITEM NAME]]="","",ROW()-4)</f>
        <v/>
      </c>
      <c r="B3080" s="68"/>
      <c r="C3080" s="4" t="str">
        <f>IFERROR(VLOOKUP(B3080,Table14[],3,0),"")</f>
        <v/>
      </c>
      <c r="D3080" s="4" t="str">
        <f>IFERROR(VLOOKUP(B3080,Table14[],2,0),"")</f>
        <v/>
      </c>
      <c r="E3080" s="4"/>
      <c r="H3080" s="41" t="str">
        <f>IFERROR(VLOOKUP(Table49[[#This Row],[ITEM CODE]],Table2[[Item Code]:[Master Name]],2,0),"")</f>
        <v/>
      </c>
      <c r="I3080" s="41"/>
      <c r="J3080" s="65" t="str">
        <f>IFERROR(VLOOKUP(Table49[[#This Row],[ITEM CODE]],Table2[[Item Code]:[Master Name]],3,0),"")</f>
        <v/>
      </c>
      <c r="K3080" s="1" t="str">
        <f>IFERROR(VLOOKUP(Table49[[#This Row],[ITEM CODE]],Table2[[Item Code]:[Master Name]],9,0),"")</f>
        <v/>
      </c>
      <c r="L3080" s="1" t="str">
        <f>IFERROR(VLOOKUP(Table49[[#This Row],[ITEM CODE]],Table2[[Item Code]:[Master Name]],8,0),"")</f>
        <v/>
      </c>
      <c r="M3080" s="41"/>
      <c r="N3080" s="66">
        <f>IFERROR(VLOOKUP(Table49[[#This Row],[ITEM CODE]],Table2[[#All],[Item Code]:[Unit Cost]],10,0),0)</f>
        <v>0</v>
      </c>
      <c r="O3080" s="134">
        <f>IFERROR(VLOOKUP(Table49[[#This Row],[ITEM CODE]],Table2[[#All],[Item Code]:[Unit Cost]],10,0),0)</f>
        <v>0</v>
      </c>
      <c r="P3080" s="56"/>
      <c r="Q3080" s="58"/>
      <c r="R3080" s="58">
        <f>Table49[[#This Row],[QUANTITY]]*Table49[[#This Row],[INV Prices]]</f>
        <v>0</v>
      </c>
      <c r="S3080" s="67"/>
      <c r="V3080" s="41"/>
      <c r="W3080" s="4" t="str">
        <f>IFERROR(VLOOKUP(Table49[[#This Row],[ITEM CODE]],Table2[[Item Code]:[Category ]],6,0),"")</f>
        <v/>
      </c>
      <c r="X3080" s="1" t="str">
        <f>IFERROR(VLOOKUP(Table49[[#This Row],[ITEM CODE]],Table2[[Item Code]:[Sub Category]],7,0),"")</f>
        <v/>
      </c>
      <c r="Y3080" s="68" t="str">
        <f>Table49[[#This Row],[PO Number]]&amp;COUNTIFS($E$5:E3080,E3080)</f>
        <v>0</v>
      </c>
    </row>
    <row r="3081" spans="1:25" ht="14.7" customHeight="1" x14ac:dyDescent="0.3">
      <c r="A3081" s="1" t="str">
        <f>IF(Table49[[#This Row],[ITEM NAME]]="","",ROW()-4)</f>
        <v/>
      </c>
      <c r="B3081" s="68"/>
      <c r="C3081" s="4" t="str">
        <f>IFERROR(VLOOKUP(B3081,Table14[],3,0),"")</f>
        <v/>
      </c>
      <c r="D3081" s="4" t="str">
        <f>IFERROR(VLOOKUP(B3081,Table14[],2,0),"")</f>
        <v/>
      </c>
      <c r="E3081" s="4"/>
      <c r="H3081" s="41" t="str">
        <f>IFERROR(VLOOKUP(Table49[[#This Row],[ITEM CODE]],Table2[[Item Code]:[Master Name]],2,0),"")</f>
        <v/>
      </c>
      <c r="I3081" s="41"/>
      <c r="J3081" s="65" t="str">
        <f>IFERROR(VLOOKUP(Table49[[#This Row],[ITEM CODE]],Table2[[Item Code]:[Master Name]],3,0),"")</f>
        <v/>
      </c>
      <c r="K3081" s="1" t="str">
        <f>IFERROR(VLOOKUP(Table49[[#This Row],[ITEM CODE]],Table2[[Item Code]:[Master Name]],9,0),"")</f>
        <v/>
      </c>
      <c r="L3081" s="1" t="str">
        <f>IFERROR(VLOOKUP(Table49[[#This Row],[ITEM CODE]],Table2[[Item Code]:[Master Name]],8,0),"")</f>
        <v/>
      </c>
      <c r="M3081" s="41"/>
      <c r="N3081" s="66">
        <f>IFERROR(VLOOKUP(Table49[[#This Row],[ITEM CODE]],Table2[[#All],[Item Code]:[Unit Cost]],10,0),0)</f>
        <v>0</v>
      </c>
      <c r="O3081" s="134">
        <f>IFERROR(VLOOKUP(Table49[[#This Row],[ITEM CODE]],Table2[[#All],[Item Code]:[Unit Cost]],10,0),0)</f>
        <v>0</v>
      </c>
      <c r="P3081" s="56"/>
      <c r="Q3081" s="58"/>
      <c r="R3081" s="58">
        <f>Table49[[#This Row],[QUANTITY]]*Table49[[#This Row],[INV Prices]]</f>
        <v>0</v>
      </c>
      <c r="S3081" s="67"/>
      <c r="V3081" s="41"/>
      <c r="W3081" s="4" t="str">
        <f>IFERROR(VLOOKUP(Table49[[#This Row],[ITEM CODE]],Table2[[Item Code]:[Category ]],6,0),"")</f>
        <v/>
      </c>
      <c r="X3081" s="1" t="str">
        <f>IFERROR(VLOOKUP(Table49[[#This Row],[ITEM CODE]],Table2[[Item Code]:[Sub Category]],7,0),"")</f>
        <v/>
      </c>
      <c r="Y3081" s="68" t="str">
        <f>Table49[[#This Row],[PO Number]]&amp;COUNTIFS($E$5:E3081,E3081)</f>
        <v>0</v>
      </c>
    </row>
    <row r="3082" spans="1:25" ht="14.7" customHeight="1" x14ac:dyDescent="0.3">
      <c r="A3082" s="1" t="str">
        <f>IF(Table49[[#This Row],[ITEM NAME]]="","",ROW()-4)</f>
        <v/>
      </c>
      <c r="B3082" s="68"/>
      <c r="C3082" s="4" t="str">
        <f>IFERROR(VLOOKUP(B3082,Table14[],3,0),"")</f>
        <v/>
      </c>
      <c r="D3082" s="4" t="str">
        <f>IFERROR(VLOOKUP(B3082,Table14[],2,0),"")</f>
        <v/>
      </c>
      <c r="E3082" s="4"/>
      <c r="H3082" s="41" t="str">
        <f>IFERROR(VLOOKUP(Table49[[#This Row],[ITEM CODE]],Table2[[Item Code]:[Master Name]],2,0),"")</f>
        <v/>
      </c>
      <c r="I3082" s="41"/>
      <c r="J3082" s="65" t="str">
        <f>IFERROR(VLOOKUP(Table49[[#This Row],[ITEM CODE]],Table2[[Item Code]:[Master Name]],3,0),"")</f>
        <v/>
      </c>
      <c r="K3082" s="1" t="str">
        <f>IFERROR(VLOOKUP(Table49[[#This Row],[ITEM CODE]],Table2[[Item Code]:[Master Name]],9,0),"")</f>
        <v/>
      </c>
      <c r="L3082" s="1" t="str">
        <f>IFERROR(VLOOKUP(Table49[[#This Row],[ITEM CODE]],Table2[[Item Code]:[Master Name]],8,0),"")</f>
        <v/>
      </c>
      <c r="M3082" s="41"/>
      <c r="N3082" s="66">
        <f>IFERROR(VLOOKUP(Table49[[#This Row],[ITEM CODE]],Table2[[#All],[Item Code]:[Unit Cost]],10,0),0)</f>
        <v>0</v>
      </c>
      <c r="O3082" s="134">
        <f>IFERROR(VLOOKUP(Table49[[#This Row],[ITEM CODE]],Table2[[#All],[Item Code]:[Unit Cost]],10,0),0)</f>
        <v>0</v>
      </c>
      <c r="P3082" s="56"/>
      <c r="Q3082" s="58"/>
      <c r="R3082" s="58">
        <f>Table49[[#This Row],[QUANTITY]]*Table49[[#This Row],[INV Prices]]</f>
        <v>0</v>
      </c>
      <c r="S3082" s="67"/>
      <c r="V3082" s="41"/>
      <c r="W3082" s="4" t="str">
        <f>IFERROR(VLOOKUP(Table49[[#This Row],[ITEM CODE]],Table2[[Item Code]:[Category ]],6,0),"")</f>
        <v/>
      </c>
      <c r="X3082" s="1" t="str">
        <f>IFERROR(VLOOKUP(Table49[[#This Row],[ITEM CODE]],Table2[[Item Code]:[Sub Category]],7,0),"")</f>
        <v/>
      </c>
      <c r="Y3082" s="68" t="str">
        <f>Table49[[#This Row],[PO Number]]&amp;COUNTIFS($E$5:E3082,E3082)</f>
        <v>0</v>
      </c>
    </row>
    <row r="3083" spans="1:25" ht="14.7" customHeight="1" x14ac:dyDescent="0.3">
      <c r="A3083" s="1" t="str">
        <f>IF(Table49[[#This Row],[ITEM NAME]]="","",ROW()-4)</f>
        <v/>
      </c>
      <c r="B3083" s="68"/>
      <c r="C3083" s="4" t="str">
        <f>IFERROR(VLOOKUP(B3083,Table14[],3,0),"")</f>
        <v/>
      </c>
      <c r="D3083" s="4" t="str">
        <f>IFERROR(VLOOKUP(B3083,Table14[],2,0),"")</f>
        <v/>
      </c>
      <c r="E3083" s="4"/>
      <c r="H3083" s="41" t="str">
        <f>IFERROR(VLOOKUP(Table49[[#This Row],[ITEM CODE]],Table2[[Item Code]:[Master Name]],2,0),"")</f>
        <v/>
      </c>
      <c r="I3083" s="41"/>
      <c r="J3083" s="65" t="str">
        <f>IFERROR(VLOOKUP(Table49[[#This Row],[ITEM CODE]],Table2[[Item Code]:[Master Name]],3,0),"")</f>
        <v/>
      </c>
      <c r="K3083" s="1" t="str">
        <f>IFERROR(VLOOKUP(Table49[[#This Row],[ITEM CODE]],Table2[[Item Code]:[Master Name]],9,0),"")</f>
        <v/>
      </c>
      <c r="L3083" s="1" t="str">
        <f>IFERROR(VLOOKUP(Table49[[#This Row],[ITEM CODE]],Table2[[Item Code]:[Master Name]],8,0),"")</f>
        <v/>
      </c>
      <c r="M3083" s="41"/>
      <c r="N3083" s="66">
        <f>IFERROR(VLOOKUP(Table49[[#This Row],[ITEM CODE]],Table2[[#All],[Item Code]:[Unit Cost]],10,0),0)</f>
        <v>0</v>
      </c>
      <c r="O3083" s="134">
        <f>IFERROR(VLOOKUP(Table49[[#This Row],[ITEM CODE]],Table2[[#All],[Item Code]:[Unit Cost]],10,0),0)</f>
        <v>0</v>
      </c>
      <c r="P3083" s="56"/>
      <c r="Q3083" s="58"/>
      <c r="R3083" s="58">
        <f>Table49[[#This Row],[QUANTITY]]*Table49[[#This Row],[INV Prices]]</f>
        <v>0</v>
      </c>
      <c r="S3083" s="67"/>
      <c r="V3083" s="41"/>
      <c r="W3083" s="4" t="str">
        <f>IFERROR(VLOOKUP(Table49[[#This Row],[ITEM CODE]],Table2[[Item Code]:[Category ]],6,0),"")</f>
        <v/>
      </c>
      <c r="X3083" s="1" t="str">
        <f>IFERROR(VLOOKUP(Table49[[#This Row],[ITEM CODE]],Table2[[Item Code]:[Sub Category]],7,0),"")</f>
        <v/>
      </c>
      <c r="Y3083" s="68" t="str">
        <f>Table49[[#This Row],[PO Number]]&amp;COUNTIFS($E$5:E3083,E3083)</f>
        <v>0</v>
      </c>
    </row>
    <row r="3084" spans="1:25" ht="14.7" customHeight="1" x14ac:dyDescent="0.3">
      <c r="A3084" s="1" t="str">
        <f>IF(Table49[[#This Row],[ITEM NAME]]="","",ROW()-4)</f>
        <v/>
      </c>
      <c r="B3084" s="68"/>
      <c r="C3084" s="4" t="str">
        <f>IFERROR(VLOOKUP(B3084,Table14[],3,0),"")</f>
        <v/>
      </c>
      <c r="D3084" s="4" t="str">
        <f>IFERROR(VLOOKUP(B3084,Table14[],2,0),"")</f>
        <v/>
      </c>
      <c r="E3084" s="4"/>
      <c r="H3084" s="41" t="str">
        <f>IFERROR(VLOOKUP(Table49[[#This Row],[ITEM CODE]],Table2[[Item Code]:[Master Name]],2,0),"")</f>
        <v/>
      </c>
      <c r="I3084" s="41"/>
      <c r="J3084" s="65" t="str">
        <f>IFERROR(VLOOKUP(Table49[[#This Row],[ITEM CODE]],Table2[[Item Code]:[Master Name]],3,0),"")</f>
        <v/>
      </c>
      <c r="K3084" s="1" t="str">
        <f>IFERROR(VLOOKUP(Table49[[#This Row],[ITEM CODE]],Table2[[Item Code]:[Master Name]],9,0),"")</f>
        <v/>
      </c>
      <c r="L3084" s="1" t="str">
        <f>IFERROR(VLOOKUP(Table49[[#This Row],[ITEM CODE]],Table2[[Item Code]:[Master Name]],8,0),"")</f>
        <v/>
      </c>
      <c r="M3084" s="41"/>
      <c r="N3084" s="66">
        <f>IFERROR(VLOOKUP(Table49[[#This Row],[ITEM CODE]],Table2[[#All],[Item Code]:[Unit Cost]],10,0),0)</f>
        <v>0</v>
      </c>
      <c r="O3084" s="134">
        <f>IFERROR(VLOOKUP(Table49[[#This Row],[ITEM CODE]],Table2[[#All],[Item Code]:[Unit Cost]],10,0),0)</f>
        <v>0</v>
      </c>
      <c r="P3084" s="56"/>
      <c r="Q3084" s="58"/>
      <c r="R3084" s="58">
        <f>Table49[[#This Row],[QUANTITY]]*Table49[[#This Row],[INV Prices]]</f>
        <v>0</v>
      </c>
      <c r="S3084" s="67"/>
      <c r="V3084" s="41"/>
      <c r="W3084" s="4" t="str">
        <f>IFERROR(VLOOKUP(Table49[[#This Row],[ITEM CODE]],Table2[[Item Code]:[Category ]],6,0),"")</f>
        <v/>
      </c>
      <c r="X3084" s="1" t="str">
        <f>IFERROR(VLOOKUP(Table49[[#This Row],[ITEM CODE]],Table2[[Item Code]:[Sub Category]],7,0),"")</f>
        <v/>
      </c>
      <c r="Y3084" s="68" t="str">
        <f>Table49[[#This Row],[PO Number]]&amp;COUNTIFS($E$5:E3084,E3084)</f>
        <v>0</v>
      </c>
    </row>
    <row r="3085" spans="1:25" ht="14.7" customHeight="1" x14ac:dyDescent="0.3">
      <c r="A3085" s="1" t="str">
        <f>IF(Table49[[#This Row],[ITEM NAME]]="","",ROW()-4)</f>
        <v/>
      </c>
      <c r="B3085" s="68"/>
      <c r="C3085" s="4" t="str">
        <f>IFERROR(VLOOKUP(B3085,Table14[],3,0),"")</f>
        <v/>
      </c>
      <c r="D3085" s="4" t="str">
        <f>IFERROR(VLOOKUP(B3085,Table14[],2,0),"")</f>
        <v/>
      </c>
      <c r="E3085" s="4"/>
      <c r="H3085" s="41" t="str">
        <f>IFERROR(VLOOKUP(Table49[[#This Row],[ITEM CODE]],Table2[[Item Code]:[Master Name]],2,0),"")</f>
        <v/>
      </c>
      <c r="I3085" s="41"/>
      <c r="J3085" s="65" t="str">
        <f>IFERROR(VLOOKUP(Table49[[#This Row],[ITEM CODE]],Table2[[Item Code]:[Master Name]],3,0),"")</f>
        <v/>
      </c>
      <c r="K3085" s="1" t="str">
        <f>IFERROR(VLOOKUP(Table49[[#This Row],[ITEM CODE]],Table2[[Item Code]:[Master Name]],9,0),"")</f>
        <v/>
      </c>
      <c r="L3085" s="1" t="str">
        <f>IFERROR(VLOOKUP(Table49[[#This Row],[ITEM CODE]],Table2[[Item Code]:[Master Name]],8,0),"")</f>
        <v/>
      </c>
      <c r="M3085" s="41"/>
      <c r="N3085" s="66">
        <f>IFERROR(VLOOKUP(Table49[[#This Row],[ITEM CODE]],Table2[[#All],[Item Code]:[Unit Cost]],10,0),0)</f>
        <v>0</v>
      </c>
      <c r="O3085" s="134">
        <f>IFERROR(VLOOKUP(Table49[[#This Row],[ITEM CODE]],Table2[[#All],[Item Code]:[Unit Cost]],10,0),0)</f>
        <v>0</v>
      </c>
      <c r="P3085" s="56"/>
      <c r="Q3085" s="58"/>
      <c r="R3085" s="58">
        <f>Table49[[#This Row],[QUANTITY]]*Table49[[#This Row],[INV Prices]]</f>
        <v>0</v>
      </c>
      <c r="S3085" s="67"/>
      <c r="V3085" s="41"/>
      <c r="W3085" s="4" t="str">
        <f>IFERROR(VLOOKUP(Table49[[#This Row],[ITEM CODE]],Table2[[Item Code]:[Category ]],6,0),"")</f>
        <v/>
      </c>
      <c r="X3085" s="1" t="str">
        <f>IFERROR(VLOOKUP(Table49[[#This Row],[ITEM CODE]],Table2[[Item Code]:[Sub Category]],7,0),"")</f>
        <v/>
      </c>
      <c r="Y3085" s="68" t="str">
        <f>Table49[[#This Row],[PO Number]]&amp;COUNTIFS($E$5:E3085,E3085)</f>
        <v>0</v>
      </c>
    </row>
    <row r="3086" spans="1:25" ht="14.7" customHeight="1" x14ac:dyDescent="0.3">
      <c r="A3086" s="1" t="str">
        <f>IF(Table49[[#This Row],[ITEM NAME]]="","",ROW()-4)</f>
        <v/>
      </c>
      <c r="B3086" s="68"/>
      <c r="C3086" s="4" t="str">
        <f>IFERROR(VLOOKUP(B3086,Table14[],3,0),"")</f>
        <v/>
      </c>
      <c r="D3086" s="4" t="str">
        <f>IFERROR(VLOOKUP(B3086,Table14[],2,0),"")</f>
        <v/>
      </c>
      <c r="E3086" s="4"/>
      <c r="H3086" s="41" t="str">
        <f>IFERROR(VLOOKUP(Table49[[#This Row],[ITEM CODE]],Table2[[Item Code]:[Master Name]],2,0),"")</f>
        <v/>
      </c>
      <c r="I3086" s="41"/>
      <c r="J3086" s="65" t="str">
        <f>IFERROR(VLOOKUP(Table49[[#This Row],[ITEM CODE]],Table2[[Item Code]:[Master Name]],3,0),"")</f>
        <v/>
      </c>
      <c r="K3086" s="1" t="str">
        <f>IFERROR(VLOOKUP(Table49[[#This Row],[ITEM CODE]],Table2[[Item Code]:[Master Name]],9,0),"")</f>
        <v/>
      </c>
      <c r="L3086" s="1" t="str">
        <f>IFERROR(VLOOKUP(Table49[[#This Row],[ITEM CODE]],Table2[[Item Code]:[Master Name]],8,0),"")</f>
        <v/>
      </c>
      <c r="M3086" s="41"/>
      <c r="N3086" s="66">
        <f>IFERROR(VLOOKUP(Table49[[#This Row],[ITEM CODE]],Table2[[#All],[Item Code]:[Unit Cost]],10,0),0)</f>
        <v>0</v>
      </c>
      <c r="O3086" s="134">
        <f>IFERROR(VLOOKUP(Table49[[#This Row],[ITEM CODE]],Table2[[#All],[Item Code]:[Unit Cost]],10,0),0)</f>
        <v>0</v>
      </c>
      <c r="P3086" s="56"/>
      <c r="Q3086" s="58"/>
      <c r="R3086" s="58">
        <f>Table49[[#This Row],[QUANTITY]]*Table49[[#This Row],[INV Prices]]</f>
        <v>0</v>
      </c>
      <c r="S3086" s="67"/>
      <c r="V3086" s="41"/>
      <c r="W3086" s="4" t="str">
        <f>IFERROR(VLOOKUP(Table49[[#This Row],[ITEM CODE]],Table2[[Item Code]:[Category ]],6,0),"")</f>
        <v/>
      </c>
      <c r="X3086" s="1" t="str">
        <f>IFERROR(VLOOKUP(Table49[[#This Row],[ITEM CODE]],Table2[[Item Code]:[Sub Category]],7,0),"")</f>
        <v/>
      </c>
      <c r="Y3086" s="68" t="str">
        <f>Table49[[#This Row],[PO Number]]&amp;COUNTIFS($E$5:E3086,E3086)</f>
        <v>0</v>
      </c>
    </row>
    <row r="3087" spans="1:25" ht="14.7" customHeight="1" x14ac:dyDescent="0.3">
      <c r="A3087" s="1" t="str">
        <f>IF(Table49[[#This Row],[ITEM NAME]]="","",ROW()-4)</f>
        <v/>
      </c>
      <c r="B3087" s="68"/>
      <c r="C3087" s="4" t="str">
        <f>IFERROR(VLOOKUP(B3087,Table14[],3,0),"")</f>
        <v/>
      </c>
      <c r="D3087" s="4" t="str">
        <f>IFERROR(VLOOKUP(B3087,Table14[],2,0),"")</f>
        <v/>
      </c>
      <c r="E3087" s="4"/>
      <c r="H3087" s="41" t="str">
        <f>IFERROR(VLOOKUP(Table49[[#This Row],[ITEM CODE]],Table2[[Item Code]:[Master Name]],2,0),"")</f>
        <v/>
      </c>
      <c r="I3087" s="41"/>
      <c r="J3087" s="65" t="str">
        <f>IFERROR(VLOOKUP(Table49[[#This Row],[ITEM CODE]],Table2[[Item Code]:[Master Name]],3,0),"")</f>
        <v/>
      </c>
      <c r="K3087" s="1" t="str">
        <f>IFERROR(VLOOKUP(Table49[[#This Row],[ITEM CODE]],Table2[[Item Code]:[Master Name]],9,0),"")</f>
        <v/>
      </c>
      <c r="L3087" s="1" t="str">
        <f>IFERROR(VLOOKUP(Table49[[#This Row],[ITEM CODE]],Table2[[Item Code]:[Master Name]],8,0),"")</f>
        <v/>
      </c>
      <c r="M3087" s="41"/>
      <c r="N3087" s="66">
        <f>IFERROR(VLOOKUP(Table49[[#This Row],[ITEM CODE]],Table2[[#All],[Item Code]:[Unit Cost]],10,0),0)</f>
        <v>0</v>
      </c>
      <c r="O3087" s="134">
        <f>IFERROR(VLOOKUP(Table49[[#This Row],[ITEM CODE]],Table2[[#All],[Item Code]:[Unit Cost]],10,0),0)</f>
        <v>0</v>
      </c>
      <c r="P3087" s="56"/>
      <c r="Q3087" s="58"/>
      <c r="R3087" s="58">
        <f>Table49[[#This Row],[QUANTITY]]*Table49[[#This Row],[INV Prices]]</f>
        <v>0</v>
      </c>
      <c r="S3087" s="67"/>
      <c r="V3087" s="41"/>
      <c r="W3087" s="4" t="str">
        <f>IFERROR(VLOOKUP(Table49[[#This Row],[ITEM CODE]],Table2[[Item Code]:[Category ]],6,0),"")</f>
        <v/>
      </c>
      <c r="X3087" s="1" t="str">
        <f>IFERROR(VLOOKUP(Table49[[#This Row],[ITEM CODE]],Table2[[Item Code]:[Sub Category]],7,0),"")</f>
        <v/>
      </c>
      <c r="Y3087" s="68" t="str">
        <f>Table49[[#This Row],[PO Number]]&amp;COUNTIFS($E$5:E3087,E3087)</f>
        <v>0</v>
      </c>
    </row>
    <row r="3088" spans="1:25" ht="14.7" customHeight="1" x14ac:dyDescent="0.3">
      <c r="A3088" s="1" t="str">
        <f>IF(Table49[[#This Row],[ITEM NAME]]="","",ROW()-4)</f>
        <v/>
      </c>
      <c r="B3088" s="68"/>
      <c r="C3088" s="4" t="str">
        <f>IFERROR(VLOOKUP(B3088,Table14[],3,0),"")</f>
        <v/>
      </c>
      <c r="D3088" s="4" t="str">
        <f>IFERROR(VLOOKUP(B3088,Table14[],2,0),"")</f>
        <v/>
      </c>
      <c r="E3088" s="4"/>
      <c r="H3088" s="41" t="str">
        <f>IFERROR(VLOOKUP(Table49[[#This Row],[ITEM CODE]],Table2[[Item Code]:[Master Name]],2,0),"")</f>
        <v/>
      </c>
      <c r="I3088" s="41"/>
      <c r="J3088" s="65" t="str">
        <f>IFERROR(VLOOKUP(Table49[[#This Row],[ITEM CODE]],Table2[[Item Code]:[Master Name]],3,0),"")</f>
        <v/>
      </c>
      <c r="K3088" s="1" t="str">
        <f>IFERROR(VLOOKUP(Table49[[#This Row],[ITEM CODE]],Table2[[Item Code]:[Master Name]],9,0),"")</f>
        <v/>
      </c>
      <c r="L3088" s="1" t="str">
        <f>IFERROR(VLOOKUP(Table49[[#This Row],[ITEM CODE]],Table2[[Item Code]:[Master Name]],8,0),"")</f>
        <v/>
      </c>
      <c r="M3088" s="41"/>
      <c r="N3088" s="66">
        <f>IFERROR(VLOOKUP(Table49[[#This Row],[ITEM CODE]],Table2[[#All],[Item Code]:[Unit Cost]],10,0),0)</f>
        <v>0</v>
      </c>
      <c r="O3088" s="134">
        <f>IFERROR(VLOOKUP(Table49[[#This Row],[ITEM CODE]],Table2[[#All],[Item Code]:[Unit Cost]],10,0),0)</f>
        <v>0</v>
      </c>
      <c r="P3088" s="56"/>
      <c r="Q3088" s="58"/>
      <c r="R3088" s="58">
        <f>Table49[[#This Row],[QUANTITY]]*Table49[[#This Row],[INV Prices]]</f>
        <v>0</v>
      </c>
      <c r="S3088" s="67"/>
      <c r="V3088" s="41"/>
      <c r="W3088" s="4" t="str">
        <f>IFERROR(VLOOKUP(Table49[[#This Row],[ITEM CODE]],Table2[[Item Code]:[Category ]],6,0),"")</f>
        <v/>
      </c>
      <c r="X3088" s="1" t="str">
        <f>IFERROR(VLOOKUP(Table49[[#This Row],[ITEM CODE]],Table2[[Item Code]:[Sub Category]],7,0),"")</f>
        <v/>
      </c>
      <c r="Y3088" s="68" t="str">
        <f>Table49[[#This Row],[PO Number]]&amp;COUNTIFS($E$5:E3088,E3088)</f>
        <v>0</v>
      </c>
    </row>
    <row r="3089" spans="1:25" ht="14.7" customHeight="1" x14ac:dyDescent="0.3">
      <c r="A3089" s="1" t="str">
        <f>IF(Table49[[#This Row],[ITEM NAME]]="","",ROW()-4)</f>
        <v/>
      </c>
      <c r="B3089" s="68"/>
      <c r="C3089" s="4" t="str">
        <f>IFERROR(VLOOKUP(B3089,Table14[],3,0),"")</f>
        <v/>
      </c>
      <c r="D3089" s="4" t="str">
        <f>IFERROR(VLOOKUP(B3089,Table14[],2,0),"")</f>
        <v/>
      </c>
      <c r="E3089" s="4"/>
      <c r="H3089" s="41" t="str">
        <f>IFERROR(VLOOKUP(Table49[[#This Row],[ITEM CODE]],Table2[[Item Code]:[Master Name]],2,0),"")</f>
        <v/>
      </c>
      <c r="I3089" s="41"/>
      <c r="J3089" s="65" t="str">
        <f>IFERROR(VLOOKUP(Table49[[#This Row],[ITEM CODE]],Table2[[Item Code]:[Master Name]],3,0),"")</f>
        <v/>
      </c>
      <c r="K3089" s="1" t="str">
        <f>IFERROR(VLOOKUP(Table49[[#This Row],[ITEM CODE]],Table2[[Item Code]:[Master Name]],9,0),"")</f>
        <v/>
      </c>
      <c r="L3089" s="1" t="str">
        <f>IFERROR(VLOOKUP(Table49[[#This Row],[ITEM CODE]],Table2[[Item Code]:[Master Name]],8,0),"")</f>
        <v/>
      </c>
      <c r="M3089" s="41"/>
      <c r="N3089" s="66">
        <f>IFERROR(VLOOKUP(Table49[[#This Row],[ITEM CODE]],Table2[[#All],[Item Code]:[Unit Cost]],10,0),0)</f>
        <v>0</v>
      </c>
      <c r="O3089" s="134">
        <f>IFERROR(VLOOKUP(Table49[[#This Row],[ITEM CODE]],Table2[[#All],[Item Code]:[Unit Cost]],10,0),0)</f>
        <v>0</v>
      </c>
      <c r="P3089" s="56"/>
      <c r="Q3089" s="58"/>
      <c r="R3089" s="58">
        <f>Table49[[#This Row],[QUANTITY]]*Table49[[#This Row],[INV Prices]]</f>
        <v>0</v>
      </c>
      <c r="S3089" s="67"/>
      <c r="V3089" s="41"/>
      <c r="W3089" s="4" t="str">
        <f>IFERROR(VLOOKUP(Table49[[#This Row],[ITEM CODE]],Table2[[Item Code]:[Category ]],6,0),"")</f>
        <v/>
      </c>
      <c r="X3089" s="1" t="str">
        <f>IFERROR(VLOOKUP(Table49[[#This Row],[ITEM CODE]],Table2[[Item Code]:[Sub Category]],7,0),"")</f>
        <v/>
      </c>
      <c r="Y3089" s="68" t="str">
        <f>Table49[[#This Row],[PO Number]]&amp;COUNTIFS($E$5:E3089,E3089)</f>
        <v>0</v>
      </c>
    </row>
    <row r="3090" spans="1:25" ht="14.7" customHeight="1" x14ac:dyDescent="0.3">
      <c r="A3090" s="1" t="str">
        <f>IF(Table49[[#This Row],[ITEM NAME]]="","",ROW()-4)</f>
        <v/>
      </c>
      <c r="B3090" s="68"/>
      <c r="C3090" s="4" t="str">
        <f>IFERROR(VLOOKUP(B3090,Table14[],3,0),"")</f>
        <v/>
      </c>
      <c r="D3090" s="4" t="str">
        <f>IFERROR(VLOOKUP(B3090,Table14[],2,0),"")</f>
        <v/>
      </c>
      <c r="E3090" s="4"/>
      <c r="H3090" s="41" t="str">
        <f>IFERROR(VLOOKUP(Table49[[#This Row],[ITEM CODE]],Table2[[Item Code]:[Master Name]],2,0),"")</f>
        <v/>
      </c>
      <c r="I3090" s="41"/>
      <c r="J3090" s="65" t="str">
        <f>IFERROR(VLOOKUP(Table49[[#This Row],[ITEM CODE]],Table2[[Item Code]:[Master Name]],3,0),"")</f>
        <v/>
      </c>
      <c r="K3090" s="1" t="str">
        <f>IFERROR(VLOOKUP(Table49[[#This Row],[ITEM CODE]],Table2[[Item Code]:[Master Name]],9,0),"")</f>
        <v/>
      </c>
      <c r="L3090" s="1" t="str">
        <f>IFERROR(VLOOKUP(Table49[[#This Row],[ITEM CODE]],Table2[[Item Code]:[Master Name]],8,0),"")</f>
        <v/>
      </c>
      <c r="M3090" s="41"/>
      <c r="N3090" s="66">
        <f>IFERROR(VLOOKUP(Table49[[#This Row],[ITEM CODE]],Table2[[#All],[Item Code]:[Unit Cost]],10,0),0)</f>
        <v>0</v>
      </c>
      <c r="O3090" s="134">
        <f>IFERROR(VLOOKUP(Table49[[#This Row],[ITEM CODE]],Table2[[#All],[Item Code]:[Unit Cost]],10,0),0)</f>
        <v>0</v>
      </c>
      <c r="P3090" s="56"/>
      <c r="Q3090" s="58"/>
      <c r="R3090" s="58">
        <f>Table49[[#This Row],[QUANTITY]]*Table49[[#This Row],[INV Prices]]</f>
        <v>0</v>
      </c>
      <c r="S3090" s="67"/>
      <c r="V3090" s="41"/>
      <c r="W3090" s="4" t="str">
        <f>IFERROR(VLOOKUP(Table49[[#This Row],[ITEM CODE]],Table2[[Item Code]:[Category ]],6,0),"")</f>
        <v/>
      </c>
      <c r="X3090" s="1" t="str">
        <f>IFERROR(VLOOKUP(Table49[[#This Row],[ITEM CODE]],Table2[[Item Code]:[Sub Category]],7,0),"")</f>
        <v/>
      </c>
      <c r="Y3090" s="68" t="str">
        <f>Table49[[#This Row],[PO Number]]&amp;COUNTIFS($E$5:E3090,E3090)</f>
        <v>0</v>
      </c>
    </row>
    <row r="3091" spans="1:25" ht="14.7" customHeight="1" x14ac:dyDescent="0.3">
      <c r="A3091" s="1" t="str">
        <f>IF(Table49[[#This Row],[ITEM NAME]]="","",ROW()-4)</f>
        <v/>
      </c>
      <c r="B3091" s="68"/>
      <c r="C3091" s="4" t="str">
        <f>IFERROR(VLOOKUP(B3091,Table14[],3,0),"")</f>
        <v/>
      </c>
      <c r="D3091" s="4" t="str">
        <f>IFERROR(VLOOKUP(B3091,Table14[],2,0),"")</f>
        <v/>
      </c>
      <c r="E3091" s="4"/>
      <c r="H3091" s="41" t="str">
        <f>IFERROR(VLOOKUP(Table49[[#This Row],[ITEM CODE]],Table2[[Item Code]:[Master Name]],2,0),"")</f>
        <v/>
      </c>
      <c r="I3091" s="41"/>
      <c r="J3091" s="65" t="str">
        <f>IFERROR(VLOOKUP(Table49[[#This Row],[ITEM CODE]],Table2[[Item Code]:[Master Name]],3,0),"")</f>
        <v/>
      </c>
      <c r="K3091" s="1" t="str">
        <f>IFERROR(VLOOKUP(Table49[[#This Row],[ITEM CODE]],Table2[[Item Code]:[Master Name]],9,0),"")</f>
        <v/>
      </c>
      <c r="L3091" s="1" t="str">
        <f>IFERROR(VLOOKUP(Table49[[#This Row],[ITEM CODE]],Table2[[Item Code]:[Master Name]],8,0),"")</f>
        <v/>
      </c>
      <c r="M3091" s="41"/>
      <c r="N3091" s="66">
        <f>IFERROR(VLOOKUP(Table49[[#This Row],[ITEM CODE]],Table2[[#All],[Item Code]:[Unit Cost]],10,0),0)</f>
        <v>0</v>
      </c>
      <c r="O3091" s="134">
        <f>IFERROR(VLOOKUP(Table49[[#This Row],[ITEM CODE]],Table2[[#All],[Item Code]:[Unit Cost]],10,0),0)</f>
        <v>0</v>
      </c>
      <c r="P3091" s="56"/>
      <c r="Q3091" s="58"/>
      <c r="R3091" s="58">
        <f>Table49[[#This Row],[QUANTITY]]*Table49[[#This Row],[INV Prices]]</f>
        <v>0</v>
      </c>
      <c r="S3091" s="67"/>
      <c r="V3091" s="41"/>
      <c r="W3091" s="4" t="str">
        <f>IFERROR(VLOOKUP(Table49[[#This Row],[ITEM CODE]],Table2[[Item Code]:[Category ]],6,0),"")</f>
        <v/>
      </c>
      <c r="X3091" s="1" t="str">
        <f>IFERROR(VLOOKUP(Table49[[#This Row],[ITEM CODE]],Table2[[Item Code]:[Sub Category]],7,0),"")</f>
        <v/>
      </c>
      <c r="Y3091" s="68" t="str">
        <f>Table49[[#This Row],[PO Number]]&amp;COUNTIFS($E$5:E3091,E3091)</f>
        <v>0</v>
      </c>
    </row>
    <row r="3092" spans="1:25" ht="14.7" customHeight="1" x14ac:dyDescent="0.3">
      <c r="A3092" s="1" t="str">
        <f>IF(Table49[[#This Row],[ITEM NAME]]="","",ROW()-4)</f>
        <v/>
      </c>
      <c r="B3092" s="68"/>
      <c r="C3092" s="4" t="str">
        <f>IFERROR(VLOOKUP(B3092,Table14[],3,0),"")</f>
        <v/>
      </c>
      <c r="D3092" s="4" t="str">
        <f>IFERROR(VLOOKUP(B3092,Table14[],2,0),"")</f>
        <v/>
      </c>
      <c r="E3092" s="4"/>
      <c r="H3092" s="41" t="str">
        <f>IFERROR(VLOOKUP(Table49[[#This Row],[ITEM CODE]],Table2[[Item Code]:[Master Name]],2,0),"")</f>
        <v/>
      </c>
      <c r="I3092" s="41"/>
      <c r="J3092" s="65" t="str">
        <f>IFERROR(VLOOKUP(Table49[[#This Row],[ITEM CODE]],Table2[[Item Code]:[Master Name]],3,0),"")</f>
        <v/>
      </c>
      <c r="K3092" s="1" t="str">
        <f>IFERROR(VLOOKUP(Table49[[#This Row],[ITEM CODE]],Table2[[Item Code]:[Master Name]],9,0),"")</f>
        <v/>
      </c>
      <c r="L3092" s="1" t="str">
        <f>IFERROR(VLOOKUP(Table49[[#This Row],[ITEM CODE]],Table2[[Item Code]:[Master Name]],8,0),"")</f>
        <v/>
      </c>
      <c r="M3092" s="41"/>
      <c r="N3092" s="66">
        <f>IFERROR(VLOOKUP(Table49[[#This Row],[ITEM CODE]],Table2[[#All],[Item Code]:[Unit Cost]],10,0),0)</f>
        <v>0</v>
      </c>
      <c r="O3092" s="134">
        <f>IFERROR(VLOOKUP(Table49[[#This Row],[ITEM CODE]],Table2[[#All],[Item Code]:[Unit Cost]],10,0),0)</f>
        <v>0</v>
      </c>
      <c r="P3092" s="56"/>
      <c r="Q3092" s="58"/>
      <c r="R3092" s="58">
        <f>Table49[[#This Row],[QUANTITY]]*Table49[[#This Row],[INV Prices]]</f>
        <v>0</v>
      </c>
      <c r="S3092" s="67"/>
      <c r="V3092" s="41"/>
      <c r="W3092" s="4" t="str">
        <f>IFERROR(VLOOKUP(Table49[[#This Row],[ITEM CODE]],Table2[[Item Code]:[Category ]],6,0),"")</f>
        <v/>
      </c>
      <c r="X3092" s="1" t="str">
        <f>IFERROR(VLOOKUP(Table49[[#This Row],[ITEM CODE]],Table2[[Item Code]:[Sub Category]],7,0),"")</f>
        <v/>
      </c>
      <c r="Y3092" s="68" t="str">
        <f>Table49[[#This Row],[PO Number]]&amp;COUNTIFS($E$5:E3092,E3092)</f>
        <v>0</v>
      </c>
    </row>
    <row r="3093" spans="1:25" ht="14.7" customHeight="1" x14ac:dyDescent="0.3">
      <c r="A3093" s="1" t="str">
        <f>IF(Table49[[#This Row],[ITEM NAME]]="","",ROW()-4)</f>
        <v/>
      </c>
      <c r="B3093" s="68"/>
      <c r="C3093" s="4" t="str">
        <f>IFERROR(VLOOKUP(B3093,Table14[],3,0),"")</f>
        <v/>
      </c>
      <c r="D3093" s="4" t="str">
        <f>IFERROR(VLOOKUP(B3093,Table14[],2,0),"")</f>
        <v/>
      </c>
      <c r="E3093" s="4"/>
      <c r="H3093" s="41" t="str">
        <f>IFERROR(VLOOKUP(Table49[[#This Row],[ITEM CODE]],Table2[[Item Code]:[Master Name]],2,0),"")</f>
        <v/>
      </c>
      <c r="I3093" s="41"/>
      <c r="J3093" s="65" t="str">
        <f>IFERROR(VLOOKUP(Table49[[#This Row],[ITEM CODE]],Table2[[Item Code]:[Master Name]],3,0),"")</f>
        <v/>
      </c>
      <c r="K3093" s="1" t="str">
        <f>IFERROR(VLOOKUP(Table49[[#This Row],[ITEM CODE]],Table2[[Item Code]:[Master Name]],9,0),"")</f>
        <v/>
      </c>
      <c r="L3093" s="1" t="str">
        <f>IFERROR(VLOOKUP(Table49[[#This Row],[ITEM CODE]],Table2[[Item Code]:[Master Name]],8,0),"")</f>
        <v/>
      </c>
      <c r="M3093" s="41"/>
      <c r="N3093" s="66">
        <f>IFERROR(VLOOKUP(Table49[[#This Row],[ITEM CODE]],Table2[[#All],[Item Code]:[Unit Cost]],10,0),0)</f>
        <v>0</v>
      </c>
      <c r="O3093" s="134">
        <f>IFERROR(VLOOKUP(Table49[[#This Row],[ITEM CODE]],Table2[[#All],[Item Code]:[Unit Cost]],10,0),0)</f>
        <v>0</v>
      </c>
      <c r="P3093" s="56"/>
      <c r="Q3093" s="58"/>
      <c r="R3093" s="58">
        <f>Table49[[#This Row],[QUANTITY]]*Table49[[#This Row],[INV Prices]]</f>
        <v>0</v>
      </c>
      <c r="S3093" s="67"/>
      <c r="V3093" s="41"/>
      <c r="W3093" s="4" t="str">
        <f>IFERROR(VLOOKUP(Table49[[#This Row],[ITEM CODE]],Table2[[Item Code]:[Category ]],6,0),"")</f>
        <v/>
      </c>
      <c r="X3093" s="1" t="str">
        <f>IFERROR(VLOOKUP(Table49[[#This Row],[ITEM CODE]],Table2[[Item Code]:[Sub Category]],7,0),"")</f>
        <v/>
      </c>
      <c r="Y3093" s="68" t="str">
        <f>Table49[[#This Row],[PO Number]]&amp;COUNTIFS($E$5:E3093,E3093)</f>
        <v>0</v>
      </c>
    </row>
    <row r="3094" spans="1:25" ht="14.7" customHeight="1" x14ac:dyDescent="0.3">
      <c r="A3094" s="1" t="str">
        <f>IF(Table49[[#This Row],[ITEM NAME]]="","",ROW()-4)</f>
        <v/>
      </c>
      <c r="B3094" s="68"/>
      <c r="C3094" s="4" t="str">
        <f>IFERROR(VLOOKUP(B3094,Table14[],3,0),"")</f>
        <v/>
      </c>
      <c r="D3094" s="4" t="str">
        <f>IFERROR(VLOOKUP(B3094,Table14[],2,0),"")</f>
        <v/>
      </c>
      <c r="E3094" s="4"/>
      <c r="H3094" s="41" t="str">
        <f>IFERROR(VLOOKUP(Table49[[#This Row],[ITEM CODE]],Table2[[Item Code]:[Master Name]],2,0),"")</f>
        <v/>
      </c>
      <c r="I3094" s="41"/>
      <c r="J3094" s="65" t="str">
        <f>IFERROR(VLOOKUP(Table49[[#This Row],[ITEM CODE]],Table2[[Item Code]:[Master Name]],3,0),"")</f>
        <v/>
      </c>
      <c r="K3094" s="1" t="str">
        <f>IFERROR(VLOOKUP(Table49[[#This Row],[ITEM CODE]],Table2[[Item Code]:[Master Name]],9,0),"")</f>
        <v/>
      </c>
      <c r="L3094" s="1" t="str">
        <f>IFERROR(VLOOKUP(Table49[[#This Row],[ITEM CODE]],Table2[[Item Code]:[Master Name]],8,0),"")</f>
        <v/>
      </c>
      <c r="M3094" s="41"/>
      <c r="N3094" s="66">
        <f>IFERROR(VLOOKUP(Table49[[#This Row],[ITEM CODE]],Table2[[#All],[Item Code]:[Unit Cost]],10,0),0)</f>
        <v>0</v>
      </c>
      <c r="O3094" s="134">
        <f>IFERROR(VLOOKUP(Table49[[#This Row],[ITEM CODE]],Table2[[#All],[Item Code]:[Unit Cost]],10,0),0)</f>
        <v>0</v>
      </c>
      <c r="P3094" s="56"/>
      <c r="Q3094" s="58"/>
      <c r="R3094" s="58">
        <f>Table49[[#This Row],[QUANTITY]]*Table49[[#This Row],[INV Prices]]</f>
        <v>0</v>
      </c>
      <c r="S3094" s="67"/>
      <c r="V3094" s="41"/>
      <c r="W3094" s="4" t="str">
        <f>IFERROR(VLOOKUP(Table49[[#This Row],[ITEM CODE]],Table2[[Item Code]:[Category ]],6,0),"")</f>
        <v/>
      </c>
      <c r="X3094" s="1" t="str">
        <f>IFERROR(VLOOKUP(Table49[[#This Row],[ITEM CODE]],Table2[[Item Code]:[Sub Category]],7,0),"")</f>
        <v/>
      </c>
      <c r="Y3094" s="68" t="str">
        <f>Table49[[#This Row],[PO Number]]&amp;COUNTIFS($E$5:E3094,E3094)</f>
        <v>0</v>
      </c>
    </row>
    <row r="3095" spans="1:25" ht="14.7" customHeight="1" x14ac:dyDescent="0.3">
      <c r="A3095" s="1" t="str">
        <f>IF(Table49[[#This Row],[ITEM NAME]]="","",ROW()-4)</f>
        <v/>
      </c>
      <c r="B3095" s="68"/>
      <c r="C3095" s="4" t="str">
        <f>IFERROR(VLOOKUP(B3095,Table14[],3,0),"")</f>
        <v/>
      </c>
      <c r="D3095" s="4" t="str">
        <f>IFERROR(VLOOKUP(B3095,Table14[],2,0),"")</f>
        <v/>
      </c>
      <c r="E3095" s="4"/>
      <c r="H3095" s="41" t="str">
        <f>IFERROR(VLOOKUP(Table49[[#This Row],[ITEM CODE]],Table2[[Item Code]:[Master Name]],2,0),"")</f>
        <v/>
      </c>
      <c r="I3095" s="41"/>
      <c r="J3095" s="65" t="str">
        <f>IFERROR(VLOOKUP(Table49[[#This Row],[ITEM CODE]],Table2[[Item Code]:[Master Name]],3,0),"")</f>
        <v/>
      </c>
      <c r="K3095" s="1" t="str">
        <f>IFERROR(VLOOKUP(Table49[[#This Row],[ITEM CODE]],Table2[[Item Code]:[Master Name]],9,0),"")</f>
        <v/>
      </c>
      <c r="L3095" s="1" t="str">
        <f>IFERROR(VLOOKUP(Table49[[#This Row],[ITEM CODE]],Table2[[Item Code]:[Master Name]],8,0),"")</f>
        <v/>
      </c>
      <c r="M3095" s="41"/>
      <c r="N3095" s="66">
        <f>IFERROR(VLOOKUP(Table49[[#This Row],[ITEM CODE]],Table2[[#All],[Item Code]:[Unit Cost]],10,0),0)</f>
        <v>0</v>
      </c>
      <c r="O3095" s="134">
        <f>IFERROR(VLOOKUP(Table49[[#This Row],[ITEM CODE]],Table2[[#All],[Item Code]:[Unit Cost]],10,0),0)</f>
        <v>0</v>
      </c>
      <c r="P3095" s="56"/>
      <c r="Q3095" s="58"/>
      <c r="R3095" s="58">
        <f>Table49[[#This Row],[QUANTITY]]*Table49[[#This Row],[INV Prices]]</f>
        <v>0</v>
      </c>
      <c r="S3095" s="67"/>
      <c r="V3095" s="41"/>
      <c r="W3095" s="4" t="str">
        <f>IFERROR(VLOOKUP(Table49[[#This Row],[ITEM CODE]],Table2[[Item Code]:[Category ]],6,0),"")</f>
        <v/>
      </c>
      <c r="X3095" s="1" t="str">
        <f>IFERROR(VLOOKUP(Table49[[#This Row],[ITEM CODE]],Table2[[Item Code]:[Sub Category]],7,0),"")</f>
        <v/>
      </c>
      <c r="Y3095" s="68" t="str">
        <f>Table49[[#This Row],[PO Number]]&amp;COUNTIFS($E$5:E3095,E3095)</f>
        <v>0</v>
      </c>
    </row>
    <row r="3096" spans="1:25" ht="14.7" customHeight="1" x14ac:dyDescent="0.3">
      <c r="A3096" s="1" t="str">
        <f>IF(Table49[[#This Row],[ITEM NAME]]="","",ROW()-4)</f>
        <v/>
      </c>
      <c r="B3096" s="68"/>
      <c r="C3096" s="4" t="str">
        <f>IFERROR(VLOOKUP(B3096,Table14[],3,0),"")</f>
        <v/>
      </c>
      <c r="D3096" s="4" t="str">
        <f>IFERROR(VLOOKUP(B3096,Table14[],2,0),"")</f>
        <v/>
      </c>
      <c r="E3096" s="4"/>
      <c r="H3096" s="41" t="str">
        <f>IFERROR(VLOOKUP(Table49[[#This Row],[ITEM CODE]],Table2[[Item Code]:[Master Name]],2,0),"")</f>
        <v/>
      </c>
      <c r="I3096" s="41"/>
      <c r="J3096" s="65" t="str">
        <f>IFERROR(VLOOKUP(Table49[[#This Row],[ITEM CODE]],Table2[[Item Code]:[Master Name]],3,0),"")</f>
        <v/>
      </c>
      <c r="K3096" s="1" t="str">
        <f>IFERROR(VLOOKUP(Table49[[#This Row],[ITEM CODE]],Table2[[Item Code]:[Master Name]],9,0),"")</f>
        <v/>
      </c>
      <c r="L3096" s="1" t="str">
        <f>IFERROR(VLOOKUP(Table49[[#This Row],[ITEM CODE]],Table2[[Item Code]:[Master Name]],8,0),"")</f>
        <v/>
      </c>
      <c r="M3096" s="41"/>
      <c r="N3096" s="66">
        <f>IFERROR(VLOOKUP(Table49[[#This Row],[ITEM CODE]],Table2[[#All],[Item Code]:[Unit Cost]],10,0),0)</f>
        <v>0</v>
      </c>
      <c r="O3096" s="134">
        <f>IFERROR(VLOOKUP(Table49[[#This Row],[ITEM CODE]],Table2[[#All],[Item Code]:[Unit Cost]],10,0),0)</f>
        <v>0</v>
      </c>
      <c r="P3096" s="56"/>
      <c r="Q3096" s="58"/>
      <c r="R3096" s="58">
        <f>Table49[[#This Row],[QUANTITY]]*Table49[[#This Row],[INV Prices]]</f>
        <v>0</v>
      </c>
      <c r="S3096" s="67"/>
      <c r="V3096" s="41"/>
      <c r="W3096" s="4" t="str">
        <f>IFERROR(VLOOKUP(Table49[[#This Row],[ITEM CODE]],Table2[[Item Code]:[Category ]],6,0),"")</f>
        <v/>
      </c>
      <c r="X3096" s="1" t="str">
        <f>IFERROR(VLOOKUP(Table49[[#This Row],[ITEM CODE]],Table2[[Item Code]:[Sub Category]],7,0),"")</f>
        <v/>
      </c>
      <c r="Y3096" s="68" t="str">
        <f>Table49[[#This Row],[PO Number]]&amp;COUNTIFS($E$5:E3096,E3096)</f>
        <v>0</v>
      </c>
    </row>
    <row r="3097" spans="1:25" ht="14.7" customHeight="1" x14ac:dyDescent="0.3">
      <c r="A3097" s="1" t="str">
        <f>IF(Table49[[#This Row],[ITEM NAME]]="","",ROW()-4)</f>
        <v/>
      </c>
      <c r="B3097" s="68"/>
      <c r="C3097" s="4" t="str">
        <f>IFERROR(VLOOKUP(B3097,Table14[],3,0),"")</f>
        <v/>
      </c>
      <c r="D3097" s="4" t="str">
        <f>IFERROR(VLOOKUP(B3097,Table14[],2,0),"")</f>
        <v/>
      </c>
      <c r="E3097" s="4"/>
      <c r="H3097" s="41" t="str">
        <f>IFERROR(VLOOKUP(Table49[[#This Row],[ITEM CODE]],Table2[[Item Code]:[Master Name]],2,0),"")</f>
        <v/>
      </c>
      <c r="I3097" s="41"/>
      <c r="J3097" s="65" t="str">
        <f>IFERROR(VLOOKUP(Table49[[#This Row],[ITEM CODE]],Table2[[Item Code]:[Master Name]],3,0),"")</f>
        <v/>
      </c>
      <c r="K3097" s="1" t="str">
        <f>IFERROR(VLOOKUP(Table49[[#This Row],[ITEM CODE]],Table2[[Item Code]:[Master Name]],9,0),"")</f>
        <v/>
      </c>
      <c r="L3097" s="1" t="str">
        <f>IFERROR(VLOOKUP(Table49[[#This Row],[ITEM CODE]],Table2[[Item Code]:[Master Name]],8,0),"")</f>
        <v/>
      </c>
      <c r="M3097" s="41"/>
      <c r="N3097" s="66">
        <f>IFERROR(VLOOKUP(Table49[[#This Row],[ITEM CODE]],Table2[[#All],[Item Code]:[Unit Cost]],10,0),0)</f>
        <v>0</v>
      </c>
      <c r="O3097" s="134">
        <f>IFERROR(VLOOKUP(Table49[[#This Row],[ITEM CODE]],Table2[[#All],[Item Code]:[Unit Cost]],10,0),0)</f>
        <v>0</v>
      </c>
      <c r="P3097" s="56"/>
      <c r="Q3097" s="58"/>
      <c r="R3097" s="58">
        <f>Table49[[#This Row],[QUANTITY]]*Table49[[#This Row],[INV Prices]]</f>
        <v>0</v>
      </c>
      <c r="S3097" s="67"/>
      <c r="V3097" s="41"/>
      <c r="W3097" s="4" t="str">
        <f>IFERROR(VLOOKUP(Table49[[#This Row],[ITEM CODE]],Table2[[Item Code]:[Category ]],6,0),"")</f>
        <v/>
      </c>
      <c r="X3097" s="1" t="str">
        <f>IFERROR(VLOOKUP(Table49[[#This Row],[ITEM CODE]],Table2[[Item Code]:[Sub Category]],7,0),"")</f>
        <v/>
      </c>
      <c r="Y3097" s="68" t="str">
        <f>Table49[[#This Row],[PO Number]]&amp;COUNTIFS($E$5:E3097,E3097)</f>
        <v>0</v>
      </c>
    </row>
    <row r="3098" spans="1:25" ht="14.7" customHeight="1" x14ac:dyDescent="0.3">
      <c r="A3098" s="1" t="str">
        <f>IF(Table49[[#This Row],[ITEM NAME]]="","",ROW()-4)</f>
        <v/>
      </c>
      <c r="B3098" s="68"/>
      <c r="C3098" s="4" t="str">
        <f>IFERROR(VLOOKUP(B3098,Table14[],3,0),"")</f>
        <v/>
      </c>
      <c r="D3098" s="4" t="str">
        <f>IFERROR(VLOOKUP(B3098,Table14[],2,0),"")</f>
        <v/>
      </c>
      <c r="E3098" s="4"/>
      <c r="H3098" s="41" t="str">
        <f>IFERROR(VLOOKUP(Table49[[#This Row],[ITEM CODE]],Table2[[Item Code]:[Master Name]],2,0),"")</f>
        <v/>
      </c>
      <c r="I3098" s="41"/>
      <c r="J3098" s="65" t="str">
        <f>IFERROR(VLOOKUP(Table49[[#This Row],[ITEM CODE]],Table2[[Item Code]:[Master Name]],3,0),"")</f>
        <v/>
      </c>
      <c r="K3098" s="1" t="str">
        <f>IFERROR(VLOOKUP(Table49[[#This Row],[ITEM CODE]],Table2[[Item Code]:[Master Name]],9,0),"")</f>
        <v/>
      </c>
      <c r="L3098" s="1" t="str">
        <f>IFERROR(VLOOKUP(Table49[[#This Row],[ITEM CODE]],Table2[[Item Code]:[Master Name]],8,0),"")</f>
        <v/>
      </c>
      <c r="M3098" s="41"/>
      <c r="N3098" s="66">
        <f>IFERROR(VLOOKUP(Table49[[#This Row],[ITEM CODE]],Table2[[#All],[Item Code]:[Unit Cost]],10,0),0)</f>
        <v>0</v>
      </c>
      <c r="O3098" s="134">
        <f>IFERROR(VLOOKUP(Table49[[#This Row],[ITEM CODE]],Table2[[#All],[Item Code]:[Unit Cost]],10,0),0)</f>
        <v>0</v>
      </c>
      <c r="P3098" s="56"/>
      <c r="Q3098" s="58"/>
      <c r="R3098" s="58">
        <f>Table49[[#This Row],[QUANTITY]]*Table49[[#This Row],[INV Prices]]</f>
        <v>0</v>
      </c>
      <c r="S3098" s="67"/>
      <c r="V3098" s="41"/>
      <c r="W3098" s="4" t="str">
        <f>IFERROR(VLOOKUP(Table49[[#This Row],[ITEM CODE]],Table2[[Item Code]:[Category ]],6,0),"")</f>
        <v/>
      </c>
      <c r="X3098" s="1" t="str">
        <f>IFERROR(VLOOKUP(Table49[[#This Row],[ITEM CODE]],Table2[[Item Code]:[Sub Category]],7,0),"")</f>
        <v/>
      </c>
      <c r="Y3098" s="68" t="str">
        <f>Table49[[#This Row],[PO Number]]&amp;COUNTIFS($E$5:E3098,E3098)</f>
        <v>0</v>
      </c>
    </row>
    <row r="3099" spans="1:25" ht="14.7" customHeight="1" x14ac:dyDescent="0.3">
      <c r="A3099" s="1" t="str">
        <f>IF(Table49[[#This Row],[ITEM NAME]]="","",ROW()-4)</f>
        <v/>
      </c>
      <c r="B3099" s="68"/>
      <c r="C3099" s="4" t="str">
        <f>IFERROR(VLOOKUP(B3099,Table14[],3,0),"")</f>
        <v/>
      </c>
      <c r="D3099" s="4" t="str">
        <f>IFERROR(VLOOKUP(B3099,Table14[],2,0),"")</f>
        <v/>
      </c>
      <c r="E3099" s="4"/>
      <c r="H3099" s="41" t="str">
        <f>IFERROR(VLOOKUP(Table49[[#This Row],[ITEM CODE]],Table2[[Item Code]:[Master Name]],2,0),"")</f>
        <v/>
      </c>
      <c r="I3099" s="41"/>
      <c r="J3099" s="65" t="str">
        <f>IFERROR(VLOOKUP(Table49[[#This Row],[ITEM CODE]],Table2[[Item Code]:[Master Name]],3,0),"")</f>
        <v/>
      </c>
      <c r="K3099" s="1" t="str">
        <f>IFERROR(VLOOKUP(Table49[[#This Row],[ITEM CODE]],Table2[[Item Code]:[Master Name]],9,0),"")</f>
        <v/>
      </c>
      <c r="L3099" s="1" t="str">
        <f>IFERROR(VLOOKUP(Table49[[#This Row],[ITEM CODE]],Table2[[Item Code]:[Master Name]],8,0),"")</f>
        <v/>
      </c>
      <c r="M3099" s="41"/>
      <c r="N3099" s="66">
        <f>IFERROR(VLOOKUP(Table49[[#This Row],[ITEM CODE]],Table2[[#All],[Item Code]:[Unit Cost]],10,0),0)</f>
        <v>0</v>
      </c>
      <c r="O3099" s="134">
        <f>IFERROR(VLOOKUP(Table49[[#This Row],[ITEM CODE]],Table2[[#All],[Item Code]:[Unit Cost]],10,0),0)</f>
        <v>0</v>
      </c>
      <c r="P3099" s="56"/>
      <c r="Q3099" s="58"/>
      <c r="R3099" s="58">
        <f>Table49[[#This Row],[QUANTITY]]*Table49[[#This Row],[INV Prices]]</f>
        <v>0</v>
      </c>
      <c r="S3099" s="67"/>
      <c r="V3099" s="41"/>
      <c r="W3099" s="4" t="str">
        <f>IFERROR(VLOOKUP(Table49[[#This Row],[ITEM CODE]],Table2[[Item Code]:[Category ]],6,0),"")</f>
        <v/>
      </c>
      <c r="X3099" s="1" t="str">
        <f>IFERROR(VLOOKUP(Table49[[#This Row],[ITEM CODE]],Table2[[Item Code]:[Sub Category]],7,0),"")</f>
        <v/>
      </c>
      <c r="Y3099" s="68" t="str">
        <f>Table49[[#This Row],[PO Number]]&amp;COUNTIFS($E$5:E3099,E3099)</f>
        <v>0</v>
      </c>
    </row>
    <row r="3100" spans="1:25" ht="14.7" customHeight="1" x14ac:dyDescent="0.3">
      <c r="A3100" s="1" t="str">
        <f>IF(Table49[[#This Row],[ITEM NAME]]="","",ROW()-4)</f>
        <v/>
      </c>
      <c r="B3100" s="68"/>
      <c r="C3100" s="4" t="str">
        <f>IFERROR(VLOOKUP(B3100,Table14[],3,0),"")</f>
        <v/>
      </c>
      <c r="D3100" s="4" t="str">
        <f>IFERROR(VLOOKUP(B3100,Table14[],2,0),"")</f>
        <v/>
      </c>
      <c r="E3100" s="4"/>
      <c r="H3100" s="41" t="str">
        <f>IFERROR(VLOOKUP(Table49[[#This Row],[ITEM CODE]],Table2[[Item Code]:[Master Name]],2,0),"")</f>
        <v/>
      </c>
      <c r="I3100" s="41"/>
      <c r="J3100" s="65" t="str">
        <f>IFERROR(VLOOKUP(Table49[[#This Row],[ITEM CODE]],Table2[[Item Code]:[Master Name]],3,0),"")</f>
        <v/>
      </c>
      <c r="K3100" s="1" t="str">
        <f>IFERROR(VLOOKUP(Table49[[#This Row],[ITEM CODE]],Table2[[Item Code]:[Master Name]],9,0),"")</f>
        <v/>
      </c>
      <c r="L3100" s="1" t="str">
        <f>IFERROR(VLOOKUP(Table49[[#This Row],[ITEM CODE]],Table2[[Item Code]:[Master Name]],8,0),"")</f>
        <v/>
      </c>
      <c r="M3100" s="41"/>
      <c r="N3100" s="66">
        <f>IFERROR(VLOOKUP(Table49[[#This Row],[ITEM CODE]],Table2[[#All],[Item Code]:[Unit Cost]],10,0),0)</f>
        <v>0</v>
      </c>
      <c r="O3100" s="134">
        <f>IFERROR(VLOOKUP(Table49[[#This Row],[ITEM CODE]],Table2[[#All],[Item Code]:[Unit Cost]],10,0),0)</f>
        <v>0</v>
      </c>
      <c r="P3100" s="56"/>
      <c r="Q3100" s="58"/>
      <c r="R3100" s="58">
        <f>Table49[[#This Row],[QUANTITY]]*Table49[[#This Row],[INV Prices]]</f>
        <v>0</v>
      </c>
      <c r="S3100" s="67"/>
      <c r="V3100" s="41"/>
      <c r="W3100" s="4" t="str">
        <f>IFERROR(VLOOKUP(Table49[[#This Row],[ITEM CODE]],Table2[[Item Code]:[Category ]],6,0),"")</f>
        <v/>
      </c>
      <c r="X3100" s="1" t="str">
        <f>IFERROR(VLOOKUP(Table49[[#This Row],[ITEM CODE]],Table2[[Item Code]:[Sub Category]],7,0),"")</f>
        <v/>
      </c>
      <c r="Y3100" s="68" t="str">
        <f>Table49[[#This Row],[PO Number]]&amp;COUNTIFS($E$5:E3100,E3100)</f>
        <v>0</v>
      </c>
    </row>
    <row r="3101" spans="1:25" ht="14.7" customHeight="1" x14ac:dyDescent="0.3">
      <c r="A3101" s="1" t="str">
        <f>IF(Table49[[#This Row],[ITEM NAME]]="","",ROW()-4)</f>
        <v/>
      </c>
      <c r="B3101" s="68"/>
      <c r="C3101" s="4" t="str">
        <f>IFERROR(VLOOKUP(B3101,Table14[],3,0),"")</f>
        <v/>
      </c>
      <c r="D3101" s="4" t="str">
        <f>IFERROR(VLOOKUP(B3101,Table14[],2,0),"")</f>
        <v/>
      </c>
      <c r="E3101" s="4"/>
      <c r="H3101" s="41" t="str">
        <f>IFERROR(VLOOKUP(Table49[[#This Row],[ITEM CODE]],Table2[[Item Code]:[Master Name]],2,0),"")</f>
        <v/>
      </c>
      <c r="I3101" s="41"/>
      <c r="J3101" s="65" t="str">
        <f>IFERROR(VLOOKUP(Table49[[#This Row],[ITEM CODE]],Table2[[Item Code]:[Master Name]],3,0),"")</f>
        <v/>
      </c>
      <c r="K3101" s="1" t="str">
        <f>IFERROR(VLOOKUP(Table49[[#This Row],[ITEM CODE]],Table2[[Item Code]:[Master Name]],9,0),"")</f>
        <v/>
      </c>
      <c r="L3101" s="1" t="str">
        <f>IFERROR(VLOOKUP(Table49[[#This Row],[ITEM CODE]],Table2[[Item Code]:[Master Name]],8,0),"")</f>
        <v/>
      </c>
      <c r="M3101" s="41"/>
      <c r="N3101" s="66">
        <f>IFERROR(VLOOKUP(Table49[[#This Row],[ITEM CODE]],Table2[[#All],[Item Code]:[Unit Cost]],10,0),0)</f>
        <v>0</v>
      </c>
      <c r="O3101" s="134">
        <f>IFERROR(VLOOKUP(Table49[[#This Row],[ITEM CODE]],Table2[[#All],[Item Code]:[Unit Cost]],10,0),0)</f>
        <v>0</v>
      </c>
      <c r="P3101" s="56"/>
      <c r="Q3101" s="58"/>
      <c r="R3101" s="58">
        <f>Table49[[#This Row],[QUANTITY]]*Table49[[#This Row],[INV Prices]]</f>
        <v>0</v>
      </c>
      <c r="S3101" s="67"/>
      <c r="V3101" s="41"/>
      <c r="W3101" s="4" t="str">
        <f>IFERROR(VLOOKUP(Table49[[#This Row],[ITEM CODE]],Table2[[Item Code]:[Category ]],6,0),"")</f>
        <v/>
      </c>
      <c r="X3101" s="1" t="str">
        <f>IFERROR(VLOOKUP(Table49[[#This Row],[ITEM CODE]],Table2[[Item Code]:[Sub Category]],7,0),"")</f>
        <v/>
      </c>
      <c r="Y3101" s="68" t="str">
        <f>Table49[[#This Row],[PO Number]]&amp;COUNTIFS($E$5:E3101,E3101)</f>
        <v>0</v>
      </c>
    </row>
    <row r="3102" spans="1:25" ht="14.7" customHeight="1" x14ac:dyDescent="0.3">
      <c r="A3102" s="1" t="str">
        <f>IF(Table49[[#This Row],[ITEM NAME]]="","",ROW()-4)</f>
        <v/>
      </c>
      <c r="B3102" s="68"/>
      <c r="C3102" s="4" t="str">
        <f>IFERROR(VLOOKUP(B3102,Table14[],3,0),"")</f>
        <v/>
      </c>
      <c r="D3102" s="4" t="str">
        <f>IFERROR(VLOOKUP(B3102,Table14[],2,0),"")</f>
        <v/>
      </c>
      <c r="E3102" s="4"/>
      <c r="H3102" s="41" t="str">
        <f>IFERROR(VLOOKUP(Table49[[#This Row],[ITEM CODE]],Table2[[Item Code]:[Master Name]],2,0),"")</f>
        <v/>
      </c>
      <c r="I3102" s="41"/>
      <c r="J3102" s="65" t="str">
        <f>IFERROR(VLOOKUP(Table49[[#This Row],[ITEM CODE]],Table2[[Item Code]:[Master Name]],3,0),"")</f>
        <v/>
      </c>
      <c r="K3102" s="1" t="str">
        <f>IFERROR(VLOOKUP(Table49[[#This Row],[ITEM CODE]],Table2[[Item Code]:[Master Name]],9,0),"")</f>
        <v/>
      </c>
      <c r="L3102" s="1" t="str">
        <f>IFERROR(VLOOKUP(Table49[[#This Row],[ITEM CODE]],Table2[[Item Code]:[Master Name]],8,0),"")</f>
        <v/>
      </c>
      <c r="M3102" s="41"/>
      <c r="N3102" s="66">
        <f>IFERROR(VLOOKUP(Table49[[#This Row],[ITEM CODE]],Table2[[#All],[Item Code]:[Unit Cost]],10,0),0)</f>
        <v>0</v>
      </c>
      <c r="O3102" s="134">
        <f>IFERROR(VLOOKUP(Table49[[#This Row],[ITEM CODE]],Table2[[#All],[Item Code]:[Unit Cost]],10,0),0)</f>
        <v>0</v>
      </c>
      <c r="P3102" s="56"/>
      <c r="Q3102" s="58"/>
      <c r="R3102" s="58">
        <f>Table49[[#This Row],[QUANTITY]]*Table49[[#This Row],[INV Prices]]</f>
        <v>0</v>
      </c>
      <c r="S3102" s="67"/>
      <c r="V3102" s="41"/>
      <c r="W3102" s="4" t="str">
        <f>IFERROR(VLOOKUP(Table49[[#This Row],[ITEM CODE]],Table2[[Item Code]:[Category ]],6,0),"")</f>
        <v/>
      </c>
      <c r="X3102" s="1" t="str">
        <f>IFERROR(VLOOKUP(Table49[[#This Row],[ITEM CODE]],Table2[[Item Code]:[Sub Category]],7,0),"")</f>
        <v/>
      </c>
      <c r="Y3102" s="68" t="str">
        <f>Table49[[#This Row],[PO Number]]&amp;COUNTIFS($E$5:E3102,E3102)</f>
        <v>0</v>
      </c>
    </row>
    <row r="3103" spans="1:25" ht="14.7" customHeight="1" x14ac:dyDescent="0.3">
      <c r="A3103" s="1" t="str">
        <f>IF(Table49[[#This Row],[ITEM NAME]]="","",ROW()-4)</f>
        <v/>
      </c>
      <c r="B3103" s="68"/>
      <c r="C3103" s="4" t="str">
        <f>IFERROR(VLOOKUP(B3103,Table14[],3,0),"")</f>
        <v/>
      </c>
      <c r="D3103" s="4" t="str">
        <f>IFERROR(VLOOKUP(B3103,Table14[],2,0),"")</f>
        <v/>
      </c>
      <c r="E3103" s="4"/>
      <c r="H3103" s="41" t="str">
        <f>IFERROR(VLOOKUP(Table49[[#This Row],[ITEM CODE]],Table2[[Item Code]:[Master Name]],2,0),"")</f>
        <v/>
      </c>
      <c r="I3103" s="41"/>
      <c r="J3103" s="65" t="str">
        <f>IFERROR(VLOOKUP(Table49[[#This Row],[ITEM CODE]],Table2[[Item Code]:[Master Name]],3,0),"")</f>
        <v/>
      </c>
      <c r="K3103" s="1" t="str">
        <f>IFERROR(VLOOKUP(Table49[[#This Row],[ITEM CODE]],Table2[[Item Code]:[Master Name]],9,0),"")</f>
        <v/>
      </c>
      <c r="L3103" s="1" t="str">
        <f>IFERROR(VLOOKUP(Table49[[#This Row],[ITEM CODE]],Table2[[Item Code]:[Master Name]],8,0),"")</f>
        <v/>
      </c>
      <c r="M3103" s="41"/>
      <c r="N3103" s="66">
        <f>IFERROR(VLOOKUP(Table49[[#This Row],[ITEM CODE]],Table2[[#All],[Item Code]:[Unit Cost]],10,0),0)</f>
        <v>0</v>
      </c>
      <c r="O3103" s="134">
        <f>IFERROR(VLOOKUP(Table49[[#This Row],[ITEM CODE]],Table2[[#All],[Item Code]:[Unit Cost]],10,0),0)</f>
        <v>0</v>
      </c>
      <c r="P3103" s="56"/>
      <c r="Q3103" s="58"/>
      <c r="R3103" s="58">
        <f>Table49[[#This Row],[QUANTITY]]*Table49[[#This Row],[INV Prices]]</f>
        <v>0</v>
      </c>
      <c r="S3103" s="67"/>
      <c r="V3103" s="41"/>
      <c r="W3103" s="4" t="str">
        <f>IFERROR(VLOOKUP(Table49[[#This Row],[ITEM CODE]],Table2[[Item Code]:[Category ]],6,0),"")</f>
        <v/>
      </c>
      <c r="X3103" s="1" t="str">
        <f>IFERROR(VLOOKUP(Table49[[#This Row],[ITEM CODE]],Table2[[Item Code]:[Sub Category]],7,0),"")</f>
        <v/>
      </c>
      <c r="Y3103" s="68" t="str">
        <f>Table49[[#This Row],[PO Number]]&amp;COUNTIFS($E$5:E3103,E3103)</f>
        <v>0</v>
      </c>
    </row>
    <row r="3104" spans="1:25" ht="14.7" customHeight="1" x14ac:dyDescent="0.3">
      <c r="A3104" s="1" t="str">
        <f>IF(Table49[[#This Row],[ITEM NAME]]="","",ROW()-4)</f>
        <v/>
      </c>
      <c r="B3104" s="68"/>
      <c r="C3104" s="4" t="str">
        <f>IFERROR(VLOOKUP(B3104,Table14[],3,0),"")</f>
        <v/>
      </c>
      <c r="D3104" s="4" t="str">
        <f>IFERROR(VLOOKUP(B3104,Table14[],2,0),"")</f>
        <v/>
      </c>
      <c r="E3104" s="4"/>
      <c r="H3104" s="41" t="str">
        <f>IFERROR(VLOOKUP(Table49[[#This Row],[ITEM CODE]],Table2[[Item Code]:[Master Name]],2,0),"")</f>
        <v/>
      </c>
      <c r="I3104" s="41"/>
      <c r="J3104" s="65" t="str">
        <f>IFERROR(VLOOKUP(Table49[[#This Row],[ITEM CODE]],Table2[[Item Code]:[Master Name]],3,0),"")</f>
        <v/>
      </c>
      <c r="K3104" s="1" t="str">
        <f>IFERROR(VLOOKUP(Table49[[#This Row],[ITEM CODE]],Table2[[Item Code]:[Master Name]],9,0),"")</f>
        <v/>
      </c>
      <c r="L3104" s="1" t="str">
        <f>IFERROR(VLOOKUP(Table49[[#This Row],[ITEM CODE]],Table2[[Item Code]:[Master Name]],8,0),"")</f>
        <v/>
      </c>
      <c r="M3104" s="41"/>
      <c r="N3104" s="66">
        <f>IFERROR(VLOOKUP(Table49[[#This Row],[ITEM CODE]],Table2[[#All],[Item Code]:[Unit Cost]],10,0),0)</f>
        <v>0</v>
      </c>
      <c r="O3104" s="134">
        <f>IFERROR(VLOOKUP(Table49[[#This Row],[ITEM CODE]],Table2[[#All],[Item Code]:[Unit Cost]],10,0),0)</f>
        <v>0</v>
      </c>
      <c r="P3104" s="56"/>
      <c r="Q3104" s="58"/>
      <c r="R3104" s="58">
        <f>Table49[[#This Row],[QUANTITY]]*Table49[[#This Row],[INV Prices]]</f>
        <v>0</v>
      </c>
      <c r="S3104" s="67"/>
      <c r="V3104" s="41"/>
      <c r="W3104" s="4" t="str">
        <f>IFERROR(VLOOKUP(Table49[[#This Row],[ITEM CODE]],Table2[[Item Code]:[Category ]],6,0),"")</f>
        <v/>
      </c>
      <c r="X3104" s="1" t="str">
        <f>IFERROR(VLOOKUP(Table49[[#This Row],[ITEM CODE]],Table2[[Item Code]:[Sub Category]],7,0),"")</f>
        <v/>
      </c>
      <c r="Y3104" s="68" t="str">
        <f>Table49[[#This Row],[PO Number]]&amp;COUNTIFS($E$5:E3104,E3104)</f>
        <v>0</v>
      </c>
    </row>
    <row r="3105" spans="1:25" ht="14.7" customHeight="1" x14ac:dyDescent="0.3">
      <c r="A3105" s="1" t="str">
        <f>IF(Table49[[#This Row],[ITEM NAME]]="","",ROW()-4)</f>
        <v/>
      </c>
      <c r="B3105" s="68"/>
      <c r="C3105" s="4" t="str">
        <f>IFERROR(VLOOKUP(B3105,Table14[],3,0),"")</f>
        <v/>
      </c>
      <c r="D3105" s="4" t="str">
        <f>IFERROR(VLOOKUP(B3105,Table14[],2,0),"")</f>
        <v/>
      </c>
      <c r="E3105" s="4"/>
      <c r="H3105" s="41" t="str">
        <f>IFERROR(VLOOKUP(Table49[[#This Row],[ITEM CODE]],Table2[[Item Code]:[Master Name]],2,0),"")</f>
        <v/>
      </c>
      <c r="I3105" s="41"/>
      <c r="J3105" s="65" t="str">
        <f>IFERROR(VLOOKUP(Table49[[#This Row],[ITEM CODE]],Table2[[Item Code]:[Master Name]],3,0),"")</f>
        <v/>
      </c>
      <c r="K3105" s="1" t="str">
        <f>IFERROR(VLOOKUP(Table49[[#This Row],[ITEM CODE]],Table2[[Item Code]:[Master Name]],9,0),"")</f>
        <v/>
      </c>
      <c r="L3105" s="1" t="str">
        <f>IFERROR(VLOOKUP(Table49[[#This Row],[ITEM CODE]],Table2[[Item Code]:[Master Name]],8,0),"")</f>
        <v/>
      </c>
      <c r="M3105" s="41"/>
      <c r="N3105" s="66">
        <f>IFERROR(VLOOKUP(Table49[[#This Row],[ITEM CODE]],Table2[[#All],[Item Code]:[Unit Cost]],10,0),0)</f>
        <v>0</v>
      </c>
      <c r="O3105" s="134">
        <f>IFERROR(VLOOKUP(Table49[[#This Row],[ITEM CODE]],Table2[[#All],[Item Code]:[Unit Cost]],10,0),0)</f>
        <v>0</v>
      </c>
      <c r="P3105" s="56"/>
      <c r="Q3105" s="58"/>
      <c r="R3105" s="58">
        <f>Table49[[#This Row],[QUANTITY]]*Table49[[#This Row],[INV Prices]]</f>
        <v>0</v>
      </c>
      <c r="S3105" s="67"/>
      <c r="V3105" s="41"/>
      <c r="W3105" s="4" t="str">
        <f>IFERROR(VLOOKUP(Table49[[#This Row],[ITEM CODE]],Table2[[Item Code]:[Category ]],6,0),"")</f>
        <v/>
      </c>
      <c r="X3105" s="1" t="str">
        <f>IFERROR(VLOOKUP(Table49[[#This Row],[ITEM CODE]],Table2[[Item Code]:[Sub Category]],7,0),"")</f>
        <v/>
      </c>
      <c r="Y3105" s="68" t="str">
        <f>Table49[[#This Row],[PO Number]]&amp;COUNTIFS($E$5:E3105,E3105)</f>
        <v>0</v>
      </c>
    </row>
    <row r="3106" spans="1:25" ht="14.7" customHeight="1" x14ac:dyDescent="0.3">
      <c r="A3106" s="1" t="str">
        <f>IF(Table49[[#This Row],[ITEM NAME]]="","",ROW()-4)</f>
        <v/>
      </c>
      <c r="B3106" s="68"/>
      <c r="C3106" s="4" t="str">
        <f>IFERROR(VLOOKUP(B3106,Table14[],3,0),"")</f>
        <v/>
      </c>
      <c r="D3106" s="4" t="str">
        <f>IFERROR(VLOOKUP(B3106,Table14[],2,0),"")</f>
        <v/>
      </c>
      <c r="E3106" s="4"/>
      <c r="H3106" s="41" t="str">
        <f>IFERROR(VLOOKUP(Table49[[#This Row],[ITEM CODE]],Table2[[Item Code]:[Master Name]],2,0),"")</f>
        <v/>
      </c>
      <c r="I3106" s="41"/>
      <c r="J3106" s="65" t="str">
        <f>IFERROR(VLOOKUP(Table49[[#This Row],[ITEM CODE]],Table2[[Item Code]:[Master Name]],3,0),"")</f>
        <v/>
      </c>
      <c r="K3106" s="1" t="str">
        <f>IFERROR(VLOOKUP(Table49[[#This Row],[ITEM CODE]],Table2[[Item Code]:[Master Name]],9,0),"")</f>
        <v/>
      </c>
      <c r="L3106" s="1" t="str">
        <f>IFERROR(VLOOKUP(Table49[[#This Row],[ITEM CODE]],Table2[[Item Code]:[Master Name]],8,0),"")</f>
        <v/>
      </c>
      <c r="M3106" s="41"/>
      <c r="N3106" s="66">
        <f>IFERROR(VLOOKUP(Table49[[#This Row],[ITEM CODE]],Table2[[#All],[Item Code]:[Unit Cost]],10,0),0)</f>
        <v>0</v>
      </c>
      <c r="O3106" s="134">
        <f>IFERROR(VLOOKUP(Table49[[#This Row],[ITEM CODE]],Table2[[#All],[Item Code]:[Unit Cost]],10,0),0)</f>
        <v>0</v>
      </c>
      <c r="P3106" s="56"/>
      <c r="Q3106" s="58"/>
      <c r="R3106" s="58">
        <f>Table49[[#This Row],[QUANTITY]]*Table49[[#This Row],[INV Prices]]</f>
        <v>0</v>
      </c>
      <c r="S3106" s="67"/>
      <c r="V3106" s="41"/>
      <c r="W3106" s="4" t="str">
        <f>IFERROR(VLOOKUP(Table49[[#This Row],[ITEM CODE]],Table2[[Item Code]:[Category ]],6,0),"")</f>
        <v/>
      </c>
      <c r="X3106" s="1" t="str">
        <f>IFERROR(VLOOKUP(Table49[[#This Row],[ITEM CODE]],Table2[[Item Code]:[Sub Category]],7,0),"")</f>
        <v/>
      </c>
      <c r="Y3106" s="68" t="str">
        <f>Table49[[#This Row],[PO Number]]&amp;COUNTIFS($E$5:E3106,E3106)</f>
        <v>0</v>
      </c>
    </row>
    <row r="3107" spans="1:25" ht="14.7" customHeight="1" x14ac:dyDescent="0.3">
      <c r="A3107" s="1" t="str">
        <f>IF(Table49[[#This Row],[ITEM NAME]]="","",ROW()-4)</f>
        <v/>
      </c>
      <c r="B3107" s="68"/>
      <c r="C3107" s="4" t="str">
        <f>IFERROR(VLOOKUP(B3107,Table14[],3,0),"")</f>
        <v/>
      </c>
      <c r="D3107" s="4" t="str">
        <f>IFERROR(VLOOKUP(B3107,Table14[],2,0),"")</f>
        <v/>
      </c>
      <c r="E3107" s="4"/>
      <c r="H3107" s="41" t="str">
        <f>IFERROR(VLOOKUP(Table49[[#This Row],[ITEM CODE]],Table2[[Item Code]:[Master Name]],2,0),"")</f>
        <v/>
      </c>
      <c r="I3107" s="41"/>
      <c r="J3107" s="65" t="str">
        <f>IFERROR(VLOOKUP(Table49[[#This Row],[ITEM CODE]],Table2[[Item Code]:[Master Name]],3,0),"")</f>
        <v/>
      </c>
      <c r="K3107" s="1" t="str">
        <f>IFERROR(VLOOKUP(Table49[[#This Row],[ITEM CODE]],Table2[[Item Code]:[Master Name]],9,0),"")</f>
        <v/>
      </c>
      <c r="L3107" s="1" t="str">
        <f>IFERROR(VLOOKUP(Table49[[#This Row],[ITEM CODE]],Table2[[Item Code]:[Master Name]],8,0),"")</f>
        <v/>
      </c>
      <c r="M3107" s="41"/>
      <c r="N3107" s="66">
        <f>IFERROR(VLOOKUP(Table49[[#This Row],[ITEM CODE]],Table2[[#All],[Item Code]:[Unit Cost]],10,0),0)</f>
        <v>0</v>
      </c>
      <c r="O3107" s="134">
        <f>IFERROR(VLOOKUP(Table49[[#This Row],[ITEM CODE]],Table2[[#All],[Item Code]:[Unit Cost]],10,0),0)</f>
        <v>0</v>
      </c>
      <c r="P3107" s="56"/>
      <c r="Q3107" s="58"/>
      <c r="R3107" s="58">
        <f>Table49[[#This Row],[QUANTITY]]*Table49[[#This Row],[INV Prices]]</f>
        <v>0</v>
      </c>
      <c r="S3107" s="67"/>
      <c r="V3107" s="41"/>
      <c r="W3107" s="4" t="str">
        <f>IFERROR(VLOOKUP(Table49[[#This Row],[ITEM CODE]],Table2[[Item Code]:[Category ]],6,0),"")</f>
        <v/>
      </c>
      <c r="X3107" s="1" t="str">
        <f>IFERROR(VLOOKUP(Table49[[#This Row],[ITEM CODE]],Table2[[Item Code]:[Sub Category]],7,0),"")</f>
        <v/>
      </c>
      <c r="Y3107" s="68" t="str">
        <f>Table49[[#This Row],[PO Number]]&amp;COUNTIFS($E$5:E3107,E3107)</f>
        <v>0</v>
      </c>
    </row>
    <row r="3108" spans="1:25" ht="14.7" customHeight="1" x14ac:dyDescent="0.3">
      <c r="A3108" s="1" t="str">
        <f>IF(Table49[[#This Row],[ITEM NAME]]="","",ROW()-4)</f>
        <v/>
      </c>
      <c r="B3108" s="68"/>
      <c r="C3108" s="4" t="str">
        <f>IFERROR(VLOOKUP(B3108,Table14[],3,0),"")</f>
        <v/>
      </c>
      <c r="D3108" s="4" t="str">
        <f>IFERROR(VLOOKUP(B3108,Table14[],2,0),"")</f>
        <v/>
      </c>
      <c r="E3108" s="4"/>
      <c r="H3108" s="41" t="str">
        <f>IFERROR(VLOOKUP(Table49[[#This Row],[ITEM CODE]],Table2[[Item Code]:[Master Name]],2,0),"")</f>
        <v/>
      </c>
      <c r="I3108" s="41"/>
      <c r="J3108" s="65" t="str">
        <f>IFERROR(VLOOKUP(Table49[[#This Row],[ITEM CODE]],Table2[[Item Code]:[Master Name]],3,0),"")</f>
        <v/>
      </c>
      <c r="K3108" s="1" t="str">
        <f>IFERROR(VLOOKUP(Table49[[#This Row],[ITEM CODE]],Table2[[Item Code]:[Master Name]],9,0),"")</f>
        <v/>
      </c>
      <c r="L3108" s="1" t="str">
        <f>IFERROR(VLOOKUP(Table49[[#This Row],[ITEM CODE]],Table2[[Item Code]:[Master Name]],8,0),"")</f>
        <v/>
      </c>
      <c r="M3108" s="41"/>
      <c r="N3108" s="66">
        <f>IFERROR(VLOOKUP(Table49[[#This Row],[ITEM CODE]],Table2[[#All],[Item Code]:[Unit Cost]],10,0),0)</f>
        <v>0</v>
      </c>
      <c r="O3108" s="134">
        <f>IFERROR(VLOOKUP(Table49[[#This Row],[ITEM CODE]],Table2[[#All],[Item Code]:[Unit Cost]],10,0),0)</f>
        <v>0</v>
      </c>
      <c r="P3108" s="56"/>
      <c r="Q3108" s="58"/>
      <c r="R3108" s="58">
        <f>Table49[[#This Row],[QUANTITY]]*Table49[[#This Row],[INV Prices]]</f>
        <v>0</v>
      </c>
      <c r="S3108" s="67"/>
      <c r="V3108" s="41"/>
      <c r="W3108" s="4" t="str">
        <f>IFERROR(VLOOKUP(Table49[[#This Row],[ITEM CODE]],Table2[[Item Code]:[Category ]],6,0),"")</f>
        <v/>
      </c>
      <c r="X3108" s="1" t="str">
        <f>IFERROR(VLOOKUP(Table49[[#This Row],[ITEM CODE]],Table2[[Item Code]:[Sub Category]],7,0),"")</f>
        <v/>
      </c>
      <c r="Y3108" s="68" t="str">
        <f>Table49[[#This Row],[PO Number]]&amp;COUNTIFS($E$5:E3108,E3108)</f>
        <v>0</v>
      </c>
    </row>
    <row r="3109" spans="1:25" ht="14.7" customHeight="1" x14ac:dyDescent="0.3">
      <c r="A3109" s="1" t="str">
        <f>IF(Table49[[#This Row],[ITEM NAME]]="","",ROW()-4)</f>
        <v/>
      </c>
      <c r="B3109" s="68"/>
      <c r="C3109" s="4" t="str">
        <f>IFERROR(VLOOKUP(B3109,Table14[],3,0),"")</f>
        <v/>
      </c>
      <c r="D3109" s="4" t="str">
        <f>IFERROR(VLOOKUP(B3109,Table14[],2,0),"")</f>
        <v/>
      </c>
      <c r="E3109" s="4"/>
      <c r="H3109" s="41" t="str">
        <f>IFERROR(VLOOKUP(Table49[[#This Row],[ITEM CODE]],Table2[[Item Code]:[Master Name]],2,0),"")</f>
        <v/>
      </c>
      <c r="I3109" s="41"/>
      <c r="J3109" s="65" t="str">
        <f>IFERROR(VLOOKUP(Table49[[#This Row],[ITEM CODE]],Table2[[Item Code]:[Master Name]],3,0),"")</f>
        <v/>
      </c>
      <c r="K3109" s="1" t="str">
        <f>IFERROR(VLOOKUP(Table49[[#This Row],[ITEM CODE]],Table2[[Item Code]:[Master Name]],9,0),"")</f>
        <v/>
      </c>
      <c r="L3109" s="1" t="str">
        <f>IFERROR(VLOOKUP(Table49[[#This Row],[ITEM CODE]],Table2[[Item Code]:[Master Name]],8,0),"")</f>
        <v/>
      </c>
      <c r="M3109" s="41"/>
      <c r="N3109" s="66">
        <f>IFERROR(VLOOKUP(Table49[[#This Row],[ITEM CODE]],Table2[[#All],[Item Code]:[Unit Cost]],10,0),0)</f>
        <v>0</v>
      </c>
      <c r="O3109" s="134">
        <f>IFERROR(VLOOKUP(Table49[[#This Row],[ITEM CODE]],Table2[[#All],[Item Code]:[Unit Cost]],10,0),0)</f>
        <v>0</v>
      </c>
      <c r="P3109" s="56"/>
      <c r="Q3109" s="58"/>
      <c r="R3109" s="58">
        <f>Table49[[#This Row],[QUANTITY]]*Table49[[#This Row],[INV Prices]]</f>
        <v>0</v>
      </c>
      <c r="S3109" s="67"/>
      <c r="V3109" s="41"/>
      <c r="W3109" s="4" t="str">
        <f>IFERROR(VLOOKUP(Table49[[#This Row],[ITEM CODE]],Table2[[Item Code]:[Category ]],6,0),"")</f>
        <v/>
      </c>
      <c r="X3109" s="1" t="str">
        <f>IFERROR(VLOOKUP(Table49[[#This Row],[ITEM CODE]],Table2[[Item Code]:[Sub Category]],7,0),"")</f>
        <v/>
      </c>
      <c r="Y3109" s="68" t="str">
        <f>Table49[[#This Row],[PO Number]]&amp;COUNTIFS($E$5:E3109,E3109)</f>
        <v>0</v>
      </c>
    </row>
    <row r="3110" spans="1:25" ht="14.7" customHeight="1" x14ac:dyDescent="0.3">
      <c r="A3110" s="1" t="str">
        <f>IF(Table49[[#This Row],[ITEM NAME]]="","",ROW()-4)</f>
        <v/>
      </c>
      <c r="B3110" s="68"/>
      <c r="C3110" s="4" t="str">
        <f>IFERROR(VLOOKUP(B3110,Table14[],3,0),"")</f>
        <v/>
      </c>
      <c r="D3110" s="4" t="str">
        <f>IFERROR(VLOOKUP(B3110,Table14[],2,0),"")</f>
        <v/>
      </c>
      <c r="E3110" s="4"/>
      <c r="H3110" s="41" t="str">
        <f>IFERROR(VLOOKUP(Table49[[#This Row],[ITEM CODE]],Table2[[Item Code]:[Master Name]],2,0),"")</f>
        <v/>
      </c>
      <c r="I3110" s="41"/>
      <c r="J3110" s="65" t="str">
        <f>IFERROR(VLOOKUP(Table49[[#This Row],[ITEM CODE]],Table2[[Item Code]:[Master Name]],3,0),"")</f>
        <v/>
      </c>
      <c r="K3110" s="1" t="str">
        <f>IFERROR(VLOOKUP(Table49[[#This Row],[ITEM CODE]],Table2[[Item Code]:[Master Name]],9,0),"")</f>
        <v/>
      </c>
      <c r="L3110" s="1" t="str">
        <f>IFERROR(VLOOKUP(Table49[[#This Row],[ITEM CODE]],Table2[[Item Code]:[Master Name]],8,0),"")</f>
        <v/>
      </c>
      <c r="M3110" s="41"/>
      <c r="N3110" s="66">
        <f>IFERROR(VLOOKUP(Table49[[#This Row],[ITEM CODE]],Table2[[#All],[Item Code]:[Unit Cost]],10,0),0)</f>
        <v>0</v>
      </c>
      <c r="O3110" s="134">
        <f>IFERROR(VLOOKUP(Table49[[#This Row],[ITEM CODE]],Table2[[#All],[Item Code]:[Unit Cost]],10,0),0)</f>
        <v>0</v>
      </c>
      <c r="P3110" s="56"/>
      <c r="Q3110" s="58"/>
      <c r="R3110" s="58">
        <f>Table49[[#This Row],[QUANTITY]]*Table49[[#This Row],[INV Prices]]</f>
        <v>0</v>
      </c>
      <c r="S3110" s="67"/>
      <c r="V3110" s="41"/>
      <c r="W3110" s="4" t="str">
        <f>IFERROR(VLOOKUP(Table49[[#This Row],[ITEM CODE]],Table2[[Item Code]:[Category ]],6,0),"")</f>
        <v/>
      </c>
      <c r="X3110" s="1" t="str">
        <f>IFERROR(VLOOKUP(Table49[[#This Row],[ITEM CODE]],Table2[[Item Code]:[Sub Category]],7,0),"")</f>
        <v/>
      </c>
      <c r="Y3110" s="68" t="str">
        <f>Table49[[#This Row],[PO Number]]&amp;COUNTIFS($E$5:E3110,E3110)</f>
        <v>0</v>
      </c>
    </row>
    <row r="3111" spans="1:25" ht="14.7" customHeight="1" x14ac:dyDescent="0.3">
      <c r="A3111" s="1" t="str">
        <f>IF(Table49[[#This Row],[ITEM NAME]]="","",ROW()-4)</f>
        <v/>
      </c>
      <c r="B3111" s="68"/>
      <c r="C3111" s="4" t="str">
        <f>IFERROR(VLOOKUP(B3111,Table14[],3,0),"")</f>
        <v/>
      </c>
      <c r="D3111" s="4" t="str">
        <f>IFERROR(VLOOKUP(B3111,Table14[],2,0),"")</f>
        <v/>
      </c>
      <c r="E3111" s="4"/>
      <c r="H3111" s="41" t="str">
        <f>IFERROR(VLOOKUP(Table49[[#This Row],[ITEM CODE]],Table2[[Item Code]:[Master Name]],2,0),"")</f>
        <v/>
      </c>
      <c r="I3111" s="41"/>
      <c r="J3111" s="65" t="str">
        <f>IFERROR(VLOOKUP(Table49[[#This Row],[ITEM CODE]],Table2[[Item Code]:[Master Name]],3,0),"")</f>
        <v/>
      </c>
      <c r="K3111" s="1" t="str">
        <f>IFERROR(VLOOKUP(Table49[[#This Row],[ITEM CODE]],Table2[[Item Code]:[Master Name]],9,0),"")</f>
        <v/>
      </c>
      <c r="L3111" s="1" t="str">
        <f>IFERROR(VLOOKUP(Table49[[#This Row],[ITEM CODE]],Table2[[Item Code]:[Master Name]],8,0),"")</f>
        <v/>
      </c>
      <c r="M3111" s="41"/>
      <c r="N3111" s="66">
        <f>IFERROR(VLOOKUP(Table49[[#This Row],[ITEM CODE]],Table2[[#All],[Item Code]:[Unit Cost]],10,0),0)</f>
        <v>0</v>
      </c>
      <c r="O3111" s="134">
        <f>IFERROR(VLOOKUP(Table49[[#This Row],[ITEM CODE]],Table2[[#All],[Item Code]:[Unit Cost]],10,0),0)</f>
        <v>0</v>
      </c>
      <c r="P3111" s="56"/>
      <c r="Q3111" s="58"/>
      <c r="R3111" s="58">
        <f>Table49[[#This Row],[QUANTITY]]*Table49[[#This Row],[INV Prices]]</f>
        <v>0</v>
      </c>
      <c r="S3111" s="67"/>
      <c r="V3111" s="41"/>
      <c r="W3111" s="4" t="str">
        <f>IFERROR(VLOOKUP(Table49[[#This Row],[ITEM CODE]],Table2[[Item Code]:[Category ]],6,0),"")</f>
        <v/>
      </c>
      <c r="X3111" s="1" t="str">
        <f>IFERROR(VLOOKUP(Table49[[#This Row],[ITEM CODE]],Table2[[Item Code]:[Sub Category]],7,0),"")</f>
        <v/>
      </c>
      <c r="Y3111" s="68" t="str">
        <f>Table49[[#This Row],[PO Number]]&amp;COUNTIFS($E$5:E3111,E3111)</f>
        <v>0</v>
      </c>
    </row>
    <row r="3112" spans="1:25" ht="14.7" customHeight="1" x14ac:dyDescent="0.3">
      <c r="A3112" s="1" t="str">
        <f>IF(Table49[[#This Row],[ITEM NAME]]="","",ROW()-4)</f>
        <v/>
      </c>
      <c r="B3112" s="68"/>
      <c r="C3112" s="4" t="str">
        <f>IFERROR(VLOOKUP(B3112,Table14[],3,0),"")</f>
        <v/>
      </c>
      <c r="D3112" s="4" t="str">
        <f>IFERROR(VLOOKUP(B3112,Table14[],2,0),"")</f>
        <v/>
      </c>
      <c r="E3112" s="4"/>
      <c r="H3112" s="41" t="str">
        <f>IFERROR(VLOOKUP(Table49[[#This Row],[ITEM CODE]],Table2[[Item Code]:[Master Name]],2,0),"")</f>
        <v/>
      </c>
      <c r="I3112" s="41"/>
      <c r="J3112" s="65" t="str">
        <f>IFERROR(VLOOKUP(Table49[[#This Row],[ITEM CODE]],Table2[[Item Code]:[Master Name]],3,0),"")</f>
        <v/>
      </c>
      <c r="K3112" s="1" t="str">
        <f>IFERROR(VLOOKUP(Table49[[#This Row],[ITEM CODE]],Table2[[Item Code]:[Master Name]],9,0),"")</f>
        <v/>
      </c>
      <c r="L3112" s="1" t="str">
        <f>IFERROR(VLOOKUP(Table49[[#This Row],[ITEM CODE]],Table2[[Item Code]:[Master Name]],8,0),"")</f>
        <v/>
      </c>
      <c r="M3112" s="41"/>
      <c r="N3112" s="66">
        <f>IFERROR(VLOOKUP(Table49[[#This Row],[ITEM CODE]],Table2[[#All],[Item Code]:[Unit Cost]],10,0),0)</f>
        <v>0</v>
      </c>
      <c r="O3112" s="134">
        <f>IFERROR(VLOOKUP(Table49[[#This Row],[ITEM CODE]],Table2[[#All],[Item Code]:[Unit Cost]],10,0),0)</f>
        <v>0</v>
      </c>
      <c r="P3112" s="56"/>
      <c r="Q3112" s="58"/>
      <c r="R3112" s="58">
        <f>Table49[[#This Row],[QUANTITY]]*Table49[[#This Row],[INV Prices]]</f>
        <v>0</v>
      </c>
      <c r="S3112" s="67"/>
      <c r="V3112" s="41"/>
      <c r="W3112" s="4" t="str">
        <f>IFERROR(VLOOKUP(Table49[[#This Row],[ITEM CODE]],Table2[[Item Code]:[Category ]],6,0),"")</f>
        <v/>
      </c>
      <c r="X3112" s="1" t="str">
        <f>IFERROR(VLOOKUP(Table49[[#This Row],[ITEM CODE]],Table2[[Item Code]:[Sub Category]],7,0),"")</f>
        <v/>
      </c>
      <c r="Y3112" s="68" t="str">
        <f>Table49[[#This Row],[PO Number]]&amp;COUNTIFS($E$5:E3112,E3112)</f>
        <v>0</v>
      </c>
    </row>
    <row r="3113" spans="1:25" ht="14.7" customHeight="1" x14ac:dyDescent="0.3">
      <c r="A3113" s="1" t="str">
        <f>IF(Table49[[#This Row],[ITEM NAME]]="","",ROW()-4)</f>
        <v/>
      </c>
      <c r="B3113" s="68"/>
      <c r="C3113" s="4" t="str">
        <f>IFERROR(VLOOKUP(B3113,Table14[],3,0),"")</f>
        <v/>
      </c>
      <c r="D3113" s="4" t="str">
        <f>IFERROR(VLOOKUP(B3113,Table14[],2,0),"")</f>
        <v/>
      </c>
      <c r="E3113" s="4"/>
      <c r="H3113" s="41" t="str">
        <f>IFERROR(VLOOKUP(Table49[[#This Row],[ITEM CODE]],Table2[[Item Code]:[Master Name]],2,0),"")</f>
        <v/>
      </c>
      <c r="I3113" s="41"/>
      <c r="J3113" s="65" t="str">
        <f>IFERROR(VLOOKUP(Table49[[#This Row],[ITEM CODE]],Table2[[Item Code]:[Master Name]],3,0),"")</f>
        <v/>
      </c>
      <c r="K3113" s="1" t="str">
        <f>IFERROR(VLOOKUP(Table49[[#This Row],[ITEM CODE]],Table2[[Item Code]:[Master Name]],9,0),"")</f>
        <v/>
      </c>
      <c r="L3113" s="1" t="str">
        <f>IFERROR(VLOOKUP(Table49[[#This Row],[ITEM CODE]],Table2[[Item Code]:[Master Name]],8,0),"")</f>
        <v/>
      </c>
      <c r="M3113" s="41"/>
      <c r="N3113" s="66">
        <f>IFERROR(VLOOKUP(Table49[[#This Row],[ITEM CODE]],Table2[[#All],[Item Code]:[Unit Cost]],10,0),0)</f>
        <v>0</v>
      </c>
      <c r="O3113" s="134">
        <f>IFERROR(VLOOKUP(Table49[[#This Row],[ITEM CODE]],Table2[[#All],[Item Code]:[Unit Cost]],10,0),0)</f>
        <v>0</v>
      </c>
      <c r="P3113" s="56"/>
      <c r="Q3113" s="58"/>
      <c r="R3113" s="58">
        <f>Table49[[#This Row],[QUANTITY]]*Table49[[#This Row],[INV Prices]]</f>
        <v>0</v>
      </c>
      <c r="S3113" s="67"/>
      <c r="V3113" s="41"/>
      <c r="W3113" s="4" t="str">
        <f>IFERROR(VLOOKUP(Table49[[#This Row],[ITEM CODE]],Table2[[Item Code]:[Category ]],6,0),"")</f>
        <v/>
      </c>
      <c r="X3113" s="1" t="str">
        <f>IFERROR(VLOOKUP(Table49[[#This Row],[ITEM CODE]],Table2[[Item Code]:[Sub Category]],7,0),"")</f>
        <v/>
      </c>
      <c r="Y3113" s="68" t="str">
        <f>Table49[[#This Row],[PO Number]]&amp;COUNTIFS($E$5:E3113,E3113)</f>
        <v>0</v>
      </c>
    </row>
    <row r="3114" spans="1:25" ht="14.7" customHeight="1" x14ac:dyDescent="0.3">
      <c r="A3114" s="1" t="str">
        <f>IF(Table49[[#This Row],[ITEM NAME]]="","",ROW()-4)</f>
        <v/>
      </c>
      <c r="B3114" s="68"/>
      <c r="C3114" s="4" t="str">
        <f>IFERROR(VLOOKUP(B3114,Table14[],3,0),"")</f>
        <v/>
      </c>
      <c r="D3114" s="4" t="str">
        <f>IFERROR(VLOOKUP(B3114,Table14[],2,0),"")</f>
        <v/>
      </c>
      <c r="E3114" s="4"/>
      <c r="H3114" s="41" t="str">
        <f>IFERROR(VLOOKUP(Table49[[#This Row],[ITEM CODE]],Table2[[Item Code]:[Master Name]],2,0),"")</f>
        <v/>
      </c>
      <c r="I3114" s="41"/>
      <c r="J3114" s="65" t="str">
        <f>IFERROR(VLOOKUP(Table49[[#This Row],[ITEM CODE]],Table2[[Item Code]:[Master Name]],3,0),"")</f>
        <v/>
      </c>
      <c r="K3114" s="1" t="str">
        <f>IFERROR(VLOOKUP(Table49[[#This Row],[ITEM CODE]],Table2[[Item Code]:[Master Name]],9,0),"")</f>
        <v/>
      </c>
      <c r="L3114" s="1" t="str">
        <f>IFERROR(VLOOKUP(Table49[[#This Row],[ITEM CODE]],Table2[[Item Code]:[Master Name]],8,0),"")</f>
        <v/>
      </c>
      <c r="M3114" s="41"/>
      <c r="N3114" s="66">
        <f>IFERROR(VLOOKUP(Table49[[#This Row],[ITEM CODE]],Table2[[#All],[Item Code]:[Unit Cost]],10,0),0)</f>
        <v>0</v>
      </c>
      <c r="O3114" s="134">
        <f>IFERROR(VLOOKUP(Table49[[#This Row],[ITEM CODE]],Table2[[#All],[Item Code]:[Unit Cost]],10,0),0)</f>
        <v>0</v>
      </c>
      <c r="P3114" s="56"/>
      <c r="Q3114" s="58"/>
      <c r="R3114" s="58">
        <f>Table49[[#This Row],[QUANTITY]]*Table49[[#This Row],[INV Prices]]</f>
        <v>0</v>
      </c>
      <c r="S3114" s="67"/>
      <c r="V3114" s="41"/>
      <c r="W3114" s="4" t="str">
        <f>IFERROR(VLOOKUP(Table49[[#This Row],[ITEM CODE]],Table2[[Item Code]:[Category ]],6,0),"")</f>
        <v/>
      </c>
      <c r="X3114" s="1" t="str">
        <f>IFERROR(VLOOKUP(Table49[[#This Row],[ITEM CODE]],Table2[[Item Code]:[Sub Category]],7,0),"")</f>
        <v/>
      </c>
      <c r="Y3114" s="68" t="str">
        <f>Table49[[#This Row],[PO Number]]&amp;COUNTIFS($E$5:E3114,E3114)</f>
        <v>0</v>
      </c>
    </row>
    <row r="3115" spans="1:25" ht="14.7" customHeight="1" x14ac:dyDescent="0.3">
      <c r="A3115" s="1" t="str">
        <f>IF(Table49[[#This Row],[ITEM NAME]]="","",ROW()-4)</f>
        <v/>
      </c>
      <c r="B3115" s="68"/>
      <c r="C3115" s="4" t="str">
        <f>IFERROR(VLOOKUP(B3115,Table14[],3,0),"")</f>
        <v/>
      </c>
      <c r="D3115" s="4" t="str">
        <f>IFERROR(VLOOKUP(B3115,Table14[],2,0),"")</f>
        <v/>
      </c>
      <c r="E3115" s="4"/>
      <c r="H3115" s="41" t="str">
        <f>IFERROR(VLOOKUP(Table49[[#This Row],[ITEM CODE]],Table2[[Item Code]:[Master Name]],2,0),"")</f>
        <v/>
      </c>
      <c r="I3115" s="41"/>
      <c r="J3115" s="65" t="str">
        <f>IFERROR(VLOOKUP(Table49[[#This Row],[ITEM CODE]],Table2[[Item Code]:[Master Name]],3,0),"")</f>
        <v/>
      </c>
      <c r="K3115" s="1" t="str">
        <f>IFERROR(VLOOKUP(Table49[[#This Row],[ITEM CODE]],Table2[[Item Code]:[Master Name]],9,0),"")</f>
        <v/>
      </c>
      <c r="L3115" s="1" t="str">
        <f>IFERROR(VLOOKUP(Table49[[#This Row],[ITEM CODE]],Table2[[Item Code]:[Master Name]],8,0),"")</f>
        <v/>
      </c>
      <c r="M3115" s="41"/>
      <c r="N3115" s="66">
        <f>IFERROR(VLOOKUP(Table49[[#This Row],[ITEM CODE]],Table2[[#All],[Item Code]:[Unit Cost]],10,0),0)</f>
        <v>0</v>
      </c>
      <c r="O3115" s="134">
        <f>IFERROR(VLOOKUP(Table49[[#This Row],[ITEM CODE]],Table2[[#All],[Item Code]:[Unit Cost]],10,0),0)</f>
        <v>0</v>
      </c>
      <c r="P3115" s="56"/>
      <c r="Q3115" s="58"/>
      <c r="R3115" s="58">
        <f>Table49[[#This Row],[QUANTITY]]*Table49[[#This Row],[INV Prices]]</f>
        <v>0</v>
      </c>
      <c r="S3115" s="67"/>
      <c r="V3115" s="41"/>
      <c r="W3115" s="4" t="str">
        <f>IFERROR(VLOOKUP(Table49[[#This Row],[ITEM CODE]],Table2[[Item Code]:[Category ]],6,0),"")</f>
        <v/>
      </c>
      <c r="X3115" s="1" t="str">
        <f>IFERROR(VLOOKUP(Table49[[#This Row],[ITEM CODE]],Table2[[Item Code]:[Sub Category]],7,0),"")</f>
        <v/>
      </c>
      <c r="Y3115" s="68" t="str">
        <f>Table49[[#This Row],[PO Number]]&amp;COUNTIFS($E$5:E3115,E3115)</f>
        <v>0</v>
      </c>
    </row>
    <row r="3116" spans="1:25" ht="14.7" customHeight="1" x14ac:dyDescent="0.3">
      <c r="A3116" s="1" t="str">
        <f>IF(Table49[[#This Row],[ITEM NAME]]="","",ROW()-4)</f>
        <v/>
      </c>
      <c r="B3116" s="68"/>
      <c r="C3116" s="4" t="str">
        <f>IFERROR(VLOOKUP(B3116,Table14[],3,0),"")</f>
        <v/>
      </c>
      <c r="D3116" s="4" t="str">
        <f>IFERROR(VLOOKUP(B3116,Table14[],2,0),"")</f>
        <v/>
      </c>
      <c r="E3116" s="4"/>
      <c r="H3116" s="41" t="str">
        <f>IFERROR(VLOOKUP(Table49[[#This Row],[ITEM CODE]],Table2[[Item Code]:[Master Name]],2,0),"")</f>
        <v/>
      </c>
      <c r="I3116" s="41"/>
      <c r="J3116" s="65" t="str">
        <f>IFERROR(VLOOKUP(Table49[[#This Row],[ITEM CODE]],Table2[[Item Code]:[Master Name]],3,0),"")</f>
        <v/>
      </c>
      <c r="K3116" s="1" t="str">
        <f>IFERROR(VLOOKUP(Table49[[#This Row],[ITEM CODE]],Table2[[Item Code]:[Master Name]],9,0),"")</f>
        <v/>
      </c>
      <c r="L3116" s="1" t="str">
        <f>IFERROR(VLOOKUP(Table49[[#This Row],[ITEM CODE]],Table2[[Item Code]:[Master Name]],8,0),"")</f>
        <v/>
      </c>
      <c r="M3116" s="41"/>
      <c r="N3116" s="66">
        <f>IFERROR(VLOOKUP(Table49[[#This Row],[ITEM CODE]],Table2[[#All],[Item Code]:[Unit Cost]],10,0),0)</f>
        <v>0</v>
      </c>
      <c r="O3116" s="134">
        <f>IFERROR(VLOOKUP(Table49[[#This Row],[ITEM CODE]],Table2[[#All],[Item Code]:[Unit Cost]],10,0),0)</f>
        <v>0</v>
      </c>
      <c r="P3116" s="56"/>
      <c r="Q3116" s="58"/>
      <c r="R3116" s="58">
        <f>Table49[[#This Row],[QUANTITY]]*Table49[[#This Row],[INV Prices]]</f>
        <v>0</v>
      </c>
      <c r="S3116" s="67"/>
      <c r="V3116" s="41"/>
      <c r="W3116" s="4" t="str">
        <f>IFERROR(VLOOKUP(Table49[[#This Row],[ITEM CODE]],Table2[[Item Code]:[Category ]],6,0),"")</f>
        <v/>
      </c>
      <c r="X3116" s="1" t="str">
        <f>IFERROR(VLOOKUP(Table49[[#This Row],[ITEM CODE]],Table2[[Item Code]:[Sub Category]],7,0),"")</f>
        <v/>
      </c>
      <c r="Y3116" s="68" t="str">
        <f>Table49[[#This Row],[PO Number]]&amp;COUNTIFS($E$5:E3116,E3116)</f>
        <v>0</v>
      </c>
    </row>
    <row r="3117" spans="1:25" ht="14.7" customHeight="1" x14ac:dyDescent="0.3">
      <c r="A3117" s="1" t="str">
        <f>IF(Table49[[#This Row],[ITEM NAME]]="","",ROW()-4)</f>
        <v/>
      </c>
      <c r="B3117" s="68"/>
      <c r="C3117" s="4" t="str">
        <f>IFERROR(VLOOKUP(B3117,Table14[],3,0),"")</f>
        <v/>
      </c>
      <c r="D3117" s="4" t="str">
        <f>IFERROR(VLOOKUP(B3117,Table14[],2,0),"")</f>
        <v/>
      </c>
      <c r="E3117" s="4"/>
      <c r="H3117" s="41" t="str">
        <f>IFERROR(VLOOKUP(Table49[[#This Row],[ITEM CODE]],Table2[[Item Code]:[Master Name]],2,0),"")</f>
        <v/>
      </c>
      <c r="I3117" s="41"/>
      <c r="J3117" s="65" t="str">
        <f>IFERROR(VLOOKUP(Table49[[#This Row],[ITEM CODE]],Table2[[Item Code]:[Master Name]],3,0),"")</f>
        <v/>
      </c>
      <c r="K3117" s="1" t="str">
        <f>IFERROR(VLOOKUP(Table49[[#This Row],[ITEM CODE]],Table2[[Item Code]:[Master Name]],9,0),"")</f>
        <v/>
      </c>
      <c r="L3117" s="1" t="str">
        <f>IFERROR(VLOOKUP(Table49[[#This Row],[ITEM CODE]],Table2[[Item Code]:[Master Name]],8,0),"")</f>
        <v/>
      </c>
      <c r="M3117" s="41"/>
      <c r="N3117" s="66">
        <f>IFERROR(VLOOKUP(Table49[[#This Row],[ITEM CODE]],Table2[[#All],[Item Code]:[Unit Cost]],10,0),0)</f>
        <v>0</v>
      </c>
      <c r="O3117" s="134">
        <f>IFERROR(VLOOKUP(Table49[[#This Row],[ITEM CODE]],Table2[[#All],[Item Code]:[Unit Cost]],10,0),0)</f>
        <v>0</v>
      </c>
      <c r="P3117" s="56"/>
      <c r="Q3117" s="58"/>
      <c r="R3117" s="58">
        <f>Table49[[#This Row],[QUANTITY]]*Table49[[#This Row],[INV Prices]]</f>
        <v>0</v>
      </c>
      <c r="S3117" s="67"/>
      <c r="V3117" s="41"/>
      <c r="W3117" s="4" t="str">
        <f>IFERROR(VLOOKUP(Table49[[#This Row],[ITEM CODE]],Table2[[Item Code]:[Category ]],6,0),"")</f>
        <v/>
      </c>
      <c r="X3117" s="1" t="str">
        <f>IFERROR(VLOOKUP(Table49[[#This Row],[ITEM CODE]],Table2[[Item Code]:[Sub Category]],7,0),"")</f>
        <v/>
      </c>
      <c r="Y3117" s="68" t="str">
        <f>Table49[[#This Row],[PO Number]]&amp;COUNTIFS($E$5:E3117,E3117)</f>
        <v>0</v>
      </c>
    </row>
    <row r="3118" spans="1:25" ht="14.7" customHeight="1" x14ac:dyDescent="0.3">
      <c r="A3118" s="1" t="str">
        <f>IF(Table49[[#This Row],[ITEM NAME]]="","",ROW()-4)</f>
        <v/>
      </c>
      <c r="B3118" s="68"/>
      <c r="C3118" s="4" t="str">
        <f>IFERROR(VLOOKUP(B3118,Table14[],3,0),"")</f>
        <v/>
      </c>
      <c r="D3118" s="4" t="str">
        <f>IFERROR(VLOOKUP(B3118,Table14[],2,0),"")</f>
        <v/>
      </c>
      <c r="E3118" s="4"/>
      <c r="H3118" s="41" t="str">
        <f>IFERROR(VLOOKUP(Table49[[#This Row],[ITEM CODE]],Table2[[Item Code]:[Master Name]],2,0),"")</f>
        <v/>
      </c>
      <c r="I3118" s="41"/>
      <c r="J3118" s="65" t="str">
        <f>IFERROR(VLOOKUP(Table49[[#This Row],[ITEM CODE]],Table2[[Item Code]:[Master Name]],3,0),"")</f>
        <v/>
      </c>
      <c r="K3118" s="1" t="str">
        <f>IFERROR(VLOOKUP(Table49[[#This Row],[ITEM CODE]],Table2[[Item Code]:[Master Name]],9,0),"")</f>
        <v/>
      </c>
      <c r="L3118" s="1" t="str">
        <f>IFERROR(VLOOKUP(Table49[[#This Row],[ITEM CODE]],Table2[[Item Code]:[Master Name]],8,0),"")</f>
        <v/>
      </c>
      <c r="M3118" s="41"/>
      <c r="N3118" s="66">
        <f>IFERROR(VLOOKUP(Table49[[#This Row],[ITEM CODE]],Table2[[#All],[Item Code]:[Unit Cost]],10,0),0)</f>
        <v>0</v>
      </c>
      <c r="O3118" s="134">
        <f>IFERROR(VLOOKUP(Table49[[#This Row],[ITEM CODE]],Table2[[#All],[Item Code]:[Unit Cost]],10,0),0)</f>
        <v>0</v>
      </c>
      <c r="P3118" s="56"/>
      <c r="Q3118" s="58"/>
      <c r="R3118" s="58">
        <f>Table49[[#This Row],[QUANTITY]]*Table49[[#This Row],[INV Prices]]</f>
        <v>0</v>
      </c>
      <c r="S3118" s="67"/>
      <c r="V3118" s="41"/>
      <c r="W3118" s="4" t="str">
        <f>IFERROR(VLOOKUP(Table49[[#This Row],[ITEM CODE]],Table2[[Item Code]:[Category ]],6,0),"")</f>
        <v/>
      </c>
      <c r="X3118" s="1" t="str">
        <f>IFERROR(VLOOKUP(Table49[[#This Row],[ITEM CODE]],Table2[[Item Code]:[Sub Category]],7,0),"")</f>
        <v/>
      </c>
      <c r="Y3118" s="68" t="str">
        <f>Table49[[#This Row],[PO Number]]&amp;COUNTIFS($E$5:E3118,E3118)</f>
        <v>0</v>
      </c>
    </row>
    <row r="3119" spans="1:25" ht="14.7" customHeight="1" x14ac:dyDescent="0.3">
      <c r="A3119" s="1" t="str">
        <f>IF(Table49[[#This Row],[ITEM NAME]]="","",ROW()-4)</f>
        <v/>
      </c>
      <c r="B3119" s="68"/>
      <c r="C3119" s="4" t="str">
        <f>IFERROR(VLOOKUP(B3119,Table14[],3,0),"")</f>
        <v/>
      </c>
      <c r="D3119" s="4" t="str">
        <f>IFERROR(VLOOKUP(B3119,Table14[],2,0),"")</f>
        <v/>
      </c>
      <c r="E3119" s="4"/>
      <c r="H3119" s="41" t="str">
        <f>IFERROR(VLOOKUP(Table49[[#This Row],[ITEM CODE]],Table2[[Item Code]:[Master Name]],2,0),"")</f>
        <v/>
      </c>
      <c r="I3119" s="41"/>
      <c r="J3119" s="65" t="str">
        <f>IFERROR(VLOOKUP(Table49[[#This Row],[ITEM CODE]],Table2[[Item Code]:[Master Name]],3,0),"")</f>
        <v/>
      </c>
      <c r="K3119" s="1" t="str">
        <f>IFERROR(VLOOKUP(Table49[[#This Row],[ITEM CODE]],Table2[[Item Code]:[Master Name]],9,0),"")</f>
        <v/>
      </c>
      <c r="L3119" s="1" t="str">
        <f>IFERROR(VLOOKUP(Table49[[#This Row],[ITEM CODE]],Table2[[Item Code]:[Master Name]],8,0),"")</f>
        <v/>
      </c>
      <c r="M3119" s="41"/>
      <c r="N3119" s="66">
        <f>IFERROR(VLOOKUP(Table49[[#This Row],[ITEM CODE]],Table2[[#All],[Item Code]:[Unit Cost]],10,0),0)</f>
        <v>0</v>
      </c>
      <c r="O3119" s="134">
        <f>IFERROR(VLOOKUP(Table49[[#This Row],[ITEM CODE]],Table2[[#All],[Item Code]:[Unit Cost]],10,0),0)</f>
        <v>0</v>
      </c>
      <c r="P3119" s="56"/>
      <c r="Q3119" s="58"/>
      <c r="R3119" s="58">
        <f>Table49[[#This Row],[QUANTITY]]*Table49[[#This Row],[INV Prices]]</f>
        <v>0</v>
      </c>
      <c r="S3119" s="67"/>
      <c r="V3119" s="41"/>
      <c r="W3119" s="4" t="str">
        <f>IFERROR(VLOOKUP(Table49[[#This Row],[ITEM CODE]],Table2[[Item Code]:[Category ]],6,0),"")</f>
        <v/>
      </c>
      <c r="X3119" s="1" t="str">
        <f>IFERROR(VLOOKUP(Table49[[#This Row],[ITEM CODE]],Table2[[Item Code]:[Sub Category]],7,0),"")</f>
        <v/>
      </c>
      <c r="Y3119" s="68" t="str">
        <f>Table49[[#This Row],[PO Number]]&amp;COUNTIFS($E$5:E3119,E3119)</f>
        <v>0</v>
      </c>
    </row>
    <row r="3120" spans="1:25" ht="14.7" customHeight="1" x14ac:dyDescent="0.3">
      <c r="A3120" s="1" t="str">
        <f>IF(Table49[[#This Row],[ITEM NAME]]="","",ROW()-4)</f>
        <v/>
      </c>
      <c r="B3120" s="68"/>
      <c r="C3120" s="4" t="str">
        <f>IFERROR(VLOOKUP(B3120,Table14[],3,0),"")</f>
        <v/>
      </c>
      <c r="D3120" s="4" t="str">
        <f>IFERROR(VLOOKUP(B3120,Table14[],2,0),"")</f>
        <v/>
      </c>
      <c r="E3120" s="4"/>
      <c r="H3120" s="41" t="str">
        <f>IFERROR(VLOOKUP(Table49[[#This Row],[ITEM CODE]],Table2[[Item Code]:[Master Name]],2,0),"")</f>
        <v/>
      </c>
      <c r="I3120" s="41"/>
      <c r="J3120" s="65" t="str">
        <f>IFERROR(VLOOKUP(Table49[[#This Row],[ITEM CODE]],Table2[[Item Code]:[Master Name]],3,0),"")</f>
        <v/>
      </c>
      <c r="K3120" s="1" t="str">
        <f>IFERROR(VLOOKUP(Table49[[#This Row],[ITEM CODE]],Table2[[Item Code]:[Master Name]],9,0),"")</f>
        <v/>
      </c>
      <c r="L3120" s="1" t="str">
        <f>IFERROR(VLOOKUP(Table49[[#This Row],[ITEM CODE]],Table2[[Item Code]:[Master Name]],8,0),"")</f>
        <v/>
      </c>
      <c r="M3120" s="41"/>
      <c r="N3120" s="66">
        <f>IFERROR(VLOOKUP(Table49[[#This Row],[ITEM CODE]],Table2[[#All],[Item Code]:[Unit Cost]],10,0),0)</f>
        <v>0</v>
      </c>
      <c r="O3120" s="134">
        <f>IFERROR(VLOOKUP(Table49[[#This Row],[ITEM CODE]],Table2[[#All],[Item Code]:[Unit Cost]],10,0),0)</f>
        <v>0</v>
      </c>
      <c r="P3120" s="56"/>
      <c r="Q3120" s="58"/>
      <c r="R3120" s="58">
        <f>Table49[[#This Row],[QUANTITY]]*Table49[[#This Row],[INV Prices]]</f>
        <v>0</v>
      </c>
      <c r="S3120" s="67"/>
      <c r="V3120" s="41"/>
      <c r="W3120" s="4" t="str">
        <f>IFERROR(VLOOKUP(Table49[[#This Row],[ITEM CODE]],Table2[[Item Code]:[Category ]],6,0),"")</f>
        <v/>
      </c>
      <c r="X3120" s="1" t="str">
        <f>IFERROR(VLOOKUP(Table49[[#This Row],[ITEM CODE]],Table2[[Item Code]:[Sub Category]],7,0),"")</f>
        <v/>
      </c>
      <c r="Y3120" s="68" t="str">
        <f>Table49[[#This Row],[PO Number]]&amp;COUNTIFS($E$5:E3120,E3120)</f>
        <v>0</v>
      </c>
    </row>
    <row r="3121" spans="1:25" ht="14.7" customHeight="1" x14ac:dyDescent="0.3">
      <c r="A3121" s="1" t="str">
        <f>IF(Table49[[#This Row],[ITEM NAME]]="","",ROW()-4)</f>
        <v/>
      </c>
      <c r="B3121" s="68"/>
      <c r="C3121" s="4" t="str">
        <f>IFERROR(VLOOKUP(B3121,Table14[],3,0),"")</f>
        <v/>
      </c>
      <c r="D3121" s="4" t="str">
        <f>IFERROR(VLOOKUP(B3121,Table14[],2,0),"")</f>
        <v/>
      </c>
      <c r="E3121" s="4"/>
      <c r="H3121" s="41" t="str">
        <f>IFERROR(VLOOKUP(Table49[[#This Row],[ITEM CODE]],Table2[[Item Code]:[Master Name]],2,0),"")</f>
        <v/>
      </c>
      <c r="I3121" s="41"/>
      <c r="J3121" s="65" t="str">
        <f>IFERROR(VLOOKUP(Table49[[#This Row],[ITEM CODE]],Table2[[Item Code]:[Master Name]],3,0),"")</f>
        <v/>
      </c>
      <c r="K3121" s="1" t="str">
        <f>IFERROR(VLOOKUP(Table49[[#This Row],[ITEM CODE]],Table2[[Item Code]:[Master Name]],9,0),"")</f>
        <v/>
      </c>
      <c r="L3121" s="1" t="str">
        <f>IFERROR(VLOOKUP(Table49[[#This Row],[ITEM CODE]],Table2[[Item Code]:[Master Name]],8,0),"")</f>
        <v/>
      </c>
      <c r="M3121" s="41"/>
      <c r="N3121" s="66">
        <f>IFERROR(VLOOKUP(Table49[[#This Row],[ITEM CODE]],Table2[[#All],[Item Code]:[Unit Cost]],10,0),0)</f>
        <v>0</v>
      </c>
      <c r="O3121" s="134">
        <f>IFERROR(VLOOKUP(Table49[[#This Row],[ITEM CODE]],Table2[[#All],[Item Code]:[Unit Cost]],10,0),0)</f>
        <v>0</v>
      </c>
      <c r="P3121" s="56"/>
      <c r="Q3121" s="58"/>
      <c r="R3121" s="58">
        <f>Table49[[#This Row],[QUANTITY]]*Table49[[#This Row],[INV Prices]]</f>
        <v>0</v>
      </c>
      <c r="S3121" s="67"/>
      <c r="V3121" s="41"/>
      <c r="W3121" s="4" t="str">
        <f>IFERROR(VLOOKUP(Table49[[#This Row],[ITEM CODE]],Table2[[Item Code]:[Category ]],6,0),"")</f>
        <v/>
      </c>
      <c r="X3121" s="1" t="str">
        <f>IFERROR(VLOOKUP(Table49[[#This Row],[ITEM CODE]],Table2[[Item Code]:[Sub Category]],7,0),"")</f>
        <v/>
      </c>
      <c r="Y3121" s="68" t="str">
        <f>Table49[[#This Row],[PO Number]]&amp;COUNTIFS($E$5:E3121,E3121)</f>
        <v>0</v>
      </c>
    </row>
    <row r="3122" spans="1:25" ht="14.7" customHeight="1" x14ac:dyDescent="0.3">
      <c r="A3122" s="1" t="str">
        <f>IF(Table49[[#This Row],[ITEM NAME]]="","",ROW()-4)</f>
        <v/>
      </c>
      <c r="B3122" s="68"/>
      <c r="C3122" s="4" t="str">
        <f>IFERROR(VLOOKUP(B3122,Table14[],3,0),"")</f>
        <v/>
      </c>
      <c r="D3122" s="4" t="str">
        <f>IFERROR(VLOOKUP(B3122,Table14[],2,0),"")</f>
        <v/>
      </c>
      <c r="E3122" s="4"/>
      <c r="H3122" s="41" t="str">
        <f>IFERROR(VLOOKUP(Table49[[#This Row],[ITEM CODE]],Table2[[Item Code]:[Master Name]],2,0),"")</f>
        <v/>
      </c>
      <c r="I3122" s="41"/>
      <c r="J3122" s="65" t="str">
        <f>IFERROR(VLOOKUP(Table49[[#This Row],[ITEM CODE]],Table2[[Item Code]:[Master Name]],3,0),"")</f>
        <v/>
      </c>
      <c r="K3122" s="1" t="str">
        <f>IFERROR(VLOOKUP(Table49[[#This Row],[ITEM CODE]],Table2[[Item Code]:[Master Name]],9,0),"")</f>
        <v/>
      </c>
      <c r="L3122" s="1" t="str">
        <f>IFERROR(VLOOKUP(Table49[[#This Row],[ITEM CODE]],Table2[[Item Code]:[Master Name]],8,0),"")</f>
        <v/>
      </c>
      <c r="M3122" s="41"/>
      <c r="N3122" s="66">
        <f>IFERROR(VLOOKUP(Table49[[#This Row],[ITEM CODE]],Table2[[#All],[Item Code]:[Unit Cost]],10,0),0)</f>
        <v>0</v>
      </c>
      <c r="O3122" s="134">
        <f>IFERROR(VLOOKUP(Table49[[#This Row],[ITEM CODE]],Table2[[#All],[Item Code]:[Unit Cost]],10,0),0)</f>
        <v>0</v>
      </c>
      <c r="P3122" s="56"/>
      <c r="Q3122" s="58"/>
      <c r="R3122" s="58">
        <f>Table49[[#This Row],[QUANTITY]]*Table49[[#This Row],[INV Prices]]</f>
        <v>0</v>
      </c>
      <c r="S3122" s="67"/>
      <c r="V3122" s="41"/>
      <c r="W3122" s="4" t="str">
        <f>IFERROR(VLOOKUP(Table49[[#This Row],[ITEM CODE]],Table2[[Item Code]:[Category ]],6,0),"")</f>
        <v/>
      </c>
      <c r="X3122" s="1" t="str">
        <f>IFERROR(VLOOKUP(Table49[[#This Row],[ITEM CODE]],Table2[[Item Code]:[Sub Category]],7,0),"")</f>
        <v/>
      </c>
      <c r="Y3122" s="68" t="str">
        <f>Table49[[#This Row],[PO Number]]&amp;COUNTIFS($E$5:E3122,E3122)</f>
        <v>0</v>
      </c>
    </row>
    <row r="3123" spans="1:25" ht="14.7" customHeight="1" x14ac:dyDescent="0.3">
      <c r="A3123" s="1" t="str">
        <f>IF(Table49[[#This Row],[ITEM NAME]]="","",ROW()-4)</f>
        <v/>
      </c>
      <c r="B3123" s="68"/>
      <c r="C3123" s="4" t="str">
        <f>IFERROR(VLOOKUP(B3123,Table14[],3,0),"")</f>
        <v/>
      </c>
      <c r="D3123" s="4" t="str">
        <f>IFERROR(VLOOKUP(B3123,Table14[],2,0),"")</f>
        <v/>
      </c>
      <c r="E3123" s="4"/>
      <c r="H3123" s="41" t="str">
        <f>IFERROR(VLOOKUP(Table49[[#This Row],[ITEM CODE]],Table2[[Item Code]:[Master Name]],2,0),"")</f>
        <v/>
      </c>
      <c r="I3123" s="41"/>
      <c r="J3123" s="65" t="str">
        <f>IFERROR(VLOOKUP(Table49[[#This Row],[ITEM CODE]],Table2[[Item Code]:[Master Name]],3,0),"")</f>
        <v/>
      </c>
      <c r="K3123" s="1" t="str">
        <f>IFERROR(VLOOKUP(Table49[[#This Row],[ITEM CODE]],Table2[[Item Code]:[Master Name]],9,0),"")</f>
        <v/>
      </c>
      <c r="L3123" s="1" t="str">
        <f>IFERROR(VLOOKUP(Table49[[#This Row],[ITEM CODE]],Table2[[Item Code]:[Master Name]],8,0),"")</f>
        <v/>
      </c>
      <c r="M3123" s="41"/>
      <c r="N3123" s="66">
        <f>IFERROR(VLOOKUP(Table49[[#This Row],[ITEM CODE]],Table2[[#All],[Item Code]:[Unit Cost]],10,0),0)</f>
        <v>0</v>
      </c>
      <c r="O3123" s="134">
        <f>IFERROR(VLOOKUP(Table49[[#This Row],[ITEM CODE]],Table2[[#All],[Item Code]:[Unit Cost]],10,0),0)</f>
        <v>0</v>
      </c>
      <c r="P3123" s="56"/>
      <c r="Q3123" s="58"/>
      <c r="R3123" s="58">
        <f>Table49[[#This Row],[QUANTITY]]*Table49[[#This Row],[INV Prices]]</f>
        <v>0</v>
      </c>
      <c r="S3123" s="67"/>
      <c r="V3123" s="41"/>
      <c r="W3123" s="4" t="str">
        <f>IFERROR(VLOOKUP(Table49[[#This Row],[ITEM CODE]],Table2[[Item Code]:[Category ]],6,0),"")</f>
        <v/>
      </c>
      <c r="X3123" s="1" t="str">
        <f>IFERROR(VLOOKUP(Table49[[#This Row],[ITEM CODE]],Table2[[Item Code]:[Sub Category]],7,0),"")</f>
        <v/>
      </c>
      <c r="Y3123" s="68" t="str">
        <f>Table49[[#This Row],[PO Number]]&amp;COUNTIFS($E$5:E3123,E3123)</f>
        <v>0</v>
      </c>
    </row>
    <row r="3124" spans="1:25" ht="14.7" customHeight="1" x14ac:dyDescent="0.3">
      <c r="A3124" s="1" t="str">
        <f>IF(Table49[[#This Row],[ITEM NAME]]="","",ROW()-4)</f>
        <v/>
      </c>
      <c r="B3124" s="68"/>
      <c r="C3124" s="4" t="str">
        <f>IFERROR(VLOOKUP(B3124,Table14[],3,0),"")</f>
        <v/>
      </c>
      <c r="D3124" s="4" t="str">
        <f>IFERROR(VLOOKUP(B3124,Table14[],2,0),"")</f>
        <v/>
      </c>
      <c r="E3124" s="4"/>
      <c r="H3124" s="41" t="str">
        <f>IFERROR(VLOOKUP(Table49[[#This Row],[ITEM CODE]],Table2[[Item Code]:[Master Name]],2,0),"")</f>
        <v/>
      </c>
      <c r="I3124" s="41"/>
      <c r="J3124" s="65" t="str">
        <f>IFERROR(VLOOKUP(Table49[[#This Row],[ITEM CODE]],Table2[[Item Code]:[Master Name]],3,0),"")</f>
        <v/>
      </c>
      <c r="K3124" s="1" t="str">
        <f>IFERROR(VLOOKUP(Table49[[#This Row],[ITEM CODE]],Table2[[Item Code]:[Master Name]],9,0),"")</f>
        <v/>
      </c>
      <c r="L3124" s="1" t="str">
        <f>IFERROR(VLOOKUP(Table49[[#This Row],[ITEM CODE]],Table2[[Item Code]:[Master Name]],8,0),"")</f>
        <v/>
      </c>
      <c r="M3124" s="41"/>
      <c r="N3124" s="66">
        <f>IFERROR(VLOOKUP(Table49[[#This Row],[ITEM CODE]],Table2[[#All],[Item Code]:[Unit Cost]],10,0),0)</f>
        <v>0</v>
      </c>
      <c r="O3124" s="134">
        <f>IFERROR(VLOOKUP(Table49[[#This Row],[ITEM CODE]],Table2[[#All],[Item Code]:[Unit Cost]],10,0),0)</f>
        <v>0</v>
      </c>
      <c r="P3124" s="56"/>
      <c r="Q3124" s="58"/>
      <c r="R3124" s="58">
        <f>Table49[[#This Row],[QUANTITY]]*Table49[[#This Row],[INV Prices]]</f>
        <v>0</v>
      </c>
      <c r="S3124" s="67"/>
      <c r="V3124" s="41"/>
      <c r="W3124" s="4" t="str">
        <f>IFERROR(VLOOKUP(Table49[[#This Row],[ITEM CODE]],Table2[[Item Code]:[Category ]],6,0),"")</f>
        <v/>
      </c>
      <c r="X3124" s="1" t="str">
        <f>IFERROR(VLOOKUP(Table49[[#This Row],[ITEM CODE]],Table2[[Item Code]:[Sub Category]],7,0),"")</f>
        <v/>
      </c>
      <c r="Y3124" s="68" t="str">
        <f>Table49[[#This Row],[PO Number]]&amp;COUNTIFS($E$5:E3124,E3124)</f>
        <v>0</v>
      </c>
    </row>
    <row r="3125" spans="1:25" ht="14.7" customHeight="1" x14ac:dyDescent="0.3">
      <c r="A3125" s="1" t="str">
        <f>IF(Table49[[#This Row],[ITEM NAME]]="","",ROW()-4)</f>
        <v/>
      </c>
      <c r="B3125" s="68"/>
      <c r="C3125" s="4" t="str">
        <f>IFERROR(VLOOKUP(B3125,Table14[],3,0),"")</f>
        <v/>
      </c>
      <c r="D3125" s="4" t="str">
        <f>IFERROR(VLOOKUP(B3125,Table14[],2,0),"")</f>
        <v/>
      </c>
      <c r="E3125" s="4"/>
      <c r="H3125" s="41" t="str">
        <f>IFERROR(VLOOKUP(Table49[[#This Row],[ITEM CODE]],Table2[[Item Code]:[Master Name]],2,0),"")</f>
        <v/>
      </c>
      <c r="I3125" s="41"/>
      <c r="J3125" s="65" t="str">
        <f>IFERROR(VLOOKUP(Table49[[#This Row],[ITEM CODE]],Table2[[Item Code]:[Master Name]],3,0),"")</f>
        <v/>
      </c>
      <c r="K3125" s="1" t="str">
        <f>IFERROR(VLOOKUP(Table49[[#This Row],[ITEM CODE]],Table2[[Item Code]:[Master Name]],9,0),"")</f>
        <v/>
      </c>
      <c r="L3125" s="1" t="str">
        <f>IFERROR(VLOOKUP(Table49[[#This Row],[ITEM CODE]],Table2[[Item Code]:[Master Name]],8,0),"")</f>
        <v/>
      </c>
      <c r="M3125" s="41"/>
      <c r="N3125" s="66">
        <f>IFERROR(VLOOKUP(Table49[[#This Row],[ITEM CODE]],Table2[[#All],[Item Code]:[Unit Cost]],10,0),0)</f>
        <v>0</v>
      </c>
      <c r="O3125" s="134">
        <f>IFERROR(VLOOKUP(Table49[[#This Row],[ITEM CODE]],Table2[[#All],[Item Code]:[Unit Cost]],10,0),0)</f>
        <v>0</v>
      </c>
      <c r="P3125" s="56"/>
      <c r="Q3125" s="58"/>
      <c r="R3125" s="58">
        <f>Table49[[#This Row],[QUANTITY]]*Table49[[#This Row],[INV Prices]]</f>
        <v>0</v>
      </c>
      <c r="S3125" s="67"/>
      <c r="V3125" s="41"/>
      <c r="W3125" s="4" t="str">
        <f>IFERROR(VLOOKUP(Table49[[#This Row],[ITEM CODE]],Table2[[Item Code]:[Category ]],6,0),"")</f>
        <v/>
      </c>
      <c r="X3125" s="1" t="str">
        <f>IFERROR(VLOOKUP(Table49[[#This Row],[ITEM CODE]],Table2[[Item Code]:[Sub Category]],7,0),"")</f>
        <v/>
      </c>
      <c r="Y3125" s="68" t="str">
        <f>Table49[[#This Row],[PO Number]]&amp;COUNTIFS($E$5:E3125,E3125)</f>
        <v>0</v>
      </c>
    </row>
    <row r="3126" spans="1:25" ht="14.7" customHeight="1" x14ac:dyDescent="0.3">
      <c r="A3126" s="1" t="str">
        <f>IF(Table49[[#This Row],[ITEM NAME]]="","",ROW()-4)</f>
        <v/>
      </c>
      <c r="B3126" s="68"/>
      <c r="C3126" s="4" t="str">
        <f>IFERROR(VLOOKUP(B3126,Table14[],3,0),"")</f>
        <v/>
      </c>
      <c r="D3126" s="4" t="str">
        <f>IFERROR(VLOOKUP(B3126,Table14[],2,0),"")</f>
        <v/>
      </c>
      <c r="E3126" s="4"/>
      <c r="H3126" s="41" t="str">
        <f>IFERROR(VLOOKUP(Table49[[#This Row],[ITEM CODE]],Table2[[Item Code]:[Master Name]],2,0),"")</f>
        <v/>
      </c>
      <c r="I3126" s="41"/>
      <c r="J3126" s="65" t="str">
        <f>IFERROR(VLOOKUP(Table49[[#This Row],[ITEM CODE]],Table2[[Item Code]:[Master Name]],3,0),"")</f>
        <v/>
      </c>
      <c r="K3126" s="1" t="str">
        <f>IFERROR(VLOOKUP(Table49[[#This Row],[ITEM CODE]],Table2[[Item Code]:[Master Name]],9,0),"")</f>
        <v/>
      </c>
      <c r="L3126" s="1" t="str">
        <f>IFERROR(VLOOKUP(Table49[[#This Row],[ITEM CODE]],Table2[[Item Code]:[Master Name]],8,0),"")</f>
        <v/>
      </c>
      <c r="M3126" s="41"/>
      <c r="N3126" s="66">
        <f>IFERROR(VLOOKUP(Table49[[#This Row],[ITEM CODE]],Table2[[#All],[Item Code]:[Unit Cost]],10,0),0)</f>
        <v>0</v>
      </c>
      <c r="O3126" s="134">
        <f>IFERROR(VLOOKUP(Table49[[#This Row],[ITEM CODE]],Table2[[#All],[Item Code]:[Unit Cost]],10,0),0)</f>
        <v>0</v>
      </c>
      <c r="P3126" s="56"/>
      <c r="Q3126" s="58"/>
      <c r="R3126" s="58">
        <f>Table49[[#This Row],[QUANTITY]]*Table49[[#This Row],[INV Prices]]</f>
        <v>0</v>
      </c>
      <c r="S3126" s="67"/>
      <c r="V3126" s="41"/>
      <c r="W3126" s="4" t="str">
        <f>IFERROR(VLOOKUP(Table49[[#This Row],[ITEM CODE]],Table2[[Item Code]:[Category ]],6,0),"")</f>
        <v/>
      </c>
      <c r="X3126" s="1" t="str">
        <f>IFERROR(VLOOKUP(Table49[[#This Row],[ITEM CODE]],Table2[[Item Code]:[Sub Category]],7,0),"")</f>
        <v/>
      </c>
      <c r="Y3126" s="68" t="str">
        <f>Table49[[#This Row],[PO Number]]&amp;COUNTIFS($E$5:E3126,E3126)</f>
        <v>0</v>
      </c>
    </row>
    <row r="3127" spans="1:25" ht="14.7" customHeight="1" x14ac:dyDescent="0.3">
      <c r="A3127" s="1" t="str">
        <f>IF(Table49[[#This Row],[ITEM NAME]]="","",ROW()-4)</f>
        <v/>
      </c>
      <c r="B3127" s="68"/>
      <c r="C3127" s="4" t="str">
        <f>IFERROR(VLOOKUP(B3127,Table14[],3,0),"")</f>
        <v/>
      </c>
      <c r="D3127" s="4" t="str">
        <f>IFERROR(VLOOKUP(B3127,Table14[],2,0),"")</f>
        <v/>
      </c>
      <c r="E3127" s="4"/>
      <c r="H3127" s="41" t="str">
        <f>IFERROR(VLOOKUP(Table49[[#This Row],[ITEM CODE]],Table2[[Item Code]:[Master Name]],2,0),"")</f>
        <v/>
      </c>
      <c r="I3127" s="41"/>
      <c r="J3127" s="65" t="str">
        <f>IFERROR(VLOOKUP(Table49[[#This Row],[ITEM CODE]],Table2[[Item Code]:[Master Name]],3,0),"")</f>
        <v/>
      </c>
      <c r="K3127" s="1" t="str">
        <f>IFERROR(VLOOKUP(Table49[[#This Row],[ITEM CODE]],Table2[[Item Code]:[Master Name]],9,0),"")</f>
        <v/>
      </c>
      <c r="L3127" s="1" t="str">
        <f>IFERROR(VLOOKUP(Table49[[#This Row],[ITEM CODE]],Table2[[Item Code]:[Master Name]],8,0),"")</f>
        <v/>
      </c>
      <c r="M3127" s="41"/>
      <c r="N3127" s="66">
        <f>IFERROR(VLOOKUP(Table49[[#This Row],[ITEM CODE]],Table2[[#All],[Item Code]:[Unit Cost]],10,0),0)</f>
        <v>0</v>
      </c>
      <c r="O3127" s="134">
        <f>IFERROR(VLOOKUP(Table49[[#This Row],[ITEM CODE]],Table2[[#All],[Item Code]:[Unit Cost]],10,0),0)</f>
        <v>0</v>
      </c>
      <c r="P3127" s="56"/>
      <c r="Q3127" s="58"/>
      <c r="R3127" s="58">
        <f>Table49[[#This Row],[QUANTITY]]*Table49[[#This Row],[INV Prices]]</f>
        <v>0</v>
      </c>
      <c r="S3127" s="67"/>
      <c r="V3127" s="41"/>
      <c r="W3127" s="4" t="str">
        <f>IFERROR(VLOOKUP(Table49[[#This Row],[ITEM CODE]],Table2[[Item Code]:[Category ]],6,0),"")</f>
        <v/>
      </c>
      <c r="X3127" s="1" t="str">
        <f>IFERROR(VLOOKUP(Table49[[#This Row],[ITEM CODE]],Table2[[Item Code]:[Sub Category]],7,0),"")</f>
        <v/>
      </c>
      <c r="Y3127" s="68" t="str">
        <f>Table49[[#This Row],[PO Number]]&amp;COUNTIFS($E$5:E3127,E3127)</f>
        <v>0</v>
      </c>
    </row>
    <row r="3128" spans="1:25" ht="14.7" customHeight="1" x14ac:dyDescent="0.3">
      <c r="A3128" s="1" t="str">
        <f>IF(Table49[[#This Row],[ITEM NAME]]="","",ROW()-4)</f>
        <v/>
      </c>
      <c r="B3128" s="68"/>
      <c r="C3128" s="4" t="str">
        <f>IFERROR(VLOOKUP(B3128,Table14[],3,0),"")</f>
        <v/>
      </c>
      <c r="D3128" s="4" t="str">
        <f>IFERROR(VLOOKUP(B3128,Table14[],2,0),"")</f>
        <v/>
      </c>
      <c r="E3128" s="4"/>
      <c r="H3128" s="41" t="str">
        <f>IFERROR(VLOOKUP(Table49[[#This Row],[ITEM CODE]],Table2[[Item Code]:[Master Name]],2,0),"")</f>
        <v/>
      </c>
      <c r="I3128" s="41"/>
      <c r="J3128" s="65" t="str">
        <f>IFERROR(VLOOKUP(Table49[[#This Row],[ITEM CODE]],Table2[[Item Code]:[Master Name]],3,0),"")</f>
        <v/>
      </c>
      <c r="K3128" s="1" t="str">
        <f>IFERROR(VLOOKUP(Table49[[#This Row],[ITEM CODE]],Table2[[Item Code]:[Master Name]],9,0),"")</f>
        <v/>
      </c>
      <c r="L3128" s="1" t="str">
        <f>IFERROR(VLOOKUP(Table49[[#This Row],[ITEM CODE]],Table2[[Item Code]:[Master Name]],8,0),"")</f>
        <v/>
      </c>
      <c r="M3128" s="41"/>
      <c r="N3128" s="66">
        <f>IFERROR(VLOOKUP(Table49[[#This Row],[ITEM CODE]],Table2[[#All],[Item Code]:[Unit Cost]],10,0),0)</f>
        <v>0</v>
      </c>
      <c r="O3128" s="134">
        <f>IFERROR(VLOOKUP(Table49[[#This Row],[ITEM CODE]],Table2[[#All],[Item Code]:[Unit Cost]],10,0),0)</f>
        <v>0</v>
      </c>
      <c r="P3128" s="56"/>
      <c r="Q3128" s="58"/>
      <c r="R3128" s="58">
        <f>Table49[[#This Row],[QUANTITY]]*Table49[[#This Row],[INV Prices]]</f>
        <v>0</v>
      </c>
      <c r="S3128" s="67"/>
      <c r="V3128" s="41"/>
      <c r="W3128" s="4" t="str">
        <f>IFERROR(VLOOKUP(Table49[[#This Row],[ITEM CODE]],Table2[[Item Code]:[Category ]],6,0),"")</f>
        <v/>
      </c>
      <c r="X3128" s="1" t="str">
        <f>IFERROR(VLOOKUP(Table49[[#This Row],[ITEM CODE]],Table2[[Item Code]:[Sub Category]],7,0),"")</f>
        <v/>
      </c>
      <c r="Y3128" s="68" t="str">
        <f>Table49[[#This Row],[PO Number]]&amp;COUNTIFS($E$5:E3128,E3128)</f>
        <v>0</v>
      </c>
    </row>
    <row r="3129" spans="1:25" ht="14.7" customHeight="1" x14ac:dyDescent="0.3">
      <c r="A3129" s="1" t="str">
        <f>IF(Table49[[#This Row],[ITEM NAME]]="","",ROW()-4)</f>
        <v/>
      </c>
      <c r="B3129" s="68"/>
      <c r="C3129" s="4" t="str">
        <f>IFERROR(VLOOKUP(B3129,Table14[],3,0),"")</f>
        <v/>
      </c>
      <c r="D3129" s="4" t="str">
        <f>IFERROR(VLOOKUP(B3129,Table14[],2,0),"")</f>
        <v/>
      </c>
      <c r="E3129" s="4"/>
      <c r="H3129" s="41" t="str">
        <f>IFERROR(VLOOKUP(Table49[[#This Row],[ITEM CODE]],Table2[[Item Code]:[Master Name]],2,0),"")</f>
        <v/>
      </c>
      <c r="I3129" s="41"/>
      <c r="J3129" s="65" t="str">
        <f>IFERROR(VLOOKUP(Table49[[#This Row],[ITEM CODE]],Table2[[Item Code]:[Master Name]],3,0),"")</f>
        <v/>
      </c>
      <c r="K3129" s="1" t="str">
        <f>IFERROR(VLOOKUP(Table49[[#This Row],[ITEM CODE]],Table2[[Item Code]:[Master Name]],9,0),"")</f>
        <v/>
      </c>
      <c r="L3129" s="1" t="str">
        <f>IFERROR(VLOOKUP(Table49[[#This Row],[ITEM CODE]],Table2[[Item Code]:[Master Name]],8,0),"")</f>
        <v/>
      </c>
      <c r="M3129" s="41"/>
      <c r="N3129" s="66">
        <f>IFERROR(VLOOKUP(Table49[[#This Row],[ITEM CODE]],Table2[[#All],[Item Code]:[Unit Cost]],10,0),0)</f>
        <v>0</v>
      </c>
      <c r="O3129" s="134">
        <f>IFERROR(VLOOKUP(Table49[[#This Row],[ITEM CODE]],Table2[[#All],[Item Code]:[Unit Cost]],10,0),0)</f>
        <v>0</v>
      </c>
      <c r="P3129" s="56"/>
      <c r="Q3129" s="58"/>
      <c r="R3129" s="58">
        <f>Table49[[#This Row],[QUANTITY]]*Table49[[#This Row],[INV Prices]]</f>
        <v>0</v>
      </c>
      <c r="S3129" s="67"/>
      <c r="V3129" s="41"/>
      <c r="W3129" s="4" t="str">
        <f>IFERROR(VLOOKUP(Table49[[#This Row],[ITEM CODE]],Table2[[Item Code]:[Category ]],6,0),"")</f>
        <v/>
      </c>
      <c r="X3129" s="1" t="str">
        <f>IFERROR(VLOOKUP(Table49[[#This Row],[ITEM CODE]],Table2[[Item Code]:[Sub Category]],7,0),"")</f>
        <v/>
      </c>
      <c r="Y3129" s="68" t="str">
        <f>Table49[[#This Row],[PO Number]]&amp;COUNTIFS($E$5:E3129,E3129)</f>
        <v>0</v>
      </c>
    </row>
    <row r="3130" spans="1:25" ht="14.7" customHeight="1" x14ac:dyDescent="0.3">
      <c r="A3130" s="1" t="str">
        <f>IF(Table49[[#This Row],[ITEM NAME]]="","",ROW()-4)</f>
        <v/>
      </c>
      <c r="B3130" s="68"/>
      <c r="C3130" s="4" t="str">
        <f>IFERROR(VLOOKUP(B3130,Table14[],3,0),"")</f>
        <v/>
      </c>
      <c r="D3130" s="4" t="str">
        <f>IFERROR(VLOOKUP(B3130,Table14[],2,0),"")</f>
        <v/>
      </c>
      <c r="E3130" s="4"/>
      <c r="H3130" s="41" t="str">
        <f>IFERROR(VLOOKUP(Table49[[#This Row],[ITEM CODE]],Table2[[Item Code]:[Master Name]],2,0),"")</f>
        <v/>
      </c>
      <c r="I3130" s="41"/>
      <c r="J3130" s="65" t="str">
        <f>IFERROR(VLOOKUP(Table49[[#This Row],[ITEM CODE]],Table2[[Item Code]:[Master Name]],3,0),"")</f>
        <v/>
      </c>
      <c r="K3130" s="1" t="str">
        <f>IFERROR(VLOOKUP(Table49[[#This Row],[ITEM CODE]],Table2[[Item Code]:[Master Name]],9,0),"")</f>
        <v/>
      </c>
      <c r="L3130" s="1" t="str">
        <f>IFERROR(VLOOKUP(Table49[[#This Row],[ITEM CODE]],Table2[[Item Code]:[Master Name]],8,0),"")</f>
        <v/>
      </c>
      <c r="M3130" s="41"/>
      <c r="N3130" s="66">
        <f>IFERROR(VLOOKUP(Table49[[#This Row],[ITEM CODE]],Table2[[#All],[Item Code]:[Unit Cost]],10,0),0)</f>
        <v>0</v>
      </c>
      <c r="O3130" s="134">
        <f>IFERROR(VLOOKUP(Table49[[#This Row],[ITEM CODE]],Table2[[#All],[Item Code]:[Unit Cost]],10,0),0)</f>
        <v>0</v>
      </c>
      <c r="P3130" s="56"/>
      <c r="Q3130" s="58"/>
      <c r="R3130" s="58">
        <f>Table49[[#This Row],[QUANTITY]]*Table49[[#This Row],[INV Prices]]</f>
        <v>0</v>
      </c>
      <c r="S3130" s="67"/>
      <c r="V3130" s="41"/>
      <c r="W3130" s="4" t="str">
        <f>IFERROR(VLOOKUP(Table49[[#This Row],[ITEM CODE]],Table2[[Item Code]:[Category ]],6,0),"")</f>
        <v/>
      </c>
      <c r="X3130" s="1" t="str">
        <f>IFERROR(VLOOKUP(Table49[[#This Row],[ITEM CODE]],Table2[[Item Code]:[Sub Category]],7,0),"")</f>
        <v/>
      </c>
      <c r="Y3130" s="68" t="str">
        <f>Table49[[#This Row],[PO Number]]&amp;COUNTIFS($E$5:E3130,E3130)</f>
        <v>0</v>
      </c>
    </row>
    <row r="3131" spans="1:25" ht="14.7" customHeight="1" x14ac:dyDescent="0.3">
      <c r="A3131" s="1" t="str">
        <f>IF(Table49[[#This Row],[ITEM NAME]]="","",ROW()-4)</f>
        <v/>
      </c>
      <c r="B3131" s="68"/>
      <c r="C3131" s="4" t="str">
        <f>IFERROR(VLOOKUP(B3131,Table14[],3,0),"")</f>
        <v/>
      </c>
      <c r="D3131" s="4" t="str">
        <f>IFERROR(VLOOKUP(B3131,Table14[],2,0),"")</f>
        <v/>
      </c>
      <c r="E3131" s="4"/>
      <c r="H3131" s="41" t="str">
        <f>IFERROR(VLOOKUP(Table49[[#This Row],[ITEM CODE]],Table2[[Item Code]:[Master Name]],2,0),"")</f>
        <v/>
      </c>
      <c r="I3131" s="41"/>
      <c r="J3131" s="65" t="str">
        <f>IFERROR(VLOOKUP(Table49[[#This Row],[ITEM CODE]],Table2[[Item Code]:[Master Name]],3,0),"")</f>
        <v/>
      </c>
      <c r="K3131" s="1" t="str">
        <f>IFERROR(VLOOKUP(Table49[[#This Row],[ITEM CODE]],Table2[[Item Code]:[Master Name]],9,0),"")</f>
        <v/>
      </c>
      <c r="L3131" s="1" t="str">
        <f>IFERROR(VLOOKUP(Table49[[#This Row],[ITEM CODE]],Table2[[Item Code]:[Master Name]],8,0),"")</f>
        <v/>
      </c>
      <c r="M3131" s="41"/>
      <c r="N3131" s="66">
        <f>IFERROR(VLOOKUP(Table49[[#This Row],[ITEM CODE]],Table2[[#All],[Item Code]:[Unit Cost]],10,0),0)</f>
        <v>0</v>
      </c>
      <c r="O3131" s="134">
        <f>IFERROR(VLOOKUP(Table49[[#This Row],[ITEM CODE]],Table2[[#All],[Item Code]:[Unit Cost]],10,0),0)</f>
        <v>0</v>
      </c>
      <c r="P3131" s="56"/>
      <c r="Q3131" s="58"/>
      <c r="R3131" s="58">
        <f>Table49[[#This Row],[QUANTITY]]*Table49[[#This Row],[INV Prices]]</f>
        <v>0</v>
      </c>
      <c r="S3131" s="67"/>
      <c r="V3131" s="41"/>
      <c r="W3131" s="4" t="str">
        <f>IFERROR(VLOOKUP(Table49[[#This Row],[ITEM CODE]],Table2[[Item Code]:[Category ]],6,0),"")</f>
        <v/>
      </c>
      <c r="X3131" s="1" t="str">
        <f>IFERROR(VLOOKUP(Table49[[#This Row],[ITEM CODE]],Table2[[Item Code]:[Sub Category]],7,0),"")</f>
        <v/>
      </c>
      <c r="Y3131" s="68" t="str">
        <f>Table49[[#This Row],[PO Number]]&amp;COUNTIFS($E$5:E3131,E3131)</f>
        <v>0</v>
      </c>
    </row>
    <row r="3132" spans="1:25" ht="14.7" customHeight="1" x14ac:dyDescent="0.3">
      <c r="A3132" s="1" t="str">
        <f>IF(Table49[[#This Row],[ITEM NAME]]="","",ROW()-4)</f>
        <v/>
      </c>
      <c r="B3132" s="68"/>
      <c r="C3132" s="4" t="str">
        <f>IFERROR(VLOOKUP(B3132,Table14[],3,0),"")</f>
        <v/>
      </c>
      <c r="D3132" s="4" t="str">
        <f>IFERROR(VLOOKUP(B3132,Table14[],2,0),"")</f>
        <v/>
      </c>
      <c r="E3132" s="4"/>
      <c r="H3132" s="41" t="str">
        <f>IFERROR(VLOOKUP(Table49[[#This Row],[ITEM CODE]],Table2[[Item Code]:[Master Name]],2,0),"")</f>
        <v/>
      </c>
      <c r="I3132" s="41"/>
      <c r="J3132" s="65" t="str">
        <f>IFERROR(VLOOKUP(Table49[[#This Row],[ITEM CODE]],Table2[[Item Code]:[Master Name]],3,0),"")</f>
        <v/>
      </c>
      <c r="K3132" s="1" t="str">
        <f>IFERROR(VLOOKUP(Table49[[#This Row],[ITEM CODE]],Table2[[Item Code]:[Master Name]],9,0),"")</f>
        <v/>
      </c>
      <c r="L3132" s="1" t="str">
        <f>IFERROR(VLOOKUP(Table49[[#This Row],[ITEM CODE]],Table2[[Item Code]:[Master Name]],8,0),"")</f>
        <v/>
      </c>
      <c r="M3132" s="41"/>
      <c r="N3132" s="66">
        <f>IFERROR(VLOOKUP(Table49[[#This Row],[ITEM CODE]],Table2[[#All],[Item Code]:[Unit Cost]],10,0),0)</f>
        <v>0</v>
      </c>
      <c r="O3132" s="134">
        <f>IFERROR(VLOOKUP(Table49[[#This Row],[ITEM CODE]],Table2[[#All],[Item Code]:[Unit Cost]],10,0),0)</f>
        <v>0</v>
      </c>
      <c r="P3132" s="56"/>
      <c r="Q3132" s="58"/>
      <c r="R3132" s="58">
        <f>Table49[[#This Row],[QUANTITY]]*Table49[[#This Row],[INV Prices]]</f>
        <v>0</v>
      </c>
      <c r="S3132" s="67"/>
      <c r="V3132" s="41"/>
      <c r="W3132" s="4" t="str">
        <f>IFERROR(VLOOKUP(Table49[[#This Row],[ITEM CODE]],Table2[[Item Code]:[Category ]],6,0),"")</f>
        <v/>
      </c>
      <c r="X3132" s="1" t="str">
        <f>IFERROR(VLOOKUP(Table49[[#This Row],[ITEM CODE]],Table2[[Item Code]:[Sub Category]],7,0),"")</f>
        <v/>
      </c>
      <c r="Y3132" s="68" t="str">
        <f>Table49[[#This Row],[PO Number]]&amp;COUNTIFS($E$5:E3132,E3132)</f>
        <v>0</v>
      </c>
    </row>
    <row r="3133" spans="1:25" ht="14.7" customHeight="1" x14ac:dyDescent="0.3">
      <c r="A3133" s="1" t="str">
        <f>IF(Table49[[#This Row],[ITEM NAME]]="","",ROW()-4)</f>
        <v/>
      </c>
      <c r="B3133" s="68"/>
      <c r="C3133" s="4" t="str">
        <f>IFERROR(VLOOKUP(B3133,Table14[],3,0),"")</f>
        <v/>
      </c>
      <c r="D3133" s="4" t="str">
        <f>IFERROR(VLOOKUP(B3133,Table14[],2,0),"")</f>
        <v/>
      </c>
      <c r="E3133" s="4"/>
      <c r="H3133" s="41" t="str">
        <f>IFERROR(VLOOKUP(Table49[[#This Row],[ITEM CODE]],Table2[[Item Code]:[Master Name]],2,0),"")</f>
        <v/>
      </c>
      <c r="I3133" s="41"/>
      <c r="J3133" s="65" t="str">
        <f>IFERROR(VLOOKUP(Table49[[#This Row],[ITEM CODE]],Table2[[Item Code]:[Master Name]],3,0),"")</f>
        <v/>
      </c>
      <c r="K3133" s="1" t="str">
        <f>IFERROR(VLOOKUP(Table49[[#This Row],[ITEM CODE]],Table2[[Item Code]:[Master Name]],9,0),"")</f>
        <v/>
      </c>
      <c r="L3133" s="1" t="str">
        <f>IFERROR(VLOOKUP(Table49[[#This Row],[ITEM CODE]],Table2[[Item Code]:[Master Name]],8,0),"")</f>
        <v/>
      </c>
      <c r="M3133" s="41"/>
      <c r="N3133" s="66">
        <f>IFERROR(VLOOKUP(Table49[[#This Row],[ITEM CODE]],Table2[[#All],[Item Code]:[Unit Cost]],10,0),0)</f>
        <v>0</v>
      </c>
      <c r="O3133" s="134">
        <f>IFERROR(VLOOKUP(Table49[[#This Row],[ITEM CODE]],Table2[[#All],[Item Code]:[Unit Cost]],10,0),0)</f>
        <v>0</v>
      </c>
      <c r="P3133" s="56"/>
      <c r="Q3133" s="58"/>
      <c r="R3133" s="58">
        <f>Table49[[#This Row],[QUANTITY]]*Table49[[#This Row],[INV Prices]]</f>
        <v>0</v>
      </c>
      <c r="S3133" s="67"/>
      <c r="V3133" s="41"/>
      <c r="W3133" s="4" t="str">
        <f>IFERROR(VLOOKUP(Table49[[#This Row],[ITEM CODE]],Table2[[Item Code]:[Category ]],6,0),"")</f>
        <v/>
      </c>
      <c r="X3133" s="1" t="str">
        <f>IFERROR(VLOOKUP(Table49[[#This Row],[ITEM CODE]],Table2[[Item Code]:[Sub Category]],7,0),"")</f>
        <v/>
      </c>
      <c r="Y3133" s="68" t="str">
        <f>Table49[[#This Row],[PO Number]]&amp;COUNTIFS($E$5:E3133,E3133)</f>
        <v>0</v>
      </c>
    </row>
    <row r="3134" spans="1:25" ht="14.7" customHeight="1" x14ac:dyDescent="0.3">
      <c r="A3134" s="1" t="str">
        <f>IF(Table49[[#This Row],[ITEM NAME]]="","",ROW()-4)</f>
        <v/>
      </c>
      <c r="B3134" s="68"/>
      <c r="C3134" s="4" t="str">
        <f>IFERROR(VLOOKUP(B3134,Table14[],3,0),"")</f>
        <v/>
      </c>
      <c r="D3134" s="4" t="str">
        <f>IFERROR(VLOOKUP(B3134,Table14[],2,0),"")</f>
        <v/>
      </c>
      <c r="E3134" s="4"/>
      <c r="H3134" s="41" t="str">
        <f>IFERROR(VLOOKUP(Table49[[#This Row],[ITEM CODE]],Table2[[Item Code]:[Master Name]],2,0),"")</f>
        <v/>
      </c>
      <c r="I3134" s="41"/>
      <c r="J3134" s="65" t="str">
        <f>IFERROR(VLOOKUP(Table49[[#This Row],[ITEM CODE]],Table2[[Item Code]:[Master Name]],3,0),"")</f>
        <v/>
      </c>
      <c r="K3134" s="1" t="str">
        <f>IFERROR(VLOOKUP(Table49[[#This Row],[ITEM CODE]],Table2[[Item Code]:[Master Name]],9,0),"")</f>
        <v/>
      </c>
      <c r="L3134" s="1" t="str">
        <f>IFERROR(VLOOKUP(Table49[[#This Row],[ITEM CODE]],Table2[[Item Code]:[Master Name]],8,0),"")</f>
        <v/>
      </c>
      <c r="M3134" s="41"/>
      <c r="N3134" s="66">
        <f>IFERROR(VLOOKUP(Table49[[#This Row],[ITEM CODE]],Table2[[#All],[Item Code]:[Unit Cost]],10,0),0)</f>
        <v>0</v>
      </c>
      <c r="O3134" s="134">
        <f>IFERROR(VLOOKUP(Table49[[#This Row],[ITEM CODE]],Table2[[#All],[Item Code]:[Unit Cost]],10,0),0)</f>
        <v>0</v>
      </c>
      <c r="P3134" s="56"/>
      <c r="Q3134" s="58"/>
      <c r="R3134" s="58">
        <f>Table49[[#This Row],[QUANTITY]]*Table49[[#This Row],[INV Prices]]</f>
        <v>0</v>
      </c>
      <c r="S3134" s="67"/>
      <c r="V3134" s="41"/>
      <c r="W3134" s="4" t="str">
        <f>IFERROR(VLOOKUP(Table49[[#This Row],[ITEM CODE]],Table2[[Item Code]:[Category ]],6,0),"")</f>
        <v/>
      </c>
      <c r="X3134" s="1" t="str">
        <f>IFERROR(VLOOKUP(Table49[[#This Row],[ITEM CODE]],Table2[[Item Code]:[Sub Category]],7,0),"")</f>
        <v/>
      </c>
      <c r="Y3134" s="68" t="str">
        <f>Table49[[#This Row],[PO Number]]&amp;COUNTIFS($E$5:E3134,E3134)</f>
        <v>0</v>
      </c>
    </row>
    <row r="3135" spans="1:25" ht="14.7" customHeight="1" x14ac:dyDescent="0.3">
      <c r="A3135" s="1" t="str">
        <f>IF(Table49[[#This Row],[ITEM NAME]]="","",ROW()-4)</f>
        <v/>
      </c>
      <c r="B3135" s="68"/>
      <c r="C3135" s="4" t="str">
        <f>IFERROR(VLOOKUP(B3135,Table14[],3,0),"")</f>
        <v/>
      </c>
      <c r="D3135" s="4" t="str">
        <f>IFERROR(VLOOKUP(B3135,Table14[],2,0),"")</f>
        <v/>
      </c>
      <c r="E3135" s="4"/>
      <c r="H3135" s="41" t="str">
        <f>IFERROR(VLOOKUP(Table49[[#This Row],[ITEM CODE]],Table2[[Item Code]:[Master Name]],2,0),"")</f>
        <v/>
      </c>
      <c r="I3135" s="41"/>
      <c r="J3135" s="65" t="str">
        <f>IFERROR(VLOOKUP(Table49[[#This Row],[ITEM CODE]],Table2[[Item Code]:[Master Name]],3,0),"")</f>
        <v/>
      </c>
      <c r="K3135" s="1" t="str">
        <f>IFERROR(VLOOKUP(Table49[[#This Row],[ITEM CODE]],Table2[[Item Code]:[Master Name]],9,0),"")</f>
        <v/>
      </c>
      <c r="L3135" s="1" t="str">
        <f>IFERROR(VLOOKUP(Table49[[#This Row],[ITEM CODE]],Table2[[Item Code]:[Master Name]],8,0),"")</f>
        <v/>
      </c>
      <c r="M3135" s="41"/>
      <c r="N3135" s="66">
        <f>IFERROR(VLOOKUP(Table49[[#This Row],[ITEM CODE]],Table2[[#All],[Item Code]:[Unit Cost]],10,0),0)</f>
        <v>0</v>
      </c>
      <c r="O3135" s="134">
        <f>IFERROR(VLOOKUP(Table49[[#This Row],[ITEM CODE]],Table2[[#All],[Item Code]:[Unit Cost]],10,0),0)</f>
        <v>0</v>
      </c>
      <c r="P3135" s="56"/>
      <c r="Q3135" s="58"/>
      <c r="R3135" s="58">
        <f>Table49[[#This Row],[QUANTITY]]*Table49[[#This Row],[INV Prices]]</f>
        <v>0</v>
      </c>
      <c r="S3135" s="67"/>
      <c r="V3135" s="41"/>
      <c r="W3135" s="4" t="str">
        <f>IFERROR(VLOOKUP(Table49[[#This Row],[ITEM CODE]],Table2[[Item Code]:[Category ]],6,0),"")</f>
        <v/>
      </c>
      <c r="X3135" s="1" t="str">
        <f>IFERROR(VLOOKUP(Table49[[#This Row],[ITEM CODE]],Table2[[Item Code]:[Sub Category]],7,0),"")</f>
        <v/>
      </c>
      <c r="Y3135" s="68" t="str">
        <f>Table49[[#This Row],[PO Number]]&amp;COUNTIFS($E$5:E3135,E3135)</f>
        <v>0</v>
      </c>
    </row>
    <row r="3136" spans="1:25" ht="14.7" customHeight="1" x14ac:dyDescent="0.3">
      <c r="A3136" s="1" t="str">
        <f>IF(Table49[[#This Row],[ITEM NAME]]="","",ROW()-4)</f>
        <v/>
      </c>
      <c r="B3136" s="68"/>
      <c r="C3136" s="4" t="str">
        <f>IFERROR(VLOOKUP(B3136,Table14[],3,0),"")</f>
        <v/>
      </c>
      <c r="D3136" s="4" t="str">
        <f>IFERROR(VLOOKUP(B3136,Table14[],2,0),"")</f>
        <v/>
      </c>
      <c r="E3136" s="4"/>
      <c r="H3136" s="41" t="str">
        <f>IFERROR(VLOOKUP(Table49[[#This Row],[ITEM CODE]],Table2[[Item Code]:[Master Name]],2,0),"")</f>
        <v/>
      </c>
      <c r="I3136" s="41"/>
      <c r="J3136" s="65" t="str">
        <f>IFERROR(VLOOKUP(Table49[[#This Row],[ITEM CODE]],Table2[[Item Code]:[Master Name]],3,0),"")</f>
        <v/>
      </c>
      <c r="K3136" s="1" t="str">
        <f>IFERROR(VLOOKUP(Table49[[#This Row],[ITEM CODE]],Table2[[Item Code]:[Master Name]],9,0),"")</f>
        <v/>
      </c>
      <c r="L3136" s="1" t="str">
        <f>IFERROR(VLOOKUP(Table49[[#This Row],[ITEM CODE]],Table2[[Item Code]:[Master Name]],8,0),"")</f>
        <v/>
      </c>
      <c r="M3136" s="41"/>
      <c r="N3136" s="66">
        <f>IFERROR(VLOOKUP(Table49[[#This Row],[ITEM CODE]],Table2[[#All],[Item Code]:[Unit Cost]],10,0),0)</f>
        <v>0</v>
      </c>
      <c r="O3136" s="134">
        <f>IFERROR(VLOOKUP(Table49[[#This Row],[ITEM CODE]],Table2[[#All],[Item Code]:[Unit Cost]],10,0),0)</f>
        <v>0</v>
      </c>
      <c r="P3136" s="56"/>
      <c r="Q3136" s="58"/>
      <c r="R3136" s="58">
        <f>Table49[[#This Row],[QUANTITY]]*Table49[[#This Row],[INV Prices]]</f>
        <v>0</v>
      </c>
      <c r="S3136" s="67"/>
      <c r="V3136" s="41"/>
      <c r="W3136" s="4" t="str">
        <f>IFERROR(VLOOKUP(Table49[[#This Row],[ITEM CODE]],Table2[[Item Code]:[Category ]],6,0),"")</f>
        <v/>
      </c>
      <c r="X3136" s="1" t="str">
        <f>IFERROR(VLOOKUP(Table49[[#This Row],[ITEM CODE]],Table2[[Item Code]:[Sub Category]],7,0),"")</f>
        <v/>
      </c>
      <c r="Y3136" s="68" t="str">
        <f>Table49[[#This Row],[PO Number]]&amp;COUNTIFS($E$5:E3136,E3136)</f>
        <v>0</v>
      </c>
    </row>
    <row r="3137" spans="1:25" ht="14.7" customHeight="1" x14ac:dyDescent="0.3">
      <c r="A3137" s="1" t="str">
        <f>IF(Table49[[#This Row],[ITEM NAME]]="","",ROW()-4)</f>
        <v/>
      </c>
      <c r="B3137" s="68"/>
      <c r="C3137" s="4" t="str">
        <f>IFERROR(VLOOKUP(B3137,Table14[],3,0),"")</f>
        <v/>
      </c>
      <c r="D3137" s="4" t="str">
        <f>IFERROR(VLOOKUP(B3137,Table14[],2,0),"")</f>
        <v/>
      </c>
      <c r="E3137" s="4"/>
      <c r="H3137" s="41" t="str">
        <f>IFERROR(VLOOKUP(Table49[[#This Row],[ITEM CODE]],Table2[[Item Code]:[Master Name]],2,0),"")</f>
        <v/>
      </c>
      <c r="I3137" s="41"/>
      <c r="J3137" s="65" t="str">
        <f>IFERROR(VLOOKUP(Table49[[#This Row],[ITEM CODE]],Table2[[Item Code]:[Master Name]],3,0),"")</f>
        <v/>
      </c>
      <c r="K3137" s="1" t="str">
        <f>IFERROR(VLOOKUP(Table49[[#This Row],[ITEM CODE]],Table2[[Item Code]:[Master Name]],9,0),"")</f>
        <v/>
      </c>
      <c r="L3137" s="1" t="str">
        <f>IFERROR(VLOOKUP(Table49[[#This Row],[ITEM CODE]],Table2[[Item Code]:[Master Name]],8,0),"")</f>
        <v/>
      </c>
      <c r="M3137" s="41"/>
      <c r="N3137" s="66">
        <f>IFERROR(VLOOKUP(Table49[[#This Row],[ITEM CODE]],Table2[[#All],[Item Code]:[Unit Cost]],10,0),0)</f>
        <v>0</v>
      </c>
      <c r="O3137" s="134">
        <f>IFERROR(VLOOKUP(Table49[[#This Row],[ITEM CODE]],Table2[[#All],[Item Code]:[Unit Cost]],10,0),0)</f>
        <v>0</v>
      </c>
      <c r="P3137" s="56"/>
      <c r="Q3137" s="58"/>
      <c r="R3137" s="58">
        <f>Table49[[#This Row],[QUANTITY]]*Table49[[#This Row],[INV Prices]]</f>
        <v>0</v>
      </c>
      <c r="S3137" s="67"/>
      <c r="V3137" s="41"/>
      <c r="W3137" s="4" t="str">
        <f>IFERROR(VLOOKUP(Table49[[#This Row],[ITEM CODE]],Table2[[Item Code]:[Category ]],6,0),"")</f>
        <v/>
      </c>
      <c r="X3137" s="1" t="str">
        <f>IFERROR(VLOOKUP(Table49[[#This Row],[ITEM CODE]],Table2[[Item Code]:[Sub Category]],7,0),"")</f>
        <v/>
      </c>
      <c r="Y3137" s="68" t="str">
        <f>Table49[[#This Row],[PO Number]]&amp;COUNTIFS($E$5:E3137,E3137)</f>
        <v>0</v>
      </c>
    </row>
    <row r="3138" spans="1:25" ht="14.7" customHeight="1" x14ac:dyDescent="0.3">
      <c r="A3138" s="1" t="str">
        <f>IF(Table49[[#This Row],[ITEM NAME]]="","",ROW()-4)</f>
        <v/>
      </c>
      <c r="B3138" s="68"/>
      <c r="C3138" s="4" t="str">
        <f>IFERROR(VLOOKUP(B3138,Table14[],3,0),"")</f>
        <v/>
      </c>
      <c r="D3138" s="4" t="str">
        <f>IFERROR(VLOOKUP(B3138,Table14[],2,0),"")</f>
        <v/>
      </c>
      <c r="E3138" s="4"/>
      <c r="H3138" s="41" t="str">
        <f>IFERROR(VLOOKUP(Table49[[#This Row],[ITEM CODE]],Table2[[Item Code]:[Master Name]],2,0),"")</f>
        <v/>
      </c>
      <c r="I3138" s="41"/>
      <c r="J3138" s="65" t="str">
        <f>IFERROR(VLOOKUP(Table49[[#This Row],[ITEM CODE]],Table2[[Item Code]:[Master Name]],3,0),"")</f>
        <v/>
      </c>
      <c r="K3138" s="1" t="str">
        <f>IFERROR(VLOOKUP(Table49[[#This Row],[ITEM CODE]],Table2[[Item Code]:[Master Name]],9,0),"")</f>
        <v/>
      </c>
      <c r="L3138" s="1" t="str">
        <f>IFERROR(VLOOKUP(Table49[[#This Row],[ITEM CODE]],Table2[[Item Code]:[Master Name]],8,0),"")</f>
        <v/>
      </c>
      <c r="M3138" s="41"/>
      <c r="N3138" s="66">
        <f>IFERROR(VLOOKUP(Table49[[#This Row],[ITEM CODE]],Table2[[#All],[Item Code]:[Unit Cost]],10,0),0)</f>
        <v>0</v>
      </c>
      <c r="O3138" s="134">
        <f>IFERROR(VLOOKUP(Table49[[#This Row],[ITEM CODE]],Table2[[#All],[Item Code]:[Unit Cost]],10,0),0)</f>
        <v>0</v>
      </c>
      <c r="P3138" s="56"/>
      <c r="Q3138" s="58"/>
      <c r="R3138" s="58">
        <f>Table49[[#This Row],[QUANTITY]]*Table49[[#This Row],[INV Prices]]</f>
        <v>0</v>
      </c>
      <c r="S3138" s="67"/>
      <c r="V3138" s="41"/>
      <c r="W3138" s="4" t="str">
        <f>IFERROR(VLOOKUP(Table49[[#This Row],[ITEM CODE]],Table2[[Item Code]:[Category ]],6,0),"")</f>
        <v/>
      </c>
      <c r="X3138" s="1" t="str">
        <f>IFERROR(VLOOKUP(Table49[[#This Row],[ITEM CODE]],Table2[[Item Code]:[Sub Category]],7,0),"")</f>
        <v/>
      </c>
      <c r="Y3138" s="68" t="str">
        <f>Table49[[#This Row],[PO Number]]&amp;COUNTIFS($E$5:E3138,E3138)</f>
        <v>0</v>
      </c>
    </row>
    <row r="3139" spans="1:25" ht="14.7" customHeight="1" x14ac:dyDescent="0.3">
      <c r="A3139" s="1" t="str">
        <f>IF(Table49[[#This Row],[ITEM NAME]]="","",ROW()-4)</f>
        <v/>
      </c>
      <c r="B3139" s="68"/>
      <c r="C3139" s="4" t="str">
        <f>IFERROR(VLOOKUP(B3139,Table14[],3,0),"")</f>
        <v/>
      </c>
      <c r="D3139" s="4" t="str">
        <f>IFERROR(VLOOKUP(B3139,Table14[],2,0),"")</f>
        <v/>
      </c>
      <c r="E3139" s="4"/>
      <c r="H3139" s="41" t="str">
        <f>IFERROR(VLOOKUP(Table49[[#This Row],[ITEM CODE]],Table2[[Item Code]:[Master Name]],2,0),"")</f>
        <v/>
      </c>
      <c r="I3139" s="41"/>
      <c r="J3139" s="65" t="str">
        <f>IFERROR(VLOOKUP(Table49[[#This Row],[ITEM CODE]],Table2[[Item Code]:[Master Name]],3,0),"")</f>
        <v/>
      </c>
      <c r="K3139" s="1" t="str">
        <f>IFERROR(VLOOKUP(Table49[[#This Row],[ITEM CODE]],Table2[[Item Code]:[Master Name]],9,0),"")</f>
        <v/>
      </c>
      <c r="L3139" s="1" t="str">
        <f>IFERROR(VLOOKUP(Table49[[#This Row],[ITEM CODE]],Table2[[Item Code]:[Master Name]],8,0),"")</f>
        <v/>
      </c>
      <c r="M3139" s="41"/>
      <c r="N3139" s="66">
        <f>IFERROR(VLOOKUP(Table49[[#This Row],[ITEM CODE]],Table2[[#All],[Item Code]:[Unit Cost]],10,0),0)</f>
        <v>0</v>
      </c>
      <c r="O3139" s="134">
        <f>IFERROR(VLOOKUP(Table49[[#This Row],[ITEM CODE]],Table2[[#All],[Item Code]:[Unit Cost]],10,0),0)</f>
        <v>0</v>
      </c>
      <c r="P3139" s="56"/>
      <c r="Q3139" s="58"/>
      <c r="R3139" s="58">
        <f>Table49[[#This Row],[QUANTITY]]*Table49[[#This Row],[INV Prices]]</f>
        <v>0</v>
      </c>
      <c r="S3139" s="67"/>
      <c r="V3139" s="41"/>
      <c r="W3139" s="4" t="str">
        <f>IFERROR(VLOOKUP(Table49[[#This Row],[ITEM CODE]],Table2[[Item Code]:[Category ]],6,0),"")</f>
        <v/>
      </c>
      <c r="X3139" s="1" t="str">
        <f>IFERROR(VLOOKUP(Table49[[#This Row],[ITEM CODE]],Table2[[Item Code]:[Sub Category]],7,0),"")</f>
        <v/>
      </c>
      <c r="Y3139" s="68" t="str">
        <f>Table49[[#This Row],[PO Number]]&amp;COUNTIFS($E$5:E3139,E3139)</f>
        <v>0</v>
      </c>
    </row>
    <row r="3140" spans="1:25" ht="14.7" customHeight="1" x14ac:dyDescent="0.3">
      <c r="A3140" s="1" t="str">
        <f>IF(Table49[[#This Row],[ITEM NAME]]="","",ROW()-4)</f>
        <v/>
      </c>
      <c r="B3140" s="68"/>
      <c r="C3140" s="4" t="str">
        <f>IFERROR(VLOOKUP(B3140,Table14[],3,0),"")</f>
        <v/>
      </c>
      <c r="D3140" s="4" t="str">
        <f>IFERROR(VLOOKUP(B3140,Table14[],2,0),"")</f>
        <v/>
      </c>
      <c r="E3140" s="4"/>
      <c r="H3140" s="41" t="str">
        <f>IFERROR(VLOOKUP(Table49[[#This Row],[ITEM CODE]],Table2[[Item Code]:[Master Name]],2,0),"")</f>
        <v/>
      </c>
      <c r="I3140" s="41"/>
      <c r="J3140" s="65" t="str">
        <f>IFERROR(VLOOKUP(Table49[[#This Row],[ITEM CODE]],Table2[[Item Code]:[Master Name]],3,0),"")</f>
        <v/>
      </c>
      <c r="K3140" s="1" t="str">
        <f>IFERROR(VLOOKUP(Table49[[#This Row],[ITEM CODE]],Table2[[Item Code]:[Master Name]],9,0),"")</f>
        <v/>
      </c>
      <c r="L3140" s="1" t="str">
        <f>IFERROR(VLOOKUP(Table49[[#This Row],[ITEM CODE]],Table2[[Item Code]:[Master Name]],8,0),"")</f>
        <v/>
      </c>
      <c r="M3140" s="41"/>
      <c r="N3140" s="66">
        <f>IFERROR(VLOOKUP(Table49[[#This Row],[ITEM CODE]],Table2[[#All],[Item Code]:[Unit Cost]],10,0),0)</f>
        <v>0</v>
      </c>
      <c r="O3140" s="134">
        <f>IFERROR(VLOOKUP(Table49[[#This Row],[ITEM CODE]],Table2[[#All],[Item Code]:[Unit Cost]],10,0),0)</f>
        <v>0</v>
      </c>
      <c r="P3140" s="56"/>
      <c r="Q3140" s="58"/>
      <c r="R3140" s="58">
        <f>Table49[[#This Row],[QUANTITY]]*Table49[[#This Row],[INV Prices]]</f>
        <v>0</v>
      </c>
      <c r="S3140" s="67"/>
      <c r="V3140" s="41"/>
      <c r="W3140" s="4" t="str">
        <f>IFERROR(VLOOKUP(Table49[[#This Row],[ITEM CODE]],Table2[[Item Code]:[Category ]],6,0),"")</f>
        <v/>
      </c>
      <c r="X3140" s="1" t="str">
        <f>IFERROR(VLOOKUP(Table49[[#This Row],[ITEM CODE]],Table2[[Item Code]:[Sub Category]],7,0),"")</f>
        <v/>
      </c>
      <c r="Y3140" s="68" t="str">
        <f>Table49[[#This Row],[PO Number]]&amp;COUNTIFS($E$5:E3140,E3140)</f>
        <v>0</v>
      </c>
    </row>
    <row r="3141" spans="1:25" ht="14.7" customHeight="1" x14ac:dyDescent="0.3">
      <c r="A3141" s="1" t="str">
        <f>IF(Table49[[#This Row],[ITEM NAME]]="","",ROW()-4)</f>
        <v/>
      </c>
      <c r="B3141" s="68"/>
      <c r="C3141" s="4" t="str">
        <f>IFERROR(VLOOKUP(B3141,Table14[],3,0),"")</f>
        <v/>
      </c>
      <c r="D3141" s="4" t="str">
        <f>IFERROR(VLOOKUP(B3141,Table14[],2,0),"")</f>
        <v/>
      </c>
      <c r="E3141" s="4"/>
      <c r="H3141" s="41" t="str">
        <f>IFERROR(VLOOKUP(Table49[[#This Row],[ITEM CODE]],Table2[[Item Code]:[Master Name]],2,0),"")</f>
        <v/>
      </c>
      <c r="I3141" s="41"/>
      <c r="J3141" s="65" t="str">
        <f>IFERROR(VLOOKUP(Table49[[#This Row],[ITEM CODE]],Table2[[Item Code]:[Master Name]],3,0),"")</f>
        <v/>
      </c>
      <c r="K3141" s="1" t="str">
        <f>IFERROR(VLOOKUP(Table49[[#This Row],[ITEM CODE]],Table2[[Item Code]:[Master Name]],9,0),"")</f>
        <v/>
      </c>
      <c r="L3141" s="1" t="str">
        <f>IFERROR(VLOOKUP(Table49[[#This Row],[ITEM CODE]],Table2[[Item Code]:[Master Name]],8,0),"")</f>
        <v/>
      </c>
      <c r="M3141" s="41"/>
      <c r="N3141" s="66">
        <f>IFERROR(VLOOKUP(Table49[[#This Row],[ITEM CODE]],Table2[[#All],[Item Code]:[Unit Cost]],10,0),0)</f>
        <v>0</v>
      </c>
      <c r="O3141" s="134">
        <f>IFERROR(VLOOKUP(Table49[[#This Row],[ITEM CODE]],Table2[[#All],[Item Code]:[Unit Cost]],10,0),0)</f>
        <v>0</v>
      </c>
      <c r="P3141" s="56"/>
      <c r="Q3141" s="58"/>
      <c r="R3141" s="58">
        <f>Table49[[#This Row],[QUANTITY]]*Table49[[#This Row],[INV Prices]]</f>
        <v>0</v>
      </c>
      <c r="S3141" s="67"/>
      <c r="V3141" s="41"/>
      <c r="W3141" s="4" t="str">
        <f>IFERROR(VLOOKUP(Table49[[#This Row],[ITEM CODE]],Table2[[Item Code]:[Category ]],6,0),"")</f>
        <v/>
      </c>
      <c r="X3141" s="1" t="str">
        <f>IFERROR(VLOOKUP(Table49[[#This Row],[ITEM CODE]],Table2[[Item Code]:[Sub Category]],7,0),"")</f>
        <v/>
      </c>
      <c r="Y3141" s="68" t="str">
        <f>Table49[[#This Row],[PO Number]]&amp;COUNTIFS($E$5:E3141,E3141)</f>
        <v>0</v>
      </c>
    </row>
    <row r="3142" spans="1:25" ht="14.7" customHeight="1" x14ac:dyDescent="0.3">
      <c r="A3142" s="1" t="str">
        <f>IF(Table49[[#This Row],[ITEM NAME]]="","",ROW()-4)</f>
        <v/>
      </c>
      <c r="B3142" s="68"/>
      <c r="C3142" s="4" t="str">
        <f>IFERROR(VLOOKUP(B3142,Table14[],3,0),"")</f>
        <v/>
      </c>
      <c r="D3142" s="4" t="str">
        <f>IFERROR(VLOOKUP(B3142,Table14[],2,0),"")</f>
        <v/>
      </c>
      <c r="E3142" s="4"/>
      <c r="H3142" s="41" t="str">
        <f>IFERROR(VLOOKUP(Table49[[#This Row],[ITEM CODE]],Table2[[Item Code]:[Master Name]],2,0),"")</f>
        <v/>
      </c>
      <c r="I3142" s="41"/>
      <c r="J3142" s="65" t="str">
        <f>IFERROR(VLOOKUP(Table49[[#This Row],[ITEM CODE]],Table2[[Item Code]:[Master Name]],3,0),"")</f>
        <v/>
      </c>
      <c r="K3142" s="1" t="str">
        <f>IFERROR(VLOOKUP(Table49[[#This Row],[ITEM CODE]],Table2[[Item Code]:[Master Name]],9,0),"")</f>
        <v/>
      </c>
      <c r="L3142" s="1" t="str">
        <f>IFERROR(VLOOKUP(Table49[[#This Row],[ITEM CODE]],Table2[[Item Code]:[Master Name]],8,0),"")</f>
        <v/>
      </c>
      <c r="M3142" s="41"/>
      <c r="N3142" s="66">
        <f>IFERROR(VLOOKUP(Table49[[#This Row],[ITEM CODE]],Table2[[#All],[Item Code]:[Unit Cost]],10,0),0)</f>
        <v>0</v>
      </c>
      <c r="O3142" s="134">
        <f>IFERROR(VLOOKUP(Table49[[#This Row],[ITEM CODE]],Table2[[#All],[Item Code]:[Unit Cost]],10,0),0)</f>
        <v>0</v>
      </c>
      <c r="P3142" s="56"/>
      <c r="Q3142" s="58"/>
      <c r="R3142" s="58">
        <f>Table49[[#This Row],[QUANTITY]]*Table49[[#This Row],[INV Prices]]</f>
        <v>0</v>
      </c>
      <c r="S3142" s="67"/>
      <c r="V3142" s="41"/>
      <c r="W3142" s="4" t="str">
        <f>IFERROR(VLOOKUP(Table49[[#This Row],[ITEM CODE]],Table2[[Item Code]:[Category ]],6,0),"")</f>
        <v/>
      </c>
      <c r="X3142" s="1" t="str">
        <f>IFERROR(VLOOKUP(Table49[[#This Row],[ITEM CODE]],Table2[[Item Code]:[Sub Category]],7,0),"")</f>
        <v/>
      </c>
      <c r="Y3142" s="68" t="str">
        <f>Table49[[#This Row],[PO Number]]&amp;COUNTIFS($E$5:E3142,E3142)</f>
        <v>0</v>
      </c>
    </row>
    <row r="3143" spans="1:25" ht="14.7" customHeight="1" x14ac:dyDescent="0.3">
      <c r="A3143" s="1" t="str">
        <f>IF(Table49[[#This Row],[ITEM NAME]]="","",ROW()-4)</f>
        <v/>
      </c>
      <c r="B3143" s="68"/>
      <c r="C3143" s="4" t="str">
        <f>IFERROR(VLOOKUP(B3143,Table14[],3,0),"")</f>
        <v/>
      </c>
      <c r="D3143" s="4" t="str">
        <f>IFERROR(VLOOKUP(B3143,Table14[],2,0),"")</f>
        <v/>
      </c>
      <c r="E3143" s="4"/>
      <c r="H3143" s="41" t="str">
        <f>IFERROR(VLOOKUP(Table49[[#This Row],[ITEM CODE]],Table2[[Item Code]:[Master Name]],2,0),"")</f>
        <v/>
      </c>
      <c r="I3143" s="41"/>
      <c r="J3143" s="65" t="str">
        <f>IFERROR(VLOOKUP(Table49[[#This Row],[ITEM CODE]],Table2[[Item Code]:[Master Name]],3,0),"")</f>
        <v/>
      </c>
      <c r="K3143" s="1" t="str">
        <f>IFERROR(VLOOKUP(Table49[[#This Row],[ITEM CODE]],Table2[[Item Code]:[Master Name]],9,0),"")</f>
        <v/>
      </c>
      <c r="L3143" s="1" t="str">
        <f>IFERROR(VLOOKUP(Table49[[#This Row],[ITEM CODE]],Table2[[Item Code]:[Master Name]],8,0),"")</f>
        <v/>
      </c>
      <c r="M3143" s="41"/>
      <c r="N3143" s="66">
        <f>IFERROR(VLOOKUP(Table49[[#This Row],[ITEM CODE]],Table2[[#All],[Item Code]:[Unit Cost]],10,0),0)</f>
        <v>0</v>
      </c>
      <c r="O3143" s="134">
        <f>IFERROR(VLOOKUP(Table49[[#This Row],[ITEM CODE]],Table2[[#All],[Item Code]:[Unit Cost]],10,0),0)</f>
        <v>0</v>
      </c>
      <c r="P3143" s="56"/>
      <c r="Q3143" s="58"/>
      <c r="R3143" s="58">
        <f>Table49[[#This Row],[QUANTITY]]*Table49[[#This Row],[INV Prices]]</f>
        <v>0</v>
      </c>
      <c r="S3143" s="67"/>
      <c r="V3143" s="41"/>
      <c r="W3143" s="4" t="str">
        <f>IFERROR(VLOOKUP(Table49[[#This Row],[ITEM CODE]],Table2[[Item Code]:[Category ]],6,0),"")</f>
        <v/>
      </c>
      <c r="X3143" s="1" t="str">
        <f>IFERROR(VLOOKUP(Table49[[#This Row],[ITEM CODE]],Table2[[Item Code]:[Sub Category]],7,0),"")</f>
        <v/>
      </c>
      <c r="Y3143" s="68" t="str">
        <f>Table49[[#This Row],[PO Number]]&amp;COUNTIFS($E$5:E3143,E3143)</f>
        <v>0</v>
      </c>
    </row>
    <row r="3144" spans="1:25" ht="14.7" customHeight="1" x14ac:dyDescent="0.3">
      <c r="A3144" s="1" t="str">
        <f>IF(Table49[[#This Row],[ITEM NAME]]="","",ROW()-4)</f>
        <v/>
      </c>
      <c r="B3144" s="68"/>
      <c r="C3144" s="4" t="str">
        <f>IFERROR(VLOOKUP(B3144,Table14[],3,0),"")</f>
        <v/>
      </c>
      <c r="D3144" s="4" t="str">
        <f>IFERROR(VLOOKUP(B3144,Table14[],2,0),"")</f>
        <v/>
      </c>
      <c r="E3144" s="4"/>
      <c r="H3144" s="41" t="str">
        <f>IFERROR(VLOOKUP(Table49[[#This Row],[ITEM CODE]],Table2[[Item Code]:[Master Name]],2,0),"")</f>
        <v/>
      </c>
      <c r="I3144" s="41"/>
      <c r="J3144" s="65" t="str">
        <f>IFERROR(VLOOKUP(Table49[[#This Row],[ITEM CODE]],Table2[[Item Code]:[Master Name]],3,0),"")</f>
        <v/>
      </c>
      <c r="K3144" s="1" t="str">
        <f>IFERROR(VLOOKUP(Table49[[#This Row],[ITEM CODE]],Table2[[Item Code]:[Master Name]],9,0),"")</f>
        <v/>
      </c>
      <c r="L3144" s="1" t="str">
        <f>IFERROR(VLOOKUP(Table49[[#This Row],[ITEM CODE]],Table2[[Item Code]:[Master Name]],8,0),"")</f>
        <v/>
      </c>
      <c r="M3144" s="41"/>
      <c r="N3144" s="66">
        <f>IFERROR(VLOOKUP(Table49[[#This Row],[ITEM CODE]],Table2[[#All],[Item Code]:[Unit Cost]],10,0),0)</f>
        <v>0</v>
      </c>
      <c r="O3144" s="134">
        <f>IFERROR(VLOOKUP(Table49[[#This Row],[ITEM CODE]],Table2[[#All],[Item Code]:[Unit Cost]],10,0),0)</f>
        <v>0</v>
      </c>
      <c r="P3144" s="56"/>
      <c r="Q3144" s="58"/>
      <c r="R3144" s="58">
        <f>Table49[[#This Row],[QUANTITY]]*Table49[[#This Row],[INV Prices]]</f>
        <v>0</v>
      </c>
      <c r="S3144" s="67"/>
      <c r="V3144" s="41"/>
      <c r="W3144" s="4" t="str">
        <f>IFERROR(VLOOKUP(Table49[[#This Row],[ITEM CODE]],Table2[[Item Code]:[Category ]],6,0),"")</f>
        <v/>
      </c>
      <c r="X3144" s="1" t="str">
        <f>IFERROR(VLOOKUP(Table49[[#This Row],[ITEM CODE]],Table2[[Item Code]:[Sub Category]],7,0),"")</f>
        <v/>
      </c>
      <c r="Y3144" s="68" t="str">
        <f>Table49[[#This Row],[PO Number]]&amp;COUNTIFS($E$5:E3144,E3144)</f>
        <v>0</v>
      </c>
    </row>
    <row r="3145" spans="1:25" ht="14.7" customHeight="1" x14ac:dyDescent="0.3">
      <c r="A3145" s="1" t="str">
        <f>IF(Table49[[#This Row],[ITEM NAME]]="","",ROW()-4)</f>
        <v/>
      </c>
      <c r="B3145" s="68"/>
      <c r="C3145" s="4" t="str">
        <f>IFERROR(VLOOKUP(B3145,Table14[],3,0),"")</f>
        <v/>
      </c>
      <c r="D3145" s="4" t="str">
        <f>IFERROR(VLOOKUP(B3145,Table14[],2,0),"")</f>
        <v/>
      </c>
      <c r="E3145" s="4"/>
      <c r="H3145" s="41" t="str">
        <f>IFERROR(VLOOKUP(Table49[[#This Row],[ITEM CODE]],Table2[[Item Code]:[Master Name]],2,0),"")</f>
        <v/>
      </c>
      <c r="I3145" s="41"/>
      <c r="J3145" s="65" t="str">
        <f>IFERROR(VLOOKUP(Table49[[#This Row],[ITEM CODE]],Table2[[Item Code]:[Master Name]],3,0),"")</f>
        <v/>
      </c>
      <c r="K3145" s="1" t="str">
        <f>IFERROR(VLOOKUP(Table49[[#This Row],[ITEM CODE]],Table2[[Item Code]:[Master Name]],9,0),"")</f>
        <v/>
      </c>
      <c r="L3145" s="1" t="str">
        <f>IFERROR(VLOOKUP(Table49[[#This Row],[ITEM CODE]],Table2[[Item Code]:[Master Name]],8,0),"")</f>
        <v/>
      </c>
      <c r="M3145" s="41"/>
      <c r="N3145" s="66">
        <f>IFERROR(VLOOKUP(Table49[[#This Row],[ITEM CODE]],Table2[[#All],[Item Code]:[Unit Cost]],10,0),0)</f>
        <v>0</v>
      </c>
      <c r="O3145" s="134">
        <f>IFERROR(VLOOKUP(Table49[[#This Row],[ITEM CODE]],Table2[[#All],[Item Code]:[Unit Cost]],10,0),0)</f>
        <v>0</v>
      </c>
      <c r="P3145" s="56"/>
      <c r="Q3145" s="58"/>
      <c r="R3145" s="58">
        <f>Table49[[#This Row],[QUANTITY]]*Table49[[#This Row],[INV Prices]]</f>
        <v>0</v>
      </c>
      <c r="S3145" s="67"/>
      <c r="V3145" s="41"/>
      <c r="W3145" s="4" t="str">
        <f>IFERROR(VLOOKUP(Table49[[#This Row],[ITEM CODE]],Table2[[Item Code]:[Category ]],6,0),"")</f>
        <v/>
      </c>
      <c r="X3145" s="1" t="str">
        <f>IFERROR(VLOOKUP(Table49[[#This Row],[ITEM CODE]],Table2[[Item Code]:[Sub Category]],7,0),"")</f>
        <v/>
      </c>
      <c r="Y3145" s="68" t="str">
        <f>Table49[[#This Row],[PO Number]]&amp;COUNTIFS($E$5:E3145,E3145)</f>
        <v>0</v>
      </c>
    </row>
    <row r="3146" spans="1:25" ht="14.7" customHeight="1" x14ac:dyDescent="0.3">
      <c r="A3146" s="1" t="str">
        <f>IF(Table49[[#This Row],[ITEM NAME]]="","",ROW()-4)</f>
        <v/>
      </c>
      <c r="B3146" s="68"/>
      <c r="C3146" s="4" t="str">
        <f>IFERROR(VLOOKUP(B3146,Table14[],3,0),"")</f>
        <v/>
      </c>
      <c r="D3146" s="4" t="str">
        <f>IFERROR(VLOOKUP(B3146,Table14[],2,0),"")</f>
        <v/>
      </c>
      <c r="E3146" s="4"/>
      <c r="H3146" s="41" t="str">
        <f>IFERROR(VLOOKUP(Table49[[#This Row],[ITEM CODE]],Table2[[Item Code]:[Master Name]],2,0),"")</f>
        <v/>
      </c>
      <c r="I3146" s="41"/>
      <c r="J3146" s="65" t="str">
        <f>IFERROR(VLOOKUP(Table49[[#This Row],[ITEM CODE]],Table2[[Item Code]:[Master Name]],3,0),"")</f>
        <v/>
      </c>
      <c r="K3146" s="1" t="str">
        <f>IFERROR(VLOOKUP(Table49[[#This Row],[ITEM CODE]],Table2[[Item Code]:[Master Name]],9,0),"")</f>
        <v/>
      </c>
      <c r="L3146" s="1" t="str">
        <f>IFERROR(VLOOKUP(Table49[[#This Row],[ITEM CODE]],Table2[[Item Code]:[Master Name]],8,0),"")</f>
        <v/>
      </c>
      <c r="M3146" s="41"/>
      <c r="N3146" s="66">
        <f>IFERROR(VLOOKUP(Table49[[#This Row],[ITEM CODE]],Table2[[#All],[Item Code]:[Unit Cost]],10,0),0)</f>
        <v>0</v>
      </c>
      <c r="O3146" s="134">
        <f>IFERROR(VLOOKUP(Table49[[#This Row],[ITEM CODE]],Table2[[#All],[Item Code]:[Unit Cost]],10,0),0)</f>
        <v>0</v>
      </c>
      <c r="P3146" s="56"/>
      <c r="Q3146" s="58"/>
      <c r="R3146" s="58">
        <f>Table49[[#This Row],[QUANTITY]]*Table49[[#This Row],[INV Prices]]</f>
        <v>0</v>
      </c>
      <c r="S3146" s="67"/>
      <c r="V3146" s="41"/>
      <c r="W3146" s="4" t="str">
        <f>IFERROR(VLOOKUP(Table49[[#This Row],[ITEM CODE]],Table2[[Item Code]:[Category ]],6,0),"")</f>
        <v/>
      </c>
      <c r="X3146" s="1" t="str">
        <f>IFERROR(VLOOKUP(Table49[[#This Row],[ITEM CODE]],Table2[[Item Code]:[Sub Category]],7,0),"")</f>
        <v/>
      </c>
      <c r="Y3146" s="68" t="str">
        <f>Table49[[#This Row],[PO Number]]&amp;COUNTIFS($E$5:E3146,E3146)</f>
        <v>0</v>
      </c>
    </row>
    <row r="3147" spans="1:25" ht="14.7" customHeight="1" x14ac:dyDescent="0.3">
      <c r="A3147" s="1" t="str">
        <f>IF(Table49[[#This Row],[ITEM NAME]]="","",ROW()-4)</f>
        <v/>
      </c>
      <c r="B3147" s="68"/>
      <c r="C3147" s="4" t="str">
        <f>IFERROR(VLOOKUP(B3147,Table14[],3,0),"")</f>
        <v/>
      </c>
      <c r="D3147" s="4" t="str">
        <f>IFERROR(VLOOKUP(B3147,Table14[],2,0),"")</f>
        <v/>
      </c>
      <c r="E3147" s="4"/>
      <c r="H3147" s="41" t="str">
        <f>IFERROR(VLOOKUP(Table49[[#This Row],[ITEM CODE]],Table2[[Item Code]:[Master Name]],2,0),"")</f>
        <v/>
      </c>
      <c r="I3147" s="41"/>
      <c r="J3147" s="65" t="str">
        <f>IFERROR(VLOOKUP(Table49[[#This Row],[ITEM CODE]],Table2[[Item Code]:[Master Name]],3,0),"")</f>
        <v/>
      </c>
      <c r="K3147" s="1" t="str">
        <f>IFERROR(VLOOKUP(Table49[[#This Row],[ITEM CODE]],Table2[[Item Code]:[Master Name]],9,0),"")</f>
        <v/>
      </c>
      <c r="L3147" s="1" t="str">
        <f>IFERROR(VLOOKUP(Table49[[#This Row],[ITEM CODE]],Table2[[Item Code]:[Master Name]],8,0),"")</f>
        <v/>
      </c>
      <c r="M3147" s="41"/>
      <c r="N3147" s="66">
        <f>IFERROR(VLOOKUP(Table49[[#This Row],[ITEM CODE]],Table2[[#All],[Item Code]:[Unit Cost]],10,0),0)</f>
        <v>0</v>
      </c>
      <c r="O3147" s="134">
        <f>IFERROR(VLOOKUP(Table49[[#This Row],[ITEM CODE]],Table2[[#All],[Item Code]:[Unit Cost]],10,0),0)</f>
        <v>0</v>
      </c>
      <c r="P3147" s="56"/>
      <c r="Q3147" s="58"/>
      <c r="R3147" s="58">
        <f>Table49[[#This Row],[QUANTITY]]*Table49[[#This Row],[INV Prices]]</f>
        <v>0</v>
      </c>
      <c r="S3147" s="67"/>
      <c r="V3147" s="41"/>
      <c r="W3147" s="4" t="str">
        <f>IFERROR(VLOOKUP(Table49[[#This Row],[ITEM CODE]],Table2[[Item Code]:[Category ]],6,0),"")</f>
        <v/>
      </c>
      <c r="X3147" s="1" t="str">
        <f>IFERROR(VLOOKUP(Table49[[#This Row],[ITEM CODE]],Table2[[Item Code]:[Sub Category]],7,0),"")</f>
        <v/>
      </c>
      <c r="Y3147" s="68" t="str">
        <f>Table49[[#This Row],[PO Number]]&amp;COUNTIFS($E$5:E3147,E3147)</f>
        <v>0</v>
      </c>
    </row>
    <row r="3148" spans="1:25" ht="14.7" customHeight="1" x14ac:dyDescent="0.3">
      <c r="A3148" s="1" t="str">
        <f>IF(Table49[[#This Row],[ITEM NAME]]="","",ROW()-4)</f>
        <v/>
      </c>
      <c r="B3148" s="68"/>
      <c r="C3148" s="4" t="str">
        <f>IFERROR(VLOOKUP(B3148,Table14[],3,0),"")</f>
        <v/>
      </c>
      <c r="D3148" s="4" t="str">
        <f>IFERROR(VLOOKUP(B3148,Table14[],2,0),"")</f>
        <v/>
      </c>
      <c r="E3148" s="4"/>
      <c r="H3148" s="41" t="str">
        <f>IFERROR(VLOOKUP(Table49[[#This Row],[ITEM CODE]],Table2[[Item Code]:[Master Name]],2,0),"")</f>
        <v/>
      </c>
      <c r="I3148" s="41"/>
      <c r="J3148" s="65" t="str">
        <f>IFERROR(VLOOKUP(Table49[[#This Row],[ITEM CODE]],Table2[[Item Code]:[Master Name]],3,0),"")</f>
        <v/>
      </c>
      <c r="K3148" s="1" t="str">
        <f>IFERROR(VLOOKUP(Table49[[#This Row],[ITEM CODE]],Table2[[Item Code]:[Master Name]],9,0),"")</f>
        <v/>
      </c>
      <c r="L3148" s="1" t="str">
        <f>IFERROR(VLOOKUP(Table49[[#This Row],[ITEM CODE]],Table2[[Item Code]:[Master Name]],8,0),"")</f>
        <v/>
      </c>
      <c r="M3148" s="41"/>
      <c r="N3148" s="66">
        <f>IFERROR(VLOOKUP(Table49[[#This Row],[ITEM CODE]],Table2[[#All],[Item Code]:[Unit Cost]],10,0),0)</f>
        <v>0</v>
      </c>
      <c r="O3148" s="134">
        <f>IFERROR(VLOOKUP(Table49[[#This Row],[ITEM CODE]],Table2[[#All],[Item Code]:[Unit Cost]],10,0),0)</f>
        <v>0</v>
      </c>
      <c r="P3148" s="56"/>
      <c r="Q3148" s="58"/>
      <c r="R3148" s="58">
        <f>Table49[[#This Row],[QUANTITY]]*Table49[[#This Row],[INV Prices]]</f>
        <v>0</v>
      </c>
      <c r="S3148" s="67"/>
      <c r="V3148" s="41"/>
      <c r="W3148" s="4" t="str">
        <f>IFERROR(VLOOKUP(Table49[[#This Row],[ITEM CODE]],Table2[[Item Code]:[Category ]],6,0),"")</f>
        <v/>
      </c>
      <c r="X3148" s="1" t="str">
        <f>IFERROR(VLOOKUP(Table49[[#This Row],[ITEM CODE]],Table2[[Item Code]:[Sub Category]],7,0),"")</f>
        <v/>
      </c>
      <c r="Y3148" s="68" t="str">
        <f>Table49[[#This Row],[PO Number]]&amp;COUNTIFS($E$5:E3148,E3148)</f>
        <v>0</v>
      </c>
    </row>
    <row r="3149" spans="1:25" ht="14.7" customHeight="1" x14ac:dyDescent="0.3">
      <c r="A3149" s="1" t="str">
        <f>IF(Table49[[#This Row],[ITEM NAME]]="","",ROW()-4)</f>
        <v/>
      </c>
      <c r="B3149" s="68"/>
      <c r="C3149" s="4" t="str">
        <f>IFERROR(VLOOKUP(B3149,Table14[],3,0),"")</f>
        <v/>
      </c>
      <c r="D3149" s="4" t="str">
        <f>IFERROR(VLOOKUP(B3149,Table14[],2,0),"")</f>
        <v/>
      </c>
      <c r="E3149" s="4"/>
      <c r="H3149" s="41" t="str">
        <f>IFERROR(VLOOKUP(Table49[[#This Row],[ITEM CODE]],Table2[[Item Code]:[Master Name]],2,0),"")</f>
        <v/>
      </c>
      <c r="I3149" s="41"/>
      <c r="J3149" s="65" t="str">
        <f>IFERROR(VLOOKUP(Table49[[#This Row],[ITEM CODE]],Table2[[Item Code]:[Master Name]],3,0),"")</f>
        <v/>
      </c>
      <c r="K3149" s="1" t="str">
        <f>IFERROR(VLOOKUP(Table49[[#This Row],[ITEM CODE]],Table2[[Item Code]:[Master Name]],9,0),"")</f>
        <v/>
      </c>
      <c r="L3149" s="1" t="str">
        <f>IFERROR(VLOOKUP(Table49[[#This Row],[ITEM CODE]],Table2[[Item Code]:[Master Name]],8,0),"")</f>
        <v/>
      </c>
      <c r="M3149" s="41"/>
      <c r="N3149" s="66">
        <f>IFERROR(VLOOKUP(Table49[[#This Row],[ITEM CODE]],Table2[[#All],[Item Code]:[Unit Cost]],10,0),0)</f>
        <v>0</v>
      </c>
      <c r="O3149" s="134">
        <f>IFERROR(VLOOKUP(Table49[[#This Row],[ITEM CODE]],Table2[[#All],[Item Code]:[Unit Cost]],10,0),0)</f>
        <v>0</v>
      </c>
      <c r="P3149" s="56"/>
      <c r="Q3149" s="58"/>
      <c r="R3149" s="58">
        <f>Table49[[#This Row],[QUANTITY]]*Table49[[#This Row],[INV Prices]]</f>
        <v>0</v>
      </c>
      <c r="S3149" s="67"/>
      <c r="V3149" s="41"/>
      <c r="W3149" s="4" t="str">
        <f>IFERROR(VLOOKUP(Table49[[#This Row],[ITEM CODE]],Table2[[Item Code]:[Category ]],6,0),"")</f>
        <v/>
      </c>
      <c r="X3149" s="1" t="str">
        <f>IFERROR(VLOOKUP(Table49[[#This Row],[ITEM CODE]],Table2[[Item Code]:[Sub Category]],7,0),"")</f>
        <v/>
      </c>
      <c r="Y3149" s="68" t="str">
        <f>Table49[[#This Row],[PO Number]]&amp;COUNTIFS($E$5:E3149,E3149)</f>
        <v>0</v>
      </c>
    </row>
    <row r="3150" spans="1:25" ht="14.7" customHeight="1" x14ac:dyDescent="0.3">
      <c r="A3150" s="1" t="str">
        <f>IF(Table49[[#This Row],[ITEM NAME]]="","",ROW()-4)</f>
        <v/>
      </c>
      <c r="B3150" s="68"/>
      <c r="C3150" s="4" t="str">
        <f>IFERROR(VLOOKUP(B3150,Table14[],3,0),"")</f>
        <v/>
      </c>
      <c r="D3150" s="4" t="str">
        <f>IFERROR(VLOOKUP(B3150,Table14[],2,0),"")</f>
        <v/>
      </c>
      <c r="E3150" s="4"/>
      <c r="H3150" s="41" t="str">
        <f>IFERROR(VLOOKUP(Table49[[#This Row],[ITEM CODE]],Table2[[Item Code]:[Master Name]],2,0),"")</f>
        <v/>
      </c>
      <c r="I3150" s="41"/>
      <c r="J3150" s="65" t="str">
        <f>IFERROR(VLOOKUP(Table49[[#This Row],[ITEM CODE]],Table2[[Item Code]:[Master Name]],3,0),"")</f>
        <v/>
      </c>
      <c r="K3150" s="1" t="str">
        <f>IFERROR(VLOOKUP(Table49[[#This Row],[ITEM CODE]],Table2[[Item Code]:[Master Name]],9,0),"")</f>
        <v/>
      </c>
      <c r="L3150" s="1" t="str">
        <f>IFERROR(VLOOKUP(Table49[[#This Row],[ITEM CODE]],Table2[[Item Code]:[Master Name]],8,0),"")</f>
        <v/>
      </c>
      <c r="M3150" s="41"/>
      <c r="N3150" s="66">
        <f>IFERROR(VLOOKUP(Table49[[#This Row],[ITEM CODE]],Table2[[#All],[Item Code]:[Unit Cost]],10,0),0)</f>
        <v>0</v>
      </c>
      <c r="O3150" s="134">
        <f>IFERROR(VLOOKUP(Table49[[#This Row],[ITEM CODE]],Table2[[#All],[Item Code]:[Unit Cost]],10,0),0)</f>
        <v>0</v>
      </c>
      <c r="P3150" s="56"/>
      <c r="Q3150" s="58"/>
      <c r="R3150" s="58">
        <f>Table49[[#This Row],[QUANTITY]]*Table49[[#This Row],[INV Prices]]</f>
        <v>0</v>
      </c>
      <c r="S3150" s="67"/>
      <c r="V3150" s="41"/>
      <c r="W3150" s="4" t="str">
        <f>IFERROR(VLOOKUP(Table49[[#This Row],[ITEM CODE]],Table2[[Item Code]:[Category ]],6,0),"")</f>
        <v/>
      </c>
      <c r="X3150" s="1" t="str">
        <f>IFERROR(VLOOKUP(Table49[[#This Row],[ITEM CODE]],Table2[[Item Code]:[Sub Category]],7,0),"")</f>
        <v/>
      </c>
      <c r="Y3150" s="68" t="str">
        <f>Table49[[#This Row],[PO Number]]&amp;COUNTIFS($E$5:E3150,E3150)</f>
        <v>0</v>
      </c>
    </row>
    <row r="3151" spans="1:25" ht="14.7" customHeight="1" x14ac:dyDescent="0.3">
      <c r="A3151" s="1" t="str">
        <f>IF(Table49[[#This Row],[ITEM NAME]]="","",ROW()-4)</f>
        <v/>
      </c>
      <c r="B3151" s="68"/>
      <c r="C3151" s="4" t="str">
        <f>IFERROR(VLOOKUP(B3151,Table14[],3,0),"")</f>
        <v/>
      </c>
      <c r="D3151" s="4" t="str">
        <f>IFERROR(VLOOKUP(B3151,Table14[],2,0),"")</f>
        <v/>
      </c>
      <c r="E3151" s="4"/>
      <c r="H3151" s="41" t="str">
        <f>IFERROR(VLOOKUP(Table49[[#This Row],[ITEM CODE]],Table2[[Item Code]:[Master Name]],2,0),"")</f>
        <v/>
      </c>
      <c r="I3151" s="41"/>
      <c r="J3151" s="65" t="str">
        <f>IFERROR(VLOOKUP(Table49[[#This Row],[ITEM CODE]],Table2[[Item Code]:[Master Name]],3,0),"")</f>
        <v/>
      </c>
      <c r="K3151" s="1" t="str">
        <f>IFERROR(VLOOKUP(Table49[[#This Row],[ITEM CODE]],Table2[[Item Code]:[Master Name]],9,0),"")</f>
        <v/>
      </c>
      <c r="L3151" s="1" t="str">
        <f>IFERROR(VLOOKUP(Table49[[#This Row],[ITEM CODE]],Table2[[Item Code]:[Master Name]],8,0),"")</f>
        <v/>
      </c>
      <c r="M3151" s="41"/>
      <c r="N3151" s="66">
        <f>IFERROR(VLOOKUP(Table49[[#This Row],[ITEM CODE]],Table2[[#All],[Item Code]:[Unit Cost]],10,0),0)</f>
        <v>0</v>
      </c>
      <c r="O3151" s="134">
        <f>IFERROR(VLOOKUP(Table49[[#This Row],[ITEM CODE]],Table2[[#All],[Item Code]:[Unit Cost]],10,0),0)</f>
        <v>0</v>
      </c>
      <c r="P3151" s="56"/>
      <c r="Q3151" s="58"/>
      <c r="R3151" s="58">
        <f>Table49[[#This Row],[QUANTITY]]*Table49[[#This Row],[INV Prices]]</f>
        <v>0</v>
      </c>
      <c r="S3151" s="67"/>
      <c r="V3151" s="41"/>
      <c r="W3151" s="4" t="str">
        <f>IFERROR(VLOOKUP(Table49[[#This Row],[ITEM CODE]],Table2[[Item Code]:[Category ]],6,0),"")</f>
        <v/>
      </c>
      <c r="X3151" s="1" t="str">
        <f>IFERROR(VLOOKUP(Table49[[#This Row],[ITEM CODE]],Table2[[Item Code]:[Sub Category]],7,0),"")</f>
        <v/>
      </c>
      <c r="Y3151" s="68" t="str">
        <f>Table49[[#This Row],[PO Number]]&amp;COUNTIFS($E$5:E3151,E3151)</f>
        <v>0</v>
      </c>
    </row>
    <row r="3152" spans="1:25" ht="14.7" customHeight="1" x14ac:dyDescent="0.3">
      <c r="A3152" s="1" t="str">
        <f>IF(Table49[[#This Row],[ITEM NAME]]="","",ROW()-4)</f>
        <v/>
      </c>
      <c r="B3152" s="68"/>
      <c r="C3152" s="4" t="str">
        <f>IFERROR(VLOOKUP(B3152,Table14[],3,0),"")</f>
        <v/>
      </c>
      <c r="D3152" s="4" t="str">
        <f>IFERROR(VLOOKUP(B3152,Table14[],2,0),"")</f>
        <v/>
      </c>
      <c r="E3152" s="4"/>
      <c r="H3152" s="41" t="str">
        <f>IFERROR(VLOOKUP(Table49[[#This Row],[ITEM CODE]],Table2[[Item Code]:[Master Name]],2,0),"")</f>
        <v/>
      </c>
      <c r="I3152" s="41"/>
      <c r="J3152" s="65" t="str">
        <f>IFERROR(VLOOKUP(Table49[[#This Row],[ITEM CODE]],Table2[[Item Code]:[Master Name]],3,0),"")</f>
        <v/>
      </c>
      <c r="K3152" s="1" t="str">
        <f>IFERROR(VLOOKUP(Table49[[#This Row],[ITEM CODE]],Table2[[Item Code]:[Master Name]],9,0),"")</f>
        <v/>
      </c>
      <c r="L3152" s="1" t="str">
        <f>IFERROR(VLOOKUP(Table49[[#This Row],[ITEM CODE]],Table2[[Item Code]:[Master Name]],8,0),"")</f>
        <v/>
      </c>
      <c r="M3152" s="41"/>
      <c r="N3152" s="66">
        <f>IFERROR(VLOOKUP(Table49[[#This Row],[ITEM CODE]],Table2[[#All],[Item Code]:[Unit Cost]],10,0),0)</f>
        <v>0</v>
      </c>
      <c r="O3152" s="134">
        <f>IFERROR(VLOOKUP(Table49[[#This Row],[ITEM CODE]],Table2[[#All],[Item Code]:[Unit Cost]],10,0),0)</f>
        <v>0</v>
      </c>
      <c r="P3152" s="56"/>
      <c r="Q3152" s="58"/>
      <c r="R3152" s="58">
        <f>Table49[[#This Row],[QUANTITY]]*Table49[[#This Row],[INV Prices]]</f>
        <v>0</v>
      </c>
      <c r="S3152" s="67"/>
      <c r="V3152" s="41"/>
      <c r="W3152" s="4" t="str">
        <f>IFERROR(VLOOKUP(Table49[[#This Row],[ITEM CODE]],Table2[[Item Code]:[Category ]],6,0),"")</f>
        <v/>
      </c>
      <c r="X3152" s="1" t="str">
        <f>IFERROR(VLOOKUP(Table49[[#This Row],[ITEM CODE]],Table2[[Item Code]:[Sub Category]],7,0),"")</f>
        <v/>
      </c>
      <c r="Y3152" s="68" t="str">
        <f>Table49[[#This Row],[PO Number]]&amp;COUNTIFS($E$5:E3152,E3152)</f>
        <v>0</v>
      </c>
    </row>
    <row r="3153" spans="1:25" ht="14.7" customHeight="1" x14ac:dyDescent="0.3">
      <c r="A3153" s="1" t="str">
        <f>IF(Table49[[#This Row],[ITEM NAME]]="","",ROW()-4)</f>
        <v/>
      </c>
      <c r="B3153" s="68"/>
      <c r="C3153" s="4" t="str">
        <f>IFERROR(VLOOKUP(B3153,Table14[],3,0),"")</f>
        <v/>
      </c>
      <c r="D3153" s="4" t="str">
        <f>IFERROR(VLOOKUP(B3153,Table14[],2,0),"")</f>
        <v/>
      </c>
      <c r="E3153" s="4"/>
      <c r="H3153" s="41" t="str">
        <f>IFERROR(VLOOKUP(Table49[[#This Row],[ITEM CODE]],Table2[[Item Code]:[Master Name]],2,0),"")</f>
        <v/>
      </c>
      <c r="I3153" s="41"/>
      <c r="J3153" s="65" t="str">
        <f>IFERROR(VLOOKUP(Table49[[#This Row],[ITEM CODE]],Table2[[Item Code]:[Master Name]],3,0),"")</f>
        <v/>
      </c>
      <c r="K3153" s="1" t="str">
        <f>IFERROR(VLOOKUP(Table49[[#This Row],[ITEM CODE]],Table2[[Item Code]:[Master Name]],9,0),"")</f>
        <v/>
      </c>
      <c r="L3153" s="1" t="str">
        <f>IFERROR(VLOOKUP(Table49[[#This Row],[ITEM CODE]],Table2[[Item Code]:[Master Name]],8,0),"")</f>
        <v/>
      </c>
      <c r="M3153" s="41"/>
      <c r="N3153" s="66">
        <f>IFERROR(VLOOKUP(Table49[[#This Row],[ITEM CODE]],Table2[[#All],[Item Code]:[Unit Cost]],10,0),0)</f>
        <v>0</v>
      </c>
      <c r="O3153" s="134">
        <f>IFERROR(VLOOKUP(Table49[[#This Row],[ITEM CODE]],Table2[[#All],[Item Code]:[Unit Cost]],10,0),0)</f>
        <v>0</v>
      </c>
      <c r="P3153" s="56"/>
      <c r="Q3153" s="58"/>
      <c r="R3153" s="58">
        <f>Table49[[#This Row],[QUANTITY]]*Table49[[#This Row],[INV Prices]]</f>
        <v>0</v>
      </c>
      <c r="S3153" s="67"/>
      <c r="V3153" s="41"/>
      <c r="W3153" s="4" t="str">
        <f>IFERROR(VLOOKUP(Table49[[#This Row],[ITEM CODE]],Table2[[Item Code]:[Category ]],6,0),"")</f>
        <v/>
      </c>
      <c r="X3153" s="1" t="str">
        <f>IFERROR(VLOOKUP(Table49[[#This Row],[ITEM CODE]],Table2[[Item Code]:[Sub Category]],7,0),"")</f>
        <v/>
      </c>
      <c r="Y3153" s="68" t="str">
        <f>Table49[[#This Row],[PO Number]]&amp;COUNTIFS($E$5:E3153,E3153)</f>
        <v>0</v>
      </c>
    </row>
    <row r="3154" spans="1:25" ht="14.7" customHeight="1" x14ac:dyDescent="0.3">
      <c r="A3154" s="1" t="str">
        <f>IF(Table49[[#This Row],[ITEM NAME]]="","",ROW()-4)</f>
        <v/>
      </c>
      <c r="B3154" s="68"/>
      <c r="C3154" s="4" t="str">
        <f>IFERROR(VLOOKUP(B3154,Table14[],3,0),"")</f>
        <v/>
      </c>
      <c r="D3154" s="4" t="str">
        <f>IFERROR(VLOOKUP(B3154,Table14[],2,0),"")</f>
        <v/>
      </c>
      <c r="E3154" s="4"/>
      <c r="H3154" s="41" t="str">
        <f>IFERROR(VLOOKUP(Table49[[#This Row],[ITEM CODE]],Table2[[Item Code]:[Master Name]],2,0),"")</f>
        <v/>
      </c>
      <c r="I3154" s="41"/>
      <c r="J3154" s="65" t="str">
        <f>IFERROR(VLOOKUP(Table49[[#This Row],[ITEM CODE]],Table2[[Item Code]:[Master Name]],3,0),"")</f>
        <v/>
      </c>
      <c r="K3154" s="1" t="str">
        <f>IFERROR(VLOOKUP(Table49[[#This Row],[ITEM CODE]],Table2[[Item Code]:[Master Name]],9,0),"")</f>
        <v/>
      </c>
      <c r="L3154" s="1" t="str">
        <f>IFERROR(VLOOKUP(Table49[[#This Row],[ITEM CODE]],Table2[[Item Code]:[Master Name]],8,0),"")</f>
        <v/>
      </c>
      <c r="M3154" s="41"/>
      <c r="N3154" s="66">
        <f>IFERROR(VLOOKUP(Table49[[#This Row],[ITEM CODE]],Table2[[#All],[Item Code]:[Unit Cost]],10,0),0)</f>
        <v>0</v>
      </c>
      <c r="O3154" s="134">
        <f>IFERROR(VLOOKUP(Table49[[#This Row],[ITEM CODE]],Table2[[#All],[Item Code]:[Unit Cost]],10,0),0)</f>
        <v>0</v>
      </c>
      <c r="P3154" s="56"/>
      <c r="Q3154" s="58"/>
      <c r="R3154" s="58">
        <f>Table49[[#This Row],[QUANTITY]]*Table49[[#This Row],[INV Prices]]</f>
        <v>0</v>
      </c>
      <c r="S3154" s="67"/>
      <c r="V3154" s="41"/>
      <c r="W3154" s="4" t="str">
        <f>IFERROR(VLOOKUP(Table49[[#This Row],[ITEM CODE]],Table2[[Item Code]:[Category ]],6,0),"")</f>
        <v/>
      </c>
      <c r="X3154" s="1" t="str">
        <f>IFERROR(VLOOKUP(Table49[[#This Row],[ITEM CODE]],Table2[[Item Code]:[Sub Category]],7,0),"")</f>
        <v/>
      </c>
      <c r="Y3154" s="68" t="str">
        <f>Table49[[#This Row],[PO Number]]&amp;COUNTIFS($E$5:E3154,E3154)</f>
        <v>0</v>
      </c>
    </row>
    <row r="3155" spans="1:25" ht="14.7" customHeight="1" x14ac:dyDescent="0.3">
      <c r="A3155" s="1" t="str">
        <f>IF(Table49[[#This Row],[ITEM NAME]]="","",ROW()-4)</f>
        <v/>
      </c>
      <c r="B3155" s="68"/>
      <c r="C3155" s="4" t="str">
        <f>IFERROR(VLOOKUP(B3155,Table14[],3,0),"")</f>
        <v/>
      </c>
      <c r="D3155" s="4" t="str">
        <f>IFERROR(VLOOKUP(B3155,Table14[],2,0),"")</f>
        <v/>
      </c>
      <c r="E3155" s="4"/>
      <c r="H3155" s="41" t="str">
        <f>IFERROR(VLOOKUP(Table49[[#This Row],[ITEM CODE]],Table2[[Item Code]:[Master Name]],2,0),"")</f>
        <v/>
      </c>
      <c r="I3155" s="41"/>
      <c r="J3155" s="65" t="str">
        <f>IFERROR(VLOOKUP(Table49[[#This Row],[ITEM CODE]],Table2[[Item Code]:[Master Name]],3,0),"")</f>
        <v/>
      </c>
      <c r="K3155" s="1" t="str">
        <f>IFERROR(VLOOKUP(Table49[[#This Row],[ITEM CODE]],Table2[[Item Code]:[Master Name]],9,0),"")</f>
        <v/>
      </c>
      <c r="L3155" s="1" t="str">
        <f>IFERROR(VLOOKUP(Table49[[#This Row],[ITEM CODE]],Table2[[Item Code]:[Master Name]],8,0),"")</f>
        <v/>
      </c>
      <c r="M3155" s="41"/>
      <c r="N3155" s="66">
        <f>IFERROR(VLOOKUP(Table49[[#This Row],[ITEM CODE]],Table2[[#All],[Item Code]:[Unit Cost]],10,0),0)</f>
        <v>0</v>
      </c>
      <c r="O3155" s="134">
        <f>IFERROR(VLOOKUP(Table49[[#This Row],[ITEM CODE]],Table2[[#All],[Item Code]:[Unit Cost]],10,0),0)</f>
        <v>0</v>
      </c>
      <c r="P3155" s="56"/>
      <c r="Q3155" s="58"/>
      <c r="R3155" s="58">
        <f>Table49[[#This Row],[QUANTITY]]*Table49[[#This Row],[INV Prices]]</f>
        <v>0</v>
      </c>
      <c r="S3155" s="67"/>
      <c r="V3155" s="41"/>
      <c r="W3155" s="4" t="str">
        <f>IFERROR(VLOOKUP(Table49[[#This Row],[ITEM CODE]],Table2[[Item Code]:[Category ]],6,0),"")</f>
        <v/>
      </c>
      <c r="X3155" s="1" t="str">
        <f>IFERROR(VLOOKUP(Table49[[#This Row],[ITEM CODE]],Table2[[Item Code]:[Sub Category]],7,0),"")</f>
        <v/>
      </c>
      <c r="Y3155" s="68" t="str">
        <f>Table49[[#This Row],[PO Number]]&amp;COUNTIFS($E$5:E3155,E3155)</f>
        <v>0</v>
      </c>
    </row>
    <row r="3156" spans="1:25" ht="14.7" customHeight="1" x14ac:dyDescent="0.3">
      <c r="A3156" s="1" t="str">
        <f>IF(Table49[[#This Row],[ITEM NAME]]="","",ROW()-4)</f>
        <v/>
      </c>
      <c r="B3156" s="68"/>
      <c r="C3156" s="4" t="str">
        <f>IFERROR(VLOOKUP(B3156,Table14[],3,0),"")</f>
        <v/>
      </c>
      <c r="D3156" s="4" t="str">
        <f>IFERROR(VLOOKUP(B3156,Table14[],2,0),"")</f>
        <v/>
      </c>
      <c r="E3156" s="4"/>
      <c r="H3156" s="41" t="str">
        <f>IFERROR(VLOOKUP(Table49[[#This Row],[ITEM CODE]],Table2[[Item Code]:[Master Name]],2,0),"")</f>
        <v/>
      </c>
      <c r="I3156" s="41"/>
      <c r="J3156" s="65" t="str">
        <f>IFERROR(VLOOKUP(Table49[[#This Row],[ITEM CODE]],Table2[[Item Code]:[Master Name]],3,0),"")</f>
        <v/>
      </c>
      <c r="K3156" s="1" t="str">
        <f>IFERROR(VLOOKUP(Table49[[#This Row],[ITEM CODE]],Table2[[Item Code]:[Master Name]],9,0),"")</f>
        <v/>
      </c>
      <c r="L3156" s="1" t="str">
        <f>IFERROR(VLOOKUP(Table49[[#This Row],[ITEM CODE]],Table2[[Item Code]:[Master Name]],8,0),"")</f>
        <v/>
      </c>
      <c r="M3156" s="41"/>
      <c r="N3156" s="66">
        <f>IFERROR(VLOOKUP(Table49[[#This Row],[ITEM CODE]],Table2[[#All],[Item Code]:[Unit Cost]],10,0),0)</f>
        <v>0</v>
      </c>
      <c r="O3156" s="134">
        <f>IFERROR(VLOOKUP(Table49[[#This Row],[ITEM CODE]],Table2[[#All],[Item Code]:[Unit Cost]],10,0),0)</f>
        <v>0</v>
      </c>
      <c r="P3156" s="56"/>
      <c r="Q3156" s="58"/>
      <c r="R3156" s="58">
        <f>Table49[[#This Row],[QUANTITY]]*Table49[[#This Row],[INV Prices]]</f>
        <v>0</v>
      </c>
      <c r="S3156" s="67"/>
      <c r="V3156" s="41"/>
      <c r="W3156" s="4" t="str">
        <f>IFERROR(VLOOKUP(Table49[[#This Row],[ITEM CODE]],Table2[[Item Code]:[Category ]],6,0),"")</f>
        <v/>
      </c>
      <c r="X3156" s="1" t="str">
        <f>IFERROR(VLOOKUP(Table49[[#This Row],[ITEM CODE]],Table2[[Item Code]:[Sub Category]],7,0),"")</f>
        <v/>
      </c>
      <c r="Y3156" s="68" t="str">
        <f>Table49[[#This Row],[PO Number]]&amp;COUNTIFS($E$5:E3156,E3156)</f>
        <v>0</v>
      </c>
    </row>
    <row r="3157" spans="1:25" ht="14.7" customHeight="1" x14ac:dyDescent="0.3">
      <c r="A3157" s="1" t="str">
        <f>IF(Table49[[#This Row],[ITEM NAME]]="","",ROW()-4)</f>
        <v/>
      </c>
      <c r="B3157" s="68"/>
      <c r="C3157" s="4" t="str">
        <f>IFERROR(VLOOKUP(B3157,Table14[],3,0),"")</f>
        <v/>
      </c>
      <c r="D3157" s="4" t="str">
        <f>IFERROR(VLOOKUP(B3157,Table14[],2,0),"")</f>
        <v/>
      </c>
      <c r="E3157" s="4"/>
      <c r="H3157" s="41" t="str">
        <f>IFERROR(VLOOKUP(Table49[[#This Row],[ITEM CODE]],Table2[[Item Code]:[Master Name]],2,0),"")</f>
        <v/>
      </c>
      <c r="I3157" s="41"/>
      <c r="J3157" s="65" t="str">
        <f>IFERROR(VLOOKUP(Table49[[#This Row],[ITEM CODE]],Table2[[Item Code]:[Master Name]],3,0),"")</f>
        <v/>
      </c>
      <c r="K3157" s="1" t="str">
        <f>IFERROR(VLOOKUP(Table49[[#This Row],[ITEM CODE]],Table2[[Item Code]:[Master Name]],9,0),"")</f>
        <v/>
      </c>
      <c r="L3157" s="1" t="str">
        <f>IFERROR(VLOOKUP(Table49[[#This Row],[ITEM CODE]],Table2[[Item Code]:[Master Name]],8,0),"")</f>
        <v/>
      </c>
      <c r="M3157" s="41"/>
      <c r="N3157" s="66">
        <f>IFERROR(VLOOKUP(Table49[[#This Row],[ITEM CODE]],Table2[[#All],[Item Code]:[Unit Cost]],10,0),0)</f>
        <v>0</v>
      </c>
      <c r="O3157" s="134">
        <f>IFERROR(VLOOKUP(Table49[[#This Row],[ITEM CODE]],Table2[[#All],[Item Code]:[Unit Cost]],10,0),0)</f>
        <v>0</v>
      </c>
      <c r="P3157" s="56"/>
      <c r="Q3157" s="58"/>
      <c r="R3157" s="58">
        <f>Table49[[#This Row],[QUANTITY]]*Table49[[#This Row],[INV Prices]]</f>
        <v>0</v>
      </c>
      <c r="S3157" s="67"/>
      <c r="V3157" s="41"/>
      <c r="W3157" s="4" t="str">
        <f>IFERROR(VLOOKUP(Table49[[#This Row],[ITEM CODE]],Table2[[Item Code]:[Category ]],6,0),"")</f>
        <v/>
      </c>
      <c r="X3157" s="1" t="str">
        <f>IFERROR(VLOOKUP(Table49[[#This Row],[ITEM CODE]],Table2[[Item Code]:[Sub Category]],7,0),"")</f>
        <v/>
      </c>
      <c r="Y3157" s="68" t="str">
        <f>Table49[[#This Row],[PO Number]]&amp;COUNTIFS($E$5:E3157,E3157)</f>
        <v>0</v>
      </c>
    </row>
    <row r="3158" spans="1:25" ht="14.7" customHeight="1" x14ac:dyDescent="0.3">
      <c r="A3158" s="1" t="str">
        <f>IF(Table49[[#This Row],[ITEM NAME]]="","",ROW()-4)</f>
        <v/>
      </c>
      <c r="B3158" s="68"/>
      <c r="C3158" s="4" t="str">
        <f>IFERROR(VLOOKUP(B3158,Table14[],3,0),"")</f>
        <v/>
      </c>
      <c r="D3158" s="4" t="str">
        <f>IFERROR(VLOOKUP(B3158,Table14[],2,0),"")</f>
        <v/>
      </c>
      <c r="E3158" s="4"/>
      <c r="H3158" s="41" t="str">
        <f>IFERROR(VLOOKUP(Table49[[#This Row],[ITEM CODE]],Table2[[Item Code]:[Master Name]],2,0),"")</f>
        <v/>
      </c>
      <c r="I3158" s="41"/>
      <c r="J3158" s="65" t="str">
        <f>IFERROR(VLOOKUP(Table49[[#This Row],[ITEM CODE]],Table2[[Item Code]:[Master Name]],3,0),"")</f>
        <v/>
      </c>
      <c r="K3158" s="1" t="str">
        <f>IFERROR(VLOOKUP(Table49[[#This Row],[ITEM CODE]],Table2[[Item Code]:[Master Name]],9,0),"")</f>
        <v/>
      </c>
      <c r="L3158" s="1" t="str">
        <f>IFERROR(VLOOKUP(Table49[[#This Row],[ITEM CODE]],Table2[[Item Code]:[Master Name]],8,0),"")</f>
        <v/>
      </c>
      <c r="M3158" s="41"/>
      <c r="N3158" s="66">
        <f>IFERROR(VLOOKUP(Table49[[#This Row],[ITEM CODE]],Table2[[#All],[Item Code]:[Unit Cost]],10,0),0)</f>
        <v>0</v>
      </c>
      <c r="O3158" s="134">
        <f>IFERROR(VLOOKUP(Table49[[#This Row],[ITEM CODE]],Table2[[#All],[Item Code]:[Unit Cost]],10,0),0)</f>
        <v>0</v>
      </c>
      <c r="P3158" s="56"/>
      <c r="Q3158" s="58"/>
      <c r="R3158" s="58">
        <f>Table49[[#This Row],[QUANTITY]]*Table49[[#This Row],[INV Prices]]</f>
        <v>0</v>
      </c>
      <c r="S3158" s="67"/>
      <c r="V3158" s="41"/>
      <c r="W3158" s="4" t="str">
        <f>IFERROR(VLOOKUP(Table49[[#This Row],[ITEM CODE]],Table2[[Item Code]:[Category ]],6,0),"")</f>
        <v/>
      </c>
      <c r="X3158" s="1" t="str">
        <f>IFERROR(VLOOKUP(Table49[[#This Row],[ITEM CODE]],Table2[[Item Code]:[Sub Category]],7,0),"")</f>
        <v/>
      </c>
      <c r="Y3158" s="68" t="str">
        <f>Table49[[#This Row],[PO Number]]&amp;COUNTIFS($E$5:E3158,E3158)</f>
        <v>0</v>
      </c>
    </row>
    <row r="3159" spans="1:25" ht="14.7" customHeight="1" x14ac:dyDescent="0.3">
      <c r="A3159" s="1" t="str">
        <f>IF(Table49[[#This Row],[ITEM NAME]]="","",ROW()-4)</f>
        <v/>
      </c>
      <c r="B3159" s="68"/>
      <c r="C3159" s="4" t="str">
        <f>IFERROR(VLOOKUP(B3159,Table14[],3,0),"")</f>
        <v/>
      </c>
      <c r="D3159" s="4" t="str">
        <f>IFERROR(VLOOKUP(B3159,Table14[],2,0),"")</f>
        <v/>
      </c>
      <c r="E3159" s="4"/>
      <c r="H3159" s="41" t="str">
        <f>IFERROR(VLOOKUP(Table49[[#This Row],[ITEM CODE]],Table2[[Item Code]:[Master Name]],2,0),"")</f>
        <v/>
      </c>
      <c r="I3159" s="41"/>
      <c r="J3159" s="65" t="str">
        <f>IFERROR(VLOOKUP(Table49[[#This Row],[ITEM CODE]],Table2[[Item Code]:[Master Name]],3,0),"")</f>
        <v/>
      </c>
      <c r="K3159" s="1" t="str">
        <f>IFERROR(VLOOKUP(Table49[[#This Row],[ITEM CODE]],Table2[[Item Code]:[Master Name]],9,0),"")</f>
        <v/>
      </c>
      <c r="L3159" s="1" t="str">
        <f>IFERROR(VLOOKUP(Table49[[#This Row],[ITEM CODE]],Table2[[Item Code]:[Master Name]],8,0),"")</f>
        <v/>
      </c>
      <c r="M3159" s="41"/>
      <c r="N3159" s="66">
        <f>IFERROR(VLOOKUP(Table49[[#This Row],[ITEM CODE]],Table2[[#All],[Item Code]:[Unit Cost]],10,0),0)</f>
        <v>0</v>
      </c>
      <c r="O3159" s="134">
        <f>IFERROR(VLOOKUP(Table49[[#This Row],[ITEM CODE]],Table2[[#All],[Item Code]:[Unit Cost]],10,0),0)</f>
        <v>0</v>
      </c>
      <c r="P3159" s="56"/>
      <c r="Q3159" s="58"/>
      <c r="R3159" s="58">
        <f>Table49[[#This Row],[QUANTITY]]*Table49[[#This Row],[INV Prices]]</f>
        <v>0</v>
      </c>
      <c r="S3159" s="67"/>
      <c r="V3159" s="41"/>
      <c r="W3159" s="4" t="str">
        <f>IFERROR(VLOOKUP(Table49[[#This Row],[ITEM CODE]],Table2[[Item Code]:[Category ]],6,0),"")</f>
        <v/>
      </c>
      <c r="X3159" s="1" t="str">
        <f>IFERROR(VLOOKUP(Table49[[#This Row],[ITEM CODE]],Table2[[Item Code]:[Sub Category]],7,0),"")</f>
        <v/>
      </c>
      <c r="Y3159" s="68" t="str">
        <f>Table49[[#This Row],[PO Number]]&amp;COUNTIFS($E$5:E3159,E3159)</f>
        <v>0</v>
      </c>
    </row>
    <row r="3160" spans="1:25" ht="14.7" customHeight="1" x14ac:dyDescent="0.3">
      <c r="A3160" s="1" t="str">
        <f>IF(Table49[[#This Row],[ITEM NAME]]="","",ROW()-4)</f>
        <v/>
      </c>
      <c r="B3160" s="68"/>
      <c r="C3160" s="4" t="str">
        <f>IFERROR(VLOOKUP(B3160,Table14[],3,0),"")</f>
        <v/>
      </c>
      <c r="D3160" s="4" t="str">
        <f>IFERROR(VLOOKUP(B3160,Table14[],2,0),"")</f>
        <v/>
      </c>
      <c r="E3160" s="4"/>
      <c r="H3160" s="41" t="str">
        <f>IFERROR(VLOOKUP(Table49[[#This Row],[ITEM CODE]],Table2[[Item Code]:[Master Name]],2,0),"")</f>
        <v/>
      </c>
      <c r="I3160" s="41"/>
      <c r="J3160" s="65" t="str">
        <f>IFERROR(VLOOKUP(Table49[[#This Row],[ITEM CODE]],Table2[[Item Code]:[Master Name]],3,0),"")</f>
        <v/>
      </c>
      <c r="K3160" s="1" t="str">
        <f>IFERROR(VLOOKUP(Table49[[#This Row],[ITEM CODE]],Table2[[Item Code]:[Master Name]],9,0),"")</f>
        <v/>
      </c>
      <c r="L3160" s="1" t="str">
        <f>IFERROR(VLOOKUP(Table49[[#This Row],[ITEM CODE]],Table2[[Item Code]:[Master Name]],8,0),"")</f>
        <v/>
      </c>
      <c r="M3160" s="41"/>
      <c r="N3160" s="66">
        <f>IFERROR(VLOOKUP(Table49[[#This Row],[ITEM CODE]],Table2[[#All],[Item Code]:[Unit Cost]],10,0),0)</f>
        <v>0</v>
      </c>
      <c r="O3160" s="134">
        <f>IFERROR(VLOOKUP(Table49[[#This Row],[ITEM CODE]],Table2[[#All],[Item Code]:[Unit Cost]],10,0),0)</f>
        <v>0</v>
      </c>
      <c r="P3160" s="56"/>
      <c r="Q3160" s="58"/>
      <c r="R3160" s="58">
        <f>Table49[[#This Row],[QUANTITY]]*Table49[[#This Row],[INV Prices]]</f>
        <v>0</v>
      </c>
      <c r="S3160" s="67"/>
      <c r="V3160" s="41"/>
      <c r="W3160" s="4" t="str">
        <f>IFERROR(VLOOKUP(Table49[[#This Row],[ITEM CODE]],Table2[[Item Code]:[Category ]],6,0),"")</f>
        <v/>
      </c>
      <c r="X3160" s="1" t="str">
        <f>IFERROR(VLOOKUP(Table49[[#This Row],[ITEM CODE]],Table2[[Item Code]:[Sub Category]],7,0),"")</f>
        <v/>
      </c>
      <c r="Y3160" s="68" t="str">
        <f>Table49[[#This Row],[PO Number]]&amp;COUNTIFS($E$5:E3160,E3160)</f>
        <v>0</v>
      </c>
    </row>
    <row r="3161" spans="1:25" ht="14.7" customHeight="1" x14ac:dyDescent="0.3">
      <c r="A3161" s="1" t="str">
        <f>IF(Table49[[#This Row],[ITEM NAME]]="","",ROW()-4)</f>
        <v/>
      </c>
      <c r="B3161" s="68"/>
      <c r="C3161" s="4" t="str">
        <f>IFERROR(VLOOKUP(B3161,Table14[],3,0),"")</f>
        <v/>
      </c>
      <c r="D3161" s="4" t="str">
        <f>IFERROR(VLOOKUP(B3161,Table14[],2,0),"")</f>
        <v/>
      </c>
      <c r="E3161" s="4"/>
      <c r="H3161" s="41" t="str">
        <f>IFERROR(VLOOKUP(Table49[[#This Row],[ITEM CODE]],Table2[[Item Code]:[Master Name]],2,0),"")</f>
        <v/>
      </c>
      <c r="I3161" s="41"/>
      <c r="J3161" s="65" t="str">
        <f>IFERROR(VLOOKUP(Table49[[#This Row],[ITEM CODE]],Table2[[Item Code]:[Master Name]],3,0),"")</f>
        <v/>
      </c>
      <c r="K3161" s="1" t="str">
        <f>IFERROR(VLOOKUP(Table49[[#This Row],[ITEM CODE]],Table2[[Item Code]:[Master Name]],9,0),"")</f>
        <v/>
      </c>
      <c r="L3161" s="1" t="str">
        <f>IFERROR(VLOOKUP(Table49[[#This Row],[ITEM CODE]],Table2[[Item Code]:[Master Name]],8,0),"")</f>
        <v/>
      </c>
      <c r="M3161" s="41"/>
      <c r="N3161" s="66">
        <f>IFERROR(VLOOKUP(Table49[[#This Row],[ITEM CODE]],Table2[[#All],[Item Code]:[Unit Cost]],10,0),0)</f>
        <v>0</v>
      </c>
      <c r="O3161" s="134">
        <f>IFERROR(VLOOKUP(Table49[[#This Row],[ITEM CODE]],Table2[[#All],[Item Code]:[Unit Cost]],10,0),0)</f>
        <v>0</v>
      </c>
      <c r="P3161" s="56"/>
      <c r="Q3161" s="58"/>
      <c r="R3161" s="58">
        <f>Table49[[#This Row],[QUANTITY]]*Table49[[#This Row],[INV Prices]]</f>
        <v>0</v>
      </c>
      <c r="S3161" s="67"/>
      <c r="V3161" s="41"/>
      <c r="W3161" s="4" t="str">
        <f>IFERROR(VLOOKUP(Table49[[#This Row],[ITEM CODE]],Table2[[Item Code]:[Category ]],6,0),"")</f>
        <v/>
      </c>
      <c r="X3161" s="1" t="str">
        <f>IFERROR(VLOOKUP(Table49[[#This Row],[ITEM CODE]],Table2[[Item Code]:[Sub Category]],7,0),"")</f>
        <v/>
      </c>
      <c r="Y3161" s="68" t="str">
        <f>Table49[[#This Row],[PO Number]]&amp;COUNTIFS($E$5:E3161,E3161)</f>
        <v>0</v>
      </c>
    </row>
    <row r="3162" spans="1:25" ht="14.7" customHeight="1" x14ac:dyDescent="0.3">
      <c r="A3162" s="1" t="str">
        <f>IF(Table49[[#This Row],[ITEM NAME]]="","",ROW()-4)</f>
        <v/>
      </c>
      <c r="B3162" s="68"/>
      <c r="C3162" s="4" t="str">
        <f>IFERROR(VLOOKUP(B3162,Table14[],3,0),"")</f>
        <v/>
      </c>
      <c r="D3162" s="4" t="str">
        <f>IFERROR(VLOOKUP(B3162,Table14[],2,0),"")</f>
        <v/>
      </c>
      <c r="E3162" s="4"/>
      <c r="H3162" s="41" t="str">
        <f>IFERROR(VLOOKUP(Table49[[#This Row],[ITEM CODE]],Table2[[Item Code]:[Master Name]],2,0),"")</f>
        <v/>
      </c>
      <c r="I3162" s="41"/>
      <c r="J3162" s="65" t="str">
        <f>IFERROR(VLOOKUP(Table49[[#This Row],[ITEM CODE]],Table2[[Item Code]:[Master Name]],3,0),"")</f>
        <v/>
      </c>
      <c r="K3162" s="1" t="str">
        <f>IFERROR(VLOOKUP(Table49[[#This Row],[ITEM CODE]],Table2[[Item Code]:[Master Name]],9,0),"")</f>
        <v/>
      </c>
      <c r="L3162" s="1" t="str">
        <f>IFERROR(VLOOKUP(Table49[[#This Row],[ITEM CODE]],Table2[[Item Code]:[Master Name]],8,0),"")</f>
        <v/>
      </c>
      <c r="M3162" s="41"/>
      <c r="N3162" s="66">
        <f>IFERROR(VLOOKUP(Table49[[#This Row],[ITEM CODE]],Table2[[#All],[Item Code]:[Unit Cost]],10,0),0)</f>
        <v>0</v>
      </c>
      <c r="O3162" s="134">
        <f>IFERROR(VLOOKUP(Table49[[#This Row],[ITEM CODE]],Table2[[#All],[Item Code]:[Unit Cost]],10,0),0)</f>
        <v>0</v>
      </c>
      <c r="P3162" s="56"/>
      <c r="Q3162" s="58"/>
      <c r="R3162" s="58">
        <f>Table49[[#This Row],[QUANTITY]]*Table49[[#This Row],[INV Prices]]</f>
        <v>0</v>
      </c>
      <c r="S3162" s="67"/>
      <c r="V3162" s="41"/>
      <c r="W3162" s="4" t="str">
        <f>IFERROR(VLOOKUP(Table49[[#This Row],[ITEM CODE]],Table2[[Item Code]:[Category ]],6,0),"")</f>
        <v/>
      </c>
      <c r="X3162" s="1" t="str">
        <f>IFERROR(VLOOKUP(Table49[[#This Row],[ITEM CODE]],Table2[[Item Code]:[Sub Category]],7,0),"")</f>
        <v/>
      </c>
      <c r="Y3162" s="68" t="str">
        <f>Table49[[#This Row],[PO Number]]&amp;COUNTIFS($E$5:E3162,E3162)</f>
        <v>0</v>
      </c>
    </row>
    <row r="3163" spans="1:25" ht="14.7" customHeight="1" x14ac:dyDescent="0.3">
      <c r="A3163" s="1" t="str">
        <f>IF(Table49[[#This Row],[ITEM NAME]]="","",ROW()-4)</f>
        <v/>
      </c>
      <c r="B3163" s="68"/>
      <c r="C3163" s="4" t="str">
        <f>IFERROR(VLOOKUP(B3163,Table14[],3,0),"")</f>
        <v/>
      </c>
      <c r="D3163" s="4" t="str">
        <f>IFERROR(VLOOKUP(B3163,Table14[],2,0),"")</f>
        <v/>
      </c>
      <c r="E3163" s="4"/>
      <c r="H3163" s="41" t="str">
        <f>IFERROR(VLOOKUP(Table49[[#This Row],[ITEM CODE]],Table2[[Item Code]:[Master Name]],2,0),"")</f>
        <v/>
      </c>
      <c r="I3163" s="41"/>
      <c r="J3163" s="65" t="str">
        <f>IFERROR(VLOOKUP(Table49[[#This Row],[ITEM CODE]],Table2[[Item Code]:[Master Name]],3,0),"")</f>
        <v/>
      </c>
      <c r="K3163" s="1" t="str">
        <f>IFERROR(VLOOKUP(Table49[[#This Row],[ITEM CODE]],Table2[[Item Code]:[Master Name]],9,0),"")</f>
        <v/>
      </c>
      <c r="L3163" s="1" t="str">
        <f>IFERROR(VLOOKUP(Table49[[#This Row],[ITEM CODE]],Table2[[Item Code]:[Master Name]],8,0),"")</f>
        <v/>
      </c>
      <c r="M3163" s="41"/>
      <c r="N3163" s="66">
        <f>IFERROR(VLOOKUP(Table49[[#This Row],[ITEM CODE]],Table2[[#All],[Item Code]:[Unit Cost]],10,0),0)</f>
        <v>0</v>
      </c>
      <c r="O3163" s="134">
        <f>IFERROR(VLOOKUP(Table49[[#This Row],[ITEM CODE]],Table2[[#All],[Item Code]:[Unit Cost]],10,0),0)</f>
        <v>0</v>
      </c>
      <c r="P3163" s="56"/>
      <c r="Q3163" s="58"/>
      <c r="R3163" s="58">
        <f>Table49[[#This Row],[QUANTITY]]*Table49[[#This Row],[INV Prices]]</f>
        <v>0</v>
      </c>
      <c r="S3163" s="67"/>
      <c r="V3163" s="41"/>
      <c r="W3163" s="4" t="str">
        <f>IFERROR(VLOOKUP(Table49[[#This Row],[ITEM CODE]],Table2[[Item Code]:[Category ]],6,0),"")</f>
        <v/>
      </c>
      <c r="X3163" s="1" t="str">
        <f>IFERROR(VLOOKUP(Table49[[#This Row],[ITEM CODE]],Table2[[Item Code]:[Sub Category]],7,0),"")</f>
        <v/>
      </c>
      <c r="Y3163" s="68" t="str">
        <f>Table49[[#This Row],[PO Number]]&amp;COUNTIFS($E$5:E3163,E3163)</f>
        <v>0</v>
      </c>
    </row>
    <row r="3164" spans="1:25" ht="14.7" customHeight="1" x14ac:dyDescent="0.3">
      <c r="A3164" s="1" t="str">
        <f>IF(Table49[[#This Row],[ITEM NAME]]="","",ROW()-4)</f>
        <v/>
      </c>
      <c r="B3164" s="68"/>
      <c r="C3164" s="4" t="str">
        <f>IFERROR(VLOOKUP(B3164,Table14[],3,0),"")</f>
        <v/>
      </c>
      <c r="D3164" s="4" t="str">
        <f>IFERROR(VLOOKUP(B3164,Table14[],2,0),"")</f>
        <v/>
      </c>
      <c r="E3164" s="4"/>
      <c r="H3164" s="41" t="str">
        <f>IFERROR(VLOOKUP(Table49[[#This Row],[ITEM CODE]],Table2[[Item Code]:[Master Name]],2,0),"")</f>
        <v/>
      </c>
      <c r="I3164" s="41"/>
      <c r="J3164" s="65" t="str">
        <f>IFERROR(VLOOKUP(Table49[[#This Row],[ITEM CODE]],Table2[[Item Code]:[Master Name]],3,0),"")</f>
        <v/>
      </c>
      <c r="K3164" s="1" t="str">
        <f>IFERROR(VLOOKUP(Table49[[#This Row],[ITEM CODE]],Table2[[Item Code]:[Master Name]],9,0),"")</f>
        <v/>
      </c>
      <c r="L3164" s="1" t="str">
        <f>IFERROR(VLOOKUP(Table49[[#This Row],[ITEM CODE]],Table2[[Item Code]:[Master Name]],8,0),"")</f>
        <v/>
      </c>
      <c r="M3164" s="41"/>
      <c r="N3164" s="66">
        <f>IFERROR(VLOOKUP(Table49[[#This Row],[ITEM CODE]],Table2[[#All],[Item Code]:[Unit Cost]],10,0),0)</f>
        <v>0</v>
      </c>
      <c r="O3164" s="134">
        <f>IFERROR(VLOOKUP(Table49[[#This Row],[ITEM CODE]],Table2[[#All],[Item Code]:[Unit Cost]],10,0),0)</f>
        <v>0</v>
      </c>
      <c r="P3164" s="56"/>
      <c r="Q3164" s="58"/>
      <c r="R3164" s="58">
        <f>Table49[[#This Row],[QUANTITY]]*Table49[[#This Row],[INV Prices]]</f>
        <v>0</v>
      </c>
      <c r="S3164" s="67"/>
      <c r="V3164" s="41"/>
      <c r="W3164" s="4" t="str">
        <f>IFERROR(VLOOKUP(Table49[[#This Row],[ITEM CODE]],Table2[[Item Code]:[Category ]],6,0),"")</f>
        <v/>
      </c>
      <c r="X3164" s="1" t="str">
        <f>IFERROR(VLOOKUP(Table49[[#This Row],[ITEM CODE]],Table2[[Item Code]:[Sub Category]],7,0),"")</f>
        <v/>
      </c>
      <c r="Y3164" s="68" t="str">
        <f>Table49[[#This Row],[PO Number]]&amp;COUNTIFS($E$5:E3164,E3164)</f>
        <v>0</v>
      </c>
    </row>
    <row r="3165" spans="1:25" ht="14.7" customHeight="1" x14ac:dyDescent="0.3">
      <c r="A3165" s="1" t="str">
        <f>IF(Table49[[#This Row],[ITEM NAME]]="","",ROW()-4)</f>
        <v/>
      </c>
      <c r="B3165" s="68"/>
      <c r="C3165" s="4" t="str">
        <f>IFERROR(VLOOKUP(B3165,Table14[],3,0),"")</f>
        <v/>
      </c>
      <c r="D3165" s="4" t="str">
        <f>IFERROR(VLOOKUP(B3165,Table14[],2,0),"")</f>
        <v/>
      </c>
      <c r="E3165" s="4"/>
      <c r="H3165" s="41" t="str">
        <f>IFERROR(VLOOKUP(Table49[[#This Row],[ITEM CODE]],Table2[[Item Code]:[Master Name]],2,0),"")</f>
        <v/>
      </c>
      <c r="I3165" s="41"/>
      <c r="J3165" s="65" t="str">
        <f>IFERROR(VLOOKUP(Table49[[#This Row],[ITEM CODE]],Table2[[Item Code]:[Master Name]],3,0),"")</f>
        <v/>
      </c>
      <c r="K3165" s="1" t="str">
        <f>IFERROR(VLOOKUP(Table49[[#This Row],[ITEM CODE]],Table2[[Item Code]:[Master Name]],9,0),"")</f>
        <v/>
      </c>
      <c r="L3165" s="1" t="str">
        <f>IFERROR(VLOOKUP(Table49[[#This Row],[ITEM CODE]],Table2[[Item Code]:[Master Name]],8,0),"")</f>
        <v/>
      </c>
      <c r="M3165" s="41"/>
      <c r="N3165" s="66">
        <f>IFERROR(VLOOKUP(Table49[[#This Row],[ITEM CODE]],Table2[[#All],[Item Code]:[Unit Cost]],10,0),0)</f>
        <v>0</v>
      </c>
      <c r="O3165" s="134">
        <f>IFERROR(VLOOKUP(Table49[[#This Row],[ITEM CODE]],Table2[[#All],[Item Code]:[Unit Cost]],10,0),0)</f>
        <v>0</v>
      </c>
      <c r="P3165" s="56"/>
      <c r="Q3165" s="58"/>
      <c r="R3165" s="58">
        <f>Table49[[#This Row],[QUANTITY]]*Table49[[#This Row],[INV Prices]]</f>
        <v>0</v>
      </c>
      <c r="S3165" s="67"/>
      <c r="V3165" s="41"/>
      <c r="W3165" s="4" t="str">
        <f>IFERROR(VLOOKUP(Table49[[#This Row],[ITEM CODE]],Table2[[Item Code]:[Category ]],6,0),"")</f>
        <v/>
      </c>
      <c r="X3165" s="1" t="str">
        <f>IFERROR(VLOOKUP(Table49[[#This Row],[ITEM CODE]],Table2[[Item Code]:[Sub Category]],7,0),"")</f>
        <v/>
      </c>
      <c r="Y3165" s="68" t="str">
        <f>Table49[[#This Row],[PO Number]]&amp;COUNTIFS($E$5:E3165,E3165)</f>
        <v>0</v>
      </c>
    </row>
    <row r="3166" spans="1:25" ht="14.7" customHeight="1" x14ac:dyDescent="0.3">
      <c r="A3166" s="1" t="str">
        <f>IF(Table49[[#This Row],[ITEM NAME]]="","",ROW()-4)</f>
        <v/>
      </c>
      <c r="B3166" s="68"/>
      <c r="C3166" s="4" t="str">
        <f>IFERROR(VLOOKUP(B3166,Table14[],3,0),"")</f>
        <v/>
      </c>
      <c r="D3166" s="4" t="str">
        <f>IFERROR(VLOOKUP(B3166,Table14[],2,0),"")</f>
        <v/>
      </c>
      <c r="E3166" s="4"/>
      <c r="H3166" s="41" t="str">
        <f>IFERROR(VLOOKUP(Table49[[#This Row],[ITEM CODE]],Table2[[Item Code]:[Master Name]],2,0),"")</f>
        <v/>
      </c>
      <c r="I3166" s="41"/>
      <c r="J3166" s="65" t="str">
        <f>IFERROR(VLOOKUP(Table49[[#This Row],[ITEM CODE]],Table2[[Item Code]:[Master Name]],3,0),"")</f>
        <v/>
      </c>
      <c r="K3166" s="1" t="str">
        <f>IFERROR(VLOOKUP(Table49[[#This Row],[ITEM CODE]],Table2[[Item Code]:[Master Name]],9,0),"")</f>
        <v/>
      </c>
      <c r="L3166" s="1" t="str">
        <f>IFERROR(VLOOKUP(Table49[[#This Row],[ITEM CODE]],Table2[[Item Code]:[Master Name]],8,0),"")</f>
        <v/>
      </c>
      <c r="M3166" s="41"/>
      <c r="N3166" s="66">
        <f>IFERROR(VLOOKUP(Table49[[#This Row],[ITEM CODE]],Table2[[#All],[Item Code]:[Unit Cost]],10,0),0)</f>
        <v>0</v>
      </c>
      <c r="O3166" s="134">
        <f>IFERROR(VLOOKUP(Table49[[#This Row],[ITEM CODE]],Table2[[#All],[Item Code]:[Unit Cost]],10,0),0)</f>
        <v>0</v>
      </c>
      <c r="P3166" s="56"/>
      <c r="Q3166" s="58"/>
      <c r="R3166" s="58">
        <f>Table49[[#This Row],[QUANTITY]]*Table49[[#This Row],[INV Prices]]</f>
        <v>0</v>
      </c>
      <c r="S3166" s="67"/>
      <c r="V3166" s="41"/>
      <c r="W3166" s="4" t="str">
        <f>IFERROR(VLOOKUP(Table49[[#This Row],[ITEM CODE]],Table2[[Item Code]:[Category ]],6,0),"")</f>
        <v/>
      </c>
      <c r="X3166" s="1" t="str">
        <f>IFERROR(VLOOKUP(Table49[[#This Row],[ITEM CODE]],Table2[[Item Code]:[Sub Category]],7,0),"")</f>
        <v/>
      </c>
      <c r="Y3166" s="68" t="str">
        <f>Table49[[#This Row],[PO Number]]&amp;COUNTIFS($E$5:E3166,E3166)</f>
        <v>0</v>
      </c>
    </row>
    <row r="3167" spans="1:25" ht="14.7" customHeight="1" x14ac:dyDescent="0.3">
      <c r="A3167" s="1" t="str">
        <f>IF(Table49[[#This Row],[ITEM NAME]]="","",ROW()-4)</f>
        <v/>
      </c>
      <c r="B3167" s="68"/>
      <c r="C3167" s="4" t="str">
        <f>IFERROR(VLOOKUP(B3167,Table14[],3,0),"")</f>
        <v/>
      </c>
      <c r="D3167" s="4" t="str">
        <f>IFERROR(VLOOKUP(B3167,Table14[],2,0),"")</f>
        <v/>
      </c>
      <c r="E3167" s="4"/>
      <c r="H3167" s="41" t="str">
        <f>IFERROR(VLOOKUP(Table49[[#This Row],[ITEM CODE]],Table2[[Item Code]:[Master Name]],2,0),"")</f>
        <v/>
      </c>
      <c r="I3167" s="41"/>
      <c r="J3167" s="65" t="str">
        <f>IFERROR(VLOOKUP(Table49[[#This Row],[ITEM CODE]],Table2[[Item Code]:[Master Name]],3,0),"")</f>
        <v/>
      </c>
      <c r="K3167" s="1" t="str">
        <f>IFERROR(VLOOKUP(Table49[[#This Row],[ITEM CODE]],Table2[[Item Code]:[Master Name]],9,0),"")</f>
        <v/>
      </c>
      <c r="L3167" s="1" t="str">
        <f>IFERROR(VLOOKUP(Table49[[#This Row],[ITEM CODE]],Table2[[Item Code]:[Master Name]],8,0),"")</f>
        <v/>
      </c>
      <c r="M3167" s="41"/>
      <c r="N3167" s="66">
        <f>IFERROR(VLOOKUP(Table49[[#This Row],[ITEM CODE]],Table2[[#All],[Item Code]:[Unit Cost]],10,0),0)</f>
        <v>0</v>
      </c>
      <c r="O3167" s="134">
        <f>IFERROR(VLOOKUP(Table49[[#This Row],[ITEM CODE]],Table2[[#All],[Item Code]:[Unit Cost]],10,0),0)</f>
        <v>0</v>
      </c>
      <c r="P3167" s="56"/>
      <c r="Q3167" s="58"/>
      <c r="R3167" s="58">
        <f>Table49[[#This Row],[QUANTITY]]*Table49[[#This Row],[INV Prices]]</f>
        <v>0</v>
      </c>
      <c r="S3167" s="67"/>
      <c r="V3167" s="41"/>
      <c r="W3167" s="4" t="str">
        <f>IFERROR(VLOOKUP(Table49[[#This Row],[ITEM CODE]],Table2[[Item Code]:[Category ]],6,0),"")</f>
        <v/>
      </c>
      <c r="X3167" s="1" t="str">
        <f>IFERROR(VLOOKUP(Table49[[#This Row],[ITEM CODE]],Table2[[Item Code]:[Sub Category]],7,0),"")</f>
        <v/>
      </c>
      <c r="Y3167" s="68" t="str">
        <f>Table49[[#This Row],[PO Number]]&amp;COUNTIFS($E$5:E3167,E3167)</f>
        <v>0</v>
      </c>
    </row>
    <row r="3168" spans="1:25" ht="14.7" customHeight="1" x14ac:dyDescent="0.3">
      <c r="A3168" s="1" t="str">
        <f>IF(Table49[[#This Row],[ITEM NAME]]="","",ROW()-4)</f>
        <v/>
      </c>
      <c r="B3168" s="68"/>
      <c r="C3168" s="4" t="str">
        <f>IFERROR(VLOOKUP(B3168,Table14[],3,0),"")</f>
        <v/>
      </c>
      <c r="D3168" s="4" t="str">
        <f>IFERROR(VLOOKUP(B3168,Table14[],2,0),"")</f>
        <v/>
      </c>
      <c r="E3168" s="4"/>
      <c r="H3168" s="41" t="str">
        <f>IFERROR(VLOOKUP(Table49[[#This Row],[ITEM CODE]],Table2[[Item Code]:[Master Name]],2,0),"")</f>
        <v/>
      </c>
      <c r="I3168" s="41"/>
      <c r="J3168" s="65" t="str">
        <f>IFERROR(VLOOKUP(Table49[[#This Row],[ITEM CODE]],Table2[[Item Code]:[Master Name]],3,0),"")</f>
        <v/>
      </c>
      <c r="K3168" s="1" t="str">
        <f>IFERROR(VLOOKUP(Table49[[#This Row],[ITEM CODE]],Table2[[Item Code]:[Master Name]],9,0),"")</f>
        <v/>
      </c>
      <c r="L3168" s="1" t="str">
        <f>IFERROR(VLOOKUP(Table49[[#This Row],[ITEM CODE]],Table2[[Item Code]:[Master Name]],8,0),"")</f>
        <v/>
      </c>
      <c r="M3168" s="41"/>
      <c r="N3168" s="66">
        <f>IFERROR(VLOOKUP(Table49[[#This Row],[ITEM CODE]],Table2[[#All],[Item Code]:[Unit Cost]],10,0),0)</f>
        <v>0</v>
      </c>
      <c r="O3168" s="134">
        <f>IFERROR(VLOOKUP(Table49[[#This Row],[ITEM CODE]],Table2[[#All],[Item Code]:[Unit Cost]],10,0),0)</f>
        <v>0</v>
      </c>
      <c r="P3168" s="56"/>
      <c r="Q3168" s="58"/>
      <c r="R3168" s="58">
        <f>Table49[[#This Row],[QUANTITY]]*Table49[[#This Row],[INV Prices]]</f>
        <v>0</v>
      </c>
      <c r="S3168" s="67"/>
      <c r="V3168" s="41"/>
      <c r="W3168" s="4" t="str">
        <f>IFERROR(VLOOKUP(Table49[[#This Row],[ITEM CODE]],Table2[[Item Code]:[Category ]],6,0),"")</f>
        <v/>
      </c>
      <c r="X3168" s="1" t="str">
        <f>IFERROR(VLOOKUP(Table49[[#This Row],[ITEM CODE]],Table2[[Item Code]:[Sub Category]],7,0),"")</f>
        <v/>
      </c>
      <c r="Y3168" s="68" t="str">
        <f>Table49[[#This Row],[PO Number]]&amp;COUNTIFS($E$5:E3168,E3168)</f>
        <v>0</v>
      </c>
    </row>
    <row r="3169" spans="1:25" ht="14.7" customHeight="1" x14ac:dyDescent="0.3">
      <c r="A3169" s="1" t="str">
        <f>IF(Table49[[#This Row],[ITEM NAME]]="","",ROW()-4)</f>
        <v/>
      </c>
      <c r="B3169" s="68"/>
      <c r="C3169" s="4" t="str">
        <f>IFERROR(VLOOKUP(B3169,Table14[],3,0),"")</f>
        <v/>
      </c>
      <c r="D3169" s="4" t="str">
        <f>IFERROR(VLOOKUP(B3169,Table14[],2,0),"")</f>
        <v/>
      </c>
      <c r="E3169" s="4"/>
      <c r="H3169" s="41" t="str">
        <f>IFERROR(VLOOKUP(Table49[[#This Row],[ITEM CODE]],Table2[[Item Code]:[Master Name]],2,0),"")</f>
        <v/>
      </c>
      <c r="I3169" s="41"/>
      <c r="J3169" s="65" t="str">
        <f>IFERROR(VLOOKUP(Table49[[#This Row],[ITEM CODE]],Table2[[Item Code]:[Master Name]],3,0),"")</f>
        <v/>
      </c>
      <c r="K3169" s="1" t="str">
        <f>IFERROR(VLOOKUP(Table49[[#This Row],[ITEM CODE]],Table2[[Item Code]:[Master Name]],9,0),"")</f>
        <v/>
      </c>
      <c r="L3169" s="1" t="str">
        <f>IFERROR(VLOOKUP(Table49[[#This Row],[ITEM CODE]],Table2[[Item Code]:[Master Name]],8,0),"")</f>
        <v/>
      </c>
      <c r="M3169" s="41"/>
      <c r="N3169" s="66">
        <f>IFERROR(VLOOKUP(Table49[[#This Row],[ITEM CODE]],Table2[[#All],[Item Code]:[Unit Cost]],10,0),0)</f>
        <v>0</v>
      </c>
      <c r="O3169" s="134">
        <f>IFERROR(VLOOKUP(Table49[[#This Row],[ITEM CODE]],Table2[[#All],[Item Code]:[Unit Cost]],10,0),0)</f>
        <v>0</v>
      </c>
      <c r="P3169" s="56"/>
      <c r="Q3169" s="58"/>
      <c r="R3169" s="58">
        <f>Table49[[#This Row],[QUANTITY]]*Table49[[#This Row],[INV Prices]]</f>
        <v>0</v>
      </c>
      <c r="S3169" s="67"/>
      <c r="V3169" s="41"/>
      <c r="W3169" s="4" t="str">
        <f>IFERROR(VLOOKUP(Table49[[#This Row],[ITEM CODE]],Table2[[Item Code]:[Category ]],6,0),"")</f>
        <v/>
      </c>
      <c r="X3169" s="1" t="str">
        <f>IFERROR(VLOOKUP(Table49[[#This Row],[ITEM CODE]],Table2[[Item Code]:[Sub Category]],7,0),"")</f>
        <v/>
      </c>
      <c r="Y3169" s="68" t="str">
        <f>Table49[[#This Row],[PO Number]]&amp;COUNTIFS($E$5:E3169,E3169)</f>
        <v>0</v>
      </c>
    </row>
    <row r="3170" spans="1:25" ht="14.7" customHeight="1" x14ac:dyDescent="0.3">
      <c r="A3170" s="1" t="str">
        <f>IF(Table49[[#This Row],[ITEM NAME]]="","",ROW()-4)</f>
        <v/>
      </c>
      <c r="B3170" s="68"/>
      <c r="C3170" s="4" t="str">
        <f>IFERROR(VLOOKUP(B3170,Table14[],3,0),"")</f>
        <v/>
      </c>
      <c r="D3170" s="4" t="str">
        <f>IFERROR(VLOOKUP(B3170,Table14[],2,0),"")</f>
        <v/>
      </c>
      <c r="E3170" s="4"/>
      <c r="H3170" s="41" t="str">
        <f>IFERROR(VLOOKUP(Table49[[#This Row],[ITEM CODE]],Table2[[Item Code]:[Master Name]],2,0),"")</f>
        <v/>
      </c>
      <c r="I3170" s="41"/>
      <c r="J3170" s="65" t="str">
        <f>IFERROR(VLOOKUP(Table49[[#This Row],[ITEM CODE]],Table2[[Item Code]:[Master Name]],3,0),"")</f>
        <v/>
      </c>
      <c r="K3170" s="1" t="str">
        <f>IFERROR(VLOOKUP(Table49[[#This Row],[ITEM CODE]],Table2[[Item Code]:[Master Name]],9,0),"")</f>
        <v/>
      </c>
      <c r="L3170" s="1" t="str">
        <f>IFERROR(VLOOKUP(Table49[[#This Row],[ITEM CODE]],Table2[[Item Code]:[Master Name]],8,0),"")</f>
        <v/>
      </c>
      <c r="M3170" s="41"/>
      <c r="N3170" s="66">
        <f>IFERROR(VLOOKUP(Table49[[#This Row],[ITEM CODE]],Table2[[#All],[Item Code]:[Unit Cost]],10,0),0)</f>
        <v>0</v>
      </c>
      <c r="O3170" s="134">
        <f>IFERROR(VLOOKUP(Table49[[#This Row],[ITEM CODE]],Table2[[#All],[Item Code]:[Unit Cost]],10,0),0)</f>
        <v>0</v>
      </c>
      <c r="P3170" s="56"/>
      <c r="Q3170" s="58"/>
      <c r="R3170" s="58">
        <f>Table49[[#This Row],[QUANTITY]]*Table49[[#This Row],[INV Prices]]</f>
        <v>0</v>
      </c>
      <c r="S3170" s="67"/>
      <c r="V3170" s="41"/>
      <c r="W3170" s="4" t="str">
        <f>IFERROR(VLOOKUP(Table49[[#This Row],[ITEM CODE]],Table2[[Item Code]:[Category ]],6,0),"")</f>
        <v/>
      </c>
      <c r="X3170" s="1" t="str">
        <f>IFERROR(VLOOKUP(Table49[[#This Row],[ITEM CODE]],Table2[[Item Code]:[Sub Category]],7,0),"")</f>
        <v/>
      </c>
      <c r="Y3170" s="68" t="str">
        <f>Table49[[#This Row],[PO Number]]&amp;COUNTIFS($E$5:E3170,E3170)</f>
        <v>0</v>
      </c>
    </row>
    <row r="3171" spans="1:25" ht="14.7" customHeight="1" x14ac:dyDescent="0.3">
      <c r="A3171" s="1" t="str">
        <f>IF(Table49[[#This Row],[ITEM NAME]]="","",ROW()-4)</f>
        <v/>
      </c>
      <c r="B3171" s="68"/>
      <c r="C3171" s="4" t="str">
        <f>IFERROR(VLOOKUP(B3171,Table14[],3,0),"")</f>
        <v/>
      </c>
      <c r="D3171" s="4" t="str">
        <f>IFERROR(VLOOKUP(B3171,Table14[],2,0),"")</f>
        <v/>
      </c>
      <c r="E3171" s="4"/>
      <c r="H3171" s="41" t="str">
        <f>IFERROR(VLOOKUP(Table49[[#This Row],[ITEM CODE]],Table2[[Item Code]:[Master Name]],2,0),"")</f>
        <v/>
      </c>
      <c r="I3171" s="41"/>
      <c r="J3171" s="65" t="str">
        <f>IFERROR(VLOOKUP(Table49[[#This Row],[ITEM CODE]],Table2[[Item Code]:[Master Name]],3,0),"")</f>
        <v/>
      </c>
      <c r="K3171" s="1" t="str">
        <f>IFERROR(VLOOKUP(Table49[[#This Row],[ITEM CODE]],Table2[[Item Code]:[Master Name]],9,0),"")</f>
        <v/>
      </c>
      <c r="L3171" s="1" t="str">
        <f>IFERROR(VLOOKUP(Table49[[#This Row],[ITEM CODE]],Table2[[Item Code]:[Master Name]],8,0),"")</f>
        <v/>
      </c>
      <c r="M3171" s="41"/>
      <c r="N3171" s="66">
        <f>IFERROR(VLOOKUP(Table49[[#This Row],[ITEM CODE]],Table2[[#All],[Item Code]:[Unit Cost]],10,0),0)</f>
        <v>0</v>
      </c>
      <c r="O3171" s="134">
        <f>IFERROR(VLOOKUP(Table49[[#This Row],[ITEM CODE]],Table2[[#All],[Item Code]:[Unit Cost]],10,0),0)</f>
        <v>0</v>
      </c>
      <c r="P3171" s="56"/>
      <c r="Q3171" s="58"/>
      <c r="R3171" s="58">
        <f>Table49[[#This Row],[QUANTITY]]*Table49[[#This Row],[INV Prices]]</f>
        <v>0</v>
      </c>
      <c r="S3171" s="67"/>
      <c r="V3171" s="41"/>
      <c r="W3171" s="4" t="str">
        <f>IFERROR(VLOOKUP(Table49[[#This Row],[ITEM CODE]],Table2[[Item Code]:[Category ]],6,0),"")</f>
        <v/>
      </c>
      <c r="X3171" s="1" t="str">
        <f>IFERROR(VLOOKUP(Table49[[#This Row],[ITEM CODE]],Table2[[Item Code]:[Sub Category]],7,0),"")</f>
        <v/>
      </c>
      <c r="Y3171" s="68" t="str">
        <f>Table49[[#This Row],[PO Number]]&amp;COUNTIFS($E$5:E3171,E3171)</f>
        <v>0</v>
      </c>
    </row>
    <row r="3172" spans="1:25" ht="14.7" customHeight="1" x14ac:dyDescent="0.3">
      <c r="A3172" s="1" t="str">
        <f>IF(Table49[[#This Row],[ITEM NAME]]="","",ROW()-4)</f>
        <v/>
      </c>
      <c r="B3172" s="68"/>
      <c r="C3172" s="4" t="str">
        <f>IFERROR(VLOOKUP(B3172,Table14[],3,0),"")</f>
        <v/>
      </c>
      <c r="D3172" s="4" t="str">
        <f>IFERROR(VLOOKUP(B3172,Table14[],2,0),"")</f>
        <v/>
      </c>
      <c r="E3172" s="4"/>
      <c r="H3172" s="41" t="str">
        <f>IFERROR(VLOOKUP(Table49[[#This Row],[ITEM CODE]],Table2[[Item Code]:[Master Name]],2,0),"")</f>
        <v/>
      </c>
      <c r="I3172" s="41"/>
      <c r="J3172" s="65" t="str">
        <f>IFERROR(VLOOKUP(Table49[[#This Row],[ITEM CODE]],Table2[[Item Code]:[Master Name]],3,0),"")</f>
        <v/>
      </c>
      <c r="K3172" s="1" t="str">
        <f>IFERROR(VLOOKUP(Table49[[#This Row],[ITEM CODE]],Table2[[Item Code]:[Master Name]],9,0),"")</f>
        <v/>
      </c>
      <c r="L3172" s="1" t="str">
        <f>IFERROR(VLOOKUP(Table49[[#This Row],[ITEM CODE]],Table2[[Item Code]:[Master Name]],8,0),"")</f>
        <v/>
      </c>
      <c r="M3172" s="41"/>
      <c r="N3172" s="66">
        <f>IFERROR(VLOOKUP(Table49[[#This Row],[ITEM CODE]],Table2[[#All],[Item Code]:[Unit Cost]],10,0),0)</f>
        <v>0</v>
      </c>
      <c r="O3172" s="134">
        <f>IFERROR(VLOOKUP(Table49[[#This Row],[ITEM CODE]],Table2[[#All],[Item Code]:[Unit Cost]],10,0),0)</f>
        <v>0</v>
      </c>
      <c r="P3172" s="56"/>
      <c r="Q3172" s="58"/>
      <c r="R3172" s="58">
        <f>Table49[[#This Row],[QUANTITY]]*Table49[[#This Row],[INV Prices]]</f>
        <v>0</v>
      </c>
      <c r="S3172" s="67"/>
      <c r="V3172" s="41"/>
      <c r="W3172" s="4" t="str">
        <f>IFERROR(VLOOKUP(Table49[[#This Row],[ITEM CODE]],Table2[[Item Code]:[Category ]],6,0),"")</f>
        <v/>
      </c>
      <c r="X3172" s="1" t="str">
        <f>IFERROR(VLOOKUP(Table49[[#This Row],[ITEM CODE]],Table2[[Item Code]:[Sub Category]],7,0),"")</f>
        <v/>
      </c>
      <c r="Y3172" s="68" t="str">
        <f>Table49[[#This Row],[PO Number]]&amp;COUNTIFS($E$5:E3172,E3172)</f>
        <v>0</v>
      </c>
    </row>
    <row r="3173" spans="1:25" ht="14.7" customHeight="1" x14ac:dyDescent="0.3">
      <c r="A3173" s="1" t="str">
        <f>IF(Table49[[#This Row],[ITEM NAME]]="","",ROW()-4)</f>
        <v/>
      </c>
      <c r="B3173" s="68"/>
      <c r="C3173" s="4" t="str">
        <f>IFERROR(VLOOKUP(B3173,Table14[],3,0),"")</f>
        <v/>
      </c>
      <c r="D3173" s="4" t="str">
        <f>IFERROR(VLOOKUP(B3173,Table14[],2,0),"")</f>
        <v/>
      </c>
      <c r="E3173" s="4"/>
      <c r="H3173" s="41" t="str">
        <f>IFERROR(VLOOKUP(Table49[[#This Row],[ITEM CODE]],Table2[[Item Code]:[Master Name]],2,0),"")</f>
        <v/>
      </c>
      <c r="I3173" s="41"/>
      <c r="J3173" s="65" t="str">
        <f>IFERROR(VLOOKUP(Table49[[#This Row],[ITEM CODE]],Table2[[Item Code]:[Master Name]],3,0),"")</f>
        <v/>
      </c>
      <c r="K3173" s="1" t="str">
        <f>IFERROR(VLOOKUP(Table49[[#This Row],[ITEM CODE]],Table2[[Item Code]:[Master Name]],9,0),"")</f>
        <v/>
      </c>
      <c r="L3173" s="1" t="str">
        <f>IFERROR(VLOOKUP(Table49[[#This Row],[ITEM CODE]],Table2[[Item Code]:[Master Name]],8,0),"")</f>
        <v/>
      </c>
      <c r="M3173" s="41"/>
      <c r="N3173" s="66">
        <f>IFERROR(VLOOKUP(Table49[[#This Row],[ITEM CODE]],Table2[[#All],[Item Code]:[Unit Cost]],10,0),0)</f>
        <v>0</v>
      </c>
      <c r="O3173" s="134">
        <f>IFERROR(VLOOKUP(Table49[[#This Row],[ITEM CODE]],Table2[[#All],[Item Code]:[Unit Cost]],10,0),0)</f>
        <v>0</v>
      </c>
      <c r="P3173" s="56"/>
      <c r="Q3173" s="58"/>
      <c r="R3173" s="58">
        <f>Table49[[#This Row],[QUANTITY]]*Table49[[#This Row],[INV Prices]]</f>
        <v>0</v>
      </c>
      <c r="S3173" s="67"/>
      <c r="V3173" s="41"/>
      <c r="W3173" s="4" t="str">
        <f>IFERROR(VLOOKUP(Table49[[#This Row],[ITEM CODE]],Table2[[Item Code]:[Category ]],6,0),"")</f>
        <v/>
      </c>
      <c r="X3173" s="1" t="str">
        <f>IFERROR(VLOOKUP(Table49[[#This Row],[ITEM CODE]],Table2[[Item Code]:[Sub Category]],7,0),"")</f>
        <v/>
      </c>
      <c r="Y3173" s="68" t="str">
        <f>Table49[[#This Row],[PO Number]]&amp;COUNTIFS($E$5:E3173,E3173)</f>
        <v>0</v>
      </c>
    </row>
    <row r="3174" spans="1:25" ht="14.7" customHeight="1" x14ac:dyDescent="0.3">
      <c r="A3174" s="1" t="str">
        <f>IF(Table49[[#This Row],[ITEM NAME]]="","",ROW()-4)</f>
        <v/>
      </c>
      <c r="B3174" s="68"/>
      <c r="C3174" s="4" t="str">
        <f>IFERROR(VLOOKUP(B3174,Table14[],3,0),"")</f>
        <v/>
      </c>
      <c r="D3174" s="4" t="str">
        <f>IFERROR(VLOOKUP(B3174,Table14[],2,0),"")</f>
        <v/>
      </c>
      <c r="E3174" s="4"/>
      <c r="H3174" s="41" t="str">
        <f>IFERROR(VLOOKUP(Table49[[#This Row],[ITEM CODE]],Table2[[Item Code]:[Master Name]],2,0),"")</f>
        <v/>
      </c>
      <c r="I3174" s="41"/>
      <c r="J3174" s="65" t="str">
        <f>IFERROR(VLOOKUP(Table49[[#This Row],[ITEM CODE]],Table2[[Item Code]:[Master Name]],3,0),"")</f>
        <v/>
      </c>
      <c r="K3174" s="1" t="str">
        <f>IFERROR(VLOOKUP(Table49[[#This Row],[ITEM CODE]],Table2[[Item Code]:[Master Name]],9,0),"")</f>
        <v/>
      </c>
      <c r="L3174" s="1" t="str">
        <f>IFERROR(VLOOKUP(Table49[[#This Row],[ITEM CODE]],Table2[[Item Code]:[Master Name]],8,0),"")</f>
        <v/>
      </c>
      <c r="M3174" s="41"/>
      <c r="N3174" s="66">
        <f>IFERROR(VLOOKUP(Table49[[#This Row],[ITEM CODE]],Table2[[#All],[Item Code]:[Unit Cost]],10,0),0)</f>
        <v>0</v>
      </c>
      <c r="O3174" s="134">
        <f>IFERROR(VLOOKUP(Table49[[#This Row],[ITEM CODE]],Table2[[#All],[Item Code]:[Unit Cost]],10,0),0)</f>
        <v>0</v>
      </c>
      <c r="P3174" s="56"/>
      <c r="Q3174" s="58"/>
      <c r="R3174" s="58">
        <f>Table49[[#This Row],[QUANTITY]]*Table49[[#This Row],[INV Prices]]</f>
        <v>0</v>
      </c>
      <c r="S3174" s="67"/>
      <c r="V3174" s="41"/>
      <c r="W3174" s="4" t="str">
        <f>IFERROR(VLOOKUP(Table49[[#This Row],[ITEM CODE]],Table2[[Item Code]:[Category ]],6,0),"")</f>
        <v/>
      </c>
      <c r="X3174" s="1" t="str">
        <f>IFERROR(VLOOKUP(Table49[[#This Row],[ITEM CODE]],Table2[[Item Code]:[Sub Category]],7,0),"")</f>
        <v/>
      </c>
      <c r="Y3174" s="68" t="str">
        <f>Table49[[#This Row],[PO Number]]&amp;COUNTIFS($E$5:E3174,E3174)</f>
        <v>0</v>
      </c>
    </row>
    <row r="3175" spans="1:25" ht="14.7" customHeight="1" x14ac:dyDescent="0.3">
      <c r="A3175" s="1" t="str">
        <f>IF(Table49[[#This Row],[ITEM NAME]]="","",ROW()-4)</f>
        <v/>
      </c>
      <c r="B3175" s="68"/>
      <c r="C3175" s="4" t="str">
        <f>IFERROR(VLOOKUP(B3175,Table14[],3,0),"")</f>
        <v/>
      </c>
      <c r="D3175" s="4" t="str">
        <f>IFERROR(VLOOKUP(B3175,Table14[],2,0),"")</f>
        <v/>
      </c>
      <c r="E3175" s="4"/>
      <c r="H3175" s="41" t="str">
        <f>IFERROR(VLOOKUP(Table49[[#This Row],[ITEM CODE]],Table2[[Item Code]:[Master Name]],2,0),"")</f>
        <v/>
      </c>
      <c r="I3175" s="41"/>
      <c r="J3175" s="65" t="str">
        <f>IFERROR(VLOOKUP(Table49[[#This Row],[ITEM CODE]],Table2[[Item Code]:[Master Name]],3,0),"")</f>
        <v/>
      </c>
      <c r="K3175" s="1" t="str">
        <f>IFERROR(VLOOKUP(Table49[[#This Row],[ITEM CODE]],Table2[[Item Code]:[Master Name]],9,0),"")</f>
        <v/>
      </c>
      <c r="L3175" s="1" t="str">
        <f>IFERROR(VLOOKUP(Table49[[#This Row],[ITEM CODE]],Table2[[Item Code]:[Master Name]],8,0),"")</f>
        <v/>
      </c>
      <c r="M3175" s="41"/>
      <c r="N3175" s="66">
        <f>IFERROR(VLOOKUP(Table49[[#This Row],[ITEM CODE]],Table2[[#All],[Item Code]:[Unit Cost]],10,0),0)</f>
        <v>0</v>
      </c>
      <c r="O3175" s="134">
        <f>IFERROR(VLOOKUP(Table49[[#This Row],[ITEM CODE]],Table2[[#All],[Item Code]:[Unit Cost]],10,0),0)</f>
        <v>0</v>
      </c>
      <c r="P3175" s="56"/>
      <c r="Q3175" s="58"/>
      <c r="R3175" s="58">
        <f>Table49[[#This Row],[QUANTITY]]*Table49[[#This Row],[INV Prices]]</f>
        <v>0</v>
      </c>
      <c r="S3175" s="67"/>
      <c r="V3175" s="41"/>
      <c r="W3175" s="4" t="str">
        <f>IFERROR(VLOOKUP(Table49[[#This Row],[ITEM CODE]],Table2[[Item Code]:[Category ]],6,0),"")</f>
        <v/>
      </c>
      <c r="X3175" s="1" t="str">
        <f>IFERROR(VLOOKUP(Table49[[#This Row],[ITEM CODE]],Table2[[Item Code]:[Sub Category]],7,0),"")</f>
        <v/>
      </c>
      <c r="Y3175" s="68" t="str">
        <f>Table49[[#This Row],[PO Number]]&amp;COUNTIFS($E$5:E3175,E3175)</f>
        <v>0</v>
      </c>
    </row>
    <row r="3176" spans="1:25" ht="14.7" customHeight="1" x14ac:dyDescent="0.3">
      <c r="A3176" s="1" t="str">
        <f>IF(Table49[[#This Row],[ITEM NAME]]="","",ROW()-4)</f>
        <v/>
      </c>
      <c r="B3176" s="68"/>
      <c r="C3176" s="4" t="str">
        <f>IFERROR(VLOOKUP(B3176,Table14[],3,0),"")</f>
        <v/>
      </c>
      <c r="D3176" s="4" t="str">
        <f>IFERROR(VLOOKUP(B3176,Table14[],2,0),"")</f>
        <v/>
      </c>
      <c r="E3176" s="4"/>
      <c r="H3176" s="41" t="str">
        <f>IFERROR(VLOOKUP(Table49[[#This Row],[ITEM CODE]],Table2[[Item Code]:[Master Name]],2,0),"")</f>
        <v/>
      </c>
      <c r="I3176" s="41"/>
      <c r="J3176" s="65" t="str">
        <f>IFERROR(VLOOKUP(Table49[[#This Row],[ITEM CODE]],Table2[[Item Code]:[Master Name]],3,0),"")</f>
        <v/>
      </c>
      <c r="K3176" s="1" t="str">
        <f>IFERROR(VLOOKUP(Table49[[#This Row],[ITEM CODE]],Table2[[Item Code]:[Master Name]],9,0),"")</f>
        <v/>
      </c>
      <c r="L3176" s="1" t="str">
        <f>IFERROR(VLOOKUP(Table49[[#This Row],[ITEM CODE]],Table2[[Item Code]:[Master Name]],8,0),"")</f>
        <v/>
      </c>
      <c r="M3176" s="41"/>
      <c r="N3176" s="66">
        <f>IFERROR(VLOOKUP(Table49[[#This Row],[ITEM CODE]],Table2[[#All],[Item Code]:[Unit Cost]],10,0),0)</f>
        <v>0</v>
      </c>
      <c r="O3176" s="134">
        <f>IFERROR(VLOOKUP(Table49[[#This Row],[ITEM CODE]],Table2[[#All],[Item Code]:[Unit Cost]],10,0),0)</f>
        <v>0</v>
      </c>
      <c r="P3176" s="56"/>
      <c r="Q3176" s="58"/>
      <c r="R3176" s="58">
        <f>Table49[[#This Row],[QUANTITY]]*Table49[[#This Row],[INV Prices]]</f>
        <v>0</v>
      </c>
      <c r="S3176" s="67"/>
      <c r="V3176" s="41"/>
      <c r="W3176" s="4" t="str">
        <f>IFERROR(VLOOKUP(Table49[[#This Row],[ITEM CODE]],Table2[[Item Code]:[Category ]],6,0),"")</f>
        <v/>
      </c>
      <c r="X3176" s="1" t="str">
        <f>IFERROR(VLOOKUP(Table49[[#This Row],[ITEM CODE]],Table2[[Item Code]:[Sub Category]],7,0),"")</f>
        <v/>
      </c>
      <c r="Y3176" s="68" t="str">
        <f>Table49[[#This Row],[PO Number]]&amp;COUNTIFS($E$5:E3176,E3176)</f>
        <v>0</v>
      </c>
    </row>
    <row r="3177" spans="1:25" ht="14.7" customHeight="1" x14ac:dyDescent="0.3">
      <c r="A3177" s="1" t="str">
        <f>IF(Table49[[#This Row],[ITEM NAME]]="","",ROW()-4)</f>
        <v/>
      </c>
      <c r="B3177" s="68"/>
      <c r="C3177" s="4" t="str">
        <f>IFERROR(VLOOKUP(B3177,Table14[],3,0),"")</f>
        <v/>
      </c>
      <c r="D3177" s="4" t="str">
        <f>IFERROR(VLOOKUP(B3177,Table14[],2,0),"")</f>
        <v/>
      </c>
      <c r="E3177" s="4"/>
      <c r="H3177" s="41" t="str">
        <f>IFERROR(VLOOKUP(Table49[[#This Row],[ITEM CODE]],Table2[[Item Code]:[Master Name]],2,0),"")</f>
        <v/>
      </c>
      <c r="I3177" s="41"/>
      <c r="J3177" s="65" t="str">
        <f>IFERROR(VLOOKUP(Table49[[#This Row],[ITEM CODE]],Table2[[Item Code]:[Master Name]],3,0),"")</f>
        <v/>
      </c>
      <c r="K3177" s="1" t="str">
        <f>IFERROR(VLOOKUP(Table49[[#This Row],[ITEM CODE]],Table2[[Item Code]:[Master Name]],9,0),"")</f>
        <v/>
      </c>
      <c r="L3177" s="1" t="str">
        <f>IFERROR(VLOOKUP(Table49[[#This Row],[ITEM CODE]],Table2[[Item Code]:[Master Name]],8,0),"")</f>
        <v/>
      </c>
      <c r="M3177" s="41"/>
      <c r="N3177" s="66">
        <f>IFERROR(VLOOKUP(Table49[[#This Row],[ITEM CODE]],Table2[[#All],[Item Code]:[Unit Cost]],10,0),0)</f>
        <v>0</v>
      </c>
      <c r="O3177" s="134">
        <f>IFERROR(VLOOKUP(Table49[[#This Row],[ITEM CODE]],Table2[[#All],[Item Code]:[Unit Cost]],10,0),0)</f>
        <v>0</v>
      </c>
      <c r="P3177" s="56"/>
      <c r="Q3177" s="58"/>
      <c r="R3177" s="58">
        <f>Table49[[#This Row],[QUANTITY]]*Table49[[#This Row],[INV Prices]]</f>
        <v>0</v>
      </c>
      <c r="S3177" s="67"/>
      <c r="V3177" s="41"/>
      <c r="W3177" s="4" t="str">
        <f>IFERROR(VLOOKUP(Table49[[#This Row],[ITEM CODE]],Table2[[Item Code]:[Category ]],6,0),"")</f>
        <v/>
      </c>
      <c r="X3177" s="1" t="str">
        <f>IFERROR(VLOOKUP(Table49[[#This Row],[ITEM CODE]],Table2[[Item Code]:[Sub Category]],7,0),"")</f>
        <v/>
      </c>
      <c r="Y3177" s="68" t="str">
        <f>Table49[[#This Row],[PO Number]]&amp;COUNTIFS($E$5:E3177,E3177)</f>
        <v>0</v>
      </c>
    </row>
    <row r="3178" spans="1:25" ht="14.7" customHeight="1" x14ac:dyDescent="0.3">
      <c r="A3178" s="1" t="str">
        <f>IF(Table49[[#This Row],[ITEM NAME]]="","",ROW()-4)</f>
        <v/>
      </c>
      <c r="B3178" s="68"/>
      <c r="C3178" s="4" t="str">
        <f>IFERROR(VLOOKUP(B3178,Table14[],3,0),"")</f>
        <v/>
      </c>
      <c r="D3178" s="4" t="str">
        <f>IFERROR(VLOOKUP(B3178,Table14[],2,0),"")</f>
        <v/>
      </c>
      <c r="E3178" s="4"/>
      <c r="H3178" s="41" t="str">
        <f>IFERROR(VLOOKUP(Table49[[#This Row],[ITEM CODE]],Table2[[Item Code]:[Master Name]],2,0),"")</f>
        <v/>
      </c>
      <c r="I3178" s="41"/>
      <c r="J3178" s="65" t="str">
        <f>IFERROR(VLOOKUP(Table49[[#This Row],[ITEM CODE]],Table2[[Item Code]:[Master Name]],3,0),"")</f>
        <v/>
      </c>
      <c r="K3178" s="1" t="str">
        <f>IFERROR(VLOOKUP(Table49[[#This Row],[ITEM CODE]],Table2[[Item Code]:[Master Name]],9,0),"")</f>
        <v/>
      </c>
      <c r="L3178" s="1" t="str">
        <f>IFERROR(VLOOKUP(Table49[[#This Row],[ITEM CODE]],Table2[[Item Code]:[Master Name]],8,0),"")</f>
        <v/>
      </c>
      <c r="M3178" s="41"/>
      <c r="N3178" s="66">
        <f>IFERROR(VLOOKUP(Table49[[#This Row],[ITEM CODE]],Table2[[#All],[Item Code]:[Unit Cost]],10,0),0)</f>
        <v>0</v>
      </c>
      <c r="O3178" s="134">
        <f>IFERROR(VLOOKUP(Table49[[#This Row],[ITEM CODE]],Table2[[#All],[Item Code]:[Unit Cost]],10,0),0)</f>
        <v>0</v>
      </c>
      <c r="P3178" s="56"/>
      <c r="Q3178" s="58"/>
      <c r="R3178" s="58">
        <f>Table49[[#This Row],[QUANTITY]]*Table49[[#This Row],[INV Prices]]</f>
        <v>0</v>
      </c>
      <c r="S3178" s="67"/>
      <c r="V3178" s="41"/>
      <c r="W3178" s="4" t="str">
        <f>IFERROR(VLOOKUP(Table49[[#This Row],[ITEM CODE]],Table2[[Item Code]:[Category ]],6,0),"")</f>
        <v/>
      </c>
      <c r="X3178" s="1" t="str">
        <f>IFERROR(VLOOKUP(Table49[[#This Row],[ITEM CODE]],Table2[[Item Code]:[Sub Category]],7,0),"")</f>
        <v/>
      </c>
      <c r="Y3178" s="68" t="str">
        <f>Table49[[#This Row],[PO Number]]&amp;COUNTIFS($E$5:E3178,E3178)</f>
        <v>0</v>
      </c>
    </row>
    <row r="3179" spans="1:25" ht="14.7" customHeight="1" x14ac:dyDescent="0.3">
      <c r="A3179" s="1" t="str">
        <f>IF(Table49[[#This Row],[ITEM NAME]]="","",ROW()-4)</f>
        <v/>
      </c>
      <c r="B3179" s="68"/>
      <c r="C3179" s="4" t="str">
        <f>IFERROR(VLOOKUP(B3179,Table14[],3,0),"")</f>
        <v/>
      </c>
      <c r="D3179" s="4" t="str">
        <f>IFERROR(VLOOKUP(B3179,Table14[],2,0),"")</f>
        <v/>
      </c>
      <c r="E3179" s="4"/>
      <c r="H3179" s="41" t="str">
        <f>IFERROR(VLOOKUP(Table49[[#This Row],[ITEM CODE]],Table2[[Item Code]:[Master Name]],2,0),"")</f>
        <v/>
      </c>
      <c r="I3179" s="41"/>
      <c r="J3179" s="65" t="str">
        <f>IFERROR(VLOOKUP(Table49[[#This Row],[ITEM CODE]],Table2[[Item Code]:[Master Name]],3,0),"")</f>
        <v/>
      </c>
      <c r="K3179" s="1" t="str">
        <f>IFERROR(VLOOKUP(Table49[[#This Row],[ITEM CODE]],Table2[[Item Code]:[Master Name]],9,0),"")</f>
        <v/>
      </c>
      <c r="L3179" s="1" t="str">
        <f>IFERROR(VLOOKUP(Table49[[#This Row],[ITEM CODE]],Table2[[Item Code]:[Master Name]],8,0),"")</f>
        <v/>
      </c>
      <c r="M3179" s="41"/>
      <c r="N3179" s="66">
        <f>IFERROR(VLOOKUP(Table49[[#This Row],[ITEM CODE]],Table2[[#All],[Item Code]:[Unit Cost]],10,0),0)</f>
        <v>0</v>
      </c>
      <c r="O3179" s="134">
        <f>IFERROR(VLOOKUP(Table49[[#This Row],[ITEM CODE]],Table2[[#All],[Item Code]:[Unit Cost]],10,0),0)</f>
        <v>0</v>
      </c>
      <c r="P3179" s="56"/>
      <c r="Q3179" s="58"/>
      <c r="R3179" s="58">
        <f>Table49[[#This Row],[QUANTITY]]*Table49[[#This Row],[INV Prices]]</f>
        <v>0</v>
      </c>
      <c r="S3179" s="67"/>
      <c r="V3179" s="41"/>
      <c r="W3179" s="4" t="str">
        <f>IFERROR(VLOOKUP(Table49[[#This Row],[ITEM CODE]],Table2[[Item Code]:[Category ]],6,0),"")</f>
        <v/>
      </c>
      <c r="X3179" s="1" t="str">
        <f>IFERROR(VLOOKUP(Table49[[#This Row],[ITEM CODE]],Table2[[Item Code]:[Sub Category]],7,0),"")</f>
        <v/>
      </c>
      <c r="Y3179" s="68" t="str">
        <f>Table49[[#This Row],[PO Number]]&amp;COUNTIFS($E$5:E3179,E3179)</f>
        <v>0</v>
      </c>
    </row>
    <row r="3180" spans="1:25" ht="14.7" customHeight="1" x14ac:dyDescent="0.3">
      <c r="A3180" s="1" t="str">
        <f>IF(Table49[[#This Row],[ITEM NAME]]="","",ROW()-4)</f>
        <v/>
      </c>
      <c r="B3180" s="68"/>
      <c r="C3180" s="4" t="str">
        <f>IFERROR(VLOOKUP(B3180,Table14[],3,0),"")</f>
        <v/>
      </c>
      <c r="D3180" s="4" t="str">
        <f>IFERROR(VLOOKUP(B3180,Table14[],2,0),"")</f>
        <v/>
      </c>
      <c r="E3180" s="4"/>
      <c r="H3180" s="41" t="str">
        <f>IFERROR(VLOOKUP(Table49[[#This Row],[ITEM CODE]],Table2[[Item Code]:[Master Name]],2,0),"")</f>
        <v/>
      </c>
      <c r="I3180" s="41"/>
      <c r="J3180" s="65" t="str">
        <f>IFERROR(VLOOKUP(Table49[[#This Row],[ITEM CODE]],Table2[[Item Code]:[Master Name]],3,0),"")</f>
        <v/>
      </c>
      <c r="K3180" s="1" t="str">
        <f>IFERROR(VLOOKUP(Table49[[#This Row],[ITEM CODE]],Table2[[Item Code]:[Master Name]],9,0),"")</f>
        <v/>
      </c>
      <c r="L3180" s="1" t="str">
        <f>IFERROR(VLOOKUP(Table49[[#This Row],[ITEM CODE]],Table2[[Item Code]:[Master Name]],8,0),"")</f>
        <v/>
      </c>
      <c r="M3180" s="41"/>
      <c r="N3180" s="66">
        <f>IFERROR(VLOOKUP(Table49[[#This Row],[ITEM CODE]],Table2[[#All],[Item Code]:[Unit Cost]],10,0),0)</f>
        <v>0</v>
      </c>
      <c r="O3180" s="134">
        <f>IFERROR(VLOOKUP(Table49[[#This Row],[ITEM CODE]],Table2[[#All],[Item Code]:[Unit Cost]],10,0),0)</f>
        <v>0</v>
      </c>
      <c r="P3180" s="56"/>
      <c r="Q3180" s="58"/>
      <c r="R3180" s="58">
        <f>Table49[[#This Row],[QUANTITY]]*Table49[[#This Row],[INV Prices]]</f>
        <v>0</v>
      </c>
      <c r="S3180" s="67"/>
      <c r="V3180" s="41"/>
      <c r="W3180" s="4" t="str">
        <f>IFERROR(VLOOKUP(Table49[[#This Row],[ITEM CODE]],Table2[[Item Code]:[Category ]],6,0),"")</f>
        <v/>
      </c>
      <c r="X3180" s="1" t="str">
        <f>IFERROR(VLOOKUP(Table49[[#This Row],[ITEM CODE]],Table2[[Item Code]:[Sub Category]],7,0),"")</f>
        <v/>
      </c>
      <c r="Y3180" s="68" t="str">
        <f>Table49[[#This Row],[PO Number]]&amp;COUNTIFS($E$5:E3180,E3180)</f>
        <v>0</v>
      </c>
    </row>
    <row r="3181" spans="1:25" ht="14.7" customHeight="1" x14ac:dyDescent="0.3">
      <c r="A3181" s="1" t="str">
        <f>IF(Table49[[#This Row],[ITEM NAME]]="","",ROW()-4)</f>
        <v/>
      </c>
      <c r="B3181" s="68"/>
      <c r="C3181" s="4" t="str">
        <f>IFERROR(VLOOKUP(B3181,Table14[],3,0),"")</f>
        <v/>
      </c>
      <c r="D3181" s="4" t="str">
        <f>IFERROR(VLOOKUP(B3181,Table14[],2,0),"")</f>
        <v/>
      </c>
      <c r="E3181" s="4"/>
      <c r="H3181" s="41" t="str">
        <f>IFERROR(VLOOKUP(Table49[[#This Row],[ITEM CODE]],Table2[[Item Code]:[Master Name]],2,0),"")</f>
        <v/>
      </c>
      <c r="I3181" s="41"/>
      <c r="J3181" s="65" t="str">
        <f>IFERROR(VLOOKUP(Table49[[#This Row],[ITEM CODE]],Table2[[Item Code]:[Master Name]],3,0),"")</f>
        <v/>
      </c>
      <c r="K3181" s="1" t="str">
        <f>IFERROR(VLOOKUP(Table49[[#This Row],[ITEM CODE]],Table2[[Item Code]:[Master Name]],9,0),"")</f>
        <v/>
      </c>
      <c r="L3181" s="1" t="str">
        <f>IFERROR(VLOOKUP(Table49[[#This Row],[ITEM CODE]],Table2[[Item Code]:[Master Name]],8,0),"")</f>
        <v/>
      </c>
      <c r="M3181" s="41"/>
      <c r="N3181" s="66">
        <f>IFERROR(VLOOKUP(Table49[[#This Row],[ITEM CODE]],Table2[[#All],[Item Code]:[Unit Cost]],10,0),0)</f>
        <v>0</v>
      </c>
      <c r="O3181" s="134">
        <f>IFERROR(VLOOKUP(Table49[[#This Row],[ITEM CODE]],Table2[[#All],[Item Code]:[Unit Cost]],10,0),0)</f>
        <v>0</v>
      </c>
      <c r="P3181" s="56"/>
      <c r="Q3181" s="58"/>
      <c r="R3181" s="58">
        <f>Table49[[#This Row],[QUANTITY]]*Table49[[#This Row],[INV Prices]]</f>
        <v>0</v>
      </c>
      <c r="S3181" s="67"/>
      <c r="V3181" s="41"/>
      <c r="W3181" s="4" t="str">
        <f>IFERROR(VLOOKUP(Table49[[#This Row],[ITEM CODE]],Table2[[Item Code]:[Category ]],6,0),"")</f>
        <v/>
      </c>
      <c r="X3181" s="1" t="str">
        <f>IFERROR(VLOOKUP(Table49[[#This Row],[ITEM CODE]],Table2[[Item Code]:[Sub Category]],7,0),"")</f>
        <v/>
      </c>
      <c r="Y3181" s="68" t="str">
        <f>Table49[[#This Row],[PO Number]]&amp;COUNTIFS($E$5:E3181,E3181)</f>
        <v>0</v>
      </c>
    </row>
    <row r="3182" spans="1:25" ht="14.7" customHeight="1" x14ac:dyDescent="0.3">
      <c r="A3182" s="1" t="str">
        <f>IF(Table49[[#This Row],[ITEM NAME]]="","",ROW()-4)</f>
        <v/>
      </c>
      <c r="B3182" s="68"/>
      <c r="C3182" s="4" t="str">
        <f>IFERROR(VLOOKUP(B3182,Table14[],3,0),"")</f>
        <v/>
      </c>
      <c r="D3182" s="4" t="str">
        <f>IFERROR(VLOOKUP(B3182,Table14[],2,0),"")</f>
        <v/>
      </c>
      <c r="E3182" s="4"/>
      <c r="H3182" s="41" t="str">
        <f>IFERROR(VLOOKUP(Table49[[#This Row],[ITEM CODE]],Table2[[Item Code]:[Master Name]],2,0),"")</f>
        <v/>
      </c>
      <c r="I3182" s="41"/>
      <c r="J3182" s="65" t="str">
        <f>IFERROR(VLOOKUP(Table49[[#This Row],[ITEM CODE]],Table2[[Item Code]:[Master Name]],3,0),"")</f>
        <v/>
      </c>
      <c r="K3182" s="1" t="str">
        <f>IFERROR(VLOOKUP(Table49[[#This Row],[ITEM CODE]],Table2[[Item Code]:[Master Name]],9,0),"")</f>
        <v/>
      </c>
      <c r="L3182" s="1" t="str">
        <f>IFERROR(VLOOKUP(Table49[[#This Row],[ITEM CODE]],Table2[[Item Code]:[Master Name]],8,0),"")</f>
        <v/>
      </c>
      <c r="M3182" s="41"/>
      <c r="N3182" s="66">
        <f>IFERROR(VLOOKUP(Table49[[#This Row],[ITEM CODE]],Table2[[#All],[Item Code]:[Unit Cost]],10,0),0)</f>
        <v>0</v>
      </c>
      <c r="O3182" s="134">
        <f>IFERROR(VLOOKUP(Table49[[#This Row],[ITEM CODE]],Table2[[#All],[Item Code]:[Unit Cost]],10,0),0)</f>
        <v>0</v>
      </c>
      <c r="P3182" s="56"/>
      <c r="Q3182" s="58"/>
      <c r="R3182" s="58">
        <f>Table49[[#This Row],[QUANTITY]]*Table49[[#This Row],[INV Prices]]</f>
        <v>0</v>
      </c>
      <c r="S3182" s="67"/>
      <c r="V3182" s="41"/>
      <c r="W3182" s="4" t="str">
        <f>IFERROR(VLOOKUP(Table49[[#This Row],[ITEM CODE]],Table2[[Item Code]:[Category ]],6,0),"")</f>
        <v/>
      </c>
      <c r="X3182" s="1" t="str">
        <f>IFERROR(VLOOKUP(Table49[[#This Row],[ITEM CODE]],Table2[[Item Code]:[Sub Category]],7,0),"")</f>
        <v/>
      </c>
      <c r="Y3182" s="68" t="str">
        <f>Table49[[#This Row],[PO Number]]&amp;COUNTIFS($E$5:E3182,E3182)</f>
        <v>0</v>
      </c>
    </row>
    <row r="3183" spans="1:25" ht="14.7" customHeight="1" x14ac:dyDescent="0.3">
      <c r="A3183" s="1" t="str">
        <f>IF(Table49[[#This Row],[ITEM NAME]]="","",ROW()-4)</f>
        <v/>
      </c>
      <c r="B3183" s="68"/>
      <c r="C3183" s="4" t="str">
        <f>IFERROR(VLOOKUP(B3183,Table14[],3,0),"")</f>
        <v/>
      </c>
      <c r="D3183" s="4" t="str">
        <f>IFERROR(VLOOKUP(B3183,Table14[],2,0),"")</f>
        <v/>
      </c>
      <c r="E3183" s="4"/>
      <c r="H3183" s="41" t="str">
        <f>IFERROR(VLOOKUP(Table49[[#This Row],[ITEM CODE]],Table2[[Item Code]:[Master Name]],2,0),"")</f>
        <v/>
      </c>
      <c r="I3183" s="41"/>
      <c r="J3183" s="65" t="str">
        <f>IFERROR(VLOOKUP(Table49[[#This Row],[ITEM CODE]],Table2[[Item Code]:[Master Name]],3,0),"")</f>
        <v/>
      </c>
      <c r="K3183" s="1" t="str">
        <f>IFERROR(VLOOKUP(Table49[[#This Row],[ITEM CODE]],Table2[[Item Code]:[Master Name]],9,0),"")</f>
        <v/>
      </c>
      <c r="L3183" s="1" t="str">
        <f>IFERROR(VLOOKUP(Table49[[#This Row],[ITEM CODE]],Table2[[Item Code]:[Master Name]],8,0),"")</f>
        <v/>
      </c>
      <c r="M3183" s="41"/>
      <c r="N3183" s="66">
        <f>IFERROR(VLOOKUP(Table49[[#This Row],[ITEM CODE]],Table2[[#All],[Item Code]:[Unit Cost]],10,0),0)</f>
        <v>0</v>
      </c>
      <c r="O3183" s="134">
        <f>IFERROR(VLOOKUP(Table49[[#This Row],[ITEM CODE]],Table2[[#All],[Item Code]:[Unit Cost]],10,0),0)</f>
        <v>0</v>
      </c>
      <c r="P3183" s="56"/>
      <c r="Q3183" s="58"/>
      <c r="R3183" s="58">
        <f>Table49[[#This Row],[QUANTITY]]*Table49[[#This Row],[INV Prices]]</f>
        <v>0</v>
      </c>
      <c r="S3183" s="67"/>
      <c r="V3183" s="41"/>
      <c r="W3183" s="4" t="str">
        <f>IFERROR(VLOOKUP(Table49[[#This Row],[ITEM CODE]],Table2[[Item Code]:[Category ]],6,0),"")</f>
        <v/>
      </c>
      <c r="X3183" s="1" t="str">
        <f>IFERROR(VLOOKUP(Table49[[#This Row],[ITEM CODE]],Table2[[Item Code]:[Sub Category]],7,0),"")</f>
        <v/>
      </c>
      <c r="Y3183" s="68" t="str">
        <f>Table49[[#This Row],[PO Number]]&amp;COUNTIFS($E$5:E3183,E3183)</f>
        <v>0</v>
      </c>
    </row>
    <row r="3184" spans="1:25" ht="14.7" customHeight="1" x14ac:dyDescent="0.3">
      <c r="A3184" s="1" t="str">
        <f>IF(Table49[[#This Row],[ITEM NAME]]="","",ROW()-4)</f>
        <v/>
      </c>
      <c r="B3184" s="68"/>
      <c r="C3184" s="4" t="str">
        <f>IFERROR(VLOOKUP(B3184,Table14[],3,0),"")</f>
        <v/>
      </c>
      <c r="D3184" s="4" t="str">
        <f>IFERROR(VLOOKUP(B3184,Table14[],2,0),"")</f>
        <v/>
      </c>
      <c r="E3184" s="4"/>
      <c r="H3184" s="41" t="str">
        <f>IFERROR(VLOOKUP(Table49[[#This Row],[ITEM CODE]],Table2[[Item Code]:[Master Name]],2,0),"")</f>
        <v/>
      </c>
      <c r="I3184" s="41"/>
      <c r="J3184" s="65" t="str">
        <f>IFERROR(VLOOKUP(Table49[[#This Row],[ITEM CODE]],Table2[[Item Code]:[Master Name]],3,0),"")</f>
        <v/>
      </c>
      <c r="K3184" s="1" t="str">
        <f>IFERROR(VLOOKUP(Table49[[#This Row],[ITEM CODE]],Table2[[Item Code]:[Master Name]],9,0),"")</f>
        <v/>
      </c>
      <c r="L3184" s="1" t="str">
        <f>IFERROR(VLOOKUP(Table49[[#This Row],[ITEM CODE]],Table2[[Item Code]:[Master Name]],8,0),"")</f>
        <v/>
      </c>
      <c r="M3184" s="41"/>
      <c r="N3184" s="66">
        <f>IFERROR(VLOOKUP(Table49[[#This Row],[ITEM CODE]],Table2[[#All],[Item Code]:[Unit Cost]],10,0),0)</f>
        <v>0</v>
      </c>
      <c r="O3184" s="134">
        <f>IFERROR(VLOOKUP(Table49[[#This Row],[ITEM CODE]],Table2[[#All],[Item Code]:[Unit Cost]],10,0),0)</f>
        <v>0</v>
      </c>
      <c r="P3184" s="56"/>
      <c r="Q3184" s="58"/>
      <c r="R3184" s="58">
        <f>Table49[[#This Row],[QUANTITY]]*Table49[[#This Row],[INV Prices]]</f>
        <v>0</v>
      </c>
      <c r="S3184" s="67"/>
      <c r="V3184" s="41"/>
      <c r="W3184" s="4" t="str">
        <f>IFERROR(VLOOKUP(Table49[[#This Row],[ITEM CODE]],Table2[[Item Code]:[Category ]],6,0),"")</f>
        <v/>
      </c>
      <c r="X3184" s="1" t="str">
        <f>IFERROR(VLOOKUP(Table49[[#This Row],[ITEM CODE]],Table2[[Item Code]:[Sub Category]],7,0),"")</f>
        <v/>
      </c>
      <c r="Y3184" s="68" t="str">
        <f>Table49[[#This Row],[PO Number]]&amp;COUNTIFS($E$5:E3184,E3184)</f>
        <v>0</v>
      </c>
    </row>
    <row r="3185" spans="1:25" ht="14.7" customHeight="1" x14ac:dyDescent="0.3">
      <c r="A3185" s="1" t="str">
        <f>IF(Table49[[#This Row],[ITEM NAME]]="","",ROW()-4)</f>
        <v/>
      </c>
      <c r="B3185" s="68"/>
      <c r="C3185" s="4" t="str">
        <f>IFERROR(VLOOKUP(B3185,Table14[],3,0),"")</f>
        <v/>
      </c>
      <c r="D3185" s="4" t="str">
        <f>IFERROR(VLOOKUP(B3185,Table14[],2,0),"")</f>
        <v/>
      </c>
      <c r="E3185" s="4"/>
      <c r="H3185" s="41" t="str">
        <f>IFERROR(VLOOKUP(Table49[[#This Row],[ITEM CODE]],Table2[[Item Code]:[Master Name]],2,0),"")</f>
        <v/>
      </c>
      <c r="I3185" s="41"/>
      <c r="J3185" s="65" t="str">
        <f>IFERROR(VLOOKUP(Table49[[#This Row],[ITEM CODE]],Table2[[Item Code]:[Master Name]],3,0),"")</f>
        <v/>
      </c>
      <c r="K3185" s="1" t="str">
        <f>IFERROR(VLOOKUP(Table49[[#This Row],[ITEM CODE]],Table2[[Item Code]:[Master Name]],9,0),"")</f>
        <v/>
      </c>
      <c r="L3185" s="1" t="str">
        <f>IFERROR(VLOOKUP(Table49[[#This Row],[ITEM CODE]],Table2[[Item Code]:[Master Name]],8,0),"")</f>
        <v/>
      </c>
      <c r="M3185" s="41"/>
      <c r="N3185" s="66">
        <f>IFERROR(VLOOKUP(Table49[[#This Row],[ITEM CODE]],Table2[[#All],[Item Code]:[Unit Cost]],10,0),0)</f>
        <v>0</v>
      </c>
      <c r="O3185" s="134">
        <f>IFERROR(VLOOKUP(Table49[[#This Row],[ITEM CODE]],Table2[[#All],[Item Code]:[Unit Cost]],10,0),0)</f>
        <v>0</v>
      </c>
      <c r="P3185" s="56"/>
      <c r="Q3185" s="58"/>
      <c r="R3185" s="58">
        <f>Table49[[#This Row],[QUANTITY]]*Table49[[#This Row],[INV Prices]]</f>
        <v>0</v>
      </c>
      <c r="S3185" s="67"/>
      <c r="V3185" s="41"/>
      <c r="W3185" s="4" t="str">
        <f>IFERROR(VLOOKUP(Table49[[#This Row],[ITEM CODE]],Table2[[Item Code]:[Category ]],6,0),"")</f>
        <v/>
      </c>
      <c r="X3185" s="1" t="str">
        <f>IFERROR(VLOOKUP(Table49[[#This Row],[ITEM CODE]],Table2[[Item Code]:[Sub Category]],7,0),"")</f>
        <v/>
      </c>
      <c r="Y3185" s="68" t="str">
        <f>Table49[[#This Row],[PO Number]]&amp;COUNTIFS($E$5:E3185,E3185)</f>
        <v>0</v>
      </c>
    </row>
    <row r="3186" spans="1:25" ht="14.7" customHeight="1" x14ac:dyDescent="0.3">
      <c r="A3186" s="1" t="str">
        <f>IF(Table49[[#This Row],[ITEM NAME]]="","",ROW()-4)</f>
        <v/>
      </c>
      <c r="B3186" s="68"/>
      <c r="C3186" s="4" t="str">
        <f>IFERROR(VLOOKUP(B3186,Table14[],3,0),"")</f>
        <v/>
      </c>
      <c r="D3186" s="4" t="str">
        <f>IFERROR(VLOOKUP(B3186,Table14[],2,0),"")</f>
        <v/>
      </c>
      <c r="E3186" s="4"/>
      <c r="H3186" s="41" t="str">
        <f>IFERROR(VLOOKUP(Table49[[#This Row],[ITEM CODE]],Table2[[Item Code]:[Master Name]],2,0),"")</f>
        <v/>
      </c>
      <c r="I3186" s="41"/>
      <c r="J3186" s="65" t="str">
        <f>IFERROR(VLOOKUP(Table49[[#This Row],[ITEM CODE]],Table2[[Item Code]:[Master Name]],3,0),"")</f>
        <v/>
      </c>
      <c r="K3186" s="1" t="str">
        <f>IFERROR(VLOOKUP(Table49[[#This Row],[ITEM CODE]],Table2[[Item Code]:[Master Name]],9,0),"")</f>
        <v/>
      </c>
      <c r="L3186" s="1" t="str">
        <f>IFERROR(VLOOKUP(Table49[[#This Row],[ITEM CODE]],Table2[[Item Code]:[Master Name]],8,0),"")</f>
        <v/>
      </c>
      <c r="M3186" s="41"/>
      <c r="N3186" s="66">
        <f>IFERROR(VLOOKUP(Table49[[#This Row],[ITEM CODE]],Table2[[#All],[Item Code]:[Unit Cost]],10,0),0)</f>
        <v>0</v>
      </c>
      <c r="O3186" s="134">
        <f>IFERROR(VLOOKUP(Table49[[#This Row],[ITEM CODE]],Table2[[#All],[Item Code]:[Unit Cost]],10,0),0)</f>
        <v>0</v>
      </c>
      <c r="P3186" s="56"/>
      <c r="Q3186" s="58"/>
      <c r="R3186" s="58">
        <f>Table49[[#This Row],[QUANTITY]]*Table49[[#This Row],[INV Prices]]</f>
        <v>0</v>
      </c>
      <c r="S3186" s="67"/>
      <c r="V3186" s="41"/>
      <c r="W3186" s="4" t="str">
        <f>IFERROR(VLOOKUP(Table49[[#This Row],[ITEM CODE]],Table2[[Item Code]:[Category ]],6,0),"")</f>
        <v/>
      </c>
      <c r="X3186" s="1" t="str">
        <f>IFERROR(VLOOKUP(Table49[[#This Row],[ITEM CODE]],Table2[[Item Code]:[Sub Category]],7,0),"")</f>
        <v/>
      </c>
      <c r="Y3186" s="68" t="str">
        <f>Table49[[#This Row],[PO Number]]&amp;COUNTIFS($E$5:E3186,E3186)</f>
        <v>0</v>
      </c>
    </row>
    <row r="3187" spans="1:25" ht="14.7" customHeight="1" x14ac:dyDescent="0.3">
      <c r="A3187" s="1" t="str">
        <f>IF(Table49[[#This Row],[ITEM NAME]]="","",ROW()-4)</f>
        <v/>
      </c>
      <c r="B3187" s="68"/>
      <c r="C3187" s="4" t="str">
        <f>IFERROR(VLOOKUP(B3187,Table14[],3,0),"")</f>
        <v/>
      </c>
      <c r="D3187" s="4" t="str">
        <f>IFERROR(VLOOKUP(B3187,Table14[],2,0),"")</f>
        <v/>
      </c>
      <c r="E3187" s="4"/>
      <c r="H3187" s="41" t="str">
        <f>IFERROR(VLOOKUP(Table49[[#This Row],[ITEM CODE]],Table2[[Item Code]:[Master Name]],2,0),"")</f>
        <v/>
      </c>
      <c r="I3187" s="41"/>
      <c r="J3187" s="65" t="str">
        <f>IFERROR(VLOOKUP(Table49[[#This Row],[ITEM CODE]],Table2[[Item Code]:[Master Name]],3,0),"")</f>
        <v/>
      </c>
      <c r="K3187" s="1" t="str">
        <f>IFERROR(VLOOKUP(Table49[[#This Row],[ITEM CODE]],Table2[[Item Code]:[Master Name]],9,0),"")</f>
        <v/>
      </c>
      <c r="L3187" s="1" t="str">
        <f>IFERROR(VLOOKUP(Table49[[#This Row],[ITEM CODE]],Table2[[Item Code]:[Master Name]],8,0),"")</f>
        <v/>
      </c>
      <c r="M3187" s="41"/>
      <c r="N3187" s="66">
        <f>IFERROR(VLOOKUP(Table49[[#This Row],[ITEM CODE]],Table2[[#All],[Item Code]:[Unit Cost]],10,0),0)</f>
        <v>0</v>
      </c>
      <c r="O3187" s="134">
        <f>IFERROR(VLOOKUP(Table49[[#This Row],[ITEM CODE]],Table2[[#All],[Item Code]:[Unit Cost]],10,0),0)</f>
        <v>0</v>
      </c>
      <c r="P3187" s="56"/>
      <c r="Q3187" s="58"/>
      <c r="R3187" s="58">
        <f>Table49[[#This Row],[QUANTITY]]*Table49[[#This Row],[INV Prices]]</f>
        <v>0</v>
      </c>
      <c r="S3187" s="67"/>
      <c r="V3187" s="41"/>
      <c r="W3187" s="4" t="str">
        <f>IFERROR(VLOOKUP(Table49[[#This Row],[ITEM CODE]],Table2[[Item Code]:[Category ]],6,0),"")</f>
        <v/>
      </c>
      <c r="X3187" s="1" t="str">
        <f>IFERROR(VLOOKUP(Table49[[#This Row],[ITEM CODE]],Table2[[Item Code]:[Sub Category]],7,0),"")</f>
        <v/>
      </c>
      <c r="Y3187" s="68" t="str">
        <f>Table49[[#This Row],[PO Number]]&amp;COUNTIFS($E$5:E3187,E3187)</f>
        <v>0</v>
      </c>
    </row>
    <row r="3188" spans="1:25" ht="14.7" customHeight="1" x14ac:dyDescent="0.3">
      <c r="A3188" s="1" t="str">
        <f>IF(Table49[[#This Row],[ITEM NAME]]="","",ROW()-4)</f>
        <v/>
      </c>
      <c r="B3188" s="68"/>
      <c r="C3188" s="4" t="str">
        <f>IFERROR(VLOOKUP(B3188,Table14[],3,0),"")</f>
        <v/>
      </c>
      <c r="D3188" s="4" t="str">
        <f>IFERROR(VLOOKUP(B3188,Table14[],2,0),"")</f>
        <v/>
      </c>
      <c r="E3188" s="4"/>
      <c r="H3188" s="41" t="str">
        <f>IFERROR(VLOOKUP(Table49[[#This Row],[ITEM CODE]],Table2[[Item Code]:[Master Name]],2,0),"")</f>
        <v/>
      </c>
      <c r="I3188" s="41"/>
      <c r="J3188" s="65" t="str">
        <f>IFERROR(VLOOKUP(Table49[[#This Row],[ITEM CODE]],Table2[[Item Code]:[Master Name]],3,0),"")</f>
        <v/>
      </c>
      <c r="K3188" s="1" t="str">
        <f>IFERROR(VLOOKUP(Table49[[#This Row],[ITEM CODE]],Table2[[Item Code]:[Master Name]],9,0),"")</f>
        <v/>
      </c>
      <c r="L3188" s="1" t="str">
        <f>IFERROR(VLOOKUP(Table49[[#This Row],[ITEM CODE]],Table2[[Item Code]:[Master Name]],8,0),"")</f>
        <v/>
      </c>
      <c r="M3188" s="41"/>
      <c r="N3188" s="66">
        <f>IFERROR(VLOOKUP(Table49[[#This Row],[ITEM CODE]],Table2[[#All],[Item Code]:[Unit Cost]],10,0),0)</f>
        <v>0</v>
      </c>
      <c r="O3188" s="134">
        <f>IFERROR(VLOOKUP(Table49[[#This Row],[ITEM CODE]],Table2[[#All],[Item Code]:[Unit Cost]],10,0),0)</f>
        <v>0</v>
      </c>
      <c r="P3188" s="56"/>
      <c r="Q3188" s="58"/>
      <c r="R3188" s="58">
        <f>Table49[[#This Row],[QUANTITY]]*Table49[[#This Row],[INV Prices]]</f>
        <v>0</v>
      </c>
      <c r="S3188" s="67"/>
      <c r="V3188" s="41"/>
      <c r="W3188" s="4" t="str">
        <f>IFERROR(VLOOKUP(Table49[[#This Row],[ITEM CODE]],Table2[[Item Code]:[Category ]],6,0),"")</f>
        <v/>
      </c>
      <c r="X3188" s="1" t="str">
        <f>IFERROR(VLOOKUP(Table49[[#This Row],[ITEM CODE]],Table2[[Item Code]:[Sub Category]],7,0),"")</f>
        <v/>
      </c>
      <c r="Y3188" s="68" t="str">
        <f>Table49[[#This Row],[PO Number]]&amp;COUNTIFS($E$5:E3188,E3188)</f>
        <v>0</v>
      </c>
    </row>
    <row r="3189" spans="1:25" ht="14.7" customHeight="1" x14ac:dyDescent="0.3">
      <c r="A3189" s="1" t="str">
        <f>IF(Table49[[#This Row],[ITEM NAME]]="","",ROW()-4)</f>
        <v/>
      </c>
      <c r="B3189" s="68"/>
      <c r="C3189" s="4" t="str">
        <f>IFERROR(VLOOKUP(B3189,Table14[],3,0),"")</f>
        <v/>
      </c>
      <c r="D3189" s="4" t="str">
        <f>IFERROR(VLOOKUP(B3189,Table14[],2,0),"")</f>
        <v/>
      </c>
      <c r="E3189" s="4"/>
      <c r="H3189" s="41" t="str">
        <f>IFERROR(VLOOKUP(Table49[[#This Row],[ITEM CODE]],Table2[[Item Code]:[Master Name]],2,0),"")</f>
        <v/>
      </c>
      <c r="I3189" s="41"/>
      <c r="J3189" s="65" t="str">
        <f>IFERROR(VLOOKUP(Table49[[#This Row],[ITEM CODE]],Table2[[Item Code]:[Master Name]],3,0),"")</f>
        <v/>
      </c>
      <c r="K3189" s="1" t="str">
        <f>IFERROR(VLOOKUP(Table49[[#This Row],[ITEM CODE]],Table2[[Item Code]:[Master Name]],9,0),"")</f>
        <v/>
      </c>
      <c r="L3189" s="1" t="str">
        <f>IFERROR(VLOOKUP(Table49[[#This Row],[ITEM CODE]],Table2[[Item Code]:[Master Name]],8,0),"")</f>
        <v/>
      </c>
      <c r="M3189" s="41"/>
      <c r="N3189" s="66">
        <f>IFERROR(VLOOKUP(Table49[[#This Row],[ITEM CODE]],Table2[[#All],[Item Code]:[Unit Cost]],10,0),0)</f>
        <v>0</v>
      </c>
      <c r="O3189" s="134">
        <f>IFERROR(VLOOKUP(Table49[[#This Row],[ITEM CODE]],Table2[[#All],[Item Code]:[Unit Cost]],10,0),0)</f>
        <v>0</v>
      </c>
      <c r="P3189" s="56"/>
      <c r="Q3189" s="58"/>
      <c r="R3189" s="58">
        <f>Table49[[#This Row],[QUANTITY]]*Table49[[#This Row],[INV Prices]]</f>
        <v>0</v>
      </c>
      <c r="S3189" s="67"/>
      <c r="V3189" s="41"/>
      <c r="W3189" s="4" t="str">
        <f>IFERROR(VLOOKUP(Table49[[#This Row],[ITEM CODE]],Table2[[Item Code]:[Category ]],6,0),"")</f>
        <v/>
      </c>
      <c r="X3189" s="1" t="str">
        <f>IFERROR(VLOOKUP(Table49[[#This Row],[ITEM CODE]],Table2[[Item Code]:[Sub Category]],7,0),"")</f>
        <v/>
      </c>
      <c r="Y3189" s="68" t="str">
        <f>Table49[[#This Row],[PO Number]]&amp;COUNTIFS($E$5:E3189,E3189)</f>
        <v>0</v>
      </c>
    </row>
    <row r="3190" spans="1:25" ht="14.7" customHeight="1" x14ac:dyDescent="0.3">
      <c r="A3190" s="1" t="str">
        <f>IF(Table49[[#This Row],[ITEM NAME]]="","",ROW()-4)</f>
        <v/>
      </c>
      <c r="B3190" s="68"/>
      <c r="C3190" s="4" t="str">
        <f>IFERROR(VLOOKUP(B3190,Table14[],3,0),"")</f>
        <v/>
      </c>
      <c r="D3190" s="4" t="str">
        <f>IFERROR(VLOOKUP(B3190,Table14[],2,0),"")</f>
        <v/>
      </c>
      <c r="E3190" s="4"/>
      <c r="H3190" s="41" t="str">
        <f>IFERROR(VLOOKUP(Table49[[#This Row],[ITEM CODE]],Table2[[Item Code]:[Master Name]],2,0),"")</f>
        <v/>
      </c>
      <c r="I3190" s="41"/>
      <c r="J3190" s="65" t="str">
        <f>IFERROR(VLOOKUP(Table49[[#This Row],[ITEM CODE]],Table2[[Item Code]:[Master Name]],3,0),"")</f>
        <v/>
      </c>
      <c r="K3190" s="1" t="str">
        <f>IFERROR(VLOOKUP(Table49[[#This Row],[ITEM CODE]],Table2[[Item Code]:[Master Name]],9,0),"")</f>
        <v/>
      </c>
      <c r="L3190" s="1" t="str">
        <f>IFERROR(VLOOKUP(Table49[[#This Row],[ITEM CODE]],Table2[[Item Code]:[Master Name]],8,0),"")</f>
        <v/>
      </c>
      <c r="M3190" s="41"/>
      <c r="N3190" s="66">
        <f>IFERROR(VLOOKUP(Table49[[#This Row],[ITEM CODE]],Table2[[#All],[Item Code]:[Unit Cost]],10,0),0)</f>
        <v>0</v>
      </c>
      <c r="O3190" s="134">
        <f>IFERROR(VLOOKUP(Table49[[#This Row],[ITEM CODE]],Table2[[#All],[Item Code]:[Unit Cost]],10,0),0)</f>
        <v>0</v>
      </c>
      <c r="P3190" s="56"/>
      <c r="Q3190" s="58"/>
      <c r="R3190" s="58">
        <f>Table49[[#This Row],[QUANTITY]]*Table49[[#This Row],[INV Prices]]</f>
        <v>0</v>
      </c>
      <c r="S3190" s="67"/>
      <c r="V3190" s="41"/>
      <c r="W3190" s="4" t="str">
        <f>IFERROR(VLOOKUP(Table49[[#This Row],[ITEM CODE]],Table2[[Item Code]:[Category ]],6,0),"")</f>
        <v/>
      </c>
      <c r="X3190" s="1" t="str">
        <f>IFERROR(VLOOKUP(Table49[[#This Row],[ITEM CODE]],Table2[[Item Code]:[Sub Category]],7,0),"")</f>
        <v/>
      </c>
      <c r="Y3190" s="68" t="str">
        <f>Table49[[#This Row],[PO Number]]&amp;COUNTIFS($E$5:E3190,E3190)</f>
        <v>0</v>
      </c>
    </row>
    <row r="3191" spans="1:25" ht="14.7" customHeight="1" x14ac:dyDescent="0.3">
      <c r="A3191" s="1" t="str">
        <f>IF(Table49[[#This Row],[ITEM NAME]]="","",ROW()-4)</f>
        <v/>
      </c>
      <c r="B3191" s="68"/>
      <c r="C3191" s="4" t="str">
        <f>IFERROR(VLOOKUP(B3191,Table14[],3,0),"")</f>
        <v/>
      </c>
      <c r="D3191" s="4" t="str">
        <f>IFERROR(VLOOKUP(B3191,Table14[],2,0),"")</f>
        <v/>
      </c>
      <c r="E3191" s="4"/>
      <c r="H3191" s="41" t="str">
        <f>IFERROR(VLOOKUP(Table49[[#This Row],[ITEM CODE]],Table2[[Item Code]:[Master Name]],2,0),"")</f>
        <v/>
      </c>
      <c r="I3191" s="41"/>
      <c r="J3191" s="65" t="str">
        <f>IFERROR(VLOOKUP(Table49[[#This Row],[ITEM CODE]],Table2[[Item Code]:[Master Name]],3,0),"")</f>
        <v/>
      </c>
      <c r="K3191" s="1" t="str">
        <f>IFERROR(VLOOKUP(Table49[[#This Row],[ITEM CODE]],Table2[[Item Code]:[Master Name]],9,0),"")</f>
        <v/>
      </c>
      <c r="L3191" s="1" t="str">
        <f>IFERROR(VLOOKUP(Table49[[#This Row],[ITEM CODE]],Table2[[Item Code]:[Master Name]],8,0),"")</f>
        <v/>
      </c>
      <c r="M3191" s="41"/>
      <c r="N3191" s="66">
        <f>IFERROR(VLOOKUP(Table49[[#This Row],[ITEM CODE]],Table2[[#All],[Item Code]:[Unit Cost]],10,0),0)</f>
        <v>0</v>
      </c>
      <c r="O3191" s="134">
        <f>IFERROR(VLOOKUP(Table49[[#This Row],[ITEM CODE]],Table2[[#All],[Item Code]:[Unit Cost]],10,0),0)</f>
        <v>0</v>
      </c>
      <c r="P3191" s="56"/>
      <c r="Q3191" s="58"/>
      <c r="R3191" s="58">
        <f>Table49[[#This Row],[QUANTITY]]*Table49[[#This Row],[INV Prices]]</f>
        <v>0</v>
      </c>
      <c r="S3191" s="67"/>
      <c r="V3191" s="41"/>
      <c r="W3191" s="4" t="str">
        <f>IFERROR(VLOOKUP(Table49[[#This Row],[ITEM CODE]],Table2[[Item Code]:[Category ]],6,0),"")</f>
        <v/>
      </c>
      <c r="X3191" s="1" t="str">
        <f>IFERROR(VLOOKUP(Table49[[#This Row],[ITEM CODE]],Table2[[Item Code]:[Sub Category]],7,0),"")</f>
        <v/>
      </c>
      <c r="Y3191" s="68" t="str">
        <f>Table49[[#This Row],[PO Number]]&amp;COUNTIFS($E$5:E3191,E3191)</f>
        <v>0</v>
      </c>
    </row>
    <row r="3192" spans="1:25" ht="14.7" customHeight="1" x14ac:dyDescent="0.3">
      <c r="A3192" s="1" t="str">
        <f>IF(Table49[[#This Row],[ITEM NAME]]="","",ROW()-4)</f>
        <v/>
      </c>
      <c r="B3192" s="68"/>
      <c r="C3192" s="4" t="str">
        <f>IFERROR(VLOOKUP(B3192,Table14[],3,0),"")</f>
        <v/>
      </c>
      <c r="D3192" s="4" t="str">
        <f>IFERROR(VLOOKUP(B3192,Table14[],2,0),"")</f>
        <v/>
      </c>
      <c r="E3192" s="4"/>
      <c r="H3192" s="41" t="str">
        <f>IFERROR(VLOOKUP(Table49[[#This Row],[ITEM CODE]],Table2[[Item Code]:[Master Name]],2,0),"")</f>
        <v/>
      </c>
      <c r="I3192" s="41"/>
      <c r="J3192" s="65" t="str">
        <f>IFERROR(VLOOKUP(Table49[[#This Row],[ITEM CODE]],Table2[[Item Code]:[Master Name]],3,0),"")</f>
        <v/>
      </c>
      <c r="K3192" s="1" t="str">
        <f>IFERROR(VLOOKUP(Table49[[#This Row],[ITEM CODE]],Table2[[Item Code]:[Master Name]],9,0),"")</f>
        <v/>
      </c>
      <c r="L3192" s="1" t="str">
        <f>IFERROR(VLOOKUP(Table49[[#This Row],[ITEM CODE]],Table2[[Item Code]:[Master Name]],8,0),"")</f>
        <v/>
      </c>
      <c r="M3192" s="41"/>
      <c r="N3192" s="66">
        <f>IFERROR(VLOOKUP(Table49[[#This Row],[ITEM CODE]],Table2[[#All],[Item Code]:[Unit Cost]],10,0),0)</f>
        <v>0</v>
      </c>
      <c r="O3192" s="134">
        <f>IFERROR(VLOOKUP(Table49[[#This Row],[ITEM CODE]],Table2[[#All],[Item Code]:[Unit Cost]],10,0),0)</f>
        <v>0</v>
      </c>
      <c r="P3192" s="56"/>
      <c r="Q3192" s="58"/>
      <c r="R3192" s="58">
        <f>Table49[[#This Row],[QUANTITY]]*Table49[[#This Row],[INV Prices]]</f>
        <v>0</v>
      </c>
      <c r="S3192" s="67"/>
      <c r="V3192" s="41"/>
      <c r="W3192" s="4" t="str">
        <f>IFERROR(VLOOKUP(Table49[[#This Row],[ITEM CODE]],Table2[[Item Code]:[Category ]],6,0),"")</f>
        <v/>
      </c>
      <c r="X3192" s="1" t="str">
        <f>IFERROR(VLOOKUP(Table49[[#This Row],[ITEM CODE]],Table2[[Item Code]:[Sub Category]],7,0),"")</f>
        <v/>
      </c>
      <c r="Y3192" s="68" t="str">
        <f>Table49[[#This Row],[PO Number]]&amp;COUNTIFS($E$5:E3192,E3192)</f>
        <v>0</v>
      </c>
    </row>
    <row r="3193" spans="1:25" ht="14.7" customHeight="1" x14ac:dyDescent="0.3">
      <c r="A3193" s="1" t="str">
        <f>IF(Table49[[#This Row],[ITEM NAME]]="","",ROW()-4)</f>
        <v/>
      </c>
      <c r="B3193" s="68"/>
      <c r="C3193" s="4" t="str">
        <f>IFERROR(VLOOKUP(B3193,Table14[],3,0),"")</f>
        <v/>
      </c>
      <c r="D3193" s="4" t="str">
        <f>IFERROR(VLOOKUP(B3193,Table14[],2,0),"")</f>
        <v/>
      </c>
      <c r="E3193" s="4"/>
      <c r="H3193" s="41" t="str">
        <f>IFERROR(VLOOKUP(Table49[[#This Row],[ITEM CODE]],Table2[[Item Code]:[Master Name]],2,0),"")</f>
        <v/>
      </c>
      <c r="I3193" s="41"/>
      <c r="J3193" s="65" t="str">
        <f>IFERROR(VLOOKUP(Table49[[#This Row],[ITEM CODE]],Table2[[Item Code]:[Master Name]],3,0),"")</f>
        <v/>
      </c>
      <c r="K3193" s="1" t="str">
        <f>IFERROR(VLOOKUP(Table49[[#This Row],[ITEM CODE]],Table2[[Item Code]:[Master Name]],9,0),"")</f>
        <v/>
      </c>
      <c r="L3193" s="1" t="str">
        <f>IFERROR(VLOOKUP(Table49[[#This Row],[ITEM CODE]],Table2[[Item Code]:[Master Name]],8,0),"")</f>
        <v/>
      </c>
      <c r="M3193" s="41"/>
      <c r="N3193" s="66">
        <f>IFERROR(VLOOKUP(Table49[[#This Row],[ITEM CODE]],Table2[[#All],[Item Code]:[Unit Cost]],10,0),0)</f>
        <v>0</v>
      </c>
      <c r="O3193" s="134">
        <f>IFERROR(VLOOKUP(Table49[[#This Row],[ITEM CODE]],Table2[[#All],[Item Code]:[Unit Cost]],10,0),0)</f>
        <v>0</v>
      </c>
      <c r="P3193" s="56"/>
      <c r="Q3193" s="58"/>
      <c r="R3193" s="58">
        <f>Table49[[#This Row],[QUANTITY]]*Table49[[#This Row],[INV Prices]]</f>
        <v>0</v>
      </c>
      <c r="S3193" s="67"/>
      <c r="V3193" s="41"/>
      <c r="W3193" s="4" t="str">
        <f>IFERROR(VLOOKUP(Table49[[#This Row],[ITEM CODE]],Table2[[Item Code]:[Category ]],6,0),"")</f>
        <v/>
      </c>
      <c r="X3193" s="1" t="str">
        <f>IFERROR(VLOOKUP(Table49[[#This Row],[ITEM CODE]],Table2[[Item Code]:[Sub Category]],7,0),"")</f>
        <v/>
      </c>
      <c r="Y3193" s="68" t="str">
        <f>Table49[[#This Row],[PO Number]]&amp;COUNTIFS($E$5:E3193,E3193)</f>
        <v>0</v>
      </c>
    </row>
    <row r="3194" spans="1:25" ht="14.7" customHeight="1" x14ac:dyDescent="0.3">
      <c r="A3194" s="1" t="str">
        <f>IF(Table49[[#This Row],[ITEM NAME]]="","",ROW()-4)</f>
        <v/>
      </c>
      <c r="B3194" s="68"/>
      <c r="C3194" s="4" t="str">
        <f>IFERROR(VLOOKUP(B3194,Table14[],3,0),"")</f>
        <v/>
      </c>
      <c r="D3194" s="4" t="str">
        <f>IFERROR(VLOOKUP(B3194,Table14[],2,0),"")</f>
        <v/>
      </c>
      <c r="E3194" s="4"/>
      <c r="H3194" s="41" t="str">
        <f>IFERROR(VLOOKUP(Table49[[#This Row],[ITEM CODE]],Table2[[Item Code]:[Master Name]],2,0),"")</f>
        <v/>
      </c>
      <c r="I3194" s="41"/>
      <c r="J3194" s="65" t="str">
        <f>IFERROR(VLOOKUP(Table49[[#This Row],[ITEM CODE]],Table2[[Item Code]:[Master Name]],3,0),"")</f>
        <v/>
      </c>
      <c r="K3194" s="1" t="str">
        <f>IFERROR(VLOOKUP(Table49[[#This Row],[ITEM CODE]],Table2[[Item Code]:[Master Name]],9,0),"")</f>
        <v/>
      </c>
      <c r="L3194" s="1" t="str">
        <f>IFERROR(VLOOKUP(Table49[[#This Row],[ITEM CODE]],Table2[[Item Code]:[Master Name]],8,0),"")</f>
        <v/>
      </c>
      <c r="M3194" s="41"/>
      <c r="N3194" s="66">
        <f>IFERROR(VLOOKUP(Table49[[#This Row],[ITEM CODE]],Table2[[#All],[Item Code]:[Unit Cost]],10,0),0)</f>
        <v>0</v>
      </c>
      <c r="O3194" s="134">
        <f>IFERROR(VLOOKUP(Table49[[#This Row],[ITEM CODE]],Table2[[#All],[Item Code]:[Unit Cost]],10,0),0)</f>
        <v>0</v>
      </c>
      <c r="P3194" s="56"/>
      <c r="Q3194" s="58"/>
      <c r="R3194" s="58">
        <f>Table49[[#This Row],[QUANTITY]]*Table49[[#This Row],[INV Prices]]</f>
        <v>0</v>
      </c>
      <c r="S3194" s="67"/>
      <c r="V3194" s="41"/>
      <c r="W3194" s="4" t="str">
        <f>IFERROR(VLOOKUP(Table49[[#This Row],[ITEM CODE]],Table2[[Item Code]:[Category ]],6,0),"")</f>
        <v/>
      </c>
      <c r="X3194" s="1" t="str">
        <f>IFERROR(VLOOKUP(Table49[[#This Row],[ITEM CODE]],Table2[[Item Code]:[Sub Category]],7,0),"")</f>
        <v/>
      </c>
      <c r="Y3194" s="68" t="str">
        <f>Table49[[#This Row],[PO Number]]&amp;COUNTIFS($E$5:E3194,E3194)</f>
        <v>0</v>
      </c>
    </row>
    <row r="3195" spans="1:25" ht="14.7" customHeight="1" x14ac:dyDescent="0.3">
      <c r="A3195" s="1" t="str">
        <f>IF(Table49[[#This Row],[ITEM NAME]]="","",ROW()-4)</f>
        <v/>
      </c>
      <c r="B3195" s="68"/>
      <c r="C3195" s="4" t="str">
        <f>IFERROR(VLOOKUP(B3195,Table14[],3,0),"")</f>
        <v/>
      </c>
      <c r="D3195" s="4" t="str">
        <f>IFERROR(VLOOKUP(B3195,Table14[],2,0),"")</f>
        <v/>
      </c>
      <c r="E3195" s="4"/>
      <c r="H3195" s="41" t="str">
        <f>IFERROR(VLOOKUP(Table49[[#This Row],[ITEM CODE]],Table2[[Item Code]:[Master Name]],2,0),"")</f>
        <v/>
      </c>
      <c r="I3195" s="41"/>
      <c r="J3195" s="65" t="str">
        <f>IFERROR(VLOOKUP(Table49[[#This Row],[ITEM CODE]],Table2[[Item Code]:[Master Name]],3,0),"")</f>
        <v/>
      </c>
      <c r="K3195" s="1" t="str">
        <f>IFERROR(VLOOKUP(Table49[[#This Row],[ITEM CODE]],Table2[[Item Code]:[Master Name]],9,0),"")</f>
        <v/>
      </c>
      <c r="L3195" s="1" t="str">
        <f>IFERROR(VLOOKUP(Table49[[#This Row],[ITEM CODE]],Table2[[Item Code]:[Master Name]],8,0),"")</f>
        <v/>
      </c>
      <c r="M3195" s="41"/>
      <c r="N3195" s="66">
        <f>IFERROR(VLOOKUP(Table49[[#This Row],[ITEM CODE]],Table2[[#All],[Item Code]:[Unit Cost]],10,0),0)</f>
        <v>0</v>
      </c>
      <c r="O3195" s="134">
        <f>IFERROR(VLOOKUP(Table49[[#This Row],[ITEM CODE]],Table2[[#All],[Item Code]:[Unit Cost]],10,0),0)</f>
        <v>0</v>
      </c>
      <c r="P3195" s="56"/>
      <c r="Q3195" s="58"/>
      <c r="R3195" s="58">
        <f>Table49[[#This Row],[QUANTITY]]*Table49[[#This Row],[INV Prices]]</f>
        <v>0</v>
      </c>
      <c r="S3195" s="67"/>
      <c r="V3195" s="41"/>
      <c r="W3195" s="4" t="str">
        <f>IFERROR(VLOOKUP(Table49[[#This Row],[ITEM CODE]],Table2[[Item Code]:[Category ]],6,0),"")</f>
        <v/>
      </c>
      <c r="X3195" s="1" t="str">
        <f>IFERROR(VLOOKUP(Table49[[#This Row],[ITEM CODE]],Table2[[Item Code]:[Sub Category]],7,0),"")</f>
        <v/>
      </c>
      <c r="Y3195" s="68" t="str">
        <f>Table49[[#This Row],[PO Number]]&amp;COUNTIFS($E$5:E3195,E3195)</f>
        <v>0</v>
      </c>
    </row>
    <row r="3196" spans="1:25" ht="14.7" customHeight="1" x14ac:dyDescent="0.3">
      <c r="A3196" s="1" t="str">
        <f>IF(Table49[[#This Row],[ITEM NAME]]="","",ROW()-4)</f>
        <v/>
      </c>
      <c r="B3196" s="68"/>
      <c r="C3196" s="4" t="str">
        <f>IFERROR(VLOOKUP(B3196,Table14[],3,0),"")</f>
        <v/>
      </c>
      <c r="D3196" s="4" t="str">
        <f>IFERROR(VLOOKUP(B3196,Table14[],2,0),"")</f>
        <v/>
      </c>
      <c r="E3196" s="4"/>
      <c r="H3196" s="41" t="str">
        <f>IFERROR(VLOOKUP(Table49[[#This Row],[ITEM CODE]],Table2[[Item Code]:[Master Name]],2,0),"")</f>
        <v/>
      </c>
      <c r="I3196" s="41"/>
      <c r="J3196" s="65" t="str">
        <f>IFERROR(VLOOKUP(Table49[[#This Row],[ITEM CODE]],Table2[[Item Code]:[Master Name]],3,0),"")</f>
        <v/>
      </c>
      <c r="K3196" s="1" t="str">
        <f>IFERROR(VLOOKUP(Table49[[#This Row],[ITEM CODE]],Table2[[Item Code]:[Master Name]],9,0),"")</f>
        <v/>
      </c>
      <c r="L3196" s="1" t="str">
        <f>IFERROR(VLOOKUP(Table49[[#This Row],[ITEM CODE]],Table2[[Item Code]:[Master Name]],8,0),"")</f>
        <v/>
      </c>
      <c r="M3196" s="41"/>
      <c r="N3196" s="66">
        <f>IFERROR(VLOOKUP(Table49[[#This Row],[ITEM CODE]],Table2[[#All],[Item Code]:[Unit Cost]],10,0),0)</f>
        <v>0</v>
      </c>
      <c r="O3196" s="134">
        <f>IFERROR(VLOOKUP(Table49[[#This Row],[ITEM CODE]],Table2[[#All],[Item Code]:[Unit Cost]],10,0),0)</f>
        <v>0</v>
      </c>
      <c r="P3196" s="56"/>
      <c r="Q3196" s="58"/>
      <c r="R3196" s="58">
        <f>Table49[[#This Row],[QUANTITY]]*Table49[[#This Row],[INV Prices]]</f>
        <v>0</v>
      </c>
      <c r="S3196" s="67"/>
      <c r="V3196" s="41"/>
      <c r="W3196" s="4" t="str">
        <f>IFERROR(VLOOKUP(Table49[[#This Row],[ITEM CODE]],Table2[[Item Code]:[Category ]],6,0),"")</f>
        <v/>
      </c>
      <c r="X3196" s="1" t="str">
        <f>IFERROR(VLOOKUP(Table49[[#This Row],[ITEM CODE]],Table2[[Item Code]:[Sub Category]],7,0),"")</f>
        <v/>
      </c>
      <c r="Y3196" s="68" t="str">
        <f>Table49[[#This Row],[PO Number]]&amp;COUNTIFS($E$5:E3196,E3196)</f>
        <v>0</v>
      </c>
    </row>
    <row r="3197" spans="1:25" ht="14.7" customHeight="1" x14ac:dyDescent="0.3">
      <c r="A3197" s="1" t="str">
        <f>IF(Table49[[#This Row],[ITEM NAME]]="","",ROW()-4)</f>
        <v/>
      </c>
      <c r="B3197" s="68"/>
      <c r="C3197" s="4" t="str">
        <f>IFERROR(VLOOKUP(B3197,Table14[],3,0),"")</f>
        <v/>
      </c>
      <c r="D3197" s="4" t="str">
        <f>IFERROR(VLOOKUP(B3197,Table14[],2,0),"")</f>
        <v/>
      </c>
      <c r="E3197" s="4"/>
      <c r="H3197" s="41" t="str">
        <f>IFERROR(VLOOKUP(Table49[[#This Row],[ITEM CODE]],Table2[[Item Code]:[Master Name]],2,0),"")</f>
        <v/>
      </c>
      <c r="I3197" s="41"/>
      <c r="J3197" s="65" t="str">
        <f>IFERROR(VLOOKUP(Table49[[#This Row],[ITEM CODE]],Table2[[Item Code]:[Master Name]],3,0),"")</f>
        <v/>
      </c>
      <c r="K3197" s="1" t="str">
        <f>IFERROR(VLOOKUP(Table49[[#This Row],[ITEM CODE]],Table2[[Item Code]:[Master Name]],9,0),"")</f>
        <v/>
      </c>
      <c r="L3197" s="1" t="str">
        <f>IFERROR(VLOOKUP(Table49[[#This Row],[ITEM CODE]],Table2[[Item Code]:[Master Name]],8,0),"")</f>
        <v/>
      </c>
      <c r="M3197" s="41"/>
      <c r="N3197" s="66">
        <f>IFERROR(VLOOKUP(Table49[[#This Row],[ITEM CODE]],Table2[[#All],[Item Code]:[Unit Cost]],10,0),0)</f>
        <v>0</v>
      </c>
      <c r="O3197" s="134">
        <f>IFERROR(VLOOKUP(Table49[[#This Row],[ITEM CODE]],Table2[[#All],[Item Code]:[Unit Cost]],10,0),0)</f>
        <v>0</v>
      </c>
      <c r="P3197" s="56"/>
      <c r="Q3197" s="58"/>
      <c r="R3197" s="58">
        <f>Table49[[#This Row],[QUANTITY]]*Table49[[#This Row],[INV Prices]]</f>
        <v>0</v>
      </c>
      <c r="S3197" s="67"/>
      <c r="V3197" s="41"/>
      <c r="W3197" s="4" t="str">
        <f>IFERROR(VLOOKUP(Table49[[#This Row],[ITEM CODE]],Table2[[Item Code]:[Category ]],6,0),"")</f>
        <v/>
      </c>
      <c r="X3197" s="1" t="str">
        <f>IFERROR(VLOOKUP(Table49[[#This Row],[ITEM CODE]],Table2[[Item Code]:[Sub Category]],7,0),"")</f>
        <v/>
      </c>
      <c r="Y3197" s="68" t="str">
        <f>Table49[[#This Row],[PO Number]]&amp;COUNTIFS($E$5:E3197,E3197)</f>
        <v>0</v>
      </c>
    </row>
    <row r="3198" spans="1:25" ht="14.7" customHeight="1" x14ac:dyDescent="0.3">
      <c r="A3198" s="1" t="str">
        <f>IF(Table49[[#This Row],[ITEM NAME]]="","",ROW()-4)</f>
        <v/>
      </c>
      <c r="B3198" s="68"/>
      <c r="C3198" s="4" t="str">
        <f>IFERROR(VLOOKUP(B3198,Table14[],3,0),"")</f>
        <v/>
      </c>
      <c r="D3198" s="4" t="str">
        <f>IFERROR(VLOOKUP(B3198,Table14[],2,0),"")</f>
        <v/>
      </c>
      <c r="E3198" s="4"/>
      <c r="H3198" s="41" t="str">
        <f>IFERROR(VLOOKUP(Table49[[#This Row],[ITEM CODE]],Table2[[Item Code]:[Master Name]],2,0),"")</f>
        <v/>
      </c>
      <c r="I3198" s="41"/>
      <c r="J3198" s="65" t="str">
        <f>IFERROR(VLOOKUP(Table49[[#This Row],[ITEM CODE]],Table2[[Item Code]:[Master Name]],3,0),"")</f>
        <v/>
      </c>
      <c r="K3198" s="1" t="str">
        <f>IFERROR(VLOOKUP(Table49[[#This Row],[ITEM CODE]],Table2[[Item Code]:[Master Name]],9,0),"")</f>
        <v/>
      </c>
      <c r="L3198" s="1" t="str">
        <f>IFERROR(VLOOKUP(Table49[[#This Row],[ITEM CODE]],Table2[[Item Code]:[Master Name]],8,0),"")</f>
        <v/>
      </c>
      <c r="M3198" s="41"/>
      <c r="N3198" s="66">
        <f>IFERROR(VLOOKUP(Table49[[#This Row],[ITEM CODE]],Table2[[#All],[Item Code]:[Unit Cost]],10,0),0)</f>
        <v>0</v>
      </c>
      <c r="O3198" s="134">
        <f>IFERROR(VLOOKUP(Table49[[#This Row],[ITEM CODE]],Table2[[#All],[Item Code]:[Unit Cost]],10,0),0)</f>
        <v>0</v>
      </c>
      <c r="P3198" s="56"/>
      <c r="Q3198" s="58"/>
      <c r="R3198" s="58">
        <f>Table49[[#This Row],[QUANTITY]]*Table49[[#This Row],[INV Prices]]</f>
        <v>0</v>
      </c>
      <c r="S3198" s="67"/>
      <c r="V3198" s="41"/>
      <c r="W3198" s="4" t="str">
        <f>IFERROR(VLOOKUP(Table49[[#This Row],[ITEM CODE]],Table2[[Item Code]:[Category ]],6,0),"")</f>
        <v/>
      </c>
      <c r="X3198" s="1" t="str">
        <f>IFERROR(VLOOKUP(Table49[[#This Row],[ITEM CODE]],Table2[[Item Code]:[Sub Category]],7,0),"")</f>
        <v/>
      </c>
      <c r="Y3198" s="68" t="str">
        <f>Table49[[#This Row],[PO Number]]&amp;COUNTIFS($E$5:E3198,E3198)</f>
        <v>0</v>
      </c>
    </row>
    <row r="3199" spans="1:25" ht="14.7" customHeight="1" x14ac:dyDescent="0.3">
      <c r="A3199" s="1" t="str">
        <f>IF(Table49[[#This Row],[ITEM NAME]]="","",ROW()-4)</f>
        <v/>
      </c>
      <c r="B3199" s="68"/>
      <c r="C3199" s="4" t="str">
        <f>IFERROR(VLOOKUP(B3199,Table14[],3,0),"")</f>
        <v/>
      </c>
      <c r="D3199" s="4" t="str">
        <f>IFERROR(VLOOKUP(B3199,Table14[],2,0),"")</f>
        <v/>
      </c>
      <c r="E3199" s="4"/>
      <c r="H3199" s="41" t="str">
        <f>IFERROR(VLOOKUP(Table49[[#This Row],[ITEM CODE]],Table2[[Item Code]:[Master Name]],2,0),"")</f>
        <v/>
      </c>
      <c r="I3199" s="41"/>
      <c r="J3199" s="65" t="str">
        <f>IFERROR(VLOOKUP(Table49[[#This Row],[ITEM CODE]],Table2[[Item Code]:[Master Name]],3,0),"")</f>
        <v/>
      </c>
      <c r="K3199" s="1" t="str">
        <f>IFERROR(VLOOKUP(Table49[[#This Row],[ITEM CODE]],Table2[[Item Code]:[Master Name]],9,0),"")</f>
        <v/>
      </c>
      <c r="L3199" s="1" t="str">
        <f>IFERROR(VLOOKUP(Table49[[#This Row],[ITEM CODE]],Table2[[Item Code]:[Master Name]],8,0),"")</f>
        <v/>
      </c>
      <c r="M3199" s="41"/>
      <c r="N3199" s="66">
        <f>IFERROR(VLOOKUP(Table49[[#This Row],[ITEM CODE]],Table2[[#All],[Item Code]:[Unit Cost]],10,0),0)</f>
        <v>0</v>
      </c>
      <c r="O3199" s="134">
        <f>IFERROR(VLOOKUP(Table49[[#This Row],[ITEM CODE]],Table2[[#All],[Item Code]:[Unit Cost]],10,0),0)</f>
        <v>0</v>
      </c>
      <c r="P3199" s="56"/>
      <c r="Q3199" s="58"/>
      <c r="R3199" s="58">
        <f>Table49[[#This Row],[QUANTITY]]*Table49[[#This Row],[INV Prices]]</f>
        <v>0</v>
      </c>
      <c r="S3199" s="67"/>
      <c r="V3199" s="41"/>
      <c r="W3199" s="4" t="str">
        <f>IFERROR(VLOOKUP(Table49[[#This Row],[ITEM CODE]],Table2[[Item Code]:[Category ]],6,0),"")</f>
        <v/>
      </c>
      <c r="X3199" s="1" t="str">
        <f>IFERROR(VLOOKUP(Table49[[#This Row],[ITEM CODE]],Table2[[Item Code]:[Sub Category]],7,0),"")</f>
        <v/>
      </c>
      <c r="Y3199" s="68" t="str">
        <f>Table49[[#This Row],[PO Number]]&amp;COUNTIFS($E$5:E3199,E3199)</f>
        <v>0</v>
      </c>
    </row>
    <row r="3200" spans="1:25" ht="14.7" customHeight="1" x14ac:dyDescent="0.3">
      <c r="A3200" s="1" t="str">
        <f>IF(Table49[[#This Row],[ITEM NAME]]="","",ROW()-4)</f>
        <v/>
      </c>
      <c r="B3200" s="68"/>
      <c r="C3200" s="4" t="str">
        <f>IFERROR(VLOOKUP(B3200,Table14[],3,0),"")</f>
        <v/>
      </c>
      <c r="D3200" s="4" t="str">
        <f>IFERROR(VLOOKUP(B3200,Table14[],2,0),"")</f>
        <v/>
      </c>
      <c r="E3200" s="4"/>
      <c r="H3200" s="41" t="str">
        <f>IFERROR(VLOOKUP(Table49[[#This Row],[ITEM CODE]],Table2[[Item Code]:[Master Name]],2,0),"")</f>
        <v/>
      </c>
      <c r="I3200" s="41"/>
      <c r="J3200" s="65" t="str">
        <f>IFERROR(VLOOKUP(Table49[[#This Row],[ITEM CODE]],Table2[[Item Code]:[Master Name]],3,0),"")</f>
        <v/>
      </c>
      <c r="K3200" s="1" t="str">
        <f>IFERROR(VLOOKUP(Table49[[#This Row],[ITEM CODE]],Table2[[Item Code]:[Master Name]],9,0),"")</f>
        <v/>
      </c>
      <c r="L3200" s="1" t="str">
        <f>IFERROR(VLOOKUP(Table49[[#This Row],[ITEM CODE]],Table2[[Item Code]:[Master Name]],8,0),"")</f>
        <v/>
      </c>
      <c r="M3200" s="41"/>
      <c r="N3200" s="66">
        <f>IFERROR(VLOOKUP(Table49[[#This Row],[ITEM CODE]],Table2[[#All],[Item Code]:[Unit Cost]],10,0),0)</f>
        <v>0</v>
      </c>
      <c r="O3200" s="134">
        <f>IFERROR(VLOOKUP(Table49[[#This Row],[ITEM CODE]],Table2[[#All],[Item Code]:[Unit Cost]],10,0),0)</f>
        <v>0</v>
      </c>
      <c r="P3200" s="56"/>
      <c r="Q3200" s="58"/>
      <c r="R3200" s="58">
        <f>Table49[[#This Row],[QUANTITY]]*Table49[[#This Row],[INV Prices]]</f>
        <v>0</v>
      </c>
      <c r="S3200" s="67"/>
      <c r="V3200" s="41"/>
      <c r="W3200" s="4" t="str">
        <f>IFERROR(VLOOKUP(Table49[[#This Row],[ITEM CODE]],Table2[[Item Code]:[Category ]],6,0),"")</f>
        <v/>
      </c>
      <c r="X3200" s="1" t="str">
        <f>IFERROR(VLOOKUP(Table49[[#This Row],[ITEM CODE]],Table2[[Item Code]:[Sub Category]],7,0),"")</f>
        <v/>
      </c>
      <c r="Y3200" s="68" t="str">
        <f>Table49[[#This Row],[PO Number]]&amp;COUNTIFS($E$5:E3200,E3200)</f>
        <v>0</v>
      </c>
    </row>
    <row r="3201" spans="1:25" ht="14.7" customHeight="1" x14ac:dyDescent="0.3">
      <c r="A3201" s="1" t="str">
        <f>IF(Table49[[#This Row],[ITEM NAME]]="","",ROW()-4)</f>
        <v/>
      </c>
      <c r="B3201" s="68"/>
      <c r="C3201" s="4" t="str">
        <f>IFERROR(VLOOKUP(B3201,Table14[],3,0),"")</f>
        <v/>
      </c>
      <c r="D3201" s="4" t="str">
        <f>IFERROR(VLOOKUP(B3201,Table14[],2,0),"")</f>
        <v/>
      </c>
      <c r="E3201" s="4"/>
      <c r="H3201" s="41" t="str">
        <f>IFERROR(VLOOKUP(Table49[[#This Row],[ITEM CODE]],Table2[[Item Code]:[Master Name]],2,0),"")</f>
        <v/>
      </c>
      <c r="I3201" s="41"/>
      <c r="J3201" s="65" t="str">
        <f>IFERROR(VLOOKUP(Table49[[#This Row],[ITEM CODE]],Table2[[Item Code]:[Master Name]],3,0),"")</f>
        <v/>
      </c>
      <c r="K3201" s="1" t="str">
        <f>IFERROR(VLOOKUP(Table49[[#This Row],[ITEM CODE]],Table2[[Item Code]:[Master Name]],9,0),"")</f>
        <v/>
      </c>
      <c r="L3201" s="1" t="str">
        <f>IFERROR(VLOOKUP(Table49[[#This Row],[ITEM CODE]],Table2[[Item Code]:[Master Name]],8,0),"")</f>
        <v/>
      </c>
      <c r="M3201" s="41"/>
      <c r="N3201" s="66">
        <f>IFERROR(VLOOKUP(Table49[[#This Row],[ITEM CODE]],Table2[[#All],[Item Code]:[Unit Cost]],10,0),0)</f>
        <v>0</v>
      </c>
      <c r="O3201" s="134">
        <f>IFERROR(VLOOKUP(Table49[[#This Row],[ITEM CODE]],Table2[[#All],[Item Code]:[Unit Cost]],10,0),0)</f>
        <v>0</v>
      </c>
      <c r="P3201" s="56"/>
      <c r="Q3201" s="58"/>
      <c r="R3201" s="58">
        <f>Table49[[#This Row],[QUANTITY]]*Table49[[#This Row],[INV Prices]]</f>
        <v>0</v>
      </c>
      <c r="S3201" s="67"/>
      <c r="V3201" s="41"/>
      <c r="W3201" s="4" t="str">
        <f>IFERROR(VLOOKUP(Table49[[#This Row],[ITEM CODE]],Table2[[Item Code]:[Category ]],6,0),"")</f>
        <v/>
      </c>
      <c r="X3201" s="1" t="str">
        <f>IFERROR(VLOOKUP(Table49[[#This Row],[ITEM CODE]],Table2[[Item Code]:[Sub Category]],7,0),"")</f>
        <v/>
      </c>
      <c r="Y3201" s="68" t="str">
        <f>Table49[[#This Row],[PO Number]]&amp;COUNTIFS($E$5:E3201,E3201)</f>
        <v>0</v>
      </c>
    </row>
    <row r="3202" spans="1:25" ht="14.7" customHeight="1" x14ac:dyDescent="0.3">
      <c r="A3202" s="1" t="str">
        <f>IF(Table49[[#This Row],[ITEM NAME]]="","",ROW()-4)</f>
        <v/>
      </c>
      <c r="B3202" s="68"/>
      <c r="C3202" s="4" t="str">
        <f>IFERROR(VLOOKUP(B3202,Table14[],3,0),"")</f>
        <v/>
      </c>
      <c r="D3202" s="4" t="str">
        <f>IFERROR(VLOOKUP(B3202,Table14[],2,0),"")</f>
        <v/>
      </c>
      <c r="E3202" s="4"/>
      <c r="H3202" s="41" t="str">
        <f>IFERROR(VLOOKUP(Table49[[#This Row],[ITEM CODE]],Table2[[Item Code]:[Master Name]],2,0),"")</f>
        <v/>
      </c>
      <c r="I3202" s="41"/>
      <c r="J3202" s="65" t="str">
        <f>IFERROR(VLOOKUP(Table49[[#This Row],[ITEM CODE]],Table2[[Item Code]:[Master Name]],3,0),"")</f>
        <v/>
      </c>
      <c r="K3202" s="1" t="str">
        <f>IFERROR(VLOOKUP(Table49[[#This Row],[ITEM CODE]],Table2[[Item Code]:[Master Name]],9,0),"")</f>
        <v/>
      </c>
      <c r="L3202" s="1" t="str">
        <f>IFERROR(VLOOKUP(Table49[[#This Row],[ITEM CODE]],Table2[[Item Code]:[Master Name]],8,0),"")</f>
        <v/>
      </c>
      <c r="M3202" s="41"/>
      <c r="N3202" s="66">
        <f>IFERROR(VLOOKUP(Table49[[#This Row],[ITEM CODE]],Table2[[#All],[Item Code]:[Unit Cost]],10,0),0)</f>
        <v>0</v>
      </c>
      <c r="O3202" s="134">
        <f>IFERROR(VLOOKUP(Table49[[#This Row],[ITEM CODE]],Table2[[#All],[Item Code]:[Unit Cost]],10,0),0)</f>
        <v>0</v>
      </c>
      <c r="P3202" s="56"/>
      <c r="Q3202" s="58"/>
      <c r="R3202" s="58">
        <f>Table49[[#This Row],[QUANTITY]]*Table49[[#This Row],[INV Prices]]</f>
        <v>0</v>
      </c>
      <c r="S3202" s="67"/>
      <c r="V3202" s="41"/>
      <c r="W3202" s="4" t="str">
        <f>IFERROR(VLOOKUP(Table49[[#This Row],[ITEM CODE]],Table2[[Item Code]:[Category ]],6,0),"")</f>
        <v/>
      </c>
      <c r="X3202" s="1" t="str">
        <f>IFERROR(VLOOKUP(Table49[[#This Row],[ITEM CODE]],Table2[[Item Code]:[Sub Category]],7,0),"")</f>
        <v/>
      </c>
      <c r="Y3202" s="68" t="str">
        <f>Table49[[#This Row],[PO Number]]&amp;COUNTIFS($E$5:E3202,E3202)</f>
        <v>0</v>
      </c>
    </row>
    <row r="3203" spans="1:25" ht="14.7" customHeight="1" x14ac:dyDescent="0.3">
      <c r="A3203" s="1" t="str">
        <f>IF(Table49[[#This Row],[ITEM NAME]]="","",ROW()-4)</f>
        <v/>
      </c>
      <c r="B3203" s="68"/>
      <c r="C3203" s="4" t="str">
        <f>IFERROR(VLOOKUP(B3203,Table14[],3,0),"")</f>
        <v/>
      </c>
      <c r="D3203" s="4" t="str">
        <f>IFERROR(VLOOKUP(B3203,Table14[],2,0),"")</f>
        <v/>
      </c>
      <c r="E3203" s="4"/>
      <c r="H3203" s="41" t="str">
        <f>IFERROR(VLOOKUP(Table49[[#This Row],[ITEM CODE]],Table2[[Item Code]:[Master Name]],2,0),"")</f>
        <v/>
      </c>
      <c r="I3203" s="41"/>
      <c r="J3203" s="65" t="str">
        <f>IFERROR(VLOOKUP(Table49[[#This Row],[ITEM CODE]],Table2[[Item Code]:[Master Name]],3,0),"")</f>
        <v/>
      </c>
      <c r="K3203" s="1" t="str">
        <f>IFERROR(VLOOKUP(Table49[[#This Row],[ITEM CODE]],Table2[[Item Code]:[Master Name]],9,0),"")</f>
        <v/>
      </c>
      <c r="L3203" s="1" t="str">
        <f>IFERROR(VLOOKUP(Table49[[#This Row],[ITEM CODE]],Table2[[Item Code]:[Master Name]],8,0),"")</f>
        <v/>
      </c>
      <c r="M3203" s="41"/>
      <c r="N3203" s="66">
        <f>IFERROR(VLOOKUP(Table49[[#This Row],[ITEM CODE]],Table2[[#All],[Item Code]:[Unit Cost]],10,0),0)</f>
        <v>0</v>
      </c>
      <c r="O3203" s="134">
        <f>IFERROR(VLOOKUP(Table49[[#This Row],[ITEM CODE]],Table2[[#All],[Item Code]:[Unit Cost]],10,0),0)</f>
        <v>0</v>
      </c>
      <c r="P3203" s="56"/>
      <c r="Q3203" s="58"/>
      <c r="R3203" s="58">
        <f>Table49[[#This Row],[QUANTITY]]*Table49[[#This Row],[INV Prices]]</f>
        <v>0</v>
      </c>
      <c r="S3203" s="67"/>
      <c r="V3203" s="41"/>
      <c r="W3203" s="4" t="str">
        <f>IFERROR(VLOOKUP(Table49[[#This Row],[ITEM CODE]],Table2[[Item Code]:[Category ]],6,0),"")</f>
        <v/>
      </c>
      <c r="X3203" s="1" t="str">
        <f>IFERROR(VLOOKUP(Table49[[#This Row],[ITEM CODE]],Table2[[Item Code]:[Sub Category]],7,0),"")</f>
        <v/>
      </c>
      <c r="Y3203" s="68" t="str">
        <f>Table49[[#This Row],[PO Number]]&amp;COUNTIFS($E$5:E3203,E3203)</f>
        <v>0</v>
      </c>
    </row>
    <row r="3204" spans="1:25" ht="14.7" customHeight="1" x14ac:dyDescent="0.3">
      <c r="A3204" s="1" t="str">
        <f>IF(Table49[[#This Row],[ITEM NAME]]="","",ROW()-4)</f>
        <v/>
      </c>
      <c r="B3204" s="68"/>
      <c r="C3204" s="4" t="str">
        <f>IFERROR(VLOOKUP(B3204,Table14[],3,0),"")</f>
        <v/>
      </c>
      <c r="D3204" s="4" t="str">
        <f>IFERROR(VLOOKUP(B3204,Table14[],2,0),"")</f>
        <v/>
      </c>
      <c r="E3204" s="4"/>
      <c r="H3204" s="41" t="str">
        <f>IFERROR(VLOOKUP(Table49[[#This Row],[ITEM CODE]],Table2[[Item Code]:[Master Name]],2,0),"")</f>
        <v/>
      </c>
      <c r="I3204" s="41"/>
      <c r="J3204" s="65" t="str">
        <f>IFERROR(VLOOKUP(Table49[[#This Row],[ITEM CODE]],Table2[[Item Code]:[Master Name]],3,0),"")</f>
        <v/>
      </c>
      <c r="K3204" s="1" t="str">
        <f>IFERROR(VLOOKUP(Table49[[#This Row],[ITEM CODE]],Table2[[Item Code]:[Master Name]],9,0),"")</f>
        <v/>
      </c>
      <c r="L3204" s="1" t="str">
        <f>IFERROR(VLOOKUP(Table49[[#This Row],[ITEM CODE]],Table2[[Item Code]:[Master Name]],8,0),"")</f>
        <v/>
      </c>
      <c r="M3204" s="41"/>
      <c r="N3204" s="66">
        <f>IFERROR(VLOOKUP(Table49[[#This Row],[ITEM CODE]],Table2[[#All],[Item Code]:[Unit Cost]],10,0),0)</f>
        <v>0</v>
      </c>
      <c r="O3204" s="134">
        <f>IFERROR(VLOOKUP(Table49[[#This Row],[ITEM CODE]],Table2[[#All],[Item Code]:[Unit Cost]],10,0),0)</f>
        <v>0</v>
      </c>
      <c r="P3204" s="56"/>
      <c r="Q3204" s="58"/>
      <c r="R3204" s="58">
        <f>Table49[[#This Row],[QUANTITY]]*Table49[[#This Row],[INV Prices]]</f>
        <v>0</v>
      </c>
      <c r="S3204" s="67"/>
      <c r="V3204" s="41"/>
      <c r="W3204" s="4" t="str">
        <f>IFERROR(VLOOKUP(Table49[[#This Row],[ITEM CODE]],Table2[[Item Code]:[Category ]],6,0),"")</f>
        <v/>
      </c>
      <c r="X3204" s="1" t="str">
        <f>IFERROR(VLOOKUP(Table49[[#This Row],[ITEM CODE]],Table2[[Item Code]:[Sub Category]],7,0),"")</f>
        <v/>
      </c>
      <c r="Y3204" s="68" t="str">
        <f>Table49[[#This Row],[PO Number]]&amp;COUNTIFS($E$5:E3204,E3204)</f>
        <v>0</v>
      </c>
    </row>
    <row r="3205" spans="1:25" ht="14.7" customHeight="1" x14ac:dyDescent="0.3">
      <c r="A3205" s="1" t="str">
        <f>IF(Table49[[#This Row],[ITEM NAME]]="","",ROW()-4)</f>
        <v/>
      </c>
      <c r="B3205" s="68"/>
      <c r="C3205" s="4" t="str">
        <f>IFERROR(VLOOKUP(B3205,Table14[],3,0),"")</f>
        <v/>
      </c>
      <c r="D3205" s="4" t="str">
        <f>IFERROR(VLOOKUP(B3205,Table14[],2,0),"")</f>
        <v/>
      </c>
      <c r="E3205" s="4"/>
      <c r="H3205" s="41" t="str">
        <f>IFERROR(VLOOKUP(Table49[[#This Row],[ITEM CODE]],Table2[[Item Code]:[Master Name]],2,0),"")</f>
        <v/>
      </c>
      <c r="I3205" s="41"/>
      <c r="J3205" s="65" t="str">
        <f>IFERROR(VLOOKUP(Table49[[#This Row],[ITEM CODE]],Table2[[Item Code]:[Master Name]],3,0),"")</f>
        <v/>
      </c>
      <c r="K3205" s="1" t="str">
        <f>IFERROR(VLOOKUP(Table49[[#This Row],[ITEM CODE]],Table2[[Item Code]:[Master Name]],9,0),"")</f>
        <v/>
      </c>
      <c r="L3205" s="1" t="str">
        <f>IFERROR(VLOOKUP(Table49[[#This Row],[ITEM CODE]],Table2[[Item Code]:[Master Name]],8,0),"")</f>
        <v/>
      </c>
      <c r="M3205" s="41"/>
      <c r="N3205" s="66">
        <f>IFERROR(VLOOKUP(Table49[[#This Row],[ITEM CODE]],Table2[[#All],[Item Code]:[Unit Cost]],10,0),0)</f>
        <v>0</v>
      </c>
      <c r="O3205" s="134">
        <f>IFERROR(VLOOKUP(Table49[[#This Row],[ITEM CODE]],Table2[[#All],[Item Code]:[Unit Cost]],10,0),0)</f>
        <v>0</v>
      </c>
      <c r="P3205" s="56"/>
      <c r="Q3205" s="58"/>
      <c r="R3205" s="58">
        <f>Table49[[#This Row],[QUANTITY]]*Table49[[#This Row],[INV Prices]]</f>
        <v>0</v>
      </c>
      <c r="S3205" s="67"/>
      <c r="V3205" s="41"/>
      <c r="W3205" s="4" t="str">
        <f>IFERROR(VLOOKUP(Table49[[#This Row],[ITEM CODE]],Table2[[Item Code]:[Category ]],6,0),"")</f>
        <v/>
      </c>
      <c r="X3205" s="1" t="str">
        <f>IFERROR(VLOOKUP(Table49[[#This Row],[ITEM CODE]],Table2[[Item Code]:[Sub Category]],7,0),"")</f>
        <v/>
      </c>
      <c r="Y3205" s="68" t="str">
        <f>Table49[[#This Row],[PO Number]]&amp;COUNTIFS($E$5:E3205,E3205)</f>
        <v>0</v>
      </c>
    </row>
    <row r="3206" spans="1:25" ht="14.7" customHeight="1" x14ac:dyDescent="0.3">
      <c r="A3206" s="1" t="str">
        <f>IF(Table49[[#This Row],[ITEM NAME]]="","",ROW()-4)</f>
        <v/>
      </c>
      <c r="B3206" s="68"/>
      <c r="C3206" s="4" t="str">
        <f>IFERROR(VLOOKUP(B3206,Table14[],3,0),"")</f>
        <v/>
      </c>
      <c r="D3206" s="4" t="str">
        <f>IFERROR(VLOOKUP(B3206,Table14[],2,0),"")</f>
        <v/>
      </c>
      <c r="E3206" s="4"/>
      <c r="H3206" s="41" t="str">
        <f>IFERROR(VLOOKUP(Table49[[#This Row],[ITEM CODE]],Table2[[Item Code]:[Master Name]],2,0),"")</f>
        <v/>
      </c>
      <c r="I3206" s="41"/>
      <c r="J3206" s="65" t="str">
        <f>IFERROR(VLOOKUP(Table49[[#This Row],[ITEM CODE]],Table2[[Item Code]:[Master Name]],3,0),"")</f>
        <v/>
      </c>
      <c r="K3206" s="1" t="str">
        <f>IFERROR(VLOOKUP(Table49[[#This Row],[ITEM CODE]],Table2[[Item Code]:[Master Name]],9,0),"")</f>
        <v/>
      </c>
      <c r="L3206" s="1" t="str">
        <f>IFERROR(VLOOKUP(Table49[[#This Row],[ITEM CODE]],Table2[[Item Code]:[Master Name]],8,0),"")</f>
        <v/>
      </c>
      <c r="M3206" s="41"/>
      <c r="N3206" s="66">
        <f>IFERROR(VLOOKUP(Table49[[#This Row],[ITEM CODE]],Table2[[#All],[Item Code]:[Unit Cost]],10,0),0)</f>
        <v>0</v>
      </c>
      <c r="O3206" s="134">
        <f>IFERROR(VLOOKUP(Table49[[#This Row],[ITEM CODE]],Table2[[#All],[Item Code]:[Unit Cost]],10,0),0)</f>
        <v>0</v>
      </c>
      <c r="P3206" s="56"/>
      <c r="Q3206" s="58"/>
      <c r="R3206" s="58">
        <f>Table49[[#This Row],[QUANTITY]]*Table49[[#This Row],[INV Prices]]</f>
        <v>0</v>
      </c>
      <c r="S3206" s="67"/>
      <c r="V3206" s="41"/>
      <c r="W3206" s="4" t="str">
        <f>IFERROR(VLOOKUP(Table49[[#This Row],[ITEM CODE]],Table2[[Item Code]:[Category ]],6,0),"")</f>
        <v/>
      </c>
      <c r="X3206" s="1" t="str">
        <f>IFERROR(VLOOKUP(Table49[[#This Row],[ITEM CODE]],Table2[[Item Code]:[Sub Category]],7,0),"")</f>
        <v/>
      </c>
      <c r="Y3206" s="68" t="str">
        <f>Table49[[#This Row],[PO Number]]&amp;COUNTIFS($E$5:E3206,E3206)</f>
        <v>0</v>
      </c>
    </row>
    <row r="3207" spans="1:25" ht="14.7" customHeight="1" x14ac:dyDescent="0.3">
      <c r="A3207" s="1" t="str">
        <f>IF(Table49[[#This Row],[ITEM NAME]]="","",ROW()-4)</f>
        <v/>
      </c>
      <c r="B3207" s="68"/>
      <c r="C3207" s="4" t="str">
        <f>IFERROR(VLOOKUP(B3207,Table14[],3,0),"")</f>
        <v/>
      </c>
      <c r="D3207" s="4" t="str">
        <f>IFERROR(VLOOKUP(B3207,Table14[],2,0),"")</f>
        <v/>
      </c>
      <c r="E3207" s="4"/>
      <c r="H3207" s="41" t="str">
        <f>IFERROR(VLOOKUP(Table49[[#This Row],[ITEM CODE]],Table2[[Item Code]:[Master Name]],2,0),"")</f>
        <v/>
      </c>
      <c r="I3207" s="41"/>
      <c r="J3207" s="65" t="str">
        <f>IFERROR(VLOOKUP(Table49[[#This Row],[ITEM CODE]],Table2[[Item Code]:[Master Name]],3,0),"")</f>
        <v/>
      </c>
      <c r="K3207" s="1" t="str">
        <f>IFERROR(VLOOKUP(Table49[[#This Row],[ITEM CODE]],Table2[[Item Code]:[Master Name]],9,0),"")</f>
        <v/>
      </c>
      <c r="L3207" s="1" t="str">
        <f>IFERROR(VLOOKUP(Table49[[#This Row],[ITEM CODE]],Table2[[Item Code]:[Master Name]],8,0),"")</f>
        <v/>
      </c>
      <c r="M3207" s="41"/>
      <c r="N3207" s="66">
        <f>IFERROR(VLOOKUP(Table49[[#This Row],[ITEM CODE]],Table2[[#All],[Item Code]:[Unit Cost]],10,0),0)</f>
        <v>0</v>
      </c>
      <c r="O3207" s="134">
        <f>IFERROR(VLOOKUP(Table49[[#This Row],[ITEM CODE]],Table2[[#All],[Item Code]:[Unit Cost]],10,0),0)</f>
        <v>0</v>
      </c>
      <c r="P3207" s="56"/>
      <c r="Q3207" s="58"/>
      <c r="R3207" s="58">
        <f>Table49[[#This Row],[QUANTITY]]*Table49[[#This Row],[INV Prices]]</f>
        <v>0</v>
      </c>
      <c r="S3207" s="67"/>
      <c r="V3207" s="41"/>
      <c r="W3207" s="4" t="str">
        <f>IFERROR(VLOOKUP(Table49[[#This Row],[ITEM CODE]],Table2[[Item Code]:[Category ]],6,0),"")</f>
        <v/>
      </c>
      <c r="X3207" s="1" t="str">
        <f>IFERROR(VLOOKUP(Table49[[#This Row],[ITEM CODE]],Table2[[Item Code]:[Sub Category]],7,0),"")</f>
        <v/>
      </c>
      <c r="Y3207" s="68" t="str">
        <f>Table49[[#This Row],[PO Number]]&amp;COUNTIFS($E$5:E3207,E3207)</f>
        <v>0</v>
      </c>
    </row>
    <row r="3208" spans="1:25" ht="14.7" customHeight="1" x14ac:dyDescent="0.3">
      <c r="A3208" s="1" t="str">
        <f>IF(Table49[[#This Row],[ITEM NAME]]="","",ROW()-4)</f>
        <v/>
      </c>
      <c r="B3208" s="68"/>
      <c r="C3208" s="4" t="str">
        <f>IFERROR(VLOOKUP(B3208,Table14[],3,0),"")</f>
        <v/>
      </c>
      <c r="D3208" s="4" t="str">
        <f>IFERROR(VLOOKUP(B3208,Table14[],2,0),"")</f>
        <v/>
      </c>
      <c r="E3208" s="4"/>
      <c r="H3208" s="41" t="str">
        <f>IFERROR(VLOOKUP(Table49[[#This Row],[ITEM CODE]],Table2[[Item Code]:[Master Name]],2,0),"")</f>
        <v/>
      </c>
      <c r="I3208" s="41"/>
      <c r="J3208" s="65" t="str">
        <f>IFERROR(VLOOKUP(Table49[[#This Row],[ITEM CODE]],Table2[[Item Code]:[Master Name]],3,0),"")</f>
        <v/>
      </c>
      <c r="K3208" s="1" t="str">
        <f>IFERROR(VLOOKUP(Table49[[#This Row],[ITEM CODE]],Table2[[Item Code]:[Master Name]],9,0),"")</f>
        <v/>
      </c>
      <c r="L3208" s="1" t="str">
        <f>IFERROR(VLOOKUP(Table49[[#This Row],[ITEM CODE]],Table2[[Item Code]:[Master Name]],8,0),"")</f>
        <v/>
      </c>
      <c r="M3208" s="41"/>
      <c r="N3208" s="66">
        <f>IFERROR(VLOOKUP(Table49[[#This Row],[ITEM CODE]],Table2[[#All],[Item Code]:[Unit Cost]],10,0),0)</f>
        <v>0</v>
      </c>
      <c r="O3208" s="134">
        <f>IFERROR(VLOOKUP(Table49[[#This Row],[ITEM CODE]],Table2[[#All],[Item Code]:[Unit Cost]],10,0),0)</f>
        <v>0</v>
      </c>
      <c r="P3208" s="56"/>
      <c r="Q3208" s="58"/>
      <c r="R3208" s="58">
        <f>Table49[[#This Row],[QUANTITY]]*Table49[[#This Row],[INV Prices]]</f>
        <v>0</v>
      </c>
      <c r="S3208" s="67"/>
      <c r="V3208" s="41"/>
      <c r="W3208" s="4" t="str">
        <f>IFERROR(VLOOKUP(Table49[[#This Row],[ITEM CODE]],Table2[[Item Code]:[Category ]],6,0),"")</f>
        <v/>
      </c>
      <c r="X3208" s="1" t="str">
        <f>IFERROR(VLOOKUP(Table49[[#This Row],[ITEM CODE]],Table2[[Item Code]:[Sub Category]],7,0),"")</f>
        <v/>
      </c>
      <c r="Y3208" s="68" t="str">
        <f>Table49[[#This Row],[PO Number]]&amp;COUNTIFS($E$5:E3208,E3208)</f>
        <v>0</v>
      </c>
    </row>
    <row r="3209" spans="1:25" ht="14.7" customHeight="1" x14ac:dyDescent="0.3">
      <c r="A3209" s="1" t="str">
        <f>IF(Table49[[#This Row],[ITEM NAME]]="","",ROW()-4)</f>
        <v/>
      </c>
      <c r="B3209" s="68"/>
      <c r="C3209" s="4" t="str">
        <f>IFERROR(VLOOKUP(B3209,Table14[],3,0),"")</f>
        <v/>
      </c>
      <c r="D3209" s="4" t="str">
        <f>IFERROR(VLOOKUP(B3209,Table14[],2,0),"")</f>
        <v/>
      </c>
      <c r="E3209" s="4"/>
      <c r="H3209" s="41" t="str">
        <f>IFERROR(VLOOKUP(Table49[[#This Row],[ITEM CODE]],Table2[[Item Code]:[Master Name]],2,0),"")</f>
        <v/>
      </c>
      <c r="I3209" s="41"/>
      <c r="J3209" s="65" t="str">
        <f>IFERROR(VLOOKUP(Table49[[#This Row],[ITEM CODE]],Table2[[Item Code]:[Master Name]],3,0),"")</f>
        <v/>
      </c>
      <c r="K3209" s="1" t="str">
        <f>IFERROR(VLOOKUP(Table49[[#This Row],[ITEM CODE]],Table2[[Item Code]:[Master Name]],9,0),"")</f>
        <v/>
      </c>
      <c r="L3209" s="1" t="str">
        <f>IFERROR(VLOOKUP(Table49[[#This Row],[ITEM CODE]],Table2[[Item Code]:[Master Name]],8,0),"")</f>
        <v/>
      </c>
      <c r="M3209" s="41"/>
      <c r="N3209" s="66">
        <f>IFERROR(VLOOKUP(Table49[[#This Row],[ITEM CODE]],Table2[[#All],[Item Code]:[Unit Cost]],10,0),0)</f>
        <v>0</v>
      </c>
      <c r="O3209" s="134">
        <f>IFERROR(VLOOKUP(Table49[[#This Row],[ITEM CODE]],Table2[[#All],[Item Code]:[Unit Cost]],10,0),0)</f>
        <v>0</v>
      </c>
      <c r="P3209" s="56"/>
      <c r="Q3209" s="58"/>
      <c r="R3209" s="58">
        <f>Table49[[#This Row],[QUANTITY]]*Table49[[#This Row],[INV Prices]]</f>
        <v>0</v>
      </c>
      <c r="S3209" s="67"/>
      <c r="V3209" s="41"/>
      <c r="W3209" s="4" t="str">
        <f>IFERROR(VLOOKUP(Table49[[#This Row],[ITEM CODE]],Table2[[Item Code]:[Category ]],6,0),"")</f>
        <v/>
      </c>
      <c r="X3209" s="1" t="str">
        <f>IFERROR(VLOOKUP(Table49[[#This Row],[ITEM CODE]],Table2[[Item Code]:[Sub Category]],7,0),"")</f>
        <v/>
      </c>
      <c r="Y3209" s="68" t="str">
        <f>Table49[[#This Row],[PO Number]]&amp;COUNTIFS($E$5:E3209,E3209)</f>
        <v>0</v>
      </c>
    </row>
    <row r="3210" spans="1:25" ht="14.7" customHeight="1" x14ac:dyDescent="0.3">
      <c r="A3210" s="1" t="str">
        <f>IF(Table49[[#This Row],[ITEM NAME]]="","",ROW()-4)</f>
        <v/>
      </c>
      <c r="B3210" s="68"/>
      <c r="C3210" s="4" t="str">
        <f>IFERROR(VLOOKUP(B3210,Table14[],3,0),"")</f>
        <v/>
      </c>
      <c r="D3210" s="4" t="str">
        <f>IFERROR(VLOOKUP(B3210,Table14[],2,0),"")</f>
        <v/>
      </c>
      <c r="E3210" s="4"/>
      <c r="H3210" s="41" t="str">
        <f>IFERROR(VLOOKUP(Table49[[#This Row],[ITEM CODE]],Table2[[Item Code]:[Master Name]],2,0),"")</f>
        <v/>
      </c>
      <c r="I3210" s="41"/>
      <c r="J3210" s="65" t="str">
        <f>IFERROR(VLOOKUP(Table49[[#This Row],[ITEM CODE]],Table2[[Item Code]:[Master Name]],3,0),"")</f>
        <v/>
      </c>
      <c r="K3210" s="1" t="str">
        <f>IFERROR(VLOOKUP(Table49[[#This Row],[ITEM CODE]],Table2[[Item Code]:[Master Name]],9,0),"")</f>
        <v/>
      </c>
      <c r="L3210" s="1" t="str">
        <f>IFERROR(VLOOKUP(Table49[[#This Row],[ITEM CODE]],Table2[[Item Code]:[Master Name]],8,0),"")</f>
        <v/>
      </c>
      <c r="M3210" s="41"/>
      <c r="N3210" s="66">
        <f>IFERROR(VLOOKUP(Table49[[#This Row],[ITEM CODE]],Table2[[#All],[Item Code]:[Unit Cost]],10,0),0)</f>
        <v>0</v>
      </c>
      <c r="O3210" s="134">
        <f>IFERROR(VLOOKUP(Table49[[#This Row],[ITEM CODE]],Table2[[#All],[Item Code]:[Unit Cost]],10,0),0)</f>
        <v>0</v>
      </c>
      <c r="P3210" s="56"/>
      <c r="Q3210" s="58"/>
      <c r="R3210" s="58">
        <f>Table49[[#This Row],[QUANTITY]]*Table49[[#This Row],[INV Prices]]</f>
        <v>0</v>
      </c>
      <c r="S3210" s="67"/>
      <c r="V3210" s="41"/>
      <c r="W3210" s="4" t="str">
        <f>IFERROR(VLOOKUP(Table49[[#This Row],[ITEM CODE]],Table2[[Item Code]:[Category ]],6,0),"")</f>
        <v/>
      </c>
      <c r="X3210" s="1" t="str">
        <f>IFERROR(VLOOKUP(Table49[[#This Row],[ITEM CODE]],Table2[[Item Code]:[Sub Category]],7,0),"")</f>
        <v/>
      </c>
      <c r="Y3210" s="68" t="str">
        <f>Table49[[#This Row],[PO Number]]&amp;COUNTIFS($E$5:E3210,E3210)</f>
        <v>0</v>
      </c>
    </row>
    <row r="3211" spans="1:25" ht="14.7" customHeight="1" x14ac:dyDescent="0.3">
      <c r="A3211" s="1" t="str">
        <f>IF(Table49[[#This Row],[ITEM NAME]]="","",ROW()-4)</f>
        <v/>
      </c>
      <c r="B3211" s="68"/>
      <c r="C3211" s="4" t="str">
        <f>IFERROR(VLOOKUP(B3211,Table14[],3,0),"")</f>
        <v/>
      </c>
      <c r="D3211" s="4" t="str">
        <f>IFERROR(VLOOKUP(B3211,Table14[],2,0),"")</f>
        <v/>
      </c>
      <c r="E3211" s="4"/>
      <c r="H3211" s="41" t="str">
        <f>IFERROR(VLOOKUP(Table49[[#This Row],[ITEM CODE]],Table2[[Item Code]:[Master Name]],2,0),"")</f>
        <v/>
      </c>
      <c r="I3211" s="41"/>
      <c r="J3211" s="65" t="str">
        <f>IFERROR(VLOOKUP(Table49[[#This Row],[ITEM CODE]],Table2[[Item Code]:[Master Name]],3,0),"")</f>
        <v/>
      </c>
      <c r="K3211" s="1" t="str">
        <f>IFERROR(VLOOKUP(Table49[[#This Row],[ITEM CODE]],Table2[[Item Code]:[Master Name]],9,0),"")</f>
        <v/>
      </c>
      <c r="L3211" s="1" t="str">
        <f>IFERROR(VLOOKUP(Table49[[#This Row],[ITEM CODE]],Table2[[Item Code]:[Master Name]],8,0),"")</f>
        <v/>
      </c>
      <c r="M3211" s="41"/>
      <c r="N3211" s="66">
        <f>IFERROR(VLOOKUP(Table49[[#This Row],[ITEM CODE]],Table2[[#All],[Item Code]:[Unit Cost]],10,0),0)</f>
        <v>0</v>
      </c>
      <c r="O3211" s="134">
        <f>IFERROR(VLOOKUP(Table49[[#This Row],[ITEM CODE]],Table2[[#All],[Item Code]:[Unit Cost]],10,0),0)</f>
        <v>0</v>
      </c>
      <c r="P3211" s="56"/>
      <c r="Q3211" s="58"/>
      <c r="R3211" s="58">
        <f>Table49[[#This Row],[QUANTITY]]*Table49[[#This Row],[INV Prices]]</f>
        <v>0</v>
      </c>
      <c r="S3211" s="67"/>
      <c r="V3211" s="41"/>
      <c r="W3211" s="4" t="str">
        <f>IFERROR(VLOOKUP(Table49[[#This Row],[ITEM CODE]],Table2[[Item Code]:[Category ]],6,0),"")</f>
        <v/>
      </c>
      <c r="X3211" s="1" t="str">
        <f>IFERROR(VLOOKUP(Table49[[#This Row],[ITEM CODE]],Table2[[Item Code]:[Sub Category]],7,0),"")</f>
        <v/>
      </c>
      <c r="Y3211" s="68" t="str">
        <f>Table49[[#This Row],[PO Number]]&amp;COUNTIFS($E$5:E3211,E3211)</f>
        <v>0</v>
      </c>
    </row>
    <row r="3212" spans="1:25" ht="14.7" customHeight="1" x14ac:dyDescent="0.3">
      <c r="A3212" s="1" t="str">
        <f>IF(Table49[[#This Row],[ITEM NAME]]="","",ROW()-4)</f>
        <v/>
      </c>
      <c r="B3212" s="68"/>
      <c r="C3212" s="4" t="str">
        <f>IFERROR(VLOOKUP(B3212,Table14[],3,0),"")</f>
        <v/>
      </c>
      <c r="D3212" s="4" t="str">
        <f>IFERROR(VLOOKUP(B3212,Table14[],2,0),"")</f>
        <v/>
      </c>
      <c r="E3212" s="4"/>
      <c r="H3212" s="41" t="str">
        <f>IFERROR(VLOOKUP(Table49[[#This Row],[ITEM CODE]],Table2[[Item Code]:[Master Name]],2,0),"")</f>
        <v/>
      </c>
      <c r="I3212" s="41"/>
      <c r="J3212" s="65" t="str">
        <f>IFERROR(VLOOKUP(Table49[[#This Row],[ITEM CODE]],Table2[[Item Code]:[Master Name]],3,0),"")</f>
        <v/>
      </c>
      <c r="K3212" s="1" t="str">
        <f>IFERROR(VLOOKUP(Table49[[#This Row],[ITEM CODE]],Table2[[Item Code]:[Master Name]],9,0),"")</f>
        <v/>
      </c>
      <c r="L3212" s="1" t="str">
        <f>IFERROR(VLOOKUP(Table49[[#This Row],[ITEM CODE]],Table2[[Item Code]:[Master Name]],8,0),"")</f>
        <v/>
      </c>
      <c r="M3212" s="41"/>
      <c r="N3212" s="66">
        <f>IFERROR(VLOOKUP(Table49[[#This Row],[ITEM CODE]],Table2[[#All],[Item Code]:[Unit Cost]],10,0),0)</f>
        <v>0</v>
      </c>
      <c r="O3212" s="134">
        <f>IFERROR(VLOOKUP(Table49[[#This Row],[ITEM CODE]],Table2[[#All],[Item Code]:[Unit Cost]],10,0),0)</f>
        <v>0</v>
      </c>
      <c r="P3212" s="56"/>
      <c r="Q3212" s="58"/>
      <c r="R3212" s="58">
        <f>Table49[[#This Row],[QUANTITY]]*Table49[[#This Row],[INV Prices]]</f>
        <v>0</v>
      </c>
      <c r="S3212" s="67"/>
      <c r="V3212" s="41"/>
      <c r="W3212" s="4" t="str">
        <f>IFERROR(VLOOKUP(Table49[[#This Row],[ITEM CODE]],Table2[[Item Code]:[Category ]],6,0),"")</f>
        <v/>
      </c>
      <c r="X3212" s="1" t="str">
        <f>IFERROR(VLOOKUP(Table49[[#This Row],[ITEM CODE]],Table2[[Item Code]:[Sub Category]],7,0),"")</f>
        <v/>
      </c>
      <c r="Y3212" s="68" t="str">
        <f>Table49[[#This Row],[PO Number]]&amp;COUNTIFS($E$5:E3212,E3212)</f>
        <v>0</v>
      </c>
    </row>
    <row r="3213" spans="1:25" ht="14.7" customHeight="1" x14ac:dyDescent="0.3">
      <c r="A3213" s="1" t="str">
        <f>IF(Table49[[#This Row],[ITEM NAME]]="","",ROW()-4)</f>
        <v/>
      </c>
      <c r="B3213" s="68"/>
      <c r="C3213" s="4" t="str">
        <f>IFERROR(VLOOKUP(B3213,Table14[],3,0),"")</f>
        <v/>
      </c>
      <c r="D3213" s="4" t="str">
        <f>IFERROR(VLOOKUP(B3213,Table14[],2,0),"")</f>
        <v/>
      </c>
      <c r="E3213" s="4"/>
      <c r="H3213" s="41" t="str">
        <f>IFERROR(VLOOKUP(Table49[[#This Row],[ITEM CODE]],Table2[[Item Code]:[Master Name]],2,0),"")</f>
        <v/>
      </c>
      <c r="I3213" s="41"/>
      <c r="J3213" s="65" t="str">
        <f>IFERROR(VLOOKUP(Table49[[#This Row],[ITEM CODE]],Table2[[Item Code]:[Master Name]],3,0),"")</f>
        <v/>
      </c>
      <c r="K3213" s="1" t="str">
        <f>IFERROR(VLOOKUP(Table49[[#This Row],[ITEM CODE]],Table2[[Item Code]:[Master Name]],9,0),"")</f>
        <v/>
      </c>
      <c r="L3213" s="1" t="str">
        <f>IFERROR(VLOOKUP(Table49[[#This Row],[ITEM CODE]],Table2[[Item Code]:[Master Name]],8,0),"")</f>
        <v/>
      </c>
      <c r="M3213" s="41"/>
      <c r="N3213" s="66">
        <f>IFERROR(VLOOKUP(Table49[[#This Row],[ITEM CODE]],Table2[[#All],[Item Code]:[Unit Cost]],10,0),0)</f>
        <v>0</v>
      </c>
      <c r="O3213" s="134">
        <f>IFERROR(VLOOKUP(Table49[[#This Row],[ITEM CODE]],Table2[[#All],[Item Code]:[Unit Cost]],10,0),0)</f>
        <v>0</v>
      </c>
      <c r="P3213" s="56"/>
      <c r="Q3213" s="58"/>
      <c r="R3213" s="58">
        <f>Table49[[#This Row],[QUANTITY]]*Table49[[#This Row],[INV Prices]]</f>
        <v>0</v>
      </c>
      <c r="S3213" s="67"/>
      <c r="V3213" s="41"/>
      <c r="W3213" s="4" t="str">
        <f>IFERROR(VLOOKUP(Table49[[#This Row],[ITEM CODE]],Table2[[Item Code]:[Category ]],6,0),"")</f>
        <v/>
      </c>
      <c r="X3213" s="1" t="str">
        <f>IFERROR(VLOOKUP(Table49[[#This Row],[ITEM CODE]],Table2[[Item Code]:[Sub Category]],7,0),"")</f>
        <v/>
      </c>
      <c r="Y3213" s="68" t="str">
        <f>Table49[[#This Row],[PO Number]]&amp;COUNTIFS($E$5:E3213,E3213)</f>
        <v>0</v>
      </c>
    </row>
    <row r="3214" spans="1:25" ht="14.7" customHeight="1" x14ac:dyDescent="0.3">
      <c r="A3214" s="1" t="str">
        <f>IF(Table49[[#This Row],[ITEM NAME]]="","",ROW()-4)</f>
        <v/>
      </c>
      <c r="B3214" s="68"/>
      <c r="C3214" s="4" t="str">
        <f>IFERROR(VLOOKUP(B3214,Table14[],3,0),"")</f>
        <v/>
      </c>
      <c r="D3214" s="4" t="str">
        <f>IFERROR(VLOOKUP(B3214,Table14[],2,0),"")</f>
        <v/>
      </c>
      <c r="E3214" s="4"/>
      <c r="H3214" s="41" t="str">
        <f>IFERROR(VLOOKUP(Table49[[#This Row],[ITEM CODE]],Table2[[Item Code]:[Master Name]],2,0),"")</f>
        <v/>
      </c>
      <c r="I3214" s="41"/>
      <c r="J3214" s="65" t="str">
        <f>IFERROR(VLOOKUP(Table49[[#This Row],[ITEM CODE]],Table2[[Item Code]:[Master Name]],3,0),"")</f>
        <v/>
      </c>
      <c r="K3214" s="1" t="str">
        <f>IFERROR(VLOOKUP(Table49[[#This Row],[ITEM CODE]],Table2[[Item Code]:[Master Name]],9,0),"")</f>
        <v/>
      </c>
      <c r="L3214" s="1" t="str">
        <f>IFERROR(VLOOKUP(Table49[[#This Row],[ITEM CODE]],Table2[[Item Code]:[Master Name]],8,0),"")</f>
        <v/>
      </c>
      <c r="M3214" s="41"/>
      <c r="N3214" s="66">
        <f>IFERROR(VLOOKUP(Table49[[#This Row],[ITEM CODE]],Table2[[#All],[Item Code]:[Unit Cost]],10,0),0)</f>
        <v>0</v>
      </c>
      <c r="O3214" s="134">
        <f>IFERROR(VLOOKUP(Table49[[#This Row],[ITEM CODE]],Table2[[#All],[Item Code]:[Unit Cost]],10,0),0)</f>
        <v>0</v>
      </c>
      <c r="P3214" s="56"/>
      <c r="Q3214" s="58"/>
      <c r="R3214" s="58">
        <f>Table49[[#This Row],[QUANTITY]]*Table49[[#This Row],[INV Prices]]</f>
        <v>0</v>
      </c>
      <c r="S3214" s="67"/>
      <c r="V3214" s="41"/>
      <c r="W3214" s="4" t="str">
        <f>IFERROR(VLOOKUP(Table49[[#This Row],[ITEM CODE]],Table2[[Item Code]:[Category ]],6,0),"")</f>
        <v/>
      </c>
      <c r="X3214" s="1" t="str">
        <f>IFERROR(VLOOKUP(Table49[[#This Row],[ITEM CODE]],Table2[[Item Code]:[Sub Category]],7,0),"")</f>
        <v/>
      </c>
      <c r="Y3214" s="68" t="str">
        <f>Table49[[#This Row],[PO Number]]&amp;COUNTIFS($E$5:E3214,E3214)</f>
        <v>0</v>
      </c>
    </row>
    <row r="3215" spans="1:25" ht="14.7" customHeight="1" x14ac:dyDescent="0.3">
      <c r="A3215" s="1" t="str">
        <f>IF(Table49[[#This Row],[ITEM NAME]]="","",ROW()-4)</f>
        <v/>
      </c>
      <c r="B3215" s="68"/>
      <c r="C3215" s="4" t="str">
        <f>IFERROR(VLOOKUP(B3215,Table14[],3,0),"")</f>
        <v/>
      </c>
      <c r="D3215" s="4" t="str">
        <f>IFERROR(VLOOKUP(B3215,Table14[],2,0),"")</f>
        <v/>
      </c>
      <c r="E3215" s="4"/>
      <c r="H3215" s="41" t="str">
        <f>IFERROR(VLOOKUP(Table49[[#This Row],[ITEM CODE]],Table2[[Item Code]:[Master Name]],2,0),"")</f>
        <v/>
      </c>
      <c r="I3215" s="41"/>
      <c r="J3215" s="65" t="str">
        <f>IFERROR(VLOOKUP(Table49[[#This Row],[ITEM CODE]],Table2[[Item Code]:[Master Name]],3,0),"")</f>
        <v/>
      </c>
      <c r="K3215" s="1" t="str">
        <f>IFERROR(VLOOKUP(Table49[[#This Row],[ITEM CODE]],Table2[[Item Code]:[Master Name]],9,0),"")</f>
        <v/>
      </c>
      <c r="L3215" s="1" t="str">
        <f>IFERROR(VLOOKUP(Table49[[#This Row],[ITEM CODE]],Table2[[Item Code]:[Master Name]],8,0),"")</f>
        <v/>
      </c>
      <c r="M3215" s="41"/>
      <c r="N3215" s="66">
        <f>IFERROR(VLOOKUP(Table49[[#This Row],[ITEM CODE]],Table2[[#All],[Item Code]:[Unit Cost]],10,0),0)</f>
        <v>0</v>
      </c>
      <c r="O3215" s="134">
        <f>IFERROR(VLOOKUP(Table49[[#This Row],[ITEM CODE]],Table2[[#All],[Item Code]:[Unit Cost]],10,0),0)</f>
        <v>0</v>
      </c>
      <c r="P3215" s="56"/>
      <c r="Q3215" s="58"/>
      <c r="R3215" s="58">
        <f>Table49[[#This Row],[QUANTITY]]*Table49[[#This Row],[INV Prices]]</f>
        <v>0</v>
      </c>
      <c r="S3215" s="67"/>
      <c r="V3215" s="41"/>
      <c r="W3215" s="4" t="str">
        <f>IFERROR(VLOOKUP(Table49[[#This Row],[ITEM CODE]],Table2[[Item Code]:[Category ]],6,0),"")</f>
        <v/>
      </c>
      <c r="X3215" s="1" t="str">
        <f>IFERROR(VLOOKUP(Table49[[#This Row],[ITEM CODE]],Table2[[Item Code]:[Sub Category]],7,0),"")</f>
        <v/>
      </c>
      <c r="Y3215" s="68" t="str">
        <f>Table49[[#This Row],[PO Number]]&amp;COUNTIFS($E$5:E3215,E3215)</f>
        <v>0</v>
      </c>
    </row>
    <row r="3216" spans="1:25" ht="14.7" customHeight="1" x14ac:dyDescent="0.3">
      <c r="A3216" s="1" t="str">
        <f>IF(Table49[[#This Row],[ITEM NAME]]="","",ROW()-4)</f>
        <v/>
      </c>
      <c r="B3216" s="68"/>
      <c r="C3216" s="4" t="str">
        <f>IFERROR(VLOOKUP(B3216,Table14[],3,0),"")</f>
        <v/>
      </c>
      <c r="D3216" s="4" t="str">
        <f>IFERROR(VLOOKUP(B3216,Table14[],2,0),"")</f>
        <v/>
      </c>
      <c r="E3216" s="4"/>
      <c r="H3216" s="41" t="str">
        <f>IFERROR(VLOOKUP(Table49[[#This Row],[ITEM CODE]],Table2[[Item Code]:[Master Name]],2,0),"")</f>
        <v/>
      </c>
      <c r="I3216" s="41"/>
      <c r="J3216" s="65" t="str">
        <f>IFERROR(VLOOKUP(Table49[[#This Row],[ITEM CODE]],Table2[[Item Code]:[Master Name]],3,0),"")</f>
        <v/>
      </c>
      <c r="K3216" s="1" t="str">
        <f>IFERROR(VLOOKUP(Table49[[#This Row],[ITEM CODE]],Table2[[Item Code]:[Master Name]],9,0),"")</f>
        <v/>
      </c>
      <c r="L3216" s="1" t="str">
        <f>IFERROR(VLOOKUP(Table49[[#This Row],[ITEM CODE]],Table2[[Item Code]:[Master Name]],8,0),"")</f>
        <v/>
      </c>
      <c r="M3216" s="41"/>
      <c r="N3216" s="66">
        <f>IFERROR(VLOOKUP(Table49[[#This Row],[ITEM CODE]],Table2[[#All],[Item Code]:[Unit Cost]],10,0),0)</f>
        <v>0</v>
      </c>
      <c r="O3216" s="134">
        <f>IFERROR(VLOOKUP(Table49[[#This Row],[ITEM CODE]],Table2[[#All],[Item Code]:[Unit Cost]],10,0),0)</f>
        <v>0</v>
      </c>
      <c r="P3216" s="56"/>
      <c r="Q3216" s="58"/>
      <c r="R3216" s="58">
        <f>Table49[[#This Row],[QUANTITY]]*Table49[[#This Row],[INV Prices]]</f>
        <v>0</v>
      </c>
      <c r="S3216" s="67"/>
      <c r="V3216" s="41"/>
      <c r="W3216" s="4" t="str">
        <f>IFERROR(VLOOKUP(Table49[[#This Row],[ITEM CODE]],Table2[[Item Code]:[Category ]],6,0),"")</f>
        <v/>
      </c>
      <c r="X3216" s="1" t="str">
        <f>IFERROR(VLOOKUP(Table49[[#This Row],[ITEM CODE]],Table2[[Item Code]:[Sub Category]],7,0),"")</f>
        <v/>
      </c>
      <c r="Y3216" s="68" t="str">
        <f>Table49[[#This Row],[PO Number]]&amp;COUNTIFS($E$5:E3216,E3216)</f>
        <v>0</v>
      </c>
    </row>
    <row r="3217" spans="1:25" ht="14.7" customHeight="1" x14ac:dyDescent="0.3">
      <c r="A3217" s="1" t="str">
        <f>IF(Table49[[#This Row],[ITEM NAME]]="","",ROW()-4)</f>
        <v/>
      </c>
      <c r="B3217" s="68"/>
      <c r="C3217" s="4" t="str">
        <f>IFERROR(VLOOKUP(B3217,Table14[],3,0),"")</f>
        <v/>
      </c>
      <c r="D3217" s="4" t="str">
        <f>IFERROR(VLOOKUP(B3217,Table14[],2,0),"")</f>
        <v/>
      </c>
      <c r="E3217" s="4"/>
      <c r="H3217" s="41" t="str">
        <f>IFERROR(VLOOKUP(Table49[[#This Row],[ITEM CODE]],Table2[[Item Code]:[Master Name]],2,0),"")</f>
        <v/>
      </c>
      <c r="I3217" s="41"/>
      <c r="J3217" s="65" t="str">
        <f>IFERROR(VLOOKUP(Table49[[#This Row],[ITEM CODE]],Table2[[Item Code]:[Master Name]],3,0),"")</f>
        <v/>
      </c>
      <c r="K3217" s="1" t="str">
        <f>IFERROR(VLOOKUP(Table49[[#This Row],[ITEM CODE]],Table2[[Item Code]:[Master Name]],9,0),"")</f>
        <v/>
      </c>
      <c r="L3217" s="1" t="str">
        <f>IFERROR(VLOOKUP(Table49[[#This Row],[ITEM CODE]],Table2[[Item Code]:[Master Name]],8,0),"")</f>
        <v/>
      </c>
      <c r="M3217" s="41"/>
      <c r="N3217" s="66">
        <f>IFERROR(VLOOKUP(Table49[[#This Row],[ITEM CODE]],Table2[[#All],[Item Code]:[Unit Cost]],10,0),0)</f>
        <v>0</v>
      </c>
      <c r="O3217" s="134">
        <f>IFERROR(VLOOKUP(Table49[[#This Row],[ITEM CODE]],Table2[[#All],[Item Code]:[Unit Cost]],10,0),0)</f>
        <v>0</v>
      </c>
      <c r="P3217" s="56"/>
      <c r="Q3217" s="58"/>
      <c r="R3217" s="58">
        <f>Table49[[#This Row],[QUANTITY]]*Table49[[#This Row],[INV Prices]]</f>
        <v>0</v>
      </c>
      <c r="S3217" s="67"/>
      <c r="V3217" s="41"/>
      <c r="W3217" s="4" t="str">
        <f>IFERROR(VLOOKUP(Table49[[#This Row],[ITEM CODE]],Table2[[Item Code]:[Category ]],6,0),"")</f>
        <v/>
      </c>
      <c r="X3217" s="1" t="str">
        <f>IFERROR(VLOOKUP(Table49[[#This Row],[ITEM CODE]],Table2[[Item Code]:[Sub Category]],7,0),"")</f>
        <v/>
      </c>
      <c r="Y3217" s="68" t="str">
        <f>Table49[[#This Row],[PO Number]]&amp;COUNTIFS($E$5:E3217,E3217)</f>
        <v>0</v>
      </c>
    </row>
    <row r="3218" spans="1:25" ht="14.7" customHeight="1" x14ac:dyDescent="0.3">
      <c r="A3218" s="1" t="str">
        <f>IF(Table49[[#This Row],[ITEM NAME]]="","",ROW()-4)</f>
        <v/>
      </c>
      <c r="B3218" s="68"/>
      <c r="C3218" s="4" t="str">
        <f>IFERROR(VLOOKUP(B3218,Table14[],3,0),"")</f>
        <v/>
      </c>
      <c r="D3218" s="4" t="str">
        <f>IFERROR(VLOOKUP(B3218,Table14[],2,0),"")</f>
        <v/>
      </c>
      <c r="E3218" s="4"/>
      <c r="H3218" s="41" t="str">
        <f>IFERROR(VLOOKUP(Table49[[#This Row],[ITEM CODE]],Table2[[Item Code]:[Master Name]],2,0),"")</f>
        <v/>
      </c>
      <c r="I3218" s="41"/>
      <c r="J3218" s="65" t="str">
        <f>IFERROR(VLOOKUP(Table49[[#This Row],[ITEM CODE]],Table2[[Item Code]:[Master Name]],3,0),"")</f>
        <v/>
      </c>
      <c r="K3218" s="1" t="str">
        <f>IFERROR(VLOOKUP(Table49[[#This Row],[ITEM CODE]],Table2[[Item Code]:[Master Name]],9,0),"")</f>
        <v/>
      </c>
      <c r="L3218" s="1" t="str">
        <f>IFERROR(VLOOKUP(Table49[[#This Row],[ITEM CODE]],Table2[[Item Code]:[Master Name]],8,0),"")</f>
        <v/>
      </c>
      <c r="M3218" s="41"/>
      <c r="N3218" s="66">
        <f>IFERROR(VLOOKUP(Table49[[#This Row],[ITEM CODE]],Table2[[#All],[Item Code]:[Unit Cost]],10,0),0)</f>
        <v>0</v>
      </c>
      <c r="O3218" s="134">
        <f>IFERROR(VLOOKUP(Table49[[#This Row],[ITEM CODE]],Table2[[#All],[Item Code]:[Unit Cost]],10,0),0)</f>
        <v>0</v>
      </c>
      <c r="P3218" s="56"/>
      <c r="Q3218" s="58"/>
      <c r="R3218" s="58">
        <f>Table49[[#This Row],[QUANTITY]]*Table49[[#This Row],[INV Prices]]</f>
        <v>0</v>
      </c>
      <c r="S3218" s="67"/>
      <c r="V3218" s="41"/>
      <c r="W3218" s="4" t="str">
        <f>IFERROR(VLOOKUP(Table49[[#This Row],[ITEM CODE]],Table2[[Item Code]:[Category ]],6,0),"")</f>
        <v/>
      </c>
      <c r="X3218" s="1" t="str">
        <f>IFERROR(VLOOKUP(Table49[[#This Row],[ITEM CODE]],Table2[[Item Code]:[Sub Category]],7,0),"")</f>
        <v/>
      </c>
      <c r="Y3218" s="68" t="str">
        <f>Table49[[#This Row],[PO Number]]&amp;COUNTIFS($E$5:E3218,E3218)</f>
        <v>0</v>
      </c>
    </row>
    <row r="3219" spans="1:25" ht="14.7" customHeight="1" x14ac:dyDescent="0.3">
      <c r="A3219" s="1" t="str">
        <f>IF(Table49[[#This Row],[ITEM NAME]]="","",ROW()-4)</f>
        <v/>
      </c>
      <c r="B3219" s="68"/>
      <c r="C3219" s="4" t="str">
        <f>IFERROR(VLOOKUP(B3219,Table14[],3,0),"")</f>
        <v/>
      </c>
      <c r="D3219" s="4" t="str">
        <f>IFERROR(VLOOKUP(B3219,Table14[],2,0),"")</f>
        <v/>
      </c>
      <c r="E3219" s="4"/>
      <c r="H3219" s="41" t="str">
        <f>IFERROR(VLOOKUP(Table49[[#This Row],[ITEM CODE]],Table2[[Item Code]:[Master Name]],2,0),"")</f>
        <v/>
      </c>
      <c r="I3219" s="41"/>
      <c r="J3219" s="65" t="str">
        <f>IFERROR(VLOOKUP(Table49[[#This Row],[ITEM CODE]],Table2[[Item Code]:[Master Name]],3,0),"")</f>
        <v/>
      </c>
      <c r="K3219" s="1" t="str">
        <f>IFERROR(VLOOKUP(Table49[[#This Row],[ITEM CODE]],Table2[[Item Code]:[Master Name]],9,0),"")</f>
        <v/>
      </c>
      <c r="L3219" s="1" t="str">
        <f>IFERROR(VLOOKUP(Table49[[#This Row],[ITEM CODE]],Table2[[Item Code]:[Master Name]],8,0),"")</f>
        <v/>
      </c>
      <c r="M3219" s="41"/>
      <c r="N3219" s="66">
        <f>IFERROR(VLOOKUP(Table49[[#This Row],[ITEM CODE]],Table2[[#All],[Item Code]:[Unit Cost]],10,0),0)</f>
        <v>0</v>
      </c>
      <c r="O3219" s="134">
        <f>IFERROR(VLOOKUP(Table49[[#This Row],[ITEM CODE]],Table2[[#All],[Item Code]:[Unit Cost]],10,0),0)</f>
        <v>0</v>
      </c>
      <c r="P3219" s="56"/>
      <c r="Q3219" s="58"/>
      <c r="R3219" s="58">
        <f>Table49[[#This Row],[QUANTITY]]*Table49[[#This Row],[INV Prices]]</f>
        <v>0</v>
      </c>
      <c r="S3219" s="67"/>
      <c r="V3219" s="41"/>
      <c r="W3219" s="4" t="str">
        <f>IFERROR(VLOOKUP(Table49[[#This Row],[ITEM CODE]],Table2[[Item Code]:[Category ]],6,0),"")</f>
        <v/>
      </c>
      <c r="X3219" s="1" t="str">
        <f>IFERROR(VLOOKUP(Table49[[#This Row],[ITEM CODE]],Table2[[Item Code]:[Sub Category]],7,0),"")</f>
        <v/>
      </c>
      <c r="Y3219" s="68" t="str">
        <f>Table49[[#This Row],[PO Number]]&amp;COUNTIFS($E$5:E3219,E3219)</f>
        <v>0</v>
      </c>
    </row>
    <row r="3220" spans="1:25" ht="14.7" customHeight="1" x14ac:dyDescent="0.3">
      <c r="A3220" s="1" t="str">
        <f>IF(Table49[[#This Row],[ITEM NAME]]="","",ROW()-4)</f>
        <v/>
      </c>
      <c r="B3220" s="68"/>
      <c r="C3220" s="4" t="str">
        <f>IFERROR(VLOOKUP(B3220,Table14[],3,0),"")</f>
        <v/>
      </c>
      <c r="D3220" s="4" t="str">
        <f>IFERROR(VLOOKUP(B3220,Table14[],2,0),"")</f>
        <v/>
      </c>
      <c r="E3220" s="4"/>
      <c r="H3220" s="41" t="str">
        <f>IFERROR(VLOOKUP(Table49[[#This Row],[ITEM CODE]],Table2[[Item Code]:[Master Name]],2,0),"")</f>
        <v/>
      </c>
      <c r="I3220" s="41"/>
      <c r="J3220" s="65" t="str">
        <f>IFERROR(VLOOKUP(Table49[[#This Row],[ITEM CODE]],Table2[[Item Code]:[Master Name]],3,0),"")</f>
        <v/>
      </c>
      <c r="K3220" s="1" t="str">
        <f>IFERROR(VLOOKUP(Table49[[#This Row],[ITEM CODE]],Table2[[Item Code]:[Master Name]],9,0),"")</f>
        <v/>
      </c>
      <c r="L3220" s="1" t="str">
        <f>IFERROR(VLOOKUP(Table49[[#This Row],[ITEM CODE]],Table2[[Item Code]:[Master Name]],8,0),"")</f>
        <v/>
      </c>
      <c r="M3220" s="41"/>
      <c r="N3220" s="66">
        <f>IFERROR(VLOOKUP(Table49[[#This Row],[ITEM CODE]],Table2[[#All],[Item Code]:[Unit Cost]],10,0),0)</f>
        <v>0</v>
      </c>
      <c r="O3220" s="134">
        <f>IFERROR(VLOOKUP(Table49[[#This Row],[ITEM CODE]],Table2[[#All],[Item Code]:[Unit Cost]],10,0),0)</f>
        <v>0</v>
      </c>
      <c r="P3220" s="56"/>
      <c r="Q3220" s="58"/>
      <c r="R3220" s="58">
        <f>Table49[[#This Row],[QUANTITY]]*Table49[[#This Row],[INV Prices]]</f>
        <v>0</v>
      </c>
      <c r="S3220" s="67"/>
      <c r="V3220" s="41"/>
      <c r="W3220" s="4" t="str">
        <f>IFERROR(VLOOKUP(Table49[[#This Row],[ITEM CODE]],Table2[[Item Code]:[Category ]],6,0),"")</f>
        <v/>
      </c>
      <c r="X3220" s="1" t="str">
        <f>IFERROR(VLOOKUP(Table49[[#This Row],[ITEM CODE]],Table2[[Item Code]:[Sub Category]],7,0),"")</f>
        <v/>
      </c>
      <c r="Y3220" s="68" t="str">
        <f>Table49[[#This Row],[PO Number]]&amp;COUNTIFS($E$5:E3220,E3220)</f>
        <v>0</v>
      </c>
    </row>
    <row r="3221" spans="1:25" ht="14.7" customHeight="1" x14ac:dyDescent="0.3">
      <c r="A3221" s="1" t="str">
        <f>IF(Table49[[#This Row],[ITEM NAME]]="","",ROW()-4)</f>
        <v/>
      </c>
      <c r="B3221" s="68"/>
      <c r="C3221" s="4" t="str">
        <f>IFERROR(VLOOKUP(B3221,Table14[],3,0),"")</f>
        <v/>
      </c>
      <c r="D3221" s="4" t="str">
        <f>IFERROR(VLOOKUP(B3221,Table14[],2,0),"")</f>
        <v/>
      </c>
      <c r="E3221" s="4"/>
      <c r="H3221" s="41" t="str">
        <f>IFERROR(VLOOKUP(Table49[[#This Row],[ITEM CODE]],Table2[[Item Code]:[Master Name]],2,0),"")</f>
        <v/>
      </c>
      <c r="I3221" s="41"/>
      <c r="J3221" s="65" t="str">
        <f>IFERROR(VLOOKUP(Table49[[#This Row],[ITEM CODE]],Table2[[Item Code]:[Master Name]],3,0),"")</f>
        <v/>
      </c>
      <c r="K3221" s="1" t="str">
        <f>IFERROR(VLOOKUP(Table49[[#This Row],[ITEM CODE]],Table2[[Item Code]:[Master Name]],9,0),"")</f>
        <v/>
      </c>
      <c r="L3221" s="1" t="str">
        <f>IFERROR(VLOOKUP(Table49[[#This Row],[ITEM CODE]],Table2[[Item Code]:[Master Name]],8,0),"")</f>
        <v/>
      </c>
      <c r="M3221" s="41"/>
      <c r="N3221" s="66">
        <f>IFERROR(VLOOKUP(Table49[[#This Row],[ITEM CODE]],Table2[[#All],[Item Code]:[Unit Cost]],10,0),0)</f>
        <v>0</v>
      </c>
      <c r="O3221" s="134">
        <f>IFERROR(VLOOKUP(Table49[[#This Row],[ITEM CODE]],Table2[[#All],[Item Code]:[Unit Cost]],10,0),0)</f>
        <v>0</v>
      </c>
      <c r="P3221" s="56"/>
      <c r="Q3221" s="58"/>
      <c r="R3221" s="58">
        <f>Table49[[#This Row],[QUANTITY]]*Table49[[#This Row],[INV Prices]]</f>
        <v>0</v>
      </c>
      <c r="S3221" s="67"/>
      <c r="V3221" s="41"/>
      <c r="W3221" s="4" t="str">
        <f>IFERROR(VLOOKUP(Table49[[#This Row],[ITEM CODE]],Table2[[Item Code]:[Category ]],6,0),"")</f>
        <v/>
      </c>
      <c r="X3221" s="1" t="str">
        <f>IFERROR(VLOOKUP(Table49[[#This Row],[ITEM CODE]],Table2[[Item Code]:[Sub Category]],7,0),"")</f>
        <v/>
      </c>
      <c r="Y3221" s="68" t="str">
        <f>Table49[[#This Row],[PO Number]]&amp;COUNTIFS($E$5:E3221,E3221)</f>
        <v>0</v>
      </c>
    </row>
    <row r="3222" spans="1:25" ht="14.7" customHeight="1" x14ac:dyDescent="0.3">
      <c r="A3222" s="1" t="str">
        <f>IF(Table49[[#This Row],[ITEM NAME]]="","",ROW()-4)</f>
        <v/>
      </c>
      <c r="B3222" s="68"/>
      <c r="C3222" s="4" t="str">
        <f>IFERROR(VLOOKUP(B3222,Table14[],3,0),"")</f>
        <v/>
      </c>
      <c r="D3222" s="4" t="str">
        <f>IFERROR(VLOOKUP(B3222,Table14[],2,0),"")</f>
        <v/>
      </c>
      <c r="E3222" s="4"/>
      <c r="H3222" s="41" t="str">
        <f>IFERROR(VLOOKUP(Table49[[#This Row],[ITEM CODE]],Table2[[Item Code]:[Master Name]],2,0),"")</f>
        <v/>
      </c>
      <c r="I3222" s="41"/>
      <c r="J3222" s="65" t="str">
        <f>IFERROR(VLOOKUP(Table49[[#This Row],[ITEM CODE]],Table2[[Item Code]:[Master Name]],3,0),"")</f>
        <v/>
      </c>
      <c r="K3222" s="1" t="str">
        <f>IFERROR(VLOOKUP(Table49[[#This Row],[ITEM CODE]],Table2[[Item Code]:[Master Name]],9,0),"")</f>
        <v/>
      </c>
      <c r="L3222" s="1" t="str">
        <f>IFERROR(VLOOKUP(Table49[[#This Row],[ITEM CODE]],Table2[[Item Code]:[Master Name]],8,0),"")</f>
        <v/>
      </c>
      <c r="M3222" s="41"/>
      <c r="N3222" s="66">
        <f>IFERROR(VLOOKUP(Table49[[#This Row],[ITEM CODE]],Table2[[#All],[Item Code]:[Unit Cost]],10,0),0)</f>
        <v>0</v>
      </c>
      <c r="O3222" s="134">
        <f>IFERROR(VLOOKUP(Table49[[#This Row],[ITEM CODE]],Table2[[#All],[Item Code]:[Unit Cost]],10,0),0)</f>
        <v>0</v>
      </c>
      <c r="P3222" s="56"/>
      <c r="Q3222" s="58"/>
      <c r="R3222" s="58">
        <f>Table49[[#This Row],[QUANTITY]]*Table49[[#This Row],[INV Prices]]</f>
        <v>0</v>
      </c>
      <c r="S3222" s="67"/>
      <c r="V3222" s="41"/>
      <c r="W3222" s="4" t="str">
        <f>IFERROR(VLOOKUP(Table49[[#This Row],[ITEM CODE]],Table2[[Item Code]:[Category ]],6,0),"")</f>
        <v/>
      </c>
      <c r="X3222" s="1" t="str">
        <f>IFERROR(VLOOKUP(Table49[[#This Row],[ITEM CODE]],Table2[[Item Code]:[Sub Category]],7,0),"")</f>
        <v/>
      </c>
      <c r="Y3222" s="68" t="str">
        <f>Table49[[#This Row],[PO Number]]&amp;COUNTIFS($E$5:E3222,E3222)</f>
        <v>0</v>
      </c>
    </row>
    <row r="3223" spans="1:25" ht="14.7" customHeight="1" x14ac:dyDescent="0.3">
      <c r="A3223" s="1" t="str">
        <f>IF(Table49[[#This Row],[ITEM NAME]]="","",ROW()-4)</f>
        <v/>
      </c>
      <c r="B3223" s="68"/>
      <c r="C3223" s="4" t="str">
        <f>IFERROR(VLOOKUP(B3223,Table14[],3,0),"")</f>
        <v/>
      </c>
      <c r="D3223" s="4" t="str">
        <f>IFERROR(VLOOKUP(B3223,Table14[],2,0),"")</f>
        <v/>
      </c>
      <c r="E3223" s="4"/>
      <c r="H3223" s="41" t="str">
        <f>IFERROR(VLOOKUP(Table49[[#This Row],[ITEM CODE]],Table2[[Item Code]:[Master Name]],2,0),"")</f>
        <v/>
      </c>
      <c r="I3223" s="41"/>
      <c r="J3223" s="65" t="str">
        <f>IFERROR(VLOOKUP(Table49[[#This Row],[ITEM CODE]],Table2[[Item Code]:[Master Name]],3,0),"")</f>
        <v/>
      </c>
      <c r="K3223" s="1" t="str">
        <f>IFERROR(VLOOKUP(Table49[[#This Row],[ITEM CODE]],Table2[[Item Code]:[Master Name]],9,0),"")</f>
        <v/>
      </c>
      <c r="L3223" s="1" t="str">
        <f>IFERROR(VLOOKUP(Table49[[#This Row],[ITEM CODE]],Table2[[Item Code]:[Master Name]],8,0),"")</f>
        <v/>
      </c>
      <c r="M3223" s="41"/>
      <c r="N3223" s="66">
        <f>IFERROR(VLOOKUP(Table49[[#This Row],[ITEM CODE]],Table2[[#All],[Item Code]:[Unit Cost]],10,0),0)</f>
        <v>0</v>
      </c>
      <c r="O3223" s="134">
        <f>IFERROR(VLOOKUP(Table49[[#This Row],[ITEM CODE]],Table2[[#All],[Item Code]:[Unit Cost]],10,0),0)</f>
        <v>0</v>
      </c>
      <c r="P3223" s="56"/>
      <c r="Q3223" s="58"/>
      <c r="R3223" s="58">
        <f>Table49[[#This Row],[QUANTITY]]*Table49[[#This Row],[INV Prices]]</f>
        <v>0</v>
      </c>
      <c r="S3223" s="67"/>
      <c r="V3223" s="41"/>
      <c r="W3223" s="4" t="str">
        <f>IFERROR(VLOOKUP(Table49[[#This Row],[ITEM CODE]],Table2[[Item Code]:[Category ]],6,0),"")</f>
        <v/>
      </c>
      <c r="X3223" s="1" t="str">
        <f>IFERROR(VLOOKUP(Table49[[#This Row],[ITEM CODE]],Table2[[Item Code]:[Sub Category]],7,0),"")</f>
        <v/>
      </c>
      <c r="Y3223" s="68" t="str">
        <f>Table49[[#This Row],[PO Number]]&amp;COUNTIFS($E$5:E3223,E3223)</f>
        <v>0</v>
      </c>
    </row>
    <row r="3224" spans="1:25" ht="14.7" customHeight="1" x14ac:dyDescent="0.3">
      <c r="A3224" s="1" t="str">
        <f>IF(Table49[[#This Row],[ITEM NAME]]="","",ROW()-4)</f>
        <v/>
      </c>
      <c r="B3224" s="68"/>
      <c r="C3224" s="4" t="str">
        <f>IFERROR(VLOOKUP(B3224,Table14[],3,0),"")</f>
        <v/>
      </c>
      <c r="D3224" s="4" t="str">
        <f>IFERROR(VLOOKUP(B3224,Table14[],2,0),"")</f>
        <v/>
      </c>
      <c r="E3224" s="4"/>
      <c r="H3224" s="41" t="str">
        <f>IFERROR(VLOOKUP(Table49[[#This Row],[ITEM CODE]],Table2[[Item Code]:[Master Name]],2,0),"")</f>
        <v/>
      </c>
      <c r="I3224" s="41"/>
      <c r="J3224" s="65" t="str">
        <f>IFERROR(VLOOKUP(Table49[[#This Row],[ITEM CODE]],Table2[[Item Code]:[Master Name]],3,0),"")</f>
        <v/>
      </c>
      <c r="K3224" s="1" t="str">
        <f>IFERROR(VLOOKUP(Table49[[#This Row],[ITEM CODE]],Table2[[Item Code]:[Master Name]],9,0),"")</f>
        <v/>
      </c>
      <c r="L3224" s="1" t="str">
        <f>IFERROR(VLOOKUP(Table49[[#This Row],[ITEM CODE]],Table2[[Item Code]:[Master Name]],8,0),"")</f>
        <v/>
      </c>
      <c r="M3224" s="41"/>
      <c r="N3224" s="66">
        <f>IFERROR(VLOOKUP(Table49[[#This Row],[ITEM CODE]],Table2[[#All],[Item Code]:[Unit Cost]],10,0),0)</f>
        <v>0</v>
      </c>
      <c r="O3224" s="134">
        <f>IFERROR(VLOOKUP(Table49[[#This Row],[ITEM CODE]],Table2[[#All],[Item Code]:[Unit Cost]],10,0),0)</f>
        <v>0</v>
      </c>
      <c r="P3224" s="56"/>
      <c r="Q3224" s="58"/>
      <c r="R3224" s="58">
        <f>Table49[[#This Row],[QUANTITY]]*Table49[[#This Row],[INV Prices]]</f>
        <v>0</v>
      </c>
      <c r="S3224" s="67"/>
      <c r="V3224" s="41"/>
      <c r="W3224" s="4" t="str">
        <f>IFERROR(VLOOKUP(Table49[[#This Row],[ITEM CODE]],Table2[[Item Code]:[Category ]],6,0),"")</f>
        <v/>
      </c>
      <c r="X3224" s="1" t="str">
        <f>IFERROR(VLOOKUP(Table49[[#This Row],[ITEM CODE]],Table2[[Item Code]:[Sub Category]],7,0),"")</f>
        <v/>
      </c>
      <c r="Y3224" s="68" t="str">
        <f>Table49[[#This Row],[PO Number]]&amp;COUNTIFS($E$5:E3224,E3224)</f>
        <v>0</v>
      </c>
    </row>
    <row r="3225" spans="1:25" ht="14.7" customHeight="1" x14ac:dyDescent="0.3">
      <c r="A3225" s="1" t="str">
        <f>IF(Table49[[#This Row],[ITEM NAME]]="","",ROW()-4)</f>
        <v/>
      </c>
      <c r="B3225" s="68"/>
      <c r="C3225" s="4" t="str">
        <f>IFERROR(VLOOKUP(B3225,Table14[],3,0),"")</f>
        <v/>
      </c>
      <c r="D3225" s="4" t="str">
        <f>IFERROR(VLOOKUP(B3225,Table14[],2,0),"")</f>
        <v/>
      </c>
      <c r="E3225" s="4"/>
      <c r="H3225" s="41" t="str">
        <f>IFERROR(VLOOKUP(Table49[[#This Row],[ITEM CODE]],Table2[[Item Code]:[Master Name]],2,0),"")</f>
        <v/>
      </c>
      <c r="I3225" s="41"/>
      <c r="J3225" s="65" t="str">
        <f>IFERROR(VLOOKUP(Table49[[#This Row],[ITEM CODE]],Table2[[Item Code]:[Master Name]],3,0),"")</f>
        <v/>
      </c>
      <c r="K3225" s="1" t="str">
        <f>IFERROR(VLOOKUP(Table49[[#This Row],[ITEM CODE]],Table2[[Item Code]:[Master Name]],9,0),"")</f>
        <v/>
      </c>
      <c r="L3225" s="1" t="str">
        <f>IFERROR(VLOOKUP(Table49[[#This Row],[ITEM CODE]],Table2[[Item Code]:[Master Name]],8,0),"")</f>
        <v/>
      </c>
      <c r="M3225" s="41"/>
      <c r="N3225" s="66">
        <f>IFERROR(VLOOKUP(Table49[[#This Row],[ITEM CODE]],Table2[[#All],[Item Code]:[Unit Cost]],10,0),0)</f>
        <v>0</v>
      </c>
      <c r="O3225" s="134">
        <f>IFERROR(VLOOKUP(Table49[[#This Row],[ITEM CODE]],Table2[[#All],[Item Code]:[Unit Cost]],10,0),0)</f>
        <v>0</v>
      </c>
      <c r="P3225" s="56"/>
      <c r="Q3225" s="58"/>
      <c r="R3225" s="58">
        <f>Table49[[#This Row],[QUANTITY]]*Table49[[#This Row],[INV Prices]]</f>
        <v>0</v>
      </c>
      <c r="S3225" s="67"/>
      <c r="V3225" s="41"/>
      <c r="W3225" s="4" t="str">
        <f>IFERROR(VLOOKUP(Table49[[#This Row],[ITEM CODE]],Table2[[Item Code]:[Category ]],6,0),"")</f>
        <v/>
      </c>
      <c r="X3225" s="1" t="str">
        <f>IFERROR(VLOOKUP(Table49[[#This Row],[ITEM CODE]],Table2[[Item Code]:[Sub Category]],7,0),"")</f>
        <v/>
      </c>
      <c r="Y3225" s="68" t="str">
        <f>Table49[[#This Row],[PO Number]]&amp;COUNTIFS($E$5:E3225,E3225)</f>
        <v>0</v>
      </c>
    </row>
    <row r="3226" spans="1:25" ht="14.7" customHeight="1" x14ac:dyDescent="0.3">
      <c r="A3226" s="1" t="str">
        <f>IF(Table49[[#This Row],[ITEM NAME]]="","",ROW()-4)</f>
        <v/>
      </c>
      <c r="B3226" s="68"/>
      <c r="C3226" s="4" t="str">
        <f>IFERROR(VLOOKUP(B3226,Table14[],3,0),"")</f>
        <v/>
      </c>
      <c r="D3226" s="4" t="str">
        <f>IFERROR(VLOOKUP(B3226,Table14[],2,0),"")</f>
        <v/>
      </c>
      <c r="E3226" s="4"/>
      <c r="H3226" s="41" t="str">
        <f>IFERROR(VLOOKUP(Table49[[#This Row],[ITEM CODE]],Table2[[Item Code]:[Master Name]],2,0),"")</f>
        <v/>
      </c>
      <c r="I3226" s="41"/>
      <c r="J3226" s="65" t="str">
        <f>IFERROR(VLOOKUP(Table49[[#This Row],[ITEM CODE]],Table2[[Item Code]:[Master Name]],3,0),"")</f>
        <v/>
      </c>
      <c r="K3226" s="1" t="str">
        <f>IFERROR(VLOOKUP(Table49[[#This Row],[ITEM CODE]],Table2[[Item Code]:[Master Name]],9,0),"")</f>
        <v/>
      </c>
      <c r="L3226" s="1" t="str">
        <f>IFERROR(VLOOKUP(Table49[[#This Row],[ITEM CODE]],Table2[[Item Code]:[Master Name]],8,0),"")</f>
        <v/>
      </c>
      <c r="M3226" s="41"/>
      <c r="N3226" s="66">
        <f>IFERROR(VLOOKUP(Table49[[#This Row],[ITEM CODE]],Table2[[#All],[Item Code]:[Unit Cost]],10,0),0)</f>
        <v>0</v>
      </c>
      <c r="O3226" s="134">
        <f>IFERROR(VLOOKUP(Table49[[#This Row],[ITEM CODE]],Table2[[#All],[Item Code]:[Unit Cost]],10,0),0)</f>
        <v>0</v>
      </c>
      <c r="P3226" s="56"/>
      <c r="Q3226" s="58"/>
      <c r="R3226" s="58">
        <f>Table49[[#This Row],[QUANTITY]]*Table49[[#This Row],[INV Prices]]</f>
        <v>0</v>
      </c>
      <c r="S3226" s="67"/>
      <c r="V3226" s="41"/>
      <c r="W3226" s="4" t="str">
        <f>IFERROR(VLOOKUP(Table49[[#This Row],[ITEM CODE]],Table2[[Item Code]:[Category ]],6,0),"")</f>
        <v/>
      </c>
      <c r="X3226" s="1" t="str">
        <f>IFERROR(VLOOKUP(Table49[[#This Row],[ITEM CODE]],Table2[[Item Code]:[Sub Category]],7,0),"")</f>
        <v/>
      </c>
      <c r="Y3226" s="68" t="str">
        <f>Table49[[#This Row],[PO Number]]&amp;COUNTIFS($E$5:E3226,E3226)</f>
        <v>0</v>
      </c>
    </row>
    <row r="3227" spans="1:25" ht="14.7" customHeight="1" x14ac:dyDescent="0.3">
      <c r="A3227" s="1" t="str">
        <f>IF(Table49[[#This Row],[ITEM NAME]]="","",ROW()-4)</f>
        <v/>
      </c>
      <c r="B3227" s="68"/>
      <c r="C3227" s="4" t="str">
        <f>IFERROR(VLOOKUP(B3227,Table14[],3,0),"")</f>
        <v/>
      </c>
      <c r="D3227" s="4" t="str">
        <f>IFERROR(VLOOKUP(B3227,Table14[],2,0),"")</f>
        <v/>
      </c>
      <c r="E3227" s="4"/>
      <c r="H3227" s="41" t="str">
        <f>IFERROR(VLOOKUP(Table49[[#This Row],[ITEM CODE]],Table2[[Item Code]:[Master Name]],2,0),"")</f>
        <v/>
      </c>
      <c r="I3227" s="41"/>
      <c r="J3227" s="65" t="str">
        <f>IFERROR(VLOOKUP(Table49[[#This Row],[ITEM CODE]],Table2[[Item Code]:[Master Name]],3,0),"")</f>
        <v/>
      </c>
      <c r="K3227" s="1" t="str">
        <f>IFERROR(VLOOKUP(Table49[[#This Row],[ITEM CODE]],Table2[[Item Code]:[Master Name]],9,0),"")</f>
        <v/>
      </c>
      <c r="L3227" s="1" t="str">
        <f>IFERROR(VLOOKUP(Table49[[#This Row],[ITEM CODE]],Table2[[Item Code]:[Master Name]],8,0),"")</f>
        <v/>
      </c>
      <c r="M3227" s="41"/>
      <c r="N3227" s="66">
        <f>IFERROR(VLOOKUP(Table49[[#This Row],[ITEM CODE]],Table2[[#All],[Item Code]:[Unit Cost]],10,0),0)</f>
        <v>0</v>
      </c>
      <c r="O3227" s="134">
        <f>IFERROR(VLOOKUP(Table49[[#This Row],[ITEM CODE]],Table2[[#All],[Item Code]:[Unit Cost]],10,0),0)</f>
        <v>0</v>
      </c>
      <c r="P3227" s="56"/>
      <c r="Q3227" s="58"/>
      <c r="R3227" s="58">
        <f>Table49[[#This Row],[QUANTITY]]*Table49[[#This Row],[INV Prices]]</f>
        <v>0</v>
      </c>
      <c r="S3227" s="67"/>
      <c r="V3227" s="41"/>
      <c r="W3227" s="4" t="str">
        <f>IFERROR(VLOOKUP(Table49[[#This Row],[ITEM CODE]],Table2[[Item Code]:[Category ]],6,0),"")</f>
        <v/>
      </c>
      <c r="X3227" s="1" t="str">
        <f>IFERROR(VLOOKUP(Table49[[#This Row],[ITEM CODE]],Table2[[Item Code]:[Sub Category]],7,0),"")</f>
        <v/>
      </c>
      <c r="Y3227" s="68" t="str">
        <f>Table49[[#This Row],[PO Number]]&amp;COUNTIFS($E$5:E3227,E3227)</f>
        <v>0</v>
      </c>
    </row>
    <row r="3228" spans="1:25" ht="14.7" customHeight="1" x14ac:dyDescent="0.3">
      <c r="A3228" s="1" t="str">
        <f>IF(Table49[[#This Row],[ITEM NAME]]="","",ROW()-4)</f>
        <v/>
      </c>
      <c r="B3228" s="68"/>
      <c r="C3228" s="4" t="str">
        <f>IFERROR(VLOOKUP(B3228,Table14[],3,0),"")</f>
        <v/>
      </c>
      <c r="D3228" s="4" t="str">
        <f>IFERROR(VLOOKUP(B3228,Table14[],2,0),"")</f>
        <v/>
      </c>
      <c r="E3228" s="4"/>
      <c r="H3228" s="41" t="str">
        <f>IFERROR(VLOOKUP(Table49[[#This Row],[ITEM CODE]],Table2[[Item Code]:[Master Name]],2,0),"")</f>
        <v/>
      </c>
      <c r="I3228" s="41"/>
      <c r="J3228" s="65" t="str">
        <f>IFERROR(VLOOKUP(Table49[[#This Row],[ITEM CODE]],Table2[[Item Code]:[Master Name]],3,0),"")</f>
        <v/>
      </c>
      <c r="K3228" s="1" t="str">
        <f>IFERROR(VLOOKUP(Table49[[#This Row],[ITEM CODE]],Table2[[Item Code]:[Master Name]],9,0),"")</f>
        <v/>
      </c>
      <c r="L3228" s="1" t="str">
        <f>IFERROR(VLOOKUP(Table49[[#This Row],[ITEM CODE]],Table2[[Item Code]:[Master Name]],8,0),"")</f>
        <v/>
      </c>
      <c r="M3228" s="41"/>
      <c r="N3228" s="66">
        <f>IFERROR(VLOOKUP(Table49[[#This Row],[ITEM CODE]],Table2[[#All],[Item Code]:[Unit Cost]],10,0),0)</f>
        <v>0</v>
      </c>
      <c r="O3228" s="134">
        <f>IFERROR(VLOOKUP(Table49[[#This Row],[ITEM CODE]],Table2[[#All],[Item Code]:[Unit Cost]],10,0),0)</f>
        <v>0</v>
      </c>
      <c r="P3228" s="56"/>
      <c r="Q3228" s="58"/>
      <c r="R3228" s="58">
        <f>Table49[[#This Row],[QUANTITY]]*Table49[[#This Row],[INV Prices]]</f>
        <v>0</v>
      </c>
      <c r="S3228" s="67"/>
      <c r="V3228" s="41"/>
      <c r="W3228" s="4" t="str">
        <f>IFERROR(VLOOKUP(Table49[[#This Row],[ITEM CODE]],Table2[[Item Code]:[Category ]],6,0),"")</f>
        <v/>
      </c>
      <c r="X3228" s="1" t="str">
        <f>IFERROR(VLOOKUP(Table49[[#This Row],[ITEM CODE]],Table2[[Item Code]:[Sub Category]],7,0),"")</f>
        <v/>
      </c>
      <c r="Y3228" s="68" t="str">
        <f>Table49[[#This Row],[PO Number]]&amp;COUNTIFS($E$5:E3228,E3228)</f>
        <v>0</v>
      </c>
    </row>
    <row r="3229" spans="1:25" ht="14.7" customHeight="1" x14ac:dyDescent="0.3">
      <c r="A3229" s="1" t="str">
        <f>IF(Table49[[#This Row],[ITEM NAME]]="","",ROW()-4)</f>
        <v/>
      </c>
      <c r="B3229" s="68"/>
      <c r="C3229" s="4" t="str">
        <f>IFERROR(VLOOKUP(B3229,Table14[],3,0),"")</f>
        <v/>
      </c>
      <c r="D3229" s="4" t="str">
        <f>IFERROR(VLOOKUP(B3229,Table14[],2,0),"")</f>
        <v/>
      </c>
      <c r="E3229" s="4"/>
      <c r="H3229" s="41" t="str">
        <f>IFERROR(VLOOKUP(Table49[[#This Row],[ITEM CODE]],Table2[[Item Code]:[Master Name]],2,0),"")</f>
        <v/>
      </c>
      <c r="I3229" s="41"/>
      <c r="J3229" s="65" t="str">
        <f>IFERROR(VLOOKUP(Table49[[#This Row],[ITEM CODE]],Table2[[Item Code]:[Master Name]],3,0),"")</f>
        <v/>
      </c>
      <c r="K3229" s="1" t="str">
        <f>IFERROR(VLOOKUP(Table49[[#This Row],[ITEM CODE]],Table2[[Item Code]:[Master Name]],9,0),"")</f>
        <v/>
      </c>
      <c r="L3229" s="1" t="str">
        <f>IFERROR(VLOOKUP(Table49[[#This Row],[ITEM CODE]],Table2[[Item Code]:[Master Name]],8,0),"")</f>
        <v/>
      </c>
      <c r="M3229" s="41"/>
      <c r="N3229" s="66">
        <f>IFERROR(VLOOKUP(Table49[[#This Row],[ITEM CODE]],Table2[[#All],[Item Code]:[Unit Cost]],10,0),0)</f>
        <v>0</v>
      </c>
      <c r="O3229" s="134">
        <f>IFERROR(VLOOKUP(Table49[[#This Row],[ITEM CODE]],Table2[[#All],[Item Code]:[Unit Cost]],10,0),0)</f>
        <v>0</v>
      </c>
      <c r="P3229" s="56"/>
      <c r="Q3229" s="58"/>
      <c r="R3229" s="58">
        <f>Table49[[#This Row],[QUANTITY]]*Table49[[#This Row],[INV Prices]]</f>
        <v>0</v>
      </c>
      <c r="S3229" s="67"/>
      <c r="V3229" s="41"/>
      <c r="W3229" s="4" t="str">
        <f>IFERROR(VLOOKUP(Table49[[#This Row],[ITEM CODE]],Table2[[Item Code]:[Category ]],6,0),"")</f>
        <v/>
      </c>
      <c r="X3229" s="1" t="str">
        <f>IFERROR(VLOOKUP(Table49[[#This Row],[ITEM CODE]],Table2[[Item Code]:[Sub Category]],7,0),"")</f>
        <v/>
      </c>
      <c r="Y3229" s="68" t="str">
        <f>Table49[[#This Row],[PO Number]]&amp;COUNTIFS($E$5:E3229,E3229)</f>
        <v>0</v>
      </c>
    </row>
    <row r="3230" spans="1:25" ht="14.7" customHeight="1" x14ac:dyDescent="0.3">
      <c r="A3230" s="1" t="str">
        <f>IF(Table49[[#This Row],[ITEM NAME]]="","",ROW()-4)</f>
        <v/>
      </c>
      <c r="B3230" s="68"/>
      <c r="C3230" s="4" t="str">
        <f>IFERROR(VLOOKUP(B3230,Table14[],3,0),"")</f>
        <v/>
      </c>
      <c r="D3230" s="4" t="str">
        <f>IFERROR(VLOOKUP(B3230,Table14[],2,0),"")</f>
        <v/>
      </c>
      <c r="E3230" s="4"/>
      <c r="H3230" s="41" t="str">
        <f>IFERROR(VLOOKUP(Table49[[#This Row],[ITEM CODE]],Table2[[Item Code]:[Master Name]],2,0),"")</f>
        <v/>
      </c>
      <c r="I3230" s="41"/>
      <c r="J3230" s="65" t="str">
        <f>IFERROR(VLOOKUP(Table49[[#This Row],[ITEM CODE]],Table2[[Item Code]:[Master Name]],3,0),"")</f>
        <v/>
      </c>
      <c r="K3230" s="1" t="str">
        <f>IFERROR(VLOOKUP(Table49[[#This Row],[ITEM CODE]],Table2[[Item Code]:[Master Name]],9,0),"")</f>
        <v/>
      </c>
      <c r="L3230" s="1" t="str">
        <f>IFERROR(VLOOKUP(Table49[[#This Row],[ITEM CODE]],Table2[[Item Code]:[Master Name]],8,0),"")</f>
        <v/>
      </c>
      <c r="M3230" s="41"/>
      <c r="N3230" s="66">
        <f>IFERROR(VLOOKUP(Table49[[#This Row],[ITEM CODE]],Table2[[#All],[Item Code]:[Unit Cost]],10,0),0)</f>
        <v>0</v>
      </c>
      <c r="O3230" s="134">
        <f>IFERROR(VLOOKUP(Table49[[#This Row],[ITEM CODE]],Table2[[#All],[Item Code]:[Unit Cost]],10,0),0)</f>
        <v>0</v>
      </c>
      <c r="P3230" s="56"/>
      <c r="Q3230" s="58"/>
      <c r="R3230" s="58">
        <f>Table49[[#This Row],[QUANTITY]]*Table49[[#This Row],[INV Prices]]</f>
        <v>0</v>
      </c>
      <c r="S3230" s="67"/>
      <c r="V3230" s="41"/>
      <c r="W3230" s="4" t="str">
        <f>IFERROR(VLOOKUP(Table49[[#This Row],[ITEM CODE]],Table2[[Item Code]:[Category ]],6,0),"")</f>
        <v/>
      </c>
      <c r="X3230" s="1" t="str">
        <f>IFERROR(VLOOKUP(Table49[[#This Row],[ITEM CODE]],Table2[[Item Code]:[Sub Category]],7,0),"")</f>
        <v/>
      </c>
      <c r="Y3230" s="68" t="str">
        <f>Table49[[#This Row],[PO Number]]&amp;COUNTIFS($E$5:E3230,E3230)</f>
        <v>0</v>
      </c>
    </row>
    <row r="3231" spans="1:25" ht="14.7" customHeight="1" x14ac:dyDescent="0.3">
      <c r="A3231" s="1" t="str">
        <f>IF(Table49[[#This Row],[ITEM NAME]]="","",ROW()-4)</f>
        <v/>
      </c>
      <c r="B3231" s="68"/>
      <c r="C3231" s="4" t="str">
        <f>IFERROR(VLOOKUP(B3231,Table14[],3,0),"")</f>
        <v/>
      </c>
      <c r="D3231" s="4" t="str">
        <f>IFERROR(VLOOKUP(B3231,Table14[],2,0),"")</f>
        <v/>
      </c>
      <c r="E3231" s="4"/>
      <c r="H3231" s="41" t="str">
        <f>IFERROR(VLOOKUP(Table49[[#This Row],[ITEM CODE]],Table2[[Item Code]:[Master Name]],2,0),"")</f>
        <v/>
      </c>
      <c r="I3231" s="41"/>
      <c r="J3231" s="65" t="str">
        <f>IFERROR(VLOOKUP(Table49[[#This Row],[ITEM CODE]],Table2[[Item Code]:[Master Name]],3,0),"")</f>
        <v/>
      </c>
      <c r="K3231" s="1" t="str">
        <f>IFERROR(VLOOKUP(Table49[[#This Row],[ITEM CODE]],Table2[[Item Code]:[Master Name]],9,0),"")</f>
        <v/>
      </c>
      <c r="L3231" s="1" t="str">
        <f>IFERROR(VLOOKUP(Table49[[#This Row],[ITEM CODE]],Table2[[Item Code]:[Master Name]],8,0),"")</f>
        <v/>
      </c>
      <c r="M3231" s="41"/>
      <c r="N3231" s="66">
        <f>IFERROR(VLOOKUP(Table49[[#This Row],[ITEM CODE]],Table2[[#All],[Item Code]:[Unit Cost]],10,0),0)</f>
        <v>0</v>
      </c>
      <c r="O3231" s="134">
        <f>IFERROR(VLOOKUP(Table49[[#This Row],[ITEM CODE]],Table2[[#All],[Item Code]:[Unit Cost]],10,0),0)</f>
        <v>0</v>
      </c>
      <c r="P3231" s="56"/>
      <c r="Q3231" s="58"/>
      <c r="R3231" s="58">
        <f>Table49[[#This Row],[QUANTITY]]*Table49[[#This Row],[INV Prices]]</f>
        <v>0</v>
      </c>
      <c r="S3231" s="67"/>
      <c r="V3231" s="41"/>
      <c r="W3231" s="4" t="str">
        <f>IFERROR(VLOOKUP(Table49[[#This Row],[ITEM CODE]],Table2[[Item Code]:[Category ]],6,0),"")</f>
        <v/>
      </c>
      <c r="X3231" s="1" t="str">
        <f>IFERROR(VLOOKUP(Table49[[#This Row],[ITEM CODE]],Table2[[Item Code]:[Sub Category]],7,0),"")</f>
        <v/>
      </c>
      <c r="Y3231" s="68" t="str">
        <f>Table49[[#This Row],[PO Number]]&amp;COUNTIFS($E$5:E3231,E3231)</f>
        <v>0</v>
      </c>
    </row>
    <row r="3232" spans="1:25" ht="14.7" customHeight="1" x14ac:dyDescent="0.3">
      <c r="A3232" s="1" t="str">
        <f>IF(Table49[[#This Row],[ITEM NAME]]="","",ROW()-4)</f>
        <v/>
      </c>
      <c r="B3232" s="68"/>
      <c r="C3232" s="4" t="str">
        <f>IFERROR(VLOOKUP(B3232,Table14[],3,0),"")</f>
        <v/>
      </c>
      <c r="D3232" s="4" t="str">
        <f>IFERROR(VLOOKUP(B3232,Table14[],2,0),"")</f>
        <v/>
      </c>
      <c r="E3232" s="4"/>
      <c r="H3232" s="41" t="str">
        <f>IFERROR(VLOOKUP(Table49[[#This Row],[ITEM CODE]],Table2[[Item Code]:[Master Name]],2,0),"")</f>
        <v/>
      </c>
      <c r="I3232" s="41"/>
      <c r="J3232" s="65" t="str">
        <f>IFERROR(VLOOKUP(Table49[[#This Row],[ITEM CODE]],Table2[[Item Code]:[Master Name]],3,0),"")</f>
        <v/>
      </c>
      <c r="K3232" s="1" t="str">
        <f>IFERROR(VLOOKUP(Table49[[#This Row],[ITEM CODE]],Table2[[Item Code]:[Master Name]],9,0),"")</f>
        <v/>
      </c>
      <c r="L3232" s="1" t="str">
        <f>IFERROR(VLOOKUP(Table49[[#This Row],[ITEM CODE]],Table2[[Item Code]:[Master Name]],8,0),"")</f>
        <v/>
      </c>
      <c r="M3232" s="41"/>
      <c r="N3232" s="66">
        <f>IFERROR(VLOOKUP(Table49[[#This Row],[ITEM CODE]],Table2[[#All],[Item Code]:[Unit Cost]],10,0),0)</f>
        <v>0</v>
      </c>
      <c r="O3232" s="134">
        <f>IFERROR(VLOOKUP(Table49[[#This Row],[ITEM CODE]],Table2[[#All],[Item Code]:[Unit Cost]],10,0),0)</f>
        <v>0</v>
      </c>
      <c r="P3232" s="56"/>
      <c r="Q3232" s="58"/>
      <c r="R3232" s="58">
        <f>Table49[[#This Row],[QUANTITY]]*Table49[[#This Row],[INV Prices]]</f>
        <v>0</v>
      </c>
      <c r="S3232" s="67"/>
      <c r="V3232" s="41"/>
      <c r="W3232" s="4" t="str">
        <f>IFERROR(VLOOKUP(Table49[[#This Row],[ITEM CODE]],Table2[[Item Code]:[Category ]],6,0),"")</f>
        <v/>
      </c>
      <c r="X3232" s="1" t="str">
        <f>IFERROR(VLOOKUP(Table49[[#This Row],[ITEM CODE]],Table2[[Item Code]:[Sub Category]],7,0),"")</f>
        <v/>
      </c>
      <c r="Y3232" s="68" t="str">
        <f>Table49[[#This Row],[PO Number]]&amp;COUNTIFS($E$5:E3232,E3232)</f>
        <v>0</v>
      </c>
    </row>
    <row r="3233" spans="1:25" ht="14.7" customHeight="1" x14ac:dyDescent="0.3">
      <c r="A3233" s="1" t="str">
        <f>IF(Table49[[#This Row],[ITEM NAME]]="","",ROW()-4)</f>
        <v/>
      </c>
      <c r="B3233" s="68"/>
      <c r="C3233" s="4" t="str">
        <f>IFERROR(VLOOKUP(B3233,Table14[],3,0),"")</f>
        <v/>
      </c>
      <c r="D3233" s="4" t="str">
        <f>IFERROR(VLOOKUP(B3233,Table14[],2,0),"")</f>
        <v/>
      </c>
      <c r="E3233" s="4"/>
      <c r="H3233" s="41" t="str">
        <f>IFERROR(VLOOKUP(Table49[[#This Row],[ITEM CODE]],Table2[[Item Code]:[Master Name]],2,0),"")</f>
        <v/>
      </c>
      <c r="I3233" s="41"/>
      <c r="J3233" s="65" t="str">
        <f>IFERROR(VLOOKUP(Table49[[#This Row],[ITEM CODE]],Table2[[Item Code]:[Master Name]],3,0),"")</f>
        <v/>
      </c>
      <c r="K3233" s="1" t="str">
        <f>IFERROR(VLOOKUP(Table49[[#This Row],[ITEM CODE]],Table2[[Item Code]:[Master Name]],9,0),"")</f>
        <v/>
      </c>
      <c r="L3233" s="1" t="str">
        <f>IFERROR(VLOOKUP(Table49[[#This Row],[ITEM CODE]],Table2[[Item Code]:[Master Name]],8,0),"")</f>
        <v/>
      </c>
      <c r="M3233" s="41"/>
      <c r="N3233" s="66">
        <f>IFERROR(VLOOKUP(Table49[[#This Row],[ITEM CODE]],Table2[[#All],[Item Code]:[Unit Cost]],10,0),0)</f>
        <v>0</v>
      </c>
      <c r="O3233" s="134">
        <f>IFERROR(VLOOKUP(Table49[[#This Row],[ITEM CODE]],Table2[[#All],[Item Code]:[Unit Cost]],10,0),0)</f>
        <v>0</v>
      </c>
      <c r="P3233" s="56"/>
      <c r="Q3233" s="58"/>
      <c r="R3233" s="58">
        <f>Table49[[#This Row],[QUANTITY]]*Table49[[#This Row],[INV Prices]]</f>
        <v>0</v>
      </c>
      <c r="S3233" s="67"/>
      <c r="V3233" s="41"/>
      <c r="W3233" s="4" t="str">
        <f>IFERROR(VLOOKUP(Table49[[#This Row],[ITEM CODE]],Table2[[Item Code]:[Category ]],6,0),"")</f>
        <v/>
      </c>
      <c r="X3233" s="1" t="str">
        <f>IFERROR(VLOOKUP(Table49[[#This Row],[ITEM CODE]],Table2[[Item Code]:[Sub Category]],7,0),"")</f>
        <v/>
      </c>
      <c r="Y3233" s="68" t="str">
        <f>Table49[[#This Row],[PO Number]]&amp;COUNTIFS($E$5:E3233,E3233)</f>
        <v>0</v>
      </c>
    </row>
    <row r="3234" spans="1:25" ht="14.7" customHeight="1" x14ac:dyDescent="0.3">
      <c r="A3234" s="1" t="str">
        <f>IF(Table49[[#This Row],[ITEM NAME]]="","",ROW()-4)</f>
        <v/>
      </c>
      <c r="B3234" s="68"/>
      <c r="C3234" s="4" t="str">
        <f>IFERROR(VLOOKUP(B3234,Table14[],3,0),"")</f>
        <v/>
      </c>
      <c r="D3234" s="4" t="str">
        <f>IFERROR(VLOOKUP(B3234,Table14[],2,0),"")</f>
        <v/>
      </c>
      <c r="E3234" s="4"/>
      <c r="H3234" s="41" t="str">
        <f>IFERROR(VLOOKUP(Table49[[#This Row],[ITEM CODE]],Table2[[Item Code]:[Master Name]],2,0),"")</f>
        <v/>
      </c>
      <c r="I3234" s="41"/>
      <c r="J3234" s="65" t="str">
        <f>IFERROR(VLOOKUP(Table49[[#This Row],[ITEM CODE]],Table2[[Item Code]:[Master Name]],3,0),"")</f>
        <v/>
      </c>
      <c r="K3234" s="1" t="str">
        <f>IFERROR(VLOOKUP(Table49[[#This Row],[ITEM CODE]],Table2[[Item Code]:[Master Name]],9,0),"")</f>
        <v/>
      </c>
      <c r="L3234" s="1" t="str">
        <f>IFERROR(VLOOKUP(Table49[[#This Row],[ITEM CODE]],Table2[[Item Code]:[Master Name]],8,0),"")</f>
        <v/>
      </c>
      <c r="M3234" s="41"/>
      <c r="N3234" s="66">
        <f>IFERROR(VLOOKUP(Table49[[#This Row],[ITEM CODE]],Table2[[#All],[Item Code]:[Unit Cost]],10,0),0)</f>
        <v>0</v>
      </c>
      <c r="O3234" s="134">
        <f>IFERROR(VLOOKUP(Table49[[#This Row],[ITEM CODE]],Table2[[#All],[Item Code]:[Unit Cost]],10,0),0)</f>
        <v>0</v>
      </c>
      <c r="P3234" s="56"/>
      <c r="Q3234" s="58"/>
      <c r="R3234" s="58">
        <f>Table49[[#This Row],[QUANTITY]]*Table49[[#This Row],[INV Prices]]</f>
        <v>0</v>
      </c>
      <c r="S3234" s="67"/>
      <c r="V3234" s="41"/>
      <c r="W3234" s="4" t="str">
        <f>IFERROR(VLOOKUP(Table49[[#This Row],[ITEM CODE]],Table2[[Item Code]:[Category ]],6,0),"")</f>
        <v/>
      </c>
      <c r="X3234" s="1" t="str">
        <f>IFERROR(VLOOKUP(Table49[[#This Row],[ITEM CODE]],Table2[[Item Code]:[Sub Category]],7,0),"")</f>
        <v/>
      </c>
      <c r="Y3234" s="68" t="str">
        <f>Table49[[#This Row],[PO Number]]&amp;COUNTIFS($E$5:E3234,E3234)</f>
        <v>0</v>
      </c>
    </row>
    <row r="3235" spans="1:25" ht="14.7" customHeight="1" x14ac:dyDescent="0.3">
      <c r="A3235" s="1" t="str">
        <f>IF(Table49[[#This Row],[ITEM NAME]]="","",ROW()-4)</f>
        <v/>
      </c>
      <c r="B3235" s="68"/>
      <c r="C3235" s="4" t="str">
        <f>IFERROR(VLOOKUP(B3235,Table14[],3,0),"")</f>
        <v/>
      </c>
      <c r="D3235" s="4" t="str">
        <f>IFERROR(VLOOKUP(B3235,Table14[],2,0),"")</f>
        <v/>
      </c>
      <c r="E3235" s="4"/>
      <c r="H3235" s="41" t="str">
        <f>IFERROR(VLOOKUP(Table49[[#This Row],[ITEM CODE]],Table2[[Item Code]:[Master Name]],2,0),"")</f>
        <v/>
      </c>
      <c r="I3235" s="41"/>
      <c r="J3235" s="65" t="str">
        <f>IFERROR(VLOOKUP(Table49[[#This Row],[ITEM CODE]],Table2[[Item Code]:[Master Name]],3,0),"")</f>
        <v/>
      </c>
      <c r="K3235" s="1" t="str">
        <f>IFERROR(VLOOKUP(Table49[[#This Row],[ITEM CODE]],Table2[[Item Code]:[Master Name]],9,0),"")</f>
        <v/>
      </c>
      <c r="L3235" s="1" t="str">
        <f>IFERROR(VLOOKUP(Table49[[#This Row],[ITEM CODE]],Table2[[Item Code]:[Master Name]],8,0),"")</f>
        <v/>
      </c>
      <c r="M3235" s="41"/>
      <c r="N3235" s="66">
        <f>IFERROR(VLOOKUP(Table49[[#This Row],[ITEM CODE]],Table2[[#All],[Item Code]:[Unit Cost]],10,0),0)</f>
        <v>0</v>
      </c>
      <c r="O3235" s="134">
        <f>IFERROR(VLOOKUP(Table49[[#This Row],[ITEM CODE]],Table2[[#All],[Item Code]:[Unit Cost]],10,0),0)</f>
        <v>0</v>
      </c>
      <c r="P3235" s="56"/>
      <c r="Q3235" s="58"/>
      <c r="R3235" s="58">
        <f>Table49[[#This Row],[QUANTITY]]*Table49[[#This Row],[INV Prices]]</f>
        <v>0</v>
      </c>
      <c r="S3235" s="67"/>
      <c r="V3235" s="41"/>
      <c r="W3235" s="4" t="str">
        <f>IFERROR(VLOOKUP(Table49[[#This Row],[ITEM CODE]],Table2[[Item Code]:[Category ]],6,0),"")</f>
        <v/>
      </c>
      <c r="X3235" s="1" t="str">
        <f>IFERROR(VLOOKUP(Table49[[#This Row],[ITEM CODE]],Table2[[Item Code]:[Sub Category]],7,0),"")</f>
        <v/>
      </c>
      <c r="Y3235" s="68" t="str">
        <f>Table49[[#This Row],[PO Number]]&amp;COUNTIFS($E$5:E3235,E3235)</f>
        <v>0</v>
      </c>
    </row>
    <row r="3236" spans="1:25" ht="14.7" customHeight="1" x14ac:dyDescent="0.3">
      <c r="A3236" s="1" t="str">
        <f>IF(Table49[[#This Row],[ITEM NAME]]="","",ROW()-4)</f>
        <v/>
      </c>
      <c r="B3236" s="68"/>
      <c r="C3236" s="4" t="str">
        <f>IFERROR(VLOOKUP(B3236,Table14[],3,0),"")</f>
        <v/>
      </c>
      <c r="D3236" s="4" t="str">
        <f>IFERROR(VLOOKUP(B3236,Table14[],2,0),"")</f>
        <v/>
      </c>
      <c r="E3236" s="4"/>
      <c r="H3236" s="41" t="str">
        <f>IFERROR(VLOOKUP(Table49[[#This Row],[ITEM CODE]],Table2[[Item Code]:[Master Name]],2,0),"")</f>
        <v/>
      </c>
      <c r="I3236" s="41"/>
      <c r="J3236" s="65" t="str">
        <f>IFERROR(VLOOKUP(Table49[[#This Row],[ITEM CODE]],Table2[[Item Code]:[Master Name]],3,0),"")</f>
        <v/>
      </c>
      <c r="K3236" s="1" t="str">
        <f>IFERROR(VLOOKUP(Table49[[#This Row],[ITEM CODE]],Table2[[Item Code]:[Master Name]],9,0),"")</f>
        <v/>
      </c>
      <c r="L3236" s="1" t="str">
        <f>IFERROR(VLOOKUP(Table49[[#This Row],[ITEM CODE]],Table2[[Item Code]:[Master Name]],8,0),"")</f>
        <v/>
      </c>
      <c r="M3236" s="41"/>
      <c r="N3236" s="66">
        <f>IFERROR(VLOOKUP(Table49[[#This Row],[ITEM CODE]],Table2[[#All],[Item Code]:[Unit Cost]],10,0),0)</f>
        <v>0</v>
      </c>
      <c r="O3236" s="134">
        <f>IFERROR(VLOOKUP(Table49[[#This Row],[ITEM CODE]],Table2[[#All],[Item Code]:[Unit Cost]],10,0),0)</f>
        <v>0</v>
      </c>
      <c r="P3236" s="56"/>
      <c r="Q3236" s="58"/>
      <c r="R3236" s="58">
        <f>Table49[[#This Row],[QUANTITY]]*Table49[[#This Row],[INV Prices]]</f>
        <v>0</v>
      </c>
      <c r="S3236" s="67"/>
      <c r="V3236" s="41"/>
      <c r="W3236" s="4" t="str">
        <f>IFERROR(VLOOKUP(Table49[[#This Row],[ITEM CODE]],Table2[[Item Code]:[Category ]],6,0),"")</f>
        <v/>
      </c>
      <c r="X3236" s="1" t="str">
        <f>IFERROR(VLOOKUP(Table49[[#This Row],[ITEM CODE]],Table2[[Item Code]:[Sub Category]],7,0),"")</f>
        <v/>
      </c>
      <c r="Y3236" s="68" t="str">
        <f>Table49[[#This Row],[PO Number]]&amp;COUNTIFS($E$5:E3236,E3236)</f>
        <v>0</v>
      </c>
    </row>
    <row r="3237" spans="1:25" ht="14.7" customHeight="1" x14ac:dyDescent="0.3">
      <c r="A3237" s="1" t="str">
        <f>IF(Table49[[#This Row],[ITEM NAME]]="","",ROW()-4)</f>
        <v/>
      </c>
      <c r="B3237" s="68"/>
      <c r="C3237" s="4" t="str">
        <f>IFERROR(VLOOKUP(B3237,Table14[],3,0),"")</f>
        <v/>
      </c>
      <c r="D3237" s="4" t="str">
        <f>IFERROR(VLOOKUP(B3237,Table14[],2,0),"")</f>
        <v/>
      </c>
      <c r="E3237" s="4"/>
      <c r="H3237" s="41" t="str">
        <f>IFERROR(VLOOKUP(Table49[[#This Row],[ITEM CODE]],Table2[[Item Code]:[Master Name]],2,0),"")</f>
        <v/>
      </c>
      <c r="I3237" s="41"/>
      <c r="J3237" s="65" t="str">
        <f>IFERROR(VLOOKUP(Table49[[#This Row],[ITEM CODE]],Table2[[Item Code]:[Master Name]],3,0),"")</f>
        <v/>
      </c>
      <c r="K3237" s="1" t="str">
        <f>IFERROR(VLOOKUP(Table49[[#This Row],[ITEM CODE]],Table2[[Item Code]:[Master Name]],9,0),"")</f>
        <v/>
      </c>
      <c r="L3237" s="1" t="str">
        <f>IFERROR(VLOOKUP(Table49[[#This Row],[ITEM CODE]],Table2[[Item Code]:[Master Name]],8,0),"")</f>
        <v/>
      </c>
      <c r="M3237" s="41"/>
      <c r="N3237" s="66">
        <f>IFERROR(VLOOKUP(Table49[[#This Row],[ITEM CODE]],Table2[[#All],[Item Code]:[Unit Cost]],10,0),0)</f>
        <v>0</v>
      </c>
      <c r="O3237" s="134">
        <f>IFERROR(VLOOKUP(Table49[[#This Row],[ITEM CODE]],Table2[[#All],[Item Code]:[Unit Cost]],10,0),0)</f>
        <v>0</v>
      </c>
      <c r="P3237" s="56"/>
      <c r="Q3237" s="58"/>
      <c r="R3237" s="58">
        <f>Table49[[#This Row],[QUANTITY]]*Table49[[#This Row],[INV Prices]]</f>
        <v>0</v>
      </c>
      <c r="S3237" s="67"/>
      <c r="V3237" s="41"/>
      <c r="W3237" s="4" t="str">
        <f>IFERROR(VLOOKUP(Table49[[#This Row],[ITEM CODE]],Table2[[Item Code]:[Category ]],6,0),"")</f>
        <v/>
      </c>
      <c r="X3237" s="1" t="str">
        <f>IFERROR(VLOOKUP(Table49[[#This Row],[ITEM CODE]],Table2[[Item Code]:[Sub Category]],7,0),"")</f>
        <v/>
      </c>
      <c r="Y3237" s="68" t="str">
        <f>Table49[[#This Row],[PO Number]]&amp;COUNTIFS($E$5:E3237,E3237)</f>
        <v>0</v>
      </c>
    </row>
    <row r="3238" spans="1:25" ht="14.7" customHeight="1" x14ac:dyDescent="0.3">
      <c r="A3238" s="1" t="str">
        <f>IF(Table49[[#This Row],[ITEM NAME]]="","",ROW()-4)</f>
        <v/>
      </c>
      <c r="B3238" s="68"/>
      <c r="C3238" s="4" t="str">
        <f>IFERROR(VLOOKUP(B3238,Table14[],3,0),"")</f>
        <v/>
      </c>
      <c r="D3238" s="4" t="str">
        <f>IFERROR(VLOOKUP(B3238,Table14[],2,0),"")</f>
        <v/>
      </c>
      <c r="E3238" s="4"/>
      <c r="H3238" s="41" t="str">
        <f>IFERROR(VLOOKUP(Table49[[#This Row],[ITEM CODE]],Table2[[Item Code]:[Master Name]],2,0),"")</f>
        <v/>
      </c>
      <c r="I3238" s="41"/>
      <c r="J3238" s="65" t="str">
        <f>IFERROR(VLOOKUP(Table49[[#This Row],[ITEM CODE]],Table2[[Item Code]:[Master Name]],3,0),"")</f>
        <v/>
      </c>
      <c r="K3238" s="1" t="str">
        <f>IFERROR(VLOOKUP(Table49[[#This Row],[ITEM CODE]],Table2[[Item Code]:[Master Name]],9,0),"")</f>
        <v/>
      </c>
      <c r="L3238" s="1" t="str">
        <f>IFERROR(VLOOKUP(Table49[[#This Row],[ITEM CODE]],Table2[[Item Code]:[Master Name]],8,0),"")</f>
        <v/>
      </c>
      <c r="M3238" s="41"/>
      <c r="N3238" s="66">
        <f>IFERROR(VLOOKUP(Table49[[#This Row],[ITEM CODE]],Table2[[#All],[Item Code]:[Unit Cost]],10,0),0)</f>
        <v>0</v>
      </c>
      <c r="O3238" s="134">
        <f>IFERROR(VLOOKUP(Table49[[#This Row],[ITEM CODE]],Table2[[#All],[Item Code]:[Unit Cost]],10,0),0)</f>
        <v>0</v>
      </c>
      <c r="P3238" s="56"/>
      <c r="Q3238" s="58"/>
      <c r="R3238" s="58">
        <f>Table49[[#This Row],[QUANTITY]]*Table49[[#This Row],[INV Prices]]</f>
        <v>0</v>
      </c>
      <c r="S3238" s="67"/>
      <c r="V3238" s="41"/>
      <c r="W3238" s="4" t="str">
        <f>IFERROR(VLOOKUP(Table49[[#This Row],[ITEM CODE]],Table2[[Item Code]:[Category ]],6,0),"")</f>
        <v/>
      </c>
      <c r="X3238" s="1" t="str">
        <f>IFERROR(VLOOKUP(Table49[[#This Row],[ITEM CODE]],Table2[[Item Code]:[Sub Category]],7,0),"")</f>
        <v/>
      </c>
      <c r="Y3238" s="68" t="str">
        <f>Table49[[#This Row],[PO Number]]&amp;COUNTIFS($E$5:E3238,E3238)</f>
        <v>0</v>
      </c>
    </row>
    <row r="3239" spans="1:25" ht="14.7" customHeight="1" x14ac:dyDescent="0.3">
      <c r="A3239" s="1" t="str">
        <f>IF(Table49[[#This Row],[ITEM NAME]]="","",ROW()-4)</f>
        <v/>
      </c>
      <c r="B3239" s="68"/>
      <c r="C3239" s="4" t="str">
        <f>IFERROR(VLOOKUP(B3239,Table14[],3,0),"")</f>
        <v/>
      </c>
      <c r="D3239" s="4" t="str">
        <f>IFERROR(VLOOKUP(B3239,Table14[],2,0),"")</f>
        <v/>
      </c>
      <c r="E3239" s="4"/>
      <c r="H3239" s="41" t="str">
        <f>IFERROR(VLOOKUP(Table49[[#This Row],[ITEM CODE]],Table2[[Item Code]:[Master Name]],2,0),"")</f>
        <v/>
      </c>
      <c r="I3239" s="41"/>
      <c r="J3239" s="65" t="str">
        <f>IFERROR(VLOOKUP(Table49[[#This Row],[ITEM CODE]],Table2[[Item Code]:[Master Name]],3,0),"")</f>
        <v/>
      </c>
      <c r="K3239" s="1" t="str">
        <f>IFERROR(VLOOKUP(Table49[[#This Row],[ITEM CODE]],Table2[[Item Code]:[Master Name]],9,0),"")</f>
        <v/>
      </c>
      <c r="L3239" s="1" t="str">
        <f>IFERROR(VLOOKUP(Table49[[#This Row],[ITEM CODE]],Table2[[Item Code]:[Master Name]],8,0),"")</f>
        <v/>
      </c>
      <c r="M3239" s="41"/>
      <c r="N3239" s="66">
        <f>IFERROR(VLOOKUP(Table49[[#This Row],[ITEM CODE]],Table2[[#All],[Item Code]:[Unit Cost]],10,0),0)</f>
        <v>0</v>
      </c>
      <c r="O3239" s="134">
        <f>IFERROR(VLOOKUP(Table49[[#This Row],[ITEM CODE]],Table2[[#All],[Item Code]:[Unit Cost]],10,0),0)</f>
        <v>0</v>
      </c>
      <c r="P3239" s="56"/>
      <c r="Q3239" s="58"/>
      <c r="R3239" s="58">
        <f>Table49[[#This Row],[QUANTITY]]*Table49[[#This Row],[INV Prices]]</f>
        <v>0</v>
      </c>
      <c r="S3239" s="67"/>
      <c r="V3239" s="41"/>
      <c r="W3239" s="4" t="str">
        <f>IFERROR(VLOOKUP(Table49[[#This Row],[ITEM CODE]],Table2[[Item Code]:[Category ]],6,0),"")</f>
        <v/>
      </c>
      <c r="X3239" s="1" t="str">
        <f>IFERROR(VLOOKUP(Table49[[#This Row],[ITEM CODE]],Table2[[Item Code]:[Sub Category]],7,0),"")</f>
        <v/>
      </c>
      <c r="Y3239" s="68" t="str">
        <f>Table49[[#This Row],[PO Number]]&amp;COUNTIFS($E$5:E3239,E3239)</f>
        <v>0</v>
      </c>
    </row>
    <row r="3240" spans="1:25" ht="14.7" customHeight="1" x14ac:dyDescent="0.3">
      <c r="A3240" s="1" t="str">
        <f>IF(Table49[[#This Row],[ITEM NAME]]="","",ROW()-4)</f>
        <v/>
      </c>
      <c r="B3240" s="68"/>
      <c r="C3240" s="4" t="str">
        <f>IFERROR(VLOOKUP(B3240,Table14[],3,0),"")</f>
        <v/>
      </c>
      <c r="D3240" s="4" t="str">
        <f>IFERROR(VLOOKUP(B3240,Table14[],2,0),"")</f>
        <v/>
      </c>
      <c r="E3240" s="4"/>
      <c r="H3240" s="41" t="str">
        <f>IFERROR(VLOOKUP(Table49[[#This Row],[ITEM CODE]],Table2[[Item Code]:[Master Name]],2,0),"")</f>
        <v/>
      </c>
      <c r="I3240" s="41"/>
      <c r="J3240" s="65" t="str">
        <f>IFERROR(VLOOKUP(Table49[[#This Row],[ITEM CODE]],Table2[[Item Code]:[Master Name]],3,0),"")</f>
        <v/>
      </c>
      <c r="K3240" s="1" t="str">
        <f>IFERROR(VLOOKUP(Table49[[#This Row],[ITEM CODE]],Table2[[Item Code]:[Master Name]],9,0),"")</f>
        <v/>
      </c>
      <c r="L3240" s="1" t="str">
        <f>IFERROR(VLOOKUP(Table49[[#This Row],[ITEM CODE]],Table2[[Item Code]:[Master Name]],8,0),"")</f>
        <v/>
      </c>
      <c r="M3240" s="41"/>
      <c r="N3240" s="66">
        <f>IFERROR(VLOOKUP(Table49[[#This Row],[ITEM CODE]],Table2[[#All],[Item Code]:[Unit Cost]],10,0),0)</f>
        <v>0</v>
      </c>
      <c r="O3240" s="134">
        <f>IFERROR(VLOOKUP(Table49[[#This Row],[ITEM CODE]],Table2[[#All],[Item Code]:[Unit Cost]],10,0),0)</f>
        <v>0</v>
      </c>
      <c r="P3240" s="56"/>
      <c r="Q3240" s="58"/>
      <c r="R3240" s="58">
        <f>Table49[[#This Row],[QUANTITY]]*Table49[[#This Row],[INV Prices]]</f>
        <v>0</v>
      </c>
      <c r="S3240" s="67"/>
      <c r="V3240" s="41"/>
      <c r="W3240" s="4" t="str">
        <f>IFERROR(VLOOKUP(Table49[[#This Row],[ITEM CODE]],Table2[[Item Code]:[Category ]],6,0),"")</f>
        <v/>
      </c>
      <c r="X3240" s="1" t="str">
        <f>IFERROR(VLOOKUP(Table49[[#This Row],[ITEM CODE]],Table2[[Item Code]:[Sub Category]],7,0),"")</f>
        <v/>
      </c>
      <c r="Y3240" s="68" t="str">
        <f>Table49[[#This Row],[PO Number]]&amp;COUNTIFS($E$5:E3240,E3240)</f>
        <v>0</v>
      </c>
    </row>
    <row r="3241" spans="1:25" ht="14.7" customHeight="1" x14ac:dyDescent="0.3">
      <c r="A3241" s="1" t="str">
        <f>IF(Table49[[#This Row],[ITEM NAME]]="","",ROW()-4)</f>
        <v/>
      </c>
      <c r="B3241" s="68"/>
      <c r="C3241" s="4" t="str">
        <f>IFERROR(VLOOKUP(B3241,Table14[],3,0),"")</f>
        <v/>
      </c>
      <c r="D3241" s="4" t="str">
        <f>IFERROR(VLOOKUP(B3241,Table14[],2,0),"")</f>
        <v/>
      </c>
      <c r="E3241" s="4"/>
      <c r="H3241" s="41" t="str">
        <f>IFERROR(VLOOKUP(Table49[[#This Row],[ITEM CODE]],Table2[[Item Code]:[Master Name]],2,0),"")</f>
        <v/>
      </c>
      <c r="I3241" s="41"/>
      <c r="J3241" s="65" t="str">
        <f>IFERROR(VLOOKUP(Table49[[#This Row],[ITEM CODE]],Table2[[Item Code]:[Master Name]],3,0),"")</f>
        <v/>
      </c>
      <c r="K3241" s="1" t="str">
        <f>IFERROR(VLOOKUP(Table49[[#This Row],[ITEM CODE]],Table2[[Item Code]:[Master Name]],9,0),"")</f>
        <v/>
      </c>
      <c r="L3241" s="1" t="str">
        <f>IFERROR(VLOOKUP(Table49[[#This Row],[ITEM CODE]],Table2[[Item Code]:[Master Name]],8,0),"")</f>
        <v/>
      </c>
      <c r="M3241" s="41"/>
      <c r="N3241" s="66">
        <f>IFERROR(VLOOKUP(Table49[[#This Row],[ITEM CODE]],Table2[[#All],[Item Code]:[Unit Cost]],10,0),0)</f>
        <v>0</v>
      </c>
      <c r="O3241" s="134">
        <f>IFERROR(VLOOKUP(Table49[[#This Row],[ITEM CODE]],Table2[[#All],[Item Code]:[Unit Cost]],10,0),0)</f>
        <v>0</v>
      </c>
      <c r="P3241" s="56"/>
      <c r="Q3241" s="58"/>
      <c r="R3241" s="58">
        <f>Table49[[#This Row],[QUANTITY]]*Table49[[#This Row],[INV Prices]]</f>
        <v>0</v>
      </c>
      <c r="S3241" s="67"/>
      <c r="V3241" s="41"/>
      <c r="W3241" s="4" t="str">
        <f>IFERROR(VLOOKUP(Table49[[#This Row],[ITEM CODE]],Table2[[Item Code]:[Category ]],6,0),"")</f>
        <v/>
      </c>
      <c r="X3241" s="1" t="str">
        <f>IFERROR(VLOOKUP(Table49[[#This Row],[ITEM CODE]],Table2[[Item Code]:[Sub Category]],7,0),"")</f>
        <v/>
      </c>
      <c r="Y3241" s="68" t="str">
        <f>Table49[[#This Row],[PO Number]]&amp;COUNTIFS($E$5:E3241,E3241)</f>
        <v>0</v>
      </c>
    </row>
    <row r="3242" spans="1:25" ht="14.7" customHeight="1" x14ac:dyDescent="0.3">
      <c r="A3242" s="1" t="str">
        <f>IF(Table49[[#This Row],[ITEM NAME]]="","",ROW()-4)</f>
        <v/>
      </c>
      <c r="B3242" s="68"/>
      <c r="C3242" s="4" t="str">
        <f>IFERROR(VLOOKUP(B3242,Table14[],3,0),"")</f>
        <v/>
      </c>
      <c r="D3242" s="4" t="str">
        <f>IFERROR(VLOOKUP(B3242,Table14[],2,0),"")</f>
        <v/>
      </c>
      <c r="E3242" s="4"/>
      <c r="H3242" s="41" t="str">
        <f>IFERROR(VLOOKUP(Table49[[#This Row],[ITEM CODE]],Table2[[Item Code]:[Master Name]],2,0),"")</f>
        <v/>
      </c>
      <c r="I3242" s="41"/>
      <c r="J3242" s="65" t="str">
        <f>IFERROR(VLOOKUP(Table49[[#This Row],[ITEM CODE]],Table2[[Item Code]:[Master Name]],3,0),"")</f>
        <v/>
      </c>
      <c r="K3242" s="1" t="str">
        <f>IFERROR(VLOOKUP(Table49[[#This Row],[ITEM CODE]],Table2[[Item Code]:[Master Name]],9,0),"")</f>
        <v/>
      </c>
      <c r="L3242" s="1" t="str">
        <f>IFERROR(VLOOKUP(Table49[[#This Row],[ITEM CODE]],Table2[[Item Code]:[Master Name]],8,0),"")</f>
        <v/>
      </c>
      <c r="M3242" s="41"/>
      <c r="N3242" s="66">
        <f>IFERROR(VLOOKUP(Table49[[#This Row],[ITEM CODE]],Table2[[#All],[Item Code]:[Unit Cost]],10,0),0)</f>
        <v>0</v>
      </c>
      <c r="O3242" s="134">
        <f>IFERROR(VLOOKUP(Table49[[#This Row],[ITEM CODE]],Table2[[#All],[Item Code]:[Unit Cost]],10,0),0)</f>
        <v>0</v>
      </c>
      <c r="P3242" s="56"/>
      <c r="Q3242" s="58"/>
      <c r="R3242" s="58">
        <f>Table49[[#This Row],[QUANTITY]]*Table49[[#This Row],[INV Prices]]</f>
        <v>0</v>
      </c>
      <c r="S3242" s="67"/>
      <c r="V3242" s="41"/>
      <c r="W3242" s="4" t="str">
        <f>IFERROR(VLOOKUP(Table49[[#This Row],[ITEM CODE]],Table2[[Item Code]:[Category ]],6,0),"")</f>
        <v/>
      </c>
      <c r="X3242" s="1" t="str">
        <f>IFERROR(VLOOKUP(Table49[[#This Row],[ITEM CODE]],Table2[[Item Code]:[Sub Category]],7,0),"")</f>
        <v/>
      </c>
      <c r="Y3242" s="68" t="str">
        <f>Table49[[#This Row],[PO Number]]&amp;COUNTIFS($E$5:E3242,E3242)</f>
        <v>0</v>
      </c>
    </row>
    <row r="3243" spans="1:25" ht="14.7" customHeight="1" x14ac:dyDescent="0.3">
      <c r="A3243" s="1" t="str">
        <f>IF(Table49[[#This Row],[ITEM NAME]]="","",ROW()-4)</f>
        <v/>
      </c>
      <c r="B3243" s="68"/>
      <c r="C3243" s="4" t="str">
        <f>IFERROR(VLOOKUP(B3243,Table14[],3,0),"")</f>
        <v/>
      </c>
      <c r="D3243" s="4" t="str">
        <f>IFERROR(VLOOKUP(B3243,Table14[],2,0),"")</f>
        <v/>
      </c>
      <c r="E3243" s="4"/>
      <c r="H3243" s="41" t="str">
        <f>IFERROR(VLOOKUP(Table49[[#This Row],[ITEM CODE]],Table2[[Item Code]:[Master Name]],2,0),"")</f>
        <v/>
      </c>
      <c r="I3243" s="41"/>
      <c r="J3243" s="65" t="str">
        <f>IFERROR(VLOOKUP(Table49[[#This Row],[ITEM CODE]],Table2[[Item Code]:[Master Name]],3,0),"")</f>
        <v/>
      </c>
      <c r="K3243" s="1" t="str">
        <f>IFERROR(VLOOKUP(Table49[[#This Row],[ITEM CODE]],Table2[[Item Code]:[Master Name]],9,0),"")</f>
        <v/>
      </c>
      <c r="L3243" s="1" t="str">
        <f>IFERROR(VLOOKUP(Table49[[#This Row],[ITEM CODE]],Table2[[Item Code]:[Master Name]],8,0),"")</f>
        <v/>
      </c>
      <c r="M3243" s="41"/>
      <c r="N3243" s="66">
        <f>IFERROR(VLOOKUP(Table49[[#This Row],[ITEM CODE]],Table2[[#All],[Item Code]:[Unit Cost]],10,0),0)</f>
        <v>0</v>
      </c>
      <c r="O3243" s="134">
        <f>IFERROR(VLOOKUP(Table49[[#This Row],[ITEM CODE]],Table2[[#All],[Item Code]:[Unit Cost]],10,0),0)</f>
        <v>0</v>
      </c>
      <c r="P3243" s="56"/>
      <c r="Q3243" s="58"/>
      <c r="R3243" s="58">
        <f>Table49[[#This Row],[QUANTITY]]*Table49[[#This Row],[INV Prices]]</f>
        <v>0</v>
      </c>
      <c r="S3243" s="67"/>
      <c r="V3243" s="41"/>
      <c r="W3243" s="4" t="str">
        <f>IFERROR(VLOOKUP(Table49[[#This Row],[ITEM CODE]],Table2[[Item Code]:[Category ]],6,0),"")</f>
        <v/>
      </c>
      <c r="X3243" s="1" t="str">
        <f>IFERROR(VLOOKUP(Table49[[#This Row],[ITEM CODE]],Table2[[Item Code]:[Sub Category]],7,0),"")</f>
        <v/>
      </c>
      <c r="Y3243" s="68" t="str">
        <f>Table49[[#This Row],[PO Number]]&amp;COUNTIFS($E$5:E3243,E3243)</f>
        <v>0</v>
      </c>
    </row>
    <row r="3244" spans="1:25" ht="14.7" customHeight="1" x14ac:dyDescent="0.3">
      <c r="A3244" s="1" t="str">
        <f>IF(Table49[[#This Row],[ITEM NAME]]="","",ROW()-4)</f>
        <v/>
      </c>
      <c r="B3244" s="68"/>
      <c r="C3244" s="4" t="str">
        <f>IFERROR(VLOOKUP(B3244,Table14[],3,0),"")</f>
        <v/>
      </c>
      <c r="D3244" s="4" t="str">
        <f>IFERROR(VLOOKUP(B3244,Table14[],2,0),"")</f>
        <v/>
      </c>
      <c r="E3244" s="4"/>
      <c r="H3244" s="41" t="str">
        <f>IFERROR(VLOOKUP(Table49[[#This Row],[ITEM CODE]],Table2[[Item Code]:[Master Name]],2,0),"")</f>
        <v/>
      </c>
      <c r="I3244" s="41"/>
      <c r="J3244" s="65" t="str">
        <f>IFERROR(VLOOKUP(Table49[[#This Row],[ITEM CODE]],Table2[[Item Code]:[Master Name]],3,0),"")</f>
        <v/>
      </c>
      <c r="K3244" s="1" t="str">
        <f>IFERROR(VLOOKUP(Table49[[#This Row],[ITEM CODE]],Table2[[Item Code]:[Master Name]],9,0),"")</f>
        <v/>
      </c>
      <c r="L3244" s="1" t="str">
        <f>IFERROR(VLOOKUP(Table49[[#This Row],[ITEM CODE]],Table2[[Item Code]:[Master Name]],8,0),"")</f>
        <v/>
      </c>
      <c r="M3244" s="41"/>
      <c r="N3244" s="66">
        <f>IFERROR(VLOOKUP(Table49[[#This Row],[ITEM CODE]],Table2[[#All],[Item Code]:[Unit Cost]],10,0),0)</f>
        <v>0</v>
      </c>
      <c r="O3244" s="134">
        <f>IFERROR(VLOOKUP(Table49[[#This Row],[ITEM CODE]],Table2[[#All],[Item Code]:[Unit Cost]],10,0),0)</f>
        <v>0</v>
      </c>
      <c r="P3244" s="56"/>
      <c r="Q3244" s="58"/>
      <c r="R3244" s="58">
        <f>Table49[[#This Row],[QUANTITY]]*Table49[[#This Row],[INV Prices]]</f>
        <v>0</v>
      </c>
      <c r="S3244" s="67"/>
      <c r="V3244" s="41"/>
      <c r="W3244" s="4" t="str">
        <f>IFERROR(VLOOKUP(Table49[[#This Row],[ITEM CODE]],Table2[[Item Code]:[Category ]],6,0),"")</f>
        <v/>
      </c>
      <c r="X3244" s="1" t="str">
        <f>IFERROR(VLOOKUP(Table49[[#This Row],[ITEM CODE]],Table2[[Item Code]:[Sub Category]],7,0),"")</f>
        <v/>
      </c>
      <c r="Y3244" s="68" t="str">
        <f>Table49[[#This Row],[PO Number]]&amp;COUNTIFS($E$5:E3244,E3244)</f>
        <v>0</v>
      </c>
    </row>
    <row r="3245" spans="1:25" ht="14.7" customHeight="1" x14ac:dyDescent="0.3">
      <c r="A3245" s="1" t="str">
        <f>IF(Table49[[#This Row],[ITEM NAME]]="","",ROW()-4)</f>
        <v/>
      </c>
      <c r="B3245" s="68"/>
      <c r="C3245" s="4" t="str">
        <f>IFERROR(VLOOKUP(B3245,Table14[],3,0),"")</f>
        <v/>
      </c>
      <c r="D3245" s="4" t="str">
        <f>IFERROR(VLOOKUP(B3245,Table14[],2,0),"")</f>
        <v/>
      </c>
      <c r="E3245" s="4"/>
      <c r="H3245" s="41" t="str">
        <f>IFERROR(VLOOKUP(Table49[[#This Row],[ITEM CODE]],Table2[[Item Code]:[Master Name]],2,0),"")</f>
        <v/>
      </c>
      <c r="I3245" s="41"/>
      <c r="J3245" s="65" t="str">
        <f>IFERROR(VLOOKUP(Table49[[#This Row],[ITEM CODE]],Table2[[Item Code]:[Master Name]],3,0),"")</f>
        <v/>
      </c>
      <c r="K3245" s="1" t="str">
        <f>IFERROR(VLOOKUP(Table49[[#This Row],[ITEM CODE]],Table2[[Item Code]:[Master Name]],9,0),"")</f>
        <v/>
      </c>
      <c r="L3245" s="1" t="str">
        <f>IFERROR(VLOOKUP(Table49[[#This Row],[ITEM CODE]],Table2[[Item Code]:[Master Name]],8,0),"")</f>
        <v/>
      </c>
      <c r="M3245" s="41"/>
      <c r="N3245" s="66">
        <f>IFERROR(VLOOKUP(Table49[[#This Row],[ITEM CODE]],Table2[[#All],[Item Code]:[Unit Cost]],10,0),0)</f>
        <v>0</v>
      </c>
      <c r="O3245" s="134">
        <f>IFERROR(VLOOKUP(Table49[[#This Row],[ITEM CODE]],Table2[[#All],[Item Code]:[Unit Cost]],10,0),0)</f>
        <v>0</v>
      </c>
      <c r="P3245" s="56"/>
      <c r="Q3245" s="58"/>
      <c r="R3245" s="58">
        <f>Table49[[#This Row],[QUANTITY]]*Table49[[#This Row],[INV Prices]]</f>
        <v>0</v>
      </c>
      <c r="S3245" s="67"/>
      <c r="V3245" s="41"/>
      <c r="W3245" s="4" t="str">
        <f>IFERROR(VLOOKUP(Table49[[#This Row],[ITEM CODE]],Table2[[Item Code]:[Category ]],6,0),"")</f>
        <v/>
      </c>
      <c r="X3245" s="1" t="str">
        <f>IFERROR(VLOOKUP(Table49[[#This Row],[ITEM CODE]],Table2[[Item Code]:[Sub Category]],7,0),"")</f>
        <v/>
      </c>
      <c r="Y3245" s="68" t="str">
        <f>Table49[[#This Row],[PO Number]]&amp;COUNTIFS($E$5:E3245,E3245)</f>
        <v>0</v>
      </c>
    </row>
    <row r="3246" spans="1:25" ht="14.7" customHeight="1" x14ac:dyDescent="0.3">
      <c r="A3246" s="1" t="str">
        <f>IF(Table49[[#This Row],[ITEM NAME]]="","",ROW()-4)</f>
        <v/>
      </c>
      <c r="B3246" s="68"/>
      <c r="C3246" s="4" t="str">
        <f>IFERROR(VLOOKUP(B3246,Table14[],3,0),"")</f>
        <v/>
      </c>
      <c r="D3246" s="4" t="str">
        <f>IFERROR(VLOOKUP(B3246,Table14[],2,0),"")</f>
        <v/>
      </c>
      <c r="E3246" s="4"/>
      <c r="H3246" s="41" t="str">
        <f>IFERROR(VLOOKUP(Table49[[#This Row],[ITEM CODE]],Table2[[Item Code]:[Master Name]],2,0),"")</f>
        <v/>
      </c>
      <c r="I3246" s="41"/>
      <c r="J3246" s="65" t="str">
        <f>IFERROR(VLOOKUP(Table49[[#This Row],[ITEM CODE]],Table2[[Item Code]:[Master Name]],3,0),"")</f>
        <v/>
      </c>
      <c r="K3246" s="1" t="str">
        <f>IFERROR(VLOOKUP(Table49[[#This Row],[ITEM CODE]],Table2[[Item Code]:[Master Name]],9,0),"")</f>
        <v/>
      </c>
      <c r="L3246" s="1" t="str">
        <f>IFERROR(VLOOKUP(Table49[[#This Row],[ITEM CODE]],Table2[[Item Code]:[Master Name]],8,0),"")</f>
        <v/>
      </c>
      <c r="M3246" s="41"/>
      <c r="N3246" s="66">
        <f>IFERROR(VLOOKUP(Table49[[#This Row],[ITEM CODE]],Table2[[#All],[Item Code]:[Unit Cost]],10,0),0)</f>
        <v>0</v>
      </c>
      <c r="O3246" s="134">
        <f>IFERROR(VLOOKUP(Table49[[#This Row],[ITEM CODE]],Table2[[#All],[Item Code]:[Unit Cost]],10,0),0)</f>
        <v>0</v>
      </c>
      <c r="P3246" s="56"/>
      <c r="Q3246" s="58"/>
      <c r="R3246" s="58">
        <f>Table49[[#This Row],[QUANTITY]]*Table49[[#This Row],[INV Prices]]</f>
        <v>0</v>
      </c>
      <c r="S3246" s="67"/>
      <c r="V3246" s="41"/>
      <c r="W3246" s="4" t="str">
        <f>IFERROR(VLOOKUP(Table49[[#This Row],[ITEM CODE]],Table2[[Item Code]:[Category ]],6,0),"")</f>
        <v/>
      </c>
      <c r="X3246" s="1" t="str">
        <f>IFERROR(VLOOKUP(Table49[[#This Row],[ITEM CODE]],Table2[[Item Code]:[Sub Category]],7,0),"")</f>
        <v/>
      </c>
      <c r="Y3246" s="68" t="str">
        <f>Table49[[#This Row],[PO Number]]&amp;COUNTIFS($E$5:E3246,E3246)</f>
        <v>0</v>
      </c>
    </row>
    <row r="3247" spans="1:25" ht="14.7" customHeight="1" x14ac:dyDescent="0.3">
      <c r="A3247" s="1" t="str">
        <f>IF(Table49[[#This Row],[ITEM NAME]]="","",ROW()-4)</f>
        <v/>
      </c>
      <c r="B3247" s="68"/>
      <c r="C3247" s="4" t="str">
        <f>IFERROR(VLOOKUP(B3247,Table14[],3,0),"")</f>
        <v/>
      </c>
      <c r="D3247" s="4" t="str">
        <f>IFERROR(VLOOKUP(B3247,Table14[],2,0),"")</f>
        <v/>
      </c>
      <c r="E3247" s="4"/>
      <c r="H3247" s="41" t="str">
        <f>IFERROR(VLOOKUP(Table49[[#This Row],[ITEM CODE]],Table2[[Item Code]:[Master Name]],2,0),"")</f>
        <v/>
      </c>
      <c r="I3247" s="41"/>
      <c r="J3247" s="65" t="str">
        <f>IFERROR(VLOOKUP(Table49[[#This Row],[ITEM CODE]],Table2[[Item Code]:[Master Name]],3,0),"")</f>
        <v/>
      </c>
      <c r="K3247" s="1" t="str">
        <f>IFERROR(VLOOKUP(Table49[[#This Row],[ITEM CODE]],Table2[[Item Code]:[Master Name]],9,0),"")</f>
        <v/>
      </c>
      <c r="L3247" s="1" t="str">
        <f>IFERROR(VLOOKUP(Table49[[#This Row],[ITEM CODE]],Table2[[Item Code]:[Master Name]],8,0),"")</f>
        <v/>
      </c>
      <c r="M3247" s="41"/>
      <c r="N3247" s="66">
        <f>IFERROR(VLOOKUP(Table49[[#This Row],[ITEM CODE]],Table2[[#All],[Item Code]:[Unit Cost]],10,0),0)</f>
        <v>0</v>
      </c>
      <c r="O3247" s="134">
        <f>IFERROR(VLOOKUP(Table49[[#This Row],[ITEM CODE]],Table2[[#All],[Item Code]:[Unit Cost]],10,0),0)</f>
        <v>0</v>
      </c>
      <c r="P3247" s="56"/>
      <c r="Q3247" s="58"/>
      <c r="R3247" s="58">
        <f>Table49[[#This Row],[QUANTITY]]*Table49[[#This Row],[INV Prices]]</f>
        <v>0</v>
      </c>
      <c r="S3247" s="67"/>
      <c r="V3247" s="41"/>
      <c r="W3247" s="4" t="str">
        <f>IFERROR(VLOOKUP(Table49[[#This Row],[ITEM CODE]],Table2[[Item Code]:[Category ]],6,0),"")</f>
        <v/>
      </c>
      <c r="X3247" s="1" t="str">
        <f>IFERROR(VLOOKUP(Table49[[#This Row],[ITEM CODE]],Table2[[Item Code]:[Sub Category]],7,0),"")</f>
        <v/>
      </c>
      <c r="Y3247" s="68" t="str">
        <f>Table49[[#This Row],[PO Number]]&amp;COUNTIFS($E$5:E3247,E3247)</f>
        <v>0</v>
      </c>
    </row>
    <row r="3248" spans="1:25" ht="14.7" customHeight="1" x14ac:dyDescent="0.3">
      <c r="A3248" s="1" t="str">
        <f>IF(Table49[[#This Row],[ITEM NAME]]="","",ROW()-4)</f>
        <v/>
      </c>
      <c r="B3248" s="68"/>
      <c r="C3248" s="4" t="str">
        <f>IFERROR(VLOOKUP(B3248,Table14[],3,0),"")</f>
        <v/>
      </c>
      <c r="D3248" s="4" t="str">
        <f>IFERROR(VLOOKUP(B3248,Table14[],2,0),"")</f>
        <v/>
      </c>
      <c r="E3248" s="4"/>
      <c r="H3248" s="41" t="str">
        <f>IFERROR(VLOOKUP(Table49[[#This Row],[ITEM CODE]],Table2[[Item Code]:[Master Name]],2,0),"")</f>
        <v/>
      </c>
      <c r="I3248" s="41"/>
      <c r="J3248" s="65" t="str">
        <f>IFERROR(VLOOKUP(Table49[[#This Row],[ITEM CODE]],Table2[[Item Code]:[Master Name]],3,0),"")</f>
        <v/>
      </c>
      <c r="K3248" s="1" t="str">
        <f>IFERROR(VLOOKUP(Table49[[#This Row],[ITEM CODE]],Table2[[Item Code]:[Master Name]],9,0),"")</f>
        <v/>
      </c>
      <c r="L3248" s="1" t="str">
        <f>IFERROR(VLOOKUP(Table49[[#This Row],[ITEM CODE]],Table2[[Item Code]:[Master Name]],8,0),"")</f>
        <v/>
      </c>
      <c r="M3248" s="41"/>
      <c r="N3248" s="66">
        <f>IFERROR(VLOOKUP(Table49[[#This Row],[ITEM CODE]],Table2[[#All],[Item Code]:[Unit Cost]],10,0),0)</f>
        <v>0</v>
      </c>
      <c r="O3248" s="134">
        <f>IFERROR(VLOOKUP(Table49[[#This Row],[ITEM CODE]],Table2[[#All],[Item Code]:[Unit Cost]],10,0),0)</f>
        <v>0</v>
      </c>
      <c r="P3248" s="56"/>
      <c r="Q3248" s="58"/>
      <c r="R3248" s="58">
        <f>Table49[[#This Row],[QUANTITY]]*Table49[[#This Row],[INV Prices]]</f>
        <v>0</v>
      </c>
      <c r="S3248" s="67"/>
      <c r="V3248" s="41"/>
      <c r="W3248" s="4" t="str">
        <f>IFERROR(VLOOKUP(Table49[[#This Row],[ITEM CODE]],Table2[[Item Code]:[Category ]],6,0),"")</f>
        <v/>
      </c>
      <c r="X3248" s="1" t="str">
        <f>IFERROR(VLOOKUP(Table49[[#This Row],[ITEM CODE]],Table2[[Item Code]:[Sub Category]],7,0),"")</f>
        <v/>
      </c>
      <c r="Y3248" s="68" t="str">
        <f>Table49[[#This Row],[PO Number]]&amp;COUNTIFS($E$5:E3248,E3248)</f>
        <v>0</v>
      </c>
    </row>
    <row r="3249" spans="1:25" ht="14.7" customHeight="1" x14ac:dyDescent="0.3">
      <c r="A3249" s="1" t="str">
        <f>IF(Table49[[#This Row],[ITEM NAME]]="","",ROW()-4)</f>
        <v/>
      </c>
      <c r="B3249" s="68"/>
      <c r="C3249" s="4" t="str">
        <f>IFERROR(VLOOKUP(B3249,Table14[],3,0),"")</f>
        <v/>
      </c>
      <c r="D3249" s="4" t="str">
        <f>IFERROR(VLOOKUP(B3249,Table14[],2,0),"")</f>
        <v/>
      </c>
      <c r="E3249" s="4"/>
      <c r="H3249" s="41" t="str">
        <f>IFERROR(VLOOKUP(Table49[[#This Row],[ITEM CODE]],Table2[[Item Code]:[Master Name]],2,0),"")</f>
        <v/>
      </c>
      <c r="I3249" s="41"/>
      <c r="J3249" s="65" t="str">
        <f>IFERROR(VLOOKUP(Table49[[#This Row],[ITEM CODE]],Table2[[Item Code]:[Master Name]],3,0),"")</f>
        <v/>
      </c>
      <c r="K3249" s="1" t="str">
        <f>IFERROR(VLOOKUP(Table49[[#This Row],[ITEM CODE]],Table2[[Item Code]:[Master Name]],9,0),"")</f>
        <v/>
      </c>
      <c r="L3249" s="1" t="str">
        <f>IFERROR(VLOOKUP(Table49[[#This Row],[ITEM CODE]],Table2[[Item Code]:[Master Name]],8,0),"")</f>
        <v/>
      </c>
      <c r="M3249" s="41"/>
      <c r="N3249" s="66">
        <f>IFERROR(VLOOKUP(Table49[[#This Row],[ITEM CODE]],Table2[[#All],[Item Code]:[Unit Cost]],10,0),0)</f>
        <v>0</v>
      </c>
      <c r="O3249" s="134">
        <f>IFERROR(VLOOKUP(Table49[[#This Row],[ITEM CODE]],Table2[[#All],[Item Code]:[Unit Cost]],10,0),0)</f>
        <v>0</v>
      </c>
      <c r="P3249" s="56"/>
      <c r="Q3249" s="58"/>
      <c r="R3249" s="58">
        <f>Table49[[#This Row],[QUANTITY]]*Table49[[#This Row],[INV Prices]]</f>
        <v>0</v>
      </c>
      <c r="S3249" s="67"/>
      <c r="V3249" s="41"/>
      <c r="W3249" s="4" t="str">
        <f>IFERROR(VLOOKUP(Table49[[#This Row],[ITEM CODE]],Table2[[Item Code]:[Category ]],6,0),"")</f>
        <v/>
      </c>
      <c r="X3249" s="1" t="str">
        <f>IFERROR(VLOOKUP(Table49[[#This Row],[ITEM CODE]],Table2[[Item Code]:[Sub Category]],7,0),"")</f>
        <v/>
      </c>
      <c r="Y3249" s="68" t="str">
        <f>Table49[[#This Row],[PO Number]]&amp;COUNTIFS($E$5:E3249,E3249)</f>
        <v>0</v>
      </c>
    </row>
    <row r="3250" spans="1:25" ht="14.7" customHeight="1" x14ac:dyDescent="0.3">
      <c r="A3250" s="1" t="str">
        <f>IF(Table49[[#This Row],[ITEM NAME]]="","",ROW()-4)</f>
        <v/>
      </c>
      <c r="B3250" s="68"/>
      <c r="C3250" s="4" t="str">
        <f>IFERROR(VLOOKUP(B3250,Table14[],3,0),"")</f>
        <v/>
      </c>
      <c r="D3250" s="4" t="str">
        <f>IFERROR(VLOOKUP(B3250,Table14[],2,0),"")</f>
        <v/>
      </c>
      <c r="E3250" s="4"/>
      <c r="H3250" s="41" t="str">
        <f>IFERROR(VLOOKUP(Table49[[#This Row],[ITEM CODE]],Table2[[Item Code]:[Master Name]],2,0),"")</f>
        <v/>
      </c>
      <c r="I3250" s="41"/>
      <c r="J3250" s="65" t="str">
        <f>IFERROR(VLOOKUP(Table49[[#This Row],[ITEM CODE]],Table2[[Item Code]:[Master Name]],3,0),"")</f>
        <v/>
      </c>
      <c r="K3250" s="1" t="str">
        <f>IFERROR(VLOOKUP(Table49[[#This Row],[ITEM CODE]],Table2[[Item Code]:[Master Name]],9,0),"")</f>
        <v/>
      </c>
      <c r="L3250" s="1" t="str">
        <f>IFERROR(VLOOKUP(Table49[[#This Row],[ITEM CODE]],Table2[[Item Code]:[Master Name]],8,0),"")</f>
        <v/>
      </c>
      <c r="M3250" s="41"/>
      <c r="N3250" s="66">
        <f>IFERROR(VLOOKUP(Table49[[#This Row],[ITEM CODE]],Table2[[#All],[Item Code]:[Unit Cost]],10,0),0)</f>
        <v>0</v>
      </c>
      <c r="O3250" s="134">
        <f>IFERROR(VLOOKUP(Table49[[#This Row],[ITEM CODE]],Table2[[#All],[Item Code]:[Unit Cost]],10,0),0)</f>
        <v>0</v>
      </c>
      <c r="P3250" s="56"/>
      <c r="Q3250" s="58"/>
      <c r="R3250" s="58">
        <f>Table49[[#This Row],[QUANTITY]]*Table49[[#This Row],[INV Prices]]</f>
        <v>0</v>
      </c>
      <c r="S3250" s="67"/>
      <c r="V3250" s="41"/>
      <c r="W3250" s="4" t="str">
        <f>IFERROR(VLOOKUP(Table49[[#This Row],[ITEM CODE]],Table2[[Item Code]:[Category ]],6,0),"")</f>
        <v/>
      </c>
      <c r="X3250" s="1" t="str">
        <f>IFERROR(VLOOKUP(Table49[[#This Row],[ITEM CODE]],Table2[[Item Code]:[Sub Category]],7,0),"")</f>
        <v/>
      </c>
      <c r="Y3250" s="68" t="str">
        <f>Table49[[#This Row],[PO Number]]&amp;COUNTIFS($E$5:E3250,E3250)</f>
        <v>0</v>
      </c>
    </row>
    <row r="3251" spans="1:25" ht="14.7" customHeight="1" x14ac:dyDescent="0.3">
      <c r="A3251" s="1" t="str">
        <f>IF(Table49[[#This Row],[ITEM NAME]]="","",ROW()-4)</f>
        <v/>
      </c>
      <c r="B3251" s="68"/>
      <c r="C3251" s="4" t="str">
        <f>IFERROR(VLOOKUP(B3251,Table14[],3,0),"")</f>
        <v/>
      </c>
      <c r="D3251" s="4" t="str">
        <f>IFERROR(VLOOKUP(B3251,Table14[],2,0),"")</f>
        <v/>
      </c>
      <c r="E3251" s="4"/>
      <c r="H3251" s="41" t="str">
        <f>IFERROR(VLOOKUP(Table49[[#This Row],[ITEM CODE]],Table2[[Item Code]:[Master Name]],2,0),"")</f>
        <v/>
      </c>
      <c r="I3251" s="41"/>
      <c r="J3251" s="65" t="str">
        <f>IFERROR(VLOOKUP(Table49[[#This Row],[ITEM CODE]],Table2[[Item Code]:[Master Name]],3,0),"")</f>
        <v/>
      </c>
      <c r="K3251" s="1" t="str">
        <f>IFERROR(VLOOKUP(Table49[[#This Row],[ITEM CODE]],Table2[[Item Code]:[Master Name]],9,0),"")</f>
        <v/>
      </c>
      <c r="L3251" s="1" t="str">
        <f>IFERROR(VLOOKUP(Table49[[#This Row],[ITEM CODE]],Table2[[Item Code]:[Master Name]],8,0),"")</f>
        <v/>
      </c>
      <c r="M3251" s="41"/>
      <c r="N3251" s="66">
        <f>IFERROR(VLOOKUP(Table49[[#This Row],[ITEM CODE]],Table2[[#All],[Item Code]:[Unit Cost]],10,0),0)</f>
        <v>0</v>
      </c>
      <c r="O3251" s="134">
        <f>IFERROR(VLOOKUP(Table49[[#This Row],[ITEM CODE]],Table2[[#All],[Item Code]:[Unit Cost]],10,0),0)</f>
        <v>0</v>
      </c>
      <c r="P3251" s="56"/>
      <c r="Q3251" s="58"/>
      <c r="R3251" s="58">
        <f>Table49[[#This Row],[QUANTITY]]*Table49[[#This Row],[INV Prices]]</f>
        <v>0</v>
      </c>
      <c r="S3251" s="67"/>
      <c r="V3251" s="41"/>
      <c r="W3251" s="4" t="str">
        <f>IFERROR(VLOOKUP(Table49[[#This Row],[ITEM CODE]],Table2[[Item Code]:[Category ]],6,0),"")</f>
        <v/>
      </c>
      <c r="X3251" s="1" t="str">
        <f>IFERROR(VLOOKUP(Table49[[#This Row],[ITEM CODE]],Table2[[Item Code]:[Sub Category]],7,0),"")</f>
        <v/>
      </c>
      <c r="Y3251" s="68" t="str">
        <f>Table49[[#This Row],[PO Number]]&amp;COUNTIFS($E$5:E3251,E3251)</f>
        <v>0</v>
      </c>
    </row>
    <row r="3252" spans="1:25" ht="14.7" customHeight="1" x14ac:dyDescent="0.3">
      <c r="A3252" s="1" t="str">
        <f>IF(Table49[[#This Row],[ITEM NAME]]="","",ROW()-4)</f>
        <v/>
      </c>
      <c r="B3252" s="68"/>
      <c r="C3252" s="4" t="str">
        <f>IFERROR(VLOOKUP(B3252,Table14[],3,0),"")</f>
        <v/>
      </c>
      <c r="D3252" s="4" t="str">
        <f>IFERROR(VLOOKUP(B3252,Table14[],2,0),"")</f>
        <v/>
      </c>
      <c r="E3252" s="4"/>
      <c r="H3252" s="41" t="str">
        <f>IFERROR(VLOOKUP(Table49[[#This Row],[ITEM CODE]],Table2[[Item Code]:[Master Name]],2,0),"")</f>
        <v/>
      </c>
      <c r="I3252" s="41"/>
      <c r="J3252" s="65" t="str">
        <f>IFERROR(VLOOKUP(Table49[[#This Row],[ITEM CODE]],Table2[[Item Code]:[Master Name]],3,0),"")</f>
        <v/>
      </c>
      <c r="K3252" s="1" t="str">
        <f>IFERROR(VLOOKUP(Table49[[#This Row],[ITEM CODE]],Table2[[Item Code]:[Master Name]],9,0),"")</f>
        <v/>
      </c>
      <c r="L3252" s="1" t="str">
        <f>IFERROR(VLOOKUP(Table49[[#This Row],[ITEM CODE]],Table2[[Item Code]:[Master Name]],8,0),"")</f>
        <v/>
      </c>
      <c r="M3252" s="41"/>
      <c r="N3252" s="66">
        <f>IFERROR(VLOOKUP(Table49[[#This Row],[ITEM CODE]],Table2[[#All],[Item Code]:[Unit Cost]],10,0),0)</f>
        <v>0</v>
      </c>
      <c r="O3252" s="134">
        <f>IFERROR(VLOOKUP(Table49[[#This Row],[ITEM CODE]],Table2[[#All],[Item Code]:[Unit Cost]],10,0),0)</f>
        <v>0</v>
      </c>
      <c r="P3252" s="56"/>
      <c r="Q3252" s="58"/>
      <c r="R3252" s="58">
        <f>Table49[[#This Row],[QUANTITY]]*Table49[[#This Row],[INV Prices]]</f>
        <v>0</v>
      </c>
      <c r="S3252" s="67"/>
      <c r="V3252" s="41"/>
      <c r="W3252" s="4" t="str">
        <f>IFERROR(VLOOKUP(Table49[[#This Row],[ITEM CODE]],Table2[[Item Code]:[Category ]],6,0),"")</f>
        <v/>
      </c>
      <c r="X3252" s="1" t="str">
        <f>IFERROR(VLOOKUP(Table49[[#This Row],[ITEM CODE]],Table2[[Item Code]:[Sub Category]],7,0),"")</f>
        <v/>
      </c>
      <c r="Y3252" s="68" t="str">
        <f>Table49[[#This Row],[PO Number]]&amp;COUNTIFS($E$5:E3252,E3252)</f>
        <v>0</v>
      </c>
    </row>
    <row r="3253" spans="1:25" ht="14.7" customHeight="1" x14ac:dyDescent="0.3">
      <c r="A3253" s="1" t="str">
        <f>IF(Table49[[#This Row],[ITEM NAME]]="","",ROW()-4)</f>
        <v/>
      </c>
      <c r="B3253" s="68"/>
      <c r="C3253" s="4" t="str">
        <f>IFERROR(VLOOKUP(B3253,Table14[],3,0),"")</f>
        <v/>
      </c>
      <c r="D3253" s="4" t="str">
        <f>IFERROR(VLOOKUP(B3253,Table14[],2,0),"")</f>
        <v/>
      </c>
      <c r="E3253" s="4"/>
      <c r="H3253" s="41" t="str">
        <f>IFERROR(VLOOKUP(Table49[[#This Row],[ITEM CODE]],Table2[[Item Code]:[Master Name]],2,0),"")</f>
        <v/>
      </c>
      <c r="I3253" s="41"/>
      <c r="J3253" s="65" t="str">
        <f>IFERROR(VLOOKUP(Table49[[#This Row],[ITEM CODE]],Table2[[Item Code]:[Master Name]],3,0),"")</f>
        <v/>
      </c>
      <c r="K3253" s="1" t="str">
        <f>IFERROR(VLOOKUP(Table49[[#This Row],[ITEM CODE]],Table2[[Item Code]:[Master Name]],9,0),"")</f>
        <v/>
      </c>
      <c r="L3253" s="1" t="str">
        <f>IFERROR(VLOOKUP(Table49[[#This Row],[ITEM CODE]],Table2[[Item Code]:[Master Name]],8,0),"")</f>
        <v/>
      </c>
      <c r="M3253" s="41"/>
      <c r="N3253" s="66">
        <f>IFERROR(VLOOKUP(Table49[[#This Row],[ITEM CODE]],Table2[[#All],[Item Code]:[Unit Cost]],10,0),0)</f>
        <v>0</v>
      </c>
      <c r="O3253" s="134">
        <f>IFERROR(VLOOKUP(Table49[[#This Row],[ITEM CODE]],Table2[[#All],[Item Code]:[Unit Cost]],10,0),0)</f>
        <v>0</v>
      </c>
      <c r="P3253" s="56"/>
      <c r="Q3253" s="58"/>
      <c r="R3253" s="58">
        <f>Table49[[#This Row],[QUANTITY]]*Table49[[#This Row],[INV Prices]]</f>
        <v>0</v>
      </c>
      <c r="S3253" s="67"/>
      <c r="V3253" s="41"/>
      <c r="W3253" s="4" t="str">
        <f>IFERROR(VLOOKUP(Table49[[#This Row],[ITEM CODE]],Table2[[Item Code]:[Category ]],6,0),"")</f>
        <v/>
      </c>
      <c r="X3253" s="1" t="str">
        <f>IFERROR(VLOOKUP(Table49[[#This Row],[ITEM CODE]],Table2[[Item Code]:[Sub Category]],7,0),"")</f>
        <v/>
      </c>
      <c r="Y3253" s="68" t="str">
        <f>Table49[[#This Row],[PO Number]]&amp;COUNTIFS($E$5:E3253,E3253)</f>
        <v>0</v>
      </c>
    </row>
    <row r="3254" spans="1:25" ht="14.7" customHeight="1" x14ac:dyDescent="0.3">
      <c r="A3254" s="1" t="str">
        <f>IF(Table49[[#This Row],[ITEM NAME]]="","",ROW()-4)</f>
        <v/>
      </c>
      <c r="B3254" s="68"/>
      <c r="C3254" s="4" t="str">
        <f>IFERROR(VLOOKUP(B3254,Table14[],3,0),"")</f>
        <v/>
      </c>
      <c r="D3254" s="4" t="str">
        <f>IFERROR(VLOOKUP(B3254,Table14[],2,0),"")</f>
        <v/>
      </c>
      <c r="E3254" s="4"/>
      <c r="H3254" s="41" t="str">
        <f>IFERROR(VLOOKUP(Table49[[#This Row],[ITEM CODE]],Table2[[Item Code]:[Master Name]],2,0),"")</f>
        <v/>
      </c>
      <c r="I3254" s="41"/>
      <c r="J3254" s="65" t="str">
        <f>IFERROR(VLOOKUP(Table49[[#This Row],[ITEM CODE]],Table2[[Item Code]:[Master Name]],3,0),"")</f>
        <v/>
      </c>
      <c r="K3254" s="1" t="str">
        <f>IFERROR(VLOOKUP(Table49[[#This Row],[ITEM CODE]],Table2[[Item Code]:[Master Name]],9,0),"")</f>
        <v/>
      </c>
      <c r="L3254" s="1" t="str">
        <f>IFERROR(VLOOKUP(Table49[[#This Row],[ITEM CODE]],Table2[[Item Code]:[Master Name]],8,0),"")</f>
        <v/>
      </c>
      <c r="M3254" s="41"/>
      <c r="N3254" s="66">
        <f>IFERROR(VLOOKUP(Table49[[#This Row],[ITEM CODE]],Table2[[#All],[Item Code]:[Unit Cost]],10,0),0)</f>
        <v>0</v>
      </c>
      <c r="O3254" s="134">
        <f>IFERROR(VLOOKUP(Table49[[#This Row],[ITEM CODE]],Table2[[#All],[Item Code]:[Unit Cost]],10,0),0)</f>
        <v>0</v>
      </c>
      <c r="P3254" s="56"/>
      <c r="Q3254" s="58"/>
      <c r="R3254" s="58">
        <f>Table49[[#This Row],[QUANTITY]]*Table49[[#This Row],[INV Prices]]</f>
        <v>0</v>
      </c>
      <c r="S3254" s="67"/>
      <c r="V3254" s="41"/>
      <c r="W3254" s="4" t="str">
        <f>IFERROR(VLOOKUP(Table49[[#This Row],[ITEM CODE]],Table2[[Item Code]:[Category ]],6,0),"")</f>
        <v/>
      </c>
      <c r="X3254" s="1" t="str">
        <f>IFERROR(VLOOKUP(Table49[[#This Row],[ITEM CODE]],Table2[[Item Code]:[Sub Category]],7,0),"")</f>
        <v/>
      </c>
      <c r="Y3254" s="68" t="str">
        <f>Table49[[#This Row],[PO Number]]&amp;COUNTIFS($E$5:E3254,E3254)</f>
        <v>0</v>
      </c>
    </row>
    <row r="3255" spans="1:25" ht="14.7" customHeight="1" x14ac:dyDescent="0.3">
      <c r="A3255" s="1" t="str">
        <f>IF(Table49[[#This Row],[ITEM NAME]]="","",ROW()-4)</f>
        <v/>
      </c>
      <c r="B3255" s="68"/>
      <c r="C3255" s="4" t="str">
        <f>IFERROR(VLOOKUP(B3255,Table14[],3,0),"")</f>
        <v/>
      </c>
      <c r="D3255" s="4" t="str">
        <f>IFERROR(VLOOKUP(B3255,Table14[],2,0),"")</f>
        <v/>
      </c>
      <c r="E3255" s="4"/>
      <c r="H3255" s="41" t="str">
        <f>IFERROR(VLOOKUP(Table49[[#This Row],[ITEM CODE]],Table2[[Item Code]:[Master Name]],2,0),"")</f>
        <v/>
      </c>
      <c r="I3255" s="41"/>
      <c r="J3255" s="65" t="str">
        <f>IFERROR(VLOOKUP(Table49[[#This Row],[ITEM CODE]],Table2[[Item Code]:[Master Name]],3,0),"")</f>
        <v/>
      </c>
      <c r="K3255" s="1" t="str">
        <f>IFERROR(VLOOKUP(Table49[[#This Row],[ITEM CODE]],Table2[[Item Code]:[Master Name]],9,0),"")</f>
        <v/>
      </c>
      <c r="L3255" s="1" t="str">
        <f>IFERROR(VLOOKUP(Table49[[#This Row],[ITEM CODE]],Table2[[Item Code]:[Master Name]],8,0),"")</f>
        <v/>
      </c>
      <c r="M3255" s="41"/>
      <c r="N3255" s="66">
        <f>IFERROR(VLOOKUP(Table49[[#This Row],[ITEM CODE]],Table2[[#All],[Item Code]:[Unit Cost]],10,0),0)</f>
        <v>0</v>
      </c>
      <c r="O3255" s="134">
        <f>IFERROR(VLOOKUP(Table49[[#This Row],[ITEM CODE]],Table2[[#All],[Item Code]:[Unit Cost]],10,0),0)</f>
        <v>0</v>
      </c>
      <c r="P3255" s="56"/>
      <c r="Q3255" s="58"/>
      <c r="R3255" s="58">
        <f>Table49[[#This Row],[QUANTITY]]*Table49[[#This Row],[INV Prices]]</f>
        <v>0</v>
      </c>
      <c r="S3255" s="67"/>
      <c r="V3255" s="41"/>
      <c r="W3255" s="4" t="str">
        <f>IFERROR(VLOOKUP(Table49[[#This Row],[ITEM CODE]],Table2[[Item Code]:[Category ]],6,0),"")</f>
        <v/>
      </c>
      <c r="X3255" s="1" t="str">
        <f>IFERROR(VLOOKUP(Table49[[#This Row],[ITEM CODE]],Table2[[Item Code]:[Sub Category]],7,0),"")</f>
        <v/>
      </c>
      <c r="Y3255" s="68" t="str">
        <f>Table49[[#This Row],[PO Number]]&amp;COUNTIFS($E$5:E3255,E3255)</f>
        <v>0</v>
      </c>
    </row>
    <row r="3256" spans="1:25" ht="14.7" customHeight="1" x14ac:dyDescent="0.3">
      <c r="A3256" s="1" t="str">
        <f>IF(Table49[[#This Row],[ITEM NAME]]="","",ROW()-4)</f>
        <v/>
      </c>
      <c r="B3256" s="68"/>
      <c r="C3256" s="4" t="str">
        <f>IFERROR(VLOOKUP(B3256,Table14[],3,0),"")</f>
        <v/>
      </c>
      <c r="D3256" s="4" t="str">
        <f>IFERROR(VLOOKUP(B3256,Table14[],2,0),"")</f>
        <v/>
      </c>
      <c r="E3256" s="4"/>
      <c r="H3256" s="41" t="str">
        <f>IFERROR(VLOOKUP(Table49[[#This Row],[ITEM CODE]],Table2[[Item Code]:[Master Name]],2,0),"")</f>
        <v/>
      </c>
      <c r="I3256" s="41"/>
      <c r="J3256" s="65" t="str">
        <f>IFERROR(VLOOKUP(Table49[[#This Row],[ITEM CODE]],Table2[[Item Code]:[Master Name]],3,0),"")</f>
        <v/>
      </c>
      <c r="K3256" s="1" t="str">
        <f>IFERROR(VLOOKUP(Table49[[#This Row],[ITEM CODE]],Table2[[Item Code]:[Master Name]],9,0),"")</f>
        <v/>
      </c>
      <c r="L3256" s="1" t="str">
        <f>IFERROR(VLOOKUP(Table49[[#This Row],[ITEM CODE]],Table2[[Item Code]:[Master Name]],8,0),"")</f>
        <v/>
      </c>
      <c r="M3256" s="41"/>
      <c r="N3256" s="66">
        <f>IFERROR(VLOOKUP(Table49[[#This Row],[ITEM CODE]],Table2[[#All],[Item Code]:[Unit Cost]],10,0),0)</f>
        <v>0</v>
      </c>
      <c r="O3256" s="134">
        <f>IFERROR(VLOOKUP(Table49[[#This Row],[ITEM CODE]],Table2[[#All],[Item Code]:[Unit Cost]],10,0),0)</f>
        <v>0</v>
      </c>
      <c r="P3256" s="56"/>
      <c r="Q3256" s="58"/>
      <c r="R3256" s="58">
        <f>Table49[[#This Row],[QUANTITY]]*Table49[[#This Row],[INV Prices]]</f>
        <v>0</v>
      </c>
      <c r="S3256" s="67"/>
      <c r="V3256" s="41"/>
      <c r="W3256" s="4" t="str">
        <f>IFERROR(VLOOKUP(Table49[[#This Row],[ITEM CODE]],Table2[[Item Code]:[Category ]],6,0),"")</f>
        <v/>
      </c>
      <c r="X3256" s="1" t="str">
        <f>IFERROR(VLOOKUP(Table49[[#This Row],[ITEM CODE]],Table2[[Item Code]:[Sub Category]],7,0),"")</f>
        <v/>
      </c>
      <c r="Y3256" s="68" t="str">
        <f>Table49[[#This Row],[PO Number]]&amp;COUNTIFS($E$5:E3256,E3256)</f>
        <v>0</v>
      </c>
    </row>
    <row r="3257" spans="1:25" ht="14.7" customHeight="1" x14ac:dyDescent="0.3">
      <c r="A3257" s="1" t="str">
        <f>IF(Table49[[#This Row],[ITEM NAME]]="","",ROW()-4)</f>
        <v/>
      </c>
      <c r="B3257" s="68"/>
      <c r="C3257" s="4" t="str">
        <f>IFERROR(VLOOKUP(B3257,Table14[],3,0),"")</f>
        <v/>
      </c>
      <c r="D3257" s="4" t="str">
        <f>IFERROR(VLOOKUP(B3257,Table14[],2,0),"")</f>
        <v/>
      </c>
      <c r="E3257" s="4"/>
      <c r="H3257" s="41" t="str">
        <f>IFERROR(VLOOKUP(Table49[[#This Row],[ITEM CODE]],Table2[[Item Code]:[Master Name]],2,0),"")</f>
        <v/>
      </c>
      <c r="I3257" s="41"/>
      <c r="J3257" s="65" t="str">
        <f>IFERROR(VLOOKUP(Table49[[#This Row],[ITEM CODE]],Table2[[Item Code]:[Master Name]],3,0),"")</f>
        <v/>
      </c>
      <c r="K3257" s="1" t="str">
        <f>IFERROR(VLOOKUP(Table49[[#This Row],[ITEM CODE]],Table2[[Item Code]:[Master Name]],9,0),"")</f>
        <v/>
      </c>
      <c r="L3257" s="1" t="str">
        <f>IFERROR(VLOOKUP(Table49[[#This Row],[ITEM CODE]],Table2[[Item Code]:[Master Name]],8,0),"")</f>
        <v/>
      </c>
      <c r="M3257" s="41"/>
      <c r="N3257" s="66">
        <f>IFERROR(VLOOKUP(Table49[[#This Row],[ITEM CODE]],Table2[[#All],[Item Code]:[Unit Cost]],10,0),0)</f>
        <v>0</v>
      </c>
      <c r="O3257" s="134">
        <f>IFERROR(VLOOKUP(Table49[[#This Row],[ITEM CODE]],Table2[[#All],[Item Code]:[Unit Cost]],10,0),0)</f>
        <v>0</v>
      </c>
      <c r="P3257" s="56"/>
      <c r="Q3257" s="58"/>
      <c r="R3257" s="58">
        <f>Table49[[#This Row],[QUANTITY]]*Table49[[#This Row],[INV Prices]]</f>
        <v>0</v>
      </c>
      <c r="S3257" s="67"/>
      <c r="V3257" s="41"/>
      <c r="W3257" s="4" t="str">
        <f>IFERROR(VLOOKUP(Table49[[#This Row],[ITEM CODE]],Table2[[Item Code]:[Category ]],6,0),"")</f>
        <v/>
      </c>
      <c r="X3257" s="1" t="str">
        <f>IFERROR(VLOOKUP(Table49[[#This Row],[ITEM CODE]],Table2[[Item Code]:[Sub Category]],7,0),"")</f>
        <v/>
      </c>
      <c r="Y3257" s="68" t="str">
        <f>Table49[[#This Row],[PO Number]]&amp;COUNTIFS($E$5:E3257,E3257)</f>
        <v>0</v>
      </c>
    </row>
    <row r="3258" spans="1:25" ht="14.7" customHeight="1" x14ac:dyDescent="0.3">
      <c r="A3258" s="1" t="str">
        <f>IF(Table49[[#This Row],[ITEM NAME]]="","",ROW()-4)</f>
        <v/>
      </c>
      <c r="B3258" s="68"/>
      <c r="C3258" s="4" t="str">
        <f>IFERROR(VLOOKUP(B3258,Table14[],3,0),"")</f>
        <v/>
      </c>
      <c r="D3258" s="4" t="str">
        <f>IFERROR(VLOOKUP(B3258,Table14[],2,0),"")</f>
        <v/>
      </c>
      <c r="E3258" s="4"/>
      <c r="H3258" s="41" t="str">
        <f>IFERROR(VLOOKUP(Table49[[#This Row],[ITEM CODE]],Table2[[Item Code]:[Master Name]],2,0),"")</f>
        <v/>
      </c>
      <c r="I3258" s="41"/>
      <c r="J3258" s="65" t="str">
        <f>IFERROR(VLOOKUP(Table49[[#This Row],[ITEM CODE]],Table2[[Item Code]:[Master Name]],3,0),"")</f>
        <v/>
      </c>
      <c r="K3258" s="1" t="str">
        <f>IFERROR(VLOOKUP(Table49[[#This Row],[ITEM CODE]],Table2[[Item Code]:[Master Name]],9,0),"")</f>
        <v/>
      </c>
      <c r="L3258" s="1" t="str">
        <f>IFERROR(VLOOKUP(Table49[[#This Row],[ITEM CODE]],Table2[[Item Code]:[Master Name]],8,0),"")</f>
        <v/>
      </c>
      <c r="M3258" s="41"/>
      <c r="N3258" s="66">
        <f>IFERROR(VLOOKUP(Table49[[#This Row],[ITEM CODE]],Table2[[#All],[Item Code]:[Unit Cost]],10,0),0)</f>
        <v>0</v>
      </c>
      <c r="O3258" s="134">
        <f>IFERROR(VLOOKUP(Table49[[#This Row],[ITEM CODE]],Table2[[#All],[Item Code]:[Unit Cost]],10,0),0)</f>
        <v>0</v>
      </c>
      <c r="P3258" s="56"/>
      <c r="Q3258" s="58"/>
      <c r="R3258" s="58">
        <f>Table49[[#This Row],[QUANTITY]]*Table49[[#This Row],[INV Prices]]</f>
        <v>0</v>
      </c>
      <c r="S3258" s="67"/>
      <c r="V3258" s="41"/>
      <c r="W3258" s="4" t="str">
        <f>IFERROR(VLOOKUP(Table49[[#This Row],[ITEM CODE]],Table2[[Item Code]:[Category ]],6,0),"")</f>
        <v/>
      </c>
      <c r="X3258" s="1" t="str">
        <f>IFERROR(VLOOKUP(Table49[[#This Row],[ITEM CODE]],Table2[[Item Code]:[Sub Category]],7,0),"")</f>
        <v/>
      </c>
      <c r="Y3258" s="68" t="str">
        <f>Table49[[#This Row],[PO Number]]&amp;COUNTIFS($E$5:E3258,E3258)</f>
        <v>0</v>
      </c>
    </row>
    <row r="3259" spans="1:25" ht="14.7" customHeight="1" x14ac:dyDescent="0.3">
      <c r="A3259" s="1" t="str">
        <f>IF(Table49[[#This Row],[ITEM NAME]]="","",ROW()-4)</f>
        <v/>
      </c>
      <c r="B3259" s="68"/>
      <c r="C3259" s="4" t="str">
        <f>IFERROR(VLOOKUP(B3259,Table14[],3,0),"")</f>
        <v/>
      </c>
      <c r="D3259" s="4" t="str">
        <f>IFERROR(VLOOKUP(B3259,Table14[],2,0),"")</f>
        <v/>
      </c>
      <c r="E3259" s="4"/>
      <c r="H3259" s="41" t="str">
        <f>IFERROR(VLOOKUP(Table49[[#This Row],[ITEM CODE]],Table2[[Item Code]:[Master Name]],2,0),"")</f>
        <v/>
      </c>
      <c r="I3259" s="41"/>
      <c r="J3259" s="65" t="str">
        <f>IFERROR(VLOOKUP(Table49[[#This Row],[ITEM CODE]],Table2[[Item Code]:[Master Name]],3,0),"")</f>
        <v/>
      </c>
      <c r="K3259" s="1" t="str">
        <f>IFERROR(VLOOKUP(Table49[[#This Row],[ITEM CODE]],Table2[[Item Code]:[Master Name]],9,0),"")</f>
        <v/>
      </c>
      <c r="L3259" s="1" t="str">
        <f>IFERROR(VLOOKUP(Table49[[#This Row],[ITEM CODE]],Table2[[Item Code]:[Master Name]],8,0),"")</f>
        <v/>
      </c>
      <c r="M3259" s="41"/>
      <c r="N3259" s="66">
        <f>IFERROR(VLOOKUP(Table49[[#This Row],[ITEM CODE]],Table2[[#All],[Item Code]:[Unit Cost]],10,0),0)</f>
        <v>0</v>
      </c>
      <c r="O3259" s="134">
        <f>IFERROR(VLOOKUP(Table49[[#This Row],[ITEM CODE]],Table2[[#All],[Item Code]:[Unit Cost]],10,0),0)</f>
        <v>0</v>
      </c>
      <c r="P3259" s="56"/>
      <c r="Q3259" s="58"/>
      <c r="R3259" s="58">
        <f>Table49[[#This Row],[QUANTITY]]*Table49[[#This Row],[INV Prices]]</f>
        <v>0</v>
      </c>
      <c r="S3259" s="67"/>
      <c r="V3259" s="41"/>
      <c r="W3259" s="4" t="str">
        <f>IFERROR(VLOOKUP(Table49[[#This Row],[ITEM CODE]],Table2[[Item Code]:[Category ]],6,0),"")</f>
        <v/>
      </c>
      <c r="X3259" s="1" t="str">
        <f>IFERROR(VLOOKUP(Table49[[#This Row],[ITEM CODE]],Table2[[Item Code]:[Sub Category]],7,0),"")</f>
        <v/>
      </c>
      <c r="Y3259" s="68" t="str">
        <f>Table49[[#This Row],[PO Number]]&amp;COUNTIFS($E$5:E3259,E3259)</f>
        <v>0</v>
      </c>
    </row>
    <row r="3260" spans="1:25" ht="14.7" customHeight="1" x14ac:dyDescent="0.3">
      <c r="A3260" s="1" t="str">
        <f>IF(Table49[[#This Row],[ITEM NAME]]="","",ROW()-4)</f>
        <v/>
      </c>
      <c r="B3260" s="68"/>
      <c r="C3260" s="4" t="str">
        <f>IFERROR(VLOOKUP(B3260,Table14[],3,0),"")</f>
        <v/>
      </c>
      <c r="D3260" s="4" t="str">
        <f>IFERROR(VLOOKUP(B3260,Table14[],2,0),"")</f>
        <v/>
      </c>
      <c r="E3260" s="4"/>
      <c r="H3260" s="41" t="str">
        <f>IFERROR(VLOOKUP(Table49[[#This Row],[ITEM CODE]],Table2[[Item Code]:[Master Name]],2,0),"")</f>
        <v/>
      </c>
      <c r="I3260" s="41"/>
      <c r="J3260" s="65" t="str">
        <f>IFERROR(VLOOKUP(Table49[[#This Row],[ITEM CODE]],Table2[[Item Code]:[Master Name]],3,0),"")</f>
        <v/>
      </c>
      <c r="K3260" s="1" t="str">
        <f>IFERROR(VLOOKUP(Table49[[#This Row],[ITEM CODE]],Table2[[Item Code]:[Master Name]],9,0),"")</f>
        <v/>
      </c>
      <c r="L3260" s="1" t="str">
        <f>IFERROR(VLOOKUP(Table49[[#This Row],[ITEM CODE]],Table2[[Item Code]:[Master Name]],8,0),"")</f>
        <v/>
      </c>
      <c r="M3260" s="41"/>
      <c r="N3260" s="66">
        <f>IFERROR(VLOOKUP(Table49[[#This Row],[ITEM CODE]],Table2[[#All],[Item Code]:[Unit Cost]],10,0),0)</f>
        <v>0</v>
      </c>
      <c r="O3260" s="134">
        <f>IFERROR(VLOOKUP(Table49[[#This Row],[ITEM CODE]],Table2[[#All],[Item Code]:[Unit Cost]],10,0),0)</f>
        <v>0</v>
      </c>
      <c r="P3260" s="56"/>
      <c r="Q3260" s="58"/>
      <c r="R3260" s="58">
        <f>Table49[[#This Row],[QUANTITY]]*Table49[[#This Row],[INV Prices]]</f>
        <v>0</v>
      </c>
      <c r="S3260" s="67"/>
      <c r="V3260" s="41"/>
      <c r="W3260" s="4" t="str">
        <f>IFERROR(VLOOKUP(Table49[[#This Row],[ITEM CODE]],Table2[[Item Code]:[Category ]],6,0),"")</f>
        <v/>
      </c>
      <c r="X3260" s="1" t="str">
        <f>IFERROR(VLOOKUP(Table49[[#This Row],[ITEM CODE]],Table2[[Item Code]:[Sub Category]],7,0),"")</f>
        <v/>
      </c>
      <c r="Y3260" s="68" t="str">
        <f>Table49[[#This Row],[PO Number]]&amp;COUNTIFS($E$5:E3260,E3260)</f>
        <v>0</v>
      </c>
    </row>
    <row r="3261" spans="1:25" ht="14.7" customHeight="1" x14ac:dyDescent="0.3">
      <c r="A3261" s="1" t="str">
        <f>IF(Table49[[#This Row],[ITEM NAME]]="","",ROW()-4)</f>
        <v/>
      </c>
      <c r="B3261" s="68"/>
      <c r="C3261" s="4" t="str">
        <f>IFERROR(VLOOKUP(B3261,Table14[],3,0),"")</f>
        <v/>
      </c>
      <c r="D3261" s="4" t="str">
        <f>IFERROR(VLOOKUP(B3261,Table14[],2,0),"")</f>
        <v/>
      </c>
      <c r="E3261" s="4"/>
      <c r="H3261" s="41" t="str">
        <f>IFERROR(VLOOKUP(Table49[[#This Row],[ITEM CODE]],Table2[[Item Code]:[Master Name]],2,0),"")</f>
        <v/>
      </c>
      <c r="I3261" s="41"/>
      <c r="J3261" s="65" t="str">
        <f>IFERROR(VLOOKUP(Table49[[#This Row],[ITEM CODE]],Table2[[Item Code]:[Master Name]],3,0),"")</f>
        <v/>
      </c>
      <c r="K3261" s="1" t="str">
        <f>IFERROR(VLOOKUP(Table49[[#This Row],[ITEM CODE]],Table2[[Item Code]:[Master Name]],9,0),"")</f>
        <v/>
      </c>
      <c r="L3261" s="1" t="str">
        <f>IFERROR(VLOOKUP(Table49[[#This Row],[ITEM CODE]],Table2[[Item Code]:[Master Name]],8,0),"")</f>
        <v/>
      </c>
      <c r="M3261" s="41"/>
      <c r="N3261" s="66">
        <f>IFERROR(VLOOKUP(Table49[[#This Row],[ITEM CODE]],Table2[[#All],[Item Code]:[Unit Cost]],10,0),0)</f>
        <v>0</v>
      </c>
      <c r="O3261" s="134">
        <f>IFERROR(VLOOKUP(Table49[[#This Row],[ITEM CODE]],Table2[[#All],[Item Code]:[Unit Cost]],10,0),0)</f>
        <v>0</v>
      </c>
      <c r="P3261" s="56"/>
      <c r="Q3261" s="58"/>
      <c r="R3261" s="58">
        <f>Table49[[#This Row],[QUANTITY]]*Table49[[#This Row],[INV Prices]]</f>
        <v>0</v>
      </c>
      <c r="S3261" s="67"/>
      <c r="V3261" s="41"/>
      <c r="W3261" s="4" t="str">
        <f>IFERROR(VLOOKUP(Table49[[#This Row],[ITEM CODE]],Table2[[Item Code]:[Category ]],6,0),"")</f>
        <v/>
      </c>
      <c r="X3261" s="1" t="str">
        <f>IFERROR(VLOOKUP(Table49[[#This Row],[ITEM CODE]],Table2[[Item Code]:[Sub Category]],7,0),"")</f>
        <v/>
      </c>
      <c r="Y3261" s="68" t="str">
        <f>Table49[[#This Row],[PO Number]]&amp;COUNTIFS($E$5:E3261,E3261)</f>
        <v>0</v>
      </c>
    </row>
    <row r="3262" spans="1:25" ht="14.7" customHeight="1" x14ac:dyDescent="0.3">
      <c r="A3262" s="1" t="str">
        <f>IF(Table49[[#This Row],[ITEM NAME]]="","",ROW()-4)</f>
        <v/>
      </c>
      <c r="B3262" s="68"/>
      <c r="C3262" s="4" t="str">
        <f>IFERROR(VLOOKUP(B3262,Table14[],3,0),"")</f>
        <v/>
      </c>
      <c r="D3262" s="4" t="str">
        <f>IFERROR(VLOOKUP(B3262,Table14[],2,0),"")</f>
        <v/>
      </c>
      <c r="E3262" s="4"/>
      <c r="H3262" s="41" t="str">
        <f>IFERROR(VLOOKUP(Table49[[#This Row],[ITEM CODE]],Table2[[Item Code]:[Master Name]],2,0),"")</f>
        <v/>
      </c>
      <c r="I3262" s="41"/>
      <c r="J3262" s="65" t="str">
        <f>IFERROR(VLOOKUP(Table49[[#This Row],[ITEM CODE]],Table2[[Item Code]:[Master Name]],3,0),"")</f>
        <v/>
      </c>
      <c r="K3262" s="1" t="str">
        <f>IFERROR(VLOOKUP(Table49[[#This Row],[ITEM CODE]],Table2[[Item Code]:[Master Name]],9,0),"")</f>
        <v/>
      </c>
      <c r="L3262" s="1" t="str">
        <f>IFERROR(VLOOKUP(Table49[[#This Row],[ITEM CODE]],Table2[[Item Code]:[Master Name]],8,0),"")</f>
        <v/>
      </c>
      <c r="M3262" s="41"/>
      <c r="N3262" s="66">
        <f>IFERROR(VLOOKUP(Table49[[#This Row],[ITEM CODE]],Table2[[#All],[Item Code]:[Unit Cost]],10,0),0)</f>
        <v>0</v>
      </c>
      <c r="O3262" s="134">
        <f>IFERROR(VLOOKUP(Table49[[#This Row],[ITEM CODE]],Table2[[#All],[Item Code]:[Unit Cost]],10,0),0)</f>
        <v>0</v>
      </c>
      <c r="P3262" s="56"/>
      <c r="Q3262" s="58"/>
      <c r="R3262" s="58">
        <f>Table49[[#This Row],[QUANTITY]]*Table49[[#This Row],[INV Prices]]</f>
        <v>0</v>
      </c>
      <c r="S3262" s="67"/>
      <c r="V3262" s="41"/>
      <c r="W3262" s="4" t="str">
        <f>IFERROR(VLOOKUP(Table49[[#This Row],[ITEM CODE]],Table2[[Item Code]:[Category ]],6,0),"")</f>
        <v/>
      </c>
      <c r="X3262" s="1" t="str">
        <f>IFERROR(VLOOKUP(Table49[[#This Row],[ITEM CODE]],Table2[[Item Code]:[Sub Category]],7,0),"")</f>
        <v/>
      </c>
      <c r="Y3262" s="68" t="str">
        <f>Table49[[#This Row],[PO Number]]&amp;COUNTIFS($E$5:E3262,E3262)</f>
        <v>0</v>
      </c>
    </row>
    <row r="3263" spans="1:25" ht="14.7" customHeight="1" x14ac:dyDescent="0.3">
      <c r="A3263" s="1" t="str">
        <f>IF(Table49[[#This Row],[ITEM NAME]]="","",ROW()-4)</f>
        <v/>
      </c>
      <c r="B3263" s="68"/>
      <c r="C3263" s="4" t="str">
        <f>IFERROR(VLOOKUP(B3263,Table14[],3,0),"")</f>
        <v/>
      </c>
      <c r="D3263" s="4" t="str">
        <f>IFERROR(VLOOKUP(B3263,Table14[],2,0),"")</f>
        <v/>
      </c>
      <c r="E3263" s="4"/>
      <c r="H3263" s="41" t="str">
        <f>IFERROR(VLOOKUP(Table49[[#This Row],[ITEM CODE]],Table2[[Item Code]:[Master Name]],2,0),"")</f>
        <v/>
      </c>
      <c r="I3263" s="41"/>
      <c r="J3263" s="65" t="str">
        <f>IFERROR(VLOOKUP(Table49[[#This Row],[ITEM CODE]],Table2[[Item Code]:[Master Name]],3,0),"")</f>
        <v/>
      </c>
      <c r="K3263" s="1" t="str">
        <f>IFERROR(VLOOKUP(Table49[[#This Row],[ITEM CODE]],Table2[[Item Code]:[Master Name]],9,0),"")</f>
        <v/>
      </c>
      <c r="L3263" s="1" t="str">
        <f>IFERROR(VLOOKUP(Table49[[#This Row],[ITEM CODE]],Table2[[Item Code]:[Master Name]],8,0),"")</f>
        <v/>
      </c>
      <c r="M3263" s="41"/>
      <c r="N3263" s="66">
        <f>IFERROR(VLOOKUP(Table49[[#This Row],[ITEM CODE]],Table2[[#All],[Item Code]:[Unit Cost]],10,0),0)</f>
        <v>0</v>
      </c>
      <c r="O3263" s="134">
        <f>IFERROR(VLOOKUP(Table49[[#This Row],[ITEM CODE]],Table2[[#All],[Item Code]:[Unit Cost]],10,0),0)</f>
        <v>0</v>
      </c>
      <c r="P3263" s="56"/>
      <c r="Q3263" s="58"/>
      <c r="R3263" s="58">
        <f>Table49[[#This Row],[QUANTITY]]*Table49[[#This Row],[INV Prices]]</f>
        <v>0</v>
      </c>
      <c r="S3263" s="67"/>
      <c r="V3263" s="41"/>
      <c r="W3263" s="4" t="str">
        <f>IFERROR(VLOOKUP(Table49[[#This Row],[ITEM CODE]],Table2[[Item Code]:[Category ]],6,0),"")</f>
        <v/>
      </c>
      <c r="X3263" s="1" t="str">
        <f>IFERROR(VLOOKUP(Table49[[#This Row],[ITEM CODE]],Table2[[Item Code]:[Sub Category]],7,0),"")</f>
        <v/>
      </c>
      <c r="Y3263" s="68" t="str">
        <f>Table49[[#This Row],[PO Number]]&amp;COUNTIFS($E$5:E3263,E3263)</f>
        <v>0</v>
      </c>
    </row>
    <row r="3264" spans="1:25" ht="14.7" customHeight="1" x14ac:dyDescent="0.3">
      <c r="A3264" s="1" t="str">
        <f>IF(Table49[[#This Row],[ITEM NAME]]="","",ROW()-4)</f>
        <v/>
      </c>
      <c r="B3264" s="68"/>
      <c r="C3264" s="4" t="str">
        <f>IFERROR(VLOOKUP(B3264,Table14[],3,0),"")</f>
        <v/>
      </c>
      <c r="D3264" s="4" t="str">
        <f>IFERROR(VLOOKUP(B3264,Table14[],2,0),"")</f>
        <v/>
      </c>
      <c r="E3264" s="4"/>
      <c r="H3264" s="41" t="str">
        <f>IFERROR(VLOOKUP(Table49[[#This Row],[ITEM CODE]],Table2[[Item Code]:[Master Name]],2,0),"")</f>
        <v/>
      </c>
      <c r="I3264" s="41"/>
      <c r="J3264" s="65" t="str">
        <f>IFERROR(VLOOKUP(Table49[[#This Row],[ITEM CODE]],Table2[[Item Code]:[Master Name]],3,0),"")</f>
        <v/>
      </c>
      <c r="K3264" s="1" t="str">
        <f>IFERROR(VLOOKUP(Table49[[#This Row],[ITEM CODE]],Table2[[Item Code]:[Master Name]],9,0),"")</f>
        <v/>
      </c>
      <c r="L3264" s="1" t="str">
        <f>IFERROR(VLOOKUP(Table49[[#This Row],[ITEM CODE]],Table2[[Item Code]:[Master Name]],8,0),"")</f>
        <v/>
      </c>
      <c r="M3264" s="41"/>
      <c r="N3264" s="66">
        <f>IFERROR(VLOOKUP(Table49[[#This Row],[ITEM CODE]],Table2[[#All],[Item Code]:[Unit Cost]],10,0),0)</f>
        <v>0</v>
      </c>
      <c r="O3264" s="134">
        <f>IFERROR(VLOOKUP(Table49[[#This Row],[ITEM CODE]],Table2[[#All],[Item Code]:[Unit Cost]],10,0),0)</f>
        <v>0</v>
      </c>
      <c r="P3264" s="56"/>
      <c r="Q3264" s="58"/>
      <c r="R3264" s="58">
        <f>Table49[[#This Row],[QUANTITY]]*Table49[[#This Row],[INV Prices]]</f>
        <v>0</v>
      </c>
      <c r="S3264" s="67"/>
      <c r="V3264" s="41"/>
      <c r="W3264" s="4" t="str">
        <f>IFERROR(VLOOKUP(Table49[[#This Row],[ITEM CODE]],Table2[[Item Code]:[Category ]],6,0),"")</f>
        <v/>
      </c>
      <c r="X3264" s="1" t="str">
        <f>IFERROR(VLOOKUP(Table49[[#This Row],[ITEM CODE]],Table2[[Item Code]:[Sub Category]],7,0),"")</f>
        <v/>
      </c>
      <c r="Y3264" s="68" t="str">
        <f>Table49[[#This Row],[PO Number]]&amp;COUNTIFS($E$5:E3264,E3264)</f>
        <v>0</v>
      </c>
    </row>
    <row r="3265" spans="1:25" ht="14.7" customHeight="1" x14ac:dyDescent="0.3">
      <c r="A3265" s="1" t="str">
        <f>IF(Table49[[#This Row],[ITEM NAME]]="","",ROW()-4)</f>
        <v/>
      </c>
      <c r="B3265" s="68"/>
      <c r="C3265" s="4" t="str">
        <f>IFERROR(VLOOKUP(B3265,Table14[],3,0),"")</f>
        <v/>
      </c>
      <c r="D3265" s="4" t="str">
        <f>IFERROR(VLOOKUP(B3265,Table14[],2,0),"")</f>
        <v/>
      </c>
      <c r="E3265" s="4"/>
      <c r="H3265" s="41" t="str">
        <f>IFERROR(VLOOKUP(Table49[[#This Row],[ITEM CODE]],Table2[[Item Code]:[Master Name]],2,0),"")</f>
        <v/>
      </c>
      <c r="I3265" s="41"/>
      <c r="J3265" s="65" t="str">
        <f>IFERROR(VLOOKUP(Table49[[#This Row],[ITEM CODE]],Table2[[Item Code]:[Master Name]],3,0),"")</f>
        <v/>
      </c>
      <c r="K3265" s="1" t="str">
        <f>IFERROR(VLOOKUP(Table49[[#This Row],[ITEM CODE]],Table2[[Item Code]:[Master Name]],9,0),"")</f>
        <v/>
      </c>
      <c r="L3265" s="1" t="str">
        <f>IFERROR(VLOOKUP(Table49[[#This Row],[ITEM CODE]],Table2[[Item Code]:[Master Name]],8,0),"")</f>
        <v/>
      </c>
      <c r="M3265" s="41"/>
      <c r="N3265" s="66">
        <f>IFERROR(VLOOKUP(Table49[[#This Row],[ITEM CODE]],Table2[[#All],[Item Code]:[Unit Cost]],10,0),0)</f>
        <v>0</v>
      </c>
      <c r="O3265" s="134">
        <f>IFERROR(VLOOKUP(Table49[[#This Row],[ITEM CODE]],Table2[[#All],[Item Code]:[Unit Cost]],10,0),0)</f>
        <v>0</v>
      </c>
      <c r="P3265" s="56"/>
      <c r="Q3265" s="58"/>
      <c r="R3265" s="58">
        <f>Table49[[#This Row],[QUANTITY]]*Table49[[#This Row],[INV Prices]]</f>
        <v>0</v>
      </c>
      <c r="S3265" s="67"/>
      <c r="V3265" s="41"/>
      <c r="W3265" s="4" t="str">
        <f>IFERROR(VLOOKUP(Table49[[#This Row],[ITEM CODE]],Table2[[Item Code]:[Category ]],6,0),"")</f>
        <v/>
      </c>
      <c r="X3265" s="1" t="str">
        <f>IFERROR(VLOOKUP(Table49[[#This Row],[ITEM CODE]],Table2[[Item Code]:[Sub Category]],7,0),"")</f>
        <v/>
      </c>
      <c r="Y3265" s="68" t="str">
        <f>Table49[[#This Row],[PO Number]]&amp;COUNTIFS($E$5:E3265,E3265)</f>
        <v>0</v>
      </c>
    </row>
    <row r="3266" spans="1:25" ht="14.7" customHeight="1" x14ac:dyDescent="0.3">
      <c r="A3266" s="1" t="str">
        <f>IF(Table49[[#This Row],[ITEM NAME]]="","",ROW()-4)</f>
        <v/>
      </c>
      <c r="B3266" s="68"/>
      <c r="C3266" s="4" t="str">
        <f>IFERROR(VLOOKUP(B3266,Table14[],3,0),"")</f>
        <v/>
      </c>
      <c r="D3266" s="4" t="str">
        <f>IFERROR(VLOOKUP(B3266,Table14[],2,0),"")</f>
        <v/>
      </c>
      <c r="E3266" s="4"/>
      <c r="H3266" s="41" t="str">
        <f>IFERROR(VLOOKUP(Table49[[#This Row],[ITEM CODE]],Table2[[Item Code]:[Master Name]],2,0),"")</f>
        <v/>
      </c>
      <c r="I3266" s="41"/>
      <c r="J3266" s="65" t="str">
        <f>IFERROR(VLOOKUP(Table49[[#This Row],[ITEM CODE]],Table2[[Item Code]:[Master Name]],3,0),"")</f>
        <v/>
      </c>
      <c r="K3266" s="1" t="str">
        <f>IFERROR(VLOOKUP(Table49[[#This Row],[ITEM CODE]],Table2[[Item Code]:[Master Name]],9,0),"")</f>
        <v/>
      </c>
      <c r="L3266" s="1" t="str">
        <f>IFERROR(VLOOKUP(Table49[[#This Row],[ITEM CODE]],Table2[[Item Code]:[Master Name]],8,0),"")</f>
        <v/>
      </c>
      <c r="M3266" s="41"/>
      <c r="N3266" s="66">
        <f>IFERROR(VLOOKUP(Table49[[#This Row],[ITEM CODE]],Table2[[#All],[Item Code]:[Unit Cost]],10,0),0)</f>
        <v>0</v>
      </c>
      <c r="O3266" s="134">
        <f>IFERROR(VLOOKUP(Table49[[#This Row],[ITEM CODE]],Table2[[#All],[Item Code]:[Unit Cost]],10,0),0)</f>
        <v>0</v>
      </c>
      <c r="P3266" s="56"/>
      <c r="Q3266" s="58"/>
      <c r="R3266" s="58">
        <f>Table49[[#This Row],[QUANTITY]]*Table49[[#This Row],[INV Prices]]</f>
        <v>0</v>
      </c>
      <c r="S3266" s="67"/>
      <c r="V3266" s="41"/>
      <c r="W3266" s="4" t="str">
        <f>IFERROR(VLOOKUP(Table49[[#This Row],[ITEM CODE]],Table2[[Item Code]:[Category ]],6,0),"")</f>
        <v/>
      </c>
      <c r="X3266" s="1" t="str">
        <f>IFERROR(VLOOKUP(Table49[[#This Row],[ITEM CODE]],Table2[[Item Code]:[Sub Category]],7,0),"")</f>
        <v/>
      </c>
      <c r="Y3266" s="68" t="str">
        <f>Table49[[#This Row],[PO Number]]&amp;COUNTIFS($E$5:E3266,E3266)</f>
        <v>0</v>
      </c>
    </row>
    <row r="3267" spans="1:25" ht="14.7" customHeight="1" x14ac:dyDescent="0.3">
      <c r="A3267" s="1" t="str">
        <f>IF(Table49[[#This Row],[ITEM NAME]]="","",ROW()-4)</f>
        <v/>
      </c>
      <c r="B3267" s="68"/>
      <c r="C3267" s="4" t="str">
        <f>IFERROR(VLOOKUP(B3267,Table14[],3,0),"")</f>
        <v/>
      </c>
      <c r="D3267" s="4" t="str">
        <f>IFERROR(VLOOKUP(B3267,Table14[],2,0),"")</f>
        <v/>
      </c>
      <c r="E3267" s="4"/>
      <c r="H3267" s="41" t="str">
        <f>IFERROR(VLOOKUP(Table49[[#This Row],[ITEM CODE]],Table2[[Item Code]:[Master Name]],2,0),"")</f>
        <v/>
      </c>
      <c r="I3267" s="41"/>
      <c r="J3267" s="65" t="str">
        <f>IFERROR(VLOOKUP(Table49[[#This Row],[ITEM CODE]],Table2[[Item Code]:[Master Name]],3,0),"")</f>
        <v/>
      </c>
      <c r="K3267" s="1" t="str">
        <f>IFERROR(VLOOKUP(Table49[[#This Row],[ITEM CODE]],Table2[[Item Code]:[Master Name]],9,0),"")</f>
        <v/>
      </c>
      <c r="L3267" s="1" t="str">
        <f>IFERROR(VLOOKUP(Table49[[#This Row],[ITEM CODE]],Table2[[Item Code]:[Master Name]],8,0),"")</f>
        <v/>
      </c>
      <c r="M3267" s="41"/>
      <c r="N3267" s="66">
        <f>IFERROR(VLOOKUP(Table49[[#This Row],[ITEM CODE]],Table2[[#All],[Item Code]:[Unit Cost]],10,0),0)</f>
        <v>0</v>
      </c>
      <c r="O3267" s="134">
        <f>IFERROR(VLOOKUP(Table49[[#This Row],[ITEM CODE]],Table2[[#All],[Item Code]:[Unit Cost]],10,0),0)</f>
        <v>0</v>
      </c>
      <c r="P3267" s="56"/>
      <c r="Q3267" s="58"/>
      <c r="R3267" s="58">
        <f>Table49[[#This Row],[QUANTITY]]*Table49[[#This Row],[INV Prices]]</f>
        <v>0</v>
      </c>
      <c r="S3267" s="67"/>
      <c r="V3267" s="41"/>
      <c r="W3267" s="4" t="str">
        <f>IFERROR(VLOOKUP(Table49[[#This Row],[ITEM CODE]],Table2[[Item Code]:[Category ]],6,0),"")</f>
        <v/>
      </c>
      <c r="X3267" s="1" t="str">
        <f>IFERROR(VLOOKUP(Table49[[#This Row],[ITEM CODE]],Table2[[Item Code]:[Sub Category]],7,0),"")</f>
        <v/>
      </c>
      <c r="Y3267" s="68" t="str">
        <f>Table49[[#This Row],[PO Number]]&amp;COUNTIFS($E$5:E3267,E3267)</f>
        <v>0</v>
      </c>
    </row>
    <row r="3268" spans="1:25" ht="14.7" customHeight="1" x14ac:dyDescent="0.3">
      <c r="A3268" s="1" t="str">
        <f>IF(Table49[[#This Row],[ITEM NAME]]="","",ROW()-4)</f>
        <v/>
      </c>
      <c r="B3268" s="68"/>
      <c r="C3268" s="4" t="str">
        <f>IFERROR(VLOOKUP(B3268,Table14[],3,0),"")</f>
        <v/>
      </c>
      <c r="D3268" s="4" t="str">
        <f>IFERROR(VLOOKUP(B3268,Table14[],2,0),"")</f>
        <v/>
      </c>
      <c r="E3268" s="4"/>
      <c r="H3268" s="41" t="str">
        <f>IFERROR(VLOOKUP(Table49[[#This Row],[ITEM CODE]],Table2[[Item Code]:[Master Name]],2,0),"")</f>
        <v/>
      </c>
      <c r="I3268" s="41"/>
      <c r="J3268" s="65" t="str">
        <f>IFERROR(VLOOKUP(Table49[[#This Row],[ITEM CODE]],Table2[[Item Code]:[Master Name]],3,0),"")</f>
        <v/>
      </c>
      <c r="K3268" s="1" t="str">
        <f>IFERROR(VLOOKUP(Table49[[#This Row],[ITEM CODE]],Table2[[Item Code]:[Master Name]],9,0),"")</f>
        <v/>
      </c>
      <c r="L3268" s="1" t="str">
        <f>IFERROR(VLOOKUP(Table49[[#This Row],[ITEM CODE]],Table2[[Item Code]:[Master Name]],8,0),"")</f>
        <v/>
      </c>
      <c r="M3268" s="41"/>
      <c r="N3268" s="66">
        <f>IFERROR(VLOOKUP(Table49[[#This Row],[ITEM CODE]],Table2[[#All],[Item Code]:[Unit Cost]],10,0),0)</f>
        <v>0</v>
      </c>
      <c r="O3268" s="134">
        <f>IFERROR(VLOOKUP(Table49[[#This Row],[ITEM CODE]],Table2[[#All],[Item Code]:[Unit Cost]],10,0),0)</f>
        <v>0</v>
      </c>
      <c r="P3268" s="56"/>
      <c r="Q3268" s="58"/>
      <c r="R3268" s="58">
        <f>Table49[[#This Row],[QUANTITY]]*Table49[[#This Row],[INV Prices]]</f>
        <v>0</v>
      </c>
      <c r="S3268" s="67"/>
      <c r="V3268" s="41"/>
      <c r="W3268" s="4" t="str">
        <f>IFERROR(VLOOKUP(Table49[[#This Row],[ITEM CODE]],Table2[[Item Code]:[Category ]],6,0),"")</f>
        <v/>
      </c>
      <c r="X3268" s="1" t="str">
        <f>IFERROR(VLOOKUP(Table49[[#This Row],[ITEM CODE]],Table2[[Item Code]:[Sub Category]],7,0),"")</f>
        <v/>
      </c>
      <c r="Y3268" s="68" t="str">
        <f>Table49[[#This Row],[PO Number]]&amp;COUNTIFS($E$5:E3268,E3268)</f>
        <v>0</v>
      </c>
    </row>
    <row r="3269" spans="1:25" ht="14.7" customHeight="1" x14ac:dyDescent="0.3">
      <c r="A3269" s="1" t="str">
        <f>IF(Table49[[#This Row],[ITEM NAME]]="","",ROW()-4)</f>
        <v/>
      </c>
      <c r="B3269" s="68"/>
      <c r="C3269" s="4" t="str">
        <f>IFERROR(VLOOKUP(B3269,Table14[],3,0),"")</f>
        <v/>
      </c>
      <c r="D3269" s="4" t="str">
        <f>IFERROR(VLOOKUP(B3269,Table14[],2,0),"")</f>
        <v/>
      </c>
      <c r="E3269" s="4"/>
      <c r="H3269" s="41" t="str">
        <f>IFERROR(VLOOKUP(Table49[[#This Row],[ITEM CODE]],Table2[[Item Code]:[Master Name]],2,0),"")</f>
        <v/>
      </c>
      <c r="I3269" s="41"/>
      <c r="J3269" s="65" t="str">
        <f>IFERROR(VLOOKUP(Table49[[#This Row],[ITEM CODE]],Table2[[Item Code]:[Master Name]],3,0),"")</f>
        <v/>
      </c>
      <c r="K3269" s="1" t="str">
        <f>IFERROR(VLOOKUP(Table49[[#This Row],[ITEM CODE]],Table2[[Item Code]:[Master Name]],9,0),"")</f>
        <v/>
      </c>
      <c r="L3269" s="1" t="str">
        <f>IFERROR(VLOOKUP(Table49[[#This Row],[ITEM CODE]],Table2[[Item Code]:[Master Name]],8,0),"")</f>
        <v/>
      </c>
      <c r="M3269" s="41"/>
      <c r="N3269" s="66">
        <f>IFERROR(VLOOKUP(Table49[[#This Row],[ITEM CODE]],Table2[[#All],[Item Code]:[Unit Cost]],10,0),0)</f>
        <v>0</v>
      </c>
      <c r="O3269" s="134">
        <f>IFERROR(VLOOKUP(Table49[[#This Row],[ITEM CODE]],Table2[[#All],[Item Code]:[Unit Cost]],10,0),0)</f>
        <v>0</v>
      </c>
      <c r="P3269" s="56"/>
      <c r="Q3269" s="58"/>
      <c r="R3269" s="58">
        <f>Table49[[#This Row],[QUANTITY]]*Table49[[#This Row],[INV Prices]]</f>
        <v>0</v>
      </c>
      <c r="S3269" s="67"/>
      <c r="V3269" s="41"/>
      <c r="W3269" s="4" t="str">
        <f>IFERROR(VLOOKUP(Table49[[#This Row],[ITEM CODE]],Table2[[Item Code]:[Category ]],6,0),"")</f>
        <v/>
      </c>
      <c r="X3269" s="1" t="str">
        <f>IFERROR(VLOOKUP(Table49[[#This Row],[ITEM CODE]],Table2[[Item Code]:[Sub Category]],7,0),"")</f>
        <v/>
      </c>
      <c r="Y3269" s="68" t="str">
        <f>Table49[[#This Row],[PO Number]]&amp;COUNTIFS($E$5:E3269,E3269)</f>
        <v>0</v>
      </c>
    </row>
    <row r="3270" spans="1:25" ht="14.7" customHeight="1" x14ac:dyDescent="0.3">
      <c r="A3270" s="1" t="str">
        <f>IF(Table49[[#This Row],[ITEM NAME]]="","",ROW()-4)</f>
        <v/>
      </c>
      <c r="B3270" s="68"/>
      <c r="C3270" s="4" t="str">
        <f>IFERROR(VLOOKUP(B3270,Table14[],3,0),"")</f>
        <v/>
      </c>
      <c r="D3270" s="4" t="str">
        <f>IFERROR(VLOOKUP(B3270,Table14[],2,0),"")</f>
        <v/>
      </c>
      <c r="E3270" s="4"/>
      <c r="H3270" s="41" t="str">
        <f>IFERROR(VLOOKUP(Table49[[#This Row],[ITEM CODE]],Table2[[Item Code]:[Master Name]],2,0),"")</f>
        <v/>
      </c>
      <c r="I3270" s="41"/>
      <c r="J3270" s="65" t="str">
        <f>IFERROR(VLOOKUP(Table49[[#This Row],[ITEM CODE]],Table2[[Item Code]:[Master Name]],3,0),"")</f>
        <v/>
      </c>
      <c r="K3270" s="1" t="str">
        <f>IFERROR(VLOOKUP(Table49[[#This Row],[ITEM CODE]],Table2[[Item Code]:[Master Name]],9,0),"")</f>
        <v/>
      </c>
      <c r="L3270" s="1" t="str">
        <f>IFERROR(VLOOKUP(Table49[[#This Row],[ITEM CODE]],Table2[[Item Code]:[Master Name]],8,0),"")</f>
        <v/>
      </c>
      <c r="M3270" s="41"/>
      <c r="N3270" s="66">
        <f>IFERROR(VLOOKUP(Table49[[#This Row],[ITEM CODE]],Table2[[#All],[Item Code]:[Unit Cost]],10,0),0)</f>
        <v>0</v>
      </c>
      <c r="O3270" s="134">
        <f>IFERROR(VLOOKUP(Table49[[#This Row],[ITEM CODE]],Table2[[#All],[Item Code]:[Unit Cost]],10,0),0)</f>
        <v>0</v>
      </c>
      <c r="P3270" s="56"/>
      <c r="Q3270" s="58"/>
      <c r="R3270" s="58">
        <f>Table49[[#This Row],[QUANTITY]]*Table49[[#This Row],[INV Prices]]</f>
        <v>0</v>
      </c>
      <c r="S3270" s="67"/>
      <c r="V3270" s="41"/>
      <c r="W3270" s="4" t="str">
        <f>IFERROR(VLOOKUP(Table49[[#This Row],[ITEM CODE]],Table2[[Item Code]:[Category ]],6,0),"")</f>
        <v/>
      </c>
      <c r="X3270" s="1" t="str">
        <f>IFERROR(VLOOKUP(Table49[[#This Row],[ITEM CODE]],Table2[[Item Code]:[Sub Category]],7,0),"")</f>
        <v/>
      </c>
      <c r="Y3270" s="68" t="str">
        <f>Table49[[#This Row],[PO Number]]&amp;COUNTIFS($E$5:E3270,E3270)</f>
        <v>0</v>
      </c>
    </row>
    <row r="3271" spans="1:25" ht="14.7" customHeight="1" x14ac:dyDescent="0.3">
      <c r="A3271" s="1" t="str">
        <f>IF(Table49[[#This Row],[ITEM NAME]]="","",ROW()-4)</f>
        <v/>
      </c>
      <c r="B3271" s="68"/>
      <c r="C3271" s="4" t="str">
        <f>IFERROR(VLOOKUP(B3271,Table14[],3,0),"")</f>
        <v/>
      </c>
      <c r="D3271" s="4" t="str">
        <f>IFERROR(VLOOKUP(B3271,Table14[],2,0),"")</f>
        <v/>
      </c>
      <c r="E3271" s="4"/>
      <c r="H3271" s="41" t="str">
        <f>IFERROR(VLOOKUP(Table49[[#This Row],[ITEM CODE]],Table2[[Item Code]:[Master Name]],2,0),"")</f>
        <v/>
      </c>
      <c r="I3271" s="41"/>
      <c r="J3271" s="65" t="str">
        <f>IFERROR(VLOOKUP(Table49[[#This Row],[ITEM CODE]],Table2[[Item Code]:[Master Name]],3,0),"")</f>
        <v/>
      </c>
      <c r="K3271" s="1" t="str">
        <f>IFERROR(VLOOKUP(Table49[[#This Row],[ITEM CODE]],Table2[[Item Code]:[Master Name]],9,0),"")</f>
        <v/>
      </c>
      <c r="L3271" s="1" t="str">
        <f>IFERROR(VLOOKUP(Table49[[#This Row],[ITEM CODE]],Table2[[Item Code]:[Master Name]],8,0),"")</f>
        <v/>
      </c>
      <c r="M3271" s="41"/>
      <c r="N3271" s="66">
        <f>IFERROR(VLOOKUP(Table49[[#This Row],[ITEM CODE]],Table2[[#All],[Item Code]:[Unit Cost]],10,0),0)</f>
        <v>0</v>
      </c>
      <c r="O3271" s="134">
        <f>IFERROR(VLOOKUP(Table49[[#This Row],[ITEM CODE]],Table2[[#All],[Item Code]:[Unit Cost]],10,0),0)</f>
        <v>0</v>
      </c>
      <c r="P3271" s="56"/>
      <c r="Q3271" s="58"/>
      <c r="R3271" s="58">
        <f>Table49[[#This Row],[QUANTITY]]*Table49[[#This Row],[INV Prices]]</f>
        <v>0</v>
      </c>
      <c r="S3271" s="67"/>
      <c r="V3271" s="41"/>
      <c r="W3271" s="4" t="str">
        <f>IFERROR(VLOOKUP(Table49[[#This Row],[ITEM CODE]],Table2[[Item Code]:[Category ]],6,0),"")</f>
        <v/>
      </c>
      <c r="X3271" s="1" t="str">
        <f>IFERROR(VLOOKUP(Table49[[#This Row],[ITEM CODE]],Table2[[Item Code]:[Sub Category]],7,0),"")</f>
        <v/>
      </c>
      <c r="Y3271" s="68" t="str">
        <f>Table49[[#This Row],[PO Number]]&amp;COUNTIFS($E$5:E3271,E3271)</f>
        <v>0</v>
      </c>
    </row>
    <row r="3272" spans="1:25" ht="14.7" customHeight="1" x14ac:dyDescent="0.3">
      <c r="A3272" s="1" t="str">
        <f>IF(Table49[[#This Row],[ITEM NAME]]="","",ROW()-4)</f>
        <v/>
      </c>
      <c r="B3272" s="68"/>
      <c r="C3272" s="4" t="str">
        <f>IFERROR(VLOOKUP(B3272,Table14[],3,0),"")</f>
        <v/>
      </c>
      <c r="D3272" s="4" t="str">
        <f>IFERROR(VLOOKUP(B3272,Table14[],2,0),"")</f>
        <v/>
      </c>
      <c r="E3272" s="4"/>
      <c r="H3272" s="41" t="str">
        <f>IFERROR(VLOOKUP(Table49[[#This Row],[ITEM CODE]],Table2[[Item Code]:[Master Name]],2,0),"")</f>
        <v/>
      </c>
      <c r="I3272" s="41"/>
      <c r="J3272" s="65" t="str">
        <f>IFERROR(VLOOKUP(Table49[[#This Row],[ITEM CODE]],Table2[[Item Code]:[Master Name]],3,0),"")</f>
        <v/>
      </c>
      <c r="K3272" s="1" t="str">
        <f>IFERROR(VLOOKUP(Table49[[#This Row],[ITEM CODE]],Table2[[Item Code]:[Master Name]],9,0),"")</f>
        <v/>
      </c>
      <c r="L3272" s="1" t="str">
        <f>IFERROR(VLOOKUP(Table49[[#This Row],[ITEM CODE]],Table2[[Item Code]:[Master Name]],8,0),"")</f>
        <v/>
      </c>
      <c r="M3272" s="41"/>
      <c r="N3272" s="66">
        <f>IFERROR(VLOOKUP(Table49[[#This Row],[ITEM CODE]],Table2[[#All],[Item Code]:[Unit Cost]],10,0),0)</f>
        <v>0</v>
      </c>
      <c r="O3272" s="134">
        <f>IFERROR(VLOOKUP(Table49[[#This Row],[ITEM CODE]],Table2[[#All],[Item Code]:[Unit Cost]],10,0),0)</f>
        <v>0</v>
      </c>
      <c r="P3272" s="56"/>
      <c r="Q3272" s="58"/>
      <c r="R3272" s="58">
        <f>Table49[[#This Row],[QUANTITY]]*Table49[[#This Row],[INV Prices]]</f>
        <v>0</v>
      </c>
      <c r="S3272" s="67"/>
      <c r="V3272" s="41"/>
      <c r="W3272" s="4" t="str">
        <f>IFERROR(VLOOKUP(Table49[[#This Row],[ITEM CODE]],Table2[[Item Code]:[Category ]],6,0),"")</f>
        <v/>
      </c>
      <c r="X3272" s="1" t="str">
        <f>IFERROR(VLOOKUP(Table49[[#This Row],[ITEM CODE]],Table2[[Item Code]:[Sub Category]],7,0),"")</f>
        <v/>
      </c>
      <c r="Y3272" s="68" t="str">
        <f>Table49[[#This Row],[PO Number]]&amp;COUNTIFS($E$5:E3272,E3272)</f>
        <v>0</v>
      </c>
    </row>
    <row r="3273" spans="1:25" ht="14.7" customHeight="1" x14ac:dyDescent="0.3">
      <c r="A3273" s="1" t="str">
        <f>IF(Table49[[#This Row],[ITEM NAME]]="","",ROW()-4)</f>
        <v/>
      </c>
      <c r="B3273" s="68"/>
      <c r="C3273" s="4" t="str">
        <f>IFERROR(VLOOKUP(B3273,Table14[],3,0),"")</f>
        <v/>
      </c>
      <c r="D3273" s="4" t="str">
        <f>IFERROR(VLOOKUP(B3273,Table14[],2,0),"")</f>
        <v/>
      </c>
      <c r="E3273" s="4"/>
      <c r="H3273" s="41" t="str">
        <f>IFERROR(VLOOKUP(Table49[[#This Row],[ITEM CODE]],Table2[[Item Code]:[Master Name]],2,0),"")</f>
        <v/>
      </c>
      <c r="I3273" s="41"/>
      <c r="J3273" s="65" t="str">
        <f>IFERROR(VLOOKUP(Table49[[#This Row],[ITEM CODE]],Table2[[Item Code]:[Master Name]],3,0),"")</f>
        <v/>
      </c>
      <c r="K3273" s="1" t="str">
        <f>IFERROR(VLOOKUP(Table49[[#This Row],[ITEM CODE]],Table2[[Item Code]:[Master Name]],9,0),"")</f>
        <v/>
      </c>
      <c r="L3273" s="1" t="str">
        <f>IFERROR(VLOOKUP(Table49[[#This Row],[ITEM CODE]],Table2[[Item Code]:[Master Name]],8,0),"")</f>
        <v/>
      </c>
      <c r="M3273" s="41"/>
      <c r="N3273" s="66">
        <f>IFERROR(VLOOKUP(Table49[[#This Row],[ITEM CODE]],Table2[[#All],[Item Code]:[Unit Cost]],10,0),0)</f>
        <v>0</v>
      </c>
      <c r="O3273" s="134">
        <f>IFERROR(VLOOKUP(Table49[[#This Row],[ITEM CODE]],Table2[[#All],[Item Code]:[Unit Cost]],10,0),0)</f>
        <v>0</v>
      </c>
      <c r="P3273" s="56"/>
      <c r="Q3273" s="58"/>
      <c r="R3273" s="58">
        <f>Table49[[#This Row],[QUANTITY]]*Table49[[#This Row],[INV Prices]]</f>
        <v>0</v>
      </c>
      <c r="S3273" s="67"/>
      <c r="V3273" s="41"/>
      <c r="W3273" s="4" t="str">
        <f>IFERROR(VLOOKUP(Table49[[#This Row],[ITEM CODE]],Table2[[Item Code]:[Category ]],6,0),"")</f>
        <v/>
      </c>
      <c r="X3273" s="1" t="str">
        <f>IFERROR(VLOOKUP(Table49[[#This Row],[ITEM CODE]],Table2[[Item Code]:[Sub Category]],7,0),"")</f>
        <v/>
      </c>
      <c r="Y3273" s="68" t="str">
        <f>Table49[[#This Row],[PO Number]]&amp;COUNTIFS($E$5:E3273,E3273)</f>
        <v>0</v>
      </c>
    </row>
    <row r="3274" spans="1:25" ht="14.7" customHeight="1" x14ac:dyDescent="0.3">
      <c r="A3274" s="1" t="str">
        <f>IF(Table49[[#This Row],[ITEM NAME]]="","",ROW()-4)</f>
        <v/>
      </c>
      <c r="B3274" s="68"/>
      <c r="C3274" s="4" t="str">
        <f>IFERROR(VLOOKUP(B3274,Table14[],3,0),"")</f>
        <v/>
      </c>
      <c r="D3274" s="4" t="str">
        <f>IFERROR(VLOOKUP(B3274,Table14[],2,0),"")</f>
        <v/>
      </c>
      <c r="E3274" s="4"/>
      <c r="H3274" s="41" t="str">
        <f>IFERROR(VLOOKUP(Table49[[#This Row],[ITEM CODE]],Table2[[Item Code]:[Master Name]],2,0),"")</f>
        <v/>
      </c>
      <c r="I3274" s="41"/>
      <c r="J3274" s="65" t="str">
        <f>IFERROR(VLOOKUP(Table49[[#This Row],[ITEM CODE]],Table2[[Item Code]:[Master Name]],3,0),"")</f>
        <v/>
      </c>
      <c r="K3274" s="1" t="str">
        <f>IFERROR(VLOOKUP(Table49[[#This Row],[ITEM CODE]],Table2[[Item Code]:[Master Name]],9,0),"")</f>
        <v/>
      </c>
      <c r="L3274" s="1" t="str">
        <f>IFERROR(VLOOKUP(Table49[[#This Row],[ITEM CODE]],Table2[[Item Code]:[Master Name]],8,0),"")</f>
        <v/>
      </c>
      <c r="M3274" s="41"/>
      <c r="N3274" s="66">
        <f>IFERROR(VLOOKUP(Table49[[#This Row],[ITEM CODE]],Table2[[#All],[Item Code]:[Unit Cost]],10,0),0)</f>
        <v>0</v>
      </c>
      <c r="O3274" s="134">
        <f>IFERROR(VLOOKUP(Table49[[#This Row],[ITEM CODE]],Table2[[#All],[Item Code]:[Unit Cost]],10,0),0)</f>
        <v>0</v>
      </c>
      <c r="P3274" s="56"/>
      <c r="Q3274" s="58"/>
      <c r="R3274" s="58">
        <f>Table49[[#This Row],[QUANTITY]]*Table49[[#This Row],[INV Prices]]</f>
        <v>0</v>
      </c>
      <c r="S3274" s="67"/>
      <c r="V3274" s="41"/>
      <c r="W3274" s="4" t="str">
        <f>IFERROR(VLOOKUP(Table49[[#This Row],[ITEM CODE]],Table2[[Item Code]:[Category ]],6,0),"")</f>
        <v/>
      </c>
      <c r="X3274" s="1" t="str">
        <f>IFERROR(VLOOKUP(Table49[[#This Row],[ITEM CODE]],Table2[[Item Code]:[Sub Category]],7,0),"")</f>
        <v/>
      </c>
      <c r="Y3274" s="68" t="str">
        <f>Table49[[#This Row],[PO Number]]&amp;COUNTIFS($E$5:E3274,E3274)</f>
        <v>0</v>
      </c>
    </row>
    <row r="3275" spans="1:25" ht="14.7" customHeight="1" x14ac:dyDescent="0.3">
      <c r="A3275" s="1" t="str">
        <f>IF(Table49[[#This Row],[ITEM NAME]]="","",ROW()-4)</f>
        <v/>
      </c>
      <c r="B3275" s="68"/>
      <c r="C3275" s="4" t="str">
        <f>IFERROR(VLOOKUP(B3275,Table14[],3,0),"")</f>
        <v/>
      </c>
      <c r="D3275" s="4" t="str">
        <f>IFERROR(VLOOKUP(B3275,Table14[],2,0),"")</f>
        <v/>
      </c>
      <c r="E3275" s="4"/>
      <c r="H3275" s="41" t="str">
        <f>IFERROR(VLOOKUP(Table49[[#This Row],[ITEM CODE]],Table2[[Item Code]:[Master Name]],2,0),"")</f>
        <v/>
      </c>
      <c r="I3275" s="41"/>
      <c r="J3275" s="65" t="str">
        <f>IFERROR(VLOOKUP(Table49[[#This Row],[ITEM CODE]],Table2[[Item Code]:[Master Name]],3,0),"")</f>
        <v/>
      </c>
      <c r="K3275" s="1" t="str">
        <f>IFERROR(VLOOKUP(Table49[[#This Row],[ITEM CODE]],Table2[[Item Code]:[Master Name]],9,0),"")</f>
        <v/>
      </c>
      <c r="L3275" s="1" t="str">
        <f>IFERROR(VLOOKUP(Table49[[#This Row],[ITEM CODE]],Table2[[Item Code]:[Master Name]],8,0),"")</f>
        <v/>
      </c>
      <c r="M3275" s="41"/>
      <c r="N3275" s="66">
        <f>IFERROR(VLOOKUP(Table49[[#This Row],[ITEM CODE]],Table2[[#All],[Item Code]:[Unit Cost]],10,0),0)</f>
        <v>0</v>
      </c>
      <c r="O3275" s="134">
        <f>IFERROR(VLOOKUP(Table49[[#This Row],[ITEM CODE]],Table2[[#All],[Item Code]:[Unit Cost]],10,0),0)</f>
        <v>0</v>
      </c>
      <c r="P3275" s="56"/>
      <c r="Q3275" s="58"/>
      <c r="R3275" s="58">
        <f>Table49[[#This Row],[QUANTITY]]*Table49[[#This Row],[INV Prices]]</f>
        <v>0</v>
      </c>
      <c r="S3275" s="67"/>
      <c r="V3275" s="41"/>
      <c r="W3275" s="4" t="str">
        <f>IFERROR(VLOOKUP(Table49[[#This Row],[ITEM CODE]],Table2[[Item Code]:[Category ]],6,0),"")</f>
        <v/>
      </c>
      <c r="X3275" s="1" t="str">
        <f>IFERROR(VLOOKUP(Table49[[#This Row],[ITEM CODE]],Table2[[Item Code]:[Sub Category]],7,0),"")</f>
        <v/>
      </c>
      <c r="Y3275" s="68" t="str">
        <f>Table49[[#This Row],[PO Number]]&amp;COUNTIFS($E$5:E3275,E3275)</f>
        <v>0</v>
      </c>
    </row>
    <row r="3276" spans="1:25" ht="14.7" customHeight="1" x14ac:dyDescent="0.3">
      <c r="A3276" s="1" t="str">
        <f>IF(Table49[[#This Row],[ITEM NAME]]="","",ROW()-4)</f>
        <v/>
      </c>
      <c r="B3276" s="68"/>
      <c r="C3276" s="4" t="str">
        <f>IFERROR(VLOOKUP(B3276,Table14[],3,0),"")</f>
        <v/>
      </c>
      <c r="D3276" s="4" t="str">
        <f>IFERROR(VLOOKUP(B3276,Table14[],2,0),"")</f>
        <v/>
      </c>
      <c r="E3276" s="4"/>
      <c r="H3276" s="41" t="str">
        <f>IFERROR(VLOOKUP(Table49[[#This Row],[ITEM CODE]],Table2[[Item Code]:[Master Name]],2,0),"")</f>
        <v/>
      </c>
      <c r="I3276" s="41"/>
      <c r="J3276" s="65" t="str">
        <f>IFERROR(VLOOKUP(Table49[[#This Row],[ITEM CODE]],Table2[[Item Code]:[Master Name]],3,0),"")</f>
        <v/>
      </c>
      <c r="K3276" s="1" t="str">
        <f>IFERROR(VLOOKUP(Table49[[#This Row],[ITEM CODE]],Table2[[Item Code]:[Master Name]],9,0),"")</f>
        <v/>
      </c>
      <c r="L3276" s="1" t="str">
        <f>IFERROR(VLOOKUP(Table49[[#This Row],[ITEM CODE]],Table2[[Item Code]:[Master Name]],8,0),"")</f>
        <v/>
      </c>
      <c r="M3276" s="41"/>
      <c r="N3276" s="66">
        <f>IFERROR(VLOOKUP(Table49[[#This Row],[ITEM CODE]],Table2[[#All],[Item Code]:[Unit Cost]],10,0),0)</f>
        <v>0</v>
      </c>
      <c r="O3276" s="134">
        <f>IFERROR(VLOOKUP(Table49[[#This Row],[ITEM CODE]],Table2[[#All],[Item Code]:[Unit Cost]],10,0),0)</f>
        <v>0</v>
      </c>
      <c r="P3276" s="56"/>
      <c r="Q3276" s="58"/>
      <c r="R3276" s="58">
        <f>Table49[[#This Row],[QUANTITY]]*Table49[[#This Row],[INV Prices]]</f>
        <v>0</v>
      </c>
      <c r="S3276" s="67"/>
      <c r="V3276" s="41"/>
      <c r="W3276" s="4" t="str">
        <f>IFERROR(VLOOKUP(Table49[[#This Row],[ITEM CODE]],Table2[[Item Code]:[Category ]],6,0),"")</f>
        <v/>
      </c>
      <c r="X3276" s="1" t="str">
        <f>IFERROR(VLOOKUP(Table49[[#This Row],[ITEM CODE]],Table2[[Item Code]:[Sub Category]],7,0),"")</f>
        <v/>
      </c>
      <c r="Y3276" s="68" t="str">
        <f>Table49[[#This Row],[PO Number]]&amp;COUNTIFS($E$5:E3276,E3276)</f>
        <v>0</v>
      </c>
    </row>
    <row r="3277" spans="1:25" ht="14.7" customHeight="1" x14ac:dyDescent="0.3">
      <c r="A3277" s="1" t="str">
        <f>IF(Table49[[#This Row],[ITEM NAME]]="","",ROW()-4)</f>
        <v/>
      </c>
      <c r="B3277" s="68"/>
      <c r="C3277" s="4" t="str">
        <f>IFERROR(VLOOKUP(B3277,Table14[],3,0),"")</f>
        <v/>
      </c>
      <c r="D3277" s="4" t="str">
        <f>IFERROR(VLOOKUP(B3277,Table14[],2,0),"")</f>
        <v/>
      </c>
      <c r="E3277" s="4"/>
      <c r="H3277" s="41" t="str">
        <f>IFERROR(VLOOKUP(Table49[[#This Row],[ITEM CODE]],Table2[[Item Code]:[Master Name]],2,0),"")</f>
        <v/>
      </c>
      <c r="I3277" s="41"/>
      <c r="J3277" s="65" t="str">
        <f>IFERROR(VLOOKUP(Table49[[#This Row],[ITEM CODE]],Table2[[Item Code]:[Master Name]],3,0),"")</f>
        <v/>
      </c>
      <c r="K3277" s="1" t="str">
        <f>IFERROR(VLOOKUP(Table49[[#This Row],[ITEM CODE]],Table2[[Item Code]:[Master Name]],9,0),"")</f>
        <v/>
      </c>
      <c r="L3277" s="1" t="str">
        <f>IFERROR(VLOOKUP(Table49[[#This Row],[ITEM CODE]],Table2[[Item Code]:[Master Name]],8,0),"")</f>
        <v/>
      </c>
      <c r="M3277" s="41"/>
      <c r="N3277" s="66">
        <f>IFERROR(VLOOKUP(Table49[[#This Row],[ITEM CODE]],Table2[[#All],[Item Code]:[Unit Cost]],10,0),0)</f>
        <v>0</v>
      </c>
      <c r="O3277" s="134">
        <f>IFERROR(VLOOKUP(Table49[[#This Row],[ITEM CODE]],Table2[[#All],[Item Code]:[Unit Cost]],10,0),0)</f>
        <v>0</v>
      </c>
      <c r="P3277" s="56"/>
      <c r="Q3277" s="58"/>
      <c r="R3277" s="58">
        <f>Table49[[#This Row],[QUANTITY]]*Table49[[#This Row],[INV Prices]]</f>
        <v>0</v>
      </c>
      <c r="S3277" s="67"/>
      <c r="V3277" s="41"/>
      <c r="W3277" s="4" t="str">
        <f>IFERROR(VLOOKUP(Table49[[#This Row],[ITEM CODE]],Table2[[Item Code]:[Category ]],6,0),"")</f>
        <v/>
      </c>
      <c r="X3277" s="1" t="str">
        <f>IFERROR(VLOOKUP(Table49[[#This Row],[ITEM CODE]],Table2[[Item Code]:[Sub Category]],7,0),"")</f>
        <v/>
      </c>
      <c r="Y3277" s="68" t="str">
        <f>Table49[[#This Row],[PO Number]]&amp;COUNTIFS($E$5:E3277,E3277)</f>
        <v>0</v>
      </c>
    </row>
    <row r="3278" spans="1:25" ht="14.7" customHeight="1" x14ac:dyDescent="0.3">
      <c r="A3278" s="1" t="str">
        <f>IF(Table49[[#This Row],[ITEM NAME]]="","",ROW()-4)</f>
        <v/>
      </c>
      <c r="B3278" s="68"/>
      <c r="C3278" s="4" t="str">
        <f>IFERROR(VLOOKUP(B3278,Table14[],3,0),"")</f>
        <v/>
      </c>
      <c r="D3278" s="4" t="str">
        <f>IFERROR(VLOOKUP(B3278,Table14[],2,0),"")</f>
        <v/>
      </c>
      <c r="E3278" s="4"/>
      <c r="H3278" s="41" t="str">
        <f>IFERROR(VLOOKUP(Table49[[#This Row],[ITEM CODE]],Table2[[Item Code]:[Master Name]],2,0),"")</f>
        <v/>
      </c>
      <c r="I3278" s="41"/>
      <c r="J3278" s="65" t="str">
        <f>IFERROR(VLOOKUP(Table49[[#This Row],[ITEM CODE]],Table2[[Item Code]:[Master Name]],3,0),"")</f>
        <v/>
      </c>
      <c r="K3278" s="1" t="str">
        <f>IFERROR(VLOOKUP(Table49[[#This Row],[ITEM CODE]],Table2[[Item Code]:[Master Name]],9,0),"")</f>
        <v/>
      </c>
      <c r="L3278" s="1" t="str">
        <f>IFERROR(VLOOKUP(Table49[[#This Row],[ITEM CODE]],Table2[[Item Code]:[Master Name]],8,0),"")</f>
        <v/>
      </c>
      <c r="M3278" s="41"/>
      <c r="N3278" s="66">
        <f>IFERROR(VLOOKUP(Table49[[#This Row],[ITEM CODE]],Table2[[#All],[Item Code]:[Unit Cost]],10,0),0)</f>
        <v>0</v>
      </c>
      <c r="O3278" s="134">
        <f>IFERROR(VLOOKUP(Table49[[#This Row],[ITEM CODE]],Table2[[#All],[Item Code]:[Unit Cost]],10,0),0)</f>
        <v>0</v>
      </c>
      <c r="P3278" s="56"/>
      <c r="Q3278" s="58"/>
      <c r="R3278" s="58">
        <f>Table49[[#This Row],[QUANTITY]]*Table49[[#This Row],[INV Prices]]</f>
        <v>0</v>
      </c>
      <c r="S3278" s="67"/>
      <c r="V3278" s="41"/>
      <c r="W3278" s="4" t="str">
        <f>IFERROR(VLOOKUP(Table49[[#This Row],[ITEM CODE]],Table2[[Item Code]:[Category ]],6,0),"")</f>
        <v/>
      </c>
      <c r="X3278" s="1" t="str">
        <f>IFERROR(VLOOKUP(Table49[[#This Row],[ITEM CODE]],Table2[[Item Code]:[Sub Category]],7,0),"")</f>
        <v/>
      </c>
      <c r="Y3278" s="68" t="str">
        <f>Table49[[#This Row],[PO Number]]&amp;COUNTIFS($E$5:E3278,E3278)</f>
        <v>0</v>
      </c>
    </row>
    <row r="3279" spans="1:25" ht="14.7" customHeight="1" x14ac:dyDescent="0.3">
      <c r="A3279" s="1" t="str">
        <f>IF(Table49[[#This Row],[ITEM NAME]]="","",ROW()-4)</f>
        <v/>
      </c>
      <c r="B3279" s="68"/>
      <c r="C3279" s="4" t="str">
        <f>IFERROR(VLOOKUP(B3279,Table14[],3,0),"")</f>
        <v/>
      </c>
      <c r="D3279" s="4" t="str">
        <f>IFERROR(VLOOKUP(B3279,Table14[],2,0),"")</f>
        <v/>
      </c>
      <c r="E3279" s="4"/>
      <c r="H3279" s="41" t="str">
        <f>IFERROR(VLOOKUP(Table49[[#This Row],[ITEM CODE]],Table2[[Item Code]:[Master Name]],2,0),"")</f>
        <v/>
      </c>
      <c r="I3279" s="41"/>
      <c r="J3279" s="65" t="str">
        <f>IFERROR(VLOOKUP(Table49[[#This Row],[ITEM CODE]],Table2[[Item Code]:[Master Name]],3,0),"")</f>
        <v/>
      </c>
      <c r="K3279" s="1" t="str">
        <f>IFERROR(VLOOKUP(Table49[[#This Row],[ITEM CODE]],Table2[[Item Code]:[Master Name]],9,0),"")</f>
        <v/>
      </c>
      <c r="L3279" s="1" t="str">
        <f>IFERROR(VLOOKUP(Table49[[#This Row],[ITEM CODE]],Table2[[Item Code]:[Master Name]],8,0),"")</f>
        <v/>
      </c>
      <c r="M3279" s="41"/>
      <c r="N3279" s="66">
        <f>IFERROR(VLOOKUP(Table49[[#This Row],[ITEM CODE]],Table2[[#All],[Item Code]:[Unit Cost]],10,0),0)</f>
        <v>0</v>
      </c>
      <c r="O3279" s="134">
        <f>IFERROR(VLOOKUP(Table49[[#This Row],[ITEM CODE]],Table2[[#All],[Item Code]:[Unit Cost]],10,0),0)</f>
        <v>0</v>
      </c>
      <c r="P3279" s="56"/>
      <c r="Q3279" s="58"/>
      <c r="R3279" s="58">
        <f>Table49[[#This Row],[QUANTITY]]*Table49[[#This Row],[INV Prices]]</f>
        <v>0</v>
      </c>
      <c r="S3279" s="67"/>
      <c r="V3279" s="41"/>
      <c r="W3279" s="4" t="str">
        <f>IFERROR(VLOOKUP(Table49[[#This Row],[ITEM CODE]],Table2[[Item Code]:[Category ]],6,0),"")</f>
        <v/>
      </c>
      <c r="X3279" s="1" t="str">
        <f>IFERROR(VLOOKUP(Table49[[#This Row],[ITEM CODE]],Table2[[Item Code]:[Sub Category]],7,0),"")</f>
        <v/>
      </c>
      <c r="Y3279" s="68" t="str">
        <f>Table49[[#This Row],[PO Number]]&amp;COUNTIFS($E$5:E3279,E3279)</f>
        <v>0</v>
      </c>
    </row>
    <row r="3280" spans="1:25" ht="14.7" customHeight="1" x14ac:dyDescent="0.3">
      <c r="A3280" s="1" t="str">
        <f>IF(Table49[[#This Row],[ITEM NAME]]="","",ROW()-4)</f>
        <v/>
      </c>
      <c r="B3280" s="68"/>
      <c r="C3280" s="4" t="str">
        <f>IFERROR(VLOOKUP(B3280,Table14[],3,0),"")</f>
        <v/>
      </c>
      <c r="D3280" s="4" t="str">
        <f>IFERROR(VLOOKUP(B3280,Table14[],2,0),"")</f>
        <v/>
      </c>
      <c r="E3280" s="4"/>
      <c r="H3280" s="41" t="str">
        <f>IFERROR(VLOOKUP(Table49[[#This Row],[ITEM CODE]],Table2[[Item Code]:[Master Name]],2,0),"")</f>
        <v/>
      </c>
      <c r="I3280" s="41"/>
      <c r="J3280" s="65" t="str">
        <f>IFERROR(VLOOKUP(Table49[[#This Row],[ITEM CODE]],Table2[[Item Code]:[Master Name]],3,0),"")</f>
        <v/>
      </c>
      <c r="K3280" s="1" t="str">
        <f>IFERROR(VLOOKUP(Table49[[#This Row],[ITEM CODE]],Table2[[Item Code]:[Master Name]],9,0),"")</f>
        <v/>
      </c>
      <c r="L3280" s="1" t="str">
        <f>IFERROR(VLOOKUP(Table49[[#This Row],[ITEM CODE]],Table2[[Item Code]:[Master Name]],8,0),"")</f>
        <v/>
      </c>
      <c r="M3280" s="41"/>
      <c r="N3280" s="66">
        <f>IFERROR(VLOOKUP(Table49[[#This Row],[ITEM CODE]],Table2[[#All],[Item Code]:[Unit Cost]],10,0),0)</f>
        <v>0</v>
      </c>
      <c r="O3280" s="134">
        <f>IFERROR(VLOOKUP(Table49[[#This Row],[ITEM CODE]],Table2[[#All],[Item Code]:[Unit Cost]],10,0),0)</f>
        <v>0</v>
      </c>
      <c r="P3280" s="56"/>
      <c r="Q3280" s="58"/>
      <c r="R3280" s="58">
        <f>Table49[[#This Row],[QUANTITY]]*Table49[[#This Row],[INV Prices]]</f>
        <v>0</v>
      </c>
      <c r="S3280" s="67"/>
      <c r="V3280" s="41"/>
      <c r="W3280" s="4" t="str">
        <f>IFERROR(VLOOKUP(Table49[[#This Row],[ITEM CODE]],Table2[[Item Code]:[Category ]],6,0),"")</f>
        <v/>
      </c>
      <c r="X3280" s="1" t="str">
        <f>IFERROR(VLOOKUP(Table49[[#This Row],[ITEM CODE]],Table2[[Item Code]:[Sub Category]],7,0),"")</f>
        <v/>
      </c>
      <c r="Y3280" s="68" t="str">
        <f>Table49[[#This Row],[PO Number]]&amp;COUNTIFS($E$5:E3280,E3280)</f>
        <v>0</v>
      </c>
    </row>
    <row r="3281" spans="1:25" ht="14.7" customHeight="1" x14ac:dyDescent="0.3">
      <c r="A3281" s="1" t="str">
        <f>IF(Table49[[#This Row],[ITEM NAME]]="","",ROW()-4)</f>
        <v/>
      </c>
      <c r="B3281" s="68"/>
      <c r="C3281" s="4" t="str">
        <f>IFERROR(VLOOKUP(B3281,Table14[],3,0),"")</f>
        <v/>
      </c>
      <c r="D3281" s="4" t="str">
        <f>IFERROR(VLOOKUP(B3281,Table14[],2,0),"")</f>
        <v/>
      </c>
      <c r="E3281" s="4"/>
      <c r="H3281" s="41" t="str">
        <f>IFERROR(VLOOKUP(Table49[[#This Row],[ITEM CODE]],Table2[[Item Code]:[Master Name]],2,0),"")</f>
        <v/>
      </c>
      <c r="I3281" s="41"/>
      <c r="J3281" s="65" t="str">
        <f>IFERROR(VLOOKUP(Table49[[#This Row],[ITEM CODE]],Table2[[Item Code]:[Master Name]],3,0),"")</f>
        <v/>
      </c>
      <c r="K3281" s="1" t="str">
        <f>IFERROR(VLOOKUP(Table49[[#This Row],[ITEM CODE]],Table2[[Item Code]:[Master Name]],9,0),"")</f>
        <v/>
      </c>
      <c r="L3281" s="1" t="str">
        <f>IFERROR(VLOOKUP(Table49[[#This Row],[ITEM CODE]],Table2[[Item Code]:[Master Name]],8,0),"")</f>
        <v/>
      </c>
      <c r="M3281" s="41"/>
      <c r="N3281" s="66">
        <f>IFERROR(VLOOKUP(Table49[[#This Row],[ITEM CODE]],Table2[[#All],[Item Code]:[Unit Cost]],10,0),0)</f>
        <v>0</v>
      </c>
      <c r="O3281" s="134">
        <f>IFERROR(VLOOKUP(Table49[[#This Row],[ITEM CODE]],Table2[[#All],[Item Code]:[Unit Cost]],10,0),0)</f>
        <v>0</v>
      </c>
      <c r="P3281" s="56"/>
      <c r="Q3281" s="58"/>
      <c r="R3281" s="58">
        <f>Table49[[#This Row],[QUANTITY]]*Table49[[#This Row],[INV Prices]]</f>
        <v>0</v>
      </c>
      <c r="S3281" s="67"/>
      <c r="V3281" s="41"/>
      <c r="W3281" s="4" t="str">
        <f>IFERROR(VLOOKUP(Table49[[#This Row],[ITEM CODE]],Table2[[Item Code]:[Category ]],6,0),"")</f>
        <v/>
      </c>
      <c r="X3281" s="1" t="str">
        <f>IFERROR(VLOOKUP(Table49[[#This Row],[ITEM CODE]],Table2[[Item Code]:[Sub Category]],7,0),"")</f>
        <v/>
      </c>
      <c r="Y3281" s="68" t="str">
        <f>Table49[[#This Row],[PO Number]]&amp;COUNTIFS($E$5:E3281,E3281)</f>
        <v>0</v>
      </c>
    </row>
    <row r="3282" spans="1:25" ht="14.7" customHeight="1" x14ac:dyDescent="0.3">
      <c r="A3282" s="1" t="str">
        <f>IF(Table49[[#This Row],[ITEM NAME]]="","",ROW()-4)</f>
        <v/>
      </c>
      <c r="B3282" s="68"/>
      <c r="C3282" s="4" t="str">
        <f>IFERROR(VLOOKUP(B3282,Table14[],3,0),"")</f>
        <v/>
      </c>
      <c r="D3282" s="4" t="str">
        <f>IFERROR(VLOOKUP(B3282,Table14[],2,0),"")</f>
        <v/>
      </c>
      <c r="E3282" s="4"/>
      <c r="H3282" s="41" t="str">
        <f>IFERROR(VLOOKUP(Table49[[#This Row],[ITEM CODE]],Table2[[Item Code]:[Master Name]],2,0),"")</f>
        <v/>
      </c>
      <c r="I3282" s="41"/>
      <c r="J3282" s="65" t="str">
        <f>IFERROR(VLOOKUP(Table49[[#This Row],[ITEM CODE]],Table2[[Item Code]:[Master Name]],3,0),"")</f>
        <v/>
      </c>
      <c r="K3282" s="1" t="str">
        <f>IFERROR(VLOOKUP(Table49[[#This Row],[ITEM CODE]],Table2[[Item Code]:[Master Name]],9,0),"")</f>
        <v/>
      </c>
      <c r="L3282" s="1" t="str">
        <f>IFERROR(VLOOKUP(Table49[[#This Row],[ITEM CODE]],Table2[[Item Code]:[Master Name]],8,0),"")</f>
        <v/>
      </c>
      <c r="M3282" s="41"/>
      <c r="N3282" s="66">
        <f>IFERROR(VLOOKUP(Table49[[#This Row],[ITEM CODE]],Table2[[#All],[Item Code]:[Unit Cost]],10,0),0)</f>
        <v>0</v>
      </c>
      <c r="O3282" s="134">
        <f>IFERROR(VLOOKUP(Table49[[#This Row],[ITEM CODE]],Table2[[#All],[Item Code]:[Unit Cost]],10,0),0)</f>
        <v>0</v>
      </c>
      <c r="P3282" s="56"/>
      <c r="Q3282" s="58"/>
      <c r="R3282" s="58">
        <f>Table49[[#This Row],[QUANTITY]]*Table49[[#This Row],[INV Prices]]</f>
        <v>0</v>
      </c>
      <c r="S3282" s="67"/>
      <c r="V3282" s="41"/>
      <c r="W3282" s="4" t="str">
        <f>IFERROR(VLOOKUP(Table49[[#This Row],[ITEM CODE]],Table2[[Item Code]:[Category ]],6,0),"")</f>
        <v/>
      </c>
      <c r="X3282" s="1" t="str">
        <f>IFERROR(VLOOKUP(Table49[[#This Row],[ITEM CODE]],Table2[[Item Code]:[Sub Category]],7,0),"")</f>
        <v/>
      </c>
      <c r="Y3282" s="68" t="str">
        <f>Table49[[#This Row],[PO Number]]&amp;COUNTIFS($E$5:E3282,E3282)</f>
        <v>0</v>
      </c>
    </row>
    <row r="3283" spans="1:25" ht="14.7" customHeight="1" x14ac:dyDescent="0.3">
      <c r="A3283" s="1" t="str">
        <f>IF(Table49[[#This Row],[ITEM NAME]]="","",ROW()-4)</f>
        <v/>
      </c>
      <c r="B3283" s="68"/>
      <c r="C3283" s="4" t="str">
        <f>IFERROR(VLOOKUP(B3283,Table14[],3,0),"")</f>
        <v/>
      </c>
      <c r="D3283" s="4" t="str">
        <f>IFERROR(VLOOKUP(B3283,Table14[],2,0),"")</f>
        <v/>
      </c>
      <c r="E3283" s="4"/>
      <c r="H3283" s="41" t="str">
        <f>IFERROR(VLOOKUP(Table49[[#This Row],[ITEM CODE]],Table2[[Item Code]:[Master Name]],2,0),"")</f>
        <v/>
      </c>
      <c r="I3283" s="41"/>
      <c r="J3283" s="65" t="str">
        <f>IFERROR(VLOOKUP(Table49[[#This Row],[ITEM CODE]],Table2[[Item Code]:[Master Name]],3,0),"")</f>
        <v/>
      </c>
      <c r="K3283" s="1" t="str">
        <f>IFERROR(VLOOKUP(Table49[[#This Row],[ITEM CODE]],Table2[[Item Code]:[Master Name]],9,0),"")</f>
        <v/>
      </c>
      <c r="L3283" s="1" t="str">
        <f>IFERROR(VLOOKUP(Table49[[#This Row],[ITEM CODE]],Table2[[Item Code]:[Master Name]],8,0),"")</f>
        <v/>
      </c>
      <c r="M3283" s="41"/>
      <c r="N3283" s="66">
        <f>IFERROR(VLOOKUP(Table49[[#This Row],[ITEM CODE]],Table2[[#All],[Item Code]:[Unit Cost]],10,0),0)</f>
        <v>0</v>
      </c>
      <c r="O3283" s="134">
        <f>IFERROR(VLOOKUP(Table49[[#This Row],[ITEM CODE]],Table2[[#All],[Item Code]:[Unit Cost]],10,0),0)</f>
        <v>0</v>
      </c>
      <c r="P3283" s="56"/>
      <c r="Q3283" s="58"/>
      <c r="R3283" s="58">
        <f>Table49[[#This Row],[QUANTITY]]*Table49[[#This Row],[INV Prices]]</f>
        <v>0</v>
      </c>
      <c r="S3283" s="67"/>
      <c r="V3283" s="41"/>
      <c r="W3283" s="4" t="str">
        <f>IFERROR(VLOOKUP(Table49[[#This Row],[ITEM CODE]],Table2[[Item Code]:[Category ]],6,0),"")</f>
        <v/>
      </c>
      <c r="X3283" s="1" t="str">
        <f>IFERROR(VLOOKUP(Table49[[#This Row],[ITEM CODE]],Table2[[Item Code]:[Sub Category]],7,0),"")</f>
        <v/>
      </c>
      <c r="Y3283" s="68" t="str">
        <f>Table49[[#This Row],[PO Number]]&amp;COUNTIFS($E$5:E3283,E3283)</f>
        <v>0</v>
      </c>
    </row>
    <row r="3284" spans="1:25" ht="14.7" customHeight="1" x14ac:dyDescent="0.3">
      <c r="A3284" s="1" t="str">
        <f>IF(Table49[[#This Row],[ITEM NAME]]="","",ROW()-4)</f>
        <v/>
      </c>
      <c r="B3284" s="68"/>
      <c r="C3284" s="4" t="str">
        <f>IFERROR(VLOOKUP(B3284,Table14[],3,0),"")</f>
        <v/>
      </c>
      <c r="D3284" s="4" t="str">
        <f>IFERROR(VLOOKUP(B3284,Table14[],2,0),"")</f>
        <v/>
      </c>
      <c r="E3284" s="4"/>
      <c r="H3284" s="41" t="str">
        <f>IFERROR(VLOOKUP(Table49[[#This Row],[ITEM CODE]],Table2[[Item Code]:[Master Name]],2,0),"")</f>
        <v/>
      </c>
      <c r="I3284" s="41"/>
      <c r="J3284" s="65" t="str">
        <f>IFERROR(VLOOKUP(Table49[[#This Row],[ITEM CODE]],Table2[[Item Code]:[Master Name]],3,0),"")</f>
        <v/>
      </c>
      <c r="K3284" s="1" t="str">
        <f>IFERROR(VLOOKUP(Table49[[#This Row],[ITEM CODE]],Table2[[Item Code]:[Master Name]],9,0),"")</f>
        <v/>
      </c>
      <c r="L3284" s="1" t="str">
        <f>IFERROR(VLOOKUP(Table49[[#This Row],[ITEM CODE]],Table2[[Item Code]:[Master Name]],8,0),"")</f>
        <v/>
      </c>
      <c r="M3284" s="41"/>
      <c r="N3284" s="66">
        <f>IFERROR(VLOOKUP(Table49[[#This Row],[ITEM CODE]],Table2[[#All],[Item Code]:[Unit Cost]],10,0),0)</f>
        <v>0</v>
      </c>
      <c r="O3284" s="134">
        <f>IFERROR(VLOOKUP(Table49[[#This Row],[ITEM CODE]],Table2[[#All],[Item Code]:[Unit Cost]],10,0),0)</f>
        <v>0</v>
      </c>
      <c r="P3284" s="56"/>
      <c r="Q3284" s="58"/>
      <c r="R3284" s="58">
        <f>Table49[[#This Row],[QUANTITY]]*Table49[[#This Row],[INV Prices]]</f>
        <v>0</v>
      </c>
      <c r="S3284" s="67"/>
      <c r="V3284" s="41"/>
      <c r="W3284" s="4" t="str">
        <f>IFERROR(VLOOKUP(Table49[[#This Row],[ITEM CODE]],Table2[[Item Code]:[Category ]],6,0),"")</f>
        <v/>
      </c>
      <c r="X3284" s="1" t="str">
        <f>IFERROR(VLOOKUP(Table49[[#This Row],[ITEM CODE]],Table2[[Item Code]:[Sub Category]],7,0),"")</f>
        <v/>
      </c>
      <c r="Y3284" s="68" t="str">
        <f>Table49[[#This Row],[PO Number]]&amp;COUNTIFS($E$5:E3284,E3284)</f>
        <v>0</v>
      </c>
    </row>
    <row r="3285" spans="1:25" ht="14.7" customHeight="1" x14ac:dyDescent="0.3">
      <c r="A3285" s="1" t="str">
        <f>IF(Table49[[#This Row],[ITEM NAME]]="","",ROW()-4)</f>
        <v/>
      </c>
      <c r="B3285" s="68"/>
      <c r="C3285" s="4" t="str">
        <f>IFERROR(VLOOKUP(B3285,Table14[],3,0),"")</f>
        <v/>
      </c>
      <c r="D3285" s="4" t="str">
        <f>IFERROR(VLOOKUP(B3285,Table14[],2,0),"")</f>
        <v/>
      </c>
      <c r="E3285" s="4"/>
      <c r="H3285" s="41" t="str">
        <f>IFERROR(VLOOKUP(Table49[[#This Row],[ITEM CODE]],Table2[[Item Code]:[Master Name]],2,0),"")</f>
        <v/>
      </c>
      <c r="I3285" s="41"/>
      <c r="J3285" s="65" t="str">
        <f>IFERROR(VLOOKUP(Table49[[#This Row],[ITEM CODE]],Table2[[Item Code]:[Master Name]],3,0),"")</f>
        <v/>
      </c>
      <c r="K3285" s="1" t="str">
        <f>IFERROR(VLOOKUP(Table49[[#This Row],[ITEM CODE]],Table2[[Item Code]:[Master Name]],9,0),"")</f>
        <v/>
      </c>
      <c r="L3285" s="1" t="str">
        <f>IFERROR(VLOOKUP(Table49[[#This Row],[ITEM CODE]],Table2[[Item Code]:[Master Name]],8,0),"")</f>
        <v/>
      </c>
      <c r="M3285" s="41"/>
      <c r="N3285" s="66">
        <f>IFERROR(VLOOKUP(Table49[[#This Row],[ITEM CODE]],Table2[[#All],[Item Code]:[Unit Cost]],10,0),0)</f>
        <v>0</v>
      </c>
      <c r="O3285" s="134">
        <f>IFERROR(VLOOKUP(Table49[[#This Row],[ITEM CODE]],Table2[[#All],[Item Code]:[Unit Cost]],10,0),0)</f>
        <v>0</v>
      </c>
      <c r="P3285" s="56"/>
      <c r="Q3285" s="58"/>
      <c r="R3285" s="58">
        <f>Table49[[#This Row],[QUANTITY]]*Table49[[#This Row],[INV Prices]]</f>
        <v>0</v>
      </c>
      <c r="S3285" s="67"/>
      <c r="V3285" s="41"/>
      <c r="W3285" s="4" t="str">
        <f>IFERROR(VLOOKUP(Table49[[#This Row],[ITEM CODE]],Table2[[Item Code]:[Category ]],6,0),"")</f>
        <v/>
      </c>
      <c r="X3285" s="1" t="str">
        <f>IFERROR(VLOOKUP(Table49[[#This Row],[ITEM CODE]],Table2[[Item Code]:[Sub Category]],7,0),"")</f>
        <v/>
      </c>
      <c r="Y3285" s="68" t="str">
        <f>Table49[[#This Row],[PO Number]]&amp;COUNTIFS($E$5:E3285,E3285)</f>
        <v>0</v>
      </c>
    </row>
    <row r="3286" spans="1:25" ht="14.7" customHeight="1" x14ac:dyDescent="0.3">
      <c r="A3286" s="1" t="str">
        <f>IF(Table49[[#This Row],[ITEM NAME]]="","",ROW()-4)</f>
        <v/>
      </c>
      <c r="B3286" s="68"/>
      <c r="C3286" s="4" t="str">
        <f>IFERROR(VLOOKUP(B3286,Table14[],3,0),"")</f>
        <v/>
      </c>
      <c r="D3286" s="4" t="str">
        <f>IFERROR(VLOOKUP(B3286,Table14[],2,0),"")</f>
        <v/>
      </c>
      <c r="E3286" s="4"/>
      <c r="H3286" s="41" t="str">
        <f>IFERROR(VLOOKUP(Table49[[#This Row],[ITEM CODE]],Table2[[Item Code]:[Master Name]],2,0),"")</f>
        <v/>
      </c>
      <c r="I3286" s="41"/>
      <c r="J3286" s="65" t="str">
        <f>IFERROR(VLOOKUP(Table49[[#This Row],[ITEM CODE]],Table2[[Item Code]:[Master Name]],3,0),"")</f>
        <v/>
      </c>
      <c r="K3286" s="1" t="str">
        <f>IFERROR(VLOOKUP(Table49[[#This Row],[ITEM CODE]],Table2[[Item Code]:[Master Name]],9,0),"")</f>
        <v/>
      </c>
      <c r="L3286" s="1" t="str">
        <f>IFERROR(VLOOKUP(Table49[[#This Row],[ITEM CODE]],Table2[[Item Code]:[Master Name]],8,0),"")</f>
        <v/>
      </c>
      <c r="M3286" s="41"/>
      <c r="N3286" s="66">
        <f>IFERROR(VLOOKUP(Table49[[#This Row],[ITEM CODE]],Table2[[#All],[Item Code]:[Unit Cost]],10,0),0)</f>
        <v>0</v>
      </c>
      <c r="O3286" s="134">
        <f>IFERROR(VLOOKUP(Table49[[#This Row],[ITEM CODE]],Table2[[#All],[Item Code]:[Unit Cost]],10,0),0)</f>
        <v>0</v>
      </c>
      <c r="P3286" s="56"/>
      <c r="Q3286" s="58"/>
      <c r="R3286" s="58">
        <f>Table49[[#This Row],[QUANTITY]]*Table49[[#This Row],[INV Prices]]</f>
        <v>0</v>
      </c>
      <c r="S3286" s="67"/>
      <c r="V3286" s="41"/>
      <c r="W3286" s="4" t="str">
        <f>IFERROR(VLOOKUP(Table49[[#This Row],[ITEM CODE]],Table2[[Item Code]:[Category ]],6,0),"")</f>
        <v/>
      </c>
      <c r="X3286" s="1" t="str">
        <f>IFERROR(VLOOKUP(Table49[[#This Row],[ITEM CODE]],Table2[[Item Code]:[Sub Category]],7,0),"")</f>
        <v/>
      </c>
      <c r="Y3286" s="68" t="str">
        <f>Table49[[#This Row],[PO Number]]&amp;COUNTIFS($E$5:E3286,E3286)</f>
        <v>0</v>
      </c>
    </row>
    <row r="3287" spans="1:25" ht="14.7" customHeight="1" x14ac:dyDescent="0.3">
      <c r="A3287" s="1" t="str">
        <f>IF(Table49[[#This Row],[ITEM NAME]]="","",ROW()-4)</f>
        <v/>
      </c>
      <c r="B3287" s="68"/>
      <c r="C3287" s="4" t="str">
        <f>IFERROR(VLOOKUP(B3287,Table14[],3,0),"")</f>
        <v/>
      </c>
      <c r="D3287" s="4" t="str">
        <f>IFERROR(VLOOKUP(B3287,Table14[],2,0),"")</f>
        <v/>
      </c>
      <c r="E3287" s="4"/>
      <c r="H3287" s="41" t="str">
        <f>IFERROR(VLOOKUP(Table49[[#This Row],[ITEM CODE]],Table2[[Item Code]:[Master Name]],2,0),"")</f>
        <v/>
      </c>
      <c r="I3287" s="41"/>
      <c r="J3287" s="65" t="str">
        <f>IFERROR(VLOOKUP(Table49[[#This Row],[ITEM CODE]],Table2[[Item Code]:[Master Name]],3,0),"")</f>
        <v/>
      </c>
      <c r="K3287" s="1" t="str">
        <f>IFERROR(VLOOKUP(Table49[[#This Row],[ITEM CODE]],Table2[[Item Code]:[Master Name]],9,0),"")</f>
        <v/>
      </c>
      <c r="L3287" s="1" t="str">
        <f>IFERROR(VLOOKUP(Table49[[#This Row],[ITEM CODE]],Table2[[Item Code]:[Master Name]],8,0),"")</f>
        <v/>
      </c>
      <c r="M3287" s="41"/>
      <c r="N3287" s="66">
        <f>IFERROR(VLOOKUP(Table49[[#This Row],[ITEM CODE]],Table2[[#All],[Item Code]:[Unit Cost]],10,0),0)</f>
        <v>0</v>
      </c>
      <c r="O3287" s="134">
        <f>IFERROR(VLOOKUP(Table49[[#This Row],[ITEM CODE]],Table2[[#All],[Item Code]:[Unit Cost]],10,0),0)</f>
        <v>0</v>
      </c>
      <c r="P3287" s="56"/>
      <c r="Q3287" s="58"/>
      <c r="R3287" s="58">
        <f>Table49[[#This Row],[QUANTITY]]*Table49[[#This Row],[INV Prices]]</f>
        <v>0</v>
      </c>
      <c r="S3287" s="67"/>
      <c r="V3287" s="41"/>
      <c r="W3287" s="4" t="str">
        <f>IFERROR(VLOOKUP(Table49[[#This Row],[ITEM CODE]],Table2[[Item Code]:[Category ]],6,0),"")</f>
        <v/>
      </c>
      <c r="X3287" s="1" t="str">
        <f>IFERROR(VLOOKUP(Table49[[#This Row],[ITEM CODE]],Table2[[Item Code]:[Sub Category]],7,0),"")</f>
        <v/>
      </c>
      <c r="Y3287" s="68" t="str">
        <f>Table49[[#This Row],[PO Number]]&amp;COUNTIFS($E$5:E3287,E3287)</f>
        <v>0</v>
      </c>
    </row>
    <row r="3288" spans="1:25" ht="14.7" customHeight="1" x14ac:dyDescent="0.3">
      <c r="A3288" s="1" t="str">
        <f>IF(Table49[[#This Row],[ITEM NAME]]="","",ROW()-4)</f>
        <v/>
      </c>
      <c r="B3288" s="68"/>
      <c r="C3288" s="4" t="str">
        <f>IFERROR(VLOOKUP(B3288,Table14[],3,0),"")</f>
        <v/>
      </c>
      <c r="D3288" s="4" t="str">
        <f>IFERROR(VLOOKUP(B3288,Table14[],2,0),"")</f>
        <v/>
      </c>
      <c r="E3288" s="4"/>
      <c r="H3288" s="41" t="str">
        <f>IFERROR(VLOOKUP(Table49[[#This Row],[ITEM CODE]],Table2[[Item Code]:[Master Name]],2,0),"")</f>
        <v/>
      </c>
      <c r="I3288" s="41"/>
      <c r="J3288" s="65" t="str">
        <f>IFERROR(VLOOKUP(Table49[[#This Row],[ITEM CODE]],Table2[[Item Code]:[Master Name]],3,0),"")</f>
        <v/>
      </c>
      <c r="K3288" s="1" t="str">
        <f>IFERROR(VLOOKUP(Table49[[#This Row],[ITEM CODE]],Table2[[Item Code]:[Master Name]],9,0),"")</f>
        <v/>
      </c>
      <c r="L3288" s="1" t="str">
        <f>IFERROR(VLOOKUP(Table49[[#This Row],[ITEM CODE]],Table2[[Item Code]:[Master Name]],8,0),"")</f>
        <v/>
      </c>
      <c r="M3288" s="41"/>
      <c r="N3288" s="66">
        <f>IFERROR(VLOOKUP(Table49[[#This Row],[ITEM CODE]],Table2[[#All],[Item Code]:[Unit Cost]],10,0),0)</f>
        <v>0</v>
      </c>
      <c r="O3288" s="134">
        <f>IFERROR(VLOOKUP(Table49[[#This Row],[ITEM CODE]],Table2[[#All],[Item Code]:[Unit Cost]],10,0),0)</f>
        <v>0</v>
      </c>
      <c r="P3288" s="56"/>
      <c r="Q3288" s="58"/>
      <c r="R3288" s="58">
        <f>Table49[[#This Row],[QUANTITY]]*Table49[[#This Row],[INV Prices]]</f>
        <v>0</v>
      </c>
      <c r="S3288" s="67"/>
      <c r="V3288" s="41"/>
      <c r="W3288" s="4" t="str">
        <f>IFERROR(VLOOKUP(Table49[[#This Row],[ITEM CODE]],Table2[[Item Code]:[Category ]],6,0),"")</f>
        <v/>
      </c>
      <c r="X3288" s="1" t="str">
        <f>IFERROR(VLOOKUP(Table49[[#This Row],[ITEM CODE]],Table2[[Item Code]:[Sub Category]],7,0),"")</f>
        <v/>
      </c>
      <c r="Y3288" s="68" t="str">
        <f>Table49[[#This Row],[PO Number]]&amp;COUNTIFS($E$5:E3288,E3288)</f>
        <v>0</v>
      </c>
    </row>
    <row r="3289" spans="1:25" ht="14.7" customHeight="1" x14ac:dyDescent="0.3">
      <c r="A3289" s="1" t="str">
        <f>IF(Table49[[#This Row],[ITEM NAME]]="","",ROW()-4)</f>
        <v/>
      </c>
      <c r="B3289" s="68"/>
      <c r="C3289" s="4" t="str">
        <f>IFERROR(VLOOKUP(B3289,Table14[],3,0),"")</f>
        <v/>
      </c>
      <c r="D3289" s="4" t="str">
        <f>IFERROR(VLOOKUP(B3289,Table14[],2,0),"")</f>
        <v/>
      </c>
      <c r="E3289" s="4"/>
      <c r="H3289" s="41" t="str">
        <f>IFERROR(VLOOKUP(Table49[[#This Row],[ITEM CODE]],Table2[[Item Code]:[Master Name]],2,0),"")</f>
        <v/>
      </c>
      <c r="I3289" s="41"/>
      <c r="J3289" s="65" t="str">
        <f>IFERROR(VLOOKUP(Table49[[#This Row],[ITEM CODE]],Table2[[Item Code]:[Master Name]],3,0),"")</f>
        <v/>
      </c>
      <c r="K3289" s="1" t="str">
        <f>IFERROR(VLOOKUP(Table49[[#This Row],[ITEM CODE]],Table2[[Item Code]:[Master Name]],9,0),"")</f>
        <v/>
      </c>
      <c r="L3289" s="1" t="str">
        <f>IFERROR(VLOOKUP(Table49[[#This Row],[ITEM CODE]],Table2[[Item Code]:[Master Name]],8,0),"")</f>
        <v/>
      </c>
      <c r="M3289" s="41"/>
      <c r="N3289" s="66">
        <f>IFERROR(VLOOKUP(Table49[[#This Row],[ITEM CODE]],Table2[[#All],[Item Code]:[Unit Cost]],10,0),0)</f>
        <v>0</v>
      </c>
      <c r="O3289" s="134">
        <f>IFERROR(VLOOKUP(Table49[[#This Row],[ITEM CODE]],Table2[[#All],[Item Code]:[Unit Cost]],10,0),0)</f>
        <v>0</v>
      </c>
      <c r="P3289" s="56"/>
      <c r="Q3289" s="58"/>
      <c r="R3289" s="58">
        <f>Table49[[#This Row],[QUANTITY]]*Table49[[#This Row],[INV Prices]]</f>
        <v>0</v>
      </c>
      <c r="S3289" s="67"/>
      <c r="V3289" s="41"/>
      <c r="W3289" s="4" t="str">
        <f>IFERROR(VLOOKUP(Table49[[#This Row],[ITEM CODE]],Table2[[Item Code]:[Category ]],6,0),"")</f>
        <v/>
      </c>
      <c r="X3289" s="1" t="str">
        <f>IFERROR(VLOOKUP(Table49[[#This Row],[ITEM CODE]],Table2[[Item Code]:[Sub Category]],7,0),"")</f>
        <v/>
      </c>
      <c r="Y3289" s="68" t="str">
        <f>Table49[[#This Row],[PO Number]]&amp;COUNTIFS($E$5:E3289,E3289)</f>
        <v>0</v>
      </c>
    </row>
    <row r="3290" spans="1:25" ht="14.7" customHeight="1" x14ac:dyDescent="0.3">
      <c r="A3290" s="1" t="str">
        <f>IF(Table49[[#This Row],[ITEM NAME]]="","",ROW()-4)</f>
        <v/>
      </c>
      <c r="B3290" s="68"/>
      <c r="C3290" s="4" t="str">
        <f>IFERROR(VLOOKUP(B3290,Table14[],3,0),"")</f>
        <v/>
      </c>
      <c r="D3290" s="4" t="str">
        <f>IFERROR(VLOOKUP(B3290,Table14[],2,0),"")</f>
        <v/>
      </c>
      <c r="E3290" s="4"/>
      <c r="H3290" s="41" t="str">
        <f>IFERROR(VLOOKUP(Table49[[#This Row],[ITEM CODE]],Table2[[Item Code]:[Master Name]],2,0),"")</f>
        <v/>
      </c>
      <c r="I3290" s="41"/>
      <c r="J3290" s="65" t="str">
        <f>IFERROR(VLOOKUP(Table49[[#This Row],[ITEM CODE]],Table2[[Item Code]:[Master Name]],3,0),"")</f>
        <v/>
      </c>
      <c r="K3290" s="1" t="str">
        <f>IFERROR(VLOOKUP(Table49[[#This Row],[ITEM CODE]],Table2[[Item Code]:[Master Name]],9,0),"")</f>
        <v/>
      </c>
      <c r="L3290" s="1" t="str">
        <f>IFERROR(VLOOKUP(Table49[[#This Row],[ITEM CODE]],Table2[[Item Code]:[Master Name]],8,0),"")</f>
        <v/>
      </c>
      <c r="M3290" s="41"/>
      <c r="N3290" s="66">
        <f>IFERROR(VLOOKUP(Table49[[#This Row],[ITEM CODE]],Table2[[#All],[Item Code]:[Unit Cost]],10,0),0)</f>
        <v>0</v>
      </c>
      <c r="O3290" s="134">
        <f>IFERROR(VLOOKUP(Table49[[#This Row],[ITEM CODE]],Table2[[#All],[Item Code]:[Unit Cost]],10,0),0)</f>
        <v>0</v>
      </c>
      <c r="P3290" s="56"/>
      <c r="Q3290" s="58"/>
      <c r="R3290" s="58">
        <f>Table49[[#This Row],[QUANTITY]]*Table49[[#This Row],[INV Prices]]</f>
        <v>0</v>
      </c>
      <c r="S3290" s="67"/>
      <c r="V3290" s="41"/>
      <c r="W3290" s="4" t="str">
        <f>IFERROR(VLOOKUP(Table49[[#This Row],[ITEM CODE]],Table2[[Item Code]:[Category ]],6,0),"")</f>
        <v/>
      </c>
      <c r="X3290" s="1" t="str">
        <f>IFERROR(VLOOKUP(Table49[[#This Row],[ITEM CODE]],Table2[[Item Code]:[Sub Category]],7,0),"")</f>
        <v/>
      </c>
      <c r="Y3290" s="68" t="str">
        <f>Table49[[#This Row],[PO Number]]&amp;COUNTIFS($E$5:E3290,E3290)</f>
        <v>0</v>
      </c>
    </row>
    <row r="3291" spans="1:25" ht="14.7" customHeight="1" x14ac:dyDescent="0.3">
      <c r="A3291" s="1" t="str">
        <f>IF(Table49[[#This Row],[ITEM NAME]]="","",ROW()-4)</f>
        <v/>
      </c>
      <c r="B3291" s="68"/>
      <c r="C3291" s="4" t="str">
        <f>IFERROR(VLOOKUP(B3291,Table14[],3,0),"")</f>
        <v/>
      </c>
      <c r="D3291" s="4" t="str">
        <f>IFERROR(VLOOKUP(B3291,Table14[],2,0),"")</f>
        <v/>
      </c>
      <c r="E3291" s="4"/>
      <c r="H3291" s="41" t="str">
        <f>IFERROR(VLOOKUP(Table49[[#This Row],[ITEM CODE]],Table2[[Item Code]:[Master Name]],2,0),"")</f>
        <v/>
      </c>
      <c r="I3291" s="41"/>
      <c r="J3291" s="65" t="str">
        <f>IFERROR(VLOOKUP(Table49[[#This Row],[ITEM CODE]],Table2[[Item Code]:[Master Name]],3,0),"")</f>
        <v/>
      </c>
      <c r="K3291" s="1" t="str">
        <f>IFERROR(VLOOKUP(Table49[[#This Row],[ITEM CODE]],Table2[[Item Code]:[Master Name]],9,0),"")</f>
        <v/>
      </c>
      <c r="L3291" s="1" t="str">
        <f>IFERROR(VLOOKUP(Table49[[#This Row],[ITEM CODE]],Table2[[Item Code]:[Master Name]],8,0),"")</f>
        <v/>
      </c>
      <c r="M3291" s="41"/>
      <c r="N3291" s="66">
        <f>IFERROR(VLOOKUP(Table49[[#This Row],[ITEM CODE]],Table2[[#All],[Item Code]:[Unit Cost]],10,0),0)</f>
        <v>0</v>
      </c>
      <c r="O3291" s="134">
        <f>IFERROR(VLOOKUP(Table49[[#This Row],[ITEM CODE]],Table2[[#All],[Item Code]:[Unit Cost]],10,0),0)</f>
        <v>0</v>
      </c>
      <c r="P3291" s="56"/>
      <c r="Q3291" s="58"/>
      <c r="R3291" s="58">
        <f>Table49[[#This Row],[QUANTITY]]*Table49[[#This Row],[INV Prices]]</f>
        <v>0</v>
      </c>
      <c r="S3291" s="67"/>
      <c r="V3291" s="41"/>
      <c r="W3291" s="4" t="str">
        <f>IFERROR(VLOOKUP(Table49[[#This Row],[ITEM CODE]],Table2[[Item Code]:[Category ]],6,0),"")</f>
        <v/>
      </c>
      <c r="X3291" s="1" t="str">
        <f>IFERROR(VLOOKUP(Table49[[#This Row],[ITEM CODE]],Table2[[Item Code]:[Sub Category]],7,0),"")</f>
        <v/>
      </c>
      <c r="Y3291" s="68" t="str">
        <f>Table49[[#This Row],[PO Number]]&amp;COUNTIFS($E$5:E3291,E3291)</f>
        <v>0</v>
      </c>
    </row>
    <row r="3292" spans="1:25" ht="14.7" customHeight="1" x14ac:dyDescent="0.3">
      <c r="A3292" s="1" t="str">
        <f>IF(Table49[[#This Row],[ITEM NAME]]="","",ROW()-4)</f>
        <v/>
      </c>
      <c r="B3292" s="68"/>
      <c r="C3292" s="4" t="str">
        <f>IFERROR(VLOOKUP(B3292,Table14[],3,0),"")</f>
        <v/>
      </c>
      <c r="D3292" s="4" t="str">
        <f>IFERROR(VLOOKUP(B3292,Table14[],2,0),"")</f>
        <v/>
      </c>
      <c r="E3292" s="4"/>
      <c r="H3292" s="41" t="str">
        <f>IFERROR(VLOOKUP(Table49[[#This Row],[ITEM CODE]],Table2[[Item Code]:[Master Name]],2,0),"")</f>
        <v/>
      </c>
      <c r="I3292" s="41"/>
      <c r="J3292" s="65" t="str">
        <f>IFERROR(VLOOKUP(Table49[[#This Row],[ITEM CODE]],Table2[[Item Code]:[Master Name]],3,0),"")</f>
        <v/>
      </c>
      <c r="K3292" s="1" t="str">
        <f>IFERROR(VLOOKUP(Table49[[#This Row],[ITEM CODE]],Table2[[Item Code]:[Master Name]],9,0),"")</f>
        <v/>
      </c>
      <c r="L3292" s="1" t="str">
        <f>IFERROR(VLOOKUP(Table49[[#This Row],[ITEM CODE]],Table2[[Item Code]:[Master Name]],8,0),"")</f>
        <v/>
      </c>
      <c r="M3292" s="41"/>
      <c r="N3292" s="66">
        <f>IFERROR(VLOOKUP(Table49[[#This Row],[ITEM CODE]],Table2[[#All],[Item Code]:[Unit Cost]],10,0),0)</f>
        <v>0</v>
      </c>
      <c r="O3292" s="134">
        <f>IFERROR(VLOOKUP(Table49[[#This Row],[ITEM CODE]],Table2[[#All],[Item Code]:[Unit Cost]],10,0),0)</f>
        <v>0</v>
      </c>
      <c r="P3292" s="56"/>
      <c r="Q3292" s="58"/>
      <c r="R3292" s="58">
        <f>Table49[[#This Row],[QUANTITY]]*Table49[[#This Row],[INV Prices]]</f>
        <v>0</v>
      </c>
      <c r="S3292" s="67"/>
      <c r="V3292" s="41"/>
      <c r="W3292" s="4" t="str">
        <f>IFERROR(VLOOKUP(Table49[[#This Row],[ITEM CODE]],Table2[[Item Code]:[Category ]],6,0),"")</f>
        <v/>
      </c>
      <c r="X3292" s="1" t="str">
        <f>IFERROR(VLOOKUP(Table49[[#This Row],[ITEM CODE]],Table2[[Item Code]:[Sub Category]],7,0),"")</f>
        <v/>
      </c>
      <c r="Y3292" s="68" t="str">
        <f>Table49[[#This Row],[PO Number]]&amp;COUNTIFS($E$5:E3292,E3292)</f>
        <v>0</v>
      </c>
    </row>
    <row r="3293" spans="1:25" ht="14.7" customHeight="1" x14ac:dyDescent="0.3">
      <c r="A3293" s="1" t="str">
        <f>IF(Table49[[#This Row],[ITEM NAME]]="","",ROW()-4)</f>
        <v/>
      </c>
      <c r="B3293" s="68"/>
      <c r="C3293" s="4" t="str">
        <f>IFERROR(VLOOKUP(B3293,Table14[],3,0),"")</f>
        <v/>
      </c>
      <c r="D3293" s="4" t="str">
        <f>IFERROR(VLOOKUP(B3293,Table14[],2,0),"")</f>
        <v/>
      </c>
      <c r="E3293" s="4"/>
      <c r="H3293" s="41" t="str">
        <f>IFERROR(VLOOKUP(Table49[[#This Row],[ITEM CODE]],Table2[[Item Code]:[Master Name]],2,0),"")</f>
        <v/>
      </c>
      <c r="I3293" s="41"/>
      <c r="J3293" s="65" t="str">
        <f>IFERROR(VLOOKUP(Table49[[#This Row],[ITEM CODE]],Table2[[Item Code]:[Master Name]],3,0),"")</f>
        <v/>
      </c>
      <c r="K3293" s="1" t="str">
        <f>IFERROR(VLOOKUP(Table49[[#This Row],[ITEM CODE]],Table2[[Item Code]:[Master Name]],9,0),"")</f>
        <v/>
      </c>
      <c r="L3293" s="1" t="str">
        <f>IFERROR(VLOOKUP(Table49[[#This Row],[ITEM CODE]],Table2[[Item Code]:[Master Name]],8,0),"")</f>
        <v/>
      </c>
      <c r="M3293" s="41"/>
      <c r="N3293" s="66">
        <f>IFERROR(VLOOKUP(Table49[[#This Row],[ITEM CODE]],Table2[[#All],[Item Code]:[Unit Cost]],10,0),0)</f>
        <v>0</v>
      </c>
      <c r="O3293" s="134">
        <f>IFERROR(VLOOKUP(Table49[[#This Row],[ITEM CODE]],Table2[[#All],[Item Code]:[Unit Cost]],10,0),0)</f>
        <v>0</v>
      </c>
      <c r="P3293" s="56"/>
      <c r="Q3293" s="58"/>
      <c r="R3293" s="58">
        <f>Table49[[#This Row],[QUANTITY]]*Table49[[#This Row],[INV Prices]]</f>
        <v>0</v>
      </c>
      <c r="S3293" s="67"/>
      <c r="V3293" s="41"/>
      <c r="W3293" s="4" t="str">
        <f>IFERROR(VLOOKUP(Table49[[#This Row],[ITEM CODE]],Table2[[Item Code]:[Category ]],6,0),"")</f>
        <v/>
      </c>
      <c r="X3293" s="1" t="str">
        <f>IFERROR(VLOOKUP(Table49[[#This Row],[ITEM CODE]],Table2[[Item Code]:[Sub Category]],7,0),"")</f>
        <v/>
      </c>
      <c r="Y3293" s="68" t="str">
        <f>Table49[[#This Row],[PO Number]]&amp;COUNTIFS($E$5:E3293,E3293)</f>
        <v>0</v>
      </c>
    </row>
    <row r="3294" spans="1:25" ht="14.7" customHeight="1" x14ac:dyDescent="0.3">
      <c r="A3294" s="1" t="str">
        <f>IF(Table49[[#This Row],[ITEM NAME]]="","",ROW()-4)</f>
        <v/>
      </c>
      <c r="B3294" s="68"/>
      <c r="C3294" s="4" t="str">
        <f>IFERROR(VLOOKUP(B3294,Table14[],3,0),"")</f>
        <v/>
      </c>
      <c r="D3294" s="4" t="str">
        <f>IFERROR(VLOOKUP(B3294,Table14[],2,0),"")</f>
        <v/>
      </c>
      <c r="E3294" s="4"/>
      <c r="H3294" s="41" t="str">
        <f>IFERROR(VLOOKUP(Table49[[#This Row],[ITEM CODE]],Table2[[Item Code]:[Master Name]],2,0),"")</f>
        <v/>
      </c>
      <c r="I3294" s="41"/>
      <c r="J3294" s="65" t="str">
        <f>IFERROR(VLOOKUP(Table49[[#This Row],[ITEM CODE]],Table2[[Item Code]:[Master Name]],3,0),"")</f>
        <v/>
      </c>
      <c r="K3294" s="1" t="str">
        <f>IFERROR(VLOOKUP(Table49[[#This Row],[ITEM CODE]],Table2[[Item Code]:[Master Name]],9,0),"")</f>
        <v/>
      </c>
      <c r="L3294" s="1" t="str">
        <f>IFERROR(VLOOKUP(Table49[[#This Row],[ITEM CODE]],Table2[[Item Code]:[Master Name]],8,0),"")</f>
        <v/>
      </c>
      <c r="M3294" s="41"/>
      <c r="N3294" s="66">
        <f>IFERROR(VLOOKUP(Table49[[#This Row],[ITEM CODE]],Table2[[#All],[Item Code]:[Unit Cost]],10,0),0)</f>
        <v>0</v>
      </c>
      <c r="O3294" s="134">
        <f>IFERROR(VLOOKUP(Table49[[#This Row],[ITEM CODE]],Table2[[#All],[Item Code]:[Unit Cost]],10,0),0)</f>
        <v>0</v>
      </c>
      <c r="P3294" s="56"/>
      <c r="Q3294" s="58"/>
      <c r="R3294" s="58">
        <f>Table49[[#This Row],[QUANTITY]]*Table49[[#This Row],[INV Prices]]</f>
        <v>0</v>
      </c>
      <c r="S3294" s="67"/>
      <c r="V3294" s="41"/>
      <c r="W3294" s="4" t="str">
        <f>IFERROR(VLOOKUP(Table49[[#This Row],[ITEM CODE]],Table2[[Item Code]:[Category ]],6,0),"")</f>
        <v/>
      </c>
      <c r="X3294" s="1" t="str">
        <f>IFERROR(VLOOKUP(Table49[[#This Row],[ITEM CODE]],Table2[[Item Code]:[Sub Category]],7,0),"")</f>
        <v/>
      </c>
      <c r="Y3294" s="68" t="str">
        <f>Table49[[#This Row],[PO Number]]&amp;COUNTIFS($E$5:E3294,E3294)</f>
        <v>0</v>
      </c>
    </row>
    <row r="3295" spans="1:25" ht="14.7" customHeight="1" x14ac:dyDescent="0.3">
      <c r="A3295" s="1" t="str">
        <f>IF(Table49[[#This Row],[ITEM NAME]]="","",ROW()-4)</f>
        <v/>
      </c>
      <c r="B3295" s="68"/>
      <c r="C3295" s="4" t="str">
        <f>IFERROR(VLOOKUP(B3295,Table14[],3,0),"")</f>
        <v/>
      </c>
      <c r="D3295" s="4" t="str">
        <f>IFERROR(VLOOKUP(B3295,Table14[],2,0),"")</f>
        <v/>
      </c>
      <c r="E3295" s="4"/>
      <c r="H3295" s="41" t="str">
        <f>IFERROR(VLOOKUP(Table49[[#This Row],[ITEM CODE]],Table2[[Item Code]:[Master Name]],2,0),"")</f>
        <v/>
      </c>
      <c r="I3295" s="41"/>
      <c r="J3295" s="65" t="str">
        <f>IFERROR(VLOOKUP(Table49[[#This Row],[ITEM CODE]],Table2[[Item Code]:[Master Name]],3,0),"")</f>
        <v/>
      </c>
      <c r="K3295" s="1" t="str">
        <f>IFERROR(VLOOKUP(Table49[[#This Row],[ITEM CODE]],Table2[[Item Code]:[Master Name]],9,0),"")</f>
        <v/>
      </c>
      <c r="L3295" s="1" t="str">
        <f>IFERROR(VLOOKUP(Table49[[#This Row],[ITEM CODE]],Table2[[Item Code]:[Master Name]],8,0),"")</f>
        <v/>
      </c>
      <c r="M3295" s="41"/>
      <c r="N3295" s="66">
        <f>IFERROR(VLOOKUP(Table49[[#This Row],[ITEM CODE]],Table2[[#All],[Item Code]:[Unit Cost]],10,0),0)</f>
        <v>0</v>
      </c>
      <c r="O3295" s="134">
        <f>IFERROR(VLOOKUP(Table49[[#This Row],[ITEM CODE]],Table2[[#All],[Item Code]:[Unit Cost]],10,0),0)</f>
        <v>0</v>
      </c>
      <c r="P3295" s="56"/>
      <c r="Q3295" s="58"/>
      <c r="R3295" s="58">
        <f>Table49[[#This Row],[QUANTITY]]*Table49[[#This Row],[INV Prices]]</f>
        <v>0</v>
      </c>
      <c r="S3295" s="67"/>
      <c r="V3295" s="41"/>
      <c r="W3295" s="4" t="str">
        <f>IFERROR(VLOOKUP(Table49[[#This Row],[ITEM CODE]],Table2[[Item Code]:[Category ]],6,0),"")</f>
        <v/>
      </c>
      <c r="X3295" s="1" t="str">
        <f>IFERROR(VLOOKUP(Table49[[#This Row],[ITEM CODE]],Table2[[Item Code]:[Sub Category]],7,0),"")</f>
        <v/>
      </c>
      <c r="Y3295" s="68" t="str">
        <f>Table49[[#This Row],[PO Number]]&amp;COUNTIFS($E$5:E3295,E3295)</f>
        <v>0</v>
      </c>
    </row>
    <row r="3296" spans="1:25" ht="14.7" customHeight="1" x14ac:dyDescent="0.3">
      <c r="A3296" s="1" t="str">
        <f>IF(Table49[[#This Row],[ITEM NAME]]="","",ROW()-4)</f>
        <v/>
      </c>
      <c r="B3296" s="68"/>
      <c r="C3296" s="4" t="str">
        <f>IFERROR(VLOOKUP(B3296,Table14[],3,0),"")</f>
        <v/>
      </c>
      <c r="D3296" s="4" t="str">
        <f>IFERROR(VLOOKUP(B3296,Table14[],2,0),"")</f>
        <v/>
      </c>
      <c r="E3296" s="4"/>
      <c r="H3296" s="41" t="str">
        <f>IFERROR(VLOOKUP(Table49[[#This Row],[ITEM CODE]],Table2[[Item Code]:[Master Name]],2,0),"")</f>
        <v/>
      </c>
      <c r="I3296" s="41"/>
      <c r="J3296" s="65" t="str">
        <f>IFERROR(VLOOKUP(Table49[[#This Row],[ITEM CODE]],Table2[[Item Code]:[Master Name]],3,0),"")</f>
        <v/>
      </c>
      <c r="K3296" s="1" t="str">
        <f>IFERROR(VLOOKUP(Table49[[#This Row],[ITEM CODE]],Table2[[Item Code]:[Master Name]],9,0),"")</f>
        <v/>
      </c>
      <c r="L3296" s="1" t="str">
        <f>IFERROR(VLOOKUP(Table49[[#This Row],[ITEM CODE]],Table2[[Item Code]:[Master Name]],8,0),"")</f>
        <v/>
      </c>
      <c r="M3296" s="41"/>
      <c r="N3296" s="66">
        <f>IFERROR(VLOOKUP(Table49[[#This Row],[ITEM CODE]],Table2[[#All],[Item Code]:[Unit Cost]],10,0),0)</f>
        <v>0</v>
      </c>
      <c r="O3296" s="134">
        <f>IFERROR(VLOOKUP(Table49[[#This Row],[ITEM CODE]],Table2[[#All],[Item Code]:[Unit Cost]],10,0),0)</f>
        <v>0</v>
      </c>
      <c r="P3296" s="56"/>
      <c r="Q3296" s="58"/>
      <c r="R3296" s="58">
        <f>Table49[[#This Row],[QUANTITY]]*Table49[[#This Row],[INV Prices]]</f>
        <v>0</v>
      </c>
      <c r="S3296" s="67"/>
      <c r="V3296" s="41"/>
      <c r="W3296" s="4" t="str">
        <f>IFERROR(VLOOKUP(Table49[[#This Row],[ITEM CODE]],Table2[[Item Code]:[Category ]],6,0),"")</f>
        <v/>
      </c>
      <c r="X3296" s="1" t="str">
        <f>IFERROR(VLOOKUP(Table49[[#This Row],[ITEM CODE]],Table2[[Item Code]:[Sub Category]],7,0),"")</f>
        <v/>
      </c>
      <c r="Y3296" s="68" t="str">
        <f>Table49[[#This Row],[PO Number]]&amp;COUNTIFS($E$5:E3296,E3296)</f>
        <v>0</v>
      </c>
    </row>
    <row r="3297" spans="1:25" ht="14.7" customHeight="1" x14ac:dyDescent="0.3">
      <c r="A3297" s="1" t="str">
        <f>IF(Table49[[#This Row],[ITEM NAME]]="","",ROW()-4)</f>
        <v/>
      </c>
      <c r="B3297" s="68"/>
      <c r="C3297" s="4" t="str">
        <f>IFERROR(VLOOKUP(B3297,Table14[],3,0),"")</f>
        <v/>
      </c>
      <c r="D3297" s="4" t="str">
        <f>IFERROR(VLOOKUP(B3297,Table14[],2,0),"")</f>
        <v/>
      </c>
      <c r="E3297" s="4"/>
      <c r="H3297" s="41" t="str">
        <f>IFERROR(VLOOKUP(Table49[[#This Row],[ITEM CODE]],Table2[[Item Code]:[Master Name]],2,0),"")</f>
        <v/>
      </c>
      <c r="I3297" s="41"/>
      <c r="J3297" s="65" t="str">
        <f>IFERROR(VLOOKUP(Table49[[#This Row],[ITEM CODE]],Table2[[Item Code]:[Master Name]],3,0),"")</f>
        <v/>
      </c>
      <c r="K3297" s="1" t="str">
        <f>IFERROR(VLOOKUP(Table49[[#This Row],[ITEM CODE]],Table2[[Item Code]:[Master Name]],9,0),"")</f>
        <v/>
      </c>
      <c r="L3297" s="1" t="str">
        <f>IFERROR(VLOOKUP(Table49[[#This Row],[ITEM CODE]],Table2[[Item Code]:[Master Name]],8,0),"")</f>
        <v/>
      </c>
      <c r="M3297" s="41"/>
      <c r="N3297" s="66">
        <f>IFERROR(VLOOKUP(Table49[[#This Row],[ITEM CODE]],Table2[[#All],[Item Code]:[Unit Cost]],10,0),0)</f>
        <v>0</v>
      </c>
      <c r="O3297" s="134">
        <f>IFERROR(VLOOKUP(Table49[[#This Row],[ITEM CODE]],Table2[[#All],[Item Code]:[Unit Cost]],10,0),0)</f>
        <v>0</v>
      </c>
      <c r="P3297" s="56"/>
      <c r="Q3297" s="58"/>
      <c r="R3297" s="58">
        <f>Table49[[#This Row],[QUANTITY]]*Table49[[#This Row],[INV Prices]]</f>
        <v>0</v>
      </c>
      <c r="S3297" s="67"/>
      <c r="V3297" s="41"/>
      <c r="W3297" s="4" t="str">
        <f>IFERROR(VLOOKUP(Table49[[#This Row],[ITEM CODE]],Table2[[Item Code]:[Category ]],6,0),"")</f>
        <v/>
      </c>
      <c r="X3297" s="1" t="str">
        <f>IFERROR(VLOOKUP(Table49[[#This Row],[ITEM CODE]],Table2[[Item Code]:[Sub Category]],7,0),"")</f>
        <v/>
      </c>
      <c r="Y3297" s="68" t="str">
        <f>Table49[[#This Row],[PO Number]]&amp;COUNTIFS($E$5:E3297,E3297)</f>
        <v>0</v>
      </c>
    </row>
    <row r="3298" spans="1:25" ht="14.7" customHeight="1" x14ac:dyDescent="0.3">
      <c r="A3298" s="1" t="str">
        <f>IF(Table49[[#This Row],[ITEM NAME]]="","",ROW()-4)</f>
        <v/>
      </c>
      <c r="B3298" s="68"/>
      <c r="C3298" s="4" t="str">
        <f>IFERROR(VLOOKUP(B3298,Table14[],3,0),"")</f>
        <v/>
      </c>
      <c r="D3298" s="4" t="str">
        <f>IFERROR(VLOOKUP(B3298,Table14[],2,0),"")</f>
        <v/>
      </c>
      <c r="E3298" s="4"/>
      <c r="H3298" s="41" t="str">
        <f>IFERROR(VLOOKUP(Table49[[#This Row],[ITEM CODE]],Table2[[Item Code]:[Master Name]],2,0),"")</f>
        <v/>
      </c>
      <c r="I3298" s="41"/>
      <c r="J3298" s="65" t="str">
        <f>IFERROR(VLOOKUP(Table49[[#This Row],[ITEM CODE]],Table2[[Item Code]:[Master Name]],3,0),"")</f>
        <v/>
      </c>
      <c r="K3298" s="1" t="str">
        <f>IFERROR(VLOOKUP(Table49[[#This Row],[ITEM CODE]],Table2[[Item Code]:[Master Name]],9,0),"")</f>
        <v/>
      </c>
      <c r="L3298" s="1" t="str">
        <f>IFERROR(VLOOKUP(Table49[[#This Row],[ITEM CODE]],Table2[[Item Code]:[Master Name]],8,0),"")</f>
        <v/>
      </c>
      <c r="M3298" s="41"/>
      <c r="N3298" s="66">
        <f>IFERROR(VLOOKUP(Table49[[#This Row],[ITEM CODE]],Table2[[#All],[Item Code]:[Unit Cost]],10,0),0)</f>
        <v>0</v>
      </c>
      <c r="O3298" s="134">
        <f>IFERROR(VLOOKUP(Table49[[#This Row],[ITEM CODE]],Table2[[#All],[Item Code]:[Unit Cost]],10,0),0)</f>
        <v>0</v>
      </c>
      <c r="P3298" s="56"/>
      <c r="Q3298" s="58"/>
      <c r="R3298" s="58">
        <f>Table49[[#This Row],[QUANTITY]]*Table49[[#This Row],[INV Prices]]</f>
        <v>0</v>
      </c>
      <c r="S3298" s="67"/>
      <c r="V3298" s="41"/>
      <c r="W3298" s="4" t="str">
        <f>IFERROR(VLOOKUP(Table49[[#This Row],[ITEM CODE]],Table2[[Item Code]:[Category ]],6,0),"")</f>
        <v/>
      </c>
      <c r="X3298" s="1" t="str">
        <f>IFERROR(VLOOKUP(Table49[[#This Row],[ITEM CODE]],Table2[[Item Code]:[Sub Category]],7,0),"")</f>
        <v/>
      </c>
      <c r="Y3298" s="68" t="str">
        <f>Table49[[#This Row],[PO Number]]&amp;COUNTIFS($E$5:E3298,E3298)</f>
        <v>0</v>
      </c>
    </row>
    <row r="3299" spans="1:25" ht="14.7" customHeight="1" x14ac:dyDescent="0.3">
      <c r="A3299" s="1" t="str">
        <f>IF(Table49[[#This Row],[ITEM NAME]]="","",ROW()-4)</f>
        <v/>
      </c>
      <c r="B3299" s="68"/>
      <c r="C3299" s="4" t="str">
        <f>IFERROR(VLOOKUP(B3299,Table14[],3,0),"")</f>
        <v/>
      </c>
      <c r="D3299" s="4" t="str">
        <f>IFERROR(VLOOKUP(B3299,Table14[],2,0),"")</f>
        <v/>
      </c>
      <c r="E3299" s="4"/>
      <c r="H3299" s="41" t="str">
        <f>IFERROR(VLOOKUP(Table49[[#This Row],[ITEM CODE]],Table2[[Item Code]:[Master Name]],2,0),"")</f>
        <v/>
      </c>
      <c r="I3299" s="41"/>
      <c r="J3299" s="65" t="str">
        <f>IFERROR(VLOOKUP(Table49[[#This Row],[ITEM CODE]],Table2[[Item Code]:[Master Name]],3,0),"")</f>
        <v/>
      </c>
      <c r="K3299" s="1" t="str">
        <f>IFERROR(VLOOKUP(Table49[[#This Row],[ITEM CODE]],Table2[[Item Code]:[Master Name]],9,0),"")</f>
        <v/>
      </c>
      <c r="L3299" s="1" t="str">
        <f>IFERROR(VLOOKUP(Table49[[#This Row],[ITEM CODE]],Table2[[Item Code]:[Master Name]],8,0),"")</f>
        <v/>
      </c>
      <c r="M3299" s="41"/>
      <c r="N3299" s="66">
        <f>IFERROR(VLOOKUP(Table49[[#This Row],[ITEM CODE]],Table2[[#All],[Item Code]:[Unit Cost]],10,0),0)</f>
        <v>0</v>
      </c>
      <c r="O3299" s="134">
        <f>IFERROR(VLOOKUP(Table49[[#This Row],[ITEM CODE]],Table2[[#All],[Item Code]:[Unit Cost]],10,0),0)</f>
        <v>0</v>
      </c>
      <c r="P3299" s="56"/>
      <c r="Q3299" s="58"/>
      <c r="R3299" s="58">
        <f>Table49[[#This Row],[QUANTITY]]*Table49[[#This Row],[INV Prices]]</f>
        <v>0</v>
      </c>
      <c r="S3299" s="67"/>
      <c r="V3299" s="41"/>
      <c r="W3299" s="4" t="str">
        <f>IFERROR(VLOOKUP(Table49[[#This Row],[ITEM CODE]],Table2[[Item Code]:[Category ]],6,0),"")</f>
        <v/>
      </c>
      <c r="X3299" s="1" t="str">
        <f>IFERROR(VLOOKUP(Table49[[#This Row],[ITEM CODE]],Table2[[Item Code]:[Sub Category]],7,0),"")</f>
        <v/>
      </c>
      <c r="Y3299" s="68" t="str">
        <f>Table49[[#This Row],[PO Number]]&amp;COUNTIFS($E$5:E3299,E3299)</f>
        <v>0</v>
      </c>
    </row>
    <row r="3300" spans="1:25" ht="14.7" customHeight="1" x14ac:dyDescent="0.3">
      <c r="A3300" s="1" t="str">
        <f>IF(Table49[[#This Row],[ITEM NAME]]="","",ROW()-4)</f>
        <v/>
      </c>
      <c r="B3300" s="68"/>
      <c r="C3300" s="4" t="str">
        <f>IFERROR(VLOOKUP(B3300,Table14[],3,0),"")</f>
        <v/>
      </c>
      <c r="D3300" s="4" t="str">
        <f>IFERROR(VLOOKUP(B3300,Table14[],2,0),"")</f>
        <v/>
      </c>
      <c r="E3300" s="4"/>
      <c r="H3300" s="41" t="str">
        <f>IFERROR(VLOOKUP(Table49[[#This Row],[ITEM CODE]],Table2[[Item Code]:[Master Name]],2,0),"")</f>
        <v/>
      </c>
      <c r="I3300" s="41"/>
      <c r="J3300" s="65" t="str">
        <f>IFERROR(VLOOKUP(Table49[[#This Row],[ITEM CODE]],Table2[[Item Code]:[Master Name]],3,0),"")</f>
        <v/>
      </c>
      <c r="K3300" s="1" t="str">
        <f>IFERROR(VLOOKUP(Table49[[#This Row],[ITEM CODE]],Table2[[Item Code]:[Master Name]],9,0),"")</f>
        <v/>
      </c>
      <c r="L3300" s="1" t="str">
        <f>IFERROR(VLOOKUP(Table49[[#This Row],[ITEM CODE]],Table2[[Item Code]:[Master Name]],8,0),"")</f>
        <v/>
      </c>
      <c r="M3300" s="41"/>
      <c r="N3300" s="66">
        <f>IFERROR(VLOOKUP(Table49[[#This Row],[ITEM CODE]],Table2[[#All],[Item Code]:[Unit Cost]],10,0),0)</f>
        <v>0</v>
      </c>
      <c r="O3300" s="134">
        <f>IFERROR(VLOOKUP(Table49[[#This Row],[ITEM CODE]],Table2[[#All],[Item Code]:[Unit Cost]],10,0),0)</f>
        <v>0</v>
      </c>
      <c r="P3300" s="56"/>
      <c r="Q3300" s="58"/>
      <c r="R3300" s="58">
        <f>Table49[[#This Row],[QUANTITY]]*Table49[[#This Row],[INV Prices]]</f>
        <v>0</v>
      </c>
      <c r="S3300" s="67"/>
      <c r="V3300" s="41"/>
      <c r="W3300" s="4" t="str">
        <f>IFERROR(VLOOKUP(Table49[[#This Row],[ITEM CODE]],Table2[[Item Code]:[Category ]],6,0),"")</f>
        <v/>
      </c>
      <c r="X3300" s="1" t="str">
        <f>IFERROR(VLOOKUP(Table49[[#This Row],[ITEM CODE]],Table2[[Item Code]:[Sub Category]],7,0),"")</f>
        <v/>
      </c>
      <c r="Y3300" s="68" t="str">
        <f>Table49[[#This Row],[PO Number]]&amp;COUNTIFS($E$5:E3300,E3300)</f>
        <v>0</v>
      </c>
    </row>
    <row r="3301" spans="1:25" ht="14.7" customHeight="1" x14ac:dyDescent="0.3">
      <c r="A3301" s="1" t="str">
        <f>IF(Table49[[#This Row],[ITEM NAME]]="","",ROW()-4)</f>
        <v/>
      </c>
      <c r="B3301" s="68"/>
      <c r="C3301" s="4" t="str">
        <f>IFERROR(VLOOKUP(B3301,Table14[],3,0),"")</f>
        <v/>
      </c>
      <c r="D3301" s="4" t="str">
        <f>IFERROR(VLOOKUP(B3301,Table14[],2,0),"")</f>
        <v/>
      </c>
      <c r="E3301" s="4"/>
      <c r="H3301" s="41" t="str">
        <f>IFERROR(VLOOKUP(Table49[[#This Row],[ITEM CODE]],Table2[[Item Code]:[Master Name]],2,0),"")</f>
        <v/>
      </c>
      <c r="I3301" s="41"/>
      <c r="J3301" s="65" t="str">
        <f>IFERROR(VLOOKUP(Table49[[#This Row],[ITEM CODE]],Table2[[Item Code]:[Master Name]],3,0),"")</f>
        <v/>
      </c>
      <c r="K3301" s="1" t="str">
        <f>IFERROR(VLOOKUP(Table49[[#This Row],[ITEM CODE]],Table2[[Item Code]:[Master Name]],9,0),"")</f>
        <v/>
      </c>
      <c r="L3301" s="1" t="str">
        <f>IFERROR(VLOOKUP(Table49[[#This Row],[ITEM CODE]],Table2[[Item Code]:[Master Name]],8,0),"")</f>
        <v/>
      </c>
      <c r="M3301" s="41"/>
      <c r="N3301" s="66">
        <f>IFERROR(VLOOKUP(Table49[[#This Row],[ITEM CODE]],Table2[[#All],[Item Code]:[Unit Cost]],10,0),0)</f>
        <v>0</v>
      </c>
      <c r="O3301" s="134">
        <f>IFERROR(VLOOKUP(Table49[[#This Row],[ITEM CODE]],Table2[[#All],[Item Code]:[Unit Cost]],10,0),0)</f>
        <v>0</v>
      </c>
      <c r="P3301" s="56"/>
      <c r="Q3301" s="58"/>
      <c r="R3301" s="58">
        <f>Table49[[#This Row],[QUANTITY]]*Table49[[#This Row],[INV Prices]]</f>
        <v>0</v>
      </c>
      <c r="S3301" s="67"/>
      <c r="V3301" s="41"/>
      <c r="W3301" s="4" t="str">
        <f>IFERROR(VLOOKUP(Table49[[#This Row],[ITEM CODE]],Table2[[Item Code]:[Category ]],6,0),"")</f>
        <v/>
      </c>
      <c r="X3301" s="1" t="str">
        <f>IFERROR(VLOOKUP(Table49[[#This Row],[ITEM CODE]],Table2[[Item Code]:[Sub Category]],7,0),"")</f>
        <v/>
      </c>
      <c r="Y3301" s="68" t="str">
        <f>Table49[[#This Row],[PO Number]]&amp;COUNTIFS($E$5:E3301,E3301)</f>
        <v>0</v>
      </c>
    </row>
    <row r="3302" spans="1:25" ht="14.7" customHeight="1" x14ac:dyDescent="0.3">
      <c r="A3302" s="1" t="str">
        <f>IF(Table49[[#This Row],[ITEM NAME]]="","",ROW()-4)</f>
        <v/>
      </c>
      <c r="B3302" s="68"/>
      <c r="C3302" s="4" t="str">
        <f>IFERROR(VLOOKUP(B3302,Table14[],3,0),"")</f>
        <v/>
      </c>
      <c r="D3302" s="4" t="str">
        <f>IFERROR(VLOOKUP(B3302,Table14[],2,0),"")</f>
        <v/>
      </c>
      <c r="E3302" s="4"/>
      <c r="H3302" s="41" t="str">
        <f>IFERROR(VLOOKUP(Table49[[#This Row],[ITEM CODE]],Table2[[Item Code]:[Master Name]],2,0),"")</f>
        <v/>
      </c>
      <c r="I3302" s="41"/>
      <c r="J3302" s="65" t="str">
        <f>IFERROR(VLOOKUP(Table49[[#This Row],[ITEM CODE]],Table2[[Item Code]:[Master Name]],3,0),"")</f>
        <v/>
      </c>
      <c r="K3302" s="1" t="str">
        <f>IFERROR(VLOOKUP(Table49[[#This Row],[ITEM CODE]],Table2[[Item Code]:[Master Name]],9,0),"")</f>
        <v/>
      </c>
      <c r="L3302" s="1" t="str">
        <f>IFERROR(VLOOKUP(Table49[[#This Row],[ITEM CODE]],Table2[[Item Code]:[Master Name]],8,0),"")</f>
        <v/>
      </c>
      <c r="M3302" s="41"/>
      <c r="N3302" s="66">
        <f>IFERROR(VLOOKUP(Table49[[#This Row],[ITEM CODE]],Table2[[#All],[Item Code]:[Unit Cost]],10,0),0)</f>
        <v>0</v>
      </c>
      <c r="O3302" s="134">
        <f>IFERROR(VLOOKUP(Table49[[#This Row],[ITEM CODE]],Table2[[#All],[Item Code]:[Unit Cost]],10,0),0)</f>
        <v>0</v>
      </c>
      <c r="P3302" s="56"/>
      <c r="Q3302" s="58"/>
      <c r="R3302" s="58">
        <f>Table49[[#This Row],[QUANTITY]]*Table49[[#This Row],[INV Prices]]</f>
        <v>0</v>
      </c>
      <c r="S3302" s="67"/>
      <c r="V3302" s="41"/>
      <c r="W3302" s="4" t="str">
        <f>IFERROR(VLOOKUP(Table49[[#This Row],[ITEM CODE]],Table2[[Item Code]:[Category ]],6,0),"")</f>
        <v/>
      </c>
      <c r="X3302" s="1" t="str">
        <f>IFERROR(VLOOKUP(Table49[[#This Row],[ITEM CODE]],Table2[[Item Code]:[Sub Category]],7,0),"")</f>
        <v/>
      </c>
      <c r="Y3302" s="68" t="str">
        <f>Table49[[#This Row],[PO Number]]&amp;COUNTIFS($E$5:E3302,E3302)</f>
        <v>0</v>
      </c>
    </row>
    <row r="3303" spans="1:25" ht="14.7" customHeight="1" x14ac:dyDescent="0.3">
      <c r="A3303" s="1" t="str">
        <f>IF(Table49[[#This Row],[ITEM NAME]]="","",ROW()-4)</f>
        <v/>
      </c>
      <c r="B3303" s="68"/>
      <c r="C3303" s="4" t="str">
        <f>IFERROR(VLOOKUP(B3303,Table14[],3,0),"")</f>
        <v/>
      </c>
      <c r="D3303" s="4" t="str">
        <f>IFERROR(VLOOKUP(B3303,Table14[],2,0),"")</f>
        <v/>
      </c>
      <c r="E3303" s="4"/>
      <c r="H3303" s="41" t="str">
        <f>IFERROR(VLOOKUP(Table49[[#This Row],[ITEM CODE]],Table2[[Item Code]:[Master Name]],2,0),"")</f>
        <v/>
      </c>
      <c r="I3303" s="41"/>
      <c r="J3303" s="65" t="str">
        <f>IFERROR(VLOOKUP(Table49[[#This Row],[ITEM CODE]],Table2[[Item Code]:[Master Name]],3,0),"")</f>
        <v/>
      </c>
      <c r="K3303" s="1" t="str">
        <f>IFERROR(VLOOKUP(Table49[[#This Row],[ITEM CODE]],Table2[[Item Code]:[Master Name]],9,0),"")</f>
        <v/>
      </c>
      <c r="L3303" s="1" t="str">
        <f>IFERROR(VLOOKUP(Table49[[#This Row],[ITEM CODE]],Table2[[Item Code]:[Master Name]],8,0),"")</f>
        <v/>
      </c>
      <c r="M3303" s="41"/>
      <c r="N3303" s="66">
        <f>IFERROR(VLOOKUP(Table49[[#This Row],[ITEM CODE]],Table2[[#All],[Item Code]:[Unit Cost]],10,0),0)</f>
        <v>0</v>
      </c>
      <c r="O3303" s="134">
        <f>IFERROR(VLOOKUP(Table49[[#This Row],[ITEM CODE]],Table2[[#All],[Item Code]:[Unit Cost]],10,0),0)</f>
        <v>0</v>
      </c>
      <c r="P3303" s="56"/>
      <c r="Q3303" s="58"/>
      <c r="R3303" s="58">
        <f>Table49[[#This Row],[QUANTITY]]*Table49[[#This Row],[INV Prices]]</f>
        <v>0</v>
      </c>
      <c r="S3303" s="67"/>
      <c r="V3303" s="41"/>
      <c r="W3303" s="4" t="str">
        <f>IFERROR(VLOOKUP(Table49[[#This Row],[ITEM CODE]],Table2[[Item Code]:[Category ]],6,0),"")</f>
        <v/>
      </c>
      <c r="X3303" s="1" t="str">
        <f>IFERROR(VLOOKUP(Table49[[#This Row],[ITEM CODE]],Table2[[Item Code]:[Sub Category]],7,0),"")</f>
        <v/>
      </c>
      <c r="Y3303" s="68" t="str">
        <f>Table49[[#This Row],[PO Number]]&amp;COUNTIFS($E$5:E3303,E3303)</f>
        <v>0</v>
      </c>
    </row>
    <row r="3304" spans="1:25" ht="14.7" customHeight="1" x14ac:dyDescent="0.3">
      <c r="A3304" s="1" t="str">
        <f>IF(Table49[[#This Row],[ITEM NAME]]="","",ROW()-4)</f>
        <v/>
      </c>
      <c r="B3304" s="68"/>
      <c r="C3304" s="4" t="str">
        <f>IFERROR(VLOOKUP(B3304,Table14[],3,0),"")</f>
        <v/>
      </c>
      <c r="D3304" s="4" t="str">
        <f>IFERROR(VLOOKUP(B3304,Table14[],2,0),"")</f>
        <v/>
      </c>
      <c r="E3304" s="4"/>
      <c r="H3304" s="41" t="str">
        <f>IFERROR(VLOOKUP(Table49[[#This Row],[ITEM CODE]],Table2[[Item Code]:[Master Name]],2,0),"")</f>
        <v/>
      </c>
      <c r="I3304" s="41"/>
      <c r="J3304" s="65" t="str">
        <f>IFERROR(VLOOKUP(Table49[[#This Row],[ITEM CODE]],Table2[[Item Code]:[Master Name]],3,0),"")</f>
        <v/>
      </c>
      <c r="K3304" s="1" t="str">
        <f>IFERROR(VLOOKUP(Table49[[#This Row],[ITEM CODE]],Table2[[Item Code]:[Master Name]],9,0),"")</f>
        <v/>
      </c>
      <c r="L3304" s="1" t="str">
        <f>IFERROR(VLOOKUP(Table49[[#This Row],[ITEM CODE]],Table2[[Item Code]:[Master Name]],8,0),"")</f>
        <v/>
      </c>
      <c r="M3304" s="41"/>
      <c r="N3304" s="66">
        <f>IFERROR(VLOOKUP(Table49[[#This Row],[ITEM CODE]],Table2[[#All],[Item Code]:[Unit Cost]],10,0),0)</f>
        <v>0</v>
      </c>
      <c r="O3304" s="134">
        <f>IFERROR(VLOOKUP(Table49[[#This Row],[ITEM CODE]],Table2[[#All],[Item Code]:[Unit Cost]],10,0),0)</f>
        <v>0</v>
      </c>
      <c r="P3304" s="56"/>
      <c r="Q3304" s="58"/>
      <c r="R3304" s="58">
        <f>Table49[[#This Row],[QUANTITY]]*Table49[[#This Row],[INV Prices]]</f>
        <v>0</v>
      </c>
      <c r="S3304" s="67"/>
      <c r="V3304" s="41"/>
      <c r="W3304" s="4" t="str">
        <f>IFERROR(VLOOKUP(Table49[[#This Row],[ITEM CODE]],Table2[[Item Code]:[Category ]],6,0),"")</f>
        <v/>
      </c>
      <c r="X3304" s="1" t="str">
        <f>IFERROR(VLOOKUP(Table49[[#This Row],[ITEM CODE]],Table2[[Item Code]:[Sub Category]],7,0),"")</f>
        <v/>
      </c>
      <c r="Y3304" s="68" t="str">
        <f>Table49[[#This Row],[PO Number]]&amp;COUNTIFS($E$5:E3304,E3304)</f>
        <v>0</v>
      </c>
    </row>
    <row r="3305" spans="1:25" ht="14.7" customHeight="1" x14ac:dyDescent="0.3">
      <c r="A3305" s="1" t="str">
        <f>IF(Table49[[#This Row],[ITEM NAME]]="","",ROW()-4)</f>
        <v/>
      </c>
      <c r="B3305" s="68"/>
      <c r="C3305" s="4" t="str">
        <f>IFERROR(VLOOKUP(B3305,Table14[],3,0),"")</f>
        <v/>
      </c>
      <c r="D3305" s="4" t="str">
        <f>IFERROR(VLOOKUP(B3305,Table14[],2,0),"")</f>
        <v/>
      </c>
      <c r="E3305" s="4"/>
      <c r="H3305" s="41" t="str">
        <f>IFERROR(VLOOKUP(Table49[[#This Row],[ITEM CODE]],Table2[[Item Code]:[Master Name]],2,0),"")</f>
        <v/>
      </c>
      <c r="I3305" s="41"/>
      <c r="J3305" s="65" t="str">
        <f>IFERROR(VLOOKUP(Table49[[#This Row],[ITEM CODE]],Table2[[Item Code]:[Master Name]],3,0),"")</f>
        <v/>
      </c>
      <c r="K3305" s="1" t="str">
        <f>IFERROR(VLOOKUP(Table49[[#This Row],[ITEM CODE]],Table2[[Item Code]:[Master Name]],9,0),"")</f>
        <v/>
      </c>
      <c r="L3305" s="1" t="str">
        <f>IFERROR(VLOOKUP(Table49[[#This Row],[ITEM CODE]],Table2[[Item Code]:[Master Name]],8,0),"")</f>
        <v/>
      </c>
      <c r="M3305" s="41"/>
      <c r="N3305" s="66">
        <f>IFERROR(VLOOKUP(Table49[[#This Row],[ITEM CODE]],Table2[[#All],[Item Code]:[Unit Cost]],10,0),0)</f>
        <v>0</v>
      </c>
      <c r="O3305" s="134">
        <f>IFERROR(VLOOKUP(Table49[[#This Row],[ITEM CODE]],Table2[[#All],[Item Code]:[Unit Cost]],10,0),0)</f>
        <v>0</v>
      </c>
      <c r="P3305" s="56"/>
      <c r="Q3305" s="58"/>
      <c r="R3305" s="58">
        <f>Table49[[#This Row],[QUANTITY]]*Table49[[#This Row],[INV Prices]]</f>
        <v>0</v>
      </c>
      <c r="S3305" s="67"/>
      <c r="V3305" s="41"/>
      <c r="W3305" s="4" t="str">
        <f>IFERROR(VLOOKUP(Table49[[#This Row],[ITEM CODE]],Table2[[Item Code]:[Category ]],6,0),"")</f>
        <v/>
      </c>
      <c r="X3305" s="1" t="str">
        <f>IFERROR(VLOOKUP(Table49[[#This Row],[ITEM CODE]],Table2[[Item Code]:[Sub Category]],7,0),"")</f>
        <v/>
      </c>
      <c r="Y3305" s="68" t="str">
        <f>Table49[[#This Row],[PO Number]]&amp;COUNTIFS($E$5:E3305,E3305)</f>
        <v>0</v>
      </c>
    </row>
    <row r="3306" spans="1:25" ht="14.7" customHeight="1" x14ac:dyDescent="0.3">
      <c r="A3306" s="1" t="str">
        <f>IF(Table49[[#This Row],[ITEM NAME]]="","",ROW()-4)</f>
        <v/>
      </c>
      <c r="B3306" s="68"/>
      <c r="C3306" s="4" t="str">
        <f>IFERROR(VLOOKUP(B3306,Table14[],3,0),"")</f>
        <v/>
      </c>
      <c r="D3306" s="4" t="str">
        <f>IFERROR(VLOOKUP(B3306,Table14[],2,0),"")</f>
        <v/>
      </c>
      <c r="E3306" s="4"/>
      <c r="H3306" s="41" t="str">
        <f>IFERROR(VLOOKUP(Table49[[#This Row],[ITEM CODE]],Table2[[Item Code]:[Master Name]],2,0),"")</f>
        <v/>
      </c>
      <c r="I3306" s="41"/>
      <c r="J3306" s="65" t="str">
        <f>IFERROR(VLOOKUP(Table49[[#This Row],[ITEM CODE]],Table2[[Item Code]:[Master Name]],3,0),"")</f>
        <v/>
      </c>
      <c r="K3306" s="1" t="str">
        <f>IFERROR(VLOOKUP(Table49[[#This Row],[ITEM CODE]],Table2[[Item Code]:[Master Name]],9,0),"")</f>
        <v/>
      </c>
      <c r="L3306" s="1" t="str">
        <f>IFERROR(VLOOKUP(Table49[[#This Row],[ITEM CODE]],Table2[[Item Code]:[Master Name]],8,0),"")</f>
        <v/>
      </c>
      <c r="M3306" s="41"/>
      <c r="N3306" s="66">
        <f>IFERROR(VLOOKUP(Table49[[#This Row],[ITEM CODE]],Table2[[#All],[Item Code]:[Unit Cost]],10,0),0)</f>
        <v>0</v>
      </c>
      <c r="O3306" s="134">
        <f>IFERROR(VLOOKUP(Table49[[#This Row],[ITEM CODE]],Table2[[#All],[Item Code]:[Unit Cost]],10,0),0)</f>
        <v>0</v>
      </c>
      <c r="P3306" s="56"/>
      <c r="Q3306" s="58"/>
      <c r="R3306" s="58">
        <f>Table49[[#This Row],[QUANTITY]]*Table49[[#This Row],[INV Prices]]</f>
        <v>0</v>
      </c>
      <c r="S3306" s="67"/>
      <c r="V3306" s="41"/>
      <c r="W3306" s="4" t="str">
        <f>IFERROR(VLOOKUP(Table49[[#This Row],[ITEM CODE]],Table2[[Item Code]:[Category ]],6,0),"")</f>
        <v/>
      </c>
      <c r="X3306" s="1" t="str">
        <f>IFERROR(VLOOKUP(Table49[[#This Row],[ITEM CODE]],Table2[[Item Code]:[Sub Category]],7,0),"")</f>
        <v/>
      </c>
      <c r="Y3306" s="68" t="str">
        <f>Table49[[#This Row],[PO Number]]&amp;COUNTIFS($E$5:E3306,E3306)</f>
        <v>0</v>
      </c>
    </row>
    <row r="3307" spans="1:25" ht="14.7" customHeight="1" x14ac:dyDescent="0.3">
      <c r="A3307" s="1" t="str">
        <f>IF(Table49[[#This Row],[ITEM NAME]]="","",ROW()-4)</f>
        <v/>
      </c>
      <c r="B3307" s="68"/>
      <c r="C3307" s="4" t="str">
        <f>IFERROR(VLOOKUP(B3307,Table14[],3,0),"")</f>
        <v/>
      </c>
      <c r="D3307" s="4" t="str">
        <f>IFERROR(VLOOKUP(B3307,Table14[],2,0),"")</f>
        <v/>
      </c>
      <c r="E3307" s="4"/>
      <c r="H3307" s="41" t="str">
        <f>IFERROR(VLOOKUP(Table49[[#This Row],[ITEM CODE]],Table2[[Item Code]:[Master Name]],2,0),"")</f>
        <v/>
      </c>
      <c r="I3307" s="41"/>
      <c r="J3307" s="65" t="str">
        <f>IFERROR(VLOOKUP(Table49[[#This Row],[ITEM CODE]],Table2[[Item Code]:[Master Name]],3,0),"")</f>
        <v/>
      </c>
      <c r="K3307" s="1" t="str">
        <f>IFERROR(VLOOKUP(Table49[[#This Row],[ITEM CODE]],Table2[[Item Code]:[Master Name]],9,0),"")</f>
        <v/>
      </c>
      <c r="L3307" s="1" t="str">
        <f>IFERROR(VLOOKUP(Table49[[#This Row],[ITEM CODE]],Table2[[Item Code]:[Master Name]],8,0),"")</f>
        <v/>
      </c>
      <c r="M3307" s="41"/>
      <c r="N3307" s="66">
        <f>IFERROR(VLOOKUP(Table49[[#This Row],[ITEM CODE]],Table2[[#All],[Item Code]:[Unit Cost]],10,0),0)</f>
        <v>0</v>
      </c>
      <c r="O3307" s="134">
        <f>IFERROR(VLOOKUP(Table49[[#This Row],[ITEM CODE]],Table2[[#All],[Item Code]:[Unit Cost]],10,0),0)</f>
        <v>0</v>
      </c>
      <c r="P3307" s="56"/>
      <c r="Q3307" s="58"/>
      <c r="R3307" s="58">
        <f>Table49[[#This Row],[QUANTITY]]*Table49[[#This Row],[INV Prices]]</f>
        <v>0</v>
      </c>
      <c r="S3307" s="67"/>
      <c r="V3307" s="41"/>
      <c r="W3307" s="4" t="str">
        <f>IFERROR(VLOOKUP(Table49[[#This Row],[ITEM CODE]],Table2[[Item Code]:[Category ]],6,0),"")</f>
        <v/>
      </c>
      <c r="X3307" s="1" t="str">
        <f>IFERROR(VLOOKUP(Table49[[#This Row],[ITEM CODE]],Table2[[Item Code]:[Sub Category]],7,0),"")</f>
        <v/>
      </c>
      <c r="Y3307" s="68" t="str">
        <f>Table49[[#This Row],[PO Number]]&amp;COUNTIFS($E$5:E3307,E3307)</f>
        <v>0</v>
      </c>
    </row>
    <row r="3308" spans="1:25" ht="14.7" customHeight="1" x14ac:dyDescent="0.3">
      <c r="A3308" s="1" t="str">
        <f>IF(Table49[[#This Row],[ITEM NAME]]="","",ROW()-4)</f>
        <v/>
      </c>
      <c r="B3308" s="68"/>
      <c r="C3308" s="4" t="str">
        <f>IFERROR(VLOOKUP(B3308,Table14[],3,0),"")</f>
        <v/>
      </c>
      <c r="D3308" s="4" t="str">
        <f>IFERROR(VLOOKUP(B3308,Table14[],2,0),"")</f>
        <v/>
      </c>
      <c r="E3308" s="4"/>
      <c r="H3308" s="41" t="str">
        <f>IFERROR(VLOOKUP(Table49[[#This Row],[ITEM CODE]],Table2[[Item Code]:[Master Name]],2,0),"")</f>
        <v/>
      </c>
      <c r="I3308" s="41"/>
      <c r="J3308" s="65" t="str">
        <f>IFERROR(VLOOKUP(Table49[[#This Row],[ITEM CODE]],Table2[[Item Code]:[Master Name]],3,0),"")</f>
        <v/>
      </c>
      <c r="K3308" s="1" t="str">
        <f>IFERROR(VLOOKUP(Table49[[#This Row],[ITEM CODE]],Table2[[Item Code]:[Master Name]],9,0),"")</f>
        <v/>
      </c>
      <c r="L3308" s="1" t="str">
        <f>IFERROR(VLOOKUP(Table49[[#This Row],[ITEM CODE]],Table2[[Item Code]:[Master Name]],8,0),"")</f>
        <v/>
      </c>
      <c r="M3308" s="41"/>
      <c r="N3308" s="66">
        <f>IFERROR(VLOOKUP(Table49[[#This Row],[ITEM CODE]],Table2[[#All],[Item Code]:[Unit Cost]],10,0),0)</f>
        <v>0</v>
      </c>
      <c r="O3308" s="134">
        <f>IFERROR(VLOOKUP(Table49[[#This Row],[ITEM CODE]],Table2[[#All],[Item Code]:[Unit Cost]],10,0),0)</f>
        <v>0</v>
      </c>
      <c r="P3308" s="56"/>
      <c r="Q3308" s="58"/>
      <c r="R3308" s="58">
        <f>Table49[[#This Row],[QUANTITY]]*Table49[[#This Row],[INV Prices]]</f>
        <v>0</v>
      </c>
      <c r="S3308" s="67"/>
      <c r="V3308" s="41"/>
      <c r="W3308" s="4" t="str">
        <f>IFERROR(VLOOKUP(Table49[[#This Row],[ITEM CODE]],Table2[[Item Code]:[Category ]],6,0),"")</f>
        <v/>
      </c>
      <c r="X3308" s="1" t="str">
        <f>IFERROR(VLOOKUP(Table49[[#This Row],[ITEM CODE]],Table2[[Item Code]:[Sub Category]],7,0),"")</f>
        <v/>
      </c>
      <c r="Y3308" s="68" t="str">
        <f>Table49[[#This Row],[PO Number]]&amp;COUNTIFS($E$5:E3308,E3308)</f>
        <v>0</v>
      </c>
    </row>
    <row r="3309" spans="1:25" ht="14.7" customHeight="1" x14ac:dyDescent="0.3">
      <c r="A3309" s="1" t="str">
        <f>IF(Table49[[#This Row],[ITEM NAME]]="","",ROW()-4)</f>
        <v/>
      </c>
      <c r="B3309" s="68"/>
      <c r="C3309" s="4" t="str">
        <f>IFERROR(VLOOKUP(B3309,Table14[],3,0),"")</f>
        <v/>
      </c>
      <c r="D3309" s="4" t="str">
        <f>IFERROR(VLOOKUP(B3309,Table14[],2,0),"")</f>
        <v/>
      </c>
      <c r="E3309" s="4"/>
      <c r="H3309" s="41" t="str">
        <f>IFERROR(VLOOKUP(Table49[[#This Row],[ITEM CODE]],Table2[[Item Code]:[Master Name]],2,0),"")</f>
        <v/>
      </c>
      <c r="I3309" s="41"/>
      <c r="J3309" s="65" t="str">
        <f>IFERROR(VLOOKUP(Table49[[#This Row],[ITEM CODE]],Table2[[Item Code]:[Master Name]],3,0),"")</f>
        <v/>
      </c>
      <c r="K3309" s="1" t="str">
        <f>IFERROR(VLOOKUP(Table49[[#This Row],[ITEM CODE]],Table2[[Item Code]:[Master Name]],9,0),"")</f>
        <v/>
      </c>
      <c r="L3309" s="1" t="str">
        <f>IFERROR(VLOOKUP(Table49[[#This Row],[ITEM CODE]],Table2[[Item Code]:[Master Name]],8,0),"")</f>
        <v/>
      </c>
      <c r="M3309" s="41"/>
      <c r="N3309" s="66">
        <f>IFERROR(VLOOKUP(Table49[[#This Row],[ITEM CODE]],Table2[[#All],[Item Code]:[Unit Cost]],10,0),0)</f>
        <v>0</v>
      </c>
      <c r="O3309" s="134">
        <f>IFERROR(VLOOKUP(Table49[[#This Row],[ITEM CODE]],Table2[[#All],[Item Code]:[Unit Cost]],10,0),0)</f>
        <v>0</v>
      </c>
      <c r="P3309" s="56"/>
      <c r="Q3309" s="58"/>
      <c r="R3309" s="58">
        <f>Table49[[#This Row],[QUANTITY]]*Table49[[#This Row],[INV Prices]]</f>
        <v>0</v>
      </c>
      <c r="S3309" s="67"/>
      <c r="V3309" s="41"/>
      <c r="W3309" s="4" t="str">
        <f>IFERROR(VLOOKUP(Table49[[#This Row],[ITEM CODE]],Table2[[Item Code]:[Category ]],6,0),"")</f>
        <v/>
      </c>
      <c r="X3309" s="1" t="str">
        <f>IFERROR(VLOOKUP(Table49[[#This Row],[ITEM CODE]],Table2[[Item Code]:[Sub Category]],7,0),"")</f>
        <v/>
      </c>
      <c r="Y3309" s="68" t="str">
        <f>Table49[[#This Row],[PO Number]]&amp;COUNTIFS($E$5:E3309,E3309)</f>
        <v>0</v>
      </c>
    </row>
    <row r="3310" spans="1:25" ht="14.7" customHeight="1" x14ac:dyDescent="0.3">
      <c r="A3310" s="1" t="str">
        <f>IF(Table49[[#This Row],[ITEM NAME]]="","",ROW()-4)</f>
        <v/>
      </c>
      <c r="B3310" s="68"/>
      <c r="C3310" s="4" t="str">
        <f>IFERROR(VLOOKUP(B3310,Table14[],3,0),"")</f>
        <v/>
      </c>
      <c r="D3310" s="4" t="str">
        <f>IFERROR(VLOOKUP(B3310,Table14[],2,0),"")</f>
        <v/>
      </c>
      <c r="E3310" s="4"/>
      <c r="H3310" s="41" t="str">
        <f>IFERROR(VLOOKUP(Table49[[#This Row],[ITEM CODE]],Table2[[Item Code]:[Master Name]],2,0),"")</f>
        <v/>
      </c>
      <c r="I3310" s="41"/>
      <c r="J3310" s="65" t="str">
        <f>IFERROR(VLOOKUP(Table49[[#This Row],[ITEM CODE]],Table2[[Item Code]:[Master Name]],3,0),"")</f>
        <v/>
      </c>
      <c r="K3310" s="1" t="str">
        <f>IFERROR(VLOOKUP(Table49[[#This Row],[ITEM CODE]],Table2[[Item Code]:[Master Name]],9,0),"")</f>
        <v/>
      </c>
      <c r="L3310" s="1" t="str">
        <f>IFERROR(VLOOKUP(Table49[[#This Row],[ITEM CODE]],Table2[[Item Code]:[Master Name]],8,0),"")</f>
        <v/>
      </c>
      <c r="M3310" s="41"/>
      <c r="N3310" s="66">
        <f>IFERROR(VLOOKUP(Table49[[#This Row],[ITEM CODE]],Table2[[#All],[Item Code]:[Unit Cost]],10,0),0)</f>
        <v>0</v>
      </c>
      <c r="O3310" s="134">
        <f>IFERROR(VLOOKUP(Table49[[#This Row],[ITEM CODE]],Table2[[#All],[Item Code]:[Unit Cost]],10,0),0)</f>
        <v>0</v>
      </c>
      <c r="P3310" s="56"/>
      <c r="Q3310" s="58"/>
      <c r="R3310" s="58">
        <f>Table49[[#This Row],[QUANTITY]]*Table49[[#This Row],[INV Prices]]</f>
        <v>0</v>
      </c>
      <c r="S3310" s="67"/>
      <c r="V3310" s="41"/>
      <c r="W3310" s="4" t="str">
        <f>IFERROR(VLOOKUP(Table49[[#This Row],[ITEM CODE]],Table2[[Item Code]:[Category ]],6,0),"")</f>
        <v/>
      </c>
      <c r="X3310" s="1" t="str">
        <f>IFERROR(VLOOKUP(Table49[[#This Row],[ITEM CODE]],Table2[[Item Code]:[Sub Category]],7,0),"")</f>
        <v/>
      </c>
      <c r="Y3310" s="68" t="str">
        <f>Table49[[#This Row],[PO Number]]&amp;COUNTIFS($E$5:E3310,E3310)</f>
        <v>0</v>
      </c>
    </row>
    <row r="3311" spans="1:25" ht="14.7" customHeight="1" x14ac:dyDescent="0.3">
      <c r="A3311" s="1" t="str">
        <f>IF(Table49[[#This Row],[ITEM NAME]]="","",ROW()-4)</f>
        <v/>
      </c>
      <c r="B3311" s="68"/>
      <c r="C3311" s="4" t="str">
        <f>IFERROR(VLOOKUP(B3311,Table14[],3,0),"")</f>
        <v/>
      </c>
      <c r="D3311" s="4" t="str">
        <f>IFERROR(VLOOKUP(B3311,Table14[],2,0),"")</f>
        <v/>
      </c>
      <c r="E3311" s="4"/>
      <c r="H3311" s="41" t="str">
        <f>IFERROR(VLOOKUP(Table49[[#This Row],[ITEM CODE]],Table2[[Item Code]:[Master Name]],2,0),"")</f>
        <v/>
      </c>
      <c r="I3311" s="41"/>
      <c r="J3311" s="65" t="str">
        <f>IFERROR(VLOOKUP(Table49[[#This Row],[ITEM CODE]],Table2[[Item Code]:[Master Name]],3,0),"")</f>
        <v/>
      </c>
      <c r="K3311" s="1" t="str">
        <f>IFERROR(VLOOKUP(Table49[[#This Row],[ITEM CODE]],Table2[[Item Code]:[Master Name]],9,0),"")</f>
        <v/>
      </c>
      <c r="L3311" s="1" t="str">
        <f>IFERROR(VLOOKUP(Table49[[#This Row],[ITEM CODE]],Table2[[Item Code]:[Master Name]],8,0),"")</f>
        <v/>
      </c>
      <c r="M3311" s="41"/>
      <c r="N3311" s="66">
        <f>IFERROR(VLOOKUP(Table49[[#This Row],[ITEM CODE]],Table2[[#All],[Item Code]:[Unit Cost]],10,0),0)</f>
        <v>0</v>
      </c>
      <c r="O3311" s="134">
        <f>IFERROR(VLOOKUP(Table49[[#This Row],[ITEM CODE]],Table2[[#All],[Item Code]:[Unit Cost]],10,0),0)</f>
        <v>0</v>
      </c>
      <c r="P3311" s="56"/>
      <c r="Q3311" s="58"/>
      <c r="R3311" s="58">
        <f>Table49[[#This Row],[QUANTITY]]*Table49[[#This Row],[INV Prices]]</f>
        <v>0</v>
      </c>
      <c r="S3311" s="67"/>
      <c r="V3311" s="41"/>
      <c r="W3311" s="4" t="str">
        <f>IFERROR(VLOOKUP(Table49[[#This Row],[ITEM CODE]],Table2[[Item Code]:[Category ]],6,0),"")</f>
        <v/>
      </c>
      <c r="X3311" s="1" t="str">
        <f>IFERROR(VLOOKUP(Table49[[#This Row],[ITEM CODE]],Table2[[Item Code]:[Sub Category]],7,0),"")</f>
        <v/>
      </c>
      <c r="Y3311" s="68" t="str">
        <f>Table49[[#This Row],[PO Number]]&amp;COUNTIFS($E$5:E3311,E3311)</f>
        <v>0</v>
      </c>
    </row>
    <row r="3312" spans="1:25" ht="14.7" customHeight="1" x14ac:dyDescent="0.3">
      <c r="A3312" s="1" t="str">
        <f>IF(Table49[[#This Row],[ITEM NAME]]="","",ROW()-4)</f>
        <v/>
      </c>
      <c r="B3312" s="68"/>
      <c r="C3312" s="4" t="str">
        <f>IFERROR(VLOOKUP(B3312,Table14[],3,0),"")</f>
        <v/>
      </c>
      <c r="D3312" s="4" t="str">
        <f>IFERROR(VLOOKUP(B3312,Table14[],2,0),"")</f>
        <v/>
      </c>
      <c r="E3312" s="4"/>
      <c r="H3312" s="41" t="str">
        <f>IFERROR(VLOOKUP(Table49[[#This Row],[ITEM CODE]],Table2[[Item Code]:[Master Name]],2,0),"")</f>
        <v/>
      </c>
      <c r="I3312" s="41"/>
      <c r="J3312" s="65" t="str">
        <f>IFERROR(VLOOKUP(Table49[[#This Row],[ITEM CODE]],Table2[[Item Code]:[Master Name]],3,0),"")</f>
        <v/>
      </c>
      <c r="K3312" s="1" t="str">
        <f>IFERROR(VLOOKUP(Table49[[#This Row],[ITEM CODE]],Table2[[Item Code]:[Master Name]],9,0),"")</f>
        <v/>
      </c>
      <c r="L3312" s="1" t="str">
        <f>IFERROR(VLOOKUP(Table49[[#This Row],[ITEM CODE]],Table2[[Item Code]:[Master Name]],8,0),"")</f>
        <v/>
      </c>
      <c r="M3312" s="41"/>
      <c r="N3312" s="66">
        <f>IFERROR(VLOOKUP(Table49[[#This Row],[ITEM CODE]],Table2[[#All],[Item Code]:[Unit Cost]],10,0),0)</f>
        <v>0</v>
      </c>
      <c r="O3312" s="134">
        <f>IFERROR(VLOOKUP(Table49[[#This Row],[ITEM CODE]],Table2[[#All],[Item Code]:[Unit Cost]],10,0),0)</f>
        <v>0</v>
      </c>
      <c r="P3312" s="56"/>
      <c r="Q3312" s="58"/>
      <c r="R3312" s="58">
        <f>Table49[[#This Row],[QUANTITY]]*Table49[[#This Row],[INV Prices]]</f>
        <v>0</v>
      </c>
      <c r="S3312" s="67"/>
      <c r="V3312" s="41"/>
      <c r="W3312" s="4" t="str">
        <f>IFERROR(VLOOKUP(Table49[[#This Row],[ITEM CODE]],Table2[[Item Code]:[Category ]],6,0),"")</f>
        <v/>
      </c>
      <c r="X3312" s="1" t="str">
        <f>IFERROR(VLOOKUP(Table49[[#This Row],[ITEM CODE]],Table2[[Item Code]:[Sub Category]],7,0),"")</f>
        <v/>
      </c>
      <c r="Y3312" s="68" t="str">
        <f>Table49[[#This Row],[PO Number]]&amp;COUNTIFS($E$5:E3312,E3312)</f>
        <v>0</v>
      </c>
    </row>
    <row r="3313" spans="1:25" ht="14.7" customHeight="1" x14ac:dyDescent="0.3">
      <c r="A3313" s="1" t="str">
        <f>IF(Table49[[#This Row],[ITEM NAME]]="","",ROW()-4)</f>
        <v/>
      </c>
      <c r="B3313" s="68"/>
      <c r="C3313" s="4" t="str">
        <f>IFERROR(VLOOKUP(B3313,Table14[],3,0),"")</f>
        <v/>
      </c>
      <c r="D3313" s="4" t="str">
        <f>IFERROR(VLOOKUP(B3313,Table14[],2,0),"")</f>
        <v/>
      </c>
      <c r="E3313" s="4"/>
      <c r="H3313" s="41" t="str">
        <f>IFERROR(VLOOKUP(Table49[[#This Row],[ITEM CODE]],Table2[[Item Code]:[Master Name]],2,0),"")</f>
        <v/>
      </c>
      <c r="I3313" s="41"/>
      <c r="J3313" s="65" t="str">
        <f>IFERROR(VLOOKUP(Table49[[#This Row],[ITEM CODE]],Table2[[Item Code]:[Master Name]],3,0),"")</f>
        <v/>
      </c>
      <c r="K3313" s="1" t="str">
        <f>IFERROR(VLOOKUP(Table49[[#This Row],[ITEM CODE]],Table2[[Item Code]:[Master Name]],9,0),"")</f>
        <v/>
      </c>
      <c r="L3313" s="1" t="str">
        <f>IFERROR(VLOOKUP(Table49[[#This Row],[ITEM CODE]],Table2[[Item Code]:[Master Name]],8,0),"")</f>
        <v/>
      </c>
      <c r="M3313" s="41"/>
      <c r="N3313" s="66">
        <f>IFERROR(VLOOKUP(Table49[[#This Row],[ITEM CODE]],Table2[[#All],[Item Code]:[Unit Cost]],10,0),0)</f>
        <v>0</v>
      </c>
      <c r="O3313" s="134">
        <f>IFERROR(VLOOKUP(Table49[[#This Row],[ITEM CODE]],Table2[[#All],[Item Code]:[Unit Cost]],10,0),0)</f>
        <v>0</v>
      </c>
      <c r="P3313" s="56"/>
      <c r="Q3313" s="58"/>
      <c r="R3313" s="58">
        <f>Table49[[#This Row],[QUANTITY]]*Table49[[#This Row],[INV Prices]]</f>
        <v>0</v>
      </c>
      <c r="S3313" s="67"/>
      <c r="V3313" s="41"/>
      <c r="W3313" s="4" t="str">
        <f>IFERROR(VLOOKUP(Table49[[#This Row],[ITEM CODE]],Table2[[Item Code]:[Category ]],6,0),"")</f>
        <v/>
      </c>
      <c r="X3313" s="1" t="str">
        <f>IFERROR(VLOOKUP(Table49[[#This Row],[ITEM CODE]],Table2[[Item Code]:[Sub Category]],7,0),"")</f>
        <v/>
      </c>
      <c r="Y3313" s="68" t="str">
        <f>Table49[[#This Row],[PO Number]]&amp;COUNTIFS($E$5:E3313,E3313)</f>
        <v>0</v>
      </c>
    </row>
    <row r="3314" spans="1:25" ht="14.7" customHeight="1" x14ac:dyDescent="0.3">
      <c r="A3314" s="1" t="str">
        <f>IF(Table49[[#This Row],[ITEM NAME]]="","",ROW()-4)</f>
        <v/>
      </c>
      <c r="B3314" s="68"/>
      <c r="C3314" s="4" t="str">
        <f>IFERROR(VLOOKUP(B3314,Table14[],3,0),"")</f>
        <v/>
      </c>
      <c r="D3314" s="4" t="str">
        <f>IFERROR(VLOOKUP(B3314,Table14[],2,0),"")</f>
        <v/>
      </c>
      <c r="E3314" s="4"/>
      <c r="H3314" s="41" t="str">
        <f>IFERROR(VLOOKUP(Table49[[#This Row],[ITEM CODE]],Table2[[Item Code]:[Master Name]],2,0),"")</f>
        <v/>
      </c>
      <c r="I3314" s="41"/>
      <c r="J3314" s="65" t="str">
        <f>IFERROR(VLOOKUP(Table49[[#This Row],[ITEM CODE]],Table2[[Item Code]:[Master Name]],3,0),"")</f>
        <v/>
      </c>
      <c r="K3314" s="1" t="str">
        <f>IFERROR(VLOOKUP(Table49[[#This Row],[ITEM CODE]],Table2[[Item Code]:[Master Name]],9,0),"")</f>
        <v/>
      </c>
      <c r="L3314" s="1" t="str">
        <f>IFERROR(VLOOKUP(Table49[[#This Row],[ITEM CODE]],Table2[[Item Code]:[Master Name]],8,0),"")</f>
        <v/>
      </c>
      <c r="M3314" s="41"/>
      <c r="N3314" s="66">
        <f>IFERROR(VLOOKUP(Table49[[#This Row],[ITEM CODE]],Table2[[#All],[Item Code]:[Unit Cost]],10,0),0)</f>
        <v>0</v>
      </c>
      <c r="O3314" s="134">
        <f>IFERROR(VLOOKUP(Table49[[#This Row],[ITEM CODE]],Table2[[#All],[Item Code]:[Unit Cost]],10,0),0)</f>
        <v>0</v>
      </c>
      <c r="P3314" s="56"/>
      <c r="Q3314" s="58"/>
      <c r="R3314" s="58">
        <f>Table49[[#This Row],[QUANTITY]]*Table49[[#This Row],[INV Prices]]</f>
        <v>0</v>
      </c>
      <c r="S3314" s="67"/>
      <c r="V3314" s="41"/>
      <c r="W3314" s="4" t="str">
        <f>IFERROR(VLOOKUP(Table49[[#This Row],[ITEM CODE]],Table2[[Item Code]:[Category ]],6,0),"")</f>
        <v/>
      </c>
      <c r="X3314" s="1" t="str">
        <f>IFERROR(VLOOKUP(Table49[[#This Row],[ITEM CODE]],Table2[[Item Code]:[Sub Category]],7,0),"")</f>
        <v/>
      </c>
      <c r="Y3314" s="68" t="str">
        <f>Table49[[#This Row],[PO Number]]&amp;COUNTIFS($E$5:E3314,E3314)</f>
        <v>0</v>
      </c>
    </row>
    <row r="3315" spans="1:25" ht="14.7" customHeight="1" x14ac:dyDescent="0.3">
      <c r="A3315" s="1" t="str">
        <f>IF(Table49[[#This Row],[ITEM NAME]]="","",ROW()-4)</f>
        <v/>
      </c>
      <c r="B3315" s="68"/>
      <c r="C3315" s="4" t="str">
        <f>IFERROR(VLOOKUP(B3315,Table14[],3,0),"")</f>
        <v/>
      </c>
      <c r="D3315" s="4" t="str">
        <f>IFERROR(VLOOKUP(B3315,Table14[],2,0),"")</f>
        <v/>
      </c>
      <c r="E3315" s="4"/>
      <c r="H3315" s="41" t="str">
        <f>IFERROR(VLOOKUP(Table49[[#This Row],[ITEM CODE]],Table2[[Item Code]:[Master Name]],2,0),"")</f>
        <v/>
      </c>
      <c r="I3315" s="41"/>
      <c r="J3315" s="65" t="str">
        <f>IFERROR(VLOOKUP(Table49[[#This Row],[ITEM CODE]],Table2[[Item Code]:[Master Name]],3,0),"")</f>
        <v/>
      </c>
      <c r="K3315" s="1" t="str">
        <f>IFERROR(VLOOKUP(Table49[[#This Row],[ITEM CODE]],Table2[[Item Code]:[Master Name]],9,0),"")</f>
        <v/>
      </c>
      <c r="L3315" s="1" t="str">
        <f>IFERROR(VLOOKUP(Table49[[#This Row],[ITEM CODE]],Table2[[Item Code]:[Master Name]],8,0),"")</f>
        <v/>
      </c>
      <c r="M3315" s="41"/>
      <c r="N3315" s="66">
        <f>IFERROR(VLOOKUP(Table49[[#This Row],[ITEM CODE]],Table2[[#All],[Item Code]:[Unit Cost]],10,0),0)</f>
        <v>0</v>
      </c>
      <c r="O3315" s="134">
        <f>IFERROR(VLOOKUP(Table49[[#This Row],[ITEM CODE]],Table2[[#All],[Item Code]:[Unit Cost]],10,0),0)</f>
        <v>0</v>
      </c>
      <c r="P3315" s="56"/>
      <c r="Q3315" s="58"/>
      <c r="R3315" s="58">
        <f>Table49[[#This Row],[QUANTITY]]*Table49[[#This Row],[INV Prices]]</f>
        <v>0</v>
      </c>
      <c r="S3315" s="67"/>
      <c r="V3315" s="41"/>
      <c r="W3315" s="4" t="str">
        <f>IFERROR(VLOOKUP(Table49[[#This Row],[ITEM CODE]],Table2[[Item Code]:[Category ]],6,0),"")</f>
        <v/>
      </c>
      <c r="X3315" s="1" t="str">
        <f>IFERROR(VLOOKUP(Table49[[#This Row],[ITEM CODE]],Table2[[Item Code]:[Sub Category]],7,0),"")</f>
        <v/>
      </c>
      <c r="Y3315" s="68" t="str">
        <f>Table49[[#This Row],[PO Number]]&amp;COUNTIFS($E$5:E3315,E3315)</f>
        <v>0</v>
      </c>
    </row>
    <row r="3316" spans="1:25" ht="14.7" customHeight="1" x14ac:dyDescent="0.3">
      <c r="A3316" s="1" t="str">
        <f>IF(Table49[[#This Row],[ITEM NAME]]="","",ROW()-4)</f>
        <v/>
      </c>
      <c r="B3316" s="68"/>
      <c r="C3316" s="4" t="str">
        <f>IFERROR(VLOOKUP(B3316,Table14[],3,0),"")</f>
        <v/>
      </c>
      <c r="D3316" s="4" t="str">
        <f>IFERROR(VLOOKUP(B3316,Table14[],2,0),"")</f>
        <v/>
      </c>
      <c r="E3316" s="4"/>
      <c r="H3316" s="41" t="str">
        <f>IFERROR(VLOOKUP(Table49[[#This Row],[ITEM CODE]],Table2[[Item Code]:[Master Name]],2,0),"")</f>
        <v/>
      </c>
      <c r="I3316" s="41"/>
      <c r="J3316" s="65" t="str">
        <f>IFERROR(VLOOKUP(Table49[[#This Row],[ITEM CODE]],Table2[[Item Code]:[Master Name]],3,0),"")</f>
        <v/>
      </c>
      <c r="K3316" s="1" t="str">
        <f>IFERROR(VLOOKUP(Table49[[#This Row],[ITEM CODE]],Table2[[Item Code]:[Master Name]],9,0),"")</f>
        <v/>
      </c>
      <c r="L3316" s="1" t="str">
        <f>IFERROR(VLOOKUP(Table49[[#This Row],[ITEM CODE]],Table2[[Item Code]:[Master Name]],8,0),"")</f>
        <v/>
      </c>
      <c r="M3316" s="41"/>
      <c r="N3316" s="66">
        <f>IFERROR(VLOOKUP(Table49[[#This Row],[ITEM CODE]],Table2[[#All],[Item Code]:[Unit Cost]],10,0),0)</f>
        <v>0</v>
      </c>
      <c r="O3316" s="134">
        <f>IFERROR(VLOOKUP(Table49[[#This Row],[ITEM CODE]],Table2[[#All],[Item Code]:[Unit Cost]],10,0),0)</f>
        <v>0</v>
      </c>
      <c r="P3316" s="56"/>
      <c r="Q3316" s="58"/>
      <c r="R3316" s="58">
        <f>Table49[[#This Row],[QUANTITY]]*Table49[[#This Row],[INV Prices]]</f>
        <v>0</v>
      </c>
      <c r="S3316" s="67"/>
      <c r="V3316" s="41"/>
      <c r="W3316" s="4" t="str">
        <f>IFERROR(VLOOKUP(Table49[[#This Row],[ITEM CODE]],Table2[[Item Code]:[Category ]],6,0),"")</f>
        <v/>
      </c>
      <c r="X3316" s="1" t="str">
        <f>IFERROR(VLOOKUP(Table49[[#This Row],[ITEM CODE]],Table2[[Item Code]:[Sub Category]],7,0),"")</f>
        <v/>
      </c>
      <c r="Y3316" s="68" t="str">
        <f>Table49[[#This Row],[PO Number]]&amp;COUNTIFS($E$5:E3316,E3316)</f>
        <v>0</v>
      </c>
    </row>
    <row r="3317" spans="1:25" ht="14.7" customHeight="1" x14ac:dyDescent="0.3">
      <c r="A3317" s="1" t="str">
        <f>IF(Table49[[#This Row],[ITEM NAME]]="","",ROW()-4)</f>
        <v/>
      </c>
      <c r="B3317" s="68"/>
      <c r="C3317" s="4" t="str">
        <f>IFERROR(VLOOKUP(B3317,Table14[],3,0),"")</f>
        <v/>
      </c>
      <c r="D3317" s="4" t="str">
        <f>IFERROR(VLOOKUP(B3317,Table14[],2,0),"")</f>
        <v/>
      </c>
      <c r="E3317" s="4"/>
      <c r="H3317" s="41" t="str">
        <f>IFERROR(VLOOKUP(Table49[[#This Row],[ITEM CODE]],Table2[[Item Code]:[Master Name]],2,0),"")</f>
        <v/>
      </c>
      <c r="I3317" s="41"/>
      <c r="J3317" s="65" t="str">
        <f>IFERROR(VLOOKUP(Table49[[#This Row],[ITEM CODE]],Table2[[Item Code]:[Master Name]],3,0),"")</f>
        <v/>
      </c>
      <c r="K3317" s="1" t="str">
        <f>IFERROR(VLOOKUP(Table49[[#This Row],[ITEM CODE]],Table2[[Item Code]:[Master Name]],9,0),"")</f>
        <v/>
      </c>
      <c r="L3317" s="1" t="str">
        <f>IFERROR(VLOOKUP(Table49[[#This Row],[ITEM CODE]],Table2[[Item Code]:[Master Name]],8,0),"")</f>
        <v/>
      </c>
      <c r="M3317" s="41"/>
      <c r="N3317" s="66">
        <f>IFERROR(VLOOKUP(Table49[[#This Row],[ITEM CODE]],Table2[[#All],[Item Code]:[Unit Cost]],10,0),0)</f>
        <v>0</v>
      </c>
      <c r="O3317" s="134">
        <f>IFERROR(VLOOKUP(Table49[[#This Row],[ITEM CODE]],Table2[[#All],[Item Code]:[Unit Cost]],10,0),0)</f>
        <v>0</v>
      </c>
      <c r="P3317" s="56"/>
      <c r="Q3317" s="58"/>
      <c r="R3317" s="58">
        <f>Table49[[#This Row],[QUANTITY]]*Table49[[#This Row],[INV Prices]]</f>
        <v>0</v>
      </c>
      <c r="S3317" s="67"/>
      <c r="V3317" s="41"/>
      <c r="W3317" s="4" t="str">
        <f>IFERROR(VLOOKUP(Table49[[#This Row],[ITEM CODE]],Table2[[Item Code]:[Category ]],6,0),"")</f>
        <v/>
      </c>
      <c r="X3317" s="1" t="str">
        <f>IFERROR(VLOOKUP(Table49[[#This Row],[ITEM CODE]],Table2[[Item Code]:[Sub Category]],7,0),"")</f>
        <v/>
      </c>
      <c r="Y3317" s="68" t="str">
        <f>Table49[[#This Row],[PO Number]]&amp;COUNTIFS($E$5:E3317,E3317)</f>
        <v>0</v>
      </c>
    </row>
    <row r="3318" spans="1:25" ht="14.7" customHeight="1" x14ac:dyDescent="0.3">
      <c r="A3318" s="1" t="str">
        <f>IF(Table49[[#This Row],[ITEM NAME]]="","",ROW()-4)</f>
        <v/>
      </c>
      <c r="B3318" s="68"/>
      <c r="C3318" s="4" t="str">
        <f>IFERROR(VLOOKUP(B3318,Table14[],3,0),"")</f>
        <v/>
      </c>
      <c r="D3318" s="4" t="str">
        <f>IFERROR(VLOOKUP(B3318,Table14[],2,0),"")</f>
        <v/>
      </c>
      <c r="E3318" s="4"/>
      <c r="H3318" s="41" t="str">
        <f>IFERROR(VLOOKUP(Table49[[#This Row],[ITEM CODE]],Table2[[Item Code]:[Master Name]],2,0),"")</f>
        <v/>
      </c>
      <c r="I3318" s="41"/>
      <c r="J3318" s="65" t="str">
        <f>IFERROR(VLOOKUP(Table49[[#This Row],[ITEM CODE]],Table2[[Item Code]:[Master Name]],3,0),"")</f>
        <v/>
      </c>
      <c r="K3318" s="1" t="str">
        <f>IFERROR(VLOOKUP(Table49[[#This Row],[ITEM CODE]],Table2[[Item Code]:[Master Name]],9,0),"")</f>
        <v/>
      </c>
      <c r="L3318" s="1" t="str">
        <f>IFERROR(VLOOKUP(Table49[[#This Row],[ITEM CODE]],Table2[[Item Code]:[Master Name]],8,0),"")</f>
        <v/>
      </c>
      <c r="M3318" s="41"/>
      <c r="N3318" s="66">
        <f>IFERROR(VLOOKUP(Table49[[#This Row],[ITEM CODE]],Table2[[#All],[Item Code]:[Unit Cost]],10,0),0)</f>
        <v>0</v>
      </c>
      <c r="O3318" s="134">
        <f>IFERROR(VLOOKUP(Table49[[#This Row],[ITEM CODE]],Table2[[#All],[Item Code]:[Unit Cost]],10,0),0)</f>
        <v>0</v>
      </c>
      <c r="P3318" s="56"/>
      <c r="Q3318" s="58"/>
      <c r="R3318" s="58">
        <f>Table49[[#This Row],[QUANTITY]]*Table49[[#This Row],[INV Prices]]</f>
        <v>0</v>
      </c>
      <c r="S3318" s="67"/>
      <c r="V3318" s="41"/>
      <c r="W3318" s="4" t="str">
        <f>IFERROR(VLOOKUP(Table49[[#This Row],[ITEM CODE]],Table2[[Item Code]:[Category ]],6,0),"")</f>
        <v/>
      </c>
      <c r="X3318" s="1" t="str">
        <f>IFERROR(VLOOKUP(Table49[[#This Row],[ITEM CODE]],Table2[[Item Code]:[Sub Category]],7,0),"")</f>
        <v/>
      </c>
      <c r="Y3318" s="68" t="str">
        <f>Table49[[#This Row],[PO Number]]&amp;COUNTIFS($E$5:E3318,E3318)</f>
        <v>0</v>
      </c>
    </row>
    <row r="3319" spans="1:25" ht="14.7" customHeight="1" x14ac:dyDescent="0.3">
      <c r="A3319" s="1" t="str">
        <f>IF(Table49[[#This Row],[ITEM NAME]]="","",ROW()-4)</f>
        <v/>
      </c>
      <c r="B3319" s="68"/>
      <c r="C3319" s="4" t="str">
        <f>IFERROR(VLOOKUP(B3319,Table14[],3,0),"")</f>
        <v/>
      </c>
      <c r="D3319" s="4" t="str">
        <f>IFERROR(VLOOKUP(B3319,Table14[],2,0),"")</f>
        <v/>
      </c>
      <c r="E3319" s="4"/>
      <c r="H3319" s="41" t="str">
        <f>IFERROR(VLOOKUP(Table49[[#This Row],[ITEM CODE]],Table2[[Item Code]:[Master Name]],2,0),"")</f>
        <v/>
      </c>
      <c r="I3319" s="41"/>
      <c r="J3319" s="65" t="str">
        <f>IFERROR(VLOOKUP(Table49[[#This Row],[ITEM CODE]],Table2[[Item Code]:[Master Name]],3,0),"")</f>
        <v/>
      </c>
      <c r="K3319" s="1" t="str">
        <f>IFERROR(VLOOKUP(Table49[[#This Row],[ITEM CODE]],Table2[[Item Code]:[Master Name]],9,0),"")</f>
        <v/>
      </c>
      <c r="L3319" s="1" t="str">
        <f>IFERROR(VLOOKUP(Table49[[#This Row],[ITEM CODE]],Table2[[Item Code]:[Master Name]],8,0),"")</f>
        <v/>
      </c>
      <c r="M3319" s="41"/>
      <c r="N3319" s="66">
        <f>IFERROR(VLOOKUP(Table49[[#This Row],[ITEM CODE]],Table2[[#All],[Item Code]:[Unit Cost]],10,0),0)</f>
        <v>0</v>
      </c>
      <c r="O3319" s="134">
        <f>IFERROR(VLOOKUP(Table49[[#This Row],[ITEM CODE]],Table2[[#All],[Item Code]:[Unit Cost]],10,0),0)</f>
        <v>0</v>
      </c>
      <c r="P3319" s="56"/>
      <c r="Q3319" s="58"/>
      <c r="R3319" s="58">
        <f>Table49[[#This Row],[QUANTITY]]*Table49[[#This Row],[INV Prices]]</f>
        <v>0</v>
      </c>
      <c r="S3319" s="67"/>
      <c r="V3319" s="41"/>
      <c r="W3319" s="4" t="str">
        <f>IFERROR(VLOOKUP(Table49[[#This Row],[ITEM CODE]],Table2[[Item Code]:[Category ]],6,0),"")</f>
        <v/>
      </c>
      <c r="X3319" s="1" t="str">
        <f>IFERROR(VLOOKUP(Table49[[#This Row],[ITEM CODE]],Table2[[Item Code]:[Sub Category]],7,0),"")</f>
        <v/>
      </c>
      <c r="Y3319" s="68" t="str">
        <f>Table49[[#This Row],[PO Number]]&amp;COUNTIFS($E$5:E3319,E3319)</f>
        <v>0</v>
      </c>
    </row>
    <row r="3320" spans="1:25" ht="14.7" customHeight="1" x14ac:dyDescent="0.3">
      <c r="A3320" s="1" t="str">
        <f>IF(Table49[[#This Row],[ITEM NAME]]="","",ROW()-4)</f>
        <v/>
      </c>
      <c r="B3320" s="68"/>
      <c r="C3320" s="4" t="str">
        <f>IFERROR(VLOOKUP(B3320,Table14[],3,0),"")</f>
        <v/>
      </c>
      <c r="D3320" s="4" t="str">
        <f>IFERROR(VLOOKUP(B3320,Table14[],2,0),"")</f>
        <v/>
      </c>
      <c r="E3320" s="4"/>
      <c r="H3320" s="41" t="str">
        <f>IFERROR(VLOOKUP(Table49[[#This Row],[ITEM CODE]],Table2[[Item Code]:[Master Name]],2,0),"")</f>
        <v/>
      </c>
      <c r="I3320" s="41"/>
      <c r="J3320" s="65" t="str">
        <f>IFERROR(VLOOKUP(Table49[[#This Row],[ITEM CODE]],Table2[[Item Code]:[Master Name]],3,0),"")</f>
        <v/>
      </c>
      <c r="K3320" s="1" t="str">
        <f>IFERROR(VLOOKUP(Table49[[#This Row],[ITEM CODE]],Table2[[Item Code]:[Master Name]],9,0),"")</f>
        <v/>
      </c>
      <c r="L3320" s="1" t="str">
        <f>IFERROR(VLOOKUP(Table49[[#This Row],[ITEM CODE]],Table2[[Item Code]:[Master Name]],8,0),"")</f>
        <v/>
      </c>
      <c r="M3320" s="41"/>
      <c r="N3320" s="66">
        <f>IFERROR(VLOOKUP(Table49[[#This Row],[ITEM CODE]],Table2[[#All],[Item Code]:[Unit Cost]],10,0),0)</f>
        <v>0</v>
      </c>
      <c r="O3320" s="134">
        <f>IFERROR(VLOOKUP(Table49[[#This Row],[ITEM CODE]],Table2[[#All],[Item Code]:[Unit Cost]],10,0),0)</f>
        <v>0</v>
      </c>
      <c r="P3320" s="56"/>
      <c r="Q3320" s="58"/>
      <c r="R3320" s="58">
        <f>Table49[[#This Row],[QUANTITY]]*Table49[[#This Row],[INV Prices]]</f>
        <v>0</v>
      </c>
      <c r="S3320" s="67"/>
      <c r="V3320" s="41"/>
      <c r="W3320" s="4" t="str">
        <f>IFERROR(VLOOKUP(Table49[[#This Row],[ITEM CODE]],Table2[[Item Code]:[Category ]],6,0),"")</f>
        <v/>
      </c>
      <c r="X3320" s="1" t="str">
        <f>IFERROR(VLOOKUP(Table49[[#This Row],[ITEM CODE]],Table2[[Item Code]:[Sub Category]],7,0),"")</f>
        <v/>
      </c>
      <c r="Y3320" s="68" t="str">
        <f>Table49[[#This Row],[PO Number]]&amp;COUNTIFS($E$5:E3320,E3320)</f>
        <v>0</v>
      </c>
    </row>
    <row r="3321" spans="1:25" ht="14.7" customHeight="1" x14ac:dyDescent="0.3">
      <c r="A3321" s="1" t="str">
        <f>IF(Table49[[#This Row],[ITEM NAME]]="","",ROW()-4)</f>
        <v/>
      </c>
      <c r="B3321" s="68"/>
      <c r="C3321" s="4" t="str">
        <f>IFERROR(VLOOKUP(B3321,Table14[],3,0),"")</f>
        <v/>
      </c>
      <c r="D3321" s="4" t="str">
        <f>IFERROR(VLOOKUP(B3321,Table14[],2,0),"")</f>
        <v/>
      </c>
      <c r="E3321" s="4"/>
      <c r="H3321" s="41" t="str">
        <f>IFERROR(VLOOKUP(Table49[[#This Row],[ITEM CODE]],Table2[[Item Code]:[Master Name]],2,0),"")</f>
        <v/>
      </c>
      <c r="I3321" s="41"/>
      <c r="J3321" s="65" t="str">
        <f>IFERROR(VLOOKUP(Table49[[#This Row],[ITEM CODE]],Table2[[Item Code]:[Master Name]],3,0),"")</f>
        <v/>
      </c>
      <c r="K3321" s="1" t="str">
        <f>IFERROR(VLOOKUP(Table49[[#This Row],[ITEM CODE]],Table2[[Item Code]:[Master Name]],9,0),"")</f>
        <v/>
      </c>
      <c r="L3321" s="1" t="str">
        <f>IFERROR(VLOOKUP(Table49[[#This Row],[ITEM CODE]],Table2[[Item Code]:[Master Name]],8,0),"")</f>
        <v/>
      </c>
      <c r="M3321" s="41"/>
      <c r="N3321" s="66">
        <f>IFERROR(VLOOKUP(Table49[[#This Row],[ITEM CODE]],Table2[[#All],[Item Code]:[Unit Cost]],10,0),0)</f>
        <v>0</v>
      </c>
      <c r="O3321" s="134">
        <f>IFERROR(VLOOKUP(Table49[[#This Row],[ITEM CODE]],Table2[[#All],[Item Code]:[Unit Cost]],10,0),0)</f>
        <v>0</v>
      </c>
      <c r="P3321" s="56"/>
      <c r="Q3321" s="58"/>
      <c r="R3321" s="58">
        <f>Table49[[#This Row],[QUANTITY]]*Table49[[#This Row],[INV Prices]]</f>
        <v>0</v>
      </c>
      <c r="S3321" s="67"/>
      <c r="V3321" s="41"/>
      <c r="W3321" s="4" t="str">
        <f>IFERROR(VLOOKUP(Table49[[#This Row],[ITEM CODE]],Table2[[Item Code]:[Category ]],6,0),"")</f>
        <v/>
      </c>
      <c r="X3321" s="1" t="str">
        <f>IFERROR(VLOOKUP(Table49[[#This Row],[ITEM CODE]],Table2[[Item Code]:[Sub Category]],7,0),"")</f>
        <v/>
      </c>
      <c r="Y3321" s="68" t="str">
        <f>Table49[[#This Row],[PO Number]]&amp;COUNTIFS($E$5:E3321,E3321)</f>
        <v>0</v>
      </c>
    </row>
    <row r="3322" spans="1:25" ht="14.7" customHeight="1" x14ac:dyDescent="0.3">
      <c r="A3322" s="1" t="str">
        <f>IF(Table49[[#This Row],[ITEM NAME]]="","",ROW()-4)</f>
        <v/>
      </c>
      <c r="B3322" s="68"/>
      <c r="C3322" s="4" t="str">
        <f>IFERROR(VLOOKUP(B3322,Table14[],3,0),"")</f>
        <v/>
      </c>
      <c r="D3322" s="4" t="str">
        <f>IFERROR(VLOOKUP(B3322,Table14[],2,0),"")</f>
        <v/>
      </c>
      <c r="E3322" s="4"/>
      <c r="H3322" s="41" t="str">
        <f>IFERROR(VLOOKUP(Table49[[#This Row],[ITEM CODE]],Table2[[Item Code]:[Master Name]],2,0),"")</f>
        <v/>
      </c>
      <c r="I3322" s="41"/>
      <c r="J3322" s="65" t="str">
        <f>IFERROR(VLOOKUP(Table49[[#This Row],[ITEM CODE]],Table2[[Item Code]:[Master Name]],3,0),"")</f>
        <v/>
      </c>
      <c r="K3322" s="1" t="str">
        <f>IFERROR(VLOOKUP(Table49[[#This Row],[ITEM CODE]],Table2[[Item Code]:[Master Name]],9,0),"")</f>
        <v/>
      </c>
      <c r="L3322" s="1" t="str">
        <f>IFERROR(VLOOKUP(Table49[[#This Row],[ITEM CODE]],Table2[[Item Code]:[Master Name]],8,0),"")</f>
        <v/>
      </c>
      <c r="M3322" s="41"/>
      <c r="N3322" s="66">
        <f>IFERROR(VLOOKUP(Table49[[#This Row],[ITEM CODE]],Table2[[#All],[Item Code]:[Unit Cost]],10,0),0)</f>
        <v>0</v>
      </c>
      <c r="O3322" s="134">
        <f>IFERROR(VLOOKUP(Table49[[#This Row],[ITEM CODE]],Table2[[#All],[Item Code]:[Unit Cost]],10,0),0)</f>
        <v>0</v>
      </c>
      <c r="P3322" s="56"/>
      <c r="Q3322" s="58"/>
      <c r="R3322" s="58">
        <f>Table49[[#This Row],[QUANTITY]]*Table49[[#This Row],[INV Prices]]</f>
        <v>0</v>
      </c>
      <c r="S3322" s="67"/>
      <c r="V3322" s="41"/>
      <c r="W3322" s="4" t="str">
        <f>IFERROR(VLOOKUP(Table49[[#This Row],[ITEM CODE]],Table2[[Item Code]:[Category ]],6,0),"")</f>
        <v/>
      </c>
      <c r="X3322" s="1" t="str">
        <f>IFERROR(VLOOKUP(Table49[[#This Row],[ITEM CODE]],Table2[[Item Code]:[Sub Category]],7,0),"")</f>
        <v/>
      </c>
      <c r="Y3322" s="68" t="str">
        <f>Table49[[#This Row],[PO Number]]&amp;COUNTIFS($E$5:E3322,E3322)</f>
        <v>0</v>
      </c>
    </row>
    <row r="3323" spans="1:25" ht="14.7" customHeight="1" x14ac:dyDescent="0.3">
      <c r="A3323" s="1" t="str">
        <f>IF(Table49[[#This Row],[ITEM NAME]]="","",ROW()-4)</f>
        <v/>
      </c>
      <c r="B3323" s="68"/>
      <c r="C3323" s="4" t="str">
        <f>IFERROR(VLOOKUP(B3323,Table14[],3,0),"")</f>
        <v/>
      </c>
      <c r="D3323" s="4" t="str">
        <f>IFERROR(VLOOKUP(B3323,Table14[],2,0),"")</f>
        <v/>
      </c>
      <c r="E3323" s="4"/>
      <c r="H3323" s="41" t="str">
        <f>IFERROR(VLOOKUP(Table49[[#This Row],[ITEM CODE]],Table2[[Item Code]:[Master Name]],2,0),"")</f>
        <v/>
      </c>
      <c r="I3323" s="41"/>
      <c r="J3323" s="65" t="str">
        <f>IFERROR(VLOOKUP(Table49[[#This Row],[ITEM CODE]],Table2[[Item Code]:[Master Name]],3,0),"")</f>
        <v/>
      </c>
      <c r="K3323" s="1" t="str">
        <f>IFERROR(VLOOKUP(Table49[[#This Row],[ITEM CODE]],Table2[[Item Code]:[Master Name]],9,0),"")</f>
        <v/>
      </c>
      <c r="L3323" s="1" t="str">
        <f>IFERROR(VLOOKUP(Table49[[#This Row],[ITEM CODE]],Table2[[Item Code]:[Master Name]],8,0),"")</f>
        <v/>
      </c>
      <c r="M3323" s="41"/>
      <c r="N3323" s="66">
        <f>IFERROR(VLOOKUP(Table49[[#This Row],[ITEM CODE]],Table2[[#All],[Item Code]:[Unit Cost]],10,0),0)</f>
        <v>0</v>
      </c>
      <c r="O3323" s="134">
        <f>IFERROR(VLOOKUP(Table49[[#This Row],[ITEM CODE]],Table2[[#All],[Item Code]:[Unit Cost]],10,0),0)</f>
        <v>0</v>
      </c>
      <c r="P3323" s="56"/>
      <c r="Q3323" s="58"/>
      <c r="R3323" s="58">
        <f>Table49[[#This Row],[QUANTITY]]*Table49[[#This Row],[INV Prices]]</f>
        <v>0</v>
      </c>
      <c r="S3323" s="67"/>
      <c r="V3323" s="41"/>
      <c r="W3323" s="4" t="str">
        <f>IFERROR(VLOOKUP(Table49[[#This Row],[ITEM CODE]],Table2[[Item Code]:[Category ]],6,0),"")</f>
        <v/>
      </c>
      <c r="X3323" s="1" t="str">
        <f>IFERROR(VLOOKUP(Table49[[#This Row],[ITEM CODE]],Table2[[Item Code]:[Sub Category]],7,0),"")</f>
        <v/>
      </c>
      <c r="Y3323" s="68" t="str">
        <f>Table49[[#This Row],[PO Number]]&amp;COUNTIFS($E$5:E3323,E3323)</f>
        <v>0</v>
      </c>
    </row>
    <row r="3324" spans="1:25" ht="14.7" customHeight="1" x14ac:dyDescent="0.3">
      <c r="A3324" s="1" t="str">
        <f>IF(Table49[[#This Row],[ITEM NAME]]="","",ROW()-4)</f>
        <v/>
      </c>
      <c r="B3324" s="68"/>
      <c r="C3324" s="4" t="str">
        <f>IFERROR(VLOOKUP(B3324,Table14[],3,0),"")</f>
        <v/>
      </c>
      <c r="D3324" s="4" t="str">
        <f>IFERROR(VLOOKUP(B3324,Table14[],2,0),"")</f>
        <v/>
      </c>
      <c r="E3324" s="4"/>
      <c r="H3324" s="41" t="str">
        <f>IFERROR(VLOOKUP(Table49[[#This Row],[ITEM CODE]],Table2[[Item Code]:[Master Name]],2,0),"")</f>
        <v/>
      </c>
      <c r="I3324" s="41"/>
      <c r="J3324" s="65" t="str">
        <f>IFERROR(VLOOKUP(Table49[[#This Row],[ITEM CODE]],Table2[[Item Code]:[Master Name]],3,0),"")</f>
        <v/>
      </c>
      <c r="K3324" s="1" t="str">
        <f>IFERROR(VLOOKUP(Table49[[#This Row],[ITEM CODE]],Table2[[Item Code]:[Master Name]],9,0),"")</f>
        <v/>
      </c>
      <c r="L3324" s="1" t="str">
        <f>IFERROR(VLOOKUP(Table49[[#This Row],[ITEM CODE]],Table2[[Item Code]:[Master Name]],8,0),"")</f>
        <v/>
      </c>
      <c r="M3324" s="41"/>
      <c r="N3324" s="66">
        <f>IFERROR(VLOOKUP(Table49[[#This Row],[ITEM CODE]],Table2[[#All],[Item Code]:[Unit Cost]],10,0),0)</f>
        <v>0</v>
      </c>
      <c r="O3324" s="134">
        <f>IFERROR(VLOOKUP(Table49[[#This Row],[ITEM CODE]],Table2[[#All],[Item Code]:[Unit Cost]],10,0),0)</f>
        <v>0</v>
      </c>
      <c r="P3324" s="56"/>
      <c r="Q3324" s="58"/>
      <c r="R3324" s="58">
        <f>Table49[[#This Row],[QUANTITY]]*Table49[[#This Row],[INV Prices]]</f>
        <v>0</v>
      </c>
      <c r="S3324" s="67"/>
      <c r="V3324" s="41"/>
      <c r="W3324" s="4" t="str">
        <f>IFERROR(VLOOKUP(Table49[[#This Row],[ITEM CODE]],Table2[[Item Code]:[Category ]],6,0),"")</f>
        <v/>
      </c>
      <c r="X3324" s="1" t="str">
        <f>IFERROR(VLOOKUP(Table49[[#This Row],[ITEM CODE]],Table2[[Item Code]:[Sub Category]],7,0),"")</f>
        <v/>
      </c>
      <c r="Y3324" s="68" t="str">
        <f>Table49[[#This Row],[PO Number]]&amp;COUNTIFS($E$5:E3324,E3324)</f>
        <v>0</v>
      </c>
    </row>
    <row r="3325" spans="1:25" ht="14.7" customHeight="1" x14ac:dyDescent="0.3">
      <c r="A3325" s="1" t="str">
        <f>IF(Table49[[#This Row],[ITEM NAME]]="","",ROW()-4)</f>
        <v/>
      </c>
      <c r="B3325" s="68"/>
      <c r="C3325" s="4" t="str">
        <f>IFERROR(VLOOKUP(B3325,Table14[],3,0),"")</f>
        <v/>
      </c>
      <c r="D3325" s="4" t="str">
        <f>IFERROR(VLOOKUP(B3325,Table14[],2,0),"")</f>
        <v/>
      </c>
      <c r="E3325" s="4"/>
      <c r="H3325" s="41" t="str">
        <f>IFERROR(VLOOKUP(Table49[[#This Row],[ITEM CODE]],Table2[[Item Code]:[Master Name]],2,0),"")</f>
        <v/>
      </c>
      <c r="I3325" s="41"/>
      <c r="J3325" s="65" t="str">
        <f>IFERROR(VLOOKUP(Table49[[#This Row],[ITEM CODE]],Table2[[Item Code]:[Master Name]],3,0),"")</f>
        <v/>
      </c>
      <c r="K3325" s="1" t="str">
        <f>IFERROR(VLOOKUP(Table49[[#This Row],[ITEM CODE]],Table2[[Item Code]:[Master Name]],9,0),"")</f>
        <v/>
      </c>
      <c r="L3325" s="1" t="str">
        <f>IFERROR(VLOOKUP(Table49[[#This Row],[ITEM CODE]],Table2[[Item Code]:[Master Name]],8,0),"")</f>
        <v/>
      </c>
      <c r="M3325" s="41"/>
      <c r="N3325" s="66">
        <f>IFERROR(VLOOKUP(Table49[[#This Row],[ITEM CODE]],Table2[[#All],[Item Code]:[Unit Cost]],10,0),0)</f>
        <v>0</v>
      </c>
      <c r="O3325" s="134">
        <f>IFERROR(VLOOKUP(Table49[[#This Row],[ITEM CODE]],Table2[[#All],[Item Code]:[Unit Cost]],10,0),0)</f>
        <v>0</v>
      </c>
      <c r="P3325" s="56"/>
      <c r="Q3325" s="58"/>
      <c r="R3325" s="58">
        <f>Table49[[#This Row],[QUANTITY]]*Table49[[#This Row],[INV Prices]]</f>
        <v>0</v>
      </c>
      <c r="S3325" s="67"/>
      <c r="V3325" s="41"/>
      <c r="W3325" s="4" t="str">
        <f>IFERROR(VLOOKUP(Table49[[#This Row],[ITEM CODE]],Table2[[Item Code]:[Category ]],6,0),"")</f>
        <v/>
      </c>
      <c r="X3325" s="1" t="str">
        <f>IFERROR(VLOOKUP(Table49[[#This Row],[ITEM CODE]],Table2[[Item Code]:[Sub Category]],7,0),"")</f>
        <v/>
      </c>
      <c r="Y3325" s="68" t="str">
        <f>Table49[[#This Row],[PO Number]]&amp;COUNTIFS($E$5:E3325,E3325)</f>
        <v>0</v>
      </c>
    </row>
    <row r="3326" spans="1:25" ht="14.7" customHeight="1" x14ac:dyDescent="0.3">
      <c r="A3326" s="1" t="str">
        <f>IF(Table49[[#This Row],[ITEM NAME]]="","",ROW()-4)</f>
        <v/>
      </c>
      <c r="B3326" s="68"/>
      <c r="C3326" s="4" t="str">
        <f>IFERROR(VLOOKUP(B3326,Table14[],3,0),"")</f>
        <v/>
      </c>
      <c r="D3326" s="4" t="str">
        <f>IFERROR(VLOOKUP(B3326,Table14[],2,0),"")</f>
        <v/>
      </c>
      <c r="E3326" s="4"/>
      <c r="H3326" s="41" t="str">
        <f>IFERROR(VLOOKUP(Table49[[#This Row],[ITEM CODE]],Table2[[Item Code]:[Master Name]],2,0),"")</f>
        <v/>
      </c>
      <c r="I3326" s="41"/>
      <c r="J3326" s="65" t="str">
        <f>IFERROR(VLOOKUP(Table49[[#This Row],[ITEM CODE]],Table2[[Item Code]:[Master Name]],3,0),"")</f>
        <v/>
      </c>
      <c r="K3326" s="1" t="str">
        <f>IFERROR(VLOOKUP(Table49[[#This Row],[ITEM CODE]],Table2[[Item Code]:[Master Name]],9,0),"")</f>
        <v/>
      </c>
      <c r="L3326" s="1" t="str">
        <f>IFERROR(VLOOKUP(Table49[[#This Row],[ITEM CODE]],Table2[[Item Code]:[Master Name]],8,0),"")</f>
        <v/>
      </c>
      <c r="M3326" s="41"/>
      <c r="N3326" s="66">
        <f>IFERROR(VLOOKUP(Table49[[#This Row],[ITEM CODE]],Table2[[#All],[Item Code]:[Unit Cost]],10,0),0)</f>
        <v>0</v>
      </c>
      <c r="O3326" s="134">
        <f>IFERROR(VLOOKUP(Table49[[#This Row],[ITEM CODE]],Table2[[#All],[Item Code]:[Unit Cost]],10,0),0)</f>
        <v>0</v>
      </c>
      <c r="P3326" s="56"/>
      <c r="Q3326" s="58"/>
      <c r="R3326" s="58">
        <f>Table49[[#This Row],[QUANTITY]]*Table49[[#This Row],[INV Prices]]</f>
        <v>0</v>
      </c>
      <c r="S3326" s="67"/>
      <c r="V3326" s="41"/>
      <c r="W3326" s="4" t="str">
        <f>IFERROR(VLOOKUP(Table49[[#This Row],[ITEM CODE]],Table2[[Item Code]:[Category ]],6,0),"")</f>
        <v/>
      </c>
      <c r="X3326" s="1" t="str">
        <f>IFERROR(VLOOKUP(Table49[[#This Row],[ITEM CODE]],Table2[[Item Code]:[Sub Category]],7,0),"")</f>
        <v/>
      </c>
      <c r="Y3326" s="68" t="str">
        <f>Table49[[#This Row],[PO Number]]&amp;COUNTIFS($E$5:E3326,E3326)</f>
        <v>0</v>
      </c>
    </row>
    <row r="3327" spans="1:25" ht="14.7" customHeight="1" x14ac:dyDescent="0.3">
      <c r="A3327" s="1" t="str">
        <f>IF(Table49[[#This Row],[ITEM NAME]]="","",ROW()-4)</f>
        <v/>
      </c>
      <c r="B3327" s="68"/>
      <c r="C3327" s="4" t="str">
        <f>IFERROR(VLOOKUP(B3327,Table14[],3,0),"")</f>
        <v/>
      </c>
      <c r="D3327" s="4" t="str">
        <f>IFERROR(VLOOKUP(B3327,Table14[],2,0),"")</f>
        <v/>
      </c>
      <c r="E3327" s="4"/>
      <c r="H3327" s="41" t="str">
        <f>IFERROR(VLOOKUP(Table49[[#This Row],[ITEM CODE]],Table2[[Item Code]:[Master Name]],2,0),"")</f>
        <v/>
      </c>
      <c r="I3327" s="41"/>
      <c r="J3327" s="65" t="str">
        <f>IFERROR(VLOOKUP(Table49[[#This Row],[ITEM CODE]],Table2[[Item Code]:[Master Name]],3,0),"")</f>
        <v/>
      </c>
      <c r="K3327" s="1" t="str">
        <f>IFERROR(VLOOKUP(Table49[[#This Row],[ITEM CODE]],Table2[[Item Code]:[Master Name]],9,0),"")</f>
        <v/>
      </c>
      <c r="L3327" s="1" t="str">
        <f>IFERROR(VLOOKUP(Table49[[#This Row],[ITEM CODE]],Table2[[Item Code]:[Master Name]],8,0),"")</f>
        <v/>
      </c>
      <c r="M3327" s="41"/>
      <c r="N3327" s="66">
        <f>IFERROR(VLOOKUP(Table49[[#This Row],[ITEM CODE]],Table2[[#All],[Item Code]:[Unit Cost]],10,0),0)</f>
        <v>0</v>
      </c>
      <c r="O3327" s="134">
        <f>IFERROR(VLOOKUP(Table49[[#This Row],[ITEM CODE]],Table2[[#All],[Item Code]:[Unit Cost]],10,0),0)</f>
        <v>0</v>
      </c>
      <c r="P3327" s="56"/>
      <c r="Q3327" s="58"/>
      <c r="R3327" s="58">
        <f>Table49[[#This Row],[QUANTITY]]*Table49[[#This Row],[INV Prices]]</f>
        <v>0</v>
      </c>
      <c r="S3327" s="67"/>
      <c r="V3327" s="41"/>
      <c r="W3327" s="4" t="str">
        <f>IFERROR(VLOOKUP(Table49[[#This Row],[ITEM CODE]],Table2[[Item Code]:[Category ]],6,0),"")</f>
        <v/>
      </c>
      <c r="X3327" s="1" t="str">
        <f>IFERROR(VLOOKUP(Table49[[#This Row],[ITEM CODE]],Table2[[Item Code]:[Sub Category]],7,0),"")</f>
        <v/>
      </c>
      <c r="Y3327" s="68" t="str">
        <f>Table49[[#This Row],[PO Number]]&amp;COUNTIFS($E$5:E3327,E3327)</f>
        <v>0</v>
      </c>
    </row>
    <row r="3328" spans="1:25" ht="14.7" customHeight="1" x14ac:dyDescent="0.3">
      <c r="A3328" s="1" t="str">
        <f>IF(Table49[[#This Row],[ITEM NAME]]="","",ROW()-4)</f>
        <v/>
      </c>
      <c r="B3328" s="68"/>
      <c r="C3328" s="4" t="str">
        <f>IFERROR(VLOOKUP(B3328,Table14[],3,0),"")</f>
        <v/>
      </c>
      <c r="D3328" s="4" t="str">
        <f>IFERROR(VLOOKUP(B3328,Table14[],2,0),"")</f>
        <v/>
      </c>
      <c r="E3328" s="4"/>
      <c r="H3328" s="41" t="str">
        <f>IFERROR(VLOOKUP(Table49[[#This Row],[ITEM CODE]],Table2[[Item Code]:[Master Name]],2,0),"")</f>
        <v/>
      </c>
      <c r="I3328" s="41"/>
      <c r="J3328" s="65" t="str">
        <f>IFERROR(VLOOKUP(Table49[[#This Row],[ITEM CODE]],Table2[[Item Code]:[Master Name]],3,0),"")</f>
        <v/>
      </c>
      <c r="K3328" s="1" t="str">
        <f>IFERROR(VLOOKUP(Table49[[#This Row],[ITEM CODE]],Table2[[Item Code]:[Master Name]],9,0),"")</f>
        <v/>
      </c>
      <c r="L3328" s="1" t="str">
        <f>IFERROR(VLOOKUP(Table49[[#This Row],[ITEM CODE]],Table2[[Item Code]:[Master Name]],8,0),"")</f>
        <v/>
      </c>
      <c r="M3328" s="41"/>
      <c r="N3328" s="66">
        <f>IFERROR(VLOOKUP(Table49[[#This Row],[ITEM CODE]],Table2[[#All],[Item Code]:[Unit Cost]],10,0),0)</f>
        <v>0</v>
      </c>
      <c r="O3328" s="134">
        <f>IFERROR(VLOOKUP(Table49[[#This Row],[ITEM CODE]],Table2[[#All],[Item Code]:[Unit Cost]],10,0),0)</f>
        <v>0</v>
      </c>
      <c r="P3328" s="56"/>
      <c r="Q3328" s="58"/>
      <c r="R3328" s="58">
        <f>Table49[[#This Row],[QUANTITY]]*Table49[[#This Row],[INV Prices]]</f>
        <v>0</v>
      </c>
      <c r="S3328" s="67"/>
      <c r="V3328" s="41"/>
      <c r="W3328" s="4" t="str">
        <f>IFERROR(VLOOKUP(Table49[[#This Row],[ITEM CODE]],Table2[[Item Code]:[Category ]],6,0),"")</f>
        <v/>
      </c>
      <c r="X3328" s="1" t="str">
        <f>IFERROR(VLOOKUP(Table49[[#This Row],[ITEM CODE]],Table2[[Item Code]:[Sub Category]],7,0),"")</f>
        <v/>
      </c>
      <c r="Y3328" s="68" t="str">
        <f>Table49[[#This Row],[PO Number]]&amp;COUNTIFS($E$5:E3328,E3328)</f>
        <v>0</v>
      </c>
    </row>
    <row r="3329" spans="1:25" ht="14.7" customHeight="1" x14ac:dyDescent="0.3">
      <c r="A3329" s="1" t="str">
        <f>IF(Table49[[#This Row],[ITEM NAME]]="","",ROW()-4)</f>
        <v/>
      </c>
      <c r="B3329" s="68"/>
      <c r="C3329" s="4" t="str">
        <f>IFERROR(VLOOKUP(B3329,Table14[],3,0),"")</f>
        <v/>
      </c>
      <c r="D3329" s="4" t="str">
        <f>IFERROR(VLOOKUP(B3329,Table14[],2,0),"")</f>
        <v/>
      </c>
      <c r="E3329" s="4"/>
      <c r="H3329" s="41" t="str">
        <f>IFERROR(VLOOKUP(Table49[[#This Row],[ITEM CODE]],Table2[[Item Code]:[Master Name]],2,0),"")</f>
        <v/>
      </c>
      <c r="I3329" s="41"/>
      <c r="J3329" s="65" t="str">
        <f>IFERROR(VLOOKUP(Table49[[#This Row],[ITEM CODE]],Table2[[Item Code]:[Master Name]],3,0),"")</f>
        <v/>
      </c>
      <c r="K3329" s="1" t="str">
        <f>IFERROR(VLOOKUP(Table49[[#This Row],[ITEM CODE]],Table2[[Item Code]:[Master Name]],9,0),"")</f>
        <v/>
      </c>
      <c r="L3329" s="1" t="str">
        <f>IFERROR(VLOOKUP(Table49[[#This Row],[ITEM CODE]],Table2[[Item Code]:[Master Name]],8,0),"")</f>
        <v/>
      </c>
      <c r="M3329" s="41"/>
      <c r="N3329" s="66">
        <f>IFERROR(VLOOKUP(Table49[[#This Row],[ITEM CODE]],Table2[[#All],[Item Code]:[Unit Cost]],10,0),0)</f>
        <v>0</v>
      </c>
      <c r="O3329" s="134">
        <f>IFERROR(VLOOKUP(Table49[[#This Row],[ITEM CODE]],Table2[[#All],[Item Code]:[Unit Cost]],10,0),0)</f>
        <v>0</v>
      </c>
      <c r="P3329" s="56"/>
      <c r="Q3329" s="58"/>
      <c r="R3329" s="58">
        <f>Table49[[#This Row],[QUANTITY]]*Table49[[#This Row],[INV Prices]]</f>
        <v>0</v>
      </c>
      <c r="S3329" s="67"/>
      <c r="V3329" s="41"/>
      <c r="W3329" s="4" t="str">
        <f>IFERROR(VLOOKUP(Table49[[#This Row],[ITEM CODE]],Table2[[Item Code]:[Category ]],6,0),"")</f>
        <v/>
      </c>
      <c r="X3329" s="1" t="str">
        <f>IFERROR(VLOOKUP(Table49[[#This Row],[ITEM CODE]],Table2[[Item Code]:[Sub Category]],7,0),"")</f>
        <v/>
      </c>
      <c r="Y3329" s="68" t="str">
        <f>Table49[[#This Row],[PO Number]]&amp;COUNTIFS($E$5:E3329,E3329)</f>
        <v>0</v>
      </c>
    </row>
    <row r="3330" spans="1:25" ht="14.7" customHeight="1" x14ac:dyDescent="0.3">
      <c r="A3330" s="1" t="str">
        <f>IF(Table49[[#This Row],[ITEM NAME]]="","",ROW()-4)</f>
        <v/>
      </c>
      <c r="B3330" s="68"/>
      <c r="C3330" s="4" t="str">
        <f>IFERROR(VLOOKUP(B3330,Table14[],3,0),"")</f>
        <v/>
      </c>
      <c r="D3330" s="4" t="str">
        <f>IFERROR(VLOOKUP(B3330,Table14[],2,0),"")</f>
        <v/>
      </c>
      <c r="E3330" s="4"/>
      <c r="H3330" s="41" t="str">
        <f>IFERROR(VLOOKUP(Table49[[#This Row],[ITEM CODE]],Table2[[Item Code]:[Master Name]],2,0),"")</f>
        <v/>
      </c>
      <c r="I3330" s="41"/>
      <c r="J3330" s="65" t="str">
        <f>IFERROR(VLOOKUP(Table49[[#This Row],[ITEM CODE]],Table2[[Item Code]:[Master Name]],3,0),"")</f>
        <v/>
      </c>
      <c r="K3330" s="1" t="str">
        <f>IFERROR(VLOOKUP(Table49[[#This Row],[ITEM CODE]],Table2[[Item Code]:[Master Name]],9,0),"")</f>
        <v/>
      </c>
      <c r="L3330" s="1" t="str">
        <f>IFERROR(VLOOKUP(Table49[[#This Row],[ITEM CODE]],Table2[[Item Code]:[Master Name]],8,0),"")</f>
        <v/>
      </c>
      <c r="M3330" s="41"/>
      <c r="N3330" s="66">
        <f>IFERROR(VLOOKUP(Table49[[#This Row],[ITEM CODE]],Table2[[#All],[Item Code]:[Unit Cost]],10,0),0)</f>
        <v>0</v>
      </c>
      <c r="O3330" s="134">
        <f>IFERROR(VLOOKUP(Table49[[#This Row],[ITEM CODE]],Table2[[#All],[Item Code]:[Unit Cost]],10,0),0)</f>
        <v>0</v>
      </c>
      <c r="P3330" s="56"/>
      <c r="Q3330" s="58"/>
      <c r="R3330" s="58">
        <f>Table49[[#This Row],[QUANTITY]]*Table49[[#This Row],[INV Prices]]</f>
        <v>0</v>
      </c>
      <c r="S3330" s="67"/>
      <c r="V3330" s="41"/>
      <c r="W3330" s="4" t="str">
        <f>IFERROR(VLOOKUP(Table49[[#This Row],[ITEM CODE]],Table2[[Item Code]:[Category ]],6,0),"")</f>
        <v/>
      </c>
      <c r="X3330" s="1" t="str">
        <f>IFERROR(VLOOKUP(Table49[[#This Row],[ITEM CODE]],Table2[[Item Code]:[Sub Category]],7,0),"")</f>
        <v/>
      </c>
      <c r="Y3330" s="68" t="str">
        <f>Table49[[#This Row],[PO Number]]&amp;COUNTIFS($E$5:E3330,E3330)</f>
        <v>0</v>
      </c>
    </row>
    <row r="3331" spans="1:25" ht="14.7" customHeight="1" x14ac:dyDescent="0.3">
      <c r="A3331" s="1" t="str">
        <f>IF(Table49[[#This Row],[ITEM NAME]]="","",ROW()-4)</f>
        <v/>
      </c>
      <c r="B3331" s="68"/>
      <c r="C3331" s="4" t="str">
        <f>IFERROR(VLOOKUP(B3331,Table14[],3,0),"")</f>
        <v/>
      </c>
      <c r="D3331" s="4" t="str">
        <f>IFERROR(VLOOKUP(B3331,Table14[],2,0),"")</f>
        <v/>
      </c>
      <c r="E3331" s="4"/>
      <c r="H3331" s="41" t="str">
        <f>IFERROR(VLOOKUP(Table49[[#This Row],[ITEM CODE]],Table2[[Item Code]:[Master Name]],2,0),"")</f>
        <v/>
      </c>
      <c r="I3331" s="41"/>
      <c r="J3331" s="65" t="str">
        <f>IFERROR(VLOOKUP(Table49[[#This Row],[ITEM CODE]],Table2[[Item Code]:[Master Name]],3,0),"")</f>
        <v/>
      </c>
      <c r="K3331" s="1" t="str">
        <f>IFERROR(VLOOKUP(Table49[[#This Row],[ITEM CODE]],Table2[[Item Code]:[Master Name]],9,0),"")</f>
        <v/>
      </c>
      <c r="L3331" s="1" t="str">
        <f>IFERROR(VLOOKUP(Table49[[#This Row],[ITEM CODE]],Table2[[Item Code]:[Master Name]],8,0),"")</f>
        <v/>
      </c>
      <c r="M3331" s="41"/>
      <c r="N3331" s="66">
        <f>IFERROR(VLOOKUP(Table49[[#This Row],[ITEM CODE]],Table2[[#All],[Item Code]:[Unit Cost]],10,0),0)</f>
        <v>0</v>
      </c>
      <c r="O3331" s="134">
        <f>IFERROR(VLOOKUP(Table49[[#This Row],[ITEM CODE]],Table2[[#All],[Item Code]:[Unit Cost]],10,0),0)</f>
        <v>0</v>
      </c>
      <c r="P3331" s="56"/>
      <c r="Q3331" s="58"/>
      <c r="R3331" s="58">
        <f>Table49[[#This Row],[QUANTITY]]*Table49[[#This Row],[INV Prices]]</f>
        <v>0</v>
      </c>
      <c r="S3331" s="67"/>
      <c r="V3331" s="41"/>
      <c r="W3331" s="4" t="str">
        <f>IFERROR(VLOOKUP(Table49[[#This Row],[ITEM CODE]],Table2[[Item Code]:[Category ]],6,0),"")</f>
        <v/>
      </c>
      <c r="X3331" s="1" t="str">
        <f>IFERROR(VLOOKUP(Table49[[#This Row],[ITEM CODE]],Table2[[Item Code]:[Sub Category]],7,0),"")</f>
        <v/>
      </c>
      <c r="Y3331" s="68" t="str">
        <f>Table49[[#This Row],[PO Number]]&amp;COUNTIFS($E$5:E3331,E3331)</f>
        <v>0</v>
      </c>
    </row>
    <row r="3332" spans="1:25" ht="14.7" customHeight="1" x14ac:dyDescent="0.3">
      <c r="A3332" s="1" t="str">
        <f>IF(Table49[[#This Row],[ITEM NAME]]="","",ROW()-4)</f>
        <v/>
      </c>
      <c r="B3332" s="68"/>
      <c r="C3332" s="4" t="str">
        <f>IFERROR(VLOOKUP(B3332,Table14[],3,0),"")</f>
        <v/>
      </c>
      <c r="D3332" s="4" t="str">
        <f>IFERROR(VLOOKUP(B3332,Table14[],2,0),"")</f>
        <v/>
      </c>
      <c r="E3332" s="4"/>
      <c r="H3332" s="41" t="str">
        <f>IFERROR(VLOOKUP(Table49[[#This Row],[ITEM CODE]],Table2[[Item Code]:[Master Name]],2,0),"")</f>
        <v/>
      </c>
      <c r="I3332" s="41"/>
      <c r="J3332" s="65" t="str">
        <f>IFERROR(VLOOKUP(Table49[[#This Row],[ITEM CODE]],Table2[[Item Code]:[Master Name]],3,0),"")</f>
        <v/>
      </c>
      <c r="K3332" s="1" t="str">
        <f>IFERROR(VLOOKUP(Table49[[#This Row],[ITEM CODE]],Table2[[Item Code]:[Master Name]],9,0),"")</f>
        <v/>
      </c>
      <c r="L3332" s="1" t="str">
        <f>IFERROR(VLOOKUP(Table49[[#This Row],[ITEM CODE]],Table2[[Item Code]:[Master Name]],8,0),"")</f>
        <v/>
      </c>
      <c r="M3332" s="41"/>
      <c r="N3332" s="66">
        <f>IFERROR(VLOOKUP(Table49[[#This Row],[ITEM CODE]],Table2[[#All],[Item Code]:[Unit Cost]],10,0),0)</f>
        <v>0</v>
      </c>
      <c r="O3332" s="134">
        <f>IFERROR(VLOOKUP(Table49[[#This Row],[ITEM CODE]],Table2[[#All],[Item Code]:[Unit Cost]],10,0),0)</f>
        <v>0</v>
      </c>
      <c r="P3332" s="56"/>
      <c r="Q3332" s="58"/>
      <c r="R3332" s="58">
        <f>Table49[[#This Row],[QUANTITY]]*Table49[[#This Row],[INV Prices]]</f>
        <v>0</v>
      </c>
      <c r="S3332" s="67"/>
      <c r="V3332" s="41"/>
      <c r="W3332" s="4" t="str">
        <f>IFERROR(VLOOKUP(Table49[[#This Row],[ITEM CODE]],Table2[[Item Code]:[Category ]],6,0),"")</f>
        <v/>
      </c>
      <c r="X3332" s="1" t="str">
        <f>IFERROR(VLOOKUP(Table49[[#This Row],[ITEM CODE]],Table2[[Item Code]:[Sub Category]],7,0),"")</f>
        <v/>
      </c>
      <c r="Y3332" s="68" t="str">
        <f>Table49[[#This Row],[PO Number]]&amp;COUNTIFS($E$5:E3332,E3332)</f>
        <v>0</v>
      </c>
    </row>
    <row r="3333" spans="1:25" ht="14.7" customHeight="1" x14ac:dyDescent="0.3">
      <c r="A3333" s="1" t="str">
        <f>IF(Table49[[#This Row],[ITEM NAME]]="","",ROW()-4)</f>
        <v/>
      </c>
      <c r="B3333" s="68"/>
      <c r="C3333" s="4" t="str">
        <f>IFERROR(VLOOKUP(B3333,Table14[],3,0),"")</f>
        <v/>
      </c>
      <c r="D3333" s="4" t="str">
        <f>IFERROR(VLOOKUP(B3333,Table14[],2,0),"")</f>
        <v/>
      </c>
      <c r="E3333" s="4"/>
      <c r="H3333" s="41" t="str">
        <f>IFERROR(VLOOKUP(Table49[[#This Row],[ITEM CODE]],Table2[[Item Code]:[Master Name]],2,0),"")</f>
        <v/>
      </c>
      <c r="I3333" s="41"/>
      <c r="J3333" s="65" t="str">
        <f>IFERROR(VLOOKUP(Table49[[#This Row],[ITEM CODE]],Table2[[Item Code]:[Master Name]],3,0),"")</f>
        <v/>
      </c>
      <c r="K3333" s="1" t="str">
        <f>IFERROR(VLOOKUP(Table49[[#This Row],[ITEM CODE]],Table2[[Item Code]:[Master Name]],9,0),"")</f>
        <v/>
      </c>
      <c r="L3333" s="1" t="str">
        <f>IFERROR(VLOOKUP(Table49[[#This Row],[ITEM CODE]],Table2[[Item Code]:[Master Name]],8,0),"")</f>
        <v/>
      </c>
      <c r="M3333" s="41"/>
      <c r="N3333" s="66">
        <f>IFERROR(VLOOKUP(Table49[[#This Row],[ITEM CODE]],Table2[[#All],[Item Code]:[Unit Cost]],10,0),0)</f>
        <v>0</v>
      </c>
      <c r="O3333" s="134">
        <f>IFERROR(VLOOKUP(Table49[[#This Row],[ITEM CODE]],Table2[[#All],[Item Code]:[Unit Cost]],10,0),0)</f>
        <v>0</v>
      </c>
      <c r="P3333" s="56"/>
      <c r="Q3333" s="58"/>
      <c r="R3333" s="58">
        <f>Table49[[#This Row],[QUANTITY]]*Table49[[#This Row],[INV Prices]]</f>
        <v>0</v>
      </c>
      <c r="S3333" s="67"/>
      <c r="V3333" s="41"/>
      <c r="W3333" s="4" t="str">
        <f>IFERROR(VLOOKUP(Table49[[#This Row],[ITEM CODE]],Table2[[Item Code]:[Category ]],6,0),"")</f>
        <v/>
      </c>
      <c r="X3333" s="1" t="str">
        <f>IFERROR(VLOOKUP(Table49[[#This Row],[ITEM CODE]],Table2[[Item Code]:[Sub Category]],7,0),"")</f>
        <v/>
      </c>
      <c r="Y3333" s="68" t="str">
        <f>Table49[[#This Row],[PO Number]]&amp;COUNTIFS($E$5:E3333,E3333)</f>
        <v>0</v>
      </c>
    </row>
    <row r="3334" spans="1:25" ht="14.7" customHeight="1" x14ac:dyDescent="0.3">
      <c r="A3334" s="1" t="str">
        <f>IF(Table49[[#This Row],[ITEM NAME]]="","",ROW()-4)</f>
        <v/>
      </c>
      <c r="B3334" s="68"/>
      <c r="C3334" s="4" t="str">
        <f>IFERROR(VLOOKUP(B3334,Table14[],3,0),"")</f>
        <v/>
      </c>
      <c r="D3334" s="4" t="str">
        <f>IFERROR(VLOOKUP(B3334,Table14[],2,0),"")</f>
        <v/>
      </c>
      <c r="E3334" s="4"/>
      <c r="H3334" s="41" t="str">
        <f>IFERROR(VLOOKUP(Table49[[#This Row],[ITEM CODE]],Table2[[Item Code]:[Master Name]],2,0),"")</f>
        <v/>
      </c>
      <c r="I3334" s="41"/>
      <c r="J3334" s="65" t="str">
        <f>IFERROR(VLOOKUP(Table49[[#This Row],[ITEM CODE]],Table2[[Item Code]:[Master Name]],3,0),"")</f>
        <v/>
      </c>
      <c r="K3334" s="1" t="str">
        <f>IFERROR(VLOOKUP(Table49[[#This Row],[ITEM CODE]],Table2[[Item Code]:[Master Name]],9,0),"")</f>
        <v/>
      </c>
      <c r="L3334" s="1" t="str">
        <f>IFERROR(VLOOKUP(Table49[[#This Row],[ITEM CODE]],Table2[[Item Code]:[Master Name]],8,0),"")</f>
        <v/>
      </c>
      <c r="M3334" s="41"/>
      <c r="N3334" s="66">
        <f>IFERROR(VLOOKUP(Table49[[#This Row],[ITEM CODE]],Table2[[#All],[Item Code]:[Unit Cost]],10,0),0)</f>
        <v>0</v>
      </c>
      <c r="O3334" s="134">
        <f>IFERROR(VLOOKUP(Table49[[#This Row],[ITEM CODE]],Table2[[#All],[Item Code]:[Unit Cost]],10,0),0)</f>
        <v>0</v>
      </c>
      <c r="P3334" s="56"/>
      <c r="Q3334" s="58"/>
      <c r="R3334" s="58">
        <f>Table49[[#This Row],[QUANTITY]]*Table49[[#This Row],[INV Prices]]</f>
        <v>0</v>
      </c>
      <c r="S3334" s="67"/>
      <c r="V3334" s="41"/>
      <c r="W3334" s="4" t="str">
        <f>IFERROR(VLOOKUP(Table49[[#This Row],[ITEM CODE]],Table2[[Item Code]:[Category ]],6,0),"")</f>
        <v/>
      </c>
      <c r="X3334" s="1" t="str">
        <f>IFERROR(VLOOKUP(Table49[[#This Row],[ITEM CODE]],Table2[[Item Code]:[Sub Category]],7,0),"")</f>
        <v/>
      </c>
      <c r="Y3334" s="68" t="str">
        <f>Table49[[#This Row],[PO Number]]&amp;COUNTIFS($E$5:E3334,E3334)</f>
        <v>0</v>
      </c>
    </row>
    <row r="3335" spans="1:25" ht="14.7" customHeight="1" x14ac:dyDescent="0.3">
      <c r="A3335" s="1" t="str">
        <f>IF(Table49[[#This Row],[ITEM NAME]]="","",ROW()-4)</f>
        <v/>
      </c>
      <c r="B3335" s="68"/>
      <c r="C3335" s="4" t="str">
        <f>IFERROR(VLOOKUP(B3335,Table14[],3,0),"")</f>
        <v/>
      </c>
      <c r="D3335" s="4" t="str">
        <f>IFERROR(VLOOKUP(B3335,Table14[],2,0),"")</f>
        <v/>
      </c>
      <c r="E3335" s="4"/>
      <c r="H3335" s="41" t="str">
        <f>IFERROR(VLOOKUP(Table49[[#This Row],[ITEM CODE]],Table2[[Item Code]:[Master Name]],2,0),"")</f>
        <v/>
      </c>
      <c r="I3335" s="41"/>
      <c r="J3335" s="65" t="str">
        <f>IFERROR(VLOOKUP(Table49[[#This Row],[ITEM CODE]],Table2[[Item Code]:[Master Name]],3,0),"")</f>
        <v/>
      </c>
      <c r="K3335" s="1" t="str">
        <f>IFERROR(VLOOKUP(Table49[[#This Row],[ITEM CODE]],Table2[[Item Code]:[Master Name]],9,0),"")</f>
        <v/>
      </c>
      <c r="L3335" s="1" t="str">
        <f>IFERROR(VLOOKUP(Table49[[#This Row],[ITEM CODE]],Table2[[Item Code]:[Master Name]],8,0),"")</f>
        <v/>
      </c>
      <c r="M3335" s="41"/>
      <c r="N3335" s="66">
        <f>IFERROR(VLOOKUP(Table49[[#This Row],[ITEM CODE]],Table2[[#All],[Item Code]:[Unit Cost]],10,0),0)</f>
        <v>0</v>
      </c>
      <c r="O3335" s="134">
        <f>IFERROR(VLOOKUP(Table49[[#This Row],[ITEM CODE]],Table2[[#All],[Item Code]:[Unit Cost]],10,0),0)</f>
        <v>0</v>
      </c>
      <c r="P3335" s="56"/>
      <c r="Q3335" s="58"/>
      <c r="R3335" s="58">
        <f>Table49[[#This Row],[QUANTITY]]*Table49[[#This Row],[INV Prices]]</f>
        <v>0</v>
      </c>
      <c r="S3335" s="67"/>
      <c r="V3335" s="41"/>
      <c r="W3335" s="4" t="str">
        <f>IFERROR(VLOOKUP(Table49[[#This Row],[ITEM CODE]],Table2[[Item Code]:[Category ]],6,0),"")</f>
        <v/>
      </c>
      <c r="X3335" s="1" t="str">
        <f>IFERROR(VLOOKUP(Table49[[#This Row],[ITEM CODE]],Table2[[Item Code]:[Sub Category]],7,0),"")</f>
        <v/>
      </c>
      <c r="Y3335" s="68" t="str">
        <f>Table49[[#This Row],[PO Number]]&amp;COUNTIFS($E$5:E3335,E3335)</f>
        <v>0</v>
      </c>
    </row>
    <row r="3336" spans="1:25" ht="14.7" customHeight="1" x14ac:dyDescent="0.3">
      <c r="A3336" s="1" t="str">
        <f>IF(Table49[[#This Row],[ITEM NAME]]="","",ROW()-4)</f>
        <v/>
      </c>
      <c r="B3336" s="68"/>
      <c r="C3336" s="4" t="str">
        <f>IFERROR(VLOOKUP(B3336,Table14[],3,0),"")</f>
        <v/>
      </c>
      <c r="D3336" s="4" t="str">
        <f>IFERROR(VLOOKUP(B3336,Table14[],2,0),"")</f>
        <v/>
      </c>
      <c r="E3336" s="4"/>
      <c r="H3336" s="41" t="str">
        <f>IFERROR(VLOOKUP(Table49[[#This Row],[ITEM CODE]],Table2[[Item Code]:[Master Name]],2,0),"")</f>
        <v/>
      </c>
      <c r="I3336" s="41"/>
      <c r="J3336" s="65" t="str">
        <f>IFERROR(VLOOKUP(Table49[[#This Row],[ITEM CODE]],Table2[[Item Code]:[Master Name]],3,0),"")</f>
        <v/>
      </c>
      <c r="K3336" s="1" t="str">
        <f>IFERROR(VLOOKUP(Table49[[#This Row],[ITEM CODE]],Table2[[Item Code]:[Master Name]],9,0),"")</f>
        <v/>
      </c>
      <c r="L3336" s="1" t="str">
        <f>IFERROR(VLOOKUP(Table49[[#This Row],[ITEM CODE]],Table2[[Item Code]:[Master Name]],8,0),"")</f>
        <v/>
      </c>
      <c r="M3336" s="41"/>
      <c r="N3336" s="66">
        <f>IFERROR(VLOOKUP(Table49[[#This Row],[ITEM CODE]],Table2[[#All],[Item Code]:[Unit Cost]],10,0),0)</f>
        <v>0</v>
      </c>
      <c r="O3336" s="134">
        <f>IFERROR(VLOOKUP(Table49[[#This Row],[ITEM CODE]],Table2[[#All],[Item Code]:[Unit Cost]],10,0),0)</f>
        <v>0</v>
      </c>
      <c r="P3336" s="56"/>
      <c r="Q3336" s="58"/>
      <c r="R3336" s="58">
        <f>Table49[[#This Row],[QUANTITY]]*Table49[[#This Row],[INV Prices]]</f>
        <v>0</v>
      </c>
      <c r="S3336" s="67"/>
      <c r="V3336" s="41"/>
      <c r="W3336" s="4" t="str">
        <f>IFERROR(VLOOKUP(Table49[[#This Row],[ITEM CODE]],Table2[[Item Code]:[Category ]],6,0),"")</f>
        <v/>
      </c>
      <c r="X3336" s="1" t="str">
        <f>IFERROR(VLOOKUP(Table49[[#This Row],[ITEM CODE]],Table2[[Item Code]:[Sub Category]],7,0),"")</f>
        <v/>
      </c>
      <c r="Y3336" s="68" t="str">
        <f>Table49[[#This Row],[PO Number]]&amp;COUNTIFS($E$5:E3336,E3336)</f>
        <v>0</v>
      </c>
    </row>
    <row r="3337" spans="1:25" ht="14.7" customHeight="1" x14ac:dyDescent="0.3">
      <c r="A3337" s="1" t="str">
        <f>IF(Table49[[#This Row],[ITEM NAME]]="","",ROW()-4)</f>
        <v/>
      </c>
      <c r="B3337" s="68"/>
      <c r="C3337" s="4" t="str">
        <f>IFERROR(VLOOKUP(B3337,Table14[],3,0),"")</f>
        <v/>
      </c>
      <c r="D3337" s="4" t="str">
        <f>IFERROR(VLOOKUP(B3337,Table14[],2,0),"")</f>
        <v/>
      </c>
      <c r="E3337" s="4"/>
      <c r="H3337" s="41" t="str">
        <f>IFERROR(VLOOKUP(Table49[[#This Row],[ITEM CODE]],Table2[[Item Code]:[Master Name]],2,0),"")</f>
        <v/>
      </c>
      <c r="I3337" s="41"/>
      <c r="J3337" s="65" t="str">
        <f>IFERROR(VLOOKUP(Table49[[#This Row],[ITEM CODE]],Table2[[Item Code]:[Master Name]],3,0),"")</f>
        <v/>
      </c>
      <c r="K3337" s="1" t="str">
        <f>IFERROR(VLOOKUP(Table49[[#This Row],[ITEM CODE]],Table2[[Item Code]:[Master Name]],9,0),"")</f>
        <v/>
      </c>
      <c r="L3337" s="1" t="str">
        <f>IFERROR(VLOOKUP(Table49[[#This Row],[ITEM CODE]],Table2[[Item Code]:[Master Name]],8,0),"")</f>
        <v/>
      </c>
      <c r="M3337" s="41"/>
      <c r="N3337" s="66">
        <f>IFERROR(VLOOKUP(Table49[[#This Row],[ITEM CODE]],Table2[[#All],[Item Code]:[Unit Cost]],10,0),0)</f>
        <v>0</v>
      </c>
      <c r="O3337" s="134">
        <f>IFERROR(VLOOKUP(Table49[[#This Row],[ITEM CODE]],Table2[[#All],[Item Code]:[Unit Cost]],10,0),0)</f>
        <v>0</v>
      </c>
      <c r="P3337" s="56"/>
      <c r="Q3337" s="58"/>
      <c r="R3337" s="58">
        <f>Table49[[#This Row],[QUANTITY]]*Table49[[#This Row],[INV Prices]]</f>
        <v>0</v>
      </c>
      <c r="S3337" s="67"/>
      <c r="V3337" s="41"/>
      <c r="W3337" s="4" t="str">
        <f>IFERROR(VLOOKUP(Table49[[#This Row],[ITEM CODE]],Table2[[Item Code]:[Category ]],6,0),"")</f>
        <v/>
      </c>
      <c r="X3337" s="1" t="str">
        <f>IFERROR(VLOOKUP(Table49[[#This Row],[ITEM CODE]],Table2[[Item Code]:[Sub Category]],7,0),"")</f>
        <v/>
      </c>
      <c r="Y3337" s="68" t="str">
        <f>Table49[[#This Row],[PO Number]]&amp;COUNTIFS($E$5:E3337,E3337)</f>
        <v>0</v>
      </c>
    </row>
    <row r="3338" spans="1:25" ht="14.7" customHeight="1" x14ac:dyDescent="0.3">
      <c r="A3338" s="1" t="str">
        <f>IF(Table49[[#This Row],[ITEM NAME]]="","",ROW()-4)</f>
        <v/>
      </c>
      <c r="B3338" s="68"/>
      <c r="C3338" s="4" t="str">
        <f>IFERROR(VLOOKUP(B3338,Table14[],3,0),"")</f>
        <v/>
      </c>
      <c r="D3338" s="4" t="str">
        <f>IFERROR(VLOOKUP(B3338,Table14[],2,0),"")</f>
        <v/>
      </c>
      <c r="E3338" s="4"/>
      <c r="H3338" s="41" t="str">
        <f>IFERROR(VLOOKUP(Table49[[#This Row],[ITEM CODE]],Table2[[Item Code]:[Master Name]],2,0),"")</f>
        <v/>
      </c>
      <c r="I3338" s="41"/>
      <c r="J3338" s="65" t="str">
        <f>IFERROR(VLOOKUP(Table49[[#This Row],[ITEM CODE]],Table2[[Item Code]:[Master Name]],3,0),"")</f>
        <v/>
      </c>
      <c r="K3338" s="1" t="str">
        <f>IFERROR(VLOOKUP(Table49[[#This Row],[ITEM CODE]],Table2[[Item Code]:[Master Name]],9,0),"")</f>
        <v/>
      </c>
      <c r="L3338" s="1" t="str">
        <f>IFERROR(VLOOKUP(Table49[[#This Row],[ITEM CODE]],Table2[[Item Code]:[Master Name]],8,0),"")</f>
        <v/>
      </c>
      <c r="M3338" s="41"/>
      <c r="N3338" s="66">
        <f>IFERROR(VLOOKUP(Table49[[#This Row],[ITEM CODE]],Table2[[#All],[Item Code]:[Unit Cost]],10,0),0)</f>
        <v>0</v>
      </c>
      <c r="O3338" s="134">
        <f>IFERROR(VLOOKUP(Table49[[#This Row],[ITEM CODE]],Table2[[#All],[Item Code]:[Unit Cost]],10,0),0)</f>
        <v>0</v>
      </c>
      <c r="P3338" s="56"/>
      <c r="Q3338" s="58"/>
      <c r="R3338" s="58">
        <f>Table49[[#This Row],[QUANTITY]]*Table49[[#This Row],[INV Prices]]</f>
        <v>0</v>
      </c>
      <c r="S3338" s="67"/>
      <c r="V3338" s="41"/>
      <c r="W3338" s="4" t="str">
        <f>IFERROR(VLOOKUP(Table49[[#This Row],[ITEM CODE]],Table2[[Item Code]:[Category ]],6,0),"")</f>
        <v/>
      </c>
      <c r="X3338" s="1" t="str">
        <f>IFERROR(VLOOKUP(Table49[[#This Row],[ITEM CODE]],Table2[[Item Code]:[Sub Category]],7,0),"")</f>
        <v/>
      </c>
      <c r="Y3338" s="68" t="str">
        <f>Table49[[#This Row],[PO Number]]&amp;COUNTIFS($E$5:E3338,E3338)</f>
        <v>0</v>
      </c>
    </row>
    <row r="3339" spans="1:25" ht="14.7" customHeight="1" x14ac:dyDescent="0.3">
      <c r="A3339" s="1" t="str">
        <f>IF(Table49[[#This Row],[ITEM NAME]]="","",ROW()-4)</f>
        <v/>
      </c>
      <c r="B3339" s="68"/>
      <c r="C3339" s="4" t="str">
        <f>IFERROR(VLOOKUP(B3339,Table14[],3,0),"")</f>
        <v/>
      </c>
      <c r="D3339" s="4" t="str">
        <f>IFERROR(VLOOKUP(B3339,Table14[],2,0),"")</f>
        <v/>
      </c>
      <c r="E3339" s="4"/>
      <c r="H3339" s="41" t="str">
        <f>IFERROR(VLOOKUP(Table49[[#This Row],[ITEM CODE]],Table2[[Item Code]:[Master Name]],2,0),"")</f>
        <v/>
      </c>
      <c r="I3339" s="41"/>
      <c r="J3339" s="65" t="str">
        <f>IFERROR(VLOOKUP(Table49[[#This Row],[ITEM CODE]],Table2[[Item Code]:[Master Name]],3,0),"")</f>
        <v/>
      </c>
      <c r="K3339" s="1" t="str">
        <f>IFERROR(VLOOKUP(Table49[[#This Row],[ITEM CODE]],Table2[[Item Code]:[Master Name]],9,0),"")</f>
        <v/>
      </c>
      <c r="L3339" s="1" t="str">
        <f>IFERROR(VLOOKUP(Table49[[#This Row],[ITEM CODE]],Table2[[Item Code]:[Master Name]],8,0),"")</f>
        <v/>
      </c>
      <c r="M3339" s="41"/>
      <c r="N3339" s="66">
        <f>IFERROR(VLOOKUP(Table49[[#This Row],[ITEM CODE]],Table2[[#All],[Item Code]:[Unit Cost]],10,0),0)</f>
        <v>0</v>
      </c>
      <c r="O3339" s="134">
        <f>IFERROR(VLOOKUP(Table49[[#This Row],[ITEM CODE]],Table2[[#All],[Item Code]:[Unit Cost]],10,0),0)</f>
        <v>0</v>
      </c>
      <c r="P3339" s="56"/>
      <c r="Q3339" s="58"/>
      <c r="R3339" s="58">
        <f>Table49[[#This Row],[QUANTITY]]*Table49[[#This Row],[INV Prices]]</f>
        <v>0</v>
      </c>
      <c r="S3339" s="67"/>
      <c r="V3339" s="41"/>
      <c r="W3339" s="4" t="str">
        <f>IFERROR(VLOOKUP(Table49[[#This Row],[ITEM CODE]],Table2[[Item Code]:[Category ]],6,0),"")</f>
        <v/>
      </c>
      <c r="X3339" s="1" t="str">
        <f>IFERROR(VLOOKUP(Table49[[#This Row],[ITEM CODE]],Table2[[Item Code]:[Sub Category]],7,0),"")</f>
        <v/>
      </c>
      <c r="Y3339" s="68" t="str">
        <f>Table49[[#This Row],[PO Number]]&amp;COUNTIFS($E$5:E3339,E3339)</f>
        <v>0</v>
      </c>
    </row>
    <row r="3340" spans="1:25" ht="14.7" customHeight="1" x14ac:dyDescent="0.3">
      <c r="A3340" s="1" t="str">
        <f>IF(Table49[[#This Row],[ITEM NAME]]="","",ROW()-4)</f>
        <v/>
      </c>
      <c r="B3340" s="68"/>
      <c r="C3340" s="4" t="str">
        <f>IFERROR(VLOOKUP(B3340,Table14[],3,0),"")</f>
        <v/>
      </c>
      <c r="D3340" s="4" t="str">
        <f>IFERROR(VLOOKUP(B3340,Table14[],2,0),"")</f>
        <v/>
      </c>
      <c r="E3340" s="4"/>
      <c r="H3340" s="41" t="str">
        <f>IFERROR(VLOOKUP(Table49[[#This Row],[ITEM CODE]],Table2[[Item Code]:[Master Name]],2,0),"")</f>
        <v/>
      </c>
      <c r="I3340" s="41"/>
      <c r="J3340" s="65" t="str">
        <f>IFERROR(VLOOKUP(Table49[[#This Row],[ITEM CODE]],Table2[[Item Code]:[Master Name]],3,0),"")</f>
        <v/>
      </c>
      <c r="K3340" s="1" t="str">
        <f>IFERROR(VLOOKUP(Table49[[#This Row],[ITEM CODE]],Table2[[Item Code]:[Master Name]],9,0),"")</f>
        <v/>
      </c>
      <c r="L3340" s="1" t="str">
        <f>IFERROR(VLOOKUP(Table49[[#This Row],[ITEM CODE]],Table2[[Item Code]:[Master Name]],8,0),"")</f>
        <v/>
      </c>
      <c r="M3340" s="41"/>
      <c r="N3340" s="66">
        <f>IFERROR(VLOOKUP(Table49[[#This Row],[ITEM CODE]],Table2[[#All],[Item Code]:[Unit Cost]],10,0),0)</f>
        <v>0</v>
      </c>
      <c r="O3340" s="134">
        <f>IFERROR(VLOOKUP(Table49[[#This Row],[ITEM CODE]],Table2[[#All],[Item Code]:[Unit Cost]],10,0),0)</f>
        <v>0</v>
      </c>
      <c r="P3340" s="56"/>
      <c r="Q3340" s="58"/>
      <c r="R3340" s="58">
        <f>Table49[[#This Row],[QUANTITY]]*Table49[[#This Row],[INV Prices]]</f>
        <v>0</v>
      </c>
      <c r="S3340" s="67"/>
      <c r="V3340" s="41"/>
      <c r="W3340" s="4" t="str">
        <f>IFERROR(VLOOKUP(Table49[[#This Row],[ITEM CODE]],Table2[[Item Code]:[Category ]],6,0),"")</f>
        <v/>
      </c>
      <c r="X3340" s="1" t="str">
        <f>IFERROR(VLOOKUP(Table49[[#This Row],[ITEM CODE]],Table2[[Item Code]:[Sub Category]],7,0),"")</f>
        <v/>
      </c>
      <c r="Y3340" s="68" t="str">
        <f>Table49[[#This Row],[PO Number]]&amp;COUNTIFS($E$5:E3340,E3340)</f>
        <v>0</v>
      </c>
    </row>
    <row r="3341" spans="1:25" ht="14.7" customHeight="1" x14ac:dyDescent="0.3">
      <c r="A3341" s="1" t="str">
        <f>IF(Table49[[#This Row],[ITEM NAME]]="","",ROW()-4)</f>
        <v/>
      </c>
      <c r="B3341" s="68"/>
      <c r="C3341" s="4" t="str">
        <f>IFERROR(VLOOKUP(B3341,Table14[],3,0),"")</f>
        <v/>
      </c>
      <c r="D3341" s="4" t="str">
        <f>IFERROR(VLOOKUP(B3341,Table14[],2,0),"")</f>
        <v/>
      </c>
      <c r="E3341" s="4"/>
      <c r="H3341" s="41" t="str">
        <f>IFERROR(VLOOKUP(Table49[[#This Row],[ITEM CODE]],Table2[[Item Code]:[Master Name]],2,0),"")</f>
        <v/>
      </c>
      <c r="I3341" s="41"/>
      <c r="J3341" s="65" t="str">
        <f>IFERROR(VLOOKUP(Table49[[#This Row],[ITEM CODE]],Table2[[Item Code]:[Master Name]],3,0),"")</f>
        <v/>
      </c>
      <c r="K3341" s="1" t="str">
        <f>IFERROR(VLOOKUP(Table49[[#This Row],[ITEM CODE]],Table2[[Item Code]:[Master Name]],9,0),"")</f>
        <v/>
      </c>
      <c r="L3341" s="1" t="str">
        <f>IFERROR(VLOOKUP(Table49[[#This Row],[ITEM CODE]],Table2[[Item Code]:[Master Name]],8,0),"")</f>
        <v/>
      </c>
      <c r="M3341" s="41"/>
      <c r="N3341" s="66">
        <f>IFERROR(VLOOKUP(Table49[[#This Row],[ITEM CODE]],Table2[[#All],[Item Code]:[Unit Cost]],10,0),0)</f>
        <v>0</v>
      </c>
      <c r="O3341" s="134">
        <f>IFERROR(VLOOKUP(Table49[[#This Row],[ITEM CODE]],Table2[[#All],[Item Code]:[Unit Cost]],10,0),0)</f>
        <v>0</v>
      </c>
      <c r="P3341" s="56"/>
      <c r="Q3341" s="58"/>
      <c r="R3341" s="58">
        <f>Table49[[#This Row],[QUANTITY]]*Table49[[#This Row],[INV Prices]]</f>
        <v>0</v>
      </c>
      <c r="S3341" s="67"/>
      <c r="V3341" s="41"/>
      <c r="W3341" s="4" t="str">
        <f>IFERROR(VLOOKUP(Table49[[#This Row],[ITEM CODE]],Table2[[Item Code]:[Category ]],6,0),"")</f>
        <v/>
      </c>
      <c r="X3341" s="1" t="str">
        <f>IFERROR(VLOOKUP(Table49[[#This Row],[ITEM CODE]],Table2[[Item Code]:[Sub Category]],7,0),"")</f>
        <v/>
      </c>
      <c r="Y3341" s="68" t="str">
        <f>Table49[[#This Row],[PO Number]]&amp;COUNTIFS($E$5:E3341,E3341)</f>
        <v>0</v>
      </c>
    </row>
    <row r="3342" spans="1:25" ht="14.7" customHeight="1" x14ac:dyDescent="0.3">
      <c r="A3342" s="1" t="str">
        <f>IF(Table49[[#This Row],[ITEM NAME]]="","",ROW()-4)</f>
        <v/>
      </c>
      <c r="B3342" s="68"/>
      <c r="C3342" s="4" t="str">
        <f>IFERROR(VLOOKUP(B3342,Table14[],3,0),"")</f>
        <v/>
      </c>
      <c r="D3342" s="4" t="str">
        <f>IFERROR(VLOOKUP(B3342,Table14[],2,0),"")</f>
        <v/>
      </c>
      <c r="E3342" s="4"/>
      <c r="H3342" s="41" t="str">
        <f>IFERROR(VLOOKUP(Table49[[#This Row],[ITEM CODE]],Table2[[Item Code]:[Master Name]],2,0),"")</f>
        <v/>
      </c>
      <c r="I3342" s="41"/>
      <c r="J3342" s="65" t="str">
        <f>IFERROR(VLOOKUP(Table49[[#This Row],[ITEM CODE]],Table2[[Item Code]:[Master Name]],3,0),"")</f>
        <v/>
      </c>
      <c r="K3342" s="1" t="str">
        <f>IFERROR(VLOOKUP(Table49[[#This Row],[ITEM CODE]],Table2[[Item Code]:[Master Name]],9,0),"")</f>
        <v/>
      </c>
      <c r="L3342" s="1" t="str">
        <f>IFERROR(VLOOKUP(Table49[[#This Row],[ITEM CODE]],Table2[[Item Code]:[Master Name]],8,0),"")</f>
        <v/>
      </c>
      <c r="M3342" s="41"/>
      <c r="N3342" s="66">
        <f>IFERROR(VLOOKUP(Table49[[#This Row],[ITEM CODE]],Table2[[#All],[Item Code]:[Unit Cost]],10,0),0)</f>
        <v>0</v>
      </c>
      <c r="O3342" s="134">
        <f>IFERROR(VLOOKUP(Table49[[#This Row],[ITEM CODE]],Table2[[#All],[Item Code]:[Unit Cost]],10,0),0)</f>
        <v>0</v>
      </c>
      <c r="P3342" s="56"/>
      <c r="Q3342" s="58"/>
      <c r="R3342" s="58">
        <f>Table49[[#This Row],[QUANTITY]]*Table49[[#This Row],[INV Prices]]</f>
        <v>0</v>
      </c>
      <c r="S3342" s="67"/>
      <c r="V3342" s="41"/>
      <c r="W3342" s="4" t="str">
        <f>IFERROR(VLOOKUP(Table49[[#This Row],[ITEM CODE]],Table2[[Item Code]:[Category ]],6,0),"")</f>
        <v/>
      </c>
      <c r="X3342" s="1" t="str">
        <f>IFERROR(VLOOKUP(Table49[[#This Row],[ITEM CODE]],Table2[[Item Code]:[Sub Category]],7,0),"")</f>
        <v/>
      </c>
      <c r="Y3342" s="68" t="str">
        <f>Table49[[#This Row],[PO Number]]&amp;COUNTIFS($E$5:E3342,E3342)</f>
        <v>0</v>
      </c>
    </row>
    <row r="3343" spans="1:25" ht="14.7" customHeight="1" x14ac:dyDescent="0.3">
      <c r="A3343" s="1" t="str">
        <f>IF(Table49[[#This Row],[ITEM NAME]]="","",ROW()-4)</f>
        <v/>
      </c>
      <c r="B3343" s="68"/>
      <c r="C3343" s="4" t="str">
        <f>IFERROR(VLOOKUP(B3343,Table14[],3,0),"")</f>
        <v/>
      </c>
      <c r="D3343" s="4" t="str">
        <f>IFERROR(VLOOKUP(B3343,Table14[],2,0),"")</f>
        <v/>
      </c>
      <c r="E3343" s="4"/>
      <c r="H3343" s="41" t="str">
        <f>IFERROR(VLOOKUP(Table49[[#This Row],[ITEM CODE]],Table2[[Item Code]:[Master Name]],2,0),"")</f>
        <v/>
      </c>
      <c r="I3343" s="41"/>
      <c r="J3343" s="65" t="str">
        <f>IFERROR(VLOOKUP(Table49[[#This Row],[ITEM CODE]],Table2[[Item Code]:[Master Name]],3,0),"")</f>
        <v/>
      </c>
      <c r="K3343" s="1" t="str">
        <f>IFERROR(VLOOKUP(Table49[[#This Row],[ITEM CODE]],Table2[[Item Code]:[Master Name]],9,0),"")</f>
        <v/>
      </c>
      <c r="L3343" s="1" t="str">
        <f>IFERROR(VLOOKUP(Table49[[#This Row],[ITEM CODE]],Table2[[Item Code]:[Master Name]],8,0),"")</f>
        <v/>
      </c>
      <c r="M3343" s="41"/>
      <c r="N3343" s="66">
        <f>IFERROR(VLOOKUP(Table49[[#This Row],[ITEM CODE]],Table2[[#All],[Item Code]:[Unit Cost]],10,0),0)</f>
        <v>0</v>
      </c>
      <c r="O3343" s="134">
        <f>IFERROR(VLOOKUP(Table49[[#This Row],[ITEM CODE]],Table2[[#All],[Item Code]:[Unit Cost]],10,0),0)</f>
        <v>0</v>
      </c>
      <c r="P3343" s="56"/>
      <c r="Q3343" s="58"/>
      <c r="R3343" s="58">
        <f>Table49[[#This Row],[QUANTITY]]*Table49[[#This Row],[INV Prices]]</f>
        <v>0</v>
      </c>
      <c r="S3343" s="67"/>
      <c r="V3343" s="41"/>
      <c r="W3343" s="4" t="str">
        <f>IFERROR(VLOOKUP(Table49[[#This Row],[ITEM CODE]],Table2[[Item Code]:[Category ]],6,0),"")</f>
        <v/>
      </c>
      <c r="X3343" s="1" t="str">
        <f>IFERROR(VLOOKUP(Table49[[#This Row],[ITEM CODE]],Table2[[Item Code]:[Sub Category]],7,0),"")</f>
        <v/>
      </c>
      <c r="Y3343" s="68" t="str">
        <f>Table49[[#This Row],[PO Number]]&amp;COUNTIFS($E$5:E3343,E3343)</f>
        <v>0</v>
      </c>
    </row>
    <row r="3344" spans="1:25" ht="14.7" customHeight="1" x14ac:dyDescent="0.3">
      <c r="A3344" s="1" t="str">
        <f>IF(Table49[[#This Row],[ITEM NAME]]="","",ROW()-4)</f>
        <v/>
      </c>
      <c r="B3344" s="68"/>
      <c r="C3344" s="4" t="str">
        <f>IFERROR(VLOOKUP(B3344,Table14[],3,0),"")</f>
        <v/>
      </c>
      <c r="D3344" s="4" t="str">
        <f>IFERROR(VLOOKUP(B3344,Table14[],2,0),"")</f>
        <v/>
      </c>
      <c r="E3344" s="4"/>
      <c r="H3344" s="41" t="str">
        <f>IFERROR(VLOOKUP(Table49[[#This Row],[ITEM CODE]],Table2[[Item Code]:[Master Name]],2,0),"")</f>
        <v/>
      </c>
      <c r="I3344" s="41"/>
      <c r="J3344" s="65" t="str">
        <f>IFERROR(VLOOKUP(Table49[[#This Row],[ITEM CODE]],Table2[[Item Code]:[Master Name]],3,0),"")</f>
        <v/>
      </c>
      <c r="K3344" s="1" t="str">
        <f>IFERROR(VLOOKUP(Table49[[#This Row],[ITEM CODE]],Table2[[Item Code]:[Master Name]],9,0),"")</f>
        <v/>
      </c>
      <c r="L3344" s="1" t="str">
        <f>IFERROR(VLOOKUP(Table49[[#This Row],[ITEM CODE]],Table2[[Item Code]:[Master Name]],8,0),"")</f>
        <v/>
      </c>
      <c r="M3344" s="41"/>
      <c r="N3344" s="66">
        <f>IFERROR(VLOOKUP(Table49[[#This Row],[ITEM CODE]],Table2[[#All],[Item Code]:[Unit Cost]],10,0),0)</f>
        <v>0</v>
      </c>
      <c r="O3344" s="134">
        <f>IFERROR(VLOOKUP(Table49[[#This Row],[ITEM CODE]],Table2[[#All],[Item Code]:[Unit Cost]],10,0),0)</f>
        <v>0</v>
      </c>
      <c r="P3344" s="56"/>
      <c r="Q3344" s="58"/>
      <c r="R3344" s="58">
        <f>Table49[[#This Row],[QUANTITY]]*Table49[[#This Row],[INV Prices]]</f>
        <v>0</v>
      </c>
      <c r="S3344" s="67"/>
      <c r="V3344" s="41"/>
      <c r="W3344" s="4" t="str">
        <f>IFERROR(VLOOKUP(Table49[[#This Row],[ITEM CODE]],Table2[[Item Code]:[Category ]],6,0),"")</f>
        <v/>
      </c>
      <c r="X3344" s="1" t="str">
        <f>IFERROR(VLOOKUP(Table49[[#This Row],[ITEM CODE]],Table2[[Item Code]:[Sub Category]],7,0),"")</f>
        <v/>
      </c>
      <c r="Y3344" s="68" t="str">
        <f>Table49[[#This Row],[PO Number]]&amp;COUNTIFS($E$5:E3344,E3344)</f>
        <v>0</v>
      </c>
    </row>
    <row r="3345" spans="1:25" ht="14.7" customHeight="1" x14ac:dyDescent="0.3">
      <c r="A3345" s="1" t="str">
        <f>IF(Table49[[#This Row],[ITEM NAME]]="","",ROW()-4)</f>
        <v/>
      </c>
      <c r="B3345" s="68"/>
      <c r="C3345" s="4" t="str">
        <f>IFERROR(VLOOKUP(B3345,Table14[],3,0),"")</f>
        <v/>
      </c>
      <c r="D3345" s="4" t="str">
        <f>IFERROR(VLOOKUP(B3345,Table14[],2,0),"")</f>
        <v/>
      </c>
      <c r="E3345" s="4"/>
      <c r="H3345" s="41" t="str">
        <f>IFERROR(VLOOKUP(Table49[[#This Row],[ITEM CODE]],Table2[[Item Code]:[Master Name]],2,0),"")</f>
        <v/>
      </c>
      <c r="I3345" s="41"/>
      <c r="J3345" s="65" t="str">
        <f>IFERROR(VLOOKUP(Table49[[#This Row],[ITEM CODE]],Table2[[Item Code]:[Master Name]],3,0),"")</f>
        <v/>
      </c>
      <c r="K3345" s="1" t="str">
        <f>IFERROR(VLOOKUP(Table49[[#This Row],[ITEM CODE]],Table2[[Item Code]:[Master Name]],9,0),"")</f>
        <v/>
      </c>
      <c r="L3345" s="1" t="str">
        <f>IFERROR(VLOOKUP(Table49[[#This Row],[ITEM CODE]],Table2[[Item Code]:[Master Name]],8,0),"")</f>
        <v/>
      </c>
      <c r="M3345" s="41"/>
      <c r="N3345" s="66">
        <f>IFERROR(VLOOKUP(Table49[[#This Row],[ITEM CODE]],Table2[[#All],[Item Code]:[Unit Cost]],10,0),0)</f>
        <v>0</v>
      </c>
      <c r="O3345" s="134">
        <f>IFERROR(VLOOKUP(Table49[[#This Row],[ITEM CODE]],Table2[[#All],[Item Code]:[Unit Cost]],10,0),0)</f>
        <v>0</v>
      </c>
      <c r="P3345" s="56"/>
      <c r="Q3345" s="58"/>
      <c r="R3345" s="58">
        <f>Table49[[#This Row],[QUANTITY]]*Table49[[#This Row],[INV Prices]]</f>
        <v>0</v>
      </c>
      <c r="S3345" s="67"/>
      <c r="V3345" s="41"/>
      <c r="W3345" s="4" t="str">
        <f>IFERROR(VLOOKUP(Table49[[#This Row],[ITEM CODE]],Table2[[Item Code]:[Category ]],6,0),"")</f>
        <v/>
      </c>
      <c r="X3345" s="1" t="str">
        <f>IFERROR(VLOOKUP(Table49[[#This Row],[ITEM CODE]],Table2[[Item Code]:[Sub Category]],7,0),"")</f>
        <v/>
      </c>
      <c r="Y3345" s="68" t="str">
        <f>Table49[[#This Row],[PO Number]]&amp;COUNTIFS($E$5:E3345,E3345)</f>
        <v>0</v>
      </c>
    </row>
    <row r="3346" spans="1:25" ht="14.7" customHeight="1" x14ac:dyDescent="0.3">
      <c r="A3346" s="1" t="str">
        <f>IF(Table49[[#This Row],[ITEM NAME]]="","",ROW()-4)</f>
        <v/>
      </c>
      <c r="B3346" s="68"/>
      <c r="C3346" s="4" t="str">
        <f>IFERROR(VLOOKUP(B3346,Table14[],3,0),"")</f>
        <v/>
      </c>
      <c r="D3346" s="4" t="str">
        <f>IFERROR(VLOOKUP(B3346,Table14[],2,0),"")</f>
        <v/>
      </c>
      <c r="E3346" s="4"/>
      <c r="H3346" s="41" t="str">
        <f>IFERROR(VLOOKUP(Table49[[#This Row],[ITEM CODE]],Table2[[Item Code]:[Master Name]],2,0),"")</f>
        <v/>
      </c>
      <c r="I3346" s="41"/>
      <c r="J3346" s="65" t="str">
        <f>IFERROR(VLOOKUP(Table49[[#This Row],[ITEM CODE]],Table2[[Item Code]:[Master Name]],3,0),"")</f>
        <v/>
      </c>
      <c r="K3346" s="1" t="str">
        <f>IFERROR(VLOOKUP(Table49[[#This Row],[ITEM CODE]],Table2[[Item Code]:[Master Name]],9,0),"")</f>
        <v/>
      </c>
      <c r="L3346" s="1" t="str">
        <f>IFERROR(VLOOKUP(Table49[[#This Row],[ITEM CODE]],Table2[[Item Code]:[Master Name]],8,0),"")</f>
        <v/>
      </c>
      <c r="M3346" s="41"/>
      <c r="N3346" s="66">
        <f>IFERROR(VLOOKUP(Table49[[#This Row],[ITEM CODE]],Table2[[#All],[Item Code]:[Unit Cost]],10,0),0)</f>
        <v>0</v>
      </c>
      <c r="O3346" s="134">
        <f>IFERROR(VLOOKUP(Table49[[#This Row],[ITEM CODE]],Table2[[#All],[Item Code]:[Unit Cost]],10,0),0)</f>
        <v>0</v>
      </c>
      <c r="P3346" s="56"/>
      <c r="Q3346" s="58"/>
      <c r="R3346" s="58">
        <f>Table49[[#This Row],[QUANTITY]]*Table49[[#This Row],[INV Prices]]</f>
        <v>0</v>
      </c>
      <c r="S3346" s="67"/>
      <c r="V3346" s="41"/>
      <c r="W3346" s="4" t="str">
        <f>IFERROR(VLOOKUP(Table49[[#This Row],[ITEM CODE]],Table2[[Item Code]:[Category ]],6,0),"")</f>
        <v/>
      </c>
      <c r="X3346" s="1" t="str">
        <f>IFERROR(VLOOKUP(Table49[[#This Row],[ITEM CODE]],Table2[[Item Code]:[Sub Category]],7,0),"")</f>
        <v/>
      </c>
      <c r="Y3346" s="68" t="str">
        <f>Table49[[#This Row],[PO Number]]&amp;COUNTIFS($E$5:E3346,E3346)</f>
        <v>0</v>
      </c>
    </row>
    <row r="3347" spans="1:25" ht="14.7" customHeight="1" x14ac:dyDescent="0.3">
      <c r="A3347" s="1" t="str">
        <f>IF(Table49[[#This Row],[ITEM NAME]]="","",ROW()-4)</f>
        <v/>
      </c>
      <c r="B3347" s="68"/>
      <c r="C3347" s="4" t="str">
        <f>IFERROR(VLOOKUP(B3347,Table14[],3,0),"")</f>
        <v/>
      </c>
      <c r="D3347" s="4" t="str">
        <f>IFERROR(VLOOKUP(B3347,Table14[],2,0),"")</f>
        <v/>
      </c>
      <c r="E3347" s="4"/>
      <c r="H3347" s="41" t="str">
        <f>IFERROR(VLOOKUP(Table49[[#This Row],[ITEM CODE]],Table2[[Item Code]:[Master Name]],2,0),"")</f>
        <v/>
      </c>
      <c r="I3347" s="41"/>
      <c r="J3347" s="65" t="str">
        <f>IFERROR(VLOOKUP(Table49[[#This Row],[ITEM CODE]],Table2[[Item Code]:[Master Name]],3,0),"")</f>
        <v/>
      </c>
      <c r="K3347" s="1" t="str">
        <f>IFERROR(VLOOKUP(Table49[[#This Row],[ITEM CODE]],Table2[[Item Code]:[Master Name]],9,0),"")</f>
        <v/>
      </c>
      <c r="L3347" s="1" t="str">
        <f>IFERROR(VLOOKUP(Table49[[#This Row],[ITEM CODE]],Table2[[Item Code]:[Master Name]],8,0),"")</f>
        <v/>
      </c>
      <c r="M3347" s="41"/>
      <c r="N3347" s="66">
        <f>IFERROR(VLOOKUP(Table49[[#This Row],[ITEM CODE]],Table2[[#All],[Item Code]:[Unit Cost]],10,0),0)</f>
        <v>0</v>
      </c>
      <c r="O3347" s="134">
        <f>IFERROR(VLOOKUP(Table49[[#This Row],[ITEM CODE]],Table2[[#All],[Item Code]:[Unit Cost]],10,0),0)</f>
        <v>0</v>
      </c>
      <c r="P3347" s="56"/>
      <c r="Q3347" s="58"/>
      <c r="R3347" s="58">
        <f>Table49[[#This Row],[QUANTITY]]*Table49[[#This Row],[INV Prices]]</f>
        <v>0</v>
      </c>
      <c r="S3347" s="67"/>
      <c r="V3347" s="41"/>
      <c r="W3347" s="4" t="str">
        <f>IFERROR(VLOOKUP(Table49[[#This Row],[ITEM CODE]],Table2[[Item Code]:[Category ]],6,0),"")</f>
        <v/>
      </c>
      <c r="X3347" s="1" t="str">
        <f>IFERROR(VLOOKUP(Table49[[#This Row],[ITEM CODE]],Table2[[Item Code]:[Sub Category]],7,0),"")</f>
        <v/>
      </c>
      <c r="Y3347" s="68" t="str">
        <f>Table49[[#This Row],[PO Number]]&amp;COUNTIFS($E$5:E3347,E3347)</f>
        <v>0</v>
      </c>
    </row>
    <row r="3348" spans="1:25" ht="14.7" customHeight="1" x14ac:dyDescent="0.3">
      <c r="A3348" s="1" t="str">
        <f>IF(Table49[[#This Row],[ITEM NAME]]="","",ROW()-4)</f>
        <v/>
      </c>
      <c r="B3348" s="68"/>
      <c r="C3348" s="4" t="str">
        <f>IFERROR(VLOOKUP(B3348,Table14[],3,0),"")</f>
        <v/>
      </c>
      <c r="D3348" s="4" t="str">
        <f>IFERROR(VLOOKUP(B3348,Table14[],2,0),"")</f>
        <v/>
      </c>
      <c r="E3348" s="4"/>
      <c r="H3348" s="41" t="str">
        <f>IFERROR(VLOOKUP(Table49[[#This Row],[ITEM CODE]],Table2[[Item Code]:[Master Name]],2,0),"")</f>
        <v/>
      </c>
      <c r="I3348" s="41"/>
      <c r="J3348" s="65" t="str">
        <f>IFERROR(VLOOKUP(Table49[[#This Row],[ITEM CODE]],Table2[[Item Code]:[Master Name]],3,0),"")</f>
        <v/>
      </c>
      <c r="K3348" s="1" t="str">
        <f>IFERROR(VLOOKUP(Table49[[#This Row],[ITEM CODE]],Table2[[Item Code]:[Master Name]],9,0),"")</f>
        <v/>
      </c>
      <c r="L3348" s="1" t="str">
        <f>IFERROR(VLOOKUP(Table49[[#This Row],[ITEM CODE]],Table2[[Item Code]:[Master Name]],8,0),"")</f>
        <v/>
      </c>
      <c r="M3348" s="41"/>
      <c r="N3348" s="66">
        <f>IFERROR(VLOOKUP(Table49[[#This Row],[ITEM CODE]],Table2[[#All],[Item Code]:[Unit Cost]],10,0),0)</f>
        <v>0</v>
      </c>
      <c r="O3348" s="134">
        <f>IFERROR(VLOOKUP(Table49[[#This Row],[ITEM CODE]],Table2[[#All],[Item Code]:[Unit Cost]],10,0),0)</f>
        <v>0</v>
      </c>
      <c r="P3348" s="56"/>
      <c r="Q3348" s="58"/>
      <c r="R3348" s="58">
        <f>Table49[[#This Row],[QUANTITY]]*Table49[[#This Row],[INV Prices]]</f>
        <v>0</v>
      </c>
      <c r="S3348" s="67"/>
      <c r="V3348" s="41"/>
      <c r="W3348" s="4" t="str">
        <f>IFERROR(VLOOKUP(Table49[[#This Row],[ITEM CODE]],Table2[[Item Code]:[Category ]],6,0),"")</f>
        <v/>
      </c>
      <c r="X3348" s="1" t="str">
        <f>IFERROR(VLOOKUP(Table49[[#This Row],[ITEM CODE]],Table2[[Item Code]:[Sub Category]],7,0),"")</f>
        <v/>
      </c>
      <c r="Y3348" s="68" t="str">
        <f>Table49[[#This Row],[PO Number]]&amp;COUNTIFS($E$5:E3348,E3348)</f>
        <v>0</v>
      </c>
    </row>
    <row r="3349" spans="1:25" ht="14.7" customHeight="1" x14ac:dyDescent="0.3">
      <c r="A3349" s="1" t="str">
        <f>IF(Table49[[#This Row],[ITEM NAME]]="","",ROW()-4)</f>
        <v/>
      </c>
      <c r="B3349" s="68"/>
      <c r="C3349" s="4" t="str">
        <f>IFERROR(VLOOKUP(B3349,Table14[],3,0),"")</f>
        <v/>
      </c>
      <c r="D3349" s="4" t="str">
        <f>IFERROR(VLOOKUP(B3349,Table14[],2,0),"")</f>
        <v/>
      </c>
      <c r="E3349" s="4"/>
      <c r="H3349" s="41" t="str">
        <f>IFERROR(VLOOKUP(Table49[[#This Row],[ITEM CODE]],Table2[[Item Code]:[Master Name]],2,0),"")</f>
        <v/>
      </c>
      <c r="I3349" s="41"/>
      <c r="J3349" s="65" t="str">
        <f>IFERROR(VLOOKUP(Table49[[#This Row],[ITEM CODE]],Table2[[Item Code]:[Master Name]],3,0),"")</f>
        <v/>
      </c>
      <c r="K3349" s="1" t="str">
        <f>IFERROR(VLOOKUP(Table49[[#This Row],[ITEM CODE]],Table2[[Item Code]:[Master Name]],9,0),"")</f>
        <v/>
      </c>
      <c r="L3349" s="1" t="str">
        <f>IFERROR(VLOOKUP(Table49[[#This Row],[ITEM CODE]],Table2[[Item Code]:[Master Name]],8,0),"")</f>
        <v/>
      </c>
      <c r="M3349" s="41"/>
      <c r="N3349" s="66">
        <f>IFERROR(VLOOKUP(Table49[[#This Row],[ITEM CODE]],Table2[[#All],[Item Code]:[Unit Cost]],10,0),0)</f>
        <v>0</v>
      </c>
      <c r="O3349" s="134">
        <f>IFERROR(VLOOKUP(Table49[[#This Row],[ITEM CODE]],Table2[[#All],[Item Code]:[Unit Cost]],10,0),0)</f>
        <v>0</v>
      </c>
      <c r="P3349" s="56"/>
      <c r="Q3349" s="58"/>
      <c r="R3349" s="58">
        <f>Table49[[#This Row],[QUANTITY]]*Table49[[#This Row],[INV Prices]]</f>
        <v>0</v>
      </c>
      <c r="S3349" s="67"/>
      <c r="V3349" s="41"/>
      <c r="W3349" s="4" t="str">
        <f>IFERROR(VLOOKUP(Table49[[#This Row],[ITEM CODE]],Table2[[Item Code]:[Category ]],6,0),"")</f>
        <v/>
      </c>
      <c r="X3349" s="1" t="str">
        <f>IFERROR(VLOOKUP(Table49[[#This Row],[ITEM CODE]],Table2[[Item Code]:[Sub Category]],7,0),"")</f>
        <v/>
      </c>
      <c r="Y3349" s="68" t="str">
        <f>Table49[[#This Row],[PO Number]]&amp;COUNTIFS($E$5:E3349,E3349)</f>
        <v>0</v>
      </c>
    </row>
    <row r="3350" spans="1:25" ht="14.7" customHeight="1" x14ac:dyDescent="0.3">
      <c r="A3350" s="1" t="str">
        <f>IF(Table49[[#This Row],[ITEM NAME]]="","",ROW()-4)</f>
        <v/>
      </c>
      <c r="B3350" s="68"/>
      <c r="C3350" s="4" t="str">
        <f>IFERROR(VLOOKUP(B3350,Table14[],3,0),"")</f>
        <v/>
      </c>
      <c r="D3350" s="4" t="str">
        <f>IFERROR(VLOOKUP(B3350,Table14[],2,0),"")</f>
        <v/>
      </c>
      <c r="E3350" s="4"/>
      <c r="H3350" s="41" t="str">
        <f>IFERROR(VLOOKUP(Table49[[#This Row],[ITEM CODE]],Table2[[Item Code]:[Master Name]],2,0),"")</f>
        <v/>
      </c>
      <c r="I3350" s="41"/>
      <c r="J3350" s="65" t="str">
        <f>IFERROR(VLOOKUP(Table49[[#This Row],[ITEM CODE]],Table2[[Item Code]:[Master Name]],3,0),"")</f>
        <v/>
      </c>
      <c r="K3350" s="1" t="str">
        <f>IFERROR(VLOOKUP(Table49[[#This Row],[ITEM CODE]],Table2[[Item Code]:[Master Name]],9,0),"")</f>
        <v/>
      </c>
      <c r="L3350" s="1" t="str">
        <f>IFERROR(VLOOKUP(Table49[[#This Row],[ITEM CODE]],Table2[[Item Code]:[Master Name]],8,0),"")</f>
        <v/>
      </c>
      <c r="M3350" s="41"/>
      <c r="N3350" s="66">
        <f>IFERROR(VLOOKUP(Table49[[#This Row],[ITEM CODE]],Table2[[#All],[Item Code]:[Unit Cost]],10,0),0)</f>
        <v>0</v>
      </c>
      <c r="O3350" s="134">
        <f>IFERROR(VLOOKUP(Table49[[#This Row],[ITEM CODE]],Table2[[#All],[Item Code]:[Unit Cost]],10,0),0)</f>
        <v>0</v>
      </c>
      <c r="P3350" s="56"/>
      <c r="Q3350" s="58"/>
      <c r="R3350" s="58">
        <f>Table49[[#This Row],[QUANTITY]]*Table49[[#This Row],[INV Prices]]</f>
        <v>0</v>
      </c>
      <c r="S3350" s="67"/>
      <c r="V3350" s="41"/>
      <c r="W3350" s="4" t="str">
        <f>IFERROR(VLOOKUP(Table49[[#This Row],[ITEM CODE]],Table2[[Item Code]:[Category ]],6,0),"")</f>
        <v/>
      </c>
      <c r="X3350" s="1" t="str">
        <f>IFERROR(VLOOKUP(Table49[[#This Row],[ITEM CODE]],Table2[[Item Code]:[Sub Category]],7,0),"")</f>
        <v/>
      </c>
      <c r="Y3350" s="68" t="str">
        <f>Table49[[#This Row],[PO Number]]&amp;COUNTIFS($E$5:E3350,E3350)</f>
        <v>0</v>
      </c>
    </row>
    <row r="3351" spans="1:25" ht="14.7" customHeight="1" x14ac:dyDescent="0.3">
      <c r="A3351" s="1" t="str">
        <f>IF(Table49[[#This Row],[ITEM NAME]]="","",ROW()-4)</f>
        <v/>
      </c>
      <c r="B3351" s="68"/>
      <c r="C3351" s="4" t="str">
        <f>IFERROR(VLOOKUP(B3351,Table14[],3,0),"")</f>
        <v/>
      </c>
      <c r="D3351" s="4" t="str">
        <f>IFERROR(VLOOKUP(B3351,Table14[],2,0),"")</f>
        <v/>
      </c>
      <c r="E3351" s="4"/>
      <c r="H3351" s="41" t="str">
        <f>IFERROR(VLOOKUP(Table49[[#This Row],[ITEM CODE]],Table2[[Item Code]:[Master Name]],2,0),"")</f>
        <v/>
      </c>
      <c r="I3351" s="41"/>
      <c r="J3351" s="65" t="str">
        <f>IFERROR(VLOOKUP(Table49[[#This Row],[ITEM CODE]],Table2[[Item Code]:[Master Name]],3,0),"")</f>
        <v/>
      </c>
      <c r="K3351" s="1" t="str">
        <f>IFERROR(VLOOKUP(Table49[[#This Row],[ITEM CODE]],Table2[[Item Code]:[Master Name]],9,0),"")</f>
        <v/>
      </c>
      <c r="L3351" s="1" t="str">
        <f>IFERROR(VLOOKUP(Table49[[#This Row],[ITEM CODE]],Table2[[Item Code]:[Master Name]],8,0),"")</f>
        <v/>
      </c>
      <c r="M3351" s="41"/>
      <c r="N3351" s="66">
        <f>IFERROR(VLOOKUP(Table49[[#This Row],[ITEM CODE]],Table2[[#All],[Item Code]:[Unit Cost]],10,0),0)</f>
        <v>0</v>
      </c>
      <c r="O3351" s="134">
        <f>IFERROR(VLOOKUP(Table49[[#This Row],[ITEM CODE]],Table2[[#All],[Item Code]:[Unit Cost]],10,0),0)</f>
        <v>0</v>
      </c>
      <c r="P3351" s="56"/>
      <c r="Q3351" s="58"/>
      <c r="R3351" s="58">
        <f>Table49[[#This Row],[QUANTITY]]*Table49[[#This Row],[INV Prices]]</f>
        <v>0</v>
      </c>
      <c r="S3351" s="67"/>
      <c r="V3351" s="41"/>
      <c r="W3351" s="4" t="str">
        <f>IFERROR(VLOOKUP(Table49[[#This Row],[ITEM CODE]],Table2[[Item Code]:[Category ]],6,0),"")</f>
        <v/>
      </c>
      <c r="X3351" s="1" t="str">
        <f>IFERROR(VLOOKUP(Table49[[#This Row],[ITEM CODE]],Table2[[Item Code]:[Sub Category]],7,0),"")</f>
        <v/>
      </c>
      <c r="Y3351" s="68" t="str">
        <f>Table49[[#This Row],[PO Number]]&amp;COUNTIFS($E$5:E3351,E3351)</f>
        <v>0</v>
      </c>
    </row>
    <row r="3352" spans="1:25" ht="14.7" customHeight="1" x14ac:dyDescent="0.3">
      <c r="A3352" s="1" t="str">
        <f>IF(Table49[[#This Row],[ITEM NAME]]="","",ROW()-4)</f>
        <v/>
      </c>
      <c r="B3352" s="68"/>
      <c r="C3352" s="4" t="str">
        <f>IFERROR(VLOOKUP(B3352,Table14[],3,0),"")</f>
        <v/>
      </c>
      <c r="D3352" s="4" t="str">
        <f>IFERROR(VLOOKUP(B3352,Table14[],2,0),"")</f>
        <v/>
      </c>
      <c r="E3352" s="4"/>
      <c r="H3352" s="41" t="str">
        <f>IFERROR(VLOOKUP(Table49[[#This Row],[ITEM CODE]],Table2[[Item Code]:[Master Name]],2,0),"")</f>
        <v/>
      </c>
      <c r="I3352" s="41"/>
      <c r="J3352" s="65" t="str">
        <f>IFERROR(VLOOKUP(Table49[[#This Row],[ITEM CODE]],Table2[[Item Code]:[Master Name]],3,0),"")</f>
        <v/>
      </c>
      <c r="K3352" s="1" t="str">
        <f>IFERROR(VLOOKUP(Table49[[#This Row],[ITEM CODE]],Table2[[Item Code]:[Master Name]],9,0),"")</f>
        <v/>
      </c>
      <c r="L3352" s="1" t="str">
        <f>IFERROR(VLOOKUP(Table49[[#This Row],[ITEM CODE]],Table2[[Item Code]:[Master Name]],8,0),"")</f>
        <v/>
      </c>
      <c r="M3352" s="41"/>
      <c r="N3352" s="66">
        <f>IFERROR(VLOOKUP(Table49[[#This Row],[ITEM CODE]],Table2[[#All],[Item Code]:[Unit Cost]],10,0),0)</f>
        <v>0</v>
      </c>
      <c r="O3352" s="134">
        <f>IFERROR(VLOOKUP(Table49[[#This Row],[ITEM CODE]],Table2[[#All],[Item Code]:[Unit Cost]],10,0),0)</f>
        <v>0</v>
      </c>
      <c r="P3352" s="56"/>
      <c r="Q3352" s="58"/>
      <c r="R3352" s="58">
        <f>Table49[[#This Row],[QUANTITY]]*Table49[[#This Row],[INV Prices]]</f>
        <v>0</v>
      </c>
      <c r="S3352" s="67"/>
      <c r="V3352" s="41"/>
      <c r="W3352" s="4" t="str">
        <f>IFERROR(VLOOKUP(Table49[[#This Row],[ITEM CODE]],Table2[[Item Code]:[Category ]],6,0),"")</f>
        <v/>
      </c>
      <c r="X3352" s="1" t="str">
        <f>IFERROR(VLOOKUP(Table49[[#This Row],[ITEM CODE]],Table2[[Item Code]:[Sub Category]],7,0),"")</f>
        <v/>
      </c>
      <c r="Y3352" s="68" t="str">
        <f>Table49[[#This Row],[PO Number]]&amp;COUNTIFS($E$5:E3352,E3352)</f>
        <v>0</v>
      </c>
    </row>
    <row r="3353" spans="1:25" ht="14.7" customHeight="1" x14ac:dyDescent="0.3">
      <c r="A3353" s="1" t="str">
        <f>IF(Table49[[#This Row],[ITEM NAME]]="","",ROW()-4)</f>
        <v/>
      </c>
      <c r="B3353" s="68"/>
      <c r="C3353" s="4" t="str">
        <f>IFERROR(VLOOKUP(B3353,Table14[],3,0),"")</f>
        <v/>
      </c>
      <c r="D3353" s="4" t="str">
        <f>IFERROR(VLOOKUP(B3353,Table14[],2,0),"")</f>
        <v/>
      </c>
      <c r="E3353" s="4"/>
      <c r="H3353" s="41" t="str">
        <f>IFERROR(VLOOKUP(Table49[[#This Row],[ITEM CODE]],Table2[[Item Code]:[Master Name]],2,0),"")</f>
        <v/>
      </c>
      <c r="I3353" s="41"/>
      <c r="J3353" s="65" t="str">
        <f>IFERROR(VLOOKUP(Table49[[#This Row],[ITEM CODE]],Table2[[Item Code]:[Master Name]],3,0),"")</f>
        <v/>
      </c>
      <c r="K3353" s="1" t="str">
        <f>IFERROR(VLOOKUP(Table49[[#This Row],[ITEM CODE]],Table2[[Item Code]:[Master Name]],9,0),"")</f>
        <v/>
      </c>
      <c r="L3353" s="1" t="str">
        <f>IFERROR(VLOOKUP(Table49[[#This Row],[ITEM CODE]],Table2[[Item Code]:[Master Name]],8,0),"")</f>
        <v/>
      </c>
      <c r="M3353" s="41"/>
      <c r="N3353" s="66">
        <f>IFERROR(VLOOKUP(Table49[[#This Row],[ITEM CODE]],Table2[[#All],[Item Code]:[Unit Cost]],10,0),0)</f>
        <v>0</v>
      </c>
      <c r="O3353" s="134">
        <f>IFERROR(VLOOKUP(Table49[[#This Row],[ITEM CODE]],Table2[[#All],[Item Code]:[Unit Cost]],10,0),0)</f>
        <v>0</v>
      </c>
      <c r="P3353" s="56"/>
      <c r="Q3353" s="58"/>
      <c r="R3353" s="58">
        <f>Table49[[#This Row],[QUANTITY]]*Table49[[#This Row],[INV Prices]]</f>
        <v>0</v>
      </c>
      <c r="S3353" s="67"/>
      <c r="V3353" s="41"/>
      <c r="W3353" s="4" t="str">
        <f>IFERROR(VLOOKUP(Table49[[#This Row],[ITEM CODE]],Table2[[Item Code]:[Category ]],6,0),"")</f>
        <v/>
      </c>
      <c r="X3353" s="1" t="str">
        <f>IFERROR(VLOOKUP(Table49[[#This Row],[ITEM CODE]],Table2[[Item Code]:[Sub Category]],7,0),"")</f>
        <v/>
      </c>
      <c r="Y3353" s="68" t="str">
        <f>Table49[[#This Row],[PO Number]]&amp;COUNTIFS($E$5:E3353,E3353)</f>
        <v>0</v>
      </c>
    </row>
    <row r="3354" spans="1:25" ht="14.7" customHeight="1" x14ac:dyDescent="0.3">
      <c r="A3354" s="1" t="str">
        <f>IF(Table49[[#This Row],[ITEM NAME]]="","",ROW()-4)</f>
        <v/>
      </c>
      <c r="B3354" s="68"/>
      <c r="C3354" s="4" t="str">
        <f>IFERROR(VLOOKUP(B3354,Table14[],3,0),"")</f>
        <v/>
      </c>
      <c r="D3354" s="4" t="str">
        <f>IFERROR(VLOOKUP(B3354,Table14[],2,0),"")</f>
        <v/>
      </c>
      <c r="E3354" s="4"/>
      <c r="H3354" s="41" t="str">
        <f>IFERROR(VLOOKUP(Table49[[#This Row],[ITEM CODE]],Table2[[Item Code]:[Master Name]],2,0),"")</f>
        <v/>
      </c>
      <c r="I3354" s="41"/>
      <c r="J3354" s="65" t="str">
        <f>IFERROR(VLOOKUP(Table49[[#This Row],[ITEM CODE]],Table2[[Item Code]:[Master Name]],3,0),"")</f>
        <v/>
      </c>
      <c r="K3354" s="1" t="str">
        <f>IFERROR(VLOOKUP(Table49[[#This Row],[ITEM CODE]],Table2[[Item Code]:[Master Name]],9,0),"")</f>
        <v/>
      </c>
      <c r="L3354" s="1" t="str">
        <f>IFERROR(VLOOKUP(Table49[[#This Row],[ITEM CODE]],Table2[[Item Code]:[Master Name]],8,0),"")</f>
        <v/>
      </c>
      <c r="M3354" s="41"/>
      <c r="N3354" s="66">
        <f>IFERROR(VLOOKUP(Table49[[#This Row],[ITEM CODE]],Table2[[#All],[Item Code]:[Unit Cost]],10,0),0)</f>
        <v>0</v>
      </c>
      <c r="O3354" s="134">
        <f>IFERROR(VLOOKUP(Table49[[#This Row],[ITEM CODE]],Table2[[#All],[Item Code]:[Unit Cost]],10,0),0)</f>
        <v>0</v>
      </c>
      <c r="P3354" s="56"/>
      <c r="Q3354" s="58"/>
      <c r="R3354" s="58">
        <f>Table49[[#This Row],[QUANTITY]]*Table49[[#This Row],[INV Prices]]</f>
        <v>0</v>
      </c>
      <c r="S3354" s="67"/>
      <c r="V3354" s="41"/>
      <c r="W3354" s="4" t="str">
        <f>IFERROR(VLOOKUP(Table49[[#This Row],[ITEM CODE]],Table2[[Item Code]:[Category ]],6,0),"")</f>
        <v/>
      </c>
      <c r="X3354" s="1" t="str">
        <f>IFERROR(VLOOKUP(Table49[[#This Row],[ITEM CODE]],Table2[[Item Code]:[Sub Category]],7,0),"")</f>
        <v/>
      </c>
      <c r="Y3354" s="68" t="str">
        <f>Table49[[#This Row],[PO Number]]&amp;COUNTIFS($E$5:E3354,E3354)</f>
        <v>0</v>
      </c>
    </row>
    <row r="3355" spans="1:25" ht="14.7" customHeight="1" x14ac:dyDescent="0.3">
      <c r="A3355" s="1" t="str">
        <f>IF(Table49[[#This Row],[ITEM NAME]]="","",ROW()-4)</f>
        <v/>
      </c>
      <c r="B3355" s="68"/>
      <c r="C3355" s="4" t="str">
        <f>IFERROR(VLOOKUP(B3355,Table14[],3,0),"")</f>
        <v/>
      </c>
      <c r="D3355" s="4" t="str">
        <f>IFERROR(VLOOKUP(B3355,Table14[],2,0),"")</f>
        <v/>
      </c>
      <c r="E3355" s="4"/>
      <c r="H3355" s="41" t="str">
        <f>IFERROR(VLOOKUP(Table49[[#This Row],[ITEM CODE]],Table2[[Item Code]:[Master Name]],2,0),"")</f>
        <v/>
      </c>
      <c r="I3355" s="41"/>
      <c r="J3355" s="65" t="str">
        <f>IFERROR(VLOOKUP(Table49[[#This Row],[ITEM CODE]],Table2[[Item Code]:[Master Name]],3,0),"")</f>
        <v/>
      </c>
      <c r="K3355" s="1" t="str">
        <f>IFERROR(VLOOKUP(Table49[[#This Row],[ITEM CODE]],Table2[[Item Code]:[Master Name]],9,0),"")</f>
        <v/>
      </c>
      <c r="L3355" s="1" t="str">
        <f>IFERROR(VLOOKUP(Table49[[#This Row],[ITEM CODE]],Table2[[Item Code]:[Master Name]],8,0),"")</f>
        <v/>
      </c>
      <c r="M3355" s="41"/>
      <c r="N3355" s="66">
        <f>IFERROR(VLOOKUP(Table49[[#This Row],[ITEM CODE]],Table2[[#All],[Item Code]:[Unit Cost]],10,0),0)</f>
        <v>0</v>
      </c>
      <c r="O3355" s="134">
        <f>IFERROR(VLOOKUP(Table49[[#This Row],[ITEM CODE]],Table2[[#All],[Item Code]:[Unit Cost]],10,0),0)</f>
        <v>0</v>
      </c>
      <c r="P3355" s="56"/>
      <c r="Q3355" s="58"/>
      <c r="R3355" s="58">
        <f>Table49[[#This Row],[QUANTITY]]*Table49[[#This Row],[INV Prices]]</f>
        <v>0</v>
      </c>
      <c r="S3355" s="67"/>
      <c r="V3355" s="41"/>
      <c r="W3355" s="4" t="str">
        <f>IFERROR(VLOOKUP(Table49[[#This Row],[ITEM CODE]],Table2[[Item Code]:[Category ]],6,0),"")</f>
        <v/>
      </c>
      <c r="X3355" s="1" t="str">
        <f>IFERROR(VLOOKUP(Table49[[#This Row],[ITEM CODE]],Table2[[Item Code]:[Sub Category]],7,0),"")</f>
        <v/>
      </c>
      <c r="Y3355" s="68" t="str">
        <f>Table49[[#This Row],[PO Number]]&amp;COUNTIFS($E$5:E3355,E3355)</f>
        <v>0</v>
      </c>
    </row>
    <row r="3356" spans="1:25" ht="14.7" customHeight="1" x14ac:dyDescent="0.3">
      <c r="A3356" s="1" t="str">
        <f>IF(Table49[[#This Row],[ITEM NAME]]="","",ROW()-4)</f>
        <v/>
      </c>
      <c r="B3356" s="68"/>
      <c r="C3356" s="4" t="str">
        <f>IFERROR(VLOOKUP(B3356,Table14[],3,0),"")</f>
        <v/>
      </c>
      <c r="D3356" s="4" t="str">
        <f>IFERROR(VLOOKUP(B3356,Table14[],2,0),"")</f>
        <v/>
      </c>
      <c r="E3356" s="4"/>
      <c r="H3356" s="41" t="str">
        <f>IFERROR(VLOOKUP(Table49[[#This Row],[ITEM CODE]],Table2[[Item Code]:[Master Name]],2,0),"")</f>
        <v/>
      </c>
      <c r="I3356" s="41"/>
      <c r="J3356" s="65" t="str">
        <f>IFERROR(VLOOKUP(Table49[[#This Row],[ITEM CODE]],Table2[[Item Code]:[Master Name]],3,0),"")</f>
        <v/>
      </c>
      <c r="K3356" s="1" t="str">
        <f>IFERROR(VLOOKUP(Table49[[#This Row],[ITEM CODE]],Table2[[Item Code]:[Master Name]],9,0),"")</f>
        <v/>
      </c>
      <c r="L3356" s="1" t="str">
        <f>IFERROR(VLOOKUP(Table49[[#This Row],[ITEM CODE]],Table2[[Item Code]:[Master Name]],8,0),"")</f>
        <v/>
      </c>
      <c r="M3356" s="41"/>
      <c r="N3356" s="66">
        <f>IFERROR(VLOOKUP(Table49[[#This Row],[ITEM CODE]],Table2[[#All],[Item Code]:[Unit Cost]],10,0),0)</f>
        <v>0</v>
      </c>
      <c r="O3356" s="134">
        <f>IFERROR(VLOOKUP(Table49[[#This Row],[ITEM CODE]],Table2[[#All],[Item Code]:[Unit Cost]],10,0),0)</f>
        <v>0</v>
      </c>
      <c r="P3356" s="56"/>
      <c r="Q3356" s="58"/>
      <c r="R3356" s="58">
        <f>Table49[[#This Row],[QUANTITY]]*Table49[[#This Row],[INV Prices]]</f>
        <v>0</v>
      </c>
      <c r="S3356" s="67"/>
      <c r="V3356" s="41"/>
      <c r="W3356" s="4" t="str">
        <f>IFERROR(VLOOKUP(Table49[[#This Row],[ITEM CODE]],Table2[[Item Code]:[Category ]],6,0),"")</f>
        <v/>
      </c>
      <c r="X3356" s="1" t="str">
        <f>IFERROR(VLOOKUP(Table49[[#This Row],[ITEM CODE]],Table2[[Item Code]:[Sub Category]],7,0),"")</f>
        <v/>
      </c>
      <c r="Y3356" s="68" t="str">
        <f>Table49[[#This Row],[PO Number]]&amp;COUNTIFS($E$5:E3356,E3356)</f>
        <v>0</v>
      </c>
    </row>
    <row r="3357" spans="1:25" ht="14.7" customHeight="1" x14ac:dyDescent="0.3">
      <c r="A3357" s="1" t="str">
        <f>IF(Table49[[#This Row],[ITEM NAME]]="","",ROW()-4)</f>
        <v/>
      </c>
      <c r="B3357" s="68"/>
      <c r="C3357" s="4" t="str">
        <f>IFERROR(VLOOKUP(B3357,Table14[],3,0),"")</f>
        <v/>
      </c>
      <c r="D3357" s="4" t="str">
        <f>IFERROR(VLOOKUP(B3357,Table14[],2,0),"")</f>
        <v/>
      </c>
      <c r="E3357" s="4"/>
      <c r="H3357" s="41" t="str">
        <f>IFERROR(VLOOKUP(Table49[[#This Row],[ITEM CODE]],Table2[[Item Code]:[Master Name]],2,0),"")</f>
        <v/>
      </c>
      <c r="I3357" s="41"/>
      <c r="J3357" s="65" t="str">
        <f>IFERROR(VLOOKUP(Table49[[#This Row],[ITEM CODE]],Table2[[Item Code]:[Master Name]],3,0),"")</f>
        <v/>
      </c>
      <c r="K3357" s="1" t="str">
        <f>IFERROR(VLOOKUP(Table49[[#This Row],[ITEM CODE]],Table2[[Item Code]:[Master Name]],9,0),"")</f>
        <v/>
      </c>
      <c r="L3357" s="1" t="str">
        <f>IFERROR(VLOOKUP(Table49[[#This Row],[ITEM CODE]],Table2[[Item Code]:[Master Name]],8,0),"")</f>
        <v/>
      </c>
      <c r="M3357" s="41"/>
      <c r="N3357" s="66">
        <f>IFERROR(VLOOKUP(Table49[[#This Row],[ITEM CODE]],Table2[[#All],[Item Code]:[Unit Cost]],10,0),0)</f>
        <v>0</v>
      </c>
      <c r="O3357" s="134">
        <f>IFERROR(VLOOKUP(Table49[[#This Row],[ITEM CODE]],Table2[[#All],[Item Code]:[Unit Cost]],10,0),0)</f>
        <v>0</v>
      </c>
      <c r="P3357" s="56"/>
      <c r="Q3357" s="58"/>
      <c r="R3357" s="58">
        <f>Table49[[#This Row],[QUANTITY]]*Table49[[#This Row],[INV Prices]]</f>
        <v>0</v>
      </c>
      <c r="S3357" s="67"/>
      <c r="V3357" s="41"/>
      <c r="W3357" s="4" t="str">
        <f>IFERROR(VLOOKUP(Table49[[#This Row],[ITEM CODE]],Table2[[Item Code]:[Category ]],6,0),"")</f>
        <v/>
      </c>
      <c r="X3357" s="1" t="str">
        <f>IFERROR(VLOOKUP(Table49[[#This Row],[ITEM CODE]],Table2[[Item Code]:[Sub Category]],7,0),"")</f>
        <v/>
      </c>
      <c r="Y3357" s="68" t="str">
        <f>Table49[[#This Row],[PO Number]]&amp;COUNTIFS($E$5:E3357,E3357)</f>
        <v>0</v>
      </c>
    </row>
    <row r="3358" spans="1:25" ht="14.7" customHeight="1" x14ac:dyDescent="0.3">
      <c r="A3358" s="1" t="str">
        <f>IF(Table49[[#This Row],[ITEM NAME]]="","",ROW()-4)</f>
        <v/>
      </c>
      <c r="B3358" s="68"/>
      <c r="C3358" s="4" t="str">
        <f>IFERROR(VLOOKUP(B3358,Table14[],3,0),"")</f>
        <v/>
      </c>
      <c r="D3358" s="4" t="str">
        <f>IFERROR(VLOOKUP(B3358,Table14[],2,0),"")</f>
        <v/>
      </c>
      <c r="E3358" s="4"/>
      <c r="H3358" s="41" t="str">
        <f>IFERROR(VLOOKUP(Table49[[#This Row],[ITEM CODE]],Table2[[Item Code]:[Master Name]],2,0),"")</f>
        <v/>
      </c>
      <c r="I3358" s="41"/>
      <c r="J3358" s="65" t="str">
        <f>IFERROR(VLOOKUP(Table49[[#This Row],[ITEM CODE]],Table2[[Item Code]:[Master Name]],3,0),"")</f>
        <v/>
      </c>
      <c r="K3358" s="1" t="str">
        <f>IFERROR(VLOOKUP(Table49[[#This Row],[ITEM CODE]],Table2[[Item Code]:[Master Name]],9,0),"")</f>
        <v/>
      </c>
      <c r="L3358" s="1" t="str">
        <f>IFERROR(VLOOKUP(Table49[[#This Row],[ITEM CODE]],Table2[[Item Code]:[Master Name]],8,0),"")</f>
        <v/>
      </c>
      <c r="M3358" s="41"/>
      <c r="N3358" s="66">
        <f>IFERROR(VLOOKUP(Table49[[#This Row],[ITEM CODE]],Table2[[#All],[Item Code]:[Unit Cost]],10,0),0)</f>
        <v>0</v>
      </c>
      <c r="O3358" s="134">
        <f>IFERROR(VLOOKUP(Table49[[#This Row],[ITEM CODE]],Table2[[#All],[Item Code]:[Unit Cost]],10,0),0)</f>
        <v>0</v>
      </c>
      <c r="P3358" s="56"/>
      <c r="Q3358" s="58"/>
      <c r="R3358" s="58">
        <f>Table49[[#This Row],[QUANTITY]]*Table49[[#This Row],[INV Prices]]</f>
        <v>0</v>
      </c>
      <c r="S3358" s="67"/>
      <c r="V3358" s="41"/>
      <c r="W3358" s="4" t="str">
        <f>IFERROR(VLOOKUP(Table49[[#This Row],[ITEM CODE]],Table2[[Item Code]:[Category ]],6,0),"")</f>
        <v/>
      </c>
      <c r="X3358" s="1" t="str">
        <f>IFERROR(VLOOKUP(Table49[[#This Row],[ITEM CODE]],Table2[[Item Code]:[Sub Category]],7,0),"")</f>
        <v/>
      </c>
      <c r="Y3358" s="68" t="str">
        <f>Table49[[#This Row],[PO Number]]&amp;COUNTIFS($E$5:E3358,E3358)</f>
        <v>0</v>
      </c>
    </row>
    <row r="3359" spans="1:25" ht="14.7" customHeight="1" x14ac:dyDescent="0.3">
      <c r="A3359" s="1" t="str">
        <f>IF(Table49[[#This Row],[ITEM NAME]]="","",ROW()-4)</f>
        <v/>
      </c>
      <c r="B3359" s="68"/>
      <c r="C3359" s="4" t="str">
        <f>IFERROR(VLOOKUP(B3359,Table14[],3,0),"")</f>
        <v/>
      </c>
      <c r="D3359" s="4" t="str">
        <f>IFERROR(VLOOKUP(B3359,Table14[],2,0),"")</f>
        <v/>
      </c>
      <c r="E3359" s="4"/>
      <c r="H3359" s="41" t="str">
        <f>IFERROR(VLOOKUP(Table49[[#This Row],[ITEM CODE]],Table2[[Item Code]:[Master Name]],2,0),"")</f>
        <v/>
      </c>
      <c r="I3359" s="41"/>
      <c r="J3359" s="65" t="str">
        <f>IFERROR(VLOOKUP(Table49[[#This Row],[ITEM CODE]],Table2[[Item Code]:[Master Name]],3,0),"")</f>
        <v/>
      </c>
      <c r="K3359" s="1" t="str">
        <f>IFERROR(VLOOKUP(Table49[[#This Row],[ITEM CODE]],Table2[[Item Code]:[Master Name]],9,0),"")</f>
        <v/>
      </c>
      <c r="L3359" s="1" t="str">
        <f>IFERROR(VLOOKUP(Table49[[#This Row],[ITEM CODE]],Table2[[Item Code]:[Master Name]],8,0),"")</f>
        <v/>
      </c>
      <c r="M3359" s="41"/>
      <c r="N3359" s="66">
        <f>IFERROR(VLOOKUP(Table49[[#This Row],[ITEM CODE]],Table2[[#All],[Item Code]:[Unit Cost]],10,0),0)</f>
        <v>0</v>
      </c>
      <c r="O3359" s="134">
        <f>IFERROR(VLOOKUP(Table49[[#This Row],[ITEM CODE]],Table2[[#All],[Item Code]:[Unit Cost]],10,0),0)</f>
        <v>0</v>
      </c>
      <c r="P3359" s="56"/>
      <c r="Q3359" s="58"/>
      <c r="R3359" s="58">
        <f>Table49[[#This Row],[QUANTITY]]*Table49[[#This Row],[INV Prices]]</f>
        <v>0</v>
      </c>
      <c r="S3359" s="67"/>
      <c r="V3359" s="41"/>
      <c r="W3359" s="4" t="str">
        <f>IFERROR(VLOOKUP(Table49[[#This Row],[ITEM CODE]],Table2[[Item Code]:[Category ]],6,0),"")</f>
        <v/>
      </c>
      <c r="X3359" s="1" t="str">
        <f>IFERROR(VLOOKUP(Table49[[#This Row],[ITEM CODE]],Table2[[Item Code]:[Sub Category]],7,0),"")</f>
        <v/>
      </c>
      <c r="Y3359" s="68" t="str">
        <f>Table49[[#This Row],[PO Number]]&amp;COUNTIFS($E$5:E3359,E3359)</f>
        <v>0</v>
      </c>
    </row>
    <row r="3360" spans="1:25" ht="14.7" customHeight="1" x14ac:dyDescent="0.3">
      <c r="A3360" s="1" t="str">
        <f>IF(Table49[[#This Row],[ITEM NAME]]="","",ROW()-4)</f>
        <v/>
      </c>
      <c r="B3360" s="68"/>
      <c r="C3360" s="4" t="str">
        <f>IFERROR(VLOOKUP(B3360,Table14[],3,0),"")</f>
        <v/>
      </c>
      <c r="D3360" s="4" t="str">
        <f>IFERROR(VLOOKUP(B3360,Table14[],2,0),"")</f>
        <v/>
      </c>
      <c r="E3360" s="4"/>
      <c r="H3360" s="41" t="str">
        <f>IFERROR(VLOOKUP(Table49[[#This Row],[ITEM CODE]],Table2[[Item Code]:[Master Name]],2,0),"")</f>
        <v/>
      </c>
      <c r="I3360" s="41"/>
      <c r="J3360" s="65" t="str">
        <f>IFERROR(VLOOKUP(Table49[[#This Row],[ITEM CODE]],Table2[[Item Code]:[Master Name]],3,0),"")</f>
        <v/>
      </c>
      <c r="K3360" s="1" t="str">
        <f>IFERROR(VLOOKUP(Table49[[#This Row],[ITEM CODE]],Table2[[Item Code]:[Master Name]],9,0),"")</f>
        <v/>
      </c>
      <c r="L3360" s="1" t="str">
        <f>IFERROR(VLOOKUP(Table49[[#This Row],[ITEM CODE]],Table2[[Item Code]:[Master Name]],8,0),"")</f>
        <v/>
      </c>
      <c r="M3360" s="41"/>
      <c r="N3360" s="66">
        <f>IFERROR(VLOOKUP(Table49[[#This Row],[ITEM CODE]],Table2[[#All],[Item Code]:[Unit Cost]],10,0),0)</f>
        <v>0</v>
      </c>
      <c r="O3360" s="134">
        <f>IFERROR(VLOOKUP(Table49[[#This Row],[ITEM CODE]],Table2[[#All],[Item Code]:[Unit Cost]],10,0),0)</f>
        <v>0</v>
      </c>
      <c r="P3360" s="56"/>
      <c r="Q3360" s="58"/>
      <c r="R3360" s="58">
        <f>Table49[[#This Row],[QUANTITY]]*Table49[[#This Row],[INV Prices]]</f>
        <v>0</v>
      </c>
      <c r="S3360" s="67"/>
      <c r="V3360" s="41"/>
      <c r="W3360" s="4" t="str">
        <f>IFERROR(VLOOKUP(Table49[[#This Row],[ITEM CODE]],Table2[[Item Code]:[Category ]],6,0),"")</f>
        <v/>
      </c>
      <c r="X3360" s="1" t="str">
        <f>IFERROR(VLOOKUP(Table49[[#This Row],[ITEM CODE]],Table2[[Item Code]:[Sub Category]],7,0),"")</f>
        <v/>
      </c>
      <c r="Y3360" s="68" t="str">
        <f>Table49[[#This Row],[PO Number]]&amp;COUNTIFS($E$5:E3360,E3360)</f>
        <v>0</v>
      </c>
    </row>
    <row r="3361" spans="1:25" ht="14.7" customHeight="1" x14ac:dyDescent="0.3">
      <c r="A3361" s="1" t="str">
        <f>IF(Table49[[#This Row],[ITEM NAME]]="","",ROW()-4)</f>
        <v/>
      </c>
      <c r="B3361" s="68"/>
      <c r="C3361" s="4" t="str">
        <f>IFERROR(VLOOKUP(B3361,Table14[],3,0),"")</f>
        <v/>
      </c>
      <c r="D3361" s="4" t="str">
        <f>IFERROR(VLOOKUP(B3361,Table14[],2,0),"")</f>
        <v/>
      </c>
      <c r="E3361" s="4"/>
      <c r="H3361" s="41" t="str">
        <f>IFERROR(VLOOKUP(Table49[[#This Row],[ITEM CODE]],Table2[[Item Code]:[Master Name]],2,0),"")</f>
        <v/>
      </c>
      <c r="I3361" s="41"/>
      <c r="J3361" s="65" t="str">
        <f>IFERROR(VLOOKUP(Table49[[#This Row],[ITEM CODE]],Table2[[Item Code]:[Master Name]],3,0),"")</f>
        <v/>
      </c>
      <c r="K3361" s="1" t="str">
        <f>IFERROR(VLOOKUP(Table49[[#This Row],[ITEM CODE]],Table2[[Item Code]:[Master Name]],9,0),"")</f>
        <v/>
      </c>
      <c r="L3361" s="1" t="str">
        <f>IFERROR(VLOOKUP(Table49[[#This Row],[ITEM CODE]],Table2[[Item Code]:[Master Name]],8,0),"")</f>
        <v/>
      </c>
      <c r="M3361" s="41"/>
      <c r="N3361" s="66">
        <f>IFERROR(VLOOKUP(Table49[[#This Row],[ITEM CODE]],Table2[[#All],[Item Code]:[Unit Cost]],10,0),0)</f>
        <v>0</v>
      </c>
      <c r="O3361" s="134">
        <f>IFERROR(VLOOKUP(Table49[[#This Row],[ITEM CODE]],Table2[[#All],[Item Code]:[Unit Cost]],10,0),0)</f>
        <v>0</v>
      </c>
      <c r="P3361" s="56"/>
      <c r="Q3361" s="58"/>
      <c r="R3361" s="58">
        <f>Table49[[#This Row],[QUANTITY]]*Table49[[#This Row],[INV Prices]]</f>
        <v>0</v>
      </c>
      <c r="S3361" s="67"/>
      <c r="V3361" s="41"/>
      <c r="W3361" s="4" t="str">
        <f>IFERROR(VLOOKUP(Table49[[#This Row],[ITEM CODE]],Table2[[Item Code]:[Category ]],6,0),"")</f>
        <v/>
      </c>
      <c r="X3361" s="1" t="str">
        <f>IFERROR(VLOOKUP(Table49[[#This Row],[ITEM CODE]],Table2[[Item Code]:[Sub Category]],7,0),"")</f>
        <v/>
      </c>
      <c r="Y3361" s="68" t="str">
        <f>Table49[[#This Row],[PO Number]]&amp;COUNTIFS($E$5:E3361,E3361)</f>
        <v>0</v>
      </c>
    </row>
    <row r="3362" spans="1:25" ht="14.7" customHeight="1" x14ac:dyDescent="0.3">
      <c r="A3362" s="1" t="str">
        <f>IF(Table49[[#This Row],[ITEM NAME]]="","",ROW()-4)</f>
        <v/>
      </c>
      <c r="B3362" s="68"/>
      <c r="C3362" s="4" t="str">
        <f>IFERROR(VLOOKUP(B3362,Table14[],3,0),"")</f>
        <v/>
      </c>
      <c r="D3362" s="4" t="str">
        <f>IFERROR(VLOOKUP(B3362,Table14[],2,0),"")</f>
        <v/>
      </c>
      <c r="E3362" s="4"/>
      <c r="H3362" s="41" t="str">
        <f>IFERROR(VLOOKUP(Table49[[#This Row],[ITEM CODE]],Table2[[Item Code]:[Master Name]],2,0),"")</f>
        <v/>
      </c>
      <c r="I3362" s="41"/>
      <c r="J3362" s="65" t="str">
        <f>IFERROR(VLOOKUP(Table49[[#This Row],[ITEM CODE]],Table2[[Item Code]:[Master Name]],3,0),"")</f>
        <v/>
      </c>
      <c r="K3362" s="1" t="str">
        <f>IFERROR(VLOOKUP(Table49[[#This Row],[ITEM CODE]],Table2[[Item Code]:[Master Name]],9,0),"")</f>
        <v/>
      </c>
      <c r="L3362" s="1" t="str">
        <f>IFERROR(VLOOKUP(Table49[[#This Row],[ITEM CODE]],Table2[[Item Code]:[Master Name]],8,0),"")</f>
        <v/>
      </c>
      <c r="M3362" s="41"/>
      <c r="N3362" s="66">
        <f>IFERROR(VLOOKUP(Table49[[#This Row],[ITEM CODE]],Table2[[#All],[Item Code]:[Unit Cost]],10,0),0)</f>
        <v>0</v>
      </c>
      <c r="O3362" s="134">
        <f>IFERROR(VLOOKUP(Table49[[#This Row],[ITEM CODE]],Table2[[#All],[Item Code]:[Unit Cost]],10,0),0)</f>
        <v>0</v>
      </c>
      <c r="P3362" s="56"/>
      <c r="Q3362" s="58"/>
      <c r="R3362" s="58">
        <f>Table49[[#This Row],[QUANTITY]]*Table49[[#This Row],[INV Prices]]</f>
        <v>0</v>
      </c>
      <c r="S3362" s="67"/>
      <c r="V3362" s="41"/>
      <c r="W3362" s="4" t="str">
        <f>IFERROR(VLOOKUP(Table49[[#This Row],[ITEM CODE]],Table2[[Item Code]:[Category ]],6,0),"")</f>
        <v/>
      </c>
      <c r="X3362" s="1" t="str">
        <f>IFERROR(VLOOKUP(Table49[[#This Row],[ITEM CODE]],Table2[[Item Code]:[Sub Category]],7,0),"")</f>
        <v/>
      </c>
      <c r="Y3362" s="68" t="str">
        <f>Table49[[#This Row],[PO Number]]&amp;COUNTIFS($E$5:E3362,E3362)</f>
        <v>0</v>
      </c>
    </row>
    <row r="3363" spans="1:25" ht="14.7" customHeight="1" x14ac:dyDescent="0.3">
      <c r="A3363" s="1" t="str">
        <f>IF(Table49[[#This Row],[ITEM NAME]]="","",ROW()-4)</f>
        <v/>
      </c>
      <c r="B3363" s="68"/>
      <c r="C3363" s="4" t="str">
        <f>IFERROR(VLOOKUP(B3363,Table14[],3,0),"")</f>
        <v/>
      </c>
      <c r="D3363" s="4" t="str">
        <f>IFERROR(VLOOKUP(B3363,Table14[],2,0),"")</f>
        <v/>
      </c>
      <c r="E3363" s="4"/>
      <c r="H3363" s="41" t="str">
        <f>IFERROR(VLOOKUP(Table49[[#This Row],[ITEM CODE]],Table2[[Item Code]:[Master Name]],2,0),"")</f>
        <v/>
      </c>
      <c r="I3363" s="41"/>
      <c r="J3363" s="65" t="str">
        <f>IFERROR(VLOOKUP(Table49[[#This Row],[ITEM CODE]],Table2[[Item Code]:[Master Name]],3,0),"")</f>
        <v/>
      </c>
      <c r="K3363" s="1" t="str">
        <f>IFERROR(VLOOKUP(Table49[[#This Row],[ITEM CODE]],Table2[[Item Code]:[Master Name]],9,0),"")</f>
        <v/>
      </c>
      <c r="L3363" s="1" t="str">
        <f>IFERROR(VLOOKUP(Table49[[#This Row],[ITEM CODE]],Table2[[Item Code]:[Master Name]],8,0),"")</f>
        <v/>
      </c>
      <c r="M3363" s="41"/>
      <c r="N3363" s="66">
        <f>IFERROR(VLOOKUP(Table49[[#This Row],[ITEM CODE]],Table2[[#All],[Item Code]:[Unit Cost]],10,0),0)</f>
        <v>0</v>
      </c>
      <c r="O3363" s="134">
        <f>IFERROR(VLOOKUP(Table49[[#This Row],[ITEM CODE]],Table2[[#All],[Item Code]:[Unit Cost]],10,0),0)</f>
        <v>0</v>
      </c>
      <c r="P3363" s="56"/>
      <c r="Q3363" s="58"/>
      <c r="R3363" s="58">
        <f>Table49[[#This Row],[QUANTITY]]*Table49[[#This Row],[INV Prices]]</f>
        <v>0</v>
      </c>
      <c r="S3363" s="67"/>
      <c r="V3363" s="41"/>
      <c r="W3363" s="4" t="str">
        <f>IFERROR(VLOOKUP(Table49[[#This Row],[ITEM CODE]],Table2[[Item Code]:[Category ]],6,0),"")</f>
        <v/>
      </c>
      <c r="X3363" s="1" t="str">
        <f>IFERROR(VLOOKUP(Table49[[#This Row],[ITEM CODE]],Table2[[Item Code]:[Sub Category]],7,0),"")</f>
        <v/>
      </c>
      <c r="Y3363" s="68" t="str">
        <f>Table49[[#This Row],[PO Number]]&amp;COUNTIFS($E$5:E3363,E3363)</f>
        <v>0</v>
      </c>
    </row>
    <row r="3364" spans="1:25" ht="14.7" customHeight="1" x14ac:dyDescent="0.3">
      <c r="A3364" s="1" t="str">
        <f>IF(Table49[[#This Row],[ITEM NAME]]="","",ROW()-4)</f>
        <v/>
      </c>
      <c r="B3364" s="68"/>
      <c r="C3364" s="4" t="str">
        <f>IFERROR(VLOOKUP(B3364,Table14[],3,0),"")</f>
        <v/>
      </c>
      <c r="D3364" s="4" t="str">
        <f>IFERROR(VLOOKUP(B3364,Table14[],2,0),"")</f>
        <v/>
      </c>
      <c r="E3364" s="4"/>
      <c r="H3364" s="41" t="str">
        <f>IFERROR(VLOOKUP(Table49[[#This Row],[ITEM CODE]],Table2[[Item Code]:[Master Name]],2,0),"")</f>
        <v/>
      </c>
      <c r="I3364" s="41"/>
      <c r="J3364" s="65" t="str">
        <f>IFERROR(VLOOKUP(Table49[[#This Row],[ITEM CODE]],Table2[[Item Code]:[Master Name]],3,0),"")</f>
        <v/>
      </c>
      <c r="K3364" s="1" t="str">
        <f>IFERROR(VLOOKUP(Table49[[#This Row],[ITEM CODE]],Table2[[Item Code]:[Master Name]],9,0),"")</f>
        <v/>
      </c>
      <c r="L3364" s="1" t="str">
        <f>IFERROR(VLOOKUP(Table49[[#This Row],[ITEM CODE]],Table2[[Item Code]:[Master Name]],8,0),"")</f>
        <v/>
      </c>
      <c r="M3364" s="41"/>
      <c r="N3364" s="66">
        <f>IFERROR(VLOOKUP(Table49[[#This Row],[ITEM CODE]],Table2[[#All],[Item Code]:[Unit Cost]],10,0),0)</f>
        <v>0</v>
      </c>
      <c r="O3364" s="134">
        <f>IFERROR(VLOOKUP(Table49[[#This Row],[ITEM CODE]],Table2[[#All],[Item Code]:[Unit Cost]],10,0),0)</f>
        <v>0</v>
      </c>
      <c r="P3364" s="56"/>
      <c r="Q3364" s="58"/>
      <c r="R3364" s="58">
        <f>Table49[[#This Row],[QUANTITY]]*Table49[[#This Row],[INV Prices]]</f>
        <v>0</v>
      </c>
      <c r="S3364" s="67"/>
      <c r="V3364" s="41"/>
      <c r="W3364" s="4" t="str">
        <f>IFERROR(VLOOKUP(Table49[[#This Row],[ITEM CODE]],Table2[[Item Code]:[Category ]],6,0),"")</f>
        <v/>
      </c>
      <c r="X3364" s="1" t="str">
        <f>IFERROR(VLOOKUP(Table49[[#This Row],[ITEM CODE]],Table2[[Item Code]:[Sub Category]],7,0),"")</f>
        <v/>
      </c>
      <c r="Y3364" s="68" t="str">
        <f>Table49[[#This Row],[PO Number]]&amp;COUNTIFS($E$5:E3364,E3364)</f>
        <v>0</v>
      </c>
    </row>
    <row r="3365" spans="1:25" ht="14.7" customHeight="1" x14ac:dyDescent="0.3">
      <c r="A3365" s="1" t="str">
        <f>IF(Table49[[#This Row],[ITEM NAME]]="","",ROW()-4)</f>
        <v/>
      </c>
      <c r="B3365" s="68"/>
      <c r="C3365" s="4" t="str">
        <f>IFERROR(VLOOKUP(B3365,Table14[],3,0),"")</f>
        <v/>
      </c>
      <c r="D3365" s="4" t="str">
        <f>IFERROR(VLOOKUP(B3365,Table14[],2,0),"")</f>
        <v/>
      </c>
      <c r="E3365" s="4"/>
      <c r="H3365" s="41" t="str">
        <f>IFERROR(VLOOKUP(Table49[[#This Row],[ITEM CODE]],Table2[[Item Code]:[Master Name]],2,0),"")</f>
        <v/>
      </c>
      <c r="I3365" s="41"/>
      <c r="J3365" s="65" t="str">
        <f>IFERROR(VLOOKUP(Table49[[#This Row],[ITEM CODE]],Table2[[Item Code]:[Master Name]],3,0),"")</f>
        <v/>
      </c>
      <c r="K3365" s="1" t="str">
        <f>IFERROR(VLOOKUP(Table49[[#This Row],[ITEM CODE]],Table2[[Item Code]:[Master Name]],9,0),"")</f>
        <v/>
      </c>
      <c r="L3365" s="1" t="str">
        <f>IFERROR(VLOOKUP(Table49[[#This Row],[ITEM CODE]],Table2[[Item Code]:[Master Name]],8,0),"")</f>
        <v/>
      </c>
      <c r="M3365" s="41"/>
      <c r="N3365" s="66">
        <f>IFERROR(VLOOKUP(Table49[[#This Row],[ITEM CODE]],Table2[[#All],[Item Code]:[Unit Cost]],10,0),0)</f>
        <v>0</v>
      </c>
      <c r="O3365" s="134">
        <f>IFERROR(VLOOKUP(Table49[[#This Row],[ITEM CODE]],Table2[[#All],[Item Code]:[Unit Cost]],10,0),0)</f>
        <v>0</v>
      </c>
      <c r="P3365" s="56"/>
      <c r="Q3365" s="58"/>
      <c r="R3365" s="58">
        <f>Table49[[#This Row],[QUANTITY]]*Table49[[#This Row],[INV Prices]]</f>
        <v>0</v>
      </c>
      <c r="S3365" s="67"/>
      <c r="V3365" s="41"/>
      <c r="W3365" s="4" t="str">
        <f>IFERROR(VLOOKUP(Table49[[#This Row],[ITEM CODE]],Table2[[Item Code]:[Category ]],6,0),"")</f>
        <v/>
      </c>
      <c r="X3365" s="1" t="str">
        <f>IFERROR(VLOOKUP(Table49[[#This Row],[ITEM CODE]],Table2[[Item Code]:[Sub Category]],7,0),"")</f>
        <v/>
      </c>
      <c r="Y3365" s="68" t="str">
        <f>Table49[[#This Row],[PO Number]]&amp;COUNTIFS($E$5:E3365,E3365)</f>
        <v>0</v>
      </c>
    </row>
    <row r="3366" spans="1:25" ht="14.7" customHeight="1" x14ac:dyDescent="0.3">
      <c r="A3366" s="1" t="str">
        <f>IF(Table49[[#This Row],[ITEM NAME]]="","",ROW()-4)</f>
        <v/>
      </c>
      <c r="B3366" s="68"/>
      <c r="C3366" s="4" t="str">
        <f>IFERROR(VLOOKUP(B3366,Table14[],3,0),"")</f>
        <v/>
      </c>
      <c r="D3366" s="4" t="str">
        <f>IFERROR(VLOOKUP(B3366,Table14[],2,0),"")</f>
        <v/>
      </c>
      <c r="E3366" s="4"/>
      <c r="H3366" s="41" t="str">
        <f>IFERROR(VLOOKUP(Table49[[#This Row],[ITEM CODE]],Table2[[Item Code]:[Master Name]],2,0),"")</f>
        <v/>
      </c>
      <c r="I3366" s="41"/>
      <c r="J3366" s="65" t="str">
        <f>IFERROR(VLOOKUP(Table49[[#This Row],[ITEM CODE]],Table2[[Item Code]:[Master Name]],3,0),"")</f>
        <v/>
      </c>
      <c r="K3366" s="1" t="str">
        <f>IFERROR(VLOOKUP(Table49[[#This Row],[ITEM CODE]],Table2[[Item Code]:[Master Name]],9,0),"")</f>
        <v/>
      </c>
      <c r="L3366" s="1" t="str">
        <f>IFERROR(VLOOKUP(Table49[[#This Row],[ITEM CODE]],Table2[[Item Code]:[Master Name]],8,0),"")</f>
        <v/>
      </c>
      <c r="M3366" s="41"/>
      <c r="N3366" s="66">
        <f>IFERROR(VLOOKUP(Table49[[#This Row],[ITEM CODE]],Table2[[#All],[Item Code]:[Unit Cost]],10,0),0)</f>
        <v>0</v>
      </c>
      <c r="O3366" s="134">
        <f>IFERROR(VLOOKUP(Table49[[#This Row],[ITEM CODE]],Table2[[#All],[Item Code]:[Unit Cost]],10,0),0)</f>
        <v>0</v>
      </c>
      <c r="P3366" s="56"/>
      <c r="Q3366" s="58"/>
      <c r="R3366" s="58">
        <f>Table49[[#This Row],[QUANTITY]]*Table49[[#This Row],[INV Prices]]</f>
        <v>0</v>
      </c>
      <c r="S3366" s="67"/>
      <c r="V3366" s="41"/>
      <c r="W3366" s="4" t="str">
        <f>IFERROR(VLOOKUP(Table49[[#This Row],[ITEM CODE]],Table2[[Item Code]:[Category ]],6,0),"")</f>
        <v/>
      </c>
      <c r="X3366" s="1" t="str">
        <f>IFERROR(VLOOKUP(Table49[[#This Row],[ITEM CODE]],Table2[[Item Code]:[Sub Category]],7,0),"")</f>
        <v/>
      </c>
      <c r="Y3366" s="68" t="str">
        <f>Table49[[#This Row],[PO Number]]&amp;COUNTIFS($E$5:E3366,E3366)</f>
        <v>0</v>
      </c>
    </row>
    <row r="3367" spans="1:25" ht="14.7" customHeight="1" x14ac:dyDescent="0.3">
      <c r="A3367" s="1" t="str">
        <f>IF(Table49[[#This Row],[ITEM NAME]]="","",ROW()-4)</f>
        <v/>
      </c>
      <c r="B3367" s="68"/>
      <c r="C3367" s="4" t="str">
        <f>IFERROR(VLOOKUP(B3367,Table14[],3,0),"")</f>
        <v/>
      </c>
      <c r="D3367" s="4" t="str">
        <f>IFERROR(VLOOKUP(B3367,Table14[],2,0),"")</f>
        <v/>
      </c>
      <c r="E3367" s="4"/>
      <c r="H3367" s="41" t="str">
        <f>IFERROR(VLOOKUP(Table49[[#This Row],[ITEM CODE]],Table2[[Item Code]:[Master Name]],2,0),"")</f>
        <v/>
      </c>
      <c r="I3367" s="41"/>
      <c r="J3367" s="65" t="str">
        <f>IFERROR(VLOOKUP(Table49[[#This Row],[ITEM CODE]],Table2[[Item Code]:[Master Name]],3,0),"")</f>
        <v/>
      </c>
      <c r="K3367" s="1" t="str">
        <f>IFERROR(VLOOKUP(Table49[[#This Row],[ITEM CODE]],Table2[[Item Code]:[Master Name]],9,0),"")</f>
        <v/>
      </c>
      <c r="L3367" s="1" t="str">
        <f>IFERROR(VLOOKUP(Table49[[#This Row],[ITEM CODE]],Table2[[Item Code]:[Master Name]],8,0),"")</f>
        <v/>
      </c>
      <c r="M3367" s="41"/>
      <c r="N3367" s="66">
        <f>IFERROR(VLOOKUP(Table49[[#This Row],[ITEM CODE]],Table2[[#All],[Item Code]:[Unit Cost]],10,0),0)</f>
        <v>0</v>
      </c>
      <c r="O3367" s="134">
        <f>IFERROR(VLOOKUP(Table49[[#This Row],[ITEM CODE]],Table2[[#All],[Item Code]:[Unit Cost]],10,0),0)</f>
        <v>0</v>
      </c>
      <c r="P3367" s="56"/>
      <c r="Q3367" s="58"/>
      <c r="R3367" s="58">
        <f>Table49[[#This Row],[QUANTITY]]*Table49[[#This Row],[INV Prices]]</f>
        <v>0</v>
      </c>
      <c r="S3367" s="67"/>
      <c r="V3367" s="41"/>
      <c r="W3367" s="4" t="str">
        <f>IFERROR(VLOOKUP(Table49[[#This Row],[ITEM CODE]],Table2[[Item Code]:[Category ]],6,0),"")</f>
        <v/>
      </c>
      <c r="X3367" s="1" t="str">
        <f>IFERROR(VLOOKUP(Table49[[#This Row],[ITEM CODE]],Table2[[Item Code]:[Sub Category]],7,0),"")</f>
        <v/>
      </c>
      <c r="Y3367" s="68" t="str">
        <f>Table49[[#This Row],[PO Number]]&amp;COUNTIFS($E$5:E3367,E3367)</f>
        <v>0</v>
      </c>
    </row>
    <row r="3368" spans="1:25" ht="14.7" customHeight="1" x14ac:dyDescent="0.3">
      <c r="A3368" s="1" t="str">
        <f>IF(Table49[[#This Row],[ITEM NAME]]="","",ROW()-4)</f>
        <v/>
      </c>
      <c r="B3368" s="68"/>
      <c r="C3368" s="4" t="str">
        <f>IFERROR(VLOOKUP(B3368,Table14[],3,0),"")</f>
        <v/>
      </c>
      <c r="D3368" s="4" t="str">
        <f>IFERROR(VLOOKUP(B3368,Table14[],2,0),"")</f>
        <v/>
      </c>
      <c r="E3368" s="4"/>
      <c r="H3368" s="41" t="str">
        <f>IFERROR(VLOOKUP(Table49[[#This Row],[ITEM CODE]],Table2[[Item Code]:[Master Name]],2,0),"")</f>
        <v/>
      </c>
      <c r="I3368" s="41"/>
      <c r="J3368" s="65" t="str">
        <f>IFERROR(VLOOKUP(Table49[[#This Row],[ITEM CODE]],Table2[[Item Code]:[Master Name]],3,0),"")</f>
        <v/>
      </c>
      <c r="K3368" s="1" t="str">
        <f>IFERROR(VLOOKUP(Table49[[#This Row],[ITEM CODE]],Table2[[Item Code]:[Master Name]],9,0),"")</f>
        <v/>
      </c>
      <c r="L3368" s="1" t="str">
        <f>IFERROR(VLOOKUP(Table49[[#This Row],[ITEM CODE]],Table2[[Item Code]:[Master Name]],8,0),"")</f>
        <v/>
      </c>
      <c r="M3368" s="41"/>
      <c r="N3368" s="66">
        <f>IFERROR(VLOOKUP(Table49[[#This Row],[ITEM CODE]],Table2[[#All],[Item Code]:[Unit Cost]],10,0),0)</f>
        <v>0</v>
      </c>
      <c r="O3368" s="134">
        <f>IFERROR(VLOOKUP(Table49[[#This Row],[ITEM CODE]],Table2[[#All],[Item Code]:[Unit Cost]],10,0),0)</f>
        <v>0</v>
      </c>
      <c r="P3368" s="56"/>
      <c r="Q3368" s="58"/>
      <c r="R3368" s="58">
        <f>Table49[[#This Row],[QUANTITY]]*Table49[[#This Row],[INV Prices]]</f>
        <v>0</v>
      </c>
      <c r="S3368" s="67"/>
      <c r="V3368" s="41"/>
      <c r="W3368" s="4" t="str">
        <f>IFERROR(VLOOKUP(Table49[[#This Row],[ITEM CODE]],Table2[[Item Code]:[Category ]],6,0),"")</f>
        <v/>
      </c>
      <c r="X3368" s="1" t="str">
        <f>IFERROR(VLOOKUP(Table49[[#This Row],[ITEM CODE]],Table2[[Item Code]:[Sub Category]],7,0),"")</f>
        <v/>
      </c>
      <c r="Y3368" s="68" t="str">
        <f>Table49[[#This Row],[PO Number]]&amp;COUNTIFS($E$5:E3368,E3368)</f>
        <v>0</v>
      </c>
    </row>
    <row r="3369" spans="1:25" ht="14.7" customHeight="1" x14ac:dyDescent="0.3">
      <c r="A3369" s="1" t="str">
        <f>IF(Table49[[#This Row],[ITEM NAME]]="","",ROW()-4)</f>
        <v/>
      </c>
      <c r="B3369" s="68"/>
      <c r="C3369" s="4" t="str">
        <f>IFERROR(VLOOKUP(B3369,Table14[],3,0),"")</f>
        <v/>
      </c>
      <c r="D3369" s="4" t="str">
        <f>IFERROR(VLOOKUP(B3369,Table14[],2,0),"")</f>
        <v/>
      </c>
      <c r="E3369" s="4"/>
      <c r="H3369" s="41" t="str">
        <f>IFERROR(VLOOKUP(Table49[[#This Row],[ITEM CODE]],Table2[[Item Code]:[Master Name]],2,0),"")</f>
        <v/>
      </c>
      <c r="I3369" s="41"/>
      <c r="J3369" s="65" t="str">
        <f>IFERROR(VLOOKUP(Table49[[#This Row],[ITEM CODE]],Table2[[Item Code]:[Master Name]],3,0),"")</f>
        <v/>
      </c>
      <c r="K3369" s="1" t="str">
        <f>IFERROR(VLOOKUP(Table49[[#This Row],[ITEM CODE]],Table2[[Item Code]:[Master Name]],9,0),"")</f>
        <v/>
      </c>
      <c r="L3369" s="1" t="str">
        <f>IFERROR(VLOOKUP(Table49[[#This Row],[ITEM CODE]],Table2[[Item Code]:[Master Name]],8,0),"")</f>
        <v/>
      </c>
      <c r="M3369" s="41"/>
      <c r="N3369" s="66">
        <f>IFERROR(VLOOKUP(Table49[[#This Row],[ITEM CODE]],Table2[[#All],[Item Code]:[Unit Cost]],10,0),0)</f>
        <v>0</v>
      </c>
      <c r="O3369" s="134">
        <f>IFERROR(VLOOKUP(Table49[[#This Row],[ITEM CODE]],Table2[[#All],[Item Code]:[Unit Cost]],10,0),0)</f>
        <v>0</v>
      </c>
      <c r="P3369" s="56"/>
      <c r="Q3369" s="58"/>
      <c r="R3369" s="58">
        <f>Table49[[#This Row],[QUANTITY]]*Table49[[#This Row],[INV Prices]]</f>
        <v>0</v>
      </c>
      <c r="S3369" s="67"/>
      <c r="V3369" s="41"/>
      <c r="W3369" s="4" t="str">
        <f>IFERROR(VLOOKUP(Table49[[#This Row],[ITEM CODE]],Table2[[Item Code]:[Category ]],6,0),"")</f>
        <v/>
      </c>
      <c r="X3369" s="1" t="str">
        <f>IFERROR(VLOOKUP(Table49[[#This Row],[ITEM CODE]],Table2[[Item Code]:[Sub Category]],7,0),"")</f>
        <v/>
      </c>
      <c r="Y3369" s="68" t="str">
        <f>Table49[[#This Row],[PO Number]]&amp;COUNTIFS($E$5:E3369,E3369)</f>
        <v>0</v>
      </c>
    </row>
    <row r="3370" spans="1:25" ht="14.7" customHeight="1" x14ac:dyDescent="0.3">
      <c r="A3370" s="1" t="str">
        <f>IF(Table49[[#This Row],[ITEM NAME]]="","",ROW()-4)</f>
        <v/>
      </c>
      <c r="B3370" s="68"/>
      <c r="C3370" s="4" t="str">
        <f>IFERROR(VLOOKUP(B3370,Table14[],3,0),"")</f>
        <v/>
      </c>
      <c r="D3370" s="4" t="str">
        <f>IFERROR(VLOOKUP(B3370,Table14[],2,0),"")</f>
        <v/>
      </c>
      <c r="E3370" s="4"/>
      <c r="H3370" s="41" t="str">
        <f>IFERROR(VLOOKUP(Table49[[#This Row],[ITEM CODE]],Table2[[Item Code]:[Master Name]],2,0),"")</f>
        <v/>
      </c>
      <c r="I3370" s="41"/>
      <c r="J3370" s="65" t="str">
        <f>IFERROR(VLOOKUP(Table49[[#This Row],[ITEM CODE]],Table2[[Item Code]:[Master Name]],3,0),"")</f>
        <v/>
      </c>
      <c r="K3370" s="1" t="str">
        <f>IFERROR(VLOOKUP(Table49[[#This Row],[ITEM CODE]],Table2[[Item Code]:[Master Name]],9,0),"")</f>
        <v/>
      </c>
      <c r="L3370" s="1" t="str">
        <f>IFERROR(VLOOKUP(Table49[[#This Row],[ITEM CODE]],Table2[[Item Code]:[Master Name]],8,0),"")</f>
        <v/>
      </c>
      <c r="M3370" s="41"/>
      <c r="N3370" s="66">
        <f>IFERROR(VLOOKUP(Table49[[#This Row],[ITEM CODE]],Table2[[#All],[Item Code]:[Unit Cost]],10,0),0)</f>
        <v>0</v>
      </c>
      <c r="O3370" s="134">
        <f>IFERROR(VLOOKUP(Table49[[#This Row],[ITEM CODE]],Table2[[#All],[Item Code]:[Unit Cost]],10,0),0)</f>
        <v>0</v>
      </c>
      <c r="P3370" s="56"/>
      <c r="Q3370" s="58"/>
      <c r="R3370" s="58">
        <f>Table49[[#This Row],[QUANTITY]]*Table49[[#This Row],[INV Prices]]</f>
        <v>0</v>
      </c>
      <c r="S3370" s="67"/>
      <c r="V3370" s="41"/>
      <c r="W3370" s="4" t="str">
        <f>IFERROR(VLOOKUP(Table49[[#This Row],[ITEM CODE]],Table2[[Item Code]:[Category ]],6,0),"")</f>
        <v/>
      </c>
      <c r="X3370" s="1" t="str">
        <f>IFERROR(VLOOKUP(Table49[[#This Row],[ITEM CODE]],Table2[[Item Code]:[Sub Category]],7,0),"")</f>
        <v/>
      </c>
      <c r="Y3370" s="68" t="str">
        <f>Table49[[#This Row],[PO Number]]&amp;COUNTIFS($E$5:E3370,E3370)</f>
        <v>0</v>
      </c>
    </row>
    <row r="3371" spans="1:25" ht="14.7" customHeight="1" x14ac:dyDescent="0.3">
      <c r="A3371" s="1" t="str">
        <f>IF(Table49[[#This Row],[ITEM NAME]]="","",ROW()-4)</f>
        <v/>
      </c>
      <c r="B3371" s="68"/>
      <c r="C3371" s="4" t="str">
        <f>IFERROR(VLOOKUP(B3371,Table14[],3,0),"")</f>
        <v/>
      </c>
      <c r="D3371" s="4" t="str">
        <f>IFERROR(VLOOKUP(B3371,Table14[],2,0),"")</f>
        <v/>
      </c>
      <c r="E3371" s="4"/>
      <c r="H3371" s="41" t="str">
        <f>IFERROR(VLOOKUP(Table49[[#This Row],[ITEM CODE]],Table2[[Item Code]:[Master Name]],2,0),"")</f>
        <v/>
      </c>
      <c r="I3371" s="41"/>
      <c r="J3371" s="65" t="str">
        <f>IFERROR(VLOOKUP(Table49[[#This Row],[ITEM CODE]],Table2[[Item Code]:[Master Name]],3,0),"")</f>
        <v/>
      </c>
      <c r="K3371" s="1" t="str">
        <f>IFERROR(VLOOKUP(Table49[[#This Row],[ITEM CODE]],Table2[[Item Code]:[Master Name]],9,0),"")</f>
        <v/>
      </c>
      <c r="L3371" s="1" t="str">
        <f>IFERROR(VLOOKUP(Table49[[#This Row],[ITEM CODE]],Table2[[Item Code]:[Master Name]],8,0),"")</f>
        <v/>
      </c>
      <c r="M3371" s="41"/>
      <c r="N3371" s="66">
        <f>IFERROR(VLOOKUP(Table49[[#This Row],[ITEM CODE]],Table2[[#All],[Item Code]:[Unit Cost]],10,0),0)</f>
        <v>0</v>
      </c>
      <c r="O3371" s="134">
        <f>IFERROR(VLOOKUP(Table49[[#This Row],[ITEM CODE]],Table2[[#All],[Item Code]:[Unit Cost]],10,0),0)</f>
        <v>0</v>
      </c>
      <c r="P3371" s="56"/>
      <c r="Q3371" s="58"/>
      <c r="R3371" s="58">
        <f>Table49[[#This Row],[QUANTITY]]*Table49[[#This Row],[INV Prices]]</f>
        <v>0</v>
      </c>
      <c r="S3371" s="67"/>
      <c r="V3371" s="41"/>
      <c r="W3371" s="4" t="str">
        <f>IFERROR(VLOOKUP(Table49[[#This Row],[ITEM CODE]],Table2[[Item Code]:[Category ]],6,0),"")</f>
        <v/>
      </c>
      <c r="X3371" s="1" t="str">
        <f>IFERROR(VLOOKUP(Table49[[#This Row],[ITEM CODE]],Table2[[Item Code]:[Sub Category]],7,0),"")</f>
        <v/>
      </c>
      <c r="Y3371" s="68" t="str">
        <f>Table49[[#This Row],[PO Number]]&amp;COUNTIFS($E$5:E3371,E3371)</f>
        <v>0</v>
      </c>
    </row>
    <row r="3372" spans="1:25" ht="14.7" customHeight="1" x14ac:dyDescent="0.3">
      <c r="A3372" s="1" t="str">
        <f>IF(Table49[[#This Row],[ITEM NAME]]="","",ROW()-4)</f>
        <v/>
      </c>
      <c r="B3372" s="68"/>
      <c r="C3372" s="4" t="str">
        <f>IFERROR(VLOOKUP(B3372,Table14[],3,0),"")</f>
        <v/>
      </c>
      <c r="D3372" s="4" t="str">
        <f>IFERROR(VLOOKUP(B3372,Table14[],2,0),"")</f>
        <v/>
      </c>
      <c r="E3372" s="4"/>
      <c r="H3372" s="41" t="str">
        <f>IFERROR(VLOOKUP(Table49[[#This Row],[ITEM CODE]],Table2[[Item Code]:[Master Name]],2,0),"")</f>
        <v/>
      </c>
      <c r="I3372" s="41"/>
      <c r="J3372" s="65" t="str">
        <f>IFERROR(VLOOKUP(Table49[[#This Row],[ITEM CODE]],Table2[[Item Code]:[Master Name]],3,0),"")</f>
        <v/>
      </c>
      <c r="K3372" s="1" t="str">
        <f>IFERROR(VLOOKUP(Table49[[#This Row],[ITEM CODE]],Table2[[Item Code]:[Master Name]],9,0),"")</f>
        <v/>
      </c>
      <c r="L3372" s="1" t="str">
        <f>IFERROR(VLOOKUP(Table49[[#This Row],[ITEM CODE]],Table2[[Item Code]:[Master Name]],8,0),"")</f>
        <v/>
      </c>
      <c r="M3372" s="41"/>
      <c r="N3372" s="66">
        <f>IFERROR(VLOOKUP(Table49[[#This Row],[ITEM CODE]],Table2[[#All],[Item Code]:[Unit Cost]],10,0),0)</f>
        <v>0</v>
      </c>
      <c r="O3372" s="134">
        <f>IFERROR(VLOOKUP(Table49[[#This Row],[ITEM CODE]],Table2[[#All],[Item Code]:[Unit Cost]],10,0),0)</f>
        <v>0</v>
      </c>
      <c r="P3372" s="56"/>
      <c r="Q3372" s="58"/>
      <c r="R3372" s="58">
        <f>Table49[[#This Row],[QUANTITY]]*Table49[[#This Row],[INV Prices]]</f>
        <v>0</v>
      </c>
      <c r="S3372" s="67"/>
      <c r="V3372" s="41"/>
      <c r="W3372" s="4" t="str">
        <f>IFERROR(VLOOKUP(Table49[[#This Row],[ITEM CODE]],Table2[[Item Code]:[Category ]],6,0),"")</f>
        <v/>
      </c>
      <c r="X3372" s="1" t="str">
        <f>IFERROR(VLOOKUP(Table49[[#This Row],[ITEM CODE]],Table2[[Item Code]:[Sub Category]],7,0),"")</f>
        <v/>
      </c>
      <c r="Y3372" s="68" t="str">
        <f>Table49[[#This Row],[PO Number]]&amp;COUNTIFS($E$5:E3372,E3372)</f>
        <v>0</v>
      </c>
    </row>
    <row r="3373" spans="1:25" ht="14.7" customHeight="1" x14ac:dyDescent="0.3">
      <c r="A3373" s="1" t="str">
        <f>IF(Table49[[#This Row],[ITEM NAME]]="","",ROW()-4)</f>
        <v/>
      </c>
      <c r="B3373" s="68"/>
      <c r="C3373" s="4" t="str">
        <f>IFERROR(VLOOKUP(B3373,Table14[],3,0),"")</f>
        <v/>
      </c>
      <c r="D3373" s="4" t="str">
        <f>IFERROR(VLOOKUP(B3373,Table14[],2,0),"")</f>
        <v/>
      </c>
      <c r="E3373" s="4"/>
      <c r="H3373" s="41" t="str">
        <f>IFERROR(VLOOKUP(Table49[[#This Row],[ITEM CODE]],Table2[[Item Code]:[Master Name]],2,0),"")</f>
        <v/>
      </c>
      <c r="I3373" s="41"/>
      <c r="J3373" s="65" t="str">
        <f>IFERROR(VLOOKUP(Table49[[#This Row],[ITEM CODE]],Table2[[Item Code]:[Master Name]],3,0),"")</f>
        <v/>
      </c>
      <c r="K3373" s="1" t="str">
        <f>IFERROR(VLOOKUP(Table49[[#This Row],[ITEM CODE]],Table2[[Item Code]:[Master Name]],9,0),"")</f>
        <v/>
      </c>
      <c r="L3373" s="1" t="str">
        <f>IFERROR(VLOOKUP(Table49[[#This Row],[ITEM CODE]],Table2[[Item Code]:[Master Name]],8,0),"")</f>
        <v/>
      </c>
      <c r="M3373" s="41"/>
      <c r="N3373" s="66">
        <f>IFERROR(VLOOKUP(Table49[[#This Row],[ITEM CODE]],Table2[[#All],[Item Code]:[Unit Cost]],10,0),0)</f>
        <v>0</v>
      </c>
      <c r="O3373" s="134">
        <f>IFERROR(VLOOKUP(Table49[[#This Row],[ITEM CODE]],Table2[[#All],[Item Code]:[Unit Cost]],10,0),0)</f>
        <v>0</v>
      </c>
      <c r="P3373" s="56"/>
      <c r="Q3373" s="58"/>
      <c r="R3373" s="58">
        <f>Table49[[#This Row],[QUANTITY]]*Table49[[#This Row],[INV Prices]]</f>
        <v>0</v>
      </c>
      <c r="S3373" s="67"/>
      <c r="V3373" s="41"/>
      <c r="W3373" s="4" t="str">
        <f>IFERROR(VLOOKUP(Table49[[#This Row],[ITEM CODE]],Table2[[Item Code]:[Category ]],6,0),"")</f>
        <v/>
      </c>
      <c r="X3373" s="1" t="str">
        <f>IFERROR(VLOOKUP(Table49[[#This Row],[ITEM CODE]],Table2[[Item Code]:[Sub Category]],7,0),"")</f>
        <v/>
      </c>
      <c r="Y3373" s="68" t="str">
        <f>Table49[[#This Row],[PO Number]]&amp;COUNTIFS($E$5:E3373,E3373)</f>
        <v>0</v>
      </c>
    </row>
    <row r="3374" spans="1:25" ht="14.7" customHeight="1" x14ac:dyDescent="0.3">
      <c r="A3374" s="1" t="str">
        <f>IF(Table49[[#This Row],[ITEM NAME]]="","",ROW()-4)</f>
        <v/>
      </c>
      <c r="B3374" s="68"/>
      <c r="C3374" s="4" t="str">
        <f>IFERROR(VLOOKUP(B3374,Table14[],3,0),"")</f>
        <v/>
      </c>
      <c r="D3374" s="4" t="str">
        <f>IFERROR(VLOOKUP(B3374,Table14[],2,0),"")</f>
        <v/>
      </c>
      <c r="E3374" s="4"/>
      <c r="H3374" s="41" t="str">
        <f>IFERROR(VLOOKUP(Table49[[#This Row],[ITEM CODE]],Table2[[Item Code]:[Master Name]],2,0),"")</f>
        <v/>
      </c>
      <c r="I3374" s="41"/>
      <c r="J3374" s="65" t="str">
        <f>IFERROR(VLOOKUP(Table49[[#This Row],[ITEM CODE]],Table2[[Item Code]:[Master Name]],3,0),"")</f>
        <v/>
      </c>
      <c r="K3374" s="1" t="str">
        <f>IFERROR(VLOOKUP(Table49[[#This Row],[ITEM CODE]],Table2[[Item Code]:[Master Name]],9,0),"")</f>
        <v/>
      </c>
      <c r="L3374" s="1" t="str">
        <f>IFERROR(VLOOKUP(Table49[[#This Row],[ITEM CODE]],Table2[[Item Code]:[Master Name]],8,0),"")</f>
        <v/>
      </c>
      <c r="M3374" s="41"/>
      <c r="N3374" s="66">
        <f>IFERROR(VLOOKUP(Table49[[#This Row],[ITEM CODE]],Table2[[#All],[Item Code]:[Unit Cost]],10,0),0)</f>
        <v>0</v>
      </c>
      <c r="O3374" s="134">
        <f>IFERROR(VLOOKUP(Table49[[#This Row],[ITEM CODE]],Table2[[#All],[Item Code]:[Unit Cost]],10,0),0)</f>
        <v>0</v>
      </c>
      <c r="P3374" s="56"/>
      <c r="Q3374" s="58"/>
      <c r="R3374" s="58">
        <f>Table49[[#This Row],[QUANTITY]]*Table49[[#This Row],[INV Prices]]</f>
        <v>0</v>
      </c>
      <c r="S3374" s="67"/>
      <c r="V3374" s="41"/>
      <c r="W3374" s="4" t="str">
        <f>IFERROR(VLOOKUP(Table49[[#This Row],[ITEM CODE]],Table2[[Item Code]:[Category ]],6,0),"")</f>
        <v/>
      </c>
      <c r="X3374" s="1" t="str">
        <f>IFERROR(VLOOKUP(Table49[[#This Row],[ITEM CODE]],Table2[[Item Code]:[Sub Category]],7,0),"")</f>
        <v/>
      </c>
      <c r="Y3374" s="68" t="str">
        <f>Table49[[#This Row],[PO Number]]&amp;COUNTIFS($E$5:E3374,E3374)</f>
        <v>0</v>
      </c>
    </row>
    <row r="3375" spans="1:25" ht="14.7" customHeight="1" x14ac:dyDescent="0.3">
      <c r="A3375" s="1" t="str">
        <f>IF(Table49[[#This Row],[ITEM NAME]]="","",ROW()-4)</f>
        <v/>
      </c>
      <c r="B3375" s="68"/>
      <c r="C3375" s="4" t="str">
        <f>IFERROR(VLOOKUP(B3375,Table14[],3,0),"")</f>
        <v/>
      </c>
      <c r="D3375" s="4" t="str">
        <f>IFERROR(VLOOKUP(B3375,Table14[],2,0),"")</f>
        <v/>
      </c>
      <c r="E3375" s="4"/>
      <c r="H3375" s="41" t="str">
        <f>IFERROR(VLOOKUP(Table49[[#This Row],[ITEM CODE]],Table2[[Item Code]:[Master Name]],2,0),"")</f>
        <v/>
      </c>
      <c r="I3375" s="41"/>
      <c r="J3375" s="65" t="str">
        <f>IFERROR(VLOOKUP(Table49[[#This Row],[ITEM CODE]],Table2[[Item Code]:[Master Name]],3,0),"")</f>
        <v/>
      </c>
      <c r="K3375" s="1" t="str">
        <f>IFERROR(VLOOKUP(Table49[[#This Row],[ITEM CODE]],Table2[[Item Code]:[Master Name]],9,0),"")</f>
        <v/>
      </c>
      <c r="L3375" s="1" t="str">
        <f>IFERROR(VLOOKUP(Table49[[#This Row],[ITEM CODE]],Table2[[Item Code]:[Master Name]],8,0),"")</f>
        <v/>
      </c>
      <c r="M3375" s="41"/>
      <c r="N3375" s="66">
        <f>IFERROR(VLOOKUP(Table49[[#This Row],[ITEM CODE]],Table2[[#All],[Item Code]:[Unit Cost]],10,0),0)</f>
        <v>0</v>
      </c>
      <c r="O3375" s="134">
        <f>IFERROR(VLOOKUP(Table49[[#This Row],[ITEM CODE]],Table2[[#All],[Item Code]:[Unit Cost]],10,0),0)</f>
        <v>0</v>
      </c>
      <c r="P3375" s="56"/>
      <c r="Q3375" s="58"/>
      <c r="R3375" s="58">
        <f>Table49[[#This Row],[QUANTITY]]*Table49[[#This Row],[INV Prices]]</f>
        <v>0</v>
      </c>
      <c r="S3375" s="67"/>
      <c r="V3375" s="41"/>
      <c r="W3375" s="4" t="str">
        <f>IFERROR(VLOOKUP(Table49[[#This Row],[ITEM CODE]],Table2[[Item Code]:[Category ]],6,0),"")</f>
        <v/>
      </c>
      <c r="X3375" s="1" t="str">
        <f>IFERROR(VLOOKUP(Table49[[#This Row],[ITEM CODE]],Table2[[Item Code]:[Sub Category]],7,0),"")</f>
        <v/>
      </c>
      <c r="Y3375" s="68" t="str">
        <f>Table49[[#This Row],[PO Number]]&amp;COUNTIFS($E$5:E3375,E3375)</f>
        <v>0</v>
      </c>
    </row>
    <row r="3376" spans="1:25" ht="14.7" customHeight="1" x14ac:dyDescent="0.3">
      <c r="A3376" s="1" t="str">
        <f>IF(Table49[[#This Row],[ITEM NAME]]="","",ROW()-4)</f>
        <v/>
      </c>
      <c r="B3376" s="68"/>
      <c r="C3376" s="4" t="str">
        <f>IFERROR(VLOOKUP(B3376,Table14[],3,0),"")</f>
        <v/>
      </c>
      <c r="D3376" s="4" t="str">
        <f>IFERROR(VLOOKUP(B3376,Table14[],2,0),"")</f>
        <v/>
      </c>
      <c r="E3376" s="4"/>
      <c r="H3376" s="41" t="str">
        <f>IFERROR(VLOOKUP(Table49[[#This Row],[ITEM CODE]],Table2[[Item Code]:[Master Name]],2,0),"")</f>
        <v/>
      </c>
      <c r="I3376" s="41"/>
      <c r="J3376" s="65" t="str">
        <f>IFERROR(VLOOKUP(Table49[[#This Row],[ITEM CODE]],Table2[[Item Code]:[Master Name]],3,0),"")</f>
        <v/>
      </c>
      <c r="K3376" s="1" t="str">
        <f>IFERROR(VLOOKUP(Table49[[#This Row],[ITEM CODE]],Table2[[Item Code]:[Master Name]],9,0),"")</f>
        <v/>
      </c>
      <c r="L3376" s="1" t="str">
        <f>IFERROR(VLOOKUP(Table49[[#This Row],[ITEM CODE]],Table2[[Item Code]:[Master Name]],8,0),"")</f>
        <v/>
      </c>
      <c r="M3376" s="41"/>
      <c r="N3376" s="66">
        <f>IFERROR(VLOOKUP(Table49[[#This Row],[ITEM CODE]],Table2[[#All],[Item Code]:[Unit Cost]],10,0),0)</f>
        <v>0</v>
      </c>
      <c r="O3376" s="134">
        <f>IFERROR(VLOOKUP(Table49[[#This Row],[ITEM CODE]],Table2[[#All],[Item Code]:[Unit Cost]],10,0),0)</f>
        <v>0</v>
      </c>
      <c r="P3376" s="56"/>
      <c r="Q3376" s="58"/>
      <c r="R3376" s="58">
        <f>Table49[[#This Row],[QUANTITY]]*Table49[[#This Row],[INV Prices]]</f>
        <v>0</v>
      </c>
      <c r="S3376" s="67"/>
      <c r="V3376" s="41"/>
      <c r="W3376" s="4" t="str">
        <f>IFERROR(VLOOKUP(Table49[[#This Row],[ITEM CODE]],Table2[[Item Code]:[Category ]],6,0),"")</f>
        <v/>
      </c>
      <c r="X3376" s="1" t="str">
        <f>IFERROR(VLOOKUP(Table49[[#This Row],[ITEM CODE]],Table2[[Item Code]:[Sub Category]],7,0),"")</f>
        <v/>
      </c>
      <c r="Y3376" s="68" t="str">
        <f>Table49[[#This Row],[PO Number]]&amp;COUNTIFS($E$5:E3376,E3376)</f>
        <v>0</v>
      </c>
    </row>
    <row r="3377" spans="1:25" ht="14.7" customHeight="1" x14ac:dyDescent="0.3">
      <c r="A3377" s="1" t="str">
        <f>IF(Table49[[#This Row],[ITEM NAME]]="","",ROW()-4)</f>
        <v/>
      </c>
      <c r="B3377" s="68"/>
      <c r="C3377" s="4" t="str">
        <f>IFERROR(VLOOKUP(B3377,Table14[],3,0),"")</f>
        <v/>
      </c>
      <c r="D3377" s="4" t="str">
        <f>IFERROR(VLOOKUP(B3377,Table14[],2,0),"")</f>
        <v/>
      </c>
      <c r="E3377" s="4"/>
      <c r="H3377" s="41" t="str">
        <f>IFERROR(VLOOKUP(Table49[[#This Row],[ITEM CODE]],Table2[[Item Code]:[Master Name]],2,0),"")</f>
        <v/>
      </c>
      <c r="I3377" s="41"/>
      <c r="J3377" s="65" t="str">
        <f>IFERROR(VLOOKUP(Table49[[#This Row],[ITEM CODE]],Table2[[Item Code]:[Master Name]],3,0),"")</f>
        <v/>
      </c>
      <c r="K3377" s="1" t="str">
        <f>IFERROR(VLOOKUP(Table49[[#This Row],[ITEM CODE]],Table2[[Item Code]:[Master Name]],9,0),"")</f>
        <v/>
      </c>
      <c r="L3377" s="1" t="str">
        <f>IFERROR(VLOOKUP(Table49[[#This Row],[ITEM CODE]],Table2[[Item Code]:[Master Name]],8,0),"")</f>
        <v/>
      </c>
      <c r="M3377" s="41"/>
      <c r="N3377" s="66">
        <f>IFERROR(VLOOKUP(Table49[[#This Row],[ITEM CODE]],Table2[[#All],[Item Code]:[Unit Cost]],10,0),0)</f>
        <v>0</v>
      </c>
      <c r="O3377" s="134">
        <f>IFERROR(VLOOKUP(Table49[[#This Row],[ITEM CODE]],Table2[[#All],[Item Code]:[Unit Cost]],10,0),0)</f>
        <v>0</v>
      </c>
      <c r="P3377" s="56"/>
      <c r="Q3377" s="58"/>
      <c r="R3377" s="58">
        <f>Table49[[#This Row],[QUANTITY]]*Table49[[#This Row],[INV Prices]]</f>
        <v>0</v>
      </c>
      <c r="S3377" s="67"/>
      <c r="V3377" s="41"/>
      <c r="W3377" s="4" t="str">
        <f>IFERROR(VLOOKUP(Table49[[#This Row],[ITEM CODE]],Table2[[Item Code]:[Category ]],6,0),"")</f>
        <v/>
      </c>
      <c r="X3377" s="1" t="str">
        <f>IFERROR(VLOOKUP(Table49[[#This Row],[ITEM CODE]],Table2[[Item Code]:[Sub Category]],7,0),"")</f>
        <v/>
      </c>
      <c r="Y3377" s="68" t="str">
        <f>Table49[[#This Row],[PO Number]]&amp;COUNTIFS($E$5:E3377,E3377)</f>
        <v>0</v>
      </c>
    </row>
    <row r="3378" spans="1:25" ht="14.7" customHeight="1" x14ac:dyDescent="0.3">
      <c r="A3378" s="1" t="str">
        <f>IF(Table49[[#This Row],[ITEM NAME]]="","",ROW()-4)</f>
        <v/>
      </c>
      <c r="B3378" s="68"/>
      <c r="C3378" s="4" t="str">
        <f>IFERROR(VLOOKUP(B3378,Table14[],3,0),"")</f>
        <v/>
      </c>
      <c r="D3378" s="4" t="str">
        <f>IFERROR(VLOOKUP(B3378,Table14[],2,0),"")</f>
        <v/>
      </c>
      <c r="E3378" s="4"/>
      <c r="H3378" s="41" t="str">
        <f>IFERROR(VLOOKUP(Table49[[#This Row],[ITEM CODE]],Table2[[Item Code]:[Master Name]],2,0),"")</f>
        <v/>
      </c>
      <c r="I3378" s="41"/>
      <c r="J3378" s="65" t="str">
        <f>IFERROR(VLOOKUP(Table49[[#This Row],[ITEM CODE]],Table2[[Item Code]:[Master Name]],3,0),"")</f>
        <v/>
      </c>
      <c r="K3378" s="1" t="str">
        <f>IFERROR(VLOOKUP(Table49[[#This Row],[ITEM CODE]],Table2[[Item Code]:[Master Name]],9,0),"")</f>
        <v/>
      </c>
      <c r="L3378" s="1" t="str">
        <f>IFERROR(VLOOKUP(Table49[[#This Row],[ITEM CODE]],Table2[[Item Code]:[Master Name]],8,0),"")</f>
        <v/>
      </c>
      <c r="M3378" s="41"/>
      <c r="N3378" s="66">
        <f>IFERROR(VLOOKUP(Table49[[#This Row],[ITEM CODE]],Table2[[#All],[Item Code]:[Unit Cost]],10,0),0)</f>
        <v>0</v>
      </c>
      <c r="O3378" s="134">
        <f>IFERROR(VLOOKUP(Table49[[#This Row],[ITEM CODE]],Table2[[#All],[Item Code]:[Unit Cost]],10,0),0)</f>
        <v>0</v>
      </c>
      <c r="P3378" s="56"/>
      <c r="Q3378" s="58"/>
      <c r="R3378" s="58">
        <f>Table49[[#This Row],[QUANTITY]]*Table49[[#This Row],[INV Prices]]</f>
        <v>0</v>
      </c>
      <c r="S3378" s="67"/>
      <c r="V3378" s="41"/>
      <c r="W3378" s="4" t="str">
        <f>IFERROR(VLOOKUP(Table49[[#This Row],[ITEM CODE]],Table2[[Item Code]:[Category ]],6,0),"")</f>
        <v/>
      </c>
      <c r="X3378" s="1" t="str">
        <f>IFERROR(VLOOKUP(Table49[[#This Row],[ITEM CODE]],Table2[[Item Code]:[Sub Category]],7,0),"")</f>
        <v/>
      </c>
      <c r="Y3378" s="68" t="str">
        <f>Table49[[#This Row],[PO Number]]&amp;COUNTIFS($E$5:E3378,E3378)</f>
        <v>0</v>
      </c>
    </row>
    <row r="3379" spans="1:25" ht="14.7" customHeight="1" x14ac:dyDescent="0.3">
      <c r="A3379" s="1" t="str">
        <f>IF(Table49[[#This Row],[ITEM NAME]]="","",ROW()-4)</f>
        <v/>
      </c>
      <c r="B3379" s="68"/>
      <c r="C3379" s="4" t="str">
        <f>IFERROR(VLOOKUP(B3379,Table14[],3,0),"")</f>
        <v/>
      </c>
      <c r="D3379" s="4" t="str">
        <f>IFERROR(VLOOKUP(B3379,Table14[],2,0),"")</f>
        <v/>
      </c>
      <c r="E3379" s="4"/>
      <c r="H3379" s="41" t="str">
        <f>IFERROR(VLOOKUP(Table49[[#This Row],[ITEM CODE]],Table2[[Item Code]:[Master Name]],2,0),"")</f>
        <v/>
      </c>
      <c r="I3379" s="41"/>
      <c r="J3379" s="65" t="str">
        <f>IFERROR(VLOOKUP(Table49[[#This Row],[ITEM CODE]],Table2[[Item Code]:[Master Name]],3,0),"")</f>
        <v/>
      </c>
      <c r="K3379" s="1" t="str">
        <f>IFERROR(VLOOKUP(Table49[[#This Row],[ITEM CODE]],Table2[[Item Code]:[Master Name]],9,0),"")</f>
        <v/>
      </c>
      <c r="L3379" s="1" t="str">
        <f>IFERROR(VLOOKUP(Table49[[#This Row],[ITEM CODE]],Table2[[Item Code]:[Master Name]],8,0),"")</f>
        <v/>
      </c>
      <c r="M3379" s="41"/>
      <c r="N3379" s="66">
        <f>IFERROR(VLOOKUP(Table49[[#This Row],[ITEM CODE]],Table2[[#All],[Item Code]:[Unit Cost]],10,0),0)</f>
        <v>0</v>
      </c>
      <c r="O3379" s="134">
        <f>IFERROR(VLOOKUP(Table49[[#This Row],[ITEM CODE]],Table2[[#All],[Item Code]:[Unit Cost]],10,0),0)</f>
        <v>0</v>
      </c>
      <c r="P3379" s="56"/>
      <c r="Q3379" s="58"/>
      <c r="R3379" s="58">
        <f>Table49[[#This Row],[QUANTITY]]*Table49[[#This Row],[INV Prices]]</f>
        <v>0</v>
      </c>
      <c r="S3379" s="67"/>
      <c r="V3379" s="41"/>
      <c r="W3379" s="4" t="str">
        <f>IFERROR(VLOOKUP(Table49[[#This Row],[ITEM CODE]],Table2[[Item Code]:[Category ]],6,0),"")</f>
        <v/>
      </c>
      <c r="X3379" s="1" t="str">
        <f>IFERROR(VLOOKUP(Table49[[#This Row],[ITEM CODE]],Table2[[Item Code]:[Sub Category]],7,0),"")</f>
        <v/>
      </c>
      <c r="Y3379" s="68" t="str">
        <f>Table49[[#This Row],[PO Number]]&amp;COUNTIFS($E$5:E3379,E3379)</f>
        <v>0</v>
      </c>
    </row>
    <row r="3380" spans="1:25" ht="14.7" customHeight="1" x14ac:dyDescent="0.3">
      <c r="A3380" s="1" t="str">
        <f>IF(Table49[[#This Row],[ITEM NAME]]="","",ROW()-4)</f>
        <v/>
      </c>
      <c r="B3380" s="68"/>
      <c r="C3380" s="4" t="str">
        <f>IFERROR(VLOOKUP(B3380,Table14[],3,0),"")</f>
        <v/>
      </c>
      <c r="D3380" s="4" t="str">
        <f>IFERROR(VLOOKUP(B3380,Table14[],2,0),"")</f>
        <v/>
      </c>
      <c r="E3380" s="4"/>
      <c r="H3380" s="41" t="str">
        <f>IFERROR(VLOOKUP(Table49[[#This Row],[ITEM CODE]],Table2[[Item Code]:[Master Name]],2,0),"")</f>
        <v/>
      </c>
      <c r="I3380" s="41"/>
      <c r="J3380" s="65" t="str">
        <f>IFERROR(VLOOKUP(Table49[[#This Row],[ITEM CODE]],Table2[[Item Code]:[Master Name]],3,0),"")</f>
        <v/>
      </c>
      <c r="K3380" s="1" t="str">
        <f>IFERROR(VLOOKUP(Table49[[#This Row],[ITEM CODE]],Table2[[Item Code]:[Master Name]],9,0),"")</f>
        <v/>
      </c>
      <c r="L3380" s="1" t="str">
        <f>IFERROR(VLOOKUP(Table49[[#This Row],[ITEM CODE]],Table2[[Item Code]:[Master Name]],8,0),"")</f>
        <v/>
      </c>
      <c r="M3380" s="41"/>
      <c r="N3380" s="66">
        <f>IFERROR(VLOOKUP(Table49[[#This Row],[ITEM CODE]],Table2[[#All],[Item Code]:[Unit Cost]],10,0),0)</f>
        <v>0</v>
      </c>
      <c r="O3380" s="134">
        <f>IFERROR(VLOOKUP(Table49[[#This Row],[ITEM CODE]],Table2[[#All],[Item Code]:[Unit Cost]],10,0),0)</f>
        <v>0</v>
      </c>
      <c r="P3380" s="56"/>
      <c r="Q3380" s="58"/>
      <c r="R3380" s="58">
        <f>Table49[[#This Row],[QUANTITY]]*Table49[[#This Row],[INV Prices]]</f>
        <v>0</v>
      </c>
      <c r="S3380" s="67"/>
      <c r="V3380" s="41"/>
      <c r="W3380" s="4" t="str">
        <f>IFERROR(VLOOKUP(Table49[[#This Row],[ITEM CODE]],Table2[[Item Code]:[Category ]],6,0),"")</f>
        <v/>
      </c>
      <c r="X3380" s="1" t="str">
        <f>IFERROR(VLOOKUP(Table49[[#This Row],[ITEM CODE]],Table2[[Item Code]:[Sub Category]],7,0),"")</f>
        <v/>
      </c>
      <c r="Y3380" s="68" t="str">
        <f>Table49[[#This Row],[PO Number]]&amp;COUNTIFS($E$5:E3380,E3380)</f>
        <v>0</v>
      </c>
    </row>
    <row r="3381" spans="1:25" ht="14.7" customHeight="1" x14ac:dyDescent="0.3">
      <c r="A3381" s="1" t="str">
        <f>IF(Table49[[#This Row],[ITEM NAME]]="","",ROW()-4)</f>
        <v/>
      </c>
      <c r="B3381" s="68"/>
      <c r="C3381" s="4" t="str">
        <f>IFERROR(VLOOKUP(B3381,Table14[],3,0),"")</f>
        <v/>
      </c>
      <c r="D3381" s="4" t="str">
        <f>IFERROR(VLOOKUP(B3381,Table14[],2,0),"")</f>
        <v/>
      </c>
      <c r="E3381" s="4"/>
      <c r="H3381" s="41" t="str">
        <f>IFERROR(VLOOKUP(Table49[[#This Row],[ITEM CODE]],Table2[[Item Code]:[Master Name]],2,0),"")</f>
        <v/>
      </c>
      <c r="I3381" s="41"/>
      <c r="J3381" s="65" t="str">
        <f>IFERROR(VLOOKUP(Table49[[#This Row],[ITEM CODE]],Table2[[Item Code]:[Master Name]],3,0),"")</f>
        <v/>
      </c>
      <c r="K3381" s="1" t="str">
        <f>IFERROR(VLOOKUP(Table49[[#This Row],[ITEM CODE]],Table2[[Item Code]:[Master Name]],9,0),"")</f>
        <v/>
      </c>
      <c r="L3381" s="1" t="str">
        <f>IFERROR(VLOOKUP(Table49[[#This Row],[ITEM CODE]],Table2[[Item Code]:[Master Name]],8,0),"")</f>
        <v/>
      </c>
      <c r="M3381" s="41"/>
      <c r="N3381" s="66">
        <f>IFERROR(VLOOKUP(Table49[[#This Row],[ITEM CODE]],Table2[[#All],[Item Code]:[Unit Cost]],10,0),0)</f>
        <v>0</v>
      </c>
      <c r="O3381" s="134">
        <f>IFERROR(VLOOKUP(Table49[[#This Row],[ITEM CODE]],Table2[[#All],[Item Code]:[Unit Cost]],10,0),0)</f>
        <v>0</v>
      </c>
      <c r="P3381" s="56"/>
      <c r="Q3381" s="58"/>
      <c r="R3381" s="58">
        <f>Table49[[#This Row],[QUANTITY]]*Table49[[#This Row],[INV Prices]]</f>
        <v>0</v>
      </c>
      <c r="S3381" s="67"/>
      <c r="V3381" s="41"/>
      <c r="W3381" s="4" t="str">
        <f>IFERROR(VLOOKUP(Table49[[#This Row],[ITEM CODE]],Table2[[Item Code]:[Category ]],6,0),"")</f>
        <v/>
      </c>
      <c r="X3381" s="1" t="str">
        <f>IFERROR(VLOOKUP(Table49[[#This Row],[ITEM CODE]],Table2[[Item Code]:[Sub Category]],7,0),"")</f>
        <v/>
      </c>
      <c r="Y3381" s="68" t="str">
        <f>Table49[[#This Row],[PO Number]]&amp;COUNTIFS($E$5:E3381,E3381)</f>
        <v>0</v>
      </c>
    </row>
    <row r="3382" spans="1:25" ht="14.7" customHeight="1" x14ac:dyDescent="0.3">
      <c r="A3382" s="1" t="str">
        <f>IF(Table49[[#This Row],[ITEM NAME]]="","",ROW()-4)</f>
        <v/>
      </c>
      <c r="B3382" s="68"/>
      <c r="C3382" s="4" t="str">
        <f>IFERROR(VLOOKUP(B3382,Table14[],3,0),"")</f>
        <v/>
      </c>
      <c r="D3382" s="4" t="str">
        <f>IFERROR(VLOOKUP(B3382,Table14[],2,0),"")</f>
        <v/>
      </c>
      <c r="E3382" s="4"/>
      <c r="H3382" s="41" t="str">
        <f>IFERROR(VLOOKUP(Table49[[#This Row],[ITEM CODE]],Table2[[Item Code]:[Master Name]],2,0),"")</f>
        <v/>
      </c>
      <c r="I3382" s="41"/>
      <c r="J3382" s="65" t="str">
        <f>IFERROR(VLOOKUP(Table49[[#This Row],[ITEM CODE]],Table2[[Item Code]:[Master Name]],3,0),"")</f>
        <v/>
      </c>
      <c r="K3382" s="1" t="str">
        <f>IFERROR(VLOOKUP(Table49[[#This Row],[ITEM CODE]],Table2[[Item Code]:[Master Name]],9,0),"")</f>
        <v/>
      </c>
      <c r="L3382" s="1" t="str">
        <f>IFERROR(VLOOKUP(Table49[[#This Row],[ITEM CODE]],Table2[[Item Code]:[Master Name]],8,0),"")</f>
        <v/>
      </c>
      <c r="M3382" s="41"/>
      <c r="N3382" s="66">
        <f>IFERROR(VLOOKUP(Table49[[#This Row],[ITEM CODE]],Table2[[#All],[Item Code]:[Unit Cost]],10,0),0)</f>
        <v>0</v>
      </c>
      <c r="O3382" s="134">
        <f>IFERROR(VLOOKUP(Table49[[#This Row],[ITEM CODE]],Table2[[#All],[Item Code]:[Unit Cost]],10,0),0)</f>
        <v>0</v>
      </c>
      <c r="P3382" s="56"/>
      <c r="Q3382" s="58"/>
      <c r="R3382" s="58">
        <f>Table49[[#This Row],[QUANTITY]]*Table49[[#This Row],[INV Prices]]</f>
        <v>0</v>
      </c>
      <c r="S3382" s="67"/>
      <c r="V3382" s="41"/>
      <c r="W3382" s="4" t="str">
        <f>IFERROR(VLOOKUP(Table49[[#This Row],[ITEM CODE]],Table2[[Item Code]:[Category ]],6,0),"")</f>
        <v/>
      </c>
      <c r="X3382" s="1" t="str">
        <f>IFERROR(VLOOKUP(Table49[[#This Row],[ITEM CODE]],Table2[[Item Code]:[Sub Category]],7,0),"")</f>
        <v/>
      </c>
      <c r="Y3382" s="68" t="str">
        <f>Table49[[#This Row],[PO Number]]&amp;COUNTIFS($E$5:E3382,E3382)</f>
        <v>0</v>
      </c>
    </row>
    <row r="3383" spans="1:25" ht="14.7" customHeight="1" x14ac:dyDescent="0.3">
      <c r="A3383" s="1" t="str">
        <f>IF(Table49[[#This Row],[ITEM NAME]]="","",ROW()-4)</f>
        <v/>
      </c>
      <c r="B3383" s="68"/>
      <c r="C3383" s="4" t="str">
        <f>IFERROR(VLOOKUP(B3383,Table14[],3,0),"")</f>
        <v/>
      </c>
      <c r="D3383" s="4" t="str">
        <f>IFERROR(VLOOKUP(B3383,Table14[],2,0),"")</f>
        <v/>
      </c>
      <c r="E3383" s="4"/>
      <c r="H3383" s="41" t="str">
        <f>IFERROR(VLOOKUP(Table49[[#This Row],[ITEM CODE]],Table2[[Item Code]:[Master Name]],2,0),"")</f>
        <v/>
      </c>
      <c r="I3383" s="41"/>
      <c r="J3383" s="65" t="str">
        <f>IFERROR(VLOOKUP(Table49[[#This Row],[ITEM CODE]],Table2[[Item Code]:[Master Name]],3,0),"")</f>
        <v/>
      </c>
      <c r="K3383" s="1" t="str">
        <f>IFERROR(VLOOKUP(Table49[[#This Row],[ITEM CODE]],Table2[[Item Code]:[Master Name]],9,0),"")</f>
        <v/>
      </c>
      <c r="L3383" s="1" t="str">
        <f>IFERROR(VLOOKUP(Table49[[#This Row],[ITEM CODE]],Table2[[Item Code]:[Master Name]],8,0),"")</f>
        <v/>
      </c>
      <c r="M3383" s="41"/>
      <c r="N3383" s="66">
        <f>IFERROR(VLOOKUP(Table49[[#This Row],[ITEM CODE]],Table2[[#All],[Item Code]:[Unit Cost]],10,0),0)</f>
        <v>0</v>
      </c>
      <c r="O3383" s="134">
        <f>IFERROR(VLOOKUP(Table49[[#This Row],[ITEM CODE]],Table2[[#All],[Item Code]:[Unit Cost]],10,0),0)</f>
        <v>0</v>
      </c>
      <c r="P3383" s="56"/>
      <c r="Q3383" s="58"/>
      <c r="R3383" s="58">
        <f>Table49[[#This Row],[QUANTITY]]*Table49[[#This Row],[INV Prices]]</f>
        <v>0</v>
      </c>
      <c r="S3383" s="67"/>
      <c r="V3383" s="41"/>
      <c r="W3383" s="4" t="str">
        <f>IFERROR(VLOOKUP(Table49[[#This Row],[ITEM CODE]],Table2[[Item Code]:[Category ]],6,0),"")</f>
        <v/>
      </c>
      <c r="X3383" s="1" t="str">
        <f>IFERROR(VLOOKUP(Table49[[#This Row],[ITEM CODE]],Table2[[Item Code]:[Sub Category]],7,0),"")</f>
        <v/>
      </c>
      <c r="Y3383" s="68" t="str">
        <f>Table49[[#This Row],[PO Number]]&amp;COUNTIFS($E$5:E3383,E3383)</f>
        <v>0</v>
      </c>
    </row>
    <row r="3384" spans="1:25" ht="14.7" customHeight="1" x14ac:dyDescent="0.3">
      <c r="A3384" s="1" t="str">
        <f>IF(Table49[[#This Row],[ITEM NAME]]="","",ROW()-4)</f>
        <v/>
      </c>
      <c r="B3384" s="68"/>
      <c r="C3384" s="4" t="str">
        <f>IFERROR(VLOOKUP(B3384,Table14[],3,0),"")</f>
        <v/>
      </c>
      <c r="D3384" s="4" t="str">
        <f>IFERROR(VLOOKUP(B3384,Table14[],2,0),"")</f>
        <v/>
      </c>
      <c r="E3384" s="4"/>
      <c r="H3384" s="41" t="str">
        <f>IFERROR(VLOOKUP(Table49[[#This Row],[ITEM CODE]],Table2[[Item Code]:[Master Name]],2,0),"")</f>
        <v/>
      </c>
      <c r="I3384" s="41"/>
      <c r="J3384" s="65" t="str">
        <f>IFERROR(VLOOKUP(Table49[[#This Row],[ITEM CODE]],Table2[[Item Code]:[Master Name]],3,0),"")</f>
        <v/>
      </c>
      <c r="K3384" s="1" t="str">
        <f>IFERROR(VLOOKUP(Table49[[#This Row],[ITEM CODE]],Table2[[Item Code]:[Master Name]],9,0),"")</f>
        <v/>
      </c>
      <c r="L3384" s="1" t="str">
        <f>IFERROR(VLOOKUP(Table49[[#This Row],[ITEM CODE]],Table2[[Item Code]:[Master Name]],8,0),"")</f>
        <v/>
      </c>
      <c r="M3384" s="41"/>
      <c r="N3384" s="66">
        <f>IFERROR(VLOOKUP(Table49[[#This Row],[ITEM CODE]],Table2[[#All],[Item Code]:[Unit Cost]],10,0),0)</f>
        <v>0</v>
      </c>
      <c r="O3384" s="134">
        <f>IFERROR(VLOOKUP(Table49[[#This Row],[ITEM CODE]],Table2[[#All],[Item Code]:[Unit Cost]],10,0),0)</f>
        <v>0</v>
      </c>
      <c r="P3384" s="56"/>
      <c r="Q3384" s="58"/>
      <c r="R3384" s="58">
        <f>Table49[[#This Row],[QUANTITY]]*Table49[[#This Row],[INV Prices]]</f>
        <v>0</v>
      </c>
      <c r="S3384" s="67"/>
      <c r="V3384" s="41"/>
      <c r="W3384" s="4" t="str">
        <f>IFERROR(VLOOKUP(Table49[[#This Row],[ITEM CODE]],Table2[[Item Code]:[Category ]],6,0),"")</f>
        <v/>
      </c>
      <c r="X3384" s="1" t="str">
        <f>IFERROR(VLOOKUP(Table49[[#This Row],[ITEM CODE]],Table2[[Item Code]:[Sub Category]],7,0),"")</f>
        <v/>
      </c>
      <c r="Y3384" s="68" t="str">
        <f>Table49[[#This Row],[PO Number]]&amp;COUNTIFS($E$5:E3384,E3384)</f>
        <v>0</v>
      </c>
    </row>
    <row r="3385" spans="1:25" ht="14.7" customHeight="1" x14ac:dyDescent="0.3">
      <c r="A3385" s="1" t="str">
        <f>IF(Table49[[#This Row],[ITEM NAME]]="","",ROW()-4)</f>
        <v/>
      </c>
      <c r="B3385" s="68"/>
      <c r="C3385" s="4" t="str">
        <f>IFERROR(VLOOKUP(B3385,Table14[],3,0),"")</f>
        <v/>
      </c>
      <c r="D3385" s="4" t="str">
        <f>IFERROR(VLOOKUP(B3385,Table14[],2,0),"")</f>
        <v/>
      </c>
      <c r="E3385" s="4"/>
      <c r="H3385" s="41" t="str">
        <f>IFERROR(VLOOKUP(Table49[[#This Row],[ITEM CODE]],Table2[[Item Code]:[Master Name]],2,0),"")</f>
        <v/>
      </c>
      <c r="I3385" s="41"/>
      <c r="J3385" s="65" t="str">
        <f>IFERROR(VLOOKUP(Table49[[#This Row],[ITEM CODE]],Table2[[Item Code]:[Master Name]],3,0),"")</f>
        <v/>
      </c>
      <c r="K3385" s="1" t="str">
        <f>IFERROR(VLOOKUP(Table49[[#This Row],[ITEM CODE]],Table2[[Item Code]:[Master Name]],9,0),"")</f>
        <v/>
      </c>
      <c r="L3385" s="1" t="str">
        <f>IFERROR(VLOOKUP(Table49[[#This Row],[ITEM CODE]],Table2[[Item Code]:[Master Name]],8,0),"")</f>
        <v/>
      </c>
      <c r="M3385" s="41"/>
      <c r="N3385" s="66">
        <f>IFERROR(VLOOKUP(Table49[[#This Row],[ITEM CODE]],Table2[[#All],[Item Code]:[Unit Cost]],10,0),0)</f>
        <v>0</v>
      </c>
      <c r="O3385" s="134">
        <f>IFERROR(VLOOKUP(Table49[[#This Row],[ITEM CODE]],Table2[[#All],[Item Code]:[Unit Cost]],10,0),0)</f>
        <v>0</v>
      </c>
      <c r="P3385" s="56"/>
      <c r="Q3385" s="58"/>
      <c r="R3385" s="58">
        <f>Table49[[#This Row],[QUANTITY]]*Table49[[#This Row],[INV Prices]]</f>
        <v>0</v>
      </c>
      <c r="S3385" s="67"/>
      <c r="V3385" s="41"/>
      <c r="W3385" s="4" t="str">
        <f>IFERROR(VLOOKUP(Table49[[#This Row],[ITEM CODE]],Table2[[Item Code]:[Category ]],6,0),"")</f>
        <v/>
      </c>
      <c r="X3385" s="1" t="str">
        <f>IFERROR(VLOOKUP(Table49[[#This Row],[ITEM CODE]],Table2[[Item Code]:[Sub Category]],7,0),"")</f>
        <v/>
      </c>
      <c r="Y3385" s="68" t="str">
        <f>Table49[[#This Row],[PO Number]]&amp;COUNTIFS($E$5:E3385,E3385)</f>
        <v>0</v>
      </c>
    </row>
    <row r="3386" spans="1:25" ht="14.7" customHeight="1" x14ac:dyDescent="0.3">
      <c r="A3386" s="1" t="str">
        <f>IF(Table49[[#This Row],[ITEM NAME]]="","",ROW()-4)</f>
        <v/>
      </c>
      <c r="B3386" s="68"/>
      <c r="C3386" s="4" t="str">
        <f>IFERROR(VLOOKUP(B3386,Table14[],3,0),"")</f>
        <v/>
      </c>
      <c r="D3386" s="4" t="str">
        <f>IFERROR(VLOOKUP(B3386,Table14[],2,0),"")</f>
        <v/>
      </c>
      <c r="E3386" s="4"/>
      <c r="H3386" s="41" t="str">
        <f>IFERROR(VLOOKUP(Table49[[#This Row],[ITEM CODE]],Table2[[Item Code]:[Master Name]],2,0),"")</f>
        <v/>
      </c>
      <c r="I3386" s="41"/>
      <c r="J3386" s="65" t="str">
        <f>IFERROR(VLOOKUP(Table49[[#This Row],[ITEM CODE]],Table2[[Item Code]:[Master Name]],3,0),"")</f>
        <v/>
      </c>
      <c r="K3386" s="1" t="str">
        <f>IFERROR(VLOOKUP(Table49[[#This Row],[ITEM CODE]],Table2[[Item Code]:[Master Name]],9,0),"")</f>
        <v/>
      </c>
      <c r="L3386" s="1" t="str">
        <f>IFERROR(VLOOKUP(Table49[[#This Row],[ITEM CODE]],Table2[[Item Code]:[Master Name]],8,0),"")</f>
        <v/>
      </c>
      <c r="M3386" s="41"/>
      <c r="N3386" s="66">
        <f>IFERROR(VLOOKUP(Table49[[#This Row],[ITEM CODE]],Table2[[#All],[Item Code]:[Unit Cost]],10,0),0)</f>
        <v>0</v>
      </c>
      <c r="O3386" s="134">
        <f>IFERROR(VLOOKUP(Table49[[#This Row],[ITEM CODE]],Table2[[#All],[Item Code]:[Unit Cost]],10,0),0)</f>
        <v>0</v>
      </c>
      <c r="P3386" s="56"/>
      <c r="Q3386" s="58"/>
      <c r="R3386" s="58">
        <f>Table49[[#This Row],[QUANTITY]]*Table49[[#This Row],[INV Prices]]</f>
        <v>0</v>
      </c>
      <c r="S3386" s="67"/>
      <c r="V3386" s="41"/>
      <c r="W3386" s="4" t="str">
        <f>IFERROR(VLOOKUP(Table49[[#This Row],[ITEM CODE]],Table2[[Item Code]:[Category ]],6,0),"")</f>
        <v/>
      </c>
      <c r="X3386" s="1" t="str">
        <f>IFERROR(VLOOKUP(Table49[[#This Row],[ITEM CODE]],Table2[[Item Code]:[Sub Category]],7,0),"")</f>
        <v/>
      </c>
      <c r="Y3386" s="68" t="str">
        <f>Table49[[#This Row],[PO Number]]&amp;COUNTIFS($E$5:E3386,E3386)</f>
        <v>0</v>
      </c>
    </row>
    <row r="3387" spans="1:25" ht="14.7" customHeight="1" x14ac:dyDescent="0.3">
      <c r="A3387" s="1" t="str">
        <f>IF(Table49[[#This Row],[ITEM NAME]]="","",ROW()-4)</f>
        <v/>
      </c>
      <c r="B3387" s="68"/>
      <c r="C3387" s="4" t="str">
        <f>IFERROR(VLOOKUP(B3387,Table14[],3,0),"")</f>
        <v/>
      </c>
      <c r="D3387" s="4" t="str">
        <f>IFERROR(VLOOKUP(B3387,Table14[],2,0),"")</f>
        <v/>
      </c>
      <c r="E3387" s="4"/>
      <c r="H3387" s="41" t="str">
        <f>IFERROR(VLOOKUP(Table49[[#This Row],[ITEM CODE]],Table2[[Item Code]:[Master Name]],2,0),"")</f>
        <v/>
      </c>
      <c r="I3387" s="41"/>
      <c r="J3387" s="65" t="str">
        <f>IFERROR(VLOOKUP(Table49[[#This Row],[ITEM CODE]],Table2[[Item Code]:[Master Name]],3,0),"")</f>
        <v/>
      </c>
      <c r="K3387" s="1" t="str">
        <f>IFERROR(VLOOKUP(Table49[[#This Row],[ITEM CODE]],Table2[[Item Code]:[Master Name]],9,0),"")</f>
        <v/>
      </c>
      <c r="L3387" s="1" t="str">
        <f>IFERROR(VLOOKUP(Table49[[#This Row],[ITEM CODE]],Table2[[Item Code]:[Master Name]],8,0),"")</f>
        <v/>
      </c>
      <c r="M3387" s="41"/>
      <c r="N3387" s="66">
        <f>IFERROR(VLOOKUP(Table49[[#This Row],[ITEM CODE]],Table2[[#All],[Item Code]:[Unit Cost]],10,0),0)</f>
        <v>0</v>
      </c>
      <c r="O3387" s="134">
        <f>IFERROR(VLOOKUP(Table49[[#This Row],[ITEM CODE]],Table2[[#All],[Item Code]:[Unit Cost]],10,0),0)</f>
        <v>0</v>
      </c>
      <c r="P3387" s="56"/>
      <c r="Q3387" s="58"/>
      <c r="R3387" s="58">
        <f>Table49[[#This Row],[QUANTITY]]*Table49[[#This Row],[INV Prices]]</f>
        <v>0</v>
      </c>
      <c r="S3387" s="67"/>
      <c r="V3387" s="41"/>
      <c r="W3387" s="4" t="str">
        <f>IFERROR(VLOOKUP(Table49[[#This Row],[ITEM CODE]],Table2[[Item Code]:[Category ]],6,0),"")</f>
        <v/>
      </c>
      <c r="X3387" s="1" t="str">
        <f>IFERROR(VLOOKUP(Table49[[#This Row],[ITEM CODE]],Table2[[Item Code]:[Sub Category]],7,0),"")</f>
        <v/>
      </c>
      <c r="Y3387" s="68" t="str">
        <f>Table49[[#This Row],[PO Number]]&amp;COUNTIFS($E$5:E3387,E3387)</f>
        <v>0</v>
      </c>
    </row>
    <row r="3388" spans="1:25" ht="14.7" customHeight="1" x14ac:dyDescent="0.3">
      <c r="A3388" s="1" t="str">
        <f>IF(Table49[[#This Row],[ITEM NAME]]="","",ROW()-4)</f>
        <v/>
      </c>
      <c r="B3388" s="68"/>
      <c r="C3388" s="4" t="str">
        <f>IFERROR(VLOOKUP(B3388,Table14[],3,0),"")</f>
        <v/>
      </c>
      <c r="D3388" s="4" t="str">
        <f>IFERROR(VLOOKUP(B3388,Table14[],2,0),"")</f>
        <v/>
      </c>
      <c r="E3388" s="4"/>
      <c r="H3388" s="41" t="str">
        <f>IFERROR(VLOOKUP(Table49[[#This Row],[ITEM CODE]],Table2[[Item Code]:[Master Name]],2,0),"")</f>
        <v/>
      </c>
      <c r="I3388" s="41"/>
      <c r="J3388" s="65" t="str">
        <f>IFERROR(VLOOKUP(Table49[[#This Row],[ITEM CODE]],Table2[[Item Code]:[Master Name]],3,0),"")</f>
        <v/>
      </c>
      <c r="K3388" s="1" t="str">
        <f>IFERROR(VLOOKUP(Table49[[#This Row],[ITEM CODE]],Table2[[Item Code]:[Master Name]],9,0),"")</f>
        <v/>
      </c>
      <c r="L3388" s="1" t="str">
        <f>IFERROR(VLOOKUP(Table49[[#This Row],[ITEM CODE]],Table2[[Item Code]:[Master Name]],8,0),"")</f>
        <v/>
      </c>
      <c r="M3388" s="41"/>
      <c r="N3388" s="66">
        <f>IFERROR(VLOOKUP(Table49[[#This Row],[ITEM CODE]],Table2[[#All],[Item Code]:[Unit Cost]],10,0),0)</f>
        <v>0</v>
      </c>
      <c r="O3388" s="134">
        <f>IFERROR(VLOOKUP(Table49[[#This Row],[ITEM CODE]],Table2[[#All],[Item Code]:[Unit Cost]],10,0),0)</f>
        <v>0</v>
      </c>
      <c r="P3388" s="56"/>
      <c r="Q3388" s="58"/>
      <c r="R3388" s="58">
        <f>Table49[[#This Row],[QUANTITY]]*Table49[[#This Row],[INV Prices]]</f>
        <v>0</v>
      </c>
      <c r="S3388" s="67"/>
      <c r="V3388" s="41"/>
      <c r="W3388" s="4" t="str">
        <f>IFERROR(VLOOKUP(Table49[[#This Row],[ITEM CODE]],Table2[[Item Code]:[Category ]],6,0),"")</f>
        <v/>
      </c>
      <c r="X3388" s="1" t="str">
        <f>IFERROR(VLOOKUP(Table49[[#This Row],[ITEM CODE]],Table2[[Item Code]:[Sub Category]],7,0),"")</f>
        <v/>
      </c>
      <c r="Y3388" s="68" t="str">
        <f>Table49[[#This Row],[PO Number]]&amp;COUNTIFS($E$5:E3388,E3388)</f>
        <v>0</v>
      </c>
    </row>
    <row r="3389" spans="1:25" ht="14.7" customHeight="1" x14ac:dyDescent="0.3">
      <c r="A3389" s="1" t="str">
        <f>IF(Table49[[#This Row],[ITEM NAME]]="","",ROW()-4)</f>
        <v/>
      </c>
      <c r="B3389" s="68"/>
      <c r="C3389" s="4" t="str">
        <f>IFERROR(VLOOKUP(B3389,Table14[],3,0),"")</f>
        <v/>
      </c>
      <c r="D3389" s="4" t="str">
        <f>IFERROR(VLOOKUP(B3389,Table14[],2,0),"")</f>
        <v/>
      </c>
      <c r="E3389" s="4"/>
      <c r="H3389" s="41" t="str">
        <f>IFERROR(VLOOKUP(Table49[[#This Row],[ITEM CODE]],Table2[[Item Code]:[Master Name]],2,0),"")</f>
        <v/>
      </c>
      <c r="I3389" s="41"/>
      <c r="J3389" s="65" t="str">
        <f>IFERROR(VLOOKUP(Table49[[#This Row],[ITEM CODE]],Table2[[Item Code]:[Master Name]],3,0),"")</f>
        <v/>
      </c>
      <c r="K3389" s="1" t="str">
        <f>IFERROR(VLOOKUP(Table49[[#This Row],[ITEM CODE]],Table2[[Item Code]:[Master Name]],9,0),"")</f>
        <v/>
      </c>
      <c r="L3389" s="1" t="str">
        <f>IFERROR(VLOOKUP(Table49[[#This Row],[ITEM CODE]],Table2[[Item Code]:[Master Name]],8,0),"")</f>
        <v/>
      </c>
      <c r="M3389" s="41"/>
      <c r="N3389" s="66">
        <f>IFERROR(VLOOKUP(Table49[[#This Row],[ITEM CODE]],Table2[[#All],[Item Code]:[Unit Cost]],10,0),0)</f>
        <v>0</v>
      </c>
      <c r="O3389" s="134">
        <f>IFERROR(VLOOKUP(Table49[[#This Row],[ITEM CODE]],Table2[[#All],[Item Code]:[Unit Cost]],10,0),0)</f>
        <v>0</v>
      </c>
      <c r="P3389" s="56"/>
      <c r="Q3389" s="58"/>
      <c r="R3389" s="58">
        <f>Table49[[#This Row],[QUANTITY]]*Table49[[#This Row],[INV Prices]]</f>
        <v>0</v>
      </c>
      <c r="S3389" s="67"/>
      <c r="V3389" s="41"/>
      <c r="W3389" s="4" t="str">
        <f>IFERROR(VLOOKUP(Table49[[#This Row],[ITEM CODE]],Table2[[Item Code]:[Category ]],6,0),"")</f>
        <v/>
      </c>
      <c r="X3389" s="1" t="str">
        <f>IFERROR(VLOOKUP(Table49[[#This Row],[ITEM CODE]],Table2[[Item Code]:[Sub Category]],7,0),"")</f>
        <v/>
      </c>
      <c r="Y3389" s="68" t="str">
        <f>Table49[[#This Row],[PO Number]]&amp;COUNTIFS($E$5:E3389,E3389)</f>
        <v>0</v>
      </c>
    </row>
    <row r="3390" spans="1:25" ht="14.7" customHeight="1" x14ac:dyDescent="0.3">
      <c r="A3390" s="1" t="str">
        <f>IF(Table49[[#This Row],[ITEM NAME]]="","",ROW()-4)</f>
        <v/>
      </c>
      <c r="B3390" s="68"/>
      <c r="C3390" s="4" t="str">
        <f>IFERROR(VLOOKUP(B3390,Table14[],3,0),"")</f>
        <v/>
      </c>
      <c r="D3390" s="4" t="str">
        <f>IFERROR(VLOOKUP(B3390,Table14[],2,0),"")</f>
        <v/>
      </c>
      <c r="E3390" s="4"/>
      <c r="H3390" s="41" t="str">
        <f>IFERROR(VLOOKUP(Table49[[#This Row],[ITEM CODE]],Table2[[Item Code]:[Master Name]],2,0),"")</f>
        <v/>
      </c>
      <c r="I3390" s="41"/>
      <c r="J3390" s="65" t="str">
        <f>IFERROR(VLOOKUP(Table49[[#This Row],[ITEM CODE]],Table2[[Item Code]:[Master Name]],3,0),"")</f>
        <v/>
      </c>
      <c r="K3390" s="1" t="str">
        <f>IFERROR(VLOOKUP(Table49[[#This Row],[ITEM CODE]],Table2[[Item Code]:[Master Name]],9,0),"")</f>
        <v/>
      </c>
      <c r="L3390" s="1" t="str">
        <f>IFERROR(VLOOKUP(Table49[[#This Row],[ITEM CODE]],Table2[[Item Code]:[Master Name]],8,0),"")</f>
        <v/>
      </c>
      <c r="M3390" s="41"/>
      <c r="N3390" s="66">
        <f>IFERROR(VLOOKUP(Table49[[#This Row],[ITEM CODE]],Table2[[#All],[Item Code]:[Unit Cost]],10,0),0)</f>
        <v>0</v>
      </c>
      <c r="O3390" s="134">
        <f>IFERROR(VLOOKUP(Table49[[#This Row],[ITEM CODE]],Table2[[#All],[Item Code]:[Unit Cost]],10,0),0)</f>
        <v>0</v>
      </c>
      <c r="P3390" s="56"/>
      <c r="Q3390" s="58"/>
      <c r="R3390" s="58">
        <f>Table49[[#This Row],[QUANTITY]]*Table49[[#This Row],[INV Prices]]</f>
        <v>0</v>
      </c>
      <c r="S3390" s="67"/>
      <c r="V3390" s="41"/>
      <c r="W3390" s="4" t="str">
        <f>IFERROR(VLOOKUP(Table49[[#This Row],[ITEM CODE]],Table2[[Item Code]:[Category ]],6,0),"")</f>
        <v/>
      </c>
      <c r="X3390" s="1" t="str">
        <f>IFERROR(VLOOKUP(Table49[[#This Row],[ITEM CODE]],Table2[[Item Code]:[Sub Category]],7,0),"")</f>
        <v/>
      </c>
      <c r="Y3390" s="68" t="str">
        <f>Table49[[#This Row],[PO Number]]&amp;COUNTIFS($E$5:E3390,E3390)</f>
        <v>0</v>
      </c>
    </row>
    <row r="3391" spans="1:25" ht="14.7" customHeight="1" x14ac:dyDescent="0.3">
      <c r="A3391" s="1" t="str">
        <f>IF(Table49[[#This Row],[ITEM NAME]]="","",ROW()-4)</f>
        <v/>
      </c>
      <c r="B3391" s="68"/>
      <c r="C3391" s="4" t="str">
        <f>IFERROR(VLOOKUP(B3391,Table14[],3,0),"")</f>
        <v/>
      </c>
      <c r="D3391" s="4" t="str">
        <f>IFERROR(VLOOKUP(B3391,Table14[],2,0),"")</f>
        <v/>
      </c>
      <c r="E3391" s="4"/>
      <c r="H3391" s="41" t="str">
        <f>IFERROR(VLOOKUP(Table49[[#This Row],[ITEM CODE]],Table2[[Item Code]:[Master Name]],2,0),"")</f>
        <v/>
      </c>
      <c r="I3391" s="41"/>
      <c r="J3391" s="65" t="str">
        <f>IFERROR(VLOOKUP(Table49[[#This Row],[ITEM CODE]],Table2[[Item Code]:[Master Name]],3,0),"")</f>
        <v/>
      </c>
      <c r="K3391" s="1" t="str">
        <f>IFERROR(VLOOKUP(Table49[[#This Row],[ITEM CODE]],Table2[[Item Code]:[Master Name]],9,0),"")</f>
        <v/>
      </c>
      <c r="L3391" s="1" t="str">
        <f>IFERROR(VLOOKUP(Table49[[#This Row],[ITEM CODE]],Table2[[Item Code]:[Master Name]],8,0),"")</f>
        <v/>
      </c>
      <c r="M3391" s="41"/>
      <c r="N3391" s="66">
        <f>IFERROR(VLOOKUP(Table49[[#This Row],[ITEM CODE]],Table2[[#All],[Item Code]:[Unit Cost]],10,0),0)</f>
        <v>0</v>
      </c>
      <c r="O3391" s="134">
        <f>IFERROR(VLOOKUP(Table49[[#This Row],[ITEM CODE]],Table2[[#All],[Item Code]:[Unit Cost]],10,0),0)</f>
        <v>0</v>
      </c>
      <c r="P3391" s="56"/>
      <c r="Q3391" s="58"/>
      <c r="R3391" s="58">
        <f>Table49[[#This Row],[QUANTITY]]*Table49[[#This Row],[INV Prices]]</f>
        <v>0</v>
      </c>
      <c r="S3391" s="67"/>
      <c r="V3391" s="41"/>
      <c r="W3391" s="4" t="str">
        <f>IFERROR(VLOOKUP(Table49[[#This Row],[ITEM CODE]],Table2[[Item Code]:[Category ]],6,0),"")</f>
        <v/>
      </c>
      <c r="X3391" s="1" t="str">
        <f>IFERROR(VLOOKUP(Table49[[#This Row],[ITEM CODE]],Table2[[Item Code]:[Sub Category]],7,0),"")</f>
        <v/>
      </c>
      <c r="Y3391" s="68" t="str">
        <f>Table49[[#This Row],[PO Number]]&amp;COUNTIFS($E$5:E3391,E3391)</f>
        <v>0</v>
      </c>
    </row>
    <row r="3392" spans="1:25" ht="14.7" customHeight="1" x14ac:dyDescent="0.3">
      <c r="A3392" s="1" t="str">
        <f>IF(Table49[[#This Row],[ITEM NAME]]="","",ROW()-4)</f>
        <v/>
      </c>
      <c r="B3392" s="68"/>
      <c r="C3392" s="4" t="str">
        <f>IFERROR(VLOOKUP(B3392,Table14[],3,0),"")</f>
        <v/>
      </c>
      <c r="D3392" s="4" t="str">
        <f>IFERROR(VLOOKUP(B3392,Table14[],2,0),"")</f>
        <v/>
      </c>
      <c r="E3392" s="4"/>
      <c r="H3392" s="41" t="str">
        <f>IFERROR(VLOOKUP(Table49[[#This Row],[ITEM CODE]],Table2[[Item Code]:[Master Name]],2,0),"")</f>
        <v/>
      </c>
      <c r="I3392" s="41"/>
      <c r="J3392" s="65" t="str">
        <f>IFERROR(VLOOKUP(Table49[[#This Row],[ITEM CODE]],Table2[[Item Code]:[Master Name]],3,0),"")</f>
        <v/>
      </c>
      <c r="K3392" s="1" t="str">
        <f>IFERROR(VLOOKUP(Table49[[#This Row],[ITEM CODE]],Table2[[Item Code]:[Master Name]],9,0),"")</f>
        <v/>
      </c>
      <c r="L3392" s="1" t="str">
        <f>IFERROR(VLOOKUP(Table49[[#This Row],[ITEM CODE]],Table2[[Item Code]:[Master Name]],8,0),"")</f>
        <v/>
      </c>
      <c r="M3392" s="41"/>
      <c r="N3392" s="66">
        <f>IFERROR(VLOOKUP(Table49[[#This Row],[ITEM CODE]],Table2[[#All],[Item Code]:[Unit Cost]],10,0),0)</f>
        <v>0</v>
      </c>
      <c r="O3392" s="134">
        <f>IFERROR(VLOOKUP(Table49[[#This Row],[ITEM CODE]],Table2[[#All],[Item Code]:[Unit Cost]],10,0),0)</f>
        <v>0</v>
      </c>
      <c r="P3392" s="56"/>
      <c r="Q3392" s="58"/>
      <c r="R3392" s="58">
        <f>Table49[[#This Row],[QUANTITY]]*Table49[[#This Row],[INV Prices]]</f>
        <v>0</v>
      </c>
      <c r="S3392" s="67"/>
      <c r="V3392" s="41"/>
      <c r="W3392" s="4" t="str">
        <f>IFERROR(VLOOKUP(Table49[[#This Row],[ITEM CODE]],Table2[[Item Code]:[Category ]],6,0),"")</f>
        <v/>
      </c>
      <c r="X3392" s="1" t="str">
        <f>IFERROR(VLOOKUP(Table49[[#This Row],[ITEM CODE]],Table2[[Item Code]:[Sub Category]],7,0),"")</f>
        <v/>
      </c>
      <c r="Y3392" s="68" t="str">
        <f>Table49[[#This Row],[PO Number]]&amp;COUNTIFS($E$5:E3392,E3392)</f>
        <v>0</v>
      </c>
    </row>
    <row r="3393" spans="1:25" ht="14.7" customHeight="1" x14ac:dyDescent="0.3">
      <c r="A3393" s="1" t="str">
        <f>IF(Table49[[#This Row],[ITEM NAME]]="","",ROW()-4)</f>
        <v/>
      </c>
      <c r="B3393" s="68"/>
      <c r="C3393" s="4" t="str">
        <f>IFERROR(VLOOKUP(B3393,Table14[],3,0),"")</f>
        <v/>
      </c>
      <c r="D3393" s="4" t="str">
        <f>IFERROR(VLOOKUP(B3393,Table14[],2,0),"")</f>
        <v/>
      </c>
      <c r="E3393" s="4"/>
      <c r="H3393" s="41" t="str">
        <f>IFERROR(VLOOKUP(Table49[[#This Row],[ITEM CODE]],Table2[[Item Code]:[Master Name]],2,0),"")</f>
        <v/>
      </c>
      <c r="I3393" s="41"/>
      <c r="J3393" s="65" t="str">
        <f>IFERROR(VLOOKUP(Table49[[#This Row],[ITEM CODE]],Table2[[Item Code]:[Master Name]],3,0),"")</f>
        <v/>
      </c>
      <c r="K3393" s="1" t="str">
        <f>IFERROR(VLOOKUP(Table49[[#This Row],[ITEM CODE]],Table2[[Item Code]:[Master Name]],9,0),"")</f>
        <v/>
      </c>
      <c r="L3393" s="1" t="str">
        <f>IFERROR(VLOOKUP(Table49[[#This Row],[ITEM CODE]],Table2[[Item Code]:[Master Name]],8,0),"")</f>
        <v/>
      </c>
      <c r="M3393" s="41"/>
      <c r="N3393" s="66">
        <f>IFERROR(VLOOKUP(Table49[[#This Row],[ITEM CODE]],Table2[[#All],[Item Code]:[Unit Cost]],10,0),0)</f>
        <v>0</v>
      </c>
      <c r="O3393" s="134">
        <f>IFERROR(VLOOKUP(Table49[[#This Row],[ITEM CODE]],Table2[[#All],[Item Code]:[Unit Cost]],10,0),0)</f>
        <v>0</v>
      </c>
      <c r="P3393" s="56"/>
      <c r="Q3393" s="58"/>
      <c r="R3393" s="58">
        <f>Table49[[#This Row],[QUANTITY]]*Table49[[#This Row],[INV Prices]]</f>
        <v>0</v>
      </c>
      <c r="S3393" s="67"/>
      <c r="V3393" s="41"/>
      <c r="W3393" s="4" t="str">
        <f>IFERROR(VLOOKUP(Table49[[#This Row],[ITEM CODE]],Table2[[Item Code]:[Category ]],6,0),"")</f>
        <v/>
      </c>
      <c r="X3393" s="1" t="str">
        <f>IFERROR(VLOOKUP(Table49[[#This Row],[ITEM CODE]],Table2[[Item Code]:[Sub Category]],7,0),"")</f>
        <v/>
      </c>
      <c r="Y3393" s="68" t="str">
        <f>Table49[[#This Row],[PO Number]]&amp;COUNTIFS($E$5:E3393,E3393)</f>
        <v>0</v>
      </c>
    </row>
    <row r="3394" spans="1:25" ht="14.7" customHeight="1" x14ac:dyDescent="0.3">
      <c r="A3394" s="1" t="str">
        <f>IF(Table49[[#This Row],[ITEM NAME]]="","",ROW()-4)</f>
        <v/>
      </c>
      <c r="B3394" s="68"/>
      <c r="C3394" s="4" t="str">
        <f>IFERROR(VLOOKUP(B3394,Table14[],3,0),"")</f>
        <v/>
      </c>
      <c r="D3394" s="4" t="str">
        <f>IFERROR(VLOOKUP(B3394,Table14[],2,0),"")</f>
        <v/>
      </c>
      <c r="E3394" s="4"/>
      <c r="H3394" s="41" t="str">
        <f>IFERROR(VLOOKUP(Table49[[#This Row],[ITEM CODE]],Table2[[Item Code]:[Master Name]],2,0),"")</f>
        <v/>
      </c>
      <c r="I3394" s="41"/>
      <c r="J3394" s="65" t="str">
        <f>IFERROR(VLOOKUP(Table49[[#This Row],[ITEM CODE]],Table2[[Item Code]:[Master Name]],3,0),"")</f>
        <v/>
      </c>
      <c r="K3394" s="1" t="str">
        <f>IFERROR(VLOOKUP(Table49[[#This Row],[ITEM CODE]],Table2[[Item Code]:[Master Name]],9,0),"")</f>
        <v/>
      </c>
      <c r="L3394" s="1" t="str">
        <f>IFERROR(VLOOKUP(Table49[[#This Row],[ITEM CODE]],Table2[[Item Code]:[Master Name]],8,0),"")</f>
        <v/>
      </c>
      <c r="M3394" s="41"/>
      <c r="N3394" s="66">
        <f>IFERROR(VLOOKUP(Table49[[#This Row],[ITEM CODE]],Table2[[#All],[Item Code]:[Unit Cost]],10,0),0)</f>
        <v>0</v>
      </c>
      <c r="O3394" s="134">
        <f>IFERROR(VLOOKUP(Table49[[#This Row],[ITEM CODE]],Table2[[#All],[Item Code]:[Unit Cost]],10,0),0)</f>
        <v>0</v>
      </c>
      <c r="P3394" s="56"/>
      <c r="Q3394" s="58"/>
      <c r="R3394" s="58">
        <f>Table49[[#This Row],[QUANTITY]]*Table49[[#This Row],[INV Prices]]</f>
        <v>0</v>
      </c>
      <c r="S3394" s="67"/>
      <c r="V3394" s="41"/>
      <c r="W3394" s="4" t="str">
        <f>IFERROR(VLOOKUP(Table49[[#This Row],[ITEM CODE]],Table2[[Item Code]:[Category ]],6,0),"")</f>
        <v/>
      </c>
      <c r="X3394" s="1" t="str">
        <f>IFERROR(VLOOKUP(Table49[[#This Row],[ITEM CODE]],Table2[[Item Code]:[Sub Category]],7,0),"")</f>
        <v/>
      </c>
      <c r="Y3394" s="68" t="str">
        <f>Table49[[#This Row],[PO Number]]&amp;COUNTIFS($E$5:E3394,E3394)</f>
        <v>0</v>
      </c>
    </row>
    <row r="3395" spans="1:25" ht="14.7" customHeight="1" x14ac:dyDescent="0.3">
      <c r="A3395" s="1" t="str">
        <f>IF(Table49[[#This Row],[ITEM NAME]]="","",ROW()-4)</f>
        <v/>
      </c>
      <c r="B3395" s="68"/>
      <c r="C3395" s="4" t="str">
        <f>IFERROR(VLOOKUP(B3395,Table14[],3,0),"")</f>
        <v/>
      </c>
      <c r="D3395" s="4" t="str">
        <f>IFERROR(VLOOKUP(B3395,Table14[],2,0),"")</f>
        <v/>
      </c>
      <c r="E3395" s="4"/>
      <c r="H3395" s="41" t="str">
        <f>IFERROR(VLOOKUP(Table49[[#This Row],[ITEM CODE]],Table2[[Item Code]:[Master Name]],2,0),"")</f>
        <v/>
      </c>
      <c r="I3395" s="41"/>
      <c r="J3395" s="65" t="str">
        <f>IFERROR(VLOOKUP(Table49[[#This Row],[ITEM CODE]],Table2[[Item Code]:[Master Name]],3,0),"")</f>
        <v/>
      </c>
      <c r="K3395" s="1" t="str">
        <f>IFERROR(VLOOKUP(Table49[[#This Row],[ITEM CODE]],Table2[[Item Code]:[Master Name]],9,0),"")</f>
        <v/>
      </c>
      <c r="L3395" s="1" t="str">
        <f>IFERROR(VLOOKUP(Table49[[#This Row],[ITEM CODE]],Table2[[Item Code]:[Master Name]],8,0),"")</f>
        <v/>
      </c>
      <c r="M3395" s="41"/>
      <c r="N3395" s="66">
        <f>IFERROR(VLOOKUP(Table49[[#This Row],[ITEM CODE]],Table2[[#All],[Item Code]:[Unit Cost]],10,0),0)</f>
        <v>0</v>
      </c>
      <c r="O3395" s="134">
        <f>IFERROR(VLOOKUP(Table49[[#This Row],[ITEM CODE]],Table2[[#All],[Item Code]:[Unit Cost]],10,0),0)</f>
        <v>0</v>
      </c>
      <c r="P3395" s="56"/>
      <c r="Q3395" s="58"/>
      <c r="R3395" s="58">
        <f>Table49[[#This Row],[QUANTITY]]*Table49[[#This Row],[INV Prices]]</f>
        <v>0</v>
      </c>
      <c r="S3395" s="67"/>
      <c r="V3395" s="41"/>
      <c r="W3395" s="4" t="str">
        <f>IFERROR(VLOOKUP(Table49[[#This Row],[ITEM CODE]],Table2[[Item Code]:[Category ]],6,0),"")</f>
        <v/>
      </c>
      <c r="X3395" s="1" t="str">
        <f>IFERROR(VLOOKUP(Table49[[#This Row],[ITEM CODE]],Table2[[Item Code]:[Sub Category]],7,0),"")</f>
        <v/>
      </c>
      <c r="Y3395" s="68" t="str">
        <f>Table49[[#This Row],[PO Number]]&amp;COUNTIFS($E$5:E3395,E3395)</f>
        <v>0</v>
      </c>
    </row>
    <row r="3396" spans="1:25" ht="14.7" customHeight="1" x14ac:dyDescent="0.3">
      <c r="A3396" s="1" t="str">
        <f>IF(Table49[[#This Row],[ITEM NAME]]="","",ROW()-4)</f>
        <v/>
      </c>
      <c r="B3396" s="68"/>
      <c r="C3396" s="4" t="str">
        <f>IFERROR(VLOOKUP(B3396,Table14[],3,0),"")</f>
        <v/>
      </c>
      <c r="D3396" s="4" t="str">
        <f>IFERROR(VLOOKUP(B3396,Table14[],2,0),"")</f>
        <v/>
      </c>
      <c r="E3396" s="4"/>
      <c r="H3396" s="41" t="str">
        <f>IFERROR(VLOOKUP(Table49[[#This Row],[ITEM CODE]],Table2[[Item Code]:[Master Name]],2,0),"")</f>
        <v/>
      </c>
      <c r="I3396" s="41"/>
      <c r="J3396" s="65" t="str">
        <f>IFERROR(VLOOKUP(Table49[[#This Row],[ITEM CODE]],Table2[[Item Code]:[Master Name]],3,0),"")</f>
        <v/>
      </c>
      <c r="K3396" s="1" t="str">
        <f>IFERROR(VLOOKUP(Table49[[#This Row],[ITEM CODE]],Table2[[Item Code]:[Master Name]],9,0),"")</f>
        <v/>
      </c>
      <c r="L3396" s="1" t="str">
        <f>IFERROR(VLOOKUP(Table49[[#This Row],[ITEM CODE]],Table2[[Item Code]:[Master Name]],8,0),"")</f>
        <v/>
      </c>
      <c r="M3396" s="41"/>
      <c r="N3396" s="66">
        <f>IFERROR(VLOOKUP(Table49[[#This Row],[ITEM CODE]],Table2[[#All],[Item Code]:[Unit Cost]],10,0),0)</f>
        <v>0</v>
      </c>
      <c r="O3396" s="134">
        <f>IFERROR(VLOOKUP(Table49[[#This Row],[ITEM CODE]],Table2[[#All],[Item Code]:[Unit Cost]],10,0),0)</f>
        <v>0</v>
      </c>
      <c r="P3396" s="56"/>
      <c r="Q3396" s="58"/>
      <c r="R3396" s="58">
        <f>Table49[[#This Row],[QUANTITY]]*Table49[[#This Row],[INV Prices]]</f>
        <v>0</v>
      </c>
      <c r="S3396" s="67"/>
      <c r="V3396" s="41"/>
      <c r="W3396" s="4" t="str">
        <f>IFERROR(VLOOKUP(Table49[[#This Row],[ITEM CODE]],Table2[[Item Code]:[Category ]],6,0),"")</f>
        <v/>
      </c>
      <c r="X3396" s="1" t="str">
        <f>IFERROR(VLOOKUP(Table49[[#This Row],[ITEM CODE]],Table2[[Item Code]:[Sub Category]],7,0),"")</f>
        <v/>
      </c>
      <c r="Y3396" s="68" t="str">
        <f>Table49[[#This Row],[PO Number]]&amp;COUNTIFS($E$5:E3396,E3396)</f>
        <v>0</v>
      </c>
    </row>
    <row r="3397" spans="1:25" ht="14.7" customHeight="1" x14ac:dyDescent="0.3">
      <c r="A3397" s="1" t="str">
        <f>IF(Table49[[#This Row],[ITEM NAME]]="","",ROW()-4)</f>
        <v/>
      </c>
      <c r="B3397" s="68"/>
      <c r="C3397" s="4" t="str">
        <f>IFERROR(VLOOKUP(B3397,Table14[],3,0),"")</f>
        <v/>
      </c>
      <c r="D3397" s="4" t="str">
        <f>IFERROR(VLOOKUP(B3397,Table14[],2,0),"")</f>
        <v/>
      </c>
      <c r="E3397" s="4"/>
      <c r="H3397" s="41" t="str">
        <f>IFERROR(VLOOKUP(Table49[[#This Row],[ITEM CODE]],Table2[[Item Code]:[Master Name]],2,0),"")</f>
        <v/>
      </c>
      <c r="I3397" s="41"/>
      <c r="J3397" s="65" t="str">
        <f>IFERROR(VLOOKUP(Table49[[#This Row],[ITEM CODE]],Table2[[Item Code]:[Master Name]],3,0),"")</f>
        <v/>
      </c>
      <c r="K3397" s="1" t="str">
        <f>IFERROR(VLOOKUP(Table49[[#This Row],[ITEM CODE]],Table2[[Item Code]:[Master Name]],9,0),"")</f>
        <v/>
      </c>
      <c r="L3397" s="1" t="str">
        <f>IFERROR(VLOOKUP(Table49[[#This Row],[ITEM CODE]],Table2[[Item Code]:[Master Name]],8,0),"")</f>
        <v/>
      </c>
      <c r="M3397" s="41"/>
      <c r="N3397" s="66">
        <f>IFERROR(VLOOKUP(Table49[[#This Row],[ITEM CODE]],Table2[[#All],[Item Code]:[Unit Cost]],10,0),0)</f>
        <v>0</v>
      </c>
      <c r="O3397" s="134">
        <f>IFERROR(VLOOKUP(Table49[[#This Row],[ITEM CODE]],Table2[[#All],[Item Code]:[Unit Cost]],10,0),0)</f>
        <v>0</v>
      </c>
      <c r="P3397" s="56"/>
      <c r="Q3397" s="58"/>
      <c r="R3397" s="58">
        <f>Table49[[#This Row],[QUANTITY]]*Table49[[#This Row],[INV Prices]]</f>
        <v>0</v>
      </c>
      <c r="S3397" s="67"/>
      <c r="V3397" s="41"/>
      <c r="W3397" s="4" t="str">
        <f>IFERROR(VLOOKUP(Table49[[#This Row],[ITEM CODE]],Table2[[Item Code]:[Category ]],6,0),"")</f>
        <v/>
      </c>
      <c r="X3397" s="1" t="str">
        <f>IFERROR(VLOOKUP(Table49[[#This Row],[ITEM CODE]],Table2[[Item Code]:[Sub Category]],7,0),"")</f>
        <v/>
      </c>
      <c r="Y3397" s="68" t="str">
        <f>Table49[[#This Row],[PO Number]]&amp;COUNTIFS($E$5:E3397,E3397)</f>
        <v>0</v>
      </c>
    </row>
    <row r="3398" spans="1:25" ht="14.7" customHeight="1" x14ac:dyDescent="0.3">
      <c r="A3398" s="1" t="str">
        <f>IF(Table49[[#This Row],[ITEM NAME]]="","",ROW()-4)</f>
        <v/>
      </c>
      <c r="B3398" s="68"/>
      <c r="C3398" s="4" t="str">
        <f>IFERROR(VLOOKUP(B3398,Table14[],3,0),"")</f>
        <v/>
      </c>
      <c r="D3398" s="4" t="str">
        <f>IFERROR(VLOOKUP(B3398,Table14[],2,0),"")</f>
        <v/>
      </c>
      <c r="E3398" s="4"/>
      <c r="H3398" s="41" t="str">
        <f>IFERROR(VLOOKUP(Table49[[#This Row],[ITEM CODE]],Table2[[Item Code]:[Master Name]],2,0),"")</f>
        <v/>
      </c>
      <c r="I3398" s="41"/>
      <c r="J3398" s="65" t="str">
        <f>IFERROR(VLOOKUP(Table49[[#This Row],[ITEM CODE]],Table2[[Item Code]:[Master Name]],3,0),"")</f>
        <v/>
      </c>
      <c r="K3398" s="1" t="str">
        <f>IFERROR(VLOOKUP(Table49[[#This Row],[ITEM CODE]],Table2[[Item Code]:[Master Name]],9,0),"")</f>
        <v/>
      </c>
      <c r="L3398" s="1" t="str">
        <f>IFERROR(VLOOKUP(Table49[[#This Row],[ITEM CODE]],Table2[[Item Code]:[Master Name]],8,0),"")</f>
        <v/>
      </c>
      <c r="M3398" s="41"/>
      <c r="N3398" s="66">
        <f>IFERROR(VLOOKUP(Table49[[#This Row],[ITEM CODE]],Table2[[#All],[Item Code]:[Unit Cost]],10,0),0)</f>
        <v>0</v>
      </c>
      <c r="O3398" s="134">
        <f>IFERROR(VLOOKUP(Table49[[#This Row],[ITEM CODE]],Table2[[#All],[Item Code]:[Unit Cost]],10,0),0)</f>
        <v>0</v>
      </c>
      <c r="P3398" s="56"/>
      <c r="Q3398" s="58"/>
      <c r="R3398" s="58">
        <f>Table49[[#This Row],[QUANTITY]]*Table49[[#This Row],[INV Prices]]</f>
        <v>0</v>
      </c>
      <c r="S3398" s="67"/>
      <c r="V3398" s="41"/>
      <c r="W3398" s="4" t="str">
        <f>IFERROR(VLOOKUP(Table49[[#This Row],[ITEM CODE]],Table2[[Item Code]:[Category ]],6,0),"")</f>
        <v/>
      </c>
      <c r="X3398" s="1" t="str">
        <f>IFERROR(VLOOKUP(Table49[[#This Row],[ITEM CODE]],Table2[[Item Code]:[Sub Category]],7,0),"")</f>
        <v/>
      </c>
      <c r="Y3398" s="68" t="str">
        <f>Table49[[#This Row],[PO Number]]&amp;COUNTIFS($E$5:E3398,E3398)</f>
        <v>0</v>
      </c>
    </row>
    <row r="3399" spans="1:25" ht="14.7" customHeight="1" x14ac:dyDescent="0.3">
      <c r="A3399" s="1" t="str">
        <f>IF(Table49[[#This Row],[ITEM NAME]]="","",ROW()-4)</f>
        <v/>
      </c>
      <c r="B3399" s="68"/>
      <c r="C3399" s="4" t="str">
        <f>IFERROR(VLOOKUP(B3399,Table14[],3,0),"")</f>
        <v/>
      </c>
      <c r="D3399" s="4" t="str">
        <f>IFERROR(VLOOKUP(B3399,Table14[],2,0),"")</f>
        <v/>
      </c>
      <c r="E3399" s="4"/>
      <c r="H3399" s="41" t="str">
        <f>IFERROR(VLOOKUP(Table49[[#This Row],[ITEM CODE]],Table2[[Item Code]:[Master Name]],2,0),"")</f>
        <v/>
      </c>
      <c r="I3399" s="41"/>
      <c r="J3399" s="65" t="str">
        <f>IFERROR(VLOOKUP(Table49[[#This Row],[ITEM CODE]],Table2[[Item Code]:[Master Name]],3,0),"")</f>
        <v/>
      </c>
      <c r="K3399" s="1" t="str">
        <f>IFERROR(VLOOKUP(Table49[[#This Row],[ITEM CODE]],Table2[[Item Code]:[Master Name]],9,0),"")</f>
        <v/>
      </c>
      <c r="L3399" s="1" t="str">
        <f>IFERROR(VLOOKUP(Table49[[#This Row],[ITEM CODE]],Table2[[Item Code]:[Master Name]],8,0),"")</f>
        <v/>
      </c>
      <c r="M3399" s="41"/>
      <c r="N3399" s="66">
        <f>IFERROR(VLOOKUP(Table49[[#This Row],[ITEM CODE]],Table2[[#All],[Item Code]:[Unit Cost]],10,0),0)</f>
        <v>0</v>
      </c>
      <c r="O3399" s="134">
        <f>IFERROR(VLOOKUP(Table49[[#This Row],[ITEM CODE]],Table2[[#All],[Item Code]:[Unit Cost]],10,0),0)</f>
        <v>0</v>
      </c>
      <c r="P3399" s="56"/>
      <c r="Q3399" s="58"/>
      <c r="R3399" s="58">
        <f>Table49[[#This Row],[QUANTITY]]*Table49[[#This Row],[INV Prices]]</f>
        <v>0</v>
      </c>
      <c r="S3399" s="67"/>
      <c r="V3399" s="41"/>
      <c r="W3399" s="4" t="str">
        <f>IFERROR(VLOOKUP(Table49[[#This Row],[ITEM CODE]],Table2[[Item Code]:[Category ]],6,0),"")</f>
        <v/>
      </c>
      <c r="X3399" s="1" t="str">
        <f>IFERROR(VLOOKUP(Table49[[#This Row],[ITEM CODE]],Table2[[Item Code]:[Sub Category]],7,0),"")</f>
        <v/>
      </c>
      <c r="Y3399" s="68" t="str">
        <f>Table49[[#This Row],[PO Number]]&amp;COUNTIFS($E$5:E3399,E3399)</f>
        <v>0</v>
      </c>
    </row>
    <row r="3400" spans="1:25" ht="14.7" customHeight="1" x14ac:dyDescent="0.3">
      <c r="A3400" s="1" t="str">
        <f>IF(Table49[[#This Row],[ITEM NAME]]="","",ROW()-4)</f>
        <v/>
      </c>
      <c r="B3400" s="68"/>
      <c r="C3400" s="4" t="str">
        <f>IFERROR(VLOOKUP(B3400,Table14[],3,0),"")</f>
        <v/>
      </c>
      <c r="D3400" s="4" t="str">
        <f>IFERROR(VLOOKUP(B3400,Table14[],2,0),"")</f>
        <v/>
      </c>
      <c r="E3400" s="4"/>
      <c r="H3400" s="41" t="str">
        <f>IFERROR(VLOOKUP(Table49[[#This Row],[ITEM CODE]],Table2[[Item Code]:[Master Name]],2,0),"")</f>
        <v/>
      </c>
      <c r="I3400" s="41"/>
      <c r="J3400" s="65" t="str">
        <f>IFERROR(VLOOKUP(Table49[[#This Row],[ITEM CODE]],Table2[[Item Code]:[Master Name]],3,0),"")</f>
        <v/>
      </c>
      <c r="K3400" s="1" t="str">
        <f>IFERROR(VLOOKUP(Table49[[#This Row],[ITEM CODE]],Table2[[Item Code]:[Master Name]],9,0),"")</f>
        <v/>
      </c>
      <c r="L3400" s="1" t="str">
        <f>IFERROR(VLOOKUP(Table49[[#This Row],[ITEM CODE]],Table2[[Item Code]:[Master Name]],8,0),"")</f>
        <v/>
      </c>
      <c r="M3400" s="41"/>
      <c r="N3400" s="66">
        <f>IFERROR(VLOOKUP(Table49[[#This Row],[ITEM CODE]],Table2[[#All],[Item Code]:[Unit Cost]],10,0),0)</f>
        <v>0</v>
      </c>
      <c r="O3400" s="134">
        <f>IFERROR(VLOOKUP(Table49[[#This Row],[ITEM CODE]],Table2[[#All],[Item Code]:[Unit Cost]],10,0),0)</f>
        <v>0</v>
      </c>
      <c r="P3400" s="56"/>
      <c r="Q3400" s="58"/>
      <c r="R3400" s="58">
        <f>Table49[[#This Row],[QUANTITY]]*Table49[[#This Row],[INV Prices]]</f>
        <v>0</v>
      </c>
      <c r="S3400" s="67"/>
      <c r="V3400" s="41"/>
      <c r="W3400" s="4" t="str">
        <f>IFERROR(VLOOKUP(Table49[[#This Row],[ITEM CODE]],Table2[[Item Code]:[Category ]],6,0),"")</f>
        <v/>
      </c>
      <c r="X3400" s="1" t="str">
        <f>IFERROR(VLOOKUP(Table49[[#This Row],[ITEM CODE]],Table2[[Item Code]:[Sub Category]],7,0),"")</f>
        <v/>
      </c>
      <c r="Y3400" s="68" t="str">
        <f>Table49[[#This Row],[PO Number]]&amp;COUNTIFS($E$5:E3400,E3400)</f>
        <v>0</v>
      </c>
    </row>
    <row r="3401" spans="1:25" ht="14.7" customHeight="1" x14ac:dyDescent="0.3">
      <c r="A3401" s="1" t="str">
        <f>IF(Table49[[#This Row],[ITEM NAME]]="","",ROW()-4)</f>
        <v/>
      </c>
      <c r="B3401" s="68"/>
      <c r="C3401" s="4" t="str">
        <f>IFERROR(VLOOKUP(B3401,Table14[],3,0),"")</f>
        <v/>
      </c>
      <c r="D3401" s="4" t="str">
        <f>IFERROR(VLOOKUP(B3401,Table14[],2,0),"")</f>
        <v/>
      </c>
      <c r="E3401" s="4"/>
      <c r="H3401" s="41" t="str">
        <f>IFERROR(VLOOKUP(Table49[[#This Row],[ITEM CODE]],Table2[[Item Code]:[Master Name]],2,0),"")</f>
        <v/>
      </c>
      <c r="I3401" s="41"/>
      <c r="J3401" s="65" t="str">
        <f>IFERROR(VLOOKUP(Table49[[#This Row],[ITEM CODE]],Table2[[Item Code]:[Master Name]],3,0),"")</f>
        <v/>
      </c>
      <c r="K3401" s="1" t="str">
        <f>IFERROR(VLOOKUP(Table49[[#This Row],[ITEM CODE]],Table2[[Item Code]:[Master Name]],9,0),"")</f>
        <v/>
      </c>
      <c r="L3401" s="1" t="str">
        <f>IFERROR(VLOOKUP(Table49[[#This Row],[ITEM CODE]],Table2[[Item Code]:[Master Name]],8,0),"")</f>
        <v/>
      </c>
      <c r="M3401" s="41"/>
      <c r="N3401" s="66">
        <f>IFERROR(VLOOKUP(Table49[[#This Row],[ITEM CODE]],Table2[[#All],[Item Code]:[Unit Cost]],10,0),0)</f>
        <v>0</v>
      </c>
      <c r="O3401" s="134">
        <f>IFERROR(VLOOKUP(Table49[[#This Row],[ITEM CODE]],Table2[[#All],[Item Code]:[Unit Cost]],10,0),0)</f>
        <v>0</v>
      </c>
      <c r="P3401" s="56"/>
      <c r="Q3401" s="58"/>
      <c r="R3401" s="58">
        <f>Table49[[#This Row],[QUANTITY]]*Table49[[#This Row],[INV Prices]]</f>
        <v>0</v>
      </c>
      <c r="S3401" s="67"/>
      <c r="V3401" s="41"/>
      <c r="W3401" s="4" t="str">
        <f>IFERROR(VLOOKUP(Table49[[#This Row],[ITEM CODE]],Table2[[Item Code]:[Category ]],6,0),"")</f>
        <v/>
      </c>
      <c r="X3401" s="1" t="str">
        <f>IFERROR(VLOOKUP(Table49[[#This Row],[ITEM CODE]],Table2[[Item Code]:[Sub Category]],7,0),"")</f>
        <v/>
      </c>
      <c r="Y3401" s="68" t="str">
        <f>Table49[[#This Row],[PO Number]]&amp;COUNTIFS($E$5:E3401,E3401)</f>
        <v>0</v>
      </c>
    </row>
    <row r="3402" spans="1:25" ht="14.7" customHeight="1" x14ac:dyDescent="0.3">
      <c r="A3402" s="1" t="str">
        <f>IF(Table49[[#This Row],[ITEM NAME]]="","",ROW()-4)</f>
        <v/>
      </c>
      <c r="B3402" s="68"/>
      <c r="C3402" s="4" t="str">
        <f>IFERROR(VLOOKUP(B3402,Table14[],3,0),"")</f>
        <v/>
      </c>
      <c r="D3402" s="4" t="str">
        <f>IFERROR(VLOOKUP(B3402,Table14[],2,0),"")</f>
        <v/>
      </c>
      <c r="E3402" s="4"/>
      <c r="H3402" s="41" t="str">
        <f>IFERROR(VLOOKUP(Table49[[#This Row],[ITEM CODE]],Table2[[Item Code]:[Master Name]],2,0),"")</f>
        <v/>
      </c>
      <c r="I3402" s="41"/>
      <c r="J3402" s="65" t="str">
        <f>IFERROR(VLOOKUP(Table49[[#This Row],[ITEM CODE]],Table2[[Item Code]:[Master Name]],3,0),"")</f>
        <v/>
      </c>
      <c r="K3402" s="1" t="str">
        <f>IFERROR(VLOOKUP(Table49[[#This Row],[ITEM CODE]],Table2[[Item Code]:[Master Name]],9,0),"")</f>
        <v/>
      </c>
      <c r="L3402" s="1" t="str">
        <f>IFERROR(VLOOKUP(Table49[[#This Row],[ITEM CODE]],Table2[[Item Code]:[Master Name]],8,0),"")</f>
        <v/>
      </c>
      <c r="M3402" s="41"/>
      <c r="N3402" s="66">
        <f>IFERROR(VLOOKUP(Table49[[#This Row],[ITEM CODE]],Table2[[#All],[Item Code]:[Unit Cost]],10,0),0)</f>
        <v>0</v>
      </c>
      <c r="O3402" s="134">
        <f>IFERROR(VLOOKUP(Table49[[#This Row],[ITEM CODE]],Table2[[#All],[Item Code]:[Unit Cost]],10,0),0)</f>
        <v>0</v>
      </c>
      <c r="P3402" s="56"/>
      <c r="Q3402" s="58"/>
      <c r="R3402" s="58">
        <f>Table49[[#This Row],[QUANTITY]]*Table49[[#This Row],[INV Prices]]</f>
        <v>0</v>
      </c>
      <c r="S3402" s="67"/>
      <c r="V3402" s="41"/>
      <c r="W3402" s="4" t="str">
        <f>IFERROR(VLOOKUP(Table49[[#This Row],[ITEM CODE]],Table2[[Item Code]:[Category ]],6,0),"")</f>
        <v/>
      </c>
      <c r="X3402" s="1" t="str">
        <f>IFERROR(VLOOKUP(Table49[[#This Row],[ITEM CODE]],Table2[[Item Code]:[Sub Category]],7,0),"")</f>
        <v/>
      </c>
      <c r="Y3402" s="68" t="str">
        <f>Table49[[#This Row],[PO Number]]&amp;COUNTIFS($E$5:E3402,E3402)</f>
        <v>0</v>
      </c>
    </row>
    <row r="3403" spans="1:25" ht="14.7" customHeight="1" x14ac:dyDescent="0.3">
      <c r="A3403" s="1" t="str">
        <f>IF(Table49[[#This Row],[ITEM NAME]]="","",ROW()-4)</f>
        <v/>
      </c>
      <c r="B3403" s="68"/>
      <c r="C3403" s="4" t="str">
        <f>IFERROR(VLOOKUP(B3403,Table14[],3,0),"")</f>
        <v/>
      </c>
      <c r="D3403" s="4" t="str">
        <f>IFERROR(VLOOKUP(B3403,Table14[],2,0),"")</f>
        <v/>
      </c>
      <c r="E3403" s="4"/>
      <c r="H3403" s="41" t="str">
        <f>IFERROR(VLOOKUP(Table49[[#This Row],[ITEM CODE]],Table2[[Item Code]:[Master Name]],2,0),"")</f>
        <v/>
      </c>
      <c r="I3403" s="41"/>
      <c r="J3403" s="65" t="str">
        <f>IFERROR(VLOOKUP(Table49[[#This Row],[ITEM CODE]],Table2[[Item Code]:[Master Name]],3,0),"")</f>
        <v/>
      </c>
      <c r="K3403" s="1" t="str">
        <f>IFERROR(VLOOKUP(Table49[[#This Row],[ITEM CODE]],Table2[[Item Code]:[Master Name]],9,0),"")</f>
        <v/>
      </c>
      <c r="L3403" s="1" t="str">
        <f>IFERROR(VLOOKUP(Table49[[#This Row],[ITEM CODE]],Table2[[Item Code]:[Master Name]],8,0),"")</f>
        <v/>
      </c>
      <c r="M3403" s="41"/>
      <c r="N3403" s="66">
        <f>IFERROR(VLOOKUP(Table49[[#This Row],[ITEM CODE]],Table2[[#All],[Item Code]:[Unit Cost]],10,0),0)</f>
        <v>0</v>
      </c>
      <c r="O3403" s="134">
        <f>IFERROR(VLOOKUP(Table49[[#This Row],[ITEM CODE]],Table2[[#All],[Item Code]:[Unit Cost]],10,0),0)</f>
        <v>0</v>
      </c>
      <c r="P3403" s="56"/>
      <c r="Q3403" s="58"/>
      <c r="R3403" s="58">
        <f>Table49[[#This Row],[QUANTITY]]*Table49[[#This Row],[INV Prices]]</f>
        <v>0</v>
      </c>
      <c r="S3403" s="67"/>
      <c r="V3403" s="41"/>
      <c r="W3403" s="4" t="str">
        <f>IFERROR(VLOOKUP(Table49[[#This Row],[ITEM CODE]],Table2[[Item Code]:[Category ]],6,0),"")</f>
        <v/>
      </c>
      <c r="X3403" s="1" t="str">
        <f>IFERROR(VLOOKUP(Table49[[#This Row],[ITEM CODE]],Table2[[Item Code]:[Sub Category]],7,0),"")</f>
        <v/>
      </c>
      <c r="Y3403" s="68" t="str">
        <f>Table49[[#This Row],[PO Number]]&amp;COUNTIFS($E$5:E3403,E3403)</f>
        <v>0</v>
      </c>
    </row>
    <row r="3404" spans="1:25" ht="14.7" customHeight="1" x14ac:dyDescent="0.3">
      <c r="A3404" s="1" t="str">
        <f>IF(Table49[[#This Row],[ITEM NAME]]="","",ROW()-4)</f>
        <v/>
      </c>
      <c r="B3404" s="68"/>
      <c r="C3404" s="4" t="str">
        <f>IFERROR(VLOOKUP(B3404,Table14[],3,0),"")</f>
        <v/>
      </c>
      <c r="D3404" s="4" t="str">
        <f>IFERROR(VLOOKUP(B3404,Table14[],2,0),"")</f>
        <v/>
      </c>
      <c r="E3404" s="4"/>
      <c r="H3404" s="41" t="str">
        <f>IFERROR(VLOOKUP(Table49[[#This Row],[ITEM CODE]],Table2[[Item Code]:[Master Name]],2,0),"")</f>
        <v/>
      </c>
      <c r="I3404" s="41"/>
      <c r="J3404" s="65" t="str">
        <f>IFERROR(VLOOKUP(Table49[[#This Row],[ITEM CODE]],Table2[[Item Code]:[Master Name]],3,0),"")</f>
        <v/>
      </c>
      <c r="K3404" s="1" t="str">
        <f>IFERROR(VLOOKUP(Table49[[#This Row],[ITEM CODE]],Table2[[Item Code]:[Master Name]],9,0),"")</f>
        <v/>
      </c>
      <c r="L3404" s="1" t="str">
        <f>IFERROR(VLOOKUP(Table49[[#This Row],[ITEM CODE]],Table2[[Item Code]:[Master Name]],8,0),"")</f>
        <v/>
      </c>
      <c r="M3404" s="41"/>
      <c r="N3404" s="66">
        <f>IFERROR(VLOOKUP(Table49[[#This Row],[ITEM CODE]],Table2[[#All],[Item Code]:[Unit Cost]],10,0),0)</f>
        <v>0</v>
      </c>
      <c r="O3404" s="134">
        <f>IFERROR(VLOOKUP(Table49[[#This Row],[ITEM CODE]],Table2[[#All],[Item Code]:[Unit Cost]],10,0),0)</f>
        <v>0</v>
      </c>
      <c r="P3404" s="56"/>
      <c r="Q3404" s="58"/>
      <c r="R3404" s="58">
        <f>Table49[[#This Row],[QUANTITY]]*Table49[[#This Row],[INV Prices]]</f>
        <v>0</v>
      </c>
      <c r="S3404" s="67"/>
      <c r="V3404" s="41"/>
      <c r="W3404" s="4" t="str">
        <f>IFERROR(VLOOKUP(Table49[[#This Row],[ITEM CODE]],Table2[[Item Code]:[Category ]],6,0),"")</f>
        <v/>
      </c>
      <c r="X3404" s="1" t="str">
        <f>IFERROR(VLOOKUP(Table49[[#This Row],[ITEM CODE]],Table2[[Item Code]:[Sub Category]],7,0),"")</f>
        <v/>
      </c>
      <c r="Y3404" s="68" t="str">
        <f>Table49[[#This Row],[PO Number]]&amp;COUNTIFS($E$5:E3404,E3404)</f>
        <v>0</v>
      </c>
    </row>
    <row r="3405" spans="1:25" ht="14.7" customHeight="1" x14ac:dyDescent="0.3">
      <c r="A3405" s="1" t="str">
        <f>IF(Table49[[#This Row],[ITEM NAME]]="","",ROW()-4)</f>
        <v/>
      </c>
      <c r="B3405" s="68"/>
      <c r="C3405" s="4" t="str">
        <f>IFERROR(VLOOKUP(B3405,Table14[],3,0),"")</f>
        <v/>
      </c>
      <c r="D3405" s="4" t="str">
        <f>IFERROR(VLOOKUP(B3405,Table14[],2,0),"")</f>
        <v/>
      </c>
      <c r="E3405" s="4"/>
      <c r="H3405" s="41" t="str">
        <f>IFERROR(VLOOKUP(Table49[[#This Row],[ITEM CODE]],Table2[[Item Code]:[Master Name]],2,0),"")</f>
        <v/>
      </c>
      <c r="I3405" s="41"/>
      <c r="J3405" s="65" t="str">
        <f>IFERROR(VLOOKUP(Table49[[#This Row],[ITEM CODE]],Table2[[Item Code]:[Master Name]],3,0),"")</f>
        <v/>
      </c>
      <c r="K3405" s="1" t="str">
        <f>IFERROR(VLOOKUP(Table49[[#This Row],[ITEM CODE]],Table2[[Item Code]:[Master Name]],9,0),"")</f>
        <v/>
      </c>
      <c r="L3405" s="1" t="str">
        <f>IFERROR(VLOOKUP(Table49[[#This Row],[ITEM CODE]],Table2[[Item Code]:[Master Name]],8,0),"")</f>
        <v/>
      </c>
      <c r="M3405" s="41"/>
      <c r="N3405" s="66">
        <f>IFERROR(VLOOKUP(Table49[[#This Row],[ITEM CODE]],Table2[[#All],[Item Code]:[Unit Cost]],10,0),0)</f>
        <v>0</v>
      </c>
      <c r="O3405" s="134">
        <f>IFERROR(VLOOKUP(Table49[[#This Row],[ITEM CODE]],Table2[[#All],[Item Code]:[Unit Cost]],10,0),0)</f>
        <v>0</v>
      </c>
      <c r="P3405" s="56"/>
      <c r="Q3405" s="58"/>
      <c r="R3405" s="58">
        <f>Table49[[#This Row],[QUANTITY]]*Table49[[#This Row],[INV Prices]]</f>
        <v>0</v>
      </c>
      <c r="S3405" s="67"/>
      <c r="V3405" s="41"/>
      <c r="W3405" s="4" t="str">
        <f>IFERROR(VLOOKUP(Table49[[#This Row],[ITEM CODE]],Table2[[Item Code]:[Category ]],6,0),"")</f>
        <v/>
      </c>
      <c r="X3405" s="1" t="str">
        <f>IFERROR(VLOOKUP(Table49[[#This Row],[ITEM CODE]],Table2[[Item Code]:[Sub Category]],7,0),"")</f>
        <v/>
      </c>
      <c r="Y3405" s="68" t="str">
        <f>Table49[[#This Row],[PO Number]]&amp;COUNTIFS($E$5:E3405,E3405)</f>
        <v>0</v>
      </c>
    </row>
    <row r="3406" spans="1:25" ht="14.7" customHeight="1" x14ac:dyDescent="0.3">
      <c r="A3406" s="1" t="str">
        <f>IF(Table49[[#This Row],[ITEM NAME]]="","",ROW()-4)</f>
        <v/>
      </c>
      <c r="B3406" s="68"/>
      <c r="C3406" s="4" t="str">
        <f>IFERROR(VLOOKUP(B3406,Table14[],3,0),"")</f>
        <v/>
      </c>
      <c r="D3406" s="4" t="str">
        <f>IFERROR(VLOOKUP(B3406,Table14[],2,0),"")</f>
        <v/>
      </c>
      <c r="E3406" s="4"/>
      <c r="H3406" s="41" t="str">
        <f>IFERROR(VLOOKUP(Table49[[#This Row],[ITEM CODE]],Table2[[Item Code]:[Master Name]],2,0),"")</f>
        <v/>
      </c>
      <c r="I3406" s="41"/>
      <c r="J3406" s="65" t="str">
        <f>IFERROR(VLOOKUP(Table49[[#This Row],[ITEM CODE]],Table2[[Item Code]:[Master Name]],3,0),"")</f>
        <v/>
      </c>
      <c r="K3406" s="1" t="str">
        <f>IFERROR(VLOOKUP(Table49[[#This Row],[ITEM CODE]],Table2[[Item Code]:[Master Name]],9,0),"")</f>
        <v/>
      </c>
      <c r="L3406" s="1" t="str">
        <f>IFERROR(VLOOKUP(Table49[[#This Row],[ITEM CODE]],Table2[[Item Code]:[Master Name]],8,0),"")</f>
        <v/>
      </c>
      <c r="M3406" s="41"/>
      <c r="N3406" s="66">
        <f>IFERROR(VLOOKUP(Table49[[#This Row],[ITEM CODE]],Table2[[#All],[Item Code]:[Unit Cost]],10,0),0)</f>
        <v>0</v>
      </c>
      <c r="O3406" s="134">
        <f>IFERROR(VLOOKUP(Table49[[#This Row],[ITEM CODE]],Table2[[#All],[Item Code]:[Unit Cost]],10,0),0)</f>
        <v>0</v>
      </c>
      <c r="P3406" s="56"/>
      <c r="Q3406" s="58"/>
      <c r="R3406" s="58">
        <f>Table49[[#This Row],[QUANTITY]]*Table49[[#This Row],[INV Prices]]</f>
        <v>0</v>
      </c>
      <c r="S3406" s="67"/>
      <c r="V3406" s="41"/>
      <c r="W3406" s="4" t="str">
        <f>IFERROR(VLOOKUP(Table49[[#This Row],[ITEM CODE]],Table2[[Item Code]:[Category ]],6,0),"")</f>
        <v/>
      </c>
      <c r="X3406" s="1" t="str">
        <f>IFERROR(VLOOKUP(Table49[[#This Row],[ITEM CODE]],Table2[[Item Code]:[Sub Category]],7,0),"")</f>
        <v/>
      </c>
      <c r="Y3406" s="68" t="str">
        <f>Table49[[#This Row],[PO Number]]&amp;COUNTIFS($E$5:E3406,E3406)</f>
        <v>0</v>
      </c>
    </row>
    <row r="3407" spans="1:25" ht="14.7" customHeight="1" x14ac:dyDescent="0.3">
      <c r="A3407" s="1" t="str">
        <f>IF(Table49[[#This Row],[ITEM NAME]]="","",ROW()-4)</f>
        <v/>
      </c>
      <c r="B3407" s="68"/>
      <c r="C3407" s="4" t="str">
        <f>IFERROR(VLOOKUP(B3407,Table14[],3,0),"")</f>
        <v/>
      </c>
      <c r="D3407" s="4" t="str">
        <f>IFERROR(VLOOKUP(B3407,Table14[],2,0),"")</f>
        <v/>
      </c>
      <c r="E3407" s="4"/>
      <c r="H3407" s="41" t="str">
        <f>IFERROR(VLOOKUP(Table49[[#This Row],[ITEM CODE]],Table2[[Item Code]:[Master Name]],2,0),"")</f>
        <v/>
      </c>
      <c r="I3407" s="41"/>
      <c r="J3407" s="65" t="str">
        <f>IFERROR(VLOOKUP(Table49[[#This Row],[ITEM CODE]],Table2[[Item Code]:[Master Name]],3,0),"")</f>
        <v/>
      </c>
      <c r="K3407" s="1" t="str">
        <f>IFERROR(VLOOKUP(Table49[[#This Row],[ITEM CODE]],Table2[[Item Code]:[Master Name]],9,0),"")</f>
        <v/>
      </c>
      <c r="L3407" s="1" t="str">
        <f>IFERROR(VLOOKUP(Table49[[#This Row],[ITEM CODE]],Table2[[Item Code]:[Master Name]],8,0),"")</f>
        <v/>
      </c>
      <c r="M3407" s="41"/>
      <c r="N3407" s="66">
        <f>IFERROR(VLOOKUP(Table49[[#This Row],[ITEM CODE]],Table2[[#All],[Item Code]:[Unit Cost]],10,0),0)</f>
        <v>0</v>
      </c>
      <c r="O3407" s="134">
        <f>IFERROR(VLOOKUP(Table49[[#This Row],[ITEM CODE]],Table2[[#All],[Item Code]:[Unit Cost]],10,0),0)</f>
        <v>0</v>
      </c>
      <c r="P3407" s="56"/>
      <c r="Q3407" s="58"/>
      <c r="R3407" s="58">
        <f>Table49[[#This Row],[QUANTITY]]*Table49[[#This Row],[INV Prices]]</f>
        <v>0</v>
      </c>
      <c r="S3407" s="67"/>
      <c r="V3407" s="41"/>
      <c r="W3407" s="4" t="str">
        <f>IFERROR(VLOOKUP(Table49[[#This Row],[ITEM CODE]],Table2[[Item Code]:[Category ]],6,0),"")</f>
        <v/>
      </c>
      <c r="X3407" s="1" t="str">
        <f>IFERROR(VLOOKUP(Table49[[#This Row],[ITEM CODE]],Table2[[Item Code]:[Sub Category]],7,0),"")</f>
        <v/>
      </c>
      <c r="Y3407" s="68" t="str">
        <f>Table49[[#This Row],[PO Number]]&amp;COUNTIFS($E$5:E3407,E3407)</f>
        <v>0</v>
      </c>
    </row>
    <row r="3408" spans="1:25" ht="14.7" customHeight="1" x14ac:dyDescent="0.3">
      <c r="A3408" s="1" t="str">
        <f>IF(Table49[[#This Row],[ITEM NAME]]="","",ROW()-4)</f>
        <v/>
      </c>
      <c r="B3408" s="68"/>
      <c r="C3408" s="4" t="str">
        <f>IFERROR(VLOOKUP(B3408,Table14[],3,0),"")</f>
        <v/>
      </c>
      <c r="D3408" s="4" t="str">
        <f>IFERROR(VLOOKUP(B3408,Table14[],2,0),"")</f>
        <v/>
      </c>
      <c r="E3408" s="4"/>
      <c r="H3408" s="41" t="str">
        <f>IFERROR(VLOOKUP(Table49[[#This Row],[ITEM CODE]],Table2[[Item Code]:[Master Name]],2,0),"")</f>
        <v/>
      </c>
      <c r="I3408" s="41"/>
      <c r="J3408" s="65" t="str">
        <f>IFERROR(VLOOKUP(Table49[[#This Row],[ITEM CODE]],Table2[[Item Code]:[Master Name]],3,0),"")</f>
        <v/>
      </c>
      <c r="K3408" s="1" t="str">
        <f>IFERROR(VLOOKUP(Table49[[#This Row],[ITEM CODE]],Table2[[Item Code]:[Master Name]],9,0),"")</f>
        <v/>
      </c>
      <c r="L3408" s="1" t="str">
        <f>IFERROR(VLOOKUP(Table49[[#This Row],[ITEM CODE]],Table2[[Item Code]:[Master Name]],8,0),"")</f>
        <v/>
      </c>
      <c r="M3408" s="41"/>
      <c r="N3408" s="66">
        <f>IFERROR(VLOOKUP(Table49[[#This Row],[ITEM CODE]],Table2[[#All],[Item Code]:[Unit Cost]],10,0),0)</f>
        <v>0</v>
      </c>
      <c r="O3408" s="134">
        <f>IFERROR(VLOOKUP(Table49[[#This Row],[ITEM CODE]],Table2[[#All],[Item Code]:[Unit Cost]],10,0),0)</f>
        <v>0</v>
      </c>
      <c r="P3408" s="56"/>
      <c r="Q3408" s="58"/>
      <c r="R3408" s="58">
        <f>Table49[[#This Row],[QUANTITY]]*Table49[[#This Row],[INV Prices]]</f>
        <v>0</v>
      </c>
      <c r="S3408" s="67"/>
      <c r="V3408" s="41"/>
      <c r="W3408" s="4" t="str">
        <f>IFERROR(VLOOKUP(Table49[[#This Row],[ITEM CODE]],Table2[[Item Code]:[Category ]],6,0),"")</f>
        <v/>
      </c>
      <c r="X3408" s="1" t="str">
        <f>IFERROR(VLOOKUP(Table49[[#This Row],[ITEM CODE]],Table2[[Item Code]:[Sub Category]],7,0),"")</f>
        <v/>
      </c>
      <c r="Y3408" s="68" t="str">
        <f>Table49[[#This Row],[PO Number]]&amp;COUNTIFS($E$5:E3408,E3408)</f>
        <v>0</v>
      </c>
    </row>
    <row r="3409" spans="1:25" ht="14.7" customHeight="1" x14ac:dyDescent="0.3">
      <c r="A3409" s="1" t="str">
        <f>IF(Table49[[#This Row],[ITEM NAME]]="","",ROW()-4)</f>
        <v/>
      </c>
      <c r="B3409" s="68"/>
      <c r="C3409" s="4" t="str">
        <f>IFERROR(VLOOKUP(B3409,Table14[],3,0),"")</f>
        <v/>
      </c>
      <c r="D3409" s="4" t="str">
        <f>IFERROR(VLOOKUP(B3409,Table14[],2,0),"")</f>
        <v/>
      </c>
      <c r="E3409" s="4"/>
      <c r="H3409" s="41" t="str">
        <f>IFERROR(VLOOKUP(Table49[[#This Row],[ITEM CODE]],Table2[[Item Code]:[Master Name]],2,0),"")</f>
        <v/>
      </c>
      <c r="I3409" s="41"/>
      <c r="J3409" s="65" t="str">
        <f>IFERROR(VLOOKUP(Table49[[#This Row],[ITEM CODE]],Table2[[Item Code]:[Master Name]],3,0),"")</f>
        <v/>
      </c>
      <c r="K3409" s="1" t="str">
        <f>IFERROR(VLOOKUP(Table49[[#This Row],[ITEM CODE]],Table2[[Item Code]:[Master Name]],9,0),"")</f>
        <v/>
      </c>
      <c r="L3409" s="1" t="str">
        <f>IFERROR(VLOOKUP(Table49[[#This Row],[ITEM CODE]],Table2[[Item Code]:[Master Name]],8,0),"")</f>
        <v/>
      </c>
      <c r="M3409" s="41"/>
      <c r="N3409" s="66">
        <f>IFERROR(VLOOKUP(Table49[[#This Row],[ITEM CODE]],Table2[[#All],[Item Code]:[Unit Cost]],10,0),0)</f>
        <v>0</v>
      </c>
      <c r="O3409" s="134">
        <f>IFERROR(VLOOKUP(Table49[[#This Row],[ITEM CODE]],Table2[[#All],[Item Code]:[Unit Cost]],10,0),0)</f>
        <v>0</v>
      </c>
      <c r="P3409" s="56"/>
      <c r="Q3409" s="58"/>
      <c r="R3409" s="58">
        <f>Table49[[#This Row],[QUANTITY]]*Table49[[#This Row],[INV Prices]]</f>
        <v>0</v>
      </c>
      <c r="S3409" s="67"/>
      <c r="V3409" s="41"/>
      <c r="W3409" s="4" t="str">
        <f>IFERROR(VLOOKUP(Table49[[#This Row],[ITEM CODE]],Table2[[Item Code]:[Category ]],6,0),"")</f>
        <v/>
      </c>
      <c r="X3409" s="1" t="str">
        <f>IFERROR(VLOOKUP(Table49[[#This Row],[ITEM CODE]],Table2[[Item Code]:[Sub Category]],7,0),"")</f>
        <v/>
      </c>
      <c r="Y3409" s="68" t="str">
        <f>Table49[[#This Row],[PO Number]]&amp;COUNTIFS($E$5:E3409,E3409)</f>
        <v>0</v>
      </c>
    </row>
    <row r="3410" spans="1:25" ht="14.7" customHeight="1" x14ac:dyDescent="0.3">
      <c r="A3410" s="1" t="str">
        <f>IF(Table49[[#This Row],[ITEM NAME]]="","",ROW()-4)</f>
        <v/>
      </c>
      <c r="B3410" s="68"/>
      <c r="C3410" s="4" t="str">
        <f>IFERROR(VLOOKUP(B3410,Table14[],3,0),"")</f>
        <v/>
      </c>
      <c r="D3410" s="4" t="str">
        <f>IFERROR(VLOOKUP(B3410,Table14[],2,0),"")</f>
        <v/>
      </c>
      <c r="E3410" s="4"/>
      <c r="H3410" s="41" t="str">
        <f>IFERROR(VLOOKUP(Table49[[#This Row],[ITEM CODE]],Table2[[Item Code]:[Master Name]],2,0),"")</f>
        <v/>
      </c>
      <c r="I3410" s="41"/>
      <c r="J3410" s="65" t="str">
        <f>IFERROR(VLOOKUP(Table49[[#This Row],[ITEM CODE]],Table2[[Item Code]:[Master Name]],3,0),"")</f>
        <v/>
      </c>
      <c r="K3410" s="1" t="str">
        <f>IFERROR(VLOOKUP(Table49[[#This Row],[ITEM CODE]],Table2[[Item Code]:[Master Name]],9,0),"")</f>
        <v/>
      </c>
      <c r="L3410" s="1" t="str">
        <f>IFERROR(VLOOKUP(Table49[[#This Row],[ITEM CODE]],Table2[[Item Code]:[Master Name]],8,0),"")</f>
        <v/>
      </c>
      <c r="M3410" s="41"/>
      <c r="N3410" s="66">
        <f>IFERROR(VLOOKUP(Table49[[#This Row],[ITEM CODE]],Table2[[#All],[Item Code]:[Unit Cost]],10,0),0)</f>
        <v>0</v>
      </c>
      <c r="O3410" s="134">
        <f>IFERROR(VLOOKUP(Table49[[#This Row],[ITEM CODE]],Table2[[#All],[Item Code]:[Unit Cost]],10,0),0)</f>
        <v>0</v>
      </c>
      <c r="P3410" s="56"/>
      <c r="Q3410" s="58"/>
      <c r="R3410" s="58">
        <f>Table49[[#This Row],[QUANTITY]]*Table49[[#This Row],[INV Prices]]</f>
        <v>0</v>
      </c>
      <c r="S3410" s="67"/>
      <c r="V3410" s="41"/>
      <c r="W3410" s="4" t="str">
        <f>IFERROR(VLOOKUP(Table49[[#This Row],[ITEM CODE]],Table2[[Item Code]:[Category ]],6,0),"")</f>
        <v/>
      </c>
      <c r="X3410" s="1" t="str">
        <f>IFERROR(VLOOKUP(Table49[[#This Row],[ITEM CODE]],Table2[[Item Code]:[Sub Category]],7,0),"")</f>
        <v/>
      </c>
      <c r="Y3410" s="68" t="str">
        <f>Table49[[#This Row],[PO Number]]&amp;COUNTIFS($E$5:E3410,E3410)</f>
        <v>0</v>
      </c>
    </row>
    <row r="3411" spans="1:25" ht="14.7" customHeight="1" x14ac:dyDescent="0.3">
      <c r="A3411" s="1" t="str">
        <f>IF(Table49[[#This Row],[ITEM NAME]]="","",ROW()-4)</f>
        <v/>
      </c>
      <c r="B3411" s="68"/>
      <c r="C3411" s="4" t="str">
        <f>IFERROR(VLOOKUP(B3411,Table14[],3,0),"")</f>
        <v/>
      </c>
      <c r="D3411" s="4" t="str">
        <f>IFERROR(VLOOKUP(B3411,Table14[],2,0),"")</f>
        <v/>
      </c>
      <c r="E3411" s="4"/>
      <c r="H3411" s="41" t="str">
        <f>IFERROR(VLOOKUP(Table49[[#This Row],[ITEM CODE]],Table2[[Item Code]:[Master Name]],2,0),"")</f>
        <v/>
      </c>
      <c r="I3411" s="41"/>
      <c r="J3411" s="65" t="str">
        <f>IFERROR(VLOOKUP(Table49[[#This Row],[ITEM CODE]],Table2[[Item Code]:[Master Name]],3,0),"")</f>
        <v/>
      </c>
      <c r="K3411" s="1" t="str">
        <f>IFERROR(VLOOKUP(Table49[[#This Row],[ITEM CODE]],Table2[[Item Code]:[Master Name]],9,0),"")</f>
        <v/>
      </c>
      <c r="L3411" s="1" t="str">
        <f>IFERROR(VLOOKUP(Table49[[#This Row],[ITEM CODE]],Table2[[Item Code]:[Master Name]],8,0),"")</f>
        <v/>
      </c>
      <c r="M3411" s="41"/>
      <c r="N3411" s="66">
        <f>IFERROR(VLOOKUP(Table49[[#This Row],[ITEM CODE]],Table2[[#All],[Item Code]:[Unit Cost]],10,0),0)</f>
        <v>0</v>
      </c>
      <c r="O3411" s="134">
        <f>IFERROR(VLOOKUP(Table49[[#This Row],[ITEM CODE]],Table2[[#All],[Item Code]:[Unit Cost]],10,0),0)</f>
        <v>0</v>
      </c>
      <c r="P3411" s="56"/>
      <c r="Q3411" s="58"/>
      <c r="R3411" s="58">
        <f>Table49[[#This Row],[QUANTITY]]*Table49[[#This Row],[INV Prices]]</f>
        <v>0</v>
      </c>
      <c r="S3411" s="67"/>
      <c r="V3411" s="41"/>
      <c r="W3411" s="4" t="str">
        <f>IFERROR(VLOOKUP(Table49[[#This Row],[ITEM CODE]],Table2[[Item Code]:[Category ]],6,0),"")</f>
        <v/>
      </c>
      <c r="X3411" s="1" t="str">
        <f>IFERROR(VLOOKUP(Table49[[#This Row],[ITEM CODE]],Table2[[Item Code]:[Sub Category]],7,0),"")</f>
        <v/>
      </c>
      <c r="Y3411" s="68" t="str">
        <f>Table49[[#This Row],[PO Number]]&amp;COUNTIFS($E$5:E3411,E3411)</f>
        <v>0</v>
      </c>
    </row>
    <row r="3412" spans="1:25" ht="14.7" customHeight="1" x14ac:dyDescent="0.3">
      <c r="A3412" s="1" t="str">
        <f>IF(Table49[[#This Row],[ITEM NAME]]="","",ROW()-4)</f>
        <v/>
      </c>
      <c r="B3412" s="68"/>
      <c r="C3412" s="4" t="str">
        <f>IFERROR(VLOOKUP(B3412,Table14[],3,0),"")</f>
        <v/>
      </c>
      <c r="D3412" s="4" t="str">
        <f>IFERROR(VLOOKUP(B3412,Table14[],2,0),"")</f>
        <v/>
      </c>
      <c r="E3412" s="4"/>
      <c r="H3412" s="41" t="str">
        <f>IFERROR(VLOOKUP(Table49[[#This Row],[ITEM CODE]],Table2[[Item Code]:[Master Name]],2,0),"")</f>
        <v/>
      </c>
      <c r="I3412" s="41"/>
      <c r="J3412" s="65" t="str">
        <f>IFERROR(VLOOKUP(Table49[[#This Row],[ITEM CODE]],Table2[[Item Code]:[Master Name]],3,0),"")</f>
        <v/>
      </c>
      <c r="K3412" s="1" t="str">
        <f>IFERROR(VLOOKUP(Table49[[#This Row],[ITEM CODE]],Table2[[Item Code]:[Master Name]],9,0),"")</f>
        <v/>
      </c>
      <c r="L3412" s="1" t="str">
        <f>IFERROR(VLOOKUP(Table49[[#This Row],[ITEM CODE]],Table2[[Item Code]:[Master Name]],8,0),"")</f>
        <v/>
      </c>
      <c r="M3412" s="41"/>
      <c r="N3412" s="66">
        <f>IFERROR(VLOOKUP(Table49[[#This Row],[ITEM CODE]],Table2[[#All],[Item Code]:[Unit Cost]],10,0),0)</f>
        <v>0</v>
      </c>
      <c r="O3412" s="134">
        <f>IFERROR(VLOOKUP(Table49[[#This Row],[ITEM CODE]],Table2[[#All],[Item Code]:[Unit Cost]],10,0),0)</f>
        <v>0</v>
      </c>
      <c r="P3412" s="56"/>
      <c r="Q3412" s="58"/>
      <c r="R3412" s="58">
        <f>Table49[[#This Row],[QUANTITY]]*Table49[[#This Row],[INV Prices]]</f>
        <v>0</v>
      </c>
      <c r="S3412" s="67"/>
      <c r="V3412" s="41"/>
      <c r="W3412" s="4" t="str">
        <f>IFERROR(VLOOKUP(Table49[[#This Row],[ITEM CODE]],Table2[[Item Code]:[Category ]],6,0),"")</f>
        <v/>
      </c>
      <c r="X3412" s="1" t="str">
        <f>IFERROR(VLOOKUP(Table49[[#This Row],[ITEM CODE]],Table2[[Item Code]:[Sub Category]],7,0),"")</f>
        <v/>
      </c>
      <c r="Y3412" s="68" t="str">
        <f>Table49[[#This Row],[PO Number]]&amp;COUNTIFS($E$5:E3412,E3412)</f>
        <v>0</v>
      </c>
    </row>
    <row r="3413" spans="1:25" ht="14.7" customHeight="1" x14ac:dyDescent="0.3">
      <c r="A3413" s="1" t="str">
        <f>IF(Table49[[#This Row],[ITEM NAME]]="","",ROW()-4)</f>
        <v/>
      </c>
      <c r="B3413" s="68"/>
      <c r="C3413" s="4" t="str">
        <f>IFERROR(VLOOKUP(B3413,Table14[],3,0),"")</f>
        <v/>
      </c>
      <c r="D3413" s="4" t="str">
        <f>IFERROR(VLOOKUP(B3413,Table14[],2,0),"")</f>
        <v/>
      </c>
      <c r="E3413" s="4"/>
      <c r="H3413" s="41" t="str">
        <f>IFERROR(VLOOKUP(Table49[[#This Row],[ITEM CODE]],Table2[[Item Code]:[Master Name]],2,0),"")</f>
        <v/>
      </c>
      <c r="I3413" s="41"/>
      <c r="J3413" s="65" t="str">
        <f>IFERROR(VLOOKUP(Table49[[#This Row],[ITEM CODE]],Table2[[Item Code]:[Master Name]],3,0),"")</f>
        <v/>
      </c>
      <c r="K3413" s="1" t="str">
        <f>IFERROR(VLOOKUP(Table49[[#This Row],[ITEM CODE]],Table2[[Item Code]:[Master Name]],9,0),"")</f>
        <v/>
      </c>
      <c r="L3413" s="1" t="str">
        <f>IFERROR(VLOOKUP(Table49[[#This Row],[ITEM CODE]],Table2[[Item Code]:[Master Name]],8,0),"")</f>
        <v/>
      </c>
      <c r="M3413" s="41"/>
      <c r="N3413" s="66">
        <f>IFERROR(VLOOKUP(Table49[[#This Row],[ITEM CODE]],Table2[[#All],[Item Code]:[Unit Cost]],10,0),0)</f>
        <v>0</v>
      </c>
      <c r="O3413" s="134">
        <f>IFERROR(VLOOKUP(Table49[[#This Row],[ITEM CODE]],Table2[[#All],[Item Code]:[Unit Cost]],10,0),0)</f>
        <v>0</v>
      </c>
      <c r="P3413" s="56"/>
      <c r="Q3413" s="58"/>
      <c r="R3413" s="58">
        <f>Table49[[#This Row],[QUANTITY]]*Table49[[#This Row],[INV Prices]]</f>
        <v>0</v>
      </c>
      <c r="S3413" s="67"/>
      <c r="V3413" s="41"/>
      <c r="W3413" s="4" t="str">
        <f>IFERROR(VLOOKUP(Table49[[#This Row],[ITEM CODE]],Table2[[Item Code]:[Category ]],6,0),"")</f>
        <v/>
      </c>
      <c r="X3413" s="1" t="str">
        <f>IFERROR(VLOOKUP(Table49[[#This Row],[ITEM CODE]],Table2[[Item Code]:[Sub Category]],7,0),"")</f>
        <v/>
      </c>
      <c r="Y3413" s="68" t="str">
        <f>Table49[[#This Row],[PO Number]]&amp;COUNTIFS($E$5:E3413,E3413)</f>
        <v>0</v>
      </c>
    </row>
    <row r="3414" spans="1:25" ht="14.7" customHeight="1" x14ac:dyDescent="0.3">
      <c r="A3414" s="1" t="str">
        <f>IF(Table49[[#This Row],[ITEM NAME]]="","",ROW()-4)</f>
        <v/>
      </c>
      <c r="B3414" s="68"/>
      <c r="C3414" s="4" t="str">
        <f>IFERROR(VLOOKUP(B3414,Table14[],3,0),"")</f>
        <v/>
      </c>
      <c r="D3414" s="4" t="str">
        <f>IFERROR(VLOOKUP(B3414,Table14[],2,0),"")</f>
        <v/>
      </c>
      <c r="E3414" s="4"/>
      <c r="H3414" s="41" t="str">
        <f>IFERROR(VLOOKUP(Table49[[#This Row],[ITEM CODE]],Table2[[Item Code]:[Master Name]],2,0),"")</f>
        <v/>
      </c>
      <c r="I3414" s="41"/>
      <c r="J3414" s="65" t="str">
        <f>IFERROR(VLOOKUP(Table49[[#This Row],[ITEM CODE]],Table2[[Item Code]:[Master Name]],3,0),"")</f>
        <v/>
      </c>
      <c r="K3414" s="1" t="str">
        <f>IFERROR(VLOOKUP(Table49[[#This Row],[ITEM CODE]],Table2[[Item Code]:[Master Name]],9,0),"")</f>
        <v/>
      </c>
      <c r="L3414" s="1" t="str">
        <f>IFERROR(VLOOKUP(Table49[[#This Row],[ITEM CODE]],Table2[[Item Code]:[Master Name]],8,0),"")</f>
        <v/>
      </c>
      <c r="M3414" s="41"/>
      <c r="N3414" s="66">
        <f>IFERROR(VLOOKUP(Table49[[#This Row],[ITEM CODE]],Table2[[#All],[Item Code]:[Unit Cost]],10,0),0)</f>
        <v>0</v>
      </c>
      <c r="O3414" s="134">
        <f>IFERROR(VLOOKUP(Table49[[#This Row],[ITEM CODE]],Table2[[#All],[Item Code]:[Unit Cost]],10,0),0)</f>
        <v>0</v>
      </c>
      <c r="P3414" s="56"/>
      <c r="Q3414" s="58"/>
      <c r="R3414" s="58">
        <f>Table49[[#This Row],[QUANTITY]]*Table49[[#This Row],[INV Prices]]</f>
        <v>0</v>
      </c>
      <c r="S3414" s="67"/>
      <c r="V3414" s="41"/>
      <c r="W3414" s="4" t="str">
        <f>IFERROR(VLOOKUP(Table49[[#This Row],[ITEM CODE]],Table2[[Item Code]:[Category ]],6,0),"")</f>
        <v/>
      </c>
      <c r="X3414" s="1" t="str">
        <f>IFERROR(VLOOKUP(Table49[[#This Row],[ITEM CODE]],Table2[[Item Code]:[Sub Category]],7,0),"")</f>
        <v/>
      </c>
      <c r="Y3414" s="68" t="str">
        <f>Table49[[#This Row],[PO Number]]&amp;COUNTIFS($E$5:E3414,E3414)</f>
        <v>0</v>
      </c>
    </row>
    <row r="3415" spans="1:25" ht="14.7" customHeight="1" x14ac:dyDescent="0.3">
      <c r="A3415" s="1" t="str">
        <f>IF(Table49[[#This Row],[ITEM NAME]]="","",ROW()-4)</f>
        <v/>
      </c>
      <c r="B3415" s="68"/>
      <c r="C3415" s="4" t="str">
        <f>IFERROR(VLOOKUP(B3415,Table14[],3,0),"")</f>
        <v/>
      </c>
      <c r="D3415" s="4" t="str">
        <f>IFERROR(VLOOKUP(B3415,Table14[],2,0),"")</f>
        <v/>
      </c>
      <c r="E3415" s="4"/>
      <c r="H3415" s="41" t="str">
        <f>IFERROR(VLOOKUP(Table49[[#This Row],[ITEM CODE]],Table2[[Item Code]:[Master Name]],2,0),"")</f>
        <v/>
      </c>
      <c r="I3415" s="41"/>
      <c r="J3415" s="65" t="str">
        <f>IFERROR(VLOOKUP(Table49[[#This Row],[ITEM CODE]],Table2[[Item Code]:[Master Name]],3,0),"")</f>
        <v/>
      </c>
      <c r="K3415" s="1" t="str">
        <f>IFERROR(VLOOKUP(Table49[[#This Row],[ITEM CODE]],Table2[[Item Code]:[Master Name]],9,0),"")</f>
        <v/>
      </c>
      <c r="L3415" s="1" t="str">
        <f>IFERROR(VLOOKUP(Table49[[#This Row],[ITEM CODE]],Table2[[Item Code]:[Master Name]],8,0),"")</f>
        <v/>
      </c>
      <c r="M3415" s="41"/>
      <c r="N3415" s="66">
        <f>IFERROR(VLOOKUP(Table49[[#This Row],[ITEM CODE]],Table2[[#All],[Item Code]:[Unit Cost]],10,0),0)</f>
        <v>0</v>
      </c>
      <c r="O3415" s="134">
        <f>IFERROR(VLOOKUP(Table49[[#This Row],[ITEM CODE]],Table2[[#All],[Item Code]:[Unit Cost]],10,0),0)</f>
        <v>0</v>
      </c>
      <c r="P3415" s="56"/>
      <c r="Q3415" s="58"/>
      <c r="R3415" s="58">
        <f>Table49[[#This Row],[QUANTITY]]*Table49[[#This Row],[INV Prices]]</f>
        <v>0</v>
      </c>
      <c r="S3415" s="67"/>
      <c r="V3415" s="41"/>
      <c r="W3415" s="4" t="str">
        <f>IFERROR(VLOOKUP(Table49[[#This Row],[ITEM CODE]],Table2[[Item Code]:[Category ]],6,0),"")</f>
        <v/>
      </c>
      <c r="X3415" s="1" t="str">
        <f>IFERROR(VLOOKUP(Table49[[#This Row],[ITEM CODE]],Table2[[Item Code]:[Sub Category]],7,0),"")</f>
        <v/>
      </c>
      <c r="Y3415" s="68" t="str">
        <f>Table49[[#This Row],[PO Number]]&amp;COUNTIFS($E$5:E3415,E3415)</f>
        <v>0</v>
      </c>
    </row>
    <row r="3416" spans="1:25" ht="14.7" customHeight="1" x14ac:dyDescent="0.3">
      <c r="A3416" s="1" t="str">
        <f>IF(Table49[[#This Row],[ITEM NAME]]="","",ROW()-4)</f>
        <v/>
      </c>
      <c r="B3416" s="68"/>
      <c r="C3416" s="4" t="str">
        <f>IFERROR(VLOOKUP(B3416,Table14[],3,0),"")</f>
        <v/>
      </c>
      <c r="D3416" s="4" t="str">
        <f>IFERROR(VLOOKUP(B3416,Table14[],2,0),"")</f>
        <v/>
      </c>
      <c r="E3416" s="4"/>
      <c r="H3416" s="41" t="str">
        <f>IFERROR(VLOOKUP(Table49[[#This Row],[ITEM CODE]],Table2[[Item Code]:[Master Name]],2,0),"")</f>
        <v/>
      </c>
      <c r="I3416" s="41"/>
      <c r="J3416" s="65" t="str">
        <f>IFERROR(VLOOKUP(Table49[[#This Row],[ITEM CODE]],Table2[[Item Code]:[Master Name]],3,0),"")</f>
        <v/>
      </c>
      <c r="K3416" s="1" t="str">
        <f>IFERROR(VLOOKUP(Table49[[#This Row],[ITEM CODE]],Table2[[Item Code]:[Master Name]],9,0),"")</f>
        <v/>
      </c>
      <c r="L3416" s="1" t="str">
        <f>IFERROR(VLOOKUP(Table49[[#This Row],[ITEM CODE]],Table2[[Item Code]:[Master Name]],8,0),"")</f>
        <v/>
      </c>
      <c r="M3416" s="41"/>
      <c r="N3416" s="66">
        <f>IFERROR(VLOOKUP(Table49[[#This Row],[ITEM CODE]],Table2[[#All],[Item Code]:[Unit Cost]],10,0),0)</f>
        <v>0</v>
      </c>
      <c r="O3416" s="134">
        <f>IFERROR(VLOOKUP(Table49[[#This Row],[ITEM CODE]],Table2[[#All],[Item Code]:[Unit Cost]],10,0),0)</f>
        <v>0</v>
      </c>
      <c r="P3416" s="56"/>
      <c r="Q3416" s="58"/>
      <c r="R3416" s="58">
        <f>Table49[[#This Row],[QUANTITY]]*Table49[[#This Row],[INV Prices]]</f>
        <v>0</v>
      </c>
      <c r="S3416" s="67"/>
      <c r="V3416" s="41"/>
      <c r="W3416" s="4" t="str">
        <f>IFERROR(VLOOKUP(Table49[[#This Row],[ITEM CODE]],Table2[[Item Code]:[Category ]],6,0),"")</f>
        <v/>
      </c>
      <c r="X3416" s="1" t="str">
        <f>IFERROR(VLOOKUP(Table49[[#This Row],[ITEM CODE]],Table2[[Item Code]:[Sub Category]],7,0),"")</f>
        <v/>
      </c>
      <c r="Y3416" s="68" t="str">
        <f>Table49[[#This Row],[PO Number]]&amp;COUNTIFS($E$5:E3416,E3416)</f>
        <v>0</v>
      </c>
    </row>
    <row r="3417" spans="1:25" ht="14.7" customHeight="1" x14ac:dyDescent="0.3">
      <c r="A3417" s="1" t="str">
        <f>IF(Table49[[#This Row],[ITEM NAME]]="","",ROW()-4)</f>
        <v/>
      </c>
      <c r="B3417" s="68"/>
      <c r="C3417" s="4" t="str">
        <f>IFERROR(VLOOKUP(B3417,Table14[],3,0),"")</f>
        <v/>
      </c>
      <c r="D3417" s="4" t="str">
        <f>IFERROR(VLOOKUP(B3417,Table14[],2,0),"")</f>
        <v/>
      </c>
      <c r="E3417" s="4"/>
      <c r="H3417" s="41" t="str">
        <f>IFERROR(VLOOKUP(Table49[[#This Row],[ITEM CODE]],Table2[[Item Code]:[Master Name]],2,0),"")</f>
        <v/>
      </c>
      <c r="I3417" s="41"/>
      <c r="J3417" s="65" t="str">
        <f>IFERROR(VLOOKUP(Table49[[#This Row],[ITEM CODE]],Table2[[Item Code]:[Master Name]],3,0),"")</f>
        <v/>
      </c>
      <c r="K3417" s="1" t="str">
        <f>IFERROR(VLOOKUP(Table49[[#This Row],[ITEM CODE]],Table2[[Item Code]:[Master Name]],9,0),"")</f>
        <v/>
      </c>
      <c r="L3417" s="1" t="str">
        <f>IFERROR(VLOOKUP(Table49[[#This Row],[ITEM CODE]],Table2[[Item Code]:[Master Name]],8,0),"")</f>
        <v/>
      </c>
      <c r="M3417" s="41"/>
      <c r="N3417" s="66">
        <f>IFERROR(VLOOKUP(Table49[[#This Row],[ITEM CODE]],Table2[[#All],[Item Code]:[Unit Cost]],10,0),0)</f>
        <v>0</v>
      </c>
      <c r="O3417" s="134">
        <f>IFERROR(VLOOKUP(Table49[[#This Row],[ITEM CODE]],Table2[[#All],[Item Code]:[Unit Cost]],10,0),0)</f>
        <v>0</v>
      </c>
      <c r="P3417" s="56"/>
      <c r="Q3417" s="58"/>
      <c r="R3417" s="58">
        <f>Table49[[#This Row],[QUANTITY]]*Table49[[#This Row],[INV Prices]]</f>
        <v>0</v>
      </c>
      <c r="S3417" s="67"/>
      <c r="V3417" s="41"/>
      <c r="W3417" s="4" t="str">
        <f>IFERROR(VLOOKUP(Table49[[#This Row],[ITEM CODE]],Table2[[Item Code]:[Category ]],6,0),"")</f>
        <v/>
      </c>
      <c r="X3417" s="1" t="str">
        <f>IFERROR(VLOOKUP(Table49[[#This Row],[ITEM CODE]],Table2[[Item Code]:[Sub Category]],7,0),"")</f>
        <v/>
      </c>
      <c r="Y3417" s="68" t="str">
        <f>Table49[[#This Row],[PO Number]]&amp;COUNTIFS($E$5:E3417,E3417)</f>
        <v>0</v>
      </c>
    </row>
    <row r="3418" spans="1:25" ht="14.7" customHeight="1" x14ac:dyDescent="0.3">
      <c r="A3418" s="1" t="str">
        <f>IF(Table49[[#This Row],[ITEM NAME]]="","",ROW()-4)</f>
        <v/>
      </c>
      <c r="B3418" s="68"/>
      <c r="C3418" s="4" t="str">
        <f>IFERROR(VLOOKUP(B3418,Table14[],3,0),"")</f>
        <v/>
      </c>
      <c r="D3418" s="4" t="str">
        <f>IFERROR(VLOOKUP(B3418,Table14[],2,0),"")</f>
        <v/>
      </c>
      <c r="E3418" s="4"/>
      <c r="H3418" s="41" t="str">
        <f>IFERROR(VLOOKUP(Table49[[#This Row],[ITEM CODE]],Table2[[Item Code]:[Master Name]],2,0),"")</f>
        <v/>
      </c>
      <c r="I3418" s="41"/>
      <c r="J3418" s="65" t="str">
        <f>IFERROR(VLOOKUP(Table49[[#This Row],[ITEM CODE]],Table2[[Item Code]:[Master Name]],3,0),"")</f>
        <v/>
      </c>
      <c r="K3418" s="1" t="str">
        <f>IFERROR(VLOOKUP(Table49[[#This Row],[ITEM CODE]],Table2[[Item Code]:[Master Name]],9,0),"")</f>
        <v/>
      </c>
      <c r="L3418" s="1" t="str">
        <f>IFERROR(VLOOKUP(Table49[[#This Row],[ITEM CODE]],Table2[[Item Code]:[Master Name]],8,0),"")</f>
        <v/>
      </c>
      <c r="M3418" s="41"/>
      <c r="N3418" s="66">
        <f>IFERROR(VLOOKUP(Table49[[#This Row],[ITEM CODE]],Table2[[#All],[Item Code]:[Unit Cost]],10,0),0)</f>
        <v>0</v>
      </c>
      <c r="O3418" s="134">
        <f>IFERROR(VLOOKUP(Table49[[#This Row],[ITEM CODE]],Table2[[#All],[Item Code]:[Unit Cost]],10,0),0)</f>
        <v>0</v>
      </c>
      <c r="P3418" s="56"/>
      <c r="Q3418" s="58"/>
      <c r="R3418" s="58">
        <f>Table49[[#This Row],[QUANTITY]]*Table49[[#This Row],[INV Prices]]</f>
        <v>0</v>
      </c>
      <c r="S3418" s="67"/>
      <c r="V3418" s="41"/>
      <c r="W3418" s="4" t="str">
        <f>IFERROR(VLOOKUP(Table49[[#This Row],[ITEM CODE]],Table2[[Item Code]:[Category ]],6,0),"")</f>
        <v/>
      </c>
      <c r="X3418" s="1" t="str">
        <f>IFERROR(VLOOKUP(Table49[[#This Row],[ITEM CODE]],Table2[[Item Code]:[Sub Category]],7,0),"")</f>
        <v/>
      </c>
      <c r="Y3418" s="68" t="str">
        <f>Table49[[#This Row],[PO Number]]&amp;COUNTIFS($E$5:E3418,E3418)</f>
        <v>0</v>
      </c>
    </row>
    <row r="3419" spans="1:25" ht="14.7" customHeight="1" x14ac:dyDescent="0.3">
      <c r="A3419" s="1" t="str">
        <f>IF(Table49[[#This Row],[ITEM NAME]]="","",ROW()-4)</f>
        <v/>
      </c>
      <c r="B3419" s="68"/>
      <c r="C3419" s="4" t="str">
        <f>IFERROR(VLOOKUP(B3419,Table14[],3,0),"")</f>
        <v/>
      </c>
      <c r="D3419" s="4" t="str">
        <f>IFERROR(VLOOKUP(B3419,Table14[],2,0),"")</f>
        <v/>
      </c>
      <c r="E3419" s="4"/>
      <c r="H3419" s="41" t="str">
        <f>IFERROR(VLOOKUP(Table49[[#This Row],[ITEM CODE]],Table2[[Item Code]:[Master Name]],2,0),"")</f>
        <v/>
      </c>
      <c r="I3419" s="41"/>
      <c r="J3419" s="65" t="str">
        <f>IFERROR(VLOOKUP(Table49[[#This Row],[ITEM CODE]],Table2[[Item Code]:[Master Name]],3,0),"")</f>
        <v/>
      </c>
      <c r="K3419" s="1" t="str">
        <f>IFERROR(VLOOKUP(Table49[[#This Row],[ITEM CODE]],Table2[[Item Code]:[Master Name]],9,0),"")</f>
        <v/>
      </c>
      <c r="L3419" s="1" t="str">
        <f>IFERROR(VLOOKUP(Table49[[#This Row],[ITEM CODE]],Table2[[Item Code]:[Master Name]],8,0),"")</f>
        <v/>
      </c>
      <c r="M3419" s="41"/>
      <c r="N3419" s="66">
        <f>IFERROR(VLOOKUP(Table49[[#This Row],[ITEM CODE]],Table2[[#All],[Item Code]:[Unit Cost]],10,0),0)</f>
        <v>0</v>
      </c>
      <c r="O3419" s="134">
        <f>IFERROR(VLOOKUP(Table49[[#This Row],[ITEM CODE]],Table2[[#All],[Item Code]:[Unit Cost]],10,0),0)</f>
        <v>0</v>
      </c>
      <c r="P3419" s="56"/>
      <c r="Q3419" s="58"/>
      <c r="R3419" s="58">
        <f>Table49[[#This Row],[QUANTITY]]*Table49[[#This Row],[INV Prices]]</f>
        <v>0</v>
      </c>
      <c r="S3419" s="67"/>
      <c r="V3419" s="41"/>
      <c r="W3419" s="4" t="str">
        <f>IFERROR(VLOOKUP(Table49[[#This Row],[ITEM CODE]],Table2[[Item Code]:[Category ]],6,0),"")</f>
        <v/>
      </c>
      <c r="X3419" s="1" t="str">
        <f>IFERROR(VLOOKUP(Table49[[#This Row],[ITEM CODE]],Table2[[Item Code]:[Sub Category]],7,0),"")</f>
        <v/>
      </c>
      <c r="Y3419" s="68" t="str">
        <f>Table49[[#This Row],[PO Number]]&amp;COUNTIFS($E$5:E3419,E3419)</f>
        <v>0</v>
      </c>
    </row>
    <row r="3420" spans="1:25" ht="14.7" customHeight="1" x14ac:dyDescent="0.3">
      <c r="A3420" s="1" t="str">
        <f>IF(Table49[[#This Row],[ITEM NAME]]="","",ROW()-4)</f>
        <v/>
      </c>
      <c r="B3420" s="68"/>
      <c r="C3420" s="4" t="str">
        <f>IFERROR(VLOOKUP(B3420,Table14[],3,0),"")</f>
        <v/>
      </c>
      <c r="D3420" s="4" t="str">
        <f>IFERROR(VLOOKUP(B3420,Table14[],2,0),"")</f>
        <v/>
      </c>
      <c r="E3420" s="4"/>
      <c r="H3420" s="41" t="str">
        <f>IFERROR(VLOOKUP(Table49[[#This Row],[ITEM CODE]],Table2[[Item Code]:[Master Name]],2,0),"")</f>
        <v/>
      </c>
      <c r="I3420" s="41"/>
      <c r="J3420" s="65" t="str">
        <f>IFERROR(VLOOKUP(Table49[[#This Row],[ITEM CODE]],Table2[[Item Code]:[Master Name]],3,0),"")</f>
        <v/>
      </c>
      <c r="K3420" s="1" t="str">
        <f>IFERROR(VLOOKUP(Table49[[#This Row],[ITEM CODE]],Table2[[Item Code]:[Master Name]],9,0),"")</f>
        <v/>
      </c>
      <c r="L3420" s="1" t="str">
        <f>IFERROR(VLOOKUP(Table49[[#This Row],[ITEM CODE]],Table2[[Item Code]:[Master Name]],8,0),"")</f>
        <v/>
      </c>
      <c r="M3420" s="41"/>
      <c r="N3420" s="66">
        <f>IFERROR(VLOOKUP(Table49[[#This Row],[ITEM CODE]],Table2[[#All],[Item Code]:[Unit Cost]],10,0),0)</f>
        <v>0</v>
      </c>
      <c r="O3420" s="134">
        <f>IFERROR(VLOOKUP(Table49[[#This Row],[ITEM CODE]],Table2[[#All],[Item Code]:[Unit Cost]],10,0),0)</f>
        <v>0</v>
      </c>
      <c r="P3420" s="56"/>
      <c r="Q3420" s="58"/>
      <c r="R3420" s="58">
        <f>Table49[[#This Row],[QUANTITY]]*Table49[[#This Row],[INV Prices]]</f>
        <v>0</v>
      </c>
      <c r="S3420" s="67"/>
      <c r="V3420" s="41"/>
      <c r="W3420" s="4" t="str">
        <f>IFERROR(VLOOKUP(Table49[[#This Row],[ITEM CODE]],Table2[[Item Code]:[Category ]],6,0),"")</f>
        <v/>
      </c>
      <c r="X3420" s="1" t="str">
        <f>IFERROR(VLOOKUP(Table49[[#This Row],[ITEM CODE]],Table2[[Item Code]:[Sub Category]],7,0),"")</f>
        <v/>
      </c>
      <c r="Y3420" s="68" t="str">
        <f>Table49[[#This Row],[PO Number]]&amp;COUNTIFS($E$5:E3420,E3420)</f>
        <v>0</v>
      </c>
    </row>
    <row r="3421" spans="1:25" ht="14.7" customHeight="1" x14ac:dyDescent="0.3">
      <c r="A3421" s="1" t="str">
        <f>IF(Table49[[#This Row],[ITEM NAME]]="","",ROW()-4)</f>
        <v/>
      </c>
      <c r="B3421" s="68"/>
      <c r="C3421" s="4" t="str">
        <f>IFERROR(VLOOKUP(B3421,Table14[],3,0),"")</f>
        <v/>
      </c>
      <c r="D3421" s="4" t="str">
        <f>IFERROR(VLOOKUP(B3421,Table14[],2,0),"")</f>
        <v/>
      </c>
      <c r="E3421" s="4"/>
      <c r="H3421" s="41" t="str">
        <f>IFERROR(VLOOKUP(Table49[[#This Row],[ITEM CODE]],Table2[[Item Code]:[Master Name]],2,0),"")</f>
        <v/>
      </c>
      <c r="I3421" s="41"/>
      <c r="J3421" s="65" t="str">
        <f>IFERROR(VLOOKUP(Table49[[#This Row],[ITEM CODE]],Table2[[Item Code]:[Master Name]],3,0),"")</f>
        <v/>
      </c>
      <c r="K3421" s="1" t="str">
        <f>IFERROR(VLOOKUP(Table49[[#This Row],[ITEM CODE]],Table2[[Item Code]:[Master Name]],9,0),"")</f>
        <v/>
      </c>
      <c r="L3421" s="1" t="str">
        <f>IFERROR(VLOOKUP(Table49[[#This Row],[ITEM CODE]],Table2[[Item Code]:[Master Name]],8,0),"")</f>
        <v/>
      </c>
      <c r="M3421" s="41"/>
      <c r="N3421" s="66">
        <f>IFERROR(VLOOKUP(Table49[[#This Row],[ITEM CODE]],Table2[[#All],[Item Code]:[Unit Cost]],10,0),0)</f>
        <v>0</v>
      </c>
      <c r="O3421" s="134">
        <f>IFERROR(VLOOKUP(Table49[[#This Row],[ITEM CODE]],Table2[[#All],[Item Code]:[Unit Cost]],10,0),0)</f>
        <v>0</v>
      </c>
      <c r="P3421" s="56"/>
      <c r="Q3421" s="58"/>
      <c r="R3421" s="58">
        <f>Table49[[#This Row],[QUANTITY]]*Table49[[#This Row],[INV Prices]]</f>
        <v>0</v>
      </c>
      <c r="S3421" s="67"/>
      <c r="V3421" s="41"/>
      <c r="W3421" s="4" t="str">
        <f>IFERROR(VLOOKUP(Table49[[#This Row],[ITEM CODE]],Table2[[Item Code]:[Category ]],6,0),"")</f>
        <v/>
      </c>
      <c r="X3421" s="1" t="str">
        <f>IFERROR(VLOOKUP(Table49[[#This Row],[ITEM CODE]],Table2[[Item Code]:[Sub Category]],7,0),"")</f>
        <v/>
      </c>
      <c r="Y3421" s="68" t="str">
        <f>Table49[[#This Row],[PO Number]]&amp;COUNTIFS($E$5:E3421,E3421)</f>
        <v>0</v>
      </c>
    </row>
    <row r="3422" spans="1:25" ht="14.7" customHeight="1" x14ac:dyDescent="0.3">
      <c r="A3422" s="1" t="str">
        <f>IF(Table49[[#This Row],[ITEM NAME]]="","",ROW()-4)</f>
        <v/>
      </c>
      <c r="B3422" s="68"/>
      <c r="C3422" s="4" t="str">
        <f>IFERROR(VLOOKUP(B3422,Table14[],3,0),"")</f>
        <v/>
      </c>
      <c r="D3422" s="4" t="str">
        <f>IFERROR(VLOOKUP(B3422,Table14[],2,0),"")</f>
        <v/>
      </c>
      <c r="E3422" s="4"/>
      <c r="H3422" s="41" t="str">
        <f>IFERROR(VLOOKUP(Table49[[#This Row],[ITEM CODE]],Table2[[Item Code]:[Master Name]],2,0),"")</f>
        <v/>
      </c>
      <c r="I3422" s="41"/>
      <c r="J3422" s="65" t="str">
        <f>IFERROR(VLOOKUP(Table49[[#This Row],[ITEM CODE]],Table2[[Item Code]:[Master Name]],3,0),"")</f>
        <v/>
      </c>
      <c r="K3422" s="1" t="str">
        <f>IFERROR(VLOOKUP(Table49[[#This Row],[ITEM CODE]],Table2[[Item Code]:[Master Name]],9,0),"")</f>
        <v/>
      </c>
      <c r="L3422" s="1" t="str">
        <f>IFERROR(VLOOKUP(Table49[[#This Row],[ITEM CODE]],Table2[[Item Code]:[Master Name]],8,0),"")</f>
        <v/>
      </c>
      <c r="M3422" s="41"/>
      <c r="N3422" s="66">
        <f>IFERROR(VLOOKUP(Table49[[#This Row],[ITEM CODE]],Table2[[#All],[Item Code]:[Unit Cost]],10,0),0)</f>
        <v>0</v>
      </c>
      <c r="O3422" s="134">
        <f>IFERROR(VLOOKUP(Table49[[#This Row],[ITEM CODE]],Table2[[#All],[Item Code]:[Unit Cost]],10,0),0)</f>
        <v>0</v>
      </c>
      <c r="P3422" s="56"/>
      <c r="Q3422" s="58"/>
      <c r="R3422" s="58">
        <f>Table49[[#This Row],[QUANTITY]]*Table49[[#This Row],[INV Prices]]</f>
        <v>0</v>
      </c>
      <c r="S3422" s="67"/>
      <c r="V3422" s="41"/>
      <c r="W3422" s="4" t="str">
        <f>IFERROR(VLOOKUP(Table49[[#This Row],[ITEM CODE]],Table2[[Item Code]:[Category ]],6,0),"")</f>
        <v/>
      </c>
      <c r="X3422" s="1" t="str">
        <f>IFERROR(VLOOKUP(Table49[[#This Row],[ITEM CODE]],Table2[[Item Code]:[Sub Category]],7,0),"")</f>
        <v/>
      </c>
      <c r="Y3422" s="68" t="str">
        <f>Table49[[#This Row],[PO Number]]&amp;COUNTIFS($E$5:E3422,E3422)</f>
        <v>0</v>
      </c>
    </row>
    <row r="3423" spans="1:25" ht="14.7" customHeight="1" x14ac:dyDescent="0.3">
      <c r="A3423" s="1" t="str">
        <f>IF(Table49[[#This Row],[ITEM NAME]]="","",ROW()-4)</f>
        <v/>
      </c>
      <c r="B3423" s="68"/>
      <c r="C3423" s="4" t="str">
        <f>IFERROR(VLOOKUP(B3423,Table14[],3,0),"")</f>
        <v/>
      </c>
      <c r="D3423" s="4" t="str">
        <f>IFERROR(VLOOKUP(B3423,Table14[],2,0),"")</f>
        <v/>
      </c>
      <c r="E3423" s="4"/>
      <c r="H3423" s="41" t="str">
        <f>IFERROR(VLOOKUP(Table49[[#This Row],[ITEM CODE]],Table2[[Item Code]:[Master Name]],2,0),"")</f>
        <v/>
      </c>
      <c r="I3423" s="41"/>
      <c r="J3423" s="65" t="str">
        <f>IFERROR(VLOOKUP(Table49[[#This Row],[ITEM CODE]],Table2[[Item Code]:[Master Name]],3,0),"")</f>
        <v/>
      </c>
      <c r="K3423" s="1" t="str">
        <f>IFERROR(VLOOKUP(Table49[[#This Row],[ITEM CODE]],Table2[[Item Code]:[Master Name]],9,0),"")</f>
        <v/>
      </c>
      <c r="L3423" s="1" t="str">
        <f>IFERROR(VLOOKUP(Table49[[#This Row],[ITEM CODE]],Table2[[Item Code]:[Master Name]],8,0),"")</f>
        <v/>
      </c>
      <c r="M3423" s="41"/>
      <c r="N3423" s="66">
        <f>IFERROR(VLOOKUP(Table49[[#This Row],[ITEM CODE]],Table2[[#All],[Item Code]:[Unit Cost]],10,0),0)</f>
        <v>0</v>
      </c>
      <c r="O3423" s="134">
        <f>IFERROR(VLOOKUP(Table49[[#This Row],[ITEM CODE]],Table2[[#All],[Item Code]:[Unit Cost]],10,0),0)</f>
        <v>0</v>
      </c>
      <c r="P3423" s="56"/>
      <c r="Q3423" s="58"/>
      <c r="R3423" s="58">
        <f>Table49[[#This Row],[QUANTITY]]*Table49[[#This Row],[INV Prices]]</f>
        <v>0</v>
      </c>
      <c r="S3423" s="67"/>
      <c r="V3423" s="41"/>
      <c r="W3423" s="4" t="str">
        <f>IFERROR(VLOOKUP(Table49[[#This Row],[ITEM CODE]],Table2[[Item Code]:[Category ]],6,0),"")</f>
        <v/>
      </c>
      <c r="X3423" s="1" t="str">
        <f>IFERROR(VLOOKUP(Table49[[#This Row],[ITEM CODE]],Table2[[Item Code]:[Sub Category]],7,0),"")</f>
        <v/>
      </c>
      <c r="Y3423" s="68" t="str">
        <f>Table49[[#This Row],[PO Number]]&amp;COUNTIFS($E$5:E3423,E3423)</f>
        <v>0</v>
      </c>
    </row>
    <row r="3424" spans="1:25" ht="14.7" customHeight="1" x14ac:dyDescent="0.3">
      <c r="A3424" s="1" t="str">
        <f>IF(Table49[[#This Row],[ITEM NAME]]="","",ROW()-4)</f>
        <v/>
      </c>
      <c r="B3424" s="68"/>
      <c r="C3424" s="4" t="str">
        <f>IFERROR(VLOOKUP(B3424,Table14[],3,0),"")</f>
        <v/>
      </c>
      <c r="D3424" s="4" t="str">
        <f>IFERROR(VLOOKUP(B3424,Table14[],2,0),"")</f>
        <v/>
      </c>
      <c r="E3424" s="4"/>
      <c r="H3424" s="41" t="str">
        <f>IFERROR(VLOOKUP(Table49[[#This Row],[ITEM CODE]],Table2[[Item Code]:[Master Name]],2,0),"")</f>
        <v/>
      </c>
      <c r="I3424" s="41"/>
      <c r="J3424" s="65" t="str">
        <f>IFERROR(VLOOKUP(Table49[[#This Row],[ITEM CODE]],Table2[[Item Code]:[Master Name]],3,0),"")</f>
        <v/>
      </c>
      <c r="K3424" s="1" t="str">
        <f>IFERROR(VLOOKUP(Table49[[#This Row],[ITEM CODE]],Table2[[Item Code]:[Master Name]],9,0),"")</f>
        <v/>
      </c>
      <c r="L3424" s="1" t="str">
        <f>IFERROR(VLOOKUP(Table49[[#This Row],[ITEM CODE]],Table2[[Item Code]:[Master Name]],8,0),"")</f>
        <v/>
      </c>
      <c r="M3424" s="41"/>
      <c r="N3424" s="66">
        <f>IFERROR(VLOOKUP(Table49[[#This Row],[ITEM CODE]],Table2[[#All],[Item Code]:[Unit Cost]],10,0),0)</f>
        <v>0</v>
      </c>
      <c r="O3424" s="134">
        <f>IFERROR(VLOOKUP(Table49[[#This Row],[ITEM CODE]],Table2[[#All],[Item Code]:[Unit Cost]],10,0),0)</f>
        <v>0</v>
      </c>
      <c r="P3424" s="56"/>
      <c r="Q3424" s="58"/>
      <c r="R3424" s="58">
        <f>Table49[[#This Row],[QUANTITY]]*Table49[[#This Row],[INV Prices]]</f>
        <v>0</v>
      </c>
      <c r="S3424" s="67"/>
      <c r="V3424" s="41"/>
      <c r="W3424" s="4" t="str">
        <f>IFERROR(VLOOKUP(Table49[[#This Row],[ITEM CODE]],Table2[[Item Code]:[Category ]],6,0),"")</f>
        <v/>
      </c>
      <c r="X3424" s="1" t="str">
        <f>IFERROR(VLOOKUP(Table49[[#This Row],[ITEM CODE]],Table2[[Item Code]:[Sub Category]],7,0),"")</f>
        <v/>
      </c>
      <c r="Y3424" s="68" t="str">
        <f>Table49[[#This Row],[PO Number]]&amp;COUNTIFS($E$5:E3424,E3424)</f>
        <v>0</v>
      </c>
    </row>
    <row r="3425" spans="1:25" ht="14.7" customHeight="1" x14ac:dyDescent="0.3">
      <c r="A3425" s="1" t="str">
        <f>IF(Table49[[#This Row],[ITEM NAME]]="","",ROW()-4)</f>
        <v/>
      </c>
      <c r="B3425" s="68"/>
      <c r="C3425" s="4" t="str">
        <f>IFERROR(VLOOKUP(B3425,Table14[],3,0),"")</f>
        <v/>
      </c>
      <c r="D3425" s="4" t="str">
        <f>IFERROR(VLOOKUP(B3425,Table14[],2,0),"")</f>
        <v/>
      </c>
      <c r="E3425" s="4"/>
      <c r="H3425" s="41" t="str">
        <f>IFERROR(VLOOKUP(Table49[[#This Row],[ITEM CODE]],Table2[[Item Code]:[Master Name]],2,0),"")</f>
        <v/>
      </c>
      <c r="I3425" s="41"/>
      <c r="J3425" s="65" t="str">
        <f>IFERROR(VLOOKUP(Table49[[#This Row],[ITEM CODE]],Table2[[Item Code]:[Master Name]],3,0),"")</f>
        <v/>
      </c>
      <c r="K3425" s="1" t="str">
        <f>IFERROR(VLOOKUP(Table49[[#This Row],[ITEM CODE]],Table2[[Item Code]:[Master Name]],9,0),"")</f>
        <v/>
      </c>
      <c r="L3425" s="1" t="str">
        <f>IFERROR(VLOOKUP(Table49[[#This Row],[ITEM CODE]],Table2[[Item Code]:[Master Name]],8,0),"")</f>
        <v/>
      </c>
      <c r="M3425" s="41"/>
      <c r="N3425" s="66">
        <f>IFERROR(VLOOKUP(Table49[[#This Row],[ITEM CODE]],Table2[[#All],[Item Code]:[Unit Cost]],10,0),0)</f>
        <v>0</v>
      </c>
      <c r="O3425" s="134">
        <f>IFERROR(VLOOKUP(Table49[[#This Row],[ITEM CODE]],Table2[[#All],[Item Code]:[Unit Cost]],10,0),0)</f>
        <v>0</v>
      </c>
      <c r="P3425" s="56"/>
      <c r="Q3425" s="58"/>
      <c r="R3425" s="58">
        <f>Table49[[#This Row],[QUANTITY]]*Table49[[#This Row],[INV Prices]]</f>
        <v>0</v>
      </c>
      <c r="S3425" s="67"/>
      <c r="V3425" s="41"/>
      <c r="W3425" s="4" t="str">
        <f>IFERROR(VLOOKUP(Table49[[#This Row],[ITEM CODE]],Table2[[Item Code]:[Category ]],6,0),"")</f>
        <v/>
      </c>
      <c r="X3425" s="1" t="str">
        <f>IFERROR(VLOOKUP(Table49[[#This Row],[ITEM CODE]],Table2[[Item Code]:[Sub Category]],7,0),"")</f>
        <v/>
      </c>
      <c r="Y3425" s="68" t="str">
        <f>Table49[[#This Row],[PO Number]]&amp;COUNTIFS($E$5:E3425,E3425)</f>
        <v>0</v>
      </c>
    </row>
    <row r="3426" spans="1:25" ht="14.7" customHeight="1" x14ac:dyDescent="0.3">
      <c r="A3426" s="1" t="str">
        <f>IF(Table49[[#This Row],[ITEM NAME]]="","",ROW()-4)</f>
        <v/>
      </c>
      <c r="B3426" s="68"/>
      <c r="C3426" s="4" t="str">
        <f>IFERROR(VLOOKUP(B3426,Table14[],3,0),"")</f>
        <v/>
      </c>
      <c r="D3426" s="4" t="str">
        <f>IFERROR(VLOOKUP(B3426,Table14[],2,0),"")</f>
        <v/>
      </c>
      <c r="E3426" s="4"/>
      <c r="H3426" s="41" t="str">
        <f>IFERROR(VLOOKUP(Table49[[#This Row],[ITEM CODE]],Table2[[Item Code]:[Master Name]],2,0),"")</f>
        <v/>
      </c>
      <c r="I3426" s="41"/>
      <c r="J3426" s="65" t="str">
        <f>IFERROR(VLOOKUP(Table49[[#This Row],[ITEM CODE]],Table2[[Item Code]:[Master Name]],3,0),"")</f>
        <v/>
      </c>
      <c r="K3426" s="1" t="str">
        <f>IFERROR(VLOOKUP(Table49[[#This Row],[ITEM CODE]],Table2[[Item Code]:[Master Name]],9,0),"")</f>
        <v/>
      </c>
      <c r="L3426" s="1" t="str">
        <f>IFERROR(VLOOKUP(Table49[[#This Row],[ITEM CODE]],Table2[[Item Code]:[Master Name]],8,0),"")</f>
        <v/>
      </c>
      <c r="M3426" s="41"/>
      <c r="N3426" s="66">
        <f>IFERROR(VLOOKUP(Table49[[#This Row],[ITEM CODE]],Table2[[#All],[Item Code]:[Unit Cost]],10,0),0)</f>
        <v>0</v>
      </c>
      <c r="O3426" s="134">
        <f>IFERROR(VLOOKUP(Table49[[#This Row],[ITEM CODE]],Table2[[#All],[Item Code]:[Unit Cost]],10,0),0)</f>
        <v>0</v>
      </c>
      <c r="P3426" s="56"/>
      <c r="Q3426" s="58"/>
      <c r="R3426" s="58">
        <f>Table49[[#This Row],[QUANTITY]]*Table49[[#This Row],[INV Prices]]</f>
        <v>0</v>
      </c>
      <c r="S3426" s="67"/>
      <c r="V3426" s="41"/>
      <c r="W3426" s="4" t="str">
        <f>IFERROR(VLOOKUP(Table49[[#This Row],[ITEM CODE]],Table2[[Item Code]:[Category ]],6,0),"")</f>
        <v/>
      </c>
      <c r="X3426" s="1" t="str">
        <f>IFERROR(VLOOKUP(Table49[[#This Row],[ITEM CODE]],Table2[[Item Code]:[Sub Category]],7,0),"")</f>
        <v/>
      </c>
      <c r="Y3426" s="68" t="str">
        <f>Table49[[#This Row],[PO Number]]&amp;COUNTIFS($E$5:E3426,E3426)</f>
        <v>0</v>
      </c>
    </row>
    <row r="3427" spans="1:25" ht="14.7" customHeight="1" x14ac:dyDescent="0.3">
      <c r="A3427" s="1" t="str">
        <f>IF(Table49[[#This Row],[ITEM NAME]]="","",ROW()-4)</f>
        <v/>
      </c>
      <c r="B3427" s="68"/>
      <c r="C3427" s="4" t="str">
        <f>IFERROR(VLOOKUP(B3427,Table14[],3,0),"")</f>
        <v/>
      </c>
      <c r="D3427" s="4" t="str">
        <f>IFERROR(VLOOKUP(B3427,Table14[],2,0),"")</f>
        <v/>
      </c>
      <c r="E3427" s="4"/>
      <c r="H3427" s="41" t="str">
        <f>IFERROR(VLOOKUP(Table49[[#This Row],[ITEM CODE]],Table2[[Item Code]:[Master Name]],2,0),"")</f>
        <v/>
      </c>
      <c r="I3427" s="41"/>
      <c r="J3427" s="65" t="str">
        <f>IFERROR(VLOOKUP(Table49[[#This Row],[ITEM CODE]],Table2[[Item Code]:[Master Name]],3,0),"")</f>
        <v/>
      </c>
      <c r="K3427" s="1" t="str">
        <f>IFERROR(VLOOKUP(Table49[[#This Row],[ITEM CODE]],Table2[[Item Code]:[Master Name]],9,0),"")</f>
        <v/>
      </c>
      <c r="L3427" s="1" t="str">
        <f>IFERROR(VLOOKUP(Table49[[#This Row],[ITEM CODE]],Table2[[Item Code]:[Master Name]],8,0),"")</f>
        <v/>
      </c>
      <c r="M3427" s="41"/>
      <c r="N3427" s="66">
        <f>IFERROR(VLOOKUP(Table49[[#This Row],[ITEM CODE]],Table2[[#All],[Item Code]:[Unit Cost]],10,0),0)</f>
        <v>0</v>
      </c>
      <c r="O3427" s="134">
        <f>IFERROR(VLOOKUP(Table49[[#This Row],[ITEM CODE]],Table2[[#All],[Item Code]:[Unit Cost]],10,0),0)</f>
        <v>0</v>
      </c>
      <c r="P3427" s="56"/>
      <c r="Q3427" s="58"/>
      <c r="R3427" s="58">
        <f>Table49[[#This Row],[QUANTITY]]*Table49[[#This Row],[INV Prices]]</f>
        <v>0</v>
      </c>
      <c r="S3427" s="67"/>
      <c r="V3427" s="41"/>
      <c r="W3427" s="4" t="str">
        <f>IFERROR(VLOOKUP(Table49[[#This Row],[ITEM CODE]],Table2[[Item Code]:[Category ]],6,0),"")</f>
        <v/>
      </c>
      <c r="X3427" s="1" t="str">
        <f>IFERROR(VLOOKUP(Table49[[#This Row],[ITEM CODE]],Table2[[Item Code]:[Sub Category]],7,0),"")</f>
        <v/>
      </c>
      <c r="Y3427" s="68" t="str">
        <f>Table49[[#This Row],[PO Number]]&amp;COUNTIFS($E$5:E3427,E3427)</f>
        <v>0</v>
      </c>
    </row>
    <row r="3428" spans="1:25" ht="14.7" customHeight="1" x14ac:dyDescent="0.3">
      <c r="A3428" s="1" t="str">
        <f>IF(Table49[[#This Row],[ITEM NAME]]="","",ROW()-4)</f>
        <v/>
      </c>
      <c r="B3428" s="68"/>
      <c r="C3428" s="4" t="str">
        <f>IFERROR(VLOOKUP(B3428,Table14[],3,0),"")</f>
        <v/>
      </c>
      <c r="D3428" s="4" t="str">
        <f>IFERROR(VLOOKUP(B3428,Table14[],2,0),"")</f>
        <v/>
      </c>
      <c r="E3428" s="4"/>
      <c r="H3428" s="41" t="str">
        <f>IFERROR(VLOOKUP(Table49[[#This Row],[ITEM CODE]],Table2[[Item Code]:[Master Name]],2,0),"")</f>
        <v/>
      </c>
      <c r="I3428" s="41"/>
      <c r="J3428" s="65" t="str">
        <f>IFERROR(VLOOKUP(Table49[[#This Row],[ITEM CODE]],Table2[[Item Code]:[Master Name]],3,0),"")</f>
        <v/>
      </c>
      <c r="K3428" s="1" t="str">
        <f>IFERROR(VLOOKUP(Table49[[#This Row],[ITEM CODE]],Table2[[Item Code]:[Master Name]],9,0),"")</f>
        <v/>
      </c>
      <c r="L3428" s="1" t="str">
        <f>IFERROR(VLOOKUP(Table49[[#This Row],[ITEM CODE]],Table2[[Item Code]:[Master Name]],8,0),"")</f>
        <v/>
      </c>
      <c r="M3428" s="41"/>
      <c r="N3428" s="66">
        <f>IFERROR(VLOOKUP(Table49[[#This Row],[ITEM CODE]],Table2[[#All],[Item Code]:[Unit Cost]],10,0),0)</f>
        <v>0</v>
      </c>
      <c r="O3428" s="134">
        <f>IFERROR(VLOOKUP(Table49[[#This Row],[ITEM CODE]],Table2[[#All],[Item Code]:[Unit Cost]],10,0),0)</f>
        <v>0</v>
      </c>
      <c r="P3428" s="56"/>
      <c r="Q3428" s="58"/>
      <c r="R3428" s="58">
        <f>Table49[[#This Row],[QUANTITY]]*Table49[[#This Row],[INV Prices]]</f>
        <v>0</v>
      </c>
      <c r="S3428" s="67"/>
      <c r="V3428" s="41"/>
      <c r="W3428" s="4" t="str">
        <f>IFERROR(VLOOKUP(Table49[[#This Row],[ITEM CODE]],Table2[[Item Code]:[Category ]],6,0),"")</f>
        <v/>
      </c>
      <c r="X3428" s="1" t="str">
        <f>IFERROR(VLOOKUP(Table49[[#This Row],[ITEM CODE]],Table2[[Item Code]:[Sub Category]],7,0),"")</f>
        <v/>
      </c>
      <c r="Y3428" s="68" t="str">
        <f>Table49[[#This Row],[PO Number]]&amp;COUNTIFS($E$5:E3428,E3428)</f>
        <v>0</v>
      </c>
    </row>
    <row r="3429" spans="1:25" ht="14.7" customHeight="1" x14ac:dyDescent="0.3">
      <c r="A3429" s="1" t="str">
        <f>IF(Table49[[#This Row],[ITEM NAME]]="","",ROW()-4)</f>
        <v/>
      </c>
      <c r="B3429" s="68"/>
      <c r="C3429" s="4" t="str">
        <f>IFERROR(VLOOKUP(B3429,Table14[],3,0),"")</f>
        <v/>
      </c>
      <c r="D3429" s="4" t="str">
        <f>IFERROR(VLOOKUP(B3429,Table14[],2,0),"")</f>
        <v/>
      </c>
      <c r="E3429" s="4"/>
      <c r="H3429" s="41" t="str">
        <f>IFERROR(VLOOKUP(Table49[[#This Row],[ITEM CODE]],Table2[[Item Code]:[Master Name]],2,0),"")</f>
        <v/>
      </c>
      <c r="I3429" s="41"/>
      <c r="J3429" s="65" t="str">
        <f>IFERROR(VLOOKUP(Table49[[#This Row],[ITEM CODE]],Table2[[Item Code]:[Master Name]],3,0),"")</f>
        <v/>
      </c>
      <c r="K3429" s="1" t="str">
        <f>IFERROR(VLOOKUP(Table49[[#This Row],[ITEM CODE]],Table2[[Item Code]:[Master Name]],9,0),"")</f>
        <v/>
      </c>
      <c r="L3429" s="1" t="str">
        <f>IFERROR(VLOOKUP(Table49[[#This Row],[ITEM CODE]],Table2[[Item Code]:[Master Name]],8,0),"")</f>
        <v/>
      </c>
      <c r="M3429" s="41"/>
      <c r="N3429" s="66">
        <f>IFERROR(VLOOKUP(Table49[[#This Row],[ITEM CODE]],Table2[[#All],[Item Code]:[Unit Cost]],10,0),0)</f>
        <v>0</v>
      </c>
      <c r="O3429" s="134">
        <f>IFERROR(VLOOKUP(Table49[[#This Row],[ITEM CODE]],Table2[[#All],[Item Code]:[Unit Cost]],10,0),0)</f>
        <v>0</v>
      </c>
      <c r="P3429" s="56"/>
      <c r="Q3429" s="58"/>
      <c r="R3429" s="58">
        <f>Table49[[#This Row],[QUANTITY]]*Table49[[#This Row],[INV Prices]]</f>
        <v>0</v>
      </c>
      <c r="S3429" s="67"/>
      <c r="V3429" s="41"/>
      <c r="W3429" s="4" t="str">
        <f>IFERROR(VLOOKUP(Table49[[#This Row],[ITEM CODE]],Table2[[Item Code]:[Category ]],6,0),"")</f>
        <v/>
      </c>
      <c r="X3429" s="1" t="str">
        <f>IFERROR(VLOOKUP(Table49[[#This Row],[ITEM CODE]],Table2[[Item Code]:[Sub Category]],7,0),"")</f>
        <v/>
      </c>
      <c r="Y3429" s="68" t="str">
        <f>Table49[[#This Row],[PO Number]]&amp;COUNTIFS($E$5:E3429,E3429)</f>
        <v>0</v>
      </c>
    </row>
    <row r="3430" spans="1:25" ht="14.7" customHeight="1" x14ac:dyDescent="0.3">
      <c r="A3430" s="1" t="str">
        <f>IF(Table49[[#This Row],[ITEM NAME]]="","",ROW()-4)</f>
        <v/>
      </c>
      <c r="B3430" s="68"/>
      <c r="C3430" s="4" t="str">
        <f>IFERROR(VLOOKUP(B3430,Table14[],3,0),"")</f>
        <v/>
      </c>
      <c r="D3430" s="4" t="str">
        <f>IFERROR(VLOOKUP(B3430,Table14[],2,0),"")</f>
        <v/>
      </c>
      <c r="E3430" s="4"/>
      <c r="H3430" s="41" t="str">
        <f>IFERROR(VLOOKUP(Table49[[#This Row],[ITEM CODE]],Table2[[Item Code]:[Master Name]],2,0),"")</f>
        <v/>
      </c>
      <c r="I3430" s="41"/>
      <c r="J3430" s="65" t="str">
        <f>IFERROR(VLOOKUP(Table49[[#This Row],[ITEM CODE]],Table2[[Item Code]:[Master Name]],3,0),"")</f>
        <v/>
      </c>
      <c r="K3430" s="1" t="str">
        <f>IFERROR(VLOOKUP(Table49[[#This Row],[ITEM CODE]],Table2[[Item Code]:[Master Name]],9,0),"")</f>
        <v/>
      </c>
      <c r="L3430" s="1" t="str">
        <f>IFERROR(VLOOKUP(Table49[[#This Row],[ITEM CODE]],Table2[[Item Code]:[Master Name]],8,0),"")</f>
        <v/>
      </c>
      <c r="M3430" s="41"/>
      <c r="N3430" s="66">
        <f>IFERROR(VLOOKUP(Table49[[#This Row],[ITEM CODE]],Table2[[#All],[Item Code]:[Unit Cost]],10,0),0)</f>
        <v>0</v>
      </c>
      <c r="O3430" s="134">
        <f>IFERROR(VLOOKUP(Table49[[#This Row],[ITEM CODE]],Table2[[#All],[Item Code]:[Unit Cost]],10,0),0)</f>
        <v>0</v>
      </c>
      <c r="P3430" s="56"/>
      <c r="Q3430" s="58"/>
      <c r="R3430" s="58">
        <f>Table49[[#This Row],[QUANTITY]]*Table49[[#This Row],[INV Prices]]</f>
        <v>0</v>
      </c>
      <c r="S3430" s="67"/>
      <c r="V3430" s="41"/>
      <c r="W3430" s="4" t="str">
        <f>IFERROR(VLOOKUP(Table49[[#This Row],[ITEM CODE]],Table2[[Item Code]:[Category ]],6,0),"")</f>
        <v/>
      </c>
      <c r="X3430" s="1" t="str">
        <f>IFERROR(VLOOKUP(Table49[[#This Row],[ITEM CODE]],Table2[[Item Code]:[Sub Category]],7,0),"")</f>
        <v/>
      </c>
      <c r="Y3430" s="68" t="str">
        <f>Table49[[#This Row],[PO Number]]&amp;COUNTIFS($E$5:E3430,E3430)</f>
        <v>0</v>
      </c>
    </row>
    <row r="3431" spans="1:25" ht="14.7" customHeight="1" x14ac:dyDescent="0.3">
      <c r="A3431" s="1" t="str">
        <f>IF(Table49[[#This Row],[ITEM NAME]]="","",ROW()-4)</f>
        <v/>
      </c>
      <c r="B3431" s="68"/>
      <c r="C3431" s="4" t="str">
        <f>IFERROR(VLOOKUP(B3431,Table14[],3,0),"")</f>
        <v/>
      </c>
      <c r="D3431" s="4" t="str">
        <f>IFERROR(VLOOKUP(B3431,Table14[],2,0),"")</f>
        <v/>
      </c>
      <c r="E3431" s="4"/>
      <c r="H3431" s="41" t="str">
        <f>IFERROR(VLOOKUP(Table49[[#This Row],[ITEM CODE]],Table2[[Item Code]:[Master Name]],2,0),"")</f>
        <v/>
      </c>
      <c r="I3431" s="41"/>
      <c r="J3431" s="65" t="str">
        <f>IFERROR(VLOOKUP(Table49[[#This Row],[ITEM CODE]],Table2[[Item Code]:[Master Name]],3,0),"")</f>
        <v/>
      </c>
      <c r="K3431" s="1" t="str">
        <f>IFERROR(VLOOKUP(Table49[[#This Row],[ITEM CODE]],Table2[[Item Code]:[Master Name]],9,0),"")</f>
        <v/>
      </c>
      <c r="L3431" s="1" t="str">
        <f>IFERROR(VLOOKUP(Table49[[#This Row],[ITEM CODE]],Table2[[Item Code]:[Master Name]],8,0),"")</f>
        <v/>
      </c>
      <c r="M3431" s="41"/>
      <c r="N3431" s="66">
        <f>IFERROR(VLOOKUP(Table49[[#This Row],[ITEM CODE]],Table2[[#All],[Item Code]:[Unit Cost]],10,0),0)</f>
        <v>0</v>
      </c>
      <c r="O3431" s="134">
        <f>IFERROR(VLOOKUP(Table49[[#This Row],[ITEM CODE]],Table2[[#All],[Item Code]:[Unit Cost]],10,0),0)</f>
        <v>0</v>
      </c>
      <c r="P3431" s="56"/>
      <c r="Q3431" s="58"/>
      <c r="R3431" s="58">
        <f>Table49[[#This Row],[QUANTITY]]*Table49[[#This Row],[INV Prices]]</f>
        <v>0</v>
      </c>
      <c r="S3431" s="67"/>
      <c r="V3431" s="41"/>
      <c r="W3431" s="4" t="str">
        <f>IFERROR(VLOOKUP(Table49[[#This Row],[ITEM CODE]],Table2[[Item Code]:[Category ]],6,0),"")</f>
        <v/>
      </c>
      <c r="X3431" s="1" t="str">
        <f>IFERROR(VLOOKUP(Table49[[#This Row],[ITEM CODE]],Table2[[Item Code]:[Sub Category]],7,0),"")</f>
        <v/>
      </c>
      <c r="Y3431" s="68" t="str">
        <f>Table49[[#This Row],[PO Number]]&amp;COUNTIFS($E$5:E3431,E3431)</f>
        <v>0</v>
      </c>
    </row>
    <row r="3432" spans="1:25" ht="14.7" customHeight="1" x14ac:dyDescent="0.3">
      <c r="A3432" s="1" t="str">
        <f>IF(Table49[[#This Row],[ITEM NAME]]="","",ROW()-4)</f>
        <v/>
      </c>
      <c r="B3432" s="68"/>
      <c r="C3432" s="4" t="str">
        <f>IFERROR(VLOOKUP(B3432,Table14[],3,0),"")</f>
        <v/>
      </c>
      <c r="D3432" s="4" t="str">
        <f>IFERROR(VLOOKUP(B3432,Table14[],2,0),"")</f>
        <v/>
      </c>
      <c r="E3432" s="4"/>
      <c r="H3432" s="41" t="str">
        <f>IFERROR(VLOOKUP(Table49[[#This Row],[ITEM CODE]],Table2[[Item Code]:[Master Name]],2,0),"")</f>
        <v/>
      </c>
      <c r="I3432" s="41"/>
      <c r="J3432" s="65" t="str">
        <f>IFERROR(VLOOKUP(Table49[[#This Row],[ITEM CODE]],Table2[[Item Code]:[Master Name]],3,0),"")</f>
        <v/>
      </c>
      <c r="K3432" s="1" t="str">
        <f>IFERROR(VLOOKUP(Table49[[#This Row],[ITEM CODE]],Table2[[Item Code]:[Master Name]],9,0),"")</f>
        <v/>
      </c>
      <c r="L3432" s="1" t="str">
        <f>IFERROR(VLOOKUP(Table49[[#This Row],[ITEM CODE]],Table2[[Item Code]:[Master Name]],8,0),"")</f>
        <v/>
      </c>
      <c r="M3432" s="41"/>
      <c r="N3432" s="66">
        <f>IFERROR(VLOOKUP(Table49[[#This Row],[ITEM CODE]],Table2[[#All],[Item Code]:[Unit Cost]],10,0),0)</f>
        <v>0</v>
      </c>
      <c r="O3432" s="134">
        <f>IFERROR(VLOOKUP(Table49[[#This Row],[ITEM CODE]],Table2[[#All],[Item Code]:[Unit Cost]],10,0),0)</f>
        <v>0</v>
      </c>
      <c r="P3432" s="56"/>
      <c r="Q3432" s="58"/>
      <c r="R3432" s="58">
        <f>Table49[[#This Row],[QUANTITY]]*Table49[[#This Row],[INV Prices]]</f>
        <v>0</v>
      </c>
      <c r="S3432" s="67"/>
      <c r="V3432" s="41"/>
      <c r="W3432" s="4" t="str">
        <f>IFERROR(VLOOKUP(Table49[[#This Row],[ITEM CODE]],Table2[[Item Code]:[Category ]],6,0),"")</f>
        <v/>
      </c>
      <c r="X3432" s="1" t="str">
        <f>IFERROR(VLOOKUP(Table49[[#This Row],[ITEM CODE]],Table2[[Item Code]:[Sub Category]],7,0),"")</f>
        <v/>
      </c>
      <c r="Y3432" s="68" t="str">
        <f>Table49[[#This Row],[PO Number]]&amp;COUNTIFS($E$5:E3432,E3432)</f>
        <v>0</v>
      </c>
    </row>
    <row r="3433" spans="1:25" ht="14.7" customHeight="1" x14ac:dyDescent="0.3">
      <c r="A3433" s="1" t="str">
        <f>IF(Table49[[#This Row],[ITEM NAME]]="","",ROW()-4)</f>
        <v/>
      </c>
      <c r="B3433" s="68"/>
      <c r="C3433" s="4" t="str">
        <f>IFERROR(VLOOKUP(B3433,Table14[],3,0),"")</f>
        <v/>
      </c>
      <c r="D3433" s="4" t="str">
        <f>IFERROR(VLOOKUP(B3433,Table14[],2,0),"")</f>
        <v/>
      </c>
      <c r="E3433" s="4"/>
      <c r="H3433" s="41" t="str">
        <f>IFERROR(VLOOKUP(Table49[[#This Row],[ITEM CODE]],Table2[[Item Code]:[Master Name]],2,0),"")</f>
        <v/>
      </c>
      <c r="I3433" s="41"/>
      <c r="J3433" s="65" t="str">
        <f>IFERROR(VLOOKUP(Table49[[#This Row],[ITEM CODE]],Table2[[Item Code]:[Master Name]],3,0),"")</f>
        <v/>
      </c>
      <c r="K3433" s="1" t="str">
        <f>IFERROR(VLOOKUP(Table49[[#This Row],[ITEM CODE]],Table2[[Item Code]:[Master Name]],9,0),"")</f>
        <v/>
      </c>
      <c r="L3433" s="1" t="str">
        <f>IFERROR(VLOOKUP(Table49[[#This Row],[ITEM CODE]],Table2[[Item Code]:[Master Name]],8,0),"")</f>
        <v/>
      </c>
      <c r="M3433" s="41"/>
      <c r="N3433" s="66">
        <f>IFERROR(VLOOKUP(Table49[[#This Row],[ITEM CODE]],Table2[[#All],[Item Code]:[Unit Cost]],10,0),0)</f>
        <v>0</v>
      </c>
      <c r="O3433" s="134">
        <f>IFERROR(VLOOKUP(Table49[[#This Row],[ITEM CODE]],Table2[[#All],[Item Code]:[Unit Cost]],10,0),0)</f>
        <v>0</v>
      </c>
      <c r="P3433" s="56"/>
      <c r="Q3433" s="58"/>
      <c r="R3433" s="58">
        <f>Table49[[#This Row],[QUANTITY]]*Table49[[#This Row],[INV Prices]]</f>
        <v>0</v>
      </c>
      <c r="S3433" s="67"/>
      <c r="V3433" s="41"/>
      <c r="W3433" s="4" t="str">
        <f>IFERROR(VLOOKUP(Table49[[#This Row],[ITEM CODE]],Table2[[Item Code]:[Category ]],6,0),"")</f>
        <v/>
      </c>
      <c r="X3433" s="1" t="str">
        <f>IFERROR(VLOOKUP(Table49[[#This Row],[ITEM CODE]],Table2[[Item Code]:[Sub Category]],7,0),"")</f>
        <v/>
      </c>
      <c r="Y3433" s="68" t="str">
        <f>Table49[[#This Row],[PO Number]]&amp;COUNTIFS($E$5:E3433,E3433)</f>
        <v>0</v>
      </c>
    </row>
    <row r="3434" spans="1:25" ht="14.7" customHeight="1" x14ac:dyDescent="0.3">
      <c r="A3434" s="1" t="str">
        <f>IF(Table49[[#This Row],[ITEM NAME]]="","",ROW()-4)</f>
        <v/>
      </c>
      <c r="B3434" s="68"/>
      <c r="C3434" s="4" t="str">
        <f>IFERROR(VLOOKUP(B3434,Table14[],3,0),"")</f>
        <v/>
      </c>
      <c r="D3434" s="4" t="str">
        <f>IFERROR(VLOOKUP(B3434,Table14[],2,0),"")</f>
        <v/>
      </c>
      <c r="E3434" s="4"/>
      <c r="H3434" s="41" t="str">
        <f>IFERROR(VLOOKUP(Table49[[#This Row],[ITEM CODE]],Table2[[Item Code]:[Master Name]],2,0),"")</f>
        <v/>
      </c>
      <c r="I3434" s="41"/>
      <c r="J3434" s="65" t="str">
        <f>IFERROR(VLOOKUP(Table49[[#This Row],[ITEM CODE]],Table2[[Item Code]:[Master Name]],3,0),"")</f>
        <v/>
      </c>
      <c r="K3434" s="1" t="str">
        <f>IFERROR(VLOOKUP(Table49[[#This Row],[ITEM CODE]],Table2[[Item Code]:[Master Name]],9,0),"")</f>
        <v/>
      </c>
      <c r="L3434" s="1" t="str">
        <f>IFERROR(VLOOKUP(Table49[[#This Row],[ITEM CODE]],Table2[[Item Code]:[Master Name]],8,0),"")</f>
        <v/>
      </c>
      <c r="M3434" s="41"/>
      <c r="N3434" s="66">
        <f>IFERROR(VLOOKUP(Table49[[#This Row],[ITEM CODE]],Table2[[#All],[Item Code]:[Unit Cost]],10,0),0)</f>
        <v>0</v>
      </c>
      <c r="O3434" s="134">
        <f>IFERROR(VLOOKUP(Table49[[#This Row],[ITEM CODE]],Table2[[#All],[Item Code]:[Unit Cost]],10,0),0)</f>
        <v>0</v>
      </c>
      <c r="P3434" s="56"/>
      <c r="Q3434" s="58"/>
      <c r="R3434" s="58">
        <f>Table49[[#This Row],[QUANTITY]]*Table49[[#This Row],[INV Prices]]</f>
        <v>0</v>
      </c>
      <c r="S3434" s="67"/>
      <c r="V3434" s="41"/>
      <c r="W3434" s="4" t="str">
        <f>IFERROR(VLOOKUP(Table49[[#This Row],[ITEM CODE]],Table2[[Item Code]:[Category ]],6,0),"")</f>
        <v/>
      </c>
      <c r="X3434" s="1" t="str">
        <f>IFERROR(VLOOKUP(Table49[[#This Row],[ITEM CODE]],Table2[[Item Code]:[Sub Category]],7,0),"")</f>
        <v/>
      </c>
      <c r="Y3434" s="68" t="str">
        <f>Table49[[#This Row],[PO Number]]&amp;COUNTIFS($E$5:E3434,E3434)</f>
        <v>0</v>
      </c>
    </row>
    <row r="3435" spans="1:25" ht="14.7" customHeight="1" x14ac:dyDescent="0.3">
      <c r="A3435" s="1" t="str">
        <f>IF(Table49[[#This Row],[ITEM NAME]]="","",ROW()-4)</f>
        <v/>
      </c>
      <c r="B3435" s="68"/>
      <c r="C3435" s="4" t="str">
        <f>IFERROR(VLOOKUP(B3435,Table14[],3,0),"")</f>
        <v/>
      </c>
      <c r="D3435" s="4" t="str">
        <f>IFERROR(VLOOKUP(B3435,Table14[],2,0),"")</f>
        <v/>
      </c>
      <c r="E3435" s="4"/>
      <c r="H3435" s="41" t="str">
        <f>IFERROR(VLOOKUP(Table49[[#This Row],[ITEM CODE]],Table2[[Item Code]:[Master Name]],2,0),"")</f>
        <v/>
      </c>
      <c r="I3435" s="41"/>
      <c r="J3435" s="65" t="str">
        <f>IFERROR(VLOOKUP(Table49[[#This Row],[ITEM CODE]],Table2[[Item Code]:[Master Name]],3,0),"")</f>
        <v/>
      </c>
      <c r="K3435" s="1" t="str">
        <f>IFERROR(VLOOKUP(Table49[[#This Row],[ITEM CODE]],Table2[[Item Code]:[Master Name]],9,0),"")</f>
        <v/>
      </c>
      <c r="L3435" s="1" t="str">
        <f>IFERROR(VLOOKUP(Table49[[#This Row],[ITEM CODE]],Table2[[Item Code]:[Master Name]],8,0),"")</f>
        <v/>
      </c>
      <c r="M3435" s="41"/>
      <c r="N3435" s="66">
        <f>IFERROR(VLOOKUP(Table49[[#This Row],[ITEM CODE]],Table2[[#All],[Item Code]:[Unit Cost]],10,0),0)</f>
        <v>0</v>
      </c>
      <c r="O3435" s="134">
        <f>IFERROR(VLOOKUP(Table49[[#This Row],[ITEM CODE]],Table2[[#All],[Item Code]:[Unit Cost]],10,0),0)</f>
        <v>0</v>
      </c>
      <c r="P3435" s="56"/>
      <c r="Q3435" s="58"/>
      <c r="R3435" s="58">
        <f>Table49[[#This Row],[QUANTITY]]*Table49[[#This Row],[INV Prices]]</f>
        <v>0</v>
      </c>
      <c r="S3435" s="67"/>
      <c r="V3435" s="41"/>
      <c r="W3435" s="4" t="str">
        <f>IFERROR(VLOOKUP(Table49[[#This Row],[ITEM CODE]],Table2[[Item Code]:[Category ]],6,0),"")</f>
        <v/>
      </c>
      <c r="X3435" s="1" t="str">
        <f>IFERROR(VLOOKUP(Table49[[#This Row],[ITEM CODE]],Table2[[Item Code]:[Sub Category]],7,0),"")</f>
        <v/>
      </c>
      <c r="Y3435" s="68" t="str">
        <f>Table49[[#This Row],[PO Number]]&amp;COUNTIFS($E$5:E3435,E3435)</f>
        <v>0</v>
      </c>
    </row>
    <row r="3436" spans="1:25" ht="14.7" customHeight="1" x14ac:dyDescent="0.3">
      <c r="A3436" s="1" t="str">
        <f>IF(Table49[[#This Row],[ITEM NAME]]="","",ROW()-4)</f>
        <v/>
      </c>
      <c r="B3436" s="68"/>
      <c r="C3436" s="4" t="str">
        <f>IFERROR(VLOOKUP(B3436,Table14[],3,0),"")</f>
        <v/>
      </c>
      <c r="D3436" s="4" t="str">
        <f>IFERROR(VLOOKUP(B3436,Table14[],2,0),"")</f>
        <v/>
      </c>
      <c r="E3436" s="4"/>
      <c r="H3436" s="41" t="str">
        <f>IFERROR(VLOOKUP(Table49[[#This Row],[ITEM CODE]],Table2[[Item Code]:[Master Name]],2,0),"")</f>
        <v/>
      </c>
      <c r="I3436" s="41"/>
      <c r="J3436" s="65" t="str">
        <f>IFERROR(VLOOKUP(Table49[[#This Row],[ITEM CODE]],Table2[[Item Code]:[Master Name]],3,0),"")</f>
        <v/>
      </c>
      <c r="K3436" s="1" t="str">
        <f>IFERROR(VLOOKUP(Table49[[#This Row],[ITEM CODE]],Table2[[Item Code]:[Master Name]],9,0),"")</f>
        <v/>
      </c>
      <c r="L3436" s="1" t="str">
        <f>IFERROR(VLOOKUP(Table49[[#This Row],[ITEM CODE]],Table2[[Item Code]:[Master Name]],8,0),"")</f>
        <v/>
      </c>
      <c r="M3436" s="41"/>
      <c r="N3436" s="66">
        <f>IFERROR(VLOOKUP(Table49[[#This Row],[ITEM CODE]],Table2[[#All],[Item Code]:[Unit Cost]],10,0),0)</f>
        <v>0</v>
      </c>
      <c r="O3436" s="134">
        <f>IFERROR(VLOOKUP(Table49[[#This Row],[ITEM CODE]],Table2[[#All],[Item Code]:[Unit Cost]],10,0),0)</f>
        <v>0</v>
      </c>
      <c r="P3436" s="56"/>
      <c r="Q3436" s="58"/>
      <c r="R3436" s="58">
        <f>Table49[[#This Row],[QUANTITY]]*Table49[[#This Row],[INV Prices]]</f>
        <v>0</v>
      </c>
      <c r="S3436" s="67"/>
      <c r="V3436" s="41"/>
      <c r="W3436" s="4" t="str">
        <f>IFERROR(VLOOKUP(Table49[[#This Row],[ITEM CODE]],Table2[[Item Code]:[Category ]],6,0),"")</f>
        <v/>
      </c>
      <c r="X3436" s="1" t="str">
        <f>IFERROR(VLOOKUP(Table49[[#This Row],[ITEM CODE]],Table2[[Item Code]:[Sub Category]],7,0),"")</f>
        <v/>
      </c>
      <c r="Y3436" s="68" t="str">
        <f>Table49[[#This Row],[PO Number]]&amp;COUNTIFS($E$5:E3436,E3436)</f>
        <v>0</v>
      </c>
    </row>
    <row r="3437" spans="1:25" ht="14.7" customHeight="1" x14ac:dyDescent="0.3">
      <c r="A3437" s="1" t="str">
        <f>IF(Table49[[#This Row],[ITEM NAME]]="","",ROW()-4)</f>
        <v/>
      </c>
      <c r="B3437" s="68"/>
      <c r="C3437" s="4" t="str">
        <f>IFERROR(VLOOKUP(B3437,Table14[],3,0),"")</f>
        <v/>
      </c>
      <c r="D3437" s="4" t="str">
        <f>IFERROR(VLOOKUP(B3437,Table14[],2,0),"")</f>
        <v/>
      </c>
      <c r="E3437" s="4"/>
      <c r="H3437" s="41" t="str">
        <f>IFERROR(VLOOKUP(Table49[[#This Row],[ITEM CODE]],Table2[[Item Code]:[Master Name]],2,0),"")</f>
        <v/>
      </c>
      <c r="I3437" s="41"/>
      <c r="J3437" s="65" t="str">
        <f>IFERROR(VLOOKUP(Table49[[#This Row],[ITEM CODE]],Table2[[Item Code]:[Master Name]],3,0),"")</f>
        <v/>
      </c>
      <c r="K3437" s="1" t="str">
        <f>IFERROR(VLOOKUP(Table49[[#This Row],[ITEM CODE]],Table2[[Item Code]:[Master Name]],9,0),"")</f>
        <v/>
      </c>
      <c r="L3437" s="1" t="str">
        <f>IFERROR(VLOOKUP(Table49[[#This Row],[ITEM CODE]],Table2[[Item Code]:[Master Name]],8,0),"")</f>
        <v/>
      </c>
      <c r="M3437" s="41"/>
      <c r="N3437" s="66">
        <f>IFERROR(VLOOKUP(Table49[[#This Row],[ITEM CODE]],Table2[[#All],[Item Code]:[Unit Cost]],10,0),0)</f>
        <v>0</v>
      </c>
      <c r="O3437" s="134">
        <f>IFERROR(VLOOKUP(Table49[[#This Row],[ITEM CODE]],Table2[[#All],[Item Code]:[Unit Cost]],10,0),0)</f>
        <v>0</v>
      </c>
      <c r="P3437" s="56"/>
      <c r="Q3437" s="58"/>
      <c r="R3437" s="58">
        <f>Table49[[#This Row],[QUANTITY]]*Table49[[#This Row],[INV Prices]]</f>
        <v>0</v>
      </c>
      <c r="S3437" s="67"/>
      <c r="V3437" s="41"/>
      <c r="W3437" s="4" t="str">
        <f>IFERROR(VLOOKUP(Table49[[#This Row],[ITEM CODE]],Table2[[Item Code]:[Category ]],6,0),"")</f>
        <v/>
      </c>
      <c r="X3437" s="1" t="str">
        <f>IFERROR(VLOOKUP(Table49[[#This Row],[ITEM CODE]],Table2[[Item Code]:[Sub Category]],7,0),"")</f>
        <v/>
      </c>
      <c r="Y3437" s="68" t="str">
        <f>Table49[[#This Row],[PO Number]]&amp;COUNTIFS($E$5:E3437,E3437)</f>
        <v>0</v>
      </c>
    </row>
    <row r="3438" spans="1:25" ht="14.7" customHeight="1" x14ac:dyDescent="0.3">
      <c r="A3438" s="1" t="str">
        <f>IF(Table49[[#This Row],[ITEM NAME]]="","",ROW()-4)</f>
        <v/>
      </c>
      <c r="B3438" s="68"/>
      <c r="C3438" s="4" t="str">
        <f>IFERROR(VLOOKUP(B3438,Table14[],3,0),"")</f>
        <v/>
      </c>
      <c r="D3438" s="4" t="str">
        <f>IFERROR(VLOOKUP(B3438,Table14[],2,0),"")</f>
        <v/>
      </c>
      <c r="E3438" s="4"/>
      <c r="H3438" s="41" t="str">
        <f>IFERROR(VLOOKUP(Table49[[#This Row],[ITEM CODE]],Table2[[Item Code]:[Master Name]],2,0),"")</f>
        <v/>
      </c>
      <c r="I3438" s="41"/>
      <c r="J3438" s="65" t="str">
        <f>IFERROR(VLOOKUP(Table49[[#This Row],[ITEM CODE]],Table2[[Item Code]:[Master Name]],3,0),"")</f>
        <v/>
      </c>
      <c r="K3438" s="1" t="str">
        <f>IFERROR(VLOOKUP(Table49[[#This Row],[ITEM CODE]],Table2[[Item Code]:[Master Name]],9,0),"")</f>
        <v/>
      </c>
      <c r="L3438" s="1" t="str">
        <f>IFERROR(VLOOKUP(Table49[[#This Row],[ITEM CODE]],Table2[[Item Code]:[Master Name]],8,0),"")</f>
        <v/>
      </c>
      <c r="M3438" s="41"/>
      <c r="N3438" s="66">
        <f>IFERROR(VLOOKUP(Table49[[#This Row],[ITEM CODE]],Table2[[#All],[Item Code]:[Unit Cost]],10,0),0)</f>
        <v>0</v>
      </c>
      <c r="O3438" s="134">
        <f>IFERROR(VLOOKUP(Table49[[#This Row],[ITEM CODE]],Table2[[#All],[Item Code]:[Unit Cost]],10,0),0)</f>
        <v>0</v>
      </c>
      <c r="P3438" s="56"/>
      <c r="Q3438" s="58"/>
      <c r="R3438" s="58">
        <f>Table49[[#This Row],[QUANTITY]]*Table49[[#This Row],[INV Prices]]</f>
        <v>0</v>
      </c>
      <c r="S3438" s="67"/>
      <c r="V3438" s="41"/>
      <c r="W3438" s="4" t="str">
        <f>IFERROR(VLOOKUP(Table49[[#This Row],[ITEM CODE]],Table2[[Item Code]:[Category ]],6,0),"")</f>
        <v/>
      </c>
      <c r="X3438" s="1" t="str">
        <f>IFERROR(VLOOKUP(Table49[[#This Row],[ITEM CODE]],Table2[[Item Code]:[Sub Category]],7,0),"")</f>
        <v/>
      </c>
      <c r="Y3438" s="68" t="str">
        <f>Table49[[#This Row],[PO Number]]&amp;COUNTIFS($E$5:E3438,E3438)</f>
        <v>0</v>
      </c>
    </row>
    <row r="3439" spans="1:25" ht="14.7" customHeight="1" x14ac:dyDescent="0.3">
      <c r="A3439" s="1" t="str">
        <f>IF(Table49[[#This Row],[ITEM NAME]]="","",ROW()-4)</f>
        <v/>
      </c>
      <c r="B3439" s="68"/>
      <c r="C3439" s="4" t="str">
        <f>IFERROR(VLOOKUP(B3439,Table14[],3,0),"")</f>
        <v/>
      </c>
      <c r="D3439" s="4" t="str">
        <f>IFERROR(VLOOKUP(B3439,Table14[],2,0),"")</f>
        <v/>
      </c>
      <c r="E3439" s="4"/>
      <c r="H3439" s="41" t="str">
        <f>IFERROR(VLOOKUP(Table49[[#This Row],[ITEM CODE]],Table2[[Item Code]:[Master Name]],2,0),"")</f>
        <v/>
      </c>
      <c r="I3439" s="41"/>
      <c r="J3439" s="65" t="str">
        <f>IFERROR(VLOOKUP(Table49[[#This Row],[ITEM CODE]],Table2[[Item Code]:[Master Name]],3,0),"")</f>
        <v/>
      </c>
      <c r="K3439" s="1" t="str">
        <f>IFERROR(VLOOKUP(Table49[[#This Row],[ITEM CODE]],Table2[[Item Code]:[Master Name]],9,0),"")</f>
        <v/>
      </c>
      <c r="L3439" s="1" t="str">
        <f>IFERROR(VLOOKUP(Table49[[#This Row],[ITEM CODE]],Table2[[Item Code]:[Master Name]],8,0),"")</f>
        <v/>
      </c>
      <c r="M3439" s="41"/>
      <c r="N3439" s="66">
        <f>IFERROR(VLOOKUP(Table49[[#This Row],[ITEM CODE]],Table2[[#All],[Item Code]:[Unit Cost]],10,0),0)</f>
        <v>0</v>
      </c>
      <c r="O3439" s="134">
        <f>IFERROR(VLOOKUP(Table49[[#This Row],[ITEM CODE]],Table2[[#All],[Item Code]:[Unit Cost]],10,0),0)</f>
        <v>0</v>
      </c>
      <c r="P3439" s="56"/>
      <c r="Q3439" s="58"/>
      <c r="R3439" s="58">
        <f>Table49[[#This Row],[QUANTITY]]*Table49[[#This Row],[INV Prices]]</f>
        <v>0</v>
      </c>
      <c r="S3439" s="67"/>
      <c r="V3439" s="41"/>
      <c r="W3439" s="4" t="str">
        <f>IFERROR(VLOOKUP(Table49[[#This Row],[ITEM CODE]],Table2[[Item Code]:[Category ]],6,0),"")</f>
        <v/>
      </c>
      <c r="X3439" s="1" t="str">
        <f>IFERROR(VLOOKUP(Table49[[#This Row],[ITEM CODE]],Table2[[Item Code]:[Sub Category]],7,0),"")</f>
        <v/>
      </c>
      <c r="Y3439" s="68" t="str">
        <f>Table49[[#This Row],[PO Number]]&amp;COUNTIFS($E$5:E3439,E3439)</f>
        <v>0</v>
      </c>
    </row>
    <row r="3440" spans="1:25" ht="14.7" customHeight="1" x14ac:dyDescent="0.3">
      <c r="A3440" s="1" t="str">
        <f>IF(Table49[[#This Row],[ITEM NAME]]="","",ROW()-4)</f>
        <v/>
      </c>
      <c r="B3440" s="68"/>
      <c r="C3440" s="4" t="str">
        <f>IFERROR(VLOOKUP(B3440,Table14[],3,0),"")</f>
        <v/>
      </c>
      <c r="D3440" s="4" t="str">
        <f>IFERROR(VLOOKUP(B3440,Table14[],2,0),"")</f>
        <v/>
      </c>
      <c r="E3440" s="4"/>
      <c r="H3440" s="41" t="str">
        <f>IFERROR(VLOOKUP(Table49[[#This Row],[ITEM CODE]],Table2[[Item Code]:[Master Name]],2,0),"")</f>
        <v/>
      </c>
      <c r="I3440" s="41"/>
      <c r="J3440" s="65" t="str">
        <f>IFERROR(VLOOKUP(Table49[[#This Row],[ITEM CODE]],Table2[[Item Code]:[Master Name]],3,0),"")</f>
        <v/>
      </c>
      <c r="K3440" s="1" t="str">
        <f>IFERROR(VLOOKUP(Table49[[#This Row],[ITEM CODE]],Table2[[Item Code]:[Master Name]],9,0),"")</f>
        <v/>
      </c>
      <c r="L3440" s="1" t="str">
        <f>IFERROR(VLOOKUP(Table49[[#This Row],[ITEM CODE]],Table2[[Item Code]:[Master Name]],8,0),"")</f>
        <v/>
      </c>
      <c r="M3440" s="41"/>
      <c r="N3440" s="66">
        <f>IFERROR(VLOOKUP(Table49[[#This Row],[ITEM CODE]],Table2[[#All],[Item Code]:[Unit Cost]],10,0),0)</f>
        <v>0</v>
      </c>
      <c r="O3440" s="134">
        <f>IFERROR(VLOOKUP(Table49[[#This Row],[ITEM CODE]],Table2[[#All],[Item Code]:[Unit Cost]],10,0),0)</f>
        <v>0</v>
      </c>
      <c r="P3440" s="56"/>
      <c r="Q3440" s="58"/>
      <c r="R3440" s="58">
        <f>Table49[[#This Row],[QUANTITY]]*Table49[[#This Row],[INV Prices]]</f>
        <v>0</v>
      </c>
      <c r="S3440" s="67"/>
      <c r="V3440" s="41"/>
      <c r="W3440" s="4" t="str">
        <f>IFERROR(VLOOKUP(Table49[[#This Row],[ITEM CODE]],Table2[[Item Code]:[Category ]],6,0),"")</f>
        <v/>
      </c>
      <c r="X3440" s="1" t="str">
        <f>IFERROR(VLOOKUP(Table49[[#This Row],[ITEM CODE]],Table2[[Item Code]:[Sub Category]],7,0),"")</f>
        <v/>
      </c>
      <c r="Y3440" s="68" t="str">
        <f>Table49[[#This Row],[PO Number]]&amp;COUNTIFS($E$5:E3440,E3440)</f>
        <v>0</v>
      </c>
    </row>
    <row r="3441" spans="1:25" ht="14.7" customHeight="1" x14ac:dyDescent="0.3">
      <c r="A3441" s="1" t="str">
        <f>IF(Table49[[#This Row],[ITEM NAME]]="","",ROW()-4)</f>
        <v/>
      </c>
      <c r="B3441" s="68"/>
      <c r="C3441" s="4" t="str">
        <f>IFERROR(VLOOKUP(B3441,Table14[],3,0),"")</f>
        <v/>
      </c>
      <c r="D3441" s="4" t="str">
        <f>IFERROR(VLOOKUP(B3441,Table14[],2,0),"")</f>
        <v/>
      </c>
      <c r="E3441" s="4"/>
      <c r="H3441" s="41" t="str">
        <f>IFERROR(VLOOKUP(Table49[[#This Row],[ITEM CODE]],Table2[[Item Code]:[Master Name]],2,0),"")</f>
        <v/>
      </c>
      <c r="I3441" s="41"/>
      <c r="J3441" s="65" t="str">
        <f>IFERROR(VLOOKUP(Table49[[#This Row],[ITEM CODE]],Table2[[Item Code]:[Master Name]],3,0),"")</f>
        <v/>
      </c>
      <c r="K3441" s="1" t="str">
        <f>IFERROR(VLOOKUP(Table49[[#This Row],[ITEM CODE]],Table2[[Item Code]:[Master Name]],9,0),"")</f>
        <v/>
      </c>
      <c r="L3441" s="1" t="str">
        <f>IFERROR(VLOOKUP(Table49[[#This Row],[ITEM CODE]],Table2[[Item Code]:[Master Name]],8,0),"")</f>
        <v/>
      </c>
      <c r="M3441" s="41"/>
      <c r="N3441" s="66">
        <f>IFERROR(VLOOKUP(Table49[[#This Row],[ITEM CODE]],Table2[[#All],[Item Code]:[Unit Cost]],10,0),0)</f>
        <v>0</v>
      </c>
      <c r="O3441" s="134">
        <f>IFERROR(VLOOKUP(Table49[[#This Row],[ITEM CODE]],Table2[[#All],[Item Code]:[Unit Cost]],10,0),0)</f>
        <v>0</v>
      </c>
      <c r="P3441" s="56"/>
      <c r="Q3441" s="58"/>
      <c r="R3441" s="58">
        <f>Table49[[#This Row],[QUANTITY]]*Table49[[#This Row],[INV Prices]]</f>
        <v>0</v>
      </c>
      <c r="S3441" s="67"/>
      <c r="V3441" s="41"/>
      <c r="W3441" s="4" t="str">
        <f>IFERROR(VLOOKUP(Table49[[#This Row],[ITEM CODE]],Table2[[Item Code]:[Category ]],6,0),"")</f>
        <v/>
      </c>
      <c r="X3441" s="1" t="str">
        <f>IFERROR(VLOOKUP(Table49[[#This Row],[ITEM CODE]],Table2[[Item Code]:[Sub Category]],7,0),"")</f>
        <v/>
      </c>
      <c r="Y3441" s="68" t="str">
        <f>Table49[[#This Row],[PO Number]]&amp;COUNTIFS($E$5:E3441,E3441)</f>
        <v>0</v>
      </c>
    </row>
    <row r="3442" spans="1:25" ht="14.7" customHeight="1" x14ac:dyDescent="0.3">
      <c r="A3442" s="1" t="str">
        <f>IF(Table49[[#This Row],[ITEM NAME]]="","",ROW()-4)</f>
        <v/>
      </c>
      <c r="B3442" s="68"/>
      <c r="C3442" s="4" t="str">
        <f>IFERROR(VLOOKUP(B3442,Table14[],3,0),"")</f>
        <v/>
      </c>
      <c r="D3442" s="4" t="str">
        <f>IFERROR(VLOOKUP(B3442,Table14[],2,0),"")</f>
        <v/>
      </c>
      <c r="E3442" s="4"/>
      <c r="H3442" s="41" t="str">
        <f>IFERROR(VLOOKUP(Table49[[#This Row],[ITEM CODE]],Table2[[Item Code]:[Master Name]],2,0),"")</f>
        <v/>
      </c>
      <c r="I3442" s="41"/>
      <c r="J3442" s="65" t="str">
        <f>IFERROR(VLOOKUP(Table49[[#This Row],[ITEM CODE]],Table2[[Item Code]:[Master Name]],3,0),"")</f>
        <v/>
      </c>
      <c r="K3442" s="1" t="str">
        <f>IFERROR(VLOOKUP(Table49[[#This Row],[ITEM CODE]],Table2[[Item Code]:[Master Name]],9,0),"")</f>
        <v/>
      </c>
      <c r="L3442" s="1" t="str">
        <f>IFERROR(VLOOKUP(Table49[[#This Row],[ITEM CODE]],Table2[[Item Code]:[Master Name]],8,0),"")</f>
        <v/>
      </c>
      <c r="M3442" s="41"/>
      <c r="N3442" s="66">
        <f>IFERROR(VLOOKUP(Table49[[#This Row],[ITEM CODE]],Table2[[#All],[Item Code]:[Unit Cost]],10,0),0)</f>
        <v>0</v>
      </c>
      <c r="O3442" s="134">
        <f>IFERROR(VLOOKUP(Table49[[#This Row],[ITEM CODE]],Table2[[#All],[Item Code]:[Unit Cost]],10,0),0)</f>
        <v>0</v>
      </c>
      <c r="P3442" s="56"/>
      <c r="Q3442" s="58"/>
      <c r="R3442" s="58">
        <f>Table49[[#This Row],[QUANTITY]]*Table49[[#This Row],[INV Prices]]</f>
        <v>0</v>
      </c>
      <c r="S3442" s="67"/>
      <c r="V3442" s="41"/>
      <c r="W3442" s="4" t="str">
        <f>IFERROR(VLOOKUP(Table49[[#This Row],[ITEM CODE]],Table2[[Item Code]:[Category ]],6,0),"")</f>
        <v/>
      </c>
      <c r="X3442" s="1" t="str">
        <f>IFERROR(VLOOKUP(Table49[[#This Row],[ITEM CODE]],Table2[[Item Code]:[Sub Category]],7,0),"")</f>
        <v/>
      </c>
      <c r="Y3442" s="68" t="str">
        <f>Table49[[#This Row],[PO Number]]&amp;COUNTIFS($E$5:E3442,E3442)</f>
        <v>0</v>
      </c>
    </row>
    <row r="3443" spans="1:25" ht="14.7" customHeight="1" x14ac:dyDescent="0.3">
      <c r="A3443" s="1" t="str">
        <f>IF(Table49[[#This Row],[ITEM NAME]]="","",ROW()-4)</f>
        <v/>
      </c>
      <c r="B3443" s="68"/>
      <c r="C3443" s="4" t="str">
        <f>IFERROR(VLOOKUP(B3443,Table14[],3,0),"")</f>
        <v/>
      </c>
      <c r="D3443" s="4" t="str">
        <f>IFERROR(VLOOKUP(B3443,Table14[],2,0),"")</f>
        <v/>
      </c>
      <c r="E3443" s="4"/>
      <c r="H3443" s="41" t="str">
        <f>IFERROR(VLOOKUP(Table49[[#This Row],[ITEM CODE]],Table2[[Item Code]:[Master Name]],2,0),"")</f>
        <v/>
      </c>
      <c r="I3443" s="41"/>
      <c r="J3443" s="65" t="str">
        <f>IFERROR(VLOOKUP(Table49[[#This Row],[ITEM CODE]],Table2[[Item Code]:[Master Name]],3,0),"")</f>
        <v/>
      </c>
      <c r="K3443" s="1" t="str">
        <f>IFERROR(VLOOKUP(Table49[[#This Row],[ITEM CODE]],Table2[[Item Code]:[Master Name]],9,0),"")</f>
        <v/>
      </c>
      <c r="L3443" s="1" t="str">
        <f>IFERROR(VLOOKUP(Table49[[#This Row],[ITEM CODE]],Table2[[Item Code]:[Master Name]],8,0),"")</f>
        <v/>
      </c>
      <c r="M3443" s="41"/>
      <c r="N3443" s="66">
        <f>IFERROR(VLOOKUP(Table49[[#This Row],[ITEM CODE]],Table2[[#All],[Item Code]:[Unit Cost]],10,0),0)</f>
        <v>0</v>
      </c>
      <c r="O3443" s="134">
        <f>IFERROR(VLOOKUP(Table49[[#This Row],[ITEM CODE]],Table2[[#All],[Item Code]:[Unit Cost]],10,0),0)</f>
        <v>0</v>
      </c>
      <c r="P3443" s="56"/>
      <c r="Q3443" s="58"/>
      <c r="R3443" s="58">
        <f>Table49[[#This Row],[QUANTITY]]*Table49[[#This Row],[INV Prices]]</f>
        <v>0</v>
      </c>
      <c r="S3443" s="67"/>
      <c r="V3443" s="41"/>
      <c r="W3443" s="4" t="str">
        <f>IFERROR(VLOOKUP(Table49[[#This Row],[ITEM CODE]],Table2[[Item Code]:[Category ]],6,0),"")</f>
        <v/>
      </c>
      <c r="X3443" s="1" t="str">
        <f>IFERROR(VLOOKUP(Table49[[#This Row],[ITEM CODE]],Table2[[Item Code]:[Sub Category]],7,0),"")</f>
        <v/>
      </c>
      <c r="Y3443" s="68" t="str">
        <f>Table49[[#This Row],[PO Number]]&amp;COUNTIFS($E$5:E3443,E3443)</f>
        <v>0</v>
      </c>
    </row>
    <row r="3444" spans="1:25" ht="14.7" customHeight="1" x14ac:dyDescent="0.3">
      <c r="A3444" s="1" t="str">
        <f>IF(Table49[[#This Row],[ITEM NAME]]="","",ROW()-4)</f>
        <v/>
      </c>
      <c r="B3444" s="68"/>
      <c r="C3444" s="4" t="str">
        <f>IFERROR(VLOOKUP(B3444,Table14[],3,0),"")</f>
        <v/>
      </c>
      <c r="D3444" s="4" t="str">
        <f>IFERROR(VLOOKUP(B3444,Table14[],2,0),"")</f>
        <v/>
      </c>
      <c r="E3444" s="4"/>
      <c r="H3444" s="41" t="str">
        <f>IFERROR(VLOOKUP(Table49[[#This Row],[ITEM CODE]],Table2[[Item Code]:[Master Name]],2,0),"")</f>
        <v/>
      </c>
      <c r="I3444" s="41"/>
      <c r="J3444" s="65" t="str">
        <f>IFERROR(VLOOKUP(Table49[[#This Row],[ITEM CODE]],Table2[[Item Code]:[Master Name]],3,0),"")</f>
        <v/>
      </c>
      <c r="K3444" s="1" t="str">
        <f>IFERROR(VLOOKUP(Table49[[#This Row],[ITEM CODE]],Table2[[Item Code]:[Master Name]],9,0),"")</f>
        <v/>
      </c>
      <c r="L3444" s="1" t="str">
        <f>IFERROR(VLOOKUP(Table49[[#This Row],[ITEM CODE]],Table2[[Item Code]:[Master Name]],8,0),"")</f>
        <v/>
      </c>
      <c r="M3444" s="41"/>
      <c r="N3444" s="66">
        <f>IFERROR(VLOOKUP(Table49[[#This Row],[ITEM CODE]],Table2[[#All],[Item Code]:[Unit Cost]],10,0),0)</f>
        <v>0</v>
      </c>
      <c r="O3444" s="134">
        <f>IFERROR(VLOOKUP(Table49[[#This Row],[ITEM CODE]],Table2[[#All],[Item Code]:[Unit Cost]],10,0),0)</f>
        <v>0</v>
      </c>
      <c r="P3444" s="56"/>
      <c r="Q3444" s="58"/>
      <c r="R3444" s="58">
        <f>Table49[[#This Row],[QUANTITY]]*Table49[[#This Row],[INV Prices]]</f>
        <v>0</v>
      </c>
      <c r="S3444" s="67"/>
      <c r="V3444" s="41"/>
      <c r="W3444" s="4" t="str">
        <f>IFERROR(VLOOKUP(Table49[[#This Row],[ITEM CODE]],Table2[[Item Code]:[Category ]],6,0),"")</f>
        <v/>
      </c>
      <c r="X3444" s="1" t="str">
        <f>IFERROR(VLOOKUP(Table49[[#This Row],[ITEM CODE]],Table2[[Item Code]:[Sub Category]],7,0),"")</f>
        <v/>
      </c>
      <c r="Y3444" s="68" t="str">
        <f>Table49[[#This Row],[PO Number]]&amp;COUNTIFS($E$5:E3444,E3444)</f>
        <v>0</v>
      </c>
    </row>
    <row r="3445" spans="1:25" ht="14.7" customHeight="1" x14ac:dyDescent="0.3">
      <c r="A3445" s="1" t="str">
        <f>IF(Table49[[#This Row],[ITEM NAME]]="","",ROW()-4)</f>
        <v/>
      </c>
      <c r="B3445" s="68"/>
      <c r="C3445" s="4" t="str">
        <f>IFERROR(VLOOKUP(B3445,Table14[],3,0),"")</f>
        <v/>
      </c>
      <c r="D3445" s="4" t="str">
        <f>IFERROR(VLOOKUP(B3445,Table14[],2,0),"")</f>
        <v/>
      </c>
      <c r="E3445" s="4"/>
      <c r="H3445" s="41" t="str">
        <f>IFERROR(VLOOKUP(Table49[[#This Row],[ITEM CODE]],Table2[[Item Code]:[Master Name]],2,0),"")</f>
        <v/>
      </c>
      <c r="I3445" s="41"/>
      <c r="J3445" s="65" t="str">
        <f>IFERROR(VLOOKUP(Table49[[#This Row],[ITEM CODE]],Table2[[Item Code]:[Master Name]],3,0),"")</f>
        <v/>
      </c>
      <c r="K3445" s="1" t="str">
        <f>IFERROR(VLOOKUP(Table49[[#This Row],[ITEM CODE]],Table2[[Item Code]:[Master Name]],9,0),"")</f>
        <v/>
      </c>
      <c r="L3445" s="1" t="str">
        <f>IFERROR(VLOOKUP(Table49[[#This Row],[ITEM CODE]],Table2[[Item Code]:[Master Name]],8,0),"")</f>
        <v/>
      </c>
      <c r="M3445" s="41"/>
      <c r="N3445" s="66">
        <f>IFERROR(VLOOKUP(Table49[[#This Row],[ITEM CODE]],Table2[[#All],[Item Code]:[Unit Cost]],10,0),0)</f>
        <v>0</v>
      </c>
      <c r="O3445" s="134">
        <f>IFERROR(VLOOKUP(Table49[[#This Row],[ITEM CODE]],Table2[[#All],[Item Code]:[Unit Cost]],10,0),0)</f>
        <v>0</v>
      </c>
      <c r="P3445" s="56"/>
      <c r="Q3445" s="58"/>
      <c r="R3445" s="58">
        <f>Table49[[#This Row],[QUANTITY]]*Table49[[#This Row],[INV Prices]]</f>
        <v>0</v>
      </c>
      <c r="S3445" s="67"/>
      <c r="V3445" s="41"/>
      <c r="W3445" s="4" t="str">
        <f>IFERROR(VLOOKUP(Table49[[#This Row],[ITEM CODE]],Table2[[Item Code]:[Category ]],6,0),"")</f>
        <v/>
      </c>
      <c r="X3445" s="1" t="str">
        <f>IFERROR(VLOOKUP(Table49[[#This Row],[ITEM CODE]],Table2[[Item Code]:[Sub Category]],7,0),"")</f>
        <v/>
      </c>
      <c r="Y3445" s="68" t="str">
        <f>Table49[[#This Row],[PO Number]]&amp;COUNTIFS($E$5:E3445,E3445)</f>
        <v>0</v>
      </c>
    </row>
    <row r="3446" spans="1:25" ht="14.7" customHeight="1" x14ac:dyDescent="0.3">
      <c r="A3446" s="1" t="str">
        <f>IF(Table49[[#This Row],[ITEM NAME]]="","",ROW()-4)</f>
        <v/>
      </c>
      <c r="B3446" s="68"/>
      <c r="C3446" s="4" t="str">
        <f>IFERROR(VLOOKUP(B3446,Table14[],3,0),"")</f>
        <v/>
      </c>
      <c r="D3446" s="4" t="str">
        <f>IFERROR(VLOOKUP(B3446,Table14[],2,0),"")</f>
        <v/>
      </c>
      <c r="E3446" s="4"/>
      <c r="H3446" s="41" t="str">
        <f>IFERROR(VLOOKUP(Table49[[#This Row],[ITEM CODE]],Table2[[Item Code]:[Master Name]],2,0),"")</f>
        <v/>
      </c>
      <c r="I3446" s="41"/>
      <c r="J3446" s="65" t="str">
        <f>IFERROR(VLOOKUP(Table49[[#This Row],[ITEM CODE]],Table2[[Item Code]:[Master Name]],3,0),"")</f>
        <v/>
      </c>
      <c r="K3446" s="1" t="str">
        <f>IFERROR(VLOOKUP(Table49[[#This Row],[ITEM CODE]],Table2[[Item Code]:[Master Name]],9,0),"")</f>
        <v/>
      </c>
      <c r="L3446" s="1" t="str">
        <f>IFERROR(VLOOKUP(Table49[[#This Row],[ITEM CODE]],Table2[[Item Code]:[Master Name]],8,0),"")</f>
        <v/>
      </c>
      <c r="M3446" s="41"/>
      <c r="N3446" s="66">
        <f>IFERROR(VLOOKUP(Table49[[#This Row],[ITEM CODE]],Table2[[#All],[Item Code]:[Unit Cost]],10,0),0)</f>
        <v>0</v>
      </c>
      <c r="O3446" s="134">
        <f>IFERROR(VLOOKUP(Table49[[#This Row],[ITEM CODE]],Table2[[#All],[Item Code]:[Unit Cost]],10,0),0)</f>
        <v>0</v>
      </c>
      <c r="P3446" s="56"/>
      <c r="Q3446" s="58"/>
      <c r="R3446" s="58">
        <f>Table49[[#This Row],[QUANTITY]]*Table49[[#This Row],[INV Prices]]</f>
        <v>0</v>
      </c>
      <c r="S3446" s="67"/>
      <c r="V3446" s="41"/>
      <c r="W3446" s="4" t="str">
        <f>IFERROR(VLOOKUP(Table49[[#This Row],[ITEM CODE]],Table2[[Item Code]:[Category ]],6,0),"")</f>
        <v/>
      </c>
      <c r="X3446" s="1" t="str">
        <f>IFERROR(VLOOKUP(Table49[[#This Row],[ITEM CODE]],Table2[[Item Code]:[Sub Category]],7,0),"")</f>
        <v/>
      </c>
      <c r="Y3446" s="68" t="str">
        <f>Table49[[#This Row],[PO Number]]&amp;COUNTIFS($E$5:E3446,E3446)</f>
        <v>0</v>
      </c>
    </row>
    <row r="3447" spans="1:25" ht="14.7" customHeight="1" x14ac:dyDescent="0.3">
      <c r="A3447" s="1" t="str">
        <f>IF(Table49[[#This Row],[ITEM NAME]]="","",ROW()-4)</f>
        <v/>
      </c>
      <c r="B3447" s="68"/>
      <c r="C3447" s="4" t="str">
        <f>IFERROR(VLOOKUP(B3447,Table14[],3,0),"")</f>
        <v/>
      </c>
      <c r="D3447" s="4" t="str">
        <f>IFERROR(VLOOKUP(B3447,Table14[],2,0),"")</f>
        <v/>
      </c>
      <c r="E3447" s="4"/>
      <c r="H3447" s="41" t="str">
        <f>IFERROR(VLOOKUP(Table49[[#This Row],[ITEM CODE]],Table2[[Item Code]:[Master Name]],2,0),"")</f>
        <v/>
      </c>
      <c r="I3447" s="41"/>
      <c r="J3447" s="65" t="str">
        <f>IFERROR(VLOOKUP(Table49[[#This Row],[ITEM CODE]],Table2[[Item Code]:[Master Name]],3,0),"")</f>
        <v/>
      </c>
      <c r="K3447" s="1" t="str">
        <f>IFERROR(VLOOKUP(Table49[[#This Row],[ITEM CODE]],Table2[[Item Code]:[Master Name]],9,0),"")</f>
        <v/>
      </c>
      <c r="L3447" s="1" t="str">
        <f>IFERROR(VLOOKUP(Table49[[#This Row],[ITEM CODE]],Table2[[Item Code]:[Master Name]],8,0),"")</f>
        <v/>
      </c>
      <c r="M3447" s="41"/>
      <c r="N3447" s="66">
        <f>IFERROR(VLOOKUP(Table49[[#This Row],[ITEM CODE]],Table2[[#All],[Item Code]:[Unit Cost]],10,0),0)</f>
        <v>0</v>
      </c>
      <c r="O3447" s="134">
        <f>IFERROR(VLOOKUP(Table49[[#This Row],[ITEM CODE]],Table2[[#All],[Item Code]:[Unit Cost]],10,0),0)</f>
        <v>0</v>
      </c>
      <c r="P3447" s="56"/>
      <c r="Q3447" s="58"/>
      <c r="R3447" s="58">
        <f>Table49[[#This Row],[QUANTITY]]*Table49[[#This Row],[INV Prices]]</f>
        <v>0</v>
      </c>
      <c r="S3447" s="67"/>
      <c r="V3447" s="41"/>
      <c r="W3447" s="4" t="str">
        <f>IFERROR(VLOOKUP(Table49[[#This Row],[ITEM CODE]],Table2[[Item Code]:[Category ]],6,0),"")</f>
        <v/>
      </c>
      <c r="X3447" s="1" t="str">
        <f>IFERROR(VLOOKUP(Table49[[#This Row],[ITEM CODE]],Table2[[Item Code]:[Sub Category]],7,0),"")</f>
        <v/>
      </c>
      <c r="Y3447" s="68" t="str">
        <f>Table49[[#This Row],[PO Number]]&amp;COUNTIFS($E$5:E3447,E3447)</f>
        <v>0</v>
      </c>
    </row>
    <row r="3448" spans="1:25" ht="14.7" customHeight="1" x14ac:dyDescent="0.3">
      <c r="A3448" s="1" t="str">
        <f>IF(Table49[[#This Row],[ITEM NAME]]="","",ROW()-4)</f>
        <v/>
      </c>
      <c r="B3448" s="68"/>
      <c r="C3448" s="4" t="str">
        <f>IFERROR(VLOOKUP(B3448,Table14[],3,0),"")</f>
        <v/>
      </c>
      <c r="D3448" s="4" t="str">
        <f>IFERROR(VLOOKUP(B3448,Table14[],2,0),"")</f>
        <v/>
      </c>
      <c r="E3448" s="4"/>
      <c r="H3448" s="41" t="str">
        <f>IFERROR(VLOOKUP(Table49[[#This Row],[ITEM CODE]],Table2[[Item Code]:[Master Name]],2,0),"")</f>
        <v/>
      </c>
      <c r="I3448" s="41"/>
      <c r="J3448" s="65" t="str">
        <f>IFERROR(VLOOKUP(Table49[[#This Row],[ITEM CODE]],Table2[[Item Code]:[Master Name]],3,0),"")</f>
        <v/>
      </c>
      <c r="K3448" s="1" t="str">
        <f>IFERROR(VLOOKUP(Table49[[#This Row],[ITEM CODE]],Table2[[Item Code]:[Master Name]],9,0),"")</f>
        <v/>
      </c>
      <c r="L3448" s="1" t="str">
        <f>IFERROR(VLOOKUP(Table49[[#This Row],[ITEM CODE]],Table2[[Item Code]:[Master Name]],8,0),"")</f>
        <v/>
      </c>
      <c r="M3448" s="41"/>
      <c r="N3448" s="66">
        <f>IFERROR(VLOOKUP(Table49[[#This Row],[ITEM CODE]],Table2[[#All],[Item Code]:[Unit Cost]],10,0),0)</f>
        <v>0</v>
      </c>
      <c r="O3448" s="134">
        <f>IFERROR(VLOOKUP(Table49[[#This Row],[ITEM CODE]],Table2[[#All],[Item Code]:[Unit Cost]],10,0),0)</f>
        <v>0</v>
      </c>
      <c r="P3448" s="56"/>
      <c r="Q3448" s="58"/>
      <c r="R3448" s="58">
        <f>Table49[[#This Row],[QUANTITY]]*Table49[[#This Row],[INV Prices]]</f>
        <v>0</v>
      </c>
      <c r="S3448" s="67"/>
      <c r="V3448" s="41"/>
      <c r="W3448" s="4" t="str">
        <f>IFERROR(VLOOKUP(Table49[[#This Row],[ITEM CODE]],Table2[[Item Code]:[Category ]],6,0),"")</f>
        <v/>
      </c>
      <c r="X3448" s="1" t="str">
        <f>IFERROR(VLOOKUP(Table49[[#This Row],[ITEM CODE]],Table2[[Item Code]:[Sub Category]],7,0),"")</f>
        <v/>
      </c>
      <c r="Y3448" s="68" t="str">
        <f>Table49[[#This Row],[PO Number]]&amp;COUNTIFS($E$5:E3448,E3448)</f>
        <v>0</v>
      </c>
    </row>
    <row r="3449" spans="1:25" ht="14.7" customHeight="1" x14ac:dyDescent="0.3">
      <c r="A3449" s="1" t="str">
        <f>IF(Table49[[#This Row],[ITEM NAME]]="","",ROW()-4)</f>
        <v/>
      </c>
      <c r="B3449" s="68"/>
      <c r="C3449" s="4" t="str">
        <f>IFERROR(VLOOKUP(B3449,Table14[],3,0),"")</f>
        <v/>
      </c>
      <c r="D3449" s="4" t="str">
        <f>IFERROR(VLOOKUP(B3449,Table14[],2,0),"")</f>
        <v/>
      </c>
      <c r="E3449" s="4"/>
      <c r="H3449" s="41" t="str">
        <f>IFERROR(VLOOKUP(Table49[[#This Row],[ITEM CODE]],Table2[[Item Code]:[Master Name]],2,0),"")</f>
        <v/>
      </c>
      <c r="I3449" s="41"/>
      <c r="J3449" s="65" t="str">
        <f>IFERROR(VLOOKUP(Table49[[#This Row],[ITEM CODE]],Table2[[Item Code]:[Master Name]],3,0),"")</f>
        <v/>
      </c>
      <c r="K3449" s="1" t="str">
        <f>IFERROR(VLOOKUP(Table49[[#This Row],[ITEM CODE]],Table2[[Item Code]:[Master Name]],9,0),"")</f>
        <v/>
      </c>
      <c r="L3449" s="1" t="str">
        <f>IFERROR(VLOOKUP(Table49[[#This Row],[ITEM CODE]],Table2[[Item Code]:[Master Name]],8,0),"")</f>
        <v/>
      </c>
      <c r="M3449" s="41"/>
      <c r="N3449" s="66">
        <f>IFERROR(VLOOKUP(Table49[[#This Row],[ITEM CODE]],Table2[[#All],[Item Code]:[Unit Cost]],10,0),0)</f>
        <v>0</v>
      </c>
      <c r="O3449" s="134">
        <f>IFERROR(VLOOKUP(Table49[[#This Row],[ITEM CODE]],Table2[[#All],[Item Code]:[Unit Cost]],10,0),0)</f>
        <v>0</v>
      </c>
      <c r="P3449" s="56"/>
      <c r="Q3449" s="58"/>
      <c r="R3449" s="58">
        <f>Table49[[#This Row],[QUANTITY]]*Table49[[#This Row],[INV Prices]]</f>
        <v>0</v>
      </c>
      <c r="S3449" s="67"/>
      <c r="V3449" s="41"/>
      <c r="W3449" s="4" t="str">
        <f>IFERROR(VLOOKUP(Table49[[#This Row],[ITEM CODE]],Table2[[Item Code]:[Category ]],6,0),"")</f>
        <v/>
      </c>
      <c r="X3449" s="1" t="str">
        <f>IFERROR(VLOOKUP(Table49[[#This Row],[ITEM CODE]],Table2[[Item Code]:[Sub Category]],7,0),"")</f>
        <v/>
      </c>
      <c r="Y3449" s="68" t="str">
        <f>Table49[[#This Row],[PO Number]]&amp;COUNTIFS($E$5:E3449,E3449)</f>
        <v>0</v>
      </c>
    </row>
    <row r="3450" spans="1:25" ht="14.7" customHeight="1" x14ac:dyDescent="0.3">
      <c r="A3450" s="1" t="str">
        <f>IF(Table49[[#This Row],[ITEM NAME]]="","",ROW()-4)</f>
        <v/>
      </c>
      <c r="B3450" s="68"/>
      <c r="C3450" s="4" t="str">
        <f>IFERROR(VLOOKUP(B3450,Table14[],3,0),"")</f>
        <v/>
      </c>
      <c r="D3450" s="4" t="str">
        <f>IFERROR(VLOOKUP(B3450,Table14[],2,0),"")</f>
        <v/>
      </c>
      <c r="E3450" s="4"/>
      <c r="H3450" s="41" t="str">
        <f>IFERROR(VLOOKUP(Table49[[#This Row],[ITEM CODE]],Table2[[Item Code]:[Master Name]],2,0),"")</f>
        <v/>
      </c>
      <c r="I3450" s="41"/>
      <c r="J3450" s="65" t="str">
        <f>IFERROR(VLOOKUP(Table49[[#This Row],[ITEM CODE]],Table2[[Item Code]:[Master Name]],3,0),"")</f>
        <v/>
      </c>
      <c r="K3450" s="1" t="str">
        <f>IFERROR(VLOOKUP(Table49[[#This Row],[ITEM CODE]],Table2[[Item Code]:[Master Name]],9,0),"")</f>
        <v/>
      </c>
      <c r="L3450" s="1" t="str">
        <f>IFERROR(VLOOKUP(Table49[[#This Row],[ITEM CODE]],Table2[[Item Code]:[Master Name]],8,0),"")</f>
        <v/>
      </c>
      <c r="M3450" s="41"/>
      <c r="N3450" s="66">
        <f>IFERROR(VLOOKUP(Table49[[#This Row],[ITEM CODE]],Table2[[#All],[Item Code]:[Unit Cost]],10,0),0)</f>
        <v>0</v>
      </c>
      <c r="O3450" s="134">
        <f>IFERROR(VLOOKUP(Table49[[#This Row],[ITEM CODE]],Table2[[#All],[Item Code]:[Unit Cost]],10,0),0)</f>
        <v>0</v>
      </c>
      <c r="P3450" s="56"/>
      <c r="Q3450" s="58"/>
      <c r="R3450" s="58">
        <f>Table49[[#This Row],[QUANTITY]]*Table49[[#This Row],[INV Prices]]</f>
        <v>0</v>
      </c>
      <c r="S3450" s="67"/>
      <c r="V3450" s="41"/>
      <c r="W3450" s="4" t="str">
        <f>IFERROR(VLOOKUP(Table49[[#This Row],[ITEM CODE]],Table2[[Item Code]:[Category ]],6,0),"")</f>
        <v/>
      </c>
      <c r="X3450" s="1" t="str">
        <f>IFERROR(VLOOKUP(Table49[[#This Row],[ITEM CODE]],Table2[[Item Code]:[Sub Category]],7,0),"")</f>
        <v/>
      </c>
      <c r="Y3450" s="68" t="str">
        <f>Table49[[#This Row],[PO Number]]&amp;COUNTIFS($E$5:E3450,E3450)</f>
        <v>0</v>
      </c>
    </row>
    <row r="3451" spans="1:25" ht="14.7" customHeight="1" x14ac:dyDescent="0.3">
      <c r="A3451" s="1" t="str">
        <f>IF(Table49[[#This Row],[ITEM NAME]]="","",ROW()-4)</f>
        <v/>
      </c>
      <c r="B3451" s="68"/>
      <c r="C3451" s="4" t="str">
        <f>IFERROR(VLOOKUP(B3451,Table14[],3,0),"")</f>
        <v/>
      </c>
      <c r="D3451" s="4" t="str">
        <f>IFERROR(VLOOKUP(B3451,Table14[],2,0),"")</f>
        <v/>
      </c>
      <c r="E3451" s="4"/>
      <c r="H3451" s="41" t="str">
        <f>IFERROR(VLOOKUP(Table49[[#This Row],[ITEM CODE]],Table2[[Item Code]:[Master Name]],2,0),"")</f>
        <v/>
      </c>
      <c r="I3451" s="41"/>
      <c r="J3451" s="65" t="str">
        <f>IFERROR(VLOOKUP(Table49[[#This Row],[ITEM CODE]],Table2[[Item Code]:[Master Name]],3,0),"")</f>
        <v/>
      </c>
      <c r="K3451" s="1" t="str">
        <f>IFERROR(VLOOKUP(Table49[[#This Row],[ITEM CODE]],Table2[[Item Code]:[Master Name]],9,0),"")</f>
        <v/>
      </c>
      <c r="L3451" s="1" t="str">
        <f>IFERROR(VLOOKUP(Table49[[#This Row],[ITEM CODE]],Table2[[Item Code]:[Master Name]],8,0),"")</f>
        <v/>
      </c>
      <c r="M3451" s="41"/>
      <c r="N3451" s="66">
        <f>IFERROR(VLOOKUP(Table49[[#This Row],[ITEM CODE]],Table2[[#All],[Item Code]:[Unit Cost]],10,0),0)</f>
        <v>0</v>
      </c>
      <c r="O3451" s="134">
        <f>IFERROR(VLOOKUP(Table49[[#This Row],[ITEM CODE]],Table2[[#All],[Item Code]:[Unit Cost]],10,0),0)</f>
        <v>0</v>
      </c>
      <c r="P3451" s="56"/>
      <c r="Q3451" s="58"/>
      <c r="R3451" s="58">
        <f>Table49[[#This Row],[QUANTITY]]*Table49[[#This Row],[INV Prices]]</f>
        <v>0</v>
      </c>
      <c r="S3451" s="67"/>
      <c r="V3451" s="41"/>
      <c r="W3451" s="4" t="str">
        <f>IFERROR(VLOOKUP(Table49[[#This Row],[ITEM CODE]],Table2[[Item Code]:[Category ]],6,0),"")</f>
        <v/>
      </c>
      <c r="X3451" s="1" t="str">
        <f>IFERROR(VLOOKUP(Table49[[#This Row],[ITEM CODE]],Table2[[Item Code]:[Sub Category]],7,0),"")</f>
        <v/>
      </c>
      <c r="Y3451" s="68" t="str">
        <f>Table49[[#This Row],[PO Number]]&amp;COUNTIFS($E$5:E3451,E3451)</f>
        <v>0</v>
      </c>
    </row>
    <row r="3452" spans="1:25" ht="14.7" customHeight="1" x14ac:dyDescent="0.3">
      <c r="A3452" s="1" t="str">
        <f>IF(Table49[[#This Row],[ITEM NAME]]="","",ROW()-4)</f>
        <v/>
      </c>
      <c r="B3452" s="68"/>
      <c r="C3452" s="4" t="str">
        <f>IFERROR(VLOOKUP(B3452,Table14[],3,0),"")</f>
        <v/>
      </c>
      <c r="D3452" s="4" t="str">
        <f>IFERROR(VLOOKUP(B3452,Table14[],2,0),"")</f>
        <v/>
      </c>
      <c r="E3452" s="4"/>
      <c r="H3452" s="41" t="str">
        <f>IFERROR(VLOOKUP(Table49[[#This Row],[ITEM CODE]],Table2[[Item Code]:[Master Name]],2,0),"")</f>
        <v/>
      </c>
      <c r="I3452" s="41"/>
      <c r="J3452" s="65" t="str">
        <f>IFERROR(VLOOKUP(Table49[[#This Row],[ITEM CODE]],Table2[[Item Code]:[Master Name]],3,0),"")</f>
        <v/>
      </c>
      <c r="K3452" s="1" t="str">
        <f>IFERROR(VLOOKUP(Table49[[#This Row],[ITEM CODE]],Table2[[Item Code]:[Master Name]],9,0),"")</f>
        <v/>
      </c>
      <c r="L3452" s="1" t="str">
        <f>IFERROR(VLOOKUP(Table49[[#This Row],[ITEM CODE]],Table2[[Item Code]:[Master Name]],8,0),"")</f>
        <v/>
      </c>
      <c r="M3452" s="41"/>
      <c r="N3452" s="66">
        <f>IFERROR(VLOOKUP(Table49[[#This Row],[ITEM CODE]],Table2[[#All],[Item Code]:[Unit Cost]],10,0),0)</f>
        <v>0</v>
      </c>
      <c r="O3452" s="134">
        <f>IFERROR(VLOOKUP(Table49[[#This Row],[ITEM CODE]],Table2[[#All],[Item Code]:[Unit Cost]],10,0),0)</f>
        <v>0</v>
      </c>
      <c r="P3452" s="56"/>
      <c r="Q3452" s="58"/>
      <c r="R3452" s="58">
        <f>Table49[[#This Row],[QUANTITY]]*Table49[[#This Row],[INV Prices]]</f>
        <v>0</v>
      </c>
      <c r="S3452" s="67"/>
      <c r="V3452" s="41"/>
      <c r="W3452" s="4" t="str">
        <f>IFERROR(VLOOKUP(Table49[[#This Row],[ITEM CODE]],Table2[[Item Code]:[Category ]],6,0),"")</f>
        <v/>
      </c>
      <c r="X3452" s="1" t="str">
        <f>IFERROR(VLOOKUP(Table49[[#This Row],[ITEM CODE]],Table2[[Item Code]:[Sub Category]],7,0),"")</f>
        <v/>
      </c>
      <c r="Y3452" s="68" t="str">
        <f>Table49[[#This Row],[PO Number]]&amp;COUNTIFS($E$5:E3452,E3452)</f>
        <v>0</v>
      </c>
    </row>
    <row r="3453" spans="1:25" ht="14.7" customHeight="1" x14ac:dyDescent="0.3">
      <c r="A3453" s="1" t="str">
        <f>IF(Table49[[#This Row],[ITEM NAME]]="","",ROW()-4)</f>
        <v/>
      </c>
      <c r="B3453" s="68"/>
      <c r="C3453" s="4" t="str">
        <f>IFERROR(VLOOKUP(B3453,Table14[],3,0),"")</f>
        <v/>
      </c>
      <c r="D3453" s="4" t="str">
        <f>IFERROR(VLOOKUP(B3453,Table14[],2,0),"")</f>
        <v/>
      </c>
      <c r="E3453" s="4"/>
      <c r="H3453" s="41" t="str">
        <f>IFERROR(VLOOKUP(Table49[[#This Row],[ITEM CODE]],Table2[[Item Code]:[Master Name]],2,0),"")</f>
        <v/>
      </c>
      <c r="I3453" s="41"/>
      <c r="J3453" s="65" t="str">
        <f>IFERROR(VLOOKUP(Table49[[#This Row],[ITEM CODE]],Table2[[Item Code]:[Master Name]],3,0),"")</f>
        <v/>
      </c>
      <c r="K3453" s="1" t="str">
        <f>IFERROR(VLOOKUP(Table49[[#This Row],[ITEM CODE]],Table2[[Item Code]:[Master Name]],9,0),"")</f>
        <v/>
      </c>
      <c r="L3453" s="1" t="str">
        <f>IFERROR(VLOOKUP(Table49[[#This Row],[ITEM CODE]],Table2[[Item Code]:[Master Name]],8,0),"")</f>
        <v/>
      </c>
      <c r="M3453" s="41"/>
      <c r="N3453" s="66">
        <f>IFERROR(VLOOKUP(Table49[[#This Row],[ITEM CODE]],Table2[[#All],[Item Code]:[Unit Cost]],10,0),0)</f>
        <v>0</v>
      </c>
      <c r="O3453" s="134">
        <f>IFERROR(VLOOKUP(Table49[[#This Row],[ITEM CODE]],Table2[[#All],[Item Code]:[Unit Cost]],10,0),0)</f>
        <v>0</v>
      </c>
      <c r="P3453" s="56"/>
      <c r="Q3453" s="58"/>
      <c r="R3453" s="58">
        <f>Table49[[#This Row],[QUANTITY]]*Table49[[#This Row],[INV Prices]]</f>
        <v>0</v>
      </c>
      <c r="S3453" s="67"/>
      <c r="V3453" s="41"/>
      <c r="W3453" s="4" t="str">
        <f>IFERROR(VLOOKUP(Table49[[#This Row],[ITEM CODE]],Table2[[Item Code]:[Category ]],6,0),"")</f>
        <v/>
      </c>
      <c r="X3453" s="1" t="str">
        <f>IFERROR(VLOOKUP(Table49[[#This Row],[ITEM CODE]],Table2[[Item Code]:[Sub Category]],7,0),"")</f>
        <v/>
      </c>
      <c r="Y3453" s="68" t="str">
        <f>Table49[[#This Row],[PO Number]]&amp;COUNTIFS($E$5:E3453,E3453)</f>
        <v>0</v>
      </c>
    </row>
    <row r="3454" spans="1:25" ht="14.7" customHeight="1" x14ac:dyDescent="0.3">
      <c r="A3454" s="1" t="str">
        <f>IF(Table49[[#This Row],[ITEM NAME]]="","",ROW()-4)</f>
        <v/>
      </c>
      <c r="B3454" s="68"/>
      <c r="C3454" s="4" t="str">
        <f>IFERROR(VLOOKUP(B3454,Table14[],3,0),"")</f>
        <v/>
      </c>
      <c r="D3454" s="4" t="str">
        <f>IFERROR(VLOOKUP(B3454,Table14[],2,0),"")</f>
        <v/>
      </c>
      <c r="E3454" s="4"/>
      <c r="H3454" s="41" t="str">
        <f>IFERROR(VLOOKUP(Table49[[#This Row],[ITEM CODE]],Table2[[Item Code]:[Master Name]],2,0),"")</f>
        <v/>
      </c>
      <c r="I3454" s="41"/>
      <c r="J3454" s="65" t="str">
        <f>IFERROR(VLOOKUP(Table49[[#This Row],[ITEM CODE]],Table2[[Item Code]:[Master Name]],3,0),"")</f>
        <v/>
      </c>
      <c r="K3454" s="1" t="str">
        <f>IFERROR(VLOOKUP(Table49[[#This Row],[ITEM CODE]],Table2[[Item Code]:[Master Name]],9,0),"")</f>
        <v/>
      </c>
      <c r="L3454" s="1" t="str">
        <f>IFERROR(VLOOKUP(Table49[[#This Row],[ITEM CODE]],Table2[[Item Code]:[Master Name]],8,0),"")</f>
        <v/>
      </c>
      <c r="M3454" s="41"/>
      <c r="N3454" s="66">
        <f>IFERROR(VLOOKUP(Table49[[#This Row],[ITEM CODE]],Table2[[#All],[Item Code]:[Unit Cost]],10,0),0)</f>
        <v>0</v>
      </c>
      <c r="O3454" s="134">
        <f>IFERROR(VLOOKUP(Table49[[#This Row],[ITEM CODE]],Table2[[#All],[Item Code]:[Unit Cost]],10,0),0)</f>
        <v>0</v>
      </c>
      <c r="P3454" s="56"/>
      <c r="Q3454" s="58"/>
      <c r="R3454" s="58">
        <f>Table49[[#This Row],[QUANTITY]]*Table49[[#This Row],[INV Prices]]</f>
        <v>0</v>
      </c>
      <c r="S3454" s="67"/>
      <c r="V3454" s="41"/>
      <c r="W3454" s="4" t="str">
        <f>IFERROR(VLOOKUP(Table49[[#This Row],[ITEM CODE]],Table2[[Item Code]:[Category ]],6,0),"")</f>
        <v/>
      </c>
      <c r="X3454" s="1" t="str">
        <f>IFERROR(VLOOKUP(Table49[[#This Row],[ITEM CODE]],Table2[[Item Code]:[Sub Category]],7,0),"")</f>
        <v/>
      </c>
      <c r="Y3454" s="68" t="str">
        <f>Table49[[#This Row],[PO Number]]&amp;COUNTIFS($E$5:E3454,E3454)</f>
        <v>0</v>
      </c>
    </row>
    <row r="3455" spans="1:25" ht="14.7" customHeight="1" x14ac:dyDescent="0.3">
      <c r="A3455" s="1" t="str">
        <f>IF(Table49[[#This Row],[ITEM NAME]]="","",ROW()-4)</f>
        <v/>
      </c>
      <c r="B3455" s="68"/>
      <c r="C3455" s="4" t="str">
        <f>IFERROR(VLOOKUP(B3455,Table14[],3,0),"")</f>
        <v/>
      </c>
      <c r="D3455" s="4" t="str">
        <f>IFERROR(VLOOKUP(B3455,Table14[],2,0),"")</f>
        <v/>
      </c>
      <c r="E3455" s="4"/>
      <c r="H3455" s="41" t="str">
        <f>IFERROR(VLOOKUP(Table49[[#This Row],[ITEM CODE]],Table2[[Item Code]:[Master Name]],2,0),"")</f>
        <v/>
      </c>
      <c r="I3455" s="41"/>
      <c r="J3455" s="65" t="str">
        <f>IFERROR(VLOOKUP(Table49[[#This Row],[ITEM CODE]],Table2[[Item Code]:[Master Name]],3,0),"")</f>
        <v/>
      </c>
      <c r="K3455" s="1" t="str">
        <f>IFERROR(VLOOKUP(Table49[[#This Row],[ITEM CODE]],Table2[[Item Code]:[Master Name]],9,0),"")</f>
        <v/>
      </c>
      <c r="L3455" s="1" t="str">
        <f>IFERROR(VLOOKUP(Table49[[#This Row],[ITEM CODE]],Table2[[Item Code]:[Master Name]],8,0),"")</f>
        <v/>
      </c>
      <c r="M3455" s="41"/>
      <c r="N3455" s="66">
        <f>IFERROR(VLOOKUP(Table49[[#This Row],[ITEM CODE]],Table2[[#All],[Item Code]:[Unit Cost]],10,0),0)</f>
        <v>0</v>
      </c>
      <c r="O3455" s="134">
        <f>IFERROR(VLOOKUP(Table49[[#This Row],[ITEM CODE]],Table2[[#All],[Item Code]:[Unit Cost]],10,0),0)</f>
        <v>0</v>
      </c>
      <c r="P3455" s="56"/>
      <c r="Q3455" s="58"/>
      <c r="R3455" s="58">
        <f>Table49[[#This Row],[QUANTITY]]*Table49[[#This Row],[INV Prices]]</f>
        <v>0</v>
      </c>
      <c r="S3455" s="67"/>
      <c r="V3455" s="41"/>
      <c r="W3455" s="4" t="str">
        <f>IFERROR(VLOOKUP(Table49[[#This Row],[ITEM CODE]],Table2[[Item Code]:[Category ]],6,0),"")</f>
        <v/>
      </c>
      <c r="X3455" s="1" t="str">
        <f>IFERROR(VLOOKUP(Table49[[#This Row],[ITEM CODE]],Table2[[Item Code]:[Sub Category]],7,0),"")</f>
        <v/>
      </c>
      <c r="Y3455" s="68" t="str">
        <f>Table49[[#This Row],[PO Number]]&amp;COUNTIFS($E$5:E3455,E3455)</f>
        <v>0</v>
      </c>
    </row>
    <row r="3456" spans="1:25" ht="14.7" customHeight="1" x14ac:dyDescent="0.3">
      <c r="A3456" s="1" t="str">
        <f>IF(Table49[[#This Row],[ITEM NAME]]="","",ROW()-4)</f>
        <v/>
      </c>
      <c r="B3456" s="68"/>
      <c r="C3456" s="4" t="str">
        <f>IFERROR(VLOOKUP(B3456,Table14[],3,0),"")</f>
        <v/>
      </c>
      <c r="D3456" s="4" t="str">
        <f>IFERROR(VLOOKUP(B3456,Table14[],2,0),"")</f>
        <v/>
      </c>
      <c r="E3456" s="4"/>
      <c r="H3456" s="41" t="str">
        <f>IFERROR(VLOOKUP(Table49[[#This Row],[ITEM CODE]],Table2[[Item Code]:[Master Name]],2,0),"")</f>
        <v/>
      </c>
      <c r="I3456" s="41"/>
      <c r="J3456" s="65" t="str">
        <f>IFERROR(VLOOKUP(Table49[[#This Row],[ITEM CODE]],Table2[[Item Code]:[Master Name]],3,0),"")</f>
        <v/>
      </c>
      <c r="K3456" s="1" t="str">
        <f>IFERROR(VLOOKUP(Table49[[#This Row],[ITEM CODE]],Table2[[Item Code]:[Master Name]],9,0),"")</f>
        <v/>
      </c>
      <c r="L3456" s="1" t="str">
        <f>IFERROR(VLOOKUP(Table49[[#This Row],[ITEM CODE]],Table2[[Item Code]:[Master Name]],8,0),"")</f>
        <v/>
      </c>
      <c r="M3456" s="41"/>
      <c r="N3456" s="66">
        <f>IFERROR(VLOOKUP(Table49[[#This Row],[ITEM CODE]],Table2[[#All],[Item Code]:[Unit Cost]],10,0),0)</f>
        <v>0</v>
      </c>
      <c r="O3456" s="134">
        <f>IFERROR(VLOOKUP(Table49[[#This Row],[ITEM CODE]],Table2[[#All],[Item Code]:[Unit Cost]],10,0),0)</f>
        <v>0</v>
      </c>
      <c r="P3456" s="56"/>
      <c r="Q3456" s="58"/>
      <c r="R3456" s="58">
        <f>Table49[[#This Row],[QUANTITY]]*Table49[[#This Row],[INV Prices]]</f>
        <v>0</v>
      </c>
      <c r="S3456" s="67"/>
      <c r="V3456" s="41"/>
      <c r="W3456" s="4" t="str">
        <f>IFERROR(VLOOKUP(Table49[[#This Row],[ITEM CODE]],Table2[[Item Code]:[Category ]],6,0),"")</f>
        <v/>
      </c>
      <c r="X3456" s="1" t="str">
        <f>IFERROR(VLOOKUP(Table49[[#This Row],[ITEM CODE]],Table2[[Item Code]:[Sub Category]],7,0),"")</f>
        <v/>
      </c>
      <c r="Y3456" s="68" t="str">
        <f>Table49[[#This Row],[PO Number]]&amp;COUNTIFS($E$5:E3456,E3456)</f>
        <v>0</v>
      </c>
    </row>
    <row r="3457" spans="1:25" ht="14.7" customHeight="1" x14ac:dyDescent="0.3">
      <c r="A3457" s="1" t="str">
        <f>IF(Table49[[#This Row],[ITEM NAME]]="","",ROW()-4)</f>
        <v/>
      </c>
      <c r="B3457" s="68"/>
      <c r="C3457" s="4" t="str">
        <f>IFERROR(VLOOKUP(B3457,Table14[],3,0),"")</f>
        <v/>
      </c>
      <c r="D3457" s="4" t="str">
        <f>IFERROR(VLOOKUP(B3457,Table14[],2,0),"")</f>
        <v/>
      </c>
      <c r="E3457" s="4"/>
      <c r="H3457" s="41" t="str">
        <f>IFERROR(VLOOKUP(Table49[[#This Row],[ITEM CODE]],Table2[[Item Code]:[Master Name]],2,0),"")</f>
        <v/>
      </c>
      <c r="I3457" s="41"/>
      <c r="J3457" s="65" t="str">
        <f>IFERROR(VLOOKUP(Table49[[#This Row],[ITEM CODE]],Table2[[Item Code]:[Master Name]],3,0),"")</f>
        <v/>
      </c>
      <c r="K3457" s="1" t="str">
        <f>IFERROR(VLOOKUP(Table49[[#This Row],[ITEM CODE]],Table2[[Item Code]:[Master Name]],9,0),"")</f>
        <v/>
      </c>
      <c r="L3457" s="1" t="str">
        <f>IFERROR(VLOOKUP(Table49[[#This Row],[ITEM CODE]],Table2[[Item Code]:[Master Name]],8,0),"")</f>
        <v/>
      </c>
      <c r="M3457" s="41"/>
      <c r="N3457" s="66">
        <f>IFERROR(VLOOKUP(Table49[[#This Row],[ITEM CODE]],Table2[[#All],[Item Code]:[Unit Cost]],10,0),0)</f>
        <v>0</v>
      </c>
      <c r="O3457" s="134">
        <f>IFERROR(VLOOKUP(Table49[[#This Row],[ITEM CODE]],Table2[[#All],[Item Code]:[Unit Cost]],10,0),0)</f>
        <v>0</v>
      </c>
      <c r="P3457" s="56"/>
      <c r="Q3457" s="58"/>
      <c r="R3457" s="58">
        <f>Table49[[#This Row],[QUANTITY]]*Table49[[#This Row],[INV Prices]]</f>
        <v>0</v>
      </c>
      <c r="S3457" s="67"/>
      <c r="V3457" s="41"/>
      <c r="W3457" s="4" t="str">
        <f>IFERROR(VLOOKUP(Table49[[#This Row],[ITEM CODE]],Table2[[Item Code]:[Category ]],6,0),"")</f>
        <v/>
      </c>
      <c r="X3457" s="1" t="str">
        <f>IFERROR(VLOOKUP(Table49[[#This Row],[ITEM CODE]],Table2[[Item Code]:[Sub Category]],7,0),"")</f>
        <v/>
      </c>
      <c r="Y3457" s="68" t="str">
        <f>Table49[[#This Row],[PO Number]]&amp;COUNTIFS($E$5:E3457,E3457)</f>
        <v>0</v>
      </c>
    </row>
    <row r="3458" spans="1:25" ht="14.7" customHeight="1" x14ac:dyDescent="0.3">
      <c r="A3458" s="1" t="str">
        <f>IF(Table49[[#This Row],[ITEM NAME]]="","",ROW()-4)</f>
        <v/>
      </c>
      <c r="B3458" s="68"/>
      <c r="C3458" s="4" t="str">
        <f>IFERROR(VLOOKUP(B3458,Table14[],3,0),"")</f>
        <v/>
      </c>
      <c r="D3458" s="4" t="str">
        <f>IFERROR(VLOOKUP(B3458,Table14[],2,0),"")</f>
        <v/>
      </c>
      <c r="E3458" s="4"/>
      <c r="H3458" s="41" t="str">
        <f>IFERROR(VLOOKUP(Table49[[#This Row],[ITEM CODE]],Table2[[Item Code]:[Master Name]],2,0),"")</f>
        <v/>
      </c>
      <c r="I3458" s="41"/>
      <c r="J3458" s="65" t="str">
        <f>IFERROR(VLOOKUP(Table49[[#This Row],[ITEM CODE]],Table2[[Item Code]:[Master Name]],3,0),"")</f>
        <v/>
      </c>
      <c r="K3458" s="1" t="str">
        <f>IFERROR(VLOOKUP(Table49[[#This Row],[ITEM CODE]],Table2[[Item Code]:[Master Name]],9,0),"")</f>
        <v/>
      </c>
      <c r="L3458" s="1" t="str">
        <f>IFERROR(VLOOKUP(Table49[[#This Row],[ITEM CODE]],Table2[[Item Code]:[Master Name]],8,0),"")</f>
        <v/>
      </c>
      <c r="M3458" s="41"/>
      <c r="N3458" s="66">
        <f>IFERROR(VLOOKUP(Table49[[#This Row],[ITEM CODE]],Table2[[#All],[Item Code]:[Unit Cost]],10,0),0)</f>
        <v>0</v>
      </c>
      <c r="O3458" s="134">
        <f>IFERROR(VLOOKUP(Table49[[#This Row],[ITEM CODE]],Table2[[#All],[Item Code]:[Unit Cost]],10,0),0)</f>
        <v>0</v>
      </c>
      <c r="P3458" s="56"/>
      <c r="Q3458" s="58"/>
      <c r="R3458" s="58">
        <f>Table49[[#This Row],[QUANTITY]]*Table49[[#This Row],[INV Prices]]</f>
        <v>0</v>
      </c>
      <c r="S3458" s="67"/>
      <c r="V3458" s="41"/>
      <c r="W3458" s="4" t="str">
        <f>IFERROR(VLOOKUP(Table49[[#This Row],[ITEM CODE]],Table2[[Item Code]:[Category ]],6,0),"")</f>
        <v/>
      </c>
      <c r="X3458" s="1" t="str">
        <f>IFERROR(VLOOKUP(Table49[[#This Row],[ITEM CODE]],Table2[[Item Code]:[Sub Category]],7,0),"")</f>
        <v/>
      </c>
      <c r="Y3458" s="68" t="str">
        <f>Table49[[#This Row],[PO Number]]&amp;COUNTIFS($E$5:E3458,E3458)</f>
        <v>0</v>
      </c>
    </row>
    <row r="3459" spans="1:25" ht="14.7" customHeight="1" x14ac:dyDescent="0.3">
      <c r="A3459" s="1" t="str">
        <f>IF(Table49[[#This Row],[ITEM NAME]]="","",ROW()-4)</f>
        <v/>
      </c>
      <c r="B3459" s="68"/>
      <c r="C3459" s="4" t="str">
        <f>IFERROR(VLOOKUP(B3459,Table14[],3,0),"")</f>
        <v/>
      </c>
      <c r="D3459" s="4" t="str">
        <f>IFERROR(VLOOKUP(B3459,Table14[],2,0),"")</f>
        <v/>
      </c>
      <c r="E3459" s="4"/>
      <c r="H3459" s="41" t="str">
        <f>IFERROR(VLOOKUP(Table49[[#This Row],[ITEM CODE]],Table2[[Item Code]:[Master Name]],2,0),"")</f>
        <v/>
      </c>
      <c r="I3459" s="41"/>
      <c r="J3459" s="65" t="str">
        <f>IFERROR(VLOOKUP(Table49[[#This Row],[ITEM CODE]],Table2[[Item Code]:[Master Name]],3,0),"")</f>
        <v/>
      </c>
      <c r="K3459" s="1" t="str">
        <f>IFERROR(VLOOKUP(Table49[[#This Row],[ITEM CODE]],Table2[[Item Code]:[Master Name]],9,0),"")</f>
        <v/>
      </c>
      <c r="L3459" s="1" t="str">
        <f>IFERROR(VLOOKUP(Table49[[#This Row],[ITEM CODE]],Table2[[Item Code]:[Master Name]],8,0),"")</f>
        <v/>
      </c>
      <c r="M3459" s="41"/>
      <c r="N3459" s="66">
        <f>IFERROR(VLOOKUP(Table49[[#This Row],[ITEM CODE]],Table2[[#All],[Item Code]:[Unit Cost]],10,0),0)</f>
        <v>0</v>
      </c>
      <c r="O3459" s="134">
        <f>IFERROR(VLOOKUP(Table49[[#This Row],[ITEM CODE]],Table2[[#All],[Item Code]:[Unit Cost]],10,0),0)</f>
        <v>0</v>
      </c>
      <c r="P3459" s="56"/>
      <c r="Q3459" s="58"/>
      <c r="R3459" s="58">
        <f>Table49[[#This Row],[QUANTITY]]*Table49[[#This Row],[INV Prices]]</f>
        <v>0</v>
      </c>
      <c r="S3459" s="67"/>
      <c r="V3459" s="41"/>
      <c r="W3459" s="4" t="str">
        <f>IFERROR(VLOOKUP(Table49[[#This Row],[ITEM CODE]],Table2[[Item Code]:[Category ]],6,0),"")</f>
        <v/>
      </c>
      <c r="X3459" s="1" t="str">
        <f>IFERROR(VLOOKUP(Table49[[#This Row],[ITEM CODE]],Table2[[Item Code]:[Sub Category]],7,0),"")</f>
        <v/>
      </c>
      <c r="Y3459" s="68" t="str">
        <f>Table49[[#This Row],[PO Number]]&amp;COUNTIFS($E$5:E3459,E3459)</f>
        <v>0</v>
      </c>
    </row>
    <row r="3460" spans="1:25" ht="14.7" customHeight="1" x14ac:dyDescent="0.3">
      <c r="A3460" s="1" t="str">
        <f>IF(Table49[[#This Row],[ITEM NAME]]="","",ROW()-4)</f>
        <v/>
      </c>
      <c r="B3460" s="68"/>
      <c r="C3460" s="4" t="str">
        <f>IFERROR(VLOOKUP(B3460,Table14[],3,0),"")</f>
        <v/>
      </c>
      <c r="D3460" s="4" t="str">
        <f>IFERROR(VLOOKUP(B3460,Table14[],2,0),"")</f>
        <v/>
      </c>
      <c r="E3460" s="4"/>
      <c r="H3460" s="41" t="str">
        <f>IFERROR(VLOOKUP(Table49[[#This Row],[ITEM CODE]],Table2[[Item Code]:[Master Name]],2,0),"")</f>
        <v/>
      </c>
      <c r="I3460" s="41"/>
      <c r="J3460" s="65" t="str">
        <f>IFERROR(VLOOKUP(Table49[[#This Row],[ITEM CODE]],Table2[[Item Code]:[Master Name]],3,0),"")</f>
        <v/>
      </c>
      <c r="K3460" s="1" t="str">
        <f>IFERROR(VLOOKUP(Table49[[#This Row],[ITEM CODE]],Table2[[Item Code]:[Master Name]],9,0),"")</f>
        <v/>
      </c>
      <c r="L3460" s="1" t="str">
        <f>IFERROR(VLOOKUP(Table49[[#This Row],[ITEM CODE]],Table2[[Item Code]:[Master Name]],8,0),"")</f>
        <v/>
      </c>
      <c r="M3460" s="41"/>
      <c r="N3460" s="66">
        <f>IFERROR(VLOOKUP(Table49[[#This Row],[ITEM CODE]],Table2[[#All],[Item Code]:[Unit Cost]],10,0),0)</f>
        <v>0</v>
      </c>
      <c r="O3460" s="134">
        <f>IFERROR(VLOOKUP(Table49[[#This Row],[ITEM CODE]],Table2[[#All],[Item Code]:[Unit Cost]],10,0),0)</f>
        <v>0</v>
      </c>
      <c r="P3460" s="56"/>
      <c r="Q3460" s="58"/>
      <c r="R3460" s="58">
        <f>Table49[[#This Row],[QUANTITY]]*Table49[[#This Row],[INV Prices]]</f>
        <v>0</v>
      </c>
      <c r="S3460" s="67"/>
      <c r="V3460" s="41"/>
      <c r="W3460" s="4" t="str">
        <f>IFERROR(VLOOKUP(Table49[[#This Row],[ITEM CODE]],Table2[[Item Code]:[Category ]],6,0),"")</f>
        <v/>
      </c>
      <c r="X3460" s="1" t="str">
        <f>IFERROR(VLOOKUP(Table49[[#This Row],[ITEM CODE]],Table2[[Item Code]:[Sub Category]],7,0),"")</f>
        <v/>
      </c>
      <c r="Y3460" s="68" t="str">
        <f>Table49[[#This Row],[PO Number]]&amp;COUNTIFS($E$5:E3460,E3460)</f>
        <v>0</v>
      </c>
    </row>
    <row r="3461" spans="1:25" ht="14.7" customHeight="1" x14ac:dyDescent="0.3">
      <c r="A3461" s="1" t="str">
        <f>IF(Table49[[#This Row],[ITEM NAME]]="","",ROW()-4)</f>
        <v/>
      </c>
      <c r="B3461" s="68"/>
      <c r="C3461" s="4" t="str">
        <f>IFERROR(VLOOKUP(B3461,Table14[],3,0),"")</f>
        <v/>
      </c>
      <c r="D3461" s="4" t="str">
        <f>IFERROR(VLOOKUP(B3461,Table14[],2,0),"")</f>
        <v/>
      </c>
      <c r="E3461" s="4"/>
      <c r="H3461" s="41" t="str">
        <f>IFERROR(VLOOKUP(Table49[[#This Row],[ITEM CODE]],Table2[[Item Code]:[Master Name]],2,0),"")</f>
        <v/>
      </c>
      <c r="I3461" s="41"/>
      <c r="J3461" s="65" t="str">
        <f>IFERROR(VLOOKUP(Table49[[#This Row],[ITEM CODE]],Table2[[Item Code]:[Master Name]],3,0),"")</f>
        <v/>
      </c>
      <c r="K3461" s="1" t="str">
        <f>IFERROR(VLOOKUP(Table49[[#This Row],[ITEM CODE]],Table2[[Item Code]:[Master Name]],9,0),"")</f>
        <v/>
      </c>
      <c r="L3461" s="1" t="str">
        <f>IFERROR(VLOOKUP(Table49[[#This Row],[ITEM CODE]],Table2[[Item Code]:[Master Name]],8,0),"")</f>
        <v/>
      </c>
      <c r="M3461" s="41"/>
      <c r="N3461" s="66">
        <f>IFERROR(VLOOKUP(Table49[[#This Row],[ITEM CODE]],Table2[[#All],[Item Code]:[Unit Cost]],10,0),0)</f>
        <v>0</v>
      </c>
      <c r="O3461" s="134">
        <f>IFERROR(VLOOKUP(Table49[[#This Row],[ITEM CODE]],Table2[[#All],[Item Code]:[Unit Cost]],10,0),0)</f>
        <v>0</v>
      </c>
      <c r="P3461" s="56"/>
      <c r="Q3461" s="58"/>
      <c r="R3461" s="58">
        <f>Table49[[#This Row],[QUANTITY]]*Table49[[#This Row],[INV Prices]]</f>
        <v>0</v>
      </c>
      <c r="S3461" s="67"/>
      <c r="V3461" s="41"/>
      <c r="W3461" s="4" t="str">
        <f>IFERROR(VLOOKUP(Table49[[#This Row],[ITEM CODE]],Table2[[Item Code]:[Category ]],6,0),"")</f>
        <v/>
      </c>
      <c r="X3461" s="1" t="str">
        <f>IFERROR(VLOOKUP(Table49[[#This Row],[ITEM CODE]],Table2[[Item Code]:[Sub Category]],7,0),"")</f>
        <v/>
      </c>
      <c r="Y3461" s="68" t="str">
        <f>Table49[[#This Row],[PO Number]]&amp;COUNTIFS($E$5:E3461,E3461)</f>
        <v>0</v>
      </c>
    </row>
    <row r="3462" spans="1:25" ht="14.7" customHeight="1" x14ac:dyDescent="0.3">
      <c r="A3462" s="1" t="str">
        <f>IF(Table49[[#This Row],[ITEM NAME]]="","",ROW()-4)</f>
        <v/>
      </c>
      <c r="B3462" s="68"/>
      <c r="C3462" s="4" t="str">
        <f>IFERROR(VLOOKUP(B3462,Table14[],3,0),"")</f>
        <v/>
      </c>
      <c r="D3462" s="4" t="str">
        <f>IFERROR(VLOOKUP(B3462,Table14[],2,0),"")</f>
        <v/>
      </c>
      <c r="E3462" s="4"/>
      <c r="H3462" s="41" t="str">
        <f>IFERROR(VLOOKUP(Table49[[#This Row],[ITEM CODE]],Table2[[Item Code]:[Master Name]],2,0),"")</f>
        <v/>
      </c>
      <c r="I3462" s="41"/>
      <c r="J3462" s="65" t="str">
        <f>IFERROR(VLOOKUP(Table49[[#This Row],[ITEM CODE]],Table2[[Item Code]:[Master Name]],3,0),"")</f>
        <v/>
      </c>
      <c r="K3462" s="1" t="str">
        <f>IFERROR(VLOOKUP(Table49[[#This Row],[ITEM CODE]],Table2[[Item Code]:[Master Name]],9,0),"")</f>
        <v/>
      </c>
      <c r="L3462" s="1" t="str">
        <f>IFERROR(VLOOKUP(Table49[[#This Row],[ITEM CODE]],Table2[[Item Code]:[Master Name]],8,0),"")</f>
        <v/>
      </c>
      <c r="M3462" s="41"/>
      <c r="N3462" s="66">
        <f>IFERROR(VLOOKUP(Table49[[#This Row],[ITEM CODE]],Table2[[#All],[Item Code]:[Unit Cost]],10,0),0)</f>
        <v>0</v>
      </c>
      <c r="O3462" s="134">
        <f>IFERROR(VLOOKUP(Table49[[#This Row],[ITEM CODE]],Table2[[#All],[Item Code]:[Unit Cost]],10,0),0)</f>
        <v>0</v>
      </c>
      <c r="P3462" s="56"/>
      <c r="Q3462" s="58"/>
      <c r="R3462" s="58">
        <f>Table49[[#This Row],[QUANTITY]]*Table49[[#This Row],[INV Prices]]</f>
        <v>0</v>
      </c>
      <c r="S3462" s="67"/>
      <c r="V3462" s="41"/>
      <c r="W3462" s="4" t="str">
        <f>IFERROR(VLOOKUP(Table49[[#This Row],[ITEM CODE]],Table2[[Item Code]:[Category ]],6,0),"")</f>
        <v/>
      </c>
      <c r="X3462" s="1" t="str">
        <f>IFERROR(VLOOKUP(Table49[[#This Row],[ITEM CODE]],Table2[[Item Code]:[Sub Category]],7,0),"")</f>
        <v/>
      </c>
      <c r="Y3462" s="68" t="str">
        <f>Table49[[#This Row],[PO Number]]&amp;COUNTIFS($E$5:E3462,E3462)</f>
        <v>0</v>
      </c>
    </row>
    <row r="3463" spans="1:25" ht="14.7" customHeight="1" x14ac:dyDescent="0.3">
      <c r="A3463" s="1" t="str">
        <f>IF(Table49[[#This Row],[ITEM NAME]]="","",ROW()-4)</f>
        <v/>
      </c>
      <c r="B3463" s="68"/>
      <c r="C3463" s="4" t="str">
        <f>IFERROR(VLOOKUP(B3463,Table14[],3,0),"")</f>
        <v/>
      </c>
      <c r="D3463" s="4" t="str">
        <f>IFERROR(VLOOKUP(B3463,Table14[],2,0),"")</f>
        <v/>
      </c>
      <c r="E3463" s="4"/>
      <c r="H3463" s="41" t="str">
        <f>IFERROR(VLOOKUP(Table49[[#This Row],[ITEM CODE]],Table2[[Item Code]:[Master Name]],2,0),"")</f>
        <v/>
      </c>
      <c r="I3463" s="41"/>
      <c r="J3463" s="65" t="str">
        <f>IFERROR(VLOOKUP(Table49[[#This Row],[ITEM CODE]],Table2[[Item Code]:[Master Name]],3,0),"")</f>
        <v/>
      </c>
      <c r="K3463" s="1" t="str">
        <f>IFERROR(VLOOKUP(Table49[[#This Row],[ITEM CODE]],Table2[[Item Code]:[Master Name]],9,0),"")</f>
        <v/>
      </c>
      <c r="L3463" s="1" t="str">
        <f>IFERROR(VLOOKUP(Table49[[#This Row],[ITEM CODE]],Table2[[Item Code]:[Master Name]],8,0),"")</f>
        <v/>
      </c>
      <c r="M3463" s="41"/>
      <c r="N3463" s="66">
        <f>IFERROR(VLOOKUP(Table49[[#This Row],[ITEM CODE]],Table2[[#All],[Item Code]:[Unit Cost]],10,0),0)</f>
        <v>0</v>
      </c>
      <c r="O3463" s="134">
        <f>IFERROR(VLOOKUP(Table49[[#This Row],[ITEM CODE]],Table2[[#All],[Item Code]:[Unit Cost]],10,0),0)</f>
        <v>0</v>
      </c>
      <c r="P3463" s="56"/>
      <c r="Q3463" s="58"/>
      <c r="R3463" s="58">
        <f>Table49[[#This Row],[QUANTITY]]*Table49[[#This Row],[INV Prices]]</f>
        <v>0</v>
      </c>
      <c r="S3463" s="67"/>
      <c r="V3463" s="41"/>
      <c r="W3463" s="4" t="str">
        <f>IFERROR(VLOOKUP(Table49[[#This Row],[ITEM CODE]],Table2[[Item Code]:[Category ]],6,0),"")</f>
        <v/>
      </c>
      <c r="X3463" s="1" t="str">
        <f>IFERROR(VLOOKUP(Table49[[#This Row],[ITEM CODE]],Table2[[Item Code]:[Sub Category]],7,0),"")</f>
        <v/>
      </c>
      <c r="Y3463" s="68" t="str">
        <f>Table49[[#This Row],[PO Number]]&amp;COUNTIFS($E$5:E3463,E3463)</f>
        <v>0</v>
      </c>
    </row>
    <row r="3464" spans="1:25" ht="14.7" customHeight="1" x14ac:dyDescent="0.3">
      <c r="A3464" s="1" t="str">
        <f>IF(Table49[[#This Row],[ITEM NAME]]="","",ROW()-4)</f>
        <v/>
      </c>
      <c r="B3464" s="68"/>
      <c r="C3464" s="4" t="str">
        <f>IFERROR(VLOOKUP(B3464,Table14[],3,0),"")</f>
        <v/>
      </c>
      <c r="D3464" s="4" t="str">
        <f>IFERROR(VLOOKUP(B3464,Table14[],2,0),"")</f>
        <v/>
      </c>
      <c r="E3464" s="4"/>
      <c r="H3464" s="41" t="str">
        <f>IFERROR(VLOOKUP(Table49[[#This Row],[ITEM CODE]],Table2[[Item Code]:[Master Name]],2,0),"")</f>
        <v/>
      </c>
      <c r="I3464" s="41"/>
      <c r="J3464" s="65" t="str">
        <f>IFERROR(VLOOKUP(Table49[[#This Row],[ITEM CODE]],Table2[[Item Code]:[Master Name]],3,0),"")</f>
        <v/>
      </c>
      <c r="K3464" s="1" t="str">
        <f>IFERROR(VLOOKUP(Table49[[#This Row],[ITEM CODE]],Table2[[Item Code]:[Master Name]],9,0),"")</f>
        <v/>
      </c>
      <c r="L3464" s="1" t="str">
        <f>IFERROR(VLOOKUP(Table49[[#This Row],[ITEM CODE]],Table2[[Item Code]:[Master Name]],8,0),"")</f>
        <v/>
      </c>
      <c r="M3464" s="41"/>
      <c r="N3464" s="66">
        <f>IFERROR(VLOOKUP(Table49[[#This Row],[ITEM CODE]],Table2[[#All],[Item Code]:[Unit Cost]],10,0),0)</f>
        <v>0</v>
      </c>
      <c r="O3464" s="134">
        <f>IFERROR(VLOOKUP(Table49[[#This Row],[ITEM CODE]],Table2[[#All],[Item Code]:[Unit Cost]],10,0),0)</f>
        <v>0</v>
      </c>
      <c r="P3464" s="56"/>
      <c r="Q3464" s="58"/>
      <c r="R3464" s="58">
        <f>Table49[[#This Row],[QUANTITY]]*Table49[[#This Row],[INV Prices]]</f>
        <v>0</v>
      </c>
      <c r="S3464" s="67"/>
      <c r="V3464" s="41"/>
      <c r="W3464" s="4" t="str">
        <f>IFERROR(VLOOKUP(Table49[[#This Row],[ITEM CODE]],Table2[[Item Code]:[Category ]],6,0),"")</f>
        <v/>
      </c>
      <c r="X3464" s="1" t="str">
        <f>IFERROR(VLOOKUP(Table49[[#This Row],[ITEM CODE]],Table2[[Item Code]:[Sub Category]],7,0),"")</f>
        <v/>
      </c>
      <c r="Y3464" s="68" t="str">
        <f>Table49[[#This Row],[PO Number]]&amp;COUNTIFS($E$5:E3464,E3464)</f>
        <v>0</v>
      </c>
    </row>
    <row r="3465" spans="1:25" ht="14.7" customHeight="1" x14ac:dyDescent="0.3">
      <c r="A3465" s="1" t="str">
        <f>IF(Table49[[#This Row],[ITEM NAME]]="","",ROW()-4)</f>
        <v/>
      </c>
      <c r="B3465" s="68"/>
      <c r="C3465" s="4" t="str">
        <f>IFERROR(VLOOKUP(B3465,Table14[],3,0),"")</f>
        <v/>
      </c>
      <c r="D3465" s="4" t="str">
        <f>IFERROR(VLOOKUP(B3465,Table14[],2,0),"")</f>
        <v/>
      </c>
      <c r="E3465" s="4"/>
      <c r="H3465" s="41" t="str">
        <f>IFERROR(VLOOKUP(Table49[[#This Row],[ITEM CODE]],Table2[[Item Code]:[Master Name]],2,0),"")</f>
        <v/>
      </c>
      <c r="I3465" s="41"/>
      <c r="J3465" s="65" t="str">
        <f>IFERROR(VLOOKUP(Table49[[#This Row],[ITEM CODE]],Table2[[Item Code]:[Master Name]],3,0),"")</f>
        <v/>
      </c>
      <c r="K3465" s="1" t="str">
        <f>IFERROR(VLOOKUP(Table49[[#This Row],[ITEM CODE]],Table2[[Item Code]:[Master Name]],9,0),"")</f>
        <v/>
      </c>
      <c r="L3465" s="1" t="str">
        <f>IFERROR(VLOOKUP(Table49[[#This Row],[ITEM CODE]],Table2[[Item Code]:[Master Name]],8,0),"")</f>
        <v/>
      </c>
      <c r="M3465" s="41"/>
      <c r="N3465" s="66">
        <f>IFERROR(VLOOKUP(Table49[[#This Row],[ITEM CODE]],Table2[[#All],[Item Code]:[Unit Cost]],10,0),0)</f>
        <v>0</v>
      </c>
      <c r="O3465" s="134">
        <f>IFERROR(VLOOKUP(Table49[[#This Row],[ITEM CODE]],Table2[[#All],[Item Code]:[Unit Cost]],10,0),0)</f>
        <v>0</v>
      </c>
      <c r="P3465" s="56"/>
      <c r="Q3465" s="58"/>
      <c r="R3465" s="58">
        <f>Table49[[#This Row],[QUANTITY]]*Table49[[#This Row],[INV Prices]]</f>
        <v>0</v>
      </c>
      <c r="S3465" s="67"/>
      <c r="V3465" s="41"/>
      <c r="W3465" s="4" t="str">
        <f>IFERROR(VLOOKUP(Table49[[#This Row],[ITEM CODE]],Table2[[Item Code]:[Category ]],6,0),"")</f>
        <v/>
      </c>
      <c r="X3465" s="1" t="str">
        <f>IFERROR(VLOOKUP(Table49[[#This Row],[ITEM CODE]],Table2[[Item Code]:[Sub Category]],7,0),"")</f>
        <v/>
      </c>
      <c r="Y3465" s="68" t="str">
        <f>Table49[[#This Row],[PO Number]]&amp;COUNTIFS($E$5:E3465,E3465)</f>
        <v>0</v>
      </c>
    </row>
    <row r="3466" spans="1:25" ht="14.7" customHeight="1" x14ac:dyDescent="0.3">
      <c r="A3466" s="1" t="str">
        <f>IF(Table49[[#This Row],[ITEM NAME]]="","",ROW()-4)</f>
        <v/>
      </c>
      <c r="B3466" s="68"/>
      <c r="C3466" s="4" t="str">
        <f>IFERROR(VLOOKUP(B3466,Table14[],3,0),"")</f>
        <v/>
      </c>
      <c r="D3466" s="4" t="str">
        <f>IFERROR(VLOOKUP(B3466,Table14[],2,0),"")</f>
        <v/>
      </c>
      <c r="E3466" s="4"/>
      <c r="H3466" s="41" t="str">
        <f>IFERROR(VLOOKUP(Table49[[#This Row],[ITEM CODE]],Table2[[Item Code]:[Master Name]],2,0),"")</f>
        <v/>
      </c>
      <c r="I3466" s="41"/>
      <c r="J3466" s="65" t="str">
        <f>IFERROR(VLOOKUP(Table49[[#This Row],[ITEM CODE]],Table2[[Item Code]:[Master Name]],3,0),"")</f>
        <v/>
      </c>
      <c r="K3466" s="1" t="str">
        <f>IFERROR(VLOOKUP(Table49[[#This Row],[ITEM CODE]],Table2[[Item Code]:[Master Name]],9,0),"")</f>
        <v/>
      </c>
      <c r="L3466" s="1" t="str">
        <f>IFERROR(VLOOKUP(Table49[[#This Row],[ITEM CODE]],Table2[[Item Code]:[Master Name]],8,0),"")</f>
        <v/>
      </c>
      <c r="M3466" s="41"/>
      <c r="N3466" s="66">
        <f>IFERROR(VLOOKUP(Table49[[#This Row],[ITEM CODE]],Table2[[#All],[Item Code]:[Unit Cost]],10,0),0)</f>
        <v>0</v>
      </c>
      <c r="O3466" s="134">
        <f>IFERROR(VLOOKUP(Table49[[#This Row],[ITEM CODE]],Table2[[#All],[Item Code]:[Unit Cost]],10,0),0)</f>
        <v>0</v>
      </c>
      <c r="P3466" s="56"/>
      <c r="Q3466" s="58"/>
      <c r="R3466" s="58">
        <f>Table49[[#This Row],[QUANTITY]]*Table49[[#This Row],[INV Prices]]</f>
        <v>0</v>
      </c>
      <c r="S3466" s="67"/>
      <c r="V3466" s="41"/>
      <c r="W3466" s="4" t="str">
        <f>IFERROR(VLOOKUP(Table49[[#This Row],[ITEM CODE]],Table2[[Item Code]:[Category ]],6,0),"")</f>
        <v/>
      </c>
      <c r="X3466" s="1" t="str">
        <f>IFERROR(VLOOKUP(Table49[[#This Row],[ITEM CODE]],Table2[[Item Code]:[Sub Category]],7,0),"")</f>
        <v/>
      </c>
      <c r="Y3466" s="68" t="str">
        <f>Table49[[#This Row],[PO Number]]&amp;COUNTIFS($E$5:E3466,E3466)</f>
        <v>0</v>
      </c>
    </row>
    <row r="3467" spans="1:25" ht="14.7" customHeight="1" x14ac:dyDescent="0.3">
      <c r="A3467" s="1" t="str">
        <f>IF(Table49[[#This Row],[ITEM NAME]]="","",ROW()-4)</f>
        <v/>
      </c>
      <c r="B3467" s="68"/>
      <c r="C3467" s="4" t="str">
        <f>IFERROR(VLOOKUP(B3467,Table14[],3,0),"")</f>
        <v/>
      </c>
      <c r="D3467" s="4" t="str">
        <f>IFERROR(VLOOKUP(B3467,Table14[],2,0),"")</f>
        <v/>
      </c>
      <c r="E3467" s="4"/>
      <c r="H3467" s="41" t="str">
        <f>IFERROR(VLOOKUP(Table49[[#This Row],[ITEM CODE]],Table2[[Item Code]:[Master Name]],2,0),"")</f>
        <v/>
      </c>
      <c r="I3467" s="41"/>
      <c r="J3467" s="65" t="str">
        <f>IFERROR(VLOOKUP(Table49[[#This Row],[ITEM CODE]],Table2[[Item Code]:[Master Name]],3,0),"")</f>
        <v/>
      </c>
      <c r="K3467" s="1" t="str">
        <f>IFERROR(VLOOKUP(Table49[[#This Row],[ITEM CODE]],Table2[[Item Code]:[Master Name]],9,0),"")</f>
        <v/>
      </c>
      <c r="L3467" s="1" t="str">
        <f>IFERROR(VLOOKUP(Table49[[#This Row],[ITEM CODE]],Table2[[Item Code]:[Master Name]],8,0),"")</f>
        <v/>
      </c>
      <c r="M3467" s="41"/>
      <c r="N3467" s="66">
        <f>IFERROR(VLOOKUP(Table49[[#This Row],[ITEM CODE]],Table2[[#All],[Item Code]:[Unit Cost]],10,0),0)</f>
        <v>0</v>
      </c>
      <c r="O3467" s="134">
        <f>IFERROR(VLOOKUP(Table49[[#This Row],[ITEM CODE]],Table2[[#All],[Item Code]:[Unit Cost]],10,0),0)</f>
        <v>0</v>
      </c>
      <c r="P3467" s="56"/>
      <c r="Q3467" s="58"/>
      <c r="R3467" s="58">
        <f>Table49[[#This Row],[QUANTITY]]*Table49[[#This Row],[INV Prices]]</f>
        <v>0</v>
      </c>
      <c r="S3467" s="67"/>
      <c r="V3467" s="41"/>
      <c r="W3467" s="4" t="str">
        <f>IFERROR(VLOOKUP(Table49[[#This Row],[ITEM CODE]],Table2[[Item Code]:[Category ]],6,0),"")</f>
        <v/>
      </c>
      <c r="X3467" s="1" t="str">
        <f>IFERROR(VLOOKUP(Table49[[#This Row],[ITEM CODE]],Table2[[Item Code]:[Sub Category]],7,0),"")</f>
        <v/>
      </c>
      <c r="Y3467" s="68" t="str">
        <f>Table49[[#This Row],[PO Number]]&amp;COUNTIFS($E$5:E3467,E3467)</f>
        <v>0</v>
      </c>
    </row>
    <row r="3468" spans="1:25" ht="14.7" customHeight="1" x14ac:dyDescent="0.3">
      <c r="A3468" s="1" t="str">
        <f>IF(Table49[[#This Row],[ITEM NAME]]="","",ROW()-4)</f>
        <v/>
      </c>
      <c r="B3468" s="68"/>
      <c r="C3468" s="4" t="str">
        <f>IFERROR(VLOOKUP(B3468,Table14[],3,0),"")</f>
        <v/>
      </c>
      <c r="D3468" s="4" t="str">
        <f>IFERROR(VLOOKUP(B3468,Table14[],2,0),"")</f>
        <v/>
      </c>
      <c r="E3468" s="4"/>
      <c r="H3468" s="41" t="str">
        <f>IFERROR(VLOOKUP(Table49[[#This Row],[ITEM CODE]],Table2[[Item Code]:[Master Name]],2,0),"")</f>
        <v/>
      </c>
      <c r="I3468" s="41"/>
      <c r="J3468" s="65" t="str">
        <f>IFERROR(VLOOKUP(Table49[[#This Row],[ITEM CODE]],Table2[[Item Code]:[Master Name]],3,0),"")</f>
        <v/>
      </c>
      <c r="K3468" s="1" t="str">
        <f>IFERROR(VLOOKUP(Table49[[#This Row],[ITEM CODE]],Table2[[Item Code]:[Master Name]],9,0),"")</f>
        <v/>
      </c>
      <c r="L3468" s="1" t="str">
        <f>IFERROR(VLOOKUP(Table49[[#This Row],[ITEM CODE]],Table2[[Item Code]:[Master Name]],8,0),"")</f>
        <v/>
      </c>
      <c r="M3468" s="41"/>
      <c r="N3468" s="66">
        <f>IFERROR(VLOOKUP(Table49[[#This Row],[ITEM CODE]],Table2[[#All],[Item Code]:[Unit Cost]],10,0),0)</f>
        <v>0</v>
      </c>
      <c r="O3468" s="134">
        <f>IFERROR(VLOOKUP(Table49[[#This Row],[ITEM CODE]],Table2[[#All],[Item Code]:[Unit Cost]],10,0),0)</f>
        <v>0</v>
      </c>
      <c r="P3468" s="56"/>
      <c r="Q3468" s="58"/>
      <c r="R3468" s="58">
        <f>Table49[[#This Row],[QUANTITY]]*Table49[[#This Row],[INV Prices]]</f>
        <v>0</v>
      </c>
      <c r="S3468" s="67"/>
      <c r="V3468" s="41"/>
      <c r="W3468" s="4" t="str">
        <f>IFERROR(VLOOKUP(Table49[[#This Row],[ITEM CODE]],Table2[[Item Code]:[Category ]],6,0),"")</f>
        <v/>
      </c>
      <c r="X3468" s="1" t="str">
        <f>IFERROR(VLOOKUP(Table49[[#This Row],[ITEM CODE]],Table2[[Item Code]:[Sub Category]],7,0),"")</f>
        <v/>
      </c>
      <c r="Y3468" s="68" t="str">
        <f>Table49[[#This Row],[PO Number]]&amp;COUNTIFS($E$5:E3468,E3468)</f>
        <v>0</v>
      </c>
    </row>
    <row r="3469" spans="1:25" ht="14.7" customHeight="1" x14ac:dyDescent="0.3">
      <c r="A3469" s="1" t="str">
        <f>IF(Table49[[#This Row],[ITEM NAME]]="","",ROW()-4)</f>
        <v/>
      </c>
      <c r="B3469" s="68"/>
      <c r="C3469" s="4" t="str">
        <f>IFERROR(VLOOKUP(B3469,Table14[],3,0),"")</f>
        <v/>
      </c>
      <c r="D3469" s="4" t="str">
        <f>IFERROR(VLOOKUP(B3469,Table14[],2,0),"")</f>
        <v/>
      </c>
      <c r="E3469" s="4"/>
      <c r="H3469" s="41" t="str">
        <f>IFERROR(VLOOKUP(Table49[[#This Row],[ITEM CODE]],Table2[[Item Code]:[Master Name]],2,0),"")</f>
        <v/>
      </c>
      <c r="I3469" s="41"/>
      <c r="J3469" s="65" t="str">
        <f>IFERROR(VLOOKUP(Table49[[#This Row],[ITEM CODE]],Table2[[Item Code]:[Master Name]],3,0),"")</f>
        <v/>
      </c>
      <c r="K3469" s="1" t="str">
        <f>IFERROR(VLOOKUP(Table49[[#This Row],[ITEM CODE]],Table2[[Item Code]:[Master Name]],9,0),"")</f>
        <v/>
      </c>
      <c r="L3469" s="1" t="str">
        <f>IFERROR(VLOOKUP(Table49[[#This Row],[ITEM CODE]],Table2[[Item Code]:[Master Name]],8,0),"")</f>
        <v/>
      </c>
      <c r="M3469" s="41"/>
      <c r="N3469" s="66">
        <f>IFERROR(VLOOKUP(Table49[[#This Row],[ITEM CODE]],Table2[[#All],[Item Code]:[Unit Cost]],10,0),0)</f>
        <v>0</v>
      </c>
      <c r="O3469" s="134">
        <f>IFERROR(VLOOKUP(Table49[[#This Row],[ITEM CODE]],Table2[[#All],[Item Code]:[Unit Cost]],10,0),0)</f>
        <v>0</v>
      </c>
      <c r="P3469" s="56"/>
      <c r="Q3469" s="58"/>
      <c r="R3469" s="58">
        <f>Table49[[#This Row],[QUANTITY]]*Table49[[#This Row],[INV Prices]]</f>
        <v>0</v>
      </c>
      <c r="S3469" s="67"/>
      <c r="V3469" s="41"/>
      <c r="W3469" s="4" t="str">
        <f>IFERROR(VLOOKUP(Table49[[#This Row],[ITEM CODE]],Table2[[Item Code]:[Category ]],6,0),"")</f>
        <v/>
      </c>
      <c r="X3469" s="1" t="str">
        <f>IFERROR(VLOOKUP(Table49[[#This Row],[ITEM CODE]],Table2[[Item Code]:[Sub Category]],7,0),"")</f>
        <v/>
      </c>
      <c r="Y3469" s="68" t="str">
        <f>Table49[[#This Row],[PO Number]]&amp;COUNTIFS($E$5:E3469,E3469)</f>
        <v>0</v>
      </c>
    </row>
    <row r="3470" spans="1:25" ht="14.7" customHeight="1" x14ac:dyDescent="0.3">
      <c r="A3470" s="1" t="str">
        <f>IF(Table49[[#This Row],[ITEM NAME]]="","",ROW()-4)</f>
        <v/>
      </c>
      <c r="B3470" s="68"/>
      <c r="C3470" s="4" t="str">
        <f>IFERROR(VLOOKUP(B3470,Table14[],3,0),"")</f>
        <v/>
      </c>
      <c r="D3470" s="4" t="str">
        <f>IFERROR(VLOOKUP(B3470,Table14[],2,0),"")</f>
        <v/>
      </c>
      <c r="E3470" s="4"/>
      <c r="H3470" s="41" t="str">
        <f>IFERROR(VLOOKUP(Table49[[#This Row],[ITEM CODE]],Table2[[Item Code]:[Master Name]],2,0),"")</f>
        <v/>
      </c>
      <c r="I3470" s="41"/>
      <c r="J3470" s="65" t="str">
        <f>IFERROR(VLOOKUP(Table49[[#This Row],[ITEM CODE]],Table2[[Item Code]:[Master Name]],3,0),"")</f>
        <v/>
      </c>
      <c r="K3470" s="1" t="str">
        <f>IFERROR(VLOOKUP(Table49[[#This Row],[ITEM CODE]],Table2[[Item Code]:[Master Name]],9,0),"")</f>
        <v/>
      </c>
      <c r="L3470" s="1" t="str">
        <f>IFERROR(VLOOKUP(Table49[[#This Row],[ITEM CODE]],Table2[[Item Code]:[Master Name]],8,0),"")</f>
        <v/>
      </c>
      <c r="M3470" s="41"/>
      <c r="N3470" s="66">
        <f>IFERROR(VLOOKUP(Table49[[#This Row],[ITEM CODE]],Table2[[#All],[Item Code]:[Unit Cost]],10,0),0)</f>
        <v>0</v>
      </c>
      <c r="O3470" s="134">
        <f>IFERROR(VLOOKUP(Table49[[#This Row],[ITEM CODE]],Table2[[#All],[Item Code]:[Unit Cost]],10,0),0)</f>
        <v>0</v>
      </c>
      <c r="P3470" s="56"/>
      <c r="Q3470" s="58"/>
      <c r="R3470" s="58">
        <f>Table49[[#This Row],[QUANTITY]]*Table49[[#This Row],[INV Prices]]</f>
        <v>0</v>
      </c>
      <c r="S3470" s="67"/>
      <c r="V3470" s="41"/>
      <c r="W3470" s="4" t="str">
        <f>IFERROR(VLOOKUP(Table49[[#This Row],[ITEM CODE]],Table2[[Item Code]:[Category ]],6,0),"")</f>
        <v/>
      </c>
      <c r="X3470" s="1" t="str">
        <f>IFERROR(VLOOKUP(Table49[[#This Row],[ITEM CODE]],Table2[[Item Code]:[Sub Category]],7,0),"")</f>
        <v/>
      </c>
      <c r="Y3470" s="68" t="str">
        <f>Table49[[#This Row],[PO Number]]&amp;COUNTIFS($E$5:E3470,E3470)</f>
        <v>0</v>
      </c>
    </row>
    <row r="3471" spans="1:25" ht="14.7" customHeight="1" x14ac:dyDescent="0.3">
      <c r="A3471" s="1" t="str">
        <f>IF(Table49[[#This Row],[ITEM NAME]]="","",ROW()-4)</f>
        <v/>
      </c>
      <c r="B3471" s="68"/>
      <c r="C3471" s="4" t="str">
        <f>IFERROR(VLOOKUP(B3471,Table14[],3,0),"")</f>
        <v/>
      </c>
      <c r="D3471" s="4" t="str">
        <f>IFERROR(VLOOKUP(B3471,Table14[],2,0),"")</f>
        <v/>
      </c>
      <c r="E3471" s="4"/>
      <c r="H3471" s="41" t="str">
        <f>IFERROR(VLOOKUP(Table49[[#This Row],[ITEM CODE]],Table2[[Item Code]:[Master Name]],2,0),"")</f>
        <v/>
      </c>
      <c r="I3471" s="41"/>
      <c r="J3471" s="65" t="str">
        <f>IFERROR(VLOOKUP(Table49[[#This Row],[ITEM CODE]],Table2[[Item Code]:[Master Name]],3,0),"")</f>
        <v/>
      </c>
      <c r="K3471" s="1" t="str">
        <f>IFERROR(VLOOKUP(Table49[[#This Row],[ITEM CODE]],Table2[[Item Code]:[Master Name]],9,0),"")</f>
        <v/>
      </c>
      <c r="L3471" s="1" t="str">
        <f>IFERROR(VLOOKUP(Table49[[#This Row],[ITEM CODE]],Table2[[Item Code]:[Master Name]],8,0),"")</f>
        <v/>
      </c>
      <c r="M3471" s="41"/>
      <c r="N3471" s="66">
        <f>IFERROR(VLOOKUP(Table49[[#This Row],[ITEM CODE]],Table2[[#All],[Item Code]:[Unit Cost]],10,0),0)</f>
        <v>0</v>
      </c>
      <c r="O3471" s="134">
        <f>IFERROR(VLOOKUP(Table49[[#This Row],[ITEM CODE]],Table2[[#All],[Item Code]:[Unit Cost]],10,0),0)</f>
        <v>0</v>
      </c>
      <c r="P3471" s="56"/>
      <c r="Q3471" s="58"/>
      <c r="R3471" s="58">
        <f>Table49[[#This Row],[QUANTITY]]*Table49[[#This Row],[INV Prices]]</f>
        <v>0</v>
      </c>
      <c r="S3471" s="67"/>
      <c r="V3471" s="41"/>
      <c r="W3471" s="4" t="str">
        <f>IFERROR(VLOOKUP(Table49[[#This Row],[ITEM CODE]],Table2[[Item Code]:[Category ]],6,0),"")</f>
        <v/>
      </c>
      <c r="X3471" s="1" t="str">
        <f>IFERROR(VLOOKUP(Table49[[#This Row],[ITEM CODE]],Table2[[Item Code]:[Sub Category]],7,0),"")</f>
        <v/>
      </c>
      <c r="Y3471" s="68" t="str">
        <f>Table49[[#This Row],[PO Number]]&amp;COUNTIFS($E$5:E3471,E3471)</f>
        <v>0</v>
      </c>
    </row>
    <row r="3472" spans="1:25" ht="14.7" customHeight="1" x14ac:dyDescent="0.3">
      <c r="A3472" s="1" t="str">
        <f>IF(Table49[[#This Row],[ITEM NAME]]="","",ROW()-4)</f>
        <v/>
      </c>
      <c r="B3472" s="68"/>
      <c r="C3472" s="4" t="str">
        <f>IFERROR(VLOOKUP(B3472,Table14[],3,0),"")</f>
        <v/>
      </c>
      <c r="D3472" s="4" t="str">
        <f>IFERROR(VLOOKUP(B3472,Table14[],2,0),"")</f>
        <v/>
      </c>
      <c r="E3472" s="4"/>
      <c r="H3472" s="41" t="str">
        <f>IFERROR(VLOOKUP(Table49[[#This Row],[ITEM CODE]],Table2[[Item Code]:[Master Name]],2,0),"")</f>
        <v/>
      </c>
      <c r="I3472" s="41"/>
      <c r="J3472" s="65" t="str">
        <f>IFERROR(VLOOKUP(Table49[[#This Row],[ITEM CODE]],Table2[[Item Code]:[Master Name]],3,0),"")</f>
        <v/>
      </c>
      <c r="K3472" s="1" t="str">
        <f>IFERROR(VLOOKUP(Table49[[#This Row],[ITEM CODE]],Table2[[Item Code]:[Master Name]],9,0),"")</f>
        <v/>
      </c>
      <c r="L3472" s="1" t="str">
        <f>IFERROR(VLOOKUP(Table49[[#This Row],[ITEM CODE]],Table2[[Item Code]:[Master Name]],8,0),"")</f>
        <v/>
      </c>
      <c r="M3472" s="41"/>
      <c r="N3472" s="66">
        <f>IFERROR(VLOOKUP(Table49[[#This Row],[ITEM CODE]],Table2[[#All],[Item Code]:[Unit Cost]],10,0),0)</f>
        <v>0</v>
      </c>
      <c r="O3472" s="134">
        <f>IFERROR(VLOOKUP(Table49[[#This Row],[ITEM CODE]],Table2[[#All],[Item Code]:[Unit Cost]],10,0),0)</f>
        <v>0</v>
      </c>
      <c r="P3472" s="56"/>
      <c r="Q3472" s="58"/>
      <c r="R3472" s="58">
        <f>Table49[[#This Row],[QUANTITY]]*Table49[[#This Row],[INV Prices]]</f>
        <v>0</v>
      </c>
      <c r="S3472" s="67"/>
      <c r="V3472" s="41"/>
      <c r="W3472" s="4" t="str">
        <f>IFERROR(VLOOKUP(Table49[[#This Row],[ITEM CODE]],Table2[[Item Code]:[Category ]],6,0),"")</f>
        <v/>
      </c>
      <c r="X3472" s="1" t="str">
        <f>IFERROR(VLOOKUP(Table49[[#This Row],[ITEM CODE]],Table2[[Item Code]:[Sub Category]],7,0),"")</f>
        <v/>
      </c>
      <c r="Y3472" s="68" t="str">
        <f>Table49[[#This Row],[PO Number]]&amp;COUNTIFS($E$5:E3472,E3472)</f>
        <v>0</v>
      </c>
    </row>
    <row r="3473" spans="1:25" ht="14.7" customHeight="1" x14ac:dyDescent="0.3">
      <c r="A3473" s="1" t="str">
        <f>IF(Table49[[#This Row],[ITEM NAME]]="","",ROW()-4)</f>
        <v/>
      </c>
      <c r="B3473" s="68"/>
      <c r="C3473" s="4" t="str">
        <f>IFERROR(VLOOKUP(B3473,Table14[],3,0),"")</f>
        <v/>
      </c>
      <c r="D3473" s="4" t="str">
        <f>IFERROR(VLOOKUP(B3473,Table14[],2,0),"")</f>
        <v/>
      </c>
      <c r="E3473" s="4"/>
      <c r="H3473" s="41" t="str">
        <f>IFERROR(VLOOKUP(Table49[[#This Row],[ITEM CODE]],Table2[[Item Code]:[Master Name]],2,0),"")</f>
        <v/>
      </c>
      <c r="I3473" s="41"/>
      <c r="J3473" s="65" t="str">
        <f>IFERROR(VLOOKUP(Table49[[#This Row],[ITEM CODE]],Table2[[Item Code]:[Master Name]],3,0),"")</f>
        <v/>
      </c>
      <c r="K3473" s="1" t="str">
        <f>IFERROR(VLOOKUP(Table49[[#This Row],[ITEM CODE]],Table2[[Item Code]:[Master Name]],9,0),"")</f>
        <v/>
      </c>
      <c r="L3473" s="1" t="str">
        <f>IFERROR(VLOOKUP(Table49[[#This Row],[ITEM CODE]],Table2[[Item Code]:[Master Name]],8,0),"")</f>
        <v/>
      </c>
      <c r="M3473" s="41"/>
      <c r="N3473" s="66">
        <f>IFERROR(VLOOKUP(Table49[[#This Row],[ITEM CODE]],Table2[[#All],[Item Code]:[Unit Cost]],10,0),0)</f>
        <v>0</v>
      </c>
      <c r="O3473" s="134">
        <f>IFERROR(VLOOKUP(Table49[[#This Row],[ITEM CODE]],Table2[[#All],[Item Code]:[Unit Cost]],10,0),0)</f>
        <v>0</v>
      </c>
      <c r="P3473" s="56"/>
      <c r="Q3473" s="58"/>
      <c r="R3473" s="58">
        <f>Table49[[#This Row],[QUANTITY]]*Table49[[#This Row],[INV Prices]]</f>
        <v>0</v>
      </c>
      <c r="S3473" s="67"/>
      <c r="V3473" s="41"/>
      <c r="W3473" s="4" t="str">
        <f>IFERROR(VLOOKUP(Table49[[#This Row],[ITEM CODE]],Table2[[Item Code]:[Category ]],6,0),"")</f>
        <v/>
      </c>
      <c r="X3473" s="1" t="str">
        <f>IFERROR(VLOOKUP(Table49[[#This Row],[ITEM CODE]],Table2[[Item Code]:[Sub Category]],7,0),"")</f>
        <v/>
      </c>
      <c r="Y3473" s="68" t="str">
        <f>Table49[[#This Row],[PO Number]]&amp;COUNTIFS($E$5:E3473,E3473)</f>
        <v>0</v>
      </c>
    </row>
    <row r="3474" spans="1:25" ht="14.7" customHeight="1" x14ac:dyDescent="0.3">
      <c r="A3474" s="1" t="str">
        <f>IF(Table49[[#This Row],[ITEM NAME]]="","",ROW()-4)</f>
        <v/>
      </c>
      <c r="B3474" s="68"/>
      <c r="C3474" s="4" t="str">
        <f>IFERROR(VLOOKUP(B3474,Table14[],3,0),"")</f>
        <v/>
      </c>
      <c r="D3474" s="4" t="str">
        <f>IFERROR(VLOOKUP(B3474,Table14[],2,0),"")</f>
        <v/>
      </c>
      <c r="E3474" s="4"/>
      <c r="H3474" s="41" t="str">
        <f>IFERROR(VLOOKUP(Table49[[#This Row],[ITEM CODE]],Table2[[Item Code]:[Master Name]],2,0),"")</f>
        <v/>
      </c>
      <c r="I3474" s="41"/>
      <c r="J3474" s="65" t="str">
        <f>IFERROR(VLOOKUP(Table49[[#This Row],[ITEM CODE]],Table2[[Item Code]:[Master Name]],3,0),"")</f>
        <v/>
      </c>
      <c r="K3474" s="1" t="str">
        <f>IFERROR(VLOOKUP(Table49[[#This Row],[ITEM CODE]],Table2[[Item Code]:[Master Name]],9,0),"")</f>
        <v/>
      </c>
      <c r="L3474" s="1" t="str">
        <f>IFERROR(VLOOKUP(Table49[[#This Row],[ITEM CODE]],Table2[[Item Code]:[Master Name]],8,0),"")</f>
        <v/>
      </c>
      <c r="M3474" s="41"/>
      <c r="N3474" s="66">
        <f>IFERROR(VLOOKUP(Table49[[#This Row],[ITEM CODE]],Table2[[#All],[Item Code]:[Unit Cost]],10,0),0)</f>
        <v>0</v>
      </c>
      <c r="O3474" s="134">
        <f>IFERROR(VLOOKUP(Table49[[#This Row],[ITEM CODE]],Table2[[#All],[Item Code]:[Unit Cost]],10,0),0)</f>
        <v>0</v>
      </c>
      <c r="P3474" s="56"/>
      <c r="Q3474" s="58"/>
      <c r="R3474" s="58">
        <f>Table49[[#This Row],[QUANTITY]]*Table49[[#This Row],[INV Prices]]</f>
        <v>0</v>
      </c>
      <c r="S3474" s="67"/>
      <c r="V3474" s="41"/>
      <c r="W3474" s="4" t="str">
        <f>IFERROR(VLOOKUP(Table49[[#This Row],[ITEM CODE]],Table2[[Item Code]:[Category ]],6,0),"")</f>
        <v/>
      </c>
      <c r="X3474" s="1" t="str">
        <f>IFERROR(VLOOKUP(Table49[[#This Row],[ITEM CODE]],Table2[[Item Code]:[Sub Category]],7,0),"")</f>
        <v/>
      </c>
      <c r="Y3474" s="68" t="str">
        <f>Table49[[#This Row],[PO Number]]&amp;COUNTIFS($E$5:E3474,E3474)</f>
        <v>0</v>
      </c>
    </row>
    <row r="3475" spans="1:25" ht="14.7" customHeight="1" x14ac:dyDescent="0.3">
      <c r="A3475" s="1" t="str">
        <f>IF(Table49[[#This Row],[ITEM NAME]]="","",ROW()-4)</f>
        <v/>
      </c>
      <c r="B3475" s="68"/>
      <c r="C3475" s="4" t="str">
        <f>IFERROR(VLOOKUP(B3475,Table14[],3,0),"")</f>
        <v/>
      </c>
      <c r="D3475" s="4" t="str">
        <f>IFERROR(VLOOKUP(B3475,Table14[],2,0),"")</f>
        <v/>
      </c>
      <c r="E3475" s="4"/>
      <c r="H3475" s="41" t="str">
        <f>IFERROR(VLOOKUP(Table49[[#This Row],[ITEM CODE]],Table2[[Item Code]:[Master Name]],2,0),"")</f>
        <v/>
      </c>
      <c r="I3475" s="41"/>
      <c r="J3475" s="65" t="str">
        <f>IFERROR(VLOOKUP(Table49[[#This Row],[ITEM CODE]],Table2[[Item Code]:[Master Name]],3,0),"")</f>
        <v/>
      </c>
      <c r="K3475" s="1" t="str">
        <f>IFERROR(VLOOKUP(Table49[[#This Row],[ITEM CODE]],Table2[[Item Code]:[Master Name]],9,0),"")</f>
        <v/>
      </c>
      <c r="L3475" s="1" t="str">
        <f>IFERROR(VLOOKUP(Table49[[#This Row],[ITEM CODE]],Table2[[Item Code]:[Master Name]],8,0),"")</f>
        <v/>
      </c>
      <c r="M3475" s="41"/>
      <c r="N3475" s="66">
        <f>IFERROR(VLOOKUP(Table49[[#This Row],[ITEM CODE]],Table2[[#All],[Item Code]:[Unit Cost]],10,0),0)</f>
        <v>0</v>
      </c>
      <c r="O3475" s="134">
        <f>IFERROR(VLOOKUP(Table49[[#This Row],[ITEM CODE]],Table2[[#All],[Item Code]:[Unit Cost]],10,0),0)</f>
        <v>0</v>
      </c>
      <c r="P3475" s="56"/>
      <c r="Q3475" s="58"/>
      <c r="R3475" s="58">
        <f>Table49[[#This Row],[QUANTITY]]*Table49[[#This Row],[INV Prices]]</f>
        <v>0</v>
      </c>
      <c r="S3475" s="67"/>
      <c r="V3475" s="41"/>
      <c r="W3475" s="4" t="str">
        <f>IFERROR(VLOOKUP(Table49[[#This Row],[ITEM CODE]],Table2[[Item Code]:[Category ]],6,0),"")</f>
        <v/>
      </c>
      <c r="X3475" s="1" t="str">
        <f>IFERROR(VLOOKUP(Table49[[#This Row],[ITEM CODE]],Table2[[Item Code]:[Sub Category]],7,0),"")</f>
        <v/>
      </c>
      <c r="Y3475" s="68" t="str">
        <f>Table49[[#This Row],[PO Number]]&amp;COUNTIFS($E$5:E3475,E3475)</f>
        <v>0</v>
      </c>
    </row>
    <row r="3476" spans="1:25" ht="14.7" customHeight="1" x14ac:dyDescent="0.3">
      <c r="A3476" s="1" t="str">
        <f>IF(Table49[[#This Row],[ITEM NAME]]="","",ROW()-4)</f>
        <v/>
      </c>
      <c r="B3476" s="68"/>
      <c r="C3476" s="4" t="str">
        <f>IFERROR(VLOOKUP(B3476,Table14[],3,0),"")</f>
        <v/>
      </c>
      <c r="D3476" s="4" t="str">
        <f>IFERROR(VLOOKUP(B3476,Table14[],2,0),"")</f>
        <v/>
      </c>
      <c r="E3476" s="4"/>
      <c r="H3476" s="41" t="str">
        <f>IFERROR(VLOOKUP(Table49[[#This Row],[ITEM CODE]],Table2[[Item Code]:[Master Name]],2,0),"")</f>
        <v/>
      </c>
      <c r="I3476" s="41"/>
      <c r="J3476" s="65" t="str">
        <f>IFERROR(VLOOKUP(Table49[[#This Row],[ITEM CODE]],Table2[[Item Code]:[Master Name]],3,0),"")</f>
        <v/>
      </c>
      <c r="K3476" s="1" t="str">
        <f>IFERROR(VLOOKUP(Table49[[#This Row],[ITEM CODE]],Table2[[Item Code]:[Master Name]],9,0),"")</f>
        <v/>
      </c>
      <c r="L3476" s="1" t="str">
        <f>IFERROR(VLOOKUP(Table49[[#This Row],[ITEM CODE]],Table2[[Item Code]:[Master Name]],8,0),"")</f>
        <v/>
      </c>
      <c r="M3476" s="41"/>
      <c r="N3476" s="66">
        <f>IFERROR(VLOOKUP(Table49[[#This Row],[ITEM CODE]],Table2[[#All],[Item Code]:[Unit Cost]],10,0),0)</f>
        <v>0</v>
      </c>
      <c r="O3476" s="134">
        <f>IFERROR(VLOOKUP(Table49[[#This Row],[ITEM CODE]],Table2[[#All],[Item Code]:[Unit Cost]],10,0),0)</f>
        <v>0</v>
      </c>
      <c r="P3476" s="56"/>
      <c r="Q3476" s="58"/>
      <c r="R3476" s="58">
        <f>Table49[[#This Row],[QUANTITY]]*Table49[[#This Row],[INV Prices]]</f>
        <v>0</v>
      </c>
      <c r="S3476" s="67"/>
      <c r="V3476" s="41"/>
      <c r="W3476" s="4" t="str">
        <f>IFERROR(VLOOKUP(Table49[[#This Row],[ITEM CODE]],Table2[[Item Code]:[Category ]],6,0),"")</f>
        <v/>
      </c>
      <c r="X3476" s="1" t="str">
        <f>IFERROR(VLOOKUP(Table49[[#This Row],[ITEM CODE]],Table2[[Item Code]:[Sub Category]],7,0),"")</f>
        <v/>
      </c>
      <c r="Y3476" s="68" t="str">
        <f>Table49[[#This Row],[PO Number]]&amp;COUNTIFS($E$5:E3476,E3476)</f>
        <v>0</v>
      </c>
    </row>
    <row r="3477" spans="1:25" ht="14.7" customHeight="1" x14ac:dyDescent="0.3">
      <c r="A3477" s="1" t="str">
        <f>IF(Table49[[#This Row],[ITEM NAME]]="","",ROW()-4)</f>
        <v/>
      </c>
      <c r="B3477" s="68"/>
      <c r="C3477" s="4" t="str">
        <f>IFERROR(VLOOKUP(B3477,Table14[],3,0),"")</f>
        <v/>
      </c>
      <c r="D3477" s="4" t="str">
        <f>IFERROR(VLOOKUP(B3477,Table14[],2,0),"")</f>
        <v/>
      </c>
      <c r="E3477" s="4"/>
      <c r="H3477" s="41" t="str">
        <f>IFERROR(VLOOKUP(Table49[[#This Row],[ITEM CODE]],Table2[[Item Code]:[Master Name]],2,0),"")</f>
        <v/>
      </c>
      <c r="I3477" s="41"/>
      <c r="J3477" s="65" t="str">
        <f>IFERROR(VLOOKUP(Table49[[#This Row],[ITEM CODE]],Table2[[Item Code]:[Master Name]],3,0),"")</f>
        <v/>
      </c>
      <c r="K3477" s="1" t="str">
        <f>IFERROR(VLOOKUP(Table49[[#This Row],[ITEM CODE]],Table2[[Item Code]:[Master Name]],9,0),"")</f>
        <v/>
      </c>
      <c r="L3477" s="1" t="str">
        <f>IFERROR(VLOOKUP(Table49[[#This Row],[ITEM CODE]],Table2[[Item Code]:[Master Name]],8,0),"")</f>
        <v/>
      </c>
      <c r="M3477" s="41"/>
      <c r="N3477" s="66">
        <f>IFERROR(VLOOKUP(Table49[[#This Row],[ITEM CODE]],Table2[[#All],[Item Code]:[Unit Cost]],10,0),0)</f>
        <v>0</v>
      </c>
      <c r="O3477" s="134">
        <f>IFERROR(VLOOKUP(Table49[[#This Row],[ITEM CODE]],Table2[[#All],[Item Code]:[Unit Cost]],10,0),0)</f>
        <v>0</v>
      </c>
      <c r="P3477" s="56"/>
      <c r="Q3477" s="58"/>
      <c r="R3477" s="58">
        <f>Table49[[#This Row],[QUANTITY]]*Table49[[#This Row],[INV Prices]]</f>
        <v>0</v>
      </c>
      <c r="S3477" s="67"/>
      <c r="V3477" s="41"/>
      <c r="W3477" s="4" t="str">
        <f>IFERROR(VLOOKUP(Table49[[#This Row],[ITEM CODE]],Table2[[Item Code]:[Category ]],6,0),"")</f>
        <v/>
      </c>
      <c r="X3477" s="1" t="str">
        <f>IFERROR(VLOOKUP(Table49[[#This Row],[ITEM CODE]],Table2[[Item Code]:[Sub Category]],7,0),"")</f>
        <v/>
      </c>
      <c r="Y3477" s="68" t="str">
        <f>Table49[[#This Row],[PO Number]]&amp;COUNTIFS($E$5:E3477,E3477)</f>
        <v>0</v>
      </c>
    </row>
    <row r="3478" spans="1:25" ht="14.7" customHeight="1" x14ac:dyDescent="0.3">
      <c r="A3478" s="1" t="str">
        <f>IF(Table49[[#This Row],[ITEM NAME]]="","",ROW()-4)</f>
        <v/>
      </c>
      <c r="B3478" s="68"/>
      <c r="C3478" s="4" t="str">
        <f>IFERROR(VLOOKUP(B3478,Table14[],3,0),"")</f>
        <v/>
      </c>
      <c r="D3478" s="4" t="str">
        <f>IFERROR(VLOOKUP(B3478,Table14[],2,0),"")</f>
        <v/>
      </c>
      <c r="E3478" s="4"/>
      <c r="H3478" s="41" t="str">
        <f>IFERROR(VLOOKUP(Table49[[#This Row],[ITEM CODE]],Table2[[Item Code]:[Master Name]],2,0),"")</f>
        <v/>
      </c>
      <c r="I3478" s="41"/>
      <c r="J3478" s="65" t="str">
        <f>IFERROR(VLOOKUP(Table49[[#This Row],[ITEM CODE]],Table2[[Item Code]:[Master Name]],3,0),"")</f>
        <v/>
      </c>
      <c r="K3478" s="1" t="str">
        <f>IFERROR(VLOOKUP(Table49[[#This Row],[ITEM CODE]],Table2[[Item Code]:[Master Name]],9,0),"")</f>
        <v/>
      </c>
      <c r="L3478" s="1" t="str">
        <f>IFERROR(VLOOKUP(Table49[[#This Row],[ITEM CODE]],Table2[[Item Code]:[Master Name]],8,0),"")</f>
        <v/>
      </c>
      <c r="M3478" s="41"/>
      <c r="N3478" s="66">
        <f>IFERROR(VLOOKUP(Table49[[#This Row],[ITEM CODE]],Table2[[#All],[Item Code]:[Unit Cost]],10,0),0)</f>
        <v>0</v>
      </c>
      <c r="O3478" s="134">
        <f>IFERROR(VLOOKUP(Table49[[#This Row],[ITEM CODE]],Table2[[#All],[Item Code]:[Unit Cost]],10,0),0)</f>
        <v>0</v>
      </c>
      <c r="P3478" s="56"/>
      <c r="Q3478" s="58"/>
      <c r="R3478" s="58">
        <f>Table49[[#This Row],[QUANTITY]]*Table49[[#This Row],[INV Prices]]</f>
        <v>0</v>
      </c>
      <c r="S3478" s="67"/>
      <c r="V3478" s="41"/>
      <c r="W3478" s="4" t="str">
        <f>IFERROR(VLOOKUP(Table49[[#This Row],[ITEM CODE]],Table2[[Item Code]:[Category ]],6,0),"")</f>
        <v/>
      </c>
      <c r="X3478" s="1" t="str">
        <f>IFERROR(VLOOKUP(Table49[[#This Row],[ITEM CODE]],Table2[[Item Code]:[Sub Category]],7,0),"")</f>
        <v/>
      </c>
      <c r="Y3478" s="68" t="str">
        <f>Table49[[#This Row],[PO Number]]&amp;COUNTIFS($E$5:E3478,E3478)</f>
        <v>0</v>
      </c>
    </row>
    <row r="3479" spans="1:25" ht="14.7" customHeight="1" x14ac:dyDescent="0.3">
      <c r="A3479" s="1" t="str">
        <f>IF(Table49[[#This Row],[ITEM NAME]]="","",ROW()-4)</f>
        <v/>
      </c>
      <c r="B3479" s="68"/>
      <c r="C3479" s="4" t="str">
        <f>IFERROR(VLOOKUP(B3479,Table14[],3,0),"")</f>
        <v/>
      </c>
      <c r="D3479" s="4" t="str">
        <f>IFERROR(VLOOKUP(B3479,Table14[],2,0),"")</f>
        <v/>
      </c>
      <c r="E3479" s="4"/>
      <c r="H3479" s="41" t="str">
        <f>IFERROR(VLOOKUP(Table49[[#This Row],[ITEM CODE]],Table2[[Item Code]:[Master Name]],2,0),"")</f>
        <v/>
      </c>
      <c r="I3479" s="41"/>
      <c r="J3479" s="65" t="str">
        <f>IFERROR(VLOOKUP(Table49[[#This Row],[ITEM CODE]],Table2[[Item Code]:[Master Name]],3,0),"")</f>
        <v/>
      </c>
      <c r="K3479" s="1" t="str">
        <f>IFERROR(VLOOKUP(Table49[[#This Row],[ITEM CODE]],Table2[[Item Code]:[Master Name]],9,0),"")</f>
        <v/>
      </c>
      <c r="L3479" s="1" t="str">
        <f>IFERROR(VLOOKUP(Table49[[#This Row],[ITEM CODE]],Table2[[Item Code]:[Master Name]],8,0),"")</f>
        <v/>
      </c>
      <c r="M3479" s="41"/>
      <c r="N3479" s="66">
        <f>IFERROR(VLOOKUP(Table49[[#This Row],[ITEM CODE]],Table2[[#All],[Item Code]:[Unit Cost]],10,0),0)</f>
        <v>0</v>
      </c>
      <c r="O3479" s="134">
        <f>IFERROR(VLOOKUP(Table49[[#This Row],[ITEM CODE]],Table2[[#All],[Item Code]:[Unit Cost]],10,0),0)</f>
        <v>0</v>
      </c>
      <c r="P3479" s="56"/>
      <c r="Q3479" s="58"/>
      <c r="R3479" s="58">
        <f>Table49[[#This Row],[QUANTITY]]*Table49[[#This Row],[INV Prices]]</f>
        <v>0</v>
      </c>
      <c r="S3479" s="67"/>
      <c r="V3479" s="41"/>
      <c r="W3479" s="4" t="str">
        <f>IFERROR(VLOOKUP(Table49[[#This Row],[ITEM CODE]],Table2[[Item Code]:[Category ]],6,0),"")</f>
        <v/>
      </c>
      <c r="X3479" s="1" t="str">
        <f>IFERROR(VLOOKUP(Table49[[#This Row],[ITEM CODE]],Table2[[Item Code]:[Sub Category]],7,0),"")</f>
        <v/>
      </c>
      <c r="Y3479" s="68" t="str">
        <f>Table49[[#This Row],[PO Number]]&amp;COUNTIFS($E$5:E3479,E3479)</f>
        <v>0</v>
      </c>
    </row>
    <row r="3480" spans="1:25" ht="14.7" customHeight="1" x14ac:dyDescent="0.3">
      <c r="A3480" s="1" t="str">
        <f>IF(Table49[[#This Row],[ITEM NAME]]="","",ROW()-4)</f>
        <v/>
      </c>
      <c r="B3480" s="68"/>
      <c r="C3480" s="4" t="str">
        <f>IFERROR(VLOOKUP(B3480,Table14[],3,0),"")</f>
        <v/>
      </c>
      <c r="D3480" s="4" t="str">
        <f>IFERROR(VLOOKUP(B3480,Table14[],2,0),"")</f>
        <v/>
      </c>
      <c r="E3480" s="4"/>
      <c r="H3480" s="41" t="str">
        <f>IFERROR(VLOOKUP(Table49[[#This Row],[ITEM CODE]],Table2[[Item Code]:[Master Name]],2,0),"")</f>
        <v/>
      </c>
      <c r="I3480" s="41"/>
      <c r="J3480" s="65" t="str">
        <f>IFERROR(VLOOKUP(Table49[[#This Row],[ITEM CODE]],Table2[[Item Code]:[Master Name]],3,0),"")</f>
        <v/>
      </c>
      <c r="K3480" s="1" t="str">
        <f>IFERROR(VLOOKUP(Table49[[#This Row],[ITEM CODE]],Table2[[Item Code]:[Master Name]],9,0),"")</f>
        <v/>
      </c>
      <c r="L3480" s="1" t="str">
        <f>IFERROR(VLOOKUP(Table49[[#This Row],[ITEM CODE]],Table2[[Item Code]:[Master Name]],8,0),"")</f>
        <v/>
      </c>
      <c r="M3480" s="41"/>
      <c r="N3480" s="66">
        <f>IFERROR(VLOOKUP(Table49[[#This Row],[ITEM CODE]],Table2[[#All],[Item Code]:[Unit Cost]],10,0),0)</f>
        <v>0</v>
      </c>
      <c r="O3480" s="134">
        <f>IFERROR(VLOOKUP(Table49[[#This Row],[ITEM CODE]],Table2[[#All],[Item Code]:[Unit Cost]],10,0),0)</f>
        <v>0</v>
      </c>
      <c r="P3480" s="56"/>
      <c r="Q3480" s="58"/>
      <c r="R3480" s="58">
        <f>Table49[[#This Row],[QUANTITY]]*Table49[[#This Row],[INV Prices]]</f>
        <v>0</v>
      </c>
      <c r="S3480" s="67"/>
      <c r="V3480" s="41"/>
      <c r="W3480" s="4" t="str">
        <f>IFERROR(VLOOKUP(Table49[[#This Row],[ITEM CODE]],Table2[[Item Code]:[Category ]],6,0),"")</f>
        <v/>
      </c>
      <c r="X3480" s="1" t="str">
        <f>IFERROR(VLOOKUP(Table49[[#This Row],[ITEM CODE]],Table2[[Item Code]:[Sub Category]],7,0),"")</f>
        <v/>
      </c>
      <c r="Y3480" s="68" t="str">
        <f>Table49[[#This Row],[PO Number]]&amp;COUNTIFS($E$5:E3480,E3480)</f>
        <v>0</v>
      </c>
    </row>
    <row r="3481" spans="1:25" ht="14.7" customHeight="1" x14ac:dyDescent="0.3">
      <c r="A3481" s="1" t="str">
        <f>IF(Table49[[#This Row],[ITEM NAME]]="","",ROW()-4)</f>
        <v/>
      </c>
      <c r="B3481" s="68"/>
      <c r="C3481" s="4" t="str">
        <f>IFERROR(VLOOKUP(B3481,Table14[],3,0),"")</f>
        <v/>
      </c>
      <c r="D3481" s="4" t="str">
        <f>IFERROR(VLOOKUP(B3481,Table14[],2,0),"")</f>
        <v/>
      </c>
      <c r="E3481" s="4"/>
      <c r="H3481" s="41" t="str">
        <f>IFERROR(VLOOKUP(Table49[[#This Row],[ITEM CODE]],Table2[[Item Code]:[Master Name]],2,0),"")</f>
        <v/>
      </c>
      <c r="I3481" s="1"/>
      <c r="J3481" s="65" t="str">
        <f>IFERROR(VLOOKUP(Table49[[#This Row],[ITEM CODE]],Table2[[Item Code]:[Master Name]],3,0),"")</f>
        <v/>
      </c>
      <c r="K3481" s="1" t="str">
        <f>IFERROR(VLOOKUP(Table49[[#This Row],[ITEM CODE]],Table2[[Item Code]:[Master Name]],9,0),"")</f>
        <v/>
      </c>
      <c r="L3481" s="1" t="str">
        <f>IFERROR(VLOOKUP(Table49[[#This Row],[ITEM CODE]],Table2[[Item Code]:[Master Name]],8,0),"")</f>
        <v/>
      </c>
      <c r="M3481" s="41"/>
      <c r="N3481" s="66">
        <f>IFERROR(VLOOKUP(Table49[[#This Row],[ITEM CODE]],Table2[[#All],[Item Code]:[Unit Cost]],10,0),0)</f>
        <v>0</v>
      </c>
      <c r="O3481" s="134">
        <f>IFERROR(VLOOKUP(Table49[[#This Row],[ITEM CODE]],Table2[[#All],[Item Code]:[Unit Cost]],10,0),0)</f>
        <v>0</v>
      </c>
      <c r="P3481" s="56"/>
      <c r="Q3481" s="58"/>
      <c r="R3481" s="58">
        <f>Table49[[#This Row],[QUANTITY]]*Table49[[#This Row],[INV Prices]]</f>
        <v>0</v>
      </c>
      <c r="S3481" s="67"/>
      <c r="V3481" s="41"/>
      <c r="W3481" s="4" t="str">
        <f>IFERROR(VLOOKUP(Table49[[#This Row],[ITEM CODE]],Table2[[Item Code]:[Category ]],6,0),"")</f>
        <v/>
      </c>
      <c r="X3481" s="1" t="str">
        <f>IFERROR(VLOOKUP(Table49[[#This Row],[ITEM CODE]],Table2[[Item Code]:[Sub Category]],7,0),"")</f>
        <v/>
      </c>
      <c r="Y3481" s="68" t="str">
        <f>Table49[[#This Row],[PO Number]]&amp;COUNTIFS($E$5:E3481,E3481)</f>
        <v>0</v>
      </c>
    </row>
    <row r="3482" spans="1:25" ht="14.7" customHeight="1" x14ac:dyDescent="0.3">
      <c r="A3482" s="1" t="str">
        <f>IF(Table49[[#This Row],[ITEM NAME]]="","",ROW()-4)</f>
        <v/>
      </c>
      <c r="B3482" s="68"/>
      <c r="C3482" s="4" t="str">
        <f>IFERROR(VLOOKUP(B3482,Table14[],3,0),"")</f>
        <v/>
      </c>
      <c r="D3482" s="4" t="str">
        <f>IFERROR(VLOOKUP(B3482,Table14[],2,0),"")</f>
        <v/>
      </c>
      <c r="E3482" s="4"/>
      <c r="H3482" s="41" t="str">
        <f>IFERROR(VLOOKUP(Table49[[#This Row],[ITEM CODE]],Table2[[Item Code]:[Master Name]],2,0),"")</f>
        <v/>
      </c>
      <c r="I3482" s="1"/>
      <c r="J3482" s="65" t="str">
        <f>IFERROR(VLOOKUP(Table49[[#This Row],[ITEM CODE]],Table2[[Item Code]:[Master Name]],3,0),"")</f>
        <v/>
      </c>
      <c r="K3482" s="1" t="str">
        <f>IFERROR(VLOOKUP(Table49[[#This Row],[ITEM CODE]],Table2[[Item Code]:[Master Name]],9,0),"")</f>
        <v/>
      </c>
      <c r="L3482" s="1" t="str">
        <f>IFERROR(VLOOKUP(Table49[[#This Row],[ITEM CODE]],Table2[[Item Code]:[Master Name]],8,0),"")</f>
        <v/>
      </c>
      <c r="M3482" s="41"/>
      <c r="N3482" s="66">
        <f>IFERROR(VLOOKUP(Table49[[#This Row],[ITEM CODE]],Table2[[#All],[Item Code]:[Unit Cost]],10,0),0)</f>
        <v>0</v>
      </c>
      <c r="O3482" s="134">
        <f>IFERROR(VLOOKUP(Table49[[#This Row],[ITEM CODE]],Table2[[#All],[Item Code]:[Unit Cost]],10,0),0)</f>
        <v>0</v>
      </c>
      <c r="P3482" s="56"/>
      <c r="Q3482" s="58"/>
      <c r="R3482" s="58">
        <f>Table49[[#This Row],[QUANTITY]]*Table49[[#This Row],[INV Prices]]</f>
        <v>0</v>
      </c>
      <c r="S3482" s="67"/>
      <c r="V3482" s="41"/>
      <c r="W3482" s="4" t="str">
        <f>IFERROR(VLOOKUP(Table49[[#This Row],[ITEM CODE]],Table2[[Item Code]:[Category ]],6,0),"")</f>
        <v/>
      </c>
      <c r="X3482" s="1" t="str">
        <f>IFERROR(VLOOKUP(Table49[[#This Row],[ITEM CODE]],Table2[[Item Code]:[Sub Category]],7,0),"")</f>
        <v/>
      </c>
      <c r="Y3482" s="68" t="str">
        <f>Table49[[#This Row],[PO Number]]&amp;COUNTIFS($E$5:E3482,E3482)</f>
        <v>0</v>
      </c>
    </row>
    <row r="3483" spans="1:25" ht="14.7" customHeight="1" x14ac:dyDescent="0.3">
      <c r="A3483" s="1" t="str">
        <f>IF(Table49[[#This Row],[ITEM NAME]]="","",ROW()-4)</f>
        <v/>
      </c>
      <c r="B3483" s="68"/>
      <c r="C3483" s="4" t="str">
        <f>IFERROR(VLOOKUP(B3483,Table14[],3,0),"")</f>
        <v/>
      </c>
      <c r="D3483" s="4" t="str">
        <f>IFERROR(VLOOKUP(B3483,Table14[],2,0),"")</f>
        <v/>
      </c>
      <c r="E3483" s="4"/>
      <c r="H3483" s="41" t="str">
        <f>IFERROR(VLOOKUP(Table49[[#This Row],[ITEM CODE]],Table2[[Item Code]:[Master Name]],2,0),"")</f>
        <v/>
      </c>
      <c r="I3483" s="41"/>
      <c r="J3483" s="65" t="str">
        <f>IFERROR(VLOOKUP(Table49[[#This Row],[ITEM CODE]],Table2[[Item Code]:[Master Name]],3,0),"")</f>
        <v/>
      </c>
      <c r="K3483" s="1" t="str">
        <f>IFERROR(VLOOKUP(Table49[[#This Row],[ITEM CODE]],Table2[[Item Code]:[Master Name]],9,0),"")</f>
        <v/>
      </c>
      <c r="L3483" s="1" t="str">
        <f>IFERROR(VLOOKUP(Table49[[#This Row],[ITEM CODE]],Table2[[Item Code]:[Master Name]],8,0),"")</f>
        <v/>
      </c>
      <c r="M3483" s="41"/>
      <c r="N3483" s="66">
        <f>IFERROR(VLOOKUP(Table49[[#This Row],[ITEM CODE]],Table2[[#All],[Item Code]:[Unit Cost]],10,0),0)</f>
        <v>0</v>
      </c>
      <c r="O3483" s="134">
        <f>IFERROR(VLOOKUP(Table49[[#This Row],[ITEM CODE]],Table2[[#All],[Item Code]:[Unit Cost]],10,0),0)</f>
        <v>0</v>
      </c>
      <c r="P3483" s="56"/>
      <c r="Q3483" s="58"/>
      <c r="R3483" s="58">
        <f>Table49[[#This Row],[QUANTITY]]*Table49[[#This Row],[INV Prices]]</f>
        <v>0</v>
      </c>
      <c r="S3483" s="67"/>
      <c r="V3483" s="41"/>
      <c r="W3483" s="4" t="str">
        <f>IFERROR(VLOOKUP(Table49[[#This Row],[ITEM CODE]],Table2[[Item Code]:[Category ]],6,0),"")</f>
        <v/>
      </c>
      <c r="X3483" s="1" t="str">
        <f>IFERROR(VLOOKUP(Table49[[#This Row],[ITEM CODE]],Table2[[Item Code]:[Sub Category]],7,0),"")</f>
        <v/>
      </c>
      <c r="Y3483" s="68" t="str">
        <f>Table49[[#This Row],[PO Number]]&amp;COUNTIFS($E$5:E3483,E3483)</f>
        <v>0</v>
      </c>
    </row>
    <row r="3484" spans="1:25" ht="14.7" customHeight="1" x14ac:dyDescent="0.3">
      <c r="A3484" s="1" t="str">
        <f>IF(Table49[[#This Row],[ITEM NAME]]="","",ROW()-4)</f>
        <v/>
      </c>
      <c r="B3484" s="68"/>
      <c r="C3484" s="4" t="str">
        <f>IFERROR(VLOOKUP(B3484,Table14[],3,0),"")</f>
        <v/>
      </c>
      <c r="D3484" s="4" t="str">
        <f>IFERROR(VLOOKUP(B3484,Table14[],2,0),"")</f>
        <v/>
      </c>
      <c r="E3484" s="4"/>
      <c r="H3484" s="41" t="str">
        <f>IFERROR(VLOOKUP(Table49[[#This Row],[ITEM CODE]],Table2[[Item Code]:[Master Name]],2,0),"")</f>
        <v/>
      </c>
      <c r="I3484" s="41"/>
      <c r="J3484" s="65" t="str">
        <f>IFERROR(VLOOKUP(Table49[[#This Row],[ITEM CODE]],Table2[[Item Code]:[Master Name]],3,0),"")</f>
        <v/>
      </c>
      <c r="K3484" s="1" t="str">
        <f>IFERROR(VLOOKUP(Table49[[#This Row],[ITEM CODE]],Table2[[Item Code]:[Master Name]],9,0),"")</f>
        <v/>
      </c>
      <c r="L3484" s="1" t="str">
        <f>IFERROR(VLOOKUP(Table49[[#This Row],[ITEM CODE]],Table2[[Item Code]:[Master Name]],8,0),"")</f>
        <v/>
      </c>
      <c r="M3484" s="41"/>
      <c r="N3484" s="66">
        <f>IFERROR(VLOOKUP(Table49[[#This Row],[ITEM CODE]],Table2[[#All],[Item Code]:[Unit Cost]],10,0),0)</f>
        <v>0</v>
      </c>
      <c r="O3484" s="134">
        <f>IFERROR(VLOOKUP(Table49[[#This Row],[ITEM CODE]],Table2[[#All],[Item Code]:[Unit Cost]],10,0),0)</f>
        <v>0</v>
      </c>
      <c r="P3484" s="56"/>
      <c r="Q3484" s="58"/>
      <c r="R3484" s="58">
        <f>Table49[[#This Row],[QUANTITY]]*Table49[[#This Row],[INV Prices]]</f>
        <v>0</v>
      </c>
      <c r="S3484" s="67"/>
      <c r="V3484" s="41"/>
      <c r="W3484" s="4" t="str">
        <f>IFERROR(VLOOKUP(Table49[[#This Row],[ITEM CODE]],Table2[[Item Code]:[Category ]],6,0),"")</f>
        <v/>
      </c>
      <c r="X3484" s="1" t="str">
        <f>IFERROR(VLOOKUP(Table49[[#This Row],[ITEM CODE]],Table2[[Item Code]:[Sub Category]],7,0),"")</f>
        <v/>
      </c>
      <c r="Y3484" s="68" t="str">
        <f>Table49[[#This Row],[PO Number]]&amp;COUNTIFS($E$5:E3484,E3484)</f>
        <v>0</v>
      </c>
    </row>
    <row r="3485" spans="1:25" ht="14.7" customHeight="1" x14ac:dyDescent="0.3">
      <c r="A3485" s="1" t="str">
        <f>IF(Table49[[#This Row],[ITEM NAME]]="","",ROW()-4)</f>
        <v/>
      </c>
      <c r="B3485" s="68"/>
      <c r="C3485" s="4" t="str">
        <f>IFERROR(VLOOKUP(B3485,Table14[],3,0),"")</f>
        <v/>
      </c>
      <c r="D3485" s="4" t="str">
        <f>IFERROR(VLOOKUP(B3485,Table14[],2,0),"")</f>
        <v/>
      </c>
      <c r="E3485" s="4"/>
      <c r="H3485" s="41" t="str">
        <f>IFERROR(VLOOKUP(Table49[[#This Row],[ITEM CODE]],Table2[[Item Code]:[Master Name]],2,0),"")</f>
        <v/>
      </c>
      <c r="I3485" s="41"/>
      <c r="J3485" s="65" t="str">
        <f>IFERROR(VLOOKUP(Table49[[#This Row],[ITEM CODE]],Table2[[Item Code]:[Master Name]],3,0),"")</f>
        <v/>
      </c>
      <c r="K3485" s="1" t="str">
        <f>IFERROR(VLOOKUP(Table49[[#This Row],[ITEM CODE]],Table2[[Item Code]:[Master Name]],9,0),"")</f>
        <v/>
      </c>
      <c r="L3485" s="1" t="str">
        <f>IFERROR(VLOOKUP(Table49[[#This Row],[ITEM CODE]],Table2[[Item Code]:[Master Name]],8,0),"")</f>
        <v/>
      </c>
      <c r="M3485" s="41"/>
      <c r="N3485" s="66">
        <f>IFERROR(VLOOKUP(Table49[[#This Row],[ITEM CODE]],Table2[[#All],[Item Code]:[Unit Cost]],10,0),0)</f>
        <v>0</v>
      </c>
      <c r="O3485" s="134">
        <f>IFERROR(VLOOKUP(Table49[[#This Row],[ITEM CODE]],Table2[[#All],[Item Code]:[Unit Cost]],10,0),0)</f>
        <v>0</v>
      </c>
      <c r="P3485" s="56"/>
      <c r="Q3485" s="58"/>
      <c r="R3485" s="58">
        <f>Table49[[#This Row],[QUANTITY]]*Table49[[#This Row],[INV Prices]]</f>
        <v>0</v>
      </c>
      <c r="S3485" s="67"/>
      <c r="V3485" s="41"/>
      <c r="W3485" s="4" t="str">
        <f>IFERROR(VLOOKUP(Table49[[#This Row],[ITEM CODE]],Table2[[Item Code]:[Category ]],6,0),"")</f>
        <v/>
      </c>
      <c r="X3485" s="1" t="str">
        <f>IFERROR(VLOOKUP(Table49[[#This Row],[ITEM CODE]],Table2[[Item Code]:[Sub Category]],7,0),"")</f>
        <v/>
      </c>
      <c r="Y3485" s="68" t="str">
        <f>Table49[[#This Row],[PO Number]]&amp;COUNTIFS($E$5:E3485,E3485)</f>
        <v>0</v>
      </c>
    </row>
    <row r="3486" spans="1:25" ht="14.7" customHeight="1" x14ac:dyDescent="0.3">
      <c r="A3486" s="1" t="str">
        <f>IF(Table49[[#This Row],[ITEM NAME]]="","",ROW()-4)</f>
        <v/>
      </c>
      <c r="B3486" s="68"/>
      <c r="C3486" s="4" t="str">
        <f>IFERROR(VLOOKUP(B3486,Table14[],3,0),"")</f>
        <v/>
      </c>
      <c r="D3486" s="4" t="str">
        <f>IFERROR(VLOOKUP(B3486,Table14[],2,0),"")</f>
        <v/>
      </c>
      <c r="E3486" s="4"/>
      <c r="H3486" s="41" t="str">
        <f>IFERROR(VLOOKUP(Table49[[#This Row],[ITEM CODE]],Table2[[Item Code]:[Master Name]],2,0),"")</f>
        <v/>
      </c>
      <c r="I3486" s="41"/>
      <c r="J3486" s="65" t="str">
        <f>IFERROR(VLOOKUP(Table49[[#This Row],[ITEM CODE]],Table2[[Item Code]:[Master Name]],3,0),"")</f>
        <v/>
      </c>
      <c r="K3486" s="1" t="str">
        <f>IFERROR(VLOOKUP(Table49[[#This Row],[ITEM CODE]],Table2[[Item Code]:[Master Name]],9,0),"")</f>
        <v/>
      </c>
      <c r="L3486" s="1" t="str">
        <f>IFERROR(VLOOKUP(Table49[[#This Row],[ITEM CODE]],Table2[[Item Code]:[Master Name]],8,0),"")</f>
        <v/>
      </c>
      <c r="M3486" s="41"/>
      <c r="N3486" s="66">
        <f>IFERROR(VLOOKUP(Table49[[#This Row],[ITEM CODE]],Table2[[#All],[Item Code]:[Unit Cost]],10,0),0)</f>
        <v>0</v>
      </c>
      <c r="O3486" s="134">
        <f>IFERROR(VLOOKUP(Table49[[#This Row],[ITEM CODE]],Table2[[#All],[Item Code]:[Unit Cost]],10,0),0)</f>
        <v>0</v>
      </c>
      <c r="P3486" s="56"/>
      <c r="Q3486" s="58"/>
      <c r="R3486" s="58">
        <f>Table49[[#This Row],[QUANTITY]]*Table49[[#This Row],[INV Prices]]</f>
        <v>0</v>
      </c>
      <c r="S3486" s="67"/>
      <c r="V3486" s="41"/>
      <c r="W3486" s="4" t="str">
        <f>IFERROR(VLOOKUP(Table49[[#This Row],[ITEM CODE]],Table2[[Item Code]:[Category ]],6,0),"")</f>
        <v/>
      </c>
      <c r="X3486" s="1" t="str">
        <f>IFERROR(VLOOKUP(Table49[[#This Row],[ITEM CODE]],Table2[[Item Code]:[Sub Category]],7,0),"")</f>
        <v/>
      </c>
      <c r="Y3486" s="68" t="str">
        <f>Table49[[#This Row],[PO Number]]&amp;COUNTIFS($E$5:E3486,E3486)</f>
        <v>0</v>
      </c>
    </row>
    <row r="3487" spans="1:25" ht="14.7" customHeight="1" x14ac:dyDescent="0.3">
      <c r="A3487" s="1" t="str">
        <f>IF(Table49[[#This Row],[ITEM NAME]]="","",ROW()-4)</f>
        <v/>
      </c>
      <c r="B3487" s="68"/>
      <c r="C3487" s="4" t="str">
        <f>IFERROR(VLOOKUP(B3487,Table14[],3,0),"")</f>
        <v/>
      </c>
      <c r="D3487" s="4" t="str">
        <f>IFERROR(VLOOKUP(B3487,Table14[],2,0),"")</f>
        <v/>
      </c>
      <c r="E3487" s="4"/>
      <c r="H3487" s="41" t="str">
        <f>IFERROR(VLOOKUP(Table49[[#This Row],[ITEM CODE]],Table2[[Item Code]:[Master Name]],2,0),"")</f>
        <v/>
      </c>
      <c r="I3487" s="41"/>
      <c r="J3487" s="65" t="str">
        <f>IFERROR(VLOOKUP(Table49[[#This Row],[ITEM CODE]],Table2[[Item Code]:[Master Name]],3,0),"")</f>
        <v/>
      </c>
      <c r="K3487" s="1" t="str">
        <f>IFERROR(VLOOKUP(Table49[[#This Row],[ITEM CODE]],Table2[[Item Code]:[Master Name]],9,0),"")</f>
        <v/>
      </c>
      <c r="L3487" s="1" t="str">
        <f>IFERROR(VLOOKUP(Table49[[#This Row],[ITEM CODE]],Table2[[Item Code]:[Master Name]],8,0),"")</f>
        <v/>
      </c>
      <c r="M3487" s="41"/>
      <c r="N3487" s="66">
        <f>IFERROR(VLOOKUP(Table49[[#This Row],[ITEM CODE]],Table2[[#All],[Item Code]:[Unit Cost]],10,0),0)</f>
        <v>0</v>
      </c>
      <c r="O3487" s="134">
        <f>IFERROR(VLOOKUP(Table49[[#This Row],[ITEM CODE]],Table2[[#All],[Item Code]:[Unit Cost]],10,0),0)</f>
        <v>0</v>
      </c>
      <c r="P3487" s="56"/>
      <c r="Q3487" s="58"/>
      <c r="R3487" s="58">
        <f>Table49[[#This Row],[QUANTITY]]*Table49[[#This Row],[INV Prices]]</f>
        <v>0</v>
      </c>
      <c r="S3487" s="67"/>
      <c r="V3487" s="41"/>
      <c r="W3487" s="4" t="str">
        <f>IFERROR(VLOOKUP(Table49[[#This Row],[ITEM CODE]],Table2[[Item Code]:[Category ]],6,0),"")</f>
        <v/>
      </c>
      <c r="X3487" s="1" t="str">
        <f>IFERROR(VLOOKUP(Table49[[#This Row],[ITEM CODE]],Table2[[Item Code]:[Sub Category]],7,0),"")</f>
        <v/>
      </c>
      <c r="Y3487" s="68" t="str">
        <f>Table49[[#This Row],[PO Number]]&amp;COUNTIFS($E$5:E3487,E3487)</f>
        <v>0</v>
      </c>
    </row>
    <row r="3488" spans="1:25" ht="14.7" customHeight="1" x14ac:dyDescent="0.3">
      <c r="A3488" s="1" t="str">
        <f>IF(Table49[[#This Row],[ITEM NAME]]="","",ROW()-4)</f>
        <v/>
      </c>
      <c r="B3488" s="68"/>
      <c r="C3488" s="4" t="str">
        <f>IFERROR(VLOOKUP(B3488,Table14[],3,0),"")</f>
        <v/>
      </c>
      <c r="D3488" s="4" t="str">
        <f>IFERROR(VLOOKUP(B3488,Table14[],2,0),"")</f>
        <v/>
      </c>
      <c r="E3488" s="4"/>
      <c r="H3488" s="41" t="str">
        <f>IFERROR(VLOOKUP(Table49[[#This Row],[ITEM CODE]],Table2[[Item Code]:[Master Name]],2,0),"")</f>
        <v/>
      </c>
      <c r="I3488" s="41"/>
      <c r="J3488" s="65" t="str">
        <f>IFERROR(VLOOKUP(Table49[[#This Row],[ITEM CODE]],Table2[[Item Code]:[Master Name]],3,0),"")</f>
        <v/>
      </c>
      <c r="K3488" s="1" t="str">
        <f>IFERROR(VLOOKUP(Table49[[#This Row],[ITEM CODE]],Table2[[Item Code]:[Master Name]],9,0),"")</f>
        <v/>
      </c>
      <c r="L3488" s="1" t="str">
        <f>IFERROR(VLOOKUP(Table49[[#This Row],[ITEM CODE]],Table2[[Item Code]:[Master Name]],8,0),"")</f>
        <v/>
      </c>
      <c r="M3488" s="41"/>
      <c r="N3488" s="66">
        <f>IFERROR(VLOOKUP(Table49[[#This Row],[ITEM CODE]],Table2[[#All],[Item Code]:[Unit Cost]],10,0),0)</f>
        <v>0</v>
      </c>
      <c r="O3488" s="134">
        <f>IFERROR(VLOOKUP(Table49[[#This Row],[ITEM CODE]],Table2[[#All],[Item Code]:[Unit Cost]],10,0),0)</f>
        <v>0</v>
      </c>
      <c r="P3488" s="56"/>
      <c r="Q3488" s="58"/>
      <c r="R3488" s="58">
        <f>Table49[[#This Row],[QUANTITY]]*Table49[[#This Row],[INV Prices]]</f>
        <v>0</v>
      </c>
      <c r="S3488" s="67"/>
      <c r="V3488" s="41"/>
      <c r="W3488" s="4" t="str">
        <f>IFERROR(VLOOKUP(Table49[[#This Row],[ITEM CODE]],Table2[[Item Code]:[Category ]],6,0),"")</f>
        <v/>
      </c>
      <c r="X3488" s="1" t="str">
        <f>IFERROR(VLOOKUP(Table49[[#This Row],[ITEM CODE]],Table2[[Item Code]:[Sub Category]],7,0),"")</f>
        <v/>
      </c>
      <c r="Y3488" s="68" t="str">
        <f>Table49[[#This Row],[PO Number]]&amp;COUNTIFS($E$5:E3488,E3488)</f>
        <v>0</v>
      </c>
    </row>
    <row r="3489" spans="1:25" ht="14.7" customHeight="1" x14ac:dyDescent="0.3">
      <c r="A3489" s="1" t="str">
        <f>IF(Table49[[#This Row],[ITEM NAME]]="","",ROW()-4)</f>
        <v/>
      </c>
      <c r="B3489" s="68"/>
      <c r="C3489" s="4" t="str">
        <f>IFERROR(VLOOKUP(B3489,Table14[],3,0),"")</f>
        <v/>
      </c>
      <c r="D3489" s="4" t="str">
        <f>IFERROR(VLOOKUP(B3489,Table14[],2,0),"")</f>
        <v/>
      </c>
      <c r="E3489" s="4"/>
      <c r="H3489" s="41" t="str">
        <f>IFERROR(VLOOKUP(Table49[[#This Row],[ITEM CODE]],Table2[[Item Code]:[Master Name]],2,0),"")</f>
        <v/>
      </c>
      <c r="I3489" s="41"/>
      <c r="J3489" s="65" t="str">
        <f>IFERROR(VLOOKUP(Table49[[#This Row],[ITEM CODE]],Table2[[Item Code]:[Master Name]],3,0),"")</f>
        <v/>
      </c>
      <c r="K3489" s="1" t="str">
        <f>IFERROR(VLOOKUP(Table49[[#This Row],[ITEM CODE]],Table2[[Item Code]:[Master Name]],9,0),"")</f>
        <v/>
      </c>
      <c r="L3489" s="1" t="str">
        <f>IFERROR(VLOOKUP(Table49[[#This Row],[ITEM CODE]],Table2[[Item Code]:[Master Name]],8,0),"")</f>
        <v/>
      </c>
      <c r="M3489" s="41"/>
      <c r="N3489" s="66">
        <f>IFERROR(VLOOKUP(Table49[[#This Row],[ITEM CODE]],Table2[[#All],[Item Code]:[Unit Cost]],10,0),0)</f>
        <v>0</v>
      </c>
      <c r="O3489" s="134">
        <f>IFERROR(VLOOKUP(Table49[[#This Row],[ITEM CODE]],Table2[[#All],[Item Code]:[Unit Cost]],10,0),0)</f>
        <v>0</v>
      </c>
      <c r="P3489" s="56"/>
      <c r="Q3489" s="58"/>
      <c r="R3489" s="58">
        <f>Table49[[#This Row],[QUANTITY]]*Table49[[#This Row],[INV Prices]]</f>
        <v>0</v>
      </c>
      <c r="S3489" s="67"/>
      <c r="V3489" s="41"/>
      <c r="W3489" s="4" t="str">
        <f>IFERROR(VLOOKUP(Table49[[#This Row],[ITEM CODE]],Table2[[Item Code]:[Category ]],6,0),"")</f>
        <v/>
      </c>
      <c r="X3489" s="1" t="str">
        <f>IFERROR(VLOOKUP(Table49[[#This Row],[ITEM CODE]],Table2[[Item Code]:[Sub Category]],7,0),"")</f>
        <v/>
      </c>
      <c r="Y3489" s="68" t="str">
        <f>Table49[[#This Row],[PO Number]]&amp;COUNTIFS($E$5:E3489,E3489)</f>
        <v>0</v>
      </c>
    </row>
    <row r="3490" spans="1:25" ht="14.7" customHeight="1" x14ac:dyDescent="0.3">
      <c r="A3490" s="1" t="str">
        <f>IF(Table49[[#This Row],[ITEM NAME]]="","",ROW()-4)</f>
        <v/>
      </c>
      <c r="B3490" s="68"/>
      <c r="C3490" s="4" t="str">
        <f>IFERROR(VLOOKUP(B3490,Table14[],3,0),"")</f>
        <v/>
      </c>
      <c r="D3490" s="4" t="str">
        <f>IFERROR(VLOOKUP(B3490,Table14[],2,0),"")</f>
        <v/>
      </c>
      <c r="E3490" s="4"/>
      <c r="H3490" s="41" t="str">
        <f>IFERROR(VLOOKUP(Table49[[#This Row],[ITEM CODE]],Table2[[Item Code]:[Master Name]],2,0),"")</f>
        <v/>
      </c>
      <c r="I3490" s="41"/>
      <c r="J3490" s="65" t="str">
        <f>IFERROR(VLOOKUP(Table49[[#This Row],[ITEM CODE]],Table2[[Item Code]:[Master Name]],3,0),"")</f>
        <v/>
      </c>
      <c r="K3490" s="1" t="str">
        <f>IFERROR(VLOOKUP(Table49[[#This Row],[ITEM CODE]],Table2[[Item Code]:[Master Name]],9,0),"")</f>
        <v/>
      </c>
      <c r="L3490" s="1" t="str">
        <f>IFERROR(VLOOKUP(Table49[[#This Row],[ITEM CODE]],Table2[[Item Code]:[Master Name]],8,0),"")</f>
        <v/>
      </c>
      <c r="M3490" s="41"/>
      <c r="N3490" s="66">
        <f>IFERROR(VLOOKUP(Table49[[#This Row],[ITEM CODE]],Table2[[#All],[Item Code]:[Unit Cost]],10,0),0)</f>
        <v>0</v>
      </c>
      <c r="O3490" s="134">
        <f>IFERROR(VLOOKUP(Table49[[#This Row],[ITEM CODE]],Table2[[#All],[Item Code]:[Unit Cost]],10,0),0)</f>
        <v>0</v>
      </c>
      <c r="P3490" s="56"/>
      <c r="Q3490" s="58"/>
      <c r="R3490" s="58">
        <f>Table49[[#This Row],[QUANTITY]]*Table49[[#This Row],[INV Prices]]</f>
        <v>0</v>
      </c>
      <c r="S3490" s="67"/>
      <c r="V3490" s="41"/>
      <c r="W3490" s="4" t="str">
        <f>IFERROR(VLOOKUP(Table49[[#This Row],[ITEM CODE]],Table2[[Item Code]:[Category ]],6,0),"")</f>
        <v/>
      </c>
      <c r="X3490" s="1" t="str">
        <f>IFERROR(VLOOKUP(Table49[[#This Row],[ITEM CODE]],Table2[[Item Code]:[Sub Category]],7,0),"")</f>
        <v/>
      </c>
      <c r="Y3490" s="68" t="str">
        <f>Table49[[#This Row],[PO Number]]&amp;COUNTIFS($E$5:E3490,E3490)</f>
        <v>0</v>
      </c>
    </row>
    <row r="3491" spans="1:25" ht="14.7" customHeight="1" x14ac:dyDescent="0.3">
      <c r="A3491" s="1" t="str">
        <f>IF(Table49[[#This Row],[ITEM NAME]]="","",ROW()-4)</f>
        <v/>
      </c>
      <c r="B3491" s="68"/>
      <c r="C3491" s="4" t="str">
        <f>IFERROR(VLOOKUP(B3491,Table14[],3,0),"")</f>
        <v/>
      </c>
      <c r="D3491" s="4" t="str">
        <f>IFERROR(VLOOKUP(B3491,Table14[],2,0),"")</f>
        <v/>
      </c>
      <c r="E3491" s="4"/>
      <c r="H3491" s="41" t="str">
        <f>IFERROR(VLOOKUP(Table49[[#This Row],[ITEM CODE]],Table2[[Item Code]:[Master Name]],2,0),"")</f>
        <v/>
      </c>
      <c r="I3491" s="41"/>
      <c r="J3491" s="65" t="str">
        <f>IFERROR(VLOOKUP(Table49[[#This Row],[ITEM CODE]],Table2[[Item Code]:[Master Name]],3,0),"")</f>
        <v/>
      </c>
      <c r="K3491" s="1" t="str">
        <f>IFERROR(VLOOKUP(Table49[[#This Row],[ITEM CODE]],Table2[[Item Code]:[Master Name]],9,0),"")</f>
        <v/>
      </c>
      <c r="L3491" s="1" t="str">
        <f>IFERROR(VLOOKUP(Table49[[#This Row],[ITEM CODE]],Table2[[Item Code]:[Master Name]],8,0),"")</f>
        <v/>
      </c>
      <c r="M3491" s="41"/>
      <c r="N3491" s="66">
        <f>IFERROR(VLOOKUP(Table49[[#This Row],[ITEM CODE]],Table2[[#All],[Item Code]:[Unit Cost]],10,0),0)</f>
        <v>0</v>
      </c>
      <c r="O3491" s="134">
        <f>IFERROR(VLOOKUP(Table49[[#This Row],[ITEM CODE]],Table2[[#All],[Item Code]:[Unit Cost]],10,0),0)</f>
        <v>0</v>
      </c>
      <c r="P3491" s="56"/>
      <c r="Q3491" s="58"/>
      <c r="R3491" s="58">
        <f>Table49[[#This Row],[QUANTITY]]*Table49[[#This Row],[INV Prices]]</f>
        <v>0</v>
      </c>
      <c r="S3491" s="67"/>
      <c r="V3491" s="41"/>
      <c r="W3491" s="4" t="str">
        <f>IFERROR(VLOOKUP(Table49[[#This Row],[ITEM CODE]],Table2[[Item Code]:[Category ]],6,0),"")</f>
        <v/>
      </c>
      <c r="X3491" s="1" t="str">
        <f>IFERROR(VLOOKUP(Table49[[#This Row],[ITEM CODE]],Table2[[Item Code]:[Sub Category]],7,0),"")</f>
        <v/>
      </c>
      <c r="Y3491" s="68" t="str">
        <f>Table49[[#This Row],[PO Number]]&amp;COUNTIFS($E$5:E3491,E3491)</f>
        <v>0</v>
      </c>
    </row>
    <row r="3492" spans="1:25" ht="14.7" customHeight="1" x14ac:dyDescent="0.3">
      <c r="A3492" s="1" t="str">
        <f>IF(Table49[[#This Row],[ITEM NAME]]="","",ROW()-4)</f>
        <v/>
      </c>
      <c r="B3492" s="68"/>
      <c r="C3492" s="4" t="str">
        <f>IFERROR(VLOOKUP(B3492,Table14[],3,0),"")</f>
        <v/>
      </c>
      <c r="D3492" s="4" t="str">
        <f>IFERROR(VLOOKUP(B3492,Table14[],2,0),"")</f>
        <v/>
      </c>
      <c r="E3492" s="4"/>
      <c r="H3492" s="41" t="str">
        <f>IFERROR(VLOOKUP(Table49[[#This Row],[ITEM CODE]],Table2[[Item Code]:[Master Name]],2,0),"")</f>
        <v/>
      </c>
      <c r="I3492" s="41"/>
      <c r="J3492" s="65" t="str">
        <f>IFERROR(VLOOKUP(Table49[[#This Row],[ITEM CODE]],Table2[[Item Code]:[Master Name]],3,0),"")</f>
        <v/>
      </c>
      <c r="K3492" s="1" t="str">
        <f>IFERROR(VLOOKUP(Table49[[#This Row],[ITEM CODE]],Table2[[Item Code]:[Master Name]],9,0),"")</f>
        <v/>
      </c>
      <c r="L3492" s="1" t="str">
        <f>IFERROR(VLOOKUP(Table49[[#This Row],[ITEM CODE]],Table2[[Item Code]:[Master Name]],8,0),"")</f>
        <v/>
      </c>
      <c r="M3492" s="41"/>
      <c r="N3492" s="66">
        <f>IFERROR(VLOOKUP(Table49[[#This Row],[ITEM CODE]],Table2[[#All],[Item Code]:[Unit Cost]],10,0),0)</f>
        <v>0</v>
      </c>
      <c r="O3492" s="134">
        <f>IFERROR(VLOOKUP(Table49[[#This Row],[ITEM CODE]],Table2[[#All],[Item Code]:[Unit Cost]],10,0),0)</f>
        <v>0</v>
      </c>
      <c r="P3492" s="56"/>
      <c r="Q3492" s="58"/>
      <c r="R3492" s="58">
        <f>Table49[[#This Row],[QUANTITY]]*Table49[[#This Row],[INV Prices]]</f>
        <v>0</v>
      </c>
      <c r="S3492" s="67"/>
      <c r="V3492" s="41"/>
      <c r="W3492" s="4" t="str">
        <f>IFERROR(VLOOKUP(Table49[[#This Row],[ITEM CODE]],Table2[[Item Code]:[Category ]],6,0),"")</f>
        <v/>
      </c>
      <c r="X3492" s="1" t="str">
        <f>IFERROR(VLOOKUP(Table49[[#This Row],[ITEM CODE]],Table2[[Item Code]:[Sub Category]],7,0),"")</f>
        <v/>
      </c>
      <c r="Y3492" s="68" t="str">
        <f>Table49[[#This Row],[PO Number]]&amp;COUNTIFS($E$5:E3492,E3492)</f>
        <v>0</v>
      </c>
    </row>
    <row r="3493" spans="1:25" ht="14.7" customHeight="1" x14ac:dyDescent="0.3">
      <c r="A3493" s="1" t="str">
        <f>IF(Table49[[#This Row],[ITEM NAME]]="","",ROW()-4)</f>
        <v/>
      </c>
      <c r="B3493" s="68"/>
      <c r="C3493" s="4" t="str">
        <f>IFERROR(VLOOKUP(B3493,Table14[],3,0),"")</f>
        <v/>
      </c>
      <c r="D3493" s="4" t="str">
        <f>IFERROR(VLOOKUP(B3493,Table14[],2,0),"")</f>
        <v/>
      </c>
      <c r="E3493" s="4"/>
      <c r="H3493" s="41" t="str">
        <f>IFERROR(VLOOKUP(Table49[[#This Row],[ITEM CODE]],Table2[[Item Code]:[Master Name]],2,0),"")</f>
        <v/>
      </c>
      <c r="I3493" s="41"/>
      <c r="J3493" s="65" t="str">
        <f>IFERROR(VLOOKUP(Table49[[#This Row],[ITEM CODE]],Table2[[Item Code]:[Master Name]],3,0),"")</f>
        <v/>
      </c>
      <c r="K3493" s="1" t="str">
        <f>IFERROR(VLOOKUP(Table49[[#This Row],[ITEM CODE]],Table2[[Item Code]:[Master Name]],9,0),"")</f>
        <v/>
      </c>
      <c r="L3493" s="1" t="str">
        <f>IFERROR(VLOOKUP(Table49[[#This Row],[ITEM CODE]],Table2[[Item Code]:[Master Name]],8,0),"")</f>
        <v/>
      </c>
      <c r="M3493" s="41"/>
      <c r="N3493" s="66">
        <f>IFERROR(VLOOKUP(Table49[[#This Row],[ITEM CODE]],Table2[[#All],[Item Code]:[Unit Cost]],10,0),0)</f>
        <v>0</v>
      </c>
      <c r="O3493" s="134">
        <f>IFERROR(VLOOKUP(Table49[[#This Row],[ITEM CODE]],Table2[[#All],[Item Code]:[Unit Cost]],10,0),0)</f>
        <v>0</v>
      </c>
      <c r="P3493" s="56"/>
      <c r="Q3493" s="58"/>
      <c r="R3493" s="58">
        <f>Table49[[#This Row],[QUANTITY]]*Table49[[#This Row],[INV Prices]]</f>
        <v>0</v>
      </c>
      <c r="S3493" s="67"/>
      <c r="V3493" s="41"/>
      <c r="W3493" s="4" t="str">
        <f>IFERROR(VLOOKUP(Table49[[#This Row],[ITEM CODE]],Table2[[Item Code]:[Category ]],6,0),"")</f>
        <v/>
      </c>
      <c r="X3493" s="1" t="str">
        <f>IFERROR(VLOOKUP(Table49[[#This Row],[ITEM CODE]],Table2[[Item Code]:[Sub Category]],7,0),"")</f>
        <v/>
      </c>
      <c r="Y3493" s="68" t="str">
        <f>Table49[[#This Row],[PO Number]]&amp;COUNTIFS($E$5:E3493,E3493)</f>
        <v>0</v>
      </c>
    </row>
    <row r="3494" spans="1:25" ht="14.7" customHeight="1" x14ac:dyDescent="0.3">
      <c r="A3494" s="1" t="str">
        <f>IF(Table49[[#This Row],[ITEM NAME]]="","",ROW()-4)</f>
        <v/>
      </c>
      <c r="B3494" s="68"/>
      <c r="C3494" s="4" t="str">
        <f>IFERROR(VLOOKUP(B3494,Table14[],3,0),"")</f>
        <v/>
      </c>
      <c r="D3494" s="4" t="str">
        <f>IFERROR(VLOOKUP(B3494,Table14[],2,0),"")</f>
        <v/>
      </c>
      <c r="E3494" s="4"/>
      <c r="H3494" s="41" t="str">
        <f>IFERROR(VLOOKUP(Table49[[#This Row],[ITEM CODE]],Table2[[Item Code]:[Master Name]],2,0),"")</f>
        <v/>
      </c>
      <c r="I3494" s="41"/>
      <c r="J3494" s="65" t="str">
        <f>IFERROR(VLOOKUP(Table49[[#This Row],[ITEM CODE]],Table2[[Item Code]:[Master Name]],3,0),"")</f>
        <v/>
      </c>
      <c r="K3494" s="1" t="str">
        <f>IFERROR(VLOOKUP(Table49[[#This Row],[ITEM CODE]],Table2[[Item Code]:[Master Name]],9,0),"")</f>
        <v/>
      </c>
      <c r="L3494" s="1" t="str">
        <f>IFERROR(VLOOKUP(Table49[[#This Row],[ITEM CODE]],Table2[[Item Code]:[Master Name]],8,0),"")</f>
        <v/>
      </c>
      <c r="M3494" s="41"/>
      <c r="N3494" s="66">
        <f>IFERROR(VLOOKUP(Table49[[#This Row],[ITEM CODE]],Table2[[#All],[Item Code]:[Unit Cost]],10,0),0)</f>
        <v>0</v>
      </c>
      <c r="O3494" s="134">
        <f>IFERROR(VLOOKUP(Table49[[#This Row],[ITEM CODE]],Table2[[#All],[Item Code]:[Unit Cost]],10,0),0)</f>
        <v>0</v>
      </c>
      <c r="P3494" s="56"/>
      <c r="Q3494" s="58"/>
      <c r="R3494" s="58">
        <f>Table49[[#This Row],[QUANTITY]]*Table49[[#This Row],[INV Prices]]</f>
        <v>0</v>
      </c>
      <c r="S3494" s="67"/>
      <c r="V3494" s="41"/>
      <c r="W3494" s="4" t="str">
        <f>IFERROR(VLOOKUP(Table49[[#This Row],[ITEM CODE]],Table2[[Item Code]:[Category ]],6,0),"")</f>
        <v/>
      </c>
      <c r="X3494" s="1" t="str">
        <f>IFERROR(VLOOKUP(Table49[[#This Row],[ITEM CODE]],Table2[[Item Code]:[Sub Category]],7,0),"")</f>
        <v/>
      </c>
      <c r="Y3494" s="68" t="str">
        <f>Table49[[#This Row],[PO Number]]&amp;COUNTIFS($E$5:E3494,E3494)</f>
        <v>0</v>
      </c>
    </row>
    <row r="3495" spans="1:25" ht="14.7" customHeight="1" x14ac:dyDescent="0.3">
      <c r="A3495" s="1" t="str">
        <f>IF(Table49[[#This Row],[ITEM NAME]]="","",ROW()-4)</f>
        <v/>
      </c>
      <c r="B3495" s="68"/>
      <c r="C3495" s="4" t="str">
        <f>IFERROR(VLOOKUP(B3495,Table14[],3,0),"")</f>
        <v/>
      </c>
      <c r="D3495" s="4" t="str">
        <f>IFERROR(VLOOKUP(B3495,Table14[],2,0),"")</f>
        <v/>
      </c>
      <c r="E3495" s="4"/>
      <c r="H3495" s="41" t="str">
        <f>IFERROR(VLOOKUP(Table49[[#This Row],[ITEM CODE]],Table2[[Item Code]:[Master Name]],2,0),"")</f>
        <v/>
      </c>
      <c r="I3495" s="41"/>
      <c r="J3495" s="65" t="str">
        <f>IFERROR(VLOOKUP(Table49[[#This Row],[ITEM CODE]],Table2[[Item Code]:[Master Name]],3,0),"")</f>
        <v/>
      </c>
      <c r="K3495" s="1" t="str">
        <f>IFERROR(VLOOKUP(Table49[[#This Row],[ITEM CODE]],Table2[[Item Code]:[Master Name]],9,0),"")</f>
        <v/>
      </c>
      <c r="L3495" s="1" t="str">
        <f>IFERROR(VLOOKUP(Table49[[#This Row],[ITEM CODE]],Table2[[Item Code]:[Master Name]],8,0),"")</f>
        <v/>
      </c>
      <c r="M3495" s="41"/>
      <c r="N3495" s="66">
        <f>IFERROR(VLOOKUP(Table49[[#This Row],[ITEM CODE]],Table2[[#All],[Item Code]:[Unit Cost]],10,0),0)</f>
        <v>0</v>
      </c>
      <c r="O3495" s="134">
        <f>IFERROR(VLOOKUP(Table49[[#This Row],[ITEM CODE]],Table2[[#All],[Item Code]:[Unit Cost]],10,0),0)</f>
        <v>0</v>
      </c>
      <c r="P3495" s="56"/>
      <c r="Q3495" s="58"/>
      <c r="R3495" s="58">
        <f>Table49[[#This Row],[QUANTITY]]*Table49[[#This Row],[INV Prices]]</f>
        <v>0</v>
      </c>
      <c r="S3495" s="67"/>
      <c r="V3495" s="41"/>
      <c r="W3495" s="4" t="str">
        <f>IFERROR(VLOOKUP(Table49[[#This Row],[ITEM CODE]],Table2[[Item Code]:[Category ]],6,0),"")</f>
        <v/>
      </c>
      <c r="X3495" s="1" t="str">
        <f>IFERROR(VLOOKUP(Table49[[#This Row],[ITEM CODE]],Table2[[Item Code]:[Sub Category]],7,0),"")</f>
        <v/>
      </c>
      <c r="Y3495" s="68" t="str">
        <f>Table49[[#This Row],[PO Number]]&amp;COUNTIFS($E$5:E3495,E3495)</f>
        <v>0</v>
      </c>
    </row>
    <row r="3496" spans="1:25" ht="14.7" customHeight="1" x14ac:dyDescent="0.3">
      <c r="A3496" s="1" t="str">
        <f>IF(Table49[[#This Row],[ITEM NAME]]="","",ROW()-4)</f>
        <v/>
      </c>
      <c r="B3496" s="68"/>
      <c r="C3496" s="4" t="str">
        <f>IFERROR(VLOOKUP(B3496,Table14[],3,0),"")</f>
        <v/>
      </c>
      <c r="D3496" s="4" t="str">
        <f>IFERROR(VLOOKUP(B3496,Table14[],2,0),"")</f>
        <v/>
      </c>
      <c r="E3496" s="4"/>
      <c r="H3496" s="41" t="str">
        <f>IFERROR(VLOOKUP(Table49[[#This Row],[ITEM CODE]],Table2[[Item Code]:[Master Name]],2,0),"")</f>
        <v/>
      </c>
      <c r="I3496" s="41"/>
      <c r="J3496" s="65" t="str">
        <f>IFERROR(VLOOKUP(Table49[[#This Row],[ITEM CODE]],Table2[[Item Code]:[Master Name]],3,0),"")</f>
        <v/>
      </c>
      <c r="K3496" s="1" t="str">
        <f>IFERROR(VLOOKUP(Table49[[#This Row],[ITEM CODE]],Table2[[Item Code]:[Master Name]],9,0),"")</f>
        <v/>
      </c>
      <c r="L3496" s="1" t="str">
        <f>IFERROR(VLOOKUP(Table49[[#This Row],[ITEM CODE]],Table2[[Item Code]:[Master Name]],8,0),"")</f>
        <v/>
      </c>
      <c r="M3496" s="41"/>
      <c r="N3496" s="66">
        <f>IFERROR(VLOOKUP(Table49[[#This Row],[ITEM CODE]],Table2[[#All],[Item Code]:[Unit Cost]],10,0),0)</f>
        <v>0</v>
      </c>
      <c r="O3496" s="134">
        <f>IFERROR(VLOOKUP(Table49[[#This Row],[ITEM CODE]],Table2[[#All],[Item Code]:[Unit Cost]],10,0),0)</f>
        <v>0</v>
      </c>
      <c r="P3496" s="56"/>
      <c r="Q3496" s="58"/>
      <c r="R3496" s="58">
        <f>Table49[[#This Row],[QUANTITY]]*Table49[[#This Row],[INV Prices]]</f>
        <v>0</v>
      </c>
      <c r="S3496" s="67"/>
      <c r="V3496" s="41"/>
      <c r="W3496" s="4" t="str">
        <f>IFERROR(VLOOKUP(Table49[[#This Row],[ITEM CODE]],Table2[[Item Code]:[Category ]],6,0),"")</f>
        <v/>
      </c>
      <c r="X3496" s="1" t="str">
        <f>IFERROR(VLOOKUP(Table49[[#This Row],[ITEM CODE]],Table2[[Item Code]:[Sub Category]],7,0),"")</f>
        <v/>
      </c>
      <c r="Y3496" s="68" t="str">
        <f>Table49[[#This Row],[PO Number]]&amp;COUNTIFS($E$5:E3496,E3496)</f>
        <v>0</v>
      </c>
    </row>
    <row r="3497" spans="1:25" ht="14.7" customHeight="1" x14ac:dyDescent="0.3">
      <c r="A3497" s="1" t="str">
        <f>IF(Table49[[#This Row],[ITEM NAME]]="","",ROW()-4)</f>
        <v/>
      </c>
      <c r="B3497" s="68"/>
      <c r="C3497" s="4" t="str">
        <f>IFERROR(VLOOKUP(B3497,Table14[],3,0),"")</f>
        <v/>
      </c>
      <c r="D3497" s="4" t="str">
        <f>IFERROR(VLOOKUP(B3497,Table14[],2,0),"")</f>
        <v/>
      </c>
      <c r="E3497" s="4"/>
      <c r="H3497" s="41" t="str">
        <f>IFERROR(VLOOKUP(Table49[[#This Row],[ITEM CODE]],Table2[[Item Code]:[Master Name]],2,0),"")</f>
        <v/>
      </c>
      <c r="I3497" s="41"/>
      <c r="J3497" s="65" t="str">
        <f>IFERROR(VLOOKUP(Table49[[#This Row],[ITEM CODE]],Table2[[Item Code]:[Master Name]],3,0),"")</f>
        <v/>
      </c>
      <c r="K3497" s="1" t="str">
        <f>IFERROR(VLOOKUP(Table49[[#This Row],[ITEM CODE]],Table2[[Item Code]:[Master Name]],9,0),"")</f>
        <v/>
      </c>
      <c r="L3497" s="1" t="str">
        <f>IFERROR(VLOOKUP(Table49[[#This Row],[ITEM CODE]],Table2[[Item Code]:[Master Name]],8,0),"")</f>
        <v/>
      </c>
      <c r="M3497" s="41"/>
      <c r="N3497" s="66">
        <f>IFERROR(VLOOKUP(Table49[[#This Row],[ITEM CODE]],Table2[[#All],[Item Code]:[Unit Cost]],10,0),0)</f>
        <v>0</v>
      </c>
      <c r="O3497" s="134">
        <f>IFERROR(VLOOKUP(Table49[[#This Row],[ITEM CODE]],Table2[[#All],[Item Code]:[Unit Cost]],10,0),0)</f>
        <v>0</v>
      </c>
      <c r="P3497" s="56"/>
      <c r="Q3497" s="58"/>
      <c r="R3497" s="58">
        <f>Table49[[#This Row],[QUANTITY]]*Table49[[#This Row],[INV Prices]]</f>
        <v>0</v>
      </c>
      <c r="S3497" s="67"/>
      <c r="V3497" s="41"/>
      <c r="W3497" s="4" t="str">
        <f>IFERROR(VLOOKUP(Table49[[#This Row],[ITEM CODE]],Table2[[Item Code]:[Category ]],6,0),"")</f>
        <v/>
      </c>
      <c r="X3497" s="1" t="str">
        <f>IFERROR(VLOOKUP(Table49[[#This Row],[ITEM CODE]],Table2[[Item Code]:[Sub Category]],7,0),"")</f>
        <v/>
      </c>
      <c r="Y3497" s="68" t="str">
        <f>Table49[[#This Row],[PO Number]]&amp;COUNTIFS($E$5:E3497,E3497)</f>
        <v>0</v>
      </c>
    </row>
    <row r="3498" spans="1:25" ht="14.7" customHeight="1" x14ac:dyDescent="0.3">
      <c r="A3498" s="1" t="str">
        <f>IF(Table49[[#This Row],[ITEM NAME]]="","",ROW()-4)</f>
        <v/>
      </c>
      <c r="B3498" s="68"/>
      <c r="C3498" s="4" t="str">
        <f>IFERROR(VLOOKUP(B3498,Table14[],3,0),"")</f>
        <v/>
      </c>
      <c r="D3498" s="4" t="str">
        <f>IFERROR(VLOOKUP(B3498,Table14[],2,0),"")</f>
        <v/>
      </c>
      <c r="E3498" s="4"/>
      <c r="H3498" s="41" t="str">
        <f>IFERROR(VLOOKUP(Table49[[#This Row],[ITEM CODE]],Table2[[Item Code]:[Master Name]],2,0),"")</f>
        <v/>
      </c>
      <c r="I3498" s="41"/>
      <c r="J3498" s="65" t="str">
        <f>IFERROR(VLOOKUP(Table49[[#This Row],[ITEM CODE]],Table2[[Item Code]:[Master Name]],3,0),"")</f>
        <v/>
      </c>
      <c r="K3498" s="1" t="str">
        <f>IFERROR(VLOOKUP(Table49[[#This Row],[ITEM CODE]],Table2[[Item Code]:[Master Name]],9,0),"")</f>
        <v/>
      </c>
      <c r="L3498" s="1" t="str">
        <f>IFERROR(VLOOKUP(Table49[[#This Row],[ITEM CODE]],Table2[[Item Code]:[Master Name]],8,0),"")</f>
        <v/>
      </c>
      <c r="M3498" s="41"/>
      <c r="N3498" s="66">
        <f>IFERROR(VLOOKUP(Table49[[#This Row],[ITEM CODE]],Table2[[#All],[Item Code]:[Unit Cost]],10,0),0)</f>
        <v>0</v>
      </c>
      <c r="O3498" s="134">
        <f>IFERROR(VLOOKUP(Table49[[#This Row],[ITEM CODE]],Table2[[#All],[Item Code]:[Unit Cost]],10,0),0)</f>
        <v>0</v>
      </c>
      <c r="P3498" s="56"/>
      <c r="Q3498" s="58"/>
      <c r="R3498" s="58">
        <f>Table49[[#This Row],[QUANTITY]]*Table49[[#This Row],[INV Prices]]</f>
        <v>0</v>
      </c>
      <c r="S3498" s="67"/>
      <c r="V3498" s="41"/>
      <c r="W3498" s="4" t="str">
        <f>IFERROR(VLOOKUP(Table49[[#This Row],[ITEM CODE]],Table2[[Item Code]:[Category ]],6,0),"")</f>
        <v/>
      </c>
      <c r="X3498" s="1" t="str">
        <f>IFERROR(VLOOKUP(Table49[[#This Row],[ITEM CODE]],Table2[[Item Code]:[Sub Category]],7,0),"")</f>
        <v/>
      </c>
      <c r="Y3498" s="68" t="str">
        <f>Table49[[#This Row],[PO Number]]&amp;COUNTIFS($E$5:E3498,E3498)</f>
        <v>0</v>
      </c>
    </row>
    <row r="3499" spans="1:25" ht="14.7" customHeight="1" x14ac:dyDescent="0.3">
      <c r="A3499" s="1" t="str">
        <f>IF(Table49[[#This Row],[ITEM NAME]]="","",ROW()-4)</f>
        <v/>
      </c>
      <c r="B3499" s="68"/>
      <c r="C3499" s="4" t="str">
        <f>IFERROR(VLOOKUP(B3499,Table14[],3,0),"")</f>
        <v/>
      </c>
      <c r="D3499" s="4" t="str">
        <f>IFERROR(VLOOKUP(B3499,Table14[],2,0),"")</f>
        <v/>
      </c>
      <c r="E3499" s="4"/>
      <c r="H3499" s="41" t="str">
        <f>IFERROR(VLOOKUP(Table49[[#This Row],[ITEM CODE]],Table2[[Item Code]:[Master Name]],2,0),"")</f>
        <v/>
      </c>
      <c r="I3499" s="41"/>
      <c r="J3499" s="65" t="str">
        <f>IFERROR(VLOOKUP(Table49[[#This Row],[ITEM CODE]],Table2[[Item Code]:[Master Name]],3,0),"")</f>
        <v/>
      </c>
      <c r="K3499" s="1" t="str">
        <f>IFERROR(VLOOKUP(Table49[[#This Row],[ITEM CODE]],Table2[[Item Code]:[Master Name]],9,0),"")</f>
        <v/>
      </c>
      <c r="L3499" s="1" t="str">
        <f>IFERROR(VLOOKUP(Table49[[#This Row],[ITEM CODE]],Table2[[Item Code]:[Master Name]],8,0),"")</f>
        <v/>
      </c>
      <c r="M3499" s="41"/>
      <c r="N3499" s="66">
        <f>IFERROR(VLOOKUP(Table49[[#This Row],[ITEM CODE]],Table2[[#All],[Item Code]:[Unit Cost]],10,0),0)</f>
        <v>0</v>
      </c>
      <c r="O3499" s="134">
        <f>IFERROR(VLOOKUP(Table49[[#This Row],[ITEM CODE]],Table2[[#All],[Item Code]:[Unit Cost]],10,0),0)</f>
        <v>0</v>
      </c>
      <c r="P3499" s="56"/>
      <c r="Q3499" s="58"/>
      <c r="R3499" s="58">
        <f>Table49[[#This Row],[QUANTITY]]*Table49[[#This Row],[INV Prices]]</f>
        <v>0</v>
      </c>
      <c r="S3499" s="67"/>
      <c r="V3499" s="41"/>
      <c r="W3499" s="4" t="str">
        <f>IFERROR(VLOOKUP(Table49[[#This Row],[ITEM CODE]],Table2[[Item Code]:[Category ]],6,0),"")</f>
        <v/>
      </c>
      <c r="X3499" s="1" t="str">
        <f>IFERROR(VLOOKUP(Table49[[#This Row],[ITEM CODE]],Table2[[Item Code]:[Sub Category]],7,0),"")</f>
        <v/>
      </c>
      <c r="Y3499" s="68" t="str">
        <f>Table49[[#This Row],[PO Number]]&amp;COUNTIFS($E$5:E3499,E3499)</f>
        <v>0</v>
      </c>
    </row>
    <row r="3500" spans="1:25" ht="14.7" customHeight="1" x14ac:dyDescent="0.3">
      <c r="A3500" s="1" t="str">
        <f>IF(Table49[[#This Row],[ITEM NAME]]="","",ROW()-4)</f>
        <v/>
      </c>
      <c r="B3500" s="68"/>
      <c r="C3500" s="4" t="str">
        <f>IFERROR(VLOOKUP(B3500,Table14[],3,0),"")</f>
        <v/>
      </c>
      <c r="D3500" s="4" t="str">
        <f>IFERROR(VLOOKUP(B3500,Table14[],2,0),"")</f>
        <v/>
      </c>
      <c r="E3500" s="4"/>
      <c r="H3500" s="41" t="str">
        <f>IFERROR(VLOOKUP(Table49[[#This Row],[ITEM CODE]],Table2[[Item Code]:[Master Name]],2,0),"")</f>
        <v/>
      </c>
      <c r="I3500" s="41"/>
      <c r="J3500" s="65" t="str">
        <f>IFERROR(VLOOKUP(Table49[[#This Row],[ITEM CODE]],Table2[[Item Code]:[Master Name]],3,0),"")</f>
        <v/>
      </c>
      <c r="K3500" s="1" t="str">
        <f>IFERROR(VLOOKUP(Table49[[#This Row],[ITEM CODE]],Table2[[Item Code]:[Master Name]],9,0),"")</f>
        <v/>
      </c>
      <c r="L3500" s="1" t="str">
        <f>IFERROR(VLOOKUP(Table49[[#This Row],[ITEM CODE]],Table2[[Item Code]:[Master Name]],8,0),"")</f>
        <v/>
      </c>
      <c r="M3500" s="41"/>
      <c r="N3500" s="66">
        <f>IFERROR(VLOOKUP(Table49[[#This Row],[ITEM CODE]],Table2[[#All],[Item Code]:[Unit Cost]],10,0),0)</f>
        <v>0</v>
      </c>
      <c r="O3500" s="134">
        <f>IFERROR(VLOOKUP(Table49[[#This Row],[ITEM CODE]],Table2[[#All],[Item Code]:[Unit Cost]],10,0),0)</f>
        <v>0</v>
      </c>
      <c r="P3500" s="56"/>
      <c r="Q3500" s="58"/>
      <c r="R3500" s="58">
        <f>Table49[[#This Row],[QUANTITY]]*Table49[[#This Row],[INV Prices]]</f>
        <v>0</v>
      </c>
      <c r="S3500" s="67"/>
      <c r="V3500" s="41"/>
      <c r="W3500" s="4" t="str">
        <f>IFERROR(VLOOKUP(Table49[[#This Row],[ITEM CODE]],Table2[[Item Code]:[Category ]],6,0),"")</f>
        <v/>
      </c>
      <c r="X3500" s="1" t="str">
        <f>IFERROR(VLOOKUP(Table49[[#This Row],[ITEM CODE]],Table2[[Item Code]:[Sub Category]],7,0),"")</f>
        <v/>
      </c>
      <c r="Y3500" s="68" t="str">
        <f>Table49[[#This Row],[PO Number]]&amp;COUNTIFS($E$5:E3500,E3500)</f>
        <v>0</v>
      </c>
    </row>
    <row r="3501" spans="1:25" ht="14.7" customHeight="1" x14ac:dyDescent="0.3">
      <c r="A3501" s="1" t="str">
        <f>IF(Table49[[#This Row],[ITEM NAME]]="","",ROW()-4)</f>
        <v/>
      </c>
      <c r="B3501" s="68"/>
      <c r="C3501" s="4" t="str">
        <f>IFERROR(VLOOKUP(B3501,Table14[],3,0),"")</f>
        <v/>
      </c>
      <c r="D3501" s="4" t="str">
        <f>IFERROR(VLOOKUP(B3501,Table14[],2,0),"")</f>
        <v/>
      </c>
      <c r="E3501" s="4"/>
      <c r="H3501" s="41" t="str">
        <f>IFERROR(VLOOKUP(Table49[[#This Row],[ITEM CODE]],Table2[[Item Code]:[Master Name]],2,0),"")</f>
        <v/>
      </c>
      <c r="I3501" s="41"/>
      <c r="J3501" s="65" t="str">
        <f>IFERROR(VLOOKUP(Table49[[#This Row],[ITEM CODE]],Table2[[Item Code]:[Master Name]],3,0),"")</f>
        <v/>
      </c>
      <c r="K3501" s="1" t="str">
        <f>IFERROR(VLOOKUP(Table49[[#This Row],[ITEM CODE]],Table2[[Item Code]:[Master Name]],9,0),"")</f>
        <v/>
      </c>
      <c r="L3501" s="1" t="str">
        <f>IFERROR(VLOOKUP(Table49[[#This Row],[ITEM CODE]],Table2[[Item Code]:[Master Name]],8,0),"")</f>
        <v/>
      </c>
      <c r="M3501" s="41"/>
      <c r="N3501" s="66">
        <f>IFERROR(VLOOKUP(Table49[[#This Row],[ITEM CODE]],Table2[[#All],[Item Code]:[Unit Cost]],10,0),0)</f>
        <v>0</v>
      </c>
      <c r="O3501" s="134">
        <f>IFERROR(VLOOKUP(Table49[[#This Row],[ITEM CODE]],Table2[[#All],[Item Code]:[Unit Cost]],10,0),0)</f>
        <v>0</v>
      </c>
      <c r="P3501" s="56"/>
      <c r="Q3501" s="58"/>
      <c r="R3501" s="58">
        <f>Table49[[#This Row],[QUANTITY]]*Table49[[#This Row],[INV Prices]]</f>
        <v>0</v>
      </c>
      <c r="S3501" s="67"/>
      <c r="V3501" s="41"/>
      <c r="W3501" s="4" t="str">
        <f>IFERROR(VLOOKUP(Table49[[#This Row],[ITEM CODE]],Table2[[Item Code]:[Category ]],6,0),"")</f>
        <v/>
      </c>
      <c r="X3501" s="1" t="str">
        <f>IFERROR(VLOOKUP(Table49[[#This Row],[ITEM CODE]],Table2[[Item Code]:[Sub Category]],7,0),"")</f>
        <v/>
      </c>
      <c r="Y3501" s="68" t="str">
        <f>Table49[[#This Row],[PO Number]]&amp;COUNTIFS($E$5:E3501,E3501)</f>
        <v>0</v>
      </c>
    </row>
    <row r="3502" spans="1:25" ht="14.7" customHeight="1" x14ac:dyDescent="0.3">
      <c r="A3502" s="1" t="str">
        <f>IF(Table49[[#This Row],[ITEM NAME]]="","",ROW()-4)</f>
        <v/>
      </c>
      <c r="B3502" s="68"/>
      <c r="C3502" s="4" t="str">
        <f>IFERROR(VLOOKUP(B3502,Table14[],3,0),"")</f>
        <v/>
      </c>
      <c r="D3502" s="4" t="str">
        <f>IFERROR(VLOOKUP(B3502,Table14[],2,0),"")</f>
        <v/>
      </c>
      <c r="E3502" s="4"/>
      <c r="H3502" s="41" t="str">
        <f>IFERROR(VLOOKUP(Table49[[#This Row],[ITEM CODE]],Table2[[Item Code]:[Master Name]],2,0),"")</f>
        <v/>
      </c>
      <c r="I3502" s="41"/>
      <c r="J3502" s="65" t="str">
        <f>IFERROR(VLOOKUP(Table49[[#This Row],[ITEM CODE]],Table2[[Item Code]:[Master Name]],3,0),"")</f>
        <v/>
      </c>
      <c r="K3502" s="1" t="str">
        <f>IFERROR(VLOOKUP(Table49[[#This Row],[ITEM CODE]],Table2[[Item Code]:[Master Name]],9,0),"")</f>
        <v/>
      </c>
      <c r="L3502" s="1" t="str">
        <f>IFERROR(VLOOKUP(Table49[[#This Row],[ITEM CODE]],Table2[[Item Code]:[Master Name]],8,0),"")</f>
        <v/>
      </c>
      <c r="M3502" s="41"/>
      <c r="N3502" s="66">
        <f>IFERROR(VLOOKUP(Table49[[#This Row],[ITEM CODE]],Table2[[#All],[Item Code]:[Unit Cost]],10,0),0)</f>
        <v>0</v>
      </c>
      <c r="O3502" s="134">
        <f>IFERROR(VLOOKUP(Table49[[#This Row],[ITEM CODE]],Table2[[#All],[Item Code]:[Unit Cost]],10,0),0)</f>
        <v>0</v>
      </c>
      <c r="P3502" s="56"/>
      <c r="Q3502" s="58"/>
      <c r="R3502" s="58">
        <f>Table49[[#This Row],[QUANTITY]]*Table49[[#This Row],[INV Prices]]</f>
        <v>0</v>
      </c>
      <c r="S3502" s="67"/>
      <c r="V3502" s="41"/>
      <c r="W3502" s="4" t="str">
        <f>IFERROR(VLOOKUP(Table49[[#This Row],[ITEM CODE]],Table2[[Item Code]:[Category ]],6,0),"")</f>
        <v/>
      </c>
      <c r="X3502" s="1" t="str">
        <f>IFERROR(VLOOKUP(Table49[[#This Row],[ITEM CODE]],Table2[[Item Code]:[Sub Category]],7,0),"")</f>
        <v/>
      </c>
      <c r="Y3502" s="68" t="str">
        <f>Table49[[#This Row],[PO Number]]&amp;COUNTIFS($E$5:E3502,E3502)</f>
        <v>0</v>
      </c>
    </row>
    <row r="3503" spans="1:25" ht="14.7" customHeight="1" x14ac:dyDescent="0.3">
      <c r="A3503" s="1" t="str">
        <f>IF(Table49[[#This Row],[ITEM NAME]]="","",ROW()-4)</f>
        <v/>
      </c>
      <c r="B3503" s="68"/>
      <c r="C3503" s="4" t="str">
        <f>IFERROR(VLOOKUP(B3503,Table14[],3,0),"")</f>
        <v/>
      </c>
      <c r="D3503" s="4" t="str">
        <f>IFERROR(VLOOKUP(B3503,Table14[],2,0),"")</f>
        <v/>
      </c>
      <c r="E3503" s="4"/>
      <c r="H3503" s="41" t="str">
        <f>IFERROR(VLOOKUP(Table49[[#This Row],[ITEM CODE]],Table2[[Item Code]:[Master Name]],2,0),"")</f>
        <v/>
      </c>
      <c r="I3503" s="41"/>
      <c r="J3503" s="65" t="str">
        <f>IFERROR(VLOOKUP(Table49[[#This Row],[ITEM CODE]],Table2[[Item Code]:[Master Name]],3,0),"")</f>
        <v/>
      </c>
      <c r="K3503" s="1" t="str">
        <f>IFERROR(VLOOKUP(Table49[[#This Row],[ITEM CODE]],Table2[[Item Code]:[Master Name]],9,0),"")</f>
        <v/>
      </c>
      <c r="L3503" s="1" t="str">
        <f>IFERROR(VLOOKUP(Table49[[#This Row],[ITEM CODE]],Table2[[Item Code]:[Master Name]],8,0),"")</f>
        <v/>
      </c>
      <c r="M3503" s="41"/>
      <c r="N3503" s="66">
        <f>IFERROR(VLOOKUP(Table49[[#This Row],[ITEM CODE]],Table2[[#All],[Item Code]:[Unit Cost]],10,0),0)</f>
        <v>0</v>
      </c>
      <c r="O3503" s="134">
        <f>IFERROR(VLOOKUP(Table49[[#This Row],[ITEM CODE]],Table2[[#All],[Item Code]:[Unit Cost]],10,0),0)</f>
        <v>0</v>
      </c>
      <c r="P3503" s="56"/>
      <c r="Q3503" s="58"/>
      <c r="R3503" s="58">
        <f>Table49[[#This Row],[QUANTITY]]*Table49[[#This Row],[INV Prices]]</f>
        <v>0</v>
      </c>
      <c r="S3503" s="67"/>
      <c r="V3503" s="41"/>
      <c r="W3503" s="4" t="str">
        <f>IFERROR(VLOOKUP(Table49[[#This Row],[ITEM CODE]],Table2[[Item Code]:[Category ]],6,0),"")</f>
        <v/>
      </c>
      <c r="X3503" s="1" t="str">
        <f>IFERROR(VLOOKUP(Table49[[#This Row],[ITEM CODE]],Table2[[Item Code]:[Sub Category]],7,0),"")</f>
        <v/>
      </c>
      <c r="Y3503" s="68" t="str">
        <f>Table49[[#This Row],[PO Number]]&amp;COUNTIFS($E$5:E3503,E3503)</f>
        <v>0</v>
      </c>
    </row>
    <row r="3504" spans="1:25" ht="14.7" customHeight="1" x14ac:dyDescent="0.3">
      <c r="A3504" s="1" t="str">
        <f>IF(Table49[[#This Row],[ITEM NAME]]="","",ROW()-4)</f>
        <v/>
      </c>
      <c r="B3504" s="68"/>
      <c r="C3504" s="4" t="str">
        <f>IFERROR(VLOOKUP(B3504,Table14[],3,0),"")</f>
        <v/>
      </c>
      <c r="D3504" s="4" t="str">
        <f>IFERROR(VLOOKUP(B3504,Table14[],2,0),"")</f>
        <v/>
      </c>
      <c r="E3504" s="4"/>
      <c r="H3504" s="41" t="str">
        <f>IFERROR(VLOOKUP(Table49[[#This Row],[ITEM CODE]],Table2[[Item Code]:[Master Name]],2,0),"")</f>
        <v/>
      </c>
      <c r="I3504" s="41"/>
      <c r="J3504" s="65" t="str">
        <f>IFERROR(VLOOKUP(Table49[[#This Row],[ITEM CODE]],Table2[[Item Code]:[Master Name]],3,0),"")</f>
        <v/>
      </c>
      <c r="K3504" s="1" t="str">
        <f>IFERROR(VLOOKUP(Table49[[#This Row],[ITEM CODE]],Table2[[Item Code]:[Master Name]],9,0),"")</f>
        <v/>
      </c>
      <c r="L3504" s="1" t="str">
        <f>IFERROR(VLOOKUP(Table49[[#This Row],[ITEM CODE]],Table2[[Item Code]:[Master Name]],8,0),"")</f>
        <v/>
      </c>
      <c r="M3504" s="41"/>
      <c r="N3504" s="66">
        <f>IFERROR(VLOOKUP(Table49[[#This Row],[ITEM CODE]],Table2[[#All],[Item Code]:[Unit Cost]],10,0),0)</f>
        <v>0</v>
      </c>
      <c r="O3504" s="134">
        <f>IFERROR(VLOOKUP(Table49[[#This Row],[ITEM CODE]],Table2[[#All],[Item Code]:[Unit Cost]],10,0),0)</f>
        <v>0</v>
      </c>
      <c r="P3504" s="56"/>
      <c r="Q3504" s="58"/>
      <c r="R3504" s="58">
        <f>Table49[[#This Row],[QUANTITY]]*Table49[[#This Row],[INV Prices]]</f>
        <v>0</v>
      </c>
      <c r="S3504" s="67"/>
      <c r="V3504" s="41"/>
      <c r="W3504" s="4" t="str">
        <f>IFERROR(VLOOKUP(Table49[[#This Row],[ITEM CODE]],Table2[[Item Code]:[Category ]],6,0),"")</f>
        <v/>
      </c>
      <c r="X3504" s="1" t="str">
        <f>IFERROR(VLOOKUP(Table49[[#This Row],[ITEM CODE]],Table2[[Item Code]:[Sub Category]],7,0),"")</f>
        <v/>
      </c>
      <c r="Y3504" s="68" t="str">
        <f>Table49[[#This Row],[PO Number]]&amp;COUNTIFS($E$5:E3504,E3504)</f>
        <v>0</v>
      </c>
    </row>
    <row r="3505" spans="1:25" ht="14.7" customHeight="1" x14ac:dyDescent="0.3">
      <c r="A3505" s="1" t="str">
        <f>IF(Table49[[#This Row],[ITEM NAME]]="","",ROW()-4)</f>
        <v/>
      </c>
      <c r="B3505" s="68"/>
      <c r="C3505" s="4" t="str">
        <f>IFERROR(VLOOKUP(B3505,Table14[],3,0),"")</f>
        <v/>
      </c>
      <c r="D3505" s="4" t="str">
        <f>IFERROR(VLOOKUP(B3505,Table14[],2,0),"")</f>
        <v/>
      </c>
      <c r="E3505" s="4"/>
      <c r="H3505" s="41" t="str">
        <f>IFERROR(VLOOKUP(Table49[[#This Row],[ITEM CODE]],Table2[[Item Code]:[Master Name]],2,0),"")</f>
        <v/>
      </c>
      <c r="I3505" s="41"/>
      <c r="J3505" s="65" t="str">
        <f>IFERROR(VLOOKUP(Table49[[#This Row],[ITEM CODE]],Table2[[Item Code]:[Master Name]],3,0),"")</f>
        <v/>
      </c>
      <c r="K3505" s="1" t="str">
        <f>IFERROR(VLOOKUP(Table49[[#This Row],[ITEM CODE]],Table2[[Item Code]:[Master Name]],9,0),"")</f>
        <v/>
      </c>
      <c r="L3505" s="1" t="str">
        <f>IFERROR(VLOOKUP(Table49[[#This Row],[ITEM CODE]],Table2[[Item Code]:[Master Name]],8,0),"")</f>
        <v/>
      </c>
      <c r="M3505" s="41"/>
      <c r="N3505" s="66">
        <f>IFERROR(VLOOKUP(Table49[[#This Row],[ITEM CODE]],Table2[[#All],[Item Code]:[Unit Cost]],10,0),0)</f>
        <v>0</v>
      </c>
      <c r="O3505" s="134">
        <f>IFERROR(VLOOKUP(Table49[[#This Row],[ITEM CODE]],Table2[[#All],[Item Code]:[Unit Cost]],10,0),0)</f>
        <v>0</v>
      </c>
      <c r="P3505" s="56"/>
      <c r="Q3505" s="58"/>
      <c r="R3505" s="58">
        <f>Table49[[#This Row],[QUANTITY]]*Table49[[#This Row],[INV Prices]]</f>
        <v>0</v>
      </c>
      <c r="S3505" s="67"/>
      <c r="V3505" s="41"/>
      <c r="W3505" s="4" t="str">
        <f>IFERROR(VLOOKUP(Table49[[#This Row],[ITEM CODE]],Table2[[Item Code]:[Category ]],6,0),"")</f>
        <v/>
      </c>
      <c r="X3505" s="1" t="str">
        <f>IFERROR(VLOOKUP(Table49[[#This Row],[ITEM CODE]],Table2[[Item Code]:[Sub Category]],7,0),"")</f>
        <v/>
      </c>
      <c r="Y3505" s="68" t="str">
        <f>Table49[[#This Row],[PO Number]]&amp;COUNTIFS($E$5:E3505,E3505)</f>
        <v>0</v>
      </c>
    </row>
    <row r="3506" spans="1:25" ht="14.7" customHeight="1" x14ac:dyDescent="0.3">
      <c r="A3506" s="1" t="str">
        <f>IF(Table49[[#This Row],[ITEM NAME]]="","",ROW()-4)</f>
        <v/>
      </c>
      <c r="B3506" s="68"/>
      <c r="C3506" s="4" t="str">
        <f>IFERROR(VLOOKUP(B3506,Table14[],3,0),"")</f>
        <v/>
      </c>
      <c r="D3506" s="4" t="str">
        <f>IFERROR(VLOOKUP(B3506,Table14[],2,0),"")</f>
        <v/>
      </c>
      <c r="E3506" s="4"/>
      <c r="H3506" s="41" t="str">
        <f>IFERROR(VLOOKUP(Table49[[#This Row],[ITEM CODE]],Table2[[Item Code]:[Master Name]],2,0),"")</f>
        <v/>
      </c>
      <c r="I3506" s="41"/>
      <c r="J3506" s="65" t="str">
        <f>IFERROR(VLOOKUP(Table49[[#This Row],[ITEM CODE]],Table2[[Item Code]:[Master Name]],3,0),"")</f>
        <v/>
      </c>
      <c r="K3506" s="1" t="str">
        <f>IFERROR(VLOOKUP(Table49[[#This Row],[ITEM CODE]],Table2[[Item Code]:[Master Name]],9,0),"")</f>
        <v/>
      </c>
      <c r="L3506" s="1" t="str">
        <f>IFERROR(VLOOKUP(Table49[[#This Row],[ITEM CODE]],Table2[[Item Code]:[Master Name]],8,0),"")</f>
        <v/>
      </c>
      <c r="M3506" s="41"/>
      <c r="N3506" s="66">
        <f>IFERROR(VLOOKUP(Table49[[#This Row],[ITEM CODE]],Table2[[#All],[Item Code]:[Unit Cost]],10,0),0)</f>
        <v>0</v>
      </c>
      <c r="O3506" s="134">
        <f>IFERROR(VLOOKUP(Table49[[#This Row],[ITEM CODE]],Table2[[#All],[Item Code]:[Unit Cost]],10,0),0)</f>
        <v>0</v>
      </c>
      <c r="P3506" s="56"/>
      <c r="Q3506" s="58"/>
      <c r="R3506" s="58">
        <f>Table49[[#This Row],[QUANTITY]]*Table49[[#This Row],[INV Prices]]</f>
        <v>0</v>
      </c>
      <c r="S3506" s="67"/>
      <c r="V3506" s="41"/>
      <c r="W3506" s="4" t="str">
        <f>IFERROR(VLOOKUP(Table49[[#This Row],[ITEM CODE]],Table2[[Item Code]:[Category ]],6,0),"")</f>
        <v/>
      </c>
      <c r="X3506" s="1" t="str">
        <f>IFERROR(VLOOKUP(Table49[[#This Row],[ITEM CODE]],Table2[[Item Code]:[Sub Category]],7,0),"")</f>
        <v/>
      </c>
      <c r="Y3506" s="68" t="str">
        <f>Table49[[#This Row],[PO Number]]&amp;COUNTIFS($E$5:E3506,E3506)</f>
        <v>0</v>
      </c>
    </row>
    <row r="3507" spans="1:25" ht="14.7" customHeight="1" x14ac:dyDescent="0.3">
      <c r="A3507" s="1" t="str">
        <f>IF(Table49[[#This Row],[ITEM NAME]]="","",ROW()-4)</f>
        <v/>
      </c>
      <c r="B3507" s="68"/>
      <c r="C3507" s="4" t="str">
        <f>IFERROR(VLOOKUP(B3507,Table14[],3,0),"")</f>
        <v/>
      </c>
      <c r="D3507" s="4" t="str">
        <f>IFERROR(VLOOKUP(B3507,Table14[],2,0),"")</f>
        <v/>
      </c>
      <c r="E3507" s="4"/>
      <c r="H3507" s="41" t="str">
        <f>IFERROR(VLOOKUP(Table49[[#This Row],[ITEM CODE]],Table2[[Item Code]:[Master Name]],2,0),"")</f>
        <v/>
      </c>
      <c r="I3507" s="41"/>
      <c r="J3507" s="65" t="str">
        <f>IFERROR(VLOOKUP(Table49[[#This Row],[ITEM CODE]],Table2[[Item Code]:[Master Name]],3,0),"")</f>
        <v/>
      </c>
      <c r="K3507" s="1" t="str">
        <f>IFERROR(VLOOKUP(Table49[[#This Row],[ITEM CODE]],Table2[[Item Code]:[Master Name]],9,0),"")</f>
        <v/>
      </c>
      <c r="L3507" s="1" t="str">
        <f>IFERROR(VLOOKUP(Table49[[#This Row],[ITEM CODE]],Table2[[Item Code]:[Master Name]],8,0),"")</f>
        <v/>
      </c>
      <c r="M3507" s="41"/>
      <c r="N3507" s="66">
        <f>IFERROR(VLOOKUP(Table49[[#This Row],[ITEM CODE]],Table2[[#All],[Item Code]:[Unit Cost]],10,0),0)</f>
        <v>0</v>
      </c>
      <c r="O3507" s="134">
        <f>IFERROR(VLOOKUP(Table49[[#This Row],[ITEM CODE]],Table2[[#All],[Item Code]:[Unit Cost]],10,0),0)</f>
        <v>0</v>
      </c>
      <c r="P3507" s="56"/>
      <c r="Q3507" s="58"/>
      <c r="R3507" s="58">
        <f>Table49[[#This Row],[QUANTITY]]*Table49[[#This Row],[INV Prices]]</f>
        <v>0</v>
      </c>
      <c r="S3507" s="67"/>
      <c r="V3507" s="41"/>
      <c r="W3507" s="4" t="str">
        <f>IFERROR(VLOOKUP(Table49[[#This Row],[ITEM CODE]],Table2[[Item Code]:[Category ]],6,0),"")</f>
        <v/>
      </c>
      <c r="X3507" s="1" t="str">
        <f>IFERROR(VLOOKUP(Table49[[#This Row],[ITEM CODE]],Table2[[Item Code]:[Sub Category]],7,0),"")</f>
        <v/>
      </c>
      <c r="Y3507" s="68" t="str">
        <f>Table49[[#This Row],[PO Number]]&amp;COUNTIFS($E$5:E3507,E3507)</f>
        <v>0</v>
      </c>
    </row>
    <row r="3508" spans="1:25" ht="14.7" customHeight="1" x14ac:dyDescent="0.3">
      <c r="A3508" s="1" t="str">
        <f>IF(Table49[[#This Row],[ITEM NAME]]="","",ROW()-4)</f>
        <v/>
      </c>
      <c r="B3508" s="68"/>
      <c r="C3508" s="4" t="str">
        <f>IFERROR(VLOOKUP(B3508,Table14[],3,0),"")</f>
        <v/>
      </c>
      <c r="D3508" s="4" t="str">
        <f>IFERROR(VLOOKUP(B3508,Table14[],2,0),"")</f>
        <v/>
      </c>
      <c r="E3508" s="4"/>
      <c r="H3508" s="41" t="str">
        <f>IFERROR(VLOOKUP(Table49[[#This Row],[ITEM CODE]],Table2[[Item Code]:[Master Name]],2,0),"")</f>
        <v/>
      </c>
      <c r="I3508" s="41"/>
      <c r="J3508" s="65" t="str">
        <f>IFERROR(VLOOKUP(Table49[[#This Row],[ITEM CODE]],Table2[[Item Code]:[Master Name]],3,0),"")</f>
        <v/>
      </c>
      <c r="K3508" s="1" t="str">
        <f>IFERROR(VLOOKUP(Table49[[#This Row],[ITEM CODE]],Table2[[Item Code]:[Master Name]],9,0),"")</f>
        <v/>
      </c>
      <c r="L3508" s="1" t="str">
        <f>IFERROR(VLOOKUP(Table49[[#This Row],[ITEM CODE]],Table2[[Item Code]:[Master Name]],8,0),"")</f>
        <v/>
      </c>
      <c r="M3508" s="41"/>
      <c r="N3508" s="66">
        <f>IFERROR(VLOOKUP(Table49[[#This Row],[ITEM CODE]],Table2[[#All],[Item Code]:[Unit Cost]],10,0),0)</f>
        <v>0</v>
      </c>
      <c r="O3508" s="134">
        <f>IFERROR(VLOOKUP(Table49[[#This Row],[ITEM CODE]],Table2[[#All],[Item Code]:[Unit Cost]],10,0),0)</f>
        <v>0</v>
      </c>
      <c r="P3508" s="56"/>
      <c r="Q3508" s="58"/>
      <c r="R3508" s="58">
        <f>Table49[[#This Row],[QUANTITY]]*Table49[[#This Row],[INV Prices]]</f>
        <v>0</v>
      </c>
      <c r="S3508" s="67"/>
      <c r="V3508" s="41"/>
      <c r="W3508" s="4" t="str">
        <f>IFERROR(VLOOKUP(Table49[[#This Row],[ITEM CODE]],Table2[[Item Code]:[Category ]],6,0),"")</f>
        <v/>
      </c>
      <c r="X3508" s="1" t="str">
        <f>IFERROR(VLOOKUP(Table49[[#This Row],[ITEM CODE]],Table2[[Item Code]:[Sub Category]],7,0),"")</f>
        <v/>
      </c>
      <c r="Y3508" s="68" t="str">
        <f>Table49[[#This Row],[PO Number]]&amp;COUNTIFS($E$5:E3508,E3508)</f>
        <v>0</v>
      </c>
    </row>
    <row r="3509" spans="1:25" ht="14.7" customHeight="1" x14ac:dyDescent="0.3">
      <c r="A3509" s="1" t="str">
        <f>IF(Table49[[#This Row],[ITEM NAME]]="","",ROW()-4)</f>
        <v/>
      </c>
      <c r="B3509" s="68"/>
      <c r="C3509" s="4" t="str">
        <f>IFERROR(VLOOKUP(B3509,Table14[],3,0),"")</f>
        <v/>
      </c>
      <c r="D3509" s="4" t="str">
        <f>IFERROR(VLOOKUP(B3509,Table14[],2,0),"")</f>
        <v/>
      </c>
      <c r="E3509" s="4"/>
      <c r="H3509" s="41" t="str">
        <f>IFERROR(VLOOKUP(Table49[[#This Row],[ITEM CODE]],Table2[[Item Code]:[Master Name]],2,0),"")</f>
        <v/>
      </c>
      <c r="I3509" s="41"/>
      <c r="J3509" s="65" t="str">
        <f>IFERROR(VLOOKUP(Table49[[#This Row],[ITEM CODE]],Table2[[Item Code]:[Master Name]],3,0),"")</f>
        <v/>
      </c>
      <c r="K3509" s="1" t="str">
        <f>IFERROR(VLOOKUP(Table49[[#This Row],[ITEM CODE]],Table2[[Item Code]:[Master Name]],9,0),"")</f>
        <v/>
      </c>
      <c r="L3509" s="1" t="str">
        <f>IFERROR(VLOOKUP(Table49[[#This Row],[ITEM CODE]],Table2[[Item Code]:[Master Name]],8,0),"")</f>
        <v/>
      </c>
      <c r="M3509" s="41"/>
      <c r="N3509" s="66">
        <f>IFERROR(VLOOKUP(Table49[[#This Row],[ITEM CODE]],Table2[[#All],[Item Code]:[Unit Cost]],10,0),0)</f>
        <v>0</v>
      </c>
      <c r="O3509" s="134">
        <f>IFERROR(VLOOKUP(Table49[[#This Row],[ITEM CODE]],Table2[[#All],[Item Code]:[Unit Cost]],10,0),0)</f>
        <v>0</v>
      </c>
      <c r="P3509" s="56"/>
      <c r="Q3509" s="58"/>
      <c r="R3509" s="58">
        <f>Table49[[#This Row],[QUANTITY]]*Table49[[#This Row],[INV Prices]]</f>
        <v>0</v>
      </c>
      <c r="S3509" s="67"/>
      <c r="V3509" s="41"/>
      <c r="W3509" s="4" t="str">
        <f>IFERROR(VLOOKUP(Table49[[#This Row],[ITEM CODE]],Table2[[Item Code]:[Category ]],6,0),"")</f>
        <v/>
      </c>
      <c r="X3509" s="1" t="str">
        <f>IFERROR(VLOOKUP(Table49[[#This Row],[ITEM CODE]],Table2[[Item Code]:[Sub Category]],7,0),"")</f>
        <v/>
      </c>
      <c r="Y3509" s="68" t="str">
        <f>Table49[[#This Row],[PO Number]]&amp;COUNTIFS($E$5:E3509,E3509)</f>
        <v>0</v>
      </c>
    </row>
    <row r="3510" spans="1:25" ht="14.7" customHeight="1" x14ac:dyDescent="0.3">
      <c r="A3510" s="1" t="str">
        <f>IF(Table49[[#This Row],[ITEM NAME]]="","",ROW()-4)</f>
        <v/>
      </c>
      <c r="B3510" s="68"/>
      <c r="C3510" s="4" t="str">
        <f>IFERROR(VLOOKUP(B3510,Table14[],3,0),"")</f>
        <v/>
      </c>
      <c r="D3510" s="4" t="str">
        <f>IFERROR(VLOOKUP(B3510,Table14[],2,0),"")</f>
        <v/>
      </c>
      <c r="E3510" s="4"/>
      <c r="H3510" s="41" t="str">
        <f>IFERROR(VLOOKUP(Table49[[#This Row],[ITEM CODE]],Table2[[Item Code]:[Master Name]],2,0),"")</f>
        <v/>
      </c>
      <c r="I3510" s="41"/>
      <c r="J3510" s="65" t="str">
        <f>IFERROR(VLOOKUP(Table49[[#This Row],[ITEM CODE]],Table2[[Item Code]:[Master Name]],3,0),"")</f>
        <v/>
      </c>
      <c r="K3510" s="1" t="str">
        <f>IFERROR(VLOOKUP(Table49[[#This Row],[ITEM CODE]],Table2[[Item Code]:[Master Name]],9,0),"")</f>
        <v/>
      </c>
      <c r="L3510" s="1" t="str">
        <f>IFERROR(VLOOKUP(Table49[[#This Row],[ITEM CODE]],Table2[[Item Code]:[Master Name]],8,0),"")</f>
        <v/>
      </c>
      <c r="M3510" s="41"/>
      <c r="N3510" s="66">
        <f>IFERROR(VLOOKUP(Table49[[#This Row],[ITEM CODE]],Table2[[#All],[Item Code]:[Unit Cost]],10,0),0)</f>
        <v>0</v>
      </c>
      <c r="O3510" s="134">
        <f>IFERROR(VLOOKUP(Table49[[#This Row],[ITEM CODE]],Table2[[#All],[Item Code]:[Unit Cost]],10,0),0)</f>
        <v>0</v>
      </c>
      <c r="P3510" s="56"/>
      <c r="Q3510" s="58"/>
      <c r="R3510" s="58">
        <f>Table49[[#This Row],[QUANTITY]]*Table49[[#This Row],[INV Prices]]</f>
        <v>0</v>
      </c>
      <c r="S3510" s="67"/>
      <c r="V3510" s="41"/>
      <c r="W3510" s="4" t="str">
        <f>IFERROR(VLOOKUP(Table49[[#This Row],[ITEM CODE]],Table2[[Item Code]:[Category ]],6,0),"")</f>
        <v/>
      </c>
      <c r="X3510" s="1" t="str">
        <f>IFERROR(VLOOKUP(Table49[[#This Row],[ITEM CODE]],Table2[[Item Code]:[Sub Category]],7,0),"")</f>
        <v/>
      </c>
      <c r="Y3510" s="68" t="str">
        <f>Table49[[#This Row],[PO Number]]&amp;COUNTIFS($E$5:E3510,E3510)</f>
        <v>0</v>
      </c>
    </row>
    <row r="3511" spans="1:25" ht="14.7" customHeight="1" x14ac:dyDescent="0.3">
      <c r="A3511" s="1" t="str">
        <f>IF(Table49[[#This Row],[ITEM NAME]]="","",ROW()-4)</f>
        <v/>
      </c>
      <c r="B3511" s="68"/>
      <c r="C3511" s="4" t="str">
        <f>IFERROR(VLOOKUP(B3511,Table14[],3,0),"")</f>
        <v/>
      </c>
      <c r="D3511" s="4" t="str">
        <f>IFERROR(VLOOKUP(B3511,Table14[],2,0),"")</f>
        <v/>
      </c>
      <c r="E3511" s="4"/>
      <c r="H3511" s="41" t="str">
        <f>IFERROR(VLOOKUP(Table49[[#This Row],[ITEM CODE]],Table2[[Item Code]:[Master Name]],2,0),"")</f>
        <v/>
      </c>
      <c r="I3511" s="41"/>
      <c r="J3511" s="65" t="str">
        <f>IFERROR(VLOOKUP(Table49[[#This Row],[ITEM CODE]],Table2[[Item Code]:[Master Name]],3,0),"")</f>
        <v/>
      </c>
      <c r="K3511" s="1" t="str">
        <f>IFERROR(VLOOKUP(Table49[[#This Row],[ITEM CODE]],Table2[[Item Code]:[Master Name]],9,0),"")</f>
        <v/>
      </c>
      <c r="L3511" s="1" t="str">
        <f>IFERROR(VLOOKUP(Table49[[#This Row],[ITEM CODE]],Table2[[Item Code]:[Master Name]],8,0),"")</f>
        <v/>
      </c>
      <c r="M3511" s="41"/>
      <c r="N3511" s="66">
        <f>IFERROR(VLOOKUP(Table49[[#This Row],[ITEM CODE]],Table2[[#All],[Item Code]:[Unit Cost]],10,0),0)</f>
        <v>0</v>
      </c>
      <c r="O3511" s="134">
        <f>IFERROR(VLOOKUP(Table49[[#This Row],[ITEM CODE]],Table2[[#All],[Item Code]:[Unit Cost]],10,0),0)</f>
        <v>0</v>
      </c>
      <c r="P3511" s="56"/>
      <c r="Q3511" s="58"/>
      <c r="R3511" s="58">
        <f>Table49[[#This Row],[QUANTITY]]*Table49[[#This Row],[INV Prices]]</f>
        <v>0</v>
      </c>
      <c r="S3511" s="67"/>
      <c r="V3511" s="41"/>
      <c r="W3511" s="4" t="str">
        <f>IFERROR(VLOOKUP(Table49[[#This Row],[ITEM CODE]],Table2[[Item Code]:[Category ]],6,0),"")</f>
        <v/>
      </c>
      <c r="X3511" s="1" t="str">
        <f>IFERROR(VLOOKUP(Table49[[#This Row],[ITEM CODE]],Table2[[Item Code]:[Sub Category]],7,0),"")</f>
        <v/>
      </c>
      <c r="Y3511" s="68" t="str">
        <f>Table49[[#This Row],[PO Number]]&amp;COUNTIFS($E$5:E3511,E3511)</f>
        <v>0</v>
      </c>
    </row>
    <row r="3512" spans="1:25" ht="14.7" customHeight="1" x14ac:dyDescent="0.3">
      <c r="A3512" s="1" t="str">
        <f>IF(Table49[[#This Row],[ITEM NAME]]="","",ROW()-4)</f>
        <v/>
      </c>
      <c r="B3512" s="68"/>
      <c r="C3512" s="4" t="str">
        <f>IFERROR(VLOOKUP(B3512,Table14[],3,0),"")</f>
        <v/>
      </c>
      <c r="D3512" s="4" t="str">
        <f>IFERROR(VLOOKUP(B3512,Table14[],2,0),"")</f>
        <v/>
      </c>
      <c r="E3512" s="4"/>
      <c r="H3512" s="41" t="str">
        <f>IFERROR(VLOOKUP(Table49[[#This Row],[ITEM CODE]],Table2[[Item Code]:[Master Name]],2,0),"")</f>
        <v/>
      </c>
      <c r="I3512" s="41"/>
      <c r="J3512" s="65" t="str">
        <f>IFERROR(VLOOKUP(Table49[[#This Row],[ITEM CODE]],Table2[[Item Code]:[Master Name]],3,0),"")</f>
        <v/>
      </c>
      <c r="K3512" s="1" t="str">
        <f>IFERROR(VLOOKUP(Table49[[#This Row],[ITEM CODE]],Table2[[Item Code]:[Master Name]],9,0),"")</f>
        <v/>
      </c>
      <c r="L3512" s="1" t="str">
        <f>IFERROR(VLOOKUP(Table49[[#This Row],[ITEM CODE]],Table2[[Item Code]:[Master Name]],8,0),"")</f>
        <v/>
      </c>
      <c r="M3512" s="41"/>
      <c r="N3512" s="66">
        <f>IFERROR(VLOOKUP(Table49[[#This Row],[ITEM CODE]],Table2[[#All],[Item Code]:[Unit Cost]],10,0),0)</f>
        <v>0</v>
      </c>
      <c r="O3512" s="134">
        <f>IFERROR(VLOOKUP(Table49[[#This Row],[ITEM CODE]],Table2[[#All],[Item Code]:[Unit Cost]],10,0),0)</f>
        <v>0</v>
      </c>
      <c r="P3512" s="56"/>
      <c r="Q3512" s="58"/>
      <c r="R3512" s="58">
        <f>Table49[[#This Row],[QUANTITY]]*Table49[[#This Row],[INV Prices]]</f>
        <v>0</v>
      </c>
      <c r="S3512" s="67"/>
      <c r="V3512" s="41"/>
      <c r="W3512" s="4" t="str">
        <f>IFERROR(VLOOKUP(Table49[[#This Row],[ITEM CODE]],Table2[[Item Code]:[Category ]],6,0),"")</f>
        <v/>
      </c>
      <c r="X3512" s="1" t="str">
        <f>IFERROR(VLOOKUP(Table49[[#This Row],[ITEM CODE]],Table2[[Item Code]:[Sub Category]],7,0),"")</f>
        <v/>
      </c>
      <c r="Y3512" s="68" t="str">
        <f>Table49[[#This Row],[PO Number]]&amp;COUNTIFS($E$5:E3512,E3512)</f>
        <v>0</v>
      </c>
    </row>
    <row r="3513" spans="1:25" ht="14.7" customHeight="1" x14ac:dyDescent="0.3">
      <c r="A3513" s="1" t="str">
        <f>IF(Table49[[#This Row],[ITEM NAME]]="","",ROW()-4)</f>
        <v/>
      </c>
      <c r="B3513" s="68"/>
      <c r="C3513" s="4" t="str">
        <f>IFERROR(VLOOKUP(B3513,Table14[],3,0),"")</f>
        <v/>
      </c>
      <c r="D3513" s="4" t="str">
        <f>IFERROR(VLOOKUP(B3513,Table14[],2,0),"")</f>
        <v/>
      </c>
      <c r="E3513" s="4"/>
      <c r="H3513" s="41" t="str">
        <f>IFERROR(VLOOKUP(Table49[[#This Row],[ITEM CODE]],Table2[[Item Code]:[Master Name]],2,0),"")</f>
        <v/>
      </c>
      <c r="I3513" s="41"/>
      <c r="J3513" s="65" t="str">
        <f>IFERROR(VLOOKUP(Table49[[#This Row],[ITEM CODE]],Table2[[Item Code]:[Master Name]],3,0),"")</f>
        <v/>
      </c>
      <c r="K3513" s="1" t="str">
        <f>IFERROR(VLOOKUP(Table49[[#This Row],[ITEM CODE]],Table2[[Item Code]:[Master Name]],9,0),"")</f>
        <v/>
      </c>
      <c r="L3513" s="1" t="str">
        <f>IFERROR(VLOOKUP(Table49[[#This Row],[ITEM CODE]],Table2[[Item Code]:[Master Name]],8,0),"")</f>
        <v/>
      </c>
      <c r="M3513" s="41"/>
      <c r="N3513" s="66">
        <f>IFERROR(VLOOKUP(Table49[[#This Row],[ITEM CODE]],Table2[[#All],[Item Code]:[Unit Cost]],10,0),0)</f>
        <v>0</v>
      </c>
      <c r="O3513" s="134">
        <f>IFERROR(VLOOKUP(Table49[[#This Row],[ITEM CODE]],Table2[[#All],[Item Code]:[Unit Cost]],10,0),0)</f>
        <v>0</v>
      </c>
      <c r="P3513" s="56"/>
      <c r="Q3513" s="58"/>
      <c r="R3513" s="58">
        <f>Table49[[#This Row],[QUANTITY]]*Table49[[#This Row],[INV Prices]]</f>
        <v>0</v>
      </c>
      <c r="S3513" s="67"/>
      <c r="V3513" s="41"/>
      <c r="W3513" s="4" t="str">
        <f>IFERROR(VLOOKUP(Table49[[#This Row],[ITEM CODE]],Table2[[Item Code]:[Category ]],6,0),"")</f>
        <v/>
      </c>
      <c r="X3513" s="1" t="str">
        <f>IFERROR(VLOOKUP(Table49[[#This Row],[ITEM CODE]],Table2[[Item Code]:[Sub Category]],7,0),"")</f>
        <v/>
      </c>
      <c r="Y3513" s="68" t="str">
        <f>Table49[[#This Row],[PO Number]]&amp;COUNTIFS($E$5:E3513,E3513)</f>
        <v>0</v>
      </c>
    </row>
    <row r="3514" spans="1:25" ht="14.7" customHeight="1" x14ac:dyDescent="0.3">
      <c r="A3514" s="1" t="str">
        <f>IF(Table49[[#This Row],[ITEM NAME]]="","",ROW()-4)</f>
        <v/>
      </c>
      <c r="B3514" s="68"/>
      <c r="C3514" s="4" t="str">
        <f>IFERROR(VLOOKUP(B3514,Table14[],3,0),"")</f>
        <v/>
      </c>
      <c r="D3514" s="4" t="str">
        <f>IFERROR(VLOOKUP(B3514,Table14[],2,0),"")</f>
        <v/>
      </c>
      <c r="E3514" s="4"/>
      <c r="H3514" s="41" t="str">
        <f>IFERROR(VLOOKUP(Table49[[#This Row],[ITEM CODE]],Table2[[Item Code]:[Master Name]],2,0),"")</f>
        <v/>
      </c>
      <c r="I3514" s="41"/>
      <c r="J3514" s="65" t="str">
        <f>IFERROR(VLOOKUP(Table49[[#This Row],[ITEM CODE]],Table2[[Item Code]:[Master Name]],3,0),"")</f>
        <v/>
      </c>
      <c r="K3514" s="1" t="str">
        <f>IFERROR(VLOOKUP(Table49[[#This Row],[ITEM CODE]],Table2[[Item Code]:[Master Name]],9,0),"")</f>
        <v/>
      </c>
      <c r="L3514" s="1" t="str">
        <f>IFERROR(VLOOKUP(Table49[[#This Row],[ITEM CODE]],Table2[[Item Code]:[Master Name]],8,0),"")</f>
        <v/>
      </c>
      <c r="M3514" s="41"/>
      <c r="N3514" s="66">
        <f>IFERROR(VLOOKUP(Table49[[#This Row],[ITEM CODE]],Table2[[#All],[Item Code]:[Unit Cost]],10,0),0)</f>
        <v>0</v>
      </c>
      <c r="O3514" s="134">
        <f>IFERROR(VLOOKUP(Table49[[#This Row],[ITEM CODE]],Table2[[#All],[Item Code]:[Unit Cost]],10,0),0)</f>
        <v>0</v>
      </c>
      <c r="P3514" s="56"/>
      <c r="Q3514" s="58"/>
      <c r="R3514" s="58">
        <f>Table49[[#This Row],[QUANTITY]]*Table49[[#This Row],[INV Prices]]</f>
        <v>0</v>
      </c>
      <c r="S3514" s="67"/>
      <c r="V3514" s="41"/>
      <c r="W3514" s="4" t="str">
        <f>IFERROR(VLOOKUP(Table49[[#This Row],[ITEM CODE]],Table2[[Item Code]:[Category ]],6,0),"")</f>
        <v/>
      </c>
      <c r="X3514" s="1" t="str">
        <f>IFERROR(VLOOKUP(Table49[[#This Row],[ITEM CODE]],Table2[[Item Code]:[Sub Category]],7,0),"")</f>
        <v/>
      </c>
      <c r="Y3514" s="68" t="str">
        <f>Table49[[#This Row],[PO Number]]&amp;COUNTIFS($E$5:E3514,E3514)</f>
        <v>0</v>
      </c>
    </row>
    <row r="3515" spans="1:25" ht="14.7" customHeight="1" x14ac:dyDescent="0.3">
      <c r="A3515" s="1" t="str">
        <f>IF(Table49[[#This Row],[ITEM NAME]]="","",ROW()-4)</f>
        <v/>
      </c>
      <c r="B3515" s="68"/>
      <c r="C3515" s="4" t="str">
        <f>IFERROR(VLOOKUP(B3515,Table14[],3,0),"")</f>
        <v/>
      </c>
      <c r="D3515" s="4" t="str">
        <f>IFERROR(VLOOKUP(B3515,Table14[],2,0),"")</f>
        <v/>
      </c>
      <c r="E3515" s="4"/>
      <c r="H3515" s="41" t="str">
        <f>IFERROR(VLOOKUP(Table49[[#This Row],[ITEM CODE]],Table2[[Item Code]:[Master Name]],2,0),"")</f>
        <v/>
      </c>
      <c r="I3515" s="41"/>
      <c r="J3515" s="65" t="str">
        <f>IFERROR(VLOOKUP(Table49[[#This Row],[ITEM CODE]],Table2[[Item Code]:[Master Name]],3,0),"")</f>
        <v/>
      </c>
      <c r="K3515" s="1" t="str">
        <f>IFERROR(VLOOKUP(Table49[[#This Row],[ITEM CODE]],Table2[[Item Code]:[Master Name]],9,0),"")</f>
        <v/>
      </c>
      <c r="L3515" s="1" t="str">
        <f>IFERROR(VLOOKUP(Table49[[#This Row],[ITEM CODE]],Table2[[Item Code]:[Master Name]],8,0),"")</f>
        <v/>
      </c>
      <c r="M3515" s="41"/>
      <c r="N3515" s="66">
        <f>IFERROR(VLOOKUP(Table49[[#This Row],[ITEM CODE]],Table2[[#All],[Item Code]:[Unit Cost]],10,0),0)</f>
        <v>0</v>
      </c>
      <c r="O3515" s="134">
        <f>IFERROR(VLOOKUP(Table49[[#This Row],[ITEM CODE]],Table2[[#All],[Item Code]:[Unit Cost]],10,0),0)</f>
        <v>0</v>
      </c>
      <c r="P3515" s="56"/>
      <c r="Q3515" s="58"/>
      <c r="R3515" s="58">
        <f>Table49[[#This Row],[QUANTITY]]*Table49[[#This Row],[INV Prices]]</f>
        <v>0</v>
      </c>
      <c r="S3515" s="67"/>
      <c r="V3515" s="41"/>
      <c r="W3515" s="4" t="str">
        <f>IFERROR(VLOOKUP(Table49[[#This Row],[ITEM CODE]],Table2[[Item Code]:[Category ]],6,0),"")</f>
        <v/>
      </c>
      <c r="X3515" s="1" t="str">
        <f>IFERROR(VLOOKUP(Table49[[#This Row],[ITEM CODE]],Table2[[Item Code]:[Sub Category]],7,0),"")</f>
        <v/>
      </c>
      <c r="Y3515" s="68" t="str">
        <f>Table49[[#This Row],[PO Number]]&amp;COUNTIFS($E$5:E3515,E3515)</f>
        <v>0</v>
      </c>
    </row>
    <row r="3516" spans="1:25" ht="14.7" customHeight="1" x14ac:dyDescent="0.3">
      <c r="A3516" s="1" t="str">
        <f>IF(Table49[[#This Row],[ITEM NAME]]="","",ROW()-4)</f>
        <v/>
      </c>
      <c r="B3516" s="68"/>
      <c r="C3516" s="4" t="str">
        <f>IFERROR(VLOOKUP(B3516,Table14[],3,0),"")</f>
        <v/>
      </c>
      <c r="D3516" s="4" t="str">
        <f>IFERROR(VLOOKUP(B3516,Table14[],2,0),"")</f>
        <v/>
      </c>
      <c r="E3516" s="4"/>
      <c r="H3516" s="41" t="str">
        <f>IFERROR(VLOOKUP(Table49[[#This Row],[ITEM CODE]],Table2[[Item Code]:[Master Name]],2,0),"")</f>
        <v/>
      </c>
      <c r="I3516" s="41"/>
      <c r="J3516" s="65" t="str">
        <f>IFERROR(VLOOKUP(Table49[[#This Row],[ITEM CODE]],Table2[[Item Code]:[Master Name]],3,0),"")</f>
        <v/>
      </c>
      <c r="K3516" s="1" t="str">
        <f>IFERROR(VLOOKUP(Table49[[#This Row],[ITEM CODE]],Table2[[Item Code]:[Master Name]],9,0),"")</f>
        <v/>
      </c>
      <c r="L3516" s="1" t="str">
        <f>IFERROR(VLOOKUP(Table49[[#This Row],[ITEM CODE]],Table2[[Item Code]:[Master Name]],8,0),"")</f>
        <v/>
      </c>
      <c r="M3516" s="41"/>
      <c r="N3516" s="66">
        <f>IFERROR(VLOOKUP(Table49[[#This Row],[ITEM CODE]],Table2[[#All],[Item Code]:[Unit Cost]],10,0),0)</f>
        <v>0</v>
      </c>
      <c r="O3516" s="134">
        <f>IFERROR(VLOOKUP(Table49[[#This Row],[ITEM CODE]],Table2[[#All],[Item Code]:[Unit Cost]],10,0),0)</f>
        <v>0</v>
      </c>
      <c r="P3516" s="56"/>
      <c r="Q3516" s="58"/>
      <c r="R3516" s="58">
        <f>Table49[[#This Row],[QUANTITY]]*Table49[[#This Row],[INV Prices]]</f>
        <v>0</v>
      </c>
      <c r="S3516" s="67"/>
      <c r="V3516" s="41"/>
      <c r="W3516" s="4" t="str">
        <f>IFERROR(VLOOKUP(Table49[[#This Row],[ITEM CODE]],Table2[[Item Code]:[Category ]],6,0),"")</f>
        <v/>
      </c>
      <c r="X3516" s="1" t="str">
        <f>IFERROR(VLOOKUP(Table49[[#This Row],[ITEM CODE]],Table2[[Item Code]:[Sub Category]],7,0),"")</f>
        <v/>
      </c>
      <c r="Y3516" s="68" t="str">
        <f>Table49[[#This Row],[PO Number]]&amp;COUNTIFS($E$5:E3516,E3516)</f>
        <v>0</v>
      </c>
    </row>
    <row r="3517" spans="1:25" ht="14.7" customHeight="1" x14ac:dyDescent="0.3">
      <c r="A3517" s="1" t="str">
        <f>IF(Table49[[#This Row],[ITEM NAME]]="","",ROW()-4)</f>
        <v/>
      </c>
      <c r="B3517" s="68"/>
      <c r="C3517" s="4" t="str">
        <f>IFERROR(VLOOKUP(B3517,Table14[],3,0),"")</f>
        <v/>
      </c>
      <c r="D3517" s="4" t="str">
        <f>IFERROR(VLOOKUP(B3517,Table14[],2,0),"")</f>
        <v/>
      </c>
      <c r="E3517" s="4"/>
      <c r="H3517" s="41" t="str">
        <f>IFERROR(VLOOKUP(Table49[[#This Row],[ITEM CODE]],Table2[[Item Code]:[Master Name]],2,0),"")</f>
        <v/>
      </c>
      <c r="I3517" s="41"/>
      <c r="J3517" s="65" t="str">
        <f>IFERROR(VLOOKUP(Table49[[#This Row],[ITEM CODE]],Table2[[Item Code]:[Master Name]],3,0),"")</f>
        <v/>
      </c>
      <c r="K3517" s="1" t="str">
        <f>IFERROR(VLOOKUP(Table49[[#This Row],[ITEM CODE]],Table2[[Item Code]:[Master Name]],9,0),"")</f>
        <v/>
      </c>
      <c r="L3517" s="1" t="str">
        <f>IFERROR(VLOOKUP(Table49[[#This Row],[ITEM CODE]],Table2[[Item Code]:[Master Name]],8,0),"")</f>
        <v/>
      </c>
      <c r="M3517" s="41"/>
      <c r="N3517" s="66">
        <f>IFERROR(VLOOKUP(Table49[[#This Row],[ITEM CODE]],Table2[[#All],[Item Code]:[Unit Cost]],10,0),0)</f>
        <v>0</v>
      </c>
      <c r="O3517" s="134">
        <f>IFERROR(VLOOKUP(Table49[[#This Row],[ITEM CODE]],Table2[[#All],[Item Code]:[Unit Cost]],10,0),0)</f>
        <v>0</v>
      </c>
      <c r="P3517" s="56"/>
      <c r="Q3517" s="58"/>
      <c r="R3517" s="58">
        <f>Table49[[#This Row],[QUANTITY]]*Table49[[#This Row],[INV Prices]]</f>
        <v>0</v>
      </c>
      <c r="S3517" s="67"/>
      <c r="V3517" s="41"/>
      <c r="W3517" s="4" t="str">
        <f>IFERROR(VLOOKUP(Table49[[#This Row],[ITEM CODE]],Table2[[Item Code]:[Category ]],6,0),"")</f>
        <v/>
      </c>
      <c r="X3517" s="1" t="str">
        <f>IFERROR(VLOOKUP(Table49[[#This Row],[ITEM CODE]],Table2[[Item Code]:[Sub Category]],7,0),"")</f>
        <v/>
      </c>
      <c r="Y3517" s="68" t="str">
        <f>Table49[[#This Row],[PO Number]]&amp;COUNTIFS($E$5:E3517,E3517)</f>
        <v>0</v>
      </c>
    </row>
    <row r="3518" spans="1:25" ht="14.7" customHeight="1" x14ac:dyDescent="0.3">
      <c r="A3518" s="1" t="str">
        <f>IF(Table49[[#This Row],[ITEM NAME]]="","",ROW()-4)</f>
        <v/>
      </c>
      <c r="B3518" s="68"/>
      <c r="C3518" s="4" t="str">
        <f>IFERROR(VLOOKUP(B3518,Table14[],3,0),"")</f>
        <v/>
      </c>
      <c r="D3518" s="4" t="str">
        <f>IFERROR(VLOOKUP(B3518,Table14[],2,0),"")</f>
        <v/>
      </c>
      <c r="E3518" s="4"/>
      <c r="H3518" s="41" t="str">
        <f>IFERROR(VLOOKUP(Table49[[#This Row],[ITEM CODE]],Table2[[Item Code]:[Master Name]],2,0),"")</f>
        <v/>
      </c>
      <c r="I3518" s="41"/>
      <c r="J3518" s="65" t="str">
        <f>IFERROR(VLOOKUP(Table49[[#This Row],[ITEM CODE]],Table2[[Item Code]:[Master Name]],3,0),"")</f>
        <v/>
      </c>
      <c r="K3518" s="1" t="str">
        <f>IFERROR(VLOOKUP(Table49[[#This Row],[ITEM CODE]],Table2[[Item Code]:[Master Name]],9,0),"")</f>
        <v/>
      </c>
      <c r="L3518" s="1" t="str">
        <f>IFERROR(VLOOKUP(Table49[[#This Row],[ITEM CODE]],Table2[[Item Code]:[Master Name]],8,0),"")</f>
        <v/>
      </c>
      <c r="M3518" s="41"/>
      <c r="N3518" s="66">
        <f>IFERROR(VLOOKUP(Table49[[#This Row],[ITEM CODE]],Table2[[#All],[Item Code]:[Unit Cost]],10,0),0)</f>
        <v>0</v>
      </c>
      <c r="O3518" s="134">
        <f>IFERROR(VLOOKUP(Table49[[#This Row],[ITEM CODE]],Table2[[#All],[Item Code]:[Unit Cost]],10,0),0)</f>
        <v>0</v>
      </c>
      <c r="P3518" s="56"/>
      <c r="Q3518" s="58"/>
      <c r="R3518" s="58">
        <f>Table49[[#This Row],[QUANTITY]]*Table49[[#This Row],[INV Prices]]</f>
        <v>0</v>
      </c>
      <c r="S3518" s="67"/>
      <c r="V3518" s="41"/>
      <c r="W3518" s="4" t="str">
        <f>IFERROR(VLOOKUP(Table49[[#This Row],[ITEM CODE]],Table2[[Item Code]:[Category ]],6,0),"")</f>
        <v/>
      </c>
      <c r="X3518" s="1" t="str">
        <f>IFERROR(VLOOKUP(Table49[[#This Row],[ITEM CODE]],Table2[[Item Code]:[Sub Category]],7,0),"")</f>
        <v/>
      </c>
      <c r="Y3518" s="68" t="str">
        <f>Table49[[#This Row],[PO Number]]&amp;COUNTIFS($E$5:E3518,E3518)</f>
        <v>0</v>
      </c>
    </row>
    <row r="3519" spans="1:25" ht="14.7" customHeight="1" x14ac:dyDescent="0.3">
      <c r="A3519" s="1" t="str">
        <f>IF(Table49[[#This Row],[ITEM NAME]]="","",ROW()-4)</f>
        <v/>
      </c>
      <c r="B3519" s="68"/>
      <c r="C3519" s="4" t="str">
        <f>IFERROR(VLOOKUP(B3519,Table14[],3,0),"")</f>
        <v/>
      </c>
      <c r="D3519" s="4" t="str">
        <f>IFERROR(VLOOKUP(B3519,Table14[],2,0),"")</f>
        <v/>
      </c>
      <c r="E3519" s="4"/>
      <c r="H3519" s="41" t="str">
        <f>IFERROR(VLOOKUP(Table49[[#This Row],[ITEM CODE]],Table2[[Item Code]:[Master Name]],2,0),"")</f>
        <v/>
      </c>
      <c r="I3519" s="41"/>
      <c r="J3519" s="65" t="str">
        <f>IFERROR(VLOOKUP(Table49[[#This Row],[ITEM CODE]],Table2[[Item Code]:[Master Name]],3,0),"")</f>
        <v/>
      </c>
      <c r="K3519" s="1" t="str">
        <f>IFERROR(VLOOKUP(Table49[[#This Row],[ITEM CODE]],Table2[[Item Code]:[Master Name]],9,0),"")</f>
        <v/>
      </c>
      <c r="L3519" s="1" t="str">
        <f>IFERROR(VLOOKUP(Table49[[#This Row],[ITEM CODE]],Table2[[Item Code]:[Master Name]],8,0),"")</f>
        <v/>
      </c>
      <c r="M3519" s="41"/>
      <c r="N3519" s="66">
        <f>IFERROR(VLOOKUP(Table49[[#This Row],[ITEM CODE]],Table2[[#All],[Item Code]:[Unit Cost]],10,0),0)</f>
        <v>0</v>
      </c>
      <c r="O3519" s="134">
        <f>IFERROR(VLOOKUP(Table49[[#This Row],[ITEM CODE]],Table2[[#All],[Item Code]:[Unit Cost]],10,0),0)</f>
        <v>0</v>
      </c>
      <c r="P3519" s="56"/>
      <c r="Q3519" s="58"/>
      <c r="R3519" s="58">
        <f>Table49[[#This Row],[QUANTITY]]*Table49[[#This Row],[INV Prices]]</f>
        <v>0</v>
      </c>
      <c r="S3519" s="67"/>
      <c r="V3519" s="41"/>
      <c r="W3519" s="4" t="str">
        <f>IFERROR(VLOOKUP(Table49[[#This Row],[ITEM CODE]],Table2[[Item Code]:[Category ]],6,0),"")</f>
        <v/>
      </c>
      <c r="X3519" s="1" t="str">
        <f>IFERROR(VLOOKUP(Table49[[#This Row],[ITEM CODE]],Table2[[Item Code]:[Sub Category]],7,0),"")</f>
        <v/>
      </c>
      <c r="Y3519" s="68" t="str">
        <f>Table49[[#This Row],[PO Number]]&amp;COUNTIFS($E$5:E3519,E3519)</f>
        <v>0</v>
      </c>
    </row>
    <row r="3520" spans="1:25" ht="14.7" customHeight="1" x14ac:dyDescent="0.3">
      <c r="A3520" s="1" t="str">
        <f>IF(Table49[[#This Row],[ITEM NAME]]="","",ROW()-4)</f>
        <v/>
      </c>
      <c r="B3520" s="68"/>
      <c r="C3520" s="4" t="str">
        <f>IFERROR(VLOOKUP(B3520,Table14[],3,0),"")</f>
        <v/>
      </c>
      <c r="D3520" s="4" t="str">
        <f>IFERROR(VLOOKUP(B3520,Table14[],2,0),"")</f>
        <v/>
      </c>
      <c r="E3520" s="4"/>
      <c r="H3520" s="41" t="str">
        <f>IFERROR(VLOOKUP(Table49[[#This Row],[ITEM CODE]],Table2[[Item Code]:[Master Name]],2,0),"")</f>
        <v/>
      </c>
      <c r="I3520" s="41"/>
      <c r="J3520" s="65" t="str">
        <f>IFERROR(VLOOKUP(Table49[[#This Row],[ITEM CODE]],Table2[[Item Code]:[Master Name]],3,0),"")</f>
        <v/>
      </c>
      <c r="K3520" s="1" t="str">
        <f>IFERROR(VLOOKUP(Table49[[#This Row],[ITEM CODE]],Table2[[Item Code]:[Master Name]],9,0),"")</f>
        <v/>
      </c>
      <c r="L3520" s="1" t="str">
        <f>IFERROR(VLOOKUP(Table49[[#This Row],[ITEM CODE]],Table2[[Item Code]:[Master Name]],8,0),"")</f>
        <v/>
      </c>
      <c r="M3520" s="41"/>
      <c r="N3520" s="66">
        <f>IFERROR(VLOOKUP(Table49[[#This Row],[ITEM CODE]],Table2[[#All],[Item Code]:[Unit Cost]],10,0),0)</f>
        <v>0</v>
      </c>
      <c r="O3520" s="134">
        <f>IFERROR(VLOOKUP(Table49[[#This Row],[ITEM CODE]],Table2[[#All],[Item Code]:[Unit Cost]],10,0),0)</f>
        <v>0</v>
      </c>
      <c r="P3520" s="56"/>
      <c r="Q3520" s="58"/>
      <c r="R3520" s="58">
        <f>Table49[[#This Row],[QUANTITY]]*Table49[[#This Row],[INV Prices]]</f>
        <v>0</v>
      </c>
      <c r="S3520" s="67"/>
      <c r="V3520" s="41"/>
      <c r="W3520" s="4" t="str">
        <f>IFERROR(VLOOKUP(Table49[[#This Row],[ITEM CODE]],Table2[[Item Code]:[Category ]],6,0),"")</f>
        <v/>
      </c>
      <c r="X3520" s="1" t="str">
        <f>IFERROR(VLOOKUP(Table49[[#This Row],[ITEM CODE]],Table2[[Item Code]:[Sub Category]],7,0),"")</f>
        <v/>
      </c>
      <c r="Y3520" s="68" t="str">
        <f>Table49[[#This Row],[PO Number]]&amp;COUNTIFS($E$5:E3520,E3520)</f>
        <v>0</v>
      </c>
    </row>
    <row r="3521" spans="1:25" ht="14.7" customHeight="1" x14ac:dyDescent="0.3">
      <c r="A3521" s="1" t="str">
        <f>IF(Table49[[#This Row],[ITEM NAME]]="","",ROW()-4)</f>
        <v/>
      </c>
      <c r="B3521" s="68"/>
      <c r="C3521" s="4" t="str">
        <f>IFERROR(VLOOKUP(B3521,Table14[],3,0),"")</f>
        <v/>
      </c>
      <c r="D3521" s="4" t="str">
        <f>IFERROR(VLOOKUP(B3521,Table14[],2,0),"")</f>
        <v/>
      </c>
      <c r="E3521" s="4"/>
      <c r="H3521" s="41" t="str">
        <f>IFERROR(VLOOKUP(Table49[[#This Row],[ITEM CODE]],Table2[[Item Code]:[Master Name]],2,0),"")</f>
        <v/>
      </c>
      <c r="I3521" s="41"/>
      <c r="J3521" s="65" t="str">
        <f>IFERROR(VLOOKUP(Table49[[#This Row],[ITEM CODE]],Table2[[Item Code]:[Master Name]],3,0),"")</f>
        <v/>
      </c>
      <c r="K3521" s="1" t="str">
        <f>IFERROR(VLOOKUP(Table49[[#This Row],[ITEM CODE]],Table2[[Item Code]:[Master Name]],9,0),"")</f>
        <v/>
      </c>
      <c r="L3521" s="1" t="str">
        <f>IFERROR(VLOOKUP(Table49[[#This Row],[ITEM CODE]],Table2[[Item Code]:[Master Name]],8,0),"")</f>
        <v/>
      </c>
      <c r="M3521" s="41"/>
      <c r="N3521" s="66">
        <f>IFERROR(VLOOKUP(Table49[[#This Row],[ITEM CODE]],Table2[[#All],[Item Code]:[Unit Cost]],10,0),0)</f>
        <v>0</v>
      </c>
      <c r="O3521" s="134">
        <f>IFERROR(VLOOKUP(Table49[[#This Row],[ITEM CODE]],Table2[[#All],[Item Code]:[Unit Cost]],10,0),0)</f>
        <v>0</v>
      </c>
      <c r="P3521" s="56"/>
      <c r="Q3521" s="58"/>
      <c r="R3521" s="58">
        <f>Table49[[#This Row],[QUANTITY]]*Table49[[#This Row],[INV Prices]]</f>
        <v>0</v>
      </c>
      <c r="S3521" s="67"/>
      <c r="V3521" s="41"/>
      <c r="W3521" s="4" t="str">
        <f>IFERROR(VLOOKUP(Table49[[#This Row],[ITEM CODE]],Table2[[Item Code]:[Category ]],6,0),"")</f>
        <v/>
      </c>
      <c r="X3521" s="1" t="str">
        <f>IFERROR(VLOOKUP(Table49[[#This Row],[ITEM CODE]],Table2[[Item Code]:[Sub Category]],7,0),"")</f>
        <v/>
      </c>
      <c r="Y3521" s="68" t="str">
        <f>Table49[[#This Row],[PO Number]]&amp;COUNTIFS($E$5:E3521,E3521)</f>
        <v>0</v>
      </c>
    </row>
    <row r="3522" spans="1:25" ht="14.7" customHeight="1" x14ac:dyDescent="0.3">
      <c r="A3522" s="1" t="str">
        <f>IF(Table49[[#This Row],[ITEM NAME]]="","",ROW()-4)</f>
        <v/>
      </c>
      <c r="B3522" s="68"/>
      <c r="C3522" s="4" t="str">
        <f>IFERROR(VLOOKUP(B3522,Table14[],3,0),"")</f>
        <v/>
      </c>
      <c r="D3522" s="4" t="str">
        <f>IFERROR(VLOOKUP(B3522,Table14[],2,0),"")</f>
        <v/>
      </c>
      <c r="E3522" s="4"/>
      <c r="H3522" s="41" t="str">
        <f>IFERROR(VLOOKUP(Table49[[#This Row],[ITEM CODE]],Table2[[Item Code]:[Master Name]],2,0),"")</f>
        <v/>
      </c>
      <c r="I3522" s="41"/>
      <c r="J3522" s="65" t="str">
        <f>IFERROR(VLOOKUP(Table49[[#This Row],[ITEM CODE]],Table2[[Item Code]:[Master Name]],3,0),"")</f>
        <v/>
      </c>
      <c r="K3522" s="1" t="str">
        <f>IFERROR(VLOOKUP(Table49[[#This Row],[ITEM CODE]],Table2[[Item Code]:[Master Name]],9,0),"")</f>
        <v/>
      </c>
      <c r="L3522" s="1" t="str">
        <f>IFERROR(VLOOKUP(Table49[[#This Row],[ITEM CODE]],Table2[[Item Code]:[Master Name]],8,0),"")</f>
        <v/>
      </c>
      <c r="M3522" s="41"/>
      <c r="N3522" s="66">
        <f>IFERROR(VLOOKUP(Table49[[#This Row],[ITEM CODE]],Table2[[#All],[Item Code]:[Unit Cost]],10,0),0)</f>
        <v>0</v>
      </c>
      <c r="O3522" s="134">
        <f>IFERROR(VLOOKUP(Table49[[#This Row],[ITEM CODE]],Table2[[#All],[Item Code]:[Unit Cost]],10,0),0)</f>
        <v>0</v>
      </c>
      <c r="P3522" s="56"/>
      <c r="Q3522" s="58"/>
      <c r="R3522" s="58">
        <f>Table49[[#This Row],[QUANTITY]]*Table49[[#This Row],[INV Prices]]</f>
        <v>0</v>
      </c>
      <c r="S3522" s="67"/>
      <c r="V3522" s="41"/>
      <c r="W3522" s="4" t="str">
        <f>IFERROR(VLOOKUP(Table49[[#This Row],[ITEM CODE]],Table2[[Item Code]:[Category ]],6,0),"")</f>
        <v/>
      </c>
      <c r="X3522" s="1" t="str">
        <f>IFERROR(VLOOKUP(Table49[[#This Row],[ITEM CODE]],Table2[[Item Code]:[Sub Category]],7,0),"")</f>
        <v/>
      </c>
      <c r="Y3522" s="68" t="str">
        <f>Table49[[#This Row],[PO Number]]&amp;COUNTIFS($E$5:E3522,E3522)</f>
        <v>0</v>
      </c>
    </row>
    <row r="3523" spans="1:25" ht="14.7" customHeight="1" x14ac:dyDescent="0.3">
      <c r="A3523" s="1" t="str">
        <f>IF(Table49[[#This Row],[ITEM NAME]]="","",ROW()-4)</f>
        <v/>
      </c>
      <c r="B3523" s="68"/>
      <c r="C3523" s="4" t="str">
        <f>IFERROR(VLOOKUP(B3523,Table14[],3,0),"")</f>
        <v/>
      </c>
      <c r="D3523" s="4" t="str">
        <f>IFERROR(VLOOKUP(B3523,Table14[],2,0),"")</f>
        <v/>
      </c>
      <c r="E3523" s="4"/>
      <c r="H3523" s="41" t="str">
        <f>IFERROR(VLOOKUP(Table49[[#This Row],[ITEM CODE]],Table2[[Item Code]:[Master Name]],2,0),"")</f>
        <v/>
      </c>
      <c r="I3523" s="41"/>
      <c r="J3523" s="65" t="str">
        <f>IFERROR(VLOOKUP(Table49[[#This Row],[ITEM CODE]],Table2[[Item Code]:[Master Name]],3,0),"")</f>
        <v/>
      </c>
      <c r="K3523" s="1" t="str">
        <f>IFERROR(VLOOKUP(Table49[[#This Row],[ITEM CODE]],Table2[[Item Code]:[Master Name]],9,0),"")</f>
        <v/>
      </c>
      <c r="L3523" s="1" t="str">
        <f>IFERROR(VLOOKUP(Table49[[#This Row],[ITEM CODE]],Table2[[Item Code]:[Master Name]],8,0),"")</f>
        <v/>
      </c>
      <c r="M3523" s="41"/>
      <c r="N3523" s="66">
        <f>IFERROR(VLOOKUP(Table49[[#This Row],[ITEM CODE]],Table2[[#All],[Item Code]:[Unit Cost]],10,0),0)</f>
        <v>0</v>
      </c>
      <c r="O3523" s="134">
        <f>IFERROR(VLOOKUP(Table49[[#This Row],[ITEM CODE]],Table2[[#All],[Item Code]:[Unit Cost]],10,0),0)</f>
        <v>0</v>
      </c>
      <c r="P3523" s="56"/>
      <c r="Q3523" s="58"/>
      <c r="R3523" s="58">
        <f>Table49[[#This Row],[QUANTITY]]*Table49[[#This Row],[INV Prices]]</f>
        <v>0</v>
      </c>
      <c r="S3523" s="67"/>
      <c r="V3523" s="41"/>
      <c r="W3523" s="4" t="str">
        <f>IFERROR(VLOOKUP(Table49[[#This Row],[ITEM CODE]],Table2[[Item Code]:[Category ]],6,0),"")</f>
        <v/>
      </c>
      <c r="X3523" s="1" t="str">
        <f>IFERROR(VLOOKUP(Table49[[#This Row],[ITEM CODE]],Table2[[Item Code]:[Sub Category]],7,0),"")</f>
        <v/>
      </c>
      <c r="Y3523" s="68" t="str">
        <f>Table49[[#This Row],[PO Number]]&amp;COUNTIFS($E$5:E3523,E3523)</f>
        <v>0</v>
      </c>
    </row>
    <row r="3524" spans="1:25" ht="14.7" customHeight="1" x14ac:dyDescent="0.3">
      <c r="A3524" s="1" t="str">
        <f>IF(Table49[[#This Row],[ITEM NAME]]="","",ROW()-4)</f>
        <v/>
      </c>
      <c r="B3524" s="68"/>
      <c r="C3524" s="4" t="str">
        <f>IFERROR(VLOOKUP(B3524,Table14[],3,0),"")</f>
        <v/>
      </c>
      <c r="D3524" s="4" t="str">
        <f>IFERROR(VLOOKUP(B3524,Table14[],2,0),"")</f>
        <v/>
      </c>
      <c r="E3524" s="4"/>
      <c r="H3524" s="41" t="str">
        <f>IFERROR(VLOOKUP(Table49[[#This Row],[ITEM CODE]],Table2[[Item Code]:[Master Name]],2,0),"")</f>
        <v/>
      </c>
      <c r="I3524" s="41"/>
      <c r="J3524" s="65" t="str">
        <f>IFERROR(VLOOKUP(Table49[[#This Row],[ITEM CODE]],Table2[[Item Code]:[Master Name]],3,0),"")</f>
        <v/>
      </c>
      <c r="K3524" s="1" t="str">
        <f>IFERROR(VLOOKUP(Table49[[#This Row],[ITEM CODE]],Table2[[Item Code]:[Master Name]],9,0),"")</f>
        <v/>
      </c>
      <c r="L3524" s="1" t="str">
        <f>IFERROR(VLOOKUP(Table49[[#This Row],[ITEM CODE]],Table2[[Item Code]:[Master Name]],8,0),"")</f>
        <v/>
      </c>
      <c r="M3524" s="41"/>
      <c r="N3524" s="66">
        <f>IFERROR(VLOOKUP(Table49[[#This Row],[ITEM CODE]],Table2[[#All],[Item Code]:[Unit Cost]],10,0),0)</f>
        <v>0</v>
      </c>
      <c r="O3524" s="134">
        <f>IFERROR(VLOOKUP(Table49[[#This Row],[ITEM CODE]],Table2[[#All],[Item Code]:[Unit Cost]],10,0),0)</f>
        <v>0</v>
      </c>
      <c r="P3524" s="56"/>
      <c r="Q3524" s="58"/>
      <c r="R3524" s="58">
        <f>Table49[[#This Row],[QUANTITY]]*Table49[[#This Row],[INV Prices]]</f>
        <v>0</v>
      </c>
      <c r="S3524" s="67"/>
      <c r="V3524" s="41"/>
      <c r="W3524" s="4" t="str">
        <f>IFERROR(VLOOKUP(Table49[[#This Row],[ITEM CODE]],Table2[[Item Code]:[Category ]],6,0),"")</f>
        <v/>
      </c>
      <c r="X3524" s="1" t="str">
        <f>IFERROR(VLOOKUP(Table49[[#This Row],[ITEM CODE]],Table2[[Item Code]:[Sub Category]],7,0),"")</f>
        <v/>
      </c>
      <c r="Y3524" s="68" t="str">
        <f>Table49[[#This Row],[PO Number]]&amp;COUNTIFS($E$5:E3524,E3524)</f>
        <v>0</v>
      </c>
    </row>
    <row r="3525" spans="1:25" ht="14.7" customHeight="1" x14ac:dyDescent="0.3">
      <c r="A3525" s="1" t="str">
        <f>IF(Table49[[#This Row],[ITEM NAME]]="","",ROW()-4)</f>
        <v/>
      </c>
      <c r="B3525" s="68"/>
      <c r="C3525" s="4" t="str">
        <f>IFERROR(VLOOKUP(B3525,Table14[],3,0),"")</f>
        <v/>
      </c>
      <c r="D3525" s="4" t="str">
        <f>IFERROR(VLOOKUP(B3525,Table14[],2,0),"")</f>
        <v/>
      </c>
      <c r="E3525" s="4"/>
      <c r="H3525" s="41" t="str">
        <f>IFERROR(VLOOKUP(Table49[[#This Row],[ITEM CODE]],Table2[[Item Code]:[Master Name]],2,0),"")</f>
        <v/>
      </c>
      <c r="I3525" s="41"/>
      <c r="J3525" s="65" t="str">
        <f>IFERROR(VLOOKUP(Table49[[#This Row],[ITEM CODE]],Table2[[Item Code]:[Master Name]],3,0),"")</f>
        <v/>
      </c>
      <c r="K3525" s="1" t="str">
        <f>IFERROR(VLOOKUP(Table49[[#This Row],[ITEM CODE]],Table2[[Item Code]:[Master Name]],9,0),"")</f>
        <v/>
      </c>
      <c r="L3525" s="1" t="str">
        <f>IFERROR(VLOOKUP(Table49[[#This Row],[ITEM CODE]],Table2[[Item Code]:[Master Name]],8,0),"")</f>
        <v/>
      </c>
      <c r="M3525" s="41"/>
      <c r="N3525" s="66">
        <f>IFERROR(VLOOKUP(Table49[[#This Row],[ITEM CODE]],Table2[[#All],[Item Code]:[Unit Cost]],10,0),0)</f>
        <v>0</v>
      </c>
      <c r="O3525" s="134">
        <f>IFERROR(VLOOKUP(Table49[[#This Row],[ITEM CODE]],Table2[[#All],[Item Code]:[Unit Cost]],10,0),0)</f>
        <v>0</v>
      </c>
      <c r="P3525" s="56"/>
      <c r="Q3525" s="58"/>
      <c r="R3525" s="58">
        <f>Table49[[#This Row],[QUANTITY]]*Table49[[#This Row],[INV Prices]]</f>
        <v>0</v>
      </c>
      <c r="S3525" s="67"/>
      <c r="V3525" s="41"/>
      <c r="W3525" s="4" t="str">
        <f>IFERROR(VLOOKUP(Table49[[#This Row],[ITEM CODE]],Table2[[Item Code]:[Category ]],6,0),"")</f>
        <v/>
      </c>
      <c r="X3525" s="1" t="str">
        <f>IFERROR(VLOOKUP(Table49[[#This Row],[ITEM CODE]],Table2[[Item Code]:[Sub Category]],7,0),"")</f>
        <v/>
      </c>
      <c r="Y3525" s="68" t="str">
        <f>Table49[[#This Row],[PO Number]]&amp;COUNTIFS($E$5:E3525,E3525)</f>
        <v>0</v>
      </c>
    </row>
    <row r="3526" spans="1:25" ht="14.7" customHeight="1" x14ac:dyDescent="0.3">
      <c r="A3526" s="1" t="str">
        <f>IF(Table49[[#This Row],[ITEM NAME]]="","",ROW()-4)</f>
        <v/>
      </c>
      <c r="B3526" s="68"/>
      <c r="C3526" s="4" t="str">
        <f>IFERROR(VLOOKUP(B3526,Table14[],3,0),"")</f>
        <v/>
      </c>
      <c r="D3526" s="4" t="str">
        <f>IFERROR(VLOOKUP(B3526,Table14[],2,0),"")</f>
        <v/>
      </c>
      <c r="E3526" s="4"/>
      <c r="H3526" s="41" t="str">
        <f>IFERROR(VLOOKUP(Table49[[#This Row],[ITEM CODE]],Table2[[Item Code]:[Master Name]],2,0),"")</f>
        <v/>
      </c>
      <c r="I3526" s="41"/>
      <c r="J3526" s="65" t="str">
        <f>IFERROR(VLOOKUP(Table49[[#This Row],[ITEM CODE]],Table2[[Item Code]:[Master Name]],3,0),"")</f>
        <v/>
      </c>
      <c r="K3526" s="1" t="str">
        <f>IFERROR(VLOOKUP(Table49[[#This Row],[ITEM CODE]],Table2[[Item Code]:[Master Name]],9,0),"")</f>
        <v/>
      </c>
      <c r="L3526" s="1" t="str">
        <f>IFERROR(VLOOKUP(Table49[[#This Row],[ITEM CODE]],Table2[[Item Code]:[Master Name]],8,0),"")</f>
        <v/>
      </c>
      <c r="M3526" s="41"/>
      <c r="N3526" s="66">
        <f>IFERROR(VLOOKUP(Table49[[#This Row],[ITEM CODE]],Table2[[#All],[Item Code]:[Unit Cost]],10,0),0)</f>
        <v>0</v>
      </c>
      <c r="O3526" s="134">
        <f>IFERROR(VLOOKUP(Table49[[#This Row],[ITEM CODE]],Table2[[#All],[Item Code]:[Unit Cost]],10,0),0)</f>
        <v>0</v>
      </c>
      <c r="P3526" s="56"/>
      <c r="Q3526" s="58"/>
      <c r="R3526" s="58">
        <f>Table49[[#This Row],[QUANTITY]]*Table49[[#This Row],[INV Prices]]</f>
        <v>0</v>
      </c>
      <c r="S3526" s="67"/>
      <c r="V3526" s="41"/>
      <c r="W3526" s="4" t="str">
        <f>IFERROR(VLOOKUP(Table49[[#This Row],[ITEM CODE]],Table2[[Item Code]:[Category ]],6,0),"")</f>
        <v/>
      </c>
      <c r="X3526" s="1" t="str">
        <f>IFERROR(VLOOKUP(Table49[[#This Row],[ITEM CODE]],Table2[[Item Code]:[Sub Category]],7,0),"")</f>
        <v/>
      </c>
      <c r="Y3526" s="68" t="str">
        <f>Table49[[#This Row],[PO Number]]&amp;COUNTIFS($E$5:E3526,E3526)</f>
        <v>0</v>
      </c>
    </row>
    <row r="3527" spans="1:25" ht="14.7" customHeight="1" x14ac:dyDescent="0.3">
      <c r="A3527" s="1" t="str">
        <f>IF(Table49[[#This Row],[ITEM NAME]]="","",ROW()-4)</f>
        <v/>
      </c>
      <c r="B3527" s="68"/>
      <c r="C3527" s="4" t="str">
        <f>IFERROR(VLOOKUP(B3527,Table14[],3,0),"")</f>
        <v/>
      </c>
      <c r="D3527" s="4" t="str">
        <f>IFERROR(VLOOKUP(B3527,Table14[],2,0),"")</f>
        <v/>
      </c>
      <c r="E3527" s="4"/>
      <c r="H3527" s="41" t="str">
        <f>IFERROR(VLOOKUP(Table49[[#This Row],[ITEM CODE]],Table2[[Item Code]:[Master Name]],2,0),"")</f>
        <v/>
      </c>
      <c r="I3527" s="41"/>
      <c r="J3527" s="65" t="str">
        <f>IFERROR(VLOOKUP(Table49[[#This Row],[ITEM CODE]],Table2[[Item Code]:[Master Name]],3,0),"")</f>
        <v/>
      </c>
      <c r="K3527" s="1" t="str">
        <f>IFERROR(VLOOKUP(Table49[[#This Row],[ITEM CODE]],Table2[[Item Code]:[Master Name]],9,0),"")</f>
        <v/>
      </c>
      <c r="L3527" s="1" t="str">
        <f>IFERROR(VLOOKUP(Table49[[#This Row],[ITEM CODE]],Table2[[Item Code]:[Master Name]],8,0),"")</f>
        <v/>
      </c>
      <c r="M3527" s="41"/>
      <c r="N3527" s="66">
        <f>IFERROR(VLOOKUP(Table49[[#This Row],[ITEM CODE]],Table2[[#All],[Item Code]:[Unit Cost]],10,0),0)</f>
        <v>0</v>
      </c>
      <c r="O3527" s="134">
        <f>IFERROR(VLOOKUP(Table49[[#This Row],[ITEM CODE]],Table2[[#All],[Item Code]:[Unit Cost]],10,0),0)</f>
        <v>0</v>
      </c>
      <c r="P3527" s="56"/>
      <c r="Q3527" s="58"/>
      <c r="R3527" s="58">
        <f>Table49[[#This Row],[QUANTITY]]*Table49[[#This Row],[INV Prices]]</f>
        <v>0</v>
      </c>
      <c r="S3527" s="67"/>
      <c r="V3527" s="41"/>
      <c r="W3527" s="4" t="str">
        <f>IFERROR(VLOOKUP(Table49[[#This Row],[ITEM CODE]],Table2[[Item Code]:[Category ]],6,0),"")</f>
        <v/>
      </c>
      <c r="X3527" s="1" t="str">
        <f>IFERROR(VLOOKUP(Table49[[#This Row],[ITEM CODE]],Table2[[Item Code]:[Sub Category]],7,0),"")</f>
        <v/>
      </c>
      <c r="Y3527" s="68" t="str">
        <f>Table49[[#This Row],[PO Number]]&amp;COUNTIFS($E$5:E3527,E3527)</f>
        <v>0</v>
      </c>
    </row>
    <row r="3528" spans="1:25" ht="14.7" customHeight="1" x14ac:dyDescent="0.3">
      <c r="A3528" s="1" t="str">
        <f>IF(Table49[[#This Row],[ITEM NAME]]="","",ROW()-4)</f>
        <v/>
      </c>
      <c r="B3528" s="68"/>
      <c r="C3528" s="4" t="str">
        <f>IFERROR(VLOOKUP(B3528,Table14[],3,0),"")</f>
        <v/>
      </c>
      <c r="D3528" s="4" t="str">
        <f>IFERROR(VLOOKUP(B3528,Table14[],2,0),"")</f>
        <v/>
      </c>
      <c r="E3528" s="4"/>
      <c r="H3528" s="41" t="str">
        <f>IFERROR(VLOOKUP(Table49[[#This Row],[ITEM CODE]],Table2[[Item Code]:[Master Name]],2,0),"")</f>
        <v/>
      </c>
      <c r="I3528" s="41"/>
      <c r="J3528" s="65" t="str">
        <f>IFERROR(VLOOKUP(Table49[[#This Row],[ITEM CODE]],Table2[[Item Code]:[Master Name]],3,0),"")</f>
        <v/>
      </c>
      <c r="K3528" s="1" t="str">
        <f>IFERROR(VLOOKUP(Table49[[#This Row],[ITEM CODE]],Table2[[Item Code]:[Master Name]],9,0),"")</f>
        <v/>
      </c>
      <c r="L3528" s="1" t="str">
        <f>IFERROR(VLOOKUP(Table49[[#This Row],[ITEM CODE]],Table2[[Item Code]:[Master Name]],8,0),"")</f>
        <v/>
      </c>
      <c r="M3528" s="41"/>
      <c r="N3528" s="66">
        <f>IFERROR(VLOOKUP(Table49[[#This Row],[ITEM CODE]],Table2[[#All],[Item Code]:[Unit Cost]],10,0),0)</f>
        <v>0</v>
      </c>
      <c r="O3528" s="134">
        <f>IFERROR(VLOOKUP(Table49[[#This Row],[ITEM CODE]],Table2[[#All],[Item Code]:[Unit Cost]],10,0),0)</f>
        <v>0</v>
      </c>
      <c r="P3528" s="56"/>
      <c r="Q3528" s="58"/>
      <c r="R3528" s="58">
        <f>Table49[[#This Row],[QUANTITY]]*Table49[[#This Row],[INV Prices]]</f>
        <v>0</v>
      </c>
      <c r="S3528" s="67"/>
      <c r="V3528" s="41"/>
      <c r="W3528" s="4" t="str">
        <f>IFERROR(VLOOKUP(Table49[[#This Row],[ITEM CODE]],Table2[[Item Code]:[Category ]],6,0),"")</f>
        <v/>
      </c>
      <c r="X3528" s="1" t="str">
        <f>IFERROR(VLOOKUP(Table49[[#This Row],[ITEM CODE]],Table2[[Item Code]:[Sub Category]],7,0),"")</f>
        <v/>
      </c>
      <c r="Y3528" s="68" t="str">
        <f>Table49[[#This Row],[PO Number]]&amp;COUNTIFS($E$5:E3528,E3528)</f>
        <v>0</v>
      </c>
    </row>
    <row r="3529" spans="1:25" ht="14.7" customHeight="1" x14ac:dyDescent="0.3">
      <c r="A3529" s="1" t="str">
        <f>IF(Table49[[#This Row],[ITEM NAME]]="","",ROW()-4)</f>
        <v/>
      </c>
      <c r="B3529" s="68"/>
      <c r="C3529" s="4" t="str">
        <f>IFERROR(VLOOKUP(B3529,Table14[],3,0),"")</f>
        <v/>
      </c>
      <c r="D3529" s="4" t="str">
        <f>IFERROR(VLOOKUP(B3529,Table14[],2,0),"")</f>
        <v/>
      </c>
      <c r="E3529" s="4"/>
      <c r="H3529" s="41" t="str">
        <f>IFERROR(VLOOKUP(Table49[[#This Row],[ITEM CODE]],Table2[[Item Code]:[Master Name]],2,0),"")</f>
        <v/>
      </c>
      <c r="I3529" s="41"/>
      <c r="J3529" s="65" t="str">
        <f>IFERROR(VLOOKUP(Table49[[#This Row],[ITEM CODE]],Table2[[Item Code]:[Master Name]],3,0),"")</f>
        <v/>
      </c>
      <c r="K3529" s="1" t="str">
        <f>IFERROR(VLOOKUP(Table49[[#This Row],[ITEM CODE]],Table2[[Item Code]:[Master Name]],9,0),"")</f>
        <v/>
      </c>
      <c r="L3529" s="1" t="str">
        <f>IFERROR(VLOOKUP(Table49[[#This Row],[ITEM CODE]],Table2[[Item Code]:[Master Name]],8,0),"")</f>
        <v/>
      </c>
      <c r="M3529" s="41"/>
      <c r="N3529" s="66">
        <f>IFERROR(VLOOKUP(Table49[[#This Row],[ITEM CODE]],Table2[[#All],[Item Code]:[Unit Cost]],10,0),0)</f>
        <v>0</v>
      </c>
      <c r="O3529" s="134">
        <f>IFERROR(VLOOKUP(Table49[[#This Row],[ITEM CODE]],Table2[[#All],[Item Code]:[Unit Cost]],10,0),0)</f>
        <v>0</v>
      </c>
      <c r="P3529" s="56"/>
      <c r="Q3529" s="58"/>
      <c r="R3529" s="58">
        <f>Table49[[#This Row],[QUANTITY]]*Table49[[#This Row],[INV Prices]]</f>
        <v>0</v>
      </c>
      <c r="S3529" s="67"/>
      <c r="V3529" s="41"/>
      <c r="W3529" s="4" t="str">
        <f>IFERROR(VLOOKUP(Table49[[#This Row],[ITEM CODE]],Table2[[Item Code]:[Category ]],6,0),"")</f>
        <v/>
      </c>
      <c r="X3529" s="1" t="str">
        <f>IFERROR(VLOOKUP(Table49[[#This Row],[ITEM CODE]],Table2[[Item Code]:[Sub Category]],7,0),"")</f>
        <v/>
      </c>
      <c r="Y3529" s="68" t="str">
        <f>Table49[[#This Row],[PO Number]]&amp;COUNTIFS($E$5:E3529,E3529)</f>
        <v>0</v>
      </c>
    </row>
    <row r="3530" spans="1:25" ht="14.7" customHeight="1" x14ac:dyDescent="0.3">
      <c r="A3530" s="1" t="str">
        <f>IF(Table49[[#This Row],[ITEM NAME]]="","",ROW()-4)</f>
        <v/>
      </c>
      <c r="B3530" s="68"/>
      <c r="C3530" s="4" t="str">
        <f>IFERROR(VLOOKUP(B3530,Table14[],3,0),"")</f>
        <v/>
      </c>
      <c r="D3530" s="4" t="str">
        <f>IFERROR(VLOOKUP(B3530,Table14[],2,0),"")</f>
        <v/>
      </c>
      <c r="E3530" s="4"/>
      <c r="H3530" s="41" t="str">
        <f>IFERROR(VLOOKUP(Table49[[#This Row],[ITEM CODE]],Table2[[Item Code]:[Master Name]],2,0),"")</f>
        <v/>
      </c>
      <c r="I3530" s="41"/>
      <c r="J3530" s="65" t="str">
        <f>IFERROR(VLOOKUP(Table49[[#This Row],[ITEM CODE]],Table2[[Item Code]:[Master Name]],3,0),"")</f>
        <v/>
      </c>
      <c r="K3530" s="1" t="str">
        <f>IFERROR(VLOOKUP(Table49[[#This Row],[ITEM CODE]],Table2[[Item Code]:[Master Name]],9,0),"")</f>
        <v/>
      </c>
      <c r="L3530" s="1" t="str">
        <f>IFERROR(VLOOKUP(Table49[[#This Row],[ITEM CODE]],Table2[[Item Code]:[Master Name]],8,0),"")</f>
        <v/>
      </c>
      <c r="M3530" s="41"/>
      <c r="N3530" s="66">
        <f>IFERROR(VLOOKUP(Table49[[#This Row],[ITEM CODE]],Table2[[#All],[Item Code]:[Unit Cost]],10,0),0)</f>
        <v>0</v>
      </c>
      <c r="O3530" s="134">
        <f>IFERROR(VLOOKUP(Table49[[#This Row],[ITEM CODE]],Table2[[#All],[Item Code]:[Unit Cost]],10,0),0)</f>
        <v>0</v>
      </c>
      <c r="P3530" s="56"/>
      <c r="Q3530" s="58"/>
      <c r="R3530" s="58">
        <f>Table49[[#This Row],[QUANTITY]]*Table49[[#This Row],[INV Prices]]</f>
        <v>0</v>
      </c>
      <c r="S3530" s="67"/>
      <c r="V3530" s="41"/>
      <c r="W3530" s="4" t="str">
        <f>IFERROR(VLOOKUP(Table49[[#This Row],[ITEM CODE]],Table2[[Item Code]:[Category ]],6,0),"")</f>
        <v/>
      </c>
      <c r="X3530" s="1" t="str">
        <f>IFERROR(VLOOKUP(Table49[[#This Row],[ITEM CODE]],Table2[[Item Code]:[Sub Category]],7,0),"")</f>
        <v/>
      </c>
      <c r="Y3530" s="68" t="str">
        <f>Table49[[#This Row],[PO Number]]&amp;COUNTIFS($E$5:E3530,E3530)</f>
        <v>0</v>
      </c>
    </row>
    <row r="3531" spans="1:25" ht="14.7" customHeight="1" x14ac:dyDescent="0.3">
      <c r="A3531" s="1" t="str">
        <f>IF(Table49[[#This Row],[ITEM NAME]]="","",ROW()-4)</f>
        <v/>
      </c>
      <c r="B3531" s="68"/>
      <c r="C3531" s="4" t="str">
        <f>IFERROR(VLOOKUP(B3531,Table14[],3,0),"")</f>
        <v/>
      </c>
      <c r="D3531" s="4" t="str">
        <f>IFERROR(VLOOKUP(B3531,Table14[],2,0),"")</f>
        <v/>
      </c>
      <c r="E3531" s="4"/>
      <c r="H3531" s="41" t="str">
        <f>IFERROR(VLOOKUP(Table49[[#This Row],[ITEM CODE]],Table2[[Item Code]:[Master Name]],2,0),"")</f>
        <v/>
      </c>
      <c r="I3531" s="41"/>
      <c r="J3531" s="65" t="str">
        <f>IFERROR(VLOOKUP(Table49[[#This Row],[ITEM CODE]],Table2[[Item Code]:[Master Name]],3,0),"")</f>
        <v/>
      </c>
      <c r="K3531" s="1" t="str">
        <f>IFERROR(VLOOKUP(Table49[[#This Row],[ITEM CODE]],Table2[[Item Code]:[Master Name]],9,0),"")</f>
        <v/>
      </c>
      <c r="L3531" s="1" t="str">
        <f>IFERROR(VLOOKUP(Table49[[#This Row],[ITEM CODE]],Table2[[Item Code]:[Master Name]],8,0),"")</f>
        <v/>
      </c>
      <c r="M3531" s="41"/>
      <c r="N3531" s="66">
        <f>IFERROR(VLOOKUP(Table49[[#This Row],[ITEM CODE]],Table2[[#All],[Item Code]:[Unit Cost]],10,0),0)</f>
        <v>0</v>
      </c>
      <c r="O3531" s="134">
        <f>IFERROR(VLOOKUP(Table49[[#This Row],[ITEM CODE]],Table2[[#All],[Item Code]:[Unit Cost]],10,0),0)</f>
        <v>0</v>
      </c>
      <c r="P3531" s="56"/>
      <c r="Q3531" s="58"/>
      <c r="R3531" s="58">
        <f>Table49[[#This Row],[QUANTITY]]*Table49[[#This Row],[INV Prices]]</f>
        <v>0</v>
      </c>
      <c r="S3531" s="67"/>
      <c r="V3531" s="41"/>
      <c r="W3531" s="4" t="str">
        <f>IFERROR(VLOOKUP(Table49[[#This Row],[ITEM CODE]],Table2[[Item Code]:[Category ]],6,0),"")</f>
        <v/>
      </c>
      <c r="X3531" s="1" t="str">
        <f>IFERROR(VLOOKUP(Table49[[#This Row],[ITEM CODE]],Table2[[Item Code]:[Sub Category]],7,0),"")</f>
        <v/>
      </c>
      <c r="Y3531" s="68" t="str">
        <f>Table49[[#This Row],[PO Number]]&amp;COUNTIFS($E$5:E3531,E3531)</f>
        <v>0</v>
      </c>
    </row>
    <row r="3532" spans="1:25" ht="14.7" customHeight="1" x14ac:dyDescent="0.3">
      <c r="A3532" s="1" t="str">
        <f>IF(Table49[[#This Row],[ITEM NAME]]="","",ROW()-4)</f>
        <v/>
      </c>
      <c r="B3532" s="68"/>
      <c r="C3532" s="4" t="str">
        <f>IFERROR(VLOOKUP(B3532,Table14[],3,0),"")</f>
        <v/>
      </c>
      <c r="D3532" s="4" t="str">
        <f>IFERROR(VLOOKUP(B3532,Table14[],2,0),"")</f>
        <v/>
      </c>
      <c r="E3532" s="4"/>
      <c r="H3532" s="41" t="str">
        <f>IFERROR(VLOOKUP(Table49[[#This Row],[ITEM CODE]],Table2[[Item Code]:[Master Name]],2,0),"")</f>
        <v/>
      </c>
      <c r="I3532" s="41"/>
      <c r="J3532" s="65" t="str">
        <f>IFERROR(VLOOKUP(Table49[[#This Row],[ITEM CODE]],Table2[[Item Code]:[Master Name]],3,0),"")</f>
        <v/>
      </c>
      <c r="K3532" s="1" t="str">
        <f>IFERROR(VLOOKUP(Table49[[#This Row],[ITEM CODE]],Table2[[Item Code]:[Master Name]],9,0),"")</f>
        <v/>
      </c>
      <c r="L3532" s="1" t="str">
        <f>IFERROR(VLOOKUP(Table49[[#This Row],[ITEM CODE]],Table2[[Item Code]:[Master Name]],8,0),"")</f>
        <v/>
      </c>
      <c r="M3532" s="41"/>
      <c r="N3532" s="66">
        <f>IFERROR(VLOOKUP(Table49[[#This Row],[ITEM CODE]],Table2[[#All],[Item Code]:[Unit Cost]],10,0),0)</f>
        <v>0</v>
      </c>
      <c r="O3532" s="134">
        <f>IFERROR(VLOOKUP(Table49[[#This Row],[ITEM CODE]],Table2[[#All],[Item Code]:[Unit Cost]],10,0),0)</f>
        <v>0</v>
      </c>
      <c r="P3532" s="56"/>
      <c r="Q3532" s="58"/>
      <c r="R3532" s="58">
        <f>Table49[[#This Row],[QUANTITY]]*Table49[[#This Row],[INV Prices]]</f>
        <v>0</v>
      </c>
      <c r="S3532" s="67"/>
      <c r="V3532" s="41"/>
      <c r="W3532" s="4" t="str">
        <f>IFERROR(VLOOKUP(Table49[[#This Row],[ITEM CODE]],Table2[[Item Code]:[Category ]],6,0),"")</f>
        <v/>
      </c>
      <c r="X3532" s="1" t="str">
        <f>IFERROR(VLOOKUP(Table49[[#This Row],[ITEM CODE]],Table2[[Item Code]:[Sub Category]],7,0),"")</f>
        <v/>
      </c>
      <c r="Y3532" s="68" t="str">
        <f>Table49[[#This Row],[PO Number]]&amp;COUNTIFS($E$5:E3532,E3532)</f>
        <v>0</v>
      </c>
    </row>
    <row r="3533" spans="1:25" ht="14.7" customHeight="1" x14ac:dyDescent="0.3">
      <c r="A3533" s="1" t="str">
        <f>IF(Table49[[#This Row],[ITEM NAME]]="","",ROW()-4)</f>
        <v/>
      </c>
      <c r="B3533" s="68"/>
      <c r="C3533" s="4" t="str">
        <f>IFERROR(VLOOKUP(B3533,Table14[],3,0),"")</f>
        <v/>
      </c>
      <c r="D3533" s="4" t="str">
        <f>IFERROR(VLOOKUP(B3533,Table14[],2,0),"")</f>
        <v/>
      </c>
      <c r="E3533" s="4"/>
      <c r="H3533" s="41" t="str">
        <f>IFERROR(VLOOKUP(Table49[[#This Row],[ITEM CODE]],Table2[[Item Code]:[Master Name]],2,0),"")</f>
        <v/>
      </c>
      <c r="I3533" s="41"/>
      <c r="J3533" s="65" t="str">
        <f>IFERROR(VLOOKUP(Table49[[#This Row],[ITEM CODE]],Table2[[Item Code]:[Master Name]],3,0),"")</f>
        <v/>
      </c>
      <c r="K3533" s="1" t="str">
        <f>IFERROR(VLOOKUP(Table49[[#This Row],[ITEM CODE]],Table2[[Item Code]:[Master Name]],9,0),"")</f>
        <v/>
      </c>
      <c r="L3533" s="1" t="str">
        <f>IFERROR(VLOOKUP(Table49[[#This Row],[ITEM CODE]],Table2[[Item Code]:[Master Name]],8,0),"")</f>
        <v/>
      </c>
      <c r="M3533" s="41"/>
      <c r="N3533" s="66">
        <f>IFERROR(VLOOKUP(Table49[[#This Row],[ITEM CODE]],Table2[[#All],[Item Code]:[Unit Cost]],10,0),0)</f>
        <v>0</v>
      </c>
      <c r="O3533" s="134">
        <f>IFERROR(VLOOKUP(Table49[[#This Row],[ITEM CODE]],Table2[[#All],[Item Code]:[Unit Cost]],10,0),0)</f>
        <v>0</v>
      </c>
      <c r="P3533" s="56"/>
      <c r="Q3533" s="58"/>
      <c r="R3533" s="58">
        <f>Table49[[#This Row],[QUANTITY]]*Table49[[#This Row],[INV Prices]]</f>
        <v>0</v>
      </c>
      <c r="S3533" s="67"/>
      <c r="V3533" s="41"/>
      <c r="W3533" s="4" t="str">
        <f>IFERROR(VLOOKUP(Table49[[#This Row],[ITEM CODE]],Table2[[Item Code]:[Category ]],6,0),"")</f>
        <v/>
      </c>
      <c r="X3533" s="1" t="str">
        <f>IFERROR(VLOOKUP(Table49[[#This Row],[ITEM CODE]],Table2[[Item Code]:[Sub Category]],7,0),"")</f>
        <v/>
      </c>
      <c r="Y3533" s="68" t="str">
        <f>Table49[[#This Row],[PO Number]]&amp;COUNTIFS($E$5:E3533,E3533)</f>
        <v>0</v>
      </c>
    </row>
    <row r="3534" spans="1:25" ht="14.7" customHeight="1" x14ac:dyDescent="0.3">
      <c r="A3534" s="1" t="str">
        <f>IF(Table49[[#This Row],[ITEM NAME]]="","",ROW()-4)</f>
        <v/>
      </c>
      <c r="B3534" s="68"/>
      <c r="C3534" s="4" t="str">
        <f>IFERROR(VLOOKUP(B3534,Table14[],3,0),"")</f>
        <v/>
      </c>
      <c r="D3534" s="4" t="str">
        <f>IFERROR(VLOOKUP(B3534,Table14[],2,0),"")</f>
        <v/>
      </c>
      <c r="E3534" s="4"/>
      <c r="H3534" s="41" t="str">
        <f>IFERROR(VLOOKUP(Table49[[#This Row],[ITEM CODE]],Table2[[Item Code]:[Master Name]],2,0),"")</f>
        <v/>
      </c>
      <c r="I3534" s="41"/>
      <c r="J3534" s="65" t="str">
        <f>IFERROR(VLOOKUP(Table49[[#This Row],[ITEM CODE]],Table2[[Item Code]:[Master Name]],3,0),"")</f>
        <v/>
      </c>
      <c r="K3534" s="1" t="str">
        <f>IFERROR(VLOOKUP(Table49[[#This Row],[ITEM CODE]],Table2[[Item Code]:[Master Name]],9,0),"")</f>
        <v/>
      </c>
      <c r="L3534" s="1" t="str">
        <f>IFERROR(VLOOKUP(Table49[[#This Row],[ITEM CODE]],Table2[[Item Code]:[Master Name]],8,0),"")</f>
        <v/>
      </c>
      <c r="M3534" s="41"/>
      <c r="N3534" s="66">
        <f>IFERROR(VLOOKUP(Table49[[#This Row],[ITEM CODE]],Table2[[#All],[Item Code]:[Unit Cost]],10,0),0)</f>
        <v>0</v>
      </c>
      <c r="O3534" s="134">
        <f>IFERROR(VLOOKUP(Table49[[#This Row],[ITEM CODE]],Table2[[#All],[Item Code]:[Unit Cost]],10,0),0)</f>
        <v>0</v>
      </c>
      <c r="P3534" s="56"/>
      <c r="Q3534" s="58"/>
      <c r="R3534" s="58">
        <f>Table49[[#This Row],[QUANTITY]]*Table49[[#This Row],[INV Prices]]</f>
        <v>0</v>
      </c>
      <c r="S3534" s="67"/>
      <c r="V3534" s="41"/>
      <c r="W3534" s="4" t="str">
        <f>IFERROR(VLOOKUP(Table49[[#This Row],[ITEM CODE]],Table2[[Item Code]:[Category ]],6,0),"")</f>
        <v/>
      </c>
      <c r="X3534" s="1" t="str">
        <f>IFERROR(VLOOKUP(Table49[[#This Row],[ITEM CODE]],Table2[[Item Code]:[Sub Category]],7,0),"")</f>
        <v/>
      </c>
      <c r="Y3534" s="68" t="str">
        <f>Table49[[#This Row],[PO Number]]&amp;COUNTIFS($E$5:E3534,E3534)</f>
        <v>0</v>
      </c>
    </row>
    <row r="3535" spans="1:25" ht="14.7" customHeight="1" x14ac:dyDescent="0.3">
      <c r="A3535" s="1" t="str">
        <f>IF(Table49[[#This Row],[ITEM NAME]]="","",ROW()-4)</f>
        <v/>
      </c>
      <c r="B3535" s="68"/>
      <c r="C3535" s="4" t="str">
        <f>IFERROR(VLOOKUP(B3535,Table14[],3,0),"")</f>
        <v/>
      </c>
      <c r="D3535" s="4" t="str">
        <f>IFERROR(VLOOKUP(B3535,Table14[],2,0),"")</f>
        <v/>
      </c>
      <c r="E3535" s="4"/>
      <c r="H3535" s="41" t="str">
        <f>IFERROR(VLOOKUP(Table49[[#This Row],[ITEM CODE]],Table2[[Item Code]:[Master Name]],2,0),"")</f>
        <v/>
      </c>
      <c r="I3535" s="41"/>
      <c r="J3535" s="65" t="str">
        <f>IFERROR(VLOOKUP(Table49[[#This Row],[ITEM CODE]],Table2[[Item Code]:[Master Name]],3,0),"")</f>
        <v/>
      </c>
      <c r="K3535" s="1" t="str">
        <f>IFERROR(VLOOKUP(Table49[[#This Row],[ITEM CODE]],Table2[[Item Code]:[Master Name]],9,0),"")</f>
        <v/>
      </c>
      <c r="L3535" s="1" t="str">
        <f>IFERROR(VLOOKUP(Table49[[#This Row],[ITEM CODE]],Table2[[Item Code]:[Master Name]],8,0),"")</f>
        <v/>
      </c>
      <c r="M3535" s="41"/>
      <c r="N3535" s="66">
        <f>IFERROR(VLOOKUP(Table49[[#This Row],[ITEM CODE]],Table2[[#All],[Item Code]:[Unit Cost]],10,0),0)</f>
        <v>0</v>
      </c>
      <c r="O3535" s="134">
        <f>IFERROR(VLOOKUP(Table49[[#This Row],[ITEM CODE]],Table2[[#All],[Item Code]:[Unit Cost]],10,0),0)</f>
        <v>0</v>
      </c>
      <c r="P3535" s="56"/>
      <c r="Q3535" s="58"/>
      <c r="R3535" s="58">
        <f>Table49[[#This Row],[QUANTITY]]*Table49[[#This Row],[INV Prices]]</f>
        <v>0</v>
      </c>
      <c r="S3535" s="67"/>
      <c r="V3535" s="41"/>
      <c r="W3535" s="4" t="str">
        <f>IFERROR(VLOOKUP(Table49[[#This Row],[ITEM CODE]],Table2[[Item Code]:[Category ]],6,0),"")</f>
        <v/>
      </c>
      <c r="X3535" s="1" t="str">
        <f>IFERROR(VLOOKUP(Table49[[#This Row],[ITEM CODE]],Table2[[Item Code]:[Sub Category]],7,0),"")</f>
        <v/>
      </c>
      <c r="Y3535" s="68" t="str">
        <f>Table49[[#This Row],[PO Number]]&amp;COUNTIFS($E$5:E3535,E3535)</f>
        <v>0</v>
      </c>
    </row>
    <row r="3536" spans="1:25" ht="14.7" customHeight="1" x14ac:dyDescent="0.3">
      <c r="A3536" s="1" t="str">
        <f>IF(Table49[[#This Row],[ITEM NAME]]="","",ROW()-4)</f>
        <v/>
      </c>
      <c r="B3536" s="68"/>
      <c r="C3536" s="4" t="str">
        <f>IFERROR(VLOOKUP(B3536,Table14[],3,0),"")</f>
        <v/>
      </c>
      <c r="D3536" s="4" t="str">
        <f>IFERROR(VLOOKUP(B3536,Table14[],2,0),"")</f>
        <v/>
      </c>
      <c r="E3536" s="4"/>
      <c r="H3536" s="41" t="str">
        <f>IFERROR(VLOOKUP(Table49[[#This Row],[ITEM CODE]],Table2[[Item Code]:[Master Name]],2,0),"")</f>
        <v/>
      </c>
      <c r="I3536" s="41"/>
      <c r="J3536" s="65" t="str">
        <f>IFERROR(VLOOKUP(Table49[[#This Row],[ITEM CODE]],Table2[[Item Code]:[Master Name]],3,0),"")</f>
        <v/>
      </c>
      <c r="K3536" s="1" t="str">
        <f>IFERROR(VLOOKUP(Table49[[#This Row],[ITEM CODE]],Table2[[Item Code]:[Master Name]],9,0),"")</f>
        <v/>
      </c>
      <c r="L3536" s="1" t="str">
        <f>IFERROR(VLOOKUP(Table49[[#This Row],[ITEM CODE]],Table2[[Item Code]:[Master Name]],8,0),"")</f>
        <v/>
      </c>
      <c r="M3536" s="41"/>
      <c r="N3536" s="66">
        <f>IFERROR(VLOOKUP(Table49[[#This Row],[ITEM CODE]],Table2[[#All],[Item Code]:[Unit Cost]],10,0),0)</f>
        <v>0</v>
      </c>
      <c r="O3536" s="134">
        <f>IFERROR(VLOOKUP(Table49[[#This Row],[ITEM CODE]],Table2[[#All],[Item Code]:[Unit Cost]],10,0),0)</f>
        <v>0</v>
      </c>
      <c r="P3536" s="56"/>
      <c r="Q3536" s="58"/>
      <c r="R3536" s="58">
        <f>Table49[[#This Row],[QUANTITY]]*Table49[[#This Row],[INV Prices]]</f>
        <v>0</v>
      </c>
      <c r="S3536" s="67"/>
      <c r="V3536" s="41"/>
      <c r="W3536" s="4" t="str">
        <f>IFERROR(VLOOKUP(Table49[[#This Row],[ITEM CODE]],Table2[[Item Code]:[Category ]],6,0),"")</f>
        <v/>
      </c>
      <c r="X3536" s="1" t="str">
        <f>IFERROR(VLOOKUP(Table49[[#This Row],[ITEM CODE]],Table2[[Item Code]:[Sub Category]],7,0),"")</f>
        <v/>
      </c>
      <c r="Y3536" s="68" t="str">
        <f>Table49[[#This Row],[PO Number]]&amp;COUNTIFS($E$5:E3536,E3536)</f>
        <v>0</v>
      </c>
    </row>
    <row r="3537" spans="1:25" ht="14.7" customHeight="1" x14ac:dyDescent="0.3">
      <c r="A3537" s="1" t="str">
        <f>IF(Table49[[#This Row],[ITEM NAME]]="","",ROW()-4)</f>
        <v/>
      </c>
      <c r="B3537" s="68"/>
      <c r="C3537" s="4" t="str">
        <f>IFERROR(VLOOKUP(B3537,Table14[],3,0),"")</f>
        <v/>
      </c>
      <c r="D3537" s="4" t="str">
        <f>IFERROR(VLOOKUP(B3537,Table14[],2,0),"")</f>
        <v/>
      </c>
      <c r="E3537" s="4"/>
      <c r="H3537" s="41" t="str">
        <f>IFERROR(VLOOKUP(Table49[[#This Row],[ITEM CODE]],Table2[[Item Code]:[Master Name]],2,0),"")</f>
        <v/>
      </c>
      <c r="I3537" s="41"/>
      <c r="J3537" s="65" t="str">
        <f>IFERROR(VLOOKUP(Table49[[#This Row],[ITEM CODE]],Table2[[Item Code]:[Master Name]],3,0),"")</f>
        <v/>
      </c>
      <c r="K3537" s="1" t="str">
        <f>IFERROR(VLOOKUP(Table49[[#This Row],[ITEM CODE]],Table2[[Item Code]:[Master Name]],9,0),"")</f>
        <v/>
      </c>
      <c r="L3537" s="1" t="str">
        <f>IFERROR(VLOOKUP(Table49[[#This Row],[ITEM CODE]],Table2[[Item Code]:[Master Name]],8,0),"")</f>
        <v/>
      </c>
      <c r="M3537" s="41"/>
      <c r="N3537" s="66">
        <f>IFERROR(VLOOKUP(Table49[[#This Row],[ITEM CODE]],Table2[[#All],[Item Code]:[Unit Cost]],10,0),0)</f>
        <v>0</v>
      </c>
      <c r="O3537" s="134">
        <f>IFERROR(VLOOKUP(Table49[[#This Row],[ITEM CODE]],Table2[[#All],[Item Code]:[Unit Cost]],10,0),0)</f>
        <v>0</v>
      </c>
      <c r="P3537" s="56"/>
      <c r="Q3537" s="58"/>
      <c r="R3537" s="58">
        <f>Table49[[#This Row],[QUANTITY]]*Table49[[#This Row],[INV Prices]]</f>
        <v>0</v>
      </c>
      <c r="S3537" s="67"/>
      <c r="V3537" s="41"/>
      <c r="W3537" s="4" t="str">
        <f>IFERROR(VLOOKUP(Table49[[#This Row],[ITEM CODE]],Table2[[Item Code]:[Category ]],6,0),"")</f>
        <v/>
      </c>
      <c r="X3537" s="1" t="str">
        <f>IFERROR(VLOOKUP(Table49[[#This Row],[ITEM CODE]],Table2[[Item Code]:[Sub Category]],7,0),"")</f>
        <v/>
      </c>
      <c r="Y3537" s="68" t="str">
        <f>Table49[[#This Row],[PO Number]]&amp;COUNTIFS($E$5:E3537,E3537)</f>
        <v>0</v>
      </c>
    </row>
    <row r="3538" spans="1:25" ht="14.7" customHeight="1" x14ac:dyDescent="0.3">
      <c r="A3538" s="1" t="str">
        <f>IF(Table49[[#This Row],[ITEM NAME]]="","",ROW()-4)</f>
        <v/>
      </c>
      <c r="B3538" s="68"/>
      <c r="C3538" s="4" t="str">
        <f>IFERROR(VLOOKUP(B3538,Table14[],3,0),"")</f>
        <v/>
      </c>
      <c r="D3538" s="4" t="str">
        <f>IFERROR(VLOOKUP(B3538,Table14[],2,0),"")</f>
        <v/>
      </c>
      <c r="E3538" s="4"/>
      <c r="H3538" s="41" t="str">
        <f>IFERROR(VLOOKUP(Table49[[#This Row],[ITEM CODE]],Table2[[Item Code]:[Master Name]],2,0),"")</f>
        <v/>
      </c>
      <c r="I3538" s="41"/>
      <c r="J3538" s="65" t="str">
        <f>IFERROR(VLOOKUP(Table49[[#This Row],[ITEM CODE]],Table2[[Item Code]:[Master Name]],3,0),"")</f>
        <v/>
      </c>
      <c r="K3538" s="1" t="str">
        <f>IFERROR(VLOOKUP(Table49[[#This Row],[ITEM CODE]],Table2[[Item Code]:[Master Name]],9,0),"")</f>
        <v/>
      </c>
      <c r="L3538" s="1" t="str">
        <f>IFERROR(VLOOKUP(Table49[[#This Row],[ITEM CODE]],Table2[[Item Code]:[Master Name]],8,0),"")</f>
        <v/>
      </c>
      <c r="M3538" s="41"/>
      <c r="N3538" s="66">
        <f>IFERROR(VLOOKUP(Table49[[#This Row],[ITEM CODE]],Table2[[#All],[Item Code]:[Unit Cost]],10,0),0)</f>
        <v>0</v>
      </c>
      <c r="O3538" s="134">
        <f>IFERROR(VLOOKUP(Table49[[#This Row],[ITEM CODE]],Table2[[#All],[Item Code]:[Unit Cost]],10,0),0)</f>
        <v>0</v>
      </c>
      <c r="P3538" s="56"/>
      <c r="Q3538" s="58"/>
      <c r="R3538" s="58">
        <f>Table49[[#This Row],[QUANTITY]]*Table49[[#This Row],[INV Prices]]</f>
        <v>0</v>
      </c>
      <c r="S3538" s="67"/>
      <c r="V3538" s="41"/>
      <c r="W3538" s="4" t="str">
        <f>IFERROR(VLOOKUP(Table49[[#This Row],[ITEM CODE]],Table2[[Item Code]:[Category ]],6,0),"")</f>
        <v/>
      </c>
      <c r="X3538" s="1" t="str">
        <f>IFERROR(VLOOKUP(Table49[[#This Row],[ITEM CODE]],Table2[[Item Code]:[Sub Category]],7,0),"")</f>
        <v/>
      </c>
      <c r="Y3538" s="68" t="str">
        <f>Table49[[#This Row],[PO Number]]&amp;COUNTIFS($E$5:E3538,E3538)</f>
        <v>0</v>
      </c>
    </row>
    <row r="3539" spans="1:25" ht="14.7" customHeight="1" x14ac:dyDescent="0.3">
      <c r="A3539" s="1" t="str">
        <f>IF(Table49[[#This Row],[ITEM NAME]]="","",ROW()-4)</f>
        <v/>
      </c>
      <c r="B3539" s="68"/>
      <c r="C3539" s="4" t="str">
        <f>IFERROR(VLOOKUP(B3539,Table14[],3,0),"")</f>
        <v/>
      </c>
      <c r="D3539" s="4" t="str">
        <f>IFERROR(VLOOKUP(B3539,Table14[],2,0),"")</f>
        <v/>
      </c>
      <c r="E3539" s="4"/>
      <c r="H3539" s="41" t="str">
        <f>IFERROR(VLOOKUP(Table49[[#This Row],[ITEM CODE]],Table2[[Item Code]:[Master Name]],2,0),"")</f>
        <v/>
      </c>
      <c r="I3539" s="41"/>
      <c r="J3539" s="65" t="str">
        <f>IFERROR(VLOOKUP(Table49[[#This Row],[ITEM CODE]],Table2[[Item Code]:[Master Name]],3,0),"")</f>
        <v/>
      </c>
      <c r="K3539" s="1" t="str">
        <f>IFERROR(VLOOKUP(Table49[[#This Row],[ITEM CODE]],Table2[[Item Code]:[Master Name]],9,0),"")</f>
        <v/>
      </c>
      <c r="L3539" s="1" t="str">
        <f>IFERROR(VLOOKUP(Table49[[#This Row],[ITEM CODE]],Table2[[Item Code]:[Master Name]],8,0),"")</f>
        <v/>
      </c>
      <c r="M3539" s="41"/>
      <c r="N3539" s="66">
        <f>IFERROR(VLOOKUP(Table49[[#This Row],[ITEM CODE]],Table2[[#All],[Item Code]:[Unit Cost]],10,0),0)</f>
        <v>0</v>
      </c>
      <c r="O3539" s="134">
        <f>IFERROR(VLOOKUP(Table49[[#This Row],[ITEM CODE]],Table2[[#All],[Item Code]:[Unit Cost]],10,0),0)</f>
        <v>0</v>
      </c>
      <c r="P3539" s="56"/>
      <c r="Q3539" s="58"/>
      <c r="R3539" s="58">
        <f>Table49[[#This Row],[QUANTITY]]*Table49[[#This Row],[INV Prices]]</f>
        <v>0</v>
      </c>
      <c r="S3539" s="67"/>
      <c r="V3539" s="41"/>
      <c r="W3539" s="4" t="str">
        <f>IFERROR(VLOOKUP(Table49[[#This Row],[ITEM CODE]],Table2[[Item Code]:[Category ]],6,0),"")</f>
        <v/>
      </c>
      <c r="X3539" s="1" t="str">
        <f>IFERROR(VLOOKUP(Table49[[#This Row],[ITEM CODE]],Table2[[Item Code]:[Sub Category]],7,0),"")</f>
        <v/>
      </c>
      <c r="Y3539" s="68" t="str">
        <f>Table49[[#This Row],[PO Number]]&amp;COUNTIFS($E$5:E3539,E3539)</f>
        <v>0</v>
      </c>
    </row>
    <row r="3540" spans="1:25" ht="14.7" customHeight="1" x14ac:dyDescent="0.3">
      <c r="A3540" s="1" t="str">
        <f>IF(Table49[[#This Row],[ITEM NAME]]="","",ROW()-4)</f>
        <v/>
      </c>
      <c r="B3540" s="68"/>
      <c r="C3540" s="4" t="str">
        <f>IFERROR(VLOOKUP(B3540,Table14[],3,0),"")</f>
        <v/>
      </c>
      <c r="D3540" s="4" t="str">
        <f>IFERROR(VLOOKUP(B3540,Table14[],2,0),"")</f>
        <v/>
      </c>
      <c r="E3540" s="4"/>
      <c r="H3540" s="41" t="str">
        <f>IFERROR(VLOOKUP(Table49[[#This Row],[ITEM CODE]],Table2[[Item Code]:[Master Name]],2,0),"")</f>
        <v/>
      </c>
      <c r="I3540" s="41"/>
      <c r="J3540" s="65" t="str">
        <f>IFERROR(VLOOKUP(Table49[[#This Row],[ITEM CODE]],Table2[[Item Code]:[Master Name]],3,0),"")</f>
        <v/>
      </c>
      <c r="K3540" s="1" t="str">
        <f>IFERROR(VLOOKUP(Table49[[#This Row],[ITEM CODE]],Table2[[Item Code]:[Master Name]],9,0),"")</f>
        <v/>
      </c>
      <c r="L3540" s="1" t="str">
        <f>IFERROR(VLOOKUP(Table49[[#This Row],[ITEM CODE]],Table2[[Item Code]:[Master Name]],8,0),"")</f>
        <v/>
      </c>
      <c r="M3540" s="41"/>
      <c r="N3540" s="66">
        <f>IFERROR(VLOOKUP(Table49[[#This Row],[ITEM CODE]],Table2[[#All],[Item Code]:[Unit Cost]],10,0),0)</f>
        <v>0</v>
      </c>
      <c r="O3540" s="134">
        <f>IFERROR(VLOOKUP(Table49[[#This Row],[ITEM CODE]],Table2[[#All],[Item Code]:[Unit Cost]],10,0),0)</f>
        <v>0</v>
      </c>
      <c r="P3540" s="56"/>
      <c r="Q3540" s="58"/>
      <c r="R3540" s="58">
        <f>Table49[[#This Row],[QUANTITY]]*Table49[[#This Row],[INV Prices]]</f>
        <v>0</v>
      </c>
      <c r="S3540" s="67"/>
      <c r="V3540" s="41"/>
      <c r="W3540" s="4" t="str">
        <f>IFERROR(VLOOKUP(Table49[[#This Row],[ITEM CODE]],Table2[[Item Code]:[Category ]],6,0),"")</f>
        <v/>
      </c>
      <c r="X3540" s="1" t="str">
        <f>IFERROR(VLOOKUP(Table49[[#This Row],[ITEM CODE]],Table2[[Item Code]:[Sub Category]],7,0),"")</f>
        <v/>
      </c>
      <c r="Y3540" s="68" t="str">
        <f>Table49[[#This Row],[PO Number]]&amp;COUNTIFS($E$5:E3540,E3540)</f>
        <v>0</v>
      </c>
    </row>
    <row r="3541" spans="1:25" ht="14.7" customHeight="1" x14ac:dyDescent="0.3">
      <c r="A3541" s="1" t="str">
        <f>IF(Table49[[#This Row],[ITEM NAME]]="","",ROW()-4)</f>
        <v/>
      </c>
      <c r="B3541" s="68"/>
      <c r="C3541" s="4" t="str">
        <f>IFERROR(VLOOKUP(B3541,Table14[],3,0),"")</f>
        <v/>
      </c>
      <c r="D3541" s="4" t="str">
        <f>IFERROR(VLOOKUP(B3541,Table14[],2,0),"")</f>
        <v/>
      </c>
      <c r="E3541" s="4"/>
      <c r="H3541" s="41" t="str">
        <f>IFERROR(VLOOKUP(Table49[[#This Row],[ITEM CODE]],Table2[[Item Code]:[Master Name]],2,0),"")</f>
        <v/>
      </c>
      <c r="I3541" s="41"/>
      <c r="J3541" s="65" t="str">
        <f>IFERROR(VLOOKUP(Table49[[#This Row],[ITEM CODE]],Table2[[Item Code]:[Master Name]],3,0),"")</f>
        <v/>
      </c>
      <c r="K3541" s="1" t="str">
        <f>IFERROR(VLOOKUP(Table49[[#This Row],[ITEM CODE]],Table2[[Item Code]:[Master Name]],9,0),"")</f>
        <v/>
      </c>
      <c r="L3541" s="1" t="str">
        <f>IFERROR(VLOOKUP(Table49[[#This Row],[ITEM CODE]],Table2[[Item Code]:[Master Name]],8,0),"")</f>
        <v/>
      </c>
      <c r="M3541" s="41"/>
      <c r="N3541" s="66">
        <f>IFERROR(VLOOKUP(Table49[[#This Row],[ITEM CODE]],Table2[[#All],[Item Code]:[Unit Cost]],10,0),0)</f>
        <v>0</v>
      </c>
      <c r="O3541" s="134">
        <f>IFERROR(VLOOKUP(Table49[[#This Row],[ITEM CODE]],Table2[[#All],[Item Code]:[Unit Cost]],10,0),0)</f>
        <v>0</v>
      </c>
      <c r="P3541" s="56"/>
      <c r="Q3541" s="58"/>
      <c r="R3541" s="58">
        <f>Table49[[#This Row],[QUANTITY]]*Table49[[#This Row],[INV Prices]]</f>
        <v>0</v>
      </c>
      <c r="S3541" s="67"/>
      <c r="V3541" s="41"/>
      <c r="W3541" s="4" t="str">
        <f>IFERROR(VLOOKUP(Table49[[#This Row],[ITEM CODE]],Table2[[Item Code]:[Category ]],6,0),"")</f>
        <v/>
      </c>
      <c r="X3541" s="1" t="str">
        <f>IFERROR(VLOOKUP(Table49[[#This Row],[ITEM CODE]],Table2[[Item Code]:[Sub Category]],7,0),"")</f>
        <v/>
      </c>
      <c r="Y3541" s="68" t="str">
        <f>Table49[[#This Row],[PO Number]]&amp;COUNTIFS($E$5:E3541,E3541)</f>
        <v>0</v>
      </c>
    </row>
    <row r="3542" spans="1:25" ht="14.7" customHeight="1" x14ac:dyDescent="0.3">
      <c r="A3542" s="1" t="str">
        <f>IF(Table49[[#This Row],[ITEM NAME]]="","",ROW()-4)</f>
        <v/>
      </c>
      <c r="B3542" s="68"/>
      <c r="C3542" s="4" t="str">
        <f>IFERROR(VLOOKUP(B3542,Table14[],3,0),"")</f>
        <v/>
      </c>
      <c r="D3542" s="4" t="str">
        <f>IFERROR(VLOOKUP(B3542,Table14[],2,0),"")</f>
        <v/>
      </c>
      <c r="E3542" s="4"/>
      <c r="H3542" s="41" t="str">
        <f>IFERROR(VLOOKUP(Table49[[#This Row],[ITEM CODE]],Table2[[Item Code]:[Master Name]],2,0),"")</f>
        <v/>
      </c>
      <c r="I3542" s="41"/>
      <c r="J3542" s="65" t="str">
        <f>IFERROR(VLOOKUP(Table49[[#This Row],[ITEM CODE]],Table2[[Item Code]:[Master Name]],3,0),"")</f>
        <v/>
      </c>
      <c r="K3542" s="1" t="str">
        <f>IFERROR(VLOOKUP(Table49[[#This Row],[ITEM CODE]],Table2[[Item Code]:[Master Name]],9,0),"")</f>
        <v/>
      </c>
      <c r="L3542" s="1" t="str">
        <f>IFERROR(VLOOKUP(Table49[[#This Row],[ITEM CODE]],Table2[[Item Code]:[Master Name]],8,0),"")</f>
        <v/>
      </c>
      <c r="M3542" s="41"/>
      <c r="N3542" s="66">
        <f>IFERROR(VLOOKUP(Table49[[#This Row],[ITEM CODE]],Table2[[#All],[Item Code]:[Unit Cost]],10,0),0)</f>
        <v>0</v>
      </c>
      <c r="O3542" s="134">
        <f>IFERROR(VLOOKUP(Table49[[#This Row],[ITEM CODE]],Table2[[#All],[Item Code]:[Unit Cost]],10,0),0)</f>
        <v>0</v>
      </c>
      <c r="P3542" s="56"/>
      <c r="Q3542" s="58"/>
      <c r="R3542" s="58">
        <f>Table49[[#This Row],[QUANTITY]]*Table49[[#This Row],[INV Prices]]</f>
        <v>0</v>
      </c>
      <c r="S3542" s="67"/>
      <c r="V3542" s="41"/>
      <c r="W3542" s="4" t="str">
        <f>IFERROR(VLOOKUP(Table49[[#This Row],[ITEM CODE]],Table2[[Item Code]:[Category ]],6,0),"")</f>
        <v/>
      </c>
      <c r="X3542" s="1" t="str">
        <f>IFERROR(VLOOKUP(Table49[[#This Row],[ITEM CODE]],Table2[[Item Code]:[Sub Category]],7,0),"")</f>
        <v/>
      </c>
      <c r="Y3542" s="68" t="str">
        <f>Table49[[#This Row],[PO Number]]&amp;COUNTIFS($E$5:E3542,E3542)</f>
        <v>0</v>
      </c>
    </row>
    <row r="3543" spans="1:25" ht="14.7" customHeight="1" x14ac:dyDescent="0.3">
      <c r="A3543" s="1" t="str">
        <f>IF(Table49[[#This Row],[ITEM NAME]]="","",ROW()-4)</f>
        <v/>
      </c>
      <c r="B3543" s="68"/>
      <c r="C3543" s="4" t="str">
        <f>IFERROR(VLOOKUP(B3543,Table14[],3,0),"")</f>
        <v/>
      </c>
      <c r="D3543" s="4" t="str">
        <f>IFERROR(VLOOKUP(B3543,Table14[],2,0),"")</f>
        <v/>
      </c>
      <c r="E3543" s="4"/>
      <c r="H3543" s="41" t="str">
        <f>IFERROR(VLOOKUP(Table49[[#This Row],[ITEM CODE]],Table2[[Item Code]:[Master Name]],2,0),"")</f>
        <v/>
      </c>
      <c r="I3543" s="41"/>
      <c r="J3543" s="65" t="str">
        <f>IFERROR(VLOOKUP(Table49[[#This Row],[ITEM CODE]],Table2[[Item Code]:[Master Name]],3,0),"")</f>
        <v/>
      </c>
      <c r="K3543" s="1" t="str">
        <f>IFERROR(VLOOKUP(Table49[[#This Row],[ITEM CODE]],Table2[[Item Code]:[Master Name]],9,0),"")</f>
        <v/>
      </c>
      <c r="L3543" s="1" t="str">
        <f>IFERROR(VLOOKUP(Table49[[#This Row],[ITEM CODE]],Table2[[Item Code]:[Master Name]],8,0),"")</f>
        <v/>
      </c>
      <c r="M3543" s="41"/>
      <c r="N3543" s="66">
        <f>IFERROR(VLOOKUP(Table49[[#This Row],[ITEM CODE]],Table2[[#All],[Item Code]:[Unit Cost]],10,0),0)</f>
        <v>0</v>
      </c>
      <c r="O3543" s="134">
        <f>IFERROR(VLOOKUP(Table49[[#This Row],[ITEM CODE]],Table2[[#All],[Item Code]:[Unit Cost]],10,0),0)</f>
        <v>0</v>
      </c>
      <c r="P3543" s="56"/>
      <c r="Q3543" s="58"/>
      <c r="R3543" s="58">
        <f>Table49[[#This Row],[QUANTITY]]*Table49[[#This Row],[INV Prices]]</f>
        <v>0</v>
      </c>
      <c r="S3543" s="67"/>
      <c r="V3543" s="41"/>
      <c r="W3543" s="4" t="str">
        <f>IFERROR(VLOOKUP(Table49[[#This Row],[ITEM CODE]],Table2[[Item Code]:[Category ]],6,0),"")</f>
        <v/>
      </c>
      <c r="X3543" s="1" t="str">
        <f>IFERROR(VLOOKUP(Table49[[#This Row],[ITEM CODE]],Table2[[Item Code]:[Sub Category]],7,0),"")</f>
        <v/>
      </c>
      <c r="Y3543" s="68" t="str">
        <f>Table49[[#This Row],[PO Number]]&amp;COUNTIFS($E$5:E3543,E3543)</f>
        <v>0</v>
      </c>
    </row>
    <row r="3544" spans="1:25" ht="14.7" customHeight="1" x14ac:dyDescent="0.3">
      <c r="A3544" s="1" t="str">
        <f>IF(Table49[[#This Row],[ITEM NAME]]="","",ROW()-4)</f>
        <v/>
      </c>
      <c r="B3544" s="68"/>
      <c r="C3544" s="4" t="str">
        <f>IFERROR(VLOOKUP(B3544,Table14[],3,0),"")</f>
        <v/>
      </c>
      <c r="D3544" s="4" t="str">
        <f>IFERROR(VLOOKUP(B3544,Table14[],2,0),"")</f>
        <v/>
      </c>
      <c r="E3544" s="4"/>
      <c r="H3544" s="41" t="str">
        <f>IFERROR(VLOOKUP(Table49[[#This Row],[ITEM CODE]],Table2[[Item Code]:[Master Name]],2,0),"")</f>
        <v/>
      </c>
      <c r="I3544" s="41"/>
      <c r="J3544" s="65" t="str">
        <f>IFERROR(VLOOKUP(Table49[[#This Row],[ITEM CODE]],Table2[[Item Code]:[Master Name]],3,0),"")</f>
        <v/>
      </c>
      <c r="K3544" s="1" t="str">
        <f>IFERROR(VLOOKUP(Table49[[#This Row],[ITEM CODE]],Table2[[Item Code]:[Master Name]],9,0),"")</f>
        <v/>
      </c>
      <c r="L3544" s="1" t="str">
        <f>IFERROR(VLOOKUP(Table49[[#This Row],[ITEM CODE]],Table2[[Item Code]:[Master Name]],8,0),"")</f>
        <v/>
      </c>
      <c r="M3544" s="41"/>
      <c r="N3544" s="66">
        <f>IFERROR(VLOOKUP(Table49[[#This Row],[ITEM CODE]],Table2[[#All],[Item Code]:[Unit Cost]],10,0),0)</f>
        <v>0</v>
      </c>
      <c r="O3544" s="134">
        <f>IFERROR(VLOOKUP(Table49[[#This Row],[ITEM CODE]],Table2[[#All],[Item Code]:[Unit Cost]],10,0),0)</f>
        <v>0</v>
      </c>
      <c r="P3544" s="56"/>
      <c r="Q3544" s="58"/>
      <c r="R3544" s="58">
        <f>Table49[[#This Row],[QUANTITY]]*Table49[[#This Row],[INV Prices]]</f>
        <v>0</v>
      </c>
      <c r="S3544" s="67"/>
      <c r="V3544" s="41"/>
      <c r="W3544" s="4" t="str">
        <f>IFERROR(VLOOKUP(Table49[[#This Row],[ITEM CODE]],Table2[[Item Code]:[Category ]],6,0),"")</f>
        <v/>
      </c>
      <c r="X3544" s="1" t="str">
        <f>IFERROR(VLOOKUP(Table49[[#This Row],[ITEM CODE]],Table2[[Item Code]:[Sub Category]],7,0),"")</f>
        <v/>
      </c>
      <c r="Y3544" s="68" t="str">
        <f>Table49[[#This Row],[PO Number]]&amp;COUNTIFS($E$5:E3544,E3544)</f>
        <v>0</v>
      </c>
    </row>
    <row r="3545" spans="1:25" ht="14.7" customHeight="1" x14ac:dyDescent="0.3">
      <c r="A3545" s="1" t="str">
        <f>IF(Table49[[#This Row],[ITEM NAME]]="","",ROW()-4)</f>
        <v/>
      </c>
      <c r="B3545" s="68"/>
      <c r="C3545" s="4" t="str">
        <f>IFERROR(VLOOKUP(B3545,Table14[],3,0),"")</f>
        <v/>
      </c>
      <c r="D3545" s="4" t="str">
        <f>IFERROR(VLOOKUP(B3545,Table14[],2,0),"")</f>
        <v/>
      </c>
      <c r="E3545" s="4"/>
      <c r="H3545" s="41" t="str">
        <f>IFERROR(VLOOKUP(Table49[[#This Row],[ITEM CODE]],Table2[[Item Code]:[Master Name]],2,0),"")</f>
        <v/>
      </c>
      <c r="I3545" s="41"/>
      <c r="J3545" s="65" t="str">
        <f>IFERROR(VLOOKUP(Table49[[#This Row],[ITEM CODE]],Table2[[Item Code]:[Master Name]],3,0),"")</f>
        <v/>
      </c>
      <c r="K3545" s="1" t="str">
        <f>IFERROR(VLOOKUP(Table49[[#This Row],[ITEM CODE]],Table2[[Item Code]:[Master Name]],9,0),"")</f>
        <v/>
      </c>
      <c r="L3545" s="1" t="str">
        <f>IFERROR(VLOOKUP(Table49[[#This Row],[ITEM CODE]],Table2[[Item Code]:[Master Name]],8,0),"")</f>
        <v/>
      </c>
      <c r="M3545" s="41"/>
      <c r="N3545" s="66">
        <f>IFERROR(VLOOKUP(Table49[[#This Row],[ITEM CODE]],Table2[[#All],[Item Code]:[Unit Cost]],10,0),0)</f>
        <v>0</v>
      </c>
      <c r="O3545" s="134">
        <f>IFERROR(VLOOKUP(Table49[[#This Row],[ITEM CODE]],Table2[[#All],[Item Code]:[Unit Cost]],10,0),0)</f>
        <v>0</v>
      </c>
      <c r="P3545" s="56"/>
      <c r="Q3545" s="58"/>
      <c r="R3545" s="58">
        <f>Table49[[#This Row],[QUANTITY]]*Table49[[#This Row],[INV Prices]]</f>
        <v>0</v>
      </c>
      <c r="S3545" s="67"/>
      <c r="V3545" s="41"/>
      <c r="W3545" s="4" t="str">
        <f>IFERROR(VLOOKUP(Table49[[#This Row],[ITEM CODE]],Table2[[Item Code]:[Category ]],6,0),"")</f>
        <v/>
      </c>
      <c r="X3545" s="1" t="str">
        <f>IFERROR(VLOOKUP(Table49[[#This Row],[ITEM CODE]],Table2[[Item Code]:[Sub Category]],7,0),"")</f>
        <v/>
      </c>
      <c r="Y3545" s="68" t="str">
        <f>Table49[[#This Row],[PO Number]]&amp;COUNTIFS($E$5:E3545,E3545)</f>
        <v>0</v>
      </c>
    </row>
    <row r="3546" spans="1:25" ht="14.7" customHeight="1" x14ac:dyDescent="0.3">
      <c r="A3546" s="1" t="str">
        <f>IF(Table49[[#This Row],[ITEM NAME]]="","",ROW()-4)</f>
        <v/>
      </c>
      <c r="B3546" s="68"/>
      <c r="C3546" s="4" t="str">
        <f>IFERROR(VLOOKUP(B3546,Table14[],3,0),"")</f>
        <v/>
      </c>
      <c r="D3546" s="4" t="str">
        <f>IFERROR(VLOOKUP(B3546,Table14[],2,0),"")</f>
        <v/>
      </c>
      <c r="E3546" s="4"/>
      <c r="H3546" s="41" t="str">
        <f>IFERROR(VLOOKUP(Table49[[#This Row],[ITEM CODE]],Table2[[Item Code]:[Master Name]],2,0),"")</f>
        <v/>
      </c>
      <c r="I3546" s="41"/>
      <c r="J3546" s="65" t="str">
        <f>IFERROR(VLOOKUP(Table49[[#This Row],[ITEM CODE]],Table2[[Item Code]:[Master Name]],3,0),"")</f>
        <v/>
      </c>
      <c r="K3546" s="1" t="str">
        <f>IFERROR(VLOOKUP(Table49[[#This Row],[ITEM CODE]],Table2[[Item Code]:[Master Name]],9,0),"")</f>
        <v/>
      </c>
      <c r="L3546" s="1" t="str">
        <f>IFERROR(VLOOKUP(Table49[[#This Row],[ITEM CODE]],Table2[[Item Code]:[Master Name]],8,0),"")</f>
        <v/>
      </c>
      <c r="M3546" s="41"/>
      <c r="N3546" s="66">
        <f>IFERROR(VLOOKUP(Table49[[#This Row],[ITEM CODE]],Table2[[#All],[Item Code]:[Unit Cost]],10,0),0)</f>
        <v>0</v>
      </c>
      <c r="O3546" s="134">
        <f>IFERROR(VLOOKUP(Table49[[#This Row],[ITEM CODE]],Table2[[#All],[Item Code]:[Unit Cost]],10,0),0)</f>
        <v>0</v>
      </c>
      <c r="P3546" s="56"/>
      <c r="Q3546" s="58"/>
      <c r="R3546" s="58">
        <f>Table49[[#This Row],[QUANTITY]]*Table49[[#This Row],[INV Prices]]</f>
        <v>0</v>
      </c>
      <c r="S3546" s="67"/>
      <c r="V3546" s="41"/>
      <c r="W3546" s="4" t="str">
        <f>IFERROR(VLOOKUP(Table49[[#This Row],[ITEM CODE]],Table2[[Item Code]:[Category ]],6,0),"")</f>
        <v/>
      </c>
      <c r="X3546" s="1" t="str">
        <f>IFERROR(VLOOKUP(Table49[[#This Row],[ITEM CODE]],Table2[[Item Code]:[Sub Category]],7,0),"")</f>
        <v/>
      </c>
      <c r="Y3546" s="68" t="str">
        <f>Table49[[#This Row],[PO Number]]&amp;COUNTIFS($E$5:E3546,E3546)</f>
        <v>0</v>
      </c>
    </row>
    <row r="3547" spans="1:25" ht="14.7" customHeight="1" x14ac:dyDescent="0.3">
      <c r="A3547" s="1" t="str">
        <f>IF(Table49[[#This Row],[ITEM NAME]]="","",ROW()-4)</f>
        <v/>
      </c>
      <c r="B3547" s="68"/>
      <c r="C3547" s="4" t="str">
        <f>IFERROR(VLOOKUP(B3547,Table14[],3,0),"")</f>
        <v/>
      </c>
      <c r="D3547" s="4" t="str">
        <f>IFERROR(VLOOKUP(B3547,Table14[],2,0),"")</f>
        <v/>
      </c>
      <c r="E3547" s="4"/>
      <c r="H3547" s="41" t="str">
        <f>IFERROR(VLOOKUP(Table49[[#This Row],[ITEM CODE]],Table2[[Item Code]:[Master Name]],2,0),"")</f>
        <v/>
      </c>
      <c r="I3547" s="41"/>
      <c r="J3547" s="65" t="str">
        <f>IFERROR(VLOOKUP(Table49[[#This Row],[ITEM CODE]],Table2[[Item Code]:[Master Name]],3,0),"")</f>
        <v/>
      </c>
      <c r="K3547" s="1" t="str">
        <f>IFERROR(VLOOKUP(Table49[[#This Row],[ITEM CODE]],Table2[[Item Code]:[Master Name]],9,0),"")</f>
        <v/>
      </c>
      <c r="L3547" s="1" t="str">
        <f>IFERROR(VLOOKUP(Table49[[#This Row],[ITEM CODE]],Table2[[Item Code]:[Master Name]],8,0),"")</f>
        <v/>
      </c>
      <c r="M3547" s="41"/>
      <c r="N3547" s="66">
        <f>IFERROR(VLOOKUP(Table49[[#This Row],[ITEM CODE]],Table2[[#All],[Item Code]:[Unit Cost]],10,0),0)</f>
        <v>0</v>
      </c>
      <c r="O3547" s="134">
        <f>IFERROR(VLOOKUP(Table49[[#This Row],[ITEM CODE]],Table2[[#All],[Item Code]:[Unit Cost]],10,0),0)</f>
        <v>0</v>
      </c>
      <c r="P3547" s="56"/>
      <c r="Q3547" s="58"/>
      <c r="R3547" s="58">
        <f>Table49[[#This Row],[QUANTITY]]*Table49[[#This Row],[INV Prices]]</f>
        <v>0</v>
      </c>
      <c r="S3547" s="67"/>
      <c r="V3547" s="41"/>
      <c r="W3547" s="4" t="str">
        <f>IFERROR(VLOOKUP(Table49[[#This Row],[ITEM CODE]],Table2[[Item Code]:[Category ]],6,0),"")</f>
        <v/>
      </c>
      <c r="X3547" s="1" t="str">
        <f>IFERROR(VLOOKUP(Table49[[#This Row],[ITEM CODE]],Table2[[Item Code]:[Sub Category]],7,0),"")</f>
        <v/>
      </c>
      <c r="Y3547" s="68" t="str">
        <f>Table49[[#This Row],[PO Number]]&amp;COUNTIFS($E$5:E3547,E3547)</f>
        <v>0</v>
      </c>
    </row>
    <row r="3548" spans="1:25" ht="14.7" customHeight="1" x14ac:dyDescent="0.3">
      <c r="A3548" s="1" t="str">
        <f>IF(Table49[[#This Row],[ITEM NAME]]="","",ROW()-4)</f>
        <v/>
      </c>
      <c r="B3548" s="68"/>
      <c r="C3548" s="4" t="str">
        <f>IFERROR(VLOOKUP(B3548,Table14[],3,0),"")</f>
        <v/>
      </c>
      <c r="D3548" s="4" t="str">
        <f>IFERROR(VLOOKUP(B3548,Table14[],2,0),"")</f>
        <v/>
      </c>
      <c r="E3548" s="4"/>
      <c r="H3548" s="41" t="str">
        <f>IFERROR(VLOOKUP(Table49[[#This Row],[ITEM CODE]],Table2[[Item Code]:[Master Name]],2,0),"")</f>
        <v/>
      </c>
      <c r="I3548" s="41"/>
      <c r="J3548" s="65" t="str">
        <f>IFERROR(VLOOKUP(Table49[[#This Row],[ITEM CODE]],Table2[[Item Code]:[Master Name]],3,0),"")</f>
        <v/>
      </c>
      <c r="K3548" s="1" t="str">
        <f>IFERROR(VLOOKUP(Table49[[#This Row],[ITEM CODE]],Table2[[Item Code]:[Master Name]],9,0),"")</f>
        <v/>
      </c>
      <c r="L3548" s="1" t="str">
        <f>IFERROR(VLOOKUP(Table49[[#This Row],[ITEM CODE]],Table2[[Item Code]:[Master Name]],8,0),"")</f>
        <v/>
      </c>
      <c r="M3548" s="41"/>
      <c r="N3548" s="66">
        <f>IFERROR(VLOOKUP(Table49[[#This Row],[ITEM CODE]],Table2[[#All],[Item Code]:[Unit Cost]],10,0),0)</f>
        <v>0</v>
      </c>
      <c r="O3548" s="134">
        <f>IFERROR(VLOOKUP(Table49[[#This Row],[ITEM CODE]],Table2[[#All],[Item Code]:[Unit Cost]],10,0),0)</f>
        <v>0</v>
      </c>
      <c r="P3548" s="56"/>
      <c r="Q3548" s="58"/>
      <c r="R3548" s="58">
        <f>Table49[[#This Row],[QUANTITY]]*Table49[[#This Row],[INV Prices]]</f>
        <v>0</v>
      </c>
      <c r="S3548" s="67"/>
      <c r="V3548" s="41"/>
      <c r="W3548" s="4" t="str">
        <f>IFERROR(VLOOKUP(Table49[[#This Row],[ITEM CODE]],Table2[[Item Code]:[Category ]],6,0),"")</f>
        <v/>
      </c>
      <c r="X3548" s="1" t="str">
        <f>IFERROR(VLOOKUP(Table49[[#This Row],[ITEM CODE]],Table2[[Item Code]:[Sub Category]],7,0),"")</f>
        <v/>
      </c>
      <c r="Y3548" s="68" t="str">
        <f>Table49[[#This Row],[PO Number]]&amp;COUNTIFS($E$5:E3548,E3548)</f>
        <v>0</v>
      </c>
    </row>
    <row r="3549" spans="1:25" ht="14.7" customHeight="1" x14ac:dyDescent="0.3">
      <c r="A3549" s="1" t="str">
        <f>IF(Table49[[#This Row],[ITEM NAME]]="","",ROW()-4)</f>
        <v/>
      </c>
      <c r="B3549" s="68"/>
      <c r="C3549" s="4" t="str">
        <f>IFERROR(VLOOKUP(B3549,Table14[],3,0),"")</f>
        <v/>
      </c>
      <c r="D3549" s="4" t="str">
        <f>IFERROR(VLOOKUP(B3549,Table14[],2,0),"")</f>
        <v/>
      </c>
      <c r="E3549" s="4"/>
      <c r="H3549" s="41" t="str">
        <f>IFERROR(VLOOKUP(Table49[[#This Row],[ITEM CODE]],Table2[[Item Code]:[Master Name]],2,0),"")</f>
        <v/>
      </c>
      <c r="I3549" s="41"/>
      <c r="J3549" s="65" t="str">
        <f>IFERROR(VLOOKUP(Table49[[#This Row],[ITEM CODE]],Table2[[Item Code]:[Master Name]],3,0),"")</f>
        <v/>
      </c>
      <c r="K3549" s="1" t="str">
        <f>IFERROR(VLOOKUP(Table49[[#This Row],[ITEM CODE]],Table2[[Item Code]:[Master Name]],9,0),"")</f>
        <v/>
      </c>
      <c r="L3549" s="1" t="str">
        <f>IFERROR(VLOOKUP(Table49[[#This Row],[ITEM CODE]],Table2[[Item Code]:[Master Name]],8,0),"")</f>
        <v/>
      </c>
      <c r="M3549" s="41"/>
      <c r="N3549" s="66">
        <f>IFERROR(VLOOKUP(Table49[[#This Row],[ITEM CODE]],Table2[[#All],[Item Code]:[Unit Cost]],10,0),0)</f>
        <v>0</v>
      </c>
      <c r="O3549" s="134">
        <f>IFERROR(VLOOKUP(Table49[[#This Row],[ITEM CODE]],Table2[[#All],[Item Code]:[Unit Cost]],10,0),0)</f>
        <v>0</v>
      </c>
      <c r="P3549" s="56"/>
      <c r="Q3549" s="58"/>
      <c r="R3549" s="58">
        <f>Table49[[#This Row],[QUANTITY]]*Table49[[#This Row],[INV Prices]]</f>
        <v>0</v>
      </c>
      <c r="S3549" s="67"/>
      <c r="V3549" s="41"/>
      <c r="W3549" s="4" t="str">
        <f>IFERROR(VLOOKUP(Table49[[#This Row],[ITEM CODE]],Table2[[Item Code]:[Category ]],6,0),"")</f>
        <v/>
      </c>
      <c r="X3549" s="1" t="str">
        <f>IFERROR(VLOOKUP(Table49[[#This Row],[ITEM CODE]],Table2[[Item Code]:[Sub Category]],7,0),"")</f>
        <v/>
      </c>
      <c r="Y3549" s="68" t="str">
        <f>Table49[[#This Row],[PO Number]]&amp;COUNTIFS($E$5:E3549,E3549)</f>
        <v>0</v>
      </c>
    </row>
    <row r="3550" spans="1:25" ht="14.7" customHeight="1" x14ac:dyDescent="0.3">
      <c r="A3550" s="1" t="str">
        <f>IF(Table49[[#This Row],[ITEM NAME]]="","",ROW()-4)</f>
        <v/>
      </c>
      <c r="B3550" s="68"/>
      <c r="C3550" s="4" t="str">
        <f>IFERROR(VLOOKUP(B3550,Table14[],3,0),"")</f>
        <v/>
      </c>
      <c r="D3550" s="4" t="str">
        <f>IFERROR(VLOOKUP(B3550,Table14[],2,0),"")</f>
        <v/>
      </c>
      <c r="E3550" s="4"/>
      <c r="H3550" s="41" t="str">
        <f>IFERROR(VLOOKUP(Table49[[#This Row],[ITEM CODE]],Table2[[Item Code]:[Master Name]],2,0),"")</f>
        <v/>
      </c>
      <c r="I3550" s="41"/>
      <c r="J3550" s="65" t="str">
        <f>IFERROR(VLOOKUP(Table49[[#This Row],[ITEM CODE]],Table2[[Item Code]:[Master Name]],3,0),"")</f>
        <v/>
      </c>
      <c r="K3550" s="1" t="str">
        <f>IFERROR(VLOOKUP(Table49[[#This Row],[ITEM CODE]],Table2[[Item Code]:[Master Name]],9,0),"")</f>
        <v/>
      </c>
      <c r="L3550" s="1" t="str">
        <f>IFERROR(VLOOKUP(Table49[[#This Row],[ITEM CODE]],Table2[[Item Code]:[Master Name]],8,0),"")</f>
        <v/>
      </c>
      <c r="M3550" s="41"/>
      <c r="N3550" s="66">
        <f>IFERROR(VLOOKUP(Table49[[#This Row],[ITEM CODE]],Table2[[#All],[Item Code]:[Unit Cost]],10,0),0)</f>
        <v>0</v>
      </c>
      <c r="O3550" s="134">
        <f>IFERROR(VLOOKUP(Table49[[#This Row],[ITEM CODE]],Table2[[#All],[Item Code]:[Unit Cost]],10,0),0)</f>
        <v>0</v>
      </c>
      <c r="P3550" s="56"/>
      <c r="Q3550" s="58"/>
      <c r="R3550" s="58">
        <f>Table49[[#This Row],[QUANTITY]]*Table49[[#This Row],[INV Prices]]</f>
        <v>0</v>
      </c>
      <c r="S3550" s="67"/>
      <c r="V3550" s="41"/>
      <c r="W3550" s="4" t="str">
        <f>IFERROR(VLOOKUP(Table49[[#This Row],[ITEM CODE]],Table2[[Item Code]:[Category ]],6,0),"")</f>
        <v/>
      </c>
      <c r="X3550" s="1" t="str">
        <f>IFERROR(VLOOKUP(Table49[[#This Row],[ITEM CODE]],Table2[[Item Code]:[Sub Category]],7,0),"")</f>
        <v/>
      </c>
      <c r="Y3550" s="68" t="str">
        <f>Table49[[#This Row],[PO Number]]&amp;COUNTIFS($E$5:E3550,E3550)</f>
        <v>0</v>
      </c>
    </row>
    <row r="3551" spans="1:25" ht="14.7" customHeight="1" x14ac:dyDescent="0.3">
      <c r="A3551" s="1" t="str">
        <f>IF(Table49[[#This Row],[ITEM NAME]]="","",ROW()-4)</f>
        <v/>
      </c>
      <c r="B3551" s="68"/>
      <c r="C3551" s="4" t="str">
        <f>IFERROR(VLOOKUP(B3551,Table14[],3,0),"")</f>
        <v/>
      </c>
      <c r="D3551" s="4" t="str">
        <f>IFERROR(VLOOKUP(B3551,Table14[],2,0),"")</f>
        <v/>
      </c>
      <c r="E3551" s="4"/>
      <c r="H3551" s="41" t="str">
        <f>IFERROR(VLOOKUP(Table49[[#This Row],[ITEM CODE]],Table2[[Item Code]:[Master Name]],2,0),"")</f>
        <v/>
      </c>
      <c r="I3551" s="41"/>
      <c r="J3551" s="65" t="str">
        <f>IFERROR(VLOOKUP(Table49[[#This Row],[ITEM CODE]],Table2[[Item Code]:[Master Name]],3,0),"")</f>
        <v/>
      </c>
      <c r="K3551" s="1" t="str">
        <f>IFERROR(VLOOKUP(Table49[[#This Row],[ITEM CODE]],Table2[[Item Code]:[Master Name]],9,0),"")</f>
        <v/>
      </c>
      <c r="L3551" s="1" t="str">
        <f>IFERROR(VLOOKUP(Table49[[#This Row],[ITEM CODE]],Table2[[Item Code]:[Master Name]],8,0),"")</f>
        <v/>
      </c>
      <c r="M3551" s="41"/>
      <c r="N3551" s="66">
        <f>IFERROR(VLOOKUP(Table49[[#This Row],[ITEM CODE]],Table2[[#All],[Item Code]:[Unit Cost]],10,0),0)</f>
        <v>0</v>
      </c>
      <c r="O3551" s="134">
        <f>IFERROR(VLOOKUP(Table49[[#This Row],[ITEM CODE]],Table2[[#All],[Item Code]:[Unit Cost]],10,0),0)</f>
        <v>0</v>
      </c>
      <c r="P3551" s="56"/>
      <c r="Q3551" s="58"/>
      <c r="R3551" s="58">
        <f>Table49[[#This Row],[QUANTITY]]*Table49[[#This Row],[INV Prices]]</f>
        <v>0</v>
      </c>
      <c r="S3551" s="67"/>
      <c r="V3551" s="41"/>
      <c r="W3551" s="4" t="str">
        <f>IFERROR(VLOOKUP(Table49[[#This Row],[ITEM CODE]],Table2[[Item Code]:[Category ]],6,0),"")</f>
        <v/>
      </c>
      <c r="X3551" s="1" t="str">
        <f>IFERROR(VLOOKUP(Table49[[#This Row],[ITEM CODE]],Table2[[Item Code]:[Sub Category]],7,0),"")</f>
        <v/>
      </c>
      <c r="Y3551" s="68" t="str">
        <f>Table49[[#This Row],[PO Number]]&amp;COUNTIFS($E$5:E3551,E3551)</f>
        <v>0</v>
      </c>
    </row>
    <row r="3552" spans="1:25" ht="14.7" customHeight="1" x14ac:dyDescent="0.3">
      <c r="A3552" s="1" t="str">
        <f>IF(Table49[[#This Row],[ITEM NAME]]="","",ROW()-4)</f>
        <v/>
      </c>
      <c r="B3552" s="68"/>
      <c r="C3552" s="4" t="str">
        <f>IFERROR(VLOOKUP(B3552,Table14[],3,0),"")</f>
        <v/>
      </c>
      <c r="D3552" s="4" t="str">
        <f>IFERROR(VLOOKUP(B3552,Table14[],2,0),"")</f>
        <v/>
      </c>
      <c r="E3552" s="4"/>
      <c r="H3552" s="41" t="str">
        <f>IFERROR(VLOOKUP(Table49[[#This Row],[ITEM CODE]],Table2[[Item Code]:[Master Name]],2,0),"")</f>
        <v/>
      </c>
      <c r="I3552" s="41"/>
      <c r="J3552" s="65" t="str">
        <f>IFERROR(VLOOKUP(Table49[[#This Row],[ITEM CODE]],Table2[[Item Code]:[Master Name]],3,0),"")</f>
        <v/>
      </c>
      <c r="K3552" s="1" t="str">
        <f>IFERROR(VLOOKUP(Table49[[#This Row],[ITEM CODE]],Table2[[Item Code]:[Master Name]],9,0),"")</f>
        <v/>
      </c>
      <c r="L3552" s="1" t="str">
        <f>IFERROR(VLOOKUP(Table49[[#This Row],[ITEM CODE]],Table2[[Item Code]:[Master Name]],8,0),"")</f>
        <v/>
      </c>
      <c r="M3552" s="41"/>
      <c r="N3552" s="66">
        <f>IFERROR(VLOOKUP(Table49[[#This Row],[ITEM CODE]],Table2[[#All],[Item Code]:[Unit Cost]],10,0),0)</f>
        <v>0</v>
      </c>
      <c r="O3552" s="134">
        <f>IFERROR(VLOOKUP(Table49[[#This Row],[ITEM CODE]],Table2[[#All],[Item Code]:[Unit Cost]],10,0),0)</f>
        <v>0</v>
      </c>
      <c r="P3552" s="56"/>
      <c r="Q3552" s="58"/>
      <c r="R3552" s="58">
        <f>Table49[[#This Row],[QUANTITY]]*Table49[[#This Row],[INV Prices]]</f>
        <v>0</v>
      </c>
      <c r="S3552" s="67"/>
      <c r="V3552" s="41"/>
      <c r="W3552" s="4" t="str">
        <f>IFERROR(VLOOKUP(Table49[[#This Row],[ITEM CODE]],Table2[[Item Code]:[Category ]],6,0),"")</f>
        <v/>
      </c>
      <c r="X3552" s="1" t="str">
        <f>IFERROR(VLOOKUP(Table49[[#This Row],[ITEM CODE]],Table2[[Item Code]:[Sub Category]],7,0),"")</f>
        <v/>
      </c>
      <c r="Y3552" s="68" t="str">
        <f>Table49[[#This Row],[PO Number]]&amp;COUNTIFS($E$5:E3552,E3552)</f>
        <v>0</v>
      </c>
    </row>
    <row r="3553" spans="1:25" ht="14.7" customHeight="1" x14ac:dyDescent="0.3">
      <c r="A3553" s="1" t="str">
        <f>IF(Table49[[#This Row],[ITEM NAME]]="","",ROW()-4)</f>
        <v/>
      </c>
      <c r="B3553" s="68"/>
      <c r="C3553" s="4" t="str">
        <f>IFERROR(VLOOKUP(B3553,Table14[],3,0),"")</f>
        <v/>
      </c>
      <c r="D3553" s="4" t="str">
        <f>IFERROR(VLOOKUP(B3553,Table14[],2,0),"")</f>
        <v/>
      </c>
      <c r="E3553" s="4"/>
      <c r="H3553" s="41" t="str">
        <f>IFERROR(VLOOKUP(Table49[[#This Row],[ITEM CODE]],Table2[[Item Code]:[Master Name]],2,0),"")</f>
        <v/>
      </c>
      <c r="I3553" s="41"/>
      <c r="J3553" s="65" t="str">
        <f>IFERROR(VLOOKUP(Table49[[#This Row],[ITEM CODE]],Table2[[Item Code]:[Master Name]],3,0),"")</f>
        <v/>
      </c>
      <c r="K3553" s="1" t="str">
        <f>IFERROR(VLOOKUP(Table49[[#This Row],[ITEM CODE]],Table2[[Item Code]:[Master Name]],9,0),"")</f>
        <v/>
      </c>
      <c r="L3553" s="1" t="str">
        <f>IFERROR(VLOOKUP(Table49[[#This Row],[ITEM CODE]],Table2[[Item Code]:[Master Name]],8,0),"")</f>
        <v/>
      </c>
      <c r="M3553" s="41"/>
      <c r="N3553" s="66">
        <f>IFERROR(VLOOKUP(Table49[[#This Row],[ITEM CODE]],Table2[[#All],[Item Code]:[Unit Cost]],10,0),0)</f>
        <v>0</v>
      </c>
      <c r="O3553" s="134">
        <f>IFERROR(VLOOKUP(Table49[[#This Row],[ITEM CODE]],Table2[[#All],[Item Code]:[Unit Cost]],10,0),0)</f>
        <v>0</v>
      </c>
      <c r="P3553" s="56"/>
      <c r="Q3553" s="58"/>
      <c r="R3553" s="58">
        <f>Table49[[#This Row],[QUANTITY]]*Table49[[#This Row],[INV Prices]]</f>
        <v>0</v>
      </c>
      <c r="S3553" s="67"/>
      <c r="V3553" s="41"/>
      <c r="W3553" s="4" t="str">
        <f>IFERROR(VLOOKUP(Table49[[#This Row],[ITEM CODE]],Table2[[Item Code]:[Category ]],6,0),"")</f>
        <v/>
      </c>
      <c r="X3553" s="1" t="str">
        <f>IFERROR(VLOOKUP(Table49[[#This Row],[ITEM CODE]],Table2[[Item Code]:[Sub Category]],7,0),"")</f>
        <v/>
      </c>
      <c r="Y3553" s="68" t="str">
        <f>Table49[[#This Row],[PO Number]]&amp;COUNTIFS($E$5:E3553,E3553)</f>
        <v>0</v>
      </c>
    </row>
    <row r="3554" spans="1:25" ht="14.7" customHeight="1" x14ac:dyDescent="0.3">
      <c r="A3554" s="1" t="str">
        <f>IF(Table49[[#This Row],[ITEM NAME]]="","",ROW()-4)</f>
        <v/>
      </c>
      <c r="B3554" s="68"/>
      <c r="C3554" s="4" t="str">
        <f>IFERROR(VLOOKUP(B3554,Table14[],3,0),"")</f>
        <v/>
      </c>
      <c r="D3554" s="4" t="str">
        <f>IFERROR(VLOOKUP(B3554,Table14[],2,0),"")</f>
        <v/>
      </c>
      <c r="E3554" s="4"/>
      <c r="H3554" s="41" t="str">
        <f>IFERROR(VLOOKUP(Table49[[#This Row],[ITEM CODE]],Table2[[Item Code]:[Master Name]],2,0),"")</f>
        <v/>
      </c>
      <c r="I3554" s="41"/>
      <c r="J3554" s="65" t="str">
        <f>IFERROR(VLOOKUP(Table49[[#This Row],[ITEM CODE]],Table2[[Item Code]:[Master Name]],3,0),"")</f>
        <v/>
      </c>
      <c r="K3554" s="1" t="str">
        <f>IFERROR(VLOOKUP(Table49[[#This Row],[ITEM CODE]],Table2[[Item Code]:[Master Name]],9,0),"")</f>
        <v/>
      </c>
      <c r="L3554" s="1" t="str">
        <f>IFERROR(VLOOKUP(Table49[[#This Row],[ITEM CODE]],Table2[[Item Code]:[Master Name]],8,0),"")</f>
        <v/>
      </c>
      <c r="M3554" s="41"/>
      <c r="N3554" s="66">
        <f>IFERROR(VLOOKUP(Table49[[#This Row],[ITEM CODE]],Table2[[#All],[Item Code]:[Unit Cost]],10,0),0)</f>
        <v>0</v>
      </c>
      <c r="O3554" s="134">
        <f>IFERROR(VLOOKUP(Table49[[#This Row],[ITEM CODE]],Table2[[#All],[Item Code]:[Unit Cost]],10,0),0)</f>
        <v>0</v>
      </c>
      <c r="P3554" s="56"/>
      <c r="Q3554" s="58"/>
      <c r="R3554" s="58">
        <f>Table49[[#This Row],[QUANTITY]]*Table49[[#This Row],[INV Prices]]</f>
        <v>0</v>
      </c>
      <c r="S3554" s="67"/>
      <c r="V3554" s="41"/>
      <c r="W3554" s="4" t="str">
        <f>IFERROR(VLOOKUP(Table49[[#This Row],[ITEM CODE]],Table2[[Item Code]:[Category ]],6,0),"")</f>
        <v/>
      </c>
      <c r="X3554" s="1" t="str">
        <f>IFERROR(VLOOKUP(Table49[[#This Row],[ITEM CODE]],Table2[[Item Code]:[Sub Category]],7,0),"")</f>
        <v/>
      </c>
      <c r="Y3554" s="68" t="str">
        <f>Table49[[#This Row],[PO Number]]&amp;COUNTIFS($E$5:E3554,E3554)</f>
        <v>0</v>
      </c>
    </row>
    <row r="3555" spans="1:25" ht="14.7" customHeight="1" x14ac:dyDescent="0.3">
      <c r="A3555" s="1" t="str">
        <f>IF(Table49[[#This Row],[ITEM NAME]]="","",ROW()-4)</f>
        <v/>
      </c>
      <c r="B3555" s="68"/>
      <c r="C3555" s="4" t="str">
        <f>IFERROR(VLOOKUP(B3555,Table14[],3,0),"")</f>
        <v/>
      </c>
      <c r="D3555" s="4" t="str">
        <f>IFERROR(VLOOKUP(B3555,Table14[],2,0),"")</f>
        <v/>
      </c>
      <c r="E3555" s="4"/>
      <c r="H3555" s="41" t="str">
        <f>IFERROR(VLOOKUP(Table49[[#This Row],[ITEM CODE]],Table2[[Item Code]:[Master Name]],2,0),"")</f>
        <v/>
      </c>
      <c r="I3555" s="41"/>
      <c r="J3555" s="65" t="str">
        <f>IFERROR(VLOOKUP(Table49[[#This Row],[ITEM CODE]],Table2[[Item Code]:[Master Name]],3,0),"")</f>
        <v/>
      </c>
      <c r="K3555" s="1" t="str">
        <f>IFERROR(VLOOKUP(Table49[[#This Row],[ITEM CODE]],Table2[[Item Code]:[Master Name]],9,0),"")</f>
        <v/>
      </c>
      <c r="L3555" s="1" t="str">
        <f>IFERROR(VLOOKUP(Table49[[#This Row],[ITEM CODE]],Table2[[Item Code]:[Master Name]],8,0),"")</f>
        <v/>
      </c>
      <c r="M3555" s="41"/>
      <c r="N3555" s="66">
        <f>IFERROR(VLOOKUP(Table49[[#This Row],[ITEM CODE]],Table2[[#All],[Item Code]:[Unit Cost]],10,0),0)</f>
        <v>0</v>
      </c>
      <c r="O3555" s="134">
        <f>IFERROR(VLOOKUP(Table49[[#This Row],[ITEM CODE]],Table2[[#All],[Item Code]:[Unit Cost]],10,0),0)</f>
        <v>0</v>
      </c>
      <c r="P3555" s="56"/>
      <c r="Q3555" s="58"/>
      <c r="R3555" s="58">
        <f>Table49[[#This Row],[QUANTITY]]*Table49[[#This Row],[INV Prices]]</f>
        <v>0</v>
      </c>
      <c r="S3555" s="67"/>
      <c r="V3555" s="41"/>
      <c r="W3555" s="4" t="str">
        <f>IFERROR(VLOOKUP(Table49[[#This Row],[ITEM CODE]],Table2[[Item Code]:[Category ]],6,0),"")</f>
        <v/>
      </c>
      <c r="X3555" s="1" t="str">
        <f>IFERROR(VLOOKUP(Table49[[#This Row],[ITEM CODE]],Table2[[Item Code]:[Sub Category]],7,0),"")</f>
        <v/>
      </c>
      <c r="Y3555" s="68" t="str">
        <f>Table49[[#This Row],[PO Number]]&amp;COUNTIFS($E$5:E3555,E3555)</f>
        <v>0</v>
      </c>
    </row>
    <row r="3556" spans="1:25" ht="14.7" customHeight="1" x14ac:dyDescent="0.3">
      <c r="A3556" s="1" t="str">
        <f>IF(Table49[[#This Row],[ITEM NAME]]="","",ROW()-4)</f>
        <v/>
      </c>
      <c r="B3556" s="68"/>
      <c r="C3556" s="4" t="str">
        <f>IFERROR(VLOOKUP(B3556,Table14[],3,0),"")</f>
        <v/>
      </c>
      <c r="D3556" s="4" t="str">
        <f>IFERROR(VLOOKUP(B3556,Table14[],2,0),"")</f>
        <v/>
      </c>
      <c r="E3556" s="4"/>
      <c r="H3556" s="41" t="str">
        <f>IFERROR(VLOOKUP(Table49[[#This Row],[ITEM CODE]],Table2[[Item Code]:[Master Name]],2,0),"")</f>
        <v/>
      </c>
      <c r="I3556" s="41"/>
      <c r="J3556" s="65" t="str">
        <f>IFERROR(VLOOKUP(Table49[[#This Row],[ITEM CODE]],Table2[[Item Code]:[Master Name]],3,0),"")</f>
        <v/>
      </c>
      <c r="K3556" s="1" t="str">
        <f>IFERROR(VLOOKUP(Table49[[#This Row],[ITEM CODE]],Table2[[Item Code]:[Master Name]],9,0),"")</f>
        <v/>
      </c>
      <c r="L3556" s="1" t="str">
        <f>IFERROR(VLOOKUP(Table49[[#This Row],[ITEM CODE]],Table2[[Item Code]:[Master Name]],8,0),"")</f>
        <v/>
      </c>
      <c r="M3556" s="41"/>
      <c r="N3556" s="66">
        <f>IFERROR(VLOOKUP(Table49[[#This Row],[ITEM CODE]],Table2[[#All],[Item Code]:[Unit Cost]],10,0),0)</f>
        <v>0</v>
      </c>
      <c r="O3556" s="134">
        <f>IFERROR(VLOOKUP(Table49[[#This Row],[ITEM CODE]],Table2[[#All],[Item Code]:[Unit Cost]],10,0),0)</f>
        <v>0</v>
      </c>
      <c r="P3556" s="56"/>
      <c r="Q3556" s="58"/>
      <c r="R3556" s="58">
        <f>Table49[[#This Row],[QUANTITY]]*Table49[[#This Row],[INV Prices]]</f>
        <v>0</v>
      </c>
      <c r="S3556" s="67"/>
      <c r="V3556" s="41"/>
      <c r="W3556" s="4" t="str">
        <f>IFERROR(VLOOKUP(Table49[[#This Row],[ITEM CODE]],Table2[[Item Code]:[Category ]],6,0),"")</f>
        <v/>
      </c>
      <c r="X3556" s="1" t="str">
        <f>IFERROR(VLOOKUP(Table49[[#This Row],[ITEM CODE]],Table2[[Item Code]:[Sub Category]],7,0),"")</f>
        <v/>
      </c>
      <c r="Y3556" s="68" t="str">
        <f>Table49[[#This Row],[PO Number]]&amp;COUNTIFS($E$5:E3556,E3556)</f>
        <v>0</v>
      </c>
    </row>
    <row r="3557" spans="1:25" ht="14.7" customHeight="1" x14ac:dyDescent="0.3">
      <c r="A3557" s="1" t="str">
        <f>IF(Table49[[#This Row],[ITEM NAME]]="","",ROW()-4)</f>
        <v/>
      </c>
      <c r="B3557" s="68"/>
      <c r="C3557" s="4" t="str">
        <f>IFERROR(VLOOKUP(B3557,Table14[],3,0),"")</f>
        <v/>
      </c>
      <c r="D3557" s="4" t="str">
        <f>IFERROR(VLOOKUP(B3557,Table14[],2,0),"")</f>
        <v/>
      </c>
      <c r="E3557" s="4"/>
      <c r="H3557" s="41" t="str">
        <f>IFERROR(VLOOKUP(Table49[[#This Row],[ITEM CODE]],Table2[[Item Code]:[Master Name]],2,0),"")</f>
        <v/>
      </c>
      <c r="I3557" s="41"/>
      <c r="J3557" s="65" t="str">
        <f>IFERROR(VLOOKUP(Table49[[#This Row],[ITEM CODE]],Table2[[Item Code]:[Master Name]],3,0),"")</f>
        <v/>
      </c>
      <c r="K3557" s="1" t="str">
        <f>IFERROR(VLOOKUP(Table49[[#This Row],[ITEM CODE]],Table2[[Item Code]:[Master Name]],9,0),"")</f>
        <v/>
      </c>
      <c r="L3557" s="1" t="str">
        <f>IFERROR(VLOOKUP(Table49[[#This Row],[ITEM CODE]],Table2[[Item Code]:[Master Name]],8,0),"")</f>
        <v/>
      </c>
      <c r="M3557" s="41"/>
      <c r="N3557" s="66">
        <f>IFERROR(VLOOKUP(Table49[[#This Row],[ITEM CODE]],Table2[[#All],[Item Code]:[Unit Cost]],10,0),0)</f>
        <v>0</v>
      </c>
      <c r="O3557" s="134">
        <f>IFERROR(VLOOKUP(Table49[[#This Row],[ITEM CODE]],Table2[[#All],[Item Code]:[Unit Cost]],10,0),0)</f>
        <v>0</v>
      </c>
      <c r="P3557" s="56"/>
      <c r="Q3557" s="58"/>
      <c r="R3557" s="58">
        <f>Table49[[#This Row],[QUANTITY]]*Table49[[#This Row],[INV Prices]]</f>
        <v>0</v>
      </c>
      <c r="S3557" s="67"/>
      <c r="V3557" s="41"/>
      <c r="W3557" s="4" t="str">
        <f>IFERROR(VLOOKUP(Table49[[#This Row],[ITEM CODE]],Table2[[Item Code]:[Category ]],6,0),"")</f>
        <v/>
      </c>
      <c r="X3557" s="1" t="str">
        <f>IFERROR(VLOOKUP(Table49[[#This Row],[ITEM CODE]],Table2[[Item Code]:[Sub Category]],7,0),"")</f>
        <v/>
      </c>
      <c r="Y3557" s="68" t="str">
        <f>Table49[[#This Row],[PO Number]]&amp;COUNTIFS($E$5:E3557,E3557)</f>
        <v>0</v>
      </c>
    </row>
    <row r="3558" spans="1:25" ht="14.7" customHeight="1" x14ac:dyDescent="0.3">
      <c r="A3558" s="1" t="str">
        <f>IF(Table49[[#This Row],[ITEM NAME]]="","",ROW()-4)</f>
        <v/>
      </c>
      <c r="B3558" s="68"/>
      <c r="C3558" s="4" t="str">
        <f>IFERROR(VLOOKUP(B3558,Table14[],3,0),"")</f>
        <v/>
      </c>
      <c r="D3558" s="4" t="str">
        <f>IFERROR(VLOOKUP(B3558,Table14[],2,0),"")</f>
        <v/>
      </c>
      <c r="E3558" s="4"/>
      <c r="H3558" s="41" t="str">
        <f>IFERROR(VLOOKUP(Table49[[#This Row],[ITEM CODE]],Table2[[Item Code]:[Master Name]],2,0),"")</f>
        <v/>
      </c>
      <c r="I3558" s="41"/>
      <c r="J3558" s="65" t="str">
        <f>IFERROR(VLOOKUP(Table49[[#This Row],[ITEM CODE]],Table2[[Item Code]:[Master Name]],3,0),"")</f>
        <v/>
      </c>
      <c r="K3558" s="1" t="str">
        <f>IFERROR(VLOOKUP(Table49[[#This Row],[ITEM CODE]],Table2[[Item Code]:[Master Name]],9,0),"")</f>
        <v/>
      </c>
      <c r="L3558" s="1" t="str">
        <f>IFERROR(VLOOKUP(Table49[[#This Row],[ITEM CODE]],Table2[[Item Code]:[Master Name]],8,0),"")</f>
        <v/>
      </c>
      <c r="M3558" s="41"/>
      <c r="N3558" s="66">
        <f>IFERROR(VLOOKUP(Table49[[#This Row],[ITEM CODE]],Table2[[#All],[Item Code]:[Unit Cost]],10,0),0)</f>
        <v>0</v>
      </c>
      <c r="O3558" s="134">
        <f>IFERROR(VLOOKUP(Table49[[#This Row],[ITEM CODE]],Table2[[#All],[Item Code]:[Unit Cost]],10,0),0)</f>
        <v>0</v>
      </c>
      <c r="P3558" s="56"/>
      <c r="Q3558" s="58"/>
      <c r="R3558" s="58">
        <f>Table49[[#This Row],[QUANTITY]]*Table49[[#This Row],[INV Prices]]</f>
        <v>0</v>
      </c>
      <c r="S3558" s="67"/>
      <c r="V3558" s="41"/>
      <c r="W3558" s="4" t="str">
        <f>IFERROR(VLOOKUP(Table49[[#This Row],[ITEM CODE]],Table2[[Item Code]:[Category ]],6,0),"")</f>
        <v/>
      </c>
      <c r="X3558" s="1" t="str">
        <f>IFERROR(VLOOKUP(Table49[[#This Row],[ITEM CODE]],Table2[[Item Code]:[Sub Category]],7,0),"")</f>
        <v/>
      </c>
      <c r="Y3558" s="68" t="str">
        <f>Table49[[#This Row],[PO Number]]&amp;COUNTIFS($E$5:E3558,E3558)</f>
        <v>0</v>
      </c>
    </row>
    <row r="3559" spans="1:25" ht="14.7" customHeight="1" x14ac:dyDescent="0.3">
      <c r="A3559" s="1" t="str">
        <f>IF(Table49[[#This Row],[ITEM NAME]]="","",ROW()-4)</f>
        <v/>
      </c>
      <c r="B3559" s="68"/>
      <c r="C3559" s="4" t="str">
        <f>IFERROR(VLOOKUP(B3559,Table14[],3,0),"")</f>
        <v/>
      </c>
      <c r="D3559" s="4" t="str">
        <f>IFERROR(VLOOKUP(B3559,Table14[],2,0),"")</f>
        <v/>
      </c>
      <c r="E3559" s="4"/>
      <c r="H3559" s="41" t="str">
        <f>IFERROR(VLOOKUP(Table49[[#This Row],[ITEM CODE]],Table2[[Item Code]:[Master Name]],2,0),"")</f>
        <v/>
      </c>
      <c r="I3559" s="41"/>
      <c r="J3559" s="65" t="str">
        <f>IFERROR(VLOOKUP(Table49[[#This Row],[ITEM CODE]],Table2[[Item Code]:[Master Name]],3,0),"")</f>
        <v/>
      </c>
      <c r="K3559" s="1" t="str">
        <f>IFERROR(VLOOKUP(Table49[[#This Row],[ITEM CODE]],Table2[[Item Code]:[Master Name]],9,0),"")</f>
        <v/>
      </c>
      <c r="L3559" s="1" t="str">
        <f>IFERROR(VLOOKUP(Table49[[#This Row],[ITEM CODE]],Table2[[Item Code]:[Master Name]],8,0),"")</f>
        <v/>
      </c>
      <c r="M3559" s="41"/>
      <c r="N3559" s="66">
        <f>IFERROR(VLOOKUP(Table49[[#This Row],[ITEM CODE]],Table2[[#All],[Item Code]:[Unit Cost]],10,0),0)</f>
        <v>0</v>
      </c>
      <c r="O3559" s="134">
        <f>IFERROR(VLOOKUP(Table49[[#This Row],[ITEM CODE]],Table2[[#All],[Item Code]:[Unit Cost]],10,0),0)</f>
        <v>0</v>
      </c>
      <c r="P3559" s="56"/>
      <c r="Q3559" s="58"/>
      <c r="R3559" s="58">
        <f>Table49[[#This Row],[QUANTITY]]*Table49[[#This Row],[INV Prices]]</f>
        <v>0</v>
      </c>
      <c r="S3559" s="67"/>
      <c r="V3559" s="41"/>
      <c r="W3559" s="4" t="str">
        <f>IFERROR(VLOOKUP(Table49[[#This Row],[ITEM CODE]],Table2[[Item Code]:[Category ]],6,0),"")</f>
        <v/>
      </c>
      <c r="X3559" s="1" t="str">
        <f>IFERROR(VLOOKUP(Table49[[#This Row],[ITEM CODE]],Table2[[Item Code]:[Sub Category]],7,0),"")</f>
        <v/>
      </c>
      <c r="Y3559" s="68" t="str">
        <f>Table49[[#This Row],[PO Number]]&amp;COUNTIFS($E$5:E3559,E3559)</f>
        <v>0</v>
      </c>
    </row>
    <row r="3560" spans="1:25" ht="14.7" customHeight="1" x14ac:dyDescent="0.3">
      <c r="A3560" s="1" t="str">
        <f>IF(Table49[[#This Row],[ITEM NAME]]="","",ROW()-4)</f>
        <v/>
      </c>
      <c r="B3560" s="68"/>
      <c r="C3560" s="4" t="str">
        <f>IFERROR(VLOOKUP(B3560,Table14[],3,0),"")</f>
        <v/>
      </c>
      <c r="D3560" s="4" t="str">
        <f>IFERROR(VLOOKUP(B3560,Table14[],2,0),"")</f>
        <v/>
      </c>
      <c r="E3560" s="4"/>
      <c r="H3560" s="41" t="str">
        <f>IFERROR(VLOOKUP(Table49[[#This Row],[ITEM CODE]],Table2[[Item Code]:[Master Name]],2,0),"")</f>
        <v/>
      </c>
      <c r="I3560" s="41"/>
      <c r="J3560" s="65" t="str">
        <f>IFERROR(VLOOKUP(Table49[[#This Row],[ITEM CODE]],Table2[[Item Code]:[Master Name]],3,0),"")</f>
        <v/>
      </c>
      <c r="K3560" s="1" t="str">
        <f>IFERROR(VLOOKUP(Table49[[#This Row],[ITEM CODE]],Table2[[Item Code]:[Master Name]],9,0),"")</f>
        <v/>
      </c>
      <c r="L3560" s="1" t="str">
        <f>IFERROR(VLOOKUP(Table49[[#This Row],[ITEM CODE]],Table2[[Item Code]:[Master Name]],8,0),"")</f>
        <v/>
      </c>
      <c r="M3560" s="41"/>
      <c r="N3560" s="66">
        <f>IFERROR(VLOOKUP(Table49[[#This Row],[ITEM CODE]],Table2[[#All],[Item Code]:[Unit Cost]],10,0),0)</f>
        <v>0</v>
      </c>
      <c r="O3560" s="134">
        <f>IFERROR(VLOOKUP(Table49[[#This Row],[ITEM CODE]],Table2[[#All],[Item Code]:[Unit Cost]],10,0),0)</f>
        <v>0</v>
      </c>
      <c r="P3560" s="56"/>
      <c r="Q3560" s="58"/>
      <c r="R3560" s="58">
        <f>Table49[[#This Row],[QUANTITY]]*Table49[[#This Row],[INV Prices]]</f>
        <v>0</v>
      </c>
      <c r="S3560" s="67"/>
      <c r="V3560" s="41"/>
      <c r="W3560" s="4" t="str">
        <f>IFERROR(VLOOKUP(Table49[[#This Row],[ITEM CODE]],Table2[[Item Code]:[Category ]],6,0),"")</f>
        <v/>
      </c>
      <c r="X3560" s="1" t="str">
        <f>IFERROR(VLOOKUP(Table49[[#This Row],[ITEM CODE]],Table2[[Item Code]:[Sub Category]],7,0),"")</f>
        <v/>
      </c>
      <c r="Y3560" s="68" t="str">
        <f>Table49[[#This Row],[PO Number]]&amp;COUNTIFS($E$5:E3560,E3560)</f>
        <v>0</v>
      </c>
    </row>
    <row r="3561" spans="1:25" ht="14.7" customHeight="1" x14ac:dyDescent="0.3">
      <c r="A3561" s="1" t="str">
        <f>IF(Table49[[#This Row],[ITEM NAME]]="","",ROW()-4)</f>
        <v/>
      </c>
      <c r="B3561" s="68"/>
      <c r="C3561" s="4" t="str">
        <f>IFERROR(VLOOKUP(B3561,Table14[],3,0),"")</f>
        <v/>
      </c>
      <c r="D3561" s="4" t="str">
        <f>IFERROR(VLOOKUP(B3561,Table14[],2,0),"")</f>
        <v/>
      </c>
      <c r="E3561" s="4"/>
      <c r="H3561" s="41" t="str">
        <f>IFERROR(VLOOKUP(Table49[[#This Row],[ITEM CODE]],Table2[[Item Code]:[Master Name]],2,0),"")</f>
        <v/>
      </c>
      <c r="I3561" s="41"/>
      <c r="J3561" s="65" t="str">
        <f>IFERROR(VLOOKUP(Table49[[#This Row],[ITEM CODE]],Table2[[Item Code]:[Master Name]],3,0),"")</f>
        <v/>
      </c>
      <c r="K3561" s="1" t="str">
        <f>IFERROR(VLOOKUP(Table49[[#This Row],[ITEM CODE]],Table2[[Item Code]:[Master Name]],9,0),"")</f>
        <v/>
      </c>
      <c r="L3561" s="1" t="str">
        <f>IFERROR(VLOOKUP(Table49[[#This Row],[ITEM CODE]],Table2[[Item Code]:[Master Name]],8,0),"")</f>
        <v/>
      </c>
      <c r="M3561" s="41"/>
      <c r="N3561" s="66">
        <f>IFERROR(VLOOKUP(Table49[[#This Row],[ITEM CODE]],Table2[[#All],[Item Code]:[Unit Cost]],10,0),0)</f>
        <v>0</v>
      </c>
      <c r="O3561" s="134">
        <f>IFERROR(VLOOKUP(Table49[[#This Row],[ITEM CODE]],Table2[[#All],[Item Code]:[Unit Cost]],10,0),0)</f>
        <v>0</v>
      </c>
      <c r="P3561" s="56"/>
      <c r="Q3561" s="58"/>
      <c r="R3561" s="58">
        <f>Table49[[#This Row],[QUANTITY]]*Table49[[#This Row],[INV Prices]]</f>
        <v>0</v>
      </c>
      <c r="S3561" s="67"/>
      <c r="V3561" s="41"/>
      <c r="W3561" s="4" t="str">
        <f>IFERROR(VLOOKUP(Table49[[#This Row],[ITEM CODE]],Table2[[Item Code]:[Category ]],6,0),"")</f>
        <v/>
      </c>
      <c r="X3561" s="1" t="str">
        <f>IFERROR(VLOOKUP(Table49[[#This Row],[ITEM CODE]],Table2[[Item Code]:[Sub Category]],7,0),"")</f>
        <v/>
      </c>
      <c r="Y3561" s="68" t="str">
        <f>Table49[[#This Row],[PO Number]]&amp;COUNTIFS($E$5:E3561,E3561)</f>
        <v>0</v>
      </c>
    </row>
    <row r="3562" spans="1:25" ht="14.7" customHeight="1" x14ac:dyDescent="0.3">
      <c r="A3562" s="1" t="str">
        <f>IF(Table49[[#This Row],[ITEM NAME]]="","",ROW()-4)</f>
        <v/>
      </c>
      <c r="B3562" s="68"/>
      <c r="C3562" s="4" t="str">
        <f>IFERROR(VLOOKUP(B3562,Table14[],3,0),"")</f>
        <v/>
      </c>
      <c r="D3562" s="4" t="str">
        <f>IFERROR(VLOOKUP(B3562,Table14[],2,0),"")</f>
        <v/>
      </c>
      <c r="E3562" s="4"/>
      <c r="H3562" s="41" t="str">
        <f>IFERROR(VLOOKUP(Table49[[#This Row],[ITEM CODE]],Table2[[Item Code]:[Master Name]],2,0),"")</f>
        <v/>
      </c>
      <c r="I3562" s="41"/>
      <c r="J3562" s="65" t="str">
        <f>IFERROR(VLOOKUP(Table49[[#This Row],[ITEM CODE]],Table2[[Item Code]:[Master Name]],3,0),"")</f>
        <v/>
      </c>
      <c r="K3562" s="1" t="str">
        <f>IFERROR(VLOOKUP(Table49[[#This Row],[ITEM CODE]],Table2[[Item Code]:[Master Name]],9,0),"")</f>
        <v/>
      </c>
      <c r="L3562" s="1" t="str">
        <f>IFERROR(VLOOKUP(Table49[[#This Row],[ITEM CODE]],Table2[[Item Code]:[Master Name]],8,0),"")</f>
        <v/>
      </c>
      <c r="M3562" s="41"/>
      <c r="N3562" s="66">
        <f>IFERROR(VLOOKUP(Table49[[#This Row],[ITEM CODE]],Table2[[#All],[Item Code]:[Unit Cost]],10,0),0)</f>
        <v>0</v>
      </c>
      <c r="O3562" s="134">
        <f>IFERROR(VLOOKUP(Table49[[#This Row],[ITEM CODE]],Table2[[#All],[Item Code]:[Unit Cost]],10,0),0)</f>
        <v>0</v>
      </c>
      <c r="P3562" s="56"/>
      <c r="Q3562" s="58"/>
      <c r="R3562" s="58">
        <f>Table49[[#This Row],[QUANTITY]]*Table49[[#This Row],[INV Prices]]</f>
        <v>0</v>
      </c>
      <c r="S3562" s="67"/>
      <c r="V3562" s="41"/>
      <c r="W3562" s="4" t="str">
        <f>IFERROR(VLOOKUP(Table49[[#This Row],[ITEM CODE]],Table2[[Item Code]:[Category ]],6,0),"")</f>
        <v/>
      </c>
      <c r="X3562" s="1" t="str">
        <f>IFERROR(VLOOKUP(Table49[[#This Row],[ITEM CODE]],Table2[[Item Code]:[Sub Category]],7,0),"")</f>
        <v/>
      </c>
      <c r="Y3562" s="68" t="str">
        <f>Table49[[#This Row],[PO Number]]&amp;COUNTIFS($E$5:E3562,E3562)</f>
        <v>0</v>
      </c>
    </row>
    <row r="3563" spans="1:25" ht="14.7" customHeight="1" x14ac:dyDescent="0.3">
      <c r="A3563" s="1" t="str">
        <f>IF(Table49[[#This Row],[ITEM NAME]]="","",ROW()-4)</f>
        <v/>
      </c>
      <c r="B3563" s="68"/>
      <c r="C3563" s="4" t="str">
        <f>IFERROR(VLOOKUP(B3563,Table14[],3,0),"")</f>
        <v/>
      </c>
      <c r="D3563" s="4" t="str">
        <f>IFERROR(VLOOKUP(B3563,Table14[],2,0),"")</f>
        <v/>
      </c>
      <c r="E3563" s="4"/>
      <c r="H3563" s="41" t="str">
        <f>IFERROR(VLOOKUP(Table49[[#This Row],[ITEM CODE]],Table2[[Item Code]:[Master Name]],2,0),"")</f>
        <v/>
      </c>
      <c r="I3563" s="41"/>
      <c r="J3563" s="65" t="str">
        <f>IFERROR(VLOOKUP(Table49[[#This Row],[ITEM CODE]],Table2[[Item Code]:[Master Name]],3,0),"")</f>
        <v/>
      </c>
      <c r="K3563" s="1" t="str">
        <f>IFERROR(VLOOKUP(Table49[[#This Row],[ITEM CODE]],Table2[[Item Code]:[Master Name]],9,0),"")</f>
        <v/>
      </c>
      <c r="L3563" s="1" t="str">
        <f>IFERROR(VLOOKUP(Table49[[#This Row],[ITEM CODE]],Table2[[Item Code]:[Master Name]],8,0),"")</f>
        <v/>
      </c>
      <c r="M3563" s="41"/>
      <c r="N3563" s="66">
        <f>IFERROR(VLOOKUP(Table49[[#This Row],[ITEM CODE]],Table2[[#All],[Item Code]:[Unit Cost]],10,0),0)</f>
        <v>0</v>
      </c>
      <c r="O3563" s="134">
        <f>IFERROR(VLOOKUP(Table49[[#This Row],[ITEM CODE]],Table2[[#All],[Item Code]:[Unit Cost]],10,0),0)</f>
        <v>0</v>
      </c>
      <c r="P3563" s="56"/>
      <c r="Q3563" s="58"/>
      <c r="R3563" s="58">
        <f>Table49[[#This Row],[QUANTITY]]*Table49[[#This Row],[INV Prices]]</f>
        <v>0</v>
      </c>
      <c r="S3563" s="67"/>
      <c r="V3563" s="41"/>
      <c r="W3563" s="4" t="str">
        <f>IFERROR(VLOOKUP(Table49[[#This Row],[ITEM CODE]],Table2[[Item Code]:[Category ]],6,0),"")</f>
        <v/>
      </c>
      <c r="X3563" s="1" t="str">
        <f>IFERROR(VLOOKUP(Table49[[#This Row],[ITEM CODE]],Table2[[Item Code]:[Sub Category]],7,0),"")</f>
        <v/>
      </c>
      <c r="Y3563" s="68" t="str">
        <f>Table49[[#This Row],[PO Number]]&amp;COUNTIFS($E$5:E3563,E3563)</f>
        <v>0</v>
      </c>
    </row>
    <row r="3564" spans="1:25" ht="14.7" customHeight="1" x14ac:dyDescent="0.3">
      <c r="A3564" s="1" t="str">
        <f>IF(Table49[[#This Row],[ITEM NAME]]="","",ROW()-4)</f>
        <v/>
      </c>
      <c r="B3564" s="68"/>
      <c r="C3564" s="4" t="str">
        <f>IFERROR(VLOOKUP(B3564,Table14[],3,0),"")</f>
        <v/>
      </c>
      <c r="D3564" s="4" t="str">
        <f>IFERROR(VLOOKUP(B3564,Table14[],2,0),"")</f>
        <v/>
      </c>
      <c r="E3564" s="4"/>
      <c r="H3564" s="41" t="str">
        <f>IFERROR(VLOOKUP(Table49[[#This Row],[ITEM CODE]],Table2[[Item Code]:[Master Name]],2,0),"")</f>
        <v/>
      </c>
      <c r="I3564" s="41"/>
      <c r="J3564" s="65" t="str">
        <f>IFERROR(VLOOKUP(Table49[[#This Row],[ITEM CODE]],Table2[[Item Code]:[Master Name]],3,0),"")</f>
        <v/>
      </c>
      <c r="K3564" s="1" t="str">
        <f>IFERROR(VLOOKUP(Table49[[#This Row],[ITEM CODE]],Table2[[Item Code]:[Master Name]],9,0),"")</f>
        <v/>
      </c>
      <c r="L3564" s="1" t="str">
        <f>IFERROR(VLOOKUP(Table49[[#This Row],[ITEM CODE]],Table2[[Item Code]:[Master Name]],8,0),"")</f>
        <v/>
      </c>
      <c r="M3564" s="41"/>
      <c r="N3564" s="66">
        <f>IFERROR(VLOOKUP(Table49[[#This Row],[ITEM CODE]],Table2[[#All],[Item Code]:[Unit Cost]],10,0),0)</f>
        <v>0</v>
      </c>
      <c r="O3564" s="134">
        <f>IFERROR(VLOOKUP(Table49[[#This Row],[ITEM CODE]],Table2[[#All],[Item Code]:[Unit Cost]],10,0),0)</f>
        <v>0</v>
      </c>
      <c r="P3564" s="56"/>
      <c r="Q3564" s="58"/>
      <c r="R3564" s="58">
        <f>Table49[[#This Row],[QUANTITY]]*Table49[[#This Row],[INV Prices]]</f>
        <v>0</v>
      </c>
      <c r="S3564" s="67"/>
      <c r="V3564" s="41"/>
      <c r="W3564" s="4" t="str">
        <f>IFERROR(VLOOKUP(Table49[[#This Row],[ITEM CODE]],Table2[[Item Code]:[Category ]],6,0),"")</f>
        <v/>
      </c>
      <c r="X3564" s="1" t="str">
        <f>IFERROR(VLOOKUP(Table49[[#This Row],[ITEM CODE]],Table2[[Item Code]:[Sub Category]],7,0),"")</f>
        <v/>
      </c>
      <c r="Y3564" s="68" t="str">
        <f>Table49[[#This Row],[PO Number]]&amp;COUNTIFS($E$5:E3564,E3564)</f>
        <v>0</v>
      </c>
    </row>
    <row r="3565" spans="1:25" ht="14.7" customHeight="1" x14ac:dyDescent="0.3">
      <c r="A3565" s="1" t="str">
        <f>IF(Table49[[#This Row],[ITEM NAME]]="","",ROW()-4)</f>
        <v/>
      </c>
      <c r="B3565" s="68"/>
      <c r="C3565" s="4" t="str">
        <f>IFERROR(VLOOKUP(B3565,Table14[],3,0),"")</f>
        <v/>
      </c>
      <c r="D3565" s="4" t="str">
        <f>IFERROR(VLOOKUP(B3565,Table14[],2,0),"")</f>
        <v/>
      </c>
      <c r="E3565" s="4"/>
      <c r="H3565" s="41" t="str">
        <f>IFERROR(VLOOKUP(Table49[[#This Row],[ITEM CODE]],Table2[[Item Code]:[Master Name]],2,0),"")</f>
        <v/>
      </c>
      <c r="I3565" s="41"/>
      <c r="J3565" s="65" t="str">
        <f>IFERROR(VLOOKUP(Table49[[#This Row],[ITEM CODE]],Table2[[Item Code]:[Master Name]],3,0),"")</f>
        <v/>
      </c>
      <c r="K3565" s="1" t="str">
        <f>IFERROR(VLOOKUP(Table49[[#This Row],[ITEM CODE]],Table2[[Item Code]:[Master Name]],9,0),"")</f>
        <v/>
      </c>
      <c r="L3565" s="1" t="str">
        <f>IFERROR(VLOOKUP(Table49[[#This Row],[ITEM CODE]],Table2[[Item Code]:[Master Name]],8,0),"")</f>
        <v/>
      </c>
      <c r="M3565" s="41"/>
      <c r="N3565" s="66">
        <f>IFERROR(VLOOKUP(Table49[[#This Row],[ITEM CODE]],Table2[[#All],[Item Code]:[Unit Cost]],10,0),0)</f>
        <v>0</v>
      </c>
      <c r="O3565" s="134">
        <f>IFERROR(VLOOKUP(Table49[[#This Row],[ITEM CODE]],Table2[[#All],[Item Code]:[Unit Cost]],10,0),0)</f>
        <v>0</v>
      </c>
      <c r="P3565" s="56"/>
      <c r="Q3565" s="58"/>
      <c r="R3565" s="58">
        <f>Table49[[#This Row],[QUANTITY]]*Table49[[#This Row],[INV Prices]]</f>
        <v>0</v>
      </c>
      <c r="S3565" s="67"/>
      <c r="V3565" s="41"/>
      <c r="W3565" s="4" t="str">
        <f>IFERROR(VLOOKUP(Table49[[#This Row],[ITEM CODE]],Table2[[Item Code]:[Category ]],6,0),"")</f>
        <v/>
      </c>
      <c r="X3565" s="1" t="str">
        <f>IFERROR(VLOOKUP(Table49[[#This Row],[ITEM CODE]],Table2[[Item Code]:[Sub Category]],7,0),"")</f>
        <v/>
      </c>
      <c r="Y3565" s="68" t="str">
        <f>Table49[[#This Row],[PO Number]]&amp;COUNTIFS($E$5:E3565,E3565)</f>
        <v>0</v>
      </c>
    </row>
    <row r="3566" spans="1:25" ht="14.7" customHeight="1" x14ac:dyDescent="0.3">
      <c r="A3566" s="1" t="str">
        <f>IF(Table49[[#This Row],[ITEM NAME]]="","",ROW()-4)</f>
        <v/>
      </c>
      <c r="B3566" s="68"/>
      <c r="C3566" s="4" t="str">
        <f>IFERROR(VLOOKUP(B3566,Table14[],3,0),"")</f>
        <v/>
      </c>
      <c r="D3566" s="4" t="str">
        <f>IFERROR(VLOOKUP(B3566,Table14[],2,0),"")</f>
        <v/>
      </c>
      <c r="E3566" s="4"/>
      <c r="H3566" s="41" t="str">
        <f>IFERROR(VLOOKUP(Table49[[#This Row],[ITEM CODE]],Table2[[Item Code]:[Master Name]],2,0),"")</f>
        <v/>
      </c>
      <c r="I3566" s="41"/>
      <c r="J3566" s="65" t="str">
        <f>IFERROR(VLOOKUP(Table49[[#This Row],[ITEM CODE]],Table2[[Item Code]:[Master Name]],3,0),"")</f>
        <v/>
      </c>
      <c r="K3566" s="1" t="str">
        <f>IFERROR(VLOOKUP(Table49[[#This Row],[ITEM CODE]],Table2[[Item Code]:[Master Name]],9,0),"")</f>
        <v/>
      </c>
      <c r="L3566" s="1" t="str">
        <f>IFERROR(VLOOKUP(Table49[[#This Row],[ITEM CODE]],Table2[[Item Code]:[Master Name]],8,0),"")</f>
        <v/>
      </c>
      <c r="M3566" s="41"/>
      <c r="N3566" s="66">
        <f>IFERROR(VLOOKUP(Table49[[#This Row],[ITEM CODE]],Table2[[#All],[Item Code]:[Unit Cost]],10,0),0)</f>
        <v>0</v>
      </c>
      <c r="O3566" s="134">
        <f>IFERROR(VLOOKUP(Table49[[#This Row],[ITEM CODE]],Table2[[#All],[Item Code]:[Unit Cost]],10,0),0)</f>
        <v>0</v>
      </c>
      <c r="P3566" s="56"/>
      <c r="Q3566" s="58"/>
      <c r="R3566" s="58">
        <f>Table49[[#This Row],[QUANTITY]]*Table49[[#This Row],[INV Prices]]</f>
        <v>0</v>
      </c>
      <c r="S3566" s="67"/>
      <c r="V3566" s="41"/>
      <c r="W3566" s="4" t="str">
        <f>IFERROR(VLOOKUP(Table49[[#This Row],[ITEM CODE]],Table2[[Item Code]:[Category ]],6,0),"")</f>
        <v/>
      </c>
      <c r="X3566" s="1" t="str">
        <f>IFERROR(VLOOKUP(Table49[[#This Row],[ITEM CODE]],Table2[[Item Code]:[Sub Category]],7,0),"")</f>
        <v/>
      </c>
      <c r="Y3566" s="68" t="str">
        <f>Table49[[#This Row],[PO Number]]&amp;COUNTIFS($E$5:E3566,E3566)</f>
        <v>0</v>
      </c>
    </row>
    <row r="3567" spans="1:25" ht="14.7" customHeight="1" x14ac:dyDescent="0.3">
      <c r="A3567" s="1" t="str">
        <f>IF(Table49[[#This Row],[ITEM NAME]]="","",ROW()-4)</f>
        <v/>
      </c>
      <c r="B3567" s="68"/>
      <c r="C3567" s="4" t="str">
        <f>IFERROR(VLOOKUP(B3567,Table14[],3,0),"")</f>
        <v/>
      </c>
      <c r="D3567" s="4" t="str">
        <f>IFERROR(VLOOKUP(B3567,Table14[],2,0),"")</f>
        <v/>
      </c>
      <c r="E3567" s="4"/>
      <c r="H3567" s="41" t="str">
        <f>IFERROR(VLOOKUP(Table49[[#This Row],[ITEM CODE]],Table2[[Item Code]:[Master Name]],2,0),"")</f>
        <v/>
      </c>
      <c r="I3567" s="41"/>
      <c r="J3567" s="65" t="str">
        <f>IFERROR(VLOOKUP(Table49[[#This Row],[ITEM CODE]],Table2[[Item Code]:[Master Name]],3,0),"")</f>
        <v/>
      </c>
      <c r="K3567" s="1" t="str">
        <f>IFERROR(VLOOKUP(Table49[[#This Row],[ITEM CODE]],Table2[[Item Code]:[Master Name]],9,0),"")</f>
        <v/>
      </c>
      <c r="L3567" s="1" t="str">
        <f>IFERROR(VLOOKUP(Table49[[#This Row],[ITEM CODE]],Table2[[Item Code]:[Master Name]],8,0),"")</f>
        <v/>
      </c>
      <c r="M3567" s="41"/>
      <c r="N3567" s="66">
        <f>IFERROR(VLOOKUP(Table49[[#This Row],[ITEM CODE]],Table2[[#All],[Item Code]:[Unit Cost]],10,0),0)</f>
        <v>0</v>
      </c>
      <c r="O3567" s="134">
        <f>IFERROR(VLOOKUP(Table49[[#This Row],[ITEM CODE]],Table2[[#All],[Item Code]:[Unit Cost]],10,0),0)</f>
        <v>0</v>
      </c>
      <c r="P3567" s="56"/>
      <c r="Q3567" s="58"/>
      <c r="R3567" s="58">
        <f>Table49[[#This Row],[QUANTITY]]*Table49[[#This Row],[INV Prices]]</f>
        <v>0</v>
      </c>
      <c r="S3567" s="67"/>
      <c r="V3567" s="41"/>
      <c r="W3567" s="4" t="str">
        <f>IFERROR(VLOOKUP(Table49[[#This Row],[ITEM CODE]],Table2[[Item Code]:[Category ]],6,0),"")</f>
        <v/>
      </c>
      <c r="X3567" s="1" t="str">
        <f>IFERROR(VLOOKUP(Table49[[#This Row],[ITEM CODE]],Table2[[Item Code]:[Sub Category]],7,0),"")</f>
        <v/>
      </c>
      <c r="Y3567" s="68" t="str">
        <f>Table49[[#This Row],[PO Number]]&amp;COUNTIFS($E$5:E3567,E3567)</f>
        <v>0</v>
      </c>
    </row>
    <row r="3568" spans="1:25" ht="14.7" customHeight="1" x14ac:dyDescent="0.3">
      <c r="A3568" s="1" t="str">
        <f>IF(Table49[[#This Row],[ITEM NAME]]="","",ROW()-4)</f>
        <v/>
      </c>
      <c r="B3568" s="68"/>
      <c r="C3568" s="4" t="str">
        <f>IFERROR(VLOOKUP(B3568,Table14[],3,0),"")</f>
        <v/>
      </c>
      <c r="D3568" s="4" t="str">
        <f>IFERROR(VLOOKUP(B3568,Table14[],2,0),"")</f>
        <v/>
      </c>
      <c r="E3568" s="4"/>
      <c r="H3568" s="41" t="str">
        <f>IFERROR(VLOOKUP(Table49[[#This Row],[ITEM CODE]],Table2[[Item Code]:[Master Name]],2,0),"")</f>
        <v/>
      </c>
      <c r="I3568" s="41"/>
      <c r="J3568" s="65" t="str">
        <f>IFERROR(VLOOKUP(Table49[[#This Row],[ITEM CODE]],Table2[[Item Code]:[Master Name]],3,0),"")</f>
        <v/>
      </c>
      <c r="K3568" s="1" t="str">
        <f>IFERROR(VLOOKUP(Table49[[#This Row],[ITEM CODE]],Table2[[Item Code]:[Master Name]],9,0),"")</f>
        <v/>
      </c>
      <c r="L3568" s="1" t="str">
        <f>IFERROR(VLOOKUP(Table49[[#This Row],[ITEM CODE]],Table2[[Item Code]:[Master Name]],8,0),"")</f>
        <v/>
      </c>
      <c r="M3568" s="41"/>
      <c r="N3568" s="66">
        <f>IFERROR(VLOOKUP(Table49[[#This Row],[ITEM CODE]],Table2[[#All],[Item Code]:[Unit Cost]],10,0),0)</f>
        <v>0</v>
      </c>
      <c r="O3568" s="134">
        <f>IFERROR(VLOOKUP(Table49[[#This Row],[ITEM CODE]],Table2[[#All],[Item Code]:[Unit Cost]],10,0),0)</f>
        <v>0</v>
      </c>
      <c r="P3568" s="56"/>
      <c r="Q3568" s="58"/>
      <c r="R3568" s="58">
        <f>Table49[[#This Row],[QUANTITY]]*Table49[[#This Row],[INV Prices]]</f>
        <v>0</v>
      </c>
      <c r="S3568" s="67"/>
      <c r="V3568" s="41"/>
      <c r="W3568" s="4" t="str">
        <f>IFERROR(VLOOKUP(Table49[[#This Row],[ITEM CODE]],Table2[[Item Code]:[Category ]],6,0),"")</f>
        <v/>
      </c>
      <c r="X3568" s="1" t="str">
        <f>IFERROR(VLOOKUP(Table49[[#This Row],[ITEM CODE]],Table2[[Item Code]:[Sub Category]],7,0),"")</f>
        <v/>
      </c>
      <c r="Y3568" s="68" t="str">
        <f>Table49[[#This Row],[PO Number]]&amp;COUNTIFS($E$5:E3568,E3568)</f>
        <v>0</v>
      </c>
    </row>
    <row r="3569" spans="1:25" ht="14.7" customHeight="1" x14ac:dyDescent="0.3">
      <c r="A3569" s="1" t="str">
        <f>IF(Table49[[#This Row],[ITEM NAME]]="","",ROW()-4)</f>
        <v/>
      </c>
      <c r="B3569" s="68"/>
      <c r="C3569" s="4" t="str">
        <f>IFERROR(VLOOKUP(B3569,Table14[],3,0),"")</f>
        <v/>
      </c>
      <c r="D3569" s="4" t="str">
        <f>IFERROR(VLOOKUP(B3569,Table14[],2,0),"")</f>
        <v/>
      </c>
      <c r="E3569" s="4"/>
      <c r="H3569" s="41" t="str">
        <f>IFERROR(VLOOKUP(Table49[[#This Row],[ITEM CODE]],Table2[[Item Code]:[Master Name]],2,0),"")</f>
        <v/>
      </c>
      <c r="I3569" s="41"/>
      <c r="J3569" s="65" t="str">
        <f>IFERROR(VLOOKUP(Table49[[#This Row],[ITEM CODE]],Table2[[Item Code]:[Master Name]],3,0),"")</f>
        <v/>
      </c>
      <c r="K3569" s="1" t="str">
        <f>IFERROR(VLOOKUP(Table49[[#This Row],[ITEM CODE]],Table2[[Item Code]:[Master Name]],9,0),"")</f>
        <v/>
      </c>
      <c r="L3569" s="1" t="str">
        <f>IFERROR(VLOOKUP(Table49[[#This Row],[ITEM CODE]],Table2[[Item Code]:[Master Name]],8,0),"")</f>
        <v/>
      </c>
      <c r="M3569" s="41"/>
      <c r="N3569" s="66">
        <f>IFERROR(VLOOKUP(Table49[[#This Row],[ITEM CODE]],Table2[[#All],[Item Code]:[Unit Cost]],10,0),0)</f>
        <v>0</v>
      </c>
      <c r="O3569" s="134">
        <f>IFERROR(VLOOKUP(Table49[[#This Row],[ITEM CODE]],Table2[[#All],[Item Code]:[Unit Cost]],10,0),0)</f>
        <v>0</v>
      </c>
      <c r="P3569" s="56"/>
      <c r="Q3569" s="58"/>
      <c r="R3569" s="58">
        <f>Table49[[#This Row],[QUANTITY]]*Table49[[#This Row],[INV Prices]]</f>
        <v>0</v>
      </c>
      <c r="S3569" s="67"/>
      <c r="V3569" s="41"/>
      <c r="W3569" s="4" t="str">
        <f>IFERROR(VLOOKUP(Table49[[#This Row],[ITEM CODE]],Table2[[Item Code]:[Category ]],6,0),"")</f>
        <v/>
      </c>
      <c r="X3569" s="1" t="str">
        <f>IFERROR(VLOOKUP(Table49[[#This Row],[ITEM CODE]],Table2[[Item Code]:[Sub Category]],7,0),"")</f>
        <v/>
      </c>
      <c r="Y3569" s="68" t="str">
        <f>Table49[[#This Row],[PO Number]]&amp;COUNTIFS($E$5:E3569,E3569)</f>
        <v>0</v>
      </c>
    </row>
    <row r="3570" spans="1:25" ht="14.7" customHeight="1" x14ac:dyDescent="0.3">
      <c r="A3570" s="1" t="str">
        <f>IF(Table49[[#This Row],[ITEM NAME]]="","",ROW()-4)</f>
        <v/>
      </c>
      <c r="B3570" s="68"/>
      <c r="C3570" s="4" t="str">
        <f>IFERROR(VLOOKUP(B3570,Table14[],3,0),"")</f>
        <v/>
      </c>
      <c r="D3570" s="4" t="str">
        <f>IFERROR(VLOOKUP(B3570,Table14[],2,0),"")</f>
        <v/>
      </c>
      <c r="E3570" s="4"/>
      <c r="H3570" s="41" t="str">
        <f>IFERROR(VLOOKUP(Table49[[#This Row],[ITEM CODE]],Table2[[Item Code]:[Master Name]],2,0),"")</f>
        <v/>
      </c>
      <c r="I3570" s="41"/>
      <c r="J3570" s="65" t="str">
        <f>IFERROR(VLOOKUP(Table49[[#This Row],[ITEM CODE]],Table2[[Item Code]:[Master Name]],3,0),"")</f>
        <v/>
      </c>
      <c r="K3570" s="1" t="str">
        <f>IFERROR(VLOOKUP(Table49[[#This Row],[ITEM CODE]],Table2[[Item Code]:[Master Name]],9,0),"")</f>
        <v/>
      </c>
      <c r="L3570" s="1" t="str">
        <f>IFERROR(VLOOKUP(Table49[[#This Row],[ITEM CODE]],Table2[[Item Code]:[Master Name]],8,0),"")</f>
        <v/>
      </c>
      <c r="M3570" s="41"/>
      <c r="N3570" s="66">
        <f>IFERROR(VLOOKUP(Table49[[#This Row],[ITEM CODE]],Table2[[#All],[Item Code]:[Unit Cost]],10,0),0)</f>
        <v>0</v>
      </c>
      <c r="O3570" s="134">
        <f>IFERROR(VLOOKUP(Table49[[#This Row],[ITEM CODE]],Table2[[#All],[Item Code]:[Unit Cost]],10,0),0)</f>
        <v>0</v>
      </c>
      <c r="P3570" s="56"/>
      <c r="Q3570" s="58"/>
      <c r="R3570" s="58">
        <f>Table49[[#This Row],[QUANTITY]]*Table49[[#This Row],[INV Prices]]</f>
        <v>0</v>
      </c>
      <c r="S3570" s="67"/>
      <c r="V3570" s="41"/>
      <c r="W3570" s="4" t="str">
        <f>IFERROR(VLOOKUP(Table49[[#This Row],[ITEM CODE]],Table2[[Item Code]:[Category ]],6,0),"")</f>
        <v/>
      </c>
      <c r="X3570" s="1" t="str">
        <f>IFERROR(VLOOKUP(Table49[[#This Row],[ITEM CODE]],Table2[[Item Code]:[Sub Category]],7,0),"")</f>
        <v/>
      </c>
      <c r="Y3570" s="68" t="str">
        <f>Table49[[#This Row],[PO Number]]&amp;COUNTIFS($E$5:E3570,E3570)</f>
        <v>0</v>
      </c>
    </row>
    <row r="3571" spans="1:25" ht="14.7" customHeight="1" x14ac:dyDescent="0.3">
      <c r="A3571" s="1" t="str">
        <f>IF(Table49[[#This Row],[ITEM NAME]]="","",ROW()-4)</f>
        <v/>
      </c>
      <c r="B3571" s="68"/>
      <c r="C3571" s="4" t="str">
        <f>IFERROR(VLOOKUP(B3571,Table14[],3,0),"")</f>
        <v/>
      </c>
      <c r="D3571" s="4" t="str">
        <f>IFERROR(VLOOKUP(B3571,Table14[],2,0),"")</f>
        <v/>
      </c>
      <c r="E3571" s="4"/>
      <c r="H3571" s="41" t="str">
        <f>IFERROR(VLOOKUP(Table49[[#This Row],[ITEM CODE]],Table2[[Item Code]:[Master Name]],2,0),"")</f>
        <v/>
      </c>
      <c r="I3571" s="41"/>
      <c r="J3571" s="65" t="str">
        <f>IFERROR(VLOOKUP(Table49[[#This Row],[ITEM CODE]],Table2[[Item Code]:[Master Name]],3,0),"")</f>
        <v/>
      </c>
      <c r="K3571" s="1" t="str">
        <f>IFERROR(VLOOKUP(Table49[[#This Row],[ITEM CODE]],Table2[[Item Code]:[Master Name]],9,0),"")</f>
        <v/>
      </c>
      <c r="L3571" s="1" t="str">
        <f>IFERROR(VLOOKUP(Table49[[#This Row],[ITEM CODE]],Table2[[Item Code]:[Master Name]],8,0),"")</f>
        <v/>
      </c>
      <c r="M3571" s="41"/>
      <c r="N3571" s="66">
        <f>IFERROR(VLOOKUP(Table49[[#This Row],[ITEM CODE]],Table2[[#All],[Item Code]:[Unit Cost]],10,0),0)</f>
        <v>0</v>
      </c>
      <c r="O3571" s="134">
        <f>IFERROR(VLOOKUP(Table49[[#This Row],[ITEM CODE]],Table2[[#All],[Item Code]:[Unit Cost]],10,0),0)</f>
        <v>0</v>
      </c>
      <c r="P3571" s="56"/>
      <c r="Q3571" s="58"/>
      <c r="R3571" s="58">
        <f>Table49[[#This Row],[QUANTITY]]*Table49[[#This Row],[INV Prices]]</f>
        <v>0</v>
      </c>
      <c r="S3571" s="67"/>
      <c r="V3571" s="41"/>
      <c r="W3571" s="4" t="str">
        <f>IFERROR(VLOOKUP(Table49[[#This Row],[ITEM CODE]],Table2[[Item Code]:[Category ]],6,0),"")</f>
        <v/>
      </c>
      <c r="X3571" s="1" t="str">
        <f>IFERROR(VLOOKUP(Table49[[#This Row],[ITEM CODE]],Table2[[Item Code]:[Sub Category]],7,0),"")</f>
        <v/>
      </c>
      <c r="Y3571" s="68" t="str">
        <f>Table49[[#This Row],[PO Number]]&amp;COUNTIFS($E$5:E3571,E3571)</f>
        <v>0</v>
      </c>
    </row>
    <row r="3572" spans="1:25" ht="14.7" customHeight="1" x14ac:dyDescent="0.3">
      <c r="A3572" s="1" t="str">
        <f>IF(Table49[[#This Row],[ITEM NAME]]="","",ROW()-4)</f>
        <v/>
      </c>
      <c r="B3572" s="68"/>
      <c r="C3572" s="4" t="str">
        <f>IFERROR(VLOOKUP(B3572,Table14[],3,0),"")</f>
        <v/>
      </c>
      <c r="D3572" s="4" t="str">
        <f>IFERROR(VLOOKUP(B3572,Table14[],2,0),"")</f>
        <v/>
      </c>
      <c r="E3572" s="4"/>
      <c r="H3572" s="41" t="str">
        <f>IFERROR(VLOOKUP(Table49[[#This Row],[ITEM CODE]],Table2[[Item Code]:[Master Name]],2,0),"")</f>
        <v/>
      </c>
      <c r="I3572" s="41"/>
      <c r="J3572" s="65" t="str">
        <f>IFERROR(VLOOKUP(Table49[[#This Row],[ITEM CODE]],Table2[[Item Code]:[Master Name]],3,0),"")</f>
        <v/>
      </c>
      <c r="K3572" s="1" t="str">
        <f>IFERROR(VLOOKUP(Table49[[#This Row],[ITEM CODE]],Table2[[Item Code]:[Master Name]],9,0),"")</f>
        <v/>
      </c>
      <c r="L3572" s="1" t="str">
        <f>IFERROR(VLOOKUP(Table49[[#This Row],[ITEM CODE]],Table2[[Item Code]:[Master Name]],8,0),"")</f>
        <v/>
      </c>
      <c r="M3572" s="41"/>
      <c r="N3572" s="66">
        <f>IFERROR(VLOOKUP(Table49[[#This Row],[ITEM CODE]],Table2[[#All],[Item Code]:[Unit Cost]],10,0),0)</f>
        <v>0</v>
      </c>
      <c r="O3572" s="134">
        <f>IFERROR(VLOOKUP(Table49[[#This Row],[ITEM CODE]],Table2[[#All],[Item Code]:[Unit Cost]],10,0),0)</f>
        <v>0</v>
      </c>
      <c r="P3572" s="56"/>
      <c r="Q3572" s="58"/>
      <c r="R3572" s="58">
        <f>Table49[[#This Row],[QUANTITY]]*Table49[[#This Row],[INV Prices]]</f>
        <v>0</v>
      </c>
      <c r="S3572" s="67"/>
      <c r="V3572" s="41"/>
      <c r="W3572" s="4" t="str">
        <f>IFERROR(VLOOKUP(Table49[[#This Row],[ITEM CODE]],Table2[[Item Code]:[Category ]],6,0),"")</f>
        <v/>
      </c>
      <c r="X3572" s="1" t="str">
        <f>IFERROR(VLOOKUP(Table49[[#This Row],[ITEM CODE]],Table2[[Item Code]:[Sub Category]],7,0),"")</f>
        <v/>
      </c>
      <c r="Y3572" s="68" t="str">
        <f>Table49[[#This Row],[PO Number]]&amp;COUNTIFS($E$5:E3572,E3572)</f>
        <v>0</v>
      </c>
    </row>
    <row r="3573" spans="1:25" ht="14.7" customHeight="1" x14ac:dyDescent="0.3">
      <c r="A3573" s="1" t="str">
        <f>IF(Table49[[#This Row],[ITEM NAME]]="","",ROW()-4)</f>
        <v/>
      </c>
      <c r="B3573" s="68"/>
      <c r="C3573" s="4" t="str">
        <f>IFERROR(VLOOKUP(B3573,Table14[],3,0),"")</f>
        <v/>
      </c>
      <c r="D3573" s="4" t="str">
        <f>IFERROR(VLOOKUP(B3573,Table14[],2,0),"")</f>
        <v/>
      </c>
      <c r="E3573" s="4"/>
      <c r="H3573" s="41" t="str">
        <f>IFERROR(VLOOKUP(Table49[[#This Row],[ITEM CODE]],Table2[[Item Code]:[Master Name]],2,0),"")</f>
        <v/>
      </c>
      <c r="I3573" s="41"/>
      <c r="J3573" s="65" t="str">
        <f>IFERROR(VLOOKUP(Table49[[#This Row],[ITEM CODE]],Table2[[Item Code]:[Master Name]],3,0),"")</f>
        <v/>
      </c>
      <c r="K3573" s="1" t="str">
        <f>IFERROR(VLOOKUP(Table49[[#This Row],[ITEM CODE]],Table2[[Item Code]:[Master Name]],9,0),"")</f>
        <v/>
      </c>
      <c r="L3573" s="1" t="str">
        <f>IFERROR(VLOOKUP(Table49[[#This Row],[ITEM CODE]],Table2[[Item Code]:[Master Name]],8,0),"")</f>
        <v/>
      </c>
      <c r="M3573" s="41"/>
      <c r="N3573" s="66">
        <f>IFERROR(VLOOKUP(Table49[[#This Row],[ITEM CODE]],Table2[[#All],[Item Code]:[Unit Cost]],10,0),0)</f>
        <v>0</v>
      </c>
      <c r="O3573" s="134">
        <f>IFERROR(VLOOKUP(Table49[[#This Row],[ITEM CODE]],Table2[[#All],[Item Code]:[Unit Cost]],10,0),0)</f>
        <v>0</v>
      </c>
      <c r="P3573" s="56"/>
      <c r="Q3573" s="58"/>
      <c r="R3573" s="58">
        <f>Table49[[#This Row],[QUANTITY]]*Table49[[#This Row],[INV Prices]]</f>
        <v>0</v>
      </c>
      <c r="S3573" s="67"/>
      <c r="V3573" s="41"/>
      <c r="W3573" s="4" t="str">
        <f>IFERROR(VLOOKUP(Table49[[#This Row],[ITEM CODE]],Table2[[Item Code]:[Category ]],6,0),"")</f>
        <v/>
      </c>
      <c r="X3573" s="1" t="str">
        <f>IFERROR(VLOOKUP(Table49[[#This Row],[ITEM CODE]],Table2[[Item Code]:[Sub Category]],7,0),"")</f>
        <v/>
      </c>
      <c r="Y3573" s="68" t="str">
        <f>Table49[[#This Row],[PO Number]]&amp;COUNTIFS($E$5:E3573,E3573)</f>
        <v>0</v>
      </c>
    </row>
    <row r="3574" spans="1:25" ht="14.7" customHeight="1" x14ac:dyDescent="0.3">
      <c r="A3574" s="1" t="str">
        <f>IF(Table49[[#This Row],[ITEM NAME]]="","",ROW()-4)</f>
        <v/>
      </c>
      <c r="B3574" s="68"/>
      <c r="C3574" s="4" t="str">
        <f>IFERROR(VLOOKUP(B3574,Table14[],3,0),"")</f>
        <v/>
      </c>
      <c r="D3574" s="4" t="str">
        <f>IFERROR(VLOOKUP(B3574,Table14[],2,0),"")</f>
        <v/>
      </c>
      <c r="E3574" s="4"/>
      <c r="H3574" s="41" t="str">
        <f>IFERROR(VLOOKUP(Table49[[#This Row],[ITEM CODE]],Table2[[Item Code]:[Master Name]],2,0),"")</f>
        <v/>
      </c>
      <c r="I3574" s="41"/>
      <c r="J3574" s="65" t="str">
        <f>IFERROR(VLOOKUP(Table49[[#This Row],[ITEM CODE]],Table2[[Item Code]:[Master Name]],3,0),"")</f>
        <v/>
      </c>
      <c r="K3574" s="1" t="str">
        <f>IFERROR(VLOOKUP(Table49[[#This Row],[ITEM CODE]],Table2[[Item Code]:[Master Name]],9,0),"")</f>
        <v/>
      </c>
      <c r="L3574" s="1" t="str">
        <f>IFERROR(VLOOKUP(Table49[[#This Row],[ITEM CODE]],Table2[[Item Code]:[Master Name]],8,0),"")</f>
        <v/>
      </c>
      <c r="M3574" s="41"/>
      <c r="N3574" s="66">
        <f>IFERROR(VLOOKUP(Table49[[#This Row],[ITEM CODE]],Table2[[#All],[Item Code]:[Unit Cost]],10,0),0)</f>
        <v>0</v>
      </c>
      <c r="O3574" s="134">
        <f>IFERROR(VLOOKUP(Table49[[#This Row],[ITEM CODE]],Table2[[#All],[Item Code]:[Unit Cost]],10,0),0)</f>
        <v>0</v>
      </c>
      <c r="P3574" s="56"/>
      <c r="Q3574" s="58"/>
      <c r="R3574" s="58">
        <f>Table49[[#This Row],[QUANTITY]]*Table49[[#This Row],[INV Prices]]</f>
        <v>0</v>
      </c>
      <c r="S3574" s="67"/>
      <c r="V3574" s="41"/>
      <c r="W3574" s="4" t="str">
        <f>IFERROR(VLOOKUP(Table49[[#This Row],[ITEM CODE]],Table2[[Item Code]:[Category ]],6,0),"")</f>
        <v/>
      </c>
      <c r="X3574" s="1" t="str">
        <f>IFERROR(VLOOKUP(Table49[[#This Row],[ITEM CODE]],Table2[[Item Code]:[Sub Category]],7,0),"")</f>
        <v/>
      </c>
      <c r="Y3574" s="68" t="str">
        <f>Table49[[#This Row],[PO Number]]&amp;COUNTIFS($E$5:E3574,E3574)</f>
        <v>0</v>
      </c>
    </row>
    <row r="3575" spans="1:25" ht="14.7" customHeight="1" x14ac:dyDescent="0.3">
      <c r="A3575" s="1" t="str">
        <f>IF(Table49[[#This Row],[ITEM NAME]]="","",ROW()-4)</f>
        <v/>
      </c>
      <c r="B3575" s="68"/>
      <c r="C3575" s="4" t="str">
        <f>IFERROR(VLOOKUP(B3575,Table14[],3,0),"")</f>
        <v/>
      </c>
      <c r="D3575" s="4" t="str">
        <f>IFERROR(VLOOKUP(B3575,Table14[],2,0),"")</f>
        <v/>
      </c>
      <c r="E3575" s="4"/>
      <c r="H3575" s="41" t="str">
        <f>IFERROR(VLOOKUP(Table49[[#This Row],[ITEM CODE]],Table2[[Item Code]:[Master Name]],2,0),"")</f>
        <v/>
      </c>
      <c r="I3575" s="41"/>
      <c r="J3575" s="65" t="str">
        <f>IFERROR(VLOOKUP(Table49[[#This Row],[ITEM CODE]],Table2[[Item Code]:[Master Name]],3,0),"")</f>
        <v/>
      </c>
      <c r="K3575" s="1" t="str">
        <f>IFERROR(VLOOKUP(Table49[[#This Row],[ITEM CODE]],Table2[[Item Code]:[Master Name]],9,0),"")</f>
        <v/>
      </c>
      <c r="L3575" s="1" t="str">
        <f>IFERROR(VLOOKUP(Table49[[#This Row],[ITEM CODE]],Table2[[Item Code]:[Master Name]],8,0),"")</f>
        <v/>
      </c>
      <c r="M3575" s="41"/>
      <c r="N3575" s="66">
        <f>IFERROR(VLOOKUP(Table49[[#This Row],[ITEM CODE]],Table2[[#All],[Item Code]:[Unit Cost]],10,0),0)</f>
        <v>0</v>
      </c>
      <c r="O3575" s="134">
        <f>IFERROR(VLOOKUP(Table49[[#This Row],[ITEM CODE]],Table2[[#All],[Item Code]:[Unit Cost]],10,0),0)</f>
        <v>0</v>
      </c>
      <c r="P3575" s="56"/>
      <c r="Q3575" s="58"/>
      <c r="R3575" s="58">
        <f>Table49[[#This Row],[QUANTITY]]*Table49[[#This Row],[INV Prices]]</f>
        <v>0</v>
      </c>
      <c r="S3575" s="67"/>
      <c r="V3575" s="41"/>
      <c r="W3575" s="4" t="str">
        <f>IFERROR(VLOOKUP(Table49[[#This Row],[ITEM CODE]],Table2[[Item Code]:[Category ]],6,0),"")</f>
        <v/>
      </c>
      <c r="X3575" s="1" t="str">
        <f>IFERROR(VLOOKUP(Table49[[#This Row],[ITEM CODE]],Table2[[Item Code]:[Sub Category]],7,0),"")</f>
        <v/>
      </c>
      <c r="Y3575" s="68" t="str">
        <f>Table49[[#This Row],[PO Number]]&amp;COUNTIFS($E$5:E3575,E3575)</f>
        <v>0</v>
      </c>
    </row>
    <row r="3576" spans="1:25" ht="14.7" customHeight="1" x14ac:dyDescent="0.3">
      <c r="A3576" s="1" t="str">
        <f>IF(Table49[[#This Row],[ITEM NAME]]="","",ROW()-4)</f>
        <v/>
      </c>
      <c r="B3576" s="68"/>
      <c r="C3576" s="4" t="str">
        <f>IFERROR(VLOOKUP(B3576,Table14[],3,0),"")</f>
        <v/>
      </c>
      <c r="D3576" s="4" t="str">
        <f>IFERROR(VLOOKUP(B3576,Table14[],2,0),"")</f>
        <v/>
      </c>
      <c r="E3576" s="4"/>
      <c r="H3576" s="41" t="str">
        <f>IFERROR(VLOOKUP(Table49[[#This Row],[ITEM CODE]],Table2[[Item Code]:[Master Name]],2,0),"")</f>
        <v/>
      </c>
      <c r="I3576" s="41"/>
      <c r="J3576" s="65" t="str">
        <f>IFERROR(VLOOKUP(Table49[[#This Row],[ITEM CODE]],Table2[[Item Code]:[Master Name]],3,0),"")</f>
        <v/>
      </c>
      <c r="K3576" s="1" t="str">
        <f>IFERROR(VLOOKUP(Table49[[#This Row],[ITEM CODE]],Table2[[Item Code]:[Master Name]],9,0),"")</f>
        <v/>
      </c>
      <c r="L3576" s="1" t="str">
        <f>IFERROR(VLOOKUP(Table49[[#This Row],[ITEM CODE]],Table2[[Item Code]:[Master Name]],8,0),"")</f>
        <v/>
      </c>
      <c r="M3576" s="41"/>
      <c r="N3576" s="66">
        <f>IFERROR(VLOOKUP(Table49[[#This Row],[ITEM CODE]],Table2[[#All],[Item Code]:[Unit Cost]],10,0),0)</f>
        <v>0</v>
      </c>
      <c r="O3576" s="134">
        <f>IFERROR(VLOOKUP(Table49[[#This Row],[ITEM CODE]],Table2[[#All],[Item Code]:[Unit Cost]],10,0),0)</f>
        <v>0</v>
      </c>
      <c r="P3576" s="56"/>
      <c r="Q3576" s="58"/>
      <c r="R3576" s="58">
        <f>Table49[[#This Row],[QUANTITY]]*Table49[[#This Row],[INV Prices]]</f>
        <v>0</v>
      </c>
      <c r="S3576" s="67"/>
      <c r="V3576" s="41"/>
      <c r="W3576" s="4" t="str">
        <f>IFERROR(VLOOKUP(Table49[[#This Row],[ITEM CODE]],Table2[[Item Code]:[Category ]],6,0),"")</f>
        <v/>
      </c>
      <c r="X3576" s="1" t="str">
        <f>IFERROR(VLOOKUP(Table49[[#This Row],[ITEM CODE]],Table2[[Item Code]:[Sub Category]],7,0),"")</f>
        <v/>
      </c>
      <c r="Y3576" s="68" t="str">
        <f>Table49[[#This Row],[PO Number]]&amp;COUNTIFS($E$5:E3576,E3576)</f>
        <v>0</v>
      </c>
    </row>
    <row r="3577" spans="1:25" ht="14.7" customHeight="1" x14ac:dyDescent="0.3">
      <c r="A3577" s="1" t="str">
        <f>IF(Table49[[#This Row],[ITEM NAME]]="","",ROW()-4)</f>
        <v/>
      </c>
      <c r="B3577" s="68"/>
      <c r="C3577" s="4" t="str">
        <f>IFERROR(VLOOKUP(B3577,Table14[],3,0),"")</f>
        <v/>
      </c>
      <c r="D3577" s="4" t="str">
        <f>IFERROR(VLOOKUP(B3577,Table14[],2,0),"")</f>
        <v/>
      </c>
      <c r="E3577" s="4"/>
      <c r="H3577" s="41" t="str">
        <f>IFERROR(VLOOKUP(Table49[[#This Row],[ITEM CODE]],Table2[[Item Code]:[Master Name]],2,0),"")</f>
        <v/>
      </c>
      <c r="I3577" s="41"/>
      <c r="J3577" s="65" t="str">
        <f>IFERROR(VLOOKUP(Table49[[#This Row],[ITEM CODE]],Table2[[Item Code]:[Master Name]],3,0),"")</f>
        <v/>
      </c>
      <c r="K3577" s="1" t="str">
        <f>IFERROR(VLOOKUP(Table49[[#This Row],[ITEM CODE]],Table2[[Item Code]:[Master Name]],9,0),"")</f>
        <v/>
      </c>
      <c r="L3577" s="1" t="str">
        <f>IFERROR(VLOOKUP(Table49[[#This Row],[ITEM CODE]],Table2[[Item Code]:[Master Name]],8,0),"")</f>
        <v/>
      </c>
      <c r="M3577" s="41"/>
      <c r="N3577" s="66">
        <f>IFERROR(VLOOKUP(Table49[[#This Row],[ITEM CODE]],Table2[[#All],[Item Code]:[Unit Cost]],10,0),0)</f>
        <v>0</v>
      </c>
      <c r="O3577" s="134">
        <f>IFERROR(VLOOKUP(Table49[[#This Row],[ITEM CODE]],Table2[[#All],[Item Code]:[Unit Cost]],10,0),0)</f>
        <v>0</v>
      </c>
      <c r="P3577" s="56"/>
      <c r="Q3577" s="58"/>
      <c r="R3577" s="58">
        <f>Table49[[#This Row],[QUANTITY]]*Table49[[#This Row],[INV Prices]]</f>
        <v>0</v>
      </c>
      <c r="S3577" s="67"/>
      <c r="V3577" s="41"/>
      <c r="W3577" s="4" t="str">
        <f>IFERROR(VLOOKUP(Table49[[#This Row],[ITEM CODE]],Table2[[Item Code]:[Category ]],6,0),"")</f>
        <v/>
      </c>
      <c r="X3577" s="1" t="str">
        <f>IFERROR(VLOOKUP(Table49[[#This Row],[ITEM CODE]],Table2[[Item Code]:[Sub Category]],7,0),"")</f>
        <v/>
      </c>
      <c r="Y3577" s="68" t="str">
        <f>Table49[[#This Row],[PO Number]]&amp;COUNTIFS($E$5:E3577,E3577)</f>
        <v>0</v>
      </c>
    </row>
    <row r="3578" spans="1:25" ht="14.7" customHeight="1" x14ac:dyDescent="0.3">
      <c r="A3578" s="1" t="str">
        <f>IF(Table49[[#This Row],[ITEM NAME]]="","",ROW()-4)</f>
        <v/>
      </c>
      <c r="B3578" s="68"/>
      <c r="C3578" s="4" t="str">
        <f>IFERROR(VLOOKUP(B3578,Table14[],3,0),"")</f>
        <v/>
      </c>
      <c r="D3578" s="4" t="str">
        <f>IFERROR(VLOOKUP(B3578,Table14[],2,0),"")</f>
        <v/>
      </c>
      <c r="E3578" s="4"/>
      <c r="H3578" s="41" t="str">
        <f>IFERROR(VLOOKUP(Table49[[#This Row],[ITEM CODE]],Table2[[Item Code]:[Master Name]],2,0),"")</f>
        <v/>
      </c>
      <c r="I3578" s="41"/>
      <c r="J3578" s="65" t="str">
        <f>IFERROR(VLOOKUP(Table49[[#This Row],[ITEM CODE]],Table2[[Item Code]:[Master Name]],3,0),"")</f>
        <v/>
      </c>
      <c r="K3578" s="1" t="str">
        <f>IFERROR(VLOOKUP(Table49[[#This Row],[ITEM CODE]],Table2[[Item Code]:[Master Name]],9,0),"")</f>
        <v/>
      </c>
      <c r="L3578" s="1" t="str">
        <f>IFERROR(VLOOKUP(Table49[[#This Row],[ITEM CODE]],Table2[[Item Code]:[Master Name]],8,0),"")</f>
        <v/>
      </c>
      <c r="M3578" s="41"/>
      <c r="N3578" s="66">
        <f>IFERROR(VLOOKUP(Table49[[#This Row],[ITEM CODE]],Table2[[#All],[Item Code]:[Unit Cost]],10,0),0)</f>
        <v>0</v>
      </c>
      <c r="O3578" s="134">
        <f>IFERROR(VLOOKUP(Table49[[#This Row],[ITEM CODE]],Table2[[#All],[Item Code]:[Unit Cost]],10,0),0)</f>
        <v>0</v>
      </c>
      <c r="P3578" s="56"/>
      <c r="Q3578" s="58"/>
      <c r="R3578" s="58">
        <f>Table49[[#This Row],[QUANTITY]]*Table49[[#This Row],[INV Prices]]</f>
        <v>0</v>
      </c>
      <c r="S3578" s="67"/>
      <c r="V3578" s="41"/>
      <c r="W3578" s="4" t="str">
        <f>IFERROR(VLOOKUP(Table49[[#This Row],[ITEM CODE]],Table2[[Item Code]:[Category ]],6,0),"")</f>
        <v/>
      </c>
      <c r="X3578" s="1" t="str">
        <f>IFERROR(VLOOKUP(Table49[[#This Row],[ITEM CODE]],Table2[[Item Code]:[Sub Category]],7,0),"")</f>
        <v/>
      </c>
      <c r="Y3578" s="68" t="str">
        <f>Table49[[#This Row],[PO Number]]&amp;COUNTIFS($E$5:E3578,E3578)</f>
        <v>0</v>
      </c>
    </row>
    <row r="3579" spans="1:25" ht="14.7" customHeight="1" x14ac:dyDescent="0.3">
      <c r="A3579" s="1" t="str">
        <f>IF(Table49[[#This Row],[ITEM NAME]]="","",ROW()-4)</f>
        <v/>
      </c>
      <c r="B3579" s="68"/>
      <c r="C3579" s="4" t="str">
        <f>IFERROR(VLOOKUP(B3579,Table14[],3,0),"")</f>
        <v/>
      </c>
      <c r="D3579" s="4" t="str">
        <f>IFERROR(VLOOKUP(B3579,Table14[],2,0),"")</f>
        <v/>
      </c>
      <c r="E3579" s="4"/>
      <c r="H3579" s="41" t="str">
        <f>IFERROR(VLOOKUP(Table49[[#This Row],[ITEM CODE]],Table2[[Item Code]:[Master Name]],2,0),"")</f>
        <v/>
      </c>
      <c r="I3579" s="41"/>
      <c r="J3579" s="65" t="str">
        <f>IFERROR(VLOOKUP(Table49[[#This Row],[ITEM CODE]],Table2[[Item Code]:[Master Name]],3,0),"")</f>
        <v/>
      </c>
      <c r="K3579" s="1" t="str">
        <f>IFERROR(VLOOKUP(Table49[[#This Row],[ITEM CODE]],Table2[[Item Code]:[Master Name]],9,0),"")</f>
        <v/>
      </c>
      <c r="L3579" s="1" t="str">
        <f>IFERROR(VLOOKUP(Table49[[#This Row],[ITEM CODE]],Table2[[Item Code]:[Master Name]],8,0),"")</f>
        <v/>
      </c>
      <c r="M3579" s="41"/>
      <c r="N3579" s="66">
        <f>IFERROR(VLOOKUP(Table49[[#This Row],[ITEM CODE]],Table2[[#All],[Item Code]:[Unit Cost]],10,0),0)</f>
        <v>0</v>
      </c>
      <c r="O3579" s="134">
        <f>IFERROR(VLOOKUP(Table49[[#This Row],[ITEM CODE]],Table2[[#All],[Item Code]:[Unit Cost]],10,0),0)</f>
        <v>0</v>
      </c>
      <c r="P3579" s="56"/>
      <c r="Q3579" s="58"/>
      <c r="R3579" s="58">
        <f>Table49[[#This Row],[QUANTITY]]*Table49[[#This Row],[INV Prices]]</f>
        <v>0</v>
      </c>
      <c r="S3579" s="67"/>
      <c r="V3579" s="41"/>
      <c r="W3579" s="4" t="str">
        <f>IFERROR(VLOOKUP(Table49[[#This Row],[ITEM CODE]],Table2[[Item Code]:[Category ]],6,0),"")</f>
        <v/>
      </c>
      <c r="X3579" s="1" t="str">
        <f>IFERROR(VLOOKUP(Table49[[#This Row],[ITEM CODE]],Table2[[Item Code]:[Sub Category]],7,0),"")</f>
        <v/>
      </c>
      <c r="Y3579" s="68" t="str">
        <f>Table49[[#This Row],[PO Number]]&amp;COUNTIFS($E$5:E3579,E3579)</f>
        <v>0</v>
      </c>
    </row>
    <row r="3580" spans="1:25" ht="14.7" customHeight="1" x14ac:dyDescent="0.3">
      <c r="A3580" s="1" t="str">
        <f>IF(Table49[[#This Row],[ITEM NAME]]="","",ROW()-4)</f>
        <v/>
      </c>
      <c r="B3580" s="68"/>
      <c r="C3580" s="4" t="str">
        <f>IFERROR(VLOOKUP(B3580,Table14[],3,0),"")</f>
        <v/>
      </c>
      <c r="D3580" s="4" t="str">
        <f>IFERROR(VLOOKUP(B3580,Table14[],2,0),"")</f>
        <v/>
      </c>
      <c r="E3580" s="4"/>
      <c r="H3580" s="41" t="str">
        <f>IFERROR(VLOOKUP(Table49[[#This Row],[ITEM CODE]],Table2[[Item Code]:[Master Name]],2,0),"")</f>
        <v/>
      </c>
      <c r="I3580" s="41"/>
      <c r="J3580" s="65" t="str">
        <f>IFERROR(VLOOKUP(Table49[[#This Row],[ITEM CODE]],Table2[[Item Code]:[Master Name]],3,0),"")</f>
        <v/>
      </c>
      <c r="K3580" s="1" t="str">
        <f>IFERROR(VLOOKUP(Table49[[#This Row],[ITEM CODE]],Table2[[Item Code]:[Master Name]],9,0),"")</f>
        <v/>
      </c>
      <c r="L3580" s="1" t="str">
        <f>IFERROR(VLOOKUP(Table49[[#This Row],[ITEM CODE]],Table2[[Item Code]:[Master Name]],8,0),"")</f>
        <v/>
      </c>
      <c r="M3580" s="41"/>
      <c r="N3580" s="66">
        <f>IFERROR(VLOOKUP(Table49[[#This Row],[ITEM CODE]],Table2[[#All],[Item Code]:[Unit Cost]],10,0),0)</f>
        <v>0</v>
      </c>
      <c r="O3580" s="134">
        <f>IFERROR(VLOOKUP(Table49[[#This Row],[ITEM CODE]],Table2[[#All],[Item Code]:[Unit Cost]],10,0),0)</f>
        <v>0</v>
      </c>
      <c r="P3580" s="56"/>
      <c r="Q3580" s="58"/>
      <c r="R3580" s="58">
        <f>Table49[[#This Row],[QUANTITY]]*Table49[[#This Row],[INV Prices]]</f>
        <v>0</v>
      </c>
      <c r="S3580" s="67"/>
      <c r="V3580" s="41"/>
      <c r="W3580" s="4" t="str">
        <f>IFERROR(VLOOKUP(Table49[[#This Row],[ITEM CODE]],Table2[[Item Code]:[Category ]],6,0),"")</f>
        <v/>
      </c>
      <c r="X3580" s="1" t="str">
        <f>IFERROR(VLOOKUP(Table49[[#This Row],[ITEM CODE]],Table2[[Item Code]:[Sub Category]],7,0),"")</f>
        <v/>
      </c>
      <c r="Y3580" s="68" t="str">
        <f>Table49[[#This Row],[PO Number]]&amp;COUNTIFS($E$5:E3580,E3580)</f>
        <v>0</v>
      </c>
    </row>
    <row r="3581" spans="1:25" ht="14.7" customHeight="1" x14ac:dyDescent="0.3">
      <c r="A3581" s="1" t="str">
        <f>IF(Table49[[#This Row],[ITEM NAME]]="","",ROW()-4)</f>
        <v/>
      </c>
      <c r="B3581" s="68"/>
      <c r="C3581" s="4" t="str">
        <f>IFERROR(VLOOKUP(B3581,Table14[],3,0),"")</f>
        <v/>
      </c>
      <c r="D3581" s="4" t="str">
        <f>IFERROR(VLOOKUP(B3581,Table14[],2,0),"")</f>
        <v/>
      </c>
      <c r="E3581" s="4"/>
      <c r="H3581" s="41" t="str">
        <f>IFERROR(VLOOKUP(Table49[[#This Row],[ITEM CODE]],Table2[[Item Code]:[Master Name]],2,0),"")</f>
        <v/>
      </c>
      <c r="I3581" s="41"/>
      <c r="J3581" s="65" t="str">
        <f>IFERROR(VLOOKUP(Table49[[#This Row],[ITEM CODE]],Table2[[Item Code]:[Master Name]],3,0),"")</f>
        <v/>
      </c>
      <c r="K3581" s="1" t="str">
        <f>IFERROR(VLOOKUP(Table49[[#This Row],[ITEM CODE]],Table2[[Item Code]:[Master Name]],9,0),"")</f>
        <v/>
      </c>
      <c r="L3581" s="1" t="str">
        <f>IFERROR(VLOOKUP(Table49[[#This Row],[ITEM CODE]],Table2[[Item Code]:[Master Name]],8,0),"")</f>
        <v/>
      </c>
      <c r="M3581" s="41"/>
      <c r="N3581" s="66">
        <f>IFERROR(VLOOKUP(Table49[[#This Row],[ITEM CODE]],Table2[[#All],[Item Code]:[Unit Cost]],10,0),0)</f>
        <v>0</v>
      </c>
      <c r="O3581" s="134">
        <f>IFERROR(VLOOKUP(Table49[[#This Row],[ITEM CODE]],Table2[[#All],[Item Code]:[Unit Cost]],10,0),0)</f>
        <v>0</v>
      </c>
      <c r="P3581" s="56"/>
      <c r="Q3581" s="58"/>
      <c r="R3581" s="58">
        <f>Table49[[#This Row],[QUANTITY]]*Table49[[#This Row],[INV Prices]]</f>
        <v>0</v>
      </c>
      <c r="S3581" s="67"/>
      <c r="V3581" s="41"/>
      <c r="W3581" s="4" t="str">
        <f>IFERROR(VLOOKUP(Table49[[#This Row],[ITEM CODE]],Table2[[Item Code]:[Category ]],6,0),"")</f>
        <v/>
      </c>
      <c r="X3581" s="1" t="str">
        <f>IFERROR(VLOOKUP(Table49[[#This Row],[ITEM CODE]],Table2[[Item Code]:[Sub Category]],7,0),"")</f>
        <v/>
      </c>
      <c r="Y3581" s="68" t="str">
        <f>Table49[[#This Row],[PO Number]]&amp;COUNTIFS($E$5:E3581,E3581)</f>
        <v>0</v>
      </c>
    </row>
    <row r="3582" spans="1:25" ht="14.7" customHeight="1" x14ac:dyDescent="0.3">
      <c r="A3582" s="1" t="str">
        <f>IF(Table49[[#This Row],[ITEM NAME]]="","",ROW()-4)</f>
        <v/>
      </c>
      <c r="B3582" s="68"/>
      <c r="C3582" s="4" t="str">
        <f>IFERROR(VLOOKUP(B3582,Table14[],3,0),"")</f>
        <v/>
      </c>
      <c r="D3582" s="4" t="str">
        <f>IFERROR(VLOOKUP(B3582,Table14[],2,0),"")</f>
        <v/>
      </c>
      <c r="E3582" s="4"/>
      <c r="H3582" s="41" t="str">
        <f>IFERROR(VLOOKUP(Table49[[#This Row],[ITEM CODE]],Table2[[Item Code]:[Master Name]],2,0),"")</f>
        <v/>
      </c>
      <c r="I3582" s="41"/>
      <c r="J3582" s="65" t="str">
        <f>IFERROR(VLOOKUP(Table49[[#This Row],[ITEM CODE]],Table2[[Item Code]:[Master Name]],3,0),"")</f>
        <v/>
      </c>
      <c r="K3582" s="1" t="str">
        <f>IFERROR(VLOOKUP(Table49[[#This Row],[ITEM CODE]],Table2[[Item Code]:[Master Name]],9,0),"")</f>
        <v/>
      </c>
      <c r="L3582" s="1" t="str">
        <f>IFERROR(VLOOKUP(Table49[[#This Row],[ITEM CODE]],Table2[[Item Code]:[Master Name]],8,0),"")</f>
        <v/>
      </c>
      <c r="M3582" s="41"/>
      <c r="N3582" s="66">
        <f>IFERROR(VLOOKUP(Table49[[#This Row],[ITEM CODE]],Table2[[#All],[Item Code]:[Unit Cost]],10,0),0)</f>
        <v>0</v>
      </c>
      <c r="O3582" s="134">
        <f>IFERROR(VLOOKUP(Table49[[#This Row],[ITEM CODE]],Table2[[#All],[Item Code]:[Unit Cost]],10,0),0)</f>
        <v>0</v>
      </c>
      <c r="P3582" s="56"/>
      <c r="Q3582" s="58"/>
      <c r="R3582" s="58">
        <f>Table49[[#This Row],[QUANTITY]]*Table49[[#This Row],[INV Prices]]</f>
        <v>0</v>
      </c>
      <c r="S3582" s="67"/>
      <c r="V3582" s="41"/>
      <c r="W3582" s="4" t="str">
        <f>IFERROR(VLOOKUP(Table49[[#This Row],[ITEM CODE]],Table2[[Item Code]:[Category ]],6,0),"")</f>
        <v/>
      </c>
      <c r="X3582" s="1" t="str">
        <f>IFERROR(VLOOKUP(Table49[[#This Row],[ITEM CODE]],Table2[[Item Code]:[Sub Category]],7,0),"")</f>
        <v/>
      </c>
      <c r="Y3582" s="68" t="str">
        <f>Table49[[#This Row],[PO Number]]&amp;COUNTIFS($E$5:E3582,E3582)</f>
        <v>0</v>
      </c>
    </row>
    <row r="3583" spans="1:25" ht="14.7" customHeight="1" x14ac:dyDescent="0.3">
      <c r="A3583" s="1" t="str">
        <f>IF(Table49[[#This Row],[ITEM NAME]]="","",ROW()-4)</f>
        <v/>
      </c>
      <c r="B3583" s="68"/>
      <c r="C3583" s="4" t="str">
        <f>IFERROR(VLOOKUP(B3583,Table14[],3,0),"")</f>
        <v/>
      </c>
      <c r="D3583" s="4" t="str">
        <f>IFERROR(VLOOKUP(B3583,Table14[],2,0),"")</f>
        <v/>
      </c>
      <c r="E3583" s="4"/>
      <c r="H3583" s="41" t="str">
        <f>IFERROR(VLOOKUP(Table49[[#This Row],[ITEM CODE]],Table2[[Item Code]:[Master Name]],2,0),"")</f>
        <v/>
      </c>
      <c r="I3583" s="41"/>
      <c r="J3583" s="65" t="str">
        <f>IFERROR(VLOOKUP(Table49[[#This Row],[ITEM CODE]],Table2[[Item Code]:[Master Name]],3,0),"")</f>
        <v/>
      </c>
      <c r="K3583" s="1" t="str">
        <f>IFERROR(VLOOKUP(Table49[[#This Row],[ITEM CODE]],Table2[[Item Code]:[Master Name]],9,0),"")</f>
        <v/>
      </c>
      <c r="L3583" s="1" t="str">
        <f>IFERROR(VLOOKUP(Table49[[#This Row],[ITEM CODE]],Table2[[Item Code]:[Master Name]],8,0),"")</f>
        <v/>
      </c>
      <c r="M3583" s="41"/>
      <c r="N3583" s="66">
        <f>IFERROR(VLOOKUP(Table49[[#This Row],[ITEM CODE]],Table2[[#All],[Item Code]:[Unit Cost]],10,0),0)</f>
        <v>0</v>
      </c>
      <c r="O3583" s="134">
        <f>IFERROR(VLOOKUP(Table49[[#This Row],[ITEM CODE]],Table2[[#All],[Item Code]:[Unit Cost]],10,0),0)</f>
        <v>0</v>
      </c>
      <c r="P3583" s="56"/>
      <c r="Q3583" s="58"/>
      <c r="R3583" s="58">
        <f>Table49[[#This Row],[QUANTITY]]*Table49[[#This Row],[INV Prices]]</f>
        <v>0</v>
      </c>
      <c r="S3583" s="67"/>
      <c r="V3583" s="41"/>
      <c r="W3583" s="4" t="str">
        <f>IFERROR(VLOOKUP(Table49[[#This Row],[ITEM CODE]],Table2[[Item Code]:[Category ]],6,0),"")</f>
        <v/>
      </c>
      <c r="X3583" s="1" t="str">
        <f>IFERROR(VLOOKUP(Table49[[#This Row],[ITEM CODE]],Table2[[Item Code]:[Sub Category]],7,0),"")</f>
        <v/>
      </c>
      <c r="Y3583" s="68" t="str">
        <f>Table49[[#This Row],[PO Number]]&amp;COUNTIFS($E$5:E3583,E3583)</f>
        <v>0</v>
      </c>
    </row>
    <row r="3584" spans="1:25" ht="14.7" customHeight="1" x14ac:dyDescent="0.3">
      <c r="A3584" s="1" t="str">
        <f>IF(Table49[[#This Row],[ITEM NAME]]="","",ROW()-4)</f>
        <v/>
      </c>
      <c r="B3584" s="68"/>
      <c r="C3584" s="4" t="str">
        <f>IFERROR(VLOOKUP(B3584,Table14[],3,0),"")</f>
        <v/>
      </c>
      <c r="D3584" s="4" t="str">
        <f>IFERROR(VLOOKUP(B3584,Table14[],2,0),"")</f>
        <v/>
      </c>
      <c r="E3584" s="4"/>
      <c r="H3584" s="41" t="str">
        <f>IFERROR(VLOOKUP(Table49[[#This Row],[ITEM CODE]],Table2[[Item Code]:[Master Name]],2,0),"")</f>
        <v/>
      </c>
      <c r="I3584" s="41"/>
      <c r="J3584" s="65" t="str">
        <f>IFERROR(VLOOKUP(Table49[[#This Row],[ITEM CODE]],Table2[[Item Code]:[Master Name]],3,0),"")</f>
        <v/>
      </c>
      <c r="K3584" s="1" t="str">
        <f>IFERROR(VLOOKUP(Table49[[#This Row],[ITEM CODE]],Table2[[Item Code]:[Master Name]],9,0),"")</f>
        <v/>
      </c>
      <c r="L3584" s="1" t="str">
        <f>IFERROR(VLOOKUP(Table49[[#This Row],[ITEM CODE]],Table2[[Item Code]:[Master Name]],8,0),"")</f>
        <v/>
      </c>
      <c r="M3584" s="41"/>
      <c r="N3584" s="66">
        <f>IFERROR(VLOOKUP(Table49[[#This Row],[ITEM CODE]],Table2[[#All],[Item Code]:[Unit Cost]],10,0),0)</f>
        <v>0</v>
      </c>
      <c r="O3584" s="134">
        <f>IFERROR(VLOOKUP(Table49[[#This Row],[ITEM CODE]],Table2[[#All],[Item Code]:[Unit Cost]],10,0),0)</f>
        <v>0</v>
      </c>
      <c r="P3584" s="56"/>
      <c r="Q3584" s="58"/>
      <c r="R3584" s="58">
        <f>Table49[[#This Row],[QUANTITY]]*Table49[[#This Row],[INV Prices]]</f>
        <v>0</v>
      </c>
      <c r="S3584" s="67"/>
      <c r="V3584" s="41"/>
      <c r="W3584" s="4" t="str">
        <f>IFERROR(VLOOKUP(Table49[[#This Row],[ITEM CODE]],Table2[[Item Code]:[Category ]],6,0),"")</f>
        <v/>
      </c>
      <c r="X3584" s="1" t="str">
        <f>IFERROR(VLOOKUP(Table49[[#This Row],[ITEM CODE]],Table2[[Item Code]:[Sub Category]],7,0),"")</f>
        <v/>
      </c>
      <c r="Y3584" s="68" t="str">
        <f>Table49[[#This Row],[PO Number]]&amp;COUNTIFS($E$5:E3584,E3584)</f>
        <v>0</v>
      </c>
    </row>
    <row r="3585" spans="1:25" ht="14.7" customHeight="1" x14ac:dyDescent="0.3">
      <c r="A3585" s="1" t="str">
        <f>IF(Table49[[#This Row],[ITEM NAME]]="","",ROW()-4)</f>
        <v/>
      </c>
      <c r="B3585" s="68"/>
      <c r="C3585" s="4" t="str">
        <f>IFERROR(VLOOKUP(B3585,Table14[],3,0),"")</f>
        <v/>
      </c>
      <c r="D3585" s="4" t="str">
        <f>IFERROR(VLOOKUP(B3585,Table14[],2,0),"")</f>
        <v/>
      </c>
      <c r="E3585" s="4"/>
      <c r="H3585" s="41" t="str">
        <f>IFERROR(VLOOKUP(Table49[[#This Row],[ITEM CODE]],Table2[[Item Code]:[Master Name]],2,0),"")</f>
        <v/>
      </c>
      <c r="I3585" s="41"/>
      <c r="J3585" s="65" t="str">
        <f>IFERROR(VLOOKUP(Table49[[#This Row],[ITEM CODE]],Table2[[Item Code]:[Master Name]],3,0),"")</f>
        <v/>
      </c>
      <c r="K3585" s="1" t="str">
        <f>IFERROR(VLOOKUP(Table49[[#This Row],[ITEM CODE]],Table2[[Item Code]:[Master Name]],9,0),"")</f>
        <v/>
      </c>
      <c r="L3585" s="1" t="str">
        <f>IFERROR(VLOOKUP(Table49[[#This Row],[ITEM CODE]],Table2[[Item Code]:[Master Name]],8,0),"")</f>
        <v/>
      </c>
      <c r="M3585" s="41"/>
      <c r="N3585" s="66">
        <f>IFERROR(VLOOKUP(Table49[[#This Row],[ITEM CODE]],Table2[[#All],[Item Code]:[Unit Cost]],10,0),0)</f>
        <v>0</v>
      </c>
      <c r="O3585" s="134">
        <f>IFERROR(VLOOKUP(Table49[[#This Row],[ITEM CODE]],Table2[[#All],[Item Code]:[Unit Cost]],10,0),0)</f>
        <v>0</v>
      </c>
      <c r="P3585" s="56"/>
      <c r="Q3585" s="58"/>
      <c r="R3585" s="58">
        <f>Table49[[#This Row],[QUANTITY]]*Table49[[#This Row],[INV Prices]]</f>
        <v>0</v>
      </c>
      <c r="S3585" s="67"/>
      <c r="V3585" s="41"/>
      <c r="W3585" s="4" t="str">
        <f>IFERROR(VLOOKUP(Table49[[#This Row],[ITEM CODE]],Table2[[Item Code]:[Category ]],6,0),"")</f>
        <v/>
      </c>
      <c r="X3585" s="1" t="str">
        <f>IFERROR(VLOOKUP(Table49[[#This Row],[ITEM CODE]],Table2[[Item Code]:[Sub Category]],7,0),"")</f>
        <v/>
      </c>
      <c r="Y3585" s="68" t="str">
        <f>Table49[[#This Row],[PO Number]]&amp;COUNTIFS($E$5:E3585,E3585)</f>
        <v>0</v>
      </c>
    </row>
    <row r="3586" spans="1:25" ht="14.7" customHeight="1" x14ac:dyDescent="0.3">
      <c r="A3586" s="1" t="str">
        <f>IF(Table49[[#This Row],[ITEM NAME]]="","",ROW()-4)</f>
        <v/>
      </c>
      <c r="B3586" s="68"/>
      <c r="C3586" s="4" t="str">
        <f>IFERROR(VLOOKUP(B3586,Table14[],3,0),"")</f>
        <v/>
      </c>
      <c r="D3586" s="4" t="str">
        <f>IFERROR(VLOOKUP(B3586,Table14[],2,0),"")</f>
        <v/>
      </c>
      <c r="E3586" s="4"/>
      <c r="H3586" s="41" t="str">
        <f>IFERROR(VLOOKUP(Table49[[#This Row],[ITEM CODE]],Table2[[Item Code]:[Master Name]],2,0),"")</f>
        <v/>
      </c>
      <c r="I3586" s="41"/>
      <c r="J3586" s="65" t="str">
        <f>IFERROR(VLOOKUP(Table49[[#This Row],[ITEM CODE]],Table2[[Item Code]:[Master Name]],3,0),"")</f>
        <v/>
      </c>
      <c r="K3586" s="1" t="str">
        <f>IFERROR(VLOOKUP(Table49[[#This Row],[ITEM CODE]],Table2[[Item Code]:[Master Name]],9,0),"")</f>
        <v/>
      </c>
      <c r="L3586" s="1" t="str">
        <f>IFERROR(VLOOKUP(Table49[[#This Row],[ITEM CODE]],Table2[[Item Code]:[Master Name]],8,0),"")</f>
        <v/>
      </c>
      <c r="M3586" s="41"/>
      <c r="N3586" s="66">
        <f>IFERROR(VLOOKUP(Table49[[#This Row],[ITEM CODE]],Table2[[#All],[Item Code]:[Unit Cost]],10,0),0)</f>
        <v>0</v>
      </c>
      <c r="O3586" s="134">
        <f>IFERROR(VLOOKUP(Table49[[#This Row],[ITEM CODE]],Table2[[#All],[Item Code]:[Unit Cost]],10,0),0)</f>
        <v>0</v>
      </c>
      <c r="P3586" s="56"/>
      <c r="Q3586" s="58"/>
      <c r="R3586" s="58">
        <f>Table49[[#This Row],[QUANTITY]]*Table49[[#This Row],[INV Prices]]</f>
        <v>0</v>
      </c>
      <c r="S3586" s="67"/>
      <c r="V3586" s="41"/>
      <c r="W3586" s="4" t="str">
        <f>IFERROR(VLOOKUP(Table49[[#This Row],[ITEM CODE]],Table2[[Item Code]:[Category ]],6,0),"")</f>
        <v/>
      </c>
      <c r="X3586" s="1" t="str">
        <f>IFERROR(VLOOKUP(Table49[[#This Row],[ITEM CODE]],Table2[[Item Code]:[Sub Category]],7,0),"")</f>
        <v/>
      </c>
      <c r="Y3586" s="68" t="str">
        <f>Table49[[#This Row],[PO Number]]&amp;COUNTIFS($E$5:E3586,E3586)</f>
        <v>0</v>
      </c>
    </row>
    <row r="3587" spans="1:25" ht="14.7" customHeight="1" x14ac:dyDescent="0.3">
      <c r="A3587" s="1" t="str">
        <f>IF(Table49[[#This Row],[ITEM NAME]]="","",ROW()-4)</f>
        <v/>
      </c>
      <c r="B3587" s="68"/>
      <c r="C3587" s="4" t="str">
        <f>IFERROR(VLOOKUP(B3587,Table14[],3,0),"")</f>
        <v/>
      </c>
      <c r="D3587" s="4" t="str">
        <f>IFERROR(VLOOKUP(B3587,Table14[],2,0),"")</f>
        <v/>
      </c>
      <c r="E3587" s="4"/>
      <c r="H3587" s="41" t="str">
        <f>IFERROR(VLOOKUP(Table49[[#This Row],[ITEM CODE]],Table2[[Item Code]:[Master Name]],2,0),"")</f>
        <v/>
      </c>
      <c r="I3587" s="41"/>
      <c r="J3587" s="65" t="str">
        <f>IFERROR(VLOOKUP(Table49[[#This Row],[ITEM CODE]],Table2[[Item Code]:[Master Name]],3,0),"")</f>
        <v/>
      </c>
      <c r="K3587" s="1" t="str">
        <f>IFERROR(VLOOKUP(Table49[[#This Row],[ITEM CODE]],Table2[[Item Code]:[Master Name]],9,0),"")</f>
        <v/>
      </c>
      <c r="L3587" s="1" t="str">
        <f>IFERROR(VLOOKUP(Table49[[#This Row],[ITEM CODE]],Table2[[Item Code]:[Master Name]],8,0),"")</f>
        <v/>
      </c>
      <c r="M3587" s="41"/>
      <c r="N3587" s="66">
        <f>IFERROR(VLOOKUP(Table49[[#This Row],[ITEM CODE]],Table2[[#All],[Item Code]:[Unit Cost]],10,0),0)</f>
        <v>0</v>
      </c>
      <c r="O3587" s="134">
        <f>IFERROR(VLOOKUP(Table49[[#This Row],[ITEM CODE]],Table2[[#All],[Item Code]:[Unit Cost]],10,0),0)</f>
        <v>0</v>
      </c>
      <c r="P3587" s="56"/>
      <c r="Q3587" s="58"/>
      <c r="R3587" s="58">
        <f>Table49[[#This Row],[QUANTITY]]*Table49[[#This Row],[INV Prices]]</f>
        <v>0</v>
      </c>
      <c r="S3587" s="67"/>
      <c r="V3587" s="41"/>
      <c r="W3587" s="4" t="str">
        <f>IFERROR(VLOOKUP(Table49[[#This Row],[ITEM CODE]],Table2[[Item Code]:[Category ]],6,0),"")</f>
        <v/>
      </c>
      <c r="X3587" s="1" t="str">
        <f>IFERROR(VLOOKUP(Table49[[#This Row],[ITEM CODE]],Table2[[Item Code]:[Sub Category]],7,0),"")</f>
        <v/>
      </c>
      <c r="Y3587" s="68" t="str">
        <f>Table49[[#This Row],[PO Number]]&amp;COUNTIFS($E$5:E3587,E3587)</f>
        <v>0</v>
      </c>
    </row>
    <row r="3588" spans="1:25" ht="14.7" customHeight="1" x14ac:dyDescent="0.3">
      <c r="A3588" s="1" t="str">
        <f>IF(Table49[[#This Row],[ITEM NAME]]="","",ROW()-4)</f>
        <v/>
      </c>
      <c r="B3588" s="68"/>
      <c r="C3588" s="4" t="str">
        <f>IFERROR(VLOOKUP(B3588,Table14[],3,0),"")</f>
        <v/>
      </c>
      <c r="D3588" s="4" t="str">
        <f>IFERROR(VLOOKUP(B3588,Table14[],2,0),"")</f>
        <v/>
      </c>
      <c r="E3588" s="4"/>
      <c r="H3588" s="41" t="str">
        <f>IFERROR(VLOOKUP(Table49[[#This Row],[ITEM CODE]],Table2[[Item Code]:[Master Name]],2,0),"")</f>
        <v/>
      </c>
      <c r="I3588" s="41"/>
      <c r="J3588" s="65" t="str">
        <f>IFERROR(VLOOKUP(Table49[[#This Row],[ITEM CODE]],Table2[[Item Code]:[Master Name]],3,0),"")</f>
        <v/>
      </c>
      <c r="K3588" s="1" t="str">
        <f>IFERROR(VLOOKUP(Table49[[#This Row],[ITEM CODE]],Table2[[Item Code]:[Master Name]],9,0),"")</f>
        <v/>
      </c>
      <c r="L3588" s="1" t="str">
        <f>IFERROR(VLOOKUP(Table49[[#This Row],[ITEM CODE]],Table2[[Item Code]:[Master Name]],8,0),"")</f>
        <v/>
      </c>
      <c r="M3588" s="41"/>
      <c r="N3588" s="66">
        <f>IFERROR(VLOOKUP(Table49[[#This Row],[ITEM CODE]],Table2[[#All],[Item Code]:[Unit Cost]],10,0),0)</f>
        <v>0</v>
      </c>
      <c r="O3588" s="134">
        <f>IFERROR(VLOOKUP(Table49[[#This Row],[ITEM CODE]],Table2[[#All],[Item Code]:[Unit Cost]],10,0),0)</f>
        <v>0</v>
      </c>
      <c r="P3588" s="56"/>
      <c r="Q3588" s="58"/>
      <c r="R3588" s="58">
        <f>Table49[[#This Row],[QUANTITY]]*Table49[[#This Row],[INV Prices]]</f>
        <v>0</v>
      </c>
      <c r="S3588" s="67"/>
      <c r="V3588" s="41"/>
      <c r="W3588" s="4" t="str">
        <f>IFERROR(VLOOKUP(Table49[[#This Row],[ITEM CODE]],Table2[[Item Code]:[Category ]],6,0),"")</f>
        <v/>
      </c>
      <c r="X3588" s="1" t="str">
        <f>IFERROR(VLOOKUP(Table49[[#This Row],[ITEM CODE]],Table2[[Item Code]:[Sub Category]],7,0),"")</f>
        <v/>
      </c>
      <c r="Y3588" s="68" t="str">
        <f>Table49[[#This Row],[PO Number]]&amp;COUNTIFS($E$5:E3588,E3588)</f>
        <v>0</v>
      </c>
    </row>
    <row r="3589" spans="1:25" ht="14.7" customHeight="1" x14ac:dyDescent="0.3">
      <c r="A3589" s="1" t="str">
        <f>IF(Table49[[#This Row],[ITEM NAME]]="","",ROW()-4)</f>
        <v/>
      </c>
      <c r="B3589" s="68"/>
      <c r="C3589" s="4" t="str">
        <f>IFERROR(VLOOKUP(B3589,Table14[],3,0),"")</f>
        <v/>
      </c>
      <c r="D3589" s="4" t="str">
        <f>IFERROR(VLOOKUP(B3589,Table14[],2,0),"")</f>
        <v/>
      </c>
      <c r="E3589" s="4"/>
      <c r="H3589" s="41" t="str">
        <f>IFERROR(VLOOKUP(Table49[[#This Row],[ITEM CODE]],Table2[[Item Code]:[Master Name]],2,0),"")</f>
        <v/>
      </c>
      <c r="I3589" s="41"/>
      <c r="J3589" s="65" t="str">
        <f>IFERROR(VLOOKUP(Table49[[#This Row],[ITEM CODE]],Table2[[Item Code]:[Master Name]],3,0),"")</f>
        <v/>
      </c>
      <c r="K3589" s="1" t="str">
        <f>IFERROR(VLOOKUP(Table49[[#This Row],[ITEM CODE]],Table2[[Item Code]:[Master Name]],9,0),"")</f>
        <v/>
      </c>
      <c r="L3589" s="1" t="str">
        <f>IFERROR(VLOOKUP(Table49[[#This Row],[ITEM CODE]],Table2[[Item Code]:[Master Name]],8,0),"")</f>
        <v/>
      </c>
      <c r="M3589" s="41"/>
      <c r="N3589" s="66">
        <f>IFERROR(VLOOKUP(Table49[[#This Row],[ITEM CODE]],Table2[[#All],[Item Code]:[Unit Cost]],10,0),0)</f>
        <v>0</v>
      </c>
      <c r="O3589" s="134">
        <f>IFERROR(VLOOKUP(Table49[[#This Row],[ITEM CODE]],Table2[[#All],[Item Code]:[Unit Cost]],10,0),0)</f>
        <v>0</v>
      </c>
      <c r="P3589" s="56"/>
      <c r="Q3589" s="58"/>
      <c r="R3589" s="58">
        <f>Table49[[#This Row],[QUANTITY]]*Table49[[#This Row],[INV Prices]]</f>
        <v>0</v>
      </c>
      <c r="S3589" s="67"/>
      <c r="V3589" s="41"/>
      <c r="W3589" s="4" t="str">
        <f>IFERROR(VLOOKUP(Table49[[#This Row],[ITEM CODE]],Table2[[Item Code]:[Category ]],6,0),"")</f>
        <v/>
      </c>
      <c r="X3589" s="1" t="str">
        <f>IFERROR(VLOOKUP(Table49[[#This Row],[ITEM CODE]],Table2[[Item Code]:[Sub Category]],7,0),"")</f>
        <v/>
      </c>
      <c r="Y3589" s="68" t="str">
        <f>Table49[[#This Row],[PO Number]]&amp;COUNTIFS($E$5:E3589,E3589)</f>
        <v>0</v>
      </c>
    </row>
    <row r="3590" spans="1:25" ht="14.7" customHeight="1" x14ac:dyDescent="0.3">
      <c r="A3590" s="1" t="str">
        <f>IF(Table49[[#This Row],[ITEM NAME]]="","",ROW()-4)</f>
        <v/>
      </c>
      <c r="B3590" s="68"/>
      <c r="C3590" s="4" t="str">
        <f>IFERROR(VLOOKUP(B3590,Table14[],3,0),"")</f>
        <v/>
      </c>
      <c r="D3590" s="4" t="str">
        <f>IFERROR(VLOOKUP(B3590,Table14[],2,0),"")</f>
        <v/>
      </c>
      <c r="E3590" s="4"/>
      <c r="H3590" s="41" t="str">
        <f>IFERROR(VLOOKUP(Table49[[#This Row],[ITEM CODE]],Table2[[Item Code]:[Master Name]],2,0),"")</f>
        <v/>
      </c>
      <c r="I3590" s="41"/>
      <c r="J3590" s="65" t="str">
        <f>IFERROR(VLOOKUP(Table49[[#This Row],[ITEM CODE]],Table2[[Item Code]:[Master Name]],3,0),"")</f>
        <v/>
      </c>
      <c r="K3590" s="1" t="str">
        <f>IFERROR(VLOOKUP(Table49[[#This Row],[ITEM CODE]],Table2[[Item Code]:[Master Name]],9,0),"")</f>
        <v/>
      </c>
      <c r="L3590" s="1" t="str">
        <f>IFERROR(VLOOKUP(Table49[[#This Row],[ITEM CODE]],Table2[[Item Code]:[Master Name]],8,0),"")</f>
        <v/>
      </c>
      <c r="M3590" s="41"/>
      <c r="N3590" s="66">
        <f>IFERROR(VLOOKUP(Table49[[#This Row],[ITEM CODE]],Table2[[#All],[Item Code]:[Unit Cost]],10,0),0)</f>
        <v>0</v>
      </c>
      <c r="O3590" s="134">
        <f>IFERROR(VLOOKUP(Table49[[#This Row],[ITEM CODE]],Table2[[#All],[Item Code]:[Unit Cost]],10,0),0)</f>
        <v>0</v>
      </c>
      <c r="P3590" s="56"/>
      <c r="Q3590" s="58"/>
      <c r="R3590" s="58">
        <f>Table49[[#This Row],[QUANTITY]]*Table49[[#This Row],[INV Prices]]</f>
        <v>0</v>
      </c>
      <c r="S3590" s="67"/>
      <c r="V3590" s="41"/>
      <c r="W3590" s="4" t="str">
        <f>IFERROR(VLOOKUP(Table49[[#This Row],[ITEM CODE]],Table2[[Item Code]:[Category ]],6,0),"")</f>
        <v/>
      </c>
      <c r="X3590" s="1" t="str">
        <f>IFERROR(VLOOKUP(Table49[[#This Row],[ITEM CODE]],Table2[[Item Code]:[Sub Category]],7,0),"")</f>
        <v/>
      </c>
      <c r="Y3590" s="68" t="str">
        <f>Table49[[#This Row],[PO Number]]&amp;COUNTIFS($E$5:E3590,E3590)</f>
        <v>0</v>
      </c>
    </row>
    <row r="3591" spans="1:25" ht="14.7" customHeight="1" x14ac:dyDescent="0.3">
      <c r="A3591" s="1" t="str">
        <f>IF(Table49[[#This Row],[ITEM NAME]]="","",ROW()-4)</f>
        <v/>
      </c>
      <c r="B3591" s="68"/>
      <c r="C3591" s="4" t="str">
        <f>IFERROR(VLOOKUP(B3591,Table14[],3,0),"")</f>
        <v/>
      </c>
      <c r="D3591" s="4" t="str">
        <f>IFERROR(VLOOKUP(B3591,Table14[],2,0),"")</f>
        <v/>
      </c>
      <c r="E3591" s="4"/>
      <c r="H3591" s="41" t="str">
        <f>IFERROR(VLOOKUP(Table49[[#This Row],[ITEM CODE]],Table2[[Item Code]:[Master Name]],2,0),"")</f>
        <v/>
      </c>
      <c r="I3591" s="41"/>
      <c r="J3591" s="65" t="str">
        <f>IFERROR(VLOOKUP(Table49[[#This Row],[ITEM CODE]],Table2[[Item Code]:[Master Name]],3,0),"")</f>
        <v/>
      </c>
      <c r="K3591" s="1" t="str">
        <f>IFERROR(VLOOKUP(Table49[[#This Row],[ITEM CODE]],Table2[[Item Code]:[Master Name]],9,0),"")</f>
        <v/>
      </c>
      <c r="L3591" s="1" t="str">
        <f>IFERROR(VLOOKUP(Table49[[#This Row],[ITEM CODE]],Table2[[Item Code]:[Master Name]],8,0),"")</f>
        <v/>
      </c>
      <c r="M3591" s="41"/>
      <c r="N3591" s="66">
        <f>IFERROR(VLOOKUP(Table49[[#This Row],[ITEM CODE]],Table2[[#All],[Item Code]:[Unit Cost]],10,0),0)</f>
        <v>0</v>
      </c>
      <c r="O3591" s="134">
        <f>IFERROR(VLOOKUP(Table49[[#This Row],[ITEM CODE]],Table2[[#All],[Item Code]:[Unit Cost]],10,0),0)</f>
        <v>0</v>
      </c>
      <c r="P3591" s="56"/>
      <c r="Q3591" s="58"/>
      <c r="R3591" s="58">
        <f>Table49[[#This Row],[QUANTITY]]*Table49[[#This Row],[INV Prices]]</f>
        <v>0</v>
      </c>
      <c r="S3591" s="67"/>
      <c r="V3591" s="41"/>
      <c r="W3591" s="4" t="str">
        <f>IFERROR(VLOOKUP(Table49[[#This Row],[ITEM CODE]],Table2[[Item Code]:[Category ]],6,0),"")</f>
        <v/>
      </c>
      <c r="X3591" s="1" t="str">
        <f>IFERROR(VLOOKUP(Table49[[#This Row],[ITEM CODE]],Table2[[Item Code]:[Sub Category]],7,0),"")</f>
        <v/>
      </c>
      <c r="Y3591" s="68" t="str">
        <f>Table49[[#This Row],[PO Number]]&amp;COUNTIFS($E$5:E3591,E3591)</f>
        <v>0</v>
      </c>
    </row>
    <row r="3592" spans="1:25" ht="14.7" customHeight="1" x14ac:dyDescent="0.3">
      <c r="A3592" s="1" t="str">
        <f>IF(Table49[[#This Row],[ITEM NAME]]="","",ROW()-4)</f>
        <v/>
      </c>
      <c r="B3592" s="68"/>
      <c r="C3592" s="4" t="str">
        <f>IFERROR(VLOOKUP(B3592,Table14[],3,0),"")</f>
        <v/>
      </c>
      <c r="D3592" s="4" t="str">
        <f>IFERROR(VLOOKUP(B3592,Table14[],2,0),"")</f>
        <v/>
      </c>
      <c r="E3592" s="4"/>
      <c r="H3592" s="41" t="str">
        <f>IFERROR(VLOOKUP(Table49[[#This Row],[ITEM CODE]],Table2[[Item Code]:[Master Name]],2,0),"")</f>
        <v/>
      </c>
      <c r="I3592" s="41"/>
      <c r="J3592" s="65" t="str">
        <f>IFERROR(VLOOKUP(Table49[[#This Row],[ITEM CODE]],Table2[[Item Code]:[Master Name]],3,0),"")</f>
        <v/>
      </c>
      <c r="K3592" s="1" t="str">
        <f>IFERROR(VLOOKUP(Table49[[#This Row],[ITEM CODE]],Table2[[Item Code]:[Master Name]],9,0),"")</f>
        <v/>
      </c>
      <c r="L3592" s="1" t="str">
        <f>IFERROR(VLOOKUP(Table49[[#This Row],[ITEM CODE]],Table2[[Item Code]:[Master Name]],8,0),"")</f>
        <v/>
      </c>
      <c r="M3592" s="41"/>
      <c r="N3592" s="66">
        <f>IFERROR(VLOOKUP(Table49[[#This Row],[ITEM CODE]],Table2[[#All],[Item Code]:[Unit Cost]],10,0),0)</f>
        <v>0</v>
      </c>
      <c r="O3592" s="134">
        <f>IFERROR(VLOOKUP(Table49[[#This Row],[ITEM CODE]],Table2[[#All],[Item Code]:[Unit Cost]],10,0),0)</f>
        <v>0</v>
      </c>
      <c r="P3592" s="56"/>
      <c r="Q3592" s="58"/>
      <c r="R3592" s="58">
        <f>Table49[[#This Row],[QUANTITY]]*Table49[[#This Row],[INV Prices]]</f>
        <v>0</v>
      </c>
      <c r="S3592" s="67"/>
      <c r="V3592" s="41"/>
      <c r="W3592" s="4" t="str">
        <f>IFERROR(VLOOKUP(Table49[[#This Row],[ITEM CODE]],Table2[[Item Code]:[Category ]],6,0),"")</f>
        <v/>
      </c>
      <c r="X3592" s="1" t="str">
        <f>IFERROR(VLOOKUP(Table49[[#This Row],[ITEM CODE]],Table2[[Item Code]:[Sub Category]],7,0),"")</f>
        <v/>
      </c>
      <c r="Y3592" s="68" t="str">
        <f>Table49[[#This Row],[PO Number]]&amp;COUNTIFS($E$5:E3592,E3592)</f>
        <v>0</v>
      </c>
    </row>
    <row r="3593" spans="1:25" ht="14.7" customHeight="1" x14ac:dyDescent="0.3">
      <c r="A3593" s="1" t="str">
        <f>IF(Table49[[#This Row],[ITEM NAME]]="","",ROW()-4)</f>
        <v/>
      </c>
      <c r="B3593" s="68"/>
      <c r="C3593" s="4" t="str">
        <f>IFERROR(VLOOKUP(B3593,Table14[],3,0),"")</f>
        <v/>
      </c>
      <c r="D3593" s="4" t="str">
        <f>IFERROR(VLOOKUP(B3593,Table14[],2,0),"")</f>
        <v/>
      </c>
      <c r="E3593" s="4"/>
      <c r="H3593" s="41" t="str">
        <f>IFERROR(VLOOKUP(Table49[[#This Row],[ITEM CODE]],Table2[[Item Code]:[Master Name]],2,0),"")</f>
        <v/>
      </c>
      <c r="I3593" s="41"/>
      <c r="J3593" s="65" t="str">
        <f>IFERROR(VLOOKUP(Table49[[#This Row],[ITEM CODE]],Table2[[Item Code]:[Master Name]],3,0),"")</f>
        <v/>
      </c>
      <c r="K3593" s="1" t="str">
        <f>IFERROR(VLOOKUP(Table49[[#This Row],[ITEM CODE]],Table2[[Item Code]:[Master Name]],9,0),"")</f>
        <v/>
      </c>
      <c r="L3593" s="1" t="str">
        <f>IFERROR(VLOOKUP(Table49[[#This Row],[ITEM CODE]],Table2[[Item Code]:[Master Name]],8,0),"")</f>
        <v/>
      </c>
      <c r="M3593" s="41"/>
      <c r="N3593" s="66">
        <f>IFERROR(VLOOKUP(Table49[[#This Row],[ITEM CODE]],Table2[[#All],[Item Code]:[Unit Cost]],10,0),0)</f>
        <v>0</v>
      </c>
      <c r="O3593" s="134">
        <f>IFERROR(VLOOKUP(Table49[[#This Row],[ITEM CODE]],Table2[[#All],[Item Code]:[Unit Cost]],10,0),0)</f>
        <v>0</v>
      </c>
      <c r="P3593" s="56"/>
      <c r="Q3593" s="58"/>
      <c r="R3593" s="58">
        <f>Table49[[#This Row],[QUANTITY]]*Table49[[#This Row],[INV Prices]]</f>
        <v>0</v>
      </c>
      <c r="S3593" s="67"/>
      <c r="V3593" s="41"/>
      <c r="W3593" s="4" t="str">
        <f>IFERROR(VLOOKUP(Table49[[#This Row],[ITEM CODE]],Table2[[Item Code]:[Category ]],6,0),"")</f>
        <v/>
      </c>
      <c r="X3593" s="1" t="str">
        <f>IFERROR(VLOOKUP(Table49[[#This Row],[ITEM CODE]],Table2[[Item Code]:[Sub Category]],7,0),"")</f>
        <v/>
      </c>
      <c r="Y3593" s="68" t="str">
        <f>Table49[[#This Row],[PO Number]]&amp;COUNTIFS($E$5:E3593,E3593)</f>
        <v>0</v>
      </c>
    </row>
    <row r="3594" spans="1:25" ht="14.7" customHeight="1" x14ac:dyDescent="0.3">
      <c r="A3594" s="1" t="str">
        <f>IF(Table49[[#This Row],[ITEM NAME]]="","",ROW()-4)</f>
        <v/>
      </c>
      <c r="B3594" s="68"/>
      <c r="C3594" s="4" t="str">
        <f>IFERROR(VLOOKUP(B3594,Table14[],3,0),"")</f>
        <v/>
      </c>
      <c r="D3594" s="4" t="str">
        <f>IFERROR(VLOOKUP(B3594,Table14[],2,0),"")</f>
        <v/>
      </c>
      <c r="E3594" s="4"/>
      <c r="H3594" s="41" t="str">
        <f>IFERROR(VLOOKUP(Table49[[#This Row],[ITEM CODE]],Table2[[Item Code]:[Master Name]],2,0),"")</f>
        <v/>
      </c>
      <c r="I3594" s="41"/>
      <c r="J3594" s="65" t="str">
        <f>IFERROR(VLOOKUP(Table49[[#This Row],[ITEM CODE]],Table2[[Item Code]:[Master Name]],3,0),"")</f>
        <v/>
      </c>
      <c r="K3594" s="1" t="str">
        <f>IFERROR(VLOOKUP(Table49[[#This Row],[ITEM CODE]],Table2[[Item Code]:[Master Name]],9,0),"")</f>
        <v/>
      </c>
      <c r="L3594" s="1" t="str">
        <f>IFERROR(VLOOKUP(Table49[[#This Row],[ITEM CODE]],Table2[[Item Code]:[Master Name]],8,0),"")</f>
        <v/>
      </c>
      <c r="M3594" s="41"/>
      <c r="N3594" s="66">
        <f>IFERROR(VLOOKUP(Table49[[#This Row],[ITEM CODE]],Table2[[#All],[Item Code]:[Unit Cost]],10,0),0)</f>
        <v>0</v>
      </c>
      <c r="O3594" s="134">
        <f>IFERROR(VLOOKUP(Table49[[#This Row],[ITEM CODE]],Table2[[#All],[Item Code]:[Unit Cost]],10,0),0)</f>
        <v>0</v>
      </c>
      <c r="P3594" s="56"/>
      <c r="Q3594" s="58"/>
      <c r="R3594" s="58">
        <f>Table49[[#This Row],[QUANTITY]]*Table49[[#This Row],[INV Prices]]</f>
        <v>0</v>
      </c>
      <c r="S3594" s="67"/>
      <c r="V3594" s="41"/>
      <c r="W3594" s="4" t="str">
        <f>IFERROR(VLOOKUP(Table49[[#This Row],[ITEM CODE]],Table2[[Item Code]:[Category ]],6,0),"")</f>
        <v/>
      </c>
      <c r="X3594" s="1" t="str">
        <f>IFERROR(VLOOKUP(Table49[[#This Row],[ITEM CODE]],Table2[[Item Code]:[Sub Category]],7,0),"")</f>
        <v/>
      </c>
      <c r="Y3594" s="68" t="str">
        <f>Table49[[#This Row],[PO Number]]&amp;COUNTIFS($E$5:E3594,E3594)</f>
        <v>0</v>
      </c>
    </row>
    <row r="3595" spans="1:25" ht="14.7" customHeight="1" x14ac:dyDescent="0.3">
      <c r="A3595" s="1" t="str">
        <f>IF(Table49[[#This Row],[ITEM NAME]]="","",ROW()-4)</f>
        <v/>
      </c>
      <c r="B3595" s="68"/>
      <c r="C3595" s="4" t="str">
        <f>IFERROR(VLOOKUP(B3595,Table14[],3,0),"")</f>
        <v/>
      </c>
      <c r="D3595" s="4" t="str">
        <f>IFERROR(VLOOKUP(B3595,Table14[],2,0),"")</f>
        <v/>
      </c>
      <c r="E3595" s="4"/>
      <c r="H3595" s="41" t="str">
        <f>IFERROR(VLOOKUP(Table49[[#This Row],[ITEM CODE]],Table2[[Item Code]:[Master Name]],2,0),"")</f>
        <v/>
      </c>
      <c r="I3595" s="41"/>
      <c r="J3595" s="65" t="str">
        <f>IFERROR(VLOOKUP(Table49[[#This Row],[ITEM CODE]],Table2[[Item Code]:[Master Name]],3,0),"")</f>
        <v/>
      </c>
      <c r="K3595" s="1" t="str">
        <f>IFERROR(VLOOKUP(Table49[[#This Row],[ITEM CODE]],Table2[[Item Code]:[Master Name]],9,0),"")</f>
        <v/>
      </c>
      <c r="L3595" s="1" t="str">
        <f>IFERROR(VLOOKUP(Table49[[#This Row],[ITEM CODE]],Table2[[Item Code]:[Master Name]],8,0),"")</f>
        <v/>
      </c>
      <c r="M3595" s="41"/>
      <c r="N3595" s="66">
        <f>IFERROR(VLOOKUP(Table49[[#This Row],[ITEM CODE]],Table2[[#All],[Item Code]:[Unit Cost]],10,0),0)</f>
        <v>0</v>
      </c>
      <c r="O3595" s="134">
        <f>IFERROR(VLOOKUP(Table49[[#This Row],[ITEM CODE]],Table2[[#All],[Item Code]:[Unit Cost]],10,0),0)</f>
        <v>0</v>
      </c>
      <c r="P3595" s="56"/>
      <c r="Q3595" s="58"/>
      <c r="R3595" s="58">
        <f>Table49[[#This Row],[QUANTITY]]*Table49[[#This Row],[INV Prices]]</f>
        <v>0</v>
      </c>
      <c r="S3595" s="67"/>
      <c r="V3595" s="41"/>
      <c r="W3595" s="4" t="str">
        <f>IFERROR(VLOOKUP(Table49[[#This Row],[ITEM CODE]],Table2[[Item Code]:[Category ]],6,0),"")</f>
        <v/>
      </c>
      <c r="X3595" s="1" t="str">
        <f>IFERROR(VLOOKUP(Table49[[#This Row],[ITEM CODE]],Table2[[Item Code]:[Sub Category]],7,0),"")</f>
        <v/>
      </c>
      <c r="Y3595" s="68" t="str">
        <f>Table49[[#This Row],[PO Number]]&amp;COUNTIFS($E$5:E3595,E3595)</f>
        <v>0</v>
      </c>
    </row>
    <row r="3596" spans="1:25" ht="14.7" customHeight="1" x14ac:dyDescent="0.3">
      <c r="A3596" s="1" t="str">
        <f>IF(Table49[[#This Row],[ITEM NAME]]="","",ROW()-4)</f>
        <v/>
      </c>
      <c r="B3596" s="68"/>
      <c r="C3596" s="4" t="str">
        <f>IFERROR(VLOOKUP(B3596,Table14[],3,0),"")</f>
        <v/>
      </c>
      <c r="D3596" s="4" t="str">
        <f>IFERROR(VLOOKUP(B3596,Table14[],2,0),"")</f>
        <v/>
      </c>
      <c r="E3596" s="4"/>
      <c r="H3596" s="41" t="str">
        <f>IFERROR(VLOOKUP(Table49[[#This Row],[ITEM CODE]],Table2[[Item Code]:[Master Name]],2,0),"")</f>
        <v/>
      </c>
      <c r="I3596" s="41"/>
      <c r="J3596" s="65" t="str">
        <f>IFERROR(VLOOKUP(Table49[[#This Row],[ITEM CODE]],Table2[[Item Code]:[Master Name]],3,0),"")</f>
        <v/>
      </c>
      <c r="K3596" s="1" t="str">
        <f>IFERROR(VLOOKUP(Table49[[#This Row],[ITEM CODE]],Table2[[Item Code]:[Master Name]],9,0),"")</f>
        <v/>
      </c>
      <c r="L3596" s="1" t="str">
        <f>IFERROR(VLOOKUP(Table49[[#This Row],[ITEM CODE]],Table2[[Item Code]:[Master Name]],8,0),"")</f>
        <v/>
      </c>
      <c r="M3596" s="41"/>
      <c r="N3596" s="66">
        <f>IFERROR(VLOOKUP(Table49[[#This Row],[ITEM CODE]],Table2[[#All],[Item Code]:[Unit Cost]],10,0),0)</f>
        <v>0</v>
      </c>
      <c r="O3596" s="134">
        <f>IFERROR(VLOOKUP(Table49[[#This Row],[ITEM CODE]],Table2[[#All],[Item Code]:[Unit Cost]],10,0),0)</f>
        <v>0</v>
      </c>
      <c r="P3596" s="56"/>
      <c r="Q3596" s="58"/>
      <c r="R3596" s="58">
        <f>Table49[[#This Row],[QUANTITY]]*Table49[[#This Row],[INV Prices]]</f>
        <v>0</v>
      </c>
      <c r="S3596" s="67"/>
      <c r="V3596" s="41"/>
      <c r="W3596" s="4" t="str">
        <f>IFERROR(VLOOKUP(Table49[[#This Row],[ITEM CODE]],Table2[[Item Code]:[Category ]],6,0),"")</f>
        <v/>
      </c>
      <c r="X3596" s="1" t="str">
        <f>IFERROR(VLOOKUP(Table49[[#This Row],[ITEM CODE]],Table2[[Item Code]:[Sub Category]],7,0),"")</f>
        <v/>
      </c>
      <c r="Y3596" s="68" t="str">
        <f>Table49[[#This Row],[PO Number]]&amp;COUNTIFS($E$5:E3596,E3596)</f>
        <v>0</v>
      </c>
    </row>
    <row r="3597" spans="1:25" ht="14.7" customHeight="1" x14ac:dyDescent="0.3">
      <c r="A3597" s="1" t="str">
        <f>IF(Table49[[#This Row],[ITEM NAME]]="","",ROW()-4)</f>
        <v/>
      </c>
      <c r="B3597" s="68"/>
      <c r="C3597" s="4" t="str">
        <f>IFERROR(VLOOKUP(B3597,Table14[],3,0),"")</f>
        <v/>
      </c>
      <c r="D3597" s="4" t="str">
        <f>IFERROR(VLOOKUP(B3597,Table14[],2,0),"")</f>
        <v/>
      </c>
      <c r="E3597" s="4"/>
      <c r="H3597" s="41" t="str">
        <f>IFERROR(VLOOKUP(Table49[[#This Row],[ITEM CODE]],Table2[[Item Code]:[Master Name]],2,0),"")</f>
        <v/>
      </c>
      <c r="I3597" s="41"/>
      <c r="J3597" s="65" t="str">
        <f>IFERROR(VLOOKUP(Table49[[#This Row],[ITEM CODE]],Table2[[Item Code]:[Master Name]],3,0),"")</f>
        <v/>
      </c>
      <c r="K3597" s="1" t="str">
        <f>IFERROR(VLOOKUP(Table49[[#This Row],[ITEM CODE]],Table2[[Item Code]:[Master Name]],9,0),"")</f>
        <v/>
      </c>
      <c r="L3597" s="1" t="str">
        <f>IFERROR(VLOOKUP(Table49[[#This Row],[ITEM CODE]],Table2[[Item Code]:[Master Name]],8,0),"")</f>
        <v/>
      </c>
      <c r="M3597" s="41"/>
      <c r="N3597" s="66">
        <f>IFERROR(VLOOKUP(Table49[[#This Row],[ITEM CODE]],Table2[[#All],[Item Code]:[Unit Cost]],10,0),0)</f>
        <v>0</v>
      </c>
      <c r="O3597" s="134">
        <f>IFERROR(VLOOKUP(Table49[[#This Row],[ITEM CODE]],Table2[[#All],[Item Code]:[Unit Cost]],10,0),0)</f>
        <v>0</v>
      </c>
      <c r="P3597" s="56"/>
      <c r="Q3597" s="58"/>
      <c r="R3597" s="58">
        <f>Table49[[#This Row],[QUANTITY]]*Table49[[#This Row],[INV Prices]]</f>
        <v>0</v>
      </c>
      <c r="S3597" s="67"/>
      <c r="V3597" s="41"/>
      <c r="W3597" s="4" t="str">
        <f>IFERROR(VLOOKUP(Table49[[#This Row],[ITEM CODE]],Table2[[Item Code]:[Category ]],6,0),"")</f>
        <v/>
      </c>
      <c r="X3597" s="1" t="str">
        <f>IFERROR(VLOOKUP(Table49[[#This Row],[ITEM CODE]],Table2[[Item Code]:[Sub Category]],7,0),"")</f>
        <v/>
      </c>
      <c r="Y3597" s="68" t="str">
        <f>Table49[[#This Row],[PO Number]]&amp;COUNTIFS($E$5:E3597,E3597)</f>
        <v>0</v>
      </c>
    </row>
    <row r="3598" spans="1:25" ht="14.7" customHeight="1" x14ac:dyDescent="0.3">
      <c r="A3598" s="1" t="str">
        <f>IF(Table49[[#This Row],[ITEM NAME]]="","",ROW()-4)</f>
        <v/>
      </c>
      <c r="B3598" s="68"/>
      <c r="C3598" s="4" t="str">
        <f>IFERROR(VLOOKUP(B3598,Table14[],3,0),"")</f>
        <v/>
      </c>
      <c r="D3598" s="4" t="str">
        <f>IFERROR(VLOOKUP(B3598,Table14[],2,0),"")</f>
        <v/>
      </c>
      <c r="E3598" s="4"/>
      <c r="H3598" s="41" t="str">
        <f>IFERROR(VLOOKUP(Table49[[#This Row],[ITEM CODE]],Table2[[Item Code]:[Master Name]],2,0),"")</f>
        <v/>
      </c>
      <c r="I3598" s="41"/>
      <c r="J3598" s="65" t="str">
        <f>IFERROR(VLOOKUP(Table49[[#This Row],[ITEM CODE]],Table2[[Item Code]:[Master Name]],3,0),"")</f>
        <v/>
      </c>
      <c r="K3598" s="1" t="str">
        <f>IFERROR(VLOOKUP(Table49[[#This Row],[ITEM CODE]],Table2[[Item Code]:[Master Name]],9,0),"")</f>
        <v/>
      </c>
      <c r="L3598" s="1" t="str">
        <f>IFERROR(VLOOKUP(Table49[[#This Row],[ITEM CODE]],Table2[[Item Code]:[Master Name]],8,0),"")</f>
        <v/>
      </c>
      <c r="M3598" s="41"/>
      <c r="N3598" s="66">
        <f>IFERROR(VLOOKUP(Table49[[#This Row],[ITEM CODE]],Table2[[#All],[Item Code]:[Unit Cost]],10,0),0)</f>
        <v>0</v>
      </c>
      <c r="O3598" s="134">
        <f>IFERROR(VLOOKUP(Table49[[#This Row],[ITEM CODE]],Table2[[#All],[Item Code]:[Unit Cost]],10,0),0)</f>
        <v>0</v>
      </c>
      <c r="P3598" s="56"/>
      <c r="Q3598" s="58"/>
      <c r="R3598" s="58">
        <f>Table49[[#This Row],[QUANTITY]]*Table49[[#This Row],[INV Prices]]</f>
        <v>0</v>
      </c>
      <c r="S3598" s="67"/>
      <c r="V3598" s="41"/>
      <c r="W3598" s="4" t="str">
        <f>IFERROR(VLOOKUP(Table49[[#This Row],[ITEM CODE]],Table2[[Item Code]:[Category ]],6,0),"")</f>
        <v/>
      </c>
      <c r="X3598" s="1" t="str">
        <f>IFERROR(VLOOKUP(Table49[[#This Row],[ITEM CODE]],Table2[[Item Code]:[Sub Category]],7,0),"")</f>
        <v/>
      </c>
      <c r="Y3598" s="68" t="str">
        <f>Table49[[#This Row],[PO Number]]&amp;COUNTIFS($E$5:E3598,E3598)</f>
        <v>0</v>
      </c>
    </row>
    <row r="3599" spans="1:25" ht="14.7" customHeight="1" x14ac:dyDescent="0.3">
      <c r="A3599" s="1" t="str">
        <f>IF(Table49[[#This Row],[ITEM NAME]]="","",ROW()-4)</f>
        <v/>
      </c>
      <c r="B3599" s="68"/>
      <c r="C3599" s="4" t="str">
        <f>IFERROR(VLOOKUP(B3599,Table14[],3,0),"")</f>
        <v/>
      </c>
      <c r="D3599" s="4" t="str">
        <f>IFERROR(VLOOKUP(B3599,Table14[],2,0),"")</f>
        <v/>
      </c>
      <c r="E3599" s="4"/>
      <c r="H3599" s="41" t="str">
        <f>IFERROR(VLOOKUP(Table49[[#This Row],[ITEM CODE]],Table2[[Item Code]:[Master Name]],2,0),"")</f>
        <v/>
      </c>
      <c r="I3599" s="41"/>
      <c r="J3599" s="65" t="str">
        <f>IFERROR(VLOOKUP(Table49[[#This Row],[ITEM CODE]],Table2[[Item Code]:[Master Name]],3,0),"")</f>
        <v/>
      </c>
      <c r="K3599" s="1" t="str">
        <f>IFERROR(VLOOKUP(Table49[[#This Row],[ITEM CODE]],Table2[[Item Code]:[Master Name]],9,0),"")</f>
        <v/>
      </c>
      <c r="L3599" s="1" t="str">
        <f>IFERROR(VLOOKUP(Table49[[#This Row],[ITEM CODE]],Table2[[Item Code]:[Master Name]],8,0),"")</f>
        <v/>
      </c>
      <c r="M3599" s="41"/>
      <c r="N3599" s="66">
        <f>IFERROR(VLOOKUP(Table49[[#This Row],[ITEM CODE]],Table2[[#All],[Item Code]:[Unit Cost]],10,0),0)</f>
        <v>0</v>
      </c>
      <c r="O3599" s="134">
        <f>IFERROR(VLOOKUP(Table49[[#This Row],[ITEM CODE]],Table2[[#All],[Item Code]:[Unit Cost]],10,0),0)</f>
        <v>0</v>
      </c>
      <c r="P3599" s="56"/>
      <c r="Q3599" s="58"/>
      <c r="R3599" s="58">
        <f>Table49[[#This Row],[QUANTITY]]*Table49[[#This Row],[INV Prices]]</f>
        <v>0</v>
      </c>
      <c r="S3599" s="67"/>
      <c r="V3599" s="41"/>
      <c r="W3599" s="4" t="str">
        <f>IFERROR(VLOOKUP(Table49[[#This Row],[ITEM CODE]],Table2[[Item Code]:[Category ]],6,0),"")</f>
        <v/>
      </c>
      <c r="X3599" s="1" t="str">
        <f>IFERROR(VLOOKUP(Table49[[#This Row],[ITEM CODE]],Table2[[Item Code]:[Sub Category]],7,0),"")</f>
        <v/>
      </c>
      <c r="Y3599" s="68" t="str">
        <f>Table49[[#This Row],[PO Number]]&amp;COUNTIFS($E$5:E3599,E3599)</f>
        <v>0</v>
      </c>
    </row>
    <row r="3600" spans="1:25" ht="14.7" customHeight="1" x14ac:dyDescent="0.3">
      <c r="A3600" s="1" t="str">
        <f>IF(Table49[[#This Row],[ITEM NAME]]="","",ROW()-4)</f>
        <v/>
      </c>
      <c r="B3600" s="68"/>
      <c r="C3600" s="4" t="str">
        <f>IFERROR(VLOOKUP(B3600,Table14[],3,0),"")</f>
        <v/>
      </c>
      <c r="D3600" s="4" t="str">
        <f>IFERROR(VLOOKUP(B3600,Table14[],2,0),"")</f>
        <v/>
      </c>
      <c r="E3600" s="4"/>
      <c r="H3600" s="41" t="str">
        <f>IFERROR(VLOOKUP(Table49[[#This Row],[ITEM CODE]],Table2[[Item Code]:[Master Name]],2,0),"")</f>
        <v/>
      </c>
      <c r="I3600" s="41"/>
      <c r="J3600" s="65" t="str">
        <f>IFERROR(VLOOKUP(Table49[[#This Row],[ITEM CODE]],Table2[[Item Code]:[Master Name]],3,0),"")</f>
        <v/>
      </c>
      <c r="K3600" s="1" t="str">
        <f>IFERROR(VLOOKUP(Table49[[#This Row],[ITEM CODE]],Table2[[Item Code]:[Master Name]],9,0),"")</f>
        <v/>
      </c>
      <c r="L3600" s="1" t="str">
        <f>IFERROR(VLOOKUP(Table49[[#This Row],[ITEM CODE]],Table2[[Item Code]:[Master Name]],8,0),"")</f>
        <v/>
      </c>
      <c r="M3600" s="41"/>
      <c r="N3600" s="66">
        <f>IFERROR(VLOOKUP(Table49[[#This Row],[ITEM CODE]],Table2[[#All],[Item Code]:[Unit Cost]],10,0),0)</f>
        <v>0</v>
      </c>
      <c r="O3600" s="134">
        <f>IFERROR(VLOOKUP(Table49[[#This Row],[ITEM CODE]],Table2[[#All],[Item Code]:[Unit Cost]],10,0),0)</f>
        <v>0</v>
      </c>
      <c r="P3600" s="56"/>
      <c r="Q3600" s="58"/>
      <c r="R3600" s="58">
        <f>Table49[[#This Row],[QUANTITY]]*Table49[[#This Row],[INV Prices]]</f>
        <v>0</v>
      </c>
      <c r="S3600" s="67"/>
      <c r="V3600" s="41"/>
      <c r="W3600" s="4" t="str">
        <f>IFERROR(VLOOKUP(Table49[[#This Row],[ITEM CODE]],Table2[[Item Code]:[Category ]],6,0),"")</f>
        <v/>
      </c>
      <c r="X3600" s="1" t="str">
        <f>IFERROR(VLOOKUP(Table49[[#This Row],[ITEM CODE]],Table2[[Item Code]:[Sub Category]],7,0),"")</f>
        <v/>
      </c>
      <c r="Y3600" s="68" t="str">
        <f>Table49[[#This Row],[PO Number]]&amp;COUNTIFS($E$5:E3600,E3600)</f>
        <v>0</v>
      </c>
    </row>
    <row r="3601" spans="1:25" ht="14.7" customHeight="1" x14ac:dyDescent="0.3">
      <c r="A3601" s="1" t="str">
        <f>IF(Table49[[#This Row],[ITEM NAME]]="","",ROW()-4)</f>
        <v/>
      </c>
      <c r="B3601" s="68"/>
      <c r="C3601" s="4" t="str">
        <f>IFERROR(VLOOKUP(B3601,Table14[],3,0),"")</f>
        <v/>
      </c>
      <c r="D3601" s="4" t="str">
        <f>IFERROR(VLOOKUP(B3601,Table14[],2,0),"")</f>
        <v/>
      </c>
      <c r="E3601" s="4"/>
      <c r="H3601" s="41" t="str">
        <f>IFERROR(VLOOKUP(Table49[[#This Row],[ITEM CODE]],Table2[[Item Code]:[Master Name]],2,0),"")</f>
        <v/>
      </c>
      <c r="I3601" s="41"/>
      <c r="J3601" s="65" t="str">
        <f>IFERROR(VLOOKUP(Table49[[#This Row],[ITEM CODE]],Table2[[Item Code]:[Master Name]],3,0),"")</f>
        <v/>
      </c>
      <c r="K3601" s="1" t="str">
        <f>IFERROR(VLOOKUP(Table49[[#This Row],[ITEM CODE]],Table2[[Item Code]:[Master Name]],9,0),"")</f>
        <v/>
      </c>
      <c r="L3601" s="1" t="str">
        <f>IFERROR(VLOOKUP(Table49[[#This Row],[ITEM CODE]],Table2[[Item Code]:[Master Name]],8,0),"")</f>
        <v/>
      </c>
      <c r="M3601" s="41"/>
      <c r="N3601" s="66">
        <f>IFERROR(VLOOKUP(Table49[[#This Row],[ITEM CODE]],Table2[[#All],[Item Code]:[Unit Cost]],10,0),0)</f>
        <v>0</v>
      </c>
      <c r="O3601" s="134">
        <f>IFERROR(VLOOKUP(Table49[[#This Row],[ITEM CODE]],Table2[[#All],[Item Code]:[Unit Cost]],10,0),0)</f>
        <v>0</v>
      </c>
      <c r="P3601" s="56"/>
      <c r="Q3601" s="58"/>
      <c r="R3601" s="58">
        <f>Table49[[#This Row],[QUANTITY]]*Table49[[#This Row],[INV Prices]]</f>
        <v>0</v>
      </c>
      <c r="S3601" s="67"/>
      <c r="V3601" s="41"/>
      <c r="W3601" s="4" t="str">
        <f>IFERROR(VLOOKUP(Table49[[#This Row],[ITEM CODE]],Table2[[Item Code]:[Category ]],6,0),"")</f>
        <v/>
      </c>
      <c r="X3601" s="1" t="str">
        <f>IFERROR(VLOOKUP(Table49[[#This Row],[ITEM CODE]],Table2[[Item Code]:[Sub Category]],7,0),"")</f>
        <v/>
      </c>
      <c r="Y3601" s="68" t="str">
        <f>Table49[[#This Row],[PO Number]]&amp;COUNTIFS($E$5:E3601,E3601)</f>
        <v>0</v>
      </c>
    </row>
    <row r="3602" spans="1:25" ht="14.7" customHeight="1" x14ac:dyDescent="0.3">
      <c r="A3602" s="1" t="str">
        <f>IF(Table49[[#This Row],[ITEM NAME]]="","",ROW()-4)</f>
        <v/>
      </c>
      <c r="B3602" s="68"/>
      <c r="C3602" s="4" t="str">
        <f>IFERROR(VLOOKUP(B3602,Table14[],3,0),"")</f>
        <v/>
      </c>
      <c r="D3602" s="4" t="str">
        <f>IFERROR(VLOOKUP(B3602,Table14[],2,0),"")</f>
        <v/>
      </c>
      <c r="E3602" s="4"/>
      <c r="H3602" s="41" t="str">
        <f>IFERROR(VLOOKUP(Table49[[#This Row],[ITEM CODE]],Table2[[Item Code]:[Master Name]],2,0),"")</f>
        <v/>
      </c>
      <c r="I3602" s="41"/>
      <c r="J3602" s="65" t="str">
        <f>IFERROR(VLOOKUP(Table49[[#This Row],[ITEM CODE]],Table2[[Item Code]:[Master Name]],3,0),"")</f>
        <v/>
      </c>
      <c r="K3602" s="1" t="str">
        <f>IFERROR(VLOOKUP(Table49[[#This Row],[ITEM CODE]],Table2[[Item Code]:[Master Name]],9,0),"")</f>
        <v/>
      </c>
      <c r="L3602" s="1" t="str">
        <f>IFERROR(VLOOKUP(Table49[[#This Row],[ITEM CODE]],Table2[[Item Code]:[Master Name]],8,0),"")</f>
        <v/>
      </c>
      <c r="M3602" s="41"/>
      <c r="N3602" s="66">
        <f>IFERROR(VLOOKUP(Table49[[#This Row],[ITEM CODE]],Table2[[#All],[Item Code]:[Unit Cost]],10,0),0)</f>
        <v>0</v>
      </c>
      <c r="O3602" s="134">
        <f>IFERROR(VLOOKUP(Table49[[#This Row],[ITEM CODE]],Table2[[#All],[Item Code]:[Unit Cost]],10,0),0)</f>
        <v>0</v>
      </c>
      <c r="P3602" s="56"/>
      <c r="Q3602" s="58"/>
      <c r="R3602" s="58">
        <f>Table49[[#This Row],[QUANTITY]]*Table49[[#This Row],[INV Prices]]</f>
        <v>0</v>
      </c>
      <c r="S3602" s="67"/>
      <c r="V3602" s="41"/>
      <c r="W3602" s="4" t="str">
        <f>IFERROR(VLOOKUP(Table49[[#This Row],[ITEM CODE]],Table2[[Item Code]:[Category ]],6,0),"")</f>
        <v/>
      </c>
      <c r="X3602" s="1" t="str">
        <f>IFERROR(VLOOKUP(Table49[[#This Row],[ITEM CODE]],Table2[[Item Code]:[Sub Category]],7,0),"")</f>
        <v/>
      </c>
      <c r="Y3602" s="68" t="str">
        <f>Table49[[#This Row],[PO Number]]&amp;COUNTIFS($E$5:E3602,E3602)</f>
        <v>0</v>
      </c>
    </row>
    <row r="3603" spans="1:25" ht="14.7" customHeight="1" x14ac:dyDescent="0.3">
      <c r="A3603" s="1" t="str">
        <f>IF(Table49[[#This Row],[ITEM NAME]]="","",ROW()-4)</f>
        <v/>
      </c>
      <c r="B3603" s="68"/>
      <c r="C3603" s="4" t="str">
        <f>IFERROR(VLOOKUP(B3603,Table14[],3,0),"")</f>
        <v/>
      </c>
      <c r="D3603" s="4" t="str">
        <f>IFERROR(VLOOKUP(B3603,Table14[],2,0),"")</f>
        <v/>
      </c>
      <c r="E3603" s="4"/>
      <c r="H3603" s="41" t="str">
        <f>IFERROR(VLOOKUP(Table49[[#This Row],[ITEM CODE]],Table2[[Item Code]:[Master Name]],2,0),"")</f>
        <v/>
      </c>
      <c r="I3603" s="41"/>
      <c r="J3603" s="65" t="str">
        <f>IFERROR(VLOOKUP(Table49[[#This Row],[ITEM CODE]],Table2[[Item Code]:[Master Name]],3,0),"")</f>
        <v/>
      </c>
      <c r="K3603" s="1" t="str">
        <f>IFERROR(VLOOKUP(Table49[[#This Row],[ITEM CODE]],Table2[[Item Code]:[Master Name]],9,0),"")</f>
        <v/>
      </c>
      <c r="L3603" s="1" t="str">
        <f>IFERROR(VLOOKUP(Table49[[#This Row],[ITEM CODE]],Table2[[Item Code]:[Master Name]],8,0),"")</f>
        <v/>
      </c>
      <c r="M3603" s="41"/>
      <c r="N3603" s="66">
        <f>IFERROR(VLOOKUP(Table49[[#This Row],[ITEM CODE]],Table2[[#All],[Item Code]:[Unit Cost]],10,0),0)</f>
        <v>0</v>
      </c>
      <c r="O3603" s="134">
        <f>IFERROR(VLOOKUP(Table49[[#This Row],[ITEM CODE]],Table2[[#All],[Item Code]:[Unit Cost]],10,0),0)</f>
        <v>0</v>
      </c>
      <c r="P3603" s="56"/>
      <c r="Q3603" s="58"/>
      <c r="R3603" s="58">
        <f>Table49[[#This Row],[QUANTITY]]*Table49[[#This Row],[INV Prices]]</f>
        <v>0</v>
      </c>
      <c r="S3603" s="67"/>
      <c r="V3603" s="41"/>
      <c r="W3603" s="4" t="str">
        <f>IFERROR(VLOOKUP(Table49[[#This Row],[ITEM CODE]],Table2[[Item Code]:[Category ]],6,0),"")</f>
        <v/>
      </c>
      <c r="X3603" s="1" t="str">
        <f>IFERROR(VLOOKUP(Table49[[#This Row],[ITEM CODE]],Table2[[Item Code]:[Sub Category]],7,0),"")</f>
        <v/>
      </c>
      <c r="Y3603" s="68" t="str">
        <f>Table49[[#This Row],[PO Number]]&amp;COUNTIFS($E$5:E3603,E3603)</f>
        <v>0</v>
      </c>
    </row>
    <row r="3604" spans="1:25" ht="14.7" customHeight="1" x14ac:dyDescent="0.3">
      <c r="A3604" s="1" t="str">
        <f>IF(Table49[[#This Row],[ITEM NAME]]="","",ROW()-4)</f>
        <v/>
      </c>
      <c r="B3604" s="68"/>
      <c r="C3604" s="4" t="str">
        <f>IFERROR(VLOOKUP(B3604,Table14[],3,0),"")</f>
        <v/>
      </c>
      <c r="D3604" s="4" t="str">
        <f>IFERROR(VLOOKUP(B3604,Table14[],2,0),"")</f>
        <v/>
      </c>
      <c r="E3604" s="4"/>
      <c r="H3604" s="41" t="str">
        <f>IFERROR(VLOOKUP(Table49[[#This Row],[ITEM CODE]],Table2[[Item Code]:[Master Name]],2,0),"")</f>
        <v/>
      </c>
      <c r="I3604" s="41"/>
      <c r="J3604" s="65" t="str">
        <f>IFERROR(VLOOKUP(Table49[[#This Row],[ITEM CODE]],Table2[[Item Code]:[Master Name]],3,0),"")</f>
        <v/>
      </c>
      <c r="K3604" s="1" t="str">
        <f>IFERROR(VLOOKUP(Table49[[#This Row],[ITEM CODE]],Table2[[Item Code]:[Master Name]],9,0),"")</f>
        <v/>
      </c>
      <c r="L3604" s="1" t="str">
        <f>IFERROR(VLOOKUP(Table49[[#This Row],[ITEM CODE]],Table2[[Item Code]:[Master Name]],8,0),"")</f>
        <v/>
      </c>
      <c r="M3604" s="41"/>
      <c r="N3604" s="66">
        <f>IFERROR(VLOOKUP(Table49[[#This Row],[ITEM CODE]],Table2[[#All],[Item Code]:[Unit Cost]],10,0),0)</f>
        <v>0</v>
      </c>
      <c r="O3604" s="134">
        <f>IFERROR(VLOOKUP(Table49[[#This Row],[ITEM CODE]],Table2[[#All],[Item Code]:[Unit Cost]],10,0),0)</f>
        <v>0</v>
      </c>
      <c r="P3604" s="56"/>
      <c r="Q3604" s="58"/>
      <c r="R3604" s="58">
        <f>Table49[[#This Row],[QUANTITY]]*Table49[[#This Row],[INV Prices]]</f>
        <v>0</v>
      </c>
      <c r="S3604" s="67"/>
      <c r="V3604" s="41"/>
      <c r="W3604" s="4" t="str">
        <f>IFERROR(VLOOKUP(Table49[[#This Row],[ITEM CODE]],Table2[[Item Code]:[Category ]],6,0),"")</f>
        <v/>
      </c>
      <c r="X3604" s="1" t="str">
        <f>IFERROR(VLOOKUP(Table49[[#This Row],[ITEM CODE]],Table2[[Item Code]:[Sub Category]],7,0),"")</f>
        <v/>
      </c>
      <c r="Y3604" s="68" t="str">
        <f>Table49[[#This Row],[PO Number]]&amp;COUNTIFS($E$5:E3604,E3604)</f>
        <v>0</v>
      </c>
    </row>
    <row r="3605" spans="1:25" ht="14.7" customHeight="1" x14ac:dyDescent="0.3">
      <c r="A3605" s="1" t="str">
        <f>IF(Table49[[#This Row],[ITEM NAME]]="","",ROW()-4)</f>
        <v/>
      </c>
      <c r="B3605" s="68"/>
      <c r="C3605" s="4" t="str">
        <f>IFERROR(VLOOKUP(B3605,Table14[],3,0),"")</f>
        <v/>
      </c>
      <c r="D3605" s="4" t="str">
        <f>IFERROR(VLOOKUP(B3605,Table14[],2,0),"")</f>
        <v/>
      </c>
      <c r="E3605" s="4"/>
      <c r="H3605" s="41" t="str">
        <f>IFERROR(VLOOKUP(Table49[[#This Row],[ITEM CODE]],Table2[[Item Code]:[Master Name]],2,0),"")</f>
        <v/>
      </c>
      <c r="I3605" s="41"/>
      <c r="J3605" s="65" t="str">
        <f>IFERROR(VLOOKUP(Table49[[#This Row],[ITEM CODE]],Table2[[Item Code]:[Master Name]],3,0),"")</f>
        <v/>
      </c>
      <c r="K3605" s="1" t="str">
        <f>IFERROR(VLOOKUP(Table49[[#This Row],[ITEM CODE]],Table2[[Item Code]:[Master Name]],9,0),"")</f>
        <v/>
      </c>
      <c r="L3605" s="1" t="str">
        <f>IFERROR(VLOOKUP(Table49[[#This Row],[ITEM CODE]],Table2[[Item Code]:[Master Name]],8,0),"")</f>
        <v/>
      </c>
      <c r="M3605" s="41"/>
      <c r="N3605" s="66">
        <f>IFERROR(VLOOKUP(Table49[[#This Row],[ITEM CODE]],Table2[[#All],[Item Code]:[Unit Cost]],10,0),0)</f>
        <v>0</v>
      </c>
      <c r="O3605" s="134">
        <f>IFERROR(VLOOKUP(Table49[[#This Row],[ITEM CODE]],Table2[[#All],[Item Code]:[Unit Cost]],10,0),0)</f>
        <v>0</v>
      </c>
      <c r="P3605" s="56"/>
      <c r="Q3605" s="58"/>
      <c r="R3605" s="58">
        <f>Table49[[#This Row],[QUANTITY]]*Table49[[#This Row],[INV Prices]]</f>
        <v>0</v>
      </c>
      <c r="S3605" s="67"/>
      <c r="V3605" s="41"/>
      <c r="W3605" s="4" t="str">
        <f>IFERROR(VLOOKUP(Table49[[#This Row],[ITEM CODE]],Table2[[Item Code]:[Category ]],6,0),"")</f>
        <v/>
      </c>
      <c r="X3605" s="1" t="str">
        <f>IFERROR(VLOOKUP(Table49[[#This Row],[ITEM CODE]],Table2[[Item Code]:[Sub Category]],7,0),"")</f>
        <v/>
      </c>
      <c r="Y3605" s="68" t="str">
        <f>Table49[[#This Row],[PO Number]]&amp;COUNTIFS($E$5:E3605,E3605)</f>
        <v>0</v>
      </c>
    </row>
    <row r="3606" spans="1:25" ht="14.7" customHeight="1" x14ac:dyDescent="0.3">
      <c r="A3606" s="1" t="str">
        <f>IF(Table49[[#This Row],[ITEM NAME]]="","",ROW()-4)</f>
        <v/>
      </c>
      <c r="B3606" s="68"/>
      <c r="C3606" s="4" t="str">
        <f>IFERROR(VLOOKUP(B3606,Table14[],3,0),"")</f>
        <v/>
      </c>
      <c r="D3606" s="4" t="str">
        <f>IFERROR(VLOOKUP(B3606,Table14[],2,0),"")</f>
        <v/>
      </c>
      <c r="E3606" s="4"/>
      <c r="H3606" s="41" t="str">
        <f>IFERROR(VLOOKUP(Table49[[#This Row],[ITEM CODE]],Table2[[Item Code]:[Master Name]],2,0),"")</f>
        <v/>
      </c>
      <c r="I3606" s="41"/>
      <c r="J3606" s="65" t="str">
        <f>IFERROR(VLOOKUP(Table49[[#This Row],[ITEM CODE]],Table2[[Item Code]:[Master Name]],3,0),"")</f>
        <v/>
      </c>
      <c r="K3606" s="1" t="str">
        <f>IFERROR(VLOOKUP(Table49[[#This Row],[ITEM CODE]],Table2[[Item Code]:[Master Name]],9,0),"")</f>
        <v/>
      </c>
      <c r="L3606" s="1" t="str">
        <f>IFERROR(VLOOKUP(Table49[[#This Row],[ITEM CODE]],Table2[[Item Code]:[Master Name]],8,0),"")</f>
        <v/>
      </c>
      <c r="M3606" s="41"/>
      <c r="N3606" s="66">
        <f>IFERROR(VLOOKUP(Table49[[#This Row],[ITEM CODE]],Table2[[#All],[Item Code]:[Unit Cost]],10,0),0)</f>
        <v>0</v>
      </c>
      <c r="O3606" s="134">
        <f>IFERROR(VLOOKUP(Table49[[#This Row],[ITEM CODE]],Table2[[#All],[Item Code]:[Unit Cost]],10,0),0)</f>
        <v>0</v>
      </c>
      <c r="P3606" s="56"/>
      <c r="Q3606" s="58"/>
      <c r="R3606" s="58">
        <f>Table49[[#This Row],[QUANTITY]]*Table49[[#This Row],[INV Prices]]</f>
        <v>0</v>
      </c>
      <c r="S3606" s="67"/>
      <c r="V3606" s="41"/>
      <c r="W3606" s="4" t="str">
        <f>IFERROR(VLOOKUP(Table49[[#This Row],[ITEM CODE]],Table2[[Item Code]:[Category ]],6,0),"")</f>
        <v/>
      </c>
      <c r="X3606" s="1" t="str">
        <f>IFERROR(VLOOKUP(Table49[[#This Row],[ITEM CODE]],Table2[[Item Code]:[Sub Category]],7,0),"")</f>
        <v/>
      </c>
      <c r="Y3606" s="68" t="str">
        <f>Table49[[#This Row],[PO Number]]&amp;COUNTIFS($E$5:E3606,E3606)</f>
        <v>0</v>
      </c>
    </row>
    <row r="3607" spans="1:25" ht="14.7" customHeight="1" x14ac:dyDescent="0.3">
      <c r="A3607" s="1" t="str">
        <f>IF(Table49[[#This Row],[ITEM NAME]]="","",ROW()-4)</f>
        <v/>
      </c>
      <c r="B3607" s="68"/>
      <c r="C3607" s="4" t="str">
        <f>IFERROR(VLOOKUP(B3607,Table14[],3,0),"")</f>
        <v/>
      </c>
      <c r="D3607" s="4" t="str">
        <f>IFERROR(VLOOKUP(B3607,Table14[],2,0),"")</f>
        <v/>
      </c>
      <c r="E3607" s="4"/>
      <c r="H3607" s="41" t="str">
        <f>IFERROR(VLOOKUP(Table49[[#This Row],[ITEM CODE]],Table2[[Item Code]:[Master Name]],2,0),"")</f>
        <v/>
      </c>
      <c r="I3607" s="41"/>
      <c r="J3607" s="65" t="str">
        <f>IFERROR(VLOOKUP(Table49[[#This Row],[ITEM CODE]],Table2[[Item Code]:[Master Name]],3,0),"")</f>
        <v/>
      </c>
      <c r="K3607" s="1" t="str">
        <f>IFERROR(VLOOKUP(Table49[[#This Row],[ITEM CODE]],Table2[[Item Code]:[Master Name]],9,0),"")</f>
        <v/>
      </c>
      <c r="L3607" s="1" t="str">
        <f>IFERROR(VLOOKUP(Table49[[#This Row],[ITEM CODE]],Table2[[Item Code]:[Master Name]],8,0),"")</f>
        <v/>
      </c>
      <c r="M3607" s="41"/>
      <c r="N3607" s="66">
        <f>IFERROR(VLOOKUP(Table49[[#This Row],[ITEM CODE]],Table2[[#All],[Item Code]:[Unit Cost]],10,0),0)</f>
        <v>0</v>
      </c>
      <c r="O3607" s="134">
        <f>IFERROR(VLOOKUP(Table49[[#This Row],[ITEM CODE]],Table2[[#All],[Item Code]:[Unit Cost]],10,0),0)</f>
        <v>0</v>
      </c>
      <c r="P3607" s="56"/>
      <c r="Q3607" s="58"/>
      <c r="R3607" s="58">
        <f>Table49[[#This Row],[QUANTITY]]*Table49[[#This Row],[INV Prices]]</f>
        <v>0</v>
      </c>
      <c r="S3607" s="67"/>
      <c r="V3607" s="41"/>
      <c r="W3607" s="4" t="str">
        <f>IFERROR(VLOOKUP(Table49[[#This Row],[ITEM CODE]],Table2[[Item Code]:[Category ]],6,0),"")</f>
        <v/>
      </c>
      <c r="X3607" s="1" t="str">
        <f>IFERROR(VLOOKUP(Table49[[#This Row],[ITEM CODE]],Table2[[Item Code]:[Sub Category]],7,0),"")</f>
        <v/>
      </c>
      <c r="Y3607" s="68" t="str">
        <f>Table49[[#This Row],[PO Number]]&amp;COUNTIFS($E$5:E3607,E3607)</f>
        <v>0</v>
      </c>
    </row>
    <row r="3608" spans="1:25" ht="14.7" customHeight="1" x14ac:dyDescent="0.3">
      <c r="A3608" s="1" t="str">
        <f>IF(Table49[[#This Row],[ITEM NAME]]="","",ROW()-4)</f>
        <v/>
      </c>
      <c r="B3608" s="68"/>
      <c r="C3608" s="4" t="str">
        <f>IFERROR(VLOOKUP(B3608,Table14[],3,0),"")</f>
        <v/>
      </c>
      <c r="D3608" s="4" t="str">
        <f>IFERROR(VLOOKUP(B3608,Table14[],2,0),"")</f>
        <v/>
      </c>
      <c r="E3608" s="4"/>
      <c r="H3608" s="41" t="str">
        <f>IFERROR(VLOOKUP(Table49[[#This Row],[ITEM CODE]],Table2[[Item Code]:[Master Name]],2,0),"")</f>
        <v/>
      </c>
      <c r="I3608" s="41"/>
      <c r="J3608" s="65" t="str">
        <f>IFERROR(VLOOKUP(Table49[[#This Row],[ITEM CODE]],Table2[[Item Code]:[Master Name]],3,0),"")</f>
        <v/>
      </c>
      <c r="K3608" s="1" t="str">
        <f>IFERROR(VLOOKUP(Table49[[#This Row],[ITEM CODE]],Table2[[Item Code]:[Master Name]],9,0),"")</f>
        <v/>
      </c>
      <c r="L3608" s="1" t="str">
        <f>IFERROR(VLOOKUP(Table49[[#This Row],[ITEM CODE]],Table2[[Item Code]:[Master Name]],8,0),"")</f>
        <v/>
      </c>
      <c r="M3608" s="41"/>
      <c r="N3608" s="66">
        <f>IFERROR(VLOOKUP(Table49[[#This Row],[ITEM CODE]],Table2[[#All],[Item Code]:[Unit Cost]],10,0),0)</f>
        <v>0</v>
      </c>
      <c r="O3608" s="134">
        <f>IFERROR(VLOOKUP(Table49[[#This Row],[ITEM CODE]],Table2[[#All],[Item Code]:[Unit Cost]],10,0),0)</f>
        <v>0</v>
      </c>
      <c r="P3608" s="56"/>
      <c r="Q3608" s="58"/>
      <c r="R3608" s="58">
        <f>Table49[[#This Row],[QUANTITY]]*Table49[[#This Row],[INV Prices]]</f>
        <v>0</v>
      </c>
      <c r="S3608" s="67"/>
      <c r="V3608" s="41"/>
      <c r="W3608" s="4" t="str">
        <f>IFERROR(VLOOKUP(Table49[[#This Row],[ITEM CODE]],Table2[[Item Code]:[Category ]],6,0),"")</f>
        <v/>
      </c>
      <c r="X3608" s="1" t="str">
        <f>IFERROR(VLOOKUP(Table49[[#This Row],[ITEM CODE]],Table2[[Item Code]:[Sub Category]],7,0),"")</f>
        <v/>
      </c>
      <c r="Y3608" s="68" t="str">
        <f>Table49[[#This Row],[PO Number]]&amp;COUNTIFS($E$5:E3608,E3608)</f>
        <v>0</v>
      </c>
    </row>
    <row r="3609" spans="1:25" ht="14.7" customHeight="1" x14ac:dyDescent="0.3">
      <c r="A3609" s="1" t="str">
        <f>IF(Table49[[#This Row],[ITEM NAME]]="","",ROW()-4)</f>
        <v/>
      </c>
      <c r="B3609" s="68"/>
      <c r="C3609" s="4" t="str">
        <f>IFERROR(VLOOKUP(B3609,Table14[],3,0),"")</f>
        <v/>
      </c>
      <c r="D3609" s="4" t="str">
        <f>IFERROR(VLOOKUP(B3609,Table14[],2,0),"")</f>
        <v/>
      </c>
      <c r="E3609" s="4"/>
      <c r="H3609" s="41" t="str">
        <f>IFERROR(VLOOKUP(Table49[[#This Row],[ITEM CODE]],Table2[[Item Code]:[Master Name]],2,0),"")</f>
        <v/>
      </c>
      <c r="I3609" s="41"/>
      <c r="J3609" s="65" t="str">
        <f>IFERROR(VLOOKUP(Table49[[#This Row],[ITEM CODE]],Table2[[Item Code]:[Master Name]],3,0),"")</f>
        <v/>
      </c>
      <c r="K3609" s="1" t="str">
        <f>IFERROR(VLOOKUP(Table49[[#This Row],[ITEM CODE]],Table2[[Item Code]:[Master Name]],9,0),"")</f>
        <v/>
      </c>
      <c r="L3609" s="1" t="str">
        <f>IFERROR(VLOOKUP(Table49[[#This Row],[ITEM CODE]],Table2[[Item Code]:[Master Name]],8,0),"")</f>
        <v/>
      </c>
      <c r="M3609" s="41"/>
      <c r="N3609" s="66">
        <f>IFERROR(VLOOKUP(Table49[[#This Row],[ITEM CODE]],Table2[[#All],[Item Code]:[Unit Cost]],10,0),0)</f>
        <v>0</v>
      </c>
      <c r="O3609" s="134">
        <f>IFERROR(VLOOKUP(Table49[[#This Row],[ITEM CODE]],Table2[[#All],[Item Code]:[Unit Cost]],10,0),0)</f>
        <v>0</v>
      </c>
      <c r="P3609" s="56"/>
      <c r="Q3609" s="58"/>
      <c r="R3609" s="58">
        <f>Table49[[#This Row],[QUANTITY]]*Table49[[#This Row],[INV Prices]]</f>
        <v>0</v>
      </c>
      <c r="S3609" s="67"/>
      <c r="V3609" s="41"/>
      <c r="W3609" s="4" t="str">
        <f>IFERROR(VLOOKUP(Table49[[#This Row],[ITEM CODE]],Table2[[Item Code]:[Category ]],6,0),"")</f>
        <v/>
      </c>
      <c r="X3609" s="1" t="str">
        <f>IFERROR(VLOOKUP(Table49[[#This Row],[ITEM CODE]],Table2[[Item Code]:[Sub Category]],7,0),"")</f>
        <v/>
      </c>
      <c r="Y3609" s="68" t="str">
        <f>Table49[[#This Row],[PO Number]]&amp;COUNTIFS($E$5:E3609,E3609)</f>
        <v>0</v>
      </c>
    </row>
    <row r="3610" spans="1:25" ht="14.7" customHeight="1" x14ac:dyDescent="0.3">
      <c r="A3610" s="1" t="str">
        <f>IF(Table49[[#This Row],[ITEM NAME]]="","",ROW()-4)</f>
        <v/>
      </c>
      <c r="B3610" s="68"/>
      <c r="C3610" s="4" t="str">
        <f>IFERROR(VLOOKUP(B3610,Table14[],3,0),"")</f>
        <v/>
      </c>
      <c r="D3610" s="4" t="str">
        <f>IFERROR(VLOOKUP(B3610,Table14[],2,0),"")</f>
        <v/>
      </c>
      <c r="E3610" s="4"/>
      <c r="H3610" s="41" t="str">
        <f>IFERROR(VLOOKUP(Table49[[#This Row],[ITEM CODE]],Table2[[Item Code]:[Master Name]],2,0),"")</f>
        <v/>
      </c>
      <c r="I3610" s="41"/>
      <c r="J3610" s="65" t="str">
        <f>IFERROR(VLOOKUP(Table49[[#This Row],[ITEM CODE]],Table2[[Item Code]:[Master Name]],3,0),"")</f>
        <v/>
      </c>
      <c r="K3610" s="1" t="str">
        <f>IFERROR(VLOOKUP(Table49[[#This Row],[ITEM CODE]],Table2[[Item Code]:[Master Name]],9,0),"")</f>
        <v/>
      </c>
      <c r="L3610" s="1" t="str">
        <f>IFERROR(VLOOKUP(Table49[[#This Row],[ITEM CODE]],Table2[[Item Code]:[Master Name]],8,0),"")</f>
        <v/>
      </c>
      <c r="M3610" s="41"/>
      <c r="N3610" s="66">
        <f>IFERROR(VLOOKUP(Table49[[#This Row],[ITEM CODE]],Table2[[#All],[Item Code]:[Unit Cost]],10,0),0)</f>
        <v>0</v>
      </c>
      <c r="O3610" s="134">
        <f>IFERROR(VLOOKUP(Table49[[#This Row],[ITEM CODE]],Table2[[#All],[Item Code]:[Unit Cost]],10,0),0)</f>
        <v>0</v>
      </c>
      <c r="P3610" s="56"/>
      <c r="Q3610" s="58"/>
      <c r="R3610" s="58">
        <f>Table49[[#This Row],[QUANTITY]]*Table49[[#This Row],[INV Prices]]</f>
        <v>0</v>
      </c>
      <c r="S3610" s="67"/>
      <c r="V3610" s="41"/>
      <c r="W3610" s="4" t="str">
        <f>IFERROR(VLOOKUP(Table49[[#This Row],[ITEM CODE]],Table2[[Item Code]:[Category ]],6,0),"")</f>
        <v/>
      </c>
      <c r="X3610" s="1" t="str">
        <f>IFERROR(VLOOKUP(Table49[[#This Row],[ITEM CODE]],Table2[[Item Code]:[Sub Category]],7,0),"")</f>
        <v/>
      </c>
      <c r="Y3610" s="68" t="str">
        <f>Table49[[#This Row],[PO Number]]&amp;COUNTIFS($E$5:E3610,E3610)</f>
        <v>0</v>
      </c>
    </row>
    <row r="3611" spans="1:25" ht="14.7" customHeight="1" x14ac:dyDescent="0.3">
      <c r="A3611" s="1" t="str">
        <f>IF(Table49[[#This Row],[ITEM NAME]]="","",ROW()-4)</f>
        <v/>
      </c>
      <c r="B3611" s="68"/>
      <c r="C3611" s="4" t="str">
        <f>IFERROR(VLOOKUP(B3611,Table14[],3,0),"")</f>
        <v/>
      </c>
      <c r="D3611" s="4" t="str">
        <f>IFERROR(VLOOKUP(B3611,Table14[],2,0),"")</f>
        <v/>
      </c>
      <c r="E3611" s="4"/>
      <c r="H3611" s="41" t="str">
        <f>IFERROR(VLOOKUP(Table49[[#This Row],[ITEM CODE]],Table2[[Item Code]:[Master Name]],2,0),"")</f>
        <v/>
      </c>
      <c r="I3611" s="41"/>
      <c r="J3611" s="65" t="str">
        <f>IFERROR(VLOOKUP(Table49[[#This Row],[ITEM CODE]],Table2[[Item Code]:[Master Name]],3,0),"")</f>
        <v/>
      </c>
      <c r="K3611" s="1" t="str">
        <f>IFERROR(VLOOKUP(Table49[[#This Row],[ITEM CODE]],Table2[[Item Code]:[Master Name]],9,0),"")</f>
        <v/>
      </c>
      <c r="L3611" s="1" t="str">
        <f>IFERROR(VLOOKUP(Table49[[#This Row],[ITEM CODE]],Table2[[Item Code]:[Master Name]],8,0),"")</f>
        <v/>
      </c>
      <c r="M3611" s="41"/>
      <c r="N3611" s="66">
        <f>IFERROR(VLOOKUP(Table49[[#This Row],[ITEM CODE]],Table2[[#All],[Item Code]:[Unit Cost]],10,0),0)</f>
        <v>0</v>
      </c>
      <c r="O3611" s="134">
        <f>IFERROR(VLOOKUP(Table49[[#This Row],[ITEM CODE]],Table2[[#All],[Item Code]:[Unit Cost]],10,0),0)</f>
        <v>0</v>
      </c>
      <c r="P3611" s="56"/>
      <c r="Q3611" s="58"/>
      <c r="R3611" s="58">
        <f>Table49[[#This Row],[QUANTITY]]*Table49[[#This Row],[INV Prices]]</f>
        <v>0</v>
      </c>
      <c r="S3611" s="67"/>
      <c r="V3611" s="41"/>
      <c r="W3611" s="4" t="str">
        <f>IFERROR(VLOOKUP(Table49[[#This Row],[ITEM CODE]],Table2[[Item Code]:[Category ]],6,0),"")</f>
        <v/>
      </c>
      <c r="X3611" s="1" t="str">
        <f>IFERROR(VLOOKUP(Table49[[#This Row],[ITEM CODE]],Table2[[Item Code]:[Sub Category]],7,0),"")</f>
        <v/>
      </c>
      <c r="Y3611" s="68" t="str">
        <f>Table49[[#This Row],[PO Number]]&amp;COUNTIFS($E$5:E3611,E3611)</f>
        <v>0</v>
      </c>
    </row>
    <row r="3612" spans="1:25" ht="14.7" customHeight="1" x14ac:dyDescent="0.3">
      <c r="A3612" s="1" t="str">
        <f>IF(Table49[[#This Row],[ITEM NAME]]="","",ROW()-4)</f>
        <v/>
      </c>
      <c r="B3612" s="68"/>
      <c r="C3612" s="4" t="str">
        <f>IFERROR(VLOOKUP(B3612,Table14[],3,0),"")</f>
        <v/>
      </c>
      <c r="D3612" s="4" t="str">
        <f>IFERROR(VLOOKUP(B3612,Table14[],2,0),"")</f>
        <v/>
      </c>
      <c r="E3612" s="4"/>
      <c r="H3612" s="41" t="str">
        <f>IFERROR(VLOOKUP(Table49[[#This Row],[ITEM CODE]],Table2[[Item Code]:[Master Name]],2,0),"")</f>
        <v/>
      </c>
      <c r="I3612" s="41"/>
      <c r="J3612" s="65" t="str">
        <f>IFERROR(VLOOKUP(Table49[[#This Row],[ITEM CODE]],Table2[[Item Code]:[Master Name]],3,0),"")</f>
        <v/>
      </c>
      <c r="K3612" s="1" t="str">
        <f>IFERROR(VLOOKUP(Table49[[#This Row],[ITEM CODE]],Table2[[Item Code]:[Master Name]],9,0),"")</f>
        <v/>
      </c>
      <c r="L3612" s="1" t="str">
        <f>IFERROR(VLOOKUP(Table49[[#This Row],[ITEM CODE]],Table2[[Item Code]:[Master Name]],8,0),"")</f>
        <v/>
      </c>
      <c r="M3612" s="41"/>
      <c r="N3612" s="66">
        <f>IFERROR(VLOOKUP(Table49[[#This Row],[ITEM CODE]],Table2[[#All],[Item Code]:[Unit Cost]],10,0),0)</f>
        <v>0</v>
      </c>
      <c r="O3612" s="134">
        <f>IFERROR(VLOOKUP(Table49[[#This Row],[ITEM CODE]],Table2[[#All],[Item Code]:[Unit Cost]],10,0),0)</f>
        <v>0</v>
      </c>
      <c r="P3612" s="56"/>
      <c r="Q3612" s="58"/>
      <c r="R3612" s="58">
        <f>Table49[[#This Row],[QUANTITY]]*Table49[[#This Row],[INV Prices]]</f>
        <v>0</v>
      </c>
      <c r="S3612" s="67"/>
      <c r="V3612" s="41"/>
      <c r="W3612" s="4" t="str">
        <f>IFERROR(VLOOKUP(Table49[[#This Row],[ITEM CODE]],Table2[[Item Code]:[Category ]],6,0),"")</f>
        <v/>
      </c>
      <c r="X3612" s="1" t="str">
        <f>IFERROR(VLOOKUP(Table49[[#This Row],[ITEM CODE]],Table2[[Item Code]:[Sub Category]],7,0),"")</f>
        <v/>
      </c>
      <c r="Y3612" s="68" t="str">
        <f>Table49[[#This Row],[PO Number]]&amp;COUNTIFS($E$5:E3612,E3612)</f>
        <v>0</v>
      </c>
    </row>
    <row r="3613" spans="1:25" ht="14.7" customHeight="1" x14ac:dyDescent="0.3">
      <c r="A3613" s="1" t="str">
        <f>IF(Table49[[#This Row],[ITEM NAME]]="","",ROW()-4)</f>
        <v/>
      </c>
      <c r="B3613" s="68"/>
      <c r="C3613" s="4" t="str">
        <f>IFERROR(VLOOKUP(B3613,Table14[],3,0),"")</f>
        <v/>
      </c>
      <c r="D3613" s="4" t="str">
        <f>IFERROR(VLOOKUP(B3613,Table14[],2,0),"")</f>
        <v/>
      </c>
      <c r="E3613" s="4"/>
      <c r="H3613" s="41" t="str">
        <f>IFERROR(VLOOKUP(Table49[[#This Row],[ITEM CODE]],Table2[[Item Code]:[Master Name]],2,0),"")</f>
        <v/>
      </c>
      <c r="I3613" s="41"/>
      <c r="J3613" s="65" t="str">
        <f>IFERROR(VLOOKUP(Table49[[#This Row],[ITEM CODE]],Table2[[Item Code]:[Master Name]],3,0),"")</f>
        <v/>
      </c>
      <c r="K3613" s="1" t="str">
        <f>IFERROR(VLOOKUP(Table49[[#This Row],[ITEM CODE]],Table2[[Item Code]:[Master Name]],9,0),"")</f>
        <v/>
      </c>
      <c r="L3613" s="1" t="str">
        <f>IFERROR(VLOOKUP(Table49[[#This Row],[ITEM CODE]],Table2[[Item Code]:[Master Name]],8,0),"")</f>
        <v/>
      </c>
      <c r="M3613" s="41"/>
      <c r="N3613" s="66">
        <f>IFERROR(VLOOKUP(Table49[[#This Row],[ITEM CODE]],Table2[[#All],[Item Code]:[Unit Cost]],10,0),0)</f>
        <v>0</v>
      </c>
      <c r="O3613" s="134">
        <f>IFERROR(VLOOKUP(Table49[[#This Row],[ITEM CODE]],Table2[[#All],[Item Code]:[Unit Cost]],10,0),0)</f>
        <v>0</v>
      </c>
      <c r="P3613" s="56"/>
      <c r="Q3613" s="58"/>
      <c r="R3613" s="58">
        <f>Table49[[#This Row],[QUANTITY]]*Table49[[#This Row],[INV Prices]]</f>
        <v>0</v>
      </c>
      <c r="S3613" s="67"/>
      <c r="V3613" s="41"/>
      <c r="W3613" s="4" t="str">
        <f>IFERROR(VLOOKUP(Table49[[#This Row],[ITEM CODE]],Table2[[Item Code]:[Category ]],6,0),"")</f>
        <v/>
      </c>
      <c r="X3613" s="1" t="str">
        <f>IFERROR(VLOOKUP(Table49[[#This Row],[ITEM CODE]],Table2[[Item Code]:[Sub Category]],7,0),"")</f>
        <v/>
      </c>
      <c r="Y3613" s="68" t="str">
        <f>Table49[[#This Row],[PO Number]]&amp;COUNTIFS($E$5:E3613,E3613)</f>
        <v>0</v>
      </c>
    </row>
    <row r="3614" spans="1:25" ht="14.7" customHeight="1" x14ac:dyDescent="0.3">
      <c r="A3614" s="1" t="str">
        <f>IF(Table49[[#This Row],[ITEM NAME]]="","",ROW()-4)</f>
        <v/>
      </c>
      <c r="B3614" s="68"/>
      <c r="C3614" s="4" t="str">
        <f>IFERROR(VLOOKUP(B3614,Table14[],3,0),"")</f>
        <v/>
      </c>
      <c r="D3614" s="4" t="str">
        <f>IFERROR(VLOOKUP(B3614,Table14[],2,0),"")</f>
        <v/>
      </c>
      <c r="E3614" s="4"/>
      <c r="H3614" s="41" t="str">
        <f>IFERROR(VLOOKUP(Table49[[#This Row],[ITEM CODE]],Table2[[Item Code]:[Master Name]],2,0),"")</f>
        <v/>
      </c>
      <c r="I3614" s="41"/>
      <c r="J3614" s="65" t="str">
        <f>IFERROR(VLOOKUP(Table49[[#This Row],[ITEM CODE]],Table2[[Item Code]:[Master Name]],3,0),"")</f>
        <v/>
      </c>
      <c r="K3614" s="1" t="str">
        <f>IFERROR(VLOOKUP(Table49[[#This Row],[ITEM CODE]],Table2[[Item Code]:[Master Name]],9,0),"")</f>
        <v/>
      </c>
      <c r="L3614" s="1" t="str">
        <f>IFERROR(VLOOKUP(Table49[[#This Row],[ITEM CODE]],Table2[[Item Code]:[Master Name]],8,0),"")</f>
        <v/>
      </c>
      <c r="M3614" s="41"/>
      <c r="N3614" s="66">
        <f>IFERROR(VLOOKUP(Table49[[#This Row],[ITEM CODE]],Table2[[#All],[Item Code]:[Unit Cost]],10,0),0)</f>
        <v>0</v>
      </c>
      <c r="O3614" s="134">
        <f>IFERROR(VLOOKUP(Table49[[#This Row],[ITEM CODE]],Table2[[#All],[Item Code]:[Unit Cost]],10,0),0)</f>
        <v>0</v>
      </c>
      <c r="P3614" s="56"/>
      <c r="Q3614" s="58"/>
      <c r="R3614" s="58">
        <f>Table49[[#This Row],[QUANTITY]]*Table49[[#This Row],[INV Prices]]</f>
        <v>0</v>
      </c>
      <c r="S3614" s="67"/>
      <c r="V3614" s="41"/>
      <c r="W3614" s="4" t="str">
        <f>IFERROR(VLOOKUP(Table49[[#This Row],[ITEM CODE]],Table2[[Item Code]:[Category ]],6,0),"")</f>
        <v/>
      </c>
      <c r="X3614" s="1" t="str">
        <f>IFERROR(VLOOKUP(Table49[[#This Row],[ITEM CODE]],Table2[[Item Code]:[Sub Category]],7,0),"")</f>
        <v/>
      </c>
      <c r="Y3614" s="68" t="str">
        <f>Table49[[#This Row],[PO Number]]&amp;COUNTIFS($E$5:E3614,E3614)</f>
        <v>0</v>
      </c>
    </row>
    <row r="3615" spans="1:25" ht="14.7" customHeight="1" x14ac:dyDescent="0.3">
      <c r="A3615" s="1" t="str">
        <f>IF(Table49[[#This Row],[ITEM NAME]]="","",ROW()-4)</f>
        <v/>
      </c>
      <c r="B3615" s="68"/>
      <c r="C3615" s="4" t="str">
        <f>IFERROR(VLOOKUP(B3615,Table14[],3,0),"")</f>
        <v/>
      </c>
      <c r="D3615" s="4" t="str">
        <f>IFERROR(VLOOKUP(B3615,Table14[],2,0),"")</f>
        <v/>
      </c>
      <c r="E3615" s="4"/>
      <c r="H3615" s="41" t="str">
        <f>IFERROR(VLOOKUP(Table49[[#This Row],[ITEM CODE]],Table2[[Item Code]:[Master Name]],2,0),"")</f>
        <v/>
      </c>
      <c r="I3615" s="41"/>
      <c r="J3615" s="65" t="str">
        <f>IFERROR(VLOOKUP(Table49[[#This Row],[ITEM CODE]],Table2[[Item Code]:[Master Name]],3,0),"")</f>
        <v/>
      </c>
      <c r="K3615" s="1" t="str">
        <f>IFERROR(VLOOKUP(Table49[[#This Row],[ITEM CODE]],Table2[[Item Code]:[Master Name]],9,0),"")</f>
        <v/>
      </c>
      <c r="L3615" s="1" t="str">
        <f>IFERROR(VLOOKUP(Table49[[#This Row],[ITEM CODE]],Table2[[Item Code]:[Master Name]],8,0),"")</f>
        <v/>
      </c>
      <c r="M3615" s="41"/>
      <c r="N3615" s="66">
        <f>IFERROR(VLOOKUP(Table49[[#This Row],[ITEM CODE]],Table2[[#All],[Item Code]:[Unit Cost]],10,0),0)</f>
        <v>0</v>
      </c>
      <c r="O3615" s="134">
        <f>IFERROR(VLOOKUP(Table49[[#This Row],[ITEM CODE]],Table2[[#All],[Item Code]:[Unit Cost]],10,0),0)</f>
        <v>0</v>
      </c>
      <c r="P3615" s="56"/>
      <c r="Q3615" s="58"/>
      <c r="R3615" s="58">
        <f>Table49[[#This Row],[QUANTITY]]*Table49[[#This Row],[INV Prices]]</f>
        <v>0</v>
      </c>
      <c r="S3615" s="67"/>
      <c r="V3615" s="41"/>
      <c r="W3615" s="4" t="str">
        <f>IFERROR(VLOOKUP(Table49[[#This Row],[ITEM CODE]],Table2[[Item Code]:[Category ]],6,0),"")</f>
        <v/>
      </c>
      <c r="X3615" s="1" t="str">
        <f>IFERROR(VLOOKUP(Table49[[#This Row],[ITEM CODE]],Table2[[Item Code]:[Sub Category]],7,0),"")</f>
        <v/>
      </c>
      <c r="Y3615" s="68" t="str">
        <f>Table49[[#This Row],[PO Number]]&amp;COUNTIFS($E$5:E3615,E3615)</f>
        <v>0</v>
      </c>
    </row>
    <row r="3616" spans="1:25" ht="14.7" customHeight="1" x14ac:dyDescent="0.3">
      <c r="A3616" s="1" t="str">
        <f>IF(Table49[[#This Row],[ITEM NAME]]="","",ROW()-4)</f>
        <v/>
      </c>
      <c r="B3616" s="68"/>
      <c r="C3616" s="4" t="str">
        <f>IFERROR(VLOOKUP(B3616,Table14[],3,0),"")</f>
        <v/>
      </c>
      <c r="D3616" s="4" t="str">
        <f>IFERROR(VLOOKUP(B3616,Table14[],2,0),"")</f>
        <v/>
      </c>
      <c r="E3616" s="4"/>
      <c r="H3616" s="41" t="str">
        <f>IFERROR(VLOOKUP(Table49[[#This Row],[ITEM CODE]],Table2[[Item Code]:[Master Name]],2,0),"")</f>
        <v/>
      </c>
      <c r="I3616" s="41"/>
      <c r="J3616" s="65" t="str">
        <f>IFERROR(VLOOKUP(Table49[[#This Row],[ITEM CODE]],Table2[[Item Code]:[Master Name]],3,0),"")</f>
        <v/>
      </c>
      <c r="K3616" s="1" t="str">
        <f>IFERROR(VLOOKUP(Table49[[#This Row],[ITEM CODE]],Table2[[Item Code]:[Master Name]],9,0),"")</f>
        <v/>
      </c>
      <c r="L3616" s="1" t="str">
        <f>IFERROR(VLOOKUP(Table49[[#This Row],[ITEM CODE]],Table2[[Item Code]:[Master Name]],8,0),"")</f>
        <v/>
      </c>
      <c r="M3616" s="41"/>
      <c r="N3616" s="66">
        <f>IFERROR(VLOOKUP(Table49[[#This Row],[ITEM CODE]],Table2[[#All],[Item Code]:[Unit Cost]],10,0),0)</f>
        <v>0</v>
      </c>
      <c r="O3616" s="134">
        <f>IFERROR(VLOOKUP(Table49[[#This Row],[ITEM CODE]],Table2[[#All],[Item Code]:[Unit Cost]],10,0),0)</f>
        <v>0</v>
      </c>
      <c r="P3616" s="56"/>
      <c r="Q3616" s="58"/>
      <c r="R3616" s="58">
        <f>Table49[[#This Row],[QUANTITY]]*Table49[[#This Row],[INV Prices]]</f>
        <v>0</v>
      </c>
      <c r="S3616" s="67"/>
      <c r="V3616" s="41"/>
      <c r="W3616" s="4" t="str">
        <f>IFERROR(VLOOKUP(Table49[[#This Row],[ITEM CODE]],Table2[[Item Code]:[Category ]],6,0),"")</f>
        <v/>
      </c>
      <c r="X3616" s="1" t="str">
        <f>IFERROR(VLOOKUP(Table49[[#This Row],[ITEM CODE]],Table2[[Item Code]:[Sub Category]],7,0),"")</f>
        <v/>
      </c>
      <c r="Y3616" s="68" t="str">
        <f>Table49[[#This Row],[PO Number]]&amp;COUNTIFS($E$5:E3616,E3616)</f>
        <v>0</v>
      </c>
    </row>
    <row r="3617" spans="1:25" ht="14.7" customHeight="1" x14ac:dyDescent="0.3">
      <c r="A3617" s="1" t="str">
        <f>IF(Table49[[#This Row],[ITEM NAME]]="","",ROW()-4)</f>
        <v/>
      </c>
      <c r="B3617" s="68"/>
      <c r="C3617" s="4" t="str">
        <f>IFERROR(VLOOKUP(B3617,Table14[],3,0),"")</f>
        <v/>
      </c>
      <c r="D3617" s="4" t="str">
        <f>IFERROR(VLOOKUP(B3617,Table14[],2,0),"")</f>
        <v/>
      </c>
      <c r="E3617" s="4"/>
      <c r="H3617" s="41" t="str">
        <f>IFERROR(VLOOKUP(Table49[[#This Row],[ITEM CODE]],Table2[[Item Code]:[Master Name]],2,0),"")</f>
        <v/>
      </c>
      <c r="I3617" s="41"/>
      <c r="J3617" s="65" t="str">
        <f>IFERROR(VLOOKUP(Table49[[#This Row],[ITEM CODE]],Table2[[Item Code]:[Master Name]],3,0),"")</f>
        <v/>
      </c>
      <c r="K3617" s="1" t="str">
        <f>IFERROR(VLOOKUP(Table49[[#This Row],[ITEM CODE]],Table2[[Item Code]:[Master Name]],9,0),"")</f>
        <v/>
      </c>
      <c r="L3617" s="1" t="str">
        <f>IFERROR(VLOOKUP(Table49[[#This Row],[ITEM CODE]],Table2[[Item Code]:[Master Name]],8,0),"")</f>
        <v/>
      </c>
      <c r="M3617" s="41"/>
      <c r="N3617" s="66">
        <f>IFERROR(VLOOKUP(Table49[[#This Row],[ITEM CODE]],Table2[[#All],[Item Code]:[Unit Cost]],10,0),0)</f>
        <v>0</v>
      </c>
      <c r="O3617" s="134">
        <f>IFERROR(VLOOKUP(Table49[[#This Row],[ITEM CODE]],Table2[[#All],[Item Code]:[Unit Cost]],10,0),0)</f>
        <v>0</v>
      </c>
      <c r="P3617" s="56"/>
      <c r="Q3617" s="58"/>
      <c r="R3617" s="58">
        <f>Table49[[#This Row],[QUANTITY]]*Table49[[#This Row],[INV Prices]]</f>
        <v>0</v>
      </c>
      <c r="S3617" s="67"/>
      <c r="V3617" s="41"/>
      <c r="W3617" s="4" t="str">
        <f>IFERROR(VLOOKUP(Table49[[#This Row],[ITEM CODE]],Table2[[Item Code]:[Category ]],6,0),"")</f>
        <v/>
      </c>
      <c r="X3617" s="1" t="str">
        <f>IFERROR(VLOOKUP(Table49[[#This Row],[ITEM CODE]],Table2[[Item Code]:[Sub Category]],7,0),"")</f>
        <v/>
      </c>
      <c r="Y3617" s="68" t="str">
        <f>Table49[[#This Row],[PO Number]]&amp;COUNTIFS($E$5:E3617,E3617)</f>
        <v>0</v>
      </c>
    </row>
    <row r="3618" spans="1:25" ht="14.7" customHeight="1" x14ac:dyDescent="0.3">
      <c r="A3618" s="1" t="str">
        <f>IF(Table49[[#This Row],[ITEM NAME]]="","",ROW()-4)</f>
        <v/>
      </c>
      <c r="B3618" s="68"/>
      <c r="C3618" s="4" t="str">
        <f>IFERROR(VLOOKUP(B3618,Table14[],3,0),"")</f>
        <v/>
      </c>
      <c r="D3618" s="4" t="str">
        <f>IFERROR(VLOOKUP(B3618,Table14[],2,0),"")</f>
        <v/>
      </c>
      <c r="E3618" s="4"/>
      <c r="H3618" s="41" t="str">
        <f>IFERROR(VLOOKUP(Table49[[#This Row],[ITEM CODE]],Table2[[Item Code]:[Master Name]],2,0),"")</f>
        <v/>
      </c>
      <c r="I3618" s="41"/>
      <c r="J3618" s="65" t="str">
        <f>IFERROR(VLOOKUP(Table49[[#This Row],[ITEM CODE]],Table2[[Item Code]:[Master Name]],3,0),"")</f>
        <v/>
      </c>
      <c r="K3618" s="1" t="str">
        <f>IFERROR(VLOOKUP(Table49[[#This Row],[ITEM CODE]],Table2[[Item Code]:[Master Name]],9,0),"")</f>
        <v/>
      </c>
      <c r="L3618" s="1" t="str">
        <f>IFERROR(VLOOKUP(Table49[[#This Row],[ITEM CODE]],Table2[[Item Code]:[Master Name]],8,0),"")</f>
        <v/>
      </c>
      <c r="M3618" s="41"/>
      <c r="N3618" s="66">
        <f>IFERROR(VLOOKUP(Table49[[#This Row],[ITEM CODE]],Table2[[#All],[Item Code]:[Unit Cost]],10,0),0)</f>
        <v>0</v>
      </c>
      <c r="O3618" s="134">
        <f>IFERROR(VLOOKUP(Table49[[#This Row],[ITEM CODE]],Table2[[#All],[Item Code]:[Unit Cost]],10,0),0)</f>
        <v>0</v>
      </c>
      <c r="P3618" s="56"/>
      <c r="Q3618" s="58"/>
      <c r="R3618" s="58">
        <f>Table49[[#This Row],[QUANTITY]]*Table49[[#This Row],[INV Prices]]</f>
        <v>0</v>
      </c>
      <c r="S3618" s="67"/>
      <c r="V3618" s="41"/>
      <c r="W3618" s="4" t="str">
        <f>IFERROR(VLOOKUP(Table49[[#This Row],[ITEM CODE]],Table2[[Item Code]:[Category ]],6,0),"")</f>
        <v/>
      </c>
      <c r="X3618" s="1" t="str">
        <f>IFERROR(VLOOKUP(Table49[[#This Row],[ITEM CODE]],Table2[[Item Code]:[Sub Category]],7,0),"")</f>
        <v/>
      </c>
      <c r="Y3618" s="68" t="str">
        <f>Table49[[#This Row],[PO Number]]&amp;COUNTIFS($E$5:E3618,E3618)</f>
        <v>0</v>
      </c>
    </row>
    <row r="3619" spans="1:25" ht="14.7" customHeight="1" x14ac:dyDescent="0.3">
      <c r="A3619" s="1" t="str">
        <f>IF(Table49[[#This Row],[ITEM NAME]]="","",ROW()-4)</f>
        <v/>
      </c>
      <c r="B3619" s="68"/>
      <c r="C3619" s="4" t="str">
        <f>IFERROR(VLOOKUP(B3619,Table14[],3,0),"")</f>
        <v/>
      </c>
      <c r="D3619" s="4" t="str">
        <f>IFERROR(VLOOKUP(B3619,Table14[],2,0),"")</f>
        <v/>
      </c>
      <c r="E3619" s="4"/>
      <c r="H3619" s="41" t="str">
        <f>IFERROR(VLOOKUP(Table49[[#This Row],[ITEM CODE]],Table2[[Item Code]:[Master Name]],2,0),"")</f>
        <v/>
      </c>
      <c r="I3619" s="41"/>
      <c r="J3619" s="65" t="str">
        <f>IFERROR(VLOOKUP(Table49[[#This Row],[ITEM CODE]],Table2[[Item Code]:[Master Name]],3,0),"")</f>
        <v/>
      </c>
      <c r="K3619" s="1" t="str">
        <f>IFERROR(VLOOKUP(Table49[[#This Row],[ITEM CODE]],Table2[[Item Code]:[Master Name]],9,0),"")</f>
        <v/>
      </c>
      <c r="L3619" s="1" t="str">
        <f>IFERROR(VLOOKUP(Table49[[#This Row],[ITEM CODE]],Table2[[Item Code]:[Master Name]],8,0),"")</f>
        <v/>
      </c>
      <c r="M3619" s="41"/>
      <c r="N3619" s="66">
        <f>IFERROR(VLOOKUP(Table49[[#This Row],[ITEM CODE]],Table2[[#All],[Item Code]:[Unit Cost]],10,0),0)</f>
        <v>0</v>
      </c>
      <c r="O3619" s="134">
        <f>IFERROR(VLOOKUP(Table49[[#This Row],[ITEM CODE]],Table2[[#All],[Item Code]:[Unit Cost]],10,0),0)</f>
        <v>0</v>
      </c>
      <c r="P3619" s="56"/>
      <c r="Q3619" s="58"/>
      <c r="R3619" s="58">
        <f>Table49[[#This Row],[QUANTITY]]*Table49[[#This Row],[INV Prices]]</f>
        <v>0</v>
      </c>
      <c r="S3619" s="67"/>
      <c r="V3619" s="41"/>
      <c r="W3619" s="4" t="str">
        <f>IFERROR(VLOOKUP(Table49[[#This Row],[ITEM CODE]],Table2[[Item Code]:[Category ]],6,0),"")</f>
        <v/>
      </c>
      <c r="X3619" s="1" t="str">
        <f>IFERROR(VLOOKUP(Table49[[#This Row],[ITEM CODE]],Table2[[Item Code]:[Sub Category]],7,0),"")</f>
        <v/>
      </c>
      <c r="Y3619" s="68" t="str">
        <f>Table49[[#This Row],[PO Number]]&amp;COUNTIFS($E$5:E3619,E3619)</f>
        <v>0</v>
      </c>
    </row>
    <row r="3620" spans="1:25" ht="14.7" customHeight="1" x14ac:dyDescent="0.3">
      <c r="A3620" s="1" t="str">
        <f>IF(Table49[[#This Row],[ITEM NAME]]="","",ROW()-4)</f>
        <v/>
      </c>
      <c r="B3620" s="68"/>
      <c r="C3620" s="4" t="str">
        <f>IFERROR(VLOOKUP(B3620,Table14[],3,0),"")</f>
        <v/>
      </c>
      <c r="D3620" s="4" t="str">
        <f>IFERROR(VLOOKUP(B3620,Table14[],2,0),"")</f>
        <v/>
      </c>
      <c r="E3620" s="4"/>
      <c r="H3620" s="41" t="str">
        <f>IFERROR(VLOOKUP(Table49[[#This Row],[ITEM CODE]],Table2[[Item Code]:[Master Name]],2,0),"")</f>
        <v/>
      </c>
      <c r="I3620" s="41"/>
      <c r="J3620" s="65" t="str">
        <f>IFERROR(VLOOKUP(Table49[[#This Row],[ITEM CODE]],Table2[[Item Code]:[Master Name]],3,0),"")</f>
        <v/>
      </c>
      <c r="K3620" s="1" t="str">
        <f>IFERROR(VLOOKUP(Table49[[#This Row],[ITEM CODE]],Table2[[Item Code]:[Master Name]],9,0),"")</f>
        <v/>
      </c>
      <c r="L3620" s="1" t="str">
        <f>IFERROR(VLOOKUP(Table49[[#This Row],[ITEM CODE]],Table2[[Item Code]:[Master Name]],8,0),"")</f>
        <v/>
      </c>
      <c r="M3620" s="41"/>
      <c r="N3620" s="66">
        <f>IFERROR(VLOOKUP(Table49[[#This Row],[ITEM CODE]],Table2[[#All],[Item Code]:[Unit Cost]],10,0),0)</f>
        <v>0</v>
      </c>
      <c r="O3620" s="134">
        <f>IFERROR(VLOOKUP(Table49[[#This Row],[ITEM CODE]],Table2[[#All],[Item Code]:[Unit Cost]],10,0),0)</f>
        <v>0</v>
      </c>
      <c r="P3620" s="56"/>
      <c r="Q3620" s="58"/>
      <c r="R3620" s="58">
        <f>Table49[[#This Row],[QUANTITY]]*Table49[[#This Row],[INV Prices]]</f>
        <v>0</v>
      </c>
      <c r="S3620" s="67"/>
      <c r="V3620" s="41"/>
      <c r="W3620" s="4" t="str">
        <f>IFERROR(VLOOKUP(Table49[[#This Row],[ITEM CODE]],Table2[[Item Code]:[Category ]],6,0),"")</f>
        <v/>
      </c>
      <c r="X3620" s="1" t="str">
        <f>IFERROR(VLOOKUP(Table49[[#This Row],[ITEM CODE]],Table2[[Item Code]:[Sub Category]],7,0),"")</f>
        <v/>
      </c>
      <c r="Y3620" s="68" t="str">
        <f>Table49[[#This Row],[PO Number]]&amp;COUNTIFS($E$5:E3620,E3620)</f>
        <v>0</v>
      </c>
    </row>
    <row r="3621" spans="1:25" ht="14.7" customHeight="1" x14ac:dyDescent="0.3">
      <c r="A3621" s="1" t="str">
        <f>IF(Table49[[#This Row],[ITEM NAME]]="","",ROW()-4)</f>
        <v/>
      </c>
      <c r="B3621" s="68"/>
      <c r="C3621" s="4" t="str">
        <f>IFERROR(VLOOKUP(B3621,Table14[],3,0),"")</f>
        <v/>
      </c>
      <c r="D3621" s="4" t="str">
        <f>IFERROR(VLOOKUP(B3621,Table14[],2,0),"")</f>
        <v/>
      </c>
      <c r="E3621" s="4"/>
      <c r="H3621" s="41" t="str">
        <f>IFERROR(VLOOKUP(Table49[[#This Row],[ITEM CODE]],Table2[[Item Code]:[Master Name]],2,0),"")</f>
        <v/>
      </c>
      <c r="I3621" s="41"/>
      <c r="J3621" s="65" t="str">
        <f>IFERROR(VLOOKUP(Table49[[#This Row],[ITEM CODE]],Table2[[Item Code]:[Master Name]],3,0),"")</f>
        <v/>
      </c>
      <c r="K3621" s="1" t="str">
        <f>IFERROR(VLOOKUP(Table49[[#This Row],[ITEM CODE]],Table2[[Item Code]:[Master Name]],9,0),"")</f>
        <v/>
      </c>
      <c r="L3621" s="1" t="str">
        <f>IFERROR(VLOOKUP(Table49[[#This Row],[ITEM CODE]],Table2[[Item Code]:[Master Name]],8,0),"")</f>
        <v/>
      </c>
      <c r="M3621" s="41"/>
      <c r="N3621" s="66">
        <f>IFERROR(VLOOKUP(Table49[[#This Row],[ITEM CODE]],Table2[[#All],[Item Code]:[Unit Cost]],10,0),0)</f>
        <v>0</v>
      </c>
      <c r="O3621" s="134">
        <f>IFERROR(VLOOKUP(Table49[[#This Row],[ITEM CODE]],Table2[[#All],[Item Code]:[Unit Cost]],10,0),0)</f>
        <v>0</v>
      </c>
      <c r="P3621" s="56"/>
      <c r="Q3621" s="58"/>
      <c r="R3621" s="58">
        <f>Table49[[#This Row],[QUANTITY]]*Table49[[#This Row],[INV Prices]]</f>
        <v>0</v>
      </c>
      <c r="S3621" s="67"/>
      <c r="V3621" s="41"/>
      <c r="W3621" s="4" t="str">
        <f>IFERROR(VLOOKUP(Table49[[#This Row],[ITEM CODE]],Table2[[Item Code]:[Category ]],6,0),"")</f>
        <v/>
      </c>
      <c r="X3621" s="1" t="str">
        <f>IFERROR(VLOOKUP(Table49[[#This Row],[ITEM CODE]],Table2[[Item Code]:[Sub Category]],7,0),"")</f>
        <v/>
      </c>
      <c r="Y3621" s="68" t="str">
        <f>Table49[[#This Row],[PO Number]]&amp;COUNTIFS($E$5:E3621,E3621)</f>
        <v>0</v>
      </c>
    </row>
    <row r="3622" spans="1:25" ht="14.7" customHeight="1" x14ac:dyDescent="0.3">
      <c r="A3622" s="1" t="str">
        <f>IF(Table49[[#This Row],[ITEM NAME]]="","",ROW()-4)</f>
        <v/>
      </c>
      <c r="B3622" s="68"/>
      <c r="C3622" s="4" t="str">
        <f>IFERROR(VLOOKUP(B3622,Table14[],3,0),"")</f>
        <v/>
      </c>
      <c r="D3622" s="4" t="str">
        <f>IFERROR(VLOOKUP(B3622,Table14[],2,0),"")</f>
        <v/>
      </c>
      <c r="E3622" s="4"/>
      <c r="H3622" s="41" t="str">
        <f>IFERROR(VLOOKUP(Table49[[#This Row],[ITEM CODE]],Table2[[Item Code]:[Master Name]],2,0),"")</f>
        <v/>
      </c>
      <c r="I3622" s="41"/>
      <c r="J3622" s="65" t="str">
        <f>IFERROR(VLOOKUP(Table49[[#This Row],[ITEM CODE]],Table2[[Item Code]:[Master Name]],3,0),"")</f>
        <v/>
      </c>
      <c r="K3622" s="1" t="str">
        <f>IFERROR(VLOOKUP(Table49[[#This Row],[ITEM CODE]],Table2[[Item Code]:[Master Name]],9,0),"")</f>
        <v/>
      </c>
      <c r="L3622" s="1" t="str">
        <f>IFERROR(VLOOKUP(Table49[[#This Row],[ITEM CODE]],Table2[[Item Code]:[Master Name]],8,0),"")</f>
        <v/>
      </c>
      <c r="M3622" s="41"/>
      <c r="N3622" s="66">
        <f>IFERROR(VLOOKUP(Table49[[#This Row],[ITEM CODE]],Table2[[#All],[Item Code]:[Unit Cost]],10,0),0)</f>
        <v>0</v>
      </c>
      <c r="O3622" s="134">
        <f>IFERROR(VLOOKUP(Table49[[#This Row],[ITEM CODE]],Table2[[#All],[Item Code]:[Unit Cost]],10,0),0)</f>
        <v>0</v>
      </c>
      <c r="P3622" s="56"/>
      <c r="Q3622" s="58"/>
      <c r="R3622" s="58">
        <f>Table49[[#This Row],[QUANTITY]]*Table49[[#This Row],[INV Prices]]</f>
        <v>0</v>
      </c>
      <c r="S3622" s="67"/>
      <c r="V3622" s="41"/>
      <c r="W3622" s="4" t="str">
        <f>IFERROR(VLOOKUP(Table49[[#This Row],[ITEM CODE]],Table2[[Item Code]:[Category ]],6,0),"")</f>
        <v/>
      </c>
      <c r="X3622" s="1" t="str">
        <f>IFERROR(VLOOKUP(Table49[[#This Row],[ITEM CODE]],Table2[[Item Code]:[Sub Category]],7,0),"")</f>
        <v/>
      </c>
      <c r="Y3622" s="68" t="str">
        <f>Table49[[#This Row],[PO Number]]&amp;COUNTIFS($E$5:E3622,E3622)</f>
        <v>0</v>
      </c>
    </row>
    <row r="3623" spans="1:25" ht="14.7" customHeight="1" x14ac:dyDescent="0.3">
      <c r="A3623" s="1" t="str">
        <f>IF(Table49[[#This Row],[ITEM NAME]]="","",ROW()-4)</f>
        <v/>
      </c>
      <c r="B3623" s="68"/>
      <c r="C3623" s="4" t="str">
        <f>IFERROR(VLOOKUP(B3623,Table14[],3,0),"")</f>
        <v/>
      </c>
      <c r="D3623" s="4" t="str">
        <f>IFERROR(VLOOKUP(B3623,Table14[],2,0),"")</f>
        <v/>
      </c>
      <c r="E3623" s="4"/>
      <c r="H3623" s="41" t="str">
        <f>IFERROR(VLOOKUP(Table49[[#This Row],[ITEM CODE]],Table2[[Item Code]:[Master Name]],2,0),"")</f>
        <v/>
      </c>
      <c r="I3623" s="41"/>
      <c r="J3623" s="65" t="str">
        <f>IFERROR(VLOOKUP(Table49[[#This Row],[ITEM CODE]],Table2[[Item Code]:[Master Name]],3,0),"")</f>
        <v/>
      </c>
      <c r="K3623" s="1" t="str">
        <f>IFERROR(VLOOKUP(Table49[[#This Row],[ITEM CODE]],Table2[[Item Code]:[Master Name]],9,0),"")</f>
        <v/>
      </c>
      <c r="L3623" s="1" t="str">
        <f>IFERROR(VLOOKUP(Table49[[#This Row],[ITEM CODE]],Table2[[Item Code]:[Master Name]],8,0),"")</f>
        <v/>
      </c>
      <c r="M3623" s="41"/>
      <c r="N3623" s="66">
        <f>IFERROR(VLOOKUP(Table49[[#This Row],[ITEM CODE]],Table2[[#All],[Item Code]:[Unit Cost]],10,0),0)</f>
        <v>0</v>
      </c>
      <c r="O3623" s="134">
        <f>IFERROR(VLOOKUP(Table49[[#This Row],[ITEM CODE]],Table2[[#All],[Item Code]:[Unit Cost]],10,0),0)</f>
        <v>0</v>
      </c>
      <c r="P3623" s="56"/>
      <c r="Q3623" s="58"/>
      <c r="R3623" s="58">
        <f>Table49[[#This Row],[QUANTITY]]*Table49[[#This Row],[INV Prices]]</f>
        <v>0</v>
      </c>
      <c r="S3623" s="67"/>
      <c r="V3623" s="41"/>
      <c r="W3623" s="4" t="str">
        <f>IFERROR(VLOOKUP(Table49[[#This Row],[ITEM CODE]],Table2[[Item Code]:[Category ]],6,0),"")</f>
        <v/>
      </c>
      <c r="X3623" s="1" t="str">
        <f>IFERROR(VLOOKUP(Table49[[#This Row],[ITEM CODE]],Table2[[Item Code]:[Sub Category]],7,0),"")</f>
        <v/>
      </c>
      <c r="Y3623" s="68" t="str">
        <f>Table49[[#This Row],[PO Number]]&amp;COUNTIFS($E$5:E3623,E3623)</f>
        <v>0</v>
      </c>
    </row>
    <row r="3624" spans="1:25" ht="14.7" customHeight="1" x14ac:dyDescent="0.3">
      <c r="A3624" s="1" t="str">
        <f>IF(Table49[[#This Row],[ITEM NAME]]="","",ROW()-4)</f>
        <v/>
      </c>
      <c r="B3624" s="68"/>
      <c r="C3624" s="4" t="str">
        <f>IFERROR(VLOOKUP(B3624,Table14[],3,0),"")</f>
        <v/>
      </c>
      <c r="D3624" s="4" t="str">
        <f>IFERROR(VLOOKUP(B3624,Table14[],2,0),"")</f>
        <v/>
      </c>
      <c r="E3624" s="4"/>
      <c r="H3624" s="41" t="str">
        <f>IFERROR(VLOOKUP(Table49[[#This Row],[ITEM CODE]],Table2[[Item Code]:[Master Name]],2,0),"")</f>
        <v/>
      </c>
      <c r="I3624" s="41"/>
      <c r="J3624" s="65" t="str">
        <f>IFERROR(VLOOKUP(Table49[[#This Row],[ITEM CODE]],Table2[[Item Code]:[Master Name]],3,0),"")</f>
        <v/>
      </c>
      <c r="K3624" s="1" t="str">
        <f>IFERROR(VLOOKUP(Table49[[#This Row],[ITEM CODE]],Table2[[Item Code]:[Master Name]],9,0),"")</f>
        <v/>
      </c>
      <c r="L3624" s="1" t="str">
        <f>IFERROR(VLOOKUP(Table49[[#This Row],[ITEM CODE]],Table2[[Item Code]:[Master Name]],8,0),"")</f>
        <v/>
      </c>
      <c r="M3624" s="41"/>
      <c r="N3624" s="66">
        <f>IFERROR(VLOOKUP(Table49[[#This Row],[ITEM CODE]],Table2[[#All],[Item Code]:[Unit Cost]],10,0),0)</f>
        <v>0</v>
      </c>
      <c r="O3624" s="134">
        <f>IFERROR(VLOOKUP(Table49[[#This Row],[ITEM CODE]],Table2[[#All],[Item Code]:[Unit Cost]],10,0),0)</f>
        <v>0</v>
      </c>
      <c r="P3624" s="56"/>
      <c r="Q3624" s="58"/>
      <c r="R3624" s="58">
        <f>Table49[[#This Row],[QUANTITY]]*Table49[[#This Row],[INV Prices]]</f>
        <v>0</v>
      </c>
      <c r="S3624" s="67"/>
      <c r="V3624" s="41"/>
      <c r="W3624" s="4" t="str">
        <f>IFERROR(VLOOKUP(Table49[[#This Row],[ITEM CODE]],Table2[[Item Code]:[Category ]],6,0),"")</f>
        <v/>
      </c>
      <c r="X3624" s="1" t="str">
        <f>IFERROR(VLOOKUP(Table49[[#This Row],[ITEM CODE]],Table2[[Item Code]:[Sub Category]],7,0),"")</f>
        <v/>
      </c>
      <c r="Y3624" s="68" t="str">
        <f>Table49[[#This Row],[PO Number]]&amp;COUNTIFS($E$5:E3624,E3624)</f>
        <v>0</v>
      </c>
    </row>
    <row r="3625" spans="1:25" ht="14.7" customHeight="1" x14ac:dyDescent="0.3">
      <c r="A3625" s="1" t="str">
        <f>IF(Table49[[#This Row],[ITEM NAME]]="","",ROW()-4)</f>
        <v/>
      </c>
      <c r="B3625" s="68"/>
      <c r="C3625" s="4" t="str">
        <f>IFERROR(VLOOKUP(B3625,Table14[],3,0),"")</f>
        <v/>
      </c>
      <c r="D3625" s="4" t="str">
        <f>IFERROR(VLOOKUP(B3625,Table14[],2,0),"")</f>
        <v/>
      </c>
      <c r="E3625" s="4"/>
      <c r="H3625" s="41" t="str">
        <f>IFERROR(VLOOKUP(Table49[[#This Row],[ITEM CODE]],Table2[[Item Code]:[Master Name]],2,0),"")</f>
        <v/>
      </c>
      <c r="I3625" s="41"/>
      <c r="J3625" s="65" t="str">
        <f>IFERROR(VLOOKUP(Table49[[#This Row],[ITEM CODE]],Table2[[Item Code]:[Master Name]],3,0),"")</f>
        <v/>
      </c>
      <c r="K3625" s="1" t="str">
        <f>IFERROR(VLOOKUP(Table49[[#This Row],[ITEM CODE]],Table2[[Item Code]:[Master Name]],9,0),"")</f>
        <v/>
      </c>
      <c r="L3625" s="1" t="str">
        <f>IFERROR(VLOOKUP(Table49[[#This Row],[ITEM CODE]],Table2[[Item Code]:[Master Name]],8,0),"")</f>
        <v/>
      </c>
      <c r="M3625" s="41"/>
      <c r="N3625" s="66">
        <f>IFERROR(VLOOKUP(Table49[[#This Row],[ITEM CODE]],Table2[[#All],[Item Code]:[Unit Cost]],10,0),0)</f>
        <v>0</v>
      </c>
      <c r="O3625" s="134">
        <f>IFERROR(VLOOKUP(Table49[[#This Row],[ITEM CODE]],Table2[[#All],[Item Code]:[Unit Cost]],10,0),0)</f>
        <v>0</v>
      </c>
      <c r="P3625" s="56"/>
      <c r="Q3625" s="58"/>
      <c r="R3625" s="58">
        <f>Table49[[#This Row],[QUANTITY]]*Table49[[#This Row],[INV Prices]]</f>
        <v>0</v>
      </c>
      <c r="S3625" s="67"/>
      <c r="V3625" s="41"/>
      <c r="W3625" s="4" t="str">
        <f>IFERROR(VLOOKUP(Table49[[#This Row],[ITEM CODE]],Table2[[Item Code]:[Category ]],6,0),"")</f>
        <v/>
      </c>
      <c r="X3625" s="1" t="str">
        <f>IFERROR(VLOOKUP(Table49[[#This Row],[ITEM CODE]],Table2[[Item Code]:[Sub Category]],7,0),"")</f>
        <v/>
      </c>
      <c r="Y3625" s="68" t="str">
        <f>Table49[[#This Row],[PO Number]]&amp;COUNTIFS($E$5:E3625,E3625)</f>
        <v>0</v>
      </c>
    </row>
    <row r="3626" spans="1:25" ht="14.7" customHeight="1" x14ac:dyDescent="0.3">
      <c r="A3626" s="1" t="str">
        <f>IF(Table49[[#This Row],[ITEM NAME]]="","",ROW()-4)</f>
        <v/>
      </c>
      <c r="B3626" s="68"/>
      <c r="C3626" s="4" t="str">
        <f>IFERROR(VLOOKUP(B3626,Table14[],3,0),"")</f>
        <v/>
      </c>
      <c r="D3626" s="4" t="str">
        <f>IFERROR(VLOOKUP(B3626,Table14[],2,0),"")</f>
        <v/>
      </c>
      <c r="E3626" s="4"/>
      <c r="H3626" s="41" t="str">
        <f>IFERROR(VLOOKUP(Table49[[#This Row],[ITEM CODE]],Table2[[Item Code]:[Master Name]],2,0),"")</f>
        <v/>
      </c>
      <c r="I3626" s="41"/>
      <c r="J3626" s="65" t="str">
        <f>IFERROR(VLOOKUP(Table49[[#This Row],[ITEM CODE]],Table2[[Item Code]:[Master Name]],3,0),"")</f>
        <v/>
      </c>
      <c r="K3626" s="1" t="str">
        <f>IFERROR(VLOOKUP(Table49[[#This Row],[ITEM CODE]],Table2[[Item Code]:[Master Name]],9,0),"")</f>
        <v/>
      </c>
      <c r="L3626" s="1" t="str">
        <f>IFERROR(VLOOKUP(Table49[[#This Row],[ITEM CODE]],Table2[[Item Code]:[Master Name]],8,0),"")</f>
        <v/>
      </c>
      <c r="M3626" s="41"/>
      <c r="N3626" s="66">
        <f>IFERROR(VLOOKUP(Table49[[#This Row],[ITEM CODE]],Table2[[#All],[Item Code]:[Unit Cost]],10,0),0)</f>
        <v>0</v>
      </c>
      <c r="O3626" s="134">
        <f>IFERROR(VLOOKUP(Table49[[#This Row],[ITEM CODE]],Table2[[#All],[Item Code]:[Unit Cost]],10,0),0)</f>
        <v>0</v>
      </c>
      <c r="P3626" s="56"/>
      <c r="Q3626" s="58"/>
      <c r="R3626" s="58">
        <f>Table49[[#This Row],[QUANTITY]]*Table49[[#This Row],[INV Prices]]</f>
        <v>0</v>
      </c>
      <c r="S3626" s="67"/>
      <c r="V3626" s="41"/>
      <c r="W3626" s="4" t="str">
        <f>IFERROR(VLOOKUP(Table49[[#This Row],[ITEM CODE]],Table2[[Item Code]:[Category ]],6,0),"")</f>
        <v/>
      </c>
      <c r="X3626" s="1" t="str">
        <f>IFERROR(VLOOKUP(Table49[[#This Row],[ITEM CODE]],Table2[[Item Code]:[Sub Category]],7,0),"")</f>
        <v/>
      </c>
      <c r="Y3626" s="68" t="str">
        <f>Table49[[#This Row],[PO Number]]&amp;COUNTIFS($E$5:E3626,E3626)</f>
        <v>0</v>
      </c>
    </row>
    <row r="3627" spans="1:25" ht="14.7" customHeight="1" x14ac:dyDescent="0.3">
      <c r="A3627" s="1" t="str">
        <f>IF(Table49[[#This Row],[ITEM NAME]]="","",ROW()-4)</f>
        <v/>
      </c>
      <c r="B3627" s="68"/>
      <c r="C3627" s="4" t="str">
        <f>IFERROR(VLOOKUP(B3627,Table14[],3,0),"")</f>
        <v/>
      </c>
      <c r="D3627" s="4" t="str">
        <f>IFERROR(VLOOKUP(B3627,Table14[],2,0),"")</f>
        <v/>
      </c>
      <c r="E3627" s="4"/>
      <c r="H3627" s="41" t="str">
        <f>IFERROR(VLOOKUP(Table49[[#This Row],[ITEM CODE]],Table2[[Item Code]:[Master Name]],2,0),"")</f>
        <v/>
      </c>
      <c r="I3627" s="41"/>
      <c r="J3627" s="65" t="str">
        <f>IFERROR(VLOOKUP(Table49[[#This Row],[ITEM CODE]],Table2[[Item Code]:[Master Name]],3,0),"")</f>
        <v/>
      </c>
      <c r="K3627" s="1" t="str">
        <f>IFERROR(VLOOKUP(Table49[[#This Row],[ITEM CODE]],Table2[[Item Code]:[Master Name]],9,0),"")</f>
        <v/>
      </c>
      <c r="L3627" s="1" t="str">
        <f>IFERROR(VLOOKUP(Table49[[#This Row],[ITEM CODE]],Table2[[Item Code]:[Master Name]],8,0),"")</f>
        <v/>
      </c>
      <c r="M3627" s="41"/>
      <c r="N3627" s="66">
        <f>IFERROR(VLOOKUP(Table49[[#This Row],[ITEM CODE]],Table2[[#All],[Item Code]:[Unit Cost]],10,0),0)</f>
        <v>0</v>
      </c>
      <c r="O3627" s="134">
        <f>IFERROR(VLOOKUP(Table49[[#This Row],[ITEM CODE]],Table2[[#All],[Item Code]:[Unit Cost]],10,0),0)</f>
        <v>0</v>
      </c>
      <c r="P3627" s="56"/>
      <c r="Q3627" s="58"/>
      <c r="R3627" s="58">
        <f>Table49[[#This Row],[QUANTITY]]*Table49[[#This Row],[INV Prices]]</f>
        <v>0</v>
      </c>
      <c r="S3627" s="67"/>
      <c r="V3627" s="41"/>
      <c r="W3627" s="4" t="str">
        <f>IFERROR(VLOOKUP(Table49[[#This Row],[ITEM CODE]],Table2[[Item Code]:[Category ]],6,0),"")</f>
        <v/>
      </c>
      <c r="X3627" s="1" t="str">
        <f>IFERROR(VLOOKUP(Table49[[#This Row],[ITEM CODE]],Table2[[Item Code]:[Sub Category]],7,0),"")</f>
        <v/>
      </c>
      <c r="Y3627" s="68" t="str">
        <f>Table49[[#This Row],[PO Number]]&amp;COUNTIFS($E$5:E3627,E3627)</f>
        <v>0</v>
      </c>
    </row>
    <row r="3628" spans="1:25" ht="14.7" customHeight="1" x14ac:dyDescent="0.3">
      <c r="A3628" s="1" t="str">
        <f>IF(Table49[[#This Row],[ITEM NAME]]="","",ROW()-4)</f>
        <v/>
      </c>
      <c r="B3628" s="68"/>
      <c r="C3628" s="4" t="str">
        <f>IFERROR(VLOOKUP(B3628,Table14[],3,0),"")</f>
        <v/>
      </c>
      <c r="D3628" s="4" t="str">
        <f>IFERROR(VLOOKUP(B3628,Table14[],2,0),"")</f>
        <v/>
      </c>
      <c r="E3628" s="4"/>
      <c r="H3628" s="41" t="str">
        <f>IFERROR(VLOOKUP(Table49[[#This Row],[ITEM CODE]],Table2[[Item Code]:[Master Name]],2,0),"")</f>
        <v/>
      </c>
      <c r="I3628" s="41"/>
      <c r="J3628" s="65" t="str">
        <f>IFERROR(VLOOKUP(Table49[[#This Row],[ITEM CODE]],Table2[[Item Code]:[Master Name]],3,0),"")</f>
        <v/>
      </c>
      <c r="K3628" s="1" t="str">
        <f>IFERROR(VLOOKUP(Table49[[#This Row],[ITEM CODE]],Table2[[Item Code]:[Master Name]],9,0),"")</f>
        <v/>
      </c>
      <c r="L3628" s="1" t="str">
        <f>IFERROR(VLOOKUP(Table49[[#This Row],[ITEM CODE]],Table2[[Item Code]:[Master Name]],8,0),"")</f>
        <v/>
      </c>
      <c r="M3628" s="41"/>
      <c r="N3628" s="66">
        <f>IFERROR(VLOOKUP(Table49[[#This Row],[ITEM CODE]],Table2[[#All],[Item Code]:[Unit Cost]],10,0),0)</f>
        <v>0</v>
      </c>
      <c r="O3628" s="134">
        <f>IFERROR(VLOOKUP(Table49[[#This Row],[ITEM CODE]],Table2[[#All],[Item Code]:[Unit Cost]],10,0),0)</f>
        <v>0</v>
      </c>
      <c r="P3628" s="56"/>
      <c r="Q3628" s="58"/>
      <c r="R3628" s="58">
        <f>Table49[[#This Row],[QUANTITY]]*Table49[[#This Row],[INV Prices]]</f>
        <v>0</v>
      </c>
      <c r="S3628" s="67"/>
      <c r="V3628" s="41"/>
      <c r="W3628" s="4" t="str">
        <f>IFERROR(VLOOKUP(Table49[[#This Row],[ITEM CODE]],Table2[[Item Code]:[Category ]],6,0),"")</f>
        <v/>
      </c>
      <c r="X3628" s="1" t="str">
        <f>IFERROR(VLOOKUP(Table49[[#This Row],[ITEM CODE]],Table2[[Item Code]:[Sub Category]],7,0),"")</f>
        <v/>
      </c>
      <c r="Y3628" s="68" t="str">
        <f>Table49[[#This Row],[PO Number]]&amp;COUNTIFS($E$5:E3628,E3628)</f>
        <v>0</v>
      </c>
    </row>
    <row r="3629" spans="1:25" ht="14.7" customHeight="1" x14ac:dyDescent="0.3">
      <c r="A3629" s="1" t="str">
        <f>IF(Table49[[#This Row],[ITEM NAME]]="","",ROW()-4)</f>
        <v/>
      </c>
      <c r="B3629" s="68"/>
      <c r="C3629" s="4" t="str">
        <f>IFERROR(VLOOKUP(B3629,Table14[],3,0),"")</f>
        <v/>
      </c>
      <c r="D3629" s="4" t="str">
        <f>IFERROR(VLOOKUP(B3629,Table14[],2,0),"")</f>
        <v/>
      </c>
      <c r="E3629" s="4"/>
      <c r="H3629" s="41" t="str">
        <f>IFERROR(VLOOKUP(Table49[[#This Row],[ITEM CODE]],Table2[[Item Code]:[Master Name]],2,0),"")</f>
        <v/>
      </c>
      <c r="I3629" s="41"/>
      <c r="J3629" s="65" t="str">
        <f>IFERROR(VLOOKUP(Table49[[#This Row],[ITEM CODE]],Table2[[Item Code]:[Master Name]],3,0),"")</f>
        <v/>
      </c>
      <c r="K3629" s="1" t="str">
        <f>IFERROR(VLOOKUP(Table49[[#This Row],[ITEM CODE]],Table2[[Item Code]:[Master Name]],9,0),"")</f>
        <v/>
      </c>
      <c r="L3629" s="1" t="str">
        <f>IFERROR(VLOOKUP(Table49[[#This Row],[ITEM CODE]],Table2[[Item Code]:[Master Name]],8,0),"")</f>
        <v/>
      </c>
      <c r="M3629" s="41"/>
      <c r="N3629" s="66">
        <f>IFERROR(VLOOKUP(Table49[[#This Row],[ITEM CODE]],Table2[[#All],[Item Code]:[Unit Cost]],10,0),0)</f>
        <v>0</v>
      </c>
      <c r="O3629" s="134">
        <f>IFERROR(VLOOKUP(Table49[[#This Row],[ITEM CODE]],Table2[[#All],[Item Code]:[Unit Cost]],10,0),0)</f>
        <v>0</v>
      </c>
      <c r="P3629" s="56"/>
      <c r="Q3629" s="58"/>
      <c r="R3629" s="58">
        <f>Table49[[#This Row],[QUANTITY]]*Table49[[#This Row],[INV Prices]]</f>
        <v>0</v>
      </c>
      <c r="S3629" s="67"/>
      <c r="V3629" s="41"/>
      <c r="W3629" s="4" t="str">
        <f>IFERROR(VLOOKUP(Table49[[#This Row],[ITEM CODE]],Table2[[Item Code]:[Category ]],6,0),"")</f>
        <v/>
      </c>
      <c r="X3629" s="1" t="str">
        <f>IFERROR(VLOOKUP(Table49[[#This Row],[ITEM CODE]],Table2[[Item Code]:[Sub Category]],7,0),"")</f>
        <v/>
      </c>
      <c r="Y3629" s="68" t="str">
        <f>Table49[[#This Row],[PO Number]]&amp;COUNTIFS($E$5:E3629,E3629)</f>
        <v>0</v>
      </c>
    </row>
    <row r="3630" spans="1:25" ht="14.7" customHeight="1" x14ac:dyDescent="0.3">
      <c r="A3630" s="1" t="str">
        <f>IF(Table49[[#This Row],[ITEM NAME]]="","",ROW()-4)</f>
        <v/>
      </c>
      <c r="B3630" s="68"/>
      <c r="C3630" s="4" t="str">
        <f>IFERROR(VLOOKUP(B3630,Table14[],3,0),"")</f>
        <v/>
      </c>
      <c r="D3630" s="4" t="str">
        <f>IFERROR(VLOOKUP(B3630,Table14[],2,0),"")</f>
        <v/>
      </c>
      <c r="E3630" s="4"/>
      <c r="H3630" s="41" t="str">
        <f>IFERROR(VLOOKUP(Table49[[#This Row],[ITEM CODE]],Table2[[Item Code]:[Master Name]],2,0),"")</f>
        <v/>
      </c>
      <c r="I3630" s="41"/>
      <c r="J3630" s="65" t="str">
        <f>IFERROR(VLOOKUP(Table49[[#This Row],[ITEM CODE]],Table2[[Item Code]:[Master Name]],3,0),"")</f>
        <v/>
      </c>
      <c r="K3630" s="1" t="str">
        <f>IFERROR(VLOOKUP(Table49[[#This Row],[ITEM CODE]],Table2[[Item Code]:[Master Name]],9,0),"")</f>
        <v/>
      </c>
      <c r="L3630" s="1" t="str">
        <f>IFERROR(VLOOKUP(Table49[[#This Row],[ITEM CODE]],Table2[[Item Code]:[Master Name]],8,0),"")</f>
        <v/>
      </c>
      <c r="M3630" s="41"/>
      <c r="N3630" s="66">
        <f>IFERROR(VLOOKUP(Table49[[#This Row],[ITEM CODE]],Table2[[#All],[Item Code]:[Unit Cost]],10,0),0)</f>
        <v>0</v>
      </c>
      <c r="O3630" s="134">
        <f>IFERROR(VLOOKUP(Table49[[#This Row],[ITEM CODE]],Table2[[#All],[Item Code]:[Unit Cost]],10,0),0)</f>
        <v>0</v>
      </c>
      <c r="P3630" s="56"/>
      <c r="Q3630" s="58"/>
      <c r="R3630" s="58">
        <f>Table49[[#This Row],[QUANTITY]]*Table49[[#This Row],[INV Prices]]</f>
        <v>0</v>
      </c>
      <c r="S3630" s="67"/>
      <c r="V3630" s="41"/>
      <c r="W3630" s="4" t="str">
        <f>IFERROR(VLOOKUP(Table49[[#This Row],[ITEM CODE]],Table2[[Item Code]:[Category ]],6,0),"")</f>
        <v/>
      </c>
      <c r="X3630" s="1" t="str">
        <f>IFERROR(VLOOKUP(Table49[[#This Row],[ITEM CODE]],Table2[[Item Code]:[Sub Category]],7,0),"")</f>
        <v/>
      </c>
      <c r="Y3630" s="68" t="str">
        <f>Table49[[#This Row],[PO Number]]&amp;COUNTIFS($E$5:E3630,E3630)</f>
        <v>0</v>
      </c>
    </row>
    <row r="3631" spans="1:25" ht="14.7" customHeight="1" x14ac:dyDescent="0.3">
      <c r="A3631" s="1" t="str">
        <f>IF(Table49[[#This Row],[ITEM NAME]]="","",ROW()-4)</f>
        <v/>
      </c>
      <c r="B3631" s="68"/>
      <c r="C3631" s="4" t="str">
        <f>IFERROR(VLOOKUP(B3631,Table14[],3,0),"")</f>
        <v/>
      </c>
      <c r="D3631" s="4" t="str">
        <f>IFERROR(VLOOKUP(B3631,Table14[],2,0),"")</f>
        <v/>
      </c>
      <c r="E3631" s="4"/>
      <c r="H3631" s="41" t="str">
        <f>IFERROR(VLOOKUP(Table49[[#This Row],[ITEM CODE]],Table2[[Item Code]:[Master Name]],2,0),"")</f>
        <v/>
      </c>
      <c r="I3631" s="41"/>
      <c r="J3631" s="65" t="str">
        <f>IFERROR(VLOOKUP(Table49[[#This Row],[ITEM CODE]],Table2[[Item Code]:[Master Name]],3,0),"")</f>
        <v/>
      </c>
      <c r="K3631" s="1" t="str">
        <f>IFERROR(VLOOKUP(Table49[[#This Row],[ITEM CODE]],Table2[[Item Code]:[Master Name]],9,0),"")</f>
        <v/>
      </c>
      <c r="L3631" s="1" t="str">
        <f>IFERROR(VLOOKUP(Table49[[#This Row],[ITEM CODE]],Table2[[Item Code]:[Master Name]],8,0),"")</f>
        <v/>
      </c>
      <c r="M3631" s="41"/>
      <c r="N3631" s="66">
        <f>IFERROR(VLOOKUP(Table49[[#This Row],[ITEM CODE]],Table2[[#All],[Item Code]:[Unit Cost]],10,0),0)</f>
        <v>0</v>
      </c>
      <c r="O3631" s="134">
        <f>IFERROR(VLOOKUP(Table49[[#This Row],[ITEM CODE]],Table2[[#All],[Item Code]:[Unit Cost]],10,0),0)</f>
        <v>0</v>
      </c>
      <c r="P3631" s="56"/>
      <c r="Q3631" s="58"/>
      <c r="R3631" s="58">
        <f>Table49[[#This Row],[QUANTITY]]*Table49[[#This Row],[INV Prices]]</f>
        <v>0</v>
      </c>
      <c r="S3631" s="67"/>
      <c r="V3631" s="41"/>
      <c r="W3631" s="4" t="str">
        <f>IFERROR(VLOOKUP(Table49[[#This Row],[ITEM CODE]],Table2[[Item Code]:[Category ]],6,0),"")</f>
        <v/>
      </c>
      <c r="X3631" s="1" t="str">
        <f>IFERROR(VLOOKUP(Table49[[#This Row],[ITEM CODE]],Table2[[Item Code]:[Sub Category]],7,0),"")</f>
        <v/>
      </c>
      <c r="Y3631" s="68" t="str">
        <f>Table49[[#This Row],[PO Number]]&amp;COUNTIFS($E$5:E3631,E3631)</f>
        <v>0</v>
      </c>
    </row>
    <row r="3632" spans="1:25" ht="14.7" customHeight="1" x14ac:dyDescent="0.3">
      <c r="A3632" s="1" t="str">
        <f>IF(Table49[[#This Row],[ITEM NAME]]="","",ROW()-4)</f>
        <v/>
      </c>
      <c r="B3632" s="68"/>
      <c r="C3632" s="4" t="str">
        <f>IFERROR(VLOOKUP(B3632,Table14[],3,0),"")</f>
        <v/>
      </c>
      <c r="D3632" s="4" t="str">
        <f>IFERROR(VLOOKUP(B3632,Table14[],2,0),"")</f>
        <v/>
      </c>
      <c r="E3632" s="4"/>
      <c r="H3632" s="41" t="str">
        <f>IFERROR(VLOOKUP(Table49[[#This Row],[ITEM CODE]],Table2[[Item Code]:[Master Name]],2,0),"")</f>
        <v/>
      </c>
      <c r="I3632" s="41"/>
      <c r="J3632" s="65" t="str">
        <f>IFERROR(VLOOKUP(Table49[[#This Row],[ITEM CODE]],Table2[[Item Code]:[Master Name]],3,0),"")</f>
        <v/>
      </c>
      <c r="K3632" s="1" t="str">
        <f>IFERROR(VLOOKUP(Table49[[#This Row],[ITEM CODE]],Table2[[Item Code]:[Master Name]],9,0),"")</f>
        <v/>
      </c>
      <c r="L3632" s="1" t="str">
        <f>IFERROR(VLOOKUP(Table49[[#This Row],[ITEM CODE]],Table2[[Item Code]:[Master Name]],8,0),"")</f>
        <v/>
      </c>
      <c r="M3632" s="41"/>
      <c r="N3632" s="66">
        <f>IFERROR(VLOOKUP(Table49[[#This Row],[ITEM CODE]],Table2[[#All],[Item Code]:[Unit Cost]],10,0),0)</f>
        <v>0</v>
      </c>
      <c r="O3632" s="134">
        <f>IFERROR(VLOOKUP(Table49[[#This Row],[ITEM CODE]],Table2[[#All],[Item Code]:[Unit Cost]],10,0),0)</f>
        <v>0</v>
      </c>
      <c r="P3632" s="56"/>
      <c r="Q3632" s="58"/>
      <c r="R3632" s="58">
        <f>Table49[[#This Row],[QUANTITY]]*Table49[[#This Row],[INV Prices]]</f>
        <v>0</v>
      </c>
      <c r="S3632" s="67"/>
      <c r="V3632" s="41"/>
      <c r="W3632" s="4" t="str">
        <f>IFERROR(VLOOKUP(Table49[[#This Row],[ITEM CODE]],Table2[[Item Code]:[Category ]],6,0),"")</f>
        <v/>
      </c>
      <c r="X3632" s="1" t="str">
        <f>IFERROR(VLOOKUP(Table49[[#This Row],[ITEM CODE]],Table2[[Item Code]:[Sub Category]],7,0),"")</f>
        <v/>
      </c>
      <c r="Y3632" s="68" t="str">
        <f>Table49[[#This Row],[PO Number]]&amp;COUNTIFS($E$5:E3632,E3632)</f>
        <v>0</v>
      </c>
    </row>
    <row r="3633" spans="1:25" ht="14.7" customHeight="1" x14ac:dyDescent="0.3">
      <c r="A3633" s="1" t="str">
        <f>IF(Table49[[#This Row],[ITEM NAME]]="","",ROW()-4)</f>
        <v/>
      </c>
      <c r="B3633" s="68"/>
      <c r="C3633" s="4" t="str">
        <f>IFERROR(VLOOKUP(B3633,Table14[],3,0),"")</f>
        <v/>
      </c>
      <c r="D3633" s="4" t="str">
        <f>IFERROR(VLOOKUP(B3633,Table14[],2,0),"")</f>
        <v/>
      </c>
      <c r="E3633" s="4"/>
      <c r="H3633" s="41" t="str">
        <f>IFERROR(VLOOKUP(Table49[[#This Row],[ITEM CODE]],Table2[[Item Code]:[Master Name]],2,0),"")</f>
        <v/>
      </c>
      <c r="I3633" s="41"/>
      <c r="J3633" s="65" t="str">
        <f>IFERROR(VLOOKUP(Table49[[#This Row],[ITEM CODE]],Table2[[Item Code]:[Master Name]],3,0),"")</f>
        <v/>
      </c>
      <c r="K3633" s="1" t="str">
        <f>IFERROR(VLOOKUP(Table49[[#This Row],[ITEM CODE]],Table2[[Item Code]:[Master Name]],9,0),"")</f>
        <v/>
      </c>
      <c r="L3633" s="1" t="str">
        <f>IFERROR(VLOOKUP(Table49[[#This Row],[ITEM CODE]],Table2[[Item Code]:[Master Name]],8,0),"")</f>
        <v/>
      </c>
      <c r="M3633" s="41"/>
      <c r="N3633" s="66">
        <f>IFERROR(VLOOKUP(Table49[[#This Row],[ITEM CODE]],Table2[[#All],[Item Code]:[Unit Cost]],10,0),0)</f>
        <v>0</v>
      </c>
      <c r="O3633" s="134">
        <f>IFERROR(VLOOKUP(Table49[[#This Row],[ITEM CODE]],Table2[[#All],[Item Code]:[Unit Cost]],10,0),0)</f>
        <v>0</v>
      </c>
      <c r="P3633" s="56"/>
      <c r="Q3633" s="58"/>
      <c r="R3633" s="58">
        <f>Table49[[#This Row],[QUANTITY]]*Table49[[#This Row],[INV Prices]]</f>
        <v>0</v>
      </c>
      <c r="S3633" s="67"/>
      <c r="V3633" s="41"/>
      <c r="W3633" s="4" t="str">
        <f>IFERROR(VLOOKUP(Table49[[#This Row],[ITEM CODE]],Table2[[Item Code]:[Category ]],6,0),"")</f>
        <v/>
      </c>
      <c r="X3633" s="1" t="str">
        <f>IFERROR(VLOOKUP(Table49[[#This Row],[ITEM CODE]],Table2[[Item Code]:[Sub Category]],7,0),"")</f>
        <v/>
      </c>
      <c r="Y3633" s="68" t="str">
        <f>Table49[[#This Row],[PO Number]]&amp;COUNTIFS($E$5:E3633,E3633)</f>
        <v>0</v>
      </c>
    </row>
    <row r="3634" spans="1:25" ht="14.7" customHeight="1" x14ac:dyDescent="0.3">
      <c r="A3634" s="1" t="str">
        <f>IF(Table49[[#This Row],[ITEM NAME]]="","",ROW()-4)</f>
        <v/>
      </c>
      <c r="B3634" s="68"/>
      <c r="C3634" s="4" t="str">
        <f>IFERROR(VLOOKUP(B3634,Table14[],3,0),"")</f>
        <v/>
      </c>
      <c r="D3634" s="4" t="str">
        <f>IFERROR(VLOOKUP(B3634,Table14[],2,0),"")</f>
        <v/>
      </c>
      <c r="E3634" s="4"/>
      <c r="H3634" s="41" t="str">
        <f>IFERROR(VLOOKUP(Table49[[#This Row],[ITEM CODE]],Table2[[Item Code]:[Master Name]],2,0),"")</f>
        <v/>
      </c>
      <c r="I3634" s="41"/>
      <c r="J3634" s="65" t="str">
        <f>IFERROR(VLOOKUP(Table49[[#This Row],[ITEM CODE]],Table2[[Item Code]:[Master Name]],3,0),"")</f>
        <v/>
      </c>
      <c r="K3634" s="1" t="str">
        <f>IFERROR(VLOOKUP(Table49[[#This Row],[ITEM CODE]],Table2[[Item Code]:[Master Name]],9,0),"")</f>
        <v/>
      </c>
      <c r="L3634" s="1" t="str">
        <f>IFERROR(VLOOKUP(Table49[[#This Row],[ITEM CODE]],Table2[[Item Code]:[Master Name]],8,0),"")</f>
        <v/>
      </c>
      <c r="M3634" s="41"/>
      <c r="N3634" s="66">
        <f>IFERROR(VLOOKUP(Table49[[#This Row],[ITEM CODE]],Table2[[#All],[Item Code]:[Unit Cost]],10,0),0)</f>
        <v>0</v>
      </c>
      <c r="O3634" s="134">
        <f>IFERROR(VLOOKUP(Table49[[#This Row],[ITEM CODE]],Table2[[#All],[Item Code]:[Unit Cost]],10,0),0)</f>
        <v>0</v>
      </c>
      <c r="P3634" s="56"/>
      <c r="Q3634" s="58"/>
      <c r="R3634" s="58">
        <f>Table49[[#This Row],[QUANTITY]]*Table49[[#This Row],[INV Prices]]</f>
        <v>0</v>
      </c>
      <c r="S3634" s="67"/>
      <c r="V3634" s="41"/>
      <c r="W3634" s="4" t="str">
        <f>IFERROR(VLOOKUP(Table49[[#This Row],[ITEM CODE]],Table2[[Item Code]:[Category ]],6,0),"")</f>
        <v/>
      </c>
      <c r="X3634" s="1" t="str">
        <f>IFERROR(VLOOKUP(Table49[[#This Row],[ITEM CODE]],Table2[[Item Code]:[Sub Category]],7,0),"")</f>
        <v/>
      </c>
      <c r="Y3634" s="68" t="str">
        <f>Table49[[#This Row],[PO Number]]&amp;COUNTIFS($E$5:E3634,E3634)</f>
        <v>0</v>
      </c>
    </row>
    <row r="3635" spans="1:25" ht="14.7" customHeight="1" x14ac:dyDescent="0.3">
      <c r="A3635" s="1" t="str">
        <f>IF(Table49[[#This Row],[ITEM NAME]]="","",ROW()-4)</f>
        <v/>
      </c>
      <c r="B3635" s="68"/>
      <c r="C3635" s="4" t="str">
        <f>IFERROR(VLOOKUP(B3635,Table14[],3,0),"")</f>
        <v/>
      </c>
      <c r="D3635" s="4" t="str">
        <f>IFERROR(VLOOKUP(B3635,Table14[],2,0),"")</f>
        <v/>
      </c>
      <c r="E3635" s="4"/>
      <c r="H3635" s="41" t="str">
        <f>IFERROR(VLOOKUP(Table49[[#This Row],[ITEM CODE]],Table2[[Item Code]:[Master Name]],2,0),"")</f>
        <v/>
      </c>
      <c r="I3635" s="41"/>
      <c r="J3635" s="65" t="str">
        <f>IFERROR(VLOOKUP(Table49[[#This Row],[ITEM CODE]],Table2[[Item Code]:[Master Name]],3,0),"")</f>
        <v/>
      </c>
      <c r="K3635" s="1" t="str">
        <f>IFERROR(VLOOKUP(Table49[[#This Row],[ITEM CODE]],Table2[[Item Code]:[Master Name]],9,0),"")</f>
        <v/>
      </c>
      <c r="L3635" s="1" t="str">
        <f>IFERROR(VLOOKUP(Table49[[#This Row],[ITEM CODE]],Table2[[Item Code]:[Master Name]],8,0),"")</f>
        <v/>
      </c>
      <c r="M3635" s="41"/>
      <c r="N3635" s="66">
        <f>IFERROR(VLOOKUP(Table49[[#This Row],[ITEM CODE]],Table2[[#All],[Item Code]:[Unit Cost]],10,0),0)</f>
        <v>0</v>
      </c>
      <c r="O3635" s="134">
        <f>IFERROR(VLOOKUP(Table49[[#This Row],[ITEM CODE]],Table2[[#All],[Item Code]:[Unit Cost]],10,0),0)</f>
        <v>0</v>
      </c>
      <c r="P3635" s="56"/>
      <c r="Q3635" s="58"/>
      <c r="R3635" s="58">
        <f>Table49[[#This Row],[QUANTITY]]*Table49[[#This Row],[INV Prices]]</f>
        <v>0</v>
      </c>
      <c r="S3635" s="67"/>
      <c r="V3635" s="41"/>
      <c r="W3635" s="4" t="str">
        <f>IFERROR(VLOOKUP(Table49[[#This Row],[ITEM CODE]],Table2[[Item Code]:[Category ]],6,0),"")</f>
        <v/>
      </c>
      <c r="X3635" s="1" t="str">
        <f>IFERROR(VLOOKUP(Table49[[#This Row],[ITEM CODE]],Table2[[Item Code]:[Sub Category]],7,0),"")</f>
        <v/>
      </c>
      <c r="Y3635" s="68" t="str">
        <f>Table49[[#This Row],[PO Number]]&amp;COUNTIFS($E$5:E3635,E3635)</f>
        <v>0</v>
      </c>
    </row>
    <row r="3636" spans="1:25" ht="14.7" customHeight="1" x14ac:dyDescent="0.3">
      <c r="A3636" s="1" t="str">
        <f>IF(Table49[[#This Row],[ITEM NAME]]="","",ROW()-4)</f>
        <v/>
      </c>
      <c r="B3636" s="68"/>
      <c r="C3636" s="4" t="str">
        <f>IFERROR(VLOOKUP(B3636,Table14[],3,0),"")</f>
        <v/>
      </c>
      <c r="D3636" s="4" t="str">
        <f>IFERROR(VLOOKUP(B3636,Table14[],2,0),"")</f>
        <v/>
      </c>
      <c r="E3636" s="4"/>
      <c r="H3636" s="41" t="str">
        <f>IFERROR(VLOOKUP(Table49[[#This Row],[ITEM CODE]],Table2[[Item Code]:[Master Name]],2,0),"")</f>
        <v/>
      </c>
      <c r="I3636" s="41"/>
      <c r="J3636" s="65" t="str">
        <f>IFERROR(VLOOKUP(Table49[[#This Row],[ITEM CODE]],Table2[[Item Code]:[Master Name]],3,0),"")</f>
        <v/>
      </c>
      <c r="K3636" s="1" t="str">
        <f>IFERROR(VLOOKUP(Table49[[#This Row],[ITEM CODE]],Table2[[Item Code]:[Master Name]],9,0),"")</f>
        <v/>
      </c>
      <c r="L3636" s="1" t="str">
        <f>IFERROR(VLOOKUP(Table49[[#This Row],[ITEM CODE]],Table2[[Item Code]:[Master Name]],8,0),"")</f>
        <v/>
      </c>
      <c r="M3636" s="41"/>
      <c r="N3636" s="66">
        <f>IFERROR(VLOOKUP(Table49[[#This Row],[ITEM CODE]],Table2[[#All],[Item Code]:[Unit Cost]],10,0),0)</f>
        <v>0</v>
      </c>
      <c r="O3636" s="134">
        <f>IFERROR(VLOOKUP(Table49[[#This Row],[ITEM CODE]],Table2[[#All],[Item Code]:[Unit Cost]],10,0),0)</f>
        <v>0</v>
      </c>
      <c r="P3636" s="56"/>
      <c r="Q3636" s="58"/>
      <c r="R3636" s="58">
        <f>Table49[[#This Row],[QUANTITY]]*Table49[[#This Row],[INV Prices]]</f>
        <v>0</v>
      </c>
      <c r="S3636" s="67"/>
      <c r="V3636" s="41"/>
      <c r="W3636" s="4" t="str">
        <f>IFERROR(VLOOKUP(Table49[[#This Row],[ITEM CODE]],Table2[[Item Code]:[Category ]],6,0),"")</f>
        <v/>
      </c>
      <c r="X3636" s="1" t="str">
        <f>IFERROR(VLOOKUP(Table49[[#This Row],[ITEM CODE]],Table2[[Item Code]:[Sub Category]],7,0),"")</f>
        <v/>
      </c>
      <c r="Y3636" s="68" t="str">
        <f>Table49[[#This Row],[PO Number]]&amp;COUNTIFS($E$5:E3636,E3636)</f>
        <v>0</v>
      </c>
    </row>
    <row r="3637" spans="1:25" ht="14.7" customHeight="1" x14ac:dyDescent="0.3">
      <c r="A3637" s="1" t="str">
        <f>IF(Table49[[#This Row],[ITEM NAME]]="","",ROW()-4)</f>
        <v/>
      </c>
      <c r="B3637" s="68"/>
      <c r="C3637" s="4" t="str">
        <f>IFERROR(VLOOKUP(B3637,Table14[],3,0),"")</f>
        <v/>
      </c>
      <c r="D3637" s="4" t="str">
        <f>IFERROR(VLOOKUP(B3637,Table14[],2,0),"")</f>
        <v/>
      </c>
      <c r="E3637" s="4"/>
      <c r="H3637" s="41" t="str">
        <f>IFERROR(VLOOKUP(Table49[[#This Row],[ITEM CODE]],Table2[[Item Code]:[Master Name]],2,0),"")</f>
        <v/>
      </c>
      <c r="I3637" s="41"/>
      <c r="J3637" s="65" t="str">
        <f>IFERROR(VLOOKUP(Table49[[#This Row],[ITEM CODE]],Table2[[Item Code]:[Master Name]],3,0),"")</f>
        <v/>
      </c>
      <c r="K3637" s="1" t="str">
        <f>IFERROR(VLOOKUP(Table49[[#This Row],[ITEM CODE]],Table2[[Item Code]:[Master Name]],9,0),"")</f>
        <v/>
      </c>
      <c r="L3637" s="1" t="str">
        <f>IFERROR(VLOOKUP(Table49[[#This Row],[ITEM CODE]],Table2[[Item Code]:[Master Name]],8,0),"")</f>
        <v/>
      </c>
      <c r="M3637" s="41"/>
      <c r="N3637" s="66">
        <f>IFERROR(VLOOKUP(Table49[[#This Row],[ITEM CODE]],Table2[[#All],[Item Code]:[Unit Cost]],10,0),0)</f>
        <v>0</v>
      </c>
      <c r="O3637" s="134">
        <f>IFERROR(VLOOKUP(Table49[[#This Row],[ITEM CODE]],Table2[[#All],[Item Code]:[Unit Cost]],10,0),0)</f>
        <v>0</v>
      </c>
      <c r="P3637" s="56"/>
      <c r="Q3637" s="58"/>
      <c r="R3637" s="58">
        <f>Table49[[#This Row],[QUANTITY]]*Table49[[#This Row],[INV Prices]]</f>
        <v>0</v>
      </c>
      <c r="S3637" s="67"/>
      <c r="V3637" s="41"/>
      <c r="W3637" s="4" t="str">
        <f>IFERROR(VLOOKUP(Table49[[#This Row],[ITEM CODE]],Table2[[Item Code]:[Category ]],6,0),"")</f>
        <v/>
      </c>
      <c r="X3637" s="1" t="str">
        <f>IFERROR(VLOOKUP(Table49[[#This Row],[ITEM CODE]],Table2[[Item Code]:[Sub Category]],7,0),"")</f>
        <v/>
      </c>
      <c r="Y3637" s="68" t="str">
        <f>Table49[[#This Row],[PO Number]]&amp;COUNTIFS($E$5:E3637,E3637)</f>
        <v>0</v>
      </c>
    </row>
    <row r="3638" spans="1:25" ht="14.7" customHeight="1" x14ac:dyDescent="0.3">
      <c r="A3638" s="1" t="str">
        <f>IF(Table49[[#This Row],[ITEM NAME]]="","",ROW()-4)</f>
        <v/>
      </c>
      <c r="B3638" s="68"/>
      <c r="C3638" s="4" t="str">
        <f>IFERROR(VLOOKUP(B3638,Table14[],3,0),"")</f>
        <v/>
      </c>
      <c r="D3638" s="4" t="str">
        <f>IFERROR(VLOOKUP(B3638,Table14[],2,0),"")</f>
        <v/>
      </c>
      <c r="E3638" s="4"/>
      <c r="H3638" s="41" t="str">
        <f>IFERROR(VLOOKUP(Table49[[#This Row],[ITEM CODE]],Table2[[Item Code]:[Master Name]],2,0),"")</f>
        <v/>
      </c>
      <c r="I3638" s="41"/>
      <c r="J3638" s="65" t="str">
        <f>IFERROR(VLOOKUP(Table49[[#This Row],[ITEM CODE]],Table2[[Item Code]:[Master Name]],3,0),"")</f>
        <v/>
      </c>
      <c r="K3638" s="1" t="str">
        <f>IFERROR(VLOOKUP(Table49[[#This Row],[ITEM CODE]],Table2[[Item Code]:[Master Name]],9,0),"")</f>
        <v/>
      </c>
      <c r="L3638" s="1" t="str">
        <f>IFERROR(VLOOKUP(Table49[[#This Row],[ITEM CODE]],Table2[[Item Code]:[Master Name]],8,0),"")</f>
        <v/>
      </c>
      <c r="M3638" s="41"/>
      <c r="N3638" s="66">
        <f>IFERROR(VLOOKUP(Table49[[#This Row],[ITEM CODE]],Table2[[#All],[Item Code]:[Unit Cost]],10,0),0)</f>
        <v>0</v>
      </c>
      <c r="O3638" s="134">
        <f>IFERROR(VLOOKUP(Table49[[#This Row],[ITEM CODE]],Table2[[#All],[Item Code]:[Unit Cost]],10,0),0)</f>
        <v>0</v>
      </c>
      <c r="P3638" s="56"/>
      <c r="Q3638" s="58"/>
      <c r="R3638" s="58">
        <f>Table49[[#This Row],[QUANTITY]]*Table49[[#This Row],[INV Prices]]</f>
        <v>0</v>
      </c>
      <c r="S3638" s="67"/>
      <c r="V3638" s="41"/>
      <c r="W3638" s="4" t="str">
        <f>IFERROR(VLOOKUP(Table49[[#This Row],[ITEM CODE]],Table2[[Item Code]:[Category ]],6,0),"")</f>
        <v/>
      </c>
      <c r="X3638" s="1" t="str">
        <f>IFERROR(VLOOKUP(Table49[[#This Row],[ITEM CODE]],Table2[[Item Code]:[Sub Category]],7,0),"")</f>
        <v/>
      </c>
      <c r="Y3638" s="68" t="str">
        <f>Table49[[#This Row],[PO Number]]&amp;COUNTIFS($E$5:E3638,E3638)</f>
        <v>0</v>
      </c>
    </row>
    <row r="3639" spans="1:25" ht="14.7" customHeight="1" x14ac:dyDescent="0.3">
      <c r="A3639" s="1" t="str">
        <f>IF(Table49[[#This Row],[ITEM NAME]]="","",ROW()-4)</f>
        <v/>
      </c>
      <c r="B3639" s="68"/>
      <c r="C3639" s="4" t="str">
        <f>IFERROR(VLOOKUP(B3639,Table14[],3,0),"")</f>
        <v/>
      </c>
      <c r="D3639" s="4" t="str">
        <f>IFERROR(VLOOKUP(B3639,Table14[],2,0),"")</f>
        <v/>
      </c>
      <c r="E3639" s="4"/>
      <c r="H3639" s="41" t="str">
        <f>IFERROR(VLOOKUP(Table49[[#This Row],[ITEM CODE]],Table2[[Item Code]:[Master Name]],2,0),"")</f>
        <v/>
      </c>
      <c r="I3639" s="41"/>
      <c r="J3639" s="65" t="str">
        <f>IFERROR(VLOOKUP(Table49[[#This Row],[ITEM CODE]],Table2[[Item Code]:[Master Name]],3,0),"")</f>
        <v/>
      </c>
      <c r="K3639" s="1" t="str">
        <f>IFERROR(VLOOKUP(Table49[[#This Row],[ITEM CODE]],Table2[[Item Code]:[Master Name]],9,0),"")</f>
        <v/>
      </c>
      <c r="L3639" s="1" t="str">
        <f>IFERROR(VLOOKUP(Table49[[#This Row],[ITEM CODE]],Table2[[Item Code]:[Master Name]],8,0),"")</f>
        <v/>
      </c>
      <c r="M3639" s="41"/>
      <c r="N3639" s="66">
        <f>IFERROR(VLOOKUP(Table49[[#This Row],[ITEM CODE]],Table2[[#All],[Item Code]:[Unit Cost]],10,0),0)</f>
        <v>0</v>
      </c>
      <c r="O3639" s="134">
        <f>IFERROR(VLOOKUP(Table49[[#This Row],[ITEM CODE]],Table2[[#All],[Item Code]:[Unit Cost]],10,0),0)</f>
        <v>0</v>
      </c>
      <c r="P3639" s="56"/>
      <c r="Q3639" s="58"/>
      <c r="R3639" s="58">
        <f>Table49[[#This Row],[QUANTITY]]*Table49[[#This Row],[INV Prices]]</f>
        <v>0</v>
      </c>
      <c r="S3639" s="67"/>
      <c r="V3639" s="41"/>
      <c r="W3639" s="4" t="str">
        <f>IFERROR(VLOOKUP(Table49[[#This Row],[ITEM CODE]],Table2[[Item Code]:[Category ]],6,0),"")</f>
        <v/>
      </c>
      <c r="X3639" s="1" t="str">
        <f>IFERROR(VLOOKUP(Table49[[#This Row],[ITEM CODE]],Table2[[Item Code]:[Sub Category]],7,0),"")</f>
        <v/>
      </c>
      <c r="Y3639" s="68" t="str">
        <f>Table49[[#This Row],[PO Number]]&amp;COUNTIFS($E$5:E3639,E3639)</f>
        <v>0</v>
      </c>
    </row>
    <row r="3640" spans="1:25" ht="14.7" customHeight="1" x14ac:dyDescent="0.3">
      <c r="A3640" s="1" t="str">
        <f>IF(Table49[[#This Row],[ITEM NAME]]="","",ROW()-4)</f>
        <v/>
      </c>
      <c r="B3640" s="68"/>
      <c r="C3640" s="4" t="str">
        <f>IFERROR(VLOOKUP(B3640,Table14[],3,0),"")</f>
        <v/>
      </c>
      <c r="D3640" s="4" t="str">
        <f>IFERROR(VLOOKUP(B3640,Table14[],2,0),"")</f>
        <v/>
      </c>
      <c r="E3640" s="4"/>
      <c r="H3640" s="41" t="str">
        <f>IFERROR(VLOOKUP(Table49[[#This Row],[ITEM CODE]],Table2[[Item Code]:[Master Name]],2,0),"")</f>
        <v/>
      </c>
      <c r="I3640" s="41"/>
      <c r="J3640" s="65" t="str">
        <f>IFERROR(VLOOKUP(Table49[[#This Row],[ITEM CODE]],Table2[[Item Code]:[Master Name]],3,0),"")</f>
        <v/>
      </c>
      <c r="K3640" s="1" t="str">
        <f>IFERROR(VLOOKUP(Table49[[#This Row],[ITEM CODE]],Table2[[Item Code]:[Master Name]],9,0),"")</f>
        <v/>
      </c>
      <c r="L3640" s="1" t="str">
        <f>IFERROR(VLOOKUP(Table49[[#This Row],[ITEM CODE]],Table2[[Item Code]:[Master Name]],8,0),"")</f>
        <v/>
      </c>
      <c r="M3640" s="41"/>
      <c r="N3640" s="66">
        <f>IFERROR(VLOOKUP(Table49[[#This Row],[ITEM CODE]],Table2[[#All],[Item Code]:[Unit Cost]],10,0),0)</f>
        <v>0</v>
      </c>
      <c r="O3640" s="134">
        <f>IFERROR(VLOOKUP(Table49[[#This Row],[ITEM CODE]],Table2[[#All],[Item Code]:[Unit Cost]],10,0),0)</f>
        <v>0</v>
      </c>
      <c r="P3640" s="56"/>
      <c r="Q3640" s="58"/>
      <c r="R3640" s="58">
        <f>Table49[[#This Row],[QUANTITY]]*Table49[[#This Row],[INV Prices]]</f>
        <v>0</v>
      </c>
      <c r="S3640" s="67"/>
      <c r="V3640" s="41"/>
      <c r="W3640" s="4" t="str">
        <f>IFERROR(VLOOKUP(Table49[[#This Row],[ITEM CODE]],Table2[[Item Code]:[Category ]],6,0),"")</f>
        <v/>
      </c>
      <c r="X3640" s="1" t="str">
        <f>IFERROR(VLOOKUP(Table49[[#This Row],[ITEM CODE]],Table2[[Item Code]:[Sub Category]],7,0),"")</f>
        <v/>
      </c>
      <c r="Y3640" s="68" t="str">
        <f>Table49[[#This Row],[PO Number]]&amp;COUNTIFS($E$5:E3640,E3640)</f>
        <v>0</v>
      </c>
    </row>
    <row r="3641" spans="1:25" ht="14.7" customHeight="1" x14ac:dyDescent="0.3">
      <c r="A3641" s="1" t="str">
        <f>IF(Table49[[#This Row],[ITEM NAME]]="","",ROW()-4)</f>
        <v/>
      </c>
      <c r="B3641" s="68"/>
      <c r="C3641" s="4" t="str">
        <f>IFERROR(VLOOKUP(B3641,Table14[],3,0),"")</f>
        <v/>
      </c>
      <c r="D3641" s="4" t="str">
        <f>IFERROR(VLOOKUP(B3641,Table14[],2,0),"")</f>
        <v/>
      </c>
      <c r="E3641" s="4"/>
      <c r="H3641" s="41" t="str">
        <f>IFERROR(VLOOKUP(Table49[[#This Row],[ITEM CODE]],Table2[[Item Code]:[Master Name]],2,0),"")</f>
        <v/>
      </c>
      <c r="I3641" s="41"/>
      <c r="J3641" s="65" t="str">
        <f>IFERROR(VLOOKUP(Table49[[#This Row],[ITEM CODE]],Table2[[Item Code]:[Master Name]],3,0),"")</f>
        <v/>
      </c>
      <c r="K3641" s="1" t="str">
        <f>IFERROR(VLOOKUP(Table49[[#This Row],[ITEM CODE]],Table2[[Item Code]:[Master Name]],9,0),"")</f>
        <v/>
      </c>
      <c r="L3641" s="1" t="str">
        <f>IFERROR(VLOOKUP(Table49[[#This Row],[ITEM CODE]],Table2[[Item Code]:[Master Name]],8,0),"")</f>
        <v/>
      </c>
      <c r="M3641" s="41"/>
      <c r="N3641" s="66">
        <f>IFERROR(VLOOKUP(Table49[[#This Row],[ITEM CODE]],Table2[[#All],[Item Code]:[Unit Cost]],10,0),0)</f>
        <v>0</v>
      </c>
      <c r="O3641" s="134">
        <f>IFERROR(VLOOKUP(Table49[[#This Row],[ITEM CODE]],Table2[[#All],[Item Code]:[Unit Cost]],10,0),0)</f>
        <v>0</v>
      </c>
      <c r="P3641" s="56"/>
      <c r="Q3641" s="58"/>
      <c r="R3641" s="58">
        <f>Table49[[#This Row],[QUANTITY]]*Table49[[#This Row],[INV Prices]]</f>
        <v>0</v>
      </c>
      <c r="S3641" s="67"/>
      <c r="V3641" s="41"/>
      <c r="W3641" s="4" t="str">
        <f>IFERROR(VLOOKUP(Table49[[#This Row],[ITEM CODE]],Table2[[Item Code]:[Category ]],6,0),"")</f>
        <v/>
      </c>
      <c r="X3641" s="1" t="str">
        <f>IFERROR(VLOOKUP(Table49[[#This Row],[ITEM CODE]],Table2[[Item Code]:[Sub Category]],7,0),"")</f>
        <v/>
      </c>
      <c r="Y3641" s="68" t="str">
        <f>Table49[[#This Row],[PO Number]]&amp;COUNTIFS($E$5:E3641,E3641)</f>
        <v>0</v>
      </c>
    </row>
    <row r="3642" spans="1:25" ht="14.7" customHeight="1" x14ac:dyDescent="0.3">
      <c r="A3642" s="1" t="str">
        <f>IF(Table49[[#This Row],[ITEM NAME]]="","",ROW()-4)</f>
        <v/>
      </c>
      <c r="B3642" s="68"/>
      <c r="C3642" s="4" t="str">
        <f>IFERROR(VLOOKUP(B3642,Table14[],3,0),"")</f>
        <v/>
      </c>
      <c r="D3642" s="4" t="str">
        <f>IFERROR(VLOOKUP(B3642,Table14[],2,0),"")</f>
        <v/>
      </c>
      <c r="E3642" s="4"/>
      <c r="H3642" s="41" t="str">
        <f>IFERROR(VLOOKUP(Table49[[#This Row],[ITEM CODE]],Table2[[Item Code]:[Master Name]],2,0),"")</f>
        <v/>
      </c>
      <c r="I3642" s="41"/>
      <c r="J3642" s="65" t="str">
        <f>IFERROR(VLOOKUP(Table49[[#This Row],[ITEM CODE]],Table2[[Item Code]:[Master Name]],3,0),"")</f>
        <v/>
      </c>
      <c r="K3642" s="1" t="str">
        <f>IFERROR(VLOOKUP(Table49[[#This Row],[ITEM CODE]],Table2[[Item Code]:[Master Name]],9,0),"")</f>
        <v/>
      </c>
      <c r="L3642" s="1" t="str">
        <f>IFERROR(VLOOKUP(Table49[[#This Row],[ITEM CODE]],Table2[[Item Code]:[Master Name]],8,0),"")</f>
        <v/>
      </c>
      <c r="M3642" s="41"/>
      <c r="N3642" s="66">
        <f>IFERROR(VLOOKUP(Table49[[#This Row],[ITEM CODE]],Table2[[#All],[Item Code]:[Unit Cost]],10,0),0)</f>
        <v>0</v>
      </c>
      <c r="O3642" s="134">
        <f>IFERROR(VLOOKUP(Table49[[#This Row],[ITEM CODE]],Table2[[#All],[Item Code]:[Unit Cost]],10,0),0)</f>
        <v>0</v>
      </c>
      <c r="P3642" s="56"/>
      <c r="Q3642" s="58"/>
      <c r="R3642" s="58">
        <f>Table49[[#This Row],[QUANTITY]]*Table49[[#This Row],[INV Prices]]</f>
        <v>0</v>
      </c>
      <c r="S3642" s="67"/>
      <c r="V3642" s="41"/>
      <c r="W3642" s="4" t="str">
        <f>IFERROR(VLOOKUP(Table49[[#This Row],[ITEM CODE]],Table2[[Item Code]:[Category ]],6,0),"")</f>
        <v/>
      </c>
      <c r="X3642" s="1" t="str">
        <f>IFERROR(VLOOKUP(Table49[[#This Row],[ITEM CODE]],Table2[[Item Code]:[Sub Category]],7,0),"")</f>
        <v/>
      </c>
      <c r="Y3642" s="68" t="str">
        <f>Table49[[#This Row],[PO Number]]&amp;COUNTIFS($E$5:E3642,E3642)</f>
        <v>0</v>
      </c>
    </row>
    <row r="3643" spans="1:25" ht="14.7" customHeight="1" x14ac:dyDescent="0.3">
      <c r="A3643" s="1" t="str">
        <f>IF(Table49[[#This Row],[ITEM NAME]]="","",ROW()-4)</f>
        <v/>
      </c>
      <c r="B3643" s="68"/>
      <c r="C3643" s="4" t="str">
        <f>IFERROR(VLOOKUP(B3643,Table14[],3,0),"")</f>
        <v/>
      </c>
      <c r="D3643" s="4" t="str">
        <f>IFERROR(VLOOKUP(B3643,Table14[],2,0),"")</f>
        <v/>
      </c>
      <c r="E3643" s="4"/>
      <c r="H3643" s="41" t="str">
        <f>IFERROR(VLOOKUP(Table49[[#This Row],[ITEM CODE]],Table2[[Item Code]:[Master Name]],2,0),"")</f>
        <v/>
      </c>
      <c r="I3643" s="41"/>
      <c r="J3643" s="65" t="str">
        <f>IFERROR(VLOOKUP(Table49[[#This Row],[ITEM CODE]],Table2[[Item Code]:[Master Name]],3,0),"")</f>
        <v/>
      </c>
      <c r="K3643" s="1" t="str">
        <f>IFERROR(VLOOKUP(Table49[[#This Row],[ITEM CODE]],Table2[[Item Code]:[Master Name]],9,0),"")</f>
        <v/>
      </c>
      <c r="L3643" s="1" t="str">
        <f>IFERROR(VLOOKUP(Table49[[#This Row],[ITEM CODE]],Table2[[Item Code]:[Master Name]],8,0),"")</f>
        <v/>
      </c>
      <c r="M3643" s="41"/>
      <c r="N3643" s="66">
        <f>IFERROR(VLOOKUP(Table49[[#This Row],[ITEM CODE]],Table2[[#All],[Item Code]:[Unit Cost]],10,0),0)</f>
        <v>0</v>
      </c>
      <c r="O3643" s="134">
        <f>IFERROR(VLOOKUP(Table49[[#This Row],[ITEM CODE]],Table2[[#All],[Item Code]:[Unit Cost]],10,0),0)</f>
        <v>0</v>
      </c>
      <c r="P3643" s="56"/>
      <c r="Q3643" s="58"/>
      <c r="R3643" s="58">
        <f>Table49[[#This Row],[QUANTITY]]*Table49[[#This Row],[INV Prices]]</f>
        <v>0</v>
      </c>
      <c r="S3643" s="67"/>
      <c r="V3643" s="41"/>
      <c r="W3643" s="4" t="str">
        <f>IFERROR(VLOOKUP(Table49[[#This Row],[ITEM CODE]],Table2[[Item Code]:[Category ]],6,0),"")</f>
        <v/>
      </c>
      <c r="X3643" s="1" t="str">
        <f>IFERROR(VLOOKUP(Table49[[#This Row],[ITEM CODE]],Table2[[Item Code]:[Sub Category]],7,0),"")</f>
        <v/>
      </c>
      <c r="Y3643" s="68" t="str">
        <f>Table49[[#This Row],[PO Number]]&amp;COUNTIFS($E$5:E3643,E3643)</f>
        <v>0</v>
      </c>
    </row>
    <row r="3644" spans="1:25" ht="14.7" customHeight="1" x14ac:dyDescent="0.3">
      <c r="A3644" s="1" t="str">
        <f>IF(Table49[[#This Row],[ITEM NAME]]="","",ROW()-4)</f>
        <v/>
      </c>
      <c r="B3644" s="68"/>
      <c r="C3644" s="4" t="str">
        <f>IFERROR(VLOOKUP(B3644,Table14[],3,0),"")</f>
        <v/>
      </c>
      <c r="D3644" s="4" t="str">
        <f>IFERROR(VLOOKUP(B3644,Table14[],2,0),"")</f>
        <v/>
      </c>
      <c r="E3644" s="4"/>
      <c r="H3644" s="41" t="str">
        <f>IFERROR(VLOOKUP(Table49[[#This Row],[ITEM CODE]],Table2[[Item Code]:[Master Name]],2,0),"")</f>
        <v/>
      </c>
      <c r="I3644" s="41"/>
      <c r="J3644" s="65" t="str">
        <f>IFERROR(VLOOKUP(Table49[[#This Row],[ITEM CODE]],Table2[[Item Code]:[Master Name]],3,0),"")</f>
        <v/>
      </c>
      <c r="K3644" s="1" t="str">
        <f>IFERROR(VLOOKUP(Table49[[#This Row],[ITEM CODE]],Table2[[Item Code]:[Master Name]],9,0),"")</f>
        <v/>
      </c>
      <c r="L3644" s="1" t="str">
        <f>IFERROR(VLOOKUP(Table49[[#This Row],[ITEM CODE]],Table2[[Item Code]:[Master Name]],8,0),"")</f>
        <v/>
      </c>
      <c r="M3644" s="41"/>
      <c r="N3644" s="66">
        <f>IFERROR(VLOOKUP(Table49[[#This Row],[ITEM CODE]],Table2[[#All],[Item Code]:[Unit Cost]],10,0),0)</f>
        <v>0</v>
      </c>
      <c r="O3644" s="134">
        <f>IFERROR(VLOOKUP(Table49[[#This Row],[ITEM CODE]],Table2[[#All],[Item Code]:[Unit Cost]],10,0),0)</f>
        <v>0</v>
      </c>
      <c r="P3644" s="56"/>
      <c r="Q3644" s="58"/>
      <c r="R3644" s="58">
        <f>Table49[[#This Row],[QUANTITY]]*Table49[[#This Row],[INV Prices]]</f>
        <v>0</v>
      </c>
      <c r="S3644" s="67"/>
      <c r="V3644" s="41"/>
      <c r="W3644" s="4" t="str">
        <f>IFERROR(VLOOKUP(Table49[[#This Row],[ITEM CODE]],Table2[[Item Code]:[Category ]],6,0),"")</f>
        <v/>
      </c>
      <c r="X3644" s="1" t="str">
        <f>IFERROR(VLOOKUP(Table49[[#This Row],[ITEM CODE]],Table2[[Item Code]:[Sub Category]],7,0),"")</f>
        <v/>
      </c>
      <c r="Y3644" s="68" t="str">
        <f>Table49[[#This Row],[PO Number]]&amp;COUNTIFS($E$5:E3644,E3644)</f>
        <v>0</v>
      </c>
    </row>
    <row r="3645" spans="1:25" ht="14.7" customHeight="1" x14ac:dyDescent="0.3">
      <c r="A3645" s="1" t="str">
        <f>IF(Table49[[#This Row],[ITEM NAME]]="","",ROW()-4)</f>
        <v/>
      </c>
      <c r="B3645" s="68"/>
      <c r="C3645" s="4" t="str">
        <f>IFERROR(VLOOKUP(B3645,Table14[],3,0),"")</f>
        <v/>
      </c>
      <c r="D3645" s="4" t="str">
        <f>IFERROR(VLOOKUP(B3645,Table14[],2,0),"")</f>
        <v/>
      </c>
      <c r="E3645" s="4"/>
      <c r="H3645" s="41" t="str">
        <f>IFERROR(VLOOKUP(Table49[[#This Row],[ITEM CODE]],Table2[[Item Code]:[Master Name]],2,0),"")</f>
        <v/>
      </c>
      <c r="I3645" s="41"/>
      <c r="J3645" s="65" t="str">
        <f>IFERROR(VLOOKUP(Table49[[#This Row],[ITEM CODE]],Table2[[Item Code]:[Master Name]],3,0),"")</f>
        <v/>
      </c>
      <c r="K3645" s="1" t="str">
        <f>IFERROR(VLOOKUP(Table49[[#This Row],[ITEM CODE]],Table2[[Item Code]:[Master Name]],9,0),"")</f>
        <v/>
      </c>
      <c r="L3645" s="1" t="str">
        <f>IFERROR(VLOOKUP(Table49[[#This Row],[ITEM CODE]],Table2[[Item Code]:[Master Name]],8,0),"")</f>
        <v/>
      </c>
      <c r="M3645" s="41"/>
      <c r="N3645" s="66">
        <f>IFERROR(VLOOKUP(Table49[[#This Row],[ITEM CODE]],Table2[[#All],[Item Code]:[Unit Cost]],10,0),0)</f>
        <v>0</v>
      </c>
      <c r="O3645" s="134">
        <f>IFERROR(VLOOKUP(Table49[[#This Row],[ITEM CODE]],Table2[[#All],[Item Code]:[Unit Cost]],10,0),0)</f>
        <v>0</v>
      </c>
      <c r="P3645" s="56"/>
      <c r="Q3645" s="58"/>
      <c r="R3645" s="58">
        <f>Table49[[#This Row],[QUANTITY]]*Table49[[#This Row],[INV Prices]]</f>
        <v>0</v>
      </c>
      <c r="S3645" s="67"/>
      <c r="V3645" s="41"/>
      <c r="W3645" s="4" t="str">
        <f>IFERROR(VLOOKUP(Table49[[#This Row],[ITEM CODE]],Table2[[Item Code]:[Category ]],6,0),"")</f>
        <v/>
      </c>
      <c r="X3645" s="1" t="str">
        <f>IFERROR(VLOOKUP(Table49[[#This Row],[ITEM CODE]],Table2[[Item Code]:[Sub Category]],7,0),"")</f>
        <v/>
      </c>
      <c r="Y3645" s="68" t="str">
        <f>Table49[[#This Row],[PO Number]]&amp;COUNTIFS($E$5:E3645,E3645)</f>
        <v>0</v>
      </c>
    </row>
    <row r="3646" spans="1:25" ht="14.7" customHeight="1" x14ac:dyDescent="0.3">
      <c r="A3646" s="1" t="str">
        <f>IF(Table49[[#This Row],[ITEM NAME]]="","",ROW()-4)</f>
        <v/>
      </c>
      <c r="B3646" s="68"/>
      <c r="C3646" s="4" t="str">
        <f>IFERROR(VLOOKUP(B3646,Table14[],3,0),"")</f>
        <v/>
      </c>
      <c r="D3646" s="4" t="str">
        <f>IFERROR(VLOOKUP(B3646,Table14[],2,0),"")</f>
        <v/>
      </c>
      <c r="E3646" s="4"/>
      <c r="H3646" s="41" t="str">
        <f>IFERROR(VLOOKUP(Table49[[#This Row],[ITEM CODE]],Table2[[Item Code]:[Master Name]],2,0),"")</f>
        <v/>
      </c>
      <c r="I3646" s="41"/>
      <c r="J3646" s="65" t="str">
        <f>IFERROR(VLOOKUP(Table49[[#This Row],[ITEM CODE]],Table2[[Item Code]:[Master Name]],3,0),"")</f>
        <v/>
      </c>
      <c r="K3646" s="1" t="str">
        <f>IFERROR(VLOOKUP(Table49[[#This Row],[ITEM CODE]],Table2[[Item Code]:[Master Name]],9,0),"")</f>
        <v/>
      </c>
      <c r="L3646" s="1" t="str">
        <f>IFERROR(VLOOKUP(Table49[[#This Row],[ITEM CODE]],Table2[[Item Code]:[Master Name]],8,0),"")</f>
        <v/>
      </c>
      <c r="M3646" s="41"/>
      <c r="N3646" s="66">
        <f>IFERROR(VLOOKUP(Table49[[#This Row],[ITEM CODE]],Table2[[#All],[Item Code]:[Unit Cost]],10,0),0)</f>
        <v>0</v>
      </c>
      <c r="O3646" s="134">
        <f>IFERROR(VLOOKUP(Table49[[#This Row],[ITEM CODE]],Table2[[#All],[Item Code]:[Unit Cost]],10,0),0)</f>
        <v>0</v>
      </c>
      <c r="P3646" s="56"/>
      <c r="Q3646" s="58"/>
      <c r="R3646" s="58">
        <f>Table49[[#This Row],[QUANTITY]]*Table49[[#This Row],[INV Prices]]</f>
        <v>0</v>
      </c>
      <c r="S3646" s="67"/>
      <c r="V3646" s="41"/>
      <c r="W3646" s="4" t="str">
        <f>IFERROR(VLOOKUP(Table49[[#This Row],[ITEM CODE]],Table2[[Item Code]:[Category ]],6,0),"")</f>
        <v/>
      </c>
      <c r="X3646" s="1" t="str">
        <f>IFERROR(VLOOKUP(Table49[[#This Row],[ITEM CODE]],Table2[[Item Code]:[Sub Category]],7,0),"")</f>
        <v/>
      </c>
      <c r="Y3646" s="68" t="str">
        <f>Table49[[#This Row],[PO Number]]&amp;COUNTIFS($E$5:E3646,E3646)</f>
        <v>0</v>
      </c>
    </row>
    <row r="3647" spans="1:25" ht="14.7" customHeight="1" x14ac:dyDescent="0.3">
      <c r="A3647" s="1" t="str">
        <f>IF(Table49[[#This Row],[ITEM NAME]]="","",ROW()-4)</f>
        <v/>
      </c>
      <c r="B3647" s="68"/>
      <c r="C3647" s="4" t="str">
        <f>IFERROR(VLOOKUP(B3647,Table14[],3,0),"")</f>
        <v/>
      </c>
      <c r="D3647" s="4" t="str">
        <f>IFERROR(VLOOKUP(B3647,Table14[],2,0),"")</f>
        <v/>
      </c>
      <c r="E3647" s="4"/>
      <c r="H3647" s="41" t="str">
        <f>IFERROR(VLOOKUP(Table49[[#This Row],[ITEM CODE]],Table2[[Item Code]:[Master Name]],2,0),"")</f>
        <v/>
      </c>
      <c r="I3647" s="41"/>
      <c r="J3647" s="65" t="str">
        <f>IFERROR(VLOOKUP(Table49[[#This Row],[ITEM CODE]],Table2[[Item Code]:[Master Name]],3,0),"")</f>
        <v/>
      </c>
      <c r="K3647" s="1" t="str">
        <f>IFERROR(VLOOKUP(Table49[[#This Row],[ITEM CODE]],Table2[[Item Code]:[Master Name]],9,0),"")</f>
        <v/>
      </c>
      <c r="L3647" s="1" t="str">
        <f>IFERROR(VLOOKUP(Table49[[#This Row],[ITEM CODE]],Table2[[Item Code]:[Master Name]],8,0),"")</f>
        <v/>
      </c>
      <c r="M3647" s="41"/>
      <c r="N3647" s="66">
        <f>IFERROR(VLOOKUP(Table49[[#This Row],[ITEM CODE]],Table2[[#All],[Item Code]:[Unit Cost]],10,0),0)</f>
        <v>0</v>
      </c>
      <c r="O3647" s="134">
        <f>IFERROR(VLOOKUP(Table49[[#This Row],[ITEM CODE]],Table2[[#All],[Item Code]:[Unit Cost]],10,0),0)</f>
        <v>0</v>
      </c>
      <c r="P3647" s="56"/>
      <c r="Q3647" s="58"/>
      <c r="R3647" s="58">
        <f>Table49[[#This Row],[QUANTITY]]*Table49[[#This Row],[INV Prices]]</f>
        <v>0</v>
      </c>
      <c r="S3647" s="67"/>
      <c r="V3647" s="41"/>
      <c r="W3647" s="4" t="str">
        <f>IFERROR(VLOOKUP(Table49[[#This Row],[ITEM CODE]],Table2[[Item Code]:[Category ]],6,0),"")</f>
        <v/>
      </c>
      <c r="X3647" s="1" t="str">
        <f>IFERROR(VLOOKUP(Table49[[#This Row],[ITEM CODE]],Table2[[Item Code]:[Sub Category]],7,0),"")</f>
        <v/>
      </c>
      <c r="Y3647" s="68" t="str">
        <f>Table49[[#This Row],[PO Number]]&amp;COUNTIFS($E$5:E3647,E3647)</f>
        <v>0</v>
      </c>
    </row>
    <row r="3648" spans="1:25" ht="14.7" customHeight="1" x14ac:dyDescent="0.3">
      <c r="A3648" s="1" t="str">
        <f>IF(Table49[[#This Row],[ITEM NAME]]="","",ROW()-4)</f>
        <v/>
      </c>
      <c r="B3648" s="68"/>
      <c r="C3648" s="4" t="str">
        <f>IFERROR(VLOOKUP(B3648,Table14[],3,0),"")</f>
        <v/>
      </c>
      <c r="D3648" s="4" t="str">
        <f>IFERROR(VLOOKUP(B3648,Table14[],2,0),"")</f>
        <v/>
      </c>
      <c r="E3648" s="4"/>
      <c r="H3648" s="41" t="str">
        <f>IFERROR(VLOOKUP(Table49[[#This Row],[ITEM CODE]],Table2[[Item Code]:[Master Name]],2,0),"")</f>
        <v/>
      </c>
      <c r="I3648" s="41"/>
      <c r="J3648" s="65" t="str">
        <f>IFERROR(VLOOKUP(Table49[[#This Row],[ITEM CODE]],Table2[[Item Code]:[Master Name]],3,0),"")</f>
        <v/>
      </c>
      <c r="K3648" s="1" t="str">
        <f>IFERROR(VLOOKUP(Table49[[#This Row],[ITEM CODE]],Table2[[Item Code]:[Master Name]],9,0),"")</f>
        <v/>
      </c>
      <c r="L3648" s="1" t="str">
        <f>IFERROR(VLOOKUP(Table49[[#This Row],[ITEM CODE]],Table2[[Item Code]:[Master Name]],8,0),"")</f>
        <v/>
      </c>
      <c r="M3648" s="41"/>
      <c r="N3648" s="66">
        <f>IFERROR(VLOOKUP(Table49[[#This Row],[ITEM CODE]],Table2[[#All],[Item Code]:[Unit Cost]],10,0),0)</f>
        <v>0</v>
      </c>
      <c r="O3648" s="134">
        <f>IFERROR(VLOOKUP(Table49[[#This Row],[ITEM CODE]],Table2[[#All],[Item Code]:[Unit Cost]],10,0),0)</f>
        <v>0</v>
      </c>
      <c r="P3648" s="56"/>
      <c r="Q3648" s="58"/>
      <c r="R3648" s="58">
        <f>Table49[[#This Row],[QUANTITY]]*Table49[[#This Row],[INV Prices]]</f>
        <v>0</v>
      </c>
      <c r="S3648" s="67"/>
      <c r="V3648" s="41"/>
      <c r="W3648" s="4" t="str">
        <f>IFERROR(VLOOKUP(Table49[[#This Row],[ITEM CODE]],Table2[[Item Code]:[Category ]],6,0),"")</f>
        <v/>
      </c>
      <c r="X3648" s="1" t="str">
        <f>IFERROR(VLOOKUP(Table49[[#This Row],[ITEM CODE]],Table2[[Item Code]:[Sub Category]],7,0),"")</f>
        <v/>
      </c>
      <c r="Y3648" s="68" t="str">
        <f>Table49[[#This Row],[PO Number]]&amp;COUNTIFS($E$5:E3648,E3648)</f>
        <v>0</v>
      </c>
    </row>
    <row r="3649" spans="1:25" ht="14.7" customHeight="1" x14ac:dyDescent="0.3">
      <c r="A3649" s="1" t="str">
        <f>IF(Table49[[#This Row],[ITEM NAME]]="","",ROW()-4)</f>
        <v/>
      </c>
      <c r="B3649" s="68"/>
      <c r="C3649" s="4" t="str">
        <f>IFERROR(VLOOKUP(B3649,Table14[],3,0),"")</f>
        <v/>
      </c>
      <c r="D3649" s="4" t="str">
        <f>IFERROR(VLOOKUP(B3649,Table14[],2,0),"")</f>
        <v/>
      </c>
      <c r="E3649" s="4"/>
      <c r="H3649" s="41" t="str">
        <f>IFERROR(VLOOKUP(Table49[[#This Row],[ITEM CODE]],Table2[[Item Code]:[Master Name]],2,0),"")</f>
        <v/>
      </c>
      <c r="I3649" s="41"/>
      <c r="J3649" s="65" t="str">
        <f>IFERROR(VLOOKUP(Table49[[#This Row],[ITEM CODE]],Table2[[Item Code]:[Master Name]],3,0),"")</f>
        <v/>
      </c>
      <c r="K3649" s="1" t="str">
        <f>IFERROR(VLOOKUP(Table49[[#This Row],[ITEM CODE]],Table2[[Item Code]:[Master Name]],9,0),"")</f>
        <v/>
      </c>
      <c r="L3649" s="1" t="str">
        <f>IFERROR(VLOOKUP(Table49[[#This Row],[ITEM CODE]],Table2[[Item Code]:[Master Name]],8,0),"")</f>
        <v/>
      </c>
      <c r="M3649" s="41"/>
      <c r="N3649" s="66">
        <f>IFERROR(VLOOKUP(Table49[[#This Row],[ITEM CODE]],Table2[[#All],[Item Code]:[Unit Cost]],10,0),0)</f>
        <v>0</v>
      </c>
      <c r="O3649" s="134">
        <f>IFERROR(VLOOKUP(Table49[[#This Row],[ITEM CODE]],Table2[[#All],[Item Code]:[Unit Cost]],10,0),0)</f>
        <v>0</v>
      </c>
      <c r="P3649" s="56"/>
      <c r="Q3649" s="58"/>
      <c r="R3649" s="58">
        <f>Table49[[#This Row],[QUANTITY]]*Table49[[#This Row],[INV Prices]]</f>
        <v>0</v>
      </c>
      <c r="S3649" s="67"/>
      <c r="V3649" s="41"/>
      <c r="W3649" s="4" t="str">
        <f>IFERROR(VLOOKUP(Table49[[#This Row],[ITEM CODE]],Table2[[Item Code]:[Category ]],6,0),"")</f>
        <v/>
      </c>
      <c r="X3649" s="1" t="str">
        <f>IFERROR(VLOOKUP(Table49[[#This Row],[ITEM CODE]],Table2[[Item Code]:[Sub Category]],7,0),"")</f>
        <v/>
      </c>
      <c r="Y3649" s="68" t="str">
        <f>Table49[[#This Row],[PO Number]]&amp;COUNTIFS($E$5:E3649,E3649)</f>
        <v>0</v>
      </c>
    </row>
    <row r="3650" spans="1:25" ht="14.7" customHeight="1" x14ac:dyDescent="0.3">
      <c r="A3650" s="1" t="str">
        <f>IF(Table49[[#This Row],[ITEM NAME]]="","",ROW()-4)</f>
        <v/>
      </c>
      <c r="B3650" s="68"/>
      <c r="C3650" s="4" t="str">
        <f>IFERROR(VLOOKUP(B3650,Table14[],3,0),"")</f>
        <v/>
      </c>
      <c r="D3650" s="4" t="str">
        <f>IFERROR(VLOOKUP(B3650,Table14[],2,0),"")</f>
        <v/>
      </c>
      <c r="E3650" s="4"/>
      <c r="H3650" s="41" t="str">
        <f>IFERROR(VLOOKUP(Table49[[#This Row],[ITEM CODE]],Table2[[Item Code]:[Master Name]],2,0),"")</f>
        <v/>
      </c>
      <c r="I3650" s="41"/>
      <c r="J3650" s="65" t="str">
        <f>IFERROR(VLOOKUP(Table49[[#This Row],[ITEM CODE]],Table2[[Item Code]:[Master Name]],3,0),"")</f>
        <v/>
      </c>
      <c r="K3650" s="1" t="str">
        <f>IFERROR(VLOOKUP(Table49[[#This Row],[ITEM CODE]],Table2[[Item Code]:[Master Name]],9,0),"")</f>
        <v/>
      </c>
      <c r="L3650" s="1" t="str">
        <f>IFERROR(VLOOKUP(Table49[[#This Row],[ITEM CODE]],Table2[[Item Code]:[Master Name]],8,0),"")</f>
        <v/>
      </c>
      <c r="M3650" s="41"/>
      <c r="N3650" s="66">
        <f>IFERROR(VLOOKUP(Table49[[#This Row],[ITEM CODE]],Table2[[#All],[Item Code]:[Unit Cost]],10,0),0)</f>
        <v>0</v>
      </c>
      <c r="O3650" s="134">
        <f>IFERROR(VLOOKUP(Table49[[#This Row],[ITEM CODE]],Table2[[#All],[Item Code]:[Unit Cost]],10,0),0)</f>
        <v>0</v>
      </c>
      <c r="P3650" s="56"/>
      <c r="Q3650" s="58"/>
      <c r="R3650" s="58">
        <f>Table49[[#This Row],[QUANTITY]]*Table49[[#This Row],[INV Prices]]</f>
        <v>0</v>
      </c>
      <c r="S3650" s="67"/>
      <c r="V3650" s="41"/>
      <c r="W3650" s="4" t="str">
        <f>IFERROR(VLOOKUP(Table49[[#This Row],[ITEM CODE]],Table2[[Item Code]:[Category ]],6,0),"")</f>
        <v/>
      </c>
      <c r="X3650" s="1" t="str">
        <f>IFERROR(VLOOKUP(Table49[[#This Row],[ITEM CODE]],Table2[[Item Code]:[Sub Category]],7,0),"")</f>
        <v/>
      </c>
      <c r="Y3650" s="68" t="str">
        <f>Table49[[#This Row],[PO Number]]&amp;COUNTIFS($E$5:E3650,E3650)</f>
        <v>0</v>
      </c>
    </row>
    <row r="3651" spans="1:25" ht="14.7" customHeight="1" x14ac:dyDescent="0.3">
      <c r="A3651" s="1" t="str">
        <f>IF(Table49[[#This Row],[ITEM NAME]]="","",ROW()-4)</f>
        <v/>
      </c>
      <c r="B3651" s="68"/>
      <c r="C3651" s="4" t="str">
        <f>IFERROR(VLOOKUP(B3651,Table14[],3,0),"")</f>
        <v/>
      </c>
      <c r="D3651" s="4" t="str">
        <f>IFERROR(VLOOKUP(B3651,Table14[],2,0),"")</f>
        <v/>
      </c>
      <c r="E3651" s="4"/>
      <c r="H3651" s="41" t="str">
        <f>IFERROR(VLOOKUP(Table49[[#This Row],[ITEM CODE]],Table2[[Item Code]:[Master Name]],2,0),"")</f>
        <v/>
      </c>
      <c r="I3651" s="41"/>
      <c r="J3651" s="65" t="str">
        <f>IFERROR(VLOOKUP(Table49[[#This Row],[ITEM CODE]],Table2[[Item Code]:[Master Name]],3,0),"")</f>
        <v/>
      </c>
      <c r="K3651" s="1" t="str">
        <f>IFERROR(VLOOKUP(Table49[[#This Row],[ITEM CODE]],Table2[[Item Code]:[Master Name]],9,0),"")</f>
        <v/>
      </c>
      <c r="L3651" s="1" t="str">
        <f>IFERROR(VLOOKUP(Table49[[#This Row],[ITEM CODE]],Table2[[Item Code]:[Master Name]],8,0),"")</f>
        <v/>
      </c>
      <c r="M3651" s="41"/>
      <c r="N3651" s="66">
        <f>IFERROR(VLOOKUP(Table49[[#This Row],[ITEM CODE]],Table2[[#All],[Item Code]:[Unit Cost]],10,0),0)</f>
        <v>0</v>
      </c>
      <c r="O3651" s="134">
        <f>IFERROR(VLOOKUP(Table49[[#This Row],[ITEM CODE]],Table2[[#All],[Item Code]:[Unit Cost]],10,0),0)</f>
        <v>0</v>
      </c>
      <c r="P3651" s="56"/>
      <c r="Q3651" s="58"/>
      <c r="R3651" s="58">
        <f>Table49[[#This Row],[QUANTITY]]*Table49[[#This Row],[INV Prices]]</f>
        <v>0</v>
      </c>
      <c r="S3651" s="67"/>
      <c r="V3651" s="41"/>
      <c r="W3651" s="4" t="str">
        <f>IFERROR(VLOOKUP(Table49[[#This Row],[ITEM CODE]],Table2[[Item Code]:[Category ]],6,0),"")</f>
        <v/>
      </c>
      <c r="X3651" s="1" t="str">
        <f>IFERROR(VLOOKUP(Table49[[#This Row],[ITEM CODE]],Table2[[Item Code]:[Sub Category]],7,0),"")</f>
        <v/>
      </c>
      <c r="Y3651" s="68" t="str">
        <f>Table49[[#This Row],[PO Number]]&amp;COUNTIFS($E$5:E3651,E3651)</f>
        <v>0</v>
      </c>
    </row>
    <row r="3652" spans="1:25" ht="14.7" customHeight="1" x14ac:dyDescent="0.3">
      <c r="A3652" s="1" t="str">
        <f>IF(Table49[[#This Row],[ITEM NAME]]="","",ROW()-4)</f>
        <v/>
      </c>
      <c r="B3652" s="68"/>
      <c r="C3652" s="4" t="str">
        <f>IFERROR(VLOOKUP(B3652,Table14[],3,0),"")</f>
        <v/>
      </c>
      <c r="D3652" s="4" t="str">
        <f>IFERROR(VLOOKUP(B3652,Table14[],2,0),"")</f>
        <v/>
      </c>
      <c r="E3652" s="4"/>
      <c r="H3652" s="41" t="str">
        <f>IFERROR(VLOOKUP(Table49[[#This Row],[ITEM CODE]],Table2[[Item Code]:[Master Name]],2,0),"")</f>
        <v/>
      </c>
      <c r="I3652" s="41"/>
      <c r="J3652" s="65" t="str">
        <f>IFERROR(VLOOKUP(Table49[[#This Row],[ITEM CODE]],Table2[[Item Code]:[Master Name]],3,0),"")</f>
        <v/>
      </c>
      <c r="K3652" s="1" t="str">
        <f>IFERROR(VLOOKUP(Table49[[#This Row],[ITEM CODE]],Table2[[Item Code]:[Master Name]],9,0),"")</f>
        <v/>
      </c>
      <c r="L3652" s="1" t="str">
        <f>IFERROR(VLOOKUP(Table49[[#This Row],[ITEM CODE]],Table2[[Item Code]:[Master Name]],8,0),"")</f>
        <v/>
      </c>
      <c r="M3652" s="41"/>
      <c r="N3652" s="66">
        <f>IFERROR(VLOOKUP(Table49[[#This Row],[ITEM CODE]],Table2[[#All],[Item Code]:[Unit Cost]],10,0),0)</f>
        <v>0</v>
      </c>
      <c r="O3652" s="134">
        <f>IFERROR(VLOOKUP(Table49[[#This Row],[ITEM CODE]],Table2[[#All],[Item Code]:[Unit Cost]],10,0),0)</f>
        <v>0</v>
      </c>
      <c r="P3652" s="56"/>
      <c r="Q3652" s="58"/>
      <c r="R3652" s="58">
        <f>Table49[[#This Row],[QUANTITY]]*Table49[[#This Row],[INV Prices]]</f>
        <v>0</v>
      </c>
      <c r="S3652" s="67"/>
      <c r="V3652" s="41"/>
      <c r="W3652" s="4" t="str">
        <f>IFERROR(VLOOKUP(Table49[[#This Row],[ITEM CODE]],Table2[[Item Code]:[Category ]],6,0),"")</f>
        <v/>
      </c>
      <c r="X3652" s="1" t="str">
        <f>IFERROR(VLOOKUP(Table49[[#This Row],[ITEM CODE]],Table2[[Item Code]:[Sub Category]],7,0),"")</f>
        <v/>
      </c>
      <c r="Y3652" s="68" t="str">
        <f>Table49[[#This Row],[PO Number]]&amp;COUNTIFS($E$5:E3652,E3652)</f>
        <v>0</v>
      </c>
    </row>
    <row r="3653" spans="1:25" ht="14.7" customHeight="1" x14ac:dyDescent="0.3">
      <c r="A3653" s="1" t="str">
        <f>IF(Table49[[#This Row],[ITEM NAME]]="","",ROW()-4)</f>
        <v/>
      </c>
      <c r="B3653" s="68"/>
      <c r="C3653" s="4" t="str">
        <f>IFERROR(VLOOKUP(B3653,Table14[],3,0),"")</f>
        <v/>
      </c>
      <c r="D3653" s="4" t="str">
        <f>IFERROR(VLOOKUP(B3653,Table14[],2,0),"")</f>
        <v/>
      </c>
      <c r="E3653" s="4"/>
      <c r="H3653" s="41" t="str">
        <f>IFERROR(VLOOKUP(Table49[[#This Row],[ITEM CODE]],Table2[[Item Code]:[Master Name]],2,0),"")</f>
        <v/>
      </c>
      <c r="I3653" s="41"/>
      <c r="J3653" s="65" t="str">
        <f>IFERROR(VLOOKUP(Table49[[#This Row],[ITEM CODE]],Table2[[Item Code]:[Master Name]],3,0),"")</f>
        <v/>
      </c>
      <c r="K3653" s="1" t="str">
        <f>IFERROR(VLOOKUP(Table49[[#This Row],[ITEM CODE]],Table2[[Item Code]:[Master Name]],9,0),"")</f>
        <v/>
      </c>
      <c r="L3653" s="1" t="str">
        <f>IFERROR(VLOOKUP(Table49[[#This Row],[ITEM CODE]],Table2[[Item Code]:[Master Name]],8,0),"")</f>
        <v/>
      </c>
      <c r="M3653" s="41"/>
      <c r="N3653" s="66">
        <f>IFERROR(VLOOKUP(Table49[[#This Row],[ITEM CODE]],Table2[[#All],[Item Code]:[Unit Cost]],10,0),0)</f>
        <v>0</v>
      </c>
      <c r="O3653" s="134">
        <f>IFERROR(VLOOKUP(Table49[[#This Row],[ITEM CODE]],Table2[[#All],[Item Code]:[Unit Cost]],10,0),0)</f>
        <v>0</v>
      </c>
      <c r="P3653" s="56"/>
      <c r="Q3653" s="58"/>
      <c r="R3653" s="58">
        <f>Table49[[#This Row],[QUANTITY]]*Table49[[#This Row],[INV Prices]]</f>
        <v>0</v>
      </c>
      <c r="S3653" s="67"/>
      <c r="V3653" s="41"/>
      <c r="W3653" s="4" t="str">
        <f>IFERROR(VLOOKUP(Table49[[#This Row],[ITEM CODE]],Table2[[Item Code]:[Category ]],6,0),"")</f>
        <v/>
      </c>
      <c r="X3653" s="1" t="str">
        <f>IFERROR(VLOOKUP(Table49[[#This Row],[ITEM CODE]],Table2[[Item Code]:[Sub Category]],7,0),"")</f>
        <v/>
      </c>
      <c r="Y3653" s="68" t="str">
        <f>Table49[[#This Row],[PO Number]]&amp;COUNTIFS($E$5:E3653,E3653)</f>
        <v>0</v>
      </c>
    </row>
    <row r="3654" spans="1:25" ht="14.7" customHeight="1" x14ac:dyDescent="0.3">
      <c r="A3654" s="1" t="str">
        <f>IF(Table49[[#This Row],[ITEM NAME]]="","",ROW()-4)</f>
        <v/>
      </c>
      <c r="B3654" s="68"/>
      <c r="C3654" s="4" t="str">
        <f>IFERROR(VLOOKUP(B3654,Table14[],3,0),"")</f>
        <v/>
      </c>
      <c r="D3654" s="4" t="str">
        <f>IFERROR(VLOOKUP(B3654,Table14[],2,0),"")</f>
        <v/>
      </c>
      <c r="E3654" s="4"/>
      <c r="H3654" s="41" t="str">
        <f>IFERROR(VLOOKUP(Table49[[#This Row],[ITEM CODE]],Table2[[Item Code]:[Master Name]],2,0),"")</f>
        <v/>
      </c>
      <c r="I3654" s="41"/>
      <c r="J3654" s="65" t="str">
        <f>IFERROR(VLOOKUP(Table49[[#This Row],[ITEM CODE]],Table2[[Item Code]:[Master Name]],3,0),"")</f>
        <v/>
      </c>
      <c r="K3654" s="1" t="str">
        <f>IFERROR(VLOOKUP(Table49[[#This Row],[ITEM CODE]],Table2[[Item Code]:[Master Name]],9,0),"")</f>
        <v/>
      </c>
      <c r="L3654" s="1" t="str">
        <f>IFERROR(VLOOKUP(Table49[[#This Row],[ITEM CODE]],Table2[[Item Code]:[Master Name]],8,0),"")</f>
        <v/>
      </c>
      <c r="M3654" s="41"/>
      <c r="N3654" s="66">
        <f>IFERROR(VLOOKUP(Table49[[#This Row],[ITEM CODE]],Table2[[#All],[Item Code]:[Unit Cost]],10,0),0)</f>
        <v>0</v>
      </c>
      <c r="O3654" s="134">
        <f>IFERROR(VLOOKUP(Table49[[#This Row],[ITEM CODE]],Table2[[#All],[Item Code]:[Unit Cost]],10,0),0)</f>
        <v>0</v>
      </c>
      <c r="P3654" s="56"/>
      <c r="Q3654" s="58"/>
      <c r="R3654" s="58">
        <f>Table49[[#This Row],[QUANTITY]]*Table49[[#This Row],[INV Prices]]</f>
        <v>0</v>
      </c>
      <c r="S3654" s="67"/>
      <c r="V3654" s="41"/>
      <c r="W3654" s="4" t="str">
        <f>IFERROR(VLOOKUP(Table49[[#This Row],[ITEM CODE]],Table2[[Item Code]:[Category ]],6,0),"")</f>
        <v/>
      </c>
      <c r="X3654" s="1" t="str">
        <f>IFERROR(VLOOKUP(Table49[[#This Row],[ITEM CODE]],Table2[[Item Code]:[Sub Category]],7,0),"")</f>
        <v/>
      </c>
      <c r="Y3654" s="68" t="str">
        <f>Table49[[#This Row],[PO Number]]&amp;COUNTIFS($E$5:E3654,E3654)</f>
        <v>0</v>
      </c>
    </row>
    <row r="3655" spans="1:25" ht="14.7" customHeight="1" x14ac:dyDescent="0.3">
      <c r="A3655" s="1" t="str">
        <f>IF(Table49[[#This Row],[ITEM NAME]]="","",ROW()-4)</f>
        <v/>
      </c>
      <c r="B3655" s="68"/>
      <c r="C3655" s="4" t="str">
        <f>IFERROR(VLOOKUP(B3655,Table14[],3,0),"")</f>
        <v/>
      </c>
      <c r="D3655" s="4" t="str">
        <f>IFERROR(VLOOKUP(B3655,Table14[],2,0),"")</f>
        <v/>
      </c>
      <c r="E3655" s="4"/>
      <c r="H3655" s="41" t="str">
        <f>IFERROR(VLOOKUP(Table49[[#This Row],[ITEM CODE]],Table2[[Item Code]:[Master Name]],2,0),"")</f>
        <v/>
      </c>
      <c r="I3655" s="41"/>
      <c r="J3655" s="65" t="str">
        <f>IFERROR(VLOOKUP(Table49[[#This Row],[ITEM CODE]],Table2[[Item Code]:[Master Name]],3,0),"")</f>
        <v/>
      </c>
      <c r="K3655" s="1" t="str">
        <f>IFERROR(VLOOKUP(Table49[[#This Row],[ITEM CODE]],Table2[[Item Code]:[Master Name]],9,0),"")</f>
        <v/>
      </c>
      <c r="L3655" s="1" t="str">
        <f>IFERROR(VLOOKUP(Table49[[#This Row],[ITEM CODE]],Table2[[Item Code]:[Master Name]],8,0),"")</f>
        <v/>
      </c>
      <c r="M3655" s="41"/>
      <c r="N3655" s="66">
        <f>IFERROR(VLOOKUP(Table49[[#This Row],[ITEM CODE]],Table2[[#All],[Item Code]:[Unit Cost]],10,0),0)</f>
        <v>0</v>
      </c>
      <c r="O3655" s="134">
        <f>IFERROR(VLOOKUP(Table49[[#This Row],[ITEM CODE]],Table2[[#All],[Item Code]:[Unit Cost]],10,0),0)</f>
        <v>0</v>
      </c>
      <c r="P3655" s="56"/>
      <c r="Q3655" s="58"/>
      <c r="R3655" s="58">
        <f>Table49[[#This Row],[QUANTITY]]*Table49[[#This Row],[INV Prices]]</f>
        <v>0</v>
      </c>
      <c r="S3655" s="67"/>
      <c r="V3655" s="41"/>
      <c r="W3655" s="4" t="str">
        <f>IFERROR(VLOOKUP(Table49[[#This Row],[ITEM CODE]],Table2[[Item Code]:[Category ]],6,0),"")</f>
        <v/>
      </c>
      <c r="X3655" s="1" t="str">
        <f>IFERROR(VLOOKUP(Table49[[#This Row],[ITEM CODE]],Table2[[Item Code]:[Sub Category]],7,0),"")</f>
        <v/>
      </c>
      <c r="Y3655" s="68" t="str">
        <f>Table49[[#This Row],[PO Number]]&amp;COUNTIFS($E$5:E3655,E3655)</f>
        <v>0</v>
      </c>
    </row>
    <row r="3656" spans="1:25" ht="14.7" customHeight="1" x14ac:dyDescent="0.3">
      <c r="A3656" s="1" t="str">
        <f>IF(Table49[[#This Row],[ITEM NAME]]="","",ROW()-4)</f>
        <v/>
      </c>
      <c r="B3656" s="68"/>
      <c r="C3656" s="4" t="str">
        <f>IFERROR(VLOOKUP(B3656,Table14[],3,0),"")</f>
        <v/>
      </c>
      <c r="D3656" s="4" t="str">
        <f>IFERROR(VLOOKUP(B3656,Table14[],2,0),"")</f>
        <v/>
      </c>
      <c r="E3656" s="4"/>
      <c r="H3656" s="41" t="str">
        <f>IFERROR(VLOOKUP(Table49[[#This Row],[ITEM CODE]],Table2[[Item Code]:[Master Name]],2,0),"")</f>
        <v/>
      </c>
      <c r="I3656" s="41"/>
      <c r="J3656" s="65" t="str">
        <f>IFERROR(VLOOKUP(Table49[[#This Row],[ITEM CODE]],Table2[[Item Code]:[Master Name]],3,0),"")</f>
        <v/>
      </c>
      <c r="K3656" s="1" t="str">
        <f>IFERROR(VLOOKUP(Table49[[#This Row],[ITEM CODE]],Table2[[Item Code]:[Master Name]],9,0),"")</f>
        <v/>
      </c>
      <c r="L3656" s="1" t="str">
        <f>IFERROR(VLOOKUP(Table49[[#This Row],[ITEM CODE]],Table2[[Item Code]:[Master Name]],8,0),"")</f>
        <v/>
      </c>
      <c r="M3656" s="41"/>
      <c r="N3656" s="66">
        <f>IFERROR(VLOOKUP(Table49[[#This Row],[ITEM CODE]],Table2[[#All],[Item Code]:[Unit Cost]],10,0),0)</f>
        <v>0</v>
      </c>
      <c r="O3656" s="134">
        <f>IFERROR(VLOOKUP(Table49[[#This Row],[ITEM CODE]],Table2[[#All],[Item Code]:[Unit Cost]],10,0),0)</f>
        <v>0</v>
      </c>
      <c r="P3656" s="56"/>
      <c r="Q3656" s="58"/>
      <c r="R3656" s="58">
        <f>Table49[[#This Row],[QUANTITY]]*Table49[[#This Row],[INV Prices]]</f>
        <v>0</v>
      </c>
      <c r="S3656" s="67"/>
      <c r="V3656" s="41"/>
      <c r="W3656" s="4" t="str">
        <f>IFERROR(VLOOKUP(Table49[[#This Row],[ITEM CODE]],Table2[[Item Code]:[Category ]],6,0),"")</f>
        <v/>
      </c>
      <c r="X3656" s="1" t="str">
        <f>IFERROR(VLOOKUP(Table49[[#This Row],[ITEM CODE]],Table2[[Item Code]:[Sub Category]],7,0),"")</f>
        <v/>
      </c>
      <c r="Y3656" s="68" t="str">
        <f>Table49[[#This Row],[PO Number]]&amp;COUNTIFS($E$5:E3656,E3656)</f>
        <v>0</v>
      </c>
    </row>
    <row r="3657" spans="1:25" ht="14.7" customHeight="1" x14ac:dyDescent="0.3">
      <c r="A3657" s="1" t="str">
        <f>IF(Table49[[#This Row],[ITEM NAME]]="","",ROW()-4)</f>
        <v/>
      </c>
      <c r="B3657" s="68"/>
      <c r="C3657" s="4" t="str">
        <f>IFERROR(VLOOKUP(B3657,Table14[],3,0),"")</f>
        <v/>
      </c>
      <c r="D3657" s="4" t="str">
        <f>IFERROR(VLOOKUP(B3657,Table14[],2,0),"")</f>
        <v/>
      </c>
      <c r="E3657" s="4"/>
      <c r="H3657" s="41" t="str">
        <f>IFERROR(VLOOKUP(Table49[[#This Row],[ITEM CODE]],Table2[[Item Code]:[Master Name]],2,0),"")</f>
        <v/>
      </c>
      <c r="I3657" s="41"/>
      <c r="J3657" s="65" t="str">
        <f>IFERROR(VLOOKUP(Table49[[#This Row],[ITEM CODE]],Table2[[Item Code]:[Master Name]],3,0),"")</f>
        <v/>
      </c>
      <c r="K3657" s="1" t="str">
        <f>IFERROR(VLOOKUP(Table49[[#This Row],[ITEM CODE]],Table2[[Item Code]:[Master Name]],9,0),"")</f>
        <v/>
      </c>
      <c r="L3657" s="1" t="str">
        <f>IFERROR(VLOOKUP(Table49[[#This Row],[ITEM CODE]],Table2[[Item Code]:[Master Name]],8,0),"")</f>
        <v/>
      </c>
      <c r="M3657" s="41"/>
      <c r="N3657" s="66">
        <f>IFERROR(VLOOKUP(Table49[[#This Row],[ITEM CODE]],Table2[[#All],[Item Code]:[Unit Cost]],10,0),0)</f>
        <v>0</v>
      </c>
      <c r="O3657" s="134">
        <f>IFERROR(VLOOKUP(Table49[[#This Row],[ITEM CODE]],Table2[[#All],[Item Code]:[Unit Cost]],10,0),0)</f>
        <v>0</v>
      </c>
      <c r="P3657" s="56"/>
      <c r="Q3657" s="58"/>
      <c r="R3657" s="58">
        <f>Table49[[#This Row],[QUANTITY]]*Table49[[#This Row],[INV Prices]]</f>
        <v>0</v>
      </c>
      <c r="S3657" s="67"/>
      <c r="V3657" s="41"/>
      <c r="W3657" s="4" t="str">
        <f>IFERROR(VLOOKUP(Table49[[#This Row],[ITEM CODE]],Table2[[Item Code]:[Category ]],6,0),"")</f>
        <v/>
      </c>
      <c r="X3657" s="1" t="str">
        <f>IFERROR(VLOOKUP(Table49[[#This Row],[ITEM CODE]],Table2[[Item Code]:[Sub Category]],7,0),"")</f>
        <v/>
      </c>
      <c r="Y3657" s="68" t="str">
        <f>Table49[[#This Row],[PO Number]]&amp;COUNTIFS($E$5:E3657,E3657)</f>
        <v>0</v>
      </c>
    </row>
    <row r="3658" spans="1:25" ht="14.7" customHeight="1" x14ac:dyDescent="0.3">
      <c r="A3658" s="1" t="str">
        <f>IF(Table49[[#This Row],[ITEM NAME]]="","",ROW()-4)</f>
        <v/>
      </c>
      <c r="B3658" s="68"/>
      <c r="C3658" s="4" t="str">
        <f>IFERROR(VLOOKUP(B3658,Table14[],3,0),"")</f>
        <v/>
      </c>
      <c r="D3658" s="4" t="str">
        <f>IFERROR(VLOOKUP(B3658,Table14[],2,0),"")</f>
        <v/>
      </c>
      <c r="E3658" s="4"/>
      <c r="H3658" s="41" t="str">
        <f>IFERROR(VLOOKUP(Table49[[#This Row],[ITEM CODE]],Table2[[Item Code]:[Master Name]],2,0),"")</f>
        <v/>
      </c>
      <c r="I3658" s="41"/>
      <c r="J3658" s="65" t="str">
        <f>IFERROR(VLOOKUP(Table49[[#This Row],[ITEM CODE]],Table2[[Item Code]:[Master Name]],3,0),"")</f>
        <v/>
      </c>
      <c r="K3658" s="1" t="str">
        <f>IFERROR(VLOOKUP(Table49[[#This Row],[ITEM CODE]],Table2[[Item Code]:[Master Name]],9,0),"")</f>
        <v/>
      </c>
      <c r="L3658" s="1" t="str">
        <f>IFERROR(VLOOKUP(Table49[[#This Row],[ITEM CODE]],Table2[[Item Code]:[Master Name]],8,0),"")</f>
        <v/>
      </c>
      <c r="M3658" s="41"/>
      <c r="N3658" s="66">
        <f>IFERROR(VLOOKUP(Table49[[#This Row],[ITEM CODE]],Table2[[#All],[Item Code]:[Unit Cost]],10,0),0)</f>
        <v>0</v>
      </c>
      <c r="O3658" s="134">
        <f>IFERROR(VLOOKUP(Table49[[#This Row],[ITEM CODE]],Table2[[#All],[Item Code]:[Unit Cost]],10,0),0)</f>
        <v>0</v>
      </c>
      <c r="P3658" s="56"/>
      <c r="Q3658" s="58"/>
      <c r="R3658" s="58">
        <f>Table49[[#This Row],[QUANTITY]]*Table49[[#This Row],[INV Prices]]</f>
        <v>0</v>
      </c>
      <c r="S3658" s="67"/>
      <c r="V3658" s="41"/>
      <c r="W3658" s="4" t="str">
        <f>IFERROR(VLOOKUP(Table49[[#This Row],[ITEM CODE]],Table2[[Item Code]:[Category ]],6,0),"")</f>
        <v/>
      </c>
      <c r="X3658" s="1" t="str">
        <f>IFERROR(VLOOKUP(Table49[[#This Row],[ITEM CODE]],Table2[[Item Code]:[Sub Category]],7,0),"")</f>
        <v/>
      </c>
      <c r="Y3658" s="68" t="str">
        <f>Table49[[#This Row],[PO Number]]&amp;COUNTIFS($E$5:E3658,E3658)</f>
        <v>0</v>
      </c>
    </row>
    <row r="3659" spans="1:25" ht="14.7" customHeight="1" x14ac:dyDescent="0.3">
      <c r="A3659" s="1" t="str">
        <f>IF(Table49[[#This Row],[ITEM NAME]]="","",ROW()-4)</f>
        <v/>
      </c>
      <c r="B3659" s="68"/>
      <c r="C3659" s="4" t="str">
        <f>IFERROR(VLOOKUP(B3659,Table14[],3,0),"")</f>
        <v/>
      </c>
      <c r="D3659" s="4" t="str">
        <f>IFERROR(VLOOKUP(B3659,Table14[],2,0),"")</f>
        <v/>
      </c>
      <c r="E3659" s="4"/>
      <c r="H3659" s="41" t="str">
        <f>IFERROR(VLOOKUP(Table49[[#This Row],[ITEM CODE]],Table2[[Item Code]:[Master Name]],2,0),"")</f>
        <v/>
      </c>
      <c r="I3659" s="41"/>
      <c r="J3659" s="65" t="str">
        <f>IFERROR(VLOOKUP(Table49[[#This Row],[ITEM CODE]],Table2[[Item Code]:[Master Name]],3,0),"")</f>
        <v/>
      </c>
      <c r="K3659" s="1" t="str">
        <f>IFERROR(VLOOKUP(Table49[[#This Row],[ITEM CODE]],Table2[[Item Code]:[Master Name]],9,0),"")</f>
        <v/>
      </c>
      <c r="L3659" s="1" t="str">
        <f>IFERROR(VLOOKUP(Table49[[#This Row],[ITEM CODE]],Table2[[Item Code]:[Master Name]],8,0),"")</f>
        <v/>
      </c>
      <c r="M3659" s="41"/>
      <c r="N3659" s="66">
        <f>IFERROR(VLOOKUP(Table49[[#This Row],[ITEM CODE]],Table2[[#All],[Item Code]:[Unit Cost]],10,0),0)</f>
        <v>0</v>
      </c>
      <c r="O3659" s="134">
        <f>IFERROR(VLOOKUP(Table49[[#This Row],[ITEM CODE]],Table2[[#All],[Item Code]:[Unit Cost]],10,0),0)</f>
        <v>0</v>
      </c>
      <c r="P3659" s="56"/>
      <c r="Q3659" s="58"/>
      <c r="R3659" s="58">
        <f>Table49[[#This Row],[QUANTITY]]*Table49[[#This Row],[INV Prices]]</f>
        <v>0</v>
      </c>
      <c r="S3659" s="67"/>
      <c r="V3659" s="41"/>
      <c r="W3659" s="4" t="str">
        <f>IFERROR(VLOOKUP(Table49[[#This Row],[ITEM CODE]],Table2[[Item Code]:[Category ]],6,0),"")</f>
        <v/>
      </c>
      <c r="X3659" s="1" t="str">
        <f>IFERROR(VLOOKUP(Table49[[#This Row],[ITEM CODE]],Table2[[Item Code]:[Sub Category]],7,0),"")</f>
        <v/>
      </c>
      <c r="Y3659" s="68" t="str">
        <f>Table49[[#This Row],[PO Number]]&amp;COUNTIFS($E$5:E3659,E3659)</f>
        <v>0</v>
      </c>
    </row>
    <row r="3660" spans="1:25" ht="14.7" customHeight="1" x14ac:dyDescent="0.3">
      <c r="A3660" s="1" t="str">
        <f>IF(Table49[[#This Row],[ITEM NAME]]="","",ROW()-4)</f>
        <v/>
      </c>
      <c r="B3660" s="68"/>
      <c r="C3660" s="4" t="str">
        <f>IFERROR(VLOOKUP(B3660,Table14[],3,0),"")</f>
        <v/>
      </c>
      <c r="D3660" s="4" t="str">
        <f>IFERROR(VLOOKUP(B3660,Table14[],2,0),"")</f>
        <v/>
      </c>
      <c r="E3660" s="4"/>
      <c r="H3660" s="41" t="str">
        <f>IFERROR(VLOOKUP(Table49[[#This Row],[ITEM CODE]],Table2[[Item Code]:[Master Name]],2,0),"")</f>
        <v/>
      </c>
      <c r="I3660" s="41"/>
      <c r="J3660" s="65" t="str">
        <f>IFERROR(VLOOKUP(Table49[[#This Row],[ITEM CODE]],Table2[[Item Code]:[Master Name]],3,0),"")</f>
        <v/>
      </c>
      <c r="K3660" s="1" t="str">
        <f>IFERROR(VLOOKUP(Table49[[#This Row],[ITEM CODE]],Table2[[Item Code]:[Master Name]],9,0),"")</f>
        <v/>
      </c>
      <c r="L3660" s="1" t="str">
        <f>IFERROR(VLOOKUP(Table49[[#This Row],[ITEM CODE]],Table2[[Item Code]:[Master Name]],8,0),"")</f>
        <v/>
      </c>
      <c r="M3660" s="41"/>
      <c r="N3660" s="66">
        <f>IFERROR(VLOOKUP(Table49[[#This Row],[ITEM CODE]],Table2[[#All],[Item Code]:[Unit Cost]],10,0),0)</f>
        <v>0</v>
      </c>
      <c r="O3660" s="134">
        <f>IFERROR(VLOOKUP(Table49[[#This Row],[ITEM CODE]],Table2[[#All],[Item Code]:[Unit Cost]],10,0),0)</f>
        <v>0</v>
      </c>
      <c r="P3660" s="56"/>
      <c r="Q3660" s="58"/>
      <c r="R3660" s="58">
        <f>Table49[[#This Row],[QUANTITY]]*Table49[[#This Row],[INV Prices]]</f>
        <v>0</v>
      </c>
      <c r="S3660" s="67"/>
      <c r="V3660" s="41"/>
      <c r="W3660" s="4" t="str">
        <f>IFERROR(VLOOKUP(Table49[[#This Row],[ITEM CODE]],Table2[[Item Code]:[Category ]],6,0),"")</f>
        <v/>
      </c>
      <c r="X3660" s="1" t="str">
        <f>IFERROR(VLOOKUP(Table49[[#This Row],[ITEM CODE]],Table2[[Item Code]:[Sub Category]],7,0),"")</f>
        <v/>
      </c>
      <c r="Y3660" s="68" t="str">
        <f>Table49[[#This Row],[PO Number]]&amp;COUNTIFS($E$5:E3660,E3660)</f>
        <v>0</v>
      </c>
    </row>
    <row r="3661" spans="1:25" ht="14.7" customHeight="1" x14ac:dyDescent="0.3">
      <c r="A3661" s="1" t="str">
        <f>IF(Table49[[#This Row],[ITEM NAME]]="","",ROW()-4)</f>
        <v/>
      </c>
      <c r="B3661" s="68"/>
      <c r="C3661" s="4" t="str">
        <f>IFERROR(VLOOKUP(B3661,Table14[],3,0),"")</f>
        <v/>
      </c>
      <c r="D3661" s="4" t="str">
        <f>IFERROR(VLOOKUP(B3661,Table14[],2,0),"")</f>
        <v/>
      </c>
      <c r="E3661" s="4"/>
      <c r="H3661" s="41" t="str">
        <f>IFERROR(VLOOKUP(Table49[[#This Row],[ITEM CODE]],Table2[[Item Code]:[Master Name]],2,0),"")</f>
        <v/>
      </c>
      <c r="I3661" s="41"/>
      <c r="J3661" s="65" t="str">
        <f>IFERROR(VLOOKUP(Table49[[#This Row],[ITEM CODE]],Table2[[Item Code]:[Master Name]],3,0),"")</f>
        <v/>
      </c>
      <c r="K3661" s="1" t="str">
        <f>IFERROR(VLOOKUP(Table49[[#This Row],[ITEM CODE]],Table2[[Item Code]:[Master Name]],9,0),"")</f>
        <v/>
      </c>
      <c r="L3661" s="1" t="str">
        <f>IFERROR(VLOOKUP(Table49[[#This Row],[ITEM CODE]],Table2[[Item Code]:[Master Name]],8,0),"")</f>
        <v/>
      </c>
      <c r="M3661" s="41"/>
      <c r="N3661" s="66">
        <f>IFERROR(VLOOKUP(Table49[[#This Row],[ITEM CODE]],Table2[[#All],[Item Code]:[Unit Cost]],10,0),0)</f>
        <v>0</v>
      </c>
      <c r="O3661" s="134">
        <f>IFERROR(VLOOKUP(Table49[[#This Row],[ITEM CODE]],Table2[[#All],[Item Code]:[Unit Cost]],10,0),0)</f>
        <v>0</v>
      </c>
      <c r="P3661" s="56"/>
      <c r="Q3661" s="58"/>
      <c r="R3661" s="58">
        <f>Table49[[#This Row],[QUANTITY]]*Table49[[#This Row],[INV Prices]]</f>
        <v>0</v>
      </c>
      <c r="S3661" s="67"/>
      <c r="V3661" s="41"/>
      <c r="W3661" s="4" t="str">
        <f>IFERROR(VLOOKUP(Table49[[#This Row],[ITEM CODE]],Table2[[Item Code]:[Category ]],6,0),"")</f>
        <v/>
      </c>
      <c r="X3661" s="1" t="str">
        <f>IFERROR(VLOOKUP(Table49[[#This Row],[ITEM CODE]],Table2[[Item Code]:[Sub Category]],7,0),"")</f>
        <v/>
      </c>
      <c r="Y3661" s="68" t="str">
        <f>Table49[[#This Row],[PO Number]]&amp;COUNTIFS($E$5:E3661,E3661)</f>
        <v>0</v>
      </c>
    </row>
    <row r="3662" spans="1:25" ht="14.7" customHeight="1" x14ac:dyDescent="0.3">
      <c r="A3662" s="1" t="str">
        <f>IF(Table49[[#This Row],[ITEM NAME]]="","",ROW()-4)</f>
        <v/>
      </c>
      <c r="B3662" s="68"/>
      <c r="C3662" s="4" t="str">
        <f>IFERROR(VLOOKUP(B3662,Table14[],3,0),"")</f>
        <v/>
      </c>
      <c r="D3662" s="4" t="str">
        <f>IFERROR(VLOOKUP(B3662,Table14[],2,0),"")</f>
        <v/>
      </c>
      <c r="E3662" s="4"/>
      <c r="H3662" s="41" t="str">
        <f>IFERROR(VLOOKUP(Table49[[#This Row],[ITEM CODE]],Table2[[Item Code]:[Master Name]],2,0),"")</f>
        <v/>
      </c>
      <c r="I3662" s="41"/>
      <c r="J3662" s="65" t="str">
        <f>IFERROR(VLOOKUP(Table49[[#This Row],[ITEM CODE]],Table2[[Item Code]:[Master Name]],3,0),"")</f>
        <v/>
      </c>
      <c r="K3662" s="1" t="str">
        <f>IFERROR(VLOOKUP(Table49[[#This Row],[ITEM CODE]],Table2[[Item Code]:[Master Name]],9,0),"")</f>
        <v/>
      </c>
      <c r="L3662" s="1" t="str">
        <f>IFERROR(VLOOKUP(Table49[[#This Row],[ITEM CODE]],Table2[[Item Code]:[Master Name]],8,0),"")</f>
        <v/>
      </c>
      <c r="M3662" s="41"/>
      <c r="N3662" s="66">
        <f>IFERROR(VLOOKUP(Table49[[#This Row],[ITEM CODE]],Table2[[#All],[Item Code]:[Unit Cost]],10,0),0)</f>
        <v>0</v>
      </c>
      <c r="O3662" s="134">
        <f>IFERROR(VLOOKUP(Table49[[#This Row],[ITEM CODE]],Table2[[#All],[Item Code]:[Unit Cost]],10,0),0)</f>
        <v>0</v>
      </c>
      <c r="P3662" s="56"/>
      <c r="Q3662" s="58"/>
      <c r="R3662" s="58">
        <f>Table49[[#This Row],[QUANTITY]]*Table49[[#This Row],[INV Prices]]</f>
        <v>0</v>
      </c>
      <c r="S3662" s="67"/>
      <c r="V3662" s="41"/>
      <c r="W3662" s="4" t="str">
        <f>IFERROR(VLOOKUP(Table49[[#This Row],[ITEM CODE]],Table2[[Item Code]:[Category ]],6,0),"")</f>
        <v/>
      </c>
      <c r="X3662" s="1" t="str">
        <f>IFERROR(VLOOKUP(Table49[[#This Row],[ITEM CODE]],Table2[[Item Code]:[Sub Category]],7,0),"")</f>
        <v/>
      </c>
      <c r="Y3662" s="68" t="str">
        <f>Table49[[#This Row],[PO Number]]&amp;COUNTIFS($E$5:E3662,E3662)</f>
        <v>0</v>
      </c>
    </row>
    <row r="3663" spans="1:25" ht="14.7" customHeight="1" x14ac:dyDescent="0.3">
      <c r="A3663" s="1" t="str">
        <f>IF(Table49[[#This Row],[ITEM NAME]]="","",ROW()-4)</f>
        <v/>
      </c>
      <c r="B3663" s="68"/>
      <c r="C3663" s="4" t="str">
        <f>IFERROR(VLOOKUP(B3663,Table14[],3,0),"")</f>
        <v/>
      </c>
      <c r="D3663" s="4" t="str">
        <f>IFERROR(VLOOKUP(B3663,Table14[],2,0),"")</f>
        <v/>
      </c>
      <c r="E3663" s="4"/>
      <c r="H3663" s="41" t="str">
        <f>IFERROR(VLOOKUP(Table49[[#This Row],[ITEM CODE]],Table2[[Item Code]:[Master Name]],2,0),"")</f>
        <v/>
      </c>
      <c r="I3663" s="41"/>
      <c r="J3663" s="65" t="str">
        <f>IFERROR(VLOOKUP(Table49[[#This Row],[ITEM CODE]],Table2[[Item Code]:[Master Name]],3,0),"")</f>
        <v/>
      </c>
      <c r="K3663" s="1" t="str">
        <f>IFERROR(VLOOKUP(Table49[[#This Row],[ITEM CODE]],Table2[[Item Code]:[Master Name]],9,0),"")</f>
        <v/>
      </c>
      <c r="L3663" s="1" t="str">
        <f>IFERROR(VLOOKUP(Table49[[#This Row],[ITEM CODE]],Table2[[Item Code]:[Master Name]],8,0),"")</f>
        <v/>
      </c>
      <c r="M3663" s="41"/>
      <c r="N3663" s="66">
        <f>IFERROR(VLOOKUP(Table49[[#This Row],[ITEM CODE]],Table2[[#All],[Item Code]:[Unit Cost]],10,0),0)</f>
        <v>0</v>
      </c>
      <c r="O3663" s="134">
        <f>IFERROR(VLOOKUP(Table49[[#This Row],[ITEM CODE]],Table2[[#All],[Item Code]:[Unit Cost]],10,0),0)</f>
        <v>0</v>
      </c>
      <c r="P3663" s="56"/>
      <c r="Q3663" s="58"/>
      <c r="R3663" s="58">
        <f>Table49[[#This Row],[QUANTITY]]*Table49[[#This Row],[INV Prices]]</f>
        <v>0</v>
      </c>
      <c r="S3663" s="67"/>
      <c r="V3663" s="41"/>
      <c r="W3663" s="4" t="str">
        <f>IFERROR(VLOOKUP(Table49[[#This Row],[ITEM CODE]],Table2[[Item Code]:[Category ]],6,0),"")</f>
        <v/>
      </c>
      <c r="X3663" s="1" t="str">
        <f>IFERROR(VLOOKUP(Table49[[#This Row],[ITEM CODE]],Table2[[Item Code]:[Sub Category]],7,0),"")</f>
        <v/>
      </c>
      <c r="Y3663" s="68" t="str">
        <f>Table49[[#This Row],[PO Number]]&amp;COUNTIFS($E$5:E3663,E3663)</f>
        <v>0</v>
      </c>
    </row>
    <row r="3664" spans="1:25" ht="14.7" customHeight="1" x14ac:dyDescent="0.3">
      <c r="A3664" s="1" t="str">
        <f>IF(Table49[[#This Row],[ITEM NAME]]="","",ROW()-4)</f>
        <v/>
      </c>
      <c r="B3664" s="68"/>
      <c r="C3664" s="4" t="str">
        <f>IFERROR(VLOOKUP(B3664,Table14[],3,0),"")</f>
        <v/>
      </c>
      <c r="D3664" s="4" t="str">
        <f>IFERROR(VLOOKUP(B3664,Table14[],2,0),"")</f>
        <v/>
      </c>
      <c r="E3664" s="4"/>
      <c r="H3664" s="41" t="str">
        <f>IFERROR(VLOOKUP(Table49[[#This Row],[ITEM CODE]],Table2[[Item Code]:[Master Name]],2,0),"")</f>
        <v/>
      </c>
      <c r="I3664" s="41"/>
      <c r="J3664" s="65" t="str">
        <f>IFERROR(VLOOKUP(Table49[[#This Row],[ITEM CODE]],Table2[[Item Code]:[Master Name]],3,0),"")</f>
        <v/>
      </c>
      <c r="K3664" s="1" t="str">
        <f>IFERROR(VLOOKUP(Table49[[#This Row],[ITEM CODE]],Table2[[Item Code]:[Master Name]],9,0),"")</f>
        <v/>
      </c>
      <c r="L3664" s="1" t="str">
        <f>IFERROR(VLOOKUP(Table49[[#This Row],[ITEM CODE]],Table2[[Item Code]:[Master Name]],8,0),"")</f>
        <v/>
      </c>
      <c r="M3664" s="41"/>
      <c r="N3664" s="66">
        <f>IFERROR(VLOOKUP(Table49[[#This Row],[ITEM CODE]],Table2[[#All],[Item Code]:[Unit Cost]],10,0),0)</f>
        <v>0</v>
      </c>
      <c r="O3664" s="134">
        <f>IFERROR(VLOOKUP(Table49[[#This Row],[ITEM CODE]],Table2[[#All],[Item Code]:[Unit Cost]],10,0),0)</f>
        <v>0</v>
      </c>
      <c r="P3664" s="56"/>
      <c r="Q3664" s="58"/>
      <c r="R3664" s="58">
        <f>Table49[[#This Row],[QUANTITY]]*Table49[[#This Row],[INV Prices]]</f>
        <v>0</v>
      </c>
      <c r="S3664" s="67"/>
      <c r="V3664" s="41"/>
      <c r="W3664" s="4" t="str">
        <f>IFERROR(VLOOKUP(Table49[[#This Row],[ITEM CODE]],Table2[[Item Code]:[Category ]],6,0),"")</f>
        <v/>
      </c>
      <c r="X3664" s="1" t="str">
        <f>IFERROR(VLOOKUP(Table49[[#This Row],[ITEM CODE]],Table2[[Item Code]:[Sub Category]],7,0),"")</f>
        <v/>
      </c>
      <c r="Y3664" s="68" t="str">
        <f>Table49[[#This Row],[PO Number]]&amp;COUNTIFS($E$5:E3664,E3664)</f>
        <v>0</v>
      </c>
    </row>
    <row r="3665" spans="1:25" ht="14.7" customHeight="1" x14ac:dyDescent="0.3">
      <c r="A3665" s="1" t="str">
        <f>IF(Table49[[#This Row],[ITEM NAME]]="","",ROW()-4)</f>
        <v/>
      </c>
      <c r="B3665" s="68"/>
      <c r="C3665" s="4" t="str">
        <f>IFERROR(VLOOKUP(B3665,Table14[],3,0),"")</f>
        <v/>
      </c>
      <c r="D3665" s="4" t="str">
        <f>IFERROR(VLOOKUP(B3665,Table14[],2,0),"")</f>
        <v/>
      </c>
      <c r="E3665" s="4"/>
      <c r="H3665" s="41" t="str">
        <f>IFERROR(VLOOKUP(Table49[[#This Row],[ITEM CODE]],Table2[[Item Code]:[Master Name]],2,0),"")</f>
        <v/>
      </c>
      <c r="I3665" s="41"/>
      <c r="J3665" s="65" t="str">
        <f>IFERROR(VLOOKUP(Table49[[#This Row],[ITEM CODE]],Table2[[Item Code]:[Master Name]],3,0),"")</f>
        <v/>
      </c>
      <c r="K3665" s="1" t="str">
        <f>IFERROR(VLOOKUP(Table49[[#This Row],[ITEM CODE]],Table2[[Item Code]:[Master Name]],9,0),"")</f>
        <v/>
      </c>
      <c r="L3665" s="1" t="str">
        <f>IFERROR(VLOOKUP(Table49[[#This Row],[ITEM CODE]],Table2[[Item Code]:[Master Name]],8,0),"")</f>
        <v/>
      </c>
      <c r="M3665" s="41"/>
      <c r="N3665" s="66">
        <f>IFERROR(VLOOKUP(Table49[[#This Row],[ITEM CODE]],Table2[[#All],[Item Code]:[Unit Cost]],10,0),0)</f>
        <v>0</v>
      </c>
      <c r="O3665" s="134">
        <f>IFERROR(VLOOKUP(Table49[[#This Row],[ITEM CODE]],Table2[[#All],[Item Code]:[Unit Cost]],10,0),0)</f>
        <v>0</v>
      </c>
      <c r="P3665" s="56"/>
      <c r="Q3665" s="58"/>
      <c r="R3665" s="58">
        <f>Table49[[#This Row],[QUANTITY]]*Table49[[#This Row],[INV Prices]]</f>
        <v>0</v>
      </c>
      <c r="S3665" s="67"/>
      <c r="V3665" s="41"/>
      <c r="W3665" s="4" t="str">
        <f>IFERROR(VLOOKUP(Table49[[#This Row],[ITEM CODE]],Table2[[Item Code]:[Category ]],6,0),"")</f>
        <v/>
      </c>
      <c r="X3665" s="1" t="str">
        <f>IFERROR(VLOOKUP(Table49[[#This Row],[ITEM CODE]],Table2[[Item Code]:[Sub Category]],7,0),"")</f>
        <v/>
      </c>
      <c r="Y3665" s="68" t="str">
        <f>Table49[[#This Row],[PO Number]]&amp;COUNTIFS($E$5:E3665,E3665)</f>
        <v>0</v>
      </c>
    </row>
    <row r="3666" spans="1:25" ht="14.7" customHeight="1" x14ac:dyDescent="0.3">
      <c r="A3666" s="1" t="str">
        <f>IF(Table49[[#This Row],[ITEM NAME]]="","",ROW()-4)</f>
        <v/>
      </c>
      <c r="B3666" s="68"/>
      <c r="C3666" s="4" t="str">
        <f>IFERROR(VLOOKUP(B3666,Table14[],3,0),"")</f>
        <v/>
      </c>
      <c r="D3666" s="4" t="str">
        <f>IFERROR(VLOOKUP(B3666,Table14[],2,0),"")</f>
        <v/>
      </c>
      <c r="E3666" s="4"/>
      <c r="H3666" s="41" t="str">
        <f>IFERROR(VLOOKUP(Table49[[#This Row],[ITEM CODE]],Table2[[Item Code]:[Master Name]],2,0),"")</f>
        <v/>
      </c>
      <c r="I3666" s="41"/>
      <c r="J3666" s="65" t="str">
        <f>IFERROR(VLOOKUP(Table49[[#This Row],[ITEM CODE]],Table2[[Item Code]:[Master Name]],3,0),"")</f>
        <v/>
      </c>
      <c r="K3666" s="1" t="str">
        <f>IFERROR(VLOOKUP(Table49[[#This Row],[ITEM CODE]],Table2[[Item Code]:[Master Name]],9,0),"")</f>
        <v/>
      </c>
      <c r="L3666" s="1" t="str">
        <f>IFERROR(VLOOKUP(Table49[[#This Row],[ITEM CODE]],Table2[[Item Code]:[Master Name]],8,0),"")</f>
        <v/>
      </c>
      <c r="M3666" s="41"/>
      <c r="N3666" s="66">
        <f>IFERROR(VLOOKUP(Table49[[#This Row],[ITEM CODE]],Table2[[#All],[Item Code]:[Unit Cost]],10,0),0)</f>
        <v>0</v>
      </c>
      <c r="O3666" s="134">
        <f>IFERROR(VLOOKUP(Table49[[#This Row],[ITEM CODE]],Table2[[#All],[Item Code]:[Unit Cost]],10,0),0)</f>
        <v>0</v>
      </c>
      <c r="P3666" s="56"/>
      <c r="Q3666" s="58"/>
      <c r="R3666" s="58">
        <f>Table49[[#This Row],[QUANTITY]]*Table49[[#This Row],[INV Prices]]</f>
        <v>0</v>
      </c>
      <c r="S3666" s="67"/>
      <c r="V3666" s="41"/>
      <c r="W3666" s="4" t="str">
        <f>IFERROR(VLOOKUP(Table49[[#This Row],[ITEM CODE]],Table2[[Item Code]:[Category ]],6,0),"")</f>
        <v/>
      </c>
      <c r="X3666" s="1" t="str">
        <f>IFERROR(VLOOKUP(Table49[[#This Row],[ITEM CODE]],Table2[[Item Code]:[Sub Category]],7,0),"")</f>
        <v/>
      </c>
      <c r="Y3666" s="68" t="str">
        <f>Table49[[#This Row],[PO Number]]&amp;COUNTIFS($E$5:E3666,E3666)</f>
        <v>0</v>
      </c>
    </row>
    <row r="3667" spans="1:25" ht="14.7" customHeight="1" x14ac:dyDescent="0.3">
      <c r="A3667" s="1" t="str">
        <f>IF(Table49[[#This Row],[ITEM NAME]]="","",ROW()-4)</f>
        <v/>
      </c>
      <c r="B3667" s="68"/>
      <c r="C3667" s="4" t="str">
        <f>IFERROR(VLOOKUP(B3667,Table14[],3,0),"")</f>
        <v/>
      </c>
      <c r="D3667" s="4" t="str">
        <f>IFERROR(VLOOKUP(B3667,Table14[],2,0),"")</f>
        <v/>
      </c>
      <c r="E3667" s="4"/>
      <c r="H3667" s="41" t="str">
        <f>IFERROR(VLOOKUP(Table49[[#This Row],[ITEM CODE]],Table2[[Item Code]:[Master Name]],2,0),"")</f>
        <v/>
      </c>
      <c r="I3667" s="41"/>
      <c r="J3667" s="65" t="str">
        <f>IFERROR(VLOOKUP(Table49[[#This Row],[ITEM CODE]],Table2[[Item Code]:[Master Name]],3,0),"")</f>
        <v/>
      </c>
      <c r="K3667" s="1" t="str">
        <f>IFERROR(VLOOKUP(Table49[[#This Row],[ITEM CODE]],Table2[[Item Code]:[Master Name]],9,0),"")</f>
        <v/>
      </c>
      <c r="L3667" s="1" t="str">
        <f>IFERROR(VLOOKUP(Table49[[#This Row],[ITEM CODE]],Table2[[Item Code]:[Master Name]],8,0),"")</f>
        <v/>
      </c>
      <c r="M3667" s="41"/>
      <c r="N3667" s="66">
        <f>IFERROR(VLOOKUP(Table49[[#This Row],[ITEM CODE]],Table2[[#All],[Item Code]:[Unit Cost]],10,0),0)</f>
        <v>0</v>
      </c>
      <c r="O3667" s="134">
        <f>IFERROR(VLOOKUP(Table49[[#This Row],[ITEM CODE]],Table2[[#All],[Item Code]:[Unit Cost]],10,0),0)</f>
        <v>0</v>
      </c>
      <c r="P3667" s="56"/>
      <c r="Q3667" s="58"/>
      <c r="R3667" s="58">
        <f>Table49[[#This Row],[QUANTITY]]*Table49[[#This Row],[INV Prices]]</f>
        <v>0</v>
      </c>
      <c r="S3667" s="67"/>
      <c r="V3667" s="41"/>
      <c r="W3667" s="4" t="str">
        <f>IFERROR(VLOOKUP(Table49[[#This Row],[ITEM CODE]],Table2[[Item Code]:[Category ]],6,0),"")</f>
        <v/>
      </c>
      <c r="X3667" s="1" t="str">
        <f>IFERROR(VLOOKUP(Table49[[#This Row],[ITEM CODE]],Table2[[Item Code]:[Sub Category]],7,0),"")</f>
        <v/>
      </c>
      <c r="Y3667" s="68" t="str">
        <f>Table49[[#This Row],[PO Number]]&amp;COUNTIFS($E$5:E3667,E3667)</f>
        <v>0</v>
      </c>
    </row>
    <row r="3668" spans="1:25" ht="14.7" customHeight="1" x14ac:dyDescent="0.3">
      <c r="A3668" s="1" t="str">
        <f>IF(Table49[[#This Row],[ITEM NAME]]="","",ROW()-4)</f>
        <v/>
      </c>
      <c r="B3668" s="68"/>
      <c r="C3668" s="4" t="str">
        <f>IFERROR(VLOOKUP(B3668,Table14[],3,0),"")</f>
        <v/>
      </c>
      <c r="D3668" s="4" t="str">
        <f>IFERROR(VLOOKUP(B3668,Table14[],2,0),"")</f>
        <v/>
      </c>
      <c r="E3668" s="4"/>
      <c r="H3668" s="41" t="str">
        <f>IFERROR(VLOOKUP(Table49[[#This Row],[ITEM CODE]],Table2[[Item Code]:[Master Name]],2,0),"")</f>
        <v/>
      </c>
      <c r="I3668" s="41"/>
      <c r="J3668" s="65" t="str">
        <f>IFERROR(VLOOKUP(Table49[[#This Row],[ITEM CODE]],Table2[[Item Code]:[Master Name]],3,0),"")</f>
        <v/>
      </c>
      <c r="K3668" s="1" t="str">
        <f>IFERROR(VLOOKUP(Table49[[#This Row],[ITEM CODE]],Table2[[Item Code]:[Master Name]],9,0),"")</f>
        <v/>
      </c>
      <c r="L3668" s="1" t="str">
        <f>IFERROR(VLOOKUP(Table49[[#This Row],[ITEM CODE]],Table2[[Item Code]:[Master Name]],8,0),"")</f>
        <v/>
      </c>
      <c r="M3668" s="41"/>
      <c r="N3668" s="66">
        <f>IFERROR(VLOOKUP(Table49[[#This Row],[ITEM CODE]],Table2[[#All],[Item Code]:[Unit Cost]],10,0),0)</f>
        <v>0</v>
      </c>
      <c r="O3668" s="134">
        <f>IFERROR(VLOOKUP(Table49[[#This Row],[ITEM CODE]],Table2[[#All],[Item Code]:[Unit Cost]],10,0),0)</f>
        <v>0</v>
      </c>
      <c r="P3668" s="56"/>
      <c r="Q3668" s="58"/>
      <c r="R3668" s="58">
        <f>Table49[[#This Row],[QUANTITY]]*Table49[[#This Row],[INV Prices]]</f>
        <v>0</v>
      </c>
      <c r="S3668" s="67"/>
      <c r="V3668" s="41"/>
      <c r="W3668" s="4" t="str">
        <f>IFERROR(VLOOKUP(Table49[[#This Row],[ITEM CODE]],Table2[[Item Code]:[Category ]],6,0),"")</f>
        <v/>
      </c>
      <c r="X3668" s="1" t="str">
        <f>IFERROR(VLOOKUP(Table49[[#This Row],[ITEM CODE]],Table2[[Item Code]:[Sub Category]],7,0),"")</f>
        <v/>
      </c>
      <c r="Y3668" s="68" t="str">
        <f>Table49[[#This Row],[PO Number]]&amp;COUNTIFS($E$5:E3668,E3668)</f>
        <v>0</v>
      </c>
    </row>
    <row r="3669" spans="1:25" ht="14.7" customHeight="1" x14ac:dyDescent="0.3">
      <c r="A3669" s="1" t="str">
        <f>IF(Table49[[#This Row],[ITEM NAME]]="","",ROW()-4)</f>
        <v/>
      </c>
      <c r="B3669" s="68"/>
      <c r="C3669" s="4" t="str">
        <f>IFERROR(VLOOKUP(B3669,Table14[],3,0),"")</f>
        <v/>
      </c>
      <c r="D3669" s="4" t="str">
        <f>IFERROR(VLOOKUP(B3669,Table14[],2,0),"")</f>
        <v/>
      </c>
      <c r="E3669" s="4"/>
      <c r="H3669" s="41" t="str">
        <f>IFERROR(VLOOKUP(Table49[[#This Row],[ITEM CODE]],Table2[[Item Code]:[Master Name]],2,0),"")</f>
        <v/>
      </c>
      <c r="I3669" s="41"/>
      <c r="J3669" s="65" t="str">
        <f>IFERROR(VLOOKUP(Table49[[#This Row],[ITEM CODE]],Table2[[Item Code]:[Master Name]],3,0),"")</f>
        <v/>
      </c>
      <c r="K3669" s="1" t="str">
        <f>IFERROR(VLOOKUP(Table49[[#This Row],[ITEM CODE]],Table2[[Item Code]:[Master Name]],9,0),"")</f>
        <v/>
      </c>
      <c r="L3669" s="1" t="str">
        <f>IFERROR(VLOOKUP(Table49[[#This Row],[ITEM CODE]],Table2[[Item Code]:[Master Name]],8,0),"")</f>
        <v/>
      </c>
      <c r="M3669" s="41"/>
      <c r="N3669" s="66">
        <f>IFERROR(VLOOKUP(Table49[[#This Row],[ITEM CODE]],Table2[[#All],[Item Code]:[Unit Cost]],10,0),0)</f>
        <v>0</v>
      </c>
      <c r="O3669" s="134">
        <f>IFERROR(VLOOKUP(Table49[[#This Row],[ITEM CODE]],Table2[[#All],[Item Code]:[Unit Cost]],10,0),0)</f>
        <v>0</v>
      </c>
      <c r="P3669" s="56"/>
      <c r="Q3669" s="58"/>
      <c r="R3669" s="58">
        <f>Table49[[#This Row],[QUANTITY]]*Table49[[#This Row],[INV Prices]]</f>
        <v>0</v>
      </c>
      <c r="S3669" s="67"/>
      <c r="V3669" s="41"/>
      <c r="W3669" s="4" t="str">
        <f>IFERROR(VLOOKUP(Table49[[#This Row],[ITEM CODE]],Table2[[Item Code]:[Category ]],6,0),"")</f>
        <v/>
      </c>
      <c r="X3669" s="1" t="str">
        <f>IFERROR(VLOOKUP(Table49[[#This Row],[ITEM CODE]],Table2[[Item Code]:[Sub Category]],7,0),"")</f>
        <v/>
      </c>
      <c r="Y3669" s="68" t="str">
        <f>Table49[[#This Row],[PO Number]]&amp;COUNTIFS($E$5:E3669,E3669)</f>
        <v>0</v>
      </c>
    </row>
    <row r="3670" spans="1:25" ht="14.7" customHeight="1" x14ac:dyDescent="0.3">
      <c r="A3670" s="1" t="str">
        <f>IF(Table49[[#This Row],[ITEM NAME]]="","",ROW()-4)</f>
        <v/>
      </c>
      <c r="B3670" s="68"/>
      <c r="C3670" s="4" t="str">
        <f>IFERROR(VLOOKUP(B3670,Table14[],3,0),"")</f>
        <v/>
      </c>
      <c r="D3670" s="4" t="str">
        <f>IFERROR(VLOOKUP(B3670,Table14[],2,0),"")</f>
        <v/>
      </c>
      <c r="E3670" s="4"/>
      <c r="H3670" s="41" t="str">
        <f>IFERROR(VLOOKUP(Table49[[#This Row],[ITEM CODE]],Table2[[Item Code]:[Master Name]],2,0),"")</f>
        <v/>
      </c>
      <c r="I3670" s="41"/>
      <c r="J3670" s="65" t="str">
        <f>IFERROR(VLOOKUP(Table49[[#This Row],[ITEM CODE]],Table2[[Item Code]:[Master Name]],3,0),"")</f>
        <v/>
      </c>
      <c r="K3670" s="1" t="str">
        <f>IFERROR(VLOOKUP(Table49[[#This Row],[ITEM CODE]],Table2[[Item Code]:[Master Name]],9,0),"")</f>
        <v/>
      </c>
      <c r="L3670" s="1" t="str">
        <f>IFERROR(VLOOKUP(Table49[[#This Row],[ITEM CODE]],Table2[[Item Code]:[Master Name]],8,0),"")</f>
        <v/>
      </c>
      <c r="M3670" s="41"/>
      <c r="N3670" s="66">
        <f>IFERROR(VLOOKUP(Table49[[#This Row],[ITEM CODE]],Table2[[#All],[Item Code]:[Unit Cost]],10,0),0)</f>
        <v>0</v>
      </c>
      <c r="O3670" s="134">
        <f>IFERROR(VLOOKUP(Table49[[#This Row],[ITEM CODE]],Table2[[#All],[Item Code]:[Unit Cost]],10,0),0)</f>
        <v>0</v>
      </c>
      <c r="P3670" s="56"/>
      <c r="Q3670" s="58"/>
      <c r="R3670" s="58">
        <f>Table49[[#This Row],[QUANTITY]]*Table49[[#This Row],[INV Prices]]</f>
        <v>0</v>
      </c>
      <c r="S3670" s="67"/>
      <c r="V3670" s="41"/>
      <c r="W3670" s="4" t="str">
        <f>IFERROR(VLOOKUP(Table49[[#This Row],[ITEM CODE]],Table2[[Item Code]:[Category ]],6,0),"")</f>
        <v/>
      </c>
      <c r="X3670" s="1" t="str">
        <f>IFERROR(VLOOKUP(Table49[[#This Row],[ITEM CODE]],Table2[[Item Code]:[Sub Category]],7,0),"")</f>
        <v/>
      </c>
      <c r="Y3670" s="68" t="str">
        <f>Table49[[#This Row],[PO Number]]&amp;COUNTIFS($E$5:E3670,E3670)</f>
        <v>0</v>
      </c>
    </row>
    <row r="3671" spans="1:25" ht="14.7" customHeight="1" x14ac:dyDescent="0.3">
      <c r="A3671" s="1" t="str">
        <f>IF(Table49[[#This Row],[ITEM NAME]]="","",ROW()-4)</f>
        <v/>
      </c>
      <c r="B3671" s="68"/>
      <c r="C3671" s="4" t="str">
        <f>IFERROR(VLOOKUP(B3671,Table14[],3,0),"")</f>
        <v/>
      </c>
      <c r="D3671" s="4" t="str">
        <f>IFERROR(VLOOKUP(B3671,Table14[],2,0),"")</f>
        <v/>
      </c>
      <c r="E3671" s="4"/>
      <c r="H3671" s="41" t="str">
        <f>IFERROR(VLOOKUP(Table49[[#This Row],[ITEM CODE]],Table2[[Item Code]:[Master Name]],2,0),"")</f>
        <v/>
      </c>
      <c r="I3671" s="41"/>
      <c r="J3671" s="65" t="str">
        <f>IFERROR(VLOOKUP(Table49[[#This Row],[ITEM CODE]],Table2[[Item Code]:[Master Name]],3,0),"")</f>
        <v/>
      </c>
      <c r="K3671" s="1" t="str">
        <f>IFERROR(VLOOKUP(Table49[[#This Row],[ITEM CODE]],Table2[[Item Code]:[Master Name]],9,0),"")</f>
        <v/>
      </c>
      <c r="L3671" s="1" t="str">
        <f>IFERROR(VLOOKUP(Table49[[#This Row],[ITEM CODE]],Table2[[Item Code]:[Master Name]],8,0),"")</f>
        <v/>
      </c>
      <c r="M3671" s="41"/>
      <c r="N3671" s="66">
        <f>IFERROR(VLOOKUP(Table49[[#This Row],[ITEM CODE]],Table2[[#All],[Item Code]:[Unit Cost]],10,0),0)</f>
        <v>0</v>
      </c>
      <c r="O3671" s="134">
        <f>IFERROR(VLOOKUP(Table49[[#This Row],[ITEM CODE]],Table2[[#All],[Item Code]:[Unit Cost]],10,0),0)</f>
        <v>0</v>
      </c>
      <c r="P3671" s="56"/>
      <c r="Q3671" s="58"/>
      <c r="R3671" s="58">
        <f>Table49[[#This Row],[QUANTITY]]*Table49[[#This Row],[INV Prices]]</f>
        <v>0</v>
      </c>
      <c r="S3671" s="67"/>
      <c r="V3671" s="41"/>
      <c r="W3671" s="4" t="str">
        <f>IFERROR(VLOOKUP(Table49[[#This Row],[ITEM CODE]],Table2[[Item Code]:[Category ]],6,0),"")</f>
        <v/>
      </c>
      <c r="X3671" s="1" t="str">
        <f>IFERROR(VLOOKUP(Table49[[#This Row],[ITEM CODE]],Table2[[Item Code]:[Sub Category]],7,0),"")</f>
        <v/>
      </c>
      <c r="Y3671" s="68" t="str">
        <f>Table49[[#This Row],[PO Number]]&amp;COUNTIFS($E$5:E3671,E3671)</f>
        <v>0</v>
      </c>
    </row>
    <row r="3672" spans="1:25" ht="14.7" customHeight="1" x14ac:dyDescent="0.3">
      <c r="A3672" s="1" t="str">
        <f>IF(Table49[[#This Row],[ITEM NAME]]="","",ROW()-4)</f>
        <v/>
      </c>
      <c r="B3672" s="68"/>
      <c r="C3672" s="4" t="str">
        <f>IFERROR(VLOOKUP(B3672,Table14[],3,0),"")</f>
        <v/>
      </c>
      <c r="D3672" s="4" t="str">
        <f>IFERROR(VLOOKUP(B3672,Table14[],2,0),"")</f>
        <v/>
      </c>
      <c r="E3672" s="4"/>
      <c r="H3672" s="41" t="str">
        <f>IFERROR(VLOOKUP(Table49[[#This Row],[ITEM CODE]],Table2[[Item Code]:[Master Name]],2,0),"")</f>
        <v/>
      </c>
      <c r="I3672" s="41"/>
      <c r="J3672" s="65" t="str">
        <f>IFERROR(VLOOKUP(Table49[[#This Row],[ITEM CODE]],Table2[[Item Code]:[Master Name]],3,0),"")</f>
        <v/>
      </c>
      <c r="K3672" s="1" t="str">
        <f>IFERROR(VLOOKUP(Table49[[#This Row],[ITEM CODE]],Table2[[Item Code]:[Master Name]],9,0),"")</f>
        <v/>
      </c>
      <c r="L3672" s="1" t="str">
        <f>IFERROR(VLOOKUP(Table49[[#This Row],[ITEM CODE]],Table2[[Item Code]:[Master Name]],8,0),"")</f>
        <v/>
      </c>
      <c r="M3672" s="41"/>
      <c r="N3672" s="66">
        <f>IFERROR(VLOOKUP(Table49[[#This Row],[ITEM CODE]],Table2[[#All],[Item Code]:[Unit Cost]],10,0),0)</f>
        <v>0</v>
      </c>
      <c r="O3672" s="134">
        <f>IFERROR(VLOOKUP(Table49[[#This Row],[ITEM CODE]],Table2[[#All],[Item Code]:[Unit Cost]],10,0),0)</f>
        <v>0</v>
      </c>
      <c r="P3672" s="56"/>
      <c r="Q3672" s="58"/>
      <c r="R3672" s="58">
        <f>Table49[[#This Row],[QUANTITY]]*Table49[[#This Row],[INV Prices]]</f>
        <v>0</v>
      </c>
      <c r="S3672" s="67"/>
      <c r="V3672" s="41"/>
      <c r="W3672" s="4" t="str">
        <f>IFERROR(VLOOKUP(Table49[[#This Row],[ITEM CODE]],Table2[[Item Code]:[Category ]],6,0),"")</f>
        <v/>
      </c>
      <c r="X3672" s="1" t="str">
        <f>IFERROR(VLOOKUP(Table49[[#This Row],[ITEM CODE]],Table2[[Item Code]:[Sub Category]],7,0),"")</f>
        <v/>
      </c>
      <c r="Y3672" s="68" t="str">
        <f>Table49[[#This Row],[PO Number]]&amp;COUNTIFS($E$5:E3672,E3672)</f>
        <v>0</v>
      </c>
    </row>
    <row r="3673" spans="1:25" ht="14.7" customHeight="1" x14ac:dyDescent="0.3">
      <c r="A3673" s="1" t="str">
        <f>IF(Table49[[#This Row],[ITEM NAME]]="","",ROW()-4)</f>
        <v/>
      </c>
      <c r="B3673" s="68"/>
      <c r="C3673" s="4" t="str">
        <f>IFERROR(VLOOKUP(B3673,Table14[],3,0),"")</f>
        <v/>
      </c>
      <c r="D3673" s="4" t="str">
        <f>IFERROR(VLOOKUP(B3673,Table14[],2,0),"")</f>
        <v/>
      </c>
      <c r="E3673" s="4"/>
      <c r="H3673" s="41" t="str">
        <f>IFERROR(VLOOKUP(Table49[[#This Row],[ITEM CODE]],Table2[[Item Code]:[Master Name]],2,0),"")</f>
        <v/>
      </c>
      <c r="I3673" s="41"/>
      <c r="J3673" s="65" t="str">
        <f>IFERROR(VLOOKUP(Table49[[#This Row],[ITEM CODE]],Table2[[Item Code]:[Master Name]],3,0),"")</f>
        <v/>
      </c>
      <c r="K3673" s="1" t="str">
        <f>IFERROR(VLOOKUP(Table49[[#This Row],[ITEM CODE]],Table2[[Item Code]:[Master Name]],9,0),"")</f>
        <v/>
      </c>
      <c r="L3673" s="1" t="str">
        <f>IFERROR(VLOOKUP(Table49[[#This Row],[ITEM CODE]],Table2[[Item Code]:[Master Name]],8,0),"")</f>
        <v/>
      </c>
      <c r="M3673" s="41"/>
      <c r="N3673" s="66">
        <f>IFERROR(VLOOKUP(Table49[[#This Row],[ITEM CODE]],Table2[[#All],[Item Code]:[Unit Cost]],10,0),0)</f>
        <v>0</v>
      </c>
      <c r="O3673" s="134">
        <f>IFERROR(VLOOKUP(Table49[[#This Row],[ITEM CODE]],Table2[[#All],[Item Code]:[Unit Cost]],10,0),0)</f>
        <v>0</v>
      </c>
      <c r="P3673" s="56"/>
      <c r="Q3673" s="58"/>
      <c r="R3673" s="58">
        <f>Table49[[#This Row],[QUANTITY]]*Table49[[#This Row],[INV Prices]]</f>
        <v>0</v>
      </c>
      <c r="S3673" s="67"/>
      <c r="V3673" s="41"/>
      <c r="W3673" s="4" t="str">
        <f>IFERROR(VLOOKUP(Table49[[#This Row],[ITEM CODE]],Table2[[Item Code]:[Category ]],6,0),"")</f>
        <v/>
      </c>
      <c r="X3673" s="1" t="str">
        <f>IFERROR(VLOOKUP(Table49[[#This Row],[ITEM CODE]],Table2[[Item Code]:[Sub Category]],7,0),"")</f>
        <v/>
      </c>
      <c r="Y3673" s="68" t="str">
        <f>Table49[[#This Row],[PO Number]]&amp;COUNTIFS($E$5:E3673,E3673)</f>
        <v>0</v>
      </c>
    </row>
    <row r="3674" spans="1:25" ht="14.7" customHeight="1" x14ac:dyDescent="0.3">
      <c r="A3674" s="1" t="str">
        <f>IF(Table49[[#This Row],[ITEM NAME]]="","",ROW()-4)</f>
        <v/>
      </c>
      <c r="B3674" s="68"/>
      <c r="C3674" s="4" t="str">
        <f>IFERROR(VLOOKUP(B3674,Table14[],3,0),"")</f>
        <v/>
      </c>
      <c r="D3674" s="4" t="str">
        <f>IFERROR(VLOOKUP(B3674,Table14[],2,0),"")</f>
        <v/>
      </c>
      <c r="E3674" s="4"/>
      <c r="H3674" s="41" t="str">
        <f>IFERROR(VLOOKUP(Table49[[#This Row],[ITEM CODE]],Table2[[Item Code]:[Master Name]],2,0),"")</f>
        <v/>
      </c>
      <c r="I3674" s="41"/>
      <c r="J3674" s="65" t="str">
        <f>IFERROR(VLOOKUP(Table49[[#This Row],[ITEM CODE]],Table2[[Item Code]:[Master Name]],3,0),"")</f>
        <v/>
      </c>
      <c r="K3674" s="1" t="str">
        <f>IFERROR(VLOOKUP(Table49[[#This Row],[ITEM CODE]],Table2[[Item Code]:[Master Name]],9,0),"")</f>
        <v/>
      </c>
      <c r="L3674" s="1" t="str">
        <f>IFERROR(VLOOKUP(Table49[[#This Row],[ITEM CODE]],Table2[[Item Code]:[Master Name]],8,0),"")</f>
        <v/>
      </c>
      <c r="M3674" s="41"/>
      <c r="N3674" s="66">
        <f>IFERROR(VLOOKUP(Table49[[#This Row],[ITEM CODE]],Table2[[#All],[Item Code]:[Unit Cost]],10,0),0)</f>
        <v>0</v>
      </c>
      <c r="O3674" s="134">
        <f>IFERROR(VLOOKUP(Table49[[#This Row],[ITEM CODE]],Table2[[#All],[Item Code]:[Unit Cost]],10,0),0)</f>
        <v>0</v>
      </c>
      <c r="P3674" s="56"/>
      <c r="Q3674" s="58"/>
      <c r="R3674" s="58">
        <f>Table49[[#This Row],[QUANTITY]]*Table49[[#This Row],[INV Prices]]</f>
        <v>0</v>
      </c>
      <c r="S3674" s="67"/>
      <c r="V3674" s="41"/>
      <c r="W3674" s="4" t="str">
        <f>IFERROR(VLOOKUP(Table49[[#This Row],[ITEM CODE]],Table2[[Item Code]:[Category ]],6,0),"")</f>
        <v/>
      </c>
      <c r="X3674" s="1" t="str">
        <f>IFERROR(VLOOKUP(Table49[[#This Row],[ITEM CODE]],Table2[[Item Code]:[Sub Category]],7,0),"")</f>
        <v/>
      </c>
      <c r="Y3674" s="68" t="str">
        <f>Table49[[#This Row],[PO Number]]&amp;COUNTIFS($E$5:E3674,E3674)</f>
        <v>0</v>
      </c>
    </row>
    <row r="3675" spans="1:25" ht="14.7" customHeight="1" x14ac:dyDescent="0.3">
      <c r="A3675" s="1" t="str">
        <f>IF(Table49[[#This Row],[ITEM NAME]]="","",ROW()-4)</f>
        <v/>
      </c>
      <c r="B3675" s="68"/>
      <c r="C3675" s="4" t="str">
        <f>IFERROR(VLOOKUP(B3675,Table14[],3,0),"")</f>
        <v/>
      </c>
      <c r="D3675" s="4" t="str">
        <f>IFERROR(VLOOKUP(B3675,Table14[],2,0),"")</f>
        <v/>
      </c>
      <c r="E3675" s="4"/>
      <c r="H3675" s="41" t="str">
        <f>IFERROR(VLOOKUP(Table49[[#This Row],[ITEM CODE]],Table2[[Item Code]:[Master Name]],2,0),"")</f>
        <v/>
      </c>
      <c r="I3675" s="41"/>
      <c r="J3675" s="65" t="str">
        <f>IFERROR(VLOOKUP(Table49[[#This Row],[ITEM CODE]],Table2[[Item Code]:[Master Name]],3,0),"")</f>
        <v/>
      </c>
      <c r="K3675" s="1" t="str">
        <f>IFERROR(VLOOKUP(Table49[[#This Row],[ITEM CODE]],Table2[[Item Code]:[Master Name]],9,0),"")</f>
        <v/>
      </c>
      <c r="L3675" s="1" t="str">
        <f>IFERROR(VLOOKUP(Table49[[#This Row],[ITEM CODE]],Table2[[Item Code]:[Master Name]],8,0),"")</f>
        <v/>
      </c>
      <c r="M3675" s="41"/>
      <c r="N3675" s="66">
        <f>IFERROR(VLOOKUP(Table49[[#This Row],[ITEM CODE]],Table2[[#All],[Item Code]:[Unit Cost]],10,0),0)</f>
        <v>0</v>
      </c>
      <c r="O3675" s="134">
        <f>IFERROR(VLOOKUP(Table49[[#This Row],[ITEM CODE]],Table2[[#All],[Item Code]:[Unit Cost]],10,0),0)</f>
        <v>0</v>
      </c>
      <c r="P3675" s="56"/>
      <c r="Q3675" s="58"/>
      <c r="R3675" s="58">
        <f>Table49[[#This Row],[QUANTITY]]*Table49[[#This Row],[INV Prices]]</f>
        <v>0</v>
      </c>
      <c r="S3675" s="67"/>
      <c r="V3675" s="41"/>
      <c r="W3675" s="4" t="str">
        <f>IFERROR(VLOOKUP(Table49[[#This Row],[ITEM CODE]],Table2[[Item Code]:[Category ]],6,0),"")</f>
        <v/>
      </c>
      <c r="X3675" s="1" t="str">
        <f>IFERROR(VLOOKUP(Table49[[#This Row],[ITEM CODE]],Table2[[Item Code]:[Sub Category]],7,0),"")</f>
        <v/>
      </c>
      <c r="Y3675" s="68" t="str">
        <f>Table49[[#This Row],[PO Number]]&amp;COUNTIFS($E$5:E3675,E3675)</f>
        <v>0</v>
      </c>
    </row>
    <row r="3676" spans="1:25" ht="14.7" customHeight="1" x14ac:dyDescent="0.3">
      <c r="A3676" s="1" t="str">
        <f>IF(Table49[[#This Row],[ITEM NAME]]="","",ROW()-4)</f>
        <v/>
      </c>
      <c r="B3676" s="68"/>
      <c r="C3676" s="4" t="str">
        <f>IFERROR(VLOOKUP(B3676,Table14[],3,0),"")</f>
        <v/>
      </c>
      <c r="D3676" s="4" t="str">
        <f>IFERROR(VLOOKUP(B3676,Table14[],2,0),"")</f>
        <v/>
      </c>
      <c r="E3676" s="4"/>
      <c r="H3676" s="41" t="str">
        <f>IFERROR(VLOOKUP(Table49[[#This Row],[ITEM CODE]],Table2[[Item Code]:[Master Name]],2,0),"")</f>
        <v/>
      </c>
      <c r="I3676" s="41"/>
      <c r="J3676" s="65" t="str">
        <f>IFERROR(VLOOKUP(Table49[[#This Row],[ITEM CODE]],Table2[[Item Code]:[Master Name]],3,0),"")</f>
        <v/>
      </c>
      <c r="K3676" s="1" t="str">
        <f>IFERROR(VLOOKUP(Table49[[#This Row],[ITEM CODE]],Table2[[Item Code]:[Master Name]],9,0),"")</f>
        <v/>
      </c>
      <c r="L3676" s="1" t="str">
        <f>IFERROR(VLOOKUP(Table49[[#This Row],[ITEM CODE]],Table2[[Item Code]:[Master Name]],8,0),"")</f>
        <v/>
      </c>
      <c r="M3676" s="41"/>
      <c r="N3676" s="66">
        <f>IFERROR(VLOOKUP(Table49[[#This Row],[ITEM CODE]],Table2[[#All],[Item Code]:[Unit Cost]],10,0),0)</f>
        <v>0</v>
      </c>
      <c r="O3676" s="134">
        <f>IFERROR(VLOOKUP(Table49[[#This Row],[ITEM CODE]],Table2[[#All],[Item Code]:[Unit Cost]],10,0),0)</f>
        <v>0</v>
      </c>
      <c r="P3676" s="56"/>
      <c r="Q3676" s="58"/>
      <c r="R3676" s="58">
        <f>Table49[[#This Row],[QUANTITY]]*Table49[[#This Row],[INV Prices]]</f>
        <v>0</v>
      </c>
      <c r="S3676" s="67"/>
      <c r="V3676" s="41"/>
      <c r="W3676" s="4" t="str">
        <f>IFERROR(VLOOKUP(Table49[[#This Row],[ITEM CODE]],Table2[[Item Code]:[Category ]],6,0),"")</f>
        <v/>
      </c>
      <c r="X3676" s="1" t="str">
        <f>IFERROR(VLOOKUP(Table49[[#This Row],[ITEM CODE]],Table2[[Item Code]:[Sub Category]],7,0),"")</f>
        <v/>
      </c>
      <c r="Y3676" s="68" t="str">
        <f>Table49[[#This Row],[PO Number]]&amp;COUNTIFS($E$5:E3676,E3676)</f>
        <v>0</v>
      </c>
    </row>
    <row r="3677" spans="1:25" ht="14.7" customHeight="1" x14ac:dyDescent="0.3">
      <c r="A3677" s="1" t="str">
        <f>IF(Table49[[#This Row],[ITEM NAME]]="","",ROW()-4)</f>
        <v/>
      </c>
      <c r="B3677" s="68"/>
      <c r="C3677" s="4" t="str">
        <f>IFERROR(VLOOKUP(B3677,Table14[],3,0),"")</f>
        <v/>
      </c>
      <c r="D3677" s="4" t="str">
        <f>IFERROR(VLOOKUP(B3677,Table14[],2,0),"")</f>
        <v/>
      </c>
      <c r="E3677" s="4"/>
      <c r="H3677" s="41" t="str">
        <f>IFERROR(VLOOKUP(Table49[[#This Row],[ITEM CODE]],Table2[[Item Code]:[Master Name]],2,0),"")</f>
        <v/>
      </c>
      <c r="I3677" s="41"/>
      <c r="J3677" s="65" t="str">
        <f>IFERROR(VLOOKUP(Table49[[#This Row],[ITEM CODE]],Table2[[Item Code]:[Master Name]],3,0),"")</f>
        <v/>
      </c>
      <c r="K3677" s="1" t="str">
        <f>IFERROR(VLOOKUP(Table49[[#This Row],[ITEM CODE]],Table2[[Item Code]:[Master Name]],9,0),"")</f>
        <v/>
      </c>
      <c r="L3677" s="1" t="str">
        <f>IFERROR(VLOOKUP(Table49[[#This Row],[ITEM CODE]],Table2[[Item Code]:[Master Name]],8,0),"")</f>
        <v/>
      </c>
      <c r="M3677" s="41"/>
      <c r="N3677" s="66">
        <f>IFERROR(VLOOKUP(Table49[[#This Row],[ITEM CODE]],Table2[[#All],[Item Code]:[Unit Cost]],10,0),0)</f>
        <v>0</v>
      </c>
      <c r="O3677" s="134">
        <f>IFERROR(VLOOKUP(Table49[[#This Row],[ITEM CODE]],Table2[[#All],[Item Code]:[Unit Cost]],10,0),0)</f>
        <v>0</v>
      </c>
      <c r="P3677" s="56"/>
      <c r="Q3677" s="58"/>
      <c r="R3677" s="58">
        <f>Table49[[#This Row],[QUANTITY]]*Table49[[#This Row],[INV Prices]]</f>
        <v>0</v>
      </c>
      <c r="S3677" s="67"/>
      <c r="V3677" s="41"/>
      <c r="W3677" s="4" t="str">
        <f>IFERROR(VLOOKUP(Table49[[#This Row],[ITEM CODE]],Table2[[Item Code]:[Category ]],6,0),"")</f>
        <v/>
      </c>
      <c r="X3677" s="1" t="str">
        <f>IFERROR(VLOOKUP(Table49[[#This Row],[ITEM CODE]],Table2[[Item Code]:[Sub Category]],7,0),"")</f>
        <v/>
      </c>
      <c r="Y3677" s="68" t="str">
        <f>Table49[[#This Row],[PO Number]]&amp;COUNTIFS($E$5:E3677,E3677)</f>
        <v>0</v>
      </c>
    </row>
    <row r="3678" spans="1:25" ht="14.7" customHeight="1" x14ac:dyDescent="0.3">
      <c r="A3678" s="1" t="str">
        <f>IF(Table49[[#This Row],[ITEM NAME]]="","",ROW()-4)</f>
        <v/>
      </c>
      <c r="B3678" s="68"/>
      <c r="C3678" s="4" t="str">
        <f>IFERROR(VLOOKUP(B3678,Table14[],3,0),"")</f>
        <v/>
      </c>
      <c r="D3678" s="4" t="str">
        <f>IFERROR(VLOOKUP(B3678,Table14[],2,0),"")</f>
        <v/>
      </c>
      <c r="E3678" s="4"/>
      <c r="H3678" s="41" t="str">
        <f>IFERROR(VLOOKUP(Table49[[#This Row],[ITEM CODE]],Table2[[Item Code]:[Master Name]],2,0),"")</f>
        <v/>
      </c>
      <c r="I3678" s="41"/>
      <c r="J3678" s="65" t="str">
        <f>IFERROR(VLOOKUP(Table49[[#This Row],[ITEM CODE]],Table2[[Item Code]:[Master Name]],3,0),"")</f>
        <v/>
      </c>
      <c r="K3678" s="1" t="str">
        <f>IFERROR(VLOOKUP(Table49[[#This Row],[ITEM CODE]],Table2[[Item Code]:[Master Name]],9,0),"")</f>
        <v/>
      </c>
      <c r="L3678" s="1" t="str">
        <f>IFERROR(VLOOKUP(Table49[[#This Row],[ITEM CODE]],Table2[[Item Code]:[Master Name]],8,0),"")</f>
        <v/>
      </c>
      <c r="M3678" s="41"/>
      <c r="N3678" s="66">
        <f>IFERROR(VLOOKUP(Table49[[#This Row],[ITEM CODE]],Table2[[#All],[Item Code]:[Unit Cost]],10,0),0)</f>
        <v>0</v>
      </c>
      <c r="O3678" s="134">
        <f>IFERROR(VLOOKUP(Table49[[#This Row],[ITEM CODE]],Table2[[#All],[Item Code]:[Unit Cost]],10,0),0)</f>
        <v>0</v>
      </c>
      <c r="P3678" s="56"/>
      <c r="Q3678" s="58"/>
      <c r="R3678" s="58">
        <f>Table49[[#This Row],[QUANTITY]]*Table49[[#This Row],[INV Prices]]</f>
        <v>0</v>
      </c>
      <c r="S3678" s="67"/>
      <c r="V3678" s="41"/>
      <c r="W3678" s="4" t="str">
        <f>IFERROR(VLOOKUP(Table49[[#This Row],[ITEM CODE]],Table2[[Item Code]:[Category ]],6,0),"")</f>
        <v/>
      </c>
      <c r="X3678" s="1" t="str">
        <f>IFERROR(VLOOKUP(Table49[[#This Row],[ITEM CODE]],Table2[[Item Code]:[Sub Category]],7,0),"")</f>
        <v/>
      </c>
      <c r="Y3678" s="68" t="str">
        <f>Table49[[#This Row],[PO Number]]&amp;COUNTIFS($E$5:E3678,E3678)</f>
        <v>0</v>
      </c>
    </row>
    <row r="3679" spans="1:25" ht="14.7" customHeight="1" x14ac:dyDescent="0.3">
      <c r="A3679" s="1" t="str">
        <f>IF(Table49[[#This Row],[ITEM NAME]]="","",ROW()-4)</f>
        <v/>
      </c>
      <c r="B3679" s="68"/>
      <c r="C3679" s="4" t="str">
        <f>IFERROR(VLOOKUP(B3679,Table14[],3,0),"")</f>
        <v/>
      </c>
      <c r="D3679" s="4" t="str">
        <f>IFERROR(VLOOKUP(B3679,Table14[],2,0),"")</f>
        <v/>
      </c>
      <c r="E3679" s="4"/>
      <c r="H3679" s="41" t="str">
        <f>IFERROR(VLOOKUP(Table49[[#This Row],[ITEM CODE]],Table2[[Item Code]:[Master Name]],2,0),"")</f>
        <v/>
      </c>
      <c r="I3679" s="41"/>
      <c r="J3679" s="65" t="str">
        <f>IFERROR(VLOOKUP(Table49[[#This Row],[ITEM CODE]],Table2[[Item Code]:[Master Name]],3,0),"")</f>
        <v/>
      </c>
      <c r="K3679" s="1" t="str">
        <f>IFERROR(VLOOKUP(Table49[[#This Row],[ITEM CODE]],Table2[[Item Code]:[Master Name]],9,0),"")</f>
        <v/>
      </c>
      <c r="L3679" s="1" t="str">
        <f>IFERROR(VLOOKUP(Table49[[#This Row],[ITEM CODE]],Table2[[Item Code]:[Master Name]],8,0),"")</f>
        <v/>
      </c>
      <c r="M3679" s="41"/>
      <c r="N3679" s="66">
        <f>IFERROR(VLOOKUP(Table49[[#This Row],[ITEM CODE]],Table2[[#All],[Item Code]:[Unit Cost]],10,0),0)</f>
        <v>0</v>
      </c>
      <c r="O3679" s="134">
        <f>IFERROR(VLOOKUP(Table49[[#This Row],[ITEM CODE]],Table2[[#All],[Item Code]:[Unit Cost]],10,0),0)</f>
        <v>0</v>
      </c>
      <c r="P3679" s="56"/>
      <c r="Q3679" s="58"/>
      <c r="R3679" s="58">
        <f>Table49[[#This Row],[QUANTITY]]*Table49[[#This Row],[INV Prices]]</f>
        <v>0</v>
      </c>
      <c r="S3679" s="67"/>
      <c r="V3679" s="41"/>
      <c r="W3679" s="4" t="str">
        <f>IFERROR(VLOOKUP(Table49[[#This Row],[ITEM CODE]],Table2[[Item Code]:[Category ]],6,0),"")</f>
        <v/>
      </c>
      <c r="X3679" s="1" t="str">
        <f>IFERROR(VLOOKUP(Table49[[#This Row],[ITEM CODE]],Table2[[Item Code]:[Sub Category]],7,0),"")</f>
        <v/>
      </c>
      <c r="Y3679" s="68" t="str">
        <f>Table49[[#This Row],[PO Number]]&amp;COUNTIFS($E$5:E3679,E3679)</f>
        <v>0</v>
      </c>
    </row>
    <row r="3680" spans="1:25" ht="14.7" customHeight="1" x14ac:dyDescent="0.3">
      <c r="A3680" s="1" t="str">
        <f>IF(Table49[[#This Row],[ITEM NAME]]="","",ROW()-4)</f>
        <v/>
      </c>
      <c r="B3680" s="68"/>
      <c r="C3680" s="4" t="str">
        <f>IFERROR(VLOOKUP(B3680,Table14[],3,0),"")</f>
        <v/>
      </c>
      <c r="D3680" s="4" t="str">
        <f>IFERROR(VLOOKUP(B3680,Table14[],2,0),"")</f>
        <v/>
      </c>
      <c r="E3680" s="4"/>
      <c r="H3680" s="41" t="str">
        <f>IFERROR(VLOOKUP(Table49[[#This Row],[ITEM CODE]],Table2[[Item Code]:[Master Name]],2,0),"")</f>
        <v/>
      </c>
      <c r="I3680" s="41"/>
      <c r="J3680" s="65" t="str">
        <f>IFERROR(VLOOKUP(Table49[[#This Row],[ITEM CODE]],Table2[[Item Code]:[Master Name]],3,0),"")</f>
        <v/>
      </c>
      <c r="K3680" s="1" t="str">
        <f>IFERROR(VLOOKUP(Table49[[#This Row],[ITEM CODE]],Table2[[Item Code]:[Master Name]],9,0),"")</f>
        <v/>
      </c>
      <c r="L3680" s="1" t="str">
        <f>IFERROR(VLOOKUP(Table49[[#This Row],[ITEM CODE]],Table2[[Item Code]:[Master Name]],8,0),"")</f>
        <v/>
      </c>
      <c r="M3680" s="41"/>
      <c r="N3680" s="66">
        <f>IFERROR(VLOOKUP(Table49[[#This Row],[ITEM CODE]],Table2[[#All],[Item Code]:[Unit Cost]],10,0),0)</f>
        <v>0</v>
      </c>
      <c r="O3680" s="134">
        <f>IFERROR(VLOOKUP(Table49[[#This Row],[ITEM CODE]],Table2[[#All],[Item Code]:[Unit Cost]],10,0),0)</f>
        <v>0</v>
      </c>
      <c r="P3680" s="56"/>
      <c r="Q3680" s="58"/>
      <c r="R3680" s="58">
        <f>Table49[[#This Row],[QUANTITY]]*Table49[[#This Row],[INV Prices]]</f>
        <v>0</v>
      </c>
      <c r="S3680" s="67"/>
      <c r="V3680" s="41"/>
      <c r="W3680" s="4" t="str">
        <f>IFERROR(VLOOKUP(Table49[[#This Row],[ITEM CODE]],Table2[[Item Code]:[Category ]],6,0),"")</f>
        <v/>
      </c>
      <c r="X3680" s="1" t="str">
        <f>IFERROR(VLOOKUP(Table49[[#This Row],[ITEM CODE]],Table2[[Item Code]:[Sub Category]],7,0),"")</f>
        <v/>
      </c>
      <c r="Y3680" s="68" t="str">
        <f>Table49[[#This Row],[PO Number]]&amp;COUNTIFS($E$5:E3680,E3680)</f>
        <v>0</v>
      </c>
    </row>
    <row r="3681" spans="1:25" ht="14.7" customHeight="1" x14ac:dyDescent="0.3">
      <c r="A3681" s="1" t="str">
        <f>IF(Table49[[#This Row],[ITEM NAME]]="","",ROW()-4)</f>
        <v/>
      </c>
      <c r="B3681" s="68"/>
      <c r="C3681" s="4" t="str">
        <f>IFERROR(VLOOKUP(B3681,Table14[],3,0),"")</f>
        <v/>
      </c>
      <c r="D3681" s="4" t="str">
        <f>IFERROR(VLOOKUP(B3681,Table14[],2,0),"")</f>
        <v/>
      </c>
      <c r="E3681" s="4"/>
      <c r="H3681" s="41" t="str">
        <f>IFERROR(VLOOKUP(Table49[[#This Row],[ITEM CODE]],Table2[[Item Code]:[Master Name]],2,0),"")</f>
        <v/>
      </c>
      <c r="I3681" s="41"/>
      <c r="J3681" s="65" t="str">
        <f>IFERROR(VLOOKUP(Table49[[#This Row],[ITEM CODE]],Table2[[Item Code]:[Master Name]],3,0),"")</f>
        <v/>
      </c>
      <c r="K3681" s="1" t="str">
        <f>IFERROR(VLOOKUP(Table49[[#This Row],[ITEM CODE]],Table2[[Item Code]:[Master Name]],9,0),"")</f>
        <v/>
      </c>
      <c r="L3681" s="1" t="str">
        <f>IFERROR(VLOOKUP(Table49[[#This Row],[ITEM CODE]],Table2[[Item Code]:[Master Name]],8,0),"")</f>
        <v/>
      </c>
      <c r="M3681" s="41"/>
      <c r="N3681" s="66">
        <f>IFERROR(VLOOKUP(Table49[[#This Row],[ITEM CODE]],Table2[[#All],[Item Code]:[Unit Cost]],10,0),0)</f>
        <v>0</v>
      </c>
      <c r="O3681" s="134">
        <f>IFERROR(VLOOKUP(Table49[[#This Row],[ITEM CODE]],Table2[[#All],[Item Code]:[Unit Cost]],10,0),0)</f>
        <v>0</v>
      </c>
      <c r="P3681" s="56"/>
      <c r="Q3681" s="58"/>
      <c r="R3681" s="58">
        <f>Table49[[#This Row],[QUANTITY]]*Table49[[#This Row],[INV Prices]]</f>
        <v>0</v>
      </c>
      <c r="S3681" s="67"/>
      <c r="V3681" s="41"/>
      <c r="W3681" s="4" t="str">
        <f>IFERROR(VLOOKUP(Table49[[#This Row],[ITEM CODE]],Table2[[Item Code]:[Category ]],6,0),"")</f>
        <v/>
      </c>
      <c r="X3681" s="1" t="str">
        <f>IFERROR(VLOOKUP(Table49[[#This Row],[ITEM CODE]],Table2[[Item Code]:[Sub Category]],7,0),"")</f>
        <v/>
      </c>
      <c r="Y3681" s="68" t="str">
        <f>Table49[[#This Row],[PO Number]]&amp;COUNTIFS($E$5:E3681,E3681)</f>
        <v>0</v>
      </c>
    </row>
    <row r="3682" spans="1:25" ht="14.7" customHeight="1" x14ac:dyDescent="0.3">
      <c r="A3682" s="1" t="str">
        <f>IF(Table49[[#This Row],[ITEM NAME]]="","",ROW()-4)</f>
        <v/>
      </c>
      <c r="B3682" s="68"/>
      <c r="C3682" s="4" t="str">
        <f>IFERROR(VLOOKUP(B3682,Table14[],3,0),"")</f>
        <v/>
      </c>
      <c r="D3682" s="4" t="str">
        <f>IFERROR(VLOOKUP(B3682,Table14[],2,0),"")</f>
        <v/>
      </c>
      <c r="E3682" s="4"/>
      <c r="H3682" s="41" t="str">
        <f>IFERROR(VLOOKUP(Table49[[#This Row],[ITEM CODE]],Table2[[Item Code]:[Master Name]],2,0),"")</f>
        <v/>
      </c>
      <c r="I3682" s="41"/>
      <c r="J3682" s="65" t="str">
        <f>IFERROR(VLOOKUP(Table49[[#This Row],[ITEM CODE]],Table2[[Item Code]:[Master Name]],3,0),"")</f>
        <v/>
      </c>
      <c r="K3682" s="1" t="str">
        <f>IFERROR(VLOOKUP(Table49[[#This Row],[ITEM CODE]],Table2[[Item Code]:[Master Name]],9,0),"")</f>
        <v/>
      </c>
      <c r="L3682" s="1" t="str">
        <f>IFERROR(VLOOKUP(Table49[[#This Row],[ITEM CODE]],Table2[[Item Code]:[Master Name]],8,0),"")</f>
        <v/>
      </c>
      <c r="M3682" s="41"/>
      <c r="N3682" s="66">
        <f>IFERROR(VLOOKUP(Table49[[#This Row],[ITEM CODE]],Table2[[#All],[Item Code]:[Unit Cost]],10,0),0)</f>
        <v>0</v>
      </c>
      <c r="O3682" s="134">
        <f>IFERROR(VLOOKUP(Table49[[#This Row],[ITEM CODE]],Table2[[#All],[Item Code]:[Unit Cost]],10,0),0)</f>
        <v>0</v>
      </c>
      <c r="P3682" s="56"/>
      <c r="Q3682" s="58"/>
      <c r="R3682" s="58">
        <f>Table49[[#This Row],[QUANTITY]]*Table49[[#This Row],[INV Prices]]</f>
        <v>0</v>
      </c>
      <c r="S3682" s="67"/>
      <c r="V3682" s="41"/>
      <c r="W3682" s="4" t="str">
        <f>IFERROR(VLOOKUP(Table49[[#This Row],[ITEM CODE]],Table2[[Item Code]:[Category ]],6,0),"")</f>
        <v/>
      </c>
      <c r="X3682" s="1" t="str">
        <f>IFERROR(VLOOKUP(Table49[[#This Row],[ITEM CODE]],Table2[[Item Code]:[Sub Category]],7,0),"")</f>
        <v/>
      </c>
      <c r="Y3682" s="68" t="str">
        <f>Table49[[#This Row],[PO Number]]&amp;COUNTIFS($E$5:E3682,E3682)</f>
        <v>0</v>
      </c>
    </row>
    <row r="3683" spans="1:25" ht="14.7" customHeight="1" x14ac:dyDescent="0.3">
      <c r="A3683" s="1" t="str">
        <f>IF(Table49[[#This Row],[ITEM NAME]]="","",ROW()-4)</f>
        <v/>
      </c>
      <c r="B3683" s="68"/>
      <c r="C3683" s="4" t="str">
        <f>IFERROR(VLOOKUP(B3683,Table14[],3,0),"")</f>
        <v/>
      </c>
      <c r="D3683" s="4" t="str">
        <f>IFERROR(VLOOKUP(B3683,Table14[],2,0),"")</f>
        <v/>
      </c>
      <c r="E3683" s="4"/>
      <c r="H3683" s="41" t="str">
        <f>IFERROR(VLOOKUP(Table49[[#This Row],[ITEM CODE]],Table2[[Item Code]:[Master Name]],2,0),"")</f>
        <v/>
      </c>
      <c r="I3683" s="41"/>
      <c r="J3683" s="65" t="str">
        <f>IFERROR(VLOOKUP(Table49[[#This Row],[ITEM CODE]],Table2[[Item Code]:[Master Name]],3,0),"")</f>
        <v/>
      </c>
      <c r="K3683" s="1" t="str">
        <f>IFERROR(VLOOKUP(Table49[[#This Row],[ITEM CODE]],Table2[[Item Code]:[Master Name]],9,0),"")</f>
        <v/>
      </c>
      <c r="L3683" s="1" t="str">
        <f>IFERROR(VLOOKUP(Table49[[#This Row],[ITEM CODE]],Table2[[Item Code]:[Master Name]],8,0),"")</f>
        <v/>
      </c>
      <c r="M3683" s="41"/>
      <c r="N3683" s="66">
        <f>IFERROR(VLOOKUP(Table49[[#This Row],[ITEM CODE]],Table2[[#All],[Item Code]:[Unit Cost]],10,0),0)</f>
        <v>0</v>
      </c>
      <c r="O3683" s="134">
        <f>IFERROR(VLOOKUP(Table49[[#This Row],[ITEM CODE]],Table2[[#All],[Item Code]:[Unit Cost]],10,0),0)</f>
        <v>0</v>
      </c>
      <c r="P3683" s="56"/>
      <c r="Q3683" s="58"/>
      <c r="R3683" s="58">
        <f>Table49[[#This Row],[QUANTITY]]*Table49[[#This Row],[INV Prices]]</f>
        <v>0</v>
      </c>
      <c r="S3683" s="67"/>
      <c r="V3683" s="41"/>
      <c r="W3683" s="4" t="str">
        <f>IFERROR(VLOOKUP(Table49[[#This Row],[ITEM CODE]],Table2[[Item Code]:[Category ]],6,0),"")</f>
        <v/>
      </c>
      <c r="X3683" s="1" t="str">
        <f>IFERROR(VLOOKUP(Table49[[#This Row],[ITEM CODE]],Table2[[Item Code]:[Sub Category]],7,0),"")</f>
        <v/>
      </c>
      <c r="Y3683" s="68" t="str">
        <f>Table49[[#This Row],[PO Number]]&amp;COUNTIFS($E$5:E3683,E3683)</f>
        <v>0</v>
      </c>
    </row>
    <row r="3684" spans="1:25" ht="14.7" customHeight="1" x14ac:dyDescent="0.3">
      <c r="A3684" s="1" t="str">
        <f>IF(Table49[[#This Row],[ITEM NAME]]="","",ROW()-4)</f>
        <v/>
      </c>
      <c r="B3684" s="68"/>
      <c r="C3684" s="4" t="str">
        <f>IFERROR(VLOOKUP(B3684,Table14[],3,0),"")</f>
        <v/>
      </c>
      <c r="D3684" s="4" t="str">
        <f>IFERROR(VLOOKUP(B3684,Table14[],2,0),"")</f>
        <v/>
      </c>
      <c r="E3684" s="4"/>
      <c r="H3684" s="41" t="str">
        <f>IFERROR(VLOOKUP(Table49[[#This Row],[ITEM CODE]],Table2[[Item Code]:[Master Name]],2,0),"")</f>
        <v/>
      </c>
      <c r="I3684" s="41"/>
      <c r="J3684" s="65" t="str">
        <f>IFERROR(VLOOKUP(Table49[[#This Row],[ITEM CODE]],Table2[[Item Code]:[Master Name]],3,0),"")</f>
        <v/>
      </c>
      <c r="K3684" s="1" t="str">
        <f>IFERROR(VLOOKUP(Table49[[#This Row],[ITEM CODE]],Table2[[Item Code]:[Master Name]],9,0),"")</f>
        <v/>
      </c>
      <c r="L3684" s="1" t="str">
        <f>IFERROR(VLOOKUP(Table49[[#This Row],[ITEM CODE]],Table2[[Item Code]:[Master Name]],8,0),"")</f>
        <v/>
      </c>
      <c r="M3684" s="41"/>
      <c r="N3684" s="66">
        <f>IFERROR(VLOOKUP(Table49[[#This Row],[ITEM CODE]],Table2[[#All],[Item Code]:[Unit Cost]],10,0),0)</f>
        <v>0</v>
      </c>
      <c r="O3684" s="134">
        <f>IFERROR(VLOOKUP(Table49[[#This Row],[ITEM CODE]],Table2[[#All],[Item Code]:[Unit Cost]],10,0),0)</f>
        <v>0</v>
      </c>
      <c r="P3684" s="56"/>
      <c r="Q3684" s="58"/>
      <c r="R3684" s="58">
        <f>Table49[[#This Row],[QUANTITY]]*Table49[[#This Row],[INV Prices]]</f>
        <v>0</v>
      </c>
      <c r="S3684" s="67"/>
      <c r="V3684" s="41"/>
      <c r="W3684" s="4" t="str">
        <f>IFERROR(VLOOKUP(Table49[[#This Row],[ITEM CODE]],Table2[[Item Code]:[Category ]],6,0),"")</f>
        <v/>
      </c>
      <c r="X3684" s="1" t="str">
        <f>IFERROR(VLOOKUP(Table49[[#This Row],[ITEM CODE]],Table2[[Item Code]:[Sub Category]],7,0),"")</f>
        <v/>
      </c>
      <c r="Y3684" s="68" t="str">
        <f>Table49[[#This Row],[PO Number]]&amp;COUNTIFS($E$5:E3684,E3684)</f>
        <v>0</v>
      </c>
    </row>
    <row r="3685" spans="1:25" ht="14.7" customHeight="1" x14ac:dyDescent="0.3">
      <c r="A3685" s="1" t="str">
        <f>IF(Table49[[#This Row],[ITEM NAME]]="","",ROW()-4)</f>
        <v/>
      </c>
      <c r="B3685" s="68"/>
      <c r="C3685" s="4" t="str">
        <f>IFERROR(VLOOKUP(B3685,Table14[],3,0),"")</f>
        <v/>
      </c>
      <c r="D3685" s="4" t="str">
        <f>IFERROR(VLOOKUP(B3685,Table14[],2,0),"")</f>
        <v/>
      </c>
      <c r="E3685" s="4"/>
      <c r="H3685" s="41" t="str">
        <f>IFERROR(VLOOKUP(Table49[[#This Row],[ITEM CODE]],Table2[[Item Code]:[Master Name]],2,0),"")</f>
        <v/>
      </c>
      <c r="I3685" s="41"/>
      <c r="J3685" s="65" t="str">
        <f>IFERROR(VLOOKUP(Table49[[#This Row],[ITEM CODE]],Table2[[Item Code]:[Master Name]],3,0),"")</f>
        <v/>
      </c>
      <c r="K3685" s="1" t="str">
        <f>IFERROR(VLOOKUP(Table49[[#This Row],[ITEM CODE]],Table2[[Item Code]:[Master Name]],9,0),"")</f>
        <v/>
      </c>
      <c r="L3685" s="1" t="str">
        <f>IFERROR(VLOOKUP(Table49[[#This Row],[ITEM CODE]],Table2[[Item Code]:[Master Name]],8,0),"")</f>
        <v/>
      </c>
      <c r="M3685" s="41"/>
      <c r="N3685" s="66">
        <f>IFERROR(VLOOKUP(Table49[[#This Row],[ITEM CODE]],Table2[[#All],[Item Code]:[Unit Cost]],10,0),0)</f>
        <v>0</v>
      </c>
      <c r="O3685" s="134">
        <f>IFERROR(VLOOKUP(Table49[[#This Row],[ITEM CODE]],Table2[[#All],[Item Code]:[Unit Cost]],10,0),0)</f>
        <v>0</v>
      </c>
      <c r="P3685" s="56"/>
      <c r="Q3685" s="58"/>
      <c r="R3685" s="58">
        <f>Table49[[#This Row],[QUANTITY]]*Table49[[#This Row],[INV Prices]]</f>
        <v>0</v>
      </c>
      <c r="S3685" s="67"/>
      <c r="V3685" s="41"/>
      <c r="W3685" s="4" t="str">
        <f>IFERROR(VLOOKUP(Table49[[#This Row],[ITEM CODE]],Table2[[Item Code]:[Category ]],6,0),"")</f>
        <v/>
      </c>
      <c r="X3685" s="1" t="str">
        <f>IFERROR(VLOOKUP(Table49[[#This Row],[ITEM CODE]],Table2[[Item Code]:[Sub Category]],7,0),"")</f>
        <v/>
      </c>
      <c r="Y3685" s="68" t="str">
        <f>Table49[[#This Row],[PO Number]]&amp;COUNTIFS($E$5:E3685,E3685)</f>
        <v>0</v>
      </c>
    </row>
    <row r="3686" spans="1:25" ht="14.7" customHeight="1" x14ac:dyDescent="0.3">
      <c r="A3686" s="1" t="str">
        <f>IF(Table49[[#This Row],[ITEM NAME]]="","",ROW()-4)</f>
        <v/>
      </c>
      <c r="B3686" s="68"/>
      <c r="C3686" s="4" t="str">
        <f>IFERROR(VLOOKUP(B3686,Table14[],3,0),"")</f>
        <v/>
      </c>
      <c r="D3686" s="4" t="str">
        <f>IFERROR(VLOOKUP(B3686,Table14[],2,0),"")</f>
        <v/>
      </c>
      <c r="E3686" s="4"/>
      <c r="H3686" s="41" t="str">
        <f>IFERROR(VLOOKUP(Table49[[#This Row],[ITEM CODE]],Table2[[Item Code]:[Master Name]],2,0),"")</f>
        <v/>
      </c>
      <c r="I3686" s="41"/>
      <c r="J3686" s="65" t="str">
        <f>IFERROR(VLOOKUP(Table49[[#This Row],[ITEM CODE]],Table2[[Item Code]:[Master Name]],3,0),"")</f>
        <v/>
      </c>
      <c r="K3686" s="1" t="str">
        <f>IFERROR(VLOOKUP(Table49[[#This Row],[ITEM CODE]],Table2[[Item Code]:[Master Name]],9,0),"")</f>
        <v/>
      </c>
      <c r="L3686" s="1" t="str">
        <f>IFERROR(VLOOKUP(Table49[[#This Row],[ITEM CODE]],Table2[[Item Code]:[Master Name]],8,0),"")</f>
        <v/>
      </c>
      <c r="M3686" s="41"/>
      <c r="N3686" s="66">
        <f>IFERROR(VLOOKUP(Table49[[#This Row],[ITEM CODE]],Table2[[#All],[Item Code]:[Unit Cost]],10,0),0)</f>
        <v>0</v>
      </c>
      <c r="O3686" s="134">
        <f>IFERROR(VLOOKUP(Table49[[#This Row],[ITEM CODE]],Table2[[#All],[Item Code]:[Unit Cost]],10,0),0)</f>
        <v>0</v>
      </c>
      <c r="P3686" s="56"/>
      <c r="Q3686" s="58"/>
      <c r="R3686" s="58">
        <f>Table49[[#This Row],[QUANTITY]]*Table49[[#This Row],[INV Prices]]</f>
        <v>0</v>
      </c>
      <c r="S3686" s="67"/>
      <c r="V3686" s="41"/>
      <c r="W3686" s="4" t="str">
        <f>IFERROR(VLOOKUP(Table49[[#This Row],[ITEM CODE]],Table2[[Item Code]:[Category ]],6,0),"")</f>
        <v/>
      </c>
      <c r="X3686" s="1" t="str">
        <f>IFERROR(VLOOKUP(Table49[[#This Row],[ITEM CODE]],Table2[[Item Code]:[Sub Category]],7,0),"")</f>
        <v/>
      </c>
      <c r="Y3686" s="68" t="str">
        <f>Table49[[#This Row],[PO Number]]&amp;COUNTIFS($E$5:E3686,E3686)</f>
        <v>0</v>
      </c>
    </row>
    <row r="3687" spans="1:25" ht="14.7" customHeight="1" x14ac:dyDescent="0.3">
      <c r="A3687" s="1" t="str">
        <f>IF(Table49[[#This Row],[ITEM NAME]]="","",ROW()-4)</f>
        <v/>
      </c>
      <c r="B3687" s="68"/>
      <c r="C3687" s="4" t="str">
        <f>IFERROR(VLOOKUP(B3687,Table14[],3,0),"")</f>
        <v/>
      </c>
      <c r="D3687" s="4" t="str">
        <f>IFERROR(VLOOKUP(B3687,Table14[],2,0),"")</f>
        <v/>
      </c>
      <c r="E3687" s="4"/>
      <c r="H3687" s="41" t="str">
        <f>IFERROR(VLOOKUP(Table49[[#This Row],[ITEM CODE]],Table2[[Item Code]:[Master Name]],2,0),"")</f>
        <v/>
      </c>
      <c r="I3687" s="41"/>
      <c r="J3687" s="65" t="str">
        <f>IFERROR(VLOOKUP(Table49[[#This Row],[ITEM CODE]],Table2[[Item Code]:[Master Name]],3,0),"")</f>
        <v/>
      </c>
      <c r="K3687" s="1" t="str">
        <f>IFERROR(VLOOKUP(Table49[[#This Row],[ITEM CODE]],Table2[[Item Code]:[Master Name]],9,0),"")</f>
        <v/>
      </c>
      <c r="L3687" s="1" t="str">
        <f>IFERROR(VLOOKUP(Table49[[#This Row],[ITEM CODE]],Table2[[Item Code]:[Master Name]],8,0),"")</f>
        <v/>
      </c>
      <c r="M3687" s="41"/>
      <c r="N3687" s="66">
        <f>IFERROR(VLOOKUP(Table49[[#This Row],[ITEM CODE]],Table2[[#All],[Item Code]:[Unit Cost]],10,0),0)</f>
        <v>0</v>
      </c>
      <c r="O3687" s="134">
        <f>IFERROR(VLOOKUP(Table49[[#This Row],[ITEM CODE]],Table2[[#All],[Item Code]:[Unit Cost]],10,0),0)</f>
        <v>0</v>
      </c>
      <c r="P3687" s="56"/>
      <c r="Q3687" s="58"/>
      <c r="R3687" s="58">
        <f>Table49[[#This Row],[QUANTITY]]*Table49[[#This Row],[INV Prices]]</f>
        <v>0</v>
      </c>
      <c r="S3687" s="67"/>
      <c r="V3687" s="41"/>
      <c r="W3687" s="4" t="str">
        <f>IFERROR(VLOOKUP(Table49[[#This Row],[ITEM CODE]],Table2[[Item Code]:[Category ]],6,0),"")</f>
        <v/>
      </c>
      <c r="X3687" s="1" t="str">
        <f>IFERROR(VLOOKUP(Table49[[#This Row],[ITEM CODE]],Table2[[Item Code]:[Sub Category]],7,0),"")</f>
        <v/>
      </c>
      <c r="Y3687" s="68" t="str">
        <f>Table49[[#This Row],[PO Number]]&amp;COUNTIFS($E$5:E3687,E3687)</f>
        <v>0</v>
      </c>
    </row>
    <row r="3688" spans="1:25" ht="14.7" customHeight="1" x14ac:dyDescent="0.3">
      <c r="A3688" s="1" t="str">
        <f>IF(Table49[[#This Row],[ITEM NAME]]="","",ROW()-4)</f>
        <v/>
      </c>
      <c r="B3688" s="68"/>
      <c r="C3688" s="4" t="str">
        <f>IFERROR(VLOOKUP(B3688,Table14[],3,0),"")</f>
        <v/>
      </c>
      <c r="D3688" s="4" t="str">
        <f>IFERROR(VLOOKUP(B3688,Table14[],2,0),"")</f>
        <v/>
      </c>
      <c r="E3688" s="4"/>
      <c r="H3688" s="41" t="str">
        <f>IFERROR(VLOOKUP(Table49[[#This Row],[ITEM CODE]],Table2[[Item Code]:[Master Name]],2,0),"")</f>
        <v/>
      </c>
      <c r="I3688" s="41"/>
      <c r="J3688" s="65" t="str">
        <f>IFERROR(VLOOKUP(Table49[[#This Row],[ITEM CODE]],Table2[[Item Code]:[Master Name]],3,0),"")</f>
        <v/>
      </c>
      <c r="K3688" s="1" t="str">
        <f>IFERROR(VLOOKUP(Table49[[#This Row],[ITEM CODE]],Table2[[Item Code]:[Master Name]],9,0),"")</f>
        <v/>
      </c>
      <c r="L3688" s="1" t="str">
        <f>IFERROR(VLOOKUP(Table49[[#This Row],[ITEM CODE]],Table2[[Item Code]:[Master Name]],8,0),"")</f>
        <v/>
      </c>
      <c r="M3688" s="41"/>
      <c r="N3688" s="66">
        <f>IFERROR(VLOOKUP(Table49[[#This Row],[ITEM CODE]],Table2[[#All],[Item Code]:[Unit Cost]],10,0),0)</f>
        <v>0</v>
      </c>
      <c r="O3688" s="134">
        <f>IFERROR(VLOOKUP(Table49[[#This Row],[ITEM CODE]],Table2[[#All],[Item Code]:[Unit Cost]],10,0),0)</f>
        <v>0</v>
      </c>
      <c r="P3688" s="56"/>
      <c r="Q3688" s="58"/>
      <c r="R3688" s="58">
        <f>Table49[[#This Row],[QUANTITY]]*Table49[[#This Row],[INV Prices]]</f>
        <v>0</v>
      </c>
      <c r="S3688" s="67"/>
      <c r="V3688" s="41"/>
      <c r="W3688" s="4" t="str">
        <f>IFERROR(VLOOKUP(Table49[[#This Row],[ITEM CODE]],Table2[[Item Code]:[Category ]],6,0),"")</f>
        <v/>
      </c>
      <c r="X3688" s="1" t="str">
        <f>IFERROR(VLOOKUP(Table49[[#This Row],[ITEM CODE]],Table2[[Item Code]:[Sub Category]],7,0),"")</f>
        <v/>
      </c>
      <c r="Y3688" s="68" t="str">
        <f>Table49[[#This Row],[PO Number]]&amp;COUNTIFS($E$5:E3688,E3688)</f>
        <v>0</v>
      </c>
    </row>
    <row r="3689" spans="1:25" ht="14.7" customHeight="1" x14ac:dyDescent="0.3">
      <c r="A3689" s="1" t="str">
        <f>IF(Table49[[#This Row],[ITEM NAME]]="","",ROW()-4)</f>
        <v/>
      </c>
      <c r="B3689" s="68"/>
      <c r="C3689" s="4" t="str">
        <f>IFERROR(VLOOKUP(B3689,Table14[],3,0),"")</f>
        <v/>
      </c>
      <c r="D3689" s="4" t="str">
        <f>IFERROR(VLOOKUP(B3689,Table14[],2,0),"")</f>
        <v/>
      </c>
      <c r="E3689" s="4"/>
      <c r="H3689" s="41" t="str">
        <f>IFERROR(VLOOKUP(Table49[[#This Row],[ITEM CODE]],Table2[[Item Code]:[Master Name]],2,0),"")</f>
        <v/>
      </c>
      <c r="I3689" s="41"/>
      <c r="J3689" s="65" t="str">
        <f>IFERROR(VLOOKUP(Table49[[#This Row],[ITEM CODE]],Table2[[Item Code]:[Master Name]],3,0),"")</f>
        <v/>
      </c>
      <c r="K3689" s="1" t="str">
        <f>IFERROR(VLOOKUP(Table49[[#This Row],[ITEM CODE]],Table2[[Item Code]:[Master Name]],9,0),"")</f>
        <v/>
      </c>
      <c r="L3689" s="1" t="str">
        <f>IFERROR(VLOOKUP(Table49[[#This Row],[ITEM CODE]],Table2[[Item Code]:[Master Name]],8,0),"")</f>
        <v/>
      </c>
      <c r="M3689" s="41"/>
      <c r="N3689" s="66">
        <f>IFERROR(VLOOKUP(Table49[[#This Row],[ITEM CODE]],Table2[[#All],[Item Code]:[Unit Cost]],10,0),0)</f>
        <v>0</v>
      </c>
      <c r="O3689" s="134">
        <f>IFERROR(VLOOKUP(Table49[[#This Row],[ITEM CODE]],Table2[[#All],[Item Code]:[Unit Cost]],10,0),0)</f>
        <v>0</v>
      </c>
      <c r="P3689" s="56"/>
      <c r="Q3689" s="58"/>
      <c r="R3689" s="58">
        <f>Table49[[#This Row],[QUANTITY]]*Table49[[#This Row],[INV Prices]]</f>
        <v>0</v>
      </c>
      <c r="S3689" s="67"/>
      <c r="V3689" s="41"/>
      <c r="W3689" s="4" t="str">
        <f>IFERROR(VLOOKUP(Table49[[#This Row],[ITEM CODE]],Table2[[Item Code]:[Category ]],6,0),"")</f>
        <v/>
      </c>
      <c r="X3689" s="1" t="str">
        <f>IFERROR(VLOOKUP(Table49[[#This Row],[ITEM CODE]],Table2[[Item Code]:[Sub Category]],7,0),"")</f>
        <v/>
      </c>
      <c r="Y3689" s="68" t="str">
        <f>Table49[[#This Row],[PO Number]]&amp;COUNTIFS($E$5:E3689,E3689)</f>
        <v>0</v>
      </c>
    </row>
    <row r="3690" spans="1:25" ht="14.7" customHeight="1" x14ac:dyDescent="0.3">
      <c r="A3690" s="1" t="str">
        <f>IF(Table49[[#This Row],[ITEM NAME]]="","",ROW()-4)</f>
        <v/>
      </c>
      <c r="B3690" s="68"/>
      <c r="C3690" s="4" t="str">
        <f>IFERROR(VLOOKUP(B3690,Table14[],3,0),"")</f>
        <v/>
      </c>
      <c r="D3690" s="4" t="str">
        <f>IFERROR(VLOOKUP(B3690,Table14[],2,0),"")</f>
        <v/>
      </c>
      <c r="E3690" s="4"/>
      <c r="H3690" s="41" t="str">
        <f>IFERROR(VLOOKUP(Table49[[#This Row],[ITEM CODE]],Table2[[Item Code]:[Master Name]],2,0),"")</f>
        <v/>
      </c>
      <c r="I3690" s="41"/>
      <c r="J3690" s="65" t="str">
        <f>IFERROR(VLOOKUP(Table49[[#This Row],[ITEM CODE]],Table2[[Item Code]:[Master Name]],3,0),"")</f>
        <v/>
      </c>
      <c r="K3690" s="1" t="str">
        <f>IFERROR(VLOOKUP(Table49[[#This Row],[ITEM CODE]],Table2[[Item Code]:[Master Name]],9,0),"")</f>
        <v/>
      </c>
      <c r="L3690" s="1" t="str">
        <f>IFERROR(VLOOKUP(Table49[[#This Row],[ITEM CODE]],Table2[[Item Code]:[Master Name]],8,0),"")</f>
        <v/>
      </c>
      <c r="M3690" s="41"/>
      <c r="N3690" s="66">
        <f>IFERROR(VLOOKUP(Table49[[#This Row],[ITEM CODE]],Table2[[#All],[Item Code]:[Unit Cost]],10,0),0)</f>
        <v>0</v>
      </c>
      <c r="O3690" s="134">
        <f>IFERROR(VLOOKUP(Table49[[#This Row],[ITEM CODE]],Table2[[#All],[Item Code]:[Unit Cost]],10,0),0)</f>
        <v>0</v>
      </c>
      <c r="P3690" s="56"/>
      <c r="Q3690" s="58"/>
      <c r="R3690" s="58">
        <f>Table49[[#This Row],[QUANTITY]]*Table49[[#This Row],[INV Prices]]</f>
        <v>0</v>
      </c>
      <c r="S3690" s="67"/>
      <c r="V3690" s="41"/>
      <c r="W3690" s="4" t="str">
        <f>IFERROR(VLOOKUP(Table49[[#This Row],[ITEM CODE]],Table2[[Item Code]:[Category ]],6,0),"")</f>
        <v/>
      </c>
      <c r="X3690" s="1" t="str">
        <f>IFERROR(VLOOKUP(Table49[[#This Row],[ITEM CODE]],Table2[[Item Code]:[Sub Category]],7,0),"")</f>
        <v/>
      </c>
      <c r="Y3690" s="68" t="str">
        <f>Table49[[#This Row],[PO Number]]&amp;COUNTIFS($E$5:E3690,E3690)</f>
        <v>0</v>
      </c>
    </row>
    <row r="3691" spans="1:25" ht="14.7" customHeight="1" x14ac:dyDescent="0.3">
      <c r="A3691" s="1" t="str">
        <f>IF(Table49[[#This Row],[ITEM NAME]]="","",ROW()-4)</f>
        <v/>
      </c>
      <c r="B3691" s="68"/>
      <c r="C3691" s="4" t="str">
        <f>IFERROR(VLOOKUP(B3691,Table14[],3,0),"")</f>
        <v/>
      </c>
      <c r="D3691" s="4" t="str">
        <f>IFERROR(VLOOKUP(B3691,Table14[],2,0),"")</f>
        <v/>
      </c>
      <c r="E3691" s="4"/>
      <c r="H3691" s="41" t="str">
        <f>IFERROR(VLOOKUP(Table49[[#This Row],[ITEM CODE]],Table2[[Item Code]:[Master Name]],2,0),"")</f>
        <v/>
      </c>
      <c r="I3691" s="41"/>
      <c r="J3691" s="65" t="str">
        <f>IFERROR(VLOOKUP(Table49[[#This Row],[ITEM CODE]],Table2[[Item Code]:[Master Name]],3,0),"")</f>
        <v/>
      </c>
      <c r="K3691" s="1" t="str">
        <f>IFERROR(VLOOKUP(Table49[[#This Row],[ITEM CODE]],Table2[[Item Code]:[Master Name]],9,0),"")</f>
        <v/>
      </c>
      <c r="L3691" s="1" t="str">
        <f>IFERROR(VLOOKUP(Table49[[#This Row],[ITEM CODE]],Table2[[Item Code]:[Master Name]],8,0),"")</f>
        <v/>
      </c>
      <c r="M3691" s="41"/>
      <c r="N3691" s="66">
        <f>IFERROR(VLOOKUP(Table49[[#This Row],[ITEM CODE]],Table2[[#All],[Item Code]:[Unit Cost]],10,0),0)</f>
        <v>0</v>
      </c>
      <c r="O3691" s="134">
        <f>IFERROR(VLOOKUP(Table49[[#This Row],[ITEM CODE]],Table2[[#All],[Item Code]:[Unit Cost]],10,0),0)</f>
        <v>0</v>
      </c>
      <c r="P3691" s="56"/>
      <c r="Q3691" s="58"/>
      <c r="R3691" s="58">
        <f>Table49[[#This Row],[QUANTITY]]*Table49[[#This Row],[INV Prices]]</f>
        <v>0</v>
      </c>
      <c r="S3691" s="67"/>
      <c r="V3691" s="41"/>
      <c r="W3691" s="4" t="str">
        <f>IFERROR(VLOOKUP(Table49[[#This Row],[ITEM CODE]],Table2[[Item Code]:[Category ]],6,0),"")</f>
        <v/>
      </c>
      <c r="X3691" s="1" t="str">
        <f>IFERROR(VLOOKUP(Table49[[#This Row],[ITEM CODE]],Table2[[Item Code]:[Sub Category]],7,0),"")</f>
        <v/>
      </c>
      <c r="Y3691" s="68" t="str">
        <f>Table49[[#This Row],[PO Number]]&amp;COUNTIFS($E$5:E3691,E3691)</f>
        <v>0</v>
      </c>
    </row>
    <row r="3692" spans="1:25" ht="14.7" customHeight="1" x14ac:dyDescent="0.3">
      <c r="A3692" s="1" t="str">
        <f>IF(Table49[[#This Row],[ITEM NAME]]="","",ROW()-4)</f>
        <v/>
      </c>
      <c r="B3692" s="68"/>
      <c r="C3692" s="4" t="str">
        <f>IFERROR(VLOOKUP(B3692,Table14[],3,0),"")</f>
        <v/>
      </c>
      <c r="D3692" s="4" t="str">
        <f>IFERROR(VLOOKUP(B3692,Table14[],2,0),"")</f>
        <v/>
      </c>
      <c r="E3692" s="4"/>
      <c r="H3692" s="41" t="str">
        <f>IFERROR(VLOOKUP(Table49[[#This Row],[ITEM CODE]],Table2[[Item Code]:[Master Name]],2,0),"")</f>
        <v/>
      </c>
      <c r="I3692" s="41"/>
      <c r="J3692" s="65" t="str">
        <f>IFERROR(VLOOKUP(Table49[[#This Row],[ITEM CODE]],Table2[[Item Code]:[Master Name]],3,0),"")</f>
        <v/>
      </c>
      <c r="K3692" s="1" t="str">
        <f>IFERROR(VLOOKUP(Table49[[#This Row],[ITEM CODE]],Table2[[Item Code]:[Master Name]],9,0),"")</f>
        <v/>
      </c>
      <c r="L3692" s="1" t="str">
        <f>IFERROR(VLOOKUP(Table49[[#This Row],[ITEM CODE]],Table2[[Item Code]:[Master Name]],8,0),"")</f>
        <v/>
      </c>
      <c r="M3692" s="41"/>
      <c r="N3692" s="66">
        <f>IFERROR(VLOOKUP(Table49[[#This Row],[ITEM CODE]],Table2[[#All],[Item Code]:[Unit Cost]],10,0),0)</f>
        <v>0</v>
      </c>
      <c r="O3692" s="134">
        <f>IFERROR(VLOOKUP(Table49[[#This Row],[ITEM CODE]],Table2[[#All],[Item Code]:[Unit Cost]],10,0),0)</f>
        <v>0</v>
      </c>
      <c r="P3692" s="56"/>
      <c r="Q3692" s="58"/>
      <c r="R3692" s="58">
        <f>Table49[[#This Row],[QUANTITY]]*Table49[[#This Row],[INV Prices]]</f>
        <v>0</v>
      </c>
      <c r="S3692" s="67"/>
      <c r="V3692" s="41"/>
      <c r="W3692" s="4" t="str">
        <f>IFERROR(VLOOKUP(Table49[[#This Row],[ITEM CODE]],Table2[[Item Code]:[Category ]],6,0),"")</f>
        <v/>
      </c>
      <c r="X3692" s="1" t="str">
        <f>IFERROR(VLOOKUP(Table49[[#This Row],[ITEM CODE]],Table2[[Item Code]:[Sub Category]],7,0),"")</f>
        <v/>
      </c>
      <c r="Y3692" s="68" t="str">
        <f>Table49[[#This Row],[PO Number]]&amp;COUNTIFS($E$5:E3692,E3692)</f>
        <v>0</v>
      </c>
    </row>
    <row r="3693" spans="1:25" ht="14.7" customHeight="1" x14ac:dyDescent="0.3">
      <c r="A3693" s="1" t="str">
        <f>IF(Table49[[#This Row],[ITEM NAME]]="","",ROW()-4)</f>
        <v/>
      </c>
      <c r="B3693" s="68"/>
      <c r="C3693" s="4" t="str">
        <f>IFERROR(VLOOKUP(B3693,Table14[],3,0),"")</f>
        <v/>
      </c>
      <c r="D3693" s="4" t="str">
        <f>IFERROR(VLOOKUP(B3693,Table14[],2,0),"")</f>
        <v/>
      </c>
      <c r="E3693" s="4"/>
      <c r="H3693" s="41" t="str">
        <f>IFERROR(VLOOKUP(Table49[[#This Row],[ITEM CODE]],Table2[[Item Code]:[Master Name]],2,0),"")</f>
        <v/>
      </c>
      <c r="I3693" s="41"/>
      <c r="J3693" s="65" t="str">
        <f>IFERROR(VLOOKUP(Table49[[#This Row],[ITEM CODE]],Table2[[Item Code]:[Master Name]],3,0),"")</f>
        <v/>
      </c>
      <c r="K3693" s="1" t="str">
        <f>IFERROR(VLOOKUP(Table49[[#This Row],[ITEM CODE]],Table2[[Item Code]:[Master Name]],9,0),"")</f>
        <v/>
      </c>
      <c r="L3693" s="1" t="str">
        <f>IFERROR(VLOOKUP(Table49[[#This Row],[ITEM CODE]],Table2[[Item Code]:[Master Name]],8,0),"")</f>
        <v/>
      </c>
      <c r="M3693" s="41"/>
      <c r="N3693" s="66">
        <f>IFERROR(VLOOKUP(Table49[[#This Row],[ITEM CODE]],Table2[[#All],[Item Code]:[Unit Cost]],10,0),0)</f>
        <v>0</v>
      </c>
      <c r="O3693" s="134">
        <f>IFERROR(VLOOKUP(Table49[[#This Row],[ITEM CODE]],Table2[[#All],[Item Code]:[Unit Cost]],10,0),0)</f>
        <v>0</v>
      </c>
      <c r="P3693" s="56"/>
      <c r="Q3693" s="58"/>
      <c r="R3693" s="58">
        <f>Table49[[#This Row],[QUANTITY]]*Table49[[#This Row],[INV Prices]]</f>
        <v>0</v>
      </c>
      <c r="S3693" s="67"/>
      <c r="V3693" s="41"/>
      <c r="W3693" s="4" t="str">
        <f>IFERROR(VLOOKUP(Table49[[#This Row],[ITEM CODE]],Table2[[Item Code]:[Category ]],6,0),"")</f>
        <v/>
      </c>
      <c r="X3693" s="1" t="str">
        <f>IFERROR(VLOOKUP(Table49[[#This Row],[ITEM CODE]],Table2[[Item Code]:[Sub Category]],7,0),"")</f>
        <v/>
      </c>
      <c r="Y3693" s="68" t="str">
        <f>Table49[[#This Row],[PO Number]]&amp;COUNTIFS($E$5:E3693,E3693)</f>
        <v>0</v>
      </c>
    </row>
    <row r="3694" spans="1:25" ht="14.7" customHeight="1" x14ac:dyDescent="0.3">
      <c r="A3694" s="1" t="str">
        <f>IF(Table49[[#This Row],[ITEM NAME]]="","",ROW()-4)</f>
        <v/>
      </c>
      <c r="B3694" s="68"/>
      <c r="C3694" s="4" t="str">
        <f>IFERROR(VLOOKUP(B3694,Table14[],3,0),"")</f>
        <v/>
      </c>
      <c r="D3694" s="4" t="str">
        <f>IFERROR(VLOOKUP(B3694,Table14[],2,0),"")</f>
        <v/>
      </c>
      <c r="E3694" s="4"/>
      <c r="H3694" s="41" t="str">
        <f>IFERROR(VLOOKUP(Table49[[#This Row],[ITEM CODE]],Table2[[Item Code]:[Master Name]],2,0),"")</f>
        <v/>
      </c>
      <c r="I3694" s="41"/>
      <c r="J3694" s="65" t="str">
        <f>IFERROR(VLOOKUP(Table49[[#This Row],[ITEM CODE]],Table2[[Item Code]:[Master Name]],3,0),"")</f>
        <v/>
      </c>
      <c r="K3694" s="1" t="str">
        <f>IFERROR(VLOOKUP(Table49[[#This Row],[ITEM CODE]],Table2[[Item Code]:[Master Name]],9,0),"")</f>
        <v/>
      </c>
      <c r="L3694" s="1" t="str">
        <f>IFERROR(VLOOKUP(Table49[[#This Row],[ITEM CODE]],Table2[[Item Code]:[Master Name]],8,0),"")</f>
        <v/>
      </c>
      <c r="M3694" s="41"/>
      <c r="N3694" s="66">
        <f>IFERROR(VLOOKUP(Table49[[#This Row],[ITEM CODE]],Table2[[#All],[Item Code]:[Unit Cost]],10,0),0)</f>
        <v>0</v>
      </c>
      <c r="O3694" s="134">
        <f>IFERROR(VLOOKUP(Table49[[#This Row],[ITEM CODE]],Table2[[#All],[Item Code]:[Unit Cost]],10,0),0)</f>
        <v>0</v>
      </c>
      <c r="P3694" s="56"/>
      <c r="Q3694" s="58"/>
      <c r="R3694" s="58">
        <f>Table49[[#This Row],[QUANTITY]]*Table49[[#This Row],[INV Prices]]</f>
        <v>0</v>
      </c>
      <c r="S3694" s="67"/>
      <c r="V3694" s="41"/>
      <c r="W3694" s="4" t="str">
        <f>IFERROR(VLOOKUP(Table49[[#This Row],[ITEM CODE]],Table2[[Item Code]:[Category ]],6,0),"")</f>
        <v/>
      </c>
      <c r="X3694" s="1" t="str">
        <f>IFERROR(VLOOKUP(Table49[[#This Row],[ITEM CODE]],Table2[[Item Code]:[Sub Category]],7,0),"")</f>
        <v/>
      </c>
      <c r="Y3694" s="68" t="str">
        <f>Table49[[#This Row],[PO Number]]&amp;COUNTIFS($E$5:E3694,E3694)</f>
        <v>0</v>
      </c>
    </row>
    <row r="3695" spans="1:25" ht="14.7" customHeight="1" x14ac:dyDescent="0.3">
      <c r="A3695" s="1" t="str">
        <f>IF(Table49[[#This Row],[ITEM NAME]]="","",ROW()-4)</f>
        <v/>
      </c>
      <c r="B3695" s="68"/>
      <c r="C3695" s="4" t="str">
        <f>IFERROR(VLOOKUP(B3695,Table14[],3,0),"")</f>
        <v/>
      </c>
      <c r="D3695" s="4" t="str">
        <f>IFERROR(VLOOKUP(B3695,Table14[],2,0),"")</f>
        <v/>
      </c>
      <c r="E3695" s="4"/>
      <c r="H3695" s="41" t="str">
        <f>IFERROR(VLOOKUP(Table49[[#This Row],[ITEM CODE]],Table2[[Item Code]:[Master Name]],2,0),"")</f>
        <v/>
      </c>
      <c r="I3695" s="41"/>
      <c r="J3695" s="65" t="str">
        <f>IFERROR(VLOOKUP(Table49[[#This Row],[ITEM CODE]],Table2[[Item Code]:[Master Name]],3,0),"")</f>
        <v/>
      </c>
      <c r="K3695" s="1" t="str">
        <f>IFERROR(VLOOKUP(Table49[[#This Row],[ITEM CODE]],Table2[[Item Code]:[Master Name]],9,0),"")</f>
        <v/>
      </c>
      <c r="L3695" s="1" t="str">
        <f>IFERROR(VLOOKUP(Table49[[#This Row],[ITEM CODE]],Table2[[Item Code]:[Master Name]],8,0),"")</f>
        <v/>
      </c>
      <c r="M3695" s="41"/>
      <c r="N3695" s="66">
        <f>IFERROR(VLOOKUP(Table49[[#This Row],[ITEM CODE]],Table2[[#All],[Item Code]:[Unit Cost]],10,0),0)</f>
        <v>0</v>
      </c>
      <c r="O3695" s="134">
        <f>IFERROR(VLOOKUP(Table49[[#This Row],[ITEM CODE]],Table2[[#All],[Item Code]:[Unit Cost]],10,0),0)</f>
        <v>0</v>
      </c>
      <c r="P3695" s="56"/>
      <c r="Q3695" s="58"/>
      <c r="R3695" s="58">
        <f>Table49[[#This Row],[QUANTITY]]*Table49[[#This Row],[INV Prices]]</f>
        <v>0</v>
      </c>
      <c r="S3695" s="67"/>
      <c r="V3695" s="41"/>
      <c r="W3695" s="4" t="str">
        <f>IFERROR(VLOOKUP(Table49[[#This Row],[ITEM CODE]],Table2[[Item Code]:[Category ]],6,0),"")</f>
        <v/>
      </c>
      <c r="X3695" s="1" t="str">
        <f>IFERROR(VLOOKUP(Table49[[#This Row],[ITEM CODE]],Table2[[Item Code]:[Sub Category]],7,0),"")</f>
        <v/>
      </c>
      <c r="Y3695" s="68" t="str">
        <f>Table49[[#This Row],[PO Number]]&amp;COUNTIFS($E$5:E3695,E3695)</f>
        <v>0</v>
      </c>
    </row>
    <row r="3696" spans="1:25" ht="14.7" customHeight="1" x14ac:dyDescent="0.3">
      <c r="A3696" s="1" t="str">
        <f>IF(Table49[[#This Row],[ITEM NAME]]="","",ROW()-4)</f>
        <v/>
      </c>
      <c r="B3696" s="68"/>
      <c r="C3696" s="4" t="str">
        <f>IFERROR(VLOOKUP(B3696,Table14[],3,0),"")</f>
        <v/>
      </c>
      <c r="D3696" s="4" t="str">
        <f>IFERROR(VLOOKUP(B3696,Table14[],2,0),"")</f>
        <v/>
      </c>
      <c r="E3696" s="4"/>
      <c r="H3696" s="41" t="str">
        <f>IFERROR(VLOOKUP(Table49[[#This Row],[ITEM CODE]],Table2[[Item Code]:[Master Name]],2,0),"")</f>
        <v/>
      </c>
      <c r="I3696" s="41"/>
      <c r="J3696" s="65" t="str">
        <f>IFERROR(VLOOKUP(Table49[[#This Row],[ITEM CODE]],Table2[[Item Code]:[Master Name]],3,0),"")</f>
        <v/>
      </c>
      <c r="K3696" s="1" t="str">
        <f>IFERROR(VLOOKUP(Table49[[#This Row],[ITEM CODE]],Table2[[Item Code]:[Master Name]],9,0),"")</f>
        <v/>
      </c>
      <c r="L3696" s="1" t="str">
        <f>IFERROR(VLOOKUP(Table49[[#This Row],[ITEM CODE]],Table2[[Item Code]:[Master Name]],8,0),"")</f>
        <v/>
      </c>
      <c r="M3696" s="41"/>
      <c r="N3696" s="66">
        <f>IFERROR(VLOOKUP(Table49[[#This Row],[ITEM CODE]],Table2[[#All],[Item Code]:[Unit Cost]],10,0),0)</f>
        <v>0</v>
      </c>
      <c r="O3696" s="134">
        <f>IFERROR(VLOOKUP(Table49[[#This Row],[ITEM CODE]],Table2[[#All],[Item Code]:[Unit Cost]],10,0),0)</f>
        <v>0</v>
      </c>
      <c r="P3696" s="56"/>
      <c r="Q3696" s="58"/>
      <c r="R3696" s="58">
        <f>Table49[[#This Row],[QUANTITY]]*Table49[[#This Row],[INV Prices]]</f>
        <v>0</v>
      </c>
      <c r="S3696" s="67"/>
      <c r="V3696" s="41"/>
      <c r="W3696" s="4" t="str">
        <f>IFERROR(VLOOKUP(Table49[[#This Row],[ITEM CODE]],Table2[[Item Code]:[Category ]],6,0),"")</f>
        <v/>
      </c>
      <c r="X3696" s="1" t="str">
        <f>IFERROR(VLOOKUP(Table49[[#This Row],[ITEM CODE]],Table2[[Item Code]:[Sub Category]],7,0),"")</f>
        <v/>
      </c>
      <c r="Y3696" s="68" t="str">
        <f>Table49[[#This Row],[PO Number]]&amp;COUNTIFS($E$5:E3696,E3696)</f>
        <v>0</v>
      </c>
    </row>
    <row r="3697" spans="1:25" ht="14.7" customHeight="1" x14ac:dyDescent="0.3">
      <c r="A3697" s="1" t="str">
        <f>IF(Table49[[#This Row],[ITEM NAME]]="","",ROW()-4)</f>
        <v/>
      </c>
      <c r="B3697" s="68"/>
      <c r="C3697" s="4" t="str">
        <f>IFERROR(VLOOKUP(B3697,Table14[],3,0),"")</f>
        <v/>
      </c>
      <c r="D3697" s="4" t="str">
        <f>IFERROR(VLOOKUP(B3697,Table14[],2,0),"")</f>
        <v/>
      </c>
      <c r="E3697" s="4"/>
      <c r="H3697" s="41" t="str">
        <f>IFERROR(VLOOKUP(Table49[[#This Row],[ITEM CODE]],Table2[[Item Code]:[Master Name]],2,0),"")</f>
        <v/>
      </c>
      <c r="I3697" s="41"/>
      <c r="J3697" s="65" t="str">
        <f>IFERROR(VLOOKUP(Table49[[#This Row],[ITEM CODE]],Table2[[Item Code]:[Master Name]],3,0),"")</f>
        <v/>
      </c>
      <c r="K3697" s="1" t="str">
        <f>IFERROR(VLOOKUP(Table49[[#This Row],[ITEM CODE]],Table2[[Item Code]:[Master Name]],9,0),"")</f>
        <v/>
      </c>
      <c r="L3697" s="1" t="str">
        <f>IFERROR(VLOOKUP(Table49[[#This Row],[ITEM CODE]],Table2[[Item Code]:[Master Name]],8,0),"")</f>
        <v/>
      </c>
      <c r="M3697" s="41"/>
      <c r="N3697" s="66">
        <f>IFERROR(VLOOKUP(Table49[[#This Row],[ITEM CODE]],Table2[[#All],[Item Code]:[Unit Cost]],10,0),0)</f>
        <v>0</v>
      </c>
      <c r="O3697" s="134">
        <f>IFERROR(VLOOKUP(Table49[[#This Row],[ITEM CODE]],Table2[[#All],[Item Code]:[Unit Cost]],10,0),0)</f>
        <v>0</v>
      </c>
      <c r="P3697" s="56"/>
      <c r="Q3697" s="58"/>
      <c r="R3697" s="58">
        <f>Table49[[#This Row],[QUANTITY]]*Table49[[#This Row],[INV Prices]]</f>
        <v>0</v>
      </c>
      <c r="S3697" s="67"/>
      <c r="V3697" s="41"/>
      <c r="W3697" s="4" t="str">
        <f>IFERROR(VLOOKUP(Table49[[#This Row],[ITEM CODE]],Table2[[Item Code]:[Category ]],6,0),"")</f>
        <v/>
      </c>
      <c r="X3697" s="1" t="str">
        <f>IFERROR(VLOOKUP(Table49[[#This Row],[ITEM CODE]],Table2[[Item Code]:[Sub Category]],7,0),"")</f>
        <v/>
      </c>
      <c r="Y3697" s="68" t="str">
        <f>Table49[[#This Row],[PO Number]]&amp;COUNTIFS($E$5:E3697,E3697)</f>
        <v>0</v>
      </c>
    </row>
    <row r="3698" spans="1:25" ht="14.7" customHeight="1" x14ac:dyDescent="0.3">
      <c r="A3698" s="1" t="str">
        <f>IF(Table49[[#This Row],[ITEM NAME]]="","",ROW()-4)</f>
        <v/>
      </c>
      <c r="B3698" s="68"/>
      <c r="C3698" s="4" t="str">
        <f>IFERROR(VLOOKUP(B3698,Table14[],3,0),"")</f>
        <v/>
      </c>
      <c r="D3698" s="4" t="str">
        <f>IFERROR(VLOOKUP(B3698,Table14[],2,0),"")</f>
        <v/>
      </c>
      <c r="E3698" s="4"/>
      <c r="H3698" s="41" t="str">
        <f>IFERROR(VLOOKUP(Table49[[#This Row],[ITEM CODE]],Table2[[Item Code]:[Master Name]],2,0),"")</f>
        <v/>
      </c>
      <c r="I3698" s="41"/>
      <c r="J3698" s="65" t="str">
        <f>IFERROR(VLOOKUP(Table49[[#This Row],[ITEM CODE]],Table2[[Item Code]:[Master Name]],3,0),"")</f>
        <v/>
      </c>
      <c r="K3698" s="1" t="str">
        <f>IFERROR(VLOOKUP(Table49[[#This Row],[ITEM CODE]],Table2[[Item Code]:[Master Name]],9,0),"")</f>
        <v/>
      </c>
      <c r="L3698" s="1" t="str">
        <f>IFERROR(VLOOKUP(Table49[[#This Row],[ITEM CODE]],Table2[[Item Code]:[Master Name]],8,0),"")</f>
        <v/>
      </c>
      <c r="M3698" s="41"/>
      <c r="N3698" s="66">
        <f>IFERROR(VLOOKUP(Table49[[#This Row],[ITEM CODE]],Table2[[#All],[Item Code]:[Unit Cost]],10,0),0)</f>
        <v>0</v>
      </c>
      <c r="O3698" s="134">
        <f>IFERROR(VLOOKUP(Table49[[#This Row],[ITEM CODE]],Table2[[#All],[Item Code]:[Unit Cost]],10,0),0)</f>
        <v>0</v>
      </c>
      <c r="P3698" s="56"/>
      <c r="Q3698" s="58"/>
      <c r="R3698" s="58">
        <f>Table49[[#This Row],[QUANTITY]]*Table49[[#This Row],[INV Prices]]</f>
        <v>0</v>
      </c>
      <c r="S3698" s="67"/>
      <c r="V3698" s="41"/>
      <c r="W3698" s="4" t="str">
        <f>IFERROR(VLOOKUP(Table49[[#This Row],[ITEM CODE]],Table2[[Item Code]:[Category ]],6,0),"")</f>
        <v/>
      </c>
      <c r="X3698" s="1" t="str">
        <f>IFERROR(VLOOKUP(Table49[[#This Row],[ITEM CODE]],Table2[[Item Code]:[Sub Category]],7,0),"")</f>
        <v/>
      </c>
      <c r="Y3698" s="68" t="str">
        <f>Table49[[#This Row],[PO Number]]&amp;COUNTIFS($E$5:E3698,E3698)</f>
        <v>0</v>
      </c>
    </row>
    <row r="3699" spans="1:25" ht="14.7" customHeight="1" x14ac:dyDescent="0.3">
      <c r="A3699" s="1" t="str">
        <f>IF(Table49[[#This Row],[ITEM NAME]]="","",ROW()-4)</f>
        <v/>
      </c>
      <c r="B3699" s="68"/>
      <c r="C3699" s="4" t="str">
        <f>IFERROR(VLOOKUP(B3699,Table14[],3,0),"")</f>
        <v/>
      </c>
      <c r="D3699" s="4" t="str">
        <f>IFERROR(VLOOKUP(B3699,Table14[],2,0),"")</f>
        <v/>
      </c>
      <c r="E3699" s="4"/>
      <c r="H3699" s="41" t="str">
        <f>IFERROR(VLOOKUP(Table49[[#This Row],[ITEM CODE]],Table2[[Item Code]:[Master Name]],2,0),"")</f>
        <v/>
      </c>
      <c r="I3699" s="41"/>
      <c r="J3699" s="65" t="str">
        <f>IFERROR(VLOOKUP(Table49[[#This Row],[ITEM CODE]],Table2[[Item Code]:[Master Name]],3,0),"")</f>
        <v/>
      </c>
      <c r="K3699" s="1" t="str">
        <f>IFERROR(VLOOKUP(Table49[[#This Row],[ITEM CODE]],Table2[[Item Code]:[Master Name]],9,0),"")</f>
        <v/>
      </c>
      <c r="L3699" s="1" t="str">
        <f>IFERROR(VLOOKUP(Table49[[#This Row],[ITEM CODE]],Table2[[Item Code]:[Master Name]],8,0),"")</f>
        <v/>
      </c>
      <c r="M3699" s="41"/>
      <c r="N3699" s="66">
        <f>IFERROR(VLOOKUP(Table49[[#This Row],[ITEM CODE]],Table2[[#All],[Item Code]:[Unit Cost]],10,0),0)</f>
        <v>0</v>
      </c>
      <c r="O3699" s="134">
        <f>IFERROR(VLOOKUP(Table49[[#This Row],[ITEM CODE]],Table2[[#All],[Item Code]:[Unit Cost]],10,0),0)</f>
        <v>0</v>
      </c>
      <c r="P3699" s="56"/>
      <c r="Q3699" s="58"/>
      <c r="R3699" s="58">
        <f>Table49[[#This Row],[QUANTITY]]*Table49[[#This Row],[INV Prices]]</f>
        <v>0</v>
      </c>
      <c r="S3699" s="67"/>
      <c r="V3699" s="41"/>
      <c r="W3699" s="4" t="str">
        <f>IFERROR(VLOOKUP(Table49[[#This Row],[ITEM CODE]],Table2[[Item Code]:[Category ]],6,0),"")</f>
        <v/>
      </c>
      <c r="X3699" s="1" t="str">
        <f>IFERROR(VLOOKUP(Table49[[#This Row],[ITEM CODE]],Table2[[Item Code]:[Sub Category]],7,0),"")</f>
        <v/>
      </c>
      <c r="Y3699" s="68" t="str">
        <f>Table49[[#This Row],[PO Number]]&amp;COUNTIFS($E$5:E3699,E3699)</f>
        <v>0</v>
      </c>
    </row>
    <row r="3700" spans="1:25" ht="14.7" customHeight="1" x14ac:dyDescent="0.3">
      <c r="A3700" s="1" t="str">
        <f>IF(Table49[[#This Row],[ITEM NAME]]="","",ROW()-4)</f>
        <v/>
      </c>
      <c r="B3700" s="68"/>
      <c r="C3700" s="4" t="str">
        <f>IFERROR(VLOOKUP(B3700,Table14[],3,0),"")</f>
        <v/>
      </c>
      <c r="D3700" s="4" t="str">
        <f>IFERROR(VLOOKUP(B3700,Table14[],2,0),"")</f>
        <v/>
      </c>
      <c r="E3700" s="4"/>
      <c r="H3700" s="41" t="str">
        <f>IFERROR(VLOOKUP(Table49[[#This Row],[ITEM CODE]],Table2[[Item Code]:[Master Name]],2,0),"")</f>
        <v/>
      </c>
      <c r="I3700" s="41"/>
      <c r="J3700" s="65" t="str">
        <f>IFERROR(VLOOKUP(Table49[[#This Row],[ITEM CODE]],Table2[[Item Code]:[Master Name]],3,0),"")</f>
        <v/>
      </c>
      <c r="K3700" s="1" t="str">
        <f>IFERROR(VLOOKUP(Table49[[#This Row],[ITEM CODE]],Table2[[Item Code]:[Master Name]],9,0),"")</f>
        <v/>
      </c>
      <c r="L3700" s="1" t="str">
        <f>IFERROR(VLOOKUP(Table49[[#This Row],[ITEM CODE]],Table2[[Item Code]:[Master Name]],8,0),"")</f>
        <v/>
      </c>
      <c r="M3700" s="41"/>
      <c r="N3700" s="66">
        <f>IFERROR(VLOOKUP(Table49[[#This Row],[ITEM CODE]],Table2[[#All],[Item Code]:[Unit Cost]],10,0),0)</f>
        <v>0</v>
      </c>
      <c r="O3700" s="134">
        <f>IFERROR(VLOOKUP(Table49[[#This Row],[ITEM CODE]],Table2[[#All],[Item Code]:[Unit Cost]],10,0),0)</f>
        <v>0</v>
      </c>
      <c r="P3700" s="56"/>
      <c r="Q3700" s="58"/>
      <c r="R3700" s="58">
        <f>Table49[[#This Row],[QUANTITY]]*Table49[[#This Row],[INV Prices]]</f>
        <v>0</v>
      </c>
      <c r="S3700" s="67"/>
      <c r="V3700" s="41"/>
      <c r="W3700" s="4" t="str">
        <f>IFERROR(VLOOKUP(Table49[[#This Row],[ITEM CODE]],Table2[[Item Code]:[Category ]],6,0),"")</f>
        <v/>
      </c>
      <c r="X3700" s="1" t="str">
        <f>IFERROR(VLOOKUP(Table49[[#This Row],[ITEM CODE]],Table2[[Item Code]:[Sub Category]],7,0),"")</f>
        <v/>
      </c>
      <c r="Y3700" s="68" t="str">
        <f>Table49[[#This Row],[PO Number]]&amp;COUNTIFS($E$5:E3700,E3700)</f>
        <v>0</v>
      </c>
    </row>
    <row r="3701" spans="1:25" ht="14.7" customHeight="1" x14ac:dyDescent="0.3">
      <c r="A3701" s="1" t="str">
        <f>IF(Table49[[#This Row],[ITEM NAME]]="","",ROW()-4)</f>
        <v/>
      </c>
      <c r="B3701" s="68"/>
      <c r="C3701" s="4" t="str">
        <f>IFERROR(VLOOKUP(B3701,Table14[],3,0),"")</f>
        <v/>
      </c>
      <c r="D3701" s="4" t="str">
        <f>IFERROR(VLOOKUP(B3701,Table14[],2,0),"")</f>
        <v/>
      </c>
      <c r="E3701" s="4"/>
      <c r="H3701" s="41" t="str">
        <f>IFERROR(VLOOKUP(Table49[[#This Row],[ITEM CODE]],Table2[[Item Code]:[Master Name]],2,0),"")</f>
        <v/>
      </c>
      <c r="I3701" s="41"/>
      <c r="J3701" s="65" t="str">
        <f>IFERROR(VLOOKUP(Table49[[#This Row],[ITEM CODE]],Table2[[Item Code]:[Master Name]],3,0),"")</f>
        <v/>
      </c>
      <c r="K3701" s="1" t="str">
        <f>IFERROR(VLOOKUP(Table49[[#This Row],[ITEM CODE]],Table2[[Item Code]:[Master Name]],9,0),"")</f>
        <v/>
      </c>
      <c r="L3701" s="1" t="str">
        <f>IFERROR(VLOOKUP(Table49[[#This Row],[ITEM CODE]],Table2[[Item Code]:[Master Name]],8,0),"")</f>
        <v/>
      </c>
      <c r="M3701" s="41"/>
      <c r="N3701" s="66">
        <f>IFERROR(VLOOKUP(Table49[[#This Row],[ITEM CODE]],Table2[[#All],[Item Code]:[Unit Cost]],10,0),0)</f>
        <v>0</v>
      </c>
      <c r="O3701" s="134">
        <f>IFERROR(VLOOKUP(Table49[[#This Row],[ITEM CODE]],Table2[[#All],[Item Code]:[Unit Cost]],10,0),0)</f>
        <v>0</v>
      </c>
      <c r="P3701" s="56"/>
      <c r="Q3701" s="58"/>
      <c r="R3701" s="58">
        <f>Table49[[#This Row],[QUANTITY]]*Table49[[#This Row],[INV Prices]]</f>
        <v>0</v>
      </c>
      <c r="S3701" s="67"/>
      <c r="V3701" s="41"/>
      <c r="W3701" s="4" t="str">
        <f>IFERROR(VLOOKUP(Table49[[#This Row],[ITEM CODE]],Table2[[Item Code]:[Category ]],6,0),"")</f>
        <v/>
      </c>
      <c r="X3701" s="1" t="str">
        <f>IFERROR(VLOOKUP(Table49[[#This Row],[ITEM CODE]],Table2[[Item Code]:[Sub Category]],7,0),"")</f>
        <v/>
      </c>
      <c r="Y3701" s="68" t="str">
        <f>Table49[[#This Row],[PO Number]]&amp;COUNTIFS($E$5:E3701,E3701)</f>
        <v>0</v>
      </c>
    </row>
    <row r="3702" spans="1:25" ht="14.7" customHeight="1" x14ac:dyDescent="0.3">
      <c r="A3702" s="1" t="str">
        <f>IF(Table49[[#This Row],[ITEM NAME]]="","",ROW()-4)</f>
        <v/>
      </c>
      <c r="B3702" s="68"/>
      <c r="C3702" s="4" t="str">
        <f>IFERROR(VLOOKUP(B3702,Table14[],3,0),"")</f>
        <v/>
      </c>
      <c r="D3702" s="4" t="str">
        <f>IFERROR(VLOOKUP(B3702,Table14[],2,0),"")</f>
        <v/>
      </c>
      <c r="E3702" s="4"/>
      <c r="H3702" s="41" t="str">
        <f>IFERROR(VLOOKUP(Table49[[#This Row],[ITEM CODE]],Table2[[Item Code]:[Master Name]],2,0),"")</f>
        <v/>
      </c>
      <c r="I3702" s="41"/>
      <c r="J3702" s="65" t="str">
        <f>IFERROR(VLOOKUP(Table49[[#This Row],[ITEM CODE]],Table2[[Item Code]:[Master Name]],3,0),"")</f>
        <v/>
      </c>
      <c r="K3702" s="1" t="str">
        <f>IFERROR(VLOOKUP(Table49[[#This Row],[ITEM CODE]],Table2[[Item Code]:[Master Name]],9,0),"")</f>
        <v/>
      </c>
      <c r="L3702" s="1" t="str">
        <f>IFERROR(VLOOKUP(Table49[[#This Row],[ITEM CODE]],Table2[[Item Code]:[Master Name]],8,0),"")</f>
        <v/>
      </c>
      <c r="M3702" s="41"/>
      <c r="N3702" s="66">
        <f>IFERROR(VLOOKUP(Table49[[#This Row],[ITEM CODE]],Table2[[#All],[Item Code]:[Unit Cost]],10,0),0)</f>
        <v>0</v>
      </c>
      <c r="O3702" s="134">
        <f>IFERROR(VLOOKUP(Table49[[#This Row],[ITEM CODE]],Table2[[#All],[Item Code]:[Unit Cost]],10,0),0)</f>
        <v>0</v>
      </c>
      <c r="P3702" s="56"/>
      <c r="Q3702" s="58"/>
      <c r="R3702" s="58">
        <f>Table49[[#This Row],[QUANTITY]]*Table49[[#This Row],[INV Prices]]</f>
        <v>0</v>
      </c>
      <c r="S3702" s="67"/>
      <c r="V3702" s="41"/>
      <c r="W3702" s="4" t="str">
        <f>IFERROR(VLOOKUP(Table49[[#This Row],[ITEM CODE]],Table2[[Item Code]:[Category ]],6,0),"")</f>
        <v/>
      </c>
      <c r="X3702" s="1" t="str">
        <f>IFERROR(VLOOKUP(Table49[[#This Row],[ITEM CODE]],Table2[[Item Code]:[Sub Category]],7,0),"")</f>
        <v/>
      </c>
      <c r="Y3702" s="68" t="str">
        <f>Table49[[#This Row],[PO Number]]&amp;COUNTIFS($E$5:E3702,E3702)</f>
        <v>0</v>
      </c>
    </row>
    <row r="3703" spans="1:25" ht="14.7" customHeight="1" x14ac:dyDescent="0.3">
      <c r="A3703" s="1" t="str">
        <f>IF(Table49[[#This Row],[ITEM NAME]]="","",ROW()-4)</f>
        <v/>
      </c>
      <c r="B3703" s="68"/>
      <c r="C3703" s="4" t="str">
        <f>IFERROR(VLOOKUP(B3703,Table14[],3,0),"")</f>
        <v/>
      </c>
      <c r="D3703" s="4" t="str">
        <f>IFERROR(VLOOKUP(B3703,Table14[],2,0),"")</f>
        <v/>
      </c>
      <c r="E3703" s="4"/>
      <c r="H3703" s="41" t="str">
        <f>IFERROR(VLOOKUP(Table49[[#This Row],[ITEM CODE]],Table2[[Item Code]:[Master Name]],2,0),"")</f>
        <v/>
      </c>
      <c r="I3703" s="41"/>
      <c r="J3703" s="65" t="str">
        <f>IFERROR(VLOOKUP(Table49[[#This Row],[ITEM CODE]],Table2[[Item Code]:[Master Name]],3,0),"")</f>
        <v/>
      </c>
      <c r="K3703" s="1" t="str">
        <f>IFERROR(VLOOKUP(Table49[[#This Row],[ITEM CODE]],Table2[[Item Code]:[Master Name]],9,0),"")</f>
        <v/>
      </c>
      <c r="L3703" s="1" t="str">
        <f>IFERROR(VLOOKUP(Table49[[#This Row],[ITEM CODE]],Table2[[Item Code]:[Master Name]],8,0),"")</f>
        <v/>
      </c>
      <c r="M3703" s="41"/>
      <c r="N3703" s="66">
        <f>IFERROR(VLOOKUP(Table49[[#This Row],[ITEM CODE]],Table2[[#All],[Item Code]:[Unit Cost]],10,0),0)</f>
        <v>0</v>
      </c>
      <c r="O3703" s="134">
        <f>IFERROR(VLOOKUP(Table49[[#This Row],[ITEM CODE]],Table2[[#All],[Item Code]:[Unit Cost]],10,0),0)</f>
        <v>0</v>
      </c>
      <c r="P3703" s="56"/>
      <c r="Q3703" s="58"/>
      <c r="R3703" s="58">
        <f>Table49[[#This Row],[QUANTITY]]*Table49[[#This Row],[INV Prices]]</f>
        <v>0</v>
      </c>
      <c r="S3703" s="67"/>
      <c r="V3703" s="41"/>
      <c r="W3703" s="4" t="str">
        <f>IFERROR(VLOOKUP(Table49[[#This Row],[ITEM CODE]],Table2[[Item Code]:[Category ]],6,0),"")</f>
        <v/>
      </c>
      <c r="X3703" s="1" t="str">
        <f>IFERROR(VLOOKUP(Table49[[#This Row],[ITEM CODE]],Table2[[Item Code]:[Sub Category]],7,0),"")</f>
        <v/>
      </c>
      <c r="Y3703" s="68" t="str">
        <f>Table49[[#This Row],[PO Number]]&amp;COUNTIFS($E$5:E3703,E3703)</f>
        <v>0</v>
      </c>
    </row>
    <row r="3704" spans="1:25" ht="14.7" customHeight="1" x14ac:dyDescent="0.3">
      <c r="A3704" s="1" t="str">
        <f>IF(Table49[[#This Row],[ITEM NAME]]="","",ROW()-4)</f>
        <v/>
      </c>
      <c r="B3704" s="68"/>
      <c r="C3704" s="4" t="str">
        <f>IFERROR(VLOOKUP(B3704,Table14[],3,0),"")</f>
        <v/>
      </c>
      <c r="D3704" s="4" t="str">
        <f>IFERROR(VLOOKUP(B3704,Table14[],2,0),"")</f>
        <v/>
      </c>
      <c r="E3704" s="4"/>
      <c r="H3704" s="41" t="str">
        <f>IFERROR(VLOOKUP(Table49[[#This Row],[ITEM CODE]],Table2[[Item Code]:[Master Name]],2,0),"")</f>
        <v/>
      </c>
      <c r="I3704" s="41"/>
      <c r="J3704" s="65" t="str">
        <f>IFERROR(VLOOKUP(Table49[[#This Row],[ITEM CODE]],Table2[[Item Code]:[Master Name]],3,0),"")</f>
        <v/>
      </c>
      <c r="K3704" s="1" t="str">
        <f>IFERROR(VLOOKUP(Table49[[#This Row],[ITEM CODE]],Table2[[Item Code]:[Master Name]],9,0),"")</f>
        <v/>
      </c>
      <c r="L3704" s="1" t="str">
        <f>IFERROR(VLOOKUP(Table49[[#This Row],[ITEM CODE]],Table2[[Item Code]:[Master Name]],8,0),"")</f>
        <v/>
      </c>
      <c r="M3704" s="41"/>
      <c r="N3704" s="66">
        <f>IFERROR(VLOOKUP(Table49[[#This Row],[ITEM CODE]],Table2[[#All],[Item Code]:[Unit Cost]],10,0),0)</f>
        <v>0</v>
      </c>
      <c r="O3704" s="134">
        <f>IFERROR(VLOOKUP(Table49[[#This Row],[ITEM CODE]],Table2[[#All],[Item Code]:[Unit Cost]],10,0),0)</f>
        <v>0</v>
      </c>
      <c r="P3704" s="56"/>
      <c r="Q3704" s="58"/>
      <c r="R3704" s="58">
        <f>Table49[[#This Row],[QUANTITY]]*Table49[[#This Row],[INV Prices]]</f>
        <v>0</v>
      </c>
      <c r="S3704" s="67"/>
      <c r="V3704" s="41"/>
      <c r="W3704" s="4" t="str">
        <f>IFERROR(VLOOKUP(Table49[[#This Row],[ITEM CODE]],Table2[[Item Code]:[Category ]],6,0),"")</f>
        <v/>
      </c>
      <c r="X3704" s="1" t="str">
        <f>IFERROR(VLOOKUP(Table49[[#This Row],[ITEM CODE]],Table2[[Item Code]:[Sub Category]],7,0),"")</f>
        <v/>
      </c>
      <c r="Y3704" s="68" t="str">
        <f>Table49[[#This Row],[PO Number]]&amp;COUNTIFS($E$5:E3704,E3704)</f>
        <v>0</v>
      </c>
    </row>
    <row r="3705" spans="1:25" ht="14.7" customHeight="1" x14ac:dyDescent="0.3">
      <c r="A3705" s="1" t="str">
        <f>IF(Table49[[#This Row],[ITEM NAME]]="","",ROW()-4)</f>
        <v/>
      </c>
      <c r="B3705" s="68"/>
      <c r="C3705" s="4" t="str">
        <f>IFERROR(VLOOKUP(B3705,Table14[],3,0),"")</f>
        <v/>
      </c>
      <c r="D3705" s="4" t="str">
        <f>IFERROR(VLOOKUP(B3705,Table14[],2,0),"")</f>
        <v/>
      </c>
      <c r="E3705" s="4"/>
      <c r="H3705" s="41" t="str">
        <f>IFERROR(VLOOKUP(Table49[[#This Row],[ITEM CODE]],Table2[[Item Code]:[Master Name]],2,0),"")</f>
        <v/>
      </c>
      <c r="I3705" s="41"/>
      <c r="J3705" s="65" t="str">
        <f>IFERROR(VLOOKUP(Table49[[#This Row],[ITEM CODE]],Table2[[Item Code]:[Master Name]],3,0),"")</f>
        <v/>
      </c>
      <c r="K3705" s="1" t="str">
        <f>IFERROR(VLOOKUP(Table49[[#This Row],[ITEM CODE]],Table2[[Item Code]:[Master Name]],9,0),"")</f>
        <v/>
      </c>
      <c r="L3705" s="1" t="str">
        <f>IFERROR(VLOOKUP(Table49[[#This Row],[ITEM CODE]],Table2[[Item Code]:[Master Name]],8,0),"")</f>
        <v/>
      </c>
      <c r="M3705" s="41"/>
      <c r="N3705" s="66">
        <f>IFERROR(VLOOKUP(Table49[[#This Row],[ITEM CODE]],Table2[[#All],[Item Code]:[Unit Cost]],10,0),0)</f>
        <v>0</v>
      </c>
      <c r="O3705" s="134">
        <f>IFERROR(VLOOKUP(Table49[[#This Row],[ITEM CODE]],Table2[[#All],[Item Code]:[Unit Cost]],10,0),0)</f>
        <v>0</v>
      </c>
      <c r="P3705" s="56"/>
      <c r="Q3705" s="58"/>
      <c r="R3705" s="58">
        <f>Table49[[#This Row],[QUANTITY]]*Table49[[#This Row],[INV Prices]]</f>
        <v>0</v>
      </c>
      <c r="S3705" s="67"/>
      <c r="V3705" s="41"/>
      <c r="W3705" s="4" t="str">
        <f>IFERROR(VLOOKUP(Table49[[#This Row],[ITEM CODE]],Table2[[Item Code]:[Category ]],6,0),"")</f>
        <v/>
      </c>
      <c r="X3705" s="1" t="str">
        <f>IFERROR(VLOOKUP(Table49[[#This Row],[ITEM CODE]],Table2[[Item Code]:[Sub Category]],7,0),"")</f>
        <v/>
      </c>
      <c r="Y3705" s="68" t="str">
        <f>Table49[[#This Row],[PO Number]]&amp;COUNTIFS($E$5:E3705,E3705)</f>
        <v>0</v>
      </c>
    </row>
    <row r="3706" spans="1:25" ht="14.7" customHeight="1" x14ac:dyDescent="0.3">
      <c r="A3706" s="1" t="str">
        <f>IF(Table49[[#This Row],[ITEM NAME]]="","",ROW()-4)</f>
        <v/>
      </c>
      <c r="B3706" s="68"/>
      <c r="C3706" s="4" t="str">
        <f>IFERROR(VLOOKUP(B3706,Table14[],3,0),"")</f>
        <v/>
      </c>
      <c r="D3706" s="4" t="str">
        <f>IFERROR(VLOOKUP(B3706,Table14[],2,0),"")</f>
        <v/>
      </c>
      <c r="E3706" s="4"/>
      <c r="H3706" s="41" t="str">
        <f>IFERROR(VLOOKUP(Table49[[#This Row],[ITEM CODE]],Table2[[Item Code]:[Master Name]],2,0),"")</f>
        <v/>
      </c>
      <c r="I3706" s="41"/>
      <c r="J3706" s="65" t="str">
        <f>IFERROR(VLOOKUP(Table49[[#This Row],[ITEM CODE]],Table2[[Item Code]:[Master Name]],3,0),"")</f>
        <v/>
      </c>
      <c r="K3706" s="1" t="str">
        <f>IFERROR(VLOOKUP(Table49[[#This Row],[ITEM CODE]],Table2[[Item Code]:[Master Name]],9,0),"")</f>
        <v/>
      </c>
      <c r="L3706" s="1" t="str">
        <f>IFERROR(VLOOKUP(Table49[[#This Row],[ITEM CODE]],Table2[[Item Code]:[Master Name]],8,0),"")</f>
        <v/>
      </c>
      <c r="M3706" s="41"/>
      <c r="N3706" s="66">
        <f>IFERROR(VLOOKUP(Table49[[#This Row],[ITEM CODE]],Table2[[#All],[Item Code]:[Unit Cost]],10,0),0)</f>
        <v>0</v>
      </c>
      <c r="O3706" s="134">
        <f>IFERROR(VLOOKUP(Table49[[#This Row],[ITEM CODE]],Table2[[#All],[Item Code]:[Unit Cost]],10,0),0)</f>
        <v>0</v>
      </c>
      <c r="P3706" s="56"/>
      <c r="Q3706" s="58"/>
      <c r="R3706" s="58">
        <f>Table49[[#This Row],[QUANTITY]]*Table49[[#This Row],[INV Prices]]</f>
        <v>0</v>
      </c>
      <c r="S3706" s="67"/>
      <c r="V3706" s="41"/>
      <c r="W3706" s="4" t="str">
        <f>IFERROR(VLOOKUP(Table49[[#This Row],[ITEM CODE]],Table2[[Item Code]:[Category ]],6,0),"")</f>
        <v/>
      </c>
      <c r="X3706" s="1" t="str">
        <f>IFERROR(VLOOKUP(Table49[[#This Row],[ITEM CODE]],Table2[[Item Code]:[Sub Category]],7,0),"")</f>
        <v/>
      </c>
      <c r="Y3706" s="68" t="str">
        <f>Table49[[#This Row],[PO Number]]&amp;COUNTIFS($E$5:E3706,E3706)</f>
        <v>0</v>
      </c>
    </row>
    <row r="3707" spans="1:25" ht="14.7" customHeight="1" x14ac:dyDescent="0.3">
      <c r="A3707" s="1" t="str">
        <f>IF(Table49[[#This Row],[ITEM NAME]]="","",ROW()-4)</f>
        <v/>
      </c>
      <c r="B3707" s="68"/>
      <c r="C3707" s="4" t="str">
        <f>IFERROR(VLOOKUP(B3707,Table14[],3,0),"")</f>
        <v/>
      </c>
      <c r="D3707" s="4" t="str">
        <f>IFERROR(VLOOKUP(B3707,Table14[],2,0),"")</f>
        <v/>
      </c>
      <c r="E3707" s="4"/>
      <c r="H3707" s="41" t="str">
        <f>IFERROR(VLOOKUP(Table49[[#This Row],[ITEM CODE]],Table2[[Item Code]:[Master Name]],2,0),"")</f>
        <v/>
      </c>
      <c r="I3707" s="41"/>
      <c r="J3707" s="65" t="str">
        <f>IFERROR(VLOOKUP(Table49[[#This Row],[ITEM CODE]],Table2[[Item Code]:[Master Name]],3,0),"")</f>
        <v/>
      </c>
      <c r="K3707" s="1" t="str">
        <f>IFERROR(VLOOKUP(Table49[[#This Row],[ITEM CODE]],Table2[[Item Code]:[Master Name]],9,0),"")</f>
        <v/>
      </c>
      <c r="L3707" s="1" t="str">
        <f>IFERROR(VLOOKUP(Table49[[#This Row],[ITEM CODE]],Table2[[Item Code]:[Master Name]],8,0),"")</f>
        <v/>
      </c>
      <c r="M3707" s="41"/>
      <c r="N3707" s="66">
        <f>IFERROR(VLOOKUP(Table49[[#This Row],[ITEM CODE]],Table2[[#All],[Item Code]:[Unit Cost]],10,0),0)</f>
        <v>0</v>
      </c>
      <c r="O3707" s="134">
        <f>IFERROR(VLOOKUP(Table49[[#This Row],[ITEM CODE]],Table2[[#All],[Item Code]:[Unit Cost]],10,0),0)</f>
        <v>0</v>
      </c>
      <c r="P3707" s="56"/>
      <c r="Q3707" s="58"/>
      <c r="R3707" s="58">
        <f>Table49[[#This Row],[QUANTITY]]*Table49[[#This Row],[INV Prices]]</f>
        <v>0</v>
      </c>
      <c r="S3707" s="67"/>
      <c r="V3707" s="41"/>
      <c r="W3707" s="4" t="str">
        <f>IFERROR(VLOOKUP(Table49[[#This Row],[ITEM CODE]],Table2[[Item Code]:[Category ]],6,0),"")</f>
        <v/>
      </c>
      <c r="X3707" s="1" t="str">
        <f>IFERROR(VLOOKUP(Table49[[#This Row],[ITEM CODE]],Table2[[Item Code]:[Sub Category]],7,0),"")</f>
        <v/>
      </c>
      <c r="Y3707" s="68" t="str">
        <f>Table49[[#This Row],[PO Number]]&amp;COUNTIFS($E$5:E3707,E3707)</f>
        <v>0</v>
      </c>
    </row>
    <row r="3708" spans="1:25" ht="14.7" customHeight="1" x14ac:dyDescent="0.3">
      <c r="A3708" s="1" t="str">
        <f>IF(Table49[[#This Row],[ITEM NAME]]="","",ROW()-4)</f>
        <v/>
      </c>
      <c r="B3708" s="68"/>
      <c r="C3708" s="4" t="str">
        <f>IFERROR(VLOOKUP(B3708,Table14[],3,0),"")</f>
        <v/>
      </c>
      <c r="D3708" s="4" t="str">
        <f>IFERROR(VLOOKUP(B3708,Table14[],2,0),"")</f>
        <v/>
      </c>
      <c r="E3708" s="4"/>
      <c r="H3708" s="41" t="str">
        <f>IFERROR(VLOOKUP(Table49[[#This Row],[ITEM CODE]],Table2[[Item Code]:[Master Name]],2,0),"")</f>
        <v/>
      </c>
      <c r="I3708" s="41"/>
      <c r="J3708" s="65" t="str">
        <f>IFERROR(VLOOKUP(Table49[[#This Row],[ITEM CODE]],Table2[[Item Code]:[Master Name]],3,0),"")</f>
        <v/>
      </c>
      <c r="K3708" s="1" t="str">
        <f>IFERROR(VLOOKUP(Table49[[#This Row],[ITEM CODE]],Table2[[Item Code]:[Master Name]],9,0),"")</f>
        <v/>
      </c>
      <c r="L3708" s="1" t="str">
        <f>IFERROR(VLOOKUP(Table49[[#This Row],[ITEM CODE]],Table2[[Item Code]:[Master Name]],8,0),"")</f>
        <v/>
      </c>
      <c r="M3708" s="41"/>
      <c r="N3708" s="66">
        <f>IFERROR(VLOOKUP(Table49[[#This Row],[ITEM CODE]],Table2[[#All],[Item Code]:[Unit Cost]],10,0),0)</f>
        <v>0</v>
      </c>
      <c r="O3708" s="134">
        <f>IFERROR(VLOOKUP(Table49[[#This Row],[ITEM CODE]],Table2[[#All],[Item Code]:[Unit Cost]],10,0),0)</f>
        <v>0</v>
      </c>
      <c r="P3708" s="56"/>
      <c r="Q3708" s="58"/>
      <c r="R3708" s="58">
        <f>Table49[[#This Row],[QUANTITY]]*Table49[[#This Row],[INV Prices]]</f>
        <v>0</v>
      </c>
      <c r="S3708" s="67"/>
      <c r="V3708" s="41"/>
      <c r="W3708" s="4" t="str">
        <f>IFERROR(VLOOKUP(Table49[[#This Row],[ITEM CODE]],Table2[[Item Code]:[Category ]],6,0),"")</f>
        <v/>
      </c>
      <c r="X3708" s="1" t="str">
        <f>IFERROR(VLOOKUP(Table49[[#This Row],[ITEM CODE]],Table2[[Item Code]:[Sub Category]],7,0),"")</f>
        <v/>
      </c>
      <c r="Y3708" s="68" t="str">
        <f>Table49[[#This Row],[PO Number]]&amp;COUNTIFS($E$5:E3708,E3708)</f>
        <v>0</v>
      </c>
    </row>
    <row r="3709" spans="1:25" ht="14.7" customHeight="1" x14ac:dyDescent="0.3">
      <c r="A3709" s="1" t="str">
        <f>IF(Table49[[#This Row],[ITEM NAME]]="","",ROW()-4)</f>
        <v/>
      </c>
      <c r="B3709" s="68"/>
      <c r="C3709" s="4" t="str">
        <f>IFERROR(VLOOKUP(B3709,Table14[],3,0),"")</f>
        <v/>
      </c>
      <c r="D3709" s="4" t="str">
        <f>IFERROR(VLOOKUP(B3709,Table14[],2,0),"")</f>
        <v/>
      </c>
      <c r="E3709" s="4"/>
      <c r="H3709" s="41" t="str">
        <f>IFERROR(VLOOKUP(Table49[[#This Row],[ITEM CODE]],Table2[[Item Code]:[Master Name]],2,0),"")</f>
        <v/>
      </c>
      <c r="I3709" s="41"/>
      <c r="J3709" s="65" t="str">
        <f>IFERROR(VLOOKUP(Table49[[#This Row],[ITEM CODE]],Table2[[Item Code]:[Master Name]],3,0),"")</f>
        <v/>
      </c>
      <c r="K3709" s="1" t="str">
        <f>IFERROR(VLOOKUP(Table49[[#This Row],[ITEM CODE]],Table2[[Item Code]:[Master Name]],9,0),"")</f>
        <v/>
      </c>
      <c r="L3709" s="1" t="str">
        <f>IFERROR(VLOOKUP(Table49[[#This Row],[ITEM CODE]],Table2[[Item Code]:[Master Name]],8,0),"")</f>
        <v/>
      </c>
      <c r="M3709" s="41"/>
      <c r="N3709" s="66">
        <f>IFERROR(VLOOKUP(Table49[[#This Row],[ITEM CODE]],Table2[[#All],[Item Code]:[Unit Cost]],10,0),0)</f>
        <v>0</v>
      </c>
      <c r="O3709" s="134">
        <f>IFERROR(VLOOKUP(Table49[[#This Row],[ITEM CODE]],Table2[[#All],[Item Code]:[Unit Cost]],10,0),0)</f>
        <v>0</v>
      </c>
      <c r="P3709" s="56"/>
      <c r="Q3709" s="58"/>
      <c r="R3709" s="58">
        <f>Table49[[#This Row],[QUANTITY]]*Table49[[#This Row],[INV Prices]]</f>
        <v>0</v>
      </c>
      <c r="S3709" s="67"/>
      <c r="V3709" s="41"/>
      <c r="W3709" s="4" t="str">
        <f>IFERROR(VLOOKUP(Table49[[#This Row],[ITEM CODE]],Table2[[Item Code]:[Category ]],6,0),"")</f>
        <v/>
      </c>
      <c r="X3709" s="1" t="str">
        <f>IFERROR(VLOOKUP(Table49[[#This Row],[ITEM CODE]],Table2[[Item Code]:[Sub Category]],7,0),"")</f>
        <v/>
      </c>
      <c r="Y3709" s="68" t="str">
        <f>Table49[[#This Row],[PO Number]]&amp;COUNTIFS($E$5:E3709,E3709)</f>
        <v>0</v>
      </c>
    </row>
    <row r="3710" spans="1:25" ht="14.7" customHeight="1" x14ac:dyDescent="0.3">
      <c r="A3710" s="1" t="str">
        <f>IF(Table49[[#This Row],[ITEM NAME]]="","",ROW()-4)</f>
        <v/>
      </c>
      <c r="B3710" s="68"/>
      <c r="C3710" s="4" t="str">
        <f>IFERROR(VLOOKUP(B3710,Table14[],3,0),"")</f>
        <v/>
      </c>
      <c r="D3710" s="4" t="str">
        <f>IFERROR(VLOOKUP(B3710,Table14[],2,0),"")</f>
        <v/>
      </c>
      <c r="E3710" s="4"/>
      <c r="H3710" s="41" t="str">
        <f>IFERROR(VLOOKUP(Table49[[#This Row],[ITEM CODE]],Table2[[Item Code]:[Master Name]],2,0),"")</f>
        <v/>
      </c>
      <c r="I3710" s="41"/>
      <c r="J3710" s="65" t="str">
        <f>IFERROR(VLOOKUP(Table49[[#This Row],[ITEM CODE]],Table2[[Item Code]:[Master Name]],3,0),"")</f>
        <v/>
      </c>
      <c r="K3710" s="1" t="str">
        <f>IFERROR(VLOOKUP(Table49[[#This Row],[ITEM CODE]],Table2[[Item Code]:[Master Name]],9,0),"")</f>
        <v/>
      </c>
      <c r="L3710" s="1" t="str">
        <f>IFERROR(VLOOKUP(Table49[[#This Row],[ITEM CODE]],Table2[[Item Code]:[Master Name]],8,0),"")</f>
        <v/>
      </c>
      <c r="M3710" s="41"/>
      <c r="N3710" s="66">
        <f>IFERROR(VLOOKUP(Table49[[#This Row],[ITEM CODE]],Table2[[#All],[Item Code]:[Unit Cost]],10,0),0)</f>
        <v>0</v>
      </c>
      <c r="O3710" s="134">
        <f>IFERROR(VLOOKUP(Table49[[#This Row],[ITEM CODE]],Table2[[#All],[Item Code]:[Unit Cost]],10,0),0)</f>
        <v>0</v>
      </c>
      <c r="P3710" s="56"/>
      <c r="Q3710" s="58"/>
      <c r="R3710" s="58">
        <f>Table49[[#This Row],[QUANTITY]]*Table49[[#This Row],[INV Prices]]</f>
        <v>0</v>
      </c>
      <c r="S3710" s="67"/>
      <c r="V3710" s="41"/>
      <c r="W3710" s="4" t="str">
        <f>IFERROR(VLOOKUP(Table49[[#This Row],[ITEM CODE]],Table2[[Item Code]:[Category ]],6,0),"")</f>
        <v/>
      </c>
      <c r="X3710" s="1" t="str">
        <f>IFERROR(VLOOKUP(Table49[[#This Row],[ITEM CODE]],Table2[[Item Code]:[Sub Category]],7,0),"")</f>
        <v/>
      </c>
      <c r="Y3710" s="68" t="str">
        <f>Table49[[#This Row],[PO Number]]&amp;COUNTIFS($E$5:E3710,E3710)</f>
        <v>0</v>
      </c>
    </row>
    <row r="3711" spans="1:25" ht="14.7" customHeight="1" x14ac:dyDescent="0.3">
      <c r="A3711" s="1" t="str">
        <f>IF(Table49[[#This Row],[ITEM NAME]]="","",ROW()-4)</f>
        <v/>
      </c>
      <c r="B3711" s="68"/>
      <c r="C3711" s="4" t="str">
        <f>IFERROR(VLOOKUP(B3711,Table14[],3,0),"")</f>
        <v/>
      </c>
      <c r="D3711" s="4" t="str">
        <f>IFERROR(VLOOKUP(B3711,Table14[],2,0),"")</f>
        <v/>
      </c>
      <c r="E3711" s="4"/>
      <c r="H3711" s="41" t="str">
        <f>IFERROR(VLOOKUP(Table49[[#This Row],[ITEM CODE]],Table2[[Item Code]:[Master Name]],2,0),"")</f>
        <v/>
      </c>
      <c r="I3711" s="41"/>
      <c r="J3711" s="65" t="str">
        <f>IFERROR(VLOOKUP(Table49[[#This Row],[ITEM CODE]],Table2[[Item Code]:[Master Name]],3,0),"")</f>
        <v/>
      </c>
      <c r="K3711" s="1" t="str">
        <f>IFERROR(VLOOKUP(Table49[[#This Row],[ITEM CODE]],Table2[[Item Code]:[Master Name]],9,0),"")</f>
        <v/>
      </c>
      <c r="L3711" s="1" t="str">
        <f>IFERROR(VLOOKUP(Table49[[#This Row],[ITEM CODE]],Table2[[Item Code]:[Master Name]],8,0),"")</f>
        <v/>
      </c>
      <c r="M3711" s="41"/>
      <c r="N3711" s="66">
        <f>IFERROR(VLOOKUP(Table49[[#This Row],[ITEM CODE]],Table2[[#All],[Item Code]:[Unit Cost]],10,0),0)</f>
        <v>0</v>
      </c>
      <c r="O3711" s="134">
        <f>IFERROR(VLOOKUP(Table49[[#This Row],[ITEM CODE]],Table2[[#All],[Item Code]:[Unit Cost]],10,0),0)</f>
        <v>0</v>
      </c>
      <c r="P3711" s="56"/>
      <c r="Q3711" s="58"/>
      <c r="R3711" s="58">
        <f>Table49[[#This Row],[QUANTITY]]*Table49[[#This Row],[INV Prices]]</f>
        <v>0</v>
      </c>
      <c r="S3711" s="67"/>
      <c r="V3711" s="41"/>
      <c r="W3711" s="4" t="str">
        <f>IFERROR(VLOOKUP(Table49[[#This Row],[ITEM CODE]],Table2[[Item Code]:[Category ]],6,0),"")</f>
        <v/>
      </c>
      <c r="X3711" s="1" t="str">
        <f>IFERROR(VLOOKUP(Table49[[#This Row],[ITEM CODE]],Table2[[Item Code]:[Sub Category]],7,0),"")</f>
        <v/>
      </c>
      <c r="Y3711" s="68" t="str">
        <f>Table49[[#This Row],[PO Number]]&amp;COUNTIFS($E$5:E3711,E3711)</f>
        <v>0</v>
      </c>
    </row>
    <row r="3712" spans="1:25" ht="14.7" customHeight="1" x14ac:dyDescent="0.3">
      <c r="A3712" s="1" t="str">
        <f>IF(Table49[[#This Row],[ITEM NAME]]="","",ROW()-4)</f>
        <v/>
      </c>
      <c r="B3712" s="68"/>
      <c r="C3712" s="4" t="str">
        <f>IFERROR(VLOOKUP(B3712,Table14[],3,0),"")</f>
        <v/>
      </c>
      <c r="D3712" s="4" t="str">
        <f>IFERROR(VLOOKUP(B3712,Table14[],2,0),"")</f>
        <v/>
      </c>
      <c r="E3712" s="4"/>
      <c r="H3712" s="41" t="str">
        <f>IFERROR(VLOOKUP(Table49[[#This Row],[ITEM CODE]],Table2[[Item Code]:[Master Name]],2,0),"")</f>
        <v/>
      </c>
      <c r="I3712" s="41"/>
      <c r="J3712" s="65" t="str">
        <f>IFERROR(VLOOKUP(Table49[[#This Row],[ITEM CODE]],Table2[[Item Code]:[Master Name]],3,0),"")</f>
        <v/>
      </c>
      <c r="K3712" s="1" t="str">
        <f>IFERROR(VLOOKUP(Table49[[#This Row],[ITEM CODE]],Table2[[Item Code]:[Master Name]],9,0),"")</f>
        <v/>
      </c>
      <c r="L3712" s="1" t="str">
        <f>IFERROR(VLOOKUP(Table49[[#This Row],[ITEM CODE]],Table2[[Item Code]:[Master Name]],8,0),"")</f>
        <v/>
      </c>
      <c r="M3712" s="41"/>
      <c r="N3712" s="66">
        <f>IFERROR(VLOOKUP(Table49[[#This Row],[ITEM CODE]],Table2[[#All],[Item Code]:[Unit Cost]],10,0),0)</f>
        <v>0</v>
      </c>
      <c r="O3712" s="134">
        <f>IFERROR(VLOOKUP(Table49[[#This Row],[ITEM CODE]],Table2[[#All],[Item Code]:[Unit Cost]],10,0),0)</f>
        <v>0</v>
      </c>
      <c r="P3712" s="56"/>
      <c r="Q3712" s="58"/>
      <c r="R3712" s="58">
        <f>Table49[[#This Row],[QUANTITY]]*Table49[[#This Row],[INV Prices]]</f>
        <v>0</v>
      </c>
      <c r="S3712" s="67"/>
      <c r="V3712" s="41"/>
      <c r="W3712" s="4" t="str">
        <f>IFERROR(VLOOKUP(Table49[[#This Row],[ITEM CODE]],Table2[[Item Code]:[Category ]],6,0),"")</f>
        <v/>
      </c>
      <c r="X3712" s="1" t="str">
        <f>IFERROR(VLOOKUP(Table49[[#This Row],[ITEM CODE]],Table2[[Item Code]:[Sub Category]],7,0),"")</f>
        <v/>
      </c>
      <c r="Y3712" s="68" t="str">
        <f>Table49[[#This Row],[PO Number]]&amp;COUNTIFS($E$5:E3712,E3712)</f>
        <v>0</v>
      </c>
    </row>
    <row r="3713" spans="1:25" ht="14.7" customHeight="1" x14ac:dyDescent="0.3">
      <c r="A3713" s="1" t="str">
        <f>IF(Table49[[#This Row],[ITEM NAME]]="","",ROW()-4)</f>
        <v/>
      </c>
      <c r="B3713" s="68"/>
      <c r="C3713" s="4" t="str">
        <f>IFERROR(VLOOKUP(B3713,Table14[],3,0),"")</f>
        <v/>
      </c>
      <c r="D3713" s="4" t="str">
        <f>IFERROR(VLOOKUP(B3713,Table14[],2,0),"")</f>
        <v/>
      </c>
      <c r="E3713" s="4"/>
      <c r="H3713" s="41" t="str">
        <f>IFERROR(VLOOKUP(Table49[[#This Row],[ITEM CODE]],Table2[[Item Code]:[Master Name]],2,0),"")</f>
        <v/>
      </c>
      <c r="I3713" s="41"/>
      <c r="J3713" s="65" t="str">
        <f>IFERROR(VLOOKUP(Table49[[#This Row],[ITEM CODE]],Table2[[Item Code]:[Master Name]],3,0),"")</f>
        <v/>
      </c>
      <c r="K3713" s="1" t="str">
        <f>IFERROR(VLOOKUP(Table49[[#This Row],[ITEM CODE]],Table2[[Item Code]:[Master Name]],9,0),"")</f>
        <v/>
      </c>
      <c r="L3713" s="1" t="str">
        <f>IFERROR(VLOOKUP(Table49[[#This Row],[ITEM CODE]],Table2[[Item Code]:[Master Name]],8,0),"")</f>
        <v/>
      </c>
      <c r="M3713" s="41"/>
      <c r="N3713" s="66">
        <f>IFERROR(VLOOKUP(Table49[[#This Row],[ITEM CODE]],Table2[[#All],[Item Code]:[Unit Cost]],10,0),0)</f>
        <v>0</v>
      </c>
      <c r="O3713" s="134">
        <f>IFERROR(VLOOKUP(Table49[[#This Row],[ITEM CODE]],Table2[[#All],[Item Code]:[Unit Cost]],10,0),0)</f>
        <v>0</v>
      </c>
      <c r="P3713" s="56"/>
      <c r="Q3713" s="58"/>
      <c r="R3713" s="58">
        <f>Table49[[#This Row],[QUANTITY]]*Table49[[#This Row],[INV Prices]]</f>
        <v>0</v>
      </c>
      <c r="S3713" s="67"/>
      <c r="V3713" s="41"/>
      <c r="W3713" s="4" t="str">
        <f>IFERROR(VLOOKUP(Table49[[#This Row],[ITEM CODE]],Table2[[Item Code]:[Category ]],6,0),"")</f>
        <v/>
      </c>
      <c r="X3713" s="1" t="str">
        <f>IFERROR(VLOOKUP(Table49[[#This Row],[ITEM CODE]],Table2[[Item Code]:[Sub Category]],7,0),"")</f>
        <v/>
      </c>
      <c r="Y3713" s="68" t="str">
        <f>Table49[[#This Row],[PO Number]]&amp;COUNTIFS($E$5:E3713,E3713)</f>
        <v>0</v>
      </c>
    </row>
    <row r="3714" spans="1:25" ht="14.7" customHeight="1" x14ac:dyDescent="0.3">
      <c r="A3714" s="1" t="str">
        <f>IF(Table49[[#This Row],[ITEM NAME]]="","",ROW()-4)</f>
        <v/>
      </c>
      <c r="B3714" s="68"/>
      <c r="C3714" s="4" t="str">
        <f>IFERROR(VLOOKUP(B3714,Table14[],3,0),"")</f>
        <v/>
      </c>
      <c r="D3714" s="4" t="str">
        <f>IFERROR(VLOOKUP(B3714,Table14[],2,0),"")</f>
        <v/>
      </c>
      <c r="E3714" s="4"/>
      <c r="H3714" s="41" t="str">
        <f>IFERROR(VLOOKUP(Table49[[#This Row],[ITEM CODE]],Table2[[Item Code]:[Master Name]],2,0),"")</f>
        <v/>
      </c>
      <c r="I3714" s="41"/>
      <c r="J3714" s="65" t="str">
        <f>IFERROR(VLOOKUP(Table49[[#This Row],[ITEM CODE]],Table2[[Item Code]:[Master Name]],3,0),"")</f>
        <v/>
      </c>
      <c r="K3714" s="1" t="str">
        <f>IFERROR(VLOOKUP(Table49[[#This Row],[ITEM CODE]],Table2[[Item Code]:[Master Name]],9,0),"")</f>
        <v/>
      </c>
      <c r="L3714" s="1" t="str">
        <f>IFERROR(VLOOKUP(Table49[[#This Row],[ITEM CODE]],Table2[[Item Code]:[Master Name]],8,0),"")</f>
        <v/>
      </c>
      <c r="M3714" s="41"/>
      <c r="N3714" s="66">
        <f>IFERROR(VLOOKUP(Table49[[#This Row],[ITEM CODE]],Table2[[#All],[Item Code]:[Unit Cost]],10,0),0)</f>
        <v>0</v>
      </c>
      <c r="O3714" s="134">
        <f>IFERROR(VLOOKUP(Table49[[#This Row],[ITEM CODE]],Table2[[#All],[Item Code]:[Unit Cost]],10,0),0)</f>
        <v>0</v>
      </c>
      <c r="P3714" s="56"/>
      <c r="Q3714" s="58"/>
      <c r="R3714" s="58">
        <f>Table49[[#This Row],[QUANTITY]]*Table49[[#This Row],[INV Prices]]</f>
        <v>0</v>
      </c>
      <c r="S3714" s="67"/>
      <c r="V3714" s="41"/>
      <c r="W3714" s="4" t="str">
        <f>IFERROR(VLOOKUP(Table49[[#This Row],[ITEM CODE]],Table2[[Item Code]:[Category ]],6,0),"")</f>
        <v/>
      </c>
      <c r="X3714" s="1" t="str">
        <f>IFERROR(VLOOKUP(Table49[[#This Row],[ITEM CODE]],Table2[[Item Code]:[Sub Category]],7,0),"")</f>
        <v/>
      </c>
      <c r="Y3714" s="68" t="str">
        <f>Table49[[#This Row],[PO Number]]&amp;COUNTIFS($E$5:E3714,E3714)</f>
        <v>0</v>
      </c>
    </row>
    <row r="3715" spans="1:25" ht="14.7" customHeight="1" x14ac:dyDescent="0.3">
      <c r="A3715" s="1" t="str">
        <f>IF(Table49[[#This Row],[ITEM NAME]]="","",ROW()-4)</f>
        <v/>
      </c>
      <c r="B3715" s="68"/>
      <c r="C3715" s="4" t="str">
        <f>IFERROR(VLOOKUP(B3715,Table14[],3,0),"")</f>
        <v/>
      </c>
      <c r="D3715" s="4" t="str">
        <f>IFERROR(VLOOKUP(B3715,Table14[],2,0),"")</f>
        <v/>
      </c>
      <c r="E3715" s="4"/>
      <c r="H3715" s="41" t="str">
        <f>IFERROR(VLOOKUP(Table49[[#This Row],[ITEM CODE]],Table2[[Item Code]:[Master Name]],2,0),"")</f>
        <v/>
      </c>
      <c r="I3715" s="41"/>
      <c r="J3715" s="65" t="str">
        <f>IFERROR(VLOOKUP(Table49[[#This Row],[ITEM CODE]],Table2[[Item Code]:[Master Name]],3,0),"")</f>
        <v/>
      </c>
      <c r="K3715" s="1" t="str">
        <f>IFERROR(VLOOKUP(Table49[[#This Row],[ITEM CODE]],Table2[[Item Code]:[Master Name]],9,0),"")</f>
        <v/>
      </c>
      <c r="L3715" s="1" t="str">
        <f>IFERROR(VLOOKUP(Table49[[#This Row],[ITEM CODE]],Table2[[Item Code]:[Master Name]],8,0),"")</f>
        <v/>
      </c>
      <c r="M3715" s="41"/>
      <c r="N3715" s="66">
        <f>IFERROR(VLOOKUP(Table49[[#This Row],[ITEM CODE]],Table2[[#All],[Item Code]:[Unit Cost]],10,0),0)</f>
        <v>0</v>
      </c>
      <c r="O3715" s="134">
        <f>IFERROR(VLOOKUP(Table49[[#This Row],[ITEM CODE]],Table2[[#All],[Item Code]:[Unit Cost]],10,0),0)</f>
        <v>0</v>
      </c>
      <c r="P3715" s="56"/>
      <c r="Q3715" s="58"/>
      <c r="R3715" s="58">
        <f>Table49[[#This Row],[QUANTITY]]*Table49[[#This Row],[INV Prices]]</f>
        <v>0</v>
      </c>
      <c r="S3715" s="67"/>
      <c r="V3715" s="41"/>
      <c r="W3715" s="4" t="str">
        <f>IFERROR(VLOOKUP(Table49[[#This Row],[ITEM CODE]],Table2[[Item Code]:[Category ]],6,0),"")</f>
        <v/>
      </c>
      <c r="X3715" s="1" t="str">
        <f>IFERROR(VLOOKUP(Table49[[#This Row],[ITEM CODE]],Table2[[Item Code]:[Sub Category]],7,0),"")</f>
        <v/>
      </c>
      <c r="Y3715" s="68" t="str">
        <f>Table49[[#This Row],[PO Number]]&amp;COUNTIFS($E$5:E3715,E3715)</f>
        <v>0</v>
      </c>
    </row>
    <row r="3716" spans="1:25" ht="14.7" customHeight="1" x14ac:dyDescent="0.3">
      <c r="A3716" s="1" t="str">
        <f>IF(Table49[[#This Row],[ITEM NAME]]="","",ROW()-4)</f>
        <v/>
      </c>
      <c r="B3716" s="68"/>
      <c r="C3716" s="4" t="str">
        <f>IFERROR(VLOOKUP(B3716,Table14[],3,0),"")</f>
        <v/>
      </c>
      <c r="D3716" s="4" t="str">
        <f>IFERROR(VLOOKUP(B3716,Table14[],2,0),"")</f>
        <v/>
      </c>
      <c r="E3716" s="4"/>
      <c r="H3716" s="41" t="str">
        <f>IFERROR(VLOOKUP(Table49[[#This Row],[ITEM CODE]],Table2[[Item Code]:[Master Name]],2,0),"")</f>
        <v/>
      </c>
      <c r="I3716" s="41"/>
      <c r="J3716" s="65" t="str">
        <f>IFERROR(VLOOKUP(Table49[[#This Row],[ITEM CODE]],Table2[[Item Code]:[Master Name]],3,0),"")</f>
        <v/>
      </c>
      <c r="K3716" s="1" t="str">
        <f>IFERROR(VLOOKUP(Table49[[#This Row],[ITEM CODE]],Table2[[Item Code]:[Master Name]],9,0),"")</f>
        <v/>
      </c>
      <c r="L3716" s="1" t="str">
        <f>IFERROR(VLOOKUP(Table49[[#This Row],[ITEM CODE]],Table2[[Item Code]:[Master Name]],8,0),"")</f>
        <v/>
      </c>
      <c r="M3716" s="41"/>
      <c r="N3716" s="66">
        <f>IFERROR(VLOOKUP(Table49[[#This Row],[ITEM CODE]],Table2[[#All],[Item Code]:[Unit Cost]],10,0),0)</f>
        <v>0</v>
      </c>
      <c r="O3716" s="134">
        <f>IFERROR(VLOOKUP(Table49[[#This Row],[ITEM CODE]],Table2[[#All],[Item Code]:[Unit Cost]],10,0),0)</f>
        <v>0</v>
      </c>
      <c r="P3716" s="56"/>
      <c r="Q3716" s="58"/>
      <c r="R3716" s="58">
        <f>Table49[[#This Row],[QUANTITY]]*Table49[[#This Row],[INV Prices]]</f>
        <v>0</v>
      </c>
      <c r="S3716" s="67"/>
      <c r="V3716" s="41"/>
      <c r="W3716" s="4" t="str">
        <f>IFERROR(VLOOKUP(Table49[[#This Row],[ITEM CODE]],Table2[[Item Code]:[Category ]],6,0),"")</f>
        <v/>
      </c>
      <c r="X3716" s="1" t="str">
        <f>IFERROR(VLOOKUP(Table49[[#This Row],[ITEM CODE]],Table2[[Item Code]:[Sub Category]],7,0),"")</f>
        <v/>
      </c>
      <c r="Y3716" s="68" t="str">
        <f>Table49[[#This Row],[PO Number]]&amp;COUNTIFS($E$5:E3716,E3716)</f>
        <v>0</v>
      </c>
    </row>
    <row r="3717" spans="1:25" ht="14.7" customHeight="1" x14ac:dyDescent="0.3">
      <c r="A3717" s="1" t="str">
        <f>IF(Table49[[#This Row],[ITEM NAME]]="","",ROW()-4)</f>
        <v/>
      </c>
      <c r="B3717" s="68"/>
      <c r="C3717" s="4" t="str">
        <f>IFERROR(VLOOKUP(B3717,Table14[],3,0),"")</f>
        <v/>
      </c>
      <c r="D3717" s="4" t="str">
        <f>IFERROR(VLOOKUP(B3717,Table14[],2,0),"")</f>
        <v/>
      </c>
      <c r="E3717" s="4"/>
      <c r="H3717" s="41" t="str">
        <f>IFERROR(VLOOKUP(Table49[[#This Row],[ITEM CODE]],Table2[[Item Code]:[Master Name]],2,0),"")</f>
        <v/>
      </c>
      <c r="I3717" s="41"/>
      <c r="J3717" s="65" t="str">
        <f>IFERROR(VLOOKUP(Table49[[#This Row],[ITEM CODE]],Table2[[Item Code]:[Master Name]],3,0),"")</f>
        <v/>
      </c>
      <c r="K3717" s="1" t="str">
        <f>IFERROR(VLOOKUP(Table49[[#This Row],[ITEM CODE]],Table2[[Item Code]:[Master Name]],9,0),"")</f>
        <v/>
      </c>
      <c r="L3717" s="1" t="str">
        <f>IFERROR(VLOOKUP(Table49[[#This Row],[ITEM CODE]],Table2[[Item Code]:[Master Name]],8,0),"")</f>
        <v/>
      </c>
      <c r="M3717" s="41"/>
      <c r="N3717" s="66">
        <f>IFERROR(VLOOKUP(Table49[[#This Row],[ITEM CODE]],Table2[[#All],[Item Code]:[Unit Cost]],10,0),0)</f>
        <v>0</v>
      </c>
      <c r="O3717" s="134">
        <f>IFERROR(VLOOKUP(Table49[[#This Row],[ITEM CODE]],Table2[[#All],[Item Code]:[Unit Cost]],10,0),0)</f>
        <v>0</v>
      </c>
      <c r="P3717" s="56"/>
      <c r="Q3717" s="58"/>
      <c r="R3717" s="58">
        <f>Table49[[#This Row],[QUANTITY]]*Table49[[#This Row],[INV Prices]]</f>
        <v>0</v>
      </c>
      <c r="S3717" s="67"/>
      <c r="V3717" s="41"/>
      <c r="W3717" s="4" t="str">
        <f>IFERROR(VLOOKUP(Table49[[#This Row],[ITEM CODE]],Table2[[Item Code]:[Category ]],6,0),"")</f>
        <v/>
      </c>
      <c r="X3717" s="1" t="str">
        <f>IFERROR(VLOOKUP(Table49[[#This Row],[ITEM CODE]],Table2[[Item Code]:[Sub Category]],7,0),"")</f>
        <v/>
      </c>
      <c r="Y3717" s="68" t="str">
        <f>Table49[[#This Row],[PO Number]]&amp;COUNTIFS($E$5:E3717,E3717)</f>
        <v>0</v>
      </c>
    </row>
    <row r="3718" spans="1:25" ht="14.7" customHeight="1" x14ac:dyDescent="0.3">
      <c r="A3718" s="1" t="str">
        <f>IF(Table49[[#This Row],[ITEM NAME]]="","",ROW()-4)</f>
        <v/>
      </c>
      <c r="B3718" s="68"/>
      <c r="C3718" s="4" t="str">
        <f>IFERROR(VLOOKUP(B3718,Table14[],3,0),"")</f>
        <v/>
      </c>
      <c r="D3718" s="4" t="str">
        <f>IFERROR(VLOOKUP(B3718,Table14[],2,0),"")</f>
        <v/>
      </c>
      <c r="E3718" s="4"/>
      <c r="H3718" s="41" t="str">
        <f>IFERROR(VLOOKUP(Table49[[#This Row],[ITEM CODE]],Table2[[Item Code]:[Master Name]],2,0),"")</f>
        <v/>
      </c>
      <c r="I3718" s="41"/>
      <c r="J3718" s="65" t="str">
        <f>IFERROR(VLOOKUP(Table49[[#This Row],[ITEM CODE]],Table2[[Item Code]:[Master Name]],3,0),"")</f>
        <v/>
      </c>
      <c r="K3718" s="1" t="str">
        <f>IFERROR(VLOOKUP(Table49[[#This Row],[ITEM CODE]],Table2[[Item Code]:[Master Name]],9,0),"")</f>
        <v/>
      </c>
      <c r="L3718" s="1" t="str">
        <f>IFERROR(VLOOKUP(Table49[[#This Row],[ITEM CODE]],Table2[[Item Code]:[Master Name]],8,0),"")</f>
        <v/>
      </c>
      <c r="M3718" s="41"/>
      <c r="N3718" s="66">
        <f>IFERROR(VLOOKUP(Table49[[#This Row],[ITEM CODE]],Table2[[#All],[Item Code]:[Unit Cost]],10,0),0)</f>
        <v>0</v>
      </c>
      <c r="O3718" s="134">
        <f>IFERROR(VLOOKUP(Table49[[#This Row],[ITEM CODE]],Table2[[#All],[Item Code]:[Unit Cost]],10,0),0)</f>
        <v>0</v>
      </c>
      <c r="P3718" s="56"/>
      <c r="Q3718" s="58"/>
      <c r="R3718" s="58">
        <f>Table49[[#This Row],[QUANTITY]]*Table49[[#This Row],[INV Prices]]</f>
        <v>0</v>
      </c>
      <c r="S3718" s="67"/>
      <c r="V3718" s="41"/>
      <c r="W3718" s="4" t="str">
        <f>IFERROR(VLOOKUP(Table49[[#This Row],[ITEM CODE]],Table2[[Item Code]:[Category ]],6,0),"")</f>
        <v/>
      </c>
      <c r="X3718" s="1" t="str">
        <f>IFERROR(VLOOKUP(Table49[[#This Row],[ITEM CODE]],Table2[[Item Code]:[Sub Category]],7,0),"")</f>
        <v/>
      </c>
      <c r="Y3718" s="68" t="str">
        <f>Table49[[#This Row],[PO Number]]&amp;COUNTIFS($E$5:E3718,E3718)</f>
        <v>0</v>
      </c>
    </row>
    <row r="3719" spans="1:25" ht="14.7" customHeight="1" x14ac:dyDescent="0.3">
      <c r="A3719" s="1" t="str">
        <f>IF(Table49[[#This Row],[ITEM NAME]]="","",ROW()-4)</f>
        <v/>
      </c>
      <c r="B3719" s="68"/>
      <c r="C3719" s="4" t="str">
        <f>IFERROR(VLOOKUP(B3719,Table14[],3,0),"")</f>
        <v/>
      </c>
      <c r="D3719" s="4" t="str">
        <f>IFERROR(VLOOKUP(B3719,Table14[],2,0),"")</f>
        <v/>
      </c>
      <c r="E3719" s="4"/>
      <c r="H3719" s="41" t="str">
        <f>IFERROR(VLOOKUP(Table49[[#This Row],[ITEM CODE]],Table2[[Item Code]:[Master Name]],2,0),"")</f>
        <v/>
      </c>
      <c r="I3719" s="41"/>
      <c r="J3719" s="65" t="str">
        <f>IFERROR(VLOOKUP(Table49[[#This Row],[ITEM CODE]],Table2[[Item Code]:[Master Name]],3,0),"")</f>
        <v/>
      </c>
      <c r="K3719" s="1" t="str">
        <f>IFERROR(VLOOKUP(Table49[[#This Row],[ITEM CODE]],Table2[[Item Code]:[Master Name]],9,0),"")</f>
        <v/>
      </c>
      <c r="L3719" s="1" t="str">
        <f>IFERROR(VLOOKUP(Table49[[#This Row],[ITEM CODE]],Table2[[Item Code]:[Master Name]],8,0),"")</f>
        <v/>
      </c>
      <c r="M3719" s="41"/>
      <c r="N3719" s="66">
        <f>IFERROR(VLOOKUP(Table49[[#This Row],[ITEM CODE]],Table2[[#All],[Item Code]:[Unit Cost]],10,0),0)</f>
        <v>0</v>
      </c>
      <c r="O3719" s="134">
        <f>IFERROR(VLOOKUP(Table49[[#This Row],[ITEM CODE]],Table2[[#All],[Item Code]:[Unit Cost]],10,0),0)</f>
        <v>0</v>
      </c>
      <c r="P3719" s="56"/>
      <c r="Q3719" s="58"/>
      <c r="R3719" s="58">
        <f>Table49[[#This Row],[QUANTITY]]*Table49[[#This Row],[INV Prices]]</f>
        <v>0</v>
      </c>
      <c r="S3719" s="67"/>
      <c r="V3719" s="41"/>
      <c r="W3719" s="4" t="str">
        <f>IFERROR(VLOOKUP(Table49[[#This Row],[ITEM CODE]],Table2[[Item Code]:[Category ]],6,0),"")</f>
        <v/>
      </c>
      <c r="X3719" s="1" t="str">
        <f>IFERROR(VLOOKUP(Table49[[#This Row],[ITEM CODE]],Table2[[Item Code]:[Sub Category]],7,0),"")</f>
        <v/>
      </c>
      <c r="Y3719" s="68" t="str">
        <f>Table49[[#This Row],[PO Number]]&amp;COUNTIFS($E$5:E3719,E3719)</f>
        <v>0</v>
      </c>
    </row>
    <row r="3720" spans="1:25" ht="14.7" customHeight="1" x14ac:dyDescent="0.3">
      <c r="A3720" s="1" t="str">
        <f>IF(Table49[[#This Row],[ITEM NAME]]="","",ROW()-4)</f>
        <v/>
      </c>
      <c r="B3720" s="68"/>
      <c r="C3720" s="4" t="str">
        <f>IFERROR(VLOOKUP(B3720,Table14[],3,0),"")</f>
        <v/>
      </c>
      <c r="D3720" s="4" t="str">
        <f>IFERROR(VLOOKUP(B3720,Table14[],2,0),"")</f>
        <v/>
      </c>
      <c r="E3720" s="4"/>
      <c r="H3720" s="41" t="str">
        <f>IFERROR(VLOOKUP(Table49[[#This Row],[ITEM CODE]],Table2[[Item Code]:[Master Name]],2,0),"")</f>
        <v/>
      </c>
      <c r="I3720" s="41"/>
      <c r="J3720" s="65" t="str">
        <f>IFERROR(VLOOKUP(Table49[[#This Row],[ITEM CODE]],Table2[[Item Code]:[Master Name]],3,0),"")</f>
        <v/>
      </c>
      <c r="K3720" s="1" t="str">
        <f>IFERROR(VLOOKUP(Table49[[#This Row],[ITEM CODE]],Table2[[Item Code]:[Master Name]],9,0),"")</f>
        <v/>
      </c>
      <c r="L3720" s="1" t="str">
        <f>IFERROR(VLOOKUP(Table49[[#This Row],[ITEM CODE]],Table2[[Item Code]:[Master Name]],8,0),"")</f>
        <v/>
      </c>
      <c r="M3720" s="41"/>
      <c r="N3720" s="66">
        <f>IFERROR(VLOOKUP(Table49[[#This Row],[ITEM CODE]],Table2[[#All],[Item Code]:[Unit Cost]],10,0),0)</f>
        <v>0</v>
      </c>
      <c r="O3720" s="134">
        <f>IFERROR(VLOOKUP(Table49[[#This Row],[ITEM CODE]],Table2[[#All],[Item Code]:[Unit Cost]],10,0),0)</f>
        <v>0</v>
      </c>
      <c r="P3720" s="56"/>
      <c r="Q3720" s="58"/>
      <c r="R3720" s="58">
        <f>Table49[[#This Row],[QUANTITY]]*Table49[[#This Row],[INV Prices]]</f>
        <v>0</v>
      </c>
      <c r="S3720" s="67"/>
      <c r="V3720" s="41"/>
      <c r="W3720" s="4" t="str">
        <f>IFERROR(VLOOKUP(Table49[[#This Row],[ITEM CODE]],Table2[[Item Code]:[Category ]],6,0),"")</f>
        <v/>
      </c>
      <c r="X3720" s="1" t="str">
        <f>IFERROR(VLOOKUP(Table49[[#This Row],[ITEM CODE]],Table2[[Item Code]:[Sub Category]],7,0),"")</f>
        <v/>
      </c>
      <c r="Y3720" s="68" t="str">
        <f>Table49[[#This Row],[PO Number]]&amp;COUNTIFS($E$5:E3720,E3720)</f>
        <v>0</v>
      </c>
    </row>
    <row r="3721" spans="1:25" ht="14.7" customHeight="1" x14ac:dyDescent="0.3">
      <c r="A3721" s="1" t="str">
        <f>IF(Table49[[#This Row],[ITEM NAME]]="","",ROW()-4)</f>
        <v/>
      </c>
      <c r="B3721" s="68"/>
      <c r="C3721" s="4" t="str">
        <f>IFERROR(VLOOKUP(B3721,Table14[],3,0),"")</f>
        <v/>
      </c>
      <c r="D3721" s="4" t="str">
        <f>IFERROR(VLOOKUP(B3721,Table14[],2,0),"")</f>
        <v/>
      </c>
      <c r="E3721" s="4"/>
      <c r="H3721" s="41" t="str">
        <f>IFERROR(VLOOKUP(Table49[[#This Row],[ITEM CODE]],Table2[[Item Code]:[Master Name]],2,0),"")</f>
        <v/>
      </c>
      <c r="I3721" s="41"/>
      <c r="J3721" s="65" t="str">
        <f>IFERROR(VLOOKUP(Table49[[#This Row],[ITEM CODE]],Table2[[Item Code]:[Master Name]],3,0),"")</f>
        <v/>
      </c>
      <c r="K3721" s="1" t="str">
        <f>IFERROR(VLOOKUP(Table49[[#This Row],[ITEM CODE]],Table2[[Item Code]:[Master Name]],9,0),"")</f>
        <v/>
      </c>
      <c r="L3721" s="1" t="str">
        <f>IFERROR(VLOOKUP(Table49[[#This Row],[ITEM CODE]],Table2[[Item Code]:[Master Name]],8,0),"")</f>
        <v/>
      </c>
      <c r="M3721" s="41"/>
      <c r="N3721" s="66">
        <f>IFERROR(VLOOKUP(Table49[[#This Row],[ITEM CODE]],Table2[[#All],[Item Code]:[Unit Cost]],10,0),0)</f>
        <v>0</v>
      </c>
      <c r="O3721" s="134">
        <f>IFERROR(VLOOKUP(Table49[[#This Row],[ITEM CODE]],Table2[[#All],[Item Code]:[Unit Cost]],10,0),0)</f>
        <v>0</v>
      </c>
      <c r="P3721" s="56"/>
      <c r="Q3721" s="58"/>
      <c r="R3721" s="58">
        <f>Table49[[#This Row],[QUANTITY]]*Table49[[#This Row],[INV Prices]]</f>
        <v>0</v>
      </c>
      <c r="S3721" s="67"/>
      <c r="V3721" s="41"/>
      <c r="W3721" s="4" t="str">
        <f>IFERROR(VLOOKUP(Table49[[#This Row],[ITEM CODE]],Table2[[Item Code]:[Category ]],6,0),"")</f>
        <v/>
      </c>
      <c r="X3721" s="1" t="str">
        <f>IFERROR(VLOOKUP(Table49[[#This Row],[ITEM CODE]],Table2[[Item Code]:[Sub Category]],7,0),"")</f>
        <v/>
      </c>
      <c r="Y3721" s="68" t="str">
        <f>Table49[[#This Row],[PO Number]]&amp;COUNTIFS($E$5:E3721,E3721)</f>
        <v>0</v>
      </c>
    </row>
    <row r="3722" spans="1:25" ht="14.7" customHeight="1" x14ac:dyDescent="0.3">
      <c r="A3722" s="1" t="str">
        <f>IF(Table49[[#This Row],[ITEM NAME]]="","",ROW()-4)</f>
        <v/>
      </c>
      <c r="B3722" s="68"/>
      <c r="C3722" s="4" t="str">
        <f>IFERROR(VLOOKUP(B3722,Table14[],3,0),"")</f>
        <v/>
      </c>
      <c r="D3722" s="4" t="str">
        <f>IFERROR(VLOOKUP(B3722,Table14[],2,0),"")</f>
        <v/>
      </c>
      <c r="E3722" s="4"/>
      <c r="H3722" s="41" t="str">
        <f>IFERROR(VLOOKUP(Table49[[#This Row],[ITEM CODE]],Table2[[Item Code]:[Master Name]],2,0),"")</f>
        <v/>
      </c>
      <c r="I3722" s="41"/>
      <c r="J3722" s="65" t="str">
        <f>IFERROR(VLOOKUP(Table49[[#This Row],[ITEM CODE]],Table2[[Item Code]:[Master Name]],3,0),"")</f>
        <v/>
      </c>
      <c r="K3722" s="1" t="str">
        <f>IFERROR(VLOOKUP(Table49[[#This Row],[ITEM CODE]],Table2[[Item Code]:[Master Name]],9,0),"")</f>
        <v/>
      </c>
      <c r="L3722" s="1" t="str">
        <f>IFERROR(VLOOKUP(Table49[[#This Row],[ITEM CODE]],Table2[[Item Code]:[Master Name]],8,0),"")</f>
        <v/>
      </c>
      <c r="M3722" s="41"/>
      <c r="N3722" s="66">
        <f>IFERROR(VLOOKUP(Table49[[#This Row],[ITEM CODE]],Table2[[#All],[Item Code]:[Unit Cost]],10,0),0)</f>
        <v>0</v>
      </c>
      <c r="O3722" s="134">
        <f>IFERROR(VLOOKUP(Table49[[#This Row],[ITEM CODE]],Table2[[#All],[Item Code]:[Unit Cost]],10,0),0)</f>
        <v>0</v>
      </c>
      <c r="P3722" s="56"/>
      <c r="Q3722" s="58"/>
      <c r="R3722" s="58">
        <f>Table49[[#This Row],[QUANTITY]]*Table49[[#This Row],[INV Prices]]</f>
        <v>0</v>
      </c>
      <c r="S3722" s="67"/>
      <c r="V3722" s="41"/>
      <c r="W3722" s="4" t="str">
        <f>IFERROR(VLOOKUP(Table49[[#This Row],[ITEM CODE]],Table2[[Item Code]:[Category ]],6,0),"")</f>
        <v/>
      </c>
      <c r="X3722" s="1" t="str">
        <f>IFERROR(VLOOKUP(Table49[[#This Row],[ITEM CODE]],Table2[[Item Code]:[Sub Category]],7,0),"")</f>
        <v/>
      </c>
      <c r="Y3722" s="68" t="str">
        <f>Table49[[#This Row],[PO Number]]&amp;COUNTIFS($E$5:E3722,E3722)</f>
        <v>0</v>
      </c>
    </row>
    <row r="3723" spans="1:25" ht="14.7" customHeight="1" x14ac:dyDescent="0.3">
      <c r="A3723" s="1" t="str">
        <f>IF(Table49[[#This Row],[ITEM NAME]]="","",ROW()-4)</f>
        <v/>
      </c>
      <c r="B3723" s="68"/>
      <c r="C3723" s="4" t="str">
        <f>IFERROR(VLOOKUP(B3723,Table14[],3,0),"")</f>
        <v/>
      </c>
      <c r="D3723" s="4" t="str">
        <f>IFERROR(VLOOKUP(B3723,Table14[],2,0),"")</f>
        <v/>
      </c>
      <c r="E3723" s="4"/>
      <c r="H3723" s="41" t="str">
        <f>IFERROR(VLOOKUP(Table49[[#This Row],[ITEM CODE]],Table2[[Item Code]:[Master Name]],2,0),"")</f>
        <v/>
      </c>
      <c r="I3723" s="41"/>
      <c r="J3723" s="65" t="str">
        <f>IFERROR(VLOOKUP(Table49[[#This Row],[ITEM CODE]],Table2[[Item Code]:[Master Name]],3,0),"")</f>
        <v/>
      </c>
      <c r="K3723" s="1" t="str">
        <f>IFERROR(VLOOKUP(Table49[[#This Row],[ITEM CODE]],Table2[[Item Code]:[Master Name]],9,0),"")</f>
        <v/>
      </c>
      <c r="L3723" s="1" t="str">
        <f>IFERROR(VLOOKUP(Table49[[#This Row],[ITEM CODE]],Table2[[Item Code]:[Master Name]],8,0),"")</f>
        <v/>
      </c>
      <c r="M3723" s="41"/>
      <c r="N3723" s="66">
        <f>IFERROR(VLOOKUP(Table49[[#This Row],[ITEM CODE]],Table2[[#All],[Item Code]:[Unit Cost]],10,0),0)</f>
        <v>0</v>
      </c>
      <c r="O3723" s="134">
        <f>IFERROR(VLOOKUP(Table49[[#This Row],[ITEM CODE]],Table2[[#All],[Item Code]:[Unit Cost]],10,0),0)</f>
        <v>0</v>
      </c>
      <c r="P3723" s="56"/>
      <c r="Q3723" s="58"/>
      <c r="R3723" s="58">
        <f>Table49[[#This Row],[QUANTITY]]*Table49[[#This Row],[INV Prices]]</f>
        <v>0</v>
      </c>
      <c r="S3723" s="67"/>
      <c r="V3723" s="41"/>
      <c r="W3723" s="4" t="str">
        <f>IFERROR(VLOOKUP(Table49[[#This Row],[ITEM CODE]],Table2[[Item Code]:[Category ]],6,0),"")</f>
        <v/>
      </c>
      <c r="X3723" s="1" t="str">
        <f>IFERROR(VLOOKUP(Table49[[#This Row],[ITEM CODE]],Table2[[Item Code]:[Sub Category]],7,0),"")</f>
        <v/>
      </c>
      <c r="Y3723" s="68" t="str">
        <f>Table49[[#This Row],[PO Number]]&amp;COUNTIFS($E$5:E3723,E3723)</f>
        <v>0</v>
      </c>
    </row>
    <row r="3724" spans="1:25" ht="14.7" customHeight="1" x14ac:dyDescent="0.3">
      <c r="A3724" s="1" t="str">
        <f>IF(Table49[[#This Row],[ITEM NAME]]="","",ROW()-4)</f>
        <v/>
      </c>
      <c r="B3724" s="68"/>
      <c r="C3724" s="4" t="str">
        <f>IFERROR(VLOOKUP(B3724,Table14[],3,0),"")</f>
        <v/>
      </c>
      <c r="D3724" s="4" t="str">
        <f>IFERROR(VLOOKUP(B3724,Table14[],2,0),"")</f>
        <v/>
      </c>
      <c r="E3724" s="4"/>
      <c r="H3724" s="41" t="str">
        <f>IFERROR(VLOOKUP(Table49[[#This Row],[ITEM CODE]],Table2[[Item Code]:[Master Name]],2,0),"")</f>
        <v/>
      </c>
      <c r="I3724" s="41"/>
      <c r="J3724" s="65" t="str">
        <f>IFERROR(VLOOKUP(Table49[[#This Row],[ITEM CODE]],Table2[[Item Code]:[Master Name]],3,0),"")</f>
        <v/>
      </c>
      <c r="K3724" s="1" t="str">
        <f>IFERROR(VLOOKUP(Table49[[#This Row],[ITEM CODE]],Table2[[Item Code]:[Master Name]],9,0),"")</f>
        <v/>
      </c>
      <c r="L3724" s="1" t="str">
        <f>IFERROR(VLOOKUP(Table49[[#This Row],[ITEM CODE]],Table2[[Item Code]:[Master Name]],8,0),"")</f>
        <v/>
      </c>
      <c r="M3724" s="41"/>
      <c r="N3724" s="66">
        <f>IFERROR(VLOOKUP(Table49[[#This Row],[ITEM CODE]],Table2[[#All],[Item Code]:[Unit Cost]],10,0),0)</f>
        <v>0</v>
      </c>
      <c r="O3724" s="134">
        <f>IFERROR(VLOOKUP(Table49[[#This Row],[ITEM CODE]],Table2[[#All],[Item Code]:[Unit Cost]],10,0),0)</f>
        <v>0</v>
      </c>
      <c r="P3724" s="56"/>
      <c r="Q3724" s="58"/>
      <c r="R3724" s="58">
        <f>Table49[[#This Row],[QUANTITY]]*Table49[[#This Row],[INV Prices]]</f>
        <v>0</v>
      </c>
      <c r="S3724" s="67"/>
      <c r="V3724" s="41"/>
      <c r="W3724" s="4" t="str">
        <f>IFERROR(VLOOKUP(Table49[[#This Row],[ITEM CODE]],Table2[[Item Code]:[Category ]],6,0),"")</f>
        <v/>
      </c>
      <c r="X3724" s="1" t="str">
        <f>IFERROR(VLOOKUP(Table49[[#This Row],[ITEM CODE]],Table2[[Item Code]:[Sub Category]],7,0),"")</f>
        <v/>
      </c>
      <c r="Y3724" s="68" t="str">
        <f>Table49[[#This Row],[PO Number]]&amp;COUNTIFS($E$5:E3724,E3724)</f>
        <v>0</v>
      </c>
    </row>
    <row r="3725" spans="1:25" ht="14.7" customHeight="1" x14ac:dyDescent="0.3">
      <c r="A3725" s="1" t="str">
        <f>IF(Table49[[#This Row],[ITEM NAME]]="","",ROW()-4)</f>
        <v/>
      </c>
      <c r="B3725" s="68"/>
      <c r="C3725" s="4" t="str">
        <f>IFERROR(VLOOKUP(B3725,Table14[],3,0),"")</f>
        <v/>
      </c>
      <c r="D3725" s="4" t="str">
        <f>IFERROR(VLOOKUP(B3725,Table14[],2,0),"")</f>
        <v/>
      </c>
      <c r="E3725" s="4"/>
      <c r="H3725" s="41" t="str">
        <f>IFERROR(VLOOKUP(Table49[[#This Row],[ITEM CODE]],Table2[[Item Code]:[Master Name]],2,0),"")</f>
        <v/>
      </c>
      <c r="I3725" s="41"/>
      <c r="J3725" s="65" t="str">
        <f>IFERROR(VLOOKUP(Table49[[#This Row],[ITEM CODE]],Table2[[Item Code]:[Master Name]],3,0),"")</f>
        <v/>
      </c>
      <c r="K3725" s="1" t="str">
        <f>IFERROR(VLOOKUP(Table49[[#This Row],[ITEM CODE]],Table2[[Item Code]:[Master Name]],9,0),"")</f>
        <v/>
      </c>
      <c r="L3725" s="1" t="str">
        <f>IFERROR(VLOOKUP(Table49[[#This Row],[ITEM CODE]],Table2[[Item Code]:[Master Name]],8,0),"")</f>
        <v/>
      </c>
      <c r="M3725" s="41"/>
      <c r="N3725" s="66">
        <f>IFERROR(VLOOKUP(Table49[[#This Row],[ITEM CODE]],Table2[[#All],[Item Code]:[Unit Cost]],10,0),0)</f>
        <v>0</v>
      </c>
      <c r="O3725" s="134">
        <f>IFERROR(VLOOKUP(Table49[[#This Row],[ITEM CODE]],Table2[[#All],[Item Code]:[Unit Cost]],10,0),0)</f>
        <v>0</v>
      </c>
      <c r="P3725" s="56"/>
      <c r="Q3725" s="58"/>
      <c r="R3725" s="58">
        <f>Table49[[#This Row],[QUANTITY]]*Table49[[#This Row],[INV Prices]]</f>
        <v>0</v>
      </c>
      <c r="S3725" s="67"/>
      <c r="V3725" s="41"/>
      <c r="W3725" s="4" t="str">
        <f>IFERROR(VLOOKUP(Table49[[#This Row],[ITEM CODE]],Table2[[Item Code]:[Category ]],6,0),"")</f>
        <v/>
      </c>
      <c r="X3725" s="1" t="str">
        <f>IFERROR(VLOOKUP(Table49[[#This Row],[ITEM CODE]],Table2[[Item Code]:[Sub Category]],7,0),"")</f>
        <v/>
      </c>
      <c r="Y3725" s="68" t="str">
        <f>Table49[[#This Row],[PO Number]]&amp;COUNTIFS($E$5:E3725,E3725)</f>
        <v>0</v>
      </c>
    </row>
    <row r="3726" spans="1:25" ht="14.7" customHeight="1" x14ac:dyDescent="0.3">
      <c r="A3726" s="1" t="str">
        <f>IF(Table49[[#This Row],[ITEM NAME]]="","",ROW()-4)</f>
        <v/>
      </c>
      <c r="B3726" s="68"/>
      <c r="C3726" s="4" t="str">
        <f>IFERROR(VLOOKUP(B3726,Table14[],3,0),"")</f>
        <v/>
      </c>
      <c r="D3726" s="4" t="str">
        <f>IFERROR(VLOOKUP(B3726,Table14[],2,0),"")</f>
        <v/>
      </c>
      <c r="E3726" s="4"/>
      <c r="H3726" s="41" t="str">
        <f>IFERROR(VLOOKUP(Table49[[#This Row],[ITEM CODE]],Table2[[Item Code]:[Master Name]],2,0),"")</f>
        <v/>
      </c>
      <c r="I3726" s="41"/>
      <c r="J3726" s="65" t="str">
        <f>IFERROR(VLOOKUP(Table49[[#This Row],[ITEM CODE]],Table2[[Item Code]:[Master Name]],3,0),"")</f>
        <v/>
      </c>
      <c r="K3726" s="1" t="str">
        <f>IFERROR(VLOOKUP(Table49[[#This Row],[ITEM CODE]],Table2[[Item Code]:[Master Name]],9,0),"")</f>
        <v/>
      </c>
      <c r="L3726" s="1" t="str">
        <f>IFERROR(VLOOKUP(Table49[[#This Row],[ITEM CODE]],Table2[[Item Code]:[Master Name]],8,0),"")</f>
        <v/>
      </c>
      <c r="M3726" s="41"/>
      <c r="N3726" s="66">
        <f>IFERROR(VLOOKUP(Table49[[#This Row],[ITEM CODE]],Table2[[#All],[Item Code]:[Unit Cost]],10,0),0)</f>
        <v>0</v>
      </c>
      <c r="O3726" s="134">
        <f>IFERROR(VLOOKUP(Table49[[#This Row],[ITEM CODE]],Table2[[#All],[Item Code]:[Unit Cost]],10,0),0)</f>
        <v>0</v>
      </c>
      <c r="P3726" s="56"/>
      <c r="Q3726" s="58"/>
      <c r="R3726" s="58">
        <f>Table49[[#This Row],[QUANTITY]]*Table49[[#This Row],[INV Prices]]</f>
        <v>0</v>
      </c>
      <c r="S3726" s="67"/>
      <c r="V3726" s="41"/>
      <c r="W3726" s="4" t="str">
        <f>IFERROR(VLOOKUP(Table49[[#This Row],[ITEM CODE]],Table2[[Item Code]:[Category ]],6,0),"")</f>
        <v/>
      </c>
      <c r="X3726" s="1" t="str">
        <f>IFERROR(VLOOKUP(Table49[[#This Row],[ITEM CODE]],Table2[[Item Code]:[Sub Category]],7,0),"")</f>
        <v/>
      </c>
      <c r="Y3726" s="68" t="str">
        <f>Table49[[#This Row],[PO Number]]&amp;COUNTIFS($E$5:E3726,E3726)</f>
        <v>0</v>
      </c>
    </row>
    <row r="3727" spans="1:25" ht="14.7" customHeight="1" x14ac:dyDescent="0.3">
      <c r="A3727" s="1" t="str">
        <f>IF(Table49[[#This Row],[ITEM NAME]]="","",ROW()-4)</f>
        <v/>
      </c>
      <c r="B3727" s="68"/>
      <c r="C3727" s="4" t="str">
        <f>IFERROR(VLOOKUP(B3727,Table14[],3,0),"")</f>
        <v/>
      </c>
      <c r="D3727" s="4" t="str">
        <f>IFERROR(VLOOKUP(B3727,Table14[],2,0),"")</f>
        <v/>
      </c>
      <c r="E3727" s="4"/>
      <c r="H3727" s="41" t="str">
        <f>IFERROR(VLOOKUP(Table49[[#This Row],[ITEM CODE]],Table2[[Item Code]:[Master Name]],2,0),"")</f>
        <v/>
      </c>
      <c r="I3727" s="41"/>
      <c r="J3727" s="65" t="str">
        <f>IFERROR(VLOOKUP(Table49[[#This Row],[ITEM CODE]],Table2[[Item Code]:[Master Name]],3,0),"")</f>
        <v/>
      </c>
      <c r="K3727" s="1" t="str">
        <f>IFERROR(VLOOKUP(Table49[[#This Row],[ITEM CODE]],Table2[[Item Code]:[Master Name]],9,0),"")</f>
        <v/>
      </c>
      <c r="L3727" s="1" t="str">
        <f>IFERROR(VLOOKUP(Table49[[#This Row],[ITEM CODE]],Table2[[Item Code]:[Master Name]],8,0),"")</f>
        <v/>
      </c>
      <c r="M3727" s="41"/>
      <c r="N3727" s="66">
        <f>IFERROR(VLOOKUP(Table49[[#This Row],[ITEM CODE]],Table2[[#All],[Item Code]:[Unit Cost]],10,0),0)</f>
        <v>0</v>
      </c>
      <c r="O3727" s="134">
        <f>IFERROR(VLOOKUP(Table49[[#This Row],[ITEM CODE]],Table2[[#All],[Item Code]:[Unit Cost]],10,0),0)</f>
        <v>0</v>
      </c>
      <c r="P3727" s="56"/>
      <c r="Q3727" s="58"/>
      <c r="R3727" s="58">
        <f>Table49[[#This Row],[QUANTITY]]*Table49[[#This Row],[INV Prices]]</f>
        <v>0</v>
      </c>
      <c r="S3727" s="67"/>
      <c r="V3727" s="41"/>
      <c r="W3727" s="4" t="str">
        <f>IFERROR(VLOOKUP(Table49[[#This Row],[ITEM CODE]],Table2[[Item Code]:[Category ]],6,0),"")</f>
        <v/>
      </c>
      <c r="X3727" s="1" t="str">
        <f>IFERROR(VLOOKUP(Table49[[#This Row],[ITEM CODE]],Table2[[Item Code]:[Sub Category]],7,0),"")</f>
        <v/>
      </c>
      <c r="Y3727" s="68" t="str">
        <f>Table49[[#This Row],[PO Number]]&amp;COUNTIFS($E$5:E3727,E3727)</f>
        <v>0</v>
      </c>
    </row>
    <row r="3728" spans="1:25" ht="14.7" customHeight="1" x14ac:dyDescent="0.3">
      <c r="A3728" s="1" t="str">
        <f>IF(Table49[[#This Row],[ITEM NAME]]="","",ROW()-4)</f>
        <v/>
      </c>
      <c r="B3728" s="68"/>
      <c r="C3728" s="4" t="str">
        <f>IFERROR(VLOOKUP(B3728,Table14[],3,0),"")</f>
        <v/>
      </c>
      <c r="D3728" s="4" t="str">
        <f>IFERROR(VLOOKUP(B3728,Table14[],2,0),"")</f>
        <v/>
      </c>
      <c r="E3728" s="4"/>
      <c r="H3728" s="41" t="str">
        <f>IFERROR(VLOOKUP(Table49[[#This Row],[ITEM CODE]],Table2[[Item Code]:[Master Name]],2,0),"")</f>
        <v/>
      </c>
      <c r="I3728" s="41"/>
      <c r="J3728" s="65" t="str">
        <f>IFERROR(VLOOKUP(Table49[[#This Row],[ITEM CODE]],Table2[[Item Code]:[Master Name]],3,0),"")</f>
        <v/>
      </c>
      <c r="K3728" s="1" t="str">
        <f>IFERROR(VLOOKUP(Table49[[#This Row],[ITEM CODE]],Table2[[Item Code]:[Master Name]],9,0),"")</f>
        <v/>
      </c>
      <c r="L3728" s="1" t="str">
        <f>IFERROR(VLOOKUP(Table49[[#This Row],[ITEM CODE]],Table2[[Item Code]:[Master Name]],8,0),"")</f>
        <v/>
      </c>
      <c r="M3728" s="41"/>
      <c r="N3728" s="66">
        <f>IFERROR(VLOOKUP(Table49[[#This Row],[ITEM CODE]],Table2[[#All],[Item Code]:[Unit Cost]],10,0),0)</f>
        <v>0</v>
      </c>
      <c r="O3728" s="134">
        <f>IFERROR(VLOOKUP(Table49[[#This Row],[ITEM CODE]],Table2[[#All],[Item Code]:[Unit Cost]],10,0),0)</f>
        <v>0</v>
      </c>
      <c r="P3728" s="56"/>
      <c r="Q3728" s="58"/>
      <c r="R3728" s="58">
        <f>Table49[[#This Row],[QUANTITY]]*Table49[[#This Row],[INV Prices]]</f>
        <v>0</v>
      </c>
      <c r="S3728" s="67"/>
      <c r="V3728" s="41"/>
      <c r="W3728" s="4" t="str">
        <f>IFERROR(VLOOKUP(Table49[[#This Row],[ITEM CODE]],Table2[[Item Code]:[Category ]],6,0),"")</f>
        <v/>
      </c>
      <c r="X3728" s="1" t="str">
        <f>IFERROR(VLOOKUP(Table49[[#This Row],[ITEM CODE]],Table2[[Item Code]:[Sub Category]],7,0),"")</f>
        <v/>
      </c>
      <c r="Y3728" s="68" t="str">
        <f>Table49[[#This Row],[PO Number]]&amp;COUNTIFS($E$5:E3728,E3728)</f>
        <v>0</v>
      </c>
    </row>
    <row r="3729" spans="1:25" ht="14.7" customHeight="1" x14ac:dyDescent="0.3">
      <c r="A3729" s="1" t="str">
        <f>IF(Table49[[#This Row],[ITEM NAME]]="","",ROW()-4)</f>
        <v/>
      </c>
      <c r="B3729" s="68"/>
      <c r="C3729" s="4" t="str">
        <f>IFERROR(VLOOKUP(B3729,Table14[],3,0),"")</f>
        <v/>
      </c>
      <c r="D3729" s="4" t="str">
        <f>IFERROR(VLOOKUP(B3729,Table14[],2,0),"")</f>
        <v/>
      </c>
      <c r="E3729" s="4"/>
      <c r="H3729" s="41" t="str">
        <f>IFERROR(VLOOKUP(Table49[[#This Row],[ITEM CODE]],Table2[[Item Code]:[Master Name]],2,0),"")</f>
        <v/>
      </c>
      <c r="I3729" s="41"/>
      <c r="J3729" s="65" t="str">
        <f>IFERROR(VLOOKUP(Table49[[#This Row],[ITEM CODE]],Table2[[Item Code]:[Master Name]],3,0),"")</f>
        <v/>
      </c>
      <c r="K3729" s="1" t="str">
        <f>IFERROR(VLOOKUP(Table49[[#This Row],[ITEM CODE]],Table2[[Item Code]:[Master Name]],9,0),"")</f>
        <v/>
      </c>
      <c r="L3729" s="1" t="str">
        <f>IFERROR(VLOOKUP(Table49[[#This Row],[ITEM CODE]],Table2[[Item Code]:[Master Name]],8,0),"")</f>
        <v/>
      </c>
      <c r="M3729" s="41"/>
      <c r="N3729" s="66">
        <f>IFERROR(VLOOKUP(Table49[[#This Row],[ITEM CODE]],Table2[[#All],[Item Code]:[Unit Cost]],10,0),0)</f>
        <v>0</v>
      </c>
      <c r="O3729" s="134">
        <f>IFERROR(VLOOKUP(Table49[[#This Row],[ITEM CODE]],Table2[[#All],[Item Code]:[Unit Cost]],10,0),0)</f>
        <v>0</v>
      </c>
      <c r="P3729" s="56"/>
      <c r="Q3729" s="58"/>
      <c r="R3729" s="58">
        <f>Table49[[#This Row],[QUANTITY]]*Table49[[#This Row],[INV Prices]]</f>
        <v>0</v>
      </c>
      <c r="S3729" s="67"/>
      <c r="V3729" s="41"/>
      <c r="W3729" s="4" t="str">
        <f>IFERROR(VLOOKUP(Table49[[#This Row],[ITEM CODE]],Table2[[Item Code]:[Category ]],6,0),"")</f>
        <v/>
      </c>
      <c r="X3729" s="1" t="str">
        <f>IFERROR(VLOOKUP(Table49[[#This Row],[ITEM CODE]],Table2[[Item Code]:[Sub Category]],7,0),"")</f>
        <v/>
      </c>
      <c r="Y3729" s="68" t="str">
        <f>Table49[[#This Row],[PO Number]]&amp;COUNTIFS($E$5:E3729,E3729)</f>
        <v>0</v>
      </c>
    </row>
    <row r="3730" spans="1:25" ht="14.7" customHeight="1" x14ac:dyDescent="0.3">
      <c r="A3730" s="1" t="str">
        <f>IF(Table49[[#This Row],[ITEM NAME]]="","",ROW()-4)</f>
        <v/>
      </c>
      <c r="B3730" s="68"/>
      <c r="C3730" s="4" t="str">
        <f>IFERROR(VLOOKUP(B3730,Table14[],3,0),"")</f>
        <v/>
      </c>
      <c r="D3730" s="4" t="str">
        <f>IFERROR(VLOOKUP(B3730,Table14[],2,0),"")</f>
        <v/>
      </c>
      <c r="E3730" s="4"/>
      <c r="H3730" s="41" t="str">
        <f>IFERROR(VLOOKUP(Table49[[#This Row],[ITEM CODE]],Table2[[Item Code]:[Master Name]],2,0),"")</f>
        <v/>
      </c>
      <c r="I3730" s="41"/>
      <c r="J3730" s="65" t="str">
        <f>IFERROR(VLOOKUP(Table49[[#This Row],[ITEM CODE]],Table2[[Item Code]:[Master Name]],3,0),"")</f>
        <v/>
      </c>
      <c r="K3730" s="1" t="str">
        <f>IFERROR(VLOOKUP(Table49[[#This Row],[ITEM CODE]],Table2[[Item Code]:[Master Name]],9,0),"")</f>
        <v/>
      </c>
      <c r="L3730" s="1" t="str">
        <f>IFERROR(VLOOKUP(Table49[[#This Row],[ITEM CODE]],Table2[[Item Code]:[Master Name]],8,0),"")</f>
        <v/>
      </c>
      <c r="M3730" s="41"/>
      <c r="N3730" s="66">
        <f>IFERROR(VLOOKUP(Table49[[#This Row],[ITEM CODE]],Table2[[#All],[Item Code]:[Unit Cost]],10,0),0)</f>
        <v>0</v>
      </c>
      <c r="O3730" s="134">
        <f>IFERROR(VLOOKUP(Table49[[#This Row],[ITEM CODE]],Table2[[#All],[Item Code]:[Unit Cost]],10,0),0)</f>
        <v>0</v>
      </c>
      <c r="P3730" s="56"/>
      <c r="Q3730" s="58"/>
      <c r="R3730" s="58">
        <f>Table49[[#This Row],[QUANTITY]]*Table49[[#This Row],[INV Prices]]</f>
        <v>0</v>
      </c>
      <c r="S3730" s="67"/>
      <c r="V3730" s="41"/>
      <c r="W3730" s="4" t="str">
        <f>IFERROR(VLOOKUP(Table49[[#This Row],[ITEM CODE]],Table2[[Item Code]:[Category ]],6,0),"")</f>
        <v/>
      </c>
      <c r="X3730" s="1" t="str">
        <f>IFERROR(VLOOKUP(Table49[[#This Row],[ITEM CODE]],Table2[[Item Code]:[Sub Category]],7,0),"")</f>
        <v/>
      </c>
      <c r="Y3730" s="68" t="str">
        <f>Table49[[#This Row],[PO Number]]&amp;COUNTIFS($E$5:E3730,E3730)</f>
        <v>0</v>
      </c>
    </row>
    <row r="3731" spans="1:25" ht="14.7" customHeight="1" x14ac:dyDescent="0.3">
      <c r="A3731" s="1" t="str">
        <f>IF(Table49[[#This Row],[ITEM NAME]]="","",ROW()-4)</f>
        <v/>
      </c>
      <c r="B3731" s="68"/>
      <c r="C3731" s="4" t="str">
        <f>IFERROR(VLOOKUP(B3731,Table14[],3,0),"")</f>
        <v/>
      </c>
      <c r="D3731" s="4" t="str">
        <f>IFERROR(VLOOKUP(B3731,Table14[],2,0),"")</f>
        <v/>
      </c>
      <c r="E3731" s="4"/>
      <c r="H3731" s="41" t="str">
        <f>IFERROR(VLOOKUP(Table49[[#This Row],[ITEM CODE]],Table2[[Item Code]:[Master Name]],2,0),"")</f>
        <v/>
      </c>
      <c r="I3731" s="41"/>
      <c r="J3731" s="65" t="str">
        <f>IFERROR(VLOOKUP(Table49[[#This Row],[ITEM CODE]],Table2[[Item Code]:[Master Name]],3,0),"")</f>
        <v/>
      </c>
      <c r="K3731" s="1" t="str">
        <f>IFERROR(VLOOKUP(Table49[[#This Row],[ITEM CODE]],Table2[[Item Code]:[Master Name]],9,0),"")</f>
        <v/>
      </c>
      <c r="L3731" s="1" t="str">
        <f>IFERROR(VLOOKUP(Table49[[#This Row],[ITEM CODE]],Table2[[Item Code]:[Master Name]],8,0),"")</f>
        <v/>
      </c>
      <c r="M3731" s="41"/>
      <c r="N3731" s="66">
        <f>IFERROR(VLOOKUP(Table49[[#This Row],[ITEM CODE]],Table2[[#All],[Item Code]:[Unit Cost]],10,0),0)</f>
        <v>0</v>
      </c>
      <c r="O3731" s="134">
        <f>IFERROR(VLOOKUP(Table49[[#This Row],[ITEM CODE]],Table2[[#All],[Item Code]:[Unit Cost]],10,0),0)</f>
        <v>0</v>
      </c>
      <c r="P3731" s="56"/>
      <c r="Q3731" s="58"/>
      <c r="R3731" s="58">
        <f>Table49[[#This Row],[QUANTITY]]*Table49[[#This Row],[INV Prices]]</f>
        <v>0</v>
      </c>
      <c r="S3731" s="67"/>
      <c r="V3731" s="41"/>
      <c r="W3731" s="4" t="str">
        <f>IFERROR(VLOOKUP(Table49[[#This Row],[ITEM CODE]],Table2[[Item Code]:[Category ]],6,0),"")</f>
        <v/>
      </c>
      <c r="X3731" s="1" t="str">
        <f>IFERROR(VLOOKUP(Table49[[#This Row],[ITEM CODE]],Table2[[Item Code]:[Sub Category]],7,0),"")</f>
        <v/>
      </c>
      <c r="Y3731" s="68" t="str">
        <f>Table49[[#This Row],[PO Number]]&amp;COUNTIFS($E$5:E3731,E3731)</f>
        <v>0</v>
      </c>
    </row>
    <row r="3732" spans="1:25" ht="14.7" customHeight="1" x14ac:dyDescent="0.3">
      <c r="A3732" s="1" t="str">
        <f>IF(Table49[[#This Row],[ITEM NAME]]="","",ROW()-4)</f>
        <v/>
      </c>
      <c r="B3732" s="68"/>
      <c r="C3732" s="4" t="str">
        <f>IFERROR(VLOOKUP(B3732,Table14[],3,0),"")</f>
        <v/>
      </c>
      <c r="D3732" s="4" t="str">
        <f>IFERROR(VLOOKUP(B3732,Table14[],2,0),"")</f>
        <v/>
      </c>
      <c r="E3732" s="4"/>
      <c r="H3732" s="41" t="str">
        <f>IFERROR(VLOOKUP(Table49[[#This Row],[ITEM CODE]],Table2[[Item Code]:[Master Name]],2,0),"")</f>
        <v/>
      </c>
      <c r="I3732" s="41"/>
      <c r="J3732" s="65" t="str">
        <f>IFERROR(VLOOKUP(Table49[[#This Row],[ITEM CODE]],Table2[[Item Code]:[Master Name]],3,0),"")</f>
        <v/>
      </c>
      <c r="K3732" s="1" t="str">
        <f>IFERROR(VLOOKUP(Table49[[#This Row],[ITEM CODE]],Table2[[Item Code]:[Master Name]],9,0),"")</f>
        <v/>
      </c>
      <c r="L3732" s="1" t="str">
        <f>IFERROR(VLOOKUP(Table49[[#This Row],[ITEM CODE]],Table2[[Item Code]:[Master Name]],8,0),"")</f>
        <v/>
      </c>
      <c r="M3732" s="41"/>
      <c r="N3732" s="66">
        <f>IFERROR(VLOOKUP(Table49[[#This Row],[ITEM CODE]],Table2[[#All],[Item Code]:[Unit Cost]],10,0),0)</f>
        <v>0</v>
      </c>
      <c r="O3732" s="134">
        <f>IFERROR(VLOOKUP(Table49[[#This Row],[ITEM CODE]],Table2[[#All],[Item Code]:[Unit Cost]],10,0),0)</f>
        <v>0</v>
      </c>
      <c r="P3732" s="56"/>
      <c r="Q3732" s="58"/>
      <c r="R3732" s="58">
        <f>Table49[[#This Row],[QUANTITY]]*Table49[[#This Row],[INV Prices]]</f>
        <v>0</v>
      </c>
      <c r="S3732" s="67"/>
      <c r="V3732" s="41"/>
      <c r="W3732" s="4" t="str">
        <f>IFERROR(VLOOKUP(Table49[[#This Row],[ITEM CODE]],Table2[[Item Code]:[Category ]],6,0),"")</f>
        <v/>
      </c>
      <c r="X3732" s="1" t="str">
        <f>IFERROR(VLOOKUP(Table49[[#This Row],[ITEM CODE]],Table2[[Item Code]:[Sub Category]],7,0),"")</f>
        <v/>
      </c>
      <c r="Y3732" s="68" t="str">
        <f>Table49[[#This Row],[PO Number]]&amp;COUNTIFS($E$5:E3732,E3732)</f>
        <v>0</v>
      </c>
    </row>
    <row r="3733" spans="1:25" ht="14.7" customHeight="1" x14ac:dyDescent="0.3">
      <c r="A3733" s="1" t="str">
        <f>IF(Table49[[#This Row],[ITEM NAME]]="","",ROW()-4)</f>
        <v/>
      </c>
      <c r="B3733" s="68"/>
      <c r="C3733" s="4" t="str">
        <f>IFERROR(VLOOKUP(B3733,Table14[],3,0),"")</f>
        <v/>
      </c>
      <c r="D3733" s="4" t="str">
        <f>IFERROR(VLOOKUP(B3733,Table14[],2,0),"")</f>
        <v/>
      </c>
      <c r="E3733" s="4"/>
      <c r="H3733" s="41" t="str">
        <f>IFERROR(VLOOKUP(Table49[[#This Row],[ITEM CODE]],Table2[[Item Code]:[Master Name]],2,0),"")</f>
        <v/>
      </c>
      <c r="I3733" s="41"/>
      <c r="J3733" s="65" t="str">
        <f>IFERROR(VLOOKUP(Table49[[#This Row],[ITEM CODE]],Table2[[Item Code]:[Master Name]],3,0),"")</f>
        <v/>
      </c>
      <c r="K3733" s="1" t="str">
        <f>IFERROR(VLOOKUP(Table49[[#This Row],[ITEM CODE]],Table2[[Item Code]:[Master Name]],9,0),"")</f>
        <v/>
      </c>
      <c r="L3733" s="1" t="str">
        <f>IFERROR(VLOOKUP(Table49[[#This Row],[ITEM CODE]],Table2[[Item Code]:[Master Name]],8,0),"")</f>
        <v/>
      </c>
      <c r="M3733" s="41"/>
      <c r="N3733" s="66">
        <f>IFERROR(VLOOKUP(Table49[[#This Row],[ITEM CODE]],Table2[[#All],[Item Code]:[Unit Cost]],10,0),0)</f>
        <v>0</v>
      </c>
      <c r="O3733" s="134">
        <f>IFERROR(VLOOKUP(Table49[[#This Row],[ITEM CODE]],Table2[[#All],[Item Code]:[Unit Cost]],10,0),0)</f>
        <v>0</v>
      </c>
      <c r="P3733" s="56"/>
      <c r="Q3733" s="58"/>
      <c r="R3733" s="58">
        <f>Table49[[#This Row],[QUANTITY]]*Table49[[#This Row],[INV Prices]]</f>
        <v>0</v>
      </c>
      <c r="S3733" s="67"/>
      <c r="V3733" s="41"/>
      <c r="W3733" s="4" t="str">
        <f>IFERROR(VLOOKUP(Table49[[#This Row],[ITEM CODE]],Table2[[Item Code]:[Category ]],6,0),"")</f>
        <v/>
      </c>
      <c r="X3733" s="1" t="str">
        <f>IFERROR(VLOOKUP(Table49[[#This Row],[ITEM CODE]],Table2[[Item Code]:[Sub Category]],7,0),"")</f>
        <v/>
      </c>
      <c r="Y3733" s="68" t="str">
        <f>Table49[[#This Row],[PO Number]]&amp;COUNTIFS($E$5:E3733,E3733)</f>
        <v>0</v>
      </c>
    </row>
    <row r="3734" spans="1:25" ht="14.7" customHeight="1" x14ac:dyDescent="0.3">
      <c r="A3734" s="1" t="str">
        <f>IF(Table49[[#This Row],[ITEM NAME]]="","",ROW()-4)</f>
        <v/>
      </c>
      <c r="B3734" s="68"/>
      <c r="C3734" s="4" t="str">
        <f>IFERROR(VLOOKUP(B3734,Table14[],3,0),"")</f>
        <v/>
      </c>
      <c r="D3734" s="4" t="str">
        <f>IFERROR(VLOOKUP(B3734,Table14[],2,0),"")</f>
        <v/>
      </c>
      <c r="E3734" s="4"/>
      <c r="H3734" s="41" t="str">
        <f>IFERROR(VLOOKUP(Table49[[#This Row],[ITEM CODE]],Table2[[Item Code]:[Master Name]],2,0),"")</f>
        <v/>
      </c>
      <c r="I3734" s="41"/>
      <c r="J3734" s="65" t="str">
        <f>IFERROR(VLOOKUP(Table49[[#This Row],[ITEM CODE]],Table2[[Item Code]:[Master Name]],3,0),"")</f>
        <v/>
      </c>
      <c r="K3734" s="1" t="str">
        <f>IFERROR(VLOOKUP(Table49[[#This Row],[ITEM CODE]],Table2[[Item Code]:[Master Name]],9,0),"")</f>
        <v/>
      </c>
      <c r="L3734" s="1" t="str">
        <f>IFERROR(VLOOKUP(Table49[[#This Row],[ITEM CODE]],Table2[[Item Code]:[Master Name]],8,0),"")</f>
        <v/>
      </c>
      <c r="M3734" s="41"/>
      <c r="N3734" s="66">
        <f>IFERROR(VLOOKUP(Table49[[#This Row],[ITEM CODE]],Table2[[#All],[Item Code]:[Unit Cost]],10,0),0)</f>
        <v>0</v>
      </c>
      <c r="O3734" s="134">
        <f>IFERROR(VLOOKUP(Table49[[#This Row],[ITEM CODE]],Table2[[#All],[Item Code]:[Unit Cost]],10,0),0)</f>
        <v>0</v>
      </c>
      <c r="P3734" s="56"/>
      <c r="Q3734" s="58"/>
      <c r="R3734" s="58">
        <f>Table49[[#This Row],[QUANTITY]]*Table49[[#This Row],[INV Prices]]</f>
        <v>0</v>
      </c>
      <c r="S3734" s="67"/>
      <c r="V3734" s="41"/>
      <c r="W3734" s="4" t="str">
        <f>IFERROR(VLOOKUP(Table49[[#This Row],[ITEM CODE]],Table2[[Item Code]:[Category ]],6,0),"")</f>
        <v/>
      </c>
      <c r="X3734" s="1" t="str">
        <f>IFERROR(VLOOKUP(Table49[[#This Row],[ITEM CODE]],Table2[[Item Code]:[Sub Category]],7,0),"")</f>
        <v/>
      </c>
      <c r="Y3734" s="68" t="str">
        <f>Table49[[#This Row],[PO Number]]&amp;COUNTIFS($E$5:E3734,E3734)</f>
        <v>0</v>
      </c>
    </row>
    <row r="3735" spans="1:25" ht="14.7" customHeight="1" x14ac:dyDescent="0.3">
      <c r="A3735" s="1" t="str">
        <f>IF(Table49[[#This Row],[ITEM NAME]]="","",ROW()-4)</f>
        <v/>
      </c>
      <c r="B3735" s="68"/>
      <c r="C3735" s="4" t="str">
        <f>IFERROR(VLOOKUP(B3735,Table14[],3,0),"")</f>
        <v/>
      </c>
      <c r="D3735" s="4" t="str">
        <f>IFERROR(VLOOKUP(B3735,Table14[],2,0),"")</f>
        <v/>
      </c>
      <c r="E3735" s="4"/>
      <c r="H3735" s="41" t="str">
        <f>IFERROR(VLOOKUP(Table49[[#This Row],[ITEM CODE]],Table2[[Item Code]:[Master Name]],2,0),"")</f>
        <v/>
      </c>
      <c r="I3735" s="41"/>
      <c r="J3735" s="65" t="str">
        <f>IFERROR(VLOOKUP(Table49[[#This Row],[ITEM CODE]],Table2[[Item Code]:[Master Name]],3,0),"")</f>
        <v/>
      </c>
      <c r="K3735" s="1" t="str">
        <f>IFERROR(VLOOKUP(Table49[[#This Row],[ITEM CODE]],Table2[[Item Code]:[Master Name]],9,0),"")</f>
        <v/>
      </c>
      <c r="L3735" s="1" t="str">
        <f>IFERROR(VLOOKUP(Table49[[#This Row],[ITEM CODE]],Table2[[Item Code]:[Master Name]],8,0),"")</f>
        <v/>
      </c>
      <c r="M3735" s="41"/>
      <c r="N3735" s="66">
        <f>IFERROR(VLOOKUP(Table49[[#This Row],[ITEM CODE]],Table2[[#All],[Item Code]:[Unit Cost]],10,0),0)</f>
        <v>0</v>
      </c>
      <c r="O3735" s="134">
        <f>IFERROR(VLOOKUP(Table49[[#This Row],[ITEM CODE]],Table2[[#All],[Item Code]:[Unit Cost]],10,0),0)</f>
        <v>0</v>
      </c>
      <c r="P3735" s="56"/>
      <c r="Q3735" s="58"/>
      <c r="R3735" s="58">
        <f>Table49[[#This Row],[QUANTITY]]*Table49[[#This Row],[INV Prices]]</f>
        <v>0</v>
      </c>
      <c r="S3735" s="67"/>
      <c r="V3735" s="41"/>
      <c r="W3735" s="4" t="str">
        <f>IFERROR(VLOOKUP(Table49[[#This Row],[ITEM CODE]],Table2[[Item Code]:[Category ]],6,0),"")</f>
        <v/>
      </c>
      <c r="X3735" s="1" t="str">
        <f>IFERROR(VLOOKUP(Table49[[#This Row],[ITEM CODE]],Table2[[Item Code]:[Sub Category]],7,0),"")</f>
        <v/>
      </c>
      <c r="Y3735" s="68" t="str">
        <f>Table49[[#This Row],[PO Number]]&amp;COUNTIFS($E$5:E3735,E3735)</f>
        <v>0</v>
      </c>
    </row>
    <row r="3736" spans="1:25" ht="14.7" customHeight="1" x14ac:dyDescent="0.3">
      <c r="A3736" s="1" t="str">
        <f>IF(Table49[[#This Row],[ITEM NAME]]="","",ROW()-4)</f>
        <v/>
      </c>
      <c r="B3736" s="68"/>
      <c r="C3736" s="4" t="str">
        <f>IFERROR(VLOOKUP(B3736,Table14[],3,0),"")</f>
        <v/>
      </c>
      <c r="D3736" s="4" t="str">
        <f>IFERROR(VLOOKUP(B3736,Table14[],2,0),"")</f>
        <v/>
      </c>
      <c r="E3736" s="4"/>
      <c r="H3736" s="41" t="str">
        <f>IFERROR(VLOOKUP(Table49[[#This Row],[ITEM CODE]],Table2[[Item Code]:[Master Name]],2,0),"")</f>
        <v/>
      </c>
      <c r="I3736" s="41"/>
      <c r="J3736" s="65" t="str">
        <f>IFERROR(VLOOKUP(Table49[[#This Row],[ITEM CODE]],Table2[[Item Code]:[Master Name]],3,0),"")</f>
        <v/>
      </c>
      <c r="K3736" s="1" t="str">
        <f>IFERROR(VLOOKUP(Table49[[#This Row],[ITEM CODE]],Table2[[Item Code]:[Master Name]],9,0),"")</f>
        <v/>
      </c>
      <c r="L3736" s="1" t="str">
        <f>IFERROR(VLOOKUP(Table49[[#This Row],[ITEM CODE]],Table2[[Item Code]:[Master Name]],8,0),"")</f>
        <v/>
      </c>
      <c r="M3736" s="41"/>
      <c r="N3736" s="66">
        <f>IFERROR(VLOOKUP(Table49[[#This Row],[ITEM CODE]],Table2[[#All],[Item Code]:[Unit Cost]],10,0),0)</f>
        <v>0</v>
      </c>
      <c r="O3736" s="134">
        <f>IFERROR(VLOOKUP(Table49[[#This Row],[ITEM CODE]],Table2[[#All],[Item Code]:[Unit Cost]],10,0),0)</f>
        <v>0</v>
      </c>
      <c r="P3736" s="56"/>
      <c r="Q3736" s="58"/>
      <c r="R3736" s="58">
        <f>Table49[[#This Row],[QUANTITY]]*Table49[[#This Row],[INV Prices]]</f>
        <v>0</v>
      </c>
      <c r="S3736" s="67"/>
      <c r="V3736" s="41"/>
      <c r="W3736" s="4" t="str">
        <f>IFERROR(VLOOKUP(Table49[[#This Row],[ITEM CODE]],Table2[[Item Code]:[Category ]],6,0),"")</f>
        <v/>
      </c>
      <c r="X3736" s="1" t="str">
        <f>IFERROR(VLOOKUP(Table49[[#This Row],[ITEM CODE]],Table2[[Item Code]:[Sub Category]],7,0),"")</f>
        <v/>
      </c>
      <c r="Y3736" s="68" t="str">
        <f>Table49[[#This Row],[PO Number]]&amp;COUNTIFS($E$5:E3736,E3736)</f>
        <v>0</v>
      </c>
    </row>
    <row r="3737" spans="1:25" ht="14.7" customHeight="1" x14ac:dyDescent="0.3">
      <c r="A3737" s="1" t="str">
        <f>IF(Table49[[#This Row],[ITEM NAME]]="","",ROW()-4)</f>
        <v/>
      </c>
      <c r="B3737" s="68"/>
      <c r="C3737" s="4" t="str">
        <f>IFERROR(VLOOKUP(B3737,Table14[],3,0),"")</f>
        <v/>
      </c>
      <c r="D3737" s="4" t="str">
        <f>IFERROR(VLOOKUP(B3737,Table14[],2,0),"")</f>
        <v/>
      </c>
      <c r="E3737" s="4"/>
      <c r="H3737" s="41" t="str">
        <f>IFERROR(VLOOKUP(Table49[[#This Row],[ITEM CODE]],Table2[[Item Code]:[Master Name]],2,0),"")</f>
        <v/>
      </c>
      <c r="I3737" s="41"/>
      <c r="J3737" s="65" t="str">
        <f>IFERROR(VLOOKUP(Table49[[#This Row],[ITEM CODE]],Table2[[Item Code]:[Master Name]],3,0),"")</f>
        <v/>
      </c>
      <c r="K3737" s="1" t="str">
        <f>IFERROR(VLOOKUP(Table49[[#This Row],[ITEM CODE]],Table2[[Item Code]:[Master Name]],9,0),"")</f>
        <v/>
      </c>
      <c r="L3737" s="1" t="str">
        <f>IFERROR(VLOOKUP(Table49[[#This Row],[ITEM CODE]],Table2[[Item Code]:[Master Name]],8,0),"")</f>
        <v/>
      </c>
      <c r="M3737" s="41"/>
      <c r="N3737" s="66">
        <f>IFERROR(VLOOKUP(Table49[[#This Row],[ITEM CODE]],Table2[[#All],[Item Code]:[Unit Cost]],10,0),0)</f>
        <v>0</v>
      </c>
      <c r="O3737" s="134">
        <f>IFERROR(VLOOKUP(Table49[[#This Row],[ITEM CODE]],Table2[[#All],[Item Code]:[Unit Cost]],10,0),0)</f>
        <v>0</v>
      </c>
      <c r="P3737" s="56"/>
      <c r="Q3737" s="58"/>
      <c r="R3737" s="58">
        <f>Table49[[#This Row],[QUANTITY]]*Table49[[#This Row],[INV Prices]]</f>
        <v>0</v>
      </c>
      <c r="S3737" s="67"/>
      <c r="V3737" s="41"/>
      <c r="W3737" s="4" t="str">
        <f>IFERROR(VLOOKUP(Table49[[#This Row],[ITEM CODE]],Table2[[Item Code]:[Category ]],6,0),"")</f>
        <v/>
      </c>
      <c r="X3737" s="1" t="str">
        <f>IFERROR(VLOOKUP(Table49[[#This Row],[ITEM CODE]],Table2[[Item Code]:[Sub Category]],7,0),"")</f>
        <v/>
      </c>
      <c r="Y3737" s="68" t="str">
        <f>Table49[[#This Row],[PO Number]]&amp;COUNTIFS($E$5:E3737,E3737)</f>
        <v>0</v>
      </c>
    </row>
    <row r="3738" spans="1:25" ht="14.7" customHeight="1" x14ac:dyDescent="0.3">
      <c r="A3738" s="1" t="str">
        <f>IF(Table49[[#This Row],[ITEM NAME]]="","",ROW()-4)</f>
        <v/>
      </c>
      <c r="B3738" s="68"/>
      <c r="C3738" s="4" t="str">
        <f>IFERROR(VLOOKUP(B3738,Table14[],3,0),"")</f>
        <v/>
      </c>
      <c r="D3738" s="4" t="str">
        <f>IFERROR(VLOOKUP(B3738,Table14[],2,0),"")</f>
        <v/>
      </c>
      <c r="E3738" s="4"/>
      <c r="H3738" s="41" t="str">
        <f>IFERROR(VLOOKUP(Table49[[#This Row],[ITEM CODE]],Table2[[Item Code]:[Master Name]],2,0),"")</f>
        <v/>
      </c>
      <c r="I3738" s="41"/>
      <c r="J3738" s="65" t="str">
        <f>IFERROR(VLOOKUP(Table49[[#This Row],[ITEM CODE]],Table2[[Item Code]:[Master Name]],3,0),"")</f>
        <v/>
      </c>
      <c r="K3738" s="1" t="str">
        <f>IFERROR(VLOOKUP(Table49[[#This Row],[ITEM CODE]],Table2[[Item Code]:[Master Name]],9,0),"")</f>
        <v/>
      </c>
      <c r="L3738" s="1" t="str">
        <f>IFERROR(VLOOKUP(Table49[[#This Row],[ITEM CODE]],Table2[[Item Code]:[Master Name]],8,0),"")</f>
        <v/>
      </c>
      <c r="M3738" s="41"/>
      <c r="N3738" s="66">
        <f>IFERROR(VLOOKUP(Table49[[#This Row],[ITEM CODE]],Table2[[#All],[Item Code]:[Unit Cost]],10,0),0)</f>
        <v>0</v>
      </c>
      <c r="O3738" s="134">
        <f>IFERROR(VLOOKUP(Table49[[#This Row],[ITEM CODE]],Table2[[#All],[Item Code]:[Unit Cost]],10,0),0)</f>
        <v>0</v>
      </c>
      <c r="P3738" s="56"/>
      <c r="Q3738" s="58"/>
      <c r="R3738" s="58">
        <f>Table49[[#This Row],[QUANTITY]]*Table49[[#This Row],[INV Prices]]</f>
        <v>0</v>
      </c>
      <c r="S3738" s="67"/>
      <c r="V3738" s="41"/>
      <c r="W3738" s="4" t="str">
        <f>IFERROR(VLOOKUP(Table49[[#This Row],[ITEM CODE]],Table2[[Item Code]:[Category ]],6,0),"")</f>
        <v/>
      </c>
      <c r="X3738" s="1" t="str">
        <f>IFERROR(VLOOKUP(Table49[[#This Row],[ITEM CODE]],Table2[[Item Code]:[Sub Category]],7,0),"")</f>
        <v/>
      </c>
      <c r="Y3738" s="68" t="str">
        <f>Table49[[#This Row],[PO Number]]&amp;COUNTIFS($E$5:E3738,E3738)</f>
        <v>0</v>
      </c>
    </row>
    <row r="3739" spans="1:25" ht="14.7" customHeight="1" x14ac:dyDescent="0.3">
      <c r="A3739" s="1" t="str">
        <f>IF(Table49[[#This Row],[ITEM NAME]]="","",ROW()-4)</f>
        <v/>
      </c>
      <c r="B3739" s="68"/>
      <c r="C3739" s="4" t="str">
        <f>IFERROR(VLOOKUP(B3739,Table14[],3,0),"")</f>
        <v/>
      </c>
      <c r="D3739" s="4" t="str">
        <f>IFERROR(VLOOKUP(B3739,Table14[],2,0),"")</f>
        <v/>
      </c>
      <c r="E3739" s="4"/>
      <c r="H3739" s="41" t="str">
        <f>IFERROR(VLOOKUP(Table49[[#This Row],[ITEM CODE]],Table2[[Item Code]:[Master Name]],2,0),"")</f>
        <v/>
      </c>
      <c r="I3739" s="41"/>
      <c r="J3739" s="65" t="str">
        <f>IFERROR(VLOOKUP(Table49[[#This Row],[ITEM CODE]],Table2[[Item Code]:[Master Name]],3,0),"")</f>
        <v/>
      </c>
      <c r="K3739" s="1" t="str">
        <f>IFERROR(VLOOKUP(Table49[[#This Row],[ITEM CODE]],Table2[[Item Code]:[Master Name]],9,0),"")</f>
        <v/>
      </c>
      <c r="L3739" s="1" t="str">
        <f>IFERROR(VLOOKUP(Table49[[#This Row],[ITEM CODE]],Table2[[Item Code]:[Master Name]],8,0),"")</f>
        <v/>
      </c>
      <c r="M3739" s="41"/>
      <c r="N3739" s="66">
        <f>IFERROR(VLOOKUP(Table49[[#This Row],[ITEM CODE]],Table2[[#All],[Item Code]:[Unit Cost]],10,0),0)</f>
        <v>0</v>
      </c>
      <c r="O3739" s="134">
        <f>IFERROR(VLOOKUP(Table49[[#This Row],[ITEM CODE]],Table2[[#All],[Item Code]:[Unit Cost]],10,0),0)</f>
        <v>0</v>
      </c>
      <c r="P3739" s="56"/>
      <c r="Q3739" s="58"/>
      <c r="R3739" s="58">
        <f>Table49[[#This Row],[QUANTITY]]*Table49[[#This Row],[INV Prices]]</f>
        <v>0</v>
      </c>
      <c r="S3739" s="67"/>
      <c r="V3739" s="41"/>
      <c r="W3739" s="4" t="str">
        <f>IFERROR(VLOOKUP(Table49[[#This Row],[ITEM CODE]],Table2[[Item Code]:[Category ]],6,0),"")</f>
        <v/>
      </c>
      <c r="X3739" s="1" t="str">
        <f>IFERROR(VLOOKUP(Table49[[#This Row],[ITEM CODE]],Table2[[Item Code]:[Sub Category]],7,0),"")</f>
        <v/>
      </c>
      <c r="Y3739" s="68" t="str">
        <f>Table49[[#This Row],[PO Number]]&amp;COUNTIFS($E$5:E3739,E3739)</f>
        <v>0</v>
      </c>
    </row>
    <row r="3740" spans="1:25" ht="14.7" customHeight="1" x14ac:dyDescent="0.3">
      <c r="A3740" s="1" t="str">
        <f>IF(Table49[[#This Row],[ITEM NAME]]="","",ROW()-4)</f>
        <v/>
      </c>
      <c r="B3740" s="68"/>
      <c r="C3740" s="4" t="str">
        <f>IFERROR(VLOOKUP(B3740,Table14[],3,0),"")</f>
        <v/>
      </c>
      <c r="D3740" s="4" t="str">
        <f>IFERROR(VLOOKUP(B3740,Table14[],2,0),"")</f>
        <v/>
      </c>
      <c r="E3740" s="4"/>
      <c r="H3740" s="41" t="str">
        <f>IFERROR(VLOOKUP(Table49[[#This Row],[ITEM CODE]],Table2[[Item Code]:[Master Name]],2,0),"")</f>
        <v/>
      </c>
      <c r="I3740" s="41"/>
      <c r="J3740" s="65" t="str">
        <f>IFERROR(VLOOKUP(Table49[[#This Row],[ITEM CODE]],Table2[[Item Code]:[Master Name]],3,0),"")</f>
        <v/>
      </c>
      <c r="K3740" s="1" t="str">
        <f>IFERROR(VLOOKUP(Table49[[#This Row],[ITEM CODE]],Table2[[Item Code]:[Master Name]],9,0),"")</f>
        <v/>
      </c>
      <c r="L3740" s="1" t="str">
        <f>IFERROR(VLOOKUP(Table49[[#This Row],[ITEM CODE]],Table2[[Item Code]:[Master Name]],8,0),"")</f>
        <v/>
      </c>
      <c r="M3740" s="41"/>
      <c r="N3740" s="66">
        <f>IFERROR(VLOOKUP(Table49[[#This Row],[ITEM CODE]],Table2[[#All],[Item Code]:[Unit Cost]],10,0),0)</f>
        <v>0</v>
      </c>
      <c r="O3740" s="134">
        <f>IFERROR(VLOOKUP(Table49[[#This Row],[ITEM CODE]],Table2[[#All],[Item Code]:[Unit Cost]],10,0),0)</f>
        <v>0</v>
      </c>
      <c r="P3740" s="56"/>
      <c r="Q3740" s="58"/>
      <c r="R3740" s="58">
        <f>Table49[[#This Row],[QUANTITY]]*Table49[[#This Row],[INV Prices]]</f>
        <v>0</v>
      </c>
      <c r="S3740" s="67"/>
      <c r="V3740" s="41"/>
      <c r="W3740" s="4" t="str">
        <f>IFERROR(VLOOKUP(Table49[[#This Row],[ITEM CODE]],Table2[[Item Code]:[Category ]],6,0),"")</f>
        <v/>
      </c>
      <c r="X3740" s="1" t="str">
        <f>IFERROR(VLOOKUP(Table49[[#This Row],[ITEM CODE]],Table2[[Item Code]:[Sub Category]],7,0),"")</f>
        <v/>
      </c>
      <c r="Y3740" s="68" t="str">
        <f>Table49[[#This Row],[PO Number]]&amp;COUNTIFS($E$5:E3740,E3740)</f>
        <v>0</v>
      </c>
    </row>
    <row r="3741" spans="1:25" ht="14.7" customHeight="1" x14ac:dyDescent="0.3">
      <c r="A3741" s="1" t="str">
        <f>IF(Table49[[#This Row],[ITEM NAME]]="","",ROW()-4)</f>
        <v/>
      </c>
      <c r="B3741" s="68"/>
      <c r="C3741" s="4" t="str">
        <f>IFERROR(VLOOKUP(B3741,Table14[],3,0),"")</f>
        <v/>
      </c>
      <c r="D3741" s="4" t="str">
        <f>IFERROR(VLOOKUP(B3741,Table14[],2,0),"")</f>
        <v/>
      </c>
      <c r="E3741" s="4"/>
      <c r="H3741" s="41" t="str">
        <f>IFERROR(VLOOKUP(Table49[[#This Row],[ITEM CODE]],Table2[[Item Code]:[Master Name]],2,0),"")</f>
        <v/>
      </c>
      <c r="I3741" s="41"/>
      <c r="J3741" s="65" t="str">
        <f>IFERROR(VLOOKUP(Table49[[#This Row],[ITEM CODE]],Table2[[Item Code]:[Master Name]],3,0),"")</f>
        <v/>
      </c>
      <c r="K3741" s="1" t="str">
        <f>IFERROR(VLOOKUP(Table49[[#This Row],[ITEM CODE]],Table2[[Item Code]:[Master Name]],9,0),"")</f>
        <v/>
      </c>
      <c r="L3741" s="1" t="str">
        <f>IFERROR(VLOOKUP(Table49[[#This Row],[ITEM CODE]],Table2[[Item Code]:[Master Name]],8,0),"")</f>
        <v/>
      </c>
      <c r="M3741" s="41"/>
      <c r="N3741" s="66">
        <f>IFERROR(VLOOKUP(Table49[[#This Row],[ITEM CODE]],Table2[[#All],[Item Code]:[Unit Cost]],10,0),0)</f>
        <v>0</v>
      </c>
      <c r="O3741" s="134">
        <f>IFERROR(VLOOKUP(Table49[[#This Row],[ITEM CODE]],Table2[[#All],[Item Code]:[Unit Cost]],10,0),0)</f>
        <v>0</v>
      </c>
      <c r="P3741" s="56"/>
      <c r="Q3741" s="58"/>
      <c r="R3741" s="58">
        <f>Table49[[#This Row],[QUANTITY]]*Table49[[#This Row],[INV Prices]]</f>
        <v>0</v>
      </c>
      <c r="S3741" s="67"/>
      <c r="V3741" s="41"/>
      <c r="W3741" s="4" t="str">
        <f>IFERROR(VLOOKUP(Table49[[#This Row],[ITEM CODE]],Table2[[Item Code]:[Category ]],6,0),"")</f>
        <v/>
      </c>
      <c r="X3741" s="1" t="str">
        <f>IFERROR(VLOOKUP(Table49[[#This Row],[ITEM CODE]],Table2[[Item Code]:[Sub Category]],7,0),"")</f>
        <v/>
      </c>
      <c r="Y3741" s="68" t="str">
        <f>Table49[[#This Row],[PO Number]]&amp;COUNTIFS($E$5:E3741,E3741)</f>
        <v>0</v>
      </c>
    </row>
    <row r="3742" spans="1:25" ht="14.7" customHeight="1" x14ac:dyDescent="0.3">
      <c r="A3742" s="1" t="str">
        <f>IF(Table49[[#This Row],[ITEM NAME]]="","",ROW()-4)</f>
        <v/>
      </c>
      <c r="B3742" s="68"/>
      <c r="C3742" s="4" t="str">
        <f>IFERROR(VLOOKUP(B3742,Table14[],3,0),"")</f>
        <v/>
      </c>
      <c r="D3742" s="4" t="str">
        <f>IFERROR(VLOOKUP(B3742,Table14[],2,0),"")</f>
        <v/>
      </c>
      <c r="E3742" s="4"/>
      <c r="H3742" s="41" t="str">
        <f>IFERROR(VLOOKUP(Table49[[#This Row],[ITEM CODE]],Table2[[Item Code]:[Master Name]],2,0),"")</f>
        <v/>
      </c>
      <c r="I3742" s="41"/>
      <c r="J3742" s="65" t="str">
        <f>IFERROR(VLOOKUP(Table49[[#This Row],[ITEM CODE]],Table2[[Item Code]:[Master Name]],3,0),"")</f>
        <v/>
      </c>
      <c r="K3742" s="1" t="str">
        <f>IFERROR(VLOOKUP(Table49[[#This Row],[ITEM CODE]],Table2[[Item Code]:[Master Name]],9,0),"")</f>
        <v/>
      </c>
      <c r="L3742" s="1" t="str">
        <f>IFERROR(VLOOKUP(Table49[[#This Row],[ITEM CODE]],Table2[[Item Code]:[Master Name]],8,0),"")</f>
        <v/>
      </c>
      <c r="M3742" s="41"/>
      <c r="N3742" s="66">
        <f>IFERROR(VLOOKUP(Table49[[#This Row],[ITEM CODE]],Table2[[#All],[Item Code]:[Unit Cost]],10,0),0)</f>
        <v>0</v>
      </c>
      <c r="O3742" s="134">
        <f>IFERROR(VLOOKUP(Table49[[#This Row],[ITEM CODE]],Table2[[#All],[Item Code]:[Unit Cost]],10,0),0)</f>
        <v>0</v>
      </c>
      <c r="P3742" s="56"/>
      <c r="Q3742" s="58"/>
      <c r="R3742" s="58">
        <f>Table49[[#This Row],[QUANTITY]]*Table49[[#This Row],[INV Prices]]</f>
        <v>0</v>
      </c>
      <c r="S3742" s="67"/>
      <c r="V3742" s="41"/>
      <c r="W3742" s="4" t="str">
        <f>IFERROR(VLOOKUP(Table49[[#This Row],[ITEM CODE]],Table2[[Item Code]:[Category ]],6,0),"")</f>
        <v/>
      </c>
      <c r="X3742" s="1" t="str">
        <f>IFERROR(VLOOKUP(Table49[[#This Row],[ITEM CODE]],Table2[[Item Code]:[Sub Category]],7,0),"")</f>
        <v/>
      </c>
      <c r="Y3742" s="68" t="str">
        <f>Table49[[#This Row],[PO Number]]&amp;COUNTIFS($E$5:E3742,E3742)</f>
        <v>0</v>
      </c>
    </row>
    <row r="3743" spans="1:25" ht="14.7" customHeight="1" x14ac:dyDescent="0.3">
      <c r="A3743" s="1" t="str">
        <f>IF(Table49[[#This Row],[ITEM NAME]]="","",ROW()-4)</f>
        <v/>
      </c>
      <c r="B3743" s="68"/>
      <c r="C3743" s="4" t="str">
        <f>IFERROR(VLOOKUP(B3743,Table14[],3,0),"")</f>
        <v/>
      </c>
      <c r="D3743" s="4" t="str">
        <f>IFERROR(VLOOKUP(B3743,Table14[],2,0),"")</f>
        <v/>
      </c>
      <c r="E3743" s="4"/>
      <c r="H3743" s="41" t="str">
        <f>IFERROR(VLOOKUP(Table49[[#This Row],[ITEM CODE]],Table2[[Item Code]:[Master Name]],2,0),"")</f>
        <v/>
      </c>
      <c r="I3743" s="41"/>
      <c r="J3743" s="65" t="str">
        <f>IFERROR(VLOOKUP(Table49[[#This Row],[ITEM CODE]],Table2[[Item Code]:[Master Name]],3,0),"")</f>
        <v/>
      </c>
      <c r="K3743" s="1" t="str">
        <f>IFERROR(VLOOKUP(Table49[[#This Row],[ITEM CODE]],Table2[[Item Code]:[Master Name]],9,0),"")</f>
        <v/>
      </c>
      <c r="L3743" s="1" t="str">
        <f>IFERROR(VLOOKUP(Table49[[#This Row],[ITEM CODE]],Table2[[Item Code]:[Master Name]],8,0),"")</f>
        <v/>
      </c>
      <c r="M3743" s="41"/>
      <c r="N3743" s="66">
        <f>IFERROR(VLOOKUP(Table49[[#This Row],[ITEM CODE]],Table2[[#All],[Item Code]:[Unit Cost]],10,0),0)</f>
        <v>0</v>
      </c>
      <c r="O3743" s="134">
        <f>IFERROR(VLOOKUP(Table49[[#This Row],[ITEM CODE]],Table2[[#All],[Item Code]:[Unit Cost]],10,0),0)</f>
        <v>0</v>
      </c>
      <c r="P3743" s="56"/>
      <c r="Q3743" s="58"/>
      <c r="R3743" s="58">
        <f>Table49[[#This Row],[QUANTITY]]*Table49[[#This Row],[INV Prices]]</f>
        <v>0</v>
      </c>
      <c r="S3743" s="67"/>
      <c r="V3743" s="41"/>
      <c r="W3743" s="4" t="str">
        <f>IFERROR(VLOOKUP(Table49[[#This Row],[ITEM CODE]],Table2[[Item Code]:[Category ]],6,0),"")</f>
        <v/>
      </c>
      <c r="X3743" s="1" t="str">
        <f>IFERROR(VLOOKUP(Table49[[#This Row],[ITEM CODE]],Table2[[Item Code]:[Sub Category]],7,0),"")</f>
        <v/>
      </c>
      <c r="Y3743" s="68" t="str">
        <f>Table49[[#This Row],[PO Number]]&amp;COUNTIFS($E$5:E3743,E3743)</f>
        <v>0</v>
      </c>
    </row>
    <row r="3744" spans="1:25" ht="14.7" customHeight="1" x14ac:dyDescent="0.3">
      <c r="A3744" s="1" t="str">
        <f>IF(Table49[[#This Row],[ITEM NAME]]="","",ROW()-4)</f>
        <v/>
      </c>
      <c r="B3744" s="68"/>
      <c r="C3744" s="4" t="str">
        <f>IFERROR(VLOOKUP(B3744,Table14[],3,0),"")</f>
        <v/>
      </c>
      <c r="D3744" s="4" t="str">
        <f>IFERROR(VLOOKUP(B3744,Table14[],2,0),"")</f>
        <v/>
      </c>
      <c r="E3744" s="4"/>
      <c r="H3744" s="41" t="str">
        <f>IFERROR(VLOOKUP(Table49[[#This Row],[ITEM CODE]],Table2[[Item Code]:[Master Name]],2,0),"")</f>
        <v/>
      </c>
      <c r="I3744" s="41"/>
      <c r="J3744" s="65" t="str">
        <f>IFERROR(VLOOKUP(Table49[[#This Row],[ITEM CODE]],Table2[[Item Code]:[Master Name]],3,0),"")</f>
        <v/>
      </c>
      <c r="K3744" s="1" t="str">
        <f>IFERROR(VLOOKUP(Table49[[#This Row],[ITEM CODE]],Table2[[Item Code]:[Master Name]],9,0),"")</f>
        <v/>
      </c>
      <c r="L3744" s="1" t="str">
        <f>IFERROR(VLOOKUP(Table49[[#This Row],[ITEM CODE]],Table2[[Item Code]:[Master Name]],8,0),"")</f>
        <v/>
      </c>
      <c r="M3744" s="41"/>
      <c r="N3744" s="66">
        <f>IFERROR(VLOOKUP(Table49[[#This Row],[ITEM CODE]],Table2[[#All],[Item Code]:[Unit Cost]],10,0),0)</f>
        <v>0</v>
      </c>
      <c r="O3744" s="134">
        <f>IFERROR(VLOOKUP(Table49[[#This Row],[ITEM CODE]],Table2[[#All],[Item Code]:[Unit Cost]],10,0),0)</f>
        <v>0</v>
      </c>
      <c r="P3744" s="56"/>
      <c r="Q3744" s="58"/>
      <c r="R3744" s="58">
        <f>Table49[[#This Row],[QUANTITY]]*Table49[[#This Row],[INV Prices]]</f>
        <v>0</v>
      </c>
      <c r="S3744" s="67"/>
      <c r="V3744" s="41"/>
      <c r="W3744" s="4" t="str">
        <f>IFERROR(VLOOKUP(Table49[[#This Row],[ITEM CODE]],Table2[[Item Code]:[Category ]],6,0),"")</f>
        <v/>
      </c>
      <c r="X3744" s="1" t="str">
        <f>IFERROR(VLOOKUP(Table49[[#This Row],[ITEM CODE]],Table2[[Item Code]:[Sub Category]],7,0),"")</f>
        <v/>
      </c>
      <c r="Y3744" s="68" t="str">
        <f>Table49[[#This Row],[PO Number]]&amp;COUNTIFS($E$5:E3744,E3744)</f>
        <v>0</v>
      </c>
    </row>
    <row r="3745" spans="1:25" ht="14.7" customHeight="1" x14ac:dyDescent="0.3">
      <c r="A3745" s="1" t="str">
        <f>IF(Table49[[#This Row],[ITEM NAME]]="","",ROW()-4)</f>
        <v/>
      </c>
      <c r="B3745" s="68"/>
      <c r="C3745" s="4" t="str">
        <f>IFERROR(VLOOKUP(B3745,Table14[],3,0),"")</f>
        <v/>
      </c>
      <c r="D3745" s="4" t="str">
        <f>IFERROR(VLOOKUP(B3745,Table14[],2,0),"")</f>
        <v/>
      </c>
      <c r="E3745" s="4"/>
      <c r="H3745" s="41" t="str">
        <f>IFERROR(VLOOKUP(Table49[[#This Row],[ITEM CODE]],Table2[[Item Code]:[Master Name]],2,0),"")</f>
        <v/>
      </c>
      <c r="I3745" s="41"/>
      <c r="J3745" s="65" t="str">
        <f>IFERROR(VLOOKUP(Table49[[#This Row],[ITEM CODE]],Table2[[Item Code]:[Master Name]],3,0),"")</f>
        <v/>
      </c>
      <c r="K3745" s="1" t="str">
        <f>IFERROR(VLOOKUP(Table49[[#This Row],[ITEM CODE]],Table2[[Item Code]:[Master Name]],9,0),"")</f>
        <v/>
      </c>
      <c r="L3745" s="1" t="str">
        <f>IFERROR(VLOOKUP(Table49[[#This Row],[ITEM CODE]],Table2[[Item Code]:[Master Name]],8,0),"")</f>
        <v/>
      </c>
      <c r="M3745" s="41"/>
      <c r="N3745" s="66">
        <f>IFERROR(VLOOKUP(Table49[[#This Row],[ITEM CODE]],Table2[[#All],[Item Code]:[Unit Cost]],10,0),0)</f>
        <v>0</v>
      </c>
      <c r="O3745" s="134">
        <f>IFERROR(VLOOKUP(Table49[[#This Row],[ITEM CODE]],Table2[[#All],[Item Code]:[Unit Cost]],10,0),0)</f>
        <v>0</v>
      </c>
      <c r="P3745" s="56"/>
      <c r="Q3745" s="58"/>
      <c r="R3745" s="58">
        <f>Table49[[#This Row],[QUANTITY]]*Table49[[#This Row],[INV Prices]]</f>
        <v>0</v>
      </c>
      <c r="S3745" s="67"/>
      <c r="V3745" s="41"/>
      <c r="W3745" s="4" t="str">
        <f>IFERROR(VLOOKUP(Table49[[#This Row],[ITEM CODE]],Table2[[Item Code]:[Category ]],6,0),"")</f>
        <v/>
      </c>
      <c r="X3745" s="1" t="str">
        <f>IFERROR(VLOOKUP(Table49[[#This Row],[ITEM CODE]],Table2[[Item Code]:[Sub Category]],7,0),"")</f>
        <v/>
      </c>
      <c r="Y3745" s="68" t="str">
        <f>Table49[[#This Row],[PO Number]]&amp;COUNTIFS($E$5:E3745,E3745)</f>
        <v>0</v>
      </c>
    </row>
    <row r="3746" spans="1:25" ht="14.7" customHeight="1" x14ac:dyDescent="0.3">
      <c r="A3746" s="1" t="str">
        <f>IF(Table49[[#This Row],[ITEM NAME]]="","",ROW()-4)</f>
        <v/>
      </c>
      <c r="B3746" s="68"/>
      <c r="C3746" s="4" t="str">
        <f>IFERROR(VLOOKUP(B3746,Table14[],3,0),"")</f>
        <v/>
      </c>
      <c r="D3746" s="4" t="str">
        <f>IFERROR(VLOOKUP(B3746,Table14[],2,0),"")</f>
        <v/>
      </c>
      <c r="E3746" s="4"/>
      <c r="H3746" s="41" t="str">
        <f>IFERROR(VLOOKUP(Table49[[#This Row],[ITEM CODE]],Table2[[Item Code]:[Master Name]],2,0),"")</f>
        <v/>
      </c>
      <c r="I3746" s="41"/>
      <c r="J3746" s="65" t="str">
        <f>IFERROR(VLOOKUP(Table49[[#This Row],[ITEM CODE]],Table2[[Item Code]:[Master Name]],3,0),"")</f>
        <v/>
      </c>
      <c r="K3746" s="1" t="str">
        <f>IFERROR(VLOOKUP(Table49[[#This Row],[ITEM CODE]],Table2[[Item Code]:[Master Name]],9,0),"")</f>
        <v/>
      </c>
      <c r="L3746" s="1" t="str">
        <f>IFERROR(VLOOKUP(Table49[[#This Row],[ITEM CODE]],Table2[[Item Code]:[Master Name]],8,0),"")</f>
        <v/>
      </c>
      <c r="M3746" s="41"/>
      <c r="N3746" s="66">
        <f>IFERROR(VLOOKUP(Table49[[#This Row],[ITEM CODE]],Table2[[#All],[Item Code]:[Unit Cost]],10,0),0)</f>
        <v>0</v>
      </c>
      <c r="O3746" s="134">
        <f>IFERROR(VLOOKUP(Table49[[#This Row],[ITEM CODE]],Table2[[#All],[Item Code]:[Unit Cost]],10,0),0)</f>
        <v>0</v>
      </c>
      <c r="P3746" s="56"/>
      <c r="Q3746" s="58"/>
      <c r="R3746" s="58">
        <f>Table49[[#This Row],[QUANTITY]]*Table49[[#This Row],[INV Prices]]</f>
        <v>0</v>
      </c>
      <c r="S3746" s="67"/>
      <c r="V3746" s="41"/>
      <c r="W3746" s="4" t="str">
        <f>IFERROR(VLOOKUP(Table49[[#This Row],[ITEM CODE]],Table2[[Item Code]:[Category ]],6,0),"")</f>
        <v/>
      </c>
      <c r="X3746" s="1" t="str">
        <f>IFERROR(VLOOKUP(Table49[[#This Row],[ITEM CODE]],Table2[[Item Code]:[Sub Category]],7,0),"")</f>
        <v/>
      </c>
      <c r="Y3746" s="68" t="str">
        <f>Table49[[#This Row],[PO Number]]&amp;COUNTIFS($E$5:E3746,E3746)</f>
        <v>0</v>
      </c>
    </row>
    <row r="3747" spans="1:25" ht="14.7" customHeight="1" x14ac:dyDescent="0.3">
      <c r="A3747" s="1" t="str">
        <f>IF(Table49[[#This Row],[ITEM NAME]]="","",ROW()-4)</f>
        <v/>
      </c>
      <c r="B3747" s="68"/>
      <c r="C3747" s="4" t="str">
        <f>IFERROR(VLOOKUP(B3747,Table14[],3,0),"")</f>
        <v/>
      </c>
      <c r="D3747" s="4" t="str">
        <f>IFERROR(VLOOKUP(B3747,Table14[],2,0),"")</f>
        <v/>
      </c>
      <c r="E3747" s="4"/>
      <c r="H3747" s="41" t="str">
        <f>IFERROR(VLOOKUP(Table49[[#This Row],[ITEM CODE]],Table2[[Item Code]:[Master Name]],2,0),"")</f>
        <v/>
      </c>
      <c r="I3747" s="41"/>
      <c r="J3747" s="65" t="str">
        <f>IFERROR(VLOOKUP(Table49[[#This Row],[ITEM CODE]],Table2[[Item Code]:[Master Name]],3,0),"")</f>
        <v/>
      </c>
      <c r="K3747" s="1" t="str">
        <f>IFERROR(VLOOKUP(Table49[[#This Row],[ITEM CODE]],Table2[[Item Code]:[Master Name]],9,0),"")</f>
        <v/>
      </c>
      <c r="L3747" s="1" t="str">
        <f>IFERROR(VLOOKUP(Table49[[#This Row],[ITEM CODE]],Table2[[Item Code]:[Master Name]],8,0),"")</f>
        <v/>
      </c>
      <c r="M3747" s="41"/>
      <c r="N3747" s="66">
        <f>IFERROR(VLOOKUP(Table49[[#This Row],[ITEM CODE]],Table2[[#All],[Item Code]:[Unit Cost]],10,0),0)</f>
        <v>0</v>
      </c>
      <c r="O3747" s="134">
        <f>IFERROR(VLOOKUP(Table49[[#This Row],[ITEM CODE]],Table2[[#All],[Item Code]:[Unit Cost]],10,0),0)</f>
        <v>0</v>
      </c>
      <c r="P3747" s="56"/>
      <c r="Q3747" s="58"/>
      <c r="R3747" s="58">
        <f>Table49[[#This Row],[QUANTITY]]*Table49[[#This Row],[INV Prices]]</f>
        <v>0</v>
      </c>
      <c r="S3747" s="67"/>
      <c r="V3747" s="41"/>
      <c r="W3747" s="4" t="str">
        <f>IFERROR(VLOOKUP(Table49[[#This Row],[ITEM CODE]],Table2[[Item Code]:[Category ]],6,0),"")</f>
        <v/>
      </c>
      <c r="X3747" s="1" t="str">
        <f>IFERROR(VLOOKUP(Table49[[#This Row],[ITEM CODE]],Table2[[Item Code]:[Sub Category]],7,0),"")</f>
        <v/>
      </c>
      <c r="Y3747" s="68" t="str">
        <f>Table49[[#This Row],[PO Number]]&amp;COUNTIFS($E$5:E3747,E3747)</f>
        <v>0</v>
      </c>
    </row>
    <row r="3748" spans="1:25" ht="14.7" customHeight="1" x14ac:dyDescent="0.3">
      <c r="A3748" s="1" t="str">
        <f>IF(Table49[[#This Row],[ITEM NAME]]="","",ROW()-4)</f>
        <v/>
      </c>
      <c r="B3748" s="68"/>
      <c r="C3748" s="4" t="str">
        <f>IFERROR(VLOOKUP(B3748,Table14[],3,0),"")</f>
        <v/>
      </c>
      <c r="D3748" s="4" t="str">
        <f>IFERROR(VLOOKUP(B3748,Table14[],2,0),"")</f>
        <v/>
      </c>
      <c r="E3748" s="4"/>
      <c r="H3748" s="41" t="str">
        <f>IFERROR(VLOOKUP(Table49[[#This Row],[ITEM CODE]],Table2[[Item Code]:[Master Name]],2,0),"")</f>
        <v/>
      </c>
      <c r="I3748" s="41"/>
      <c r="J3748" s="65" t="str">
        <f>IFERROR(VLOOKUP(Table49[[#This Row],[ITEM CODE]],Table2[[Item Code]:[Master Name]],3,0),"")</f>
        <v/>
      </c>
      <c r="K3748" s="1" t="str">
        <f>IFERROR(VLOOKUP(Table49[[#This Row],[ITEM CODE]],Table2[[Item Code]:[Master Name]],9,0),"")</f>
        <v/>
      </c>
      <c r="L3748" s="1" t="str">
        <f>IFERROR(VLOOKUP(Table49[[#This Row],[ITEM CODE]],Table2[[Item Code]:[Master Name]],8,0),"")</f>
        <v/>
      </c>
      <c r="M3748" s="41"/>
      <c r="N3748" s="66">
        <f>IFERROR(VLOOKUP(Table49[[#This Row],[ITEM CODE]],Table2[[#All],[Item Code]:[Unit Cost]],10,0),0)</f>
        <v>0</v>
      </c>
      <c r="O3748" s="134">
        <f>IFERROR(VLOOKUP(Table49[[#This Row],[ITEM CODE]],Table2[[#All],[Item Code]:[Unit Cost]],10,0),0)</f>
        <v>0</v>
      </c>
      <c r="P3748" s="56"/>
      <c r="Q3748" s="58"/>
      <c r="R3748" s="58">
        <f>Table49[[#This Row],[QUANTITY]]*Table49[[#This Row],[INV Prices]]</f>
        <v>0</v>
      </c>
      <c r="S3748" s="67"/>
      <c r="V3748" s="41"/>
      <c r="W3748" s="4" t="str">
        <f>IFERROR(VLOOKUP(Table49[[#This Row],[ITEM CODE]],Table2[[Item Code]:[Category ]],6,0),"")</f>
        <v/>
      </c>
      <c r="X3748" s="1" t="str">
        <f>IFERROR(VLOOKUP(Table49[[#This Row],[ITEM CODE]],Table2[[Item Code]:[Sub Category]],7,0),"")</f>
        <v/>
      </c>
      <c r="Y3748" s="68" t="str">
        <f>Table49[[#This Row],[PO Number]]&amp;COUNTIFS($E$5:E3748,E3748)</f>
        <v>0</v>
      </c>
    </row>
    <row r="3749" spans="1:25" ht="14.7" customHeight="1" x14ac:dyDescent="0.3">
      <c r="A3749" s="1" t="str">
        <f>IF(Table49[[#This Row],[ITEM NAME]]="","",ROW()-4)</f>
        <v/>
      </c>
      <c r="B3749" s="68"/>
      <c r="C3749" s="4" t="str">
        <f>IFERROR(VLOOKUP(B3749,Table14[],3,0),"")</f>
        <v/>
      </c>
      <c r="D3749" s="4" t="str">
        <f>IFERROR(VLOOKUP(B3749,Table14[],2,0),"")</f>
        <v/>
      </c>
      <c r="E3749" s="4"/>
      <c r="H3749" s="41" t="str">
        <f>IFERROR(VLOOKUP(Table49[[#This Row],[ITEM CODE]],Table2[[Item Code]:[Master Name]],2,0),"")</f>
        <v/>
      </c>
      <c r="I3749" s="41"/>
      <c r="J3749" s="65" t="str">
        <f>IFERROR(VLOOKUP(Table49[[#This Row],[ITEM CODE]],Table2[[Item Code]:[Master Name]],3,0),"")</f>
        <v/>
      </c>
      <c r="K3749" s="1" t="str">
        <f>IFERROR(VLOOKUP(Table49[[#This Row],[ITEM CODE]],Table2[[Item Code]:[Master Name]],9,0),"")</f>
        <v/>
      </c>
      <c r="L3749" s="1" t="str">
        <f>IFERROR(VLOOKUP(Table49[[#This Row],[ITEM CODE]],Table2[[Item Code]:[Master Name]],8,0),"")</f>
        <v/>
      </c>
      <c r="M3749" s="41"/>
      <c r="N3749" s="66">
        <f>IFERROR(VLOOKUP(Table49[[#This Row],[ITEM CODE]],Table2[[#All],[Item Code]:[Unit Cost]],10,0),0)</f>
        <v>0</v>
      </c>
      <c r="O3749" s="134">
        <f>IFERROR(VLOOKUP(Table49[[#This Row],[ITEM CODE]],Table2[[#All],[Item Code]:[Unit Cost]],10,0),0)</f>
        <v>0</v>
      </c>
      <c r="P3749" s="56"/>
      <c r="Q3749" s="58"/>
      <c r="R3749" s="58">
        <f>Table49[[#This Row],[QUANTITY]]*Table49[[#This Row],[INV Prices]]</f>
        <v>0</v>
      </c>
      <c r="S3749" s="67"/>
      <c r="V3749" s="41"/>
      <c r="W3749" s="4" t="str">
        <f>IFERROR(VLOOKUP(Table49[[#This Row],[ITEM CODE]],Table2[[Item Code]:[Category ]],6,0),"")</f>
        <v/>
      </c>
      <c r="X3749" s="1" t="str">
        <f>IFERROR(VLOOKUP(Table49[[#This Row],[ITEM CODE]],Table2[[Item Code]:[Sub Category]],7,0),"")</f>
        <v/>
      </c>
      <c r="Y3749" s="68" t="str">
        <f>Table49[[#This Row],[PO Number]]&amp;COUNTIFS($E$5:E3749,E3749)</f>
        <v>0</v>
      </c>
    </row>
    <row r="3750" spans="1:25" ht="14.7" customHeight="1" x14ac:dyDescent="0.3">
      <c r="A3750" s="1" t="str">
        <f>IF(Table49[[#This Row],[ITEM NAME]]="","",ROW()-4)</f>
        <v/>
      </c>
      <c r="B3750" s="68"/>
      <c r="C3750" s="4" t="str">
        <f>IFERROR(VLOOKUP(B3750,Table14[],3,0),"")</f>
        <v/>
      </c>
      <c r="D3750" s="4" t="str">
        <f>IFERROR(VLOOKUP(B3750,Table14[],2,0),"")</f>
        <v/>
      </c>
      <c r="E3750" s="4"/>
      <c r="H3750" s="41" t="str">
        <f>IFERROR(VLOOKUP(Table49[[#This Row],[ITEM CODE]],Table2[[Item Code]:[Master Name]],2,0),"")</f>
        <v/>
      </c>
      <c r="I3750" s="41"/>
      <c r="J3750" s="65" t="str">
        <f>IFERROR(VLOOKUP(Table49[[#This Row],[ITEM CODE]],Table2[[Item Code]:[Master Name]],3,0),"")</f>
        <v/>
      </c>
      <c r="K3750" s="1" t="str">
        <f>IFERROR(VLOOKUP(Table49[[#This Row],[ITEM CODE]],Table2[[Item Code]:[Master Name]],9,0),"")</f>
        <v/>
      </c>
      <c r="L3750" s="1" t="str">
        <f>IFERROR(VLOOKUP(Table49[[#This Row],[ITEM CODE]],Table2[[Item Code]:[Master Name]],8,0),"")</f>
        <v/>
      </c>
      <c r="M3750" s="41"/>
      <c r="N3750" s="66">
        <f>IFERROR(VLOOKUP(Table49[[#This Row],[ITEM CODE]],Table2[[#All],[Item Code]:[Unit Cost]],10,0),0)</f>
        <v>0</v>
      </c>
      <c r="O3750" s="134">
        <f>IFERROR(VLOOKUP(Table49[[#This Row],[ITEM CODE]],Table2[[#All],[Item Code]:[Unit Cost]],10,0),0)</f>
        <v>0</v>
      </c>
      <c r="P3750" s="56"/>
      <c r="Q3750" s="58"/>
      <c r="R3750" s="58">
        <f>Table49[[#This Row],[QUANTITY]]*Table49[[#This Row],[INV Prices]]</f>
        <v>0</v>
      </c>
      <c r="S3750" s="67"/>
      <c r="V3750" s="41"/>
      <c r="W3750" s="4" t="str">
        <f>IFERROR(VLOOKUP(Table49[[#This Row],[ITEM CODE]],Table2[[Item Code]:[Category ]],6,0),"")</f>
        <v/>
      </c>
      <c r="X3750" s="1" t="str">
        <f>IFERROR(VLOOKUP(Table49[[#This Row],[ITEM CODE]],Table2[[Item Code]:[Sub Category]],7,0),"")</f>
        <v/>
      </c>
      <c r="Y3750" s="68" t="str">
        <f>Table49[[#This Row],[PO Number]]&amp;COUNTIFS($E$5:E3750,E3750)</f>
        <v>0</v>
      </c>
    </row>
    <row r="3751" spans="1:25" ht="14.7" customHeight="1" x14ac:dyDescent="0.3">
      <c r="A3751" s="1" t="str">
        <f>IF(Table49[[#This Row],[ITEM NAME]]="","",ROW()-4)</f>
        <v/>
      </c>
      <c r="B3751" s="68"/>
      <c r="C3751" s="4" t="str">
        <f>IFERROR(VLOOKUP(B3751,Table14[],3,0),"")</f>
        <v/>
      </c>
      <c r="D3751" s="4" t="str">
        <f>IFERROR(VLOOKUP(B3751,Table14[],2,0),"")</f>
        <v/>
      </c>
      <c r="E3751" s="4"/>
      <c r="H3751" s="41" t="str">
        <f>IFERROR(VLOOKUP(Table49[[#This Row],[ITEM CODE]],Table2[[Item Code]:[Master Name]],2,0),"")</f>
        <v/>
      </c>
      <c r="I3751" s="41"/>
      <c r="J3751" s="65" t="str">
        <f>IFERROR(VLOOKUP(Table49[[#This Row],[ITEM CODE]],Table2[[Item Code]:[Master Name]],3,0),"")</f>
        <v/>
      </c>
      <c r="K3751" s="1" t="str">
        <f>IFERROR(VLOOKUP(Table49[[#This Row],[ITEM CODE]],Table2[[Item Code]:[Master Name]],9,0),"")</f>
        <v/>
      </c>
      <c r="L3751" s="1" t="str">
        <f>IFERROR(VLOOKUP(Table49[[#This Row],[ITEM CODE]],Table2[[Item Code]:[Master Name]],8,0),"")</f>
        <v/>
      </c>
      <c r="M3751" s="41"/>
      <c r="N3751" s="66">
        <f>IFERROR(VLOOKUP(Table49[[#This Row],[ITEM CODE]],Table2[[#All],[Item Code]:[Unit Cost]],10,0),0)</f>
        <v>0</v>
      </c>
      <c r="O3751" s="134">
        <f>IFERROR(VLOOKUP(Table49[[#This Row],[ITEM CODE]],Table2[[#All],[Item Code]:[Unit Cost]],10,0),0)</f>
        <v>0</v>
      </c>
      <c r="P3751" s="56"/>
      <c r="Q3751" s="58"/>
      <c r="R3751" s="58">
        <f>Table49[[#This Row],[QUANTITY]]*Table49[[#This Row],[INV Prices]]</f>
        <v>0</v>
      </c>
      <c r="S3751" s="67"/>
      <c r="V3751" s="41"/>
      <c r="W3751" s="4" t="str">
        <f>IFERROR(VLOOKUP(Table49[[#This Row],[ITEM CODE]],Table2[[Item Code]:[Category ]],6,0),"")</f>
        <v/>
      </c>
      <c r="X3751" s="1" t="str">
        <f>IFERROR(VLOOKUP(Table49[[#This Row],[ITEM CODE]],Table2[[Item Code]:[Sub Category]],7,0),"")</f>
        <v/>
      </c>
      <c r="Y3751" s="68" t="str">
        <f>Table49[[#This Row],[PO Number]]&amp;COUNTIFS($E$5:E3751,E3751)</f>
        <v>0</v>
      </c>
    </row>
    <row r="3752" spans="1:25" ht="14.7" customHeight="1" x14ac:dyDescent="0.3">
      <c r="A3752" s="1" t="str">
        <f>IF(Table49[[#This Row],[ITEM NAME]]="","",ROW()-4)</f>
        <v/>
      </c>
      <c r="B3752" s="68"/>
      <c r="C3752" s="4" t="str">
        <f>IFERROR(VLOOKUP(B3752,Table14[],3,0),"")</f>
        <v/>
      </c>
      <c r="D3752" s="4" t="str">
        <f>IFERROR(VLOOKUP(B3752,Table14[],2,0),"")</f>
        <v/>
      </c>
      <c r="E3752" s="4"/>
      <c r="H3752" s="41" t="str">
        <f>IFERROR(VLOOKUP(Table49[[#This Row],[ITEM CODE]],Table2[[Item Code]:[Master Name]],2,0),"")</f>
        <v/>
      </c>
      <c r="I3752" s="41"/>
      <c r="J3752" s="65" t="str">
        <f>IFERROR(VLOOKUP(Table49[[#This Row],[ITEM CODE]],Table2[[Item Code]:[Master Name]],3,0),"")</f>
        <v/>
      </c>
      <c r="K3752" s="1" t="str">
        <f>IFERROR(VLOOKUP(Table49[[#This Row],[ITEM CODE]],Table2[[Item Code]:[Master Name]],9,0),"")</f>
        <v/>
      </c>
      <c r="L3752" s="1" t="str">
        <f>IFERROR(VLOOKUP(Table49[[#This Row],[ITEM CODE]],Table2[[Item Code]:[Master Name]],8,0),"")</f>
        <v/>
      </c>
      <c r="M3752" s="41"/>
      <c r="N3752" s="66">
        <f>IFERROR(VLOOKUP(Table49[[#This Row],[ITEM CODE]],Table2[[#All],[Item Code]:[Unit Cost]],10,0),0)</f>
        <v>0</v>
      </c>
      <c r="O3752" s="134">
        <f>IFERROR(VLOOKUP(Table49[[#This Row],[ITEM CODE]],Table2[[#All],[Item Code]:[Unit Cost]],10,0),0)</f>
        <v>0</v>
      </c>
      <c r="P3752" s="56"/>
      <c r="Q3752" s="58"/>
      <c r="R3752" s="58">
        <f>Table49[[#This Row],[QUANTITY]]*Table49[[#This Row],[INV Prices]]</f>
        <v>0</v>
      </c>
      <c r="S3752" s="67"/>
      <c r="V3752" s="41"/>
      <c r="W3752" s="4" t="str">
        <f>IFERROR(VLOOKUP(Table49[[#This Row],[ITEM CODE]],Table2[[Item Code]:[Category ]],6,0),"")</f>
        <v/>
      </c>
      <c r="X3752" s="1" t="str">
        <f>IFERROR(VLOOKUP(Table49[[#This Row],[ITEM CODE]],Table2[[Item Code]:[Sub Category]],7,0),"")</f>
        <v/>
      </c>
      <c r="Y3752" s="68" t="str">
        <f>Table49[[#This Row],[PO Number]]&amp;COUNTIFS($E$5:E3752,E3752)</f>
        <v>0</v>
      </c>
    </row>
    <row r="3753" spans="1:25" ht="14.7" customHeight="1" x14ac:dyDescent="0.3">
      <c r="A3753" s="1" t="str">
        <f>IF(Table49[[#This Row],[ITEM NAME]]="","",ROW()-4)</f>
        <v/>
      </c>
      <c r="B3753" s="68"/>
      <c r="C3753" s="4" t="str">
        <f>IFERROR(VLOOKUP(B3753,Table14[],3,0),"")</f>
        <v/>
      </c>
      <c r="D3753" s="4" t="str">
        <f>IFERROR(VLOOKUP(B3753,Table14[],2,0),"")</f>
        <v/>
      </c>
      <c r="E3753" s="4"/>
      <c r="H3753" s="41" t="str">
        <f>IFERROR(VLOOKUP(Table49[[#This Row],[ITEM CODE]],Table2[[Item Code]:[Master Name]],2,0),"")</f>
        <v/>
      </c>
      <c r="I3753" s="41"/>
      <c r="J3753" s="65" t="str">
        <f>IFERROR(VLOOKUP(Table49[[#This Row],[ITEM CODE]],Table2[[Item Code]:[Master Name]],3,0),"")</f>
        <v/>
      </c>
      <c r="K3753" s="1" t="str">
        <f>IFERROR(VLOOKUP(Table49[[#This Row],[ITEM CODE]],Table2[[Item Code]:[Master Name]],9,0),"")</f>
        <v/>
      </c>
      <c r="L3753" s="1" t="str">
        <f>IFERROR(VLOOKUP(Table49[[#This Row],[ITEM CODE]],Table2[[Item Code]:[Master Name]],8,0),"")</f>
        <v/>
      </c>
      <c r="M3753" s="41"/>
      <c r="N3753" s="66">
        <f>IFERROR(VLOOKUP(Table49[[#This Row],[ITEM CODE]],Table2[[#All],[Item Code]:[Unit Cost]],10,0),0)</f>
        <v>0</v>
      </c>
      <c r="O3753" s="134">
        <f>IFERROR(VLOOKUP(Table49[[#This Row],[ITEM CODE]],Table2[[#All],[Item Code]:[Unit Cost]],10,0),0)</f>
        <v>0</v>
      </c>
      <c r="P3753" s="56"/>
      <c r="Q3753" s="58"/>
      <c r="R3753" s="58">
        <f>Table49[[#This Row],[QUANTITY]]*Table49[[#This Row],[INV Prices]]</f>
        <v>0</v>
      </c>
      <c r="S3753" s="67"/>
      <c r="V3753" s="41"/>
      <c r="W3753" s="4" t="str">
        <f>IFERROR(VLOOKUP(Table49[[#This Row],[ITEM CODE]],Table2[[Item Code]:[Category ]],6,0),"")</f>
        <v/>
      </c>
      <c r="X3753" s="1" t="str">
        <f>IFERROR(VLOOKUP(Table49[[#This Row],[ITEM CODE]],Table2[[Item Code]:[Sub Category]],7,0),"")</f>
        <v/>
      </c>
      <c r="Y3753" s="68" t="str">
        <f>Table49[[#This Row],[PO Number]]&amp;COUNTIFS($E$5:E3753,E3753)</f>
        <v>0</v>
      </c>
    </row>
    <row r="3754" spans="1:25" ht="14.7" customHeight="1" x14ac:dyDescent="0.3">
      <c r="A3754" s="1" t="str">
        <f>IF(Table49[[#This Row],[ITEM NAME]]="","",ROW()-4)</f>
        <v/>
      </c>
      <c r="B3754" s="68"/>
      <c r="C3754" s="4" t="str">
        <f>IFERROR(VLOOKUP(B3754,Table14[],3,0),"")</f>
        <v/>
      </c>
      <c r="D3754" s="4" t="str">
        <f>IFERROR(VLOOKUP(B3754,Table14[],2,0),"")</f>
        <v/>
      </c>
      <c r="E3754" s="4"/>
      <c r="H3754" s="41" t="str">
        <f>IFERROR(VLOOKUP(Table49[[#This Row],[ITEM CODE]],Table2[[Item Code]:[Master Name]],2,0),"")</f>
        <v/>
      </c>
      <c r="I3754" s="41"/>
      <c r="J3754" s="65" t="str">
        <f>IFERROR(VLOOKUP(Table49[[#This Row],[ITEM CODE]],Table2[[Item Code]:[Master Name]],3,0),"")</f>
        <v/>
      </c>
      <c r="K3754" s="1" t="str">
        <f>IFERROR(VLOOKUP(Table49[[#This Row],[ITEM CODE]],Table2[[Item Code]:[Master Name]],9,0),"")</f>
        <v/>
      </c>
      <c r="L3754" s="1" t="str">
        <f>IFERROR(VLOOKUP(Table49[[#This Row],[ITEM CODE]],Table2[[Item Code]:[Master Name]],8,0),"")</f>
        <v/>
      </c>
      <c r="M3754" s="41"/>
      <c r="N3754" s="66">
        <f>IFERROR(VLOOKUP(Table49[[#This Row],[ITEM CODE]],Table2[[#All],[Item Code]:[Unit Cost]],10,0),0)</f>
        <v>0</v>
      </c>
      <c r="O3754" s="134">
        <f>IFERROR(VLOOKUP(Table49[[#This Row],[ITEM CODE]],Table2[[#All],[Item Code]:[Unit Cost]],10,0),0)</f>
        <v>0</v>
      </c>
      <c r="P3754" s="56"/>
      <c r="Q3754" s="58"/>
      <c r="R3754" s="58">
        <f>Table49[[#This Row],[QUANTITY]]*Table49[[#This Row],[INV Prices]]</f>
        <v>0</v>
      </c>
      <c r="S3754" s="67"/>
      <c r="V3754" s="41"/>
      <c r="W3754" s="4" t="str">
        <f>IFERROR(VLOOKUP(Table49[[#This Row],[ITEM CODE]],Table2[[Item Code]:[Category ]],6,0),"")</f>
        <v/>
      </c>
      <c r="X3754" s="1" t="str">
        <f>IFERROR(VLOOKUP(Table49[[#This Row],[ITEM CODE]],Table2[[Item Code]:[Sub Category]],7,0),"")</f>
        <v/>
      </c>
      <c r="Y3754" s="68" t="str">
        <f>Table49[[#This Row],[PO Number]]&amp;COUNTIFS($E$5:E3754,E3754)</f>
        <v>0</v>
      </c>
    </row>
    <row r="3755" spans="1:25" ht="14.7" customHeight="1" x14ac:dyDescent="0.3">
      <c r="A3755" s="1" t="str">
        <f>IF(Table49[[#This Row],[ITEM NAME]]="","",ROW()-4)</f>
        <v/>
      </c>
      <c r="B3755" s="68"/>
      <c r="C3755" s="4" t="str">
        <f>IFERROR(VLOOKUP(B3755,Table14[],3,0),"")</f>
        <v/>
      </c>
      <c r="D3755" s="4" t="str">
        <f>IFERROR(VLOOKUP(B3755,Table14[],2,0),"")</f>
        <v/>
      </c>
      <c r="E3755" s="4"/>
      <c r="H3755" s="41" t="str">
        <f>IFERROR(VLOOKUP(Table49[[#This Row],[ITEM CODE]],Table2[[Item Code]:[Master Name]],2,0),"")</f>
        <v/>
      </c>
      <c r="I3755" s="41"/>
      <c r="J3755" s="65" t="str">
        <f>IFERROR(VLOOKUP(Table49[[#This Row],[ITEM CODE]],Table2[[Item Code]:[Master Name]],3,0),"")</f>
        <v/>
      </c>
      <c r="K3755" s="1" t="str">
        <f>IFERROR(VLOOKUP(Table49[[#This Row],[ITEM CODE]],Table2[[Item Code]:[Master Name]],9,0),"")</f>
        <v/>
      </c>
      <c r="L3755" s="1" t="str">
        <f>IFERROR(VLOOKUP(Table49[[#This Row],[ITEM CODE]],Table2[[Item Code]:[Master Name]],8,0),"")</f>
        <v/>
      </c>
      <c r="M3755" s="41"/>
      <c r="N3755" s="66">
        <f>IFERROR(VLOOKUP(Table49[[#This Row],[ITEM CODE]],Table2[[#All],[Item Code]:[Unit Cost]],10,0),0)</f>
        <v>0</v>
      </c>
      <c r="O3755" s="134">
        <f>IFERROR(VLOOKUP(Table49[[#This Row],[ITEM CODE]],Table2[[#All],[Item Code]:[Unit Cost]],10,0),0)</f>
        <v>0</v>
      </c>
      <c r="P3755" s="56"/>
      <c r="Q3755" s="58"/>
      <c r="R3755" s="58">
        <f>Table49[[#This Row],[QUANTITY]]*Table49[[#This Row],[INV Prices]]</f>
        <v>0</v>
      </c>
      <c r="S3755" s="67"/>
      <c r="V3755" s="41"/>
      <c r="W3755" s="4" t="str">
        <f>IFERROR(VLOOKUP(Table49[[#This Row],[ITEM CODE]],Table2[[Item Code]:[Category ]],6,0),"")</f>
        <v/>
      </c>
      <c r="X3755" s="1" t="str">
        <f>IFERROR(VLOOKUP(Table49[[#This Row],[ITEM CODE]],Table2[[Item Code]:[Sub Category]],7,0),"")</f>
        <v/>
      </c>
      <c r="Y3755" s="68" t="str">
        <f>Table49[[#This Row],[PO Number]]&amp;COUNTIFS($E$5:E3755,E3755)</f>
        <v>0</v>
      </c>
    </row>
    <row r="3756" spans="1:25" ht="14.7" customHeight="1" x14ac:dyDescent="0.3">
      <c r="A3756" s="1" t="str">
        <f>IF(Table49[[#This Row],[ITEM NAME]]="","",ROW()-4)</f>
        <v/>
      </c>
      <c r="B3756" s="68"/>
      <c r="C3756" s="4" t="str">
        <f>IFERROR(VLOOKUP(B3756,Table14[],3,0),"")</f>
        <v/>
      </c>
      <c r="D3756" s="4" t="str">
        <f>IFERROR(VLOOKUP(B3756,Table14[],2,0),"")</f>
        <v/>
      </c>
      <c r="E3756" s="4"/>
      <c r="H3756" s="41" t="str">
        <f>IFERROR(VLOOKUP(Table49[[#This Row],[ITEM CODE]],Table2[[Item Code]:[Master Name]],2,0),"")</f>
        <v/>
      </c>
      <c r="I3756" s="41"/>
      <c r="J3756" s="65" t="str">
        <f>IFERROR(VLOOKUP(Table49[[#This Row],[ITEM CODE]],Table2[[Item Code]:[Master Name]],3,0),"")</f>
        <v/>
      </c>
      <c r="K3756" s="1" t="str">
        <f>IFERROR(VLOOKUP(Table49[[#This Row],[ITEM CODE]],Table2[[Item Code]:[Master Name]],9,0),"")</f>
        <v/>
      </c>
      <c r="L3756" s="1" t="str">
        <f>IFERROR(VLOOKUP(Table49[[#This Row],[ITEM CODE]],Table2[[Item Code]:[Master Name]],8,0),"")</f>
        <v/>
      </c>
      <c r="M3756" s="41"/>
      <c r="N3756" s="66">
        <f>IFERROR(VLOOKUP(Table49[[#This Row],[ITEM CODE]],Table2[[#All],[Item Code]:[Unit Cost]],10,0),0)</f>
        <v>0</v>
      </c>
      <c r="O3756" s="134">
        <f>IFERROR(VLOOKUP(Table49[[#This Row],[ITEM CODE]],Table2[[#All],[Item Code]:[Unit Cost]],10,0),0)</f>
        <v>0</v>
      </c>
      <c r="P3756" s="56"/>
      <c r="Q3756" s="58"/>
      <c r="R3756" s="58">
        <f>Table49[[#This Row],[QUANTITY]]*Table49[[#This Row],[INV Prices]]</f>
        <v>0</v>
      </c>
      <c r="S3756" s="67"/>
      <c r="V3756" s="41"/>
      <c r="W3756" s="4" t="str">
        <f>IFERROR(VLOOKUP(Table49[[#This Row],[ITEM CODE]],Table2[[Item Code]:[Category ]],6,0),"")</f>
        <v/>
      </c>
      <c r="X3756" s="1" t="str">
        <f>IFERROR(VLOOKUP(Table49[[#This Row],[ITEM CODE]],Table2[[Item Code]:[Sub Category]],7,0),"")</f>
        <v/>
      </c>
      <c r="Y3756" s="68" t="str">
        <f>Table49[[#This Row],[PO Number]]&amp;COUNTIFS($E$5:E3756,E3756)</f>
        <v>0</v>
      </c>
    </row>
    <row r="3757" spans="1:25" ht="14.7" customHeight="1" x14ac:dyDescent="0.3">
      <c r="A3757" s="1" t="str">
        <f>IF(Table49[[#This Row],[ITEM NAME]]="","",ROW()-4)</f>
        <v/>
      </c>
      <c r="B3757" s="68"/>
      <c r="C3757" s="4" t="str">
        <f>IFERROR(VLOOKUP(B3757,Table14[],3,0),"")</f>
        <v/>
      </c>
      <c r="D3757" s="4" t="str">
        <f>IFERROR(VLOOKUP(B3757,Table14[],2,0),"")</f>
        <v/>
      </c>
      <c r="E3757" s="4"/>
      <c r="H3757" s="41" t="str">
        <f>IFERROR(VLOOKUP(Table49[[#This Row],[ITEM CODE]],Table2[[Item Code]:[Master Name]],2,0),"")</f>
        <v/>
      </c>
      <c r="I3757" s="41"/>
      <c r="J3757" s="65" t="str">
        <f>IFERROR(VLOOKUP(Table49[[#This Row],[ITEM CODE]],Table2[[Item Code]:[Master Name]],3,0),"")</f>
        <v/>
      </c>
      <c r="K3757" s="1" t="str">
        <f>IFERROR(VLOOKUP(Table49[[#This Row],[ITEM CODE]],Table2[[Item Code]:[Master Name]],9,0),"")</f>
        <v/>
      </c>
      <c r="L3757" s="1" t="str">
        <f>IFERROR(VLOOKUP(Table49[[#This Row],[ITEM CODE]],Table2[[Item Code]:[Master Name]],8,0),"")</f>
        <v/>
      </c>
      <c r="M3757" s="41"/>
      <c r="N3757" s="66">
        <f>IFERROR(VLOOKUP(Table49[[#This Row],[ITEM CODE]],Table2[[#All],[Item Code]:[Unit Cost]],10,0),0)</f>
        <v>0</v>
      </c>
      <c r="O3757" s="134">
        <f>IFERROR(VLOOKUP(Table49[[#This Row],[ITEM CODE]],Table2[[#All],[Item Code]:[Unit Cost]],10,0),0)</f>
        <v>0</v>
      </c>
      <c r="P3757" s="56"/>
      <c r="Q3757" s="58"/>
      <c r="R3757" s="58">
        <f>Table49[[#This Row],[QUANTITY]]*Table49[[#This Row],[INV Prices]]</f>
        <v>0</v>
      </c>
      <c r="S3757" s="67"/>
      <c r="V3757" s="41"/>
      <c r="W3757" s="4" t="str">
        <f>IFERROR(VLOOKUP(Table49[[#This Row],[ITEM CODE]],Table2[[Item Code]:[Category ]],6,0),"")</f>
        <v/>
      </c>
      <c r="X3757" s="1" t="str">
        <f>IFERROR(VLOOKUP(Table49[[#This Row],[ITEM CODE]],Table2[[Item Code]:[Sub Category]],7,0),"")</f>
        <v/>
      </c>
      <c r="Y3757" s="68" t="str">
        <f>Table49[[#This Row],[PO Number]]&amp;COUNTIFS($E$5:E3757,E3757)</f>
        <v>0</v>
      </c>
    </row>
    <row r="3758" spans="1:25" ht="14.7" customHeight="1" x14ac:dyDescent="0.3">
      <c r="A3758" s="1" t="str">
        <f>IF(Table49[[#This Row],[ITEM NAME]]="","",ROW()-4)</f>
        <v/>
      </c>
      <c r="B3758" s="68"/>
      <c r="C3758" s="4" t="str">
        <f>IFERROR(VLOOKUP(B3758,Table14[],3,0),"")</f>
        <v/>
      </c>
      <c r="D3758" s="4" t="str">
        <f>IFERROR(VLOOKUP(B3758,Table14[],2,0),"")</f>
        <v/>
      </c>
      <c r="E3758" s="4"/>
      <c r="H3758" s="41" t="str">
        <f>IFERROR(VLOOKUP(Table49[[#This Row],[ITEM CODE]],Table2[[Item Code]:[Master Name]],2,0),"")</f>
        <v/>
      </c>
      <c r="I3758" s="41"/>
      <c r="J3758" s="65" t="str">
        <f>IFERROR(VLOOKUP(Table49[[#This Row],[ITEM CODE]],Table2[[Item Code]:[Master Name]],3,0),"")</f>
        <v/>
      </c>
      <c r="K3758" s="1" t="str">
        <f>IFERROR(VLOOKUP(Table49[[#This Row],[ITEM CODE]],Table2[[Item Code]:[Master Name]],9,0),"")</f>
        <v/>
      </c>
      <c r="L3758" s="1" t="str">
        <f>IFERROR(VLOOKUP(Table49[[#This Row],[ITEM CODE]],Table2[[Item Code]:[Master Name]],8,0),"")</f>
        <v/>
      </c>
      <c r="M3758" s="41"/>
      <c r="N3758" s="66">
        <f>IFERROR(VLOOKUP(Table49[[#This Row],[ITEM CODE]],Table2[[#All],[Item Code]:[Unit Cost]],10,0),0)</f>
        <v>0</v>
      </c>
      <c r="O3758" s="134">
        <f>IFERROR(VLOOKUP(Table49[[#This Row],[ITEM CODE]],Table2[[#All],[Item Code]:[Unit Cost]],10,0),0)</f>
        <v>0</v>
      </c>
      <c r="P3758" s="56"/>
      <c r="Q3758" s="58"/>
      <c r="R3758" s="58">
        <f>Table49[[#This Row],[QUANTITY]]*Table49[[#This Row],[INV Prices]]</f>
        <v>0</v>
      </c>
      <c r="S3758" s="67"/>
      <c r="V3758" s="41"/>
      <c r="W3758" s="4" t="str">
        <f>IFERROR(VLOOKUP(Table49[[#This Row],[ITEM CODE]],Table2[[Item Code]:[Category ]],6,0),"")</f>
        <v/>
      </c>
      <c r="X3758" s="1" t="str">
        <f>IFERROR(VLOOKUP(Table49[[#This Row],[ITEM CODE]],Table2[[Item Code]:[Sub Category]],7,0),"")</f>
        <v/>
      </c>
      <c r="Y3758" s="68" t="str">
        <f>Table49[[#This Row],[PO Number]]&amp;COUNTIFS($E$5:E3758,E3758)</f>
        <v>0</v>
      </c>
    </row>
    <row r="3759" spans="1:25" ht="14.7" customHeight="1" x14ac:dyDescent="0.3">
      <c r="A3759" s="1" t="str">
        <f>IF(Table49[[#This Row],[ITEM NAME]]="","",ROW()-4)</f>
        <v/>
      </c>
      <c r="B3759" s="68"/>
      <c r="C3759" s="4" t="str">
        <f>IFERROR(VLOOKUP(B3759,Table14[],3,0),"")</f>
        <v/>
      </c>
      <c r="D3759" s="4" t="str">
        <f>IFERROR(VLOOKUP(B3759,Table14[],2,0),"")</f>
        <v/>
      </c>
      <c r="E3759" s="4"/>
      <c r="H3759" s="41" t="str">
        <f>IFERROR(VLOOKUP(Table49[[#This Row],[ITEM CODE]],Table2[[Item Code]:[Master Name]],2,0),"")</f>
        <v/>
      </c>
      <c r="I3759" s="41"/>
      <c r="J3759" s="65" t="str">
        <f>IFERROR(VLOOKUP(Table49[[#This Row],[ITEM CODE]],Table2[[Item Code]:[Master Name]],3,0),"")</f>
        <v/>
      </c>
      <c r="K3759" s="1" t="str">
        <f>IFERROR(VLOOKUP(Table49[[#This Row],[ITEM CODE]],Table2[[Item Code]:[Master Name]],9,0),"")</f>
        <v/>
      </c>
      <c r="L3759" s="1" t="str">
        <f>IFERROR(VLOOKUP(Table49[[#This Row],[ITEM CODE]],Table2[[Item Code]:[Master Name]],8,0),"")</f>
        <v/>
      </c>
      <c r="M3759" s="41"/>
      <c r="N3759" s="66">
        <f>IFERROR(VLOOKUP(Table49[[#This Row],[ITEM CODE]],Table2[[#All],[Item Code]:[Unit Cost]],10,0),0)</f>
        <v>0</v>
      </c>
      <c r="O3759" s="134">
        <f>IFERROR(VLOOKUP(Table49[[#This Row],[ITEM CODE]],Table2[[#All],[Item Code]:[Unit Cost]],10,0),0)</f>
        <v>0</v>
      </c>
      <c r="P3759" s="56"/>
      <c r="Q3759" s="58"/>
      <c r="R3759" s="58">
        <f>Table49[[#This Row],[QUANTITY]]*Table49[[#This Row],[INV Prices]]</f>
        <v>0</v>
      </c>
      <c r="S3759" s="67"/>
      <c r="V3759" s="41"/>
      <c r="W3759" s="4" t="str">
        <f>IFERROR(VLOOKUP(Table49[[#This Row],[ITEM CODE]],Table2[[Item Code]:[Category ]],6,0),"")</f>
        <v/>
      </c>
      <c r="X3759" s="1" t="str">
        <f>IFERROR(VLOOKUP(Table49[[#This Row],[ITEM CODE]],Table2[[Item Code]:[Sub Category]],7,0),"")</f>
        <v/>
      </c>
      <c r="Y3759" s="68" t="str">
        <f>Table49[[#This Row],[PO Number]]&amp;COUNTIFS($E$5:E3759,E3759)</f>
        <v>0</v>
      </c>
    </row>
    <row r="3760" spans="1:25" ht="14.7" customHeight="1" x14ac:dyDescent="0.3">
      <c r="A3760" s="1" t="str">
        <f>IF(Table49[[#This Row],[ITEM NAME]]="","",ROW()-4)</f>
        <v/>
      </c>
      <c r="B3760" s="68"/>
      <c r="C3760" s="4" t="str">
        <f>IFERROR(VLOOKUP(B3760,Table14[],3,0),"")</f>
        <v/>
      </c>
      <c r="D3760" s="4" t="str">
        <f>IFERROR(VLOOKUP(B3760,Table14[],2,0),"")</f>
        <v/>
      </c>
      <c r="E3760" s="4"/>
      <c r="H3760" s="41" t="str">
        <f>IFERROR(VLOOKUP(Table49[[#This Row],[ITEM CODE]],Table2[[Item Code]:[Master Name]],2,0),"")</f>
        <v/>
      </c>
      <c r="I3760" s="41"/>
      <c r="J3760" s="65" t="str">
        <f>IFERROR(VLOOKUP(Table49[[#This Row],[ITEM CODE]],Table2[[Item Code]:[Master Name]],3,0),"")</f>
        <v/>
      </c>
      <c r="K3760" s="1" t="str">
        <f>IFERROR(VLOOKUP(Table49[[#This Row],[ITEM CODE]],Table2[[Item Code]:[Master Name]],9,0),"")</f>
        <v/>
      </c>
      <c r="L3760" s="1" t="str">
        <f>IFERROR(VLOOKUP(Table49[[#This Row],[ITEM CODE]],Table2[[Item Code]:[Master Name]],8,0),"")</f>
        <v/>
      </c>
      <c r="M3760" s="41"/>
      <c r="N3760" s="66">
        <f>IFERROR(VLOOKUP(Table49[[#This Row],[ITEM CODE]],Table2[[#All],[Item Code]:[Unit Cost]],10,0),0)</f>
        <v>0</v>
      </c>
      <c r="O3760" s="134">
        <f>IFERROR(VLOOKUP(Table49[[#This Row],[ITEM CODE]],Table2[[#All],[Item Code]:[Unit Cost]],10,0),0)</f>
        <v>0</v>
      </c>
      <c r="P3760" s="56"/>
      <c r="Q3760" s="58"/>
      <c r="R3760" s="58">
        <f>Table49[[#This Row],[QUANTITY]]*Table49[[#This Row],[INV Prices]]</f>
        <v>0</v>
      </c>
      <c r="S3760" s="67"/>
      <c r="V3760" s="41"/>
      <c r="W3760" s="4" t="str">
        <f>IFERROR(VLOOKUP(Table49[[#This Row],[ITEM CODE]],Table2[[Item Code]:[Category ]],6,0),"")</f>
        <v/>
      </c>
      <c r="X3760" s="1" t="str">
        <f>IFERROR(VLOOKUP(Table49[[#This Row],[ITEM CODE]],Table2[[Item Code]:[Sub Category]],7,0),"")</f>
        <v/>
      </c>
      <c r="Y3760" s="68" t="str">
        <f>Table49[[#This Row],[PO Number]]&amp;COUNTIFS($E$5:E3760,E3760)</f>
        <v>0</v>
      </c>
    </row>
    <row r="3761" spans="1:25" ht="14.7" customHeight="1" x14ac:dyDescent="0.3">
      <c r="A3761" s="1" t="str">
        <f>IF(Table49[[#This Row],[ITEM NAME]]="","",ROW()-4)</f>
        <v/>
      </c>
      <c r="B3761" s="68"/>
      <c r="C3761" s="4" t="str">
        <f>IFERROR(VLOOKUP(B3761,Table14[],3,0),"")</f>
        <v/>
      </c>
      <c r="D3761" s="4" t="str">
        <f>IFERROR(VLOOKUP(B3761,Table14[],2,0),"")</f>
        <v/>
      </c>
      <c r="E3761" s="4"/>
      <c r="H3761" s="41" t="str">
        <f>IFERROR(VLOOKUP(Table49[[#This Row],[ITEM CODE]],Table2[[Item Code]:[Master Name]],2,0),"")</f>
        <v/>
      </c>
      <c r="I3761" s="41"/>
      <c r="J3761" s="65" t="str">
        <f>IFERROR(VLOOKUP(Table49[[#This Row],[ITEM CODE]],Table2[[Item Code]:[Master Name]],3,0),"")</f>
        <v/>
      </c>
      <c r="K3761" s="1" t="str">
        <f>IFERROR(VLOOKUP(Table49[[#This Row],[ITEM CODE]],Table2[[Item Code]:[Master Name]],9,0),"")</f>
        <v/>
      </c>
      <c r="L3761" s="1" t="str">
        <f>IFERROR(VLOOKUP(Table49[[#This Row],[ITEM CODE]],Table2[[Item Code]:[Master Name]],8,0),"")</f>
        <v/>
      </c>
      <c r="M3761" s="41"/>
      <c r="N3761" s="66">
        <f>IFERROR(VLOOKUP(Table49[[#This Row],[ITEM CODE]],Table2[[#All],[Item Code]:[Unit Cost]],10,0),0)</f>
        <v>0</v>
      </c>
      <c r="O3761" s="134">
        <f>IFERROR(VLOOKUP(Table49[[#This Row],[ITEM CODE]],Table2[[#All],[Item Code]:[Unit Cost]],10,0),0)</f>
        <v>0</v>
      </c>
      <c r="P3761" s="56"/>
      <c r="Q3761" s="58"/>
      <c r="R3761" s="58">
        <f>Table49[[#This Row],[QUANTITY]]*Table49[[#This Row],[INV Prices]]</f>
        <v>0</v>
      </c>
      <c r="S3761" s="67"/>
      <c r="V3761" s="41"/>
      <c r="W3761" s="4" t="str">
        <f>IFERROR(VLOOKUP(Table49[[#This Row],[ITEM CODE]],Table2[[Item Code]:[Category ]],6,0),"")</f>
        <v/>
      </c>
      <c r="X3761" s="1" t="str">
        <f>IFERROR(VLOOKUP(Table49[[#This Row],[ITEM CODE]],Table2[[Item Code]:[Sub Category]],7,0),"")</f>
        <v/>
      </c>
      <c r="Y3761" s="68" t="str">
        <f>Table49[[#This Row],[PO Number]]&amp;COUNTIFS($E$5:E3761,E3761)</f>
        <v>0</v>
      </c>
    </row>
    <row r="3762" spans="1:25" ht="14.7" customHeight="1" x14ac:dyDescent="0.3">
      <c r="A3762" s="1" t="str">
        <f>IF(Table49[[#This Row],[ITEM NAME]]="","",ROW()-4)</f>
        <v/>
      </c>
      <c r="B3762" s="68"/>
      <c r="C3762" s="4" t="str">
        <f>IFERROR(VLOOKUP(B3762,Table14[],3,0),"")</f>
        <v/>
      </c>
      <c r="D3762" s="4" t="str">
        <f>IFERROR(VLOOKUP(B3762,Table14[],2,0),"")</f>
        <v/>
      </c>
      <c r="E3762" s="4"/>
      <c r="H3762" s="41" t="str">
        <f>IFERROR(VLOOKUP(Table49[[#This Row],[ITEM CODE]],Table2[[Item Code]:[Master Name]],2,0),"")</f>
        <v/>
      </c>
      <c r="I3762" s="41"/>
      <c r="J3762" s="65" t="str">
        <f>IFERROR(VLOOKUP(Table49[[#This Row],[ITEM CODE]],Table2[[Item Code]:[Master Name]],3,0),"")</f>
        <v/>
      </c>
      <c r="K3762" s="1" t="str">
        <f>IFERROR(VLOOKUP(Table49[[#This Row],[ITEM CODE]],Table2[[Item Code]:[Master Name]],9,0),"")</f>
        <v/>
      </c>
      <c r="L3762" s="1" t="str">
        <f>IFERROR(VLOOKUP(Table49[[#This Row],[ITEM CODE]],Table2[[Item Code]:[Master Name]],8,0),"")</f>
        <v/>
      </c>
      <c r="M3762" s="41"/>
      <c r="N3762" s="66">
        <f>IFERROR(VLOOKUP(Table49[[#This Row],[ITEM CODE]],Table2[[#All],[Item Code]:[Unit Cost]],10,0),0)</f>
        <v>0</v>
      </c>
      <c r="O3762" s="134">
        <f>IFERROR(VLOOKUP(Table49[[#This Row],[ITEM CODE]],Table2[[#All],[Item Code]:[Unit Cost]],10,0),0)</f>
        <v>0</v>
      </c>
      <c r="P3762" s="56"/>
      <c r="Q3762" s="58"/>
      <c r="R3762" s="58">
        <f>Table49[[#This Row],[QUANTITY]]*Table49[[#This Row],[INV Prices]]</f>
        <v>0</v>
      </c>
      <c r="S3762" s="67"/>
      <c r="V3762" s="41"/>
      <c r="W3762" s="4" t="str">
        <f>IFERROR(VLOOKUP(Table49[[#This Row],[ITEM CODE]],Table2[[Item Code]:[Category ]],6,0),"")</f>
        <v/>
      </c>
      <c r="X3762" s="1" t="str">
        <f>IFERROR(VLOOKUP(Table49[[#This Row],[ITEM CODE]],Table2[[Item Code]:[Sub Category]],7,0),"")</f>
        <v/>
      </c>
      <c r="Y3762" s="68" t="str">
        <f>Table49[[#This Row],[PO Number]]&amp;COUNTIFS($E$5:E3762,E3762)</f>
        <v>0</v>
      </c>
    </row>
    <row r="3763" spans="1:25" ht="14.7" customHeight="1" x14ac:dyDescent="0.3">
      <c r="A3763" s="1" t="str">
        <f>IF(Table49[[#This Row],[ITEM NAME]]="","",ROW()-4)</f>
        <v/>
      </c>
      <c r="B3763" s="68"/>
      <c r="C3763" s="4" t="str">
        <f>IFERROR(VLOOKUP(B3763,Table14[],3,0),"")</f>
        <v/>
      </c>
      <c r="D3763" s="4" t="str">
        <f>IFERROR(VLOOKUP(B3763,Table14[],2,0),"")</f>
        <v/>
      </c>
      <c r="E3763" s="4"/>
      <c r="H3763" s="41" t="str">
        <f>IFERROR(VLOOKUP(Table49[[#This Row],[ITEM CODE]],Table2[[Item Code]:[Master Name]],2,0),"")</f>
        <v/>
      </c>
      <c r="I3763" s="41"/>
      <c r="J3763" s="65" t="str">
        <f>IFERROR(VLOOKUP(Table49[[#This Row],[ITEM CODE]],Table2[[Item Code]:[Master Name]],3,0),"")</f>
        <v/>
      </c>
      <c r="K3763" s="1" t="str">
        <f>IFERROR(VLOOKUP(Table49[[#This Row],[ITEM CODE]],Table2[[Item Code]:[Master Name]],9,0),"")</f>
        <v/>
      </c>
      <c r="L3763" s="1" t="str">
        <f>IFERROR(VLOOKUP(Table49[[#This Row],[ITEM CODE]],Table2[[Item Code]:[Master Name]],8,0),"")</f>
        <v/>
      </c>
      <c r="M3763" s="41"/>
      <c r="N3763" s="66">
        <f>IFERROR(VLOOKUP(Table49[[#This Row],[ITEM CODE]],Table2[[#All],[Item Code]:[Unit Cost]],10,0),0)</f>
        <v>0</v>
      </c>
      <c r="O3763" s="134">
        <f>IFERROR(VLOOKUP(Table49[[#This Row],[ITEM CODE]],Table2[[#All],[Item Code]:[Unit Cost]],10,0),0)</f>
        <v>0</v>
      </c>
      <c r="P3763" s="56"/>
      <c r="Q3763" s="58"/>
      <c r="R3763" s="58">
        <f>Table49[[#This Row],[QUANTITY]]*Table49[[#This Row],[INV Prices]]</f>
        <v>0</v>
      </c>
      <c r="S3763" s="67"/>
      <c r="V3763" s="41"/>
      <c r="W3763" s="4" t="str">
        <f>IFERROR(VLOOKUP(Table49[[#This Row],[ITEM CODE]],Table2[[Item Code]:[Category ]],6,0),"")</f>
        <v/>
      </c>
      <c r="X3763" s="1" t="str">
        <f>IFERROR(VLOOKUP(Table49[[#This Row],[ITEM CODE]],Table2[[Item Code]:[Sub Category]],7,0),"")</f>
        <v/>
      </c>
      <c r="Y3763" s="68" t="str">
        <f>Table49[[#This Row],[PO Number]]&amp;COUNTIFS($E$5:E3763,E3763)</f>
        <v>0</v>
      </c>
    </row>
    <row r="3764" spans="1:25" ht="14.7" customHeight="1" x14ac:dyDescent="0.3">
      <c r="A3764" s="1" t="str">
        <f>IF(Table49[[#This Row],[ITEM NAME]]="","",ROW()-4)</f>
        <v/>
      </c>
      <c r="B3764" s="68"/>
      <c r="C3764" s="4" t="str">
        <f>IFERROR(VLOOKUP(B3764,Table14[],3,0),"")</f>
        <v/>
      </c>
      <c r="D3764" s="4" t="str">
        <f>IFERROR(VLOOKUP(B3764,Table14[],2,0),"")</f>
        <v/>
      </c>
      <c r="E3764" s="4"/>
      <c r="H3764" s="41" t="str">
        <f>IFERROR(VLOOKUP(Table49[[#This Row],[ITEM CODE]],Table2[[Item Code]:[Master Name]],2,0),"")</f>
        <v/>
      </c>
      <c r="I3764" s="41"/>
      <c r="J3764" s="65" t="str">
        <f>IFERROR(VLOOKUP(Table49[[#This Row],[ITEM CODE]],Table2[[Item Code]:[Master Name]],3,0),"")</f>
        <v/>
      </c>
      <c r="K3764" s="1" t="str">
        <f>IFERROR(VLOOKUP(Table49[[#This Row],[ITEM CODE]],Table2[[Item Code]:[Master Name]],9,0),"")</f>
        <v/>
      </c>
      <c r="L3764" s="1" t="str">
        <f>IFERROR(VLOOKUP(Table49[[#This Row],[ITEM CODE]],Table2[[Item Code]:[Master Name]],8,0),"")</f>
        <v/>
      </c>
      <c r="M3764" s="41"/>
      <c r="N3764" s="66">
        <f>IFERROR(VLOOKUP(Table49[[#This Row],[ITEM CODE]],Table2[[#All],[Item Code]:[Unit Cost]],10,0),0)</f>
        <v>0</v>
      </c>
      <c r="O3764" s="134">
        <f>IFERROR(VLOOKUP(Table49[[#This Row],[ITEM CODE]],Table2[[#All],[Item Code]:[Unit Cost]],10,0),0)</f>
        <v>0</v>
      </c>
      <c r="P3764" s="56"/>
      <c r="Q3764" s="58"/>
      <c r="R3764" s="58">
        <f>Table49[[#This Row],[QUANTITY]]*Table49[[#This Row],[INV Prices]]</f>
        <v>0</v>
      </c>
      <c r="S3764" s="67"/>
      <c r="V3764" s="41"/>
      <c r="W3764" s="4" t="str">
        <f>IFERROR(VLOOKUP(Table49[[#This Row],[ITEM CODE]],Table2[[Item Code]:[Category ]],6,0),"")</f>
        <v/>
      </c>
      <c r="X3764" s="1" t="str">
        <f>IFERROR(VLOOKUP(Table49[[#This Row],[ITEM CODE]],Table2[[Item Code]:[Sub Category]],7,0),"")</f>
        <v/>
      </c>
      <c r="Y3764" s="68" t="str">
        <f>Table49[[#This Row],[PO Number]]&amp;COUNTIFS($E$5:E3764,E3764)</f>
        <v>0</v>
      </c>
    </row>
    <row r="3765" spans="1:25" ht="14.7" customHeight="1" x14ac:dyDescent="0.3">
      <c r="A3765" s="1" t="str">
        <f>IF(Table49[[#This Row],[ITEM NAME]]="","",ROW()-4)</f>
        <v/>
      </c>
      <c r="B3765" s="68"/>
      <c r="C3765" s="4" t="str">
        <f>IFERROR(VLOOKUP(B3765,Table14[],3,0),"")</f>
        <v/>
      </c>
      <c r="D3765" s="4" t="str">
        <f>IFERROR(VLOOKUP(B3765,Table14[],2,0),"")</f>
        <v/>
      </c>
      <c r="E3765" s="4"/>
      <c r="H3765" s="41" t="str">
        <f>IFERROR(VLOOKUP(Table49[[#This Row],[ITEM CODE]],Table2[[Item Code]:[Master Name]],2,0),"")</f>
        <v/>
      </c>
      <c r="I3765" s="41"/>
      <c r="J3765" s="65" t="str">
        <f>IFERROR(VLOOKUP(Table49[[#This Row],[ITEM CODE]],Table2[[Item Code]:[Master Name]],3,0),"")</f>
        <v/>
      </c>
      <c r="K3765" s="1" t="str">
        <f>IFERROR(VLOOKUP(Table49[[#This Row],[ITEM CODE]],Table2[[Item Code]:[Master Name]],9,0),"")</f>
        <v/>
      </c>
      <c r="L3765" s="1" t="str">
        <f>IFERROR(VLOOKUP(Table49[[#This Row],[ITEM CODE]],Table2[[Item Code]:[Master Name]],8,0),"")</f>
        <v/>
      </c>
      <c r="M3765" s="41"/>
      <c r="N3765" s="66">
        <f>IFERROR(VLOOKUP(Table49[[#This Row],[ITEM CODE]],Table2[[#All],[Item Code]:[Unit Cost]],10,0),0)</f>
        <v>0</v>
      </c>
      <c r="O3765" s="134">
        <f>IFERROR(VLOOKUP(Table49[[#This Row],[ITEM CODE]],Table2[[#All],[Item Code]:[Unit Cost]],10,0),0)</f>
        <v>0</v>
      </c>
      <c r="P3765" s="56"/>
      <c r="Q3765" s="58"/>
      <c r="R3765" s="58">
        <f>Table49[[#This Row],[QUANTITY]]*Table49[[#This Row],[INV Prices]]</f>
        <v>0</v>
      </c>
      <c r="S3765" s="67"/>
      <c r="V3765" s="41"/>
      <c r="W3765" s="4" t="str">
        <f>IFERROR(VLOOKUP(Table49[[#This Row],[ITEM CODE]],Table2[[Item Code]:[Category ]],6,0),"")</f>
        <v/>
      </c>
      <c r="X3765" s="1" t="str">
        <f>IFERROR(VLOOKUP(Table49[[#This Row],[ITEM CODE]],Table2[[Item Code]:[Sub Category]],7,0),"")</f>
        <v/>
      </c>
      <c r="Y3765" s="68" t="str">
        <f>Table49[[#This Row],[PO Number]]&amp;COUNTIFS($E$5:E3765,E3765)</f>
        <v>0</v>
      </c>
    </row>
    <row r="3766" spans="1:25" ht="14.7" customHeight="1" x14ac:dyDescent="0.3">
      <c r="A3766" s="1" t="str">
        <f>IF(Table49[[#This Row],[ITEM NAME]]="","",ROW()-4)</f>
        <v/>
      </c>
      <c r="B3766" s="68"/>
      <c r="C3766" s="4" t="str">
        <f>IFERROR(VLOOKUP(B3766,Table14[],3,0),"")</f>
        <v/>
      </c>
      <c r="D3766" s="4" t="str">
        <f>IFERROR(VLOOKUP(B3766,Table14[],2,0),"")</f>
        <v/>
      </c>
      <c r="E3766" s="4"/>
      <c r="H3766" s="41" t="str">
        <f>IFERROR(VLOOKUP(Table49[[#This Row],[ITEM CODE]],Table2[[Item Code]:[Master Name]],2,0),"")</f>
        <v/>
      </c>
      <c r="I3766" s="41"/>
      <c r="J3766" s="65" t="str">
        <f>IFERROR(VLOOKUP(Table49[[#This Row],[ITEM CODE]],Table2[[Item Code]:[Master Name]],3,0),"")</f>
        <v/>
      </c>
      <c r="K3766" s="1" t="str">
        <f>IFERROR(VLOOKUP(Table49[[#This Row],[ITEM CODE]],Table2[[Item Code]:[Master Name]],9,0),"")</f>
        <v/>
      </c>
      <c r="L3766" s="1" t="str">
        <f>IFERROR(VLOOKUP(Table49[[#This Row],[ITEM CODE]],Table2[[Item Code]:[Master Name]],8,0),"")</f>
        <v/>
      </c>
      <c r="M3766" s="41"/>
      <c r="N3766" s="66">
        <f>IFERROR(VLOOKUP(Table49[[#This Row],[ITEM CODE]],Table2[[#All],[Item Code]:[Unit Cost]],10,0),0)</f>
        <v>0</v>
      </c>
      <c r="O3766" s="134">
        <f>IFERROR(VLOOKUP(Table49[[#This Row],[ITEM CODE]],Table2[[#All],[Item Code]:[Unit Cost]],10,0),0)</f>
        <v>0</v>
      </c>
      <c r="P3766" s="56"/>
      <c r="Q3766" s="58"/>
      <c r="R3766" s="58">
        <f>Table49[[#This Row],[QUANTITY]]*Table49[[#This Row],[INV Prices]]</f>
        <v>0</v>
      </c>
      <c r="S3766" s="67"/>
      <c r="V3766" s="41"/>
      <c r="W3766" s="4" t="str">
        <f>IFERROR(VLOOKUP(Table49[[#This Row],[ITEM CODE]],Table2[[Item Code]:[Category ]],6,0),"")</f>
        <v/>
      </c>
      <c r="X3766" s="1" t="str">
        <f>IFERROR(VLOOKUP(Table49[[#This Row],[ITEM CODE]],Table2[[Item Code]:[Sub Category]],7,0),"")</f>
        <v/>
      </c>
      <c r="Y3766" s="68" t="str">
        <f>Table49[[#This Row],[PO Number]]&amp;COUNTIFS($E$5:E3766,E3766)</f>
        <v>0</v>
      </c>
    </row>
    <row r="3767" spans="1:25" ht="14.7" customHeight="1" x14ac:dyDescent="0.3">
      <c r="A3767" s="1" t="str">
        <f>IF(Table49[[#This Row],[ITEM NAME]]="","",ROW()-4)</f>
        <v/>
      </c>
      <c r="B3767" s="68"/>
      <c r="C3767" s="4" t="str">
        <f>IFERROR(VLOOKUP(B3767,Table14[],3,0),"")</f>
        <v/>
      </c>
      <c r="D3767" s="4" t="str">
        <f>IFERROR(VLOOKUP(B3767,Table14[],2,0),"")</f>
        <v/>
      </c>
      <c r="E3767" s="4"/>
      <c r="H3767" s="41" t="str">
        <f>IFERROR(VLOOKUP(Table49[[#This Row],[ITEM CODE]],Table2[[Item Code]:[Master Name]],2,0),"")</f>
        <v/>
      </c>
      <c r="I3767" s="41"/>
      <c r="J3767" s="65" t="str">
        <f>IFERROR(VLOOKUP(Table49[[#This Row],[ITEM CODE]],Table2[[Item Code]:[Master Name]],3,0),"")</f>
        <v/>
      </c>
      <c r="K3767" s="1" t="str">
        <f>IFERROR(VLOOKUP(Table49[[#This Row],[ITEM CODE]],Table2[[Item Code]:[Master Name]],9,0),"")</f>
        <v/>
      </c>
      <c r="L3767" s="1" t="str">
        <f>IFERROR(VLOOKUP(Table49[[#This Row],[ITEM CODE]],Table2[[Item Code]:[Master Name]],8,0),"")</f>
        <v/>
      </c>
      <c r="M3767" s="41"/>
      <c r="N3767" s="66">
        <f>IFERROR(VLOOKUP(Table49[[#This Row],[ITEM CODE]],Table2[[#All],[Item Code]:[Unit Cost]],10,0),0)</f>
        <v>0</v>
      </c>
      <c r="O3767" s="134">
        <f>IFERROR(VLOOKUP(Table49[[#This Row],[ITEM CODE]],Table2[[#All],[Item Code]:[Unit Cost]],10,0),0)</f>
        <v>0</v>
      </c>
      <c r="P3767" s="56"/>
      <c r="Q3767" s="58"/>
      <c r="R3767" s="58">
        <f>Table49[[#This Row],[QUANTITY]]*Table49[[#This Row],[INV Prices]]</f>
        <v>0</v>
      </c>
      <c r="S3767" s="67"/>
      <c r="V3767" s="41"/>
      <c r="W3767" s="4" t="str">
        <f>IFERROR(VLOOKUP(Table49[[#This Row],[ITEM CODE]],Table2[[Item Code]:[Category ]],6,0),"")</f>
        <v/>
      </c>
      <c r="X3767" s="1" t="str">
        <f>IFERROR(VLOOKUP(Table49[[#This Row],[ITEM CODE]],Table2[[Item Code]:[Sub Category]],7,0),"")</f>
        <v/>
      </c>
      <c r="Y3767" s="68" t="str">
        <f>Table49[[#This Row],[PO Number]]&amp;COUNTIFS($E$5:E3767,E3767)</f>
        <v>0</v>
      </c>
    </row>
    <row r="3768" spans="1:25" ht="14.7" customHeight="1" x14ac:dyDescent="0.3">
      <c r="A3768" s="1" t="str">
        <f>IF(Table49[[#This Row],[ITEM NAME]]="","",ROW()-4)</f>
        <v/>
      </c>
      <c r="B3768" s="68"/>
      <c r="C3768" s="4" t="str">
        <f>IFERROR(VLOOKUP(B3768,Table14[],3,0),"")</f>
        <v/>
      </c>
      <c r="D3768" s="4" t="str">
        <f>IFERROR(VLOOKUP(B3768,Table14[],2,0),"")</f>
        <v/>
      </c>
      <c r="E3768" s="4"/>
      <c r="H3768" s="41" t="str">
        <f>IFERROR(VLOOKUP(Table49[[#This Row],[ITEM CODE]],Table2[[Item Code]:[Master Name]],2,0),"")</f>
        <v/>
      </c>
      <c r="I3768" s="41"/>
      <c r="J3768" s="65" t="str">
        <f>IFERROR(VLOOKUP(Table49[[#This Row],[ITEM CODE]],Table2[[Item Code]:[Master Name]],3,0),"")</f>
        <v/>
      </c>
      <c r="K3768" s="1" t="str">
        <f>IFERROR(VLOOKUP(Table49[[#This Row],[ITEM CODE]],Table2[[Item Code]:[Master Name]],9,0),"")</f>
        <v/>
      </c>
      <c r="L3768" s="1" t="str">
        <f>IFERROR(VLOOKUP(Table49[[#This Row],[ITEM CODE]],Table2[[Item Code]:[Master Name]],8,0),"")</f>
        <v/>
      </c>
      <c r="M3768" s="41"/>
      <c r="N3768" s="66">
        <f>IFERROR(VLOOKUP(Table49[[#This Row],[ITEM CODE]],Table2[[#All],[Item Code]:[Unit Cost]],10,0),0)</f>
        <v>0</v>
      </c>
      <c r="O3768" s="134">
        <f>IFERROR(VLOOKUP(Table49[[#This Row],[ITEM CODE]],Table2[[#All],[Item Code]:[Unit Cost]],10,0),0)</f>
        <v>0</v>
      </c>
      <c r="P3768" s="56"/>
      <c r="Q3768" s="58"/>
      <c r="R3768" s="58">
        <f>Table49[[#This Row],[QUANTITY]]*Table49[[#This Row],[INV Prices]]</f>
        <v>0</v>
      </c>
      <c r="S3768" s="67"/>
      <c r="V3768" s="41"/>
      <c r="W3768" s="4" t="str">
        <f>IFERROR(VLOOKUP(Table49[[#This Row],[ITEM CODE]],Table2[[Item Code]:[Category ]],6,0),"")</f>
        <v/>
      </c>
      <c r="X3768" s="1" t="str">
        <f>IFERROR(VLOOKUP(Table49[[#This Row],[ITEM CODE]],Table2[[Item Code]:[Sub Category]],7,0),"")</f>
        <v/>
      </c>
      <c r="Y3768" s="68" t="str">
        <f>Table49[[#This Row],[PO Number]]&amp;COUNTIFS($E$5:E3768,E3768)</f>
        <v>0</v>
      </c>
    </row>
    <row r="3769" spans="1:25" ht="14.7" customHeight="1" x14ac:dyDescent="0.3">
      <c r="A3769" s="1" t="str">
        <f>IF(Table49[[#This Row],[ITEM NAME]]="","",ROW()-4)</f>
        <v/>
      </c>
      <c r="B3769" s="68"/>
      <c r="C3769" s="4" t="str">
        <f>IFERROR(VLOOKUP(B3769,Table14[],3,0),"")</f>
        <v/>
      </c>
      <c r="D3769" s="4" t="str">
        <f>IFERROR(VLOOKUP(B3769,Table14[],2,0),"")</f>
        <v/>
      </c>
      <c r="E3769" s="4"/>
      <c r="H3769" s="41" t="str">
        <f>IFERROR(VLOOKUP(Table49[[#This Row],[ITEM CODE]],Table2[[Item Code]:[Master Name]],2,0),"")</f>
        <v/>
      </c>
      <c r="I3769" s="41"/>
      <c r="J3769" s="65" t="str">
        <f>IFERROR(VLOOKUP(Table49[[#This Row],[ITEM CODE]],Table2[[Item Code]:[Master Name]],3,0),"")</f>
        <v/>
      </c>
      <c r="K3769" s="1" t="str">
        <f>IFERROR(VLOOKUP(Table49[[#This Row],[ITEM CODE]],Table2[[Item Code]:[Master Name]],9,0),"")</f>
        <v/>
      </c>
      <c r="L3769" s="1" t="str">
        <f>IFERROR(VLOOKUP(Table49[[#This Row],[ITEM CODE]],Table2[[Item Code]:[Master Name]],8,0),"")</f>
        <v/>
      </c>
      <c r="M3769" s="41"/>
      <c r="N3769" s="66">
        <f>IFERROR(VLOOKUP(Table49[[#This Row],[ITEM CODE]],Table2[[#All],[Item Code]:[Unit Cost]],10,0),0)</f>
        <v>0</v>
      </c>
      <c r="O3769" s="134">
        <f>IFERROR(VLOOKUP(Table49[[#This Row],[ITEM CODE]],Table2[[#All],[Item Code]:[Unit Cost]],10,0),0)</f>
        <v>0</v>
      </c>
      <c r="P3769" s="56"/>
      <c r="Q3769" s="58"/>
      <c r="R3769" s="58">
        <f>Table49[[#This Row],[QUANTITY]]*Table49[[#This Row],[INV Prices]]</f>
        <v>0</v>
      </c>
      <c r="S3769" s="67"/>
      <c r="V3769" s="41"/>
      <c r="W3769" s="4" t="str">
        <f>IFERROR(VLOOKUP(Table49[[#This Row],[ITEM CODE]],Table2[[Item Code]:[Category ]],6,0),"")</f>
        <v/>
      </c>
      <c r="X3769" s="1" t="str">
        <f>IFERROR(VLOOKUP(Table49[[#This Row],[ITEM CODE]],Table2[[Item Code]:[Sub Category]],7,0),"")</f>
        <v/>
      </c>
      <c r="Y3769" s="68" t="str">
        <f>Table49[[#This Row],[PO Number]]&amp;COUNTIFS($E$5:E3769,E3769)</f>
        <v>0</v>
      </c>
    </row>
    <row r="3770" spans="1:25" ht="14.7" customHeight="1" x14ac:dyDescent="0.3">
      <c r="A3770" s="1" t="str">
        <f>IF(Table49[[#This Row],[ITEM NAME]]="","",ROW()-4)</f>
        <v/>
      </c>
      <c r="B3770" s="68"/>
      <c r="C3770" s="4" t="str">
        <f>IFERROR(VLOOKUP(B3770,Table14[],3,0),"")</f>
        <v/>
      </c>
      <c r="D3770" s="4" t="str">
        <f>IFERROR(VLOOKUP(B3770,Table14[],2,0),"")</f>
        <v/>
      </c>
      <c r="E3770" s="4"/>
      <c r="H3770" s="41" t="str">
        <f>IFERROR(VLOOKUP(Table49[[#This Row],[ITEM CODE]],Table2[[Item Code]:[Master Name]],2,0),"")</f>
        <v/>
      </c>
      <c r="I3770" s="41"/>
      <c r="J3770" s="65" t="str">
        <f>IFERROR(VLOOKUP(Table49[[#This Row],[ITEM CODE]],Table2[[Item Code]:[Master Name]],3,0),"")</f>
        <v/>
      </c>
      <c r="K3770" s="1" t="str">
        <f>IFERROR(VLOOKUP(Table49[[#This Row],[ITEM CODE]],Table2[[Item Code]:[Master Name]],9,0),"")</f>
        <v/>
      </c>
      <c r="L3770" s="1" t="str">
        <f>IFERROR(VLOOKUP(Table49[[#This Row],[ITEM CODE]],Table2[[Item Code]:[Master Name]],8,0),"")</f>
        <v/>
      </c>
      <c r="M3770" s="41"/>
      <c r="N3770" s="66">
        <f>IFERROR(VLOOKUP(Table49[[#This Row],[ITEM CODE]],Table2[[#All],[Item Code]:[Unit Cost]],10,0),0)</f>
        <v>0</v>
      </c>
      <c r="O3770" s="134">
        <f>IFERROR(VLOOKUP(Table49[[#This Row],[ITEM CODE]],Table2[[#All],[Item Code]:[Unit Cost]],10,0),0)</f>
        <v>0</v>
      </c>
      <c r="P3770" s="56"/>
      <c r="Q3770" s="58"/>
      <c r="R3770" s="58">
        <f>Table49[[#This Row],[QUANTITY]]*Table49[[#This Row],[INV Prices]]</f>
        <v>0</v>
      </c>
      <c r="S3770" s="67"/>
      <c r="V3770" s="41"/>
      <c r="W3770" s="4" t="str">
        <f>IFERROR(VLOOKUP(Table49[[#This Row],[ITEM CODE]],Table2[[Item Code]:[Category ]],6,0),"")</f>
        <v/>
      </c>
      <c r="X3770" s="1" t="str">
        <f>IFERROR(VLOOKUP(Table49[[#This Row],[ITEM CODE]],Table2[[Item Code]:[Sub Category]],7,0),"")</f>
        <v/>
      </c>
      <c r="Y3770" s="68" t="str">
        <f>Table49[[#This Row],[PO Number]]&amp;COUNTIFS($E$5:E3770,E3770)</f>
        <v>0</v>
      </c>
    </row>
    <row r="3771" spans="1:25" ht="14.7" customHeight="1" x14ac:dyDescent="0.3">
      <c r="A3771" s="1" t="str">
        <f>IF(Table49[[#This Row],[ITEM NAME]]="","",ROW()-4)</f>
        <v/>
      </c>
      <c r="B3771" s="68"/>
      <c r="C3771" s="4" t="str">
        <f>IFERROR(VLOOKUP(B3771,Table14[],3,0),"")</f>
        <v/>
      </c>
      <c r="D3771" s="4" t="str">
        <f>IFERROR(VLOOKUP(B3771,Table14[],2,0),"")</f>
        <v/>
      </c>
      <c r="E3771" s="4"/>
      <c r="H3771" s="41" t="str">
        <f>IFERROR(VLOOKUP(Table49[[#This Row],[ITEM CODE]],Table2[[Item Code]:[Master Name]],2,0),"")</f>
        <v/>
      </c>
      <c r="I3771" s="41"/>
      <c r="J3771" s="65" t="str">
        <f>IFERROR(VLOOKUP(Table49[[#This Row],[ITEM CODE]],Table2[[Item Code]:[Master Name]],3,0),"")</f>
        <v/>
      </c>
      <c r="K3771" s="1" t="str">
        <f>IFERROR(VLOOKUP(Table49[[#This Row],[ITEM CODE]],Table2[[Item Code]:[Master Name]],9,0),"")</f>
        <v/>
      </c>
      <c r="L3771" s="1" t="str">
        <f>IFERROR(VLOOKUP(Table49[[#This Row],[ITEM CODE]],Table2[[Item Code]:[Master Name]],8,0),"")</f>
        <v/>
      </c>
      <c r="M3771" s="41"/>
      <c r="N3771" s="66">
        <f>IFERROR(VLOOKUP(Table49[[#This Row],[ITEM CODE]],Table2[[#All],[Item Code]:[Unit Cost]],10,0),0)</f>
        <v>0</v>
      </c>
      <c r="O3771" s="134">
        <f>IFERROR(VLOOKUP(Table49[[#This Row],[ITEM CODE]],Table2[[#All],[Item Code]:[Unit Cost]],10,0),0)</f>
        <v>0</v>
      </c>
      <c r="P3771" s="56"/>
      <c r="Q3771" s="58"/>
      <c r="R3771" s="58">
        <f>Table49[[#This Row],[QUANTITY]]*Table49[[#This Row],[INV Prices]]</f>
        <v>0</v>
      </c>
      <c r="S3771" s="67"/>
      <c r="V3771" s="41"/>
      <c r="W3771" s="4" t="str">
        <f>IFERROR(VLOOKUP(Table49[[#This Row],[ITEM CODE]],Table2[[Item Code]:[Category ]],6,0),"")</f>
        <v/>
      </c>
      <c r="X3771" s="1" t="str">
        <f>IFERROR(VLOOKUP(Table49[[#This Row],[ITEM CODE]],Table2[[Item Code]:[Sub Category]],7,0),"")</f>
        <v/>
      </c>
      <c r="Y3771" s="68" t="str">
        <f>Table49[[#This Row],[PO Number]]&amp;COUNTIFS($E$5:E3771,E3771)</f>
        <v>0</v>
      </c>
    </row>
    <row r="3772" spans="1:25" ht="14.7" customHeight="1" x14ac:dyDescent="0.3">
      <c r="A3772" s="1" t="str">
        <f>IF(Table49[[#This Row],[ITEM NAME]]="","",ROW()-4)</f>
        <v/>
      </c>
      <c r="B3772" s="68"/>
      <c r="C3772" s="4" t="str">
        <f>IFERROR(VLOOKUP(B3772,Table14[],3,0),"")</f>
        <v/>
      </c>
      <c r="D3772" s="4" t="str">
        <f>IFERROR(VLOOKUP(B3772,Table14[],2,0),"")</f>
        <v/>
      </c>
      <c r="E3772" s="4"/>
      <c r="H3772" s="41" t="str">
        <f>IFERROR(VLOOKUP(Table49[[#This Row],[ITEM CODE]],Table2[[Item Code]:[Master Name]],2,0),"")</f>
        <v/>
      </c>
      <c r="I3772" s="41"/>
      <c r="J3772" s="65" t="str">
        <f>IFERROR(VLOOKUP(Table49[[#This Row],[ITEM CODE]],Table2[[Item Code]:[Master Name]],3,0),"")</f>
        <v/>
      </c>
      <c r="K3772" s="1" t="str">
        <f>IFERROR(VLOOKUP(Table49[[#This Row],[ITEM CODE]],Table2[[Item Code]:[Master Name]],9,0),"")</f>
        <v/>
      </c>
      <c r="L3772" s="1" t="str">
        <f>IFERROR(VLOOKUP(Table49[[#This Row],[ITEM CODE]],Table2[[Item Code]:[Master Name]],8,0),"")</f>
        <v/>
      </c>
      <c r="M3772" s="41"/>
      <c r="N3772" s="66">
        <f>IFERROR(VLOOKUP(Table49[[#This Row],[ITEM CODE]],Table2[[#All],[Item Code]:[Unit Cost]],10,0),0)</f>
        <v>0</v>
      </c>
      <c r="O3772" s="134">
        <f>IFERROR(VLOOKUP(Table49[[#This Row],[ITEM CODE]],Table2[[#All],[Item Code]:[Unit Cost]],10,0),0)</f>
        <v>0</v>
      </c>
      <c r="P3772" s="56"/>
      <c r="Q3772" s="58"/>
      <c r="R3772" s="58">
        <f>Table49[[#This Row],[QUANTITY]]*Table49[[#This Row],[INV Prices]]</f>
        <v>0</v>
      </c>
      <c r="S3772" s="67"/>
      <c r="V3772" s="41"/>
      <c r="W3772" s="4" t="str">
        <f>IFERROR(VLOOKUP(Table49[[#This Row],[ITEM CODE]],Table2[[Item Code]:[Category ]],6,0),"")</f>
        <v/>
      </c>
      <c r="X3772" s="1" t="str">
        <f>IFERROR(VLOOKUP(Table49[[#This Row],[ITEM CODE]],Table2[[Item Code]:[Sub Category]],7,0),"")</f>
        <v/>
      </c>
      <c r="Y3772" s="68" t="str">
        <f>Table49[[#This Row],[PO Number]]&amp;COUNTIFS($E$5:E3772,E3772)</f>
        <v>0</v>
      </c>
    </row>
    <row r="3773" spans="1:25" ht="14.7" customHeight="1" x14ac:dyDescent="0.3">
      <c r="A3773" s="1" t="str">
        <f>IF(Table49[[#This Row],[ITEM NAME]]="","",ROW()-4)</f>
        <v/>
      </c>
      <c r="B3773" s="68"/>
      <c r="C3773" s="4" t="str">
        <f>IFERROR(VLOOKUP(B3773,Table14[],3,0),"")</f>
        <v/>
      </c>
      <c r="D3773" s="4" t="str">
        <f>IFERROR(VLOOKUP(B3773,Table14[],2,0),"")</f>
        <v/>
      </c>
      <c r="E3773" s="4"/>
      <c r="H3773" s="41" t="str">
        <f>IFERROR(VLOOKUP(Table49[[#This Row],[ITEM CODE]],Table2[[Item Code]:[Master Name]],2,0),"")</f>
        <v/>
      </c>
      <c r="I3773" s="41"/>
      <c r="J3773" s="65" t="str">
        <f>IFERROR(VLOOKUP(Table49[[#This Row],[ITEM CODE]],Table2[[Item Code]:[Master Name]],3,0),"")</f>
        <v/>
      </c>
      <c r="K3773" s="1" t="str">
        <f>IFERROR(VLOOKUP(Table49[[#This Row],[ITEM CODE]],Table2[[Item Code]:[Master Name]],9,0),"")</f>
        <v/>
      </c>
      <c r="L3773" s="1" t="str">
        <f>IFERROR(VLOOKUP(Table49[[#This Row],[ITEM CODE]],Table2[[Item Code]:[Master Name]],8,0),"")</f>
        <v/>
      </c>
      <c r="M3773" s="41"/>
      <c r="N3773" s="66">
        <f>IFERROR(VLOOKUP(Table49[[#This Row],[ITEM CODE]],Table2[[#All],[Item Code]:[Unit Cost]],10,0),0)</f>
        <v>0</v>
      </c>
      <c r="O3773" s="134">
        <f>IFERROR(VLOOKUP(Table49[[#This Row],[ITEM CODE]],Table2[[#All],[Item Code]:[Unit Cost]],10,0),0)</f>
        <v>0</v>
      </c>
      <c r="P3773" s="56"/>
      <c r="Q3773" s="58"/>
      <c r="R3773" s="58">
        <f>Table49[[#This Row],[QUANTITY]]*Table49[[#This Row],[INV Prices]]</f>
        <v>0</v>
      </c>
      <c r="S3773" s="67"/>
      <c r="V3773" s="41"/>
      <c r="W3773" s="4" t="str">
        <f>IFERROR(VLOOKUP(Table49[[#This Row],[ITEM CODE]],Table2[[Item Code]:[Category ]],6,0),"")</f>
        <v/>
      </c>
      <c r="X3773" s="1" t="str">
        <f>IFERROR(VLOOKUP(Table49[[#This Row],[ITEM CODE]],Table2[[Item Code]:[Sub Category]],7,0),"")</f>
        <v/>
      </c>
      <c r="Y3773" s="68" t="str">
        <f>Table49[[#This Row],[PO Number]]&amp;COUNTIFS($E$5:E3773,E3773)</f>
        <v>0</v>
      </c>
    </row>
    <row r="3774" spans="1:25" ht="14.7" customHeight="1" x14ac:dyDescent="0.3">
      <c r="A3774" s="1" t="str">
        <f>IF(Table49[[#This Row],[ITEM NAME]]="","",ROW()-4)</f>
        <v/>
      </c>
      <c r="B3774" s="68"/>
      <c r="C3774" s="4" t="str">
        <f>IFERROR(VLOOKUP(B3774,Table14[],3,0),"")</f>
        <v/>
      </c>
      <c r="D3774" s="4" t="str">
        <f>IFERROR(VLOOKUP(B3774,Table14[],2,0),"")</f>
        <v/>
      </c>
      <c r="E3774" s="4"/>
      <c r="H3774" s="41" t="str">
        <f>IFERROR(VLOOKUP(Table49[[#This Row],[ITEM CODE]],Table2[[Item Code]:[Master Name]],2,0),"")</f>
        <v/>
      </c>
      <c r="I3774" s="41"/>
      <c r="J3774" s="65" t="str">
        <f>IFERROR(VLOOKUP(Table49[[#This Row],[ITEM CODE]],Table2[[Item Code]:[Master Name]],3,0),"")</f>
        <v/>
      </c>
      <c r="K3774" s="1" t="str">
        <f>IFERROR(VLOOKUP(Table49[[#This Row],[ITEM CODE]],Table2[[Item Code]:[Master Name]],9,0),"")</f>
        <v/>
      </c>
      <c r="L3774" s="1" t="str">
        <f>IFERROR(VLOOKUP(Table49[[#This Row],[ITEM CODE]],Table2[[Item Code]:[Master Name]],8,0),"")</f>
        <v/>
      </c>
      <c r="M3774" s="41"/>
      <c r="N3774" s="66">
        <f>IFERROR(VLOOKUP(Table49[[#This Row],[ITEM CODE]],Table2[[#All],[Item Code]:[Unit Cost]],10,0),0)</f>
        <v>0</v>
      </c>
      <c r="O3774" s="134">
        <f>IFERROR(VLOOKUP(Table49[[#This Row],[ITEM CODE]],Table2[[#All],[Item Code]:[Unit Cost]],10,0),0)</f>
        <v>0</v>
      </c>
      <c r="P3774" s="56"/>
      <c r="Q3774" s="58"/>
      <c r="R3774" s="58">
        <f>Table49[[#This Row],[QUANTITY]]*Table49[[#This Row],[INV Prices]]</f>
        <v>0</v>
      </c>
      <c r="S3774" s="67"/>
      <c r="V3774" s="41"/>
      <c r="W3774" s="4" t="str">
        <f>IFERROR(VLOOKUP(Table49[[#This Row],[ITEM CODE]],Table2[[Item Code]:[Category ]],6,0),"")</f>
        <v/>
      </c>
      <c r="X3774" s="1" t="str">
        <f>IFERROR(VLOOKUP(Table49[[#This Row],[ITEM CODE]],Table2[[Item Code]:[Sub Category]],7,0),"")</f>
        <v/>
      </c>
      <c r="Y3774" s="68" t="str">
        <f>Table49[[#This Row],[PO Number]]&amp;COUNTIFS($E$5:E3774,E3774)</f>
        <v>0</v>
      </c>
    </row>
    <row r="3775" spans="1:25" ht="14.7" customHeight="1" x14ac:dyDescent="0.3">
      <c r="A3775" s="1" t="str">
        <f>IF(Table49[[#This Row],[ITEM NAME]]="","",ROW()-4)</f>
        <v/>
      </c>
      <c r="B3775" s="68"/>
      <c r="C3775" s="4" t="str">
        <f>IFERROR(VLOOKUP(B3775,Table14[],3,0),"")</f>
        <v/>
      </c>
      <c r="D3775" s="4" t="str">
        <f>IFERROR(VLOOKUP(B3775,Table14[],2,0),"")</f>
        <v/>
      </c>
      <c r="E3775" s="4"/>
      <c r="H3775" s="41" t="str">
        <f>IFERROR(VLOOKUP(Table49[[#This Row],[ITEM CODE]],Table2[[Item Code]:[Master Name]],2,0),"")</f>
        <v/>
      </c>
      <c r="I3775" s="41"/>
      <c r="J3775" s="65" t="str">
        <f>IFERROR(VLOOKUP(Table49[[#This Row],[ITEM CODE]],Table2[[Item Code]:[Master Name]],3,0),"")</f>
        <v/>
      </c>
      <c r="K3775" s="1" t="str">
        <f>IFERROR(VLOOKUP(Table49[[#This Row],[ITEM CODE]],Table2[[Item Code]:[Master Name]],9,0),"")</f>
        <v/>
      </c>
      <c r="L3775" s="1" t="str">
        <f>IFERROR(VLOOKUP(Table49[[#This Row],[ITEM CODE]],Table2[[Item Code]:[Master Name]],8,0),"")</f>
        <v/>
      </c>
      <c r="M3775" s="41"/>
      <c r="N3775" s="66">
        <f>IFERROR(VLOOKUP(Table49[[#This Row],[ITEM CODE]],Table2[[#All],[Item Code]:[Unit Cost]],10,0),0)</f>
        <v>0</v>
      </c>
      <c r="O3775" s="134">
        <f>IFERROR(VLOOKUP(Table49[[#This Row],[ITEM CODE]],Table2[[#All],[Item Code]:[Unit Cost]],10,0),0)</f>
        <v>0</v>
      </c>
      <c r="P3775" s="56"/>
      <c r="Q3775" s="58"/>
      <c r="R3775" s="58">
        <f>Table49[[#This Row],[QUANTITY]]*Table49[[#This Row],[INV Prices]]</f>
        <v>0</v>
      </c>
      <c r="S3775" s="67"/>
      <c r="V3775" s="41"/>
      <c r="W3775" s="4" t="str">
        <f>IFERROR(VLOOKUP(Table49[[#This Row],[ITEM CODE]],Table2[[Item Code]:[Category ]],6,0),"")</f>
        <v/>
      </c>
      <c r="X3775" s="1" t="str">
        <f>IFERROR(VLOOKUP(Table49[[#This Row],[ITEM CODE]],Table2[[Item Code]:[Sub Category]],7,0),"")</f>
        <v/>
      </c>
      <c r="Y3775" s="68" t="str">
        <f>Table49[[#This Row],[PO Number]]&amp;COUNTIFS($E$5:E3775,E3775)</f>
        <v>0</v>
      </c>
    </row>
    <row r="3776" spans="1:25" ht="14.7" customHeight="1" x14ac:dyDescent="0.3">
      <c r="A3776" s="1" t="str">
        <f>IF(Table49[[#This Row],[ITEM NAME]]="","",ROW()-4)</f>
        <v/>
      </c>
      <c r="B3776" s="68"/>
      <c r="C3776" s="4" t="str">
        <f>IFERROR(VLOOKUP(B3776,Table14[],3,0),"")</f>
        <v/>
      </c>
      <c r="D3776" s="4" t="str">
        <f>IFERROR(VLOOKUP(B3776,Table14[],2,0),"")</f>
        <v/>
      </c>
      <c r="E3776" s="4"/>
      <c r="H3776" s="41" t="str">
        <f>IFERROR(VLOOKUP(Table49[[#This Row],[ITEM CODE]],Table2[[Item Code]:[Master Name]],2,0),"")</f>
        <v/>
      </c>
      <c r="I3776" s="41"/>
      <c r="J3776" s="65" t="str">
        <f>IFERROR(VLOOKUP(Table49[[#This Row],[ITEM CODE]],Table2[[Item Code]:[Master Name]],3,0),"")</f>
        <v/>
      </c>
      <c r="K3776" s="1" t="str">
        <f>IFERROR(VLOOKUP(Table49[[#This Row],[ITEM CODE]],Table2[[Item Code]:[Master Name]],9,0),"")</f>
        <v/>
      </c>
      <c r="L3776" s="1" t="str">
        <f>IFERROR(VLOOKUP(Table49[[#This Row],[ITEM CODE]],Table2[[Item Code]:[Master Name]],8,0),"")</f>
        <v/>
      </c>
      <c r="M3776" s="41"/>
      <c r="N3776" s="66">
        <f>IFERROR(VLOOKUP(Table49[[#This Row],[ITEM CODE]],Table2[[#All],[Item Code]:[Unit Cost]],10,0),0)</f>
        <v>0</v>
      </c>
      <c r="O3776" s="134">
        <f>IFERROR(VLOOKUP(Table49[[#This Row],[ITEM CODE]],Table2[[#All],[Item Code]:[Unit Cost]],10,0),0)</f>
        <v>0</v>
      </c>
      <c r="P3776" s="56"/>
      <c r="Q3776" s="58"/>
      <c r="R3776" s="58">
        <f>Table49[[#This Row],[QUANTITY]]*Table49[[#This Row],[INV Prices]]</f>
        <v>0</v>
      </c>
      <c r="S3776" s="67"/>
      <c r="V3776" s="41"/>
      <c r="W3776" s="4" t="str">
        <f>IFERROR(VLOOKUP(Table49[[#This Row],[ITEM CODE]],Table2[[Item Code]:[Category ]],6,0),"")</f>
        <v/>
      </c>
      <c r="X3776" s="1" t="str">
        <f>IFERROR(VLOOKUP(Table49[[#This Row],[ITEM CODE]],Table2[[Item Code]:[Sub Category]],7,0),"")</f>
        <v/>
      </c>
      <c r="Y3776" s="68" t="str">
        <f>Table49[[#This Row],[PO Number]]&amp;COUNTIFS($E$5:E3776,E3776)</f>
        <v>0</v>
      </c>
    </row>
    <row r="3777" spans="1:25" ht="14.7" customHeight="1" x14ac:dyDescent="0.3">
      <c r="A3777" s="1" t="str">
        <f>IF(Table49[[#This Row],[ITEM NAME]]="","",ROW()-4)</f>
        <v/>
      </c>
      <c r="B3777" s="68"/>
      <c r="C3777" s="4" t="str">
        <f>IFERROR(VLOOKUP(B3777,Table14[],3,0),"")</f>
        <v/>
      </c>
      <c r="D3777" s="4" t="str">
        <f>IFERROR(VLOOKUP(B3777,Table14[],2,0),"")</f>
        <v/>
      </c>
      <c r="E3777" s="4"/>
      <c r="H3777" s="41" t="str">
        <f>IFERROR(VLOOKUP(Table49[[#This Row],[ITEM CODE]],Table2[[Item Code]:[Master Name]],2,0),"")</f>
        <v/>
      </c>
      <c r="I3777" s="41"/>
      <c r="J3777" s="65" t="str">
        <f>IFERROR(VLOOKUP(Table49[[#This Row],[ITEM CODE]],Table2[[Item Code]:[Master Name]],3,0),"")</f>
        <v/>
      </c>
      <c r="K3777" s="1" t="str">
        <f>IFERROR(VLOOKUP(Table49[[#This Row],[ITEM CODE]],Table2[[Item Code]:[Master Name]],9,0),"")</f>
        <v/>
      </c>
      <c r="L3777" s="1" t="str">
        <f>IFERROR(VLOOKUP(Table49[[#This Row],[ITEM CODE]],Table2[[Item Code]:[Master Name]],8,0),"")</f>
        <v/>
      </c>
      <c r="M3777" s="41"/>
      <c r="N3777" s="66">
        <f>IFERROR(VLOOKUP(Table49[[#This Row],[ITEM CODE]],Table2[[#All],[Item Code]:[Unit Cost]],10,0),0)</f>
        <v>0</v>
      </c>
      <c r="O3777" s="134">
        <f>IFERROR(VLOOKUP(Table49[[#This Row],[ITEM CODE]],Table2[[#All],[Item Code]:[Unit Cost]],10,0),0)</f>
        <v>0</v>
      </c>
      <c r="P3777" s="56"/>
      <c r="Q3777" s="58"/>
      <c r="R3777" s="58">
        <f>Table49[[#This Row],[QUANTITY]]*Table49[[#This Row],[INV Prices]]</f>
        <v>0</v>
      </c>
      <c r="S3777" s="67"/>
      <c r="V3777" s="41"/>
      <c r="W3777" s="4" t="str">
        <f>IFERROR(VLOOKUP(Table49[[#This Row],[ITEM CODE]],Table2[[Item Code]:[Category ]],6,0),"")</f>
        <v/>
      </c>
      <c r="X3777" s="1" t="str">
        <f>IFERROR(VLOOKUP(Table49[[#This Row],[ITEM CODE]],Table2[[Item Code]:[Sub Category]],7,0),"")</f>
        <v/>
      </c>
      <c r="Y3777" s="68" t="str">
        <f>Table49[[#This Row],[PO Number]]&amp;COUNTIFS($E$5:E3777,E3777)</f>
        <v>0</v>
      </c>
    </row>
    <row r="3778" spans="1:25" ht="14.7" customHeight="1" x14ac:dyDescent="0.3">
      <c r="A3778" s="1" t="str">
        <f>IF(Table49[[#This Row],[ITEM NAME]]="","",ROW()-4)</f>
        <v/>
      </c>
      <c r="B3778" s="68"/>
      <c r="C3778" s="4" t="str">
        <f>IFERROR(VLOOKUP(B3778,Table14[],3,0),"")</f>
        <v/>
      </c>
      <c r="D3778" s="4" t="str">
        <f>IFERROR(VLOOKUP(B3778,Table14[],2,0),"")</f>
        <v/>
      </c>
      <c r="E3778" s="4"/>
      <c r="H3778" s="41" t="str">
        <f>IFERROR(VLOOKUP(Table49[[#This Row],[ITEM CODE]],Table2[[Item Code]:[Master Name]],2,0),"")</f>
        <v/>
      </c>
      <c r="I3778" s="41"/>
      <c r="J3778" s="65" t="str">
        <f>IFERROR(VLOOKUP(Table49[[#This Row],[ITEM CODE]],Table2[[Item Code]:[Master Name]],3,0),"")</f>
        <v/>
      </c>
      <c r="K3778" s="1" t="str">
        <f>IFERROR(VLOOKUP(Table49[[#This Row],[ITEM CODE]],Table2[[Item Code]:[Master Name]],9,0),"")</f>
        <v/>
      </c>
      <c r="L3778" s="1" t="str">
        <f>IFERROR(VLOOKUP(Table49[[#This Row],[ITEM CODE]],Table2[[Item Code]:[Master Name]],8,0),"")</f>
        <v/>
      </c>
      <c r="M3778" s="41"/>
      <c r="N3778" s="66">
        <f>IFERROR(VLOOKUP(Table49[[#This Row],[ITEM CODE]],Table2[[#All],[Item Code]:[Unit Cost]],10,0),0)</f>
        <v>0</v>
      </c>
      <c r="O3778" s="134">
        <f>IFERROR(VLOOKUP(Table49[[#This Row],[ITEM CODE]],Table2[[#All],[Item Code]:[Unit Cost]],10,0),0)</f>
        <v>0</v>
      </c>
      <c r="P3778" s="56"/>
      <c r="Q3778" s="58"/>
      <c r="R3778" s="58">
        <f>Table49[[#This Row],[QUANTITY]]*Table49[[#This Row],[INV Prices]]</f>
        <v>0</v>
      </c>
      <c r="S3778" s="67"/>
      <c r="V3778" s="41"/>
      <c r="W3778" s="4" t="str">
        <f>IFERROR(VLOOKUP(Table49[[#This Row],[ITEM CODE]],Table2[[Item Code]:[Category ]],6,0),"")</f>
        <v/>
      </c>
      <c r="X3778" s="1" t="str">
        <f>IFERROR(VLOOKUP(Table49[[#This Row],[ITEM CODE]],Table2[[Item Code]:[Sub Category]],7,0),"")</f>
        <v/>
      </c>
      <c r="Y3778" s="68" t="str">
        <f>Table49[[#This Row],[PO Number]]&amp;COUNTIFS($E$5:E3778,E3778)</f>
        <v>0</v>
      </c>
    </row>
    <row r="3779" spans="1:25" ht="14.7" customHeight="1" x14ac:dyDescent="0.3">
      <c r="A3779" s="1" t="str">
        <f>IF(Table49[[#This Row],[ITEM NAME]]="","",ROW()-4)</f>
        <v/>
      </c>
      <c r="B3779" s="68"/>
      <c r="C3779" s="4" t="str">
        <f>IFERROR(VLOOKUP(B3779,Table14[],3,0),"")</f>
        <v/>
      </c>
      <c r="D3779" s="4" t="str">
        <f>IFERROR(VLOOKUP(B3779,Table14[],2,0),"")</f>
        <v/>
      </c>
      <c r="E3779" s="4"/>
      <c r="H3779" s="41" t="str">
        <f>IFERROR(VLOOKUP(Table49[[#This Row],[ITEM CODE]],Table2[[Item Code]:[Master Name]],2,0),"")</f>
        <v/>
      </c>
      <c r="I3779" s="41"/>
      <c r="J3779" s="65" t="str">
        <f>IFERROR(VLOOKUP(Table49[[#This Row],[ITEM CODE]],Table2[[Item Code]:[Master Name]],3,0),"")</f>
        <v/>
      </c>
      <c r="K3779" s="1" t="str">
        <f>IFERROR(VLOOKUP(Table49[[#This Row],[ITEM CODE]],Table2[[Item Code]:[Master Name]],9,0),"")</f>
        <v/>
      </c>
      <c r="L3779" s="1" t="str">
        <f>IFERROR(VLOOKUP(Table49[[#This Row],[ITEM CODE]],Table2[[Item Code]:[Master Name]],8,0),"")</f>
        <v/>
      </c>
      <c r="M3779" s="41"/>
      <c r="N3779" s="66">
        <f>IFERROR(VLOOKUP(Table49[[#This Row],[ITEM CODE]],Table2[[#All],[Item Code]:[Unit Cost]],10,0),0)</f>
        <v>0</v>
      </c>
      <c r="O3779" s="134">
        <f>IFERROR(VLOOKUP(Table49[[#This Row],[ITEM CODE]],Table2[[#All],[Item Code]:[Unit Cost]],10,0),0)</f>
        <v>0</v>
      </c>
      <c r="P3779" s="56"/>
      <c r="Q3779" s="58"/>
      <c r="R3779" s="58">
        <f>Table49[[#This Row],[QUANTITY]]*Table49[[#This Row],[INV Prices]]</f>
        <v>0</v>
      </c>
      <c r="S3779" s="67"/>
      <c r="V3779" s="41"/>
      <c r="W3779" s="4" t="str">
        <f>IFERROR(VLOOKUP(Table49[[#This Row],[ITEM CODE]],Table2[[Item Code]:[Category ]],6,0),"")</f>
        <v/>
      </c>
      <c r="X3779" s="1" t="str">
        <f>IFERROR(VLOOKUP(Table49[[#This Row],[ITEM CODE]],Table2[[Item Code]:[Sub Category]],7,0),"")</f>
        <v/>
      </c>
      <c r="Y3779" s="68" t="str">
        <f>Table49[[#This Row],[PO Number]]&amp;COUNTIFS($E$5:E3779,E3779)</f>
        <v>0</v>
      </c>
    </row>
    <row r="3780" spans="1:25" ht="14.7" customHeight="1" x14ac:dyDescent="0.3">
      <c r="A3780" s="1" t="str">
        <f>IF(Table49[[#This Row],[ITEM NAME]]="","",ROW()-4)</f>
        <v/>
      </c>
      <c r="B3780" s="68"/>
      <c r="C3780" s="4" t="str">
        <f>IFERROR(VLOOKUP(B3780,Table14[],3,0),"")</f>
        <v/>
      </c>
      <c r="D3780" s="4" t="str">
        <f>IFERROR(VLOOKUP(B3780,Table14[],2,0),"")</f>
        <v/>
      </c>
      <c r="E3780" s="4"/>
      <c r="H3780" s="41" t="str">
        <f>IFERROR(VLOOKUP(Table49[[#This Row],[ITEM CODE]],Table2[[Item Code]:[Master Name]],2,0),"")</f>
        <v/>
      </c>
      <c r="I3780" s="41"/>
      <c r="J3780" s="65" t="str">
        <f>IFERROR(VLOOKUP(Table49[[#This Row],[ITEM CODE]],Table2[[Item Code]:[Master Name]],3,0),"")</f>
        <v/>
      </c>
      <c r="K3780" s="1" t="str">
        <f>IFERROR(VLOOKUP(Table49[[#This Row],[ITEM CODE]],Table2[[Item Code]:[Master Name]],9,0),"")</f>
        <v/>
      </c>
      <c r="L3780" s="1" t="str">
        <f>IFERROR(VLOOKUP(Table49[[#This Row],[ITEM CODE]],Table2[[Item Code]:[Master Name]],8,0),"")</f>
        <v/>
      </c>
      <c r="M3780" s="41"/>
      <c r="N3780" s="66">
        <f>IFERROR(VLOOKUP(Table49[[#This Row],[ITEM CODE]],Table2[[#All],[Item Code]:[Unit Cost]],10,0),0)</f>
        <v>0</v>
      </c>
      <c r="O3780" s="134">
        <f>IFERROR(VLOOKUP(Table49[[#This Row],[ITEM CODE]],Table2[[#All],[Item Code]:[Unit Cost]],10,0),0)</f>
        <v>0</v>
      </c>
      <c r="P3780" s="56"/>
      <c r="Q3780" s="58"/>
      <c r="R3780" s="58">
        <f>Table49[[#This Row],[QUANTITY]]*Table49[[#This Row],[INV Prices]]</f>
        <v>0</v>
      </c>
      <c r="S3780" s="67"/>
      <c r="V3780" s="41"/>
      <c r="W3780" s="4" t="str">
        <f>IFERROR(VLOOKUP(Table49[[#This Row],[ITEM CODE]],Table2[[Item Code]:[Category ]],6,0),"")</f>
        <v/>
      </c>
      <c r="X3780" s="1" t="str">
        <f>IFERROR(VLOOKUP(Table49[[#This Row],[ITEM CODE]],Table2[[Item Code]:[Sub Category]],7,0),"")</f>
        <v/>
      </c>
      <c r="Y3780" s="68" t="str">
        <f>Table49[[#This Row],[PO Number]]&amp;COUNTIFS($E$5:E3780,E3780)</f>
        <v>0</v>
      </c>
    </row>
    <row r="3781" spans="1:25" ht="14.7" customHeight="1" x14ac:dyDescent="0.3">
      <c r="A3781" s="1" t="str">
        <f>IF(Table49[[#This Row],[ITEM NAME]]="","",ROW()-4)</f>
        <v/>
      </c>
      <c r="B3781" s="68"/>
      <c r="C3781" s="4" t="str">
        <f>IFERROR(VLOOKUP(B3781,Table14[],3,0),"")</f>
        <v/>
      </c>
      <c r="D3781" s="4" t="str">
        <f>IFERROR(VLOOKUP(B3781,Table14[],2,0),"")</f>
        <v/>
      </c>
      <c r="E3781" s="4"/>
      <c r="H3781" s="41" t="str">
        <f>IFERROR(VLOOKUP(Table49[[#This Row],[ITEM CODE]],Table2[[Item Code]:[Master Name]],2,0),"")</f>
        <v/>
      </c>
      <c r="I3781" s="41"/>
      <c r="J3781" s="65" t="str">
        <f>IFERROR(VLOOKUP(Table49[[#This Row],[ITEM CODE]],Table2[[Item Code]:[Master Name]],3,0),"")</f>
        <v/>
      </c>
      <c r="K3781" s="1" t="str">
        <f>IFERROR(VLOOKUP(Table49[[#This Row],[ITEM CODE]],Table2[[Item Code]:[Master Name]],9,0),"")</f>
        <v/>
      </c>
      <c r="L3781" s="1" t="str">
        <f>IFERROR(VLOOKUP(Table49[[#This Row],[ITEM CODE]],Table2[[Item Code]:[Master Name]],8,0),"")</f>
        <v/>
      </c>
      <c r="M3781" s="41"/>
      <c r="N3781" s="66">
        <f>IFERROR(VLOOKUP(Table49[[#This Row],[ITEM CODE]],Table2[[#All],[Item Code]:[Unit Cost]],10,0),0)</f>
        <v>0</v>
      </c>
      <c r="O3781" s="134">
        <f>IFERROR(VLOOKUP(Table49[[#This Row],[ITEM CODE]],Table2[[#All],[Item Code]:[Unit Cost]],10,0),0)</f>
        <v>0</v>
      </c>
      <c r="P3781" s="56"/>
      <c r="Q3781" s="58"/>
      <c r="R3781" s="58">
        <f>Table49[[#This Row],[QUANTITY]]*Table49[[#This Row],[INV Prices]]</f>
        <v>0</v>
      </c>
      <c r="S3781" s="67"/>
      <c r="V3781" s="41"/>
      <c r="W3781" s="4" t="str">
        <f>IFERROR(VLOOKUP(Table49[[#This Row],[ITEM CODE]],Table2[[Item Code]:[Category ]],6,0),"")</f>
        <v/>
      </c>
      <c r="X3781" s="1" t="str">
        <f>IFERROR(VLOOKUP(Table49[[#This Row],[ITEM CODE]],Table2[[Item Code]:[Sub Category]],7,0),"")</f>
        <v/>
      </c>
      <c r="Y3781" s="68" t="str">
        <f>Table49[[#This Row],[PO Number]]&amp;COUNTIFS($E$5:E3781,E3781)</f>
        <v>0</v>
      </c>
    </row>
    <row r="3782" spans="1:25" ht="14.7" customHeight="1" x14ac:dyDescent="0.3">
      <c r="A3782" s="1" t="str">
        <f>IF(Table49[[#This Row],[ITEM NAME]]="","",ROW()-4)</f>
        <v/>
      </c>
      <c r="B3782" s="68"/>
      <c r="C3782" s="4" t="str">
        <f>IFERROR(VLOOKUP(B3782,Table14[],3,0),"")</f>
        <v/>
      </c>
      <c r="D3782" s="4" t="str">
        <f>IFERROR(VLOOKUP(B3782,Table14[],2,0),"")</f>
        <v/>
      </c>
      <c r="E3782" s="4"/>
      <c r="H3782" s="41" t="str">
        <f>IFERROR(VLOOKUP(Table49[[#This Row],[ITEM CODE]],Table2[[Item Code]:[Master Name]],2,0),"")</f>
        <v/>
      </c>
      <c r="I3782" s="41"/>
      <c r="J3782" s="65" t="str">
        <f>IFERROR(VLOOKUP(Table49[[#This Row],[ITEM CODE]],Table2[[Item Code]:[Master Name]],3,0),"")</f>
        <v/>
      </c>
      <c r="K3782" s="1" t="str">
        <f>IFERROR(VLOOKUP(Table49[[#This Row],[ITEM CODE]],Table2[[Item Code]:[Master Name]],9,0),"")</f>
        <v/>
      </c>
      <c r="L3782" s="1" t="str">
        <f>IFERROR(VLOOKUP(Table49[[#This Row],[ITEM CODE]],Table2[[Item Code]:[Master Name]],8,0),"")</f>
        <v/>
      </c>
      <c r="M3782" s="41"/>
      <c r="N3782" s="66">
        <f>IFERROR(VLOOKUP(Table49[[#This Row],[ITEM CODE]],Table2[[#All],[Item Code]:[Unit Cost]],10,0),0)</f>
        <v>0</v>
      </c>
      <c r="O3782" s="134">
        <f>IFERROR(VLOOKUP(Table49[[#This Row],[ITEM CODE]],Table2[[#All],[Item Code]:[Unit Cost]],10,0),0)</f>
        <v>0</v>
      </c>
      <c r="P3782" s="56"/>
      <c r="Q3782" s="58"/>
      <c r="R3782" s="58">
        <f>Table49[[#This Row],[QUANTITY]]*Table49[[#This Row],[INV Prices]]</f>
        <v>0</v>
      </c>
      <c r="S3782" s="67"/>
      <c r="V3782" s="41"/>
      <c r="W3782" s="4" t="str">
        <f>IFERROR(VLOOKUP(Table49[[#This Row],[ITEM CODE]],Table2[[Item Code]:[Category ]],6,0),"")</f>
        <v/>
      </c>
      <c r="X3782" s="1" t="str">
        <f>IFERROR(VLOOKUP(Table49[[#This Row],[ITEM CODE]],Table2[[Item Code]:[Sub Category]],7,0),"")</f>
        <v/>
      </c>
      <c r="Y3782" s="68" t="str">
        <f>Table49[[#This Row],[PO Number]]&amp;COUNTIFS($E$5:E3782,E3782)</f>
        <v>0</v>
      </c>
    </row>
    <row r="3783" spans="1:25" ht="14.7" customHeight="1" x14ac:dyDescent="0.3">
      <c r="A3783" s="1" t="str">
        <f>IF(Table49[[#This Row],[ITEM NAME]]="","",ROW()-4)</f>
        <v/>
      </c>
      <c r="B3783" s="68"/>
      <c r="C3783" s="4" t="str">
        <f>IFERROR(VLOOKUP(B3783,Table14[],3,0),"")</f>
        <v/>
      </c>
      <c r="D3783" s="4" t="str">
        <f>IFERROR(VLOOKUP(B3783,Table14[],2,0),"")</f>
        <v/>
      </c>
      <c r="E3783" s="4"/>
      <c r="H3783" s="41" t="str">
        <f>IFERROR(VLOOKUP(Table49[[#This Row],[ITEM CODE]],Table2[[Item Code]:[Master Name]],2,0),"")</f>
        <v/>
      </c>
      <c r="I3783" s="41"/>
      <c r="J3783" s="65" t="str">
        <f>IFERROR(VLOOKUP(Table49[[#This Row],[ITEM CODE]],Table2[[Item Code]:[Master Name]],3,0),"")</f>
        <v/>
      </c>
      <c r="K3783" s="1" t="str">
        <f>IFERROR(VLOOKUP(Table49[[#This Row],[ITEM CODE]],Table2[[Item Code]:[Master Name]],9,0),"")</f>
        <v/>
      </c>
      <c r="L3783" s="1" t="str">
        <f>IFERROR(VLOOKUP(Table49[[#This Row],[ITEM CODE]],Table2[[Item Code]:[Master Name]],8,0),"")</f>
        <v/>
      </c>
      <c r="M3783" s="41"/>
      <c r="N3783" s="66">
        <f>IFERROR(VLOOKUP(Table49[[#This Row],[ITEM CODE]],Table2[[#All],[Item Code]:[Unit Cost]],10,0),0)</f>
        <v>0</v>
      </c>
      <c r="O3783" s="134">
        <f>IFERROR(VLOOKUP(Table49[[#This Row],[ITEM CODE]],Table2[[#All],[Item Code]:[Unit Cost]],10,0),0)</f>
        <v>0</v>
      </c>
      <c r="P3783" s="56"/>
      <c r="Q3783" s="58"/>
      <c r="R3783" s="58">
        <f>Table49[[#This Row],[QUANTITY]]*Table49[[#This Row],[INV Prices]]</f>
        <v>0</v>
      </c>
      <c r="S3783" s="67"/>
      <c r="V3783" s="41"/>
      <c r="W3783" s="4" t="str">
        <f>IFERROR(VLOOKUP(Table49[[#This Row],[ITEM CODE]],Table2[[Item Code]:[Category ]],6,0),"")</f>
        <v/>
      </c>
      <c r="X3783" s="1" t="str">
        <f>IFERROR(VLOOKUP(Table49[[#This Row],[ITEM CODE]],Table2[[Item Code]:[Sub Category]],7,0),"")</f>
        <v/>
      </c>
      <c r="Y3783" s="68" t="str">
        <f>Table49[[#This Row],[PO Number]]&amp;COUNTIFS($E$5:E3783,E3783)</f>
        <v>0</v>
      </c>
    </row>
    <row r="3784" spans="1:25" ht="14.7" customHeight="1" x14ac:dyDescent="0.3">
      <c r="A3784" s="1" t="str">
        <f>IF(Table49[[#This Row],[ITEM NAME]]="","",ROW()-4)</f>
        <v/>
      </c>
      <c r="B3784" s="68"/>
      <c r="C3784" s="4" t="str">
        <f>IFERROR(VLOOKUP(B3784,Table14[],3,0),"")</f>
        <v/>
      </c>
      <c r="D3784" s="4" t="str">
        <f>IFERROR(VLOOKUP(B3784,Table14[],2,0),"")</f>
        <v/>
      </c>
      <c r="E3784" s="4"/>
      <c r="H3784" s="41" t="str">
        <f>IFERROR(VLOOKUP(Table49[[#This Row],[ITEM CODE]],Table2[[Item Code]:[Master Name]],2,0),"")</f>
        <v/>
      </c>
      <c r="I3784" s="41"/>
      <c r="J3784" s="65" t="str">
        <f>IFERROR(VLOOKUP(Table49[[#This Row],[ITEM CODE]],Table2[[Item Code]:[Master Name]],3,0),"")</f>
        <v/>
      </c>
      <c r="K3784" s="1" t="str">
        <f>IFERROR(VLOOKUP(Table49[[#This Row],[ITEM CODE]],Table2[[Item Code]:[Master Name]],9,0),"")</f>
        <v/>
      </c>
      <c r="L3784" s="1" t="str">
        <f>IFERROR(VLOOKUP(Table49[[#This Row],[ITEM CODE]],Table2[[Item Code]:[Master Name]],8,0),"")</f>
        <v/>
      </c>
      <c r="M3784" s="41"/>
      <c r="N3784" s="66">
        <f>IFERROR(VLOOKUP(Table49[[#This Row],[ITEM CODE]],Table2[[#All],[Item Code]:[Unit Cost]],10,0),0)</f>
        <v>0</v>
      </c>
      <c r="O3784" s="134">
        <f>IFERROR(VLOOKUP(Table49[[#This Row],[ITEM CODE]],Table2[[#All],[Item Code]:[Unit Cost]],10,0),0)</f>
        <v>0</v>
      </c>
      <c r="P3784" s="56"/>
      <c r="Q3784" s="58"/>
      <c r="R3784" s="58">
        <f>Table49[[#This Row],[QUANTITY]]*Table49[[#This Row],[INV Prices]]</f>
        <v>0</v>
      </c>
      <c r="S3784" s="67"/>
      <c r="V3784" s="41"/>
      <c r="W3784" s="4" t="str">
        <f>IFERROR(VLOOKUP(Table49[[#This Row],[ITEM CODE]],Table2[[Item Code]:[Category ]],6,0),"")</f>
        <v/>
      </c>
      <c r="X3784" s="1" t="str">
        <f>IFERROR(VLOOKUP(Table49[[#This Row],[ITEM CODE]],Table2[[Item Code]:[Sub Category]],7,0),"")</f>
        <v/>
      </c>
      <c r="Y3784" s="68" t="str">
        <f>Table49[[#This Row],[PO Number]]&amp;COUNTIFS($E$5:E3784,E3784)</f>
        <v>0</v>
      </c>
    </row>
    <row r="3785" spans="1:25" ht="14.7" customHeight="1" x14ac:dyDescent="0.3">
      <c r="A3785" s="1" t="str">
        <f>IF(Table49[[#This Row],[ITEM NAME]]="","",ROW()-4)</f>
        <v/>
      </c>
      <c r="B3785" s="68"/>
      <c r="C3785" s="4" t="str">
        <f>IFERROR(VLOOKUP(B3785,Table14[],3,0),"")</f>
        <v/>
      </c>
      <c r="D3785" s="4" t="str">
        <f>IFERROR(VLOOKUP(B3785,Table14[],2,0),"")</f>
        <v/>
      </c>
      <c r="E3785" s="4"/>
      <c r="H3785" s="41" t="str">
        <f>IFERROR(VLOOKUP(Table49[[#This Row],[ITEM CODE]],Table2[[Item Code]:[Master Name]],2,0),"")</f>
        <v/>
      </c>
      <c r="I3785" s="41"/>
      <c r="J3785" s="65" t="str">
        <f>IFERROR(VLOOKUP(Table49[[#This Row],[ITEM CODE]],Table2[[Item Code]:[Master Name]],3,0),"")</f>
        <v/>
      </c>
      <c r="K3785" s="1" t="str">
        <f>IFERROR(VLOOKUP(Table49[[#This Row],[ITEM CODE]],Table2[[Item Code]:[Master Name]],9,0),"")</f>
        <v/>
      </c>
      <c r="L3785" s="1" t="str">
        <f>IFERROR(VLOOKUP(Table49[[#This Row],[ITEM CODE]],Table2[[Item Code]:[Master Name]],8,0),"")</f>
        <v/>
      </c>
      <c r="M3785" s="41"/>
      <c r="N3785" s="66">
        <f>IFERROR(VLOOKUP(Table49[[#This Row],[ITEM CODE]],Table2[[#All],[Item Code]:[Unit Cost]],10,0),0)</f>
        <v>0</v>
      </c>
      <c r="O3785" s="134">
        <f>IFERROR(VLOOKUP(Table49[[#This Row],[ITEM CODE]],Table2[[#All],[Item Code]:[Unit Cost]],10,0),0)</f>
        <v>0</v>
      </c>
      <c r="P3785" s="56"/>
      <c r="Q3785" s="58"/>
      <c r="R3785" s="58">
        <f>Table49[[#This Row],[QUANTITY]]*Table49[[#This Row],[INV Prices]]</f>
        <v>0</v>
      </c>
      <c r="S3785" s="67"/>
      <c r="V3785" s="41"/>
      <c r="W3785" s="4" t="str">
        <f>IFERROR(VLOOKUP(Table49[[#This Row],[ITEM CODE]],Table2[[Item Code]:[Category ]],6,0),"")</f>
        <v/>
      </c>
      <c r="X3785" s="1" t="str">
        <f>IFERROR(VLOOKUP(Table49[[#This Row],[ITEM CODE]],Table2[[Item Code]:[Sub Category]],7,0),"")</f>
        <v/>
      </c>
      <c r="Y3785" s="68" t="str">
        <f>Table49[[#This Row],[PO Number]]&amp;COUNTIFS($E$5:E3785,E3785)</f>
        <v>0</v>
      </c>
    </row>
    <row r="3786" spans="1:25" ht="14.7" customHeight="1" x14ac:dyDescent="0.3">
      <c r="A3786" s="1" t="str">
        <f>IF(Table49[[#This Row],[ITEM NAME]]="","",ROW()-4)</f>
        <v/>
      </c>
      <c r="B3786" s="68"/>
      <c r="C3786" s="4" t="str">
        <f>IFERROR(VLOOKUP(B3786,Table14[],3,0),"")</f>
        <v/>
      </c>
      <c r="D3786" s="4" t="str">
        <f>IFERROR(VLOOKUP(B3786,Table14[],2,0),"")</f>
        <v/>
      </c>
      <c r="E3786" s="4"/>
      <c r="H3786" s="41" t="str">
        <f>IFERROR(VLOOKUP(Table49[[#This Row],[ITEM CODE]],Table2[[Item Code]:[Master Name]],2,0),"")</f>
        <v/>
      </c>
      <c r="I3786" s="41"/>
      <c r="J3786" s="65" t="str">
        <f>IFERROR(VLOOKUP(Table49[[#This Row],[ITEM CODE]],Table2[[Item Code]:[Master Name]],3,0),"")</f>
        <v/>
      </c>
      <c r="K3786" s="1" t="str">
        <f>IFERROR(VLOOKUP(Table49[[#This Row],[ITEM CODE]],Table2[[Item Code]:[Master Name]],9,0),"")</f>
        <v/>
      </c>
      <c r="L3786" s="1" t="str">
        <f>IFERROR(VLOOKUP(Table49[[#This Row],[ITEM CODE]],Table2[[Item Code]:[Master Name]],8,0),"")</f>
        <v/>
      </c>
      <c r="M3786" s="41"/>
      <c r="N3786" s="66">
        <f>IFERROR(VLOOKUP(Table49[[#This Row],[ITEM CODE]],Table2[[#All],[Item Code]:[Unit Cost]],10,0),0)</f>
        <v>0</v>
      </c>
      <c r="O3786" s="134">
        <f>IFERROR(VLOOKUP(Table49[[#This Row],[ITEM CODE]],Table2[[#All],[Item Code]:[Unit Cost]],10,0),0)</f>
        <v>0</v>
      </c>
      <c r="P3786" s="56"/>
      <c r="Q3786" s="58"/>
      <c r="R3786" s="58">
        <f>Table49[[#This Row],[QUANTITY]]*Table49[[#This Row],[INV Prices]]</f>
        <v>0</v>
      </c>
      <c r="S3786" s="67"/>
      <c r="V3786" s="41"/>
      <c r="W3786" s="4" t="str">
        <f>IFERROR(VLOOKUP(Table49[[#This Row],[ITEM CODE]],Table2[[Item Code]:[Category ]],6,0),"")</f>
        <v/>
      </c>
      <c r="X3786" s="1" t="str">
        <f>IFERROR(VLOOKUP(Table49[[#This Row],[ITEM CODE]],Table2[[Item Code]:[Sub Category]],7,0),"")</f>
        <v/>
      </c>
      <c r="Y3786" s="68" t="str">
        <f>Table49[[#This Row],[PO Number]]&amp;COUNTIFS($E$5:E3786,E3786)</f>
        <v>0</v>
      </c>
    </row>
    <row r="3787" spans="1:25" ht="14.7" customHeight="1" x14ac:dyDescent="0.3">
      <c r="A3787" s="1" t="str">
        <f>IF(Table49[[#This Row],[ITEM NAME]]="","",ROW()-4)</f>
        <v/>
      </c>
      <c r="B3787" s="68"/>
      <c r="C3787" s="4" t="str">
        <f>IFERROR(VLOOKUP(B3787,Table14[],3,0),"")</f>
        <v/>
      </c>
      <c r="D3787" s="4" t="str">
        <f>IFERROR(VLOOKUP(B3787,Table14[],2,0),"")</f>
        <v/>
      </c>
      <c r="E3787" s="4"/>
      <c r="H3787" s="41" t="str">
        <f>IFERROR(VLOOKUP(Table49[[#This Row],[ITEM CODE]],Table2[[Item Code]:[Master Name]],2,0),"")</f>
        <v/>
      </c>
      <c r="I3787" s="41"/>
      <c r="J3787" s="65" t="str">
        <f>IFERROR(VLOOKUP(Table49[[#This Row],[ITEM CODE]],Table2[[Item Code]:[Master Name]],3,0),"")</f>
        <v/>
      </c>
      <c r="K3787" s="1" t="str">
        <f>IFERROR(VLOOKUP(Table49[[#This Row],[ITEM CODE]],Table2[[Item Code]:[Master Name]],9,0),"")</f>
        <v/>
      </c>
      <c r="L3787" s="1" t="str">
        <f>IFERROR(VLOOKUP(Table49[[#This Row],[ITEM CODE]],Table2[[Item Code]:[Master Name]],8,0),"")</f>
        <v/>
      </c>
      <c r="M3787" s="41"/>
      <c r="N3787" s="66">
        <f>IFERROR(VLOOKUP(Table49[[#This Row],[ITEM CODE]],Table2[[#All],[Item Code]:[Unit Cost]],10,0),0)</f>
        <v>0</v>
      </c>
      <c r="O3787" s="134">
        <f>IFERROR(VLOOKUP(Table49[[#This Row],[ITEM CODE]],Table2[[#All],[Item Code]:[Unit Cost]],10,0),0)</f>
        <v>0</v>
      </c>
      <c r="P3787" s="56"/>
      <c r="Q3787" s="58"/>
      <c r="R3787" s="58">
        <f>Table49[[#This Row],[QUANTITY]]*Table49[[#This Row],[INV Prices]]</f>
        <v>0</v>
      </c>
      <c r="S3787" s="67"/>
      <c r="V3787" s="41"/>
      <c r="W3787" s="4" t="str">
        <f>IFERROR(VLOOKUP(Table49[[#This Row],[ITEM CODE]],Table2[[Item Code]:[Category ]],6,0),"")</f>
        <v/>
      </c>
      <c r="X3787" s="1" t="str">
        <f>IFERROR(VLOOKUP(Table49[[#This Row],[ITEM CODE]],Table2[[Item Code]:[Sub Category]],7,0),"")</f>
        <v/>
      </c>
      <c r="Y3787" s="68" t="str">
        <f>Table49[[#This Row],[PO Number]]&amp;COUNTIFS($E$5:E3787,E3787)</f>
        <v>0</v>
      </c>
    </row>
    <row r="3788" spans="1:25" ht="14.7" customHeight="1" x14ac:dyDescent="0.3">
      <c r="A3788" s="1" t="str">
        <f>IF(Table49[[#This Row],[ITEM NAME]]="","",ROW()-4)</f>
        <v/>
      </c>
      <c r="B3788" s="68"/>
      <c r="C3788" s="4" t="str">
        <f>IFERROR(VLOOKUP(B3788,Table14[],3,0),"")</f>
        <v/>
      </c>
      <c r="D3788" s="4" t="str">
        <f>IFERROR(VLOOKUP(B3788,Table14[],2,0),"")</f>
        <v/>
      </c>
      <c r="E3788" s="4"/>
      <c r="H3788" s="41" t="str">
        <f>IFERROR(VLOOKUP(Table49[[#This Row],[ITEM CODE]],Table2[[Item Code]:[Master Name]],2,0),"")</f>
        <v/>
      </c>
      <c r="I3788" s="41"/>
      <c r="J3788" s="65" t="str">
        <f>IFERROR(VLOOKUP(Table49[[#This Row],[ITEM CODE]],Table2[[Item Code]:[Master Name]],3,0),"")</f>
        <v/>
      </c>
      <c r="K3788" s="1" t="str">
        <f>IFERROR(VLOOKUP(Table49[[#This Row],[ITEM CODE]],Table2[[Item Code]:[Master Name]],9,0),"")</f>
        <v/>
      </c>
      <c r="L3788" s="1" t="str">
        <f>IFERROR(VLOOKUP(Table49[[#This Row],[ITEM CODE]],Table2[[Item Code]:[Master Name]],8,0),"")</f>
        <v/>
      </c>
      <c r="M3788" s="41"/>
      <c r="N3788" s="66">
        <f>IFERROR(VLOOKUP(Table49[[#This Row],[ITEM CODE]],Table2[[#All],[Item Code]:[Unit Cost]],10,0),0)</f>
        <v>0</v>
      </c>
      <c r="O3788" s="134">
        <f>IFERROR(VLOOKUP(Table49[[#This Row],[ITEM CODE]],Table2[[#All],[Item Code]:[Unit Cost]],10,0),0)</f>
        <v>0</v>
      </c>
      <c r="P3788" s="56"/>
      <c r="Q3788" s="58"/>
      <c r="R3788" s="58">
        <f>Table49[[#This Row],[QUANTITY]]*Table49[[#This Row],[INV Prices]]</f>
        <v>0</v>
      </c>
      <c r="S3788" s="67"/>
      <c r="V3788" s="41"/>
      <c r="W3788" s="4" t="str">
        <f>IFERROR(VLOOKUP(Table49[[#This Row],[ITEM CODE]],Table2[[Item Code]:[Category ]],6,0),"")</f>
        <v/>
      </c>
      <c r="X3788" s="1" t="str">
        <f>IFERROR(VLOOKUP(Table49[[#This Row],[ITEM CODE]],Table2[[Item Code]:[Sub Category]],7,0),"")</f>
        <v/>
      </c>
      <c r="Y3788" s="68" t="str">
        <f>Table49[[#This Row],[PO Number]]&amp;COUNTIFS($E$5:E3788,E3788)</f>
        <v>0</v>
      </c>
    </row>
    <row r="3789" spans="1:25" ht="14.7" customHeight="1" x14ac:dyDescent="0.3">
      <c r="A3789" s="1" t="str">
        <f>IF(Table49[[#This Row],[ITEM NAME]]="","",ROW()-4)</f>
        <v/>
      </c>
      <c r="B3789" s="68"/>
      <c r="C3789" s="4" t="str">
        <f>IFERROR(VLOOKUP(B3789,Table14[],3,0),"")</f>
        <v/>
      </c>
      <c r="D3789" s="4" t="str">
        <f>IFERROR(VLOOKUP(B3789,Table14[],2,0),"")</f>
        <v/>
      </c>
      <c r="E3789" s="4"/>
      <c r="H3789" s="41" t="str">
        <f>IFERROR(VLOOKUP(Table49[[#This Row],[ITEM CODE]],Table2[[Item Code]:[Master Name]],2,0),"")</f>
        <v/>
      </c>
      <c r="I3789" s="41"/>
      <c r="J3789" s="65" t="str">
        <f>IFERROR(VLOOKUP(Table49[[#This Row],[ITEM CODE]],Table2[[Item Code]:[Master Name]],3,0),"")</f>
        <v/>
      </c>
      <c r="K3789" s="1" t="str">
        <f>IFERROR(VLOOKUP(Table49[[#This Row],[ITEM CODE]],Table2[[Item Code]:[Master Name]],9,0),"")</f>
        <v/>
      </c>
      <c r="L3789" s="1" t="str">
        <f>IFERROR(VLOOKUP(Table49[[#This Row],[ITEM CODE]],Table2[[Item Code]:[Master Name]],8,0),"")</f>
        <v/>
      </c>
      <c r="M3789" s="41"/>
      <c r="N3789" s="66">
        <f>IFERROR(VLOOKUP(Table49[[#This Row],[ITEM CODE]],Table2[[#All],[Item Code]:[Unit Cost]],10,0),0)</f>
        <v>0</v>
      </c>
      <c r="O3789" s="134">
        <f>IFERROR(VLOOKUP(Table49[[#This Row],[ITEM CODE]],Table2[[#All],[Item Code]:[Unit Cost]],10,0),0)</f>
        <v>0</v>
      </c>
      <c r="P3789" s="56"/>
      <c r="Q3789" s="58"/>
      <c r="R3789" s="58">
        <f>Table49[[#This Row],[QUANTITY]]*Table49[[#This Row],[INV Prices]]</f>
        <v>0</v>
      </c>
      <c r="S3789" s="67"/>
      <c r="V3789" s="41"/>
      <c r="W3789" s="4" t="str">
        <f>IFERROR(VLOOKUP(Table49[[#This Row],[ITEM CODE]],Table2[[Item Code]:[Category ]],6,0),"")</f>
        <v/>
      </c>
      <c r="X3789" s="1" t="str">
        <f>IFERROR(VLOOKUP(Table49[[#This Row],[ITEM CODE]],Table2[[Item Code]:[Sub Category]],7,0),"")</f>
        <v/>
      </c>
      <c r="Y3789" s="68" t="str">
        <f>Table49[[#This Row],[PO Number]]&amp;COUNTIFS($E$5:E3789,E3789)</f>
        <v>0</v>
      </c>
    </row>
    <row r="3790" spans="1:25" ht="14.7" customHeight="1" x14ac:dyDescent="0.3">
      <c r="A3790" s="1" t="str">
        <f>IF(Table49[[#This Row],[ITEM NAME]]="","",ROW()-4)</f>
        <v/>
      </c>
      <c r="B3790" s="68"/>
      <c r="C3790" s="4" t="str">
        <f>IFERROR(VLOOKUP(B3790,Table14[],3,0),"")</f>
        <v/>
      </c>
      <c r="D3790" s="4" t="str">
        <f>IFERROR(VLOOKUP(B3790,Table14[],2,0),"")</f>
        <v/>
      </c>
      <c r="E3790" s="4"/>
      <c r="H3790" s="41" t="str">
        <f>IFERROR(VLOOKUP(Table49[[#This Row],[ITEM CODE]],Table2[[Item Code]:[Master Name]],2,0),"")</f>
        <v/>
      </c>
      <c r="I3790" s="41"/>
      <c r="J3790" s="65" t="str">
        <f>IFERROR(VLOOKUP(Table49[[#This Row],[ITEM CODE]],Table2[[Item Code]:[Master Name]],3,0),"")</f>
        <v/>
      </c>
      <c r="K3790" s="1" t="str">
        <f>IFERROR(VLOOKUP(Table49[[#This Row],[ITEM CODE]],Table2[[Item Code]:[Master Name]],9,0),"")</f>
        <v/>
      </c>
      <c r="L3790" s="1" t="str">
        <f>IFERROR(VLOOKUP(Table49[[#This Row],[ITEM CODE]],Table2[[Item Code]:[Master Name]],8,0),"")</f>
        <v/>
      </c>
      <c r="M3790" s="41"/>
      <c r="N3790" s="66">
        <f>IFERROR(VLOOKUP(Table49[[#This Row],[ITEM CODE]],Table2[[#All],[Item Code]:[Unit Cost]],10,0),0)</f>
        <v>0</v>
      </c>
      <c r="O3790" s="134">
        <f>IFERROR(VLOOKUP(Table49[[#This Row],[ITEM CODE]],Table2[[#All],[Item Code]:[Unit Cost]],10,0),0)</f>
        <v>0</v>
      </c>
      <c r="P3790" s="56"/>
      <c r="Q3790" s="58"/>
      <c r="R3790" s="58">
        <f>Table49[[#This Row],[QUANTITY]]*Table49[[#This Row],[INV Prices]]</f>
        <v>0</v>
      </c>
      <c r="S3790" s="67"/>
      <c r="V3790" s="41"/>
      <c r="W3790" s="4" t="str">
        <f>IFERROR(VLOOKUP(Table49[[#This Row],[ITEM CODE]],Table2[[Item Code]:[Category ]],6,0),"")</f>
        <v/>
      </c>
      <c r="X3790" s="1" t="str">
        <f>IFERROR(VLOOKUP(Table49[[#This Row],[ITEM CODE]],Table2[[Item Code]:[Sub Category]],7,0),"")</f>
        <v/>
      </c>
      <c r="Y3790" s="68" t="str">
        <f>Table49[[#This Row],[PO Number]]&amp;COUNTIFS($E$5:E3790,E3790)</f>
        <v>0</v>
      </c>
    </row>
    <row r="3791" spans="1:25" ht="14.7" customHeight="1" x14ac:dyDescent="0.3">
      <c r="A3791" s="1" t="str">
        <f>IF(Table49[[#This Row],[ITEM NAME]]="","",ROW()-4)</f>
        <v/>
      </c>
      <c r="B3791" s="68"/>
      <c r="C3791" s="4" t="str">
        <f>IFERROR(VLOOKUP(B3791,Table14[],3,0),"")</f>
        <v/>
      </c>
      <c r="D3791" s="4" t="str">
        <f>IFERROR(VLOOKUP(B3791,Table14[],2,0),"")</f>
        <v/>
      </c>
      <c r="E3791" s="4"/>
      <c r="H3791" s="41" t="str">
        <f>IFERROR(VLOOKUP(Table49[[#This Row],[ITEM CODE]],Table2[[Item Code]:[Master Name]],2,0),"")</f>
        <v/>
      </c>
      <c r="I3791" s="41"/>
      <c r="J3791" s="65" t="str">
        <f>IFERROR(VLOOKUP(Table49[[#This Row],[ITEM CODE]],Table2[[Item Code]:[Master Name]],3,0),"")</f>
        <v/>
      </c>
      <c r="K3791" s="1" t="str">
        <f>IFERROR(VLOOKUP(Table49[[#This Row],[ITEM CODE]],Table2[[Item Code]:[Master Name]],9,0),"")</f>
        <v/>
      </c>
      <c r="L3791" s="1" t="str">
        <f>IFERROR(VLOOKUP(Table49[[#This Row],[ITEM CODE]],Table2[[Item Code]:[Master Name]],8,0),"")</f>
        <v/>
      </c>
      <c r="M3791" s="41"/>
      <c r="N3791" s="66">
        <f>IFERROR(VLOOKUP(Table49[[#This Row],[ITEM CODE]],Table2[[#All],[Item Code]:[Unit Cost]],10,0),0)</f>
        <v>0</v>
      </c>
      <c r="O3791" s="134">
        <f>IFERROR(VLOOKUP(Table49[[#This Row],[ITEM CODE]],Table2[[#All],[Item Code]:[Unit Cost]],10,0),0)</f>
        <v>0</v>
      </c>
      <c r="P3791" s="56"/>
      <c r="Q3791" s="58"/>
      <c r="R3791" s="58">
        <f>Table49[[#This Row],[QUANTITY]]*Table49[[#This Row],[INV Prices]]</f>
        <v>0</v>
      </c>
      <c r="S3791" s="67"/>
      <c r="V3791" s="41"/>
      <c r="W3791" s="4" t="str">
        <f>IFERROR(VLOOKUP(Table49[[#This Row],[ITEM CODE]],Table2[[Item Code]:[Category ]],6,0),"")</f>
        <v/>
      </c>
      <c r="X3791" s="1" t="str">
        <f>IFERROR(VLOOKUP(Table49[[#This Row],[ITEM CODE]],Table2[[Item Code]:[Sub Category]],7,0),"")</f>
        <v/>
      </c>
      <c r="Y3791" s="68" t="str">
        <f>Table49[[#This Row],[PO Number]]&amp;COUNTIFS($E$5:E3791,E3791)</f>
        <v>0</v>
      </c>
    </row>
    <row r="3792" spans="1:25" ht="14.7" customHeight="1" x14ac:dyDescent="0.3">
      <c r="A3792" s="1" t="str">
        <f>IF(Table49[[#This Row],[ITEM NAME]]="","",ROW()-4)</f>
        <v/>
      </c>
      <c r="B3792" s="68"/>
      <c r="C3792" s="4" t="str">
        <f>IFERROR(VLOOKUP(B3792,Table14[],3,0),"")</f>
        <v/>
      </c>
      <c r="D3792" s="4" t="str">
        <f>IFERROR(VLOOKUP(B3792,Table14[],2,0),"")</f>
        <v/>
      </c>
      <c r="E3792" s="4"/>
      <c r="H3792" s="41" t="str">
        <f>IFERROR(VLOOKUP(Table49[[#This Row],[ITEM CODE]],Table2[[Item Code]:[Master Name]],2,0),"")</f>
        <v/>
      </c>
      <c r="I3792" s="41"/>
      <c r="J3792" s="65" t="str">
        <f>IFERROR(VLOOKUP(Table49[[#This Row],[ITEM CODE]],Table2[[Item Code]:[Master Name]],3,0),"")</f>
        <v/>
      </c>
      <c r="K3792" s="1" t="str">
        <f>IFERROR(VLOOKUP(Table49[[#This Row],[ITEM CODE]],Table2[[Item Code]:[Master Name]],9,0),"")</f>
        <v/>
      </c>
      <c r="L3792" s="1" t="str">
        <f>IFERROR(VLOOKUP(Table49[[#This Row],[ITEM CODE]],Table2[[Item Code]:[Master Name]],8,0),"")</f>
        <v/>
      </c>
      <c r="M3792" s="41"/>
      <c r="N3792" s="66">
        <f>IFERROR(VLOOKUP(Table49[[#This Row],[ITEM CODE]],Table2[[#All],[Item Code]:[Unit Cost]],10,0),0)</f>
        <v>0</v>
      </c>
      <c r="O3792" s="134">
        <f>IFERROR(VLOOKUP(Table49[[#This Row],[ITEM CODE]],Table2[[#All],[Item Code]:[Unit Cost]],10,0),0)</f>
        <v>0</v>
      </c>
      <c r="P3792" s="56"/>
      <c r="Q3792" s="58"/>
      <c r="R3792" s="58">
        <f>Table49[[#This Row],[QUANTITY]]*Table49[[#This Row],[INV Prices]]</f>
        <v>0</v>
      </c>
      <c r="S3792" s="67"/>
      <c r="V3792" s="41"/>
      <c r="W3792" s="4" t="str">
        <f>IFERROR(VLOOKUP(Table49[[#This Row],[ITEM CODE]],Table2[[Item Code]:[Category ]],6,0),"")</f>
        <v/>
      </c>
      <c r="X3792" s="1" t="str">
        <f>IFERROR(VLOOKUP(Table49[[#This Row],[ITEM CODE]],Table2[[Item Code]:[Sub Category]],7,0),"")</f>
        <v/>
      </c>
      <c r="Y3792" s="68" t="str">
        <f>Table49[[#This Row],[PO Number]]&amp;COUNTIFS($E$5:E3792,E3792)</f>
        <v>0</v>
      </c>
    </row>
    <row r="3793" spans="1:25" ht="14.7" customHeight="1" x14ac:dyDescent="0.3">
      <c r="A3793" s="1" t="str">
        <f>IF(Table49[[#This Row],[ITEM NAME]]="","",ROW()-4)</f>
        <v/>
      </c>
      <c r="B3793" s="68"/>
      <c r="C3793" s="4" t="str">
        <f>IFERROR(VLOOKUP(B3793,Table14[],3,0),"")</f>
        <v/>
      </c>
      <c r="D3793" s="4" t="str">
        <f>IFERROR(VLOOKUP(B3793,Table14[],2,0),"")</f>
        <v/>
      </c>
      <c r="E3793" s="4"/>
      <c r="H3793" s="41" t="str">
        <f>IFERROR(VLOOKUP(Table49[[#This Row],[ITEM CODE]],Table2[[Item Code]:[Master Name]],2,0),"")</f>
        <v/>
      </c>
      <c r="I3793" s="41"/>
      <c r="J3793" s="65" t="str">
        <f>IFERROR(VLOOKUP(Table49[[#This Row],[ITEM CODE]],Table2[[Item Code]:[Master Name]],3,0),"")</f>
        <v/>
      </c>
      <c r="K3793" s="1" t="str">
        <f>IFERROR(VLOOKUP(Table49[[#This Row],[ITEM CODE]],Table2[[Item Code]:[Master Name]],9,0),"")</f>
        <v/>
      </c>
      <c r="L3793" s="1" t="str">
        <f>IFERROR(VLOOKUP(Table49[[#This Row],[ITEM CODE]],Table2[[Item Code]:[Master Name]],8,0),"")</f>
        <v/>
      </c>
      <c r="M3793" s="41"/>
      <c r="N3793" s="66">
        <f>IFERROR(VLOOKUP(Table49[[#This Row],[ITEM CODE]],Table2[[#All],[Item Code]:[Unit Cost]],10,0),0)</f>
        <v>0</v>
      </c>
      <c r="O3793" s="134">
        <f>IFERROR(VLOOKUP(Table49[[#This Row],[ITEM CODE]],Table2[[#All],[Item Code]:[Unit Cost]],10,0),0)</f>
        <v>0</v>
      </c>
      <c r="P3793" s="56"/>
      <c r="Q3793" s="58"/>
      <c r="R3793" s="58">
        <f>Table49[[#This Row],[QUANTITY]]*Table49[[#This Row],[INV Prices]]</f>
        <v>0</v>
      </c>
      <c r="S3793" s="67"/>
      <c r="V3793" s="41"/>
      <c r="W3793" s="4" t="str">
        <f>IFERROR(VLOOKUP(Table49[[#This Row],[ITEM CODE]],Table2[[Item Code]:[Category ]],6,0),"")</f>
        <v/>
      </c>
      <c r="X3793" s="1" t="str">
        <f>IFERROR(VLOOKUP(Table49[[#This Row],[ITEM CODE]],Table2[[Item Code]:[Sub Category]],7,0),"")</f>
        <v/>
      </c>
      <c r="Y3793" s="68" t="str">
        <f>Table49[[#This Row],[PO Number]]&amp;COUNTIFS($E$5:E3793,E3793)</f>
        <v>0</v>
      </c>
    </row>
    <row r="3794" spans="1:25" ht="14.7" customHeight="1" x14ac:dyDescent="0.3">
      <c r="A3794" s="1" t="str">
        <f>IF(Table49[[#This Row],[ITEM NAME]]="","",ROW()-4)</f>
        <v/>
      </c>
      <c r="B3794" s="68"/>
      <c r="C3794" s="4" t="str">
        <f>IFERROR(VLOOKUP(B3794,Table14[],3,0),"")</f>
        <v/>
      </c>
      <c r="D3794" s="4" t="str">
        <f>IFERROR(VLOOKUP(B3794,Table14[],2,0),"")</f>
        <v/>
      </c>
      <c r="E3794" s="4"/>
      <c r="H3794" s="41" t="str">
        <f>IFERROR(VLOOKUP(Table49[[#This Row],[ITEM CODE]],Table2[[Item Code]:[Master Name]],2,0),"")</f>
        <v/>
      </c>
      <c r="I3794" s="41"/>
      <c r="J3794" s="65" t="str">
        <f>IFERROR(VLOOKUP(Table49[[#This Row],[ITEM CODE]],Table2[[Item Code]:[Master Name]],3,0),"")</f>
        <v/>
      </c>
      <c r="K3794" s="1" t="str">
        <f>IFERROR(VLOOKUP(Table49[[#This Row],[ITEM CODE]],Table2[[Item Code]:[Master Name]],9,0),"")</f>
        <v/>
      </c>
      <c r="L3794" s="1" t="str">
        <f>IFERROR(VLOOKUP(Table49[[#This Row],[ITEM CODE]],Table2[[Item Code]:[Master Name]],8,0),"")</f>
        <v/>
      </c>
      <c r="M3794" s="41"/>
      <c r="N3794" s="66">
        <f>IFERROR(VLOOKUP(Table49[[#This Row],[ITEM CODE]],Table2[[#All],[Item Code]:[Unit Cost]],10,0),0)</f>
        <v>0</v>
      </c>
      <c r="O3794" s="134">
        <f>IFERROR(VLOOKUP(Table49[[#This Row],[ITEM CODE]],Table2[[#All],[Item Code]:[Unit Cost]],10,0),0)</f>
        <v>0</v>
      </c>
      <c r="P3794" s="56"/>
      <c r="Q3794" s="58"/>
      <c r="R3794" s="58">
        <f>Table49[[#This Row],[QUANTITY]]*Table49[[#This Row],[INV Prices]]</f>
        <v>0</v>
      </c>
      <c r="S3794" s="67"/>
      <c r="V3794" s="41"/>
      <c r="W3794" s="4" t="str">
        <f>IFERROR(VLOOKUP(Table49[[#This Row],[ITEM CODE]],Table2[[Item Code]:[Category ]],6,0),"")</f>
        <v/>
      </c>
      <c r="X3794" s="1" t="str">
        <f>IFERROR(VLOOKUP(Table49[[#This Row],[ITEM CODE]],Table2[[Item Code]:[Sub Category]],7,0),"")</f>
        <v/>
      </c>
      <c r="Y3794" s="68" t="str">
        <f>Table49[[#This Row],[PO Number]]&amp;COUNTIFS($E$5:E3794,E3794)</f>
        <v>0</v>
      </c>
    </row>
    <row r="3795" spans="1:25" ht="14.7" customHeight="1" x14ac:dyDescent="0.3">
      <c r="A3795" s="1" t="str">
        <f>IF(Table49[[#This Row],[ITEM NAME]]="","",ROW()-4)</f>
        <v/>
      </c>
      <c r="B3795" s="68"/>
      <c r="C3795" s="4" t="str">
        <f>IFERROR(VLOOKUP(B3795,Table14[],3,0),"")</f>
        <v/>
      </c>
      <c r="D3795" s="4" t="str">
        <f>IFERROR(VLOOKUP(B3795,Table14[],2,0),"")</f>
        <v/>
      </c>
      <c r="E3795" s="4"/>
      <c r="H3795" s="41" t="str">
        <f>IFERROR(VLOOKUP(Table49[[#This Row],[ITEM CODE]],Table2[[Item Code]:[Master Name]],2,0),"")</f>
        <v/>
      </c>
      <c r="I3795" s="41"/>
      <c r="J3795" s="65" t="str">
        <f>IFERROR(VLOOKUP(Table49[[#This Row],[ITEM CODE]],Table2[[Item Code]:[Master Name]],3,0),"")</f>
        <v/>
      </c>
      <c r="K3795" s="1" t="str">
        <f>IFERROR(VLOOKUP(Table49[[#This Row],[ITEM CODE]],Table2[[Item Code]:[Master Name]],9,0),"")</f>
        <v/>
      </c>
      <c r="L3795" s="1" t="str">
        <f>IFERROR(VLOOKUP(Table49[[#This Row],[ITEM CODE]],Table2[[Item Code]:[Master Name]],8,0),"")</f>
        <v/>
      </c>
      <c r="M3795" s="41"/>
      <c r="N3795" s="66">
        <f>IFERROR(VLOOKUP(Table49[[#This Row],[ITEM CODE]],Table2[[#All],[Item Code]:[Unit Cost]],10,0),0)</f>
        <v>0</v>
      </c>
      <c r="O3795" s="134">
        <f>IFERROR(VLOOKUP(Table49[[#This Row],[ITEM CODE]],Table2[[#All],[Item Code]:[Unit Cost]],10,0),0)</f>
        <v>0</v>
      </c>
      <c r="P3795" s="56"/>
      <c r="Q3795" s="58"/>
      <c r="R3795" s="58">
        <f>Table49[[#This Row],[QUANTITY]]*Table49[[#This Row],[INV Prices]]</f>
        <v>0</v>
      </c>
      <c r="S3795" s="67"/>
      <c r="V3795" s="41"/>
      <c r="W3795" s="4" t="str">
        <f>IFERROR(VLOOKUP(Table49[[#This Row],[ITEM CODE]],Table2[[Item Code]:[Category ]],6,0),"")</f>
        <v/>
      </c>
      <c r="X3795" s="1" t="str">
        <f>IFERROR(VLOOKUP(Table49[[#This Row],[ITEM CODE]],Table2[[Item Code]:[Sub Category]],7,0),"")</f>
        <v/>
      </c>
      <c r="Y3795" s="68" t="str">
        <f>Table49[[#This Row],[PO Number]]&amp;COUNTIFS($E$5:E3795,E3795)</f>
        <v>0</v>
      </c>
    </row>
    <row r="3796" spans="1:25" ht="14.7" customHeight="1" x14ac:dyDescent="0.3">
      <c r="A3796" s="1" t="str">
        <f>IF(Table49[[#This Row],[ITEM NAME]]="","",ROW()-4)</f>
        <v/>
      </c>
      <c r="B3796" s="68"/>
      <c r="C3796" s="4" t="str">
        <f>IFERROR(VLOOKUP(B3796,Table14[],3,0),"")</f>
        <v/>
      </c>
      <c r="D3796" s="4" t="str">
        <f>IFERROR(VLOOKUP(B3796,Table14[],2,0),"")</f>
        <v/>
      </c>
      <c r="E3796" s="4"/>
      <c r="H3796" s="41" t="str">
        <f>IFERROR(VLOOKUP(Table49[[#This Row],[ITEM CODE]],Table2[[Item Code]:[Master Name]],2,0),"")</f>
        <v/>
      </c>
      <c r="I3796" s="41"/>
      <c r="J3796" s="65" t="str">
        <f>IFERROR(VLOOKUP(Table49[[#This Row],[ITEM CODE]],Table2[[Item Code]:[Master Name]],3,0),"")</f>
        <v/>
      </c>
      <c r="K3796" s="1" t="str">
        <f>IFERROR(VLOOKUP(Table49[[#This Row],[ITEM CODE]],Table2[[Item Code]:[Master Name]],9,0),"")</f>
        <v/>
      </c>
      <c r="L3796" s="1" t="str">
        <f>IFERROR(VLOOKUP(Table49[[#This Row],[ITEM CODE]],Table2[[Item Code]:[Master Name]],8,0),"")</f>
        <v/>
      </c>
      <c r="M3796" s="41"/>
      <c r="N3796" s="66">
        <f>IFERROR(VLOOKUP(Table49[[#This Row],[ITEM CODE]],Table2[[#All],[Item Code]:[Unit Cost]],10,0),0)</f>
        <v>0</v>
      </c>
      <c r="O3796" s="134">
        <f>IFERROR(VLOOKUP(Table49[[#This Row],[ITEM CODE]],Table2[[#All],[Item Code]:[Unit Cost]],10,0),0)</f>
        <v>0</v>
      </c>
      <c r="P3796" s="56"/>
      <c r="Q3796" s="58"/>
      <c r="R3796" s="58">
        <f>Table49[[#This Row],[QUANTITY]]*Table49[[#This Row],[INV Prices]]</f>
        <v>0</v>
      </c>
      <c r="S3796" s="67"/>
      <c r="V3796" s="41"/>
      <c r="W3796" s="4" t="str">
        <f>IFERROR(VLOOKUP(Table49[[#This Row],[ITEM CODE]],Table2[[Item Code]:[Category ]],6,0),"")</f>
        <v/>
      </c>
      <c r="X3796" s="1" t="str">
        <f>IFERROR(VLOOKUP(Table49[[#This Row],[ITEM CODE]],Table2[[Item Code]:[Sub Category]],7,0),"")</f>
        <v/>
      </c>
      <c r="Y3796" s="68" t="str">
        <f>Table49[[#This Row],[PO Number]]&amp;COUNTIFS($E$5:E3796,E3796)</f>
        <v>0</v>
      </c>
    </row>
    <row r="3797" spans="1:25" ht="14.7" customHeight="1" x14ac:dyDescent="0.3">
      <c r="A3797" s="1" t="str">
        <f>IF(Table49[[#This Row],[ITEM NAME]]="","",ROW()-4)</f>
        <v/>
      </c>
      <c r="B3797" s="68"/>
      <c r="C3797" s="4" t="str">
        <f>IFERROR(VLOOKUP(B3797,Table14[],3,0),"")</f>
        <v/>
      </c>
      <c r="D3797" s="4" t="str">
        <f>IFERROR(VLOOKUP(B3797,Table14[],2,0),"")</f>
        <v/>
      </c>
      <c r="E3797" s="4"/>
      <c r="H3797" s="41" t="str">
        <f>IFERROR(VLOOKUP(Table49[[#This Row],[ITEM CODE]],Table2[[Item Code]:[Master Name]],2,0),"")</f>
        <v/>
      </c>
      <c r="I3797" s="41"/>
      <c r="J3797" s="65" t="str">
        <f>IFERROR(VLOOKUP(Table49[[#This Row],[ITEM CODE]],Table2[[Item Code]:[Master Name]],3,0),"")</f>
        <v/>
      </c>
      <c r="K3797" s="1" t="str">
        <f>IFERROR(VLOOKUP(Table49[[#This Row],[ITEM CODE]],Table2[[Item Code]:[Master Name]],9,0),"")</f>
        <v/>
      </c>
      <c r="L3797" s="1" t="str">
        <f>IFERROR(VLOOKUP(Table49[[#This Row],[ITEM CODE]],Table2[[Item Code]:[Master Name]],8,0),"")</f>
        <v/>
      </c>
      <c r="M3797" s="41"/>
      <c r="N3797" s="66">
        <f>IFERROR(VLOOKUP(Table49[[#This Row],[ITEM CODE]],Table2[[#All],[Item Code]:[Unit Cost]],10,0),0)</f>
        <v>0</v>
      </c>
      <c r="O3797" s="134">
        <f>IFERROR(VLOOKUP(Table49[[#This Row],[ITEM CODE]],Table2[[#All],[Item Code]:[Unit Cost]],10,0),0)</f>
        <v>0</v>
      </c>
      <c r="P3797" s="56"/>
      <c r="Q3797" s="58"/>
      <c r="R3797" s="58">
        <f>Table49[[#This Row],[QUANTITY]]*Table49[[#This Row],[INV Prices]]</f>
        <v>0</v>
      </c>
      <c r="S3797" s="67"/>
      <c r="V3797" s="41"/>
      <c r="W3797" s="4" t="str">
        <f>IFERROR(VLOOKUP(Table49[[#This Row],[ITEM CODE]],Table2[[Item Code]:[Category ]],6,0),"")</f>
        <v/>
      </c>
      <c r="X3797" s="1" t="str">
        <f>IFERROR(VLOOKUP(Table49[[#This Row],[ITEM CODE]],Table2[[Item Code]:[Sub Category]],7,0),"")</f>
        <v/>
      </c>
      <c r="Y3797" s="68" t="str">
        <f>Table49[[#This Row],[PO Number]]&amp;COUNTIFS($E$5:E3797,E3797)</f>
        <v>0</v>
      </c>
    </row>
    <row r="3798" spans="1:25" ht="14.7" customHeight="1" x14ac:dyDescent="0.3">
      <c r="A3798" s="1" t="str">
        <f>IF(Table49[[#This Row],[ITEM NAME]]="","",ROW()-4)</f>
        <v/>
      </c>
      <c r="B3798" s="68"/>
      <c r="C3798" s="4" t="str">
        <f>IFERROR(VLOOKUP(B3798,Table14[],3,0),"")</f>
        <v/>
      </c>
      <c r="D3798" s="4" t="str">
        <f>IFERROR(VLOOKUP(B3798,Table14[],2,0),"")</f>
        <v/>
      </c>
      <c r="E3798" s="4"/>
      <c r="H3798" s="41" t="str">
        <f>IFERROR(VLOOKUP(Table49[[#This Row],[ITEM CODE]],Table2[[Item Code]:[Master Name]],2,0),"")</f>
        <v/>
      </c>
      <c r="I3798" s="41"/>
      <c r="J3798" s="65" t="str">
        <f>IFERROR(VLOOKUP(Table49[[#This Row],[ITEM CODE]],Table2[[Item Code]:[Master Name]],3,0),"")</f>
        <v/>
      </c>
      <c r="K3798" s="1" t="str">
        <f>IFERROR(VLOOKUP(Table49[[#This Row],[ITEM CODE]],Table2[[Item Code]:[Master Name]],9,0),"")</f>
        <v/>
      </c>
      <c r="L3798" s="1" t="str">
        <f>IFERROR(VLOOKUP(Table49[[#This Row],[ITEM CODE]],Table2[[Item Code]:[Master Name]],8,0),"")</f>
        <v/>
      </c>
      <c r="M3798" s="41"/>
      <c r="N3798" s="66">
        <f>IFERROR(VLOOKUP(Table49[[#This Row],[ITEM CODE]],Table2[[#All],[Item Code]:[Unit Cost]],10,0),0)</f>
        <v>0</v>
      </c>
      <c r="O3798" s="134">
        <f>IFERROR(VLOOKUP(Table49[[#This Row],[ITEM CODE]],Table2[[#All],[Item Code]:[Unit Cost]],10,0),0)</f>
        <v>0</v>
      </c>
      <c r="P3798" s="56"/>
      <c r="Q3798" s="58"/>
      <c r="R3798" s="58">
        <f>Table49[[#This Row],[QUANTITY]]*Table49[[#This Row],[INV Prices]]</f>
        <v>0</v>
      </c>
      <c r="S3798" s="67"/>
      <c r="V3798" s="41"/>
      <c r="W3798" s="4" t="str">
        <f>IFERROR(VLOOKUP(Table49[[#This Row],[ITEM CODE]],Table2[[Item Code]:[Category ]],6,0),"")</f>
        <v/>
      </c>
      <c r="X3798" s="1" t="str">
        <f>IFERROR(VLOOKUP(Table49[[#This Row],[ITEM CODE]],Table2[[Item Code]:[Sub Category]],7,0),"")</f>
        <v/>
      </c>
      <c r="Y3798" s="68" t="str">
        <f>Table49[[#This Row],[PO Number]]&amp;COUNTIFS($E$5:E3798,E3798)</f>
        <v>0</v>
      </c>
    </row>
    <row r="3799" spans="1:25" ht="14.7" customHeight="1" x14ac:dyDescent="0.3">
      <c r="A3799" s="1" t="str">
        <f>IF(Table49[[#This Row],[ITEM NAME]]="","",ROW()-4)</f>
        <v/>
      </c>
      <c r="B3799" s="68"/>
      <c r="C3799" s="4" t="str">
        <f>IFERROR(VLOOKUP(B3799,Table14[],3,0),"")</f>
        <v/>
      </c>
      <c r="D3799" s="4" t="str">
        <f>IFERROR(VLOOKUP(B3799,Table14[],2,0),"")</f>
        <v/>
      </c>
      <c r="E3799" s="4"/>
      <c r="H3799" s="41" t="str">
        <f>IFERROR(VLOOKUP(Table49[[#This Row],[ITEM CODE]],Table2[[Item Code]:[Master Name]],2,0),"")</f>
        <v/>
      </c>
      <c r="I3799" s="41"/>
      <c r="J3799" s="65" t="str">
        <f>IFERROR(VLOOKUP(Table49[[#This Row],[ITEM CODE]],Table2[[Item Code]:[Master Name]],3,0),"")</f>
        <v/>
      </c>
      <c r="K3799" s="1" t="str">
        <f>IFERROR(VLOOKUP(Table49[[#This Row],[ITEM CODE]],Table2[[Item Code]:[Master Name]],9,0),"")</f>
        <v/>
      </c>
      <c r="L3799" s="1" t="str">
        <f>IFERROR(VLOOKUP(Table49[[#This Row],[ITEM CODE]],Table2[[Item Code]:[Master Name]],8,0),"")</f>
        <v/>
      </c>
      <c r="M3799" s="41"/>
      <c r="N3799" s="66">
        <f>IFERROR(VLOOKUP(Table49[[#This Row],[ITEM CODE]],Table2[[#All],[Item Code]:[Unit Cost]],10,0),0)</f>
        <v>0</v>
      </c>
      <c r="O3799" s="134">
        <f>IFERROR(VLOOKUP(Table49[[#This Row],[ITEM CODE]],Table2[[#All],[Item Code]:[Unit Cost]],10,0),0)</f>
        <v>0</v>
      </c>
      <c r="P3799" s="56"/>
      <c r="Q3799" s="58"/>
      <c r="R3799" s="58">
        <f>Table49[[#This Row],[QUANTITY]]*Table49[[#This Row],[INV Prices]]</f>
        <v>0</v>
      </c>
      <c r="S3799" s="67"/>
      <c r="V3799" s="41"/>
      <c r="W3799" s="4" t="str">
        <f>IFERROR(VLOOKUP(Table49[[#This Row],[ITEM CODE]],Table2[[Item Code]:[Category ]],6,0),"")</f>
        <v/>
      </c>
      <c r="X3799" s="1" t="str">
        <f>IFERROR(VLOOKUP(Table49[[#This Row],[ITEM CODE]],Table2[[Item Code]:[Sub Category]],7,0),"")</f>
        <v/>
      </c>
      <c r="Y3799" s="68" t="str">
        <f>Table49[[#This Row],[PO Number]]&amp;COUNTIFS($E$5:E3799,E3799)</f>
        <v>0</v>
      </c>
    </row>
    <row r="3800" spans="1:25" ht="14.7" customHeight="1" x14ac:dyDescent="0.3">
      <c r="A3800" s="1" t="str">
        <f>IF(Table49[[#This Row],[ITEM NAME]]="","",ROW()-4)</f>
        <v/>
      </c>
      <c r="B3800" s="68"/>
      <c r="C3800" s="4" t="str">
        <f>IFERROR(VLOOKUP(B3800,Table14[],3,0),"")</f>
        <v/>
      </c>
      <c r="D3800" s="4" t="str">
        <f>IFERROR(VLOOKUP(B3800,Table14[],2,0),"")</f>
        <v/>
      </c>
      <c r="E3800" s="4"/>
      <c r="H3800" s="41" t="str">
        <f>IFERROR(VLOOKUP(Table49[[#This Row],[ITEM CODE]],Table2[[Item Code]:[Master Name]],2,0),"")</f>
        <v/>
      </c>
      <c r="I3800" s="41"/>
      <c r="J3800" s="65" t="str">
        <f>IFERROR(VLOOKUP(Table49[[#This Row],[ITEM CODE]],Table2[[Item Code]:[Master Name]],3,0),"")</f>
        <v/>
      </c>
      <c r="K3800" s="1" t="str">
        <f>IFERROR(VLOOKUP(Table49[[#This Row],[ITEM CODE]],Table2[[Item Code]:[Master Name]],9,0),"")</f>
        <v/>
      </c>
      <c r="L3800" s="1" t="str">
        <f>IFERROR(VLOOKUP(Table49[[#This Row],[ITEM CODE]],Table2[[Item Code]:[Master Name]],8,0),"")</f>
        <v/>
      </c>
      <c r="M3800" s="41"/>
      <c r="N3800" s="66">
        <f>IFERROR(VLOOKUP(Table49[[#This Row],[ITEM CODE]],Table2[[#All],[Item Code]:[Unit Cost]],10,0),0)</f>
        <v>0</v>
      </c>
      <c r="O3800" s="134">
        <f>IFERROR(VLOOKUP(Table49[[#This Row],[ITEM CODE]],Table2[[#All],[Item Code]:[Unit Cost]],10,0),0)</f>
        <v>0</v>
      </c>
      <c r="P3800" s="56"/>
      <c r="Q3800" s="58"/>
      <c r="R3800" s="58">
        <f>Table49[[#This Row],[QUANTITY]]*Table49[[#This Row],[INV Prices]]</f>
        <v>0</v>
      </c>
      <c r="S3800" s="67"/>
      <c r="V3800" s="41"/>
      <c r="W3800" s="4" t="str">
        <f>IFERROR(VLOOKUP(Table49[[#This Row],[ITEM CODE]],Table2[[Item Code]:[Category ]],6,0),"")</f>
        <v/>
      </c>
      <c r="X3800" s="1" t="str">
        <f>IFERROR(VLOOKUP(Table49[[#This Row],[ITEM CODE]],Table2[[Item Code]:[Sub Category]],7,0),"")</f>
        <v/>
      </c>
      <c r="Y3800" s="68" t="str">
        <f>Table49[[#This Row],[PO Number]]&amp;COUNTIFS($E$5:E3800,E3800)</f>
        <v>0</v>
      </c>
    </row>
    <row r="3801" spans="1:25" ht="14.7" customHeight="1" x14ac:dyDescent="0.3">
      <c r="A3801" s="1" t="str">
        <f>IF(Table49[[#This Row],[ITEM NAME]]="","",ROW()-4)</f>
        <v/>
      </c>
      <c r="B3801" s="68"/>
      <c r="C3801" s="4" t="str">
        <f>IFERROR(VLOOKUP(B3801,Table14[],3,0),"")</f>
        <v/>
      </c>
      <c r="D3801" s="4" t="str">
        <f>IFERROR(VLOOKUP(B3801,Table14[],2,0),"")</f>
        <v/>
      </c>
      <c r="E3801" s="4"/>
      <c r="H3801" s="41" t="str">
        <f>IFERROR(VLOOKUP(Table49[[#This Row],[ITEM CODE]],Table2[[Item Code]:[Master Name]],2,0),"")</f>
        <v/>
      </c>
      <c r="I3801" s="41"/>
      <c r="J3801" s="65" t="str">
        <f>IFERROR(VLOOKUP(Table49[[#This Row],[ITEM CODE]],Table2[[Item Code]:[Master Name]],3,0),"")</f>
        <v/>
      </c>
      <c r="K3801" s="1" t="str">
        <f>IFERROR(VLOOKUP(Table49[[#This Row],[ITEM CODE]],Table2[[Item Code]:[Master Name]],9,0),"")</f>
        <v/>
      </c>
      <c r="L3801" s="1" t="str">
        <f>IFERROR(VLOOKUP(Table49[[#This Row],[ITEM CODE]],Table2[[Item Code]:[Master Name]],8,0),"")</f>
        <v/>
      </c>
      <c r="M3801" s="41"/>
      <c r="N3801" s="66">
        <f>IFERROR(VLOOKUP(Table49[[#This Row],[ITEM CODE]],Table2[[#All],[Item Code]:[Unit Cost]],10,0),0)</f>
        <v>0</v>
      </c>
      <c r="O3801" s="134">
        <f>IFERROR(VLOOKUP(Table49[[#This Row],[ITEM CODE]],Table2[[#All],[Item Code]:[Unit Cost]],10,0),0)</f>
        <v>0</v>
      </c>
      <c r="P3801" s="56"/>
      <c r="Q3801" s="58"/>
      <c r="R3801" s="58">
        <f>Table49[[#This Row],[QUANTITY]]*Table49[[#This Row],[INV Prices]]</f>
        <v>0</v>
      </c>
      <c r="S3801" s="67"/>
      <c r="V3801" s="41"/>
      <c r="W3801" s="4" t="str">
        <f>IFERROR(VLOOKUP(Table49[[#This Row],[ITEM CODE]],Table2[[Item Code]:[Category ]],6,0),"")</f>
        <v/>
      </c>
      <c r="X3801" s="1" t="str">
        <f>IFERROR(VLOOKUP(Table49[[#This Row],[ITEM CODE]],Table2[[Item Code]:[Sub Category]],7,0),"")</f>
        <v/>
      </c>
      <c r="Y3801" s="68" t="str">
        <f>Table49[[#This Row],[PO Number]]&amp;COUNTIFS($E$5:E3801,E3801)</f>
        <v>0</v>
      </c>
    </row>
    <row r="3802" spans="1:25" ht="14.7" customHeight="1" x14ac:dyDescent="0.3">
      <c r="A3802" s="1" t="str">
        <f>IF(Table49[[#This Row],[ITEM NAME]]="","",ROW()-4)</f>
        <v/>
      </c>
      <c r="B3802" s="68"/>
      <c r="C3802" s="4" t="str">
        <f>IFERROR(VLOOKUP(B3802,Table14[],3,0),"")</f>
        <v/>
      </c>
      <c r="D3802" s="4" t="str">
        <f>IFERROR(VLOOKUP(B3802,Table14[],2,0),"")</f>
        <v/>
      </c>
      <c r="E3802" s="4"/>
      <c r="H3802" s="41" t="str">
        <f>IFERROR(VLOOKUP(Table49[[#This Row],[ITEM CODE]],Table2[[Item Code]:[Master Name]],2,0),"")</f>
        <v/>
      </c>
      <c r="I3802" s="41"/>
      <c r="J3802" s="65" t="str">
        <f>IFERROR(VLOOKUP(Table49[[#This Row],[ITEM CODE]],Table2[[Item Code]:[Master Name]],3,0),"")</f>
        <v/>
      </c>
      <c r="K3802" s="1" t="str">
        <f>IFERROR(VLOOKUP(Table49[[#This Row],[ITEM CODE]],Table2[[Item Code]:[Master Name]],9,0),"")</f>
        <v/>
      </c>
      <c r="L3802" s="1" t="str">
        <f>IFERROR(VLOOKUP(Table49[[#This Row],[ITEM CODE]],Table2[[Item Code]:[Master Name]],8,0),"")</f>
        <v/>
      </c>
      <c r="M3802" s="41"/>
      <c r="N3802" s="66">
        <f>IFERROR(VLOOKUP(Table49[[#This Row],[ITEM CODE]],Table2[[#All],[Item Code]:[Unit Cost]],10,0),0)</f>
        <v>0</v>
      </c>
      <c r="O3802" s="134">
        <f>IFERROR(VLOOKUP(Table49[[#This Row],[ITEM CODE]],Table2[[#All],[Item Code]:[Unit Cost]],10,0),0)</f>
        <v>0</v>
      </c>
      <c r="P3802" s="56"/>
      <c r="Q3802" s="58"/>
      <c r="R3802" s="58">
        <f>Table49[[#This Row],[QUANTITY]]*Table49[[#This Row],[INV Prices]]</f>
        <v>0</v>
      </c>
      <c r="S3802" s="67"/>
      <c r="V3802" s="41"/>
      <c r="W3802" s="4" t="str">
        <f>IFERROR(VLOOKUP(Table49[[#This Row],[ITEM CODE]],Table2[[Item Code]:[Category ]],6,0),"")</f>
        <v/>
      </c>
      <c r="X3802" s="1" t="str">
        <f>IFERROR(VLOOKUP(Table49[[#This Row],[ITEM CODE]],Table2[[Item Code]:[Sub Category]],7,0),"")</f>
        <v/>
      </c>
      <c r="Y3802" s="68" t="str">
        <f>Table49[[#This Row],[PO Number]]&amp;COUNTIFS($E$5:E3802,E3802)</f>
        <v>0</v>
      </c>
    </row>
    <row r="3803" spans="1:25" ht="14.7" customHeight="1" x14ac:dyDescent="0.3">
      <c r="A3803" s="1" t="str">
        <f>IF(Table49[[#This Row],[ITEM NAME]]="","",ROW()-4)</f>
        <v/>
      </c>
      <c r="B3803" s="68"/>
      <c r="C3803" s="4" t="str">
        <f>IFERROR(VLOOKUP(B3803,Table14[],3,0),"")</f>
        <v/>
      </c>
      <c r="D3803" s="4" t="str">
        <f>IFERROR(VLOOKUP(B3803,Table14[],2,0),"")</f>
        <v/>
      </c>
      <c r="E3803" s="4"/>
      <c r="H3803" s="41" t="str">
        <f>IFERROR(VLOOKUP(Table49[[#This Row],[ITEM CODE]],Table2[[Item Code]:[Master Name]],2,0),"")</f>
        <v/>
      </c>
      <c r="I3803" s="41"/>
      <c r="J3803" s="65" t="str">
        <f>IFERROR(VLOOKUP(Table49[[#This Row],[ITEM CODE]],Table2[[Item Code]:[Master Name]],3,0),"")</f>
        <v/>
      </c>
      <c r="K3803" s="1" t="str">
        <f>IFERROR(VLOOKUP(Table49[[#This Row],[ITEM CODE]],Table2[[Item Code]:[Master Name]],9,0),"")</f>
        <v/>
      </c>
      <c r="L3803" s="1" t="str">
        <f>IFERROR(VLOOKUP(Table49[[#This Row],[ITEM CODE]],Table2[[Item Code]:[Master Name]],8,0),"")</f>
        <v/>
      </c>
      <c r="M3803" s="41"/>
      <c r="N3803" s="66">
        <f>IFERROR(VLOOKUP(Table49[[#This Row],[ITEM CODE]],Table2[[#All],[Item Code]:[Unit Cost]],10,0),0)</f>
        <v>0</v>
      </c>
      <c r="O3803" s="134">
        <f>IFERROR(VLOOKUP(Table49[[#This Row],[ITEM CODE]],Table2[[#All],[Item Code]:[Unit Cost]],10,0),0)</f>
        <v>0</v>
      </c>
      <c r="P3803" s="56"/>
      <c r="Q3803" s="58"/>
      <c r="R3803" s="58">
        <f>Table49[[#This Row],[QUANTITY]]*Table49[[#This Row],[INV Prices]]</f>
        <v>0</v>
      </c>
      <c r="S3803" s="67"/>
      <c r="V3803" s="41"/>
      <c r="W3803" s="4" t="str">
        <f>IFERROR(VLOOKUP(Table49[[#This Row],[ITEM CODE]],Table2[[Item Code]:[Category ]],6,0),"")</f>
        <v/>
      </c>
      <c r="X3803" s="1" t="str">
        <f>IFERROR(VLOOKUP(Table49[[#This Row],[ITEM CODE]],Table2[[Item Code]:[Sub Category]],7,0),"")</f>
        <v/>
      </c>
      <c r="Y3803" s="68" t="str">
        <f>Table49[[#This Row],[PO Number]]&amp;COUNTIFS($E$5:E3803,E3803)</f>
        <v>0</v>
      </c>
    </row>
    <row r="3804" spans="1:25" ht="14.7" customHeight="1" x14ac:dyDescent="0.3">
      <c r="A3804" s="1" t="str">
        <f>IF(Table49[[#This Row],[ITEM NAME]]="","",ROW()-4)</f>
        <v/>
      </c>
      <c r="B3804" s="68"/>
      <c r="C3804" s="4" t="str">
        <f>IFERROR(VLOOKUP(B3804,Table14[],3,0),"")</f>
        <v/>
      </c>
      <c r="D3804" s="4" t="str">
        <f>IFERROR(VLOOKUP(B3804,Table14[],2,0),"")</f>
        <v/>
      </c>
      <c r="E3804" s="4"/>
      <c r="H3804" s="41" t="str">
        <f>IFERROR(VLOOKUP(Table49[[#This Row],[ITEM CODE]],Table2[[Item Code]:[Master Name]],2,0),"")</f>
        <v/>
      </c>
      <c r="I3804" s="41"/>
      <c r="J3804" s="65" t="str">
        <f>IFERROR(VLOOKUP(Table49[[#This Row],[ITEM CODE]],Table2[[Item Code]:[Master Name]],3,0),"")</f>
        <v/>
      </c>
      <c r="K3804" s="1" t="str">
        <f>IFERROR(VLOOKUP(Table49[[#This Row],[ITEM CODE]],Table2[[Item Code]:[Master Name]],9,0),"")</f>
        <v/>
      </c>
      <c r="L3804" s="1" t="str">
        <f>IFERROR(VLOOKUP(Table49[[#This Row],[ITEM CODE]],Table2[[Item Code]:[Master Name]],8,0),"")</f>
        <v/>
      </c>
      <c r="M3804" s="41"/>
      <c r="N3804" s="66">
        <f>IFERROR(VLOOKUP(Table49[[#This Row],[ITEM CODE]],Table2[[#All],[Item Code]:[Unit Cost]],10,0),0)</f>
        <v>0</v>
      </c>
      <c r="O3804" s="134">
        <f>IFERROR(VLOOKUP(Table49[[#This Row],[ITEM CODE]],Table2[[#All],[Item Code]:[Unit Cost]],10,0),0)</f>
        <v>0</v>
      </c>
      <c r="P3804" s="56"/>
      <c r="Q3804" s="58"/>
      <c r="R3804" s="58">
        <f>Table49[[#This Row],[QUANTITY]]*Table49[[#This Row],[INV Prices]]</f>
        <v>0</v>
      </c>
      <c r="S3804" s="67"/>
      <c r="V3804" s="41"/>
      <c r="W3804" s="4" t="str">
        <f>IFERROR(VLOOKUP(Table49[[#This Row],[ITEM CODE]],Table2[[Item Code]:[Category ]],6,0),"")</f>
        <v/>
      </c>
      <c r="X3804" s="1" t="str">
        <f>IFERROR(VLOOKUP(Table49[[#This Row],[ITEM CODE]],Table2[[Item Code]:[Sub Category]],7,0),"")</f>
        <v/>
      </c>
      <c r="Y3804" s="68" t="str">
        <f>Table49[[#This Row],[PO Number]]&amp;COUNTIFS($E$5:E3804,E3804)</f>
        <v>0</v>
      </c>
    </row>
    <row r="3805" spans="1:25" ht="14.7" customHeight="1" x14ac:dyDescent="0.3">
      <c r="A3805" s="1" t="str">
        <f>IF(Table49[[#This Row],[ITEM NAME]]="","",ROW()-4)</f>
        <v/>
      </c>
      <c r="B3805" s="68"/>
      <c r="C3805" s="4" t="str">
        <f>IFERROR(VLOOKUP(B3805,Table14[],3,0),"")</f>
        <v/>
      </c>
      <c r="D3805" s="4" t="str">
        <f>IFERROR(VLOOKUP(B3805,Table14[],2,0),"")</f>
        <v/>
      </c>
      <c r="E3805" s="4"/>
      <c r="H3805" s="41" t="str">
        <f>IFERROR(VLOOKUP(Table49[[#This Row],[ITEM CODE]],Table2[[Item Code]:[Master Name]],2,0),"")</f>
        <v/>
      </c>
      <c r="I3805" s="41"/>
      <c r="J3805" s="65" t="str">
        <f>IFERROR(VLOOKUP(Table49[[#This Row],[ITEM CODE]],Table2[[Item Code]:[Master Name]],3,0),"")</f>
        <v/>
      </c>
      <c r="K3805" s="1" t="str">
        <f>IFERROR(VLOOKUP(Table49[[#This Row],[ITEM CODE]],Table2[[Item Code]:[Master Name]],9,0),"")</f>
        <v/>
      </c>
      <c r="L3805" s="1" t="str">
        <f>IFERROR(VLOOKUP(Table49[[#This Row],[ITEM CODE]],Table2[[Item Code]:[Master Name]],8,0),"")</f>
        <v/>
      </c>
      <c r="M3805" s="41"/>
      <c r="N3805" s="66">
        <f>IFERROR(VLOOKUP(Table49[[#This Row],[ITEM CODE]],Table2[[#All],[Item Code]:[Unit Cost]],10,0),0)</f>
        <v>0</v>
      </c>
      <c r="O3805" s="134">
        <f>IFERROR(VLOOKUP(Table49[[#This Row],[ITEM CODE]],Table2[[#All],[Item Code]:[Unit Cost]],10,0),0)</f>
        <v>0</v>
      </c>
      <c r="P3805" s="56"/>
      <c r="Q3805" s="58"/>
      <c r="R3805" s="58">
        <f>Table49[[#This Row],[QUANTITY]]*Table49[[#This Row],[INV Prices]]</f>
        <v>0</v>
      </c>
      <c r="S3805" s="67"/>
      <c r="V3805" s="41"/>
      <c r="W3805" s="4" t="str">
        <f>IFERROR(VLOOKUP(Table49[[#This Row],[ITEM CODE]],Table2[[Item Code]:[Category ]],6,0),"")</f>
        <v/>
      </c>
      <c r="X3805" s="1" t="str">
        <f>IFERROR(VLOOKUP(Table49[[#This Row],[ITEM CODE]],Table2[[Item Code]:[Sub Category]],7,0),"")</f>
        <v/>
      </c>
      <c r="Y3805" s="68" t="str">
        <f>Table49[[#This Row],[PO Number]]&amp;COUNTIFS($E$5:E3805,E3805)</f>
        <v>0</v>
      </c>
    </row>
    <row r="3806" spans="1:25" ht="14.7" customHeight="1" x14ac:dyDescent="0.3">
      <c r="A3806" s="1" t="str">
        <f>IF(Table49[[#This Row],[ITEM NAME]]="","",ROW()-4)</f>
        <v/>
      </c>
      <c r="B3806" s="68"/>
      <c r="C3806" s="4" t="str">
        <f>IFERROR(VLOOKUP(B3806,Table14[],3,0),"")</f>
        <v/>
      </c>
      <c r="D3806" s="4" t="str">
        <f>IFERROR(VLOOKUP(B3806,Table14[],2,0),"")</f>
        <v/>
      </c>
      <c r="E3806" s="4"/>
      <c r="H3806" s="41" t="str">
        <f>IFERROR(VLOOKUP(Table49[[#This Row],[ITEM CODE]],Table2[[Item Code]:[Master Name]],2,0),"")</f>
        <v/>
      </c>
      <c r="I3806" s="41"/>
      <c r="J3806" s="65" t="str">
        <f>IFERROR(VLOOKUP(Table49[[#This Row],[ITEM CODE]],Table2[[Item Code]:[Master Name]],3,0),"")</f>
        <v/>
      </c>
      <c r="K3806" s="1" t="str">
        <f>IFERROR(VLOOKUP(Table49[[#This Row],[ITEM CODE]],Table2[[Item Code]:[Master Name]],9,0),"")</f>
        <v/>
      </c>
      <c r="L3806" s="1" t="str">
        <f>IFERROR(VLOOKUP(Table49[[#This Row],[ITEM CODE]],Table2[[Item Code]:[Master Name]],8,0),"")</f>
        <v/>
      </c>
      <c r="M3806" s="41"/>
      <c r="N3806" s="66">
        <f>IFERROR(VLOOKUP(Table49[[#This Row],[ITEM CODE]],Table2[[#All],[Item Code]:[Unit Cost]],10,0),0)</f>
        <v>0</v>
      </c>
      <c r="O3806" s="134">
        <f>IFERROR(VLOOKUP(Table49[[#This Row],[ITEM CODE]],Table2[[#All],[Item Code]:[Unit Cost]],10,0),0)</f>
        <v>0</v>
      </c>
      <c r="P3806" s="56"/>
      <c r="Q3806" s="58"/>
      <c r="R3806" s="58">
        <f>Table49[[#This Row],[QUANTITY]]*Table49[[#This Row],[INV Prices]]</f>
        <v>0</v>
      </c>
      <c r="S3806" s="67"/>
      <c r="V3806" s="41"/>
      <c r="W3806" s="4" t="str">
        <f>IFERROR(VLOOKUP(Table49[[#This Row],[ITEM CODE]],Table2[[Item Code]:[Category ]],6,0),"")</f>
        <v/>
      </c>
      <c r="X3806" s="1" t="str">
        <f>IFERROR(VLOOKUP(Table49[[#This Row],[ITEM CODE]],Table2[[Item Code]:[Sub Category]],7,0),"")</f>
        <v/>
      </c>
      <c r="Y3806" s="68" t="str">
        <f>Table49[[#This Row],[PO Number]]&amp;COUNTIFS($E$5:E3806,E3806)</f>
        <v>0</v>
      </c>
    </row>
    <row r="3807" spans="1:25" ht="14.7" customHeight="1" x14ac:dyDescent="0.3">
      <c r="A3807" s="1" t="str">
        <f>IF(Table49[[#This Row],[ITEM NAME]]="","",ROW()-4)</f>
        <v/>
      </c>
      <c r="B3807" s="68"/>
      <c r="C3807" s="4" t="str">
        <f>IFERROR(VLOOKUP(B3807,Table14[],3,0),"")</f>
        <v/>
      </c>
      <c r="D3807" s="4" t="str">
        <f>IFERROR(VLOOKUP(B3807,Table14[],2,0),"")</f>
        <v/>
      </c>
      <c r="E3807" s="4"/>
      <c r="H3807" s="41" t="str">
        <f>IFERROR(VLOOKUP(Table49[[#This Row],[ITEM CODE]],Table2[[Item Code]:[Master Name]],2,0),"")</f>
        <v/>
      </c>
      <c r="I3807" s="41"/>
      <c r="J3807" s="65" t="str">
        <f>IFERROR(VLOOKUP(Table49[[#This Row],[ITEM CODE]],Table2[[Item Code]:[Master Name]],3,0),"")</f>
        <v/>
      </c>
      <c r="K3807" s="1" t="str">
        <f>IFERROR(VLOOKUP(Table49[[#This Row],[ITEM CODE]],Table2[[Item Code]:[Master Name]],9,0),"")</f>
        <v/>
      </c>
      <c r="L3807" s="1" t="str">
        <f>IFERROR(VLOOKUP(Table49[[#This Row],[ITEM CODE]],Table2[[Item Code]:[Master Name]],8,0),"")</f>
        <v/>
      </c>
      <c r="M3807" s="41"/>
      <c r="N3807" s="66">
        <f>IFERROR(VLOOKUP(Table49[[#This Row],[ITEM CODE]],Table2[[#All],[Item Code]:[Unit Cost]],10,0),0)</f>
        <v>0</v>
      </c>
      <c r="O3807" s="134">
        <f>IFERROR(VLOOKUP(Table49[[#This Row],[ITEM CODE]],Table2[[#All],[Item Code]:[Unit Cost]],10,0),0)</f>
        <v>0</v>
      </c>
      <c r="P3807" s="56"/>
      <c r="Q3807" s="58"/>
      <c r="R3807" s="58">
        <f>Table49[[#This Row],[QUANTITY]]*Table49[[#This Row],[INV Prices]]</f>
        <v>0</v>
      </c>
      <c r="S3807" s="67"/>
      <c r="V3807" s="41"/>
      <c r="W3807" s="4" t="str">
        <f>IFERROR(VLOOKUP(Table49[[#This Row],[ITEM CODE]],Table2[[Item Code]:[Category ]],6,0),"")</f>
        <v/>
      </c>
      <c r="X3807" s="1" t="str">
        <f>IFERROR(VLOOKUP(Table49[[#This Row],[ITEM CODE]],Table2[[Item Code]:[Sub Category]],7,0),"")</f>
        <v/>
      </c>
      <c r="Y3807" s="68" t="str">
        <f>Table49[[#This Row],[PO Number]]&amp;COUNTIFS($E$5:E3807,E3807)</f>
        <v>0</v>
      </c>
    </row>
    <row r="3808" spans="1:25" ht="14.7" customHeight="1" x14ac:dyDescent="0.3">
      <c r="A3808" s="1" t="str">
        <f>IF(Table49[[#This Row],[ITEM NAME]]="","",ROW()-4)</f>
        <v/>
      </c>
      <c r="B3808" s="68"/>
      <c r="C3808" s="4" t="str">
        <f>IFERROR(VLOOKUP(B3808,Table14[],3,0),"")</f>
        <v/>
      </c>
      <c r="D3808" s="4" t="str">
        <f>IFERROR(VLOOKUP(B3808,Table14[],2,0),"")</f>
        <v/>
      </c>
      <c r="E3808" s="4"/>
      <c r="H3808" s="41" t="str">
        <f>IFERROR(VLOOKUP(Table49[[#This Row],[ITEM CODE]],Table2[[Item Code]:[Master Name]],2,0),"")</f>
        <v/>
      </c>
      <c r="I3808" s="41"/>
      <c r="J3808" s="65" t="str">
        <f>IFERROR(VLOOKUP(Table49[[#This Row],[ITEM CODE]],Table2[[Item Code]:[Master Name]],3,0),"")</f>
        <v/>
      </c>
      <c r="K3808" s="1" t="str">
        <f>IFERROR(VLOOKUP(Table49[[#This Row],[ITEM CODE]],Table2[[Item Code]:[Master Name]],9,0),"")</f>
        <v/>
      </c>
      <c r="L3808" s="1" t="str">
        <f>IFERROR(VLOOKUP(Table49[[#This Row],[ITEM CODE]],Table2[[Item Code]:[Master Name]],8,0),"")</f>
        <v/>
      </c>
      <c r="M3808" s="41"/>
      <c r="N3808" s="66">
        <f>IFERROR(VLOOKUP(Table49[[#This Row],[ITEM CODE]],Table2[[#All],[Item Code]:[Unit Cost]],10,0),0)</f>
        <v>0</v>
      </c>
      <c r="O3808" s="134">
        <f>IFERROR(VLOOKUP(Table49[[#This Row],[ITEM CODE]],Table2[[#All],[Item Code]:[Unit Cost]],10,0),0)</f>
        <v>0</v>
      </c>
      <c r="P3808" s="56"/>
      <c r="Q3808" s="58"/>
      <c r="R3808" s="58">
        <f>Table49[[#This Row],[QUANTITY]]*Table49[[#This Row],[INV Prices]]</f>
        <v>0</v>
      </c>
      <c r="S3808" s="67"/>
      <c r="V3808" s="41"/>
      <c r="W3808" s="4" t="str">
        <f>IFERROR(VLOOKUP(Table49[[#This Row],[ITEM CODE]],Table2[[Item Code]:[Category ]],6,0),"")</f>
        <v/>
      </c>
      <c r="X3808" s="1" t="str">
        <f>IFERROR(VLOOKUP(Table49[[#This Row],[ITEM CODE]],Table2[[Item Code]:[Sub Category]],7,0),"")</f>
        <v/>
      </c>
      <c r="Y3808" s="68" t="str">
        <f>Table49[[#This Row],[PO Number]]&amp;COUNTIFS($E$5:E3808,E3808)</f>
        <v>0</v>
      </c>
    </row>
    <row r="3809" spans="1:25" ht="14.7" customHeight="1" x14ac:dyDescent="0.3">
      <c r="A3809" s="1" t="str">
        <f>IF(Table49[[#This Row],[ITEM NAME]]="","",ROW()-4)</f>
        <v/>
      </c>
      <c r="B3809" s="68"/>
      <c r="C3809" s="4" t="str">
        <f>IFERROR(VLOOKUP(B3809,Table14[],3,0),"")</f>
        <v/>
      </c>
      <c r="D3809" s="4" t="str">
        <f>IFERROR(VLOOKUP(B3809,Table14[],2,0),"")</f>
        <v/>
      </c>
      <c r="E3809" s="4"/>
      <c r="H3809" s="41" t="str">
        <f>IFERROR(VLOOKUP(Table49[[#This Row],[ITEM CODE]],Table2[[Item Code]:[Master Name]],2,0),"")</f>
        <v/>
      </c>
      <c r="I3809" s="41"/>
      <c r="J3809" s="65" t="str">
        <f>IFERROR(VLOOKUP(Table49[[#This Row],[ITEM CODE]],Table2[[Item Code]:[Master Name]],3,0),"")</f>
        <v/>
      </c>
      <c r="K3809" s="1" t="str">
        <f>IFERROR(VLOOKUP(Table49[[#This Row],[ITEM CODE]],Table2[[Item Code]:[Master Name]],9,0),"")</f>
        <v/>
      </c>
      <c r="L3809" s="1" t="str">
        <f>IFERROR(VLOOKUP(Table49[[#This Row],[ITEM CODE]],Table2[[Item Code]:[Master Name]],8,0),"")</f>
        <v/>
      </c>
      <c r="M3809" s="41"/>
      <c r="N3809" s="66">
        <f>IFERROR(VLOOKUP(Table49[[#This Row],[ITEM CODE]],Table2[[#All],[Item Code]:[Unit Cost]],10,0),0)</f>
        <v>0</v>
      </c>
      <c r="O3809" s="134">
        <f>IFERROR(VLOOKUP(Table49[[#This Row],[ITEM CODE]],Table2[[#All],[Item Code]:[Unit Cost]],10,0),0)</f>
        <v>0</v>
      </c>
      <c r="P3809" s="56"/>
      <c r="Q3809" s="58"/>
      <c r="R3809" s="58">
        <f>Table49[[#This Row],[QUANTITY]]*Table49[[#This Row],[INV Prices]]</f>
        <v>0</v>
      </c>
      <c r="S3809" s="67"/>
      <c r="V3809" s="41"/>
      <c r="W3809" s="4" t="str">
        <f>IFERROR(VLOOKUP(Table49[[#This Row],[ITEM CODE]],Table2[[Item Code]:[Category ]],6,0),"")</f>
        <v/>
      </c>
      <c r="X3809" s="1" t="str">
        <f>IFERROR(VLOOKUP(Table49[[#This Row],[ITEM CODE]],Table2[[Item Code]:[Sub Category]],7,0),"")</f>
        <v/>
      </c>
      <c r="Y3809" s="68" t="str">
        <f>Table49[[#This Row],[PO Number]]&amp;COUNTIFS($E$5:E3809,E3809)</f>
        <v>0</v>
      </c>
    </row>
    <row r="3810" spans="1:25" ht="14.7" customHeight="1" x14ac:dyDescent="0.3">
      <c r="A3810" s="1" t="str">
        <f>IF(Table49[[#This Row],[ITEM NAME]]="","",ROW()-4)</f>
        <v/>
      </c>
      <c r="B3810" s="68"/>
      <c r="C3810" s="4" t="str">
        <f>IFERROR(VLOOKUP(B3810,Table14[],3,0),"")</f>
        <v/>
      </c>
      <c r="D3810" s="4" t="str">
        <f>IFERROR(VLOOKUP(B3810,Table14[],2,0),"")</f>
        <v/>
      </c>
      <c r="E3810" s="4"/>
      <c r="H3810" s="41" t="str">
        <f>IFERROR(VLOOKUP(Table49[[#This Row],[ITEM CODE]],Table2[[Item Code]:[Master Name]],2,0),"")</f>
        <v/>
      </c>
      <c r="I3810" s="41"/>
      <c r="J3810" s="65" t="str">
        <f>IFERROR(VLOOKUP(Table49[[#This Row],[ITEM CODE]],Table2[[Item Code]:[Master Name]],3,0),"")</f>
        <v/>
      </c>
      <c r="K3810" s="1" t="str">
        <f>IFERROR(VLOOKUP(Table49[[#This Row],[ITEM CODE]],Table2[[Item Code]:[Master Name]],9,0),"")</f>
        <v/>
      </c>
      <c r="L3810" s="1" t="str">
        <f>IFERROR(VLOOKUP(Table49[[#This Row],[ITEM CODE]],Table2[[Item Code]:[Master Name]],8,0),"")</f>
        <v/>
      </c>
      <c r="M3810" s="41"/>
      <c r="N3810" s="66">
        <f>IFERROR(VLOOKUP(Table49[[#This Row],[ITEM CODE]],Table2[[#All],[Item Code]:[Unit Cost]],10,0),0)</f>
        <v>0</v>
      </c>
      <c r="O3810" s="134">
        <f>IFERROR(VLOOKUP(Table49[[#This Row],[ITEM CODE]],Table2[[#All],[Item Code]:[Unit Cost]],10,0),0)</f>
        <v>0</v>
      </c>
      <c r="P3810" s="56"/>
      <c r="Q3810" s="58"/>
      <c r="R3810" s="58">
        <f>Table49[[#This Row],[QUANTITY]]*Table49[[#This Row],[INV Prices]]</f>
        <v>0</v>
      </c>
      <c r="S3810" s="67"/>
      <c r="V3810" s="41"/>
      <c r="W3810" s="4" t="str">
        <f>IFERROR(VLOOKUP(Table49[[#This Row],[ITEM CODE]],Table2[[Item Code]:[Category ]],6,0),"")</f>
        <v/>
      </c>
      <c r="X3810" s="1" t="str">
        <f>IFERROR(VLOOKUP(Table49[[#This Row],[ITEM CODE]],Table2[[Item Code]:[Sub Category]],7,0),"")</f>
        <v/>
      </c>
      <c r="Y3810" s="68" t="str">
        <f>Table49[[#This Row],[PO Number]]&amp;COUNTIFS($E$5:E3810,E3810)</f>
        <v>0</v>
      </c>
    </row>
    <row r="3811" spans="1:25" ht="14.7" customHeight="1" x14ac:dyDescent="0.3">
      <c r="A3811" s="1" t="str">
        <f>IF(Table49[[#This Row],[ITEM NAME]]="","",ROW()-4)</f>
        <v/>
      </c>
      <c r="B3811" s="68"/>
      <c r="C3811" s="4" t="str">
        <f>IFERROR(VLOOKUP(B3811,Table14[],3,0),"")</f>
        <v/>
      </c>
      <c r="D3811" s="4" t="str">
        <f>IFERROR(VLOOKUP(B3811,Table14[],2,0),"")</f>
        <v/>
      </c>
      <c r="E3811" s="4"/>
      <c r="H3811" s="41" t="str">
        <f>IFERROR(VLOOKUP(Table49[[#This Row],[ITEM CODE]],Table2[[Item Code]:[Master Name]],2,0),"")</f>
        <v/>
      </c>
      <c r="I3811" s="41"/>
      <c r="J3811" s="65" t="str">
        <f>IFERROR(VLOOKUP(Table49[[#This Row],[ITEM CODE]],Table2[[Item Code]:[Master Name]],3,0),"")</f>
        <v/>
      </c>
      <c r="K3811" s="1" t="str">
        <f>IFERROR(VLOOKUP(Table49[[#This Row],[ITEM CODE]],Table2[[Item Code]:[Master Name]],9,0),"")</f>
        <v/>
      </c>
      <c r="L3811" s="1" t="str">
        <f>IFERROR(VLOOKUP(Table49[[#This Row],[ITEM CODE]],Table2[[Item Code]:[Master Name]],8,0),"")</f>
        <v/>
      </c>
      <c r="M3811" s="41"/>
      <c r="N3811" s="66">
        <f>IFERROR(VLOOKUP(Table49[[#This Row],[ITEM CODE]],Table2[[#All],[Item Code]:[Unit Cost]],10,0),0)</f>
        <v>0</v>
      </c>
      <c r="O3811" s="134">
        <f>IFERROR(VLOOKUP(Table49[[#This Row],[ITEM CODE]],Table2[[#All],[Item Code]:[Unit Cost]],10,0),0)</f>
        <v>0</v>
      </c>
      <c r="P3811" s="56"/>
      <c r="Q3811" s="58"/>
      <c r="R3811" s="58">
        <f>Table49[[#This Row],[QUANTITY]]*Table49[[#This Row],[INV Prices]]</f>
        <v>0</v>
      </c>
      <c r="S3811" s="67"/>
      <c r="V3811" s="41"/>
      <c r="W3811" s="4" t="str">
        <f>IFERROR(VLOOKUP(Table49[[#This Row],[ITEM CODE]],Table2[[Item Code]:[Category ]],6,0),"")</f>
        <v/>
      </c>
      <c r="X3811" s="1" t="str">
        <f>IFERROR(VLOOKUP(Table49[[#This Row],[ITEM CODE]],Table2[[Item Code]:[Sub Category]],7,0),"")</f>
        <v/>
      </c>
      <c r="Y3811" s="68" t="str">
        <f>Table49[[#This Row],[PO Number]]&amp;COUNTIFS($E$5:E3811,E3811)</f>
        <v>0</v>
      </c>
    </row>
    <row r="3812" spans="1:25" ht="14.7" customHeight="1" x14ac:dyDescent="0.3">
      <c r="A3812" s="1" t="str">
        <f>IF(Table49[[#This Row],[ITEM NAME]]="","",ROW()-4)</f>
        <v/>
      </c>
      <c r="B3812" s="68"/>
      <c r="C3812" s="4" t="str">
        <f>IFERROR(VLOOKUP(B3812,Table14[],3,0),"")</f>
        <v/>
      </c>
      <c r="D3812" s="4" t="str">
        <f>IFERROR(VLOOKUP(B3812,Table14[],2,0),"")</f>
        <v/>
      </c>
      <c r="E3812" s="4"/>
      <c r="H3812" s="41" t="str">
        <f>IFERROR(VLOOKUP(Table49[[#This Row],[ITEM CODE]],Table2[[Item Code]:[Master Name]],2,0),"")</f>
        <v/>
      </c>
      <c r="I3812" s="41"/>
      <c r="J3812" s="65" t="str">
        <f>IFERROR(VLOOKUP(Table49[[#This Row],[ITEM CODE]],Table2[[Item Code]:[Master Name]],3,0),"")</f>
        <v/>
      </c>
      <c r="K3812" s="1" t="str">
        <f>IFERROR(VLOOKUP(Table49[[#This Row],[ITEM CODE]],Table2[[Item Code]:[Master Name]],9,0),"")</f>
        <v/>
      </c>
      <c r="L3812" s="1" t="str">
        <f>IFERROR(VLOOKUP(Table49[[#This Row],[ITEM CODE]],Table2[[Item Code]:[Master Name]],8,0),"")</f>
        <v/>
      </c>
      <c r="M3812" s="41"/>
      <c r="N3812" s="66">
        <f>IFERROR(VLOOKUP(Table49[[#This Row],[ITEM CODE]],Table2[[#All],[Item Code]:[Unit Cost]],10,0),0)</f>
        <v>0</v>
      </c>
      <c r="O3812" s="134">
        <f>IFERROR(VLOOKUP(Table49[[#This Row],[ITEM CODE]],Table2[[#All],[Item Code]:[Unit Cost]],10,0),0)</f>
        <v>0</v>
      </c>
      <c r="P3812" s="56"/>
      <c r="Q3812" s="58"/>
      <c r="R3812" s="58">
        <f>Table49[[#This Row],[QUANTITY]]*Table49[[#This Row],[INV Prices]]</f>
        <v>0</v>
      </c>
      <c r="S3812" s="67"/>
      <c r="V3812" s="41"/>
      <c r="W3812" s="4" t="str">
        <f>IFERROR(VLOOKUP(Table49[[#This Row],[ITEM CODE]],Table2[[Item Code]:[Category ]],6,0),"")</f>
        <v/>
      </c>
      <c r="X3812" s="1" t="str">
        <f>IFERROR(VLOOKUP(Table49[[#This Row],[ITEM CODE]],Table2[[Item Code]:[Sub Category]],7,0),"")</f>
        <v/>
      </c>
      <c r="Y3812" s="68" t="str">
        <f>Table49[[#This Row],[PO Number]]&amp;COUNTIFS($E$5:E3812,E3812)</f>
        <v>0</v>
      </c>
    </row>
    <row r="3813" spans="1:25" ht="14.7" customHeight="1" x14ac:dyDescent="0.3">
      <c r="A3813" s="1" t="str">
        <f>IF(Table49[[#This Row],[ITEM NAME]]="","",ROW()-4)</f>
        <v/>
      </c>
      <c r="B3813" s="68"/>
      <c r="C3813" s="4" t="str">
        <f>IFERROR(VLOOKUP(B3813,Table14[],3,0),"")</f>
        <v/>
      </c>
      <c r="D3813" s="4" t="str">
        <f>IFERROR(VLOOKUP(B3813,Table14[],2,0),"")</f>
        <v/>
      </c>
      <c r="E3813" s="4"/>
      <c r="H3813" s="41" t="str">
        <f>IFERROR(VLOOKUP(Table49[[#This Row],[ITEM CODE]],Table2[[Item Code]:[Master Name]],2,0),"")</f>
        <v/>
      </c>
      <c r="I3813" s="41"/>
      <c r="J3813" s="65" t="str">
        <f>IFERROR(VLOOKUP(Table49[[#This Row],[ITEM CODE]],Table2[[Item Code]:[Master Name]],3,0),"")</f>
        <v/>
      </c>
      <c r="K3813" s="1" t="str">
        <f>IFERROR(VLOOKUP(Table49[[#This Row],[ITEM CODE]],Table2[[Item Code]:[Master Name]],9,0),"")</f>
        <v/>
      </c>
      <c r="L3813" s="1" t="str">
        <f>IFERROR(VLOOKUP(Table49[[#This Row],[ITEM CODE]],Table2[[Item Code]:[Master Name]],8,0),"")</f>
        <v/>
      </c>
      <c r="M3813" s="41"/>
      <c r="N3813" s="66">
        <f>IFERROR(VLOOKUP(Table49[[#This Row],[ITEM CODE]],Table2[[#All],[Item Code]:[Unit Cost]],10,0),0)</f>
        <v>0</v>
      </c>
      <c r="O3813" s="134">
        <f>IFERROR(VLOOKUP(Table49[[#This Row],[ITEM CODE]],Table2[[#All],[Item Code]:[Unit Cost]],10,0),0)</f>
        <v>0</v>
      </c>
      <c r="P3813" s="56"/>
      <c r="Q3813" s="58"/>
      <c r="R3813" s="58">
        <f>Table49[[#This Row],[QUANTITY]]*Table49[[#This Row],[INV Prices]]</f>
        <v>0</v>
      </c>
      <c r="S3813" s="67"/>
      <c r="V3813" s="41"/>
      <c r="W3813" s="4" t="str">
        <f>IFERROR(VLOOKUP(Table49[[#This Row],[ITEM CODE]],Table2[[Item Code]:[Category ]],6,0),"")</f>
        <v/>
      </c>
      <c r="X3813" s="1" t="str">
        <f>IFERROR(VLOOKUP(Table49[[#This Row],[ITEM CODE]],Table2[[Item Code]:[Sub Category]],7,0),"")</f>
        <v/>
      </c>
      <c r="Y3813" s="68" t="str">
        <f>Table49[[#This Row],[PO Number]]&amp;COUNTIFS($E$5:E3813,E3813)</f>
        <v>0</v>
      </c>
    </row>
    <row r="3814" spans="1:25" ht="14.7" customHeight="1" x14ac:dyDescent="0.3">
      <c r="A3814" s="1" t="str">
        <f>IF(Table49[[#This Row],[ITEM NAME]]="","",ROW()-4)</f>
        <v/>
      </c>
      <c r="B3814" s="68"/>
      <c r="C3814" s="4" t="str">
        <f>IFERROR(VLOOKUP(B3814,Table14[],3,0),"")</f>
        <v/>
      </c>
      <c r="D3814" s="4" t="str">
        <f>IFERROR(VLOOKUP(B3814,Table14[],2,0),"")</f>
        <v/>
      </c>
      <c r="E3814" s="4"/>
      <c r="H3814" s="41" t="str">
        <f>IFERROR(VLOOKUP(Table49[[#This Row],[ITEM CODE]],Table2[[Item Code]:[Master Name]],2,0),"")</f>
        <v/>
      </c>
      <c r="I3814" s="41"/>
      <c r="J3814" s="65" t="str">
        <f>IFERROR(VLOOKUP(Table49[[#This Row],[ITEM CODE]],Table2[[Item Code]:[Master Name]],3,0),"")</f>
        <v/>
      </c>
      <c r="K3814" s="1" t="str">
        <f>IFERROR(VLOOKUP(Table49[[#This Row],[ITEM CODE]],Table2[[Item Code]:[Master Name]],9,0),"")</f>
        <v/>
      </c>
      <c r="L3814" s="1" t="str">
        <f>IFERROR(VLOOKUP(Table49[[#This Row],[ITEM CODE]],Table2[[Item Code]:[Master Name]],8,0),"")</f>
        <v/>
      </c>
      <c r="M3814" s="41"/>
      <c r="N3814" s="66">
        <f>IFERROR(VLOOKUP(Table49[[#This Row],[ITEM CODE]],Table2[[#All],[Item Code]:[Unit Cost]],10,0),0)</f>
        <v>0</v>
      </c>
      <c r="O3814" s="134">
        <f>IFERROR(VLOOKUP(Table49[[#This Row],[ITEM CODE]],Table2[[#All],[Item Code]:[Unit Cost]],10,0),0)</f>
        <v>0</v>
      </c>
      <c r="P3814" s="56"/>
      <c r="Q3814" s="58"/>
      <c r="R3814" s="58">
        <f>Table49[[#This Row],[QUANTITY]]*Table49[[#This Row],[INV Prices]]</f>
        <v>0</v>
      </c>
      <c r="S3814" s="67"/>
      <c r="V3814" s="41"/>
      <c r="W3814" s="4" t="str">
        <f>IFERROR(VLOOKUP(Table49[[#This Row],[ITEM CODE]],Table2[[Item Code]:[Category ]],6,0),"")</f>
        <v/>
      </c>
      <c r="X3814" s="1" t="str">
        <f>IFERROR(VLOOKUP(Table49[[#This Row],[ITEM CODE]],Table2[[Item Code]:[Sub Category]],7,0),"")</f>
        <v/>
      </c>
      <c r="Y3814" s="68" t="str">
        <f>Table49[[#This Row],[PO Number]]&amp;COUNTIFS($E$5:E3814,E3814)</f>
        <v>0</v>
      </c>
    </row>
    <row r="3815" spans="1:25" ht="14.7" customHeight="1" x14ac:dyDescent="0.3">
      <c r="A3815" s="1" t="str">
        <f>IF(Table49[[#This Row],[ITEM NAME]]="","",ROW()-4)</f>
        <v/>
      </c>
      <c r="B3815" s="68"/>
      <c r="C3815" s="4" t="str">
        <f>IFERROR(VLOOKUP(B3815,Table14[],3,0),"")</f>
        <v/>
      </c>
      <c r="D3815" s="4" t="str">
        <f>IFERROR(VLOOKUP(B3815,Table14[],2,0),"")</f>
        <v/>
      </c>
      <c r="E3815" s="4"/>
      <c r="H3815" s="41" t="str">
        <f>IFERROR(VLOOKUP(Table49[[#This Row],[ITEM CODE]],Table2[[Item Code]:[Master Name]],2,0),"")</f>
        <v/>
      </c>
      <c r="I3815" s="41"/>
      <c r="J3815" s="65" t="str">
        <f>IFERROR(VLOOKUP(Table49[[#This Row],[ITEM CODE]],Table2[[Item Code]:[Master Name]],3,0),"")</f>
        <v/>
      </c>
      <c r="K3815" s="1" t="str">
        <f>IFERROR(VLOOKUP(Table49[[#This Row],[ITEM CODE]],Table2[[Item Code]:[Master Name]],9,0),"")</f>
        <v/>
      </c>
      <c r="L3815" s="1" t="str">
        <f>IFERROR(VLOOKUP(Table49[[#This Row],[ITEM CODE]],Table2[[Item Code]:[Master Name]],8,0),"")</f>
        <v/>
      </c>
      <c r="M3815" s="41"/>
      <c r="N3815" s="66">
        <f>IFERROR(VLOOKUP(Table49[[#This Row],[ITEM CODE]],Table2[[#All],[Item Code]:[Unit Cost]],10,0),0)</f>
        <v>0</v>
      </c>
      <c r="O3815" s="134">
        <f>IFERROR(VLOOKUP(Table49[[#This Row],[ITEM CODE]],Table2[[#All],[Item Code]:[Unit Cost]],10,0),0)</f>
        <v>0</v>
      </c>
      <c r="P3815" s="56"/>
      <c r="Q3815" s="58"/>
      <c r="R3815" s="58">
        <f>Table49[[#This Row],[QUANTITY]]*Table49[[#This Row],[INV Prices]]</f>
        <v>0</v>
      </c>
      <c r="S3815" s="67"/>
      <c r="V3815" s="41"/>
      <c r="W3815" s="4" t="str">
        <f>IFERROR(VLOOKUP(Table49[[#This Row],[ITEM CODE]],Table2[[Item Code]:[Category ]],6,0),"")</f>
        <v/>
      </c>
      <c r="X3815" s="1" t="str">
        <f>IFERROR(VLOOKUP(Table49[[#This Row],[ITEM CODE]],Table2[[Item Code]:[Sub Category]],7,0),"")</f>
        <v/>
      </c>
      <c r="Y3815" s="68" t="str">
        <f>Table49[[#This Row],[PO Number]]&amp;COUNTIFS($E$5:E3815,E3815)</f>
        <v>0</v>
      </c>
    </row>
    <row r="3816" spans="1:25" ht="14.7" customHeight="1" x14ac:dyDescent="0.3">
      <c r="A3816" s="1" t="str">
        <f>IF(Table49[[#This Row],[ITEM NAME]]="","",ROW()-4)</f>
        <v/>
      </c>
      <c r="B3816" s="68"/>
      <c r="C3816" s="4" t="str">
        <f>IFERROR(VLOOKUP(B3816,Table14[],3,0),"")</f>
        <v/>
      </c>
      <c r="D3816" s="4" t="str">
        <f>IFERROR(VLOOKUP(B3816,Table14[],2,0),"")</f>
        <v/>
      </c>
      <c r="E3816" s="4"/>
      <c r="H3816" s="41" t="str">
        <f>IFERROR(VLOOKUP(Table49[[#This Row],[ITEM CODE]],Table2[[Item Code]:[Master Name]],2,0),"")</f>
        <v/>
      </c>
      <c r="I3816" s="41"/>
      <c r="J3816" s="65" t="str">
        <f>IFERROR(VLOOKUP(Table49[[#This Row],[ITEM CODE]],Table2[[Item Code]:[Master Name]],3,0),"")</f>
        <v/>
      </c>
      <c r="K3816" s="1" t="str">
        <f>IFERROR(VLOOKUP(Table49[[#This Row],[ITEM CODE]],Table2[[Item Code]:[Master Name]],9,0),"")</f>
        <v/>
      </c>
      <c r="L3816" s="1" t="str">
        <f>IFERROR(VLOOKUP(Table49[[#This Row],[ITEM CODE]],Table2[[Item Code]:[Master Name]],8,0),"")</f>
        <v/>
      </c>
      <c r="M3816" s="41"/>
      <c r="N3816" s="66">
        <f>IFERROR(VLOOKUP(Table49[[#This Row],[ITEM CODE]],Table2[[#All],[Item Code]:[Unit Cost]],10,0),0)</f>
        <v>0</v>
      </c>
      <c r="O3816" s="134">
        <f>IFERROR(VLOOKUP(Table49[[#This Row],[ITEM CODE]],Table2[[#All],[Item Code]:[Unit Cost]],10,0),0)</f>
        <v>0</v>
      </c>
      <c r="P3816" s="56"/>
      <c r="Q3816" s="58"/>
      <c r="R3816" s="58">
        <f>Table49[[#This Row],[QUANTITY]]*Table49[[#This Row],[INV Prices]]</f>
        <v>0</v>
      </c>
      <c r="S3816" s="67"/>
      <c r="V3816" s="41"/>
      <c r="W3816" s="4" t="str">
        <f>IFERROR(VLOOKUP(Table49[[#This Row],[ITEM CODE]],Table2[[Item Code]:[Category ]],6,0),"")</f>
        <v/>
      </c>
      <c r="X3816" s="1" t="str">
        <f>IFERROR(VLOOKUP(Table49[[#This Row],[ITEM CODE]],Table2[[Item Code]:[Sub Category]],7,0),"")</f>
        <v/>
      </c>
      <c r="Y3816" s="68" t="str">
        <f>Table49[[#This Row],[PO Number]]&amp;COUNTIFS($E$5:E3816,E3816)</f>
        <v>0</v>
      </c>
    </row>
    <row r="3817" spans="1:25" ht="14.7" customHeight="1" x14ac:dyDescent="0.3">
      <c r="A3817" s="1" t="str">
        <f>IF(Table49[[#This Row],[ITEM NAME]]="","",ROW()-4)</f>
        <v/>
      </c>
      <c r="B3817" s="68"/>
      <c r="C3817" s="4" t="str">
        <f>IFERROR(VLOOKUP(B3817,Table14[],3,0),"")</f>
        <v/>
      </c>
      <c r="D3817" s="4" t="str">
        <f>IFERROR(VLOOKUP(B3817,Table14[],2,0),"")</f>
        <v/>
      </c>
      <c r="E3817" s="4"/>
      <c r="H3817" s="41" t="str">
        <f>IFERROR(VLOOKUP(Table49[[#This Row],[ITEM CODE]],Table2[[Item Code]:[Master Name]],2,0),"")</f>
        <v/>
      </c>
      <c r="I3817" s="41"/>
      <c r="J3817" s="65" t="str">
        <f>IFERROR(VLOOKUP(Table49[[#This Row],[ITEM CODE]],Table2[[Item Code]:[Master Name]],3,0),"")</f>
        <v/>
      </c>
      <c r="K3817" s="1" t="str">
        <f>IFERROR(VLOOKUP(Table49[[#This Row],[ITEM CODE]],Table2[[Item Code]:[Master Name]],9,0),"")</f>
        <v/>
      </c>
      <c r="L3817" s="1" t="str">
        <f>IFERROR(VLOOKUP(Table49[[#This Row],[ITEM CODE]],Table2[[Item Code]:[Master Name]],8,0),"")</f>
        <v/>
      </c>
      <c r="M3817" s="41"/>
      <c r="N3817" s="66">
        <f>IFERROR(VLOOKUP(Table49[[#This Row],[ITEM CODE]],Table2[[#All],[Item Code]:[Unit Cost]],10,0),0)</f>
        <v>0</v>
      </c>
      <c r="O3817" s="134">
        <f>IFERROR(VLOOKUP(Table49[[#This Row],[ITEM CODE]],Table2[[#All],[Item Code]:[Unit Cost]],10,0),0)</f>
        <v>0</v>
      </c>
      <c r="P3817" s="56"/>
      <c r="Q3817" s="58"/>
      <c r="R3817" s="58">
        <f>Table49[[#This Row],[QUANTITY]]*Table49[[#This Row],[INV Prices]]</f>
        <v>0</v>
      </c>
      <c r="S3817" s="67"/>
      <c r="V3817" s="41"/>
      <c r="W3817" s="4" t="str">
        <f>IFERROR(VLOOKUP(Table49[[#This Row],[ITEM CODE]],Table2[[Item Code]:[Category ]],6,0),"")</f>
        <v/>
      </c>
      <c r="X3817" s="1" t="str">
        <f>IFERROR(VLOOKUP(Table49[[#This Row],[ITEM CODE]],Table2[[Item Code]:[Sub Category]],7,0),"")</f>
        <v/>
      </c>
      <c r="Y3817" s="68" t="str">
        <f>Table49[[#This Row],[PO Number]]&amp;COUNTIFS($E$5:E3817,E3817)</f>
        <v>0</v>
      </c>
    </row>
    <row r="3818" spans="1:25" ht="14.7" customHeight="1" x14ac:dyDescent="0.3">
      <c r="A3818" s="1" t="str">
        <f>IF(Table49[[#This Row],[ITEM NAME]]="","",ROW()-4)</f>
        <v/>
      </c>
      <c r="B3818" s="68"/>
      <c r="C3818" s="4" t="str">
        <f>IFERROR(VLOOKUP(B3818,Table14[],3,0),"")</f>
        <v/>
      </c>
      <c r="D3818" s="4" t="str">
        <f>IFERROR(VLOOKUP(B3818,Table14[],2,0),"")</f>
        <v/>
      </c>
      <c r="E3818" s="4"/>
      <c r="H3818" s="41" t="str">
        <f>IFERROR(VLOOKUP(Table49[[#This Row],[ITEM CODE]],Table2[[Item Code]:[Master Name]],2,0),"")</f>
        <v/>
      </c>
      <c r="I3818" s="41"/>
      <c r="J3818" s="65" t="str">
        <f>IFERROR(VLOOKUP(Table49[[#This Row],[ITEM CODE]],Table2[[Item Code]:[Master Name]],3,0),"")</f>
        <v/>
      </c>
      <c r="K3818" s="1" t="str">
        <f>IFERROR(VLOOKUP(Table49[[#This Row],[ITEM CODE]],Table2[[Item Code]:[Master Name]],9,0),"")</f>
        <v/>
      </c>
      <c r="L3818" s="1" t="str">
        <f>IFERROR(VLOOKUP(Table49[[#This Row],[ITEM CODE]],Table2[[Item Code]:[Master Name]],8,0),"")</f>
        <v/>
      </c>
      <c r="M3818" s="41"/>
      <c r="N3818" s="66">
        <f>IFERROR(VLOOKUP(Table49[[#This Row],[ITEM CODE]],Table2[[#All],[Item Code]:[Unit Cost]],10,0),0)</f>
        <v>0</v>
      </c>
      <c r="O3818" s="134">
        <f>IFERROR(VLOOKUP(Table49[[#This Row],[ITEM CODE]],Table2[[#All],[Item Code]:[Unit Cost]],10,0),0)</f>
        <v>0</v>
      </c>
      <c r="P3818" s="56"/>
      <c r="Q3818" s="58"/>
      <c r="R3818" s="58">
        <f>Table49[[#This Row],[QUANTITY]]*Table49[[#This Row],[INV Prices]]</f>
        <v>0</v>
      </c>
      <c r="S3818" s="67"/>
      <c r="V3818" s="41"/>
      <c r="W3818" s="4" t="str">
        <f>IFERROR(VLOOKUP(Table49[[#This Row],[ITEM CODE]],Table2[[Item Code]:[Category ]],6,0),"")</f>
        <v/>
      </c>
      <c r="X3818" s="1" t="str">
        <f>IFERROR(VLOOKUP(Table49[[#This Row],[ITEM CODE]],Table2[[Item Code]:[Sub Category]],7,0),"")</f>
        <v/>
      </c>
      <c r="Y3818" s="68" t="str">
        <f>Table49[[#This Row],[PO Number]]&amp;COUNTIFS($E$5:E3818,E3818)</f>
        <v>0</v>
      </c>
    </row>
    <row r="3819" spans="1:25" ht="14.7" customHeight="1" x14ac:dyDescent="0.3">
      <c r="A3819" s="1" t="str">
        <f>IF(Table49[[#This Row],[ITEM NAME]]="","",ROW()-4)</f>
        <v/>
      </c>
      <c r="B3819" s="68"/>
      <c r="C3819" s="4" t="str">
        <f>IFERROR(VLOOKUP(B3819,Table14[],3,0),"")</f>
        <v/>
      </c>
      <c r="D3819" s="4" t="str">
        <f>IFERROR(VLOOKUP(B3819,Table14[],2,0),"")</f>
        <v/>
      </c>
      <c r="E3819" s="4"/>
      <c r="H3819" s="41" t="str">
        <f>IFERROR(VLOOKUP(Table49[[#This Row],[ITEM CODE]],Table2[[Item Code]:[Master Name]],2,0),"")</f>
        <v/>
      </c>
      <c r="I3819" s="41"/>
      <c r="J3819" s="65" t="str">
        <f>IFERROR(VLOOKUP(Table49[[#This Row],[ITEM CODE]],Table2[[Item Code]:[Master Name]],3,0),"")</f>
        <v/>
      </c>
      <c r="K3819" s="1" t="str">
        <f>IFERROR(VLOOKUP(Table49[[#This Row],[ITEM CODE]],Table2[[Item Code]:[Master Name]],9,0),"")</f>
        <v/>
      </c>
      <c r="L3819" s="1" t="str">
        <f>IFERROR(VLOOKUP(Table49[[#This Row],[ITEM CODE]],Table2[[Item Code]:[Master Name]],8,0),"")</f>
        <v/>
      </c>
      <c r="M3819" s="41"/>
      <c r="N3819" s="66">
        <f>IFERROR(VLOOKUP(Table49[[#This Row],[ITEM CODE]],Table2[[#All],[Item Code]:[Unit Cost]],10,0),0)</f>
        <v>0</v>
      </c>
      <c r="O3819" s="134">
        <f>IFERROR(VLOOKUP(Table49[[#This Row],[ITEM CODE]],Table2[[#All],[Item Code]:[Unit Cost]],10,0),0)</f>
        <v>0</v>
      </c>
      <c r="P3819" s="56"/>
      <c r="Q3819" s="58"/>
      <c r="R3819" s="58">
        <f>Table49[[#This Row],[QUANTITY]]*Table49[[#This Row],[INV Prices]]</f>
        <v>0</v>
      </c>
      <c r="S3819" s="67"/>
      <c r="V3819" s="41"/>
      <c r="W3819" s="4" t="str">
        <f>IFERROR(VLOOKUP(Table49[[#This Row],[ITEM CODE]],Table2[[Item Code]:[Category ]],6,0),"")</f>
        <v/>
      </c>
      <c r="X3819" s="1" t="str">
        <f>IFERROR(VLOOKUP(Table49[[#This Row],[ITEM CODE]],Table2[[Item Code]:[Sub Category]],7,0),"")</f>
        <v/>
      </c>
      <c r="Y3819" s="68" t="str">
        <f>Table49[[#This Row],[PO Number]]&amp;COUNTIFS($E$5:E3819,E3819)</f>
        <v>0</v>
      </c>
    </row>
    <row r="3820" spans="1:25" ht="14.7" customHeight="1" x14ac:dyDescent="0.3">
      <c r="A3820" s="1" t="str">
        <f>IF(Table49[[#This Row],[ITEM NAME]]="","",ROW()-4)</f>
        <v/>
      </c>
      <c r="B3820" s="68"/>
      <c r="C3820" s="4" t="str">
        <f>IFERROR(VLOOKUP(B3820,Table14[],3,0),"")</f>
        <v/>
      </c>
      <c r="D3820" s="4" t="str">
        <f>IFERROR(VLOOKUP(B3820,Table14[],2,0),"")</f>
        <v/>
      </c>
      <c r="E3820" s="4"/>
      <c r="H3820" s="41" t="str">
        <f>IFERROR(VLOOKUP(Table49[[#This Row],[ITEM CODE]],Table2[[Item Code]:[Master Name]],2,0),"")</f>
        <v/>
      </c>
      <c r="I3820" s="41"/>
      <c r="J3820" s="65" t="str">
        <f>IFERROR(VLOOKUP(Table49[[#This Row],[ITEM CODE]],Table2[[Item Code]:[Master Name]],3,0),"")</f>
        <v/>
      </c>
      <c r="K3820" s="1" t="str">
        <f>IFERROR(VLOOKUP(Table49[[#This Row],[ITEM CODE]],Table2[[Item Code]:[Master Name]],9,0),"")</f>
        <v/>
      </c>
      <c r="L3820" s="1" t="str">
        <f>IFERROR(VLOOKUP(Table49[[#This Row],[ITEM CODE]],Table2[[Item Code]:[Master Name]],8,0),"")</f>
        <v/>
      </c>
      <c r="M3820" s="41"/>
      <c r="N3820" s="66">
        <f>IFERROR(VLOOKUP(Table49[[#This Row],[ITEM CODE]],Table2[[#All],[Item Code]:[Unit Cost]],10,0),0)</f>
        <v>0</v>
      </c>
      <c r="O3820" s="134">
        <f>IFERROR(VLOOKUP(Table49[[#This Row],[ITEM CODE]],Table2[[#All],[Item Code]:[Unit Cost]],10,0),0)</f>
        <v>0</v>
      </c>
      <c r="P3820" s="56"/>
      <c r="Q3820" s="58"/>
      <c r="R3820" s="58">
        <f>Table49[[#This Row],[QUANTITY]]*Table49[[#This Row],[INV Prices]]</f>
        <v>0</v>
      </c>
      <c r="S3820" s="67"/>
      <c r="V3820" s="41"/>
      <c r="W3820" s="4" t="str">
        <f>IFERROR(VLOOKUP(Table49[[#This Row],[ITEM CODE]],Table2[[Item Code]:[Category ]],6,0),"")</f>
        <v/>
      </c>
      <c r="X3820" s="1" t="str">
        <f>IFERROR(VLOOKUP(Table49[[#This Row],[ITEM CODE]],Table2[[Item Code]:[Sub Category]],7,0),"")</f>
        <v/>
      </c>
      <c r="Y3820" s="68" t="str">
        <f>Table49[[#This Row],[PO Number]]&amp;COUNTIFS($E$5:E3820,E3820)</f>
        <v>0</v>
      </c>
    </row>
    <row r="3821" spans="1:25" ht="14.7" customHeight="1" x14ac:dyDescent="0.3">
      <c r="A3821" s="1" t="str">
        <f>IF(Table49[[#This Row],[ITEM NAME]]="","",ROW()-4)</f>
        <v/>
      </c>
      <c r="B3821" s="68"/>
      <c r="C3821" s="4" t="str">
        <f>IFERROR(VLOOKUP(B3821,Table14[],3,0),"")</f>
        <v/>
      </c>
      <c r="D3821" s="4" t="str">
        <f>IFERROR(VLOOKUP(B3821,Table14[],2,0),"")</f>
        <v/>
      </c>
      <c r="E3821" s="4"/>
      <c r="H3821" s="41" t="str">
        <f>IFERROR(VLOOKUP(Table49[[#This Row],[ITEM CODE]],Table2[[Item Code]:[Master Name]],2,0),"")</f>
        <v/>
      </c>
      <c r="I3821" s="41"/>
      <c r="J3821" s="65" t="str">
        <f>IFERROR(VLOOKUP(Table49[[#This Row],[ITEM CODE]],Table2[[Item Code]:[Master Name]],3,0),"")</f>
        <v/>
      </c>
      <c r="K3821" s="1" t="str">
        <f>IFERROR(VLOOKUP(Table49[[#This Row],[ITEM CODE]],Table2[[Item Code]:[Master Name]],9,0),"")</f>
        <v/>
      </c>
      <c r="L3821" s="1" t="str">
        <f>IFERROR(VLOOKUP(Table49[[#This Row],[ITEM CODE]],Table2[[Item Code]:[Master Name]],8,0),"")</f>
        <v/>
      </c>
      <c r="M3821" s="41"/>
      <c r="N3821" s="66">
        <f>IFERROR(VLOOKUP(Table49[[#This Row],[ITEM CODE]],Table2[[#All],[Item Code]:[Unit Cost]],10,0),0)</f>
        <v>0</v>
      </c>
      <c r="O3821" s="134">
        <f>IFERROR(VLOOKUP(Table49[[#This Row],[ITEM CODE]],Table2[[#All],[Item Code]:[Unit Cost]],10,0),0)</f>
        <v>0</v>
      </c>
      <c r="P3821" s="56"/>
      <c r="Q3821" s="58"/>
      <c r="R3821" s="58">
        <f>Table49[[#This Row],[QUANTITY]]*Table49[[#This Row],[INV Prices]]</f>
        <v>0</v>
      </c>
      <c r="S3821" s="67"/>
      <c r="V3821" s="41"/>
      <c r="W3821" s="4" t="str">
        <f>IFERROR(VLOOKUP(Table49[[#This Row],[ITEM CODE]],Table2[[Item Code]:[Category ]],6,0),"")</f>
        <v/>
      </c>
      <c r="X3821" s="1" t="str">
        <f>IFERROR(VLOOKUP(Table49[[#This Row],[ITEM CODE]],Table2[[Item Code]:[Sub Category]],7,0),"")</f>
        <v/>
      </c>
      <c r="Y3821" s="68" t="str">
        <f>Table49[[#This Row],[PO Number]]&amp;COUNTIFS($E$5:E3821,E3821)</f>
        <v>0</v>
      </c>
    </row>
    <row r="3822" spans="1:25" ht="14.7" customHeight="1" x14ac:dyDescent="0.3">
      <c r="A3822" s="1" t="str">
        <f>IF(Table49[[#This Row],[ITEM NAME]]="","",ROW()-4)</f>
        <v/>
      </c>
      <c r="B3822" s="68"/>
      <c r="C3822" s="4" t="str">
        <f>IFERROR(VLOOKUP(B3822,Table14[],3,0),"")</f>
        <v/>
      </c>
      <c r="D3822" s="4" t="str">
        <f>IFERROR(VLOOKUP(B3822,Table14[],2,0),"")</f>
        <v/>
      </c>
      <c r="E3822" s="4"/>
      <c r="H3822" s="41" t="str">
        <f>IFERROR(VLOOKUP(Table49[[#This Row],[ITEM CODE]],Table2[[Item Code]:[Master Name]],2,0),"")</f>
        <v/>
      </c>
      <c r="I3822" s="41"/>
      <c r="J3822" s="65" t="str">
        <f>IFERROR(VLOOKUP(Table49[[#This Row],[ITEM CODE]],Table2[[Item Code]:[Master Name]],3,0),"")</f>
        <v/>
      </c>
      <c r="K3822" s="1" t="str">
        <f>IFERROR(VLOOKUP(Table49[[#This Row],[ITEM CODE]],Table2[[Item Code]:[Master Name]],9,0),"")</f>
        <v/>
      </c>
      <c r="L3822" s="1" t="str">
        <f>IFERROR(VLOOKUP(Table49[[#This Row],[ITEM CODE]],Table2[[Item Code]:[Master Name]],8,0),"")</f>
        <v/>
      </c>
      <c r="M3822" s="41"/>
      <c r="N3822" s="66">
        <f>IFERROR(VLOOKUP(Table49[[#This Row],[ITEM CODE]],Table2[[#All],[Item Code]:[Unit Cost]],10,0),0)</f>
        <v>0</v>
      </c>
      <c r="O3822" s="134">
        <f>IFERROR(VLOOKUP(Table49[[#This Row],[ITEM CODE]],Table2[[#All],[Item Code]:[Unit Cost]],10,0),0)</f>
        <v>0</v>
      </c>
      <c r="P3822" s="56"/>
      <c r="Q3822" s="58"/>
      <c r="R3822" s="58">
        <f>Table49[[#This Row],[QUANTITY]]*Table49[[#This Row],[INV Prices]]</f>
        <v>0</v>
      </c>
      <c r="S3822" s="67"/>
      <c r="V3822" s="41"/>
      <c r="W3822" s="4" t="str">
        <f>IFERROR(VLOOKUP(Table49[[#This Row],[ITEM CODE]],Table2[[Item Code]:[Category ]],6,0),"")</f>
        <v/>
      </c>
      <c r="X3822" s="1" t="str">
        <f>IFERROR(VLOOKUP(Table49[[#This Row],[ITEM CODE]],Table2[[Item Code]:[Sub Category]],7,0),"")</f>
        <v/>
      </c>
      <c r="Y3822" s="68" t="str">
        <f>Table49[[#This Row],[PO Number]]&amp;COUNTIFS($E$5:E3822,E3822)</f>
        <v>0</v>
      </c>
    </row>
    <row r="3823" spans="1:25" ht="14.7" customHeight="1" x14ac:dyDescent="0.3">
      <c r="A3823" s="1" t="str">
        <f>IF(Table49[[#This Row],[ITEM NAME]]="","",ROW()-4)</f>
        <v/>
      </c>
      <c r="B3823" s="68"/>
      <c r="C3823" s="4" t="str">
        <f>IFERROR(VLOOKUP(B3823,Table14[],3,0),"")</f>
        <v/>
      </c>
      <c r="D3823" s="4" t="str">
        <f>IFERROR(VLOOKUP(B3823,Table14[],2,0),"")</f>
        <v/>
      </c>
      <c r="E3823" s="4"/>
      <c r="H3823" s="41" t="str">
        <f>IFERROR(VLOOKUP(Table49[[#This Row],[ITEM CODE]],Table2[[Item Code]:[Master Name]],2,0),"")</f>
        <v/>
      </c>
      <c r="I3823" s="41"/>
      <c r="J3823" s="65" t="str">
        <f>IFERROR(VLOOKUP(Table49[[#This Row],[ITEM CODE]],Table2[[Item Code]:[Master Name]],3,0),"")</f>
        <v/>
      </c>
      <c r="K3823" s="1" t="str">
        <f>IFERROR(VLOOKUP(Table49[[#This Row],[ITEM CODE]],Table2[[Item Code]:[Master Name]],9,0),"")</f>
        <v/>
      </c>
      <c r="L3823" s="1" t="str">
        <f>IFERROR(VLOOKUP(Table49[[#This Row],[ITEM CODE]],Table2[[Item Code]:[Master Name]],8,0),"")</f>
        <v/>
      </c>
      <c r="M3823" s="41"/>
      <c r="N3823" s="66">
        <f>IFERROR(VLOOKUP(Table49[[#This Row],[ITEM CODE]],Table2[[#All],[Item Code]:[Unit Cost]],10,0),0)</f>
        <v>0</v>
      </c>
      <c r="O3823" s="134">
        <f>IFERROR(VLOOKUP(Table49[[#This Row],[ITEM CODE]],Table2[[#All],[Item Code]:[Unit Cost]],10,0),0)</f>
        <v>0</v>
      </c>
      <c r="P3823" s="56"/>
      <c r="Q3823" s="58"/>
      <c r="R3823" s="58">
        <f>Table49[[#This Row],[QUANTITY]]*Table49[[#This Row],[INV Prices]]</f>
        <v>0</v>
      </c>
      <c r="S3823" s="67"/>
      <c r="V3823" s="41"/>
      <c r="W3823" s="4" t="str">
        <f>IFERROR(VLOOKUP(Table49[[#This Row],[ITEM CODE]],Table2[[Item Code]:[Category ]],6,0),"")</f>
        <v/>
      </c>
      <c r="X3823" s="1" t="str">
        <f>IFERROR(VLOOKUP(Table49[[#This Row],[ITEM CODE]],Table2[[Item Code]:[Sub Category]],7,0),"")</f>
        <v/>
      </c>
      <c r="Y3823" s="68" t="str">
        <f>Table49[[#This Row],[PO Number]]&amp;COUNTIFS($E$5:E3823,E3823)</f>
        <v>0</v>
      </c>
    </row>
    <row r="3824" spans="1:25" ht="14.7" customHeight="1" x14ac:dyDescent="0.3">
      <c r="A3824" s="1" t="str">
        <f>IF(Table49[[#This Row],[ITEM NAME]]="","",ROW()-4)</f>
        <v/>
      </c>
      <c r="B3824" s="68"/>
      <c r="C3824" s="4" t="str">
        <f>IFERROR(VLOOKUP(B3824,Table14[],3,0),"")</f>
        <v/>
      </c>
      <c r="D3824" s="4" t="str">
        <f>IFERROR(VLOOKUP(B3824,Table14[],2,0),"")</f>
        <v/>
      </c>
      <c r="E3824" s="4"/>
      <c r="H3824" s="41" t="str">
        <f>IFERROR(VLOOKUP(Table49[[#This Row],[ITEM CODE]],Table2[[Item Code]:[Master Name]],2,0),"")</f>
        <v/>
      </c>
      <c r="I3824" s="41"/>
      <c r="J3824" s="65" t="str">
        <f>IFERROR(VLOOKUP(Table49[[#This Row],[ITEM CODE]],Table2[[Item Code]:[Master Name]],3,0),"")</f>
        <v/>
      </c>
      <c r="K3824" s="1" t="str">
        <f>IFERROR(VLOOKUP(Table49[[#This Row],[ITEM CODE]],Table2[[Item Code]:[Master Name]],9,0),"")</f>
        <v/>
      </c>
      <c r="L3824" s="1" t="str">
        <f>IFERROR(VLOOKUP(Table49[[#This Row],[ITEM CODE]],Table2[[Item Code]:[Master Name]],8,0),"")</f>
        <v/>
      </c>
      <c r="M3824" s="41"/>
      <c r="N3824" s="66">
        <f>IFERROR(VLOOKUP(Table49[[#This Row],[ITEM CODE]],Table2[[#All],[Item Code]:[Unit Cost]],10,0),0)</f>
        <v>0</v>
      </c>
      <c r="O3824" s="134">
        <f>IFERROR(VLOOKUP(Table49[[#This Row],[ITEM CODE]],Table2[[#All],[Item Code]:[Unit Cost]],10,0),0)</f>
        <v>0</v>
      </c>
      <c r="P3824" s="56"/>
      <c r="Q3824" s="58"/>
      <c r="R3824" s="58">
        <f>Table49[[#This Row],[QUANTITY]]*Table49[[#This Row],[INV Prices]]</f>
        <v>0</v>
      </c>
      <c r="S3824" s="67"/>
      <c r="V3824" s="41"/>
      <c r="W3824" s="4" t="str">
        <f>IFERROR(VLOOKUP(Table49[[#This Row],[ITEM CODE]],Table2[[Item Code]:[Category ]],6,0),"")</f>
        <v/>
      </c>
      <c r="X3824" s="1" t="str">
        <f>IFERROR(VLOOKUP(Table49[[#This Row],[ITEM CODE]],Table2[[Item Code]:[Sub Category]],7,0),"")</f>
        <v/>
      </c>
      <c r="Y3824" s="68" t="str">
        <f>Table49[[#This Row],[PO Number]]&amp;COUNTIFS($E$5:E3824,E3824)</f>
        <v>0</v>
      </c>
    </row>
    <row r="3825" spans="1:25" ht="14.7" customHeight="1" x14ac:dyDescent="0.3">
      <c r="A3825" s="1" t="str">
        <f>IF(Table49[[#This Row],[ITEM NAME]]="","",ROW()-4)</f>
        <v/>
      </c>
      <c r="B3825" s="68"/>
      <c r="C3825" s="4" t="str">
        <f>IFERROR(VLOOKUP(B3825,Table14[],3,0),"")</f>
        <v/>
      </c>
      <c r="D3825" s="4" t="str">
        <f>IFERROR(VLOOKUP(B3825,Table14[],2,0),"")</f>
        <v/>
      </c>
      <c r="E3825" s="4"/>
      <c r="H3825" s="41" t="str">
        <f>IFERROR(VLOOKUP(Table49[[#This Row],[ITEM CODE]],Table2[[Item Code]:[Master Name]],2,0),"")</f>
        <v/>
      </c>
      <c r="I3825" s="41"/>
      <c r="J3825" s="65" t="str">
        <f>IFERROR(VLOOKUP(Table49[[#This Row],[ITEM CODE]],Table2[[Item Code]:[Master Name]],3,0),"")</f>
        <v/>
      </c>
      <c r="K3825" s="1" t="str">
        <f>IFERROR(VLOOKUP(Table49[[#This Row],[ITEM CODE]],Table2[[Item Code]:[Master Name]],9,0),"")</f>
        <v/>
      </c>
      <c r="L3825" s="1" t="str">
        <f>IFERROR(VLOOKUP(Table49[[#This Row],[ITEM CODE]],Table2[[Item Code]:[Master Name]],8,0),"")</f>
        <v/>
      </c>
      <c r="M3825" s="41"/>
      <c r="N3825" s="66">
        <f>IFERROR(VLOOKUP(Table49[[#This Row],[ITEM CODE]],Table2[[#All],[Item Code]:[Unit Cost]],10,0),0)</f>
        <v>0</v>
      </c>
      <c r="O3825" s="134">
        <f>IFERROR(VLOOKUP(Table49[[#This Row],[ITEM CODE]],Table2[[#All],[Item Code]:[Unit Cost]],10,0),0)</f>
        <v>0</v>
      </c>
      <c r="P3825" s="56"/>
      <c r="Q3825" s="58"/>
      <c r="R3825" s="58">
        <f>Table49[[#This Row],[QUANTITY]]*Table49[[#This Row],[INV Prices]]</f>
        <v>0</v>
      </c>
      <c r="S3825" s="67"/>
      <c r="V3825" s="41"/>
      <c r="W3825" s="4" t="str">
        <f>IFERROR(VLOOKUP(Table49[[#This Row],[ITEM CODE]],Table2[[Item Code]:[Category ]],6,0),"")</f>
        <v/>
      </c>
      <c r="X3825" s="1" t="str">
        <f>IFERROR(VLOOKUP(Table49[[#This Row],[ITEM CODE]],Table2[[Item Code]:[Sub Category]],7,0),"")</f>
        <v/>
      </c>
      <c r="Y3825" s="68" t="str">
        <f>Table49[[#This Row],[PO Number]]&amp;COUNTIFS($E$5:E3825,E3825)</f>
        <v>0</v>
      </c>
    </row>
    <row r="3826" spans="1:25" ht="14.7" customHeight="1" x14ac:dyDescent="0.3">
      <c r="A3826" s="1" t="str">
        <f>IF(Table49[[#This Row],[ITEM NAME]]="","",ROW()-4)</f>
        <v/>
      </c>
      <c r="B3826" s="68"/>
      <c r="C3826" s="4" t="str">
        <f>IFERROR(VLOOKUP(B3826,Table14[],3,0),"")</f>
        <v/>
      </c>
      <c r="D3826" s="4" t="str">
        <f>IFERROR(VLOOKUP(B3826,Table14[],2,0),"")</f>
        <v/>
      </c>
      <c r="E3826" s="4"/>
      <c r="H3826" s="41" t="str">
        <f>IFERROR(VLOOKUP(Table49[[#This Row],[ITEM CODE]],Table2[[Item Code]:[Master Name]],2,0),"")</f>
        <v/>
      </c>
      <c r="I3826" s="41"/>
      <c r="J3826" s="65" t="str">
        <f>IFERROR(VLOOKUP(Table49[[#This Row],[ITEM CODE]],Table2[[Item Code]:[Master Name]],3,0),"")</f>
        <v/>
      </c>
      <c r="K3826" s="1" t="str">
        <f>IFERROR(VLOOKUP(Table49[[#This Row],[ITEM CODE]],Table2[[Item Code]:[Master Name]],9,0),"")</f>
        <v/>
      </c>
      <c r="L3826" s="1" t="str">
        <f>IFERROR(VLOOKUP(Table49[[#This Row],[ITEM CODE]],Table2[[Item Code]:[Master Name]],8,0),"")</f>
        <v/>
      </c>
      <c r="M3826" s="41"/>
      <c r="N3826" s="66">
        <f>IFERROR(VLOOKUP(Table49[[#This Row],[ITEM CODE]],Table2[[#All],[Item Code]:[Unit Cost]],10,0),0)</f>
        <v>0</v>
      </c>
      <c r="O3826" s="134">
        <f>IFERROR(VLOOKUP(Table49[[#This Row],[ITEM CODE]],Table2[[#All],[Item Code]:[Unit Cost]],10,0),0)</f>
        <v>0</v>
      </c>
      <c r="P3826" s="56"/>
      <c r="Q3826" s="58"/>
      <c r="R3826" s="58">
        <f>Table49[[#This Row],[QUANTITY]]*Table49[[#This Row],[INV Prices]]</f>
        <v>0</v>
      </c>
      <c r="S3826" s="67"/>
      <c r="V3826" s="41"/>
      <c r="W3826" s="4" t="str">
        <f>IFERROR(VLOOKUP(Table49[[#This Row],[ITEM CODE]],Table2[[Item Code]:[Category ]],6,0),"")</f>
        <v/>
      </c>
      <c r="X3826" s="1" t="str">
        <f>IFERROR(VLOOKUP(Table49[[#This Row],[ITEM CODE]],Table2[[Item Code]:[Sub Category]],7,0),"")</f>
        <v/>
      </c>
      <c r="Y3826" s="68" t="str">
        <f>Table49[[#This Row],[PO Number]]&amp;COUNTIFS($E$5:E3826,E3826)</f>
        <v>0</v>
      </c>
    </row>
    <row r="3827" spans="1:25" ht="14.7" customHeight="1" x14ac:dyDescent="0.3">
      <c r="A3827" s="1" t="str">
        <f>IF(Table49[[#This Row],[ITEM NAME]]="","",ROW()-4)</f>
        <v/>
      </c>
      <c r="B3827" s="68"/>
      <c r="C3827" s="4" t="str">
        <f>IFERROR(VLOOKUP(B3827,Table14[],3,0),"")</f>
        <v/>
      </c>
      <c r="D3827" s="4" t="str">
        <f>IFERROR(VLOOKUP(B3827,Table14[],2,0),"")</f>
        <v/>
      </c>
      <c r="E3827" s="4"/>
      <c r="H3827" s="41" t="str">
        <f>IFERROR(VLOOKUP(Table49[[#This Row],[ITEM CODE]],Table2[[Item Code]:[Master Name]],2,0),"")</f>
        <v/>
      </c>
      <c r="I3827" s="41"/>
      <c r="J3827" s="65" t="str">
        <f>IFERROR(VLOOKUP(Table49[[#This Row],[ITEM CODE]],Table2[[Item Code]:[Master Name]],3,0),"")</f>
        <v/>
      </c>
      <c r="K3827" s="1" t="str">
        <f>IFERROR(VLOOKUP(Table49[[#This Row],[ITEM CODE]],Table2[[Item Code]:[Master Name]],9,0),"")</f>
        <v/>
      </c>
      <c r="L3827" s="1" t="str">
        <f>IFERROR(VLOOKUP(Table49[[#This Row],[ITEM CODE]],Table2[[Item Code]:[Master Name]],8,0),"")</f>
        <v/>
      </c>
      <c r="M3827" s="41"/>
      <c r="N3827" s="66">
        <f>IFERROR(VLOOKUP(Table49[[#This Row],[ITEM CODE]],Table2[[#All],[Item Code]:[Unit Cost]],10,0),0)</f>
        <v>0</v>
      </c>
      <c r="O3827" s="134">
        <f>IFERROR(VLOOKUP(Table49[[#This Row],[ITEM CODE]],Table2[[#All],[Item Code]:[Unit Cost]],10,0),0)</f>
        <v>0</v>
      </c>
      <c r="P3827" s="56"/>
      <c r="Q3827" s="58"/>
      <c r="R3827" s="58">
        <f>Table49[[#This Row],[QUANTITY]]*Table49[[#This Row],[INV Prices]]</f>
        <v>0</v>
      </c>
      <c r="S3827" s="67"/>
      <c r="V3827" s="41"/>
      <c r="W3827" s="4" t="str">
        <f>IFERROR(VLOOKUP(Table49[[#This Row],[ITEM CODE]],Table2[[Item Code]:[Category ]],6,0),"")</f>
        <v/>
      </c>
      <c r="X3827" s="1" t="str">
        <f>IFERROR(VLOOKUP(Table49[[#This Row],[ITEM CODE]],Table2[[Item Code]:[Sub Category]],7,0),"")</f>
        <v/>
      </c>
      <c r="Y3827" s="68" t="str">
        <f>Table49[[#This Row],[PO Number]]&amp;COUNTIFS($E$5:E3827,E3827)</f>
        <v>0</v>
      </c>
    </row>
    <row r="3828" spans="1:25" ht="14.7" customHeight="1" x14ac:dyDescent="0.3">
      <c r="A3828" s="1" t="str">
        <f>IF(Table49[[#This Row],[ITEM NAME]]="","",ROW()-4)</f>
        <v/>
      </c>
      <c r="B3828" s="68"/>
      <c r="C3828" s="4" t="str">
        <f>IFERROR(VLOOKUP(B3828,Table14[],3,0),"")</f>
        <v/>
      </c>
      <c r="D3828" s="4" t="str">
        <f>IFERROR(VLOOKUP(B3828,Table14[],2,0),"")</f>
        <v/>
      </c>
      <c r="E3828" s="4"/>
      <c r="H3828" s="41" t="str">
        <f>IFERROR(VLOOKUP(Table49[[#This Row],[ITEM CODE]],Table2[[Item Code]:[Master Name]],2,0),"")</f>
        <v/>
      </c>
      <c r="I3828" s="41"/>
      <c r="J3828" s="65" t="str">
        <f>IFERROR(VLOOKUP(Table49[[#This Row],[ITEM CODE]],Table2[[Item Code]:[Master Name]],3,0),"")</f>
        <v/>
      </c>
      <c r="K3828" s="1" t="str">
        <f>IFERROR(VLOOKUP(Table49[[#This Row],[ITEM CODE]],Table2[[Item Code]:[Master Name]],9,0),"")</f>
        <v/>
      </c>
      <c r="L3828" s="1" t="str">
        <f>IFERROR(VLOOKUP(Table49[[#This Row],[ITEM CODE]],Table2[[Item Code]:[Master Name]],8,0),"")</f>
        <v/>
      </c>
      <c r="M3828" s="41"/>
      <c r="N3828" s="66">
        <f>IFERROR(VLOOKUP(Table49[[#This Row],[ITEM CODE]],Table2[[#All],[Item Code]:[Unit Cost]],10,0),0)</f>
        <v>0</v>
      </c>
      <c r="O3828" s="134">
        <f>IFERROR(VLOOKUP(Table49[[#This Row],[ITEM CODE]],Table2[[#All],[Item Code]:[Unit Cost]],10,0),0)</f>
        <v>0</v>
      </c>
      <c r="P3828" s="56"/>
      <c r="Q3828" s="58"/>
      <c r="R3828" s="58">
        <f>Table49[[#This Row],[QUANTITY]]*Table49[[#This Row],[INV Prices]]</f>
        <v>0</v>
      </c>
      <c r="S3828" s="67"/>
      <c r="V3828" s="41"/>
      <c r="W3828" s="4" t="str">
        <f>IFERROR(VLOOKUP(Table49[[#This Row],[ITEM CODE]],Table2[[Item Code]:[Category ]],6,0),"")</f>
        <v/>
      </c>
      <c r="X3828" s="1" t="str">
        <f>IFERROR(VLOOKUP(Table49[[#This Row],[ITEM CODE]],Table2[[Item Code]:[Sub Category]],7,0),"")</f>
        <v/>
      </c>
      <c r="Y3828" s="68" t="str">
        <f>Table49[[#This Row],[PO Number]]&amp;COUNTIFS($E$5:E3828,E3828)</f>
        <v>0</v>
      </c>
    </row>
    <row r="3829" spans="1:25" ht="14.7" customHeight="1" x14ac:dyDescent="0.3">
      <c r="A3829" s="1" t="str">
        <f>IF(Table49[[#This Row],[ITEM NAME]]="","",ROW()-4)</f>
        <v/>
      </c>
      <c r="B3829" s="68"/>
      <c r="C3829" s="4" t="str">
        <f>IFERROR(VLOOKUP(B3829,Table14[],3,0),"")</f>
        <v/>
      </c>
      <c r="D3829" s="4" t="str">
        <f>IFERROR(VLOOKUP(B3829,Table14[],2,0),"")</f>
        <v/>
      </c>
      <c r="E3829" s="4"/>
      <c r="H3829" s="41" t="str">
        <f>IFERROR(VLOOKUP(Table49[[#This Row],[ITEM CODE]],Table2[[Item Code]:[Master Name]],2,0),"")</f>
        <v/>
      </c>
      <c r="I3829" s="41"/>
      <c r="J3829" s="65" t="str">
        <f>IFERROR(VLOOKUP(Table49[[#This Row],[ITEM CODE]],Table2[[Item Code]:[Master Name]],3,0),"")</f>
        <v/>
      </c>
      <c r="K3829" s="1" t="str">
        <f>IFERROR(VLOOKUP(Table49[[#This Row],[ITEM CODE]],Table2[[Item Code]:[Master Name]],9,0),"")</f>
        <v/>
      </c>
      <c r="L3829" s="1" t="str">
        <f>IFERROR(VLOOKUP(Table49[[#This Row],[ITEM CODE]],Table2[[Item Code]:[Master Name]],8,0),"")</f>
        <v/>
      </c>
      <c r="M3829" s="41"/>
      <c r="N3829" s="66">
        <f>IFERROR(VLOOKUP(Table49[[#This Row],[ITEM CODE]],Table2[[#All],[Item Code]:[Unit Cost]],10,0),0)</f>
        <v>0</v>
      </c>
      <c r="O3829" s="134">
        <f>IFERROR(VLOOKUP(Table49[[#This Row],[ITEM CODE]],Table2[[#All],[Item Code]:[Unit Cost]],10,0),0)</f>
        <v>0</v>
      </c>
      <c r="P3829" s="56"/>
      <c r="Q3829" s="58"/>
      <c r="R3829" s="58">
        <f>Table49[[#This Row],[QUANTITY]]*Table49[[#This Row],[INV Prices]]</f>
        <v>0</v>
      </c>
      <c r="S3829" s="67"/>
      <c r="V3829" s="41"/>
      <c r="W3829" s="4" t="str">
        <f>IFERROR(VLOOKUP(Table49[[#This Row],[ITEM CODE]],Table2[[Item Code]:[Category ]],6,0),"")</f>
        <v/>
      </c>
      <c r="X3829" s="1" t="str">
        <f>IFERROR(VLOOKUP(Table49[[#This Row],[ITEM CODE]],Table2[[Item Code]:[Sub Category]],7,0),"")</f>
        <v/>
      </c>
      <c r="Y3829" s="68" t="str">
        <f>Table49[[#This Row],[PO Number]]&amp;COUNTIFS($E$5:E3829,E3829)</f>
        <v>0</v>
      </c>
    </row>
    <row r="3830" spans="1:25" ht="14.7" customHeight="1" x14ac:dyDescent="0.3">
      <c r="A3830" s="1" t="str">
        <f>IF(Table49[[#This Row],[ITEM NAME]]="","",ROW()-4)</f>
        <v/>
      </c>
      <c r="B3830" s="68"/>
      <c r="C3830" s="4" t="str">
        <f>IFERROR(VLOOKUP(B3830,Table14[],3,0),"")</f>
        <v/>
      </c>
      <c r="D3830" s="4" t="str">
        <f>IFERROR(VLOOKUP(B3830,Table14[],2,0),"")</f>
        <v/>
      </c>
      <c r="E3830" s="4"/>
      <c r="H3830" s="41" t="str">
        <f>IFERROR(VLOOKUP(Table49[[#This Row],[ITEM CODE]],Table2[[Item Code]:[Master Name]],2,0),"")</f>
        <v/>
      </c>
      <c r="I3830" s="41"/>
      <c r="J3830" s="65" t="str">
        <f>IFERROR(VLOOKUP(Table49[[#This Row],[ITEM CODE]],Table2[[Item Code]:[Master Name]],3,0),"")</f>
        <v/>
      </c>
      <c r="K3830" s="1" t="str">
        <f>IFERROR(VLOOKUP(Table49[[#This Row],[ITEM CODE]],Table2[[Item Code]:[Master Name]],9,0),"")</f>
        <v/>
      </c>
      <c r="L3830" s="1" t="str">
        <f>IFERROR(VLOOKUP(Table49[[#This Row],[ITEM CODE]],Table2[[Item Code]:[Master Name]],8,0),"")</f>
        <v/>
      </c>
      <c r="M3830" s="41"/>
      <c r="N3830" s="66">
        <f>IFERROR(VLOOKUP(Table49[[#This Row],[ITEM CODE]],Table2[[#All],[Item Code]:[Unit Cost]],10,0),0)</f>
        <v>0</v>
      </c>
      <c r="O3830" s="134">
        <f>IFERROR(VLOOKUP(Table49[[#This Row],[ITEM CODE]],Table2[[#All],[Item Code]:[Unit Cost]],10,0),0)</f>
        <v>0</v>
      </c>
      <c r="P3830" s="56"/>
      <c r="Q3830" s="58"/>
      <c r="R3830" s="58">
        <f>Table49[[#This Row],[QUANTITY]]*Table49[[#This Row],[INV Prices]]</f>
        <v>0</v>
      </c>
      <c r="S3830" s="67"/>
      <c r="V3830" s="41"/>
      <c r="W3830" s="4" t="str">
        <f>IFERROR(VLOOKUP(Table49[[#This Row],[ITEM CODE]],Table2[[Item Code]:[Category ]],6,0),"")</f>
        <v/>
      </c>
      <c r="X3830" s="1" t="str">
        <f>IFERROR(VLOOKUP(Table49[[#This Row],[ITEM CODE]],Table2[[Item Code]:[Sub Category]],7,0),"")</f>
        <v/>
      </c>
      <c r="Y3830" s="68" t="str">
        <f>Table49[[#This Row],[PO Number]]&amp;COUNTIFS($E$5:E3830,E3830)</f>
        <v>0</v>
      </c>
    </row>
    <row r="3831" spans="1:25" ht="14.7" customHeight="1" x14ac:dyDescent="0.3">
      <c r="A3831" s="1" t="str">
        <f>IF(Table49[[#This Row],[ITEM NAME]]="","",ROW()-4)</f>
        <v/>
      </c>
      <c r="B3831" s="68"/>
      <c r="C3831" s="4" t="str">
        <f>IFERROR(VLOOKUP(B3831,Table14[],3,0),"")</f>
        <v/>
      </c>
      <c r="D3831" s="4" t="str">
        <f>IFERROR(VLOOKUP(B3831,Table14[],2,0),"")</f>
        <v/>
      </c>
      <c r="E3831" s="4"/>
      <c r="H3831" s="41" t="str">
        <f>IFERROR(VLOOKUP(Table49[[#This Row],[ITEM CODE]],Table2[[Item Code]:[Master Name]],2,0),"")</f>
        <v/>
      </c>
      <c r="I3831" s="41"/>
      <c r="J3831" s="65" t="str">
        <f>IFERROR(VLOOKUP(Table49[[#This Row],[ITEM CODE]],Table2[[Item Code]:[Master Name]],3,0),"")</f>
        <v/>
      </c>
      <c r="K3831" s="1" t="str">
        <f>IFERROR(VLOOKUP(Table49[[#This Row],[ITEM CODE]],Table2[[Item Code]:[Master Name]],9,0),"")</f>
        <v/>
      </c>
      <c r="L3831" s="1" t="str">
        <f>IFERROR(VLOOKUP(Table49[[#This Row],[ITEM CODE]],Table2[[Item Code]:[Master Name]],8,0),"")</f>
        <v/>
      </c>
      <c r="M3831" s="41"/>
      <c r="N3831" s="66">
        <f>IFERROR(VLOOKUP(Table49[[#This Row],[ITEM CODE]],Table2[[#All],[Item Code]:[Unit Cost]],10,0),0)</f>
        <v>0</v>
      </c>
      <c r="O3831" s="134">
        <f>IFERROR(VLOOKUP(Table49[[#This Row],[ITEM CODE]],Table2[[#All],[Item Code]:[Unit Cost]],10,0),0)</f>
        <v>0</v>
      </c>
      <c r="P3831" s="56"/>
      <c r="Q3831" s="58"/>
      <c r="R3831" s="58">
        <f>Table49[[#This Row],[QUANTITY]]*Table49[[#This Row],[INV Prices]]</f>
        <v>0</v>
      </c>
      <c r="S3831" s="67"/>
      <c r="V3831" s="41"/>
      <c r="W3831" s="4" t="str">
        <f>IFERROR(VLOOKUP(Table49[[#This Row],[ITEM CODE]],Table2[[Item Code]:[Category ]],6,0),"")</f>
        <v/>
      </c>
      <c r="X3831" s="1" t="str">
        <f>IFERROR(VLOOKUP(Table49[[#This Row],[ITEM CODE]],Table2[[Item Code]:[Sub Category]],7,0),"")</f>
        <v/>
      </c>
      <c r="Y3831" s="68" t="str">
        <f>Table49[[#This Row],[PO Number]]&amp;COUNTIFS($E$5:E3831,E3831)</f>
        <v>0</v>
      </c>
    </row>
    <row r="3832" spans="1:25" ht="14.7" customHeight="1" x14ac:dyDescent="0.3">
      <c r="A3832" s="1" t="str">
        <f>IF(Table49[[#This Row],[ITEM NAME]]="","",ROW()-4)</f>
        <v/>
      </c>
      <c r="B3832" s="68"/>
      <c r="C3832" s="4" t="str">
        <f>IFERROR(VLOOKUP(B3832,Table14[],3,0),"")</f>
        <v/>
      </c>
      <c r="D3832" s="4" t="str">
        <f>IFERROR(VLOOKUP(B3832,Table14[],2,0),"")</f>
        <v/>
      </c>
      <c r="E3832" s="4"/>
      <c r="H3832" s="41" t="str">
        <f>IFERROR(VLOOKUP(Table49[[#This Row],[ITEM CODE]],Table2[[Item Code]:[Master Name]],2,0),"")</f>
        <v/>
      </c>
      <c r="I3832" s="41"/>
      <c r="J3832" s="65" t="str">
        <f>IFERROR(VLOOKUP(Table49[[#This Row],[ITEM CODE]],Table2[[Item Code]:[Master Name]],3,0),"")</f>
        <v/>
      </c>
      <c r="K3832" s="1" t="str">
        <f>IFERROR(VLOOKUP(Table49[[#This Row],[ITEM CODE]],Table2[[Item Code]:[Master Name]],9,0),"")</f>
        <v/>
      </c>
      <c r="L3832" s="1" t="str">
        <f>IFERROR(VLOOKUP(Table49[[#This Row],[ITEM CODE]],Table2[[Item Code]:[Master Name]],8,0),"")</f>
        <v/>
      </c>
      <c r="M3832" s="41"/>
      <c r="N3832" s="66">
        <f>IFERROR(VLOOKUP(Table49[[#This Row],[ITEM CODE]],Table2[[#All],[Item Code]:[Unit Cost]],10,0),0)</f>
        <v>0</v>
      </c>
      <c r="O3832" s="134">
        <f>IFERROR(VLOOKUP(Table49[[#This Row],[ITEM CODE]],Table2[[#All],[Item Code]:[Unit Cost]],10,0),0)</f>
        <v>0</v>
      </c>
      <c r="P3832" s="56"/>
      <c r="Q3832" s="58"/>
      <c r="R3832" s="58">
        <f>Table49[[#This Row],[QUANTITY]]*Table49[[#This Row],[INV Prices]]</f>
        <v>0</v>
      </c>
      <c r="S3832" s="67"/>
      <c r="V3832" s="41"/>
      <c r="W3832" s="4" t="str">
        <f>IFERROR(VLOOKUP(Table49[[#This Row],[ITEM CODE]],Table2[[Item Code]:[Category ]],6,0),"")</f>
        <v/>
      </c>
      <c r="X3832" s="1" t="str">
        <f>IFERROR(VLOOKUP(Table49[[#This Row],[ITEM CODE]],Table2[[Item Code]:[Sub Category]],7,0),"")</f>
        <v/>
      </c>
      <c r="Y3832" s="68" t="str">
        <f>Table49[[#This Row],[PO Number]]&amp;COUNTIFS($E$5:E3832,E3832)</f>
        <v>0</v>
      </c>
    </row>
    <row r="3833" spans="1:25" ht="14.7" customHeight="1" x14ac:dyDescent="0.3">
      <c r="A3833" s="1" t="str">
        <f>IF(Table49[[#This Row],[ITEM NAME]]="","",ROW()-4)</f>
        <v/>
      </c>
      <c r="B3833" s="68"/>
      <c r="C3833" s="4" t="str">
        <f>IFERROR(VLOOKUP(B3833,Table14[],3,0),"")</f>
        <v/>
      </c>
      <c r="D3833" s="4" t="str">
        <f>IFERROR(VLOOKUP(B3833,Table14[],2,0),"")</f>
        <v/>
      </c>
      <c r="E3833" s="4"/>
      <c r="H3833" s="41" t="str">
        <f>IFERROR(VLOOKUP(Table49[[#This Row],[ITEM CODE]],Table2[[Item Code]:[Master Name]],2,0),"")</f>
        <v/>
      </c>
      <c r="I3833" s="41"/>
      <c r="J3833" s="65" t="str">
        <f>IFERROR(VLOOKUP(Table49[[#This Row],[ITEM CODE]],Table2[[Item Code]:[Master Name]],3,0),"")</f>
        <v/>
      </c>
      <c r="K3833" s="1" t="str">
        <f>IFERROR(VLOOKUP(Table49[[#This Row],[ITEM CODE]],Table2[[Item Code]:[Master Name]],9,0),"")</f>
        <v/>
      </c>
      <c r="L3833" s="1" t="str">
        <f>IFERROR(VLOOKUP(Table49[[#This Row],[ITEM CODE]],Table2[[Item Code]:[Master Name]],8,0),"")</f>
        <v/>
      </c>
      <c r="M3833" s="41"/>
      <c r="N3833" s="66">
        <f>IFERROR(VLOOKUP(Table49[[#This Row],[ITEM CODE]],Table2[[#All],[Item Code]:[Unit Cost]],10,0),0)</f>
        <v>0</v>
      </c>
      <c r="O3833" s="134">
        <f>IFERROR(VLOOKUP(Table49[[#This Row],[ITEM CODE]],Table2[[#All],[Item Code]:[Unit Cost]],10,0),0)</f>
        <v>0</v>
      </c>
      <c r="P3833" s="56"/>
      <c r="Q3833" s="58"/>
      <c r="R3833" s="58">
        <f>Table49[[#This Row],[QUANTITY]]*Table49[[#This Row],[INV Prices]]</f>
        <v>0</v>
      </c>
      <c r="S3833" s="67"/>
      <c r="V3833" s="41"/>
      <c r="W3833" s="4" t="str">
        <f>IFERROR(VLOOKUP(Table49[[#This Row],[ITEM CODE]],Table2[[Item Code]:[Category ]],6,0),"")</f>
        <v/>
      </c>
      <c r="X3833" s="1" t="str">
        <f>IFERROR(VLOOKUP(Table49[[#This Row],[ITEM CODE]],Table2[[Item Code]:[Sub Category]],7,0),"")</f>
        <v/>
      </c>
      <c r="Y3833" s="68" t="str">
        <f>Table49[[#This Row],[PO Number]]&amp;COUNTIFS($E$5:E3833,E3833)</f>
        <v>0</v>
      </c>
    </row>
    <row r="3834" spans="1:25" ht="14.7" customHeight="1" x14ac:dyDescent="0.3">
      <c r="A3834" s="1" t="str">
        <f>IF(Table49[[#This Row],[ITEM NAME]]="","",ROW()-4)</f>
        <v/>
      </c>
      <c r="B3834" s="68"/>
      <c r="C3834" s="4" t="str">
        <f>IFERROR(VLOOKUP(B3834,Table14[],3,0),"")</f>
        <v/>
      </c>
      <c r="D3834" s="4" t="str">
        <f>IFERROR(VLOOKUP(B3834,Table14[],2,0),"")</f>
        <v/>
      </c>
      <c r="E3834" s="4"/>
      <c r="H3834" s="41" t="str">
        <f>IFERROR(VLOOKUP(Table49[[#This Row],[ITEM CODE]],Table2[[Item Code]:[Master Name]],2,0),"")</f>
        <v/>
      </c>
      <c r="I3834" s="41"/>
      <c r="J3834" s="65" t="str">
        <f>IFERROR(VLOOKUP(Table49[[#This Row],[ITEM CODE]],Table2[[Item Code]:[Master Name]],3,0),"")</f>
        <v/>
      </c>
      <c r="K3834" s="1" t="str">
        <f>IFERROR(VLOOKUP(Table49[[#This Row],[ITEM CODE]],Table2[[Item Code]:[Master Name]],9,0),"")</f>
        <v/>
      </c>
      <c r="L3834" s="1" t="str">
        <f>IFERROR(VLOOKUP(Table49[[#This Row],[ITEM CODE]],Table2[[Item Code]:[Master Name]],8,0),"")</f>
        <v/>
      </c>
      <c r="M3834" s="41"/>
      <c r="N3834" s="66">
        <f>IFERROR(VLOOKUP(Table49[[#This Row],[ITEM CODE]],Table2[[#All],[Item Code]:[Unit Cost]],10,0),0)</f>
        <v>0</v>
      </c>
      <c r="O3834" s="134">
        <f>IFERROR(VLOOKUP(Table49[[#This Row],[ITEM CODE]],Table2[[#All],[Item Code]:[Unit Cost]],10,0),0)</f>
        <v>0</v>
      </c>
      <c r="P3834" s="56"/>
      <c r="Q3834" s="58"/>
      <c r="R3834" s="58">
        <f>Table49[[#This Row],[QUANTITY]]*Table49[[#This Row],[INV Prices]]</f>
        <v>0</v>
      </c>
      <c r="S3834" s="67"/>
      <c r="V3834" s="41"/>
      <c r="W3834" s="4" t="str">
        <f>IFERROR(VLOOKUP(Table49[[#This Row],[ITEM CODE]],Table2[[Item Code]:[Category ]],6,0),"")</f>
        <v/>
      </c>
      <c r="X3834" s="1" t="str">
        <f>IFERROR(VLOOKUP(Table49[[#This Row],[ITEM CODE]],Table2[[Item Code]:[Sub Category]],7,0),"")</f>
        <v/>
      </c>
      <c r="Y3834" s="68" t="str">
        <f>Table49[[#This Row],[PO Number]]&amp;COUNTIFS($E$5:E3834,E3834)</f>
        <v>0</v>
      </c>
    </row>
    <row r="3835" spans="1:25" ht="14.7" customHeight="1" x14ac:dyDescent="0.3">
      <c r="A3835" s="1" t="str">
        <f>IF(Table49[[#This Row],[ITEM NAME]]="","",ROW()-4)</f>
        <v/>
      </c>
      <c r="B3835" s="68"/>
      <c r="C3835" s="4" t="str">
        <f>IFERROR(VLOOKUP(B3835,Table14[],3,0),"")</f>
        <v/>
      </c>
      <c r="D3835" s="4" t="str">
        <f>IFERROR(VLOOKUP(B3835,Table14[],2,0),"")</f>
        <v/>
      </c>
      <c r="E3835" s="4"/>
      <c r="H3835" s="41" t="str">
        <f>IFERROR(VLOOKUP(Table49[[#This Row],[ITEM CODE]],Table2[[Item Code]:[Master Name]],2,0),"")</f>
        <v/>
      </c>
      <c r="I3835" s="41"/>
      <c r="J3835" s="65" t="str">
        <f>IFERROR(VLOOKUP(Table49[[#This Row],[ITEM CODE]],Table2[[Item Code]:[Master Name]],3,0),"")</f>
        <v/>
      </c>
      <c r="K3835" s="1" t="str">
        <f>IFERROR(VLOOKUP(Table49[[#This Row],[ITEM CODE]],Table2[[Item Code]:[Master Name]],9,0),"")</f>
        <v/>
      </c>
      <c r="L3835" s="1" t="str">
        <f>IFERROR(VLOOKUP(Table49[[#This Row],[ITEM CODE]],Table2[[Item Code]:[Master Name]],8,0),"")</f>
        <v/>
      </c>
      <c r="M3835" s="41"/>
      <c r="N3835" s="66">
        <f>IFERROR(VLOOKUP(Table49[[#This Row],[ITEM CODE]],Table2[[#All],[Item Code]:[Unit Cost]],10,0),0)</f>
        <v>0</v>
      </c>
      <c r="O3835" s="134">
        <f>IFERROR(VLOOKUP(Table49[[#This Row],[ITEM CODE]],Table2[[#All],[Item Code]:[Unit Cost]],10,0),0)</f>
        <v>0</v>
      </c>
      <c r="P3835" s="56"/>
      <c r="Q3835" s="58"/>
      <c r="R3835" s="58">
        <f>Table49[[#This Row],[QUANTITY]]*Table49[[#This Row],[INV Prices]]</f>
        <v>0</v>
      </c>
      <c r="S3835" s="67"/>
      <c r="V3835" s="41"/>
      <c r="W3835" s="4" t="str">
        <f>IFERROR(VLOOKUP(Table49[[#This Row],[ITEM CODE]],Table2[[Item Code]:[Category ]],6,0),"")</f>
        <v/>
      </c>
      <c r="X3835" s="1" t="str">
        <f>IFERROR(VLOOKUP(Table49[[#This Row],[ITEM CODE]],Table2[[Item Code]:[Sub Category]],7,0),"")</f>
        <v/>
      </c>
      <c r="Y3835" s="68" t="str">
        <f>Table49[[#This Row],[PO Number]]&amp;COUNTIFS($E$5:E3835,E3835)</f>
        <v>0</v>
      </c>
    </row>
    <row r="3836" spans="1:25" ht="14.7" customHeight="1" x14ac:dyDescent="0.3">
      <c r="A3836" s="1" t="str">
        <f>IF(Table49[[#This Row],[ITEM NAME]]="","",ROW()-4)</f>
        <v/>
      </c>
      <c r="B3836" s="68"/>
      <c r="C3836" s="4" t="str">
        <f>IFERROR(VLOOKUP(B3836,Table14[],3,0),"")</f>
        <v/>
      </c>
      <c r="D3836" s="4" t="str">
        <f>IFERROR(VLOOKUP(B3836,Table14[],2,0),"")</f>
        <v/>
      </c>
      <c r="E3836" s="4"/>
      <c r="H3836" s="41" t="str">
        <f>IFERROR(VLOOKUP(Table49[[#This Row],[ITEM CODE]],Table2[[Item Code]:[Master Name]],2,0),"")</f>
        <v/>
      </c>
      <c r="I3836" s="41"/>
      <c r="J3836" s="65" t="str">
        <f>IFERROR(VLOOKUP(Table49[[#This Row],[ITEM CODE]],Table2[[Item Code]:[Master Name]],3,0),"")</f>
        <v/>
      </c>
      <c r="K3836" s="1" t="str">
        <f>IFERROR(VLOOKUP(Table49[[#This Row],[ITEM CODE]],Table2[[Item Code]:[Master Name]],9,0),"")</f>
        <v/>
      </c>
      <c r="L3836" s="1" t="str">
        <f>IFERROR(VLOOKUP(Table49[[#This Row],[ITEM CODE]],Table2[[Item Code]:[Master Name]],8,0),"")</f>
        <v/>
      </c>
      <c r="M3836" s="41"/>
      <c r="N3836" s="66">
        <f>IFERROR(VLOOKUP(Table49[[#This Row],[ITEM CODE]],Table2[[#All],[Item Code]:[Unit Cost]],10,0),0)</f>
        <v>0</v>
      </c>
      <c r="O3836" s="134">
        <f>IFERROR(VLOOKUP(Table49[[#This Row],[ITEM CODE]],Table2[[#All],[Item Code]:[Unit Cost]],10,0),0)</f>
        <v>0</v>
      </c>
      <c r="P3836" s="56"/>
      <c r="Q3836" s="58"/>
      <c r="R3836" s="58">
        <f>Table49[[#This Row],[QUANTITY]]*Table49[[#This Row],[INV Prices]]</f>
        <v>0</v>
      </c>
      <c r="S3836" s="67"/>
      <c r="V3836" s="41"/>
      <c r="W3836" s="4" t="str">
        <f>IFERROR(VLOOKUP(Table49[[#This Row],[ITEM CODE]],Table2[[Item Code]:[Category ]],6,0),"")</f>
        <v/>
      </c>
      <c r="X3836" s="1" t="str">
        <f>IFERROR(VLOOKUP(Table49[[#This Row],[ITEM CODE]],Table2[[Item Code]:[Sub Category]],7,0),"")</f>
        <v/>
      </c>
      <c r="Y3836" s="68" t="str">
        <f>Table49[[#This Row],[PO Number]]&amp;COUNTIFS($E$5:E3836,E3836)</f>
        <v>0</v>
      </c>
    </row>
    <row r="3837" spans="1:25" ht="14.7" customHeight="1" x14ac:dyDescent="0.3">
      <c r="A3837" s="1" t="str">
        <f>IF(Table49[[#This Row],[ITEM NAME]]="","",ROW()-4)</f>
        <v/>
      </c>
      <c r="B3837" s="68"/>
      <c r="C3837" s="4" t="str">
        <f>IFERROR(VLOOKUP(B3837,Table14[],3,0),"")</f>
        <v/>
      </c>
      <c r="D3837" s="4" t="str">
        <f>IFERROR(VLOOKUP(B3837,Table14[],2,0),"")</f>
        <v/>
      </c>
      <c r="E3837" s="4"/>
      <c r="H3837" s="41" t="str">
        <f>IFERROR(VLOOKUP(Table49[[#This Row],[ITEM CODE]],Table2[[Item Code]:[Master Name]],2,0),"")</f>
        <v/>
      </c>
      <c r="I3837" s="41"/>
      <c r="J3837" s="65" t="str">
        <f>IFERROR(VLOOKUP(Table49[[#This Row],[ITEM CODE]],Table2[[Item Code]:[Master Name]],3,0),"")</f>
        <v/>
      </c>
      <c r="K3837" s="1" t="str">
        <f>IFERROR(VLOOKUP(Table49[[#This Row],[ITEM CODE]],Table2[[Item Code]:[Master Name]],9,0),"")</f>
        <v/>
      </c>
      <c r="L3837" s="1" t="str">
        <f>IFERROR(VLOOKUP(Table49[[#This Row],[ITEM CODE]],Table2[[Item Code]:[Master Name]],8,0),"")</f>
        <v/>
      </c>
      <c r="M3837" s="41"/>
      <c r="N3837" s="66">
        <f>IFERROR(VLOOKUP(Table49[[#This Row],[ITEM CODE]],Table2[[#All],[Item Code]:[Unit Cost]],10,0),0)</f>
        <v>0</v>
      </c>
      <c r="O3837" s="134">
        <f>IFERROR(VLOOKUP(Table49[[#This Row],[ITEM CODE]],Table2[[#All],[Item Code]:[Unit Cost]],10,0),0)</f>
        <v>0</v>
      </c>
      <c r="P3837" s="56"/>
      <c r="Q3837" s="58"/>
      <c r="R3837" s="58">
        <f>Table49[[#This Row],[QUANTITY]]*Table49[[#This Row],[INV Prices]]</f>
        <v>0</v>
      </c>
      <c r="S3837" s="67"/>
      <c r="V3837" s="41"/>
      <c r="W3837" s="4" t="str">
        <f>IFERROR(VLOOKUP(Table49[[#This Row],[ITEM CODE]],Table2[[Item Code]:[Category ]],6,0),"")</f>
        <v/>
      </c>
      <c r="X3837" s="1" t="str">
        <f>IFERROR(VLOOKUP(Table49[[#This Row],[ITEM CODE]],Table2[[Item Code]:[Sub Category]],7,0),"")</f>
        <v/>
      </c>
      <c r="Y3837" s="68" t="str">
        <f>Table49[[#This Row],[PO Number]]&amp;COUNTIFS($E$5:E3837,E3837)</f>
        <v>0</v>
      </c>
    </row>
    <row r="3838" spans="1:25" ht="14.7" customHeight="1" x14ac:dyDescent="0.3">
      <c r="A3838" s="1" t="str">
        <f>IF(Table49[[#This Row],[ITEM NAME]]="","",ROW()-4)</f>
        <v/>
      </c>
      <c r="B3838" s="68"/>
      <c r="C3838" s="4" t="str">
        <f>IFERROR(VLOOKUP(B3838,Table14[],3,0),"")</f>
        <v/>
      </c>
      <c r="D3838" s="4" t="str">
        <f>IFERROR(VLOOKUP(B3838,Table14[],2,0),"")</f>
        <v/>
      </c>
      <c r="E3838" s="4"/>
      <c r="H3838" s="41" t="str">
        <f>IFERROR(VLOOKUP(Table49[[#This Row],[ITEM CODE]],Table2[[Item Code]:[Master Name]],2,0),"")</f>
        <v/>
      </c>
      <c r="I3838" s="41"/>
      <c r="J3838" s="65" t="str">
        <f>IFERROR(VLOOKUP(Table49[[#This Row],[ITEM CODE]],Table2[[Item Code]:[Master Name]],3,0),"")</f>
        <v/>
      </c>
      <c r="K3838" s="1" t="str">
        <f>IFERROR(VLOOKUP(Table49[[#This Row],[ITEM CODE]],Table2[[Item Code]:[Master Name]],9,0),"")</f>
        <v/>
      </c>
      <c r="L3838" s="1" t="str">
        <f>IFERROR(VLOOKUP(Table49[[#This Row],[ITEM CODE]],Table2[[Item Code]:[Master Name]],8,0),"")</f>
        <v/>
      </c>
      <c r="M3838" s="41"/>
      <c r="N3838" s="66">
        <f>IFERROR(VLOOKUP(Table49[[#This Row],[ITEM CODE]],Table2[[#All],[Item Code]:[Unit Cost]],10,0),0)</f>
        <v>0</v>
      </c>
      <c r="O3838" s="134">
        <f>IFERROR(VLOOKUP(Table49[[#This Row],[ITEM CODE]],Table2[[#All],[Item Code]:[Unit Cost]],10,0),0)</f>
        <v>0</v>
      </c>
      <c r="P3838" s="56"/>
      <c r="Q3838" s="58"/>
      <c r="R3838" s="58">
        <f>Table49[[#This Row],[QUANTITY]]*Table49[[#This Row],[INV Prices]]</f>
        <v>0</v>
      </c>
      <c r="S3838" s="67"/>
      <c r="V3838" s="41"/>
      <c r="W3838" s="4" t="str">
        <f>IFERROR(VLOOKUP(Table49[[#This Row],[ITEM CODE]],Table2[[Item Code]:[Category ]],6,0),"")</f>
        <v/>
      </c>
      <c r="X3838" s="1" t="str">
        <f>IFERROR(VLOOKUP(Table49[[#This Row],[ITEM CODE]],Table2[[Item Code]:[Sub Category]],7,0),"")</f>
        <v/>
      </c>
      <c r="Y3838" s="68" t="str">
        <f>Table49[[#This Row],[PO Number]]&amp;COUNTIFS($E$5:E3838,E3838)</f>
        <v>0</v>
      </c>
    </row>
    <row r="3839" spans="1:25" ht="14.7" customHeight="1" x14ac:dyDescent="0.3">
      <c r="A3839" s="1" t="str">
        <f>IF(Table49[[#This Row],[ITEM NAME]]="","",ROW()-4)</f>
        <v/>
      </c>
      <c r="B3839" s="68"/>
      <c r="C3839" s="4" t="str">
        <f>IFERROR(VLOOKUP(B3839,Table14[],3,0),"")</f>
        <v/>
      </c>
      <c r="D3839" s="4" t="str">
        <f>IFERROR(VLOOKUP(B3839,Table14[],2,0),"")</f>
        <v/>
      </c>
      <c r="E3839" s="4"/>
      <c r="H3839" s="41" t="str">
        <f>IFERROR(VLOOKUP(Table49[[#This Row],[ITEM CODE]],Table2[[Item Code]:[Master Name]],2,0),"")</f>
        <v/>
      </c>
      <c r="I3839" s="41"/>
      <c r="J3839" s="65" t="str">
        <f>IFERROR(VLOOKUP(Table49[[#This Row],[ITEM CODE]],Table2[[Item Code]:[Master Name]],3,0),"")</f>
        <v/>
      </c>
      <c r="K3839" s="1" t="str">
        <f>IFERROR(VLOOKUP(Table49[[#This Row],[ITEM CODE]],Table2[[Item Code]:[Master Name]],9,0),"")</f>
        <v/>
      </c>
      <c r="L3839" s="1" t="str">
        <f>IFERROR(VLOOKUP(Table49[[#This Row],[ITEM CODE]],Table2[[Item Code]:[Master Name]],8,0),"")</f>
        <v/>
      </c>
      <c r="M3839" s="41"/>
      <c r="N3839" s="66">
        <f>IFERROR(VLOOKUP(Table49[[#This Row],[ITEM CODE]],Table2[[#All],[Item Code]:[Unit Cost]],10,0),0)</f>
        <v>0</v>
      </c>
      <c r="O3839" s="134">
        <f>IFERROR(VLOOKUP(Table49[[#This Row],[ITEM CODE]],Table2[[#All],[Item Code]:[Unit Cost]],10,0),0)</f>
        <v>0</v>
      </c>
      <c r="P3839" s="56"/>
      <c r="Q3839" s="58"/>
      <c r="R3839" s="58">
        <f>Table49[[#This Row],[QUANTITY]]*Table49[[#This Row],[INV Prices]]</f>
        <v>0</v>
      </c>
      <c r="S3839" s="67"/>
      <c r="V3839" s="41"/>
      <c r="W3839" s="4" t="str">
        <f>IFERROR(VLOOKUP(Table49[[#This Row],[ITEM CODE]],Table2[[Item Code]:[Category ]],6,0),"")</f>
        <v/>
      </c>
      <c r="X3839" s="1" t="str">
        <f>IFERROR(VLOOKUP(Table49[[#This Row],[ITEM CODE]],Table2[[Item Code]:[Sub Category]],7,0),"")</f>
        <v/>
      </c>
      <c r="Y3839" s="68" t="str">
        <f>Table49[[#This Row],[PO Number]]&amp;COUNTIFS($E$5:E3839,E3839)</f>
        <v>0</v>
      </c>
    </row>
    <row r="3840" spans="1:25" ht="14.7" customHeight="1" x14ac:dyDescent="0.3">
      <c r="A3840" s="1" t="str">
        <f>IF(Table49[[#This Row],[ITEM NAME]]="","",ROW()-4)</f>
        <v/>
      </c>
      <c r="B3840" s="68"/>
      <c r="C3840" s="4" t="str">
        <f>IFERROR(VLOOKUP(B3840,Table14[],3,0),"")</f>
        <v/>
      </c>
      <c r="D3840" s="4" t="str">
        <f>IFERROR(VLOOKUP(B3840,Table14[],2,0),"")</f>
        <v/>
      </c>
      <c r="E3840" s="4"/>
      <c r="H3840" s="41" t="str">
        <f>IFERROR(VLOOKUP(Table49[[#This Row],[ITEM CODE]],Table2[[Item Code]:[Master Name]],2,0),"")</f>
        <v/>
      </c>
      <c r="I3840" s="41"/>
      <c r="J3840" s="65" t="str">
        <f>IFERROR(VLOOKUP(Table49[[#This Row],[ITEM CODE]],Table2[[Item Code]:[Master Name]],3,0),"")</f>
        <v/>
      </c>
      <c r="K3840" s="1" t="str">
        <f>IFERROR(VLOOKUP(Table49[[#This Row],[ITEM CODE]],Table2[[Item Code]:[Master Name]],9,0),"")</f>
        <v/>
      </c>
      <c r="L3840" s="1" t="str">
        <f>IFERROR(VLOOKUP(Table49[[#This Row],[ITEM CODE]],Table2[[Item Code]:[Master Name]],8,0),"")</f>
        <v/>
      </c>
      <c r="M3840" s="41"/>
      <c r="N3840" s="66">
        <f>IFERROR(VLOOKUP(Table49[[#This Row],[ITEM CODE]],Table2[[#All],[Item Code]:[Unit Cost]],10,0),0)</f>
        <v>0</v>
      </c>
      <c r="O3840" s="134">
        <f>IFERROR(VLOOKUP(Table49[[#This Row],[ITEM CODE]],Table2[[#All],[Item Code]:[Unit Cost]],10,0),0)</f>
        <v>0</v>
      </c>
      <c r="P3840" s="56"/>
      <c r="Q3840" s="58"/>
      <c r="R3840" s="58">
        <f>Table49[[#This Row],[QUANTITY]]*Table49[[#This Row],[INV Prices]]</f>
        <v>0</v>
      </c>
      <c r="S3840" s="67"/>
      <c r="V3840" s="41"/>
      <c r="W3840" s="4" t="str">
        <f>IFERROR(VLOOKUP(Table49[[#This Row],[ITEM CODE]],Table2[[Item Code]:[Category ]],6,0),"")</f>
        <v/>
      </c>
      <c r="X3840" s="1" t="str">
        <f>IFERROR(VLOOKUP(Table49[[#This Row],[ITEM CODE]],Table2[[Item Code]:[Sub Category]],7,0),"")</f>
        <v/>
      </c>
      <c r="Y3840" s="68" t="str">
        <f>Table49[[#This Row],[PO Number]]&amp;COUNTIFS($E$5:E3840,E3840)</f>
        <v>0</v>
      </c>
    </row>
    <row r="3841" spans="1:25" ht="14.7" customHeight="1" x14ac:dyDescent="0.3">
      <c r="A3841" s="1" t="str">
        <f>IF(Table49[[#This Row],[ITEM NAME]]="","",ROW()-4)</f>
        <v/>
      </c>
      <c r="B3841" s="68"/>
      <c r="C3841" s="4" t="str">
        <f>IFERROR(VLOOKUP(B3841,Table14[],3,0),"")</f>
        <v/>
      </c>
      <c r="D3841" s="4" t="str">
        <f>IFERROR(VLOOKUP(B3841,Table14[],2,0),"")</f>
        <v/>
      </c>
      <c r="E3841" s="4"/>
      <c r="H3841" s="41" t="str">
        <f>IFERROR(VLOOKUP(Table49[[#This Row],[ITEM CODE]],Table2[[Item Code]:[Master Name]],2,0),"")</f>
        <v/>
      </c>
      <c r="I3841" s="41"/>
      <c r="J3841" s="65" t="str">
        <f>IFERROR(VLOOKUP(Table49[[#This Row],[ITEM CODE]],Table2[[Item Code]:[Master Name]],3,0),"")</f>
        <v/>
      </c>
      <c r="K3841" s="1" t="str">
        <f>IFERROR(VLOOKUP(Table49[[#This Row],[ITEM CODE]],Table2[[Item Code]:[Master Name]],9,0),"")</f>
        <v/>
      </c>
      <c r="L3841" s="1" t="str">
        <f>IFERROR(VLOOKUP(Table49[[#This Row],[ITEM CODE]],Table2[[Item Code]:[Master Name]],8,0),"")</f>
        <v/>
      </c>
      <c r="M3841" s="41"/>
      <c r="N3841" s="66">
        <f>IFERROR(VLOOKUP(Table49[[#This Row],[ITEM CODE]],Table2[[#All],[Item Code]:[Unit Cost]],10,0),0)</f>
        <v>0</v>
      </c>
      <c r="O3841" s="134">
        <f>IFERROR(VLOOKUP(Table49[[#This Row],[ITEM CODE]],Table2[[#All],[Item Code]:[Unit Cost]],10,0),0)</f>
        <v>0</v>
      </c>
      <c r="P3841" s="56"/>
      <c r="Q3841" s="58"/>
      <c r="R3841" s="58">
        <f>Table49[[#This Row],[QUANTITY]]*Table49[[#This Row],[INV Prices]]</f>
        <v>0</v>
      </c>
      <c r="S3841" s="67"/>
      <c r="V3841" s="41"/>
      <c r="W3841" s="4" t="str">
        <f>IFERROR(VLOOKUP(Table49[[#This Row],[ITEM CODE]],Table2[[Item Code]:[Category ]],6,0),"")</f>
        <v/>
      </c>
      <c r="X3841" s="1" t="str">
        <f>IFERROR(VLOOKUP(Table49[[#This Row],[ITEM CODE]],Table2[[Item Code]:[Sub Category]],7,0),"")</f>
        <v/>
      </c>
      <c r="Y3841" s="68" t="str">
        <f>Table49[[#This Row],[PO Number]]&amp;COUNTIFS($E$5:E3841,E3841)</f>
        <v>0</v>
      </c>
    </row>
    <row r="3842" spans="1:25" ht="14.7" customHeight="1" x14ac:dyDescent="0.3">
      <c r="A3842" s="1" t="str">
        <f>IF(Table49[[#This Row],[ITEM NAME]]="","",ROW()-4)</f>
        <v/>
      </c>
      <c r="B3842" s="68"/>
      <c r="C3842" s="4" t="str">
        <f>IFERROR(VLOOKUP(B3842,Table14[],3,0),"")</f>
        <v/>
      </c>
      <c r="D3842" s="4" t="str">
        <f>IFERROR(VLOOKUP(B3842,Table14[],2,0),"")</f>
        <v/>
      </c>
      <c r="E3842" s="4"/>
      <c r="H3842" s="41" t="str">
        <f>IFERROR(VLOOKUP(Table49[[#This Row],[ITEM CODE]],Table2[[Item Code]:[Master Name]],2,0),"")</f>
        <v/>
      </c>
      <c r="I3842" s="41"/>
      <c r="J3842" s="65" t="str">
        <f>IFERROR(VLOOKUP(Table49[[#This Row],[ITEM CODE]],Table2[[Item Code]:[Master Name]],3,0),"")</f>
        <v/>
      </c>
      <c r="K3842" s="1" t="str">
        <f>IFERROR(VLOOKUP(Table49[[#This Row],[ITEM CODE]],Table2[[Item Code]:[Master Name]],9,0),"")</f>
        <v/>
      </c>
      <c r="L3842" s="1" t="str">
        <f>IFERROR(VLOOKUP(Table49[[#This Row],[ITEM CODE]],Table2[[Item Code]:[Master Name]],8,0),"")</f>
        <v/>
      </c>
      <c r="M3842" s="41"/>
      <c r="N3842" s="66">
        <f>IFERROR(VLOOKUP(Table49[[#This Row],[ITEM CODE]],Table2[[#All],[Item Code]:[Unit Cost]],10,0),0)</f>
        <v>0</v>
      </c>
      <c r="O3842" s="134">
        <f>IFERROR(VLOOKUP(Table49[[#This Row],[ITEM CODE]],Table2[[#All],[Item Code]:[Unit Cost]],10,0),0)</f>
        <v>0</v>
      </c>
      <c r="P3842" s="56"/>
      <c r="Q3842" s="58"/>
      <c r="R3842" s="58">
        <f>Table49[[#This Row],[QUANTITY]]*Table49[[#This Row],[INV Prices]]</f>
        <v>0</v>
      </c>
      <c r="S3842" s="67"/>
      <c r="V3842" s="41"/>
      <c r="W3842" s="4" t="str">
        <f>IFERROR(VLOOKUP(Table49[[#This Row],[ITEM CODE]],Table2[[Item Code]:[Category ]],6,0),"")</f>
        <v/>
      </c>
      <c r="X3842" s="1" t="str">
        <f>IFERROR(VLOOKUP(Table49[[#This Row],[ITEM CODE]],Table2[[Item Code]:[Sub Category]],7,0),"")</f>
        <v/>
      </c>
      <c r="Y3842" s="68" t="str">
        <f>Table49[[#This Row],[PO Number]]&amp;COUNTIFS($E$5:E3842,E3842)</f>
        <v>0</v>
      </c>
    </row>
    <row r="3843" spans="1:25" ht="14.7" customHeight="1" x14ac:dyDescent="0.3">
      <c r="A3843" s="1" t="str">
        <f>IF(Table49[[#This Row],[ITEM NAME]]="","",ROW()-4)</f>
        <v/>
      </c>
      <c r="B3843" s="68"/>
      <c r="C3843" s="4" t="str">
        <f>IFERROR(VLOOKUP(B3843,Table14[],3,0),"")</f>
        <v/>
      </c>
      <c r="D3843" s="4" t="str">
        <f>IFERROR(VLOOKUP(B3843,Table14[],2,0),"")</f>
        <v/>
      </c>
      <c r="E3843" s="4"/>
      <c r="H3843" s="41" t="str">
        <f>IFERROR(VLOOKUP(Table49[[#This Row],[ITEM CODE]],Table2[[Item Code]:[Master Name]],2,0),"")</f>
        <v/>
      </c>
      <c r="I3843" s="41"/>
      <c r="J3843" s="65" t="str">
        <f>IFERROR(VLOOKUP(Table49[[#This Row],[ITEM CODE]],Table2[[Item Code]:[Master Name]],3,0),"")</f>
        <v/>
      </c>
      <c r="K3843" s="1" t="str">
        <f>IFERROR(VLOOKUP(Table49[[#This Row],[ITEM CODE]],Table2[[Item Code]:[Master Name]],9,0),"")</f>
        <v/>
      </c>
      <c r="L3843" s="1" t="str">
        <f>IFERROR(VLOOKUP(Table49[[#This Row],[ITEM CODE]],Table2[[Item Code]:[Master Name]],8,0),"")</f>
        <v/>
      </c>
      <c r="M3843" s="41"/>
      <c r="N3843" s="66">
        <f>IFERROR(VLOOKUP(Table49[[#This Row],[ITEM CODE]],Table2[[#All],[Item Code]:[Unit Cost]],10,0),0)</f>
        <v>0</v>
      </c>
      <c r="O3843" s="134">
        <f>IFERROR(VLOOKUP(Table49[[#This Row],[ITEM CODE]],Table2[[#All],[Item Code]:[Unit Cost]],10,0),0)</f>
        <v>0</v>
      </c>
      <c r="P3843" s="56"/>
      <c r="Q3843" s="58"/>
      <c r="R3843" s="58">
        <f>Table49[[#This Row],[QUANTITY]]*Table49[[#This Row],[INV Prices]]</f>
        <v>0</v>
      </c>
      <c r="S3843" s="67"/>
      <c r="V3843" s="41"/>
      <c r="W3843" s="4" t="str">
        <f>IFERROR(VLOOKUP(Table49[[#This Row],[ITEM CODE]],Table2[[Item Code]:[Category ]],6,0),"")</f>
        <v/>
      </c>
      <c r="X3843" s="1" t="str">
        <f>IFERROR(VLOOKUP(Table49[[#This Row],[ITEM CODE]],Table2[[Item Code]:[Sub Category]],7,0),"")</f>
        <v/>
      </c>
      <c r="Y3843" s="68" t="str">
        <f>Table49[[#This Row],[PO Number]]&amp;COUNTIFS($E$5:E3843,E3843)</f>
        <v>0</v>
      </c>
    </row>
    <row r="3844" spans="1:25" ht="14.7" customHeight="1" x14ac:dyDescent="0.3">
      <c r="A3844" s="1" t="str">
        <f>IF(Table49[[#This Row],[ITEM NAME]]="","",ROW()-4)</f>
        <v/>
      </c>
      <c r="B3844" s="68"/>
      <c r="C3844" s="4" t="str">
        <f>IFERROR(VLOOKUP(B3844,Table14[],3,0),"")</f>
        <v/>
      </c>
      <c r="D3844" s="4" t="str">
        <f>IFERROR(VLOOKUP(B3844,Table14[],2,0),"")</f>
        <v/>
      </c>
      <c r="E3844" s="4"/>
      <c r="H3844" s="41" t="str">
        <f>IFERROR(VLOOKUP(Table49[[#This Row],[ITEM CODE]],Table2[[Item Code]:[Master Name]],2,0),"")</f>
        <v/>
      </c>
      <c r="I3844" s="41"/>
      <c r="J3844" s="65" t="str">
        <f>IFERROR(VLOOKUP(Table49[[#This Row],[ITEM CODE]],Table2[[Item Code]:[Master Name]],3,0),"")</f>
        <v/>
      </c>
      <c r="K3844" s="1" t="str">
        <f>IFERROR(VLOOKUP(Table49[[#This Row],[ITEM CODE]],Table2[[Item Code]:[Master Name]],9,0),"")</f>
        <v/>
      </c>
      <c r="L3844" s="1" t="str">
        <f>IFERROR(VLOOKUP(Table49[[#This Row],[ITEM CODE]],Table2[[Item Code]:[Master Name]],8,0),"")</f>
        <v/>
      </c>
      <c r="M3844" s="41"/>
      <c r="N3844" s="66">
        <f>IFERROR(VLOOKUP(Table49[[#This Row],[ITEM CODE]],Table2[[#All],[Item Code]:[Unit Cost]],10,0),0)</f>
        <v>0</v>
      </c>
      <c r="O3844" s="134">
        <f>IFERROR(VLOOKUP(Table49[[#This Row],[ITEM CODE]],Table2[[#All],[Item Code]:[Unit Cost]],10,0),0)</f>
        <v>0</v>
      </c>
      <c r="P3844" s="56"/>
      <c r="Q3844" s="58"/>
      <c r="R3844" s="58">
        <f>Table49[[#This Row],[QUANTITY]]*Table49[[#This Row],[INV Prices]]</f>
        <v>0</v>
      </c>
      <c r="S3844" s="67"/>
      <c r="V3844" s="41"/>
      <c r="W3844" s="4" t="str">
        <f>IFERROR(VLOOKUP(Table49[[#This Row],[ITEM CODE]],Table2[[Item Code]:[Category ]],6,0),"")</f>
        <v/>
      </c>
      <c r="X3844" s="1" t="str">
        <f>IFERROR(VLOOKUP(Table49[[#This Row],[ITEM CODE]],Table2[[Item Code]:[Sub Category]],7,0),"")</f>
        <v/>
      </c>
      <c r="Y3844" s="68" t="str">
        <f>Table49[[#This Row],[PO Number]]&amp;COUNTIFS($E$5:E3844,E3844)</f>
        <v>0</v>
      </c>
    </row>
    <row r="3845" spans="1:25" ht="14.7" customHeight="1" x14ac:dyDescent="0.3">
      <c r="A3845" s="1" t="str">
        <f>IF(Table49[[#This Row],[ITEM NAME]]="","",ROW()-4)</f>
        <v/>
      </c>
      <c r="B3845" s="68"/>
      <c r="C3845" s="4" t="str">
        <f>IFERROR(VLOOKUP(B3845,Table14[],3,0),"")</f>
        <v/>
      </c>
      <c r="D3845" s="4" t="str">
        <f>IFERROR(VLOOKUP(B3845,Table14[],2,0),"")</f>
        <v/>
      </c>
      <c r="E3845" s="4"/>
      <c r="H3845" s="41" t="str">
        <f>IFERROR(VLOOKUP(Table49[[#This Row],[ITEM CODE]],Table2[[Item Code]:[Master Name]],2,0),"")</f>
        <v/>
      </c>
      <c r="I3845" s="41"/>
      <c r="J3845" s="65" t="str">
        <f>IFERROR(VLOOKUP(Table49[[#This Row],[ITEM CODE]],Table2[[Item Code]:[Master Name]],3,0),"")</f>
        <v/>
      </c>
      <c r="K3845" s="1" t="str">
        <f>IFERROR(VLOOKUP(Table49[[#This Row],[ITEM CODE]],Table2[[Item Code]:[Master Name]],9,0),"")</f>
        <v/>
      </c>
      <c r="L3845" s="1" t="str">
        <f>IFERROR(VLOOKUP(Table49[[#This Row],[ITEM CODE]],Table2[[Item Code]:[Master Name]],8,0),"")</f>
        <v/>
      </c>
      <c r="M3845" s="41"/>
      <c r="N3845" s="66">
        <f>IFERROR(VLOOKUP(Table49[[#This Row],[ITEM CODE]],Table2[[#All],[Item Code]:[Unit Cost]],10,0),0)</f>
        <v>0</v>
      </c>
      <c r="O3845" s="134">
        <f>IFERROR(VLOOKUP(Table49[[#This Row],[ITEM CODE]],Table2[[#All],[Item Code]:[Unit Cost]],10,0),0)</f>
        <v>0</v>
      </c>
      <c r="P3845" s="56"/>
      <c r="Q3845" s="58"/>
      <c r="R3845" s="58">
        <f>Table49[[#This Row],[QUANTITY]]*Table49[[#This Row],[INV Prices]]</f>
        <v>0</v>
      </c>
      <c r="S3845" s="67"/>
      <c r="V3845" s="41"/>
      <c r="W3845" s="4" t="str">
        <f>IFERROR(VLOOKUP(Table49[[#This Row],[ITEM CODE]],Table2[[Item Code]:[Category ]],6,0),"")</f>
        <v/>
      </c>
      <c r="X3845" s="1" t="str">
        <f>IFERROR(VLOOKUP(Table49[[#This Row],[ITEM CODE]],Table2[[Item Code]:[Sub Category]],7,0),"")</f>
        <v/>
      </c>
      <c r="Y3845" s="68" t="str">
        <f>Table49[[#This Row],[PO Number]]&amp;COUNTIFS($E$5:E3845,E3845)</f>
        <v>0</v>
      </c>
    </row>
    <row r="3846" spans="1:25" ht="14.7" customHeight="1" x14ac:dyDescent="0.3">
      <c r="A3846" s="1" t="str">
        <f>IF(Table49[[#This Row],[ITEM NAME]]="","",ROW()-4)</f>
        <v/>
      </c>
      <c r="B3846" s="68"/>
      <c r="C3846" s="4" t="str">
        <f>IFERROR(VLOOKUP(B3846,Table14[],3,0),"")</f>
        <v/>
      </c>
      <c r="D3846" s="4" t="str">
        <f>IFERROR(VLOOKUP(B3846,Table14[],2,0),"")</f>
        <v/>
      </c>
      <c r="E3846" s="4"/>
      <c r="H3846" s="41" t="str">
        <f>IFERROR(VLOOKUP(Table49[[#This Row],[ITEM CODE]],Table2[[Item Code]:[Master Name]],2,0),"")</f>
        <v/>
      </c>
      <c r="I3846" s="41"/>
      <c r="J3846" s="65" t="str">
        <f>IFERROR(VLOOKUP(Table49[[#This Row],[ITEM CODE]],Table2[[Item Code]:[Master Name]],3,0),"")</f>
        <v/>
      </c>
      <c r="K3846" s="1" t="str">
        <f>IFERROR(VLOOKUP(Table49[[#This Row],[ITEM CODE]],Table2[[Item Code]:[Master Name]],9,0),"")</f>
        <v/>
      </c>
      <c r="L3846" s="1" t="str">
        <f>IFERROR(VLOOKUP(Table49[[#This Row],[ITEM CODE]],Table2[[Item Code]:[Master Name]],8,0),"")</f>
        <v/>
      </c>
      <c r="M3846" s="41"/>
      <c r="N3846" s="66">
        <f>IFERROR(VLOOKUP(Table49[[#This Row],[ITEM CODE]],Table2[[#All],[Item Code]:[Unit Cost]],10,0),0)</f>
        <v>0</v>
      </c>
      <c r="O3846" s="134">
        <f>IFERROR(VLOOKUP(Table49[[#This Row],[ITEM CODE]],Table2[[#All],[Item Code]:[Unit Cost]],10,0),0)</f>
        <v>0</v>
      </c>
      <c r="P3846" s="56"/>
      <c r="Q3846" s="58"/>
      <c r="R3846" s="58">
        <f>Table49[[#This Row],[QUANTITY]]*Table49[[#This Row],[INV Prices]]</f>
        <v>0</v>
      </c>
      <c r="S3846" s="67"/>
      <c r="V3846" s="41"/>
      <c r="W3846" s="4" t="str">
        <f>IFERROR(VLOOKUP(Table49[[#This Row],[ITEM CODE]],Table2[[Item Code]:[Category ]],6,0),"")</f>
        <v/>
      </c>
      <c r="X3846" s="1" t="str">
        <f>IFERROR(VLOOKUP(Table49[[#This Row],[ITEM CODE]],Table2[[Item Code]:[Sub Category]],7,0),"")</f>
        <v/>
      </c>
      <c r="Y3846" s="68" t="str">
        <f>Table49[[#This Row],[PO Number]]&amp;COUNTIFS($E$5:E3846,E3846)</f>
        <v>0</v>
      </c>
    </row>
    <row r="3847" spans="1:25" ht="14.7" customHeight="1" x14ac:dyDescent="0.3">
      <c r="A3847" s="1" t="str">
        <f>IF(Table49[[#This Row],[ITEM NAME]]="","",ROW()-4)</f>
        <v/>
      </c>
      <c r="B3847" s="68"/>
      <c r="C3847" s="4" t="str">
        <f>IFERROR(VLOOKUP(B3847,Table14[],3,0),"")</f>
        <v/>
      </c>
      <c r="D3847" s="4" t="str">
        <f>IFERROR(VLOOKUP(B3847,Table14[],2,0),"")</f>
        <v/>
      </c>
      <c r="E3847" s="4"/>
      <c r="H3847" s="41" t="str">
        <f>IFERROR(VLOOKUP(Table49[[#This Row],[ITEM CODE]],Table2[[Item Code]:[Master Name]],2,0),"")</f>
        <v/>
      </c>
      <c r="I3847" s="41"/>
      <c r="J3847" s="65" t="str">
        <f>IFERROR(VLOOKUP(Table49[[#This Row],[ITEM CODE]],Table2[[Item Code]:[Master Name]],3,0),"")</f>
        <v/>
      </c>
      <c r="K3847" s="1" t="str">
        <f>IFERROR(VLOOKUP(Table49[[#This Row],[ITEM CODE]],Table2[[Item Code]:[Master Name]],9,0),"")</f>
        <v/>
      </c>
      <c r="L3847" s="1" t="str">
        <f>IFERROR(VLOOKUP(Table49[[#This Row],[ITEM CODE]],Table2[[Item Code]:[Master Name]],8,0),"")</f>
        <v/>
      </c>
      <c r="M3847" s="41"/>
      <c r="N3847" s="66">
        <f>IFERROR(VLOOKUP(Table49[[#This Row],[ITEM CODE]],Table2[[#All],[Item Code]:[Unit Cost]],10,0),0)</f>
        <v>0</v>
      </c>
      <c r="O3847" s="134">
        <f>IFERROR(VLOOKUP(Table49[[#This Row],[ITEM CODE]],Table2[[#All],[Item Code]:[Unit Cost]],10,0),0)</f>
        <v>0</v>
      </c>
      <c r="P3847" s="56"/>
      <c r="Q3847" s="58"/>
      <c r="R3847" s="58">
        <f>Table49[[#This Row],[QUANTITY]]*Table49[[#This Row],[INV Prices]]</f>
        <v>0</v>
      </c>
      <c r="S3847" s="67"/>
      <c r="V3847" s="41"/>
      <c r="W3847" s="4" t="str">
        <f>IFERROR(VLOOKUP(Table49[[#This Row],[ITEM CODE]],Table2[[Item Code]:[Category ]],6,0),"")</f>
        <v/>
      </c>
      <c r="X3847" s="1" t="str">
        <f>IFERROR(VLOOKUP(Table49[[#This Row],[ITEM CODE]],Table2[[Item Code]:[Sub Category]],7,0),"")</f>
        <v/>
      </c>
      <c r="Y3847" s="68" t="str">
        <f>Table49[[#This Row],[PO Number]]&amp;COUNTIFS($E$5:E3847,E3847)</f>
        <v>0</v>
      </c>
    </row>
    <row r="3848" spans="1:25" ht="14.7" customHeight="1" x14ac:dyDescent="0.3">
      <c r="A3848" s="1" t="str">
        <f>IF(Table49[[#This Row],[ITEM NAME]]="","",ROW()-4)</f>
        <v/>
      </c>
      <c r="B3848" s="68"/>
      <c r="C3848" s="4" t="str">
        <f>IFERROR(VLOOKUP(B3848,Table14[],3,0),"")</f>
        <v/>
      </c>
      <c r="D3848" s="4" t="str">
        <f>IFERROR(VLOOKUP(B3848,Table14[],2,0),"")</f>
        <v/>
      </c>
      <c r="E3848" s="4"/>
      <c r="H3848" s="41" t="str">
        <f>IFERROR(VLOOKUP(Table49[[#This Row],[ITEM CODE]],Table2[[Item Code]:[Master Name]],2,0),"")</f>
        <v/>
      </c>
      <c r="I3848" s="41"/>
      <c r="J3848" s="65" t="str">
        <f>IFERROR(VLOOKUP(Table49[[#This Row],[ITEM CODE]],Table2[[Item Code]:[Master Name]],3,0),"")</f>
        <v/>
      </c>
      <c r="K3848" s="1" t="str">
        <f>IFERROR(VLOOKUP(Table49[[#This Row],[ITEM CODE]],Table2[[Item Code]:[Master Name]],9,0),"")</f>
        <v/>
      </c>
      <c r="L3848" s="1" t="str">
        <f>IFERROR(VLOOKUP(Table49[[#This Row],[ITEM CODE]],Table2[[Item Code]:[Master Name]],8,0),"")</f>
        <v/>
      </c>
      <c r="M3848" s="41"/>
      <c r="N3848" s="66">
        <f>IFERROR(VLOOKUP(Table49[[#This Row],[ITEM CODE]],Table2[[#All],[Item Code]:[Unit Cost]],10,0),0)</f>
        <v>0</v>
      </c>
      <c r="O3848" s="134">
        <f>IFERROR(VLOOKUP(Table49[[#This Row],[ITEM CODE]],Table2[[#All],[Item Code]:[Unit Cost]],10,0),0)</f>
        <v>0</v>
      </c>
      <c r="P3848" s="56"/>
      <c r="Q3848" s="58"/>
      <c r="R3848" s="58">
        <f>Table49[[#This Row],[QUANTITY]]*Table49[[#This Row],[INV Prices]]</f>
        <v>0</v>
      </c>
      <c r="S3848" s="67"/>
      <c r="V3848" s="41"/>
      <c r="W3848" s="4" t="str">
        <f>IFERROR(VLOOKUP(Table49[[#This Row],[ITEM CODE]],Table2[[Item Code]:[Category ]],6,0),"")</f>
        <v/>
      </c>
      <c r="X3848" s="1" t="str">
        <f>IFERROR(VLOOKUP(Table49[[#This Row],[ITEM CODE]],Table2[[Item Code]:[Sub Category]],7,0),"")</f>
        <v/>
      </c>
      <c r="Y3848" s="68" t="str">
        <f>Table49[[#This Row],[PO Number]]&amp;COUNTIFS($E$5:E3848,E3848)</f>
        <v>0</v>
      </c>
    </row>
    <row r="3849" spans="1:25" ht="14.7" customHeight="1" x14ac:dyDescent="0.3">
      <c r="A3849" s="1" t="str">
        <f>IF(Table49[[#This Row],[ITEM NAME]]="","",ROW()-4)</f>
        <v/>
      </c>
      <c r="B3849" s="68"/>
      <c r="C3849" s="4" t="str">
        <f>IFERROR(VLOOKUP(B3849,Table14[],3,0),"")</f>
        <v/>
      </c>
      <c r="D3849" s="4" t="str">
        <f>IFERROR(VLOOKUP(B3849,Table14[],2,0),"")</f>
        <v/>
      </c>
      <c r="E3849" s="4"/>
      <c r="H3849" s="41" t="str">
        <f>IFERROR(VLOOKUP(Table49[[#This Row],[ITEM CODE]],Table2[[Item Code]:[Master Name]],2,0),"")</f>
        <v/>
      </c>
      <c r="I3849" s="41"/>
      <c r="J3849" s="65" t="str">
        <f>IFERROR(VLOOKUP(Table49[[#This Row],[ITEM CODE]],Table2[[Item Code]:[Master Name]],3,0),"")</f>
        <v/>
      </c>
      <c r="K3849" s="1" t="str">
        <f>IFERROR(VLOOKUP(Table49[[#This Row],[ITEM CODE]],Table2[[Item Code]:[Master Name]],9,0),"")</f>
        <v/>
      </c>
      <c r="L3849" s="1" t="str">
        <f>IFERROR(VLOOKUP(Table49[[#This Row],[ITEM CODE]],Table2[[Item Code]:[Master Name]],8,0),"")</f>
        <v/>
      </c>
      <c r="M3849" s="41"/>
      <c r="N3849" s="66">
        <f>IFERROR(VLOOKUP(Table49[[#This Row],[ITEM CODE]],Table2[[#All],[Item Code]:[Unit Cost]],10,0),0)</f>
        <v>0</v>
      </c>
      <c r="O3849" s="134">
        <f>IFERROR(VLOOKUP(Table49[[#This Row],[ITEM CODE]],Table2[[#All],[Item Code]:[Unit Cost]],10,0),0)</f>
        <v>0</v>
      </c>
      <c r="P3849" s="56"/>
      <c r="Q3849" s="58"/>
      <c r="R3849" s="58">
        <f>Table49[[#This Row],[QUANTITY]]*Table49[[#This Row],[INV Prices]]</f>
        <v>0</v>
      </c>
      <c r="S3849" s="67"/>
      <c r="V3849" s="41"/>
      <c r="W3849" s="4" t="str">
        <f>IFERROR(VLOOKUP(Table49[[#This Row],[ITEM CODE]],Table2[[Item Code]:[Category ]],6,0),"")</f>
        <v/>
      </c>
      <c r="X3849" s="1" t="str">
        <f>IFERROR(VLOOKUP(Table49[[#This Row],[ITEM CODE]],Table2[[Item Code]:[Sub Category]],7,0),"")</f>
        <v/>
      </c>
      <c r="Y3849" s="68" t="str">
        <f>Table49[[#This Row],[PO Number]]&amp;COUNTIFS($E$5:E3849,E3849)</f>
        <v>0</v>
      </c>
    </row>
    <row r="3850" spans="1:25" ht="14.7" customHeight="1" x14ac:dyDescent="0.3">
      <c r="A3850" s="1" t="str">
        <f>IF(Table49[[#This Row],[ITEM NAME]]="","",ROW()-4)</f>
        <v/>
      </c>
      <c r="B3850" s="68"/>
      <c r="C3850" s="4" t="str">
        <f>IFERROR(VLOOKUP(B3850,Table14[],3,0),"")</f>
        <v/>
      </c>
      <c r="D3850" s="4" t="str">
        <f>IFERROR(VLOOKUP(B3850,Table14[],2,0),"")</f>
        <v/>
      </c>
      <c r="E3850" s="4"/>
      <c r="H3850" s="41" t="str">
        <f>IFERROR(VLOOKUP(Table49[[#This Row],[ITEM CODE]],Table2[[Item Code]:[Master Name]],2,0),"")</f>
        <v/>
      </c>
      <c r="I3850" s="41"/>
      <c r="J3850" s="65" t="str">
        <f>IFERROR(VLOOKUP(Table49[[#This Row],[ITEM CODE]],Table2[[Item Code]:[Master Name]],3,0),"")</f>
        <v/>
      </c>
      <c r="K3850" s="1" t="str">
        <f>IFERROR(VLOOKUP(Table49[[#This Row],[ITEM CODE]],Table2[[Item Code]:[Master Name]],9,0),"")</f>
        <v/>
      </c>
      <c r="L3850" s="1" t="str">
        <f>IFERROR(VLOOKUP(Table49[[#This Row],[ITEM CODE]],Table2[[Item Code]:[Master Name]],8,0),"")</f>
        <v/>
      </c>
      <c r="M3850" s="41"/>
      <c r="N3850" s="66">
        <f>IFERROR(VLOOKUP(Table49[[#This Row],[ITEM CODE]],Table2[[#All],[Item Code]:[Unit Cost]],10,0),0)</f>
        <v>0</v>
      </c>
      <c r="O3850" s="134">
        <f>IFERROR(VLOOKUP(Table49[[#This Row],[ITEM CODE]],Table2[[#All],[Item Code]:[Unit Cost]],10,0),0)</f>
        <v>0</v>
      </c>
      <c r="P3850" s="56"/>
      <c r="Q3850" s="58"/>
      <c r="R3850" s="58">
        <f>Table49[[#This Row],[QUANTITY]]*Table49[[#This Row],[INV Prices]]</f>
        <v>0</v>
      </c>
      <c r="S3850" s="67"/>
      <c r="V3850" s="41"/>
      <c r="W3850" s="4" t="str">
        <f>IFERROR(VLOOKUP(Table49[[#This Row],[ITEM CODE]],Table2[[Item Code]:[Category ]],6,0),"")</f>
        <v/>
      </c>
      <c r="X3850" s="1" t="str">
        <f>IFERROR(VLOOKUP(Table49[[#This Row],[ITEM CODE]],Table2[[Item Code]:[Sub Category]],7,0),"")</f>
        <v/>
      </c>
      <c r="Y3850" s="68" t="str">
        <f>Table49[[#This Row],[PO Number]]&amp;COUNTIFS($E$5:E3850,E3850)</f>
        <v>0</v>
      </c>
    </row>
    <row r="3851" spans="1:25" ht="14.7" customHeight="1" x14ac:dyDescent="0.3">
      <c r="A3851" s="1" t="str">
        <f>IF(Table49[[#This Row],[ITEM NAME]]="","",ROW()-4)</f>
        <v/>
      </c>
      <c r="B3851" s="68"/>
      <c r="C3851" s="4" t="str">
        <f>IFERROR(VLOOKUP(B3851,Table14[],3,0),"")</f>
        <v/>
      </c>
      <c r="D3851" s="4" t="str">
        <f>IFERROR(VLOOKUP(B3851,Table14[],2,0),"")</f>
        <v/>
      </c>
      <c r="E3851" s="4"/>
      <c r="H3851" s="41" t="str">
        <f>IFERROR(VLOOKUP(Table49[[#This Row],[ITEM CODE]],Table2[[Item Code]:[Master Name]],2,0),"")</f>
        <v/>
      </c>
      <c r="I3851" s="41"/>
      <c r="J3851" s="65" t="str">
        <f>IFERROR(VLOOKUP(Table49[[#This Row],[ITEM CODE]],Table2[[Item Code]:[Master Name]],3,0),"")</f>
        <v/>
      </c>
      <c r="K3851" s="1" t="str">
        <f>IFERROR(VLOOKUP(Table49[[#This Row],[ITEM CODE]],Table2[[Item Code]:[Master Name]],9,0),"")</f>
        <v/>
      </c>
      <c r="L3851" s="1" t="str">
        <f>IFERROR(VLOOKUP(Table49[[#This Row],[ITEM CODE]],Table2[[Item Code]:[Master Name]],8,0),"")</f>
        <v/>
      </c>
      <c r="M3851" s="41"/>
      <c r="N3851" s="66">
        <f>IFERROR(VLOOKUP(Table49[[#This Row],[ITEM CODE]],Table2[[#All],[Item Code]:[Unit Cost]],10,0),0)</f>
        <v>0</v>
      </c>
      <c r="O3851" s="134">
        <f>IFERROR(VLOOKUP(Table49[[#This Row],[ITEM CODE]],Table2[[#All],[Item Code]:[Unit Cost]],10,0),0)</f>
        <v>0</v>
      </c>
      <c r="P3851" s="56"/>
      <c r="Q3851" s="58"/>
      <c r="R3851" s="58">
        <f>Table49[[#This Row],[QUANTITY]]*Table49[[#This Row],[INV Prices]]</f>
        <v>0</v>
      </c>
      <c r="S3851" s="67"/>
      <c r="V3851" s="41"/>
      <c r="W3851" s="4" t="str">
        <f>IFERROR(VLOOKUP(Table49[[#This Row],[ITEM CODE]],Table2[[Item Code]:[Category ]],6,0),"")</f>
        <v/>
      </c>
      <c r="X3851" s="1" t="str">
        <f>IFERROR(VLOOKUP(Table49[[#This Row],[ITEM CODE]],Table2[[Item Code]:[Sub Category]],7,0),"")</f>
        <v/>
      </c>
      <c r="Y3851" s="68" t="str">
        <f>Table49[[#This Row],[PO Number]]&amp;COUNTIFS($E$5:E3851,E3851)</f>
        <v>0</v>
      </c>
    </row>
    <row r="3852" spans="1:25" ht="14.7" customHeight="1" x14ac:dyDescent="0.3">
      <c r="A3852" s="1" t="str">
        <f>IF(Table49[[#This Row],[ITEM NAME]]="","",ROW()-4)</f>
        <v/>
      </c>
      <c r="B3852" s="68"/>
      <c r="C3852" s="4" t="str">
        <f>IFERROR(VLOOKUP(B3852,Table14[],3,0),"")</f>
        <v/>
      </c>
      <c r="D3852" s="4" t="str">
        <f>IFERROR(VLOOKUP(B3852,Table14[],2,0),"")</f>
        <v/>
      </c>
      <c r="E3852" s="4"/>
      <c r="H3852" s="41" t="str">
        <f>IFERROR(VLOOKUP(Table49[[#This Row],[ITEM CODE]],Table2[[Item Code]:[Master Name]],2,0),"")</f>
        <v/>
      </c>
      <c r="I3852" s="41"/>
      <c r="J3852" s="65" t="str">
        <f>IFERROR(VLOOKUP(Table49[[#This Row],[ITEM CODE]],Table2[[Item Code]:[Master Name]],3,0),"")</f>
        <v/>
      </c>
      <c r="K3852" s="1" t="str">
        <f>IFERROR(VLOOKUP(Table49[[#This Row],[ITEM CODE]],Table2[[Item Code]:[Master Name]],9,0),"")</f>
        <v/>
      </c>
      <c r="L3852" s="1" t="str">
        <f>IFERROR(VLOOKUP(Table49[[#This Row],[ITEM CODE]],Table2[[Item Code]:[Master Name]],8,0),"")</f>
        <v/>
      </c>
      <c r="M3852" s="41"/>
      <c r="N3852" s="66">
        <f>IFERROR(VLOOKUP(Table49[[#This Row],[ITEM CODE]],Table2[[#All],[Item Code]:[Unit Cost]],10,0),0)</f>
        <v>0</v>
      </c>
      <c r="O3852" s="134">
        <f>IFERROR(VLOOKUP(Table49[[#This Row],[ITEM CODE]],Table2[[#All],[Item Code]:[Unit Cost]],10,0),0)</f>
        <v>0</v>
      </c>
      <c r="P3852" s="56"/>
      <c r="Q3852" s="58"/>
      <c r="R3852" s="58">
        <f>Table49[[#This Row],[QUANTITY]]*Table49[[#This Row],[INV Prices]]</f>
        <v>0</v>
      </c>
      <c r="S3852" s="67"/>
      <c r="V3852" s="41"/>
      <c r="W3852" s="4" t="str">
        <f>IFERROR(VLOOKUP(Table49[[#This Row],[ITEM CODE]],Table2[[Item Code]:[Category ]],6,0),"")</f>
        <v/>
      </c>
      <c r="X3852" s="1" t="str">
        <f>IFERROR(VLOOKUP(Table49[[#This Row],[ITEM CODE]],Table2[[Item Code]:[Sub Category]],7,0),"")</f>
        <v/>
      </c>
      <c r="Y3852" s="68" t="str">
        <f>Table49[[#This Row],[PO Number]]&amp;COUNTIFS($E$5:E3852,E3852)</f>
        <v>0</v>
      </c>
    </row>
    <row r="3853" spans="1:25" ht="14.7" customHeight="1" x14ac:dyDescent="0.3">
      <c r="A3853" s="1" t="str">
        <f>IF(Table49[[#This Row],[ITEM NAME]]="","",ROW()-4)</f>
        <v/>
      </c>
      <c r="B3853" s="68"/>
      <c r="C3853" s="4" t="str">
        <f>IFERROR(VLOOKUP(B3853,Table14[],3,0),"")</f>
        <v/>
      </c>
      <c r="D3853" s="4" t="str">
        <f>IFERROR(VLOOKUP(B3853,Table14[],2,0),"")</f>
        <v/>
      </c>
      <c r="E3853" s="4"/>
      <c r="H3853" s="41" t="str">
        <f>IFERROR(VLOOKUP(Table49[[#This Row],[ITEM CODE]],Table2[[Item Code]:[Master Name]],2,0),"")</f>
        <v/>
      </c>
      <c r="I3853" s="41"/>
      <c r="J3853" s="65" t="str">
        <f>IFERROR(VLOOKUP(Table49[[#This Row],[ITEM CODE]],Table2[[Item Code]:[Master Name]],3,0),"")</f>
        <v/>
      </c>
      <c r="K3853" s="1" t="str">
        <f>IFERROR(VLOOKUP(Table49[[#This Row],[ITEM CODE]],Table2[[Item Code]:[Master Name]],9,0),"")</f>
        <v/>
      </c>
      <c r="L3853" s="1" t="str">
        <f>IFERROR(VLOOKUP(Table49[[#This Row],[ITEM CODE]],Table2[[Item Code]:[Master Name]],8,0),"")</f>
        <v/>
      </c>
      <c r="M3853" s="41"/>
      <c r="N3853" s="66">
        <f>IFERROR(VLOOKUP(Table49[[#This Row],[ITEM CODE]],Table2[[#All],[Item Code]:[Unit Cost]],10,0),0)</f>
        <v>0</v>
      </c>
      <c r="O3853" s="134">
        <f>IFERROR(VLOOKUP(Table49[[#This Row],[ITEM CODE]],Table2[[#All],[Item Code]:[Unit Cost]],10,0),0)</f>
        <v>0</v>
      </c>
      <c r="P3853" s="56"/>
      <c r="Q3853" s="58"/>
      <c r="R3853" s="58">
        <f>Table49[[#This Row],[QUANTITY]]*Table49[[#This Row],[INV Prices]]</f>
        <v>0</v>
      </c>
      <c r="S3853" s="67"/>
      <c r="V3853" s="41"/>
      <c r="W3853" s="4" t="str">
        <f>IFERROR(VLOOKUP(Table49[[#This Row],[ITEM CODE]],Table2[[Item Code]:[Category ]],6,0),"")</f>
        <v/>
      </c>
      <c r="X3853" s="1" t="str">
        <f>IFERROR(VLOOKUP(Table49[[#This Row],[ITEM CODE]],Table2[[Item Code]:[Sub Category]],7,0),"")</f>
        <v/>
      </c>
      <c r="Y3853" s="68" t="str">
        <f>Table49[[#This Row],[PO Number]]&amp;COUNTIFS($E$5:E3853,E3853)</f>
        <v>0</v>
      </c>
    </row>
    <row r="3854" spans="1:25" ht="14.7" customHeight="1" x14ac:dyDescent="0.3">
      <c r="A3854" s="1" t="str">
        <f>IF(Table49[[#This Row],[ITEM NAME]]="","",ROW()-4)</f>
        <v/>
      </c>
      <c r="B3854" s="68"/>
      <c r="C3854" s="4" t="str">
        <f>IFERROR(VLOOKUP(B3854,Table14[],3,0),"")</f>
        <v/>
      </c>
      <c r="D3854" s="4" t="str">
        <f>IFERROR(VLOOKUP(B3854,Table14[],2,0),"")</f>
        <v/>
      </c>
      <c r="E3854" s="4"/>
      <c r="H3854" s="41" t="str">
        <f>IFERROR(VLOOKUP(Table49[[#This Row],[ITEM CODE]],Table2[[Item Code]:[Master Name]],2,0),"")</f>
        <v/>
      </c>
      <c r="I3854" s="41"/>
      <c r="J3854" s="65" t="str">
        <f>IFERROR(VLOOKUP(Table49[[#This Row],[ITEM CODE]],Table2[[Item Code]:[Master Name]],3,0),"")</f>
        <v/>
      </c>
      <c r="K3854" s="1" t="str">
        <f>IFERROR(VLOOKUP(Table49[[#This Row],[ITEM CODE]],Table2[[Item Code]:[Master Name]],9,0),"")</f>
        <v/>
      </c>
      <c r="L3854" s="1" t="str">
        <f>IFERROR(VLOOKUP(Table49[[#This Row],[ITEM CODE]],Table2[[Item Code]:[Master Name]],8,0),"")</f>
        <v/>
      </c>
      <c r="M3854" s="41"/>
      <c r="N3854" s="66">
        <f>IFERROR(VLOOKUP(Table49[[#This Row],[ITEM CODE]],Table2[[#All],[Item Code]:[Unit Cost]],10,0),0)</f>
        <v>0</v>
      </c>
      <c r="O3854" s="134">
        <f>IFERROR(VLOOKUP(Table49[[#This Row],[ITEM CODE]],Table2[[#All],[Item Code]:[Unit Cost]],10,0),0)</f>
        <v>0</v>
      </c>
      <c r="P3854" s="56"/>
      <c r="Q3854" s="58"/>
      <c r="R3854" s="58">
        <f>Table49[[#This Row],[QUANTITY]]*Table49[[#This Row],[INV Prices]]</f>
        <v>0</v>
      </c>
      <c r="S3854" s="67"/>
      <c r="V3854" s="41"/>
      <c r="W3854" s="4" t="str">
        <f>IFERROR(VLOOKUP(Table49[[#This Row],[ITEM CODE]],Table2[[Item Code]:[Category ]],6,0),"")</f>
        <v/>
      </c>
      <c r="X3854" s="1" t="str">
        <f>IFERROR(VLOOKUP(Table49[[#This Row],[ITEM CODE]],Table2[[Item Code]:[Sub Category]],7,0),"")</f>
        <v/>
      </c>
      <c r="Y3854" s="68" t="str">
        <f>Table49[[#This Row],[PO Number]]&amp;COUNTIFS($E$5:E3854,E3854)</f>
        <v>0</v>
      </c>
    </row>
    <row r="3855" spans="1:25" ht="14.7" customHeight="1" x14ac:dyDescent="0.3">
      <c r="A3855" s="1" t="str">
        <f>IF(Table49[[#This Row],[ITEM NAME]]="","",ROW()-4)</f>
        <v/>
      </c>
      <c r="B3855" s="68"/>
      <c r="C3855" s="4" t="str">
        <f>IFERROR(VLOOKUP(B3855,Table14[],3,0),"")</f>
        <v/>
      </c>
      <c r="D3855" s="4" t="str">
        <f>IFERROR(VLOOKUP(B3855,Table14[],2,0),"")</f>
        <v/>
      </c>
      <c r="E3855" s="4"/>
      <c r="H3855" s="41" t="str">
        <f>IFERROR(VLOOKUP(Table49[[#This Row],[ITEM CODE]],Table2[[Item Code]:[Master Name]],2,0),"")</f>
        <v/>
      </c>
      <c r="I3855" s="41"/>
      <c r="J3855" s="65" t="str">
        <f>IFERROR(VLOOKUP(Table49[[#This Row],[ITEM CODE]],Table2[[Item Code]:[Master Name]],3,0),"")</f>
        <v/>
      </c>
      <c r="K3855" s="1" t="str">
        <f>IFERROR(VLOOKUP(Table49[[#This Row],[ITEM CODE]],Table2[[Item Code]:[Master Name]],9,0),"")</f>
        <v/>
      </c>
      <c r="L3855" s="1" t="str">
        <f>IFERROR(VLOOKUP(Table49[[#This Row],[ITEM CODE]],Table2[[Item Code]:[Master Name]],8,0),"")</f>
        <v/>
      </c>
      <c r="M3855" s="41"/>
      <c r="N3855" s="66">
        <f>IFERROR(VLOOKUP(Table49[[#This Row],[ITEM CODE]],Table2[[#All],[Item Code]:[Unit Cost]],10,0),0)</f>
        <v>0</v>
      </c>
      <c r="O3855" s="134">
        <f>IFERROR(VLOOKUP(Table49[[#This Row],[ITEM CODE]],Table2[[#All],[Item Code]:[Unit Cost]],10,0),0)</f>
        <v>0</v>
      </c>
      <c r="P3855" s="56"/>
      <c r="Q3855" s="58"/>
      <c r="R3855" s="58">
        <f>Table49[[#This Row],[QUANTITY]]*Table49[[#This Row],[INV Prices]]</f>
        <v>0</v>
      </c>
      <c r="S3855" s="67"/>
      <c r="V3855" s="41"/>
      <c r="W3855" s="4" t="str">
        <f>IFERROR(VLOOKUP(Table49[[#This Row],[ITEM CODE]],Table2[[Item Code]:[Category ]],6,0),"")</f>
        <v/>
      </c>
      <c r="X3855" s="1" t="str">
        <f>IFERROR(VLOOKUP(Table49[[#This Row],[ITEM CODE]],Table2[[Item Code]:[Sub Category]],7,0),"")</f>
        <v/>
      </c>
      <c r="Y3855" s="68" t="str">
        <f>Table49[[#This Row],[PO Number]]&amp;COUNTIFS($E$5:E3855,E3855)</f>
        <v>0</v>
      </c>
    </row>
    <row r="3856" spans="1:25" ht="14.7" customHeight="1" x14ac:dyDescent="0.3">
      <c r="A3856" s="1" t="str">
        <f>IF(Table49[[#This Row],[ITEM NAME]]="","",ROW()-4)</f>
        <v/>
      </c>
      <c r="B3856" s="68"/>
      <c r="C3856" s="4" t="str">
        <f>IFERROR(VLOOKUP(B3856,Table14[],3,0),"")</f>
        <v/>
      </c>
      <c r="D3856" s="4" t="str">
        <f>IFERROR(VLOOKUP(B3856,Table14[],2,0),"")</f>
        <v/>
      </c>
      <c r="E3856" s="4"/>
      <c r="H3856" s="41" t="str">
        <f>IFERROR(VLOOKUP(Table49[[#This Row],[ITEM CODE]],Table2[[Item Code]:[Master Name]],2,0),"")</f>
        <v/>
      </c>
      <c r="I3856" s="41"/>
      <c r="J3856" s="65" t="str">
        <f>IFERROR(VLOOKUP(Table49[[#This Row],[ITEM CODE]],Table2[[Item Code]:[Master Name]],3,0),"")</f>
        <v/>
      </c>
      <c r="K3856" s="1" t="str">
        <f>IFERROR(VLOOKUP(Table49[[#This Row],[ITEM CODE]],Table2[[Item Code]:[Master Name]],9,0),"")</f>
        <v/>
      </c>
      <c r="L3856" s="1" t="str">
        <f>IFERROR(VLOOKUP(Table49[[#This Row],[ITEM CODE]],Table2[[Item Code]:[Master Name]],8,0),"")</f>
        <v/>
      </c>
      <c r="M3856" s="41"/>
      <c r="N3856" s="66">
        <f>IFERROR(VLOOKUP(Table49[[#This Row],[ITEM CODE]],Table2[[#All],[Item Code]:[Unit Cost]],10,0),0)</f>
        <v>0</v>
      </c>
      <c r="O3856" s="134">
        <f>IFERROR(VLOOKUP(Table49[[#This Row],[ITEM CODE]],Table2[[#All],[Item Code]:[Unit Cost]],10,0),0)</f>
        <v>0</v>
      </c>
      <c r="P3856" s="56"/>
      <c r="Q3856" s="58"/>
      <c r="R3856" s="58">
        <f>Table49[[#This Row],[QUANTITY]]*Table49[[#This Row],[INV Prices]]</f>
        <v>0</v>
      </c>
      <c r="S3856" s="67"/>
      <c r="V3856" s="41"/>
      <c r="W3856" s="4" t="str">
        <f>IFERROR(VLOOKUP(Table49[[#This Row],[ITEM CODE]],Table2[[Item Code]:[Category ]],6,0),"")</f>
        <v/>
      </c>
      <c r="X3856" s="1" t="str">
        <f>IFERROR(VLOOKUP(Table49[[#This Row],[ITEM CODE]],Table2[[Item Code]:[Sub Category]],7,0),"")</f>
        <v/>
      </c>
      <c r="Y3856" s="68" t="str">
        <f>Table49[[#This Row],[PO Number]]&amp;COUNTIFS($E$5:E3856,E3856)</f>
        <v>0</v>
      </c>
    </row>
    <row r="3857" spans="1:25" ht="14.7" customHeight="1" x14ac:dyDescent="0.3">
      <c r="A3857" s="1" t="str">
        <f>IF(Table49[[#This Row],[ITEM NAME]]="","",ROW()-4)</f>
        <v/>
      </c>
      <c r="B3857" s="68"/>
      <c r="C3857" s="4" t="str">
        <f>IFERROR(VLOOKUP(B3857,Table14[],3,0),"")</f>
        <v/>
      </c>
      <c r="D3857" s="4" t="str">
        <f>IFERROR(VLOOKUP(B3857,Table14[],2,0),"")</f>
        <v/>
      </c>
      <c r="E3857" s="4"/>
      <c r="H3857" s="41" t="str">
        <f>IFERROR(VLOOKUP(Table49[[#This Row],[ITEM CODE]],Table2[[Item Code]:[Master Name]],2,0),"")</f>
        <v/>
      </c>
      <c r="I3857" s="41"/>
      <c r="J3857" s="65" t="str">
        <f>IFERROR(VLOOKUP(Table49[[#This Row],[ITEM CODE]],Table2[[Item Code]:[Master Name]],3,0),"")</f>
        <v/>
      </c>
      <c r="K3857" s="1" t="str">
        <f>IFERROR(VLOOKUP(Table49[[#This Row],[ITEM CODE]],Table2[[Item Code]:[Master Name]],9,0),"")</f>
        <v/>
      </c>
      <c r="L3857" s="1" t="str">
        <f>IFERROR(VLOOKUP(Table49[[#This Row],[ITEM CODE]],Table2[[Item Code]:[Master Name]],8,0),"")</f>
        <v/>
      </c>
      <c r="M3857" s="41"/>
      <c r="N3857" s="66">
        <f>IFERROR(VLOOKUP(Table49[[#This Row],[ITEM CODE]],Table2[[#All],[Item Code]:[Unit Cost]],10,0),0)</f>
        <v>0</v>
      </c>
      <c r="O3857" s="134">
        <f>IFERROR(VLOOKUP(Table49[[#This Row],[ITEM CODE]],Table2[[#All],[Item Code]:[Unit Cost]],10,0),0)</f>
        <v>0</v>
      </c>
      <c r="P3857" s="56"/>
      <c r="Q3857" s="58"/>
      <c r="R3857" s="58">
        <f>Table49[[#This Row],[QUANTITY]]*Table49[[#This Row],[INV Prices]]</f>
        <v>0</v>
      </c>
      <c r="S3857" s="67"/>
      <c r="V3857" s="41"/>
      <c r="W3857" s="4" t="str">
        <f>IFERROR(VLOOKUP(Table49[[#This Row],[ITEM CODE]],Table2[[Item Code]:[Category ]],6,0),"")</f>
        <v/>
      </c>
      <c r="X3857" s="1" t="str">
        <f>IFERROR(VLOOKUP(Table49[[#This Row],[ITEM CODE]],Table2[[Item Code]:[Sub Category]],7,0),"")</f>
        <v/>
      </c>
      <c r="Y3857" s="68" t="str">
        <f>Table49[[#This Row],[PO Number]]&amp;COUNTIFS($E$5:E3857,E3857)</f>
        <v>0</v>
      </c>
    </row>
    <row r="3858" spans="1:25" ht="14.7" customHeight="1" x14ac:dyDescent="0.3">
      <c r="A3858" s="1" t="str">
        <f>IF(Table49[[#This Row],[ITEM NAME]]="","",ROW()-4)</f>
        <v/>
      </c>
      <c r="B3858" s="68"/>
      <c r="C3858" s="4" t="str">
        <f>IFERROR(VLOOKUP(B3858,Table14[],3,0),"")</f>
        <v/>
      </c>
      <c r="D3858" s="4" t="str">
        <f>IFERROR(VLOOKUP(B3858,Table14[],2,0),"")</f>
        <v/>
      </c>
      <c r="E3858" s="4"/>
      <c r="H3858" s="41" t="str">
        <f>IFERROR(VLOOKUP(Table49[[#This Row],[ITEM CODE]],Table2[[Item Code]:[Master Name]],2,0),"")</f>
        <v/>
      </c>
      <c r="I3858" s="41"/>
      <c r="J3858" s="65" t="str">
        <f>IFERROR(VLOOKUP(Table49[[#This Row],[ITEM CODE]],Table2[[Item Code]:[Master Name]],3,0),"")</f>
        <v/>
      </c>
      <c r="K3858" s="1" t="str">
        <f>IFERROR(VLOOKUP(Table49[[#This Row],[ITEM CODE]],Table2[[Item Code]:[Master Name]],9,0),"")</f>
        <v/>
      </c>
      <c r="L3858" s="1" t="str">
        <f>IFERROR(VLOOKUP(Table49[[#This Row],[ITEM CODE]],Table2[[Item Code]:[Master Name]],8,0),"")</f>
        <v/>
      </c>
      <c r="M3858" s="41"/>
      <c r="N3858" s="66">
        <f>IFERROR(VLOOKUP(Table49[[#This Row],[ITEM CODE]],Table2[[#All],[Item Code]:[Unit Cost]],10,0),0)</f>
        <v>0</v>
      </c>
      <c r="O3858" s="134">
        <f>IFERROR(VLOOKUP(Table49[[#This Row],[ITEM CODE]],Table2[[#All],[Item Code]:[Unit Cost]],10,0),0)</f>
        <v>0</v>
      </c>
      <c r="P3858" s="56"/>
      <c r="Q3858" s="58"/>
      <c r="R3858" s="58">
        <f>Table49[[#This Row],[QUANTITY]]*Table49[[#This Row],[INV Prices]]</f>
        <v>0</v>
      </c>
      <c r="S3858" s="67"/>
      <c r="V3858" s="41"/>
      <c r="W3858" s="4" t="str">
        <f>IFERROR(VLOOKUP(Table49[[#This Row],[ITEM CODE]],Table2[[Item Code]:[Category ]],6,0),"")</f>
        <v/>
      </c>
      <c r="X3858" s="1" t="str">
        <f>IFERROR(VLOOKUP(Table49[[#This Row],[ITEM CODE]],Table2[[Item Code]:[Sub Category]],7,0),"")</f>
        <v/>
      </c>
      <c r="Y3858" s="68" t="str">
        <f>Table49[[#This Row],[PO Number]]&amp;COUNTIFS($E$5:E3858,E3858)</f>
        <v>0</v>
      </c>
    </row>
    <row r="3859" spans="1:25" ht="14.7" customHeight="1" x14ac:dyDescent="0.3">
      <c r="A3859" s="1" t="str">
        <f>IF(Table49[[#This Row],[ITEM NAME]]="","",ROW()-4)</f>
        <v/>
      </c>
      <c r="B3859" s="68"/>
      <c r="C3859" s="4" t="str">
        <f>IFERROR(VLOOKUP(B3859,Table14[],3,0),"")</f>
        <v/>
      </c>
      <c r="D3859" s="4" t="str">
        <f>IFERROR(VLOOKUP(B3859,Table14[],2,0),"")</f>
        <v/>
      </c>
      <c r="E3859" s="4"/>
      <c r="H3859" s="41" t="str">
        <f>IFERROR(VLOOKUP(Table49[[#This Row],[ITEM CODE]],Table2[[Item Code]:[Master Name]],2,0),"")</f>
        <v/>
      </c>
      <c r="I3859" s="41"/>
      <c r="J3859" s="65" t="str">
        <f>IFERROR(VLOOKUP(Table49[[#This Row],[ITEM CODE]],Table2[[Item Code]:[Master Name]],3,0),"")</f>
        <v/>
      </c>
      <c r="K3859" s="1" t="str">
        <f>IFERROR(VLOOKUP(Table49[[#This Row],[ITEM CODE]],Table2[[Item Code]:[Master Name]],9,0),"")</f>
        <v/>
      </c>
      <c r="L3859" s="1" t="str">
        <f>IFERROR(VLOOKUP(Table49[[#This Row],[ITEM CODE]],Table2[[Item Code]:[Master Name]],8,0),"")</f>
        <v/>
      </c>
      <c r="M3859" s="41"/>
      <c r="N3859" s="66">
        <f>IFERROR(VLOOKUP(Table49[[#This Row],[ITEM CODE]],Table2[[#All],[Item Code]:[Unit Cost]],10,0),0)</f>
        <v>0</v>
      </c>
      <c r="O3859" s="134">
        <f>IFERROR(VLOOKUP(Table49[[#This Row],[ITEM CODE]],Table2[[#All],[Item Code]:[Unit Cost]],10,0),0)</f>
        <v>0</v>
      </c>
      <c r="P3859" s="56"/>
      <c r="Q3859" s="58"/>
      <c r="R3859" s="58">
        <f>Table49[[#This Row],[QUANTITY]]*Table49[[#This Row],[INV Prices]]</f>
        <v>0</v>
      </c>
      <c r="S3859" s="67"/>
      <c r="V3859" s="41"/>
      <c r="W3859" s="4" t="str">
        <f>IFERROR(VLOOKUP(Table49[[#This Row],[ITEM CODE]],Table2[[Item Code]:[Category ]],6,0),"")</f>
        <v/>
      </c>
      <c r="X3859" s="1" t="str">
        <f>IFERROR(VLOOKUP(Table49[[#This Row],[ITEM CODE]],Table2[[Item Code]:[Sub Category]],7,0),"")</f>
        <v/>
      </c>
      <c r="Y3859" s="68" t="str">
        <f>Table49[[#This Row],[PO Number]]&amp;COUNTIFS($E$5:E3859,E3859)</f>
        <v>0</v>
      </c>
    </row>
    <row r="3860" spans="1:25" ht="14.7" customHeight="1" x14ac:dyDescent="0.3">
      <c r="A3860" s="1" t="str">
        <f>IF(Table49[[#This Row],[ITEM NAME]]="","",ROW()-4)</f>
        <v/>
      </c>
      <c r="B3860" s="68"/>
      <c r="C3860" s="4" t="str">
        <f>IFERROR(VLOOKUP(B3860,Table14[],3,0),"")</f>
        <v/>
      </c>
      <c r="D3860" s="4" t="str">
        <f>IFERROR(VLOOKUP(B3860,Table14[],2,0),"")</f>
        <v/>
      </c>
      <c r="E3860" s="4"/>
      <c r="H3860" s="41" t="str">
        <f>IFERROR(VLOOKUP(Table49[[#This Row],[ITEM CODE]],Table2[[Item Code]:[Master Name]],2,0),"")</f>
        <v/>
      </c>
      <c r="I3860" s="41"/>
      <c r="J3860" s="65" t="str">
        <f>IFERROR(VLOOKUP(Table49[[#This Row],[ITEM CODE]],Table2[[Item Code]:[Master Name]],3,0),"")</f>
        <v/>
      </c>
      <c r="K3860" s="1" t="str">
        <f>IFERROR(VLOOKUP(Table49[[#This Row],[ITEM CODE]],Table2[[Item Code]:[Master Name]],9,0),"")</f>
        <v/>
      </c>
      <c r="L3860" s="1" t="str">
        <f>IFERROR(VLOOKUP(Table49[[#This Row],[ITEM CODE]],Table2[[Item Code]:[Master Name]],8,0),"")</f>
        <v/>
      </c>
      <c r="M3860" s="41"/>
      <c r="N3860" s="66">
        <f>IFERROR(VLOOKUP(Table49[[#This Row],[ITEM CODE]],Table2[[#All],[Item Code]:[Unit Cost]],10,0),0)</f>
        <v>0</v>
      </c>
      <c r="O3860" s="134">
        <f>IFERROR(VLOOKUP(Table49[[#This Row],[ITEM CODE]],Table2[[#All],[Item Code]:[Unit Cost]],10,0),0)</f>
        <v>0</v>
      </c>
      <c r="P3860" s="56"/>
      <c r="Q3860" s="58"/>
      <c r="R3860" s="58">
        <f>Table49[[#This Row],[QUANTITY]]*Table49[[#This Row],[INV Prices]]</f>
        <v>0</v>
      </c>
      <c r="S3860" s="67"/>
      <c r="V3860" s="41"/>
      <c r="W3860" s="4" t="str">
        <f>IFERROR(VLOOKUP(Table49[[#This Row],[ITEM CODE]],Table2[[Item Code]:[Category ]],6,0),"")</f>
        <v/>
      </c>
      <c r="X3860" s="1" t="str">
        <f>IFERROR(VLOOKUP(Table49[[#This Row],[ITEM CODE]],Table2[[Item Code]:[Sub Category]],7,0),"")</f>
        <v/>
      </c>
      <c r="Y3860" s="68" t="str">
        <f>Table49[[#This Row],[PO Number]]&amp;COUNTIFS($E$5:E3860,E3860)</f>
        <v>0</v>
      </c>
    </row>
    <row r="3861" spans="1:25" ht="14.7" customHeight="1" x14ac:dyDescent="0.3">
      <c r="A3861" s="1" t="str">
        <f>IF(Table49[[#This Row],[ITEM NAME]]="","",ROW()-4)</f>
        <v/>
      </c>
      <c r="B3861" s="68"/>
      <c r="C3861" s="4" t="str">
        <f>IFERROR(VLOOKUP(B3861,Table14[],3,0),"")</f>
        <v/>
      </c>
      <c r="D3861" s="4" t="str">
        <f>IFERROR(VLOOKUP(B3861,Table14[],2,0),"")</f>
        <v/>
      </c>
      <c r="E3861" s="4"/>
      <c r="H3861" s="41" t="str">
        <f>IFERROR(VLOOKUP(Table49[[#This Row],[ITEM CODE]],Table2[[Item Code]:[Master Name]],2,0),"")</f>
        <v/>
      </c>
      <c r="I3861" s="41"/>
      <c r="J3861" s="65" t="str">
        <f>IFERROR(VLOOKUP(Table49[[#This Row],[ITEM CODE]],Table2[[Item Code]:[Master Name]],3,0),"")</f>
        <v/>
      </c>
      <c r="K3861" s="1" t="str">
        <f>IFERROR(VLOOKUP(Table49[[#This Row],[ITEM CODE]],Table2[[Item Code]:[Master Name]],9,0),"")</f>
        <v/>
      </c>
      <c r="L3861" s="1" t="str">
        <f>IFERROR(VLOOKUP(Table49[[#This Row],[ITEM CODE]],Table2[[Item Code]:[Master Name]],8,0),"")</f>
        <v/>
      </c>
      <c r="M3861" s="41"/>
      <c r="N3861" s="66">
        <f>IFERROR(VLOOKUP(Table49[[#This Row],[ITEM CODE]],Table2[[#All],[Item Code]:[Unit Cost]],10,0),0)</f>
        <v>0</v>
      </c>
      <c r="O3861" s="134">
        <f>IFERROR(VLOOKUP(Table49[[#This Row],[ITEM CODE]],Table2[[#All],[Item Code]:[Unit Cost]],10,0),0)</f>
        <v>0</v>
      </c>
      <c r="P3861" s="56"/>
      <c r="Q3861" s="58"/>
      <c r="R3861" s="58">
        <f>Table49[[#This Row],[QUANTITY]]*Table49[[#This Row],[INV Prices]]</f>
        <v>0</v>
      </c>
      <c r="S3861" s="67"/>
      <c r="V3861" s="41"/>
      <c r="W3861" s="4" t="str">
        <f>IFERROR(VLOOKUP(Table49[[#This Row],[ITEM CODE]],Table2[[Item Code]:[Category ]],6,0),"")</f>
        <v/>
      </c>
      <c r="X3861" s="1" t="str">
        <f>IFERROR(VLOOKUP(Table49[[#This Row],[ITEM CODE]],Table2[[Item Code]:[Sub Category]],7,0),"")</f>
        <v/>
      </c>
      <c r="Y3861" s="68" t="str">
        <f>Table49[[#This Row],[PO Number]]&amp;COUNTIFS($E$5:E3861,E3861)</f>
        <v>0</v>
      </c>
    </row>
    <row r="3862" spans="1:25" ht="14.7" customHeight="1" x14ac:dyDescent="0.3">
      <c r="A3862" s="1" t="str">
        <f>IF(Table49[[#This Row],[ITEM NAME]]="","",ROW()-4)</f>
        <v/>
      </c>
      <c r="B3862" s="68"/>
      <c r="C3862" s="4" t="str">
        <f>IFERROR(VLOOKUP(B3862,Table14[],3,0),"")</f>
        <v/>
      </c>
      <c r="D3862" s="4" t="str">
        <f>IFERROR(VLOOKUP(B3862,Table14[],2,0),"")</f>
        <v/>
      </c>
      <c r="E3862" s="4"/>
      <c r="H3862" s="41" t="str">
        <f>IFERROR(VLOOKUP(Table49[[#This Row],[ITEM CODE]],Table2[[Item Code]:[Master Name]],2,0),"")</f>
        <v/>
      </c>
      <c r="I3862" s="41"/>
      <c r="J3862" s="65" t="str">
        <f>IFERROR(VLOOKUP(Table49[[#This Row],[ITEM CODE]],Table2[[Item Code]:[Master Name]],3,0),"")</f>
        <v/>
      </c>
      <c r="K3862" s="1" t="str">
        <f>IFERROR(VLOOKUP(Table49[[#This Row],[ITEM CODE]],Table2[[Item Code]:[Master Name]],9,0),"")</f>
        <v/>
      </c>
      <c r="L3862" s="1" t="str">
        <f>IFERROR(VLOOKUP(Table49[[#This Row],[ITEM CODE]],Table2[[Item Code]:[Master Name]],8,0),"")</f>
        <v/>
      </c>
      <c r="M3862" s="41"/>
      <c r="N3862" s="66">
        <f>IFERROR(VLOOKUP(Table49[[#This Row],[ITEM CODE]],Table2[[#All],[Item Code]:[Unit Cost]],10,0),0)</f>
        <v>0</v>
      </c>
      <c r="O3862" s="134">
        <f>IFERROR(VLOOKUP(Table49[[#This Row],[ITEM CODE]],Table2[[#All],[Item Code]:[Unit Cost]],10,0),0)</f>
        <v>0</v>
      </c>
      <c r="P3862" s="56"/>
      <c r="Q3862" s="58"/>
      <c r="R3862" s="58">
        <f>Table49[[#This Row],[QUANTITY]]*Table49[[#This Row],[INV Prices]]</f>
        <v>0</v>
      </c>
      <c r="S3862" s="67"/>
      <c r="V3862" s="41"/>
      <c r="W3862" s="4" t="str">
        <f>IFERROR(VLOOKUP(Table49[[#This Row],[ITEM CODE]],Table2[[Item Code]:[Category ]],6,0),"")</f>
        <v/>
      </c>
      <c r="X3862" s="1" t="str">
        <f>IFERROR(VLOOKUP(Table49[[#This Row],[ITEM CODE]],Table2[[Item Code]:[Sub Category]],7,0),"")</f>
        <v/>
      </c>
      <c r="Y3862" s="68" t="str">
        <f>Table49[[#This Row],[PO Number]]&amp;COUNTIFS($E$5:E3862,E3862)</f>
        <v>0</v>
      </c>
    </row>
    <row r="3863" spans="1:25" ht="14.7" customHeight="1" x14ac:dyDescent="0.3">
      <c r="A3863" s="1" t="str">
        <f>IF(Table49[[#This Row],[ITEM NAME]]="","",ROW()-4)</f>
        <v/>
      </c>
      <c r="B3863" s="68"/>
      <c r="C3863" s="4" t="str">
        <f>IFERROR(VLOOKUP(B3863,Table14[],3,0),"")</f>
        <v/>
      </c>
      <c r="D3863" s="4" t="str">
        <f>IFERROR(VLOOKUP(B3863,Table14[],2,0),"")</f>
        <v/>
      </c>
      <c r="E3863" s="4"/>
      <c r="H3863" s="41" t="str">
        <f>IFERROR(VLOOKUP(Table49[[#This Row],[ITEM CODE]],Table2[[Item Code]:[Master Name]],2,0),"")</f>
        <v/>
      </c>
      <c r="I3863" s="41"/>
      <c r="J3863" s="65" t="str">
        <f>IFERROR(VLOOKUP(Table49[[#This Row],[ITEM CODE]],Table2[[Item Code]:[Master Name]],3,0),"")</f>
        <v/>
      </c>
      <c r="K3863" s="1" t="str">
        <f>IFERROR(VLOOKUP(Table49[[#This Row],[ITEM CODE]],Table2[[Item Code]:[Master Name]],9,0),"")</f>
        <v/>
      </c>
      <c r="L3863" s="1" t="str">
        <f>IFERROR(VLOOKUP(Table49[[#This Row],[ITEM CODE]],Table2[[Item Code]:[Master Name]],8,0),"")</f>
        <v/>
      </c>
      <c r="M3863" s="41"/>
      <c r="N3863" s="66">
        <f>IFERROR(VLOOKUP(Table49[[#This Row],[ITEM CODE]],Table2[[#All],[Item Code]:[Unit Cost]],10,0),0)</f>
        <v>0</v>
      </c>
      <c r="O3863" s="134">
        <f>IFERROR(VLOOKUP(Table49[[#This Row],[ITEM CODE]],Table2[[#All],[Item Code]:[Unit Cost]],10,0),0)</f>
        <v>0</v>
      </c>
      <c r="P3863" s="56"/>
      <c r="Q3863" s="58"/>
      <c r="R3863" s="58">
        <f>Table49[[#This Row],[QUANTITY]]*Table49[[#This Row],[INV Prices]]</f>
        <v>0</v>
      </c>
      <c r="S3863" s="67"/>
      <c r="V3863" s="41"/>
      <c r="W3863" s="4" t="str">
        <f>IFERROR(VLOOKUP(Table49[[#This Row],[ITEM CODE]],Table2[[Item Code]:[Category ]],6,0),"")</f>
        <v/>
      </c>
      <c r="X3863" s="1" t="str">
        <f>IFERROR(VLOOKUP(Table49[[#This Row],[ITEM CODE]],Table2[[Item Code]:[Sub Category]],7,0),"")</f>
        <v/>
      </c>
      <c r="Y3863" s="68" t="str">
        <f>Table49[[#This Row],[PO Number]]&amp;COUNTIFS($E$5:E3863,E3863)</f>
        <v>0</v>
      </c>
    </row>
    <row r="3864" spans="1:25" ht="14.7" customHeight="1" x14ac:dyDescent="0.3">
      <c r="A3864" s="1" t="str">
        <f>IF(Table49[[#This Row],[ITEM NAME]]="","",ROW()-4)</f>
        <v/>
      </c>
      <c r="B3864" s="68"/>
      <c r="C3864" s="4" t="str">
        <f>IFERROR(VLOOKUP(B3864,Table14[],3,0),"")</f>
        <v/>
      </c>
      <c r="D3864" s="4" t="str">
        <f>IFERROR(VLOOKUP(B3864,Table14[],2,0),"")</f>
        <v/>
      </c>
      <c r="E3864" s="4"/>
      <c r="H3864" s="41" t="str">
        <f>IFERROR(VLOOKUP(Table49[[#This Row],[ITEM CODE]],Table2[[Item Code]:[Master Name]],2,0),"")</f>
        <v/>
      </c>
      <c r="I3864" s="41"/>
      <c r="J3864" s="65" t="str">
        <f>IFERROR(VLOOKUP(Table49[[#This Row],[ITEM CODE]],Table2[[Item Code]:[Master Name]],3,0),"")</f>
        <v/>
      </c>
      <c r="K3864" s="1" t="str">
        <f>IFERROR(VLOOKUP(Table49[[#This Row],[ITEM CODE]],Table2[[Item Code]:[Master Name]],9,0),"")</f>
        <v/>
      </c>
      <c r="L3864" s="1" t="str">
        <f>IFERROR(VLOOKUP(Table49[[#This Row],[ITEM CODE]],Table2[[Item Code]:[Master Name]],8,0),"")</f>
        <v/>
      </c>
      <c r="M3864" s="41"/>
      <c r="N3864" s="66">
        <f>IFERROR(VLOOKUP(Table49[[#This Row],[ITEM CODE]],Table2[[#All],[Item Code]:[Unit Cost]],10,0),0)</f>
        <v>0</v>
      </c>
      <c r="O3864" s="134">
        <f>IFERROR(VLOOKUP(Table49[[#This Row],[ITEM CODE]],Table2[[#All],[Item Code]:[Unit Cost]],10,0),0)</f>
        <v>0</v>
      </c>
      <c r="P3864" s="56"/>
      <c r="Q3864" s="58"/>
      <c r="R3864" s="58">
        <f>Table49[[#This Row],[QUANTITY]]*Table49[[#This Row],[INV Prices]]</f>
        <v>0</v>
      </c>
      <c r="S3864" s="67"/>
      <c r="V3864" s="41"/>
      <c r="W3864" s="4" t="str">
        <f>IFERROR(VLOOKUP(Table49[[#This Row],[ITEM CODE]],Table2[[Item Code]:[Category ]],6,0),"")</f>
        <v/>
      </c>
      <c r="X3864" s="1" t="str">
        <f>IFERROR(VLOOKUP(Table49[[#This Row],[ITEM CODE]],Table2[[Item Code]:[Sub Category]],7,0),"")</f>
        <v/>
      </c>
      <c r="Y3864" s="68" t="str">
        <f>Table49[[#This Row],[PO Number]]&amp;COUNTIFS($E$5:E3864,E3864)</f>
        <v>0</v>
      </c>
    </row>
    <row r="3865" spans="1:25" ht="14.7" customHeight="1" x14ac:dyDescent="0.3">
      <c r="A3865" s="1" t="str">
        <f>IF(Table49[[#This Row],[ITEM NAME]]="","",ROW()-4)</f>
        <v/>
      </c>
      <c r="B3865" s="68"/>
      <c r="C3865" s="4" t="str">
        <f>IFERROR(VLOOKUP(B3865,Table14[],3,0),"")</f>
        <v/>
      </c>
      <c r="D3865" s="4" t="str">
        <f>IFERROR(VLOOKUP(B3865,Table14[],2,0),"")</f>
        <v/>
      </c>
      <c r="E3865" s="4"/>
      <c r="H3865" s="41" t="str">
        <f>IFERROR(VLOOKUP(Table49[[#This Row],[ITEM CODE]],Table2[[Item Code]:[Master Name]],2,0),"")</f>
        <v/>
      </c>
      <c r="I3865" s="41"/>
      <c r="J3865" s="65" t="str">
        <f>IFERROR(VLOOKUP(Table49[[#This Row],[ITEM CODE]],Table2[[Item Code]:[Master Name]],3,0),"")</f>
        <v/>
      </c>
      <c r="K3865" s="1" t="str">
        <f>IFERROR(VLOOKUP(Table49[[#This Row],[ITEM CODE]],Table2[[Item Code]:[Master Name]],9,0),"")</f>
        <v/>
      </c>
      <c r="L3865" s="1" t="str">
        <f>IFERROR(VLOOKUP(Table49[[#This Row],[ITEM CODE]],Table2[[Item Code]:[Master Name]],8,0),"")</f>
        <v/>
      </c>
      <c r="M3865" s="41"/>
      <c r="N3865" s="66">
        <f>IFERROR(VLOOKUP(Table49[[#This Row],[ITEM CODE]],Table2[[#All],[Item Code]:[Unit Cost]],10,0),0)</f>
        <v>0</v>
      </c>
      <c r="O3865" s="134">
        <f>IFERROR(VLOOKUP(Table49[[#This Row],[ITEM CODE]],Table2[[#All],[Item Code]:[Unit Cost]],10,0),0)</f>
        <v>0</v>
      </c>
      <c r="P3865" s="56"/>
      <c r="Q3865" s="58"/>
      <c r="R3865" s="58">
        <f>Table49[[#This Row],[QUANTITY]]*Table49[[#This Row],[INV Prices]]</f>
        <v>0</v>
      </c>
      <c r="S3865" s="67"/>
      <c r="V3865" s="41"/>
      <c r="W3865" s="4" t="str">
        <f>IFERROR(VLOOKUP(Table49[[#This Row],[ITEM CODE]],Table2[[Item Code]:[Category ]],6,0),"")</f>
        <v/>
      </c>
      <c r="X3865" s="1" t="str">
        <f>IFERROR(VLOOKUP(Table49[[#This Row],[ITEM CODE]],Table2[[Item Code]:[Sub Category]],7,0),"")</f>
        <v/>
      </c>
      <c r="Y3865" s="68" t="str">
        <f>Table49[[#This Row],[PO Number]]&amp;COUNTIFS($E$5:E3865,E3865)</f>
        <v>0</v>
      </c>
    </row>
    <row r="3866" spans="1:25" ht="14.7" customHeight="1" x14ac:dyDescent="0.3">
      <c r="A3866" s="1" t="str">
        <f>IF(Table49[[#This Row],[ITEM NAME]]="","",ROW()-4)</f>
        <v/>
      </c>
      <c r="B3866" s="68"/>
      <c r="C3866" s="4" t="str">
        <f>IFERROR(VLOOKUP(B3866,Table14[],3,0),"")</f>
        <v/>
      </c>
      <c r="D3866" s="4" t="str">
        <f>IFERROR(VLOOKUP(B3866,Table14[],2,0),"")</f>
        <v/>
      </c>
      <c r="E3866" s="4"/>
      <c r="H3866" s="41" t="str">
        <f>IFERROR(VLOOKUP(Table49[[#This Row],[ITEM CODE]],Table2[[Item Code]:[Master Name]],2,0),"")</f>
        <v/>
      </c>
      <c r="I3866" s="41"/>
      <c r="J3866" s="65" t="str">
        <f>IFERROR(VLOOKUP(Table49[[#This Row],[ITEM CODE]],Table2[[Item Code]:[Master Name]],3,0),"")</f>
        <v/>
      </c>
      <c r="K3866" s="1" t="str">
        <f>IFERROR(VLOOKUP(Table49[[#This Row],[ITEM CODE]],Table2[[Item Code]:[Master Name]],9,0),"")</f>
        <v/>
      </c>
      <c r="L3866" s="1" t="str">
        <f>IFERROR(VLOOKUP(Table49[[#This Row],[ITEM CODE]],Table2[[Item Code]:[Master Name]],8,0),"")</f>
        <v/>
      </c>
      <c r="M3866" s="41"/>
      <c r="N3866" s="66">
        <f>IFERROR(VLOOKUP(Table49[[#This Row],[ITEM CODE]],Table2[[#All],[Item Code]:[Unit Cost]],10,0),0)</f>
        <v>0</v>
      </c>
      <c r="O3866" s="134">
        <f>IFERROR(VLOOKUP(Table49[[#This Row],[ITEM CODE]],Table2[[#All],[Item Code]:[Unit Cost]],10,0),0)</f>
        <v>0</v>
      </c>
      <c r="P3866" s="56"/>
      <c r="Q3866" s="58"/>
      <c r="R3866" s="58">
        <f>Table49[[#This Row],[QUANTITY]]*Table49[[#This Row],[INV Prices]]</f>
        <v>0</v>
      </c>
      <c r="S3866" s="67"/>
      <c r="V3866" s="41"/>
      <c r="W3866" s="4" t="str">
        <f>IFERROR(VLOOKUP(Table49[[#This Row],[ITEM CODE]],Table2[[Item Code]:[Category ]],6,0),"")</f>
        <v/>
      </c>
      <c r="X3866" s="1" t="str">
        <f>IFERROR(VLOOKUP(Table49[[#This Row],[ITEM CODE]],Table2[[Item Code]:[Sub Category]],7,0),"")</f>
        <v/>
      </c>
      <c r="Y3866" s="68" t="str">
        <f>Table49[[#This Row],[PO Number]]&amp;COUNTIFS($E$5:E3866,E3866)</f>
        <v>0</v>
      </c>
    </row>
    <row r="3867" spans="1:25" ht="14.7" customHeight="1" x14ac:dyDescent="0.3">
      <c r="A3867" s="1" t="str">
        <f>IF(Table49[[#This Row],[ITEM NAME]]="","",ROW()-4)</f>
        <v/>
      </c>
      <c r="B3867" s="68"/>
      <c r="C3867" s="4" t="str">
        <f>IFERROR(VLOOKUP(B3867,Table14[],3,0),"")</f>
        <v/>
      </c>
      <c r="D3867" s="4" t="str">
        <f>IFERROR(VLOOKUP(B3867,Table14[],2,0),"")</f>
        <v/>
      </c>
      <c r="E3867" s="4"/>
      <c r="H3867" s="41" t="str">
        <f>IFERROR(VLOOKUP(Table49[[#This Row],[ITEM CODE]],Table2[[Item Code]:[Master Name]],2,0),"")</f>
        <v/>
      </c>
      <c r="I3867" s="41"/>
      <c r="J3867" s="65" t="str">
        <f>IFERROR(VLOOKUP(Table49[[#This Row],[ITEM CODE]],Table2[[Item Code]:[Master Name]],3,0),"")</f>
        <v/>
      </c>
      <c r="K3867" s="1" t="str">
        <f>IFERROR(VLOOKUP(Table49[[#This Row],[ITEM CODE]],Table2[[Item Code]:[Master Name]],9,0),"")</f>
        <v/>
      </c>
      <c r="L3867" s="1" t="str">
        <f>IFERROR(VLOOKUP(Table49[[#This Row],[ITEM CODE]],Table2[[Item Code]:[Master Name]],8,0),"")</f>
        <v/>
      </c>
      <c r="M3867" s="41"/>
      <c r="N3867" s="66">
        <f>IFERROR(VLOOKUP(Table49[[#This Row],[ITEM CODE]],Table2[[#All],[Item Code]:[Unit Cost]],10,0),0)</f>
        <v>0</v>
      </c>
      <c r="O3867" s="134">
        <f>IFERROR(VLOOKUP(Table49[[#This Row],[ITEM CODE]],Table2[[#All],[Item Code]:[Unit Cost]],10,0),0)</f>
        <v>0</v>
      </c>
      <c r="P3867" s="56"/>
      <c r="Q3867" s="58"/>
      <c r="R3867" s="58">
        <f>Table49[[#This Row],[QUANTITY]]*Table49[[#This Row],[INV Prices]]</f>
        <v>0</v>
      </c>
      <c r="S3867" s="67"/>
      <c r="V3867" s="41"/>
      <c r="W3867" s="4" t="str">
        <f>IFERROR(VLOOKUP(Table49[[#This Row],[ITEM CODE]],Table2[[Item Code]:[Category ]],6,0),"")</f>
        <v/>
      </c>
      <c r="X3867" s="1" t="str">
        <f>IFERROR(VLOOKUP(Table49[[#This Row],[ITEM CODE]],Table2[[Item Code]:[Sub Category]],7,0),"")</f>
        <v/>
      </c>
      <c r="Y3867" s="68" t="str">
        <f>Table49[[#This Row],[PO Number]]&amp;COUNTIFS($E$5:E3867,E3867)</f>
        <v>0</v>
      </c>
    </row>
    <row r="3868" spans="1:25" ht="14.7" customHeight="1" x14ac:dyDescent="0.3">
      <c r="A3868" s="1" t="str">
        <f>IF(Table49[[#This Row],[ITEM NAME]]="","",ROW()-4)</f>
        <v/>
      </c>
      <c r="B3868" s="68"/>
      <c r="C3868" s="4" t="str">
        <f>IFERROR(VLOOKUP(B3868,Table14[],3,0),"")</f>
        <v/>
      </c>
      <c r="D3868" s="4" t="str">
        <f>IFERROR(VLOOKUP(B3868,Table14[],2,0),"")</f>
        <v/>
      </c>
      <c r="E3868" s="4"/>
      <c r="H3868" s="41" t="str">
        <f>IFERROR(VLOOKUP(Table49[[#This Row],[ITEM CODE]],Table2[[Item Code]:[Master Name]],2,0),"")</f>
        <v/>
      </c>
      <c r="I3868" s="41"/>
      <c r="J3868" s="65" t="str">
        <f>IFERROR(VLOOKUP(Table49[[#This Row],[ITEM CODE]],Table2[[Item Code]:[Master Name]],3,0),"")</f>
        <v/>
      </c>
      <c r="K3868" s="1" t="str">
        <f>IFERROR(VLOOKUP(Table49[[#This Row],[ITEM CODE]],Table2[[Item Code]:[Master Name]],9,0),"")</f>
        <v/>
      </c>
      <c r="L3868" s="1" t="str">
        <f>IFERROR(VLOOKUP(Table49[[#This Row],[ITEM CODE]],Table2[[Item Code]:[Master Name]],8,0),"")</f>
        <v/>
      </c>
      <c r="M3868" s="41"/>
      <c r="N3868" s="66">
        <f>IFERROR(VLOOKUP(Table49[[#This Row],[ITEM CODE]],Table2[[#All],[Item Code]:[Unit Cost]],10,0),0)</f>
        <v>0</v>
      </c>
      <c r="O3868" s="134">
        <f>IFERROR(VLOOKUP(Table49[[#This Row],[ITEM CODE]],Table2[[#All],[Item Code]:[Unit Cost]],10,0),0)</f>
        <v>0</v>
      </c>
      <c r="P3868" s="56"/>
      <c r="Q3868" s="58"/>
      <c r="R3868" s="58">
        <f>Table49[[#This Row],[QUANTITY]]*Table49[[#This Row],[INV Prices]]</f>
        <v>0</v>
      </c>
      <c r="S3868" s="67"/>
      <c r="V3868" s="41"/>
      <c r="W3868" s="4" t="str">
        <f>IFERROR(VLOOKUP(Table49[[#This Row],[ITEM CODE]],Table2[[Item Code]:[Category ]],6,0),"")</f>
        <v/>
      </c>
      <c r="X3868" s="1" t="str">
        <f>IFERROR(VLOOKUP(Table49[[#This Row],[ITEM CODE]],Table2[[Item Code]:[Sub Category]],7,0),"")</f>
        <v/>
      </c>
      <c r="Y3868" s="68" t="str">
        <f>Table49[[#This Row],[PO Number]]&amp;COUNTIFS($E$5:E3868,E3868)</f>
        <v>0</v>
      </c>
    </row>
    <row r="3869" spans="1:25" ht="14.7" customHeight="1" x14ac:dyDescent="0.3">
      <c r="A3869" s="1" t="str">
        <f>IF(Table49[[#This Row],[ITEM NAME]]="","",ROW()-4)</f>
        <v/>
      </c>
      <c r="B3869" s="68"/>
      <c r="C3869" s="4" t="str">
        <f>IFERROR(VLOOKUP(B3869,Table14[],3,0),"")</f>
        <v/>
      </c>
      <c r="D3869" s="4" t="str">
        <f>IFERROR(VLOOKUP(B3869,Table14[],2,0),"")</f>
        <v/>
      </c>
      <c r="E3869" s="4"/>
      <c r="H3869" s="41" t="str">
        <f>IFERROR(VLOOKUP(Table49[[#This Row],[ITEM CODE]],Table2[[Item Code]:[Master Name]],2,0),"")</f>
        <v/>
      </c>
      <c r="I3869" s="41"/>
      <c r="J3869" s="65" t="str">
        <f>IFERROR(VLOOKUP(Table49[[#This Row],[ITEM CODE]],Table2[[Item Code]:[Master Name]],3,0),"")</f>
        <v/>
      </c>
      <c r="K3869" s="1" t="str">
        <f>IFERROR(VLOOKUP(Table49[[#This Row],[ITEM CODE]],Table2[[Item Code]:[Master Name]],9,0),"")</f>
        <v/>
      </c>
      <c r="L3869" s="1" t="str">
        <f>IFERROR(VLOOKUP(Table49[[#This Row],[ITEM CODE]],Table2[[Item Code]:[Master Name]],8,0),"")</f>
        <v/>
      </c>
      <c r="M3869" s="41"/>
      <c r="N3869" s="66">
        <f>IFERROR(VLOOKUP(Table49[[#This Row],[ITEM CODE]],Table2[[#All],[Item Code]:[Unit Cost]],10,0),0)</f>
        <v>0</v>
      </c>
      <c r="O3869" s="134">
        <f>IFERROR(VLOOKUP(Table49[[#This Row],[ITEM CODE]],Table2[[#All],[Item Code]:[Unit Cost]],10,0),0)</f>
        <v>0</v>
      </c>
      <c r="P3869" s="56"/>
      <c r="Q3869" s="58"/>
      <c r="R3869" s="58">
        <f>Table49[[#This Row],[QUANTITY]]*Table49[[#This Row],[INV Prices]]</f>
        <v>0</v>
      </c>
      <c r="S3869" s="67"/>
      <c r="V3869" s="41"/>
      <c r="W3869" s="4" t="str">
        <f>IFERROR(VLOOKUP(Table49[[#This Row],[ITEM CODE]],Table2[[Item Code]:[Category ]],6,0),"")</f>
        <v/>
      </c>
      <c r="X3869" s="1" t="str">
        <f>IFERROR(VLOOKUP(Table49[[#This Row],[ITEM CODE]],Table2[[Item Code]:[Sub Category]],7,0),"")</f>
        <v/>
      </c>
      <c r="Y3869" s="68" t="str">
        <f>Table49[[#This Row],[PO Number]]&amp;COUNTIFS($E$5:E3869,E3869)</f>
        <v>0</v>
      </c>
    </row>
    <row r="3870" spans="1:25" ht="14.7" customHeight="1" x14ac:dyDescent="0.3">
      <c r="A3870" s="1" t="str">
        <f>IF(Table49[[#This Row],[ITEM NAME]]="","",ROW()-4)</f>
        <v/>
      </c>
      <c r="B3870" s="68"/>
      <c r="C3870" s="4" t="str">
        <f>IFERROR(VLOOKUP(B3870,Table14[],3,0),"")</f>
        <v/>
      </c>
      <c r="D3870" s="4" t="str">
        <f>IFERROR(VLOOKUP(B3870,Table14[],2,0),"")</f>
        <v/>
      </c>
      <c r="E3870" s="4"/>
      <c r="H3870" s="41" t="str">
        <f>IFERROR(VLOOKUP(Table49[[#This Row],[ITEM CODE]],Table2[[Item Code]:[Master Name]],2,0),"")</f>
        <v/>
      </c>
      <c r="I3870" s="41"/>
      <c r="J3870" s="65" t="str">
        <f>IFERROR(VLOOKUP(Table49[[#This Row],[ITEM CODE]],Table2[[Item Code]:[Master Name]],3,0),"")</f>
        <v/>
      </c>
      <c r="K3870" s="1" t="str">
        <f>IFERROR(VLOOKUP(Table49[[#This Row],[ITEM CODE]],Table2[[Item Code]:[Master Name]],9,0),"")</f>
        <v/>
      </c>
      <c r="L3870" s="1" t="str">
        <f>IFERROR(VLOOKUP(Table49[[#This Row],[ITEM CODE]],Table2[[Item Code]:[Master Name]],8,0),"")</f>
        <v/>
      </c>
      <c r="M3870" s="41"/>
      <c r="N3870" s="66">
        <f>IFERROR(VLOOKUP(Table49[[#This Row],[ITEM CODE]],Table2[[#All],[Item Code]:[Unit Cost]],10,0),0)</f>
        <v>0</v>
      </c>
      <c r="O3870" s="134">
        <f>IFERROR(VLOOKUP(Table49[[#This Row],[ITEM CODE]],Table2[[#All],[Item Code]:[Unit Cost]],10,0),0)</f>
        <v>0</v>
      </c>
      <c r="P3870" s="56"/>
      <c r="Q3870" s="58"/>
      <c r="R3870" s="58">
        <f>Table49[[#This Row],[QUANTITY]]*Table49[[#This Row],[INV Prices]]</f>
        <v>0</v>
      </c>
      <c r="S3870" s="67"/>
      <c r="V3870" s="41"/>
      <c r="W3870" s="4" t="str">
        <f>IFERROR(VLOOKUP(Table49[[#This Row],[ITEM CODE]],Table2[[Item Code]:[Category ]],6,0),"")</f>
        <v/>
      </c>
      <c r="X3870" s="1" t="str">
        <f>IFERROR(VLOOKUP(Table49[[#This Row],[ITEM CODE]],Table2[[Item Code]:[Sub Category]],7,0),"")</f>
        <v/>
      </c>
      <c r="Y3870" s="68" t="str">
        <f>Table49[[#This Row],[PO Number]]&amp;COUNTIFS($E$5:E3870,E3870)</f>
        <v>0</v>
      </c>
    </row>
    <row r="3871" spans="1:25" ht="14.7" customHeight="1" x14ac:dyDescent="0.3">
      <c r="A3871" s="1" t="str">
        <f>IF(Table49[[#This Row],[ITEM NAME]]="","",ROW()-4)</f>
        <v/>
      </c>
      <c r="B3871" s="68"/>
      <c r="C3871" s="4" t="str">
        <f>IFERROR(VLOOKUP(B3871,Table14[],3,0),"")</f>
        <v/>
      </c>
      <c r="D3871" s="4" t="str">
        <f>IFERROR(VLOOKUP(B3871,Table14[],2,0),"")</f>
        <v/>
      </c>
      <c r="E3871" s="4"/>
      <c r="H3871" s="41" t="str">
        <f>IFERROR(VLOOKUP(Table49[[#This Row],[ITEM CODE]],Table2[[Item Code]:[Master Name]],2,0),"")</f>
        <v/>
      </c>
      <c r="I3871" s="41"/>
      <c r="J3871" s="65" t="str">
        <f>IFERROR(VLOOKUP(Table49[[#This Row],[ITEM CODE]],Table2[[Item Code]:[Master Name]],3,0),"")</f>
        <v/>
      </c>
      <c r="K3871" s="1" t="str">
        <f>IFERROR(VLOOKUP(Table49[[#This Row],[ITEM CODE]],Table2[[Item Code]:[Master Name]],9,0),"")</f>
        <v/>
      </c>
      <c r="L3871" s="1" t="str">
        <f>IFERROR(VLOOKUP(Table49[[#This Row],[ITEM CODE]],Table2[[Item Code]:[Master Name]],8,0),"")</f>
        <v/>
      </c>
      <c r="M3871" s="41"/>
      <c r="N3871" s="66">
        <f>IFERROR(VLOOKUP(Table49[[#This Row],[ITEM CODE]],Table2[[#All],[Item Code]:[Unit Cost]],10,0),0)</f>
        <v>0</v>
      </c>
      <c r="O3871" s="134">
        <f>IFERROR(VLOOKUP(Table49[[#This Row],[ITEM CODE]],Table2[[#All],[Item Code]:[Unit Cost]],10,0),0)</f>
        <v>0</v>
      </c>
      <c r="P3871" s="56"/>
      <c r="Q3871" s="58"/>
      <c r="R3871" s="58">
        <f>Table49[[#This Row],[QUANTITY]]*Table49[[#This Row],[INV Prices]]</f>
        <v>0</v>
      </c>
      <c r="S3871" s="67"/>
      <c r="V3871" s="41"/>
      <c r="W3871" s="4" t="str">
        <f>IFERROR(VLOOKUP(Table49[[#This Row],[ITEM CODE]],Table2[[Item Code]:[Category ]],6,0),"")</f>
        <v/>
      </c>
      <c r="X3871" s="1" t="str">
        <f>IFERROR(VLOOKUP(Table49[[#This Row],[ITEM CODE]],Table2[[Item Code]:[Sub Category]],7,0),"")</f>
        <v/>
      </c>
      <c r="Y3871" s="68" t="str">
        <f>Table49[[#This Row],[PO Number]]&amp;COUNTIFS($E$5:E3871,E3871)</f>
        <v>0</v>
      </c>
    </row>
    <row r="3872" spans="1:25" ht="14.7" customHeight="1" x14ac:dyDescent="0.3">
      <c r="A3872" s="1" t="str">
        <f>IF(Table49[[#This Row],[ITEM NAME]]="","",ROW()-4)</f>
        <v/>
      </c>
      <c r="B3872" s="68"/>
      <c r="C3872" s="4" t="str">
        <f>IFERROR(VLOOKUP(B3872,Table14[],3,0),"")</f>
        <v/>
      </c>
      <c r="D3872" s="4" t="str">
        <f>IFERROR(VLOOKUP(B3872,Table14[],2,0),"")</f>
        <v/>
      </c>
      <c r="E3872" s="4"/>
      <c r="H3872" s="41" t="str">
        <f>IFERROR(VLOOKUP(Table49[[#This Row],[ITEM CODE]],Table2[[Item Code]:[Master Name]],2,0),"")</f>
        <v/>
      </c>
      <c r="I3872" s="41"/>
      <c r="J3872" s="65" t="str">
        <f>IFERROR(VLOOKUP(Table49[[#This Row],[ITEM CODE]],Table2[[Item Code]:[Master Name]],3,0),"")</f>
        <v/>
      </c>
      <c r="K3872" s="1" t="str">
        <f>IFERROR(VLOOKUP(Table49[[#This Row],[ITEM CODE]],Table2[[Item Code]:[Master Name]],9,0),"")</f>
        <v/>
      </c>
      <c r="L3872" s="1" t="str">
        <f>IFERROR(VLOOKUP(Table49[[#This Row],[ITEM CODE]],Table2[[Item Code]:[Master Name]],8,0),"")</f>
        <v/>
      </c>
      <c r="M3872" s="41"/>
      <c r="N3872" s="66">
        <f>IFERROR(VLOOKUP(Table49[[#This Row],[ITEM CODE]],Table2[[#All],[Item Code]:[Unit Cost]],10,0),0)</f>
        <v>0</v>
      </c>
      <c r="O3872" s="134">
        <f>IFERROR(VLOOKUP(Table49[[#This Row],[ITEM CODE]],Table2[[#All],[Item Code]:[Unit Cost]],10,0),0)</f>
        <v>0</v>
      </c>
      <c r="P3872" s="56"/>
      <c r="Q3872" s="58"/>
      <c r="R3872" s="58">
        <f>Table49[[#This Row],[QUANTITY]]*Table49[[#This Row],[INV Prices]]</f>
        <v>0</v>
      </c>
      <c r="S3872" s="67"/>
      <c r="V3872" s="41"/>
      <c r="W3872" s="4" t="str">
        <f>IFERROR(VLOOKUP(Table49[[#This Row],[ITEM CODE]],Table2[[Item Code]:[Category ]],6,0),"")</f>
        <v/>
      </c>
      <c r="X3872" s="1" t="str">
        <f>IFERROR(VLOOKUP(Table49[[#This Row],[ITEM CODE]],Table2[[Item Code]:[Sub Category]],7,0),"")</f>
        <v/>
      </c>
      <c r="Y3872" s="68" t="str">
        <f>Table49[[#This Row],[PO Number]]&amp;COUNTIFS($E$5:E3872,E3872)</f>
        <v>0</v>
      </c>
    </row>
    <row r="3873" spans="1:25" ht="14.7" customHeight="1" x14ac:dyDescent="0.3">
      <c r="A3873" s="1" t="str">
        <f>IF(Table49[[#This Row],[ITEM NAME]]="","",ROW()-4)</f>
        <v/>
      </c>
      <c r="B3873" s="68"/>
      <c r="C3873" s="4" t="str">
        <f>IFERROR(VLOOKUP(B3873,Table14[],3,0),"")</f>
        <v/>
      </c>
      <c r="D3873" s="4" t="str">
        <f>IFERROR(VLOOKUP(B3873,Table14[],2,0),"")</f>
        <v/>
      </c>
      <c r="E3873" s="4"/>
      <c r="H3873" s="41" t="str">
        <f>IFERROR(VLOOKUP(Table49[[#This Row],[ITEM CODE]],Table2[[Item Code]:[Master Name]],2,0),"")</f>
        <v/>
      </c>
      <c r="I3873" s="41"/>
      <c r="J3873" s="65" t="str">
        <f>IFERROR(VLOOKUP(Table49[[#This Row],[ITEM CODE]],Table2[[Item Code]:[Master Name]],3,0),"")</f>
        <v/>
      </c>
      <c r="K3873" s="1" t="str">
        <f>IFERROR(VLOOKUP(Table49[[#This Row],[ITEM CODE]],Table2[[Item Code]:[Master Name]],9,0),"")</f>
        <v/>
      </c>
      <c r="L3873" s="1" t="str">
        <f>IFERROR(VLOOKUP(Table49[[#This Row],[ITEM CODE]],Table2[[Item Code]:[Master Name]],8,0),"")</f>
        <v/>
      </c>
      <c r="M3873" s="41"/>
      <c r="N3873" s="66">
        <f>IFERROR(VLOOKUP(Table49[[#This Row],[ITEM CODE]],Table2[[#All],[Item Code]:[Unit Cost]],10,0),0)</f>
        <v>0</v>
      </c>
      <c r="O3873" s="134">
        <f>IFERROR(VLOOKUP(Table49[[#This Row],[ITEM CODE]],Table2[[#All],[Item Code]:[Unit Cost]],10,0),0)</f>
        <v>0</v>
      </c>
      <c r="P3873" s="56"/>
      <c r="Q3873" s="58"/>
      <c r="R3873" s="58">
        <f>Table49[[#This Row],[QUANTITY]]*Table49[[#This Row],[INV Prices]]</f>
        <v>0</v>
      </c>
      <c r="S3873" s="67"/>
      <c r="V3873" s="41"/>
      <c r="W3873" s="4" t="str">
        <f>IFERROR(VLOOKUP(Table49[[#This Row],[ITEM CODE]],Table2[[Item Code]:[Category ]],6,0),"")</f>
        <v/>
      </c>
      <c r="X3873" s="1" t="str">
        <f>IFERROR(VLOOKUP(Table49[[#This Row],[ITEM CODE]],Table2[[Item Code]:[Sub Category]],7,0),"")</f>
        <v/>
      </c>
      <c r="Y3873" s="68" t="str">
        <f>Table49[[#This Row],[PO Number]]&amp;COUNTIFS($E$5:E3873,E3873)</f>
        <v>0</v>
      </c>
    </row>
    <row r="3874" spans="1:25" ht="14.7" customHeight="1" x14ac:dyDescent="0.3">
      <c r="A3874" s="1" t="str">
        <f>IF(Table49[[#This Row],[ITEM NAME]]="","",ROW()-4)</f>
        <v/>
      </c>
      <c r="B3874" s="68"/>
      <c r="C3874" s="4" t="str">
        <f>IFERROR(VLOOKUP(B3874,Table14[],3,0),"")</f>
        <v/>
      </c>
      <c r="D3874" s="4" t="str">
        <f>IFERROR(VLOOKUP(B3874,Table14[],2,0),"")</f>
        <v/>
      </c>
      <c r="E3874" s="4"/>
      <c r="H3874" s="41" t="str">
        <f>IFERROR(VLOOKUP(Table49[[#This Row],[ITEM CODE]],Table2[[Item Code]:[Master Name]],2,0),"")</f>
        <v/>
      </c>
      <c r="I3874" s="41"/>
      <c r="J3874" s="65" t="str">
        <f>IFERROR(VLOOKUP(Table49[[#This Row],[ITEM CODE]],Table2[[Item Code]:[Master Name]],3,0),"")</f>
        <v/>
      </c>
      <c r="K3874" s="1" t="str">
        <f>IFERROR(VLOOKUP(Table49[[#This Row],[ITEM CODE]],Table2[[Item Code]:[Master Name]],9,0),"")</f>
        <v/>
      </c>
      <c r="L3874" s="1" t="str">
        <f>IFERROR(VLOOKUP(Table49[[#This Row],[ITEM CODE]],Table2[[Item Code]:[Master Name]],8,0),"")</f>
        <v/>
      </c>
      <c r="M3874" s="41"/>
      <c r="N3874" s="66">
        <f>IFERROR(VLOOKUP(Table49[[#This Row],[ITEM CODE]],Table2[[#All],[Item Code]:[Unit Cost]],10,0),0)</f>
        <v>0</v>
      </c>
      <c r="O3874" s="134">
        <f>IFERROR(VLOOKUP(Table49[[#This Row],[ITEM CODE]],Table2[[#All],[Item Code]:[Unit Cost]],10,0),0)</f>
        <v>0</v>
      </c>
      <c r="P3874" s="56"/>
      <c r="Q3874" s="58"/>
      <c r="R3874" s="58">
        <f>Table49[[#This Row],[QUANTITY]]*Table49[[#This Row],[INV Prices]]</f>
        <v>0</v>
      </c>
      <c r="S3874" s="67"/>
      <c r="V3874" s="41"/>
      <c r="W3874" s="4" t="str">
        <f>IFERROR(VLOOKUP(Table49[[#This Row],[ITEM CODE]],Table2[[Item Code]:[Category ]],6,0),"")</f>
        <v/>
      </c>
      <c r="X3874" s="1" t="str">
        <f>IFERROR(VLOOKUP(Table49[[#This Row],[ITEM CODE]],Table2[[Item Code]:[Sub Category]],7,0),"")</f>
        <v/>
      </c>
      <c r="Y3874" s="68" t="str">
        <f>Table49[[#This Row],[PO Number]]&amp;COUNTIFS($E$5:E3874,E3874)</f>
        <v>0</v>
      </c>
    </row>
    <row r="3875" spans="1:25" ht="14.7" customHeight="1" x14ac:dyDescent="0.3">
      <c r="A3875" s="1" t="str">
        <f>IF(Table49[[#This Row],[ITEM NAME]]="","",ROW()-4)</f>
        <v/>
      </c>
      <c r="B3875" s="68"/>
      <c r="C3875" s="4" t="str">
        <f>IFERROR(VLOOKUP(B3875,Table14[],3,0),"")</f>
        <v/>
      </c>
      <c r="D3875" s="4" t="str">
        <f>IFERROR(VLOOKUP(B3875,Table14[],2,0),"")</f>
        <v/>
      </c>
      <c r="E3875" s="4"/>
      <c r="H3875" s="41" t="str">
        <f>IFERROR(VLOOKUP(Table49[[#This Row],[ITEM CODE]],Table2[[Item Code]:[Master Name]],2,0),"")</f>
        <v/>
      </c>
      <c r="I3875" s="41"/>
      <c r="J3875" s="65" t="str">
        <f>IFERROR(VLOOKUP(Table49[[#This Row],[ITEM CODE]],Table2[[Item Code]:[Master Name]],3,0),"")</f>
        <v/>
      </c>
      <c r="K3875" s="1" t="str">
        <f>IFERROR(VLOOKUP(Table49[[#This Row],[ITEM CODE]],Table2[[Item Code]:[Master Name]],9,0),"")</f>
        <v/>
      </c>
      <c r="L3875" s="1" t="str">
        <f>IFERROR(VLOOKUP(Table49[[#This Row],[ITEM CODE]],Table2[[Item Code]:[Master Name]],8,0),"")</f>
        <v/>
      </c>
      <c r="M3875" s="41"/>
      <c r="N3875" s="66">
        <f>IFERROR(VLOOKUP(Table49[[#This Row],[ITEM CODE]],Table2[[#All],[Item Code]:[Unit Cost]],10,0),0)</f>
        <v>0</v>
      </c>
      <c r="O3875" s="134">
        <f>IFERROR(VLOOKUP(Table49[[#This Row],[ITEM CODE]],Table2[[#All],[Item Code]:[Unit Cost]],10,0),0)</f>
        <v>0</v>
      </c>
      <c r="P3875" s="56"/>
      <c r="Q3875" s="58"/>
      <c r="R3875" s="58">
        <f>Table49[[#This Row],[QUANTITY]]*Table49[[#This Row],[INV Prices]]</f>
        <v>0</v>
      </c>
      <c r="S3875" s="67"/>
      <c r="V3875" s="41"/>
      <c r="W3875" s="4" t="str">
        <f>IFERROR(VLOOKUP(Table49[[#This Row],[ITEM CODE]],Table2[[Item Code]:[Category ]],6,0),"")</f>
        <v/>
      </c>
      <c r="X3875" s="1" t="str">
        <f>IFERROR(VLOOKUP(Table49[[#This Row],[ITEM CODE]],Table2[[Item Code]:[Sub Category]],7,0),"")</f>
        <v/>
      </c>
      <c r="Y3875" s="68" t="str">
        <f>Table49[[#This Row],[PO Number]]&amp;COUNTIFS($E$5:E3875,E3875)</f>
        <v>0</v>
      </c>
    </row>
    <row r="3876" spans="1:25" ht="14.7" customHeight="1" x14ac:dyDescent="0.3">
      <c r="A3876" s="1" t="str">
        <f>IF(Table49[[#This Row],[ITEM NAME]]="","",ROW()-4)</f>
        <v/>
      </c>
      <c r="B3876" s="68"/>
      <c r="C3876" s="4" t="str">
        <f>IFERROR(VLOOKUP(B3876,Table14[],3,0),"")</f>
        <v/>
      </c>
      <c r="D3876" s="4" t="str">
        <f>IFERROR(VLOOKUP(B3876,Table14[],2,0),"")</f>
        <v/>
      </c>
      <c r="E3876" s="4"/>
      <c r="H3876" s="41" t="str">
        <f>IFERROR(VLOOKUP(Table49[[#This Row],[ITEM CODE]],Table2[[Item Code]:[Master Name]],2,0),"")</f>
        <v/>
      </c>
      <c r="I3876" s="41"/>
      <c r="J3876" s="65" t="str">
        <f>IFERROR(VLOOKUP(Table49[[#This Row],[ITEM CODE]],Table2[[Item Code]:[Master Name]],3,0),"")</f>
        <v/>
      </c>
      <c r="K3876" s="1" t="str">
        <f>IFERROR(VLOOKUP(Table49[[#This Row],[ITEM CODE]],Table2[[Item Code]:[Master Name]],9,0),"")</f>
        <v/>
      </c>
      <c r="L3876" s="1" t="str">
        <f>IFERROR(VLOOKUP(Table49[[#This Row],[ITEM CODE]],Table2[[Item Code]:[Master Name]],8,0),"")</f>
        <v/>
      </c>
      <c r="M3876" s="41"/>
      <c r="N3876" s="66">
        <f>IFERROR(VLOOKUP(Table49[[#This Row],[ITEM CODE]],Table2[[#All],[Item Code]:[Unit Cost]],10,0),0)</f>
        <v>0</v>
      </c>
      <c r="O3876" s="134">
        <f>IFERROR(VLOOKUP(Table49[[#This Row],[ITEM CODE]],Table2[[#All],[Item Code]:[Unit Cost]],10,0),0)</f>
        <v>0</v>
      </c>
      <c r="P3876" s="56"/>
      <c r="Q3876" s="58"/>
      <c r="R3876" s="58">
        <f>Table49[[#This Row],[QUANTITY]]*Table49[[#This Row],[INV Prices]]</f>
        <v>0</v>
      </c>
      <c r="S3876" s="67"/>
      <c r="V3876" s="41"/>
      <c r="W3876" s="4" t="str">
        <f>IFERROR(VLOOKUP(Table49[[#This Row],[ITEM CODE]],Table2[[Item Code]:[Category ]],6,0),"")</f>
        <v/>
      </c>
      <c r="X3876" s="1" t="str">
        <f>IFERROR(VLOOKUP(Table49[[#This Row],[ITEM CODE]],Table2[[Item Code]:[Sub Category]],7,0),"")</f>
        <v/>
      </c>
      <c r="Y3876" s="68" t="str">
        <f>Table49[[#This Row],[PO Number]]&amp;COUNTIFS($E$5:E3876,E3876)</f>
        <v>0</v>
      </c>
    </row>
    <row r="3877" spans="1:25" ht="14.7" customHeight="1" x14ac:dyDescent="0.3">
      <c r="A3877" s="1" t="str">
        <f>IF(Table49[[#This Row],[ITEM NAME]]="","",ROW()-4)</f>
        <v/>
      </c>
      <c r="B3877" s="68"/>
      <c r="C3877" s="4" t="str">
        <f>IFERROR(VLOOKUP(B3877,Table14[],3,0),"")</f>
        <v/>
      </c>
      <c r="D3877" s="4" t="str">
        <f>IFERROR(VLOOKUP(B3877,Table14[],2,0),"")</f>
        <v/>
      </c>
      <c r="E3877" s="4"/>
      <c r="H3877" s="41" t="str">
        <f>IFERROR(VLOOKUP(Table49[[#This Row],[ITEM CODE]],Table2[[Item Code]:[Master Name]],2,0),"")</f>
        <v/>
      </c>
      <c r="I3877" s="41"/>
      <c r="J3877" s="65" t="str">
        <f>IFERROR(VLOOKUP(Table49[[#This Row],[ITEM CODE]],Table2[[Item Code]:[Master Name]],3,0),"")</f>
        <v/>
      </c>
      <c r="K3877" s="1" t="str">
        <f>IFERROR(VLOOKUP(Table49[[#This Row],[ITEM CODE]],Table2[[Item Code]:[Master Name]],9,0),"")</f>
        <v/>
      </c>
      <c r="L3877" s="1" t="str">
        <f>IFERROR(VLOOKUP(Table49[[#This Row],[ITEM CODE]],Table2[[Item Code]:[Master Name]],8,0),"")</f>
        <v/>
      </c>
      <c r="M3877" s="41"/>
      <c r="N3877" s="66">
        <f>IFERROR(VLOOKUP(Table49[[#This Row],[ITEM CODE]],Table2[[#All],[Item Code]:[Unit Cost]],10,0),0)</f>
        <v>0</v>
      </c>
      <c r="O3877" s="134">
        <f>IFERROR(VLOOKUP(Table49[[#This Row],[ITEM CODE]],Table2[[#All],[Item Code]:[Unit Cost]],10,0),0)</f>
        <v>0</v>
      </c>
      <c r="P3877" s="56"/>
      <c r="Q3877" s="58"/>
      <c r="R3877" s="58">
        <f>Table49[[#This Row],[QUANTITY]]*Table49[[#This Row],[INV Prices]]</f>
        <v>0</v>
      </c>
      <c r="S3877" s="67"/>
      <c r="V3877" s="41"/>
      <c r="W3877" s="4" t="str">
        <f>IFERROR(VLOOKUP(Table49[[#This Row],[ITEM CODE]],Table2[[Item Code]:[Category ]],6,0),"")</f>
        <v/>
      </c>
      <c r="X3877" s="1" t="str">
        <f>IFERROR(VLOOKUP(Table49[[#This Row],[ITEM CODE]],Table2[[Item Code]:[Sub Category]],7,0),"")</f>
        <v/>
      </c>
      <c r="Y3877" s="68" t="str">
        <f>Table49[[#This Row],[PO Number]]&amp;COUNTIFS($E$5:E3877,E3877)</f>
        <v>0</v>
      </c>
    </row>
    <row r="3878" spans="1:25" ht="14.7" customHeight="1" x14ac:dyDescent="0.3">
      <c r="A3878" s="1" t="str">
        <f>IF(Table49[[#This Row],[ITEM NAME]]="","",ROW()-4)</f>
        <v/>
      </c>
      <c r="B3878" s="68"/>
      <c r="C3878" s="4" t="str">
        <f>IFERROR(VLOOKUP(B3878,Table14[],3,0),"")</f>
        <v/>
      </c>
      <c r="D3878" s="4" t="str">
        <f>IFERROR(VLOOKUP(B3878,Table14[],2,0),"")</f>
        <v/>
      </c>
      <c r="E3878" s="4"/>
      <c r="H3878" s="41" t="str">
        <f>IFERROR(VLOOKUP(Table49[[#This Row],[ITEM CODE]],Table2[[Item Code]:[Master Name]],2,0),"")</f>
        <v/>
      </c>
      <c r="I3878" s="41"/>
      <c r="J3878" s="65" t="str">
        <f>IFERROR(VLOOKUP(Table49[[#This Row],[ITEM CODE]],Table2[[Item Code]:[Master Name]],3,0),"")</f>
        <v/>
      </c>
      <c r="K3878" s="1" t="str">
        <f>IFERROR(VLOOKUP(Table49[[#This Row],[ITEM CODE]],Table2[[Item Code]:[Master Name]],9,0),"")</f>
        <v/>
      </c>
      <c r="L3878" s="1" t="str">
        <f>IFERROR(VLOOKUP(Table49[[#This Row],[ITEM CODE]],Table2[[Item Code]:[Master Name]],8,0),"")</f>
        <v/>
      </c>
      <c r="M3878" s="41"/>
      <c r="N3878" s="66">
        <f>IFERROR(VLOOKUP(Table49[[#This Row],[ITEM CODE]],Table2[[#All],[Item Code]:[Unit Cost]],10,0),0)</f>
        <v>0</v>
      </c>
      <c r="O3878" s="134">
        <f>IFERROR(VLOOKUP(Table49[[#This Row],[ITEM CODE]],Table2[[#All],[Item Code]:[Unit Cost]],10,0),0)</f>
        <v>0</v>
      </c>
      <c r="P3878" s="56"/>
      <c r="Q3878" s="58"/>
      <c r="R3878" s="58">
        <f>Table49[[#This Row],[QUANTITY]]*Table49[[#This Row],[INV Prices]]</f>
        <v>0</v>
      </c>
      <c r="S3878" s="67"/>
      <c r="V3878" s="41"/>
      <c r="W3878" s="4" t="str">
        <f>IFERROR(VLOOKUP(Table49[[#This Row],[ITEM CODE]],Table2[[Item Code]:[Category ]],6,0),"")</f>
        <v/>
      </c>
      <c r="X3878" s="1" t="str">
        <f>IFERROR(VLOOKUP(Table49[[#This Row],[ITEM CODE]],Table2[[Item Code]:[Sub Category]],7,0),"")</f>
        <v/>
      </c>
      <c r="Y3878" s="68" t="str">
        <f>Table49[[#This Row],[PO Number]]&amp;COUNTIFS($E$5:E3878,E3878)</f>
        <v>0</v>
      </c>
    </row>
    <row r="3879" spans="1:25" ht="14.7" customHeight="1" x14ac:dyDescent="0.3">
      <c r="A3879" s="1" t="str">
        <f>IF(Table49[[#This Row],[ITEM NAME]]="","",ROW()-4)</f>
        <v/>
      </c>
      <c r="B3879" s="68"/>
      <c r="C3879" s="4" t="str">
        <f>IFERROR(VLOOKUP(B3879,Table14[],3,0),"")</f>
        <v/>
      </c>
      <c r="D3879" s="4" t="str">
        <f>IFERROR(VLOOKUP(B3879,Table14[],2,0),"")</f>
        <v/>
      </c>
      <c r="E3879" s="4"/>
      <c r="H3879" s="41" t="str">
        <f>IFERROR(VLOOKUP(Table49[[#This Row],[ITEM CODE]],Table2[[Item Code]:[Master Name]],2,0),"")</f>
        <v/>
      </c>
      <c r="I3879" s="41"/>
      <c r="J3879" s="65" t="str">
        <f>IFERROR(VLOOKUP(Table49[[#This Row],[ITEM CODE]],Table2[[Item Code]:[Master Name]],3,0),"")</f>
        <v/>
      </c>
      <c r="K3879" s="1" t="str">
        <f>IFERROR(VLOOKUP(Table49[[#This Row],[ITEM CODE]],Table2[[Item Code]:[Master Name]],9,0),"")</f>
        <v/>
      </c>
      <c r="L3879" s="1" t="str">
        <f>IFERROR(VLOOKUP(Table49[[#This Row],[ITEM CODE]],Table2[[Item Code]:[Master Name]],8,0),"")</f>
        <v/>
      </c>
      <c r="M3879" s="41"/>
      <c r="N3879" s="66">
        <f>IFERROR(VLOOKUP(Table49[[#This Row],[ITEM CODE]],Table2[[#All],[Item Code]:[Unit Cost]],10,0),0)</f>
        <v>0</v>
      </c>
      <c r="O3879" s="134">
        <f>IFERROR(VLOOKUP(Table49[[#This Row],[ITEM CODE]],Table2[[#All],[Item Code]:[Unit Cost]],10,0),0)</f>
        <v>0</v>
      </c>
      <c r="P3879" s="56"/>
      <c r="Q3879" s="58"/>
      <c r="R3879" s="58">
        <f>Table49[[#This Row],[QUANTITY]]*Table49[[#This Row],[INV Prices]]</f>
        <v>0</v>
      </c>
      <c r="S3879" s="67"/>
      <c r="V3879" s="41"/>
      <c r="W3879" s="4" t="str">
        <f>IFERROR(VLOOKUP(Table49[[#This Row],[ITEM CODE]],Table2[[Item Code]:[Category ]],6,0),"")</f>
        <v/>
      </c>
      <c r="X3879" s="1" t="str">
        <f>IFERROR(VLOOKUP(Table49[[#This Row],[ITEM CODE]],Table2[[Item Code]:[Sub Category]],7,0),"")</f>
        <v/>
      </c>
      <c r="Y3879" s="68" t="str">
        <f>Table49[[#This Row],[PO Number]]&amp;COUNTIFS($E$5:E3879,E3879)</f>
        <v>0</v>
      </c>
    </row>
    <row r="3880" spans="1:25" ht="14.7" customHeight="1" x14ac:dyDescent="0.3">
      <c r="A3880" s="1" t="str">
        <f>IF(Table49[[#This Row],[ITEM NAME]]="","",ROW()-4)</f>
        <v/>
      </c>
      <c r="B3880" s="68"/>
      <c r="C3880" s="4" t="str">
        <f>IFERROR(VLOOKUP(B3880,Table14[],3,0),"")</f>
        <v/>
      </c>
      <c r="D3880" s="4" t="str">
        <f>IFERROR(VLOOKUP(B3880,Table14[],2,0),"")</f>
        <v/>
      </c>
      <c r="E3880" s="4"/>
      <c r="H3880" s="41" t="str">
        <f>IFERROR(VLOOKUP(Table49[[#This Row],[ITEM CODE]],Table2[[Item Code]:[Master Name]],2,0),"")</f>
        <v/>
      </c>
      <c r="I3880" s="41"/>
      <c r="J3880" s="65" t="str">
        <f>IFERROR(VLOOKUP(Table49[[#This Row],[ITEM CODE]],Table2[[Item Code]:[Master Name]],3,0),"")</f>
        <v/>
      </c>
      <c r="K3880" s="1" t="str">
        <f>IFERROR(VLOOKUP(Table49[[#This Row],[ITEM CODE]],Table2[[Item Code]:[Master Name]],9,0),"")</f>
        <v/>
      </c>
      <c r="L3880" s="1" t="str">
        <f>IFERROR(VLOOKUP(Table49[[#This Row],[ITEM CODE]],Table2[[Item Code]:[Master Name]],8,0),"")</f>
        <v/>
      </c>
      <c r="M3880" s="41"/>
      <c r="N3880" s="66">
        <f>IFERROR(VLOOKUP(Table49[[#This Row],[ITEM CODE]],Table2[[#All],[Item Code]:[Unit Cost]],10,0),0)</f>
        <v>0</v>
      </c>
      <c r="O3880" s="134">
        <f>IFERROR(VLOOKUP(Table49[[#This Row],[ITEM CODE]],Table2[[#All],[Item Code]:[Unit Cost]],10,0),0)</f>
        <v>0</v>
      </c>
      <c r="P3880" s="56"/>
      <c r="Q3880" s="58"/>
      <c r="R3880" s="58">
        <f>Table49[[#This Row],[QUANTITY]]*Table49[[#This Row],[INV Prices]]</f>
        <v>0</v>
      </c>
      <c r="S3880" s="67"/>
      <c r="V3880" s="41"/>
      <c r="W3880" s="4" t="str">
        <f>IFERROR(VLOOKUP(Table49[[#This Row],[ITEM CODE]],Table2[[Item Code]:[Category ]],6,0),"")</f>
        <v/>
      </c>
      <c r="X3880" s="1" t="str">
        <f>IFERROR(VLOOKUP(Table49[[#This Row],[ITEM CODE]],Table2[[Item Code]:[Sub Category]],7,0),"")</f>
        <v/>
      </c>
      <c r="Y3880" s="68" t="str">
        <f>Table49[[#This Row],[PO Number]]&amp;COUNTIFS($E$5:E3880,E3880)</f>
        <v>0</v>
      </c>
    </row>
    <row r="3881" spans="1:25" ht="14.7" customHeight="1" x14ac:dyDescent="0.3">
      <c r="A3881" s="1" t="str">
        <f>IF(Table49[[#This Row],[ITEM NAME]]="","",ROW()-4)</f>
        <v/>
      </c>
      <c r="B3881" s="68"/>
      <c r="C3881" s="4" t="str">
        <f>IFERROR(VLOOKUP(B3881,Table14[],3,0),"")</f>
        <v/>
      </c>
      <c r="D3881" s="4" t="str">
        <f>IFERROR(VLOOKUP(B3881,Table14[],2,0),"")</f>
        <v/>
      </c>
      <c r="E3881" s="4"/>
      <c r="H3881" s="41" t="str">
        <f>IFERROR(VLOOKUP(Table49[[#This Row],[ITEM CODE]],Table2[[Item Code]:[Master Name]],2,0),"")</f>
        <v/>
      </c>
      <c r="I3881" s="41"/>
      <c r="J3881" s="65" t="str">
        <f>IFERROR(VLOOKUP(Table49[[#This Row],[ITEM CODE]],Table2[[Item Code]:[Master Name]],3,0),"")</f>
        <v/>
      </c>
      <c r="K3881" s="1" t="str">
        <f>IFERROR(VLOOKUP(Table49[[#This Row],[ITEM CODE]],Table2[[Item Code]:[Master Name]],9,0),"")</f>
        <v/>
      </c>
      <c r="L3881" s="1" t="str">
        <f>IFERROR(VLOOKUP(Table49[[#This Row],[ITEM CODE]],Table2[[Item Code]:[Master Name]],8,0),"")</f>
        <v/>
      </c>
      <c r="M3881" s="41"/>
      <c r="N3881" s="66">
        <f>IFERROR(VLOOKUP(Table49[[#This Row],[ITEM CODE]],Table2[[#All],[Item Code]:[Unit Cost]],10,0),0)</f>
        <v>0</v>
      </c>
      <c r="O3881" s="134">
        <f>IFERROR(VLOOKUP(Table49[[#This Row],[ITEM CODE]],Table2[[#All],[Item Code]:[Unit Cost]],10,0),0)</f>
        <v>0</v>
      </c>
      <c r="P3881" s="56"/>
      <c r="Q3881" s="58"/>
      <c r="R3881" s="58">
        <f>Table49[[#This Row],[QUANTITY]]*Table49[[#This Row],[INV Prices]]</f>
        <v>0</v>
      </c>
      <c r="S3881" s="67"/>
      <c r="V3881" s="41"/>
      <c r="W3881" s="4" t="str">
        <f>IFERROR(VLOOKUP(Table49[[#This Row],[ITEM CODE]],Table2[[Item Code]:[Category ]],6,0),"")</f>
        <v/>
      </c>
      <c r="X3881" s="1" t="str">
        <f>IFERROR(VLOOKUP(Table49[[#This Row],[ITEM CODE]],Table2[[Item Code]:[Sub Category]],7,0),"")</f>
        <v/>
      </c>
      <c r="Y3881" s="68" t="str">
        <f>Table49[[#This Row],[PO Number]]&amp;COUNTIFS($E$5:E3881,E3881)</f>
        <v>0</v>
      </c>
    </row>
    <row r="3882" spans="1:25" ht="14.7" customHeight="1" x14ac:dyDescent="0.3">
      <c r="A3882" s="1" t="str">
        <f>IF(Table49[[#This Row],[ITEM NAME]]="","",ROW()-4)</f>
        <v/>
      </c>
      <c r="B3882" s="68"/>
      <c r="C3882" s="4" t="str">
        <f>IFERROR(VLOOKUP(B3882,Table14[],3,0),"")</f>
        <v/>
      </c>
      <c r="D3882" s="4" t="str">
        <f>IFERROR(VLOOKUP(B3882,Table14[],2,0),"")</f>
        <v/>
      </c>
      <c r="E3882" s="4"/>
      <c r="H3882" s="41" t="str">
        <f>IFERROR(VLOOKUP(Table49[[#This Row],[ITEM CODE]],Table2[[Item Code]:[Master Name]],2,0),"")</f>
        <v/>
      </c>
      <c r="I3882" s="41"/>
      <c r="J3882" s="65" t="str">
        <f>IFERROR(VLOOKUP(Table49[[#This Row],[ITEM CODE]],Table2[[Item Code]:[Master Name]],3,0),"")</f>
        <v/>
      </c>
      <c r="K3882" s="1" t="str">
        <f>IFERROR(VLOOKUP(Table49[[#This Row],[ITEM CODE]],Table2[[Item Code]:[Master Name]],9,0),"")</f>
        <v/>
      </c>
      <c r="L3882" s="1" t="str">
        <f>IFERROR(VLOOKUP(Table49[[#This Row],[ITEM CODE]],Table2[[Item Code]:[Master Name]],8,0),"")</f>
        <v/>
      </c>
      <c r="M3882" s="41"/>
      <c r="N3882" s="66">
        <f>IFERROR(VLOOKUP(Table49[[#This Row],[ITEM CODE]],Table2[[#All],[Item Code]:[Unit Cost]],10,0),0)</f>
        <v>0</v>
      </c>
      <c r="O3882" s="134">
        <f>IFERROR(VLOOKUP(Table49[[#This Row],[ITEM CODE]],Table2[[#All],[Item Code]:[Unit Cost]],10,0),0)</f>
        <v>0</v>
      </c>
      <c r="P3882" s="56"/>
      <c r="Q3882" s="58"/>
      <c r="R3882" s="58">
        <f>Table49[[#This Row],[QUANTITY]]*Table49[[#This Row],[INV Prices]]</f>
        <v>0</v>
      </c>
      <c r="S3882" s="67"/>
      <c r="V3882" s="41"/>
      <c r="W3882" s="4" t="str">
        <f>IFERROR(VLOOKUP(Table49[[#This Row],[ITEM CODE]],Table2[[Item Code]:[Category ]],6,0),"")</f>
        <v/>
      </c>
      <c r="X3882" s="1" t="str">
        <f>IFERROR(VLOOKUP(Table49[[#This Row],[ITEM CODE]],Table2[[Item Code]:[Sub Category]],7,0),"")</f>
        <v/>
      </c>
      <c r="Y3882" s="68" t="str">
        <f>Table49[[#This Row],[PO Number]]&amp;COUNTIFS($E$5:E3882,E3882)</f>
        <v>0</v>
      </c>
    </row>
    <row r="3883" spans="1:25" ht="14.7" customHeight="1" x14ac:dyDescent="0.3">
      <c r="A3883" s="1" t="str">
        <f>IF(Table49[[#This Row],[ITEM NAME]]="","",ROW()-4)</f>
        <v/>
      </c>
      <c r="B3883" s="68"/>
      <c r="C3883" s="4" t="str">
        <f>IFERROR(VLOOKUP(B3883,Table14[],3,0),"")</f>
        <v/>
      </c>
      <c r="D3883" s="4" t="str">
        <f>IFERROR(VLOOKUP(B3883,Table14[],2,0),"")</f>
        <v/>
      </c>
      <c r="E3883" s="4"/>
      <c r="H3883" s="41" t="str">
        <f>IFERROR(VLOOKUP(Table49[[#This Row],[ITEM CODE]],Table2[[Item Code]:[Master Name]],2,0),"")</f>
        <v/>
      </c>
      <c r="I3883" s="41"/>
      <c r="J3883" s="65" t="str">
        <f>IFERROR(VLOOKUP(Table49[[#This Row],[ITEM CODE]],Table2[[Item Code]:[Master Name]],3,0),"")</f>
        <v/>
      </c>
      <c r="K3883" s="1" t="str">
        <f>IFERROR(VLOOKUP(Table49[[#This Row],[ITEM CODE]],Table2[[Item Code]:[Master Name]],9,0),"")</f>
        <v/>
      </c>
      <c r="L3883" s="1" t="str">
        <f>IFERROR(VLOOKUP(Table49[[#This Row],[ITEM CODE]],Table2[[Item Code]:[Master Name]],8,0),"")</f>
        <v/>
      </c>
      <c r="M3883" s="41"/>
      <c r="N3883" s="66">
        <f>IFERROR(VLOOKUP(Table49[[#This Row],[ITEM CODE]],Table2[[#All],[Item Code]:[Unit Cost]],10,0),0)</f>
        <v>0</v>
      </c>
      <c r="O3883" s="134">
        <f>IFERROR(VLOOKUP(Table49[[#This Row],[ITEM CODE]],Table2[[#All],[Item Code]:[Unit Cost]],10,0),0)</f>
        <v>0</v>
      </c>
      <c r="P3883" s="56"/>
      <c r="Q3883" s="58"/>
      <c r="R3883" s="58">
        <f>Table49[[#This Row],[QUANTITY]]*Table49[[#This Row],[INV Prices]]</f>
        <v>0</v>
      </c>
      <c r="S3883" s="67"/>
      <c r="V3883" s="41"/>
      <c r="W3883" s="4" t="str">
        <f>IFERROR(VLOOKUP(Table49[[#This Row],[ITEM CODE]],Table2[[Item Code]:[Category ]],6,0),"")</f>
        <v/>
      </c>
      <c r="X3883" s="1" t="str">
        <f>IFERROR(VLOOKUP(Table49[[#This Row],[ITEM CODE]],Table2[[Item Code]:[Sub Category]],7,0),"")</f>
        <v/>
      </c>
      <c r="Y3883" s="68" t="str">
        <f>Table49[[#This Row],[PO Number]]&amp;COUNTIFS($E$5:E3883,E3883)</f>
        <v>0</v>
      </c>
    </row>
    <row r="3884" spans="1:25" ht="14.7" customHeight="1" x14ac:dyDescent="0.3">
      <c r="A3884" s="1" t="str">
        <f>IF(Table49[[#This Row],[ITEM NAME]]="","",ROW()-4)</f>
        <v/>
      </c>
      <c r="B3884" s="68"/>
      <c r="C3884" s="4" t="str">
        <f>IFERROR(VLOOKUP(B3884,Table14[],3,0),"")</f>
        <v/>
      </c>
      <c r="D3884" s="4" t="str">
        <f>IFERROR(VLOOKUP(B3884,Table14[],2,0),"")</f>
        <v/>
      </c>
      <c r="E3884" s="4"/>
      <c r="H3884" s="41" t="str">
        <f>IFERROR(VLOOKUP(Table49[[#This Row],[ITEM CODE]],Table2[[Item Code]:[Master Name]],2,0),"")</f>
        <v/>
      </c>
      <c r="I3884" s="41"/>
      <c r="J3884" s="65" t="str">
        <f>IFERROR(VLOOKUP(Table49[[#This Row],[ITEM CODE]],Table2[[Item Code]:[Master Name]],3,0),"")</f>
        <v/>
      </c>
      <c r="K3884" s="1" t="str">
        <f>IFERROR(VLOOKUP(Table49[[#This Row],[ITEM CODE]],Table2[[Item Code]:[Master Name]],9,0),"")</f>
        <v/>
      </c>
      <c r="L3884" s="1" t="str">
        <f>IFERROR(VLOOKUP(Table49[[#This Row],[ITEM CODE]],Table2[[Item Code]:[Master Name]],8,0),"")</f>
        <v/>
      </c>
      <c r="M3884" s="41"/>
      <c r="N3884" s="66">
        <f>IFERROR(VLOOKUP(Table49[[#This Row],[ITEM CODE]],Table2[[#All],[Item Code]:[Unit Cost]],10,0),0)</f>
        <v>0</v>
      </c>
      <c r="O3884" s="134">
        <f>IFERROR(VLOOKUP(Table49[[#This Row],[ITEM CODE]],Table2[[#All],[Item Code]:[Unit Cost]],10,0),0)</f>
        <v>0</v>
      </c>
      <c r="P3884" s="56"/>
      <c r="Q3884" s="58"/>
      <c r="R3884" s="58">
        <f>Table49[[#This Row],[QUANTITY]]*Table49[[#This Row],[INV Prices]]</f>
        <v>0</v>
      </c>
      <c r="S3884" s="67"/>
      <c r="V3884" s="41"/>
      <c r="W3884" s="4" t="str">
        <f>IFERROR(VLOOKUP(Table49[[#This Row],[ITEM CODE]],Table2[[Item Code]:[Category ]],6,0),"")</f>
        <v/>
      </c>
      <c r="X3884" s="1" t="str">
        <f>IFERROR(VLOOKUP(Table49[[#This Row],[ITEM CODE]],Table2[[Item Code]:[Sub Category]],7,0),"")</f>
        <v/>
      </c>
      <c r="Y3884" s="68" t="str">
        <f>Table49[[#This Row],[PO Number]]&amp;COUNTIFS($E$5:E3884,E3884)</f>
        <v>0</v>
      </c>
    </row>
    <row r="3885" spans="1:25" ht="14.7" customHeight="1" x14ac:dyDescent="0.3">
      <c r="A3885" s="1" t="str">
        <f>IF(Table49[[#This Row],[ITEM NAME]]="","",ROW()-4)</f>
        <v/>
      </c>
      <c r="B3885" s="68"/>
      <c r="C3885" s="4" t="str">
        <f>IFERROR(VLOOKUP(B3885,Table14[],3,0),"")</f>
        <v/>
      </c>
      <c r="D3885" s="4" t="str">
        <f>IFERROR(VLOOKUP(B3885,Table14[],2,0),"")</f>
        <v/>
      </c>
      <c r="E3885" s="4"/>
      <c r="H3885" s="41" t="str">
        <f>IFERROR(VLOOKUP(Table49[[#This Row],[ITEM CODE]],Table2[[Item Code]:[Master Name]],2,0),"")</f>
        <v/>
      </c>
      <c r="I3885" s="41"/>
      <c r="J3885" s="65" t="str">
        <f>IFERROR(VLOOKUP(Table49[[#This Row],[ITEM CODE]],Table2[[Item Code]:[Master Name]],3,0),"")</f>
        <v/>
      </c>
      <c r="K3885" s="1" t="str">
        <f>IFERROR(VLOOKUP(Table49[[#This Row],[ITEM CODE]],Table2[[Item Code]:[Master Name]],9,0),"")</f>
        <v/>
      </c>
      <c r="L3885" s="1" t="str">
        <f>IFERROR(VLOOKUP(Table49[[#This Row],[ITEM CODE]],Table2[[Item Code]:[Master Name]],8,0),"")</f>
        <v/>
      </c>
      <c r="M3885" s="41"/>
      <c r="N3885" s="66">
        <f>IFERROR(VLOOKUP(Table49[[#This Row],[ITEM CODE]],Table2[[#All],[Item Code]:[Unit Cost]],10,0),0)</f>
        <v>0</v>
      </c>
      <c r="O3885" s="134">
        <f>IFERROR(VLOOKUP(Table49[[#This Row],[ITEM CODE]],Table2[[#All],[Item Code]:[Unit Cost]],10,0),0)</f>
        <v>0</v>
      </c>
      <c r="P3885" s="56"/>
      <c r="Q3885" s="58"/>
      <c r="R3885" s="58">
        <f>Table49[[#This Row],[QUANTITY]]*Table49[[#This Row],[INV Prices]]</f>
        <v>0</v>
      </c>
      <c r="S3885" s="67"/>
      <c r="V3885" s="41"/>
      <c r="W3885" s="4" t="str">
        <f>IFERROR(VLOOKUP(Table49[[#This Row],[ITEM CODE]],Table2[[Item Code]:[Category ]],6,0),"")</f>
        <v/>
      </c>
      <c r="X3885" s="1" t="str">
        <f>IFERROR(VLOOKUP(Table49[[#This Row],[ITEM CODE]],Table2[[Item Code]:[Sub Category]],7,0),"")</f>
        <v/>
      </c>
      <c r="Y3885" s="68" t="str">
        <f>Table49[[#This Row],[PO Number]]&amp;COUNTIFS($E$5:E3885,E3885)</f>
        <v>0</v>
      </c>
    </row>
    <row r="3886" spans="1:25" ht="14.7" customHeight="1" x14ac:dyDescent="0.3">
      <c r="A3886" s="1" t="str">
        <f>IF(Table49[[#This Row],[ITEM NAME]]="","",ROW()-4)</f>
        <v/>
      </c>
      <c r="B3886" s="68"/>
      <c r="C3886" s="4" t="str">
        <f>IFERROR(VLOOKUP(B3886,Table14[],3,0),"")</f>
        <v/>
      </c>
      <c r="D3886" s="4" t="str">
        <f>IFERROR(VLOOKUP(B3886,Table14[],2,0),"")</f>
        <v/>
      </c>
      <c r="E3886" s="4"/>
      <c r="H3886" s="41" t="str">
        <f>IFERROR(VLOOKUP(Table49[[#This Row],[ITEM CODE]],Table2[[Item Code]:[Master Name]],2,0),"")</f>
        <v/>
      </c>
      <c r="I3886" s="41"/>
      <c r="J3886" s="65" t="str">
        <f>IFERROR(VLOOKUP(Table49[[#This Row],[ITEM CODE]],Table2[[Item Code]:[Master Name]],3,0),"")</f>
        <v/>
      </c>
      <c r="K3886" s="1" t="str">
        <f>IFERROR(VLOOKUP(Table49[[#This Row],[ITEM CODE]],Table2[[Item Code]:[Master Name]],9,0),"")</f>
        <v/>
      </c>
      <c r="L3886" s="1" t="str">
        <f>IFERROR(VLOOKUP(Table49[[#This Row],[ITEM CODE]],Table2[[Item Code]:[Master Name]],8,0),"")</f>
        <v/>
      </c>
      <c r="M3886" s="41"/>
      <c r="N3886" s="66">
        <f>IFERROR(VLOOKUP(Table49[[#This Row],[ITEM CODE]],Table2[[#All],[Item Code]:[Unit Cost]],10,0),0)</f>
        <v>0</v>
      </c>
      <c r="O3886" s="134">
        <f>IFERROR(VLOOKUP(Table49[[#This Row],[ITEM CODE]],Table2[[#All],[Item Code]:[Unit Cost]],10,0),0)</f>
        <v>0</v>
      </c>
      <c r="P3886" s="56"/>
      <c r="Q3886" s="58"/>
      <c r="R3886" s="58">
        <f>Table49[[#This Row],[QUANTITY]]*Table49[[#This Row],[INV Prices]]</f>
        <v>0</v>
      </c>
      <c r="S3886" s="67"/>
      <c r="V3886" s="41"/>
      <c r="W3886" s="4" t="str">
        <f>IFERROR(VLOOKUP(Table49[[#This Row],[ITEM CODE]],Table2[[Item Code]:[Category ]],6,0),"")</f>
        <v/>
      </c>
      <c r="X3886" s="1" t="str">
        <f>IFERROR(VLOOKUP(Table49[[#This Row],[ITEM CODE]],Table2[[Item Code]:[Sub Category]],7,0),"")</f>
        <v/>
      </c>
      <c r="Y3886" s="68" t="str">
        <f>Table49[[#This Row],[PO Number]]&amp;COUNTIFS($E$5:E3886,E3886)</f>
        <v>0</v>
      </c>
    </row>
    <row r="3887" spans="1:25" ht="14.7" customHeight="1" x14ac:dyDescent="0.3">
      <c r="A3887" s="1" t="str">
        <f>IF(Table49[[#This Row],[ITEM NAME]]="","",ROW()-4)</f>
        <v/>
      </c>
      <c r="B3887" s="68"/>
      <c r="C3887" s="4" t="str">
        <f>IFERROR(VLOOKUP(B3887,Table14[],3,0),"")</f>
        <v/>
      </c>
      <c r="D3887" s="4" t="str">
        <f>IFERROR(VLOOKUP(B3887,Table14[],2,0),"")</f>
        <v/>
      </c>
      <c r="E3887" s="4"/>
      <c r="H3887" s="41" t="str">
        <f>IFERROR(VLOOKUP(Table49[[#This Row],[ITEM CODE]],Table2[[Item Code]:[Master Name]],2,0),"")</f>
        <v/>
      </c>
      <c r="I3887" s="41"/>
      <c r="J3887" s="65" t="str">
        <f>IFERROR(VLOOKUP(Table49[[#This Row],[ITEM CODE]],Table2[[Item Code]:[Master Name]],3,0),"")</f>
        <v/>
      </c>
      <c r="K3887" s="1" t="str">
        <f>IFERROR(VLOOKUP(Table49[[#This Row],[ITEM CODE]],Table2[[Item Code]:[Master Name]],9,0),"")</f>
        <v/>
      </c>
      <c r="L3887" s="1" t="str">
        <f>IFERROR(VLOOKUP(Table49[[#This Row],[ITEM CODE]],Table2[[Item Code]:[Master Name]],8,0),"")</f>
        <v/>
      </c>
      <c r="M3887" s="41"/>
      <c r="N3887" s="66">
        <f>IFERROR(VLOOKUP(Table49[[#This Row],[ITEM CODE]],Table2[[#All],[Item Code]:[Unit Cost]],10,0),0)</f>
        <v>0</v>
      </c>
      <c r="O3887" s="134">
        <f>IFERROR(VLOOKUP(Table49[[#This Row],[ITEM CODE]],Table2[[#All],[Item Code]:[Unit Cost]],10,0),0)</f>
        <v>0</v>
      </c>
      <c r="P3887" s="56"/>
      <c r="Q3887" s="58"/>
      <c r="R3887" s="58">
        <f>Table49[[#This Row],[QUANTITY]]*Table49[[#This Row],[INV Prices]]</f>
        <v>0</v>
      </c>
      <c r="S3887" s="67"/>
      <c r="V3887" s="41"/>
      <c r="W3887" s="4" t="str">
        <f>IFERROR(VLOOKUP(Table49[[#This Row],[ITEM CODE]],Table2[[Item Code]:[Category ]],6,0),"")</f>
        <v/>
      </c>
      <c r="X3887" s="1" t="str">
        <f>IFERROR(VLOOKUP(Table49[[#This Row],[ITEM CODE]],Table2[[Item Code]:[Sub Category]],7,0),"")</f>
        <v/>
      </c>
      <c r="Y3887" s="68" t="str">
        <f>Table49[[#This Row],[PO Number]]&amp;COUNTIFS($E$5:E3887,E3887)</f>
        <v>0</v>
      </c>
    </row>
    <row r="3888" spans="1:25" ht="14.7" customHeight="1" x14ac:dyDescent="0.3">
      <c r="A3888" s="1" t="str">
        <f>IF(Table49[[#This Row],[ITEM NAME]]="","",ROW()-4)</f>
        <v/>
      </c>
      <c r="B3888" s="68"/>
      <c r="C3888" s="4" t="str">
        <f>IFERROR(VLOOKUP(B3888,Table14[],3,0),"")</f>
        <v/>
      </c>
      <c r="D3888" s="4" t="str">
        <f>IFERROR(VLOOKUP(B3888,Table14[],2,0),"")</f>
        <v/>
      </c>
      <c r="E3888" s="4"/>
      <c r="H3888" s="41" t="str">
        <f>IFERROR(VLOOKUP(Table49[[#This Row],[ITEM CODE]],Table2[[Item Code]:[Master Name]],2,0),"")</f>
        <v/>
      </c>
      <c r="I3888" s="41"/>
      <c r="J3888" s="65" t="str">
        <f>IFERROR(VLOOKUP(Table49[[#This Row],[ITEM CODE]],Table2[[Item Code]:[Master Name]],3,0),"")</f>
        <v/>
      </c>
      <c r="K3888" s="1" t="str">
        <f>IFERROR(VLOOKUP(Table49[[#This Row],[ITEM CODE]],Table2[[Item Code]:[Master Name]],9,0),"")</f>
        <v/>
      </c>
      <c r="L3888" s="1" t="str">
        <f>IFERROR(VLOOKUP(Table49[[#This Row],[ITEM CODE]],Table2[[Item Code]:[Master Name]],8,0),"")</f>
        <v/>
      </c>
      <c r="M3888" s="41"/>
      <c r="N3888" s="66">
        <f>IFERROR(VLOOKUP(Table49[[#This Row],[ITEM CODE]],Table2[[#All],[Item Code]:[Unit Cost]],10,0),0)</f>
        <v>0</v>
      </c>
      <c r="O3888" s="134">
        <f>IFERROR(VLOOKUP(Table49[[#This Row],[ITEM CODE]],Table2[[#All],[Item Code]:[Unit Cost]],10,0),0)</f>
        <v>0</v>
      </c>
      <c r="P3888" s="56"/>
      <c r="Q3888" s="58"/>
      <c r="R3888" s="58">
        <f>Table49[[#This Row],[QUANTITY]]*Table49[[#This Row],[INV Prices]]</f>
        <v>0</v>
      </c>
      <c r="S3888" s="67"/>
      <c r="V3888" s="41"/>
      <c r="W3888" s="4" t="str">
        <f>IFERROR(VLOOKUP(Table49[[#This Row],[ITEM CODE]],Table2[[Item Code]:[Category ]],6,0),"")</f>
        <v/>
      </c>
      <c r="X3888" s="1" t="str">
        <f>IFERROR(VLOOKUP(Table49[[#This Row],[ITEM CODE]],Table2[[Item Code]:[Sub Category]],7,0),"")</f>
        <v/>
      </c>
      <c r="Y3888" s="68" t="str">
        <f>Table49[[#This Row],[PO Number]]&amp;COUNTIFS($E$5:E3888,E3888)</f>
        <v>0</v>
      </c>
    </row>
    <row r="3889" spans="1:25" ht="14.7" customHeight="1" x14ac:dyDescent="0.3">
      <c r="A3889" s="1" t="str">
        <f>IF(Table49[[#This Row],[ITEM NAME]]="","",ROW()-4)</f>
        <v/>
      </c>
      <c r="B3889" s="68"/>
      <c r="C3889" s="4" t="str">
        <f>IFERROR(VLOOKUP(B3889,Table14[],3,0),"")</f>
        <v/>
      </c>
      <c r="D3889" s="4" t="str">
        <f>IFERROR(VLOOKUP(B3889,Table14[],2,0),"")</f>
        <v/>
      </c>
      <c r="E3889" s="4"/>
      <c r="H3889" s="41" t="str">
        <f>IFERROR(VLOOKUP(Table49[[#This Row],[ITEM CODE]],Table2[[Item Code]:[Master Name]],2,0),"")</f>
        <v/>
      </c>
      <c r="I3889" s="41"/>
      <c r="J3889" s="65" t="str">
        <f>IFERROR(VLOOKUP(Table49[[#This Row],[ITEM CODE]],Table2[[Item Code]:[Master Name]],3,0),"")</f>
        <v/>
      </c>
      <c r="K3889" s="1" t="str">
        <f>IFERROR(VLOOKUP(Table49[[#This Row],[ITEM CODE]],Table2[[Item Code]:[Master Name]],9,0),"")</f>
        <v/>
      </c>
      <c r="L3889" s="1" t="str">
        <f>IFERROR(VLOOKUP(Table49[[#This Row],[ITEM CODE]],Table2[[Item Code]:[Master Name]],8,0),"")</f>
        <v/>
      </c>
      <c r="M3889" s="41"/>
      <c r="N3889" s="66">
        <f>IFERROR(VLOOKUP(Table49[[#This Row],[ITEM CODE]],Table2[[#All],[Item Code]:[Unit Cost]],10,0),0)</f>
        <v>0</v>
      </c>
      <c r="O3889" s="134">
        <f>IFERROR(VLOOKUP(Table49[[#This Row],[ITEM CODE]],Table2[[#All],[Item Code]:[Unit Cost]],10,0),0)</f>
        <v>0</v>
      </c>
      <c r="P3889" s="56"/>
      <c r="Q3889" s="58"/>
      <c r="R3889" s="58">
        <f>Table49[[#This Row],[QUANTITY]]*Table49[[#This Row],[INV Prices]]</f>
        <v>0</v>
      </c>
      <c r="S3889" s="67"/>
      <c r="V3889" s="41"/>
      <c r="W3889" s="4" t="str">
        <f>IFERROR(VLOOKUP(Table49[[#This Row],[ITEM CODE]],Table2[[Item Code]:[Category ]],6,0),"")</f>
        <v/>
      </c>
      <c r="X3889" s="1" t="str">
        <f>IFERROR(VLOOKUP(Table49[[#This Row],[ITEM CODE]],Table2[[Item Code]:[Sub Category]],7,0),"")</f>
        <v/>
      </c>
      <c r="Y3889" s="68" t="str">
        <f>Table49[[#This Row],[PO Number]]&amp;COUNTIFS($E$5:E3889,E3889)</f>
        <v>0</v>
      </c>
    </row>
    <row r="3890" spans="1:25" ht="14.7" customHeight="1" x14ac:dyDescent="0.3">
      <c r="A3890" s="1" t="str">
        <f>IF(Table49[[#This Row],[ITEM NAME]]="","",ROW()-4)</f>
        <v/>
      </c>
      <c r="B3890" s="68"/>
      <c r="C3890" s="4" t="str">
        <f>IFERROR(VLOOKUP(B3890,Table14[],3,0),"")</f>
        <v/>
      </c>
      <c r="D3890" s="4" t="str">
        <f>IFERROR(VLOOKUP(B3890,Table14[],2,0),"")</f>
        <v/>
      </c>
      <c r="E3890" s="4"/>
      <c r="H3890" s="41" t="str">
        <f>IFERROR(VLOOKUP(Table49[[#This Row],[ITEM CODE]],Table2[[Item Code]:[Master Name]],2,0),"")</f>
        <v/>
      </c>
      <c r="I3890" s="41"/>
      <c r="J3890" s="65" t="str">
        <f>IFERROR(VLOOKUP(Table49[[#This Row],[ITEM CODE]],Table2[[Item Code]:[Master Name]],3,0),"")</f>
        <v/>
      </c>
      <c r="K3890" s="1" t="str">
        <f>IFERROR(VLOOKUP(Table49[[#This Row],[ITEM CODE]],Table2[[Item Code]:[Master Name]],9,0),"")</f>
        <v/>
      </c>
      <c r="L3890" s="1" t="str">
        <f>IFERROR(VLOOKUP(Table49[[#This Row],[ITEM CODE]],Table2[[Item Code]:[Master Name]],8,0),"")</f>
        <v/>
      </c>
      <c r="M3890" s="41"/>
      <c r="N3890" s="66">
        <f>IFERROR(VLOOKUP(Table49[[#This Row],[ITEM CODE]],Table2[[#All],[Item Code]:[Unit Cost]],10,0),0)</f>
        <v>0</v>
      </c>
      <c r="O3890" s="134">
        <f>IFERROR(VLOOKUP(Table49[[#This Row],[ITEM CODE]],Table2[[#All],[Item Code]:[Unit Cost]],10,0),0)</f>
        <v>0</v>
      </c>
      <c r="P3890" s="56"/>
      <c r="Q3890" s="58"/>
      <c r="R3890" s="58">
        <f>Table49[[#This Row],[QUANTITY]]*Table49[[#This Row],[INV Prices]]</f>
        <v>0</v>
      </c>
      <c r="S3890" s="67"/>
      <c r="V3890" s="41"/>
      <c r="W3890" s="4" t="str">
        <f>IFERROR(VLOOKUP(Table49[[#This Row],[ITEM CODE]],Table2[[Item Code]:[Category ]],6,0),"")</f>
        <v/>
      </c>
      <c r="X3890" s="1" t="str">
        <f>IFERROR(VLOOKUP(Table49[[#This Row],[ITEM CODE]],Table2[[Item Code]:[Sub Category]],7,0),"")</f>
        <v/>
      </c>
      <c r="Y3890" s="68" t="str">
        <f>Table49[[#This Row],[PO Number]]&amp;COUNTIFS($E$5:E3890,E3890)</f>
        <v>0</v>
      </c>
    </row>
    <row r="3891" spans="1:25" ht="14.7" customHeight="1" x14ac:dyDescent="0.3">
      <c r="A3891" s="1" t="str">
        <f>IF(Table49[[#This Row],[ITEM NAME]]="","",ROW()-4)</f>
        <v/>
      </c>
      <c r="B3891" s="68"/>
      <c r="C3891" s="4" t="str">
        <f>IFERROR(VLOOKUP(B3891,Table14[],3,0),"")</f>
        <v/>
      </c>
      <c r="D3891" s="4" t="str">
        <f>IFERROR(VLOOKUP(B3891,Table14[],2,0),"")</f>
        <v/>
      </c>
      <c r="E3891" s="4"/>
      <c r="H3891" s="41" t="str">
        <f>IFERROR(VLOOKUP(Table49[[#This Row],[ITEM CODE]],Table2[[Item Code]:[Master Name]],2,0),"")</f>
        <v/>
      </c>
      <c r="I3891" s="41"/>
      <c r="J3891" s="65" t="str">
        <f>IFERROR(VLOOKUP(Table49[[#This Row],[ITEM CODE]],Table2[[Item Code]:[Master Name]],3,0),"")</f>
        <v/>
      </c>
      <c r="K3891" s="1" t="str">
        <f>IFERROR(VLOOKUP(Table49[[#This Row],[ITEM CODE]],Table2[[Item Code]:[Master Name]],9,0),"")</f>
        <v/>
      </c>
      <c r="L3891" s="1" t="str">
        <f>IFERROR(VLOOKUP(Table49[[#This Row],[ITEM CODE]],Table2[[Item Code]:[Master Name]],8,0),"")</f>
        <v/>
      </c>
      <c r="M3891" s="41"/>
      <c r="N3891" s="66">
        <f>IFERROR(VLOOKUP(Table49[[#This Row],[ITEM CODE]],Table2[[#All],[Item Code]:[Unit Cost]],10,0),0)</f>
        <v>0</v>
      </c>
      <c r="O3891" s="134">
        <f>IFERROR(VLOOKUP(Table49[[#This Row],[ITEM CODE]],Table2[[#All],[Item Code]:[Unit Cost]],10,0),0)</f>
        <v>0</v>
      </c>
      <c r="P3891" s="56"/>
      <c r="Q3891" s="58"/>
      <c r="R3891" s="58">
        <f>Table49[[#This Row],[QUANTITY]]*Table49[[#This Row],[INV Prices]]</f>
        <v>0</v>
      </c>
      <c r="S3891" s="67"/>
      <c r="V3891" s="41"/>
      <c r="W3891" s="4" t="str">
        <f>IFERROR(VLOOKUP(Table49[[#This Row],[ITEM CODE]],Table2[[Item Code]:[Category ]],6,0),"")</f>
        <v/>
      </c>
      <c r="X3891" s="1" t="str">
        <f>IFERROR(VLOOKUP(Table49[[#This Row],[ITEM CODE]],Table2[[Item Code]:[Sub Category]],7,0),"")</f>
        <v/>
      </c>
      <c r="Y3891" s="68" t="str">
        <f>Table49[[#This Row],[PO Number]]&amp;COUNTIFS($E$5:E3891,E3891)</f>
        <v>0</v>
      </c>
    </row>
    <row r="3892" spans="1:25" ht="14.7" customHeight="1" x14ac:dyDescent="0.3">
      <c r="A3892" s="1" t="str">
        <f>IF(Table49[[#This Row],[ITEM NAME]]="","",ROW()-4)</f>
        <v/>
      </c>
      <c r="B3892" s="68"/>
      <c r="C3892" s="4" t="str">
        <f>IFERROR(VLOOKUP(B3892,Table14[],3,0),"")</f>
        <v/>
      </c>
      <c r="D3892" s="4" t="str">
        <f>IFERROR(VLOOKUP(B3892,Table14[],2,0),"")</f>
        <v/>
      </c>
      <c r="E3892" s="4"/>
      <c r="H3892" s="41" t="str">
        <f>IFERROR(VLOOKUP(Table49[[#This Row],[ITEM CODE]],Table2[[Item Code]:[Master Name]],2,0),"")</f>
        <v/>
      </c>
      <c r="I3892" s="41"/>
      <c r="J3892" s="65" t="str">
        <f>IFERROR(VLOOKUP(Table49[[#This Row],[ITEM CODE]],Table2[[Item Code]:[Master Name]],3,0),"")</f>
        <v/>
      </c>
      <c r="K3892" s="1" t="str">
        <f>IFERROR(VLOOKUP(Table49[[#This Row],[ITEM CODE]],Table2[[Item Code]:[Master Name]],9,0),"")</f>
        <v/>
      </c>
      <c r="L3892" s="1" t="str">
        <f>IFERROR(VLOOKUP(Table49[[#This Row],[ITEM CODE]],Table2[[Item Code]:[Master Name]],8,0),"")</f>
        <v/>
      </c>
      <c r="M3892" s="41"/>
      <c r="N3892" s="66">
        <f>IFERROR(VLOOKUP(Table49[[#This Row],[ITEM CODE]],Table2[[#All],[Item Code]:[Unit Cost]],10,0),0)</f>
        <v>0</v>
      </c>
      <c r="O3892" s="134">
        <f>IFERROR(VLOOKUP(Table49[[#This Row],[ITEM CODE]],Table2[[#All],[Item Code]:[Unit Cost]],10,0),0)</f>
        <v>0</v>
      </c>
      <c r="P3892" s="56"/>
      <c r="Q3892" s="58"/>
      <c r="R3892" s="58">
        <f>Table49[[#This Row],[QUANTITY]]*Table49[[#This Row],[INV Prices]]</f>
        <v>0</v>
      </c>
      <c r="S3892" s="67"/>
      <c r="V3892" s="41"/>
      <c r="W3892" s="4" t="str">
        <f>IFERROR(VLOOKUP(Table49[[#This Row],[ITEM CODE]],Table2[[Item Code]:[Category ]],6,0),"")</f>
        <v/>
      </c>
      <c r="X3892" s="1" t="str">
        <f>IFERROR(VLOOKUP(Table49[[#This Row],[ITEM CODE]],Table2[[Item Code]:[Sub Category]],7,0),"")</f>
        <v/>
      </c>
      <c r="Y3892" s="68" t="str">
        <f>Table49[[#This Row],[PO Number]]&amp;COUNTIFS($E$5:E3892,E3892)</f>
        <v>0</v>
      </c>
    </row>
    <row r="3893" spans="1:25" ht="14.7" customHeight="1" x14ac:dyDescent="0.3">
      <c r="A3893" s="1" t="str">
        <f>IF(Table49[[#This Row],[ITEM NAME]]="","",ROW()-4)</f>
        <v/>
      </c>
      <c r="B3893" s="68"/>
      <c r="C3893" s="4" t="str">
        <f>IFERROR(VLOOKUP(B3893,Table14[],3,0),"")</f>
        <v/>
      </c>
      <c r="D3893" s="4" t="str">
        <f>IFERROR(VLOOKUP(B3893,Table14[],2,0),"")</f>
        <v/>
      </c>
      <c r="E3893" s="4"/>
      <c r="H3893" s="41" t="str">
        <f>IFERROR(VLOOKUP(Table49[[#This Row],[ITEM CODE]],Table2[[Item Code]:[Master Name]],2,0),"")</f>
        <v/>
      </c>
      <c r="I3893" s="41"/>
      <c r="J3893" s="65" t="str">
        <f>IFERROR(VLOOKUP(Table49[[#This Row],[ITEM CODE]],Table2[[Item Code]:[Master Name]],3,0),"")</f>
        <v/>
      </c>
      <c r="K3893" s="1" t="str">
        <f>IFERROR(VLOOKUP(Table49[[#This Row],[ITEM CODE]],Table2[[Item Code]:[Master Name]],9,0),"")</f>
        <v/>
      </c>
      <c r="L3893" s="1" t="str">
        <f>IFERROR(VLOOKUP(Table49[[#This Row],[ITEM CODE]],Table2[[Item Code]:[Master Name]],8,0),"")</f>
        <v/>
      </c>
      <c r="M3893" s="41"/>
      <c r="N3893" s="66">
        <f>IFERROR(VLOOKUP(Table49[[#This Row],[ITEM CODE]],Table2[[#All],[Item Code]:[Unit Cost]],10,0),0)</f>
        <v>0</v>
      </c>
      <c r="O3893" s="134">
        <f>IFERROR(VLOOKUP(Table49[[#This Row],[ITEM CODE]],Table2[[#All],[Item Code]:[Unit Cost]],10,0),0)</f>
        <v>0</v>
      </c>
      <c r="P3893" s="56"/>
      <c r="Q3893" s="58"/>
      <c r="R3893" s="58">
        <f>Table49[[#This Row],[QUANTITY]]*Table49[[#This Row],[INV Prices]]</f>
        <v>0</v>
      </c>
      <c r="S3893" s="67"/>
      <c r="V3893" s="41"/>
      <c r="W3893" s="4" t="str">
        <f>IFERROR(VLOOKUP(Table49[[#This Row],[ITEM CODE]],Table2[[Item Code]:[Category ]],6,0),"")</f>
        <v/>
      </c>
      <c r="X3893" s="1" t="str">
        <f>IFERROR(VLOOKUP(Table49[[#This Row],[ITEM CODE]],Table2[[Item Code]:[Sub Category]],7,0),"")</f>
        <v/>
      </c>
      <c r="Y3893" s="68" t="str">
        <f>Table49[[#This Row],[PO Number]]&amp;COUNTIFS($E$5:E3893,E3893)</f>
        <v>0</v>
      </c>
    </row>
    <row r="3894" spans="1:25" ht="14.7" customHeight="1" x14ac:dyDescent="0.3">
      <c r="A3894" s="1" t="str">
        <f>IF(Table49[[#This Row],[ITEM NAME]]="","",ROW()-4)</f>
        <v/>
      </c>
      <c r="B3894" s="68"/>
      <c r="C3894" s="4" t="str">
        <f>IFERROR(VLOOKUP(B3894,Table14[],3,0),"")</f>
        <v/>
      </c>
      <c r="D3894" s="4" t="str">
        <f>IFERROR(VLOOKUP(B3894,Table14[],2,0),"")</f>
        <v/>
      </c>
      <c r="E3894" s="4"/>
      <c r="H3894" s="41" t="str">
        <f>IFERROR(VLOOKUP(Table49[[#This Row],[ITEM CODE]],Table2[[Item Code]:[Master Name]],2,0),"")</f>
        <v/>
      </c>
      <c r="I3894" s="41"/>
      <c r="J3894" s="65" t="str">
        <f>IFERROR(VLOOKUP(Table49[[#This Row],[ITEM CODE]],Table2[[Item Code]:[Master Name]],3,0),"")</f>
        <v/>
      </c>
      <c r="K3894" s="1" t="str">
        <f>IFERROR(VLOOKUP(Table49[[#This Row],[ITEM CODE]],Table2[[Item Code]:[Master Name]],9,0),"")</f>
        <v/>
      </c>
      <c r="L3894" s="1" t="str">
        <f>IFERROR(VLOOKUP(Table49[[#This Row],[ITEM CODE]],Table2[[Item Code]:[Master Name]],8,0),"")</f>
        <v/>
      </c>
      <c r="M3894" s="41"/>
      <c r="N3894" s="66">
        <f>IFERROR(VLOOKUP(Table49[[#This Row],[ITEM CODE]],Table2[[#All],[Item Code]:[Unit Cost]],10,0),0)</f>
        <v>0</v>
      </c>
      <c r="O3894" s="134">
        <f>IFERROR(VLOOKUP(Table49[[#This Row],[ITEM CODE]],Table2[[#All],[Item Code]:[Unit Cost]],10,0),0)</f>
        <v>0</v>
      </c>
      <c r="P3894" s="56"/>
      <c r="Q3894" s="58"/>
      <c r="R3894" s="58">
        <f>Table49[[#This Row],[QUANTITY]]*Table49[[#This Row],[INV Prices]]</f>
        <v>0</v>
      </c>
      <c r="S3894" s="67"/>
      <c r="V3894" s="41"/>
      <c r="W3894" s="4" t="str">
        <f>IFERROR(VLOOKUP(Table49[[#This Row],[ITEM CODE]],Table2[[Item Code]:[Category ]],6,0),"")</f>
        <v/>
      </c>
      <c r="X3894" s="1" t="str">
        <f>IFERROR(VLOOKUP(Table49[[#This Row],[ITEM CODE]],Table2[[Item Code]:[Sub Category]],7,0),"")</f>
        <v/>
      </c>
      <c r="Y3894" s="68" t="str">
        <f>Table49[[#This Row],[PO Number]]&amp;COUNTIFS($E$5:E3894,E3894)</f>
        <v>0</v>
      </c>
    </row>
    <row r="3895" spans="1:25" ht="14.7" customHeight="1" x14ac:dyDescent="0.3">
      <c r="A3895" s="1" t="str">
        <f>IF(Table49[[#This Row],[ITEM NAME]]="","",ROW()-4)</f>
        <v/>
      </c>
      <c r="B3895" s="68"/>
      <c r="C3895" s="4" t="str">
        <f>IFERROR(VLOOKUP(B3895,Table14[],3,0),"")</f>
        <v/>
      </c>
      <c r="D3895" s="4" t="str">
        <f>IFERROR(VLOOKUP(B3895,Table14[],2,0),"")</f>
        <v/>
      </c>
      <c r="E3895" s="4"/>
      <c r="H3895" s="41" t="str">
        <f>IFERROR(VLOOKUP(Table49[[#This Row],[ITEM CODE]],Table2[[Item Code]:[Master Name]],2,0),"")</f>
        <v/>
      </c>
      <c r="I3895" s="41"/>
      <c r="J3895" s="65" t="str">
        <f>IFERROR(VLOOKUP(Table49[[#This Row],[ITEM CODE]],Table2[[Item Code]:[Master Name]],3,0),"")</f>
        <v/>
      </c>
      <c r="K3895" s="1" t="str">
        <f>IFERROR(VLOOKUP(Table49[[#This Row],[ITEM CODE]],Table2[[Item Code]:[Master Name]],9,0),"")</f>
        <v/>
      </c>
      <c r="L3895" s="1" t="str">
        <f>IFERROR(VLOOKUP(Table49[[#This Row],[ITEM CODE]],Table2[[Item Code]:[Master Name]],8,0),"")</f>
        <v/>
      </c>
      <c r="M3895" s="41"/>
      <c r="N3895" s="66">
        <f>IFERROR(VLOOKUP(Table49[[#This Row],[ITEM CODE]],Table2[[#All],[Item Code]:[Unit Cost]],10,0),0)</f>
        <v>0</v>
      </c>
      <c r="O3895" s="134">
        <f>IFERROR(VLOOKUP(Table49[[#This Row],[ITEM CODE]],Table2[[#All],[Item Code]:[Unit Cost]],10,0),0)</f>
        <v>0</v>
      </c>
      <c r="P3895" s="56"/>
      <c r="Q3895" s="58"/>
      <c r="R3895" s="58">
        <f>Table49[[#This Row],[QUANTITY]]*Table49[[#This Row],[INV Prices]]</f>
        <v>0</v>
      </c>
      <c r="S3895" s="67"/>
      <c r="V3895" s="41"/>
      <c r="W3895" s="4" t="str">
        <f>IFERROR(VLOOKUP(Table49[[#This Row],[ITEM CODE]],Table2[[Item Code]:[Category ]],6,0),"")</f>
        <v/>
      </c>
      <c r="X3895" s="1" t="str">
        <f>IFERROR(VLOOKUP(Table49[[#This Row],[ITEM CODE]],Table2[[Item Code]:[Sub Category]],7,0),"")</f>
        <v/>
      </c>
      <c r="Y3895" s="68" t="str">
        <f>Table49[[#This Row],[PO Number]]&amp;COUNTIFS($E$5:E3895,E3895)</f>
        <v>0</v>
      </c>
    </row>
    <row r="3896" spans="1:25" ht="14.7" customHeight="1" x14ac:dyDescent="0.3">
      <c r="A3896" s="1" t="str">
        <f>IF(Table49[[#This Row],[ITEM NAME]]="","",ROW()-4)</f>
        <v/>
      </c>
      <c r="B3896" s="68"/>
      <c r="C3896" s="4" t="str">
        <f>IFERROR(VLOOKUP(B3896,Table14[],3,0),"")</f>
        <v/>
      </c>
      <c r="D3896" s="4" t="str">
        <f>IFERROR(VLOOKUP(B3896,Table14[],2,0),"")</f>
        <v/>
      </c>
      <c r="E3896" s="4"/>
      <c r="H3896" s="41" t="str">
        <f>IFERROR(VLOOKUP(Table49[[#This Row],[ITEM CODE]],Table2[[Item Code]:[Master Name]],2,0),"")</f>
        <v/>
      </c>
      <c r="I3896" s="41"/>
      <c r="J3896" s="65" t="str">
        <f>IFERROR(VLOOKUP(Table49[[#This Row],[ITEM CODE]],Table2[[Item Code]:[Master Name]],3,0),"")</f>
        <v/>
      </c>
      <c r="K3896" s="1" t="str">
        <f>IFERROR(VLOOKUP(Table49[[#This Row],[ITEM CODE]],Table2[[Item Code]:[Master Name]],9,0),"")</f>
        <v/>
      </c>
      <c r="L3896" s="1" t="str">
        <f>IFERROR(VLOOKUP(Table49[[#This Row],[ITEM CODE]],Table2[[Item Code]:[Master Name]],8,0),"")</f>
        <v/>
      </c>
      <c r="M3896" s="41"/>
      <c r="N3896" s="66">
        <f>IFERROR(VLOOKUP(Table49[[#This Row],[ITEM CODE]],Table2[[#All],[Item Code]:[Unit Cost]],10,0),0)</f>
        <v>0</v>
      </c>
      <c r="O3896" s="134">
        <f>IFERROR(VLOOKUP(Table49[[#This Row],[ITEM CODE]],Table2[[#All],[Item Code]:[Unit Cost]],10,0),0)</f>
        <v>0</v>
      </c>
      <c r="P3896" s="56"/>
      <c r="Q3896" s="58"/>
      <c r="R3896" s="58">
        <f>Table49[[#This Row],[QUANTITY]]*Table49[[#This Row],[INV Prices]]</f>
        <v>0</v>
      </c>
      <c r="S3896" s="67"/>
      <c r="V3896" s="41"/>
      <c r="W3896" s="4" t="str">
        <f>IFERROR(VLOOKUP(Table49[[#This Row],[ITEM CODE]],Table2[[Item Code]:[Category ]],6,0),"")</f>
        <v/>
      </c>
      <c r="X3896" s="1" t="str">
        <f>IFERROR(VLOOKUP(Table49[[#This Row],[ITEM CODE]],Table2[[Item Code]:[Sub Category]],7,0),"")</f>
        <v/>
      </c>
      <c r="Y3896" s="68" t="str">
        <f>Table49[[#This Row],[PO Number]]&amp;COUNTIFS($E$5:E3896,E3896)</f>
        <v>0</v>
      </c>
    </row>
    <row r="3897" spans="1:25" ht="14.7" customHeight="1" x14ac:dyDescent="0.3">
      <c r="A3897" s="1" t="str">
        <f>IF(Table49[[#This Row],[ITEM NAME]]="","",ROW()-4)</f>
        <v/>
      </c>
      <c r="B3897" s="68"/>
      <c r="C3897" s="4" t="str">
        <f>IFERROR(VLOOKUP(B3897,Table14[],3,0),"")</f>
        <v/>
      </c>
      <c r="D3897" s="4" t="str">
        <f>IFERROR(VLOOKUP(B3897,Table14[],2,0),"")</f>
        <v/>
      </c>
      <c r="E3897" s="4"/>
      <c r="H3897" s="41" t="str">
        <f>IFERROR(VLOOKUP(Table49[[#This Row],[ITEM CODE]],Table2[[Item Code]:[Master Name]],2,0),"")</f>
        <v/>
      </c>
      <c r="I3897" s="41"/>
      <c r="J3897" s="65" t="str">
        <f>IFERROR(VLOOKUP(Table49[[#This Row],[ITEM CODE]],Table2[[Item Code]:[Master Name]],3,0),"")</f>
        <v/>
      </c>
      <c r="K3897" s="1" t="str">
        <f>IFERROR(VLOOKUP(Table49[[#This Row],[ITEM CODE]],Table2[[Item Code]:[Master Name]],9,0),"")</f>
        <v/>
      </c>
      <c r="L3897" s="1" t="str">
        <f>IFERROR(VLOOKUP(Table49[[#This Row],[ITEM CODE]],Table2[[Item Code]:[Master Name]],8,0),"")</f>
        <v/>
      </c>
      <c r="M3897" s="41"/>
      <c r="N3897" s="66">
        <f>IFERROR(VLOOKUP(Table49[[#This Row],[ITEM CODE]],Table2[[#All],[Item Code]:[Unit Cost]],10,0),0)</f>
        <v>0</v>
      </c>
      <c r="O3897" s="134">
        <f>IFERROR(VLOOKUP(Table49[[#This Row],[ITEM CODE]],Table2[[#All],[Item Code]:[Unit Cost]],10,0),0)</f>
        <v>0</v>
      </c>
      <c r="P3897" s="56"/>
      <c r="Q3897" s="58"/>
      <c r="R3897" s="58">
        <f>Table49[[#This Row],[QUANTITY]]*Table49[[#This Row],[INV Prices]]</f>
        <v>0</v>
      </c>
      <c r="S3897" s="67"/>
      <c r="V3897" s="41"/>
      <c r="W3897" s="4" t="str">
        <f>IFERROR(VLOOKUP(Table49[[#This Row],[ITEM CODE]],Table2[[Item Code]:[Category ]],6,0),"")</f>
        <v/>
      </c>
      <c r="X3897" s="1" t="str">
        <f>IFERROR(VLOOKUP(Table49[[#This Row],[ITEM CODE]],Table2[[Item Code]:[Sub Category]],7,0),"")</f>
        <v/>
      </c>
      <c r="Y3897" s="68" t="str">
        <f>Table49[[#This Row],[PO Number]]&amp;COUNTIFS($E$5:E3897,E3897)</f>
        <v>0</v>
      </c>
    </row>
    <row r="3898" spans="1:25" ht="14.7" customHeight="1" x14ac:dyDescent="0.3">
      <c r="A3898" s="1" t="str">
        <f>IF(Table49[[#This Row],[ITEM NAME]]="","",ROW()-4)</f>
        <v/>
      </c>
      <c r="B3898" s="68"/>
      <c r="C3898" s="4" t="str">
        <f>IFERROR(VLOOKUP(B3898,Table14[],3,0),"")</f>
        <v/>
      </c>
      <c r="D3898" s="4" t="str">
        <f>IFERROR(VLOOKUP(B3898,Table14[],2,0),"")</f>
        <v/>
      </c>
      <c r="E3898" s="4"/>
      <c r="H3898" s="41" t="str">
        <f>IFERROR(VLOOKUP(Table49[[#This Row],[ITEM CODE]],Table2[[Item Code]:[Master Name]],2,0),"")</f>
        <v/>
      </c>
      <c r="I3898" s="41"/>
      <c r="J3898" s="65" t="str">
        <f>IFERROR(VLOOKUP(Table49[[#This Row],[ITEM CODE]],Table2[[Item Code]:[Master Name]],3,0),"")</f>
        <v/>
      </c>
      <c r="K3898" s="1" t="str">
        <f>IFERROR(VLOOKUP(Table49[[#This Row],[ITEM CODE]],Table2[[Item Code]:[Master Name]],9,0),"")</f>
        <v/>
      </c>
      <c r="L3898" s="1" t="str">
        <f>IFERROR(VLOOKUP(Table49[[#This Row],[ITEM CODE]],Table2[[Item Code]:[Master Name]],8,0),"")</f>
        <v/>
      </c>
      <c r="M3898" s="41"/>
      <c r="N3898" s="66">
        <f>IFERROR(VLOOKUP(Table49[[#This Row],[ITEM CODE]],Table2[[#All],[Item Code]:[Unit Cost]],10,0),0)</f>
        <v>0</v>
      </c>
      <c r="O3898" s="134">
        <f>IFERROR(VLOOKUP(Table49[[#This Row],[ITEM CODE]],Table2[[#All],[Item Code]:[Unit Cost]],10,0),0)</f>
        <v>0</v>
      </c>
      <c r="P3898" s="56"/>
      <c r="Q3898" s="58"/>
      <c r="R3898" s="58">
        <f>Table49[[#This Row],[QUANTITY]]*Table49[[#This Row],[INV Prices]]</f>
        <v>0</v>
      </c>
      <c r="S3898" s="67"/>
      <c r="V3898" s="41"/>
      <c r="W3898" s="4" t="str">
        <f>IFERROR(VLOOKUP(Table49[[#This Row],[ITEM CODE]],Table2[[Item Code]:[Category ]],6,0),"")</f>
        <v/>
      </c>
      <c r="X3898" s="1" t="str">
        <f>IFERROR(VLOOKUP(Table49[[#This Row],[ITEM CODE]],Table2[[Item Code]:[Sub Category]],7,0),"")</f>
        <v/>
      </c>
      <c r="Y3898" s="68" t="str">
        <f>Table49[[#This Row],[PO Number]]&amp;COUNTIFS($E$5:E3898,E3898)</f>
        <v>0</v>
      </c>
    </row>
    <row r="3899" spans="1:25" ht="14.7" customHeight="1" x14ac:dyDescent="0.3">
      <c r="A3899" s="1" t="str">
        <f>IF(Table49[[#This Row],[ITEM NAME]]="","",ROW()-4)</f>
        <v/>
      </c>
      <c r="B3899" s="68"/>
      <c r="C3899" s="4" t="str">
        <f>IFERROR(VLOOKUP(B3899,Table14[],3,0),"")</f>
        <v/>
      </c>
      <c r="D3899" s="4" t="str">
        <f>IFERROR(VLOOKUP(B3899,Table14[],2,0),"")</f>
        <v/>
      </c>
      <c r="E3899" s="4"/>
      <c r="H3899" s="41" t="str">
        <f>IFERROR(VLOOKUP(Table49[[#This Row],[ITEM CODE]],Table2[[Item Code]:[Master Name]],2,0),"")</f>
        <v/>
      </c>
      <c r="I3899" s="41"/>
      <c r="J3899" s="65" t="str">
        <f>IFERROR(VLOOKUP(Table49[[#This Row],[ITEM CODE]],Table2[[Item Code]:[Master Name]],3,0),"")</f>
        <v/>
      </c>
      <c r="K3899" s="1" t="str">
        <f>IFERROR(VLOOKUP(Table49[[#This Row],[ITEM CODE]],Table2[[Item Code]:[Master Name]],9,0),"")</f>
        <v/>
      </c>
      <c r="L3899" s="1" t="str">
        <f>IFERROR(VLOOKUP(Table49[[#This Row],[ITEM CODE]],Table2[[Item Code]:[Master Name]],8,0),"")</f>
        <v/>
      </c>
      <c r="M3899" s="41"/>
      <c r="N3899" s="66">
        <f>IFERROR(VLOOKUP(Table49[[#This Row],[ITEM CODE]],Table2[[#All],[Item Code]:[Unit Cost]],10,0),0)</f>
        <v>0</v>
      </c>
      <c r="O3899" s="134">
        <f>IFERROR(VLOOKUP(Table49[[#This Row],[ITEM CODE]],Table2[[#All],[Item Code]:[Unit Cost]],10,0),0)</f>
        <v>0</v>
      </c>
      <c r="P3899" s="56"/>
      <c r="Q3899" s="58"/>
      <c r="R3899" s="58">
        <f>Table49[[#This Row],[QUANTITY]]*Table49[[#This Row],[INV Prices]]</f>
        <v>0</v>
      </c>
      <c r="S3899" s="67"/>
      <c r="V3899" s="41"/>
      <c r="W3899" s="4" t="str">
        <f>IFERROR(VLOOKUP(Table49[[#This Row],[ITEM CODE]],Table2[[Item Code]:[Category ]],6,0),"")</f>
        <v/>
      </c>
      <c r="X3899" s="1" t="str">
        <f>IFERROR(VLOOKUP(Table49[[#This Row],[ITEM CODE]],Table2[[Item Code]:[Sub Category]],7,0),"")</f>
        <v/>
      </c>
      <c r="Y3899" s="68" t="str">
        <f>Table49[[#This Row],[PO Number]]&amp;COUNTIFS($E$5:E3899,E3899)</f>
        <v>0</v>
      </c>
    </row>
    <row r="3900" spans="1:25" ht="14.7" customHeight="1" x14ac:dyDescent="0.3">
      <c r="A3900" s="1" t="str">
        <f>IF(Table49[[#This Row],[ITEM NAME]]="","",ROW()-4)</f>
        <v/>
      </c>
      <c r="B3900" s="68"/>
      <c r="C3900" s="4" t="str">
        <f>IFERROR(VLOOKUP(B3900,Table14[],3,0),"")</f>
        <v/>
      </c>
      <c r="D3900" s="4" t="str">
        <f>IFERROR(VLOOKUP(B3900,Table14[],2,0),"")</f>
        <v/>
      </c>
      <c r="E3900" s="4"/>
      <c r="H3900" s="41" t="str">
        <f>IFERROR(VLOOKUP(Table49[[#This Row],[ITEM CODE]],Table2[[Item Code]:[Master Name]],2,0),"")</f>
        <v/>
      </c>
      <c r="I3900" s="41"/>
      <c r="J3900" s="65" t="str">
        <f>IFERROR(VLOOKUP(Table49[[#This Row],[ITEM CODE]],Table2[[Item Code]:[Master Name]],3,0),"")</f>
        <v/>
      </c>
      <c r="K3900" s="1" t="str">
        <f>IFERROR(VLOOKUP(Table49[[#This Row],[ITEM CODE]],Table2[[Item Code]:[Master Name]],9,0),"")</f>
        <v/>
      </c>
      <c r="L3900" s="1" t="str">
        <f>IFERROR(VLOOKUP(Table49[[#This Row],[ITEM CODE]],Table2[[Item Code]:[Master Name]],8,0),"")</f>
        <v/>
      </c>
      <c r="M3900" s="41"/>
      <c r="N3900" s="66">
        <f>IFERROR(VLOOKUP(Table49[[#This Row],[ITEM CODE]],Table2[[#All],[Item Code]:[Unit Cost]],10,0),0)</f>
        <v>0</v>
      </c>
      <c r="O3900" s="134">
        <f>IFERROR(VLOOKUP(Table49[[#This Row],[ITEM CODE]],Table2[[#All],[Item Code]:[Unit Cost]],10,0),0)</f>
        <v>0</v>
      </c>
      <c r="P3900" s="56"/>
      <c r="Q3900" s="58"/>
      <c r="R3900" s="58">
        <f>Table49[[#This Row],[QUANTITY]]*Table49[[#This Row],[INV Prices]]</f>
        <v>0</v>
      </c>
      <c r="S3900" s="67"/>
      <c r="V3900" s="41"/>
      <c r="W3900" s="4" t="str">
        <f>IFERROR(VLOOKUP(Table49[[#This Row],[ITEM CODE]],Table2[[Item Code]:[Category ]],6,0),"")</f>
        <v/>
      </c>
      <c r="X3900" s="1" t="str">
        <f>IFERROR(VLOOKUP(Table49[[#This Row],[ITEM CODE]],Table2[[Item Code]:[Sub Category]],7,0),"")</f>
        <v/>
      </c>
      <c r="Y3900" s="68" t="str">
        <f>Table49[[#This Row],[PO Number]]&amp;COUNTIFS($E$5:E3900,E3900)</f>
        <v>0</v>
      </c>
    </row>
    <row r="3901" spans="1:25" ht="14.7" customHeight="1" x14ac:dyDescent="0.3">
      <c r="A3901" s="1" t="str">
        <f>IF(Table49[[#This Row],[ITEM NAME]]="","",ROW()-4)</f>
        <v/>
      </c>
      <c r="B3901" s="68"/>
      <c r="C3901" s="4" t="str">
        <f>IFERROR(VLOOKUP(B3901,Table14[],3,0),"")</f>
        <v/>
      </c>
      <c r="D3901" s="4" t="str">
        <f>IFERROR(VLOOKUP(B3901,Table14[],2,0),"")</f>
        <v/>
      </c>
      <c r="E3901" s="4"/>
      <c r="H3901" s="41" t="str">
        <f>IFERROR(VLOOKUP(Table49[[#This Row],[ITEM CODE]],Table2[[Item Code]:[Master Name]],2,0),"")</f>
        <v/>
      </c>
      <c r="I3901" s="41"/>
      <c r="J3901" s="65" t="str">
        <f>IFERROR(VLOOKUP(Table49[[#This Row],[ITEM CODE]],Table2[[Item Code]:[Master Name]],3,0),"")</f>
        <v/>
      </c>
      <c r="K3901" s="1" t="str">
        <f>IFERROR(VLOOKUP(Table49[[#This Row],[ITEM CODE]],Table2[[Item Code]:[Master Name]],9,0),"")</f>
        <v/>
      </c>
      <c r="L3901" s="1" t="str">
        <f>IFERROR(VLOOKUP(Table49[[#This Row],[ITEM CODE]],Table2[[Item Code]:[Master Name]],8,0),"")</f>
        <v/>
      </c>
      <c r="M3901" s="41"/>
      <c r="N3901" s="66">
        <f>IFERROR(VLOOKUP(Table49[[#This Row],[ITEM CODE]],Table2[[#All],[Item Code]:[Unit Cost]],10,0),0)</f>
        <v>0</v>
      </c>
      <c r="O3901" s="134">
        <f>IFERROR(VLOOKUP(Table49[[#This Row],[ITEM CODE]],Table2[[#All],[Item Code]:[Unit Cost]],10,0),0)</f>
        <v>0</v>
      </c>
      <c r="P3901" s="56"/>
      <c r="Q3901" s="58"/>
      <c r="R3901" s="58">
        <f>Table49[[#This Row],[QUANTITY]]*Table49[[#This Row],[INV Prices]]</f>
        <v>0</v>
      </c>
      <c r="S3901" s="67"/>
      <c r="V3901" s="41"/>
      <c r="W3901" s="4" t="str">
        <f>IFERROR(VLOOKUP(Table49[[#This Row],[ITEM CODE]],Table2[[Item Code]:[Category ]],6,0),"")</f>
        <v/>
      </c>
      <c r="X3901" s="1" t="str">
        <f>IFERROR(VLOOKUP(Table49[[#This Row],[ITEM CODE]],Table2[[Item Code]:[Sub Category]],7,0),"")</f>
        <v/>
      </c>
      <c r="Y3901" s="68" t="str">
        <f>Table49[[#This Row],[PO Number]]&amp;COUNTIFS($E$5:E3901,E3901)</f>
        <v>0</v>
      </c>
    </row>
    <row r="3902" spans="1:25" ht="14.7" customHeight="1" x14ac:dyDescent="0.3">
      <c r="A3902" s="1" t="str">
        <f>IF(Table49[[#This Row],[ITEM NAME]]="","",ROW()-4)</f>
        <v/>
      </c>
      <c r="B3902" s="68"/>
      <c r="C3902" s="4" t="str">
        <f>IFERROR(VLOOKUP(B3902,Table14[],3,0),"")</f>
        <v/>
      </c>
      <c r="D3902" s="4" t="str">
        <f>IFERROR(VLOOKUP(B3902,Table14[],2,0),"")</f>
        <v/>
      </c>
      <c r="E3902" s="4"/>
      <c r="H3902" s="41" t="str">
        <f>IFERROR(VLOOKUP(Table49[[#This Row],[ITEM CODE]],Table2[[Item Code]:[Master Name]],2,0),"")</f>
        <v/>
      </c>
      <c r="I3902" s="41"/>
      <c r="J3902" s="65" t="str">
        <f>IFERROR(VLOOKUP(Table49[[#This Row],[ITEM CODE]],Table2[[Item Code]:[Master Name]],3,0),"")</f>
        <v/>
      </c>
      <c r="K3902" s="1" t="str">
        <f>IFERROR(VLOOKUP(Table49[[#This Row],[ITEM CODE]],Table2[[Item Code]:[Master Name]],9,0),"")</f>
        <v/>
      </c>
      <c r="L3902" s="1" t="str">
        <f>IFERROR(VLOOKUP(Table49[[#This Row],[ITEM CODE]],Table2[[Item Code]:[Master Name]],8,0),"")</f>
        <v/>
      </c>
      <c r="M3902" s="41"/>
      <c r="N3902" s="66">
        <f>IFERROR(VLOOKUP(Table49[[#This Row],[ITEM CODE]],Table2[[#All],[Item Code]:[Unit Cost]],10,0),0)</f>
        <v>0</v>
      </c>
      <c r="O3902" s="134">
        <f>IFERROR(VLOOKUP(Table49[[#This Row],[ITEM CODE]],Table2[[#All],[Item Code]:[Unit Cost]],10,0),0)</f>
        <v>0</v>
      </c>
      <c r="P3902" s="56"/>
      <c r="Q3902" s="58"/>
      <c r="R3902" s="58">
        <f>Table49[[#This Row],[QUANTITY]]*Table49[[#This Row],[INV Prices]]</f>
        <v>0</v>
      </c>
      <c r="S3902" s="67"/>
      <c r="V3902" s="41"/>
      <c r="W3902" s="4" t="str">
        <f>IFERROR(VLOOKUP(Table49[[#This Row],[ITEM CODE]],Table2[[Item Code]:[Category ]],6,0),"")</f>
        <v/>
      </c>
      <c r="X3902" s="1" t="str">
        <f>IFERROR(VLOOKUP(Table49[[#This Row],[ITEM CODE]],Table2[[Item Code]:[Sub Category]],7,0),"")</f>
        <v/>
      </c>
      <c r="Y3902" s="68" t="str">
        <f>Table49[[#This Row],[PO Number]]&amp;COUNTIFS($E$5:E3902,E3902)</f>
        <v>0</v>
      </c>
    </row>
    <row r="3903" spans="1:25" ht="14.7" customHeight="1" x14ac:dyDescent="0.3">
      <c r="A3903" s="1" t="str">
        <f>IF(Table49[[#This Row],[ITEM NAME]]="","",ROW()-4)</f>
        <v/>
      </c>
      <c r="B3903" s="68"/>
      <c r="C3903" s="4" t="str">
        <f>IFERROR(VLOOKUP(B3903,Table14[],3,0),"")</f>
        <v/>
      </c>
      <c r="D3903" s="4" t="str">
        <f>IFERROR(VLOOKUP(B3903,Table14[],2,0),"")</f>
        <v/>
      </c>
      <c r="E3903" s="4"/>
      <c r="H3903" s="41" t="str">
        <f>IFERROR(VLOOKUP(Table49[[#This Row],[ITEM CODE]],Table2[[Item Code]:[Master Name]],2,0),"")</f>
        <v/>
      </c>
      <c r="I3903" s="41"/>
      <c r="J3903" s="65" t="str">
        <f>IFERROR(VLOOKUP(Table49[[#This Row],[ITEM CODE]],Table2[[Item Code]:[Master Name]],3,0),"")</f>
        <v/>
      </c>
      <c r="K3903" s="1" t="str">
        <f>IFERROR(VLOOKUP(Table49[[#This Row],[ITEM CODE]],Table2[[Item Code]:[Master Name]],9,0),"")</f>
        <v/>
      </c>
      <c r="L3903" s="1" t="str">
        <f>IFERROR(VLOOKUP(Table49[[#This Row],[ITEM CODE]],Table2[[Item Code]:[Master Name]],8,0),"")</f>
        <v/>
      </c>
      <c r="M3903" s="41"/>
      <c r="N3903" s="66">
        <f>IFERROR(VLOOKUP(Table49[[#This Row],[ITEM CODE]],Table2[[#All],[Item Code]:[Unit Cost]],10,0),0)</f>
        <v>0</v>
      </c>
      <c r="O3903" s="134">
        <f>IFERROR(VLOOKUP(Table49[[#This Row],[ITEM CODE]],Table2[[#All],[Item Code]:[Unit Cost]],10,0),0)</f>
        <v>0</v>
      </c>
      <c r="P3903" s="56"/>
      <c r="Q3903" s="58"/>
      <c r="R3903" s="58">
        <f>Table49[[#This Row],[QUANTITY]]*Table49[[#This Row],[INV Prices]]</f>
        <v>0</v>
      </c>
      <c r="S3903" s="67"/>
      <c r="V3903" s="41"/>
      <c r="W3903" s="4" t="str">
        <f>IFERROR(VLOOKUP(Table49[[#This Row],[ITEM CODE]],Table2[[Item Code]:[Category ]],6,0),"")</f>
        <v/>
      </c>
      <c r="X3903" s="1" t="str">
        <f>IFERROR(VLOOKUP(Table49[[#This Row],[ITEM CODE]],Table2[[Item Code]:[Sub Category]],7,0),"")</f>
        <v/>
      </c>
      <c r="Y3903" s="68" t="str">
        <f>Table49[[#This Row],[PO Number]]&amp;COUNTIFS($E$5:E3903,E3903)</f>
        <v>0</v>
      </c>
    </row>
    <row r="3904" spans="1:25" ht="14.7" customHeight="1" x14ac:dyDescent="0.3">
      <c r="A3904" s="1" t="str">
        <f>IF(Table49[[#This Row],[ITEM NAME]]="","",ROW()-4)</f>
        <v/>
      </c>
      <c r="B3904" s="68"/>
      <c r="C3904" s="4" t="str">
        <f>IFERROR(VLOOKUP(B3904,Table14[],3,0),"")</f>
        <v/>
      </c>
      <c r="D3904" s="4" t="str">
        <f>IFERROR(VLOOKUP(B3904,Table14[],2,0),"")</f>
        <v/>
      </c>
      <c r="E3904" s="4"/>
      <c r="H3904" s="41" t="str">
        <f>IFERROR(VLOOKUP(Table49[[#This Row],[ITEM CODE]],Table2[[Item Code]:[Master Name]],2,0),"")</f>
        <v/>
      </c>
      <c r="I3904" s="41"/>
      <c r="J3904" s="65" t="str">
        <f>IFERROR(VLOOKUP(Table49[[#This Row],[ITEM CODE]],Table2[[Item Code]:[Master Name]],3,0),"")</f>
        <v/>
      </c>
      <c r="K3904" s="1" t="str">
        <f>IFERROR(VLOOKUP(Table49[[#This Row],[ITEM CODE]],Table2[[Item Code]:[Master Name]],9,0),"")</f>
        <v/>
      </c>
      <c r="L3904" s="1" t="str">
        <f>IFERROR(VLOOKUP(Table49[[#This Row],[ITEM CODE]],Table2[[Item Code]:[Master Name]],8,0),"")</f>
        <v/>
      </c>
      <c r="M3904" s="41"/>
      <c r="N3904" s="66">
        <f>IFERROR(VLOOKUP(Table49[[#This Row],[ITEM CODE]],Table2[[#All],[Item Code]:[Unit Cost]],10,0),0)</f>
        <v>0</v>
      </c>
      <c r="O3904" s="134">
        <f>IFERROR(VLOOKUP(Table49[[#This Row],[ITEM CODE]],Table2[[#All],[Item Code]:[Unit Cost]],10,0),0)</f>
        <v>0</v>
      </c>
      <c r="P3904" s="56"/>
      <c r="Q3904" s="58"/>
      <c r="R3904" s="58">
        <f>Table49[[#This Row],[QUANTITY]]*Table49[[#This Row],[INV Prices]]</f>
        <v>0</v>
      </c>
      <c r="S3904" s="67"/>
      <c r="V3904" s="41"/>
      <c r="W3904" s="4" t="str">
        <f>IFERROR(VLOOKUP(Table49[[#This Row],[ITEM CODE]],Table2[[Item Code]:[Category ]],6,0),"")</f>
        <v/>
      </c>
      <c r="X3904" s="1" t="str">
        <f>IFERROR(VLOOKUP(Table49[[#This Row],[ITEM CODE]],Table2[[Item Code]:[Sub Category]],7,0),"")</f>
        <v/>
      </c>
      <c r="Y3904" s="68" t="str">
        <f>Table49[[#This Row],[PO Number]]&amp;COUNTIFS($E$5:E3904,E3904)</f>
        <v>0</v>
      </c>
    </row>
    <row r="3905" spans="1:25" ht="14.7" customHeight="1" x14ac:dyDescent="0.3">
      <c r="A3905" s="1" t="str">
        <f>IF(Table49[[#This Row],[ITEM NAME]]="","",ROW()-4)</f>
        <v/>
      </c>
      <c r="B3905" s="68"/>
      <c r="C3905" s="4" t="str">
        <f>IFERROR(VLOOKUP(B3905,Table14[],3,0),"")</f>
        <v/>
      </c>
      <c r="D3905" s="4" t="str">
        <f>IFERROR(VLOOKUP(B3905,Table14[],2,0),"")</f>
        <v/>
      </c>
      <c r="E3905" s="4"/>
      <c r="H3905" s="41" t="str">
        <f>IFERROR(VLOOKUP(Table49[[#This Row],[ITEM CODE]],Table2[[Item Code]:[Master Name]],2,0),"")</f>
        <v/>
      </c>
      <c r="I3905" s="41"/>
      <c r="J3905" s="65" t="str">
        <f>IFERROR(VLOOKUP(Table49[[#This Row],[ITEM CODE]],Table2[[Item Code]:[Master Name]],3,0),"")</f>
        <v/>
      </c>
      <c r="K3905" s="1" t="str">
        <f>IFERROR(VLOOKUP(Table49[[#This Row],[ITEM CODE]],Table2[[Item Code]:[Master Name]],9,0),"")</f>
        <v/>
      </c>
      <c r="L3905" s="1" t="str">
        <f>IFERROR(VLOOKUP(Table49[[#This Row],[ITEM CODE]],Table2[[Item Code]:[Master Name]],8,0),"")</f>
        <v/>
      </c>
      <c r="M3905" s="41"/>
      <c r="N3905" s="66">
        <f>IFERROR(VLOOKUP(Table49[[#This Row],[ITEM CODE]],Table2[[#All],[Item Code]:[Unit Cost]],10,0),0)</f>
        <v>0</v>
      </c>
      <c r="O3905" s="134">
        <f>IFERROR(VLOOKUP(Table49[[#This Row],[ITEM CODE]],Table2[[#All],[Item Code]:[Unit Cost]],10,0),0)</f>
        <v>0</v>
      </c>
      <c r="P3905" s="56"/>
      <c r="Q3905" s="58"/>
      <c r="R3905" s="58">
        <f>Table49[[#This Row],[QUANTITY]]*Table49[[#This Row],[INV Prices]]</f>
        <v>0</v>
      </c>
      <c r="S3905" s="67"/>
      <c r="V3905" s="41"/>
      <c r="W3905" s="4" t="str">
        <f>IFERROR(VLOOKUP(Table49[[#This Row],[ITEM CODE]],Table2[[Item Code]:[Category ]],6,0),"")</f>
        <v/>
      </c>
      <c r="X3905" s="1" t="str">
        <f>IFERROR(VLOOKUP(Table49[[#This Row],[ITEM CODE]],Table2[[Item Code]:[Sub Category]],7,0),"")</f>
        <v/>
      </c>
      <c r="Y3905" s="68" t="str">
        <f>Table49[[#This Row],[PO Number]]&amp;COUNTIFS($E$5:E3905,E3905)</f>
        <v>0</v>
      </c>
    </row>
    <row r="3906" spans="1:25" ht="14.7" customHeight="1" x14ac:dyDescent="0.3">
      <c r="A3906" s="1" t="str">
        <f>IF(Table49[[#This Row],[ITEM NAME]]="","",ROW()-4)</f>
        <v/>
      </c>
      <c r="B3906" s="68"/>
      <c r="C3906" s="4" t="str">
        <f>IFERROR(VLOOKUP(B3906,Table14[],3,0),"")</f>
        <v/>
      </c>
      <c r="D3906" s="4" t="str">
        <f>IFERROR(VLOOKUP(B3906,Table14[],2,0),"")</f>
        <v/>
      </c>
      <c r="E3906" s="4"/>
      <c r="H3906" s="41" t="str">
        <f>IFERROR(VLOOKUP(Table49[[#This Row],[ITEM CODE]],Table2[[Item Code]:[Master Name]],2,0),"")</f>
        <v/>
      </c>
      <c r="I3906" s="41"/>
      <c r="J3906" s="65" t="str">
        <f>IFERROR(VLOOKUP(Table49[[#This Row],[ITEM CODE]],Table2[[Item Code]:[Master Name]],3,0),"")</f>
        <v/>
      </c>
      <c r="K3906" s="1" t="str">
        <f>IFERROR(VLOOKUP(Table49[[#This Row],[ITEM CODE]],Table2[[Item Code]:[Master Name]],9,0),"")</f>
        <v/>
      </c>
      <c r="L3906" s="1" t="str">
        <f>IFERROR(VLOOKUP(Table49[[#This Row],[ITEM CODE]],Table2[[Item Code]:[Master Name]],8,0),"")</f>
        <v/>
      </c>
      <c r="M3906" s="41"/>
      <c r="N3906" s="66">
        <f>IFERROR(VLOOKUP(Table49[[#This Row],[ITEM CODE]],Table2[[#All],[Item Code]:[Unit Cost]],10,0),0)</f>
        <v>0</v>
      </c>
      <c r="O3906" s="134">
        <f>IFERROR(VLOOKUP(Table49[[#This Row],[ITEM CODE]],Table2[[#All],[Item Code]:[Unit Cost]],10,0),0)</f>
        <v>0</v>
      </c>
      <c r="P3906" s="56"/>
      <c r="Q3906" s="58"/>
      <c r="R3906" s="58">
        <f>Table49[[#This Row],[QUANTITY]]*Table49[[#This Row],[INV Prices]]</f>
        <v>0</v>
      </c>
      <c r="S3906" s="67"/>
      <c r="V3906" s="41"/>
      <c r="W3906" s="4" t="str">
        <f>IFERROR(VLOOKUP(Table49[[#This Row],[ITEM CODE]],Table2[[Item Code]:[Category ]],6,0),"")</f>
        <v/>
      </c>
      <c r="X3906" s="1" t="str">
        <f>IFERROR(VLOOKUP(Table49[[#This Row],[ITEM CODE]],Table2[[Item Code]:[Sub Category]],7,0),"")</f>
        <v/>
      </c>
      <c r="Y3906" s="68" t="str">
        <f>Table49[[#This Row],[PO Number]]&amp;COUNTIFS($E$5:E3906,E3906)</f>
        <v>0</v>
      </c>
    </row>
    <row r="3907" spans="1:25" ht="14.7" customHeight="1" x14ac:dyDescent="0.3">
      <c r="A3907" s="1" t="str">
        <f>IF(Table49[[#This Row],[ITEM NAME]]="","",ROW()-4)</f>
        <v/>
      </c>
      <c r="B3907" s="68"/>
      <c r="C3907" s="4" t="str">
        <f>IFERROR(VLOOKUP(B3907,Table14[],3,0),"")</f>
        <v/>
      </c>
      <c r="D3907" s="4" t="str">
        <f>IFERROR(VLOOKUP(B3907,Table14[],2,0),"")</f>
        <v/>
      </c>
      <c r="E3907" s="4"/>
      <c r="H3907" s="41" t="str">
        <f>IFERROR(VLOOKUP(Table49[[#This Row],[ITEM CODE]],Table2[[Item Code]:[Master Name]],2,0),"")</f>
        <v/>
      </c>
      <c r="I3907" s="41"/>
      <c r="J3907" s="65" t="str">
        <f>IFERROR(VLOOKUP(Table49[[#This Row],[ITEM CODE]],Table2[[Item Code]:[Master Name]],3,0),"")</f>
        <v/>
      </c>
      <c r="K3907" s="1" t="str">
        <f>IFERROR(VLOOKUP(Table49[[#This Row],[ITEM CODE]],Table2[[Item Code]:[Master Name]],9,0),"")</f>
        <v/>
      </c>
      <c r="L3907" s="1" t="str">
        <f>IFERROR(VLOOKUP(Table49[[#This Row],[ITEM CODE]],Table2[[Item Code]:[Master Name]],8,0),"")</f>
        <v/>
      </c>
      <c r="M3907" s="41"/>
      <c r="N3907" s="66">
        <f>IFERROR(VLOOKUP(Table49[[#This Row],[ITEM CODE]],Table2[[#All],[Item Code]:[Unit Cost]],10,0),0)</f>
        <v>0</v>
      </c>
      <c r="O3907" s="134">
        <f>IFERROR(VLOOKUP(Table49[[#This Row],[ITEM CODE]],Table2[[#All],[Item Code]:[Unit Cost]],10,0),0)</f>
        <v>0</v>
      </c>
      <c r="P3907" s="56"/>
      <c r="Q3907" s="58"/>
      <c r="R3907" s="58">
        <f>Table49[[#This Row],[QUANTITY]]*Table49[[#This Row],[INV Prices]]</f>
        <v>0</v>
      </c>
      <c r="S3907" s="67"/>
      <c r="V3907" s="41"/>
      <c r="W3907" s="4" t="str">
        <f>IFERROR(VLOOKUP(Table49[[#This Row],[ITEM CODE]],Table2[[Item Code]:[Category ]],6,0),"")</f>
        <v/>
      </c>
      <c r="X3907" s="1" t="str">
        <f>IFERROR(VLOOKUP(Table49[[#This Row],[ITEM CODE]],Table2[[Item Code]:[Sub Category]],7,0),"")</f>
        <v/>
      </c>
      <c r="Y3907" s="68" t="str">
        <f>Table49[[#This Row],[PO Number]]&amp;COUNTIFS($E$5:E3907,E3907)</f>
        <v>0</v>
      </c>
    </row>
    <row r="3908" spans="1:25" ht="14.7" customHeight="1" x14ac:dyDescent="0.3">
      <c r="A3908" s="1" t="str">
        <f>IF(Table49[[#This Row],[ITEM NAME]]="","",ROW()-4)</f>
        <v/>
      </c>
      <c r="B3908" s="68"/>
      <c r="C3908" s="4" t="str">
        <f>IFERROR(VLOOKUP(B3908,Table14[],3,0),"")</f>
        <v/>
      </c>
      <c r="D3908" s="4" t="str">
        <f>IFERROR(VLOOKUP(B3908,Table14[],2,0),"")</f>
        <v/>
      </c>
      <c r="E3908" s="4"/>
      <c r="H3908" s="41" t="str">
        <f>IFERROR(VLOOKUP(Table49[[#This Row],[ITEM CODE]],Table2[[Item Code]:[Master Name]],2,0),"")</f>
        <v/>
      </c>
      <c r="I3908" s="41"/>
      <c r="J3908" s="65" t="str">
        <f>IFERROR(VLOOKUP(Table49[[#This Row],[ITEM CODE]],Table2[[Item Code]:[Master Name]],3,0),"")</f>
        <v/>
      </c>
      <c r="K3908" s="1" t="str">
        <f>IFERROR(VLOOKUP(Table49[[#This Row],[ITEM CODE]],Table2[[Item Code]:[Master Name]],9,0),"")</f>
        <v/>
      </c>
      <c r="L3908" s="1" t="str">
        <f>IFERROR(VLOOKUP(Table49[[#This Row],[ITEM CODE]],Table2[[Item Code]:[Master Name]],8,0),"")</f>
        <v/>
      </c>
      <c r="M3908" s="41"/>
      <c r="N3908" s="66">
        <f>IFERROR(VLOOKUP(Table49[[#This Row],[ITEM CODE]],Table2[[#All],[Item Code]:[Unit Cost]],10,0),0)</f>
        <v>0</v>
      </c>
      <c r="O3908" s="134">
        <f>IFERROR(VLOOKUP(Table49[[#This Row],[ITEM CODE]],Table2[[#All],[Item Code]:[Unit Cost]],10,0),0)</f>
        <v>0</v>
      </c>
      <c r="P3908" s="56"/>
      <c r="Q3908" s="58"/>
      <c r="R3908" s="58">
        <f>Table49[[#This Row],[QUANTITY]]*Table49[[#This Row],[INV Prices]]</f>
        <v>0</v>
      </c>
      <c r="S3908" s="67"/>
      <c r="V3908" s="41"/>
      <c r="W3908" s="4" t="str">
        <f>IFERROR(VLOOKUP(Table49[[#This Row],[ITEM CODE]],Table2[[Item Code]:[Category ]],6,0),"")</f>
        <v/>
      </c>
      <c r="X3908" s="1" t="str">
        <f>IFERROR(VLOOKUP(Table49[[#This Row],[ITEM CODE]],Table2[[Item Code]:[Sub Category]],7,0),"")</f>
        <v/>
      </c>
      <c r="Y3908" s="68" t="str">
        <f>Table49[[#This Row],[PO Number]]&amp;COUNTIFS($E$5:E3908,E3908)</f>
        <v>0</v>
      </c>
    </row>
    <row r="3909" spans="1:25" ht="14.7" customHeight="1" x14ac:dyDescent="0.3">
      <c r="A3909" s="1" t="str">
        <f>IF(Table49[[#This Row],[ITEM NAME]]="","",ROW()-4)</f>
        <v/>
      </c>
      <c r="B3909" s="68"/>
      <c r="C3909" s="4" t="str">
        <f>IFERROR(VLOOKUP(B3909,Table14[],3,0),"")</f>
        <v/>
      </c>
      <c r="D3909" s="4" t="str">
        <f>IFERROR(VLOOKUP(B3909,Table14[],2,0),"")</f>
        <v/>
      </c>
      <c r="E3909" s="4"/>
      <c r="H3909" s="41" t="str">
        <f>IFERROR(VLOOKUP(Table49[[#This Row],[ITEM CODE]],Table2[[Item Code]:[Master Name]],2,0),"")</f>
        <v/>
      </c>
      <c r="I3909" s="41"/>
      <c r="J3909" s="65" t="str">
        <f>IFERROR(VLOOKUP(Table49[[#This Row],[ITEM CODE]],Table2[[Item Code]:[Master Name]],3,0),"")</f>
        <v/>
      </c>
      <c r="K3909" s="1" t="str">
        <f>IFERROR(VLOOKUP(Table49[[#This Row],[ITEM CODE]],Table2[[Item Code]:[Master Name]],9,0),"")</f>
        <v/>
      </c>
      <c r="L3909" s="1" t="str">
        <f>IFERROR(VLOOKUP(Table49[[#This Row],[ITEM CODE]],Table2[[Item Code]:[Master Name]],8,0),"")</f>
        <v/>
      </c>
      <c r="M3909" s="41"/>
      <c r="N3909" s="66">
        <f>IFERROR(VLOOKUP(Table49[[#This Row],[ITEM CODE]],Table2[[#All],[Item Code]:[Unit Cost]],10,0),0)</f>
        <v>0</v>
      </c>
      <c r="O3909" s="134">
        <f>IFERROR(VLOOKUP(Table49[[#This Row],[ITEM CODE]],Table2[[#All],[Item Code]:[Unit Cost]],10,0),0)</f>
        <v>0</v>
      </c>
      <c r="P3909" s="56"/>
      <c r="Q3909" s="58"/>
      <c r="R3909" s="58">
        <f>Table49[[#This Row],[QUANTITY]]*Table49[[#This Row],[INV Prices]]</f>
        <v>0</v>
      </c>
      <c r="S3909" s="67"/>
      <c r="V3909" s="41"/>
      <c r="W3909" s="4" t="str">
        <f>IFERROR(VLOOKUP(Table49[[#This Row],[ITEM CODE]],Table2[[Item Code]:[Category ]],6,0),"")</f>
        <v/>
      </c>
      <c r="X3909" s="1" t="str">
        <f>IFERROR(VLOOKUP(Table49[[#This Row],[ITEM CODE]],Table2[[Item Code]:[Sub Category]],7,0),"")</f>
        <v/>
      </c>
      <c r="Y3909" s="68" t="str">
        <f>Table49[[#This Row],[PO Number]]&amp;COUNTIFS($E$5:E3909,E3909)</f>
        <v>0</v>
      </c>
    </row>
    <row r="3910" spans="1:25" ht="14.7" customHeight="1" x14ac:dyDescent="0.3">
      <c r="A3910" s="1" t="str">
        <f>IF(Table49[[#This Row],[ITEM NAME]]="","",ROW()-4)</f>
        <v/>
      </c>
      <c r="B3910" s="68"/>
      <c r="C3910" s="4" t="str">
        <f>IFERROR(VLOOKUP(B3910,Table14[],3,0),"")</f>
        <v/>
      </c>
      <c r="D3910" s="4" t="str">
        <f>IFERROR(VLOOKUP(B3910,Table14[],2,0),"")</f>
        <v/>
      </c>
      <c r="E3910" s="4"/>
      <c r="H3910" s="41" t="str">
        <f>IFERROR(VLOOKUP(Table49[[#This Row],[ITEM CODE]],Table2[[Item Code]:[Master Name]],2,0),"")</f>
        <v/>
      </c>
      <c r="I3910" s="41"/>
      <c r="J3910" s="65" t="str">
        <f>IFERROR(VLOOKUP(Table49[[#This Row],[ITEM CODE]],Table2[[Item Code]:[Master Name]],3,0),"")</f>
        <v/>
      </c>
      <c r="K3910" s="1" t="str">
        <f>IFERROR(VLOOKUP(Table49[[#This Row],[ITEM CODE]],Table2[[Item Code]:[Master Name]],9,0),"")</f>
        <v/>
      </c>
      <c r="L3910" s="1" t="str">
        <f>IFERROR(VLOOKUP(Table49[[#This Row],[ITEM CODE]],Table2[[Item Code]:[Master Name]],8,0),"")</f>
        <v/>
      </c>
      <c r="M3910" s="41"/>
      <c r="N3910" s="66">
        <f>IFERROR(VLOOKUP(Table49[[#This Row],[ITEM CODE]],Table2[[#All],[Item Code]:[Unit Cost]],10,0),0)</f>
        <v>0</v>
      </c>
      <c r="O3910" s="134">
        <f>IFERROR(VLOOKUP(Table49[[#This Row],[ITEM CODE]],Table2[[#All],[Item Code]:[Unit Cost]],10,0),0)</f>
        <v>0</v>
      </c>
      <c r="P3910" s="56"/>
      <c r="Q3910" s="58"/>
      <c r="R3910" s="58">
        <f>Table49[[#This Row],[QUANTITY]]*Table49[[#This Row],[INV Prices]]</f>
        <v>0</v>
      </c>
      <c r="S3910" s="67"/>
      <c r="V3910" s="41"/>
      <c r="W3910" s="4" t="str">
        <f>IFERROR(VLOOKUP(Table49[[#This Row],[ITEM CODE]],Table2[[Item Code]:[Category ]],6,0),"")</f>
        <v/>
      </c>
      <c r="X3910" s="1" t="str">
        <f>IFERROR(VLOOKUP(Table49[[#This Row],[ITEM CODE]],Table2[[Item Code]:[Sub Category]],7,0),"")</f>
        <v/>
      </c>
      <c r="Y3910" s="68" t="str">
        <f>Table49[[#This Row],[PO Number]]&amp;COUNTIFS($E$5:E3910,E3910)</f>
        <v>0</v>
      </c>
    </row>
    <row r="3911" spans="1:25" ht="14.7" customHeight="1" x14ac:dyDescent="0.3">
      <c r="A3911" s="1" t="str">
        <f>IF(Table49[[#This Row],[ITEM NAME]]="","",ROW()-4)</f>
        <v/>
      </c>
      <c r="B3911" s="68"/>
      <c r="C3911" s="4" t="str">
        <f>IFERROR(VLOOKUP(B3911,Table14[],3,0),"")</f>
        <v/>
      </c>
      <c r="D3911" s="4" t="str">
        <f>IFERROR(VLOOKUP(B3911,Table14[],2,0),"")</f>
        <v/>
      </c>
      <c r="E3911" s="4"/>
      <c r="H3911" s="41" t="str">
        <f>IFERROR(VLOOKUP(Table49[[#This Row],[ITEM CODE]],Table2[[Item Code]:[Master Name]],2,0),"")</f>
        <v/>
      </c>
      <c r="I3911" s="41"/>
      <c r="J3911" s="65" t="str">
        <f>IFERROR(VLOOKUP(Table49[[#This Row],[ITEM CODE]],Table2[[Item Code]:[Master Name]],3,0),"")</f>
        <v/>
      </c>
      <c r="K3911" s="1" t="str">
        <f>IFERROR(VLOOKUP(Table49[[#This Row],[ITEM CODE]],Table2[[Item Code]:[Master Name]],9,0),"")</f>
        <v/>
      </c>
      <c r="L3911" s="1" t="str">
        <f>IFERROR(VLOOKUP(Table49[[#This Row],[ITEM CODE]],Table2[[Item Code]:[Master Name]],8,0),"")</f>
        <v/>
      </c>
      <c r="M3911" s="41"/>
      <c r="N3911" s="66">
        <f>IFERROR(VLOOKUP(Table49[[#This Row],[ITEM CODE]],Table2[[#All],[Item Code]:[Unit Cost]],10,0),0)</f>
        <v>0</v>
      </c>
      <c r="O3911" s="134">
        <f>IFERROR(VLOOKUP(Table49[[#This Row],[ITEM CODE]],Table2[[#All],[Item Code]:[Unit Cost]],10,0),0)</f>
        <v>0</v>
      </c>
      <c r="P3911" s="56"/>
      <c r="Q3911" s="58"/>
      <c r="R3911" s="58">
        <f>Table49[[#This Row],[QUANTITY]]*Table49[[#This Row],[INV Prices]]</f>
        <v>0</v>
      </c>
      <c r="S3911" s="67"/>
      <c r="V3911" s="41"/>
      <c r="W3911" s="4" t="str">
        <f>IFERROR(VLOOKUP(Table49[[#This Row],[ITEM CODE]],Table2[[Item Code]:[Category ]],6,0),"")</f>
        <v/>
      </c>
      <c r="X3911" s="1" t="str">
        <f>IFERROR(VLOOKUP(Table49[[#This Row],[ITEM CODE]],Table2[[Item Code]:[Sub Category]],7,0),"")</f>
        <v/>
      </c>
      <c r="Y3911" s="68" t="str">
        <f>Table49[[#This Row],[PO Number]]&amp;COUNTIFS($E$5:E3911,E3911)</f>
        <v>0</v>
      </c>
    </row>
    <row r="3912" spans="1:25" ht="14.7" customHeight="1" x14ac:dyDescent="0.3">
      <c r="A3912" s="1" t="str">
        <f>IF(Table49[[#This Row],[ITEM NAME]]="","",ROW()-4)</f>
        <v/>
      </c>
      <c r="B3912" s="68"/>
      <c r="C3912" s="4" t="str">
        <f>IFERROR(VLOOKUP(B3912,Table14[],3,0),"")</f>
        <v/>
      </c>
      <c r="D3912" s="4" t="str">
        <f>IFERROR(VLOOKUP(B3912,Table14[],2,0),"")</f>
        <v/>
      </c>
      <c r="E3912" s="4"/>
      <c r="H3912" s="41" t="str">
        <f>IFERROR(VLOOKUP(Table49[[#This Row],[ITEM CODE]],Table2[[Item Code]:[Master Name]],2,0),"")</f>
        <v/>
      </c>
      <c r="I3912" s="41"/>
      <c r="J3912" s="65" t="str">
        <f>IFERROR(VLOOKUP(Table49[[#This Row],[ITEM CODE]],Table2[[Item Code]:[Master Name]],3,0),"")</f>
        <v/>
      </c>
      <c r="K3912" s="1" t="str">
        <f>IFERROR(VLOOKUP(Table49[[#This Row],[ITEM CODE]],Table2[[Item Code]:[Master Name]],9,0),"")</f>
        <v/>
      </c>
      <c r="L3912" s="1" t="str">
        <f>IFERROR(VLOOKUP(Table49[[#This Row],[ITEM CODE]],Table2[[Item Code]:[Master Name]],8,0),"")</f>
        <v/>
      </c>
      <c r="M3912" s="41"/>
      <c r="N3912" s="66">
        <f>IFERROR(VLOOKUP(Table49[[#This Row],[ITEM CODE]],Table2[[#All],[Item Code]:[Unit Cost]],10,0),0)</f>
        <v>0</v>
      </c>
      <c r="O3912" s="134">
        <f>IFERROR(VLOOKUP(Table49[[#This Row],[ITEM CODE]],Table2[[#All],[Item Code]:[Unit Cost]],10,0),0)</f>
        <v>0</v>
      </c>
      <c r="P3912" s="56"/>
      <c r="Q3912" s="58"/>
      <c r="R3912" s="58">
        <f>Table49[[#This Row],[QUANTITY]]*Table49[[#This Row],[INV Prices]]</f>
        <v>0</v>
      </c>
      <c r="S3912" s="67"/>
      <c r="V3912" s="41"/>
      <c r="W3912" s="4" t="str">
        <f>IFERROR(VLOOKUP(Table49[[#This Row],[ITEM CODE]],Table2[[Item Code]:[Category ]],6,0),"")</f>
        <v/>
      </c>
      <c r="X3912" s="1" t="str">
        <f>IFERROR(VLOOKUP(Table49[[#This Row],[ITEM CODE]],Table2[[Item Code]:[Sub Category]],7,0),"")</f>
        <v/>
      </c>
      <c r="Y3912" s="68" t="str">
        <f>Table49[[#This Row],[PO Number]]&amp;COUNTIFS($E$5:E3912,E3912)</f>
        <v>0</v>
      </c>
    </row>
    <row r="3913" spans="1:25" ht="14.7" customHeight="1" x14ac:dyDescent="0.3">
      <c r="A3913" s="1" t="str">
        <f>IF(Table49[[#This Row],[ITEM NAME]]="","",ROW()-4)</f>
        <v/>
      </c>
      <c r="B3913" s="68"/>
      <c r="C3913" s="4" t="str">
        <f>IFERROR(VLOOKUP(B3913,Table14[],3,0),"")</f>
        <v/>
      </c>
      <c r="D3913" s="4" t="str">
        <f>IFERROR(VLOOKUP(B3913,Table14[],2,0),"")</f>
        <v/>
      </c>
      <c r="E3913" s="4"/>
      <c r="H3913" s="41" t="str">
        <f>IFERROR(VLOOKUP(Table49[[#This Row],[ITEM CODE]],Table2[[Item Code]:[Master Name]],2,0),"")</f>
        <v/>
      </c>
      <c r="I3913" s="41"/>
      <c r="J3913" s="65" t="str">
        <f>IFERROR(VLOOKUP(Table49[[#This Row],[ITEM CODE]],Table2[[Item Code]:[Master Name]],3,0),"")</f>
        <v/>
      </c>
      <c r="K3913" s="1" t="str">
        <f>IFERROR(VLOOKUP(Table49[[#This Row],[ITEM CODE]],Table2[[Item Code]:[Master Name]],9,0),"")</f>
        <v/>
      </c>
      <c r="L3913" s="1" t="str">
        <f>IFERROR(VLOOKUP(Table49[[#This Row],[ITEM CODE]],Table2[[Item Code]:[Master Name]],8,0),"")</f>
        <v/>
      </c>
      <c r="M3913" s="41"/>
      <c r="N3913" s="66">
        <f>IFERROR(VLOOKUP(Table49[[#This Row],[ITEM CODE]],Table2[[#All],[Item Code]:[Unit Cost]],10,0),0)</f>
        <v>0</v>
      </c>
      <c r="O3913" s="134">
        <f>IFERROR(VLOOKUP(Table49[[#This Row],[ITEM CODE]],Table2[[#All],[Item Code]:[Unit Cost]],10,0),0)</f>
        <v>0</v>
      </c>
      <c r="P3913" s="56"/>
      <c r="Q3913" s="58"/>
      <c r="R3913" s="58">
        <f>Table49[[#This Row],[QUANTITY]]*Table49[[#This Row],[INV Prices]]</f>
        <v>0</v>
      </c>
      <c r="S3913" s="67"/>
      <c r="V3913" s="41"/>
      <c r="W3913" s="4" t="str">
        <f>IFERROR(VLOOKUP(Table49[[#This Row],[ITEM CODE]],Table2[[Item Code]:[Category ]],6,0),"")</f>
        <v/>
      </c>
      <c r="X3913" s="1" t="str">
        <f>IFERROR(VLOOKUP(Table49[[#This Row],[ITEM CODE]],Table2[[Item Code]:[Sub Category]],7,0),"")</f>
        <v/>
      </c>
      <c r="Y3913" s="68" t="str">
        <f>Table49[[#This Row],[PO Number]]&amp;COUNTIFS($E$5:E3913,E3913)</f>
        <v>0</v>
      </c>
    </row>
    <row r="3914" spans="1:25" ht="14.7" customHeight="1" x14ac:dyDescent="0.3">
      <c r="A3914" s="1" t="str">
        <f>IF(Table49[[#This Row],[ITEM NAME]]="","",ROW()-4)</f>
        <v/>
      </c>
      <c r="B3914" s="68"/>
      <c r="C3914" s="4" t="str">
        <f>IFERROR(VLOOKUP(B3914,Table14[],3,0),"")</f>
        <v/>
      </c>
      <c r="D3914" s="4" t="str">
        <f>IFERROR(VLOOKUP(B3914,Table14[],2,0),"")</f>
        <v/>
      </c>
      <c r="E3914" s="4"/>
      <c r="H3914" s="41" t="str">
        <f>IFERROR(VLOOKUP(Table49[[#This Row],[ITEM CODE]],Table2[[Item Code]:[Master Name]],2,0),"")</f>
        <v/>
      </c>
      <c r="I3914" s="41"/>
      <c r="J3914" s="65" t="str">
        <f>IFERROR(VLOOKUP(Table49[[#This Row],[ITEM CODE]],Table2[[Item Code]:[Master Name]],3,0),"")</f>
        <v/>
      </c>
      <c r="K3914" s="1" t="str">
        <f>IFERROR(VLOOKUP(Table49[[#This Row],[ITEM CODE]],Table2[[Item Code]:[Master Name]],9,0),"")</f>
        <v/>
      </c>
      <c r="L3914" s="1" t="str">
        <f>IFERROR(VLOOKUP(Table49[[#This Row],[ITEM CODE]],Table2[[Item Code]:[Master Name]],8,0),"")</f>
        <v/>
      </c>
      <c r="M3914" s="41"/>
      <c r="N3914" s="66">
        <f>IFERROR(VLOOKUP(Table49[[#This Row],[ITEM CODE]],Table2[[#All],[Item Code]:[Unit Cost]],10,0),0)</f>
        <v>0</v>
      </c>
      <c r="O3914" s="134">
        <f>IFERROR(VLOOKUP(Table49[[#This Row],[ITEM CODE]],Table2[[#All],[Item Code]:[Unit Cost]],10,0),0)</f>
        <v>0</v>
      </c>
      <c r="P3914" s="56"/>
      <c r="Q3914" s="58"/>
      <c r="R3914" s="58">
        <f>Table49[[#This Row],[QUANTITY]]*Table49[[#This Row],[INV Prices]]</f>
        <v>0</v>
      </c>
      <c r="S3914" s="67"/>
      <c r="V3914" s="41"/>
      <c r="W3914" s="4" t="str">
        <f>IFERROR(VLOOKUP(Table49[[#This Row],[ITEM CODE]],Table2[[Item Code]:[Category ]],6,0),"")</f>
        <v/>
      </c>
      <c r="X3914" s="1" t="str">
        <f>IFERROR(VLOOKUP(Table49[[#This Row],[ITEM CODE]],Table2[[Item Code]:[Sub Category]],7,0),"")</f>
        <v/>
      </c>
      <c r="Y3914" s="68" t="str">
        <f>Table49[[#This Row],[PO Number]]&amp;COUNTIFS($E$5:E3914,E3914)</f>
        <v>0</v>
      </c>
    </row>
    <row r="3915" spans="1:25" ht="14.7" customHeight="1" x14ac:dyDescent="0.3">
      <c r="A3915" s="1" t="str">
        <f>IF(Table49[[#This Row],[ITEM NAME]]="","",ROW()-4)</f>
        <v/>
      </c>
      <c r="B3915" s="68"/>
      <c r="C3915" s="4" t="str">
        <f>IFERROR(VLOOKUP(B3915,Table14[],3,0),"")</f>
        <v/>
      </c>
      <c r="D3915" s="4" t="str">
        <f>IFERROR(VLOOKUP(B3915,Table14[],2,0),"")</f>
        <v/>
      </c>
      <c r="E3915" s="4"/>
      <c r="H3915" s="41" t="str">
        <f>IFERROR(VLOOKUP(Table49[[#This Row],[ITEM CODE]],Table2[[Item Code]:[Master Name]],2,0),"")</f>
        <v/>
      </c>
      <c r="I3915" s="41"/>
      <c r="J3915" s="65" t="str">
        <f>IFERROR(VLOOKUP(Table49[[#This Row],[ITEM CODE]],Table2[[Item Code]:[Master Name]],3,0),"")</f>
        <v/>
      </c>
      <c r="K3915" s="1" t="str">
        <f>IFERROR(VLOOKUP(Table49[[#This Row],[ITEM CODE]],Table2[[Item Code]:[Master Name]],9,0),"")</f>
        <v/>
      </c>
      <c r="L3915" s="1" t="str">
        <f>IFERROR(VLOOKUP(Table49[[#This Row],[ITEM CODE]],Table2[[Item Code]:[Master Name]],8,0),"")</f>
        <v/>
      </c>
      <c r="M3915" s="41"/>
      <c r="N3915" s="66">
        <f>IFERROR(VLOOKUP(Table49[[#This Row],[ITEM CODE]],Table2[[#All],[Item Code]:[Unit Cost]],10,0),0)</f>
        <v>0</v>
      </c>
      <c r="O3915" s="134">
        <f>IFERROR(VLOOKUP(Table49[[#This Row],[ITEM CODE]],Table2[[#All],[Item Code]:[Unit Cost]],10,0),0)</f>
        <v>0</v>
      </c>
      <c r="P3915" s="56"/>
      <c r="Q3915" s="58"/>
      <c r="R3915" s="58">
        <f>Table49[[#This Row],[QUANTITY]]*Table49[[#This Row],[INV Prices]]</f>
        <v>0</v>
      </c>
      <c r="S3915" s="67"/>
      <c r="V3915" s="41"/>
      <c r="W3915" s="4" t="str">
        <f>IFERROR(VLOOKUP(Table49[[#This Row],[ITEM CODE]],Table2[[Item Code]:[Category ]],6,0),"")</f>
        <v/>
      </c>
      <c r="X3915" s="1" t="str">
        <f>IFERROR(VLOOKUP(Table49[[#This Row],[ITEM CODE]],Table2[[Item Code]:[Sub Category]],7,0),"")</f>
        <v/>
      </c>
      <c r="Y3915" s="68" t="str">
        <f>Table49[[#This Row],[PO Number]]&amp;COUNTIFS($E$5:E3915,E3915)</f>
        <v>0</v>
      </c>
    </row>
    <row r="3916" spans="1:25" ht="14.7" customHeight="1" x14ac:dyDescent="0.3">
      <c r="A3916" s="1" t="str">
        <f>IF(Table49[[#This Row],[ITEM NAME]]="","",ROW()-4)</f>
        <v/>
      </c>
      <c r="B3916" s="68"/>
      <c r="C3916" s="4" t="str">
        <f>IFERROR(VLOOKUP(B3916,Table14[],3,0),"")</f>
        <v/>
      </c>
      <c r="D3916" s="4" t="str">
        <f>IFERROR(VLOOKUP(B3916,Table14[],2,0),"")</f>
        <v/>
      </c>
      <c r="E3916" s="4"/>
      <c r="H3916" s="41" t="str">
        <f>IFERROR(VLOOKUP(Table49[[#This Row],[ITEM CODE]],Table2[[Item Code]:[Master Name]],2,0),"")</f>
        <v/>
      </c>
      <c r="I3916" s="41"/>
      <c r="J3916" s="65" t="str">
        <f>IFERROR(VLOOKUP(Table49[[#This Row],[ITEM CODE]],Table2[[Item Code]:[Master Name]],3,0),"")</f>
        <v/>
      </c>
      <c r="K3916" s="1" t="str">
        <f>IFERROR(VLOOKUP(Table49[[#This Row],[ITEM CODE]],Table2[[Item Code]:[Master Name]],9,0),"")</f>
        <v/>
      </c>
      <c r="L3916" s="1" t="str">
        <f>IFERROR(VLOOKUP(Table49[[#This Row],[ITEM CODE]],Table2[[Item Code]:[Master Name]],8,0),"")</f>
        <v/>
      </c>
      <c r="M3916" s="41"/>
      <c r="N3916" s="66">
        <f>IFERROR(VLOOKUP(Table49[[#This Row],[ITEM CODE]],Table2[[#All],[Item Code]:[Unit Cost]],10,0),0)</f>
        <v>0</v>
      </c>
      <c r="O3916" s="134">
        <f>IFERROR(VLOOKUP(Table49[[#This Row],[ITEM CODE]],Table2[[#All],[Item Code]:[Unit Cost]],10,0),0)</f>
        <v>0</v>
      </c>
      <c r="P3916" s="56"/>
      <c r="Q3916" s="58"/>
      <c r="R3916" s="58">
        <f>Table49[[#This Row],[QUANTITY]]*Table49[[#This Row],[INV Prices]]</f>
        <v>0</v>
      </c>
      <c r="S3916" s="67"/>
      <c r="V3916" s="41"/>
      <c r="W3916" s="4" t="str">
        <f>IFERROR(VLOOKUP(Table49[[#This Row],[ITEM CODE]],Table2[[Item Code]:[Category ]],6,0),"")</f>
        <v/>
      </c>
      <c r="X3916" s="1" t="str">
        <f>IFERROR(VLOOKUP(Table49[[#This Row],[ITEM CODE]],Table2[[Item Code]:[Sub Category]],7,0),"")</f>
        <v/>
      </c>
      <c r="Y3916" s="68" t="str">
        <f>Table49[[#This Row],[PO Number]]&amp;COUNTIFS($E$5:E3916,E3916)</f>
        <v>0</v>
      </c>
    </row>
    <row r="3917" spans="1:25" ht="14.7" customHeight="1" x14ac:dyDescent="0.3">
      <c r="A3917" s="1" t="str">
        <f>IF(Table49[[#This Row],[ITEM NAME]]="","",ROW()-4)</f>
        <v/>
      </c>
      <c r="B3917" s="68"/>
      <c r="C3917" s="4" t="str">
        <f>IFERROR(VLOOKUP(B3917,Table14[],3,0),"")</f>
        <v/>
      </c>
      <c r="D3917" s="4" t="str">
        <f>IFERROR(VLOOKUP(B3917,Table14[],2,0),"")</f>
        <v/>
      </c>
      <c r="E3917" s="4"/>
      <c r="H3917" s="41" t="str">
        <f>IFERROR(VLOOKUP(Table49[[#This Row],[ITEM CODE]],Table2[[Item Code]:[Master Name]],2,0),"")</f>
        <v/>
      </c>
      <c r="I3917" s="41"/>
      <c r="J3917" s="65" t="str">
        <f>IFERROR(VLOOKUP(Table49[[#This Row],[ITEM CODE]],Table2[[Item Code]:[Master Name]],3,0),"")</f>
        <v/>
      </c>
      <c r="K3917" s="1" t="str">
        <f>IFERROR(VLOOKUP(Table49[[#This Row],[ITEM CODE]],Table2[[Item Code]:[Master Name]],9,0),"")</f>
        <v/>
      </c>
      <c r="L3917" s="1" t="str">
        <f>IFERROR(VLOOKUP(Table49[[#This Row],[ITEM CODE]],Table2[[Item Code]:[Master Name]],8,0),"")</f>
        <v/>
      </c>
      <c r="M3917" s="41"/>
      <c r="N3917" s="66">
        <f>IFERROR(VLOOKUP(Table49[[#This Row],[ITEM CODE]],Table2[[#All],[Item Code]:[Unit Cost]],10,0),0)</f>
        <v>0</v>
      </c>
      <c r="O3917" s="134">
        <f>IFERROR(VLOOKUP(Table49[[#This Row],[ITEM CODE]],Table2[[#All],[Item Code]:[Unit Cost]],10,0),0)</f>
        <v>0</v>
      </c>
      <c r="P3917" s="56"/>
      <c r="Q3917" s="58"/>
      <c r="R3917" s="58">
        <f>Table49[[#This Row],[QUANTITY]]*Table49[[#This Row],[INV Prices]]</f>
        <v>0</v>
      </c>
      <c r="S3917" s="67"/>
      <c r="V3917" s="41"/>
      <c r="W3917" s="4" t="str">
        <f>IFERROR(VLOOKUP(Table49[[#This Row],[ITEM CODE]],Table2[[Item Code]:[Category ]],6,0),"")</f>
        <v/>
      </c>
      <c r="X3917" s="1" t="str">
        <f>IFERROR(VLOOKUP(Table49[[#This Row],[ITEM CODE]],Table2[[Item Code]:[Sub Category]],7,0),"")</f>
        <v/>
      </c>
      <c r="Y3917" s="68" t="str">
        <f>Table49[[#This Row],[PO Number]]&amp;COUNTIFS($E$5:E3917,E3917)</f>
        <v>0</v>
      </c>
    </row>
    <row r="3918" spans="1:25" ht="14.7" customHeight="1" x14ac:dyDescent="0.3">
      <c r="A3918" s="1" t="str">
        <f>IF(Table49[[#This Row],[ITEM NAME]]="","",ROW()-4)</f>
        <v/>
      </c>
      <c r="B3918" s="68"/>
      <c r="C3918" s="4" t="str">
        <f>IFERROR(VLOOKUP(B3918,Table14[],3,0),"")</f>
        <v/>
      </c>
      <c r="D3918" s="4" t="str">
        <f>IFERROR(VLOOKUP(B3918,Table14[],2,0),"")</f>
        <v/>
      </c>
      <c r="E3918" s="4"/>
      <c r="H3918" s="41" t="str">
        <f>IFERROR(VLOOKUP(Table49[[#This Row],[ITEM CODE]],Table2[[Item Code]:[Master Name]],2,0),"")</f>
        <v/>
      </c>
      <c r="I3918" s="41"/>
      <c r="J3918" s="65" t="str">
        <f>IFERROR(VLOOKUP(Table49[[#This Row],[ITEM CODE]],Table2[[Item Code]:[Master Name]],3,0),"")</f>
        <v/>
      </c>
      <c r="K3918" s="1" t="str">
        <f>IFERROR(VLOOKUP(Table49[[#This Row],[ITEM CODE]],Table2[[Item Code]:[Master Name]],9,0),"")</f>
        <v/>
      </c>
      <c r="L3918" s="1" t="str">
        <f>IFERROR(VLOOKUP(Table49[[#This Row],[ITEM CODE]],Table2[[Item Code]:[Master Name]],8,0),"")</f>
        <v/>
      </c>
      <c r="M3918" s="41"/>
      <c r="N3918" s="66">
        <f>IFERROR(VLOOKUP(Table49[[#This Row],[ITEM CODE]],Table2[[#All],[Item Code]:[Unit Cost]],10,0),0)</f>
        <v>0</v>
      </c>
      <c r="O3918" s="134">
        <f>IFERROR(VLOOKUP(Table49[[#This Row],[ITEM CODE]],Table2[[#All],[Item Code]:[Unit Cost]],10,0),0)</f>
        <v>0</v>
      </c>
      <c r="P3918" s="56"/>
      <c r="Q3918" s="58"/>
      <c r="R3918" s="58">
        <f>Table49[[#This Row],[QUANTITY]]*Table49[[#This Row],[INV Prices]]</f>
        <v>0</v>
      </c>
      <c r="S3918" s="67"/>
      <c r="V3918" s="41"/>
      <c r="W3918" s="4" t="str">
        <f>IFERROR(VLOOKUP(Table49[[#This Row],[ITEM CODE]],Table2[[Item Code]:[Category ]],6,0),"")</f>
        <v/>
      </c>
      <c r="X3918" s="1" t="str">
        <f>IFERROR(VLOOKUP(Table49[[#This Row],[ITEM CODE]],Table2[[Item Code]:[Sub Category]],7,0),"")</f>
        <v/>
      </c>
      <c r="Y3918" s="68" t="str">
        <f>Table49[[#This Row],[PO Number]]&amp;COUNTIFS($E$5:E3918,E3918)</f>
        <v>0</v>
      </c>
    </row>
    <row r="3919" spans="1:25" ht="14.7" customHeight="1" x14ac:dyDescent="0.3">
      <c r="A3919" s="1" t="str">
        <f>IF(Table49[[#This Row],[ITEM NAME]]="","",ROW()-4)</f>
        <v/>
      </c>
      <c r="B3919" s="68"/>
      <c r="C3919" s="4" t="str">
        <f>IFERROR(VLOOKUP(B3919,Table14[],3,0),"")</f>
        <v/>
      </c>
      <c r="D3919" s="4" t="str">
        <f>IFERROR(VLOOKUP(B3919,Table14[],2,0),"")</f>
        <v/>
      </c>
      <c r="E3919" s="4"/>
      <c r="H3919" s="41" t="str">
        <f>IFERROR(VLOOKUP(Table49[[#This Row],[ITEM CODE]],Table2[[Item Code]:[Master Name]],2,0),"")</f>
        <v/>
      </c>
      <c r="I3919" s="41"/>
      <c r="J3919" s="65" t="str">
        <f>IFERROR(VLOOKUP(Table49[[#This Row],[ITEM CODE]],Table2[[Item Code]:[Master Name]],3,0),"")</f>
        <v/>
      </c>
      <c r="K3919" s="1" t="str">
        <f>IFERROR(VLOOKUP(Table49[[#This Row],[ITEM CODE]],Table2[[Item Code]:[Master Name]],9,0),"")</f>
        <v/>
      </c>
      <c r="L3919" s="1" t="str">
        <f>IFERROR(VLOOKUP(Table49[[#This Row],[ITEM CODE]],Table2[[Item Code]:[Master Name]],8,0),"")</f>
        <v/>
      </c>
      <c r="M3919" s="41"/>
      <c r="N3919" s="66">
        <f>IFERROR(VLOOKUP(Table49[[#This Row],[ITEM CODE]],Table2[[#All],[Item Code]:[Unit Cost]],10,0),0)</f>
        <v>0</v>
      </c>
      <c r="O3919" s="134">
        <f>IFERROR(VLOOKUP(Table49[[#This Row],[ITEM CODE]],Table2[[#All],[Item Code]:[Unit Cost]],10,0),0)</f>
        <v>0</v>
      </c>
      <c r="P3919" s="56"/>
      <c r="Q3919" s="58"/>
      <c r="R3919" s="58">
        <f>Table49[[#This Row],[QUANTITY]]*Table49[[#This Row],[INV Prices]]</f>
        <v>0</v>
      </c>
      <c r="S3919" s="67"/>
      <c r="V3919" s="41"/>
      <c r="W3919" s="4" t="str">
        <f>IFERROR(VLOOKUP(Table49[[#This Row],[ITEM CODE]],Table2[[Item Code]:[Category ]],6,0),"")</f>
        <v/>
      </c>
      <c r="X3919" s="1" t="str">
        <f>IFERROR(VLOOKUP(Table49[[#This Row],[ITEM CODE]],Table2[[Item Code]:[Sub Category]],7,0),"")</f>
        <v/>
      </c>
      <c r="Y3919" s="68" t="str">
        <f>Table49[[#This Row],[PO Number]]&amp;COUNTIFS($E$5:E3919,E3919)</f>
        <v>0</v>
      </c>
    </row>
    <row r="3920" spans="1:25" ht="14.7" customHeight="1" x14ac:dyDescent="0.3">
      <c r="A3920" s="1" t="str">
        <f>IF(Table49[[#This Row],[ITEM NAME]]="","",ROW()-4)</f>
        <v/>
      </c>
      <c r="B3920" s="68"/>
      <c r="C3920" s="4" t="str">
        <f>IFERROR(VLOOKUP(B3920,Table14[],3,0),"")</f>
        <v/>
      </c>
      <c r="D3920" s="4" t="str">
        <f>IFERROR(VLOOKUP(B3920,Table14[],2,0),"")</f>
        <v/>
      </c>
      <c r="E3920" s="4"/>
      <c r="H3920" s="41" t="str">
        <f>IFERROR(VLOOKUP(Table49[[#This Row],[ITEM CODE]],Table2[[Item Code]:[Master Name]],2,0),"")</f>
        <v/>
      </c>
      <c r="I3920" s="41"/>
      <c r="J3920" s="65" t="str">
        <f>IFERROR(VLOOKUP(Table49[[#This Row],[ITEM CODE]],Table2[[Item Code]:[Master Name]],3,0),"")</f>
        <v/>
      </c>
      <c r="K3920" s="1" t="str">
        <f>IFERROR(VLOOKUP(Table49[[#This Row],[ITEM CODE]],Table2[[Item Code]:[Master Name]],9,0),"")</f>
        <v/>
      </c>
      <c r="L3920" s="1" t="str">
        <f>IFERROR(VLOOKUP(Table49[[#This Row],[ITEM CODE]],Table2[[Item Code]:[Master Name]],8,0),"")</f>
        <v/>
      </c>
      <c r="M3920" s="41"/>
      <c r="N3920" s="66">
        <f>IFERROR(VLOOKUP(Table49[[#This Row],[ITEM CODE]],Table2[[#All],[Item Code]:[Unit Cost]],10,0),0)</f>
        <v>0</v>
      </c>
      <c r="O3920" s="134">
        <f>IFERROR(VLOOKUP(Table49[[#This Row],[ITEM CODE]],Table2[[#All],[Item Code]:[Unit Cost]],10,0),0)</f>
        <v>0</v>
      </c>
      <c r="P3920" s="56"/>
      <c r="Q3920" s="58"/>
      <c r="R3920" s="58">
        <f>Table49[[#This Row],[QUANTITY]]*Table49[[#This Row],[INV Prices]]</f>
        <v>0</v>
      </c>
      <c r="S3920" s="67"/>
      <c r="V3920" s="41"/>
      <c r="W3920" s="4" t="str">
        <f>IFERROR(VLOOKUP(Table49[[#This Row],[ITEM CODE]],Table2[[Item Code]:[Category ]],6,0),"")</f>
        <v/>
      </c>
      <c r="X3920" s="1" t="str">
        <f>IFERROR(VLOOKUP(Table49[[#This Row],[ITEM CODE]],Table2[[Item Code]:[Sub Category]],7,0),"")</f>
        <v/>
      </c>
      <c r="Y3920" s="68" t="str">
        <f>Table49[[#This Row],[PO Number]]&amp;COUNTIFS($E$5:E3920,E3920)</f>
        <v>0</v>
      </c>
    </row>
    <row r="3921" spans="1:25" ht="14.7" customHeight="1" x14ac:dyDescent="0.3">
      <c r="A3921" s="1" t="str">
        <f>IF(Table49[[#This Row],[ITEM NAME]]="","",ROW()-4)</f>
        <v/>
      </c>
      <c r="B3921" s="68"/>
      <c r="C3921" s="4" t="str">
        <f>IFERROR(VLOOKUP(B3921,Table14[],3,0),"")</f>
        <v/>
      </c>
      <c r="D3921" s="4" t="str">
        <f>IFERROR(VLOOKUP(B3921,Table14[],2,0),"")</f>
        <v/>
      </c>
      <c r="E3921" s="4"/>
      <c r="H3921" s="41" t="str">
        <f>IFERROR(VLOOKUP(Table49[[#This Row],[ITEM CODE]],Table2[[Item Code]:[Master Name]],2,0),"")</f>
        <v/>
      </c>
      <c r="I3921" s="41"/>
      <c r="J3921" s="65" t="str">
        <f>IFERROR(VLOOKUP(Table49[[#This Row],[ITEM CODE]],Table2[[Item Code]:[Master Name]],3,0),"")</f>
        <v/>
      </c>
      <c r="K3921" s="1" t="str">
        <f>IFERROR(VLOOKUP(Table49[[#This Row],[ITEM CODE]],Table2[[Item Code]:[Master Name]],9,0),"")</f>
        <v/>
      </c>
      <c r="L3921" s="1" t="str">
        <f>IFERROR(VLOOKUP(Table49[[#This Row],[ITEM CODE]],Table2[[Item Code]:[Master Name]],8,0),"")</f>
        <v/>
      </c>
      <c r="M3921" s="41"/>
      <c r="N3921" s="66">
        <f>IFERROR(VLOOKUP(Table49[[#This Row],[ITEM CODE]],Table2[[#All],[Item Code]:[Unit Cost]],10,0),0)</f>
        <v>0</v>
      </c>
      <c r="O3921" s="134">
        <f>IFERROR(VLOOKUP(Table49[[#This Row],[ITEM CODE]],Table2[[#All],[Item Code]:[Unit Cost]],10,0),0)</f>
        <v>0</v>
      </c>
      <c r="P3921" s="56"/>
      <c r="Q3921" s="58"/>
      <c r="R3921" s="58">
        <f>Table49[[#This Row],[QUANTITY]]*Table49[[#This Row],[INV Prices]]</f>
        <v>0</v>
      </c>
      <c r="S3921" s="67"/>
      <c r="V3921" s="41"/>
      <c r="W3921" s="4" t="str">
        <f>IFERROR(VLOOKUP(Table49[[#This Row],[ITEM CODE]],Table2[[Item Code]:[Category ]],6,0),"")</f>
        <v/>
      </c>
      <c r="X3921" s="1" t="str">
        <f>IFERROR(VLOOKUP(Table49[[#This Row],[ITEM CODE]],Table2[[Item Code]:[Sub Category]],7,0),"")</f>
        <v/>
      </c>
      <c r="Y3921" s="68" t="str">
        <f>Table49[[#This Row],[PO Number]]&amp;COUNTIFS($E$5:E3921,E3921)</f>
        <v>0</v>
      </c>
    </row>
    <row r="3922" spans="1:25" ht="14.7" customHeight="1" x14ac:dyDescent="0.3">
      <c r="A3922" s="1" t="str">
        <f>IF(Table49[[#This Row],[ITEM NAME]]="","",ROW()-4)</f>
        <v/>
      </c>
      <c r="B3922" s="68"/>
      <c r="C3922" s="4" t="str">
        <f>IFERROR(VLOOKUP(B3922,Table14[],3,0),"")</f>
        <v/>
      </c>
      <c r="D3922" s="4" t="str">
        <f>IFERROR(VLOOKUP(B3922,Table14[],2,0),"")</f>
        <v/>
      </c>
      <c r="E3922" s="4"/>
      <c r="H3922" s="41" t="str">
        <f>IFERROR(VLOOKUP(Table49[[#This Row],[ITEM CODE]],Table2[[Item Code]:[Master Name]],2,0),"")</f>
        <v/>
      </c>
      <c r="I3922" s="41"/>
      <c r="J3922" s="65" t="str">
        <f>IFERROR(VLOOKUP(Table49[[#This Row],[ITEM CODE]],Table2[[Item Code]:[Master Name]],3,0),"")</f>
        <v/>
      </c>
      <c r="K3922" s="1" t="str">
        <f>IFERROR(VLOOKUP(Table49[[#This Row],[ITEM CODE]],Table2[[Item Code]:[Master Name]],9,0),"")</f>
        <v/>
      </c>
      <c r="L3922" s="1" t="str">
        <f>IFERROR(VLOOKUP(Table49[[#This Row],[ITEM CODE]],Table2[[Item Code]:[Master Name]],8,0),"")</f>
        <v/>
      </c>
      <c r="M3922" s="41"/>
      <c r="N3922" s="66">
        <f>IFERROR(VLOOKUP(Table49[[#This Row],[ITEM CODE]],Table2[[#All],[Item Code]:[Unit Cost]],10,0),0)</f>
        <v>0</v>
      </c>
      <c r="O3922" s="134">
        <f>IFERROR(VLOOKUP(Table49[[#This Row],[ITEM CODE]],Table2[[#All],[Item Code]:[Unit Cost]],10,0),0)</f>
        <v>0</v>
      </c>
      <c r="P3922" s="56"/>
      <c r="Q3922" s="58"/>
      <c r="R3922" s="58">
        <f>Table49[[#This Row],[QUANTITY]]*Table49[[#This Row],[INV Prices]]</f>
        <v>0</v>
      </c>
      <c r="S3922" s="67"/>
      <c r="V3922" s="41"/>
      <c r="W3922" s="4" t="str">
        <f>IFERROR(VLOOKUP(Table49[[#This Row],[ITEM CODE]],Table2[[Item Code]:[Category ]],6,0),"")</f>
        <v/>
      </c>
      <c r="X3922" s="1" t="str">
        <f>IFERROR(VLOOKUP(Table49[[#This Row],[ITEM CODE]],Table2[[Item Code]:[Sub Category]],7,0),"")</f>
        <v/>
      </c>
      <c r="Y3922" s="68" t="str">
        <f>Table49[[#This Row],[PO Number]]&amp;COUNTIFS($E$5:E3922,E3922)</f>
        <v>0</v>
      </c>
    </row>
    <row r="3923" spans="1:25" ht="14.7" customHeight="1" x14ac:dyDescent="0.3">
      <c r="A3923" s="1" t="str">
        <f>IF(Table49[[#This Row],[ITEM NAME]]="","",ROW()-4)</f>
        <v/>
      </c>
      <c r="B3923" s="68"/>
      <c r="C3923" s="4" t="str">
        <f>IFERROR(VLOOKUP(B3923,Table14[],3,0),"")</f>
        <v/>
      </c>
      <c r="D3923" s="4" t="str">
        <f>IFERROR(VLOOKUP(B3923,Table14[],2,0),"")</f>
        <v/>
      </c>
      <c r="E3923" s="4"/>
      <c r="H3923" s="41" t="str">
        <f>IFERROR(VLOOKUP(Table49[[#This Row],[ITEM CODE]],Table2[[Item Code]:[Master Name]],2,0),"")</f>
        <v/>
      </c>
      <c r="I3923" s="41"/>
      <c r="J3923" s="65" t="str">
        <f>IFERROR(VLOOKUP(Table49[[#This Row],[ITEM CODE]],Table2[[Item Code]:[Master Name]],3,0),"")</f>
        <v/>
      </c>
      <c r="K3923" s="1" t="str">
        <f>IFERROR(VLOOKUP(Table49[[#This Row],[ITEM CODE]],Table2[[Item Code]:[Master Name]],9,0),"")</f>
        <v/>
      </c>
      <c r="L3923" s="1" t="str">
        <f>IFERROR(VLOOKUP(Table49[[#This Row],[ITEM CODE]],Table2[[Item Code]:[Master Name]],8,0),"")</f>
        <v/>
      </c>
      <c r="M3923" s="41"/>
      <c r="N3923" s="66">
        <f>IFERROR(VLOOKUP(Table49[[#This Row],[ITEM CODE]],Table2[[#All],[Item Code]:[Unit Cost]],10,0),0)</f>
        <v>0</v>
      </c>
      <c r="O3923" s="134">
        <f>IFERROR(VLOOKUP(Table49[[#This Row],[ITEM CODE]],Table2[[#All],[Item Code]:[Unit Cost]],10,0),0)</f>
        <v>0</v>
      </c>
      <c r="P3923" s="56"/>
      <c r="Q3923" s="58"/>
      <c r="R3923" s="58">
        <f>Table49[[#This Row],[QUANTITY]]*Table49[[#This Row],[INV Prices]]</f>
        <v>0</v>
      </c>
      <c r="S3923" s="67"/>
      <c r="V3923" s="41"/>
      <c r="W3923" s="4" t="str">
        <f>IFERROR(VLOOKUP(Table49[[#This Row],[ITEM CODE]],Table2[[Item Code]:[Category ]],6,0),"")</f>
        <v/>
      </c>
      <c r="X3923" s="1" t="str">
        <f>IFERROR(VLOOKUP(Table49[[#This Row],[ITEM CODE]],Table2[[Item Code]:[Sub Category]],7,0),"")</f>
        <v/>
      </c>
      <c r="Y3923" s="68" t="str">
        <f>Table49[[#This Row],[PO Number]]&amp;COUNTIFS($E$5:E3923,E3923)</f>
        <v>0</v>
      </c>
    </row>
    <row r="3924" spans="1:25" ht="14.7" customHeight="1" x14ac:dyDescent="0.3">
      <c r="A3924" s="1" t="str">
        <f>IF(Table49[[#This Row],[ITEM NAME]]="","",ROW()-4)</f>
        <v/>
      </c>
      <c r="B3924" s="68"/>
      <c r="C3924" s="4" t="str">
        <f>IFERROR(VLOOKUP(B3924,Table14[],3,0),"")</f>
        <v/>
      </c>
      <c r="D3924" s="4" t="str">
        <f>IFERROR(VLOOKUP(B3924,Table14[],2,0),"")</f>
        <v/>
      </c>
      <c r="E3924" s="4"/>
      <c r="H3924" s="41" t="str">
        <f>IFERROR(VLOOKUP(Table49[[#This Row],[ITEM CODE]],Table2[[Item Code]:[Master Name]],2,0),"")</f>
        <v/>
      </c>
      <c r="I3924" s="41"/>
      <c r="J3924" s="65" t="str">
        <f>IFERROR(VLOOKUP(Table49[[#This Row],[ITEM CODE]],Table2[[Item Code]:[Master Name]],3,0),"")</f>
        <v/>
      </c>
      <c r="K3924" s="1" t="str">
        <f>IFERROR(VLOOKUP(Table49[[#This Row],[ITEM CODE]],Table2[[Item Code]:[Master Name]],9,0),"")</f>
        <v/>
      </c>
      <c r="L3924" s="1" t="str">
        <f>IFERROR(VLOOKUP(Table49[[#This Row],[ITEM CODE]],Table2[[Item Code]:[Master Name]],8,0),"")</f>
        <v/>
      </c>
      <c r="M3924" s="41"/>
      <c r="N3924" s="66">
        <f>IFERROR(VLOOKUP(Table49[[#This Row],[ITEM CODE]],Table2[[#All],[Item Code]:[Unit Cost]],10,0),0)</f>
        <v>0</v>
      </c>
      <c r="O3924" s="134">
        <f>IFERROR(VLOOKUP(Table49[[#This Row],[ITEM CODE]],Table2[[#All],[Item Code]:[Unit Cost]],10,0),0)</f>
        <v>0</v>
      </c>
      <c r="P3924" s="56"/>
      <c r="Q3924" s="58"/>
      <c r="R3924" s="58">
        <f>Table49[[#This Row],[QUANTITY]]*Table49[[#This Row],[INV Prices]]</f>
        <v>0</v>
      </c>
      <c r="S3924" s="67"/>
      <c r="V3924" s="41"/>
      <c r="W3924" s="4" t="str">
        <f>IFERROR(VLOOKUP(Table49[[#This Row],[ITEM CODE]],Table2[[Item Code]:[Category ]],6,0),"")</f>
        <v/>
      </c>
      <c r="X3924" s="1" t="str">
        <f>IFERROR(VLOOKUP(Table49[[#This Row],[ITEM CODE]],Table2[[Item Code]:[Sub Category]],7,0),"")</f>
        <v/>
      </c>
      <c r="Y3924" s="68" t="str">
        <f>Table49[[#This Row],[PO Number]]&amp;COUNTIFS($E$5:E3924,E3924)</f>
        <v>0</v>
      </c>
    </row>
    <row r="3925" spans="1:25" ht="14.7" customHeight="1" x14ac:dyDescent="0.3">
      <c r="A3925" s="1" t="str">
        <f>IF(Table49[[#This Row],[ITEM NAME]]="","",ROW()-4)</f>
        <v/>
      </c>
      <c r="B3925" s="68"/>
      <c r="C3925" s="4" t="str">
        <f>IFERROR(VLOOKUP(B3925,Table14[],3,0),"")</f>
        <v/>
      </c>
      <c r="D3925" s="4" t="str">
        <f>IFERROR(VLOOKUP(B3925,Table14[],2,0),"")</f>
        <v/>
      </c>
      <c r="E3925" s="4"/>
      <c r="H3925" s="41" t="str">
        <f>IFERROR(VLOOKUP(Table49[[#This Row],[ITEM CODE]],Table2[[Item Code]:[Master Name]],2,0),"")</f>
        <v/>
      </c>
      <c r="I3925" s="41"/>
      <c r="J3925" s="65" t="str">
        <f>IFERROR(VLOOKUP(Table49[[#This Row],[ITEM CODE]],Table2[[Item Code]:[Master Name]],3,0),"")</f>
        <v/>
      </c>
      <c r="K3925" s="1" t="str">
        <f>IFERROR(VLOOKUP(Table49[[#This Row],[ITEM CODE]],Table2[[Item Code]:[Master Name]],9,0),"")</f>
        <v/>
      </c>
      <c r="L3925" s="1" t="str">
        <f>IFERROR(VLOOKUP(Table49[[#This Row],[ITEM CODE]],Table2[[Item Code]:[Master Name]],8,0),"")</f>
        <v/>
      </c>
      <c r="M3925" s="41"/>
      <c r="N3925" s="66">
        <f>IFERROR(VLOOKUP(Table49[[#This Row],[ITEM CODE]],Table2[[#All],[Item Code]:[Unit Cost]],10,0),0)</f>
        <v>0</v>
      </c>
      <c r="O3925" s="134">
        <f>IFERROR(VLOOKUP(Table49[[#This Row],[ITEM CODE]],Table2[[#All],[Item Code]:[Unit Cost]],10,0),0)</f>
        <v>0</v>
      </c>
      <c r="P3925" s="56"/>
      <c r="Q3925" s="58"/>
      <c r="R3925" s="58">
        <f>Table49[[#This Row],[QUANTITY]]*Table49[[#This Row],[INV Prices]]</f>
        <v>0</v>
      </c>
      <c r="S3925" s="67"/>
      <c r="V3925" s="41"/>
      <c r="W3925" s="4" t="str">
        <f>IFERROR(VLOOKUP(Table49[[#This Row],[ITEM CODE]],Table2[[Item Code]:[Category ]],6,0),"")</f>
        <v/>
      </c>
      <c r="X3925" s="1" t="str">
        <f>IFERROR(VLOOKUP(Table49[[#This Row],[ITEM CODE]],Table2[[Item Code]:[Sub Category]],7,0),"")</f>
        <v/>
      </c>
      <c r="Y3925" s="68" t="str">
        <f>Table49[[#This Row],[PO Number]]&amp;COUNTIFS($E$5:E3925,E3925)</f>
        <v>0</v>
      </c>
    </row>
    <row r="3926" spans="1:25" ht="14.7" customHeight="1" x14ac:dyDescent="0.3">
      <c r="A3926" s="1" t="str">
        <f>IF(Table49[[#This Row],[ITEM NAME]]="","",ROW()-4)</f>
        <v/>
      </c>
      <c r="B3926" s="68"/>
      <c r="C3926" s="4" t="str">
        <f>IFERROR(VLOOKUP(B3926,Table14[],3,0),"")</f>
        <v/>
      </c>
      <c r="D3926" s="4" t="str">
        <f>IFERROR(VLOOKUP(B3926,Table14[],2,0),"")</f>
        <v/>
      </c>
      <c r="E3926" s="4"/>
      <c r="H3926" s="41" t="str">
        <f>IFERROR(VLOOKUP(Table49[[#This Row],[ITEM CODE]],Table2[[Item Code]:[Master Name]],2,0),"")</f>
        <v/>
      </c>
      <c r="I3926" s="41"/>
      <c r="J3926" s="65" t="str">
        <f>IFERROR(VLOOKUP(Table49[[#This Row],[ITEM CODE]],Table2[[Item Code]:[Master Name]],3,0),"")</f>
        <v/>
      </c>
      <c r="K3926" s="1" t="str">
        <f>IFERROR(VLOOKUP(Table49[[#This Row],[ITEM CODE]],Table2[[Item Code]:[Master Name]],9,0),"")</f>
        <v/>
      </c>
      <c r="L3926" s="1" t="str">
        <f>IFERROR(VLOOKUP(Table49[[#This Row],[ITEM CODE]],Table2[[Item Code]:[Master Name]],8,0),"")</f>
        <v/>
      </c>
      <c r="M3926" s="41"/>
      <c r="N3926" s="66">
        <f>IFERROR(VLOOKUP(Table49[[#This Row],[ITEM CODE]],Table2[[#All],[Item Code]:[Unit Cost]],10,0),0)</f>
        <v>0</v>
      </c>
      <c r="O3926" s="134">
        <f>IFERROR(VLOOKUP(Table49[[#This Row],[ITEM CODE]],Table2[[#All],[Item Code]:[Unit Cost]],10,0),0)</f>
        <v>0</v>
      </c>
      <c r="P3926" s="56"/>
      <c r="Q3926" s="58"/>
      <c r="R3926" s="58">
        <f>Table49[[#This Row],[QUANTITY]]*Table49[[#This Row],[INV Prices]]</f>
        <v>0</v>
      </c>
      <c r="S3926" s="67"/>
      <c r="V3926" s="41"/>
      <c r="W3926" s="4" t="str">
        <f>IFERROR(VLOOKUP(Table49[[#This Row],[ITEM CODE]],Table2[[Item Code]:[Category ]],6,0),"")</f>
        <v/>
      </c>
      <c r="X3926" s="1" t="str">
        <f>IFERROR(VLOOKUP(Table49[[#This Row],[ITEM CODE]],Table2[[Item Code]:[Sub Category]],7,0),"")</f>
        <v/>
      </c>
      <c r="Y3926" s="68" t="str">
        <f>Table49[[#This Row],[PO Number]]&amp;COUNTIFS($E$5:E3926,E3926)</f>
        <v>0</v>
      </c>
    </row>
    <row r="3927" spans="1:25" ht="14.7" customHeight="1" x14ac:dyDescent="0.3">
      <c r="A3927" s="1" t="str">
        <f>IF(Table49[[#This Row],[ITEM NAME]]="","",ROW()-4)</f>
        <v/>
      </c>
      <c r="B3927" s="68"/>
      <c r="C3927" s="4" t="str">
        <f>IFERROR(VLOOKUP(B3927,Table14[],3,0),"")</f>
        <v/>
      </c>
      <c r="D3927" s="4" t="str">
        <f>IFERROR(VLOOKUP(B3927,Table14[],2,0),"")</f>
        <v/>
      </c>
      <c r="E3927" s="4"/>
      <c r="H3927" s="41" t="str">
        <f>IFERROR(VLOOKUP(Table49[[#This Row],[ITEM CODE]],Table2[[Item Code]:[Master Name]],2,0),"")</f>
        <v/>
      </c>
      <c r="I3927" s="41"/>
      <c r="J3927" s="65" t="str">
        <f>IFERROR(VLOOKUP(Table49[[#This Row],[ITEM CODE]],Table2[[Item Code]:[Master Name]],3,0),"")</f>
        <v/>
      </c>
      <c r="K3927" s="1" t="str">
        <f>IFERROR(VLOOKUP(Table49[[#This Row],[ITEM CODE]],Table2[[Item Code]:[Master Name]],9,0),"")</f>
        <v/>
      </c>
      <c r="L3927" s="1" t="str">
        <f>IFERROR(VLOOKUP(Table49[[#This Row],[ITEM CODE]],Table2[[Item Code]:[Master Name]],8,0),"")</f>
        <v/>
      </c>
      <c r="M3927" s="41"/>
      <c r="N3927" s="66">
        <f>IFERROR(VLOOKUP(Table49[[#This Row],[ITEM CODE]],Table2[[#All],[Item Code]:[Unit Cost]],10,0),0)</f>
        <v>0</v>
      </c>
      <c r="O3927" s="134">
        <f>IFERROR(VLOOKUP(Table49[[#This Row],[ITEM CODE]],Table2[[#All],[Item Code]:[Unit Cost]],10,0),0)</f>
        <v>0</v>
      </c>
      <c r="P3927" s="56"/>
      <c r="Q3927" s="58"/>
      <c r="R3927" s="58">
        <f>Table49[[#This Row],[QUANTITY]]*Table49[[#This Row],[INV Prices]]</f>
        <v>0</v>
      </c>
      <c r="S3927" s="67"/>
      <c r="V3927" s="41"/>
      <c r="W3927" s="4" t="str">
        <f>IFERROR(VLOOKUP(Table49[[#This Row],[ITEM CODE]],Table2[[Item Code]:[Category ]],6,0),"")</f>
        <v/>
      </c>
      <c r="X3927" s="1" t="str">
        <f>IFERROR(VLOOKUP(Table49[[#This Row],[ITEM CODE]],Table2[[Item Code]:[Sub Category]],7,0),"")</f>
        <v/>
      </c>
      <c r="Y3927" s="68" t="str">
        <f>Table49[[#This Row],[PO Number]]&amp;COUNTIFS($E$5:E3927,E3927)</f>
        <v>0</v>
      </c>
    </row>
    <row r="3928" spans="1:25" ht="14.7" customHeight="1" x14ac:dyDescent="0.3">
      <c r="A3928" s="1" t="str">
        <f>IF(Table49[[#This Row],[ITEM NAME]]="","",ROW()-4)</f>
        <v/>
      </c>
      <c r="B3928" s="68"/>
      <c r="C3928" s="4" t="str">
        <f>IFERROR(VLOOKUP(B3928,Table14[],3,0),"")</f>
        <v/>
      </c>
      <c r="D3928" s="4" t="str">
        <f>IFERROR(VLOOKUP(B3928,Table14[],2,0),"")</f>
        <v/>
      </c>
      <c r="E3928" s="4"/>
      <c r="H3928" s="41" t="str">
        <f>IFERROR(VLOOKUP(Table49[[#This Row],[ITEM CODE]],Table2[[Item Code]:[Master Name]],2,0),"")</f>
        <v/>
      </c>
      <c r="I3928" s="41"/>
      <c r="J3928" s="65" t="str">
        <f>IFERROR(VLOOKUP(Table49[[#This Row],[ITEM CODE]],Table2[[Item Code]:[Master Name]],3,0),"")</f>
        <v/>
      </c>
      <c r="K3928" s="1" t="str">
        <f>IFERROR(VLOOKUP(Table49[[#This Row],[ITEM CODE]],Table2[[Item Code]:[Master Name]],9,0),"")</f>
        <v/>
      </c>
      <c r="L3928" s="1" t="str">
        <f>IFERROR(VLOOKUP(Table49[[#This Row],[ITEM CODE]],Table2[[Item Code]:[Master Name]],8,0),"")</f>
        <v/>
      </c>
      <c r="M3928" s="41"/>
      <c r="N3928" s="66">
        <f>IFERROR(VLOOKUP(Table49[[#This Row],[ITEM CODE]],Table2[[#All],[Item Code]:[Unit Cost]],10,0),0)</f>
        <v>0</v>
      </c>
      <c r="O3928" s="134">
        <f>IFERROR(VLOOKUP(Table49[[#This Row],[ITEM CODE]],Table2[[#All],[Item Code]:[Unit Cost]],10,0),0)</f>
        <v>0</v>
      </c>
      <c r="P3928" s="56"/>
      <c r="Q3928" s="58"/>
      <c r="R3928" s="58">
        <f>Table49[[#This Row],[QUANTITY]]*Table49[[#This Row],[INV Prices]]</f>
        <v>0</v>
      </c>
      <c r="S3928" s="67"/>
      <c r="V3928" s="41"/>
      <c r="W3928" s="4" t="str">
        <f>IFERROR(VLOOKUP(Table49[[#This Row],[ITEM CODE]],Table2[[Item Code]:[Category ]],6,0),"")</f>
        <v/>
      </c>
      <c r="X3928" s="1" t="str">
        <f>IFERROR(VLOOKUP(Table49[[#This Row],[ITEM CODE]],Table2[[Item Code]:[Sub Category]],7,0),"")</f>
        <v/>
      </c>
      <c r="Y3928" s="68" t="str">
        <f>Table49[[#This Row],[PO Number]]&amp;COUNTIFS($E$5:E3928,E3928)</f>
        <v>0</v>
      </c>
    </row>
    <row r="3929" spans="1:25" ht="14.7" customHeight="1" x14ac:dyDescent="0.3">
      <c r="A3929" s="1" t="str">
        <f>IF(Table49[[#This Row],[ITEM NAME]]="","",ROW()-4)</f>
        <v/>
      </c>
      <c r="B3929" s="68"/>
      <c r="C3929" s="4" t="str">
        <f>IFERROR(VLOOKUP(B3929,Table14[],3,0),"")</f>
        <v/>
      </c>
      <c r="D3929" s="4" t="str">
        <f>IFERROR(VLOOKUP(B3929,Table14[],2,0),"")</f>
        <v/>
      </c>
      <c r="E3929" s="4"/>
      <c r="H3929" s="41" t="str">
        <f>IFERROR(VLOOKUP(Table49[[#This Row],[ITEM CODE]],Table2[[Item Code]:[Master Name]],2,0),"")</f>
        <v/>
      </c>
      <c r="I3929" s="41"/>
      <c r="J3929" s="65" t="str">
        <f>IFERROR(VLOOKUP(Table49[[#This Row],[ITEM CODE]],Table2[[Item Code]:[Master Name]],3,0),"")</f>
        <v/>
      </c>
      <c r="K3929" s="1" t="str">
        <f>IFERROR(VLOOKUP(Table49[[#This Row],[ITEM CODE]],Table2[[Item Code]:[Master Name]],9,0),"")</f>
        <v/>
      </c>
      <c r="L3929" s="1" t="str">
        <f>IFERROR(VLOOKUP(Table49[[#This Row],[ITEM CODE]],Table2[[Item Code]:[Master Name]],8,0),"")</f>
        <v/>
      </c>
      <c r="M3929" s="41"/>
      <c r="N3929" s="66">
        <f>IFERROR(VLOOKUP(Table49[[#This Row],[ITEM CODE]],Table2[[#All],[Item Code]:[Unit Cost]],10,0),0)</f>
        <v>0</v>
      </c>
      <c r="O3929" s="134">
        <f>IFERROR(VLOOKUP(Table49[[#This Row],[ITEM CODE]],Table2[[#All],[Item Code]:[Unit Cost]],10,0),0)</f>
        <v>0</v>
      </c>
      <c r="P3929" s="56"/>
      <c r="Q3929" s="58"/>
      <c r="R3929" s="58">
        <f>Table49[[#This Row],[QUANTITY]]*Table49[[#This Row],[INV Prices]]</f>
        <v>0</v>
      </c>
      <c r="S3929" s="67"/>
      <c r="V3929" s="41"/>
      <c r="W3929" s="4" t="str">
        <f>IFERROR(VLOOKUP(Table49[[#This Row],[ITEM CODE]],Table2[[Item Code]:[Category ]],6,0),"")</f>
        <v/>
      </c>
      <c r="X3929" s="1" t="str">
        <f>IFERROR(VLOOKUP(Table49[[#This Row],[ITEM CODE]],Table2[[Item Code]:[Sub Category]],7,0),"")</f>
        <v/>
      </c>
      <c r="Y3929" s="68" t="str">
        <f>Table49[[#This Row],[PO Number]]&amp;COUNTIFS($E$5:E3929,E3929)</f>
        <v>0</v>
      </c>
    </row>
    <row r="3930" spans="1:25" ht="14.7" customHeight="1" x14ac:dyDescent="0.3">
      <c r="A3930" s="1" t="str">
        <f>IF(Table49[[#This Row],[ITEM NAME]]="","",ROW()-4)</f>
        <v/>
      </c>
      <c r="B3930" s="68"/>
      <c r="C3930" s="4" t="str">
        <f>IFERROR(VLOOKUP(B3930,Table14[],3,0),"")</f>
        <v/>
      </c>
      <c r="D3930" s="4" t="str">
        <f>IFERROR(VLOOKUP(B3930,Table14[],2,0),"")</f>
        <v/>
      </c>
      <c r="E3930" s="4"/>
      <c r="H3930" s="41" t="str">
        <f>IFERROR(VLOOKUP(Table49[[#This Row],[ITEM CODE]],Table2[[Item Code]:[Master Name]],2,0),"")</f>
        <v/>
      </c>
      <c r="I3930" s="41"/>
      <c r="J3930" s="65" t="str">
        <f>IFERROR(VLOOKUP(Table49[[#This Row],[ITEM CODE]],Table2[[Item Code]:[Master Name]],3,0),"")</f>
        <v/>
      </c>
      <c r="K3930" s="1" t="str">
        <f>IFERROR(VLOOKUP(Table49[[#This Row],[ITEM CODE]],Table2[[Item Code]:[Master Name]],9,0),"")</f>
        <v/>
      </c>
      <c r="L3930" s="1" t="str">
        <f>IFERROR(VLOOKUP(Table49[[#This Row],[ITEM CODE]],Table2[[Item Code]:[Master Name]],8,0),"")</f>
        <v/>
      </c>
      <c r="M3930" s="41"/>
      <c r="N3930" s="66">
        <f>IFERROR(VLOOKUP(Table49[[#This Row],[ITEM CODE]],Table2[[#All],[Item Code]:[Unit Cost]],10,0),0)</f>
        <v>0</v>
      </c>
      <c r="O3930" s="134">
        <f>IFERROR(VLOOKUP(Table49[[#This Row],[ITEM CODE]],Table2[[#All],[Item Code]:[Unit Cost]],10,0),0)</f>
        <v>0</v>
      </c>
      <c r="P3930" s="56"/>
      <c r="Q3930" s="58"/>
      <c r="R3930" s="58">
        <f>Table49[[#This Row],[QUANTITY]]*Table49[[#This Row],[INV Prices]]</f>
        <v>0</v>
      </c>
      <c r="S3930" s="67"/>
      <c r="V3930" s="41"/>
      <c r="W3930" s="4" t="str">
        <f>IFERROR(VLOOKUP(Table49[[#This Row],[ITEM CODE]],Table2[[Item Code]:[Category ]],6,0),"")</f>
        <v/>
      </c>
      <c r="X3930" s="1" t="str">
        <f>IFERROR(VLOOKUP(Table49[[#This Row],[ITEM CODE]],Table2[[Item Code]:[Sub Category]],7,0),"")</f>
        <v/>
      </c>
      <c r="Y3930" s="68" t="str">
        <f>Table49[[#This Row],[PO Number]]&amp;COUNTIFS($E$5:E3930,E3930)</f>
        <v>0</v>
      </c>
    </row>
    <row r="3931" spans="1:25" ht="14.7" customHeight="1" x14ac:dyDescent="0.3">
      <c r="A3931" s="1" t="str">
        <f>IF(Table49[[#This Row],[ITEM NAME]]="","",ROW()-4)</f>
        <v/>
      </c>
      <c r="B3931" s="68"/>
      <c r="C3931" s="4" t="str">
        <f>IFERROR(VLOOKUP(B3931,Table14[],3,0),"")</f>
        <v/>
      </c>
      <c r="D3931" s="4" t="str">
        <f>IFERROR(VLOOKUP(B3931,Table14[],2,0),"")</f>
        <v/>
      </c>
      <c r="E3931" s="4"/>
      <c r="H3931" s="41" t="str">
        <f>IFERROR(VLOOKUP(Table49[[#This Row],[ITEM CODE]],Table2[[Item Code]:[Master Name]],2,0),"")</f>
        <v/>
      </c>
      <c r="I3931" s="41"/>
      <c r="J3931" s="65" t="str">
        <f>IFERROR(VLOOKUP(Table49[[#This Row],[ITEM CODE]],Table2[[Item Code]:[Master Name]],3,0),"")</f>
        <v/>
      </c>
      <c r="K3931" s="1" t="str">
        <f>IFERROR(VLOOKUP(Table49[[#This Row],[ITEM CODE]],Table2[[Item Code]:[Master Name]],9,0),"")</f>
        <v/>
      </c>
      <c r="L3931" s="1" t="str">
        <f>IFERROR(VLOOKUP(Table49[[#This Row],[ITEM CODE]],Table2[[Item Code]:[Master Name]],8,0),"")</f>
        <v/>
      </c>
      <c r="M3931" s="41"/>
      <c r="N3931" s="66">
        <f>IFERROR(VLOOKUP(Table49[[#This Row],[ITEM CODE]],Table2[[#All],[Item Code]:[Unit Cost]],10,0),0)</f>
        <v>0</v>
      </c>
      <c r="O3931" s="134">
        <f>IFERROR(VLOOKUP(Table49[[#This Row],[ITEM CODE]],Table2[[#All],[Item Code]:[Unit Cost]],10,0),0)</f>
        <v>0</v>
      </c>
      <c r="P3931" s="56"/>
      <c r="Q3931" s="58"/>
      <c r="R3931" s="58">
        <f>Table49[[#This Row],[QUANTITY]]*Table49[[#This Row],[INV Prices]]</f>
        <v>0</v>
      </c>
      <c r="S3931" s="67"/>
      <c r="V3931" s="41"/>
      <c r="W3931" s="4" t="str">
        <f>IFERROR(VLOOKUP(Table49[[#This Row],[ITEM CODE]],Table2[[Item Code]:[Category ]],6,0),"")</f>
        <v/>
      </c>
      <c r="X3931" s="1" t="str">
        <f>IFERROR(VLOOKUP(Table49[[#This Row],[ITEM CODE]],Table2[[Item Code]:[Sub Category]],7,0),"")</f>
        <v/>
      </c>
      <c r="Y3931" s="68" t="str">
        <f>Table49[[#This Row],[PO Number]]&amp;COUNTIFS($E$5:E3931,E3931)</f>
        <v>0</v>
      </c>
    </row>
    <row r="3932" spans="1:25" ht="14.7" customHeight="1" x14ac:dyDescent="0.3">
      <c r="A3932" s="1" t="str">
        <f>IF(Table49[[#This Row],[ITEM NAME]]="","",ROW()-4)</f>
        <v/>
      </c>
      <c r="B3932" s="68"/>
      <c r="C3932" s="4" t="str">
        <f>IFERROR(VLOOKUP(B3932,Table14[],3,0),"")</f>
        <v/>
      </c>
      <c r="D3932" s="4" t="str">
        <f>IFERROR(VLOOKUP(B3932,Table14[],2,0),"")</f>
        <v/>
      </c>
      <c r="E3932" s="4"/>
      <c r="H3932" s="41" t="str">
        <f>IFERROR(VLOOKUP(Table49[[#This Row],[ITEM CODE]],Table2[[Item Code]:[Master Name]],2,0),"")</f>
        <v/>
      </c>
      <c r="I3932" s="41"/>
      <c r="J3932" s="65" t="str">
        <f>IFERROR(VLOOKUP(Table49[[#This Row],[ITEM CODE]],Table2[[Item Code]:[Master Name]],3,0),"")</f>
        <v/>
      </c>
      <c r="K3932" s="1" t="str">
        <f>IFERROR(VLOOKUP(Table49[[#This Row],[ITEM CODE]],Table2[[Item Code]:[Master Name]],9,0),"")</f>
        <v/>
      </c>
      <c r="L3932" s="1" t="str">
        <f>IFERROR(VLOOKUP(Table49[[#This Row],[ITEM CODE]],Table2[[Item Code]:[Master Name]],8,0),"")</f>
        <v/>
      </c>
      <c r="M3932" s="41"/>
      <c r="N3932" s="66">
        <f>IFERROR(VLOOKUP(Table49[[#This Row],[ITEM CODE]],Table2[[#All],[Item Code]:[Unit Cost]],10,0),0)</f>
        <v>0</v>
      </c>
      <c r="O3932" s="134">
        <f>IFERROR(VLOOKUP(Table49[[#This Row],[ITEM CODE]],Table2[[#All],[Item Code]:[Unit Cost]],10,0),0)</f>
        <v>0</v>
      </c>
      <c r="P3932" s="56"/>
      <c r="Q3932" s="58"/>
      <c r="R3932" s="58">
        <f>Table49[[#This Row],[QUANTITY]]*Table49[[#This Row],[INV Prices]]</f>
        <v>0</v>
      </c>
      <c r="S3932" s="67"/>
      <c r="V3932" s="41"/>
      <c r="W3932" s="4" t="str">
        <f>IFERROR(VLOOKUP(Table49[[#This Row],[ITEM CODE]],Table2[[Item Code]:[Category ]],6,0),"")</f>
        <v/>
      </c>
      <c r="X3932" s="1" t="str">
        <f>IFERROR(VLOOKUP(Table49[[#This Row],[ITEM CODE]],Table2[[Item Code]:[Sub Category]],7,0),"")</f>
        <v/>
      </c>
      <c r="Y3932" s="68" t="str">
        <f>Table49[[#This Row],[PO Number]]&amp;COUNTIFS($E$5:E3932,E3932)</f>
        <v>0</v>
      </c>
    </row>
    <row r="3933" spans="1:25" ht="14.7" customHeight="1" x14ac:dyDescent="0.3">
      <c r="A3933" s="1" t="str">
        <f>IF(Table49[[#This Row],[ITEM NAME]]="","",ROW()-4)</f>
        <v/>
      </c>
      <c r="B3933" s="68"/>
      <c r="C3933" s="4" t="str">
        <f>IFERROR(VLOOKUP(B3933,Table14[],3,0),"")</f>
        <v/>
      </c>
      <c r="D3933" s="4" t="str">
        <f>IFERROR(VLOOKUP(B3933,Table14[],2,0),"")</f>
        <v/>
      </c>
      <c r="E3933" s="4"/>
      <c r="H3933" s="41" t="str">
        <f>IFERROR(VLOOKUP(Table49[[#This Row],[ITEM CODE]],Table2[[Item Code]:[Master Name]],2,0),"")</f>
        <v/>
      </c>
      <c r="I3933" s="41"/>
      <c r="J3933" s="65" t="str">
        <f>IFERROR(VLOOKUP(Table49[[#This Row],[ITEM CODE]],Table2[[Item Code]:[Master Name]],3,0),"")</f>
        <v/>
      </c>
      <c r="K3933" s="1" t="str">
        <f>IFERROR(VLOOKUP(Table49[[#This Row],[ITEM CODE]],Table2[[Item Code]:[Master Name]],9,0),"")</f>
        <v/>
      </c>
      <c r="L3933" s="1" t="str">
        <f>IFERROR(VLOOKUP(Table49[[#This Row],[ITEM CODE]],Table2[[Item Code]:[Master Name]],8,0),"")</f>
        <v/>
      </c>
      <c r="M3933" s="41"/>
      <c r="N3933" s="66">
        <f>IFERROR(VLOOKUP(Table49[[#This Row],[ITEM CODE]],Table2[[#All],[Item Code]:[Unit Cost]],10,0),0)</f>
        <v>0</v>
      </c>
      <c r="O3933" s="134">
        <f>IFERROR(VLOOKUP(Table49[[#This Row],[ITEM CODE]],Table2[[#All],[Item Code]:[Unit Cost]],10,0),0)</f>
        <v>0</v>
      </c>
      <c r="P3933" s="56"/>
      <c r="Q3933" s="58"/>
      <c r="R3933" s="58">
        <f>Table49[[#This Row],[QUANTITY]]*Table49[[#This Row],[INV Prices]]</f>
        <v>0</v>
      </c>
      <c r="S3933" s="67"/>
      <c r="V3933" s="41"/>
      <c r="W3933" s="4" t="str">
        <f>IFERROR(VLOOKUP(Table49[[#This Row],[ITEM CODE]],Table2[[Item Code]:[Category ]],6,0),"")</f>
        <v/>
      </c>
      <c r="X3933" s="1" t="str">
        <f>IFERROR(VLOOKUP(Table49[[#This Row],[ITEM CODE]],Table2[[Item Code]:[Sub Category]],7,0),"")</f>
        <v/>
      </c>
      <c r="Y3933" s="68" t="str">
        <f>Table49[[#This Row],[PO Number]]&amp;COUNTIFS($E$5:E3933,E3933)</f>
        <v>0</v>
      </c>
    </row>
    <row r="3934" spans="1:25" ht="14.7" customHeight="1" x14ac:dyDescent="0.3">
      <c r="A3934" s="1" t="str">
        <f>IF(Table49[[#This Row],[ITEM NAME]]="","",ROW()-4)</f>
        <v/>
      </c>
      <c r="B3934" s="68"/>
      <c r="C3934" s="4" t="str">
        <f>IFERROR(VLOOKUP(B3934,Table14[],3,0),"")</f>
        <v/>
      </c>
      <c r="D3934" s="4" t="str">
        <f>IFERROR(VLOOKUP(B3934,Table14[],2,0),"")</f>
        <v/>
      </c>
      <c r="E3934" s="4"/>
      <c r="H3934" s="41" t="str">
        <f>IFERROR(VLOOKUP(Table49[[#This Row],[ITEM CODE]],Table2[[Item Code]:[Master Name]],2,0),"")</f>
        <v/>
      </c>
      <c r="I3934" s="41"/>
      <c r="J3934" s="65" t="str">
        <f>IFERROR(VLOOKUP(Table49[[#This Row],[ITEM CODE]],Table2[[Item Code]:[Master Name]],3,0),"")</f>
        <v/>
      </c>
      <c r="K3934" s="1" t="str">
        <f>IFERROR(VLOOKUP(Table49[[#This Row],[ITEM CODE]],Table2[[Item Code]:[Master Name]],9,0),"")</f>
        <v/>
      </c>
      <c r="L3934" s="1" t="str">
        <f>IFERROR(VLOOKUP(Table49[[#This Row],[ITEM CODE]],Table2[[Item Code]:[Master Name]],8,0),"")</f>
        <v/>
      </c>
      <c r="M3934" s="41"/>
      <c r="N3934" s="66">
        <f>IFERROR(VLOOKUP(Table49[[#This Row],[ITEM CODE]],Table2[[#All],[Item Code]:[Unit Cost]],10,0),0)</f>
        <v>0</v>
      </c>
      <c r="O3934" s="134">
        <f>IFERROR(VLOOKUP(Table49[[#This Row],[ITEM CODE]],Table2[[#All],[Item Code]:[Unit Cost]],10,0),0)</f>
        <v>0</v>
      </c>
      <c r="P3934" s="56"/>
      <c r="Q3934" s="58"/>
      <c r="R3934" s="58">
        <f>Table49[[#This Row],[QUANTITY]]*Table49[[#This Row],[INV Prices]]</f>
        <v>0</v>
      </c>
      <c r="S3934" s="67"/>
      <c r="V3934" s="41"/>
      <c r="W3934" s="4" t="str">
        <f>IFERROR(VLOOKUP(Table49[[#This Row],[ITEM CODE]],Table2[[Item Code]:[Category ]],6,0),"")</f>
        <v/>
      </c>
      <c r="X3934" s="1" t="str">
        <f>IFERROR(VLOOKUP(Table49[[#This Row],[ITEM CODE]],Table2[[Item Code]:[Sub Category]],7,0),"")</f>
        <v/>
      </c>
      <c r="Y3934" s="68" t="str">
        <f>Table49[[#This Row],[PO Number]]&amp;COUNTIFS($E$5:E3934,E3934)</f>
        <v>0</v>
      </c>
    </row>
    <row r="3935" spans="1:25" ht="14.7" customHeight="1" x14ac:dyDescent="0.3">
      <c r="A3935" s="1" t="str">
        <f>IF(Table49[[#This Row],[ITEM NAME]]="","",ROW()-4)</f>
        <v/>
      </c>
      <c r="B3935" s="68"/>
      <c r="C3935" s="4" t="str">
        <f>IFERROR(VLOOKUP(B3935,Table14[],3,0),"")</f>
        <v/>
      </c>
      <c r="D3935" s="4" t="str">
        <f>IFERROR(VLOOKUP(B3935,Table14[],2,0),"")</f>
        <v/>
      </c>
      <c r="E3935" s="4"/>
      <c r="H3935" s="41" t="str">
        <f>IFERROR(VLOOKUP(Table49[[#This Row],[ITEM CODE]],Table2[[Item Code]:[Master Name]],2,0),"")</f>
        <v/>
      </c>
      <c r="I3935" s="41"/>
      <c r="J3935" s="65" t="str">
        <f>IFERROR(VLOOKUP(Table49[[#This Row],[ITEM CODE]],Table2[[Item Code]:[Master Name]],3,0),"")</f>
        <v/>
      </c>
      <c r="K3935" s="1" t="str">
        <f>IFERROR(VLOOKUP(Table49[[#This Row],[ITEM CODE]],Table2[[Item Code]:[Master Name]],9,0),"")</f>
        <v/>
      </c>
      <c r="L3935" s="1" t="str">
        <f>IFERROR(VLOOKUP(Table49[[#This Row],[ITEM CODE]],Table2[[Item Code]:[Master Name]],8,0),"")</f>
        <v/>
      </c>
      <c r="M3935" s="41"/>
      <c r="N3935" s="66">
        <f>IFERROR(VLOOKUP(Table49[[#This Row],[ITEM CODE]],Table2[[#All],[Item Code]:[Unit Cost]],10,0),0)</f>
        <v>0</v>
      </c>
      <c r="O3935" s="134">
        <f>IFERROR(VLOOKUP(Table49[[#This Row],[ITEM CODE]],Table2[[#All],[Item Code]:[Unit Cost]],10,0),0)</f>
        <v>0</v>
      </c>
      <c r="P3935" s="56"/>
      <c r="Q3935" s="58"/>
      <c r="R3935" s="58">
        <f>Table49[[#This Row],[QUANTITY]]*Table49[[#This Row],[INV Prices]]</f>
        <v>0</v>
      </c>
      <c r="S3935" s="67"/>
      <c r="V3935" s="41"/>
      <c r="W3935" s="4" t="str">
        <f>IFERROR(VLOOKUP(Table49[[#This Row],[ITEM CODE]],Table2[[Item Code]:[Category ]],6,0),"")</f>
        <v/>
      </c>
      <c r="X3935" s="1" t="str">
        <f>IFERROR(VLOOKUP(Table49[[#This Row],[ITEM CODE]],Table2[[Item Code]:[Sub Category]],7,0),"")</f>
        <v/>
      </c>
      <c r="Y3935" s="68" t="str">
        <f>Table49[[#This Row],[PO Number]]&amp;COUNTIFS($E$5:E3935,E3935)</f>
        <v>0</v>
      </c>
    </row>
    <row r="3936" spans="1:25" ht="14.7" customHeight="1" x14ac:dyDescent="0.3">
      <c r="A3936" s="1" t="str">
        <f>IF(Table49[[#This Row],[ITEM NAME]]="","",ROW()-4)</f>
        <v/>
      </c>
      <c r="B3936" s="68"/>
      <c r="C3936" s="4" t="str">
        <f>IFERROR(VLOOKUP(B3936,Table14[],3,0),"")</f>
        <v/>
      </c>
      <c r="D3936" s="4" t="str">
        <f>IFERROR(VLOOKUP(B3936,Table14[],2,0),"")</f>
        <v/>
      </c>
      <c r="E3936" s="4"/>
      <c r="H3936" s="41" t="str">
        <f>IFERROR(VLOOKUP(Table49[[#This Row],[ITEM CODE]],Table2[[Item Code]:[Master Name]],2,0),"")</f>
        <v/>
      </c>
      <c r="I3936" s="41"/>
      <c r="J3936" s="65" t="str">
        <f>IFERROR(VLOOKUP(Table49[[#This Row],[ITEM CODE]],Table2[[Item Code]:[Master Name]],3,0),"")</f>
        <v/>
      </c>
      <c r="K3936" s="1" t="str">
        <f>IFERROR(VLOOKUP(Table49[[#This Row],[ITEM CODE]],Table2[[Item Code]:[Master Name]],9,0),"")</f>
        <v/>
      </c>
      <c r="L3936" s="1" t="str">
        <f>IFERROR(VLOOKUP(Table49[[#This Row],[ITEM CODE]],Table2[[Item Code]:[Master Name]],8,0),"")</f>
        <v/>
      </c>
      <c r="M3936" s="41"/>
      <c r="N3936" s="66">
        <f>IFERROR(VLOOKUP(Table49[[#This Row],[ITEM CODE]],Table2[[#All],[Item Code]:[Unit Cost]],10,0),0)</f>
        <v>0</v>
      </c>
      <c r="O3936" s="134">
        <f>IFERROR(VLOOKUP(Table49[[#This Row],[ITEM CODE]],Table2[[#All],[Item Code]:[Unit Cost]],10,0),0)</f>
        <v>0</v>
      </c>
      <c r="P3936" s="56"/>
      <c r="Q3936" s="58"/>
      <c r="R3936" s="58">
        <f>Table49[[#This Row],[QUANTITY]]*Table49[[#This Row],[INV Prices]]</f>
        <v>0</v>
      </c>
      <c r="S3936" s="67"/>
      <c r="V3936" s="41"/>
      <c r="W3936" s="4" t="str">
        <f>IFERROR(VLOOKUP(Table49[[#This Row],[ITEM CODE]],Table2[[Item Code]:[Category ]],6,0),"")</f>
        <v/>
      </c>
      <c r="X3936" s="1" t="str">
        <f>IFERROR(VLOOKUP(Table49[[#This Row],[ITEM CODE]],Table2[[Item Code]:[Sub Category]],7,0),"")</f>
        <v/>
      </c>
      <c r="Y3936" s="68" t="str">
        <f>Table49[[#This Row],[PO Number]]&amp;COUNTIFS($E$5:E3936,E3936)</f>
        <v>0</v>
      </c>
    </row>
    <row r="3937" spans="1:25" ht="14.7" customHeight="1" x14ac:dyDescent="0.3">
      <c r="A3937" s="1" t="str">
        <f>IF(Table49[[#This Row],[ITEM NAME]]="","",ROW()-4)</f>
        <v/>
      </c>
      <c r="B3937" s="68"/>
      <c r="C3937" s="4" t="str">
        <f>IFERROR(VLOOKUP(B3937,Table14[],3,0),"")</f>
        <v/>
      </c>
      <c r="D3937" s="4" t="str">
        <f>IFERROR(VLOOKUP(B3937,Table14[],2,0),"")</f>
        <v/>
      </c>
      <c r="E3937" s="4"/>
      <c r="H3937" s="41" t="str">
        <f>IFERROR(VLOOKUP(Table49[[#This Row],[ITEM CODE]],Table2[[Item Code]:[Master Name]],2,0),"")</f>
        <v/>
      </c>
      <c r="I3937" s="41"/>
      <c r="J3937" s="65" t="str">
        <f>IFERROR(VLOOKUP(Table49[[#This Row],[ITEM CODE]],Table2[[Item Code]:[Master Name]],3,0),"")</f>
        <v/>
      </c>
      <c r="K3937" s="1" t="str">
        <f>IFERROR(VLOOKUP(Table49[[#This Row],[ITEM CODE]],Table2[[Item Code]:[Master Name]],9,0),"")</f>
        <v/>
      </c>
      <c r="L3937" s="1" t="str">
        <f>IFERROR(VLOOKUP(Table49[[#This Row],[ITEM CODE]],Table2[[Item Code]:[Master Name]],8,0),"")</f>
        <v/>
      </c>
      <c r="M3937" s="41"/>
      <c r="N3937" s="66">
        <f>IFERROR(VLOOKUP(Table49[[#This Row],[ITEM CODE]],Table2[[#All],[Item Code]:[Unit Cost]],10,0),0)</f>
        <v>0</v>
      </c>
      <c r="O3937" s="134">
        <f>IFERROR(VLOOKUP(Table49[[#This Row],[ITEM CODE]],Table2[[#All],[Item Code]:[Unit Cost]],10,0),0)</f>
        <v>0</v>
      </c>
      <c r="P3937" s="56"/>
      <c r="Q3937" s="58"/>
      <c r="R3937" s="58">
        <f>Table49[[#This Row],[QUANTITY]]*Table49[[#This Row],[INV Prices]]</f>
        <v>0</v>
      </c>
      <c r="S3937" s="67"/>
      <c r="V3937" s="41"/>
      <c r="W3937" s="4" t="str">
        <f>IFERROR(VLOOKUP(Table49[[#This Row],[ITEM CODE]],Table2[[Item Code]:[Category ]],6,0),"")</f>
        <v/>
      </c>
      <c r="X3937" s="1" t="str">
        <f>IFERROR(VLOOKUP(Table49[[#This Row],[ITEM CODE]],Table2[[Item Code]:[Sub Category]],7,0),"")</f>
        <v/>
      </c>
      <c r="Y3937" s="68" t="str">
        <f>Table49[[#This Row],[PO Number]]&amp;COUNTIFS($E$5:E3937,E3937)</f>
        <v>0</v>
      </c>
    </row>
    <row r="3938" spans="1:25" ht="14.7" customHeight="1" x14ac:dyDescent="0.3">
      <c r="A3938" s="1" t="str">
        <f>IF(Table49[[#This Row],[ITEM NAME]]="","",ROW()-4)</f>
        <v/>
      </c>
      <c r="B3938" s="68"/>
      <c r="C3938" s="4" t="str">
        <f>IFERROR(VLOOKUP(B3938,Table14[],3,0),"")</f>
        <v/>
      </c>
      <c r="D3938" s="4" t="str">
        <f>IFERROR(VLOOKUP(B3938,Table14[],2,0),"")</f>
        <v/>
      </c>
      <c r="E3938" s="4"/>
      <c r="H3938" s="41" t="str">
        <f>IFERROR(VLOOKUP(Table49[[#This Row],[ITEM CODE]],Table2[[Item Code]:[Master Name]],2,0),"")</f>
        <v/>
      </c>
      <c r="I3938" s="41"/>
      <c r="J3938" s="65" t="str">
        <f>IFERROR(VLOOKUP(Table49[[#This Row],[ITEM CODE]],Table2[[Item Code]:[Master Name]],3,0),"")</f>
        <v/>
      </c>
      <c r="K3938" s="1" t="str">
        <f>IFERROR(VLOOKUP(Table49[[#This Row],[ITEM CODE]],Table2[[Item Code]:[Master Name]],9,0),"")</f>
        <v/>
      </c>
      <c r="L3938" s="1" t="str">
        <f>IFERROR(VLOOKUP(Table49[[#This Row],[ITEM CODE]],Table2[[Item Code]:[Master Name]],8,0),"")</f>
        <v/>
      </c>
      <c r="M3938" s="41"/>
      <c r="N3938" s="66">
        <f>IFERROR(VLOOKUP(Table49[[#This Row],[ITEM CODE]],Table2[[#All],[Item Code]:[Unit Cost]],10,0),0)</f>
        <v>0</v>
      </c>
      <c r="O3938" s="134">
        <f>IFERROR(VLOOKUP(Table49[[#This Row],[ITEM CODE]],Table2[[#All],[Item Code]:[Unit Cost]],10,0),0)</f>
        <v>0</v>
      </c>
      <c r="P3938" s="56"/>
      <c r="Q3938" s="58"/>
      <c r="R3938" s="58">
        <f>Table49[[#This Row],[QUANTITY]]*Table49[[#This Row],[INV Prices]]</f>
        <v>0</v>
      </c>
      <c r="S3938" s="67"/>
      <c r="V3938" s="41"/>
      <c r="W3938" s="4" t="str">
        <f>IFERROR(VLOOKUP(Table49[[#This Row],[ITEM CODE]],Table2[[Item Code]:[Category ]],6,0),"")</f>
        <v/>
      </c>
      <c r="X3938" s="1" t="str">
        <f>IFERROR(VLOOKUP(Table49[[#This Row],[ITEM CODE]],Table2[[Item Code]:[Sub Category]],7,0),"")</f>
        <v/>
      </c>
      <c r="Y3938" s="68" t="str">
        <f>Table49[[#This Row],[PO Number]]&amp;COUNTIFS($E$5:E3938,E3938)</f>
        <v>0</v>
      </c>
    </row>
    <row r="3939" spans="1:25" ht="14.7" customHeight="1" x14ac:dyDescent="0.3">
      <c r="A3939" s="1" t="str">
        <f>IF(Table49[[#This Row],[ITEM NAME]]="","",ROW()-4)</f>
        <v/>
      </c>
      <c r="B3939" s="68"/>
      <c r="C3939" s="4" t="str">
        <f>IFERROR(VLOOKUP(B3939,Table14[],3,0),"")</f>
        <v/>
      </c>
      <c r="D3939" s="4" t="str">
        <f>IFERROR(VLOOKUP(B3939,Table14[],2,0),"")</f>
        <v/>
      </c>
      <c r="E3939" s="4"/>
      <c r="H3939" s="41" t="str">
        <f>IFERROR(VLOOKUP(Table49[[#This Row],[ITEM CODE]],Table2[[Item Code]:[Master Name]],2,0),"")</f>
        <v/>
      </c>
      <c r="I3939" s="41"/>
      <c r="J3939" s="65" t="str">
        <f>IFERROR(VLOOKUP(Table49[[#This Row],[ITEM CODE]],Table2[[Item Code]:[Master Name]],3,0),"")</f>
        <v/>
      </c>
      <c r="K3939" s="1" t="str">
        <f>IFERROR(VLOOKUP(Table49[[#This Row],[ITEM CODE]],Table2[[Item Code]:[Master Name]],9,0),"")</f>
        <v/>
      </c>
      <c r="L3939" s="1" t="str">
        <f>IFERROR(VLOOKUP(Table49[[#This Row],[ITEM CODE]],Table2[[Item Code]:[Master Name]],8,0),"")</f>
        <v/>
      </c>
      <c r="M3939" s="41"/>
      <c r="N3939" s="66">
        <f>IFERROR(VLOOKUP(Table49[[#This Row],[ITEM CODE]],Table2[[#All],[Item Code]:[Unit Cost]],10,0),0)</f>
        <v>0</v>
      </c>
      <c r="O3939" s="134">
        <f>IFERROR(VLOOKUP(Table49[[#This Row],[ITEM CODE]],Table2[[#All],[Item Code]:[Unit Cost]],10,0),0)</f>
        <v>0</v>
      </c>
      <c r="P3939" s="56"/>
      <c r="Q3939" s="58"/>
      <c r="R3939" s="58">
        <f>Table49[[#This Row],[QUANTITY]]*Table49[[#This Row],[INV Prices]]</f>
        <v>0</v>
      </c>
      <c r="S3939" s="67"/>
      <c r="V3939" s="41"/>
      <c r="W3939" s="4" t="str">
        <f>IFERROR(VLOOKUP(Table49[[#This Row],[ITEM CODE]],Table2[[Item Code]:[Category ]],6,0),"")</f>
        <v/>
      </c>
      <c r="X3939" s="1" t="str">
        <f>IFERROR(VLOOKUP(Table49[[#This Row],[ITEM CODE]],Table2[[Item Code]:[Sub Category]],7,0),"")</f>
        <v/>
      </c>
      <c r="Y3939" s="68" t="str">
        <f>Table49[[#This Row],[PO Number]]&amp;COUNTIFS($E$5:E3939,E3939)</f>
        <v>0</v>
      </c>
    </row>
    <row r="3940" spans="1:25" ht="14.7" customHeight="1" x14ac:dyDescent="0.3">
      <c r="A3940" s="1" t="str">
        <f>IF(Table49[[#This Row],[ITEM NAME]]="","",ROW()-4)</f>
        <v/>
      </c>
      <c r="B3940" s="68"/>
      <c r="C3940" s="4" t="str">
        <f>IFERROR(VLOOKUP(B3940,Table14[],3,0),"")</f>
        <v/>
      </c>
      <c r="D3940" s="4" t="str">
        <f>IFERROR(VLOOKUP(B3940,Table14[],2,0),"")</f>
        <v/>
      </c>
      <c r="E3940" s="4"/>
      <c r="H3940" s="41" t="str">
        <f>IFERROR(VLOOKUP(Table49[[#This Row],[ITEM CODE]],Table2[[Item Code]:[Master Name]],2,0),"")</f>
        <v/>
      </c>
      <c r="I3940" s="41"/>
      <c r="J3940" s="65" t="str">
        <f>IFERROR(VLOOKUP(Table49[[#This Row],[ITEM CODE]],Table2[[Item Code]:[Master Name]],3,0),"")</f>
        <v/>
      </c>
      <c r="K3940" s="1" t="str">
        <f>IFERROR(VLOOKUP(Table49[[#This Row],[ITEM CODE]],Table2[[Item Code]:[Master Name]],9,0),"")</f>
        <v/>
      </c>
      <c r="L3940" s="1" t="str">
        <f>IFERROR(VLOOKUP(Table49[[#This Row],[ITEM CODE]],Table2[[Item Code]:[Master Name]],8,0),"")</f>
        <v/>
      </c>
      <c r="M3940" s="41"/>
      <c r="N3940" s="66">
        <f>IFERROR(VLOOKUP(Table49[[#This Row],[ITEM CODE]],Table2[[#All],[Item Code]:[Unit Cost]],10,0),0)</f>
        <v>0</v>
      </c>
      <c r="O3940" s="134">
        <f>IFERROR(VLOOKUP(Table49[[#This Row],[ITEM CODE]],Table2[[#All],[Item Code]:[Unit Cost]],10,0),0)</f>
        <v>0</v>
      </c>
      <c r="P3940" s="56"/>
      <c r="Q3940" s="58"/>
      <c r="R3940" s="58">
        <f>Table49[[#This Row],[QUANTITY]]*Table49[[#This Row],[INV Prices]]</f>
        <v>0</v>
      </c>
      <c r="S3940" s="67"/>
      <c r="V3940" s="41"/>
      <c r="W3940" s="4" t="str">
        <f>IFERROR(VLOOKUP(Table49[[#This Row],[ITEM CODE]],Table2[[Item Code]:[Category ]],6,0),"")</f>
        <v/>
      </c>
      <c r="X3940" s="1" t="str">
        <f>IFERROR(VLOOKUP(Table49[[#This Row],[ITEM CODE]],Table2[[Item Code]:[Sub Category]],7,0),"")</f>
        <v/>
      </c>
      <c r="Y3940" s="68" t="str">
        <f>Table49[[#This Row],[PO Number]]&amp;COUNTIFS($E$5:E3940,E3940)</f>
        <v>0</v>
      </c>
    </row>
    <row r="3941" spans="1:25" ht="14.7" customHeight="1" x14ac:dyDescent="0.3">
      <c r="A3941" s="1" t="str">
        <f>IF(Table49[[#This Row],[ITEM NAME]]="","",ROW()-4)</f>
        <v/>
      </c>
      <c r="B3941" s="68"/>
      <c r="C3941" s="4" t="str">
        <f>IFERROR(VLOOKUP(B3941,Table14[],3,0),"")</f>
        <v/>
      </c>
      <c r="D3941" s="4" t="str">
        <f>IFERROR(VLOOKUP(B3941,Table14[],2,0),"")</f>
        <v/>
      </c>
      <c r="E3941" s="4"/>
      <c r="H3941" s="41" t="str">
        <f>IFERROR(VLOOKUP(Table49[[#This Row],[ITEM CODE]],Table2[[Item Code]:[Master Name]],2,0),"")</f>
        <v/>
      </c>
      <c r="I3941" s="41"/>
      <c r="J3941" s="65" t="str">
        <f>IFERROR(VLOOKUP(Table49[[#This Row],[ITEM CODE]],Table2[[Item Code]:[Master Name]],3,0),"")</f>
        <v/>
      </c>
      <c r="K3941" s="1" t="str">
        <f>IFERROR(VLOOKUP(Table49[[#This Row],[ITEM CODE]],Table2[[Item Code]:[Master Name]],9,0),"")</f>
        <v/>
      </c>
      <c r="L3941" s="1" t="str">
        <f>IFERROR(VLOOKUP(Table49[[#This Row],[ITEM CODE]],Table2[[Item Code]:[Master Name]],8,0),"")</f>
        <v/>
      </c>
      <c r="M3941" s="41"/>
      <c r="N3941" s="66">
        <f>IFERROR(VLOOKUP(Table49[[#This Row],[ITEM CODE]],Table2[[#All],[Item Code]:[Unit Cost]],10,0),0)</f>
        <v>0</v>
      </c>
      <c r="O3941" s="134">
        <f>IFERROR(VLOOKUP(Table49[[#This Row],[ITEM CODE]],Table2[[#All],[Item Code]:[Unit Cost]],10,0),0)</f>
        <v>0</v>
      </c>
      <c r="P3941" s="56"/>
      <c r="Q3941" s="58"/>
      <c r="R3941" s="58">
        <f>Table49[[#This Row],[QUANTITY]]*Table49[[#This Row],[INV Prices]]</f>
        <v>0</v>
      </c>
      <c r="S3941" s="67"/>
      <c r="V3941" s="41"/>
      <c r="W3941" s="4" t="str">
        <f>IFERROR(VLOOKUP(Table49[[#This Row],[ITEM CODE]],Table2[[Item Code]:[Category ]],6,0),"")</f>
        <v/>
      </c>
      <c r="X3941" s="1" t="str">
        <f>IFERROR(VLOOKUP(Table49[[#This Row],[ITEM CODE]],Table2[[Item Code]:[Sub Category]],7,0),"")</f>
        <v/>
      </c>
      <c r="Y3941" s="68" t="str">
        <f>Table49[[#This Row],[PO Number]]&amp;COUNTIFS($E$5:E3941,E3941)</f>
        <v>0</v>
      </c>
    </row>
    <row r="3942" spans="1:25" ht="14.7" customHeight="1" x14ac:dyDescent="0.3">
      <c r="A3942" s="1" t="str">
        <f>IF(Table49[[#This Row],[ITEM NAME]]="","",ROW()-4)</f>
        <v/>
      </c>
      <c r="B3942" s="68"/>
      <c r="C3942" s="4" t="str">
        <f>IFERROR(VLOOKUP(B3942,Table14[],3,0),"")</f>
        <v/>
      </c>
      <c r="D3942" s="4" t="str">
        <f>IFERROR(VLOOKUP(B3942,Table14[],2,0),"")</f>
        <v/>
      </c>
      <c r="E3942" s="4"/>
      <c r="H3942" s="41" t="str">
        <f>IFERROR(VLOOKUP(Table49[[#This Row],[ITEM CODE]],Table2[[Item Code]:[Master Name]],2,0),"")</f>
        <v/>
      </c>
      <c r="I3942" s="41"/>
      <c r="J3942" s="65" t="str">
        <f>IFERROR(VLOOKUP(Table49[[#This Row],[ITEM CODE]],Table2[[Item Code]:[Master Name]],3,0),"")</f>
        <v/>
      </c>
      <c r="K3942" s="1" t="str">
        <f>IFERROR(VLOOKUP(Table49[[#This Row],[ITEM CODE]],Table2[[Item Code]:[Master Name]],9,0),"")</f>
        <v/>
      </c>
      <c r="L3942" s="1" t="str">
        <f>IFERROR(VLOOKUP(Table49[[#This Row],[ITEM CODE]],Table2[[Item Code]:[Master Name]],8,0),"")</f>
        <v/>
      </c>
      <c r="M3942" s="41"/>
      <c r="N3942" s="66">
        <f>IFERROR(VLOOKUP(Table49[[#This Row],[ITEM CODE]],Table2[[#All],[Item Code]:[Unit Cost]],10,0),0)</f>
        <v>0</v>
      </c>
      <c r="O3942" s="134">
        <f>IFERROR(VLOOKUP(Table49[[#This Row],[ITEM CODE]],Table2[[#All],[Item Code]:[Unit Cost]],10,0),0)</f>
        <v>0</v>
      </c>
      <c r="P3942" s="56"/>
      <c r="Q3942" s="58"/>
      <c r="R3942" s="58">
        <f>Table49[[#This Row],[QUANTITY]]*Table49[[#This Row],[INV Prices]]</f>
        <v>0</v>
      </c>
      <c r="S3942" s="67"/>
      <c r="V3942" s="41"/>
      <c r="W3942" s="4" t="str">
        <f>IFERROR(VLOOKUP(Table49[[#This Row],[ITEM CODE]],Table2[[Item Code]:[Category ]],6,0),"")</f>
        <v/>
      </c>
      <c r="X3942" s="1" t="str">
        <f>IFERROR(VLOOKUP(Table49[[#This Row],[ITEM CODE]],Table2[[Item Code]:[Sub Category]],7,0),"")</f>
        <v/>
      </c>
      <c r="Y3942" s="68" t="str">
        <f>Table49[[#This Row],[PO Number]]&amp;COUNTIFS($E$5:E3942,E3942)</f>
        <v>0</v>
      </c>
    </row>
    <row r="3943" spans="1:25" ht="14.7" customHeight="1" x14ac:dyDescent="0.3">
      <c r="A3943" s="1" t="str">
        <f>IF(Table49[[#This Row],[ITEM NAME]]="","",ROW()-4)</f>
        <v/>
      </c>
      <c r="B3943" s="68"/>
      <c r="C3943" s="4" t="str">
        <f>IFERROR(VLOOKUP(B3943,Table14[],3,0),"")</f>
        <v/>
      </c>
      <c r="D3943" s="4" t="str">
        <f>IFERROR(VLOOKUP(B3943,Table14[],2,0),"")</f>
        <v/>
      </c>
      <c r="E3943" s="4"/>
      <c r="H3943" s="41" t="str">
        <f>IFERROR(VLOOKUP(Table49[[#This Row],[ITEM CODE]],Table2[[Item Code]:[Master Name]],2,0),"")</f>
        <v/>
      </c>
      <c r="I3943" s="41"/>
      <c r="J3943" s="65" t="str">
        <f>IFERROR(VLOOKUP(Table49[[#This Row],[ITEM CODE]],Table2[[Item Code]:[Master Name]],3,0),"")</f>
        <v/>
      </c>
      <c r="K3943" s="1" t="str">
        <f>IFERROR(VLOOKUP(Table49[[#This Row],[ITEM CODE]],Table2[[Item Code]:[Master Name]],9,0),"")</f>
        <v/>
      </c>
      <c r="L3943" s="1" t="str">
        <f>IFERROR(VLOOKUP(Table49[[#This Row],[ITEM CODE]],Table2[[Item Code]:[Master Name]],8,0),"")</f>
        <v/>
      </c>
      <c r="M3943" s="41"/>
      <c r="N3943" s="66">
        <f>IFERROR(VLOOKUP(Table49[[#This Row],[ITEM CODE]],Table2[[#All],[Item Code]:[Unit Cost]],10,0),0)</f>
        <v>0</v>
      </c>
      <c r="O3943" s="134">
        <f>IFERROR(VLOOKUP(Table49[[#This Row],[ITEM CODE]],Table2[[#All],[Item Code]:[Unit Cost]],10,0),0)</f>
        <v>0</v>
      </c>
      <c r="P3943" s="56"/>
      <c r="Q3943" s="58"/>
      <c r="R3943" s="58">
        <f>Table49[[#This Row],[QUANTITY]]*Table49[[#This Row],[INV Prices]]</f>
        <v>0</v>
      </c>
      <c r="S3943" s="67"/>
      <c r="V3943" s="41"/>
      <c r="W3943" s="4" t="str">
        <f>IFERROR(VLOOKUP(Table49[[#This Row],[ITEM CODE]],Table2[[Item Code]:[Category ]],6,0),"")</f>
        <v/>
      </c>
      <c r="X3943" s="1" t="str">
        <f>IFERROR(VLOOKUP(Table49[[#This Row],[ITEM CODE]],Table2[[Item Code]:[Sub Category]],7,0),"")</f>
        <v/>
      </c>
      <c r="Y3943" s="68" t="str">
        <f>Table49[[#This Row],[PO Number]]&amp;COUNTIFS($E$5:E3943,E3943)</f>
        <v>0</v>
      </c>
    </row>
    <row r="3944" spans="1:25" ht="14.7" customHeight="1" x14ac:dyDescent="0.3">
      <c r="A3944" s="1" t="str">
        <f>IF(Table49[[#This Row],[ITEM NAME]]="","",ROW()-4)</f>
        <v/>
      </c>
      <c r="B3944" s="68"/>
      <c r="C3944" s="4" t="str">
        <f>IFERROR(VLOOKUP(B3944,Table14[],3,0),"")</f>
        <v/>
      </c>
      <c r="D3944" s="4" t="str">
        <f>IFERROR(VLOOKUP(B3944,Table14[],2,0),"")</f>
        <v/>
      </c>
      <c r="E3944" s="4"/>
      <c r="H3944" s="41" t="str">
        <f>IFERROR(VLOOKUP(Table49[[#This Row],[ITEM CODE]],Table2[[Item Code]:[Master Name]],2,0),"")</f>
        <v/>
      </c>
      <c r="I3944" s="41"/>
      <c r="J3944" s="65" t="str">
        <f>IFERROR(VLOOKUP(Table49[[#This Row],[ITEM CODE]],Table2[[Item Code]:[Master Name]],3,0),"")</f>
        <v/>
      </c>
      <c r="K3944" s="1" t="str">
        <f>IFERROR(VLOOKUP(Table49[[#This Row],[ITEM CODE]],Table2[[Item Code]:[Master Name]],9,0),"")</f>
        <v/>
      </c>
      <c r="L3944" s="1" t="str">
        <f>IFERROR(VLOOKUP(Table49[[#This Row],[ITEM CODE]],Table2[[Item Code]:[Master Name]],8,0),"")</f>
        <v/>
      </c>
      <c r="M3944" s="41"/>
      <c r="N3944" s="66">
        <f>IFERROR(VLOOKUP(Table49[[#This Row],[ITEM CODE]],Table2[[#All],[Item Code]:[Unit Cost]],10,0),0)</f>
        <v>0</v>
      </c>
      <c r="O3944" s="134">
        <f>IFERROR(VLOOKUP(Table49[[#This Row],[ITEM CODE]],Table2[[#All],[Item Code]:[Unit Cost]],10,0),0)</f>
        <v>0</v>
      </c>
      <c r="P3944" s="56"/>
      <c r="Q3944" s="58"/>
      <c r="R3944" s="58">
        <f>Table49[[#This Row],[QUANTITY]]*Table49[[#This Row],[INV Prices]]</f>
        <v>0</v>
      </c>
      <c r="S3944" s="67"/>
      <c r="V3944" s="41"/>
      <c r="W3944" s="4" t="str">
        <f>IFERROR(VLOOKUP(Table49[[#This Row],[ITEM CODE]],Table2[[Item Code]:[Category ]],6,0),"")</f>
        <v/>
      </c>
      <c r="X3944" s="1" t="str">
        <f>IFERROR(VLOOKUP(Table49[[#This Row],[ITEM CODE]],Table2[[Item Code]:[Sub Category]],7,0),"")</f>
        <v/>
      </c>
      <c r="Y3944" s="68" t="str">
        <f>Table49[[#This Row],[PO Number]]&amp;COUNTIFS($E$5:E3944,E3944)</f>
        <v>0</v>
      </c>
    </row>
    <row r="3945" spans="1:25" ht="14.7" customHeight="1" x14ac:dyDescent="0.3">
      <c r="A3945" s="1" t="str">
        <f>IF(Table49[[#This Row],[ITEM NAME]]="","",ROW()-4)</f>
        <v/>
      </c>
      <c r="B3945" s="68"/>
      <c r="C3945" s="4" t="str">
        <f>IFERROR(VLOOKUP(B3945,Table14[],3,0),"")</f>
        <v/>
      </c>
      <c r="D3945" s="4" t="str">
        <f>IFERROR(VLOOKUP(B3945,Table14[],2,0),"")</f>
        <v/>
      </c>
      <c r="E3945" s="4"/>
      <c r="H3945" s="41" t="str">
        <f>IFERROR(VLOOKUP(Table49[[#This Row],[ITEM CODE]],Table2[[Item Code]:[Master Name]],2,0),"")</f>
        <v/>
      </c>
      <c r="I3945" s="41"/>
      <c r="J3945" s="65" t="str">
        <f>IFERROR(VLOOKUP(Table49[[#This Row],[ITEM CODE]],Table2[[Item Code]:[Master Name]],3,0),"")</f>
        <v/>
      </c>
      <c r="K3945" s="1" t="str">
        <f>IFERROR(VLOOKUP(Table49[[#This Row],[ITEM CODE]],Table2[[Item Code]:[Master Name]],9,0),"")</f>
        <v/>
      </c>
      <c r="L3945" s="1" t="str">
        <f>IFERROR(VLOOKUP(Table49[[#This Row],[ITEM CODE]],Table2[[Item Code]:[Master Name]],8,0),"")</f>
        <v/>
      </c>
      <c r="M3945" s="41"/>
      <c r="N3945" s="66">
        <f>IFERROR(VLOOKUP(Table49[[#This Row],[ITEM CODE]],Table2[[#All],[Item Code]:[Unit Cost]],10,0),0)</f>
        <v>0</v>
      </c>
      <c r="O3945" s="134">
        <f>IFERROR(VLOOKUP(Table49[[#This Row],[ITEM CODE]],Table2[[#All],[Item Code]:[Unit Cost]],10,0),0)</f>
        <v>0</v>
      </c>
      <c r="P3945" s="56"/>
      <c r="Q3945" s="58"/>
      <c r="R3945" s="58">
        <f>Table49[[#This Row],[QUANTITY]]*Table49[[#This Row],[INV Prices]]</f>
        <v>0</v>
      </c>
      <c r="S3945" s="67"/>
      <c r="V3945" s="41"/>
      <c r="W3945" s="4" t="str">
        <f>IFERROR(VLOOKUP(Table49[[#This Row],[ITEM CODE]],Table2[[Item Code]:[Category ]],6,0),"")</f>
        <v/>
      </c>
      <c r="X3945" s="1" t="str">
        <f>IFERROR(VLOOKUP(Table49[[#This Row],[ITEM CODE]],Table2[[Item Code]:[Sub Category]],7,0),"")</f>
        <v/>
      </c>
      <c r="Y3945" s="68" t="str">
        <f>Table49[[#This Row],[PO Number]]&amp;COUNTIFS($E$5:E3945,E3945)</f>
        <v>0</v>
      </c>
    </row>
    <row r="3946" spans="1:25" ht="14.7" customHeight="1" x14ac:dyDescent="0.3">
      <c r="A3946" s="1" t="str">
        <f>IF(Table49[[#This Row],[ITEM NAME]]="","",ROW()-4)</f>
        <v/>
      </c>
      <c r="B3946" s="68"/>
      <c r="C3946" s="4" t="str">
        <f>IFERROR(VLOOKUP(B3946,Table14[],3,0),"")</f>
        <v/>
      </c>
      <c r="D3946" s="4" t="str">
        <f>IFERROR(VLOOKUP(B3946,Table14[],2,0),"")</f>
        <v/>
      </c>
      <c r="E3946" s="4"/>
      <c r="H3946" s="41" t="str">
        <f>IFERROR(VLOOKUP(Table49[[#This Row],[ITEM CODE]],Table2[[Item Code]:[Master Name]],2,0),"")</f>
        <v/>
      </c>
      <c r="I3946" s="41"/>
      <c r="J3946" s="65" t="str">
        <f>IFERROR(VLOOKUP(Table49[[#This Row],[ITEM CODE]],Table2[[Item Code]:[Master Name]],3,0),"")</f>
        <v/>
      </c>
      <c r="K3946" s="1" t="str">
        <f>IFERROR(VLOOKUP(Table49[[#This Row],[ITEM CODE]],Table2[[Item Code]:[Master Name]],9,0),"")</f>
        <v/>
      </c>
      <c r="L3946" s="1" t="str">
        <f>IFERROR(VLOOKUP(Table49[[#This Row],[ITEM CODE]],Table2[[Item Code]:[Master Name]],8,0),"")</f>
        <v/>
      </c>
      <c r="M3946" s="41"/>
      <c r="N3946" s="66">
        <f>IFERROR(VLOOKUP(Table49[[#This Row],[ITEM CODE]],Table2[[#All],[Item Code]:[Unit Cost]],10,0),0)</f>
        <v>0</v>
      </c>
      <c r="O3946" s="134">
        <f>IFERROR(VLOOKUP(Table49[[#This Row],[ITEM CODE]],Table2[[#All],[Item Code]:[Unit Cost]],10,0),0)</f>
        <v>0</v>
      </c>
      <c r="P3946" s="56"/>
      <c r="Q3946" s="58"/>
      <c r="R3946" s="58">
        <f>Table49[[#This Row],[QUANTITY]]*Table49[[#This Row],[INV Prices]]</f>
        <v>0</v>
      </c>
      <c r="S3946" s="67"/>
      <c r="V3946" s="41"/>
      <c r="W3946" s="4" t="str">
        <f>IFERROR(VLOOKUP(Table49[[#This Row],[ITEM CODE]],Table2[[Item Code]:[Category ]],6,0),"")</f>
        <v/>
      </c>
      <c r="X3946" s="1" t="str">
        <f>IFERROR(VLOOKUP(Table49[[#This Row],[ITEM CODE]],Table2[[Item Code]:[Sub Category]],7,0),"")</f>
        <v/>
      </c>
      <c r="Y3946" s="68" t="str">
        <f>Table49[[#This Row],[PO Number]]&amp;COUNTIFS($E$5:E3946,E3946)</f>
        <v>0</v>
      </c>
    </row>
    <row r="3947" spans="1:25" ht="14.7" customHeight="1" x14ac:dyDescent="0.3">
      <c r="A3947" s="1" t="str">
        <f>IF(Table49[[#This Row],[ITEM NAME]]="","",ROW()-4)</f>
        <v/>
      </c>
      <c r="B3947" s="68"/>
      <c r="C3947" s="4" t="str">
        <f>IFERROR(VLOOKUP(B3947,Table14[],3,0),"")</f>
        <v/>
      </c>
      <c r="D3947" s="4" t="str">
        <f>IFERROR(VLOOKUP(B3947,Table14[],2,0),"")</f>
        <v/>
      </c>
      <c r="E3947" s="4"/>
      <c r="H3947" s="41" t="str">
        <f>IFERROR(VLOOKUP(Table49[[#This Row],[ITEM CODE]],Table2[[Item Code]:[Master Name]],2,0),"")</f>
        <v/>
      </c>
      <c r="I3947" s="41"/>
      <c r="J3947" s="65" t="str">
        <f>IFERROR(VLOOKUP(Table49[[#This Row],[ITEM CODE]],Table2[[Item Code]:[Master Name]],3,0),"")</f>
        <v/>
      </c>
      <c r="K3947" s="1" t="str">
        <f>IFERROR(VLOOKUP(Table49[[#This Row],[ITEM CODE]],Table2[[Item Code]:[Master Name]],9,0),"")</f>
        <v/>
      </c>
      <c r="L3947" s="1" t="str">
        <f>IFERROR(VLOOKUP(Table49[[#This Row],[ITEM CODE]],Table2[[Item Code]:[Master Name]],8,0),"")</f>
        <v/>
      </c>
      <c r="M3947" s="41"/>
      <c r="N3947" s="66">
        <f>IFERROR(VLOOKUP(Table49[[#This Row],[ITEM CODE]],Table2[[#All],[Item Code]:[Unit Cost]],10,0),0)</f>
        <v>0</v>
      </c>
      <c r="O3947" s="134">
        <f>IFERROR(VLOOKUP(Table49[[#This Row],[ITEM CODE]],Table2[[#All],[Item Code]:[Unit Cost]],10,0),0)</f>
        <v>0</v>
      </c>
      <c r="P3947" s="56"/>
      <c r="Q3947" s="58"/>
      <c r="R3947" s="58">
        <f>Table49[[#This Row],[QUANTITY]]*Table49[[#This Row],[INV Prices]]</f>
        <v>0</v>
      </c>
      <c r="S3947" s="67"/>
      <c r="V3947" s="41"/>
      <c r="W3947" s="4" t="str">
        <f>IFERROR(VLOOKUP(Table49[[#This Row],[ITEM CODE]],Table2[[Item Code]:[Category ]],6,0),"")</f>
        <v/>
      </c>
      <c r="X3947" s="1" t="str">
        <f>IFERROR(VLOOKUP(Table49[[#This Row],[ITEM CODE]],Table2[[Item Code]:[Sub Category]],7,0),"")</f>
        <v/>
      </c>
      <c r="Y3947" s="68" t="str">
        <f>Table49[[#This Row],[PO Number]]&amp;COUNTIFS($E$5:E3947,E3947)</f>
        <v>0</v>
      </c>
    </row>
    <row r="3948" spans="1:25" ht="14.7" customHeight="1" x14ac:dyDescent="0.3">
      <c r="A3948" s="1" t="str">
        <f>IF(Table49[[#This Row],[ITEM NAME]]="","",ROW()-4)</f>
        <v/>
      </c>
      <c r="B3948" s="68"/>
      <c r="C3948" s="4" t="str">
        <f>IFERROR(VLOOKUP(B3948,Table14[],3,0),"")</f>
        <v/>
      </c>
      <c r="D3948" s="4" t="str">
        <f>IFERROR(VLOOKUP(B3948,Table14[],2,0),"")</f>
        <v/>
      </c>
      <c r="E3948" s="4"/>
      <c r="H3948" s="41" t="str">
        <f>IFERROR(VLOOKUP(Table49[[#This Row],[ITEM CODE]],Table2[[Item Code]:[Master Name]],2,0),"")</f>
        <v/>
      </c>
      <c r="I3948" s="41"/>
      <c r="J3948" s="65" t="str">
        <f>IFERROR(VLOOKUP(Table49[[#This Row],[ITEM CODE]],Table2[[Item Code]:[Master Name]],3,0),"")</f>
        <v/>
      </c>
      <c r="K3948" s="1" t="str">
        <f>IFERROR(VLOOKUP(Table49[[#This Row],[ITEM CODE]],Table2[[Item Code]:[Master Name]],9,0),"")</f>
        <v/>
      </c>
      <c r="L3948" s="1" t="str">
        <f>IFERROR(VLOOKUP(Table49[[#This Row],[ITEM CODE]],Table2[[Item Code]:[Master Name]],8,0),"")</f>
        <v/>
      </c>
      <c r="M3948" s="41"/>
      <c r="N3948" s="66">
        <f>IFERROR(VLOOKUP(Table49[[#This Row],[ITEM CODE]],Table2[[#All],[Item Code]:[Unit Cost]],10,0),0)</f>
        <v>0</v>
      </c>
      <c r="O3948" s="134">
        <f>IFERROR(VLOOKUP(Table49[[#This Row],[ITEM CODE]],Table2[[#All],[Item Code]:[Unit Cost]],10,0),0)</f>
        <v>0</v>
      </c>
      <c r="P3948" s="56"/>
      <c r="Q3948" s="58"/>
      <c r="R3948" s="58">
        <f>Table49[[#This Row],[QUANTITY]]*Table49[[#This Row],[INV Prices]]</f>
        <v>0</v>
      </c>
      <c r="S3948" s="67"/>
      <c r="V3948" s="41"/>
      <c r="W3948" s="4" t="str">
        <f>IFERROR(VLOOKUP(Table49[[#This Row],[ITEM CODE]],Table2[[Item Code]:[Category ]],6,0),"")</f>
        <v/>
      </c>
      <c r="X3948" s="1" t="str">
        <f>IFERROR(VLOOKUP(Table49[[#This Row],[ITEM CODE]],Table2[[Item Code]:[Sub Category]],7,0),"")</f>
        <v/>
      </c>
      <c r="Y3948" s="68" t="str">
        <f>Table49[[#This Row],[PO Number]]&amp;COUNTIFS($E$5:E3948,E3948)</f>
        <v>0</v>
      </c>
    </row>
    <row r="3949" spans="1:25" ht="14.7" customHeight="1" x14ac:dyDescent="0.3">
      <c r="A3949" s="1" t="str">
        <f>IF(Table49[[#This Row],[ITEM NAME]]="","",ROW()-4)</f>
        <v/>
      </c>
      <c r="B3949" s="68"/>
      <c r="C3949" s="4" t="str">
        <f>IFERROR(VLOOKUP(B3949,Table14[],3,0),"")</f>
        <v/>
      </c>
      <c r="D3949" s="4" t="str">
        <f>IFERROR(VLOOKUP(B3949,Table14[],2,0),"")</f>
        <v/>
      </c>
      <c r="E3949" s="4"/>
      <c r="H3949" s="41" t="str">
        <f>IFERROR(VLOOKUP(Table49[[#This Row],[ITEM CODE]],Table2[[Item Code]:[Master Name]],2,0),"")</f>
        <v/>
      </c>
      <c r="I3949" s="41"/>
      <c r="J3949" s="65" t="str">
        <f>IFERROR(VLOOKUP(Table49[[#This Row],[ITEM CODE]],Table2[[Item Code]:[Master Name]],3,0),"")</f>
        <v/>
      </c>
      <c r="K3949" s="1" t="str">
        <f>IFERROR(VLOOKUP(Table49[[#This Row],[ITEM CODE]],Table2[[Item Code]:[Master Name]],9,0),"")</f>
        <v/>
      </c>
      <c r="L3949" s="1" t="str">
        <f>IFERROR(VLOOKUP(Table49[[#This Row],[ITEM CODE]],Table2[[Item Code]:[Master Name]],8,0),"")</f>
        <v/>
      </c>
      <c r="M3949" s="41"/>
      <c r="N3949" s="66">
        <f>IFERROR(VLOOKUP(Table49[[#This Row],[ITEM CODE]],Table2[[#All],[Item Code]:[Unit Cost]],10,0),0)</f>
        <v>0</v>
      </c>
      <c r="O3949" s="134">
        <f>IFERROR(VLOOKUP(Table49[[#This Row],[ITEM CODE]],Table2[[#All],[Item Code]:[Unit Cost]],10,0),0)</f>
        <v>0</v>
      </c>
      <c r="P3949" s="56"/>
      <c r="Q3949" s="58"/>
      <c r="R3949" s="58">
        <f>Table49[[#This Row],[QUANTITY]]*Table49[[#This Row],[INV Prices]]</f>
        <v>0</v>
      </c>
      <c r="S3949" s="67"/>
      <c r="V3949" s="41"/>
      <c r="W3949" s="4" t="str">
        <f>IFERROR(VLOOKUP(Table49[[#This Row],[ITEM CODE]],Table2[[Item Code]:[Category ]],6,0),"")</f>
        <v/>
      </c>
      <c r="X3949" s="1" t="str">
        <f>IFERROR(VLOOKUP(Table49[[#This Row],[ITEM CODE]],Table2[[Item Code]:[Sub Category]],7,0),"")</f>
        <v/>
      </c>
      <c r="Y3949" s="68" t="str">
        <f>Table49[[#This Row],[PO Number]]&amp;COUNTIFS($E$5:E3949,E3949)</f>
        <v>0</v>
      </c>
    </row>
    <row r="3950" spans="1:25" ht="14.7" customHeight="1" x14ac:dyDescent="0.3">
      <c r="A3950" s="1" t="str">
        <f>IF(Table49[[#This Row],[ITEM NAME]]="","",ROW()-4)</f>
        <v/>
      </c>
      <c r="B3950" s="68"/>
      <c r="C3950" s="4" t="str">
        <f>IFERROR(VLOOKUP(B3950,Table14[],3,0),"")</f>
        <v/>
      </c>
      <c r="D3950" s="4" t="str">
        <f>IFERROR(VLOOKUP(B3950,Table14[],2,0),"")</f>
        <v/>
      </c>
      <c r="E3950" s="4"/>
      <c r="H3950" s="41" t="str">
        <f>IFERROR(VLOOKUP(Table49[[#This Row],[ITEM CODE]],Table2[[Item Code]:[Master Name]],2,0),"")</f>
        <v/>
      </c>
      <c r="I3950" s="41"/>
      <c r="J3950" s="65" t="str">
        <f>IFERROR(VLOOKUP(Table49[[#This Row],[ITEM CODE]],Table2[[Item Code]:[Master Name]],3,0),"")</f>
        <v/>
      </c>
      <c r="K3950" s="1" t="str">
        <f>IFERROR(VLOOKUP(Table49[[#This Row],[ITEM CODE]],Table2[[Item Code]:[Master Name]],9,0),"")</f>
        <v/>
      </c>
      <c r="L3950" s="1" t="str">
        <f>IFERROR(VLOOKUP(Table49[[#This Row],[ITEM CODE]],Table2[[Item Code]:[Master Name]],8,0),"")</f>
        <v/>
      </c>
      <c r="M3950" s="41"/>
      <c r="N3950" s="66">
        <f>IFERROR(VLOOKUP(Table49[[#This Row],[ITEM CODE]],Table2[[#All],[Item Code]:[Unit Cost]],10,0),0)</f>
        <v>0</v>
      </c>
      <c r="O3950" s="134">
        <f>IFERROR(VLOOKUP(Table49[[#This Row],[ITEM CODE]],Table2[[#All],[Item Code]:[Unit Cost]],10,0),0)</f>
        <v>0</v>
      </c>
      <c r="P3950" s="56"/>
      <c r="Q3950" s="58"/>
      <c r="R3950" s="58">
        <f>Table49[[#This Row],[QUANTITY]]*Table49[[#This Row],[INV Prices]]</f>
        <v>0</v>
      </c>
      <c r="S3950" s="67"/>
      <c r="V3950" s="41"/>
      <c r="W3950" s="4" t="str">
        <f>IFERROR(VLOOKUP(Table49[[#This Row],[ITEM CODE]],Table2[[Item Code]:[Category ]],6,0),"")</f>
        <v/>
      </c>
      <c r="X3950" s="1" t="str">
        <f>IFERROR(VLOOKUP(Table49[[#This Row],[ITEM CODE]],Table2[[Item Code]:[Sub Category]],7,0),"")</f>
        <v/>
      </c>
      <c r="Y3950" s="68" t="str">
        <f>Table49[[#This Row],[PO Number]]&amp;COUNTIFS($E$5:E3950,E3950)</f>
        <v>0</v>
      </c>
    </row>
    <row r="3951" spans="1:25" ht="14.7" customHeight="1" x14ac:dyDescent="0.3">
      <c r="A3951" s="1" t="str">
        <f>IF(Table49[[#This Row],[ITEM NAME]]="","",ROW()-4)</f>
        <v/>
      </c>
      <c r="B3951" s="68"/>
      <c r="C3951" s="4" t="str">
        <f>IFERROR(VLOOKUP(B3951,Table14[],3,0),"")</f>
        <v/>
      </c>
      <c r="D3951" s="4" t="str">
        <f>IFERROR(VLOOKUP(B3951,Table14[],2,0),"")</f>
        <v/>
      </c>
      <c r="E3951" s="4"/>
      <c r="H3951" s="41" t="str">
        <f>IFERROR(VLOOKUP(Table49[[#This Row],[ITEM CODE]],Table2[[Item Code]:[Master Name]],2,0),"")</f>
        <v/>
      </c>
      <c r="I3951" s="41"/>
      <c r="J3951" s="65" t="str">
        <f>IFERROR(VLOOKUP(Table49[[#This Row],[ITEM CODE]],Table2[[Item Code]:[Master Name]],3,0),"")</f>
        <v/>
      </c>
      <c r="K3951" s="1" t="str">
        <f>IFERROR(VLOOKUP(Table49[[#This Row],[ITEM CODE]],Table2[[Item Code]:[Master Name]],9,0),"")</f>
        <v/>
      </c>
      <c r="L3951" s="1" t="str">
        <f>IFERROR(VLOOKUP(Table49[[#This Row],[ITEM CODE]],Table2[[Item Code]:[Master Name]],8,0),"")</f>
        <v/>
      </c>
      <c r="M3951" s="41"/>
      <c r="N3951" s="66">
        <f>IFERROR(VLOOKUP(Table49[[#This Row],[ITEM CODE]],Table2[[#All],[Item Code]:[Unit Cost]],10,0),0)</f>
        <v>0</v>
      </c>
      <c r="O3951" s="134">
        <f>IFERROR(VLOOKUP(Table49[[#This Row],[ITEM CODE]],Table2[[#All],[Item Code]:[Unit Cost]],10,0),0)</f>
        <v>0</v>
      </c>
      <c r="P3951" s="56"/>
      <c r="Q3951" s="58"/>
      <c r="R3951" s="58">
        <f>Table49[[#This Row],[QUANTITY]]*Table49[[#This Row],[INV Prices]]</f>
        <v>0</v>
      </c>
      <c r="S3951" s="67"/>
      <c r="V3951" s="41"/>
      <c r="W3951" s="4" t="str">
        <f>IFERROR(VLOOKUP(Table49[[#This Row],[ITEM CODE]],Table2[[Item Code]:[Category ]],6,0),"")</f>
        <v/>
      </c>
      <c r="X3951" s="1" t="str">
        <f>IFERROR(VLOOKUP(Table49[[#This Row],[ITEM CODE]],Table2[[Item Code]:[Sub Category]],7,0),"")</f>
        <v/>
      </c>
      <c r="Y3951" s="68" t="str">
        <f>Table49[[#This Row],[PO Number]]&amp;COUNTIFS($E$5:E3951,E3951)</f>
        <v>0</v>
      </c>
    </row>
    <row r="3952" spans="1:25" ht="14.7" customHeight="1" x14ac:dyDescent="0.3">
      <c r="A3952" s="1" t="str">
        <f>IF(Table49[[#This Row],[ITEM NAME]]="","",ROW()-4)</f>
        <v/>
      </c>
      <c r="B3952" s="68"/>
      <c r="C3952" s="4" t="str">
        <f>IFERROR(VLOOKUP(B3952,Table14[],3,0),"")</f>
        <v/>
      </c>
      <c r="D3952" s="4" t="str">
        <f>IFERROR(VLOOKUP(B3952,Table14[],2,0),"")</f>
        <v/>
      </c>
      <c r="E3952" s="4"/>
      <c r="H3952" s="41" t="str">
        <f>IFERROR(VLOOKUP(Table49[[#This Row],[ITEM CODE]],Table2[[Item Code]:[Master Name]],2,0),"")</f>
        <v/>
      </c>
      <c r="I3952" s="41"/>
      <c r="J3952" s="65" t="str">
        <f>IFERROR(VLOOKUP(Table49[[#This Row],[ITEM CODE]],Table2[[Item Code]:[Master Name]],3,0),"")</f>
        <v/>
      </c>
      <c r="K3952" s="1" t="str">
        <f>IFERROR(VLOOKUP(Table49[[#This Row],[ITEM CODE]],Table2[[Item Code]:[Master Name]],9,0),"")</f>
        <v/>
      </c>
      <c r="L3952" s="1" t="str">
        <f>IFERROR(VLOOKUP(Table49[[#This Row],[ITEM CODE]],Table2[[Item Code]:[Master Name]],8,0),"")</f>
        <v/>
      </c>
      <c r="M3952" s="41"/>
      <c r="N3952" s="66">
        <f>IFERROR(VLOOKUP(Table49[[#This Row],[ITEM CODE]],Table2[[#All],[Item Code]:[Unit Cost]],10,0),0)</f>
        <v>0</v>
      </c>
      <c r="O3952" s="134">
        <f>IFERROR(VLOOKUP(Table49[[#This Row],[ITEM CODE]],Table2[[#All],[Item Code]:[Unit Cost]],10,0),0)</f>
        <v>0</v>
      </c>
      <c r="P3952" s="56"/>
      <c r="Q3952" s="58"/>
      <c r="R3952" s="58">
        <f>Table49[[#This Row],[QUANTITY]]*Table49[[#This Row],[INV Prices]]</f>
        <v>0</v>
      </c>
      <c r="S3952" s="67"/>
      <c r="V3952" s="41"/>
      <c r="W3952" s="4" t="str">
        <f>IFERROR(VLOOKUP(Table49[[#This Row],[ITEM CODE]],Table2[[Item Code]:[Category ]],6,0),"")</f>
        <v/>
      </c>
      <c r="X3952" s="1" t="str">
        <f>IFERROR(VLOOKUP(Table49[[#This Row],[ITEM CODE]],Table2[[Item Code]:[Sub Category]],7,0),"")</f>
        <v/>
      </c>
      <c r="Y3952" s="68" t="str">
        <f>Table49[[#This Row],[PO Number]]&amp;COUNTIFS($E$5:E3952,E3952)</f>
        <v>0</v>
      </c>
    </row>
    <row r="3953" spans="1:25" ht="14.7" customHeight="1" x14ac:dyDescent="0.3">
      <c r="A3953" s="1" t="str">
        <f>IF(Table49[[#This Row],[ITEM NAME]]="","",ROW()-4)</f>
        <v/>
      </c>
      <c r="B3953" s="68"/>
      <c r="C3953" s="4" t="str">
        <f>IFERROR(VLOOKUP(B3953,Table14[],3,0),"")</f>
        <v/>
      </c>
      <c r="D3953" s="4" t="str">
        <f>IFERROR(VLOOKUP(B3953,Table14[],2,0),"")</f>
        <v/>
      </c>
      <c r="E3953" s="4"/>
      <c r="H3953" s="41" t="str">
        <f>IFERROR(VLOOKUP(Table49[[#This Row],[ITEM CODE]],Table2[[Item Code]:[Master Name]],2,0),"")</f>
        <v/>
      </c>
      <c r="I3953" s="41"/>
      <c r="J3953" s="65" t="str">
        <f>IFERROR(VLOOKUP(Table49[[#This Row],[ITEM CODE]],Table2[[Item Code]:[Master Name]],3,0),"")</f>
        <v/>
      </c>
      <c r="K3953" s="1" t="str">
        <f>IFERROR(VLOOKUP(Table49[[#This Row],[ITEM CODE]],Table2[[Item Code]:[Master Name]],9,0),"")</f>
        <v/>
      </c>
      <c r="L3953" s="1" t="str">
        <f>IFERROR(VLOOKUP(Table49[[#This Row],[ITEM CODE]],Table2[[Item Code]:[Master Name]],8,0),"")</f>
        <v/>
      </c>
      <c r="M3953" s="41"/>
      <c r="N3953" s="66">
        <f>IFERROR(VLOOKUP(Table49[[#This Row],[ITEM CODE]],Table2[[#All],[Item Code]:[Unit Cost]],10,0),0)</f>
        <v>0</v>
      </c>
      <c r="O3953" s="134">
        <f>IFERROR(VLOOKUP(Table49[[#This Row],[ITEM CODE]],Table2[[#All],[Item Code]:[Unit Cost]],10,0),0)</f>
        <v>0</v>
      </c>
      <c r="P3953" s="56"/>
      <c r="Q3953" s="58"/>
      <c r="R3953" s="58">
        <f>Table49[[#This Row],[QUANTITY]]*Table49[[#This Row],[INV Prices]]</f>
        <v>0</v>
      </c>
      <c r="S3953" s="67"/>
      <c r="V3953" s="41"/>
      <c r="W3953" s="4" t="str">
        <f>IFERROR(VLOOKUP(Table49[[#This Row],[ITEM CODE]],Table2[[Item Code]:[Category ]],6,0),"")</f>
        <v/>
      </c>
      <c r="X3953" s="1" t="str">
        <f>IFERROR(VLOOKUP(Table49[[#This Row],[ITEM CODE]],Table2[[Item Code]:[Sub Category]],7,0),"")</f>
        <v/>
      </c>
      <c r="Y3953" s="68" t="str">
        <f>Table49[[#This Row],[PO Number]]&amp;COUNTIFS($E$5:E3953,E3953)</f>
        <v>0</v>
      </c>
    </row>
    <row r="3954" spans="1:25" ht="14.7" customHeight="1" x14ac:dyDescent="0.3">
      <c r="A3954" s="1" t="str">
        <f>IF(Table49[[#This Row],[ITEM NAME]]="","",ROW()-4)</f>
        <v/>
      </c>
      <c r="B3954" s="68"/>
      <c r="C3954" s="4" t="str">
        <f>IFERROR(VLOOKUP(B3954,Table14[],3,0),"")</f>
        <v/>
      </c>
      <c r="D3954" s="4" t="str">
        <f>IFERROR(VLOOKUP(B3954,Table14[],2,0),"")</f>
        <v/>
      </c>
      <c r="E3954" s="4"/>
      <c r="H3954" s="41" t="str">
        <f>IFERROR(VLOOKUP(Table49[[#This Row],[ITEM CODE]],Table2[[Item Code]:[Master Name]],2,0),"")</f>
        <v/>
      </c>
      <c r="I3954" s="41"/>
      <c r="J3954" s="65" t="str">
        <f>IFERROR(VLOOKUP(Table49[[#This Row],[ITEM CODE]],Table2[[Item Code]:[Master Name]],3,0),"")</f>
        <v/>
      </c>
      <c r="K3954" s="1" t="str">
        <f>IFERROR(VLOOKUP(Table49[[#This Row],[ITEM CODE]],Table2[[Item Code]:[Master Name]],9,0),"")</f>
        <v/>
      </c>
      <c r="L3954" s="1" t="str">
        <f>IFERROR(VLOOKUP(Table49[[#This Row],[ITEM CODE]],Table2[[Item Code]:[Master Name]],8,0),"")</f>
        <v/>
      </c>
      <c r="M3954" s="41"/>
      <c r="N3954" s="66">
        <f>IFERROR(VLOOKUP(Table49[[#This Row],[ITEM CODE]],Table2[[#All],[Item Code]:[Unit Cost]],10,0),0)</f>
        <v>0</v>
      </c>
      <c r="O3954" s="134">
        <f>IFERROR(VLOOKUP(Table49[[#This Row],[ITEM CODE]],Table2[[#All],[Item Code]:[Unit Cost]],10,0),0)</f>
        <v>0</v>
      </c>
      <c r="P3954" s="56"/>
      <c r="Q3954" s="58"/>
      <c r="R3954" s="58">
        <f>Table49[[#This Row],[QUANTITY]]*Table49[[#This Row],[INV Prices]]</f>
        <v>0</v>
      </c>
      <c r="S3954" s="67"/>
      <c r="V3954" s="41"/>
      <c r="W3954" s="4" t="str">
        <f>IFERROR(VLOOKUP(Table49[[#This Row],[ITEM CODE]],Table2[[Item Code]:[Category ]],6,0),"")</f>
        <v/>
      </c>
      <c r="X3954" s="1" t="str">
        <f>IFERROR(VLOOKUP(Table49[[#This Row],[ITEM CODE]],Table2[[Item Code]:[Sub Category]],7,0),"")</f>
        <v/>
      </c>
      <c r="Y3954" s="68" t="str">
        <f>Table49[[#This Row],[PO Number]]&amp;COUNTIFS($E$5:E3954,E3954)</f>
        <v>0</v>
      </c>
    </row>
    <row r="3955" spans="1:25" ht="14.7" customHeight="1" x14ac:dyDescent="0.3">
      <c r="A3955" s="1" t="str">
        <f>IF(Table49[[#This Row],[ITEM NAME]]="","",ROW()-4)</f>
        <v/>
      </c>
      <c r="B3955" s="68"/>
      <c r="C3955" s="4" t="str">
        <f>IFERROR(VLOOKUP(B3955,Table14[],3,0),"")</f>
        <v/>
      </c>
      <c r="D3955" s="4" t="str">
        <f>IFERROR(VLOOKUP(B3955,Table14[],2,0),"")</f>
        <v/>
      </c>
      <c r="E3955" s="4"/>
      <c r="H3955" s="41" t="str">
        <f>IFERROR(VLOOKUP(Table49[[#This Row],[ITEM CODE]],Table2[[Item Code]:[Master Name]],2,0),"")</f>
        <v/>
      </c>
      <c r="I3955" s="41"/>
      <c r="J3955" s="65" t="str">
        <f>IFERROR(VLOOKUP(Table49[[#This Row],[ITEM CODE]],Table2[[Item Code]:[Master Name]],3,0),"")</f>
        <v/>
      </c>
      <c r="K3955" s="1" t="str">
        <f>IFERROR(VLOOKUP(Table49[[#This Row],[ITEM CODE]],Table2[[Item Code]:[Master Name]],9,0),"")</f>
        <v/>
      </c>
      <c r="L3955" s="1" t="str">
        <f>IFERROR(VLOOKUP(Table49[[#This Row],[ITEM CODE]],Table2[[Item Code]:[Master Name]],8,0),"")</f>
        <v/>
      </c>
      <c r="M3955" s="41"/>
      <c r="N3955" s="66">
        <f>IFERROR(VLOOKUP(Table49[[#This Row],[ITEM CODE]],Table2[[#All],[Item Code]:[Unit Cost]],10,0),0)</f>
        <v>0</v>
      </c>
      <c r="O3955" s="134">
        <f>IFERROR(VLOOKUP(Table49[[#This Row],[ITEM CODE]],Table2[[#All],[Item Code]:[Unit Cost]],10,0),0)</f>
        <v>0</v>
      </c>
      <c r="P3955" s="56"/>
      <c r="Q3955" s="58"/>
      <c r="R3955" s="58">
        <f>Table49[[#This Row],[QUANTITY]]*Table49[[#This Row],[INV Prices]]</f>
        <v>0</v>
      </c>
      <c r="S3955" s="67"/>
      <c r="V3955" s="41"/>
      <c r="W3955" s="4" t="str">
        <f>IFERROR(VLOOKUP(Table49[[#This Row],[ITEM CODE]],Table2[[Item Code]:[Category ]],6,0),"")</f>
        <v/>
      </c>
      <c r="X3955" s="1" t="str">
        <f>IFERROR(VLOOKUP(Table49[[#This Row],[ITEM CODE]],Table2[[Item Code]:[Sub Category]],7,0),"")</f>
        <v/>
      </c>
      <c r="Y3955" s="68" t="str">
        <f>Table49[[#This Row],[PO Number]]&amp;COUNTIFS($E$5:E3955,E3955)</f>
        <v>0</v>
      </c>
    </row>
    <row r="3956" spans="1:25" ht="14.7" customHeight="1" x14ac:dyDescent="0.3">
      <c r="A3956" s="1" t="str">
        <f>IF(Table49[[#This Row],[ITEM NAME]]="","",ROW()-4)</f>
        <v/>
      </c>
      <c r="B3956" s="68"/>
      <c r="C3956" s="4" t="str">
        <f>IFERROR(VLOOKUP(B3956,Table14[],3,0),"")</f>
        <v/>
      </c>
      <c r="D3956" s="4" t="str">
        <f>IFERROR(VLOOKUP(B3956,Table14[],2,0),"")</f>
        <v/>
      </c>
      <c r="E3956" s="4"/>
      <c r="H3956" s="41" t="str">
        <f>IFERROR(VLOOKUP(Table49[[#This Row],[ITEM CODE]],Table2[[Item Code]:[Master Name]],2,0),"")</f>
        <v/>
      </c>
      <c r="I3956" s="41"/>
      <c r="J3956" s="65" t="str">
        <f>IFERROR(VLOOKUP(Table49[[#This Row],[ITEM CODE]],Table2[[Item Code]:[Master Name]],3,0),"")</f>
        <v/>
      </c>
      <c r="K3956" s="1" t="str">
        <f>IFERROR(VLOOKUP(Table49[[#This Row],[ITEM CODE]],Table2[[Item Code]:[Master Name]],9,0),"")</f>
        <v/>
      </c>
      <c r="L3956" s="1" t="str">
        <f>IFERROR(VLOOKUP(Table49[[#This Row],[ITEM CODE]],Table2[[Item Code]:[Master Name]],8,0),"")</f>
        <v/>
      </c>
      <c r="M3956" s="41"/>
      <c r="N3956" s="66">
        <f>IFERROR(VLOOKUP(Table49[[#This Row],[ITEM CODE]],Table2[[#All],[Item Code]:[Unit Cost]],10,0),0)</f>
        <v>0</v>
      </c>
      <c r="O3956" s="134">
        <f>IFERROR(VLOOKUP(Table49[[#This Row],[ITEM CODE]],Table2[[#All],[Item Code]:[Unit Cost]],10,0),0)</f>
        <v>0</v>
      </c>
      <c r="P3956" s="56"/>
      <c r="Q3956" s="58"/>
      <c r="R3956" s="58">
        <f>Table49[[#This Row],[QUANTITY]]*Table49[[#This Row],[INV Prices]]</f>
        <v>0</v>
      </c>
      <c r="S3956" s="67"/>
      <c r="V3956" s="41"/>
      <c r="W3956" s="4" t="str">
        <f>IFERROR(VLOOKUP(Table49[[#This Row],[ITEM CODE]],Table2[[Item Code]:[Category ]],6,0),"")</f>
        <v/>
      </c>
      <c r="X3956" s="1" t="str">
        <f>IFERROR(VLOOKUP(Table49[[#This Row],[ITEM CODE]],Table2[[Item Code]:[Sub Category]],7,0),"")</f>
        <v/>
      </c>
      <c r="Y3956" s="68" t="str">
        <f>Table49[[#This Row],[PO Number]]&amp;COUNTIFS($E$5:E3956,E3956)</f>
        <v>0</v>
      </c>
    </row>
    <row r="3957" spans="1:25" ht="14.7" customHeight="1" x14ac:dyDescent="0.3">
      <c r="A3957" s="1" t="str">
        <f>IF(Table49[[#This Row],[ITEM NAME]]="","",ROW()-4)</f>
        <v/>
      </c>
      <c r="B3957" s="68"/>
      <c r="C3957" s="4" t="str">
        <f>IFERROR(VLOOKUP(B3957,Table14[],3,0),"")</f>
        <v/>
      </c>
      <c r="D3957" s="4" t="str">
        <f>IFERROR(VLOOKUP(B3957,Table14[],2,0),"")</f>
        <v/>
      </c>
      <c r="E3957" s="4"/>
      <c r="H3957" s="41" t="str">
        <f>IFERROR(VLOOKUP(Table49[[#This Row],[ITEM CODE]],Table2[[Item Code]:[Master Name]],2,0),"")</f>
        <v/>
      </c>
      <c r="I3957" s="41"/>
      <c r="J3957" s="65" t="str">
        <f>IFERROR(VLOOKUP(Table49[[#This Row],[ITEM CODE]],Table2[[Item Code]:[Master Name]],3,0),"")</f>
        <v/>
      </c>
      <c r="K3957" s="1" t="str">
        <f>IFERROR(VLOOKUP(Table49[[#This Row],[ITEM CODE]],Table2[[Item Code]:[Master Name]],9,0),"")</f>
        <v/>
      </c>
      <c r="L3957" s="1" t="str">
        <f>IFERROR(VLOOKUP(Table49[[#This Row],[ITEM CODE]],Table2[[Item Code]:[Master Name]],8,0),"")</f>
        <v/>
      </c>
      <c r="M3957" s="41"/>
      <c r="N3957" s="66">
        <f>IFERROR(VLOOKUP(Table49[[#This Row],[ITEM CODE]],Table2[[#All],[Item Code]:[Unit Cost]],10,0),0)</f>
        <v>0</v>
      </c>
      <c r="O3957" s="134">
        <f>IFERROR(VLOOKUP(Table49[[#This Row],[ITEM CODE]],Table2[[#All],[Item Code]:[Unit Cost]],10,0),0)</f>
        <v>0</v>
      </c>
      <c r="P3957" s="56"/>
      <c r="Q3957" s="58"/>
      <c r="R3957" s="58">
        <f>Table49[[#This Row],[QUANTITY]]*Table49[[#This Row],[INV Prices]]</f>
        <v>0</v>
      </c>
      <c r="S3957" s="67"/>
      <c r="V3957" s="41"/>
      <c r="W3957" s="4" t="str">
        <f>IFERROR(VLOOKUP(Table49[[#This Row],[ITEM CODE]],Table2[[Item Code]:[Category ]],6,0),"")</f>
        <v/>
      </c>
      <c r="X3957" s="1" t="str">
        <f>IFERROR(VLOOKUP(Table49[[#This Row],[ITEM CODE]],Table2[[Item Code]:[Sub Category]],7,0),"")</f>
        <v/>
      </c>
      <c r="Y3957" s="68" t="str">
        <f>Table49[[#This Row],[PO Number]]&amp;COUNTIFS($E$5:E3957,E3957)</f>
        <v>0</v>
      </c>
    </row>
    <row r="3958" spans="1:25" ht="14.7" customHeight="1" x14ac:dyDescent="0.3">
      <c r="A3958" s="1" t="str">
        <f>IF(Table49[[#This Row],[ITEM NAME]]="","",ROW()-4)</f>
        <v/>
      </c>
      <c r="B3958" s="68"/>
      <c r="C3958" s="4" t="str">
        <f>IFERROR(VLOOKUP(B3958,Table14[],3,0),"")</f>
        <v/>
      </c>
      <c r="D3958" s="4" t="str">
        <f>IFERROR(VLOOKUP(B3958,Table14[],2,0),"")</f>
        <v/>
      </c>
      <c r="E3958" s="4"/>
      <c r="H3958" s="41" t="str">
        <f>IFERROR(VLOOKUP(Table49[[#This Row],[ITEM CODE]],Table2[[Item Code]:[Master Name]],2,0),"")</f>
        <v/>
      </c>
      <c r="I3958" s="41"/>
      <c r="J3958" s="65" t="str">
        <f>IFERROR(VLOOKUP(Table49[[#This Row],[ITEM CODE]],Table2[[Item Code]:[Master Name]],3,0),"")</f>
        <v/>
      </c>
      <c r="K3958" s="1" t="str">
        <f>IFERROR(VLOOKUP(Table49[[#This Row],[ITEM CODE]],Table2[[Item Code]:[Master Name]],9,0),"")</f>
        <v/>
      </c>
      <c r="L3958" s="1" t="str">
        <f>IFERROR(VLOOKUP(Table49[[#This Row],[ITEM CODE]],Table2[[Item Code]:[Master Name]],8,0),"")</f>
        <v/>
      </c>
      <c r="M3958" s="41"/>
      <c r="N3958" s="66">
        <f>IFERROR(VLOOKUP(Table49[[#This Row],[ITEM CODE]],Table2[[#All],[Item Code]:[Unit Cost]],10,0),0)</f>
        <v>0</v>
      </c>
      <c r="O3958" s="134">
        <f>IFERROR(VLOOKUP(Table49[[#This Row],[ITEM CODE]],Table2[[#All],[Item Code]:[Unit Cost]],10,0),0)</f>
        <v>0</v>
      </c>
      <c r="P3958" s="56"/>
      <c r="Q3958" s="58"/>
      <c r="R3958" s="58">
        <f>Table49[[#This Row],[QUANTITY]]*Table49[[#This Row],[INV Prices]]</f>
        <v>0</v>
      </c>
      <c r="S3958" s="67"/>
      <c r="V3958" s="41"/>
      <c r="W3958" s="4" t="str">
        <f>IFERROR(VLOOKUP(Table49[[#This Row],[ITEM CODE]],Table2[[Item Code]:[Category ]],6,0),"")</f>
        <v/>
      </c>
      <c r="X3958" s="1" t="str">
        <f>IFERROR(VLOOKUP(Table49[[#This Row],[ITEM CODE]],Table2[[Item Code]:[Sub Category]],7,0),"")</f>
        <v/>
      </c>
      <c r="Y3958" s="68" t="str">
        <f>Table49[[#This Row],[PO Number]]&amp;COUNTIFS($E$5:E3958,E3958)</f>
        <v>0</v>
      </c>
    </row>
    <row r="3959" spans="1:25" ht="14.7" customHeight="1" x14ac:dyDescent="0.3">
      <c r="A3959" s="1" t="str">
        <f>IF(Table49[[#This Row],[ITEM NAME]]="","",ROW()-4)</f>
        <v/>
      </c>
      <c r="B3959" s="68"/>
      <c r="C3959" s="4" t="str">
        <f>IFERROR(VLOOKUP(B3959,Table14[],3,0),"")</f>
        <v/>
      </c>
      <c r="D3959" s="4" t="str">
        <f>IFERROR(VLOOKUP(B3959,Table14[],2,0),"")</f>
        <v/>
      </c>
      <c r="E3959" s="4"/>
      <c r="H3959" s="41" t="str">
        <f>IFERROR(VLOOKUP(Table49[[#This Row],[ITEM CODE]],Table2[[Item Code]:[Master Name]],2,0),"")</f>
        <v/>
      </c>
      <c r="I3959" s="41"/>
      <c r="J3959" s="65" t="str">
        <f>IFERROR(VLOOKUP(Table49[[#This Row],[ITEM CODE]],Table2[[Item Code]:[Master Name]],3,0),"")</f>
        <v/>
      </c>
      <c r="K3959" s="1" t="str">
        <f>IFERROR(VLOOKUP(Table49[[#This Row],[ITEM CODE]],Table2[[Item Code]:[Master Name]],9,0),"")</f>
        <v/>
      </c>
      <c r="L3959" s="1" t="str">
        <f>IFERROR(VLOOKUP(Table49[[#This Row],[ITEM CODE]],Table2[[Item Code]:[Master Name]],8,0),"")</f>
        <v/>
      </c>
      <c r="M3959" s="41"/>
      <c r="N3959" s="66">
        <f>IFERROR(VLOOKUP(Table49[[#This Row],[ITEM CODE]],Table2[[#All],[Item Code]:[Unit Cost]],10,0),0)</f>
        <v>0</v>
      </c>
      <c r="O3959" s="134">
        <f>IFERROR(VLOOKUP(Table49[[#This Row],[ITEM CODE]],Table2[[#All],[Item Code]:[Unit Cost]],10,0),0)</f>
        <v>0</v>
      </c>
      <c r="P3959" s="56"/>
      <c r="Q3959" s="58"/>
      <c r="R3959" s="58">
        <f>Table49[[#This Row],[QUANTITY]]*Table49[[#This Row],[INV Prices]]</f>
        <v>0</v>
      </c>
      <c r="S3959" s="67"/>
      <c r="V3959" s="41"/>
      <c r="W3959" s="4" t="str">
        <f>IFERROR(VLOOKUP(Table49[[#This Row],[ITEM CODE]],Table2[[Item Code]:[Category ]],6,0),"")</f>
        <v/>
      </c>
      <c r="X3959" s="1" t="str">
        <f>IFERROR(VLOOKUP(Table49[[#This Row],[ITEM CODE]],Table2[[Item Code]:[Sub Category]],7,0),"")</f>
        <v/>
      </c>
      <c r="Y3959" s="68" t="str">
        <f>Table49[[#This Row],[PO Number]]&amp;COUNTIFS($E$5:E3959,E3959)</f>
        <v>0</v>
      </c>
    </row>
    <row r="3960" spans="1:25" ht="14.7" customHeight="1" x14ac:dyDescent="0.3">
      <c r="A3960" s="1" t="str">
        <f>IF(Table49[[#This Row],[ITEM NAME]]="","",ROW()-4)</f>
        <v/>
      </c>
      <c r="B3960" s="68"/>
      <c r="C3960" s="4" t="str">
        <f>IFERROR(VLOOKUP(B3960,Table14[],3,0),"")</f>
        <v/>
      </c>
      <c r="D3960" s="4" t="str">
        <f>IFERROR(VLOOKUP(B3960,Table14[],2,0),"")</f>
        <v/>
      </c>
      <c r="E3960" s="4"/>
      <c r="H3960" s="41" t="str">
        <f>IFERROR(VLOOKUP(Table49[[#This Row],[ITEM CODE]],Table2[[Item Code]:[Master Name]],2,0),"")</f>
        <v/>
      </c>
      <c r="I3960" s="41"/>
      <c r="J3960" s="65" t="str">
        <f>IFERROR(VLOOKUP(Table49[[#This Row],[ITEM CODE]],Table2[[Item Code]:[Master Name]],3,0),"")</f>
        <v/>
      </c>
      <c r="K3960" s="1" t="str">
        <f>IFERROR(VLOOKUP(Table49[[#This Row],[ITEM CODE]],Table2[[Item Code]:[Master Name]],9,0),"")</f>
        <v/>
      </c>
      <c r="L3960" s="1" t="str">
        <f>IFERROR(VLOOKUP(Table49[[#This Row],[ITEM CODE]],Table2[[Item Code]:[Master Name]],8,0),"")</f>
        <v/>
      </c>
      <c r="M3960" s="41"/>
      <c r="N3960" s="66">
        <f>IFERROR(VLOOKUP(Table49[[#This Row],[ITEM CODE]],Table2[[#All],[Item Code]:[Unit Cost]],10,0),0)</f>
        <v>0</v>
      </c>
      <c r="O3960" s="134">
        <f>IFERROR(VLOOKUP(Table49[[#This Row],[ITEM CODE]],Table2[[#All],[Item Code]:[Unit Cost]],10,0),0)</f>
        <v>0</v>
      </c>
      <c r="P3960" s="56"/>
      <c r="Q3960" s="58"/>
      <c r="R3960" s="58">
        <f>Table49[[#This Row],[QUANTITY]]*Table49[[#This Row],[INV Prices]]</f>
        <v>0</v>
      </c>
      <c r="S3960" s="67"/>
      <c r="V3960" s="41"/>
      <c r="W3960" s="4" t="str">
        <f>IFERROR(VLOOKUP(Table49[[#This Row],[ITEM CODE]],Table2[[Item Code]:[Category ]],6,0),"")</f>
        <v/>
      </c>
      <c r="X3960" s="1" t="str">
        <f>IFERROR(VLOOKUP(Table49[[#This Row],[ITEM CODE]],Table2[[Item Code]:[Sub Category]],7,0),"")</f>
        <v/>
      </c>
      <c r="Y3960" s="68" t="str">
        <f>Table49[[#This Row],[PO Number]]&amp;COUNTIFS($E$5:E3960,E3960)</f>
        <v>0</v>
      </c>
    </row>
    <row r="3961" spans="1:25" ht="14.7" customHeight="1" x14ac:dyDescent="0.3">
      <c r="A3961" s="1" t="str">
        <f>IF(Table49[[#This Row],[ITEM NAME]]="","",ROW()-4)</f>
        <v/>
      </c>
      <c r="B3961" s="68"/>
      <c r="C3961" s="4" t="str">
        <f>IFERROR(VLOOKUP(B3961,Table14[],3,0),"")</f>
        <v/>
      </c>
      <c r="D3961" s="4" t="str">
        <f>IFERROR(VLOOKUP(B3961,Table14[],2,0),"")</f>
        <v/>
      </c>
      <c r="E3961" s="4"/>
      <c r="H3961" s="41" t="str">
        <f>IFERROR(VLOOKUP(Table49[[#This Row],[ITEM CODE]],Table2[[Item Code]:[Master Name]],2,0),"")</f>
        <v/>
      </c>
      <c r="I3961" s="41"/>
      <c r="J3961" s="65" t="str">
        <f>IFERROR(VLOOKUP(Table49[[#This Row],[ITEM CODE]],Table2[[Item Code]:[Master Name]],3,0),"")</f>
        <v/>
      </c>
      <c r="K3961" s="1" t="str">
        <f>IFERROR(VLOOKUP(Table49[[#This Row],[ITEM CODE]],Table2[[Item Code]:[Master Name]],9,0),"")</f>
        <v/>
      </c>
      <c r="L3961" s="1" t="str">
        <f>IFERROR(VLOOKUP(Table49[[#This Row],[ITEM CODE]],Table2[[Item Code]:[Master Name]],8,0),"")</f>
        <v/>
      </c>
      <c r="M3961" s="41"/>
      <c r="N3961" s="66">
        <f>IFERROR(VLOOKUP(Table49[[#This Row],[ITEM CODE]],Table2[[#All],[Item Code]:[Unit Cost]],10,0),0)</f>
        <v>0</v>
      </c>
      <c r="O3961" s="134">
        <f>IFERROR(VLOOKUP(Table49[[#This Row],[ITEM CODE]],Table2[[#All],[Item Code]:[Unit Cost]],10,0),0)</f>
        <v>0</v>
      </c>
      <c r="P3961" s="56"/>
      <c r="Q3961" s="58"/>
      <c r="R3961" s="58">
        <f>Table49[[#This Row],[QUANTITY]]*Table49[[#This Row],[INV Prices]]</f>
        <v>0</v>
      </c>
      <c r="S3961" s="67"/>
      <c r="V3961" s="41"/>
      <c r="W3961" s="4" t="str">
        <f>IFERROR(VLOOKUP(Table49[[#This Row],[ITEM CODE]],Table2[[Item Code]:[Category ]],6,0),"")</f>
        <v/>
      </c>
      <c r="X3961" s="1" t="str">
        <f>IFERROR(VLOOKUP(Table49[[#This Row],[ITEM CODE]],Table2[[Item Code]:[Sub Category]],7,0),"")</f>
        <v/>
      </c>
      <c r="Y3961" s="68" t="str">
        <f>Table49[[#This Row],[PO Number]]&amp;COUNTIFS($E$5:E3961,E3961)</f>
        <v>0</v>
      </c>
    </row>
    <row r="3962" spans="1:25" ht="14.7" customHeight="1" x14ac:dyDescent="0.3">
      <c r="A3962" s="1" t="str">
        <f>IF(Table49[[#This Row],[ITEM NAME]]="","",ROW()-4)</f>
        <v/>
      </c>
      <c r="B3962" s="68"/>
      <c r="C3962" s="4" t="str">
        <f>IFERROR(VLOOKUP(B3962,Table14[],3,0),"")</f>
        <v/>
      </c>
      <c r="D3962" s="4" t="str">
        <f>IFERROR(VLOOKUP(B3962,Table14[],2,0),"")</f>
        <v/>
      </c>
      <c r="E3962" s="4"/>
      <c r="H3962" s="41" t="str">
        <f>IFERROR(VLOOKUP(Table49[[#This Row],[ITEM CODE]],Table2[[Item Code]:[Master Name]],2,0),"")</f>
        <v/>
      </c>
      <c r="I3962" s="41"/>
      <c r="J3962" s="65" t="str">
        <f>IFERROR(VLOOKUP(Table49[[#This Row],[ITEM CODE]],Table2[[Item Code]:[Master Name]],3,0),"")</f>
        <v/>
      </c>
      <c r="K3962" s="1" t="str">
        <f>IFERROR(VLOOKUP(Table49[[#This Row],[ITEM CODE]],Table2[[Item Code]:[Master Name]],9,0),"")</f>
        <v/>
      </c>
      <c r="L3962" s="1" t="str">
        <f>IFERROR(VLOOKUP(Table49[[#This Row],[ITEM CODE]],Table2[[Item Code]:[Master Name]],8,0),"")</f>
        <v/>
      </c>
      <c r="M3962" s="41"/>
      <c r="N3962" s="66">
        <f>IFERROR(VLOOKUP(Table49[[#This Row],[ITEM CODE]],Table2[[#All],[Item Code]:[Unit Cost]],10,0),0)</f>
        <v>0</v>
      </c>
      <c r="O3962" s="134">
        <f>IFERROR(VLOOKUP(Table49[[#This Row],[ITEM CODE]],Table2[[#All],[Item Code]:[Unit Cost]],10,0),0)</f>
        <v>0</v>
      </c>
      <c r="P3962" s="56"/>
      <c r="Q3962" s="58"/>
      <c r="R3962" s="58">
        <f>Table49[[#This Row],[QUANTITY]]*Table49[[#This Row],[INV Prices]]</f>
        <v>0</v>
      </c>
      <c r="S3962" s="67"/>
      <c r="V3962" s="41"/>
      <c r="W3962" s="4" t="str">
        <f>IFERROR(VLOOKUP(Table49[[#This Row],[ITEM CODE]],Table2[[Item Code]:[Category ]],6,0),"")</f>
        <v/>
      </c>
      <c r="X3962" s="1" t="str">
        <f>IFERROR(VLOOKUP(Table49[[#This Row],[ITEM CODE]],Table2[[Item Code]:[Sub Category]],7,0),"")</f>
        <v/>
      </c>
      <c r="Y3962" s="68" t="str">
        <f>Table49[[#This Row],[PO Number]]&amp;COUNTIFS($E$5:E3962,E3962)</f>
        <v>0</v>
      </c>
    </row>
    <row r="3963" spans="1:25" ht="14.7" customHeight="1" x14ac:dyDescent="0.3">
      <c r="A3963" s="1" t="str">
        <f>IF(Table49[[#This Row],[ITEM NAME]]="","",ROW()-4)</f>
        <v/>
      </c>
      <c r="B3963" s="68"/>
      <c r="C3963" s="4" t="str">
        <f>IFERROR(VLOOKUP(B3963,Table14[],3,0),"")</f>
        <v/>
      </c>
      <c r="D3963" s="4" t="str">
        <f>IFERROR(VLOOKUP(B3963,Table14[],2,0),"")</f>
        <v/>
      </c>
      <c r="E3963" s="4"/>
      <c r="H3963" s="41" t="str">
        <f>IFERROR(VLOOKUP(Table49[[#This Row],[ITEM CODE]],Table2[[Item Code]:[Master Name]],2,0),"")</f>
        <v/>
      </c>
      <c r="I3963" s="41"/>
      <c r="J3963" s="65" t="str">
        <f>IFERROR(VLOOKUP(Table49[[#This Row],[ITEM CODE]],Table2[[Item Code]:[Master Name]],3,0),"")</f>
        <v/>
      </c>
      <c r="K3963" s="1" t="str">
        <f>IFERROR(VLOOKUP(Table49[[#This Row],[ITEM CODE]],Table2[[Item Code]:[Master Name]],9,0),"")</f>
        <v/>
      </c>
      <c r="L3963" s="1" t="str">
        <f>IFERROR(VLOOKUP(Table49[[#This Row],[ITEM CODE]],Table2[[Item Code]:[Master Name]],8,0),"")</f>
        <v/>
      </c>
      <c r="M3963" s="41"/>
      <c r="N3963" s="66">
        <f>IFERROR(VLOOKUP(Table49[[#This Row],[ITEM CODE]],Table2[[#All],[Item Code]:[Unit Cost]],10,0),0)</f>
        <v>0</v>
      </c>
      <c r="O3963" s="134">
        <f>IFERROR(VLOOKUP(Table49[[#This Row],[ITEM CODE]],Table2[[#All],[Item Code]:[Unit Cost]],10,0),0)</f>
        <v>0</v>
      </c>
      <c r="P3963" s="56"/>
      <c r="Q3963" s="58"/>
      <c r="R3963" s="58">
        <f>Table49[[#This Row],[QUANTITY]]*Table49[[#This Row],[INV Prices]]</f>
        <v>0</v>
      </c>
      <c r="S3963" s="67"/>
      <c r="V3963" s="41"/>
      <c r="W3963" s="4" t="str">
        <f>IFERROR(VLOOKUP(Table49[[#This Row],[ITEM CODE]],Table2[[Item Code]:[Category ]],6,0),"")</f>
        <v/>
      </c>
      <c r="X3963" s="1" t="str">
        <f>IFERROR(VLOOKUP(Table49[[#This Row],[ITEM CODE]],Table2[[Item Code]:[Sub Category]],7,0),"")</f>
        <v/>
      </c>
      <c r="Y3963" s="68" t="str">
        <f>Table49[[#This Row],[PO Number]]&amp;COUNTIFS($E$5:E3963,E3963)</f>
        <v>0</v>
      </c>
    </row>
    <row r="3964" spans="1:25" ht="14.7" customHeight="1" x14ac:dyDescent="0.3">
      <c r="A3964" s="1" t="str">
        <f>IF(Table49[[#This Row],[ITEM NAME]]="","",ROW()-4)</f>
        <v/>
      </c>
      <c r="B3964" s="68"/>
      <c r="C3964" s="4" t="str">
        <f>IFERROR(VLOOKUP(B3964,Table14[],3,0),"")</f>
        <v/>
      </c>
      <c r="D3964" s="4" t="str">
        <f>IFERROR(VLOOKUP(B3964,Table14[],2,0),"")</f>
        <v/>
      </c>
      <c r="E3964" s="4"/>
      <c r="H3964" s="41" t="str">
        <f>IFERROR(VLOOKUP(Table49[[#This Row],[ITEM CODE]],Table2[[Item Code]:[Master Name]],2,0),"")</f>
        <v/>
      </c>
      <c r="I3964" s="41"/>
      <c r="J3964" s="65" t="str">
        <f>IFERROR(VLOOKUP(Table49[[#This Row],[ITEM CODE]],Table2[[Item Code]:[Master Name]],3,0),"")</f>
        <v/>
      </c>
      <c r="K3964" s="1" t="str">
        <f>IFERROR(VLOOKUP(Table49[[#This Row],[ITEM CODE]],Table2[[Item Code]:[Master Name]],9,0),"")</f>
        <v/>
      </c>
      <c r="L3964" s="1" t="str">
        <f>IFERROR(VLOOKUP(Table49[[#This Row],[ITEM CODE]],Table2[[Item Code]:[Master Name]],8,0),"")</f>
        <v/>
      </c>
      <c r="M3964" s="41"/>
      <c r="N3964" s="66">
        <f>IFERROR(VLOOKUP(Table49[[#This Row],[ITEM CODE]],Table2[[#All],[Item Code]:[Unit Cost]],10,0),0)</f>
        <v>0</v>
      </c>
      <c r="O3964" s="134">
        <f>IFERROR(VLOOKUP(Table49[[#This Row],[ITEM CODE]],Table2[[#All],[Item Code]:[Unit Cost]],10,0),0)</f>
        <v>0</v>
      </c>
      <c r="P3964" s="56"/>
      <c r="Q3964" s="58"/>
      <c r="R3964" s="58">
        <f>Table49[[#This Row],[QUANTITY]]*Table49[[#This Row],[INV Prices]]</f>
        <v>0</v>
      </c>
      <c r="S3964" s="67"/>
      <c r="V3964" s="41"/>
      <c r="W3964" s="4" t="str">
        <f>IFERROR(VLOOKUP(Table49[[#This Row],[ITEM CODE]],Table2[[Item Code]:[Category ]],6,0),"")</f>
        <v/>
      </c>
      <c r="X3964" s="1" t="str">
        <f>IFERROR(VLOOKUP(Table49[[#This Row],[ITEM CODE]],Table2[[Item Code]:[Sub Category]],7,0),"")</f>
        <v/>
      </c>
      <c r="Y3964" s="68" t="str">
        <f>Table49[[#This Row],[PO Number]]&amp;COUNTIFS($E$5:E3964,E3964)</f>
        <v>0</v>
      </c>
    </row>
    <row r="3965" spans="1:25" ht="14.7" customHeight="1" x14ac:dyDescent="0.3">
      <c r="A3965" s="1" t="str">
        <f>IF(Table49[[#This Row],[ITEM NAME]]="","",ROW()-4)</f>
        <v/>
      </c>
      <c r="B3965" s="68"/>
      <c r="C3965" s="4" t="str">
        <f>IFERROR(VLOOKUP(B3965,Table14[],3,0),"")</f>
        <v/>
      </c>
      <c r="D3965" s="4" t="str">
        <f>IFERROR(VLOOKUP(B3965,Table14[],2,0),"")</f>
        <v/>
      </c>
      <c r="E3965" s="4"/>
      <c r="H3965" s="41" t="str">
        <f>IFERROR(VLOOKUP(Table49[[#This Row],[ITEM CODE]],Table2[[Item Code]:[Master Name]],2,0),"")</f>
        <v/>
      </c>
      <c r="I3965" s="41"/>
      <c r="J3965" s="65" t="str">
        <f>IFERROR(VLOOKUP(Table49[[#This Row],[ITEM CODE]],Table2[[Item Code]:[Master Name]],3,0),"")</f>
        <v/>
      </c>
      <c r="K3965" s="1" t="str">
        <f>IFERROR(VLOOKUP(Table49[[#This Row],[ITEM CODE]],Table2[[Item Code]:[Master Name]],9,0),"")</f>
        <v/>
      </c>
      <c r="L3965" s="1" t="str">
        <f>IFERROR(VLOOKUP(Table49[[#This Row],[ITEM CODE]],Table2[[Item Code]:[Master Name]],8,0),"")</f>
        <v/>
      </c>
      <c r="M3965" s="41"/>
      <c r="N3965" s="66">
        <f>IFERROR(VLOOKUP(Table49[[#This Row],[ITEM CODE]],Table2[[#All],[Item Code]:[Unit Cost]],10,0),0)</f>
        <v>0</v>
      </c>
      <c r="O3965" s="134">
        <f>IFERROR(VLOOKUP(Table49[[#This Row],[ITEM CODE]],Table2[[#All],[Item Code]:[Unit Cost]],10,0),0)</f>
        <v>0</v>
      </c>
      <c r="P3965" s="56"/>
      <c r="Q3965" s="58"/>
      <c r="R3965" s="58">
        <f>Table49[[#This Row],[QUANTITY]]*Table49[[#This Row],[INV Prices]]</f>
        <v>0</v>
      </c>
      <c r="S3965" s="67"/>
      <c r="V3965" s="41"/>
      <c r="W3965" s="4" t="str">
        <f>IFERROR(VLOOKUP(Table49[[#This Row],[ITEM CODE]],Table2[[Item Code]:[Category ]],6,0),"")</f>
        <v/>
      </c>
      <c r="X3965" s="1" t="str">
        <f>IFERROR(VLOOKUP(Table49[[#This Row],[ITEM CODE]],Table2[[Item Code]:[Sub Category]],7,0),"")</f>
        <v/>
      </c>
      <c r="Y3965" s="68" t="str">
        <f>Table49[[#This Row],[PO Number]]&amp;COUNTIFS($E$5:E3965,E3965)</f>
        <v>0</v>
      </c>
    </row>
    <row r="3966" spans="1:25" ht="14.7" customHeight="1" x14ac:dyDescent="0.3">
      <c r="A3966" s="1" t="str">
        <f>IF(Table49[[#This Row],[ITEM NAME]]="","",ROW()-4)</f>
        <v/>
      </c>
      <c r="B3966" s="68"/>
      <c r="C3966" s="4" t="str">
        <f>IFERROR(VLOOKUP(B3966,Table14[],3,0),"")</f>
        <v/>
      </c>
      <c r="D3966" s="4" t="str">
        <f>IFERROR(VLOOKUP(B3966,Table14[],2,0),"")</f>
        <v/>
      </c>
      <c r="E3966" s="4"/>
      <c r="H3966" s="41" t="str">
        <f>IFERROR(VLOOKUP(Table49[[#This Row],[ITEM CODE]],Table2[[Item Code]:[Master Name]],2,0),"")</f>
        <v/>
      </c>
      <c r="I3966" s="41"/>
      <c r="J3966" s="65" t="str">
        <f>IFERROR(VLOOKUP(Table49[[#This Row],[ITEM CODE]],Table2[[Item Code]:[Master Name]],3,0),"")</f>
        <v/>
      </c>
      <c r="K3966" s="1" t="str">
        <f>IFERROR(VLOOKUP(Table49[[#This Row],[ITEM CODE]],Table2[[Item Code]:[Master Name]],9,0),"")</f>
        <v/>
      </c>
      <c r="L3966" s="1" t="str">
        <f>IFERROR(VLOOKUP(Table49[[#This Row],[ITEM CODE]],Table2[[Item Code]:[Master Name]],8,0),"")</f>
        <v/>
      </c>
      <c r="M3966" s="41"/>
      <c r="N3966" s="66">
        <f>IFERROR(VLOOKUP(Table49[[#This Row],[ITEM CODE]],Table2[[#All],[Item Code]:[Unit Cost]],10,0),0)</f>
        <v>0</v>
      </c>
      <c r="O3966" s="134">
        <f>IFERROR(VLOOKUP(Table49[[#This Row],[ITEM CODE]],Table2[[#All],[Item Code]:[Unit Cost]],10,0),0)</f>
        <v>0</v>
      </c>
      <c r="P3966" s="56"/>
      <c r="Q3966" s="58"/>
      <c r="R3966" s="58">
        <f>Table49[[#This Row],[QUANTITY]]*Table49[[#This Row],[INV Prices]]</f>
        <v>0</v>
      </c>
      <c r="S3966" s="67"/>
      <c r="V3966" s="41"/>
      <c r="W3966" s="4" t="str">
        <f>IFERROR(VLOOKUP(Table49[[#This Row],[ITEM CODE]],Table2[[Item Code]:[Category ]],6,0),"")</f>
        <v/>
      </c>
      <c r="X3966" s="1" t="str">
        <f>IFERROR(VLOOKUP(Table49[[#This Row],[ITEM CODE]],Table2[[Item Code]:[Sub Category]],7,0),"")</f>
        <v/>
      </c>
      <c r="Y3966" s="68" t="str">
        <f>Table49[[#This Row],[PO Number]]&amp;COUNTIFS($E$5:E3966,E3966)</f>
        <v>0</v>
      </c>
    </row>
    <row r="3967" spans="1:25" ht="14.7" customHeight="1" x14ac:dyDescent="0.3">
      <c r="A3967" s="1" t="str">
        <f>IF(Table49[[#This Row],[ITEM NAME]]="","",ROW()-4)</f>
        <v/>
      </c>
      <c r="B3967" s="68"/>
      <c r="C3967" s="4" t="str">
        <f>IFERROR(VLOOKUP(B3967,Table14[],3,0),"")</f>
        <v/>
      </c>
      <c r="D3967" s="4" t="str">
        <f>IFERROR(VLOOKUP(B3967,Table14[],2,0),"")</f>
        <v/>
      </c>
      <c r="E3967" s="4"/>
      <c r="H3967" s="41" t="str">
        <f>IFERROR(VLOOKUP(Table49[[#This Row],[ITEM CODE]],Table2[[Item Code]:[Master Name]],2,0),"")</f>
        <v/>
      </c>
      <c r="I3967" s="41"/>
      <c r="J3967" s="65" t="str">
        <f>IFERROR(VLOOKUP(Table49[[#This Row],[ITEM CODE]],Table2[[Item Code]:[Master Name]],3,0),"")</f>
        <v/>
      </c>
      <c r="K3967" s="1" t="str">
        <f>IFERROR(VLOOKUP(Table49[[#This Row],[ITEM CODE]],Table2[[Item Code]:[Master Name]],9,0),"")</f>
        <v/>
      </c>
      <c r="L3967" s="1" t="str">
        <f>IFERROR(VLOOKUP(Table49[[#This Row],[ITEM CODE]],Table2[[Item Code]:[Master Name]],8,0),"")</f>
        <v/>
      </c>
      <c r="M3967" s="41"/>
      <c r="N3967" s="66">
        <f>IFERROR(VLOOKUP(Table49[[#This Row],[ITEM CODE]],Table2[[#All],[Item Code]:[Unit Cost]],10,0),0)</f>
        <v>0</v>
      </c>
      <c r="O3967" s="134">
        <f>IFERROR(VLOOKUP(Table49[[#This Row],[ITEM CODE]],Table2[[#All],[Item Code]:[Unit Cost]],10,0),0)</f>
        <v>0</v>
      </c>
      <c r="P3967" s="56"/>
      <c r="Q3967" s="58"/>
      <c r="R3967" s="58">
        <f>Table49[[#This Row],[QUANTITY]]*Table49[[#This Row],[INV Prices]]</f>
        <v>0</v>
      </c>
      <c r="S3967" s="67"/>
      <c r="V3967" s="41"/>
      <c r="W3967" s="4" t="str">
        <f>IFERROR(VLOOKUP(Table49[[#This Row],[ITEM CODE]],Table2[[Item Code]:[Category ]],6,0),"")</f>
        <v/>
      </c>
      <c r="X3967" s="1" t="str">
        <f>IFERROR(VLOOKUP(Table49[[#This Row],[ITEM CODE]],Table2[[Item Code]:[Sub Category]],7,0),"")</f>
        <v/>
      </c>
      <c r="Y3967" s="68" t="str">
        <f>Table49[[#This Row],[PO Number]]&amp;COUNTIFS($E$5:E3967,E3967)</f>
        <v>0</v>
      </c>
    </row>
    <row r="3968" spans="1:25" ht="14.7" customHeight="1" x14ac:dyDescent="0.3">
      <c r="A3968" s="1" t="str">
        <f>IF(Table49[[#This Row],[ITEM NAME]]="","",ROW()-4)</f>
        <v/>
      </c>
      <c r="B3968" s="68"/>
      <c r="C3968" s="4" t="str">
        <f>IFERROR(VLOOKUP(B3968,Table14[],3,0),"")</f>
        <v/>
      </c>
      <c r="D3968" s="4" t="str">
        <f>IFERROR(VLOOKUP(B3968,Table14[],2,0),"")</f>
        <v/>
      </c>
      <c r="E3968" s="4"/>
      <c r="H3968" s="41" t="str">
        <f>IFERROR(VLOOKUP(Table49[[#This Row],[ITEM CODE]],Table2[[Item Code]:[Master Name]],2,0),"")</f>
        <v/>
      </c>
      <c r="I3968" s="41"/>
      <c r="J3968" s="65" t="str">
        <f>IFERROR(VLOOKUP(Table49[[#This Row],[ITEM CODE]],Table2[[Item Code]:[Master Name]],3,0),"")</f>
        <v/>
      </c>
      <c r="K3968" s="1" t="str">
        <f>IFERROR(VLOOKUP(Table49[[#This Row],[ITEM CODE]],Table2[[Item Code]:[Master Name]],9,0),"")</f>
        <v/>
      </c>
      <c r="L3968" s="1" t="str">
        <f>IFERROR(VLOOKUP(Table49[[#This Row],[ITEM CODE]],Table2[[Item Code]:[Master Name]],8,0),"")</f>
        <v/>
      </c>
      <c r="M3968" s="41"/>
      <c r="N3968" s="66">
        <f>IFERROR(VLOOKUP(Table49[[#This Row],[ITEM CODE]],Table2[[#All],[Item Code]:[Unit Cost]],10,0),0)</f>
        <v>0</v>
      </c>
      <c r="O3968" s="134">
        <f>IFERROR(VLOOKUP(Table49[[#This Row],[ITEM CODE]],Table2[[#All],[Item Code]:[Unit Cost]],10,0),0)</f>
        <v>0</v>
      </c>
      <c r="P3968" s="56"/>
      <c r="Q3968" s="58"/>
      <c r="R3968" s="58">
        <f>Table49[[#This Row],[QUANTITY]]*Table49[[#This Row],[INV Prices]]</f>
        <v>0</v>
      </c>
      <c r="S3968" s="67"/>
      <c r="V3968" s="41"/>
      <c r="W3968" s="4" t="str">
        <f>IFERROR(VLOOKUP(Table49[[#This Row],[ITEM CODE]],Table2[[Item Code]:[Category ]],6,0),"")</f>
        <v/>
      </c>
      <c r="X3968" s="1" t="str">
        <f>IFERROR(VLOOKUP(Table49[[#This Row],[ITEM CODE]],Table2[[Item Code]:[Sub Category]],7,0),"")</f>
        <v/>
      </c>
      <c r="Y3968" s="68" t="str">
        <f>Table49[[#This Row],[PO Number]]&amp;COUNTIFS($E$5:E3968,E3968)</f>
        <v>0</v>
      </c>
    </row>
    <row r="3969" spans="1:25" ht="14.7" customHeight="1" x14ac:dyDescent="0.3">
      <c r="A3969" s="1" t="str">
        <f>IF(Table49[[#This Row],[ITEM NAME]]="","",ROW()-4)</f>
        <v/>
      </c>
      <c r="B3969" s="68"/>
      <c r="C3969" s="4" t="str">
        <f>IFERROR(VLOOKUP(B3969,Table14[],3,0),"")</f>
        <v/>
      </c>
      <c r="D3969" s="4" t="str">
        <f>IFERROR(VLOOKUP(B3969,Table14[],2,0),"")</f>
        <v/>
      </c>
      <c r="E3969" s="4"/>
      <c r="H3969" s="41" t="str">
        <f>IFERROR(VLOOKUP(Table49[[#This Row],[ITEM CODE]],Table2[[Item Code]:[Master Name]],2,0),"")</f>
        <v/>
      </c>
      <c r="I3969" s="41"/>
      <c r="J3969" s="65" t="str">
        <f>IFERROR(VLOOKUP(Table49[[#This Row],[ITEM CODE]],Table2[[Item Code]:[Master Name]],3,0),"")</f>
        <v/>
      </c>
      <c r="K3969" s="1" t="str">
        <f>IFERROR(VLOOKUP(Table49[[#This Row],[ITEM CODE]],Table2[[Item Code]:[Master Name]],9,0),"")</f>
        <v/>
      </c>
      <c r="L3969" s="1" t="str">
        <f>IFERROR(VLOOKUP(Table49[[#This Row],[ITEM CODE]],Table2[[Item Code]:[Master Name]],8,0),"")</f>
        <v/>
      </c>
      <c r="M3969" s="41"/>
      <c r="N3969" s="66">
        <f>IFERROR(VLOOKUP(Table49[[#This Row],[ITEM CODE]],Table2[[#All],[Item Code]:[Unit Cost]],10,0),0)</f>
        <v>0</v>
      </c>
      <c r="O3969" s="134">
        <f>IFERROR(VLOOKUP(Table49[[#This Row],[ITEM CODE]],Table2[[#All],[Item Code]:[Unit Cost]],10,0),0)</f>
        <v>0</v>
      </c>
      <c r="P3969" s="56"/>
      <c r="Q3969" s="58"/>
      <c r="R3969" s="58">
        <f>Table49[[#This Row],[QUANTITY]]*Table49[[#This Row],[INV Prices]]</f>
        <v>0</v>
      </c>
      <c r="S3969" s="67"/>
      <c r="V3969" s="41"/>
      <c r="W3969" s="4" t="str">
        <f>IFERROR(VLOOKUP(Table49[[#This Row],[ITEM CODE]],Table2[[Item Code]:[Category ]],6,0),"")</f>
        <v/>
      </c>
      <c r="X3969" s="1" t="str">
        <f>IFERROR(VLOOKUP(Table49[[#This Row],[ITEM CODE]],Table2[[Item Code]:[Sub Category]],7,0),"")</f>
        <v/>
      </c>
      <c r="Y3969" s="68" t="str">
        <f>Table49[[#This Row],[PO Number]]&amp;COUNTIFS($E$5:E3969,E3969)</f>
        <v>0</v>
      </c>
    </row>
    <row r="3970" spans="1:25" ht="14.7" customHeight="1" x14ac:dyDescent="0.3">
      <c r="A3970" s="1" t="str">
        <f>IF(Table49[[#This Row],[ITEM NAME]]="","",ROW()-4)</f>
        <v/>
      </c>
      <c r="B3970" s="68"/>
      <c r="C3970" s="4" t="str">
        <f>IFERROR(VLOOKUP(B3970,Table14[],3,0),"")</f>
        <v/>
      </c>
      <c r="D3970" s="4" t="str">
        <f>IFERROR(VLOOKUP(B3970,Table14[],2,0),"")</f>
        <v/>
      </c>
      <c r="E3970" s="4"/>
      <c r="H3970" s="41" t="str">
        <f>IFERROR(VLOOKUP(Table49[[#This Row],[ITEM CODE]],Table2[[Item Code]:[Master Name]],2,0),"")</f>
        <v/>
      </c>
      <c r="I3970" s="41"/>
      <c r="J3970" s="65" t="str">
        <f>IFERROR(VLOOKUP(Table49[[#This Row],[ITEM CODE]],Table2[[Item Code]:[Master Name]],3,0),"")</f>
        <v/>
      </c>
      <c r="K3970" s="1" t="str">
        <f>IFERROR(VLOOKUP(Table49[[#This Row],[ITEM CODE]],Table2[[Item Code]:[Master Name]],9,0),"")</f>
        <v/>
      </c>
      <c r="L3970" s="1" t="str">
        <f>IFERROR(VLOOKUP(Table49[[#This Row],[ITEM CODE]],Table2[[Item Code]:[Master Name]],8,0),"")</f>
        <v/>
      </c>
      <c r="M3970" s="41"/>
      <c r="N3970" s="66">
        <f>IFERROR(VLOOKUP(Table49[[#This Row],[ITEM CODE]],Table2[[#All],[Item Code]:[Unit Cost]],10,0),0)</f>
        <v>0</v>
      </c>
      <c r="O3970" s="134">
        <f>IFERROR(VLOOKUP(Table49[[#This Row],[ITEM CODE]],Table2[[#All],[Item Code]:[Unit Cost]],10,0),0)</f>
        <v>0</v>
      </c>
      <c r="P3970" s="56"/>
      <c r="Q3970" s="58"/>
      <c r="R3970" s="58">
        <f>Table49[[#This Row],[QUANTITY]]*Table49[[#This Row],[INV Prices]]</f>
        <v>0</v>
      </c>
      <c r="S3970" s="67"/>
      <c r="V3970" s="41"/>
      <c r="W3970" s="4" t="str">
        <f>IFERROR(VLOOKUP(Table49[[#This Row],[ITEM CODE]],Table2[[Item Code]:[Category ]],6,0),"")</f>
        <v/>
      </c>
      <c r="X3970" s="1" t="str">
        <f>IFERROR(VLOOKUP(Table49[[#This Row],[ITEM CODE]],Table2[[Item Code]:[Sub Category]],7,0),"")</f>
        <v/>
      </c>
      <c r="Y3970" s="68" t="str">
        <f>Table49[[#This Row],[PO Number]]&amp;COUNTIFS($E$5:E3970,E3970)</f>
        <v>0</v>
      </c>
    </row>
    <row r="3971" spans="1:25" ht="14.7" customHeight="1" x14ac:dyDescent="0.3">
      <c r="A3971" s="1" t="str">
        <f>IF(Table49[[#This Row],[ITEM NAME]]="","",ROW()-4)</f>
        <v/>
      </c>
      <c r="B3971" s="68"/>
      <c r="C3971" s="4" t="str">
        <f>IFERROR(VLOOKUP(B3971,Table14[],3,0),"")</f>
        <v/>
      </c>
      <c r="D3971" s="4" t="str">
        <f>IFERROR(VLOOKUP(B3971,Table14[],2,0),"")</f>
        <v/>
      </c>
      <c r="E3971" s="4"/>
      <c r="H3971" s="41" t="str">
        <f>IFERROR(VLOOKUP(Table49[[#This Row],[ITEM CODE]],Table2[[Item Code]:[Master Name]],2,0),"")</f>
        <v/>
      </c>
      <c r="I3971" s="41"/>
      <c r="J3971" s="65" t="str">
        <f>IFERROR(VLOOKUP(Table49[[#This Row],[ITEM CODE]],Table2[[Item Code]:[Master Name]],3,0),"")</f>
        <v/>
      </c>
      <c r="K3971" s="1" t="str">
        <f>IFERROR(VLOOKUP(Table49[[#This Row],[ITEM CODE]],Table2[[Item Code]:[Master Name]],9,0),"")</f>
        <v/>
      </c>
      <c r="L3971" s="1" t="str">
        <f>IFERROR(VLOOKUP(Table49[[#This Row],[ITEM CODE]],Table2[[Item Code]:[Master Name]],8,0),"")</f>
        <v/>
      </c>
      <c r="M3971" s="41"/>
      <c r="N3971" s="66">
        <f>IFERROR(VLOOKUP(Table49[[#This Row],[ITEM CODE]],Table2[[#All],[Item Code]:[Unit Cost]],10,0),0)</f>
        <v>0</v>
      </c>
      <c r="O3971" s="134">
        <f>IFERROR(VLOOKUP(Table49[[#This Row],[ITEM CODE]],Table2[[#All],[Item Code]:[Unit Cost]],10,0),0)</f>
        <v>0</v>
      </c>
      <c r="P3971" s="56"/>
      <c r="Q3971" s="58"/>
      <c r="R3971" s="58">
        <f>Table49[[#This Row],[QUANTITY]]*Table49[[#This Row],[INV Prices]]</f>
        <v>0</v>
      </c>
      <c r="S3971" s="67"/>
      <c r="V3971" s="41"/>
      <c r="W3971" s="4" t="str">
        <f>IFERROR(VLOOKUP(Table49[[#This Row],[ITEM CODE]],Table2[[Item Code]:[Category ]],6,0),"")</f>
        <v/>
      </c>
      <c r="X3971" s="1" t="str">
        <f>IFERROR(VLOOKUP(Table49[[#This Row],[ITEM CODE]],Table2[[Item Code]:[Sub Category]],7,0),"")</f>
        <v/>
      </c>
      <c r="Y3971" s="68" t="str">
        <f>Table49[[#This Row],[PO Number]]&amp;COUNTIFS($E$5:E3971,E3971)</f>
        <v>0</v>
      </c>
    </row>
    <row r="3972" spans="1:25" ht="14.7" customHeight="1" x14ac:dyDescent="0.3">
      <c r="A3972" s="1" t="str">
        <f>IF(Table49[[#This Row],[ITEM NAME]]="","",ROW()-4)</f>
        <v/>
      </c>
      <c r="B3972" s="68"/>
      <c r="C3972" s="4" t="str">
        <f>IFERROR(VLOOKUP(B3972,Table14[],3,0),"")</f>
        <v/>
      </c>
      <c r="D3972" s="4" t="str">
        <f>IFERROR(VLOOKUP(B3972,Table14[],2,0),"")</f>
        <v/>
      </c>
      <c r="E3972" s="4"/>
      <c r="H3972" s="41" t="str">
        <f>IFERROR(VLOOKUP(Table49[[#This Row],[ITEM CODE]],Table2[[Item Code]:[Master Name]],2,0),"")</f>
        <v/>
      </c>
      <c r="I3972" s="41"/>
      <c r="J3972" s="65" t="str">
        <f>IFERROR(VLOOKUP(Table49[[#This Row],[ITEM CODE]],Table2[[Item Code]:[Master Name]],3,0),"")</f>
        <v/>
      </c>
      <c r="K3972" s="1" t="str">
        <f>IFERROR(VLOOKUP(Table49[[#This Row],[ITEM CODE]],Table2[[Item Code]:[Master Name]],9,0),"")</f>
        <v/>
      </c>
      <c r="L3972" s="1" t="str">
        <f>IFERROR(VLOOKUP(Table49[[#This Row],[ITEM CODE]],Table2[[Item Code]:[Master Name]],8,0),"")</f>
        <v/>
      </c>
      <c r="M3972" s="41"/>
      <c r="N3972" s="66">
        <f>IFERROR(VLOOKUP(Table49[[#This Row],[ITEM CODE]],Table2[[#All],[Item Code]:[Unit Cost]],10,0),0)</f>
        <v>0</v>
      </c>
      <c r="O3972" s="134">
        <f>IFERROR(VLOOKUP(Table49[[#This Row],[ITEM CODE]],Table2[[#All],[Item Code]:[Unit Cost]],10,0),0)</f>
        <v>0</v>
      </c>
      <c r="P3972" s="56"/>
      <c r="Q3972" s="58"/>
      <c r="R3972" s="58">
        <f>Table49[[#This Row],[QUANTITY]]*Table49[[#This Row],[INV Prices]]</f>
        <v>0</v>
      </c>
      <c r="S3972" s="67"/>
      <c r="V3972" s="41"/>
      <c r="W3972" s="4" t="str">
        <f>IFERROR(VLOOKUP(Table49[[#This Row],[ITEM CODE]],Table2[[Item Code]:[Category ]],6,0),"")</f>
        <v/>
      </c>
      <c r="X3972" s="1" t="str">
        <f>IFERROR(VLOOKUP(Table49[[#This Row],[ITEM CODE]],Table2[[Item Code]:[Sub Category]],7,0),"")</f>
        <v/>
      </c>
      <c r="Y3972" s="68" t="str">
        <f>Table49[[#This Row],[PO Number]]&amp;COUNTIFS($E$5:E3972,E3972)</f>
        <v>0</v>
      </c>
    </row>
    <row r="3973" spans="1:25" ht="14.7" customHeight="1" x14ac:dyDescent="0.3">
      <c r="A3973" s="1" t="str">
        <f>IF(Table49[[#This Row],[ITEM NAME]]="","",ROW()-4)</f>
        <v/>
      </c>
      <c r="B3973" s="68"/>
      <c r="C3973" s="4" t="str">
        <f>IFERROR(VLOOKUP(B3973,Table14[],3,0),"")</f>
        <v/>
      </c>
      <c r="D3973" s="4" t="str">
        <f>IFERROR(VLOOKUP(B3973,Table14[],2,0),"")</f>
        <v/>
      </c>
      <c r="E3973" s="4"/>
      <c r="H3973" s="41" t="str">
        <f>IFERROR(VLOOKUP(Table49[[#This Row],[ITEM CODE]],Table2[[Item Code]:[Master Name]],2,0),"")</f>
        <v/>
      </c>
      <c r="I3973" s="41"/>
      <c r="J3973" s="65" t="str">
        <f>IFERROR(VLOOKUP(Table49[[#This Row],[ITEM CODE]],Table2[[Item Code]:[Master Name]],3,0),"")</f>
        <v/>
      </c>
      <c r="K3973" s="1" t="str">
        <f>IFERROR(VLOOKUP(Table49[[#This Row],[ITEM CODE]],Table2[[Item Code]:[Master Name]],9,0),"")</f>
        <v/>
      </c>
      <c r="L3973" s="1" t="str">
        <f>IFERROR(VLOOKUP(Table49[[#This Row],[ITEM CODE]],Table2[[Item Code]:[Master Name]],8,0),"")</f>
        <v/>
      </c>
      <c r="M3973" s="41"/>
      <c r="N3973" s="66">
        <f>IFERROR(VLOOKUP(Table49[[#This Row],[ITEM CODE]],Table2[[#All],[Item Code]:[Unit Cost]],10,0),0)</f>
        <v>0</v>
      </c>
      <c r="O3973" s="134">
        <f>IFERROR(VLOOKUP(Table49[[#This Row],[ITEM CODE]],Table2[[#All],[Item Code]:[Unit Cost]],10,0),0)</f>
        <v>0</v>
      </c>
      <c r="P3973" s="56"/>
      <c r="Q3973" s="58"/>
      <c r="R3973" s="58">
        <f>Table49[[#This Row],[QUANTITY]]*Table49[[#This Row],[INV Prices]]</f>
        <v>0</v>
      </c>
      <c r="S3973" s="67"/>
      <c r="V3973" s="41"/>
      <c r="W3973" s="4" t="str">
        <f>IFERROR(VLOOKUP(Table49[[#This Row],[ITEM CODE]],Table2[[Item Code]:[Category ]],6,0),"")</f>
        <v/>
      </c>
      <c r="X3973" s="1" t="str">
        <f>IFERROR(VLOOKUP(Table49[[#This Row],[ITEM CODE]],Table2[[Item Code]:[Sub Category]],7,0),"")</f>
        <v/>
      </c>
      <c r="Y3973" s="68" t="str">
        <f>Table49[[#This Row],[PO Number]]&amp;COUNTIFS($E$5:E3973,E3973)</f>
        <v>0</v>
      </c>
    </row>
    <row r="3974" spans="1:25" ht="14.7" customHeight="1" x14ac:dyDescent="0.3">
      <c r="A3974" s="1" t="str">
        <f>IF(Table49[[#This Row],[ITEM NAME]]="","",ROW()-4)</f>
        <v/>
      </c>
      <c r="B3974" s="68"/>
      <c r="C3974" s="4" t="str">
        <f>IFERROR(VLOOKUP(B3974,Table14[],3,0),"")</f>
        <v/>
      </c>
      <c r="D3974" s="4" t="str">
        <f>IFERROR(VLOOKUP(B3974,Table14[],2,0),"")</f>
        <v/>
      </c>
      <c r="E3974" s="4"/>
      <c r="H3974" s="41" t="str">
        <f>IFERROR(VLOOKUP(Table49[[#This Row],[ITEM CODE]],Table2[[Item Code]:[Master Name]],2,0),"")</f>
        <v/>
      </c>
      <c r="I3974" s="41"/>
      <c r="J3974" s="65" t="str">
        <f>IFERROR(VLOOKUP(Table49[[#This Row],[ITEM CODE]],Table2[[Item Code]:[Master Name]],3,0),"")</f>
        <v/>
      </c>
      <c r="K3974" s="1" t="str">
        <f>IFERROR(VLOOKUP(Table49[[#This Row],[ITEM CODE]],Table2[[Item Code]:[Master Name]],9,0),"")</f>
        <v/>
      </c>
      <c r="L3974" s="1" t="str">
        <f>IFERROR(VLOOKUP(Table49[[#This Row],[ITEM CODE]],Table2[[Item Code]:[Master Name]],8,0),"")</f>
        <v/>
      </c>
      <c r="M3974" s="41"/>
      <c r="N3974" s="66">
        <f>IFERROR(VLOOKUP(Table49[[#This Row],[ITEM CODE]],Table2[[#All],[Item Code]:[Unit Cost]],10,0),0)</f>
        <v>0</v>
      </c>
      <c r="O3974" s="134">
        <f>IFERROR(VLOOKUP(Table49[[#This Row],[ITEM CODE]],Table2[[#All],[Item Code]:[Unit Cost]],10,0),0)</f>
        <v>0</v>
      </c>
      <c r="P3974" s="56"/>
      <c r="Q3974" s="58"/>
      <c r="R3974" s="58">
        <f>Table49[[#This Row],[QUANTITY]]*Table49[[#This Row],[INV Prices]]</f>
        <v>0</v>
      </c>
      <c r="S3974" s="67"/>
      <c r="V3974" s="41"/>
      <c r="W3974" s="4" t="str">
        <f>IFERROR(VLOOKUP(Table49[[#This Row],[ITEM CODE]],Table2[[Item Code]:[Category ]],6,0),"")</f>
        <v/>
      </c>
      <c r="X3974" s="1" t="str">
        <f>IFERROR(VLOOKUP(Table49[[#This Row],[ITEM CODE]],Table2[[Item Code]:[Sub Category]],7,0),"")</f>
        <v/>
      </c>
      <c r="Y3974" s="68" t="str">
        <f>Table49[[#This Row],[PO Number]]&amp;COUNTIFS($E$5:E3974,E3974)</f>
        <v>0</v>
      </c>
    </row>
    <row r="3975" spans="1:25" ht="14.7" customHeight="1" x14ac:dyDescent="0.3">
      <c r="A3975" s="1" t="str">
        <f>IF(Table49[[#This Row],[ITEM NAME]]="","",ROW()-4)</f>
        <v/>
      </c>
      <c r="B3975" s="68"/>
      <c r="C3975" s="4" t="str">
        <f>IFERROR(VLOOKUP(B3975,Table14[],3,0),"")</f>
        <v/>
      </c>
      <c r="D3975" s="4" t="str">
        <f>IFERROR(VLOOKUP(B3975,Table14[],2,0),"")</f>
        <v/>
      </c>
      <c r="E3975" s="4"/>
      <c r="H3975" s="41" t="str">
        <f>IFERROR(VLOOKUP(Table49[[#This Row],[ITEM CODE]],Table2[[Item Code]:[Master Name]],2,0),"")</f>
        <v/>
      </c>
      <c r="I3975" s="41"/>
      <c r="J3975" s="65" t="str">
        <f>IFERROR(VLOOKUP(Table49[[#This Row],[ITEM CODE]],Table2[[Item Code]:[Master Name]],3,0),"")</f>
        <v/>
      </c>
      <c r="K3975" s="1" t="str">
        <f>IFERROR(VLOOKUP(Table49[[#This Row],[ITEM CODE]],Table2[[Item Code]:[Master Name]],9,0),"")</f>
        <v/>
      </c>
      <c r="L3975" s="1" t="str">
        <f>IFERROR(VLOOKUP(Table49[[#This Row],[ITEM CODE]],Table2[[Item Code]:[Master Name]],8,0),"")</f>
        <v/>
      </c>
      <c r="M3975" s="41"/>
      <c r="N3975" s="66">
        <f>IFERROR(VLOOKUP(Table49[[#This Row],[ITEM CODE]],Table2[[#All],[Item Code]:[Unit Cost]],10,0),0)</f>
        <v>0</v>
      </c>
      <c r="O3975" s="134">
        <f>IFERROR(VLOOKUP(Table49[[#This Row],[ITEM CODE]],Table2[[#All],[Item Code]:[Unit Cost]],10,0),0)</f>
        <v>0</v>
      </c>
      <c r="P3975" s="56"/>
      <c r="Q3975" s="58"/>
      <c r="R3975" s="58">
        <f>Table49[[#This Row],[QUANTITY]]*Table49[[#This Row],[INV Prices]]</f>
        <v>0</v>
      </c>
      <c r="S3975" s="67"/>
      <c r="V3975" s="41"/>
      <c r="W3975" s="4" t="str">
        <f>IFERROR(VLOOKUP(Table49[[#This Row],[ITEM CODE]],Table2[[Item Code]:[Category ]],6,0),"")</f>
        <v/>
      </c>
      <c r="X3975" s="1" t="str">
        <f>IFERROR(VLOOKUP(Table49[[#This Row],[ITEM CODE]],Table2[[Item Code]:[Sub Category]],7,0),"")</f>
        <v/>
      </c>
      <c r="Y3975" s="68" t="str">
        <f>Table49[[#This Row],[PO Number]]&amp;COUNTIFS($E$5:E3975,E3975)</f>
        <v>0</v>
      </c>
    </row>
    <row r="3976" spans="1:25" ht="14.7" customHeight="1" x14ac:dyDescent="0.3">
      <c r="A3976" s="1" t="str">
        <f>IF(Table49[[#This Row],[ITEM NAME]]="","",ROW()-4)</f>
        <v/>
      </c>
      <c r="B3976" s="68"/>
      <c r="C3976" s="4" t="str">
        <f>IFERROR(VLOOKUP(B3976,Table14[],3,0),"")</f>
        <v/>
      </c>
      <c r="D3976" s="4" t="str">
        <f>IFERROR(VLOOKUP(B3976,Table14[],2,0),"")</f>
        <v/>
      </c>
      <c r="E3976" s="4"/>
      <c r="H3976" s="41" t="str">
        <f>IFERROR(VLOOKUP(Table49[[#This Row],[ITEM CODE]],Table2[[Item Code]:[Master Name]],2,0),"")</f>
        <v/>
      </c>
      <c r="I3976" s="41"/>
      <c r="J3976" s="65" t="str">
        <f>IFERROR(VLOOKUP(Table49[[#This Row],[ITEM CODE]],Table2[[Item Code]:[Master Name]],3,0),"")</f>
        <v/>
      </c>
      <c r="K3976" s="1" t="str">
        <f>IFERROR(VLOOKUP(Table49[[#This Row],[ITEM CODE]],Table2[[Item Code]:[Master Name]],9,0),"")</f>
        <v/>
      </c>
      <c r="L3976" s="1" t="str">
        <f>IFERROR(VLOOKUP(Table49[[#This Row],[ITEM CODE]],Table2[[Item Code]:[Master Name]],8,0),"")</f>
        <v/>
      </c>
      <c r="M3976" s="41"/>
      <c r="N3976" s="66">
        <f>IFERROR(VLOOKUP(Table49[[#This Row],[ITEM CODE]],Table2[[#All],[Item Code]:[Unit Cost]],10,0),0)</f>
        <v>0</v>
      </c>
      <c r="O3976" s="134">
        <f>IFERROR(VLOOKUP(Table49[[#This Row],[ITEM CODE]],Table2[[#All],[Item Code]:[Unit Cost]],10,0),0)</f>
        <v>0</v>
      </c>
      <c r="P3976" s="56"/>
      <c r="Q3976" s="58"/>
      <c r="R3976" s="58">
        <f>Table49[[#This Row],[QUANTITY]]*Table49[[#This Row],[INV Prices]]</f>
        <v>0</v>
      </c>
      <c r="S3976" s="67"/>
      <c r="V3976" s="41"/>
      <c r="W3976" s="4" t="str">
        <f>IFERROR(VLOOKUP(Table49[[#This Row],[ITEM CODE]],Table2[[Item Code]:[Category ]],6,0),"")</f>
        <v/>
      </c>
      <c r="X3976" s="1" t="str">
        <f>IFERROR(VLOOKUP(Table49[[#This Row],[ITEM CODE]],Table2[[Item Code]:[Sub Category]],7,0),"")</f>
        <v/>
      </c>
      <c r="Y3976" s="68" t="str">
        <f>Table49[[#This Row],[PO Number]]&amp;COUNTIFS($E$5:E3976,E3976)</f>
        <v>0</v>
      </c>
    </row>
    <row r="3977" spans="1:25" ht="14.7" customHeight="1" x14ac:dyDescent="0.3">
      <c r="A3977" s="1" t="str">
        <f>IF(Table49[[#This Row],[ITEM NAME]]="","",ROW()-4)</f>
        <v/>
      </c>
      <c r="B3977" s="68"/>
      <c r="C3977" s="4" t="str">
        <f>IFERROR(VLOOKUP(B3977,Table14[],3,0),"")</f>
        <v/>
      </c>
      <c r="D3977" s="4" t="str">
        <f>IFERROR(VLOOKUP(B3977,Table14[],2,0),"")</f>
        <v/>
      </c>
      <c r="E3977" s="4"/>
      <c r="H3977" s="41" t="str">
        <f>IFERROR(VLOOKUP(Table49[[#This Row],[ITEM CODE]],Table2[[Item Code]:[Master Name]],2,0),"")</f>
        <v/>
      </c>
      <c r="I3977" s="41"/>
      <c r="J3977" s="65" t="str">
        <f>IFERROR(VLOOKUP(Table49[[#This Row],[ITEM CODE]],Table2[[Item Code]:[Master Name]],3,0),"")</f>
        <v/>
      </c>
      <c r="K3977" s="1" t="str">
        <f>IFERROR(VLOOKUP(Table49[[#This Row],[ITEM CODE]],Table2[[Item Code]:[Master Name]],9,0),"")</f>
        <v/>
      </c>
      <c r="L3977" s="1" t="str">
        <f>IFERROR(VLOOKUP(Table49[[#This Row],[ITEM CODE]],Table2[[Item Code]:[Master Name]],8,0),"")</f>
        <v/>
      </c>
      <c r="M3977" s="41"/>
      <c r="N3977" s="66">
        <f>IFERROR(VLOOKUP(Table49[[#This Row],[ITEM CODE]],Table2[[#All],[Item Code]:[Unit Cost]],10,0),0)</f>
        <v>0</v>
      </c>
      <c r="O3977" s="134">
        <f>IFERROR(VLOOKUP(Table49[[#This Row],[ITEM CODE]],Table2[[#All],[Item Code]:[Unit Cost]],10,0),0)</f>
        <v>0</v>
      </c>
      <c r="P3977" s="56"/>
      <c r="Q3977" s="58"/>
      <c r="R3977" s="58">
        <f>Table49[[#This Row],[QUANTITY]]*Table49[[#This Row],[INV Prices]]</f>
        <v>0</v>
      </c>
      <c r="S3977" s="67"/>
      <c r="V3977" s="41"/>
      <c r="W3977" s="4" t="str">
        <f>IFERROR(VLOOKUP(Table49[[#This Row],[ITEM CODE]],Table2[[Item Code]:[Category ]],6,0),"")</f>
        <v/>
      </c>
      <c r="X3977" s="1" t="str">
        <f>IFERROR(VLOOKUP(Table49[[#This Row],[ITEM CODE]],Table2[[Item Code]:[Sub Category]],7,0),"")</f>
        <v/>
      </c>
      <c r="Y3977" s="68" t="str">
        <f>Table49[[#This Row],[PO Number]]&amp;COUNTIFS($E$5:E3977,E3977)</f>
        <v>0</v>
      </c>
    </row>
    <row r="3978" spans="1:25" ht="14.7" customHeight="1" x14ac:dyDescent="0.3">
      <c r="A3978" s="1" t="str">
        <f>IF(Table49[[#This Row],[ITEM NAME]]="","",ROW()-4)</f>
        <v/>
      </c>
      <c r="B3978" s="68"/>
      <c r="C3978" s="4" t="str">
        <f>IFERROR(VLOOKUP(B3978,Table14[],3,0),"")</f>
        <v/>
      </c>
      <c r="D3978" s="4" t="str">
        <f>IFERROR(VLOOKUP(B3978,Table14[],2,0),"")</f>
        <v/>
      </c>
      <c r="E3978" s="4"/>
      <c r="H3978" s="41" t="str">
        <f>IFERROR(VLOOKUP(Table49[[#This Row],[ITEM CODE]],Table2[[Item Code]:[Master Name]],2,0),"")</f>
        <v/>
      </c>
      <c r="I3978" s="41"/>
      <c r="J3978" s="65" t="str">
        <f>IFERROR(VLOOKUP(Table49[[#This Row],[ITEM CODE]],Table2[[Item Code]:[Master Name]],3,0),"")</f>
        <v/>
      </c>
      <c r="K3978" s="1" t="str">
        <f>IFERROR(VLOOKUP(Table49[[#This Row],[ITEM CODE]],Table2[[Item Code]:[Master Name]],9,0),"")</f>
        <v/>
      </c>
      <c r="L3978" s="1" t="str">
        <f>IFERROR(VLOOKUP(Table49[[#This Row],[ITEM CODE]],Table2[[Item Code]:[Master Name]],8,0),"")</f>
        <v/>
      </c>
      <c r="M3978" s="41"/>
      <c r="N3978" s="66">
        <f>IFERROR(VLOOKUP(Table49[[#This Row],[ITEM CODE]],Table2[[#All],[Item Code]:[Unit Cost]],10,0),0)</f>
        <v>0</v>
      </c>
      <c r="O3978" s="134">
        <f>IFERROR(VLOOKUP(Table49[[#This Row],[ITEM CODE]],Table2[[#All],[Item Code]:[Unit Cost]],10,0),0)</f>
        <v>0</v>
      </c>
      <c r="P3978" s="56"/>
      <c r="Q3978" s="58"/>
      <c r="R3978" s="58">
        <f>Table49[[#This Row],[QUANTITY]]*Table49[[#This Row],[INV Prices]]</f>
        <v>0</v>
      </c>
      <c r="S3978" s="67"/>
      <c r="V3978" s="41"/>
      <c r="W3978" s="4" t="str">
        <f>IFERROR(VLOOKUP(Table49[[#This Row],[ITEM CODE]],Table2[[Item Code]:[Category ]],6,0),"")</f>
        <v/>
      </c>
      <c r="X3978" s="1" t="str">
        <f>IFERROR(VLOOKUP(Table49[[#This Row],[ITEM CODE]],Table2[[Item Code]:[Sub Category]],7,0),"")</f>
        <v/>
      </c>
      <c r="Y3978" s="68" t="str">
        <f>Table49[[#This Row],[PO Number]]&amp;COUNTIFS($E$5:E3978,E3978)</f>
        <v>0</v>
      </c>
    </row>
    <row r="3979" spans="1:25" ht="14.7" customHeight="1" x14ac:dyDescent="0.3">
      <c r="A3979" s="1" t="str">
        <f>IF(Table49[[#This Row],[ITEM NAME]]="","",ROW()-4)</f>
        <v/>
      </c>
      <c r="B3979" s="68"/>
      <c r="C3979" s="4" t="str">
        <f>IFERROR(VLOOKUP(B3979,Table14[],3,0),"")</f>
        <v/>
      </c>
      <c r="D3979" s="4" t="str">
        <f>IFERROR(VLOOKUP(B3979,Table14[],2,0),"")</f>
        <v/>
      </c>
      <c r="E3979" s="4"/>
      <c r="H3979" s="41" t="str">
        <f>IFERROR(VLOOKUP(Table49[[#This Row],[ITEM CODE]],Table2[[Item Code]:[Master Name]],2,0),"")</f>
        <v/>
      </c>
      <c r="I3979" s="41"/>
      <c r="J3979" s="65" t="str">
        <f>IFERROR(VLOOKUP(Table49[[#This Row],[ITEM CODE]],Table2[[Item Code]:[Master Name]],3,0),"")</f>
        <v/>
      </c>
      <c r="K3979" s="1" t="str">
        <f>IFERROR(VLOOKUP(Table49[[#This Row],[ITEM CODE]],Table2[[Item Code]:[Master Name]],9,0),"")</f>
        <v/>
      </c>
      <c r="L3979" s="1" t="str">
        <f>IFERROR(VLOOKUP(Table49[[#This Row],[ITEM CODE]],Table2[[Item Code]:[Master Name]],8,0),"")</f>
        <v/>
      </c>
      <c r="M3979" s="41"/>
      <c r="N3979" s="66">
        <f>IFERROR(VLOOKUP(Table49[[#This Row],[ITEM CODE]],Table2[[#All],[Item Code]:[Unit Cost]],10,0),0)</f>
        <v>0</v>
      </c>
      <c r="O3979" s="134">
        <f>IFERROR(VLOOKUP(Table49[[#This Row],[ITEM CODE]],Table2[[#All],[Item Code]:[Unit Cost]],10,0),0)</f>
        <v>0</v>
      </c>
      <c r="P3979" s="56"/>
      <c r="Q3979" s="58"/>
      <c r="R3979" s="58">
        <f>Table49[[#This Row],[QUANTITY]]*Table49[[#This Row],[INV Prices]]</f>
        <v>0</v>
      </c>
      <c r="S3979" s="67"/>
      <c r="V3979" s="41"/>
      <c r="W3979" s="4" t="str">
        <f>IFERROR(VLOOKUP(Table49[[#This Row],[ITEM CODE]],Table2[[Item Code]:[Category ]],6,0),"")</f>
        <v/>
      </c>
      <c r="X3979" s="1" t="str">
        <f>IFERROR(VLOOKUP(Table49[[#This Row],[ITEM CODE]],Table2[[Item Code]:[Sub Category]],7,0),"")</f>
        <v/>
      </c>
      <c r="Y3979" s="68" t="str">
        <f>Table49[[#This Row],[PO Number]]&amp;COUNTIFS($E$5:E3979,E3979)</f>
        <v>0</v>
      </c>
    </row>
    <row r="3980" spans="1:25" ht="14.7" customHeight="1" x14ac:dyDescent="0.3">
      <c r="A3980" s="1" t="str">
        <f>IF(Table49[[#This Row],[ITEM NAME]]="","",ROW()-4)</f>
        <v/>
      </c>
      <c r="B3980" s="68"/>
      <c r="C3980" s="4" t="str">
        <f>IFERROR(VLOOKUP(B3980,Table14[],3,0),"")</f>
        <v/>
      </c>
      <c r="D3980" s="4" t="str">
        <f>IFERROR(VLOOKUP(B3980,Table14[],2,0),"")</f>
        <v/>
      </c>
      <c r="E3980" s="4"/>
      <c r="H3980" s="41" t="str">
        <f>IFERROR(VLOOKUP(Table49[[#This Row],[ITEM CODE]],Table2[[Item Code]:[Master Name]],2,0),"")</f>
        <v/>
      </c>
      <c r="I3980" s="41"/>
      <c r="J3980" s="65" t="str">
        <f>IFERROR(VLOOKUP(Table49[[#This Row],[ITEM CODE]],Table2[[Item Code]:[Master Name]],3,0),"")</f>
        <v/>
      </c>
      <c r="K3980" s="1" t="str">
        <f>IFERROR(VLOOKUP(Table49[[#This Row],[ITEM CODE]],Table2[[Item Code]:[Master Name]],9,0),"")</f>
        <v/>
      </c>
      <c r="L3980" s="1" t="str">
        <f>IFERROR(VLOOKUP(Table49[[#This Row],[ITEM CODE]],Table2[[Item Code]:[Master Name]],8,0),"")</f>
        <v/>
      </c>
      <c r="M3980" s="41"/>
      <c r="N3980" s="66">
        <f>IFERROR(VLOOKUP(Table49[[#This Row],[ITEM CODE]],Table2[[#All],[Item Code]:[Unit Cost]],10,0),0)</f>
        <v>0</v>
      </c>
      <c r="O3980" s="134">
        <f>IFERROR(VLOOKUP(Table49[[#This Row],[ITEM CODE]],Table2[[#All],[Item Code]:[Unit Cost]],10,0),0)</f>
        <v>0</v>
      </c>
      <c r="P3980" s="56"/>
      <c r="Q3980" s="58"/>
      <c r="R3980" s="58">
        <f>Table49[[#This Row],[QUANTITY]]*Table49[[#This Row],[INV Prices]]</f>
        <v>0</v>
      </c>
      <c r="S3980" s="67"/>
      <c r="V3980" s="41"/>
      <c r="W3980" s="4" t="str">
        <f>IFERROR(VLOOKUP(Table49[[#This Row],[ITEM CODE]],Table2[[Item Code]:[Category ]],6,0),"")</f>
        <v/>
      </c>
      <c r="X3980" s="1" t="str">
        <f>IFERROR(VLOOKUP(Table49[[#This Row],[ITEM CODE]],Table2[[Item Code]:[Sub Category]],7,0),"")</f>
        <v/>
      </c>
      <c r="Y3980" s="68" t="str">
        <f>Table49[[#This Row],[PO Number]]&amp;COUNTIFS($E$5:E3980,E3980)</f>
        <v>0</v>
      </c>
    </row>
    <row r="3981" spans="1:25" ht="14.7" customHeight="1" x14ac:dyDescent="0.3">
      <c r="A3981" s="1" t="str">
        <f>IF(Table49[[#This Row],[ITEM NAME]]="","",ROW()-4)</f>
        <v/>
      </c>
      <c r="B3981" s="68"/>
      <c r="C3981" s="4" t="str">
        <f>IFERROR(VLOOKUP(B3981,Table14[],3,0),"")</f>
        <v/>
      </c>
      <c r="D3981" s="4" t="str">
        <f>IFERROR(VLOOKUP(B3981,Table14[],2,0),"")</f>
        <v/>
      </c>
      <c r="E3981" s="4"/>
      <c r="H3981" s="41" t="str">
        <f>IFERROR(VLOOKUP(Table49[[#This Row],[ITEM CODE]],Table2[[Item Code]:[Master Name]],2,0),"")</f>
        <v/>
      </c>
      <c r="I3981" s="41"/>
      <c r="J3981" s="65" t="str">
        <f>IFERROR(VLOOKUP(Table49[[#This Row],[ITEM CODE]],Table2[[Item Code]:[Master Name]],3,0),"")</f>
        <v/>
      </c>
      <c r="K3981" s="1" t="str">
        <f>IFERROR(VLOOKUP(Table49[[#This Row],[ITEM CODE]],Table2[[Item Code]:[Master Name]],9,0),"")</f>
        <v/>
      </c>
      <c r="L3981" s="1" t="str">
        <f>IFERROR(VLOOKUP(Table49[[#This Row],[ITEM CODE]],Table2[[Item Code]:[Master Name]],8,0),"")</f>
        <v/>
      </c>
      <c r="M3981" s="41"/>
      <c r="N3981" s="66">
        <f>IFERROR(VLOOKUP(Table49[[#This Row],[ITEM CODE]],Table2[[#All],[Item Code]:[Unit Cost]],10,0),0)</f>
        <v>0</v>
      </c>
      <c r="O3981" s="134">
        <f>IFERROR(VLOOKUP(Table49[[#This Row],[ITEM CODE]],Table2[[#All],[Item Code]:[Unit Cost]],10,0),0)</f>
        <v>0</v>
      </c>
      <c r="P3981" s="56"/>
      <c r="Q3981" s="58"/>
      <c r="R3981" s="58">
        <f>Table49[[#This Row],[QUANTITY]]*Table49[[#This Row],[INV Prices]]</f>
        <v>0</v>
      </c>
      <c r="S3981" s="67"/>
      <c r="V3981" s="41"/>
      <c r="W3981" s="4" t="str">
        <f>IFERROR(VLOOKUP(Table49[[#This Row],[ITEM CODE]],Table2[[Item Code]:[Category ]],6,0),"")</f>
        <v/>
      </c>
      <c r="X3981" s="1" t="str">
        <f>IFERROR(VLOOKUP(Table49[[#This Row],[ITEM CODE]],Table2[[Item Code]:[Sub Category]],7,0),"")</f>
        <v/>
      </c>
      <c r="Y3981" s="68" t="str">
        <f>Table49[[#This Row],[PO Number]]&amp;COUNTIFS($E$5:E3981,E3981)</f>
        <v>0</v>
      </c>
    </row>
    <row r="3982" spans="1:25" ht="14.7" customHeight="1" x14ac:dyDescent="0.3">
      <c r="A3982" s="1" t="str">
        <f>IF(Table49[[#This Row],[ITEM NAME]]="","",ROW()-4)</f>
        <v/>
      </c>
      <c r="B3982" s="68"/>
      <c r="C3982" s="4" t="str">
        <f>IFERROR(VLOOKUP(B3982,Table14[],3,0),"")</f>
        <v/>
      </c>
      <c r="D3982" s="4" t="str">
        <f>IFERROR(VLOOKUP(B3982,Table14[],2,0),"")</f>
        <v/>
      </c>
      <c r="E3982" s="4"/>
      <c r="H3982" s="41" t="str">
        <f>IFERROR(VLOOKUP(Table49[[#This Row],[ITEM CODE]],Table2[[Item Code]:[Master Name]],2,0),"")</f>
        <v/>
      </c>
      <c r="I3982" s="41"/>
      <c r="J3982" s="65" t="str">
        <f>IFERROR(VLOOKUP(Table49[[#This Row],[ITEM CODE]],Table2[[Item Code]:[Master Name]],3,0),"")</f>
        <v/>
      </c>
      <c r="K3982" s="1" t="str">
        <f>IFERROR(VLOOKUP(Table49[[#This Row],[ITEM CODE]],Table2[[Item Code]:[Master Name]],9,0),"")</f>
        <v/>
      </c>
      <c r="L3982" s="1" t="str">
        <f>IFERROR(VLOOKUP(Table49[[#This Row],[ITEM CODE]],Table2[[Item Code]:[Master Name]],8,0),"")</f>
        <v/>
      </c>
      <c r="M3982" s="41"/>
      <c r="N3982" s="66">
        <f>IFERROR(VLOOKUP(Table49[[#This Row],[ITEM CODE]],Table2[[#All],[Item Code]:[Unit Cost]],10,0),0)</f>
        <v>0</v>
      </c>
      <c r="O3982" s="134">
        <f>IFERROR(VLOOKUP(Table49[[#This Row],[ITEM CODE]],Table2[[#All],[Item Code]:[Unit Cost]],10,0),0)</f>
        <v>0</v>
      </c>
      <c r="P3982" s="56"/>
      <c r="Q3982" s="58"/>
      <c r="R3982" s="58">
        <f>Table49[[#This Row],[QUANTITY]]*Table49[[#This Row],[INV Prices]]</f>
        <v>0</v>
      </c>
      <c r="S3982" s="67"/>
      <c r="V3982" s="41"/>
      <c r="W3982" s="4" t="str">
        <f>IFERROR(VLOOKUP(Table49[[#This Row],[ITEM CODE]],Table2[[Item Code]:[Category ]],6,0),"")</f>
        <v/>
      </c>
      <c r="X3982" s="1" t="str">
        <f>IFERROR(VLOOKUP(Table49[[#This Row],[ITEM CODE]],Table2[[Item Code]:[Sub Category]],7,0),"")</f>
        <v/>
      </c>
      <c r="Y3982" s="68" t="str">
        <f>Table49[[#This Row],[PO Number]]&amp;COUNTIFS($E$5:E3982,E3982)</f>
        <v>0</v>
      </c>
    </row>
    <row r="3983" spans="1:25" ht="14.7" customHeight="1" x14ac:dyDescent="0.3">
      <c r="A3983" s="1" t="str">
        <f>IF(Table49[[#This Row],[ITEM NAME]]="","",ROW()-4)</f>
        <v/>
      </c>
      <c r="B3983" s="68"/>
      <c r="C3983" s="4" t="str">
        <f>IFERROR(VLOOKUP(B3983,Table14[],3,0),"")</f>
        <v/>
      </c>
      <c r="D3983" s="4" t="str">
        <f>IFERROR(VLOOKUP(B3983,Table14[],2,0),"")</f>
        <v/>
      </c>
      <c r="E3983" s="4"/>
      <c r="H3983" s="41" t="str">
        <f>IFERROR(VLOOKUP(Table49[[#This Row],[ITEM CODE]],Table2[[Item Code]:[Master Name]],2,0),"")</f>
        <v/>
      </c>
      <c r="I3983" s="41"/>
      <c r="J3983" s="65" t="str">
        <f>IFERROR(VLOOKUP(Table49[[#This Row],[ITEM CODE]],Table2[[Item Code]:[Master Name]],3,0),"")</f>
        <v/>
      </c>
      <c r="K3983" s="1" t="str">
        <f>IFERROR(VLOOKUP(Table49[[#This Row],[ITEM CODE]],Table2[[Item Code]:[Master Name]],9,0),"")</f>
        <v/>
      </c>
      <c r="L3983" s="1" t="str">
        <f>IFERROR(VLOOKUP(Table49[[#This Row],[ITEM CODE]],Table2[[Item Code]:[Master Name]],8,0),"")</f>
        <v/>
      </c>
      <c r="M3983" s="41"/>
      <c r="N3983" s="66">
        <f>IFERROR(VLOOKUP(Table49[[#This Row],[ITEM CODE]],Table2[[#All],[Item Code]:[Unit Cost]],10,0),0)</f>
        <v>0</v>
      </c>
      <c r="O3983" s="134">
        <f>IFERROR(VLOOKUP(Table49[[#This Row],[ITEM CODE]],Table2[[#All],[Item Code]:[Unit Cost]],10,0),0)</f>
        <v>0</v>
      </c>
      <c r="P3983" s="56"/>
      <c r="Q3983" s="58"/>
      <c r="R3983" s="58">
        <f>Table49[[#This Row],[QUANTITY]]*Table49[[#This Row],[INV Prices]]</f>
        <v>0</v>
      </c>
      <c r="S3983" s="67"/>
      <c r="V3983" s="41"/>
      <c r="W3983" s="4" t="str">
        <f>IFERROR(VLOOKUP(Table49[[#This Row],[ITEM CODE]],Table2[[Item Code]:[Category ]],6,0),"")</f>
        <v/>
      </c>
      <c r="X3983" s="1" t="str">
        <f>IFERROR(VLOOKUP(Table49[[#This Row],[ITEM CODE]],Table2[[Item Code]:[Sub Category]],7,0),"")</f>
        <v/>
      </c>
      <c r="Y3983" s="68" t="str">
        <f>Table49[[#This Row],[PO Number]]&amp;COUNTIFS($E$5:E3983,E3983)</f>
        <v>0</v>
      </c>
    </row>
    <row r="3984" spans="1:25" ht="14.7" customHeight="1" x14ac:dyDescent="0.3">
      <c r="A3984" s="1" t="str">
        <f>IF(Table49[[#This Row],[ITEM NAME]]="","",ROW()-4)</f>
        <v/>
      </c>
      <c r="B3984" s="68"/>
      <c r="C3984" s="4" t="str">
        <f>IFERROR(VLOOKUP(B3984,Table14[],3,0),"")</f>
        <v/>
      </c>
      <c r="D3984" s="4" t="str">
        <f>IFERROR(VLOOKUP(B3984,Table14[],2,0),"")</f>
        <v/>
      </c>
      <c r="E3984" s="4"/>
      <c r="H3984" s="41" t="str">
        <f>IFERROR(VLOOKUP(Table49[[#This Row],[ITEM CODE]],Table2[[Item Code]:[Master Name]],2,0),"")</f>
        <v/>
      </c>
      <c r="I3984" s="41"/>
      <c r="J3984" s="65" t="str">
        <f>IFERROR(VLOOKUP(Table49[[#This Row],[ITEM CODE]],Table2[[Item Code]:[Master Name]],3,0),"")</f>
        <v/>
      </c>
      <c r="K3984" s="1" t="str">
        <f>IFERROR(VLOOKUP(Table49[[#This Row],[ITEM CODE]],Table2[[Item Code]:[Master Name]],9,0),"")</f>
        <v/>
      </c>
      <c r="L3984" s="1" t="str">
        <f>IFERROR(VLOOKUP(Table49[[#This Row],[ITEM CODE]],Table2[[Item Code]:[Master Name]],8,0),"")</f>
        <v/>
      </c>
      <c r="M3984" s="41"/>
      <c r="N3984" s="66">
        <f>IFERROR(VLOOKUP(Table49[[#This Row],[ITEM CODE]],Table2[[#All],[Item Code]:[Unit Cost]],10,0),0)</f>
        <v>0</v>
      </c>
      <c r="O3984" s="134">
        <f>IFERROR(VLOOKUP(Table49[[#This Row],[ITEM CODE]],Table2[[#All],[Item Code]:[Unit Cost]],10,0),0)</f>
        <v>0</v>
      </c>
      <c r="P3984" s="56"/>
      <c r="Q3984" s="58"/>
      <c r="R3984" s="58">
        <f>Table49[[#This Row],[QUANTITY]]*Table49[[#This Row],[INV Prices]]</f>
        <v>0</v>
      </c>
      <c r="S3984" s="67"/>
      <c r="V3984" s="41"/>
      <c r="W3984" s="4" t="str">
        <f>IFERROR(VLOOKUP(Table49[[#This Row],[ITEM CODE]],Table2[[Item Code]:[Category ]],6,0),"")</f>
        <v/>
      </c>
      <c r="X3984" s="1" t="str">
        <f>IFERROR(VLOOKUP(Table49[[#This Row],[ITEM CODE]],Table2[[Item Code]:[Sub Category]],7,0),"")</f>
        <v/>
      </c>
      <c r="Y3984" s="68" t="str">
        <f>Table49[[#This Row],[PO Number]]&amp;COUNTIFS($E$5:E3984,E3984)</f>
        <v>0</v>
      </c>
    </row>
    <row r="3985" spans="1:25" ht="14.7" customHeight="1" x14ac:dyDescent="0.3">
      <c r="A3985" s="1" t="str">
        <f>IF(Table49[[#This Row],[ITEM NAME]]="","",ROW()-4)</f>
        <v/>
      </c>
      <c r="B3985" s="68"/>
      <c r="C3985" s="4" t="str">
        <f>IFERROR(VLOOKUP(B3985,Table14[],3,0),"")</f>
        <v/>
      </c>
      <c r="D3985" s="4" t="str">
        <f>IFERROR(VLOOKUP(B3985,Table14[],2,0),"")</f>
        <v/>
      </c>
      <c r="E3985" s="4"/>
      <c r="H3985" s="41" t="str">
        <f>IFERROR(VLOOKUP(Table49[[#This Row],[ITEM CODE]],Table2[[Item Code]:[Master Name]],2,0),"")</f>
        <v/>
      </c>
      <c r="I3985" s="41"/>
      <c r="J3985" s="65" t="str">
        <f>IFERROR(VLOOKUP(Table49[[#This Row],[ITEM CODE]],Table2[[Item Code]:[Master Name]],3,0),"")</f>
        <v/>
      </c>
      <c r="K3985" s="1" t="str">
        <f>IFERROR(VLOOKUP(Table49[[#This Row],[ITEM CODE]],Table2[[Item Code]:[Master Name]],9,0),"")</f>
        <v/>
      </c>
      <c r="L3985" s="1" t="str">
        <f>IFERROR(VLOOKUP(Table49[[#This Row],[ITEM CODE]],Table2[[Item Code]:[Master Name]],8,0),"")</f>
        <v/>
      </c>
      <c r="M3985" s="41"/>
      <c r="N3985" s="66">
        <f>IFERROR(VLOOKUP(Table49[[#This Row],[ITEM CODE]],Table2[[#All],[Item Code]:[Unit Cost]],10,0),0)</f>
        <v>0</v>
      </c>
      <c r="O3985" s="134">
        <f>IFERROR(VLOOKUP(Table49[[#This Row],[ITEM CODE]],Table2[[#All],[Item Code]:[Unit Cost]],10,0),0)</f>
        <v>0</v>
      </c>
      <c r="P3985" s="56"/>
      <c r="Q3985" s="58"/>
      <c r="R3985" s="58">
        <f>Table49[[#This Row],[QUANTITY]]*Table49[[#This Row],[INV Prices]]</f>
        <v>0</v>
      </c>
      <c r="S3985" s="67"/>
      <c r="V3985" s="41"/>
      <c r="W3985" s="4" t="str">
        <f>IFERROR(VLOOKUP(Table49[[#This Row],[ITEM CODE]],Table2[[Item Code]:[Category ]],6,0),"")</f>
        <v/>
      </c>
      <c r="X3985" s="1" t="str">
        <f>IFERROR(VLOOKUP(Table49[[#This Row],[ITEM CODE]],Table2[[Item Code]:[Sub Category]],7,0),"")</f>
        <v/>
      </c>
      <c r="Y3985" s="68" t="str">
        <f>Table49[[#This Row],[PO Number]]&amp;COUNTIFS($E$5:E3985,E3985)</f>
        <v>0</v>
      </c>
    </row>
    <row r="3986" spans="1:25" ht="14.7" customHeight="1" x14ac:dyDescent="0.3">
      <c r="A3986" s="1" t="str">
        <f>IF(Table49[[#This Row],[ITEM NAME]]="","",ROW()-4)</f>
        <v/>
      </c>
      <c r="B3986" s="68"/>
      <c r="C3986" s="4" t="str">
        <f>IFERROR(VLOOKUP(B3986,Table14[],3,0),"")</f>
        <v/>
      </c>
      <c r="D3986" s="4" t="str">
        <f>IFERROR(VLOOKUP(B3986,Table14[],2,0),"")</f>
        <v/>
      </c>
      <c r="E3986" s="4"/>
      <c r="H3986" s="41" t="str">
        <f>IFERROR(VLOOKUP(Table49[[#This Row],[ITEM CODE]],Table2[[Item Code]:[Master Name]],2,0),"")</f>
        <v/>
      </c>
      <c r="I3986" s="41"/>
      <c r="J3986" s="65" t="str">
        <f>IFERROR(VLOOKUP(Table49[[#This Row],[ITEM CODE]],Table2[[Item Code]:[Master Name]],3,0),"")</f>
        <v/>
      </c>
      <c r="K3986" s="1" t="str">
        <f>IFERROR(VLOOKUP(Table49[[#This Row],[ITEM CODE]],Table2[[Item Code]:[Master Name]],9,0),"")</f>
        <v/>
      </c>
      <c r="L3986" s="1" t="str">
        <f>IFERROR(VLOOKUP(Table49[[#This Row],[ITEM CODE]],Table2[[Item Code]:[Master Name]],8,0),"")</f>
        <v/>
      </c>
      <c r="M3986" s="41"/>
      <c r="N3986" s="66">
        <f>IFERROR(VLOOKUP(Table49[[#This Row],[ITEM CODE]],Table2[[#All],[Item Code]:[Unit Cost]],10,0),0)</f>
        <v>0</v>
      </c>
      <c r="O3986" s="134">
        <f>IFERROR(VLOOKUP(Table49[[#This Row],[ITEM CODE]],Table2[[#All],[Item Code]:[Unit Cost]],10,0),0)</f>
        <v>0</v>
      </c>
      <c r="P3986" s="56"/>
      <c r="Q3986" s="58"/>
      <c r="R3986" s="58">
        <f>Table49[[#This Row],[QUANTITY]]*Table49[[#This Row],[INV Prices]]</f>
        <v>0</v>
      </c>
      <c r="S3986" s="67"/>
      <c r="V3986" s="41"/>
      <c r="W3986" s="4" t="str">
        <f>IFERROR(VLOOKUP(Table49[[#This Row],[ITEM CODE]],Table2[[Item Code]:[Category ]],6,0),"")</f>
        <v/>
      </c>
      <c r="X3986" s="1" t="str">
        <f>IFERROR(VLOOKUP(Table49[[#This Row],[ITEM CODE]],Table2[[Item Code]:[Sub Category]],7,0),"")</f>
        <v/>
      </c>
      <c r="Y3986" s="68" t="str">
        <f>Table49[[#This Row],[PO Number]]&amp;COUNTIFS($E$5:E3986,E3986)</f>
        <v>0</v>
      </c>
    </row>
    <row r="3987" spans="1:25" ht="14.7" customHeight="1" x14ac:dyDescent="0.3">
      <c r="A3987" s="1" t="str">
        <f>IF(Table49[[#This Row],[ITEM NAME]]="","",ROW()-4)</f>
        <v/>
      </c>
      <c r="B3987" s="68"/>
      <c r="C3987" s="4" t="str">
        <f>IFERROR(VLOOKUP(B3987,Table14[],3,0),"")</f>
        <v/>
      </c>
      <c r="D3987" s="4" t="str">
        <f>IFERROR(VLOOKUP(B3987,Table14[],2,0),"")</f>
        <v/>
      </c>
      <c r="E3987" s="4"/>
      <c r="H3987" s="41" t="str">
        <f>IFERROR(VLOOKUP(Table49[[#This Row],[ITEM CODE]],Table2[[Item Code]:[Master Name]],2,0),"")</f>
        <v/>
      </c>
      <c r="I3987" s="41"/>
      <c r="J3987" s="65" t="str">
        <f>IFERROR(VLOOKUP(Table49[[#This Row],[ITEM CODE]],Table2[[Item Code]:[Master Name]],3,0),"")</f>
        <v/>
      </c>
      <c r="K3987" s="1" t="str">
        <f>IFERROR(VLOOKUP(Table49[[#This Row],[ITEM CODE]],Table2[[Item Code]:[Master Name]],9,0),"")</f>
        <v/>
      </c>
      <c r="L3987" s="1" t="str">
        <f>IFERROR(VLOOKUP(Table49[[#This Row],[ITEM CODE]],Table2[[Item Code]:[Master Name]],8,0),"")</f>
        <v/>
      </c>
      <c r="M3987" s="41"/>
      <c r="N3987" s="66">
        <f>IFERROR(VLOOKUP(Table49[[#This Row],[ITEM CODE]],Table2[[#All],[Item Code]:[Unit Cost]],10,0),0)</f>
        <v>0</v>
      </c>
      <c r="O3987" s="134">
        <f>IFERROR(VLOOKUP(Table49[[#This Row],[ITEM CODE]],Table2[[#All],[Item Code]:[Unit Cost]],10,0),0)</f>
        <v>0</v>
      </c>
      <c r="P3987" s="56"/>
      <c r="Q3987" s="58"/>
      <c r="R3987" s="58">
        <f>Table49[[#This Row],[QUANTITY]]*Table49[[#This Row],[INV Prices]]</f>
        <v>0</v>
      </c>
      <c r="S3987" s="67"/>
      <c r="V3987" s="41"/>
      <c r="W3987" s="4" t="str">
        <f>IFERROR(VLOOKUP(Table49[[#This Row],[ITEM CODE]],Table2[[Item Code]:[Category ]],6,0),"")</f>
        <v/>
      </c>
      <c r="X3987" s="1" t="str">
        <f>IFERROR(VLOOKUP(Table49[[#This Row],[ITEM CODE]],Table2[[Item Code]:[Sub Category]],7,0),"")</f>
        <v/>
      </c>
      <c r="Y3987" s="68" t="str">
        <f>Table49[[#This Row],[PO Number]]&amp;COUNTIFS($E$5:E3987,E3987)</f>
        <v>0</v>
      </c>
    </row>
    <row r="3988" spans="1:25" ht="14.7" customHeight="1" x14ac:dyDescent="0.3">
      <c r="A3988" s="1" t="str">
        <f>IF(Table49[[#This Row],[ITEM NAME]]="","",ROW()-4)</f>
        <v/>
      </c>
      <c r="B3988" s="68"/>
      <c r="C3988" s="4" t="str">
        <f>IFERROR(VLOOKUP(B3988,Table14[],3,0),"")</f>
        <v/>
      </c>
      <c r="D3988" s="4" t="str">
        <f>IFERROR(VLOOKUP(B3988,Table14[],2,0),"")</f>
        <v/>
      </c>
      <c r="E3988" s="4"/>
      <c r="H3988" s="41" t="str">
        <f>IFERROR(VLOOKUP(Table49[[#This Row],[ITEM CODE]],Table2[[Item Code]:[Master Name]],2,0),"")</f>
        <v/>
      </c>
      <c r="I3988" s="41"/>
      <c r="J3988" s="65" t="str">
        <f>IFERROR(VLOOKUP(Table49[[#This Row],[ITEM CODE]],Table2[[Item Code]:[Master Name]],3,0),"")</f>
        <v/>
      </c>
      <c r="K3988" s="1" t="str">
        <f>IFERROR(VLOOKUP(Table49[[#This Row],[ITEM CODE]],Table2[[Item Code]:[Master Name]],9,0),"")</f>
        <v/>
      </c>
      <c r="L3988" s="1" t="str">
        <f>IFERROR(VLOOKUP(Table49[[#This Row],[ITEM CODE]],Table2[[Item Code]:[Master Name]],8,0),"")</f>
        <v/>
      </c>
      <c r="M3988" s="41"/>
      <c r="N3988" s="66">
        <f>IFERROR(VLOOKUP(Table49[[#This Row],[ITEM CODE]],Table2[[#All],[Item Code]:[Unit Cost]],10,0),0)</f>
        <v>0</v>
      </c>
      <c r="O3988" s="134">
        <f>IFERROR(VLOOKUP(Table49[[#This Row],[ITEM CODE]],Table2[[#All],[Item Code]:[Unit Cost]],10,0),0)</f>
        <v>0</v>
      </c>
      <c r="P3988" s="56"/>
      <c r="Q3988" s="58"/>
      <c r="R3988" s="58">
        <f>Table49[[#This Row],[QUANTITY]]*Table49[[#This Row],[INV Prices]]</f>
        <v>0</v>
      </c>
      <c r="S3988" s="67"/>
      <c r="V3988" s="41"/>
      <c r="W3988" s="4" t="str">
        <f>IFERROR(VLOOKUP(Table49[[#This Row],[ITEM CODE]],Table2[[Item Code]:[Category ]],6,0),"")</f>
        <v/>
      </c>
      <c r="X3988" s="1" t="str">
        <f>IFERROR(VLOOKUP(Table49[[#This Row],[ITEM CODE]],Table2[[Item Code]:[Sub Category]],7,0),"")</f>
        <v/>
      </c>
      <c r="Y3988" s="68" t="str">
        <f>Table49[[#This Row],[PO Number]]&amp;COUNTIFS($E$5:E3988,E3988)</f>
        <v>0</v>
      </c>
    </row>
    <row r="3989" spans="1:25" ht="14.7" customHeight="1" x14ac:dyDescent="0.3">
      <c r="A3989" s="1" t="str">
        <f>IF(Table49[[#This Row],[ITEM NAME]]="","",ROW()-4)</f>
        <v/>
      </c>
      <c r="B3989" s="68"/>
      <c r="C3989" s="4" t="str">
        <f>IFERROR(VLOOKUP(B3989,Table14[],3,0),"")</f>
        <v/>
      </c>
      <c r="D3989" s="4" t="str">
        <f>IFERROR(VLOOKUP(B3989,Table14[],2,0),"")</f>
        <v/>
      </c>
      <c r="E3989" s="4"/>
      <c r="H3989" s="41" t="str">
        <f>IFERROR(VLOOKUP(Table49[[#This Row],[ITEM CODE]],Table2[[Item Code]:[Master Name]],2,0),"")</f>
        <v/>
      </c>
      <c r="I3989" s="41"/>
      <c r="J3989" s="65" t="str">
        <f>IFERROR(VLOOKUP(Table49[[#This Row],[ITEM CODE]],Table2[[Item Code]:[Master Name]],3,0),"")</f>
        <v/>
      </c>
      <c r="K3989" s="1" t="str">
        <f>IFERROR(VLOOKUP(Table49[[#This Row],[ITEM CODE]],Table2[[Item Code]:[Master Name]],9,0),"")</f>
        <v/>
      </c>
      <c r="L3989" s="1" t="str">
        <f>IFERROR(VLOOKUP(Table49[[#This Row],[ITEM CODE]],Table2[[Item Code]:[Master Name]],8,0),"")</f>
        <v/>
      </c>
      <c r="M3989" s="41"/>
      <c r="N3989" s="66">
        <f>IFERROR(VLOOKUP(Table49[[#This Row],[ITEM CODE]],Table2[[#All],[Item Code]:[Unit Cost]],10,0),0)</f>
        <v>0</v>
      </c>
      <c r="O3989" s="134">
        <f>IFERROR(VLOOKUP(Table49[[#This Row],[ITEM CODE]],Table2[[#All],[Item Code]:[Unit Cost]],10,0),0)</f>
        <v>0</v>
      </c>
      <c r="P3989" s="56"/>
      <c r="Q3989" s="58"/>
      <c r="R3989" s="58">
        <f>Table49[[#This Row],[QUANTITY]]*Table49[[#This Row],[INV Prices]]</f>
        <v>0</v>
      </c>
      <c r="S3989" s="67"/>
      <c r="V3989" s="41"/>
      <c r="W3989" s="4" t="str">
        <f>IFERROR(VLOOKUP(Table49[[#This Row],[ITEM CODE]],Table2[[Item Code]:[Category ]],6,0),"")</f>
        <v/>
      </c>
      <c r="X3989" s="1" t="str">
        <f>IFERROR(VLOOKUP(Table49[[#This Row],[ITEM CODE]],Table2[[Item Code]:[Sub Category]],7,0),"")</f>
        <v/>
      </c>
      <c r="Y3989" s="68" t="str">
        <f>Table49[[#This Row],[PO Number]]&amp;COUNTIFS($E$5:E3989,E3989)</f>
        <v>0</v>
      </c>
    </row>
    <row r="3990" spans="1:25" ht="14.7" customHeight="1" x14ac:dyDescent="0.3">
      <c r="A3990" s="1" t="str">
        <f>IF(Table49[[#This Row],[ITEM NAME]]="","",ROW()-4)</f>
        <v/>
      </c>
      <c r="B3990" s="68"/>
      <c r="C3990" s="4" t="str">
        <f>IFERROR(VLOOKUP(B3990,Table14[],3,0),"")</f>
        <v/>
      </c>
      <c r="D3990" s="4" t="str">
        <f>IFERROR(VLOOKUP(B3990,Table14[],2,0),"")</f>
        <v/>
      </c>
      <c r="E3990" s="4"/>
      <c r="H3990" s="41" t="str">
        <f>IFERROR(VLOOKUP(Table49[[#This Row],[ITEM CODE]],Table2[[Item Code]:[Master Name]],2,0),"")</f>
        <v/>
      </c>
      <c r="I3990" s="41"/>
      <c r="J3990" s="65" t="str">
        <f>IFERROR(VLOOKUP(Table49[[#This Row],[ITEM CODE]],Table2[[Item Code]:[Master Name]],3,0),"")</f>
        <v/>
      </c>
      <c r="K3990" s="1" t="str">
        <f>IFERROR(VLOOKUP(Table49[[#This Row],[ITEM CODE]],Table2[[Item Code]:[Master Name]],9,0),"")</f>
        <v/>
      </c>
      <c r="L3990" s="1" t="str">
        <f>IFERROR(VLOOKUP(Table49[[#This Row],[ITEM CODE]],Table2[[Item Code]:[Master Name]],8,0),"")</f>
        <v/>
      </c>
      <c r="M3990" s="41"/>
      <c r="N3990" s="66">
        <f>IFERROR(VLOOKUP(Table49[[#This Row],[ITEM CODE]],Table2[[#All],[Item Code]:[Unit Cost]],10,0),0)</f>
        <v>0</v>
      </c>
      <c r="O3990" s="134">
        <f>IFERROR(VLOOKUP(Table49[[#This Row],[ITEM CODE]],Table2[[#All],[Item Code]:[Unit Cost]],10,0),0)</f>
        <v>0</v>
      </c>
      <c r="P3990" s="56"/>
      <c r="Q3990" s="58"/>
      <c r="R3990" s="58">
        <f>Table49[[#This Row],[QUANTITY]]*Table49[[#This Row],[INV Prices]]</f>
        <v>0</v>
      </c>
      <c r="S3990" s="67"/>
      <c r="V3990" s="41"/>
      <c r="W3990" s="4" t="str">
        <f>IFERROR(VLOOKUP(Table49[[#This Row],[ITEM CODE]],Table2[[Item Code]:[Category ]],6,0),"")</f>
        <v/>
      </c>
      <c r="X3990" s="1" t="str">
        <f>IFERROR(VLOOKUP(Table49[[#This Row],[ITEM CODE]],Table2[[Item Code]:[Sub Category]],7,0),"")</f>
        <v/>
      </c>
      <c r="Y3990" s="68" t="str">
        <f>Table49[[#This Row],[PO Number]]&amp;COUNTIFS($E$5:E3990,E3990)</f>
        <v>0</v>
      </c>
    </row>
    <row r="3991" spans="1:25" ht="14.7" customHeight="1" x14ac:dyDescent="0.3">
      <c r="A3991" s="1" t="str">
        <f>IF(Table49[[#This Row],[ITEM NAME]]="","",ROW()-4)</f>
        <v/>
      </c>
      <c r="B3991" s="68"/>
      <c r="C3991" s="4" t="str">
        <f>IFERROR(VLOOKUP(B3991,Table14[],3,0),"")</f>
        <v/>
      </c>
      <c r="D3991" s="4" t="str">
        <f>IFERROR(VLOOKUP(B3991,Table14[],2,0),"")</f>
        <v/>
      </c>
      <c r="E3991" s="4"/>
      <c r="H3991" s="41" t="str">
        <f>IFERROR(VLOOKUP(Table49[[#This Row],[ITEM CODE]],Table2[[Item Code]:[Master Name]],2,0),"")</f>
        <v/>
      </c>
      <c r="I3991" s="41"/>
      <c r="J3991" s="65" t="str">
        <f>IFERROR(VLOOKUP(Table49[[#This Row],[ITEM CODE]],Table2[[Item Code]:[Master Name]],3,0),"")</f>
        <v/>
      </c>
      <c r="K3991" s="1" t="str">
        <f>IFERROR(VLOOKUP(Table49[[#This Row],[ITEM CODE]],Table2[[Item Code]:[Master Name]],9,0),"")</f>
        <v/>
      </c>
      <c r="L3991" s="1" t="str">
        <f>IFERROR(VLOOKUP(Table49[[#This Row],[ITEM CODE]],Table2[[Item Code]:[Master Name]],8,0),"")</f>
        <v/>
      </c>
      <c r="M3991" s="41"/>
      <c r="N3991" s="66">
        <f>IFERROR(VLOOKUP(Table49[[#This Row],[ITEM CODE]],Table2[[#All],[Item Code]:[Unit Cost]],10,0),0)</f>
        <v>0</v>
      </c>
      <c r="O3991" s="134">
        <f>IFERROR(VLOOKUP(Table49[[#This Row],[ITEM CODE]],Table2[[#All],[Item Code]:[Unit Cost]],10,0),0)</f>
        <v>0</v>
      </c>
      <c r="P3991" s="56"/>
      <c r="Q3991" s="58"/>
      <c r="R3991" s="58">
        <f>Table49[[#This Row],[QUANTITY]]*Table49[[#This Row],[INV Prices]]</f>
        <v>0</v>
      </c>
      <c r="S3991" s="67"/>
      <c r="V3991" s="41"/>
      <c r="W3991" s="4" t="str">
        <f>IFERROR(VLOOKUP(Table49[[#This Row],[ITEM CODE]],Table2[[Item Code]:[Category ]],6,0),"")</f>
        <v/>
      </c>
      <c r="X3991" s="1" t="str">
        <f>IFERROR(VLOOKUP(Table49[[#This Row],[ITEM CODE]],Table2[[Item Code]:[Sub Category]],7,0),"")</f>
        <v/>
      </c>
      <c r="Y3991" s="68" t="str">
        <f>Table49[[#This Row],[PO Number]]&amp;COUNTIFS($E$5:E3991,E3991)</f>
        <v>0</v>
      </c>
    </row>
    <row r="3992" spans="1:25" ht="14.7" customHeight="1" x14ac:dyDescent="0.3">
      <c r="A3992" s="1" t="str">
        <f>IF(Table49[[#This Row],[ITEM NAME]]="","",ROW()-4)</f>
        <v/>
      </c>
      <c r="B3992" s="68"/>
      <c r="C3992" s="4" t="str">
        <f>IFERROR(VLOOKUP(B3992,Table14[],3,0),"")</f>
        <v/>
      </c>
      <c r="D3992" s="4" t="str">
        <f>IFERROR(VLOOKUP(B3992,Table14[],2,0),"")</f>
        <v/>
      </c>
      <c r="E3992" s="4"/>
      <c r="H3992" s="41" t="str">
        <f>IFERROR(VLOOKUP(Table49[[#This Row],[ITEM CODE]],Table2[[Item Code]:[Master Name]],2,0),"")</f>
        <v/>
      </c>
      <c r="I3992" s="41"/>
      <c r="J3992" s="65" t="str">
        <f>IFERROR(VLOOKUP(Table49[[#This Row],[ITEM CODE]],Table2[[Item Code]:[Master Name]],3,0),"")</f>
        <v/>
      </c>
      <c r="K3992" s="1" t="str">
        <f>IFERROR(VLOOKUP(Table49[[#This Row],[ITEM CODE]],Table2[[Item Code]:[Master Name]],9,0),"")</f>
        <v/>
      </c>
      <c r="L3992" s="1" t="str">
        <f>IFERROR(VLOOKUP(Table49[[#This Row],[ITEM CODE]],Table2[[Item Code]:[Master Name]],8,0),"")</f>
        <v/>
      </c>
      <c r="M3992" s="41"/>
      <c r="N3992" s="66">
        <f>IFERROR(VLOOKUP(Table49[[#This Row],[ITEM CODE]],Table2[[#All],[Item Code]:[Unit Cost]],10,0),0)</f>
        <v>0</v>
      </c>
      <c r="O3992" s="134">
        <f>IFERROR(VLOOKUP(Table49[[#This Row],[ITEM CODE]],Table2[[#All],[Item Code]:[Unit Cost]],10,0),0)</f>
        <v>0</v>
      </c>
      <c r="P3992" s="56"/>
      <c r="Q3992" s="58"/>
      <c r="R3992" s="58">
        <f>Table49[[#This Row],[QUANTITY]]*Table49[[#This Row],[INV Prices]]</f>
        <v>0</v>
      </c>
      <c r="S3992" s="67"/>
      <c r="V3992" s="41"/>
      <c r="W3992" s="4" t="str">
        <f>IFERROR(VLOOKUP(Table49[[#This Row],[ITEM CODE]],Table2[[Item Code]:[Category ]],6,0),"")</f>
        <v/>
      </c>
      <c r="X3992" s="1" t="str">
        <f>IFERROR(VLOOKUP(Table49[[#This Row],[ITEM CODE]],Table2[[Item Code]:[Sub Category]],7,0),"")</f>
        <v/>
      </c>
      <c r="Y3992" s="68" t="str">
        <f>Table49[[#This Row],[PO Number]]&amp;COUNTIFS($E$5:E3992,E3992)</f>
        <v>0</v>
      </c>
    </row>
    <row r="3993" spans="1:25" ht="14.7" customHeight="1" x14ac:dyDescent="0.3">
      <c r="A3993" s="1" t="str">
        <f>IF(Table49[[#This Row],[ITEM NAME]]="","",ROW()-4)</f>
        <v/>
      </c>
      <c r="B3993" s="68"/>
      <c r="C3993" s="4" t="str">
        <f>IFERROR(VLOOKUP(B3993,Table14[],3,0),"")</f>
        <v/>
      </c>
      <c r="D3993" s="4" t="str">
        <f>IFERROR(VLOOKUP(B3993,Table14[],2,0),"")</f>
        <v/>
      </c>
      <c r="E3993" s="4"/>
      <c r="H3993" s="41" t="str">
        <f>IFERROR(VLOOKUP(Table49[[#This Row],[ITEM CODE]],Table2[[Item Code]:[Master Name]],2,0),"")</f>
        <v/>
      </c>
      <c r="I3993" s="41"/>
      <c r="J3993" s="65" t="str">
        <f>IFERROR(VLOOKUP(Table49[[#This Row],[ITEM CODE]],Table2[[Item Code]:[Master Name]],3,0),"")</f>
        <v/>
      </c>
      <c r="K3993" s="1" t="str">
        <f>IFERROR(VLOOKUP(Table49[[#This Row],[ITEM CODE]],Table2[[Item Code]:[Master Name]],9,0),"")</f>
        <v/>
      </c>
      <c r="L3993" s="1" t="str">
        <f>IFERROR(VLOOKUP(Table49[[#This Row],[ITEM CODE]],Table2[[Item Code]:[Master Name]],8,0),"")</f>
        <v/>
      </c>
      <c r="M3993" s="41"/>
      <c r="N3993" s="66">
        <f>IFERROR(VLOOKUP(Table49[[#This Row],[ITEM CODE]],Table2[[#All],[Item Code]:[Unit Cost]],10,0),0)</f>
        <v>0</v>
      </c>
      <c r="O3993" s="134">
        <f>IFERROR(VLOOKUP(Table49[[#This Row],[ITEM CODE]],Table2[[#All],[Item Code]:[Unit Cost]],10,0),0)</f>
        <v>0</v>
      </c>
      <c r="P3993" s="56"/>
      <c r="Q3993" s="58"/>
      <c r="R3993" s="58">
        <f>Table49[[#This Row],[QUANTITY]]*Table49[[#This Row],[INV Prices]]</f>
        <v>0</v>
      </c>
      <c r="S3993" s="67"/>
      <c r="V3993" s="41"/>
      <c r="W3993" s="4" t="str">
        <f>IFERROR(VLOOKUP(Table49[[#This Row],[ITEM CODE]],Table2[[Item Code]:[Category ]],6,0),"")</f>
        <v/>
      </c>
      <c r="X3993" s="1" t="str">
        <f>IFERROR(VLOOKUP(Table49[[#This Row],[ITEM CODE]],Table2[[Item Code]:[Sub Category]],7,0),"")</f>
        <v/>
      </c>
      <c r="Y3993" s="68" t="str">
        <f>Table49[[#This Row],[PO Number]]&amp;COUNTIFS($E$5:E3993,E3993)</f>
        <v>0</v>
      </c>
    </row>
    <row r="3994" spans="1:25" ht="14.7" customHeight="1" x14ac:dyDescent="0.3">
      <c r="A3994" s="1" t="str">
        <f>IF(Table49[[#This Row],[ITEM NAME]]="","",ROW()-4)</f>
        <v/>
      </c>
      <c r="B3994" s="68"/>
      <c r="C3994" s="4" t="str">
        <f>IFERROR(VLOOKUP(B3994,Table14[],3,0),"")</f>
        <v/>
      </c>
      <c r="D3994" s="4" t="str">
        <f>IFERROR(VLOOKUP(B3994,Table14[],2,0),"")</f>
        <v/>
      </c>
      <c r="E3994" s="4"/>
      <c r="H3994" s="41" t="str">
        <f>IFERROR(VLOOKUP(Table49[[#This Row],[ITEM CODE]],Table2[[Item Code]:[Master Name]],2,0),"")</f>
        <v/>
      </c>
      <c r="I3994" s="41"/>
      <c r="J3994" s="65" t="str">
        <f>IFERROR(VLOOKUP(Table49[[#This Row],[ITEM CODE]],Table2[[Item Code]:[Master Name]],3,0),"")</f>
        <v/>
      </c>
      <c r="K3994" s="1" t="str">
        <f>IFERROR(VLOOKUP(Table49[[#This Row],[ITEM CODE]],Table2[[Item Code]:[Master Name]],9,0),"")</f>
        <v/>
      </c>
      <c r="L3994" s="1" t="str">
        <f>IFERROR(VLOOKUP(Table49[[#This Row],[ITEM CODE]],Table2[[Item Code]:[Master Name]],8,0),"")</f>
        <v/>
      </c>
      <c r="M3994" s="41"/>
      <c r="N3994" s="66">
        <f>IFERROR(VLOOKUP(Table49[[#This Row],[ITEM CODE]],Table2[[#All],[Item Code]:[Unit Cost]],10,0),0)</f>
        <v>0</v>
      </c>
      <c r="O3994" s="134">
        <f>IFERROR(VLOOKUP(Table49[[#This Row],[ITEM CODE]],Table2[[#All],[Item Code]:[Unit Cost]],10,0),0)</f>
        <v>0</v>
      </c>
      <c r="P3994" s="56"/>
      <c r="Q3994" s="58"/>
      <c r="R3994" s="58">
        <f>Table49[[#This Row],[QUANTITY]]*Table49[[#This Row],[INV Prices]]</f>
        <v>0</v>
      </c>
      <c r="S3994" s="67"/>
      <c r="V3994" s="41"/>
      <c r="W3994" s="4" t="str">
        <f>IFERROR(VLOOKUP(Table49[[#This Row],[ITEM CODE]],Table2[[Item Code]:[Category ]],6,0),"")</f>
        <v/>
      </c>
      <c r="X3994" s="1" t="str">
        <f>IFERROR(VLOOKUP(Table49[[#This Row],[ITEM CODE]],Table2[[Item Code]:[Sub Category]],7,0),"")</f>
        <v/>
      </c>
      <c r="Y3994" s="68" t="str">
        <f>Table49[[#This Row],[PO Number]]&amp;COUNTIFS($E$5:E3994,E3994)</f>
        <v>0</v>
      </c>
    </row>
    <row r="3995" spans="1:25" ht="14.7" customHeight="1" x14ac:dyDescent="0.3">
      <c r="A3995" s="1" t="str">
        <f>IF(Table49[[#This Row],[ITEM NAME]]="","",ROW()-4)</f>
        <v/>
      </c>
      <c r="B3995" s="68"/>
      <c r="C3995" s="4" t="str">
        <f>IFERROR(VLOOKUP(B3995,Table14[],3,0),"")</f>
        <v/>
      </c>
      <c r="D3995" s="4" t="str">
        <f>IFERROR(VLOOKUP(B3995,Table14[],2,0),"")</f>
        <v/>
      </c>
      <c r="E3995" s="4"/>
      <c r="H3995" s="41" t="str">
        <f>IFERROR(VLOOKUP(Table49[[#This Row],[ITEM CODE]],Table2[[Item Code]:[Master Name]],2,0),"")</f>
        <v/>
      </c>
      <c r="I3995" s="41"/>
      <c r="J3995" s="65" t="str">
        <f>IFERROR(VLOOKUP(Table49[[#This Row],[ITEM CODE]],Table2[[Item Code]:[Master Name]],3,0),"")</f>
        <v/>
      </c>
      <c r="K3995" s="1" t="str">
        <f>IFERROR(VLOOKUP(Table49[[#This Row],[ITEM CODE]],Table2[[Item Code]:[Master Name]],9,0),"")</f>
        <v/>
      </c>
      <c r="L3995" s="1" t="str">
        <f>IFERROR(VLOOKUP(Table49[[#This Row],[ITEM CODE]],Table2[[Item Code]:[Master Name]],8,0),"")</f>
        <v/>
      </c>
      <c r="M3995" s="41"/>
      <c r="N3995" s="66">
        <f>IFERROR(VLOOKUP(Table49[[#This Row],[ITEM CODE]],Table2[[#All],[Item Code]:[Unit Cost]],10,0),0)</f>
        <v>0</v>
      </c>
      <c r="O3995" s="134">
        <f>IFERROR(VLOOKUP(Table49[[#This Row],[ITEM CODE]],Table2[[#All],[Item Code]:[Unit Cost]],10,0),0)</f>
        <v>0</v>
      </c>
      <c r="P3995" s="56"/>
      <c r="Q3995" s="58"/>
      <c r="R3995" s="58">
        <f>Table49[[#This Row],[QUANTITY]]*Table49[[#This Row],[INV Prices]]</f>
        <v>0</v>
      </c>
      <c r="S3995" s="67"/>
      <c r="V3995" s="41"/>
      <c r="W3995" s="4" t="str">
        <f>IFERROR(VLOOKUP(Table49[[#This Row],[ITEM CODE]],Table2[[Item Code]:[Category ]],6,0),"")</f>
        <v/>
      </c>
      <c r="X3995" s="1" t="str">
        <f>IFERROR(VLOOKUP(Table49[[#This Row],[ITEM CODE]],Table2[[Item Code]:[Sub Category]],7,0),"")</f>
        <v/>
      </c>
      <c r="Y3995" s="68" t="str">
        <f>Table49[[#This Row],[PO Number]]&amp;COUNTIFS($E$5:E3995,E3995)</f>
        <v>0</v>
      </c>
    </row>
    <row r="3996" spans="1:25" ht="14.7" customHeight="1" x14ac:dyDescent="0.3">
      <c r="A3996" s="1" t="str">
        <f>IF(Table49[[#This Row],[ITEM NAME]]="","",ROW()-4)</f>
        <v/>
      </c>
      <c r="B3996" s="68"/>
      <c r="C3996" s="4" t="str">
        <f>IFERROR(VLOOKUP(B3996,Table14[],3,0),"")</f>
        <v/>
      </c>
      <c r="D3996" s="4" t="str">
        <f>IFERROR(VLOOKUP(B3996,Table14[],2,0),"")</f>
        <v/>
      </c>
      <c r="E3996" s="4"/>
      <c r="H3996" s="41" t="str">
        <f>IFERROR(VLOOKUP(Table49[[#This Row],[ITEM CODE]],Table2[[Item Code]:[Master Name]],2,0),"")</f>
        <v/>
      </c>
      <c r="I3996" s="41"/>
      <c r="J3996" s="65" t="str">
        <f>IFERROR(VLOOKUP(Table49[[#This Row],[ITEM CODE]],Table2[[Item Code]:[Master Name]],3,0),"")</f>
        <v/>
      </c>
      <c r="K3996" s="1" t="str">
        <f>IFERROR(VLOOKUP(Table49[[#This Row],[ITEM CODE]],Table2[[Item Code]:[Master Name]],9,0),"")</f>
        <v/>
      </c>
      <c r="L3996" s="1" t="str">
        <f>IFERROR(VLOOKUP(Table49[[#This Row],[ITEM CODE]],Table2[[Item Code]:[Master Name]],8,0),"")</f>
        <v/>
      </c>
      <c r="M3996" s="41"/>
      <c r="N3996" s="66">
        <f>IFERROR(VLOOKUP(Table49[[#This Row],[ITEM CODE]],Table2[[#All],[Item Code]:[Unit Cost]],10,0),0)</f>
        <v>0</v>
      </c>
      <c r="O3996" s="134">
        <f>IFERROR(VLOOKUP(Table49[[#This Row],[ITEM CODE]],Table2[[#All],[Item Code]:[Unit Cost]],10,0),0)</f>
        <v>0</v>
      </c>
      <c r="P3996" s="56"/>
      <c r="Q3996" s="58"/>
      <c r="R3996" s="58">
        <f>Table49[[#This Row],[QUANTITY]]*Table49[[#This Row],[INV Prices]]</f>
        <v>0</v>
      </c>
      <c r="S3996" s="67"/>
      <c r="V3996" s="41"/>
      <c r="W3996" s="4" t="str">
        <f>IFERROR(VLOOKUP(Table49[[#This Row],[ITEM CODE]],Table2[[Item Code]:[Category ]],6,0),"")</f>
        <v/>
      </c>
      <c r="X3996" s="1" t="str">
        <f>IFERROR(VLOOKUP(Table49[[#This Row],[ITEM CODE]],Table2[[Item Code]:[Sub Category]],7,0),"")</f>
        <v/>
      </c>
      <c r="Y3996" s="68" t="str">
        <f>Table49[[#This Row],[PO Number]]&amp;COUNTIFS($E$5:E3996,E3996)</f>
        <v>0</v>
      </c>
    </row>
    <row r="3997" spans="1:25" ht="14.7" customHeight="1" x14ac:dyDescent="0.3">
      <c r="A3997" s="1" t="str">
        <f>IF(Table49[[#This Row],[ITEM NAME]]="","",ROW()-4)</f>
        <v/>
      </c>
      <c r="B3997" s="68"/>
      <c r="C3997" s="4" t="str">
        <f>IFERROR(VLOOKUP(B3997,Table14[],3,0),"")</f>
        <v/>
      </c>
      <c r="D3997" s="4" t="str">
        <f>IFERROR(VLOOKUP(B3997,Table14[],2,0),"")</f>
        <v/>
      </c>
      <c r="E3997" s="4"/>
      <c r="H3997" s="41" t="str">
        <f>IFERROR(VLOOKUP(Table49[[#This Row],[ITEM CODE]],Table2[[Item Code]:[Master Name]],2,0),"")</f>
        <v/>
      </c>
      <c r="I3997" s="41"/>
      <c r="J3997" s="65" t="str">
        <f>IFERROR(VLOOKUP(Table49[[#This Row],[ITEM CODE]],Table2[[Item Code]:[Master Name]],3,0),"")</f>
        <v/>
      </c>
      <c r="K3997" s="1" t="str">
        <f>IFERROR(VLOOKUP(Table49[[#This Row],[ITEM CODE]],Table2[[Item Code]:[Master Name]],9,0),"")</f>
        <v/>
      </c>
      <c r="L3997" s="1" t="str">
        <f>IFERROR(VLOOKUP(Table49[[#This Row],[ITEM CODE]],Table2[[Item Code]:[Master Name]],8,0),"")</f>
        <v/>
      </c>
      <c r="M3997" s="41"/>
      <c r="N3997" s="66">
        <f>IFERROR(VLOOKUP(Table49[[#This Row],[ITEM CODE]],Table2[[#All],[Item Code]:[Unit Cost]],10,0),0)</f>
        <v>0</v>
      </c>
      <c r="O3997" s="134">
        <f>IFERROR(VLOOKUP(Table49[[#This Row],[ITEM CODE]],Table2[[#All],[Item Code]:[Unit Cost]],10,0),0)</f>
        <v>0</v>
      </c>
      <c r="P3997" s="56"/>
      <c r="Q3997" s="58"/>
      <c r="R3997" s="58">
        <f>Table49[[#This Row],[QUANTITY]]*Table49[[#This Row],[INV Prices]]</f>
        <v>0</v>
      </c>
      <c r="S3997" s="67"/>
      <c r="V3997" s="41"/>
      <c r="W3997" s="4" t="str">
        <f>IFERROR(VLOOKUP(Table49[[#This Row],[ITEM CODE]],Table2[[Item Code]:[Category ]],6,0),"")</f>
        <v/>
      </c>
      <c r="X3997" s="1" t="str">
        <f>IFERROR(VLOOKUP(Table49[[#This Row],[ITEM CODE]],Table2[[Item Code]:[Sub Category]],7,0),"")</f>
        <v/>
      </c>
      <c r="Y3997" s="68" t="str">
        <f>Table49[[#This Row],[PO Number]]&amp;COUNTIFS($E$5:E3997,E3997)</f>
        <v>0</v>
      </c>
    </row>
    <row r="3998" spans="1:25" ht="14.7" customHeight="1" x14ac:dyDescent="0.3">
      <c r="A3998" s="1" t="str">
        <f>IF(Table49[[#This Row],[ITEM NAME]]="","",ROW()-4)</f>
        <v/>
      </c>
      <c r="B3998" s="68"/>
      <c r="C3998" s="4" t="str">
        <f>IFERROR(VLOOKUP(B3998,Table14[],3,0),"")</f>
        <v/>
      </c>
      <c r="D3998" s="4" t="str">
        <f>IFERROR(VLOOKUP(B3998,Table14[],2,0),"")</f>
        <v/>
      </c>
      <c r="E3998" s="4"/>
      <c r="H3998" s="41" t="str">
        <f>IFERROR(VLOOKUP(Table49[[#This Row],[ITEM CODE]],Table2[[Item Code]:[Master Name]],2,0),"")</f>
        <v/>
      </c>
      <c r="I3998" s="41"/>
      <c r="J3998" s="65" t="str">
        <f>IFERROR(VLOOKUP(Table49[[#This Row],[ITEM CODE]],Table2[[Item Code]:[Master Name]],3,0),"")</f>
        <v/>
      </c>
      <c r="K3998" s="1" t="str">
        <f>IFERROR(VLOOKUP(Table49[[#This Row],[ITEM CODE]],Table2[[Item Code]:[Master Name]],9,0),"")</f>
        <v/>
      </c>
      <c r="L3998" s="1" t="str">
        <f>IFERROR(VLOOKUP(Table49[[#This Row],[ITEM CODE]],Table2[[Item Code]:[Master Name]],8,0),"")</f>
        <v/>
      </c>
      <c r="M3998" s="41"/>
      <c r="N3998" s="66">
        <f>IFERROR(VLOOKUP(Table49[[#This Row],[ITEM CODE]],Table2[[#All],[Item Code]:[Unit Cost]],10,0),0)</f>
        <v>0</v>
      </c>
      <c r="O3998" s="134">
        <f>IFERROR(VLOOKUP(Table49[[#This Row],[ITEM CODE]],Table2[[#All],[Item Code]:[Unit Cost]],10,0),0)</f>
        <v>0</v>
      </c>
      <c r="P3998" s="56"/>
      <c r="Q3998" s="58"/>
      <c r="R3998" s="58">
        <f>Table49[[#This Row],[QUANTITY]]*Table49[[#This Row],[INV Prices]]</f>
        <v>0</v>
      </c>
      <c r="S3998" s="67"/>
      <c r="V3998" s="41"/>
      <c r="W3998" s="4" t="str">
        <f>IFERROR(VLOOKUP(Table49[[#This Row],[ITEM CODE]],Table2[[Item Code]:[Category ]],6,0),"")</f>
        <v/>
      </c>
      <c r="X3998" s="1" t="str">
        <f>IFERROR(VLOOKUP(Table49[[#This Row],[ITEM CODE]],Table2[[Item Code]:[Sub Category]],7,0),"")</f>
        <v/>
      </c>
      <c r="Y3998" s="68" t="str">
        <f>Table49[[#This Row],[PO Number]]&amp;COUNTIFS($E$5:E3998,E3998)</f>
        <v>0</v>
      </c>
    </row>
    <row r="3999" spans="1:25" ht="14.7" customHeight="1" x14ac:dyDescent="0.3">
      <c r="A3999" s="1" t="str">
        <f>IF(Table49[[#This Row],[ITEM NAME]]="","",ROW()-4)</f>
        <v/>
      </c>
      <c r="B3999" s="68"/>
      <c r="C3999" s="4" t="str">
        <f>IFERROR(VLOOKUP(B3999,Table14[],3,0),"")</f>
        <v/>
      </c>
      <c r="D3999" s="4" t="str">
        <f>IFERROR(VLOOKUP(B3999,Table14[],2,0),"")</f>
        <v/>
      </c>
      <c r="E3999" s="4"/>
      <c r="H3999" s="41" t="str">
        <f>IFERROR(VLOOKUP(Table49[[#This Row],[ITEM CODE]],Table2[[Item Code]:[Master Name]],2,0),"")</f>
        <v/>
      </c>
      <c r="I3999" s="41"/>
      <c r="J3999" s="65" t="str">
        <f>IFERROR(VLOOKUP(Table49[[#This Row],[ITEM CODE]],Table2[[Item Code]:[Master Name]],3,0),"")</f>
        <v/>
      </c>
      <c r="K3999" s="1" t="str">
        <f>IFERROR(VLOOKUP(Table49[[#This Row],[ITEM CODE]],Table2[[Item Code]:[Master Name]],9,0),"")</f>
        <v/>
      </c>
      <c r="L3999" s="1" t="str">
        <f>IFERROR(VLOOKUP(Table49[[#This Row],[ITEM CODE]],Table2[[Item Code]:[Master Name]],8,0),"")</f>
        <v/>
      </c>
      <c r="M3999" s="41"/>
      <c r="N3999" s="66">
        <f>IFERROR(VLOOKUP(Table49[[#This Row],[ITEM CODE]],Table2[[#All],[Item Code]:[Unit Cost]],10,0),0)</f>
        <v>0</v>
      </c>
      <c r="O3999" s="134">
        <f>IFERROR(VLOOKUP(Table49[[#This Row],[ITEM CODE]],Table2[[#All],[Item Code]:[Unit Cost]],10,0),0)</f>
        <v>0</v>
      </c>
      <c r="P3999" s="56"/>
      <c r="Q3999" s="58"/>
      <c r="R3999" s="58">
        <f>Table49[[#This Row],[QUANTITY]]*Table49[[#This Row],[INV Prices]]</f>
        <v>0</v>
      </c>
      <c r="S3999" s="67"/>
      <c r="V3999" s="41"/>
      <c r="W3999" s="4" t="str">
        <f>IFERROR(VLOOKUP(Table49[[#This Row],[ITEM CODE]],Table2[[Item Code]:[Category ]],6,0),"")</f>
        <v/>
      </c>
      <c r="X3999" s="1" t="str">
        <f>IFERROR(VLOOKUP(Table49[[#This Row],[ITEM CODE]],Table2[[Item Code]:[Sub Category]],7,0),"")</f>
        <v/>
      </c>
      <c r="Y3999" s="68" t="str">
        <f>Table49[[#This Row],[PO Number]]&amp;COUNTIFS($E$5:E3999,E3999)</f>
        <v>0</v>
      </c>
    </row>
    <row r="4000" spans="1:25" ht="14.7" customHeight="1" x14ac:dyDescent="0.3">
      <c r="A4000" s="1" t="str">
        <f>IF(Table49[[#This Row],[ITEM NAME]]="","",ROW()-4)</f>
        <v/>
      </c>
      <c r="B4000" s="68"/>
      <c r="C4000" s="4" t="str">
        <f>IFERROR(VLOOKUP(B4000,Table14[],3,0),"")</f>
        <v/>
      </c>
      <c r="D4000" s="4" t="str">
        <f>IFERROR(VLOOKUP(B4000,Table14[],2,0),"")</f>
        <v/>
      </c>
      <c r="E4000" s="4"/>
      <c r="H4000" s="41" t="str">
        <f>IFERROR(VLOOKUP(Table49[[#This Row],[ITEM CODE]],Table2[[Item Code]:[Master Name]],2,0),"")</f>
        <v/>
      </c>
      <c r="I4000" s="41"/>
      <c r="J4000" s="65" t="str">
        <f>IFERROR(VLOOKUP(Table49[[#This Row],[ITEM CODE]],Table2[[Item Code]:[Master Name]],3,0),"")</f>
        <v/>
      </c>
      <c r="K4000" s="1" t="str">
        <f>IFERROR(VLOOKUP(Table49[[#This Row],[ITEM CODE]],Table2[[Item Code]:[Master Name]],9,0),"")</f>
        <v/>
      </c>
      <c r="L4000" s="1" t="str">
        <f>IFERROR(VLOOKUP(Table49[[#This Row],[ITEM CODE]],Table2[[Item Code]:[Master Name]],8,0),"")</f>
        <v/>
      </c>
      <c r="M4000" s="41"/>
      <c r="N4000" s="66">
        <f>IFERROR(VLOOKUP(Table49[[#This Row],[ITEM CODE]],Table2[[#All],[Item Code]:[Unit Cost]],10,0),0)</f>
        <v>0</v>
      </c>
      <c r="O4000" s="134">
        <f>IFERROR(VLOOKUP(Table49[[#This Row],[ITEM CODE]],Table2[[#All],[Item Code]:[Unit Cost]],10,0),0)</f>
        <v>0</v>
      </c>
      <c r="P4000" s="56"/>
      <c r="Q4000" s="58"/>
      <c r="R4000" s="58">
        <f>Table49[[#This Row],[QUANTITY]]*Table49[[#This Row],[INV Prices]]</f>
        <v>0</v>
      </c>
      <c r="S4000" s="67"/>
      <c r="V4000" s="41"/>
      <c r="W4000" s="4" t="str">
        <f>IFERROR(VLOOKUP(Table49[[#This Row],[ITEM CODE]],Table2[[Item Code]:[Category ]],6,0),"")</f>
        <v/>
      </c>
      <c r="X4000" s="1" t="str">
        <f>IFERROR(VLOOKUP(Table49[[#This Row],[ITEM CODE]],Table2[[Item Code]:[Sub Category]],7,0),"")</f>
        <v/>
      </c>
      <c r="Y4000" s="68" t="str">
        <f>Table49[[#This Row],[PO Number]]&amp;COUNTIFS($E$5:E4000,E4000)</f>
        <v>0</v>
      </c>
    </row>
    <row r="4001" spans="1:25" ht="14.7" customHeight="1" x14ac:dyDescent="0.3">
      <c r="A4001" s="1" t="str">
        <f>IF(Table49[[#This Row],[ITEM NAME]]="","",ROW()-4)</f>
        <v/>
      </c>
      <c r="B4001" s="68"/>
      <c r="C4001" s="4" t="str">
        <f>IFERROR(VLOOKUP(B4001,Table14[],3,0),"")</f>
        <v/>
      </c>
      <c r="D4001" s="4" t="str">
        <f>IFERROR(VLOOKUP(B4001,Table14[],2,0),"")</f>
        <v/>
      </c>
      <c r="E4001" s="4"/>
      <c r="H4001" s="41" t="str">
        <f>IFERROR(VLOOKUP(Table49[[#This Row],[ITEM CODE]],Table2[[Item Code]:[Master Name]],2,0),"")</f>
        <v/>
      </c>
      <c r="I4001" s="41"/>
      <c r="J4001" s="65" t="str">
        <f>IFERROR(VLOOKUP(Table49[[#This Row],[ITEM CODE]],Table2[[Item Code]:[Master Name]],3,0),"")</f>
        <v/>
      </c>
      <c r="K4001" s="1" t="str">
        <f>IFERROR(VLOOKUP(Table49[[#This Row],[ITEM CODE]],Table2[[Item Code]:[Master Name]],9,0),"")</f>
        <v/>
      </c>
      <c r="L4001" s="1" t="str">
        <f>IFERROR(VLOOKUP(Table49[[#This Row],[ITEM CODE]],Table2[[Item Code]:[Master Name]],8,0),"")</f>
        <v/>
      </c>
      <c r="M4001" s="41"/>
      <c r="N4001" s="66">
        <f>IFERROR(VLOOKUP(Table49[[#This Row],[ITEM CODE]],Table2[[#All],[Item Code]:[Unit Cost]],10,0),0)</f>
        <v>0</v>
      </c>
      <c r="O4001" s="134">
        <f>IFERROR(VLOOKUP(Table49[[#This Row],[ITEM CODE]],Table2[[#All],[Item Code]:[Unit Cost]],10,0),0)</f>
        <v>0</v>
      </c>
      <c r="P4001" s="56"/>
      <c r="Q4001" s="58"/>
      <c r="R4001" s="58">
        <f>Table49[[#This Row],[QUANTITY]]*Table49[[#This Row],[INV Prices]]</f>
        <v>0</v>
      </c>
      <c r="S4001" s="67"/>
      <c r="V4001" s="41"/>
      <c r="W4001" s="4" t="str">
        <f>IFERROR(VLOOKUP(Table49[[#This Row],[ITEM CODE]],Table2[[Item Code]:[Category ]],6,0),"")</f>
        <v/>
      </c>
      <c r="X4001" s="1" t="str">
        <f>IFERROR(VLOOKUP(Table49[[#This Row],[ITEM CODE]],Table2[[Item Code]:[Sub Category]],7,0),"")</f>
        <v/>
      </c>
      <c r="Y4001" s="68" t="str">
        <f>Table49[[#This Row],[PO Number]]&amp;COUNTIFS($E$5:E4001,E4001)</f>
        <v>0</v>
      </c>
    </row>
    <row r="4002" spans="1:25" ht="14.7" customHeight="1" x14ac:dyDescent="0.3">
      <c r="A4002" s="1" t="str">
        <f>IF(Table49[[#This Row],[ITEM NAME]]="","",ROW()-4)</f>
        <v/>
      </c>
      <c r="B4002" s="68"/>
      <c r="C4002" s="4" t="str">
        <f>IFERROR(VLOOKUP(B4002,Table14[],3,0),"")</f>
        <v/>
      </c>
      <c r="D4002" s="4" t="str">
        <f>IFERROR(VLOOKUP(B4002,Table14[],2,0),"")</f>
        <v/>
      </c>
      <c r="E4002" s="4"/>
      <c r="H4002" s="41" t="str">
        <f>IFERROR(VLOOKUP(Table49[[#This Row],[ITEM CODE]],Table2[[Item Code]:[Master Name]],2,0),"")</f>
        <v/>
      </c>
      <c r="I4002" s="41"/>
      <c r="J4002" s="65" t="str">
        <f>IFERROR(VLOOKUP(Table49[[#This Row],[ITEM CODE]],Table2[[Item Code]:[Master Name]],3,0),"")</f>
        <v/>
      </c>
      <c r="K4002" s="1" t="str">
        <f>IFERROR(VLOOKUP(Table49[[#This Row],[ITEM CODE]],Table2[[Item Code]:[Master Name]],9,0),"")</f>
        <v/>
      </c>
      <c r="L4002" s="1" t="str">
        <f>IFERROR(VLOOKUP(Table49[[#This Row],[ITEM CODE]],Table2[[Item Code]:[Master Name]],8,0),"")</f>
        <v/>
      </c>
      <c r="M4002" s="41"/>
      <c r="N4002" s="66">
        <f>IFERROR(VLOOKUP(Table49[[#This Row],[ITEM CODE]],Table2[[#All],[Item Code]:[Unit Cost]],10,0),0)</f>
        <v>0</v>
      </c>
      <c r="O4002" s="134">
        <f>IFERROR(VLOOKUP(Table49[[#This Row],[ITEM CODE]],Table2[[#All],[Item Code]:[Unit Cost]],10,0),0)</f>
        <v>0</v>
      </c>
      <c r="P4002" s="56"/>
      <c r="Q4002" s="58"/>
      <c r="R4002" s="58">
        <f>Table49[[#This Row],[QUANTITY]]*Table49[[#This Row],[INV Prices]]</f>
        <v>0</v>
      </c>
      <c r="S4002" s="67"/>
      <c r="V4002" s="41"/>
      <c r="W4002" s="4" t="str">
        <f>IFERROR(VLOOKUP(Table49[[#This Row],[ITEM CODE]],Table2[[Item Code]:[Category ]],6,0),"")</f>
        <v/>
      </c>
      <c r="X4002" s="1" t="str">
        <f>IFERROR(VLOOKUP(Table49[[#This Row],[ITEM CODE]],Table2[[Item Code]:[Sub Category]],7,0),"")</f>
        <v/>
      </c>
      <c r="Y4002" s="68" t="str">
        <f>Table49[[#This Row],[PO Number]]&amp;COUNTIFS($E$5:E4002,E4002)</f>
        <v>0</v>
      </c>
    </row>
    <row r="4003" spans="1:25" ht="14.25" customHeight="1" x14ac:dyDescent="0.3">
      <c r="A4003" s="1" t="str">
        <f>IF(Table49[[#This Row],[ITEM NAME]]="","",ROW()-4)</f>
        <v/>
      </c>
      <c r="B4003" s="68"/>
      <c r="C4003" s="4" t="str">
        <f>IFERROR(VLOOKUP(B4003,Table14[],3,0),"")</f>
        <v/>
      </c>
      <c r="D4003" s="4" t="str">
        <f>IFERROR(VLOOKUP(B4003,Table14[],2,0),"")</f>
        <v/>
      </c>
      <c r="E4003" s="4"/>
      <c r="H4003" s="41" t="str">
        <f>IFERROR(VLOOKUP(Table49[[#This Row],[ITEM CODE]],Table2[[Item Code]:[Master Name]],2,0),"")</f>
        <v/>
      </c>
      <c r="I4003" s="41"/>
      <c r="J4003" s="65" t="str">
        <f>IFERROR(VLOOKUP(Table49[[#This Row],[ITEM CODE]],Table2[[Item Code]:[Master Name]],3,0),"")</f>
        <v/>
      </c>
      <c r="K4003" s="1" t="str">
        <f>IFERROR(VLOOKUP(Table49[[#This Row],[ITEM CODE]],Table2[[Item Code]:[Master Name]],9,0),"")</f>
        <v/>
      </c>
      <c r="L4003" s="1" t="str">
        <f>IFERROR(VLOOKUP(Table49[[#This Row],[ITEM CODE]],Table2[[Item Code]:[Master Name]],8,0),"")</f>
        <v/>
      </c>
      <c r="M4003" s="41"/>
      <c r="N4003" s="66">
        <f>IFERROR(VLOOKUP(Table49[[#This Row],[ITEM CODE]],Table2[[#All],[Item Code]:[Unit Cost]],10,0),0)</f>
        <v>0</v>
      </c>
      <c r="O4003" s="134">
        <f>IFERROR(VLOOKUP(Table49[[#This Row],[ITEM CODE]],Table2[[#All],[Item Code]:[Unit Cost]],10,0),0)</f>
        <v>0</v>
      </c>
      <c r="P4003" s="56"/>
      <c r="Q4003" s="58"/>
      <c r="R4003" s="58">
        <f>Table49[[#This Row],[QUANTITY]]*Table49[[#This Row],[INV Prices]]</f>
        <v>0</v>
      </c>
      <c r="S4003" s="67"/>
      <c r="V4003" s="41"/>
      <c r="W4003" s="4" t="str">
        <f>IFERROR(VLOOKUP(Table49[[#This Row],[ITEM CODE]],Table2[[Item Code]:[Category ]],6,0),"")</f>
        <v/>
      </c>
      <c r="X4003" s="1" t="str">
        <f>IFERROR(VLOOKUP(Table49[[#This Row],[ITEM CODE]],Table2[[Item Code]:[Sub Category]],7,0),"")</f>
        <v/>
      </c>
      <c r="Y4003" s="68" t="str">
        <f>Table49[[#This Row],[PO Number]]&amp;COUNTIFS($E$5:E4003,E4003)</f>
        <v>0</v>
      </c>
    </row>
    <row r="4004" spans="1:25" ht="14.7" customHeight="1" x14ac:dyDescent="0.3">
      <c r="A4004" s="1" t="str">
        <f>IF(Table49[[#This Row],[ITEM NAME]]="","",ROW()-4)</f>
        <v/>
      </c>
      <c r="B4004" s="68"/>
      <c r="C4004" s="4" t="str">
        <f>IFERROR(VLOOKUP(B4004,Table14[],3,0),"")</f>
        <v/>
      </c>
      <c r="D4004" s="4" t="str">
        <f>IFERROR(VLOOKUP(B4004,Table14[],2,0),"")</f>
        <v/>
      </c>
      <c r="E4004" s="4"/>
      <c r="H4004" s="41" t="str">
        <f>IFERROR(VLOOKUP(Table49[[#This Row],[ITEM CODE]],Table2[[Item Code]:[Master Name]],2,0),"")</f>
        <v/>
      </c>
      <c r="I4004" s="41"/>
      <c r="J4004" s="65" t="str">
        <f>IFERROR(VLOOKUP(Table49[[#This Row],[ITEM CODE]],Table2[[Item Code]:[Master Name]],3,0),"")</f>
        <v/>
      </c>
      <c r="K4004" s="1" t="str">
        <f>IFERROR(VLOOKUP(Table49[[#This Row],[ITEM CODE]],Table2[[Item Code]:[Master Name]],9,0),"")</f>
        <v/>
      </c>
      <c r="L4004" s="1" t="str">
        <f>IFERROR(VLOOKUP(Table49[[#This Row],[ITEM CODE]],Table2[[Item Code]:[Master Name]],8,0),"")</f>
        <v/>
      </c>
      <c r="M4004" s="41"/>
      <c r="N4004" s="66">
        <f>IFERROR(VLOOKUP(Table49[[#This Row],[ITEM CODE]],Table2[[#All],[Item Code]:[Unit Cost]],10,0),0)</f>
        <v>0</v>
      </c>
      <c r="O4004" s="134">
        <f>IFERROR(VLOOKUP(Table49[[#This Row],[ITEM CODE]],Table2[[#All],[Item Code]:[Unit Cost]],10,0),0)</f>
        <v>0</v>
      </c>
      <c r="P4004" s="56"/>
      <c r="Q4004" s="58"/>
      <c r="R4004" s="58">
        <f>Table49[[#This Row],[QUANTITY]]*Table49[[#This Row],[INV Prices]]</f>
        <v>0</v>
      </c>
      <c r="S4004" s="67"/>
      <c r="V4004" s="41"/>
      <c r="W4004" s="4" t="str">
        <f>IFERROR(VLOOKUP(Table49[[#This Row],[ITEM CODE]],Table2[[Item Code]:[Category ]],6,0),"")</f>
        <v/>
      </c>
      <c r="X4004" s="1" t="str">
        <f>IFERROR(VLOOKUP(Table49[[#This Row],[ITEM CODE]],Table2[[Item Code]:[Sub Category]],7,0),"")</f>
        <v/>
      </c>
      <c r="Y4004" s="68" t="str">
        <f>Table49[[#This Row],[PO Number]]&amp;COUNTIFS($E$5:E4004,E4004)</f>
        <v>0</v>
      </c>
    </row>
    <row r="4005" spans="1:25" ht="14.7" customHeight="1" x14ac:dyDescent="0.3">
      <c r="A4005" s="1" t="str">
        <f>IF(Table49[[#This Row],[ITEM NAME]]="","",ROW()-4)</f>
        <v/>
      </c>
      <c r="B4005" s="68"/>
      <c r="C4005" s="4" t="str">
        <f>IFERROR(VLOOKUP(B4005,Table14[],3,0),"")</f>
        <v/>
      </c>
      <c r="D4005" s="4" t="str">
        <f>IFERROR(VLOOKUP(B4005,Table14[],2,0),"")</f>
        <v/>
      </c>
      <c r="E4005" s="4"/>
      <c r="H4005" s="41" t="str">
        <f>IFERROR(VLOOKUP(Table49[[#This Row],[ITEM CODE]],Table2[[Item Code]:[Master Name]],2,0),"")</f>
        <v/>
      </c>
      <c r="I4005" s="41"/>
      <c r="J4005" s="65" t="str">
        <f>IFERROR(VLOOKUP(Table49[[#This Row],[ITEM CODE]],Table2[[Item Code]:[Master Name]],3,0),"")</f>
        <v/>
      </c>
      <c r="K4005" s="1" t="str">
        <f>IFERROR(VLOOKUP(Table49[[#This Row],[ITEM CODE]],Table2[[Item Code]:[Master Name]],9,0),"")</f>
        <v/>
      </c>
      <c r="L4005" s="1" t="str">
        <f>IFERROR(VLOOKUP(Table49[[#This Row],[ITEM CODE]],Table2[[Item Code]:[Master Name]],8,0),"")</f>
        <v/>
      </c>
      <c r="M4005" s="41"/>
      <c r="N4005" s="66">
        <f>IFERROR(VLOOKUP(Table49[[#This Row],[ITEM CODE]],Table2[[#All],[Item Code]:[Unit Cost]],10,0),0)</f>
        <v>0</v>
      </c>
      <c r="O4005" s="134">
        <f>IFERROR(VLOOKUP(Table49[[#This Row],[ITEM CODE]],Table2[[#All],[Item Code]:[Unit Cost]],10,0),0)</f>
        <v>0</v>
      </c>
      <c r="P4005" s="56"/>
      <c r="Q4005" s="58"/>
      <c r="R4005" s="58">
        <f>Table49[[#This Row],[QUANTITY]]*Table49[[#This Row],[INV Prices]]</f>
        <v>0</v>
      </c>
      <c r="S4005" s="67"/>
      <c r="V4005" s="41"/>
      <c r="W4005" s="4" t="str">
        <f>IFERROR(VLOOKUP(Table49[[#This Row],[ITEM CODE]],Table2[[Item Code]:[Category ]],6,0),"")</f>
        <v/>
      </c>
      <c r="X4005" s="1" t="str">
        <f>IFERROR(VLOOKUP(Table49[[#This Row],[ITEM CODE]],Table2[[Item Code]:[Sub Category]],7,0),"")</f>
        <v/>
      </c>
      <c r="Y4005" s="68" t="str">
        <f>Table49[[#This Row],[PO Number]]&amp;COUNTIFS($E$5:E4005,E4005)</f>
        <v>0</v>
      </c>
    </row>
    <row r="4006" spans="1:25" ht="14.7" customHeight="1" x14ac:dyDescent="0.3">
      <c r="A4006" s="1" t="str">
        <f>IF(Table49[[#This Row],[ITEM NAME]]="","",ROW()-4)</f>
        <v/>
      </c>
      <c r="B4006" s="68"/>
      <c r="C4006" s="4" t="str">
        <f>IFERROR(VLOOKUP(B4006,Table14[],3,0),"")</f>
        <v/>
      </c>
      <c r="D4006" s="4" t="str">
        <f>IFERROR(VLOOKUP(B4006,Table14[],2,0),"")</f>
        <v/>
      </c>
      <c r="E4006" s="4"/>
      <c r="H4006" s="41" t="str">
        <f>IFERROR(VLOOKUP(Table49[[#This Row],[ITEM CODE]],Table2[[Item Code]:[Master Name]],2,0),"")</f>
        <v/>
      </c>
      <c r="I4006" s="41"/>
      <c r="J4006" s="65" t="str">
        <f>IFERROR(VLOOKUP(Table49[[#This Row],[ITEM CODE]],Table2[[Item Code]:[Master Name]],3,0),"")</f>
        <v/>
      </c>
      <c r="K4006" s="1" t="str">
        <f>IFERROR(VLOOKUP(Table49[[#This Row],[ITEM CODE]],Table2[[Item Code]:[Master Name]],9,0),"")</f>
        <v/>
      </c>
      <c r="L4006" s="1" t="str">
        <f>IFERROR(VLOOKUP(Table49[[#This Row],[ITEM CODE]],Table2[[Item Code]:[Master Name]],8,0),"")</f>
        <v/>
      </c>
      <c r="M4006" s="41"/>
      <c r="N4006" s="66">
        <f>IFERROR(VLOOKUP(Table49[[#This Row],[ITEM CODE]],Table2[[#All],[Item Code]:[Unit Cost]],10,0),0)</f>
        <v>0</v>
      </c>
      <c r="O4006" s="134">
        <f>IFERROR(VLOOKUP(Table49[[#This Row],[ITEM CODE]],Table2[[#All],[Item Code]:[Unit Cost]],10,0),0)</f>
        <v>0</v>
      </c>
      <c r="P4006" s="56"/>
      <c r="Q4006" s="58"/>
      <c r="R4006" s="58">
        <f>Table49[[#This Row],[QUANTITY]]*Table49[[#This Row],[INV Prices]]</f>
        <v>0</v>
      </c>
      <c r="S4006" s="67"/>
      <c r="V4006" s="41"/>
      <c r="W4006" s="4" t="str">
        <f>IFERROR(VLOOKUP(Table49[[#This Row],[ITEM CODE]],Table2[[Item Code]:[Category ]],6,0),"")</f>
        <v/>
      </c>
      <c r="X4006" s="1" t="str">
        <f>IFERROR(VLOOKUP(Table49[[#This Row],[ITEM CODE]],Table2[[Item Code]:[Sub Category]],7,0),"")</f>
        <v/>
      </c>
      <c r="Y4006" s="68" t="str">
        <f>Table49[[#This Row],[PO Number]]&amp;COUNTIFS($E$5:E4006,E4006)</f>
        <v>0</v>
      </c>
    </row>
    <row r="4007" spans="1:25" ht="14.7" customHeight="1" x14ac:dyDescent="0.3">
      <c r="A4007" s="1" t="str">
        <f>IF(Table49[[#This Row],[ITEM NAME]]="","",ROW()-4)</f>
        <v/>
      </c>
      <c r="B4007" s="68"/>
      <c r="C4007" s="4" t="str">
        <f>IFERROR(VLOOKUP(B4007,Table14[],3,0),"")</f>
        <v/>
      </c>
      <c r="D4007" s="4" t="str">
        <f>IFERROR(VLOOKUP(B4007,Table14[],2,0),"")</f>
        <v/>
      </c>
      <c r="E4007" s="4"/>
      <c r="H4007" s="41" t="str">
        <f>IFERROR(VLOOKUP(Table49[[#This Row],[ITEM CODE]],Table2[[Item Code]:[Master Name]],2,0),"")</f>
        <v/>
      </c>
      <c r="I4007" s="41"/>
      <c r="J4007" s="65" t="str">
        <f>IFERROR(VLOOKUP(Table49[[#This Row],[ITEM CODE]],Table2[[Item Code]:[Master Name]],3,0),"")</f>
        <v/>
      </c>
      <c r="K4007" s="1" t="str">
        <f>IFERROR(VLOOKUP(Table49[[#This Row],[ITEM CODE]],Table2[[Item Code]:[Master Name]],9,0),"")</f>
        <v/>
      </c>
      <c r="L4007" s="1" t="str">
        <f>IFERROR(VLOOKUP(Table49[[#This Row],[ITEM CODE]],Table2[[Item Code]:[Master Name]],8,0),"")</f>
        <v/>
      </c>
      <c r="M4007" s="41"/>
      <c r="N4007" s="66">
        <f>IFERROR(VLOOKUP(Table49[[#This Row],[ITEM CODE]],Table2[[#All],[Item Code]:[Unit Cost]],10,0),0)</f>
        <v>0</v>
      </c>
      <c r="O4007" s="134">
        <f>IFERROR(VLOOKUP(Table49[[#This Row],[ITEM CODE]],Table2[[#All],[Item Code]:[Unit Cost]],10,0),0)</f>
        <v>0</v>
      </c>
      <c r="P4007" s="56"/>
      <c r="Q4007" s="58"/>
      <c r="R4007" s="58">
        <f>Table49[[#This Row],[QUANTITY]]*Table49[[#This Row],[INV Prices]]</f>
        <v>0</v>
      </c>
      <c r="S4007" s="67"/>
      <c r="V4007" s="41"/>
      <c r="W4007" s="4" t="str">
        <f>IFERROR(VLOOKUP(Table49[[#This Row],[ITEM CODE]],Table2[[Item Code]:[Category ]],6,0),"")</f>
        <v/>
      </c>
      <c r="X4007" s="1" t="str">
        <f>IFERROR(VLOOKUP(Table49[[#This Row],[ITEM CODE]],Table2[[Item Code]:[Sub Category]],7,0),"")</f>
        <v/>
      </c>
      <c r="Y4007" s="68" t="str">
        <f>Table49[[#This Row],[PO Number]]&amp;COUNTIFS($E$5:E4007,E4007)</f>
        <v>0</v>
      </c>
    </row>
    <row r="4008" spans="1:25" ht="14.7" customHeight="1" x14ac:dyDescent="0.3">
      <c r="A4008" s="1" t="str">
        <f>IF(Table49[[#This Row],[ITEM NAME]]="","",ROW()-4)</f>
        <v/>
      </c>
      <c r="B4008" s="68"/>
      <c r="C4008" s="4" t="str">
        <f>IFERROR(VLOOKUP(B4008,Table14[],3,0),"")</f>
        <v/>
      </c>
      <c r="D4008" s="4" t="str">
        <f>IFERROR(VLOOKUP(B4008,Table14[],2,0),"")</f>
        <v/>
      </c>
      <c r="E4008" s="4"/>
      <c r="H4008" s="41" t="str">
        <f>IFERROR(VLOOKUP(Table49[[#This Row],[ITEM CODE]],Table2[[Item Code]:[Master Name]],2,0),"")</f>
        <v/>
      </c>
      <c r="I4008" s="41"/>
      <c r="J4008" s="65" t="str">
        <f>IFERROR(VLOOKUP(Table49[[#This Row],[ITEM CODE]],Table2[[Item Code]:[Master Name]],3,0),"")</f>
        <v/>
      </c>
      <c r="K4008" s="1" t="str">
        <f>IFERROR(VLOOKUP(Table49[[#This Row],[ITEM CODE]],Table2[[Item Code]:[Master Name]],9,0),"")</f>
        <v/>
      </c>
      <c r="L4008" s="1" t="str">
        <f>IFERROR(VLOOKUP(Table49[[#This Row],[ITEM CODE]],Table2[[Item Code]:[Master Name]],8,0),"")</f>
        <v/>
      </c>
      <c r="M4008" s="41"/>
      <c r="N4008" s="66">
        <f>IFERROR(VLOOKUP(Table49[[#This Row],[ITEM CODE]],Table2[[#All],[Item Code]:[Unit Cost]],10,0),0)</f>
        <v>0</v>
      </c>
      <c r="O4008" s="134">
        <f>IFERROR(VLOOKUP(Table49[[#This Row],[ITEM CODE]],Table2[[#All],[Item Code]:[Unit Cost]],10,0),0)</f>
        <v>0</v>
      </c>
      <c r="P4008" s="56"/>
      <c r="Q4008" s="58"/>
      <c r="R4008" s="58">
        <f>Table49[[#This Row],[QUANTITY]]*Table49[[#This Row],[INV Prices]]</f>
        <v>0</v>
      </c>
      <c r="S4008" s="67"/>
      <c r="V4008" s="41"/>
      <c r="W4008" s="4" t="str">
        <f>IFERROR(VLOOKUP(Table49[[#This Row],[ITEM CODE]],Table2[[Item Code]:[Category ]],6,0),"")</f>
        <v/>
      </c>
      <c r="X4008" s="1" t="str">
        <f>IFERROR(VLOOKUP(Table49[[#This Row],[ITEM CODE]],Table2[[Item Code]:[Sub Category]],7,0),"")</f>
        <v/>
      </c>
      <c r="Y4008" s="68" t="str">
        <f>Table49[[#This Row],[PO Number]]&amp;COUNTIFS($E$5:E4008,E4008)</f>
        <v>0</v>
      </c>
    </row>
    <row r="4009" spans="1:25" ht="14.7" customHeight="1" x14ac:dyDescent="0.3">
      <c r="A4009" s="1" t="str">
        <f>IF(Table49[[#This Row],[ITEM NAME]]="","",ROW()-4)</f>
        <v/>
      </c>
      <c r="B4009" s="68"/>
      <c r="C4009" s="4" t="str">
        <f>IFERROR(VLOOKUP(B4009,Table14[],3,0),"")</f>
        <v/>
      </c>
      <c r="D4009" s="4" t="str">
        <f>IFERROR(VLOOKUP(B4009,Table14[],2,0),"")</f>
        <v/>
      </c>
      <c r="E4009" s="4"/>
      <c r="H4009" s="41" t="str">
        <f>IFERROR(VLOOKUP(Table49[[#This Row],[ITEM CODE]],Table2[[Item Code]:[Master Name]],2,0),"")</f>
        <v/>
      </c>
      <c r="I4009" s="41"/>
      <c r="J4009" s="65" t="str">
        <f>IFERROR(VLOOKUP(Table49[[#This Row],[ITEM CODE]],Table2[[Item Code]:[Master Name]],3,0),"")</f>
        <v/>
      </c>
      <c r="K4009" s="1" t="str">
        <f>IFERROR(VLOOKUP(Table49[[#This Row],[ITEM CODE]],Table2[[Item Code]:[Master Name]],9,0),"")</f>
        <v/>
      </c>
      <c r="L4009" s="1" t="str">
        <f>IFERROR(VLOOKUP(Table49[[#This Row],[ITEM CODE]],Table2[[Item Code]:[Master Name]],8,0),"")</f>
        <v/>
      </c>
      <c r="M4009" s="41"/>
      <c r="N4009" s="66">
        <f>IFERROR(VLOOKUP(Table49[[#This Row],[ITEM CODE]],Table2[[#All],[Item Code]:[Unit Cost]],10,0),0)</f>
        <v>0</v>
      </c>
      <c r="O4009" s="134">
        <f>IFERROR(VLOOKUP(Table49[[#This Row],[ITEM CODE]],Table2[[#All],[Item Code]:[Unit Cost]],10,0),0)</f>
        <v>0</v>
      </c>
      <c r="P4009" s="56"/>
      <c r="Q4009" s="58"/>
      <c r="R4009" s="58">
        <f>Table49[[#This Row],[QUANTITY]]*Table49[[#This Row],[INV Prices]]</f>
        <v>0</v>
      </c>
      <c r="S4009" s="67"/>
      <c r="V4009" s="41"/>
      <c r="W4009" s="4" t="str">
        <f>IFERROR(VLOOKUP(Table49[[#This Row],[ITEM CODE]],Table2[[Item Code]:[Category ]],6,0),"")</f>
        <v/>
      </c>
      <c r="X4009" s="1" t="str">
        <f>IFERROR(VLOOKUP(Table49[[#This Row],[ITEM CODE]],Table2[[Item Code]:[Sub Category]],7,0),"")</f>
        <v/>
      </c>
      <c r="Y4009" s="68" t="str">
        <f>Table49[[#This Row],[PO Number]]&amp;COUNTIFS($E$5:E4009,E4009)</f>
        <v>0</v>
      </c>
    </row>
    <row r="4010" spans="1:25" ht="14.7" customHeight="1" x14ac:dyDescent="0.3">
      <c r="A4010" s="1" t="str">
        <f>IF(Table49[[#This Row],[ITEM NAME]]="","",ROW()-4)</f>
        <v/>
      </c>
      <c r="B4010" s="68"/>
      <c r="C4010" s="4" t="str">
        <f>IFERROR(VLOOKUP(B4010,Table14[],3,0),"")</f>
        <v/>
      </c>
      <c r="D4010" s="4" t="str">
        <f>IFERROR(VLOOKUP(B4010,Table14[],2,0),"")</f>
        <v/>
      </c>
      <c r="E4010" s="4"/>
      <c r="H4010" s="41" t="str">
        <f>IFERROR(VLOOKUP(Table49[[#This Row],[ITEM CODE]],Table2[[Item Code]:[Master Name]],2,0),"")</f>
        <v/>
      </c>
      <c r="I4010" s="41"/>
      <c r="J4010" s="65" t="str">
        <f>IFERROR(VLOOKUP(Table49[[#This Row],[ITEM CODE]],Table2[[Item Code]:[Master Name]],3,0),"")</f>
        <v/>
      </c>
      <c r="K4010" s="1" t="str">
        <f>IFERROR(VLOOKUP(Table49[[#This Row],[ITEM CODE]],Table2[[Item Code]:[Master Name]],9,0),"")</f>
        <v/>
      </c>
      <c r="L4010" s="1" t="str">
        <f>IFERROR(VLOOKUP(Table49[[#This Row],[ITEM CODE]],Table2[[Item Code]:[Master Name]],8,0),"")</f>
        <v/>
      </c>
      <c r="M4010" s="41"/>
      <c r="N4010" s="66">
        <f>IFERROR(VLOOKUP(Table49[[#This Row],[ITEM CODE]],Table2[[#All],[Item Code]:[Unit Cost]],10,0),0)</f>
        <v>0</v>
      </c>
      <c r="O4010" s="134">
        <f>IFERROR(VLOOKUP(Table49[[#This Row],[ITEM CODE]],Table2[[#All],[Item Code]:[Unit Cost]],10,0),0)</f>
        <v>0</v>
      </c>
      <c r="P4010" s="56"/>
      <c r="Q4010" s="58"/>
      <c r="R4010" s="58">
        <f>Table49[[#This Row],[QUANTITY]]*Table49[[#This Row],[INV Prices]]</f>
        <v>0</v>
      </c>
      <c r="S4010" s="67"/>
      <c r="V4010" s="41"/>
      <c r="W4010" s="4" t="str">
        <f>IFERROR(VLOOKUP(Table49[[#This Row],[ITEM CODE]],Table2[[Item Code]:[Category ]],6,0),"")</f>
        <v/>
      </c>
      <c r="X4010" s="1" t="str">
        <f>IFERROR(VLOOKUP(Table49[[#This Row],[ITEM CODE]],Table2[[Item Code]:[Sub Category]],7,0),"")</f>
        <v/>
      </c>
      <c r="Y4010" s="68" t="str">
        <f>Table49[[#This Row],[PO Number]]&amp;COUNTIFS($E$5:E4010,E4010)</f>
        <v>0</v>
      </c>
    </row>
    <row r="4011" spans="1:25" ht="14.7" customHeight="1" x14ac:dyDescent="0.3">
      <c r="A4011" s="1" t="str">
        <f>IF(Table49[[#This Row],[ITEM NAME]]="","",ROW()-4)</f>
        <v/>
      </c>
      <c r="B4011" s="68"/>
      <c r="C4011" s="4" t="str">
        <f>IFERROR(VLOOKUP(B4011,Table14[],3,0),"")</f>
        <v/>
      </c>
      <c r="D4011" s="4" t="str">
        <f>IFERROR(VLOOKUP(B4011,Table14[],2,0),"")</f>
        <v/>
      </c>
      <c r="E4011" s="4"/>
      <c r="H4011" s="41" t="str">
        <f>IFERROR(VLOOKUP(Table49[[#This Row],[ITEM CODE]],Table2[[Item Code]:[Master Name]],2,0),"")</f>
        <v/>
      </c>
      <c r="I4011" s="41"/>
      <c r="J4011" s="65" t="str">
        <f>IFERROR(VLOOKUP(Table49[[#This Row],[ITEM CODE]],Table2[[Item Code]:[Master Name]],3,0),"")</f>
        <v/>
      </c>
      <c r="K4011" s="1" t="str">
        <f>IFERROR(VLOOKUP(Table49[[#This Row],[ITEM CODE]],Table2[[Item Code]:[Master Name]],9,0),"")</f>
        <v/>
      </c>
      <c r="L4011" s="1" t="str">
        <f>IFERROR(VLOOKUP(Table49[[#This Row],[ITEM CODE]],Table2[[Item Code]:[Master Name]],8,0),"")</f>
        <v/>
      </c>
      <c r="M4011" s="41"/>
      <c r="N4011" s="66">
        <f>IFERROR(VLOOKUP(Table49[[#This Row],[ITEM CODE]],Table2[[#All],[Item Code]:[Unit Cost]],10,0),0)</f>
        <v>0</v>
      </c>
      <c r="O4011" s="134">
        <f>IFERROR(VLOOKUP(Table49[[#This Row],[ITEM CODE]],Table2[[#All],[Item Code]:[Unit Cost]],10,0),0)</f>
        <v>0</v>
      </c>
      <c r="P4011" s="56"/>
      <c r="Q4011" s="58"/>
      <c r="R4011" s="58">
        <f>Table49[[#This Row],[QUANTITY]]*Table49[[#This Row],[INV Prices]]</f>
        <v>0</v>
      </c>
      <c r="S4011" s="67"/>
      <c r="V4011" s="41"/>
      <c r="W4011" s="4" t="str">
        <f>IFERROR(VLOOKUP(Table49[[#This Row],[ITEM CODE]],Table2[[Item Code]:[Category ]],6,0),"")</f>
        <v/>
      </c>
      <c r="X4011" s="1" t="str">
        <f>IFERROR(VLOOKUP(Table49[[#This Row],[ITEM CODE]],Table2[[Item Code]:[Sub Category]],7,0),"")</f>
        <v/>
      </c>
      <c r="Y4011" s="68" t="str">
        <f>Table49[[#This Row],[PO Number]]&amp;COUNTIFS($E$5:E4011,E4011)</f>
        <v>0</v>
      </c>
    </row>
    <row r="4012" spans="1:25" ht="14.7" customHeight="1" x14ac:dyDescent="0.3">
      <c r="A4012" s="1" t="str">
        <f>IF(Table49[[#This Row],[ITEM NAME]]="","",ROW()-4)</f>
        <v/>
      </c>
      <c r="B4012" s="68"/>
      <c r="C4012" s="4" t="str">
        <f>IFERROR(VLOOKUP(B4012,Table14[],3,0),"")</f>
        <v/>
      </c>
      <c r="D4012" s="4" t="str">
        <f>IFERROR(VLOOKUP(B4012,Table14[],2,0),"")</f>
        <v/>
      </c>
      <c r="E4012" s="4"/>
      <c r="H4012" s="41" t="str">
        <f>IFERROR(VLOOKUP(Table49[[#This Row],[ITEM CODE]],Table2[[Item Code]:[Master Name]],2,0),"")</f>
        <v/>
      </c>
      <c r="I4012" s="41"/>
      <c r="J4012" s="65" t="str">
        <f>IFERROR(VLOOKUP(Table49[[#This Row],[ITEM CODE]],Table2[[Item Code]:[Master Name]],3,0),"")</f>
        <v/>
      </c>
      <c r="K4012" s="1" t="str">
        <f>IFERROR(VLOOKUP(Table49[[#This Row],[ITEM CODE]],Table2[[Item Code]:[Master Name]],9,0),"")</f>
        <v/>
      </c>
      <c r="L4012" s="1" t="str">
        <f>IFERROR(VLOOKUP(Table49[[#This Row],[ITEM CODE]],Table2[[Item Code]:[Master Name]],8,0),"")</f>
        <v/>
      </c>
      <c r="M4012" s="41"/>
      <c r="N4012" s="66">
        <f>IFERROR(VLOOKUP(Table49[[#This Row],[ITEM CODE]],Table2[[#All],[Item Code]:[Unit Cost]],10,0),0)</f>
        <v>0</v>
      </c>
      <c r="O4012" s="134">
        <f>IFERROR(VLOOKUP(Table49[[#This Row],[ITEM CODE]],Table2[[#All],[Item Code]:[Unit Cost]],10,0),0)</f>
        <v>0</v>
      </c>
      <c r="P4012" s="56"/>
      <c r="Q4012" s="58"/>
      <c r="R4012" s="58">
        <f>Table49[[#This Row],[QUANTITY]]*Table49[[#This Row],[INV Prices]]</f>
        <v>0</v>
      </c>
      <c r="S4012" s="67"/>
      <c r="V4012" s="41"/>
      <c r="W4012" s="4" t="str">
        <f>IFERROR(VLOOKUP(Table49[[#This Row],[ITEM CODE]],Table2[[Item Code]:[Category ]],6,0),"")</f>
        <v/>
      </c>
      <c r="X4012" s="1" t="str">
        <f>IFERROR(VLOOKUP(Table49[[#This Row],[ITEM CODE]],Table2[[Item Code]:[Sub Category]],7,0),"")</f>
        <v/>
      </c>
      <c r="Y4012" s="68" t="str">
        <f>Table49[[#This Row],[PO Number]]&amp;COUNTIFS($E$5:E4012,E4012)</f>
        <v>0</v>
      </c>
    </row>
    <row r="4013" spans="1:25" ht="14.7" customHeight="1" x14ac:dyDescent="0.3">
      <c r="A4013" s="1" t="str">
        <f>IF(Table49[[#This Row],[ITEM NAME]]="","",ROW()-4)</f>
        <v/>
      </c>
      <c r="B4013" s="68"/>
      <c r="C4013" s="4" t="str">
        <f>IFERROR(VLOOKUP(B4013,Table14[],3,0),"")</f>
        <v/>
      </c>
      <c r="D4013" s="4" t="str">
        <f>IFERROR(VLOOKUP(B4013,Table14[],2,0),"")</f>
        <v/>
      </c>
      <c r="E4013" s="4"/>
      <c r="H4013" s="41" t="str">
        <f>IFERROR(VLOOKUP(Table49[[#This Row],[ITEM CODE]],Table2[[Item Code]:[Master Name]],2,0),"")</f>
        <v/>
      </c>
      <c r="I4013" s="41"/>
      <c r="J4013" s="65" t="str">
        <f>IFERROR(VLOOKUP(Table49[[#This Row],[ITEM CODE]],Table2[[Item Code]:[Master Name]],3,0),"")</f>
        <v/>
      </c>
      <c r="K4013" s="1" t="str">
        <f>IFERROR(VLOOKUP(Table49[[#This Row],[ITEM CODE]],Table2[[Item Code]:[Master Name]],9,0),"")</f>
        <v/>
      </c>
      <c r="L4013" s="1" t="str">
        <f>IFERROR(VLOOKUP(Table49[[#This Row],[ITEM CODE]],Table2[[Item Code]:[Master Name]],8,0),"")</f>
        <v/>
      </c>
      <c r="M4013" s="41"/>
      <c r="N4013" s="66">
        <f>IFERROR(VLOOKUP(Table49[[#This Row],[ITEM CODE]],Table2[[#All],[Item Code]:[Unit Cost]],10,0),0)</f>
        <v>0</v>
      </c>
      <c r="O4013" s="134">
        <f>IFERROR(VLOOKUP(Table49[[#This Row],[ITEM CODE]],Table2[[#All],[Item Code]:[Unit Cost]],10,0),0)</f>
        <v>0</v>
      </c>
      <c r="P4013" s="56"/>
      <c r="Q4013" s="58"/>
      <c r="R4013" s="58">
        <f>Table49[[#This Row],[QUANTITY]]*Table49[[#This Row],[INV Prices]]</f>
        <v>0</v>
      </c>
      <c r="S4013" s="67"/>
      <c r="V4013" s="41"/>
      <c r="W4013" s="4" t="str">
        <f>IFERROR(VLOOKUP(Table49[[#This Row],[ITEM CODE]],Table2[[Item Code]:[Category ]],6,0),"")</f>
        <v/>
      </c>
      <c r="X4013" s="1" t="str">
        <f>IFERROR(VLOOKUP(Table49[[#This Row],[ITEM CODE]],Table2[[Item Code]:[Sub Category]],7,0),"")</f>
        <v/>
      </c>
      <c r="Y4013" s="68" t="str">
        <f>Table49[[#This Row],[PO Number]]&amp;COUNTIFS($E$5:E4013,E4013)</f>
        <v>0</v>
      </c>
    </row>
    <row r="4014" spans="1:25" ht="14.7" customHeight="1" x14ac:dyDescent="0.3">
      <c r="A4014" s="1" t="str">
        <f>IF(Table49[[#This Row],[ITEM NAME]]="","",ROW()-4)</f>
        <v/>
      </c>
      <c r="B4014" s="68"/>
      <c r="C4014" s="4" t="str">
        <f>IFERROR(VLOOKUP(B4014,Table14[],3,0),"")</f>
        <v/>
      </c>
      <c r="D4014" s="4" t="str">
        <f>IFERROR(VLOOKUP(B4014,Table14[],2,0),"")</f>
        <v/>
      </c>
      <c r="E4014" s="4"/>
      <c r="H4014" s="41" t="str">
        <f>IFERROR(VLOOKUP(Table49[[#This Row],[ITEM CODE]],Table2[[Item Code]:[Master Name]],2,0),"")</f>
        <v/>
      </c>
      <c r="I4014" s="41"/>
      <c r="J4014" s="65" t="str">
        <f>IFERROR(VLOOKUP(Table49[[#This Row],[ITEM CODE]],Table2[[Item Code]:[Master Name]],3,0),"")</f>
        <v/>
      </c>
      <c r="K4014" s="1" t="str">
        <f>IFERROR(VLOOKUP(Table49[[#This Row],[ITEM CODE]],Table2[[Item Code]:[Master Name]],9,0),"")</f>
        <v/>
      </c>
      <c r="L4014" s="1" t="str">
        <f>IFERROR(VLOOKUP(Table49[[#This Row],[ITEM CODE]],Table2[[Item Code]:[Master Name]],8,0),"")</f>
        <v/>
      </c>
      <c r="M4014" s="41"/>
      <c r="N4014" s="66">
        <f>IFERROR(VLOOKUP(Table49[[#This Row],[ITEM CODE]],Table2[[#All],[Item Code]:[Unit Cost]],10,0),0)</f>
        <v>0</v>
      </c>
      <c r="O4014" s="134">
        <f>IFERROR(VLOOKUP(Table49[[#This Row],[ITEM CODE]],Table2[[#All],[Item Code]:[Unit Cost]],10,0),0)</f>
        <v>0</v>
      </c>
      <c r="P4014" s="56"/>
      <c r="Q4014" s="58"/>
      <c r="R4014" s="58">
        <f>Table49[[#This Row],[QUANTITY]]*Table49[[#This Row],[INV Prices]]</f>
        <v>0</v>
      </c>
      <c r="S4014" s="67"/>
      <c r="V4014" s="41"/>
      <c r="W4014" s="4" t="str">
        <f>IFERROR(VLOOKUP(Table49[[#This Row],[ITEM CODE]],Table2[[Item Code]:[Category ]],6,0),"")</f>
        <v/>
      </c>
      <c r="X4014" s="1" t="str">
        <f>IFERROR(VLOOKUP(Table49[[#This Row],[ITEM CODE]],Table2[[Item Code]:[Sub Category]],7,0),"")</f>
        <v/>
      </c>
      <c r="Y4014" s="68" t="str">
        <f>Table49[[#This Row],[PO Number]]&amp;COUNTIFS($E$5:E4014,E4014)</f>
        <v>0</v>
      </c>
    </row>
    <row r="4015" spans="1:25" ht="14.7" customHeight="1" x14ac:dyDescent="0.3">
      <c r="A4015" s="1" t="str">
        <f>IF(Table49[[#This Row],[ITEM NAME]]="","",ROW()-4)</f>
        <v/>
      </c>
      <c r="B4015" s="68"/>
      <c r="C4015" s="4" t="str">
        <f>IFERROR(VLOOKUP(B4015,Table14[],3,0),"")</f>
        <v/>
      </c>
      <c r="D4015" s="4" t="str">
        <f>IFERROR(VLOOKUP(B4015,Table14[],2,0),"")</f>
        <v/>
      </c>
      <c r="E4015" s="4"/>
      <c r="H4015" s="41" t="str">
        <f>IFERROR(VLOOKUP(Table49[[#This Row],[ITEM CODE]],Table2[[Item Code]:[Master Name]],2,0),"")</f>
        <v/>
      </c>
      <c r="I4015" s="41"/>
      <c r="J4015" s="65" t="str">
        <f>IFERROR(VLOOKUP(Table49[[#This Row],[ITEM CODE]],Table2[[Item Code]:[Master Name]],3,0),"")</f>
        <v/>
      </c>
      <c r="K4015" s="1" t="str">
        <f>IFERROR(VLOOKUP(Table49[[#This Row],[ITEM CODE]],Table2[[Item Code]:[Master Name]],9,0),"")</f>
        <v/>
      </c>
      <c r="L4015" s="1" t="str">
        <f>IFERROR(VLOOKUP(Table49[[#This Row],[ITEM CODE]],Table2[[Item Code]:[Master Name]],8,0),"")</f>
        <v/>
      </c>
      <c r="M4015" s="41"/>
      <c r="N4015" s="66">
        <f>IFERROR(VLOOKUP(Table49[[#This Row],[ITEM CODE]],Table2[[#All],[Item Code]:[Unit Cost]],10,0),0)</f>
        <v>0</v>
      </c>
      <c r="O4015" s="134">
        <f>IFERROR(VLOOKUP(Table49[[#This Row],[ITEM CODE]],Table2[[#All],[Item Code]:[Unit Cost]],10,0),0)</f>
        <v>0</v>
      </c>
      <c r="P4015" s="56"/>
      <c r="Q4015" s="58"/>
      <c r="R4015" s="58">
        <f>Table49[[#This Row],[QUANTITY]]*Table49[[#This Row],[INV Prices]]</f>
        <v>0</v>
      </c>
      <c r="S4015" s="67"/>
      <c r="V4015" s="41"/>
      <c r="W4015" s="4" t="str">
        <f>IFERROR(VLOOKUP(Table49[[#This Row],[ITEM CODE]],Table2[[Item Code]:[Category ]],6,0),"")</f>
        <v/>
      </c>
      <c r="X4015" s="1" t="str">
        <f>IFERROR(VLOOKUP(Table49[[#This Row],[ITEM CODE]],Table2[[Item Code]:[Sub Category]],7,0),"")</f>
        <v/>
      </c>
      <c r="Y4015" s="68" t="str">
        <f>Table49[[#This Row],[PO Number]]&amp;COUNTIFS($E$5:E4015,E4015)</f>
        <v>0</v>
      </c>
    </row>
    <row r="4016" spans="1:25" ht="14.7" customHeight="1" x14ac:dyDescent="0.3">
      <c r="A4016" s="1" t="str">
        <f>IF(Table49[[#This Row],[ITEM NAME]]="","",ROW()-4)</f>
        <v/>
      </c>
      <c r="B4016" s="68"/>
      <c r="C4016" s="4" t="str">
        <f>IFERROR(VLOOKUP(B4016,Table14[],3,0),"")</f>
        <v/>
      </c>
      <c r="D4016" s="4" t="str">
        <f>IFERROR(VLOOKUP(B4016,Table14[],2,0),"")</f>
        <v/>
      </c>
      <c r="E4016" s="4"/>
      <c r="H4016" s="41" t="str">
        <f>IFERROR(VLOOKUP(Table49[[#This Row],[ITEM CODE]],Table2[[Item Code]:[Master Name]],2,0),"")</f>
        <v/>
      </c>
      <c r="I4016" s="41"/>
      <c r="J4016" s="65" t="str">
        <f>IFERROR(VLOOKUP(Table49[[#This Row],[ITEM CODE]],Table2[[Item Code]:[Master Name]],3,0),"")</f>
        <v/>
      </c>
      <c r="K4016" s="1" t="str">
        <f>IFERROR(VLOOKUP(Table49[[#This Row],[ITEM CODE]],Table2[[Item Code]:[Master Name]],9,0),"")</f>
        <v/>
      </c>
      <c r="L4016" s="1" t="str">
        <f>IFERROR(VLOOKUP(Table49[[#This Row],[ITEM CODE]],Table2[[Item Code]:[Master Name]],8,0),"")</f>
        <v/>
      </c>
      <c r="M4016" s="41"/>
      <c r="N4016" s="66">
        <f>IFERROR(VLOOKUP(Table49[[#This Row],[ITEM CODE]],Table2[[#All],[Item Code]:[Unit Cost]],10,0),0)</f>
        <v>0</v>
      </c>
      <c r="O4016" s="134">
        <f>IFERROR(VLOOKUP(Table49[[#This Row],[ITEM CODE]],Table2[[#All],[Item Code]:[Unit Cost]],10,0),0)</f>
        <v>0</v>
      </c>
      <c r="P4016" s="56"/>
      <c r="Q4016" s="58"/>
      <c r="R4016" s="58">
        <f>Table49[[#This Row],[QUANTITY]]*Table49[[#This Row],[INV Prices]]</f>
        <v>0</v>
      </c>
      <c r="S4016" s="67"/>
      <c r="V4016" s="41"/>
      <c r="W4016" s="4" t="str">
        <f>IFERROR(VLOOKUP(Table49[[#This Row],[ITEM CODE]],Table2[[Item Code]:[Category ]],6,0),"")</f>
        <v/>
      </c>
      <c r="X4016" s="1" t="str">
        <f>IFERROR(VLOOKUP(Table49[[#This Row],[ITEM CODE]],Table2[[Item Code]:[Sub Category]],7,0),"")</f>
        <v/>
      </c>
      <c r="Y4016" s="68" t="str">
        <f>Table49[[#This Row],[PO Number]]&amp;COUNTIFS($E$5:E4016,E4016)</f>
        <v>0</v>
      </c>
    </row>
    <row r="4017" spans="1:25" ht="14.7" customHeight="1" x14ac:dyDescent="0.3">
      <c r="A4017" s="1" t="str">
        <f>IF(Table49[[#This Row],[ITEM NAME]]="","",ROW()-4)</f>
        <v/>
      </c>
      <c r="B4017" s="68"/>
      <c r="C4017" s="4" t="str">
        <f>IFERROR(VLOOKUP(B4017,Table14[],3,0),"")</f>
        <v/>
      </c>
      <c r="D4017" s="4" t="str">
        <f>IFERROR(VLOOKUP(B4017,Table14[],2,0),"")</f>
        <v/>
      </c>
      <c r="E4017" s="4"/>
      <c r="H4017" s="41" t="str">
        <f>IFERROR(VLOOKUP(Table49[[#This Row],[ITEM CODE]],Table2[[Item Code]:[Master Name]],2,0),"")</f>
        <v/>
      </c>
      <c r="I4017" s="41"/>
      <c r="J4017" s="65" t="str">
        <f>IFERROR(VLOOKUP(Table49[[#This Row],[ITEM CODE]],Table2[[Item Code]:[Master Name]],3,0),"")</f>
        <v/>
      </c>
      <c r="K4017" s="1" t="str">
        <f>IFERROR(VLOOKUP(Table49[[#This Row],[ITEM CODE]],Table2[[Item Code]:[Master Name]],9,0),"")</f>
        <v/>
      </c>
      <c r="L4017" s="1" t="str">
        <f>IFERROR(VLOOKUP(Table49[[#This Row],[ITEM CODE]],Table2[[Item Code]:[Master Name]],8,0),"")</f>
        <v/>
      </c>
      <c r="M4017" s="41"/>
      <c r="N4017" s="66">
        <f>IFERROR(VLOOKUP(Table49[[#This Row],[ITEM CODE]],Table2[[#All],[Item Code]:[Unit Cost]],10,0),0)</f>
        <v>0</v>
      </c>
      <c r="O4017" s="134">
        <f>IFERROR(VLOOKUP(Table49[[#This Row],[ITEM CODE]],Table2[[#All],[Item Code]:[Unit Cost]],10,0),0)</f>
        <v>0</v>
      </c>
      <c r="P4017" s="56"/>
      <c r="Q4017" s="58"/>
      <c r="R4017" s="58">
        <f>Table49[[#This Row],[QUANTITY]]*Table49[[#This Row],[INV Prices]]</f>
        <v>0</v>
      </c>
      <c r="S4017" s="67"/>
      <c r="V4017" s="41"/>
      <c r="W4017" s="4" t="str">
        <f>IFERROR(VLOOKUP(Table49[[#This Row],[ITEM CODE]],Table2[[Item Code]:[Category ]],6,0),"")</f>
        <v/>
      </c>
      <c r="X4017" s="1" t="str">
        <f>IFERROR(VLOOKUP(Table49[[#This Row],[ITEM CODE]],Table2[[Item Code]:[Sub Category]],7,0),"")</f>
        <v/>
      </c>
      <c r="Y4017" s="68" t="str">
        <f>Table49[[#This Row],[PO Number]]&amp;COUNTIFS($E$5:E4017,E4017)</f>
        <v>0</v>
      </c>
    </row>
    <row r="4018" spans="1:25" ht="14.7" customHeight="1" x14ac:dyDescent="0.3">
      <c r="A4018" s="1" t="str">
        <f>IF(Table49[[#This Row],[ITEM NAME]]="","",ROW()-4)</f>
        <v/>
      </c>
      <c r="B4018" s="68"/>
      <c r="C4018" s="4" t="str">
        <f>IFERROR(VLOOKUP(B4018,Table14[],3,0),"")</f>
        <v/>
      </c>
      <c r="D4018" s="4" t="str">
        <f>IFERROR(VLOOKUP(B4018,Table14[],2,0),"")</f>
        <v/>
      </c>
      <c r="E4018" s="4"/>
      <c r="H4018" s="41" t="str">
        <f>IFERROR(VLOOKUP(Table49[[#This Row],[ITEM CODE]],Table2[[Item Code]:[Master Name]],2,0),"")</f>
        <v/>
      </c>
      <c r="I4018" s="41"/>
      <c r="J4018" s="65" t="str">
        <f>IFERROR(VLOOKUP(Table49[[#This Row],[ITEM CODE]],Table2[[Item Code]:[Master Name]],3,0),"")</f>
        <v/>
      </c>
      <c r="K4018" s="1" t="str">
        <f>IFERROR(VLOOKUP(Table49[[#This Row],[ITEM CODE]],Table2[[Item Code]:[Master Name]],9,0),"")</f>
        <v/>
      </c>
      <c r="L4018" s="1" t="str">
        <f>IFERROR(VLOOKUP(Table49[[#This Row],[ITEM CODE]],Table2[[Item Code]:[Master Name]],8,0),"")</f>
        <v/>
      </c>
      <c r="M4018" s="41"/>
      <c r="N4018" s="66">
        <f>IFERROR(VLOOKUP(Table49[[#This Row],[ITEM CODE]],Table2[[#All],[Item Code]:[Unit Cost]],10,0),0)</f>
        <v>0</v>
      </c>
      <c r="O4018" s="134">
        <f>IFERROR(VLOOKUP(Table49[[#This Row],[ITEM CODE]],Table2[[#All],[Item Code]:[Unit Cost]],10,0),0)</f>
        <v>0</v>
      </c>
      <c r="P4018" s="56"/>
      <c r="Q4018" s="58"/>
      <c r="R4018" s="58">
        <f>Table49[[#This Row],[QUANTITY]]*Table49[[#This Row],[INV Prices]]</f>
        <v>0</v>
      </c>
      <c r="S4018" s="67"/>
      <c r="V4018" s="41"/>
      <c r="W4018" s="4" t="str">
        <f>IFERROR(VLOOKUP(Table49[[#This Row],[ITEM CODE]],Table2[[Item Code]:[Category ]],6,0),"")</f>
        <v/>
      </c>
      <c r="X4018" s="1" t="str">
        <f>IFERROR(VLOOKUP(Table49[[#This Row],[ITEM CODE]],Table2[[Item Code]:[Sub Category]],7,0),"")</f>
        <v/>
      </c>
      <c r="Y4018" s="68" t="str">
        <f>Table49[[#This Row],[PO Number]]&amp;COUNTIFS($E$5:E4018,E4018)</f>
        <v>0</v>
      </c>
    </row>
    <row r="4019" spans="1:25" ht="14.7" customHeight="1" x14ac:dyDescent="0.3">
      <c r="A4019" s="1" t="str">
        <f>IF(Table49[[#This Row],[ITEM NAME]]="","",ROW()-4)</f>
        <v/>
      </c>
      <c r="B4019" s="68"/>
      <c r="C4019" s="4" t="str">
        <f>IFERROR(VLOOKUP(B4019,Table14[],3,0),"")</f>
        <v/>
      </c>
      <c r="D4019" s="4" t="str">
        <f>IFERROR(VLOOKUP(B4019,Table14[],2,0),"")</f>
        <v/>
      </c>
      <c r="E4019" s="4"/>
      <c r="H4019" s="41" t="str">
        <f>IFERROR(VLOOKUP(Table49[[#This Row],[ITEM CODE]],Table2[[Item Code]:[Master Name]],2,0),"")</f>
        <v/>
      </c>
      <c r="I4019" s="41"/>
      <c r="J4019" s="65" t="str">
        <f>IFERROR(VLOOKUP(Table49[[#This Row],[ITEM CODE]],Table2[[Item Code]:[Master Name]],3,0),"")</f>
        <v/>
      </c>
      <c r="K4019" s="1" t="str">
        <f>IFERROR(VLOOKUP(Table49[[#This Row],[ITEM CODE]],Table2[[Item Code]:[Master Name]],9,0),"")</f>
        <v/>
      </c>
      <c r="L4019" s="1" t="str">
        <f>IFERROR(VLOOKUP(Table49[[#This Row],[ITEM CODE]],Table2[[Item Code]:[Master Name]],8,0),"")</f>
        <v/>
      </c>
      <c r="M4019" s="41"/>
      <c r="N4019" s="66">
        <f>IFERROR(VLOOKUP(Table49[[#This Row],[ITEM CODE]],Table2[[#All],[Item Code]:[Unit Cost]],10,0),0)</f>
        <v>0</v>
      </c>
      <c r="O4019" s="134">
        <f>IFERROR(VLOOKUP(Table49[[#This Row],[ITEM CODE]],Table2[[#All],[Item Code]:[Unit Cost]],10,0),0)</f>
        <v>0</v>
      </c>
      <c r="P4019" s="56"/>
      <c r="Q4019" s="58"/>
      <c r="R4019" s="58">
        <f>Table49[[#This Row],[QUANTITY]]*Table49[[#This Row],[INV Prices]]</f>
        <v>0</v>
      </c>
      <c r="S4019" s="67"/>
      <c r="V4019" s="41"/>
      <c r="W4019" s="4" t="str">
        <f>IFERROR(VLOOKUP(Table49[[#This Row],[ITEM CODE]],Table2[[Item Code]:[Category ]],6,0),"")</f>
        <v/>
      </c>
      <c r="X4019" s="1" t="str">
        <f>IFERROR(VLOOKUP(Table49[[#This Row],[ITEM CODE]],Table2[[Item Code]:[Sub Category]],7,0),"")</f>
        <v/>
      </c>
      <c r="Y4019" s="68" t="str">
        <f>Table49[[#This Row],[PO Number]]&amp;COUNTIFS($E$5:E4019,E4019)</f>
        <v>0</v>
      </c>
    </row>
    <row r="4020" spans="1:25" ht="14.7" customHeight="1" x14ac:dyDescent="0.3">
      <c r="A4020" s="1" t="str">
        <f>IF(Table49[[#This Row],[ITEM NAME]]="","",ROW()-4)</f>
        <v/>
      </c>
      <c r="B4020" s="68"/>
      <c r="C4020" s="4" t="str">
        <f>IFERROR(VLOOKUP(B4020,Table14[],3,0),"")</f>
        <v/>
      </c>
      <c r="D4020" s="4" t="str">
        <f>IFERROR(VLOOKUP(B4020,Table14[],2,0),"")</f>
        <v/>
      </c>
      <c r="E4020" s="4"/>
      <c r="H4020" s="41" t="str">
        <f>IFERROR(VLOOKUP(Table49[[#This Row],[ITEM CODE]],Table2[[Item Code]:[Master Name]],2,0),"")</f>
        <v/>
      </c>
      <c r="I4020" s="41"/>
      <c r="J4020" s="65" t="str">
        <f>IFERROR(VLOOKUP(Table49[[#This Row],[ITEM CODE]],Table2[[Item Code]:[Master Name]],3,0),"")</f>
        <v/>
      </c>
      <c r="K4020" s="1" t="str">
        <f>IFERROR(VLOOKUP(Table49[[#This Row],[ITEM CODE]],Table2[[Item Code]:[Master Name]],9,0),"")</f>
        <v/>
      </c>
      <c r="L4020" s="1" t="str">
        <f>IFERROR(VLOOKUP(Table49[[#This Row],[ITEM CODE]],Table2[[Item Code]:[Master Name]],8,0),"")</f>
        <v/>
      </c>
      <c r="M4020" s="41"/>
      <c r="N4020" s="66">
        <f>IFERROR(VLOOKUP(Table49[[#This Row],[ITEM CODE]],Table2[[#All],[Item Code]:[Unit Cost]],10,0),0)</f>
        <v>0</v>
      </c>
      <c r="O4020" s="134">
        <f>IFERROR(VLOOKUP(Table49[[#This Row],[ITEM CODE]],Table2[[#All],[Item Code]:[Unit Cost]],10,0),0)</f>
        <v>0</v>
      </c>
      <c r="P4020" s="56"/>
      <c r="Q4020" s="58"/>
      <c r="R4020" s="58">
        <f>Table49[[#This Row],[QUANTITY]]*Table49[[#This Row],[INV Prices]]</f>
        <v>0</v>
      </c>
      <c r="S4020" s="67"/>
      <c r="V4020" s="41"/>
      <c r="W4020" s="4" t="str">
        <f>IFERROR(VLOOKUP(Table49[[#This Row],[ITEM CODE]],Table2[[Item Code]:[Category ]],6,0),"")</f>
        <v/>
      </c>
      <c r="X4020" s="1" t="str">
        <f>IFERROR(VLOOKUP(Table49[[#This Row],[ITEM CODE]],Table2[[Item Code]:[Sub Category]],7,0),"")</f>
        <v/>
      </c>
      <c r="Y4020" s="68" t="str">
        <f>Table49[[#This Row],[PO Number]]&amp;COUNTIFS($E$5:E4020,E4020)</f>
        <v>0</v>
      </c>
    </row>
    <row r="4021" spans="1:25" ht="14.7" customHeight="1" x14ac:dyDescent="0.3">
      <c r="A4021" s="1" t="str">
        <f>IF(Table49[[#This Row],[ITEM NAME]]="","",ROW()-4)</f>
        <v/>
      </c>
      <c r="B4021" s="68"/>
      <c r="C4021" s="4" t="str">
        <f>IFERROR(VLOOKUP(B4021,Table14[],3,0),"")</f>
        <v/>
      </c>
      <c r="D4021" s="4" t="str">
        <f>IFERROR(VLOOKUP(B4021,Table14[],2,0),"")</f>
        <v/>
      </c>
      <c r="E4021" s="4"/>
      <c r="H4021" s="41" t="str">
        <f>IFERROR(VLOOKUP(Table49[[#This Row],[ITEM CODE]],Table2[[Item Code]:[Master Name]],2,0),"")</f>
        <v/>
      </c>
      <c r="I4021" s="41"/>
      <c r="J4021" s="65" t="str">
        <f>IFERROR(VLOOKUP(Table49[[#This Row],[ITEM CODE]],Table2[[Item Code]:[Master Name]],3,0),"")</f>
        <v/>
      </c>
      <c r="K4021" s="1" t="str">
        <f>IFERROR(VLOOKUP(Table49[[#This Row],[ITEM CODE]],Table2[[Item Code]:[Master Name]],9,0),"")</f>
        <v/>
      </c>
      <c r="L4021" s="1" t="str">
        <f>IFERROR(VLOOKUP(Table49[[#This Row],[ITEM CODE]],Table2[[Item Code]:[Master Name]],8,0),"")</f>
        <v/>
      </c>
      <c r="M4021" s="41"/>
      <c r="N4021" s="66">
        <f>IFERROR(VLOOKUP(Table49[[#This Row],[ITEM CODE]],Table2[[#All],[Item Code]:[Unit Cost]],10,0),0)</f>
        <v>0</v>
      </c>
      <c r="O4021" s="134">
        <f>IFERROR(VLOOKUP(Table49[[#This Row],[ITEM CODE]],Table2[[#All],[Item Code]:[Unit Cost]],10,0),0)</f>
        <v>0</v>
      </c>
      <c r="P4021" s="56"/>
      <c r="Q4021" s="58"/>
      <c r="R4021" s="58">
        <f>Table49[[#This Row],[QUANTITY]]*Table49[[#This Row],[INV Prices]]</f>
        <v>0</v>
      </c>
      <c r="S4021" s="67"/>
      <c r="V4021" s="41"/>
      <c r="W4021" s="4" t="str">
        <f>IFERROR(VLOOKUP(Table49[[#This Row],[ITEM CODE]],Table2[[Item Code]:[Category ]],6,0),"")</f>
        <v/>
      </c>
      <c r="X4021" s="1" t="str">
        <f>IFERROR(VLOOKUP(Table49[[#This Row],[ITEM CODE]],Table2[[Item Code]:[Sub Category]],7,0),"")</f>
        <v/>
      </c>
      <c r="Y4021" s="68" t="str">
        <f>Table49[[#This Row],[PO Number]]&amp;COUNTIFS($E$5:E4021,E4021)</f>
        <v>0</v>
      </c>
    </row>
    <row r="4022" spans="1:25" ht="14.7" customHeight="1" x14ac:dyDescent="0.3">
      <c r="A4022" s="1" t="str">
        <f>IF(Table49[[#This Row],[ITEM NAME]]="","",ROW()-4)</f>
        <v/>
      </c>
      <c r="B4022" s="68"/>
      <c r="C4022" s="4" t="str">
        <f>IFERROR(VLOOKUP(B4022,Table14[],3,0),"")</f>
        <v/>
      </c>
      <c r="D4022" s="4" t="str">
        <f>IFERROR(VLOOKUP(B4022,Table14[],2,0),"")</f>
        <v/>
      </c>
      <c r="E4022" s="4"/>
      <c r="H4022" s="41" t="str">
        <f>IFERROR(VLOOKUP(Table49[[#This Row],[ITEM CODE]],Table2[[Item Code]:[Master Name]],2,0),"")</f>
        <v/>
      </c>
      <c r="I4022" s="41"/>
      <c r="J4022" s="65" t="str">
        <f>IFERROR(VLOOKUP(Table49[[#This Row],[ITEM CODE]],Table2[[Item Code]:[Master Name]],3,0),"")</f>
        <v/>
      </c>
      <c r="K4022" s="1" t="str">
        <f>IFERROR(VLOOKUP(Table49[[#This Row],[ITEM CODE]],Table2[[Item Code]:[Master Name]],9,0),"")</f>
        <v/>
      </c>
      <c r="L4022" s="1" t="str">
        <f>IFERROR(VLOOKUP(Table49[[#This Row],[ITEM CODE]],Table2[[Item Code]:[Master Name]],8,0),"")</f>
        <v/>
      </c>
      <c r="M4022" s="41"/>
      <c r="N4022" s="66">
        <f>IFERROR(VLOOKUP(Table49[[#This Row],[ITEM CODE]],Table2[[#All],[Item Code]:[Unit Cost]],10,0),0)</f>
        <v>0</v>
      </c>
      <c r="O4022" s="134">
        <f>IFERROR(VLOOKUP(Table49[[#This Row],[ITEM CODE]],Table2[[#All],[Item Code]:[Unit Cost]],10,0),0)</f>
        <v>0</v>
      </c>
      <c r="P4022" s="56"/>
      <c r="Q4022" s="58"/>
      <c r="R4022" s="58">
        <f>Table49[[#This Row],[QUANTITY]]*Table49[[#This Row],[INV Prices]]</f>
        <v>0</v>
      </c>
      <c r="S4022" s="67"/>
      <c r="V4022" s="41"/>
      <c r="W4022" s="4" t="str">
        <f>IFERROR(VLOOKUP(Table49[[#This Row],[ITEM CODE]],Table2[[Item Code]:[Category ]],6,0),"")</f>
        <v/>
      </c>
      <c r="X4022" s="1" t="str">
        <f>IFERROR(VLOOKUP(Table49[[#This Row],[ITEM CODE]],Table2[[Item Code]:[Sub Category]],7,0),"")</f>
        <v/>
      </c>
      <c r="Y4022" s="68" t="str">
        <f>Table49[[#This Row],[PO Number]]&amp;COUNTIFS($E$5:E4022,E4022)</f>
        <v>0</v>
      </c>
    </row>
    <row r="4023" spans="1:25" ht="14.7" customHeight="1" x14ac:dyDescent="0.3">
      <c r="A4023" s="1" t="str">
        <f>IF(Table49[[#This Row],[ITEM NAME]]="","",ROW()-4)</f>
        <v/>
      </c>
      <c r="B4023" s="68"/>
      <c r="C4023" s="4" t="str">
        <f>IFERROR(VLOOKUP(B4023,Table14[],3,0),"")</f>
        <v/>
      </c>
      <c r="D4023" s="4" t="str">
        <f>IFERROR(VLOOKUP(B4023,Table14[],2,0),"")</f>
        <v/>
      </c>
      <c r="E4023" s="4"/>
      <c r="H4023" s="41" t="str">
        <f>IFERROR(VLOOKUP(Table49[[#This Row],[ITEM CODE]],Table2[[Item Code]:[Master Name]],2,0),"")</f>
        <v/>
      </c>
      <c r="I4023" s="41"/>
      <c r="J4023" s="65" t="str">
        <f>IFERROR(VLOOKUP(Table49[[#This Row],[ITEM CODE]],Table2[[Item Code]:[Master Name]],3,0),"")</f>
        <v/>
      </c>
      <c r="K4023" s="1" t="str">
        <f>IFERROR(VLOOKUP(Table49[[#This Row],[ITEM CODE]],Table2[[Item Code]:[Master Name]],9,0),"")</f>
        <v/>
      </c>
      <c r="L4023" s="1" t="str">
        <f>IFERROR(VLOOKUP(Table49[[#This Row],[ITEM CODE]],Table2[[Item Code]:[Master Name]],8,0),"")</f>
        <v/>
      </c>
      <c r="M4023" s="41"/>
      <c r="N4023" s="66">
        <f>IFERROR(VLOOKUP(Table49[[#This Row],[ITEM CODE]],Table2[[#All],[Item Code]:[Unit Cost]],10,0),0)</f>
        <v>0</v>
      </c>
      <c r="O4023" s="134">
        <f>IFERROR(VLOOKUP(Table49[[#This Row],[ITEM CODE]],Table2[[#All],[Item Code]:[Unit Cost]],10,0),0)</f>
        <v>0</v>
      </c>
      <c r="P4023" s="56"/>
      <c r="Q4023" s="58"/>
      <c r="R4023" s="58">
        <f>Table49[[#This Row],[QUANTITY]]*Table49[[#This Row],[INV Prices]]</f>
        <v>0</v>
      </c>
      <c r="S4023" s="67"/>
      <c r="V4023" s="41"/>
      <c r="W4023" s="4" t="str">
        <f>IFERROR(VLOOKUP(Table49[[#This Row],[ITEM CODE]],Table2[[Item Code]:[Category ]],6,0),"")</f>
        <v/>
      </c>
      <c r="X4023" s="1" t="str">
        <f>IFERROR(VLOOKUP(Table49[[#This Row],[ITEM CODE]],Table2[[Item Code]:[Sub Category]],7,0),"")</f>
        <v/>
      </c>
      <c r="Y4023" s="68" t="str">
        <f>Table49[[#This Row],[PO Number]]&amp;COUNTIFS($E$5:E4023,E4023)</f>
        <v>0</v>
      </c>
    </row>
    <row r="4024" spans="1:25" ht="14.7" customHeight="1" x14ac:dyDescent="0.3">
      <c r="A4024" s="1" t="str">
        <f>IF(Table49[[#This Row],[ITEM NAME]]="","",ROW()-4)</f>
        <v/>
      </c>
      <c r="B4024" s="68"/>
      <c r="C4024" s="4" t="str">
        <f>IFERROR(VLOOKUP(B4024,Table14[],3,0),"")</f>
        <v/>
      </c>
      <c r="D4024" s="4" t="str">
        <f>IFERROR(VLOOKUP(B4024,Table14[],2,0),"")</f>
        <v/>
      </c>
      <c r="E4024" s="4"/>
      <c r="H4024" s="41" t="str">
        <f>IFERROR(VLOOKUP(Table49[[#This Row],[ITEM CODE]],Table2[[Item Code]:[Master Name]],2,0),"")</f>
        <v/>
      </c>
      <c r="I4024" s="41"/>
      <c r="J4024" s="65" t="str">
        <f>IFERROR(VLOOKUP(Table49[[#This Row],[ITEM CODE]],Table2[[Item Code]:[Master Name]],3,0),"")</f>
        <v/>
      </c>
      <c r="K4024" s="1" t="str">
        <f>IFERROR(VLOOKUP(Table49[[#This Row],[ITEM CODE]],Table2[[Item Code]:[Master Name]],9,0),"")</f>
        <v/>
      </c>
      <c r="L4024" s="1" t="str">
        <f>IFERROR(VLOOKUP(Table49[[#This Row],[ITEM CODE]],Table2[[Item Code]:[Master Name]],8,0),"")</f>
        <v/>
      </c>
      <c r="M4024" s="41"/>
      <c r="N4024" s="66">
        <f>IFERROR(VLOOKUP(Table49[[#This Row],[ITEM CODE]],Table2[[#All],[Item Code]:[Unit Cost]],10,0),0)</f>
        <v>0</v>
      </c>
      <c r="O4024" s="134">
        <f>IFERROR(VLOOKUP(Table49[[#This Row],[ITEM CODE]],Table2[[#All],[Item Code]:[Unit Cost]],10,0),0)</f>
        <v>0</v>
      </c>
      <c r="P4024" s="56"/>
      <c r="Q4024" s="58"/>
      <c r="R4024" s="58">
        <f>Table49[[#This Row],[QUANTITY]]*Table49[[#This Row],[INV Prices]]</f>
        <v>0</v>
      </c>
      <c r="S4024" s="67"/>
      <c r="V4024" s="41"/>
      <c r="W4024" s="4" t="str">
        <f>IFERROR(VLOOKUP(Table49[[#This Row],[ITEM CODE]],Table2[[Item Code]:[Category ]],6,0),"")</f>
        <v/>
      </c>
      <c r="X4024" s="1" t="str">
        <f>IFERROR(VLOOKUP(Table49[[#This Row],[ITEM CODE]],Table2[[Item Code]:[Sub Category]],7,0),"")</f>
        <v/>
      </c>
      <c r="Y4024" s="68" t="str">
        <f>Table49[[#This Row],[PO Number]]&amp;COUNTIFS($E$5:E4024,E4024)</f>
        <v>0</v>
      </c>
    </row>
    <row r="4025" spans="1:25" ht="14.7" customHeight="1" x14ac:dyDescent="0.3">
      <c r="A4025" s="1" t="str">
        <f>IF(Table49[[#This Row],[ITEM NAME]]="","",ROW()-4)</f>
        <v/>
      </c>
      <c r="B4025" s="68"/>
      <c r="C4025" s="4" t="str">
        <f>IFERROR(VLOOKUP(B4025,Table14[],3,0),"")</f>
        <v/>
      </c>
      <c r="D4025" s="4" t="str">
        <f>IFERROR(VLOOKUP(B4025,Table14[],2,0),"")</f>
        <v/>
      </c>
      <c r="E4025" s="4"/>
      <c r="H4025" s="41" t="str">
        <f>IFERROR(VLOOKUP(Table49[[#This Row],[ITEM CODE]],Table2[[Item Code]:[Master Name]],2,0),"")</f>
        <v/>
      </c>
      <c r="I4025" s="41"/>
      <c r="J4025" s="65" t="str">
        <f>IFERROR(VLOOKUP(Table49[[#This Row],[ITEM CODE]],Table2[[Item Code]:[Master Name]],3,0),"")</f>
        <v/>
      </c>
      <c r="K4025" s="1" t="str">
        <f>IFERROR(VLOOKUP(Table49[[#This Row],[ITEM CODE]],Table2[[Item Code]:[Master Name]],9,0),"")</f>
        <v/>
      </c>
      <c r="L4025" s="1" t="str">
        <f>IFERROR(VLOOKUP(Table49[[#This Row],[ITEM CODE]],Table2[[Item Code]:[Master Name]],8,0),"")</f>
        <v/>
      </c>
      <c r="M4025" s="41"/>
      <c r="N4025" s="66">
        <f>IFERROR(VLOOKUP(Table49[[#This Row],[ITEM CODE]],Table2[[#All],[Item Code]:[Unit Cost]],10,0),0)</f>
        <v>0</v>
      </c>
      <c r="O4025" s="134">
        <f>IFERROR(VLOOKUP(Table49[[#This Row],[ITEM CODE]],Table2[[#All],[Item Code]:[Unit Cost]],10,0),0)</f>
        <v>0</v>
      </c>
      <c r="P4025" s="56"/>
      <c r="Q4025" s="58"/>
      <c r="R4025" s="58">
        <f>Table49[[#This Row],[QUANTITY]]*Table49[[#This Row],[INV Prices]]</f>
        <v>0</v>
      </c>
      <c r="S4025" s="67"/>
      <c r="V4025" s="41"/>
      <c r="W4025" s="4" t="str">
        <f>IFERROR(VLOOKUP(Table49[[#This Row],[ITEM CODE]],Table2[[Item Code]:[Category ]],6,0),"")</f>
        <v/>
      </c>
      <c r="X4025" s="1" t="str">
        <f>IFERROR(VLOOKUP(Table49[[#This Row],[ITEM CODE]],Table2[[Item Code]:[Sub Category]],7,0),"")</f>
        <v/>
      </c>
      <c r="Y4025" s="68" t="str">
        <f>Table49[[#This Row],[PO Number]]&amp;COUNTIFS($E$5:E4025,E4025)</f>
        <v>0</v>
      </c>
    </row>
    <row r="4026" spans="1:25" ht="14.7" customHeight="1" x14ac:dyDescent="0.3">
      <c r="A4026" s="1" t="str">
        <f>IF(Table49[[#This Row],[ITEM NAME]]="","",ROW()-4)</f>
        <v/>
      </c>
      <c r="B4026" s="68"/>
      <c r="C4026" s="4" t="str">
        <f>IFERROR(VLOOKUP(B4026,Table14[],3,0),"")</f>
        <v/>
      </c>
      <c r="D4026" s="4" t="str">
        <f>IFERROR(VLOOKUP(B4026,Table14[],2,0),"")</f>
        <v/>
      </c>
      <c r="E4026" s="4"/>
      <c r="H4026" s="41" t="str">
        <f>IFERROR(VLOOKUP(Table49[[#This Row],[ITEM CODE]],Table2[[Item Code]:[Master Name]],2,0),"")</f>
        <v/>
      </c>
      <c r="I4026" s="41"/>
      <c r="J4026" s="65" t="str">
        <f>IFERROR(VLOOKUP(Table49[[#This Row],[ITEM CODE]],Table2[[Item Code]:[Master Name]],3,0),"")</f>
        <v/>
      </c>
      <c r="K4026" s="1" t="str">
        <f>IFERROR(VLOOKUP(Table49[[#This Row],[ITEM CODE]],Table2[[Item Code]:[Master Name]],9,0),"")</f>
        <v/>
      </c>
      <c r="L4026" s="1" t="str">
        <f>IFERROR(VLOOKUP(Table49[[#This Row],[ITEM CODE]],Table2[[Item Code]:[Master Name]],8,0),"")</f>
        <v/>
      </c>
      <c r="M4026" s="41"/>
      <c r="N4026" s="66">
        <f>IFERROR(VLOOKUP(Table49[[#This Row],[ITEM CODE]],Table2[[#All],[Item Code]:[Unit Cost]],10,0),0)</f>
        <v>0</v>
      </c>
      <c r="O4026" s="134">
        <f>IFERROR(VLOOKUP(Table49[[#This Row],[ITEM CODE]],Table2[[#All],[Item Code]:[Unit Cost]],10,0),0)</f>
        <v>0</v>
      </c>
      <c r="P4026" s="56"/>
      <c r="Q4026" s="58"/>
      <c r="R4026" s="58">
        <f>Table49[[#This Row],[QUANTITY]]*Table49[[#This Row],[INV Prices]]</f>
        <v>0</v>
      </c>
      <c r="S4026" s="67"/>
      <c r="V4026" s="41"/>
      <c r="W4026" s="4" t="str">
        <f>IFERROR(VLOOKUP(Table49[[#This Row],[ITEM CODE]],Table2[[Item Code]:[Category ]],6,0),"")</f>
        <v/>
      </c>
      <c r="X4026" s="1" t="str">
        <f>IFERROR(VLOOKUP(Table49[[#This Row],[ITEM CODE]],Table2[[Item Code]:[Sub Category]],7,0),"")</f>
        <v/>
      </c>
      <c r="Y4026" s="68" t="str">
        <f>Table49[[#This Row],[PO Number]]&amp;COUNTIFS($E$5:E4026,E4026)</f>
        <v>0</v>
      </c>
    </row>
    <row r="4027" spans="1:25" ht="14.7" customHeight="1" x14ac:dyDescent="0.3">
      <c r="A4027" s="1" t="str">
        <f>IF(Table49[[#This Row],[ITEM NAME]]="","",ROW()-4)</f>
        <v/>
      </c>
      <c r="B4027" s="68"/>
      <c r="C4027" s="4" t="str">
        <f>IFERROR(VLOOKUP(B4027,Table14[],3,0),"")</f>
        <v/>
      </c>
      <c r="D4027" s="4" t="str">
        <f>IFERROR(VLOOKUP(B4027,Table14[],2,0),"")</f>
        <v/>
      </c>
      <c r="E4027" s="4"/>
      <c r="H4027" s="41" t="str">
        <f>IFERROR(VLOOKUP(Table49[[#This Row],[ITEM CODE]],Table2[[Item Code]:[Master Name]],2,0),"")</f>
        <v/>
      </c>
      <c r="I4027" s="41"/>
      <c r="J4027" s="65" t="str">
        <f>IFERROR(VLOOKUP(Table49[[#This Row],[ITEM CODE]],Table2[[Item Code]:[Master Name]],3,0),"")</f>
        <v/>
      </c>
      <c r="K4027" s="1" t="str">
        <f>IFERROR(VLOOKUP(Table49[[#This Row],[ITEM CODE]],Table2[[Item Code]:[Master Name]],9,0),"")</f>
        <v/>
      </c>
      <c r="L4027" s="1" t="str">
        <f>IFERROR(VLOOKUP(Table49[[#This Row],[ITEM CODE]],Table2[[Item Code]:[Master Name]],8,0),"")</f>
        <v/>
      </c>
      <c r="M4027" s="41"/>
      <c r="N4027" s="66">
        <f>IFERROR(VLOOKUP(Table49[[#This Row],[ITEM CODE]],Table2[[#All],[Item Code]:[Unit Cost]],10,0),0)</f>
        <v>0</v>
      </c>
      <c r="O4027" s="134">
        <f>IFERROR(VLOOKUP(Table49[[#This Row],[ITEM CODE]],Table2[[#All],[Item Code]:[Unit Cost]],10,0),0)</f>
        <v>0</v>
      </c>
      <c r="P4027" s="56"/>
      <c r="Q4027" s="58"/>
      <c r="R4027" s="58">
        <f>Table49[[#This Row],[QUANTITY]]*Table49[[#This Row],[INV Prices]]</f>
        <v>0</v>
      </c>
      <c r="S4027" s="67"/>
      <c r="V4027" s="41"/>
      <c r="W4027" s="4" t="str">
        <f>IFERROR(VLOOKUP(Table49[[#This Row],[ITEM CODE]],Table2[[Item Code]:[Category ]],6,0),"")</f>
        <v/>
      </c>
      <c r="X4027" s="1" t="str">
        <f>IFERROR(VLOOKUP(Table49[[#This Row],[ITEM CODE]],Table2[[Item Code]:[Sub Category]],7,0),"")</f>
        <v/>
      </c>
      <c r="Y4027" s="68" t="str">
        <f>Table49[[#This Row],[PO Number]]&amp;COUNTIFS($E$5:E4027,E4027)</f>
        <v>0</v>
      </c>
    </row>
    <row r="4028" spans="1:25" ht="14.7" customHeight="1" x14ac:dyDescent="0.3">
      <c r="A4028" s="1" t="str">
        <f>IF(Table49[[#This Row],[ITEM NAME]]="","",ROW()-4)</f>
        <v/>
      </c>
      <c r="B4028" s="68"/>
      <c r="C4028" s="4" t="str">
        <f>IFERROR(VLOOKUP(B4028,Table14[],3,0),"")</f>
        <v/>
      </c>
      <c r="D4028" s="4" t="str">
        <f>IFERROR(VLOOKUP(B4028,Table14[],2,0),"")</f>
        <v/>
      </c>
      <c r="E4028" s="4"/>
      <c r="H4028" s="41" t="str">
        <f>IFERROR(VLOOKUP(Table49[[#This Row],[ITEM CODE]],Table2[[Item Code]:[Master Name]],2,0),"")</f>
        <v/>
      </c>
      <c r="I4028" s="41"/>
      <c r="J4028" s="65" t="str">
        <f>IFERROR(VLOOKUP(Table49[[#This Row],[ITEM CODE]],Table2[[Item Code]:[Master Name]],3,0),"")</f>
        <v/>
      </c>
      <c r="K4028" s="1" t="str">
        <f>IFERROR(VLOOKUP(Table49[[#This Row],[ITEM CODE]],Table2[[Item Code]:[Master Name]],9,0),"")</f>
        <v/>
      </c>
      <c r="L4028" s="1" t="str">
        <f>IFERROR(VLOOKUP(Table49[[#This Row],[ITEM CODE]],Table2[[Item Code]:[Master Name]],8,0),"")</f>
        <v/>
      </c>
      <c r="M4028" s="41"/>
      <c r="N4028" s="66">
        <f>IFERROR(VLOOKUP(Table49[[#This Row],[ITEM CODE]],Table2[[#All],[Item Code]:[Unit Cost]],10,0),0)</f>
        <v>0</v>
      </c>
      <c r="O4028" s="134">
        <f>IFERROR(VLOOKUP(Table49[[#This Row],[ITEM CODE]],Table2[[#All],[Item Code]:[Unit Cost]],10,0),0)</f>
        <v>0</v>
      </c>
      <c r="P4028" s="56"/>
      <c r="Q4028" s="58"/>
      <c r="R4028" s="58">
        <f>Table49[[#This Row],[QUANTITY]]*Table49[[#This Row],[INV Prices]]</f>
        <v>0</v>
      </c>
      <c r="S4028" s="67"/>
      <c r="V4028" s="41"/>
      <c r="W4028" s="4" t="str">
        <f>IFERROR(VLOOKUP(Table49[[#This Row],[ITEM CODE]],Table2[[Item Code]:[Category ]],6,0),"")</f>
        <v/>
      </c>
      <c r="X4028" s="1" t="str">
        <f>IFERROR(VLOOKUP(Table49[[#This Row],[ITEM CODE]],Table2[[Item Code]:[Sub Category]],7,0),"")</f>
        <v/>
      </c>
      <c r="Y4028" s="68" t="str">
        <f>Table49[[#This Row],[PO Number]]&amp;COUNTIFS($E$5:E4028,E4028)</f>
        <v>0</v>
      </c>
    </row>
    <row r="4029" spans="1:25" ht="14.7" customHeight="1" x14ac:dyDescent="0.3">
      <c r="A4029" s="1" t="str">
        <f>IF(Table49[[#This Row],[ITEM NAME]]="","",ROW()-4)</f>
        <v/>
      </c>
      <c r="B4029" s="68"/>
      <c r="C4029" s="4" t="str">
        <f>IFERROR(VLOOKUP(B4029,Table14[],3,0),"")</f>
        <v/>
      </c>
      <c r="D4029" s="4" t="str">
        <f>IFERROR(VLOOKUP(B4029,Table14[],2,0),"")</f>
        <v/>
      </c>
      <c r="E4029" s="4"/>
      <c r="H4029" s="41" t="str">
        <f>IFERROR(VLOOKUP(Table49[[#This Row],[ITEM CODE]],Table2[[Item Code]:[Master Name]],2,0),"")</f>
        <v/>
      </c>
      <c r="I4029" s="41"/>
      <c r="J4029" s="65" t="str">
        <f>IFERROR(VLOOKUP(Table49[[#This Row],[ITEM CODE]],Table2[[Item Code]:[Master Name]],3,0),"")</f>
        <v/>
      </c>
      <c r="K4029" s="1" t="str">
        <f>IFERROR(VLOOKUP(Table49[[#This Row],[ITEM CODE]],Table2[[Item Code]:[Master Name]],9,0),"")</f>
        <v/>
      </c>
      <c r="L4029" s="1" t="str">
        <f>IFERROR(VLOOKUP(Table49[[#This Row],[ITEM CODE]],Table2[[Item Code]:[Master Name]],8,0),"")</f>
        <v/>
      </c>
      <c r="M4029" s="41"/>
      <c r="N4029" s="66">
        <f>IFERROR(VLOOKUP(Table49[[#This Row],[ITEM CODE]],Table2[[#All],[Item Code]:[Unit Cost]],10,0),0)</f>
        <v>0</v>
      </c>
      <c r="O4029" s="134">
        <f>IFERROR(VLOOKUP(Table49[[#This Row],[ITEM CODE]],Table2[[#All],[Item Code]:[Unit Cost]],10,0),0)</f>
        <v>0</v>
      </c>
      <c r="P4029" s="56"/>
      <c r="Q4029" s="58"/>
      <c r="R4029" s="58">
        <f>Table49[[#This Row],[QUANTITY]]*Table49[[#This Row],[INV Prices]]</f>
        <v>0</v>
      </c>
      <c r="S4029" s="67"/>
      <c r="V4029" s="41"/>
      <c r="W4029" s="4" t="str">
        <f>IFERROR(VLOOKUP(Table49[[#This Row],[ITEM CODE]],Table2[[Item Code]:[Category ]],6,0),"")</f>
        <v/>
      </c>
      <c r="X4029" s="1" t="str">
        <f>IFERROR(VLOOKUP(Table49[[#This Row],[ITEM CODE]],Table2[[Item Code]:[Sub Category]],7,0),"")</f>
        <v/>
      </c>
      <c r="Y4029" s="68" t="str">
        <f>Table49[[#This Row],[PO Number]]&amp;COUNTIFS($E$5:E4029,E4029)</f>
        <v>0</v>
      </c>
    </row>
    <row r="4030" spans="1:25" ht="14.7" customHeight="1" x14ac:dyDescent="0.3">
      <c r="A4030" s="1" t="str">
        <f>IF(Table49[[#This Row],[ITEM NAME]]="","",ROW()-4)</f>
        <v/>
      </c>
      <c r="B4030" s="68"/>
      <c r="C4030" s="4" t="str">
        <f>IFERROR(VLOOKUP(B4030,Table14[],3,0),"")</f>
        <v/>
      </c>
      <c r="D4030" s="4" t="str">
        <f>IFERROR(VLOOKUP(B4030,Table14[],2,0),"")</f>
        <v/>
      </c>
      <c r="E4030" s="4"/>
      <c r="H4030" s="41" t="str">
        <f>IFERROR(VLOOKUP(Table49[[#This Row],[ITEM CODE]],Table2[[Item Code]:[Master Name]],2,0),"")</f>
        <v/>
      </c>
      <c r="I4030" s="41"/>
      <c r="J4030" s="65" t="str">
        <f>IFERROR(VLOOKUP(Table49[[#This Row],[ITEM CODE]],Table2[[Item Code]:[Master Name]],3,0),"")</f>
        <v/>
      </c>
      <c r="K4030" s="1" t="str">
        <f>IFERROR(VLOOKUP(Table49[[#This Row],[ITEM CODE]],Table2[[Item Code]:[Master Name]],9,0),"")</f>
        <v/>
      </c>
      <c r="L4030" s="1" t="str">
        <f>IFERROR(VLOOKUP(Table49[[#This Row],[ITEM CODE]],Table2[[Item Code]:[Master Name]],8,0),"")</f>
        <v/>
      </c>
      <c r="M4030" s="41"/>
      <c r="N4030" s="66">
        <f>IFERROR(VLOOKUP(Table49[[#This Row],[ITEM CODE]],Table2[[#All],[Item Code]:[Unit Cost]],10,0),0)</f>
        <v>0</v>
      </c>
      <c r="O4030" s="134">
        <f>IFERROR(VLOOKUP(Table49[[#This Row],[ITEM CODE]],Table2[[#All],[Item Code]:[Unit Cost]],10,0),0)</f>
        <v>0</v>
      </c>
      <c r="P4030" s="56"/>
      <c r="Q4030" s="58"/>
      <c r="R4030" s="58">
        <f>Table49[[#This Row],[QUANTITY]]*Table49[[#This Row],[INV Prices]]</f>
        <v>0</v>
      </c>
      <c r="S4030" s="67"/>
      <c r="V4030" s="41"/>
      <c r="W4030" s="4" t="str">
        <f>IFERROR(VLOOKUP(Table49[[#This Row],[ITEM CODE]],Table2[[Item Code]:[Category ]],6,0),"")</f>
        <v/>
      </c>
      <c r="X4030" s="1" t="str">
        <f>IFERROR(VLOOKUP(Table49[[#This Row],[ITEM CODE]],Table2[[Item Code]:[Sub Category]],7,0),"")</f>
        <v/>
      </c>
      <c r="Y4030" s="68" t="str">
        <f>Table49[[#This Row],[PO Number]]&amp;COUNTIFS($E$5:E4030,E4030)</f>
        <v>0</v>
      </c>
    </row>
    <row r="4031" spans="1:25" ht="14.7" customHeight="1" x14ac:dyDescent="0.3">
      <c r="A4031" s="1" t="str">
        <f>IF(Table49[[#This Row],[ITEM NAME]]="","",ROW()-4)</f>
        <v/>
      </c>
      <c r="B4031" s="68"/>
      <c r="C4031" s="4" t="str">
        <f>IFERROR(VLOOKUP(B4031,Table14[],3,0),"")</f>
        <v/>
      </c>
      <c r="D4031" s="4" t="str">
        <f>IFERROR(VLOOKUP(B4031,Table14[],2,0),"")</f>
        <v/>
      </c>
      <c r="E4031" s="4"/>
      <c r="H4031" s="41" t="str">
        <f>IFERROR(VLOOKUP(Table49[[#This Row],[ITEM CODE]],Table2[[Item Code]:[Master Name]],2,0),"")</f>
        <v/>
      </c>
      <c r="I4031" s="41"/>
      <c r="J4031" s="65" t="str">
        <f>IFERROR(VLOOKUP(Table49[[#This Row],[ITEM CODE]],Table2[[Item Code]:[Master Name]],3,0),"")</f>
        <v/>
      </c>
      <c r="K4031" s="1" t="str">
        <f>IFERROR(VLOOKUP(Table49[[#This Row],[ITEM CODE]],Table2[[Item Code]:[Master Name]],9,0),"")</f>
        <v/>
      </c>
      <c r="L4031" s="1" t="str">
        <f>IFERROR(VLOOKUP(Table49[[#This Row],[ITEM CODE]],Table2[[Item Code]:[Master Name]],8,0),"")</f>
        <v/>
      </c>
      <c r="M4031" s="41"/>
      <c r="N4031" s="66">
        <f>IFERROR(VLOOKUP(Table49[[#This Row],[ITEM CODE]],Table2[[#All],[Item Code]:[Unit Cost]],10,0),0)</f>
        <v>0</v>
      </c>
      <c r="O4031" s="134">
        <f>IFERROR(VLOOKUP(Table49[[#This Row],[ITEM CODE]],Table2[[#All],[Item Code]:[Unit Cost]],10,0),0)</f>
        <v>0</v>
      </c>
      <c r="P4031" s="56"/>
      <c r="Q4031" s="58"/>
      <c r="R4031" s="58">
        <f>Table49[[#This Row],[QUANTITY]]*Table49[[#This Row],[INV Prices]]</f>
        <v>0</v>
      </c>
      <c r="S4031" s="67"/>
      <c r="V4031" s="41"/>
      <c r="W4031" s="4" t="str">
        <f>IFERROR(VLOOKUP(Table49[[#This Row],[ITEM CODE]],Table2[[Item Code]:[Category ]],6,0),"")</f>
        <v/>
      </c>
      <c r="X4031" s="1" t="str">
        <f>IFERROR(VLOOKUP(Table49[[#This Row],[ITEM CODE]],Table2[[Item Code]:[Sub Category]],7,0),"")</f>
        <v/>
      </c>
      <c r="Y4031" s="68" t="str">
        <f>Table49[[#This Row],[PO Number]]&amp;COUNTIFS($E$5:E4031,E4031)</f>
        <v>0</v>
      </c>
    </row>
    <row r="4032" spans="1:25" ht="14.7" customHeight="1" x14ac:dyDescent="0.3">
      <c r="A4032" s="1" t="str">
        <f>IF(Table49[[#This Row],[ITEM NAME]]="","",ROW()-4)</f>
        <v/>
      </c>
      <c r="B4032" s="68"/>
      <c r="C4032" s="4" t="str">
        <f>IFERROR(VLOOKUP(B4032,Table14[],3,0),"")</f>
        <v/>
      </c>
      <c r="D4032" s="4" t="str">
        <f>IFERROR(VLOOKUP(B4032,Table14[],2,0),"")</f>
        <v/>
      </c>
      <c r="E4032" s="4"/>
      <c r="H4032" s="41" t="str">
        <f>IFERROR(VLOOKUP(Table49[[#This Row],[ITEM CODE]],Table2[[Item Code]:[Master Name]],2,0),"")</f>
        <v/>
      </c>
      <c r="I4032" s="41"/>
      <c r="J4032" s="65" t="str">
        <f>IFERROR(VLOOKUP(Table49[[#This Row],[ITEM CODE]],Table2[[Item Code]:[Master Name]],3,0),"")</f>
        <v/>
      </c>
      <c r="K4032" s="1" t="str">
        <f>IFERROR(VLOOKUP(Table49[[#This Row],[ITEM CODE]],Table2[[Item Code]:[Master Name]],9,0),"")</f>
        <v/>
      </c>
      <c r="L4032" s="1" t="str">
        <f>IFERROR(VLOOKUP(Table49[[#This Row],[ITEM CODE]],Table2[[Item Code]:[Master Name]],8,0),"")</f>
        <v/>
      </c>
      <c r="M4032" s="41"/>
      <c r="N4032" s="66">
        <f>IFERROR(VLOOKUP(Table49[[#This Row],[ITEM CODE]],Table2[[#All],[Item Code]:[Unit Cost]],10,0),0)</f>
        <v>0</v>
      </c>
      <c r="O4032" s="134">
        <f>IFERROR(VLOOKUP(Table49[[#This Row],[ITEM CODE]],Table2[[#All],[Item Code]:[Unit Cost]],10,0),0)</f>
        <v>0</v>
      </c>
      <c r="P4032" s="56"/>
      <c r="Q4032" s="58"/>
      <c r="R4032" s="58">
        <f>Table49[[#This Row],[QUANTITY]]*Table49[[#This Row],[INV Prices]]</f>
        <v>0</v>
      </c>
      <c r="S4032" s="67"/>
      <c r="V4032" s="41"/>
      <c r="W4032" s="4" t="str">
        <f>IFERROR(VLOOKUP(Table49[[#This Row],[ITEM CODE]],Table2[[Item Code]:[Category ]],6,0),"")</f>
        <v/>
      </c>
      <c r="X4032" s="1" t="str">
        <f>IFERROR(VLOOKUP(Table49[[#This Row],[ITEM CODE]],Table2[[Item Code]:[Sub Category]],7,0),"")</f>
        <v/>
      </c>
      <c r="Y4032" s="68" t="str">
        <f>Table49[[#This Row],[PO Number]]&amp;COUNTIFS($E$5:E4032,E4032)</f>
        <v>0</v>
      </c>
    </row>
    <row r="4033" spans="1:25" ht="14.7" customHeight="1" x14ac:dyDescent="0.3">
      <c r="A4033" s="1" t="str">
        <f>IF(Table49[[#This Row],[ITEM NAME]]="","",ROW()-4)</f>
        <v/>
      </c>
      <c r="B4033" s="68"/>
      <c r="C4033" s="4" t="str">
        <f>IFERROR(VLOOKUP(B4033,Table14[],3,0),"")</f>
        <v/>
      </c>
      <c r="D4033" s="4" t="str">
        <f>IFERROR(VLOOKUP(B4033,Table14[],2,0),"")</f>
        <v/>
      </c>
      <c r="E4033" s="4"/>
      <c r="H4033" s="41" t="str">
        <f>IFERROR(VLOOKUP(Table49[[#This Row],[ITEM CODE]],Table2[[Item Code]:[Master Name]],2,0),"")</f>
        <v/>
      </c>
      <c r="I4033" s="41"/>
      <c r="J4033" s="65" t="str">
        <f>IFERROR(VLOOKUP(Table49[[#This Row],[ITEM CODE]],Table2[[Item Code]:[Master Name]],3,0),"")</f>
        <v/>
      </c>
      <c r="K4033" s="1" t="str">
        <f>IFERROR(VLOOKUP(Table49[[#This Row],[ITEM CODE]],Table2[[Item Code]:[Master Name]],9,0),"")</f>
        <v/>
      </c>
      <c r="L4033" s="1" t="str">
        <f>IFERROR(VLOOKUP(Table49[[#This Row],[ITEM CODE]],Table2[[Item Code]:[Master Name]],8,0),"")</f>
        <v/>
      </c>
      <c r="M4033" s="41"/>
      <c r="N4033" s="66">
        <f>IFERROR(VLOOKUP(Table49[[#This Row],[ITEM CODE]],Table2[[#All],[Item Code]:[Unit Cost]],10,0),0)</f>
        <v>0</v>
      </c>
      <c r="O4033" s="134">
        <f>IFERROR(VLOOKUP(Table49[[#This Row],[ITEM CODE]],Table2[[#All],[Item Code]:[Unit Cost]],10,0),0)</f>
        <v>0</v>
      </c>
      <c r="P4033" s="56"/>
      <c r="Q4033" s="58"/>
      <c r="R4033" s="58">
        <f>Table49[[#This Row],[QUANTITY]]*Table49[[#This Row],[INV Prices]]</f>
        <v>0</v>
      </c>
      <c r="S4033" s="67"/>
      <c r="V4033" s="41"/>
      <c r="W4033" s="4" t="str">
        <f>IFERROR(VLOOKUP(Table49[[#This Row],[ITEM CODE]],Table2[[Item Code]:[Category ]],6,0),"")</f>
        <v/>
      </c>
      <c r="X4033" s="1" t="str">
        <f>IFERROR(VLOOKUP(Table49[[#This Row],[ITEM CODE]],Table2[[Item Code]:[Sub Category]],7,0),"")</f>
        <v/>
      </c>
      <c r="Y4033" s="68" t="str">
        <f>Table49[[#This Row],[PO Number]]&amp;COUNTIFS($E$5:E4033,E4033)</f>
        <v>0</v>
      </c>
    </row>
    <row r="4034" spans="1:25" ht="14.7" customHeight="1" x14ac:dyDescent="0.3">
      <c r="A4034" s="1" t="str">
        <f>IF(Table49[[#This Row],[ITEM NAME]]="","",ROW()-4)</f>
        <v/>
      </c>
      <c r="B4034" s="68"/>
      <c r="C4034" s="4" t="str">
        <f>IFERROR(VLOOKUP(B4034,Table14[],3,0),"")</f>
        <v/>
      </c>
      <c r="D4034" s="4" t="str">
        <f>IFERROR(VLOOKUP(B4034,Table14[],2,0),"")</f>
        <v/>
      </c>
      <c r="E4034" s="4"/>
      <c r="H4034" s="41" t="str">
        <f>IFERROR(VLOOKUP(Table49[[#This Row],[ITEM CODE]],Table2[[Item Code]:[Master Name]],2,0),"")</f>
        <v/>
      </c>
      <c r="I4034" s="41"/>
      <c r="J4034" s="65" t="str">
        <f>IFERROR(VLOOKUP(Table49[[#This Row],[ITEM CODE]],Table2[[Item Code]:[Master Name]],3,0),"")</f>
        <v/>
      </c>
      <c r="K4034" s="1" t="str">
        <f>IFERROR(VLOOKUP(Table49[[#This Row],[ITEM CODE]],Table2[[Item Code]:[Master Name]],9,0),"")</f>
        <v/>
      </c>
      <c r="L4034" s="1" t="str">
        <f>IFERROR(VLOOKUP(Table49[[#This Row],[ITEM CODE]],Table2[[Item Code]:[Master Name]],8,0),"")</f>
        <v/>
      </c>
      <c r="M4034" s="41"/>
      <c r="N4034" s="66">
        <f>IFERROR(VLOOKUP(Table49[[#This Row],[ITEM CODE]],Table2[[#All],[Item Code]:[Unit Cost]],10,0),0)</f>
        <v>0</v>
      </c>
      <c r="O4034" s="134">
        <f>IFERROR(VLOOKUP(Table49[[#This Row],[ITEM CODE]],Table2[[#All],[Item Code]:[Unit Cost]],10,0),0)</f>
        <v>0</v>
      </c>
      <c r="P4034" s="56"/>
      <c r="Q4034" s="58"/>
      <c r="R4034" s="58">
        <f>Table49[[#This Row],[QUANTITY]]*Table49[[#This Row],[INV Prices]]</f>
        <v>0</v>
      </c>
      <c r="S4034" s="67"/>
      <c r="V4034" s="41"/>
      <c r="W4034" s="4" t="str">
        <f>IFERROR(VLOOKUP(Table49[[#This Row],[ITEM CODE]],Table2[[Item Code]:[Category ]],6,0),"")</f>
        <v/>
      </c>
      <c r="X4034" s="1" t="str">
        <f>IFERROR(VLOOKUP(Table49[[#This Row],[ITEM CODE]],Table2[[Item Code]:[Sub Category]],7,0),"")</f>
        <v/>
      </c>
      <c r="Y4034" s="68" t="str">
        <f>Table49[[#This Row],[PO Number]]&amp;COUNTIFS($E$5:E4034,E4034)</f>
        <v>0</v>
      </c>
    </row>
    <row r="4035" spans="1:25" ht="14.7" customHeight="1" x14ac:dyDescent="0.3">
      <c r="A4035" s="1" t="str">
        <f>IF(Table49[[#This Row],[ITEM NAME]]="","",ROW()-4)</f>
        <v/>
      </c>
      <c r="B4035" s="68"/>
      <c r="C4035" s="4" t="str">
        <f>IFERROR(VLOOKUP(B4035,Table14[],3,0),"")</f>
        <v/>
      </c>
      <c r="D4035" s="4" t="str">
        <f>IFERROR(VLOOKUP(B4035,Table14[],2,0),"")</f>
        <v/>
      </c>
      <c r="E4035" s="4"/>
      <c r="H4035" s="41" t="str">
        <f>IFERROR(VLOOKUP(Table49[[#This Row],[ITEM CODE]],Table2[[Item Code]:[Master Name]],2,0),"")</f>
        <v/>
      </c>
      <c r="I4035" s="41"/>
      <c r="J4035" s="65" t="str">
        <f>IFERROR(VLOOKUP(Table49[[#This Row],[ITEM CODE]],Table2[[Item Code]:[Master Name]],3,0),"")</f>
        <v/>
      </c>
      <c r="K4035" s="1" t="str">
        <f>IFERROR(VLOOKUP(Table49[[#This Row],[ITEM CODE]],Table2[[Item Code]:[Master Name]],9,0),"")</f>
        <v/>
      </c>
      <c r="L4035" s="1" t="str">
        <f>IFERROR(VLOOKUP(Table49[[#This Row],[ITEM CODE]],Table2[[Item Code]:[Master Name]],8,0),"")</f>
        <v/>
      </c>
      <c r="M4035" s="41"/>
      <c r="N4035" s="66">
        <f>IFERROR(VLOOKUP(Table49[[#This Row],[ITEM CODE]],Table2[[#All],[Item Code]:[Unit Cost]],10,0),0)</f>
        <v>0</v>
      </c>
      <c r="O4035" s="134">
        <f>IFERROR(VLOOKUP(Table49[[#This Row],[ITEM CODE]],Table2[[#All],[Item Code]:[Unit Cost]],10,0),0)</f>
        <v>0</v>
      </c>
      <c r="P4035" s="56"/>
      <c r="Q4035" s="58"/>
      <c r="R4035" s="58">
        <f>Table49[[#This Row],[QUANTITY]]*Table49[[#This Row],[INV Prices]]</f>
        <v>0</v>
      </c>
      <c r="S4035" s="67"/>
      <c r="V4035" s="41"/>
      <c r="W4035" s="4" t="str">
        <f>IFERROR(VLOOKUP(Table49[[#This Row],[ITEM CODE]],Table2[[Item Code]:[Category ]],6,0),"")</f>
        <v/>
      </c>
      <c r="X4035" s="1" t="str">
        <f>IFERROR(VLOOKUP(Table49[[#This Row],[ITEM CODE]],Table2[[Item Code]:[Sub Category]],7,0),"")</f>
        <v/>
      </c>
      <c r="Y4035" s="68" t="str">
        <f>Table49[[#This Row],[PO Number]]&amp;COUNTIFS($E$5:E4035,E4035)</f>
        <v>0</v>
      </c>
    </row>
    <row r="4036" spans="1:25" ht="14.7" customHeight="1" x14ac:dyDescent="0.3">
      <c r="A4036" s="1" t="str">
        <f>IF(Table49[[#This Row],[ITEM NAME]]="","",ROW()-4)</f>
        <v/>
      </c>
      <c r="B4036" s="68"/>
      <c r="C4036" s="4" t="str">
        <f>IFERROR(VLOOKUP(B4036,Table14[],3,0),"")</f>
        <v/>
      </c>
      <c r="D4036" s="4" t="str">
        <f>IFERROR(VLOOKUP(B4036,Table14[],2,0),"")</f>
        <v/>
      </c>
      <c r="E4036" s="4"/>
      <c r="H4036" s="41" t="str">
        <f>IFERROR(VLOOKUP(Table49[[#This Row],[ITEM CODE]],Table2[[Item Code]:[Master Name]],2,0),"")</f>
        <v/>
      </c>
      <c r="I4036" s="41"/>
      <c r="J4036" s="65" t="str">
        <f>IFERROR(VLOOKUP(Table49[[#This Row],[ITEM CODE]],Table2[[Item Code]:[Master Name]],3,0),"")</f>
        <v/>
      </c>
      <c r="K4036" s="1" t="str">
        <f>IFERROR(VLOOKUP(Table49[[#This Row],[ITEM CODE]],Table2[[Item Code]:[Master Name]],9,0),"")</f>
        <v/>
      </c>
      <c r="L4036" s="1" t="str">
        <f>IFERROR(VLOOKUP(Table49[[#This Row],[ITEM CODE]],Table2[[Item Code]:[Master Name]],8,0),"")</f>
        <v/>
      </c>
      <c r="M4036" s="41"/>
      <c r="N4036" s="66">
        <f>IFERROR(VLOOKUP(Table49[[#This Row],[ITEM CODE]],Table2[[#All],[Item Code]:[Unit Cost]],10,0),0)</f>
        <v>0</v>
      </c>
      <c r="O4036" s="134">
        <f>IFERROR(VLOOKUP(Table49[[#This Row],[ITEM CODE]],Table2[[#All],[Item Code]:[Unit Cost]],10,0),0)</f>
        <v>0</v>
      </c>
      <c r="P4036" s="56"/>
      <c r="Q4036" s="58"/>
      <c r="R4036" s="58">
        <f>Table49[[#This Row],[QUANTITY]]*Table49[[#This Row],[INV Prices]]</f>
        <v>0</v>
      </c>
      <c r="S4036" s="67"/>
      <c r="V4036" s="41"/>
      <c r="W4036" s="4" t="str">
        <f>IFERROR(VLOOKUP(Table49[[#This Row],[ITEM CODE]],Table2[[Item Code]:[Category ]],6,0),"")</f>
        <v/>
      </c>
      <c r="X4036" s="1" t="str">
        <f>IFERROR(VLOOKUP(Table49[[#This Row],[ITEM CODE]],Table2[[Item Code]:[Sub Category]],7,0),"")</f>
        <v/>
      </c>
      <c r="Y4036" s="68" t="str">
        <f>Table49[[#This Row],[PO Number]]&amp;COUNTIFS($E$5:E4036,E4036)</f>
        <v>0</v>
      </c>
    </row>
    <row r="4037" spans="1:25" ht="14.7" customHeight="1" x14ac:dyDescent="0.3">
      <c r="A4037" s="1" t="str">
        <f>IF(Table49[[#This Row],[ITEM NAME]]="","",ROW()-4)</f>
        <v/>
      </c>
      <c r="B4037" s="68"/>
      <c r="C4037" s="4" t="str">
        <f>IFERROR(VLOOKUP(B4037,Table14[],3,0),"")</f>
        <v/>
      </c>
      <c r="D4037" s="4" t="str">
        <f>IFERROR(VLOOKUP(B4037,Table14[],2,0),"")</f>
        <v/>
      </c>
      <c r="E4037" s="4"/>
      <c r="H4037" s="41" t="str">
        <f>IFERROR(VLOOKUP(Table49[[#This Row],[ITEM CODE]],Table2[[Item Code]:[Master Name]],2,0),"")</f>
        <v/>
      </c>
      <c r="I4037" s="41"/>
      <c r="J4037" s="65" t="str">
        <f>IFERROR(VLOOKUP(Table49[[#This Row],[ITEM CODE]],Table2[[Item Code]:[Master Name]],3,0),"")</f>
        <v/>
      </c>
      <c r="K4037" s="1" t="str">
        <f>IFERROR(VLOOKUP(Table49[[#This Row],[ITEM CODE]],Table2[[Item Code]:[Master Name]],9,0),"")</f>
        <v/>
      </c>
      <c r="L4037" s="1" t="str">
        <f>IFERROR(VLOOKUP(Table49[[#This Row],[ITEM CODE]],Table2[[Item Code]:[Master Name]],8,0),"")</f>
        <v/>
      </c>
      <c r="M4037" s="41"/>
      <c r="N4037" s="66">
        <f>IFERROR(VLOOKUP(Table49[[#This Row],[ITEM CODE]],Table2[[#All],[Item Code]:[Unit Cost]],10,0),0)</f>
        <v>0</v>
      </c>
      <c r="O4037" s="134">
        <f>IFERROR(VLOOKUP(Table49[[#This Row],[ITEM CODE]],Table2[[#All],[Item Code]:[Unit Cost]],10,0),0)</f>
        <v>0</v>
      </c>
      <c r="P4037" s="56"/>
      <c r="Q4037" s="58"/>
      <c r="R4037" s="58">
        <f>Table49[[#This Row],[QUANTITY]]*Table49[[#This Row],[INV Prices]]</f>
        <v>0</v>
      </c>
      <c r="S4037" s="67"/>
      <c r="V4037" s="41"/>
      <c r="W4037" s="4" t="str">
        <f>IFERROR(VLOOKUP(Table49[[#This Row],[ITEM CODE]],Table2[[Item Code]:[Category ]],6,0),"")</f>
        <v/>
      </c>
      <c r="X4037" s="1" t="str">
        <f>IFERROR(VLOOKUP(Table49[[#This Row],[ITEM CODE]],Table2[[Item Code]:[Sub Category]],7,0),"")</f>
        <v/>
      </c>
      <c r="Y4037" s="68" t="str">
        <f>Table49[[#This Row],[PO Number]]&amp;COUNTIFS($E$5:E4037,E4037)</f>
        <v>0</v>
      </c>
    </row>
    <row r="4038" spans="1:25" ht="14.7" customHeight="1" x14ac:dyDescent="0.3">
      <c r="A4038" s="1" t="str">
        <f>IF(Table49[[#This Row],[ITEM NAME]]="","",ROW()-4)</f>
        <v/>
      </c>
      <c r="B4038" s="68"/>
      <c r="C4038" s="4" t="str">
        <f>IFERROR(VLOOKUP(B4038,Table14[],3,0),"")</f>
        <v/>
      </c>
      <c r="D4038" s="4" t="str">
        <f>IFERROR(VLOOKUP(B4038,Table14[],2,0),"")</f>
        <v/>
      </c>
      <c r="E4038" s="4"/>
      <c r="H4038" s="41" t="str">
        <f>IFERROR(VLOOKUP(Table49[[#This Row],[ITEM CODE]],Table2[[Item Code]:[Master Name]],2,0),"")</f>
        <v/>
      </c>
      <c r="I4038" s="41"/>
      <c r="J4038" s="65" t="str">
        <f>IFERROR(VLOOKUP(Table49[[#This Row],[ITEM CODE]],Table2[[Item Code]:[Master Name]],3,0),"")</f>
        <v/>
      </c>
      <c r="K4038" s="1" t="str">
        <f>IFERROR(VLOOKUP(Table49[[#This Row],[ITEM CODE]],Table2[[Item Code]:[Master Name]],9,0),"")</f>
        <v/>
      </c>
      <c r="L4038" s="1" t="str">
        <f>IFERROR(VLOOKUP(Table49[[#This Row],[ITEM CODE]],Table2[[Item Code]:[Master Name]],8,0),"")</f>
        <v/>
      </c>
      <c r="M4038" s="41"/>
      <c r="N4038" s="66">
        <f>IFERROR(VLOOKUP(Table49[[#This Row],[ITEM CODE]],Table2[[#All],[Item Code]:[Unit Cost]],10,0),0)</f>
        <v>0</v>
      </c>
      <c r="O4038" s="134">
        <f>IFERROR(VLOOKUP(Table49[[#This Row],[ITEM CODE]],Table2[[#All],[Item Code]:[Unit Cost]],10,0),0)</f>
        <v>0</v>
      </c>
      <c r="P4038" s="56"/>
      <c r="Q4038" s="58"/>
      <c r="R4038" s="58">
        <f>Table49[[#This Row],[QUANTITY]]*Table49[[#This Row],[INV Prices]]</f>
        <v>0</v>
      </c>
      <c r="S4038" s="67"/>
      <c r="V4038" s="41"/>
      <c r="W4038" s="4" t="str">
        <f>IFERROR(VLOOKUP(Table49[[#This Row],[ITEM CODE]],Table2[[Item Code]:[Category ]],6,0),"")</f>
        <v/>
      </c>
      <c r="X4038" s="1" t="str">
        <f>IFERROR(VLOOKUP(Table49[[#This Row],[ITEM CODE]],Table2[[Item Code]:[Sub Category]],7,0),"")</f>
        <v/>
      </c>
      <c r="Y4038" s="68" t="str">
        <f>Table49[[#This Row],[PO Number]]&amp;COUNTIFS($E$5:E4038,E4038)</f>
        <v>0</v>
      </c>
    </row>
    <row r="4039" spans="1:25" ht="14.7" customHeight="1" x14ac:dyDescent="0.3">
      <c r="A4039" s="1" t="str">
        <f>IF(Table49[[#This Row],[ITEM NAME]]="","",ROW()-4)</f>
        <v/>
      </c>
      <c r="B4039" s="68"/>
      <c r="C4039" s="4" t="str">
        <f>IFERROR(VLOOKUP(B4039,Table14[],3,0),"")</f>
        <v/>
      </c>
      <c r="D4039" s="4" t="str">
        <f>IFERROR(VLOOKUP(B4039,Table14[],2,0),"")</f>
        <v/>
      </c>
      <c r="E4039" s="4"/>
      <c r="H4039" s="41" t="str">
        <f>IFERROR(VLOOKUP(Table49[[#This Row],[ITEM CODE]],Table2[[Item Code]:[Master Name]],2,0),"")</f>
        <v/>
      </c>
      <c r="I4039" s="41"/>
      <c r="J4039" s="65" t="str">
        <f>IFERROR(VLOOKUP(Table49[[#This Row],[ITEM CODE]],Table2[[Item Code]:[Master Name]],3,0),"")</f>
        <v/>
      </c>
      <c r="K4039" s="1" t="str">
        <f>IFERROR(VLOOKUP(Table49[[#This Row],[ITEM CODE]],Table2[[Item Code]:[Master Name]],9,0),"")</f>
        <v/>
      </c>
      <c r="L4039" s="1" t="str">
        <f>IFERROR(VLOOKUP(Table49[[#This Row],[ITEM CODE]],Table2[[Item Code]:[Master Name]],8,0),"")</f>
        <v/>
      </c>
      <c r="M4039" s="41"/>
      <c r="N4039" s="66">
        <f>IFERROR(VLOOKUP(Table49[[#This Row],[ITEM CODE]],Table2[[#All],[Item Code]:[Unit Cost]],10,0),0)</f>
        <v>0</v>
      </c>
      <c r="O4039" s="134">
        <f>IFERROR(VLOOKUP(Table49[[#This Row],[ITEM CODE]],Table2[[#All],[Item Code]:[Unit Cost]],10,0),0)</f>
        <v>0</v>
      </c>
      <c r="P4039" s="56"/>
      <c r="Q4039" s="58"/>
      <c r="R4039" s="58">
        <f>Table49[[#This Row],[QUANTITY]]*Table49[[#This Row],[INV Prices]]</f>
        <v>0</v>
      </c>
      <c r="S4039" s="67"/>
      <c r="V4039" s="41"/>
      <c r="W4039" s="4" t="str">
        <f>IFERROR(VLOOKUP(Table49[[#This Row],[ITEM CODE]],Table2[[Item Code]:[Category ]],6,0),"")</f>
        <v/>
      </c>
      <c r="X4039" s="1" t="str">
        <f>IFERROR(VLOOKUP(Table49[[#This Row],[ITEM CODE]],Table2[[Item Code]:[Sub Category]],7,0),"")</f>
        <v/>
      </c>
      <c r="Y4039" s="68" t="str">
        <f>Table49[[#This Row],[PO Number]]&amp;COUNTIFS($E$5:E4039,E4039)</f>
        <v>0</v>
      </c>
    </row>
    <row r="4040" spans="1:25" ht="14.7" customHeight="1" x14ac:dyDescent="0.3">
      <c r="A4040" s="1" t="str">
        <f>IF(Table49[[#This Row],[ITEM NAME]]="","",ROW()-4)</f>
        <v/>
      </c>
      <c r="B4040" s="68"/>
      <c r="C4040" s="4" t="str">
        <f>IFERROR(VLOOKUP(B4040,Table14[],3,0),"")</f>
        <v/>
      </c>
      <c r="D4040" s="4" t="str">
        <f>IFERROR(VLOOKUP(B4040,Table14[],2,0),"")</f>
        <v/>
      </c>
      <c r="E4040" s="4"/>
      <c r="H4040" s="41" t="str">
        <f>IFERROR(VLOOKUP(Table49[[#This Row],[ITEM CODE]],Table2[[Item Code]:[Master Name]],2,0),"")</f>
        <v/>
      </c>
      <c r="I4040" s="41"/>
      <c r="J4040" s="65" t="str">
        <f>IFERROR(VLOOKUP(Table49[[#This Row],[ITEM CODE]],Table2[[Item Code]:[Master Name]],3,0),"")</f>
        <v/>
      </c>
      <c r="K4040" s="1" t="str">
        <f>IFERROR(VLOOKUP(Table49[[#This Row],[ITEM CODE]],Table2[[Item Code]:[Master Name]],9,0),"")</f>
        <v/>
      </c>
      <c r="L4040" s="1" t="str">
        <f>IFERROR(VLOOKUP(Table49[[#This Row],[ITEM CODE]],Table2[[Item Code]:[Master Name]],8,0),"")</f>
        <v/>
      </c>
      <c r="M4040" s="41"/>
      <c r="N4040" s="66">
        <f>IFERROR(VLOOKUP(Table49[[#This Row],[ITEM CODE]],Table2[[#All],[Item Code]:[Unit Cost]],10,0),0)</f>
        <v>0</v>
      </c>
      <c r="O4040" s="134">
        <f>IFERROR(VLOOKUP(Table49[[#This Row],[ITEM CODE]],Table2[[#All],[Item Code]:[Unit Cost]],10,0),0)</f>
        <v>0</v>
      </c>
      <c r="P4040" s="56"/>
      <c r="Q4040" s="58"/>
      <c r="R4040" s="58">
        <f>Table49[[#This Row],[QUANTITY]]*Table49[[#This Row],[INV Prices]]</f>
        <v>0</v>
      </c>
      <c r="S4040" s="67"/>
      <c r="V4040" s="41"/>
      <c r="W4040" s="4" t="str">
        <f>IFERROR(VLOOKUP(Table49[[#This Row],[ITEM CODE]],Table2[[Item Code]:[Category ]],6,0),"")</f>
        <v/>
      </c>
      <c r="X4040" s="1" t="str">
        <f>IFERROR(VLOOKUP(Table49[[#This Row],[ITEM CODE]],Table2[[Item Code]:[Sub Category]],7,0),"")</f>
        <v/>
      </c>
      <c r="Y4040" s="68" t="str">
        <f>Table49[[#This Row],[PO Number]]&amp;COUNTIFS($E$5:E4040,E4040)</f>
        <v>0</v>
      </c>
    </row>
    <row r="4041" spans="1:25" ht="14.7" customHeight="1" x14ac:dyDescent="0.3">
      <c r="A4041" s="1" t="str">
        <f>IF(Table49[[#This Row],[ITEM NAME]]="","",ROW()-4)</f>
        <v/>
      </c>
      <c r="B4041" s="68"/>
      <c r="C4041" s="4" t="str">
        <f>IFERROR(VLOOKUP(B4041,Table14[],3,0),"")</f>
        <v/>
      </c>
      <c r="D4041" s="4" t="str">
        <f>IFERROR(VLOOKUP(B4041,Table14[],2,0),"")</f>
        <v/>
      </c>
      <c r="E4041" s="4"/>
      <c r="H4041" s="41" t="str">
        <f>IFERROR(VLOOKUP(Table49[[#This Row],[ITEM CODE]],Table2[[Item Code]:[Master Name]],2,0),"")</f>
        <v/>
      </c>
      <c r="I4041" s="41"/>
      <c r="J4041" s="65" t="str">
        <f>IFERROR(VLOOKUP(Table49[[#This Row],[ITEM CODE]],Table2[[Item Code]:[Master Name]],3,0),"")</f>
        <v/>
      </c>
      <c r="K4041" s="1" t="str">
        <f>IFERROR(VLOOKUP(Table49[[#This Row],[ITEM CODE]],Table2[[Item Code]:[Master Name]],9,0),"")</f>
        <v/>
      </c>
      <c r="L4041" s="1" t="str">
        <f>IFERROR(VLOOKUP(Table49[[#This Row],[ITEM CODE]],Table2[[Item Code]:[Master Name]],8,0),"")</f>
        <v/>
      </c>
      <c r="M4041" s="41"/>
      <c r="N4041" s="66">
        <f>IFERROR(VLOOKUP(Table49[[#This Row],[ITEM CODE]],Table2[[#All],[Item Code]:[Unit Cost]],10,0),0)</f>
        <v>0</v>
      </c>
      <c r="O4041" s="134">
        <f>IFERROR(VLOOKUP(Table49[[#This Row],[ITEM CODE]],Table2[[#All],[Item Code]:[Unit Cost]],10,0),0)</f>
        <v>0</v>
      </c>
      <c r="P4041" s="56"/>
      <c r="Q4041" s="58"/>
      <c r="R4041" s="58">
        <f>Table49[[#This Row],[QUANTITY]]*Table49[[#This Row],[INV Prices]]</f>
        <v>0</v>
      </c>
      <c r="S4041" s="67"/>
      <c r="V4041" s="41"/>
      <c r="W4041" s="4" t="str">
        <f>IFERROR(VLOOKUP(Table49[[#This Row],[ITEM CODE]],Table2[[Item Code]:[Category ]],6,0),"")</f>
        <v/>
      </c>
      <c r="X4041" s="1" t="str">
        <f>IFERROR(VLOOKUP(Table49[[#This Row],[ITEM CODE]],Table2[[Item Code]:[Sub Category]],7,0),"")</f>
        <v/>
      </c>
      <c r="Y4041" s="68" t="str">
        <f>Table49[[#This Row],[PO Number]]&amp;COUNTIFS($E$5:E4041,E4041)</f>
        <v>0</v>
      </c>
    </row>
    <row r="4042" spans="1:25" ht="14.7" customHeight="1" x14ac:dyDescent="0.3">
      <c r="A4042" s="1" t="str">
        <f>IF(Table49[[#This Row],[ITEM NAME]]="","",ROW()-4)</f>
        <v/>
      </c>
      <c r="B4042" s="68"/>
      <c r="C4042" s="4" t="str">
        <f>IFERROR(VLOOKUP(B4042,Table14[],3,0),"")</f>
        <v/>
      </c>
      <c r="D4042" s="4" t="str">
        <f>IFERROR(VLOOKUP(B4042,Table14[],2,0),"")</f>
        <v/>
      </c>
      <c r="E4042" s="4"/>
      <c r="H4042" s="41" t="str">
        <f>IFERROR(VLOOKUP(Table49[[#This Row],[ITEM CODE]],Table2[[Item Code]:[Master Name]],2,0),"")</f>
        <v/>
      </c>
      <c r="I4042" s="41"/>
      <c r="J4042" s="65" t="str">
        <f>IFERROR(VLOOKUP(Table49[[#This Row],[ITEM CODE]],Table2[[Item Code]:[Master Name]],3,0),"")</f>
        <v/>
      </c>
      <c r="K4042" s="1" t="str">
        <f>IFERROR(VLOOKUP(Table49[[#This Row],[ITEM CODE]],Table2[[Item Code]:[Master Name]],9,0),"")</f>
        <v/>
      </c>
      <c r="L4042" s="1" t="str">
        <f>IFERROR(VLOOKUP(Table49[[#This Row],[ITEM CODE]],Table2[[Item Code]:[Master Name]],8,0),"")</f>
        <v/>
      </c>
      <c r="M4042" s="41"/>
      <c r="N4042" s="66">
        <f>IFERROR(VLOOKUP(Table49[[#This Row],[ITEM CODE]],Table2[[#All],[Item Code]:[Unit Cost]],10,0),0)</f>
        <v>0</v>
      </c>
      <c r="O4042" s="134">
        <f>IFERROR(VLOOKUP(Table49[[#This Row],[ITEM CODE]],Table2[[#All],[Item Code]:[Unit Cost]],10,0),0)</f>
        <v>0</v>
      </c>
      <c r="P4042" s="56"/>
      <c r="Q4042" s="58"/>
      <c r="R4042" s="58">
        <f>Table49[[#This Row],[QUANTITY]]*Table49[[#This Row],[INV Prices]]</f>
        <v>0</v>
      </c>
      <c r="S4042" s="67"/>
      <c r="V4042" s="41"/>
      <c r="W4042" s="4" t="str">
        <f>IFERROR(VLOOKUP(Table49[[#This Row],[ITEM CODE]],Table2[[Item Code]:[Category ]],6,0),"")</f>
        <v/>
      </c>
      <c r="X4042" s="1" t="str">
        <f>IFERROR(VLOOKUP(Table49[[#This Row],[ITEM CODE]],Table2[[Item Code]:[Sub Category]],7,0),"")</f>
        <v/>
      </c>
      <c r="Y4042" s="68" t="str">
        <f>Table49[[#This Row],[PO Number]]&amp;COUNTIFS($E$5:E4042,E4042)</f>
        <v>0</v>
      </c>
    </row>
    <row r="4043" spans="1:25" ht="14.7" customHeight="1" x14ac:dyDescent="0.3">
      <c r="A4043" s="1" t="str">
        <f>IF(Table49[[#This Row],[ITEM NAME]]="","",ROW()-4)</f>
        <v/>
      </c>
      <c r="B4043" s="68"/>
      <c r="C4043" s="4" t="str">
        <f>IFERROR(VLOOKUP(B4043,Table14[],3,0),"")</f>
        <v/>
      </c>
      <c r="D4043" s="4" t="str">
        <f>IFERROR(VLOOKUP(B4043,Table14[],2,0),"")</f>
        <v/>
      </c>
      <c r="E4043" s="4"/>
      <c r="H4043" s="41" t="str">
        <f>IFERROR(VLOOKUP(Table49[[#This Row],[ITEM CODE]],Table2[[Item Code]:[Master Name]],2,0),"")</f>
        <v/>
      </c>
      <c r="I4043" s="41"/>
      <c r="J4043" s="65" t="str">
        <f>IFERROR(VLOOKUP(Table49[[#This Row],[ITEM CODE]],Table2[[Item Code]:[Master Name]],3,0),"")</f>
        <v/>
      </c>
      <c r="K4043" s="1" t="str">
        <f>IFERROR(VLOOKUP(Table49[[#This Row],[ITEM CODE]],Table2[[Item Code]:[Master Name]],9,0),"")</f>
        <v/>
      </c>
      <c r="L4043" s="1" t="str">
        <f>IFERROR(VLOOKUP(Table49[[#This Row],[ITEM CODE]],Table2[[Item Code]:[Master Name]],8,0),"")</f>
        <v/>
      </c>
      <c r="M4043" s="41"/>
      <c r="N4043" s="66">
        <f>IFERROR(VLOOKUP(Table49[[#This Row],[ITEM CODE]],Table2[[#All],[Item Code]:[Unit Cost]],10,0),0)</f>
        <v>0</v>
      </c>
      <c r="O4043" s="134">
        <f>IFERROR(VLOOKUP(Table49[[#This Row],[ITEM CODE]],Table2[[#All],[Item Code]:[Unit Cost]],10,0),0)</f>
        <v>0</v>
      </c>
      <c r="P4043" s="56"/>
      <c r="Q4043" s="58"/>
      <c r="R4043" s="58">
        <f>Table49[[#This Row],[QUANTITY]]*Table49[[#This Row],[INV Prices]]</f>
        <v>0</v>
      </c>
      <c r="S4043" s="67"/>
      <c r="V4043" s="41"/>
      <c r="W4043" s="4" t="str">
        <f>IFERROR(VLOOKUP(Table49[[#This Row],[ITEM CODE]],Table2[[Item Code]:[Category ]],6,0),"")</f>
        <v/>
      </c>
      <c r="X4043" s="1" t="str">
        <f>IFERROR(VLOOKUP(Table49[[#This Row],[ITEM CODE]],Table2[[Item Code]:[Sub Category]],7,0),"")</f>
        <v/>
      </c>
      <c r="Y4043" s="68" t="str">
        <f>Table49[[#This Row],[PO Number]]&amp;COUNTIFS($E$5:E4043,E4043)</f>
        <v>0</v>
      </c>
    </row>
    <row r="4044" spans="1:25" ht="14.7" customHeight="1" x14ac:dyDescent="0.3">
      <c r="A4044" s="1" t="str">
        <f>IF(Table49[[#This Row],[ITEM NAME]]="","",ROW()-4)</f>
        <v/>
      </c>
      <c r="B4044" s="68"/>
      <c r="C4044" s="4" t="str">
        <f>IFERROR(VLOOKUP(B4044,Table14[],3,0),"")</f>
        <v/>
      </c>
      <c r="D4044" s="4" t="str">
        <f>IFERROR(VLOOKUP(B4044,Table14[],2,0),"")</f>
        <v/>
      </c>
      <c r="E4044" s="4"/>
      <c r="H4044" s="41" t="str">
        <f>IFERROR(VLOOKUP(Table49[[#This Row],[ITEM CODE]],Table2[[Item Code]:[Master Name]],2,0),"")</f>
        <v/>
      </c>
      <c r="I4044" s="41"/>
      <c r="J4044" s="65" t="str">
        <f>IFERROR(VLOOKUP(Table49[[#This Row],[ITEM CODE]],Table2[[Item Code]:[Master Name]],3,0),"")</f>
        <v/>
      </c>
      <c r="K4044" s="1" t="str">
        <f>IFERROR(VLOOKUP(Table49[[#This Row],[ITEM CODE]],Table2[[Item Code]:[Master Name]],9,0),"")</f>
        <v/>
      </c>
      <c r="L4044" s="1" t="str">
        <f>IFERROR(VLOOKUP(Table49[[#This Row],[ITEM CODE]],Table2[[Item Code]:[Master Name]],8,0),"")</f>
        <v/>
      </c>
      <c r="M4044" s="41"/>
      <c r="N4044" s="66">
        <f>IFERROR(VLOOKUP(Table49[[#This Row],[ITEM CODE]],Table2[[#All],[Item Code]:[Unit Cost]],10,0),0)</f>
        <v>0</v>
      </c>
      <c r="O4044" s="134">
        <f>IFERROR(VLOOKUP(Table49[[#This Row],[ITEM CODE]],Table2[[#All],[Item Code]:[Unit Cost]],10,0),0)</f>
        <v>0</v>
      </c>
      <c r="P4044" s="56"/>
      <c r="Q4044" s="58"/>
      <c r="R4044" s="58">
        <f>Table49[[#This Row],[QUANTITY]]*Table49[[#This Row],[INV Prices]]</f>
        <v>0</v>
      </c>
      <c r="S4044" s="67"/>
      <c r="V4044" s="41"/>
      <c r="W4044" s="4" t="str">
        <f>IFERROR(VLOOKUP(Table49[[#This Row],[ITEM CODE]],Table2[[Item Code]:[Category ]],6,0),"")</f>
        <v/>
      </c>
      <c r="X4044" s="1" t="str">
        <f>IFERROR(VLOOKUP(Table49[[#This Row],[ITEM CODE]],Table2[[Item Code]:[Sub Category]],7,0),"")</f>
        <v/>
      </c>
      <c r="Y4044" s="68" t="str">
        <f>Table49[[#This Row],[PO Number]]&amp;COUNTIFS($E$5:E4044,E4044)</f>
        <v>0</v>
      </c>
    </row>
    <row r="4045" spans="1:25" ht="14.7" customHeight="1" x14ac:dyDescent="0.3">
      <c r="A4045" s="1" t="str">
        <f>IF(Table49[[#This Row],[ITEM NAME]]="","",ROW()-4)</f>
        <v/>
      </c>
      <c r="B4045" s="68"/>
      <c r="C4045" s="4" t="str">
        <f>IFERROR(VLOOKUP(B4045,Table14[],3,0),"")</f>
        <v/>
      </c>
      <c r="D4045" s="4" t="str">
        <f>IFERROR(VLOOKUP(B4045,Table14[],2,0),"")</f>
        <v/>
      </c>
      <c r="E4045" s="4"/>
      <c r="H4045" s="41" t="str">
        <f>IFERROR(VLOOKUP(Table49[[#This Row],[ITEM CODE]],Table2[[Item Code]:[Master Name]],2,0),"")</f>
        <v/>
      </c>
      <c r="I4045" s="41"/>
      <c r="J4045" s="65" t="str">
        <f>IFERROR(VLOOKUP(Table49[[#This Row],[ITEM CODE]],Table2[[Item Code]:[Master Name]],3,0),"")</f>
        <v/>
      </c>
      <c r="K4045" s="1" t="str">
        <f>IFERROR(VLOOKUP(Table49[[#This Row],[ITEM CODE]],Table2[[Item Code]:[Master Name]],9,0),"")</f>
        <v/>
      </c>
      <c r="L4045" s="1" t="str">
        <f>IFERROR(VLOOKUP(Table49[[#This Row],[ITEM CODE]],Table2[[Item Code]:[Master Name]],8,0),"")</f>
        <v/>
      </c>
      <c r="M4045" s="41"/>
      <c r="N4045" s="66">
        <f>IFERROR(VLOOKUP(Table49[[#This Row],[ITEM CODE]],Table2[[#All],[Item Code]:[Unit Cost]],10,0),0)</f>
        <v>0</v>
      </c>
      <c r="O4045" s="134">
        <f>IFERROR(VLOOKUP(Table49[[#This Row],[ITEM CODE]],Table2[[#All],[Item Code]:[Unit Cost]],10,0),0)</f>
        <v>0</v>
      </c>
      <c r="P4045" s="56"/>
      <c r="Q4045" s="58"/>
      <c r="R4045" s="58">
        <f>Table49[[#This Row],[QUANTITY]]*Table49[[#This Row],[INV Prices]]</f>
        <v>0</v>
      </c>
      <c r="S4045" s="67"/>
      <c r="V4045" s="41"/>
      <c r="W4045" s="4" t="str">
        <f>IFERROR(VLOOKUP(Table49[[#This Row],[ITEM CODE]],Table2[[Item Code]:[Category ]],6,0),"")</f>
        <v/>
      </c>
      <c r="X4045" s="1" t="str">
        <f>IFERROR(VLOOKUP(Table49[[#This Row],[ITEM CODE]],Table2[[Item Code]:[Sub Category]],7,0),"")</f>
        <v/>
      </c>
      <c r="Y4045" s="68" t="str">
        <f>Table49[[#This Row],[PO Number]]&amp;COUNTIFS($E$5:E4045,E4045)</f>
        <v>0</v>
      </c>
    </row>
    <row r="4046" spans="1:25" ht="14.7" customHeight="1" x14ac:dyDescent="0.3">
      <c r="A4046" s="1" t="str">
        <f>IF(Table49[[#This Row],[ITEM NAME]]="","",ROW()-4)</f>
        <v/>
      </c>
      <c r="B4046" s="68"/>
      <c r="C4046" s="4" t="str">
        <f>IFERROR(VLOOKUP(B4046,Table14[],3,0),"")</f>
        <v/>
      </c>
      <c r="D4046" s="4" t="str">
        <f>IFERROR(VLOOKUP(B4046,Table14[],2,0),"")</f>
        <v/>
      </c>
      <c r="E4046" s="4"/>
      <c r="H4046" s="41" t="str">
        <f>IFERROR(VLOOKUP(Table49[[#This Row],[ITEM CODE]],Table2[[Item Code]:[Master Name]],2,0),"")</f>
        <v/>
      </c>
      <c r="I4046" s="41"/>
      <c r="J4046" s="65" t="str">
        <f>IFERROR(VLOOKUP(Table49[[#This Row],[ITEM CODE]],Table2[[Item Code]:[Master Name]],3,0),"")</f>
        <v/>
      </c>
      <c r="K4046" s="1" t="str">
        <f>IFERROR(VLOOKUP(Table49[[#This Row],[ITEM CODE]],Table2[[Item Code]:[Master Name]],9,0),"")</f>
        <v/>
      </c>
      <c r="L4046" s="1" t="str">
        <f>IFERROR(VLOOKUP(Table49[[#This Row],[ITEM CODE]],Table2[[Item Code]:[Master Name]],8,0),"")</f>
        <v/>
      </c>
      <c r="M4046" s="41"/>
      <c r="N4046" s="66">
        <f>IFERROR(VLOOKUP(Table49[[#This Row],[ITEM CODE]],Table2[[#All],[Item Code]:[Unit Cost]],10,0),0)</f>
        <v>0</v>
      </c>
      <c r="O4046" s="134">
        <f>IFERROR(VLOOKUP(Table49[[#This Row],[ITEM CODE]],Table2[[#All],[Item Code]:[Unit Cost]],10,0),0)</f>
        <v>0</v>
      </c>
      <c r="P4046" s="56"/>
      <c r="Q4046" s="58"/>
      <c r="R4046" s="58">
        <f>Table49[[#This Row],[QUANTITY]]*Table49[[#This Row],[INV Prices]]</f>
        <v>0</v>
      </c>
      <c r="S4046" s="67"/>
      <c r="V4046" s="41"/>
      <c r="W4046" s="4" t="str">
        <f>IFERROR(VLOOKUP(Table49[[#This Row],[ITEM CODE]],Table2[[Item Code]:[Category ]],6,0),"")</f>
        <v/>
      </c>
      <c r="X4046" s="1" t="str">
        <f>IFERROR(VLOOKUP(Table49[[#This Row],[ITEM CODE]],Table2[[Item Code]:[Sub Category]],7,0),"")</f>
        <v/>
      </c>
      <c r="Y4046" s="68" t="str">
        <f>Table49[[#This Row],[PO Number]]&amp;COUNTIFS($E$5:E4046,E4046)</f>
        <v>0</v>
      </c>
    </row>
    <row r="4047" spans="1:25" ht="14.7" customHeight="1" x14ac:dyDescent="0.3">
      <c r="A4047" s="1" t="str">
        <f>IF(Table49[[#This Row],[ITEM NAME]]="","",ROW()-4)</f>
        <v/>
      </c>
      <c r="B4047" s="68"/>
      <c r="C4047" s="4" t="str">
        <f>IFERROR(VLOOKUP(B4047,Table14[],3,0),"")</f>
        <v/>
      </c>
      <c r="D4047" s="4" t="str">
        <f>IFERROR(VLOOKUP(B4047,Table14[],2,0),"")</f>
        <v/>
      </c>
      <c r="E4047" s="4"/>
      <c r="H4047" s="41" t="str">
        <f>IFERROR(VLOOKUP(Table49[[#This Row],[ITEM CODE]],Table2[[Item Code]:[Master Name]],2,0),"")</f>
        <v/>
      </c>
      <c r="I4047" s="41"/>
      <c r="J4047" s="65" t="str">
        <f>IFERROR(VLOOKUP(Table49[[#This Row],[ITEM CODE]],Table2[[Item Code]:[Master Name]],3,0),"")</f>
        <v/>
      </c>
      <c r="K4047" s="1" t="str">
        <f>IFERROR(VLOOKUP(Table49[[#This Row],[ITEM CODE]],Table2[[Item Code]:[Master Name]],9,0),"")</f>
        <v/>
      </c>
      <c r="L4047" s="1" t="str">
        <f>IFERROR(VLOOKUP(Table49[[#This Row],[ITEM CODE]],Table2[[Item Code]:[Master Name]],8,0),"")</f>
        <v/>
      </c>
      <c r="M4047" s="41"/>
      <c r="N4047" s="66">
        <f>IFERROR(VLOOKUP(Table49[[#This Row],[ITEM CODE]],Table2[[#All],[Item Code]:[Unit Cost]],10,0),0)</f>
        <v>0</v>
      </c>
      <c r="O4047" s="134">
        <f>IFERROR(VLOOKUP(Table49[[#This Row],[ITEM CODE]],Table2[[#All],[Item Code]:[Unit Cost]],10,0),0)</f>
        <v>0</v>
      </c>
      <c r="P4047" s="56"/>
      <c r="Q4047" s="58"/>
      <c r="R4047" s="58">
        <f>Table49[[#This Row],[QUANTITY]]*Table49[[#This Row],[INV Prices]]</f>
        <v>0</v>
      </c>
      <c r="S4047" s="67"/>
      <c r="V4047" s="41"/>
      <c r="W4047" s="4" t="str">
        <f>IFERROR(VLOOKUP(Table49[[#This Row],[ITEM CODE]],Table2[[Item Code]:[Category ]],6,0),"")</f>
        <v/>
      </c>
      <c r="X4047" s="1" t="str">
        <f>IFERROR(VLOOKUP(Table49[[#This Row],[ITEM CODE]],Table2[[Item Code]:[Sub Category]],7,0),"")</f>
        <v/>
      </c>
      <c r="Y4047" s="68" t="str">
        <f>Table49[[#This Row],[PO Number]]&amp;COUNTIFS($E$5:E4047,E4047)</f>
        <v>0</v>
      </c>
    </row>
    <row r="4048" spans="1:25" ht="14.7" customHeight="1" x14ac:dyDescent="0.3">
      <c r="A4048" s="1" t="str">
        <f>IF(Table49[[#This Row],[ITEM NAME]]="","",ROW()-4)</f>
        <v/>
      </c>
      <c r="B4048" s="68"/>
      <c r="C4048" s="4" t="str">
        <f>IFERROR(VLOOKUP(B4048,Table14[],3,0),"")</f>
        <v/>
      </c>
      <c r="D4048" s="4" t="str">
        <f>IFERROR(VLOOKUP(B4048,Table14[],2,0),"")</f>
        <v/>
      </c>
      <c r="E4048" s="4"/>
      <c r="H4048" s="41" t="str">
        <f>IFERROR(VLOOKUP(Table49[[#This Row],[ITEM CODE]],Table2[[Item Code]:[Master Name]],2,0),"")</f>
        <v/>
      </c>
      <c r="I4048" s="41"/>
      <c r="J4048" s="65" t="str">
        <f>IFERROR(VLOOKUP(Table49[[#This Row],[ITEM CODE]],Table2[[Item Code]:[Master Name]],3,0),"")</f>
        <v/>
      </c>
      <c r="K4048" s="1" t="str">
        <f>IFERROR(VLOOKUP(Table49[[#This Row],[ITEM CODE]],Table2[[Item Code]:[Master Name]],9,0),"")</f>
        <v/>
      </c>
      <c r="L4048" s="1" t="str">
        <f>IFERROR(VLOOKUP(Table49[[#This Row],[ITEM CODE]],Table2[[Item Code]:[Master Name]],8,0),"")</f>
        <v/>
      </c>
      <c r="M4048" s="41"/>
      <c r="N4048" s="66">
        <f>IFERROR(VLOOKUP(Table49[[#This Row],[ITEM CODE]],Table2[[#All],[Item Code]:[Unit Cost]],10,0),0)</f>
        <v>0</v>
      </c>
      <c r="O4048" s="134">
        <f>IFERROR(VLOOKUP(Table49[[#This Row],[ITEM CODE]],Table2[[#All],[Item Code]:[Unit Cost]],10,0),0)</f>
        <v>0</v>
      </c>
      <c r="P4048" s="56"/>
      <c r="Q4048" s="58"/>
      <c r="R4048" s="58">
        <f>Table49[[#This Row],[QUANTITY]]*Table49[[#This Row],[INV Prices]]</f>
        <v>0</v>
      </c>
      <c r="S4048" s="67"/>
      <c r="V4048" s="41"/>
      <c r="W4048" s="4" t="str">
        <f>IFERROR(VLOOKUP(Table49[[#This Row],[ITEM CODE]],Table2[[Item Code]:[Category ]],6,0),"")</f>
        <v/>
      </c>
      <c r="X4048" s="1" t="str">
        <f>IFERROR(VLOOKUP(Table49[[#This Row],[ITEM CODE]],Table2[[Item Code]:[Sub Category]],7,0),"")</f>
        <v/>
      </c>
      <c r="Y4048" s="68" t="str">
        <f>Table49[[#This Row],[PO Number]]&amp;COUNTIFS($E$5:E4048,E4048)</f>
        <v>0</v>
      </c>
    </row>
    <row r="4049" spans="1:25" ht="14.7" customHeight="1" x14ac:dyDescent="0.3">
      <c r="A4049" s="1" t="str">
        <f>IF(Table49[[#This Row],[ITEM NAME]]="","",ROW()-4)</f>
        <v/>
      </c>
      <c r="B4049" s="68"/>
      <c r="C4049" s="4" t="str">
        <f>IFERROR(VLOOKUP(B4049,Table14[],3,0),"")</f>
        <v/>
      </c>
      <c r="D4049" s="4" t="str">
        <f>IFERROR(VLOOKUP(B4049,Table14[],2,0),"")</f>
        <v/>
      </c>
      <c r="E4049" s="4"/>
      <c r="H4049" s="41" t="str">
        <f>IFERROR(VLOOKUP(Table49[[#This Row],[ITEM CODE]],Table2[[Item Code]:[Master Name]],2,0),"")</f>
        <v/>
      </c>
      <c r="I4049" s="41"/>
      <c r="J4049" s="65" t="str">
        <f>IFERROR(VLOOKUP(Table49[[#This Row],[ITEM CODE]],Table2[[Item Code]:[Master Name]],3,0),"")</f>
        <v/>
      </c>
      <c r="K4049" s="1" t="str">
        <f>IFERROR(VLOOKUP(Table49[[#This Row],[ITEM CODE]],Table2[[Item Code]:[Master Name]],9,0),"")</f>
        <v/>
      </c>
      <c r="L4049" s="1" t="str">
        <f>IFERROR(VLOOKUP(Table49[[#This Row],[ITEM CODE]],Table2[[Item Code]:[Master Name]],8,0),"")</f>
        <v/>
      </c>
      <c r="M4049" s="41"/>
      <c r="N4049" s="66">
        <f>IFERROR(VLOOKUP(Table49[[#This Row],[ITEM CODE]],Table2[[#All],[Item Code]:[Unit Cost]],10,0),0)</f>
        <v>0</v>
      </c>
      <c r="O4049" s="134">
        <f>IFERROR(VLOOKUP(Table49[[#This Row],[ITEM CODE]],Table2[[#All],[Item Code]:[Unit Cost]],10,0),0)</f>
        <v>0</v>
      </c>
      <c r="P4049" s="56"/>
      <c r="Q4049" s="58"/>
      <c r="R4049" s="58">
        <f>Table49[[#This Row],[QUANTITY]]*Table49[[#This Row],[INV Prices]]</f>
        <v>0</v>
      </c>
      <c r="S4049" s="67"/>
      <c r="V4049" s="41"/>
      <c r="W4049" s="4" t="str">
        <f>IFERROR(VLOOKUP(Table49[[#This Row],[ITEM CODE]],Table2[[Item Code]:[Category ]],6,0),"")</f>
        <v/>
      </c>
      <c r="X4049" s="1" t="str">
        <f>IFERROR(VLOOKUP(Table49[[#This Row],[ITEM CODE]],Table2[[Item Code]:[Sub Category]],7,0),"")</f>
        <v/>
      </c>
      <c r="Y4049" s="68" t="str">
        <f>Table49[[#This Row],[PO Number]]&amp;COUNTIFS($E$5:E4049,E4049)</f>
        <v>0</v>
      </c>
    </row>
    <row r="4050" spans="1:25" ht="14.7" customHeight="1" x14ac:dyDescent="0.3">
      <c r="A4050" s="1" t="str">
        <f>IF(Table49[[#This Row],[ITEM NAME]]="","",ROW()-4)</f>
        <v/>
      </c>
      <c r="B4050" s="68"/>
      <c r="C4050" s="4" t="str">
        <f>IFERROR(VLOOKUP(B4050,Table14[],3,0),"")</f>
        <v/>
      </c>
      <c r="D4050" s="4" t="str">
        <f>IFERROR(VLOOKUP(B4050,Table14[],2,0),"")</f>
        <v/>
      </c>
      <c r="E4050" s="4"/>
      <c r="H4050" s="41" t="str">
        <f>IFERROR(VLOOKUP(Table49[[#This Row],[ITEM CODE]],Table2[[Item Code]:[Master Name]],2,0),"")</f>
        <v/>
      </c>
      <c r="I4050" s="41"/>
      <c r="J4050" s="65" t="str">
        <f>IFERROR(VLOOKUP(Table49[[#This Row],[ITEM CODE]],Table2[[Item Code]:[Master Name]],3,0),"")</f>
        <v/>
      </c>
      <c r="K4050" s="1" t="str">
        <f>IFERROR(VLOOKUP(Table49[[#This Row],[ITEM CODE]],Table2[[Item Code]:[Master Name]],9,0),"")</f>
        <v/>
      </c>
      <c r="L4050" s="1" t="str">
        <f>IFERROR(VLOOKUP(Table49[[#This Row],[ITEM CODE]],Table2[[Item Code]:[Master Name]],8,0),"")</f>
        <v/>
      </c>
      <c r="M4050" s="41"/>
      <c r="N4050" s="66">
        <f>IFERROR(VLOOKUP(Table49[[#This Row],[ITEM CODE]],Table2[[#All],[Item Code]:[Unit Cost]],10,0),0)</f>
        <v>0</v>
      </c>
      <c r="O4050" s="134">
        <f>IFERROR(VLOOKUP(Table49[[#This Row],[ITEM CODE]],Table2[[#All],[Item Code]:[Unit Cost]],10,0),0)</f>
        <v>0</v>
      </c>
      <c r="P4050" s="56"/>
      <c r="Q4050" s="58"/>
      <c r="R4050" s="58">
        <f>Table49[[#This Row],[QUANTITY]]*Table49[[#This Row],[INV Prices]]</f>
        <v>0</v>
      </c>
      <c r="S4050" s="67"/>
      <c r="V4050" s="41"/>
      <c r="W4050" s="4" t="str">
        <f>IFERROR(VLOOKUP(Table49[[#This Row],[ITEM CODE]],Table2[[Item Code]:[Category ]],6,0),"")</f>
        <v/>
      </c>
      <c r="X4050" s="1" t="str">
        <f>IFERROR(VLOOKUP(Table49[[#This Row],[ITEM CODE]],Table2[[Item Code]:[Sub Category]],7,0),"")</f>
        <v/>
      </c>
      <c r="Y4050" s="68" t="str">
        <f>Table49[[#This Row],[PO Number]]&amp;COUNTIFS($E$5:E4050,E4050)</f>
        <v>0</v>
      </c>
    </row>
    <row r="4051" spans="1:25" ht="14.7" customHeight="1" x14ac:dyDescent="0.3">
      <c r="A4051" s="1" t="str">
        <f>IF(Table49[[#This Row],[ITEM NAME]]="","",ROW()-4)</f>
        <v/>
      </c>
      <c r="B4051" s="68"/>
      <c r="C4051" s="4" t="str">
        <f>IFERROR(VLOOKUP(B4051,Table14[],3,0),"")</f>
        <v/>
      </c>
      <c r="D4051" s="4" t="str">
        <f>IFERROR(VLOOKUP(B4051,Table14[],2,0),"")</f>
        <v/>
      </c>
      <c r="E4051" s="4"/>
      <c r="H4051" s="41" t="str">
        <f>IFERROR(VLOOKUP(Table49[[#This Row],[ITEM CODE]],Table2[[Item Code]:[Master Name]],2,0),"")</f>
        <v/>
      </c>
      <c r="I4051" s="41"/>
      <c r="J4051" s="65" t="str">
        <f>IFERROR(VLOOKUP(Table49[[#This Row],[ITEM CODE]],Table2[[Item Code]:[Master Name]],3,0),"")</f>
        <v/>
      </c>
      <c r="K4051" s="1" t="str">
        <f>IFERROR(VLOOKUP(Table49[[#This Row],[ITEM CODE]],Table2[[Item Code]:[Master Name]],9,0),"")</f>
        <v/>
      </c>
      <c r="L4051" s="1" t="str">
        <f>IFERROR(VLOOKUP(Table49[[#This Row],[ITEM CODE]],Table2[[Item Code]:[Master Name]],8,0),"")</f>
        <v/>
      </c>
      <c r="M4051" s="41"/>
      <c r="N4051" s="66">
        <f>IFERROR(VLOOKUP(Table49[[#This Row],[ITEM CODE]],Table2[[#All],[Item Code]:[Unit Cost]],10,0),0)</f>
        <v>0</v>
      </c>
      <c r="O4051" s="134">
        <f>IFERROR(VLOOKUP(Table49[[#This Row],[ITEM CODE]],Table2[[#All],[Item Code]:[Unit Cost]],10,0),0)</f>
        <v>0</v>
      </c>
      <c r="P4051" s="56"/>
      <c r="Q4051" s="58"/>
      <c r="R4051" s="58">
        <f>Table49[[#This Row],[QUANTITY]]*Table49[[#This Row],[INV Prices]]</f>
        <v>0</v>
      </c>
      <c r="S4051" s="67"/>
      <c r="V4051" s="41"/>
      <c r="W4051" s="4" t="str">
        <f>IFERROR(VLOOKUP(Table49[[#This Row],[ITEM CODE]],Table2[[Item Code]:[Category ]],6,0),"")</f>
        <v/>
      </c>
      <c r="X4051" s="1" t="str">
        <f>IFERROR(VLOOKUP(Table49[[#This Row],[ITEM CODE]],Table2[[Item Code]:[Sub Category]],7,0),"")</f>
        <v/>
      </c>
      <c r="Y4051" s="68" t="str">
        <f>Table49[[#This Row],[PO Number]]&amp;COUNTIFS($E$5:E4051,E4051)</f>
        <v>0</v>
      </c>
    </row>
    <row r="4052" spans="1:25" ht="14.7" customHeight="1" x14ac:dyDescent="0.3">
      <c r="A4052" s="1" t="str">
        <f>IF(Table49[[#This Row],[ITEM NAME]]="","",ROW()-4)</f>
        <v/>
      </c>
      <c r="B4052" s="68"/>
      <c r="C4052" s="4" t="str">
        <f>IFERROR(VLOOKUP(B4052,Table14[],3,0),"")</f>
        <v/>
      </c>
      <c r="D4052" s="4" t="str">
        <f>IFERROR(VLOOKUP(B4052,Table14[],2,0),"")</f>
        <v/>
      </c>
      <c r="E4052" s="4"/>
      <c r="H4052" s="41" t="str">
        <f>IFERROR(VLOOKUP(Table49[[#This Row],[ITEM CODE]],Table2[[Item Code]:[Master Name]],2,0),"")</f>
        <v/>
      </c>
      <c r="I4052" s="41"/>
      <c r="J4052" s="65" t="str">
        <f>IFERROR(VLOOKUP(Table49[[#This Row],[ITEM CODE]],Table2[[Item Code]:[Master Name]],3,0),"")</f>
        <v/>
      </c>
      <c r="K4052" s="1" t="str">
        <f>IFERROR(VLOOKUP(Table49[[#This Row],[ITEM CODE]],Table2[[Item Code]:[Master Name]],9,0),"")</f>
        <v/>
      </c>
      <c r="L4052" s="1" t="str">
        <f>IFERROR(VLOOKUP(Table49[[#This Row],[ITEM CODE]],Table2[[Item Code]:[Master Name]],8,0),"")</f>
        <v/>
      </c>
      <c r="M4052" s="41"/>
      <c r="N4052" s="66">
        <f>IFERROR(VLOOKUP(Table49[[#This Row],[ITEM CODE]],Table2[[#All],[Item Code]:[Unit Cost]],10,0),0)</f>
        <v>0</v>
      </c>
      <c r="O4052" s="134">
        <f>IFERROR(VLOOKUP(Table49[[#This Row],[ITEM CODE]],Table2[[#All],[Item Code]:[Unit Cost]],10,0),0)</f>
        <v>0</v>
      </c>
      <c r="P4052" s="56"/>
      <c r="Q4052" s="58"/>
      <c r="R4052" s="58">
        <f>Table49[[#This Row],[QUANTITY]]*Table49[[#This Row],[INV Prices]]</f>
        <v>0</v>
      </c>
      <c r="S4052" s="67"/>
      <c r="V4052" s="41"/>
      <c r="W4052" s="4" t="str">
        <f>IFERROR(VLOOKUP(Table49[[#This Row],[ITEM CODE]],Table2[[Item Code]:[Category ]],6,0),"")</f>
        <v/>
      </c>
      <c r="X4052" s="1" t="str">
        <f>IFERROR(VLOOKUP(Table49[[#This Row],[ITEM CODE]],Table2[[Item Code]:[Sub Category]],7,0),"")</f>
        <v/>
      </c>
      <c r="Y4052" s="68" t="str">
        <f>Table49[[#This Row],[PO Number]]&amp;COUNTIFS($E$5:E4052,E4052)</f>
        <v>0</v>
      </c>
    </row>
    <row r="4053" spans="1:25" ht="14.7" customHeight="1" x14ac:dyDescent="0.3">
      <c r="A4053" s="1" t="str">
        <f>IF(Table49[[#This Row],[ITEM NAME]]="","",ROW()-4)</f>
        <v/>
      </c>
      <c r="B4053" s="68"/>
      <c r="C4053" s="4" t="str">
        <f>IFERROR(VLOOKUP(B4053,Table14[],3,0),"")</f>
        <v/>
      </c>
      <c r="D4053" s="4" t="str">
        <f>IFERROR(VLOOKUP(B4053,Table14[],2,0),"")</f>
        <v/>
      </c>
      <c r="E4053" s="4"/>
      <c r="H4053" s="41" t="str">
        <f>IFERROR(VLOOKUP(Table49[[#This Row],[ITEM CODE]],Table2[[Item Code]:[Master Name]],2,0),"")</f>
        <v/>
      </c>
      <c r="I4053" s="41"/>
      <c r="J4053" s="65" t="str">
        <f>IFERROR(VLOOKUP(Table49[[#This Row],[ITEM CODE]],Table2[[Item Code]:[Master Name]],3,0),"")</f>
        <v/>
      </c>
      <c r="K4053" s="1" t="str">
        <f>IFERROR(VLOOKUP(Table49[[#This Row],[ITEM CODE]],Table2[[Item Code]:[Master Name]],9,0),"")</f>
        <v/>
      </c>
      <c r="L4053" s="1" t="str">
        <f>IFERROR(VLOOKUP(Table49[[#This Row],[ITEM CODE]],Table2[[Item Code]:[Master Name]],8,0),"")</f>
        <v/>
      </c>
      <c r="M4053" s="41"/>
      <c r="N4053" s="66">
        <f>IFERROR(VLOOKUP(Table49[[#This Row],[ITEM CODE]],Table2[[#All],[Item Code]:[Unit Cost]],10,0),0)</f>
        <v>0</v>
      </c>
      <c r="O4053" s="134">
        <f>IFERROR(VLOOKUP(Table49[[#This Row],[ITEM CODE]],Table2[[#All],[Item Code]:[Unit Cost]],10,0),0)</f>
        <v>0</v>
      </c>
      <c r="P4053" s="56"/>
      <c r="Q4053" s="58"/>
      <c r="R4053" s="58">
        <f>Table49[[#This Row],[QUANTITY]]*Table49[[#This Row],[INV Prices]]</f>
        <v>0</v>
      </c>
      <c r="S4053" s="67"/>
      <c r="V4053" s="41"/>
      <c r="W4053" s="4" t="str">
        <f>IFERROR(VLOOKUP(Table49[[#This Row],[ITEM CODE]],Table2[[Item Code]:[Category ]],6,0),"")</f>
        <v/>
      </c>
      <c r="X4053" s="1" t="str">
        <f>IFERROR(VLOOKUP(Table49[[#This Row],[ITEM CODE]],Table2[[Item Code]:[Sub Category]],7,0),"")</f>
        <v/>
      </c>
      <c r="Y4053" s="68" t="str">
        <f>Table49[[#This Row],[PO Number]]&amp;COUNTIFS($E$5:E4053,E4053)</f>
        <v>0</v>
      </c>
    </row>
    <row r="4054" spans="1:25" ht="14.7" customHeight="1" x14ac:dyDescent="0.3">
      <c r="A4054" s="1" t="str">
        <f>IF(Table49[[#This Row],[ITEM NAME]]="","",ROW()-4)</f>
        <v/>
      </c>
      <c r="B4054" s="68"/>
      <c r="C4054" s="4" t="str">
        <f>IFERROR(VLOOKUP(B4054,Table14[],3,0),"")</f>
        <v/>
      </c>
      <c r="D4054" s="4" t="str">
        <f>IFERROR(VLOOKUP(B4054,Table14[],2,0),"")</f>
        <v/>
      </c>
      <c r="E4054" s="4"/>
      <c r="H4054" s="41" t="str">
        <f>IFERROR(VLOOKUP(Table49[[#This Row],[ITEM CODE]],Table2[[Item Code]:[Master Name]],2,0),"")</f>
        <v/>
      </c>
      <c r="I4054" s="41"/>
      <c r="J4054" s="65" t="str">
        <f>IFERROR(VLOOKUP(Table49[[#This Row],[ITEM CODE]],Table2[[Item Code]:[Master Name]],3,0),"")</f>
        <v/>
      </c>
      <c r="K4054" s="1" t="str">
        <f>IFERROR(VLOOKUP(Table49[[#This Row],[ITEM CODE]],Table2[[Item Code]:[Master Name]],9,0),"")</f>
        <v/>
      </c>
      <c r="L4054" s="1" t="str">
        <f>IFERROR(VLOOKUP(Table49[[#This Row],[ITEM CODE]],Table2[[Item Code]:[Master Name]],8,0),"")</f>
        <v/>
      </c>
      <c r="M4054" s="41"/>
      <c r="N4054" s="66">
        <f>IFERROR(VLOOKUP(Table49[[#This Row],[ITEM CODE]],Table2[[#All],[Item Code]:[Unit Cost]],10,0),0)</f>
        <v>0</v>
      </c>
      <c r="O4054" s="134">
        <f>IFERROR(VLOOKUP(Table49[[#This Row],[ITEM CODE]],Table2[[#All],[Item Code]:[Unit Cost]],10,0),0)</f>
        <v>0</v>
      </c>
      <c r="P4054" s="56"/>
      <c r="Q4054" s="58"/>
      <c r="R4054" s="58">
        <f>Table49[[#This Row],[QUANTITY]]*Table49[[#This Row],[INV Prices]]</f>
        <v>0</v>
      </c>
      <c r="S4054" s="67"/>
      <c r="V4054" s="41"/>
      <c r="W4054" s="4" t="str">
        <f>IFERROR(VLOOKUP(Table49[[#This Row],[ITEM CODE]],Table2[[Item Code]:[Category ]],6,0),"")</f>
        <v/>
      </c>
      <c r="X4054" s="1" t="str">
        <f>IFERROR(VLOOKUP(Table49[[#This Row],[ITEM CODE]],Table2[[Item Code]:[Sub Category]],7,0),"")</f>
        <v/>
      </c>
      <c r="Y4054" s="68" t="str">
        <f>Table49[[#This Row],[PO Number]]&amp;COUNTIFS($E$5:E4054,E4054)</f>
        <v>0</v>
      </c>
    </row>
    <row r="4055" spans="1:25" ht="14.7" customHeight="1" x14ac:dyDescent="0.3">
      <c r="A4055" s="1" t="str">
        <f>IF(Table49[[#This Row],[ITEM NAME]]="","",ROW()-4)</f>
        <v/>
      </c>
      <c r="B4055" s="68"/>
      <c r="C4055" s="4" t="str">
        <f>IFERROR(VLOOKUP(B4055,Table14[],3,0),"")</f>
        <v/>
      </c>
      <c r="D4055" s="4" t="str">
        <f>IFERROR(VLOOKUP(B4055,Table14[],2,0),"")</f>
        <v/>
      </c>
      <c r="E4055" s="4"/>
      <c r="H4055" s="41" t="str">
        <f>IFERROR(VLOOKUP(Table49[[#This Row],[ITEM CODE]],Table2[[Item Code]:[Master Name]],2,0),"")</f>
        <v/>
      </c>
      <c r="I4055" s="41"/>
      <c r="J4055" s="65" t="str">
        <f>IFERROR(VLOOKUP(Table49[[#This Row],[ITEM CODE]],Table2[[Item Code]:[Master Name]],3,0),"")</f>
        <v/>
      </c>
      <c r="K4055" s="1" t="str">
        <f>IFERROR(VLOOKUP(Table49[[#This Row],[ITEM CODE]],Table2[[Item Code]:[Master Name]],9,0),"")</f>
        <v/>
      </c>
      <c r="L4055" s="1" t="str">
        <f>IFERROR(VLOOKUP(Table49[[#This Row],[ITEM CODE]],Table2[[Item Code]:[Master Name]],8,0),"")</f>
        <v/>
      </c>
      <c r="M4055" s="41"/>
      <c r="N4055" s="66">
        <f>IFERROR(VLOOKUP(Table49[[#This Row],[ITEM CODE]],Table2[[#All],[Item Code]:[Unit Cost]],10,0),0)</f>
        <v>0</v>
      </c>
      <c r="O4055" s="134">
        <f>IFERROR(VLOOKUP(Table49[[#This Row],[ITEM CODE]],Table2[[#All],[Item Code]:[Unit Cost]],10,0),0)</f>
        <v>0</v>
      </c>
      <c r="P4055" s="56"/>
      <c r="Q4055" s="58"/>
      <c r="R4055" s="58">
        <f>Table49[[#This Row],[QUANTITY]]*Table49[[#This Row],[INV Prices]]</f>
        <v>0</v>
      </c>
      <c r="S4055" s="67"/>
      <c r="V4055" s="41"/>
      <c r="W4055" s="4" t="str">
        <f>IFERROR(VLOOKUP(Table49[[#This Row],[ITEM CODE]],Table2[[Item Code]:[Category ]],6,0),"")</f>
        <v/>
      </c>
      <c r="X4055" s="1" t="str">
        <f>IFERROR(VLOOKUP(Table49[[#This Row],[ITEM CODE]],Table2[[Item Code]:[Sub Category]],7,0),"")</f>
        <v/>
      </c>
      <c r="Y4055" s="68" t="str">
        <f>Table49[[#This Row],[PO Number]]&amp;COUNTIFS($E$5:E4055,E4055)</f>
        <v>0</v>
      </c>
    </row>
    <row r="4056" spans="1:25" ht="14.7" customHeight="1" x14ac:dyDescent="0.3">
      <c r="A4056" s="1" t="str">
        <f>IF(Table49[[#This Row],[ITEM NAME]]="","",ROW()-4)</f>
        <v/>
      </c>
      <c r="B4056" s="68"/>
      <c r="C4056" s="4" t="str">
        <f>IFERROR(VLOOKUP(B4056,Table14[],3,0),"")</f>
        <v/>
      </c>
      <c r="D4056" s="4" t="str">
        <f>IFERROR(VLOOKUP(B4056,Table14[],2,0),"")</f>
        <v/>
      </c>
      <c r="E4056" s="4"/>
      <c r="H4056" s="41" t="str">
        <f>IFERROR(VLOOKUP(Table49[[#This Row],[ITEM CODE]],Table2[[Item Code]:[Master Name]],2,0),"")</f>
        <v/>
      </c>
      <c r="I4056" s="41"/>
      <c r="J4056" s="65" t="str">
        <f>IFERROR(VLOOKUP(Table49[[#This Row],[ITEM CODE]],Table2[[Item Code]:[Master Name]],3,0),"")</f>
        <v/>
      </c>
      <c r="K4056" s="1" t="str">
        <f>IFERROR(VLOOKUP(Table49[[#This Row],[ITEM CODE]],Table2[[Item Code]:[Master Name]],9,0),"")</f>
        <v/>
      </c>
      <c r="L4056" s="1" t="str">
        <f>IFERROR(VLOOKUP(Table49[[#This Row],[ITEM CODE]],Table2[[Item Code]:[Master Name]],8,0),"")</f>
        <v/>
      </c>
      <c r="M4056" s="41"/>
      <c r="N4056" s="66">
        <f>IFERROR(VLOOKUP(Table49[[#This Row],[ITEM CODE]],Table2[[#All],[Item Code]:[Unit Cost]],10,0),0)</f>
        <v>0</v>
      </c>
      <c r="O4056" s="134">
        <f>IFERROR(VLOOKUP(Table49[[#This Row],[ITEM CODE]],Table2[[#All],[Item Code]:[Unit Cost]],10,0),0)</f>
        <v>0</v>
      </c>
      <c r="P4056" s="56"/>
      <c r="Q4056" s="58"/>
      <c r="R4056" s="58">
        <f>Table49[[#This Row],[QUANTITY]]*Table49[[#This Row],[INV Prices]]</f>
        <v>0</v>
      </c>
      <c r="S4056" s="67"/>
      <c r="V4056" s="41"/>
      <c r="W4056" s="4" t="str">
        <f>IFERROR(VLOOKUP(Table49[[#This Row],[ITEM CODE]],Table2[[Item Code]:[Category ]],6,0),"")</f>
        <v/>
      </c>
      <c r="X4056" s="1" t="str">
        <f>IFERROR(VLOOKUP(Table49[[#This Row],[ITEM CODE]],Table2[[Item Code]:[Sub Category]],7,0),"")</f>
        <v/>
      </c>
      <c r="Y4056" s="68" t="str">
        <f>Table49[[#This Row],[PO Number]]&amp;COUNTIFS($E$5:E4056,E4056)</f>
        <v>0</v>
      </c>
    </row>
    <row r="4057" spans="1:25" ht="14.7" customHeight="1" x14ac:dyDescent="0.3">
      <c r="A4057" s="1" t="str">
        <f>IF(Table49[[#This Row],[ITEM NAME]]="","",ROW()-4)</f>
        <v/>
      </c>
      <c r="B4057" s="68"/>
      <c r="C4057" s="4" t="str">
        <f>IFERROR(VLOOKUP(B4057,Table14[],3,0),"")</f>
        <v/>
      </c>
      <c r="D4057" s="4" t="str">
        <f>IFERROR(VLOOKUP(B4057,Table14[],2,0),"")</f>
        <v/>
      </c>
      <c r="E4057" s="4"/>
      <c r="H4057" s="41" t="str">
        <f>IFERROR(VLOOKUP(Table49[[#This Row],[ITEM CODE]],Table2[[Item Code]:[Master Name]],2,0),"")</f>
        <v/>
      </c>
      <c r="I4057" s="41"/>
      <c r="J4057" s="65" t="str">
        <f>IFERROR(VLOOKUP(Table49[[#This Row],[ITEM CODE]],Table2[[Item Code]:[Master Name]],3,0),"")</f>
        <v/>
      </c>
      <c r="K4057" s="1" t="str">
        <f>IFERROR(VLOOKUP(Table49[[#This Row],[ITEM CODE]],Table2[[Item Code]:[Master Name]],9,0),"")</f>
        <v/>
      </c>
      <c r="L4057" s="1" t="str">
        <f>IFERROR(VLOOKUP(Table49[[#This Row],[ITEM CODE]],Table2[[Item Code]:[Master Name]],8,0),"")</f>
        <v/>
      </c>
      <c r="M4057" s="41"/>
      <c r="N4057" s="66">
        <f>IFERROR(VLOOKUP(Table49[[#This Row],[ITEM CODE]],Table2[[#All],[Item Code]:[Unit Cost]],10,0),0)</f>
        <v>0</v>
      </c>
      <c r="O4057" s="134">
        <f>IFERROR(VLOOKUP(Table49[[#This Row],[ITEM CODE]],Table2[[#All],[Item Code]:[Unit Cost]],10,0),0)</f>
        <v>0</v>
      </c>
      <c r="P4057" s="56"/>
      <c r="Q4057" s="58"/>
      <c r="R4057" s="58">
        <f>Table49[[#This Row],[QUANTITY]]*Table49[[#This Row],[INV Prices]]</f>
        <v>0</v>
      </c>
      <c r="S4057" s="67"/>
      <c r="V4057" s="41"/>
      <c r="W4057" s="4" t="str">
        <f>IFERROR(VLOOKUP(Table49[[#This Row],[ITEM CODE]],Table2[[Item Code]:[Category ]],6,0),"")</f>
        <v/>
      </c>
      <c r="X4057" s="1" t="str">
        <f>IFERROR(VLOOKUP(Table49[[#This Row],[ITEM CODE]],Table2[[Item Code]:[Sub Category]],7,0),"")</f>
        <v/>
      </c>
      <c r="Y4057" s="68" t="str">
        <f>Table49[[#This Row],[PO Number]]&amp;COUNTIFS($E$5:E4057,E4057)</f>
        <v>0</v>
      </c>
    </row>
    <row r="4058" spans="1:25" ht="14.7" customHeight="1" x14ac:dyDescent="0.3">
      <c r="A4058" s="1" t="str">
        <f>IF(Table49[[#This Row],[ITEM NAME]]="","",ROW()-4)</f>
        <v/>
      </c>
      <c r="B4058" s="68"/>
      <c r="C4058" s="4" t="str">
        <f>IFERROR(VLOOKUP(B4058,Table14[],3,0),"")</f>
        <v/>
      </c>
      <c r="D4058" s="4" t="str">
        <f>IFERROR(VLOOKUP(B4058,Table14[],2,0),"")</f>
        <v/>
      </c>
      <c r="E4058" s="4"/>
      <c r="H4058" s="41" t="str">
        <f>IFERROR(VLOOKUP(Table49[[#This Row],[ITEM CODE]],Table2[[Item Code]:[Master Name]],2,0),"")</f>
        <v/>
      </c>
      <c r="I4058" s="41"/>
      <c r="J4058" s="65" t="str">
        <f>IFERROR(VLOOKUP(Table49[[#This Row],[ITEM CODE]],Table2[[Item Code]:[Master Name]],3,0),"")</f>
        <v/>
      </c>
      <c r="K4058" s="1" t="str">
        <f>IFERROR(VLOOKUP(Table49[[#This Row],[ITEM CODE]],Table2[[Item Code]:[Master Name]],9,0),"")</f>
        <v/>
      </c>
      <c r="L4058" s="1" t="str">
        <f>IFERROR(VLOOKUP(Table49[[#This Row],[ITEM CODE]],Table2[[Item Code]:[Master Name]],8,0),"")</f>
        <v/>
      </c>
      <c r="M4058" s="41"/>
      <c r="N4058" s="66">
        <f>IFERROR(VLOOKUP(Table49[[#This Row],[ITEM CODE]],Table2[[#All],[Item Code]:[Unit Cost]],10,0),0)</f>
        <v>0</v>
      </c>
      <c r="O4058" s="134">
        <f>IFERROR(VLOOKUP(Table49[[#This Row],[ITEM CODE]],Table2[[#All],[Item Code]:[Unit Cost]],10,0),0)</f>
        <v>0</v>
      </c>
      <c r="P4058" s="56"/>
      <c r="Q4058" s="58"/>
      <c r="R4058" s="58">
        <f>Table49[[#This Row],[QUANTITY]]*Table49[[#This Row],[INV Prices]]</f>
        <v>0</v>
      </c>
      <c r="S4058" s="67"/>
      <c r="V4058" s="41"/>
      <c r="W4058" s="4" t="str">
        <f>IFERROR(VLOOKUP(Table49[[#This Row],[ITEM CODE]],Table2[[Item Code]:[Category ]],6,0),"")</f>
        <v/>
      </c>
      <c r="X4058" s="1" t="str">
        <f>IFERROR(VLOOKUP(Table49[[#This Row],[ITEM CODE]],Table2[[Item Code]:[Sub Category]],7,0),"")</f>
        <v/>
      </c>
      <c r="Y4058" s="68" t="str">
        <f>Table49[[#This Row],[PO Number]]&amp;COUNTIFS($E$5:E4058,E4058)</f>
        <v>0</v>
      </c>
    </row>
    <row r="4059" spans="1:25" ht="14.7" customHeight="1" x14ac:dyDescent="0.3">
      <c r="A4059" s="1" t="str">
        <f>IF(Table49[[#This Row],[ITEM NAME]]="","",ROW()-4)</f>
        <v/>
      </c>
      <c r="B4059" s="68"/>
      <c r="C4059" s="4" t="str">
        <f>IFERROR(VLOOKUP(B4059,Table14[],3,0),"")</f>
        <v/>
      </c>
      <c r="D4059" s="4" t="str">
        <f>IFERROR(VLOOKUP(B4059,Table14[],2,0),"")</f>
        <v/>
      </c>
      <c r="E4059" s="4"/>
      <c r="H4059" s="41" t="str">
        <f>IFERROR(VLOOKUP(Table49[[#This Row],[ITEM CODE]],Table2[[Item Code]:[Master Name]],2,0),"")</f>
        <v/>
      </c>
      <c r="I4059" s="41"/>
      <c r="J4059" s="65" t="str">
        <f>IFERROR(VLOOKUP(Table49[[#This Row],[ITEM CODE]],Table2[[Item Code]:[Master Name]],3,0),"")</f>
        <v/>
      </c>
      <c r="K4059" s="1" t="str">
        <f>IFERROR(VLOOKUP(Table49[[#This Row],[ITEM CODE]],Table2[[Item Code]:[Master Name]],9,0),"")</f>
        <v/>
      </c>
      <c r="L4059" s="1" t="str">
        <f>IFERROR(VLOOKUP(Table49[[#This Row],[ITEM CODE]],Table2[[Item Code]:[Master Name]],8,0),"")</f>
        <v/>
      </c>
      <c r="M4059" s="41"/>
      <c r="N4059" s="66">
        <f>IFERROR(VLOOKUP(Table49[[#This Row],[ITEM CODE]],Table2[[#All],[Item Code]:[Unit Cost]],10,0),0)</f>
        <v>0</v>
      </c>
      <c r="O4059" s="134">
        <f>IFERROR(VLOOKUP(Table49[[#This Row],[ITEM CODE]],Table2[[#All],[Item Code]:[Unit Cost]],10,0),0)</f>
        <v>0</v>
      </c>
      <c r="P4059" s="56"/>
      <c r="Q4059" s="58"/>
      <c r="R4059" s="58">
        <f>Table49[[#This Row],[QUANTITY]]*Table49[[#This Row],[INV Prices]]</f>
        <v>0</v>
      </c>
      <c r="S4059" s="67"/>
      <c r="V4059" s="41"/>
      <c r="W4059" s="4" t="str">
        <f>IFERROR(VLOOKUP(Table49[[#This Row],[ITEM CODE]],Table2[[Item Code]:[Category ]],6,0),"")</f>
        <v/>
      </c>
      <c r="X4059" s="1" t="str">
        <f>IFERROR(VLOOKUP(Table49[[#This Row],[ITEM CODE]],Table2[[Item Code]:[Sub Category]],7,0),"")</f>
        <v/>
      </c>
      <c r="Y4059" s="68" t="str">
        <f>Table49[[#This Row],[PO Number]]&amp;COUNTIFS($E$5:E4059,E4059)</f>
        <v>0</v>
      </c>
    </row>
    <row r="4060" spans="1:25" ht="14.7" customHeight="1" x14ac:dyDescent="0.3">
      <c r="A4060" s="1" t="str">
        <f>IF(Table49[[#This Row],[ITEM NAME]]="","",ROW()-4)</f>
        <v/>
      </c>
      <c r="B4060" s="68"/>
      <c r="C4060" s="4" t="str">
        <f>IFERROR(VLOOKUP(B4060,Table14[],3,0),"")</f>
        <v/>
      </c>
      <c r="D4060" s="4" t="str">
        <f>IFERROR(VLOOKUP(B4060,Table14[],2,0),"")</f>
        <v/>
      </c>
      <c r="E4060" s="4"/>
      <c r="H4060" s="41" t="str">
        <f>IFERROR(VLOOKUP(Table49[[#This Row],[ITEM CODE]],Table2[[Item Code]:[Master Name]],2,0),"")</f>
        <v/>
      </c>
      <c r="I4060" s="41"/>
      <c r="J4060" s="65" t="str">
        <f>IFERROR(VLOOKUP(Table49[[#This Row],[ITEM CODE]],Table2[[Item Code]:[Master Name]],3,0),"")</f>
        <v/>
      </c>
      <c r="K4060" s="1" t="str">
        <f>IFERROR(VLOOKUP(Table49[[#This Row],[ITEM CODE]],Table2[[Item Code]:[Master Name]],9,0),"")</f>
        <v/>
      </c>
      <c r="L4060" s="1" t="str">
        <f>IFERROR(VLOOKUP(Table49[[#This Row],[ITEM CODE]],Table2[[Item Code]:[Master Name]],8,0),"")</f>
        <v/>
      </c>
      <c r="M4060" s="41"/>
      <c r="N4060" s="66">
        <f>IFERROR(VLOOKUP(Table49[[#This Row],[ITEM CODE]],Table2[[#All],[Item Code]:[Unit Cost]],10,0),0)</f>
        <v>0</v>
      </c>
      <c r="O4060" s="134">
        <f>IFERROR(VLOOKUP(Table49[[#This Row],[ITEM CODE]],Table2[[#All],[Item Code]:[Unit Cost]],10,0),0)</f>
        <v>0</v>
      </c>
      <c r="P4060" s="56"/>
      <c r="Q4060" s="58"/>
      <c r="R4060" s="58">
        <f>Table49[[#This Row],[QUANTITY]]*Table49[[#This Row],[INV Prices]]</f>
        <v>0</v>
      </c>
      <c r="S4060" s="67"/>
      <c r="V4060" s="41"/>
      <c r="W4060" s="4" t="str">
        <f>IFERROR(VLOOKUP(Table49[[#This Row],[ITEM CODE]],Table2[[Item Code]:[Category ]],6,0),"")</f>
        <v/>
      </c>
      <c r="X4060" s="1" t="str">
        <f>IFERROR(VLOOKUP(Table49[[#This Row],[ITEM CODE]],Table2[[Item Code]:[Sub Category]],7,0),"")</f>
        <v/>
      </c>
      <c r="Y4060" s="68" t="str">
        <f>Table49[[#This Row],[PO Number]]&amp;COUNTIFS($E$5:E4060,E4060)</f>
        <v>0</v>
      </c>
    </row>
    <row r="4061" spans="1:25" ht="14.7" customHeight="1" x14ac:dyDescent="0.3">
      <c r="A4061" s="1" t="str">
        <f>IF(Table49[[#This Row],[ITEM NAME]]="","",ROW()-4)</f>
        <v/>
      </c>
      <c r="B4061" s="68"/>
      <c r="C4061" s="4" t="str">
        <f>IFERROR(VLOOKUP(B4061,Table14[],3,0),"")</f>
        <v/>
      </c>
      <c r="D4061" s="4" t="str">
        <f>IFERROR(VLOOKUP(B4061,Table14[],2,0),"")</f>
        <v/>
      </c>
      <c r="E4061" s="4"/>
      <c r="H4061" s="41" t="str">
        <f>IFERROR(VLOOKUP(Table49[[#This Row],[ITEM CODE]],Table2[[Item Code]:[Master Name]],2,0),"")</f>
        <v/>
      </c>
      <c r="I4061" s="41"/>
      <c r="J4061" s="65" t="str">
        <f>IFERROR(VLOOKUP(Table49[[#This Row],[ITEM CODE]],Table2[[Item Code]:[Master Name]],3,0),"")</f>
        <v/>
      </c>
      <c r="K4061" s="1" t="str">
        <f>IFERROR(VLOOKUP(Table49[[#This Row],[ITEM CODE]],Table2[[Item Code]:[Master Name]],9,0),"")</f>
        <v/>
      </c>
      <c r="L4061" s="1" t="str">
        <f>IFERROR(VLOOKUP(Table49[[#This Row],[ITEM CODE]],Table2[[Item Code]:[Master Name]],8,0),"")</f>
        <v/>
      </c>
      <c r="M4061" s="41"/>
      <c r="N4061" s="66">
        <f>IFERROR(VLOOKUP(Table49[[#This Row],[ITEM CODE]],Table2[[#All],[Item Code]:[Unit Cost]],10,0),0)</f>
        <v>0</v>
      </c>
      <c r="O4061" s="134">
        <f>IFERROR(VLOOKUP(Table49[[#This Row],[ITEM CODE]],Table2[[#All],[Item Code]:[Unit Cost]],10,0),0)</f>
        <v>0</v>
      </c>
      <c r="P4061" s="56"/>
      <c r="Q4061" s="58"/>
      <c r="R4061" s="58">
        <f>Table49[[#This Row],[QUANTITY]]*Table49[[#This Row],[INV Prices]]</f>
        <v>0</v>
      </c>
      <c r="S4061" s="67"/>
      <c r="V4061" s="41"/>
      <c r="W4061" s="4" t="str">
        <f>IFERROR(VLOOKUP(Table49[[#This Row],[ITEM CODE]],Table2[[Item Code]:[Category ]],6,0),"")</f>
        <v/>
      </c>
      <c r="X4061" s="1" t="str">
        <f>IFERROR(VLOOKUP(Table49[[#This Row],[ITEM CODE]],Table2[[Item Code]:[Sub Category]],7,0),"")</f>
        <v/>
      </c>
      <c r="Y4061" s="68" t="str">
        <f>Table49[[#This Row],[PO Number]]&amp;COUNTIFS($E$5:E4061,E4061)</f>
        <v>0</v>
      </c>
    </row>
    <row r="4062" spans="1:25" ht="14.7" customHeight="1" x14ac:dyDescent="0.3">
      <c r="A4062" s="1" t="str">
        <f>IF(Table49[[#This Row],[ITEM NAME]]="","",ROW()-4)</f>
        <v/>
      </c>
      <c r="B4062" s="68"/>
      <c r="C4062" s="4" t="str">
        <f>IFERROR(VLOOKUP(B4062,Table14[],3,0),"")</f>
        <v/>
      </c>
      <c r="D4062" s="4" t="str">
        <f>IFERROR(VLOOKUP(B4062,Table14[],2,0),"")</f>
        <v/>
      </c>
      <c r="E4062" s="4"/>
      <c r="H4062" s="41" t="str">
        <f>IFERROR(VLOOKUP(Table49[[#This Row],[ITEM CODE]],Table2[[Item Code]:[Master Name]],2,0),"")</f>
        <v/>
      </c>
      <c r="I4062" s="41"/>
      <c r="J4062" s="65" t="str">
        <f>IFERROR(VLOOKUP(Table49[[#This Row],[ITEM CODE]],Table2[[Item Code]:[Master Name]],3,0),"")</f>
        <v/>
      </c>
      <c r="K4062" s="1" t="str">
        <f>IFERROR(VLOOKUP(Table49[[#This Row],[ITEM CODE]],Table2[[Item Code]:[Master Name]],9,0),"")</f>
        <v/>
      </c>
      <c r="L4062" s="1" t="str">
        <f>IFERROR(VLOOKUP(Table49[[#This Row],[ITEM CODE]],Table2[[Item Code]:[Master Name]],8,0),"")</f>
        <v/>
      </c>
      <c r="M4062" s="41"/>
      <c r="N4062" s="66">
        <f>IFERROR(VLOOKUP(Table49[[#This Row],[ITEM CODE]],Table2[[#All],[Item Code]:[Unit Cost]],10,0),0)</f>
        <v>0</v>
      </c>
      <c r="O4062" s="134">
        <f>IFERROR(VLOOKUP(Table49[[#This Row],[ITEM CODE]],Table2[[#All],[Item Code]:[Unit Cost]],10,0),0)</f>
        <v>0</v>
      </c>
      <c r="P4062" s="56"/>
      <c r="Q4062" s="58"/>
      <c r="R4062" s="58">
        <f>Table49[[#This Row],[QUANTITY]]*Table49[[#This Row],[INV Prices]]</f>
        <v>0</v>
      </c>
      <c r="S4062" s="67"/>
      <c r="V4062" s="41"/>
      <c r="W4062" s="4" t="str">
        <f>IFERROR(VLOOKUP(Table49[[#This Row],[ITEM CODE]],Table2[[Item Code]:[Category ]],6,0),"")</f>
        <v/>
      </c>
      <c r="X4062" s="1" t="str">
        <f>IFERROR(VLOOKUP(Table49[[#This Row],[ITEM CODE]],Table2[[Item Code]:[Sub Category]],7,0),"")</f>
        <v/>
      </c>
      <c r="Y4062" s="68" t="str">
        <f>Table49[[#This Row],[PO Number]]&amp;COUNTIFS($E$5:E4062,E4062)</f>
        <v>0</v>
      </c>
    </row>
    <row r="4063" spans="1:25" ht="14.7" customHeight="1" x14ac:dyDescent="0.3">
      <c r="A4063" s="1" t="str">
        <f>IF(Table49[[#This Row],[ITEM NAME]]="","",ROW()-4)</f>
        <v/>
      </c>
      <c r="B4063" s="68"/>
      <c r="C4063" s="4" t="str">
        <f>IFERROR(VLOOKUP(B4063,Table14[],3,0),"")</f>
        <v/>
      </c>
      <c r="D4063" s="4" t="str">
        <f>IFERROR(VLOOKUP(B4063,Table14[],2,0),"")</f>
        <v/>
      </c>
      <c r="E4063" s="4"/>
      <c r="H4063" s="41" t="str">
        <f>IFERROR(VLOOKUP(Table49[[#This Row],[ITEM CODE]],Table2[[Item Code]:[Master Name]],2,0),"")</f>
        <v/>
      </c>
      <c r="I4063" s="41"/>
      <c r="J4063" s="65" t="str">
        <f>IFERROR(VLOOKUP(Table49[[#This Row],[ITEM CODE]],Table2[[Item Code]:[Master Name]],3,0),"")</f>
        <v/>
      </c>
      <c r="K4063" s="1" t="str">
        <f>IFERROR(VLOOKUP(Table49[[#This Row],[ITEM CODE]],Table2[[Item Code]:[Master Name]],9,0),"")</f>
        <v/>
      </c>
      <c r="L4063" s="1" t="str">
        <f>IFERROR(VLOOKUP(Table49[[#This Row],[ITEM CODE]],Table2[[Item Code]:[Master Name]],8,0),"")</f>
        <v/>
      </c>
      <c r="M4063" s="41"/>
      <c r="N4063" s="66">
        <f>IFERROR(VLOOKUP(Table49[[#This Row],[ITEM CODE]],Table2[[#All],[Item Code]:[Unit Cost]],10,0),0)</f>
        <v>0</v>
      </c>
      <c r="O4063" s="134">
        <f>IFERROR(VLOOKUP(Table49[[#This Row],[ITEM CODE]],Table2[[#All],[Item Code]:[Unit Cost]],10,0),0)</f>
        <v>0</v>
      </c>
      <c r="P4063" s="56"/>
      <c r="Q4063" s="58"/>
      <c r="R4063" s="58">
        <f>Table49[[#This Row],[QUANTITY]]*Table49[[#This Row],[INV Prices]]</f>
        <v>0</v>
      </c>
      <c r="S4063" s="67"/>
      <c r="V4063" s="41"/>
      <c r="W4063" s="4" t="str">
        <f>IFERROR(VLOOKUP(Table49[[#This Row],[ITEM CODE]],Table2[[Item Code]:[Category ]],6,0),"")</f>
        <v/>
      </c>
      <c r="X4063" s="1" t="str">
        <f>IFERROR(VLOOKUP(Table49[[#This Row],[ITEM CODE]],Table2[[Item Code]:[Sub Category]],7,0),"")</f>
        <v/>
      </c>
      <c r="Y4063" s="68" t="str">
        <f>Table49[[#This Row],[PO Number]]&amp;COUNTIFS($E$5:E4063,E4063)</f>
        <v>0</v>
      </c>
    </row>
    <row r="4064" spans="1:25" ht="14.7" customHeight="1" x14ac:dyDescent="0.3">
      <c r="A4064" s="1" t="str">
        <f>IF(Table49[[#This Row],[ITEM NAME]]="","",ROW()-4)</f>
        <v/>
      </c>
      <c r="B4064" s="68"/>
      <c r="C4064" s="4" t="str">
        <f>IFERROR(VLOOKUP(B4064,Table14[],3,0),"")</f>
        <v/>
      </c>
      <c r="D4064" s="4" t="str">
        <f>IFERROR(VLOOKUP(B4064,Table14[],2,0),"")</f>
        <v/>
      </c>
      <c r="E4064" s="4"/>
      <c r="H4064" s="41" t="str">
        <f>IFERROR(VLOOKUP(Table49[[#This Row],[ITEM CODE]],Table2[[Item Code]:[Master Name]],2,0),"")</f>
        <v/>
      </c>
      <c r="I4064" s="41"/>
      <c r="J4064" s="65" t="str">
        <f>IFERROR(VLOOKUP(Table49[[#This Row],[ITEM CODE]],Table2[[Item Code]:[Master Name]],3,0),"")</f>
        <v/>
      </c>
      <c r="K4064" s="1" t="str">
        <f>IFERROR(VLOOKUP(Table49[[#This Row],[ITEM CODE]],Table2[[Item Code]:[Master Name]],9,0),"")</f>
        <v/>
      </c>
      <c r="L4064" s="1" t="str">
        <f>IFERROR(VLOOKUP(Table49[[#This Row],[ITEM CODE]],Table2[[Item Code]:[Master Name]],8,0),"")</f>
        <v/>
      </c>
      <c r="M4064" s="41"/>
      <c r="N4064" s="66">
        <f>IFERROR(VLOOKUP(Table49[[#This Row],[ITEM CODE]],Table2[[#All],[Item Code]:[Unit Cost]],10,0),0)</f>
        <v>0</v>
      </c>
      <c r="O4064" s="134">
        <f>IFERROR(VLOOKUP(Table49[[#This Row],[ITEM CODE]],Table2[[#All],[Item Code]:[Unit Cost]],10,0),0)</f>
        <v>0</v>
      </c>
      <c r="P4064" s="56"/>
      <c r="Q4064" s="58"/>
      <c r="R4064" s="58">
        <f>Table49[[#This Row],[QUANTITY]]*Table49[[#This Row],[INV Prices]]</f>
        <v>0</v>
      </c>
      <c r="S4064" s="67"/>
      <c r="V4064" s="41"/>
      <c r="W4064" s="4" t="str">
        <f>IFERROR(VLOOKUP(Table49[[#This Row],[ITEM CODE]],Table2[[Item Code]:[Category ]],6,0),"")</f>
        <v/>
      </c>
      <c r="X4064" s="1" t="str">
        <f>IFERROR(VLOOKUP(Table49[[#This Row],[ITEM CODE]],Table2[[Item Code]:[Sub Category]],7,0),"")</f>
        <v/>
      </c>
      <c r="Y4064" s="68" t="str">
        <f>Table49[[#This Row],[PO Number]]&amp;COUNTIFS($E$5:E4064,E4064)</f>
        <v>0</v>
      </c>
    </row>
    <row r="4065" spans="1:25" ht="14.7" customHeight="1" x14ac:dyDescent="0.3">
      <c r="A4065" s="1" t="str">
        <f>IF(Table49[[#This Row],[ITEM NAME]]="","",ROW()-4)</f>
        <v/>
      </c>
      <c r="B4065" s="68"/>
      <c r="C4065" s="4" t="str">
        <f>IFERROR(VLOOKUP(B4065,Table14[],3,0),"")</f>
        <v/>
      </c>
      <c r="D4065" s="4" t="str">
        <f>IFERROR(VLOOKUP(B4065,Table14[],2,0),"")</f>
        <v/>
      </c>
      <c r="E4065" s="4"/>
      <c r="H4065" s="41" t="str">
        <f>IFERROR(VLOOKUP(Table49[[#This Row],[ITEM CODE]],Table2[[Item Code]:[Master Name]],2,0),"")</f>
        <v/>
      </c>
      <c r="I4065" s="41"/>
      <c r="J4065" s="65" t="str">
        <f>IFERROR(VLOOKUP(Table49[[#This Row],[ITEM CODE]],Table2[[Item Code]:[Master Name]],3,0),"")</f>
        <v/>
      </c>
      <c r="K4065" s="1" t="str">
        <f>IFERROR(VLOOKUP(Table49[[#This Row],[ITEM CODE]],Table2[[Item Code]:[Master Name]],9,0),"")</f>
        <v/>
      </c>
      <c r="L4065" s="1" t="str">
        <f>IFERROR(VLOOKUP(Table49[[#This Row],[ITEM CODE]],Table2[[Item Code]:[Master Name]],8,0),"")</f>
        <v/>
      </c>
      <c r="M4065" s="41"/>
      <c r="N4065" s="66">
        <f>IFERROR(VLOOKUP(Table49[[#This Row],[ITEM CODE]],Table2[[#All],[Item Code]:[Unit Cost]],10,0),0)</f>
        <v>0</v>
      </c>
      <c r="O4065" s="134">
        <f>IFERROR(VLOOKUP(Table49[[#This Row],[ITEM CODE]],Table2[[#All],[Item Code]:[Unit Cost]],10,0),0)</f>
        <v>0</v>
      </c>
      <c r="P4065" s="56"/>
      <c r="Q4065" s="58"/>
      <c r="R4065" s="58">
        <f>Table49[[#This Row],[QUANTITY]]*Table49[[#This Row],[INV Prices]]</f>
        <v>0</v>
      </c>
      <c r="S4065" s="67"/>
      <c r="V4065" s="41"/>
      <c r="W4065" s="4" t="str">
        <f>IFERROR(VLOOKUP(Table49[[#This Row],[ITEM CODE]],Table2[[Item Code]:[Category ]],6,0),"")</f>
        <v/>
      </c>
      <c r="X4065" s="1" t="str">
        <f>IFERROR(VLOOKUP(Table49[[#This Row],[ITEM CODE]],Table2[[Item Code]:[Sub Category]],7,0),"")</f>
        <v/>
      </c>
      <c r="Y4065" s="68" t="str">
        <f>Table49[[#This Row],[PO Number]]&amp;COUNTIFS($E$5:E4065,E4065)</f>
        <v>0</v>
      </c>
    </row>
    <row r="4066" spans="1:25" ht="14.7" customHeight="1" x14ac:dyDescent="0.3">
      <c r="A4066" s="1" t="str">
        <f>IF(Table49[[#This Row],[ITEM NAME]]="","",ROW()-4)</f>
        <v/>
      </c>
      <c r="B4066" s="68"/>
      <c r="C4066" s="4" t="str">
        <f>IFERROR(VLOOKUP(B4066,Table14[],3,0),"")</f>
        <v/>
      </c>
      <c r="D4066" s="4" t="str">
        <f>IFERROR(VLOOKUP(B4066,Table14[],2,0),"")</f>
        <v/>
      </c>
      <c r="E4066" s="4"/>
      <c r="H4066" s="41" t="str">
        <f>IFERROR(VLOOKUP(Table49[[#This Row],[ITEM CODE]],Table2[[Item Code]:[Master Name]],2,0),"")</f>
        <v/>
      </c>
      <c r="I4066" s="41"/>
      <c r="J4066" s="65" t="str">
        <f>IFERROR(VLOOKUP(Table49[[#This Row],[ITEM CODE]],Table2[[Item Code]:[Master Name]],3,0),"")</f>
        <v/>
      </c>
      <c r="K4066" s="1" t="str">
        <f>IFERROR(VLOOKUP(Table49[[#This Row],[ITEM CODE]],Table2[[Item Code]:[Master Name]],9,0),"")</f>
        <v/>
      </c>
      <c r="L4066" s="1" t="str">
        <f>IFERROR(VLOOKUP(Table49[[#This Row],[ITEM CODE]],Table2[[Item Code]:[Master Name]],8,0),"")</f>
        <v/>
      </c>
      <c r="M4066" s="41"/>
      <c r="N4066" s="66">
        <f>IFERROR(VLOOKUP(Table49[[#This Row],[ITEM CODE]],Table2[[#All],[Item Code]:[Unit Cost]],10,0),0)</f>
        <v>0</v>
      </c>
      <c r="O4066" s="134">
        <f>IFERROR(VLOOKUP(Table49[[#This Row],[ITEM CODE]],Table2[[#All],[Item Code]:[Unit Cost]],10,0),0)</f>
        <v>0</v>
      </c>
      <c r="P4066" s="56"/>
      <c r="Q4066" s="58"/>
      <c r="R4066" s="58">
        <f>Table49[[#This Row],[QUANTITY]]*Table49[[#This Row],[INV Prices]]</f>
        <v>0</v>
      </c>
      <c r="S4066" s="67"/>
      <c r="V4066" s="41"/>
      <c r="W4066" s="4" t="str">
        <f>IFERROR(VLOOKUP(Table49[[#This Row],[ITEM CODE]],Table2[[Item Code]:[Category ]],6,0),"")</f>
        <v/>
      </c>
      <c r="X4066" s="1" t="str">
        <f>IFERROR(VLOOKUP(Table49[[#This Row],[ITEM CODE]],Table2[[Item Code]:[Sub Category]],7,0),"")</f>
        <v/>
      </c>
      <c r="Y4066" s="68" t="str">
        <f>Table49[[#This Row],[PO Number]]&amp;COUNTIFS($E$5:E4066,E4066)</f>
        <v>0</v>
      </c>
    </row>
    <row r="4067" spans="1:25" ht="14.7" customHeight="1" x14ac:dyDescent="0.3">
      <c r="A4067" s="1" t="str">
        <f>IF(Table49[[#This Row],[ITEM NAME]]="","",ROW()-4)</f>
        <v/>
      </c>
      <c r="B4067" s="68"/>
      <c r="C4067" s="4" t="str">
        <f>IFERROR(VLOOKUP(B4067,Table14[],3,0),"")</f>
        <v/>
      </c>
      <c r="D4067" s="4" t="str">
        <f>IFERROR(VLOOKUP(B4067,Table14[],2,0),"")</f>
        <v/>
      </c>
      <c r="E4067" s="4"/>
      <c r="H4067" s="41" t="str">
        <f>IFERROR(VLOOKUP(Table49[[#This Row],[ITEM CODE]],Table2[[Item Code]:[Master Name]],2,0),"")</f>
        <v/>
      </c>
      <c r="I4067" s="41"/>
      <c r="J4067" s="65" t="str">
        <f>IFERROR(VLOOKUP(Table49[[#This Row],[ITEM CODE]],Table2[[Item Code]:[Master Name]],3,0),"")</f>
        <v/>
      </c>
      <c r="K4067" s="1" t="str">
        <f>IFERROR(VLOOKUP(Table49[[#This Row],[ITEM CODE]],Table2[[Item Code]:[Master Name]],9,0),"")</f>
        <v/>
      </c>
      <c r="L4067" s="1" t="str">
        <f>IFERROR(VLOOKUP(Table49[[#This Row],[ITEM CODE]],Table2[[Item Code]:[Master Name]],8,0),"")</f>
        <v/>
      </c>
      <c r="M4067" s="41"/>
      <c r="N4067" s="66">
        <f>IFERROR(VLOOKUP(Table49[[#This Row],[ITEM CODE]],Table2[[#All],[Item Code]:[Unit Cost]],10,0),0)</f>
        <v>0</v>
      </c>
      <c r="O4067" s="134">
        <f>IFERROR(VLOOKUP(Table49[[#This Row],[ITEM CODE]],Table2[[#All],[Item Code]:[Unit Cost]],10,0),0)</f>
        <v>0</v>
      </c>
      <c r="P4067" s="56"/>
      <c r="Q4067" s="58"/>
      <c r="R4067" s="58">
        <f>Table49[[#This Row],[QUANTITY]]*Table49[[#This Row],[INV Prices]]</f>
        <v>0</v>
      </c>
      <c r="S4067" s="67"/>
      <c r="V4067" s="41"/>
      <c r="W4067" s="4" t="str">
        <f>IFERROR(VLOOKUP(Table49[[#This Row],[ITEM CODE]],Table2[[Item Code]:[Category ]],6,0),"")</f>
        <v/>
      </c>
      <c r="X4067" s="1" t="str">
        <f>IFERROR(VLOOKUP(Table49[[#This Row],[ITEM CODE]],Table2[[Item Code]:[Sub Category]],7,0),"")</f>
        <v/>
      </c>
      <c r="Y4067" s="68" t="str">
        <f>Table49[[#This Row],[PO Number]]&amp;COUNTIFS($E$5:E4067,E4067)</f>
        <v>0</v>
      </c>
    </row>
    <row r="4068" spans="1:25" ht="14.7" customHeight="1" x14ac:dyDescent="0.3">
      <c r="A4068" s="1" t="str">
        <f>IF(Table49[[#This Row],[ITEM NAME]]="","",ROW()-4)</f>
        <v/>
      </c>
      <c r="B4068" s="68"/>
      <c r="C4068" s="4" t="str">
        <f>IFERROR(VLOOKUP(B4068,Table14[],3,0),"")</f>
        <v/>
      </c>
      <c r="D4068" s="4" t="str">
        <f>IFERROR(VLOOKUP(B4068,Table14[],2,0),"")</f>
        <v/>
      </c>
      <c r="E4068" s="4"/>
      <c r="H4068" s="41" t="str">
        <f>IFERROR(VLOOKUP(Table49[[#This Row],[ITEM CODE]],Table2[[Item Code]:[Master Name]],2,0),"")</f>
        <v/>
      </c>
      <c r="I4068" s="41"/>
      <c r="J4068" s="65" t="str">
        <f>IFERROR(VLOOKUP(Table49[[#This Row],[ITEM CODE]],Table2[[Item Code]:[Master Name]],3,0),"")</f>
        <v/>
      </c>
      <c r="K4068" s="1" t="str">
        <f>IFERROR(VLOOKUP(Table49[[#This Row],[ITEM CODE]],Table2[[Item Code]:[Master Name]],9,0),"")</f>
        <v/>
      </c>
      <c r="L4068" s="1" t="str">
        <f>IFERROR(VLOOKUP(Table49[[#This Row],[ITEM CODE]],Table2[[Item Code]:[Master Name]],8,0),"")</f>
        <v/>
      </c>
      <c r="M4068" s="41"/>
      <c r="N4068" s="66">
        <f>IFERROR(VLOOKUP(Table49[[#This Row],[ITEM CODE]],Table2[[#All],[Item Code]:[Unit Cost]],10,0),0)</f>
        <v>0</v>
      </c>
      <c r="O4068" s="134">
        <f>IFERROR(VLOOKUP(Table49[[#This Row],[ITEM CODE]],Table2[[#All],[Item Code]:[Unit Cost]],10,0),0)</f>
        <v>0</v>
      </c>
      <c r="P4068" s="56"/>
      <c r="Q4068" s="58"/>
      <c r="R4068" s="58">
        <f>Table49[[#This Row],[QUANTITY]]*Table49[[#This Row],[INV Prices]]</f>
        <v>0</v>
      </c>
      <c r="S4068" s="67"/>
      <c r="V4068" s="41"/>
      <c r="W4068" s="4" t="str">
        <f>IFERROR(VLOOKUP(Table49[[#This Row],[ITEM CODE]],Table2[[Item Code]:[Category ]],6,0),"")</f>
        <v/>
      </c>
      <c r="X4068" s="1" t="str">
        <f>IFERROR(VLOOKUP(Table49[[#This Row],[ITEM CODE]],Table2[[Item Code]:[Sub Category]],7,0),"")</f>
        <v/>
      </c>
      <c r="Y4068" s="68" t="str">
        <f>Table49[[#This Row],[PO Number]]&amp;COUNTIFS($E$5:E4068,E4068)</f>
        <v>0</v>
      </c>
    </row>
    <row r="4069" spans="1:25" ht="14.7" customHeight="1" x14ac:dyDescent="0.3">
      <c r="A4069" s="1" t="str">
        <f>IF(Table49[[#This Row],[ITEM NAME]]="","",ROW()-4)</f>
        <v/>
      </c>
      <c r="B4069" s="68"/>
      <c r="C4069" s="4" t="str">
        <f>IFERROR(VLOOKUP(B4069,Table14[],3,0),"")</f>
        <v/>
      </c>
      <c r="D4069" s="4" t="str">
        <f>IFERROR(VLOOKUP(B4069,Table14[],2,0),"")</f>
        <v/>
      </c>
      <c r="E4069" s="4"/>
      <c r="H4069" s="41" t="str">
        <f>IFERROR(VLOOKUP(Table49[[#This Row],[ITEM CODE]],Table2[[Item Code]:[Master Name]],2,0),"")</f>
        <v/>
      </c>
      <c r="I4069" s="41"/>
      <c r="J4069" s="65" t="str">
        <f>IFERROR(VLOOKUP(Table49[[#This Row],[ITEM CODE]],Table2[[Item Code]:[Master Name]],3,0),"")</f>
        <v/>
      </c>
      <c r="K4069" s="1" t="str">
        <f>IFERROR(VLOOKUP(Table49[[#This Row],[ITEM CODE]],Table2[[Item Code]:[Master Name]],9,0),"")</f>
        <v/>
      </c>
      <c r="L4069" s="1" t="str">
        <f>IFERROR(VLOOKUP(Table49[[#This Row],[ITEM CODE]],Table2[[Item Code]:[Master Name]],8,0),"")</f>
        <v/>
      </c>
      <c r="M4069" s="41"/>
      <c r="N4069" s="66">
        <f>IFERROR(VLOOKUP(Table49[[#This Row],[ITEM CODE]],Table2[[#All],[Item Code]:[Unit Cost]],10,0),0)</f>
        <v>0</v>
      </c>
      <c r="O4069" s="134">
        <f>IFERROR(VLOOKUP(Table49[[#This Row],[ITEM CODE]],Table2[[#All],[Item Code]:[Unit Cost]],10,0),0)</f>
        <v>0</v>
      </c>
      <c r="P4069" s="56"/>
      <c r="Q4069" s="58"/>
      <c r="R4069" s="58">
        <f>Table49[[#This Row],[QUANTITY]]*Table49[[#This Row],[INV Prices]]</f>
        <v>0</v>
      </c>
      <c r="S4069" s="67"/>
      <c r="V4069" s="41"/>
      <c r="W4069" s="4" t="str">
        <f>IFERROR(VLOOKUP(Table49[[#This Row],[ITEM CODE]],Table2[[Item Code]:[Category ]],6,0),"")</f>
        <v/>
      </c>
      <c r="X4069" s="1" t="str">
        <f>IFERROR(VLOOKUP(Table49[[#This Row],[ITEM CODE]],Table2[[Item Code]:[Sub Category]],7,0),"")</f>
        <v/>
      </c>
      <c r="Y4069" s="68" t="str">
        <f>Table49[[#This Row],[PO Number]]&amp;COUNTIFS($E$5:E4069,E4069)</f>
        <v>0</v>
      </c>
    </row>
    <row r="4070" spans="1:25" ht="14.7" customHeight="1" x14ac:dyDescent="0.3">
      <c r="A4070" s="1" t="str">
        <f>IF(Table49[[#This Row],[ITEM NAME]]="","",ROW()-4)</f>
        <v/>
      </c>
      <c r="B4070" s="68"/>
      <c r="C4070" s="4" t="str">
        <f>IFERROR(VLOOKUP(B4070,Table14[],3,0),"")</f>
        <v/>
      </c>
      <c r="D4070" s="4" t="str">
        <f>IFERROR(VLOOKUP(B4070,Table14[],2,0),"")</f>
        <v/>
      </c>
      <c r="E4070" s="4"/>
      <c r="H4070" s="41" t="str">
        <f>IFERROR(VLOOKUP(Table49[[#This Row],[ITEM CODE]],Table2[[Item Code]:[Master Name]],2,0),"")</f>
        <v/>
      </c>
      <c r="I4070" s="41"/>
      <c r="J4070" s="65" t="str">
        <f>IFERROR(VLOOKUP(Table49[[#This Row],[ITEM CODE]],Table2[[Item Code]:[Master Name]],3,0),"")</f>
        <v/>
      </c>
      <c r="K4070" s="1" t="str">
        <f>IFERROR(VLOOKUP(Table49[[#This Row],[ITEM CODE]],Table2[[Item Code]:[Master Name]],9,0),"")</f>
        <v/>
      </c>
      <c r="L4070" s="1" t="str">
        <f>IFERROR(VLOOKUP(Table49[[#This Row],[ITEM CODE]],Table2[[Item Code]:[Master Name]],8,0),"")</f>
        <v/>
      </c>
      <c r="M4070" s="41"/>
      <c r="N4070" s="66">
        <f>IFERROR(VLOOKUP(Table49[[#This Row],[ITEM CODE]],Table2[[#All],[Item Code]:[Unit Cost]],10,0),0)</f>
        <v>0</v>
      </c>
      <c r="O4070" s="134">
        <f>IFERROR(VLOOKUP(Table49[[#This Row],[ITEM CODE]],Table2[[#All],[Item Code]:[Unit Cost]],10,0),0)</f>
        <v>0</v>
      </c>
      <c r="P4070" s="56"/>
      <c r="Q4070" s="58"/>
      <c r="R4070" s="58">
        <f>Table49[[#This Row],[QUANTITY]]*Table49[[#This Row],[INV Prices]]</f>
        <v>0</v>
      </c>
      <c r="S4070" s="67"/>
      <c r="V4070" s="41"/>
      <c r="W4070" s="4" t="str">
        <f>IFERROR(VLOOKUP(Table49[[#This Row],[ITEM CODE]],Table2[[Item Code]:[Category ]],6,0),"")</f>
        <v/>
      </c>
      <c r="X4070" s="1" t="str">
        <f>IFERROR(VLOOKUP(Table49[[#This Row],[ITEM CODE]],Table2[[Item Code]:[Sub Category]],7,0),"")</f>
        <v/>
      </c>
      <c r="Y4070" s="68" t="str">
        <f>Table49[[#This Row],[PO Number]]&amp;COUNTIFS($E$5:E4070,E4070)</f>
        <v>0</v>
      </c>
    </row>
    <row r="4071" spans="1:25" ht="14.7" customHeight="1" x14ac:dyDescent="0.3">
      <c r="A4071" s="1" t="str">
        <f>IF(Table49[[#This Row],[ITEM NAME]]="","",ROW()-4)</f>
        <v/>
      </c>
      <c r="B4071" s="68"/>
      <c r="C4071" s="4" t="str">
        <f>IFERROR(VLOOKUP(B4071,Table14[],3,0),"")</f>
        <v/>
      </c>
      <c r="D4071" s="4" t="str">
        <f>IFERROR(VLOOKUP(B4071,Table14[],2,0),"")</f>
        <v/>
      </c>
      <c r="E4071" s="4"/>
      <c r="H4071" s="41" t="str">
        <f>IFERROR(VLOOKUP(Table49[[#This Row],[ITEM CODE]],Table2[[Item Code]:[Master Name]],2,0),"")</f>
        <v/>
      </c>
      <c r="I4071" s="41"/>
      <c r="J4071" s="65" t="str">
        <f>IFERROR(VLOOKUP(Table49[[#This Row],[ITEM CODE]],Table2[[Item Code]:[Master Name]],3,0),"")</f>
        <v/>
      </c>
      <c r="K4071" s="1" t="str">
        <f>IFERROR(VLOOKUP(Table49[[#This Row],[ITEM CODE]],Table2[[Item Code]:[Master Name]],9,0),"")</f>
        <v/>
      </c>
      <c r="L4071" s="1" t="str">
        <f>IFERROR(VLOOKUP(Table49[[#This Row],[ITEM CODE]],Table2[[Item Code]:[Master Name]],8,0),"")</f>
        <v/>
      </c>
      <c r="M4071" s="41"/>
      <c r="N4071" s="66">
        <f>IFERROR(VLOOKUP(Table49[[#This Row],[ITEM CODE]],Table2[[#All],[Item Code]:[Unit Cost]],10,0),0)</f>
        <v>0</v>
      </c>
      <c r="O4071" s="134">
        <f>IFERROR(VLOOKUP(Table49[[#This Row],[ITEM CODE]],Table2[[#All],[Item Code]:[Unit Cost]],10,0),0)</f>
        <v>0</v>
      </c>
      <c r="P4071" s="56"/>
      <c r="Q4071" s="58"/>
      <c r="R4071" s="58">
        <f>Table49[[#This Row],[QUANTITY]]*Table49[[#This Row],[INV Prices]]</f>
        <v>0</v>
      </c>
      <c r="S4071" s="67"/>
      <c r="V4071" s="41"/>
      <c r="W4071" s="4" t="str">
        <f>IFERROR(VLOOKUP(Table49[[#This Row],[ITEM CODE]],Table2[[Item Code]:[Category ]],6,0),"")</f>
        <v/>
      </c>
      <c r="X4071" s="1" t="str">
        <f>IFERROR(VLOOKUP(Table49[[#This Row],[ITEM CODE]],Table2[[Item Code]:[Sub Category]],7,0),"")</f>
        <v/>
      </c>
      <c r="Y4071" s="68" t="str">
        <f>Table49[[#This Row],[PO Number]]&amp;COUNTIFS($E$5:E4071,E4071)</f>
        <v>0</v>
      </c>
    </row>
    <row r="4072" spans="1:25" ht="14.7" customHeight="1" x14ac:dyDescent="0.3">
      <c r="A4072" s="1" t="str">
        <f>IF(Table49[[#This Row],[ITEM NAME]]="","",ROW()-4)</f>
        <v/>
      </c>
      <c r="B4072" s="68"/>
      <c r="C4072" s="4" t="str">
        <f>IFERROR(VLOOKUP(B4072,Table14[],3,0),"")</f>
        <v/>
      </c>
      <c r="D4072" s="4" t="str">
        <f>IFERROR(VLOOKUP(B4072,Table14[],2,0),"")</f>
        <v/>
      </c>
      <c r="E4072" s="4"/>
      <c r="H4072" s="41" t="str">
        <f>IFERROR(VLOOKUP(Table49[[#This Row],[ITEM CODE]],Table2[[Item Code]:[Master Name]],2,0),"")</f>
        <v/>
      </c>
      <c r="I4072" s="41"/>
      <c r="J4072" s="65" t="str">
        <f>IFERROR(VLOOKUP(Table49[[#This Row],[ITEM CODE]],Table2[[Item Code]:[Master Name]],3,0),"")</f>
        <v/>
      </c>
      <c r="K4072" s="1" t="str">
        <f>IFERROR(VLOOKUP(Table49[[#This Row],[ITEM CODE]],Table2[[Item Code]:[Master Name]],9,0),"")</f>
        <v/>
      </c>
      <c r="L4072" s="1" t="str">
        <f>IFERROR(VLOOKUP(Table49[[#This Row],[ITEM CODE]],Table2[[Item Code]:[Master Name]],8,0),"")</f>
        <v/>
      </c>
      <c r="M4072" s="41"/>
      <c r="N4072" s="66">
        <f>IFERROR(VLOOKUP(Table49[[#This Row],[ITEM CODE]],Table2[[#All],[Item Code]:[Unit Cost]],10,0),0)</f>
        <v>0</v>
      </c>
      <c r="O4072" s="134">
        <f>IFERROR(VLOOKUP(Table49[[#This Row],[ITEM CODE]],Table2[[#All],[Item Code]:[Unit Cost]],10,0),0)</f>
        <v>0</v>
      </c>
      <c r="P4072" s="56"/>
      <c r="Q4072" s="58"/>
      <c r="R4072" s="58">
        <f>Table49[[#This Row],[QUANTITY]]*Table49[[#This Row],[INV Prices]]</f>
        <v>0</v>
      </c>
      <c r="S4072" s="67"/>
      <c r="V4072" s="41"/>
      <c r="W4072" s="4" t="str">
        <f>IFERROR(VLOOKUP(Table49[[#This Row],[ITEM CODE]],Table2[[Item Code]:[Category ]],6,0),"")</f>
        <v/>
      </c>
      <c r="X4072" s="1" t="str">
        <f>IFERROR(VLOOKUP(Table49[[#This Row],[ITEM CODE]],Table2[[Item Code]:[Sub Category]],7,0),"")</f>
        <v/>
      </c>
      <c r="Y4072" s="68" t="str">
        <f>Table49[[#This Row],[PO Number]]&amp;COUNTIFS($E$5:E4072,E4072)</f>
        <v>0</v>
      </c>
    </row>
    <row r="4073" spans="1:25" ht="14.7" customHeight="1" x14ac:dyDescent="0.3">
      <c r="A4073" s="1" t="str">
        <f>IF(Table49[[#This Row],[ITEM NAME]]="","",ROW()-4)</f>
        <v/>
      </c>
      <c r="B4073" s="68"/>
      <c r="C4073" s="4" t="str">
        <f>IFERROR(VLOOKUP(B4073,Table14[],3,0),"")</f>
        <v/>
      </c>
      <c r="D4073" s="4" t="str">
        <f>IFERROR(VLOOKUP(B4073,Table14[],2,0),"")</f>
        <v/>
      </c>
      <c r="E4073" s="4"/>
      <c r="H4073" s="41" t="str">
        <f>IFERROR(VLOOKUP(Table49[[#This Row],[ITEM CODE]],Table2[[Item Code]:[Master Name]],2,0),"")</f>
        <v/>
      </c>
      <c r="I4073" s="41"/>
      <c r="J4073" s="65" t="str">
        <f>IFERROR(VLOOKUP(Table49[[#This Row],[ITEM CODE]],Table2[[Item Code]:[Master Name]],3,0),"")</f>
        <v/>
      </c>
      <c r="K4073" s="1" t="str">
        <f>IFERROR(VLOOKUP(Table49[[#This Row],[ITEM CODE]],Table2[[Item Code]:[Master Name]],9,0),"")</f>
        <v/>
      </c>
      <c r="L4073" s="1" t="str">
        <f>IFERROR(VLOOKUP(Table49[[#This Row],[ITEM CODE]],Table2[[Item Code]:[Master Name]],8,0),"")</f>
        <v/>
      </c>
      <c r="M4073" s="41"/>
      <c r="N4073" s="66">
        <f>IFERROR(VLOOKUP(Table49[[#This Row],[ITEM CODE]],Table2[[#All],[Item Code]:[Unit Cost]],10,0),0)</f>
        <v>0</v>
      </c>
      <c r="O4073" s="134">
        <f>IFERROR(VLOOKUP(Table49[[#This Row],[ITEM CODE]],Table2[[#All],[Item Code]:[Unit Cost]],10,0),0)</f>
        <v>0</v>
      </c>
      <c r="P4073" s="56"/>
      <c r="Q4073" s="58"/>
      <c r="R4073" s="58">
        <f>Table49[[#This Row],[QUANTITY]]*Table49[[#This Row],[INV Prices]]</f>
        <v>0</v>
      </c>
      <c r="S4073" s="67"/>
      <c r="V4073" s="41"/>
      <c r="W4073" s="4" t="str">
        <f>IFERROR(VLOOKUP(Table49[[#This Row],[ITEM CODE]],Table2[[Item Code]:[Category ]],6,0),"")</f>
        <v/>
      </c>
      <c r="X4073" s="1" t="str">
        <f>IFERROR(VLOOKUP(Table49[[#This Row],[ITEM CODE]],Table2[[Item Code]:[Sub Category]],7,0),"")</f>
        <v/>
      </c>
      <c r="Y4073" s="68" t="str">
        <f>Table49[[#This Row],[PO Number]]&amp;COUNTIFS($E$5:E4073,E4073)</f>
        <v>0</v>
      </c>
    </row>
    <row r="4074" spans="1:25" ht="14.7" customHeight="1" x14ac:dyDescent="0.3">
      <c r="A4074" s="1" t="str">
        <f>IF(Table49[[#This Row],[ITEM NAME]]="","",ROW()-4)</f>
        <v/>
      </c>
      <c r="B4074" s="68"/>
      <c r="C4074" s="4" t="str">
        <f>IFERROR(VLOOKUP(B4074,Table14[],3,0),"")</f>
        <v/>
      </c>
      <c r="D4074" s="4" t="str">
        <f>IFERROR(VLOOKUP(B4074,Table14[],2,0),"")</f>
        <v/>
      </c>
      <c r="E4074" s="4"/>
      <c r="H4074" s="41" t="str">
        <f>IFERROR(VLOOKUP(Table49[[#This Row],[ITEM CODE]],Table2[[Item Code]:[Master Name]],2,0),"")</f>
        <v/>
      </c>
      <c r="I4074" s="41"/>
      <c r="J4074" s="65" t="str">
        <f>IFERROR(VLOOKUP(Table49[[#This Row],[ITEM CODE]],Table2[[Item Code]:[Master Name]],3,0),"")</f>
        <v/>
      </c>
      <c r="K4074" s="1" t="str">
        <f>IFERROR(VLOOKUP(Table49[[#This Row],[ITEM CODE]],Table2[[Item Code]:[Master Name]],9,0),"")</f>
        <v/>
      </c>
      <c r="L4074" s="1" t="str">
        <f>IFERROR(VLOOKUP(Table49[[#This Row],[ITEM CODE]],Table2[[Item Code]:[Master Name]],8,0),"")</f>
        <v/>
      </c>
      <c r="M4074" s="41"/>
      <c r="N4074" s="66">
        <f>IFERROR(VLOOKUP(Table49[[#This Row],[ITEM CODE]],Table2[[#All],[Item Code]:[Unit Cost]],10,0),0)</f>
        <v>0</v>
      </c>
      <c r="O4074" s="134">
        <f>IFERROR(VLOOKUP(Table49[[#This Row],[ITEM CODE]],Table2[[#All],[Item Code]:[Unit Cost]],10,0),0)</f>
        <v>0</v>
      </c>
      <c r="P4074" s="56"/>
      <c r="Q4074" s="58"/>
      <c r="R4074" s="58">
        <f>Table49[[#This Row],[QUANTITY]]*Table49[[#This Row],[INV Prices]]</f>
        <v>0</v>
      </c>
      <c r="S4074" s="67"/>
      <c r="V4074" s="41"/>
      <c r="W4074" s="4" t="str">
        <f>IFERROR(VLOOKUP(Table49[[#This Row],[ITEM CODE]],Table2[[Item Code]:[Category ]],6,0),"")</f>
        <v/>
      </c>
      <c r="X4074" s="1" t="str">
        <f>IFERROR(VLOOKUP(Table49[[#This Row],[ITEM CODE]],Table2[[Item Code]:[Sub Category]],7,0),"")</f>
        <v/>
      </c>
      <c r="Y4074" s="68" t="str">
        <f>Table49[[#This Row],[PO Number]]&amp;COUNTIFS($E$5:E4074,E4074)</f>
        <v>0</v>
      </c>
    </row>
    <row r="4075" spans="1:25" ht="14.7" customHeight="1" x14ac:dyDescent="0.3">
      <c r="A4075" s="1" t="str">
        <f>IF(Table49[[#This Row],[ITEM NAME]]="","",ROW()-4)</f>
        <v/>
      </c>
      <c r="B4075" s="68"/>
      <c r="C4075" s="4" t="str">
        <f>IFERROR(VLOOKUP(B4075,Table14[],3,0),"")</f>
        <v/>
      </c>
      <c r="D4075" s="4" t="str">
        <f>IFERROR(VLOOKUP(B4075,Table14[],2,0),"")</f>
        <v/>
      </c>
      <c r="E4075" s="4"/>
      <c r="H4075" s="41" t="str">
        <f>IFERROR(VLOOKUP(Table49[[#This Row],[ITEM CODE]],Table2[[Item Code]:[Master Name]],2,0),"")</f>
        <v/>
      </c>
      <c r="I4075" s="41"/>
      <c r="J4075" s="65" t="str">
        <f>IFERROR(VLOOKUP(Table49[[#This Row],[ITEM CODE]],Table2[[Item Code]:[Master Name]],3,0),"")</f>
        <v/>
      </c>
      <c r="K4075" s="1" t="str">
        <f>IFERROR(VLOOKUP(Table49[[#This Row],[ITEM CODE]],Table2[[Item Code]:[Master Name]],9,0),"")</f>
        <v/>
      </c>
      <c r="L4075" s="1" t="str">
        <f>IFERROR(VLOOKUP(Table49[[#This Row],[ITEM CODE]],Table2[[Item Code]:[Master Name]],8,0),"")</f>
        <v/>
      </c>
      <c r="M4075" s="41"/>
      <c r="N4075" s="66">
        <f>IFERROR(VLOOKUP(Table49[[#This Row],[ITEM CODE]],Table2[[#All],[Item Code]:[Unit Cost]],10,0),0)</f>
        <v>0</v>
      </c>
      <c r="O4075" s="134">
        <f>IFERROR(VLOOKUP(Table49[[#This Row],[ITEM CODE]],Table2[[#All],[Item Code]:[Unit Cost]],10,0),0)</f>
        <v>0</v>
      </c>
      <c r="P4075" s="56"/>
      <c r="Q4075" s="58"/>
      <c r="R4075" s="58">
        <f>Table49[[#This Row],[QUANTITY]]*Table49[[#This Row],[INV Prices]]</f>
        <v>0</v>
      </c>
      <c r="S4075" s="67"/>
      <c r="V4075" s="41"/>
      <c r="W4075" s="4" t="str">
        <f>IFERROR(VLOOKUP(Table49[[#This Row],[ITEM CODE]],Table2[[Item Code]:[Category ]],6,0),"")</f>
        <v/>
      </c>
      <c r="X4075" s="1" t="str">
        <f>IFERROR(VLOOKUP(Table49[[#This Row],[ITEM CODE]],Table2[[Item Code]:[Sub Category]],7,0),"")</f>
        <v/>
      </c>
      <c r="Y4075" s="68" t="str">
        <f>Table49[[#This Row],[PO Number]]&amp;COUNTIFS($E$5:E4075,E4075)</f>
        <v>0</v>
      </c>
    </row>
    <row r="4076" spans="1:25" ht="14.7" customHeight="1" x14ac:dyDescent="0.3">
      <c r="A4076" s="1" t="str">
        <f>IF(Table49[[#This Row],[ITEM NAME]]="","",ROW()-4)</f>
        <v/>
      </c>
      <c r="B4076" s="68"/>
      <c r="C4076" s="4" t="str">
        <f>IFERROR(VLOOKUP(B4076,Table14[],3,0),"")</f>
        <v/>
      </c>
      <c r="D4076" s="4" t="str">
        <f>IFERROR(VLOOKUP(B4076,Table14[],2,0),"")</f>
        <v/>
      </c>
      <c r="E4076" s="4"/>
      <c r="H4076" s="41" t="str">
        <f>IFERROR(VLOOKUP(Table49[[#This Row],[ITEM CODE]],Table2[[Item Code]:[Master Name]],2,0),"")</f>
        <v/>
      </c>
      <c r="I4076" s="41"/>
      <c r="J4076" s="65" t="str">
        <f>IFERROR(VLOOKUP(Table49[[#This Row],[ITEM CODE]],Table2[[Item Code]:[Master Name]],3,0),"")</f>
        <v/>
      </c>
      <c r="K4076" s="1" t="str">
        <f>IFERROR(VLOOKUP(Table49[[#This Row],[ITEM CODE]],Table2[[Item Code]:[Master Name]],9,0),"")</f>
        <v/>
      </c>
      <c r="L4076" s="1" t="str">
        <f>IFERROR(VLOOKUP(Table49[[#This Row],[ITEM CODE]],Table2[[Item Code]:[Master Name]],8,0),"")</f>
        <v/>
      </c>
      <c r="M4076" s="41"/>
      <c r="N4076" s="66">
        <f>IFERROR(VLOOKUP(Table49[[#This Row],[ITEM CODE]],Table2[[#All],[Item Code]:[Unit Cost]],10,0),0)</f>
        <v>0</v>
      </c>
      <c r="O4076" s="134">
        <f>IFERROR(VLOOKUP(Table49[[#This Row],[ITEM CODE]],Table2[[#All],[Item Code]:[Unit Cost]],10,0),0)</f>
        <v>0</v>
      </c>
      <c r="P4076" s="56"/>
      <c r="Q4076" s="58"/>
      <c r="R4076" s="58">
        <f>Table49[[#This Row],[QUANTITY]]*Table49[[#This Row],[INV Prices]]</f>
        <v>0</v>
      </c>
      <c r="S4076" s="67"/>
      <c r="V4076" s="41"/>
      <c r="W4076" s="4" t="str">
        <f>IFERROR(VLOOKUP(Table49[[#This Row],[ITEM CODE]],Table2[[Item Code]:[Category ]],6,0),"")</f>
        <v/>
      </c>
      <c r="X4076" s="1" t="str">
        <f>IFERROR(VLOOKUP(Table49[[#This Row],[ITEM CODE]],Table2[[Item Code]:[Sub Category]],7,0),"")</f>
        <v/>
      </c>
      <c r="Y4076" s="68" t="str">
        <f>Table49[[#This Row],[PO Number]]&amp;COUNTIFS($E$5:E4076,E4076)</f>
        <v>0</v>
      </c>
    </row>
    <row r="4077" spans="1:25" ht="14.7" customHeight="1" x14ac:dyDescent="0.3">
      <c r="A4077" s="1" t="str">
        <f>IF(Table49[[#This Row],[ITEM NAME]]="","",ROW()-4)</f>
        <v/>
      </c>
      <c r="B4077" s="68"/>
      <c r="C4077" s="4" t="str">
        <f>IFERROR(VLOOKUP(B4077,Table14[],3,0),"")</f>
        <v/>
      </c>
      <c r="D4077" s="4" t="str">
        <f>IFERROR(VLOOKUP(B4077,Table14[],2,0),"")</f>
        <v/>
      </c>
      <c r="E4077" s="4"/>
      <c r="H4077" s="41" t="str">
        <f>IFERROR(VLOOKUP(Table49[[#This Row],[ITEM CODE]],Table2[[Item Code]:[Master Name]],2,0),"")</f>
        <v/>
      </c>
      <c r="I4077" s="41"/>
      <c r="J4077" s="65" t="str">
        <f>IFERROR(VLOOKUP(Table49[[#This Row],[ITEM CODE]],Table2[[Item Code]:[Master Name]],3,0),"")</f>
        <v/>
      </c>
      <c r="K4077" s="1" t="str">
        <f>IFERROR(VLOOKUP(Table49[[#This Row],[ITEM CODE]],Table2[[Item Code]:[Master Name]],9,0),"")</f>
        <v/>
      </c>
      <c r="L4077" s="1" t="str">
        <f>IFERROR(VLOOKUP(Table49[[#This Row],[ITEM CODE]],Table2[[Item Code]:[Master Name]],8,0),"")</f>
        <v/>
      </c>
      <c r="M4077" s="41"/>
      <c r="N4077" s="66">
        <f>IFERROR(VLOOKUP(Table49[[#This Row],[ITEM CODE]],Table2[[#All],[Item Code]:[Unit Cost]],10,0),0)</f>
        <v>0</v>
      </c>
      <c r="O4077" s="134">
        <f>IFERROR(VLOOKUP(Table49[[#This Row],[ITEM CODE]],Table2[[#All],[Item Code]:[Unit Cost]],10,0),0)</f>
        <v>0</v>
      </c>
      <c r="P4077" s="56"/>
      <c r="Q4077" s="58"/>
      <c r="R4077" s="58">
        <f>Table49[[#This Row],[QUANTITY]]*Table49[[#This Row],[INV Prices]]</f>
        <v>0</v>
      </c>
      <c r="S4077" s="67"/>
      <c r="V4077" s="41"/>
      <c r="W4077" s="4" t="str">
        <f>IFERROR(VLOOKUP(Table49[[#This Row],[ITEM CODE]],Table2[[Item Code]:[Category ]],6,0),"")</f>
        <v/>
      </c>
      <c r="X4077" s="1" t="str">
        <f>IFERROR(VLOOKUP(Table49[[#This Row],[ITEM CODE]],Table2[[Item Code]:[Sub Category]],7,0),"")</f>
        <v/>
      </c>
      <c r="Y4077" s="68" t="str">
        <f>Table49[[#This Row],[PO Number]]&amp;COUNTIFS($E$5:E4077,E4077)</f>
        <v>0</v>
      </c>
    </row>
    <row r="4078" spans="1:25" ht="14.7" customHeight="1" x14ac:dyDescent="0.3">
      <c r="A4078" s="1" t="str">
        <f>IF(Table49[[#This Row],[ITEM NAME]]="","",ROW()-4)</f>
        <v/>
      </c>
      <c r="B4078" s="68"/>
      <c r="C4078" s="4" t="str">
        <f>IFERROR(VLOOKUP(B4078,Table14[],3,0),"")</f>
        <v/>
      </c>
      <c r="D4078" s="4" t="str">
        <f>IFERROR(VLOOKUP(B4078,Table14[],2,0),"")</f>
        <v/>
      </c>
      <c r="E4078" s="4"/>
      <c r="H4078" s="41" t="str">
        <f>IFERROR(VLOOKUP(Table49[[#This Row],[ITEM CODE]],Table2[[Item Code]:[Master Name]],2,0),"")</f>
        <v/>
      </c>
      <c r="I4078" s="41"/>
      <c r="J4078" s="65" t="str">
        <f>IFERROR(VLOOKUP(Table49[[#This Row],[ITEM CODE]],Table2[[Item Code]:[Master Name]],3,0),"")</f>
        <v/>
      </c>
      <c r="K4078" s="1" t="str">
        <f>IFERROR(VLOOKUP(Table49[[#This Row],[ITEM CODE]],Table2[[Item Code]:[Master Name]],9,0),"")</f>
        <v/>
      </c>
      <c r="L4078" s="1" t="str">
        <f>IFERROR(VLOOKUP(Table49[[#This Row],[ITEM CODE]],Table2[[Item Code]:[Master Name]],8,0),"")</f>
        <v/>
      </c>
      <c r="M4078" s="41"/>
      <c r="N4078" s="66">
        <f>IFERROR(VLOOKUP(Table49[[#This Row],[ITEM CODE]],Table2[[#All],[Item Code]:[Unit Cost]],10,0),0)</f>
        <v>0</v>
      </c>
      <c r="O4078" s="134">
        <f>IFERROR(VLOOKUP(Table49[[#This Row],[ITEM CODE]],Table2[[#All],[Item Code]:[Unit Cost]],10,0),0)</f>
        <v>0</v>
      </c>
      <c r="P4078" s="56"/>
      <c r="Q4078" s="58"/>
      <c r="R4078" s="58">
        <f>Table49[[#This Row],[QUANTITY]]*Table49[[#This Row],[INV Prices]]</f>
        <v>0</v>
      </c>
      <c r="S4078" s="67"/>
      <c r="V4078" s="41"/>
      <c r="W4078" s="4" t="str">
        <f>IFERROR(VLOOKUP(Table49[[#This Row],[ITEM CODE]],Table2[[Item Code]:[Category ]],6,0),"")</f>
        <v/>
      </c>
      <c r="X4078" s="1" t="str">
        <f>IFERROR(VLOOKUP(Table49[[#This Row],[ITEM CODE]],Table2[[Item Code]:[Sub Category]],7,0),"")</f>
        <v/>
      </c>
      <c r="Y4078" s="68" t="str">
        <f>Table49[[#This Row],[PO Number]]&amp;COUNTIFS($E$5:E4078,E4078)</f>
        <v>0</v>
      </c>
    </row>
    <row r="4079" spans="1:25" ht="14.7" customHeight="1" x14ac:dyDescent="0.3">
      <c r="A4079" s="1" t="str">
        <f>IF(Table49[[#This Row],[ITEM NAME]]="","",ROW()-4)</f>
        <v/>
      </c>
      <c r="B4079" s="68"/>
      <c r="C4079" s="4" t="str">
        <f>IFERROR(VLOOKUP(B4079,Table14[],3,0),"")</f>
        <v/>
      </c>
      <c r="D4079" s="4" t="str">
        <f>IFERROR(VLOOKUP(B4079,Table14[],2,0),"")</f>
        <v/>
      </c>
      <c r="E4079" s="4"/>
      <c r="H4079" s="41" t="str">
        <f>IFERROR(VLOOKUP(Table49[[#This Row],[ITEM CODE]],Table2[[Item Code]:[Master Name]],2,0),"")</f>
        <v/>
      </c>
      <c r="I4079" s="41"/>
      <c r="J4079" s="65" t="str">
        <f>IFERROR(VLOOKUP(Table49[[#This Row],[ITEM CODE]],Table2[[Item Code]:[Master Name]],3,0),"")</f>
        <v/>
      </c>
      <c r="K4079" s="1" t="str">
        <f>IFERROR(VLOOKUP(Table49[[#This Row],[ITEM CODE]],Table2[[Item Code]:[Master Name]],9,0),"")</f>
        <v/>
      </c>
      <c r="L4079" s="1" t="str">
        <f>IFERROR(VLOOKUP(Table49[[#This Row],[ITEM CODE]],Table2[[Item Code]:[Master Name]],8,0),"")</f>
        <v/>
      </c>
      <c r="M4079" s="41"/>
      <c r="N4079" s="66">
        <f>IFERROR(VLOOKUP(Table49[[#This Row],[ITEM CODE]],Table2[[#All],[Item Code]:[Unit Cost]],10,0),0)</f>
        <v>0</v>
      </c>
      <c r="O4079" s="134">
        <f>IFERROR(VLOOKUP(Table49[[#This Row],[ITEM CODE]],Table2[[#All],[Item Code]:[Unit Cost]],10,0),0)</f>
        <v>0</v>
      </c>
      <c r="P4079" s="56"/>
      <c r="Q4079" s="58"/>
      <c r="R4079" s="58">
        <f>Table49[[#This Row],[QUANTITY]]*Table49[[#This Row],[INV Prices]]</f>
        <v>0</v>
      </c>
      <c r="S4079" s="67"/>
      <c r="V4079" s="41"/>
      <c r="W4079" s="4" t="str">
        <f>IFERROR(VLOOKUP(Table49[[#This Row],[ITEM CODE]],Table2[[Item Code]:[Category ]],6,0),"")</f>
        <v/>
      </c>
      <c r="X4079" s="1" t="str">
        <f>IFERROR(VLOOKUP(Table49[[#This Row],[ITEM CODE]],Table2[[Item Code]:[Sub Category]],7,0),"")</f>
        <v/>
      </c>
      <c r="Y4079" s="68" t="str">
        <f>Table49[[#This Row],[PO Number]]&amp;COUNTIFS($E$5:E4079,E4079)</f>
        <v>0</v>
      </c>
    </row>
    <row r="4080" spans="1:25" ht="14.7" customHeight="1" x14ac:dyDescent="0.3">
      <c r="A4080" s="1" t="str">
        <f>IF(Table49[[#This Row],[ITEM NAME]]="","",ROW()-4)</f>
        <v/>
      </c>
      <c r="B4080" s="68"/>
      <c r="C4080" s="4" t="str">
        <f>IFERROR(VLOOKUP(B4080,Table14[],3,0),"")</f>
        <v/>
      </c>
      <c r="D4080" s="4" t="str">
        <f>IFERROR(VLOOKUP(B4080,Table14[],2,0),"")</f>
        <v/>
      </c>
      <c r="E4080" s="4"/>
      <c r="H4080" s="41" t="str">
        <f>IFERROR(VLOOKUP(Table49[[#This Row],[ITEM CODE]],Table2[[Item Code]:[Master Name]],2,0),"")</f>
        <v/>
      </c>
      <c r="I4080" s="41"/>
      <c r="J4080" s="65" t="str">
        <f>IFERROR(VLOOKUP(Table49[[#This Row],[ITEM CODE]],Table2[[Item Code]:[Master Name]],3,0),"")</f>
        <v/>
      </c>
      <c r="K4080" s="1" t="str">
        <f>IFERROR(VLOOKUP(Table49[[#This Row],[ITEM CODE]],Table2[[Item Code]:[Master Name]],9,0),"")</f>
        <v/>
      </c>
      <c r="L4080" s="1" t="str">
        <f>IFERROR(VLOOKUP(Table49[[#This Row],[ITEM CODE]],Table2[[Item Code]:[Master Name]],8,0),"")</f>
        <v/>
      </c>
      <c r="M4080" s="41"/>
      <c r="N4080" s="66">
        <f>IFERROR(VLOOKUP(Table49[[#This Row],[ITEM CODE]],Table2[[#All],[Item Code]:[Unit Cost]],10,0),0)</f>
        <v>0</v>
      </c>
      <c r="O4080" s="134">
        <f>IFERROR(VLOOKUP(Table49[[#This Row],[ITEM CODE]],Table2[[#All],[Item Code]:[Unit Cost]],10,0),0)</f>
        <v>0</v>
      </c>
      <c r="P4080" s="56"/>
      <c r="Q4080" s="58"/>
      <c r="R4080" s="58">
        <f>Table49[[#This Row],[QUANTITY]]*Table49[[#This Row],[INV Prices]]</f>
        <v>0</v>
      </c>
      <c r="S4080" s="67"/>
      <c r="V4080" s="41"/>
      <c r="W4080" s="4" t="str">
        <f>IFERROR(VLOOKUP(Table49[[#This Row],[ITEM CODE]],Table2[[Item Code]:[Category ]],6,0),"")</f>
        <v/>
      </c>
      <c r="X4080" s="1" t="str">
        <f>IFERROR(VLOOKUP(Table49[[#This Row],[ITEM CODE]],Table2[[Item Code]:[Sub Category]],7,0),"")</f>
        <v/>
      </c>
      <c r="Y4080" s="68" t="str">
        <f>Table49[[#This Row],[PO Number]]&amp;COUNTIFS($E$5:E4080,E4080)</f>
        <v>0</v>
      </c>
    </row>
    <row r="4081" spans="1:25" ht="14.7" customHeight="1" x14ac:dyDescent="0.3">
      <c r="A4081" s="1" t="str">
        <f>IF(Table49[[#This Row],[ITEM NAME]]="","",ROW()-4)</f>
        <v/>
      </c>
      <c r="B4081" s="68"/>
      <c r="C4081" s="4" t="str">
        <f>IFERROR(VLOOKUP(B4081,Table14[],3,0),"")</f>
        <v/>
      </c>
      <c r="D4081" s="4" t="str">
        <f>IFERROR(VLOOKUP(B4081,Table14[],2,0),"")</f>
        <v/>
      </c>
      <c r="E4081" s="4"/>
      <c r="H4081" s="41" t="str">
        <f>IFERROR(VLOOKUP(Table49[[#This Row],[ITEM CODE]],Table2[[Item Code]:[Master Name]],2,0),"")</f>
        <v/>
      </c>
      <c r="I4081" s="41"/>
      <c r="J4081" s="65" t="str">
        <f>IFERROR(VLOOKUP(Table49[[#This Row],[ITEM CODE]],Table2[[Item Code]:[Master Name]],3,0),"")</f>
        <v/>
      </c>
      <c r="K4081" s="1" t="str">
        <f>IFERROR(VLOOKUP(Table49[[#This Row],[ITEM CODE]],Table2[[Item Code]:[Master Name]],9,0),"")</f>
        <v/>
      </c>
      <c r="L4081" s="1" t="str">
        <f>IFERROR(VLOOKUP(Table49[[#This Row],[ITEM CODE]],Table2[[Item Code]:[Master Name]],8,0),"")</f>
        <v/>
      </c>
      <c r="M4081" s="41"/>
      <c r="N4081" s="66">
        <f>IFERROR(VLOOKUP(Table49[[#This Row],[ITEM CODE]],Table2[[#All],[Item Code]:[Unit Cost]],10,0),0)</f>
        <v>0</v>
      </c>
      <c r="O4081" s="134">
        <f>IFERROR(VLOOKUP(Table49[[#This Row],[ITEM CODE]],Table2[[#All],[Item Code]:[Unit Cost]],10,0),0)</f>
        <v>0</v>
      </c>
      <c r="P4081" s="56"/>
      <c r="Q4081" s="58"/>
      <c r="R4081" s="58">
        <f>Table49[[#This Row],[QUANTITY]]*Table49[[#This Row],[INV Prices]]</f>
        <v>0</v>
      </c>
      <c r="S4081" s="67"/>
      <c r="V4081" s="41"/>
      <c r="W4081" s="4" t="str">
        <f>IFERROR(VLOOKUP(Table49[[#This Row],[ITEM CODE]],Table2[[Item Code]:[Category ]],6,0),"")</f>
        <v/>
      </c>
      <c r="X4081" s="1" t="str">
        <f>IFERROR(VLOOKUP(Table49[[#This Row],[ITEM CODE]],Table2[[Item Code]:[Sub Category]],7,0),"")</f>
        <v/>
      </c>
      <c r="Y4081" s="68" t="str">
        <f>Table49[[#This Row],[PO Number]]&amp;COUNTIFS($E$5:E4081,E4081)</f>
        <v>0</v>
      </c>
    </row>
    <row r="4082" spans="1:25" ht="14.7" customHeight="1" x14ac:dyDescent="0.3">
      <c r="A4082" s="1" t="str">
        <f>IF(Table49[[#This Row],[ITEM NAME]]="","",ROW()-4)</f>
        <v/>
      </c>
      <c r="B4082" s="68"/>
      <c r="C4082" s="4" t="str">
        <f>IFERROR(VLOOKUP(B4082,Table14[],3,0),"")</f>
        <v/>
      </c>
      <c r="D4082" s="4" t="str">
        <f>IFERROR(VLOOKUP(B4082,Table14[],2,0),"")</f>
        <v/>
      </c>
      <c r="E4082" s="4"/>
      <c r="H4082" s="41" t="str">
        <f>IFERROR(VLOOKUP(Table49[[#This Row],[ITEM CODE]],Table2[[Item Code]:[Master Name]],2,0),"")</f>
        <v/>
      </c>
      <c r="I4082" s="41"/>
      <c r="J4082" s="65" t="str">
        <f>IFERROR(VLOOKUP(Table49[[#This Row],[ITEM CODE]],Table2[[Item Code]:[Master Name]],3,0),"")</f>
        <v/>
      </c>
      <c r="K4082" s="1" t="str">
        <f>IFERROR(VLOOKUP(Table49[[#This Row],[ITEM CODE]],Table2[[Item Code]:[Master Name]],9,0),"")</f>
        <v/>
      </c>
      <c r="L4082" s="1" t="str">
        <f>IFERROR(VLOOKUP(Table49[[#This Row],[ITEM CODE]],Table2[[Item Code]:[Master Name]],8,0),"")</f>
        <v/>
      </c>
      <c r="M4082" s="41"/>
      <c r="N4082" s="66">
        <f>IFERROR(VLOOKUP(Table49[[#This Row],[ITEM CODE]],Table2[[#All],[Item Code]:[Unit Cost]],10,0),0)</f>
        <v>0</v>
      </c>
      <c r="O4082" s="134">
        <f>IFERROR(VLOOKUP(Table49[[#This Row],[ITEM CODE]],Table2[[#All],[Item Code]:[Unit Cost]],10,0),0)</f>
        <v>0</v>
      </c>
      <c r="P4082" s="56"/>
      <c r="Q4082" s="58"/>
      <c r="R4082" s="58">
        <f>Table49[[#This Row],[QUANTITY]]*Table49[[#This Row],[INV Prices]]</f>
        <v>0</v>
      </c>
      <c r="S4082" s="67"/>
      <c r="V4082" s="41"/>
      <c r="W4082" s="4" t="str">
        <f>IFERROR(VLOOKUP(Table49[[#This Row],[ITEM CODE]],Table2[[Item Code]:[Category ]],6,0),"")</f>
        <v/>
      </c>
      <c r="X4082" s="1" t="str">
        <f>IFERROR(VLOOKUP(Table49[[#This Row],[ITEM CODE]],Table2[[Item Code]:[Sub Category]],7,0),"")</f>
        <v/>
      </c>
      <c r="Y4082" s="68" t="str">
        <f>Table49[[#This Row],[PO Number]]&amp;COUNTIFS($E$5:E4082,E4082)</f>
        <v>0</v>
      </c>
    </row>
    <row r="4083" spans="1:25" ht="14.7" customHeight="1" x14ac:dyDescent="0.3">
      <c r="A4083" s="1" t="str">
        <f>IF(Table49[[#This Row],[ITEM NAME]]="","",ROW()-4)</f>
        <v/>
      </c>
      <c r="B4083" s="68"/>
      <c r="C4083" s="4" t="str">
        <f>IFERROR(VLOOKUP(B4083,Table14[],3,0),"")</f>
        <v/>
      </c>
      <c r="D4083" s="4" t="str">
        <f>IFERROR(VLOOKUP(B4083,Table14[],2,0),"")</f>
        <v/>
      </c>
      <c r="E4083" s="4"/>
      <c r="H4083" s="41" t="str">
        <f>IFERROR(VLOOKUP(Table49[[#This Row],[ITEM CODE]],Table2[[Item Code]:[Master Name]],2,0),"")</f>
        <v/>
      </c>
      <c r="I4083" s="41"/>
      <c r="J4083" s="65" t="str">
        <f>IFERROR(VLOOKUP(Table49[[#This Row],[ITEM CODE]],Table2[[Item Code]:[Master Name]],3,0),"")</f>
        <v/>
      </c>
      <c r="K4083" s="1" t="str">
        <f>IFERROR(VLOOKUP(Table49[[#This Row],[ITEM CODE]],Table2[[Item Code]:[Master Name]],9,0),"")</f>
        <v/>
      </c>
      <c r="L4083" s="1" t="str">
        <f>IFERROR(VLOOKUP(Table49[[#This Row],[ITEM CODE]],Table2[[Item Code]:[Master Name]],8,0),"")</f>
        <v/>
      </c>
      <c r="M4083" s="41"/>
      <c r="N4083" s="66">
        <f>IFERROR(VLOOKUP(Table49[[#This Row],[ITEM CODE]],Table2[[#All],[Item Code]:[Unit Cost]],10,0),0)</f>
        <v>0</v>
      </c>
      <c r="O4083" s="134">
        <f>IFERROR(VLOOKUP(Table49[[#This Row],[ITEM CODE]],Table2[[#All],[Item Code]:[Unit Cost]],10,0),0)</f>
        <v>0</v>
      </c>
      <c r="P4083" s="56"/>
      <c r="Q4083" s="58"/>
      <c r="R4083" s="58">
        <f>Table49[[#This Row],[QUANTITY]]*Table49[[#This Row],[INV Prices]]</f>
        <v>0</v>
      </c>
      <c r="S4083" s="67"/>
      <c r="V4083" s="41"/>
      <c r="W4083" s="4" t="str">
        <f>IFERROR(VLOOKUP(Table49[[#This Row],[ITEM CODE]],Table2[[Item Code]:[Category ]],6,0),"")</f>
        <v/>
      </c>
      <c r="X4083" s="1" t="str">
        <f>IFERROR(VLOOKUP(Table49[[#This Row],[ITEM CODE]],Table2[[Item Code]:[Sub Category]],7,0),"")</f>
        <v/>
      </c>
      <c r="Y4083" s="68" t="str">
        <f>Table49[[#This Row],[PO Number]]&amp;COUNTIFS($E$5:E4083,E4083)</f>
        <v>0</v>
      </c>
    </row>
    <row r="4084" spans="1:25" ht="14.7" customHeight="1" x14ac:dyDescent="0.3">
      <c r="A4084" s="1" t="str">
        <f>IF(Table49[[#This Row],[ITEM NAME]]="","",ROW()-4)</f>
        <v/>
      </c>
      <c r="B4084" s="68"/>
      <c r="C4084" s="4" t="str">
        <f>IFERROR(VLOOKUP(B4084,Table14[],3,0),"")</f>
        <v/>
      </c>
      <c r="D4084" s="4" t="str">
        <f>IFERROR(VLOOKUP(B4084,Table14[],2,0),"")</f>
        <v/>
      </c>
      <c r="E4084" s="4"/>
      <c r="H4084" s="41" t="str">
        <f>IFERROR(VLOOKUP(Table49[[#This Row],[ITEM CODE]],Table2[[Item Code]:[Master Name]],2,0),"")</f>
        <v/>
      </c>
      <c r="I4084" s="41"/>
      <c r="J4084" s="65" t="str">
        <f>IFERROR(VLOOKUP(Table49[[#This Row],[ITEM CODE]],Table2[[Item Code]:[Master Name]],3,0),"")</f>
        <v/>
      </c>
      <c r="K4084" s="1" t="str">
        <f>IFERROR(VLOOKUP(Table49[[#This Row],[ITEM CODE]],Table2[[Item Code]:[Master Name]],9,0),"")</f>
        <v/>
      </c>
      <c r="L4084" s="1" t="str">
        <f>IFERROR(VLOOKUP(Table49[[#This Row],[ITEM CODE]],Table2[[Item Code]:[Master Name]],8,0),"")</f>
        <v/>
      </c>
      <c r="M4084" s="41"/>
      <c r="N4084" s="66">
        <f>IFERROR(VLOOKUP(Table49[[#This Row],[ITEM CODE]],Table2[[#All],[Item Code]:[Unit Cost]],10,0),0)</f>
        <v>0</v>
      </c>
      <c r="O4084" s="134">
        <f>IFERROR(VLOOKUP(Table49[[#This Row],[ITEM CODE]],Table2[[#All],[Item Code]:[Unit Cost]],10,0),0)</f>
        <v>0</v>
      </c>
      <c r="P4084" s="56"/>
      <c r="Q4084" s="58"/>
      <c r="R4084" s="58">
        <f>Table49[[#This Row],[QUANTITY]]*Table49[[#This Row],[INV Prices]]</f>
        <v>0</v>
      </c>
      <c r="S4084" s="67"/>
      <c r="V4084" s="41"/>
      <c r="W4084" s="4" t="str">
        <f>IFERROR(VLOOKUP(Table49[[#This Row],[ITEM CODE]],Table2[[Item Code]:[Category ]],6,0),"")</f>
        <v/>
      </c>
      <c r="X4084" s="1" t="str">
        <f>IFERROR(VLOOKUP(Table49[[#This Row],[ITEM CODE]],Table2[[Item Code]:[Sub Category]],7,0),"")</f>
        <v/>
      </c>
      <c r="Y4084" s="68" t="str">
        <f>Table49[[#This Row],[PO Number]]&amp;COUNTIFS($E$5:E4084,E4084)</f>
        <v>0</v>
      </c>
    </row>
    <row r="4085" spans="1:25" ht="14.7" customHeight="1" x14ac:dyDescent="0.3">
      <c r="A4085" s="1" t="str">
        <f>IF(Table49[[#This Row],[ITEM NAME]]="","",ROW()-4)</f>
        <v/>
      </c>
      <c r="B4085" s="68"/>
      <c r="C4085" s="4" t="str">
        <f>IFERROR(VLOOKUP(B4085,Table14[],3,0),"")</f>
        <v/>
      </c>
      <c r="D4085" s="4" t="str">
        <f>IFERROR(VLOOKUP(B4085,Table14[],2,0),"")</f>
        <v/>
      </c>
      <c r="E4085" s="4"/>
      <c r="H4085" s="41" t="str">
        <f>IFERROR(VLOOKUP(Table49[[#This Row],[ITEM CODE]],Table2[[Item Code]:[Master Name]],2,0),"")</f>
        <v/>
      </c>
      <c r="I4085" s="41"/>
      <c r="J4085" s="65" t="str">
        <f>IFERROR(VLOOKUP(Table49[[#This Row],[ITEM CODE]],Table2[[Item Code]:[Master Name]],3,0),"")</f>
        <v/>
      </c>
      <c r="K4085" s="1" t="str">
        <f>IFERROR(VLOOKUP(Table49[[#This Row],[ITEM CODE]],Table2[[Item Code]:[Master Name]],9,0),"")</f>
        <v/>
      </c>
      <c r="L4085" s="1" t="str">
        <f>IFERROR(VLOOKUP(Table49[[#This Row],[ITEM CODE]],Table2[[Item Code]:[Master Name]],8,0),"")</f>
        <v/>
      </c>
      <c r="M4085" s="41"/>
      <c r="N4085" s="66">
        <f>IFERROR(VLOOKUP(Table49[[#This Row],[ITEM CODE]],Table2[[#All],[Item Code]:[Unit Cost]],10,0),0)</f>
        <v>0</v>
      </c>
      <c r="O4085" s="134">
        <f>IFERROR(VLOOKUP(Table49[[#This Row],[ITEM CODE]],Table2[[#All],[Item Code]:[Unit Cost]],10,0),0)</f>
        <v>0</v>
      </c>
      <c r="P4085" s="56"/>
      <c r="Q4085" s="58"/>
      <c r="R4085" s="58">
        <f>Table49[[#This Row],[QUANTITY]]*Table49[[#This Row],[INV Prices]]</f>
        <v>0</v>
      </c>
      <c r="S4085" s="67"/>
      <c r="V4085" s="41"/>
      <c r="W4085" s="4" t="str">
        <f>IFERROR(VLOOKUP(Table49[[#This Row],[ITEM CODE]],Table2[[Item Code]:[Category ]],6,0),"")</f>
        <v/>
      </c>
      <c r="X4085" s="1" t="str">
        <f>IFERROR(VLOOKUP(Table49[[#This Row],[ITEM CODE]],Table2[[Item Code]:[Sub Category]],7,0),"")</f>
        <v/>
      </c>
      <c r="Y4085" s="68" t="str">
        <f>Table49[[#This Row],[PO Number]]&amp;COUNTIFS($E$5:E4085,E4085)</f>
        <v>0</v>
      </c>
    </row>
    <row r="4086" spans="1:25" ht="14.7" customHeight="1" x14ac:dyDescent="0.3">
      <c r="A4086" s="1" t="str">
        <f>IF(Table49[[#This Row],[ITEM NAME]]="","",ROW()-4)</f>
        <v/>
      </c>
      <c r="B4086" s="68"/>
      <c r="C4086" s="4" t="str">
        <f>IFERROR(VLOOKUP(B4086,Table14[],3,0),"")</f>
        <v/>
      </c>
      <c r="D4086" s="4" t="str">
        <f>IFERROR(VLOOKUP(B4086,Table14[],2,0),"")</f>
        <v/>
      </c>
      <c r="E4086" s="4"/>
      <c r="H4086" s="41" t="str">
        <f>IFERROR(VLOOKUP(Table49[[#This Row],[ITEM CODE]],Table2[[Item Code]:[Master Name]],2,0),"")</f>
        <v/>
      </c>
      <c r="I4086" s="41"/>
      <c r="J4086" s="65" t="str">
        <f>IFERROR(VLOOKUP(Table49[[#This Row],[ITEM CODE]],Table2[[Item Code]:[Master Name]],3,0),"")</f>
        <v/>
      </c>
      <c r="K4086" s="1" t="str">
        <f>IFERROR(VLOOKUP(Table49[[#This Row],[ITEM CODE]],Table2[[Item Code]:[Master Name]],9,0),"")</f>
        <v/>
      </c>
      <c r="L4086" s="1" t="str">
        <f>IFERROR(VLOOKUP(Table49[[#This Row],[ITEM CODE]],Table2[[Item Code]:[Master Name]],8,0),"")</f>
        <v/>
      </c>
      <c r="M4086" s="41"/>
      <c r="N4086" s="66">
        <f>IFERROR(VLOOKUP(Table49[[#This Row],[ITEM CODE]],Table2[[#All],[Item Code]:[Unit Cost]],10,0),0)</f>
        <v>0</v>
      </c>
      <c r="O4086" s="134">
        <f>IFERROR(VLOOKUP(Table49[[#This Row],[ITEM CODE]],Table2[[#All],[Item Code]:[Unit Cost]],10,0),0)</f>
        <v>0</v>
      </c>
      <c r="P4086" s="56"/>
      <c r="Q4086" s="58"/>
      <c r="R4086" s="58">
        <f>Table49[[#This Row],[QUANTITY]]*Table49[[#This Row],[INV Prices]]</f>
        <v>0</v>
      </c>
      <c r="S4086" s="67"/>
      <c r="V4086" s="41"/>
      <c r="W4086" s="4" t="str">
        <f>IFERROR(VLOOKUP(Table49[[#This Row],[ITEM CODE]],Table2[[Item Code]:[Category ]],6,0),"")</f>
        <v/>
      </c>
      <c r="X4086" s="1" t="str">
        <f>IFERROR(VLOOKUP(Table49[[#This Row],[ITEM CODE]],Table2[[Item Code]:[Sub Category]],7,0),"")</f>
        <v/>
      </c>
      <c r="Y4086" s="68" t="str">
        <f>Table49[[#This Row],[PO Number]]&amp;COUNTIFS($E$5:E4086,E4086)</f>
        <v>0</v>
      </c>
    </row>
    <row r="4087" spans="1:25" ht="14.7" customHeight="1" x14ac:dyDescent="0.3">
      <c r="A4087" s="1" t="str">
        <f>IF(Table49[[#This Row],[ITEM NAME]]="","",ROW()-4)</f>
        <v/>
      </c>
      <c r="B4087" s="68"/>
      <c r="C4087" s="4" t="str">
        <f>IFERROR(VLOOKUP(B4087,Table14[],3,0),"")</f>
        <v/>
      </c>
      <c r="D4087" s="4" t="str">
        <f>IFERROR(VLOOKUP(B4087,Table14[],2,0),"")</f>
        <v/>
      </c>
      <c r="E4087" s="4"/>
      <c r="H4087" s="41" t="str">
        <f>IFERROR(VLOOKUP(Table49[[#This Row],[ITEM CODE]],Table2[[Item Code]:[Master Name]],2,0),"")</f>
        <v/>
      </c>
      <c r="I4087" s="41"/>
      <c r="J4087" s="65" t="str">
        <f>IFERROR(VLOOKUP(Table49[[#This Row],[ITEM CODE]],Table2[[Item Code]:[Master Name]],3,0),"")</f>
        <v/>
      </c>
      <c r="K4087" s="1" t="str">
        <f>IFERROR(VLOOKUP(Table49[[#This Row],[ITEM CODE]],Table2[[Item Code]:[Master Name]],9,0),"")</f>
        <v/>
      </c>
      <c r="L4087" s="1" t="str">
        <f>IFERROR(VLOOKUP(Table49[[#This Row],[ITEM CODE]],Table2[[Item Code]:[Master Name]],8,0),"")</f>
        <v/>
      </c>
      <c r="M4087" s="41"/>
      <c r="N4087" s="66">
        <f>IFERROR(VLOOKUP(Table49[[#This Row],[ITEM CODE]],Table2[[#All],[Item Code]:[Unit Cost]],10,0),0)</f>
        <v>0</v>
      </c>
      <c r="O4087" s="134">
        <f>IFERROR(VLOOKUP(Table49[[#This Row],[ITEM CODE]],Table2[[#All],[Item Code]:[Unit Cost]],10,0),0)</f>
        <v>0</v>
      </c>
      <c r="P4087" s="56"/>
      <c r="Q4087" s="58"/>
      <c r="R4087" s="58">
        <f>Table49[[#This Row],[QUANTITY]]*Table49[[#This Row],[INV Prices]]</f>
        <v>0</v>
      </c>
      <c r="S4087" s="67"/>
      <c r="V4087" s="41"/>
      <c r="W4087" s="4" t="str">
        <f>IFERROR(VLOOKUP(Table49[[#This Row],[ITEM CODE]],Table2[[Item Code]:[Category ]],6,0),"")</f>
        <v/>
      </c>
      <c r="X4087" s="1" t="str">
        <f>IFERROR(VLOOKUP(Table49[[#This Row],[ITEM CODE]],Table2[[Item Code]:[Sub Category]],7,0),"")</f>
        <v/>
      </c>
      <c r="Y4087" s="68" t="str">
        <f>Table49[[#This Row],[PO Number]]&amp;COUNTIFS($E$5:E4087,E4087)</f>
        <v>0</v>
      </c>
    </row>
    <row r="4088" spans="1:25" ht="14.7" customHeight="1" x14ac:dyDescent="0.3">
      <c r="A4088" s="1" t="str">
        <f>IF(Table49[[#This Row],[ITEM NAME]]="","",ROW()-4)</f>
        <v/>
      </c>
      <c r="B4088" s="68"/>
      <c r="C4088" s="4" t="str">
        <f>IFERROR(VLOOKUP(B4088,Table14[],3,0),"")</f>
        <v/>
      </c>
      <c r="D4088" s="4" t="str">
        <f>IFERROR(VLOOKUP(B4088,Table14[],2,0),"")</f>
        <v/>
      </c>
      <c r="E4088" s="4"/>
      <c r="H4088" s="41" t="str">
        <f>IFERROR(VLOOKUP(Table49[[#This Row],[ITEM CODE]],Table2[[Item Code]:[Master Name]],2,0),"")</f>
        <v/>
      </c>
      <c r="I4088" s="41"/>
      <c r="J4088" s="65" t="str">
        <f>IFERROR(VLOOKUP(Table49[[#This Row],[ITEM CODE]],Table2[[Item Code]:[Master Name]],3,0),"")</f>
        <v/>
      </c>
      <c r="K4088" s="1" t="str">
        <f>IFERROR(VLOOKUP(Table49[[#This Row],[ITEM CODE]],Table2[[Item Code]:[Master Name]],9,0),"")</f>
        <v/>
      </c>
      <c r="L4088" s="1" t="str">
        <f>IFERROR(VLOOKUP(Table49[[#This Row],[ITEM CODE]],Table2[[Item Code]:[Master Name]],8,0),"")</f>
        <v/>
      </c>
      <c r="M4088" s="41"/>
      <c r="N4088" s="66">
        <f>IFERROR(VLOOKUP(Table49[[#This Row],[ITEM CODE]],Table2[[#All],[Item Code]:[Unit Cost]],10,0),0)</f>
        <v>0</v>
      </c>
      <c r="O4088" s="134">
        <f>IFERROR(VLOOKUP(Table49[[#This Row],[ITEM CODE]],Table2[[#All],[Item Code]:[Unit Cost]],10,0),0)</f>
        <v>0</v>
      </c>
      <c r="P4088" s="56"/>
      <c r="Q4088" s="58"/>
      <c r="R4088" s="58">
        <f>Table49[[#This Row],[QUANTITY]]*Table49[[#This Row],[INV Prices]]</f>
        <v>0</v>
      </c>
      <c r="S4088" s="67"/>
      <c r="V4088" s="41"/>
      <c r="W4088" s="4" t="str">
        <f>IFERROR(VLOOKUP(Table49[[#This Row],[ITEM CODE]],Table2[[Item Code]:[Category ]],6,0),"")</f>
        <v/>
      </c>
      <c r="X4088" s="1" t="str">
        <f>IFERROR(VLOOKUP(Table49[[#This Row],[ITEM CODE]],Table2[[Item Code]:[Sub Category]],7,0),"")</f>
        <v/>
      </c>
      <c r="Y4088" s="68" t="str">
        <f>Table49[[#This Row],[PO Number]]&amp;COUNTIFS($E$5:E4088,E4088)</f>
        <v>0</v>
      </c>
    </row>
    <row r="4089" spans="1:25" ht="14.7" customHeight="1" x14ac:dyDescent="0.3">
      <c r="A4089" s="1" t="str">
        <f>IF(Table49[[#This Row],[ITEM NAME]]="","",ROW()-4)</f>
        <v/>
      </c>
      <c r="B4089" s="68"/>
      <c r="C4089" s="4" t="str">
        <f>IFERROR(VLOOKUP(B4089,Table14[],3,0),"")</f>
        <v/>
      </c>
      <c r="D4089" s="4" t="str">
        <f>IFERROR(VLOOKUP(B4089,Table14[],2,0),"")</f>
        <v/>
      </c>
      <c r="E4089" s="4"/>
      <c r="H4089" s="41" t="str">
        <f>IFERROR(VLOOKUP(Table49[[#This Row],[ITEM CODE]],Table2[[Item Code]:[Master Name]],2,0),"")</f>
        <v/>
      </c>
      <c r="I4089" s="41"/>
      <c r="J4089" s="65" t="str">
        <f>IFERROR(VLOOKUP(Table49[[#This Row],[ITEM CODE]],Table2[[Item Code]:[Master Name]],3,0),"")</f>
        <v/>
      </c>
      <c r="K4089" s="1" t="str">
        <f>IFERROR(VLOOKUP(Table49[[#This Row],[ITEM CODE]],Table2[[Item Code]:[Master Name]],9,0),"")</f>
        <v/>
      </c>
      <c r="L4089" s="1" t="str">
        <f>IFERROR(VLOOKUP(Table49[[#This Row],[ITEM CODE]],Table2[[Item Code]:[Master Name]],8,0),"")</f>
        <v/>
      </c>
      <c r="M4089" s="41"/>
      <c r="N4089" s="66">
        <f>IFERROR(VLOOKUP(Table49[[#This Row],[ITEM CODE]],Table2[[#All],[Item Code]:[Unit Cost]],10,0),0)</f>
        <v>0</v>
      </c>
      <c r="O4089" s="134">
        <f>IFERROR(VLOOKUP(Table49[[#This Row],[ITEM CODE]],Table2[[#All],[Item Code]:[Unit Cost]],10,0),0)</f>
        <v>0</v>
      </c>
      <c r="P4089" s="56"/>
      <c r="Q4089" s="58"/>
      <c r="R4089" s="58">
        <f>Table49[[#This Row],[QUANTITY]]*Table49[[#This Row],[INV Prices]]</f>
        <v>0</v>
      </c>
      <c r="S4089" s="67"/>
      <c r="V4089" s="41"/>
      <c r="W4089" s="4" t="str">
        <f>IFERROR(VLOOKUP(Table49[[#This Row],[ITEM CODE]],Table2[[Item Code]:[Category ]],6,0),"")</f>
        <v/>
      </c>
      <c r="X4089" s="1" t="str">
        <f>IFERROR(VLOOKUP(Table49[[#This Row],[ITEM CODE]],Table2[[Item Code]:[Sub Category]],7,0),"")</f>
        <v/>
      </c>
      <c r="Y4089" s="68" t="str">
        <f>Table49[[#This Row],[PO Number]]&amp;COUNTIFS($E$5:E4089,E4089)</f>
        <v>0</v>
      </c>
    </row>
    <row r="4090" spans="1:25" ht="14.7" customHeight="1" x14ac:dyDescent="0.3">
      <c r="A4090" s="1" t="str">
        <f>IF(Table49[[#This Row],[ITEM NAME]]="","",ROW()-4)</f>
        <v/>
      </c>
      <c r="B4090" s="68"/>
      <c r="C4090" s="4" t="str">
        <f>IFERROR(VLOOKUP(B4090,Table14[],3,0),"")</f>
        <v/>
      </c>
      <c r="D4090" s="4" t="str">
        <f>IFERROR(VLOOKUP(B4090,Table14[],2,0),"")</f>
        <v/>
      </c>
      <c r="E4090" s="4"/>
      <c r="H4090" s="41" t="str">
        <f>IFERROR(VLOOKUP(Table49[[#This Row],[ITEM CODE]],Table2[[Item Code]:[Master Name]],2,0),"")</f>
        <v/>
      </c>
      <c r="I4090" s="41"/>
      <c r="J4090" s="65" t="str">
        <f>IFERROR(VLOOKUP(Table49[[#This Row],[ITEM CODE]],Table2[[Item Code]:[Master Name]],3,0),"")</f>
        <v/>
      </c>
      <c r="K4090" s="1" t="str">
        <f>IFERROR(VLOOKUP(Table49[[#This Row],[ITEM CODE]],Table2[[Item Code]:[Master Name]],9,0),"")</f>
        <v/>
      </c>
      <c r="L4090" s="1" t="str">
        <f>IFERROR(VLOOKUP(Table49[[#This Row],[ITEM CODE]],Table2[[Item Code]:[Master Name]],8,0),"")</f>
        <v/>
      </c>
      <c r="M4090" s="41"/>
      <c r="N4090" s="66">
        <f>IFERROR(VLOOKUP(Table49[[#This Row],[ITEM CODE]],Table2[[#All],[Item Code]:[Unit Cost]],10,0),0)</f>
        <v>0</v>
      </c>
      <c r="O4090" s="134">
        <f>IFERROR(VLOOKUP(Table49[[#This Row],[ITEM CODE]],Table2[[#All],[Item Code]:[Unit Cost]],10,0),0)</f>
        <v>0</v>
      </c>
      <c r="P4090" s="56"/>
      <c r="Q4090" s="58"/>
      <c r="R4090" s="58">
        <f>Table49[[#This Row],[QUANTITY]]*Table49[[#This Row],[INV Prices]]</f>
        <v>0</v>
      </c>
      <c r="S4090" s="67"/>
      <c r="V4090" s="41"/>
      <c r="W4090" s="4" t="str">
        <f>IFERROR(VLOOKUP(Table49[[#This Row],[ITEM CODE]],Table2[[Item Code]:[Category ]],6,0),"")</f>
        <v/>
      </c>
      <c r="X4090" s="1" t="str">
        <f>IFERROR(VLOOKUP(Table49[[#This Row],[ITEM CODE]],Table2[[Item Code]:[Sub Category]],7,0),"")</f>
        <v/>
      </c>
      <c r="Y4090" s="68" t="str">
        <f>Table49[[#This Row],[PO Number]]&amp;COUNTIFS($E$5:E4090,E4090)</f>
        <v>0</v>
      </c>
    </row>
    <row r="4091" spans="1:25" ht="14.7" customHeight="1" x14ac:dyDescent="0.3">
      <c r="A4091" s="1" t="str">
        <f>IF(Table49[[#This Row],[ITEM NAME]]="","",ROW()-4)</f>
        <v/>
      </c>
      <c r="B4091" s="68"/>
      <c r="C4091" s="4" t="str">
        <f>IFERROR(VLOOKUP(B4091,Table14[],3,0),"")</f>
        <v/>
      </c>
      <c r="D4091" s="4" t="str">
        <f>IFERROR(VLOOKUP(B4091,Table14[],2,0),"")</f>
        <v/>
      </c>
      <c r="E4091" s="4"/>
      <c r="H4091" s="41" t="str">
        <f>IFERROR(VLOOKUP(Table49[[#This Row],[ITEM CODE]],Table2[[Item Code]:[Master Name]],2,0),"")</f>
        <v/>
      </c>
      <c r="I4091" s="41"/>
      <c r="J4091" s="65" t="str">
        <f>IFERROR(VLOOKUP(Table49[[#This Row],[ITEM CODE]],Table2[[Item Code]:[Master Name]],3,0),"")</f>
        <v/>
      </c>
      <c r="K4091" s="1" t="str">
        <f>IFERROR(VLOOKUP(Table49[[#This Row],[ITEM CODE]],Table2[[Item Code]:[Master Name]],9,0),"")</f>
        <v/>
      </c>
      <c r="L4091" s="1" t="str">
        <f>IFERROR(VLOOKUP(Table49[[#This Row],[ITEM CODE]],Table2[[Item Code]:[Master Name]],8,0),"")</f>
        <v/>
      </c>
      <c r="M4091" s="41"/>
      <c r="N4091" s="66">
        <f>IFERROR(VLOOKUP(Table49[[#This Row],[ITEM CODE]],Table2[[#All],[Item Code]:[Unit Cost]],10,0),0)</f>
        <v>0</v>
      </c>
      <c r="O4091" s="134">
        <f>IFERROR(VLOOKUP(Table49[[#This Row],[ITEM CODE]],Table2[[#All],[Item Code]:[Unit Cost]],10,0),0)</f>
        <v>0</v>
      </c>
      <c r="P4091" s="56"/>
      <c r="Q4091" s="58"/>
      <c r="R4091" s="58">
        <f>Table49[[#This Row],[QUANTITY]]*Table49[[#This Row],[INV Prices]]</f>
        <v>0</v>
      </c>
      <c r="S4091" s="67"/>
      <c r="V4091" s="41"/>
      <c r="W4091" s="4" t="str">
        <f>IFERROR(VLOOKUP(Table49[[#This Row],[ITEM CODE]],Table2[[Item Code]:[Category ]],6,0),"")</f>
        <v/>
      </c>
      <c r="X4091" s="1" t="str">
        <f>IFERROR(VLOOKUP(Table49[[#This Row],[ITEM CODE]],Table2[[Item Code]:[Sub Category]],7,0),"")</f>
        <v/>
      </c>
      <c r="Y4091" s="68" t="str">
        <f>Table49[[#This Row],[PO Number]]&amp;COUNTIFS($E$5:E4091,E4091)</f>
        <v>0</v>
      </c>
    </row>
    <row r="4092" spans="1:25" ht="14.7" customHeight="1" x14ac:dyDescent="0.3">
      <c r="A4092" s="1" t="str">
        <f>IF(Table49[[#This Row],[ITEM NAME]]="","",ROW()-4)</f>
        <v/>
      </c>
      <c r="B4092" s="68"/>
      <c r="C4092" s="4" t="str">
        <f>IFERROR(VLOOKUP(B4092,Table14[],3,0),"")</f>
        <v/>
      </c>
      <c r="D4092" s="4" t="str">
        <f>IFERROR(VLOOKUP(B4092,Table14[],2,0),"")</f>
        <v/>
      </c>
      <c r="E4092" s="4"/>
      <c r="H4092" s="41" t="str">
        <f>IFERROR(VLOOKUP(Table49[[#This Row],[ITEM CODE]],Table2[[Item Code]:[Master Name]],2,0),"")</f>
        <v/>
      </c>
      <c r="I4092" s="41"/>
      <c r="J4092" s="65" t="str">
        <f>IFERROR(VLOOKUP(Table49[[#This Row],[ITEM CODE]],Table2[[Item Code]:[Master Name]],3,0),"")</f>
        <v/>
      </c>
      <c r="K4092" s="1" t="str">
        <f>IFERROR(VLOOKUP(Table49[[#This Row],[ITEM CODE]],Table2[[Item Code]:[Master Name]],9,0),"")</f>
        <v/>
      </c>
      <c r="L4092" s="1" t="str">
        <f>IFERROR(VLOOKUP(Table49[[#This Row],[ITEM CODE]],Table2[[Item Code]:[Master Name]],8,0),"")</f>
        <v/>
      </c>
      <c r="M4092" s="41"/>
      <c r="N4092" s="66">
        <f>IFERROR(VLOOKUP(Table49[[#This Row],[ITEM CODE]],Table2[[#All],[Item Code]:[Unit Cost]],10,0),0)</f>
        <v>0</v>
      </c>
      <c r="O4092" s="134">
        <f>IFERROR(VLOOKUP(Table49[[#This Row],[ITEM CODE]],Table2[[#All],[Item Code]:[Unit Cost]],10,0),0)</f>
        <v>0</v>
      </c>
      <c r="P4092" s="56"/>
      <c r="Q4092" s="58"/>
      <c r="R4092" s="58">
        <f>Table49[[#This Row],[QUANTITY]]*Table49[[#This Row],[INV Prices]]</f>
        <v>0</v>
      </c>
      <c r="S4092" s="67"/>
      <c r="V4092" s="41"/>
      <c r="W4092" s="4" t="str">
        <f>IFERROR(VLOOKUP(Table49[[#This Row],[ITEM CODE]],Table2[[Item Code]:[Category ]],6,0),"")</f>
        <v/>
      </c>
      <c r="X4092" s="1" t="str">
        <f>IFERROR(VLOOKUP(Table49[[#This Row],[ITEM CODE]],Table2[[Item Code]:[Sub Category]],7,0),"")</f>
        <v/>
      </c>
      <c r="Y4092" s="68" t="str">
        <f>Table49[[#This Row],[PO Number]]&amp;COUNTIFS($E$5:E4092,E4092)</f>
        <v>0</v>
      </c>
    </row>
    <row r="4093" spans="1:25" ht="14.7" customHeight="1" x14ac:dyDescent="0.3">
      <c r="A4093" s="1" t="str">
        <f>IF(Table49[[#This Row],[ITEM NAME]]="","",ROW()-4)</f>
        <v/>
      </c>
      <c r="B4093" s="68"/>
      <c r="C4093" s="4" t="str">
        <f>IFERROR(VLOOKUP(B4093,Table14[],3,0),"")</f>
        <v/>
      </c>
      <c r="D4093" s="4" t="str">
        <f>IFERROR(VLOOKUP(B4093,Table14[],2,0),"")</f>
        <v/>
      </c>
      <c r="E4093" s="4"/>
      <c r="H4093" s="41" t="str">
        <f>IFERROR(VLOOKUP(Table49[[#This Row],[ITEM CODE]],Table2[[Item Code]:[Master Name]],2,0),"")</f>
        <v/>
      </c>
      <c r="I4093" s="41"/>
      <c r="J4093" s="65" t="str">
        <f>IFERROR(VLOOKUP(Table49[[#This Row],[ITEM CODE]],Table2[[Item Code]:[Master Name]],3,0),"")</f>
        <v/>
      </c>
      <c r="K4093" s="1" t="str">
        <f>IFERROR(VLOOKUP(Table49[[#This Row],[ITEM CODE]],Table2[[Item Code]:[Master Name]],9,0),"")</f>
        <v/>
      </c>
      <c r="L4093" s="1" t="str">
        <f>IFERROR(VLOOKUP(Table49[[#This Row],[ITEM CODE]],Table2[[Item Code]:[Master Name]],8,0),"")</f>
        <v/>
      </c>
      <c r="M4093" s="41"/>
      <c r="N4093" s="66">
        <f>IFERROR(VLOOKUP(Table49[[#This Row],[ITEM CODE]],Table2[[#All],[Item Code]:[Unit Cost]],10,0),0)</f>
        <v>0</v>
      </c>
      <c r="O4093" s="134">
        <f>IFERROR(VLOOKUP(Table49[[#This Row],[ITEM CODE]],Table2[[#All],[Item Code]:[Unit Cost]],10,0),0)</f>
        <v>0</v>
      </c>
      <c r="P4093" s="56"/>
      <c r="Q4093" s="58"/>
      <c r="R4093" s="58">
        <f>Table49[[#This Row],[QUANTITY]]*Table49[[#This Row],[INV Prices]]</f>
        <v>0</v>
      </c>
      <c r="S4093" s="67"/>
      <c r="V4093" s="41"/>
      <c r="W4093" s="4" t="str">
        <f>IFERROR(VLOOKUP(Table49[[#This Row],[ITEM CODE]],Table2[[Item Code]:[Category ]],6,0),"")</f>
        <v/>
      </c>
      <c r="X4093" s="1" t="str">
        <f>IFERROR(VLOOKUP(Table49[[#This Row],[ITEM CODE]],Table2[[Item Code]:[Sub Category]],7,0),"")</f>
        <v/>
      </c>
      <c r="Y4093" s="68" t="str">
        <f>Table49[[#This Row],[PO Number]]&amp;COUNTIFS($E$5:E4093,E4093)</f>
        <v>0</v>
      </c>
    </row>
    <row r="4094" spans="1:25" ht="14.7" customHeight="1" x14ac:dyDescent="0.3">
      <c r="A4094" s="1" t="str">
        <f>IF(Table49[[#This Row],[ITEM NAME]]="","",ROW()-4)</f>
        <v/>
      </c>
      <c r="B4094" s="68"/>
      <c r="C4094" s="4" t="str">
        <f>IFERROR(VLOOKUP(B4094,Table14[],3,0),"")</f>
        <v/>
      </c>
      <c r="D4094" s="4" t="str">
        <f>IFERROR(VLOOKUP(B4094,Table14[],2,0),"")</f>
        <v/>
      </c>
      <c r="E4094" s="4"/>
      <c r="H4094" s="41" t="str">
        <f>IFERROR(VLOOKUP(Table49[[#This Row],[ITEM CODE]],Table2[[Item Code]:[Master Name]],2,0),"")</f>
        <v/>
      </c>
      <c r="I4094" s="41"/>
      <c r="J4094" s="65" t="str">
        <f>IFERROR(VLOOKUP(Table49[[#This Row],[ITEM CODE]],Table2[[Item Code]:[Master Name]],3,0),"")</f>
        <v/>
      </c>
      <c r="K4094" s="1" t="str">
        <f>IFERROR(VLOOKUP(Table49[[#This Row],[ITEM CODE]],Table2[[Item Code]:[Master Name]],9,0),"")</f>
        <v/>
      </c>
      <c r="L4094" s="1" t="str">
        <f>IFERROR(VLOOKUP(Table49[[#This Row],[ITEM CODE]],Table2[[Item Code]:[Master Name]],8,0),"")</f>
        <v/>
      </c>
      <c r="M4094" s="41"/>
      <c r="N4094" s="66">
        <f>IFERROR(VLOOKUP(Table49[[#This Row],[ITEM CODE]],Table2[[#All],[Item Code]:[Unit Cost]],10,0),0)</f>
        <v>0</v>
      </c>
      <c r="O4094" s="134">
        <f>IFERROR(VLOOKUP(Table49[[#This Row],[ITEM CODE]],Table2[[#All],[Item Code]:[Unit Cost]],10,0),0)</f>
        <v>0</v>
      </c>
      <c r="P4094" s="56"/>
      <c r="Q4094" s="58"/>
      <c r="R4094" s="58">
        <f>Table49[[#This Row],[QUANTITY]]*Table49[[#This Row],[INV Prices]]</f>
        <v>0</v>
      </c>
      <c r="S4094" s="67"/>
      <c r="V4094" s="41"/>
      <c r="W4094" s="4" t="str">
        <f>IFERROR(VLOOKUP(Table49[[#This Row],[ITEM CODE]],Table2[[Item Code]:[Category ]],6,0),"")</f>
        <v/>
      </c>
      <c r="X4094" s="1" t="str">
        <f>IFERROR(VLOOKUP(Table49[[#This Row],[ITEM CODE]],Table2[[Item Code]:[Sub Category]],7,0),"")</f>
        <v/>
      </c>
      <c r="Y4094" s="68" t="str">
        <f>Table49[[#This Row],[PO Number]]&amp;COUNTIFS($E$5:E4094,E4094)</f>
        <v>0</v>
      </c>
    </row>
    <row r="4095" spans="1:25" ht="14.7" customHeight="1" x14ac:dyDescent="0.3">
      <c r="A4095" s="1" t="str">
        <f>IF(Table49[[#This Row],[ITEM NAME]]="","",ROW()-4)</f>
        <v/>
      </c>
      <c r="B4095" s="68"/>
      <c r="C4095" s="4" t="str">
        <f>IFERROR(VLOOKUP(B4095,Table14[],3,0),"")</f>
        <v/>
      </c>
      <c r="D4095" s="4" t="str">
        <f>IFERROR(VLOOKUP(B4095,Table14[],2,0),"")</f>
        <v/>
      </c>
      <c r="E4095" s="4"/>
      <c r="H4095" s="41" t="str">
        <f>IFERROR(VLOOKUP(Table49[[#This Row],[ITEM CODE]],Table2[[Item Code]:[Master Name]],2,0),"")</f>
        <v/>
      </c>
      <c r="I4095" s="41"/>
      <c r="J4095" s="65" t="str">
        <f>IFERROR(VLOOKUP(Table49[[#This Row],[ITEM CODE]],Table2[[Item Code]:[Master Name]],3,0),"")</f>
        <v/>
      </c>
      <c r="K4095" s="1" t="str">
        <f>IFERROR(VLOOKUP(Table49[[#This Row],[ITEM CODE]],Table2[[Item Code]:[Master Name]],9,0),"")</f>
        <v/>
      </c>
      <c r="L4095" s="1" t="str">
        <f>IFERROR(VLOOKUP(Table49[[#This Row],[ITEM CODE]],Table2[[Item Code]:[Master Name]],8,0),"")</f>
        <v/>
      </c>
      <c r="M4095" s="41"/>
      <c r="N4095" s="66">
        <f>IFERROR(VLOOKUP(Table49[[#This Row],[ITEM CODE]],Table2[[#All],[Item Code]:[Unit Cost]],10,0),0)</f>
        <v>0</v>
      </c>
      <c r="O4095" s="134">
        <f>IFERROR(VLOOKUP(Table49[[#This Row],[ITEM CODE]],Table2[[#All],[Item Code]:[Unit Cost]],10,0),0)</f>
        <v>0</v>
      </c>
      <c r="P4095" s="56"/>
      <c r="Q4095" s="58"/>
      <c r="R4095" s="58">
        <f>Table49[[#This Row],[QUANTITY]]*Table49[[#This Row],[INV Prices]]</f>
        <v>0</v>
      </c>
      <c r="S4095" s="67"/>
      <c r="V4095" s="41"/>
      <c r="W4095" s="4" t="str">
        <f>IFERROR(VLOOKUP(Table49[[#This Row],[ITEM CODE]],Table2[[Item Code]:[Category ]],6,0),"")</f>
        <v/>
      </c>
      <c r="X4095" s="1" t="str">
        <f>IFERROR(VLOOKUP(Table49[[#This Row],[ITEM CODE]],Table2[[Item Code]:[Sub Category]],7,0),"")</f>
        <v/>
      </c>
      <c r="Y4095" s="68" t="str">
        <f>Table49[[#This Row],[PO Number]]&amp;COUNTIFS($E$5:E4095,E4095)</f>
        <v>0</v>
      </c>
    </row>
    <row r="4096" spans="1:25" ht="14.7" customHeight="1" x14ac:dyDescent="0.3">
      <c r="A4096" s="1" t="str">
        <f>IF(Table49[[#This Row],[ITEM NAME]]="","",ROW()-4)</f>
        <v/>
      </c>
      <c r="B4096" s="68"/>
      <c r="C4096" s="4" t="str">
        <f>IFERROR(VLOOKUP(B4096,Table14[],3,0),"")</f>
        <v/>
      </c>
      <c r="D4096" s="4" t="str">
        <f>IFERROR(VLOOKUP(B4096,Table14[],2,0),"")</f>
        <v/>
      </c>
      <c r="E4096" s="4"/>
      <c r="H4096" s="41" t="str">
        <f>IFERROR(VLOOKUP(Table49[[#This Row],[ITEM CODE]],Table2[[Item Code]:[Master Name]],2,0),"")</f>
        <v/>
      </c>
      <c r="I4096" s="41"/>
      <c r="J4096" s="65" t="str">
        <f>IFERROR(VLOOKUP(Table49[[#This Row],[ITEM CODE]],Table2[[Item Code]:[Master Name]],3,0),"")</f>
        <v/>
      </c>
      <c r="K4096" s="1" t="str">
        <f>IFERROR(VLOOKUP(Table49[[#This Row],[ITEM CODE]],Table2[[Item Code]:[Master Name]],9,0),"")</f>
        <v/>
      </c>
      <c r="L4096" s="1" t="str">
        <f>IFERROR(VLOOKUP(Table49[[#This Row],[ITEM CODE]],Table2[[Item Code]:[Master Name]],8,0),"")</f>
        <v/>
      </c>
      <c r="M4096" s="41"/>
      <c r="N4096" s="66">
        <f>IFERROR(VLOOKUP(Table49[[#This Row],[ITEM CODE]],Table2[[#All],[Item Code]:[Unit Cost]],10,0),0)</f>
        <v>0</v>
      </c>
      <c r="O4096" s="134">
        <f>IFERROR(VLOOKUP(Table49[[#This Row],[ITEM CODE]],Table2[[#All],[Item Code]:[Unit Cost]],10,0),0)</f>
        <v>0</v>
      </c>
      <c r="P4096" s="56"/>
      <c r="Q4096" s="58"/>
      <c r="R4096" s="58">
        <f>Table49[[#This Row],[QUANTITY]]*Table49[[#This Row],[INV Prices]]</f>
        <v>0</v>
      </c>
      <c r="S4096" s="67"/>
      <c r="V4096" s="41"/>
      <c r="W4096" s="4" t="str">
        <f>IFERROR(VLOOKUP(Table49[[#This Row],[ITEM CODE]],Table2[[Item Code]:[Category ]],6,0),"")</f>
        <v/>
      </c>
      <c r="X4096" s="1" t="str">
        <f>IFERROR(VLOOKUP(Table49[[#This Row],[ITEM CODE]],Table2[[Item Code]:[Sub Category]],7,0),"")</f>
        <v/>
      </c>
      <c r="Y4096" s="68" t="str">
        <f>Table49[[#This Row],[PO Number]]&amp;COUNTIFS($E$5:E4096,E4096)</f>
        <v>0</v>
      </c>
    </row>
    <row r="4097" spans="1:25" ht="14.7" customHeight="1" x14ac:dyDescent="0.3">
      <c r="A4097" s="1" t="str">
        <f>IF(Table49[[#This Row],[ITEM NAME]]="","",ROW()-4)</f>
        <v/>
      </c>
      <c r="B4097" s="68"/>
      <c r="C4097" s="4" t="str">
        <f>IFERROR(VLOOKUP(B4097,Table14[],3,0),"")</f>
        <v/>
      </c>
      <c r="D4097" s="4" t="str">
        <f>IFERROR(VLOOKUP(B4097,Table14[],2,0),"")</f>
        <v/>
      </c>
      <c r="E4097" s="4"/>
      <c r="H4097" s="41" t="str">
        <f>IFERROR(VLOOKUP(Table49[[#This Row],[ITEM CODE]],Table2[[Item Code]:[Master Name]],2,0),"")</f>
        <v/>
      </c>
      <c r="I4097" s="41"/>
      <c r="J4097" s="65" t="str">
        <f>IFERROR(VLOOKUP(Table49[[#This Row],[ITEM CODE]],Table2[[Item Code]:[Master Name]],3,0),"")</f>
        <v/>
      </c>
      <c r="K4097" s="1" t="str">
        <f>IFERROR(VLOOKUP(Table49[[#This Row],[ITEM CODE]],Table2[[Item Code]:[Master Name]],9,0),"")</f>
        <v/>
      </c>
      <c r="L4097" s="1" t="str">
        <f>IFERROR(VLOOKUP(Table49[[#This Row],[ITEM CODE]],Table2[[Item Code]:[Master Name]],8,0),"")</f>
        <v/>
      </c>
      <c r="M4097" s="41"/>
      <c r="N4097" s="66">
        <f>IFERROR(VLOOKUP(Table49[[#This Row],[ITEM CODE]],Table2[[#All],[Item Code]:[Unit Cost]],10,0),0)</f>
        <v>0</v>
      </c>
      <c r="O4097" s="134">
        <f>IFERROR(VLOOKUP(Table49[[#This Row],[ITEM CODE]],Table2[[#All],[Item Code]:[Unit Cost]],10,0),0)</f>
        <v>0</v>
      </c>
      <c r="P4097" s="56"/>
      <c r="Q4097" s="58"/>
      <c r="R4097" s="58">
        <f>Table49[[#This Row],[QUANTITY]]*Table49[[#This Row],[INV Prices]]</f>
        <v>0</v>
      </c>
      <c r="S4097" s="67"/>
      <c r="V4097" s="41"/>
      <c r="W4097" s="4" t="str">
        <f>IFERROR(VLOOKUP(Table49[[#This Row],[ITEM CODE]],Table2[[Item Code]:[Category ]],6,0),"")</f>
        <v/>
      </c>
      <c r="X4097" s="1" t="str">
        <f>IFERROR(VLOOKUP(Table49[[#This Row],[ITEM CODE]],Table2[[Item Code]:[Sub Category]],7,0),"")</f>
        <v/>
      </c>
      <c r="Y4097" s="68" t="str">
        <f>Table49[[#This Row],[PO Number]]&amp;COUNTIFS($E$5:E4097,E4097)</f>
        <v>0</v>
      </c>
    </row>
    <row r="4098" spans="1:25" ht="14.7" customHeight="1" x14ac:dyDescent="0.3">
      <c r="A4098" s="1" t="str">
        <f>IF(Table49[[#This Row],[ITEM NAME]]="","",ROW()-4)</f>
        <v/>
      </c>
      <c r="B4098" s="68"/>
      <c r="C4098" s="4" t="str">
        <f>IFERROR(VLOOKUP(B4098,Table14[],3,0),"")</f>
        <v/>
      </c>
      <c r="D4098" s="4" t="str">
        <f>IFERROR(VLOOKUP(B4098,Table14[],2,0),"")</f>
        <v/>
      </c>
      <c r="E4098" s="4"/>
      <c r="H4098" s="41" t="str">
        <f>IFERROR(VLOOKUP(Table49[[#This Row],[ITEM CODE]],Table2[[Item Code]:[Master Name]],2,0),"")</f>
        <v/>
      </c>
      <c r="I4098" s="41"/>
      <c r="J4098" s="65" t="str">
        <f>IFERROR(VLOOKUP(Table49[[#This Row],[ITEM CODE]],Table2[[Item Code]:[Master Name]],3,0),"")</f>
        <v/>
      </c>
      <c r="K4098" s="1" t="str">
        <f>IFERROR(VLOOKUP(Table49[[#This Row],[ITEM CODE]],Table2[[Item Code]:[Master Name]],9,0),"")</f>
        <v/>
      </c>
      <c r="L4098" s="1" t="str">
        <f>IFERROR(VLOOKUP(Table49[[#This Row],[ITEM CODE]],Table2[[Item Code]:[Master Name]],8,0),"")</f>
        <v/>
      </c>
      <c r="M4098" s="41"/>
      <c r="N4098" s="66">
        <f>IFERROR(VLOOKUP(Table49[[#This Row],[ITEM CODE]],Table2[[#All],[Item Code]:[Unit Cost]],10,0),0)</f>
        <v>0</v>
      </c>
      <c r="O4098" s="134">
        <f>IFERROR(VLOOKUP(Table49[[#This Row],[ITEM CODE]],Table2[[#All],[Item Code]:[Unit Cost]],10,0),0)</f>
        <v>0</v>
      </c>
      <c r="P4098" s="56"/>
      <c r="Q4098" s="58"/>
      <c r="R4098" s="58">
        <f>Table49[[#This Row],[QUANTITY]]*Table49[[#This Row],[INV Prices]]</f>
        <v>0</v>
      </c>
      <c r="S4098" s="67"/>
      <c r="V4098" s="41"/>
      <c r="W4098" s="4" t="str">
        <f>IFERROR(VLOOKUP(Table49[[#This Row],[ITEM CODE]],Table2[[Item Code]:[Category ]],6,0),"")</f>
        <v/>
      </c>
      <c r="X4098" s="1" t="str">
        <f>IFERROR(VLOOKUP(Table49[[#This Row],[ITEM CODE]],Table2[[Item Code]:[Sub Category]],7,0),"")</f>
        <v/>
      </c>
      <c r="Y4098" s="68" t="str">
        <f>Table49[[#This Row],[PO Number]]&amp;COUNTIFS($E$5:E4098,E4098)</f>
        <v>0</v>
      </c>
    </row>
    <row r="4099" spans="1:25" ht="14.7" customHeight="1" x14ac:dyDescent="0.3">
      <c r="A4099" s="1" t="str">
        <f>IF(Table49[[#This Row],[ITEM NAME]]="","",ROW()-4)</f>
        <v/>
      </c>
      <c r="B4099" s="68"/>
      <c r="C4099" s="4" t="str">
        <f>IFERROR(VLOOKUP(B4099,Table14[],3,0),"")</f>
        <v/>
      </c>
      <c r="D4099" s="4" t="str">
        <f>IFERROR(VLOOKUP(B4099,Table14[],2,0),"")</f>
        <v/>
      </c>
      <c r="E4099" s="4"/>
      <c r="H4099" s="41" t="str">
        <f>IFERROR(VLOOKUP(Table49[[#This Row],[ITEM CODE]],Table2[[Item Code]:[Master Name]],2,0),"")</f>
        <v/>
      </c>
      <c r="I4099" s="41"/>
      <c r="J4099" s="65" t="str">
        <f>IFERROR(VLOOKUP(Table49[[#This Row],[ITEM CODE]],Table2[[Item Code]:[Master Name]],3,0),"")</f>
        <v/>
      </c>
      <c r="K4099" s="1" t="str">
        <f>IFERROR(VLOOKUP(Table49[[#This Row],[ITEM CODE]],Table2[[Item Code]:[Master Name]],9,0),"")</f>
        <v/>
      </c>
      <c r="L4099" s="1" t="str">
        <f>IFERROR(VLOOKUP(Table49[[#This Row],[ITEM CODE]],Table2[[Item Code]:[Master Name]],8,0),"")</f>
        <v/>
      </c>
      <c r="M4099" s="41"/>
      <c r="N4099" s="66">
        <f>IFERROR(VLOOKUP(Table49[[#This Row],[ITEM CODE]],Table2[[#All],[Item Code]:[Unit Cost]],10,0),0)</f>
        <v>0</v>
      </c>
      <c r="O4099" s="134">
        <f>IFERROR(VLOOKUP(Table49[[#This Row],[ITEM CODE]],Table2[[#All],[Item Code]:[Unit Cost]],10,0),0)</f>
        <v>0</v>
      </c>
      <c r="P4099" s="56"/>
      <c r="Q4099" s="58"/>
      <c r="R4099" s="58">
        <f>Table49[[#This Row],[QUANTITY]]*Table49[[#This Row],[INV Prices]]</f>
        <v>0</v>
      </c>
      <c r="S4099" s="67"/>
      <c r="V4099" s="41"/>
      <c r="W4099" s="4" t="str">
        <f>IFERROR(VLOOKUP(Table49[[#This Row],[ITEM CODE]],Table2[[Item Code]:[Category ]],6,0),"")</f>
        <v/>
      </c>
      <c r="X4099" s="1" t="str">
        <f>IFERROR(VLOOKUP(Table49[[#This Row],[ITEM CODE]],Table2[[Item Code]:[Sub Category]],7,0),"")</f>
        <v/>
      </c>
      <c r="Y4099" s="68" t="str">
        <f>Table49[[#This Row],[PO Number]]&amp;COUNTIFS($E$5:E4099,E4099)</f>
        <v>0</v>
      </c>
    </row>
    <row r="4100" spans="1:25" ht="14.7" customHeight="1" x14ac:dyDescent="0.3">
      <c r="A4100" s="1" t="str">
        <f>IF(Table49[[#This Row],[ITEM NAME]]="","",ROW()-4)</f>
        <v/>
      </c>
      <c r="B4100" s="68"/>
      <c r="C4100" s="4" t="str">
        <f>IFERROR(VLOOKUP(B4100,Table14[],3,0),"")</f>
        <v/>
      </c>
      <c r="D4100" s="4" t="str">
        <f>IFERROR(VLOOKUP(B4100,Table14[],2,0),"")</f>
        <v/>
      </c>
      <c r="E4100" s="4"/>
      <c r="H4100" s="41" t="str">
        <f>IFERROR(VLOOKUP(Table49[[#This Row],[ITEM CODE]],Table2[[Item Code]:[Master Name]],2,0),"")</f>
        <v/>
      </c>
      <c r="I4100" s="41"/>
      <c r="J4100" s="65" t="str">
        <f>IFERROR(VLOOKUP(Table49[[#This Row],[ITEM CODE]],Table2[[Item Code]:[Master Name]],3,0),"")</f>
        <v/>
      </c>
      <c r="K4100" s="1" t="str">
        <f>IFERROR(VLOOKUP(Table49[[#This Row],[ITEM CODE]],Table2[[Item Code]:[Master Name]],9,0),"")</f>
        <v/>
      </c>
      <c r="L4100" s="1" t="str">
        <f>IFERROR(VLOOKUP(Table49[[#This Row],[ITEM CODE]],Table2[[Item Code]:[Master Name]],8,0),"")</f>
        <v/>
      </c>
      <c r="M4100" s="41"/>
      <c r="N4100" s="66">
        <f>IFERROR(VLOOKUP(Table49[[#This Row],[ITEM CODE]],Table2[[#All],[Item Code]:[Unit Cost]],10,0),0)</f>
        <v>0</v>
      </c>
      <c r="O4100" s="134">
        <f>IFERROR(VLOOKUP(Table49[[#This Row],[ITEM CODE]],Table2[[#All],[Item Code]:[Unit Cost]],10,0),0)</f>
        <v>0</v>
      </c>
      <c r="P4100" s="56"/>
      <c r="Q4100" s="58"/>
      <c r="R4100" s="58">
        <f>Table49[[#This Row],[QUANTITY]]*Table49[[#This Row],[INV Prices]]</f>
        <v>0</v>
      </c>
      <c r="S4100" s="67"/>
      <c r="V4100" s="41"/>
      <c r="W4100" s="4" t="str">
        <f>IFERROR(VLOOKUP(Table49[[#This Row],[ITEM CODE]],Table2[[Item Code]:[Category ]],6,0),"")</f>
        <v/>
      </c>
      <c r="X4100" s="1" t="str">
        <f>IFERROR(VLOOKUP(Table49[[#This Row],[ITEM CODE]],Table2[[Item Code]:[Sub Category]],7,0),"")</f>
        <v/>
      </c>
      <c r="Y4100" s="68" t="str">
        <f>Table49[[#This Row],[PO Number]]&amp;COUNTIFS($E$5:E4100,E4100)</f>
        <v>0</v>
      </c>
    </row>
    <row r="4101" spans="1:25" ht="14.7" customHeight="1" x14ac:dyDescent="0.3">
      <c r="A4101" s="1" t="str">
        <f>IF(Table49[[#This Row],[ITEM NAME]]="","",ROW()-4)</f>
        <v/>
      </c>
      <c r="B4101" s="68"/>
      <c r="C4101" s="4" t="str">
        <f>IFERROR(VLOOKUP(B4101,Table14[],3,0),"")</f>
        <v/>
      </c>
      <c r="D4101" s="4" t="str">
        <f>IFERROR(VLOOKUP(B4101,Table14[],2,0),"")</f>
        <v/>
      </c>
      <c r="E4101" s="4"/>
      <c r="H4101" s="41" t="str">
        <f>IFERROR(VLOOKUP(Table49[[#This Row],[ITEM CODE]],Table2[[Item Code]:[Master Name]],2,0),"")</f>
        <v/>
      </c>
      <c r="I4101" s="41"/>
      <c r="J4101" s="65" t="str">
        <f>IFERROR(VLOOKUP(Table49[[#This Row],[ITEM CODE]],Table2[[Item Code]:[Master Name]],3,0),"")</f>
        <v/>
      </c>
      <c r="K4101" s="1" t="str">
        <f>IFERROR(VLOOKUP(Table49[[#This Row],[ITEM CODE]],Table2[[Item Code]:[Master Name]],9,0),"")</f>
        <v/>
      </c>
      <c r="L4101" s="1" t="str">
        <f>IFERROR(VLOOKUP(Table49[[#This Row],[ITEM CODE]],Table2[[Item Code]:[Master Name]],8,0),"")</f>
        <v/>
      </c>
      <c r="M4101" s="41"/>
      <c r="N4101" s="66">
        <f>IFERROR(VLOOKUP(Table49[[#This Row],[ITEM CODE]],Table2[[#All],[Item Code]:[Unit Cost]],10,0),0)</f>
        <v>0</v>
      </c>
      <c r="O4101" s="134">
        <f>IFERROR(VLOOKUP(Table49[[#This Row],[ITEM CODE]],Table2[[#All],[Item Code]:[Unit Cost]],10,0),0)</f>
        <v>0</v>
      </c>
      <c r="P4101" s="56"/>
      <c r="Q4101" s="58"/>
      <c r="R4101" s="58">
        <f>Table49[[#This Row],[QUANTITY]]*Table49[[#This Row],[INV Prices]]</f>
        <v>0</v>
      </c>
      <c r="S4101" s="67"/>
      <c r="V4101" s="41"/>
      <c r="W4101" s="4" t="str">
        <f>IFERROR(VLOOKUP(Table49[[#This Row],[ITEM CODE]],Table2[[Item Code]:[Category ]],6,0),"")</f>
        <v/>
      </c>
      <c r="X4101" s="1" t="str">
        <f>IFERROR(VLOOKUP(Table49[[#This Row],[ITEM CODE]],Table2[[Item Code]:[Sub Category]],7,0),"")</f>
        <v/>
      </c>
      <c r="Y4101" s="68" t="str">
        <f>Table49[[#This Row],[PO Number]]&amp;COUNTIFS($E$5:E4101,E4101)</f>
        <v>0</v>
      </c>
    </row>
    <row r="4102" spans="1:25" ht="14.7" customHeight="1" x14ac:dyDescent="0.3">
      <c r="A4102" s="1" t="str">
        <f>IF(Table49[[#This Row],[ITEM NAME]]="","",ROW()-4)</f>
        <v/>
      </c>
      <c r="B4102" s="68"/>
      <c r="C4102" s="4" t="str">
        <f>IFERROR(VLOOKUP(B4102,Table14[],3,0),"")</f>
        <v/>
      </c>
      <c r="D4102" s="4" t="str">
        <f>IFERROR(VLOOKUP(B4102,Table14[],2,0),"")</f>
        <v/>
      </c>
      <c r="E4102" s="4"/>
      <c r="H4102" s="41" t="str">
        <f>IFERROR(VLOOKUP(Table49[[#This Row],[ITEM CODE]],Table2[[Item Code]:[Master Name]],2,0),"")</f>
        <v/>
      </c>
      <c r="I4102" s="41"/>
      <c r="J4102" s="65" t="str">
        <f>IFERROR(VLOOKUP(Table49[[#This Row],[ITEM CODE]],Table2[[Item Code]:[Master Name]],3,0),"")</f>
        <v/>
      </c>
      <c r="K4102" s="1" t="str">
        <f>IFERROR(VLOOKUP(Table49[[#This Row],[ITEM CODE]],Table2[[Item Code]:[Master Name]],9,0),"")</f>
        <v/>
      </c>
      <c r="L4102" s="1" t="str">
        <f>IFERROR(VLOOKUP(Table49[[#This Row],[ITEM CODE]],Table2[[Item Code]:[Master Name]],8,0),"")</f>
        <v/>
      </c>
      <c r="M4102" s="41"/>
      <c r="N4102" s="66">
        <f>IFERROR(VLOOKUP(Table49[[#This Row],[ITEM CODE]],Table2[[#All],[Item Code]:[Unit Cost]],10,0),0)</f>
        <v>0</v>
      </c>
      <c r="O4102" s="134">
        <f>IFERROR(VLOOKUP(Table49[[#This Row],[ITEM CODE]],Table2[[#All],[Item Code]:[Unit Cost]],10,0),0)</f>
        <v>0</v>
      </c>
      <c r="P4102" s="56"/>
      <c r="Q4102" s="58"/>
      <c r="R4102" s="58">
        <f>Table49[[#This Row],[QUANTITY]]*Table49[[#This Row],[INV Prices]]</f>
        <v>0</v>
      </c>
      <c r="S4102" s="67"/>
      <c r="V4102" s="41"/>
      <c r="W4102" s="4" t="str">
        <f>IFERROR(VLOOKUP(Table49[[#This Row],[ITEM CODE]],Table2[[Item Code]:[Category ]],6,0),"")</f>
        <v/>
      </c>
      <c r="X4102" s="1" t="str">
        <f>IFERROR(VLOOKUP(Table49[[#This Row],[ITEM CODE]],Table2[[Item Code]:[Sub Category]],7,0),"")</f>
        <v/>
      </c>
      <c r="Y4102" s="68" t="str">
        <f>Table49[[#This Row],[PO Number]]&amp;COUNTIFS($E$5:E4102,E4102)</f>
        <v>0</v>
      </c>
    </row>
    <row r="4103" spans="1:25" ht="14.7" customHeight="1" x14ac:dyDescent="0.3">
      <c r="A4103" s="1" t="str">
        <f>IF(Table49[[#This Row],[ITEM NAME]]="","",ROW()-4)</f>
        <v/>
      </c>
      <c r="B4103" s="68"/>
      <c r="C4103" s="4" t="str">
        <f>IFERROR(VLOOKUP(B4103,Table14[],3,0),"")</f>
        <v/>
      </c>
      <c r="D4103" s="4" t="str">
        <f>IFERROR(VLOOKUP(B4103,Table14[],2,0),"")</f>
        <v/>
      </c>
      <c r="E4103" s="4"/>
      <c r="H4103" s="41" t="str">
        <f>IFERROR(VLOOKUP(Table49[[#This Row],[ITEM CODE]],Table2[[Item Code]:[Master Name]],2,0),"")</f>
        <v/>
      </c>
      <c r="I4103" s="41"/>
      <c r="J4103" s="65" t="str">
        <f>IFERROR(VLOOKUP(Table49[[#This Row],[ITEM CODE]],Table2[[Item Code]:[Master Name]],3,0),"")</f>
        <v/>
      </c>
      <c r="K4103" s="1" t="str">
        <f>IFERROR(VLOOKUP(Table49[[#This Row],[ITEM CODE]],Table2[[Item Code]:[Master Name]],9,0),"")</f>
        <v/>
      </c>
      <c r="L4103" s="1" t="str">
        <f>IFERROR(VLOOKUP(Table49[[#This Row],[ITEM CODE]],Table2[[Item Code]:[Master Name]],8,0),"")</f>
        <v/>
      </c>
      <c r="M4103" s="41"/>
      <c r="N4103" s="66">
        <f>IFERROR(VLOOKUP(Table49[[#This Row],[ITEM CODE]],Table2[[#All],[Item Code]:[Unit Cost]],10,0),0)</f>
        <v>0</v>
      </c>
      <c r="O4103" s="134">
        <f>IFERROR(VLOOKUP(Table49[[#This Row],[ITEM CODE]],Table2[[#All],[Item Code]:[Unit Cost]],10,0),0)</f>
        <v>0</v>
      </c>
      <c r="P4103" s="56"/>
      <c r="Q4103" s="58"/>
      <c r="R4103" s="58">
        <f>Table49[[#This Row],[QUANTITY]]*Table49[[#This Row],[INV Prices]]</f>
        <v>0</v>
      </c>
      <c r="S4103" s="67"/>
      <c r="V4103" s="41"/>
      <c r="W4103" s="4" t="str">
        <f>IFERROR(VLOOKUP(Table49[[#This Row],[ITEM CODE]],Table2[[Item Code]:[Category ]],6,0),"")</f>
        <v/>
      </c>
      <c r="X4103" s="1" t="str">
        <f>IFERROR(VLOOKUP(Table49[[#This Row],[ITEM CODE]],Table2[[Item Code]:[Sub Category]],7,0),"")</f>
        <v/>
      </c>
      <c r="Y4103" s="68" t="str">
        <f>Table49[[#This Row],[PO Number]]&amp;COUNTIFS($E$5:E4103,E4103)</f>
        <v>0</v>
      </c>
    </row>
    <row r="4104" spans="1:25" ht="14.7" customHeight="1" x14ac:dyDescent="0.3">
      <c r="A4104" s="1" t="str">
        <f>IF(Table49[[#This Row],[ITEM NAME]]="","",ROW()-4)</f>
        <v/>
      </c>
      <c r="B4104" s="68"/>
      <c r="C4104" s="4" t="str">
        <f>IFERROR(VLOOKUP(B4104,Table14[],3,0),"")</f>
        <v/>
      </c>
      <c r="D4104" s="4" t="str">
        <f>IFERROR(VLOOKUP(B4104,Table14[],2,0),"")</f>
        <v/>
      </c>
      <c r="E4104" s="4"/>
      <c r="H4104" s="41" t="str">
        <f>IFERROR(VLOOKUP(Table49[[#This Row],[ITEM CODE]],Table2[[Item Code]:[Master Name]],2,0),"")</f>
        <v/>
      </c>
      <c r="I4104" s="41"/>
      <c r="J4104" s="65" t="str">
        <f>IFERROR(VLOOKUP(Table49[[#This Row],[ITEM CODE]],Table2[[Item Code]:[Master Name]],3,0),"")</f>
        <v/>
      </c>
      <c r="K4104" s="1" t="str">
        <f>IFERROR(VLOOKUP(Table49[[#This Row],[ITEM CODE]],Table2[[Item Code]:[Master Name]],9,0),"")</f>
        <v/>
      </c>
      <c r="L4104" s="1" t="str">
        <f>IFERROR(VLOOKUP(Table49[[#This Row],[ITEM CODE]],Table2[[Item Code]:[Master Name]],8,0),"")</f>
        <v/>
      </c>
      <c r="M4104" s="41"/>
      <c r="N4104" s="66">
        <f>IFERROR(VLOOKUP(Table49[[#This Row],[ITEM CODE]],Table2[[#All],[Item Code]:[Unit Cost]],10,0),0)</f>
        <v>0</v>
      </c>
      <c r="O4104" s="134">
        <f>IFERROR(VLOOKUP(Table49[[#This Row],[ITEM CODE]],Table2[[#All],[Item Code]:[Unit Cost]],10,0),0)</f>
        <v>0</v>
      </c>
      <c r="P4104" s="56"/>
      <c r="Q4104" s="58"/>
      <c r="R4104" s="58">
        <f>Table49[[#This Row],[QUANTITY]]*Table49[[#This Row],[INV Prices]]</f>
        <v>0</v>
      </c>
      <c r="S4104" s="67"/>
      <c r="V4104" s="41"/>
      <c r="W4104" s="4" t="str">
        <f>IFERROR(VLOOKUP(Table49[[#This Row],[ITEM CODE]],Table2[[Item Code]:[Category ]],6,0),"")</f>
        <v/>
      </c>
      <c r="X4104" s="1" t="str">
        <f>IFERROR(VLOOKUP(Table49[[#This Row],[ITEM CODE]],Table2[[Item Code]:[Sub Category]],7,0),"")</f>
        <v/>
      </c>
      <c r="Y4104" s="68" t="str">
        <f>Table49[[#This Row],[PO Number]]&amp;COUNTIFS($E$5:E4104,E4104)</f>
        <v>0</v>
      </c>
    </row>
    <row r="4105" spans="1:25" ht="14.7" customHeight="1" x14ac:dyDescent="0.3">
      <c r="A4105" s="1" t="str">
        <f>IF(Table49[[#This Row],[ITEM NAME]]="","",ROW()-4)</f>
        <v/>
      </c>
      <c r="B4105" s="68"/>
      <c r="C4105" s="4" t="str">
        <f>IFERROR(VLOOKUP(B4105,Table14[],3,0),"")</f>
        <v/>
      </c>
      <c r="D4105" s="4" t="str">
        <f>IFERROR(VLOOKUP(B4105,Table14[],2,0),"")</f>
        <v/>
      </c>
      <c r="E4105" s="4"/>
      <c r="H4105" s="41" t="str">
        <f>IFERROR(VLOOKUP(Table49[[#This Row],[ITEM CODE]],Table2[[Item Code]:[Master Name]],2,0),"")</f>
        <v/>
      </c>
      <c r="I4105" s="41"/>
      <c r="J4105" s="65" t="str">
        <f>IFERROR(VLOOKUP(Table49[[#This Row],[ITEM CODE]],Table2[[Item Code]:[Master Name]],3,0),"")</f>
        <v/>
      </c>
      <c r="K4105" s="1" t="str">
        <f>IFERROR(VLOOKUP(Table49[[#This Row],[ITEM CODE]],Table2[[Item Code]:[Master Name]],9,0),"")</f>
        <v/>
      </c>
      <c r="L4105" s="1" t="str">
        <f>IFERROR(VLOOKUP(Table49[[#This Row],[ITEM CODE]],Table2[[Item Code]:[Master Name]],8,0),"")</f>
        <v/>
      </c>
      <c r="M4105" s="41"/>
      <c r="N4105" s="66">
        <f>IFERROR(VLOOKUP(Table49[[#This Row],[ITEM CODE]],Table2[[#All],[Item Code]:[Unit Cost]],10,0),0)</f>
        <v>0</v>
      </c>
      <c r="O4105" s="134">
        <f>IFERROR(VLOOKUP(Table49[[#This Row],[ITEM CODE]],Table2[[#All],[Item Code]:[Unit Cost]],10,0),0)</f>
        <v>0</v>
      </c>
      <c r="P4105" s="56"/>
      <c r="Q4105" s="58"/>
      <c r="R4105" s="58">
        <f>Table49[[#This Row],[QUANTITY]]*Table49[[#This Row],[INV Prices]]</f>
        <v>0</v>
      </c>
      <c r="S4105" s="67"/>
      <c r="V4105" s="41"/>
      <c r="W4105" s="4" t="str">
        <f>IFERROR(VLOOKUP(Table49[[#This Row],[ITEM CODE]],Table2[[Item Code]:[Category ]],6,0),"")</f>
        <v/>
      </c>
      <c r="X4105" s="1" t="str">
        <f>IFERROR(VLOOKUP(Table49[[#This Row],[ITEM CODE]],Table2[[Item Code]:[Sub Category]],7,0),"")</f>
        <v/>
      </c>
      <c r="Y4105" s="68" t="str">
        <f>Table49[[#This Row],[PO Number]]&amp;COUNTIFS($E$5:E4105,E4105)</f>
        <v>0</v>
      </c>
    </row>
    <row r="4106" spans="1:25" ht="14.7" customHeight="1" x14ac:dyDescent="0.3">
      <c r="A4106" s="1" t="str">
        <f>IF(Table49[[#This Row],[ITEM NAME]]="","",ROW()-4)</f>
        <v/>
      </c>
      <c r="B4106" s="68"/>
      <c r="C4106" s="4" t="str">
        <f>IFERROR(VLOOKUP(B4106,Table14[],3,0),"")</f>
        <v/>
      </c>
      <c r="D4106" s="4" t="str">
        <f>IFERROR(VLOOKUP(B4106,Table14[],2,0),"")</f>
        <v/>
      </c>
      <c r="E4106" s="4"/>
      <c r="H4106" s="41" t="str">
        <f>IFERROR(VLOOKUP(Table49[[#This Row],[ITEM CODE]],Table2[[Item Code]:[Master Name]],2,0),"")</f>
        <v/>
      </c>
      <c r="I4106" s="41"/>
      <c r="J4106" s="65" t="str">
        <f>IFERROR(VLOOKUP(Table49[[#This Row],[ITEM CODE]],Table2[[Item Code]:[Master Name]],3,0),"")</f>
        <v/>
      </c>
      <c r="K4106" s="1" t="str">
        <f>IFERROR(VLOOKUP(Table49[[#This Row],[ITEM CODE]],Table2[[Item Code]:[Master Name]],9,0),"")</f>
        <v/>
      </c>
      <c r="L4106" s="1" t="str">
        <f>IFERROR(VLOOKUP(Table49[[#This Row],[ITEM CODE]],Table2[[Item Code]:[Master Name]],8,0),"")</f>
        <v/>
      </c>
      <c r="M4106" s="41"/>
      <c r="N4106" s="66">
        <f>IFERROR(VLOOKUP(Table49[[#This Row],[ITEM CODE]],Table2[[#All],[Item Code]:[Unit Cost]],10,0),0)</f>
        <v>0</v>
      </c>
      <c r="O4106" s="134">
        <f>IFERROR(VLOOKUP(Table49[[#This Row],[ITEM CODE]],Table2[[#All],[Item Code]:[Unit Cost]],10,0),0)</f>
        <v>0</v>
      </c>
      <c r="P4106" s="56"/>
      <c r="Q4106" s="58"/>
      <c r="R4106" s="58">
        <f>Table49[[#This Row],[QUANTITY]]*Table49[[#This Row],[INV Prices]]</f>
        <v>0</v>
      </c>
      <c r="S4106" s="67"/>
      <c r="V4106" s="41"/>
      <c r="W4106" s="4" t="str">
        <f>IFERROR(VLOOKUP(Table49[[#This Row],[ITEM CODE]],Table2[[Item Code]:[Category ]],6,0),"")</f>
        <v/>
      </c>
      <c r="X4106" s="1" t="str">
        <f>IFERROR(VLOOKUP(Table49[[#This Row],[ITEM CODE]],Table2[[Item Code]:[Sub Category]],7,0),"")</f>
        <v/>
      </c>
      <c r="Y4106" s="68" t="str">
        <f>Table49[[#This Row],[PO Number]]&amp;COUNTIFS($E$5:E4106,E4106)</f>
        <v>0</v>
      </c>
    </row>
    <row r="4107" spans="1:25" ht="14.7" customHeight="1" x14ac:dyDescent="0.3">
      <c r="A4107" s="1" t="str">
        <f>IF(Table49[[#This Row],[ITEM NAME]]="","",ROW()-4)</f>
        <v/>
      </c>
      <c r="B4107" s="68"/>
      <c r="C4107" s="4" t="str">
        <f>IFERROR(VLOOKUP(B4107,Table14[],3,0),"")</f>
        <v/>
      </c>
      <c r="D4107" s="4" t="str">
        <f>IFERROR(VLOOKUP(B4107,Table14[],2,0),"")</f>
        <v/>
      </c>
      <c r="E4107" s="4"/>
      <c r="H4107" s="41" t="str">
        <f>IFERROR(VLOOKUP(Table49[[#This Row],[ITEM CODE]],Table2[[Item Code]:[Master Name]],2,0),"")</f>
        <v/>
      </c>
      <c r="I4107" s="41"/>
      <c r="J4107" s="65" t="str">
        <f>IFERROR(VLOOKUP(Table49[[#This Row],[ITEM CODE]],Table2[[Item Code]:[Master Name]],3,0),"")</f>
        <v/>
      </c>
      <c r="K4107" s="1" t="str">
        <f>IFERROR(VLOOKUP(Table49[[#This Row],[ITEM CODE]],Table2[[Item Code]:[Master Name]],9,0),"")</f>
        <v/>
      </c>
      <c r="L4107" s="1" t="str">
        <f>IFERROR(VLOOKUP(Table49[[#This Row],[ITEM CODE]],Table2[[Item Code]:[Master Name]],8,0),"")</f>
        <v/>
      </c>
      <c r="M4107" s="41"/>
      <c r="N4107" s="66">
        <f>IFERROR(VLOOKUP(Table49[[#This Row],[ITEM CODE]],Table2[[#All],[Item Code]:[Unit Cost]],10,0),0)</f>
        <v>0</v>
      </c>
      <c r="O4107" s="134">
        <f>IFERROR(VLOOKUP(Table49[[#This Row],[ITEM CODE]],Table2[[#All],[Item Code]:[Unit Cost]],10,0),0)</f>
        <v>0</v>
      </c>
      <c r="P4107" s="56"/>
      <c r="Q4107" s="58"/>
      <c r="R4107" s="58">
        <f>Table49[[#This Row],[QUANTITY]]*Table49[[#This Row],[INV Prices]]</f>
        <v>0</v>
      </c>
      <c r="S4107" s="67"/>
      <c r="V4107" s="41"/>
      <c r="W4107" s="4" t="str">
        <f>IFERROR(VLOOKUP(Table49[[#This Row],[ITEM CODE]],Table2[[Item Code]:[Category ]],6,0),"")</f>
        <v/>
      </c>
      <c r="X4107" s="1" t="str">
        <f>IFERROR(VLOOKUP(Table49[[#This Row],[ITEM CODE]],Table2[[Item Code]:[Sub Category]],7,0),"")</f>
        <v/>
      </c>
      <c r="Y4107" s="68" t="str">
        <f>Table49[[#This Row],[PO Number]]&amp;COUNTIFS($E$5:E4107,E4107)</f>
        <v>0</v>
      </c>
    </row>
    <row r="4108" spans="1:25" ht="14.7" customHeight="1" x14ac:dyDescent="0.3">
      <c r="A4108" s="1" t="str">
        <f>IF(Table49[[#This Row],[ITEM NAME]]="","",ROW()-4)</f>
        <v/>
      </c>
      <c r="B4108" s="68"/>
      <c r="C4108" s="4" t="str">
        <f>IFERROR(VLOOKUP(B4108,Table14[],3,0),"")</f>
        <v/>
      </c>
      <c r="D4108" s="4" t="str">
        <f>IFERROR(VLOOKUP(B4108,Table14[],2,0),"")</f>
        <v/>
      </c>
      <c r="E4108" s="4"/>
      <c r="H4108" s="41" t="str">
        <f>IFERROR(VLOOKUP(Table49[[#This Row],[ITEM CODE]],Table2[[Item Code]:[Master Name]],2,0),"")</f>
        <v/>
      </c>
      <c r="I4108" s="41"/>
      <c r="J4108" s="65" t="str">
        <f>IFERROR(VLOOKUP(Table49[[#This Row],[ITEM CODE]],Table2[[Item Code]:[Master Name]],3,0),"")</f>
        <v/>
      </c>
      <c r="K4108" s="1" t="str">
        <f>IFERROR(VLOOKUP(Table49[[#This Row],[ITEM CODE]],Table2[[Item Code]:[Master Name]],9,0),"")</f>
        <v/>
      </c>
      <c r="L4108" s="1" t="str">
        <f>IFERROR(VLOOKUP(Table49[[#This Row],[ITEM CODE]],Table2[[Item Code]:[Master Name]],8,0),"")</f>
        <v/>
      </c>
      <c r="M4108" s="41"/>
      <c r="N4108" s="66">
        <f>IFERROR(VLOOKUP(Table49[[#This Row],[ITEM CODE]],Table2[[#All],[Item Code]:[Unit Cost]],10,0),0)</f>
        <v>0</v>
      </c>
      <c r="O4108" s="134">
        <f>IFERROR(VLOOKUP(Table49[[#This Row],[ITEM CODE]],Table2[[#All],[Item Code]:[Unit Cost]],10,0),0)</f>
        <v>0</v>
      </c>
      <c r="P4108" s="56"/>
      <c r="Q4108" s="58"/>
      <c r="R4108" s="58">
        <f>Table49[[#This Row],[QUANTITY]]*Table49[[#This Row],[INV Prices]]</f>
        <v>0</v>
      </c>
      <c r="S4108" s="67"/>
      <c r="V4108" s="41"/>
      <c r="W4108" s="4" t="str">
        <f>IFERROR(VLOOKUP(Table49[[#This Row],[ITEM CODE]],Table2[[Item Code]:[Category ]],6,0),"")</f>
        <v/>
      </c>
      <c r="X4108" s="1" t="str">
        <f>IFERROR(VLOOKUP(Table49[[#This Row],[ITEM CODE]],Table2[[Item Code]:[Sub Category]],7,0),"")</f>
        <v/>
      </c>
      <c r="Y4108" s="68" t="str">
        <f>Table49[[#This Row],[PO Number]]&amp;COUNTIFS($E$5:E4108,E4108)</f>
        <v>0</v>
      </c>
    </row>
    <row r="4109" spans="1:25" ht="14.7" customHeight="1" x14ac:dyDescent="0.3">
      <c r="A4109" s="1" t="str">
        <f>IF(Table49[[#This Row],[ITEM NAME]]="","",ROW()-4)</f>
        <v/>
      </c>
      <c r="B4109" s="68"/>
      <c r="C4109" s="4" t="str">
        <f>IFERROR(VLOOKUP(B4109,Table14[],3,0),"")</f>
        <v/>
      </c>
      <c r="D4109" s="4" t="str">
        <f>IFERROR(VLOOKUP(B4109,Table14[],2,0),"")</f>
        <v/>
      </c>
      <c r="E4109" s="4"/>
      <c r="H4109" s="41" t="str">
        <f>IFERROR(VLOOKUP(Table49[[#This Row],[ITEM CODE]],Table2[[Item Code]:[Master Name]],2,0),"")</f>
        <v/>
      </c>
      <c r="I4109" s="41"/>
      <c r="J4109" s="65" t="str">
        <f>IFERROR(VLOOKUP(Table49[[#This Row],[ITEM CODE]],Table2[[Item Code]:[Master Name]],3,0),"")</f>
        <v/>
      </c>
      <c r="K4109" s="1" t="str">
        <f>IFERROR(VLOOKUP(Table49[[#This Row],[ITEM CODE]],Table2[[Item Code]:[Master Name]],9,0),"")</f>
        <v/>
      </c>
      <c r="L4109" s="1" t="str">
        <f>IFERROR(VLOOKUP(Table49[[#This Row],[ITEM CODE]],Table2[[Item Code]:[Master Name]],8,0),"")</f>
        <v/>
      </c>
      <c r="M4109" s="41"/>
      <c r="N4109" s="66">
        <f>IFERROR(VLOOKUP(Table49[[#This Row],[ITEM CODE]],Table2[[#All],[Item Code]:[Unit Cost]],10,0),0)</f>
        <v>0</v>
      </c>
      <c r="O4109" s="134">
        <f>IFERROR(VLOOKUP(Table49[[#This Row],[ITEM CODE]],Table2[[#All],[Item Code]:[Unit Cost]],10,0),0)</f>
        <v>0</v>
      </c>
      <c r="P4109" s="56"/>
      <c r="Q4109" s="58"/>
      <c r="R4109" s="58">
        <f>Table49[[#This Row],[QUANTITY]]*Table49[[#This Row],[INV Prices]]</f>
        <v>0</v>
      </c>
      <c r="S4109" s="67"/>
      <c r="V4109" s="41"/>
      <c r="W4109" s="4" t="str">
        <f>IFERROR(VLOOKUP(Table49[[#This Row],[ITEM CODE]],Table2[[Item Code]:[Category ]],6,0),"")</f>
        <v/>
      </c>
      <c r="X4109" s="1" t="str">
        <f>IFERROR(VLOOKUP(Table49[[#This Row],[ITEM CODE]],Table2[[Item Code]:[Sub Category]],7,0),"")</f>
        <v/>
      </c>
      <c r="Y4109" s="68" t="str">
        <f>Table49[[#This Row],[PO Number]]&amp;COUNTIFS($E$5:E4109,E4109)</f>
        <v>0</v>
      </c>
    </row>
    <row r="4110" spans="1:25" ht="14.7" customHeight="1" x14ac:dyDescent="0.3">
      <c r="A4110" s="1" t="str">
        <f>IF(Table49[[#This Row],[ITEM NAME]]="","",ROW()-4)</f>
        <v/>
      </c>
      <c r="B4110" s="68"/>
      <c r="C4110" s="4" t="str">
        <f>IFERROR(VLOOKUP(B4110,Table14[],3,0),"")</f>
        <v/>
      </c>
      <c r="D4110" s="4" t="str">
        <f>IFERROR(VLOOKUP(B4110,Table14[],2,0),"")</f>
        <v/>
      </c>
      <c r="E4110" s="4"/>
      <c r="H4110" s="41" t="str">
        <f>IFERROR(VLOOKUP(Table49[[#This Row],[ITEM CODE]],Table2[[Item Code]:[Master Name]],2,0),"")</f>
        <v/>
      </c>
      <c r="I4110" s="41"/>
      <c r="J4110" s="65" t="str">
        <f>IFERROR(VLOOKUP(Table49[[#This Row],[ITEM CODE]],Table2[[Item Code]:[Master Name]],3,0),"")</f>
        <v/>
      </c>
      <c r="K4110" s="1" t="str">
        <f>IFERROR(VLOOKUP(Table49[[#This Row],[ITEM CODE]],Table2[[Item Code]:[Master Name]],9,0),"")</f>
        <v/>
      </c>
      <c r="L4110" s="1" t="str">
        <f>IFERROR(VLOOKUP(Table49[[#This Row],[ITEM CODE]],Table2[[Item Code]:[Master Name]],8,0),"")</f>
        <v/>
      </c>
      <c r="M4110" s="41"/>
      <c r="N4110" s="66">
        <f>IFERROR(VLOOKUP(Table49[[#This Row],[ITEM CODE]],Table2[[#All],[Item Code]:[Unit Cost]],10,0),0)</f>
        <v>0</v>
      </c>
      <c r="O4110" s="134">
        <f>IFERROR(VLOOKUP(Table49[[#This Row],[ITEM CODE]],Table2[[#All],[Item Code]:[Unit Cost]],10,0),0)</f>
        <v>0</v>
      </c>
      <c r="P4110" s="56"/>
      <c r="Q4110" s="58"/>
      <c r="R4110" s="58">
        <f>Table49[[#This Row],[QUANTITY]]*Table49[[#This Row],[INV Prices]]</f>
        <v>0</v>
      </c>
      <c r="S4110" s="67"/>
      <c r="V4110" s="41"/>
      <c r="W4110" s="4" t="str">
        <f>IFERROR(VLOOKUP(Table49[[#This Row],[ITEM CODE]],Table2[[Item Code]:[Category ]],6,0),"")</f>
        <v/>
      </c>
      <c r="X4110" s="1" t="str">
        <f>IFERROR(VLOOKUP(Table49[[#This Row],[ITEM CODE]],Table2[[Item Code]:[Sub Category]],7,0),"")</f>
        <v/>
      </c>
      <c r="Y4110" s="68" t="str">
        <f>Table49[[#This Row],[PO Number]]&amp;COUNTIFS($E$5:E4110,E4110)</f>
        <v>0</v>
      </c>
    </row>
    <row r="4111" spans="1:25" ht="14.7" customHeight="1" x14ac:dyDescent="0.3">
      <c r="A4111" s="1" t="str">
        <f>IF(Table49[[#This Row],[ITEM NAME]]="","",ROW()-4)</f>
        <v/>
      </c>
      <c r="B4111" s="68"/>
      <c r="C4111" s="4" t="str">
        <f>IFERROR(VLOOKUP(B4111,Table14[],3,0),"")</f>
        <v/>
      </c>
      <c r="D4111" s="4" t="str">
        <f>IFERROR(VLOOKUP(B4111,Table14[],2,0),"")</f>
        <v/>
      </c>
      <c r="E4111" s="4"/>
      <c r="H4111" s="41" t="str">
        <f>IFERROR(VLOOKUP(Table49[[#This Row],[ITEM CODE]],Table2[[Item Code]:[Master Name]],2,0),"")</f>
        <v/>
      </c>
      <c r="I4111" s="41"/>
      <c r="J4111" s="65" t="str">
        <f>IFERROR(VLOOKUP(Table49[[#This Row],[ITEM CODE]],Table2[[Item Code]:[Master Name]],3,0),"")</f>
        <v/>
      </c>
      <c r="K4111" s="1" t="str">
        <f>IFERROR(VLOOKUP(Table49[[#This Row],[ITEM CODE]],Table2[[Item Code]:[Master Name]],9,0),"")</f>
        <v/>
      </c>
      <c r="L4111" s="1" t="str">
        <f>IFERROR(VLOOKUP(Table49[[#This Row],[ITEM CODE]],Table2[[Item Code]:[Master Name]],8,0),"")</f>
        <v/>
      </c>
      <c r="M4111" s="41"/>
      <c r="N4111" s="66">
        <f>IFERROR(VLOOKUP(Table49[[#This Row],[ITEM CODE]],Table2[[#All],[Item Code]:[Unit Cost]],10,0),0)</f>
        <v>0</v>
      </c>
      <c r="O4111" s="134">
        <f>IFERROR(VLOOKUP(Table49[[#This Row],[ITEM CODE]],Table2[[#All],[Item Code]:[Unit Cost]],10,0),0)</f>
        <v>0</v>
      </c>
      <c r="P4111" s="56"/>
      <c r="Q4111" s="58"/>
      <c r="R4111" s="58">
        <f>Table49[[#This Row],[QUANTITY]]*Table49[[#This Row],[INV Prices]]</f>
        <v>0</v>
      </c>
      <c r="S4111" s="67"/>
      <c r="V4111" s="41"/>
      <c r="W4111" s="4" t="str">
        <f>IFERROR(VLOOKUP(Table49[[#This Row],[ITEM CODE]],Table2[[Item Code]:[Category ]],6,0),"")</f>
        <v/>
      </c>
      <c r="X4111" s="1" t="str">
        <f>IFERROR(VLOOKUP(Table49[[#This Row],[ITEM CODE]],Table2[[Item Code]:[Sub Category]],7,0),"")</f>
        <v/>
      </c>
      <c r="Y4111" s="68" t="str">
        <f>Table49[[#This Row],[PO Number]]&amp;COUNTIFS($E$5:E4111,E4111)</f>
        <v>0</v>
      </c>
    </row>
    <row r="4112" spans="1:25" ht="14.7" customHeight="1" x14ac:dyDescent="0.3">
      <c r="A4112" s="1" t="str">
        <f>IF(Table49[[#This Row],[ITEM NAME]]="","",ROW()-4)</f>
        <v/>
      </c>
      <c r="B4112" s="68"/>
      <c r="C4112" s="4" t="str">
        <f>IFERROR(VLOOKUP(B4112,Table14[],3,0),"")</f>
        <v/>
      </c>
      <c r="D4112" s="4" t="str">
        <f>IFERROR(VLOOKUP(B4112,Table14[],2,0),"")</f>
        <v/>
      </c>
      <c r="E4112" s="4"/>
      <c r="H4112" s="41" t="str">
        <f>IFERROR(VLOOKUP(Table49[[#This Row],[ITEM CODE]],Table2[[Item Code]:[Master Name]],2,0),"")</f>
        <v/>
      </c>
      <c r="I4112" s="41"/>
      <c r="J4112" s="65" t="str">
        <f>IFERROR(VLOOKUP(Table49[[#This Row],[ITEM CODE]],Table2[[Item Code]:[Master Name]],3,0),"")</f>
        <v/>
      </c>
      <c r="K4112" s="1" t="str">
        <f>IFERROR(VLOOKUP(Table49[[#This Row],[ITEM CODE]],Table2[[Item Code]:[Master Name]],9,0),"")</f>
        <v/>
      </c>
      <c r="L4112" s="1" t="str">
        <f>IFERROR(VLOOKUP(Table49[[#This Row],[ITEM CODE]],Table2[[Item Code]:[Master Name]],8,0),"")</f>
        <v/>
      </c>
      <c r="M4112" s="41"/>
      <c r="N4112" s="66">
        <f>IFERROR(VLOOKUP(Table49[[#This Row],[ITEM CODE]],Table2[[#All],[Item Code]:[Unit Cost]],10,0),0)</f>
        <v>0</v>
      </c>
      <c r="O4112" s="134">
        <f>IFERROR(VLOOKUP(Table49[[#This Row],[ITEM CODE]],Table2[[#All],[Item Code]:[Unit Cost]],10,0),0)</f>
        <v>0</v>
      </c>
      <c r="P4112" s="56"/>
      <c r="Q4112" s="58"/>
      <c r="R4112" s="58">
        <f>Table49[[#This Row],[QUANTITY]]*Table49[[#This Row],[INV Prices]]</f>
        <v>0</v>
      </c>
      <c r="S4112" s="67"/>
      <c r="V4112" s="41"/>
      <c r="W4112" s="4" t="str">
        <f>IFERROR(VLOOKUP(Table49[[#This Row],[ITEM CODE]],Table2[[Item Code]:[Category ]],6,0),"")</f>
        <v/>
      </c>
      <c r="X4112" s="1" t="str">
        <f>IFERROR(VLOOKUP(Table49[[#This Row],[ITEM CODE]],Table2[[Item Code]:[Sub Category]],7,0),"")</f>
        <v/>
      </c>
      <c r="Y4112" s="68" t="str">
        <f>Table49[[#This Row],[PO Number]]&amp;COUNTIFS($E$5:E4112,E4112)</f>
        <v>0</v>
      </c>
    </row>
    <row r="4113" spans="1:25" ht="14.7" customHeight="1" x14ac:dyDescent="0.3">
      <c r="A4113" s="1" t="str">
        <f>IF(Table49[[#This Row],[ITEM NAME]]="","",ROW()-4)</f>
        <v/>
      </c>
      <c r="B4113" s="68"/>
      <c r="C4113" s="4" t="str">
        <f>IFERROR(VLOOKUP(B4113,Table14[],3,0),"")</f>
        <v/>
      </c>
      <c r="D4113" s="4" t="str">
        <f>IFERROR(VLOOKUP(B4113,Table14[],2,0),"")</f>
        <v/>
      </c>
      <c r="E4113" s="4"/>
      <c r="H4113" s="41" t="str">
        <f>IFERROR(VLOOKUP(Table49[[#This Row],[ITEM CODE]],Table2[[Item Code]:[Master Name]],2,0),"")</f>
        <v/>
      </c>
      <c r="I4113" s="41"/>
      <c r="J4113" s="65" t="str">
        <f>IFERROR(VLOOKUP(Table49[[#This Row],[ITEM CODE]],Table2[[Item Code]:[Master Name]],3,0),"")</f>
        <v/>
      </c>
      <c r="K4113" s="1" t="str">
        <f>IFERROR(VLOOKUP(Table49[[#This Row],[ITEM CODE]],Table2[[Item Code]:[Master Name]],9,0),"")</f>
        <v/>
      </c>
      <c r="L4113" s="1" t="str">
        <f>IFERROR(VLOOKUP(Table49[[#This Row],[ITEM CODE]],Table2[[Item Code]:[Master Name]],8,0),"")</f>
        <v/>
      </c>
      <c r="M4113" s="41"/>
      <c r="N4113" s="66">
        <f>IFERROR(VLOOKUP(Table49[[#This Row],[ITEM CODE]],Table2[[#All],[Item Code]:[Unit Cost]],10,0),0)</f>
        <v>0</v>
      </c>
      <c r="O4113" s="134">
        <f>IFERROR(VLOOKUP(Table49[[#This Row],[ITEM CODE]],Table2[[#All],[Item Code]:[Unit Cost]],10,0),0)</f>
        <v>0</v>
      </c>
      <c r="P4113" s="56"/>
      <c r="Q4113" s="58"/>
      <c r="R4113" s="58">
        <f>Table49[[#This Row],[QUANTITY]]*Table49[[#This Row],[INV Prices]]</f>
        <v>0</v>
      </c>
      <c r="S4113" s="67"/>
      <c r="V4113" s="41"/>
      <c r="W4113" s="4" t="str">
        <f>IFERROR(VLOOKUP(Table49[[#This Row],[ITEM CODE]],Table2[[Item Code]:[Category ]],6,0),"")</f>
        <v/>
      </c>
      <c r="X4113" s="1" t="str">
        <f>IFERROR(VLOOKUP(Table49[[#This Row],[ITEM CODE]],Table2[[Item Code]:[Sub Category]],7,0),"")</f>
        <v/>
      </c>
      <c r="Y4113" s="68" t="str">
        <f>Table49[[#This Row],[PO Number]]&amp;COUNTIFS($E$5:E4113,E4113)</f>
        <v>0</v>
      </c>
    </row>
    <row r="4114" spans="1:25" ht="14.7" customHeight="1" x14ac:dyDescent="0.3">
      <c r="A4114" s="1" t="str">
        <f>IF(Table49[[#This Row],[ITEM NAME]]="","",ROW()-4)</f>
        <v/>
      </c>
      <c r="B4114" s="68"/>
      <c r="C4114" s="4" t="str">
        <f>IFERROR(VLOOKUP(B4114,Table14[],3,0),"")</f>
        <v/>
      </c>
      <c r="D4114" s="4" t="str">
        <f>IFERROR(VLOOKUP(B4114,Table14[],2,0),"")</f>
        <v/>
      </c>
      <c r="E4114" s="4"/>
      <c r="H4114" s="41" t="str">
        <f>IFERROR(VLOOKUP(Table49[[#This Row],[ITEM CODE]],Table2[[Item Code]:[Master Name]],2,0),"")</f>
        <v/>
      </c>
      <c r="I4114" s="41"/>
      <c r="J4114" s="65" t="str">
        <f>IFERROR(VLOOKUP(Table49[[#This Row],[ITEM CODE]],Table2[[Item Code]:[Master Name]],3,0),"")</f>
        <v/>
      </c>
      <c r="K4114" s="1" t="str">
        <f>IFERROR(VLOOKUP(Table49[[#This Row],[ITEM CODE]],Table2[[Item Code]:[Master Name]],9,0),"")</f>
        <v/>
      </c>
      <c r="L4114" s="1" t="str">
        <f>IFERROR(VLOOKUP(Table49[[#This Row],[ITEM CODE]],Table2[[Item Code]:[Master Name]],8,0),"")</f>
        <v/>
      </c>
      <c r="M4114" s="41"/>
      <c r="N4114" s="66">
        <f>IFERROR(VLOOKUP(Table49[[#This Row],[ITEM CODE]],Table2[[#All],[Item Code]:[Unit Cost]],10,0),0)</f>
        <v>0</v>
      </c>
      <c r="O4114" s="134">
        <f>IFERROR(VLOOKUP(Table49[[#This Row],[ITEM CODE]],Table2[[#All],[Item Code]:[Unit Cost]],10,0),0)</f>
        <v>0</v>
      </c>
      <c r="P4114" s="56"/>
      <c r="Q4114" s="58"/>
      <c r="R4114" s="58">
        <f>Table49[[#This Row],[QUANTITY]]*Table49[[#This Row],[INV Prices]]</f>
        <v>0</v>
      </c>
      <c r="S4114" s="67"/>
      <c r="V4114" s="41"/>
      <c r="W4114" s="4" t="str">
        <f>IFERROR(VLOOKUP(Table49[[#This Row],[ITEM CODE]],Table2[[Item Code]:[Category ]],6,0),"")</f>
        <v/>
      </c>
      <c r="X4114" s="1" t="str">
        <f>IFERROR(VLOOKUP(Table49[[#This Row],[ITEM CODE]],Table2[[Item Code]:[Sub Category]],7,0),"")</f>
        <v/>
      </c>
      <c r="Y4114" s="68" t="str">
        <f>Table49[[#This Row],[PO Number]]&amp;COUNTIFS($E$5:E4114,E4114)</f>
        <v>0</v>
      </c>
    </row>
    <row r="4115" spans="1:25" ht="14.7" customHeight="1" x14ac:dyDescent="0.3">
      <c r="A4115" s="1" t="str">
        <f>IF(Table49[[#This Row],[ITEM NAME]]="","",ROW()-4)</f>
        <v/>
      </c>
      <c r="B4115" s="68"/>
      <c r="C4115" s="4" t="str">
        <f>IFERROR(VLOOKUP(B4115,Table14[],3,0),"")</f>
        <v/>
      </c>
      <c r="D4115" s="4" t="str">
        <f>IFERROR(VLOOKUP(B4115,Table14[],2,0),"")</f>
        <v/>
      </c>
      <c r="E4115" s="4"/>
      <c r="H4115" s="41" t="str">
        <f>IFERROR(VLOOKUP(Table49[[#This Row],[ITEM CODE]],Table2[[Item Code]:[Master Name]],2,0),"")</f>
        <v/>
      </c>
      <c r="I4115" s="41"/>
      <c r="J4115" s="65" t="str">
        <f>IFERROR(VLOOKUP(Table49[[#This Row],[ITEM CODE]],Table2[[Item Code]:[Master Name]],3,0),"")</f>
        <v/>
      </c>
      <c r="K4115" s="1" t="str">
        <f>IFERROR(VLOOKUP(Table49[[#This Row],[ITEM CODE]],Table2[[Item Code]:[Master Name]],9,0),"")</f>
        <v/>
      </c>
      <c r="L4115" s="1" t="str">
        <f>IFERROR(VLOOKUP(Table49[[#This Row],[ITEM CODE]],Table2[[Item Code]:[Master Name]],8,0),"")</f>
        <v/>
      </c>
      <c r="M4115" s="41"/>
      <c r="N4115" s="66">
        <f>IFERROR(VLOOKUP(Table49[[#This Row],[ITEM CODE]],Table2[[#All],[Item Code]:[Unit Cost]],10,0),0)</f>
        <v>0</v>
      </c>
      <c r="O4115" s="134">
        <f>IFERROR(VLOOKUP(Table49[[#This Row],[ITEM CODE]],Table2[[#All],[Item Code]:[Unit Cost]],10,0),0)</f>
        <v>0</v>
      </c>
      <c r="P4115" s="56"/>
      <c r="Q4115" s="58"/>
      <c r="R4115" s="58">
        <f>Table49[[#This Row],[QUANTITY]]*Table49[[#This Row],[INV Prices]]</f>
        <v>0</v>
      </c>
      <c r="S4115" s="67"/>
      <c r="V4115" s="41"/>
      <c r="W4115" s="4" t="str">
        <f>IFERROR(VLOOKUP(Table49[[#This Row],[ITEM CODE]],Table2[[Item Code]:[Category ]],6,0),"")</f>
        <v/>
      </c>
      <c r="X4115" s="1" t="str">
        <f>IFERROR(VLOOKUP(Table49[[#This Row],[ITEM CODE]],Table2[[Item Code]:[Sub Category]],7,0),"")</f>
        <v/>
      </c>
      <c r="Y4115" s="68" t="str">
        <f>Table49[[#This Row],[PO Number]]&amp;COUNTIFS($E$5:E4115,E4115)</f>
        <v>0</v>
      </c>
    </row>
    <row r="4116" spans="1:25" ht="14.7" customHeight="1" x14ac:dyDescent="0.3">
      <c r="A4116" s="1" t="str">
        <f>IF(Table49[[#This Row],[ITEM NAME]]="","",ROW()-4)</f>
        <v/>
      </c>
      <c r="B4116" s="68"/>
      <c r="C4116" s="4" t="str">
        <f>IFERROR(VLOOKUP(B4116,Table14[],3,0),"")</f>
        <v/>
      </c>
      <c r="D4116" s="4" t="str">
        <f>IFERROR(VLOOKUP(B4116,Table14[],2,0),"")</f>
        <v/>
      </c>
      <c r="E4116" s="4"/>
      <c r="H4116" s="41" t="str">
        <f>IFERROR(VLOOKUP(Table49[[#This Row],[ITEM CODE]],Table2[[Item Code]:[Master Name]],2,0),"")</f>
        <v/>
      </c>
      <c r="I4116" s="41"/>
      <c r="J4116" s="65" t="str">
        <f>IFERROR(VLOOKUP(Table49[[#This Row],[ITEM CODE]],Table2[[Item Code]:[Master Name]],3,0),"")</f>
        <v/>
      </c>
      <c r="K4116" s="1" t="str">
        <f>IFERROR(VLOOKUP(Table49[[#This Row],[ITEM CODE]],Table2[[Item Code]:[Master Name]],9,0),"")</f>
        <v/>
      </c>
      <c r="L4116" s="1" t="str">
        <f>IFERROR(VLOOKUP(Table49[[#This Row],[ITEM CODE]],Table2[[Item Code]:[Master Name]],8,0),"")</f>
        <v/>
      </c>
      <c r="M4116" s="41"/>
      <c r="N4116" s="66">
        <f>IFERROR(VLOOKUP(Table49[[#This Row],[ITEM CODE]],Table2[[#All],[Item Code]:[Unit Cost]],10,0),0)</f>
        <v>0</v>
      </c>
      <c r="O4116" s="134">
        <f>IFERROR(VLOOKUP(Table49[[#This Row],[ITEM CODE]],Table2[[#All],[Item Code]:[Unit Cost]],10,0),0)</f>
        <v>0</v>
      </c>
      <c r="P4116" s="56"/>
      <c r="Q4116" s="58"/>
      <c r="R4116" s="58">
        <f>Table49[[#This Row],[QUANTITY]]*Table49[[#This Row],[INV Prices]]</f>
        <v>0</v>
      </c>
      <c r="S4116" s="67"/>
      <c r="V4116" s="41"/>
      <c r="W4116" s="4" t="str">
        <f>IFERROR(VLOOKUP(Table49[[#This Row],[ITEM CODE]],Table2[[Item Code]:[Category ]],6,0),"")</f>
        <v/>
      </c>
      <c r="X4116" s="1" t="str">
        <f>IFERROR(VLOOKUP(Table49[[#This Row],[ITEM CODE]],Table2[[Item Code]:[Sub Category]],7,0),"")</f>
        <v/>
      </c>
      <c r="Y4116" s="68" t="str">
        <f>Table49[[#This Row],[PO Number]]&amp;COUNTIFS($E$5:E4116,E4116)</f>
        <v>0</v>
      </c>
    </row>
    <row r="4117" spans="1:25" ht="14.7" customHeight="1" x14ac:dyDescent="0.3">
      <c r="A4117" s="1" t="str">
        <f>IF(Table49[[#This Row],[ITEM NAME]]="","",ROW()-4)</f>
        <v/>
      </c>
      <c r="B4117" s="68"/>
      <c r="C4117" s="4" t="str">
        <f>IFERROR(VLOOKUP(B4117,Table14[],3,0),"")</f>
        <v/>
      </c>
      <c r="D4117" s="4" t="str">
        <f>IFERROR(VLOOKUP(B4117,Table14[],2,0),"")</f>
        <v/>
      </c>
      <c r="E4117" s="4"/>
      <c r="H4117" s="41" t="str">
        <f>IFERROR(VLOOKUP(Table49[[#This Row],[ITEM CODE]],Table2[[Item Code]:[Master Name]],2,0),"")</f>
        <v/>
      </c>
      <c r="I4117" s="41"/>
      <c r="J4117" s="65" t="str">
        <f>IFERROR(VLOOKUP(Table49[[#This Row],[ITEM CODE]],Table2[[Item Code]:[Master Name]],3,0),"")</f>
        <v/>
      </c>
      <c r="K4117" s="1" t="str">
        <f>IFERROR(VLOOKUP(Table49[[#This Row],[ITEM CODE]],Table2[[Item Code]:[Master Name]],9,0),"")</f>
        <v/>
      </c>
      <c r="L4117" s="1" t="str">
        <f>IFERROR(VLOOKUP(Table49[[#This Row],[ITEM CODE]],Table2[[Item Code]:[Master Name]],8,0),"")</f>
        <v/>
      </c>
      <c r="M4117" s="41"/>
      <c r="N4117" s="66">
        <f>IFERROR(VLOOKUP(Table49[[#This Row],[ITEM CODE]],Table2[[#All],[Item Code]:[Unit Cost]],10,0),0)</f>
        <v>0</v>
      </c>
      <c r="O4117" s="134">
        <f>IFERROR(VLOOKUP(Table49[[#This Row],[ITEM CODE]],Table2[[#All],[Item Code]:[Unit Cost]],10,0),0)</f>
        <v>0</v>
      </c>
      <c r="P4117" s="56"/>
      <c r="Q4117" s="58"/>
      <c r="R4117" s="58">
        <f>Table49[[#This Row],[QUANTITY]]*Table49[[#This Row],[INV Prices]]</f>
        <v>0</v>
      </c>
      <c r="S4117" s="67"/>
      <c r="V4117" s="41"/>
      <c r="W4117" s="4" t="str">
        <f>IFERROR(VLOOKUP(Table49[[#This Row],[ITEM CODE]],Table2[[Item Code]:[Category ]],6,0),"")</f>
        <v/>
      </c>
      <c r="X4117" s="1" t="str">
        <f>IFERROR(VLOOKUP(Table49[[#This Row],[ITEM CODE]],Table2[[Item Code]:[Sub Category]],7,0),"")</f>
        <v/>
      </c>
      <c r="Y4117" s="68" t="str">
        <f>Table49[[#This Row],[PO Number]]&amp;COUNTIFS($E$5:E4117,E4117)</f>
        <v>0</v>
      </c>
    </row>
    <row r="4118" spans="1:25" ht="14.7" customHeight="1" x14ac:dyDescent="0.3">
      <c r="A4118" s="1" t="str">
        <f>IF(Table49[[#This Row],[ITEM NAME]]="","",ROW()-4)</f>
        <v/>
      </c>
      <c r="B4118" s="68"/>
      <c r="C4118" s="4" t="str">
        <f>IFERROR(VLOOKUP(B4118,Table14[],3,0),"")</f>
        <v/>
      </c>
      <c r="D4118" s="4" t="str">
        <f>IFERROR(VLOOKUP(B4118,Table14[],2,0),"")</f>
        <v/>
      </c>
      <c r="E4118" s="4"/>
      <c r="H4118" s="41" t="str">
        <f>IFERROR(VLOOKUP(Table49[[#This Row],[ITEM CODE]],Table2[[Item Code]:[Master Name]],2,0),"")</f>
        <v/>
      </c>
      <c r="I4118" s="41"/>
      <c r="J4118" s="65" t="str">
        <f>IFERROR(VLOOKUP(Table49[[#This Row],[ITEM CODE]],Table2[[Item Code]:[Master Name]],3,0),"")</f>
        <v/>
      </c>
      <c r="K4118" s="1" t="str">
        <f>IFERROR(VLOOKUP(Table49[[#This Row],[ITEM CODE]],Table2[[Item Code]:[Master Name]],9,0),"")</f>
        <v/>
      </c>
      <c r="L4118" s="1" t="str">
        <f>IFERROR(VLOOKUP(Table49[[#This Row],[ITEM CODE]],Table2[[Item Code]:[Master Name]],8,0),"")</f>
        <v/>
      </c>
      <c r="M4118" s="41"/>
      <c r="N4118" s="66">
        <f>IFERROR(VLOOKUP(Table49[[#This Row],[ITEM CODE]],Table2[[#All],[Item Code]:[Unit Cost]],10,0),0)</f>
        <v>0</v>
      </c>
      <c r="O4118" s="134">
        <f>IFERROR(VLOOKUP(Table49[[#This Row],[ITEM CODE]],Table2[[#All],[Item Code]:[Unit Cost]],10,0),0)</f>
        <v>0</v>
      </c>
      <c r="P4118" s="56"/>
      <c r="Q4118" s="58"/>
      <c r="R4118" s="58">
        <f>Table49[[#This Row],[QUANTITY]]*Table49[[#This Row],[INV Prices]]</f>
        <v>0</v>
      </c>
      <c r="S4118" s="67"/>
      <c r="V4118" s="41"/>
      <c r="W4118" s="4" t="str">
        <f>IFERROR(VLOOKUP(Table49[[#This Row],[ITEM CODE]],Table2[[Item Code]:[Category ]],6,0),"")</f>
        <v/>
      </c>
      <c r="X4118" s="1" t="str">
        <f>IFERROR(VLOOKUP(Table49[[#This Row],[ITEM CODE]],Table2[[Item Code]:[Sub Category]],7,0),"")</f>
        <v/>
      </c>
      <c r="Y4118" s="68" t="str">
        <f>Table49[[#This Row],[PO Number]]&amp;COUNTIFS($E$5:E4118,E4118)</f>
        <v>0</v>
      </c>
    </row>
    <row r="4119" spans="1:25" ht="14.7" customHeight="1" x14ac:dyDescent="0.3">
      <c r="A4119" s="1" t="str">
        <f>IF(Table49[[#This Row],[ITEM NAME]]="","",ROW()-4)</f>
        <v/>
      </c>
      <c r="B4119" s="68"/>
      <c r="C4119" s="4" t="str">
        <f>IFERROR(VLOOKUP(B4119,Table14[],3,0),"")</f>
        <v/>
      </c>
      <c r="D4119" s="4" t="str">
        <f>IFERROR(VLOOKUP(B4119,Table14[],2,0),"")</f>
        <v/>
      </c>
      <c r="E4119" s="4"/>
      <c r="H4119" s="41" t="str">
        <f>IFERROR(VLOOKUP(Table49[[#This Row],[ITEM CODE]],Table2[[Item Code]:[Master Name]],2,0),"")</f>
        <v/>
      </c>
      <c r="I4119" s="41"/>
      <c r="J4119" s="65" t="str">
        <f>IFERROR(VLOOKUP(Table49[[#This Row],[ITEM CODE]],Table2[[Item Code]:[Master Name]],3,0),"")</f>
        <v/>
      </c>
      <c r="K4119" s="1" t="str">
        <f>IFERROR(VLOOKUP(Table49[[#This Row],[ITEM CODE]],Table2[[Item Code]:[Master Name]],9,0),"")</f>
        <v/>
      </c>
      <c r="L4119" s="1" t="str">
        <f>IFERROR(VLOOKUP(Table49[[#This Row],[ITEM CODE]],Table2[[Item Code]:[Master Name]],8,0),"")</f>
        <v/>
      </c>
      <c r="M4119" s="41"/>
      <c r="N4119" s="66">
        <f>IFERROR(VLOOKUP(Table49[[#This Row],[ITEM CODE]],Table2[[#All],[Item Code]:[Unit Cost]],10,0),0)</f>
        <v>0</v>
      </c>
      <c r="O4119" s="134">
        <f>IFERROR(VLOOKUP(Table49[[#This Row],[ITEM CODE]],Table2[[#All],[Item Code]:[Unit Cost]],10,0),0)</f>
        <v>0</v>
      </c>
      <c r="P4119" s="56"/>
      <c r="Q4119" s="58"/>
      <c r="R4119" s="58">
        <f>Table49[[#This Row],[QUANTITY]]*Table49[[#This Row],[INV Prices]]</f>
        <v>0</v>
      </c>
      <c r="S4119" s="67"/>
      <c r="V4119" s="41"/>
      <c r="W4119" s="4" t="str">
        <f>IFERROR(VLOOKUP(Table49[[#This Row],[ITEM CODE]],Table2[[Item Code]:[Category ]],6,0),"")</f>
        <v/>
      </c>
      <c r="X4119" s="1" t="str">
        <f>IFERROR(VLOOKUP(Table49[[#This Row],[ITEM CODE]],Table2[[Item Code]:[Sub Category]],7,0),"")</f>
        <v/>
      </c>
      <c r="Y4119" s="68" t="str">
        <f>Table49[[#This Row],[PO Number]]&amp;COUNTIFS($E$5:E4119,E4119)</f>
        <v>0</v>
      </c>
    </row>
    <row r="4120" spans="1:25" ht="14.7" customHeight="1" x14ac:dyDescent="0.3">
      <c r="A4120" s="1" t="str">
        <f>IF(Table49[[#This Row],[ITEM NAME]]="","",ROW()-4)</f>
        <v/>
      </c>
      <c r="B4120" s="68"/>
      <c r="C4120" s="4" t="str">
        <f>IFERROR(VLOOKUP(B4120,Table14[],3,0),"")</f>
        <v/>
      </c>
      <c r="D4120" s="4" t="str">
        <f>IFERROR(VLOOKUP(B4120,Table14[],2,0),"")</f>
        <v/>
      </c>
      <c r="E4120" s="4"/>
      <c r="H4120" s="41" t="str">
        <f>IFERROR(VLOOKUP(Table49[[#This Row],[ITEM CODE]],Table2[[Item Code]:[Master Name]],2,0),"")</f>
        <v/>
      </c>
      <c r="I4120" s="41"/>
      <c r="J4120" s="65" t="str">
        <f>IFERROR(VLOOKUP(Table49[[#This Row],[ITEM CODE]],Table2[[Item Code]:[Master Name]],3,0),"")</f>
        <v/>
      </c>
      <c r="K4120" s="1" t="str">
        <f>IFERROR(VLOOKUP(Table49[[#This Row],[ITEM CODE]],Table2[[Item Code]:[Master Name]],9,0),"")</f>
        <v/>
      </c>
      <c r="L4120" s="1" t="str">
        <f>IFERROR(VLOOKUP(Table49[[#This Row],[ITEM CODE]],Table2[[Item Code]:[Master Name]],8,0),"")</f>
        <v/>
      </c>
      <c r="M4120" s="41"/>
      <c r="N4120" s="66">
        <f>IFERROR(VLOOKUP(Table49[[#This Row],[ITEM CODE]],Table2[[#All],[Item Code]:[Unit Cost]],10,0),0)</f>
        <v>0</v>
      </c>
      <c r="O4120" s="134">
        <f>IFERROR(VLOOKUP(Table49[[#This Row],[ITEM CODE]],Table2[[#All],[Item Code]:[Unit Cost]],10,0),0)</f>
        <v>0</v>
      </c>
      <c r="P4120" s="56"/>
      <c r="Q4120" s="58"/>
      <c r="R4120" s="58">
        <f>Table49[[#This Row],[QUANTITY]]*Table49[[#This Row],[INV Prices]]</f>
        <v>0</v>
      </c>
      <c r="S4120" s="67"/>
      <c r="V4120" s="41"/>
      <c r="W4120" s="4" t="str">
        <f>IFERROR(VLOOKUP(Table49[[#This Row],[ITEM CODE]],Table2[[Item Code]:[Category ]],6,0),"")</f>
        <v/>
      </c>
      <c r="X4120" s="1" t="str">
        <f>IFERROR(VLOOKUP(Table49[[#This Row],[ITEM CODE]],Table2[[Item Code]:[Sub Category]],7,0),"")</f>
        <v/>
      </c>
      <c r="Y4120" s="68" t="str">
        <f>Table49[[#This Row],[PO Number]]&amp;COUNTIFS($E$5:E4120,E4120)</f>
        <v>0</v>
      </c>
    </row>
    <row r="4121" spans="1:25" ht="14.7" customHeight="1" x14ac:dyDescent="0.3">
      <c r="A4121" s="1" t="str">
        <f>IF(Table49[[#This Row],[ITEM NAME]]="","",ROW()-4)</f>
        <v/>
      </c>
      <c r="B4121" s="68"/>
      <c r="C4121" s="4" t="str">
        <f>IFERROR(VLOOKUP(B4121,Table14[],3,0),"")</f>
        <v/>
      </c>
      <c r="D4121" s="4" t="str">
        <f>IFERROR(VLOOKUP(B4121,Table14[],2,0),"")</f>
        <v/>
      </c>
      <c r="E4121" s="4"/>
      <c r="H4121" s="41" t="str">
        <f>IFERROR(VLOOKUP(Table49[[#This Row],[ITEM CODE]],Table2[[Item Code]:[Master Name]],2,0),"")</f>
        <v/>
      </c>
      <c r="I4121" s="41"/>
      <c r="J4121" s="65" t="str">
        <f>IFERROR(VLOOKUP(Table49[[#This Row],[ITEM CODE]],Table2[[Item Code]:[Master Name]],3,0),"")</f>
        <v/>
      </c>
      <c r="K4121" s="1" t="str">
        <f>IFERROR(VLOOKUP(Table49[[#This Row],[ITEM CODE]],Table2[[Item Code]:[Master Name]],9,0),"")</f>
        <v/>
      </c>
      <c r="L4121" s="1" t="str">
        <f>IFERROR(VLOOKUP(Table49[[#This Row],[ITEM CODE]],Table2[[Item Code]:[Master Name]],8,0),"")</f>
        <v/>
      </c>
      <c r="M4121" s="41"/>
      <c r="N4121" s="66">
        <f>IFERROR(VLOOKUP(Table49[[#This Row],[ITEM CODE]],Table2[[#All],[Item Code]:[Unit Cost]],10,0),0)</f>
        <v>0</v>
      </c>
      <c r="O4121" s="134">
        <f>IFERROR(VLOOKUP(Table49[[#This Row],[ITEM CODE]],Table2[[#All],[Item Code]:[Unit Cost]],10,0),0)</f>
        <v>0</v>
      </c>
      <c r="P4121" s="56"/>
      <c r="Q4121" s="58"/>
      <c r="R4121" s="58">
        <f>Table49[[#This Row],[QUANTITY]]*Table49[[#This Row],[INV Prices]]</f>
        <v>0</v>
      </c>
      <c r="S4121" s="67"/>
      <c r="V4121" s="41"/>
      <c r="W4121" s="4" t="str">
        <f>IFERROR(VLOOKUP(Table49[[#This Row],[ITEM CODE]],Table2[[Item Code]:[Category ]],6,0),"")</f>
        <v/>
      </c>
      <c r="X4121" s="1" t="str">
        <f>IFERROR(VLOOKUP(Table49[[#This Row],[ITEM CODE]],Table2[[Item Code]:[Sub Category]],7,0),"")</f>
        <v/>
      </c>
      <c r="Y4121" s="68" t="str">
        <f>Table49[[#This Row],[PO Number]]&amp;COUNTIFS($E$5:E4121,E4121)</f>
        <v>0</v>
      </c>
    </row>
    <row r="4122" spans="1:25" ht="14.7" customHeight="1" x14ac:dyDescent="0.3">
      <c r="A4122" s="1" t="str">
        <f>IF(Table49[[#This Row],[ITEM NAME]]="","",ROW()-4)</f>
        <v/>
      </c>
      <c r="B4122" s="68"/>
      <c r="C4122" s="4" t="str">
        <f>IFERROR(VLOOKUP(B4122,Table14[],3,0),"")</f>
        <v/>
      </c>
      <c r="D4122" s="4" t="str">
        <f>IFERROR(VLOOKUP(B4122,Table14[],2,0),"")</f>
        <v/>
      </c>
      <c r="E4122" s="4"/>
      <c r="H4122" s="41" t="str">
        <f>IFERROR(VLOOKUP(Table49[[#This Row],[ITEM CODE]],Table2[[Item Code]:[Master Name]],2,0),"")</f>
        <v/>
      </c>
      <c r="I4122" s="41"/>
      <c r="J4122" s="65" t="str">
        <f>IFERROR(VLOOKUP(Table49[[#This Row],[ITEM CODE]],Table2[[Item Code]:[Master Name]],3,0),"")</f>
        <v/>
      </c>
      <c r="K4122" s="1" t="str">
        <f>IFERROR(VLOOKUP(Table49[[#This Row],[ITEM CODE]],Table2[[Item Code]:[Master Name]],9,0),"")</f>
        <v/>
      </c>
      <c r="L4122" s="1" t="str">
        <f>IFERROR(VLOOKUP(Table49[[#This Row],[ITEM CODE]],Table2[[Item Code]:[Master Name]],8,0),"")</f>
        <v/>
      </c>
      <c r="M4122" s="41"/>
      <c r="N4122" s="66">
        <f>IFERROR(VLOOKUP(Table49[[#This Row],[ITEM CODE]],Table2[[#All],[Item Code]:[Unit Cost]],10,0),0)</f>
        <v>0</v>
      </c>
      <c r="O4122" s="134">
        <f>IFERROR(VLOOKUP(Table49[[#This Row],[ITEM CODE]],Table2[[#All],[Item Code]:[Unit Cost]],10,0),0)</f>
        <v>0</v>
      </c>
      <c r="P4122" s="56"/>
      <c r="Q4122" s="58"/>
      <c r="R4122" s="58">
        <f>Table49[[#This Row],[QUANTITY]]*Table49[[#This Row],[INV Prices]]</f>
        <v>0</v>
      </c>
      <c r="S4122" s="67"/>
      <c r="V4122" s="41"/>
      <c r="W4122" s="4" t="str">
        <f>IFERROR(VLOOKUP(Table49[[#This Row],[ITEM CODE]],Table2[[Item Code]:[Category ]],6,0),"")</f>
        <v/>
      </c>
      <c r="X4122" s="1" t="str">
        <f>IFERROR(VLOOKUP(Table49[[#This Row],[ITEM CODE]],Table2[[Item Code]:[Sub Category]],7,0),"")</f>
        <v/>
      </c>
      <c r="Y4122" s="68" t="str">
        <f>Table49[[#This Row],[PO Number]]&amp;COUNTIFS($E$5:E4122,E4122)</f>
        <v>0</v>
      </c>
    </row>
    <row r="4123" spans="1:25" ht="14.7" customHeight="1" x14ac:dyDescent="0.3">
      <c r="A4123" s="1" t="str">
        <f>IF(Table49[[#This Row],[ITEM NAME]]="","",ROW()-4)</f>
        <v/>
      </c>
      <c r="B4123" s="68"/>
      <c r="C4123" s="4" t="str">
        <f>IFERROR(VLOOKUP(B4123,Table14[],3,0),"")</f>
        <v/>
      </c>
      <c r="D4123" s="4" t="str">
        <f>IFERROR(VLOOKUP(B4123,Table14[],2,0),"")</f>
        <v/>
      </c>
      <c r="E4123" s="4"/>
      <c r="H4123" s="41" t="str">
        <f>IFERROR(VLOOKUP(Table49[[#This Row],[ITEM CODE]],Table2[[Item Code]:[Master Name]],2,0),"")</f>
        <v/>
      </c>
      <c r="I4123" s="41"/>
      <c r="J4123" s="65" t="str">
        <f>IFERROR(VLOOKUP(Table49[[#This Row],[ITEM CODE]],Table2[[Item Code]:[Master Name]],3,0),"")</f>
        <v/>
      </c>
      <c r="K4123" s="1" t="str">
        <f>IFERROR(VLOOKUP(Table49[[#This Row],[ITEM CODE]],Table2[[Item Code]:[Master Name]],9,0),"")</f>
        <v/>
      </c>
      <c r="L4123" s="1" t="str">
        <f>IFERROR(VLOOKUP(Table49[[#This Row],[ITEM CODE]],Table2[[Item Code]:[Master Name]],8,0),"")</f>
        <v/>
      </c>
      <c r="M4123" s="41"/>
      <c r="N4123" s="66">
        <f>IFERROR(VLOOKUP(Table49[[#This Row],[ITEM CODE]],Table2[[#All],[Item Code]:[Unit Cost]],10,0),0)</f>
        <v>0</v>
      </c>
      <c r="O4123" s="134">
        <f>IFERROR(VLOOKUP(Table49[[#This Row],[ITEM CODE]],Table2[[#All],[Item Code]:[Unit Cost]],10,0),0)</f>
        <v>0</v>
      </c>
      <c r="P4123" s="56"/>
      <c r="Q4123" s="58"/>
      <c r="R4123" s="58">
        <f>Table49[[#This Row],[QUANTITY]]*Table49[[#This Row],[INV Prices]]</f>
        <v>0</v>
      </c>
      <c r="S4123" s="67"/>
      <c r="V4123" s="41"/>
      <c r="W4123" s="4" t="str">
        <f>IFERROR(VLOOKUP(Table49[[#This Row],[ITEM CODE]],Table2[[Item Code]:[Category ]],6,0),"")</f>
        <v/>
      </c>
      <c r="X4123" s="1" t="str">
        <f>IFERROR(VLOOKUP(Table49[[#This Row],[ITEM CODE]],Table2[[Item Code]:[Sub Category]],7,0),"")</f>
        <v/>
      </c>
      <c r="Y4123" s="68" t="str">
        <f>Table49[[#This Row],[PO Number]]&amp;COUNTIFS($E$5:E4123,E4123)</f>
        <v>0</v>
      </c>
    </row>
    <row r="4124" spans="1:25" ht="14.7" customHeight="1" x14ac:dyDescent="0.3">
      <c r="A4124" s="1" t="str">
        <f>IF(Table49[[#This Row],[ITEM NAME]]="","",ROW()-4)</f>
        <v/>
      </c>
      <c r="B4124" s="68"/>
      <c r="C4124" s="4" t="str">
        <f>IFERROR(VLOOKUP(B4124,Table14[],3,0),"")</f>
        <v/>
      </c>
      <c r="D4124" s="4" t="str">
        <f>IFERROR(VLOOKUP(B4124,Table14[],2,0),"")</f>
        <v/>
      </c>
      <c r="E4124" s="4"/>
      <c r="H4124" s="41" t="str">
        <f>IFERROR(VLOOKUP(Table49[[#This Row],[ITEM CODE]],Table2[[Item Code]:[Master Name]],2,0),"")</f>
        <v/>
      </c>
      <c r="I4124" s="41"/>
      <c r="J4124" s="65" t="str">
        <f>IFERROR(VLOOKUP(Table49[[#This Row],[ITEM CODE]],Table2[[Item Code]:[Master Name]],3,0),"")</f>
        <v/>
      </c>
      <c r="K4124" s="1" t="str">
        <f>IFERROR(VLOOKUP(Table49[[#This Row],[ITEM CODE]],Table2[[Item Code]:[Master Name]],9,0),"")</f>
        <v/>
      </c>
      <c r="L4124" s="1" t="str">
        <f>IFERROR(VLOOKUP(Table49[[#This Row],[ITEM CODE]],Table2[[Item Code]:[Master Name]],8,0),"")</f>
        <v/>
      </c>
      <c r="M4124" s="41"/>
      <c r="N4124" s="66">
        <f>IFERROR(VLOOKUP(Table49[[#This Row],[ITEM CODE]],Table2[[#All],[Item Code]:[Unit Cost]],10,0),0)</f>
        <v>0</v>
      </c>
      <c r="O4124" s="134">
        <f>IFERROR(VLOOKUP(Table49[[#This Row],[ITEM CODE]],Table2[[#All],[Item Code]:[Unit Cost]],10,0),0)</f>
        <v>0</v>
      </c>
      <c r="P4124" s="56"/>
      <c r="Q4124" s="58"/>
      <c r="R4124" s="58">
        <f>Table49[[#This Row],[QUANTITY]]*Table49[[#This Row],[INV Prices]]</f>
        <v>0</v>
      </c>
      <c r="S4124" s="67"/>
      <c r="V4124" s="41"/>
      <c r="W4124" s="4" t="str">
        <f>IFERROR(VLOOKUP(Table49[[#This Row],[ITEM CODE]],Table2[[Item Code]:[Category ]],6,0),"")</f>
        <v/>
      </c>
      <c r="X4124" s="1" t="str">
        <f>IFERROR(VLOOKUP(Table49[[#This Row],[ITEM CODE]],Table2[[Item Code]:[Sub Category]],7,0),"")</f>
        <v/>
      </c>
      <c r="Y4124" s="68" t="str">
        <f>Table49[[#This Row],[PO Number]]&amp;COUNTIFS($E$5:E4124,E4124)</f>
        <v>0</v>
      </c>
    </row>
    <row r="4125" spans="1:25" ht="14.7" customHeight="1" x14ac:dyDescent="0.3">
      <c r="A4125" s="1" t="str">
        <f>IF(Table49[[#This Row],[ITEM NAME]]="","",ROW()-4)</f>
        <v/>
      </c>
      <c r="B4125" s="68"/>
      <c r="C4125" s="4" t="str">
        <f>IFERROR(VLOOKUP(B4125,Table14[],3,0),"")</f>
        <v/>
      </c>
      <c r="D4125" s="4" t="str">
        <f>IFERROR(VLOOKUP(B4125,Table14[],2,0),"")</f>
        <v/>
      </c>
      <c r="E4125" s="4"/>
      <c r="H4125" s="41" t="str">
        <f>IFERROR(VLOOKUP(Table49[[#This Row],[ITEM CODE]],Table2[[Item Code]:[Master Name]],2,0),"")</f>
        <v/>
      </c>
      <c r="I4125" s="41"/>
      <c r="J4125" s="65" t="str">
        <f>IFERROR(VLOOKUP(Table49[[#This Row],[ITEM CODE]],Table2[[Item Code]:[Master Name]],3,0),"")</f>
        <v/>
      </c>
      <c r="K4125" s="1" t="str">
        <f>IFERROR(VLOOKUP(Table49[[#This Row],[ITEM CODE]],Table2[[Item Code]:[Master Name]],9,0),"")</f>
        <v/>
      </c>
      <c r="L4125" s="1" t="str">
        <f>IFERROR(VLOOKUP(Table49[[#This Row],[ITEM CODE]],Table2[[Item Code]:[Master Name]],8,0),"")</f>
        <v/>
      </c>
      <c r="M4125" s="41"/>
      <c r="N4125" s="66">
        <f>IFERROR(VLOOKUP(Table49[[#This Row],[ITEM CODE]],Table2[[#All],[Item Code]:[Unit Cost]],10,0),0)</f>
        <v>0</v>
      </c>
      <c r="O4125" s="134">
        <f>IFERROR(VLOOKUP(Table49[[#This Row],[ITEM CODE]],Table2[[#All],[Item Code]:[Unit Cost]],10,0),0)</f>
        <v>0</v>
      </c>
      <c r="P4125" s="56"/>
      <c r="Q4125" s="58"/>
      <c r="R4125" s="58">
        <f>Table49[[#This Row],[QUANTITY]]*Table49[[#This Row],[INV Prices]]</f>
        <v>0</v>
      </c>
      <c r="S4125" s="67"/>
      <c r="V4125" s="41"/>
      <c r="W4125" s="4" t="str">
        <f>IFERROR(VLOOKUP(Table49[[#This Row],[ITEM CODE]],Table2[[Item Code]:[Category ]],6,0),"")</f>
        <v/>
      </c>
      <c r="X4125" s="1" t="str">
        <f>IFERROR(VLOOKUP(Table49[[#This Row],[ITEM CODE]],Table2[[Item Code]:[Sub Category]],7,0),"")</f>
        <v/>
      </c>
      <c r="Y4125" s="68" t="str">
        <f>Table49[[#This Row],[PO Number]]&amp;COUNTIFS($E$5:E4125,E4125)</f>
        <v>0</v>
      </c>
    </row>
    <row r="4126" spans="1:25" ht="14.7" customHeight="1" x14ac:dyDescent="0.3">
      <c r="A4126" s="1" t="str">
        <f>IF(Table49[[#This Row],[ITEM NAME]]="","",ROW()-4)</f>
        <v/>
      </c>
      <c r="B4126" s="68"/>
      <c r="C4126" s="4" t="str">
        <f>IFERROR(VLOOKUP(B4126,Table14[],3,0),"")</f>
        <v/>
      </c>
      <c r="D4126" s="4" t="str">
        <f>IFERROR(VLOOKUP(B4126,Table14[],2,0),"")</f>
        <v/>
      </c>
      <c r="E4126" s="4"/>
      <c r="H4126" s="41" t="str">
        <f>IFERROR(VLOOKUP(Table49[[#This Row],[ITEM CODE]],Table2[[Item Code]:[Master Name]],2,0),"")</f>
        <v/>
      </c>
      <c r="I4126" s="41"/>
      <c r="J4126" s="65" t="str">
        <f>IFERROR(VLOOKUP(Table49[[#This Row],[ITEM CODE]],Table2[[Item Code]:[Master Name]],3,0),"")</f>
        <v/>
      </c>
      <c r="K4126" s="1" t="str">
        <f>IFERROR(VLOOKUP(Table49[[#This Row],[ITEM CODE]],Table2[[Item Code]:[Master Name]],9,0),"")</f>
        <v/>
      </c>
      <c r="L4126" s="1" t="str">
        <f>IFERROR(VLOOKUP(Table49[[#This Row],[ITEM CODE]],Table2[[Item Code]:[Master Name]],8,0),"")</f>
        <v/>
      </c>
      <c r="M4126" s="41"/>
      <c r="N4126" s="66">
        <f>IFERROR(VLOOKUP(Table49[[#This Row],[ITEM CODE]],Table2[[#All],[Item Code]:[Unit Cost]],10,0),0)</f>
        <v>0</v>
      </c>
      <c r="O4126" s="134">
        <f>IFERROR(VLOOKUP(Table49[[#This Row],[ITEM CODE]],Table2[[#All],[Item Code]:[Unit Cost]],10,0),0)</f>
        <v>0</v>
      </c>
      <c r="P4126" s="56"/>
      <c r="Q4126" s="58"/>
      <c r="R4126" s="58">
        <f>Table49[[#This Row],[QUANTITY]]*Table49[[#This Row],[INV Prices]]</f>
        <v>0</v>
      </c>
      <c r="S4126" s="67"/>
      <c r="V4126" s="41"/>
      <c r="W4126" s="4" t="str">
        <f>IFERROR(VLOOKUP(Table49[[#This Row],[ITEM CODE]],Table2[[Item Code]:[Category ]],6,0),"")</f>
        <v/>
      </c>
      <c r="X4126" s="1" t="str">
        <f>IFERROR(VLOOKUP(Table49[[#This Row],[ITEM CODE]],Table2[[Item Code]:[Sub Category]],7,0),"")</f>
        <v/>
      </c>
      <c r="Y4126" s="68" t="str">
        <f>Table49[[#This Row],[PO Number]]&amp;COUNTIFS($E$5:E4126,E4126)</f>
        <v>0</v>
      </c>
    </row>
    <row r="4127" spans="1:25" ht="14.7" customHeight="1" x14ac:dyDescent="0.3">
      <c r="A4127" s="1" t="str">
        <f>IF(Table49[[#This Row],[ITEM NAME]]="","",ROW()-4)</f>
        <v/>
      </c>
      <c r="B4127" s="68"/>
      <c r="C4127" s="4" t="str">
        <f>IFERROR(VLOOKUP(B4127,Table14[],3,0),"")</f>
        <v/>
      </c>
      <c r="D4127" s="4" t="str">
        <f>IFERROR(VLOOKUP(B4127,Table14[],2,0),"")</f>
        <v/>
      </c>
      <c r="E4127" s="4"/>
      <c r="H4127" s="41" t="str">
        <f>IFERROR(VLOOKUP(Table49[[#This Row],[ITEM CODE]],Table2[[Item Code]:[Master Name]],2,0),"")</f>
        <v/>
      </c>
      <c r="I4127" s="41"/>
      <c r="J4127" s="65" t="str">
        <f>IFERROR(VLOOKUP(Table49[[#This Row],[ITEM CODE]],Table2[[Item Code]:[Master Name]],3,0),"")</f>
        <v/>
      </c>
      <c r="K4127" s="1" t="str">
        <f>IFERROR(VLOOKUP(Table49[[#This Row],[ITEM CODE]],Table2[[Item Code]:[Master Name]],9,0),"")</f>
        <v/>
      </c>
      <c r="L4127" s="1" t="str">
        <f>IFERROR(VLOOKUP(Table49[[#This Row],[ITEM CODE]],Table2[[Item Code]:[Master Name]],8,0),"")</f>
        <v/>
      </c>
      <c r="M4127" s="41"/>
      <c r="N4127" s="66">
        <f>IFERROR(VLOOKUP(Table49[[#This Row],[ITEM CODE]],Table2[[#All],[Item Code]:[Unit Cost]],10,0),0)</f>
        <v>0</v>
      </c>
      <c r="O4127" s="134">
        <f>IFERROR(VLOOKUP(Table49[[#This Row],[ITEM CODE]],Table2[[#All],[Item Code]:[Unit Cost]],10,0),0)</f>
        <v>0</v>
      </c>
      <c r="P4127" s="56"/>
      <c r="Q4127" s="58"/>
      <c r="R4127" s="58">
        <f>Table49[[#This Row],[QUANTITY]]*Table49[[#This Row],[INV Prices]]</f>
        <v>0</v>
      </c>
      <c r="S4127" s="67"/>
      <c r="V4127" s="41"/>
      <c r="W4127" s="4" t="str">
        <f>IFERROR(VLOOKUP(Table49[[#This Row],[ITEM CODE]],Table2[[Item Code]:[Category ]],6,0),"")</f>
        <v/>
      </c>
      <c r="X4127" s="1" t="str">
        <f>IFERROR(VLOOKUP(Table49[[#This Row],[ITEM CODE]],Table2[[Item Code]:[Sub Category]],7,0),"")</f>
        <v/>
      </c>
      <c r="Y4127" s="68" t="str">
        <f>Table49[[#This Row],[PO Number]]&amp;COUNTIFS($E$5:E4127,E4127)</f>
        <v>0</v>
      </c>
    </row>
    <row r="4128" spans="1:25" ht="14.7" customHeight="1" x14ac:dyDescent="0.3">
      <c r="A4128" s="1" t="str">
        <f>IF(Table49[[#This Row],[ITEM NAME]]="","",ROW()-4)</f>
        <v/>
      </c>
      <c r="B4128" s="68"/>
      <c r="C4128" s="4" t="str">
        <f>IFERROR(VLOOKUP(B4128,Table14[],3,0),"")</f>
        <v/>
      </c>
      <c r="D4128" s="4" t="str">
        <f>IFERROR(VLOOKUP(B4128,Table14[],2,0),"")</f>
        <v/>
      </c>
      <c r="E4128" s="4"/>
      <c r="H4128" s="41" t="str">
        <f>IFERROR(VLOOKUP(Table49[[#This Row],[ITEM CODE]],Table2[[Item Code]:[Master Name]],2,0),"")</f>
        <v/>
      </c>
      <c r="I4128" s="41"/>
      <c r="J4128" s="65" t="str">
        <f>IFERROR(VLOOKUP(Table49[[#This Row],[ITEM CODE]],Table2[[Item Code]:[Master Name]],3,0),"")</f>
        <v/>
      </c>
      <c r="K4128" s="1" t="str">
        <f>IFERROR(VLOOKUP(Table49[[#This Row],[ITEM CODE]],Table2[[Item Code]:[Master Name]],9,0),"")</f>
        <v/>
      </c>
      <c r="L4128" s="1" t="str">
        <f>IFERROR(VLOOKUP(Table49[[#This Row],[ITEM CODE]],Table2[[Item Code]:[Master Name]],8,0),"")</f>
        <v/>
      </c>
      <c r="M4128" s="41"/>
      <c r="N4128" s="66">
        <f>IFERROR(VLOOKUP(Table49[[#This Row],[ITEM CODE]],Table2[[#All],[Item Code]:[Unit Cost]],10,0),0)</f>
        <v>0</v>
      </c>
      <c r="O4128" s="134">
        <f>IFERROR(VLOOKUP(Table49[[#This Row],[ITEM CODE]],Table2[[#All],[Item Code]:[Unit Cost]],10,0),0)</f>
        <v>0</v>
      </c>
      <c r="P4128" s="56"/>
      <c r="Q4128" s="58"/>
      <c r="R4128" s="58">
        <f>Table49[[#This Row],[QUANTITY]]*Table49[[#This Row],[INV Prices]]</f>
        <v>0</v>
      </c>
      <c r="S4128" s="67"/>
      <c r="V4128" s="41"/>
      <c r="W4128" s="4" t="str">
        <f>IFERROR(VLOOKUP(Table49[[#This Row],[ITEM CODE]],Table2[[Item Code]:[Category ]],6,0),"")</f>
        <v/>
      </c>
      <c r="X4128" s="1" t="str">
        <f>IFERROR(VLOOKUP(Table49[[#This Row],[ITEM CODE]],Table2[[Item Code]:[Sub Category]],7,0),"")</f>
        <v/>
      </c>
      <c r="Y4128" s="68" t="str">
        <f>Table49[[#This Row],[PO Number]]&amp;COUNTIFS($E$5:E4128,E4128)</f>
        <v>0</v>
      </c>
    </row>
    <row r="4129" spans="1:25" ht="14.7" customHeight="1" x14ac:dyDescent="0.3">
      <c r="A4129" s="1" t="str">
        <f>IF(Table49[[#This Row],[ITEM NAME]]="","",ROW()-4)</f>
        <v/>
      </c>
      <c r="B4129" s="68"/>
      <c r="C4129" s="4" t="str">
        <f>IFERROR(VLOOKUP(B4129,Table14[],3,0),"")</f>
        <v/>
      </c>
      <c r="D4129" s="4" t="str">
        <f>IFERROR(VLOOKUP(B4129,Table14[],2,0),"")</f>
        <v/>
      </c>
      <c r="E4129" s="4"/>
      <c r="H4129" s="41" t="str">
        <f>IFERROR(VLOOKUP(Table49[[#This Row],[ITEM CODE]],Table2[[Item Code]:[Master Name]],2,0),"")</f>
        <v/>
      </c>
      <c r="I4129" s="41"/>
      <c r="J4129" s="65" t="str">
        <f>IFERROR(VLOOKUP(Table49[[#This Row],[ITEM CODE]],Table2[[Item Code]:[Master Name]],3,0),"")</f>
        <v/>
      </c>
      <c r="K4129" s="1" t="str">
        <f>IFERROR(VLOOKUP(Table49[[#This Row],[ITEM CODE]],Table2[[Item Code]:[Master Name]],9,0),"")</f>
        <v/>
      </c>
      <c r="L4129" s="1" t="str">
        <f>IFERROR(VLOOKUP(Table49[[#This Row],[ITEM CODE]],Table2[[Item Code]:[Master Name]],8,0),"")</f>
        <v/>
      </c>
      <c r="M4129" s="41"/>
      <c r="N4129" s="66">
        <f>IFERROR(VLOOKUP(Table49[[#This Row],[ITEM CODE]],Table2[[#All],[Item Code]:[Unit Cost]],10,0),0)</f>
        <v>0</v>
      </c>
      <c r="O4129" s="134">
        <f>IFERROR(VLOOKUP(Table49[[#This Row],[ITEM CODE]],Table2[[#All],[Item Code]:[Unit Cost]],10,0),0)</f>
        <v>0</v>
      </c>
      <c r="P4129" s="56"/>
      <c r="Q4129" s="58"/>
      <c r="R4129" s="58">
        <f>Table49[[#This Row],[QUANTITY]]*Table49[[#This Row],[INV Prices]]</f>
        <v>0</v>
      </c>
      <c r="S4129" s="67"/>
      <c r="V4129" s="41"/>
      <c r="W4129" s="4" t="str">
        <f>IFERROR(VLOOKUP(Table49[[#This Row],[ITEM CODE]],Table2[[Item Code]:[Category ]],6,0),"")</f>
        <v/>
      </c>
      <c r="X4129" s="1" t="str">
        <f>IFERROR(VLOOKUP(Table49[[#This Row],[ITEM CODE]],Table2[[Item Code]:[Sub Category]],7,0),"")</f>
        <v/>
      </c>
      <c r="Y4129" s="68" t="str">
        <f>Table49[[#This Row],[PO Number]]&amp;COUNTIFS($E$5:E4129,E4129)</f>
        <v>0</v>
      </c>
    </row>
    <row r="4130" spans="1:25" ht="14.7" customHeight="1" x14ac:dyDescent="0.3">
      <c r="A4130" s="1" t="str">
        <f>IF(Table49[[#This Row],[ITEM NAME]]="","",ROW()-4)</f>
        <v/>
      </c>
      <c r="B4130" s="68"/>
      <c r="C4130" s="4" t="str">
        <f>IFERROR(VLOOKUP(B4130,Table14[],3,0),"")</f>
        <v/>
      </c>
      <c r="D4130" s="4" t="str">
        <f>IFERROR(VLOOKUP(B4130,Table14[],2,0),"")</f>
        <v/>
      </c>
      <c r="E4130" s="4"/>
      <c r="H4130" s="41" t="str">
        <f>IFERROR(VLOOKUP(Table49[[#This Row],[ITEM CODE]],Table2[[Item Code]:[Master Name]],2,0),"")</f>
        <v/>
      </c>
      <c r="I4130" s="41"/>
      <c r="J4130" s="65" t="str">
        <f>IFERROR(VLOOKUP(Table49[[#This Row],[ITEM CODE]],Table2[[Item Code]:[Master Name]],3,0),"")</f>
        <v/>
      </c>
      <c r="K4130" s="1" t="str">
        <f>IFERROR(VLOOKUP(Table49[[#This Row],[ITEM CODE]],Table2[[Item Code]:[Master Name]],9,0),"")</f>
        <v/>
      </c>
      <c r="L4130" s="1" t="str">
        <f>IFERROR(VLOOKUP(Table49[[#This Row],[ITEM CODE]],Table2[[Item Code]:[Master Name]],8,0),"")</f>
        <v/>
      </c>
      <c r="M4130" s="41"/>
      <c r="N4130" s="66">
        <f>IFERROR(VLOOKUP(Table49[[#This Row],[ITEM CODE]],Table2[[#All],[Item Code]:[Unit Cost]],10,0),0)</f>
        <v>0</v>
      </c>
      <c r="O4130" s="134">
        <f>IFERROR(VLOOKUP(Table49[[#This Row],[ITEM CODE]],Table2[[#All],[Item Code]:[Unit Cost]],10,0),0)</f>
        <v>0</v>
      </c>
      <c r="P4130" s="56"/>
      <c r="Q4130" s="58"/>
      <c r="R4130" s="58">
        <f>Table49[[#This Row],[QUANTITY]]*Table49[[#This Row],[INV Prices]]</f>
        <v>0</v>
      </c>
      <c r="S4130" s="67"/>
      <c r="V4130" s="41"/>
      <c r="W4130" s="4" t="str">
        <f>IFERROR(VLOOKUP(Table49[[#This Row],[ITEM CODE]],Table2[[Item Code]:[Category ]],6,0),"")</f>
        <v/>
      </c>
      <c r="X4130" s="1" t="str">
        <f>IFERROR(VLOOKUP(Table49[[#This Row],[ITEM CODE]],Table2[[Item Code]:[Sub Category]],7,0),"")</f>
        <v/>
      </c>
      <c r="Y4130" s="68" t="str">
        <f>Table49[[#This Row],[PO Number]]&amp;COUNTIFS($E$5:E4130,E4130)</f>
        <v>0</v>
      </c>
    </row>
    <row r="4131" spans="1:25" ht="14.7" customHeight="1" x14ac:dyDescent="0.3">
      <c r="A4131" s="1" t="str">
        <f>IF(Table49[[#This Row],[ITEM NAME]]="","",ROW()-4)</f>
        <v/>
      </c>
      <c r="B4131" s="68"/>
      <c r="C4131" s="4" t="str">
        <f>IFERROR(VLOOKUP(B4131,Table14[],3,0),"")</f>
        <v/>
      </c>
      <c r="D4131" s="4" t="str">
        <f>IFERROR(VLOOKUP(B4131,Table14[],2,0),"")</f>
        <v/>
      </c>
      <c r="E4131" s="4"/>
      <c r="H4131" s="41" t="str">
        <f>IFERROR(VLOOKUP(Table49[[#This Row],[ITEM CODE]],Table2[[Item Code]:[Master Name]],2,0),"")</f>
        <v/>
      </c>
      <c r="I4131" s="41"/>
      <c r="J4131" s="65" t="str">
        <f>IFERROR(VLOOKUP(Table49[[#This Row],[ITEM CODE]],Table2[[Item Code]:[Master Name]],3,0),"")</f>
        <v/>
      </c>
      <c r="K4131" s="1" t="str">
        <f>IFERROR(VLOOKUP(Table49[[#This Row],[ITEM CODE]],Table2[[Item Code]:[Master Name]],9,0),"")</f>
        <v/>
      </c>
      <c r="L4131" s="1" t="str">
        <f>IFERROR(VLOOKUP(Table49[[#This Row],[ITEM CODE]],Table2[[Item Code]:[Master Name]],8,0),"")</f>
        <v/>
      </c>
      <c r="M4131" s="41"/>
      <c r="N4131" s="66">
        <f>IFERROR(VLOOKUP(Table49[[#This Row],[ITEM CODE]],Table2[[#All],[Item Code]:[Unit Cost]],10,0),0)</f>
        <v>0</v>
      </c>
      <c r="O4131" s="134">
        <f>IFERROR(VLOOKUP(Table49[[#This Row],[ITEM CODE]],Table2[[#All],[Item Code]:[Unit Cost]],10,0),0)</f>
        <v>0</v>
      </c>
      <c r="P4131" s="56"/>
      <c r="Q4131" s="58"/>
      <c r="R4131" s="58">
        <f>Table49[[#This Row],[QUANTITY]]*Table49[[#This Row],[INV Prices]]</f>
        <v>0</v>
      </c>
      <c r="S4131" s="67"/>
      <c r="V4131" s="41"/>
      <c r="W4131" s="4" t="str">
        <f>IFERROR(VLOOKUP(Table49[[#This Row],[ITEM CODE]],Table2[[Item Code]:[Category ]],6,0),"")</f>
        <v/>
      </c>
      <c r="X4131" s="1" t="str">
        <f>IFERROR(VLOOKUP(Table49[[#This Row],[ITEM CODE]],Table2[[Item Code]:[Sub Category]],7,0),"")</f>
        <v/>
      </c>
      <c r="Y4131" s="68" t="str">
        <f>Table49[[#This Row],[PO Number]]&amp;COUNTIFS($E$5:E4131,E4131)</f>
        <v>0</v>
      </c>
    </row>
    <row r="4132" spans="1:25" ht="14.7" customHeight="1" x14ac:dyDescent="0.3">
      <c r="A4132" s="1" t="str">
        <f>IF(Table49[[#This Row],[ITEM NAME]]="","",ROW()-4)</f>
        <v/>
      </c>
      <c r="B4132" s="68"/>
      <c r="C4132" s="4" t="str">
        <f>IFERROR(VLOOKUP(B4132,Table14[],3,0),"")</f>
        <v/>
      </c>
      <c r="D4132" s="4" t="str">
        <f>IFERROR(VLOOKUP(B4132,Table14[],2,0),"")</f>
        <v/>
      </c>
      <c r="E4132" s="4"/>
      <c r="H4132" s="41" t="str">
        <f>IFERROR(VLOOKUP(Table49[[#This Row],[ITEM CODE]],Table2[[Item Code]:[Master Name]],2,0),"")</f>
        <v/>
      </c>
      <c r="I4132" s="41"/>
      <c r="J4132" s="65" t="str">
        <f>IFERROR(VLOOKUP(Table49[[#This Row],[ITEM CODE]],Table2[[Item Code]:[Master Name]],3,0),"")</f>
        <v/>
      </c>
      <c r="K4132" s="1" t="str">
        <f>IFERROR(VLOOKUP(Table49[[#This Row],[ITEM CODE]],Table2[[Item Code]:[Master Name]],9,0),"")</f>
        <v/>
      </c>
      <c r="L4132" s="1" t="str">
        <f>IFERROR(VLOOKUP(Table49[[#This Row],[ITEM CODE]],Table2[[Item Code]:[Master Name]],8,0),"")</f>
        <v/>
      </c>
      <c r="M4132" s="41"/>
      <c r="N4132" s="66">
        <f>IFERROR(VLOOKUP(Table49[[#This Row],[ITEM CODE]],Table2[[#All],[Item Code]:[Unit Cost]],10,0),0)</f>
        <v>0</v>
      </c>
      <c r="O4132" s="134">
        <f>IFERROR(VLOOKUP(Table49[[#This Row],[ITEM CODE]],Table2[[#All],[Item Code]:[Unit Cost]],10,0),0)</f>
        <v>0</v>
      </c>
      <c r="P4132" s="56"/>
      <c r="Q4132" s="58"/>
      <c r="R4132" s="58">
        <f>Table49[[#This Row],[QUANTITY]]*Table49[[#This Row],[INV Prices]]</f>
        <v>0</v>
      </c>
      <c r="S4132" s="67"/>
      <c r="V4132" s="41"/>
      <c r="W4132" s="4" t="str">
        <f>IFERROR(VLOOKUP(Table49[[#This Row],[ITEM CODE]],Table2[[Item Code]:[Category ]],6,0),"")</f>
        <v/>
      </c>
      <c r="X4132" s="1" t="str">
        <f>IFERROR(VLOOKUP(Table49[[#This Row],[ITEM CODE]],Table2[[Item Code]:[Sub Category]],7,0),"")</f>
        <v/>
      </c>
      <c r="Y4132" s="68" t="str">
        <f>Table49[[#This Row],[PO Number]]&amp;COUNTIFS($E$5:E4132,E4132)</f>
        <v>0</v>
      </c>
    </row>
    <row r="4133" spans="1:25" ht="14.7" customHeight="1" x14ac:dyDescent="0.3">
      <c r="A4133" s="1" t="str">
        <f>IF(Table49[[#This Row],[ITEM NAME]]="","",ROW()-4)</f>
        <v/>
      </c>
      <c r="B4133" s="68"/>
      <c r="C4133" s="4" t="str">
        <f>IFERROR(VLOOKUP(B4133,Table14[],3,0),"")</f>
        <v/>
      </c>
      <c r="D4133" s="4" t="str">
        <f>IFERROR(VLOOKUP(B4133,Table14[],2,0),"")</f>
        <v/>
      </c>
      <c r="E4133" s="4"/>
      <c r="H4133" s="41" t="str">
        <f>IFERROR(VLOOKUP(Table49[[#This Row],[ITEM CODE]],Table2[[Item Code]:[Master Name]],2,0),"")</f>
        <v/>
      </c>
      <c r="I4133" s="41"/>
      <c r="J4133" s="65" t="str">
        <f>IFERROR(VLOOKUP(Table49[[#This Row],[ITEM CODE]],Table2[[Item Code]:[Master Name]],3,0),"")</f>
        <v/>
      </c>
      <c r="K4133" s="1" t="str">
        <f>IFERROR(VLOOKUP(Table49[[#This Row],[ITEM CODE]],Table2[[Item Code]:[Master Name]],9,0),"")</f>
        <v/>
      </c>
      <c r="L4133" s="1" t="str">
        <f>IFERROR(VLOOKUP(Table49[[#This Row],[ITEM CODE]],Table2[[Item Code]:[Master Name]],8,0),"")</f>
        <v/>
      </c>
      <c r="M4133" s="41"/>
      <c r="N4133" s="66">
        <f>IFERROR(VLOOKUP(Table49[[#This Row],[ITEM CODE]],Table2[[#All],[Item Code]:[Unit Cost]],10,0),0)</f>
        <v>0</v>
      </c>
      <c r="O4133" s="134">
        <f>IFERROR(VLOOKUP(Table49[[#This Row],[ITEM CODE]],Table2[[#All],[Item Code]:[Unit Cost]],10,0),0)</f>
        <v>0</v>
      </c>
      <c r="P4133" s="56"/>
      <c r="Q4133" s="58"/>
      <c r="R4133" s="58">
        <f>Table49[[#This Row],[QUANTITY]]*Table49[[#This Row],[INV Prices]]</f>
        <v>0</v>
      </c>
      <c r="S4133" s="67"/>
      <c r="V4133" s="41"/>
      <c r="W4133" s="4" t="str">
        <f>IFERROR(VLOOKUP(Table49[[#This Row],[ITEM CODE]],Table2[[Item Code]:[Category ]],6,0),"")</f>
        <v/>
      </c>
      <c r="X4133" s="1" t="str">
        <f>IFERROR(VLOOKUP(Table49[[#This Row],[ITEM CODE]],Table2[[Item Code]:[Sub Category]],7,0),"")</f>
        <v/>
      </c>
      <c r="Y4133" s="68" t="str">
        <f>Table49[[#This Row],[PO Number]]&amp;COUNTIFS($E$5:E4133,E4133)</f>
        <v>0</v>
      </c>
    </row>
    <row r="4134" spans="1:25" ht="14.7" customHeight="1" x14ac:dyDescent="0.3">
      <c r="A4134" s="1" t="str">
        <f>IF(Table49[[#This Row],[ITEM NAME]]="","",ROW()-4)</f>
        <v/>
      </c>
      <c r="B4134" s="68"/>
      <c r="C4134" s="4" t="str">
        <f>IFERROR(VLOOKUP(B4134,Table14[],3,0),"")</f>
        <v/>
      </c>
      <c r="D4134" s="4" t="str">
        <f>IFERROR(VLOOKUP(B4134,Table14[],2,0),"")</f>
        <v/>
      </c>
      <c r="E4134" s="4"/>
      <c r="H4134" s="41" t="str">
        <f>IFERROR(VLOOKUP(Table49[[#This Row],[ITEM CODE]],Table2[[Item Code]:[Master Name]],2,0),"")</f>
        <v/>
      </c>
      <c r="I4134" s="41"/>
      <c r="J4134" s="65" t="str">
        <f>IFERROR(VLOOKUP(Table49[[#This Row],[ITEM CODE]],Table2[[Item Code]:[Master Name]],3,0),"")</f>
        <v/>
      </c>
      <c r="K4134" s="1" t="str">
        <f>IFERROR(VLOOKUP(Table49[[#This Row],[ITEM CODE]],Table2[[Item Code]:[Master Name]],9,0),"")</f>
        <v/>
      </c>
      <c r="L4134" s="1" t="str">
        <f>IFERROR(VLOOKUP(Table49[[#This Row],[ITEM CODE]],Table2[[Item Code]:[Master Name]],8,0),"")</f>
        <v/>
      </c>
      <c r="M4134" s="41"/>
      <c r="N4134" s="66">
        <f>IFERROR(VLOOKUP(Table49[[#This Row],[ITEM CODE]],Table2[[#All],[Item Code]:[Unit Cost]],10,0),0)</f>
        <v>0</v>
      </c>
      <c r="O4134" s="134">
        <f>IFERROR(VLOOKUP(Table49[[#This Row],[ITEM CODE]],Table2[[#All],[Item Code]:[Unit Cost]],10,0),0)</f>
        <v>0</v>
      </c>
      <c r="P4134" s="56"/>
      <c r="Q4134" s="58"/>
      <c r="R4134" s="58">
        <f>Table49[[#This Row],[QUANTITY]]*Table49[[#This Row],[INV Prices]]</f>
        <v>0</v>
      </c>
      <c r="S4134" s="67"/>
      <c r="V4134" s="41"/>
      <c r="W4134" s="4" t="str">
        <f>IFERROR(VLOOKUP(Table49[[#This Row],[ITEM CODE]],Table2[[Item Code]:[Category ]],6,0),"")</f>
        <v/>
      </c>
      <c r="X4134" s="1" t="str">
        <f>IFERROR(VLOOKUP(Table49[[#This Row],[ITEM CODE]],Table2[[Item Code]:[Sub Category]],7,0),"")</f>
        <v/>
      </c>
      <c r="Y4134" s="68" t="str">
        <f>Table49[[#This Row],[PO Number]]&amp;COUNTIFS($E$5:E4134,E4134)</f>
        <v>0</v>
      </c>
    </row>
    <row r="4135" spans="1:25" ht="14.7" customHeight="1" x14ac:dyDescent="0.3">
      <c r="A4135" s="1" t="str">
        <f>IF(Table49[[#This Row],[ITEM NAME]]="","",ROW()-4)</f>
        <v/>
      </c>
      <c r="B4135" s="68"/>
      <c r="C4135" s="4" t="str">
        <f>IFERROR(VLOOKUP(B4135,Table14[],3,0),"")</f>
        <v/>
      </c>
      <c r="D4135" s="4" t="str">
        <f>IFERROR(VLOOKUP(B4135,Table14[],2,0),"")</f>
        <v/>
      </c>
      <c r="E4135" s="4"/>
      <c r="H4135" s="41" t="str">
        <f>IFERROR(VLOOKUP(Table49[[#This Row],[ITEM CODE]],Table2[[Item Code]:[Master Name]],2,0),"")</f>
        <v/>
      </c>
      <c r="I4135" s="41"/>
      <c r="J4135" s="65" t="str">
        <f>IFERROR(VLOOKUP(Table49[[#This Row],[ITEM CODE]],Table2[[Item Code]:[Master Name]],3,0),"")</f>
        <v/>
      </c>
      <c r="K4135" s="1" t="str">
        <f>IFERROR(VLOOKUP(Table49[[#This Row],[ITEM CODE]],Table2[[Item Code]:[Master Name]],9,0),"")</f>
        <v/>
      </c>
      <c r="L4135" s="1" t="str">
        <f>IFERROR(VLOOKUP(Table49[[#This Row],[ITEM CODE]],Table2[[Item Code]:[Master Name]],8,0),"")</f>
        <v/>
      </c>
      <c r="M4135" s="41"/>
      <c r="N4135" s="66">
        <f>IFERROR(VLOOKUP(Table49[[#This Row],[ITEM CODE]],Table2[[#All],[Item Code]:[Unit Cost]],10,0),0)</f>
        <v>0</v>
      </c>
      <c r="O4135" s="134">
        <f>IFERROR(VLOOKUP(Table49[[#This Row],[ITEM CODE]],Table2[[#All],[Item Code]:[Unit Cost]],10,0),0)</f>
        <v>0</v>
      </c>
      <c r="P4135" s="56"/>
      <c r="Q4135" s="58"/>
      <c r="R4135" s="58">
        <f>Table49[[#This Row],[QUANTITY]]*Table49[[#This Row],[INV Prices]]</f>
        <v>0</v>
      </c>
      <c r="S4135" s="67"/>
      <c r="V4135" s="41"/>
      <c r="W4135" s="4" t="str">
        <f>IFERROR(VLOOKUP(Table49[[#This Row],[ITEM CODE]],Table2[[Item Code]:[Category ]],6,0),"")</f>
        <v/>
      </c>
      <c r="X4135" s="1" t="str">
        <f>IFERROR(VLOOKUP(Table49[[#This Row],[ITEM CODE]],Table2[[Item Code]:[Sub Category]],7,0),"")</f>
        <v/>
      </c>
      <c r="Y4135" s="68" t="str">
        <f>Table49[[#This Row],[PO Number]]&amp;COUNTIFS($E$5:E4135,E4135)</f>
        <v>0</v>
      </c>
    </row>
    <row r="4136" spans="1:25" ht="14.7" customHeight="1" x14ac:dyDescent="0.3">
      <c r="A4136" s="1" t="str">
        <f>IF(Table49[[#This Row],[ITEM NAME]]="","",ROW()-4)</f>
        <v/>
      </c>
      <c r="B4136" s="68"/>
      <c r="C4136" s="4" t="str">
        <f>IFERROR(VLOOKUP(B4136,Table14[],3,0),"")</f>
        <v/>
      </c>
      <c r="D4136" s="4" t="str">
        <f>IFERROR(VLOOKUP(B4136,Table14[],2,0),"")</f>
        <v/>
      </c>
      <c r="E4136" s="4"/>
      <c r="H4136" s="41" t="str">
        <f>IFERROR(VLOOKUP(Table49[[#This Row],[ITEM CODE]],Table2[[Item Code]:[Master Name]],2,0),"")</f>
        <v/>
      </c>
      <c r="I4136" s="41"/>
      <c r="J4136" s="65" t="str">
        <f>IFERROR(VLOOKUP(Table49[[#This Row],[ITEM CODE]],Table2[[Item Code]:[Master Name]],3,0),"")</f>
        <v/>
      </c>
      <c r="K4136" s="1" t="str">
        <f>IFERROR(VLOOKUP(Table49[[#This Row],[ITEM CODE]],Table2[[Item Code]:[Master Name]],9,0),"")</f>
        <v/>
      </c>
      <c r="L4136" s="1" t="str">
        <f>IFERROR(VLOOKUP(Table49[[#This Row],[ITEM CODE]],Table2[[Item Code]:[Master Name]],8,0),"")</f>
        <v/>
      </c>
      <c r="M4136" s="41"/>
      <c r="N4136" s="66">
        <f>IFERROR(VLOOKUP(Table49[[#This Row],[ITEM CODE]],Table2[[#All],[Item Code]:[Unit Cost]],10,0),0)</f>
        <v>0</v>
      </c>
      <c r="O4136" s="134">
        <f>IFERROR(VLOOKUP(Table49[[#This Row],[ITEM CODE]],Table2[[#All],[Item Code]:[Unit Cost]],10,0),0)</f>
        <v>0</v>
      </c>
      <c r="P4136" s="56"/>
      <c r="Q4136" s="58"/>
      <c r="R4136" s="58">
        <f>Table49[[#This Row],[QUANTITY]]*Table49[[#This Row],[INV Prices]]</f>
        <v>0</v>
      </c>
      <c r="S4136" s="67"/>
      <c r="V4136" s="41"/>
      <c r="W4136" s="4" t="str">
        <f>IFERROR(VLOOKUP(Table49[[#This Row],[ITEM CODE]],Table2[[Item Code]:[Category ]],6,0),"")</f>
        <v/>
      </c>
      <c r="X4136" s="1" t="str">
        <f>IFERROR(VLOOKUP(Table49[[#This Row],[ITEM CODE]],Table2[[Item Code]:[Sub Category]],7,0),"")</f>
        <v/>
      </c>
      <c r="Y4136" s="68" t="str">
        <f>Table49[[#This Row],[PO Number]]&amp;COUNTIFS($E$5:E4136,E4136)</f>
        <v>0</v>
      </c>
    </row>
    <row r="4137" spans="1:25" ht="14.7" customHeight="1" x14ac:dyDescent="0.3">
      <c r="A4137" s="1" t="str">
        <f>IF(Table49[[#This Row],[ITEM NAME]]="","",ROW()-4)</f>
        <v/>
      </c>
      <c r="B4137" s="68"/>
      <c r="C4137" s="4" t="str">
        <f>IFERROR(VLOOKUP(B4137,Table14[],3,0),"")</f>
        <v/>
      </c>
      <c r="D4137" s="4" t="str">
        <f>IFERROR(VLOOKUP(B4137,Table14[],2,0),"")</f>
        <v/>
      </c>
      <c r="E4137" s="4"/>
      <c r="H4137" s="41" t="str">
        <f>IFERROR(VLOOKUP(Table49[[#This Row],[ITEM CODE]],Table2[[Item Code]:[Master Name]],2,0),"")</f>
        <v/>
      </c>
      <c r="I4137" s="41"/>
      <c r="J4137" s="65" t="str">
        <f>IFERROR(VLOOKUP(Table49[[#This Row],[ITEM CODE]],Table2[[Item Code]:[Master Name]],3,0),"")</f>
        <v/>
      </c>
      <c r="K4137" s="1" t="str">
        <f>IFERROR(VLOOKUP(Table49[[#This Row],[ITEM CODE]],Table2[[Item Code]:[Master Name]],9,0),"")</f>
        <v/>
      </c>
      <c r="L4137" s="1" t="str">
        <f>IFERROR(VLOOKUP(Table49[[#This Row],[ITEM CODE]],Table2[[Item Code]:[Master Name]],8,0),"")</f>
        <v/>
      </c>
      <c r="M4137" s="41"/>
      <c r="N4137" s="66">
        <f>IFERROR(VLOOKUP(Table49[[#This Row],[ITEM CODE]],Table2[[#All],[Item Code]:[Unit Cost]],10,0),0)</f>
        <v>0</v>
      </c>
      <c r="O4137" s="134">
        <f>IFERROR(VLOOKUP(Table49[[#This Row],[ITEM CODE]],Table2[[#All],[Item Code]:[Unit Cost]],10,0),0)</f>
        <v>0</v>
      </c>
      <c r="P4137" s="56"/>
      <c r="Q4137" s="58"/>
      <c r="R4137" s="58">
        <f>Table49[[#This Row],[QUANTITY]]*Table49[[#This Row],[INV Prices]]</f>
        <v>0</v>
      </c>
      <c r="S4137" s="67"/>
      <c r="V4137" s="41"/>
      <c r="W4137" s="4" t="str">
        <f>IFERROR(VLOOKUP(Table49[[#This Row],[ITEM CODE]],Table2[[Item Code]:[Category ]],6,0),"")</f>
        <v/>
      </c>
      <c r="X4137" s="1" t="str">
        <f>IFERROR(VLOOKUP(Table49[[#This Row],[ITEM CODE]],Table2[[Item Code]:[Sub Category]],7,0),"")</f>
        <v/>
      </c>
      <c r="Y4137" s="68" t="str">
        <f>Table49[[#This Row],[PO Number]]&amp;COUNTIFS($E$5:E4137,E4137)</f>
        <v>0</v>
      </c>
    </row>
    <row r="4138" spans="1:25" ht="14.7" customHeight="1" x14ac:dyDescent="0.3">
      <c r="A4138" s="1" t="str">
        <f>IF(Table49[[#This Row],[ITEM NAME]]="","",ROW()-4)</f>
        <v/>
      </c>
      <c r="B4138" s="68"/>
      <c r="C4138" s="4" t="str">
        <f>IFERROR(VLOOKUP(B4138,Table14[],3,0),"")</f>
        <v/>
      </c>
      <c r="D4138" s="4" t="str">
        <f>IFERROR(VLOOKUP(B4138,Table14[],2,0),"")</f>
        <v/>
      </c>
      <c r="E4138" s="4"/>
      <c r="H4138" s="41" t="str">
        <f>IFERROR(VLOOKUP(Table49[[#This Row],[ITEM CODE]],Table2[[Item Code]:[Master Name]],2,0),"")</f>
        <v/>
      </c>
      <c r="I4138" s="41"/>
      <c r="J4138" s="65" t="str">
        <f>IFERROR(VLOOKUP(Table49[[#This Row],[ITEM CODE]],Table2[[Item Code]:[Master Name]],3,0),"")</f>
        <v/>
      </c>
      <c r="K4138" s="1" t="str">
        <f>IFERROR(VLOOKUP(Table49[[#This Row],[ITEM CODE]],Table2[[Item Code]:[Master Name]],9,0),"")</f>
        <v/>
      </c>
      <c r="L4138" s="1" t="str">
        <f>IFERROR(VLOOKUP(Table49[[#This Row],[ITEM CODE]],Table2[[Item Code]:[Master Name]],8,0),"")</f>
        <v/>
      </c>
      <c r="M4138" s="41"/>
      <c r="N4138" s="66">
        <f>IFERROR(VLOOKUP(Table49[[#This Row],[ITEM CODE]],Table2[[#All],[Item Code]:[Unit Cost]],10,0),0)</f>
        <v>0</v>
      </c>
      <c r="O4138" s="134">
        <f>IFERROR(VLOOKUP(Table49[[#This Row],[ITEM CODE]],Table2[[#All],[Item Code]:[Unit Cost]],10,0),0)</f>
        <v>0</v>
      </c>
      <c r="P4138" s="56"/>
      <c r="Q4138" s="58"/>
      <c r="R4138" s="58">
        <f>Table49[[#This Row],[QUANTITY]]*Table49[[#This Row],[INV Prices]]</f>
        <v>0</v>
      </c>
      <c r="S4138" s="67"/>
      <c r="V4138" s="41"/>
      <c r="W4138" s="4" t="str">
        <f>IFERROR(VLOOKUP(Table49[[#This Row],[ITEM CODE]],Table2[[Item Code]:[Category ]],6,0),"")</f>
        <v/>
      </c>
      <c r="X4138" s="1" t="str">
        <f>IFERROR(VLOOKUP(Table49[[#This Row],[ITEM CODE]],Table2[[Item Code]:[Sub Category]],7,0),"")</f>
        <v/>
      </c>
      <c r="Y4138" s="68" t="str">
        <f>Table49[[#This Row],[PO Number]]&amp;COUNTIFS($E$5:E4138,E4138)</f>
        <v>0</v>
      </c>
    </row>
    <row r="4139" spans="1:25" ht="14.7" customHeight="1" x14ac:dyDescent="0.3">
      <c r="A4139" s="1" t="str">
        <f>IF(Table49[[#This Row],[ITEM NAME]]="","",ROW()-4)</f>
        <v/>
      </c>
      <c r="B4139" s="68"/>
      <c r="C4139" s="4" t="str">
        <f>IFERROR(VLOOKUP(B4139,Table14[],3,0),"")</f>
        <v/>
      </c>
      <c r="D4139" s="4" t="str">
        <f>IFERROR(VLOOKUP(B4139,Table14[],2,0),"")</f>
        <v/>
      </c>
      <c r="E4139" s="4"/>
      <c r="H4139" s="41" t="str">
        <f>IFERROR(VLOOKUP(Table49[[#This Row],[ITEM CODE]],Table2[[Item Code]:[Master Name]],2,0),"")</f>
        <v/>
      </c>
      <c r="I4139" s="41"/>
      <c r="J4139" s="65" t="str">
        <f>IFERROR(VLOOKUP(Table49[[#This Row],[ITEM CODE]],Table2[[Item Code]:[Master Name]],3,0),"")</f>
        <v/>
      </c>
      <c r="K4139" s="1" t="str">
        <f>IFERROR(VLOOKUP(Table49[[#This Row],[ITEM CODE]],Table2[[Item Code]:[Master Name]],9,0),"")</f>
        <v/>
      </c>
      <c r="L4139" s="1" t="str">
        <f>IFERROR(VLOOKUP(Table49[[#This Row],[ITEM CODE]],Table2[[Item Code]:[Master Name]],8,0),"")</f>
        <v/>
      </c>
      <c r="M4139" s="41"/>
      <c r="N4139" s="66">
        <f>IFERROR(VLOOKUP(Table49[[#This Row],[ITEM CODE]],Table2[[#All],[Item Code]:[Unit Cost]],10,0),0)</f>
        <v>0</v>
      </c>
      <c r="O4139" s="134">
        <f>IFERROR(VLOOKUP(Table49[[#This Row],[ITEM CODE]],Table2[[#All],[Item Code]:[Unit Cost]],10,0),0)</f>
        <v>0</v>
      </c>
      <c r="P4139" s="56"/>
      <c r="Q4139" s="58"/>
      <c r="R4139" s="58">
        <f>Table49[[#This Row],[QUANTITY]]*Table49[[#This Row],[INV Prices]]</f>
        <v>0</v>
      </c>
      <c r="S4139" s="67"/>
      <c r="V4139" s="41"/>
      <c r="W4139" s="4" t="str">
        <f>IFERROR(VLOOKUP(Table49[[#This Row],[ITEM CODE]],Table2[[Item Code]:[Category ]],6,0),"")</f>
        <v/>
      </c>
      <c r="X4139" s="1" t="str">
        <f>IFERROR(VLOOKUP(Table49[[#This Row],[ITEM CODE]],Table2[[Item Code]:[Sub Category]],7,0),"")</f>
        <v/>
      </c>
      <c r="Y4139" s="68" t="str">
        <f>Table49[[#This Row],[PO Number]]&amp;COUNTIFS($E$5:E4139,E4139)</f>
        <v>0</v>
      </c>
    </row>
    <row r="4140" spans="1:25" ht="14.7" customHeight="1" x14ac:dyDescent="0.3">
      <c r="A4140" s="1" t="str">
        <f>IF(Table49[[#This Row],[ITEM NAME]]="","",ROW()-4)</f>
        <v/>
      </c>
      <c r="B4140" s="68"/>
      <c r="C4140" s="4" t="str">
        <f>IFERROR(VLOOKUP(B4140,Table14[],3,0),"")</f>
        <v/>
      </c>
      <c r="D4140" s="4" t="str">
        <f>IFERROR(VLOOKUP(B4140,Table14[],2,0),"")</f>
        <v/>
      </c>
      <c r="E4140" s="4"/>
      <c r="H4140" s="41" t="str">
        <f>IFERROR(VLOOKUP(Table49[[#This Row],[ITEM CODE]],Table2[[Item Code]:[Master Name]],2,0),"")</f>
        <v/>
      </c>
      <c r="I4140" s="41"/>
      <c r="J4140" s="65" t="str">
        <f>IFERROR(VLOOKUP(Table49[[#This Row],[ITEM CODE]],Table2[[Item Code]:[Master Name]],3,0),"")</f>
        <v/>
      </c>
      <c r="K4140" s="1" t="str">
        <f>IFERROR(VLOOKUP(Table49[[#This Row],[ITEM CODE]],Table2[[Item Code]:[Master Name]],9,0),"")</f>
        <v/>
      </c>
      <c r="L4140" s="1" t="str">
        <f>IFERROR(VLOOKUP(Table49[[#This Row],[ITEM CODE]],Table2[[Item Code]:[Master Name]],8,0),"")</f>
        <v/>
      </c>
      <c r="M4140" s="41"/>
      <c r="N4140" s="66">
        <f>IFERROR(VLOOKUP(Table49[[#This Row],[ITEM CODE]],Table2[[#All],[Item Code]:[Unit Cost]],10,0),0)</f>
        <v>0</v>
      </c>
      <c r="O4140" s="134">
        <f>IFERROR(VLOOKUP(Table49[[#This Row],[ITEM CODE]],Table2[[#All],[Item Code]:[Unit Cost]],10,0),0)</f>
        <v>0</v>
      </c>
      <c r="P4140" s="56"/>
      <c r="Q4140" s="58"/>
      <c r="R4140" s="58">
        <f>Table49[[#This Row],[QUANTITY]]*Table49[[#This Row],[INV Prices]]</f>
        <v>0</v>
      </c>
      <c r="S4140" s="67"/>
      <c r="V4140" s="41"/>
      <c r="W4140" s="4" t="str">
        <f>IFERROR(VLOOKUP(Table49[[#This Row],[ITEM CODE]],Table2[[Item Code]:[Category ]],6,0),"")</f>
        <v/>
      </c>
      <c r="X4140" s="1" t="str">
        <f>IFERROR(VLOOKUP(Table49[[#This Row],[ITEM CODE]],Table2[[Item Code]:[Sub Category]],7,0),"")</f>
        <v/>
      </c>
      <c r="Y4140" s="68" t="str">
        <f>Table49[[#This Row],[PO Number]]&amp;COUNTIFS($E$5:E4140,E4140)</f>
        <v>0</v>
      </c>
    </row>
    <row r="4141" spans="1:25" ht="14.7" customHeight="1" x14ac:dyDescent="0.3">
      <c r="A4141" s="1" t="str">
        <f>IF(Table49[[#This Row],[ITEM NAME]]="","",ROW()-4)</f>
        <v/>
      </c>
      <c r="B4141" s="68"/>
      <c r="C4141" s="4" t="str">
        <f>IFERROR(VLOOKUP(B4141,Table14[],3,0),"")</f>
        <v/>
      </c>
      <c r="D4141" s="4" t="str">
        <f>IFERROR(VLOOKUP(B4141,Table14[],2,0),"")</f>
        <v/>
      </c>
      <c r="E4141" s="4"/>
      <c r="H4141" s="41" t="str">
        <f>IFERROR(VLOOKUP(Table49[[#This Row],[ITEM CODE]],Table2[[Item Code]:[Master Name]],2,0),"")</f>
        <v/>
      </c>
      <c r="I4141" s="41"/>
      <c r="J4141" s="65" t="str">
        <f>IFERROR(VLOOKUP(Table49[[#This Row],[ITEM CODE]],Table2[[Item Code]:[Master Name]],3,0),"")</f>
        <v/>
      </c>
      <c r="K4141" s="1" t="str">
        <f>IFERROR(VLOOKUP(Table49[[#This Row],[ITEM CODE]],Table2[[Item Code]:[Master Name]],9,0),"")</f>
        <v/>
      </c>
      <c r="L4141" s="1" t="str">
        <f>IFERROR(VLOOKUP(Table49[[#This Row],[ITEM CODE]],Table2[[Item Code]:[Master Name]],8,0),"")</f>
        <v/>
      </c>
      <c r="M4141" s="41"/>
      <c r="N4141" s="66">
        <f>IFERROR(VLOOKUP(Table49[[#This Row],[ITEM CODE]],Table2[[#All],[Item Code]:[Unit Cost]],10,0),0)</f>
        <v>0</v>
      </c>
      <c r="O4141" s="134">
        <f>IFERROR(VLOOKUP(Table49[[#This Row],[ITEM CODE]],Table2[[#All],[Item Code]:[Unit Cost]],10,0),0)</f>
        <v>0</v>
      </c>
      <c r="P4141" s="56"/>
      <c r="Q4141" s="58"/>
      <c r="R4141" s="58">
        <f>Table49[[#This Row],[QUANTITY]]*Table49[[#This Row],[INV Prices]]</f>
        <v>0</v>
      </c>
      <c r="S4141" s="67"/>
      <c r="V4141" s="41"/>
      <c r="W4141" s="4" t="str">
        <f>IFERROR(VLOOKUP(Table49[[#This Row],[ITEM CODE]],Table2[[Item Code]:[Category ]],6,0),"")</f>
        <v/>
      </c>
      <c r="X4141" s="1" t="str">
        <f>IFERROR(VLOOKUP(Table49[[#This Row],[ITEM CODE]],Table2[[Item Code]:[Sub Category]],7,0),"")</f>
        <v/>
      </c>
      <c r="Y4141" s="68" t="str">
        <f>Table49[[#This Row],[PO Number]]&amp;COUNTIFS($E$5:E4141,E4141)</f>
        <v>0</v>
      </c>
    </row>
    <row r="4142" spans="1:25" ht="14.7" customHeight="1" x14ac:dyDescent="0.3">
      <c r="A4142" s="1" t="str">
        <f>IF(Table49[[#This Row],[ITEM NAME]]="","",ROW()-4)</f>
        <v/>
      </c>
      <c r="B4142" s="68"/>
      <c r="C4142" s="4" t="str">
        <f>IFERROR(VLOOKUP(B4142,Table14[],3,0),"")</f>
        <v/>
      </c>
      <c r="D4142" s="4" t="str">
        <f>IFERROR(VLOOKUP(B4142,Table14[],2,0),"")</f>
        <v/>
      </c>
      <c r="E4142" s="4"/>
      <c r="H4142" s="41" t="str">
        <f>IFERROR(VLOOKUP(Table49[[#This Row],[ITEM CODE]],Table2[[Item Code]:[Master Name]],2,0),"")</f>
        <v/>
      </c>
      <c r="I4142" s="41"/>
      <c r="J4142" s="65" t="str">
        <f>IFERROR(VLOOKUP(Table49[[#This Row],[ITEM CODE]],Table2[[Item Code]:[Master Name]],3,0),"")</f>
        <v/>
      </c>
      <c r="K4142" s="1" t="str">
        <f>IFERROR(VLOOKUP(Table49[[#This Row],[ITEM CODE]],Table2[[Item Code]:[Master Name]],9,0),"")</f>
        <v/>
      </c>
      <c r="L4142" s="1" t="str">
        <f>IFERROR(VLOOKUP(Table49[[#This Row],[ITEM CODE]],Table2[[Item Code]:[Master Name]],8,0),"")</f>
        <v/>
      </c>
      <c r="M4142" s="41"/>
      <c r="N4142" s="66">
        <f>IFERROR(VLOOKUP(Table49[[#This Row],[ITEM CODE]],Table2[[#All],[Item Code]:[Unit Cost]],10,0),0)</f>
        <v>0</v>
      </c>
      <c r="O4142" s="134">
        <f>IFERROR(VLOOKUP(Table49[[#This Row],[ITEM CODE]],Table2[[#All],[Item Code]:[Unit Cost]],10,0),0)</f>
        <v>0</v>
      </c>
      <c r="P4142" s="56"/>
      <c r="Q4142" s="58"/>
      <c r="R4142" s="58">
        <f>Table49[[#This Row],[QUANTITY]]*Table49[[#This Row],[INV Prices]]</f>
        <v>0</v>
      </c>
      <c r="S4142" s="67"/>
      <c r="V4142" s="41"/>
      <c r="W4142" s="4" t="str">
        <f>IFERROR(VLOOKUP(Table49[[#This Row],[ITEM CODE]],Table2[[Item Code]:[Category ]],6,0),"")</f>
        <v/>
      </c>
      <c r="X4142" s="1" t="str">
        <f>IFERROR(VLOOKUP(Table49[[#This Row],[ITEM CODE]],Table2[[Item Code]:[Sub Category]],7,0),"")</f>
        <v/>
      </c>
      <c r="Y4142" s="68" t="str">
        <f>Table49[[#This Row],[PO Number]]&amp;COUNTIFS($E$5:E4142,E4142)</f>
        <v>0</v>
      </c>
    </row>
    <row r="4143" spans="1:25" ht="14.7" customHeight="1" x14ac:dyDescent="0.3">
      <c r="A4143" s="1" t="str">
        <f>IF(Table49[[#This Row],[ITEM NAME]]="","",ROW()-4)</f>
        <v/>
      </c>
      <c r="B4143" s="68"/>
      <c r="C4143" s="4" t="str">
        <f>IFERROR(VLOOKUP(B4143,Table14[],3,0),"")</f>
        <v/>
      </c>
      <c r="D4143" s="4" t="str">
        <f>IFERROR(VLOOKUP(B4143,Table14[],2,0),"")</f>
        <v/>
      </c>
      <c r="E4143" s="4"/>
      <c r="H4143" s="41" t="str">
        <f>IFERROR(VLOOKUP(Table49[[#This Row],[ITEM CODE]],Table2[[Item Code]:[Master Name]],2,0),"")</f>
        <v/>
      </c>
      <c r="I4143" s="41"/>
      <c r="J4143" s="65" t="str">
        <f>IFERROR(VLOOKUP(Table49[[#This Row],[ITEM CODE]],Table2[[Item Code]:[Master Name]],3,0),"")</f>
        <v/>
      </c>
      <c r="K4143" s="1" t="str">
        <f>IFERROR(VLOOKUP(Table49[[#This Row],[ITEM CODE]],Table2[[Item Code]:[Master Name]],9,0),"")</f>
        <v/>
      </c>
      <c r="L4143" s="1" t="str">
        <f>IFERROR(VLOOKUP(Table49[[#This Row],[ITEM CODE]],Table2[[Item Code]:[Master Name]],8,0),"")</f>
        <v/>
      </c>
      <c r="M4143" s="41"/>
      <c r="N4143" s="66">
        <f>IFERROR(VLOOKUP(Table49[[#This Row],[ITEM CODE]],Table2[[#All],[Item Code]:[Unit Cost]],10,0),0)</f>
        <v>0</v>
      </c>
      <c r="O4143" s="134">
        <f>IFERROR(VLOOKUP(Table49[[#This Row],[ITEM CODE]],Table2[[#All],[Item Code]:[Unit Cost]],10,0),0)</f>
        <v>0</v>
      </c>
      <c r="P4143" s="56"/>
      <c r="Q4143" s="58"/>
      <c r="R4143" s="58">
        <f>Table49[[#This Row],[QUANTITY]]*Table49[[#This Row],[INV Prices]]</f>
        <v>0</v>
      </c>
      <c r="S4143" s="67"/>
      <c r="V4143" s="41"/>
      <c r="W4143" s="4" t="str">
        <f>IFERROR(VLOOKUP(Table49[[#This Row],[ITEM CODE]],Table2[[Item Code]:[Category ]],6,0),"")</f>
        <v/>
      </c>
      <c r="X4143" s="1" t="str">
        <f>IFERROR(VLOOKUP(Table49[[#This Row],[ITEM CODE]],Table2[[Item Code]:[Sub Category]],7,0),"")</f>
        <v/>
      </c>
      <c r="Y4143" s="68" t="str">
        <f>Table49[[#This Row],[PO Number]]&amp;COUNTIFS($E$5:E4143,E4143)</f>
        <v>0</v>
      </c>
    </row>
    <row r="4144" spans="1:25" ht="14.7" customHeight="1" x14ac:dyDescent="0.3">
      <c r="A4144" s="1" t="str">
        <f>IF(Table49[[#This Row],[ITEM NAME]]="","",ROW()-4)</f>
        <v/>
      </c>
      <c r="B4144" s="68"/>
      <c r="C4144" s="4" t="str">
        <f>IFERROR(VLOOKUP(B4144,Table14[],3,0),"")</f>
        <v/>
      </c>
      <c r="D4144" s="4" t="str">
        <f>IFERROR(VLOOKUP(B4144,Table14[],2,0),"")</f>
        <v/>
      </c>
      <c r="E4144" s="4"/>
      <c r="H4144" s="41" t="str">
        <f>IFERROR(VLOOKUP(Table49[[#This Row],[ITEM CODE]],Table2[[Item Code]:[Master Name]],2,0),"")</f>
        <v/>
      </c>
      <c r="I4144" s="41"/>
      <c r="J4144" s="65" t="str">
        <f>IFERROR(VLOOKUP(Table49[[#This Row],[ITEM CODE]],Table2[[Item Code]:[Master Name]],3,0),"")</f>
        <v/>
      </c>
      <c r="K4144" s="1" t="str">
        <f>IFERROR(VLOOKUP(Table49[[#This Row],[ITEM CODE]],Table2[[Item Code]:[Master Name]],9,0),"")</f>
        <v/>
      </c>
      <c r="L4144" s="1" t="str">
        <f>IFERROR(VLOOKUP(Table49[[#This Row],[ITEM CODE]],Table2[[Item Code]:[Master Name]],8,0),"")</f>
        <v/>
      </c>
      <c r="M4144" s="41"/>
      <c r="N4144" s="66">
        <f>IFERROR(VLOOKUP(Table49[[#This Row],[ITEM CODE]],Table2[[#All],[Item Code]:[Unit Cost]],10,0),0)</f>
        <v>0</v>
      </c>
      <c r="O4144" s="134">
        <f>IFERROR(VLOOKUP(Table49[[#This Row],[ITEM CODE]],Table2[[#All],[Item Code]:[Unit Cost]],10,0),0)</f>
        <v>0</v>
      </c>
      <c r="P4144" s="56"/>
      <c r="Q4144" s="58"/>
      <c r="R4144" s="58">
        <f>Table49[[#This Row],[QUANTITY]]*Table49[[#This Row],[INV Prices]]</f>
        <v>0</v>
      </c>
      <c r="S4144" s="67"/>
      <c r="V4144" s="41"/>
      <c r="W4144" s="4" t="str">
        <f>IFERROR(VLOOKUP(Table49[[#This Row],[ITEM CODE]],Table2[[Item Code]:[Category ]],6,0),"")</f>
        <v/>
      </c>
      <c r="X4144" s="1" t="str">
        <f>IFERROR(VLOOKUP(Table49[[#This Row],[ITEM CODE]],Table2[[Item Code]:[Sub Category]],7,0),"")</f>
        <v/>
      </c>
      <c r="Y4144" s="68" t="str">
        <f>Table49[[#This Row],[PO Number]]&amp;COUNTIFS($E$5:E4144,E4144)</f>
        <v>0</v>
      </c>
    </row>
    <row r="4145" spans="1:25" ht="14.7" customHeight="1" x14ac:dyDescent="0.3">
      <c r="A4145" s="1" t="str">
        <f>IF(Table49[[#This Row],[ITEM NAME]]="","",ROW()-4)</f>
        <v/>
      </c>
      <c r="B4145" s="68"/>
      <c r="C4145" s="4" t="str">
        <f>IFERROR(VLOOKUP(B4145,Table14[],3,0),"")</f>
        <v/>
      </c>
      <c r="D4145" s="4" t="str">
        <f>IFERROR(VLOOKUP(B4145,Table14[],2,0),"")</f>
        <v/>
      </c>
      <c r="E4145" s="4"/>
      <c r="H4145" s="41" t="str">
        <f>IFERROR(VLOOKUP(Table49[[#This Row],[ITEM CODE]],Table2[[Item Code]:[Master Name]],2,0),"")</f>
        <v/>
      </c>
      <c r="I4145" s="41"/>
      <c r="J4145" s="65" t="str">
        <f>IFERROR(VLOOKUP(Table49[[#This Row],[ITEM CODE]],Table2[[Item Code]:[Master Name]],3,0),"")</f>
        <v/>
      </c>
      <c r="K4145" s="1" t="str">
        <f>IFERROR(VLOOKUP(Table49[[#This Row],[ITEM CODE]],Table2[[Item Code]:[Master Name]],9,0),"")</f>
        <v/>
      </c>
      <c r="L4145" s="1" t="str">
        <f>IFERROR(VLOOKUP(Table49[[#This Row],[ITEM CODE]],Table2[[Item Code]:[Master Name]],8,0),"")</f>
        <v/>
      </c>
      <c r="M4145" s="41"/>
      <c r="N4145" s="66">
        <f>IFERROR(VLOOKUP(Table49[[#This Row],[ITEM CODE]],Table2[[#All],[Item Code]:[Unit Cost]],10,0),0)</f>
        <v>0</v>
      </c>
      <c r="O4145" s="134">
        <f>IFERROR(VLOOKUP(Table49[[#This Row],[ITEM CODE]],Table2[[#All],[Item Code]:[Unit Cost]],10,0),0)</f>
        <v>0</v>
      </c>
      <c r="P4145" s="56"/>
      <c r="Q4145" s="58"/>
      <c r="R4145" s="58">
        <f>Table49[[#This Row],[QUANTITY]]*Table49[[#This Row],[INV Prices]]</f>
        <v>0</v>
      </c>
      <c r="S4145" s="67"/>
      <c r="V4145" s="41"/>
      <c r="W4145" s="4" t="str">
        <f>IFERROR(VLOOKUP(Table49[[#This Row],[ITEM CODE]],Table2[[Item Code]:[Category ]],6,0),"")</f>
        <v/>
      </c>
      <c r="X4145" s="1" t="str">
        <f>IFERROR(VLOOKUP(Table49[[#This Row],[ITEM CODE]],Table2[[Item Code]:[Sub Category]],7,0),"")</f>
        <v/>
      </c>
      <c r="Y4145" s="68" t="str">
        <f>Table49[[#This Row],[PO Number]]&amp;COUNTIFS($E$5:E4145,E4145)</f>
        <v>0</v>
      </c>
    </row>
    <row r="4146" spans="1:25" ht="14.25" customHeight="1" x14ac:dyDescent="0.3">
      <c r="A4146" s="1" t="str">
        <f>IF(Table49[[#This Row],[ITEM NAME]]="","",ROW()-4)</f>
        <v/>
      </c>
      <c r="B4146" s="68"/>
      <c r="C4146" s="4" t="str">
        <f>IFERROR(VLOOKUP(B4146,Table14[],3,0),"")</f>
        <v/>
      </c>
      <c r="D4146" s="4" t="str">
        <f>IFERROR(VLOOKUP(B4146,Table14[],2,0),"")</f>
        <v/>
      </c>
      <c r="E4146" s="4"/>
      <c r="H4146" s="41" t="str">
        <f>IFERROR(VLOOKUP(Table49[[#This Row],[ITEM CODE]],Table2[[Item Code]:[Master Name]],2,0),"")</f>
        <v/>
      </c>
      <c r="I4146" s="41"/>
      <c r="J4146" s="65" t="str">
        <f>IFERROR(VLOOKUP(Table49[[#This Row],[ITEM CODE]],Table2[[Item Code]:[Master Name]],3,0),"")</f>
        <v/>
      </c>
      <c r="K4146" s="1" t="str">
        <f>IFERROR(VLOOKUP(Table49[[#This Row],[ITEM CODE]],Table2[[Item Code]:[Master Name]],9,0),"")</f>
        <v/>
      </c>
      <c r="L4146" s="1" t="str">
        <f>IFERROR(VLOOKUP(Table49[[#This Row],[ITEM CODE]],Table2[[Item Code]:[Master Name]],8,0),"")</f>
        <v/>
      </c>
      <c r="M4146" s="41"/>
      <c r="N4146" s="66">
        <f>IFERROR(VLOOKUP(Table49[[#This Row],[ITEM CODE]],Table2[[#All],[Item Code]:[Unit Cost]],10,0),0)</f>
        <v>0</v>
      </c>
      <c r="O4146" s="134">
        <f>IFERROR(VLOOKUP(Table49[[#This Row],[ITEM CODE]],Table2[[#All],[Item Code]:[Unit Cost]],10,0),0)</f>
        <v>0</v>
      </c>
      <c r="P4146" s="56"/>
      <c r="Q4146" s="58"/>
      <c r="R4146" s="58">
        <f>Table49[[#This Row],[QUANTITY]]*Table49[[#This Row],[INV Prices]]</f>
        <v>0</v>
      </c>
      <c r="S4146" s="67"/>
      <c r="V4146" s="41"/>
      <c r="W4146" s="4" t="str">
        <f>IFERROR(VLOOKUP(Table49[[#This Row],[ITEM CODE]],Table2[[Item Code]:[Category ]],6,0),"")</f>
        <v/>
      </c>
      <c r="X4146" s="1" t="str">
        <f>IFERROR(VLOOKUP(Table49[[#This Row],[ITEM CODE]],Table2[[Item Code]:[Sub Category]],7,0),"")</f>
        <v/>
      </c>
      <c r="Y4146" s="68" t="str">
        <f>Table49[[#This Row],[PO Number]]&amp;COUNTIFS($E$5:E4146,E4146)</f>
        <v>0</v>
      </c>
    </row>
    <row r="4147" spans="1:25" ht="14.7" customHeight="1" x14ac:dyDescent="0.3">
      <c r="A4147" s="1" t="str">
        <f>IF(Table49[[#This Row],[ITEM NAME]]="","",ROW()-4)</f>
        <v/>
      </c>
      <c r="B4147" s="68"/>
      <c r="C4147" s="4" t="str">
        <f>IFERROR(VLOOKUP(B4147,Table14[],3,0),"")</f>
        <v/>
      </c>
      <c r="D4147" s="4" t="str">
        <f>IFERROR(VLOOKUP(B4147,Table14[],2,0),"")</f>
        <v/>
      </c>
      <c r="E4147" s="4"/>
      <c r="H4147" s="41" t="str">
        <f>IFERROR(VLOOKUP(Table49[[#This Row],[ITEM CODE]],Table2[[Item Code]:[Master Name]],2,0),"")</f>
        <v/>
      </c>
      <c r="I4147" s="41"/>
      <c r="J4147" s="65" t="str">
        <f>IFERROR(VLOOKUP(Table49[[#This Row],[ITEM CODE]],Table2[[Item Code]:[Master Name]],3,0),"")</f>
        <v/>
      </c>
      <c r="K4147" s="1" t="str">
        <f>IFERROR(VLOOKUP(Table49[[#This Row],[ITEM CODE]],Table2[[Item Code]:[Master Name]],9,0),"")</f>
        <v/>
      </c>
      <c r="L4147" s="1" t="str">
        <f>IFERROR(VLOOKUP(Table49[[#This Row],[ITEM CODE]],Table2[[Item Code]:[Master Name]],8,0),"")</f>
        <v/>
      </c>
      <c r="M4147" s="41"/>
      <c r="N4147" s="66">
        <f>IFERROR(VLOOKUP(Table49[[#This Row],[ITEM CODE]],Table2[[#All],[Item Code]:[Unit Cost]],10,0),0)</f>
        <v>0</v>
      </c>
      <c r="O4147" s="134">
        <f>IFERROR(VLOOKUP(Table49[[#This Row],[ITEM CODE]],Table2[[#All],[Item Code]:[Unit Cost]],10,0),0)</f>
        <v>0</v>
      </c>
      <c r="P4147" s="56"/>
      <c r="Q4147" s="58"/>
      <c r="R4147" s="58">
        <f>Table49[[#This Row],[QUANTITY]]*Table49[[#This Row],[INV Prices]]</f>
        <v>0</v>
      </c>
      <c r="S4147" s="67"/>
      <c r="V4147" s="41"/>
      <c r="W4147" s="4" t="str">
        <f>IFERROR(VLOOKUP(Table49[[#This Row],[ITEM CODE]],Table2[[Item Code]:[Category ]],6,0),"")</f>
        <v/>
      </c>
      <c r="X4147" s="1" t="str">
        <f>IFERROR(VLOOKUP(Table49[[#This Row],[ITEM CODE]],Table2[[Item Code]:[Sub Category]],7,0),"")</f>
        <v/>
      </c>
      <c r="Y4147" s="68" t="str">
        <f>Table49[[#This Row],[PO Number]]&amp;COUNTIFS($E$5:E4147,E4147)</f>
        <v>0</v>
      </c>
    </row>
    <row r="4148" spans="1:25" ht="14.7" customHeight="1" x14ac:dyDescent="0.3">
      <c r="A4148" s="1" t="str">
        <f>IF(Table49[[#This Row],[ITEM NAME]]="","",ROW()-4)</f>
        <v/>
      </c>
      <c r="B4148" s="68"/>
      <c r="C4148" s="4" t="str">
        <f>IFERROR(VLOOKUP(B4148,Table14[],3,0),"")</f>
        <v/>
      </c>
      <c r="D4148" s="4" t="str">
        <f>IFERROR(VLOOKUP(B4148,Table14[],2,0),"")</f>
        <v/>
      </c>
      <c r="E4148" s="4"/>
      <c r="H4148" s="41" t="str">
        <f>IFERROR(VLOOKUP(Table49[[#This Row],[ITEM CODE]],Table2[[Item Code]:[Master Name]],2,0),"")</f>
        <v/>
      </c>
      <c r="I4148" s="41"/>
      <c r="J4148" s="65" t="str">
        <f>IFERROR(VLOOKUP(Table49[[#This Row],[ITEM CODE]],Table2[[Item Code]:[Master Name]],3,0),"")</f>
        <v/>
      </c>
      <c r="K4148" s="1" t="str">
        <f>IFERROR(VLOOKUP(Table49[[#This Row],[ITEM CODE]],Table2[[Item Code]:[Master Name]],9,0),"")</f>
        <v/>
      </c>
      <c r="L4148" s="1" t="str">
        <f>IFERROR(VLOOKUP(Table49[[#This Row],[ITEM CODE]],Table2[[Item Code]:[Master Name]],8,0),"")</f>
        <v/>
      </c>
      <c r="M4148" s="41"/>
      <c r="N4148" s="66">
        <f>IFERROR(VLOOKUP(Table49[[#This Row],[ITEM CODE]],Table2[[#All],[Item Code]:[Unit Cost]],10,0),0)</f>
        <v>0</v>
      </c>
      <c r="O4148" s="134">
        <f>IFERROR(VLOOKUP(Table49[[#This Row],[ITEM CODE]],Table2[[#All],[Item Code]:[Unit Cost]],10,0),0)</f>
        <v>0</v>
      </c>
      <c r="P4148" s="56"/>
      <c r="Q4148" s="58"/>
      <c r="R4148" s="58">
        <f>Table49[[#This Row],[QUANTITY]]*Table49[[#This Row],[INV Prices]]</f>
        <v>0</v>
      </c>
      <c r="S4148" s="67"/>
      <c r="V4148" s="41"/>
      <c r="W4148" s="4" t="str">
        <f>IFERROR(VLOOKUP(Table49[[#This Row],[ITEM CODE]],Table2[[Item Code]:[Category ]],6,0),"")</f>
        <v/>
      </c>
      <c r="X4148" s="1" t="str">
        <f>IFERROR(VLOOKUP(Table49[[#This Row],[ITEM CODE]],Table2[[Item Code]:[Sub Category]],7,0),"")</f>
        <v/>
      </c>
      <c r="Y4148" s="68" t="str">
        <f>Table49[[#This Row],[PO Number]]&amp;COUNTIFS($E$5:E4148,E4148)</f>
        <v>0</v>
      </c>
    </row>
    <row r="4149" spans="1:25" ht="14.7" customHeight="1" x14ac:dyDescent="0.3">
      <c r="A4149" s="1" t="str">
        <f>IF(Table49[[#This Row],[ITEM NAME]]="","",ROW()-4)</f>
        <v/>
      </c>
      <c r="B4149" s="68"/>
      <c r="C4149" s="4" t="str">
        <f>IFERROR(VLOOKUP(B4149,Table14[],3,0),"")</f>
        <v/>
      </c>
      <c r="D4149" s="4" t="str">
        <f>IFERROR(VLOOKUP(B4149,Table14[],2,0),"")</f>
        <v/>
      </c>
      <c r="E4149" s="4"/>
      <c r="H4149" s="41" t="str">
        <f>IFERROR(VLOOKUP(Table49[[#This Row],[ITEM CODE]],Table2[[Item Code]:[Master Name]],2,0),"")</f>
        <v/>
      </c>
      <c r="I4149" s="41"/>
      <c r="J4149" s="65" t="str">
        <f>IFERROR(VLOOKUP(Table49[[#This Row],[ITEM CODE]],Table2[[Item Code]:[Master Name]],3,0),"")</f>
        <v/>
      </c>
      <c r="K4149" s="1" t="str">
        <f>IFERROR(VLOOKUP(Table49[[#This Row],[ITEM CODE]],Table2[[Item Code]:[Master Name]],9,0),"")</f>
        <v/>
      </c>
      <c r="L4149" s="1" t="str">
        <f>IFERROR(VLOOKUP(Table49[[#This Row],[ITEM CODE]],Table2[[Item Code]:[Master Name]],8,0),"")</f>
        <v/>
      </c>
      <c r="M4149" s="41"/>
      <c r="N4149" s="66">
        <f>IFERROR(VLOOKUP(Table49[[#This Row],[ITEM CODE]],Table2[[#All],[Item Code]:[Unit Cost]],10,0),0)</f>
        <v>0</v>
      </c>
      <c r="O4149" s="134">
        <f>IFERROR(VLOOKUP(Table49[[#This Row],[ITEM CODE]],Table2[[#All],[Item Code]:[Unit Cost]],10,0),0)</f>
        <v>0</v>
      </c>
      <c r="P4149" s="56"/>
      <c r="Q4149" s="58"/>
      <c r="R4149" s="58">
        <f>Table49[[#This Row],[QUANTITY]]*Table49[[#This Row],[INV Prices]]</f>
        <v>0</v>
      </c>
      <c r="S4149" s="67"/>
      <c r="V4149" s="41"/>
      <c r="W4149" s="4" t="str">
        <f>IFERROR(VLOOKUP(Table49[[#This Row],[ITEM CODE]],Table2[[Item Code]:[Category ]],6,0),"")</f>
        <v/>
      </c>
      <c r="X4149" s="1" t="str">
        <f>IFERROR(VLOOKUP(Table49[[#This Row],[ITEM CODE]],Table2[[Item Code]:[Sub Category]],7,0),"")</f>
        <v/>
      </c>
      <c r="Y4149" s="68" t="str">
        <f>Table49[[#This Row],[PO Number]]&amp;COUNTIFS($E$5:E4149,E4149)</f>
        <v>0</v>
      </c>
    </row>
    <row r="4150" spans="1:25" ht="14.7" customHeight="1" x14ac:dyDescent="0.3">
      <c r="A4150" s="1" t="str">
        <f>IF(Table49[[#This Row],[ITEM NAME]]="","",ROW()-4)</f>
        <v/>
      </c>
      <c r="B4150" s="68"/>
      <c r="C4150" s="4" t="str">
        <f>IFERROR(VLOOKUP(B4150,Table14[],3,0),"")</f>
        <v/>
      </c>
      <c r="D4150" s="4" t="str">
        <f>IFERROR(VLOOKUP(B4150,Table14[],2,0),"")</f>
        <v/>
      </c>
      <c r="E4150" s="4"/>
      <c r="H4150" s="41" t="str">
        <f>IFERROR(VLOOKUP(Table49[[#This Row],[ITEM CODE]],Table2[[Item Code]:[Master Name]],2,0),"")</f>
        <v/>
      </c>
      <c r="I4150" s="41"/>
      <c r="J4150" s="65" t="str">
        <f>IFERROR(VLOOKUP(Table49[[#This Row],[ITEM CODE]],Table2[[Item Code]:[Master Name]],3,0),"")</f>
        <v/>
      </c>
      <c r="K4150" s="1" t="str">
        <f>IFERROR(VLOOKUP(Table49[[#This Row],[ITEM CODE]],Table2[[Item Code]:[Master Name]],9,0),"")</f>
        <v/>
      </c>
      <c r="L4150" s="1" t="str">
        <f>IFERROR(VLOOKUP(Table49[[#This Row],[ITEM CODE]],Table2[[Item Code]:[Master Name]],8,0),"")</f>
        <v/>
      </c>
      <c r="M4150" s="41"/>
      <c r="N4150" s="66">
        <f>IFERROR(VLOOKUP(Table49[[#This Row],[ITEM CODE]],Table2[[#All],[Item Code]:[Unit Cost]],10,0),0)</f>
        <v>0</v>
      </c>
      <c r="O4150" s="134">
        <f>IFERROR(VLOOKUP(Table49[[#This Row],[ITEM CODE]],Table2[[#All],[Item Code]:[Unit Cost]],10,0),0)</f>
        <v>0</v>
      </c>
      <c r="P4150" s="56"/>
      <c r="Q4150" s="58"/>
      <c r="R4150" s="58">
        <f>Table49[[#This Row],[QUANTITY]]*Table49[[#This Row],[INV Prices]]</f>
        <v>0</v>
      </c>
      <c r="S4150" s="67"/>
      <c r="V4150" s="41"/>
      <c r="W4150" s="4" t="str">
        <f>IFERROR(VLOOKUP(Table49[[#This Row],[ITEM CODE]],Table2[[Item Code]:[Category ]],6,0),"")</f>
        <v/>
      </c>
      <c r="X4150" s="1" t="str">
        <f>IFERROR(VLOOKUP(Table49[[#This Row],[ITEM CODE]],Table2[[Item Code]:[Sub Category]],7,0),"")</f>
        <v/>
      </c>
      <c r="Y4150" s="68" t="str">
        <f>Table49[[#This Row],[PO Number]]&amp;COUNTIFS($E$5:E4150,E4150)</f>
        <v>0</v>
      </c>
    </row>
    <row r="4151" spans="1:25" ht="14.7" customHeight="1" x14ac:dyDescent="0.3">
      <c r="A4151" s="1" t="str">
        <f>IF(Table49[[#This Row],[ITEM NAME]]="","",ROW()-4)</f>
        <v/>
      </c>
      <c r="B4151" s="68"/>
      <c r="C4151" s="4" t="str">
        <f>IFERROR(VLOOKUP(B4151,Table14[],3,0),"")</f>
        <v/>
      </c>
      <c r="D4151" s="4" t="str">
        <f>IFERROR(VLOOKUP(B4151,Table14[],2,0),"")</f>
        <v/>
      </c>
      <c r="E4151" s="4"/>
      <c r="H4151" s="41" t="str">
        <f>IFERROR(VLOOKUP(Table49[[#This Row],[ITEM CODE]],Table2[[Item Code]:[Master Name]],2,0),"")</f>
        <v/>
      </c>
      <c r="I4151" s="41"/>
      <c r="J4151" s="65" t="str">
        <f>IFERROR(VLOOKUP(Table49[[#This Row],[ITEM CODE]],Table2[[Item Code]:[Master Name]],3,0),"")</f>
        <v/>
      </c>
      <c r="K4151" s="1" t="str">
        <f>IFERROR(VLOOKUP(Table49[[#This Row],[ITEM CODE]],Table2[[Item Code]:[Master Name]],9,0),"")</f>
        <v/>
      </c>
      <c r="L4151" s="1" t="str">
        <f>IFERROR(VLOOKUP(Table49[[#This Row],[ITEM CODE]],Table2[[Item Code]:[Master Name]],8,0),"")</f>
        <v/>
      </c>
      <c r="M4151" s="41"/>
      <c r="N4151" s="66">
        <f>IFERROR(VLOOKUP(Table49[[#This Row],[ITEM CODE]],Table2[[#All],[Item Code]:[Unit Cost]],10,0),0)</f>
        <v>0</v>
      </c>
      <c r="O4151" s="134">
        <f>IFERROR(VLOOKUP(Table49[[#This Row],[ITEM CODE]],Table2[[#All],[Item Code]:[Unit Cost]],10,0),0)</f>
        <v>0</v>
      </c>
      <c r="P4151" s="56"/>
      <c r="Q4151" s="58"/>
      <c r="R4151" s="58">
        <f>Table49[[#This Row],[QUANTITY]]*Table49[[#This Row],[INV Prices]]</f>
        <v>0</v>
      </c>
      <c r="S4151" s="67"/>
      <c r="V4151" s="41"/>
      <c r="W4151" s="4" t="str">
        <f>IFERROR(VLOOKUP(Table49[[#This Row],[ITEM CODE]],Table2[[Item Code]:[Category ]],6,0),"")</f>
        <v/>
      </c>
      <c r="X4151" s="1" t="str">
        <f>IFERROR(VLOOKUP(Table49[[#This Row],[ITEM CODE]],Table2[[Item Code]:[Sub Category]],7,0),"")</f>
        <v/>
      </c>
      <c r="Y4151" s="68" t="str">
        <f>Table49[[#This Row],[PO Number]]&amp;COUNTIFS($E$5:E4151,E4151)</f>
        <v>0</v>
      </c>
    </row>
    <row r="4152" spans="1:25" ht="14.7" customHeight="1" x14ac:dyDescent="0.3">
      <c r="A4152" s="1" t="str">
        <f>IF(Table49[[#This Row],[ITEM NAME]]="","",ROW()-4)</f>
        <v/>
      </c>
      <c r="B4152" s="68"/>
      <c r="C4152" s="4" t="str">
        <f>IFERROR(VLOOKUP(B4152,Table14[],3,0),"")</f>
        <v/>
      </c>
      <c r="D4152" s="4" t="str">
        <f>IFERROR(VLOOKUP(B4152,Table14[],2,0),"")</f>
        <v/>
      </c>
      <c r="E4152" s="4"/>
      <c r="H4152" s="41" t="str">
        <f>IFERROR(VLOOKUP(Table49[[#This Row],[ITEM CODE]],Table2[[Item Code]:[Master Name]],2,0),"")</f>
        <v/>
      </c>
      <c r="I4152" s="41"/>
      <c r="J4152" s="65" t="str">
        <f>IFERROR(VLOOKUP(Table49[[#This Row],[ITEM CODE]],Table2[[Item Code]:[Master Name]],3,0),"")</f>
        <v/>
      </c>
      <c r="K4152" s="1" t="str">
        <f>IFERROR(VLOOKUP(Table49[[#This Row],[ITEM CODE]],Table2[[Item Code]:[Master Name]],9,0),"")</f>
        <v/>
      </c>
      <c r="L4152" s="1" t="str">
        <f>IFERROR(VLOOKUP(Table49[[#This Row],[ITEM CODE]],Table2[[Item Code]:[Master Name]],8,0),"")</f>
        <v/>
      </c>
      <c r="M4152" s="41"/>
      <c r="N4152" s="66">
        <f>IFERROR(VLOOKUP(Table49[[#This Row],[ITEM CODE]],Table2[[#All],[Item Code]:[Unit Cost]],10,0),0)</f>
        <v>0</v>
      </c>
      <c r="O4152" s="134">
        <f>IFERROR(VLOOKUP(Table49[[#This Row],[ITEM CODE]],Table2[[#All],[Item Code]:[Unit Cost]],10,0),0)</f>
        <v>0</v>
      </c>
      <c r="P4152" s="56"/>
      <c r="Q4152" s="58"/>
      <c r="R4152" s="58">
        <f>Table49[[#This Row],[QUANTITY]]*Table49[[#This Row],[INV Prices]]</f>
        <v>0</v>
      </c>
      <c r="S4152" s="67"/>
      <c r="V4152" s="41"/>
      <c r="W4152" s="4" t="str">
        <f>IFERROR(VLOOKUP(Table49[[#This Row],[ITEM CODE]],Table2[[Item Code]:[Category ]],6,0),"")</f>
        <v/>
      </c>
      <c r="X4152" s="1" t="str">
        <f>IFERROR(VLOOKUP(Table49[[#This Row],[ITEM CODE]],Table2[[Item Code]:[Sub Category]],7,0),"")</f>
        <v/>
      </c>
      <c r="Y4152" s="68" t="str">
        <f>Table49[[#This Row],[PO Number]]&amp;COUNTIFS($E$5:E4152,E4152)</f>
        <v>0</v>
      </c>
    </row>
    <row r="4153" spans="1:25" ht="14.7" customHeight="1" x14ac:dyDescent="0.3">
      <c r="A4153" s="1" t="str">
        <f>IF(Table49[[#This Row],[ITEM NAME]]="","",ROW()-4)</f>
        <v/>
      </c>
      <c r="B4153" s="68"/>
      <c r="C4153" s="4" t="str">
        <f>IFERROR(VLOOKUP(B4153,Table14[],3,0),"")</f>
        <v/>
      </c>
      <c r="D4153" s="4" t="str">
        <f>IFERROR(VLOOKUP(B4153,Table14[],2,0),"")</f>
        <v/>
      </c>
      <c r="E4153" s="4"/>
      <c r="H4153" s="41" t="str">
        <f>IFERROR(VLOOKUP(Table49[[#This Row],[ITEM CODE]],Table2[[Item Code]:[Master Name]],2,0),"")</f>
        <v/>
      </c>
      <c r="I4153" s="41"/>
      <c r="J4153" s="65" t="str">
        <f>IFERROR(VLOOKUP(Table49[[#This Row],[ITEM CODE]],Table2[[Item Code]:[Master Name]],3,0),"")</f>
        <v/>
      </c>
      <c r="K4153" s="1" t="str">
        <f>IFERROR(VLOOKUP(Table49[[#This Row],[ITEM CODE]],Table2[[Item Code]:[Master Name]],9,0),"")</f>
        <v/>
      </c>
      <c r="L4153" s="1" t="str">
        <f>IFERROR(VLOOKUP(Table49[[#This Row],[ITEM CODE]],Table2[[Item Code]:[Master Name]],8,0),"")</f>
        <v/>
      </c>
      <c r="M4153" s="41"/>
      <c r="N4153" s="66">
        <f>IFERROR(VLOOKUP(Table49[[#This Row],[ITEM CODE]],Table2[[#All],[Item Code]:[Unit Cost]],10,0),0)</f>
        <v>0</v>
      </c>
      <c r="O4153" s="134">
        <f>IFERROR(VLOOKUP(Table49[[#This Row],[ITEM CODE]],Table2[[#All],[Item Code]:[Unit Cost]],10,0),0)</f>
        <v>0</v>
      </c>
      <c r="P4153" s="56"/>
      <c r="Q4153" s="58"/>
      <c r="R4153" s="58">
        <f>Table49[[#This Row],[QUANTITY]]*Table49[[#This Row],[INV Prices]]</f>
        <v>0</v>
      </c>
      <c r="S4153" s="67"/>
      <c r="V4153" s="41"/>
      <c r="W4153" s="4" t="str">
        <f>IFERROR(VLOOKUP(Table49[[#This Row],[ITEM CODE]],Table2[[Item Code]:[Category ]],6,0),"")</f>
        <v/>
      </c>
      <c r="X4153" s="1" t="str">
        <f>IFERROR(VLOOKUP(Table49[[#This Row],[ITEM CODE]],Table2[[Item Code]:[Sub Category]],7,0),"")</f>
        <v/>
      </c>
      <c r="Y4153" s="68" t="str">
        <f>Table49[[#This Row],[PO Number]]&amp;COUNTIFS($E$5:E4153,E4153)</f>
        <v>0</v>
      </c>
    </row>
    <row r="4154" spans="1:25" ht="14.7" customHeight="1" x14ac:dyDescent="0.3">
      <c r="A4154" s="1" t="str">
        <f>IF(Table49[[#This Row],[ITEM NAME]]="","",ROW()-4)</f>
        <v/>
      </c>
      <c r="B4154" s="68"/>
      <c r="C4154" s="4" t="str">
        <f>IFERROR(VLOOKUP(B4154,Table14[],3,0),"")</f>
        <v/>
      </c>
      <c r="D4154" s="4" t="str">
        <f>IFERROR(VLOOKUP(B4154,Table14[],2,0),"")</f>
        <v/>
      </c>
      <c r="E4154" s="4"/>
      <c r="H4154" s="41" t="str">
        <f>IFERROR(VLOOKUP(Table49[[#This Row],[ITEM CODE]],Table2[[Item Code]:[Master Name]],2,0),"")</f>
        <v/>
      </c>
      <c r="I4154" s="41"/>
      <c r="J4154" s="65" t="str">
        <f>IFERROR(VLOOKUP(Table49[[#This Row],[ITEM CODE]],Table2[[Item Code]:[Master Name]],3,0),"")</f>
        <v/>
      </c>
      <c r="K4154" s="1" t="str">
        <f>IFERROR(VLOOKUP(Table49[[#This Row],[ITEM CODE]],Table2[[Item Code]:[Master Name]],9,0),"")</f>
        <v/>
      </c>
      <c r="L4154" s="1" t="str">
        <f>IFERROR(VLOOKUP(Table49[[#This Row],[ITEM CODE]],Table2[[Item Code]:[Master Name]],8,0),"")</f>
        <v/>
      </c>
      <c r="M4154" s="41"/>
      <c r="N4154" s="66">
        <f>IFERROR(VLOOKUP(Table49[[#This Row],[ITEM CODE]],Table2[[#All],[Item Code]:[Unit Cost]],10,0),0)</f>
        <v>0</v>
      </c>
      <c r="O4154" s="134">
        <f>IFERROR(VLOOKUP(Table49[[#This Row],[ITEM CODE]],Table2[[#All],[Item Code]:[Unit Cost]],10,0),0)</f>
        <v>0</v>
      </c>
      <c r="P4154" s="56"/>
      <c r="Q4154" s="58"/>
      <c r="R4154" s="58">
        <f>Table49[[#This Row],[QUANTITY]]*Table49[[#This Row],[INV Prices]]</f>
        <v>0</v>
      </c>
      <c r="S4154" s="67"/>
      <c r="V4154" s="41"/>
      <c r="W4154" s="4" t="str">
        <f>IFERROR(VLOOKUP(Table49[[#This Row],[ITEM CODE]],Table2[[Item Code]:[Category ]],6,0),"")</f>
        <v/>
      </c>
      <c r="X4154" s="1" t="str">
        <f>IFERROR(VLOOKUP(Table49[[#This Row],[ITEM CODE]],Table2[[Item Code]:[Sub Category]],7,0),"")</f>
        <v/>
      </c>
      <c r="Y4154" s="68" t="str">
        <f>Table49[[#This Row],[PO Number]]&amp;COUNTIFS($E$5:E4154,E4154)</f>
        <v>0</v>
      </c>
    </row>
    <row r="4155" spans="1:25" ht="14.7" customHeight="1" x14ac:dyDescent="0.3">
      <c r="A4155" s="1" t="str">
        <f>IF(Table49[[#This Row],[ITEM NAME]]="","",ROW()-4)</f>
        <v/>
      </c>
      <c r="B4155" s="68"/>
      <c r="C4155" s="4" t="str">
        <f>IFERROR(VLOOKUP(B4155,Table14[],3,0),"")</f>
        <v/>
      </c>
      <c r="D4155" s="4" t="str">
        <f>IFERROR(VLOOKUP(B4155,Table14[],2,0),"")</f>
        <v/>
      </c>
      <c r="E4155" s="4"/>
      <c r="H4155" s="41" t="str">
        <f>IFERROR(VLOOKUP(Table49[[#This Row],[ITEM CODE]],Table2[[Item Code]:[Master Name]],2,0),"")</f>
        <v/>
      </c>
      <c r="I4155" s="41"/>
      <c r="J4155" s="65" t="str">
        <f>IFERROR(VLOOKUP(Table49[[#This Row],[ITEM CODE]],Table2[[Item Code]:[Master Name]],3,0),"")</f>
        <v/>
      </c>
      <c r="K4155" s="1" t="str">
        <f>IFERROR(VLOOKUP(Table49[[#This Row],[ITEM CODE]],Table2[[Item Code]:[Master Name]],9,0),"")</f>
        <v/>
      </c>
      <c r="L4155" s="1" t="str">
        <f>IFERROR(VLOOKUP(Table49[[#This Row],[ITEM CODE]],Table2[[Item Code]:[Master Name]],8,0),"")</f>
        <v/>
      </c>
      <c r="M4155" s="41"/>
      <c r="N4155" s="66">
        <f>IFERROR(VLOOKUP(Table49[[#This Row],[ITEM CODE]],Table2[[#All],[Item Code]:[Unit Cost]],10,0),0)</f>
        <v>0</v>
      </c>
      <c r="O4155" s="134">
        <f>IFERROR(VLOOKUP(Table49[[#This Row],[ITEM CODE]],Table2[[#All],[Item Code]:[Unit Cost]],10,0),0)</f>
        <v>0</v>
      </c>
      <c r="P4155" s="56"/>
      <c r="Q4155" s="58"/>
      <c r="R4155" s="58">
        <f>Table49[[#This Row],[QUANTITY]]*Table49[[#This Row],[INV Prices]]</f>
        <v>0</v>
      </c>
      <c r="S4155" s="67"/>
      <c r="V4155" s="41"/>
      <c r="W4155" s="4" t="str">
        <f>IFERROR(VLOOKUP(Table49[[#This Row],[ITEM CODE]],Table2[[Item Code]:[Category ]],6,0),"")</f>
        <v/>
      </c>
      <c r="X4155" s="1" t="str">
        <f>IFERROR(VLOOKUP(Table49[[#This Row],[ITEM CODE]],Table2[[Item Code]:[Sub Category]],7,0),"")</f>
        <v/>
      </c>
      <c r="Y4155" s="68" t="str">
        <f>Table49[[#This Row],[PO Number]]&amp;COUNTIFS($E$5:E4155,E4155)</f>
        <v>0</v>
      </c>
    </row>
    <row r="4156" spans="1:25" ht="14.7" customHeight="1" x14ac:dyDescent="0.3">
      <c r="A4156" s="1" t="str">
        <f>IF(Table49[[#This Row],[ITEM NAME]]="","",ROW()-4)</f>
        <v/>
      </c>
      <c r="B4156" s="68"/>
      <c r="C4156" s="4" t="str">
        <f>IFERROR(VLOOKUP(B4156,Table14[],3,0),"")</f>
        <v/>
      </c>
      <c r="D4156" s="4" t="str">
        <f>IFERROR(VLOOKUP(B4156,Table14[],2,0),"")</f>
        <v/>
      </c>
      <c r="E4156" s="4"/>
      <c r="H4156" s="41" t="str">
        <f>IFERROR(VLOOKUP(Table49[[#This Row],[ITEM CODE]],Table2[[Item Code]:[Master Name]],2,0),"")</f>
        <v/>
      </c>
      <c r="I4156" s="41"/>
      <c r="J4156" s="65" t="str">
        <f>IFERROR(VLOOKUP(Table49[[#This Row],[ITEM CODE]],Table2[[Item Code]:[Master Name]],3,0),"")</f>
        <v/>
      </c>
      <c r="K4156" s="1" t="str">
        <f>IFERROR(VLOOKUP(Table49[[#This Row],[ITEM CODE]],Table2[[Item Code]:[Master Name]],9,0),"")</f>
        <v/>
      </c>
      <c r="L4156" s="1" t="str">
        <f>IFERROR(VLOOKUP(Table49[[#This Row],[ITEM CODE]],Table2[[Item Code]:[Master Name]],8,0),"")</f>
        <v/>
      </c>
      <c r="M4156" s="41"/>
      <c r="N4156" s="66">
        <f>IFERROR(VLOOKUP(Table49[[#This Row],[ITEM CODE]],Table2[[#All],[Item Code]:[Unit Cost]],10,0),0)</f>
        <v>0</v>
      </c>
      <c r="O4156" s="134">
        <f>IFERROR(VLOOKUP(Table49[[#This Row],[ITEM CODE]],Table2[[#All],[Item Code]:[Unit Cost]],10,0),0)</f>
        <v>0</v>
      </c>
      <c r="P4156" s="56"/>
      <c r="Q4156" s="58"/>
      <c r="R4156" s="58">
        <f>Table49[[#This Row],[QUANTITY]]*Table49[[#This Row],[INV Prices]]</f>
        <v>0</v>
      </c>
      <c r="S4156" s="67"/>
      <c r="V4156" s="41"/>
      <c r="W4156" s="4" t="str">
        <f>IFERROR(VLOOKUP(Table49[[#This Row],[ITEM CODE]],Table2[[Item Code]:[Category ]],6,0),"")</f>
        <v/>
      </c>
      <c r="X4156" s="1" t="str">
        <f>IFERROR(VLOOKUP(Table49[[#This Row],[ITEM CODE]],Table2[[Item Code]:[Sub Category]],7,0),"")</f>
        <v/>
      </c>
      <c r="Y4156" s="68" t="str">
        <f>Table49[[#This Row],[PO Number]]&amp;COUNTIFS($E$5:E4156,E4156)</f>
        <v>0</v>
      </c>
    </row>
    <row r="4157" spans="1:25" ht="14.7" customHeight="1" x14ac:dyDescent="0.3">
      <c r="A4157" s="1" t="str">
        <f>IF(Table49[[#This Row],[ITEM NAME]]="","",ROW()-4)</f>
        <v/>
      </c>
      <c r="B4157" s="68"/>
      <c r="C4157" s="4" t="str">
        <f>IFERROR(VLOOKUP(B4157,Table14[],3,0),"")</f>
        <v/>
      </c>
      <c r="D4157" s="4" t="str">
        <f>IFERROR(VLOOKUP(B4157,Table14[],2,0),"")</f>
        <v/>
      </c>
      <c r="E4157" s="4"/>
      <c r="H4157" s="41" t="str">
        <f>IFERROR(VLOOKUP(Table49[[#This Row],[ITEM CODE]],Table2[[Item Code]:[Master Name]],2,0),"")</f>
        <v/>
      </c>
      <c r="I4157" s="41"/>
      <c r="J4157" s="65" t="str">
        <f>IFERROR(VLOOKUP(Table49[[#This Row],[ITEM CODE]],Table2[[Item Code]:[Master Name]],3,0),"")</f>
        <v/>
      </c>
      <c r="K4157" s="1" t="str">
        <f>IFERROR(VLOOKUP(Table49[[#This Row],[ITEM CODE]],Table2[[Item Code]:[Master Name]],9,0),"")</f>
        <v/>
      </c>
      <c r="L4157" s="1" t="str">
        <f>IFERROR(VLOOKUP(Table49[[#This Row],[ITEM CODE]],Table2[[Item Code]:[Master Name]],8,0),"")</f>
        <v/>
      </c>
      <c r="M4157" s="41"/>
      <c r="N4157" s="66">
        <f>IFERROR(VLOOKUP(Table49[[#This Row],[ITEM CODE]],Table2[[#All],[Item Code]:[Unit Cost]],10,0),0)</f>
        <v>0</v>
      </c>
      <c r="O4157" s="134">
        <f>IFERROR(VLOOKUP(Table49[[#This Row],[ITEM CODE]],Table2[[#All],[Item Code]:[Unit Cost]],10,0),0)</f>
        <v>0</v>
      </c>
      <c r="P4157" s="56"/>
      <c r="Q4157" s="58"/>
      <c r="R4157" s="58">
        <f>Table49[[#This Row],[QUANTITY]]*Table49[[#This Row],[INV Prices]]</f>
        <v>0</v>
      </c>
      <c r="S4157" s="67"/>
      <c r="V4157" s="41"/>
      <c r="W4157" s="4" t="str">
        <f>IFERROR(VLOOKUP(Table49[[#This Row],[ITEM CODE]],Table2[[Item Code]:[Category ]],6,0),"")</f>
        <v/>
      </c>
      <c r="X4157" s="1" t="str">
        <f>IFERROR(VLOOKUP(Table49[[#This Row],[ITEM CODE]],Table2[[Item Code]:[Sub Category]],7,0),"")</f>
        <v/>
      </c>
      <c r="Y4157" s="68" t="str">
        <f>Table49[[#This Row],[PO Number]]&amp;COUNTIFS($E$5:E4157,E4157)</f>
        <v>0</v>
      </c>
    </row>
    <row r="4158" spans="1:25" ht="14.7" customHeight="1" x14ac:dyDescent="0.3">
      <c r="A4158" s="1" t="str">
        <f>IF(Table49[[#This Row],[ITEM NAME]]="","",ROW()-4)</f>
        <v/>
      </c>
      <c r="B4158" s="68"/>
      <c r="C4158" s="4" t="str">
        <f>IFERROR(VLOOKUP(B4158,Table14[],3,0),"")</f>
        <v/>
      </c>
      <c r="D4158" s="4" t="str">
        <f>IFERROR(VLOOKUP(B4158,Table14[],2,0),"")</f>
        <v/>
      </c>
      <c r="E4158" s="4"/>
      <c r="H4158" s="41" t="str">
        <f>IFERROR(VLOOKUP(Table49[[#This Row],[ITEM CODE]],Table2[[Item Code]:[Master Name]],2,0),"")</f>
        <v/>
      </c>
      <c r="I4158" s="41"/>
      <c r="J4158" s="65" t="str">
        <f>IFERROR(VLOOKUP(Table49[[#This Row],[ITEM CODE]],Table2[[Item Code]:[Master Name]],3,0),"")</f>
        <v/>
      </c>
      <c r="K4158" s="1" t="str">
        <f>IFERROR(VLOOKUP(Table49[[#This Row],[ITEM CODE]],Table2[[Item Code]:[Master Name]],9,0),"")</f>
        <v/>
      </c>
      <c r="L4158" s="1" t="str">
        <f>IFERROR(VLOOKUP(Table49[[#This Row],[ITEM CODE]],Table2[[Item Code]:[Master Name]],8,0),"")</f>
        <v/>
      </c>
      <c r="M4158" s="41"/>
      <c r="N4158" s="66">
        <f>IFERROR(VLOOKUP(Table49[[#This Row],[ITEM CODE]],Table2[[#All],[Item Code]:[Unit Cost]],10,0),0)</f>
        <v>0</v>
      </c>
      <c r="O4158" s="134">
        <f>IFERROR(VLOOKUP(Table49[[#This Row],[ITEM CODE]],Table2[[#All],[Item Code]:[Unit Cost]],10,0),0)</f>
        <v>0</v>
      </c>
      <c r="P4158" s="56"/>
      <c r="Q4158" s="58"/>
      <c r="R4158" s="58">
        <f>Table49[[#This Row],[QUANTITY]]*Table49[[#This Row],[INV Prices]]</f>
        <v>0</v>
      </c>
      <c r="S4158" s="67"/>
      <c r="V4158" s="41"/>
      <c r="W4158" s="4" t="str">
        <f>IFERROR(VLOOKUP(Table49[[#This Row],[ITEM CODE]],Table2[[Item Code]:[Category ]],6,0),"")</f>
        <v/>
      </c>
      <c r="X4158" s="1" t="str">
        <f>IFERROR(VLOOKUP(Table49[[#This Row],[ITEM CODE]],Table2[[Item Code]:[Sub Category]],7,0),"")</f>
        <v/>
      </c>
      <c r="Y4158" s="68" t="str">
        <f>Table49[[#This Row],[PO Number]]&amp;COUNTIFS($E$5:E4158,E4158)</f>
        <v>0</v>
      </c>
    </row>
    <row r="4159" spans="1:25" ht="14.7" customHeight="1" x14ac:dyDescent="0.3">
      <c r="A4159" s="1" t="str">
        <f>IF(Table49[[#This Row],[ITEM NAME]]="","",ROW()-4)</f>
        <v/>
      </c>
      <c r="B4159" s="68"/>
      <c r="C4159" s="4" t="str">
        <f>IFERROR(VLOOKUP(B4159,Table14[],3,0),"")</f>
        <v/>
      </c>
      <c r="D4159" s="4" t="str">
        <f>IFERROR(VLOOKUP(B4159,Table14[],2,0),"")</f>
        <v/>
      </c>
      <c r="E4159" s="4"/>
      <c r="H4159" s="41" t="str">
        <f>IFERROR(VLOOKUP(Table49[[#This Row],[ITEM CODE]],Table2[[Item Code]:[Master Name]],2,0),"")</f>
        <v/>
      </c>
      <c r="I4159" s="41"/>
      <c r="J4159" s="65" t="str">
        <f>IFERROR(VLOOKUP(Table49[[#This Row],[ITEM CODE]],Table2[[Item Code]:[Master Name]],3,0),"")</f>
        <v/>
      </c>
      <c r="K4159" s="1" t="str">
        <f>IFERROR(VLOOKUP(Table49[[#This Row],[ITEM CODE]],Table2[[Item Code]:[Master Name]],9,0),"")</f>
        <v/>
      </c>
      <c r="L4159" s="1" t="str">
        <f>IFERROR(VLOOKUP(Table49[[#This Row],[ITEM CODE]],Table2[[Item Code]:[Master Name]],8,0),"")</f>
        <v/>
      </c>
      <c r="M4159" s="41"/>
      <c r="N4159" s="66">
        <f>IFERROR(VLOOKUP(Table49[[#This Row],[ITEM CODE]],Table2[[#All],[Item Code]:[Unit Cost]],10,0),0)</f>
        <v>0</v>
      </c>
      <c r="O4159" s="134">
        <f>IFERROR(VLOOKUP(Table49[[#This Row],[ITEM CODE]],Table2[[#All],[Item Code]:[Unit Cost]],10,0),0)</f>
        <v>0</v>
      </c>
      <c r="P4159" s="56"/>
      <c r="Q4159" s="58"/>
      <c r="R4159" s="58">
        <f>Table49[[#This Row],[QUANTITY]]*Table49[[#This Row],[INV Prices]]</f>
        <v>0</v>
      </c>
      <c r="S4159" s="67"/>
      <c r="V4159" s="41"/>
      <c r="W4159" s="4" t="str">
        <f>IFERROR(VLOOKUP(Table49[[#This Row],[ITEM CODE]],Table2[[Item Code]:[Category ]],6,0),"")</f>
        <v/>
      </c>
      <c r="X4159" s="1" t="str">
        <f>IFERROR(VLOOKUP(Table49[[#This Row],[ITEM CODE]],Table2[[Item Code]:[Sub Category]],7,0),"")</f>
        <v/>
      </c>
      <c r="Y4159" s="68" t="str">
        <f>Table49[[#This Row],[PO Number]]&amp;COUNTIFS($E$5:E4159,E4159)</f>
        <v>0</v>
      </c>
    </row>
    <row r="4160" spans="1:25" ht="14.7" customHeight="1" x14ac:dyDescent="0.3">
      <c r="A4160" s="1" t="str">
        <f>IF(Table49[[#This Row],[ITEM NAME]]="","",ROW()-4)</f>
        <v/>
      </c>
      <c r="B4160" s="68"/>
      <c r="C4160" s="4" t="str">
        <f>IFERROR(VLOOKUP(B4160,Table14[],3,0),"")</f>
        <v/>
      </c>
      <c r="D4160" s="4" t="str">
        <f>IFERROR(VLOOKUP(B4160,Table14[],2,0),"")</f>
        <v/>
      </c>
      <c r="E4160" s="4"/>
      <c r="H4160" s="41" t="str">
        <f>IFERROR(VLOOKUP(Table49[[#This Row],[ITEM CODE]],Table2[[Item Code]:[Master Name]],2,0),"")</f>
        <v/>
      </c>
      <c r="I4160" s="41"/>
      <c r="J4160" s="65" t="str">
        <f>IFERROR(VLOOKUP(Table49[[#This Row],[ITEM CODE]],Table2[[Item Code]:[Master Name]],3,0),"")</f>
        <v/>
      </c>
      <c r="K4160" s="1" t="str">
        <f>IFERROR(VLOOKUP(Table49[[#This Row],[ITEM CODE]],Table2[[Item Code]:[Master Name]],9,0),"")</f>
        <v/>
      </c>
      <c r="L4160" s="1" t="str">
        <f>IFERROR(VLOOKUP(Table49[[#This Row],[ITEM CODE]],Table2[[Item Code]:[Master Name]],8,0),"")</f>
        <v/>
      </c>
      <c r="M4160" s="41"/>
      <c r="N4160" s="66">
        <f>IFERROR(VLOOKUP(Table49[[#This Row],[ITEM CODE]],Table2[[#All],[Item Code]:[Unit Cost]],10,0),0)</f>
        <v>0</v>
      </c>
      <c r="O4160" s="134">
        <f>IFERROR(VLOOKUP(Table49[[#This Row],[ITEM CODE]],Table2[[#All],[Item Code]:[Unit Cost]],10,0),0)</f>
        <v>0</v>
      </c>
      <c r="P4160" s="56"/>
      <c r="Q4160" s="58"/>
      <c r="R4160" s="58">
        <f>Table49[[#This Row],[QUANTITY]]*Table49[[#This Row],[INV Prices]]</f>
        <v>0</v>
      </c>
      <c r="S4160" s="67"/>
      <c r="V4160" s="41"/>
      <c r="W4160" s="4" t="str">
        <f>IFERROR(VLOOKUP(Table49[[#This Row],[ITEM CODE]],Table2[[Item Code]:[Category ]],6,0),"")</f>
        <v/>
      </c>
      <c r="X4160" s="1" t="str">
        <f>IFERROR(VLOOKUP(Table49[[#This Row],[ITEM CODE]],Table2[[Item Code]:[Sub Category]],7,0),"")</f>
        <v/>
      </c>
      <c r="Y4160" s="68" t="str">
        <f>Table49[[#This Row],[PO Number]]&amp;COUNTIFS($E$5:E4160,E4160)</f>
        <v>0</v>
      </c>
    </row>
    <row r="4161" spans="1:25" ht="14.7" customHeight="1" x14ac:dyDescent="0.3">
      <c r="A4161" s="1" t="str">
        <f>IF(Table49[[#This Row],[ITEM NAME]]="","",ROW()-4)</f>
        <v/>
      </c>
      <c r="B4161" s="68"/>
      <c r="C4161" s="4" t="str">
        <f>IFERROR(VLOOKUP(B4161,Table14[],3,0),"")</f>
        <v/>
      </c>
      <c r="D4161" s="4" t="str">
        <f>IFERROR(VLOOKUP(B4161,Table14[],2,0),"")</f>
        <v/>
      </c>
      <c r="E4161" s="4"/>
      <c r="H4161" s="41" t="str">
        <f>IFERROR(VLOOKUP(Table49[[#This Row],[ITEM CODE]],Table2[[Item Code]:[Master Name]],2,0),"")</f>
        <v/>
      </c>
      <c r="I4161" s="41"/>
      <c r="J4161" s="65" t="str">
        <f>IFERROR(VLOOKUP(Table49[[#This Row],[ITEM CODE]],Table2[[Item Code]:[Master Name]],3,0),"")</f>
        <v/>
      </c>
      <c r="K4161" s="1" t="str">
        <f>IFERROR(VLOOKUP(Table49[[#This Row],[ITEM CODE]],Table2[[Item Code]:[Master Name]],9,0),"")</f>
        <v/>
      </c>
      <c r="L4161" s="1" t="str">
        <f>IFERROR(VLOOKUP(Table49[[#This Row],[ITEM CODE]],Table2[[Item Code]:[Master Name]],8,0),"")</f>
        <v/>
      </c>
      <c r="M4161" s="41"/>
      <c r="N4161" s="66">
        <f>IFERROR(VLOOKUP(Table49[[#This Row],[ITEM CODE]],Table2[[#All],[Item Code]:[Unit Cost]],10,0),0)</f>
        <v>0</v>
      </c>
      <c r="O4161" s="134">
        <f>IFERROR(VLOOKUP(Table49[[#This Row],[ITEM CODE]],Table2[[#All],[Item Code]:[Unit Cost]],10,0),0)</f>
        <v>0</v>
      </c>
      <c r="P4161" s="56"/>
      <c r="Q4161" s="58"/>
      <c r="R4161" s="58">
        <f>Table49[[#This Row],[QUANTITY]]*Table49[[#This Row],[INV Prices]]</f>
        <v>0</v>
      </c>
      <c r="S4161" s="67"/>
      <c r="V4161" s="41"/>
      <c r="W4161" s="4" t="str">
        <f>IFERROR(VLOOKUP(Table49[[#This Row],[ITEM CODE]],Table2[[Item Code]:[Category ]],6,0),"")</f>
        <v/>
      </c>
      <c r="X4161" s="1" t="str">
        <f>IFERROR(VLOOKUP(Table49[[#This Row],[ITEM CODE]],Table2[[Item Code]:[Sub Category]],7,0),"")</f>
        <v/>
      </c>
      <c r="Y4161" s="68" t="str">
        <f>Table49[[#This Row],[PO Number]]&amp;COUNTIFS($E$5:E4161,E4161)</f>
        <v>0</v>
      </c>
    </row>
    <row r="4162" spans="1:25" ht="14.7" customHeight="1" x14ac:dyDescent="0.3">
      <c r="A4162" s="1" t="str">
        <f>IF(Table49[[#This Row],[ITEM NAME]]="","",ROW()-4)</f>
        <v/>
      </c>
      <c r="B4162" s="68"/>
      <c r="C4162" s="4" t="str">
        <f>IFERROR(VLOOKUP(B4162,Table14[],3,0),"")</f>
        <v/>
      </c>
      <c r="D4162" s="4" t="str">
        <f>IFERROR(VLOOKUP(B4162,Table14[],2,0),"")</f>
        <v/>
      </c>
      <c r="E4162" s="4"/>
      <c r="H4162" s="41" t="str">
        <f>IFERROR(VLOOKUP(Table49[[#This Row],[ITEM CODE]],Table2[[Item Code]:[Master Name]],2,0),"")</f>
        <v/>
      </c>
      <c r="I4162" s="41"/>
      <c r="J4162" s="65" t="str">
        <f>IFERROR(VLOOKUP(Table49[[#This Row],[ITEM CODE]],Table2[[Item Code]:[Master Name]],3,0),"")</f>
        <v/>
      </c>
      <c r="K4162" s="1" t="str">
        <f>IFERROR(VLOOKUP(Table49[[#This Row],[ITEM CODE]],Table2[[Item Code]:[Master Name]],9,0),"")</f>
        <v/>
      </c>
      <c r="L4162" s="1" t="str">
        <f>IFERROR(VLOOKUP(Table49[[#This Row],[ITEM CODE]],Table2[[Item Code]:[Master Name]],8,0),"")</f>
        <v/>
      </c>
      <c r="M4162" s="41"/>
      <c r="N4162" s="66">
        <f>IFERROR(VLOOKUP(Table49[[#This Row],[ITEM CODE]],Table2[[#All],[Item Code]:[Unit Cost]],10,0),0)</f>
        <v>0</v>
      </c>
      <c r="O4162" s="134">
        <f>IFERROR(VLOOKUP(Table49[[#This Row],[ITEM CODE]],Table2[[#All],[Item Code]:[Unit Cost]],10,0),0)</f>
        <v>0</v>
      </c>
      <c r="P4162" s="56"/>
      <c r="Q4162" s="58"/>
      <c r="R4162" s="58">
        <f>Table49[[#This Row],[QUANTITY]]*Table49[[#This Row],[INV Prices]]</f>
        <v>0</v>
      </c>
      <c r="S4162" s="67"/>
      <c r="V4162" s="41"/>
      <c r="W4162" s="4" t="str">
        <f>IFERROR(VLOOKUP(Table49[[#This Row],[ITEM CODE]],Table2[[Item Code]:[Category ]],6,0),"")</f>
        <v/>
      </c>
      <c r="X4162" s="1" t="str">
        <f>IFERROR(VLOOKUP(Table49[[#This Row],[ITEM CODE]],Table2[[Item Code]:[Sub Category]],7,0),"")</f>
        <v/>
      </c>
      <c r="Y4162" s="68" t="str">
        <f>Table49[[#This Row],[PO Number]]&amp;COUNTIFS($E$5:E4162,E4162)</f>
        <v>0</v>
      </c>
    </row>
    <row r="4163" spans="1:25" ht="14.7" customHeight="1" x14ac:dyDescent="0.3">
      <c r="A4163" s="1" t="str">
        <f>IF(Table49[[#This Row],[ITEM NAME]]="","",ROW()-4)</f>
        <v/>
      </c>
      <c r="B4163" s="68"/>
      <c r="C4163" s="4" t="str">
        <f>IFERROR(VLOOKUP(B4163,Table14[],3,0),"")</f>
        <v/>
      </c>
      <c r="D4163" s="4" t="str">
        <f>IFERROR(VLOOKUP(B4163,Table14[],2,0),"")</f>
        <v/>
      </c>
      <c r="E4163" s="4"/>
      <c r="H4163" s="41" t="str">
        <f>IFERROR(VLOOKUP(Table49[[#This Row],[ITEM CODE]],Table2[[Item Code]:[Master Name]],2,0),"")</f>
        <v/>
      </c>
      <c r="I4163" s="41"/>
      <c r="J4163" s="65" t="str">
        <f>IFERROR(VLOOKUP(Table49[[#This Row],[ITEM CODE]],Table2[[Item Code]:[Master Name]],3,0),"")</f>
        <v/>
      </c>
      <c r="K4163" s="1" t="str">
        <f>IFERROR(VLOOKUP(Table49[[#This Row],[ITEM CODE]],Table2[[Item Code]:[Master Name]],9,0),"")</f>
        <v/>
      </c>
      <c r="L4163" s="1" t="str">
        <f>IFERROR(VLOOKUP(Table49[[#This Row],[ITEM CODE]],Table2[[Item Code]:[Master Name]],8,0),"")</f>
        <v/>
      </c>
      <c r="M4163" s="41"/>
      <c r="N4163" s="66">
        <f>IFERROR(VLOOKUP(Table49[[#This Row],[ITEM CODE]],Table2[[#All],[Item Code]:[Unit Cost]],10,0),0)</f>
        <v>0</v>
      </c>
      <c r="O4163" s="134">
        <f>IFERROR(VLOOKUP(Table49[[#This Row],[ITEM CODE]],Table2[[#All],[Item Code]:[Unit Cost]],10,0),0)</f>
        <v>0</v>
      </c>
      <c r="P4163" s="56"/>
      <c r="Q4163" s="58"/>
      <c r="R4163" s="58">
        <f>Table49[[#This Row],[QUANTITY]]*Table49[[#This Row],[INV Prices]]</f>
        <v>0</v>
      </c>
      <c r="S4163" s="67"/>
      <c r="V4163" s="41"/>
      <c r="W4163" s="4" t="str">
        <f>IFERROR(VLOOKUP(Table49[[#This Row],[ITEM CODE]],Table2[[Item Code]:[Category ]],6,0),"")</f>
        <v/>
      </c>
      <c r="X4163" s="1" t="str">
        <f>IFERROR(VLOOKUP(Table49[[#This Row],[ITEM CODE]],Table2[[Item Code]:[Sub Category]],7,0),"")</f>
        <v/>
      </c>
      <c r="Y4163" s="68" t="str">
        <f>Table49[[#This Row],[PO Number]]&amp;COUNTIFS($E$5:E4163,E4163)</f>
        <v>0</v>
      </c>
    </row>
    <row r="4164" spans="1:25" ht="14.7" customHeight="1" x14ac:dyDescent="0.3">
      <c r="A4164" s="1" t="str">
        <f>IF(Table49[[#This Row],[ITEM NAME]]="","",ROW()-4)</f>
        <v/>
      </c>
      <c r="B4164" s="68"/>
      <c r="C4164" s="4" t="str">
        <f>IFERROR(VLOOKUP(B4164,Table14[],3,0),"")</f>
        <v/>
      </c>
      <c r="D4164" s="4" t="str">
        <f>IFERROR(VLOOKUP(B4164,Table14[],2,0),"")</f>
        <v/>
      </c>
      <c r="E4164" s="4"/>
      <c r="H4164" s="41" t="str">
        <f>IFERROR(VLOOKUP(Table49[[#This Row],[ITEM CODE]],Table2[[Item Code]:[Master Name]],2,0),"")</f>
        <v/>
      </c>
      <c r="I4164" s="41"/>
      <c r="J4164" s="65" t="str">
        <f>IFERROR(VLOOKUP(Table49[[#This Row],[ITEM CODE]],Table2[[Item Code]:[Master Name]],3,0),"")</f>
        <v/>
      </c>
      <c r="K4164" s="1" t="str">
        <f>IFERROR(VLOOKUP(Table49[[#This Row],[ITEM CODE]],Table2[[Item Code]:[Master Name]],9,0),"")</f>
        <v/>
      </c>
      <c r="L4164" s="1" t="str">
        <f>IFERROR(VLOOKUP(Table49[[#This Row],[ITEM CODE]],Table2[[Item Code]:[Master Name]],8,0),"")</f>
        <v/>
      </c>
      <c r="M4164" s="41"/>
      <c r="N4164" s="66">
        <f>IFERROR(VLOOKUP(Table49[[#This Row],[ITEM CODE]],Table2[[#All],[Item Code]:[Unit Cost]],10,0),0)</f>
        <v>0</v>
      </c>
      <c r="O4164" s="134">
        <f>IFERROR(VLOOKUP(Table49[[#This Row],[ITEM CODE]],Table2[[#All],[Item Code]:[Unit Cost]],10,0),0)</f>
        <v>0</v>
      </c>
      <c r="P4164" s="56"/>
      <c r="Q4164" s="58"/>
      <c r="R4164" s="58">
        <f>Table49[[#This Row],[QUANTITY]]*Table49[[#This Row],[INV Prices]]</f>
        <v>0</v>
      </c>
      <c r="S4164" s="67"/>
      <c r="V4164" s="41"/>
      <c r="W4164" s="4" t="str">
        <f>IFERROR(VLOOKUP(Table49[[#This Row],[ITEM CODE]],Table2[[Item Code]:[Category ]],6,0),"")</f>
        <v/>
      </c>
      <c r="X4164" s="1" t="str">
        <f>IFERROR(VLOOKUP(Table49[[#This Row],[ITEM CODE]],Table2[[Item Code]:[Sub Category]],7,0),"")</f>
        <v/>
      </c>
      <c r="Y4164" s="68" t="str">
        <f>Table49[[#This Row],[PO Number]]&amp;COUNTIFS($E$5:E4164,E4164)</f>
        <v>0</v>
      </c>
    </row>
    <row r="4165" spans="1:25" ht="14.7" customHeight="1" x14ac:dyDescent="0.3">
      <c r="A4165" s="1" t="str">
        <f>IF(Table49[[#This Row],[ITEM NAME]]="","",ROW()-4)</f>
        <v/>
      </c>
      <c r="B4165" s="68"/>
      <c r="C4165" s="4" t="str">
        <f>IFERROR(VLOOKUP(B4165,Table14[],3,0),"")</f>
        <v/>
      </c>
      <c r="D4165" s="4" t="str">
        <f>IFERROR(VLOOKUP(B4165,Table14[],2,0),"")</f>
        <v/>
      </c>
      <c r="E4165" s="4"/>
      <c r="H4165" s="41" t="str">
        <f>IFERROR(VLOOKUP(Table49[[#This Row],[ITEM CODE]],Table2[[Item Code]:[Master Name]],2,0),"")</f>
        <v/>
      </c>
      <c r="I4165" s="41"/>
      <c r="J4165" s="65" t="str">
        <f>IFERROR(VLOOKUP(Table49[[#This Row],[ITEM CODE]],Table2[[Item Code]:[Master Name]],3,0),"")</f>
        <v/>
      </c>
      <c r="K4165" s="1" t="str">
        <f>IFERROR(VLOOKUP(Table49[[#This Row],[ITEM CODE]],Table2[[Item Code]:[Master Name]],9,0),"")</f>
        <v/>
      </c>
      <c r="L4165" s="1" t="str">
        <f>IFERROR(VLOOKUP(Table49[[#This Row],[ITEM CODE]],Table2[[Item Code]:[Master Name]],8,0),"")</f>
        <v/>
      </c>
      <c r="M4165" s="41"/>
      <c r="N4165" s="66">
        <f>IFERROR(VLOOKUP(Table49[[#This Row],[ITEM CODE]],Table2[[#All],[Item Code]:[Unit Cost]],10,0),0)</f>
        <v>0</v>
      </c>
      <c r="O4165" s="134">
        <f>IFERROR(VLOOKUP(Table49[[#This Row],[ITEM CODE]],Table2[[#All],[Item Code]:[Unit Cost]],10,0),0)</f>
        <v>0</v>
      </c>
      <c r="P4165" s="56"/>
      <c r="Q4165" s="58"/>
      <c r="R4165" s="58">
        <f>Table49[[#This Row],[QUANTITY]]*Table49[[#This Row],[INV Prices]]</f>
        <v>0</v>
      </c>
      <c r="S4165" s="67"/>
      <c r="V4165" s="41"/>
      <c r="W4165" s="4" t="str">
        <f>IFERROR(VLOOKUP(Table49[[#This Row],[ITEM CODE]],Table2[[Item Code]:[Category ]],6,0),"")</f>
        <v/>
      </c>
      <c r="X4165" s="1" t="str">
        <f>IFERROR(VLOOKUP(Table49[[#This Row],[ITEM CODE]],Table2[[Item Code]:[Sub Category]],7,0),"")</f>
        <v/>
      </c>
      <c r="Y4165" s="68" t="str">
        <f>Table49[[#This Row],[PO Number]]&amp;COUNTIFS($E$5:E4165,E4165)</f>
        <v>0</v>
      </c>
    </row>
    <row r="4166" spans="1:25" ht="14.7" customHeight="1" x14ac:dyDescent="0.3">
      <c r="A4166" s="1" t="str">
        <f>IF(Table49[[#This Row],[ITEM NAME]]="","",ROW()-4)</f>
        <v/>
      </c>
      <c r="B4166" s="68"/>
      <c r="C4166" s="4" t="str">
        <f>IFERROR(VLOOKUP(B4166,Table14[],3,0),"")</f>
        <v/>
      </c>
      <c r="D4166" s="4" t="str">
        <f>IFERROR(VLOOKUP(B4166,Table14[],2,0),"")</f>
        <v/>
      </c>
      <c r="E4166" s="4"/>
      <c r="H4166" s="41" t="str">
        <f>IFERROR(VLOOKUP(Table49[[#This Row],[ITEM CODE]],Table2[[Item Code]:[Master Name]],2,0),"")</f>
        <v/>
      </c>
      <c r="I4166" s="41"/>
      <c r="J4166" s="65" t="str">
        <f>IFERROR(VLOOKUP(Table49[[#This Row],[ITEM CODE]],Table2[[Item Code]:[Master Name]],3,0),"")</f>
        <v/>
      </c>
      <c r="K4166" s="1" t="str">
        <f>IFERROR(VLOOKUP(Table49[[#This Row],[ITEM CODE]],Table2[[Item Code]:[Master Name]],9,0),"")</f>
        <v/>
      </c>
      <c r="L4166" s="1" t="str">
        <f>IFERROR(VLOOKUP(Table49[[#This Row],[ITEM CODE]],Table2[[Item Code]:[Master Name]],8,0),"")</f>
        <v/>
      </c>
      <c r="M4166" s="41"/>
      <c r="N4166" s="66">
        <f>IFERROR(VLOOKUP(Table49[[#This Row],[ITEM CODE]],Table2[[#All],[Item Code]:[Unit Cost]],10,0),0)</f>
        <v>0</v>
      </c>
      <c r="O4166" s="134">
        <f>IFERROR(VLOOKUP(Table49[[#This Row],[ITEM CODE]],Table2[[#All],[Item Code]:[Unit Cost]],10,0),0)</f>
        <v>0</v>
      </c>
      <c r="P4166" s="56"/>
      <c r="Q4166" s="58"/>
      <c r="R4166" s="58">
        <f>Table49[[#This Row],[QUANTITY]]*Table49[[#This Row],[INV Prices]]</f>
        <v>0</v>
      </c>
      <c r="S4166" s="67"/>
      <c r="V4166" s="41"/>
      <c r="W4166" s="4" t="str">
        <f>IFERROR(VLOOKUP(Table49[[#This Row],[ITEM CODE]],Table2[[Item Code]:[Category ]],6,0),"")</f>
        <v/>
      </c>
      <c r="X4166" s="1" t="str">
        <f>IFERROR(VLOOKUP(Table49[[#This Row],[ITEM CODE]],Table2[[Item Code]:[Sub Category]],7,0),"")</f>
        <v/>
      </c>
      <c r="Y4166" s="68" t="str">
        <f>Table49[[#This Row],[PO Number]]&amp;COUNTIFS($E$5:E4166,E4166)</f>
        <v>0</v>
      </c>
    </row>
    <row r="4167" spans="1:25" ht="14.7" customHeight="1" x14ac:dyDescent="0.3">
      <c r="A4167" s="1" t="str">
        <f>IF(Table49[[#This Row],[ITEM NAME]]="","",ROW()-4)</f>
        <v/>
      </c>
      <c r="B4167" s="68"/>
      <c r="C4167" s="4" t="str">
        <f>IFERROR(VLOOKUP(B4167,Table14[],3,0),"")</f>
        <v/>
      </c>
      <c r="D4167" s="4" t="str">
        <f>IFERROR(VLOOKUP(B4167,Table14[],2,0),"")</f>
        <v/>
      </c>
      <c r="E4167" s="4"/>
      <c r="H4167" s="41" t="str">
        <f>IFERROR(VLOOKUP(Table49[[#This Row],[ITEM CODE]],Table2[[Item Code]:[Master Name]],2,0),"")</f>
        <v/>
      </c>
      <c r="I4167" s="41"/>
      <c r="J4167" s="65" t="str">
        <f>IFERROR(VLOOKUP(Table49[[#This Row],[ITEM CODE]],Table2[[Item Code]:[Master Name]],3,0),"")</f>
        <v/>
      </c>
      <c r="K4167" s="1" t="str">
        <f>IFERROR(VLOOKUP(Table49[[#This Row],[ITEM CODE]],Table2[[Item Code]:[Master Name]],9,0),"")</f>
        <v/>
      </c>
      <c r="L4167" s="1" t="str">
        <f>IFERROR(VLOOKUP(Table49[[#This Row],[ITEM CODE]],Table2[[Item Code]:[Master Name]],8,0),"")</f>
        <v/>
      </c>
      <c r="M4167" s="41"/>
      <c r="N4167" s="66">
        <f>IFERROR(VLOOKUP(Table49[[#This Row],[ITEM CODE]],Table2[[#All],[Item Code]:[Unit Cost]],10,0),0)</f>
        <v>0</v>
      </c>
      <c r="O4167" s="134">
        <f>IFERROR(VLOOKUP(Table49[[#This Row],[ITEM CODE]],Table2[[#All],[Item Code]:[Unit Cost]],10,0),0)</f>
        <v>0</v>
      </c>
      <c r="P4167" s="56"/>
      <c r="Q4167" s="58"/>
      <c r="R4167" s="58">
        <f>Table49[[#This Row],[QUANTITY]]*Table49[[#This Row],[INV Prices]]</f>
        <v>0</v>
      </c>
      <c r="S4167" s="67"/>
      <c r="V4167" s="41"/>
      <c r="W4167" s="4" t="str">
        <f>IFERROR(VLOOKUP(Table49[[#This Row],[ITEM CODE]],Table2[[Item Code]:[Category ]],6,0),"")</f>
        <v/>
      </c>
      <c r="X4167" s="1" t="str">
        <f>IFERROR(VLOOKUP(Table49[[#This Row],[ITEM CODE]],Table2[[Item Code]:[Sub Category]],7,0),"")</f>
        <v/>
      </c>
      <c r="Y4167" s="68" t="str">
        <f>Table49[[#This Row],[PO Number]]&amp;COUNTIFS($E$5:E4167,E4167)</f>
        <v>0</v>
      </c>
    </row>
    <row r="4168" spans="1:25" ht="14.7" customHeight="1" x14ac:dyDescent="0.3">
      <c r="A4168" s="1" t="str">
        <f>IF(Table49[[#This Row],[ITEM NAME]]="","",ROW()-4)</f>
        <v/>
      </c>
      <c r="B4168" s="68"/>
      <c r="C4168" s="4" t="str">
        <f>IFERROR(VLOOKUP(B4168,Table14[],3,0),"")</f>
        <v/>
      </c>
      <c r="D4168" s="4" t="str">
        <f>IFERROR(VLOOKUP(B4168,Table14[],2,0),"")</f>
        <v/>
      </c>
      <c r="E4168" s="4"/>
      <c r="H4168" s="41" t="str">
        <f>IFERROR(VLOOKUP(Table49[[#This Row],[ITEM CODE]],Table2[[Item Code]:[Master Name]],2,0),"")</f>
        <v/>
      </c>
      <c r="I4168" s="41"/>
      <c r="J4168" s="65" t="str">
        <f>IFERROR(VLOOKUP(Table49[[#This Row],[ITEM CODE]],Table2[[Item Code]:[Master Name]],3,0),"")</f>
        <v/>
      </c>
      <c r="K4168" s="1" t="str">
        <f>IFERROR(VLOOKUP(Table49[[#This Row],[ITEM CODE]],Table2[[Item Code]:[Master Name]],9,0),"")</f>
        <v/>
      </c>
      <c r="L4168" s="1" t="str">
        <f>IFERROR(VLOOKUP(Table49[[#This Row],[ITEM CODE]],Table2[[Item Code]:[Master Name]],8,0),"")</f>
        <v/>
      </c>
      <c r="M4168" s="41"/>
      <c r="N4168" s="66">
        <f>IFERROR(VLOOKUP(Table49[[#This Row],[ITEM CODE]],Table2[[#All],[Item Code]:[Unit Cost]],10,0),0)</f>
        <v>0</v>
      </c>
      <c r="O4168" s="134">
        <f>IFERROR(VLOOKUP(Table49[[#This Row],[ITEM CODE]],Table2[[#All],[Item Code]:[Unit Cost]],10,0),0)</f>
        <v>0</v>
      </c>
      <c r="P4168" s="56"/>
      <c r="Q4168" s="58"/>
      <c r="R4168" s="58">
        <f>Table49[[#This Row],[QUANTITY]]*Table49[[#This Row],[INV Prices]]</f>
        <v>0</v>
      </c>
      <c r="S4168" s="67"/>
      <c r="V4168" s="41"/>
      <c r="W4168" s="4" t="str">
        <f>IFERROR(VLOOKUP(Table49[[#This Row],[ITEM CODE]],Table2[[Item Code]:[Category ]],6,0),"")</f>
        <v/>
      </c>
      <c r="X4168" s="1" t="str">
        <f>IFERROR(VLOOKUP(Table49[[#This Row],[ITEM CODE]],Table2[[Item Code]:[Sub Category]],7,0),"")</f>
        <v/>
      </c>
      <c r="Y4168" s="68" t="str">
        <f>Table49[[#This Row],[PO Number]]&amp;COUNTIFS($E$5:E4168,E4168)</f>
        <v>0</v>
      </c>
    </row>
    <row r="4169" spans="1:25" ht="14.7" customHeight="1" x14ac:dyDescent="0.3">
      <c r="A4169" s="1" t="str">
        <f>IF(Table49[[#This Row],[ITEM NAME]]="","",ROW()-4)</f>
        <v/>
      </c>
      <c r="B4169" s="68"/>
      <c r="C4169" s="4" t="str">
        <f>IFERROR(VLOOKUP(B4169,Table14[],3,0),"")</f>
        <v/>
      </c>
      <c r="D4169" s="4" t="str">
        <f>IFERROR(VLOOKUP(B4169,Table14[],2,0),"")</f>
        <v/>
      </c>
      <c r="E4169" s="4"/>
      <c r="H4169" s="41" t="str">
        <f>IFERROR(VLOOKUP(Table49[[#This Row],[ITEM CODE]],Table2[[Item Code]:[Master Name]],2,0),"")</f>
        <v/>
      </c>
      <c r="I4169" s="41"/>
      <c r="J4169" s="65" t="str">
        <f>IFERROR(VLOOKUP(Table49[[#This Row],[ITEM CODE]],Table2[[Item Code]:[Master Name]],3,0),"")</f>
        <v/>
      </c>
      <c r="K4169" s="1" t="str">
        <f>IFERROR(VLOOKUP(Table49[[#This Row],[ITEM CODE]],Table2[[Item Code]:[Master Name]],9,0),"")</f>
        <v/>
      </c>
      <c r="L4169" s="1" t="str">
        <f>IFERROR(VLOOKUP(Table49[[#This Row],[ITEM CODE]],Table2[[Item Code]:[Master Name]],8,0),"")</f>
        <v/>
      </c>
      <c r="M4169" s="41"/>
      <c r="N4169" s="66">
        <f>IFERROR(VLOOKUP(Table49[[#This Row],[ITEM CODE]],Table2[[#All],[Item Code]:[Unit Cost]],10,0),0)</f>
        <v>0</v>
      </c>
      <c r="O4169" s="134">
        <f>IFERROR(VLOOKUP(Table49[[#This Row],[ITEM CODE]],Table2[[#All],[Item Code]:[Unit Cost]],10,0),0)</f>
        <v>0</v>
      </c>
      <c r="P4169" s="56"/>
      <c r="Q4169" s="58"/>
      <c r="R4169" s="58">
        <f>Table49[[#This Row],[QUANTITY]]*Table49[[#This Row],[INV Prices]]</f>
        <v>0</v>
      </c>
      <c r="S4169" s="67"/>
      <c r="V4169" s="41"/>
      <c r="W4169" s="4" t="str">
        <f>IFERROR(VLOOKUP(Table49[[#This Row],[ITEM CODE]],Table2[[Item Code]:[Category ]],6,0),"")</f>
        <v/>
      </c>
      <c r="X4169" s="1" t="str">
        <f>IFERROR(VLOOKUP(Table49[[#This Row],[ITEM CODE]],Table2[[Item Code]:[Sub Category]],7,0),"")</f>
        <v/>
      </c>
      <c r="Y4169" s="68" t="str">
        <f>Table49[[#This Row],[PO Number]]&amp;COUNTIFS($E$5:E4169,E4169)</f>
        <v>0</v>
      </c>
    </row>
    <row r="4170" spans="1:25" ht="14.7" customHeight="1" x14ac:dyDescent="0.3">
      <c r="A4170" s="1" t="str">
        <f>IF(Table49[[#This Row],[ITEM NAME]]="","",ROW()-4)</f>
        <v/>
      </c>
      <c r="B4170" s="68"/>
      <c r="C4170" s="4" t="str">
        <f>IFERROR(VLOOKUP(B4170,Table14[],3,0),"")</f>
        <v/>
      </c>
      <c r="D4170" s="4" t="str">
        <f>IFERROR(VLOOKUP(B4170,Table14[],2,0),"")</f>
        <v/>
      </c>
      <c r="E4170" s="4"/>
      <c r="H4170" s="41" t="str">
        <f>IFERROR(VLOOKUP(Table49[[#This Row],[ITEM CODE]],Table2[[Item Code]:[Master Name]],2,0),"")</f>
        <v/>
      </c>
      <c r="I4170" s="41"/>
      <c r="J4170" s="65" t="str">
        <f>IFERROR(VLOOKUP(Table49[[#This Row],[ITEM CODE]],Table2[[Item Code]:[Master Name]],3,0),"")</f>
        <v/>
      </c>
      <c r="K4170" s="1" t="str">
        <f>IFERROR(VLOOKUP(Table49[[#This Row],[ITEM CODE]],Table2[[Item Code]:[Master Name]],9,0),"")</f>
        <v/>
      </c>
      <c r="L4170" s="1" t="str">
        <f>IFERROR(VLOOKUP(Table49[[#This Row],[ITEM CODE]],Table2[[Item Code]:[Master Name]],8,0),"")</f>
        <v/>
      </c>
      <c r="M4170" s="41"/>
      <c r="N4170" s="66">
        <f>IFERROR(VLOOKUP(Table49[[#This Row],[ITEM CODE]],Table2[[#All],[Item Code]:[Unit Cost]],10,0),0)</f>
        <v>0</v>
      </c>
      <c r="O4170" s="134">
        <f>IFERROR(VLOOKUP(Table49[[#This Row],[ITEM CODE]],Table2[[#All],[Item Code]:[Unit Cost]],10,0),0)</f>
        <v>0</v>
      </c>
      <c r="P4170" s="56"/>
      <c r="Q4170" s="58"/>
      <c r="R4170" s="58">
        <f>Table49[[#This Row],[QUANTITY]]*Table49[[#This Row],[INV Prices]]</f>
        <v>0</v>
      </c>
      <c r="S4170" s="67"/>
      <c r="V4170" s="41"/>
      <c r="W4170" s="4" t="str">
        <f>IFERROR(VLOOKUP(Table49[[#This Row],[ITEM CODE]],Table2[[Item Code]:[Category ]],6,0),"")</f>
        <v/>
      </c>
      <c r="X4170" s="1" t="str">
        <f>IFERROR(VLOOKUP(Table49[[#This Row],[ITEM CODE]],Table2[[Item Code]:[Sub Category]],7,0),"")</f>
        <v/>
      </c>
      <c r="Y4170" s="68" t="str">
        <f>Table49[[#This Row],[PO Number]]&amp;COUNTIFS($E$5:E4170,E4170)</f>
        <v>0</v>
      </c>
    </row>
    <row r="4171" spans="1:25" ht="14.7" customHeight="1" x14ac:dyDescent="0.3">
      <c r="A4171" s="1" t="str">
        <f>IF(Table49[[#This Row],[ITEM NAME]]="","",ROW()-4)</f>
        <v/>
      </c>
      <c r="B4171" s="68"/>
      <c r="C4171" s="4" t="str">
        <f>IFERROR(VLOOKUP(B4171,Table14[],3,0),"")</f>
        <v/>
      </c>
      <c r="D4171" s="4" t="str">
        <f>IFERROR(VLOOKUP(B4171,Table14[],2,0),"")</f>
        <v/>
      </c>
      <c r="E4171" s="4"/>
      <c r="H4171" s="41" t="str">
        <f>IFERROR(VLOOKUP(Table49[[#This Row],[ITEM CODE]],Table2[[Item Code]:[Master Name]],2,0),"")</f>
        <v/>
      </c>
      <c r="I4171" s="41"/>
      <c r="J4171" s="65" t="str">
        <f>IFERROR(VLOOKUP(Table49[[#This Row],[ITEM CODE]],Table2[[Item Code]:[Master Name]],3,0),"")</f>
        <v/>
      </c>
      <c r="K4171" s="1" t="str">
        <f>IFERROR(VLOOKUP(Table49[[#This Row],[ITEM CODE]],Table2[[Item Code]:[Master Name]],9,0),"")</f>
        <v/>
      </c>
      <c r="L4171" s="1" t="str">
        <f>IFERROR(VLOOKUP(Table49[[#This Row],[ITEM CODE]],Table2[[Item Code]:[Master Name]],8,0),"")</f>
        <v/>
      </c>
      <c r="M4171" s="41"/>
      <c r="N4171" s="66">
        <f>IFERROR(VLOOKUP(Table49[[#This Row],[ITEM CODE]],Table2[[#All],[Item Code]:[Unit Cost]],10,0),0)</f>
        <v>0</v>
      </c>
      <c r="O4171" s="134">
        <f>IFERROR(VLOOKUP(Table49[[#This Row],[ITEM CODE]],Table2[[#All],[Item Code]:[Unit Cost]],10,0),0)</f>
        <v>0</v>
      </c>
      <c r="P4171" s="56"/>
      <c r="Q4171" s="58"/>
      <c r="R4171" s="58">
        <f>Table49[[#This Row],[QUANTITY]]*Table49[[#This Row],[INV Prices]]</f>
        <v>0</v>
      </c>
      <c r="S4171" s="67"/>
      <c r="V4171" s="41"/>
      <c r="W4171" s="4" t="str">
        <f>IFERROR(VLOOKUP(Table49[[#This Row],[ITEM CODE]],Table2[[Item Code]:[Category ]],6,0),"")</f>
        <v/>
      </c>
      <c r="X4171" s="1" t="str">
        <f>IFERROR(VLOOKUP(Table49[[#This Row],[ITEM CODE]],Table2[[Item Code]:[Sub Category]],7,0),"")</f>
        <v/>
      </c>
      <c r="Y4171" s="68" t="str">
        <f>Table49[[#This Row],[PO Number]]&amp;COUNTIFS($E$5:E4171,E4171)</f>
        <v>0</v>
      </c>
    </row>
    <row r="4172" spans="1:25" ht="14.7" customHeight="1" x14ac:dyDescent="0.3">
      <c r="A4172" s="1" t="str">
        <f>IF(Table49[[#This Row],[ITEM NAME]]="","",ROW()-4)</f>
        <v/>
      </c>
      <c r="B4172" s="68"/>
      <c r="C4172" s="4" t="str">
        <f>IFERROR(VLOOKUP(B4172,Table14[],3,0),"")</f>
        <v/>
      </c>
      <c r="D4172" s="4" t="str">
        <f>IFERROR(VLOOKUP(B4172,Table14[],2,0),"")</f>
        <v/>
      </c>
      <c r="E4172" s="4"/>
      <c r="H4172" s="41" t="str">
        <f>IFERROR(VLOOKUP(Table49[[#This Row],[ITEM CODE]],Table2[[Item Code]:[Master Name]],2,0),"")</f>
        <v/>
      </c>
      <c r="I4172" s="41"/>
      <c r="J4172" s="65" t="str">
        <f>IFERROR(VLOOKUP(Table49[[#This Row],[ITEM CODE]],Table2[[Item Code]:[Master Name]],3,0),"")</f>
        <v/>
      </c>
      <c r="K4172" s="1" t="str">
        <f>IFERROR(VLOOKUP(Table49[[#This Row],[ITEM CODE]],Table2[[Item Code]:[Master Name]],9,0),"")</f>
        <v/>
      </c>
      <c r="L4172" s="1" t="str">
        <f>IFERROR(VLOOKUP(Table49[[#This Row],[ITEM CODE]],Table2[[Item Code]:[Master Name]],8,0),"")</f>
        <v/>
      </c>
      <c r="M4172" s="41"/>
      <c r="N4172" s="66">
        <f>IFERROR(VLOOKUP(Table49[[#This Row],[ITEM CODE]],Table2[[#All],[Item Code]:[Unit Cost]],10,0),0)</f>
        <v>0</v>
      </c>
      <c r="O4172" s="134">
        <f>IFERROR(VLOOKUP(Table49[[#This Row],[ITEM CODE]],Table2[[#All],[Item Code]:[Unit Cost]],10,0),0)</f>
        <v>0</v>
      </c>
      <c r="P4172" s="56"/>
      <c r="Q4172" s="58"/>
      <c r="R4172" s="58">
        <f>Table49[[#This Row],[QUANTITY]]*Table49[[#This Row],[INV Prices]]</f>
        <v>0</v>
      </c>
      <c r="S4172" s="67"/>
      <c r="V4172" s="41"/>
      <c r="W4172" s="4" t="str">
        <f>IFERROR(VLOOKUP(Table49[[#This Row],[ITEM CODE]],Table2[[Item Code]:[Category ]],6,0),"")</f>
        <v/>
      </c>
      <c r="X4172" s="1" t="str">
        <f>IFERROR(VLOOKUP(Table49[[#This Row],[ITEM CODE]],Table2[[Item Code]:[Sub Category]],7,0),"")</f>
        <v/>
      </c>
      <c r="Y4172" s="68" t="str">
        <f>Table49[[#This Row],[PO Number]]&amp;COUNTIFS($E$5:E4172,E4172)</f>
        <v>0</v>
      </c>
    </row>
    <row r="4173" spans="1:25" ht="14.7" customHeight="1" x14ac:dyDescent="0.3">
      <c r="A4173" s="1" t="str">
        <f>IF(Table49[[#This Row],[ITEM NAME]]="","",ROW()-4)</f>
        <v/>
      </c>
      <c r="B4173" s="68"/>
      <c r="C4173" s="4" t="str">
        <f>IFERROR(VLOOKUP(B4173,Table14[],3,0),"")</f>
        <v/>
      </c>
      <c r="D4173" s="4" t="str">
        <f>IFERROR(VLOOKUP(B4173,Table14[],2,0),"")</f>
        <v/>
      </c>
      <c r="E4173" s="4"/>
      <c r="H4173" s="41" t="str">
        <f>IFERROR(VLOOKUP(Table49[[#This Row],[ITEM CODE]],Table2[[Item Code]:[Master Name]],2,0),"")</f>
        <v/>
      </c>
      <c r="I4173" s="41"/>
      <c r="J4173" s="65" t="str">
        <f>IFERROR(VLOOKUP(Table49[[#This Row],[ITEM CODE]],Table2[[Item Code]:[Master Name]],3,0),"")</f>
        <v/>
      </c>
      <c r="K4173" s="1" t="str">
        <f>IFERROR(VLOOKUP(Table49[[#This Row],[ITEM CODE]],Table2[[Item Code]:[Master Name]],9,0),"")</f>
        <v/>
      </c>
      <c r="L4173" s="1" t="str">
        <f>IFERROR(VLOOKUP(Table49[[#This Row],[ITEM CODE]],Table2[[Item Code]:[Master Name]],8,0),"")</f>
        <v/>
      </c>
      <c r="M4173" s="41"/>
      <c r="N4173" s="66">
        <f>IFERROR(VLOOKUP(Table49[[#This Row],[ITEM CODE]],Table2[[#All],[Item Code]:[Unit Cost]],10,0),0)</f>
        <v>0</v>
      </c>
      <c r="O4173" s="134">
        <f>IFERROR(VLOOKUP(Table49[[#This Row],[ITEM CODE]],Table2[[#All],[Item Code]:[Unit Cost]],10,0),0)</f>
        <v>0</v>
      </c>
      <c r="P4173" s="56"/>
      <c r="Q4173" s="58"/>
      <c r="R4173" s="58">
        <f>Table49[[#This Row],[QUANTITY]]*Table49[[#This Row],[INV Prices]]</f>
        <v>0</v>
      </c>
      <c r="S4173" s="67"/>
      <c r="V4173" s="41"/>
      <c r="W4173" s="4" t="str">
        <f>IFERROR(VLOOKUP(Table49[[#This Row],[ITEM CODE]],Table2[[Item Code]:[Category ]],6,0),"")</f>
        <v/>
      </c>
      <c r="X4173" s="1" t="str">
        <f>IFERROR(VLOOKUP(Table49[[#This Row],[ITEM CODE]],Table2[[Item Code]:[Sub Category]],7,0),"")</f>
        <v/>
      </c>
      <c r="Y4173" s="68" t="str">
        <f>Table49[[#This Row],[PO Number]]&amp;COUNTIFS($E$5:E4173,E4173)</f>
        <v>0</v>
      </c>
    </row>
    <row r="4174" spans="1:25" ht="14.7" customHeight="1" x14ac:dyDescent="0.3">
      <c r="A4174" s="1" t="str">
        <f>IF(Table49[[#This Row],[ITEM NAME]]="","",ROW()-4)</f>
        <v/>
      </c>
      <c r="B4174" s="68"/>
      <c r="C4174" s="4" t="str">
        <f>IFERROR(VLOOKUP(B4174,Table14[],3,0),"")</f>
        <v/>
      </c>
      <c r="D4174" s="4" t="str">
        <f>IFERROR(VLOOKUP(B4174,Table14[],2,0),"")</f>
        <v/>
      </c>
      <c r="E4174" s="4"/>
      <c r="H4174" s="41" t="str">
        <f>IFERROR(VLOOKUP(Table49[[#This Row],[ITEM CODE]],Table2[[Item Code]:[Master Name]],2,0),"")</f>
        <v/>
      </c>
      <c r="I4174" s="41"/>
      <c r="J4174" s="65" t="str">
        <f>IFERROR(VLOOKUP(Table49[[#This Row],[ITEM CODE]],Table2[[Item Code]:[Master Name]],3,0),"")</f>
        <v/>
      </c>
      <c r="K4174" s="1" t="str">
        <f>IFERROR(VLOOKUP(Table49[[#This Row],[ITEM CODE]],Table2[[Item Code]:[Master Name]],9,0),"")</f>
        <v/>
      </c>
      <c r="L4174" s="1" t="str">
        <f>IFERROR(VLOOKUP(Table49[[#This Row],[ITEM CODE]],Table2[[Item Code]:[Master Name]],8,0),"")</f>
        <v/>
      </c>
      <c r="M4174" s="41"/>
      <c r="N4174" s="66">
        <f>IFERROR(VLOOKUP(Table49[[#This Row],[ITEM CODE]],Table2[[#All],[Item Code]:[Unit Cost]],10,0),0)</f>
        <v>0</v>
      </c>
      <c r="O4174" s="134">
        <f>IFERROR(VLOOKUP(Table49[[#This Row],[ITEM CODE]],Table2[[#All],[Item Code]:[Unit Cost]],10,0),0)</f>
        <v>0</v>
      </c>
      <c r="P4174" s="56"/>
      <c r="Q4174" s="58"/>
      <c r="R4174" s="58">
        <f>Table49[[#This Row],[QUANTITY]]*Table49[[#This Row],[INV Prices]]</f>
        <v>0</v>
      </c>
      <c r="S4174" s="67"/>
      <c r="V4174" s="41"/>
      <c r="W4174" s="4" t="str">
        <f>IFERROR(VLOOKUP(Table49[[#This Row],[ITEM CODE]],Table2[[Item Code]:[Category ]],6,0),"")</f>
        <v/>
      </c>
      <c r="X4174" s="1" t="str">
        <f>IFERROR(VLOOKUP(Table49[[#This Row],[ITEM CODE]],Table2[[Item Code]:[Sub Category]],7,0),"")</f>
        <v/>
      </c>
      <c r="Y4174" s="68" t="str">
        <f>Table49[[#This Row],[PO Number]]&amp;COUNTIFS($E$5:E4174,E4174)</f>
        <v>0</v>
      </c>
    </row>
    <row r="4175" spans="1:25" ht="14.7" customHeight="1" x14ac:dyDescent="0.3">
      <c r="A4175" s="1" t="str">
        <f>IF(Table49[[#This Row],[ITEM NAME]]="","",ROW()-4)</f>
        <v/>
      </c>
      <c r="B4175" s="68"/>
      <c r="C4175" s="4" t="str">
        <f>IFERROR(VLOOKUP(B4175,Table14[],3,0),"")</f>
        <v/>
      </c>
      <c r="D4175" s="4" t="str">
        <f>IFERROR(VLOOKUP(B4175,Table14[],2,0),"")</f>
        <v/>
      </c>
      <c r="E4175" s="4"/>
      <c r="H4175" s="41" t="str">
        <f>IFERROR(VLOOKUP(Table49[[#This Row],[ITEM CODE]],Table2[[Item Code]:[Master Name]],2,0),"")</f>
        <v/>
      </c>
      <c r="I4175" s="41"/>
      <c r="J4175" s="65" t="str">
        <f>IFERROR(VLOOKUP(Table49[[#This Row],[ITEM CODE]],Table2[[Item Code]:[Master Name]],3,0),"")</f>
        <v/>
      </c>
      <c r="K4175" s="1" t="str">
        <f>IFERROR(VLOOKUP(Table49[[#This Row],[ITEM CODE]],Table2[[Item Code]:[Master Name]],9,0),"")</f>
        <v/>
      </c>
      <c r="L4175" s="1" t="str">
        <f>IFERROR(VLOOKUP(Table49[[#This Row],[ITEM CODE]],Table2[[Item Code]:[Master Name]],8,0),"")</f>
        <v/>
      </c>
      <c r="M4175" s="41"/>
      <c r="N4175" s="66">
        <f>IFERROR(VLOOKUP(Table49[[#This Row],[ITEM CODE]],Table2[[#All],[Item Code]:[Unit Cost]],10,0),0)</f>
        <v>0</v>
      </c>
      <c r="O4175" s="134">
        <f>IFERROR(VLOOKUP(Table49[[#This Row],[ITEM CODE]],Table2[[#All],[Item Code]:[Unit Cost]],10,0),0)</f>
        <v>0</v>
      </c>
      <c r="P4175" s="56"/>
      <c r="Q4175" s="58"/>
      <c r="R4175" s="58">
        <f>Table49[[#This Row],[QUANTITY]]*Table49[[#This Row],[INV Prices]]</f>
        <v>0</v>
      </c>
      <c r="S4175" s="67"/>
      <c r="V4175" s="41"/>
      <c r="W4175" s="4" t="str">
        <f>IFERROR(VLOOKUP(Table49[[#This Row],[ITEM CODE]],Table2[[Item Code]:[Category ]],6,0),"")</f>
        <v/>
      </c>
      <c r="X4175" s="1" t="str">
        <f>IFERROR(VLOOKUP(Table49[[#This Row],[ITEM CODE]],Table2[[Item Code]:[Sub Category]],7,0),"")</f>
        <v/>
      </c>
      <c r="Y4175" s="68" t="str">
        <f>Table49[[#This Row],[PO Number]]&amp;COUNTIFS($E$5:E4175,E4175)</f>
        <v>0</v>
      </c>
    </row>
    <row r="4176" spans="1:25" ht="14.7" customHeight="1" x14ac:dyDescent="0.3">
      <c r="A4176" s="1" t="str">
        <f>IF(Table49[[#This Row],[ITEM NAME]]="","",ROW()-4)</f>
        <v/>
      </c>
      <c r="B4176" s="68"/>
      <c r="C4176" s="4" t="str">
        <f>IFERROR(VLOOKUP(B4176,Table14[],3,0),"")</f>
        <v/>
      </c>
      <c r="D4176" s="4" t="str">
        <f>IFERROR(VLOOKUP(B4176,Table14[],2,0),"")</f>
        <v/>
      </c>
      <c r="E4176" s="4"/>
      <c r="H4176" s="41" t="str">
        <f>IFERROR(VLOOKUP(Table49[[#This Row],[ITEM CODE]],Table2[[Item Code]:[Master Name]],2,0),"")</f>
        <v/>
      </c>
      <c r="I4176" s="41"/>
      <c r="J4176" s="65" t="str">
        <f>IFERROR(VLOOKUP(Table49[[#This Row],[ITEM CODE]],Table2[[Item Code]:[Master Name]],3,0),"")</f>
        <v/>
      </c>
      <c r="K4176" s="1" t="str">
        <f>IFERROR(VLOOKUP(Table49[[#This Row],[ITEM CODE]],Table2[[Item Code]:[Master Name]],9,0),"")</f>
        <v/>
      </c>
      <c r="L4176" s="1" t="str">
        <f>IFERROR(VLOOKUP(Table49[[#This Row],[ITEM CODE]],Table2[[Item Code]:[Master Name]],8,0),"")</f>
        <v/>
      </c>
      <c r="M4176" s="41"/>
      <c r="N4176" s="66">
        <f>IFERROR(VLOOKUP(Table49[[#This Row],[ITEM CODE]],Table2[[#All],[Item Code]:[Unit Cost]],10,0),0)</f>
        <v>0</v>
      </c>
      <c r="O4176" s="134">
        <f>IFERROR(VLOOKUP(Table49[[#This Row],[ITEM CODE]],Table2[[#All],[Item Code]:[Unit Cost]],10,0),0)</f>
        <v>0</v>
      </c>
      <c r="P4176" s="56"/>
      <c r="Q4176" s="58"/>
      <c r="R4176" s="58">
        <f>Table49[[#This Row],[QUANTITY]]*Table49[[#This Row],[INV Prices]]</f>
        <v>0</v>
      </c>
      <c r="S4176" s="67"/>
      <c r="V4176" s="41"/>
      <c r="W4176" s="4" t="str">
        <f>IFERROR(VLOOKUP(Table49[[#This Row],[ITEM CODE]],Table2[[Item Code]:[Category ]],6,0),"")</f>
        <v/>
      </c>
      <c r="X4176" s="1" t="str">
        <f>IFERROR(VLOOKUP(Table49[[#This Row],[ITEM CODE]],Table2[[Item Code]:[Sub Category]],7,0),"")</f>
        <v/>
      </c>
      <c r="Y4176" s="68" t="str">
        <f>Table49[[#This Row],[PO Number]]&amp;COUNTIFS($E$5:E4176,E4176)</f>
        <v>0</v>
      </c>
    </row>
    <row r="4177" spans="1:25" ht="14.7" customHeight="1" x14ac:dyDescent="0.3">
      <c r="A4177" s="1" t="str">
        <f>IF(Table49[[#This Row],[ITEM NAME]]="","",ROW()-4)</f>
        <v/>
      </c>
      <c r="B4177" s="68"/>
      <c r="C4177" s="4" t="str">
        <f>IFERROR(VLOOKUP(B4177,Table14[],3,0),"")</f>
        <v/>
      </c>
      <c r="D4177" s="4" t="str">
        <f>IFERROR(VLOOKUP(B4177,Table14[],2,0),"")</f>
        <v/>
      </c>
      <c r="E4177" s="4"/>
      <c r="H4177" s="41" t="str">
        <f>IFERROR(VLOOKUP(Table49[[#This Row],[ITEM CODE]],Table2[[Item Code]:[Master Name]],2,0),"")</f>
        <v/>
      </c>
      <c r="I4177" s="41"/>
      <c r="J4177" s="65" t="str">
        <f>IFERROR(VLOOKUP(Table49[[#This Row],[ITEM CODE]],Table2[[Item Code]:[Master Name]],3,0),"")</f>
        <v/>
      </c>
      <c r="K4177" s="1" t="str">
        <f>IFERROR(VLOOKUP(Table49[[#This Row],[ITEM CODE]],Table2[[Item Code]:[Master Name]],9,0),"")</f>
        <v/>
      </c>
      <c r="L4177" s="1" t="str">
        <f>IFERROR(VLOOKUP(Table49[[#This Row],[ITEM CODE]],Table2[[Item Code]:[Master Name]],8,0),"")</f>
        <v/>
      </c>
      <c r="M4177" s="41"/>
      <c r="N4177" s="66">
        <f>IFERROR(VLOOKUP(Table49[[#This Row],[ITEM CODE]],Table2[[#All],[Item Code]:[Unit Cost]],10,0),0)</f>
        <v>0</v>
      </c>
      <c r="O4177" s="134">
        <f>IFERROR(VLOOKUP(Table49[[#This Row],[ITEM CODE]],Table2[[#All],[Item Code]:[Unit Cost]],10,0),0)</f>
        <v>0</v>
      </c>
      <c r="P4177" s="56"/>
      <c r="Q4177" s="58"/>
      <c r="R4177" s="58">
        <f>Table49[[#This Row],[QUANTITY]]*Table49[[#This Row],[INV Prices]]</f>
        <v>0</v>
      </c>
      <c r="S4177" s="67"/>
      <c r="V4177" s="41"/>
      <c r="W4177" s="4" t="str">
        <f>IFERROR(VLOOKUP(Table49[[#This Row],[ITEM CODE]],Table2[[Item Code]:[Category ]],6,0),"")</f>
        <v/>
      </c>
      <c r="X4177" s="1" t="str">
        <f>IFERROR(VLOOKUP(Table49[[#This Row],[ITEM CODE]],Table2[[Item Code]:[Sub Category]],7,0),"")</f>
        <v/>
      </c>
      <c r="Y4177" s="68" t="str">
        <f>Table49[[#This Row],[PO Number]]&amp;COUNTIFS($E$5:E4177,E4177)</f>
        <v>0</v>
      </c>
    </row>
    <row r="4178" spans="1:25" ht="14.7" customHeight="1" x14ac:dyDescent="0.3">
      <c r="A4178" s="1" t="str">
        <f>IF(Table49[[#This Row],[ITEM NAME]]="","",ROW()-4)</f>
        <v/>
      </c>
      <c r="B4178" s="68"/>
      <c r="C4178" s="4" t="str">
        <f>IFERROR(VLOOKUP(B4178,Table14[],3,0),"")</f>
        <v/>
      </c>
      <c r="D4178" s="4" t="str">
        <f>IFERROR(VLOOKUP(B4178,Table14[],2,0),"")</f>
        <v/>
      </c>
      <c r="E4178" s="4"/>
      <c r="H4178" s="41" t="str">
        <f>IFERROR(VLOOKUP(Table49[[#This Row],[ITEM CODE]],Table2[[Item Code]:[Master Name]],2,0),"")</f>
        <v/>
      </c>
      <c r="I4178" s="41"/>
      <c r="J4178" s="65" t="str">
        <f>IFERROR(VLOOKUP(Table49[[#This Row],[ITEM CODE]],Table2[[Item Code]:[Master Name]],3,0),"")</f>
        <v/>
      </c>
      <c r="K4178" s="1" t="str">
        <f>IFERROR(VLOOKUP(Table49[[#This Row],[ITEM CODE]],Table2[[Item Code]:[Master Name]],9,0),"")</f>
        <v/>
      </c>
      <c r="L4178" s="1" t="str">
        <f>IFERROR(VLOOKUP(Table49[[#This Row],[ITEM CODE]],Table2[[Item Code]:[Master Name]],8,0),"")</f>
        <v/>
      </c>
      <c r="M4178" s="41"/>
      <c r="N4178" s="66">
        <f>IFERROR(VLOOKUP(Table49[[#This Row],[ITEM CODE]],Table2[[#All],[Item Code]:[Unit Cost]],10,0),0)</f>
        <v>0</v>
      </c>
      <c r="O4178" s="134">
        <f>IFERROR(VLOOKUP(Table49[[#This Row],[ITEM CODE]],Table2[[#All],[Item Code]:[Unit Cost]],10,0),0)</f>
        <v>0</v>
      </c>
      <c r="P4178" s="56"/>
      <c r="Q4178" s="58"/>
      <c r="R4178" s="58">
        <f>Table49[[#This Row],[QUANTITY]]*Table49[[#This Row],[INV Prices]]</f>
        <v>0</v>
      </c>
      <c r="S4178" s="67"/>
      <c r="V4178" s="41"/>
      <c r="W4178" s="4" t="str">
        <f>IFERROR(VLOOKUP(Table49[[#This Row],[ITEM CODE]],Table2[[Item Code]:[Category ]],6,0),"")</f>
        <v/>
      </c>
      <c r="X4178" s="1" t="str">
        <f>IFERROR(VLOOKUP(Table49[[#This Row],[ITEM CODE]],Table2[[Item Code]:[Sub Category]],7,0),"")</f>
        <v/>
      </c>
      <c r="Y4178" s="68" t="str">
        <f>Table49[[#This Row],[PO Number]]&amp;COUNTIFS($E$5:E4178,E4178)</f>
        <v>0</v>
      </c>
    </row>
    <row r="4179" spans="1:25" ht="14.7" customHeight="1" x14ac:dyDescent="0.3">
      <c r="A4179" s="1" t="str">
        <f>IF(Table49[[#This Row],[ITEM NAME]]="","",ROW()-4)</f>
        <v/>
      </c>
      <c r="B4179" s="68"/>
      <c r="C4179" s="4" t="str">
        <f>IFERROR(VLOOKUP(B4179,Table14[],3,0),"")</f>
        <v/>
      </c>
      <c r="D4179" s="4" t="str">
        <f>IFERROR(VLOOKUP(B4179,Table14[],2,0),"")</f>
        <v/>
      </c>
      <c r="E4179" s="4"/>
      <c r="H4179" s="41" t="str">
        <f>IFERROR(VLOOKUP(Table49[[#This Row],[ITEM CODE]],Table2[[Item Code]:[Master Name]],2,0),"")</f>
        <v/>
      </c>
      <c r="I4179" s="41"/>
      <c r="J4179" s="65" t="str">
        <f>IFERROR(VLOOKUP(Table49[[#This Row],[ITEM CODE]],Table2[[Item Code]:[Master Name]],3,0),"")</f>
        <v/>
      </c>
      <c r="K4179" s="1" t="str">
        <f>IFERROR(VLOOKUP(Table49[[#This Row],[ITEM CODE]],Table2[[Item Code]:[Master Name]],9,0),"")</f>
        <v/>
      </c>
      <c r="L4179" s="1" t="str">
        <f>IFERROR(VLOOKUP(Table49[[#This Row],[ITEM CODE]],Table2[[Item Code]:[Master Name]],8,0),"")</f>
        <v/>
      </c>
      <c r="M4179" s="41"/>
      <c r="N4179" s="66">
        <f>IFERROR(VLOOKUP(Table49[[#This Row],[ITEM CODE]],Table2[[#All],[Item Code]:[Unit Cost]],10,0),0)</f>
        <v>0</v>
      </c>
      <c r="O4179" s="134">
        <f>IFERROR(VLOOKUP(Table49[[#This Row],[ITEM CODE]],Table2[[#All],[Item Code]:[Unit Cost]],10,0),0)</f>
        <v>0</v>
      </c>
      <c r="P4179" s="56"/>
      <c r="Q4179" s="58"/>
      <c r="R4179" s="58">
        <f>Table49[[#This Row],[QUANTITY]]*Table49[[#This Row],[INV Prices]]</f>
        <v>0</v>
      </c>
      <c r="S4179" s="67"/>
      <c r="V4179" s="41"/>
      <c r="W4179" s="4" t="str">
        <f>IFERROR(VLOOKUP(Table49[[#This Row],[ITEM CODE]],Table2[[Item Code]:[Category ]],6,0),"")</f>
        <v/>
      </c>
      <c r="X4179" s="1" t="str">
        <f>IFERROR(VLOOKUP(Table49[[#This Row],[ITEM CODE]],Table2[[Item Code]:[Sub Category]],7,0),"")</f>
        <v/>
      </c>
      <c r="Y4179" s="68" t="str">
        <f>Table49[[#This Row],[PO Number]]&amp;COUNTIFS($E$5:E4179,E4179)</f>
        <v>0</v>
      </c>
    </row>
    <row r="4180" spans="1:25" ht="14.7" customHeight="1" x14ac:dyDescent="0.3">
      <c r="A4180" s="1" t="str">
        <f>IF(Table49[[#This Row],[ITEM NAME]]="","",ROW()-4)</f>
        <v/>
      </c>
      <c r="B4180" s="68"/>
      <c r="C4180" s="4" t="str">
        <f>IFERROR(VLOOKUP(B4180,Table14[],3,0),"")</f>
        <v/>
      </c>
      <c r="D4180" s="4" t="str">
        <f>IFERROR(VLOOKUP(B4180,Table14[],2,0),"")</f>
        <v/>
      </c>
      <c r="E4180" s="4"/>
      <c r="H4180" s="41" t="str">
        <f>IFERROR(VLOOKUP(Table49[[#This Row],[ITEM CODE]],Table2[[Item Code]:[Master Name]],2,0),"")</f>
        <v/>
      </c>
      <c r="I4180" s="41"/>
      <c r="J4180" s="65" t="str">
        <f>IFERROR(VLOOKUP(Table49[[#This Row],[ITEM CODE]],Table2[[Item Code]:[Master Name]],3,0),"")</f>
        <v/>
      </c>
      <c r="K4180" s="1" t="str">
        <f>IFERROR(VLOOKUP(Table49[[#This Row],[ITEM CODE]],Table2[[Item Code]:[Master Name]],9,0),"")</f>
        <v/>
      </c>
      <c r="L4180" s="1" t="str">
        <f>IFERROR(VLOOKUP(Table49[[#This Row],[ITEM CODE]],Table2[[Item Code]:[Master Name]],8,0),"")</f>
        <v/>
      </c>
      <c r="M4180" s="41"/>
      <c r="N4180" s="66">
        <f>IFERROR(VLOOKUP(Table49[[#This Row],[ITEM CODE]],Table2[[#All],[Item Code]:[Unit Cost]],10,0),0)</f>
        <v>0</v>
      </c>
      <c r="O4180" s="134">
        <f>IFERROR(VLOOKUP(Table49[[#This Row],[ITEM CODE]],Table2[[#All],[Item Code]:[Unit Cost]],10,0),0)</f>
        <v>0</v>
      </c>
      <c r="P4180" s="56"/>
      <c r="Q4180" s="58"/>
      <c r="R4180" s="58">
        <f>Table49[[#This Row],[QUANTITY]]*Table49[[#This Row],[INV Prices]]</f>
        <v>0</v>
      </c>
      <c r="S4180" s="67"/>
      <c r="V4180" s="41"/>
      <c r="W4180" s="4" t="str">
        <f>IFERROR(VLOOKUP(Table49[[#This Row],[ITEM CODE]],Table2[[Item Code]:[Category ]],6,0),"")</f>
        <v/>
      </c>
      <c r="X4180" s="1" t="str">
        <f>IFERROR(VLOOKUP(Table49[[#This Row],[ITEM CODE]],Table2[[Item Code]:[Sub Category]],7,0),"")</f>
        <v/>
      </c>
      <c r="Y4180" s="68" t="str">
        <f>Table49[[#This Row],[PO Number]]&amp;COUNTIFS($E$5:E4180,E4180)</f>
        <v>0</v>
      </c>
    </row>
    <row r="4181" spans="1:25" ht="14.7" customHeight="1" x14ac:dyDescent="0.3">
      <c r="A4181" s="1" t="str">
        <f>IF(Table49[[#This Row],[ITEM NAME]]="","",ROW()-4)</f>
        <v/>
      </c>
      <c r="B4181" s="68"/>
      <c r="C4181" s="4" t="str">
        <f>IFERROR(VLOOKUP(B4181,Table14[],3,0),"")</f>
        <v/>
      </c>
      <c r="D4181" s="4" t="str">
        <f>IFERROR(VLOOKUP(B4181,Table14[],2,0),"")</f>
        <v/>
      </c>
      <c r="E4181" s="4"/>
      <c r="H4181" s="41" t="str">
        <f>IFERROR(VLOOKUP(Table49[[#This Row],[ITEM CODE]],Table2[[Item Code]:[Master Name]],2,0),"")</f>
        <v/>
      </c>
      <c r="I4181" s="41"/>
      <c r="J4181" s="65" t="str">
        <f>IFERROR(VLOOKUP(Table49[[#This Row],[ITEM CODE]],Table2[[Item Code]:[Master Name]],3,0),"")</f>
        <v/>
      </c>
      <c r="K4181" s="1" t="str">
        <f>IFERROR(VLOOKUP(Table49[[#This Row],[ITEM CODE]],Table2[[Item Code]:[Master Name]],9,0),"")</f>
        <v/>
      </c>
      <c r="L4181" s="1" t="str">
        <f>IFERROR(VLOOKUP(Table49[[#This Row],[ITEM CODE]],Table2[[Item Code]:[Master Name]],8,0),"")</f>
        <v/>
      </c>
      <c r="M4181" s="41"/>
      <c r="N4181" s="66">
        <f>IFERROR(VLOOKUP(Table49[[#This Row],[ITEM CODE]],Table2[[#All],[Item Code]:[Unit Cost]],10,0),0)</f>
        <v>0</v>
      </c>
      <c r="O4181" s="134">
        <f>IFERROR(VLOOKUP(Table49[[#This Row],[ITEM CODE]],Table2[[#All],[Item Code]:[Unit Cost]],10,0),0)</f>
        <v>0</v>
      </c>
      <c r="P4181" s="56"/>
      <c r="Q4181" s="58"/>
      <c r="R4181" s="58">
        <f>Table49[[#This Row],[QUANTITY]]*Table49[[#This Row],[INV Prices]]</f>
        <v>0</v>
      </c>
      <c r="S4181" s="67"/>
      <c r="V4181" s="41"/>
      <c r="W4181" s="4" t="str">
        <f>IFERROR(VLOOKUP(Table49[[#This Row],[ITEM CODE]],Table2[[Item Code]:[Category ]],6,0),"")</f>
        <v/>
      </c>
      <c r="X4181" s="1" t="str">
        <f>IFERROR(VLOOKUP(Table49[[#This Row],[ITEM CODE]],Table2[[Item Code]:[Sub Category]],7,0),"")</f>
        <v/>
      </c>
      <c r="Y4181" s="68" t="str">
        <f>Table49[[#This Row],[PO Number]]&amp;COUNTIFS($E$5:E4181,E4181)</f>
        <v>0</v>
      </c>
    </row>
    <row r="4182" spans="1:25" ht="14.7" customHeight="1" x14ac:dyDescent="0.3">
      <c r="A4182" s="1" t="str">
        <f>IF(Table49[[#This Row],[ITEM NAME]]="","",ROW()-4)</f>
        <v/>
      </c>
      <c r="B4182" s="68"/>
      <c r="C4182" s="4" t="str">
        <f>IFERROR(VLOOKUP(B4182,Table14[],3,0),"")</f>
        <v/>
      </c>
      <c r="D4182" s="4" t="str">
        <f>IFERROR(VLOOKUP(B4182,Table14[],2,0),"")</f>
        <v/>
      </c>
      <c r="E4182" s="4"/>
      <c r="H4182" s="41" t="str">
        <f>IFERROR(VLOOKUP(Table49[[#This Row],[ITEM CODE]],Table2[[Item Code]:[Master Name]],2,0),"")</f>
        <v/>
      </c>
      <c r="I4182" s="41"/>
      <c r="J4182" s="65" t="str">
        <f>IFERROR(VLOOKUP(Table49[[#This Row],[ITEM CODE]],Table2[[Item Code]:[Master Name]],3,0),"")</f>
        <v/>
      </c>
      <c r="K4182" s="1" t="str">
        <f>IFERROR(VLOOKUP(Table49[[#This Row],[ITEM CODE]],Table2[[Item Code]:[Master Name]],9,0),"")</f>
        <v/>
      </c>
      <c r="L4182" s="1" t="str">
        <f>IFERROR(VLOOKUP(Table49[[#This Row],[ITEM CODE]],Table2[[Item Code]:[Master Name]],8,0),"")</f>
        <v/>
      </c>
      <c r="M4182" s="41"/>
      <c r="N4182" s="66">
        <f>IFERROR(VLOOKUP(Table49[[#This Row],[ITEM CODE]],Table2[[#All],[Item Code]:[Unit Cost]],10,0),0)</f>
        <v>0</v>
      </c>
      <c r="O4182" s="134">
        <f>IFERROR(VLOOKUP(Table49[[#This Row],[ITEM CODE]],Table2[[#All],[Item Code]:[Unit Cost]],10,0),0)</f>
        <v>0</v>
      </c>
      <c r="P4182" s="56"/>
      <c r="Q4182" s="58"/>
      <c r="R4182" s="58">
        <f>Table49[[#This Row],[QUANTITY]]*Table49[[#This Row],[INV Prices]]</f>
        <v>0</v>
      </c>
      <c r="S4182" s="67"/>
      <c r="V4182" s="41"/>
      <c r="W4182" s="4" t="str">
        <f>IFERROR(VLOOKUP(Table49[[#This Row],[ITEM CODE]],Table2[[Item Code]:[Category ]],6,0),"")</f>
        <v/>
      </c>
      <c r="X4182" s="1" t="str">
        <f>IFERROR(VLOOKUP(Table49[[#This Row],[ITEM CODE]],Table2[[Item Code]:[Sub Category]],7,0),"")</f>
        <v/>
      </c>
      <c r="Y4182" s="68" t="str">
        <f>Table49[[#This Row],[PO Number]]&amp;COUNTIFS($E$5:E4182,E4182)</f>
        <v>0</v>
      </c>
    </row>
    <row r="4183" spans="1:25" ht="14.7" customHeight="1" x14ac:dyDescent="0.3">
      <c r="A4183" s="1" t="str">
        <f>IF(Table49[[#This Row],[ITEM NAME]]="","",ROW()-4)</f>
        <v/>
      </c>
      <c r="B4183" s="68"/>
      <c r="C4183" s="4" t="str">
        <f>IFERROR(VLOOKUP(B4183,Table14[],3,0),"")</f>
        <v/>
      </c>
      <c r="D4183" s="4" t="str">
        <f>IFERROR(VLOOKUP(B4183,Table14[],2,0),"")</f>
        <v/>
      </c>
      <c r="E4183" s="4"/>
      <c r="H4183" s="41" t="str">
        <f>IFERROR(VLOOKUP(Table49[[#This Row],[ITEM CODE]],Table2[[Item Code]:[Master Name]],2,0),"")</f>
        <v/>
      </c>
      <c r="I4183" s="41"/>
      <c r="J4183" s="65" t="str">
        <f>IFERROR(VLOOKUP(Table49[[#This Row],[ITEM CODE]],Table2[[Item Code]:[Master Name]],3,0),"")</f>
        <v/>
      </c>
      <c r="K4183" s="1" t="str">
        <f>IFERROR(VLOOKUP(Table49[[#This Row],[ITEM CODE]],Table2[[Item Code]:[Master Name]],9,0),"")</f>
        <v/>
      </c>
      <c r="L4183" s="1" t="str">
        <f>IFERROR(VLOOKUP(Table49[[#This Row],[ITEM CODE]],Table2[[Item Code]:[Master Name]],8,0),"")</f>
        <v/>
      </c>
      <c r="M4183" s="41"/>
      <c r="N4183" s="66">
        <f>IFERROR(VLOOKUP(Table49[[#This Row],[ITEM CODE]],Table2[[#All],[Item Code]:[Unit Cost]],10,0),0)</f>
        <v>0</v>
      </c>
      <c r="O4183" s="134">
        <f>IFERROR(VLOOKUP(Table49[[#This Row],[ITEM CODE]],Table2[[#All],[Item Code]:[Unit Cost]],10,0),0)</f>
        <v>0</v>
      </c>
      <c r="P4183" s="56"/>
      <c r="Q4183" s="58"/>
      <c r="R4183" s="58">
        <f>Table49[[#This Row],[QUANTITY]]*Table49[[#This Row],[INV Prices]]</f>
        <v>0</v>
      </c>
      <c r="S4183" s="67"/>
      <c r="V4183" s="41"/>
      <c r="W4183" s="4" t="str">
        <f>IFERROR(VLOOKUP(Table49[[#This Row],[ITEM CODE]],Table2[[Item Code]:[Category ]],6,0),"")</f>
        <v/>
      </c>
      <c r="X4183" s="1" t="str">
        <f>IFERROR(VLOOKUP(Table49[[#This Row],[ITEM CODE]],Table2[[Item Code]:[Sub Category]],7,0),"")</f>
        <v/>
      </c>
      <c r="Y4183" s="68" t="str">
        <f>Table49[[#This Row],[PO Number]]&amp;COUNTIFS($E$5:E4183,E4183)</f>
        <v>0</v>
      </c>
    </row>
    <row r="4184" spans="1:25" ht="14.7" customHeight="1" x14ac:dyDescent="0.3">
      <c r="A4184" s="1" t="str">
        <f>IF(Table49[[#This Row],[ITEM NAME]]="","",ROW()-4)</f>
        <v/>
      </c>
      <c r="B4184" s="68"/>
      <c r="C4184" s="4" t="str">
        <f>IFERROR(VLOOKUP(B4184,Table14[],3,0),"")</f>
        <v/>
      </c>
      <c r="D4184" s="4" t="str">
        <f>IFERROR(VLOOKUP(B4184,Table14[],2,0),"")</f>
        <v/>
      </c>
      <c r="E4184" s="4"/>
      <c r="H4184" s="41" t="str">
        <f>IFERROR(VLOOKUP(Table49[[#This Row],[ITEM CODE]],Table2[[Item Code]:[Master Name]],2,0),"")</f>
        <v/>
      </c>
      <c r="I4184" s="41"/>
      <c r="J4184" s="65" t="str">
        <f>IFERROR(VLOOKUP(Table49[[#This Row],[ITEM CODE]],Table2[[Item Code]:[Master Name]],3,0),"")</f>
        <v/>
      </c>
      <c r="K4184" s="1" t="str">
        <f>IFERROR(VLOOKUP(Table49[[#This Row],[ITEM CODE]],Table2[[Item Code]:[Master Name]],9,0),"")</f>
        <v/>
      </c>
      <c r="L4184" s="1" t="str">
        <f>IFERROR(VLOOKUP(Table49[[#This Row],[ITEM CODE]],Table2[[Item Code]:[Master Name]],8,0),"")</f>
        <v/>
      </c>
      <c r="M4184" s="41"/>
      <c r="N4184" s="66">
        <f>IFERROR(VLOOKUP(Table49[[#This Row],[ITEM CODE]],Table2[[#All],[Item Code]:[Unit Cost]],10,0),0)</f>
        <v>0</v>
      </c>
      <c r="O4184" s="134">
        <f>IFERROR(VLOOKUP(Table49[[#This Row],[ITEM CODE]],Table2[[#All],[Item Code]:[Unit Cost]],10,0),0)</f>
        <v>0</v>
      </c>
      <c r="P4184" s="56"/>
      <c r="Q4184" s="58"/>
      <c r="R4184" s="58">
        <f>Table49[[#This Row],[QUANTITY]]*Table49[[#This Row],[INV Prices]]</f>
        <v>0</v>
      </c>
      <c r="S4184" s="67"/>
      <c r="V4184" s="41"/>
      <c r="W4184" s="4" t="str">
        <f>IFERROR(VLOOKUP(Table49[[#This Row],[ITEM CODE]],Table2[[Item Code]:[Category ]],6,0),"")</f>
        <v/>
      </c>
      <c r="X4184" s="1" t="str">
        <f>IFERROR(VLOOKUP(Table49[[#This Row],[ITEM CODE]],Table2[[Item Code]:[Sub Category]],7,0),"")</f>
        <v/>
      </c>
      <c r="Y4184" s="68" t="str">
        <f>Table49[[#This Row],[PO Number]]&amp;COUNTIFS($E$5:E4184,E4184)</f>
        <v>0</v>
      </c>
    </row>
    <row r="4185" spans="1:25" ht="14.7" customHeight="1" x14ac:dyDescent="0.3">
      <c r="A4185" s="1" t="str">
        <f>IF(Table49[[#This Row],[ITEM NAME]]="","",ROW()-4)</f>
        <v/>
      </c>
      <c r="B4185" s="68"/>
      <c r="C4185" s="4" t="str">
        <f>IFERROR(VLOOKUP(B4185,Table14[],3,0),"")</f>
        <v/>
      </c>
      <c r="D4185" s="4" t="str">
        <f>IFERROR(VLOOKUP(B4185,Table14[],2,0),"")</f>
        <v/>
      </c>
      <c r="E4185" s="4"/>
      <c r="H4185" s="41" t="str">
        <f>IFERROR(VLOOKUP(Table49[[#This Row],[ITEM CODE]],Table2[[Item Code]:[Master Name]],2,0),"")</f>
        <v/>
      </c>
      <c r="I4185" s="41"/>
      <c r="J4185" s="65" t="str">
        <f>IFERROR(VLOOKUP(Table49[[#This Row],[ITEM CODE]],Table2[[Item Code]:[Master Name]],3,0),"")</f>
        <v/>
      </c>
      <c r="K4185" s="1" t="str">
        <f>IFERROR(VLOOKUP(Table49[[#This Row],[ITEM CODE]],Table2[[Item Code]:[Master Name]],9,0),"")</f>
        <v/>
      </c>
      <c r="L4185" s="1" t="str">
        <f>IFERROR(VLOOKUP(Table49[[#This Row],[ITEM CODE]],Table2[[Item Code]:[Master Name]],8,0),"")</f>
        <v/>
      </c>
      <c r="M4185" s="41"/>
      <c r="N4185" s="66">
        <f>IFERROR(VLOOKUP(Table49[[#This Row],[ITEM CODE]],Table2[[#All],[Item Code]:[Unit Cost]],10,0),0)</f>
        <v>0</v>
      </c>
      <c r="O4185" s="134">
        <f>IFERROR(VLOOKUP(Table49[[#This Row],[ITEM CODE]],Table2[[#All],[Item Code]:[Unit Cost]],10,0),0)</f>
        <v>0</v>
      </c>
      <c r="P4185" s="56"/>
      <c r="Q4185" s="58"/>
      <c r="R4185" s="58">
        <f>Table49[[#This Row],[QUANTITY]]*Table49[[#This Row],[INV Prices]]</f>
        <v>0</v>
      </c>
      <c r="S4185" s="67"/>
      <c r="V4185" s="41"/>
      <c r="W4185" s="4" t="str">
        <f>IFERROR(VLOOKUP(Table49[[#This Row],[ITEM CODE]],Table2[[Item Code]:[Category ]],6,0),"")</f>
        <v/>
      </c>
      <c r="X4185" s="1" t="str">
        <f>IFERROR(VLOOKUP(Table49[[#This Row],[ITEM CODE]],Table2[[Item Code]:[Sub Category]],7,0),"")</f>
        <v/>
      </c>
      <c r="Y4185" s="68" t="str">
        <f>Table49[[#This Row],[PO Number]]&amp;COUNTIFS($E$5:E4185,E4185)</f>
        <v>0</v>
      </c>
    </row>
    <row r="4186" spans="1:25" ht="14.7" customHeight="1" x14ac:dyDescent="0.3">
      <c r="A4186" s="1" t="str">
        <f>IF(Table49[[#This Row],[ITEM NAME]]="","",ROW()-4)</f>
        <v/>
      </c>
      <c r="B4186" s="68"/>
      <c r="C4186" s="4" t="str">
        <f>IFERROR(VLOOKUP(B4186,Table14[],3,0),"")</f>
        <v/>
      </c>
      <c r="D4186" s="4" t="str">
        <f>IFERROR(VLOOKUP(B4186,Table14[],2,0),"")</f>
        <v/>
      </c>
      <c r="E4186" s="4"/>
      <c r="H4186" s="41" t="str">
        <f>IFERROR(VLOOKUP(Table49[[#This Row],[ITEM CODE]],Table2[[Item Code]:[Master Name]],2,0),"")</f>
        <v/>
      </c>
      <c r="I4186" s="41"/>
      <c r="J4186" s="65" t="str">
        <f>IFERROR(VLOOKUP(Table49[[#This Row],[ITEM CODE]],Table2[[Item Code]:[Master Name]],3,0),"")</f>
        <v/>
      </c>
      <c r="K4186" s="1" t="str">
        <f>IFERROR(VLOOKUP(Table49[[#This Row],[ITEM CODE]],Table2[[Item Code]:[Master Name]],9,0),"")</f>
        <v/>
      </c>
      <c r="L4186" s="1" t="str">
        <f>IFERROR(VLOOKUP(Table49[[#This Row],[ITEM CODE]],Table2[[Item Code]:[Master Name]],8,0),"")</f>
        <v/>
      </c>
      <c r="M4186" s="41"/>
      <c r="N4186" s="66">
        <f>IFERROR(VLOOKUP(Table49[[#This Row],[ITEM CODE]],Table2[[#All],[Item Code]:[Unit Cost]],10,0),0)</f>
        <v>0</v>
      </c>
      <c r="O4186" s="134">
        <f>IFERROR(VLOOKUP(Table49[[#This Row],[ITEM CODE]],Table2[[#All],[Item Code]:[Unit Cost]],10,0),0)</f>
        <v>0</v>
      </c>
      <c r="P4186" s="56"/>
      <c r="Q4186" s="58"/>
      <c r="R4186" s="58">
        <f>Table49[[#This Row],[QUANTITY]]*Table49[[#This Row],[INV Prices]]</f>
        <v>0</v>
      </c>
      <c r="S4186" s="67"/>
      <c r="V4186" s="41"/>
      <c r="W4186" s="4" t="str">
        <f>IFERROR(VLOOKUP(Table49[[#This Row],[ITEM CODE]],Table2[[Item Code]:[Category ]],6,0),"")</f>
        <v/>
      </c>
      <c r="X4186" s="1" t="str">
        <f>IFERROR(VLOOKUP(Table49[[#This Row],[ITEM CODE]],Table2[[Item Code]:[Sub Category]],7,0),"")</f>
        <v/>
      </c>
      <c r="Y4186" s="68" t="str">
        <f>Table49[[#This Row],[PO Number]]&amp;COUNTIFS($E$5:E4186,E4186)</f>
        <v>0</v>
      </c>
    </row>
    <row r="4187" spans="1:25" ht="14.7" customHeight="1" x14ac:dyDescent="0.3">
      <c r="A4187" s="1" t="str">
        <f>IF(Table49[[#This Row],[ITEM NAME]]="","",ROW()-4)</f>
        <v/>
      </c>
      <c r="B4187" s="68"/>
      <c r="C4187" s="4" t="str">
        <f>IFERROR(VLOOKUP(B4187,Table14[],3,0),"")</f>
        <v/>
      </c>
      <c r="D4187" s="4" t="str">
        <f>IFERROR(VLOOKUP(B4187,Table14[],2,0),"")</f>
        <v/>
      </c>
      <c r="E4187" s="4"/>
      <c r="H4187" s="41" t="str">
        <f>IFERROR(VLOOKUP(Table49[[#This Row],[ITEM CODE]],Table2[[Item Code]:[Master Name]],2,0),"")</f>
        <v/>
      </c>
      <c r="I4187" s="41"/>
      <c r="J4187" s="65" t="str">
        <f>IFERROR(VLOOKUP(Table49[[#This Row],[ITEM CODE]],Table2[[Item Code]:[Master Name]],3,0),"")</f>
        <v/>
      </c>
      <c r="K4187" s="1" t="str">
        <f>IFERROR(VLOOKUP(Table49[[#This Row],[ITEM CODE]],Table2[[Item Code]:[Master Name]],9,0),"")</f>
        <v/>
      </c>
      <c r="L4187" s="1" t="str">
        <f>IFERROR(VLOOKUP(Table49[[#This Row],[ITEM CODE]],Table2[[Item Code]:[Master Name]],8,0),"")</f>
        <v/>
      </c>
      <c r="M4187" s="41"/>
      <c r="N4187" s="66">
        <f>IFERROR(VLOOKUP(Table49[[#This Row],[ITEM CODE]],Table2[[#All],[Item Code]:[Unit Cost]],10,0),0)</f>
        <v>0</v>
      </c>
      <c r="O4187" s="134">
        <f>IFERROR(VLOOKUP(Table49[[#This Row],[ITEM CODE]],Table2[[#All],[Item Code]:[Unit Cost]],10,0),0)</f>
        <v>0</v>
      </c>
      <c r="P4187" s="56"/>
      <c r="Q4187" s="58"/>
      <c r="R4187" s="58">
        <f>Table49[[#This Row],[QUANTITY]]*Table49[[#This Row],[INV Prices]]</f>
        <v>0</v>
      </c>
      <c r="S4187" s="67"/>
      <c r="V4187" s="41"/>
      <c r="W4187" s="4" t="str">
        <f>IFERROR(VLOOKUP(Table49[[#This Row],[ITEM CODE]],Table2[[Item Code]:[Category ]],6,0),"")</f>
        <v/>
      </c>
      <c r="X4187" s="1" t="str">
        <f>IFERROR(VLOOKUP(Table49[[#This Row],[ITEM CODE]],Table2[[Item Code]:[Sub Category]],7,0),"")</f>
        <v/>
      </c>
      <c r="Y4187" s="68" t="str">
        <f>Table49[[#This Row],[PO Number]]&amp;COUNTIFS($E$5:E4187,E4187)</f>
        <v>0</v>
      </c>
    </row>
    <row r="4188" spans="1:25" ht="14.7" customHeight="1" x14ac:dyDescent="0.3">
      <c r="A4188" s="1" t="str">
        <f>IF(Table49[[#This Row],[ITEM NAME]]="","",ROW()-4)</f>
        <v/>
      </c>
      <c r="B4188" s="68"/>
      <c r="C4188" s="4" t="str">
        <f>IFERROR(VLOOKUP(B4188,Table14[],3,0),"")</f>
        <v/>
      </c>
      <c r="D4188" s="4" t="str">
        <f>IFERROR(VLOOKUP(B4188,Table14[],2,0),"")</f>
        <v/>
      </c>
      <c r="E4188" s="4"/>
      <c r="H4188" s="41" t="str">
        <f>IFERROR(VLOOKUP(Table49[[#This Row],[ITEM CODE]],Table2[[Item Code]:[Master Name]],2,0),"")</f>
        <v/>
      </c>
      <c r="I4188" s="41"/>
      <c r="J4188" s="65" t="str">
        <f>IFERROR(VLOOKUP(Table49[[#This Row],[ITEM CODE]],Table2[[Item Code]:[Master Name]],3,0),"")</f>
        <v/>
      </c>
      <c r="K4188" s="1" t="str">
        <f>IFERROR(VLOOKUP(Table49[[#This Row],[ITEM CODE]],Table2[[Item Code]:[Master Name]],9,0),"")</f>
        <v/>
      </c>
      <c r="L4188" s="1" t="str">
        <f>IFERROR(VLOOKUP(Table49[[#This Row],[ITEM CODE]],Table2[[Item Code]:[Master Name]],8,0),"")</f>
        <v/>
      </c>
      <c r="M4188" s="41"/>
      <c r="N4188" s="66">
        <f>IFERROR(VLOOKUP(Table49[[#This Row],[ITEM CODE]],Table2[[#All],[Item Code]:[Unit Cost]],10,0),0)</f>
        <v>0</v>
      </c>
      <c r="O4188" s="134">
        <f>IFERROR(VLOOKUP(Table49[[#This Row],[ITEM CODE]],Table2[[#All],[Item Code]:[Unit Cost]],10,0),0)</f>
        <v>0</v>
      </c>
      <c r="P4188" s="56"/>
      <c r="Q4188" s="58"/>
      <c r="R4188" s="58">
        <f>Table49[[#This Row],[QUANTITY]]*Table49[[#This Row],[INV Prices]]</f>
        <v>0</v>
      </c>
      <c r="S4188" s="67"/>
      <c r="V4188" s="41"/>
      <c r="W4188" s="4" t="str">
        <f>IFERROR(VLOOKUP(Table49[[#This Row],[ITEM CODE]],Table2[[Item Code]:[Category ]],6,0),"")</f>
        <v/>
      </c>
      <c r="X4188" s="1" t="str">
        <f>IFERROR(VLOOKUP(Table49[[#This Row],[ITEM CODE]],Table2[[Item Code]:[Sub Category]],7,0),"")</f>
        <v/>
      </c>
      <c r="Y4188" s="68" t="str">
        <f>Table49[[#This Row],[PO Number]]&amp;COUNTIFS($E$5:E4188,E4188)</f>
        <v>0</v>
      </c>
    </row>
    <row r="4189" spans="1:25" ht="14.7" customHeight="1" x14ac:dyDescent="0.3">
      <c r="A4189" s="1" t="str">
        <f>IF(Table49[[#This Row],[ITEM NAME]]="","",ROW()-4)</f>
        <v/>
      </c>
      <c r="B4189" s="68"/>
      <c r="C4189" s="4" t="str">
        <f>IFERROR(VLOOKUP(B4189,Table14[],3,0),"")</f>
        <v/>
      </c>
      <c r="D4189" s="4" t="str">
        <f>IFERROR(VLOOKUP(B4189,Table14[],2,0),"")</f>
        <v/>
      </c>
      <c r="E4189" s="4"/>
      <c r="H4189" s="41" t="str">
        <f>IFERROR(VLOOKUP(Table49[[#This Row],[ITEM CODE]],Table2[[Item Code]:[Master Name]],2,0),"")</f>
        <v/>
      </c>
      <c r="I4189" s="41"/>
      <c r="J4189" s="65" t="str">
        <f>IFERROR(VLOOKUP(Table49[[#This Row],[ITEM CODE]],Table2[[Item Code]:[Master Name]],3,0),"")</f>
        <v/>
      </c>
      <c r="K4189" s="1" t="str">
        <f>IFERROR(VLOOKUP(Table49[[#This Row],[ITEM CODE]],Table2[[Item Code]:[Master Name]],9,0),"")</f>
        <v/>
      </c>
      <c r="L4189" s="1" t="str">
        <f>IFERROR(VLOOKUP(Table49[[#This Row],[ITEM CODE]],Table2[[Item Code]:[Master Name]],8,0),"")</f>
        <v/>
      </c>
      <c r="M4189" s="41"/>
      <c r="N4189" s="66">
        <f>IFERROR(VLOOKUP(Table49[[#This Row],[ITEM CODE]],Table2[[#All],[Item Code]:[Unit Cost]],10,0),0)</f>
        <v>0</v>
      </c>
      <c r="O4189" s="134">
        <f>IFERROR(VLOOKUP(Table49[[#This Row],[ITEM CODE]],Table2[[#All],[Item Code]:[Unit Cost]],10,0),0)</f>
        <v>0</v>
      </c>
      <c r="P4189" s="56"/>
      <c r="Q4189" s="58"/>
      <c r="R4189" s="58">
        <f>Table49[[#This Row],[QUANTITY]]*Table49[[#This Row],[INV Prices]]</f>
        <v>0</v>
      </c>
      <c r="S4189" s="67"/>
      <c r="V4189" s="41"/>
      <c r="W4189" s="4" t="str">
        <f>IFERROR(VLOOKUP(Table49[[#This Row],[ITEM CODE]],Table2[[Item Code]:[Category ]],6,0),"")</f>
        <v/>
      </c>
      <c r="X4189" s="1" t="str">
        <f>IFERROR(VLOOKUP(Table49[[#This Row],[ITEM CODE]],Table2[[Item Code]:[Sub Category]],7,0),"")</f>
        <v/>
      </c>
      <c r="Y4189" s="68" t="str">
        <f>Table49[[#This Row],[PO Number]]&amp;COUNTIFS($E$5:E4189,E4189)</f>
        <v>0</v>
      </c>
    </row>
    <row r="4190" spans="1:25" ht="14.7" customHeight="1" x14ac:dyDescent="0.3">
      <c r="A4190" s="1" t="str">
        <f>IF(Table49[[#This Row],[ITEM NAME]]="","",ROW()-4)</f>
        <v/>
      </c>
      <c r="B4190" s="68"/>
      <c r="C4190" s="4" t="str">
        <f>IFERROR(VLOOKUP(B4190,Table14[],3,0),"")</f>
        <v/>
      </c>
      <c r="D4190" s="4" t="str">
        <f>IFERROR(VLOOKUP(B4190,Table14[],2,0),"")</f>
        <v/>
      </c>
      <c r="E4190" s="4"/>
      <c r="H4190" s="41" t="str">
        <f>IFERROR(VLOOKUP(Table49[[#This Row],[ITEM CODE]],Table2[[Item Code]:[Master Name]],2,0),"")</f>
        <v/>
      </c>
      <c r="I4190" s="41"/>
      <c r="J4190" s="65" t="str">
        <f>IFERROR(VLOOKUP(Table49[[#This Row],[ITEM CODE]],Table2[[Item Code]:[Master Name]],3,0),"")</f>
        <v/>
      </c>
      <c r="K4190" s="1" t="str">
        <f>IFERROR(VLOOKUP(Table49[[#This Row],[ITEM CODE]],Table2[[Item Code]:[Master Name]],9,0),"")</f>
        <v/>
      </c>
      <c r="L4190" s="1" t="str">
        <f>IFERROR(VLOOKUP(Table49[[#This Row],[ITEM CODE]],Table2[[Item Code]:[Master Name]],8,0),"")</f>
        <v/>
      </c>
      <c r="M4190" s="41"/>
      <c r="N4190" s="66">
        <f>IFERROR(VLOOKUP(Table49[[#This Row],[ITEM CODE]],Table2[[#All],[Item Code]:[Unit Cost]],10,0),0)</f>
        <v>0</v>
      </c>
      <c r="O4190" s="134">
        <f>IFERROR(VLOOKUP(Table49[[#This Row],[ITEM CODE]],Table2[[#All],[Item Code]:[Unit Cost]],10,0),0)</f>
        <v>0</v>
      </c>
      <c r="P4190" s="56"/>
      <c r="Q4190" s="58"/>
      <c r="R4190" s="58">
        <f>Table49[[#This Row],[QUANTITY]]*Table49[[#This Row],[INV Prices]]</f>
        <v>0</v>
      </c>
      <c r="S4190" s="67"/>
      <c r="V4190" s="41"/>
      <c r="W4190" s="4" t="str">
        <f>IFERROR(VLOOKUP(Table49[[#This Row],[ITEM CODE]],Table2[[Item Code]:[Category ]],6,0),"")</f>
        <v/>
      </c>
      <c r="X4190" s="1" t="str">
        <f>IFERROR(VLOOKUP(Table49[[#This Row],[ITEM CODE]],Table2[[Item Code]:[Sub Category]],7,0),"")</f>
        <v/>
      </c>
      <c r="Y4190" s="68" t="str">
        <f>Table49[[#This Row],[PO Number]]&amp;COUNTIFS($E$5:E4190,E4190)</f>
        <v>0</v>
      </c>
    </row>
    <row r="4191" spans="1:25" ht="14.7" customHeight="1" x14ac:dyDescent="0.3">
      <c r="A4191" s="1" t="str">
        <f>IF(Table49[[#This Row],[ITEM NAME]]="","",ROW()-4)</f>
        <v/>
      </c>
      <c r="B4191" s="68"/>
      <c r="C4191" s="4" t="str">
        <f>IFERROR(VLOOKUP(B4191,Table14[],3,0),"")</f>
        <v/>
      </c>
      <c r="D4191" s="4" t="str">
        <f>IFERROR(VLOOKUP(B4191,Table14[],2,0),"")</f>
        <v/>
      </c>
      <c r="E4191" s="4"/>
      <c r="H4191" s="41" t="str">
        <f>IFERROR(VLOOKUP(Table49[[#This Row],[ITEM CODE]],Table2[[Item Code]:[Master Name]],2,0),"")</f>
        <v/>
      </c>
      <c r="I4191" s="41"/>
      <c r="J4191" s="65" t="str">
        <f>IFERROR(VLOOKUP(Table49[[#This Row],[ITEM CODE]],Table2[[Item Code]:[Master Name]],3,0),"")</f>
        <v/>
      </c>
      <c r="K4191" s="1" t="str">
        <f>IFERROR(VLOOKUP(Table49[[#This Row],[ITEM CODE]],Table2[[Item Code]:[Master Name]],9,0),"")</f>
        <v/>
      </c>
      <c r="L4191" s="1" t="str">
        <f>IFERROR(VLOOKUP(Table49[[#This Row],[ITEM CODE]],Table2[[Item Code]:[Master Name]],8,0),"")</f>
        <v/>
      </c>
      <c r="M4191" s="41"/>
      <c r="N4191" s="66">
        <f>IFERROR(VLOOKUP(Table49[[#This Row],[ITEM CODE]],Table2[[#All],[Item Code]:[Unit Cost]],10,0),0)</f>
        <v>0</v>
      </c>
      <c r="O4191" s="134">
        <f>IFERROR(VLOOKUP(Table49[[#This Row],[ITEM CODE]],Table2[[#All],[Item Code]:[Unit Cost]],10,0),0)</f>
        <v>0</v>
      </c>
      <c r="P4191" s="56"/>
      <c r="Q4191" s="58"/>
      <c r="R4191" s="58">
        <f>Table49[[#This Row],[QUANTITY]]*Table49[[#This Row],[INV Prices]]</f>
        <v>0</v>
      </c>
      <c r="S4191" s="67"/>
      <c r="V4191" s="41"/>
      <c r="W4191" s="4" t="str">
        <f>IFERROR(VLOOKUP(Table49[[#This Row],[ITEM CODE]],Table2[[Item Code]:[Category ]],6,0),"")</f>
        <v/>
      </c>
      <c r="X4191" s="1" t="str">
        <f>IFERROR(VLOOKUP(Table49[[#This Row],[ITEM CODE]],Table2[[Item Code]:[Sub Category]],7,0),"")</f>
        <v/>
      </c>
      <c r="Y4191" s="68" t="str">
        <f>Table49[[#This Row],[PO Number]]&amp;COUNTIFS($E$5:E4191,E4191)</f>
        <v>0</v>
      </c>
    </row>
    <row r="4192" spans="1:25" ht="14.7" customHeight="1" x14ac:dyDescent="0.3">
      <c r="A4192" s="1" t="str">
        <f>IF(Table49[[#This Row],[ITEM NAME]]="","",ROW()-4)</f>
        <v/>
      </c>
      <c r="B4192" s="68"/>
      <c r="C4192" s="4" t="str">
        <f>IFERROR(VLOOKUP(B4192,Table14[],3,0),"")</f>
        <v/>
      </c>
      <c r="D4192" s="4" t="str">
        <f>IFERROR(VLOOKUP(B4192,Table14[],2,0),"")</f>
        <v/>
      </c>
      <c r="E4192" s="4"/>
      <c r="H4192" s="41" t="str">
        <f>IFERROR(VLOOKUP(Table49[[#This Row],[ITEM CODE]],Table2[[Item Code]:[Master Name]],2,0),"")</f>
        <v/>
      </c>
      <c r="I4192" s="41"/>
      <c r="J4192" s="65" t="str">
        <f>IFERROR(VLOOKUP(Table49[[#This Row],[ITEM CODE]],Table2[[Item Code]:[Master Name]],3,0),"")</f>
        <v/>
      </c>
      <c r="K4192" s="1" t="str">
        <f>IFERROR(VLOOKUP(Table49[[#This Row],[ITEM CODE]],Table2[[Item Code]:[Master Name]],9,0),"")</f>
        <v/>
      </c>
      <c r="L4192" s="1" t="str">
        <f>IFERROR(VLOOKUP(Table49[[#This Row],[ITEM CODE]],Table2[[Item Code]:[Master Name]],8,0),"")</f>
        <v/>
      </c>
      <c r="M4192" s="41"/>
      <c r="N4192" s="66">
        <f>IFERROR(VLOOKUP(Table49[[#This Row],[ITEM CODE]],Table2[[#All],[Item Code]:[Unit Cost]],10,0),0)</f>
        <v>0</v>
      </c>
      <c r="O4192" s="134">
        <f>IFERROR(VLOOKUP(Table49[[#This Row],[ITEM CODE]],Table2[[#All],[Item Code]:[Unit Cost]],10,0),0)</f>
        <v>0</v>
      </c>
      <c r="P4192" s="56"/>
      <c r="Q4192" s="58"/>
      <c r="R4192" s="58">
        <f>Table49[[#This Row],[QUANTITY]]*Table49[[#This Row],[INV Prices]]</f>
        <v>0</v>
      </c>
      <c r="S4192" s="67"/>
      <c r="V4192" s="41"/>
      <c r="W4192" s="4" t="str">
        <f>IFERROR(VLOOKUP(Table49[[#This Row],[ITEM CODE]],Table2[[Item Code]:[Category ]],6,0),"")</f>
        <v/>
      </c>
      <c r="X4192" s="1" t="str">
        <f>IFERROR(VLOOKUP(Table49[[#This Row],[ITEM CODE]],Table2[[Item Code]:[Sub Category]],7,0),"")</f>
        <v/>
      </c>
      <c r="Y4192" s="68" t="str">
        <f>Table49[[#This Row],[PO Number]]&amp;COUNTIFS($E$5:E4192,E4192)</f>
        <v>0</v>
      </c>
    </row>
    <row r="4193" spans="1:25" ht="14.7" customHeight="1" x14ac:dyDescent="0.3">
      <c r="A4193" s="1" t="str">
        <f>IF(Table49[[#This Row],[ITEM NAME]]="","",ROW()-4)</f>
        <v/>
      </c>
      <c r="B4193" s="68"/>
      <c r="C4193" s="4" t="str">
        <f>IFERROR(VLOOKUP(B4193,Table14[],3,0),"")</f>
        <v/>
      </c>
      <c r="D4193" s="4" t="str">
        <f>IFERROR(VLOOKUP(B4193,Table14[],2,0),"")</f>
        <v/>
      </c>
      <c r="E4193" s="4"/>
      <c r="H4193" s="41" t="str">
        <f>IFERROR(VLOOKUP(Table49[[#This Row],[ITEM CODE]],Table2[[Item Code]:[Master Name]],2,0),"")</f>
        <v/>
      </c>
      <c r="I4193" s="41"/>
      <c r="J4193" s="65" t="str">
        <f>IFERROR(VLOOKUP(Table49[[#This Row],[ITEM CODE]],Table2[[Item Code]:[Master Name]],3,0),"")</f>
        <v/>
      </c>
      <c r="K4193" s="1" t="str">
        <f>IFERROR(VLOOKUP(Table49[[#This Row],[ITEM CODE]],Table2[[Item Code]:[Master Name]],9,0),"")</f>
        <v/>
      </c>
      <c r="L4193" s="1" t="str">
        <f>IFERROR(VLOOKUP(Table49[[#This Row],[ITEM CODE]],Table2[[Item Code]:[Master Name]],8,0),"")</f>
        <v/>
      </c>
      <c r="M4193" s="41"/>
      <c r="N4193" s="66">
        <f>IFERROR(VLOOKUP(Table49[[#This Row],[ITEM CODE]],Table2[[#All],[Item Code]:[Unit Cost]],10,0),0)</f>
        <v>0</v>
      </c>
      <c r="O4193" s="134">
        <f>IFERROR(VLOOKUP(Table49[[#This Row],[ITEM CODE]],Table2[[#All],[Item Code]:[Unit Cost]],10,0),0)</f>
        <v>0</v>
      </c>
      <c r="P4193" s="56"/>
      <c r="Q4193" s="58"/>
      <c r="R4193" s="58">
        <f>Table49[[#This Row],[QUANTITY]]*Table49[[#This Row],[INV Prices]]</f>
        <v>0</v>
      </c>
      <c r="S4193" s="67"/>
      <c r="V4193" s="41"/>
      <c r="W4193" s="4" t="str">
        <f>IFERROR(VLOOKUP(Table49[[#This Row],[ITEM CODE]],Table2[[Item Code]:[Category ]],6,0),"")</f>
        <v/>
      </c>
      <c r="X4193" s="1" t="str">
        <f>IFERROR(VLOOKUP(Table49[[#This Row],[ITEM CODE]],Table2[[Item Code]:[Sub Category]],7,0),"")</f>
        <v/>
      </c>
      <c r="Y4193" s="68" t="str">
        <f>Table49[[#This Row],[PO Number]]&amp;COUNTIFS($E$5:E4193,E4193)</f>
        <v>0</v>
      </c>
    </row>
    <row r="4194" spans="1:25" ht="14.7" customHeight="1" x14ac:dyDescent="0.3">
      <c r="A4194" s="1" t="str">
        <f>IF(Table49[[#This Row],[ITEM NAME]]="","",ROW()-4)</f>
        <v/>
      </c>
      <c r="B4194" s="68"/>
      <c r="C4194" s="4" t="str">
        <f>IFERROR(VLOOKUP(B4194,Table14[],3,0),"")</f>
        <v/>
      </c>
      <c r="D4194" s="4" t="str">
        <f>IFERROR(VLOOKUP(B4194,Table14[],2,0),"")</f>
        <v/>
      </c>
      <c r="E4194" s="4"/>
      <c r="H4194" s="41" t="str">
        <f>IFERROR(VLOOKUP(Table49[[#This Row],[ITEM CODE]],Table2[[Item Code]:[Master Name]],2,0),"")</f>
        <v/>
      </c>
      <c r="I4194" s="41"/>
      <c r="J4194" s="65" t="str">
        <f>IFERROR(VLOOKUP(Table49[[#This Row],[ITEM CODE]],Table2[[Item Code]:[Master Name]],3,0),"")</f>
        <v/>
      </c>
      <c r="K4194" s="1" t="str">
        <f>IFERROR(VLOOKUP(Table49[[#This Row],[ITEM CODE]],Table2[[Item Code]:[Master Name]],9,0),"")</f>
        <v/>
      </c>
      <c r="L4194" s="1" t="str">
        <f>IFERROR(VLOOKUP(Table49[[#This Row],[ITEM CODE]],Table2[[Item Code]:[Master Name]],8,0),"")</f>
        <v/>
      </c>
      <c r="M4194" s="41"/>
      <c r="N4194" s="66">
        <f>IFERROR(VLOOKUP(Table49[[#This Row],[ITEM CODE]],Table2[[#All],[Item Code]:[Unit Cost]],10,0),0)</f>
        <v>0</v>
      </c>
      <c r="O4194" s="134">
        <f>IFERROR(VLOOKUP(Table49[[#This Row],[ITEM CODE]],Table2[[#All],[Item Code]:[Unit Cost]],10,0),0)</f>
        <v>0</v>
      </c>
      <c r="P4194" s="56"/>
      <c r="Q4194" s="58"/>
      <c r="R4194" s="58">
        <f>Table49[[#This Row],[QUANTITY]]*Table49[[#This Row],[INV Prices]]</f>
        <v>0</v>
      </c>
      <c r="S4194" s="67"/>
      <c r="V4194" s="41"/>
      <c r="W4194" s="4" t="str">
        <f>IFERROR(VLOOKUP(Table49[[#This Row],[ITEM CODE]],Table2[[Item Code]:[Category ]],6,0),"")</f>
        <v/>
      </c>
      <c r="X4194" s="1" t="str">
        <f>IFERROR(VLOOKUP(Table49[[#This Row],[ITEM CODE]],Table2[[Item Code]:[Sub Category]],7,0),"")</f>
        <v/>
      </c>
      <c r="Y4194" s="68" t="str">
        <f>Table49[[#This Row],[PO Number]]&amp;COUNTIFS($E$5:E4194,E4194)</f>
        <v>0</v>
      </c>
    </row>
    <row r="4195" spans="1:25" ht="14.7" customHeight="1" x14ac:dyDescent="0.3">
      <c r="A4195" s="1" t="str">
        <f>IF(Table49[[#This Row],[ITEM NAME]]="","",ROW()-4)</f>
        <v/>
      </c>
      <c r="B4195" s="68"/>
      <c r="C4195" s="4" t="str">
        <f>IFERROR(VLOOKUP(B4195,Table14[],3,0),"")</f>
        <v/>
      </c>
      <c r="D4195" s="4" t="str">
        <f>IFERROR(VLOOKUP(B4195,Table14[],2,0),"")</f>
        <v/>
      </c>
      <c r="E4195" s="4"/>
      <c r="H4195" s="41" t="str">
        <f>IFERROR(VLOOKUP(Table49[[#This Row],[ITEM CODE]],Table2[[Item Code]:[Master Name]],2,0),"")</f>
        <v/>
      </c>
      <c r="I4195" s="41"/>
      <c r="J4195" s="65" t="str">
        <f>IFERROR(VLOOKUP(Table49[[#This Row],[ITEM CODE]],Table2[[Item Code]:[Master Name]],3,0),"")</f>
        <v/>
      </c>
      <c r="K4195" s="1" t="str">
        <f>IFERROR(VLOOKUP(Table49[[#This Row],[ITEM CODE]],Table2[[Item Code]:[Master Name]],9,0),"")</f>
        <v/>
      </c>
      <c r="L4195" s="1" t="str">
        <f>IFERROR(VLOOKUP(Table49[[#This Row],[ITEM CODE]],Table2[[Item Code]:[Master Name]],8,0),"")</f>
        <v/>
      </c>
      <c r="M4195" s="41"/>
      <c r="N4195" s="66">
        <f>IFERROR(VLOOKUP(Table49[[#This Row],[ITEM CODE]],Table2[[#All],[Item Code]:[Unit Cost]],10,0),0)</f>
        <v>0</v>
      </c>
      <c r="O4195" s="134">
        <f>IFERROR(VLOOKUP(Table49[[#This Row],[ITEM CODE]],Table2[[#All],[Item Code]:[Unit Cost]],10,0),0)</f>
        <v>0</v>
      </c>
      <c r="P4195" s="56"/>
      <c r="Q4195" s="58"/>
      <c r="R4195" s="58">
        <f>Table49[[#This Row],[QUANTITY]]*Table49[[#This Row],[INV Prices]]</f>
        <v>0</v>
      </c>
      <c r="S4195" s="67"/>
      <c r="V4195" s="41"/>
      <c r="W4195" s="4" t="str">
        <f>IFERROR(VLOOKUP(Table49[[#This Row],[ITEM CODE]],Table2[[Item Code]:[Category ]],6,0),"")</f>
        <v/>
      </c>
      <c r="X4195" s="1" t="str">
        <f>IFERROR(VLOOKUP(Table49[[#This Row],[ITEM CODE]],Table2[[Item Code]:[Sub Category]],7,0),"")</f>
        <v/>
      </c>
      <c r="Y4195" s="68" t="str">
        <f>Table49[[#This Row],[PO Number]]&amp;COUNTIFS($E$5:E4195,E4195)</f>
        <v>0</v>
      </c>
    </row>
    <row r="4196" spans="1:25" ht="14.7" customHeight="1" x14ac:dyDescent="0.3">
      <c r="A4196" s="1" t="str">
        <f>IF(Table49[[#This Row],[ITEM NAME]]="","",ROW()-4)</f>
        <v/>
      </c>
      <c r="B4196" s="68"/>
      <c r="C4196" s="4" t="str">
        <f>IFERROR(VLOOKUP(B4196,Table14[],3,0),"")</f>
        <v/>
      </c>
      <c r="D4196" s="4" t="str">
        <f>IFERROR(VLOOKUP(B4196,Table14[],2,0),"")</f>
        <v/>
      </c>
      <c r="E4196" s="4"/>
      <c r="H4196" s="41" t="str">
        <f>IFERROR(VLOOKUP(Table49[[#This Row],[ITEM CODE]],Table2[[Item Code]:[Master Name]],2,0),"")</f>
        <v/>
      </c>
      <c r="I4196" s="41"/>
      <c r="J4196" s="65" t="str">
        <f>IFERROR(VLOOKUP(Table49[[#This Row],[ITEM CODE]],Table2[[Item Code]:[Master Name]],3,0),"")</f>
        <v/>
      </c>
      <c r="K4196" s="1" t="str">
        <f>IFERROR(VLOOKUP(Table49[[#This Row],[ITEM CODE]],Table2[[Item Code]:[Master Name]],9,0),"")</f>
        <v/>
      </c>
      <c r="L4196" s="1" t="str">
        <f>IFERROR(VLOOKUP(Table49[[#This Row],[ITEM CODE]],Table2[[Item Code]:[Master Name]],8,0),"")</f>
        <v/>
      </c>
      <c r="M4196" s="41"/>
      <c r="N4196" s="66">
        <f>IFERROR(VLOOKUP(Table49[[#This Row],[ITEM CODE]],Table2[[#All],[Item Code]:[Unit Cost]],10,0),0)</f>
        <v>0</v>
      </c>
      <c r="O4196" s="134">
        <f>IFERROR(VLOOKUP(Table49[[#This Row],[ITEM CODE]],Table2[[#All],[Item Code]:[Unit Cost]],10,0),0)</f>
        <v>0</v>
      </c>
      <c r="P4196" s="56"/>
      <c r="Q4196" s="58"/>
      <c r="R4196" s="58">
        <f>Table49[[#This Row],[QUANTITY]]*Table49[[#This Row],[INV Prices]]</f>
        <v>0</v>
      </c>
      <c r="S4196" s="67"/>
      <c r="V4196" s="41"/>
      <c r="W4196" s="4" t="str">
        <f>IFERROR(VLOOKUP(Table49[[#This Row],[ITEM CODE]],Table2[[Item Code]:[Category ]],6,0),"")</f>
        <v/>
      </c>
      <c r="X4196" s="1" t="str">
        <f>IFERROR(VLOOKUP(Table49[[#This Row],[ITEM CODE]],Table2[[Item Code]:[Sub Category]],7,0),"")</f>
        <v/>
      </c>
      <c r="Y4196" s="68" t="str">
        <f>Table49[[#This Row],[PO Number]]&amp;COUNTIFS($E$5:E4196,E4196)</f>
        <v>0</v>
      </c>
    </row>
    <row r="4197" spans="1:25" ht="14.7" customHeight="1" x14ac:dyDescent="0.3">
      <c r="A4197" s="1" t="str">
        <f>IF(Table49[[#This Row],[ITEM NAME]]="","",ROW()-4)</f>
        <v/>
      </c>
      <c r="B4197" s="68"/>
      <c r="C4197" s="4" t="str">
        <f>IFERROR(VLOOKUP(B4197,Table14[],3,0),"")</f>
        <v/>
      </c>
      <c r="D4197" s="4" t="str">
        <f>IFERROR(VLOOKUP(B4197,Table14[],2,0),"")</f>
        <v/>
      </c>
      <c r="E4197" s="4"/>
      <c r="H4197" s="41" t="str">
        <f>IFERROR(VLOOKUP(Table49[[#This Row],[ITEM CODE]],Table2[[Item Code]:[Master Name]],2,0),"")</f>
        <v/>
      </c>
      <c r="I4197" s="41"/>
      <c r="J4197" s="65" t="str">
        <f>IFERROR(VLOOKUP(Table49[[#This Row],[ITEM CODE]],Table2[[Item Code]:[Master Name]],3,0),"")</f>
        <v/>
      </c>
      <c r="K4197" s="1" t="str">
        <f>IFERROR(VLOOKUP(Table49[[#This Row],[ITEM CODE]],Table2[[Item Code]:[Master Name]],9,0),"")</f>
        <v/>
      </c>
      <c r="L4197" s="1" t="str">
        <f>IFERROR(VLOOKUP(Table49[[#This Row],[ITEM CODE]],Table2[[Item Code]:[Master Name]],8,0),"")</f>
        <v/>
      </c>
      <c r="M4197" s="41"/>
      <c r="N4197" s="66">
        <f>IFERROR(VLOOKUP(Table49[[#This Row],[ITEM CODE]],Table2[[#All],[Item Code]:[Unit Cost]],10,0),0)</f>
        <v>0</v>
      </c>
      <c r="O4197" s="134">
        <f>IFERROR(VLOOKUP(Table49[[#This Row],[ITEM CODE]],Table2[[#All],[Item Code]:[Unit Cost]],10,0),0)</f>
        <v>0</v>
      </c>
      <c r="P4197" s="56"/>
      <c r="Q4197" s="58"/>
      <c r="R4197" s="58">
        <f>Table49[[#This Row],[QUANTITY]]*Table49[[#This Row],[INV Prices]]</f>
        <v>0</v>
      </c>
      <c r="S4197" s="67"/>
      <c r="V4197" s="41"/>
      <c r="W4197" s="4" t="str">
        <f>IFERROR(VLOOKUP(Table49[[#This Row],[ITEM CODE]],Table2[[Item Code]:[Category ]],6,0),"")</f>
        <v/>
      </c>
      <c r="X4197" s="1" t="str">
        <f>IFERROR(VLOOKUP(Table49[[#This Row],[ITEM CODE]],Table2[[Item Code]:[Sub Category]],7,0),"")</f>
        <v/>
      </c>
      <c r="Y4197" s="68" t="str">
        <f>Table49[[#This Row],[PO Number]]&amp;COUNTIFS($E$5:E4197,E4197)</f>
        <v>0</v>
      </c>
    </row>
    <row r="4198" spans="1:25" ht="14.7" customHeight="1" x14ac:dyDescent="0.3">
      <c r="A4198" s="1" t="str">
        <f>IF(Table49[[#This Row],[ITEM NAME]]="","",ROW()-4)</f>
        <v/>
      </c>
      <c r="B4198" s="68"/>
      <c r="C4198" s="4" t="str">
        <f>IFERROR(VLOOKUP(B4198,Table14[],3,0),"")</f>
        <v/>
      </c>
      <c r="D4198" s="4" t="str">
        <f>IFERROR(VLOOKUP(B4198,Table14[],2,0),"")</f>
        <v/>
      </c>
      <c r="E4198" s="4"/>
      <c r="H4198" s="41" t="str">
        <f>IFERROR(VLOOKUP(Table49[[#This Row],[ITEM CODE]],Table2[[Item Code]:[Master Name]],2,0),"")</f>
        <v/>
      </c>
      <c r="I4198" s="41"/>
      <c r="J4198" s="65" t="str">
        <f>IFERROR(VLOOKUP(Table49[[#This Row],[ITEM CODE]],Table2[[Item Code]:[Master Name]],3,0),"")</f>
        <v/>
      </c>
      <c r="K4198" s="1" t="str">
        <f>IFERROR(VLOOKUP(Table49[[#This Row],[ITEM CODE]],Table2[[Item Code]:[Master Name]],9,0),"")</f>
        <v/>
      </c>
      <c r="L4198" s="1" t="str">
        <f>IFERROR(VLOOKUP(Table49[[#This Row],[ITEM CODE]],Table2[[Item Code]:[Master Name]],8,0),"")</f>
        <v/>
      </c>
      <c r="M4198" s="41"/>
      <c r="N4198" s="66">
        <f>IFERROR(VLOOKUP(Table49[[#This Row],[ITEM CODE]],Table2[[#All],[Item Code]:[Unit Cost]],10,0),0)</f>
        <v>0</v>
      </c>
      <c r="O4198" s="134">
        <f>IFERROR(VLOOKUP(Table49[[#This Row],[ITEM CODE]],Table2[[#All],[Item Code]:[Unit Cost]],10,0),0)</f>
        <v>0</v>
      </c>
      <c r="P4198" s="56"/>
      <c r="Q4198" s="58"/>
      <c r="R4198" s="58">
        <f>Table49[[#This Row],[QUANTITY]]*Table49[[#This Row],[INV Prices]]</f>
        <v>0</v>
      </c>
      <c r="S4198" s="67"/>
      <c r="V4198" s="41"/>
      <c r="W4198" s="4" t="str">
        <f>IFERROR(VLOOKUP(Table49[[#This Row],[ITEM CODE]],Table2[[Item Code]:[Category ]],6,0),"")</f>
        <v/>
      </c>
      <c r="X4198" s="1" t="str">
        <f>IFERROR(VLOOKUP(Table49[[#This Row],[ITEM CODE]],Table2[[Item Code]:[Sub Category]],7,0),"")</f>
        <v/>
      </c>
      <c r="Y4198" s="68" t="str">
        <f>Table49[[#This Row],[PO Number]]&amp;COUNTIFS($E$5:E4198,E4198)</f>
        <v>0</v>
      </c>
    </row>
    <row r="4199" spans="1:25" ht="14.7" customHeight="1" x14ac:dyDescent="0.3">
      <c r="A4199" s="1" t="str">
        <f>IF(Table49[[#This Row],[ITEM NAME]]="","",ROW()-4)</f>
        <v/>
      </c>
      <c r="B4199" s="68"/>
      <c r="C4199" s="4" t="str">
        <f>IFERROR(VLOOKUP(B4199,Table14[],3,0),"")</f>
        <v/>
      </c>
      <c r="D4199" s="4" t="str">
        <f>IFERROR(VLOOKUP(B4199,Table14[],2,0),"")</f>
        <v/>
      </c>
      <c r="E4199" s="4"/>
      <c r="H4199" s="41" t="str">
        <f>IFERROR(VLOOKUP(Table49[[#This Row],[ITEM CODE]],Table2[[Item Code]:[Master Name]],2,0),"")</f>
        <v/>
      </c>
      <c r="I4199" s="41"/>
      <c r="J4199" s="65" t="str">
        <f>IFERROR(VLOOKUP(Table49[[#This Row],[ITEM CODE]],Table2[[Item Code]:[Master Name]],3,0),"")</f>
        <v/>
      </c>
      <c r="K4199" s="1" t="str">
        <f>IFERROR(VLOOKUP(Table49[[#This Row],[ITEM CODE]],Table2[[Item Code]:[Master Name]],9,0),"")</f>
        <v/>
      </c>
      <c r="L4199" s="1" t="str">
        <f>IFERROR(VLOOKUP(Table49[[#This Row],[ITEM CODE]],Table2[[Item Code]:[Master Name]],8,0),"")</f>
        <v/>
      </c>
      <c r="M4199" s="41"/>
      <c r="N4199" s="66">
        <f>IFERROR(VLOOKUP(Table49[[#This Row],[ITEM CODE]],Table2[[#All],[Item Code]:[Unit Cost]],10,0),0)</f>
        <v>0</v>
      </c>
      <c r="O4199" s="134">
        <f>IFERROR(VLOOKUP(Table49[[#This Row],[ITEM CODE]],Table2[[#All],[Item Code]:[Unit Cost]],10,0),0)</f>
        <v>0</v>
      </c>
      <c r="P4199" s="56"/>
      <c r="Q4199" s="58"/>
      <c r="R4199" s="58">
        <f>Table49[[#This Row],[QUANTITY]]*Table49[[#This Row],[INV Prices]]</f>
        <v>0</v>
      </c>
      <c r="S4199" s="67"/>
      <c r="V4199" s="41"/>
      <c r="W4199" s="4" t="str">
        <f>IFERROR(VLOOKUP(Table49[[#This Row],[ITEM CODE]],Table2[[Item Code]:[Category ]],6,0),"")</f>
        <v/>
      </c>
      <c r="X4199" s="1" t="str">
        <f>IFERROR(VLOOKUP(Table49[[#This Row],[ITEM CODE]],Table2[[Item Code]:[Sub Category]],7,0),"")</f>
        <v/>
      </c>
      <c r="Y4199" s="68" t="str">
        <f>Table49[[#This Row],[PO Number]]&amp;COUNTIFS($E$5:E4199,E4199)</f>
        <v>0</v>
      </c>
    </row>
    <row r="4200" spans="1:25" ht="14.7" customHeight="1" x14ac:dyDescent="0.3">
      <c r="A4200" s="1" t="str">
        <f>IF(Table49[[#This Row],[ITEM NAME]]="","",ROW()-4)</f>
        <v/>
      </c>
      <c r="B4200" s="68"/>
      <c r="C4200" s="4" t="str">
        <f>IFERROR(VLOOKUP(B4200,Table14[],3,0),"")</f>
        <v/>
      </c>
      <c r="D4200" s="4" t="str">
        <f>IFERROR(VLOOKUP(B4200,Table14[],2,0),"")</f>
        <v/>
      </c>
      <c r="E4200" s="4"/>
      <c r="H4200" s="41" t="str">
        <f>IFERROR(VLOOKUP(Table49[[#This Row],[ITEM CODE]],Table2[[Item Code]:[Master Name]],2,0),"")</f>
        <v/>
      </c>
      <c r="I4200" s="41"/>
      <c r="J4200" s="65" t="str">
        <f>IFERROR(VLOOKUP(Table49[[#This Row],[ITEM CODE]],Table2[[Item Code]:[Master Name]],3,0),"")</f>
        <v/>
      </c>
      <c r="K4200" s="1" t="str">
        <f>IFERROR(VLOOKUP(Table49[[#This Row],[ITEM CODE]],Table2[[Item Code]:[Master Name]],9,0),"")</f>
        <v/>
      </c>
      <c r="L4200" s="1" t="str">
        <f>IFERROR(VLOOKUP(Table49[[#This Row],[ITEM CODE]],Table2[[Item Code]:[Master Name]],8,0),"")</f>
        <v/>
      </c>
      <c r="M4200" s="41"/>
      <c r="N4200" s="66">
        <f>IFERROR(VLOOKUP(Table49[[#This Row],[ITEM CODE]],Table2[[#All],[Item Code]:[Unit Cost]],10,0),0)</f>
        <v>0</v>
      </c>
      <c r="O4200" s="134">
        <f>IFERROR(VLOOKUP(Table49[[#This Row],[ITEM CODE]],Table2[[#All],[Item Code]:[Unit Cost]],10,0),0)</f>
        <v>0</v>
      </c>
      <c r="P4200" s="56"/>
      <c r="Q4200" s="58"/>
      <c r="R4200" s="58">
        <f>Table49[[#This Row],[QUANTITY]]*Table49[[#This Row],[INV Prices]]</f>
        <v>0</v>
      </c>
      <c r="S4200" s="67"/>
      <c r="V4200" s="41"/>
      <c r="W4200" s="4" t="str">
        <f>IFERROR(VLOOKUP(Table49[[#This Row],[ITEM CODE]],Table2[[Item Code]:[Category ]],6,0),"")</f>
        <v/>
      </c>
      <c r="X4200" s="1" t="str">
        <f>IFERROR(VLOOKUP(Table49[[#This Row],[ITEM CODE]],Table2[[Item Code]:[Sub Category]],7,0),"")</f>
        <v/>
      </c>
      <c r="Y4200" s="68" t="str">
        <f>Table49[[#This Row],[PO Number]]&amp;COUNTIFS($E$5:E4200,E4200)</f>
        <v>0</v>
      </c>
    </row>
    <row r="4201" spans="1:25" ht="14.7" customHeight="1" x14ac:dyDescent="0.3">
      <c r="A4201" s="1" t="str">
        <f>IF(Table49[[#This Row],[ITEM NAME]]="","",ROW()-4)</f>
        <v/>
      </c>
      <c r="B4201" s="68"/>
      <c r="C4201" s="4" t="str">
        <f>IFERROR(VLOOKUP(B4201,Table14[],3,0),"")</f>
        <v/>
      </c>
      <c r="D4201" s="4" t="str">
        <f>IFERROR(VLOOKUP(B4201,Table14[],2,0),"")</f>
        <v/>
      </c>
      <c r="E4201" s="4"/>
      <c r="H4201" s="41" t="str">
        <f>IFERROR(VLOOKUP(Table49[[#This Row],[ITEM CODE]],Table2[[Item Code]:[Master Name]],2,0),"")</f>
        <v/>
      </c>
      <c r="I4201" s="41"/>
      <c r="J4201" s="65" t="str">
        <f>IFERROR(VLOOKUP(Table49[[#This Row],[ITEM CODE]],Table2[[Item Code]:[Master Name]],3,0),"")</f>
        <v/>
      </c>
      <c r="K4201" s="1" t="str">
        <f>IFERROR(VLOOKUP(Table49[[#This Row],[ITEM CODE]],Table2[[Item Code]:[Master Name]],9,0),"")</f>
        <v/>
      </c>
      <c r="L4201" s="1" t="str">
        <f>IFERROR(VLOOKUP(Table49[[#This Row],[ITEM CODE]],Table2[[Item Code]:[Master Name]],8,0),"")</f>
        <v/>
      </c>
      <c r="M4201" s="41"/>
      <c r="N4201" s="66">
        <f>IFERROR(VLOOKUP(Table49[[#This Row],[ITEM CODE]],Table2[[#All],[Item Code]:[Unit Cost]],10,0),0)</f>
        <v>0</v>
      </c>
      <c r="O4201" s="134">
        <f>IFERROR(VLOOKUP(Table49[[#This Row],[ITEM CODE]],Table2[[#All],[Item Code]:[Unit Cost]],10,0),0)</f>
        <v>0</v>
      </c>
      <c r="P4201" s="56"/>
      <c r="Q4201" s="58"/>
      <c r="R4201" s="58">
        <f>Table49[[#This Row],[QUANTITY]]*Table49[[#This Row],[INV Prices]]</f>
        <v>0</v>
      </c>
      <c r="S4201" s="67"/>
      <c r="V4201" s="41"/>
      <c r="W4201" s="4" t="str">
        <f>IFERROR(VLOOKUP(Table49[[#This Row],[ITEM CODE]],Table2[[Item Code]:[Category ]],6,0),"")</f>
        <v/>
      </c>
      <c r="X4201" s="1" t="str">
        <f>IFERROR(VLOOKUP(Table49[[#This Row],[ITEM CODE]],Table2[[Item Code]:[Sub Category]],7,0),"")</f>
        <v/>
      </c>
      <c r="Y4201" s="68" t="str">
        <f>Table49[[#This Row],[PO Number]]&amp;COUNTIFS($E$5:E4201,E4201)</f>
        <v>0</v>
      </c>
    </row>
    <row r="4202" spans="1:25" ht="14.7" customHeight="1" x14ac:dyDescent="0.3">
      <c r="A4202" s="1" t="str">
        <f>IF(Table49[[#This Row],[ITEM NAME]]="","",ROW()-4)</f>
        <v/>
      </c>
      <c r="B4202" s="68"/>
      <c r="C4202" s="4" t="str">
        <f>IFERROR(VLOOKUP(B4202,Table14[],3,0),"")</f>
        <v/>
      </c>
      <c r="D4202" s="4" t="str">
        <f>IFERROR(VLOOKUP(B4202,Table14[],2,0),"")</f>
        <v/>
      </c>
      <c r="E4202" s="4"/>
      <c r="H4202" s="41" t="str">
        <f>IFERROR(VLOOKUP(Table49[[#This Row],[ITEM CODE]],Table2[[Item Code]:[Master Name]],2,0),"")</f>
        <v/>
      </c>
      <c r="I4202" s="41"/>
      <c r="J4202" s="65" t="str">
        <f>IFERROR(VLOOKUP(Table49[[#This Row],[ITEM CODE]],Table2[[Item Code]:[Master Name]],3,0),"")</f>
        <v/>
      </c>
      <c r="K4202" s="1" t="str">
        <f>IFERROR(VLOOKUP(Table49[[#This Row],[ITEM CODE]],Table2[[Item Code]:[Master Name]],9,0),"")</f>
        <v/>
      </c>
      <c r="L4202" s="1" t="str">
        <f>IFERROR(VLOOKUP(Table49[[#This Row],[ITEM CODE]],Table2[[Item Code]:[Master Name]],8,0),"")</f>
        <v/>
      </c>
      <c r="M4202" s="41"/>
      <c r="N4202" s="66">
        <f>IFERROR(VLOOKUP(Table49[[#This Row],[ITEM CODE]],Table2[[#All],[Item Code]:[Unit Cost]],10,0),0)</f>
        <v>0</v>
      </c>
      <c r="O4202" s="134">
        <f>IFERROR(VLOOKUP(Table49[[#This Row],[ITEM CODE]],Table2[[#All],[Item Code]:[Unit Cost]],10,0),0)</f>
        <v>0</v>
      </c>
      <c r="P4202" s="56"/>
      <c r="Q4202" s="58"/>
      <c r="R4202" s="58">
        <f>Table49[[#This Row],[QUANTITY]]*Table49[[#This Row],[INV Prices]]</f>
        <v>0</v>
      </c>
      <c r="S4202" s="67"/>
      <c r="V4202" s="41"/>
      <c r="W4202" s="4" t="str">
        <f>IFERROR(VLOOKUP(Table49[[#This Row],[ITEM CODE]],Table2[[Item Code]:[Category ]],6,0),"")</f>
        <v/>
      </c>
      <c r="X4202" s="1" t="str">
        <f>IFERROR(VLOOKUP(Table49[[#This Row],[ITEM CODE]],Table2[[Item Code]:[Sub Category]],7,0),"")</f>
        <v/>
      </c>
      <c r="Y4202" s="68" t="str">
        <f>Table49[[#This Row],[PO Number]]&amp;COUNTIFS($E$5:E4202,E4202)</f>
        <v>0</v>
      </c>
    </row>
    <row r="4203" spans="1:25" ht="14.7" customHeight="1" x14ac:dyDescent="0.3">
      <c r="A4203" s="1" t="str">
        <f>IF(Table49[[#This Row],[ITEM NAME]]="","",ROW()-4)</f>
        <v/>
      </c>
      <c r="B4203" s="68"/>
      <c r="C4203" s="4" t="str">
        <f>IFERROR(VLOOKUP(B4203,Table14[],3,0),"")</f>
        <v/>
      </c>
      <c r="D4203" s="4" t="str">
        <f>IFERROR(VLOOKUP(B4203,Table14[],2,0),"")</f>
        <v/>
      </c>
      <c r="E4203" s="4"/>
      <c r="H4203" s="41" t="str">
        <f>IFERROR(VLOOKUP(Table49[[#This Row],[ITEM CODE]],Table2[[Item Code]:[Master Name]],2,0),"")</f>
        <v/>
      </c>
      <c r="I4203" s="41"/>
      <c r="J4203" s="65" t="str">
        <f>IFERROR(VLOOKUP(Table49[[#This Row],[ITEM CODE]],Table2[[Item Code]:[Master Name]],3,0),"")</f>
        <v/>
      </c>
      <c r="K4203" s="1" t="str">
        <f>IFERROR(VLOOKUP(Table49[[#This Row],[ITEM CODE]],Table2[[Item Code]:[Master Name]],9,0),"")</f>
        <v/>
      </c>
      <c r="L4203" s="1" t="str">
        <f>IFERROR(VLOOKUP(Table49[[#This Row],[ITEM CODE]],Table2[[Item Code]:[Master Name]],8,0),"")</f>
        <v/>
      </c>
      <c r="M4203" s="41"/>
      <c r="N4203" s="66">
        <f>IFERROR(VLOOKUP(Table49[[#This Row],[ITEM CODE]],Table2[[#All],[Item Code]:[Unit Cost]],10,0),0)</f>
        <v>0</v>
      </c>
      <c r="O4203" s="134">
        <f>IFERROR(VLOOKUP(Table49[[#This Row],[ITEM CODE]],Table2[[#All],[Item Code]:[Unit Cost]],10,0),0)</f>
        <v>0</v>
      </c>
      <c r="P4203" s="56"/>
      <c r="Q4203" s="58"/>
      <c r="R4203" s="58">
        <f>Table49[[#This Row],[QUANTITY]]*Table49[[#This Row],[INV Prices]]</f>
        <v>0</v>
      </c>
      <c r="S4203" s="67"/>
      <c r="V4203" s="41"/>
      <c r="W4203" s="4" t="str">
        <f>IFERROR(VLOOKUP(Table49[[#This Row],[ITEM CODE]],Table2[[Item Code]:[Category ]],6,0),"")</f>
        <v/>
      </c>
      <c r="X4203" s="1" t="str">
        <f>IFERROR(VLOOKUP(Table49[[#This Row],[ITEM CODE]],Table2[[Item Code]:[Sub Category]],7,0),"")</f>
        <v/>
      </c>
      <c r="Y4203" s="68" t="str">
        <f>Table49[[#This Row],[PO Number]]&amp;COUNTIFS($E$5:E4203,E4203)</f>
        <v>0</v>
      </c>
    </row>
    <row r="4204" spans="1:25" ht="14.7" customHeight="1" x14ac:dyDescent="0.3">
      <c r="A4204" s="1" t="str">
        <f>IF(Table49[[#This Row],[ITEM NAME]]="","",ROW()-4)</f>
        <v/>
      </c>
      <c r="B4204" s="68"/>
      <c r="C4204" s="4" t="str">
        <f>IFERROR(VLOOKUP(B4204,Table14[],3,0),"")</f>
        <v/>
      </c>
      <c r="D4204" s="4" t="str">
        <f>IFERROR(VLOOKUP(B4204,Table14[],2,0),"")</f>
        <v/>
      </c>
      <c r="E4204" s="4"/>
      <c r="H4204" s="41" t="str">
        <f>IFERROR(VLOOKUP(Table49[[#This Row],[ITEM CODE]],Table2[[Item Code]:[Master Name]],2,0),"")</f>
        <v/>
      </c>
      <c r="I4204" s="41"/>
      <c r="J4204" s="65" t="str">
        <f>IFERROR(VLOOKUP(Table49[[#This Row],[ITEM CODE]],Table2[[Item Code]:[Master Name]],3,0),"")</f>
        <v/>
      </c>
      <c r="K4204" s="1" t="str">
        <f>IFERROR(VLOOKUP(Table49[[#This Row],[ITEM CODE]],Table2[[Item Code]:[Master Name]],9,0),"")</f>
        <v/>
      </c>
      <c r="L4204" s="1" t="str">
        <f>IFERROR(VLOOKUP(Table49[[#This Row],[ITEM CODE]],Table2[[Item Code]:[Master Name]],8,0),"")</f>
        <v/>
      </c>
      <c r="M4204" s="41"/>
      <c r="N4204" s="66">
        <f>IFERROR(VLOOKUP(Table49[[#This Row],[ITEM CODE]],Table2[[#All],[Item Code]:[Unit Cost]],10,0),0)</f>
        <v>0</v>
      </c>
      <c r="O4204" s="134">
        <f>IFERROR(VLOOKUP(Table49[[#This Row],[ITEM CODE]],Table2[[#All],[Item Code]:[Unit Cost]],10,0),0)</f>
        <v>0</v>
      </c>
      <c r="P4204" s="56"/>
      <c r="Q4204" s="58"/>
      <c r="R4204" s="58">
        <f>Table49[[#This Row],[QUANTITY]]*Table49[[#This Row],[INV Prices]]</f>
        <v>0</v>
      </c>
      <c r="S4204" s="67"/>
      <c r="V4204" s="41"/>
      <c r="W4204" s="4" t="str">
        <f>IFERROR(VLOOKUP(Table49[[#This Row],[ITEM CODE]],Table2[[Item Code]:[Category ]],6,0),"")</f>
        <v/>
      </c>
      <c r="X4204" s="1" t="str">
        <f>IFERROR(VLOOKUP(Table49[[#This Row],[ITEM CODE]],Table2[[Item Code]:[Sub Category]],7,0),"")</f>
        <v/>
      </c>
      <c r="Y4204" s="68" t="str">
        <f>Table49[[#This Row],[PO Number]]&amp;COUNTIFS($E$5:E4204,E4204)</f>
        <v>0</v>
      </c>
    </row>
    <row r="4205" spans="1:25" ht="14.7" customHeight="1" x14ac:dyDescent="0.3">
      <c r="A4205" s="1" t="str">
        <f>IF(Table49[[#This Row],[ITEM NAME]]="","",ROW()-4)</f>
        <v/>
      </c>
      <c r="B4205" s="68"/>
      <c r="C4205" s="4" t="str">
        <f>IFERROR(VLOOKUP(B4205,Table14[],3,0),"")</f>
        <v/>
      </c>
      <c r="D4205" s="4" t="str">
        <f>IFERROR(VLOOKUP(B4205,Table14[],2,0),"")</f>
        <v/>
      </c>
      <c r="E4205" s="4"/>
      <c r="H4205" s="41" t="str">
        <f>IFERROR(VLOOKUP(Table49[[#This Row],[ITEM CODE]],Table2[[Item Code]:[Master Name]],2,0),"")</f>
        <v/>
      </c>
      <c r="I4205" s="41"/>
      <c r="J4205" s="65" t="str">
        <f>IFERROR(VLOOKUP(Table49[[#This Row],[ITEM CODE]],Table2[[Item Code]:[Master Name]],3,0),"")</f>
        <v/>
      </c>
      <c r="K4205" s="1" t="str">
        <f>IFERROR(VLOOKUP(Table49[[#This Row],[ITEM CODE]],Table2[[Item Code]:[Master Name]],9,0),"")</f>
        <v/>
      </c>
      <c r="L4205" s="1" t="str">
        <f>IFERROR(VLOOKUP(Table49[[#This Row],[ITEM CODE]],Table2[[Item Code]:[Master Name]],8,0),"")</f>
        <v/>
      </c>
      <c r="M4205" s="41"/>
      <c r="N4205" s="66">
        <f>IFERROR(VLOOKUP(Table49[[#This Row],[ITEM CODE]],Table2[[#All],[Item Code]:[Unit Cost]],10,0),0)</f>
        <v>0</v>
      </c>
      <c r="O4205" s="134">
        <f>IFERROR(VLOOKUP(Table49[[#This Row],[ITEM CODE]],Table2[[#All],[Item Code]:[Unit Cost]],10,0),0)</f>
        <v>0</v>
      </c>
      <c r="P4205" s="56"/>
      <c r="Q4205" s="58"/>
      <c r="R4205" s="58">
        <f>Table49[[#This Row],[QUANTITY]]*Table49[[#This Row],[INV Prices]]</f>
        <v>0</v>
      </c>
      <c r="S4205" s="67"/>
      <c r="V4205" s="41"/>
      <c r="W4205" s="4" t="str">
        <f>IFERROR(VLOOKUP(Table49[[#This Row],[ITEM CODE]],Table2[[Item Code]:[Category ]],6,0),"")</f>
        <v/>
      </c>
      <c r="X4205" s="1" t="str">
        <f>IFERROR(VLOOKUP(Table49[[#This Row],[ITEM CODE]],Table2[[Item Code]:[Sub Category]],7,0),"")</f>
        <v/>
      </c>
      <c r="Y4205" s="68" t="str">
        <f>Table49[[#This Row],[PO Number]]&amp;COUNTIFS($E$5:E4205,E4205)</f>
        <v>0</v>
      </c>
    </row>
    <row r="4206" spans="1:25" ht="14.7" customHeight="1" x14ac:dyDescent="0.3">
      <c r="A4206" s="1" t="str">
        <f>IF(Table49[[#This Row],[ITEM NAME]]="","",ROW()-4)</f>
        <v/>
      </c>
      <c r="B4206" s="68"/>
      <c r="C4206" s="4" t="str">
        <f>IFERROR(VLOOKUP(B4206,Table14[],3,0),"")</f>
        <v/>
      </c>
      <c r="D4206" s="4" t="str">
        <f>IFERROR(VLOOKUP(B4206,Table14[],2,0),"")</f>
        <v/>
      </c>
      <c r="E4206" s="4"/>
      <c r="H4206" s="41" t="str">
        <f>IFERROR(VLOOKUP(Table49[[#This Row],[ITEM CODE]],Table2[[Item Code]:[Master Name]],2,0),"")</f>
        <v/>
      </c>
      <c r="I4206" s="41"/>
      <c r="J4206" s="65" t="str">
        <f>IFERROR(VLOOKUP(Table49[[#This Row],[ITEM CODE]],Table2[[Item Code]:[Master Name]],3,0),"")</f>
        <v/>
      </c>
      <c r="K4206" s="1" t="str">
        <f>IFERROR(VLOOKUP(Table49[[#This Row],[ITEM CODE]],Table2[[Item Code]:[Master Name]],9,0),"")</f>
        <v/>
      </c>
      <c r="L4206" s="1" t="str">
        <f>IFERROR(VLOOKUP(Table49[[#This Row],[ITEM CODE]],Table2[[Item Code]:[Master Name]],8,0),"")</f>
        <v/>
      </c>
      <c r="M4206" s="41"/>
      <c r="N4206" s="66">
        <f>IFERROR(VLOOKUP(Table49[[#This Row],[ITEM CODE]],Table2[[#All],[Item Code]:[Unit Cost]],10,0),0)</f>
        <v>0</v>
      </c>
      <c r="O4206" s="134">
        <f>IFERROR(VLOOKUP(Table49[[#This Row],[ITEM CODE]],Table2[[#All],[Item Code]:[Unit Cost]],10,0),0)</f>
        <v>0</v>
      </c>
      <c r="P4206" s="56"/>
      <c r="Q4206" s="58"/>
      <c r="R4206" s="58">
        <f>Table49[[#This Row],[QUANTITY]]*Table49[[#This Row],[INV Prices]]</f>
        <v>0</v>
      </c>
      <c r="S4206" s="67"/>
      <c r="V4206" s="41"/>
      <c r="W4206" s="4" t="str">
        <f>IFERROR(VLOOKUP(Table49[[#This Row],[ITEM CODE]],Table2[[Item Code]:[Category ]],6,0),"")</f>
        <v/>
      </c>
      <c r="X4206" s="1" t="str">
        <f>IFERROR(VLOOKUP(Table49[[#This Row],[ITEM CODE]],Table2[[Item Code]:[Sub Category]],7,0),"")</f>
        <v/>
      </c>
      <c r="Y4206" s="68" t="str">
        <f>Table49[[#This Row],[PO Number]]&amp;COUNTIFS($E$5:E4206,E4206)</f>
        <v>0</v>
      </c>
    </row>
    <row r="4207" spans="1:25" ht="14.7" customHeight="1" x14ac:dyDescent="0.3">
      <c r="A4207" s="1" t="str">
        <f>IF(Table49[[#This Row],[ITEM NAME]]="","",ROW()-4)</f>
        <v/>
      </c>
      <c r="B4207" s="68"/>
      <c r="C4207" s="4" t="str">
        <f>IFERROR(VLOOKUP(B4207,Table14[],3,0),"")</f>
        <v/>
      </c>
      <c r="D4207" s="4" t="str">
        <f>IFERROR(VLOOKUP(B4207,Table14[],2,0),"")</f>
        <v/>
      </c>
      <c r="E4207" s="4"/>
      <c r="H4207" s="41" t="str">
        <f>IFERROR(VLOOKUP(Table49[[#This Row],[ITEM CODE]],Table2[[Item Code]:[Master Name]],2,0),"")</f>
        <v/>
      </c>
      <c r="I4207" s="41"/>
      <c r="J4207" s="65" t="str">
        <f>IFERROR(VLOOKUP(Table49[[#This Row],[ITEM CODE]],Table2[[Item Code]:[Master Name]],3,0),"")</f>
        <v/>
      </c>
      <c r="K4207" s="1" t="str">
        <f>IFERROR(VLOOKUP(Table49[[#This Row],[ITEM CODE]],Table2[[Item Code]:[Master Name]],9,0),"")</f>
        <v/>
      </c>
      <c r="L4207" s="1" t="str">
        <f>IFERROR(VLOOKUP(Table49[[#This Row],[ITEM CODE]],Table2[[Item Code]:[Master Name]],8,0),"")</f>
        <v/>
      </c>
      <c r="M4207" s="41"/>
      <c r="N4207" s="66">
        <f>IFERROR(VLOOKUP(Table49[[#This Row],[ITEM CODE]],Table2[[#All],[Item Code]:[Unit Cost]],10,0),0)</f>
        <v>0</v>
      </c>
      <c r="O4207" s="134">
        <f>IFERROR(VLOOKUP(Table49[[#This Row],[ITEM CODE]],Table2[[#All],[Item Code]:[Unit Cost]],10,0),0)</f>
        <v>0</v>
      </c>
      <c r="P4207" s="56"/>
      <c r="Q4207" s="58"/>
      <c r="R4207" s="58">
        <f>Table49[[#This Row],[QUANTITY]]*Table49[[#This Row],[INV Prices]]</f>
        <v>0</v>
      </c>
      <c r="S4207" s="67"/>
      <c r="V4207" s="41"/>
      <c r="W4207" s="4" t="str">
        <f>IFERROR(VLOOKUP(Table49[[#This Row],[ITEM CODE]],Table2[[Item Code]:[Category ]],6,0),"")</f>
        <v/>
      </c>
      <c r="X4207" s="1" t="str">
        <f>IFERROR(VLOOKUP(Table49[[#This Row],[ITEM CODE]],Table2[[Item Code]:[Sub Category]],7,0),"")</f>
        <v/>
      </c>
      <c r="Y4207" s="68" t="str">
        <f>Table49[[#This Row],[PO Number]]&amp;COUNTIFS($E$5:E4207,E4207)</f>
        <v>0</v>
      </c>
    </row>
    <row r="4208" spans="1:25" ht="14.7" customHeight="1" x14ac:dyDescent="0.3">
      <c r="A4208" s="1" t="str">
        <f>IF(Table49[[#This Row],[ITEM NAME]]="","",ROW()-4)</f>
        <v/>
      </c>
      <c r="B4208" s="68"/>
      <c r="C4208" s="4" t="str">
        <f>IFERROR(VLOOKUP(B4208,Table14[],3,0),"")</f>
        <v/>
      </c>
      <c r="D4208" s="4" t="str">
        <f>IFERROR(VLOOKUP(B4208,Table14[],2,0),"")</f>
        <v/>
      </c>
      <c r="E4208" s="4"/>
      <c r="H4208" s="41" t="str">
        <f>IFERROR(VLOOKUP(Table49[[#This Row],[ITEM CODE]],Table2[[Item Code]:[Master Name]],2,0),"")</f>
        <v/>
      </c>
      <c r="I4208" s="41"/>
      <c r="J4208" s="65" t="str">
        <f>IFERROR(VLOOKUP(Table49[[#This Row],[ITEM CODE]],Table2[[Item Code]:[Master Name]],3,0),"")</f>
        <v/>
      </c>
      <c r="K4208" s="1" t="str">
        <f>IFERROR(VLOOKUP(Table49[[#This Row],[ITEM CODE]],Table2[[Item Code]:[Master Name]],9,0),"")</f>
        <v/>
      </c>
      <c r="L4208" s="1" t="str">
        <f>IFERROR(VLOOKUP(Table49[[#This Row],[ITEM CODE]],Table2[[Item Code]:[Master Name]],8,0),"")</f>
        <v/>
      </c>
      <c r="M4208" s="41"/>
      <c r="N4208" s="66">
        <f>IFERROR(VLOOKUP(Table49[[#This Row],[ITEM CODE]],Table2[[#All],[Item Code]:[Unit Cost]],10,0),0)</f>
        <v>0</v>
      </c>
      <c r="O4208" s="134">
        <f>IFERROR(VLOOKUP(Table49[[#This Row],[ITEM CODE]],Table2[[#All],[Item Code]:[Unit Cost]],10,0),0)</f>
        <v>0</v>
      </c>
      <c r="P4208" s="56"/>
      <c r="Q4208" s="58"/>
      <c r="R4208" s="58">
        <f>Table49[[#This Row],[QUANTITY]]*Table49[[#This Row],[INV Prices]]</f>
        <v>0</v>
      </c>
      <c r="S4208" s="67"/>
      <c r="V4208" s="41"/>
      <c r="W4208" s="4" t="str">
        <f>IFERROR(VLOOKUP(Table49[[#This Row],[ITEM CODE]],Table2[[Item Code]:[Category ]],6,0),"")</f>
        <v/>
      </c>
      <c r="X4208" s="1" t="str">
        <f>IFERROR(VLOOKUP(Table49[[#This Row],[ITEM CODE]],Table2[[Item Code]:[Sub Category]],7,0),"")</f>
        <v/>
      </c>
      <c r="Y4208" s="68" t="str">
        <f>Table49[[#This Row],[PO Number]]&amp;COUNTIFS($E$5:E4208,E4208)</f>
        <v>0</v>
      </c>
    </row>
    <row r="4209" spans="1:25" ht="14.7" customHeight="1" x14ac:dyDescent="0.3">
      <c r="A4209" s="1" t="str">
        <f>IF(Table49[[#This Row],[ITEM NAME]]="","",ROW()-4)</f>
        <v/>
      </c>
      <c r="B4209" s="68"/>
      <c r="C4209" s="4" t="str">
        <f>IFERROR(VLOOKUP(B4209,Table14[],3,0),"")</f>
        <v/>
      </c>
      <c r="D4209" s="4" t="str">
        <f>IFERROR(VLOOKUP(B4209,Table14[],2,0),"")</f>
        <v/>
      </c>
      <c r="E4209" s="4"/>
      <c r="H4209" s="41" t="str">
        <f>IFERROR(VLOOKUP(Table49[[#This Row],[ITEM CODE]],Table2[[Item Code]:[Master Name]],2,0),"")</f>
        <v/>
      </c>
      <c r="I4209" s="41"/>
      <c r="J4209" s="65" t="str">
        <f>IFERROR(VLOOKUP(Table49[[#This Row],[ITEM CODE]],Table2[[Item Code]:[Master Name]],3,0),"")</f>
        <v/>
      </c>
      <c r="K4209" s="1" t="str">
        <f>IFERROR(VLOOKUP(Table49[[#This Row],[ITEM CODE]],Table2[[Item Code]:[Master Name]],9,0),"")</f>
        <v/>
      </c>
      <c r="L4209" s="1" t="str">
        <f>IFERROR(VLOOKUP(Table49[[#This Row],[ITEM CODE]],Table2[[Item Code]:[Master Name]],8,0),"")</f>
        <v/>
      </c>
      <c r="M4209" s="41"/>
      <c r="N4209" s="66">
        <f>IFERROR(VLOOKUP(Table49[[#This Row],[ITEM CODE]],Table2[[#All],[Item Code]:[Unit Cost]],10,0),0)</f>
        <v>0</v>
      </c>
      <c r="O4209" s="134">
        <f>IFERROR(VLOOKUP(Table49[[#This Row],[ITEM CODE]],Table2[[#All],[Item Code]:[Unit Cost]],10,0),0)</f>
        <v>0</v>
      </c>
      <c r="P4209" s="56"/>
      <c r="Q4209" s="58"/>
      <c r="R4209" s="58">
        <f>Table49[[#This Row],[QUANTITY]]*Table49[[#This Row],[INV Prices]]</f>
        <v>0</v>
      </c>
      <c r="S4209" s="67"/>
      <c r="V4209" s="41"/>
      <c r="W4209" s="4" t="str">
        <f>IFERROR(VLOOKUP(Table49[[#This Row],[ITEM CODE]],Table2[[Item Code]:[Category ]],6,0),"")</f>
        <v/>
      </c>
      <c r="X4209" s="1" t="str">
        <f>IFERROR(VLOOKUP(Table49[[#This Row],[ITEM CODE]],Table2[[Item Code]:[Sub Category]],7,0),"")</f>
        <v/>
      </c>
      <c r="Y4209" s="68" t="str">
        <f>Table49[[#This Row],[PO Number]]&amp;COUNTIFS($E$5:E4209,E4209)</f>
        <v>0</v>
      </c>
    </row>
    <row r="4210" spans="1:25" ht="14.7" customHeight="1" x14ac:dyDescent="0.3">
      <c r="A4210" s="1" t="str">
        <f>IF(Table49[[#This Row],[ITEM NAME]]="","",ROW()-4)</f>
        <v/>
      </c>
      <c r="B4210" s="68"/>
      <c r="C4210" s="4" t="str">
        <f>IFERROR(VLOOKUP(B4210,Table14[],3,0),"")</f>
        <v/>
      </c>
      <c r="D4210" s="4" t="str">
        <f>IFERROR(VLOOKUP(B4210,Table14[],2,0),"")</f>
        <v/>
      </c>
      <c r="E4210" s="4"/>
      <c r="H4210" s="41" t="str">
        <f>IFERROR(VLOOKUP(Table49[[#This Row],[ITEM CODE]],Table2[[Item Code]:[Master Name]],2,0),"")</f>
        <v/>
      </c>
      <c r="I4210" s="41"/>
      <c r="J4210" s="65" t="str">
        <f>IFERROR(VLOOKUP(Table49[[#This Row],[ITEM CODE]],Table2[[Item Code]:[Master Name]],3,0),"")</f>
        <v/>
      </c>
      <c r="K4210" s="1" t="str">
        <f>IFERROR(VLOOKUP(Table49[[#This Row],[ITEM CODE]],Table2[[Item Code]:[Master Name]],9,0),"")</f>
        <v/>
      </c>
      <c r="L4210" s="1" t="str">
        <f>IFERROR(VLOOKUP(Table49[[#This Row],[ITEM CODE]],Table2[[Item Code]:[Master Name]],8,0),"")</f>
        <v/>
      </c>
      <c r="M4210" s="41"/>
      <c r="N4210" s="66">
        <f>IFERROR(VLOOKUP(Table49[[#This Row],[ITEM CODE]],Table2[[#All],[Item Code]:[Unit Cost]],10,0),0)</f>
        <v>0</v>
      </c>
      <c r="O4210" s="134">
        <f>IFERROR(VLOOKUP(Table49[[#This Row],[ITEM CODE]],Table2[[#All],[Item Code]:[Unit Cost]],10,0),0)</f>
        <v>0</v>
      </c>
      <c r="P4210" s="56"/>
      <c r="Q4210" s="58"/>
      <c r="R4210" s="58">
        <f>Table49[[#This Row],[QUANTITY]]*Table49[[#This Row],[INV Prices]]</f>
        <v>0</v>
      </c>
      <c r="S4210" s="67"/>
      <c r="V4210" s="41"/>
      <c r="W4210" s="4" t="str">
        <f>IFERROR(VLOOKUP(Table49[[#This Row],[ITEM CODE]],Table2[[Item Code]:[Category ]],6,0),"")</f>
        <v/>
      </c>
      <c r="X4210" s="1" t="str">
        <f>IFERROR(VLOOKUP(Table49[[#This Row],[ITEM CODE]],Table2[[Item Code]:[Sub Category]],7,0),"")</f>
        <v/>
      </c>
      <c r="Y4210" s="68" t="str">
        <f>Table49[[#This Row],[PO Number]]&amp;COUNTIFS($E$5:E4210,E4210)</f>
        <v>0</v>
      </c>
    </row>
    <row r="4211" spans="1:25" ht="14.7" customHeight="1" x14ac:dyDescent="0.3">
      <c r="A4211" s="1" t="str">
        <f>IF(Table49[[#This Row],[ITEM NAME]]="","",ROW()-4)</f>
        <v/>
      </c>
      <c r="B4211" s="68"/>
      <c r="C4211" s="4" t="str">
        <f>IFERROR(VLOOKUP(B4211,Table14[],3,0),"")</f>
        <v/>
      </c>
      <c r="D4211" s="4" t="str">
        <f>IFERROR(VLOOKUP(B4211,Table14[],2,0),"")</f>
        <v/>
      </c>
      <c r="E4211" s="4"/>
      <c r="H4211" s="41" t="str">
        <f>IFERROR(VLOOKUP(Table49[[#This Row],[ITEM CODE]],Table2[[Item Code]:[Master Name]],2,0),"")</f>
        <v/>
      </c>
      <c r="I4211" s="41"/>
      <c r="J4211" s="65" t="str">
        <f>IFERROR(VLOOKUP(Table49[[#This Row],[ITEM CODE]],Table2[[Item Code]:[Master Name]],3,0),"")</f>
        <v/>
      </c>
      <c r="K4211" s="1" t="str">
        <f>IFERROR(VLOOKUP(Table49[[#This Row],[ITEM CODE]],Table2[[Item Code]:[Master Name]],9,0),"")</f>
        <v/>
      </c>
      <c r="L4211" s="1" t="str">
        <f>IFERROR(VLOOKUP(Table49[[#This Row],[ITEM CODE]],Table2[[Item Code]:[Master Name]],8,0),"")</f>
        <v/>
      </c>
      <c r="M4211" s="41"/>
      <c r="N4211" s="66">
        <f>IFERROR(VLOOKUP(Table49[[#This Row],[ITEM CODE]],Table2[[#All],[Item Code]:[Unit Cost]],10,0),0)</f>
        <v>0</v>
      </c>
      <c r="O4211" s="134">
        <f>IFERROR(VLOOKUP(Table49[[#This Row],[ITEM CODE]],Table2[[#All],[Item Code]:[Unit Cost]],10,0),0)</f>
        <v>0</v>
      </c>
      <c r="P4211" s="56"/>
      <c r="Q4211" s="58"/>
      <c r="R4211" s="58">
        <f>Table49[[#This Row],[QUANTITY]]*Table49[[#This Row],[INV Prices]]</f>
        <v>0</v>
      </c>
      <c r="S4211" s="67"/>
      <c r="V4211" s="41"/>
      <c r="W4211" s="4" t="str">
        <f>IFERROR(VLOOKUP(Table49[[#This Row],[ITEM CODE]],Table2[[Item Code]:[Category ]],6,0),"")</f>
        <v/>
      </c>
      <c r="X4211" s="1" t="str">
        <f>IFERROR(VLOOKUP(Table49[[#This Row],[ITEM CODE]],Table2[[Item Code]:[Sub Category]],7,0),"")</f>
        <v/>
      </c>
      <c r="Y4211" s="68" t="str">
        <f>Table49[[#This Row],[PO Number]]&amp;COUNTIFS($E$5:E4211,E4211)</f>
        <v>0</v>
      </c>
    </row>
    <row r="4212" spans="1:25" ht="14.7" customHeight="1" x14ac:dyDescent="0.3">
      <c r="A4212" s="1" t="str">
        <f>IF(Table49[[#This Row],[ITEM NAME]]="","",ROW()-4)</f>
        <v/>
      </c>
      <c r="B4212" s="68"/>
      <c r="C4212" s="4" t="str">
        <f>IFERROR(VLOOKUP(B4212,Table14[],3,0),"")</f>
        <v/>
      </c>
      <c r="D4212" s="4" t="str">
        <f>IFERROR(VLOOKUP(B4212,Table14[],2,0),"")</f>
        <v/>
      </c>
      <c r="E4212" s="4"/>
      <c r="H4212" s="41" t="str">
        <f>IFERROR(VLOOKUP(Table49[[#This Row],[ITEM CODE]],Table2[[Item Code]:[Master Name]],2,0),"")</f>
        <v/>
      </c>
      <c r="I4212" s="41"/>
      <c r="J4212" s="65" t="str">
        <f>IFERROR(VLOOKUP(Table49[[#This Row],[ITEM CODE]],Table2[[Item Code]:[Master Name]],3,0),"")</f>
        <v/>
      </c>
      <c r="K4212" s="1" t="str">
        <f>IFERROR(VLOOKUP(Table49[[#This Row],[ITEM CODE]],Table2[[Item Code]:[Master Name]],9,0),"")</f>
        <v/>
      </c>
      <c r="L4212" s="1" t="str">
        <f>IFERROR(VLOOKUP(Table49[[#This Row],[ITEM CODE]],Table2[[Item Code]:[Master Name]],8,0),"")</f>
        <v/>
      </c>
      <c r="M4212" s="41"/>
      <c r="N4212" s="66">
        <f>IFERROR(VLOOKUP(Table49[[#This Row],[ITEM CODE]],Table2[[#All],[Item Code]:[Unit Cost]],10,0),0)</f>
        <v>0</v>
      </c>
      <c r="O4212" s="134">
        <f>IFERROR(VLOOKUP(Table49[[#This Row],[ITEM CODE]],Table2[[#All],[Item Code]:[Unit Cost]],10,0),0)</f>
        <v>0</v>
      </c>
      <c r="P4212" s="56"/>
      <c r="Q4212" s="58"/>
      <c r="R4212" s="58">
        <f>Table49[[#This Row],[QUANTITY]]*Table49[[#This Row],[INV Prices]]</f>
        <v>0</v>
      </c>
      <c r="S4212" s="67"/>
      <c r="V4212" s="41"/>
      <c r="W4212" s="4" t="str">
        <f>IFERROR(VLOOKUP(Table49[[#This Row],[ITEM CODE]],Table2[[Item Code]:[Category ]],6,0),"")</f>
        <v/>
      </c>
      <c r="X4212" s="1" t="str">
        <f>IFERROR(VLOOKUP(Table49[[#This Row],[ITEM CODE]],Table2[[Item Code]:[Sub Category]],7,0),"")</f>
        <v/>
      </c>
      <c r="Y4212" s="68" t="str">
        <f>Table49[[#This Row],[PO Number]]&amp;COUNTIFS($E$5:E4212,E4212)</f>
        <v>0</v>
      </c>
    </row>
    <row r="4213" spans="1:25" ht="14.7" customHeight="1" x14ac:dyDescent="0.3">
      <c r="A4213" s="1" t="str">
        <f>IF(Table49[[#This Row],[ITEM NAME]]="","",ROW()-4)</f>
        <v/>
      </c>
      <c r="B4213" s="68"/>
      <c r="C4213" s="4" t="str">
        <f>IFERROR(VLOOKUP(B4213,Table14[],3,0),"")</f>
        <v/>
      </c>
      <c r="D4213" s="4" t="str">
        <f>IFERROR(VLOOKUP(B4213,Table14[],2,0),"")</f>
        <v/>
      </c>
      <c r="E4213" s="4"/>
      <c r="H4213" s="41" t="str">
        <f>IFERROR(VLOOKUP(Table49[[#This Row],[ITEM CODE]],Table2[[Item Code]:[Master Name]],2,0),"")</f>
        <v/>
      </c>
      <c r="I4213" s="41"/>
      <c r="J4213" s="65" t="str">
        <f>IFERROR(VLOOKUP(Table49[[#This Row],[ITEM CODE]],Table2[[Item Code]:[Master Name]],3,0),"")</f>
        <v/>
      </c>
      <c r="K4213" s="1" t="str">
        <f>IFERROR(VLOOKUP(Table49[[#This Row],[ITEM CODE]],Table2[[Item Code]:[Master Name]],9,0),"")</f>
        <v/>
      </c>
      <c r="L4213" s="1" t="str">
        <f>IFERROR(VLOOKUP(Table49[[#This Row],[ITEM CODE]],Table2[[Item Code]:[Master Name]],8,0),"")</f>
        <v/>
      </c>
      <c r="M4213" s="41"/>
      <c r="N4213" s="66">
        <f>IFERROR(VLOOKUP(Table49[[#This Row],[ITEM CODE]],Table2[[#All],[Item Code]:[Unit Cost]],10,0),0)</f>
        <v>0</v>
      </c>
      <c r="O4213" s="134">
        <f>IFERROR(VLOOKUP(Table49[[#This Row],[ITEM CODE]],Table2[[#All],[Item Code]:[Unit Cost]],10,0),0)</f>
        <v>0</v>
      </c>
      <c r="P4213" s="56"/>
      <c r="Q4213" s="58"/>
      <c r="R4213" s="58">
        <f>Table49[[#This Row],[QUANTITY]]*Table49[[#This Row],[INV Prices]]</f>
        <v>0</v>
      </c>
      <c r="S4213" s="67"/>
      <c r="V4213" s="41"/>
      <c r="W4213" s="4" t="str">
        <f>IFERROR(VLOOKUP(Table49[[#This Row],[ITEM CODE]],Table2[[Item Code]:[Category ]],6,0),"")</f>
        <v/>
      </c>
      <c r="X4213" s="1" t="str">
        <f>IFERROR(VLOOKUP(Table49[[#This Row],[ITEM CODE]],Table2[[Item Code]:[Sub Category]],7,0),"")</f>
        <v/>
      </c>
      <c r="Y4213" s="68" t="str">
        <f>Table49[[#This Row],[PO Number]]&amp;COUNTIFS($E$5:E4213,E4213)</f>
        <v>0</v>
      </c>
    </row>
    <row r="4214" spans="1:25" ht="14.7" customHeight="1" x14ac:dyDescent="0.3">
      <c r="A4214" s="1" t="str">
        <f>IF(Table49[[#This Row],[ITEM NAME]]="","",ROW()-4)</f>
        <v/>
      </c>
      <c r="B4214" s="68"/>
      <c r="C4214" s="4" t="str">
        <f>IFERROR(VLOOKUP(B4214,Table14[],3,0),"")</f>
        <v/>
      </c>
      <c r="D4214" s="4" t="str">
        <f>IFERROR(VLOOKUP(B4214,Table14[],2,0),"")</f>
        <v/>
      </c>
      <c r="E4214" s="4"/>
      <c r="H4214" s="41" t="str">
        <f>IFERROR(VLOOKUP(Table49[[#This Row],[ITEM CODE]],Table2[[Item Code]:[Master Name]],2,0),"")</f>
        <v/>
      </c>
      <c r="I4214" s="41"/>
      <c r="J4214" s="65" t="str">
        <f>IFERROR(VLOOKUP(Table49[[#This Row],[ITEM CODE]],Table2[[Item Code]:[Master Name]],3,0),"")</f>
        <v/>
      </c>
      <c r="K4214" s="1" t="str">
        <f>IFERROR(VLOOKUP(Table49[[#This Row],[ITEM CODE]],Table2[[Item Code]:[Master Name]],9,0),"")</f>
        <v/>
      </c>
      <c r="L4214" s="1" t="str">
        <f>IFERROR(VLOOKUP(Table49[[#This Row],[ITEM CODE]],Table2[[Item Code]:[Master Name]],8,0),"")</f>
        <v/>
      </c>
      <c r="M4214" s="41"/>
      <c r="N4214" s="66">
        <f>IFERROR(VLOOKUP(Table49[[#This Row],[ITEM CODE]],Table2[[#All],[Item Code]:[Unit Cost]],10,0),0)</f>
        <v>0</v>
      </c>
      <c r="O4214" s="134">
        <f>IFERROR(VLOOKUP(Table49[[#This Row],[ITEM CODE]],Table2[[#All],[Item Code]:[Unit Cost]],10,0),0)</f>
        <v>0</v>
      </c>
      <c r="P4214" s="56"/>
      <c r="Q4214" s="58"/>
      <c r="R4214" s="58">
        <f>Table49[[#This Row],[QUANTITY]]*Table49[[#This Row],[INV Prices]]</f>
        <v>0</v>
      </c>
      <c r="S4214" s="67"/>
      <c r="V4214" s="41"/>
      <c r="W4214" s="4" t="str">
        <f>IFERROR(VLOOKUP(Table49[[#This Row],[ITEM CODE]],Table2[[Item Code]:[Category ]],6,0),"")</f>
        <v/>
      </c>
      <c r="X4214" s="1" t="str">
        <f>IFERROR(VLOOKUP(Table49[[#This Row],[ITEM CODE]],Table2[[Item Code]:[Sub Category]],7,0),"")</f>
        <v/>
      </c>
      <c r="Y4214" s="68" t="str">
        <f>Table49[[#This Row],[PO Number]]&amp;COUNTIFS($E$5:E4214,E4214)</f>
        <v>0</v>
      </c>
    </row>
    <row r="4215" spans="1:25" ht="14.7" customHeight="1" x14ac:dyDescent="0.3">
      <c r="A4215" s="1" t="str">
        <f>IF(Table49[[#This Row],[ITEM NAME]]="","",ROW()-4)</f>
        <v/>
      </c>
      <c r="B4215" s="68"/>
      <c r="C4215" s="4" t="str">
        <f>IFERROR(VLOOKUP(B4215,Table14[],3,0),"")</f>
        <v/>
      </c>
      <c r="D4215" s="4" t="str">
        <f>IFERROR(VLOOKUP(B4215,Table14[],2,0),"")</f>
        <v/>
      </c>
      <c r="E4215" s="4"/>
      <c r="H4215" s="41" t="str">
        <f>IFERROR(VLOOKUP(Table49[[#This Row],[ITEM CODE]],Table2[[Item Code]:[Master Name]],2,0),"")</f>
        <v/>
      </c>
      <c r="I4215" s="41"/>
      <c r="J4215" s="65" t="str">
        <f>IFERROR(VLOOKUP(Table49[[#This Row],[ITEM CODE]],Table2[[Item Code]:[Master Name]],3,0),"")</f>
        <v/>
      </c>
      <c r="K4215" s="1" t="str">
        <f>IFERROR(VLOOKUP(Table49[[#This Row],[ITEM CODE]],Table2[[Item Code]:[Master Name]],9,0),"")</f>
        <v/>
      </c>
      <c r="L4215" s="1" t="str">
        <f>IFERROR(VLOOKUP(Table49[[#This Row],[ITEM CODE]],Table2[[Item Code]:[Master Name]],8,0),"")</f>
        <v/>
      </c>
      <c r="M4215" s="41"/>
      <c r="N4215" s="66">
        <f>IFERROR(VLOOKUP(Table49[[#This Row],[ITEM CODE]],Table2[[#All],[Item Code]:[Unit Cost]],10,0),0)</f>
        <v>0</v>
      </c>
      <c r="O4215" s="134">
        <f>IFERROR(VLOOKUP(Table49[[#This Row],[ITEM CODE]],Table2[[#All],[Item Code]:[Unit Cost]],10,0),0)</f>
        <v>0</v>
      </c>
      <c r="P4215" s="56"/>
      <c r="Q4215" s="58"/>
      <c r="R4215" s="58">
        <f>Table49[[#This Row],[QUANTITY]]*Table49[[#This Row],[INV Prices]]</f>
        <v>0</v>
      </c>
      <c r="S4215" s="67"/>
      <c r="V4215" s="41"/>
      <c r="W4215" s="4" t="str">
        <f>IFERROR(VLOOKUP(Table49[[#This Row],[ITEM CODE]],Table2[[Item Code]:[Category ]],6,0),"")</f>
        <v/>
      </c>
      <c r="X4215" s="1" t="str">
        <f>IFERROR(VLOOKUP(Table49[[#This Row],[ITEM CODE]],Table2[[Item Code]:[Sub Category]],7,0),"")</f>
        <v/>
      </c>
      <c r="Y4215" s="68" t="str">
        <f>Table49[[#This Row],[PO Number]]&amp;COUNTIFS($E$5:E4215,E4215)</f>
        <v>0</v>
      </c>
    </row>
    <row r="4216" spans="1:25" ht="14.7" customHeight="1" x14ac:dyDescent="0.3">
      <c r="A4216" s="1" t="str">
        <f>IF(Table49[[#This Row],[ITEM NAME]]="","",ROW()-4)</f>
        <v/>
      </c>
      <c r="B4216" s="68"/>
      <c r="C4216" s="4" t="str">
        <f>IFERROR(VLOOKUP(B4216,Table14[],3,0),"")</f>
        <v/>
      </c>
      <c r="D4216" s="4" t="str">
        <f>IFERROR(VLOOKUP(B4216,Table14[],2,0),"")</f>
        <v/>
      </c>
      <c r="E4216" s="4"/>
      <c r="H4216" s="41" t="str">
        <f>IFERROR(VLOOKUP(Table49[[#This Row],[ITEM CODE]],Table2[[Item Code]:[Master Name]],2,0),"")</f>
        <v/>
      </c>
      <c r="I4216" s="41"/>
      <c r="J4216" s="65" t="str">
        <f>IFERROR(VLOOKUP(Table49[[#This Row],[ITEM CODE]],Table2[[Item Code]:[Master Name]],3,0),"")</f>
        <v/>
      </c>
      <c r="K4216" s="1" t="str">
        <f>IFERROR(VLOOKUP(Table49[[#This Row],[ITEM CODE]],Table2[[Item Code]:[Master Name]],9,0),"")</f>
        <v/>
      </c>
      <c r="L4216" s="1" t="str">
        <f>IFERROR(VLOOKUP(Table49[[#This Row],[ITEM CODE]],Table2[[Item Code]:[Master Name]],8,0),"")</f>
        <v/>
      </c>
      <c r="M4216" s="41"/>
      <c r="N4216" s="66">
        <f>IFERROR(VLOOKUP(Table49[[#This Row],[ITEM CODE]],Table2[[#All],[Item Code]:[Unit Cost]],10,0),0)</f>
        <v>0</v>
      </c>
      <c r="O4216" s="134">
        <f>IFERROR(VLOOKUP(Table49[[#This Row],[ITEM CODE]],Table2[[#All],[Item Code]:[Unit Cost]],10,0),0)</f>
        <v>0</v>
      </c>
      <c r="P4216" s="56"/>
      <c r="Q4216" s="58"/>
      <c r="R4216" s="58">
        <f>Table49[[#This Row],[QUANTITY]]*Table49[[#This Row],[INV Prices]]</f>
        <v>0</v>
      </c>
      <c r="S4216" s="67"/>
      <c r="V4216" s="41"/>
      <c r="W4216" s="4" t="str">
        <f>IFERROR(VLOOKUP(Table49[[#This Row],[ITEM CODE]],Table2[[Item Code]:[Category ]],6,0),"")</f>
        <v/>
      </c>
      <c r="X4216" s="1" t="str">
        <f>IFERROR(VLOOKUP(Table49[[#This Row],[ITEM CODE]],Table2[[Item Code]:[Sub Category]],7,0),"")</f>
        <v/>
      </c>
      <c r="Y4216" s="68" t="str">
        <f>Table49[[#This Row],[PO Number]]&amp;COUNTIFS($E$5:E4216,E4216)</f>
        <v>0</v>
      </c>
    </row>
    <row r="4217" spans="1:25" ht="14.7" customHeight="1" x14ac:dyDescent="0.3">
      <c r="A4217" s="1" t="str">
        <f>IF(Table49[[#This Row],[ITEM NAME]]="","",ROW()-4)</f>
        <v/>
      </c>
      <c r="B4217" s="68"/>
      <c r="C4217" s="4" t="str">
        <f>IFERROR(VLOOKUP(B4217,Table14[],3,0),"")</f>
        <v/>
      </c>
      <c r="D4217" s="4" t="str">
        <f>IFERROR(VLOOKUP(B4217,Table14[],2,0),"")</f>
        <v/>
      </c>
      <c r="E4217" s="4"/>
      <c r="H4217" s="41" t="str">
        <f>IFERROR(VLOOKUP(Table49[[#This Row],[ITEM CODE]],Table2[[Item Code]:[Master Name]],2,0),"")</f>
        <v/>
      </c>
      <c r="I4217" s="41"/>
      <c r="J4217" s="65" t="str">
        <f>IFERROR(VLOOKUP(Table49[[#This Row],[ITEM CODE]],Table2[[Item Code]:[Master Name]],3,0),"")</f>
        <v/>
      </c>
      <c r="K4217" s="1" t="str">
        <f>IFERROR(VLOOKUP(Table49[[#This Row],[ITEM CODE]],Table2[[Item Code]:[Master Name]],9,0),"")</f>
        <v/>
      </c>
      <c r="L4217" s="1" t="str">
        <f>IFERROR(VLOOKUP(Table49[[#This Row],[ITEM CODE]],Table2[[Item Code]:[Master Name]],8,0),"")</f>
        <v/>
      </c>
      <c r="M4217" s="41"/>
      <c r="N4217" s="66">
        <f>IFERROR(VLOOKUP(Table49[[#This Row],[ITEM CODE]],Table2[[#All],[Item Code]:[Unit Cost]],10,0),0)</f>
        <v>0</v>
      </c>
      <c r="O4217" s="134">
        <f>IFERROR(VLOOKUP(Table49[[#This Row],[ITEM CODE]],Table2[[#All],[Item Code]:[Unit Cost]],10,0),0)</f>
        <v>0</v>
      </c>
      <c r="P4217" s="56"/>
      <c r="Q4217" s="58"/>
      <c r="R4217" s="58">
        <f>Table49[[#This Row],[QUANTITY]]*Table49[[#This Row],[INV Prices]]</f>
        <v>0</v>
      </c>
      <c r="S4217" s="67"/>
      <c r="V4217" s="41"/>
      <c r="W4217" s="4" t="str">
        <f>IFERROR(VLOOKUP(Table49[[#This Row],[ITEM CODE]],Table2[[Item Code]:[Category ]],6,0),"")</f>
        <v/>
      </c>
      <c r="X4217" s="1" t="str">
        <f>IFERROR(VLOOKUP(Table49[[#This Row],[ITEM CODE]],Table2[[Item Code]:[Sub Category]],7,0),"")</f>
        <v/>
      </c>
      <c r="Y4217" s="68" t="str">
        <f>Table49[[#This Row],[PO Number]]&amp;COUNTIFS($E$5:E4217,E4217)</f>
        <v>0</v>
      </c>
    </row>
    <row r="4218" spans="1:25" ht="14.7" customHeight="1" x14ac:dyDescent="0.3">
      <c r="A4218" s="1" t="str">
        <f>IF(Table49[[#This Row],[ITEM NAME]]="","",ROW()-4)</f>
        <v/>
      </c>
      <c r="B4218" s="68"/>
      <c r="C4218" s="4" t="str">
        <f>IFERROR(VLOOKUP(B4218,Table14[],3,0),"")</f>
        <v/>
      </c>
      <c r="D4218" s="4" t="str">
        <f>IFERROR(VLOOKUP(B4218,Table14[],2,0),"")</f>
        <v/>
      </c>
      <c r="E4218" s="4"/>
      <c r="H4218" s="41" t="str">
        <f>IFERROR(VLOOKUP(Table49[[#This Row],[ITEM CODE]],Table2[[Item Code]:[Master Name]],2,0),"")</f>
        <v/>
      </c>
      <c r="I4218" s="41"/>
      <c r="J4218" s="65" t="str">
        <f>IFERROR(VLOOKUP(Table49[[#This Row],[ITEM CODE]],Table2[[Item Code]:[Master Name]],3,0),"")</f>
        <v/>
      </c>
      <c r="K4218" s="1" t="str">
        <f>IFERROR(VLOOKUP(Table49[[#This Row],[ITEM CODE]],Table2[[Item Code]:[Master Name]],9,0),"")</f>
        <v/>
      </c>
      <c r="L4218" s="1" t="str">
        <f>IFERROR(VLOOKUP(Table49[[#This Row],[ITEM CODE]],Table2[[Item Code]:[Master Name]],8,0),"")</f>
        <v/>
      </c>
      <c r="M4218" s="41"/>
      <c r="N4218" s="66">
        <f>IFERROR(VLOOKUP(Table49[[#This Row],[ITEM CODE]],Table2[[#All],[Item Code]:[Unit Cost]],10,0),0)</f>
        <v>0</v>
      </c>
      <c r="O4218" s="134">
        <f>IFERROR(VLOOKUP(Table49[[#This Row],[ITEM CODE]],Table2[[#All],[Item Code]:[Unit Cost]],10,0),0)</f>
        <v>0</v>
      </c>
      <c r="P4218" s="56"/>
      <c r="Q4218" s="58"/>
      <c r="R4218" s="58">
        <f>Table49[[#This Row],[QUANTITY]]*Table49[[#This Row],[INV Prices]]</f>
        <v>0</v>
      </c>
      <c r="S4218" s="67"/>
      <c r="V4218" s="41"/>
      <c r="W4218" s="4" t="str">
        <f>IFERROR(VLOOKUP(Table49[[#This Row],[ITEM CODE]],Table2[[Item Code]:[Category ]],6,0),"")</f>
        <v/>
      </c>
      <c r="X4218" s="1" t="str">
        <f>IFERROR(VLOOKUP(Table49[[#This Row],[ITEM CODE]],Table2[[Item Code]:[Sub Category]],7,0),"")</f>
        <v/>
      </c>
      <c r="Y4218" s="68" t="str">
        <f>Table49[[#This Row],[PO Number]]&amp;COUNTIFS($E$5:E4218,E4218)</f>
        <v>0</v>
      </c>
    </row>
    <row r="4219" spans="1:25" ht="14.7" customHeight="1" x14ac:dyDescent="0.3">
      <c r="A4219" s="1" t="str">
        <f>IF(Table49[[#This Row],[ITEM NAME]]="","",ROW()-4)</f>
        <v/>
      </c>
      <c r="B4219" s="68"/>
      <c r="C4219" s="4" t="str">
        <f>IFERROR(VLOOKUP(B4219,Table14[],3,0),"")</f>
        <v/>
      </c>
      <c r="D4219" s="4" t="str">
        <f>IFERROR(VLOOKUP(B4219,Table14[],2,0),"")</f>
        <v/>
      </c>
      <c r="E4219" s="4"/>
      <c r="H4219" s="41" t="str">
        <f>IFERROR(VLOOKUP(Table49[[#This Row],[ITEM CODE]],Table2[[Item Code]:[Master Name]],2,0),"")</f>
        <v/>
      </c>
      <c r="I4219" s="41"/>
      <c r="J4219" s="65" t="str">
        <f>IFERROR(VLOOKUP(Table49[[#This Row],[ITEM CODE]],Table2[[Item Code]:[Master Name]],3,0),"")</f>
        <v/>
      </c>
      <c r="K4219" s="1" t="str">
        <f>IFERROR(VLOOKUP(Table49[[#This Row],[ITEM CODE]],Table2[[Item Code]:[Master Name]],9,0),"")</f>
        <v/>
      </c>
      <c r="L4219" s="1" t="str">
        <f>IFERROR(VLOOKUP(Table49[[#This Row],[ITEM CODE]],Table2[[Item Code]:[Master Name]],8,0),"")</f>
        <v/>
      </c>
      <c r="M4219" s="41"/>
      <c r="N4219" s="66">
        <f>IFERROR(VLOOKUP(Table49[[#This Row],[ITEM CODE]],Table2[[#All],[Item Code]:[Unit Cost]],10,0),0)</f>
        <v>0</v>
      </c>
      <c r="O4219" s="134">
        <f>IFERROR(VLOOKUP(Table49[[#This Row],[ITEM CODE]],Table2[[#All],[Item Code]:[Unit Cost]],10,0),0)</f>
        <v>0</v>
      </c>
      <c r="P4219" s="56"/>
      <c r="Q4219" s="58"/>
      <c r="R4219" s="58">
        <f>Table49[[#This Row],[QUANTITY]]*Table49[[#This Row],[INV Prices]]</f>
        <v>0</v>
      </c>
      <c r="S4219" s="67"/>
      <c r="V4219" s="41"/>
      <c r="W4219" s="4" t="str">
        <f>IFERROR(VLOOKUP(Table49[[#This Row],[ITEM CODE]],Table2[[Item Code]:[Category ]],6,0),"")</f>
        <v/>
      </c>
      <c r="X4219" s="1" t="str">
        <f>IFERROR(VLOOKUP(Table49[[#This Row],[ITEM CODE]],Table2[[Item Code]:[Sub Category]],7,0),"")</f>
        <v/>
      </c>
      <c r="Y4219" s="68" t="str">
        <f>Table49[[#This Row],[PO Number]]&amp;COUNTIFS($E$5:E4219,E4219)</f>
        <v>0</v>
      </c>
    </row>
    <row r="4220" spans="1:25" ht="14.7" customHeight="1" x14ac:dyDescent="0.3">
      <c r="A4220" s="1" t="str">
        <f>IF(Table49[[#This Row],[ITEM NAME]]="","",ROW()-4)</f>
        <v/>
      </c>
      <c r="B4220" s="68"/>
      <c r="C4220" s="4" t="str">
        <f>IFERROR(VLOOKUP(B4220,Table14[],3,0),"")</f>
        <v/>
      </c>
      <c r="D4220" s="4" t="str">
        <f>IFERROR(VLOOKUP(B4220,Table14[],2,0),"")</f>
        <v/>
      </c>
      <c r="E4220" s="4"/>
      <c r="H4220" s="41" t="str">
        <f>IFERROR(VLOOKUP(Table49[[#This Row],[ITEM CODE]],Table2[[Item Code]:[Master Name]],2,0),"")</f>
        <v/>
      </c>
      <c r="I4220" s="41"/>
      <c r="J4220" s="65" t="str">
        <f>IFERROR(VLOOKUP(Table49[[#This Row],[ITEM CODE]],Table2[[Item Code]:[Master Name]],3,0),"")</f>
        <v/>
      </c>
      <c r="K4220" s="1" t="str">
        <f>IFERROR(VLOOKUP(Table49[[#This Row],[ITEM CODE]],Table2[[Item Code]:[Master Name]],9,0),"")</f>
        <v/>
      </c>
      <c r="L4220" s="1" t="str">
        <f>IFERROR(VLOOKUP(Table49[[#This Row],[ITEM CODE]],Table2[[Item Code]:[Master Name]],8,0),"")</f>
        <v/>
      </c>
      <c r="M4220" s="41"/>
      <c r="N4220" s="66">
        <f>IFERROR(VLOOKUP(Table49[[#This Row],[ITEM CODE]],Table2[[#All],[Item Code]:[Unit Cost]],10,0),0)</f>
        <v>0</v>
      </c>
      <c r="O4220" s="134">
        <f>IFERROR(VLOOKUP(Table49[[#This Row],[ITEM CODE]],Table2[[#All],[Item Code]:[Unit Cost]],10,0),0)</f>
        <v>0</v>
      </c>
      <c r="P4220" s="56"/>
      <c r="Q4220" s="58"/>
      <c r="R4220" s="58">
        <f>Table49[[#This Row],[QUANTITY]]*Table49[[#This Row],[INV Prices]]</f>
        <v>0</v>
      </c>
      <c r="S4220" s="67"/>
      <c r="V4220" s="41"/>
      <c r="W4220" s="4" t="str">
        <f>IFERROR(VLOOKUP(Table49[[#This Row],[ITEM CODE]],Table2[[Item Code]:[Category ]],6,0),"")</f>
        <v/>
      </c>
      <c r="X4220" s="1" t="str">
        <f>IFERROR(VLOOKUP(Table49[[#This Row],[ITEM CODE]],Table2[[Item Code]:[Sub Category]],7,0),"")</f>
        <v/>
      </c>
      <c r="Y4220" s="68" t="str">
        <f>Table49[[#This Row],[PO Number]]&amp;COUNTIFS($E$5:E4220,E4220)</f>
        <v>0</v>
      </c>
    </row>
    <row r="4221" spans="1:25" ht="14.7" customHeight="1" x14ac:dyDescent="0.3">
      <c r="A4221" s="1" t="str">
        <f>IF(Table49[[#This Row],[ITEM NAME]]="","",ROW()-4)</f>
        <v/>
      </c>
      <c r="B4221" s="68"/>
      <c r="C4221" s="4" t="str">
        <f>IFERROR(VLOOKUP(B4221,Table14[],3,0),"")</f>
        <v/>
      </c>
      <c r="D4221" s="4" t="str">
        <f>IFERROR(VLOOKUP(B4221,Table14[],2,0),"")</f>
        <v/>
      </c>
      <c r="E4221" s="4"/>
      <c r="H4221" s="41" t="str">
        <f>IFERROR(VLOOKUP(Table49[[#This Row],[ITEM CODE]],Table2[[Item Code]:[Master Name]],2,0),"")</f>
        <v/>
      </c>
      <c r="I4221" s="41"/>
      <c r="J4221" s="65" t="str">
        <f>IFERROR(VLOOKUP(Table49[[#This Row],[ITEM CODE]],Table2[[Item Code]:[Master Name]],3,0),"")</f>
        <v/>
      </c>
      <c r="K4221" s="1" t="str">
        <f>IFERROR(VLOOKUP(Table49[[#This Row],[ITEM CODE]],Table2[[Item Code]:[Master Name]],9,0),"")</f>
        <v/>
      </c>
      <c r="L4221" s="1" t="str">
        <f>IFERROR(VLOOKUP(Table49[[#This Row],[ITEM CODE]],Table2[[Item Code]:[Master Name]],8,0),"")</f>
        <v/>
      </c>
      <c r="M4221" s="41"/>
      <c r="N4221" s="66">
        <f>IFERROR(VLOOKUP(Table49[[#This Row],[ITEM CODE]],Table2[[#All],[Item Code]:[Unit Cost]],10,0),0)</f>
        <v>0</v>
      </c>
      <c r="O4221" s="134">
        <f>IFERROR(VLOOKUP(Table49[[#This Row],[ITEM CODE]],Table2[[#All],[Item Code]:[Unit Cost]],10,0),0)</f>
        <v>0</v>
      </c>
      <c r="P4221" s="56"/>
      <c r="Q4221" s="58"/>
      <c r="R4221" s="58">
        <f>Table49[[#This Row],[QUANTITY]]*Table49[[#This Row],[INV Prices]]</f>
        <v>0</v>
      </c>
      <c r="S4221" s="67"/>
      <c r="V4221" s="41"/>
      <c r="W4221" s="4" t="str">
        <f>IFERROR(VLOOKUP(Table49[[#This Row],[ITEM CODE]],Table2[[Item Code]:[Category ]],6,0),"")</f>
        <v/>
      </c>
      <c r="X4221" s="1" t="str">
        <f>IFERROR(VLOOKUP(Table49[[#This Row],[ITEM CODE]],Table2[[Item Code]:[Sub Category]],7,0),"")</f>
        <v/>
      </c>
      <c r="Y4221" s="68" t="str">
        <f>Table49[[#This Row],[PO Number]]&amp;COUNTIFS($E$5:E4221,E4221)</f>
        <v>0</v>
      </c>
    </row>
    <row r="4222" spans="1:25" ht="14.7" customHeight="1" x14ac:dyDescent="0.3">
      <c r="A4222" s="1" t="str">
        <f>IF(Table49[[#This Row],[ITEM NAME]]="","",ROW()-4)</f>
        <v/>
      </c>
      <c r="B4222" s="68"/>
      <c r="C4222" s="4" t="str">
        <f>IFERROR(VLOOKUP(B4222,Table14[],3,0),"")</f>
        <v/>
      </c>
      <c r="D4222" s="4" t="str">
        <f>IFERROR(VLOOKUP(B4222,Table14[],2,0),"")</f>
        <v/>
      </c>
      <c r="E4222" s="4"/>
      <c r="H4222" s="41" t="str">
        <f>IFERROR(VLOOKUP(Table49[[#This Row],[ITEM CODE]],Table2[[Item Code]:[Master Name]],2,0),"")</f>
        <v/>
      </c>
      <c r="I4222" s="41"/>
      <c r="J4222" s="65" t="str">
        <f>IFERROR(VLOOKUP(Table49[[#This Row],[ITEM CODE]],Table2[[Item Code]:[Master Name]],3,0),"")</f>
        <v/>
      </c>
      <c r="K4222" s="1" t="str">
        <f>IFERROR(VLOOKUP(Table49[[#This Row],[ITEM CODE]],Table2[[Item Code]:[Master Name]],9,0),"")</f>
        <v/>
      </c>
      <c r="L4222" s="1" t="str">
        <f>IFERROR(VLOOKUP(Table49[[#This Row],[ITEM CODE]],Table2[[Item Code]:[Master Name]],8,0),"")</f>
        <v/>
      </c>
      <c r="M4222" s="41"/>
      <c r="N4222" s="66">
        <f>IFERROR(VLOOKUP(Table49[[#This Row],[ITEM CODE]],Table2[[#All],[Item Code]:[Unit Cost]],10,0),0)</f>
        <v>0</v>
      </c>
      <c r="O4222" s="134">
        <f>IFERROR(VLOOKUP(Table49[[#This Row],[ITEM CODE]],Table2[[#All],[Item Code]:[Unit Cost]],10,0),0)</f>
        <v>0</v>
      </c>
      <c r="P4222" s="56"/>
      <c r="Q4222" s="58"/>
      <c r="R4222" s="58">
        <f>Table49[[#This Row],[QUANTITY]]*Table49[[#This Row],[INV Prices]]</f>
        <v>0</v>
      </c>
      <c r="S4222" s="67"/>
      <c r="V4222" s="41"/>
      <c r="W4222" s="4" t="str">
        <f>IFERROR(VLOOKUP(Table49[[#This Row],[ITEM CODE]],Table2[[Item Code]:[Category ]],6,0),"")</f>
        <v/>
      </c>
      <c r="X4222" s="1" t="str">
        <f>IFERROR(VLOOKUP(Table49[[#This Row],[ITEM CODE]],Table2[[Item Code]:[Sub Category]],7,0),"")</f>
        <v/>
      </c>
      <c r="Y4222" s="68" t="str">
        <f>Table49[[#This Row],[PO Number]]&amp;COUNTIFS($E$5:E4222,E4222)</f>
        <v>0</v>
      </c>
    </row>
    <row r="4223" spans="1:25" ht="14.7" customHeight="1" x14ac:dyDescent="0.3">
      <c r="A4223" s="1" t="str">
        <f>IF(Table49[[#This Row],[ITEM NAME]]="","",ROW()-4)</f>
        <v/>
      </c>
      <c r="B4223" s="68"/>
      <c r="C4223" s="4" t="str">
        <f>IFERROR(VLOOKUP(B4223,Table14[],3,0),"")</f>
        <v/>
      </c>
      <c r="D4223" s="4" t="str">
        <f>IFERROR(VLOOKUP(B4223,Table14[],2,0),"")</f>
        <v/>
      </c>
      <c r="E4223" s="4"/>
      <c r="H4223" s="41" t="str">
        <f>IFERROR(VLOOKUP(Table49[[#This Row],[ITEM CODE]],Table2[[Item Code]:[Master Name]],2,0),"")</f>
        <v/>
      </c>
      <c r="I4223" s="41"/>
      <c r="J4223" s="65" t="str">
        <f>IFERROR(VLOOKUP(Table49[[#This Row],[ITEM CODE]],Table2[[Item Code]:[Master Name]],3,0),"")</f>
        <v/>
      </c>
      <c r="K4223" s="1" t="str">
        <f>IFERROR(VLOOKUP(Table49[[#This Row],[ITEM CODE]],Table2[[Item Code]:[Master Name]],9,0),"")</f>
        <v/>
      </c>
      <c r="L4223" s="1" t="str">
        <f>IFERROR(VLOOKUP(Table49[[#This Row],[ITEM CODE]],Table2[[Item Code]:[Master Name]],8,0),"")</f>
        <v/>
      </c>
      <c r="M4223" s="41"/>
      <c r="N4223" s="66">
        <f>IFERROR(VLOOKUP(Table49[[#This Row],[ITEM CODE]],Table2[[#All],[Item Code]:[Unit Cost]],10,0),0)</f>
        <v>0</v>
      </c>
      <c r="O4223" s="134">
        <f>IFERROR(VLOOKUP(Table49[[#This Row],[ITEM CODE]],Table2[[#All],[Item Code]:[Unit Cost]],10,0),0)</f>
        <v>0</v>
      </c>
      <c r="P4223" s="56"/>
      <c r="Q4223" s="58"/>
      <c r="R4223" s="58">
        <f>Table49[[#This Row],[QUANTITY]]*Table49[[#This Row],[INV Prices]]</f>
        <v>0</v>
      </c>
      <c r="S4223" s="67"/>
      <c r="V4223" s="41"/>
      <c r="W4223" s="4" t="str">
        <f>IFERROR(VLOOKUP(Table49[[#This Row],[ITEM CODE]],Table2[[Item Code]:[Category ]],6,0),"")</f>
        <v/>
      </c>
      <c r="X4223" s="1" t="str">
        <f>IFERROR(VLOOKUP(Table49[[#This Row],[ITEM CODE]],Table2[[Item Code]:[Sub Category]],7,0),"")</f>
        <v/>
      </c>
      <c r="Y4223" s="68" t="str">
        <f>Table49[[#This Row],[PO Number]]&amp;COUNTIFS($E$5:E4223,E4223)</f>
        <v>0</v>
      </c>
    </row>
    <row r="4224" spans="1:25" ht="14.7" customHeight="1" x14ac:dyDescent="0.3">
      <c r="A4224" s="1" t="str">
        <f>IF(Table49[[#This Row],[ITEM NAME]]="","",ROW()-4)</f>
        <v/>
      </c>
      <c r="B4224" s="68"/>
      <c r="C4224" s="4" t="str">
        <f>IFERROR(VLOOKUP(B4224,Table14[],3,0),"")</f>
        <v/>
      </c>
      <c r="D4224" s="4" t="str">
        <f>IFERROR(VLOOKUP(B4224,Table14[],2,0),"")</f>
        <v/>
      </c>
      <c r="E4224" s="4"/>
      <c r="H4224" s="41" t="str">
        <f>IFERROR(VLOOKUP(Table49[[#This Row],[ITEM CODE]],Table2[[Item Code]:[Master Name]],2,0),"")</f>
        <v/>
      </c>
      <c r="I4224" s="41"/>
      <c r="J4224" s="65" t="str">
        <f>IFERROR(VLOOKUP(Table49[[#This Row],[ITEM CODE]],Table2[[Item Code]:[Master Name]],3,0),"")</f>
        <v/>
      </c>
      <c r="K4224" s="1" t="str">
        <f>IFERROR(VLOOKUP(Table49[[#This Row],[ITEM CODE]],Table2[[Item Code]:[Master Name]],9,0),"")</f>
        <v/>
      </c>
      <c r="L4224" s="1" t="str">
        <f>IFERROR(VLOOKUP(Table49[[#This Row],[ITEM CODE]],Table2[[Item Code]:[Master Name]],8,0),"")</f>
        <v/>
      </c>
      <c r="M4224" s="41"/>
      <c r="N4224" s="66">
        <f>IFERROR(VLOOKUP(Table49[[#This Row],[ITEM CODE]],Table2[[#All],[Item Code]:[Unit Cost]],10,0),0)</f>
        <v>0</v>
      </c>
      <c r="O4224" s="134">
        <f>IFERROR(VLOOKUP(Table49[[#This Row],[ITEM CODE]],Table2[[#All],[Item Code]:[Unit Cost]],10,0),0)</f>
        <v>0</v>
      </c>
      <c r="P4224" s="56"/>
      <c r="Q4224" s="58"/>
      <c r="R4224" s="58">
        <f>Table49[[#This Row],[QUANTITY]]*Table49[[#This Row],[INV Prices]]</f>
        <v>0</v>
      </c>
      <c r="S4224" s="67"/>
      <c r="V4224" s="41"/>
      <c r="W4224" s="4" t="str">
        <f>IFERROR(VLOOKUP(Table49[[#This Row],[ITEM CODE]],Table2[[Item Code]:[Category ]],6,0),"")</f>
        <v/>
      </c>
      <c r="X4224" s="1" t="str">
        <f>IFERROR(VLOOKUP(Table49[[#This Row],[ITEM CODE]],Table2[[Item Code]:[Sub Category]],7,0),"")</f>
        <v/>
      </c>
      <c r="Y4224" s="68" t="str">
        <f>Table49[[#This Row],[PO Number]]&amp;COUNTIFS($E$5:E4224,E4224)</f>
        <v>0</v>
      </c>
    </row>
    <row r="4225" spans="1:25" ht="14.7" customHeight="1" x14ac:dyDescent="0.3">
      <c r="A4225" s="1" t="str">
        <f>IF(Table49[[#This Row],[ITEM NAME]]="","",ROW()-4)</f>
        <v/>
      </c>
      <c r="B4225" s="68"/>
      <c r="C4225" s="4" t="str">
        <f>IFERROR(VLOOKUP(B4225,Table14[],3,0),"")</f>
        <v/>
      </c>
      <c r="D4225" s="4" t="str">
        <f>IFERROR(VLOOKUP(B4225,Table14[],2,0),"")</f>
        <v/>
      </c>
      <c r="E4225" s="4"/>
      <c r="H4225" s="41" t="str">
        <f>IFERROR(VLOOKUP(Table49[[#This Row],[ITEM CODE]],Table2[[Item Code]:[Master Name]],2,0),"")</f>
        <v/>
      </c>
      <c r="I4225" s="41"/>
      <c r="J4225" s="65" t="str">
        <f>IFERROR(VLOOKUP(Table49[[#This Row],[ITEM CODE]],Table2[[Item Code]:[Master Name]],3,0),"")</f>
        <v/>
      </c>
      <c r="K4225" s="1" t="str">
        <f>IFERROR(VLOOKUP(Table49[[#This Row],[ITEM CODE]],Table2[[Item Code]:[Master Name]],9,0),"")</f>
        <v/>
      </c>
      <c r="L4225" s="1" t="str">
        <f>IFERROR(VLOOKUP(Table49[[#This Row],[ITEM CODE]],Table2[[Item Code]:[Master Name]],8,0),"")</f>
        <v/>
      </c>
      <c r="M4225" s="41"/>
      <c r="N4225" s="66">
        <f>IFERROR(VLOOKUP(Table49[[#This Row],[ITEM CODE]],Table2[[#All],[Item Code]:[Unit Cost]],10,0),0)</f>
        <v>0</v>
      </c>
      <c r="O4225" s="134">
        <f>IFERROR(VLOOKUP(Table49[[#This Row],[ITEM CODE]],Table2[[#All],[Item Code]:[Unit Cost]],10,0),0)</f>
        <v>0</v>
      </c>
      <c r="P4225" s="56"/>
      <c r="Q4225" s="58"/>
      <c r="R4225" s="58">
        <f>Table49[[#This Row],[QUANTITY]]*Table49[[#This Row],[INV Prices]]</f>
        <v>0</v>
      </c>
      <c r="S4225" s="67"/>
      <c r="V4225" s="41"/>
      <c r="W4225" s="4" t="str">
        <f>IFERROR(VLOOKUP(Table49[[#This Row],[ITEM CODE]],Table2[[Item Code]:[Category ]],6,0),"")</f>
        <v/>
      </c>
      <c r="X4225" s="1" t="str">
        <f>IFERROR(VLOOKUP(Table49[[#This Row],[ITEM CODE]],Table2[[Item Code]:[Sub Category]],7,0),"")</f>
        <v/>
      </c>
      <c r="Y4225" s="68" t="str">
        <f>Table49[[#This Row],[PO Number]]&amp;COUNTIFS($E$5:E4225,E4225)</f>
        <v>0</v>
      </c>
    </row>
    <row r="4226" spans="1:25" ht="14.7" customHeight="1" x14ac:dyDescent="0.3">
      <c r="A4226" s="1" t="str">
        <f>IF(Table49[[#This Row],[ITEM NAME]]="","",ROW()-4)</f>
        <v/>
      </c>
      <c r="B4226" s="68"/>
      <c r="C4226" s="4" t="str">
        <f>IFERROR(VLOOKUP(B4226,Table14[],3,0),"")</f>
        <v/>
      </c>
      <c r="D4226" s="4" t="str">
        <f>IFERROR(VLOOKUP(B4226,Table14[],2,0),"")</f>
        <v/>
      </c>
      <c r="E4226" s="4"/>
      <c r="H4226" s="41" t="str">
        <f>IFERROR(VLOOKUP(Table49[[#This Row],[ITEM CODE]],Table2[[Item Code]:[Master Name]],2,0),"")</f>
        <v/>
      </c>
      <c r="I4226" s="41"/>
      <c r="J4226" s="65" t="str">
        <f>IFERROR(VLOOKUP(Table49[[#This Row],[ITEM CODE]],Table2[[Item Code]:[Master Name]],3,0),"")</f>
        <v/>
      </c>
      <c r="K4226" s="1" t="str">
        <f>IFERROR(VLOOKUP(Table49[[#This Row],[ITEM CODE]],Table2[[Item Code]:[Master Name]],9,0),"")</f>
        <v/>
      </c>
      <c r="L4226" s="1" t="str">
        <f>IFERROR(VLOOKUP(Table49[[#This Row],[ITEM CODE]],Table2[[Item Code]:[Master Name]],8,0),"")</f>
        <v/>
      </c>
      <c r="M4226" s="41"/>
      <c r="N4226" s="66">
        <f>IFERROR(VLOOKUP(Table49[[#This Row],[ITEM CODE]],Table2[[#All],[Item Code]:[Unit Cost]],10,0),0)</f>
        <v>0</v>
      </c>
      <c r="O4226" s="134">
        <f>IFERROR(VLOOKUP(Table49[[#This Row],[ITEM CODE]],Table2[[#All],[Item Code]:[Unit Cost]],10,0),0)</f>
        <v>0</v>
      </c>
      <c r="P4226" s="56"/>
      <c r="Q4226" s="58"/>
      <c r="R4226" s="58">
        <f>Table49[[#This Row],[QUANTITY]]*Table49[[#This Row],[INV Prices]]</f>
        <v>0</v>
      </c>
      <c r="S4226" s="67"/>
      <c r="V4226" s="41"/>
      <c r="W4226" s="4" t="str">
        <f>IFERROR(VLOOKUP(Table49[[#This Row],[ITEM CODE]],Table2[[Item Code]:[Category ]],6,0),"")</f>
        <v/>
      </c>
      <c r="X4226" s="1" t="str">
        <f>IFERROR(VLOOKUP(Table49[[#This Row],[ITEM CODE]],Table2[[Item Code]:[Sub Category]],7,0),"")</f>
        <v/>
      </c>
      <c r="Y4226" s="68" t="str">
        <f>Table49[[#This Row],[PO Number]]&amp;COUNTIFS($E$5:E4226,E4226)</f>
        <v>0</v>
      </c>
    </row>
    <row r="4227" spans="1:25" ht="14.7" customHeight="1" x14ac:dyDescent="0.3">
      <c r="A4227" s="1" t="str">
        <f>IF(Table49[[#This Row],[ITEM NAME]]="","",ROW()-4)</f>
        <v/>
      </c>
      <c r="B4227" s="68"/>
      <c r="C4227" s="4" t="str">
        <f>IFERROR(VLOOKUP(B4227,Table14[],3,0),"")</f>
        <v/>
      </c>
      <c r="D4227" s="4" t="str">
        <f>IFERROR(VLOOKUP(B4227,Table14[],2,0),"")</f>
        <v/>
      </c>
      <c r="E4227" s="4"/>
      <c r="H4227" s="41" t="str">
        <f>IFERROR(VLOOKUP(Table49[[#This Row],[ITEM CODE]],Table2[[Item Code]:[Master Name]],2,0),"")</f>
        <v/>
      </c>
      <c r="I4227" s="41"/>
      <c r="J4227" s="65" t="str">
        <f>IFERROR(VLOOKUP(Table49[[#This Row],[ITEM CODE]],Table2[[Item Code]:[Master Name]],3,0),"")</f>
        <v/>
      </c>
      <c r="K4227" s="1" t="str">
        <f>IFERROR(VLOOKUP(Table49[[#This Row],[ITEM CODE]],Table2[[Item Code]:[Master Name]],9,0),"")</f>
        <v/>
      </c>
      <c r="L4227" s="1" t="str">
        <f>IFERROR(VLOOKUP(Table49[[#This Row],[ITEM CODE]],Table2[[Item Code]:[Master Name]],8,0),"")</f>
        <v/>
      </c>
      <c r="M4227" s="41"/>
      <c r="N4227" s="66">
        <f>IFERROR(VLOOKUP(Table49[[#This Row],[ITEM CODE]],Table2[[#All],[Item Code]:[Unit Cost]],10,0),0)</f>
        <v>0</v>
      </c>
      <c r="O4227" s="134">
        <f>IFERROR(VLOOKUP(Table49[[#This Row],[ITEM CODE]],Table2[[#All],[Item Code]:[Unit Cost]],10,0),0)</f>
        <v>0</v>
      </c>
      <c r="P4227" s="56"/>
      <c r="Q4227" s="58"/>
      <c r="R4227" s="58">
        <f>Table49[[#This Row],[QUANTITY]]*Table49[[#This Row],[INV Prices]]</f>
        <v>0</v>
      </c>
      <c r="S4227" s="67"/>
      <c r="V4227" s="41"/>
      <c r="W4227" s="4" t="str">
        <f>IFERROR(VLOOKUP(Table49[[#This Row],[ITEM CODE]],Table2[[Item Code]:[Category ]],6,0),"")</f>
        <v/>
      </c>
      <c r="X4227" s="1" t="str">
        <f>IFERROR(VLOOKUP(Table49[[#This Row],[ITEM CODE]],Table2[[Item Code]:[Sub Category]],7,0),"")</f>
        <v/>
      </c>
      <c r="Y4227" s="68" t="str">
        <f>Table49[[#This Row],[PO Number]]&amp;COUNTIFS($E$5:E4227,E4227)</f>
        <v>0</v>
      </c>
    </row>
    <row r="4228" spans="1:25" ht="14.7" customHeight="1" x14ac:dyDescent="0.3">
      <c r="A4228" s="1" t="str">
        <f>IF(Table49[[#This Row],[ITEM NAME]]="","",ROW()-4)</f>
        <v/>
      </c>
      <c r="B4228" s="68"/>
      <c r="C4228" s="4" t="str">
        <f>IFERROR(VLOOKUP(B4228,Table14[],3,0),"")</f>
        <v/>
      </c>
      <c r="D4228" s="4" t="str">
        <f>IFERROR(VLOOKUP(B4228,Table14[],2,0),"")</f>
        <v/>
      </c>
      <c r="E4228" s="4"/>
      <c r="H4228" s="41" t="str">
        <f>IFERROR(VLOOKUP(Table49[[#This Row],[ITEM CODE]],Table2[[Item Code]:[Master Name]],2,0),"")</f>
        <v/>
      </c>
      <c r="I4228" s="41"/>
      <c r="J4228" s="65" t="str">
        <f>IFERROR(VLOOKUP(Table49[[#This Row],[ITEM CODE]],Table2[[Item Code]:[Master Name]],3,0),"")</f>
        <v/>
      </c>
      <c r="K4228" s="1" t="str">
        <f>IFERROR(VLOOKUP(Table49[[#This Row],[ITEM CODE]],Table2[[Item Code]:[Master Name]],9,0),"")</f>
        <v/>
      </c>
      <c r="L4228" s="1" t="str">
        <f>IFERROR(VLOOKUP(Table49[[#This Row],[ITEM CODE]],Table2[[Item Code]:[Master Name]],8,0),"")</f>
        <v/>
      </c>
      <c r="M4228" s="41"/>
      <c r="N4228" s="66">
        <f>IFERROR(VLOOKUP(Table49[[#This Row],[ITEM CODE]],Table2[[#All],[Item Code]:[Unit Cost]],10,0),0)</f>
        <v>0</v>
      </c>
      <c r="O4228" s="134">
        <f>IFERROR(VLOOKUP(Table49[[#This Row],[ITEM CODE]],Table2[[#All],[Item Code]:[Unit Cost]],10,0),0)</f>
        <v>0</v>
      </c>
      <c r="P4228" s="56"/>
      <c r="Q4228" s="58"/>
      <c r="R4228" s="58">
        <f>Table49[[#This Row],[QUANTITY]]*Table49[[#This Row],[INV Prices]]</f>
        <v>0</v>
      </c>
      <c r="S4228" s="67"/>
      <c r="V4228" s="41"/>
      <c r="W4228" s="4" t="str">
        <f>IFERROR(VLOOKUP(Table49[[#This Row],[ITEM CODE]],Table2[[Item Code]:[Category ]],6,0),"")</f>
        <v/>
      </c>
      <c r="X4228" s="1" t="str">
        <f>IFERROR(VLOOKUP(Table49[[#This Row],[ITEM CODE]],Table2[[Item Code]:[Sub Category]],7,0),"")</f>
        <v/>
      </c>
      <c r="Y4228" s="68" t="str">
        <f>Table49[[#This Row],[PO Number]]&amp;COUNTIFS($E$5:E4228,E4228)</f>
        <v>0</v>
      </c>
    </row>
    <row r="4229" spans="1:25" ht="14.7" customHeight="1" x14ac:dyDescent="0.3">
      <c r="A4229" s="1" t="str">
        <f>IF(Table49[[#This Row],[ITEM NAME]]="","",ROW()-4)</f>
        <v/>
      </c>
      <c r="B4229" s="68"/>
      <c r="C4229" s="4" t="str">
        <f>IFERROR(VLOOKUP(B4229,Table14[],3,0),"")</f>
        <v/>
      </c>
      <c r="D4229" s="4" t="str">
        <f>IFERROR(VLOOKUP(B4229,Table14[],2,0),"")</f>
        <v/>
      </c>
      <c r="E4229" s="4"/>
      <c r="H4229" s="41" t="str">
        <f>IFERROR(VLOOKUP(Table49[[#This Row],[ITEM CODE]],Table2[[Item Code]:[Master Name]],2,0),"")</f>
        <v/>
      </c>
      <c r="I4229" s="41"/>
      <c r="J4229" s="65" t="str">
        <f>IFERROR(VLOOKUP(Table49[[#This Row],[ITEM CODE]],Table2[[Item Code]:[Master Name]],3,0),"")</f>
        <v/>
      </c>
      <c r="K4229" s="1" t="str">
        <f>IFERROR(VLOOKUP(Table49[[#This Row],[ITEM CODE]],Table2[[Item Code]:[Master Name]],9,0),"")</f>
        <v/>
      </c>
      <c r="L4229" s="1" t="str">
        <f>IFERROR(VLOOKUP(Table49[[#This Row],[ITEM CODE]],Table2[[Item Code]:[Master Name]],8,0),"")</f>
        <v/>
      </c>
      <c r="M4229" s="41"/>
      <c r="N4229" s="66">
        <f>IFERROR(VLOOKUP(Table49[[#This Row],[ITEM CODE]],Table2[[#All],[Item Code]:[Unit Cost]],10,0),0)</f>
        <v>0</v>
      </c>
      <c r="O4229" s="134">
        <f>IFERROR(VLOOKUP(Table49[[#This Row],[ITEM CODE]],Table2[[#All],[Item Code]:[Unit Cost]],10,0),0)</f>
        <v>0</v>
      </c>
      <c r="P4229" s="56"/>
      <c r="Q4229" s="58"/>
      <c r="R4229" s="58">
        <f>Table49[[#This Row],[QUANTITY]]*Table49[[#This Row],[INV Prices]]</f>
        <v>0</v>
      </c>
      <c r="S4229" s="67"/>
      <c r="V4229" s="41"/>
      <c r="W4229" s="4" t="str">
        <f>IFERROR(VLOOKUP(Table49[[#This Row],[ITEM CODE]],Table2[[Item Code]:[Category ]],6,0),"")</f>
        <v/>
      </c>
      <c r="X4229" s="1" t="str">
        <f>IFERROR(VLOOKUP(Table49[[#This Row],[ITEM CODE]],Table2[[Item Code]:[Sub Category]],7,0),"")</f>
        <v/>
      </c>
      <c r="Y4229" s="68" t="str">
        <f>Table49[[#This Row],[PO Number]]&amp;COUNTIFS($E$5:E4229,E4229)</f>
        <v>0</v>
      </c>
    </row>
    <row r="4230" spans="1:25" ht="14.7" customHeight="1" x14ac:dyDescent="0.3">
      <c r="A4230" s="1" t="str">
        <f>IF(Table49[[#This Row],[ITEM NAME]]="","",ROW()-4)</f>
        <v/>
      </c>
      <c r="B4230" s="68"/>
      <c r="C4230" s="4" t="str">
        <f>IFERROR(VLOOKUP(B4230,Table14[],3,0),"")</f>
        <v/>
      </c>
      <c r="D4230" s="4" t="str">
        <f>IFERROR(VLOOKUP(B4230,Table14[],2,0),"")</f>
        <v/>
      </c>
      <c r="E4230" s="4"/>
      <c r="H4230" s="41" t="str">
        <f>IFERROR(VLOOKUP(Table49[[#This Row],[ITEM CODE]],Table2[[Item Code]:[Master Name]],2,0),"")</f>
        <v/>
      </c>
      <c r="I4230" s="41"/>
      <c r="J4230" s="65" t="str">
        <f>IFERROR(VLOOKUP(Table49[[#This Row],[ITEM CODE]],Table2[[Item Code]:[Master Name]],3,0),"")</f>
        <v/>
      </c>
      <c r="K4230" s="1" t="str">
        <f>IFERROR(VLOOKUP(Table49[[#This Row],[ITEM CODE]],Table2[[Item Code]:[Master Name]],9,0),"")</f>
        <v/>
      </c>
      <c r="L4230" s="1" t="str">
        <f>IFERROR(VLOOKUP(Table49[[#This Row],[ITEM CODE]],Table2[[Item Code]:[Master Name]],8,0),"")</f>
        <v/>
      </c>
      <c r="M4230" s="41"/>
      <c r="N4230" s="66">
        <f>IFERROR(VLOOKUP(Table49[[#This Row],[ITEM CODE]],Table2[[#All],[Item Code]:[Unit Cost]],10,0),0)</f>
        <v>0</v>
      </c>
      <c r="O4230" s="134">
        <f>IFERROR(VLOOKUP(Table49[[#This Row],[ITEM CODE]],Table2[[#All],[Item Code]:[Unit Cost]],10,0),0)</f>
        <v>0</v>
      </c>
      <c r="P4230" s="56"/>
      <c r="Q4230" s="58"/>
      <c r="R4230" s="58">
        <f>Table49[[#This Row],[QUANTITY]]*Table49[[#This Row],[INV Prices]]</f>
        <v>0</v>
      </c>
      <c r="S4230" s="67"/>
      <c r="V4230" s="41"/>
      <c r="W4230" s="4" t="str">
        <f>IFERROR(VLOOKUP(Table49[[#This Row],[ITEM CODE]],Table2[[Item Code]:[Category ]],6,0),"")</f>
        <v/>
      </c>
      <c r="X4230" s="1" t="str">
        <f>IFERROR(VLOOKUP(Table49[[#This Row],[ITEM CODE]],Table2[[Item Code]:[Sub Category]],7,0),"")</f>
        <v/>
      </c>
      <c r="Y4230" s="68" t="str">
        <f>Table49[[#This Row],[PO Number]]&amp;COUNTIFS($E$5:E4230,E4230)</f>
        <v>0</v>
      </c>
    </row>
    <row r="4231" spans="1:25" ht="14.7" customHeight="1" x14ac:dyDescent="0.3">
      <c r="A4231" s="1" t="str">
        <f>IF(Table49[[#This Row],[ITEM NAME]]="","",ROW()-4)</f>
        <v/>
      </c>
      <c r="B4231" s="68"/>
      <c r="C4231" s="4" t="str">
        <f>IFERROR(VLOOKUP(B4231,Table14[],3,0),"")</f>
        <v/>
      </c>
      <c r="D4231" s="4" t="str">
        <f>IFERROR(VLOOKUP(B4231,Table14[],2,0),"")</f>
        <v/>
      </c>
      <c r="E4231" s="4"/>
      <c r="H4231" s="41" t="str">
        <f>IFERROR(VLOOKUP(Table49[[#This Row],[ITEM CODE]],Table2[[Item Code]:[Master Name]],2,0),"")</f>
        <v/>
      </c>
      <c r="I4231" s="41"/>
      <c r="J4231" s="65" t="str">
        <f>IFERROR(VLOOKUP(Table49[[#This Row],[ITEM CODE]],Table2[[Item Code]:[Master Name]],3,0),"")</f>
        <v/>
      </c>
      <c r="K4231" s="1" t="str">
        <f>IFERROR(VLOOKUP(Table49[[#This Row],[ITEM CODE]],Table2[[Item Code]:[Master Name]],9,0),"")</f>
        <v/>
      </c>
      <c r="L4231" s="1" t="str">
        <f>IFERROR(VLOOKUP(Table49[[#This Row],[ITEM CODE]],Table2[[Item Code]:[Master Name]],8,0),"")</f>
        <v/>
      </c>
      <c r="M4231" s="41"/>
      <c r="N4231" s="66">
        <f>IFERROR(VLOOKUP(Table49[[#This Row],[ITEM CODE]],Table2[[#All],[Item Code]:[Unit Cost]],10,0),0)</f>
        <v>0</v>
      </c>
      <c r="O4231" s="134">
        <f>IFERROR(VLOOKUP(Table49[[#This Row],[ITEM CODE]],Table2[[#All],[Item Code]:[Unit Cost]],10,0),0)</f>
        <v>0</v>
      </c>
      <c r="P4231" s="56"/>
      <c r="Q4231" s="58"/>
      <c r="R4231" s="58">
        <f>Table49[[#This Row],[QUANTITY]]*Table49[[#This Row],[INV Prices]]</f>
        <v>0</v>
      </c>
      <c r="S4231" s="67"/>
      <c r="V4231" s="41"/>
      <c r="W4231" s="4" t="str">
        <f>IFERROR(VLOOKUP(Table49[[#This Row],[ITEM CODE]],Table2[[Item Code]:[Category ]],6,0),"")</f>
        <v/>
      </c>
      <c r="X4231" s="1" t="str">
        <f>IFERROR(VLOOKUP(Table49[[#This Row],[ITEM CODE]],Table2[[Item Code]:[Sub Category]],7,0),"")</f>
        <v/>
      </c>
      <c r="Y4231" s="68" t="str">
        <f>Table49[[#This Row],[PO Number]]&amp;COUNTIFS($E$5:E4231,E4231)</f>
        <v>0</v>
      </c>
    </row>
    <row r="4232" spans="1:25" ht="14.7" customHeight="1" x14ac:dyDescent="0.3">
      <c r="A4232" s="1" t="str">
        <f>IF(Table49[[#This Row],[ITEM NAME]]="","",ROW()-4)</f>
        <v/>
      </c>
      <c r="B4232" s="68"/>
      <c r="C4232" s="4" t="str">
        <f>IFERROR(VLOOKUP(B4232,Table14[],3,0),"")</f>
        <v/>
      </c>
      <c r="D4232" s="4" t="str">
        <f>IFERROR(VLOOKUP(B4232,Table14[],2,0),"")</f>
        <v/>
      </c>
      <c r="E4232" s="4"/>
      <c r="H4232" s="41" t="str">
        <f>IFERROR(VLOOKUP(Table49[[#This Row],[ITEM CODE]],Table2[[Item Code]:[Master Name]],2,0),"")</f>
        <v/>
      </c>
      <c r="I4232" s="41"/>
      <c r="J4232" s="65" t="str">
        <f>IFERROR(VLOOKUP(Table49[[#This Row],[ITEM CODE]],Table2[[Item Code]:[Master Name]],3,0),"")</f>
        <v/>
      </c>
      <c r="K4232" s="1" t="str">
        <f>IFERROR(VLOOKUP(Table49[[#This Row],[ITEM CODE]],Table2[[Item Code]:[Master Name]],9,0),"")</f>
        <v/>
      </c>
      <c r="L4232" s="1" t="str">
        <f>IFERROR(VLOOKUP(Table49[[#This Row],[ITEM CODE]],Table2[[Item Code]:[Master Name]],8,0),"")</f>
        <v/>
      </c>
      <c r="M4232" s="41"/>
      <c r="N4232" s="66">
        <f>IFERROR(VLOOKUP(Table49[[#This Row],[ITEM CODE]],Table2[[#All],[Item Code]:[Unit Cost]],10,0),0)</f>
        <v>0</v>
      </c>
      <c r="O4232" s="134">
        <f>IFERROR(VLOOKUP(Table49[[#This Row],[ITEM CODE]],Table2[[#All],[Item Code]:[Unit Cost]],10,0),0)</f>
        <v>0</v>
      </c>
      <c r="P4232" s="56"/>
      <c r="Q4232" s="58"/>
      <c r="R4232" s="58">
        <f>Table49[[#This Row],[QUANTITY]]*Table49[[#This Row],[INV Prices]]</f>
        <v>0</v>
      </c>
      <c r="S4232" s="67"/>
      <c r="V4232" s="41"/>
      <c r="W4232" s="4" t="str">
        <f>IFERROR(VLOOKUP(Table49[[#This Row],[ITEM CODE]],Table2[[Item Code]:[Category ]],6,0),"")</f>
        <v/>
      </c>
      <c r="X4232" s="1" t="str">
        <f>IFERROR(VLOOKUP(Table49[[#This Row],[ITEM CODE]],Table2[[Item Code]:[Sub Category]],7,0),"")</f>
        <v/>
      </c>
      <c r="Y4232" s="68" t="str">
        <f>Table49[[#This Row],[PO Number]]&amp;COUNTIFS($E$5:E4232,E4232)</f>
        <v>0</v>
      </c>
    </row>
    <row r="4233" spans="1:25" ht="14.7" customHeight="1" x14ac:dyDescent="0.3">
      <c r="A4233" s="1" t="str">
        <f>IF(Table49[[#This Row],[ITEM NAME]]="","",ROW()-4)</f>
        <v/>
      </c>
      <c r="B4233" s="68"/>
      <c r="C4233" s="4" t="str">
        <f>IFERROR(VLOOKUP(B4233,Table14[],3,0),"")</f>
        <v/>
      </c>
      <c r="D4233" s="4" t="str">
        <f>IFERROR(VLOOKUP(B4233,Table14[],2,0),"")</f>
        <v/>
      </c>
      <c r="E4233" s="4"/>
      <c r="H4233" s="41" t="str">
        <f>IFERROR(VLOOKUP(Table49[[#This Row],[ITEM CODE]],Table2[[Item Code]:[Master Name]],2,0),"")</f>
        <v/>
      </c>
      <c r="I4233" s="41"/>
      <c r="J4233" s="65" t="str">
        <f>IFERROR(VLOOKUP(Table49[[#This Row],[ITEM CODE]],Table2[[Item Code]:[Master Name]],3,0),"")</f>
        <v/>
      </c>
      <c r="K4233" s="1" t="str">
        <f>IFERROR(VLOOKUP(Table49[[#This Row],[ITEM CODE]],Table2[[Item Code]:[Master Name]],9,0),"")</f>
        <v/>
      </c>
      <c r="L4233" s="1" t="str">
        <f>IFERROR(VLOOKUP(Table49[[#This Row],[ITEM CODE]],Table2[[Item Code]:[Master Name]],8,0),"")</f>
        <v/>
      </c>
      <c r="M4233" s="41"/>
      <c r="N4233" s="66">
        <f>IFERROR(VLOOKUP(Table49[[#This Row],[ITEM CODE]],Table2[[#All],[Item Code]:[Unit Cost]],10,0),0)</f>
        <v>0</v>
      </c>
      <c r="O4233" s="134">
        <f>IFERROR(VLOOKUP(Table49[[#This Row],[ITEM CODE]],Table2[[#All],[Item Code]:[Unit Cost]],10,0),0)</f>
        <v>0</v>
      </c>
      <c r="P4233" s="56"/>
      <c r="Q4233" s="58"/>
      <c r="R4233" s="58">
        <f>Table49[[#This Row],[QUANTITY]]*Table49[[#This Row],[INV Prices]]</f>
        <v>0</v>
      </c>
      <c r="S4233" s="67"/>
      <c r="V4233" s="41"/>
      <c r="W4233" s="4" t="str">
        <f>IFERROR(VLOOKUP(Table49[[#This Row],[ITEM CODE]],Table2[[Item Code]:[Category ]],6,0),"")</f>
        <v/>
      </c>
      <c r="X4233" s="1" t="str">
        <f>IFERROR(VLOOKUP(Table49[[#This Row],[ITEM CODE]],Table2[[Item Code]:[Sub Category]],7,0),"")</f>
        <v/>
      </c>
      <c r="Y4233" s="68" t="str">
        <f>Table49[[#This Row],[PO Number]]&amp;COUNTIFS($E$5:E4233,E4233)</f>
        <v>0</v>
      </c>
    </row>
    <row r="4234" spans="1:25" ht="14.7" customHeight="1" x14ac:dyDescent="0.3">
      <c r="A4234" s="1" t="str">
        <f>IF(Table49[[#This Row],[ITEM NAME]]="","",ROW()-4)</f>
        <v/>
      </c>
      <c r="B4234" s="68"/>
      <c r="C4234" s="4" t="str">
        <f>IFERROR(VLOOKUP(B4234,Table14[],3,0),"")</f>
        <v/>
      </c>
      <c r="D4234" s="4" t="str">
        <f>IFERROR(VLOOKUP(B4234,Table14[],2,0),"")</f>
        <v/>
      </c>
      <c r="E4234" s="4"/>
      <c r="H4234" s="41" t="str">
        <f>IFERROR(VLOOKUP(Table49[[#This Row],[ITEM CODE]],Table2[[Item Code]:[Master Name]],2,0),"")</f>
        <v/>
      </c>
      <c r="I4234" s="41"/>
      <c r="J4234" s="65" t="str">
        <f>IFERROR(VLOOKUP(Table49[[#This Row],[ITEM CODE]],Table2[[Item Code]:[Master Name]],3,0),"")</f>
        <v/>
      </c>
      <c r="K4234" s="1" t="str">
        <f>IFERROR(VLOOKUP(Table49[[#This Row],[ITEM CODE]],Table2[[Item Code]:[Master Name]],9,0),"")</f>
        <v/>
      </c>
      <c r="L4234" s="1" t="str">
        <f>IFERROR(VLOOKUP(Table49[[#This Row],[ITEM CODE]],Table2[[Item Code]:[Master Name]],8,0),"")</f>
        <v/>
      </c>
      <c r="M4234" s="41"/>
      <c r="N4234" s="66">
        <f>IFERROR(VLOOKUP(Table49[[#This Row],[ITEM CODE]],Table2[[#All],[Item Code]:[Unit Cost]],10,0),0)</f>
        <v>0</v>
      </c>
      <c r="O4234" s="134">
        <f>IFERROR(VLOOKUP(Table49[[#This Row],[ITEM CODE]],Table2[[#All],[Item Code]:[Unit Cost]],10,0),0)</f>
        <v>0</v>
      </c>
      <c r="P4234" s="56"/>
      <c r="Q4234" s="58"/>
      <c r="R4234" s="58">
        <f>Table49[[#This Row],[QUANTITY]]*Table49[[#This Row],[INV Prices]]</f>
        <v>0</v>
      </c>
      <c r="S4234" s="67"/>
      <c r="V4234" s="41"/>
      <c r="W4234" s="4" t="str">
        <f>IFERROR(VLOOKUP(Table49[[#This Row],[ITEM CODE]],Table2[[Item Code]:[Category ]],6,0),"")</f>
        <v/>
      </c>
      <c r="X4234" s="1" t="str">
        <f>IFERROR(VLOOKUP(Table49[[#This Row],[ITEM CODE]],Table2[[Item Code]:[Sub Category]],7,0),"")</f>
        <v/>
      </c>
      <c r="Y4234" s="68" t="str">
        <f>Table49[[#This Row],[PO Number]]&amp;COUNTIFS($E$5:E4234,E4234)</f>
        <v>0</v>
      </c>
    </row>
    <row r="4235" spans="1:25" ht="14.7" customHeight="1" x14ac:dyDescent="0.3">
      <c r="A4235" s="1" t="str">
        <f>IF(Table49[[#This Row],[ITEM NAME]]="","",ROW()-4)</f>
        <v/>
      </c>
      <c r="B4235" s="68"/>
      <c r="C4235" s="4" t="str">
        <f>IFERROR(VLOOKUP(B4235,Table14[],3,0),"")</f>
        <v/>
      </c>
      <c r="D4235" s="4" t="str">
        <f>IFERROR(VLOOKUP(B4235,Table14[],2,0),"")</f>
        <v/>
      </c>
      <c r="E4235" s="4"/>
      <c r="H4235" s="41" t="str">
        <f>IFERROR(VLOOKUP(Table49[[#This Row],[ITEM CODE]],Table2[[Item Code]:[Master Name]],2,0),"")</f>
        <v/>
      </c>
      <c r="I4235" s="41"/>
      <c r="J4235" s="65" t="str">
        <f>IFERROR(VLOOKUP(Table49[[#This Row],[ITEM CODE]],Table2[[Item Code]:[Master Name]],3,0),"")</f>
        <v/>
      </c>
      <c r="K4235" s="1" t="str">
        <f>IFERROR(VLOOKUP(Table49[[#This Row],[ITEM CODE]],Table2[[Item Code]:[Master Name]],9,0),"")</f>
        <v/>
      </c>
      <c r="L4235" s="1" t="str">
        <f>IFERROR(VLOOKUP(Table49[[#This Row],[ITEM CODE]],Table2[[Item Code]:[Master Name]],8,0),"")</f>
        <v/>
      </c>
      <c r="M4235" s="41"/>
      <c r="N4235" s="66">
        <f>IFERROR(VLOOKUP(Table49[[#This Row],[ITEM CODE]],Table2[[#All],[Item Code]:[Unit Cost]],10,0),0)</f>
        <v>0</v>
      </c>
      <c r="O4235" s="134">
        <f>IFERROR(VLOOKUP(Table49[[#This Row],[ITEM CODE]],Table2[[#All],[Item Code]:[Unit Cost]],10,0),0)</f>
        <v>0</v>
      </c>
      <c r="P4235" s="56"/>
      <c r="Q4235" s="58"/>
      <c r="R4235" s="58">
        <f>Table49[[#This Row],[QUANTITY]]*Table49[[#This Row],[INV Prices]]</f>
        <v>0</v>
      </c>
      <c r="S4235" s="67"/>
      <c r="V4235" s="41"/>
      <c r="W4235" s="4" t="str">
        <f>IFERROR(VLOOKUP(Table49[[#This Row],[ITEM CODE]],Table2[[Item Code]:[Category ]],6,0),"")</f>
        <v/>
      </c>
      <c r="X4235" s="1" t="str">
        <f>IFERROR(VLOOKUP(Table49[[#This Row],[ITEM CODE]],Table2[[Item Code]:[Sub Category]],7,0),"")</f>
        <v/>
      </c>
      <c r="Y4235" s="68" t="str">
        <f>Table49[[#This Row],[PO Number]]&amp;COUNTIFS($E$5:E4235,E4235)</f>
        <v>0</v>
      </c>
    </row>
    <row r="4236" spans="1:25" ht="14.7" customHeight="1" x14ac:dyDescent="0.3">
      <c r="A4236" s="1" t="str">
        <f>IF(Table49[[#This Row],[ITEM NAME]]="","",ROW()-4)</f>
        <v/>
      </c>
      <c r="B4236" s="68"/>
      <c r="C4236" s="4" t="str">
        <f>IFERROR(VLOOKUP(B4236,Table14[],3,0),"")</f>
        <v/>
      </c>
      <c r="D4236" s="4" t="str">
        <f>IFERROR(VLOOKUP(B4236,Table14[],2,0),"")</f>
        <v/>
      </c>
      <c r="E4236" s="4"/>
      <c r="H4236" s="41" t="str">
        <f>IFERROR(VLOOKUP(Table49[[#This Row],[ITEM CODE]],Table2[[Item Code]:[Master Name]],2,0),"")</f>
        <v/>
      </c>
      <c r="I4236" s="41"/>
      <c r="J4236" s="65" t="str">
        <f>IFERROR(VLOOKUP(Table49[[#This Row],[ITEM CODE]],Table2[[Item Code]:[Master Name]],3,0),"")</f>
        <v/>
      </c>
      <c r="K4236" s="1" t="str">
        <f>IFERROR(VLOOKUP(Table49[[#This Row],[ITEM CODE]],Table2[[Item Code]:[Master Name]],9,0),"")</f>
        <v/>
      </c>
      <c r="L4236" s="1" t="str">
        <f>IFERROR(VLOOKUP(Table49[[#This Row],[ITEM CODE]],Table2[[Item Code]:[Master Name]],8,0),"")</f>
        <v/>
      </c>
      <c r="M4236" s="41"/>
      <c r="N4236" s="66">
        <f>IFERROR(VLOOKUP(Table49[[#This Row],[ITEM CODE]],Table2[[#All],[Item Code]:[Unit Cost]],10,0),0)</f>
        <v>0</v>
      </c>
      <c r="O4236" s="134">
        <f>IFERROR(VLOOKUP(Table49[[#This Row],[ITEM CODE]],Table2[[#All],[Item Code]:[Unit Cost]],10,0),0)</f>
        <v>0</v>
      </c>
      <c r="P4236" s="56"/>
      <c r="Q4236" s="58"/>
      <c r="R4236" s="58">
        <f>Table49[[#This Row],[QUANTITY]]*Table49[[#This Row],[INV Prices]]</f>
        <v>0</v>
      </c>
      <c r="S4236" s="67"/>
      <c r="V4236" s="41"/>
      <c r="W4236" s="4" t="str">
        <f>IFERROR(VLOOKUP(Table49[[#This Row],[ITEM CODE]],Table2[[Item Code]:[Category ]],6,0),"")</f>
        <v/>
      </c>
      <c r="X4236" s="1" t="str">
        <f>IFERROR(VLOOKUP(Table49[[#This Row],[ITEM CODE]],Table2[[Item Code]:[Sub Category]],7,0),"")</f>
        <v/>
      </c>
      <c r="Y4236" s="68" t="str">
        <f>Table49[[#This Row],[PO Number]]&amp;COUNTIFS($E$5:E4236,E4236)</f>
        <v>0</v>
      </c>
    </row>
    <row r="4237" spans="1:25" ht="14.7" customHeight="1" x14ac:dyDescent="0.3">
      <c r="A4237" s="1" t="str">
        <f>IF(Table49[[#This Row],[ITEM NAME]]="","",ROW()-4)</f>
        <v/>
      </c>
      <c r="B4237" s="68"/>
      <c r="C4237" s="4" t="str">
        <f>IFERROR(VLOOKUP(B4237,Table14[],3,0),"")</f>
        <v/>
      </c>
      <c r="D4237" s="4" t="str">
        <f>IFERROR(VLOOKUP(B4237,Table14[],2,0),"")</f>
        <v/>
      </c>
      <c r="E4237" s="4"/>
      <c r="H4237" s="41" t="str">
        <f>IFERROR(VLOOKUP(Table49[[#This Row],[ITEM CODE]],Table2[[Item Code]:[Master Name]],2,0),"")</f>
        <v/>
      </c>
      <c r="I4237" s="41"/>
      <c r="J4237" s="65" t="str">
        <f>IFERROR(VLOOKUP(Table49[[#This Row],[ITEM CODE]],Table2[[Item Code]:[Master Name]],3,0),"")</f>
        <v/>
      </c>
      <c r="K4237" s="1" t="str">
        <f>IFERROR(VLOOKUP(Table49[[#This Row],[ITEM CODE]],Table2[[Item Code]:[Master Name]],9,0),"")</f>
        <v/>
      </c>
      <c r="L4237" s="1" t="str">
        <f>IFERROR(VLOOKUP(Table49[[#This Row],[ITEM CODE]],Table2[[Item Code]:[Master Name]],8,0),"")</f>
        <v/>
      </c>
      <c r="M4237" s="41"/>
      <c r="N4237" s="66">
        <f>IFERROR(VLOOKUP(Table49[[#This Row],[ITEM CODE]],Table2[[#All],[Item Code]:[Unit Cost]],10,0),0)</f>
        <v>0</v>
      </c>
      <c r="O4237" s="134">
        <f>IFERROR(VLOOKUP(Table49[[#This Row],[ITEM CODE]],Table2[[#All],[Item Code]:[Unit Cost]],10,0),0)</f>
        <v>0</v>
      </c>
      <c r="P4237" s="56"/>
      <c r="Q4237" s="58"/>
      <c r="R4237" s="58">
        <f>Table49[[#This Row],[QUANTITY]]*Table49[[#This Row],[INV Prices]]</f>
        <v>0</v>
      </c>
      <c r="S4237" s="67"/>
      <c r="V4237" s="41"/>
      <c r="W4237" s="4" t="str">
        <f>IFERROR(VLOOKUP(Table49[[#This Row],[ITEM CODE]],Table2[[Item Code]:[Category ]],6,0),"")</f>
        <v/>
      </c>
      <c r="X4237" s="1" t="str">
        <f>IFERROR(VLOOKUP(Table49[[#This Row],[ITEM CODE]],Table2[[Item Code]:[Sub Category]],7,0),"")</f>
        <v/>
      </c>
      <c r="Y4237" s="68" t="str">
        <f>Table49[[#This Row],[PO Number]]&amp;COUNTIFS($E$5:E4237,E4237)</f>
        <v>0</v>
      </c>
    </row>
    <row r="4238" spans="1:25" ht="14.7" customHeight="1" x14ac:dyDescent="0.3">
      <c r="A4238" s="1" t="str">
        <f>IF(Table49[[#This Row],[ITEM NAME]]="","",ROW()-4)</f>
        <v/>
      </c>
      <c r="B4238" s="68"/>
      <c r="C4238" s="4" t="str">
        <f>IFERROR(VLOOKUP(B4238,Table14[],3,0),"")</f>
        <v/>
      </c>
      <c r="D4238" s="4" t="str">
        <f>IFERROR(VLOOKUP(B4238,Table14[],2,0),"")</f>
        <v/>
      </c>
      <c r="E4238" s="4"/>
      <c r="H4238" s="41" t="str">
        <f>IFERROR(VLOOKUP(Table49[[#This Row],[ITEM CODE]],Table2[[Item Code]:[Master Name]],2,0),"")</f>
        <v/>
      </c>
      <c r="I4238" s="41"/>
      <c r="J4238" s="65" t="str">
        <f>IFERROR(VLOOKUP(Table49[[#This Row],[ITEM CODE]],Table2[[Item Code]:[Master Name]],3,0),"")</f>
        <v/>
      </c>
      <c r="K4238" s="1" t="str">
        <f>IFERROR(VLOOKUP(Table49[[#This Row],[ITEM CODE]],Table2[[Item Code]:[Master Name]],9,0),"")</f>
        <v/>
      </c>
      <c r="L4238" s="1" t="str">
        <f>IFERROR(VLOOKUP(Table49[[#This Row],[ITEM CODE]],Table2[[Item Code]:[Master Name]],8,0),"")</f>
        <v/>
      </c>
      <c r="M4238" s="41"/>
      <c r="N4238" s="66">
        <f>IFERROR(VLOOKUP(Table49[[#This Row],[ITEM CODE]],Table2[[#All],[Item Code]:[Unit Cost]],10,0),0)</f>
        <v>0</v>
      </c>
      <c r="O4238" s="134">
        <f>IFERROR(VLOOKUP(Table49[[#This Row],[ITEM CODE]],Table2[[#All],[Item Code]:[Unit Cost]],10,0),0)</f>
        <v>0</v>
      </c>
      <c r="P4238" s="56"/>
      <c r="Q4238" s="58"/>
      <c r="R4238" s="58">
        <f>Table49[[#This Row],[QUANTITY]]*Table49[[#This Row],[INV Prices]]</f>
        <v>0</v>
      </c>
      <c r="S4238" s="67"/>
      <c r="V4238" s="41"/>
      <c r="W4238" s="4" t="str">
        <f>IFERROR(VLOOKUP(Table49[[#This Row],[ITEM CODE]],Table2[[Item Code]:[Category ]],6,0),"")</f>
        <v/>
      </c>
      <c r="X4238" s="1" t="str">
        <f>IFERROR(VLOOKUP(Table49[[#This Row],[ITEM CODE]],Table2[[Item Code]:[Sub Category]],7,0),"")</f>
        <v/>
      </c>
      <c r="Y4238" s="68" t="str">
        <f>Table49[[#This Row],[PO Number]]&amp;COUNTIFS($E$5:E4238,E4238)</f>
        <v>0</v>
      </c>
    </row>
    <row r="4239" spans="1:25" ht="14.7" customHeight="1" x14ac:dyDescent="0.3">
      <c r="A4239" s="1" t="str">
        <f>IF(Table49[[#This Row],[ITEM NAME]]="","",ROW()-4)</f>
        <v/>
      </c>
      <c r="B4239" s="68"/>
      <c r="C4239" s="4" t="str">
        <f>IFERROR(VLOOKUP(B4239,Table14[],3,0),"")</f>
        <v/>
      </c>
      <c r="D4239" s="4" t="str">
        <f>IFERROR(VLOOKUP(B4239,Table14[],2,0),"")</f>
        <v/>
      </c>
      <c r="E4239" s="4"/>
      <c r="H4239" s="41" t="str">
        <f>IFERROR(VLOOKUP(Table49[[#This Row],[ITEM CODE]],Table2[[Item Code]:[Master Name]],2,0),"")</f>
        <v/>
      </c>
      <c r="I4239" s="41"/>
      <c r="J4239" s="65" t="str">
        <f>IFERROR(VLOOKUP(Table49[[#This Row],[ITEM CODE]],Table2[[Item Code]:[Master Name]],3,0),"")</f>
        <v/>
      </c>
      <c r="K4239" s="1" t="str">
        <f>IFERROR(VLOOKUP(Table49[[#This Row],[ITEM CODE]],Table2[[Item Code]:[Master Name]],9,0),"")</f>
        <v/>
      </c>
      <c r="L4239" s="1" t="str">
        <f>IFERROR(VLOOKUP(Table49[[#This Row],[ITEM CODE]],Table2[[Item Code]:[Master Name]],8,0),"")</f>
        <v/>
      </c>
      <c r="M4239" s="41"/>
      <c r="N4239" s="66">
        <f>IFERROR(VLOOKUP(Table49[[#This Row],[ITEM CODE]],Table2[[#All],[Item Code]:[Unit Cost]],10,0),0)</f>
        <v>0</v>
      </c>
      <c r="O4239" s="134">
        <f>IFERROR(VLOOKUP(Table49[[#This Row],[ITEM CODE]],Table2[[#All],[Item Code]:[Unit Cost]],10,0),0)</f>
        <v>0</v>
      </c>
      <c r="P4239" s="56"/>
      <c r="Q4239" s="58"/>
      <c r="R4239" s="58">
        <f>Table49[[#This Row],[QUANTITY]]*Table49[[#This Row],[INV Prices]]</f>
        <v>0</v>
      </c>
      <c r="S4239" s="67"/>
      <c r="V4239" s="41"/>
      <c r="W4239" s="4" t="str">
        <f>IFERROR(VLOOKUP(Table49[[#This Row],[ITEM CODE]],Table2[[Item Code]:[Category ]],6,0),"")</f>
        <v/>
      </c>
      <c r="X4239" s="1" t="str">
        <f>IFERROR(VLOOKUP(Table49[[#This Row],[ITEM CODE]],Table2[[Item Code]:[Sub Category]],7,0),"")</f>
        <v/>
      </c>
      <c r="Y4239" s="68" t="str">
        <f>Table49[[#This Row],[PO Number]]&amp;COUNTIFS($E$5:E4239,E4239)</f>
        <v>0</v>
      </c>
    </row>
    <row r="4240" spans="1:25" ht="14.7" customHeight="1" x14ac:dyDescent="0.3">
      <c r="A4240" s="1" t="str">
        <f>IF(Table49[[#This Row],[ITEM NAME]]="","",ROW()-4)</f>
        <v/>
      </c>
      <c r="B4240" s="68"/>
      <c r="C4240" s="4" t="str">
        <f>IFERROR(VLOOKUP(B4240,Table14[],3,0),"")</f>
        <v/>
      </c>
      <c r="D4240" s="4" t="str">
        <f>IFERROR(VLOOKUP(B4240,Table14[],2,0),"")</f>
        <v/>
      </c>
      <c r="E4240" s="4"/>
      <c r="H4240" s="41" t="str">
        <f>IFERROR(VLOOKUP(Table49[[#This Row],[ITEM CODE]],Table2[[Item Code]:[Master Name]],2,0),"")</f>
        <v/>
      </c>
      <c r="I4240" s="41"/>
      <c r="J4240" s="65" t="str">
        <f>IFERROR(VLOOKUP(Table49[[#This Row],[ITEM CODE]],Table2[[Item Code]:[Master Name]],3,0),"")</f>
        <v/>
      </c>
      <c r="K4240" s="1" t="str">
        <f>IFERROR(VLOOKUP(Table49[[#This Row],[ITEM CODE]],Table2[[Item Code]:[Master Name]],9,0),"")</f>
        <v/>
      </c>
      <c r="L4240" s="1" t="str">
        <f>IFERROR(VLOOKUP(Table49[[#This Row],[ITEM CODE]],Table2[[Item Code]:[Master Name]],8,0),"")</f>
        <v/>
      </c>
      <c r="M4240" s="41"/>
      <c r="N4240" s="66">
        <f>IFERROR(VLOOKUP(Table49[[#This Row],[ITEM CODE]],Table2[[#All],[Item Code]:[Unit Cost]],10,0),0)</f>
        <v>0</v>
      </c>
      <c r="O4240" s="134">
        <f>IFERROR(VLOOKUP(Table49[[#This Row],[ITEM CODE]],Table2[[#All],[Item Code]:[Unit Cost]],10,0),0)</f>
        <v>0</v>
      </c>
      <c r="P4240" s="56"/>
      <c r="Q4240" s="58"/>
      <c r="R4240" s="58">
        <f>Table49[[#This Row],[QUANTITY]]*Table49[[#This Row],[INV Prices]]</f>
        <v>0</v>
      </c>
      <c r="S4240" s="67"/>
      <c r="V4240" s="41"/>
      <c r="W4240" s="4" t="str">
        <f>IFERROR(VLOOKUP(Table49[[#This Row],[ITEM CODE]],Table2[[Item Code]:[Category ]],6,0),"")</f>
        <v/>
      </c>
      <c r="X4240" s="1" t="str">
        <f>IFERROR(VLOOKUP(Table49[[#This Row],[ITEM CODE]],Table2[[Item Code]:[Sub Category]],7,0),"")</f>
        <v/>
      </c>
      <c r="Y4240" s="68" t="str">
        <f>Table49[[#This Row],[PO Number]]&amp;COUNTIFS($E$5:E4240,E4240)</f>
        <v>0</v>
      </c>
    </row>
    <row r="4241" spans="1:25" ht="14.7" customHeight="1" x14ac:dyDescent="0.3">
      <c r="A4241" s="1" t="str">
        <f>IF(Table49[[#This Row],[ITEM NAME]]="","",ROW()-4)</f>
        <v/>
      </c>
      <c r="B4241" s="68"/>
      <c r="C4241" s="4" t="str">
        <f>IFERROR(VLOOKUP(B4241,Table14[],3,0),"")</f>
        <v/>
      </c>
      <c r="D4241" s="4" t="str">
        <f>IFERROR(VLOOKUP(B4241,Table14[],2,0),"")</f>
        <v/>
      </c>
      <c r="E4241" s="4"/>
      <c r="H4241" s="41" t="str">
        <f>IFERROR(VLOOKUP(Table49[[#This Row],[ITEM CODE]],Table2[[Item Code]:[Master Name]],2,0),"")</f>
        <v/>
      </c>
      <c r="I4241" s="41"/>
      <c r="J4241" s="65" t="str">
        <f>IFERROR(VLOOKUP(Table49[[#This Row],[ITEM CODE]],Table2[[Item Code]:[Master Name]],3,0),"")</f>
        <v/>
      </c>
      <c r="K4241" s="1" t="str">
        <f>IFERROR(VLOOKUP(Table49[[#This Row],[ITEM CODE]],Table2[[Item Code]:[Master Name]],9,0),"")</f>
        <v/>
      </c>
      <c r="L4241" s="1" t="str">
        <f>IFERROR(VLOOKUP(Table49[[#This Row],[ITEM CODE]],Table2[[Item Code]:[Master Name]],8,0),"")</f>
        <v/>
      </c>
      <c r="M4241" s="41"/>
      <c r="N4241" s="66">
        <f>IFERROR(VLOOKUP(Table49[[#This Row],[ITEM CODE]],Table2[[#All],[Item Code]:[Unit Cost]],10,0),0)</f>
        <v>0</v>
      </c>
      <c r="O4241" s="134">
        <f>IFERROR(VLOOKUP(Table49[[#This Row],[ITEM CODE]],Table2[[#All],[Item Code]:[Unit Cost]],10,0),0)</f>
        <v>0</v>
      </c>
      <c r="P4241" s="56"/>
      <c r="Q4241" s="58"/>
      <c r="R4241" s="58">
        <f>Table49[[#This Row],[QUANTITY]]*Table49[[#This Row],[INV Prices]]</f>
        <v>0</v>
      </c>
      <c r="S4241" s="67"/>
      <c r="V4241" s="41"/>
      <c r="W4241" s="4" t="str">
        <f>IFERROR(VLOOKUP(Table49[[#This Row],[ITEM CODE]],Table2[[Item Code]:[Category ]],6,0),"")</f>
        <v/>
      </c>
      <c r="X4241" s="1" t="str">
        <f>IFERROR(VLOOKUP(Table49[[#This Row],[ITEM CODE]],Table2[[Item Code]:[Sub Category]],7,0),"")</f>
        <v/>
      </c>
      <c r="Y4241" s="68" t="str">
        <f>Table49[[#This Row],[PO Number]]&amp;COUNTIFS($E$5:E4241,E4241)</f>
        <v>0</v>
      </c>
    </row>
    <row r="4242" spans="1:25" ht="14.7" customHeight="1" x14ac:dyDescent="0.3">
      <c r="A4242" s="1" t="str">
        <f>IF(Table49[[#This Row],[ITEM NAME]]="","",ROW()-4)</f>
        <v/>
      </c>
      <c r="B4242" s="68"/>
      <c r="C4242" s="4" t="str">
        <f>IFERROR(VLOOKUP(B4242,Table14[],3,0),"")</f>
        <v/>
      </c>
      <c r="D4242" s="4" t="str">
        <f>IFERROR(VLOOKUP(B4242,Table14[],2,0),"")</f>
        <v/>
      </c>
      <c r="E4242" s="4"/>
      <c r="H4242" s="41" t="str">
        <f>IFERROR(VLOOKUP(Table49[[#This Row],[ITEM CODE]],Table2[[Item Code]:[Master Name]],2,0),"")</f>
        <v/>
      </c>
      <c r="I4242" s="41"/>
      <c r="J4242" s="65" t="str">
        <f>IFERROR(VLOOKUP(Table49[[#This Row],[ITEM CODE]],Table2[[Item Code]:[Master Name]],3,0),"")</f>
        <v/>
      </c>
      <c r="K4242" s="1" t="str">
        <f>IFERROR(VLOOKUP(Table49[[#This Row],[ITEM CODE]],Table2[[Item Code]:[Master Name]],9,0),"")</f>
        <v/>
      </c>
      <c r="L4242" s="1" t="str">
        <f>IFERROR(VLOOKUP(Table49[[#This Row],[ITEM CODE]],Table2[[Item Code]:[Master Name]],8,0),"")</f>
        <v/>
      </c>
      <c r="M4242" s="41"/>
      <c r="N4242" s="66">
        <f>IFERROR(VLOOKUP(Table49[[#This Row],[ITEM CODE]],Table2[[#All],[Item Code]:[Unit Cost]],10,0),0)</f>
        <v>0</v>
      </c>
      <c r="O4242" s="134">
        <f>IFERROR(VLOOKUP(Table49[[#This Row],[ITEM CODE]],Table2[[#All],[Item Code]:[Unit Cost]],10,0),0)</f>
        <v>0</v>
      </c>
      <c r="P4242" s="56"/>
      <c r="Q4242" s="58"/>
      <c r="R4242" s="58">
        <f>Table49[[#This Row],[QUANTITY]]*Table49[[#This Row],[INV Prices]]</f>
        <v>0</v>
      </c>
      <c r="S4242" s="67"/>
      <c r="V4242" s="41"/>
      <c r="W4242" s="4" t="str">
        <f>IFERROR(VLOOKUP(Table49[[#This Row],[ITEM CODE]],Table2[[Item Code]:[Category ]],6,0),"")</f>
        <v/>
      </c>
      <c r="X4242" s="1" t="str">
        <f>IFERROR(VLOOKUP(Table49[[#This Row],[ITEM CODE]],Table2[[Item Code]:[Sub Category]],7,0),"")</f>
        <v/>
      </c>
      <c r="Y4242" s="68" t="str">
        <f>Table49[[#This Row],[PO Number]]&amp;COUNTIFS($E$5:E4242,E4242)</f>
        <v>0</v>
      </c>
    </row>
    <row r="4243" spans="1:25" ht="14.7" customHeight="1" x14ac:dyDescent="0.3">
      <c r="A4243" s="1" t="str">
        <f>IF(Table49[[#This Row],[ITEM NAME]]="","",ROW()-4)</f>
        <v/>
      </c>
      <c r="B4243" s="68"/>
      <c r="C4243" s="4" t="str">
        <f>IFERROR(VLOOKUP(B4243,Table14[],3,0),"")</f>
        <v/>
      </c>
      <c r="D4243" s="4" t="str">
        <f>IFERROR(VLOOKUP(B4243,Table14[],2,0),"")</f>
        <v/>
      </c>
      <c r="E4243" s="4"/>
      <c r="H4243" s="41" t="str">
        <f>IFERROR(VLOOKUP(Table49[[#This Row],[ITEM CODE]],Table2[[Item Code]:[Master Name]],2,0),"")</f>
        <v/>
      </c>
      <c r="I4243" s="41"/>
      <c r="J4243" s="65" t="str">
        <f>IFERROR(VLOOKUP(Table49[[#This Row],[ITEM CODE]],Table2[[Item Code]:[Master Name]],3,0),"")</f>
        <v/>
      </c>
      <c r="K4243" s="1" t="str">
        <f>IFERROR(VLOOKUP(Table49[[#This Row],[ITEM CODE]],Table2[[Item Code]:[Master Name]],9,0),"")</f>
        <v/>
      </c>
      <c r="L4243" s="1" t="str">
        <f>IFERROR(VLOOKUP(Table49[[#This Row],[ITEM CODE]],Table2[[Item Code]:[Master Name]],8,0),"")</f>
        <v/>
      </c>
      <c r="M4243" s="41"/>
      <c r="N4243" s="66">
        <f>IFERROR(VLOOKUP(Table49[[#This Row],[ITEM CODE]],Table2[[#All],[Item Code]:[Unit Cost]],10,0),0)</f>
        <v>0</v>
      </c>
      <c r="O4243" s="134">
        <f>IFERROR(VLOOKUP(Table49[[#This Row],[ITEM CODE]],Table2[[#All],[Item Code]:[Unit Cost]],10,0),0)</f>
        <v>0</v>
      </c>
      <c r="P4243" s="56"/>
      <c r="Q4243" s="58"/>
      <c r="R4243" s="58">
        <f>Table49[[#This Row],[QUANTITY]]*Table49[[#This Row],[INV Prices]]</f>
        <v>0</v>
      </c>
      <c r="S4243" s="67"/>
      <c r="V4243" s="41"/>
      <c r="W4243" s="4" t="str">
        <f>IFERROR(VLOOKUP(Table49[[#This Row],[ITEM CODE]],Table2[[Item Code]:[Category ]],6,0),"")</f>
        <v/>
      </c>
      <c r="X4243" s="1" t="str">
        <f>IFERROR(VLOOKUP(Table49[[#This Row],[ITEM CODE]],Table2[[Item Code]:[Sub Category]],7,0),"")</f>
        <v/>
      </c>
      <c r="Y4243" s="68" t="str">
        <f>Table49[[#This Row],[PO Number]]&amp;COUNTIFS($E$5:E4243,E4243)</f>
        <v>0</v>
      </c>
    </row>
    <row r="4244" spans="1:25" ht="14.7" customHeight="1" x14ac:dyDescent="0.3">
      <c r="A4244" s="1" t="str">
        <f>IF(Table49[[#This Row],[ITEM NAME]]="","",ROW()-4)</f>
        <v/>
      </c>
      <c r="B4244" s="68"/>
      <c r="C4244" s="4" t="str">
        <f>IFERROR(VLOOKUP(B4244,Table14[],3,0),"")</f>
        <v/>
      </c>
      <c r="D4244" s="4" t="str">
        <f>IFERROR(VLOOKUP(B4244,Table14[],2,0),"")</f>
        <v/>
      </c>
      <c r="E4244" s="4"/>
      <c r="H4244" s="41" t="str">
        <f>IFERROR(VLOOKUP(Table49[[#This Row],[ITEM CODE]],Table2[[Item Code]:[Master Name]],2,0),"")</f>
        <v/>
      </c>
      <c r="I4244" s="41"/>
      <c r="J4244" s="65" t="str">
        <f>IFERROR(VLOOKUP(Table49[[#This Row],[ITEM CODE]],Table2[[Item Code]:[Master Name]],3,0),"")</f>
        <v/>
      </c>
      <c r="K4244" s="1" t="str">
        <f>IFERROR(VLOOKUP(Table49[[#This Row],[ITEM CODE]],Table2[[Item Code]:[Master Name]],9,0),"")</f>
        <v/>
      </c>
      <c r="L4244" s="1" t="str">
        <f>IFERROR(VLOOKUP(Table49[[#This Row],[ITEM CODE]],Table2[[Item Code]:[Master Name]],8,0),"")</f>
        <v/>
      </c>
      <c r="M4244" s="41"/>
      <c r="N4244" s="66">
        <f>IFERROR(VLOOKUP(Table49[[#This Row],[ITEM CODE]],Table2[[#All],[Item Code]:[Unit Cost]],10,0),0)</f>
        <v>0</v>
      </c>
      <c r="O4244" s="134">
        <f>IFERROR(VLOOKUP(Table49[[#This Row],[ITEM CODE]],Table2[[#All],[Item Code]:[Unit Cost]],10,0),0)</f>
        <v>0</v>
      </c>
      <c r="P4244" s="56"/>
      <c r="Q4244" s="58"/>
      <c r="R4244" s="58">
        <f>Table49[[#This Row],[QUANTITY]]*Table49[[#This Row],[INV Prices]]</f>
        <v>0</v>
      </c>
      <c r="S4244" s="67"/>
      <c r="V4244" s="41"/>
      <c r="W4244" s="4" t="str">
        <f>IFERROR(VLOOKUP(Table49[[#This Row],[ITEM CODE]],Table2[[Item Code]:[Category ]],6,0),"")</f>
        <v/>
      </c>
      <c r="X4244" s="1" t="str">
        <f>IFERROR(VLOOKUP(Table49[[#This Row],[ITEM CODE]],Table2[[Item Code]:[Sub Category]],7,0),"")</f>
        <v/>
      </c>
      <c r="Y4244" s="68" t="str">
        <f>Table49[[#This Row],[PO Number]]&amp;COUNTIFS($E$5:E4244,E4244)</f>
        <v>0</v>
      </c>
    </row>
    <row r="4245" spans="1:25" ht="14.7" customHeight="1" x14ac:dyDescent="0.3">
      <c r="A4245" s="1" t="str">
        <f>IF(Table49[[#This Row],[ITEM NAME]]="","",ROW()-4)</f>
        <v/>
      </c>
      <c r="B4245" s="68"/>
      <c r="C4245" s="4" t="str">
        <f>IFERROR(VLOOKUP(B4245,Table14[],3,0),"")</f>
        <v/>
      </c>
      <c r="D4245" s="4" t="str">
        <f>IFERROR(VLOOKUP(B4245,Table14[],2,0),"")</f>
        <v/>
      </c>
      <c r="E4245" s="4"/>
      <c r="H4245" s="41" t="str">
        <f>IFERROR(VLOOKUP(Table49[[#This Row],[ITEM CODE]],Table2[[Item Code]:[Master Name]],2,0),"")</f>
        <v/>
      </c>
      <c r="I4245" s="41"/>
      <c r="J4245" s="65" t="str">
        <f>IFERROR(VLOOKUP(Table49[[#This Row],[ITEM CODE]],Table2[[Item Code]:[Master Name]],3,0),"")</f>
        <v/>
      </c>
      <c r="K4245" s="1" t="str">
        <f>IFERROR(VLOOKUP(Table49[[#This Row],[ITEM CODE]],Table2[[Item Code]:[Master Name]],9,0),"")</f>
        <v/>
      </c>
      <c r="L4245" s="1" t="str">
        <f>IFERROR(VLOOKUP(Table49[[#This Row],[ITEM CODE]],Table2[[Item Code]:[Master Name]],8,0),"")</f>
        <v/>
      </c>
      <c r="M4245" s="41"/>
      <c r="N4245" s="66">
        <f>IFERROR(VLOOKUP(Table49[[#This Row],[ITEM CODE]],Table2[[#All],[Item Code]:[Unit Cost]],10,0),0)</f>
        <v>0</v>
      </c>
      <c r="O4245" s="134">
        <f>IFERROR(VLOOKUP(Table49[[#This Row],[ITEM CODE]],Table2[[#All],[Item Code]:[Unit Cost]],10,0),0)</f>
        <v>0</v>
      </c>
      <c r="P4245" s="56"/>
      <c r="Q4245" s="58"/>
      <c r="R4245" s="58">
        <f>Table49[[#This Row],[QUANTITY]]*Table49[[#This Row],[INV Prices]]</f>
        <v>0</v>
      </c>
      <c r="S4245" s="67"/>
      <c r="V4245" s="41"/>
      <c r="W4245" s="4" t="str">
        <f>IFERROR(VLOOKUP(Table49[[#This Row],[ITEM CODE]],Table2[[Item Code]:[Category ]],6,0),"")</f>
        <v/>
      </c>
      <c r="X4245" s="1" t="str">
        <f>IFERROR(VLOOKUP(Table49[[#This Row],[ITEM CODE]],Table2[[Item Code]:[Sub Category]],7,0),"")</f>
        <v/>
      </c>
      <c r="Y4245" s="68" t="str">
        <f>Table49[[#This Row],[PO Number]]&amp;COUNTIFS($E$5:E4245,E4245)</f>
        <v>0</v>
      </c>
    </row>
    <row r="4246" spans="1:25" ht="14.7" customHeight="1" x14ac:dyDescent="0.3">
      <c r="A4246" s="1" t="str">
        <f>IF(Table49[[#This Row],[ITEM NAME]]="","",ROW()-4)</f>
        <v/>
      </c>
      <c r="B4246" s="68"/>
      <c r="C4246" s="4" t="str">
        <f>IFERROR(VLOOKUP(B4246,Table14[],3,0),"")</f>
        <v/>
      </c>
      <c r="D4246" s="4" t="str">
        <f>IFERROR(VLOOKUP(B4246,Table14[],2,0),"")</f>
        <v/>
      </c>
      <c r="E4246" s="4"/>
      <c r="H4246" s="41" t="str">
        <f>IFERROR(VLOOKUP(Table49[[#This Row],[ITEM CODE]],Table2[[Item Code]:[Master Name]],2,0),"")</f>
        <v/>
      </c>
      <c r="I4246" s="41"/>
      <c r="J4246" s="65" t="str">
        <f>IFERROR(VLOOKUP(Table49[[#This Row],[ITEM CODE]],Table2[[Item Code]:[Master Name]],3,0),"")</f>
        <v/>
      </c>
      <c r="K4246" s="1" t="str">
        <f>IFERROR(VLOOKUP(Table49[[#This Row],[ITEM CODE]],Table2[[Item Code]:[Master Name]],9,0),"")</f>
        <v/>
      </c>
      <c r="L4246" s="1" t="str">
        <f>IFERROR(VLOOKUP(Table49[[#This Row],[ITEM CODE]],Table2[[Item Code]:[Master Name]],8,0),"")</f>
        <v/>
      </c>
      <c r="M4246" s="41"/>
      <c r="N4246" s="66">
        <f>IFERROR(VLOOKUP(Table49[[#This Row],[ITEM CODE]],Table2[[#All],[Item Code]:[Unit Cost]],10,0),0)</f>
        <v>0</v>
      </c>
      <c r="O4246" s="134">
        <f>IFERROR(VLOOKUP(Table49[[#This Row],[ITEM CODE]],Table2[[#All],[Item Code]:[Unit Cost]],10,0),0)</f>
        <v>0</v>
      </c>
      <c r="P4246" s="56"/>
      <c r="Q4246" s="58"/>
      <c r="R4246" s="58">
        <f>Table49[[#This Row],[QUANTITY]]*Table49[[#This Row],[INV Prices]]</f>
        <v>0</v>
      </c>
      <c r="S4246" s="67"/>
      <c r="V4246" s="41"/>
      <c r="W4246" s="4" t="str">
        <f>IFERROR(VLOOKUP(Table49[[#This Row],[ITEM CODE]],Table2[[Item Code]:[Category ]],6,0),"")</f>
        <v/>
      </c>
      <c r="X4246" s="1" t="str">
        <f>IFERROR(VLOOKUP(Table49[[#This Row],[ITEM CODE]],Table2[[Item Code]:[Sub Category]],7,0),"")</f>
        <v/>
      </c>
      <c r="Y4246" s="68" t="str">
        <f>Table49[[#This Row],[PO Number]]&amp;COUNTIFS($E$5:E4246,E4246)</f>
        <v>0</v>
      </c>
    </row>
    <row r="4247" spans="1:25" ht="14.7" customHeight="1" x14ac:dyDescent="0.3">
      <c r="A4247" s="1" t="str">
        <f>IF(Table49[[#This Row],[ITEM NAME]]="","",ROW()-4)</f>
        <v/>
      </c>
      <c r="B4247" s="68"/>
      <c r="C4247" s="4" t="str">
        <f>IFERROR(VLOOKUP(B4247,Table14[],3,0),"")</f>
        <v/>
      </c>
      <c r="D4247" s="4" t="str">
        <f>IFERROR(VLOOKUP(B4247,Table14[],2,0),"")</f>
        <v/>
      </c>
      <c r="E4247" s="4"/>
      <c r="H4247" s="41" t="str">
        <f>IFERROR(VLOOKUP(Table49[[#This Row],[ITEM CODE]],Table2[[Item Code]:[Master Name]],2,0),"")</f>
        <v/>
      </c>
      <c r="I4247" s="41"/>
      <c r="J4247" s="65" t="str">
        <f>IFERROR(VLOOKUP(Table49[[#This Row],[ITEM CODE]],Table2[[Item Code]:[Master Name]],3,0),"")</f>
        <v/>
      </c>
      <c r="K4247" s="1" t="str">
        <f>IFERROR(VLOOKUP(Table49[[#This Row],[ITEM CODE]],Table2[[Item Code]:[Master Name]],9,0),"")</f>
        <v/>
      </c>
      <c r="L4247" s="1" t="str">
        <f>IFERROR(VLOOKUP(Table49[[#This Row],[ITEM CODE]],Table2[[Item Code]:[Master Name]],8,0),"")</f>
        <v/>
      </c>
      <c r="M4247" s="41"/>
      <c r="N4247" s="66">
        <f>IFERROR(VLOOKUP(Table49[[#This Row],[ITEM CODE]],Table2[[#All],[Item Code]:[Unit Cost]],10,0),0)</f>
        <v>0</v>
      </c>
      <c r="O4247" s="134">
        <f>IFERROR(VLOOKUP(Table49[[#This Row],[ITEM CODE]],Table2[[#All],[Item Code]:[Unit Cost]],10,0),0)</f>
        <v>0</v>
      </c>
      <c r="P4247" s="56"/>
      <c r="Q4247" s="58"/>
      <c r="R4247" s="58">
        <f>Table49[[#This Row],[QUANTITY]]*Table49[[#This Row],[INV Prices]]</f>
        <v>0</v>
      </c>
      <c r="S4247" s="67"/>
      <c r="V4247" s="41"/>
      <c r="W4247" s="4" t="str">
        <f>IFERROR(VLOOKUP(Table49[[#This Row],[ITEM CODE]],Table2[[Item Code]:[Category ]],6,0),"")</f>
        <v/>
      </c>
      <c r="X4247" s="1" t="str">
        <f>IFERROR(VLOOKUP(Table49[[#This Row],[ITEM CODE]],Table2[[Item Code]:[Sub Category]],7,0),"")</f>
        <v/>
      </c>
      <c r="Y4247" s="68" t="str">
        <f>Table49[[#This Row],[PO Number]]&amp;COUNTIFS($E$5:E4247,E4247)</f>
        <v>0</v>
      </c>
    </row>
    <row r="4248" spans="1:25" ht="14.7" customHeight="1" x14ac:dyDescent="0.3">
      <c r="A4248" s="1" t="str">
        <f>IF(Table49[[#This Row],[ITEM NAME]]="","",ROW()-4)</f>
        <v/>
      </c>
      <c r="B4248" s="68"/>
      <c r="C4248" s="4" t="str">
        <f>IFERROR(VLOOKUP(B4248,Table14[],3,0),"")</f>
        <v/>
      </c>
      <c r="D4248" s="4" t="str">
        <f>IFERROR(VLOOKUP(B4248,Table14[],2,0),"")</f>
        <v/>
      </c>
      <c r="E4248" s="4"/>
      <c r="H4248" s="41" t="str">
        <f>IFERROR(VLOOKUP(Table49[[#This Row],[ITEM CODE]],Table2[[Item Code]:[Master Name]],2,0),"")</f>
        <v/>
      </c>
      <c r="I4248" s="41"/>
      <c r="J4248" s="65" t="str">
        <f>IFERROR(VLOOKUP(Table49[[#This Row],[ITEM CODE]],Table2[[Item Code]:[Master Name]],3,0),"")</f>
        <v/>
      </c>
      <c r="K4248" s="1" t="str">
        <f>IFERROR(VLOOKUP(Table49[[#This Row],[ITEM CODE]],Table2[[Item Code]:[Master Name]],9,0),"")</f>
        <v/>
      </c>
      <c r="L4248" s="1" t="str">
        <f>IFERROR(VLOOKUP(Table49[[#This Row],[ITEM CODE]],Table2[[Item Code]:[Master Name]],8,0),"")</f>
        <v/>
      </c>
      <c r="M4248" s="41"/>
      <c r="N4248" s="66">
        <f>IFERROR(VLOOKUP(Table49[[#This Row],[ITEM CODE]],Table2[[#All],[Item Code]:[Unit Cost]],10,0),0)</f>
        <v>0</v>
      </c>
      <c r="O4248" s="134">
        <f>IFERROR(VLOOKUP(Table49[[#This Row],[ITEM CODE]],Table2[[#All],[Item Code]:[Unit Cost]],10,0),0)</f>
        <v>0</v>
      </c>
      <c r="P4248" s="56"/>
      <c r="Q4248" s="58"/>
      <c r="R4248" s="58">
        <f>Table49[[#This Row],[QUANTITY]]*Table49[[#This Row],[INV Prices]]</f>
        <v>0</v>
      </c>
      <c r="S4248" s="67"/>
      <c r="V4248" s="41"/>
      <c r="W4248" s="4" t="str">
        <f>IFERROR(VLOOKUP(Table49[[#This Row],[ITEM CODE]],Table2[[Item Code]:[Category ]],6,0),"")</f>
        <v/>
      </c>
      <c r="X4248" s="1" t="str">
        <f>IFERROR(VLOOKUP(Table49[[#This Row],[ITEM CODE]],Table2[[Item Code]:[Sub Category]],7,0),"")</f>
        <v/>
      </c>
      <c r="Y4248" s="68" t="str">
        <f>Table49[[#This Row],[PO Number]]&amp;COUNTIFS($E$5:E4248,E4248)</f>
        <v>0</v>
      </c>
    </row>
    <row r="4249" spans="1:25" ht="14.7" customHeight="1" x14ac:dyDescent="0.3">
      <c r="A4249" s="1" t="str">
        <f>IF(Table49[[#This Row],[ITEM NAME]]="","",ROW()-4)</f>
        <v/>
      </c>
      <c r="B4249" s="68"/>
      <c r="C4249" s="4" t="str">
        <f>IFERROR(VLOOKUP(B4249,Table14[],3,0),"")</f>
        <v/>
      </c>
      <c r="D4249" s="4" t="str">
        <f>IFERROR(VLOOKUP(B4249,Table14[],2,0),"")</f>
        <v/>
      </c>
      <c r="E4249" s="4"/>
      <c r="H4249" s="41" t="str">
        <f>IFERROR(VLOOKUP(Table49[[#This Row],[ITEM CODE]],Table2[[Item Code]:[Master Name]],2,0),"")</f>
        <v/>
      </c>
      <c r="I4249" s="41"/>
      <c r="J4249" s="65" t="str">
        <f>IFERROR(VLOOKUP(Table49[[#This Row],[ITEM CODE]],Table2[[Item Code]:[Master Name]],3,0),"")</f>
        <v/>
      </c>
      <c r="K4249" s="1" t="str">
        <f>IFERROR(VLOOKUP(Table49[[#This Row],[ITEM CODE]],Table2[[Item Code]:[Master Name]],9,0),"")</f>
        <v/>
      </c>
      <c r="L4249" s="1" t="str">
        <f>IFERROR(VLOOKUP(Table49[[#This Row],[ITEM CODE]],Table2[[Item Code]:[Master Name]],8,0),"")</f>
        <v/>
      </c>
      <c r="M4249" s="41"/>
      <c r="N4249" s="66">
        <f>IFERROR(VLOOKUP(Table49[[#This Row],[ITEM CODE]],Table2[[#All],[Item Code]:[Unit Cost]],10,0),0)</f>
        <v>0</v>
      </c>
      <c r="O4249" s="134">
        <f>IFERROR(VLOOKUP(Table49[[#This Row],[ITEM CODE]],Table2[[#All],[Item Code]:[Unit Cost]],10,0),0)</f>
        <v>0</v>
      </c>
      <c r="P4249" s="56"/>
      <c r="Q4249" s="58"/>
      <c r="R4249" s="58">
        <f>Table49[[#This Row],[QUANTITY]]*Table49[[#This Row],[INV Prices]]</f>
        <v>0</v>
      </c>
      <c r="S4249" s="67"/>
      <c r="V4249" s="41"/>
      <c r="W4249" s="4" t="str">
        <f>IFERROR(VLOOKUP(Table49[[#This Row],[ITEM CODE]],Table2[[Item Code]:[Category ]],6,0),"")</f>
        <v/>
      </c>
      <c r="X4249" s="1" t="str">
        <f>IFERROR(VLOOKUP(Table49[[#This Row],[ITEM CODE]],Table2[[Item Code]:[Sub Category]],7,0),"")</f>
        <v/>
      </c>
      <c r="Y4249" s="68" t="str">
        <f>Table49[[#This Row],[PO Number]]&amp;COUNTIFS($E$5:E4249,E4249)</f>
        <v>0</v>
      </c>
    </row>
    <row r="4250" spans="1:25" ht="14.7" customHeight="1" x14ac:dyDescent="0.3">
      <c r="A4250" s="1" t="str">
        <f>IF(Table49[[#This Row],[ITEM NAME]]="","",ROW()-4)</f>
        <v/>
      </c>
      <c r="B4250" s="68"/>
      <c r="C4250" s="4" t="str">
        <f>IFERROR(VLOOKUP(B4250,Table14[],3,0),"")</f>
        <v/>
      </c>
      <c r="D4250" s="4" t="str">
        <f>IFERROR(VLOOKUP(B4250,Table14[],2,0),"")</f>
        <v/>
      </c>
      <c r="E4250" s="4"/>
      <c r="H4250" s="41" t="str">
        <f>IFERROR(VLOOKUP(Table49[[#This Row],[ITEM CODE]],Table2[[Item Code]:[Master Name]],2,0),"")</f>
        <v/>
      </c>
      <c r="I4250" s="41"/>
      <c r="J4250" s="65" t="str">
        <f>IFERROR(VLOOKUP(Table49[[#This Row],[ITEM CODE]],Table2[[Item Code]:[Master Name]],3,0),"")</f>
        <v/>
      </c>
      <c r="K4250" s="1" t="str">
        <f>IFERROR(VLOOKUP(Table49[[#This Row],[ITEM CODE]],Table2[[Item Code]:[Master Name]],9,0),"")</f>
        <v/>
      </c>
      <c r="L4250" s="1" t="str">
        <f>IFERROR(VLOOKUP(Table49[[#This Row],[ITEM CODE]],Table2[[Item Code]:[Master Name]],8,0),"")</f>
        <v/>
      </c>
      <c r="M4250" s="41"/>
      <c r="N4250" s="66">
        <f>IFERROR(VLOOKUP(Table49[[#This Row],[ITEM CODE]],Table2[[#All],[Item Code]:[Unit Cost]],10,0),0)</f>
        <v>0</v>
      </c>
      <c r="O4250" s="134">
        <f>IFERROR(VLOOKUP(Table49[[#This Row],[ITEM CODE]],Table2[[#All],[Item Code]:[Unit Cost]],10,0),0)</f>
        <v>0</v>
      </c>
      <c r="P4250" s="56"/>
      <c r="Q4250" s="58"/>
      <c r="R4250" s="58">
        <f>Table49[[#This Row],[QUANTITY]]*Table49[[#This Row],[INV Prices]]</f>
        <v>0</v>
      </c>
      <c r="S4250" s="67"/>
      <c r="V4250" s="41"/>
      <c r="W4250" s="4" t="str">
        <f>IFERROR(VLOOKUP(Table49[[#This Row],[ITEM CODE]],Table2[[Item Code]:[Category ]],6,0),"")</f>
        <v/>
      </c>
      <c r="X4250" s="1" t="str">
        <f>IFERROR(VLOOKUP(Table49[[#This Row],[ITEM CODE]],Table2[[Item Code]:[Sub Category]],7,0),"")</f>
        <v/>
      </c>
      <c r="Y4250" s="68" t="str">
        <f>Table49[[#This Row],[PO Number]]&amp;COUNTIFS($E$5:E4250,E4250)</f>
        <v>0</v>
      </c>
    </row>
    <row r="4251" spans="1:25" ht="14.7" customHeight="1" x14ac:dyDescent="0.3">
      <c r="A4251" s="1" t="str">
        <f>IF(Table49[[#This Row],[ITEM NAME]]="","",ROW()-4)</f>
        <v/>
      </c>
      <c r="B4251" s="68"/>
      <c r="C4251" s="4" t="str">
        <f>IFERROR(VLOOKUP(B4251,Table14[],3,0),"")</f>
        <v/>
      </c>
      <c r="D4251" s="4" t="str">
        <f>IFERROR(VLOOKUP(B4251,Table14[],2,0),"")</f>
        <v/>
      </c>
      <c r="E4251" s="4"/>
      <c r="H4251" s="41" t="str">
        <f>IFERROR(VLOOKUP(Table49[[#This Row],[ITEM CODE]],Table2[[Item Code]:[Master Name]],2,0),"")</f>
        <v/>
      </c>
      <c r="I4251" s="41"/>
      <c r="J4251" s="65" t="str">
        <f>IFERROR(VLOOKUP(Table49[[#This Row],[ITEM CODE]],Table2[[Item Code]:[Master Name]],3,0),"")</f>
        <v/>
      </c>
      <c r="K4251" s="1" t="str">
        <f>IFERROR(VLOOKUP(Table49[[#This Row],[ITEM CODE]],Table2[[Item Code]:[Master Name]],9,0),"")</f>
        <v/>
      </c>
      <c r="L4251" s="1" t="str">
        <f>IFERROR(VLOOKUP(Table49[[#This Row],[ITEM CODE]],Table2[[Item Code]:[Master Name]],8,0),"")</f>
        <v/>
      </c>
      <c r="M4251" s="41"/>
      <c r="N4251" s="66">
        <f>IFERROR(VLOOKUP(Table49[[#This Row],[ITEM CODE]],Table2[[#All],[Item Code]:[Unit Cost]],10,0),0)</f>
        <v>0</v>
      </c>
      <c r="O4251" s="134">
        <f>IFERROR(VLOOKUP(Table49[[#This Row],[ITEM CODE]],Table2[[#All],[Item Code]:[Unit Cost]],10,0),0)</f>
        <v>0</v>
      </c>
      <c r="P4251" s="56"/>
      <c r="Q4251" s="58"/>
      <c r="R4251" s="58">
        <f>Table49[[#This Row],[QUANTITY]]*Table49[[#This Row],[INV Prices]]</f>
        <v>0</v>
      </c>
      <c r="S4251" s="67"/>
      <c r="V4251" s="41"/>
      <c r="W4251" s="4" t="str">
        <f>IFERROR(VLOOKUP(Table49[[#This Row],[ITEM CODE]],Table2[[Item Code]:[Category ]],6,0),"")</f>
        <v/>
      </c>
      <c r="X4251" s="1" t="str">
        <f>IFERROR(VLOOKUP(Table49[[#This Row],[ITEM CODE]],Table2[[Item Code]:[Sub Category]],7,0),"")</f>
        <v/>
      </c>
      <c r="Y4251" s="68" t="str">
        <f>Table49[[#This Row],[PO Number]]&amp;COUNTIFS($E$5:E4251,E4251)</f>
        <v>0</v>
      </c>
    </row>
    <row r="4252" spans="1:25" ht="14.7" customHeight="1" x14ac:dyDescent="0.3">
      <c r="A4252" s="1" t="str">
        <f>IF(Table49[[#This Row],[ITEM NAME]]="","",ROW()-4)</f>
        <v/>
      </c>
      <c r="B4252" s="68"/>
      <c r="C4252" s="4" t="str">
        <f>IFERROR(VLOOKUP(B4252,Table14[],3,0),"")</f>
        <v/>
      </c>
      <c r="D4252" s="4" t="str">
        <f>IFERROR(VLOOKUP(B4252,Table14[],2,0),"")</f>
        <v/>
      </c>
      <c r="E4252" s="4"/>
      <c r="H4252" s="41" t="str">
        <f>IFERROR(VLOOKUP(Table49[[#This Row],[ITEM CODE]],Table2[[Item Code]:[Master Name]],2,0),"")</f>
        <v/>
      </c>
      <c r="I4252" s="41"/>
      <c r="J4252" s="65" t="str">
        <f>IFERROR(VLOOKUP(Table49[[#This Row],[ITEM CODE]],Table2[[Item Code]:[Master Name]],3,0),"")</f>
        <v/>
      </c>
      <c r="K4252" s="1" t="str">
        <f>IFERROR(VLOOKUP(Table49[[#This Row],[ITEM CODE]],Table2[[Item Code]:[Master Name]],9,0),"")</f>
        <v/>
      </c>
      <c r="L4252" s="1" t="str">
        <f>IFERROR(VLOOKUP(Table49[[#This Row],[ITEM CODE]],Table2[[Item Code]:[Master Name]],8,0),"")</f>
        <v/>
      </c>
      <c r="M4252" s="41"/>
      <c r="N4252" s="66">
        <f>IFERROR(VLOOKUP(Table49[[#This Row],[ITEM CODE]],Table2[[#All],[Item Code]:[Unit Cost]],10,0),0)</f>
        <v>0</v>
      </c>
      <c r="O4252" s="134">
        <f>IFERROR(VLOOKUP(Table49[[#This Row],[ITEM CODE]],Table2[[#All],[Item Code]:[Unit Cost]],10,0),0)</f>
        <v>0</v>
      </c>
      <c r="P4252" s="56"/>
      <c r="Q4252" s="58"/>
      <c r="R4252" s="58">
        <f>Table49[[#This Row],[QUANTITY]]*Table49[[#This Row],[INV Prices]]</f>
        <v>0</v>
      </c>
      <c r="S4252" s="67"/>
      <c r="V4252" s="41"/>
      <c r="W4252" s="4" t="str">
        <f>IFERROR(VLOOKUP(Table49[[#This Row],[ITEM CODE]],Table2[[Item Code]:[Category ]],6,0),"")</f>
        <v/>
      </c>
      <c r="X4252" s="1" t="str">
        <f>IFERROR(VLOOKUP(Table49[[#This Row],[ITEM CODE]],Table2[[Item Code]:[Sub Category]],7,0),"")</f>
        <v/>
      </c>
      <c r="Y4252" s="68" t="str">
        <f>Table49[[#This Row],[PO Number]]&amp;COUNTIFS($E$5:E4252,E4252)</f>
        <v>0</v>
      </c>
    </row>
    <row r="4253" spans="1:25" ht="14.7" customHeight="1" x14ac:dyDescent="0.3">
      <c r="A4253" s="1" t="str">
        <f>IF(Table49[[#This Row],[ITEM NAME]]="","",ROW()-4)</f>
        <v/>
      </c>
      <c r="B4253" s="68"/>
      <c r="C4253" s="4" t="str">
        <f>IFERROR(VLOOKUP(B4253,Table14[],3,0),"")</f>
        <v/>
      </c>
      <c r="D4253" s="4" t="str">
        <f>IFERROR(VLOOKUP(B4253,Table14[],2,0),"")</f>
        <v/>
      </c>
      <c r="E4253" s="4"/>
      <c r="H4253" s="41" t="str">
        <f>IFERROR(VLOOKUP(Table49[[#This Row],[ITEM CODE]],Table2[[Item Code]:[Master Name]],2,0),"")</f>
        <v/>
      </c>
      <c r="I4253" s="41"/>
      <c r="J4253" s="65" t="str">
        <f>IFERROR(VLOOKUP(Table49[[#This Row],[ITEM CODE]],Table2[[Item Code]:[Master Name]],3,0),"")</f>
        <v/>
      </c>
      <c r="K4253" s="1" t="str">
        <f>IFERROR(VLOOKUP(Table49[[#This Row],[ITEM CODE]],Table2[[Item Code]:[Master Name]],9,0),"")</f>
        <v/>
      </c>
      <c r="L4253" s="1" t="str">
        <f>IFERROR(VLOOKUP(Table49[[#This Row],[ITEM CODE]],Table2[[Item Code]:[Master Name]],8,0),"")</f>
        <v/>
      </c>
      <c r="M4253" s="41"/>
      <c r="N4253" s="66">
        <f>IFERROR(VLOOKUP(Table49[[#This Row],[ITEM CODE]],Table2[[#All],[Item Code]:[Unit Cost]],10,0),0)</f>
        <v>0</v>
      </c>
      <c r="O4253" s="134">
        <f>IFERROR(VLOOKUP(Table49[[#This Row],[ITEM CODE]],Table2[[#All],[Item Code]:[Unit Cost]],10,0),0)</f>
        <v>0</v>
      </c>
      <c r="P4253" s="56"/>
      <c r="Q4253" s="58"/>
      <c r="R4253" s="58">
        <f>Table49[[#This Row],[QUANTITY]]*Table49[[#This Row],[INV Prices]]</f>
        <v>0</v>
      </c>
      <c r="S4253" s="67"/>
      <c r="V4253" s="41"/>
      <c r="W4253" s="4" t="str">
        <f>IFERROR(VLOOKUP(Table49[[#This Row],[ITEM CODE]],Table2[[Item Code]:[Category ]],6,0),"")</f>
        <v/>
      </c>
      <c r="X4253" s="1" t="str">
        <f>IFERROR(VLOOKUP(Table49[[#This Row],[ITEM CODE]],Table2[[Item Code]:[Sub Category]],7,0),"")</f>
        <v/>
      </c>
      <c r="Y4253" s="68" t="str">
        <f>Table49[[#This Row],[PO Number]]&amp;COUNTIFS($E$5:E4253,E4253)</f>
        <v>0</v>
      </c>
    </row>
    <row r="4254" spans="1:25" ht="14.7" customHeight="1" x14ac:dyDescent="0.3">
      <c r="A4254" s="1" t="str">
        <f>IF(Table49[[#This Row],[ITEM NAME]]="","",ROW()-4)</f>
        <v/>
      </c>
      <c r="B4254" s="68"/>
      <c r="C4254" s="4" t="str">
        <f>IFERROR(VLOOKUP(B4254,Table14[],3,0),"")</f>
        <v/>
      </c>
      <c r="D4254" s="4" t="str">
        <f>IFERROR(VLOOKUP(B4254,Table14[],2,0),"")</f>
        <v/>
      </c>
      <c r="E4254" s="4"/>
      <c r="H4254" s="41" t="str">
        <f>IFERROR(VLOOKUP(Table49[[#This Row],[ITEM CODE]],Table2[[Item Code]:[Master Name]],2,0),"")</f>
        <v/>
      </c>
      <c r="I4254" s="41"/>
      <c r="J4254" s="65" t="str">
        <f>IFERROR(VLOOKUP(Table49[[#This Row],[ITEM CODE]],Table2[[Item Code]:[Master Name]],3,0),"")</f>
        <v/>
      </c>
      <c r="K4254" s="1" t="str">
        <f>IFERROR(VLOOKUP(Table49[[#This Row],[ITEM CODE]],Table2[[Item Code]:[Master Name]],9,0),"")</f>
        <v/>
      </c>
      <c r="L4254" s="1" t="str">
        <f>IFERROR(VLOOKUP(Table49[[#This Row],[ITEM CODE]],Table2[[Item Code]:[Master Name]],8,0),"")</f>
        <v/>
      </c>
      <c r="M4254" s="41"/>
      <c r="N4254" s="66">
        <f>IFERROR(VLOOKUP(Table49[[#This Row],[ITEM CODE]],Table2[[#All],[Item Code]:[Unit Cost]],10,0),0)</f>
        <v>0</v>
      </c>
      <c r="O4254" s="134">
        <f>IFERROR(VLOOKUP(Table49[[#This Row],[ITEM CODE]],Table2[[#All],[Item Code]:[Unit Cost]],10,0),0)</f>
        <v>0</v>
      </c>
      <c r="P4254" s="56"/>
      <c r="Q4254" s="58"/>
      <c r="R4254" s="58">
        <f>Table49[[#This Row],[QUANTITY]]*Table49[[#This Row],[INV Prices]]</f>
        <v>0</v>
      </c>
      <c r="S4254" s="67"/>
      <c r="V4254" s="41"/>
      <c r="W4254" s="4" t="str">
        <f>IFERROR(VLOOKUP(Table49[[#This Row],[ITEM CODE]],Table2[[Item Code]:[Category ]],6,0),"")</f>
        <v/>
      </c>
      <c r="X4254" s="1" t="str">
        <f>IFERROR(VLOOKUP(Table49[[#This Row],[ITEM CODE]],Table2[[Item Code]:[Sub Category]],7,0),"")</f>
        <v/>
      </c>
      <c r="Y4254" s="68" t="str">
        <f>Table49[[#This Row],[PO Number]]&amp;COUNTIFS($E$5:E4254,E4254)</f>
        <v>0</v>
      </c>
    </row>
    <row r="4255" spans="1:25" ht="14.7" customHeight="1" x14ac:dyDescent="0.3">
      <c r="A4255" s="1" t="str">
        <f>IF(Table49[[#This Row],[ITEM NAME]]="","",ROW()-4)</f>
        <v/>
      </c>
      <c r="B4255" s="68"/>
      <c r="C4255" s="4" t="str">
        <f>IFERROR(VLOOKUP(B4255,Table14[],3,0),"")</f>
        <v/>
      </c>
      <c r="D4255" s="4" t="str">
        <f>IFERROR(VLOOKUP(B4255,Table14[],2,0),"")</f>
        <v/>
      </c>
      <c r="E4255" s="4"/>
      <c r="H4255" s="41" t="str">
        <f>IFERROR(VLOOKUP(Table49[[#This Row],[ITEM CODE]],Table2[[Item Code]:[Master Name]],2,0),"")</f>
        <v/>
      </c>
      <c r="I4255" s="41"/>
      <c r="J4255" s="65" t="str">
        <f>IFERROR(VLOOKUP(Table49[[#This Row],[ITEM CODE]],Table2[[Item Code]:[Master Name]],3,0),"")</f>
        <v/>
      </c>
      <c r="K4255" s="1" t="str">
        <f>IFERROR(VLOOKUP(Table49[[#This Row],[ITEM CODE]],Table2[[Item Code]:[Master Name]],9,0),"")</f>
        <v/>
      </c>
      <c r="L4255" s="1" t="str">
        <f>IFERROR(VLOOKUP(Table49[[#This Row],[ITEM CODE]],Table2[[Item Code]:[Master Name]],8,0),"")</f>
        <v/>
      </c>
      <c r="M4255" s="41"/>
      <c r="N4255" s="66">
        <f>IFERROR(VLOOKUP(Table49[[#This Row],[ITEM CODE]],Table2[[#All],[Item Code]:[Unit Cost]],10,0),0)</f>
        <v>0</v>
      </c>
      <c r="O4255" s="134">
        <f>IFERROR(VLOOKUP(Table49[[#This Row],[ITEM CODE]],Table2[[#All],[Item Code]:[Unit Cost]],10,0),0)</f>
        <v>0</v>
      </c>
      <c r="P4255" s="56"/>
      <c r="Q4255" s="58"/>
      <c r="R4255" s="58">
        <f>Table49[[#This Row],[QUANTITY]]*Table49[[#This Row],[INV Prices]]</f>
        <v>0</v>
      </c>
      <c r="S4255" s="67"/>
      <c r="V4255" s="41"/>
      <c r="W4255" s="4" t="str">
        <f>IFERROR(VLOOKUP(Table49[[#This Row],[ITEM CODE]],Table2[[Item Code]:[Category ]],6,0),"")</f>
        <v/>
      </c>
      <c r="X4255" s="1" t="str">
        <f>IFERROR(VLOOKUP(Table49[[#This Row],[ITEM CODE]],Table2[[Item Code]:[Sub Category]],7,0),"")</f>
        <v/>
      </c>
      <c r="Y4255" s="68" t="str">
        <f>Table49[[#This Row],[PO Number]]&amp;COUNTIFS($E$5:E4255,E4255)</f>
        <v>0</v>
      </c>
    </row>
    <row r="4256" spans="1:25" ht="14.7" customHeight="1" x14ac:dyDescent="0.3">
      <c r="A4256" s="1" t="str">
        <f>IF(Table49[[#This Row],[ITEM NAME]]="","",ROW()-4)</f>
        <v/>
      </c>
      <c r="B4256" s="68"/>
      <c r="C4256" s="4" t="str">
        <f>IFERROR(VLOOKUP(B4256,Table14[],3,0),"")</f>
        <v/>
      </c>
      <c r="D4256" s="4" t="str">
        <f>IFERROR(VLOOKUP(B4256,Table14[],2,0),"")</f>
        <v/>
      </c>
      <c r="E4256" s="4"/>
      <c r="H4256" s="41" t="str">
        <f>IFERROR(VLOOKUP(Table49[[#This Row],[ITEM CODE]],Table2[[Item Code]:[Master Name]],2,0),"")</f>
        <v/>
      </c>
      <c r="I4256" s="41"/>
      <c r="J4256" s="65" t="str">
        <f>IFERROR(VLOOKUP(Table49[[#This Row],[ITEM CODE]],Table2[[Item Code]:[Master Name]],3,0),"")</f>
        <v/>
      </c>
      <c r="K4256" s="1" t="str">
        <f>IFERROR(VLOOKUP(Table49[[#This Row],[ITEM CODE]],Table2[[Item Code]:[Master Name]],9,0),"")</f>
        <v/>
      </c>
      <c r="L4256" s="1" t="str">
        <f>IFERROR(VLOOKUP(Table49[[#This Row],[ITEM CODE]],Table2[[Item Code]:[Master Name]],8,0),"")</f>
        <v/>
      </c>
      <c r="M4256" s="41"/>
      <c r="N4256" s="66">
        <f>IFERROR(VLOOKUP(Table49[[#This Row],[ITEM CODE]],Table2[[#All],[Item Code]:[Unit Cost]],10,0),0)</f>
        <v>0</v>
      </c>
      <c r="O4256" s="134">
        <f>IFERROR(VLOOKUP(Table49[[#This Row],[ITEM CODE]],Table2[[#All],[Item Code]:[Unit Cost]],10,0),0)</f>
        <v>0</v>
      </c>
      <c r="P4256" s="56"/>
      <c r="Q4256" s="58"/>
      <c r="R4256" s="58">
        <f>Table49[[#This Row],[QUANTITY]]*Table49[[#This Row],[INV Prices]]</f>
        <v>0</v>
      </c>
      <c r="S4256" s="67"/>
      <c r="V4256" s="41"/>
      <c r="W4256" s="4" t="str">
        <f>IFERROR(VLOOKUP(Table49[[#This Row],[ITEM CODE]],Table2[[Item Code]:[Category ]],6,0),"")</f>
        <v/>
      </c>
      <c r="X4256" s="1" t="str">
        <f>IFERROR(VLOOKUP(Table49[[#This Row],[ITEM CODE]],Table2[[Item Code]:[Sub Category]],7,0),"")</f>
        <v/>
      </c>
      <c r="Y4256" s="68" t="str">
        <f>Table49[[#This Row],[PO Number]]&amp;COUNTIFS($E$5:E4256,E4256)</f>
        <v>0</v>
      </c>
    </row>
    <row r="4257" spans="1:25" ht="14.7" customHeight="1" x14ac:dyDescent="0.3">
      <c r="A4257" s="1" t="str">
        <f>IF(Table49[[#This Row],[ITEM NAME]]="","",ROW()-4)</f>
        <v/>
      </c>
      <c r="B4257" s="68"/>
      <c r="C4257" s="4" t="str">
        <f>IFERROR(VLOOKUP(B4257,Table14[],3,0),"")</f>
        <v/>
      </c>
      <c r="D4257" s="4" t="str">
        <f>IFERROR(VLOOKUP(B4257,Table14[],2,0),"")</f>
        <v/>
      </c>
      <c r="E4257" s="4"/>
      <c r="H4257" s="41" t="str">
        <f>IFERROR(VLOOKUP(Table49[[#This Row],[ITEM CODE]],Table2[[Item Code]:[Master Name]],2,0),"")</f>
        <v/>
      </c>
      <c r="I4257" s="41"/>
      <c r="J4257" s="65" t="str">
        <f>IFERROR(VLOOKUP(Table49[[#This Row],[ITEM CODE]],Table2[[Item Code]:[Master Name]],3,0),"")</f>
        <v/>
      </c>
      <c r="K4257" s="1" t="str">
        <f>IFERROR(VLOOKUP(Table49[[#This Row],[ITEM CODE]],Table2[[Item Code]:[Master Name]],9,0),"")</f>
        <v/>
      </c>
      <c r="L4257" s="1" t="str">
        <f>IFERROR(VLOOKUP(Table49[[#This Row],[ITEM CODE]],Table2[[Item Code]:[Master Name]],8,0),"")</f>
        <v/>
      </c>
      <c r="M4257" s="41"/>
      <c r="N4257" s="66">
        <f>IFERROR(VLOOKUP(Table49[[#This Row],[ITEM CODE]],Table2[[#All],[Item Code]:[Unit Cost]],10,0),0)</f>
        <v>0</v>
      </c>
      <c r="O4257" s="134">
        <f>IFERROR(VLOOKUP(Table49[[#This Row],[ITEM CODE]],Table2[[#All],[Item Code]:[Unit Cost]],10,0),0)</f>
        <v>0</v>
      </c>
      <c r="P4257" s="56"/>
      <c r="Q4257" s="58"/>
      <c r="R4257" s="58">
        <f>Table49[[#This Row],[QUANTITY]]*Table49[[#This Row],[INV Prices]]</f>
        <v>0</v>
      </c>
      <c r="S4257" s="67"/>
      <c r="V4257" s="41"/>
      <c r="W4257" s="4" t="str">
        <f>IFERROR(VLOOKUP(Table49[[#This Row],[ITEM CODE]],Table2[[Item Code]:[Category ]],6,0),"")</f>
        <v/>
      </c>
      <c r="X4257" s="1" t="str">
        <f>IFERROR(VLOOKUP(Table49[[#This Row],[ITEM CODE]],Table2[[Item Code]:[Sub Category]],7,0),"")</f>
        <v/>
      </c>
      <c r="Y4257" s="68" t="str">
        <f>Table49[[#This Row],[PO Number]]&amp;COUNTIFS($E$5:E4257,E4257)</f>
        <v>0</v>
      </c>
    </row>
    <row r="4258" spans="1:25" ht="14.7" customHeight="1" x14ac:dyDescent="0.3">
      <c r="A4258" s="1" t="str">
        <f>IF(Table49[[#This Row],[ITEM NAME]]="","",ROW()-4)</f>
        <v/>
      </c>
      <c r="B4258" s="68"/>
      <c r="C4258" s="4" t="str">
        <f>IFERROR(VLOOKUP(B4258,Table14[],3,0),"")</f>
        <v/>
      </c>
      <c r="D4258" s="4" t="str">
        <f>IFERROR(VLOOKUP(B4258,Table14[],2,0),"")</f>
        <v/>
      </c>
      <c r="E4258" s="4"/>
      <c r="H4258" s="41" t="str">
        <f>IFERROR(VLOOKUP(Table49[[#This Row],[ITEM CODE]],Table2[[Item Code]:[Master Name]],2,0),"")</f>
        <v/>
      </c>
      <c r="I4258" s="41"/>
      <c r="J4258" s="65" t="str">
        <f>IFERROR(VLOOKUP(Table49[[#This Row],[ITEM CODE]],Table2[[Item Code]:[Master Name]],3,0),"")</f>
        <v/>
      </c>
      <c r="K4258" s="1" t="str">
        <f>IFERROR(VLOOKUP(Table49[[#This Row],[ITEM CODE]],Table2[[Item Code]:[Master Name]],9,0),"")</f>
        <v/>
      </c>
      <c r="L4258" s="1" t="str">
        <f>IFERROR(VLOOKUP(Table49[[#This Row],[ITEM CODE]],Table2[[Item Code]:[Master Name]],8,0),"")</f>
        <v/>
      </c>
      <c r="M4258" s="41"/>
      <c r="N4258" s="66">
        <f>IFERROR(VLOOKUP(Table49[[#This Row],[ITEM CODE]],Table2[[#All],[Item Code]:[Unit Cost]],10,0),0)</f>
        <v>0</v>
      </c>
      <c r="O4258" s="134">
        <f>IFERROR(VLOOKUP(Table49[[#This Row],[ITEM CODE]],Table2[[#All],[Item Code]:[Unit Cost]],10,0),0)</f>
        <v>0</v>
      </c>
      <c r="P4258" s="56"/>
      <c r="Q4258" s="58"/>
      <c r="R4258" s="58">
        <f>Table49[[#This Row],[QUANTITY]]*Table49[[#This Row],[INV Prices]]</f>
        <v>0</v>
      </c>
      <c r="S4258" s="67"/>
      <c r="V4258" s="41"/>
      <c r="W4258" s="4" t="str">
        <f>IFERROR(VLOOKUP(Table49[[#This Row],[ITEM CODE]],Table2[[Item Code]:[Category ]],6,0),"")</f>
        <v/>
      </c>
      <c r="X4258" s="1" t="str">
        <f>IFERROR(VLOOKUP(Table49[[#This Row],[ITEM CODE]],Table2[[Item Code]:[Sub Category]],7,0),"")</f>
        <v/>
      </c>
      <c r="Y4258" s="68" t="str">
        <f>Table49[[#This Row],[PO Number]]&amp;COUNTIFS($E$5:E4258,E4258)</f>
        <v>0</v>
      </c>
    </row>
    <row r="4259" spans="1:25" ht="14.7" customHeight="1" x14ac:dyDescent="0.3">
      <c r="A4259" s="1" t="str">
        <f>IF(Table49[[#This Row],[ITEM NAME]]="","",ROW()-4)</f>
        <v/>
      </c>
      <c r="B4259" s="68"/>
      <c r="C4259" s="4" t="str">
        <f>IFERROR(VLOOKUP(B4259,Table14[],3,0),"")</f>
        <v/>
      </c>
      <c r="D4259" s="4" t="str">
        <f>IFERROR(VLOOKUP(B4259,Table14[],2,0),"")</f>
        <v/>
      </c>
      <c r="E4259" s="4"/>
      <c r="H4259" s="41" t="str">
        <f>IFERROR(VLOOKUP(Table49[[#This Row],[ITEM CODE]],Table2[[Item Code]:[Master Name]],2,0),"")</f>
        <v/>
      </c>
      <c r="I4259" s="41"/>
      <c r="J4259" s="65" t="str">
        <f>IFERROR(VLOOKUP(Table49[[#This Row],[ITEM CODE]],Table2[[Item Code]:[Master Name]],3,0),"")</f>
        <v/>
      </c>
      <c r="K4259" s="1" t="str">
        <f>IFERROR(VLOOKUP(Table49[[#This Row],[ITEM CODE]],Table2[[Item Code]:[Master Name]],9,0),"")</f>
        <v/>
      </c>
      <c r="L4259" s="1" t="str">
        <f>IFERROR(VLOOKUP(Table49[[#This Row],[ITEM CODE]],Table2[[Item Code]:[Master Name]],8,0),"")</f>
        <v/>
      </c>
      <c r="M4259" s="41"/>
      <c r="N4259" s="66">
        <f>IFERROR(VLOOKUP(Table49[[#This Row],[ITEM CODE]],Table2[[#All],[Item Code]:[Unit Cost]],10,0),0)</f>
        <v>0</v>
      </c>
      <c r="O4259" s="134">
        <f>IFERROR(VLOOKUP(Table49[[#This Row],[ITEM CODE]],Table2[[#All],[Item Code]:[Unit Cost]],10,0),0)</f>
        <v>0</v>
      </c>
      <c r="P4259" s="56"/>
      <c r="Q4259" s="58"/>
      <c r="R4259" s="58">
        <f>Table49[[#This Row],[QUANTITY]]*Table49[[#This Row],[INV Prices]]</f>
        <v>0</v>
      </c>
      <c r="S4259" s="67"/>
      <c r="V4259" s="41"/>
      <c r="W4259" s="4" t="str">
        <f>IFERROR(VLOOKUP(Table49[[#This Row],[ITEM CODE]],Table2[[Item Code]:[Category ]],6,0),"")</f>
        <v/>
      </c>
      <c r="X4259" s="1" t="str">
        <f>IFERROR(VLOOKUP(Table49[[#This Row],[ITEM CODE]],Table2[[Item Code]:[Sub Category]],7,0),"")</f>
        <v/>
      </c>
      <c r="Y4259" s="68" t="str">
        <f>Table49[[#This Row],[PO Number]]&amp;COUNTIFS($E$5:E4259,E4259)</f>
        <v>0</v>
      </c>
    </row>
    <row r="4260" spans="1:25" ht="14.7" customHeight="1" x14ac:dyDescent="0.3">
      <c r="A4260" s="1" t="str">
        <f>IF(Table49[[#This Row],[ITEM NAME]]="","",ROW()-4)</f>
        <v/>
      </c>
      <c r="B4260" s="68"/>
      <c r="C4260" s="4" t="str">
        <f>IFERROR(VLOOKUP(B4260,Table14[],3,0),"")</f>
        <v/>
      </c>
      <c r="D4260" s="4" t="str">
        <f>IFERROR(VLOOKUP(B4260,Table14[],2,0),"")</f>
        <v/>
      </c>
      <c r="E4260" s="4"/>
      <c r="H4260" s="41" t="str">
        <f>IFERROR(VLOOKUP(Table49[[#This Row],[ITEM CODE]],Table2[[Item Code]:[Master Name]],2,0),"")</f>
        <v/>
      </c>
      <c r="I4260" s="41"/>
      <c r="J4260" s="65" t="str">
        <f>IFERROR(VLOOKUP(Table49[[#This Row],[ITEM CODE]],Table2[[Item Code]:[Master Name]],3,0),"")</f>
        <v/>
      </c>
      <c r="K4260" s="1" t="str">
        <f>IFERROR(VLOOKUP(Table49[[#This Row],[ITEM CODE]],Table2[[Item Code]:[Master Name]],9,0),"")</f>
        <v/>
      </c>
      <c r="L4260" s="1" t="str">
        <f>IFERROR(VLOOKUP(Table49[[#This Row],[ITEM CODE]],Table2[[Item Code]:[Master Name]],8,0),"")</f>
        <v/>
      </c>
      <c r="M4260" s="41"/>
      <c r="N4260" s="66">
        <f>IFERROR(VLOOKUP(Table49[[#This Row],[ITEM CODE]],Table2[[#All],[Item Code]:[Unit Cost]],10,0),0)</f>
        <v>0</v>
      </c>
      <c r="O4260" s="134">
        <f>IFERROR(VLOOKUP(Table49[[#This Row],[ITEM CODE]],Table2[[#All],[Item Code]:[Unit Cost]],10,0),0)</f>
        <v>0</v>
      </c>
      <c r="P4260" s="56"/>
      <c r="Q4260" s="58"/>
      <c r="R4260" s="58">
        <f>Table49[[#This Row],[QUANTITY]]*Table49[[#This Row],[INV Prices]]</f>
        <v>0</v>
      </c>
      <c r="S4260" s="67"/>
      <c r="V4260" s="41"/>
      <c r="W4260" s="4" t="str">
        <f>IFERROR(VLOOKUP(Table49[[#This Row],[ITEM CODE]],Table2[[Item Code]:[Category ]],6,0),"")</f>
        <v/>
      </c>
      <c r="X4260" s="1" t="str">
        <f>IFERROR(VLOOKUP(Table49[[#This Row],[ITEM CODE]],Table2[[Item Code]:[Sub Category]],7,0),"")</f>
        <v/>
      </c>
      <c r="Y4260" s="68" t="str">
        <f>Table49[[#This Row],[PO Number]]&amp;COUNTIFS($E$5:E4260,E4260)</f>
        <v>0</v>
      </c>
    </row>
    <row r="4261" spans="1:25" ht="14.7" customHeight="1" x14ac:dyDescent="0.3">
      <c r="A4261" s="1" t="str">
        <f>IF(Table49[[#This Row],[ITEM NAME]]="","",ROW()-4)</f>
        <v/>
      </c>
      <c r="B4261" s="68"/>
      <c r="C4261" s="4" t="str">
        <f>IFERROR(VLOOKUP(B4261,Table14[],3,0),"")</f>
        <v/>
      </c>
      <c r="D4261" s="4" t="str">
        <f>IFERROR(VLOOKUP(B4261,Table14[],2,0),"")</f>
        <v/>
      </c>
      <c r="E4261" s="4"/>
      <c r="H4261" s="41" t="str">
        <f>IFERROR(VLOOKUP(Table49[[#This Row],[ITEM CODE]],Table2[[Item Code]:[Master Name]],2,0),"")</f>
        <v/>
      </c>
      <c r="I4261" s="41"/>
      <c r="J4261" s="65" t="str">
        <f>IFERROR(VLOOKUP(Table49[[#This Row],[ITEM CODE]],Table2[[Item Code]:[Master Name]],3,0),"")</f>
        <v/>
      </c>
      <c r="K4261" s="1" t="str">
        <f>IFERROR(VLOOKUP(Table49[[#This Row],[ITEM CODE]],Table2[[Item Code]:[Master Name]],9,0),"")</f>
        <v/>
      </c>
      <c r="L4261" s="1" t="str">
        <f>IFERROR(VLOOKUP(Table49[[#This Row],[ITEM CODE]],Table2[[Item Code]:[Master Name]],8,0),"")</f>
        <v/>
      </c>
      <c r="M4261" s="41"/>
      <c r="N4261" s="66">
        <f>IFERROR(VLOOKUP(Table49[[#This Row],[ITEM CODE]],Table2[[#All],[Item Code]:[Unit Cost]],10,0),0)</f>
        <v>0</v>
      </c>
      <c r="O4261" s="134">
        <f>IFERROR(VLOOKUP(Table49[[#This Row],[ITEM CODE]],Table2[[#All],[Item Code]:[Unit Cost]],10,0),0)</f>
        <v>0</v>
      </c>
      <c r="P4261" s="56"/>
      <c r="Q4261" s="58"/>
      <c r="R4261" s="58">
        <f>Table49[[#This Row],[QUANTITY]]*Table49[[#This Row],[INV Prices]]</f>
        <v>0</v>
      </c>
      <c r="S4261" s="67"/>
      <c r="V4261" s="41"/>
      <c r="W4261" s="4" t="str">
        <f>IFERROR(VLOOKUP(Table49[[#This Row],[ITEM CODE]],Table2[[Item Code]:[Category ]],6,0),"")</f>
        <v/>
      </c>
      <c r="X4261" s="1" t="str">
        <f>IFERROR(VLOOKUP(Table49[[#This Row],[ITEM CODE]],Table2[[Item Code]:[Sub Category]],7,0),"")</f>
        <v/>
      </c>
      <c r="Y4261" s="68" t="str">
        <f>Table49[[#This Row],[PO Number]]&amp;COUNTIFS($E$5:E4261,E4261)</f>
        <v>0</v>
      </c>
    </row>
    <row r="4262" spans="1:25" ht="14.7" customHeight="1" x14ac:dyDescent="0.3">
      <c r="A4262" s="1" t="str">
        <f>IF(Table49[[#This Row],[ITEM NAME]]="","",ROW()-4)</f>
        <v/>
      </c>
      <c r="B4262" s="68"/>
      <c r="C4262" s="4" t="str">
        <f>IFERROR(VLOOKUP(B4262,Table14[],3,0),"")</f>
        <v/>
      </c>
      <c r="D4262" s="4" t="str">
        <f>IFERROR(VLOOKUP(B4262,Table14[],2,0),"")</f>
        <v/>
      </c>
      <c r="E4262" s="4"/>
      <c r="H4262" s="41" t="str">
        <f>IFERROR(VLOOKUP(Table49[[#This Row],[ITEM CODE]],Table2[[Item Code]:[Master Name]],2,0),"")</f>
        <v/>
      </c>
      <c r="I4262" s="41"/>
      <c r="J4262" s="65" t="str">
        <f>IFERROR(VLOOKUP(Table49[[#This Row],[ITEM CODE]],Table2[[Item Code]:[Master Name]],3,0),"")</f>
        <v/>
      </c>
      <c r="K4262" s="1" t="str">
        <f>IFERROR(VLOOKUP(Table49[[#This Row],[ITEM CODE]],Table2[[Item Code]:[Master Name]],9,0),"")</f>
        <v/>
      </c>
      <c r="L4262" s="1" t="str">
        <f>IFERROR(VLOOKUP(Table49[[#This Row],[ITEM CODE]],Table2[[Item Code]:[Master Name]],8,0),"")</f>
        <v/>
      </c>
      <c r="M4262" s="41"/>
      <c r="N4262" s="66">
        <f>IFERROR(VLOOKUP(Table49[[#This Row],[ITEM CODE]],Table2[[#All],[Item Code]:[Unit Cost]],10,0),0)</f>
        <v>0</v>
      </c>
      <c r="O4262" s="134">
        <f>IFERROR(VLOOKUP(Table49[[#This Row],[ITEM CODE]],Table2[[#All],[Item Code]:[Unit Cost]],10,0),0)</f>
        <v>0</v>
      </c>
      <c r="P4262" s="56"/>
      <c r="Q4262" s="58"/>
      <c r="R4262" s="58">
        <f>Table49[[#This Row],[QUANTITY]]*Table49[[#This Row],[INV Prices]]</f>
        <v>0</v>
      </c>
      <c r="S4262" s="67"/>
      <c r="V4262" s="41"/>
      <c r="W4262" s="4" t="str">
        <f>IFERROR(VLOOKUP(Table49[[#This Row],[ITEM CODE]],Table2[[Item Code]:[Category ]],6,0),"")</f>
        <v/>
      </c>
      <c r="X4262" s="1" t="str">
        <f>IFERROR(VLOOKUP(Table49[[#This Row],[ITEM CODE]],Table2[[Item Code]:[Sub Category]],7,0),"")</f>
        <v/>
      </c>
      <c r="Y4262" s="68" t="str">
        <f>Table49[[#This Row],[PO Number]]&amp;COUNTIFS($E$5:E4262,E4262)</f>
        <v>0</v>
      </c>
    </row>
    <row r="4263" spans="1:25" ht="14.7" customHeight="1" x14ac:dyDescent="0.3">
      <c r="A4263" s="1" t="str">
        <f>IF(Table49[[#This Row],[ITEM NAME]]="","",ROW()-4)</f>
        <v/>
      </c>
      <c r="B4263" s="68"/>
      <c r="C4263" s="4" t="str">
        <f>IFERROR(VLOOKUP(B4263,Table14[],3,0),"")</f>
        <v/>
      </c>
      <c r="D4263" s="4" t="str">
        <f>IFERROR(VLOOKUP(B4263,Table14[],2,0),"")</f>
        <v/>
      </c>
      <c r="E4263" s="4"/>
      <c r="H4263" s="41" t="str">
        <f>IFERROR(VLOOKUP(Table49[[#This Row],[ITEM CODE]],Table2[[Item Code]:[Master Name]],2,0),"")</f>
        <v/>
      </c>
      <c r="I4263" s="41"/>
      <c r="J4263" s="65" t="str">
        <f>IFERROR(VLOOKUP(Table49[[#This Row],[ITEM CODE]],Table2[[Item Code]:[Master Name]],3,0),"")</f>
        <v/>
      </c>
      <c r="K4263" s="1" t="str">
        <f>IFERROR(VLOOKUP(Table49[[#This Row],[ITEM CODE]],Table2[[Item Code]:[Master Name]],9,0),"")</f>
        <v/>
      </c>
      <c r="L4263" s="1" t="str">
        <f>IFERROR(VLOOKUP(Table49[[#This Row],[ITEM CODE]],Table2[[Item Code]:[Master Name]],8,0),"")</f>
        <v/>
      </c>
      <c r="M4263" s="41"/>
      <c r="N4263" s="66">
        <f>IFERROR(VLOOKUP(Table49[[#This Row],[ITEM CODE]],Table2[[#All],[Item Code]:[Unit Cost]],10,0),0)</f>
        <v>0</v>
      </c>
      <c r="O4263" s="134">
        <f>IFERROR(VLOOKUP(Table49[[#This Row],[ITEM CODE]],Table2[[#All],[Item Code]:[Unit Cost]],10,0),0)</f>
        <v>0</v>
      </c>
      <c r="P4263" s="56"/>
      <c r="Q4263" s="58"/>
      <c r="R4263" s="58">
        <f>Table49[[#This Row],[QUANTITY]]*Table49[[#This Row],[INV Prices]]</f>
        <v>0</v>
      </c>
      <c r="S4263" s="67"/>
      <c r="V4263" s="41"/>
      <c r="W4263" s="4" t="str">
        <f>IFERROR(VLOOKUP(Table49[[#This Row],[ITEM CODE]],Table2[[Item Code]:[Category ]],6,0),"")</f>
        <v/>
      </c>
      <c r="X4263" s="1" t="str">
        <f>IFERROR(VLOOKUP(Table49[[#This Row],[ITEM CODE]],Table2[[Item Code]:[Sub Category]],7,0),"")</f>
        <v/>
      </c>
      <c r="Y4263" s="68" t="str">
        <f>Table49[[#This Row],[PO Number]]&amp;COUNTIFS($E$5:E4263,E4263)</f>
        <v>0</v>
      </c>
    </row>
    <row r="4264" spans="1:25" ht="14.7" customHeight="1" x14ac:dyDescent="0.3">
      <c r="A4264" s="1" t="str">
        <f>IF(Table49[[#This Row],[ITEM NAME]]="","",ROW()-4)</f>
        <v/>
      </c>
      <c r="B4264" s="68"/>
      <c r="C4264" s="4" t="str">
        <f>IFERROR(VLOOKUP(B4264,Table14[],3,0),"")</f>
        <v/>
      </c>
      <c r="D4264" s="4" t="str">
        <f>IFERROR(VLOOKUP(B4264,Table14[],2,0),"")</f>
        <v/>
      </c>
      <c r="E4264" s="4"/>
      <c r="H4264" s="41" t="str">
        <f>IFERROR(VLOOKUP(Table49[[#This Row],[ITEM CODE]],Table2[[Item Code]:[Master Name]],2,0),"")</f>
        <v/>
      </c>
      <c r="I4264" s="41"/>
      <c r="J4264" s="65" t="str">
        <f>IFERROR(VLOOKUP(Table49[[#This Row],[ITEM CODE]],Table2[[Item Code]:[Master Name]],3,0),"")</f>
        <v/>
      </c>
      <c r="K4264" s="1" t="str">
        <f>IFERROR(VLOOKUP(Table49[[#This Row],[ITEM CODE]],Table2[[Item Code]:[Master Name]],9,0),"")</f>
        <v/>
      </c>
      <c r="L4264" s="1" t="str">
        <f>IFERROR(VLOOKUP(Table49[[#This Row],[ITEM CODE]],Table2[[Item Code]:[Master Name]],8,0),"")</f>
        <v/>
      </c>
      <c r="M4264" s="41"/>
      <c r="N4264" s="66">
        <f>IFERROR(VLOOKUP(Table49[[#This Row],[ITEM CODE]],Table2[[#All],[Item Code]:[Unit Cost]],10,0),0)</f>
        <v>0</v>
      </c>
      <c r="O4264" s="134">
        <f>IFERROR(VLOOKUP(Table49[[#This Row],[ITEM CODE]],Table2[[#All],[Item Code]:[Unit Cost]],10,0),0)</f>
        <v>0</v>
      </c>
      <c r="P4264" s="56"/>
      <c r="Q4264" s="58"/>
      <c r="R4264" s="58">
        <f>Table49[[#This Row],[QUANTITY]]*Table49[[#This Row],[INV Prices]]</f>
        <v>0</v>
      </c>
      <c r="S4264" s="67"/>
      <c r="V4264" s="41"/>
      <c r="W4264" s="4" t="str">
        <f>IFERROR(VLOOKUP(Table49[[#This Row],[ITEM CODE]],Table2[[Item Code]:[Category ]],6,0),"")</f>
        <v/>
      </c>
      <c r="X4264" s="1" t="str">
        <f>IFERROR(VLOOKUP(Table49[[#This Row],[ITEM CODE]],Table2[[Item Code]:[Sub Category]],7,0),"")</f>
        <v/>
      </c>
      <c r="Y4264" s="68" t="str">
        <f>Table49[[#This Row],[PO Number]]&amp;COUNTIFS($E$5:E4264,E4264)</f>
        <v>0</v>
      </c>
    </row>
    <row r="4265" spans="1:25" ht="14.7" customHeight="1" x14ac:dyDescent="0.3">
      <c r="A4265" s="1" t="str">
        <f>IF(Table49[[#This Row],[ITEM NAME]]="","",ROW()-4)</f>
        <v/>
      </c>
      <c r="B4265" s="68"/>
      <c r="C4265" s="4" t="str">
        <f>IFERROR(VLOOKUP(B4265,Table14[],3,0),"")</f>
        <v/>
      </c>
      <c r="D4265" s="4" t="str">
        <f>IFERROR(VLOOKUP(B4265,Table14[],2,0),"")</f>
        <v/>
      </c>
      <c r="E4265" s="4"/>
      <c r="H4265" s="41" t="str">
        <f>IFERROR(VLOOKUP(Table49[[#This Row],[ITEM CODE]],Table2[[Item Code]:[Master Name]],2,0),"")</f>
        <v/>
      </c>
      <c r="I4265" s="41"/>
      <c r="J4265" s="65" t="str">
        <f>IFERROR(VLOOKUP(Table49[[#This Row],[ITEM CODE]],Table2[[Item Code]:[Master Name]],3,0),"")</f>
        <v/>
      </c>
      <c r="K4265" s="1" t="str">
        <f>IFERROR(VLOOKUP(Table49[[#This Row],[ITEM CODE]],Table2[[Item Code]:[Master Name]],9,0),"")</f>
        <v/>
      </c>
      <c r="L4265" s="1" t="str">
        <f>IFERROR(VLOOKUP(Table49[[#This Row],[ITEM CODE]],Table2[[Item Code]:[Master Name]],8,0),"")</f>
        <v/>
      </c>
      <c r="M4265" s="41"/>
      <c r="N4265" s="66">
        <f>IFERROR(VLOOKUP(Table49[[#This Row],[ITEM CODE]],Table2[[#All],[Item Code]:[Unit Cost]],10,0),0)</f>
        <v>0</v>
      </c>
      <c r="O4265" s="134">
        <f>IFERROR(VLOOKUP(Table49[[#This Row],[ITEM CODE]],Table2[[#All],[Item Code]:[Unit Cost]],10,0),0)</f>
        <v>0</v>
      </c>
      <c r="P4265" s="56"/>
      <c r="Q4265" s="58"/>
      <c r="R4265" s="58">
        <f>Table49[[#This Row],[QUANTITY]]*Table49[[#This Row],[INV Prices]]</f>
        <v>0</v>
      </c>
      <c r="S4265" s="67"/>
      <c r="V4265" s="41"/>
      <c r="W4265" s="4" t="str">
        <f>IFERROR(VLOOKUP(Table49[[#This Row],[ITEM CODE]],Table2[[Item Code]:[Category ]],6,0),"")</f>
        <v/>
      </c>
      <c r="X4265" s="1" t="str">
        <f>IFERROR(VLOOKUP(Table49[[#This Row],[ITEM CODE]],Table2[[Item Code]:[Sub Category]],7,0),"")</f>
        <v/>
      </c>
      <c r="Y4265" s="68" t="str">
        <f>Table49[[#This Row],[PO Number]]&amp;COUNTIFS($E$5:E4265,E4265)</f>
        <v>0</v>
      </c>
    </row>
    <row r="4266" spans="1:25" ht="14.7" customHeight="1" x14ac:dyDescent="0.3">
      <c r="A4266" s="1" t="str">
        <f>IF(Table49[[#This Row],[ITEM NAME]]="","",ROW()-4)</f>
        <v/>
      </c>
      <c r="B4266" s="68"/>
      <c r="C4266" s="4" t="str">
        <f>IFERROR(VLOOKUP(B4266,Table14[],3,0),"")</f>
        <v/>
      </c>
      <c r="D4266" s="4" t="str">
        <f>IFERROR(VLOOKUP(B4266,Table14[],2,0),"")</f>
        <v/>
      </c>
      <c r="E4266" s="4"/>
      <c r="H4266" s="41" t="str">
        <f>IFERROR(VLOOKUP(Table49[[#This Row],[ITEM CODE]],Table2[[Item Code]:[Master Name]],2,0),"")</f>
        <v/>
      </c>
      <c r="I4266" s="41"/>
      <c r="J4266" s="65" t="str">
        <f>IFERROR(VLOOKUP(Table49[[#This Row],[ITEM CODE]],Table2[[Item Code]:[Master Name]],3,0),"")</f>
        <v/>
      </c>
      <c r="K4266" s="1" t="str">
        <f>IFERROR(VLOOKUP(Table49[[#This Row],[ITEM CODE]],Table2[[Item Code]:[Master Name]],9,0),"")</f>
        <v/>
      </c>
      <c r="L4266" s="1" t="str">
        <f>IFERROR(VLOOKUP(Table49[[#This Row],[ITEM CODE]],Table2[[Item Code]:[Master Name]],8,0),"")</f>
        <v/>
      </c>
      <c r="M4266" s="41"/>
      <c r="N4266" s="66">
        <f>IFERROR(VLOOKUP(Table49[[#This Row],[ITEM CODE]],Table2[[#All],[Item Code]:[Unit Cost]],10,0),0)</f>
        <v>0</v>
      </c>
      <c r="O4266" s="134">
        <f>IFERROR(VLOOKUP(Table49[[#This Row],[ITEM CODE]],Table2[[#All],[Item Code]:[Unit Cost]],10,0),0)</f>
        <v>0</v>
      </c>
      <c r="P4266" s="56"/>
      <c r="Q4266" s="58"/>
      <c r="R4266" s="58">
        <f>Table49[[#This Row],[QUANTITY]]*Table49[[#This Row],[INV Prices]]</f>
        <v>0</v>
      </c>
      <c r="S4266" s="67"/>
      <c r="V4266" s="41"/>
      <c r="W4266" s="4" t="str">
        <f>IFERROR(VLOOKUP(Table49[[#This Row],[ITEM CODE]],Table2[[Item Code]:[Category ]],6,0),"")</f>
        <v/>
      </c>
      <c r="X4266" s="1" t="str">
        <f>IFERROR(VLOOKUP(Table49[[#This Row],[ITEM CODE]],Table2[[Item Code]:[Sub Category]],7,0),"")</f>
        <v/>
      </c>
      <c r="Y4266" s="68" t="str">
        <f>Table49[[#This Row],[PO Number]]&amp;COUNTIFS($E$5:E4266,E4266)</f>
        <v>0</v>
      </c>
    </row>
    <row r="4267" spans="1:25" ht="14.7" customHeight="1" x14ac:dyDescent="0.3">
      <c r="A4267" s="1" t="str">
        <f>IF(Table49[[#This Row],[ITEM NAME]]="","",ROW()-4)</f>
        <v/>
      </c>
      <c r="B4267" s="68"/>
      <c r="C4267" s="4" t="str">
        <f>IFERROR(VLOOKUP(B4267,Table14[],3,0),"")</f>
        <v/>
      </c>
      <c r="D4267" s="4" t="str">
        <f>IFERROR(VLOOKUP(B4267,Table14[],2,0),"")</f>
        <v/>
      </c>
      <c r="E4267" s="4"/>
      <c r="H4267" s="41" t="str">
        <f>IFERROR(VLOOKUP(Table49[[#This Row],[ITEM CODE]],Table2[[Item Code]:[Master Name]],2,0),"")</f>
        <v/>
      </c>
      <c r="I4267" s="41"/>
      <c r="J4267" s="65" t="str">
        <f>IFERROR(VLOOKUP(Table49[[#This Row],[ITEM CODE]],Table2[[Item Code]:[Master Name]],3,0),"")</f>
        <v/>
      </c>
      <c r="K4267" s="1" t="str">
        <f>IFERROR(VLOOKUP(Table49[[#This Row],[ITEM CODE]],Table2[[Item Code]:[Master Name]],9,0),"")</f>
        <v/>
      </c>
      <c r="L4267" s="1" t="str">
        <f>IFERROR(VLOOKUP(Table49[[#This Row],[ITEM CODE]],Table2[[Item Code]:[Master Name]],8,0),"")</f>
        <v/>
      </c>
      <c r="M4267" s="41"/>
      <c r="N4267" s="66">
        <f>IFERROR(VLOOKUP(Table49[[#This Row],[ITEM CODE]],Table2[[#All],[Item Code]:[Unit Cost]],10,0),0)</f>
        <v>0</v>
      </c>
      <c r="O4267" s="134">
        <f>IFERROR(VLOOKUP(Table49[[#This Row],[ITEM CODE]],Table2[[#All],[Item Code]:[Unit Cost]],10,0),0)</f>
        <v>0</v>
      </c>
      <c r="P4267" s="56"/>
      <c r="Q4267" s="58"/>
      <c r="R4267" s="58">
        <f>Table49[[#This Row],[QUANTITY]]*Table49[[#This Row],[INV Prices]]</f>
        <v>0</v>
      </c>
      <c r="S4267" s="67"/>
      <c r="V4267" s="41"/>
      <c r="W4267" s="4" t="str">
        <f>IFERROR(VLOOKUP(Table49[[#This Row],[ITEM CODE]],Table2[[Item Code]:[Category ]],6,0),"")</f>
        <v/>
      </c>
      <c r="X4267" s="1" t="str">
        <f>IFERROR(VLOOKUP(Table49[[#This Row],[ITEM CODE]],Table2[[Item Code]:[Sub Category]],7,0),"")</f>
        <v/>
      </c>
      <c r="Y4267" s="68" t="str">
        <f>Table49[[#This Row],[PO Number]]&amp;COUNTIFS($E$5:E4267,E4267)</f>
        <v>0</v>
      </c>
    </row>
    <row r="4268" spans="1:25" ht="14.7" customHeight="1" x14ac:dyDescent="0.3">
      <c r="A4268" s="1" t="str">
        <f>IF(Table49[[#This Row],[ITEM NAME]]="","",ROW()-4)</f>
        <v/>
      </c>
      <c r="B4268" s="68"/>
      <c r="C4268" s="4" t="str">
        <f>IFERROR(VLOOKUP(B4268,Table14[],3,0),"")</f>
        <v/>
      </c>
      <c r="D4268" s="4" t="str">
        <f>IFERROR(VLOOKUP(B4268,Table14[],2,0),"")</f>
        <v/>
      </c>
      <c r="E4268" s="4"/>
      <c r="H4268" s="41" t="str">
        <f>IFERROR(VLOOKUP(Table49[[#This Row],[ITEM CODE]],Table2[[Item Code]:[Master Name]],2,0),"")</f>
        <v/>
      </c>
      <c r="I4268" s="41"/>
      <c r="J4268" s="65" t="str">
        <f>IFERROR(VLOOKUP(Table49[[#This Row],[ITEM CODE]],Table2[[Item Code]:[Master Name]],3,0),"")</f>
        <v/>
      </c>
      <c r="K4268" s="1" t="str">
        <f>IFERROR(VLOOKUP(Table49[[#This Row],[ITEM CODE]],Table2[[Item Code]:[Master Name]],9,0),"")</f>
        <v/>
      </c>
      <c r="L4268" s="1" t="str">
        <f>IFERROR(VLOOKUP(Table49[[#This Row],[ITEM CODE]],Table2[[Item Code]:[Master Name]],8,0),"")</f>
        <v/>
      </c>
      <c r="M4268" s="41"/>
      <c r="N4268" s="66">
        <f>IFERROR(VLOOKUP(Table49[[#This Row],[ITEM CODE]],Table2[[#All],[Item Code]:[Unit Cost]],10,0),0)</f>
        <v>0</v>
      </c>
      <c r="O4268" s="134">
        <f>IFERROR(VLOOKUP(Table49[[#This Row],[ITEM CODE]],Table2[[#All],[Item Code]:[Unit Cost]],10,0),0)</f>
        <v>0</v>
      </c>
      <c r="P4268" s="56"/>
      <c r="Q4268" s="58"/>
      <c r="R4268" s="58">
        <f>Table49[[#This Row],[QUANTITY]]*Table49[[#This Row],[INV Prices]]</f>
        <v>0</v>
      </c>
      <c r="S4268" s="67"/>
      <c r="V4268" s="41"/>
      <c r="W4268" s="4" t="str">
        <f>IFERROR(VLOOKUP(Table49[[#This Row],[ITEM CODE]],Table2[[Item Code]:[Category ]],6,0),"")</f>
        <v/>
      </c>
      <c r="X4268" s="1" t="str">
        <f>IFERROR(VLOOKUP(Table49[[#This Row],[ITEM CODE]],Table2[[Item Code]:[Sub Category]],7,0),"")</f>
        <v/>
      </c>
      <c r="Y4268" s="68" t="str">
        <f>Table49[[#This Row],[PO Number]]&amp;COUNTIFS($E$5:E4268,E4268)</f>
        <v>0</v>
      </c>
    </row>
    <row r="4269" spans="1:25" ht="14.7" customHeight="1" x14ac:dyDescent="0.3">
      <c r="A4269" s="1" t="str">
        <f>IF(Table49[[#This Row],[ITEM NAME]]="","",ROW()-4)</f>
        <v/>
      </c>
      <c r="B4269" s="68"/>
      <c r="C4269" s="4" t="str">
        <f>IFERROR(VLOOKUP(B4269,Table14[],3,0),"")</f>
        <v/>
      </c>
      <c r="D4269" s="4" t="str">
        <f>IFERROR(VLOOKUP(B4269,Table14[],2,0),"")</f>
        <v/>
      </c>
      <c r="E4269" s="4"/>
      <c r="H4269" s="41" t="str">
        <f>IFERROR(VLOOKUP(Table49[[#This Row],[ITEM CODE]],Table2[[Item Code]:[Master Name]],2,0),"")</f>
        <v/>
      </c>
      <c r="I4269" s="41"/>
      <c r="J4269" s="65" t="str">
        <f>IFERROR(VLOOKUP(Table49[[#This Row],[ITEM CODE]],Table2[[Item Code]:[Master Name]],3,0),"")</f>
        <v/>
      </c>
      <c r="K4269" s="1" t="str">
        <f>IFERROR(VLOOKUP(Table49[[#This Row],[ITEM CODE]],Table2[[Item Code]:[Master Name]],9,0),"")</f>
        <v/>
      </c>
      <c r="L4269" s="1" t="str">
        <f>IFERROR(VLOOKUP(Table49[[#This Row],[ITEM CODE]],Table2[[Item Code]:[Master Name]],8,0),"")</f>
        <v/>
      </c>
      <c r="M4269" s="41"/>
      <c r="N4269" s="66">
        <f>IFERROR(VLOOKUP(Table49[[#This Row],[ITEM CODE]],Table2[[#All],[Item Code]:[Unit Cost]],10,0),0)</f>
        <v>0</v>
      </c>
      <c r="O4269" s="134">
        <f>IFERROR(VLOOKUP(Table49[[#This Row],[ITEM CODE]],Table2[[#All],[Item Code]:[Unit Cost]],10,0),0)</f>
        <v>0</v>
      </c>
      <c r="P4269" s="56"/>
      <c r="Q4269" s="58"/>
      <c r="R4269" s="58">
        <f>Table49[[#This Row],[QUANTITY]]*Table49[[#This Row],[INV Prices]]</f>
        <v>0</v>
      </c>
      <c r="S4269" s="67"/>
      <c r="V4269" s="41"/>
      <c r="W4269" s="4" t="str">
        <f>IFERROR(VLOOKUP(Table49[[#This Row],[ITEM CODE]],Table2[[Item Code]:[Category ]],6,0),"")</f>
        <v/>
      </c>
      <c r="X4269" s="1" t="str">
        <f>IFERROR(VLOOKUP(Table49[[#This Row],[ITEM CODE]],Table2[[Item Code]:[Sub Category]],7,0),"")</f>
        <v/>
      </c>
      <c r="Y4269" s="68" t="str">
        <f>Table49[[#This Row],[PO Number]]&amp;COUNTIFS($E$5:E4269,E4269)</f>
        <v>0</v>
      </c>
    </row>
    <row r="4270" spans="1:25" ht="14.7" customHeight="1" x14ac:dyDescent="0.3">
      <c r="A4270" s="1" t="str">
        <f>IF(Table49[[#This Row],[ITEM NAME]]="","",ROW()-4)</f>
        <v/>
      </c>
      <c r="B4270" s="68"/>
      <c r="C4270" s="4" t="str">
        <f>IFERROR(VLOOKUP(B4270,Table14[],3,0),"")</f>
        <v/>
      </c>
      <c r="D4270" s="4" t="str">
        <f>IFERROR(VLOOKUP(B4270,Table14[],2,0),"")</f>
        <v/>
      </c>
      <c r="E4270" s="4"/>
      <c r="H4270" s="41" t="str">
        <f>IFERROR(VLOOKUP(Table49[[#This Row],[ITEM CODE]],Table2[[Item Code]:[Master Name]],2,0),"")</f>
        <v/>
      </c>
      <c r="I4270" s="41"/>
      <c r="J4270" s="65" t="str">
        <f>IFERROR(VLOOKUP(Table49[[#This Row],[ITEM CODE]],Table2[[Item Code]:[Master Name]],3,0),"")</f>
        <v/>
      </c>
      <c r="K4270" s="1" t="str">
        <f>IFERROR(VLOOKUP(Table49[[#This Row],[ITEM CODE]],Table2[[Item Code]:[Master Name]],9,0),"")</f>
        <v/>
      </c>
      <c r="L4270" s="1" t="str">
        <f>IFERROR(VLOOKUP(Table49[[#This Row],[ITEM CODE]],Table2[[Item Code]:[Master Name]],8,0),"")</f>
        <v/>
      </c>
      <c r="M4270" s="41"/>
      <c r="N4270" s="66">
        <f>IFERROR(VLOOKUP(Table49[[#This Row],[ITEM CODE]],Table2[[#All],[Item Code]:[Unit Cost]],10,0),0)</f>
        <v>0</v>
      </c>
      <c r="O4270" s="134">
        <f>IFERROR(VLOOKUP(Table49[[#This Row],[ITEM CODE]],Table2[[#All],[Item Code]:[Unit Cost]],10,0),0)</f>
        <v>0</v>
      </c>
      <c r="P4270" s="56"/>
      <c r="Q4270" s="58"/>
      <c r="R4270" s="58">
        <f>Table49[[#This Row],[QUANTITY]]*Table49[[#This Row],[INV Prices]]</f>
        <v>0</v>
      </c>
      <c r="S4270" s="67"/>
      <c r="V4270" s="41"/>
      <c r="W4270" s="4" t="str">
        <f>IFERROR(VLOOKUP(Table49[[#This Row],[ITEM CODE]],Table2[[Item Code]:[Category ]],6,0),"")</f>
        <v/>
      </c>
      <c r="X4270" s="1" t="str">
        <f>IFERROR(VLOOKUP(Table49[[#This Row],[ITEM CODE]],Table2[[Item Code]:[Sub Category]],7,0),"")</f>
        <v/>
      </c>
      <c r="Y4270" s="68" t="str">
        <f>Table49[[#This Row],[PO Number]]&amp;COUNTIFS($E$5:E4270,E4270)</f>
        <v>0</v>
      </c>
    </row>
    <row r="4271" spans="1:25" ht="14.7" customHeight="1" x14ac:dyDescent="0.3">
      <c r="A4271" s="1" t="str">
        <f>IF(Table49[[#This Row],[ITEM NAME]]="","",ROW()-4)</f>
        <v/>
      </c>
      <c r="B4271" s="68"/>
      <c r="C4271" s="4" t="str">
        <f>IFERROR(VLOOKUP(B4271,Table14[],3,0),"")</f>
        <v/>
      </c>
      <c r="D4271" s="4" t="str">
        <f>IFERROR(VLOOKUP(B4271,Table14[],2,0),"")</f>
        <v/>
      </c>
      <c r="E4271" s="4"/>
      <c r="H4271" s="41" t="str">
        <f>IFERROR(VLOOKUP(Table49[[#This Row],[ITEM CODE]],Table2[[Item Code]:[Master Name]],2,0),"")</f>
        <v/>
      </c>
      <c r="I4271" s="41"/>
      <c r="J4271" s="65" t="str">
        <f>IFERROR(VLOOKUP(Table49[[#This Row],[ITEM CODE]],Table2[[Item Code]:[Master Name]],3,0),"")</f>
        <v/>
      </c>
      <c r="K4271" s="1" t="str">
        <f>IFERROR(VLOOKUP(Table49[[#This Row],[ITEM CODE]],Table2[[Item Code]:[Master Name]],9,0),"")</f>
        <v/>
      </c>
      <c r="L4271" s="1" t="str">
        <f>IFERROR(VLOOKUP(Table49[[#This Row],[ITEM CODE]],Table2[[Item Code]:[Master Name]],8,0),"")</f>
        <v/>
      </c>
      <c r="M4271" s="41"/>
      <c r="N4271" s="66">
        <f>IFERROR(VLOOKUP(Table49[[#This Row],[ITEM CODE]],Table2[[#All],[Item Code]:[Unit Cost]],10,0),0)</f>
        <v>0</v>
      </c>
      <c r="O4271" s="134">
        <f>IFERROR(VLOOKUP(Table49[[#This Row],[ITEM CODE]],Table2[[#All],[Item Code]:[Unit Cost]],10,0),0)</f>
        <v>0</v>
      </c>
      <c r="P4271" s="56"/>
      <c r="Q4271" s="58"/>
      <c r="R4271" s="58">
        <f>Table49[[#This Row],[QUANTITY]]*Table49[[#This Row],[INV Prices]]</f>
        <v>0</v>
      </c>
      <c r="S4271" s="67"/>
      <c r="V4271" s="41"/>
      <c r="W4271" s="4" t="str">
        <f>IFERROR(VLOOKUP(Table49[[#This Row],[ITEM CODE]],Table2[[Item Code]:[Category ]],6,0),"")</f>
        <v/>
      </c>
      <c r="X4271" s="1" t="str">
        <f>IFERROR(VLOOKUP(Table49[[#This Row],[ITEM CODE]],Table2[[Item Code]:[Sub Category]],7,0),"")</f>
        <v/>
      </c>
      <c r="Y4271" s="68" t="str">
        <f>Table49[[#This Row],[PO Number]]&amp;COUNTIFS($E$5:E4271,E4271)</f>
        <v>0</v>
      </c>
    </row>
    <row r="4272" spans="1:25" ht="14.7" customHeight="1" x14ac:dyDescent="0.3">
      <c r="A4272" s="1" t="str">
        <f>IF(Table49[[#This Row],[ITEM NAME]]="","",ROW()-4)</f>
        <v/>
      </c>
      <c r="B4272" s="68"/>
      <c r="C4272" s="4" t="str">
        <f>IFERROR(VLOOKUP(B4272,Table14[],3,0),"")</f>
        <v/>
      </c>
      <c r="D4272" s="4" t="str">
        <f>IFERROR(VLOOKUP(B4272,Table14[],2,0),"")</f>
        <v/>
      </c>
      <c r="E4272" s="4"/>
      <c r="H4272" s="41" t="str">
        <f>IFERROR(VLOOKUP(Table49[[#This Row],[ITEM CODE]],Table2[[Item Code]:[Master Name]],2,0),"")</f>
        <v/>
      </c>
      <c r="I4272" s="41"/>
      <c r="J4272" s="65" t="str">
        <f>IFERROR(VLOOKUP(Table49[[#This Row],[ITEM CODE]],Table2[[Item Code]:[Master Name]],3,0),"")</f>
        <v/>
      </c>
      <c r="K4272" s="1" t="str">
        <f>IFERROR(VLOOKUP(Table49[[#This Row],[ITEM CODE]],Table2[[Item Code]:[Master Name]],9,0),"")</f>
        <v/>
      </c>
      <c r="L4272" s="1" t="str">
        <f>IFERROR(VLOOKUP(Table49[[#This Row],[ITEM CODE]],Table2[[Item Code]:[Master Name]],8,0),"")</f>
        <v/>
      </c>
      <c r="M4272" s="41"/>
      <c r="N4272" s="66">
        <f>IFERROR(VLOOKUP(Table49[[#This Row],[ITEM CODE]],Table2[[#All],[Item Code]:[Unit Cost]],10,0),0)</f>
        <v>0</v>
      </c>
      <c r="O4272" s="134">
        <f>IFERROR(VLOOKUP(Table49[[#This Row],[ITEM CODE]],Table2[[#All],[Item Code]:[Unit Cost]],10,0),0)</f>
        <v>0</v>
      </c>
      <c r="P4272" s="56"/>
      <c r="Q4272" s="58"/>
      <c r="R4272" s="58">
        <f>Table49[[#This Row],[QUANTITY]]*Table49[[#This Row],[INV Prices]]</f>
        <v>0</v>
      </c>
      <c r="S4272" s="67"/>
      <c r="V4272" s="41"/>
      <c r="W4272" s="4" t="str">
        <f>IFERROR(VLOOKUP(Table49[[#This Row],[ITEM CODE]],Table2[[Item Code]:[Category ]],6,0),"")</f>
        <v/>
      </c>
      <c r="X4272" s="1" t="str">
        <f>IFERROR(VLOOKUP(Table49[[#This Row],[ITEM CODE]],Table2[[Item Code]:[Sub Category]],7,0),"")</f>
        <v/>
      </c>
      <c r="Y4272" s="68" t="str">
        <f>Table49[[#This Row],[PO Number]]&amp;COUNTIFS($E$5:E4272,E4272)</f>
        <v>0</v>
      </c>
    </row>
    <row r="4273" spans="1:25" ht="14.7" customHeight="1" x14ac:dyDescent="0.3">
      <c r="A4273" s="1" t="str">
        <f>IF(Table49[[#This Row],[ITEM NAME]]="","",ROW()-4)</f>
        <v/>
      </c>
      <c r="B4273" s="68"/>
      <c r="C4273" s="4" t="str">
        <f>IFERROR(VLOOKUP(B4273,Table14[],3,0),"")</f>
        <v/>
      </c>
      <c r="D4273" s="4" t="str">
        <f>IFERROR(VLOOKUP(B4273,Table14[],2,0),"")</f>
        <v/>
      </c>
      <c r="E4273" s="4"/>
      <c r="H4273" s="41" t="str">
        <f>IFERROR(VLOOKUP(Table49[[#This Row],[ITEM CODE]],Table2[[Item Code]:[Master Name]],2,0),"")</f>
        <v/>
      </c>
      <c r="I4273" s="41"/>
      <c r="J4273" s="65" t="str">
        <f>IFERROR(VLOOKUP(Table49[[#This Row],[ITEM CODE]],Table2[[Item Code]:[Master Name]],3,0),"")</f>
        <v/>
      </c>
      <c r="K4273" s="1" t="str">
        <f>IFERROR(VLOOKUP(Table49[[#This Row],[ITEM CODE]],Table2[[Item Code]:[Master Name]],9,0),"")</f>
        <v/>
      </c>
      <c r="L4273" s="1" t="str">
        <f>IFERROR(VLOOKUP(Table49[[#This Row],[ITEM CODE]],Table2[[Item Code]:[Master Name]],8,0),"")</f>
        <v/>
      </c>
      <c r="M4273" s="41"/>
      <c r="N4273" s="66">
        <f>IFERROR(VLOOKUP(Table49[[#This Row],[ITEM CODE]],Table2[[#All],[Item Code]:[Unit Cost]],10,0),0)</f>
        <v>0</v>
      </c>
      <c r="O4273" s="134">
        <f>IFERROR(VLOOKUP(Table49[[#This Row],[ITEM CODE]],Table2[[#All],[Item Code]:[Unit Cost]],10,0),0)</f>
        <v>0</v>
      </c>
      <c r="P4273" s="56"/>
      <c r="Q4273" s="58"/>
      <c r="R4273" s="58">
        <f>Table49[[#This Row],[QUANTITY]]*Table49[[#This Row],[INV Prices]]</f>
        <v>0</v>
      </c>
      <c r="S4273" s="67"/>
      <c r="V4273" s="41"/>
      <c r="W4273" s="4" t="str">
        <f>IFERROR(VLOOKUP(Table49[[#This Row],[ITEM CODE]],Table2[[Item Code]:[Category ]],6,0),"")</f>
        <v/>
      </c>
      <c r="X4273" s="1" t="str">
        <f>IFERROR(VLOOKUP(Table49[[#This Row],[ITEM CODE]],Table2[[Item Code]:[Sub Category]],7,0),"")</f>
        <v/>
      </c>
      <c r="Y4273" s="68" t="str">
        <f>Table49[[#This Row],[PO Number]]&amp;COUNTIFS($E$5:E4273,E4273)</f>
        <v>0</v>
      </c>
    </row>
    <row r="4274" spans="1:25" ht="14.7" customHeight="1" x14ac:dyDescent="0.3">
      <c r="A4274" s="1" t="str">
        <f>IF(Table49[[#This Row],[ITEM NAME]]="","",ROW()-4)</f>
        <v/>
      </c>
      <c r="B4274" s="68"/>
      <c r="C4274" s="4" t="str">
        <f>IFERROR(VLOOKUP(B4274,Table14[],3,0),"")</f>
        <v/>
      </c>
      <c r="D4274" s="4" t="str">
        <f>IFERROR(VLOOKUP(B4274,Table14[],2,0),"")</f>
        <v/>
      </c>
      <c r="E4274" s="4"/>
      <c r="H4274" s="41" t="str">
        <f>IFERROR(VLOOKUP(Table49[[#This Row],[ITEM CODE]],Table2[[Item Code]:[Master Name]],2,0),"")</f>
        <v/>
      </c>
      <c r="I4274" s="41"/>
      <c r="J4274" s="65" t="str">
        <f>IFERROR(VLOOKUP(Table49[[#This Row],[ITEM CODE]],Table2[[Item Code]:[Master Name]],3,0),"")</f>
        <v/>
      </c>
      <c r="K4274" s="1" t="str">
        <f>IFERROR(VLOOKUP(Table49[[#This Row],[ITEM CODE]],Table2[[Item Code]:[Master Name]],9,0),"")</f>
        <v/>
      </c>
      <c r="L4274" s="1" t="str">
        <f>IFERROR(VLOOKUP(Table49[[#This Row],[ITEM CODE]],Table2[[Item Code]:[Master Name]],8,0),"")</f>
        <v/>
      </c>
      <c r="M4274" s="41"/>
      <c r="N4274" s="66">
        <f>IFERROR(VLOOKUP(Table49[[#This Row],[ITEM CODE]],Table2[[#All],[Item Code]:[Unit Cost]],10,0),0)</f>
        <v>0</v>
      </c>
      <c r="O4274" s="134">
        <f>IFERROR(VLOOKUP(Table49[[#This Row],[ITEM CODE]],Table2[[#All],[Item Code]:[Unit Cost]],10,0),0)</f>
        <v>0</v>
      </c>
      <c r="P4274" s="56"/>
      <c r="Q4274" s="58"/>
      <c r="R4274" s="58">
        <f>Table49[[#This Row],[QUANTITY]]*Table49[[#This Row],[INV Prices]]</f>
        <v>0</v>
      </c>
      <c r="S4274" s="67"/>
      <c r="V4274" s="41"/>
      <c r="W4274" s="4" t="str">
        <f>IFERROR(VLOOKUP(Table49[[#This Row],[ITEM CODE]],Table2[[Item Code]:[Category ]],6,0),"")</f>
        <v/>
      </c>
      <c r="X4274" s="1" t="str">
        <f>IFERROR(VLOOKUP(Table49[[#This Row],[ITEM CODE]],Table2[[Item Code]:[Sub Category]],7,0),"")</f>
        <v/>
      </c>
      <c r="Y4274" s="68" t="str">
        <f>Table49[[#This Row],[PO Number]]&amp;COUNTIFS($E$5:E4274,E4274)</f>
        <v>0</v>
      </c>
    </row>
    <row r="4275" spans="1:25" ht="14.7" customHeight="1" x14ac:dyDescent="0.3">
      <c r="A4275" s="1" t="str">
        <f>IF(Table49[[#This Row],[ITEM NAME]]="","",ROW()-4)</f>
        <v/>
      </c>
      <c r="B4275" s="68"/>
      <c r="C4275" s="4" t="str">
        <f>IFERROR(VLOOKUP(B4275,Table14[],3,0),"")</f>
        <v/>
      </c>
      <c r="D4275" s="4" t="str">
        <f>IFERROR(VLOOKUP(B4275,Table14[],2,0),"")</f>
        <v/>
      </c>
      <c r="E4275" s="4"/>
      <c r="H4275" s="41" t="str">
        <f>IFERROR(VLOOKUP(Table49[[#This Row],[ITEM CODE]],Table2[[Item Code]:[Master Name]],2,0),"")</f>
        <v/>
      </c>
      <c r="I4275" s="41"/>
      <c r="J4275" s="65" t="str">
        <f>IFERROR(VLOOKUP(Table49[[#This Row],[ITEM CODE]],Table2[[Item Code]:[Master Name]],3,0),"")</f>
        <v/>
      </c>
      <c r="K4275" s="1" t="str">
        <f>IFERROR(VLOOKUP(Table49[[#This Row],[ITEM CODE]],Table2[[Item Code]:[Master Name]],9,0),"")</f>
        <v/>
      </c>
      <c r="L4275" s="1" t="str">
        <f>IFERROR(VLOOKUP(Table49[[#This Row],[ITEM CODE]],Table2[[Item Code]:[Master Name]],8,0),"")</f>
        <v/>
      </c>
      <c r="M4275" s="41"/>
      <c r="N4275" s="66">
        <f>IFERROR(VLOOKUP(Table49[[#This Row],[ITEM CODE]],Table2[[#All],[Item Code]:[Unit Cost]],10,0),0)</f>
        <v>0</v>
      </c>
      <c r="O4275" s="134">
        <f>IFERROR(VLOOKUP(Table49[[#This Row],[ITEM CODE]],Table2[[#All],[Item Code]:[Unit Cost]],10,0),0)</f>
        <v>0</v>
      </c>
      <c r="P4275" s="56"/>
      <c r="Q4275" s="58"/>
      <c r="R4275" s="58">
        <f>Table49[[#This Row],[QUANTITY]]*Table49[[#This Row],[INV Prices]]</f>
        <v>0</v>
      </c>
      <c r="S4275" s="67"/>
      <c r="V4275" s="41"/>
      <c r="W4275" s="4" t="str">
        <f>IFERROR(VLOOKUP(Table49[[#This Row],[ITEM CODE]],Table2[[Item Code]:[Category ]],6,0),"")</f>
        <v/>
      </c>
      <c r="X4275" s="1" t="str">
        <f>IFERROR(VLOOKUP(Table49[[#This Row],[ITEM CODE]],Table2[[Item Code]:[Sub Category]],7,0),"")</f>
        <v/>
      </c>
      <c r="Y4275" s="68" t="str">
        <f>Table49[[#This Row],[PO Number]]&amp;COUNTIFS($E$5:E4275,E4275)</f>
        <v>0</v>
      </c>
    </row>
    <row r="4276" spans="1:25" ht="14.7" customHeight="1" x14ac:dyDescent="0.3">
      <c r="A4276" s="1" t="str">
        <f>IF(Table49[[#This Row],[ITEM NAME]]="","",ROW()-4)</f>
        <v/>
      </c>
      <c r="B4276" s="68"/>
      <c r="C4276" s="4" t="str">
        <f>IFERROR(VLOOKUP(B4276,Table14[],3,0),"")</f>
        <v/>
      </c>
      <c r="D4276" s="4" t="str">
        <f>IFERROR(VLOOKUP(B4276,Table14[],2,0),"")</f>
        <v/>
      </c>
      <c r="E4276" s="4"/>
      <c r="H4276" s="41" t="str">
        <f>IFERROR(VLOOKUP(Table49[[#This Row],[ITEM CODE]],Table2[[Item Code]:[Master Name]],2,0),"")</f>
        <v/>
      </c>
      <c r="I4276" s="41"/>
      <c r="J4276" s="65" t="str">
        <f>IFERROR(VLOOKUP(Table49[[#This Row],[ITEM CODE]],Table2[[Item Code]:[Master Name]],3,0),"")</f>
        <v/>
      </c>
      <c r="K4276" s="1" t="str">
        <f>IFERROR(VLOOKUP(Table49[[#This Row],[ITEM CODE]],Table2[[Item Code]:[Master Name]],9,0),"")</f>
        <v/>
      </c>
      <c r="L4276" s="1" t="str">
        <f>IFERROR(VLOOKUP(Table49[[#This Row],[ITEM CODE]],Table2[[Item Code]:[Master Name]],8,0),"")</f>
        <v/>
      </c>
      <c r="M4276" s="41"/>
      <c r="N4276" s="66">
        <f>IFERROR(VLOOKUP(Table49[[#This Row],[ITEM CODE]],Table2[[#All],[Item Code]:[Unit Cost]],10,0),0)</f>
        <v>0</v>
      </c>
      <c r="O4276" s="134">
        <f>IFERROR(VLOOKUP(Table49[[#This Row],[ITEM CODE]],Table2[[#All],[Item Code]:[Unit Cost]],10,0),0)</f>
        <v>0</v>
      </c>
      <c r="P4276" s="56"/>
      <c r="Q4276" s="58"/>
      <c r="R4276" s="58">
        <f>Table49[[#This Row],[QUANTITY]]*Table49[[#This Row],[INV Prices]]</f>
        <v>0</v>
      </c>
      <c r="S4276" s="67"/>
      <c r="V4276" s="41"/>
      <c r="W4276" s="4" t="str">
        <f>IFERROR(VLOOKUP(Table49[[#This Row],[ITEM CODE]],Table2[[Item Code]:[Category ]],6,0),"")</f>
        <v/>
      </c>
      <c r="X4276" s="1" t="str">
        <f>IFERROR(VLOOKUP(Table49[[#This Row],[ITEM CODE]],Table2[[Item Code]:[Sub Category]],7,0),"")</f>
        <v/>
      </c>
      <c r="Y4276" s="68" t="str">
        <f>Table49[[#This Row],[PO Number]]&amp;COUNTIFS($E$5:E4276,E4276)</f>
        <v>0</v>
      </c>
    </row>
    <row r="4277" spans="1:25" ht="14.7" customHeight="1" x14ac:dyDescent="0.3">
      <c r="A4277" s="1" t="str">
        <f>IF(Table49[[#This Row],[ITEM NAME]]="","",ROW()-4)</f>
        <v/>
      </c>
      <c r="B4277" s="68"/>
      <c r="C4277" s="4" t="str">
        <f>IFERROR(VLOOKUP(B4277,Table14[],3,0),"")</f>
        <v/>
      </c>
      <c r="D4277" s="4" t="str">
        <f>IFERROR(VLOOKUP(B4277,Table14[],2,0),"")</f>
        <v/>
      </c>
      <c r="E4277" s="4"/>
      <c r="H4277" s="41" t="str">
        <f>IFERROR(VLOOKUP(Table49[[#This Row],[ITEM CODE]],Table2[[Item Code]:[Master Name]],2,0),"")</f>
        <v/>
      </c>
      <c r="I4277" s="41"/>
      <c r="J4277" s="65" t="str">
        <f>IFERROR(VLOOKUP(Table49[[#This Row],[ITEM CODE]],Table2[[Item Code]:[Master Name]],3,0),"")</f>
        <v/>
      </c>
      <c r="K4277" s="1" t="str">
        <f>IFERROR(VLOOKUP(Table49[[#This Row],[ITEM CODE]],Table2[[Item Code]:[Master Name]],9,0),"")</f>
        <v/>
      </c>
      <c r="L4277" s="1" t="str">
        <f>IFERROR(VLOOKUP(Table49[[#This Row],[ITEM CODE]],Table2[[Item Code]:[Master Name]],8,0),"")</f>
        <v/>
      </c>
      <c r="M4277" s="41"/>
      <c r="N4277" s="66">
        <f>IFERROR(VLOOKUP(Table49[[#This Row],[ITEM CODE]],Table2[[#All],[Item Code]:[Unit Cost]],10,0),0)</f>
        <v>0</v>
      </c>
      <c r="O4277" s="134">
        <f>IFERROR(VLOOKUP(Table49[[#This Row],[ITEM CODE]],Table2[[#All],[Item Code]:[Unit Cost]],10,0),0)</f>
        <v>0</v>
      </c>
      <c r="P4277" s="56"/>
      <c r="Q4277" s="58"/>
      <c r="R4277" s="58">
        <f>Table49[[#This Row],[QUANTITY]]*Table49[[#This Row],[INV Prices]]</f>
        <v>0</v>
      </c>
      <c r="S4277" s="67"/>
      <c r="V4277" s="41"/>
      <c r="W4277" s="4" t="str">
        <f>IFERROR(VLOOKUP(Table49[[#This Row],[ITEM CODE]],Table2[[Item Code]:[Category ]],6,0),"")</f>
        <v/>
      </c>
      <c r="X4277" s="1" t="str">
        <f>IFERROR(VLOOKUP(Table49[[#This Row],[ITEM CODE]],Table2[[Item Code]:[Sub Category]],7,0),"")</f>
        <v/>
      </c>
      <c r="Y4277" s="68" t="str">
        <f>Table49[[#This Row],[PO Number]]&amp;COUNTIFS($E$5:E4277,E4277)</f>
        <v>0</v>
      </c>
    </row>
    <row r="4278" spans="1:25" ht="14.7" customHeight="1" x14ac:dyDescent="0.3">
      <c r="A4278" s="1" t="str">
        <f>IF(Table49[[#This Row],[ITEM NAME]]="","",ROW()-4)</f>
        <v/>
      </c>
      <c r="B4278" s="68"/>
      <c r="C4278" s="4" t="str">
        <f>IFERROR(VLOOKUP(B4278,Table14[],3,0),"")</f>
        <v/>
      </c>
      <c r="D4278" s="4" t="str">
        <f>IFERROR(VLOOKUP(B4278,Table14[],2,0),"")</f>
        <v/>
      </c>
      <c r="E4278" s="4"/>
      <c r="H4278" s="41" t="str">
        <f>IFERROR(VLOOKUP(Table49[[#This Row],[ITEM CODE]],Table2[[Item Code]:[Master Name]],2,0),"")</f>
        <v/>
      </c>
      <c r="I4278" s="41"/>
      <c r="J4278" s="65" t="str">
        <f>IFERROR(VLOOKUP(Table49[[#This Row],[ITEM CODE]],Table2[[Item Code]:[Master Name]],3,0),"")</f>
        <v/>
      </c>
      <c r="K4278" s="1" t="str">
        <f>IFERROR(VLOOKUP(Table49[[#This Row],[ITEM CODE]],Table2[[Item Code]:[Master Name]],9,0),"")</f>
        <v/>
      </c>
      <c r="L4278" s="1" t="str">
        <f>IFERROR(VLOOKUP(Table49[[#This Row],[ITEM CODE]],Table2[[Item Code]:[Master Name]],8,0),"")</f>
        <v/>
      </c>
      <c r="M4278" s="41"/>
      <c r="N4278" s="66">
        <f>IFERROR(VLOOKUP(Table49[[#This Row],[ITEM CODE]],Table2[[#All],[Item Code]:[Unit Cost]],10,0),0)</f>
        <v>0</v>
      </c>
      <c r="O4278" s="134">
        <f>IFERROR(VLOOKUP(Table49[[#This Row],[ITEM CODE]],Table2[[#All],[Item Code]:[Unit Cost]],10,0),0)</f>
        <v>0</v>
      </c>
      <c r="P4278" s="56"/>
      <c r="Q4278" s="58"/>
      <c r="R4278" s="58">
        <f>Table49[[#This Row],[QUANTITY]]*Table49[[#This Row],[INV Prices]]</f>
        <v>0</v>
      </c>
      <c r="S4278" s="67"/>
      <c r="V4278" s="41"/>
      <c r="W4278" s="4" t="str">
        <f>IFERROR(VLOOKUP(Table49[[#This Row],[ITEM CODE]],Table2[[Item Code]:[Category ]],6,0),"")</f>
        <v/>
      </c>
      <c r="X4278" s="1" t="str">
        <f>IFERROR(VLOOKUP(Table49[[#This Row],[ITEM CODE]],Table2[[Item Code]:[Sub Category]],7,0),"")</f>
        <v/>
      </c>
      <c r="Y4278" s="68" t="str">
        <f>Table49[[#This Row],[PO Number]]&amp;COUNTIFS($E$5:E4278,E4278)</f>
        <v>0</v>
      </c>
    </row>
    <row r="4279" spans="1:25" ht="14.7" customHeight="1" x14ac:dyDescent="0.3">
      <c r="A4279" s="1" t="str">
        <f>IF(Table49[[#This Row],[ITEM NAME]]="","",ROW()-4)</f>
        <v/>
      </c>
      <c r="B4279" s="68"/>
      <c r="C4279" s="4" t="str">
        <f>IFERROR(VLOOKUP(B4279,Table14[],3,0),"")</f>
        <v/>
      </c>
      <c r="D4279" s="4" t="str">
        <f>IFERROR(VLOOKUP(B4279,Table14[],2,0),"")</f>
        <v/>
      </c>
      <c r="E4279" s="4"/>
      <c r="H4279" s="41" t="str">
        <f>IFERROR(VLOOKUP(Table49[[#This Row],[ITEM CODE]],Table2[[Item Code]:[Master Name]],2,0),"")</f>
        <v/>
      </c>
      <c r="I4279" s="41"/>
      <c r="J4279" s="65" t="str">
        <f>IFERROR(VLOOKUP(Table49[[#This Row],[ITEM CODE]],Table2[[Item Code]:[Master Name]],3,0),"")</f>
        <v/>
      </c>
      <c r="K4279" s="1" t="str">
        <f>IFERROR(VLOOKUP(Table49[[#This Row],[ITEM CODE]],Table2[[Item Code]:[Master Name]],9,0),"")</f>
        <v/>
      </c>
      <c r="L4279" s="1" t="str">
        <f>IFERROR(VLOOKUP(Table49[[#This Row],[ITEM CODE]],Table2[[Item Code]:[Master Name]],8,0),"")</f>
        <v/>
      </c>
      <c r="M4279" s="41"/>
      <c r="N4279" s="66">
        <f>IFERROR(VLOOKUP(Table49[[#This Row],[ITEM CODE]],Table2[[#All],[Item Code]:[Unit Cost]],10,0),0)</f>
        <v>0</v>
      </c>
      <c r="O4279" s="134">
        <f>IFERROR(VLOOKUP(Table49[[#This Row],[ITEM CODE]],Table2[[#All],[Item Code]:[Unit Cost]],10,0),0)</f>
        <v>0</v>
      </c>
      <c r="P4279" s="56"/>
      <c r="Q4279" s="58"/>
      <c r="R4279" s="58">
        <f>Table49[[#This Row],[QUANTITY]]*Table49[[#This Row],[INV Prices]]</f>
        <v>0</v>
      </c>
      <c r="S4279" s="67"/>
      <c r="V4279" s="41"/>
      <c r="W4279" s="4" t="str">
        <f>IFERROR(VLOOKUP(Table49[[#This Row],[ITEM CODE]],Table2[[Item Code]:[Category ]],6,0),"")</f>
        <v/>
      </c>
      <c r="X4279" s="1" t="str">
        <f>IFERROR(VLOOKUP(Table49[[#This Row],[ITEM CODE]],Table2[[Item Code]:[Sub Category]],7,0),"")</f>
        <v/>
      </c>
      <c r="Y4279" s="68" t="str">
        <f>Table49[[#This Row],[PO Number]]&amp;COUNTIFS($E$5:E4279,E4279)</f>
        <v>0</v>
      </c>
    </row>
    <row r="4280" spans="1:25" ht="14.7" customHeight="1" x14ac:dyDescent="0.3">
      <c r="A4280" s="1" t="str">
        <f>IF(Table49[[#This Row],[ITEM NAME]]="","",ROW()-4)</f>
        <v/>
      </c>
      <c r="B4280" s="68"/>
      <c r="C4280" s="4" t="str">
        <f>IFERROR(VLOOKUP(B4280,Table14[],3,0),"")</f>
        <v/>
      </c>
      <c r="D4280" s="4" t="str">
        <f>IFERROR(VLOOKUP(B4280,Table14[],2,0),"")</f>
        <v/>
      </c>
      <c r="E4280" s="4"/>
      <c r="H4280" s="41" t="str">
        <f>IFERROR(VLOOKUP(Table49[[#This Row],[ITEM CODE]],Table2[[Item Code]:[Master Name]],2,0),"")</f>
        <v/>
      </c>
      <c r="I4280" s="41"/>
      <c r="J4280" s="65" t="str">
        <f>IFERROR(VLOOKUP(Table49[[#This Row],[ITEM CODE]],Table2[[Item Code]:[Master Name]],3,0),"")</f>
        <v/>
      </c>
      <c r="K4280" s="1" t="str">
        <f>IFERROR(VLOOKUP(Table49[[#This Row],[ITEM CODE]],Table2[[Item Code]:[Master Name]],9,0),"")</f>
        <v/>
      </c>
      <c r="L4280" s="1" t="str">
        <f>IFERROR(VLOOKUP(Table49[[#This Row],[ITEM CODE]],Table2[[Item Code]:[Master Name]],8,0),"")</f>
        <v/>
      </c>
      <c r="M4280" s="41"/>
      <c r="N4280" s="66">
        <f>IFERROR(VLOOKUP(Table49[[#This Row],[ITEM CODE]],Table2[[#All],[Item Code]:[Unit Cost]],10,0),0)</f>
        <v>0</v>
      </c>
      <c r="O4280" s="134">
        <f>IFERROR(VLOOKUP(Table49[[#This Row],[ITEM CODE]],Table2[[#All],[Item Code]:[Unit Cost]],10,0),0)</f>
        <v>0</v>
      </c>
      <c r="P4280" s="56"/>
      <c r="Q4280" s="58"/>
      <c r="R4280" s="58">
        <f>Table49[[#This Row],[QUANTITY]]*Table49[[#This Row],[INV Prices]]</f>
        <v>0</v>
      </c>
      <c r="S4280" s="67"/>
      <c r="V4280" s="41"/>
      <c r="W4280" s="4" t="str">
        <f>IFERROR(VLOOKUP(Table49[[#This Row],[ITEM CODE]],Table2[[Item Code]:[Category ]],6,0),"")</f>
        <v/>
      </c>
      <c r="X4280" s="1" t="str">
        <f>IFERROR(VLOOKUP(Table49[[#This Row],[ITEM CODE]],Table2[[Item Code]:[Sub Category]],7,0),"")</f>
        <v/>
      </c>
      <c r="Y4280" s="68" t="str">
        <f>Table49[[#This Row],[PO Number]]&amp;COUNTIFS($E$5:E4280,E4280)</f>
        <v>0</v>
      </c>
    </row>
    <row r="4281" spans="1:25" ht="14.7" customHeight="1" x14ac:dyDescent="0.3">
      <c r="A4281" s="1" t="str">
        <f>IF(Table49[[#This Row],[ITEM NAME]]="","",ROW()-4)</f>
        <v/>
      </c>
      <c r="B4281" s="68"/>
      <c r="C4281" s="4" t="str">
        <f>IFERROR(VLOOKUP(B4281,Table14[],3,0),"")</f>
        <v/>
      </c>
      <c r="D4281" s="4" t="str">
        <f>IFERROR(VLOOKUP(B4281,Table14[],2,0),"")</f>
        <v/>
      </c>
      <c r="E4281" s="4"/>
      <c r="H4281" s="41" t="str">
        <f>IFERROR(VLOOKUP(Table49[[#This Row],[ITEM CODE]],Table2[[Item Code]:[Master Name]],2,0),"")</f>
        <v/>
      </c>
      <c r="I4281" s="41"/>
      <c r="J4281" s="65" t="str">
        <f>IFERROR(VLOOKUP(Table49[[#This Row],[ITEM CODE]],Table2[[Item Code]:[Master Name]],3,0),"")</f>
        <v/>
      </c>
      <c r="K4281" s="1" t="str">
        <f>IFERROR(VLOOKUP(Table49[[#This Row],[ITEM CODE]],Table2[[Item Code]:[Master Name]],9,0),"")</f>
        <v/>
      </c>
      <c r="L4281" s="1" t="str">
        <f>IFERROR(VLOOKUP(Table49[[#This Row],[ITEM CODE]],Table2[[Item Code]:[Master Name]],8,0),"")</f>
        <v/>
      </c>
      <c r="M4281" s="41"/>
      <c r="N4281" s="66">
        <f>IFERROR(VLOOKUP(Table49[[#This Row],[ITEM CODE]],Table2[[#All],[Item Code]:[Unit Cost]],10,0),0)</f>
        <v>0</v>
      </c>
      <c r="O4281" s="134">
        <f>IFERROR(VLOOKUP(Table49[[#This Row],[ITEM CODE]],Table2[[#All],[Item Code]:[Unit Cost]],10,0),0)</f>
        <v>0</v>
      </c>
      <c r="P4281" s="56"/>
      <c r="Q4281" s="58"/>
      <c r="R4281" s="58">
        <f>Table49[[#This Row],[QUANTITY]]*Table49[[#This Row],[INV Prices]]</f>
        <v>0</v>
      </c>
      <c r="S4281" s="67"/>
      <c r="V4281" s="41"/>
      <c r="W4281" s="4" t="str">
        <f>IFERROR(VLOOKUP(Table49[[#This Row],[ITEM CODE]],Table2[[Item Code]:[Category ]],6,0),"")</f>
        <v/>
      </c>
      <c r="X4281" s="1" t="str">
        <f>IFERROR(VLOOKUP(Table49[[#This Row],[ITEM CODE]],Table2[[Item Code]:[Sub Category]],7,0),"")</f>
        <v/>
      </c>
      <c r="Y4281" s="68" t="str">
        <f>Table49[[#This Row],[PO Number]]&amp;COUNTIFS($E$5:E4281,E4281)</f>
        <v>0</v>
      </c>
    </row>
    <row r="4282" spans="1:25" ht="14.7" customHeight="1" x14ac:dyDescent="0.3">
      <c r="A4282" s="1" t="str">
        <f>IF(Table49[[#This Row],[ITEM NAME]]="","",ROW()-4)</f>
        <v/>
      </c>
      <c r="B4282" s="68"/>
      <c r="C4282" s="4" t="str">
        <f>IFERROR(VLOOKUP(B4282,Table14[],3,0),"")</f>
        <v/>
      </c>
      <c r="D4282" s="4" t="str">
        <f>IFERROR(VLOOKUP(B4282,Table14[],2,0),"")</f>
        <v/>
      </c>
      <c r="E4282" s="4"/>
      <c r="H4282" s="41" t="str">
        <f>IFERROR(VLOOKUP(Table49[[#This Row],[ITEM CODE]],Table2[[Item Code]:[Master Name]],2,0),"")</f>
        <v/>
      </c>
      <c r="I4282" s="41"/>
      <c r="J4282" s="65" t="str">
        <f>IFERROR(VLOOKUP(Table49[[#This Row],[ITEM CODE]],Table2[[Item Code]:[Master Name]],3,0),"")</f>
        <v/>
      </c>
      <c r="K4282" s="1" t="str">
        <f>IFERROR(VLOOKUP(Table49[[#This Row],[ITEM CODE]],Table2[[Item Code]:[Master Name]],9,0),"")</f>
        <v/>
      </c>
      <c r="L4282" s="1" t="str">
        <f>IFERROR(VLOOKUP(Table49[[#This Row],[ITEM CODE]],Table2[[Item Code]:[Master Name]],8,0),"")</f>
        <v/>
      </c>
      <c r="M4282" s="41"/>
      <c r="N4282" s="66">
        <f>IFERROR(VLOOKUP(Table49[[#This Row],[ITEM CODE]],Table2[[#All],[Item Code]:[Unit Cost]],10,0),0)</f>
        <v>0</v>
      </c>
      <c r="O4282" s="134">
        <f>IFERROR(VLOOKUP(Table49[[#This Row],[ITEM CODE]],Table2[[#All],[Item Code]:[Unit Cost]],10,0),0)</f>
        <v>0</v>
      </c>
      <c r="P4282" s="56"/>
      <c r="Q4282" s="58"/>
      <c r="R4282" s="58">
        <f>Table49[[#This Row],[QUANTITY]]*Table49[[#This Row],[INV Prices]]</f>
        <v>0</v>
      </c>
      <c r="S4282" s="67"/>
      <c r="V4282" s="41"/>
      <c r="W4282" s="4" t="str">
        <f>IFERROR(VLOOKUP(Table49[[#This Row],[ITEM CODE]],Table2[[Item Code]:[Category ]],6,0),"")</f>
        <v/>
      </c>
      <c r="X4282" s="1" t="str">
        <f>IFERROR(VLOOKUP(Table49[[#This Row],[ITEM CODE]],Table2[[Item Code]:[Sub Category]],7,0),"")</f>
        <v/>
      </c>
      <c r="Y4282" s="68" t="str">
        <f>Table49[[#This Row],[PO Number]]&amp;COUNTIFS($E$5:E4282,E4282)</f>
        <v>0</v>
      </c>
    </row>
    <row r="4283" spans="1:25" ht="14.7" customHeight="1" x14ac:dyDescent="0.3">
      <c r="A4283" s="1" t="str">
        <f>IF(Table49[[#This Row],[ITEM NAME]]="","",ROW()-4)</f>
        <v/>
      </c>
      <c r="B4283" s="68"/>
      <c r="C4283" s="4" t="str">
        <f>IFERROR(VLOOKUP(B4283,Table14[],3,0),"")</f>
        <v/>
      </c>
      <c r="D4283" s="4" t="str">
        <f>IFERROR(VLOOKUP(B4283,Table14[],2,0),"")</f>
        <v/>
      </c>
      <c r="E4283" s="4"/>
      <c r="H4283" s="41" t="str">
        <f>IFERROR(VLOOKUP(Table49[[#This Row],[ITEM CODE]],Table2[[Item Code]:[Master Name]],2,0),"")</f>
        <v/>
      </c>
      <c r="I4283" s="41"/>
      <c r="J4283" s="65" t="str">
        <f>IFERROR(VLOOKUP(Table49[[#This Row],[ITEM CODE]],Table2[[Item Code]:[Master Name]],3,0),"")</f>
        <v/>
      </c>
      <c r="K4283" s="1" t="str">
        <f>IFERROR(VLOOKUP(Table49[[#This Row],[ITEM CODE]],Table2[[Item Code]:[Master Name]],9,0),"")</f>
        <v/>
      </c>
      <c r="L4283" s="1" t="str">
        <f>IFERROR(VLOOKUP(Table49[[#This Row],[ITEM CODE]],Table2[[Item Code]:[Master Name]],8,0),"")</f>
        <v/>
      </c>
      <c r="M4283" s="41"/>
      <c r="N4283" s="66">
        <f>IFERROR(VLOOKUP(Table49[[#This Row],[ITEM CODE]],Table2[[#All],[Item Code]:[Unit Cost]],10,0),0)</f>
        <v>0</v>
      </c>
      <c r="O4283" s="134">
        <f>IFERROR(VLOOKUP(Table49[[#This Row],[ITEM CODE]],Table2[[#All],[Item Code]:[Unit Cost]],10,0),0)</f>
        <v>0</v>
      </c>
      <c r="P4283" s="56"/>
      <c r="Q4283" s="58"/>
      <c r="R4283" s="58">
        <f>Table49[[#This Row],[QUANTITY]]*Table49[[#This Row],[INV Prices]]</f>
        <v>0</v>
      </c>
      <c r="S4283" s="67"/>
      <c r="V4283" s="41"/>
      <c r="W4283" s="4" t="str">
        <f>IFERROR(VLOOKUP(Table49[[#This Row],[ITEM CODE]],Table2[[Item Code]:[Category ]],6,0),"")</f>
        <v/>
      </c>
      <c r="X4283" s="1" t="str">
        <f>IFERROR(VLOOKUP(Table49[[#This Row],[ITEM CODE]],Table2[[Item Code]:[Sub Category]],7,0),"")</f>
        <v/>
      </c>
      <c r="Y4283" s="68" t="str">
        <f>Table49[[#This Row],[PO Number]]&amp;COUNTIFS($E$5:E4283,E4283)</f>
        <v>0</v>
      </c>
    </row>
    <row r="4284" spans="1:25" ht="14.7" customHeight="1" x14ac:dyDescent="0.3">
      <c r="A4284" s="1" t="str">
        <f>IF(Table49[[#This Row],[ITEM NAME]]="","",ROW()-4)</f>
        <v/>
      </c>
      <c r="B4284" s="68"/>
      <c r="C4284" s="4" t="str">
        <f>IFERROR(VLOOKUP(B4284,Table14[],3,0),"")</f>
        <v/>
      </c>
      <c r="D4284" s="4" t="str">
        <f>IFERROR(VLOOKUP(B4284,Table14[],2,0),"")</f>
        <v/>
      </c>
      <c r="E4284" s="4"/>
      <c r="H4284" s="41" t="str">
        <f>IFERROR(VLOOKUP(Table49[[#This Row],[ITEM CODE]],Table2[[Item Code]:[Master Name]],2,0),"")</f>
        <v/>
      </c>
      <c r="I4284" s="41"/>
      <c r="J4284" s="65" t="str">
        <f>IFERROR(VLOOKUP(Table49[[#This Row],[ITEM CODE]],Table2[[Item Code]:[Master Name]],3,0),"")</f>
        <v/>
      </c>
      <c r="K4284" s="1" t="str">
        <f>IFERROR(VLOOKUP(Table49[[#This Row],[ITEM CODE]],Table2[[Item Code]:[Master Name]],9,0),"")</f>
        <v/>
      </c>
      <c r="L4284" s="1" t="str">
        <f>IFERROR(VLOOKUP(Table49[[#This Row],[ITEM CODE]],Table2[[Item Code]:[Master Name]],8,0),"")</f>
        <v/>
      </c>
      <c r="M4284" s="41"/>
      <c r="N4284" s="66">
        <f>IFERROR(VLOOKUP(Table49[[#This Row],[ITEM CODE]],Table2[[#All],[Item Code]:[Unit Cost]],10,0),0)</f>
        <v>0</v>
      </c>
      <c r="O4284" s="134">
        <f>IFERROR(VLOOKUP(Table49[[#This Row],[ITEM CODE]],Table2[[#All],[Item Code]:[Unit Cost]],10,0),0)</f>
        <v>0</v>
      </c>
      <c r="P4284" s="56"/>
      <c r="Q4284" s="58"/>
      <c r="R4284" s="58">
        <f>Table49[[#This Row],[QUANTITY]]*Table49[[#This Row],[INV Prices]]</f>
        <v>0</v>
      </c>
      <c r="S4284" s="67"/>
      <c r="V4284" s="41"/>
      <c r="W4284" s="4" t="str">
        <f>IFERROR(VLOOKUP(Table49[[#This Row],[ITEM CODE]],Table2[[Item Code]:[Category ]],6,0),"")</f>
        <v/>
      </c>
      <c r="X4284" s="1" t="str">
        <f>IFERROR(VLOOKUP(Table49[[#This Row],[ITEM CODE]],Table2[[Item Code]:[Sub Category]],7,0),"")</f>
        <v/>
      </c>
      <c r="Y4284" s="68" t="str">
        <f>Table49[[#This Row],[PO Number]]&amp;COUNTIFS($E$5:E4284,E4284)</f>
        <v>0</v>
      </c>
    </row>
    <row r="4285" spans="1:25" ht="14.7" customHeight="1" x14ac:dyDescent="0.3">
      <c r="A4285" s="1" t="str">
        <f>IF(Table49[[#This Row],[ITEM NAME]]="","",ROW()-4)</f>
        <v/>
      </c>
      <c r="B4285" s="68"/>
      <c r="C4285" s="4" t="str">
        <f>IFERROR(VLOOKUP(B4285,Table14[],3,0),"")</f>
        <v/>
      </c>
      <c r="D4285" s="4" t="str">
        <f>IFERROR(VLOOKUP(B4285,Table14[],2,0),"")</f>
        <v/>
      </c>
      <c r="E4285" s="4"/>
      <c r="H4285" s="41" t="str">
        <f>IFERROR(VLOOKUP(Table49[[#This Row],[ITEM CODE]],Table2[[Item Code]:[Master Name]],2,0),"")</f>
        <v/>
      </c>
      <c r="I4285" s="41"/>
      <c r="J4285" s="65" t="str">
        <f>IFERROR(VLOOKUP(Table49[[#This Row],[ITEM CODE]],Table2[[Item Code]:[Master Name]],3,0),"")</f>
        <v/>
      </c>
      <c r="K4285" s="1" t="str">
        <f>IFERROR(VLOOKUP(Table49[[#This Row],[ITEM CODE]],Table2[[Item Code]:[Master Name]],9,0),"")</f>
        <v/>
      </c>
      <c r="L4285" s="1" t="str">
        <f>IFERROR(VLOOKUP(Table49[[#This Row],[ITEM CODE]],Table2[[Item Code]:[Master Name]],8,0),"")</f>
        <v/>
      </c>
      <c r="M4285" s="41"/>
      <c r="N4285" s="66">
        <f>IFERROR(VLOOKUP(Table49[[#This Row],[ITEM CODE]],Table2[[#All],[Item Code]:[Unit Cost]],10,0),0)</f>
        <v>0</v>
      </c>
      <c r="O4285" s="134">
        <f>IFERROR(VLOOKUP(Table49[[#This Row],[ITEM CODE]],Table2[[#All],[Item Code]:[Unit Cost]],10,0),0)</f>
        <v>0</v>
      </c>
      <c r="P4285" s="56"/>
      <c r="Q4285" s="58"/>
      <c r="R4285" s="58">
        <f>Table49[[#This Row],[QUANTITY]]*Table49[[#This Row],[INV Prices]]</f>
        <v>0</v>
      </c>
      <c r="S4285" s="67"/>
      <c r="V4285" s="41"/>
      <c r="W4285" s="4" t="str">
        <f>IFERROR(VLOOKUP(Table49[[#This Row],[ITEM CODE]],Table2[[Item Code]:[Category ]],6,0),"")</f>
        <v/>
      </c>
      <c r="X4285" s="1" t="str">
        <f>IFERROR(VLOOKUP(Table49[[#This Row],[ITEM CODE]],Table2[[Item Code]:[Sub Category]],7,0),"")</f>
        <v/>
      </c>
      <c r="Y4285" s="68" t="str">
        <f>Table49[[#This Row],[PO Number]]&amp;COUNTIFS($E$5:E4285,E4285)</f>
        <v>0</v>
      </c>
    </row>
    <row r="4286" spans="1:25" ht="14.7" customHeight="1" x14ac:dyDescent="0.3">
      <c r="A4286" s="1" t="str">
        <f>IF(Table49[[#This Row],[ITEM NAME]]="","",ROW()-4)</f>
        <v/>
      </c>
      <c r="B4286" s="68"/>
      <c r="C4286" s="4" t="str">
        <f>IFERROR(VLOOKUP(B4286,Table14[],3,0),"")</f>
        <v/>
      </c>
      <c r="D4286" s="4" t="str">
        <f>IFERROR(VLOOKUP(B4286,Table14[],2,0),"")</f>
        <v/>
      </c>
      <c r="E4286" s="4"/>
      <c r="H4286" s="41" t="str">
        <f>IFERROR(VLOOKUP(Table49[[#This Row],[ITEM CODE]],Table2[[Item Code]:[Master Name]],2,0),"")</f>
        <v/>
      </c>
      <c r="I4286" s="41"/>
      <c r="J4286" s="65" t="str">
        <f>IFERROR(VLOOKUP(Table49[[#This Row],[ITEM CODE]],Table2[[Item Code]:[Master Name]],3,0),"")</f>
        <v/>
      </c>
      <c r="K4286" s="1" t="str">
        <f>IFERROR(VLOOKUP(Table49[[#This Row],[ITEM CODE]],Table2[[Item Code]:[Master Name]],9,0),"")</f>
        <v/>
      </c>
      <c r="L4286" s="1" t="str">
        <f>IFERROR(VLOOKUP(Table49[[#This Row],[ITEM CODE]],Table2[[Item Code]:[Master Name]],8,0),"")</f>
        <v/>
      </c>
      <c r="M4286" s="41"/>
      <c r="N4286" s="66">
        <f>IFERROR(VLOOKUP(Table49[[#This Row],[ITEM CODE]],Table2[[#All],[Item Code]:[Unit Cost]],10,0),0)</f>
        <v>0</v>
      </c>
      <c r="O4286" s="134">
        <f>IFERROR(VLOOKUP(Table49[[#This Row],[ITEM CODE]],Table2[[#All],[Item Code]:[Unit Cost]],10,0),0)</f>
        <v>0</v>
      </c>
      <c r="P4286" s="56"/>
      <c r="Q4286" s="58"/>
      <c r="R4286" s="58">
        <f>Table49[[#This Row],[QUANTITY]]*Table49[[#This Row],[INV Prices]]</f>
        <v>0</v>
      </c>
      <c r="S4286" s="67"/>
      <c r="V4286" s="41"/>
      <c r="W4286" s="4" t="str">
        <f>IFERROR(VLOOKUP(Table49[[#This Row],[ITEM CODE]],Table2[[Item Code]:[Category ]],6,0),"")</f>
        <v/>
      </c>
      <c r="X4286" s="1" t="str">
        <f>IFERROR(VLOOKUP(Table49[[#This Row],[ITEM CODE]],Table2[[Item Code]:[Sub Category]],7,0),"")</f>
        <v/>
      </c>
      <c r="Y4286" s="68" t="str">
        <f>Table49[[#This Row],[PO Number]]&amp;COUNTIFS($E$5:E4286,E4286)</f>
        <v>0</v>
      </c>
    </row>
    <row r="4287" spans="1:25" ht="14.7" customHeight="1" x14ac:dyDescent="0.3">
      <c r="A4287" s="1" t="str">
        <f>IF(Table49[[#This Row],[ITEM NAME]]="","",ROW()-4)</f>
        <v/>
      </c>
      <c r="B4287" s="68"/>
      <c r="C4287" s="4" t="str">
        <f>IFERROR(VLOOKUP(B4287,Table14[],3,0),"")</f>
        <v/>
      </c>
      <c r="D4287" s="4" t="str">
        <f>IFERROR(VLOOKUP(B4287,Table14[],2,0),"")</f>
        <v/>
      </c>
      <c r="E4287" s="4"/>
      <c r="H4287" s="41" t="str">
        <f>IFERROR(VLOOKUP(Table49[[#This Row],[ITEM CODE]],Table2[[Item Code]:[Master Name]],2,0),"")</f>
        <v/>
      </c>
      <c r="I4287" s="41"/>
      <c r="J4287" s="65" t="str">
        <f>IFERROR(VLOOKUP(Table49[[#This Row],[ITEM CODE]],Table2[[Item Code]:[Master Name]],3,0),"")</f>
        <v/>
      </c>
      <c r="K4287" s="1" t="str">
        <f>IFERROR(VLOOKUP(Table49[[#This Row],[ITEM CODE]],Table2[[Item Code]:[Master Name]],9,0),"")</f>
        <v/>
      </c>
      <c r="L4287" s="1" t="str">
        <f>IFERROR(VLOOKUP(Table49[[#This Row],[ITEM CODE]],Table2[[Item Code]:[Master Name]],8,0),"")</f>
        <v/>
      </c>
      <c r="M4287" s="41"/>
      <c r="N4287" s="66">
        <f>IFERROR(VLOOKUP(Table49[[#This Row],[ITEM CODE]],Table2[[#All],[Item Code]:[Unit Cost]],10,0),0)</f>
        <v>0</v>
      </c>
      <c r="O4287" s="134">
        <f>IFERROR(VLOOKUP(Table49[[#This Row],[ITEM CODE]],Table2[[#All],[Item Code]:[Unit Cost]],10,0),0)</f>
        <v>0</v>
      </c>
      <c r="P4287" s="56"/>
      <c r="Q4287" s="58"/>
      <c r="R4287" s="58">
        <f>Table49[[#This Row],[QUANTITY]]*Table49[[#This Row],[INV Prices]]</f>
        <v>0</v>
      </c>
      <c r="S4287" s="67"/>
      <c r="V4287" s="41"/>
      <c r="W4287" s="4" t="str">
        <f>IFERROR(VLOOKUP(Table49[[#This Row],[ITEM CODE]],Table2[[Item Code]:[Category ]],6,0),"")</f>
        <v/>
      </c>
      <c r="X4287" s="1" t="str">
        <f>IFERROR(VLOOKUP(Table49[[#This Row],[ITEM CODE]],Table2[[Item Code]:[Sub Category]],7,0),"")</f>
        <v/>
      </c>
      <c r="Y4287" s="68" t="str">
        <f>Table49[[#This Row],[PO Number]]&amp;COUNTIFS($E$5:E4287,E4287)</f>
        <v>0</v>
      </c>
    </row>
    <row r="4288" spans="1:25" ht="14.7" customHeight="1" x14ac:dyDescent="0.3">
      <c r="A4288" s="1" t="str">
        <f>IF(Table49[[#This Row],[ITEM NAME]]="","",ROW()-4)</f>
        <v/>
      </c>
      <c r="B4288" s="68"/>
      <c r="C4288" s="4" t="str">
        <f>IFERROR(VLOOKUP(B4288,Table14[],3,0),"")</f>
        <v/>
      </c>
      <c r="D4288" s="4" t="str">
        <f>IFERROR(VLOOKUP(B4288,Table14[],2,0),"")</f>
        <v/>
      </c>
      <c r="E4288" s="4"/>
      <c r="H4288" s="41" t="str">
        <f>IFERROR(VLOOKUP(Table49[[#This Row],[ITEM CODE]],Table2[[Item Code]:[Master Name]],2,0),"")</f>
        <v/>
      </c>
      <c r="I4288" s="41"/>
      <c r="J4288" s="65" t="str">
        <f>IFERROR(VLOOKUP(Table49[[#This Row],[ITEM CODE]],Table2[[Item Code]:[Master Name]],3,0),"")</f>
        <v/>
      </c>
      <c r="K4288" s="1" t="str">
        <f>IFERROR(VLOOKUP(Table49[[#This Row],[ITEM CODE]],Table2[[Item Code]:[Master Name]],9,0),"")</f>
        <v/>
      </c>
      <c r="L4288" s="1" t="str">
        <f>IFERROR(VLOOKUP(Table49[[#This Row],[ITEM CODE]],Table2[[Item Code]:[Master Name]],8,0),"")</f>
        <v/>
      </c>
      <c r="M4288" s="41"/>
      <c r="N4288" s="66">
        <f>IFERROR(VLOOKUP(Table49[[#This Row],[ITEM CODE]],Table2[[#All],[Item Code]:[Unit Cost]],10,0),0)</f>
        <v>0</v>
      </c>
      <c r="O4288" s="134">
        <f>IFERROR(VLOOKUP(Table49[[#This Row],[ITEM CODE]],Table2[[#All],[Item Code]:[Unit Cost]],10,0),0)</f>
        <v>0</v>
      </c>
      <c r="P4288" s="56"/>
      <c r="Q4288" s="58"/>
      <c r="R4288" s="58">
        <f>Table49[[#This Row],[QUANTITY]]*Table49[[#This Row],[INV Prices]]</f>
        <v>0</v>
      </c>
      <c r="S4288" s="67"/>
      <c r="V4288" s="41"/>
      <c r="W4288" s="4" t="str">
        <f>IFERROR(VLOOKUP(Table49[[#This Row],[ITEM CODE]],Table2[[Item Code]:[Category ]],6,0),"")</f>
        <v/>
      </c>
      <c r="X4288" s="1" t="str">
        <f>IFERROR(VLOOKUP(Table49[[#This Row],[ITEM CODE]],Table2[[Item Code]:[Sub Category]],7,0),"")</f>
        <v/>
      </c>
      <c r="Y4288" s="68" t="str">
        <f>Table49[[#This Row],[PO Number]]&amp;COUNTIFS($E$5:E4288,E4288)</f>
        <v>0</v>
      </c>
    </row>
    <row r="4289" spans="1:25" ht="14.7" customHeight="1" x14ac:dyDescent="0.3">
      <c r="A4289" s="1" t="str">
        <f>IF(Table49[[#This Row],[ITEM NAME]]="","",ROW()-4)</f>
        <v/>
      </c>
      <c r="B4289" s="68"/>
      <c r="C4289" s="4" t="str">
        <f>IFERROR(VLOOKUP(B4289,Table14[],3,0),"")</f>
        <v/>
      </c>
      <c r="D4289" s="4" t="str">
        <f>IFERROR(VLOOKUP(B4289,Table14[],2,0),"")</f>
        <v/>
      </c>
      <c r="E4289" s="4"/>
      <c r="H4289" s="41" t="str">
        <f>IFERROR(VLOOKUP(Table49[[#This Row],[ITEM CODE]],Table2[[Item Code]:[Master Name]],2,0),"")</f>
        <v/>
      </c>
      <c r="I4289" s="41"/>
      <c r="J4289" s="65" t="str">
        <f>IFERROR(VLOOKUP(Table49[[#This Row],[ITEM CODE]],Table2[[Item Code]:[Master Name]],3,0),"")</f>
        <v/>
      </c>
      <c r="K4289" s="1" t="str">
        <f>IFERROR(VLOOKUP(Table49[[#This Row],[ITEM CODE]],Table2[[Item Code]:[Master Name]],9,0),"")</f>
        <v/>
      </c>
      <c r="L4289" s="1" t="str">
        <f>IFERROR(VLOOKUP(Table49[[#This Row],[ITEM CODE]],Table2[[Item Code]:[Master Name]],8,0),"")</f>
        <v/>
      </c>
      <c r="M4289" s="41"/>
      <c r="N4289" s="66">
        <f>IFERROR(VLOOKUP(Table49[[#This Row],[ITEM CODE]],Table2[[#All],[Item Code]:[Unit Cost]],10,0),0)</f>
        <v>0</v>
      </c>
      <c r="O4289" s="134">
        <f>IFERROR(VLOOKUP(Table49[[#This Row],[ITEM CODE]],Table2[[#All],[Item Code]:[Unit Cost]],10,0),0)</f>
        <v>0</v>
      </c>
      <c r="P4289" s="56"/>
      <c r="Q4289" s="58"/>
      <c r="R4289" s="58">
        <f>Table49[[#This Row],[QUANTITY]]*Table49[[#This Row],[INV Prices]]</f>
        <v>0</v>
      </c>
      <c r="S4289" s="67"/>
      <c r="V4289" s="41"/>
      <c r="W4289" s="4" t="str">
        <f>IFERROR(VLOOKUP(Table49[[#This Row],[ITEM CODE]],Table2[[Item Code]:[Category ]],6,0),"")</f>
        <v/>
      </c>
      <c r="X4289" s="1" t="str">
        <f>IFERROR(VLOOKUP(Table49[[#This Row],[ITEM CODE]],Table2[[Item Code]:[Sub Category]],7,0),"")</f>
        <v/>
      </c>
      <c r="Y4289" s="68" t="str">
        <f>Table49[[#This Row],[PO Number]]&amp;COUNTIFS($E$5:E4289,E4289)</f>
        <v>0</v>
      </c>
    </row>
    <row r="4290" spans="1:25" ht="14.7" customHeight="1" x14ac:dyDescent="0.3">
      <c r="A4290" s="1" t="str">
        <f>IF(Table49[[#This Row],[ITEM NAME]]="","",ROW()-4)</f>
        <v/>
      </c>
      <c r="B4290" s="68"/>
      <c r="C4290" s="4" t="str">
        <f>IFERROR(VLOOKUP(B4290,Table14[],3,0),"")</f>
        <v/>
      </c>
      <c r="D4290" s="4" t="str">
        <f>IFERROR(VLOOKUP(B4290,Table14[],2,0),"")</f>
        <v/>
      </c>
      <c r="E4290" s="4"/>
      <c r="H4290" s="41" t="str">
        <f>IFERROR(VLOOKUP(Table49[[#This Row],[ITEM CODE]],Table2[[Item Code]:[Master Name]],2,0),"")</f>
        <v/>
      </c>
      <c r="I4290" s="41"/>
      <c r="J4290" s="65" t="str">
        <f>IFERROR(VLOOKUP(Table49[[#This Row],[ITEM CODE]],Table2[[Item Code]:[Master Name]],3,0),"")</f>
        <v/>
      </c>
      <c r="K4290" s="1" t="str">
        <f>IFERROR(VLOOKUP(Table49[[#This Row],[ITEM CODE]],Table2[[Item Code]:[Master Name]],9,0),"")</f>
        <v/>
      </c>
      <c r="L4290" s="1" t="str">
        <f>IFERROR(VLOOKUP(Table49[[#This Row],[ITEM CODE]],Table2[[Item Code]:[Master Name]],8,0),"")</f>
        <v/>
      </c>
      <c r="M4290" s="41"/>
      <c r="N4290" s="66">
        <f>IFERROR(VLOOKUP(Table49[[#This Row],[ITEM CODE]],Table2[[#All],[Item Code]:[Unit Cost]],10,0),0)</f>
        <v>0</v>
      </c>
      <c r="O4290" s="134">
        <f>IFERROR(VLOOKUP(Table49[[#This Row],[ITEM CODE]],Table2[[#All],[Item Code]:[Unit Cost]],10,0),0)</f>
        <v>0</v>
      </c>
      <c r="P4290" s="56"/>
      <c r="Q4290" s="58"/>
      <c r="R4290" s="58">
        <f>Table49[[#This Row],[QUANTITY]]*Table49[[#This Row],[INV Prices]]</f>
        <v>0</v>
      </c>
      <c r="S4290" s="67"/>
      <c r="V4290" s="41"/>
      <c r="W4290" s="4" t="str">
        <f>IFERROR(VLOOKUP(Table49[[#This Row],[ITEM CODE]],Table2[[Item Code]:[Category ]],6,0),"")</f>
        <v/>
      </c>
      <c r="X4290" s="1" t="str">
        <f>IFERROR(VLOOKUP(Table49[[#This Row],[ITEM CODE]],Table2[[Item Code]:[Sub Category]],7,0),"")</f>
        <v/>
      </c>
      <c r="Y4290" s="68" t="str">
        <f>Table49[[#This Row],[PO Number]]&amp;COUNTIFS($E$5:E4290,E4290)</f>
        <v>0</v>
      </c>
    </row>
    <row r="4291" spans="1:25" ht="14.7" customHeight="1" x14ac:dyDescent="0.3">
      <c r="A4291" s="1" t="str">
        <f>IF(Table49[[#This Row],[ITEM NAME]]="","",ROW()-4)</f>
        <v/>
      </c>
      <c r="B4291" s="68"/>
      <c r="C4291" s="4" t="str">
        <f>IFERROR(VLOOKUP(B4291,Table14[],3,0),"")</f>
        <v/>
      </c>
      <c r="D4291" s="4" t="str">
        <f>IFERROR(VLOOKUP(B4291,Table14[],2,0),"")</f>
        <v/>
      </c>
      <c r="E4291" s="4"/>
      <c r="H4291" s="41" t="str">
        <f>IFERROR(VLOOKUP(Table49[[#This Row],[ITEM CODE]],Table2[[Item Code]:[Master Name]],2,0),"")</f>
        <v/>
      </c>
      <c r="I4291" s="41"/>
      <c r="J4291" s="65" t="str">
        <f>IFERROR(VLOOKUP(Table49[[#This Row],[ITEM CODE]],Table2[[Item Code]:[Master Name]],3,0),"")</f>
        <v/>
      </c>
      <c r="K4291" s="1" t="str">
        <f>IFERROR(VLOOKUP(Table49[[#This Row],[ITEM CODE]],Table2[[Item Code]:[Master Name]],9,0),"")</f>
        <v/>
      </c>
      <c r="L4291" s="1" t="str">
        <f>IFERROR(VLOOKUP(Table49[[#This Row],[ITEM CODE]],Table2[[Item Code]:[Master Name]],8,0),"")</f>
        <v/>
      </c>
      <c r="M4291" s="41"/>
      <c r="N4291" s="66">
        <f>IFERROR(VLOOKUP(Table49[[#This Row],[ITEM CODE]],Table2[[#All],[Item Code]:[Unit Cost]],10,0),0)</f>
        <v>0</v>
      </c>
      <c r="O4291" s="134">
        <f>IFERROR(VLOOKUP(Table49[[#This Row],[ITEM CODE]],Table2[[#All],[Item Code]:[Unit Cost]],10,0),0)</f>
        <v>0</v>
      </c>
      <c r="P4291" s="56"/>
      <c r="Q4291" s="58"/>
      <c r="R4291" s="58">
        <f>Table49[[#This Row],[QUANTITY]]*Table49[[#This Row],[INV Prices]]</f>
        <v>0</v>
      </c>
      <c r="S4291" s="67"/>
      <c r="V4291" s="41"/>
      <c r="W4291" s="4" t="str">
        <f>IFERROR(VLOOKUP(Table49[[#This Row],[ITEM CODE]],Table2[[Item Code]:[Category ]],6,0),"")</f>
        <v/>
      </c>
      <c r="X4291" s="1" t="str">
        <f>IFERROR(VLOOKUP(Table49[[#This Row],[ITEM CODE]],Table2[[Item Code]:[Sub Category]],7,0),"")</f>
        <v/>
      </c>
      <c r="Y4291" s="68" t="str">
        <f>Table49[[#This Row],[PO Number]]&amp;COUNTIFS($E$5:E4291,E4291)</f>
        <v>0</v>
      </c>
    </row>
    <row r="4292" spans="1:25" ht="14.7" customHeight="1" x14ac:dyDescent="0.3">
      <c r="A4292" s="1" t="str">
        <f>IF(Table49[[#This Row],[ITEM NAME]]="","",ROW()-4)</f>
        <v/>
      </c>
      <c r="B4292" s="68"/>
      <c r="C4292" s="4" t="str">
        <f>IFERROR(VLOOKUP(B4292,Table14[],3,0),"")</f>
        <v/>
      </c>
      <c r="D4292" s="4" t="str">
        <f>IFERROR(VLOOKUP(B4292,Table14[],2,0),"")</f>
        <v/>
      </c>
      <c r="E4292" s="4"/>
      <c r="H4292" s="41" t="str">
        <f>IFERROR(VLOOKUP(Table49[[#This Row],[ITEM CODE]],Table2[[Item Code]:[Master Name]],2,0),"")</f>
        <v/>
      </c>
      <c r="I4292" s="41"/>
      <c r="J4292" s="65" t="str">
        <f>IFERROR(VLOOKUP(Table49[[#This Row],[ITEM CODE]],Table2[[Item Code]:[Master Name]],3,0),"")</f>
        <v/>
      </c>
      <c r="K4292" s="1" t="str">
        <f>IFERROR(VLOOKUP(Table49[[#This Row],[ITEM CODE]],Table2[[Item Code]:[Master Name]],9,0),"")</f>
        <v/>
      </c>
      <c r="L4292" s="1" t="str">
        <f>IFERROR(VLOOKUP(Table49[[#This Row],[ITEM CODE]],Table2[[Item Code]:[Master Name]],8,0),"")</f>
        <v/>
      </c>
      <c r="M4292" s="41"/>
      <c r="N4292" s="66">
        <f>IFERROR(VLOOKUP(Table49[[#This Row],[ITEM CODE]],Table2[[#All],[Item Code]:[Unit Cost]],10,0),0)</f>
        <v>0</v>
      </c>
      <c r="O4292" s="134">
        <f>IFERROR(VLOOKUP(Table49[[#This Row],[ITEM CODE]],Table2[[#All],[Item Code]:[Unit Cost]],10,0),0)</f>
        <v>0</v>
      </c>
      <c r="P4292" s="56"/>
      <c r="Q4292" s="58"/>
      <c r="R4292" s="58">
        <f>Table49[[#This Row],[QUANTITY]]*Table49[[#This Row],[INV Prices]]</f>
        <v>0</v>
      </c>
      <c r="S4292" s="67"/>
      <c r="V4292" s="41"/>
      <c r="W4292" s="4" t="str">
        <f>IFERROR(VLOOKUP(Table49[[#This Row],[ITEM CODE]],Table2[[Item Code]:[Category ]],6,0),"")</f>
        <v/>
      </c>
      <c r="X4292" s="1" t="str">
        <f>IFERROR(VLOOKUP(Table49[[#This Row],[ITEM CODE]],Table2[[Item Code]:[Sub Category]],7,0),"")</f>
        <v/>
      </c>
      <c r="Y4292" s="68" t="str">
        <f>Table49[[#This Row],[PO Number]]&amp;COUNTIFS($E$5:E4292,E4292)</f>
        <v>0</v>
      </c>
    </row>
    <row r="4293" spans="1:25" ht="14.7" customHeight="1" x14ac:dyDescent="0.3">
      <c r="A4293" s="1" t="str">
        <f>IF(Table49[[#This Row],[ITEM NAME]]="","",ROW()-4)</f>
        <v/>
      </c>
      <c r="B4293" s="68"/>
      <c r="C4293" s="4" t="str">
        <f>IFERROR(VLOOKUP(B4293,Table14[],3,0),"")</f>
        <v/>
      </c>
      <c r="D4293" s="4" t="str">
        <f>IFERROR(VLOOKUP(B4293,Table14[],2,0),"")</f>
        <v/>
      </c>
      <c r="E4293" s="4"/>
      <c r="H4293" s="41" t="str">
        <f>IFERROR(VLOOKUP(Table49[[#This Row],[ITEM CODE]],Table2[[Item Code]:[Master Name]],2,0),"")</f>
        <v/>
      </c>
      <c r="I4293" s="41"/>
      <c r="J4293" s="65" t="str">
        <f>IFERROR(VLOOKUP(Table49[[#This Row],[ITEM CODE]],Table2[[Item Code]:[Master Name]],3,0),"")</f>
        <v/>
      </c>
      <c r="K4293" s="1" t="str">
        <f>IFERROR(VLOOKUP(Table49[[#This Row],[ITEM CODE]],Table2[[Item Code]:[Master Name]],9,0),"")</f>
        <v/>
      </c>
      <c r="L4293" s="1" t="str">
        <f>IFERROR(VLOOKUP(Table49[[#This Row],[ITEM CODE]],Table2[[Item Code]:[Master Name]],8,0),"")</f>
        <v/>
      </c>
      <c r="M4293" s="41"/>
      <c r="N4293" s="66">
        <f>IFERROR(VLOOKUP(Table49[[#This Row],[ITEM CODE]],Table2[[#All],[Item Code]:[Unit Cost]],10,0),0)</f>
        <v>0</v>
      </c>
      <c r="O4293" s="134">
        <f>IFERROR(VLOOKUP(Table49[[#This Row],[ITEM CODE]],Table2[[#All],[Item Code]:[Unit Cost]],10,0),0)</f>
        <v>0</v>
      </c>
      <c r="P4293" s="56"/>
      <c r="Q4293" s="58"/>
      <c r="R4293" s="58">
        <f>Table49[[#This Row],[QUANTITY]]*Table49[[#This Row],[INV Prices]]</f>
        <v>0</v>
      </c>
      <c r="S4293" s="67"/>
      <c r="V4293" s="41"/>
      <c r="W4293" s="4" t="str">
        <f>IFERROR(VLOOKUP(Table49[[#This Row],[ITEM CODE]],Table2[[Item Code]:[Category ]],6,0),"")</f>
        <v/>
      </c>
      <c r="X4293" s="1" t="str">
        <f>IFERROR(VLOOKUP(Table49[[#This Row],[ITEM CODE]],Table2[[Item Code]:[Sub Category]],7,0),"")</f>
        <v/>
      </c>
      <c r="Y4293" s="68" t="str">
        <f>Table49[[#This Row],[PO Number]]&amp;COUNTIFS($E$5:E4293,E4293)</f>
        <v>0</v>
      </c>
    </row>
    <row r="4294" spans="1:25" ht="14.7" customHeight="1" x14ac:dyDescent="0.3">
      <c r="A4294" s="1" t="str">
        <f>IF(Table49[[#This Row],[ITEM NAME]]="","",ROW()-4)</f>
        <v/>
      </c>
      <c r="B4294" s="68"/>
      <c r="C4294" s="4" t="str">
        <f>IFERROR(VLOOKUP(B4294,Table14[],3,0),"")</f>
        <v/>
      </c>
      <c r="D4294" s="4" t="str">
        <f>IFERROR(VLOOKUP(B4294,Table14[],2,0),"")</f>
        <v/>
      </c>
      <c r="E4294" s="4"/>
      <c r="H4294" s="41" t="str">
        <f>IFERROR(VLOOKUP(Table49[[#This Row],[ITEM CODE]],Table2[[Item Code]:[Master Name]],2,0),"")</f>
        <v/>
      </c>
      <c r="I4294" s="41"/>
      <c r="J4294" s="65" t="str">
        <f>IFERROR(VLOOKUP(Table49[[#This Row],[ITEM CODE]],Table2[[Item Code]:[Master Name]],3,0),"")</f>
        <v/>
      </c>
      <c r="K4294" s="1" t="str">
        <f>IFERROR(VLOOKUP(Table49[[#This Row],[ITEM CODE]],Table2[[Item Code]:[Master Name]],9,0),"")</f>
        <v/>
      </c>
      <c r="L4294" s="1" t="str">
        <f>IFERROR(VLOOKUP(Table49[[#This Row],[ITEM CODE]],Table2[[Item Code]:[Master Name]],8,0),"")</f>
        <v/>
      </c>
      <c r="M4294" s="41"/>
      <c r="N4294" s="66">
        <f>IFERROR(VLOOKUP(Table49[[#This Row],[ITEM CODE]],Table2[[#All],[Item Code]:[Unit Cost]],10,0),0)</f>
        <v>0</v>
      </c>
      <c r="O4294" s="134">
        <f>IFERROR(VLOOKUP(Table49[[#This Row],[ITEM CODE]],Table2[[#All],[Item Code]:[Unit Cost]],10,0),0)</f>
        <v>0</v>
      </c>
      <c r="P4294" s="56"/>
      <c r="Q4294" s="58"/>
      <c r="R4294" s="58">
        <f>Table49[[#This Row],[QUANTITY]]*Table49[[#This Row],[INV Prices]]</f>
        <v>0</v>
      </c>
      <c r="S4294" s="67"/>
      <c r="V4294" s="41"/>
      <c r="W4294" s="4" t="str">
        <f>IFERROR(VLOOKUP(Table49[[#This Row],[ITEM CODE]],Table2[[Item Code]:[Category ]],6,0),"")</f>
        <v/>
      </c>
      <c r="X4294" s="1" t="str">
        <f>IFERROR(VLOOKUP(Table49[[#This Row],[ITEM CODE]],Table2[[Item Code]:[Sub Category]],7,0),"")</f>
        <v/>
      </c>
      <c r="Y4294" s="68" t="str">
        <f>Table49[[#This Row],[PO Number]]&amp;COUNTIFS($E$5:E4294,E4294)</f>
        <v>0</v>
      </c>
    </row>
    <row r="4295" spans="1:25" ht="14.7" customHeight="1" x14ac:dyDescent="0.3">
      <c r="A4295" s="1" t="str">
        <f>IF(Table49[[#This Row],[ITEM NAME]]="","",ROW()-4)</f>
        <v/>
      </c>
      <c r="B4295" s="68"/>
      <c r="C4295" s="4" t="str">
        <f>IFERROR(VLOOKUP(B4295,Table14[],3,0),"")</f>
        <v/>
      </c>
      <c r="D4295" s="4" t="str">
        <f>IFERROR(VLOOKUP(B4295,Table14[],2,0),"")</f>
        <v/>
      </c>
      <c r="E4295" s="4"/>
      <c r="H4295" s="41" t="str">
        <f>IFERROR(VLOOKUP(Table49[[#This Row],[ITEM CODE]],Table2[[Item Code]:[Master Name]],2,0),"")</f>
        <v/>
      </c>
      <c r="I4295" s="41"/>
      <c r="J4295" s="65" t="str">
        <f>IFERROR(VLOOKUP(Table49[[#This Row],[ITEM CODE]],Table2[[Item Code]:[Master Name]],3,0),"")</f>
        <v/>
      </c>
      <c r="K4295" s="1" t="str">
        <f>IFERROR(VLOOKUP(Table49[[#This Row],[ITEM CODE]],Table2[[Item Code]:[Master Name]],9,0),"")</f>
        <v/>
      </c>
      <c r="L4295" s="1" t="str">
        <f>IFERROR(VLOOKUP(Table49[[#This Row],[ITEM CODE]],Table2[[Item Code]:[Master Name]],8,0),"")</f>
        <v/>
      </c>
      <c r="M4295" s="41"/>
      <c r="N4295" s="66">
        <f>IFERROR(VLOOKUP(Table49[[#This Row],[ITEM CODE]],Table2[[#All],[Item Code]:[Unit Cost]],10,0),0)</f>
        <v>0</v>
      </c>
      <c r="O4295" s="134">
        <f>IFERROR(VLOOKUP(Table49[[#This Row],[ITEM CODE]],Table2[[#All],[Item Code]:[Unit Cost]],10,0),0)</f>
        <v>0</v>
      </c>
      <c r="P4295" s="56"/>
      <c r="Q4295" s="58"/>
      <c r="R4295" s="58">
        <f>Table49[[#This Row],[QUANTITY]]*Table49[[#This Row],[INV Prices]]</f>
        <v>0</v>
      </c>
      <c r="S4295" s="67"/>
      <c r="V4295" s="41"/>
      <c r="W4295" s="4" t="str">
        <f>IFERROR(VLOOKUP(Table49[[#This Row],[ITEM CODE]],Table2[[Item Code]:[Category ]],6,0),"")</f>
        <v/>
      </c>
      <c r="X4295" s="1" t="str">
        <f>IFERROR(VLOOKUP(Table49[[#This Row],[ITEM CODE]],Table2[[Item Code]:[Sub Category]],7,0),"")</f>
        <v/>
      </c>
      <c r="Y4295" s="68" t="str">
        <f>Table49[[#This Row],[PO Number]]&amp;COUNTIFS($E$5:E4295,E4295)</f>
        <v>0</v>
      </c>
    </row>
    <row r="4296" spans="1:25" ht="14.7" customHeight="1" x14ac:dyDescent="0.3">
      <c r="A4296" s="1" t="str">
        <f>IF(Table49[[#This Row],[ITEM NAME]]="","",ROW()-4)</f>
        <v/>
      </c>
      <c r="B4296" s="68"/>
      <c r="C4296" s="4" t="str">
        <f>IFERROR(VLOOKUP(B4296,Table14[],3,0),"")</f>
        <v/>
      </c>
      <c r="D4296" s="4" t="str">
        <f>IFERROR(VLOOKUP(B4296,Table14[],2,0),"")</f>
        <v/>
      </c>
      <c r="E4296" s="4"/>
      <c r="H4296" s="41" t="str">
        <f>IFERROR(VLOOKUP(Table49[[#This Row],[ITEM CODE]],Table2[[Item Code]:[Master Name]],2,0),"")</f>
        <v/>
      </c>
      <c r="I4296" s="41"/>
      <c r="J4296" s="65" t="str">
        <f>IFERROR(VLOOKUP(Table49[[#This Row],[ITEM CODE]],Table2[[Item Code]:[Master Name]],3,0),"")</f>
        <v/>
      </c>
      <c r="K4296" s="1" t="str">
        <f>IFERROR(VLOOKUP(Table49[[#This Row],[ITEM CODE]],Table2[[Item Code]:[Master Name]],9,0),"")</f>
        <v/>
      </c>
      <c r="L4296" s="1" t="str">
        <f>IFERROR(VLOOKUP(Table49[[#This Row],[ITEM CODE]],Table2[[Item Code]:[Master Name]],8,0),"")</f>
        <v/>
      </c>
      <c r="M4296" s="41"/>
      <c r="N4296" s="66">
        <f>IFERROR(VLOOKUP(Table49[[#This Row],[ITEM CODE]],Table2[[#All],[Item Code]:[Unit Cost]],10,0),0)</f>
        <v>0</v>
      </c>
      <c r="O4296" s="134">
        <f>IFERROR(VLOOKUP(Table49[[#This Row],[ITEM CODE]],Table2[[#All],[Item Code]:[Unit Cost]],10,0),0)</f>
        <v>0</v>
      </c>
      <c r="P4296" s="56"/>
      <c r="Q4296" s="58"/>
      <c r="R4296" s="58">
        <f>Table49[[#This Row],[QUANTITY]]*Table49[[#This Row],[INV Prices]]</f>
        <v>0</v>
      </c>
      <c r="S4296" s="67"/>
      <c r="V4296" s="41"/>
      <c r="W4296" s="4" t="str">
        <f>IFERROR(VLOOKUP(Table49[[#This Row],[ITEM CODE]],Table2[[Item Code]:[Category ]],6,0),"")</f>
        <v/>
      </c>
      <c r="X4296" s="1" t="str">
        <f>IFERROR(VLOOKUP(Table49[[#This Row],[ITEM CODE]],Table2[[Item Code]:[Sub Category]],7,0),"")</f>
        <v/>
      </c>
      <c r="Y4296" s="68" t="str">
        <f>Table49[[#This Row],[PO Number]]&amp;COUNTIFS($E$5:E4296,E4296)</f>
        <v>0</v>
      </c>
    </row>
    <row r="4297" spans="1:25" ht="14.7" customHeight="1" x14ac:dyDescent="0.3">
      <c r="A4297" s="1" t="str">
        <f>IF(Table49[[#This Row],[ITEM NAME]]="","",ROW()-4)</f>
        <v/>
      </c>
      <c r="B4297" s="68"/>
      <c r="C4297" s="4" t="str">
        <f>IFERROR(VLOOKUP(B4297,Table14[],3,0),"")</f>
        <v/>
      </c>
      <c r="D4297" s="4" t="str">
        <f>IFERROR(VLOOKUP(B4297,Table14[],2,0),"")</f>
        <v/>
      </c>
      <c r="E4297" s="4"/>
      <c r="H4297" s="41" t="str">
        <f>IFERROR(VLOOKUP(Table49[[#This Row],[ITEM CODE]],Table2[[Item Code]:[Master Name]],2,0),"")</f>
        <v/>
      </c>
      <c r="I4297" s="41"/>
      <c r="J4297" s="65" t="str">
        <f>IFERROR(VLOOKUP(Table49[[#This Row],[ITEM CODE]],Table2[[Item Code]:[Master Name]],3,0),"")</f>
        <v/>
      </c>
      <c r="K4297" s="1" t="str">
        <f>IFERROR(VLOOKUP(Table49[[#This Row],[ITEM CODE]],Table2[[Item Code]:[Master Name]],9,0),"")</f>
        <v/>
      </c>
      <c r="L4297" s="1" t="str">
        <f>IFERROR(VLOOKUP(Table49[[#This Row],[ITEM CODE]],Table2[[Item Code]:[Master Name]],8,0),"")</f>
        <v/>
      </c>
      <c r="M4297" s="41"/>
      <c r="N4297" s="66">
        <f>IFERROR(VLOOKUP(Table49[[#This Row],[ITEM CODE]],Table2[[#All],[Item Code]:[Unit Cost]],10,0),0)</f>
        <v>0</v>
      </c>
      <c r="O4297" s="134">
        <f>IFERROR(VLOOKUP(Table49[[#This Row],[ITEM CODE]],Table2[[#All],[Item Code]:[Unit Cost]],10,0),0)</f>
        <v>0</v>
      </c>
      <c r="P4297" s="56"/>
      <c r="Q4297" s="58"/>
      <c r="R4297" s="58">
        <f>Table49[[#This Row],[QUANTITY]]*Table49[[#This Row],[INV Prices]]</f>
        <v>0</v>
      </c>
      <c r="S4297" s="67"/>
      <c r="V4297" s="41"/>
      <c r="W4297" s="4" t="str">
        <f>IFERROR(VLOOKUP(Table49[[#This Row],[ITEM CODE]],Table2[[Item Code]:[Category ]],6,0),"")</f>
        <v/>
      </c>
      <c r="X4297" s="1" t="str">
        <f>IFERROR(VLOOKUP(Table49[[#This Row],[ITEM CODE]],Table2[[Item Code]:[Sub Category]],7,0),"")</f>
        <v/>
      </c>
      <c r="Y4297" s="68" t="str">
        <f>Table49[[#This Row],[PO Number]]&amp;COUNTIFS($E$5:E4297,E4297)</f>
        <v>0</v>
      </c>
    </row>
    <row r="4298" spans="1:25" ht="14.7" customHeight="1" x14ac:dyDescent="0.3">
      <c r="A4298" s="1" t="str">
        <f>IF(Table49[[#This Row],[ITEM NAME]]="","",ROW()-4)</f>
        <v/>
      </c>
      <c r="B4298" s="68"/>
      <c r="C4298" s="4" t="str">
        <f>IFERROR(VLOOKUP(B4298,Table14[],3,0),"")</f>
        <v/>
      </c>
      <c r="D4298" s="4" t="str">
        <f>IFERROR(VLOOKUP(B4298,Table14[],2,0),"")</f>
        <v/>
      </c>
      <c r="E4298" s="4"/>
      <c r="H4298" s="41" t="str">
        <f>IFERROR(VLOOKUP(Table49[[#This Row],[ITEM CODE]],Table2[[Item Code]:[Master Name]],2,0),"")</f>
        <v/>
      </c>
      <c r="I4298" s="41"/>
      <c r="J4298" s="65" t="str">
        <f>IFERROR(VLOOKUP(Table49[[#This Row],[ITEM CODE]],Table2[[Item Code]:[Master Name]],3,0),"")</f>
        <v/>
      </c>
      <c r="K4298" s="1" t="str">
        <f>IFERROR(VLOOKUP(Table49[[#This Row],[ITEM CODE]],Table2[[Item Code]:[Master Name]],9,0),"")</f>
        <v/>
      </c>
      <c r="L4298" s="1" t="str">
        <f>IFERROR(VLOOKUP(Table49[[#This Row],[ITEM CODE]],Table2[[Item Code]:[Master Name]],8,0),"")</f>
        <v/>
      </c>
      <c r="M4298" s="41"/>
      <c r="N4298" s="66">
        <f>IFERROR(VLOOKUP(Table49[[#This Row],[ITEM CODE]],Table2[[#All],[Item Code]:[Unit Cost]],10,0),0)</f>
        <v>0</v>
      </c>
      <c r="O4298" s="134">
        <f>IFERROR(VLOOKUP(Table49[[#This Row],[ITEM CODE]],Table2[[#All],[Item Code]:[Unit Cost]],10,0),0)</f>
        <v>0</v>
      </c>
      <c r="P4298" s="56"/>
      <c r="Q4298" s="58"/>
      <c r="R4298" s="58">
        <f>Table49[[#This Row],[QUANTITY]]*Table49[[#This Row],[INV Prices]]</f>
        <v>0</v>
      </c>
      <c r="S4298" s="67"/>
      <c r="V4298" s="41"/>
      <c r="W4298" s="4" t="str">
        <f>IFERROR(VLOOKUP(Table49[[#This Row],[ITEM CODE]],Table2[[Item Code]:[Category ]],6,0),"")</f>
        <v/>
      </c>
      <c r="X4298" s="1" t="str">
        <f>IFERROR(VLOOKUP(Table49[[#This Row],[ITEM CODE]],Table2[[Item Code]:[Sub Category]],7,0),"")</f>
        <v/>
      </c>
      <c r="Y4298" s="68" t="str">
        <f>Table49[[#This Row],[PO Number]]&amp;COUNTIFS($E$5:E4298,E4298)</f>
        <v>0</v>
      </c>
    </row>
    <row r="4299" spans="1:25" ht="14.7" customHeight="1" x14ac:dyDescent="0.3">
      <c r="A4299" s="1" t="str">
        <f>IF(Table49[[#This Row],[ITEM NAME]]="","",ROW()-4)</f>
        <v/>
      </c>
      <c r="B4299" s="68"/>
      <c r="C4299" s="4" t="str">
        <f>IFERROR(VLOOKUP(B4299,Table14[],3,0),"")</f>
        <v/>
      </c>
      <c r="D4299" s="4" t="str">
        <f>IFERROR(VLOOKUP(B4299,Table14[],2,0),"")</f>
        <v/>
      </c>
      <c r="E4299" s="4"/>
      <c r="H4299" s="41" t="str">
        <f>IFERROR(VLOOKUP(Table49[[#This Row],[ITEM CODE]],Table2[[Item Code]:[Master Name]],2,0),"")</f>
        <v/>
      </c>
      <c r="I4299" s="41"/>
      <c r="J4299" s="65" t="str">
        <f>IFERROR(VLOOKUP(Table49[[#This Row],[ITEM CODE]],Table2[[Item Code]:[Master Name]],3,0),"")</f>
        <v/>
      </c>
      <c r="K4299" s="1" t="str">
        <f>IFERROR(VLOOKUP(Table49[[#This Row],[ITEM CODE]],Table2[[Item Code]:[Master Name]],9,0),"")</f>
        <v/>
      </c>
      <c r="L4299" s="1" t="str">
        <f>IFERROR(VLOOKUP(Table49[[#This Row],[ITEM CODE]],Table2[[Item Code]:[Master Name]],8,0),"")</f>
        <v/>
      </c>
      <c r="M4299" s="41"/>
      <c r="N4299" s="66">
        <f>IFERROR(VLOOKUP(Table49[[#This Row],[ITEM CODE]],Table2[[#All],[Item Code]:[Unit Cost]],10,0),0)</f>
        <v>0</v>
      </c>
      <c r="O4299" s="134">
        <f>IFERROR(VLOOKUP(Table49[[#This Row],[ITEM CODE]],Table2[[#All],[Item Code]:[Unit Cost]],10,0),0)</f>
        <v>0</v>
      </c>
      <c r="P4299" s="56"/>
      <c r="Q4299" s="58"/>
      <c r="R4299" s="58">
        <f>Table49[[#This Row],[QUANTITY]]*Table49[[#This Row],[INV Prices]]</f>
        <v>0</v>
      </c>
      <c r="S4299" s="67"/>
      <c r="V4299" s="41"/>
      <c r="W4299" s="4" t="str">
        <f>IFERROR(VLOOKUP(Table49[[#This Row],[ITEM CODE]],Table2[[Item Code]:[Category ]],6,0),"")</f>
        <v/>
      </c>
      <c r="X4299" s="1" t="str">
        <f>IFERROR(VLOOKUP(Table49[[#This Row],[ITEM CODE]],Table2[[Item Code]:[Sub Category]],7,0),"")</f>
        <v/>
      </c>
      <c r="Y4299" s="68" t="str">
        <f>Table49[[#This Row],[PO Number]]&amp;COUNTIFS($E$5:E4299,E4299)</f>
        <v>0</v>
      </c>
    </row>
    <row r="4300" spans="1:25" ht="14.7" customHeight="1" x14ac:dyDescent="0.3">
      <c r="A4300" s="1" t="str">
        <f>IF(Table49[[#This Row],[ITEM NAME]]="","",ROW()-4)</f>
        <v/>
      </c>
      <c r="B4300" s="68"/>
      <c r="C4300" s="4" t="str">
        <f>IFERROR(VLOOKUP(B4300,Table14[],3,0),"")</f>
        <v/>
      </c>
      <c r="D4300" s="4" t="str">
        <f>IFERROR(VLOOKUP(B4300,Table14[],2,0),"")</f>
        <v/>
      </c>
      <c r="E4300" s="4"/>
      <c r="H4300" s="41" t="str">
        <f>IFERROR(VLOOKUP(Table49[[#This Row],[ITEM CODE]],Table2[[Item Code]:[Master Name]],2,0),"")</f>
        <v/>
      </c>
      <c r="I4300" s="41"/>
      <c r="J4300" s="65" t="str">
        <f>IFERROR(VLOOKUP(Table49[[#This Row],[ITEM CODE]],Table2[[Item Code]:[Master Name]],3,0),"")</f>
        <v/>
      </c>
      <c r="K4300" s="1" t="str">
        <f>IFERROR(VLOOKUP(Table49[[#This Row],[ITEM CODE]],Table2[[Item Code]:[Master Name]],9,0),"")</f>
        <v/>
      </c>
      <c r="L4300" s="1" t="str">
        <f>IFERROR(VLOOKUP(Table49[[#This Row],[ITEM CODE]],Table2[[Item Code]:[Master Name]],8,0),"")</f>
        <v/>
      </c>
      <c r="M4300" s="41"/>
      <c r="N4300" s="66">
        <f>IFERROR(VLOOKUP(Table49[[#This Row],[ITEM CODE]],Table2[[#All],[Item Code]:[Unit Cost]],10,0),0)</f>
        <v>0</v>
      </c>
      <c r="O4300" s="134">
        <f>IFERROR(VLOOKUP(Table49[[#This Row],[ITEM CODE]],Table2[[#All],[Item Code]:[Unit Cost]],10,0),0)</f>
        <v>0</v>
      </c>
      <c r="P4300" s="56"/>
      <c r="Q4300" s="58"/>
      <c r="R4300" s="58">
        <f>Table49[[#This Row],[QUANTITY]]*Table49[[#This Row],[INV Prices]]</f>
        <v>0</v>
      </c>
      <c r="S4300" s="67"/>
      <c r="V4300" s="41"/>
      <c r="W4300" s="4" t="str">
        <f>IFERROR(VLOOKUP(Table49[[#This Row],[ITEM CODE]],Table2[[Item Code]:[Category ]],6,0),"")</f>
        <v/>
      </c>
      <c r="X4300" s="1" t="str">
        <f>IFERROR(VLOOKUP(Table49[[#This Row],[ITEM CODE]],Table2[[Item Code]:[Sub Category]],7,0),"")</f>
        <v/>
      </c>
      <c r="Y4300" s="68" t="str">
        <f>Table49[[#This Row],[PO Number]]&amp;COUNTIFS($E$5:E4300,E4300)</f>
        <v>0</v>
      </c>
    </row>
    <row r="4301" spans="1:25" ht="14.7" customHeight="1" x14ac:dyDescent="0.3">
      <c r="A4301" s="1" t="str">
        <f>IF(Table49[[#This Row],[ITEM NAME]]="","",ROW()-4)</f>
        <v/>
      </c>
      <c r="B4301" s="68"/>
      <c r="C4301" s="4" t="str">
        <f>IFERROR(VLOOKUP(B4301,Table14[],3,0),"")</f>
        <v/>
      </c>
      <c r="D4301" s="4" t="str">
        <f>IFERROR(VLOOKUP(B4301,Table14[],2,0),"")</f>
        <v/>
      </c>
      <c r="E4301" s="4"/>
      <c r="H4301" s="41" t="str">
        <f>IFERROR(VLOOKUP(Table49[[#This Row],[ITEM CODE]],Table2[[Item Code]:[Master Name]],2,0),"")</f>
        <v/>
      </c>
      <c r="I4301" s="41"/>
      <c r="J4301" s="65" t="str">
        <f>IFERROR(VLOOKUP(Table49[[#This Row],[ITEM CODE]],Table2[[Item Code]:[Master Name]],3,0),"")</f>
        <v/>
      </c>
      <c r="K4301" s="1" t="str">
        <f>IFERROR(VLOOKUP(Table49[[#This Row],[ITEM CODE]],Table2[[Item Code]:[Master Name]],9,0),"")</f>
        <v/>
      </c>
      <c r="L4301" s="1" t="str">
        <f>IFERROR(VLOOKUP(Table49[[#This Row],[ITEM CODE]],Table2[[Item Code]:[Master Name]],8,0),"")</f>
        <v/>
      </c>
      <c r="M4301" s="41"/>
      <c r="N4301" s="66">
        <f>IFERROR(VLOOKUP(Table49[[#This Row],[ITEM CODE]],Table2[[#All],[Item Code]:[Unit Cost]],10,0),0)</f>
        <v>0</v>
      </c>
      <c r="O4301" s="134">
        <f>IFERROR(VLOOKUP(Table49[[#This Row],[ITEM CODE]],Table2[[#All],[Item Code]:[Unit Cost]],10,0),0)</f>
        <v>0</v>
      </c>
      <c r="P4301" s="56"/>
      <c r="Q4301" s="58"/>
      <c r="R4301" s="58">
        <f>Table49[[#This Row],[QUANTITY]]*Table49[[#This Row],[INV Prices]]</f>
        <v>0</v>
      </c>
      <c r="S4301" s="67"/>
      <c r="V4301" s="41"/>
      <c r="W4301" s="4" t="str">
        <f>IFERROR(VLOOKUP(Table49[[#This Row],[ITEM CODE]],Table2[[Item Code]:[Category ]],6,0),"")</f>
        <v/>
      </c>
      <c r="X4301" s="1" t="str">
        <f>IFERROR(VLOOKUP(Table49[[#This Row],[ITEM CODE]],Table2[[Item Code]:[Sub Category]],7,0),"")</f>
        <v/>
      </c>
      <c r="Y4301" s="68" t="str">
        <f>Table49[[#This Row],[PO Number]]&amp;COUNTIFS($E$5:E4301,E4301)</f>
        <v>0</v>
      </c>
    </row>
    <row r="4302" spans="1:25" ht="14.7" customHeight="1" x14ac:dyDescent="0.3">
      <c r="A4302" s="1" t="str">
        <f>IF(Table49[[#This Row],[ITEM NAME]]="","",ROW()-4)</f>
        <v/>
      </c>
      <c r="B4302" s="68"/>
      <c r="C4302" s="4" t="str">
        <f>IFERROR(VLOOKUP(B4302,Table14[],3,0),"")</f>
        <v/>
      </c>
      <c r="D4302" s="4" t="str">
        <f>IFERROR(VLOOKUP(B4302,Table14[],2,0),"")</f>
        <v/>
      </c>
      <c r="E4302" s="4"/>
      <c r="H4302" s="41" t="str">
        <f>IFERROR(VLOOKUP(Table49[[#This Row],[ITEM CODE]],Table2[[Item Code]:[Master Name]],2,0),"")</f>
        <v/>
      </c>
      <c r="I4302" s="41"/>
      <c r="J4302" s="65" t="str">
        <f>IFERROR(VLOOKUP(Table49[[#This Row],[ITEM CODE]],Table2[[Item Code]:[Master Name]],3,0),"")</f>
        <v/>
      </c>
      <c r="K4302" s="1" t="str">
        <f>IFERROR(VLOOKUP(Table49[[#This Row],[ITEM CODE]],Table2[[Item Code]:[Master Name]],9,0),"")</f>
        <v/>
      </c>
      <c r="L4302" s="1" t="str">
        <f>IFERROR(VLOOKUP(Table49[[#This Row],[ITEM CODE]],Table2[[Item Code]:[Master Name]],8,0),"")</f>
        <v/>
      </c>
      <c r="M4302" s="41"/>
      <c r="N4302" s="66">
        <f>IFERROR(VLOOKUP(Table49[[#This Row],[ITEM CODE]],Table2[[#All],[Item Code]:[Unit Cost]],10,0),0)</f>
        <v>0</v>
      </c>
      <c r="O4302" s="134">
        <f>IFERROR(VLOOKUP(Table49[[#This Row],[ITEM CODE]],Table2[[#All],[Item Code]:[Unit Cost]],10,0),0)</f>
        <v>0</v>
      </c>
      <c r="P4302" s="56"/>
      <c r="Q4302" s="58"/>
      <c r="R4302" s="58">
        <f>Table49[[#This Row],[QUANTITY]]*Table49[[#This Row],[INV Prices]]</f>
        <v>0</v>
      </c>
      <c r="S4302" s="67"/>
      <c r="V4302" s="41"/>
      <c r="W4302" s="4" t="str">
        <f>IFERROR(VLOOKUP(Table49[[#This Row],[ITEM CODE]],Table2[[Item Code]:[Category ]],6,0),"")</f>
        <v/>
      </c>
      <c r="X4302" s="1" t="str">
        <f>IFERROR(VLOOKUP(Table49[[#This Row],[ITEM CODE]],Table2[[Item Code]:[Sub Category]],7,0),"")</f>
        <v/>
      </c>
      <c r="Y4302" s="68" t="str">
        <f>Table49[[#This Row],[PO Number]]&amp;COUNTIFS($E$5:E4302,E4302)</f>
        <v>0</v>
      </c>
    </row>
    <row r="4303" spans="1:25" ht="14.7" customHeight="1" x14ac:dyDescent="0.3">
      <c r="A4303" s="1" t="str">
        <f>IF(Table49[[#This Row],[ITEM NAME]]="","",ROW()-4)</f>
        <v/>
      </c>
      <c r="B4303" s="68"/>
      <c r="C4303" s="4" t="str">
        <f>IFERROR(VLOOKUP(B4303,Table14[],3,0),"")</f>
        <v/>
      </c>
      <c r="D4303" s="4" t="str">
        <f>IFERROR(VLOOKUP(B4303,Table14[],2,0),"")</f>
        <v/>
      </c>
      <c r="E4303" s="4"/>
      <c r="H4303" s="41" t="str">
        <f>IFERROR(VLOOKUP(Table49[[#This Row],[ITEM CODE]],Table2[[Item Code]:[Master Name]],2,0),"")</f>
        <v/>
      </c>
      <c r="I4303" s="41"/>
      <c r="J4303" s="65" t="str">
        <f>IFERROR(VLOOKUP(Table49[[#This Row],[ITEM CODE]],Table2[[Item Code]:[Master Name]],3,0),"")</f>
        <v/>
      </c>
      <c r="K4303" s="1" t="str">
        <f>IFERROR(VLOOKUP(Table49[[#This Row],[ITEM CODE]],Table2[[Item Code]:[Master Name]],9,0),"")</f>
        <v/>
      </c>
      <c r="L4303" s="1" t="str">
        <f>IFERROR(VLOOKUP(Table49[[#This Row],[ITEM CODE]],Table2[[Item Code]:[Master Name]],8,0),"")</f>
        <v/>
      </c>
      <c r="M4303" s="41"/>
      <c r="N4303" s="66">
        <f>IFERROR(VLOOKUP(Table49[[#This Row],[ITEM CODE]],Table2[[#All],[Item Code]:[Unit Cost]],10,0),0)</f>
        <v>0</v>
      </c>
      <c r="O4303" s="134">
        <f>IFERROR(VLOOKUP(Table49[[#This Row],[ITEM CODE]],Table2[[#All],[Item Code]:[Unit Cost]],10,0),0)</f>
        <v>0</v>
      </c>
      <c r="P4303" s="56"/>
      <c r="Q4303" s="58"/>
      <c r="R4303" s="58">
        <f>Table49[[#This Row],[QUANTITY]]*Table49[[#This Row],[INV Prices]]</f>
        <v>0</v>
      </c>
      <c r="S4303" s="67"/>
      <c r="V4303" s="41"/>
      <c r="W4303" s="4" t="str">
        <f>IFERROR(VLOOKUP(Table49[[#This Row],[ITEM CODE]],Table2[[Item Code]:[Category ]],6,0),"")</f>
        <v/>
      </c>
      <c r="X4303" s="1" t="str">
        <f>IFERROR(VLOOKUP(Table49[[#This Row],[ITEM CODE]],Table2[[Item Code]:[Sub Category]],7,0),"")</f>
        <v/>
      </c>
      <c r="Y4303" s="68" t="str">
        <f>Table49[[#This Row],[PO Number]]&amp;COUNTIFS($E$5:E4303,E4303)</f>
        <v>0</v>
      </c>
    </row>
    <row r="4304" spans="1:25" ht="14.7" customHeight="1" x14ac:dyDescent="0.3">
      <c r="A4304" s="1" t="str">
        <f>IF(Table49[[#This Row],[ITEM NAME]]="","",ROW()-4)</f>
        <v/>
      </c>
      <c r="B4304" s="68"/>
      <c r="C4304" s="4" t="str">
        <f>IFERROR(VLOOKUP(B4304,Table14[],3,0),"")</f>
        <v/>
      </c>
      <c r="D4304" s="4" t="str">
        <f>IFERROR(VLOOKUP(B4304,Table14[],2,0),"")</f>
        <v/>
      </c>
      <c r="E4304" s="4"/>
      <c r="H4304" s="41" t="str">
        <f>IFERROR(VLOOKUP(Table49[[#This Row],[ITEM CODE]],Table2[[Item Code]:[Master Name]],2,0),"")</f>
        <v/>
      </c>
      <c r="I4304" s="41"/>
      <c r="J4304" s="65" t="str">
        <f>IFERROR(VLOOKUP(Table49[[#This Row],[ITEM CODE]],Table2[[Item Code]:[Master Name]],3,0),"")</f>
        <v/>
      </c>
      <c r="K4304" s="1" t="str">
        <f>IFERROR(VLOOKUP(Table49[[#This Row],[ITEM CODE]],Table2[[Item Code]:[Master Name]],9,0),"")</f>
        <v/>
      </c>
      <c r="L4304" s="1" t="str">
        <f>IFERROR(VLOOKUP(Table49[[#This Row],[ITEM CODE]],Table2[[Item Code]:[Master Name]],8,0),"")</f>
        <v/>
      </c>
      <c r="M4304" s="41"/>
      <c r="N4304" s="66">
        <f>IFERROR(VLOOKUP(Table49[[#This Row],[ITEM CODE]],Table2[[#All],[Item Code]:[Unit Cost]],10,0),0)</f>
        <v>0</v>
      </c>
      <c r="O4304" s="134">
        <f>IFERROR(VLOOKUP(Table49[[#This Row],[ITEM CODE]],Table2[[#All],[Item Code]:[Unit Cost]],10,0),0)</f>
        <v>0</v>
      </c>
      <c r="P4304" s="56"/>
      <c r="Q4304" s="58"/>
      <c r="R4304" s="58">
        <f>Table49[[#This Row],[QUANTITY]]*Table49[[#This Row],[INV Prices]]</f>
        <v>0</v>
      </c>
      <c r="S4304" s="67"/>
      <c r="V4304" s="41"/>
      <c r="W4304" s="4" t="str">
        <f>IFERROR(VLOOKUP(Table49[[#This Row],[ITEM CODE]],Table2[[Item Code]:[Category ]],6,0),"")</f>
        <v/>
      </c>
      <c r="X4304" s="1" t="str">
        <f>IFERROR(VLOOKUP(Table49[[#This Row],[ITEM CODE]],Table2[[Item Code]:[Sub Category]],7,0),"")</f>
        <v/>
      </c>
      <c r="Y4304" s="68" t="str">
        <f>Table49[[#This Row],[PO Number]]&amp;COUNTIFS($E$5:E4304,E4304)</f>
        <v>0</v>
      </c>
    </row>
    <row r="4305" spans="1:25" ht="14.7" customHeight="1" x14ac:dyDescent="0.3">
      <c r="A4305" s="1" t="str">
        <f>IF(Table49[[#This Row],[ITEM NAME]]="","",ROW()-4)</f>
        <v/>
      </c>
      <c r="B4305" s="68"/>
      <c r="C4305" s="4" t="str">
        <f>IFERROR(VLOOKUP(B4305,Table14[],3,0),"")</f>
        <v/>
      </c>
      <c r="D4305" s="4" t="str">
        <f>IFERROR(VLOOKUP(B4305,Table14[],2,0),"")</f>
        <v/>
      </c>
      <c r="E4305" s="4"/>
      <c r="H4305" s="41" t="str">
        <f>IFERROR(VLOOKUP(Table49[[#This Row],[ITEM CODE]],Table2[[Item Code]:[Master Name]],2,0),"")</f>
        <v/>
      </c>
      <c r="I4305" s="41"/>
      <c r="J4305" s="65" t="str">
        <f>IFERROR(VLOOKUP(Table49[[#This Row],[ITEM CODE]],Table2[[Item Code]:[Master Name]],3,0),"")</f>
        <v/>
      </c>
      <c r="K4305" s="1" t="str">
        <f>IFERROR(VLOOKUP(Table49[[#This Row],[ITEM CODE]],Table2[[Item Code]:[Master Name]],9,0),"")</f>
        <v/>
      </c>
      <c r="L4305" s="1" t="str">
        <f>IFERROR(VLOOKUP(Table49[[#This Row],[ITEM CODE]],Table2[[Item Code]:[Master Name]],8,0),"")</f>
        <v/>
      </c>
      <c r="M4305" s="41"/>
      <c r="N4305" s="66">
        <f>IFERROR(VLOOKUP(Table49[[#This Row],[ITEM CODE]],Table2[[#All],[Item Code]:[Unit Cost]],10,0),0)</f>
        <v>0</v>
      </c>
      <c r="O4305" s="134">
        <f>IFERROR(VLOOKUP(Table49[[#This Row],[ITEM CODE]],Table2[[#All],[Item Code]:[Unit Cost]],10,0),0)</f>
        <v>0</v>
      </c>
      <c r="P4305" s="56"/>
      <c r="Q4305" s="58"/>
      <c r="R4305" s="58">
        <f>Table49[[#This Row],[QUANTITY]]*Table49[[#This Row],[INV Prices]]</f>
        <v>0</v>
      </c>
      <c r="S4305" s="67"/>
      <c r="V4305" s="41"/>
      <c r="W4305" s="4" t="str">
        <f>IFERROR(VLOOKUP(Table49[[#This Row],[ITEM CODE]],Table2[[Item Code]:[Category ]],6,0),"")</f>
        <v/>
      </c>
      <c r="X4305" s="1" t="str">
        <f>IFERROR(VLOOKUP(Table49[[#This Row],[ITEM CODE]],Table2[[Item Code]:[Sub Category]],7,0),"")</f>
        <v/>
      </c>
      <c r="Y4305" s="68" t="str">
        <f>Table49[[#This Row],[PO Number]]&amp;COUNTIFS($E$5:E4305,E4305)</f>
        <v>0</v>
      </c>
    </row>
    <row r="4306" spans="1:25" ht="14.7" customHeight="1" x14ac:dyDescent="0.3">
      <c r="A4306" s="1" t="str">
        <f>IF(Table49[[#This Row],[ITEM NAME]]="","",ROW()-4)</f>
        <v/>
      </c>
      <c r="B4306" s="68"/>
      <c r="C4306" s="4" t="str">
        <f>IFERROR(VLOOKUP(B4306,Table14[],3,0),"")</f>
        <v/>
      </c>
      <c r="D4306" s="4" t="str">
        <f>IFERROR(VLOOKUP(B4306,Table14[],2,0),"")</f>
        <v/>
      </c>
      <c r="E4306" s="4"/>
      <c r="H4306" s="41" t="str">
        <f>IFERROR(VLOOKUP(Table49[[#This Row],[ITEM CODE]],Table2[[Item Code]:[Master Name]],2,0),"")</f>
        <v/>
      </c>
      <c r="I4306" s="41"/>
      <c r="J4306" s="65" t="str">
        <f>IFERROR(VLOOKUP(Table49[[#This Row],[ITEM CODE]],Table2[[Item Code]:[Master Name]],3,0),"")</f>
        <v/>
      </c>
      <c r="K4306" s="1" t="str">
        <f>IFERROR(VLOOKUP(Table49[[#This Row],[ITEM CODE]],Table2[[Item Code]:[Master Name]],9,0),"")</f>
        <v/>
      </c>
      <c r="L4306" s="1" t="str">
        <f>IFERROR(VLOOKUP(Table49[[#This Row],[ITEM CODE]],Table2[[Item Code]:[Master Name]],8,0),"")</f>
        <v/>
      </c>
      <c r="M4306" s="41"/>
      <c r="N4306" s="66">
        <f>IFERROR(VLOOKUP(Table49[[#This Row],[ITEM CODE]],Table2[[#All],[Item Code]:[Unit Cost]],10,0),0)</f>
        <v>0</v>
      </c>
      <c r="O4306" s="134">
        <f>IFERROR(VLOOKUP(Table49[[#This Row],[ITEM CODE]],Table2[[#All],[Item Code]:[Unit Cost]],10,0),0)</f>
        <v>0</v>
      </c>
      <c r="P4306" s="56"/>
      <c r="Q4306" s="58"/>
      <c r="R4306" s="58">
        <f>Table49[[#This Row],[QUANTITY]]*Table49[[#This Row],[INV Prices]]</f>
        <v>0</v>
      </c>
      <c r="S4306" s="67"/>
      <c r="V4306" s="41"/>
      <c r="W4306" s="4" t="str">
        <f>IFERROR(VLOOKUP(Table49[[#This Row],[ITEM CODE]],Table2[[Item Code]:[Category ]],6,0),"")</f>
        <v/>
      </c>
      <c r="X4306" s="1" t="str">
        <f>IFERROR(VLOOKUP(Table49[[#This Row],[ITEM CODE]],Table2[[Item Code]:[Sub Category]],7,0),"")</f>
        <v/>
      </c>
      <c r="Y4306" s="68" t="str">
        <f>Table49[[#This Row],[PO Number]]&amp;COUNTIFS($E$5:E4306,E4306)</f>
        <v>0</v>
      </c>
    </row>
    <row r="4307" spans="1:25" ht="14.7" customHeight="1" x14ac:dyDescent="0.3">
      <c r="A4307" s="1" t="str">
        <f>IF(Table49[[#This Row],[ITEM NAME]]="","",ROW()-4)</f>
        <v/>
      </c>
      <c r="B4307" s="68"/>
      <c r="C4307" s="4" t="str">
        <f>IFERROR(VLOOKUP(B4307,Table14[],3,0),"")</f>
        <v/>
      </c>
      <c r="D4307" s="4" t="str">
        <f>IFERROR(VLOOKUP(B4307,Table14[],2,0),"")</f>
        <v/>
      </c>
      <c r="E4307" s="4"/>
      <c r="H4307" s="41" t="str">
        <f>IFERROR(VLOOKUP(Table49[[#This Row],[ITEM CODE]],Table2[[Item Code]:[Master Name]],2,0),"")</f>
        <v/>
      </c>
      <c r="I4307" s="41"/>
      <c r="J4307" s="65" t="str">
        <f>IFERROR(VLOOKUP(Table49[[#This Row],[ITEM CODE]],Table2[[Item Code]:[Master Name]],3,0),"")</f>
        <v/>
      </c>
      <c r="K4307" s="1" t="str">
        <f>IFERROR(VLOOKUP(Table49[[#This Row],[ITEM CODE]],Table2[[Item Code]:[Master Name]],9,0),"")</f>
        <v/>
      </c>
      <c r="L4307" s="1" t="str">
        <f>IFERROR(VLOOKUP(Table49[[#This Row],[ITEM CODE]],Table2[[Item Code]:[Master Name]],8,0),"")</f>
        <v/>
      </c>
      <c r="M4307" s="41"/>
      <c r="N4307" s="66">
        <f>IFERROR(VLOOKUP(Table49[[#This Row],[ITEM CODE]],Table2[[#All],[Item Code]:[Unit Cost]],10,0),0)</f>
        <v>0</v>
      </c>
      <c r="O4307" s="134">
        <f>IFERROR(VLOOKUP(Table49[[#This Row],[ITEM CODE]],Table2[[#All],[Item Code]:[Unit Cost]],10,0),0)</f>
        <v>0</v>
      </c>
      <c r="P4307" s="56"/>
      <c r="Q4307" s="58"/>
      <c r="R4307" s="58">
        <f>Table49[[#This Row],[QUANTITY]]*Table49[[#This Row],[INV Prices]]</f>
        <v>0</v>
      </c>
      <c r="S4307" s="67"/>
      <c r="V4307" s="41"/>
      <c r="W4307" s="4" t="str">
        <f>IFERROR(VLOOKUP(Table49[[#This Row],[ITEM CODE]],Table2[[Item Code]:[Category ]],6,0),"")</f>
        <v/>
      </c>
      <c r="X4307" s="1" t="str">
        <f>IFERROR(VLOOKUP(Table49[[#This Row],[ITEM CODE]],Table2[[Item Code]:[Sub Category]],7,0),"")</f>
        <v/>
      </c>
      <c r="Y4307" s="68" t="str">
        <f>Table49[[#This Row],[PO Number]]&amp;COUNTIFS($E$5:E4307,E4307)</f>
        <v>0</v>
      </c>
    </row>
    <row r="4308" spans="1:25" ht="14.7" customHeight="1" x14ac:dyDescent="0.3">
      <c r="A4308" s="1" t="str">
        <f>IF(Table49[[#This Row],[ITEM NAME]]="","",ROW()-4)</f>
        <v/>
      </c>
      <c r="B4308" s="68"/>
      <c r="C4308" s="4" t="str">
        <f>IFERROR(VLOOKUP(B4308,Table14[],3,0),"")</f>
        <v/>
      </c>
      <c r="D4308" s="4" t="str">
        <f>IFERROR(VLOOKUP(B4308,Table14[],2,0),"")</f>
        <v/>
      </c>
      <c r="E4308" s="4"/>
      <c r="H4308" s="41" t="str">
        <f>IFERROR(VLOOKUP(Table49[[#This Row],[ITEM CODE]],Table2[[Item Code]:[Master Name]],2,0),"")</f>
        <v/>
      </c>
      <c r="I4308" s="41"/>
      <c r="J4308" s="65" t="str">
        <f>IFERROR(VLOOKUP(Table49[[#This Row],[ITEM CODE]],Table2[[Item Code]:[Master Name]],3,0),"")</f>
        <v/>
      </c>
      <c r="K4308" s="1" t="str">
        <f>IFERROR(VLOOKUP(Table49[[#This Row],[ITEM CODE]],Table2[[Item Code]:[Master Name]],9,0),"")</f>
        <v/>
      </c>
      <c r="L4308" s="1" t="str">
        <f>IFERROR(VLOOKUP(Table49[[#This Row],[ITEM CODE]],Table2[[Item Code]:[Master Name]],8,0),"")</f>
        <v/>
      </c>
      <c r="M4308" s="41"/>
      <c r="N4308" s="66">
        <f>IFERROR(VLOOKUP(Table49[[#This Row],[ITEM CODE]],Table2[[#All],[Item Code]:[Unit Cost]],10,0),0)</f>
        <v>0</v>
      </c>
      <c r="O4308" s="134">
        <f>IFERROR(VLOOKUP(Table49[[#This Row],[ITEM CODE]],Table2[[#All],[Item Code]:[Unit Cost]],10,0),0)</f>
        <v>0</v>
      </c>
      <c r="P4308" s="56"/>
      <c r="Q4308" s="58"/>
      <c r="R4308" s="58">
        <f>Table49[[#This Row],[QUANTITY]]*Table49[[#This Row],[INV Prices]]</f>
        <v>0</v>
      </c>
      <c r="S4308" s="67"/>
      <c r="V4308" s="41"/>
      <c r="W4308" s="4" t="str">
        <f>IFERROR(VLOOKUP(Table49[[#This Row],[ITEM CODE]],Table2[[Item Code]:[Category ]],6,0),"")</f>
        <v/>
      </c>
      <c r="X4308" s="1" t="str">
        <f>IFERROR(VLOOKUP(Table49[[#This Row],[ITEM CODE]],Table2[[Item Code]:[Sub Category]],7,0),"")</f>
        <v/>
      </c>
      <c r="Y4308" s="68" t="str">
        <f>Table49[[#This Row],[PO Number]]&amp;COUNTIFS($E$5:E4308,E4308)</f>
        <v>0</v>
      </c>
    </row>
    <row r="4309" spans="1:25" ht="14.7" customHeight="1" x14ac:dyDescent="0.3">
      <c r="A4309" s="1" t="str">
        <f>IF(Table49[[#This Row],[ITEM NAME]]="","",ROW()-4)</f>
        <v/>
      </c>
      <c r="B4309" s="68"/>
      <c r="C4309" s="4" t="str">
        <f>IFERROR(VLOOKUP(B4309,Table14[],3,0),"")</f>
        <v/>
      </c>
      <c r="D4309" s="4" t="str">
        <f>IFERROR(VLOOKUP(B4309,Table14[],2,0),"")</f>
        <v/>
      </c>
      <c r="E4309" s="4"/>
      <c r="H4309" s="41" t="str">
        <f>IFERROR(VLOOKUP(Table49[[#This Row],[ITEM CODE]],Table2[[Item Code]:[Master Name]],2,0),"")</f>
        <v/>
      </c>
      <c r="I4309" s="41"/>
      <c r="J4309" s="65" t="str">
        <f>IFERROR(VLOOKUP(Table49[[#This Row],[ITEM CODE]],Table2[[Item Code]:[Master Name]],3,0),"")</f>
        <v/>
      </c>
      <c r="K4309" s="1" t="str">
        <f>IFERROR(VLOOKUP(Table49[[#This Row],[ITEM CODE]],Table2[[Item Code]:[Master Name]],9,0),"")</f>
        <v/>
      </c>
      <c r="L4309" s="1" t="str">
        <f>IFERROR(VLOOKUP(Table49[[#This Row],[ITEM CODE]],Table2[[Item Code]:[Master Name]],8,0),"")</f>
        <v/>
      </c>
      <c r="M4309" s="41"/>
      <c r="N4309" s="66">
        <f>IFERROR(VLOOKUP(Table49[[#This Row],[ITEM CODE]],Table2[[#All],[Item Code]:[Unit Cost]],10,0),0)</f>
        <v>0</v>
      </c>
      <c r="O4309" s="134">
        <f>IFERROR(VLOOKUP(Table49[[#This Row],[ITEM CODE]],Table2[[#All],[Item Code]:[Unit Cost]],10,0),0)</f>
        <v>0</v>
      </c>
      <c r="P4309" s="56"/>
      <c r="Q4309" s="58"/>
      <c r="R4309" s="58">
        <f>Table49[[#This Row],[QUANTITY]]*Table49[[#This Row],[INV Prices]]</f>
        <v>0</v>
      </c>
      <c r="S4309" s="67"/>
      <c r="V4309" s="41"/>
      <c r="W4309" s="4" t="str">
        <f>IFERROR(VLOOKUP(Table49[[#This Row],[ITEM CODE]],Table2[[Item Code]:[Category ]],6,0),"")</f>
        <v/>
      </c>
      <c r="X4309" s="1" t="str">
        <f>IFERROR(VLOOKUP(Table49[[#This Row],[ITEM CODE]],Table2[[Item Code]:[Sub Category]],7,0),"")</f>
        <v/>
      </c>
      <c r="Y4309" s="68" t="str">
        <f>Table49[[#This Row],[PO Number]]&amp;COUNTIFS($E$5:E4309,E4309)</f>
        <v>0</v>
      </c>
    </row>
    <row r="4310" spans="1:25" ht="14.7" customHeight="1" x14ac:dyDescent="0.3">
      <c r="A4310" s="1" t="str">
        <f>IF(Table49[[#This Row],[ITEM NAME]]="","",ROW()-4)</f>
        <v/>
      </c>
      <c r="B4310" s="68"/>
      <c r="C4310" s="4" t="str">
        <f>IFERROR(VLOOKUP(B4310,Table14[],3,0),"")</f>
        <v/>
      </c>
      <c r="D4310" s="4" t="str">
        <f>IFERROR(VLOOKUP(B4310,Table14[],2,0),"")</f>
        <v/>
      </c>
      <c r="E4310" s="4"/>
      <c r="H4310" s="41" t="str">
        <f>IFERROR(VLOOKUP(Table49[[#This Row],[ITEM CODE]],Table2[[Item Code]:[Master Name]],2,0),"")</f>
        <v/>
      </c>
      <c r="I4310" s="41"/>
      <c r="J4310" s="65" t="str">
        <f>IFERROR(VLOOKUP(Table49[[#This Row],[ITEM CODE]],Table2[[Item Code]:[Master Name]],3,0),"")</f>
        <v/>
      </c>
      <c r="K4310" s="1" t="str">
        <f>IFERROR(VLOOKUP(Table49[[#This Row],[ITEM CODE]],Table2[[Item Code]:[Master Name]],9,0),"")</f>
        <v/>
      </c>
      <c r="L4310" s="1" t="str">
        <f>IFERROR(VLOOKUP(Table49[[#This Row],[ITEM CODE]],Table2[[Item Code]:[Master Name]],8,0),"")</f>
        <v/>
      </c>
      <c r="M4310" s="41"/>
      <c r="N4310" s="66">
        <f>IFERROR(VLOOKUP(Table49[[#This Row],[ITEM CODE]],Table2[[#All],[Item Code]:[Unit Cost]],10,0),0)</f>
        <v>0</v>
      </c>
      <c r="O4310" s="134">
        <f>IFERROR(VLOOKUP(Table49[[#This Row],[ITEM CODE]],Table2[[#All],[Item Code]:[Unit Cost]],10,0),0)</f>
        <v>0</v>
      </c>
      <c r="P4310" s="56"/>
      <c r="Q4310" s="58"/>
      <c r="R4310" s="58">
        <f>Table49[[#This Row],[QUANTITY]]*Table49[[#This Row],[INV Prices]]</f>
        <v>0</v>
      </c>
      <c r="S4310" s="67"/>
      <c r="V4310" s="41"/>
      <c r="W4310" s="4" t="str">
        <f>IFERROR(VLOOKUP(Table49[[#This Row],[ITEM CODE]],Table2[[Item Code]:[Category ]],6,0),"")</f>
        <v/>
      </c>
      <c r="X4310" s="1" t="str">
        <f>IFERROR(VLOOKUP(Table49[[#This Row],[ITEM CODE]],Table2[[Item Code]:[Sub Category]],7,0),"")</f>
        <v/>
      </c>
      <c r="Y4310" s="68" t="str">
        <f>Table49[[#This Row],[PO Number]]&amp;COUNTIFS($E$5:E4310,E4310)</f>
        <v>0</v>
      </c>
    </row>
    <row r="4311" spans="1:25" ht="14.7" customHeight="1" x14ac:dyDescent="0.3">
      <c r="A4311" s="1" t="str">
        <f>IF(Table49[[#This Row],[ITEM NAME]]="","",ROW()-4)</f>
        <v/>
      </c>
      <c r="B4311" s="68"/>
      <c r="C4311" s="4" t="str">
        <f>IFERROR(VLOOKUP(B4311,Table14[],3,0),"")</f>
        <v/>
      </c>
      <c r="D4311" s="4" t="str">
        <f>IFERROR(VLOOKUP(B4311,Table14[],2,0),"")</f>
        <v/>
      </c>
      <c r="E4311" s="4"/>
      <c r="H4311" s="41" t="str">
        <f>IFERROR(VLOOKUP(Table49[[#This Row],[ITEM CODE]],Table2[[Item Code]:[Master Name]],2,0),"")</f>
        <v/>
      </c>
      <c r="I4311" s="41"/>
      <c r="J4311" s="65" t="str">
        <f>IFERROR(VLOOKUP(Table49[[#This Row],[ITEM CODE]],Table2[[Item Code]:[Master Name]],3,0),"")</f>
        <v/>
      </c>
      <c r="K4311" s="1" t="str">
        <f>IFERROR(VLOOKUP(Table49[[#This Row],[ITEM CODE]],Table2[[Item Code]:[Master Name]],9,0),"")</f>
        <v/>
      </c>
      <c r="L4311" s="1" t="str">
        <f>IFERROR(VLOOKUP(Table49[[#This Row],[ITEM CODE]],Table2[[Item Code]:[Master Name]],8,0),"")</f>
        <v/>
      </c>
      <c r="M4311" s="41"/>
      <c r="N4311" s="66">
        <f>IFERROR(VLOOKUP(Table49[[#This Row],[ITEM CODE]],Table2[[#All],[Item Code]:[Unit Cost]],10,0),0)</f>
        <v>0</v>
      </c>
      <c r="O4311" s="134">
        <f>IFERROR(VLOOKUP(Table49[[#This Row],[ITEM CODE]],Table2[[#All],[Item Code]:[Unit Cost]],10,0),0)</f>
        <v>0</v>
      </c>
      <c r="P4311" s="56"/>
      <c r="Q4311" s="58"/>
      <c r="R4311" s="58">
        <f>Table49[[#This Row],[QUANTITY]]*Table49[[#This Row],[INV Prices]]</f>
        <v>0</v>
      </c>
      <c r="S4311" s="67"/>
      <c r="V4311" s="41"/>
      <c r="W4311" s="4" t="str">
        <f>IFERROR(VLOOKUP(Table49[[#This Row],[ITEM CODE]],Table2[[Item Code]:[Category ]],6,0),"")</f>
        <v/>
      </c>
      <c r="X4311" s="1" t="str">
        <f>IFERROR(VLOOKUP(Table49[[#This Row],[ITEM CODE]],Table2[[Item Code]:[Sub Category]],7,0),"")</f>
        <v/>
      </c>
      <c r="Y4311" s="68" t="str">
        <f>Table49[[#This Row],[PO Number]]&amp;COUNTIFS($E$5:E4311,E4311)</f>
        <v>0</v>
      </c>
    </row>
    <row r="4312" spans="1:25" ht="14.7" customHeight="1" x14ac:dyDescent="0.3">
      <c r="A4312" s="1" t="str">
        <f>IF(Table49[[#This Row],[ITEM NAME]]="","",ROW()-4)</f>
        <v/>
      </c>
      <c r="B4312" s="68"/>
      <c r="C4312" s="4" t="str">
        <f>IFERROR(VLOOKUP(B4312,Table14[],3,0),"")</f>
        <v/>
      </c>
      <c r="D4312" s="4" t="str">
        <f>IFERROR(VLOOKUP(B4312,Table14[],2,0),"")</f>
        <v/>
      </c>
      <c r="E4312" s="4"/>
      <c r="H4312" s="41" t="str">
        <f>IFERROR(VLOOKUP(Table49[[#This Row],[ITEM CODE]],Table2[[Item Code]:[Master Name]],2,0),"")</f>
        <v/>
      </c>
      <c r="I4312" s="41"/>
      <c r="J4312" s="65" t="str">
        <f>IFERROR(VLOOKUP(Table49[[#This Row],[ITEM CODE]],Table2[[Item Code]:[Master Name]],3,0),"")</f>
        <v/>
      </c>
      <c r="K4312" s="1" t="str">
        <f>IFERROR(VLOOKUP(Table49[[#This Row],[ITEM CODE]],Table2[[Item Code]:[Master Name]],9,0),"")</f>
        <v/>
      </c>
      <c r="L4312" s="1" t="str">
        <f>IFERROR(VLOOKUP(Table49[[#This Row],[ITEM CODE]],Table2[[Item Code]:[Master Name]],8,0),"")</f>
        <v/>
      </c>
      <c r="M4312" s="41"/>
      <c r="N4312" s="66">
        <f>IFERROR(VLOOKUP(Table49[[#This Row],[ITEM CODE]],Table2[[#All],[Item Code]:[Unit Cost]],10,0),0)</f>
        <v>0</v>
      </c>
      <c r="O4312" s="134">
        <f>IFERROR(VLOOKUP(Table49[[#This Row],[ITEM CODE]],Table2[[#All],[Item Code]:[Unit Cost]],10,0),0)</f>
        <v>0</v>
      </c>
      <c r="P4312" s="56"/>
      <c r="Q4312" s="58"/>
      <c r="R4312" s="58">
        <f>Table49[[#This Row],[QUANTITY]]*Table49[[#This Row],[INV Prices]]</f>
        <v>0</v>
      </c>
      <c r="S4312" s="67"/>
      <c r="V4312" s="41"/>
      <c r="W4312" s="4" t="str">
        <f>IFERROR(VLOOKUP(Table49[[#This Row],[ITEM CODE]],Table2[[Item Code]:[Category ]],6,0),"")</f>
        <v/>
      </c>
      <c r="X4312" s="1" t="str">
        <f>IFERROR(VLOOKUP(Table49[[#This Row],[ITEM CODE]],Table2[[Item Code]:[Sub Category]],7,0),"")</f>
        <v/>
      </c>
      <c r="Y4312" s="68" t="str">
        <f>Table49[[#This Row],[PO Number]]&amp;COUNTIFS($E$5:E4312,E4312)</f>
        <v>0</v>
      </c>
    </row>
    <row r="4313" spans="1:25" ht="14.7" customHeight="1" x14ac:dyDescent="0.3">
      <c r="A4313" s="1" t="str">
        <f>IF(Table49[[#This Row],[ITEM NAME]]="","",ROW()-4)</f>
        <v/>
      </c>
      <c r="B4313" s="68"/>
      <c r="C4313" s="4" t="str">
        <f>IFERROR(VLOOKUP(B4313,Table14[],3,0),"")</f>
        <v/>
      </c>
      <c r="D4313" s="4" t="str">
        <f>IFERROR(VLOOKUP(B4313,Table14[],2,0),"")</f>
        <v/>
      </c>
      <c r="E4313" s="4"/>
      <c r="H4313" s="41" t="str">
        <f>IFERROR(VLOOKUP(Table49[[#This Row],[ITEM CODE]],Table2[[Item Code]:[Master Name]],2,0),"")</f>
        <v/>
      </c>
      <c r="I4313" s="41"/>
      <c r="J4313" s="65" t="str">
        <f>IFERROR(VLOOKUP(Table49[[#This Row],[ITEM CODE]],Table2[[Item Code]:[Master Name]],3,0),"")</f>
        <v/>
      </c>
      <c r="K4313" s="1" t="str">
        <f>IFERROR(VLOOKUP(Table49[[#This Row],[ITEM CODE]],Table2[[Item Code]:[Master Name]],9,0),"")</f>
        <v/>
      </c>
      <c r="L4313" s="1" t="str">
        <f>IFERROR(VLOOKUP(Table49[[#This Row],[ITEM CODE]],Table2[[Item Code]:[Master Name]],8,0),"")</f>
        <v/>
      </c>
      <c r="M4313" s="41"/>
      <c r="N4313" s="66">
        <f>IFERROR(VLOOKUP(Table49[[#This Row],[ITEM CODE]],Table2[[#All],[Item Code]:[Unit Cost]],10,0),0)</f>
        <v>0</v>
      </c>
      <c r="O4313" s="134">
        <f>IFERROR(VLOOKUP(Table49[[#This Row],[ITEM CODE]],Table2[[#All],[Item Code]:[Unit Cost]],10,0),0)</f>
        <v>0</v>
      </c>
      <c r="P4313" s="56"/>
      <c r="Q4313" s="58"/>
      <c r="R4313" s="58">
        <f>Table49[[#This Row],[QUANTITY]]*Table49[[#This Row],[INV Prices]]</f>
        <v>0</v>
      </c>
      <c r="S4313" s="67"/>
      <c r="V4313" s="41"/>
      <c r="W4313" s="4" t="str">
        <f>IFERROR(VLOOKUP(Table49[[#This Row],[ITEM CODE]],Table2[[Item Code]:[Category ]],6,0),"")</f>
        <v/>
      </c>
      <c r="X4313" s="1" t="str">
        <f>IFERROR(VLOOKUP(Table49[[#This Row],[ITEM CODE]],Table2[[Item Code]:[Sub Category]],7,0),"")</f>
        <v/>
      </c>
      <c r="Y4313" s="68" t="str">
        <f>Table49[[#This Row],[PO Number]]&amp;COUNTIFS($E$5:E4313,E4313)</f>
        <v>0</v>
      </c>
    </row>
    <row r="4314" spans="1:25" ht="14.7" customHeight="1" x14ac:dyDescent="0.3">
      <c r="A4314" s="1" t="str">
        <f>IF(Table49[[#This Row],[ITEM NAME]]="","",ROW()-4)</f>
        <v/>
      </c>
      <c r="B4314" s="68"/>
      <c r="C4314" s="4" t="str">
        <f>IFERROR(VLOOKUP(B4314,Table14[],3,0),"")</f>
        <v/>
      </c>
      <c r="D4314" s="4" t="str">
        <f>IFERROR(VLOOKUP(B4314,Table14[],2,0),"")</f>
        <v/>
      </c>
      <c r="E4314" s="4"/>
      <c r="H4314" s="41" t="str">
        <f>IFERROR(VLOOKUP(Table49[[#This Row],[ITEM CODE]],Table2[[Item Code]:[Master Name]],2,0),"")</f>
        <v/>
      </c>
      <c r="I4314" s="41"/>
      <c r="J4314" s="65" t="str">
        <f>IFERROR(VLOOKUP(Table49[[#This Row],[ITEM CODE]],Table2[[Item Code]:[Master Name]],3,0),"")</f>
        <v/>
      </c>
      <c r="K4314" s="1" t="str">
        <f>IFERROR(VLOOKUP(Table49[[#This Row],[ITEM CODE]],Table2[[Item Code]:[Master Name]],9,0),"")</f>
        <v/>
      </c>
      <c r="L4314" s="1" t="str">
        <f>IFERROR(VLOOKUP(Table49[[#This Row],[ITEM CODE]],Table2[[Item Code]:[Master Name]],8,0),"")</f>
        <v/>
      </c>
      <c r="M4314" s="41"/>
      <c r="N4314" s="66">
        <f>IFERROR(VLOOKUP(Table49[[#This Row],[ITEM CODE]],Table2[[#All],[Item Code]:[Unit Cost]],10,0),0)</f>
        <v>0</v>
      </c>
      <c r="O4314" s="134">
        <f>IFERROR(VLOOKUP(Table49[[#This Row],[ITEM CODE]],Table2[[#All],[Item Code]:[Unit Cost]],10,0),0)</f>
        <v>0</v>
      </c>
      <c r="P4314" s="56"/>
      <c r="Q4314" s="58"/>
      <c r="R4314" s="58">
        <f>Table49[[#This Row],[QUANTITY]]*Table49[[#This Row],[INV Prices]]</f>
        <v>0</v>
      </c>
      <c r="S4314" s="67"/>
      <c r="V4314" s="41"/>
      <c r="W4314" s="4" t="str">
        <f>IFERROR(VLOOKUP(Table49[[#This Row],[ITEM CODE]],Table2[[Item Code]:[Category ]],6,0),"")</f>
        <v/>
      </c>
      <c r="X4314" s="1" t="str">
        <f>IFERROR(VLOOKUP(Table49[[#This Row],[ITEM CODE]],Table2[[Item Code]:[Sub Category]],7,0),"")</f>
        <v/>
      </c>
      <c r="Y4314" s="68" t="str">
        <f>Table49[[#This Row],[PO Number]]&amp;COUNTIFS($E$5:E4314,E4314)</f>
        <v>0</v>
      </c>
    </row>
    <row r="4315" spans="1:25" ht="14.7" customHeight="1" x14ac:dyDescent="0.3">
      <c r="A4315" s="1" t="str">
        <f>IF(Table49[[#This Row],[ITEM NAME]]="","",ROW()-4)</f>
        <v/>
      </c>
      <c r="B4315" s="68"/>
      <c r="C4315" s="4" t="str">
        <f>IFERROR(VLOOKUP(B4315,Table14[],3,0),"")</f>
        <v/>
      </c>
      <c r="D4315" s="4" t="str">
        <f>IFERROR(VLOOKUP(B4315,Table14[],2,0),"")</f>
        <v/>
      </c>
      <c r="E4315" s="4"/>
      <c r="H4315" s="41" t="str">
        <f>IFERROR(VLOOKUP(Table49[[#This Row],[ITEM CODE]],Table2[[Item Code]:[Master Name]],2,0),"")</f>
        <v/>
      </c>
      <c r="I4315" s="41"/>
      <c r="J4315" s="65" t="str">
        <f>IFERROR(VLOOKUP(Table49[[#This Row],[ITEM CODE]],Table2[[Item Code]:[Master Name]],3,0),"")</f>
        <v/>
      </c>
      <c r="K4315" s="1" t="str">
        <f>IFERROR(VLOOKUP(Table49[[#This Row],[ITEM CODE]],Table2[[Item Code]:[Master Name]],9,0),"")</f>
        <v/>
      </c>
      <c r="L4315" s="1" t="str">
        <f>IFERROR(VLOOKUP(Table49[[#This Row],[ITEM CODE]],Table2[[Item Code]:[Master Name]],8,0),"")</f>
        <v/>
      </c>
      <c r="M4315" s="41"/>
      <c r="N4315" s="66">
        <f>IFERROR(VLOOKUP(Table49[[#This Row],[ITEM CODE]],Table2[[#All],[Item Code]:[Unit Cost]],10,0),0)</f>
        <v>0</v>
      </c>
      <c r="O4315" s="134">
        <f>IFERROR(VLOOKUP(Table49[[#This Row],[ITEM CODE]],Table2[[#All],[Item Code]:[Unit Cost]],10,0),0)</f>
        <v>0</v>
      </c>
      <c r="P4315" s="56"/>
      <c r="Q4315" s="58"/>
      <c r="R4315" s="58">
        <f>Table49[[#This Row],[QUANTITY]]*Table49[[#This Row],[INV Prices]]</f>
        <v>0</v>
      </c>
      <c r="S4315" s="67"/>
      <c r="V4315" s="41"/>
      <c r="W4315" s="4" t="str">
        <f>IFERROR(VLOOKUP(Table49[[#This Row],[ITEM CODE]],Table2[[Item Code]:[Category ]],6,0),"")</f>
        <v/>
      </c>
      <c r="X4315" s="1" t="str">
        <f>IFERROR(VLOOKUP(Table49[[#This Row],[ITEM CODE]],Table2[[Item Code]:[Sub Category]],7,0),"")</f>
        <v/>
      </c>
      <c r="Y4315" s="68" t="str">
        <f>Table49[[#This Row],[PO Number]]&amp;COUNTIFS($E$5:E4315,E4315)</f>
        <v>0</v>
      </c>
    </row>
    <row r="4316" spans="1:25" ht="14.7" customHeight="1" x14ac:dyDescent="0.3">
      <c r="A4316" s="1" t="str">
        <f>IF(Table49[[#This Row],[ITEM NAME]]="","",ROW()-4)</f>
        <v/>
      </c>
      <c r="B4316" s="68"/>
      <c r="C4316" s="4" t="str">
        <f>IFERROR(VLOOKUP(B4316,Table14[],3,0),"")</f>
        <v/>
      </c>
      <c r="D4316" s="4" t="str">
        <f>IFERROR(VLOOKUP(B4316,Table14[],2,0),"")</f>
        <v/>
      </c>
      <c r="E4316" s="4"/>
      <c r="H4316" s="41" t="str">
        <f>IFERROR(VLOOKUP(Table49[[#This Row],[ITEM CODE]],Table2[[Item Code]:[Master Name]],2,0),"")</f>
        <v/>
      </c>
      <c r="I4316" s="41"/>
      <c r="J4316" s="65" t="str">
        <f>IFERROR(VLOOKUP(Table49[[#This Row],[ITEM CODE]],Table2[[Item Code]:[Master Name]],3,0),"")</f>
        <v/>
      </c>
      <c r="K4316" s="1" t="str">
        <f>IFERROR(VLOOKUP(Table49[[#This Row],[ITEM CODE]],Table2[[Item Code]:[Master Name]],9,0),"")</f>
        <v/>
      </c>
      <c r="L4316" s="1" t="str">
        <f>IFERROR(VLOOKUP(Table49[[#This Row],[ITEM CODE]],Table2[[Item Code]:[Master Name]],8,0),"")</f>
        <v/>
      </c>
      <c r="M4316" s="41"/>
      <c r="N4316" s="66">
        <f>IFERROR(VLOOKUP(Table49[[#This Row],[ITEM CODE]],Table2[[#All],[Item Code]:[Unit Cost]],10,0),0)</f>
        <v>0</v>
      </c>
      <c r="O4316" s="134">
        <f>IFERROR(VLOOKUP(Table49[[#This Row],[ITEM CODE]],Table2[[#All],[Item Code]:[Unit Cost]],10,0),0)</f>
        <v>0</v>
      </c>
      <c r="P4316" s="56"/>
      <c r="Q4316" s="58"/>
      <c r="R4316" s="58">
        <f>Table49[[#This Row],[QUANTITY]]*Table49[[#This Row],[INV Prices]]</f>
        <v>0</v>
      </c>
      <c r="S4316" s="67"/>
      <c r="V4316" s="41"/>
      <c r="W4316" s="4" t="str">
        <f>IFERROR(VLOOKUP(Table49[[#This Row],[ITEM CODE]],Table2[[Item Code]:[Category ]],6,0),"")</f>
        <v/>
      </c>
      <c r="X4316" s="1" t="str">
        <f>IFERROR(VLOOKUP(Table49[[#This Row],[ITEM CODE]],Table2[[Item Code]:[Sub Category]],7,0),"")</f>
        <v/>
      </c>
      <c r="Y4316" s="68" t="str">
        <f>Table49[[#This Row],[PO Number]]&amp;COUNTIFS($E$5:E4316,E4316)</f>
        <v>0</v>
      </c>
    </row>
    <row r="4317" spans="1:25" ht="14.7" customHeight="1" x14ac:dyDescent="0.3">
      <c r="A4317" s="1" t="str">
        <f>IF(Table49[[#This Row],[ITEM NAME]]="","",ROW()-4)</f>
        <v/>
      </c>
      <c r="B4317" s="68"/>
      <c r="C4317" s="4" t="str">
        <f>IFERROR(VLOOKUP(B4317,Table14[],3,0),"")</f>
        <v/>
      </c>
      <c r="D4317" s="4" t="str">
        <f>IFERROR(VLOOKUP(B4317,Table14[],2,0),"")</f>
        <v/>
      </c>
      <c r="E4317" s="4"/>
      <c r="H4317" s="41" t="str">
        <f>IFERROR(VLOOKUP(Table49[[#This Row],[ITEM CODE]],Table2[[Item Code]:[Master Name]],2,0),"")</f>
        <v/>
      </c>
      <c r="I4317" s="41"/>
      <c r="J4317" s="65" t="str">
        <f>IFERROR(VLOOKUP(Table49[[#This Row],[ITEM CODE]],Table2[[Item Code]:[Master Name]],3,0),"")</f>
        <v/>
      </c>
      <c r="K4317" s="1" t="str">
        <f>IFERROR(VLOOKUP(Table49[[#This Row],[ITEM CODE]],Table2[[Item Code]:[Master Name]],9,0),"")</f>
        <v/>
      </c>
      <c r="L4317" s="1" t="str">
        <f>IFERROR(VLOOKUP(Table49[[#This Row],[ITEM CODE]],Table2[[Item Code]:[Master Name]],8,0),"")</f>
        <v/>
      </c>
      <c r="M4317" s="41"/>
      <c r="N4317" s="66">
        <f>IFERROR(VLOOKUP(Table49[[#This Row],[ITEM CODE]],Table2[[#All],[Item Code]:[Unit Cost]],10,0),0)</f>
        <v>0</v>
      </c>
      <c r="O4317" s="134">
        <f>IFERROR(VLOOKUP(Table49[[#This Row],[ITEM CODE]],Table2[[#All],[Item Code]:[Unit Cost]],10,0),0)</f>
        <v>0</v>
      </c>
      <c r="P4317" s="56"/>
      <c r="Q4317" s="58"/>
      <c r="R4317" s="58">
        <f>Table49[[#This Row],[QUANTITY]]*Table49[[#This Row],[INV Prices]]</f>
        <v>0</v>
      </c>
      <c r="S4317" s="67"/>
      <c r="V4317" s="41"/>
      <c r="W4317" s="4" t="str">
        <f>IFERROR(VLOOKUP(Table49[[#This Row],[ITEM CODE]],Table2[[Item Code]:[Category ]],6,0),"")</f>
        <v/>
      </c>
      <c r="X4317" s="1" t="str">
        <f>IFERROR(VLOOKUP(Table49[[#This Row],[ITEM CODE]],Table2[[Item Code]:[Sub Category]],7,0),"")</f>
        <v/>
      </c>
      <c r="Y4317" s="68" t="str">
        <f>Table49[[#This Row],[PO Number]]&amp;COUNTIFS($E$5:E4317,E4317)</f>
        <v>0</v>
      </c>
    </row>
    <row r="4318" spans="1:25" ht="14.7" customHeight="1" x14ac:dyDescent="0.3">
      <c r="A4318" s="1" t="str">
        <f>IF(Table49[[#This Row],[ITEM NAME]]="","",ROW()-4)</f>
        <v/>
      </c>
      <c r="B4318" s="68"/>
      <c r="C4318" s="4" t="str">
        <f>IFERROR(VLOOKUP(B4318,Table14[],3,0),"")</f>
        <v/>
      </c>
      <c r="D4318" s="4" t="str">
        <f>IFERROR(VLOOKUP(B4318,Table14[],2,0),"")</f>
        <v/>
      </c>
      <c r="E4318" s="4"/>
      <c r="H4318" s="41" t="str">
        <f>IFERROR(VLOOKUP(Table49[[#This Row],[ITEM CODE]],Table2[[Item Code]:[Master Name]],2,0),"")</f>
        <v/>
      </c>
      <c r="I4318" s="41"/>
      <c r="J4318" s="65" t="str">
        <f>IFERROR(VLOOKUP(Table49[[#This Row],[ITEM CODE]],Table2[[Item Code]:[Master Name]],3,0),"")</f>
        <v/>
      </c>
      <c r="K4318" s="1" t="str">
        <f>IFERROR(VLOOKUP(Table49[[#This Row],[ITEM CODE]],Table2[[Item Code]:[Master Name]],9,0),"")</f>
        <v/>
      </c>
      <c r="L4318" s="1" t="str">
        <f>IFERROR(VLOOKUP(Table49[[#This Row],[ITEM CODE]],Table2[[Item Code]:[Master Name]],8,0),"")</f>
        <v/>
      </c>
      <c r="M4318" s="41"/>
      <c r="N4318" s="66">
        <f>IFERROR(VLOOKUP(Table49[[#This Row],[ITEM CODE]],Table2[[#All],[Item Code]:[Unit Cost]],10,0),0)</f>
        <v>0</v>
      </c>
      <c r="O4318" s="134">
        <f>IFERROR(VLOOKUP(Table49[[#This Row],[ITEM CODE]],Table2[[#All],[Item Code]:[Unit Cost]],10,0),0)</f>
        <v>0</v>
      </c>
      <c r="P4318" s="56"/>
      <c r="Q4318" s="58"/>
      <c r="R4318" s="58">
        <f>Table49[[#This Row],[QUANTITY]]*Table49[[#This Row],[INV Prices]]</f>
        <v>0</v>
      </c>
      <c r="S4318" s="67"/>
      <c r="V4318" s="41"/>
      <c r="W4318" s="4" t="str">
        <f>IFERROR(VLOOKUP(Table49[[#This Row],[ITEM CODE]],Table2[[Item Code]:[Category ]],6,0),"")</f>
        <v/>
      </c>
      <c r="X4318" s="1" t="str">
        <f>IFERROR(VLOOKUP(Table49[[#This Row],[ITEM CODE]],Table2[[Item Code]:[Sub Category]],7,0),"")</f>
        <v/>
      </c>
      <c r="Y4318" s="68" t="str">
        <f>Table49[[#This Row],[PO Number]]&amp;COUNTIFS($E$5:E4318,E4318)</f>
        <v>0</v>
      </c>
    </row>
    <row r="4319" spans="1:25" ht="14.7" customHeight="1" x14ac:dyDescent="0.3">
      <c r="A4319" s="1" t="str">
        <f>IF(Table49[[#This Row],[ITEM NAME]]="","",ROW()-4)</f>
        <v/>
      </c>
      <c r="B4319" s="68"/>
      <c r="C4319" s="4" t="str">
        <f>IFERROR(VLOOKUP(B4319,Table14[],3,0),"")</f>
        <v/>
      </c>
      <c r="D4319" s="4" t="str">
        <f>IFERROR(VLOOKUP(B4319,Table14[],2,0),"")</f>
        <v/>
      </c>
      <c r="E4319" s="4"/>
      <c r="H4319" s="41" t="str">
        <f>IFERROR(VLOOKUP(Table49[[#This Row],[ITEM CODE]],Table2[[Item Code]:[Master Name]],2,0),"")</f>
        <v/>
      </c>
      <c r="I4319" s="41"/>
      <c r="J4319" s="65" t="str">
        <f>IFERROR(VLOOKUP(Table49[[#This Row],[ITEM CODE]],Table2[[Item Code]:[Master Name]],3,0),"")</f>
        <v/>
      </c>
      <c r="K4319" s="1" t="str">
        <f>IFERROR(VLOOKUP(Table49[[#This Row],[ITEM CODE]],Table2[[Item Code]:[Master Name]],9,0),"")</f>
        <v/>
      </c>
      <c r="L4319" s="1" t="str">
        <f>IFERROR(VLOOKUP(Table49[[#This Row],[ITEM CODE]],Table2[[Item Code]:[Master Name]],8,0),"")</f>
        <v/>
      </c>
      <c r="M4319" s="41"/>
      <c r="N4319" s="66">
        <f>IFERROR(VLOOKUP(Table49[[#This Row],[ITEM CODE]],Table2[[#All],[Item Code]:[Unit Cost]],10,0),0)</f>
        <v>0</v>
      </c>
      <c r="O4319" s="134">
        <f>IFERROR(VLOOKUP(Table49[[#This Row],[ITEM CODE]],Table2[[#All],[Item Code]:[Unit Cost]],10,0),0)</f>
        <v>0</v>
      </c>
      <c r="P4319" s="56"/>
      <c r="Q4319" s="58"/>
      <c r="R4319" s="58">
        <f>Table49[[#This Row],[QUANTITY]]*Table49[[#This Row],[INV Prices]]</f>
        <v>0</v>
      </c>
      <c r="S4319" s="67"/>
      <c r="V4319" s="41"/>
      <c r="W4319" s="4" t="str">
        <f>IFERROR(VLOOKUP(Table49[[#This Row],[ITEM CODE]],Table2[[Item Code]:[Category ]],6,0),"")</f>
        <v/>
      </c>
      <c r="X4319" s="1" t="str">
        <f>IFERROR(VLOOKUP(Table49[[#This Row],[ITEM CODE]],Table2[[Item Code]:[Sub Category]],7,0),"")</f>
        <v/>
      </c>
      <c r="Y4319" s="68" t="str">
        <f>Table49[[#This Row],[PO Number]]&amp;COUNTIFS($E$5:E4319,E4319)</f>
        <v>0</v>
      </c>
    </row>
    <row r="4320" spans="1:25" ht="14.7" customHeight="1" x14ac:dyDescent="0.3">
      <c r="A4320" s="1" t="str">
        <f>IF(Table49[[#This Row],[ITEM NAME]]="","",ROW()-4)</f>
        <v/>
      </c>
      <c r="B4320" s="68"/>
      <c r="C4320" s="4" t="str">
        <f>IFERROR(VLOOKUP(B4320,Table14[],3,0),"")</f>
        <v/>
      </c>
      <c r="D4320" s="4" t="str">
        <f>IFERROR(VLOOKUP(B4320,Table14[],2,0),"")</f>
        <v/>
      </c>
      <c r="E4320" s="4"/>
      <c r="H4320" s="41" t="str">
        <f>IFERROR(VLOOKUP(Table49[[#This Row],[ITEM CODE]],Table2[[Item Code]:[Master Name]],2,0),"")</f>
        <v/>
      </c>
      <c r="I4320" s="41"/>
      <c r="J4320" s="65" t="str">
        <f>IFERROR(VLOOKUP(Table49[[#This Row],[ITEM CODE]],Table2[[Item Code]:[Master Name]],3,0),"")</f>
        <v/>
      </c>
      <c r="K4320" s="1" t="str">
        <f>IFERROR(VLOOKUP(Table49[[#This Row],[ITEM CODE]],Table2[[Item Code]:[Master Name]],9,0),"")</f>
        <v/>
      </c>
      <c r="L4320" s="1" t="str">
        <f>IFERROR(VLOOKUP(Table49[[#This Row],[ITEM CODE]],Table2[[Item Code]:[Master Name]],8,0),"")</f>
        <v/>
      </c>
      <c r="M4320" s="41"/>
      <c r="N4320" s="66">
        <f>IFERROR(VLOOKUP(Table49[[#This Row],[ITEM CODE]],Table2[[#All],[Item Code]:[Unit Cost]],10,0),0)</f>
        <v>0</v>
      </c>
      <c r="O4320" s="134">
        <f>IFERROR(VLOOKUP(Table49[[#This Row],[ITEM CODE]],Table2[[#All],[Item Code]:[Unit Cost]],10,0),0)</f>
        <v>0</v>
      </c>
      <c r="P4320" s="56"/>
      <c r="Q4320" s="58"/>
      <c r="R4320" s="58">
        <f>Table49[[#This Row],[QUANTITY]]*Table49[[#This Row],[INV Prices]]</f>
        <v>0</v>
      </c>
      <c r="S4320" s="67"/>
      <c r="V4320" s="41"/>
      <c r="W4320" s="4" t="str">
        <f>IFERROR(VLOOKUP(Table49[[#This Row],[ITEM CODE]],Table2[[Item Code]:[Category ]],6,0),"")</f>
        <v/>
      </c>
      <c r="X4320" s="1" t="str">
        <f>IFERROR(VLOOKUP(Table49[[#This Row],[ITEM CODE]],Table2[[Item Code]:[Sub Category]],7,0),"")</f>
        <v/>
      </c>
      <c r="Y4320" s="68" t="str">
        <f>Table49[[#This Row],[PO Number]]&amp;COUNTIFS($E$5:E4320,E4320)</f>
        <v>0</v>
      </c>
    </row>
    <row r="4321" spans="1:25" ht="14.7" customHeight="1" x14ac:dyDescent="0.3">
      <c r="A4321" s="1" t="str">
        <f>IF(Table49[[#This Row],[ITEM NAME]]="","",ROW()-4)</f>
        <v/>
      </c>
      <c r="B4321" s="68"/>
      <c r="C4321" s="4" t="str">
        <f>IFERROR(VLOOKUP(B4321,Table14[],3,0),"")</f>
        <v/>
      </c>
      <c r="D4321" s="4" t="str">
        <f>IFERROR(VLOOKUP(B4321,Table14[],2,0),"")</f>
        <v/>
      </c>
      <c r="E4321" s="4"/>
      <c r="H4321" s="41" t="str">
        <f>IFERROR(VLOOKUP(Table49[[#This Row],[ITEM CODE]],Table2[[Item Code]:[Master Name]],2,0),"")</f>
        <v/>
      </c>
      <c r="I4321" s="41"/>
      <c r="J4321" s="65" t="str">
        <f>IFERROR(VLOOKUP(Table49[[#This Row],[ITEM CODE]],Table2[[Item Code]:[Master Name]],3,0),"")</f>
        <v/>
      </c>
      <c r="K4321" s="1" t="str">
        <f>IFERROR(VLOOKUP(Table49[[#This Row],[ITEM CODE]],Table2[[Item Code]:[Master Name]],9,0),"")</f>
        <v/>
      </c>
      <c r="L4321" s="1" t="str">
        <f>IFERROR(VLOOKUP(Table49[[#This Row],[ITEM CODE]],Table2[[Item Code]:[Master Name]],8,0),"")</f>
        <v/>
      </c>
      <c r="M4321" s="41"/>
      <c r="N4321" s="66">
        <f>IFERROR(VLOOKUP(Table49[[#This Row],[ITEM CODE]],Table2[[#All],[Item Code]:[Unit Cost]],10,0),0)</f>
        <v>0</v>
      </c>
      <c r="O4321" s="134">
        <f>IFERROR(VLOOKUP(Table49[[#This Row],[ITEM CODE]],Table2[[#All],[Item Code]:[Unit Cost]],10,0),0)</f>
        <v>0</v>
      </c>
      <c r="P4321" s="56"/>
      <c r="Q4321" s="58"/>
      <c r="R4321" s="58">
        <f>Table49[[#This Row],[QUANTITY]]*Table49[[#This Row],[INV Prices]]</f>
        <v>0</v>
      </c>
      <c r="S4321" s="67"/>
      <c r="V4321" s="41"/>
      <c r="W4321" s="4" t="str">
        <f>IFERROR(VLOOKUP(Table49[[#This Row],[ITEM CODE]],Table2[[Item Code]:[Category ]],6,0),"")</f>
        <v/>
      </c>
      <c r="X4321" s="1" t="str">
        <f>IFERROR(VLOOKUP(Table49[[#This Row],[ITEM CODE]],Table2[[Item Code]:[Sub Category]],7,0),"")</f>
        <v/>
      </c>
      <c r="Y4321" s="68" t="str">
        <f>Table49[[#This Row],[PO Number]]&amp;COUNTIFS($E$5:E4321,E4321)</f>
        <v>0</v>
      </c>
    </row>
    <row r="4322" spans="1:25" ht="14.7" customHeight="1" x14ac:dyDescent="0.3">
      <c r="A4322" s="1" t="str">
        <f>IF(Table49[[#This Row],[ITEM NAME]]="","",ROW()-4)</f>
        <v/>
      </c>
      <c r="B4322" s="68"/>
      <c r="C4322" s="4" t="str">
        <f>IFERROR(VLOOKUP(B4322,Table14[],3,0),"")</f>
        <v/>
      </c>
      <c r="D4322" s="4" t="str">
        <f>IFERROR(VLOOKUP(B4322,Table14[],2,0),"")</f>
        <v/>
      </c>
      <c r="E4322" s="4"/>
      <c r="H4322" s="41" t="str">
        <f>IFERROR(VLOOKUP(Table49[[#This Row],[ITEM CODE]],Table2[[Item Code]:[Master Name]],2,0),"")</f>
        <v/>
      </c>
      <c r="I4322" s="41"/>
      <c r="J4322" s="65" t="str">
        <f>IFERROR(VLOOKUP(Table49[[#This Row],[ITEM CODE]],Table2[[Item Code]:[Master Name]],3,0),"")</f>
        <v/>
      </c>
      <c r="K4322" s="1" t="str">
        <f>IFERROR(VLOOKUP(Table49[[#This Row],[ITEM CODE]],Table2[[Item Code]:[Master Name]],9,0),"")</f>
        <v/>
      </c>
      <c r="L4322" s="1" t="str">
        <f>IFERROR(VLOOKUP(Table49[[#This Row],[ITEM CODE]],Table2[[Item Code]:[Master Name]],8,0),"")</f>
        <v/>
      </c>
      <c r="M4322" s="41"/>
      <c r="N4322" s="66">
        <f>IFERROR(VLOOKUP(Table49[[#This Row],[ITEM CODE]],Table2[[#All],[Item Code]:[Unit Cost]],10,0),0)</f>
        <v>0</v>
      </c>
      <c r="O4322" s="134">
        <f>IFERROR(VLOOKUP(Table49[[#This Row],[ITEM CODE]],Table2[[#All],[Item Code]:[Unit Cost]],10,0),0)</f>
        <v>0</v>
      </c>
      <c r="P4322" s="56"/>
      <c r="Q4322" s="58"/>
      <c r="R4322" s="58">
        <f>Table49[[#This Row],[QUANTITY]]*Table49[[#This Row],[INV Prices]]</f>
        <v>0</v>
      </c>
      <c r="S4322" s="67"/>
      <c r="V4322" s="41"/>
      <c r="W4322" s="4" t="str">
        <f>IFERROR(VLOOKUP(Table49[[#This Row],[ITEM CODE]],Table2[[Item Code]:[Category ]],6,0),"")</f>
        <v/>
      </c>
      <c r="X4322" s="1" t="str">
        <f>IFERROR(VLOOKUP(Table49[[#This Row],[ITEM CODE]],Table2[[Item Code]:[Sub Category]],7,0),"")</f>
        <v/>
      </c>
      <c r="Y4322" s="68" t="str">
        <f>Table49[[#This Row],[PO Number]]&amp;COUNTIFS($E$5:E4322,E4322)</f>
        <v>0</v>
      </c>
    </row>
    <row r="4323" spans="1:25" ht="14.7" customHeight="1" x14ac:dyDescent="0.3">
      <c r="A4323" s="1" t="str">
        <f>IF(Table49[[#This Row],[ITEM NAME]]="","",ROW()-4)</f>
        <v/>
      </c>
      <c r="B4323" s="68"/>
      <c r="C4323" s="4" t="str">
        <f>IFERROR(VLOOKUP(B4323,Table14[],3,0),"")</f>
        <v/>
      </c>
      <c r="D4323" s="4" t="str">
        <f>IFERROR(VLOOKUP(B4323,Table14[],2,0),"")</f>
        <v/>
      </c>
      <c r="E4323" s="4"/>
      <c r="H4323" s="41" t="str">
        <f>IFERROR(VLOOKUP(Table49[[#This Row],[ITEM CODE]],Table2[[Item Code]:[Master Name]],2,0),"")</f>
        <v/>
      </c>
      <c r="I4323" s="41"/>
      <c r="J4323" s="65" t="str">
        <f>IFERROR(VLOOKUP(Table49[[#This Row],[ITEM CODE]],Table2[[Item Code]:[Master Name]],3,0),"")</f>
        <v/>
      </c>
      <c r="K4323" s="1" t="str">
        <f>IFERROR(VLOOKUP(Table49[[#This Row],[ITEM CODE]],Table2[[Item Code]:[Master Name]],9,0),"")</f>
        <v/>
      </c>
      <c r="L4323" s="1" t="str">
        <f>IFERROR(VLOOKUP(Table49[[#This Row],[ITEM CODE]],Table2[[Item Code]:[Master Name]],8,0),"")</f>
        <v/>
      </c>
      <c r="M4323" s="41"/>
      <c r="N4323" s="66">
        <f>IFERROR(VLOOKUP(Table49[[#This Row],[ITEM CODE]],Table2[[#All],[Item Code]:[Unit Cost]],10,0),0)</f>
        <v>0</v>
      </c>
      <c r="O4323" s="134">
        <f>IFERROR(VLOOKUP(Table49[[#This Row],[ITEM CODE]],Table2[[#All],[Item Code]:[Unit Cost]],10,0),0)</f>
        <v>0</v>
      </c>
      <c r="P4323" s="56"/>
      <c r="Q4323" s="58"/>
      <c r="R4323" s="58">
        <f>Table49[[#This Row],[QUANTITY]]*Table49[[#This Row],[INV Prices]]</f>
        <v>0</v>
      </c>
      <c r="S4323" s="67"/>
      <c r="V4323" s="41"/>
      <c r="W4323" s="4" t="str">
        <f>IFERROR(VLOOKUP(Table49[[#This Row],[ITEM CODE]],Table2[[Item Code]:[Category ]],6,0),"")</f>
        <v/>
      </c>
      <c r="X4323" s="1" t="str">
        <f>IFERROR(VLOOKUP(Table49[[#This Row],[ITEM CODE]],Table2[[Item Code]:[Sub Category]],7,0),"")</f>
        <v/>
      </c>
      <c r="Y4323" s="68" t="str">
        <f>Table49[[#This Row],[PO Number]]&amp;COUNTIFS($E$5:E4323,E4323)</f>
        <v>0</v>
      </c>
    </row>
    <row r="4324" spans="1:25" ht="14.7" customHeight="1" x14ac:dyDescent="0.3">
      <c r="A4324" s="1" t="str">
        <f>IF(Table49[[#This Row],[ITEM NAME]]="","",ROW()-4)</f>
        <v/>
      </c>
      <c r="B4324" s="68"/>
      <c r="C4324" s="4" t="str">
        <f>IFERROR(VLOOKUP(B4324,Table14[],3,0),"")</f>
        <v/>
      </c>
      <c r="D4324" s="4" t="str">
        <f>IFERROR(VLOOKUP(B4324,Table14[],2,0),"")</f>
        <v/>
      </c>
      <c r="E4324" s="4"/>
      <c r="H4324" s="41" t="str">
        <f>IFERROR(VLOOKUP(Table49[[#This Row],[ITEM CODE]],Table2[[Item Code]:[Master Name]],2,0),"")</f>
        <v/>
      </c>
      <c r="I4324" s="41"/>
      <c r="J4324" s="65" t="str">
        <f>IFERROR(VLOOKUP(Table49[[#This Row],[ITEM CODE]],Table2[[Item Code]:[Master Name]],3,0),"")</f>
        <v/>
      </c>
      <c r="K4324" s="1" t="str">
        <f>IFERROR(VLOOKUP(Table49[[#This Row],[ITEM CODE]],Table2[[Item Code]:[Master Name]],9,0),"")</f>
        <v/>
      </c>
      <c r="L4324" s="1" t="str">
        <f>IFERROR(VLOOKUP(Table49[[#This Row],[ITEM CODE]],Table2[[Item Code]:[Master Name]],8,0),"")</f>
        <v/>
      </c>
      <c r="M4324" s="41"/>
      <c r="N4324" s="66">
        <f>IFERROR(VLOOKUP(Table49[[#This Row],[ITEM CODE]],Table2[[#All],[Item Code]:[Unit Cost]],10,0),0)</f>
        <v>0</v>
      </c>
      <c r="O4324" s="134">
        <f>IFERROR(VLOOKUP(Table49[[#This Row],[ITEM CODE]],Table2[[#All],[Item Code]:[Unit Cost]],10,0),0)</f>
        <v>0</v>
      </c>
      <c r="P4324" s="56"/>
      <c r="Q4324" s="58"/>
      <c r="R4324" s="58">
        <f>Table49[[#This Row],[QUANTITY]]*Table49[[#This Row],[INV Prices]]</f>
        <v>0</v>
      </c>
      <c r="S4324" s="67"/>
      <c r="V4324" s="41"/>
      <c r="W4324" s="4" t="str">
        <f>IFERROR(VLOOKUP(Table49[[#This Row],[ITEM CODE]],Table2[[Item Code]:[Category ]],6,0),"")</f>
        <v/>
      </c>
      <c r="X4324" s="1" t="str">
        <f>IFERROR(VLOOKUP(Table49[[#This Row],[ITEM CODE]],Table2[[Item Code]:[Sub Category]],7,0),"")</f>
        <v/>
      </c>
      <c r="Y4324" s="68" t="str">
        <f>Table49[[#This Row],[PO Number]]&amp;COUNTIFS($E$5:E4324,E4324)</f>
        <v>0</v>
      </c>
    </row>
    <row r="4325" spans="1:25" ht="14.7" customHeight="1" x14ac:dyDescent="0.3">
      <c r="A4325" s="1" t="str">
        <f>IF(Table49[[#This Row],[ITEM NAME]]="","",ROW()-4)</f>
        <v/>
      </c>
      <c r="B4325" s="68"/>
      <c r="C4325" s="4" t="str">
        <f>IFERROR(VLOOKUP(B4325,Table14[],3,0),"")</f>
        <v/>
      </c>
      <c r="D4325" s="4" t="str">
        <f>IFERROR(VLOOKUP(B4325,Table14[],2,0),"")</f>
        <v/>
      </c>
      <c r="E4325" s="4"/>
      <c r="H4325" s="41" t="str">
        <f>IFERROR(VLOOKUP(Table49[[#This Row],[ITEM CODE]],Table2[[Item Code]:[Master Name]],2,0),"")</f>
        <v/>
      </c>
      <c r="I4325" s="41"/>
      <c r="J4325" s="65" t="str">
        <f>IFERROR(VLOOKUP(Table49[[#This Row],[ITEM CODE]],Table2[[Item Code]:[Master Name]],3,0),"")</f>
        <v/>
      </c>
      <c r="K4325" s="1" t="str">
        <f>IFERROR(VLOOKUP(Table49[[#This Row],[ITEM CODE]],Table2[[Item Code]:[Master Name]],9,0),"")</f>
        <v/>
      </c>
      <c r="L4325" s="1" t="str">
        <f>IFERROR(VLOOKUP(Table49[[#This Row],[ITEM CODE]],Table2[[Item Code]:[Master Name]],8,0),"")</f>
        <v/>
      </c>
      <c r="M4325" s="41"/>
      <c r="N4325" s="66">
        <f>IFERROR(VLOOKUP(Table49[[#This Row],[ITEM CODE]],Table2[[#All],[Item Code]:[Unit Cost]],10,0),0)</f>
        <v>0</v>
      </c>
      <c r="O4325" s="134">
        <f>IFERROR(VLOOKUP(Table49[[#This Row],[ITEM CODE]],Table2[[#All],[Item Code]:[Unit Cost]],10,0),0)</f>
        <v>0</v>
      </c>
      <c r="P4325" s="56"/>
      <c r="Q4325" s="58"/>
      <c r="R4325" s="58">
        <f>Table49[[#This Row],[QUANTITY]]*Table49[[#This Row],[INV Prices]]</f>
        <v>0</v>
      </c>
      <c r="S4325" s="67"/>
      <c r="V4325" s="41"/>
      <c r="W4325" s="4" t="str">
        <f>IFERROR(VLOOKUP(Table49[[#This Row],[ITEM CODE]],Table2[[Item Code]:[Category ]],6,0),"")</f>
        <v/>
      </c>
      <c r="X4325" s="1" t="str">
        <f>IFERROR(VLOOKUP(Table49[[#This Row],[ITEM CODE]],Table2[[Item Code]:[Sub Category]],7,0),"")</f>
        <v/>
      </c>
      <c r="Y4325" s="68" t="str">
        <f>Table49[[#This Row],[PO Number]]&amp;COUNTIFS($E$5:E4325,E4325)</f>
        <v>0</v>
      </c>
    </row>
    <row r="4326" spans="1:25" ht="14.7" customHeight="1" x14ac:dyDescent="0.3">
      <c r="A4326" s="1" t="str">
        <f>IF(Table49[[#This Row],[ITEM NAME]]="","",ROW()-4)</f>
        <v/>
      </c>
      <c r="B4326" s="68"/>
      <c r="C4326" s="4" t="str">
        <f>IFERROR(VLOOKUP(B4326,Table14[],3,0),"")</f>
        <v/>
      </c>
      <c r="D4326" s="4" t="str">
        <f>IFERROR(VLOOKUP(B4326,Table14[],2,0),"")</f>
        <v/>
      </c>
      <c r="E4326" s="4"/>
      <c r="H4326" s="41" t="str">
        <f>IFERROR(VLOOKUP(Table49[[#This Row],[ITEM CODE]],Table2[[Item Code]:[Master Name]],2,0),"")</f>
        <v/>
      </c>
      <c r="I4326" s="41"/>
      <c r="J4326" s="65" t="str">
        <f>IFERROR(VLOOKUP(Table49[[#This Row],[ITEM CODE]],Table2[[Item Code]:[Master Name]],3,0),"")</f>
        <v/>
      </c>
      <c r="K4326" s="1" t="str">
        <f>IFERROR(VLOOKUP(Table49[[#This Row],[ITEM CODE]],Table2[[Item Code]:[Master Name]],9,0),"")</f>
        <v/>
      </c>
      <c r="L4326" s="1" t="str">
        <f>IFERROR(VLOOKUP(Table49[[#This Row],[ITEM CODE]],Table2[[Item Code]:[Master Name]],8,0),"")</f>
        <v/>
      </c>
      <c r="M4326" s="41"/>
      <c r="N4326" s="66">
        <f>IFERROR(VLOOKUP(Table49[[#This Row],[ITEM CODE]],Table2[[#All],[Item Code]:[Unit Cost]],10,0),0)</f>
        <v>0</v>
      </c>
      <c r="O4326" s="134">
        <f>IFERROR(VLOOKUP(Table49[[#This Row],[ITEM CODE]],Table2[[#All],[Item Code]:[Unit Cost]],10,0),0)</f>
        <v>0</v>
      </c>
      <c r="P4326" s="56"/>
      <c r="Q4326" s="58"/>
      <c r="R4326" s="58">
        <f>Table49[[#This Row],[QUANTITY]]*Table49[[#This Row],[INV Prices]]</f>
        <v>0</v>
      </c>
      <c r="S4326" s="67"/>
      <c r="V4326" s="41"/>
      <c r="W4326" s="4" t="str">
        <f>IFERROR(VLOOKUP(Table49[[#This Row],[ITEM CODE]],Table2[[Item Code]:[Category ]],6,0),"")</f>
        <v/>
      </c>
      <c r="X4326" s="1" t="str">
        <f>IFERROR(VLOOKUP(Table49[[#This Row],[ITEM CODE]],Table2[[Item Code]:[Sub Category]],7,0),"")</f>
        <v/>
      </c>
      <c r="Y4326" s="68" t="str">
        <f>Table49[[#This Row],[PO Number]]&amp;COUNTIFS($E$5:E4326,E4326)</f>
        <v>0</v>
      </c>
    </row>
    <row r="4327" spans="1:25" ht="14.7" customHeight="1" x14ac:dyDescent="0.3">
      <c r="A4327" s="1" t="str">
        <f>IF(Table49[[#This Row],[ITEM NAME]]="","",ROW()-4)</f>
        <v/>
      </c>
      <c r="B4327" s="68"/>
      <c r="C4327" s="4" t="str">
        <f>IFERROR(VLOOKUP(B4327,Table14[],3,0),"")</f>
        <v/>
      </c>
      <c r="D4327" s="4" t="str">
        <f>IFERROR(VLOOKUP(B4327,Table14[],2,0),"")</f>
        <v/>
      </c>
      <c r="E4327" s="4"/>
      <c r="H4327" s="41" t="str">
        <f>IFERROR(VLOOKUP(Table49[[#This Row],[ITEM CODE]],Table2[[Item Code]:[Master Name]],2,0),"")</f>
        <v/>
      </c>
      <c r="I4327" s="41"/>
      <c r="J4327" s="65" t="str">
        <f>IFERROR(VLOOKUP(Table49[[#This Row],[ITEM CODE]],Table2[[Item Code]:[Master Name]],3,0),"")</f>
        <v/>
      </c>
      <c r="K4327" s="1" t="str">
        <f>IFERROR(VLOOKUP(Table49[[#This Row],[ITEM CODE]],Table2[[Item Code]:[Master Name]],9,0),"")</f>
        <v/>
      </c>
      <c r="L4327" s="1" t="str">
        <f>IFERROR(VLOOKUP(Table49[[#This Row],[ITEM CODE]],Table2[[Item Code]:[Master Name]],8,0),"")</f>
        <v/>
      </c>
      <c r="M4327" s="41"/>
      <c r="N4327" s="66">
        <f>IFERROR(VLOOKUP(Table49[[#This Row],[ITEM CODE]],Table2[[#All],[Item Code]:[Unit Cost]],10,0),0)</f>
        <v>0</v>
      </c>
      <c r="O4327" s="134">
        <f>IFERROR(VLOOKUP(Table49[[#This Row],[ITEM CODE]],Table2[[#All],[Item Code]:[Unit Cost]],10,0),0)</f>
        <v>0</v>
      </c>
      <c r="P4327" s="56"/>
      <c r="Q4327" s="58"/>
      <c r="R4327" s="58">
        <f>Table49[[#This Row],[QUANTITY]]*Table49[[#This Row],[INV Prices]]</f>
        <v>0</v>
      </c>
      <c r="S4327" s="67"/>
      <c r="V4327" s="41"/>
      <c r="W4327" s="4" t="str">
        <f>IFERROR(VLOOKUP(Table49[[#This Row],[ITEM CODE]],Table2[[Item Code]:[Category ]],6,0),"")</f>
        <v/>
      </c>
      <c r="X4327" s="1" t="str">
        <f>IFERROR(VLOOKUP(Table49[[#This Row],[ITEM CODE]],Table2[[Item Code]:[Sub Category]],7,0),"")</f>
        <v/>
      </c>
      <c r="Y4327" s="68" t="str">
        <f>Table49[[#This Row],[PO Number]]&amp;COUNTIFS($E$5:E4327,E4327)</f>
        <v>0</v>
      </c>
    </row>
    <row r="4328" spans="1:25" ht="14.7" customHeight="1" x14ac:dyDescent="0.3">
      <c r="A4328" s="1" t="str">
        <f>IF(Table49[[#This Row],[ITEM NAME]]="","",ROW()-4)</f>
        <v/>
      </c>
      <c r="B4328" s="68"/>
      <c r="C4328" s="4" t="str">
        <f>IFERROR(VLOOKUP(B4328,Table14[],3,0),"")</f>
        <v/>
      </c>
      <c r="D4328" s="4" t="str">
        <f>IFERROR(VLOOKUP(B4328,Table14[],2,0),"")</f>
        <v/>
      </c>
      <c r="E4328" s="4"/>
      <c r="H4328" s="41" t="str">
        <f>IFERROR(VLOOKUP(Table49[[#This Row],[ITEM CODE]],Table2[[Item Code]:[Master Name]],2,0),"")</f>
        <v/>
      </c>
      <c r="I4328" s="41"/>
      <c r="J4328" s="65" t="str">
        <f>IFERROR(VLOOKUP(Table49[[#This Row],[ITEM CODE]],Table2[[Item Code]:[Master Name]],3,0),"")</f>
        <v/>
      </c>
      <c r="K4328" s="1" t="str">
        <f>IFERROR(VLOOKUP(Table49[[#This Row],[ITEM CODE]],Table2[[Item Code]:[Master Name]],9,0),"")</f>
        <v/>
      </c>
      <c r="L4328" s="1" t="str">
        <f>IFERROR(VLOOKUP(Table49[[#This Row],[ITEM CODE]],Table2[[Item Code]:[Master Name]],8,0),"")</f>
        <v/>
      </c>
      <c r="M4328" s="41"/>
      <c r="N4328" s="66">
        <f>IFERROR(VLOOKUP(Table49[[#This Row],[ITEM CODE]],Table2[[#All],[Item Code]:[Unit Cost]],10,0),0)</f>
        <v>0</v>
      </c>
      <c r="O4328" s="134">
        <f>IFERROR(VLOOKUP(Table49[[#This Row],[ITEM CODE]],Table2[[#All],[Item Code]:[Unit Cost]],10,0),0)</f>
        <v>0</v>
      </c>
      <c r="P4328" s="56"/>
      <c r="Q4328" s="58"/>
      <c r="R4328" s="58">
        <f>Table49[[#This Row],[QUANTITY]]*Table49[[#This Row],[INV Prices]]</f>
        <v>0</v>
      </c>
      <c r="S4328" s="67"/>
      <c r="V4328" s="41"/>
      <c r="W4328" s="4" t="str">
        <f>IFERROR(VLOOKUP(Table49[[#This Row],[ITEM CODE]],Table2[[Item Code]:[Category ]],6,0),"")</f>
        <v/>
      </c>
      <c r="X4328" s="1" t="str">
        <f>IFERROR(VLOOKUP(Table49[[#This Row],[ITEM CODE]],Table2[[Item Code]:[Sub Category]],7,0),"")</f>
        <v/>
      </c>
      <c r="Y4328" s="68" t="str">
        <f>Table49[[#This Row],[PO Number]]&amp;COUNTIFS($E$5:E4328,E4328)</f>
        <v>0</v>
      </c>
    </row>
    <row r="4329" spans="1:25" ht="14.7" customHeight="1" x14ac:dyDescent="0.3">
      <c r="A4329" s="1" t="str">
        <f>IF(Table49[[#This Row],[ITEM NAME]]="","",ROW()-4)</f>
        <v/>
      </c>
      <c r="B4329" s="68"/>
      <c r="C4329" s="4" t="str">
        <f>IFERROR(VLOOKUP(B4329,Table14[],3,0),"")</f>
        <v/>
      </c>
      <c r="D4329" s="4" t="str">
        <f>IFERROR(VLOOKUP(B4329,Table14[],2,0),"")</f>
        <v/>
      </c>
      <c r="E4329" s="4"/>
      <c r="H4329" s="41" t="str">
        <f>IFERROR(VLOOKUP(Table49[[#This Row],[ITEM CODE]],Table2[[Item Code]:[Master Name]],2,0),"")</f>
        <v/>
      </c>
      <c r="I4329" s="41"/>
      <c r="J4329" s="65" t="str">
        <f>IFERROR(VLOOKUP(Table49[[#This Row],[ITEM CODE]],Table2[[Item Code]:[Master Name]],3,0),"")</f>
        <v/>
      </c>
      <c r="K4329" s="1" t="str">
        <f>IFERROR(VLOOKUP(Table49[[#This Row],[ITEM CODE]],Table2[[Item Code]:[Master Name]],9,0),"")</f>
        <v/>
      </c>
      <c r="L4329" s="1" t="str">
        <f>IFERROR(VLOOKUP(Table49[[#This Row],[ITEM CODE]],Table2[[Item Code]:[Master Name]],8,0),"")</f>
        <v/>
      </c>
      <c r="M4329" s="41"/>
      <c r="N4329" s="66">
        <f>IFERROR(VLOOKUP(Table49[[#This Row],[ITEM CODE]],Table2[[#All],[Item Code]:[Unit Cost]],10,0),0)</f>
        <v>0</v>
      </c>
      <c r="O4329" s="134">
        <f>IFERROR(VLOOKUP(Table49[[#This Row],[ITEM CODE]],Table2[[#All],[Item Code]:[Unit Cost]],10,0),0)</f>
        <v>0</v>
      </c>
      <c r="P4329" s="56"/>
      <c r="Q4329" s="58"/>
      <c r="R4329" s="58">
        <f>Table49[[#This Row],[QUANTITY]]*Table49[[#This Row],[INV Prices]]</f>
        <v>0</v>
      </c>
      <c r="S4329" s="67"/>
      <c r="V4329" s="41"/>
      <c r="W4329" s="4" t="str">
        <f>IFERROR(VLOOKUP(Table49[[#This Row],[ITEM CODE]],Table2[[Item Code]:[Category ]],6,0),"")</f>
        <v/>
      </c>
      <c r="X4329" s="1" t="str">
        <f>IFERROR(VLOOKUP(Table49[[#This Row],[ITEM CODE]],Table2[[Item Code]:[Sub Category]],7,0),"")</f>
        <v/>
      </c>
      <c r="Y4329" s="68" t="str">
        <f>Table49[[#This Row],[PO Number]]&amp;COUNTIFS($E$5:E4329,E4329)</f>
        <v>0</v>
      </c>
    </row>
    <row r="4330" spans="1:25" ht="14.7" customHeight="1" x14ac:dyDescent="0.3">
      <c r="A4330" s="1" t="str">
        <f>IF(Table49[[#This Row],[ITEM NAME]]="","",ROW()-4)</f>
        <v/>
      </c>
      <c r="B4330" s="68"/>
      <c r="C4330" s="4" t="str">
        <f>IFERROR(VLOOKUP(B4330,Table14[],3,0),"")</f>
        <v/>
      </c>
      <c r="D4330" s="4" t="str">
        <f>IFERROR(VLOOKUP(B4330,Table14[],2,0),"")</f>
        <v/>
      </c>
      <c r="E4330" s="4"/>
      <c r="H4330" s="41" t="str">
        <f>IFERROR(VLOOKUP(Table49[[#This Row],[ITEM CODE]],Table2[[Item Code]:[Master Name]],2,0),"")</f>
        <v/>
      </c>
      <c r="I4330" s="41"/>
      <c r="J4330" s="65" t="str">
        <f>IFERROR(VLOOKUP(Table49[[#This Row],[ITEM CODE]],Table2[[Item Code]:[Master Name]],3,0),"")</f>
        <v/>
      </c>
      <c r="K4330" s="1" t="str">
        <f>IFERROR(VLOOKUP(Table49[[#This Row],[ITEM CODE]],Table2[[Item Code]:[Master Name]],9,0),"")</f>
        <v/>
      </c>
      <c r="L4330" s="1" t="str">
        <f>IFERROR(VLOOKUP(Table49[[#This Row],[ITEM CODE]],Table2[[Item Code]:[Master Name]],8,0),"")</f>
        <v/>
      </c>
      <c r="M4330" s="41"/>
      <c r="N4330" s="66">
        <f>IFERROR(VLOOKUP(Table49[[#This Row],[ITEM CODE]],Table2[[#All],[Item Code]:[Unit Cost]],10,0),0)</f>
        <v>0</v>
      </c>
      <c r="O4330" s="134">
        <f>IFERROR(VLOOKUP(Table49[[#This Row],[ITEM CODE]],Table2[[#All],[Item Code]:[Unit Cost]],10,0),0)</f>
        <v>0</v>
      </c>
      <c r="P4330" s="56"/>
      <c r="Q4330" s="58"/>
      <c r="R4330" s="58">
        <f>Table49[[#This Row],[QUANTITY]]*Table49[[#This Row],[INV Prices]]</f>
        <v>0</v>
      </c>
      <c r="S4330" s="67"/>
      <c r="V4330" s="41"/>
      <c r="W4330" s="4" t="str">
        <f>IFERROR(VLOOKUP(Table49[[#This Row],[ITEM CODE]],Table2[[Item Code]:[Category ]],6,0),"")</f>
        <v/>
      </c>
      <c r="X4330" s="1" t="str">
        <f>IFERROR(VLOOKUP(Table49[[#This Row],[ITEM CODE]],Table2[[Item Code]:[Sub Category]],7,0),"")</f>
        <v/>
      </c>
      <c r="Y4330" s="68" t="str">
        <f>Table49[[#This Row],[PO Number]]&amp;COUNTIFS($E$5:E4330,E4330)</f>
        <v>0</v>
      </c>
    </row>
    <row r="4331" spans="1:25" ht="14.7" customHeight="1" x14ac:dyDescent="0.3">
      <c r="A4331" s="1" t="str">
        <f>IF(Table49[[#This Row],[ITEM NAME]]="","",ROW()-4)</f>
        <v/>
      </c>
      <c r="B4331" s="68"/>
      <c r="C4331" s="4" t="str">
        <f>IFERROR(VLOOKUP(B4331,Table14[],3,0),"")</f>
        <v/>
      </c>
      <c r="D4331" s="4" t="str">
        <f>IFERROR(VLOOKUP(B4331,Table14[],2,0),"")</f>
        <v/>
      </c>
      <c r="E4331" s="4"/>
      <c r="H4331" s="41" t="str">
        <f>IFERROR(VLOOKUP(Table49[[#This Row],[ITEM CODE]],Table2[[Item Code]:[Master Name]],2,0),"")</f>
        <v/>
      </c>
      <c r="I4331" s="41"/>
      <c r="J4331" s="65" t="str">
        <f>IFERROR(VLOOKUP(Table49[[#This Row],[ITEM CODE]],Table2[[Item Code]:[Master Name]],3,0),"")</f>
        <v/>
      </c>
      <c r="K4331" s="1" t="str">
        <f>IFERROR(VLOOKUP(Table49[[#This Row],[ITEM CODE]],Table2[[Item Code]:[Master Name]],9,0),"")</f>
        <v/>
      </c>
      <c r="L4331" s="1" t="str">
        <f>IFERROR(VLOOKUP(Table49[[#This Row],[ITEM CODE]],Table2[[Item Code]:[Master Name]],8,0),"")</f>
        <v/>
      </c>
      <c r="M4331" s="41"/>
      <c r="N4331" s="66">
        <f>IFERROR(VLOOKUP(Table49[[#This Row],[ITEM CODE]],Table2[[#All],[Item Code]:[Unit Cost]],10,0),0)</f>
        <v>0</v>
      </c>
      <c r="O4331" s="134">
        <f>IFERROR(VLOOKUP(Table49[[#This Row],[ITEM CODE]],Table2[[#All],[Item Code]:[Unit Cost]],10,0),0)</f>
        <v>0</v>
      </c>
      <c r="P4331" s="56"/>
      <c r="Q4331" s="58"/>
      <c r="R4331" s="58">
        <f>Table49[[#This Row],[QUANTITY]]*Table49[[#This Row],[INV Prices]]</f>
        <v>0</v>
      </c>
      <c r="S4331" s="67"/>
      <c r="V4331" s="41"/>
      <c r="W4331" s="4" t="str">
        <f>IFERROR(VLOOKUP(Table49[[#This Row],[ITEM CODE]],Table2[[Item Code]:[Category ]],6,0),"")</f>
        <v/>
      </c>
      <c r="X4331" s="1" t="str">
        <f>IFERROR(VLOOKUP(Table49[[#This Row],[ITEM CODE]],Table2[[Item Code]:[Sub Category]],7,0),"")</f>
        <v/>
      </c>
      <c r="Y4331" s="68" t="str">
        <f>Table49[[#This Row],[PO Number]]&amp;COUNTIFS($E$5:E4331,E4331)</f>
        <v>0</v>
      </c>
    </row>
    <row r="4332" spans="1:25" ht="14.7" customHeight="1" x14ac:dyDescent="0.3">
      <c r="A4332" s="1" t="str">
        <f>IF(Table49[[#This Row],[ITEM NAME]]="","",ROW()-4)</f>
        <v/>
      </c>
      <c r="B4332" s="68"/>
      <c r="C4332" s="4" t="str">
        <f>IFERROR(VLOOKUP(B4332,Table14[],3,0),"")</f>
        <v/>
      </c>
      <c r="D4332" s="4" t="str">
        <f>IFERROR(VLOOKUP(B4332,Table14[],2,0),"")</f>
        <v/>
      </c>
      <c r="E4332" s="4"/>
      <c r="H4332" s="41" t="str">
        <f>IFERROR(VLOOKUP(Table49[[#This Row],[ITEM CODE]],Table2[[Item Code]:[Master Name]],2,0),"")</f>
        <v/>
      </c>
      <c r="I4332" s="41"/>
      <c r="J4332" s="65" t="str">
        <f>IFERROR(VLOOKUP(Table49[[#This Row],[ITEM CODE]],Table2[[Item Code]:[Master Name]],3,0),"")</f>
        <v/>
      </c>
      <c r="K4332" s="1" t="str">
        <f>IFERROR(VLOOKUP(Table49[[#This Row],[ITEM CODE]],Table2[[Item Code]:[Master Name]],9,0),"")</f>
        <v/>
      </c>
      <c r="L4332" s="1" t="str">
        <f>IFERROR(VLOOKUP(Table49[[#This Row],[ITEM CODE]],Table2[[Item Code]:[Master Name]],8,0),"")</f>
        <v/>
      </c>
      <c r="M4332" s="41"/>
      <c r="N4332" s="66">
        <f>IFERROR(VLOOKUP(Table49[[#This Row],[ITEM CODE]],Table2[[#All],[Item Code]:[Unit Cost]],10,0),0)</f>
        <v>0</v>
      </c>
      <c r="O4332" s="134">
        <f>IFERROR(VLOOKUP(Table49[[#This Row],[ITEM CODE]],Table2[[#All],[Item Code]:[Unit Cost]],10,0),0)</f>
        <v>0</v>
      </c>
      <c r="P4332" s="56"/>
      <c r="Q4332" s="58"/>
      <c r="R4332" s="58">
        <f>Table49[[#This Row],[QUANTITY]]*Table49[[#This Row],[INV Prices]]</f>
        <v>0</v>
      </c>
      <c r="S4332" s="67"/>
      <c r="V4332" s="41"/>
      <c r="W4332" s="4" t="str">
        <f>IFERROR(VLOOKUP(Table49[[#This Row],[ITEM CODE]],Table2[[Item Code]:[Category ]],6,0),"")</f>
        <v/>
      </c>
      <c r="X4332" s="1" t="str">
        <f>IFERROR(VLOOKUP(Table49[[#This Row],[ITEM CODE]],Table2[[Item Code]:[Sub Category]],7,0),"")</f>
        <v/>
      </c>
      <c r="Y4332" s="68" t="str">
        <f>Table49[[#This Row],[PO Number]]&amp;COUNTIFS($E$5:E4332,E4332)</f>
        <v>0</v>
      </c>
    </row>
    <row r="4333" spans="1:25" ht="14.7" customHeight="1" x14ac:dyDescent="0.3">
      <c r="A4333" s="1" t="str">
        <f>IF(Table49[[#This Row],[ITEM NAME]]="","",ROW()-4)</f>
        <v/>
      </c>
      <c r="B4333" s="68"/>
      <c r="C4333" s="4" t="str">
        <f>IFERROR(VLOOKUP(B4333,Table14[],3,0),"")</f>
        <v/>
      </c>
      <c r="D4333" s="4" t="str">
        <f>IFERROR(VLOOKUP(B4333,Table14[],2,0),"")</f>
        <v/>
      </c>
      <c r="E4333" s="4"/>
      <c r="H4333" s="41" t="str">
        <f>IFERROR(VLOOKUP(Table49[[#This Row],[ITEM CODE]],Table2[[Item Code]:[Master Name]],2,0),"")</f>
        <v/>
      </c>
      <c r="I4333" s="41"/>
      <c r="J4333" s="65" t="str">
        <f>IFERROR(VLOOKUP(Table49[[#This Row],[ITEM CODE]],Table2[[Item Code]:[Master Name]],3,0),"")</f>
        <v/>
      </c>
      <c r="K4333" s="1" t="str">
        <f>IFERROR(VLOOKUP(Table49[[#This Row],[ITEM CODE]],Table2[[Item Code]:[Master Name]],9,0),"")</f>
        <v/>
      </c>
      <c r="L4333" s="1" t="str">
        <f>IFERROR(VLOOKUP(Table49[[#This Row],[ITEM CODE]],Table2[[Item Code]:[Master Name]],8,0),"")</f>
        <v/>
      </c>
      <c r="M4333" s="41"/>
      <c r="N4333" s="66">
        <f>IFERROR(VLOOKUP(Table49[[#This Row],[ITEM CODE]],Table2[[#All],[Item Code]:[Unit Cost]],10,0),0)</f>
        <v>0</v>
      </c>
      <c r="O4333" s="134">
        <f>IFERROR(VLOOKUP(Table49[[#This Row],[ITEM CODE]],Table2[[#All],[Item Code]:[Unit Cost]],10,0),0)</f>
        <v>0</v>
      </c>
      <c r="P4333" s="56"/>
      <c r="Q4333" s="58"/>
      <c r="R4333" s="58">
        <f>Table49[[#This Row],[QUANTITY]]*Table49[[#This Row],[INV Prices]]</f>
        <v>0</v>
      </c>
      <c r="S4333" s="67"/>
      <c r="V4333" s="41"/>
      <c r="W4333" s="4" t="str">
        <f>IFERROR(VLOOKUP(Table49[[#This Row],[ITEM CODE]],Table2[[Item Code]:[Category ]],6,0),"")</f>
        <v/>
      </c>
      <c r="X4333" s="1" t="str">
        <f>IFERROR(VLOOKUP(Table49[[#This Row],[ITEM CODE]],Table2[[Item Code]:[Sub Category]],7,0),"")</f>
        <v/>
      </c>
      <c r="Y4333" s="68" t="str">
        <f>Table49[[#This Row],[PO Number]]&amp;COUNTIFS($E$5:E4333,E4333)</f>
        <v>0</v>
      </c>
    </row>
    <row r="4334" spans="1:25" ht="14.7" customHeight="1" x14ac:dyDescent="0.3">
      <c r="A4334" s="1" t="str">
        <f>IF(Table49[[#This Row],[ITEM NAME]]="","",ROW()-4)</f>
        <v/>
      </c>
      <c r="B4334" s="68"/>
      <c r="C4334" s="4" t="str">
        <f>IFERROR(VLOOKUP(B4334,Table14[],3,0),"")</f>
        <v/>
      </c>
      <c r="D4334" s="4" t="str">
        <f>IFERROR(VLOOKUP(B4334,Table14[],2,0),"")</f>
        <v/>
      </c>
      <c r="E4334" s="4"/>
      <c r="H4334" s="41" t="str">
        <f>IFERROR(VLOOKUP(Table49[[#This Row],[ITEM CODE]],Table2[[Item Code]:[Master Name]],2,0),"")</f>
        <v/>
      </c>
      <c r="I4334" s="41"/>
      <c r="J4334" s="65" t="str">
        <f>IFERROR(VLOOKUP(Table49[[#This Row],[ITEM CODE]],Table2[[Item Code]:[Master Name]],3,0),"")</f>
        <v/>
      </c>
      <c r="K4334" s="1" t="str">
        <f>IFERROR(VLOOKUP(Table49[[#This Row],[ITEM CODE]],Table2[[Item Code]:[Master Name]],9,0),"")</f>
        <v/>
      </c>
      <c r="L4334" s="1" t="str">
        <f>IFERROR(VLOOKUP(Table49[[#This Row],[ITEM CODE]],Table2[[Item Code]:[Master Name]],8,0),"")</f>
        <v/>
      </c>
      <c r="M4334" s="41"/>
      <c r="N4334" s="66">
        <f>IFERROR(VLOOKUP(Table49[[#This Row],[ITEM CODE]],Table2[[#All],[Item Code]:[Unit Cost]],10,0),0)</f>
        <v>0</v>
      </c>
      <c r="O4334" s="134">
        <f>IFERROR(VLOOKUP(Table49[[#This Row],[ITEM CODE]],Table2[[#All],[Item Code]:[Unit Cost]],10,0),0)</f>
        <v>0</v>
      </c>
      <c r="P4334" s="56"/>
      <c r="Q4334" s="58"/>
      <c r="R4334" s="58">
        <f>Table49[[#This Row],[QUANTITY]]*Table49[[#This Row],[INV Prices]]</f>
        <v>0</v>
      </c>
      <c r="S4334" s="67"/>
      <c r="V4334" s="41"/>
      <c r="W4334" s="4" t="str">
        <f>IFERROR(VLOOKUP(Table49[[#This Row],[ITEM CODE]],Table2[[Item Code]:[Category ]],6,0),"")</f>
        <v/>
      </c>
      <c r="X4334" s="1" t="str">
        <f>IFERROR(VLOOKUP(Table49[[#This Row],[ITEM CODE]],Table2[[Item Code]:[Sub Category]],7,0),"")</f>
        <v/>
      </c>
      <c r="Y4334" s="68" t="str">
        <f>Table49[[#This Row],[PO Number]]&amp;COUNTIFS($E$5:E4334,E4334)</f>
        <v>0</v>
      </c>
    </row>
    <row r="4335" spans="1:25" ht="14.7" customHeight="1" x14ac:dyDescent="0.3">
      <c r="A4335" s="1" t="str">
        <f>IF(Table49[[#This Row],[ITEM NAME]]="","",ROW()-4)</f>
        <v/>
      </c>
      <c r="B4335" s="68"/>
      <c r="C4335" s="4" t="str">
        <f>IFERROR(VLOOKUP(B4335,Table14[],3,0),"")</f>
        <v/>
      </c>
      <c r="D4335" s="4" t="str">
        <f>IFERROR(VLOOKUP(B4335,Table14[],2,0),"")</f>
        <v/>
      </c>
      <c r="E4335" s="4"/>
      <c r="H4335" s="41" t="str">
        <f>IFERROR(VLOOKUP(Table49[[#This Row],[ITEM CODE]],Table2[[Item Code]:[Master Name]],2,0),"")</f>
        <v/>
      </c>
      <c r="I4335" s="41"/>
      <c r="J4335" s="65" t="str">
        <f>IFERROR(VLOOKUP(Table49[[#This Row],[ITEM CODE]],Table2[[Item Code]:[Master Name]],3,0),"")</f>
        <v/>
      </c>
      <c r="K4335" s="1" t="str">
        <f>IFERROR(VLOOKUP(Table49[[#This Row],[ITEM CODE]],Table2[[Item Code]:[Master Name]],9,0),"")</f>
        <v/>
      </c>
      <c r="L4335" s="1" t="str">
        <f>IFERROR(VLOOKUP(Table49[[#This Row],[ITEM CODE]],Table2[[Item Code]:[Master Name]],8,0),"")</f>
        <v/>
      </c>
      <c r="M4335" s="41"/>
      <c r="N4335" s="66">
        <f>IFERROR(VLOOKUP(Table49[[#This Row],[ITEM CODE]],Table2[[#All],[Item Code]:[Unit Cost]],10,0),0)</f>
        <v>0</v>
      </c>
      <c r="O4335" s="134">
        <f>IFERROR(VLOOKUP(Table49[[#This Row],[ITEM CODE]],Table2[[#All],[Item Code]:[Unit Cost]],10,0),0)</f>
        <v>0</v>
      </c>
      <c r="P4335" s="56"/>
      <c r="Q4335" s="58"/>
      <c r="R4335" s="58">
        <f>Table49[[#This Row],[QUANTITY]]*Table49[[#This Row],[INV Prices]]</f>
        <v>0</v>
      </c>
      <c r="S4335" s="67"/>
      <c r="V4335" s="41"/>
      <c r="W4335" s="4" t="str">
        <f>IFERROR(VLOOKUP(Table49[[#This Row],[ITEM CODE]],Table2[[Item Code]:[Category ]],6,0),"")</f>
        <v/>
      </c>
      <c r="X4335" s="1" t="str">
        <f>IFERROR(VLOOKUP(Table49[[#This Row],[ITEM CODE]],Table2[[Item Code]:[Sub Category]],7,0),"")</f>
        <v/>
      </c>
      <c r="Y4335" s="68" t="str">
        <f>Table49[[#This Row],[PO Number]]&amp;COUNTIFS($E$5:E4335,E4335)</f>
        <v>0</v>
      </c>
    </row>
    <row r="4336" spans="1:25" ht="14.7" customHeight="1" x14ac:dyDescent="0.3">
      <c r="A4336" s="1" t="str">
        <f>IF(Table49[[#This Row],[ITEM NAME]]="","",ROW()-4)</f>
        <v/>
      </c>
      <c r="B4336" s="68"/>
      <c r="C4336" s="4" t="str">
        <f>IFERROR(VLOOKUP(B4336,Table14[],3,0),"")</f>
        <v/>
      </c>
      <c r="D4336" s="4" t="str">
        <f>IFERROR(VLOOKUP(B4336,Table14[],2,0),"")</f>
        <v/>
      </c>
      <c r="E4336" s="4"/>
      <c r="H4336" s="41" t="str">
        <f>IFERROR(VLOOKUP(Table49[[#This Row],[ITEM CODE]],Table2[[Item Code]:[Master Name]],2,0),"")</f>
        <v/>
      </c>
      <c r="I4336" s="41"/>
      <c r="J4336" s="65" t="str">
        <f>IFERROR(VLOOKUP(Table49[[#This Row],[ITEM CODE]],Table2[[Item Code]:[Master Name]],3,0),"")</f>
        <v/>
      </c>
      <c r="K4336" s="1" t="str">
        <f>IFERROR(VLOOKUP(Table49[[#This Row],[ITEM CODE]],Table2[[Item Code]:[Master Name]],9,0),"")</f>
        <v/>
      </c>
      <c r="L4336" s="1" t="str">
        <f>IFERROR(VLOOKUP(Table49[[#This Row],[ITEM CODE]],Table2[[Item Code]:[Master Name]],8,0),"")</f>
        <v/>
      </c>
      <c r="M4336" s="41"/>
      <c r="N4336" s="66">
        <f>IFERROR(VLOOKUP(Table49[[#This Row],[ITEM CODE]],Table2[[#All],[Item Code]:[Unit Cost]],10,0),0)</f>
        <v>0</v>
      </c>
      <c r="O4336" s="134">
        <f>IFERROR(VLOOKUP(Table49[[#This Row],[ITEM CODE]],Table2[[#All],[Item Code]:[Unit Cost]],10,0),0)</f>
        <v>0</v>
      </c>
      <c r="P4336" s="56"/>
      <c r="Q4336" s="58"/>
      <c r="R4336" s="58">
        <f>Table49[[#This Row],[QUANTITY]]*Table49[[#This Row],[INV Prices]]</f>
        <v>0</v>
      </c>
      <c r="S4336" s="67"/>
      <c r="V4336" s="41"/>
      <c r="W4336" s="4" t="str">
        <f>IFERROR(VLOOKUP(Table49[[#This Row],[ITEM CODE]],Table2[[Item Code]:[Category ]],6,0),"")</f>
        <v/>
      </c>
      <c r="X4336" s="1" t="str">
        <f>IFERROR(VLOOKUP(Table49[[#This Row],[ITEM CODE]],Table2[[Item Code]:[Sub Category]],7,0),"")</f>
        <v/>
      </c>
      <c r="Y4336" s="68" t="str">
        <f>Table49[[#This Row],[PO Number]]&amp;COUNTIFS($E$5:E4336,E4336)</f>
        <v>0</v>
      </c>
    </row>
    <row r="4337" spans="1:25" ht="14.7" customHeight="1" x14ac:dyDescent="0.3">
      <c r="A4337" s="1" t="str">
        <f>IF(Table49[[#This Row],[ITEM NAME]]="","",ROW()-4)</f>
        <v/>
      </c>
      <c r="B4337" s="68"/>
      <c r="C4337" s="4" t="str">
        <f>IFERROR(VLOOKUP(B4337,Table14[],3,0),"")</f>
        <v/>
      </c>
      <c r="D4337" s="4" t="str">
        <f>IFERROR(VLOOKUP(B4337,Table14[],2,0),"")</f>
        <v/>
      </c>
      <c r="E4337" s="4"/>
      <c r="H4337" s="41" t="str">
        <f>IFERROR(VLOOKUP(Table49[[#This Row],[ITEM CODE]],Table2[[Item Code]:[Master Name]],2,0),"")</f>
        <v/>
      </c>
      <c r="I4337" s="41"/>
      <c r="J4337" s="65" t="str">
        <f>IFERROR(VLOOKUP(Table49[[#This Row],[ITEM CODE]],Table2[[Item Code]:[Master Name]],3,0),"")</f>
        <v/>
      </c>
      <c r="K4337" s="1" t="str">
        <f>IFERROR(VLOOKUP(Table49[[#This Row],[ITEM CODE]],Table2[[Item Code]:[Master Name]],9,0),"")</f>
        <v/>
      </c>
      <c r="L4337" s="1" t="str">
        <f>IFERROR(VLOOKUP(Table49[[#This Row],[ITEM CODE]],Table2[[Item Code]:[Master Name]],8,0),"")</f>
        <v/>
      </c>
      <c r="M4337" s="41"/>
      <c r="N4337" s="66">
        <f>IFERROR(VLOOKUP(Table49[[#This Row],[ITEM CODE]],Table2[[#All],[Item Code]:[Unit Cost]],10,0),0)</f>
        <v>0</v>
      </c>
      <c r="O4337" s="134">
        <f>IFERROR(VLOOKUP(Table49[[#This Row],[ITEM CODE]],Table2[[#All],[Item Code]:[Unit Cost]],10,0),0)</f>
        <v>0</v>
      </c>
      <c r="P4337" s="56"/>
      <c r="Q4337" s="58"/>
      <c r="R4337" s="58">
        <f>Table49[[#This Row],[QUANTITY]]*Table49[[#This Row],[INV Prices]]</f>
        <v>0</v>
      </c>
      <c r="S4337" s="67"/>
      <c r="V4337" s="41"/>
      <c r="W4337" s="4" t="str">
        <f>IFERROR(VLOOKUP(Table49[[#This Row],[ITEM CODE]],Table2[[Item Code]:[Category ]],6,0),"")</f>
        <v/>
      </c>
      <c r="X4337" s="1" t="str">
        <f>IFERROR(VLOOKUP(Table49[[#This Row],[ITEM CODE]],Table2[[Item Code]:[Sub Category]],7,0),"")</f>
        <v/>
      </c>
      <c r="Y4337" s="68" t="str">
        <f>Table49[[#This Row],[PO Number]]&amp;COUNTIFS($E$5:E4337,E4337)</f>
        <v>0</v>
      </c>
    </row>
    <row r="4338" spans="1:25" ht="14.7" customHeight="1" x14ac:dyDescent="0.3">
      <c r="A4338" s="1" t="str">
        <f>IF(Table49[[#This Row],[ITEM NAME]]="","",ROW()-4)</f>
        <v/>
      </c>
      <c r="B4338" s="68"/>
      <c r="C4338" s="4" t="str">
        <f>IFERROR(VLOOKUP(B4338,Table14[],3,0),"")</f>
        <v/>
      </c>
      <c r="D4338" s="4" t="str">
        <f>IFERROR(VLOOKUP(B4338,Table14[],2,0),"")</f>
        <v/>
      </c>
      <c r="E4338" s="4"/>
      <c r="H4338" s="41" t="str">
        <f>IFERROR(VLOOKUP(Table49[[#This Row],[ITEM CODE]],Table2[[Item Code]:[Master Name]],2,0),"")</f>
        <v/>
      </c>
      <c r="I4338" s="41"/>
      <c r="J4338" s="65" t="str">
        <f>IFERROR(VLOOKUP(Table49[[#This Row],[ITEM CODE]],Table2[[Item Code]:[Master Name]],3,0),"")</f>
        <v/>
      </c>
      <c r="K4338" s="1" t="str">
        <f>IFERROR(VLOOKUP(Table49[[#This Row],[ITEM CODE]],Table2[[Item Code]:[Master Name]],9,0),"")</f>
        <v/>
      </c>
      <c r="L4338" s="1" t="str">
        <f>IFERROR(VLOOKUP(Table49[[#This Row],[ITEM CODE]],Table2[[Item Code]:[Master Name]],8,0),"")</f>
        <v/>
      </c>
      <c r="M4338" s="41"/>
      <c r="N4338" s="66">
        <f>IFERROR(VLOOKUP(Table49[[#This Row],[ITEM CODE]],Table2[[#All],[Item Code]:[Unit Cost]],10,0),0)</f>
        <v>0</v>
      </c>
      <c r="O4338" s="134">
        <f>IFERROR(VLOOKUP(Table49[[#This Row],[ITEM CODE]],Table2[[#All],[Item Code]:[Unit Cost]],10,0),0)</f>
        <v>0</v>
      </c>
      <c r="P4338" s="56"/>
      <c r="Q4338" s="58"/>
      <c r="R4338" s="58">
        <f>Table49[[#This Row],[QUANTITY]]*Table49[[#This Row],[INV Prices]]</f>
        <v>0</v>
      </c>
      <c r="S4338" s="67"/>
      <c r="V4338" s="41"/>
      <c r="W4338" s="4" t="str">
        <f>IFERROR(VLOOKUP(Table49[[#This Row],[ITEM CODE]],Table2[[Item Code]:[Category ]],6,0),"")</f>
        <v/>
      </c>
      <c r="X4338" s="1" t="str">
        <f>IFERROR(VLOOKUP(Table49[[#This Row],[ITEM CODE]],Table2[[Item Code]:[Sub Category]],7,0),"")</f>
        <v/>
      </c>
      <c r="Y4338" s="68" t="str">
        <f>Table49[[#This Row],[PO Number]]&amp;COUNTIFS($E$5:E4338,E4338)</f>
        <v>0</v>
      </c>
    </row>
    <row r="4339" spans="1:25" ht="14.7" customHeight="1" x14ac:dyDescent="0.3">
      <c r="A4339" s="1" t="str">
        <f>IF(Table49[[#This Row],[ITEM NAME]]="","",ROW()-4)</f>
        <v/>
      </c>
      <c r="B4339" s="68"/>
      <c r="C4339" s="4" t="str">
        <f>IFERROR(VLOOKUP(B4339,Table14[],3,0),"")</f>
        <v/>
      </c>
      <c r="D4339" s="4" t="str">
        <f>IFERROR(VLOOKUP(B4339,Table14[],2,0),"")</f>
        <v/>
      </c>
      <c r="E4339" s="4"/>
      <c r="H4339" s="41" t="str">
        <f>IFERROR(VLOOKUP(Table49[[#This Row],[ITEM CODE]],Table2[[Item Code]:[Master Name]],2,0),"")</f>
        <v/>
      </c>
      <c r="I4339" s="41"/>
      <c r="J4339" s="65" t="str">
        <f>IFERROR(VLOOKUP(Table49[[#This Row],[ITEM CODE]],Table2[[Item Code]:[Master Name]],3,0),"")</f>
        <v/>
      </c>
      <c r="K4339" s="1" t="str">
        <f>IFERROR(VLOOKUP(Table49[[#This Row],[ITEM CODE]],Table2[[Item Code]:[Master Name]],9,0),"")</f>
        <v/>
      </c>
      <c r="L4339" s="1" t="str">
        <f>IFERROR(VLOOKUP(Table49[[#This Row],[ITEM CODE]],Table2[[Item Code]:[Master Name]],8,0),"")</f>
        <v/>
      </c>
      <c r="M4339" s="41"/>
      <c r="N4339" s="66">
        <f>IFERROR(VLOOKUP(Table49[[#This Row],[ITEM CODE]],Table2[[#All],[Item Code]:[Unit Cost]],10,0),0)</f>
        <v>0</v>
      </c>
      <c r="O4339" s="134">
        <f>IFERROR(VLOOKUP(Table49[[#This Row],[ITEM CODE]],Table2[[#All],[Item Code]:[Unit Cost]],10,0),0)</f>
        <v>0</v>
      </c>
      <c r="P4339" s="56"/>
      <c r="Q4339" s="58"/>
      <c r="R4339" s="58">
        <f>Table49[[#This Row],[QUANTITY]]*Table49[[#This Row],[INV Prices]]</f>
        <v>0</v>
      </c>
      <c r="S4339" s="67"/>
      <c r="V4339" s="41"/>
      <c r="W4339" s="4" t="str">
        <f>IFERROR(VLOOKUP(Table49[[#This Row],[ITEM CODE]],Table2[[Item Code]:[Category ]],6,0),"")</f>
        <v/>
      </c>
      <c r="X4339" s="1" t="str">
        <f>IFERROR(VLOOKUP(Table49[[#This Row],[ITEM CODE]],Table2[[Item Code]:[Sub Category]],7,0),"")</f>
        <v/>
      </c>
      <c r="Y4339" s="68" t="str">
        <f>Table49[[#This Row],[PO Number]]&amp;COUNTIFS($E$5:E4339,E4339)</f>
        <v>0</v>
      </c>
    </row>
    <row r="4340" spans="1:25" ht="14.7" customHeight="1" x14ac:dyDescent="0.3">
      <c r="A4340" s="1" t="str">
        <f>IF(Table49[[#This Row],[ITEM NAME]]="","",ROW()-4)</f>
        <v/>
      </c>
      <c r="B4340" s="68"/>
      <c r="C4340" s="4" t="str">
        <f>IFERROR(VLOOKUP(B4340,Table14[],3,0),"")</f>
        <v/>
      </c>
      <c r="D4340" s="4" t="str">
        <f>IFERROR(VLOOKUP(B4340,Table14[],2,0),"")</f>
        <v/>
      </c>
      <c r="E4340" s="4"/>
      <c r="H4340" s="41" t="str">
        <f>IFERROR(VLOOKUP(Table49[[#This Row],[ITEM CODE]],Table2[[Item Code]:[Master Name]],2,0),"")</f>
        <v/>
      </c>
      <c r="I4340" s="41"/>
      <c r="J4340" s="65" t="str">
        <f>IFERROR(VLOOKUP(Table49[[#This Row],[ITEM CODE]],Table2[[Item Code]:[Master Name]],3,0),"")</f>
        <v/>
      </c>
      <c r="K4340" s="1" t="str">
        <f>IFERROR(VLOOKUP(Table49[[#This Row],[ITEM CODE]],Table2[[Item Code]:[Master Name]],9,0),"")</f>
        <v/>
      </c>
      <c r="L4340" s="1" t="str">
        <f>IFERROR(VLOOKUP(Table49[[#This Row],[ITEM CODE]],Table2[[Item Code]:[Master Name]],8,0),"")</f>
        <v/>
      </c>
      <c r="M4340" s="41"/>
      <c r="N4340" s="66">
        <f>IFERROR(VLOOKUP(Table49[[#This Row],[ITEM CODE]],Table2[[#All],[Item Code]:[Unit Cost]],10,0),0)</f>
        <v>0</v>
      </c>
      <c r="O4340" s="134">
        <f>IFERROR(VLOOKUP(Table49[[#This Row],[ITEM CODE]],Table2[[#All],[Item Code]:[Unit Cost]],10,0),0)</f>
        <v>0</v>
      </c>
      <c r="P4340" s="56"/>
      <c r="Q4340" s="58"/>
      <c r="R4340" s="58">
        <f>Table49[[#This Row],[QUANTITY]]*Table49[[#This Row],[INV Prices]]</f>
        <v>0</v>
      </c>
      <c r="S4340" s="67"/>
      <c r="V4340" s="41"/>
      <c r="W4340" s="4" t="str">
        <f>IFERROR(VLOOKUP(Table49[[#This Row],[ITEM CODE]],Table2[[Item Code]:[Category ]],6,0),"")</f>
        <v/>
      </c>
      <c r="X4340" s="1" t="str">
        <f>IFERROR(VLOOKUP(Table49[[#This Row],[ITEM CODE]],Table2[[Item Code]:[Sub Category]],7,0),"")</f>
        <v/>
      </c>
      <c r="Y4340" s="68" t="str">
        <f>Table49[[#This Row],[PO Number]]&amp;COUNTIFS($E$5:E4340,E4340)</f>
        <v>0</v>
      </c>
    </row>
    <row r="4341" spans="1:25" ht="14.7" customHeight="1" x14ac:dyDescent="0.3">
      <c r="A4341" s="1" t="str">
        <f>IF(Table49[[#This Row],[ITEM NAME]]="","",ROW()-4)</f>
        <v/>
      </c>
      <c r="B4341" s="68"/>
      <c r="C4341" s="4" t="str">
        <f>IFERROR(VLOOKUP(B4341,Table14[],3,0),"")</f>
        <v/>
      </c>
      <c r="D4341" s="4" t="str">
        <f>IFERROR(VLOOKUP(B4341,Table14[],2,0),"")</f>
        <v/>
      </c>
      <c r="E4341" s="4"/>
      <c r="H4341" s="41" t="str">
        <f>IFERROR(VLOOKUP(Table49[[#This Row],[ITEM CODE]],Table2[[Item Code]:[Master Name]],2,0),"")</f>
        <v/>
      </c>
      <c r="I4341" s="41"/>
      <c r="J4341" s="65" t="str">
        <f>IFERROR(VLOOKUP(Table49[[#This Row],[ITEM CODE]],Table2[[Item Code]:[Master Name]],3,0),"")</f>
        <v/>
      </c>
      <c r="K4341" s="1" t="str">
        <f>IFERROR(VLOOKUP(Table49[[#This Row],[ITEM CODE]],Table2[[Item Code]:[Master Name]],9,0),"")</f>
        <v/>
      </c>
      <c r="L4341" s="1" t="str">
        <f>IFERROR(VLOOKUP(Table49[[#This Row],[ITEM CODE]],Table2[[Item Code]:[Master Name]],8,0),"")</f>
        <v/>
      </c>
      <c r="M4341" s="41"/>
      <c r="N4341" s="66">
        <f>IFERROR(VLOOKUP(Table49[[#This Row],[ITEM CODE]],Table2[[#All],[Item Code]:[Unit Cost]],10,0),0)</f>
        <v>0</v>
      </c>
      <c r="O4341" s="134">
        <f>IFERROR(VLOOKUP(Table49[[#This Row],[ITEM CODE]],Table2[[#All],[Item Code]:[Unit Cost]],10,0),0)</f>
        <v>0</v>
      </c>
      <c r="P4341" s="56"/>
      <c r="Q4341" s="58"/>
      <c r="R4341" s="58">
        <f>Table49[[#This Row],[QUANTITY]]*Table49[[#This Row],[INV Prices]]</f>
        <v>0</v>
      </c>
      <c r="S4341" s="67"/>
      <c r="V4341" s="41"/>
      <c r="W4341" s="4" t="str">
        <f>IFERROR(VLOOKUP(Table49[[#This Row],[ITEM CODE]],Table2[[Item Code]:[Category ]],6,0),"")</f>
        <v/>
      </c>
      <c r="X4341" s="1" t="str">
        <f>IFERROR(VLOOKUP(Table49[[#This Row],[ITEM CODE]],Table2[[Item Code]:[Sub Category]],7,0),"")</f>
        <v/>
      </c>
      <c r="Y4341" s="68" t="str">
        <f>Table49[[#This Row],[PO Number]]&amp;COUNTIFS($E$5:E4341,E4341)</f>
        <v>0</v>
      </c>
    </row>
    <row r="4342" spans="1:25" ht="14.7" customHeight="1" x14ac:dyDescent="0.3">
      <c r="A4342" s="1" t="str">
        <f>IF(Table49[[#This Row],[ITEM NAME]]="","",ROW()-4)</f>
        <v/>
      </c>
      <c r="B4342" s="68"/>
      <c r="C4342" s="4" t="str">
        <f>IFERROR(VLOOKUP(B4342,Table14[],3,0),"")</f>
        <v/>
      </c>
      <c r="D4342" s="4" t="str">
        <f>IFERROR(VLOOKUP(B4342,Table14[],2,0),"")</f>
        <v/>
      </c>
      <c r="E4342" s="4"/>
      <c r="H4342" s="41" t="str">
        <f>IFERROR(VLOOKUP(Table49[[#This Row],[ITEM CODE]],Table2[[Item Code]:[Master Name]],2,0),"")</f>
        <v/>
      </c>
      <c r="I4342" s="41"/>
      <c r="J4342" s="65" t="str">
        <f>IFERROR(VLOOKUP(Table49[[#This Row],[ITEM CODE]],Table2[[Item Code]:[Master Name]],3,0),"")</f>
        <v/>
      </c>
      <c r="K4342" s="1" t="str">
        <f>IFERROR(VLOOKUP(Table49[[#This Row],[ITEM CODE]],Table2[[Item Code]:[Master Name]],9,0),"")</f>
        <v/>
      </c>
      <c r="L4342" s="1" t="str">
        <f>IFERROR(VLOOKUP(Table49[[#This Row],[ITEM CODE]],Table2[[Item Code]:[Master Name]],8,0),"")</f>
        <v/>
      </c>
      <c r="M4342" s="41"/>
      <c r="N4342" s="66">
        <f>IFERROR(VLOOKUP(Table49[[#This Row],[ITEM CODE]],Table2[[#All],[Item Code]:[Unit Cost]],10,0),0)</f>
        <v>0</v>
      </c>
      <c r="O4342" s="134">
        <f>IFERROR(VLOOKUP(Table49[[#This Row],[ITEM CODE]],Table2[[#All],[Item Code]:[Unit Cost]],10,0),0)</f>
        <v>0</v>
      </c>
      <c r="P4342" s="56"/>
      <c r="Q4342" s="58"/>
      <c r="R4342" s="58">
        <f>Table49[[#This Row],[QUANTITY]]*Table49[[#This Row],[INV Prices]]</f>
        <v>0</v>
      </c>
      <c r="S4342" s="67"/>
      <c r="V4342" s="41"/>
      <c r="W4342" s="4" t="str">
        <f>IFERROR(VLOOKUP(Table49[[#This Row],[ITEM CODE]],Table2[[Item Code]:[Category ]],6,0),"")</f>
        <v/>
      </c>
      <c r="X4342" s="1" t="str">
        <f>IFERROR(VLOOKUP(Table49[[#This Row],[ITEM CODE]],Table2[[Item Code]:[Sub Category]],7,0),"")</f>
        <v/>
      </c>
      <c r="Y4342" s="68" t="str">
        <f>Table49[[#This Row],[PO Number]]&amp;COUNTIFS($E$5:E4342,E4342)</f>
        <v>0</v>
      </c>
    </row>
    <row r="4343" spans="1:25" ht="14.7" customHeight="1" x14ac:dyDescent="0.3">
      <c r="A4343" s="1" t="str">
        <f>IF(Table49[[#This Row],[ITEM NAME]]="","",ROW()-4)</f>
        <v/>
      </c>
      <c r="B4343" s="68"/>
      <c r="C4343" s="4" t="str">
        <f>IFERROR(VLOOKUP(B4343,Table14[],3,0),"")</f>
        <v/>
      </c>
      <c r="D4343" s="4" t="str">
        <f>IFERROR(VLOOKUP(B4343,Table14[],2,0),"")</f>
        <v/>
      </c>
      <c r="E4343" s="4"/>
      <c r="H4343" s="41" t="str">
        <f>IFERROR(VLOOKUP(Table49[[#This Row],[ITEM CODE]],Table2[[Item Code]:[Master Name]],2,0),"")</f>
        <v/>
      </c>
      <c r="I4343" s="41"/>
      <c r="J4343" s="65" t="str">
        <f>IFERROR(VLOOKUP(Table49[[#This Row],[ITEM CODE]],Table2[[Item Code]:[Master Name]],3,0),"")</f>
        <v/>
      </c>
      <c r="K4343" s="1" t="str">
        <f>IFERROR(VLOOKUP(Table49[[#This Row],[ITEM CODE]],Table2[[Item Code]:[Master Name]],9,0),"")</f>
        <v/>
      </c>
      <c r="L4343" s="1" t="str">
        <f>IFERROR(VLOOKUP(Table49[[#This Row],[ITEM CODE]],Table2[[Item Code]:[Master Name]],8,0),"")</f>
        <v/>
      </c>
      <c r="M4343" s="41"/>
      <c r="N4343" s="66">
        <f>IFERROR(VLOOKUP(Table49[[#This Row],[ITEM CODE]],Table2[[#All],[Item Code]:[Unit Cost]],10,0),0)</f>
        <v>0</v>
      </c>
      <c r="O4343" s="134">
        <f>IFERROR(VLOOKUP(Table49[[#This Row],[ITEM CODE]],Table2[[#All],[Item Code]:[Unit Cost]],10,0),0)</f>
        <v>0</v>
      </c>
      <c r="P4343" s="56"/>
      <c r="Q4343" s="58"/>
      <c r="R4343" s="58">
        <f>Table49[[#This Row],[QUANTITY]]*Table49[[#This Row],[INV Prices]]</f>
        <v>0</v>
      </c>
      <c r="S4343" s="67"/>
      <c r="V4343" s="41"/>
      <c r="W4343" s="4" t="str">
        <f>IFERROR(VLOOKUP(Table49[[#This Row],[ITEM CODE]],Table2[[Item Code]:[Category ]],6,0),"")</f>
        <v/>
      </c>
      <c r="X4343" s="1" t="str">
        <f>IFERROR(VLOOKUP(Table49[[#This Row],[ITEM CODE]],Table2[[Item Code]:[Sub Category]],7,0),"")</f>
        <v/>
      </c>
      <c r="Y4343" s="68" t="str">
        <f>Table49[[#This Row],[PO Number]]&amp;COUNTIFS($E$5:E4343,E4343)</f>
        <v>0</v>
      </c>
    </row>
    <row r="4344" spans="1:25" ht="14.7" customHeight="1" x14ac:dyDescent="0.3">
      <c r="A4344" s="1" t="str">
        <f>IF(Table49[[#This Row],[ITEM NAME]]="","",ROW()-4)</f>
        <v/>
      </c>
      <c r="B4344" s="68"/>
      <c r="C4344" s="4" t="str">
        <f>IFERROR(VLOOKUP(B4344,Table14[],3,0),"")</f>
        <v/>
      </c>
      <c r="D4344" s="4" t="str">
        <f>IFERROR(VLOOKUP(B4344,Table14[],2,0),"")</f>
        <v/>
      </c>
      <c r="E4344" s="4"/>
      <c r="H4344" s="41" t="str">
        <f>IFERROR(VLOOKUP(Table49[[#This Row],[ITEM CODE]],Table2[[Item Code]:[Master Name]],2,0),"")</f>
        <v/>
      </c>
      <c r="I4344" s="41"/>
      <c r="J4344" s="65" t="str">
        <f>IFERROR(VLOOKUP(Table49[[#This Row],[ITEM CODE]],Table2[[Item Code]:[Master Name]],3,0),"")</f>
        <v/>
      </c>
      <c r="K4344" s="1" t="str">
        <f>IFERROR(VLOOKUP(Table49[[#This Row],[ITEM CODE]],Table2[[Item Code]:[Master Name]],9,0),"")</f>
        <v/>
      </c>
      <c r="L4344" s="1" t="str">
        <f>IFERROR(VLOOKUP(Table49[[#This Row],[ITEM CODE]],Table2[[Item Code]:[Master Name]],8,0),"")</f>
        <v/>
      </c>
      <c r="M4344" s="41"/>
      <c r="N4344" s="66">
        <f>IFERROR(VLOOKUP(Table49[[#This Row],[ITEM CODE]],Table2[[#All],[Item Code]:[Unit Cost]],10,0),0)</f>
        <v>0</v>
      </c>
      <c r="O4344" s="134">
        <f>IFERROR(VLOOKUP(Table49[[#This Row],[ITEM CODE]],Table2[[#All],[Item Code]:[Unit Cost]],10,0),0)</f>
        <v>0</v>
      </c>
      <c r="P4344" s="56"/>
      <c r="Q4344" s="58"/>
      <c r="R4344" s="58">
        <f>Table49[[#This Row],[QUANTITY]]*Table49[[#This Row],[INV Prices]]</f>
        <v>0</v>
      </c>
      <c r="S4344" s="67"/>
      <c r="V4344" s="41"/>
      <c r="W4344" s="4" t="str">
        <f>IFERROR(VLOOKUP(Table49[[#This Row],[ITEM CODE]],Table2[[Item Code]:[Category ]],6,0),"")</f>
        <v/>
      </c>
      <c r="X4344" s="1" t="str">
        <f>IFERROR(VLOOKUP(Table49[[#This Row],[ITEM CODE]],Table2[[Item Code]:[Sub Category]],7,0),"")</f>
        <v/>
      </c>
      <c r="Y4344" s="68" t="str">
        <f>Table49[[#This Row],[PO Number]]&amp;COUNTIFS($E$5:E4344,E4344)</f>
        <v>0</v>
      </c>
    </row>
    <row r="4345" spans="1:25" ht="14.7" customHeight="1" x14ac:dyDescent="0.3">
      <c r="A4345" s="1" t="str">
        <f>IF(Table49[[#This Row],[ITEM NAME]]="","",ROW()-4)</f>
        <v/>
      </c>
      <c r="B4345" s="68"/>
      <c r="C4345" s="4" t="str">
        <f>IFERROR(VLOOKUP(B4345,Table14[],3,0),"")</f>
        <v/>
      </c>
      <c r="D4345" s="4" t="str">
        <f>IFERROR(VLOOKUP(B4345,Table14[],2,0),"")</f>
        <v/>
      </c>
      <c r="E4345" s="4"/>
      <c r="H4345" s="41" t="str">
        <f>IFERROR(VLOOKUP(Table49[[#This Row],[ITEM CODE]],Table2[[Item Code]:[Master Name]],2,0),"")</f>
        <v/>
      </c>
      <c r="I4345" s="41"/>
      <c r="J4345" s="65" t="str">
        <f>IFERROR(VLOOKUP(Table49[[#This Row],[ITEM CODE]],Table2[[Item Code]:[Master Name]],3,0),"")</f>
        <v/>
      </c>
      <c r="K4345" s="1" t="str">
        <f>IFERROR(VLOOKUP(Table49[[#This Row],[ITEM CODE]],Table2[[Item Code]:[Master Name]],9,0),"")</f>
        <v/>
      </c>
      <c r="L4345" s="1" t="str">
        <f>IFERROR(VLOOKUP(Table49[[#This Row],[ITEM CODE]],Table2[[Item Code]:[Master Name]],8,0),"")</f>
        <v/>
      </c>
      <c r="M4345" s="41"/>
      <c r="N4345" s="66">
        <f>IFERROR(VLOOKUP(Table49[[#This Row],[ITEM CODE]],Table2[[#All],[Item Code]:[Unit Cost]],10,0),0)</f>
        <v>0</v>
      </c>
      <c r="O4345" s="134">
        <f>IFERROR(VLOOKUP(Table49[[#This Row],[ITEM CODE]],Table2[[#All],[Item Code]:[Unit Cost]],10,0),0)</f>
        <v>0</v>
      </c>
      <c r="P4345" s="56"/>
      <c r="Q4345" s="58"/>
      <c r="R4345" s="58">
        <f>Table49[[#This Row],[QUANTITY]]*Table49[[#This Row],[INV Prices]]</f>
        <v>0</v>
      </c>
      <c r="S4345" s="67"/>
      <c r="V4345" s="41"/>
      <c r="W4345" s="4" t="str">
        <f>IFERROR(VLOOKUP(Table49[[#This Row],[ITEM CODE]],Table2[[Item Code]:[Category ]],6,0),"")</f>
        <v/>
      </c>
      <c r="X4345" s="1" t="str">
        <f>IFERROR(VLOOKUP(Table49[[#This Row],[ITEM CODE]],Table2[[Item Code]:[Sub Category]],7,0),"")</f>
        <v/>
      </c>
      <c r="Y4345" s="68" t="str">
        <f>Table49[[#This Row],[PO Number]]&amp;COUNTIFS($E$5:E4345,E4345)</f>
        <v>0</v>
      </c>
    </row>
    <row r="4346" spans="1:25" ht="14.7" customHeight="1" x14ac:dyDescent="0.3">
      <c r="A4346" s="1" t="str">
        <f>IF(Table49[[#This Row],[ITEM NAME]]="","",ROW()-4)</f>
        <v/>
      </c>
      <c r="B4346" s="68"/>
      <c r="C4346" s="4" t="str">
        <f>IFERROR(VLOOKUP(B4346,Table14[],3,0),"")</f>
        <v/>
      </c>
      <c r="D4346" s="4" t="str">
        <f>IFERROR(VLOOKUP(B4346,Table14[],2,0),"")</f>
        <v/>
      </c>
      <c r="E4346" s="4"/>
      <c r="H4346" s="41" t="str">
        <f>IFERROR(VLOOKUP(Table49[[#This Row],[ITEM CODE]],Table2[[Item Code]:[Master Name]],2,0),"")</f>
        <v/>
      </c>
      <c r="I4346" s="41"/>
      <c r="J4346" s="65" t="str">
        <f>IFERROR(VLOOKUP(Table49[[#This Row],[ITEM CODE]],Table2[[Item Code]:[Master Name]],3,0),"")</f>
        <v/>
      </c>
      <c r="K4346" s="1" t="str">
        <f>IFERROR(VLOOKUP(Table49[[#This Row],[ITEM CODE]],Table2[[Item Code]:[Master Name]],9,0),"")</f>
        <v/>
      </c>
      <c r="L4346" s="1" t="str">
        <f>IFERROR(VLOOKUP(Table49[[#This Row],[ITEM CODE]],Table2[[Item Code]:[Master Name]],8,0),"")</f>
        <v/>
      </c>
      <c r="M4346" s="41"/>
      <c r="N4346" s="66">
        <f>IFERROR(VLOOKUP(Table49[[#This Row],[ITEM CODE]],Table2[[#All],[Item Code]:[Unit Cost]],10,0),0)</f>
        <v>0</v>
      </c>
      <c r="O4346" s="134">
        <f>IFERROR(VLOOKUP(Table49[[#This Row],[ITEM CODE]],Table2[[#All],[Item Code]:[Unit Cost]],10,0),0)</f>
        <v>0</v>
      </c>
      <c r="P4346" s="56"/>
      <c r="Q4346" s="58"/>
      <c r="R4346" s="58">
        <f>Table49[[#This Row],[QUANTITY]]*Table49[[#This Row],[INV Prices]]</f>
        <v>0</v>
      </c>
      <c r="S4346" s="67"/>
      <c r="V4346" s="41"/>
      <c r="W4346" s="4" t="str">
        <f>IFERROR(VLOOKUP(Table49[[#This Row],[ITEM CODE]],Table2[[Item Code]:[Category ]],6,0),"")</f>
        <v/>
      </c>
      <c r="X4346" s="1" t="str">
        <f>IFERROR(VLOOKUP(Table49[[#This Row],[ITEM CODE]],Table2[[Item Code]:[Sub Category]],7,0),"")</f>
        <v/>
      </c>
      <c r="Y4346" s="68" t="str">
        <f>Table49[[#This Row],[PO Number]]&amp;COUNTIFS($E$5:E4346,E4346)</f>
        <v>0</v>
      </c>
    </row>
    <row r="4347" spans="1:25" ht="14.7" customHeight="1" x14ac:dyDescent="0.3">
      <c r="A4347" s="1" t="str">
        <f>IF(Table49[[#This Row],[ITEM NAME]]="","",ROW()-4)</f>
        <v/>
      </c>
      <c r="B4347" s="68"/>
      <c r="C4347" s="4" t="str">
        <f>IFERROR(VLOOKUP(B4347,Table14[],3,0),"")</f>
        <v/>
      </c>
      <c r="D4347" s="4" t="str">
        <f>IFERROR(VLOOKUP(B4347,Table14[],2,0),"")</f>
        <v/>
      </c>
      <c r="E4347" s="4"/>
      <c r="H4347" s="41" t="str">
        <f>IFERROR(VLOOKUP(Table49[[#This Row],[ITEM CODE]],Table2[[Item Code]:[Master Name]],2,0),"")</f>
        <v/>
      </c>
      <c r="I4347" s="41"/>
      <c r="J4347" s="65" t="str">
        <f>IFERROR(VLOOKUP(Table49[[#This Row],[ITEM CODE]],Table2[[Item Code]:[Master Name]],3,0),"")</f>
        <v/>
      </c>
      <c r="K4347" s="1" t="str">
        <f>IFERROR(VLOOKUP(Table49[[#This Row],[ITEM CODE]],Table2[[Item Code]:[Master Name]],9,0),"")</f>
        <v/>
      </c>
      <c r="L4347" s="1" t="str">
        <f>IFERROR(VLOOKUP(Table49[[#This Row],[ITEM CODE]],Table2[[Item Code]:[Master Name]],8,0),"")</f>
        <v/>
      </c>
      <c r="M4347" s="41"/>
      <c r="N4347" s="66">
        <f>IFERROR(VLOOKUP(Table49[[#This Row],[ITEM CODE]],Table2[[#All],[Item Code]:[Unit Cost]],10,0),0)</f>
        <v>0</v>
      </c>
      <c r="O4347" s="134">
        <f>IFERROR(VLOOKUP(Table49[[#This Row],[ITEM CODE]],Table2[[#All],[Item Code]:[Unit Cost]],10,0),0)</f>
        <v>0</v>
      </c>
      <c r="P4347" s="56"/>
      <c r="Q4347" s="58"/>
      <c r="R4347" s="58">
        <f>Table49[[#This Row],[QUANTITY]]*Table49[[#This Row],[INV Prices]]</f>
        <v>0</v>
      </c>
      <c r="S4347" s="67"/>
      <c r="V4347" s="41"/>
      <c r="W4347" s="4" t="str">
        <f>IFERROR(VLOOKUP(Table49[[#This Row],[ITEM CODE]],Table2[[Item Code]:[Category ]],6,0),"")</f>
        <v/>
      </c>
      <c r="X4347" s="1" t="str">
        <f>IFERROR(VLOOKUP(Table49[[#This Row],[ITEM CODE]],Table2[[Item Code]:[Sub Category]],7,0),"")</f>
        <v/>
      </c>
      <c r="Y4347" s="68" t="str">
        <f>Table49[[#This Row],[PO Number]]&amp;COUNTIFS($E$5:E4347,E4347)</f>
        <v>0</v>
      </c>
    </row>
    <row r="4348" spans="1:25" ht="14.7" customHeight="1" x14ac:dyDescent="0.3">
      <c r="A4348" s="1" t="str">
        <f>IF(Table49[[#This Row],[ITEM NAME]]="","",ROW()-4)</f>
        <v/>
      </c>
      <c r="B4348" s="68"/>
      <c r="C4348" s="4" t="str">
        <f>IFERROR(VLOOKUP(B4348,Table14[],3,0),"")</f>
        <v/>
      </c>
      <c r="D4348" s="4" t="str">
        <f>IFERROR(VLOOKUP(B4348,Table14[],2,0),"")</f>
        <v/>
      </c>
      <c r="E4348" s="4"/>
      <c r="H4348" s="41" t="str">
        <f>IFERROR(VLOOKUP(Table49[[#This Row],[ITEM CODE]],Table2[[Item Code]:[Master Name]],2,0),"")</f>
        <v/>
      </c>
      <c r="I4348" s="41"/>
      <c r="J4348" s="65" t="str">
        <f>IFERROR(VLOOKUP(Table49[[#This Row],[ITEM CODE]],Table2[[Item Code]:[Master Name]],3,0),"")</f>
        <v/>
      </c>
      <c r="K4348" s="1" t="str">
        <f>IFERROR(VLOOKUP(Table49[[#This Row],[ITEM CODE]],Table2[[Item Code]:[Master Name]],9,0),"")</f>
        <v/>
      </c>
      <c r="L4348" s="1" t="str">
        <f>IFERROR(VLOOKUP(Table49[[#This Row],[ITEM CODE]],Table2[[Item Code]:[Master Name]],8,0),"")</f>
        <v/>
      </c>
      <c r="M4348" s="41"/>
      <c r="N4348" s="66">
        <f>IFERROR(VLOOKUP(Table49[[#This Row],[ITEM CODE]],Table2[[#All],[Item Code]:[Unit Cost]],10,0),0)</f>
        <v>0</v>
      </c>
      <c r="O4348" s="134">
        <f>IFERROR(VLOOKUP(Table49[[#This Row],[ITEM CODE]],Table2[[#All],[Item Code]:[Unit Cost]],10,0),0)</f>
        <v>0</v>
      </c>
      <c r="P4348" s="56"/>
      <c r="Q4348" s="58"/>
      <c r="R4348" s="58">
        <f>Table49[[#This Row],[QUANTITY]]*Table49[[#This Row],[INV Prices]]</f>
        <v>0</v>
      </c>
      <c r="S4348" s="67"/>
      <c r="V4348" s="41"/>
      <c r="W4348" s="4" t="str">
        <f>IFERROR(VLOOKUP(Table49[[#This Row],[ITEM CODE]],Table2[[Item Code]:[Category ]],6,0),"")</f>
        <v/>
      </c>
      <c r="X4348" s="1" t="str">
        <f>IFERROR(VLOOKUP(Table49[[#This Row],[ITEM CODE]],Table2[[Item Code]:[Sub Category]],7,0),"")</f>
        <v/>
      </c>
      <c r="Y4348" s="68" t="str">
        <f>Table49[[#This Row],[PO Number]]&amp;COUNTIFS($E$5:E4348,E4348)</f>
        <v>0</v>
      </c>
    </row>
    <row r="4349" spans="1:25" ht="14.7" customHeight="1" x14ac:dyDescent="0.3">
      <c r="A4349" s="1" t="str">
        <f>IF(Table49[[#This Row],[ITEM NAME]]="","",ROW()-4)</f>
        <v/>
      </c>
      <c r="B4349" s="68"/>
      <c r="C4349" s="4" t="str">
        <f>IFERROR(VLOOKUP(B4349,Table14[],3,0),"")</f>
        <v/>
      </c>
      <c r="D4349" s="4" t="str">
        <f>IFERROR(VLOOKUP(B4349,Table14[],2,0),"")</f>
        <v/>
      </c>
      <c r="E4349" s="4"/>
      <c r="H4349" s="41" t="str">
        <f>IFERROR(VLOOKUP(Table49[[#This Row],[ITEM CODE]],Table2[[Item Code]:[Master Name]],2,0),"")</f>
        <v/>
      </c>
      <c r="I4349" s="41"/>
      <c r="J4349" s="65" t="str">
        <f>IFERROR(VLOOKUP(Table49[[#This Row],[ITEM CODE]],Table2[[Item Code]:[Master Name]],3,0),"")</f>
        <v/>
      </c>
      <c r="K4349" s="1" t="str">
        <f>IFERROR(VLOOKUP(Table49[[#This Row],[ITEM CODE]],Table2[[Item Code]:[Master Name]],9,0),"")</f>
        <v/>
      </c>
      <c r="L4349" s="1" t="str">
        <f>IFERROR(VLOOKUP(Table49[[#This Row],[ITEM CODE]],Table2[[Item Code]:[Master Name]],8,0),"")</f>
        <v/>
      </c>
      <c r="M4349" s="41"/>
      <c r="N4349" s="66">
        <f>IFERROR(VLOOKUP(Table49[[#This Row],[ITEM CODE]],Table2[[#All],[Item Code]:[Unit Cost]],10,0),0)</f>
        <v>0</v>
      </c>
      <c r="O4349" s="134">
        <f>IFERROR(VLOOKUP(Table49[[#This Row],[ITEM CODE]],Table2[[#All],[Item Code]:[Unit Cost]],10,0),0)</f>
        <v>0</v>
      </c>
      <c r="P4349" s="56"/>
      <c r="Q4349" s="58"/>
      <c r="R4349" s="58">
        <f>Table49[[#This Row],[QUANTITY]]*Table49[[#This Row],[INV Prices]]</f>
        <v>0</v>
      </c>
      <c r="S4349" s="67"/>
      <c r="V4349" s="41"/>
      <c r="W4349" s="4" t="str">
        <f>IFERROR(VLOOKUP(Table49[[#This Row],[ITEM CODE]],Table2[[Item Code]:[Category ]],6,0),"")</f>
        <v/>
      </c>
      <c r="X4349" s="1" t="str">
        <f>IFERROR(VLOOKUP(Table49[[#This Row],[ITEM CODE]],Table2[[Item Code]:[Sub Category]],7,0),"")</f>
        <v/>
      </c>
      <c r="Y4349" s="68" t="str">
        <f>Table49[[#This Row],[PO Number]]&amp;COUNTIFS($E$5:E4349,E4349)</f>
        <v>0</v>
      </c>
    </row>
    <row r="4350" spans="1:25" ht="14.7" customHeight="1" x14ac:dyDescent="0.3">
      <c r="A4350" s="1" t="str">
        <f>IF(Table49[[#This Row],[ITEM NAME]]="","",ROW()-4)</f>
        <v/>
      </c>
      <c r="B4350" s="68"/>
      <c r="C4350" s="4" t="str">
        <f>IFERROR(VLOOKUP(B4350,Table14[],3,0),"")</f>
        <v/>
      </c>
      <c r="D4350" s="4" t="str">
        <f>IFERROR(VLOOKUP(B4350,Table14[],2,0),"")</f>
        <v/>
      </c>
      <c r="E4350" s="4"/>
      <c r="H4350" s="41" t="str">
        <f>IFERROR(VLOOKUP(Table49[[#This Row],[ITEM CODE]],Table2[[Item Code]:[Master Name]],2,0),"")</f>
        <v/>
      </c>
      <c r="I4350" s="41"/>
      <c r="J4350" s="65" t="str">
        <f>IFERROR(VLOOKUP(Table49[[#This Row],[ITEM CODE]],Table2[[Item Code]:[Master Name]],3,0),"")</f>
        <v/>
      </c>
      <c r="K4350" s="1" t="str">
        <f>IFERROR(VLOOKUP(Table49[[#This Row],[ITEM CODE]],Table2[[Item Code]:[Master Name]],9,0),"")</f>
        <v/>
      </c>
      <c r="L4350" s="1" t="str">
        <f>IFERROR(VLOOKUP(Table49[[#This Row],[ITEM CODE]],Table2[[Item Code]:[Master Name]],8,0),"")</f>
        <v/>
      </c>
      <c r="M4350" s="41"/>
      <c r="N4350" s="66">
        <f>IFERROR(VLOOKUP(Table49[[#This Row],[ITEM CODE]],Table2[[#All],[Item Code]:[Unit Cost]],10,0),0)</f>
        <v>0</v>
      </c>
      <c r="O4350" s="134">
        <f>IFERROR(VLOOKUP(Table49[[#This Row],[ITEM CODE]],Table2[[#All],[Item Code]:[Unit Cost]],10,0),0)</f>
        <v>0</v>
      </c>
      <c r="P4350" s="56"/>
      <c r="Q4350" s="58"/>
      <c r="R4350" s="58">
        <f>Table49[[#This Row],[QUANTITY]]*Table49[[#This Row],[INV Prices]]</f>
        <v>0</v>
      </c>
      <c r="S4350" s="67"/>
      <c r="V4350" s="41"/>
      <c r="W4350" s="4" t="str">
        <f>IFERROR(VLOOKUP(Table49[[#This Row],[ITEM CODE]],Table2[[Item Code]:[Category ]],6,0),"")</f>
        <v/>
      </c>
      <c r="X4350" s="1" t="str">
        <f>IFERROR(VLOOKUP(Table49[[#This Row],[ITEM CODE]],Table2[[Item Code]:[Sub Category]],7,0),"")</f>
        <v/>
      </c>
      <c r="Y4350" s="68" t="str">
        <f>Table49[[#This Row],[PO Number]]&amp;COUNTIFS($E$5:E4350,E4350)</f>
        <v>0</v>
      </c>
    </row>
    <row r="4351" spans="1:25" ht="14.7" customHeight="1" x14ac:dyDescent="0.3">
      <c r="A4351" s="1" t="str">
        <f>IF(Table49[[#This Row],[ITEM NAME]]="","",ROW()-4)</f>
        <v/>
      </c>
      <c r="B4351" s="68"/>
      <c r="C4351" s="4" t="str">
        <f>IFERROR(VLOOKUP(B4351,Table14[],3,0),"")</f>
        <v/>
      </c>
      <c r="D4351" s="4" t="str">
        <f>IFERROR(VLOOKUP(B4351,Table14[],2,0),"")</f>
        <v/>
      </c>
      <c r="E4351" s="4"/>
      <c r="H4351" s="41" t="str">
        <f>IFERROR(VLOOKUP(Table49[[#This Row],[ITEM CODE]],Table2[[Item Code]:[Master Name]],2,0),"")</f>
        <v/>
      </c>
      <c r="I4351" s="41"/>
      <c r="J4351" s="65" t="str">
        <f>IFERROR(VLOOKUP(Table49[[#This Row],[ITEM CODE]],Table2[[Item Code]:[Master Name]],3,0),"")</f>
        <v/>
      </c>
      <c r="K4351" s="1" t="str">
        <f>IFERROR(VLOOKUP(Table49[[#This Row],[ITEM CODE]],Table2[[Item Code]:[Master Name]],9,0),"")</f>
        <v/>
      </c>
      <c r="L4351" s="1" t="str">
        <f>IFERROR(VLOOKUP(Table49[[#This Row],[ITEM CODE]],Table2[[Item Code]:[Master Name]],8,0),"")</f>
        <v/>
      </c>
      <c r="M4351" s="41"/>
      <c r="N4351" s="66">
        <f>IFERROR(VLOOKUP(Table49[[#This Row],[ITEM CODE]],Table2[[#All],[Item Code]:[Unit Cost]],10,0),0)</f>
        <v>0</v>
      </c>
      <c r="O4351" s="134">
        <f>IFERROR(VLOOKUP(Table49[[#This Row],[ITEM CODE]],Table2[[#All],[Item Code]:[Unit Cost]],10,0),0)</f>
        <v>0</v>
      </c>
      <c r="P4351" s="56"/>
      <c r="Q4351" s="58"/>
      <c r="R4351" s="58">
        <f>Table49[[#This Row],[QUANTITY]]*Table49[[#This Row],[INV Prices]]</f>
        <v>0</v>
      </c>
      <c r="S4351" s="67"/>
      <c r="V4351" s="41"/>
      <c r="W4351" s="4" t="str">
        <f>IFERROR(VLOOKUP(Table49[[#This Row],[ITEM CODE]],Table2[[Item Code]:[Category ]],6,0),"")</f>
        <v/>
      </c>
      <c r="X4351" s="1" t="str">
        <f>IFERROR(VLOOKUP(Table49[[#This Row],[ITEM CODE]],Table2[[Item Code]:[Sub Category]],7,0),"")</f>
        <v/>
      </c>
      <c r="Y4351" s="68" t="str">
        <f>Table49[[#This Row],[PO Number]]&amp;COUNTIFS($E$5:E4351,E4351)</f>
        <v>0</v>
      </c>
    </row>
    <row r="4352" spans="1:25" ht="14.7" customHeight="1" x14ac:dyDescent="0.3">
      <c r="A4352" s="1" t="str">
        <f>IF(Table49[[#This Row],[ITEM NAME]]="","",ROW()-4)</f>
        <v/>
      </c>
      <c r="B4352" s="68"/>
      <c r="C4352" s="4" t="str">
        <f>IFERROR(VLOOKUP(B4352,Table14[],3,0),"")</f>
        <v/>
      </c>
      <c r="D4352" s="4" t="str">
        <f>IFERROR(VLOOKUP(B4352,Table14[],2,0),"")</f>
        <v/>
      </c>
      <c r="E4352" s="4"/>
      <c r="H4352" s="41" t="str">
        <f>IFERROR(VLOOKUP(Table49[[#This Row],[ITEM CODE]],Table2[[Item Code]:[Master Name]],2,0),"")</f>
        <v/>
      </c>
      <c r="I4352" s="41"/>
      <c r="J4352" s="65" t="str">
        <f>IFERROR(VLOOKUP(Table49[[#This Row],[ITEM CODE]],Table2[[Item Code]:[Master Name]],3,0),"")</f>
        <v/>
      </c>
      <c r="K4352" s="1" t="str">
        <f>IFERROR(VLOOKUP(Table49[[#This Row],[ITEM CODE]],Table2[[Item Code]:[Master Name]],9,0),"")</f>
        <v/>
      </c>
      <c r="L4352" s="1" t="str">
        <f>IFERROR(VLOOKUP(Table49[[#This Row],[ITEM CODE]],Table2[[Item Code]:[Master Name]],8,0),"")</f>
        <v/>
      </c>
      <c r="M4352" s="41"/>
      <c r="N4352" s="66">
        <f>IFERROR(VLOOKUP(Table49[[#This Row],[ITEM CODE]],Table2[[#All],[Item Code]:[Unit Cost]],10,0),0)</f>
        <v>0</v>
      </c>
      <c r="O4352" s="134">
        <f>IFERROR(VLOOKUP(Table49[[#This Row],[ITEM CODE]],Table2[[#All],[Item Code]:[Unit Cost]],10,0),0)</f>
        <v>0</v>
      </c>
      <c r="P4352" s="56"/>
      <c r="Q4352" s="58"/>
      <c r="R4352" s="58">
        <f>Table49[[#This Row],[QUANTITY]]*Table49[[#This Row],[INV Prices]]</f>
        <v>0</v>
      </c>
      <c r="S4352" s="67"/>
      <c r="V4352" s="41"/>
      <c r="W4352" s="4" t="str">
        <f>IFERROR(VLOOKUP(Table49[[#This Row],[ITEM CODE]],Table2[[Item Code]:[Category ]],6,0),"")</f>
        <v/>
      </c>
      <c r="X4352" s="1" t="str">
        <f>IFERROR(VLOOKUP(Table49[[#This Row],[ITEM CODE]],Table2[[Item Code]:[Sub Category]],7,0),"")</f>
        <v/>
      </c>
      <c r="Y4352" s="68" t="str">
        <f>Table49[[#This Row],[PO Number]]&amp;COUNTIFS($E$5:E4352,E4352)</f>
        <v>0</v>
      </c>
    </row>
    <row r="4353" spans="1:25" ht="14.7" customHeight="1" x14ac:dyDescent="0.3">
      <c r="A4353" s="1" t="str">
        <f>IF(Table49[[#This Row],[ITEM NAME]]="","",ROW()-4)</f>
        <v/>
      </c>
      <c r="B4353" s="68"/>
      <c r="C4353" s="4" t="str">
        <f>IFERROR(VLOOKUP(B4353,Table14[],3,0),"")</f>
        <v/>
      </c>
      <c r="D4353" s="4" t="str">
        <f>IFERROR(VLOOKUP(B4353,Table14[],2,0),"")</f>
        <v/>
      </c>
      <c r="E4353" s="4"/>
      <c r="H4353" s="41" t="str">
        <f>IFERROR(VLOOKUP(Table49[[#This Row],[ITEM CODE]],Table2[[Item Code]:[Master Name]],2,0),"")</f>
        <v/>
      </c>
      <c r="I4353" s="41"/>
      <c r="J4353" s="65" t="str">
        <f>IFERROR(VLOOKUP(Table49[[#This Row],[ITEM CODE]],Table2[[Item Code]:[Master Name]],3,0),"")</f>
        <v/>
      </c>
      <c r="K4353" s="1" t="str">
        <f>IFERROR(VLOOKUP(Table49[[#This Row],[ITEM CODE]],Table2[[Item Code]:[Master Name]],9,0),"")</f>
        <v/>
      </c>
      <c r="L4353" s="1" t="str">
        <f>IFERROR(VLOOKUP(Table49[[#This Row],[ITEM CODE]],Table2[[Item Code]:[Master Name]],8,0),"")</f>
        <v/>
      </c>
      <c r="M4353" s="41"/>
      <c r="N4353" s="66">
        <f>IFERROR(VLOOKUP(Table49[[#This Row],[ITEM CODE]],Table2[[#All],[Item Code]:[Unit Cost]],10,0),0)</f>
        <v>0</v>
      </c>
      <c r="O4353" s="134">
        <f>IFERROR(VLOOKUP(Table49[[#This Row],[ITEM CODE]],Table2[[#All],[Item Code]:[Unit Cost]],10,0),0)</f>
        <v>0</v>
      </c>
      <c r="P4353" s="56"/>
      <c r="Q4353" s="58"/>
      <c r="R4353" s="58">
        <f>Table49[[#This Row],[QUANTITY]]*Table49[[#This Row],[INV Prices]]</f>
        <v>0</v>
      </c>
      <c r="S4353" s="67"/>
      <c r="V4353" s="41"/>
      <c r="W4353" s="4" t="str">
        <f>IFERROR(VLOOKUP(Table49[[#This Row],[ITEM CODE]],Table2[[Item Code]:[Category ]],6,0),"")</f>
        <v/>
      </c>
      <c r="X4353" s="1" t="str">
        <f>IFERROR(VLOOKUP(Table49[[#This Row],[ITEM CODE]],Table2[[Item Code]:[Sub Category]],7,0),"")</f>
        <v/>
      </c>
      <c r="Y4353" s="68" t="str">
        <f>Table49[[#This Row],[PO Number]]&amp;COUNTIFS($E$5:E4353,E4353)</f>
        <v>0</v>
      </c>
    </row>
    <row r="4354" spans="1:25" ht="14.7" customHeight="1" x14ac:dyDescent="0.3">
      <c r="A4354" s="1" t="str">
        <f>IF(Table49[[#This Row],[ITEM NAME]]="","",ROW()-4)</f>
        <v/>
      </c>
      <c r="B4354" s="68"/>
      <c r="C4354" s="4" t="str">
        <f>IFERROR(VLOOKUP(B4354,Table14[],3,0),"")</f>
        <v/>
      </c>
      <c r="D4354" s="4" t="str">
        <f>IFERROR(VLOOKUP(B4354,Table14[],2,0),"")</f>
        <v/>
      </c>
      <c r="E4354" s="4"/>
      <c r="H4354" s="41" t="str">
        <f>IFERROR(VLOOKUP(Table49[[#This Row],[ITEM CODE]],Table2[[Item Code]:[Master Name]],2,0),"")</f>
        <v/>
      </c>
      <c r="I4354" s="41"/>
      <c r="J4354" s="65" t="str">
        <f>IFERROR(VLOOKUP(Table49[[#This Row],[ITEM CODE]],Table2[[Item Code]:[Master Name]],3,0),"")</f>
        <v/>
      </c>
      <c r="K4354" s="1" t="str">
        <f>IFERROR(VLOOKUP(Table49[[#This Row],[ITEM CODE]],Table2[[Item Code]:[Master Name]],9,0),"")</f>
        <v/>
      </c>
      <c r="L4354" s="1" t="str">
        <f>IFERROR(VLOOKUP(Table49[[#This Row],[ITEM CODE]],Table2[[Item Code]:[Master Name]],8,0),"")</f>
        <v/>
      </c>
      <c r="M4354" s="41"/>
      <c r="N4354" s="66">
        <f>IFERROR(VLOOKUP(Table49[[#This Row],[ITEM CODE]],Table2[[#All],[Item Code]:[Unit Cost]],10,0),0)</f>
        <v>0</v>
      </c>
      <c r="O4354" s="134">
        <f>IFERROR(VLOOKUP(Table49[[#This Row],[ITEM CODE]],Table2[[#All],[Item Code]:[Unit Cost]],10,0),0)</f>
        <v>0</v>
      </c>
      <c r="P4354" s="56"/>
      <c r="Q4354" s="58"/>
      <c r="R4354" s="58">
        <f>Table49[[#This Row],[QUANTITY]]*Table49[[#This Row],[INV Prices]]</f>
        <v>0</v>
      </c>
      <c r="S4354" s="67"/>
      <c r="V4354" s="41"/>
      <c r="W4354" s="4" t="str">
        <f>IFERROR(VLOOKUP(Table49[[#This Row],[ITEM CODE]],Table2[[Item Code]:[Category ]],6,0),"")</f>
        <v/>
      </c>
      <c r="X4354" s="1" t="str">
        <f>IFERROR(VLOOKUP(Table49[[#This Row],[ITEM CODE]],Table2[[Item Code]:[Sub Category]],7,0),"")</f>
        <v/>
      </c>
      <c r="Y4354" s="68" t="str">
        <f>Table49[[#This Row],[PO Number]]&amp;COUNTIFS($E$5:E4354,E4354)</f>
        <v>0</v>
      </c>
    </row>
    <row r="4355" spans="1:25" ht="14.7" customHeight="1" x14ac:dyDescent="0.3">
      <c r="A4355" s="1" t="str">
        <f>IF(Table49[[#This Row],[ITEM NAME]]="","",ROW()-4)</f>
        <v/>
      </c>
      <c r="B4355" s="68"/>
      <c r="C4355" s="4" t="str">
        <f>IFERROR(VLOOKUP(B4355,Table14[],3,0),"")</f>
        <v/>
      </c>
      <c r="D4355" s="4" t="str">
        <f>IFERROR(VLOOKUP(B4355,Table14[],2,0),"")</f>
        <v/>
      </c>
      <c r="E4355" s="4"/>
      <c r="H4355" s="41" t="str">
        <f>IFERROR(VLOOKUP(Table49[[#This Row],[ITEM CODE]],Table2[[Item Code]:[Master Name]],2,0),"")</f>
        <v/>
      </c>
      <c r="I4355" s="41"/>
      <c r="J4355" s="65" t="str">
        <f>IFERROR(VLOOKUP(Table49[[#This Row],[ITEM CODE]],Table2[[Item Code]:[Master Name]],3,0),"")</f>
        <v/>
      </c>
      <c r="K4355" s="1" t="str">
        <f>IFERROR(VLOOKUP(Table49[[#This Row],[ITEM CODE]],Table2[[Item Code]:[Master Name]],9,0),"")</f>
        <v/>
      </c>
      <c r="L4355" s="1" t="str">
        <f>IFERROR(VLOOKUP(Table49[[#This Row],[ITEM CODE]],Table2[[Item Code]:[Master Name]],8,0),"")</f>
        <v/>
      </c>
      <c r="M4355" s="41"/>
      <c r="N4355" s="66">
        <f>IFERROR(VLOOKUP(Table49[[#This Row],[ITEM CODE]],Table2[[#All],[Item Code]:[Unit Cost]],10,0),0)</f>
        <v>0</v>
      </c>
      <c r="O4355" s="134">
        <f>IFERROR(VLOOKUP(Table49[[#This Row],[ITEM CODE]],Table2[[#All],[Item Code]:[Unit Cost]],10,0),0)</f>
        <v>0</v>
      </c>
      <c r="P4355" s="56"/>
      <c r="Q4355" s="58"/>
      <c r="R4355" s="58">
        <f>Table49[[#This Row],[QUANTITY]]*Table49[[#This Row],[INV Prices]]</f>
        <v>0</v>
      </c>
      <c r="S4355" s="67"/>
      <c r="V4355" s="41"/>
      <c r="W4355" s="4" t="str">
        <f>IFERROR(VLOOKUP(Table49[[#This Row],[ITEM CODE]],Table2[[Item Code]:[Category ]],6,0),"")</f>
        <v/>
      </c>
      <c r="X4355" s="1" t="str">
        <f>IFERROR(VLOOKUP(Table49[[#This Row],[ITEM CODE]],Table2[[Item Code]:[Sub Category]],7,0),"")</f>
        <v/>
      </c>
      <c r="Y4355" s="68" t="str">
        <f>Table49[[#This Row],[PO Number]]&amp;COUNTIFS($E$5:E4355,E4355)</f>
        <v>0</v>
      </c>
    </row>
    <row r="4356" spans="1:25" ht="14.7" customHeight="1" x14ac:dyDescent="0.3">
      <c r="A4356" s="1" t="str">
        <f>IF(Table49[[#This Row],[ITEM NAME]]="","",ROW()-4)</f>
        <v/>
      </c>
      <c r="B4356" s="68"/>
      <c r="C4356" s="4" t="str">
        <f>IFERROR(VLOOKUP(B4356,Table14[],3,0),"")</f>
        <v/>
      </c>
      <c r="D4356" s="4" t="str">
        <f>IFERROR(VLOOKUP(B4356,Table14[],2,0),"")</f>
        <v/>
      </c>
      <c r="E4356" s="4"/>
      <c r="H4356" s="41" t="str">
        <f>IFERROR(VLOOKUP(Table49[[#This Row],[ITEM CODE]],Table2[[Item Code]:[Master Name]],2,0),"")</f>
        <v/>
      </c>
      <c r="I4356" s="41"/>
      <c r="J4356" s="65" t="str">
        <f>IFERROR(VLOOKUP(Table49[[#This Row],[ITEM CODE]],Table2[[Item Code]:[Master Name]],3,0),"")</f>
        <v/>
      </c>
      <c r="K4356" s="1" t="str">
        <f>IFERROR(VLOOKUP(Table49[[#This Row],[ITEM CODE]],Table2[[Item Code]:[Master Name]],9,0),"")</f>
        <v/>
      </c>
      <c r="L4356" s="1" t="str">
        <f>IFERROR(VLOOKUP(Table49[[#This Row],[ITEM CODE]],Table2[[Item Code]:[Master Name]],8,0),"")</f>
        <v/>
      </c>
      <c r="M4356" s="41"/>
      <c r="N4356" s="66">
        <f>IFERROR(VLOOKUP(Table49[[#This Row],[ITEM CODE]],Table2[[#All],[Item Code]:[Unit Cost]],10,0),0)</f>
        <v>0</v>
      </c>
      <c r="O4356" s="134">
        <f>IFERROR(VLOOKUP(Table49[[#This Row],[ITEM CODE]],Table2[[#All],[Item Code]:[Unit Cost]],10,0),0)</f>
        <v>0</v>
      </c>
      <c r="P4356" s="56"/>
      <c r="Q4356" s="58"/>
      <c r="R4356" s="58">
        <f>Table49[[#This Row],[QUANTITY]]*Table49[[#This Row],[INV Prices]]</f>
        <v>0</v>
      </c>
      <c r="S4356" s="67"/>
      <c r="V4356" s="41"/>
      <c r="W4356" s="4" t="str">
        <f>IFERROR(VLOOKUP(Table49[[#This Row],[ITEM CODE]],Table2[[Item Code]:[Category ]],6,0),"")</f>
        <v/>
      </c>
      <c r="X4356" s="1" t="str">
        <f>IFERROR(VLOOKUP(Table49[[#This Row],[ITEM CODE]],Table2[[Item Code]:[Sub Category]],7,0),"")</f>
        <v/>
      </c>
      <c r="Y4356" s="68" t="str">
        <f>Table49[[#This Row],[PO Number]]&amp;COUNTIFS($E$5:E4356,E4356)</f>
        <v>0</v>
      </c>
    </row>
    <row r="4357" spans="1:25" ht="14.7" customHeight="1" x14ac:dyDescent="0.3">
      <c r="A4357" s="1" t="str">
        <f>IF(Table49[[#This Row],[ITEM NAME]]="","",ROW()-4)</f>
        <v/>
      </c>
      <c r="B4357" s="68"/>
      <c r="C4357" s="4" t="str">
        <f>IFERROR(VLOOKUP(B4357,Table14[],3,0),"")</f>
        <v/>
      </c>
      <c r="D4357" s="4" t="str">
        <f>IFERROR(VLOOKUP(B4357,Table14[],2,0),"")</f>
        <v/>
      </c>
      <c r="E4357" s="4"/>
      <c r="H4357" s="41" t="str">
        <f>IFERROR(VLOOKUP(Table49[[#This Row],[ITEM CODE]],Table2[[Item Code]:[Master Name]],2,0),"")</f>
        <v/>
      </c>
      <c r="I4357" s="41"/>
      <c r="J4357" s="65" t="str">
        <f>IFERROR(VLOOKUP(Table49[[#This Row],[ITEM CODE]],Table2[[Item Code]:[Master Name]],3,0),"")</f>
        <v/>
      </c>
      <c r="K4357" s="1" t="str">
        <f>IFERROR(VLOOKUP(Table49[[#This Row],[ITEM CODE]],Table2[[Item Code]:[Master Name]],9,0),"")</f>
        <v/>
      </c>
      <c r="L4357" s="1" t="str">
        <f>IFERROR(VLOOKUP(Table49[[#This Row],[ITEM CODE]],Table2[[Item Code]:[Master Name]],8,0),"")</f>
        <v/>
      </c>
      <c r="M4357" s="41"/>
      <c r="N4357" s="66">
        <f>IFERROR(VLOOKUP(Table49[[#This Row],[ITEM CODE]],Table2[[#All],[Item Code]:[Unit Cost]],10,0),0)</f>
        <v>0</v>
      </c>
      <c r="O4357" s="134">
        <f>IFERROR(VLOOKUP(Table49[[#This Row],[ITEM CODE]],Table2[[#All],[Item Code]:[Unit Cost]],10,0),0)</f>
        <v>0</v>
      </c>
      <c r="P4357" s="56"/>
      <c r="Q4357" s="58"/>
      <c r="R4357" s="58">
        <f>Table49[[#This Row],[QUANTITY]]*Table49[[#This Row],[INV Prices]]</f>
        <v>0</v>
      </c>
      <c r="S4357" s="67"/>
      <c r="V4357" s="41"/>
      <c r="W4357" s="4" t="str">
        <f>IFERROR(VLOOKUP(Table49[[#This Row],[ITEM CODE]],Table2[[Item Code]:[Category ]],6,0),"")</f>
        <v/>
      </c>
      <c r="X4357" s="1" t="str">
        <f>IFERROR(VLOOKUP(Table49[[#This Row],[ITEM CODE]],Table2[[Item Code]:[Sub Category]],7,0),"")</f>
        <v/>
      </c>
      <c r="Y4357" s="68" t="str">
        <f>Table49[[#This Row],[PO Number]]&amp;COUNTIFS($E$5:E4357,E4357)</f>
        <v>0</v>
      </c>
    </row>
    <row r="4358" spans="1:25" ht="14.7" customHeight="1" x14ac:dyDescent="0.3">
      <c r="A4358" s="1" t="str">
        <f>IF(Table49[[#This Row],[ITEM NAME]]="","",ROW()-4)</f>
        <v/>
      </c>
      <c r="B4358" s="68"/>
      <c r="C4358" s="4" t="str">
        <f>IFERROR(VLOOKUP(B4358,Table14[],3,0),"")</f>
        <v/>
      </c>
      <c r="D4358" s="4" t="str">
        <f>IFERROR(VLOOKUP(B4358,Table14[],2,0),"")</f>
        <v/>
      </c>
      <c r="E4358" s="4"/>
      <c r="H4358" s="41" t="str">
        <f>IFERROR(VLOOKUP(Table49[[#This Row],[ITEM CODE]],Table2[[Item Code]:[Master Name]],2,0),"")</f>
        <v/>
      </c>
      <c r="I4358" s="41"/>
      <c r="J4358" s="65" t="str">
        <f>IFERROR(VLOOKUP(Table49[[#This Row],[ITEM CODE]],Table2[[Item Code]:[Master Name]],3,0),"")</f>
        <v/>
      </c>
      <c r="K4358" s="1" t="str">
        <f>IFERROR(VLOOKUP(Table49[[#This Row],[ITEM CODE]],Table2[[Item Code]:[Master Name]],9,0),"")</f>
        <v/>
      </c>
      <c r="L4358" s="1" t="str">
        <f>IFERROR(VLOOKUP(Table49[[#This Row],[ITEM CODE]],Table2[[Item Code]:[Master Name]],8,0),"")</f>
        <v/>
      </c>
      <c r="M4358" s="41"/>
      <c r="N4358" s="66">
        <f>IFERROR(VLOOKUP(Table49[[#This Row],[ITEM CODE]],Table2[[#All],[Item Code]:[Unit Cost]],10,0),0)</f>
        <v>0</v>
      </c>
      <c r="O4358" s="134">
        <f>IFERROR(VLOOKUP(Table49[[#This Row],[ITEM CODE]],Table2[[#All],[Item Code]:[Unit Cost]],10,0),0)</f>
        <v>0</v>
      </c>
      <c r="P4358" s="56"/>
      <c r="Q4358" s="58"/>
      <c r="R4358" s="58">
        <f>Table49[[#This Row],[QUANTITY]]*Table49[[#This Row],[INV Prices]]</f>
        <v>0</v>
      </c>
      <c r="S4358" s="67"/>
      <c r="V4358" s="41"/>
      <c r="W4358" s="4" t="str">
        <f>IFERROR(VLOOKUP(Table49[[#This Row],[ITEM CODE]],Table2[[Item Code]:[Category ]],6,0),"")</f>
        <v/>
      </c>
      <c r="X4358" s="1" t="str">
        <f>IFERROR(VLOOKUP(Table49[[#This Row],[ITEM CODE]],Table2[[Item Code]:[Sub Category]],7,0),"")</f>
        <v/>
      </c>
      <c r="Y4358" s="68" t="str">
        <f>Table49[[#This Row],[PO Number]]&amp;COUNTIFS($E$5:E4358,E4358)</f>
        <v>0</v>
      </c>
    </row>
    <row r="4359" spans="1:25" ht="14.7" customHeight="1" x14ac:dyDescent="0.3">
      <c r="A4359" s="1" t="str">
        <f>IF(Table49[[#This Row],[ITEM NAME]]="","",ROW()-4)</f>
        <v/>
      </c>
      <c r="B4359" s="68"/>
      <c r="C4359" s="4" t="str">
        <f>IFERROR(VLOOKUP(B4359,Table14[],3,0),"")</f>
        <v/>
      </c>
      <c r="D4359" s="4" t="str">
        <f>IFERROR(VLOOKUP(B4359,Table14[],2,0),"")</f>
        <v/>
      </c>
      <c r="E4359" s="4"/>
      <c r="H4359" s="41" t="str">
        <f>IFERROR(VLOOKUP(Table49[[#This Row],[ITEM CODE]],Table2[[Item Code]:[Master Name]],2,0),"")</f>
        <v/>
      </c>
      <c r="I4359" s="41"/>
      <c r="J4359" s="65" t="str">
        <f>IFERROR(VLOOKUP(Table49[[#This Row],[ITEM CODE]],Table2[[Item Code]:[Master Name]],3,0),"")</f>
        <v/>
      </c>
      <c r="K4359" s="1" t="str">
        <f>IFERROR(VLOOKUP(Table49[[#This Row],[ITEM CODE]],Table2[[Item Code]:[Master Name]],9,0),"")</f>
        <v/>
      </c>
      <c r="L4359" s="1" t="str">
        <f>IFERROR(VLOOKUP(Table49[[#This Row],[ITEM CODE]],Table2[[Item Code]:[Master Name]],8,0),"")</f>
        <v/>
      </c>
      <c r="M4359" s="41"/>
      <c r="N4359" s="66">
        <f>IFERROR(VLOOKUP(Table49[[#This Row],[ITEM CODE]],Table2[[#All],[Item Code]:[Unit Cost]],10,0),0)</f>
        <v>0</v>
      </c>
      <c r="O4359" s="134">
        <f>IFERROR(VLOOKUP(Table49[[#This Row],[ITEM CODE]],Table2[[#All],[Item Code]:[Unit Cost]],10,0),0)</f>
        <v>0</v>
      </c>
      <c r="P4359" s="56"/>
      <c r="Q4359" s="58"/>
      <c r="R4359" s="58">
        <f>Table49[[#This Row],[QUANTITY]]*Table49[[#This Row],[INV Prices]]</f>
        <v>0</v>
      </c>
      <c r="S4359" s="67"/>
      <c r="V4359" s="41"/>
      <c r="W4359" s="4" t="str">
        <f>IFERROR(VLOOKUP(Table49[[#This Row],[ITEM CODE]],Table2[[Item Code]:[Category ]],6,0),"")</f>
        <v/>
      </c>
      <c r="X4359" s="1" t="str">
        <f>IFERROR(VLOOKUP(Table49[[#This Row],[ITEM CODE]],Table2[[Item Code]:[Sub Category]],7,0),"")</f>
        <v/>
      </c>
      <c r="Y4359" s="68" t="str">
        <f>Table49[[#This Row],[PO Number]]&amp;COUNTIFS($E$5:E4359,E4359)</f>
        <v>0</v>
      </c>
    </row>
    <row r="4360" spans="1:25" ht="14.7" customHeight="1" x14ac:dyDescent="0.3">
      <c r="A4360" s="1" t="str">
        <f>IF(Table49[[#This Row],[ITEM NAME]]="","",ROW()-4)</f>
        <v/>
      </c>
      <c r="B4360" s="68"/>
      <c r="C4360" s="4" t="str">
        <f>IFERROR(VLOOKUP(B4360,Table14[],3,0),"")</f>
        <v/>
      </c>
      <c r="D4360" s="4" t="str">
        <f>IFERROR(VLOOKUP(B4360,Table14[],2,0),"")</f>
        <v/>
      </c>
      <c r="E4360" s="4"/>
      <c r="H4360" s="41" t="str">
        <f>IFERROR(VLOOKUP(Table49[[#This Row],[ITEM CODE]],Table2[[Item Code]:[Master Name]],2,0),"")</f>
        <v/>
      </c>
      <c r="I4360" s="41"/>
      <c r="J4360" s="65" t="str">
        <f>IFERROR(VLOOKUP(Table49[[#This Row],[ITEM CODE]],Table2[[Item Code]:[Master Name]],3,0),"")</f>
        <v/>
      </c>
      <c r="K4360" s="1" t="str">
        <f>IFERROR(VLOOKUP(Table49[[#This Row],[ITEM CODE]],Table2[[Item Code]:[Master Name]],9,0),"")</f>
        <v/>
      </c>
      <c r="L4360" s="1" t="str">
        <f>IFERROR(VLOOKUP(Table49[[#This Row],[ITEM CODE]],Table2[[Item Code]:[Master Name]],8,0),"")</f>
        <v/>
      </c>
      <c r="M4360" s="41"/>
      <c r="N4360" s="66">
        <f>IFERROR(VLOOKUP(Table49[[#This Row],[ITEM CODE]],Table2[[#All],[Item Code]:[Unit Cost]],10,0),0)</f>
        <v>0</v>
      </c>
      <c r="O4360" s="134">
        <f>IFERROR(VLOOKUP(Table49[[#This Row],[ITEM CODE]],Table2[[#All],[Item Code]:[Unit Cost]],10,0),0)</f>
        <v>0</v>
      </c>
      <c r="P4360" s="56"/>
      <c r="Q4360" s="58"/>
      <c r="R4360" s="58">
        <f>Table49[[#This Row],[QUANTITY]]*Table49[[#This Row],[INV Prices]]</f>
        <v>0</v>
      </c>
      <c r="S4360" s="67"/>
      <c r="V4360" s="41"/>
      <c r="W4360" s="4" t="str">
        <f>IFERROR(VLOOKUP(Table49[[#This Row],[ITEM CODE]],Table2[[Item Code]:[Category ]],6,0),"")</f>
        <v/>
      </c>
      <c r="X4360" s="1" t="str">
        <f>IFERROR(VLOOKUP(Table49[[#This Row],[ITEM CODE]],Table2[[Item Code]:[Sub Category]],7,0),"")</f>
        <v/>
      </c>
      <c r="Y4360" s="68" t="str">
        <f>Table49[[#This Row],[PO Number]]&amp;COUNTIFS($E$5:E4360,E4360)</f>
        <v>0</v>
      </c>
    </row>
    <row r="4361" spans="1:25" ht="14.7" customHeight="1" x14ac:dyDescent="0.3">
      <c r="A4361" s="1" t="str">
        <f>IF(Table49[[#This Row],[ITEM NAME]]="","",ROW()-4)</f>
        <v/>
      </c>
      <c r="B4361" s="68"/>
      <c r="C4361" s="4" t="str">
        <f>IFERROR(VLOOKUP(B4361,Table14[],3,0),"")</f>
        <v/>
      </c>
      <c r="D4361" s="4" t="str">
        <f>IFERROR(VLOOKUP(B4361,Table14[],2,0),"")</f>
        <v/>
      </c>
      <c r="E4361" s="4"/>
      <c r="H4361" s="41" t="str">
        <f>IFERROR(VLOOKUP(Table49[[#This Row],[ITEM CODE]],Table2[[Item Code]:[Master Name]],2,0),"")</f>
        <v/>
      </c>
      <c r="I4361" s="41"/>
      <c r="J4361" s="65" t="str">
        <f>IFERROR(VLOOKUP(Table49[[#This Row],[ITEM CODE]],Table2[[Item Code]:[Master Name]],3,0),"")</f>
        <v/>
      </c>
      <c r="K4361" s="1" t="str">
        <f>IFERROR(VLOOKUP(Table49[[#This Row],[ITEM CODE]],Table2[[Item Code]:[Master Name]],9,0),"")</f>
        <v/>
      </c>
      <c r="L4361" s="1" t="str">
        <f>IFERROR(VLOOKUP(Table49[[#This Row],[ITEM CODE]],Table2[[Item Code]:[Master Name]],8,0),"")</f>
        <v/>
      </c>
      <c r="M4361" s="41"/>
      <c r="N4361" s="66">
        <f>IFERROR(VLOOKUP(Table49[[#This Row],[ITEM CODE]],Table2[[#All],[Item Code]:[Unit Cost]],10,0),0)</f>
        <v>0</v>
      </c>
      <c r="O4361" s="134">
        <f>IFERROR(VLOOKUP(Table49[[#This Row],[ITEM CODE]],Table2[[#All],[Item Code]:[Unit Cost]],10,0),0)</f>
        <v>0</v>
      </c>
      <c r="P4361" s="56"/>
      <c r="Q4361" s="58"/>
      <c r="R4361" s="58">
        <f>Table49[[#This Row],[QUANTITY]]*Table49[[#This Row],[INV Prices]]</f>
        <v>0</v>
      </c>
      <c r="S4361" s="67"/>
      <c r="V4361" s="41"/>
      <c r="W4361" s="4" t="str">
        <f>IFERROR(VLOOKUP(Table49[[#This Row],[ITEM CODE]],Table2[[Item Code]:[Category ]],6,0),"")</f>
        <v/>
      </c>
      <c r="X4361" s="1" t="str">
        <f>IFERROR(VLOOKUP(Table49[[#This Row],[ITEM CODE]],Table2[[Item Code]:[Sub Category]],7,0),"")</f>
        <v/>
      </c>
      <c r="Y4361" s="68" t="str">
        <f>Table49[[#This Row],[PO Number]]&amp;COUNTIFS($E$5:E4361,E4361)</f>
        <v>0</v>
      </c>
    </row>
    <row r="4362" spans="1:25" ht="14.7" customHeight="1" x14ac:dyDescent="0.3">
      <c r="A4362" s="1" t="str">
        <f>IF(Table49[[#This Row],[ITEM NAME]]="","",ROW()-4)</f>
        <v/>
      </c>
      <c r="B4362" s="68"/>
      <c r="C4362" s="4" t="str">
        <f>IFERROR(VLOOKUP(B4362,Table14[],3,0),"")</f>
        <v/>
      </c>
      <c r="D4362" s="4" t="str">
        <f>IFERROR(VLOOKUP(B4362,Table14[],2,0),"")</f>
        <v/>
      </c>
      <c r="E4362" s="4"/>
      <c r="H4362" s="41" t="str">
        <f>IFERROR(VLOOKUP(Table49[[#This Row],[ITEM CODE]],Table2[[Item Code]:[Master Name]],2,0),"")</f>
        <v/>
      </c>
      <c r="I4362" s="41"/>
      <c r="J4362" s="65" t="str">
        <f>IFERROR(VLOOKUP(Table49[[#This Row],[ITEM CODE]],Table2[[Item Code]:[Master Name]],3,0),"")</f>
        <v/>
      </c>
      <c r="K4362" s="1" t="str">
        <f>IFERROR(VLOOKUP(Table49[[#This Row],[ITEM CODE]],Table2[[Item Code]:[Master Name]],9,0),"")</f>
        <v/>
      </c>
      <c r="L4362" s="1" t="str">
        <f>IFERROR(VLOOKUP(Table49[[#This Row],[ITEM CODE]],Table2[[Item Code]:[Master Name]],8,0),"")</f>
        <v/>
      </c>
      <c r="M4362" s="41"/>
      <c r="N4362" s="66">
        <f>IFERROR(VLOOKUP(Table49[[#This Row],[ITEM CODE]],Table2[[#All],[Item Code]:[Unit Cost]],10,0),0)</f>
        <v>0</v>
      </c>
      <c r="O4362" s="134">
        <f>IFERROR(VLOOKUP(Table49[[#This Row],[ITEM CODE]],Table2[[#All],[Item Code]:[Unit Cost]],10,0),0)</f>
        <v>0</v>
      </c>
      <c r="P4362" s="56"/>
      <c r="Q4362" s="58"/>
      <c r="R4362" s="58">
        <f>Table49[[#This Row],[QUANTITY]]*Table49[[#This Row],[INV Prices]]</f>
        <v>0</v>
      </c>
      <c r="S4362" s="67"/>
      <c r="V4362" s="41"/>
      <c r="W4362" s="4" t="str">
        <f>IFERROR(VLOOKUP(Table49[[#This Row],[ITEM CODE]],Table2[[Item Code]:[Category ]],6,0),"")</f>
        <v/>
      </c>
      <c r="X4362" s="1" t="str">
        <f>IFERROR(VLOOKUP(Table49[[#This Row],[ITEM CODE]],Table2[[Item Code]:[Sub Category]],7,0),"")</f>
        <v/>
      </c>
      <c r="Y4362" s="68" t="str">
        <f>Table49[[#This Row],[PO Number]]&amp;COUNTIFS($E$5:E4362,E4362)</f>
        <v>0</v>
      </c>
    </row>
    <row r="4363" spans="1:25" ht="14.7" customHeight="1" x14ac:dyDescent="0.3">
      <c r="A4363" s="1" t="str">
        <f>IF(Table49[[#This Row],[ITEM NAME]]="","",ROW()-4)</f>
        <v/>
      </c>
      <c r="B4363" s="68"/>
      <c r="C4363" s="4" t="str">
        <f>IFERROR(VLOOKUP(B4363,Table14[],3,0),"")</f>
        <v/>
      </c>
      <c r="D4363" s="4" t="str">
        <f>IFERROR(VLOOKUP(B4363,Table14[],2,0),"")</f>
        <v/>
      </c>
      <c r="E4363" s="4"/>
      <c r="H4363" s="41" t="str">
        <f>IFERROR(VLOOKUP(Table49[[#This Row],[ITEM CODE]],Table2[[Item Code]:[Master Name]],2,0),"")</f>
        <v/>
      </c>
      <c r="I4363" s="41"/>
      <c r="J4363" s="65" t="str">
        <f>IFERROR(VLOOKUP(Table49[[#This Row],[ITEM CODE]],Table2[[Item Code]:[Master Name]],3,0),"")</f>
        <v/>
      </c>
      <c r="K4363" s="1" t="str">
        <f>IFERROR(VLOOKUP(Table49[[#This Row],[ITEM CODE]],Table2[[Item Code]:[Master Name]],9,0),"")</f>
        <v/>
      </c>
      <c r="L4363" s="1" t="str">
        <f>IFERROR(VLOOKUP(Table49[[#This Row],[ITEM CODE]],Table2[[Item Code]:[Master Name]],8,0),"")</f>
        <v/>
      </c>
      <c r="M4363" s="41"/>
      <c r="N4363" s="66">
        <f>IFERROR(VLOOKUP(Table49[[#This Row],[ITEM CODE]],Table2[[#All],[Item Code]:[Unit Cost]],10,0),0)</f>
        <v>0</v>
      </c>
      <c r="O4363" s="134">
        <f>IFERROR(VLOOKUP(Table49[[#This Row],[ITEM CODE]],Table2[[#All],[Item Code]:[Unit Cost]],10,0),0)</f>
        <v>0</v>
      </c>
      <c r="P4363" s="56"/>
      <c r="Q4363" s="58"/>
      <c r="R4363" s="58">
        <f>Table49[[#This Row],[QUANTITY]]*Table49[[#This Row],[INV Prices]]</f>
        <v>0</v>
      </c>
      <c r="S4363" s="67"/>
      <c r="V4363" s="41"/>
      <c r="W4363" s="4" t="str">
        <f>IFERROR(VLOOKUP(Table49[[#This Row],[ITEM CODE]],Table2[[Item Code]:[Category ]],6,0),"")</f>
        <v/>
      </c>
      <c r="X4363" s="1" t="str">
        <f>IFERROR(VLOOKUP(Table49[[#This Row],[ITEM CODE]],Table2[[Item Code]:[Sub Category]],7,0),"")</f>
        <v/>
      </c>
      <c r="Y4363" s="68" t="str">
        <f>Table49[[#This Row],[PO Number]]&amp;COUNTIFS($E$5:E4363,E4363)</f>
        <v>0</v>
      </c>
    </row>
    <row r="4364" spans="1:25" ht="14.7" customHeight="1" x14ac:dyDescent="0.3">
      <c r="A4364" s="1" t="str">
        <f>IF(Table49[[#This Row],[ITEM NAME]]="","",ROW()-4)</f>
        <v/>
      </c>
      <c r="B4364" s="68"/>
      <c r="C4364" s="4" t="str">
        <f>IFERROR(VLOOKUP(B4364,Table14[],3,0),"")</f>
        <v/>
      </c>
      <c r="D4364" s="4" t="str">
        <f>IFERROR(VLOOKUP(B4364,Table14[],2,0),"")</f>
        <v/>
      </c>
      <c r="E4364" s="4"/>
      <c r="H4364" s="41" t="str">
        <f>IFERROR(VLOOKUP(Table49[[#This Row],[ITEM CODE]],Table2[[Item Code]:[Master Name]],2,0),"")</f>
        <v/>
      </c>
      <c r="I4364" s="41"/>
      <c r="J4364" s="65" t="str">
        <f>IFERROR(VLOOKUP(Table49[[#This Row],[ITEM CODE]],Table2[[Item Code]:[Master Name]],3,0),"")</f>
        <v/>
      </c>
      <c r="K4364" s="1" t="str">
        <f>IFERROR(VLOOKUP(Table49[[#This Row],[ITEM CODE]],Table2[[Item Code]:[Master Name]],9,0),"")</f>
        <v/>
      </c>
      <c r="L4364" s="1" t="str">
        <f>IFERROR(VLOOKUP(Table49[[#This Row],[ITEM CODE]],Table2[[Item Code]:[Master Name]],8,0),"")</f>
        <v/>
      </c>
      <c r="M4364" s="41"/>
      <c r="N4364" s="66">
        <f>IFERROR(VLOOKUP(Table49[[#This Row],[ITEM CODE]],Table2[[#All],[Item Code]:[Unit Cost]],10,0),0)</f>
        <v>0</v>
      </c>
      <c r="O4364" s="134">
        <f>IFERROR(VLOOKUP(Table49[[#This Row],[ITEM CODE]],Table2[[#All],[Item Code]:[Unit Cost]],10,0),0)</f>
        <v>0</v>
      </c>
      <c r="P4364" s="56"/>
      <c r="Q4364" s="58"/>
      <c r="R4364" s="58">
        <f>Table49[[#This Row],[QUANTITY]]*Table49[[#This Row],[INV Prices]]</f>
        <v>0</v>
      </c>
      <c r="S4364" s="67"/>
      <c r="V4364" s="41"/>
      <c r="W4364" s="4" t="str">
        <f>IFERROR(VLOOKUP(Table49[[#This Row],[ITEM CODE]],Table2[[Item Code]:[Category ]],6,0),"")</f>
        <v/>
      </c>
      <c r="X4364" s="1" t="str">
        <f>IFERROR(VLOOKUP(Table49[[#This Row],[ITEM CODE]],Table2[[Item Code]:[Sub Category]],7,0),"")</f>
        <v/>
      </c>
      <c r="Y4364" s="68" t="str">
        <f>Table49[[#This Row],[PO Number]]&amp;COUNTIFS($E$5:E4364,E4364)</f>
        <v>0</v>
      </c>
    </row>
    <row r="4365" spans="1:25" ht="14.7" customHeight="1" x14ac:dyDescent="0.3">
      <c r="A4365" s="1" t="str">
        <f>IF(Table49[[#This Row],[ITEM NAME]]="","",ROW()-4)</f>
        <v/>
      </c>
      <c r="B4365" s="68"/>
      <c r="C4365" s="4" t="str">
        <f>IFERROR(VLOOKUP(B4365,Table14[],3,0),"")</f>
        <v/>
      </c>
      <c r="D4365" s="4" t="str">
        <f>IFERROR(VLOOKUP(B4365,Table14[],2,0),"")</f>
        <v/>
      </c>
      <c r="E4365" s="4"/>
      <c r="H4365" s="41" t="str">
        <f>IFERROR(VLOOKUP(Table49[[#This Row],[ITEM CODE]],Table2[[Item Code]:[Master Name]],2,0),"")</f>
        <v/>
      </c>
      <c r="I4365" s="41"/>
      <c r="J4365" s="65" t="str">
        <f>IFERROR(VLOOKUP(Table49[[#This Row],[ITEM CODE]],Table2[[Item Code]:[Master Name]],3,0),"")</f>
        <v/>
      </c>
      <c r="K4365" s="1" t="str">
        <f>IFERROR(VLOOKUP(Table49[[#This Row],[ITEM CODE]],Table2[[Item Code]:[Master Name]],9,0),"")</f>
        <v/>
      </c>
      <c r="L4365" s="1" t="str">
        <f>IFERROR(VLOOKUP(Table49[[#This Row],[ITEM CODE]],Table2[[Item Code]:[Master Name]],8,0),"")</f>
        <v/>
      </c>
      <c r="M4365" s="41"/>
      <c r="N4365" s="66">
        <f>IFERROR(VLOOKUP(Table49[[#This Row],[ITEM CODE]],Table2[[#All],[Item Code]:[Unit Cost]],10,0),0)</f>
        <v>0</v>
      </c>
      <c r="O4365" s="134">
        <f>IFERROR(VLOOKUP(Table49[[#This Row],[ITEM CODE]],Table2[[#All],[Item Code]:[Unit Cost]],10,0),0)</f>
        <v>0</v>
      </c>
      <c r="P4365" s="56"/>
      <c r="Q4365" s="58"/>
      <c r="R4365" s="58">
        <f>Table49[[#This Row],[QUANTITY]]*Table49[[#This Row],[INV Prices]]</f>
        <v>0</v>
      </c>
      <c r="S4365" s="67"/>
      <c r="V4365" s="41"/>
      <c r="W4365" s="4" t="str">
        <f>IFERROR(VLOOKUP(Table49[[#This Row],[ITEM CODE]],Table2[[Item Code]:[Category ]],6,0),"")</f>
        <v/>
      </c>
      <c r="X4365" s="1" t="str">
        <f>IFERROR(VLOOKUP(Table49[[#This Row],[ITEM CODE]],Table2[[Item Code]:[Sub Category]],7,0),"")</f>
        <v/>
      </c>
      <c r="Y4365" s="68" t="str">
        <f>Table49[[#This Row],[PO Number]]&amp;COUNTIFS($E$5:E4365,E4365)</f>
        <v>0</v>
      </c>
    </row>
    <row r="4366" spans="1:25" ht="14.7" customHeight="1" x14ac:dyDescent="0.3">
      <c r="A4366" s="1" t="str">
        <f>IF(Table49[[#This Row],[ITEM NAME]]="","",ROW()-4)</f>
        <v/>
      </c>
      <c r="B4366" s="68"/>
      <c r="C4366" s="4" t="str">
        <f>IFERROR(VLOOKUP(B4366,Table14[],3,0),"")</f>
        <v/>
      </c>
      <c r="D4366" s="4" t="str">
        <f>IFERROR(VLOOKUP(B4366,Table14[],2,0),"")</f>
        <v/>
      </c>
      <c r="E4366" s="4"/>
      <c r="H4366" s="41" t="str">
        <f>IFERROR(VLOOKUP(Table49[[#This Row],[ITEM CODE]],Table2[[Item Code]:[Master Name]],2,0),"")</f>
        <v/>
      </c>
      <c r="I4366" s="41"/>
      <c r="J4366" s="65" t="str">
        <f>IFERROR(VLOOKUP(Table49[[#This Row],[ITEM CODE]],Table2[[Item Code]:[Master Name]],3,0),"")</f>
        <v/>
      </c>
      <c r="K4366" s="1" t="str">
        <f>IFERROR(VLOOKUP(Table49[[#This Row],[ITEM CODE]],Table2[[Item Code]:[Master Name]],9,0),"")</f>
        <v/>
      </c>
      <c r="L4366" s="1" t="str">
        <f>IFERROR(VLOOKUP(Table49[[#This Row],[ITEM CODE]],Table2[[Item Code]:[Master Name]],8,0),"")</f>
        <v/>
      </c>
      <c r="M4366" s="41"/>
      <c r="N4366" s="66">
        <f>IFERROR(VLOOKUP(Table49[[#This Row],[ITEM CODE]],Table2[[#All],[Item Code]:[Unit Cost]],10,0),0)</f>
        <v>0</v>
      </c>
      <c r="O4366" s="134">
        <f>IFERROR(VLOOKUP(Table49[[#This Row],[ITEM CODE]],Table2[[#All],[Item Code]:[Unit Cost]],10,0),0)</f>
        <v>0</v>
      </c>
      <c r="P4366" s="56"/>
      <c r="Q4366" s="58"/>
      <c r="R4366" s="58">
        <f>Table49[[#This Row],[QUANTITY]]*Table49[[#This Row],[INV Prices]]</f>
        <v>0</v>
      </c>
      <c r="S4366" s="67"/>
      <c r="V4366" s="41"/>
      <c r="W4366" s="4" t="str">
        <f>IFERROR(VLOOKUP(Table49[[#This Row],[ITEM CODE]],Table2[[Item Code]:[Category ]],6,0),"")</f>
        <v/>
      </c>
      <c r="X4366" s="1" t="str">
        <f>IFERROR(VLOOKUP(Table49[[#This Row],[ITEM CODE]],Table2[[Item Code]:[Sub Category]],7,0),"")</f>
        <v/>
      </c>
      <c r="Y4366" s="68" t="str">
        <f>Table49[[#This Row],[PO Number]]&amp;COUNTIFS($E$5:E4366,E4366)</f>
        <v>0</v>
      </c>
    </row>
    <row r="4367" spans="1:25" ht="14.7" customHeight="1" x14ac:dyDescent="0.3">
      <c r="A4367" s="1" t="str">
        <f>IF(Table49[[#This Row],[ITEM NAME]]="","",ROW()-4)</f>
        <v/>
      </c>
      <c r="B4367" s="68"/>
      <c r="C4367" s="4" t="str">
        <f>IFERROR(VLOOKUP(B4367,Table14[],3,0),"")</f>
        <v/>
      </c>
      <c r="D4367" s="4" t="str">
        <f>IFERROR(VLOOKUP(B4367,Table14[],2,0),"")</f>
        <v/>
      </c>
      <c r="E4367" s="4"/>
      <c r="H4367" s="41" t="str">
        <f>IFERROR(VLOOKUP(Table49[[#This Row],[ITEM CODE]],Table2[[Item Code]:[Master Name]],2,0),"")</f>
        <v/>
      </c>
      <c r="I4367" s="41"/>
      <c r="J4367" s="65" t="str">
        <f>IFERROR(VLOOKUP(Table49[[#This Row],[ITEM CODE]],Table2[[Item Code]:[Master Name]],3,0),"")</f>
        <v/>
      </c>
      <c r="K4367" s="1" t="str">
        <f>IFERROR(VLOOKUP(Table49[[#This Row],[ITEM CODE]],Table2[[Item Code]:[Master Name]],9,0),"")</f>
        <v/>
      </c>
      <c r="L4367" s="1" t="str">
        <f>IFERROR(VLOOKUP(Table49[[#This Row],[ITEM CODE]],Table2[[Item Code]:[Master Name]],8,0),"")</f>
        <v/>
      </c>
      <c r="M4367" s="41"/>
      <c r="N4367" s="66">
        <f>IFERROR(VLOOKUP(Table49[[#This Row],[ITEM CODE]],Table2[[#All],[Item Code]:[Unit Cost]],10,0),0)</f>
        <v>0</v>
      </c>
      <c r="O4367" s="134">
        <f>IFERROR(VLOOKUP(Table49[[#This Row],[ITEM CODE]],Table2[[#All],[Item Code]:[Unit Cost]],10,0),0)</f>
        <v>0</v>
      </c>
      <c r="P4367" s="56"/>
      <c r="Q4367" s="58"/>
      <c r="R4367" s="58">
        <f>Table49[[#This Row],[QUANTITY]]*Table49[[#This Row],[INV Prices]]</f>
        <v>0</v>
      </c>
      <c r="S4367" s="67"/>
      <c r="V4367" s="41"/>
      <c r="W4367" s="4" t="str">
        <f>IFERROR(VLOOKUP(Table49[[#This Row],[ITEM CODE]],Table2[[Item Code]:[Category ]],6,0),"")</f>
        <v/>
      </c>
      <c r="X4367" s="1" t="str">
        <f>IFERROR(VLOOKUP(Table49[[#This Row],[ITEM CODE]],Table2[[Item Code]:[Sub Category]],7,0),"")</f>
        <v/>
      </c>
      <c r="Y4367" s="68" t="str">
        <f>Table49[[#This Row],[PO Number]]&amp;COUNTIFS($E$5:E4367,E4367)</f>
        <v>0</v>
      </c>
    </row>
    <row r="4368" spans="1:25" ht="14.7" customHeight="1" x14ac:dyDescent="0.3">
      <c r="A4368" s="1" t="str">
        <f>IF(Table49[[#This Row],[ITEM NAME]]="","",ROW()-4)</f>
        <v/>
      </c>
      <c r="B4368" s="68"/>
      <c r="C4368" s="4" t="str">
        <f>IFERROR(VLOOKUP(B4368,Table14[],3,0),"")</f>
        <v/>
      </c>
      <c r="D4368" s="4" t="str">
        <f>IFERROR(VLOOKUP(B4368,Table14[],2,0),"")</f>
        <v/>
      </c>
      <c r="E4368" s="4"/>
      <c r="H4368" s="41" t="str">
        <f>IFERROR(VLOOKUP(Table49[[#This Row],[ITEM CODE]],Table2[[Item Code]:[Master Name]],2,0),"")</f>
        <v/>
      </c>
      <c r="I4368" s="41"/>
      <c r="J4368" s="65" t="str">
        <f>IFERROR(VLOOKUP(Table49[[#This Row],[ITEM CODE]],Table2[[Item Code]:[Master Name]],3,0),"")</f>
        <v/>
      </c>
      <c r="K4368" s="1" t="str">
        <f>IFERROR(VLOOKUP(Table49[[#This Row],[ITEM CODE]],Table2[[Item Code]:[Master Name]],9,0),"")</f>
        <v/>
      </c>
      <c r="L4368" s="1" t="str">
        <f>IFERROR(VLOOKUP(Table49[[#This Row],[ITEM CODE]],Table2[[Item Code]:[Master Name]],8,0),"")</f>
        <v/>
      </c>
      <c r="M4368" s="41"/>
      <c r="N4368" s="66">
        <f>IFERROR(VLOOKUP(Table49[[#This Row],[ITEM CODE]],Table2[[#All],[Item Code]:[Unit Cost]],10,0),0)</f>
        <v>0</v>
      </c>
      <c r="O4368" s="134">
        <f>IFERROR(VLOOKUP(Table49[[#This Row],[ITEM CODE]],Table2[[#All],[Item Code]:[Unit Cost]],10,0),0)</f>
        <v>0</v>
      </c>
      <c r="P4368" s="56"/>
      <c r="Q4368" s="58"/>
      <c r="R4368" s="58">
        <f>Table49[[#This Row],[QUANTITY]]*Table49[[#This Row],[INV Prices]]</f>
        <v>0</v>
      </c>
      <c r="S4368" s="67"/>
      <c r="V4368" s="41"/>
      <c r="W4368" s="4" t="str">
        <f>IFERROR(VLOOKUP(Table49[[#This Row],[ITEM CODE]],Table2[[Item Code]:[Category ]],6,0),"")</f>
        <v/>
      </c>
      <c r="X4368" s="1" t="str">
        <f>IFERROR(VLOOKUP(Table49[[#This Row],[ITEM CODE]],Table2[[Item Code]:[Sub Category]],7,0),"")</f>
        <v/>
      </c>
      <c r="Y4368" s="68" t="str">
        <f>Table49[[#This Row],[PO Number]]&amp;COUNTIFS($E$5:E4368,E4368)</f>
        <v>0</v>
      </c>
    </row>
    <row r="4369" spans="1:25" ht="14.7" customHeight="1" x14ac:dyDescent="0.3">
      <c r="A4369" s="1" t="str">
        <f>IF(Table49[[#This Row],[ITEM NAME]]="","",ROW()-4)</f>
        <v/>
      </c>
      <c r="B4369" s="68"/>
      <c r="C4369" s="4" t="str">
        <f>IFERROR(VLOOKUP(B4369,Table14[],3,0),"")</f>
        <v/>
      </c>
      <c r="D4369" s="4" t="str">
        <f>IFERROR(VLOOKUP(B4369,Table14[],2,0),"")</f>
        <v/>
      </c>
      <c r="E4369" s="4"/>
      <c r="H4369" s="41" t="str">
        <f>IFERROR(VLOOKUP(Table49[[#This Row],[ITEM CODE]],Table2[[Item Code]:[Master Name]],2,0),"")</f>
        <v/>
      </c>
      <c r="I4369" s="41"/>
      <c r="J4369" s="65" t="str">
        <f>IFERROR(VLOOKUP(Table49[[#This Row],[ITEM CODE]],Table2[[Item Code]:[Master Name]],3,0),"")</f>
        <v/>
      </c>
      <c r="K4369" s="1" t="str">
        <f>IFERROR(VLOOKUP(Table49[[#This Row],[ITEM CODE]],Table2[[Item Code]:[Master Name]],9,0),"")</f>
        <v/>
      </c>
      <c r="L4369" s="1" t="str">
        <f>IFERROR(VLOOKUP(Table49[[#This Row],[ITEM CODE]],Table2[[Item Code]:[Master Name]],8,0),"")</f>
        <v/>
      </c>
      <c r="M4369" s="41"/>
      <c r="N4369" s="66">
        <f>IFERROR(VLOOKUP(Table49[[#This Row],[ITEM CODE]],Table2[[#All],[Item Code]:[Unit Cost]],10,0),0)</f>
        <v>0</v>
      </c>
      <c r="O4369" s="134">
        <f>IFERROR(VLOOKUP(Table49[[#This Row],[ITEM CODE]],Table2[[#All],[Item Code]:[Unit Cost]],10,0),0)</f>
        <v>0</v>
      </c>
      <c r="P4369" s="56"/>
      <c r="Q4369" s="58"/>
      <c r="R4369" s="58">
        <f>Table49[[#This Row],[QUANTITY]]*Table49[[#This Row],[INV Prices]]</f>
        <v>0</v>
      </c>
      <c r="S4369" s="67"/>
      <c r="V4369" s="41"/>
      <c r="W4369" s="4" t="str">
        <f>IFERROR(VLOOKUP(Table49[[#This Row],[ITEM CODE]],Table2[[Item Code]:[Category ]],6,0),"")</f>
        <v/>
      </c>
      <c r="X4369" s="1" t="str">
        <f>IFERROR(VLOOKUP(Table49[[#This Row],[ITEM CODE]],Table2[[Item Code]:[Sub Category]],7,0),"")</f>
        <v/>
      </c>
      <c r="Y4369" s="68" t="str">
        <f>Table49[[#This Row],[PO Number]]&amp;COUNTIFS($E$5:E4369,E4369)</f>
        <v>0</v>
      </c>
    </row>
    <row r="4370" spans="1:25" ht="14.7" customHeight="1" x14ac:dyDescent="0.3">
      <c r="A4370" s="1" t="str">
        <f>IF(Table49[[#This Row],[ITEM NAME]]="","",ROW()-4)</f>
        <v/>
      </c>
      <c r="B4370" s="68"/>
      <c r="C4370" s="4" t="str">
        <f>IFERROR(VLOOKUP(B4370,Table14[],3,0),"")</f>
        <v/>
      </c>
      <c r="D4370" s="4" t="str">
        <f>IFERROR(VLOOKUP(B4370,Table14[],2,0),"")</f>
        <v/>
      </c>
      <c r="E4370" s="4"/>
      <c r="H4370" s="41" t="str">
        <f>IFERROR(VLOOKUP(Table49[[#This Row],[ITEM CODE]],Table2[[Item Code]:[Master Name]],2,0),"")</f>
        <v/>
      </c>
      <c r="I4370" s="41"/>
      <c r="J4370" s="65" t="str">
        <f>IFERROR(VLOOKUP(Table49[[#This Row],[ITEM CODE]],Table2[[Item Code]:[Master Name]],3,0),"")</f>
        <v/>
      </c>
      <c r="K4370" s="1" t="str">
        <f>IFERROR(VLOOKUP(Table49[[#This Row],[ITEM CODE]],Table2[[Item Code]:[Master Name]],9,0),"")</f>
        <v/>
      </c>
      <c r="L4370" s="1" t="str">
        <f>IFERROR(VLOOKUP(Table49[[#This Row],[ITEM CODE]],Table2[[Item Code]:[Master Name]],8,0),"")</f>
        <v/>
      </c>
      <c r="M4370" s="41"/>
      <c r="N4370" s="66">
        <f>IFERROR(VLOOKUP(Table49[[#This Row],[ITEM CODE]],Table2[[#All],[Item Code]:[Unit Cost]],10,0),0)</f>
        <v>0</v>
      </c>
      <c r="O4370" s="134">
        <f>IFERROR(VLOOKUP(Table49[[#This Row],[ITEM CODE]],Table2[[#All],[Item Code]:[Unit Cost]],10,0),0)</f>
        <v>0</v>
      </c>
      <c r="P4370" s="56"/>
      <c r="Q4370" s="58"/>
      <c r="R4370" s="58">
        <f>Table49[[#This Row],[QUANTITY]]*Table49[[#This Row],[INV Prices]]</f>
        <v>0</v>
      </c>
      <c r="S4370" s="67"/>
      <c r="V4370" s="41"/>
      <c r="W4370" s="4" t="str">
        <f>IFERROR(VLOOKUP(Table49[[#This Row],[ITEM CODE]],Table2[[Item Code]:[Category ]],6,0),"")</f>
        <v/>
      </c>
      <c r="X4370" s="1" t="str">
        <f>IFERROR(VLOOKUP(Table49[[#This Row],[ITEM CODE]],Table2[[Item Code]:[Sub Category]],7,0),"")</f>
        <v/>
      </c>
      <c r="Y4370" s="68" t="str">
        <f>Table49[[#This Row],[PO Number]]&amp;COUNTIFS($E$5:E4370,E4370)</f>
        <v>0</v>
      </c>
    </row>
    <row r="4371" spans="1:25" ht="14.7" customHeight="1" x14ac:dyDescent="0.3">
      <c r="A4371" s="1" t="str">
        <f>IF(Table49[[#This Row],[ITEM NAME]]="","",ROW()-4)</f>
        <v/>
      </c>
      <c r="B4371" s="68"/>
      <c r="C4371" s="4" t="str">
        <f>IFERROR(VLOOKUP(B4371,Table14[],3,0),"")</f>
        <v/>
      </c>
      <c r="D4371" s="4" t="str">
        <f>IFERROR(VLOOKUP(B4371,Table14[],2,0),"")</f>
        <v/>
      </c>
      <c r="E4371" s="4"/>
      <c r="H4371" s="41" t="str">
        <f>IFERROR(VLOOKUP(Table49[[#This Row],[ITEM CODE]],Table2[[Item Code]:[Master Name]],2,0),"")</f>
        <v/>
      </c>
      <c r="I4371" s="41"/>
      <c r="J4371" s="65" t="str">
        <f>IFERROR(VLOOKUP(Table49[[#This Row],[ITEM CODE]],Table2[[Item Code]:[Master Name]],3,0),"")</f>
        <v/>
      </c>
      <c r="K4371" s="1" t="str">
        <f>IFERROR(VLOOKUP(Table49[[#This Row],[ITEM CODE]],Table2[[Item Code]:[Master Name]],9,0),"")</f>
        <v/>
      </c>
      <c r="L4371" s="1" t="str">
        <f>IFERROR(VLOOKUP(Table49[[#This Row],[ITEM CODE]],Table2[[Item Code]:[Master Name]],8,0),"")</f>
        <v/>
      </c>
      <c r="M4371" s="41"/>
      <c r="N4371" s="66">
        <f>IFERROR(VLOOKUP(Table49[[#This Row],[ITEM CODE]],Table2[[#All],[Item Code]:[Unit Cost]],10,0),0)</f>
        <v>0</v>
      </c>
      <c r="O4371" s="134">
        <f>IFERROR(VLOOKUP(Table49[[#This Row],[ITEM CODE]],Table2[[#All],[Item Code]:[Unit Cost]],10,0),0)</f>
        <v>0</v>
      </c>
      <c r="P4371" s="56"/>
      <c r="Q4371" s="58"/>
      <c r="R4371" s="58">
        <f>Table49[[#This Row],[QUANTITY]]*Table49[[#This Row],[INV Prices]]</f>
        <v>0</v>
      </c>
      <c r="S4371" s="67"/>
      <c r="V4371" s="41"/>
      <c r="W4371" s="4" t="str">
        <f>IFERROR(VLOOKUP(Table49[[#This Row],[ITEM CODE]],Table2[[Item Code]:[Category ]],6,0),"")</f>
        <v/>
      </c>
      <c r="X4371" s="1" t="str">
        <f>IFERROR(VLOOKUP(Table49[[#This Row],[ITEM CODE]],Table2[[Item Code]:[Sub Category]],7,0),"")</f>
        <v/>
      </c>
      <c r="Y4371" s="68" t="str">
        <f>Table49[[#This Row],[PO Number]]&amp;COUNTIFS($E$5:E4371,E4371)</f>
        <v>0</v>
      </c>
    </row>
    <row r="4372" spans="1:25" ht="14.7" customHeight="1" x14ac:dyDescent="0.3">
      <c r="A4372" s="1" t="str">
        <f>IF(Table49[[#This Row],[ITEM NAME]]="","",ROW()-4)</f>
        <v/>
      </c>
      <c r="B4372" s="68"/>
      <c r="C4372" s="4" t="str">
        <f>IFERROR(VLOOKUP(B4372,Table14[],3,0),"")</f>
        <v/>
      </c>
      <c r="D4372" s="4" t="str">
        <f>IFERROR(VLOOKUP(B4372,Table14[],2,0),"")</f>
        <v/>
      </c>
      <c r="E4372" s="4"/>
      <c r="H4372" s="41" t="str">
        <f>IFERROR(VLOOKUP(Table49[[#This Row],[ITEM CODE]],Table2[[Item Code]:[Master Name]],2,0),"")</f>
        <v/>
      </c>
      <c r="I4372" s="41"/>
      <c r="J4372" s="65" t="str">
        <f>IFERROR(VLOOKUP(Table49[[#This Row],[ITEM CODE]],Table2[[Item Code]:[Master Name]],3,0),"")</f>
        <v/>
      </c>
      <c r="K4372" s="1" t="str">
        <f>IFERROR(VLOOKUP(Table49[[#This Row],[ITEM CODE]],Table2[[Item Code]:[Master Name]],9,0),"")</f>
        <v/>
      </c>
      <c r="L4372" s="1" t="str">
        <f>IFERROR(VLOOKUP(Table49[[#This Row],[ITEM CODE]],Table2[[Item Code]:[Master Name]],8,0),"")</f>
        <v/>
      </c>
      <c r="M4372" s="41"/>
      <c r="N4372" s="66">
        <f>IFERROR(VLOOKUP(Table49[[#This Row],[ITEM CODE]],Table2[[#All],[Item Code]:[Unit Cost]],10,0),0)</f>
        <v>0</v>
      </c>
      <c r="O4372" s="134">
        <f>IFERROR(VLOOKUP(Table49[[#This Row],[ITEM CODE]],Table2[[#All],[Item Code]:[Unit Cost]],10,0),0)</f>
        <v>0</v>
      </c>
      <c r="P4372" s="56"/>
      <c r="Q4372" s="58"/>
      <c r="R4372" s="58">
        <f>Table49[[#This Row],[QUANTITY]]*Table49[[#This Row],[INV Prices]]</f>
        <v>0</v>
      </c>
      <c r="S4372" s="67"/>
      <c r="V4372" s="41"/>
      <c r="W4372" s="4" t="str">
        <f>IFERROR(VLOOKUP(Table49[[#This Row],[ITEM CODE]],Table2[[Item Code]:[Category ]],6,0),"")</f>
        <v/>
      </c>
      <c r="X4372" s="1" t="str">
        <f>IFERROR(VLOOKUP(Table49[[#This Row],[ITEM CODE]],Table2[[Item Code]:[Sub Category]],7,0),"")</f>
        <v/>
      </c>
      <c r="Y4372" s="68" t="str">
        <f>Table49[[#This Row],[PO Number]]&amp;COUNTIFS($E$5:E4372,E4372)</f>
        <v>0</v>
      </c>
    </row>
    <row r="4373" spans="1:25" ht="14.7" customHeight="1" x14ac:dyDescent="0.3">
      <c r="A4373" s="1" t="str">
        <f>IF(Table49[[#This Row],[ITEM NAME]]="","",ROW()-4)</f>
        <v/>
      </c>
      <c r="B4373" s="68"/>
      <c r="C4373" s="4" t="str">
        <f>IFERROR(VLOOKUP(B4373,Table14[],3,0),"")</f>
        <v/>
      </c>
      <c r="D4373" s="4" t="str">
        <f>IFERROR(VLOOKUP(B4373,Table14[],2,0),"")</f>
        <v/>
      </c>
      <c r="E4373" s="4"/>
      <c r="H4373" s="41" t="str">
        <f>IFERROR(VLOOKUP(Table49[[#This Row],[ITEM CODE]],Table2[[Item Code]:[Master Name]],2,0),"")</f>
        <v/>
      </c>
      <c r="I4373" s="41"/>
      <c r="J4373" s="65" t="str">
        <f>IFERROR(VLOOKUP(Table49[[#This Row],[ITEM CODE]],Table2[[Item Code]:[Master Name]],3,0),"")</f>
        <v/>
      </c>
      <c r="K4373" s="1" t="str">
        <f>IFERROR(VLOOKUP(Table49[[#This Row],[ITEM CODE]],Table2[[Item Code]:[Master Name]],9,0),"")</f>
        <v/>
      </c>
      <c r="L4373" s="1" t="str">
        <f>IFERROR(VLOOKUP(Table49[[#This Row],[ITEM CODE]],Table2[[Item Code]:[Master Name]],8,0),"")</f>
        <v/>
      </c>
      <c r="M4373" s="41"/>
      <c r="N4373" s="66">
        <f>IFERROR(VLOOKUP(Table49[[#This Row],[ITEM CODE]],Table2[[#All],[Item Code]:[Unit Cost]],10,0),0)</f>
        <v>0</v>
      </c>
      <c r="O4373" s="134">
        <f>IFERROR(VLOOKUP(Table49[[#This Row],[ITEM CODE]],Table2[[#All],[Item Code]:[Unit Cost]],10,0),0)</f>
        <v>0</v>
      </c>
      <c r="P4373" s="56"/>
      <c r="Q4373" s="58"/>
      <c r="R4373" s="58">
        <f>Table49[[#This Row],[QUANTITY]]*Table49[[#This Row],[INV Prices]]</f>
        <v>0</v>
      </c>
      <c r="S4373" s="67"/>
      <c r="V4373" s="41"/>
      <c r="W4373" s="4" t="str">
        <f>IFERROR(VLOOKUP(Table49[[#This Row],[ITEM CODE]],Table2[[Item Code]:[Category ]],6,0),"")</f>
        <v/>
      </c>
      <c r="X4373" s="1" t="str">
        <f>IFERROR(VLOOKUP(Table49[[#This Row],[ITEM CODE]],Table2[[Item Code]:[Sub Category]],7,0),"")</f>
        <v/>
      </c>
      <c r="Y4373" s="68" t="str">
        <f>Table49[[#This Row],[PO Number]]&amp;COUNTIFS($E$5:E4373,E4373)</f>
        <v>0</v>
      </c>
    </row>
    <row r="4374" spans="1:25" ht="14.7" customHeight="1" x14ac:dyDescent="0.3">
      <c r="A4374" s="1" t="str">
        <f>IF(Table49[[#This Row],[ITEM NAME]]="","",ROW()-4)</f>
        <v/>
      </c>
      <c r="B4374" s="68"/>
      <c r="C4374" s="4" t="str">
        <f>IFERROR(VLOOKUP(B4374,Table14[],3,0),"")</f>
        <v/>
      </c>
      <c r="D4374" s="4" t="str">
        <f>IFERROR(VLOOKUP(B4374,Table14[],2,0),"")</f>
        <v/>
      </c>
      <c r="E4374" s="4"/>
      <c r="H4374" s="41" t="str">
        <f>IFERROR(VLOOKUP(Table49[[#This Row],[ITEM CODE]],Table2[[Item Code]:[Master Name]],2,0),"")</f>
        <v/>
      </c>
      <c r="I4374" s="41"/>
      <c r="J4374" s="65" t="str">
        <f>IFERROR(VLOOKUP(Table49[[#This Row],[ITEM CODE]],Table2[[Item Code]:[Master Name]],3,0),"")</f>
        <v/>
      </c>
      <c r="K4374" s="1" t="str">
        <f>IFERROR(VLOOKUP(Table49[[#This Row],[ITEM CODE]],Table2[[Item Code]:[Master Name]],9,0),"")</f>
        <v/>
      </c>
      <c r="L4374" s="1" t="str">
        <f>IFERROR(VLOOKUP(Table49[[#This Row],[ITEM CODE]],Table2[[Item Code]:[Master Name]],8,0),"")</f>
        <v/>
      </c>
      <c r="M4374" s="41"/>
      <c r="N4374" s="66">
        <f>IFERROR(VLOOKUP(Table49[[#This Row],[ITEM CODE]],Table2[[#All],[Item Code]:[Unit Cost]],10,0),0)</f>
        <v>0</v>
      </c>
      <c r="O4374" s="134">
        <f>IFERROR(VLOOKUP(Table49[[#This Row],[ITEM CODE]],Table2[[#All],[Item Code]:[Unit Cost]],10,0),0)</f>
        <v>0</v>
      </c>
      <c r="P4374" s="56"/>
      <c r="Q4374" s="58"/>
      <c r="R4374" s="58">
        <f>Table49[[#This Row],[QUANTITY]]*Table49[[#This Row],[INV Prices]]</f>
        <v>0</v>
      </c>
      <c r="S4374" s="67"/>
      <c r="V4374" s="41"/>
      <c r="W4374" s="4" t="str">
        <f>IFERROR(VLOOKUP(Table49[[#This Row],[ITEM CODE]],Table2[[Item Code]:[Category ]],6,0),"")</f>
        <v/>
      </c>
      <c r="X4374" s="1" t="str">
        <f>IFERROR(VLOOKUP(Table49[[#This Row],[ITEM CODE]],Table2[[Item Code]:[Sub Category]],7,0),"")</f>
        <v/>
      </c>
      <c r="Y4374" s="68" t="str">
        <f>Table49[[#This Row],[PO Number]]&amp;COUNTIFS($E$5:E4374,E4374)</f>
        <v>0</v>
      </c>
    </row>
    <row r="4375" spans="1:25" ht="14.7" customHeight="1" x14ac:dyDescent="0.3">
      <c r="A4375" s="1" t="str">
        <f>IF(Table49[[#This Row],[ITEM NAME]]="","",ROW()-4)</f>
        <v/>
      </c>
      <c r="B4375" s="68"/>
      <c r="C4375" s="4" t="str">
        <f>IFERROR(VLOOKUP(B4375,Table14[],3,0),"")</f>
        <v/>
      </c>
      <c r="D4375" s="4" t="str">
        <f>IFERROR(VLOOKUP(B4375,Table14[],2,0),"")</f>
        <v/>
      </c>
      <c r="E4375" s="4"/>
      <c r="H4375" s="41" t="str">
        <f>IFERROR(VLOOKUP(Table49[[#This Row],[ITEM CODE]],Table2[[Item Code]:[Master Name]],2,0),"")</f>
        <v/>
      </c>
      <c r="I4375" s="41"/>
      <c r="J4375" s="65" t="str">
        <f>IFERROR(VLOOKUP(Table49[[#This Row],[ITEM CODE]],Table2[[Item Code]:[Master Name]],3,0),"")</f>
        <v/>
      </c>
      <c r="K4375" s="1" t="str">
        <f>IFERROR(VLOOKUP(Table49[[#This Row],[ITEM CODE]],Table2[[Item Code]:[Master Name]],9,0),"")</f>
        <v/>
      </c>
      <c r="L4375" s="1" t="str">
        <f>IFERROR(VLOOKUP(Table49[[#This Row],[ITEM CODE]],Table2[[Item Code]:[Master Name]],8,0),"")</f>
        <v/>
      </c>
      <c r="M4375" s="41"/>
      <c r="N4375" s="66">
        <f>IFERROR(VLOOKUP(Table49[[#This Row],[ITEM CODE]],Table2[[#All],[Item Code]:[Unit Cost]],10,0),0)</f>
        <v>0</v>
      </c>
      <c r="O4375" s="134">
        <f>IFERROR(VLOOKUP(Table49[[#This Row],[ITEM CODE]],Table2[[#All],[Item Code]:[Unit Cost]],10,0),0)</f>
        <v>0</v>
      </c>
      <c r="P4375" s="56"/>
      <c r="Q4375" s="58"/>
      <c r="R4375" s="58">
        <f>Table49[[#This Row],[QUANTITY]]*Table49[[#This Row],[INV Prices]]</f>
        <v>0</v>
      </c>
      <c r="S4375" s="67"/>
      <c r="V4375" s="41"/>
      <c r="W4375" s="4" t="str">
        <f>IFERROR(VLOOKUP(Table49[[#This Row],[ITEM CODE]],Table2[[Item Code]:[Category ]],6,0),"")</f>
        <v/>
      </c>
      <c r="X4375" s="1" t="str">
        <f>IFERROR(VLOOKUP(Table49[[#This Row],[ITEM CODE]],Table2[[Item Code]:[Sub Category]],7,0),"")</f>
        <v/>
      </c>
      <c r="Y4375" s="68" t="str">
        <f>Table49[[#This Row],[PO Number]]&amp;COUNTIFS($E$5:E4375,E4375)</f>
        <v>0</v>
      </c>
    </row>
    <row r="4376" spans="1:25" ht="14.7" customHeight="1" x14ac:dyDescent="0.3">
      <c r="A4376" s="1" t="str">
        <f>IF(Table49[[#This Row],[ITEM NAME]]="","",ROW()-4)</f>
        <v/>
      </c>
      <c r="B4376" s="68"/>
      <c r="C4376" s="4" t="str">
        <f>IFERROR(VLOOKUP(B4376,Table14[],3,0),"")</f>
        <v/>
      </c>
      <c r="D4376" s="4" t="str">
        <f>IFERROR(VLOOKUP(B4376,Table14[],2,0),"")</f>
        <v/>
      </c>
      <c r="E4376" s="4"/>
      <c r="H4376" s="41" t="str">
        <f>IFERROR(VLOOKUP(Table49[[#This Row],[ITEM CODE]],Table2[[Item Code]:[Master Name]],2,0),"")</f>
        <v/>
      </c>
      <c r="I4376" s="41"/>
      <c r="J4376" s="65" t="str">
        <f>IFERROR(VLOOKUP(Table49[[#This Row],[ITEM CODE]],Table2[[Item Code]:[Master Name]],3,0),"")</f>
        <v/>
      </c>
      <c r="K4376" s="1" t="str">
        <f>IFERROR(VLOOKUP(Table49[[#This Row],[ITEM CODE]],Table2[[Item Code]:[Master Name]],9,0),"")</f>
        <v/>
      </c>
      <c r="L4376" s="1" t="str">
        <f>IFERROR(VLOOKUP(Table49[[#This Row],[ITEM CODE]],Table2[[Item Code]:[Master Name]],8,0),"")</f>
        <v/>
      </c>
      <c r="M4376" s="41"/>
      <c r="N4376" s="66">
        <f>IFERROR(VLOOKUP(Table49[[#This Row],[ITEM CODE]],Table2[[#All],[Item Code]:[Unit Cost]],10,0),0)</f>
        <v>0</v>
      </c>
      <c r="O4376" s="134">
        <f>IFERROR(VLOOKUP(Table49[[#This Row],[ITEM CODE]],Table2[[#All],[Item Code]:[Unit Cost]],10,0),0)</f>
        <v>0</v>
      </c>
      <c r="P4376" s="56"/>
      <c r="Q4376" s="58"/>
      <c r="R4376" s="58">
        <f>Table49[[#This Row],[QUANTITY]]*Table49[[#This Row],[INV Prices]]</f>
        <v>0</v>
      </c>
      <c r="S4376" s="67"/>
      <c r="V4376" s="41"/>
      <c r="W4376" s="4" t="str">
        <f>IFERROR(VLOOKUP(Table49[[#This Row],[ITEM CODE]],Table2[[Item Code]:[Category ]],6,0),"")</f>
        <v/>
      </c>
      <c r="X4376" s="1" t="str">
        <f>IFERROR(VLOOKUP(Table49[[#This Row],[ITEM CODE]],Table2[[Item Code]:[Sub Category]],7,0),"")</f>
        <v/>
      </c>
      <c r="Y4376" s="68" t="str">
        <f>Table49[[#This Row],[PO Number]]&amp;COUNTIFS($E$5:E4376,E4376)</f>
        <v>0</v>
      </c>
    </row>
    <row r="4377" spans="1:25" ht="14.7" customHeight="1" x14ac:dyDescent="0.3">
      <c r="A4377" s="1" t="str">
        <f>IF(Table49[[#This Row],[ITEM NAME]]="","",ROW()-4)</f>
        <v/>
      </c>
      <c r="B4377" s="68"/>
      <c r="C4377" s="4" t="str">
        <f>IFERROR(VLOOKUP(B4377,Table14[],3,0),"")</f>
        <v/>
      </c>
      <c r="D4377" s="4" t="str">
        <f>IFERROR(VLOOKUP(B4377,Table14[],2,0),"")</f>
        <v/>
      </c>
      <c r="E4377" s="4"/>
      <c r="H4377" s="41" t="str">
        <f>IFERROR(VLOOKUP(Table49[[#This Row],[ITEM CODE]],Table2[[Item Code]:[Master Name]],2,0),"")</f>
        <v/>
      </c>
      <c r="I4377" s="41"/>
      <c r="J4377" s="65" t="str">
        <f>IFERROR(VLOOKUP(Table49[[#This Row],[ITEM CODE]],Table2[[Item Code]:[Master Name]],3,0),"")</f>
        <v/>
      </c>
      <c r="K4377" s="1" t="str">
        <f>IFERROR(VLOOKUP(Table49[[#This Row],[ITEM CODE]],Table2[[Item Code]:[Master Name]],9,0),"")</f>
        <v/>
      </c>
      <c r="L4377" s="1" t="str">
        <f>IFERROR(VLOOKUP(Table49[[#This Row],[ITEM CODE]],Table2[[Item Code]:[Master Name]],8,0),"")</f>
        <v/>
      </c>
      <c r="M4377" s="41"/>
      <c r="N4377" s="66">
        <f>IFERROR(VLOOKUP(Table49[[#This Row],[ITEM CODE]],Table2[[#All],[Item Code]:[Unit Cost]],10,0),0)</f>
        <v>0</v>
      </c>
      <c r="O4377" s="134">
        <f>IFERROR(VLOOKUP(Table49[[#This Row],[ITEM CODE]],Table2[[#All],[Item Code]:[Unit Cost]],10,0),0)</f>
        <v>0</v>
      </c>
      <c r="P4377" s="56"/>
      <c r="Q4377" s="58"/>
      <c r="R4377" s="58">
        <f>Table49[[#This Row],[QUANTITY]]*Table49[[#This Row],[INV Prices]]</f>
        <v>0</v>
      </c>
      <c r="S4377" s="67"/>
      <c r="V4377" s="41"/>
      <c r="W4377" s="4" t="str">
        <f>IFERROR(VLOOKUP(Table49[[#This Row],[ITEM CODE]],Table2[[Item Code]:[Category ]],6,0),"")</f>
        <v/>
      </c>
      <c r="X4377" s="1" t="str">
        <f>IFERROR(VLOOKUP(Table49[[#This Row],[ITEM CODE]],Table2[[Item Code]:[Sub Category]],7,0),"")</f>
        <v/>
      </c>
      <c r="Y4377" s="68" t="str">
        <f>Table49[[#This Row],[PO Number]]&amp;COUNTIFS($E$5:E4377,E4377)</f>
        <v>0</v>
      </c>
    </row>
    <row r="4378" spans="1:25" ht="14.7" customHeight="1" x14ac:dyDescent="0.3">
      <c r="A4378" s="1" t="str">
        <f>IF(Table49[[#This Row],[ITEM NAME]]="","",ROW()-4)</f>
        <v/>
      </c>
      <c r="B4378" s="68"/>
      <c r="C4378" s="4" t="str">
        <f>IFERROR(VLOOKUP(B4378,Table14[],3,0),"")</f>
        <v/>
      </c>
      <c r="D4378" s="4" t="str">
        <f>IFERROR(VLOOKUP(B4378,Table14[],2,0),"")</f>
        <v/>
      </c>
      <c r="E4378" s="4"/>
      <c r="H4378" s="41" t="str">
        <f>IFERROR(VLOOKUP(Table49[[#This Row],[ITEM CODE]],Table2[[Item Code]:[Master Name]],2,0),"")</f>
        <v/>
      </c>
      <c r="I4378" s="41"/>
      <c r="J4378" s="65" t="str">
        <f>IFERROR(VLOOKUP(Table49[[#This Row],[ITEM CODE]],Table2[[Item Code]:[Master Name]],3,0),"")</f>
        <v/>
      </c>
      <c r="K4378" s="1" t="str">
        <f>IFERROR(VLOOKUP(Table49[[#This Row],[ITEM CODE]],Table2[[Item Code]:[Master Name]],9,0),"")</f>
        <v/>
      </c>
      <c r="L4378" s="1" t="str">
        <f>IFERROR(VLOOKUP(Table49[[#This Row],[ITEM CODE]],Table2[[Item Code]:[Master Name]],8,0),"")</f>
        <v/>
      </c>
      <c r="M4378" s="41"/>
      <c r="N4378" s="66">
        <f>IFERROR(VLOOKUP(Table49[[#This Row],[ITEM CODE]],Table2[[#All],[Item Code]:[Unit Cost]],10,0),0)</f>
        <v>0</v>
      </c>
      <c r="O4378" s="134">
        <f>IFERROR(VLOOKUP(Table49[[#This Row],[ITEM CODE]],Table2[[#All],[Item Code]:[Unit Cost]],10,0),0)</f>
        <v>0</v>
      </c>
      <c r="P4378" s="56"/>
      <c r="Q4378" s="58"/>
      <c r="R4378" s="58">
        <f>Table49[[#This Row],[QUANTITY]]*Table49[[#This Row],[INV Prices]]</f>
        <v>0</v>
      </c>
      <c r="S4378" s="67"/>
      <c r="V4378" s="41"/>
      <c r="W4378" s="4" t="str">
        <f>IFERROR(VLOOKUP(Table49[[#This Row],[ITEM CODE]],Table2[[Item Code]:[Category ]],6,0),"")</f>
        <v/>
      </c>
      <c r="X4378" s="1" t="str">
        <f>IFERROR(VLOOKUP(Table49[[#This Row],[ITEM CODE]],Table2[[Item Code]:[Sub Category]],7,0),"")</f>
        <v/>
      </c>
      <c r="Y4378" s="68" t="str">
        <f>Table49[[#This Row],[PO Number]]&amp;COUNTIFS($E$5:E4378,E4378)</f>
        <v>0</v>
      </c>
    </row>
    <row r="4379" spans="1:25" ht="14.7" customHeight="1" x14ac:dyDescent="0.3">
      <c r="A4379" s="1" t="str">
        <f>IF(Table49[[#This Row],[ITEM NAME]]="","",ROW()-4)</f>
        <v/>
      </c>
      <c r="B4379" s="68"/>
      <c r="C4379" s="4" t="str">
        <f>IFERROR(VLOOKUP(B4379,Table14[],3,0),"")</f>
        <v/>
      </c>
      <c r="D4379" s="4" t="str">
        <f>IFERROR(VLOOKUP(B4379,Table14[],2,0),"")</f>
        <v/>
      </c>
      <c r="E4379" s="4"/>
      <c r="H4379" s="41" t="str">
        <f>IFERROR(VLOOKUP(Table49[[#This Row],[ITEM CODE]],Table2[[Item Code]:[Master Name]],2,0),"")</f>
        <v/>
      </c>
      <c r="I4379" s="41"/>
      <c r="J4379" s="65" t="str">
        <f>IFERROR(VLOOKUP(Table49[[#This Row],[ITEM CODE]],Table2[[Item Code]:[Master Name]],3,0),"")</f>
        <v/>
      </c>
      <c r="K4379" s="1" t="str">
        <f>IFERROR(VLOOKUP(Table49[[#This Row],[ITEM CODE]],Table2[[Item Code]:[Master Name]],9,0),"")</f>
        <v/>
      </c>
      <c r="L4379" s="1" t="str">
        <f>IFERROR(VLOOKUP(Table49[[#This Row],[ITEM CODE]],Table2[[Item Code]:[Master Name]],8,0),"")</f>
        <v/>
      </c>
      <c r="M4379" s="41"/>
      <c r="N4379" s="66">
        <f>IFERROR(VLOOKUP(Table49[[#This Row],[ITEM CODE]],Table2[[#All],[Item Code]:[Unit Cost]],10,0),0)</f>
        <v>0</v>
      </c>
      <c r="O4379" s="134">
        <f>IFERROR(VLOOKUP(Table49[[#This Row],[ITEM CODE]],Table2[[#All],[Item Code]:[Unit Cost]],10,0),0)</f>
        <v>0</v>
      </c>
      <c r="P4379" s="56"/>
      <c r="Q4379" s="58"/>
      <c r="R4379" s="58">
        <f>Table49[[#This Row],[QUANTITY]]*Table49[[#This Row],[INV Prices]]</f>
        <v>0</v>
      </c>
      <c r="S4379" s="67"/>
      <c r="V4379" s="41"/>
      <c r="W4379" s="4" t="str">
        <f>IFERROR(VLOOKUP(Table49[[#This Row],[ITEM CODE]],Table2[[Item Code]:[Category ]],6,0),"")</f>
        <v/>
      </c>
      <c r="X4379" s="1" t="str">
        <f>IFERROR(VLOOKUP(Table49[[#This Row],[ITEM CODE]],Table2[[Item Code]:[Sub Category]],7,0),"")</f>
        <v/>
      </c>
      <c r="Y4379" s="68" t="str">
        <f>Table49[[#This Row],[PO Number]]&amp;COUNTIFS($E$5:E4379,E4379)</f>
        <v>0</v>
      </c>
    </row>
    <row r="4380" spans="1:25" ht="14.7" customHeight="1" x14ac:dyDescent="0.3">
      <c r="A4380" s="1" t="str">
        <f>IF(Table49[[#This Row],[ITEM NAME]]="","",ROW()-4)</f>
        <v/>
      </c>
      <c r="B4380" s="68"/>
      <c r="C4380" s="4" t="str">
        <f>IFERROR(VLOOKUP(B4380,Table14[],3,0),"")</f>
        <v/>
      </c>
      <c r="D4380" s="4" t="str">
        <f>IFERROR(VLOOKUP(B4380,Table14[],2,0),"")</f>
        <v/>
      </c>
      <c r="E4380" s="4"/>
      <c r="H4380" s="41" t="str">
        <f>IFERROR(VLOOKUP(Table49[[#This Row],[ITEM CODE]],Table2[[Item Code]:[Master Name]],2,0),"")</f>
        <v/>
      </c>
      <c r="I4380" s="41"/>
      <c r="J4380" s="65" t="str">
        <f>IFERROR(VLOOKUP(Table49[[#This Row],[ITEM CODE]],Table2[[Item Code]:[Master Name]],3,0),"")</f>
        <v/>
      </c>
      <c r="K4380" s="1" t="str">
        <f>IFERROR(VLOOKUP(Table49[[#This Row],[ITEM CODE]],Table2[[Item Code]:[Master Name]],9,0),"")</f>
        <v/>
      </c>
      <c r="L4380" s="1" t="str">
        <f>IFERROR(VLOOKUP(Table49[[#This Row],[ITEM CODE]],Table2[[Item Code]:[Master Name]],8,0),"")</f>
        <v/>
      </c>
      <c r="M4380" s="41"/>
      <c r="N4380" s="66">
        <f>IFERROR(VLOOKUP(Table49[[#This Row],[ITEM CODE]],Table2[[#All],[Item Code]:[Unit Cost]],10,0),0)</f>
        <v>0</v>
      </c>
      <c r="O4380" s="134">
        <f>IFERROR(VLOOKUP(Table49[[#This Row],[ITEM CODE]],Table2[[#All],[Item Code]:[Unit Cost]],10,0),0)</f>
        <v>0</v>
      </c>
      <c r="P4380" s="56"/>
      <c r="Q4380" s="58"/>
      <c r="R4380" s="58">
        <f>Table49[[#This Row],[QUANTITY]]*Table49[[#This Row],[INV Prices]]</f>
        <v>0</v>
      </c>
      <c r="S4380" s="67"/>
      <c r="V4380" s="41"/>
      <c r="W4380" s="4" t="str">
        <f>IFERROR(VLOOKUP(Table49[[#This Row],[ITEM CODE]],Table2[[Item Code]:[Category ]],6,0),"")</f>
        <v/>
      </c>
      <c r="X4380" s="1" t="str">
        <f>IFERROR(VLOOKUP(Table49[[#This Row],[ITEM CODE]],Table2[[Item Code]:[Sub Category]],7,0),"")</f>
        <v/>
      </c>
      <c r="Y4380" s="68" t="str">
        <f>Table49[[#This Row],[PO Number]]&amp;COUNTIFS($E$5:E4380,E4380)</f>
        <v>0</v>
      </c>
    </row>
    <row r="4381" spans="1:25" ht="14.7" customHeight="1" x14ac:dyDescent="0.3">
      <c r="A4381" s="1" t="str">
        <f>IF(Table49[[#This Row],[ITEM NAME]]="","",ROW()-4)</f>
        <v/>
      </c>
      <c r="B4381" s="68"/>
      <c r="C4381" s="4" t="str">
        <f>IFERROR(VLOOKUP(B4381,Table14[],3,0),"")</f>
        <v/>
      </c>
      <c r="D4381" s="4" t="str">
        <f>IFERROR(VLOOKUP(B4381,Table14[],2,0),"")</f>
        <v/>
      </c>
      <c r="E4381" s="4"/>
      <c r="H4381" s="41" t="str">
        <f>IFERROR(VLOOKUP(Table49[[#This Row],[ITEM CODE]],Table2[[Item Code]:[Master Name]],2,0),"")</f>
        <v/>
      </c>
      <c r="I4381" s="41"/>
      <c r="J4381" s="65" t="str">
        <f>IFERROR(VLOOKUP(Table49[[#This Row],[ITEM CODE]],Table2[[Item Code]:[Master Name]],3,0),"")</f>
        <v/>
      </c>
      <c r="K4381" s="1" t="str">
        <f>IFERROR(VLOOKUP(Table49[[#This Row],[ITEM CODE]],Table2[[Item Code]:[Master Name]],9,0),"")</f>
        <v/>
      </c>
      <c r="L4381" s="1" t="str">
        <f>IFERROR(VLOOKUP(Table49[[#This Row],[ITEM CODE]],Table2[[Item Code]:[Master Name]],8,0),"")</f>
        <v/>
      </c>
      <c r="M4381" s="41"/>
      <c r="N4381" s="66">
        <f>IFERROR(VLOOKUP(Table49[[#This Row],[ITEM CODE]],Table2[[#All],[Item Code]:[Unit Cost]],10,0),0)</f>
        <v>0</v>
      </c>
      <c r="O4381" s="134">
        <f>IFERROR(VLOOKUP(Table49[[#This Row],[ITEM CODE]],Table2[[#All],[Item Code]:[Unit Cost]],10,0),0)</f>
        <v>0</v>
      </c>
      <c r="P4381" s="56"/>
      <c r="Q4381" s="58"/>
      <c r="R4381" s="58">
        <f>Table49[[#This Row],[QUANTITY]]*Table49[[#This Row],[INV Prices]]</f>
        <v>0</v>
      </c>
      <c r="S4381" s="67"/>
      <c r="V4381" s="41"/>
      <c r="W4381" s="4" t="str">
        <f>IFERROR(VLOOKUP(Table49[[#This Row],[ITEM CODE]],Table2[[Item Code]:[Category ]],6,0),"")</f>
        <v/>
      </c>
      <c r="X4381" s="1" t="str">
        <f>IFERROR(VLOOKUP(Table49[[#This Row],[ITEM CODE]],Table2[[Item Code]:[Sub Category]],7,0),"")</f>
        <v/>
      </c>
      <c r="Y4381" s="68" t="str">
        <f>Table49[[#This Row],[PO Number]]&amp;COUNTIFS($E$5:E4381,E4381)</f>
        <v>0</v>
      </c>
    </row>
    <row r="4382" spans="1:25" ht="14.7" customHeight="1" x14ac:dyDescent="0.3">
      <c r="A4382" s="1" t="str">
        <f>IF(Table49[[#This Row],[ITEM NAME]]="","",ROW()-4)</f>
        <v/>
      </c>
      <c r="B4382" s="68"/>
      <c r="C4382" s="4" t="str">
        <f>IFERROR(VLOOKUP(B4382,Table14[],3,0),"")</f>
        <v/>
      </c>
      <c r="D4382" s="4" t="str">
        <f>IFERROR(VLOOKUP(B4382,Table14[],2,0),"")</f>
        <v/>
      </c>
      <c r="E4382" s="4"/>
      <c r="H4382" s="41" t="str">
        <f>IFERROR(VLOOKUP(Table49[[#This Row],[ITEM CODE]],Table2[[Item Code]:[Master Name]],2,0),"")</f>
        <v/>
      </c>
      <c r="I4382" s="41"/>
      <c r="J4382" s="65" t="str">
        <f>IFERROR(VLOOKUP(Table49[[#This Row],[ITEM CODE]],Table2[[Item Code]:[Master Name]],3,0),"")</f>
        <v/>
      </c>
      <c r="K4382" s="1" t="str">
        <f>IFERROR(VLOOKUP(Table49[[#This Row],[ITEM CODE]],Table2[[Item Code]:[Master Name]],9,0),"")</f>
        <v/>
      </c>
      <c r="L4382" s="1" t="str">
        <f>IFERROR(VLOOKUP(Table49[[#This Row],[ITEM CODE]],Table2[[Item Code]:[Master Name]],8,0),"")</f>
        <v/>
      </c>
      <c r="M4382" s="41"/>
      <c r="N4382" s="66">
        <f>IFERROR(VLOOKUP(Table49[[#This Row],[ITEM CODE]],Table2[[#All],[Item Code]:[Unit Cost]],10,0),0)</f>
        <v>0</v>
      </c>
      <c r="O4382" s="134">
        <f>IFERROR(VLOOKUP(Table49[[#This Row],[ITEM CODE]],Table2[[#All],[Item Code]:[Unit Cost]],10,0),0)</f>
        <v>0</v>
      </c>
      <c r="P4382" s="56"/>
      <c r="Q4382" s="58"/>
      <c r="R4382" s="58">
        <f>Table49[[#This Row],[QUANTITY]]*Table49[[#This Row],[INV Prices]]</f>
        <v>0</v>
      </c>
      <c r="S4382" s="67"/>
      <c r="V4382" s="41"/>
      <c r="W4382" s="4" t="str">
        <f>IFERROR(VLOOKUP(Table49[[#This Row],[ITEM CODE]],Table2[[Item Code]:[Category ]],6,0),"")</f>
        <v/>
      </c>
      <c r="X4382" s="1" t="str">
        <f>IFERROR(VLOOKUP(Table49[[#This Row],[ITEM CODE]],Table2[[Item Code]:[Sub Category]],7,0),"")</f>
        <v/>
      </c>
      <c r="Y4382" s="68" t="str">
        <f>Table49[[#This Row],[PO Number]]&amp;COUNTIFS($E$5:E4382,E4382)</f>
        <v>0</v>
      </c>
    </row>
    <row r="4383" spans="1:25" ht="14.7" customHeight="1" x14ac:dyDescent="0.3">
      <c r="A4383" s="1" t="str">
        <f>IF(Table49[[#This Row],[ITEM NAME]]="","",ROW()-4)</f>
        <v/>
      </c>
      <c r="B4383" s="68"/>
      <c r="C4383" s="4" t="str">
        <f>IFERROR(VLOOKUP(B4383,Table14[],3,0),"")</f>
        <v/>
      </c>
      <c r="D4383" s="4" t="str">
        <f>IFERROR(VLOOKUP(B4383,Table14[],2,0),"")</f>
        <v/>
      </c>
      <c r="E4383" s="4"/>
      <c r="H4383" s="41" t="str">
        <f>IFERROR(VLOOKUP(Table49[[#This Row],[ITEM CODE]],Table2[[Item Code]:[Master Name]],2,0),"")</f>
        <v/>
      </c>
      <c r="I4383" s="41"/>
      <c r="J4383" s="65" t="str">
        <f>IFERROR(VLOOKUP(Table49[[#This Row],[ITEM CODE]],Table2[[Item Code]:[Master Name]],3,0),"")</f>
        <v/>
      </c>
      <c r="K4383" s="1" t="str">
        <f>IFERROR(VLOOKUP(Table49[[#This Row],[ITEM CODE]],Table2[[Item Code]:[Master Name]],9,0),"")</f>
        <v/>
      </c>
      <c r="L4383" s="1" t="str">
        <f>IFERROR(VLOOKUP(Table49[[#This Row],[ITEM CODE]],Table2[[Item Code]:[Master Name]],8,0),"")</f>
        <v/>
      </c>
      <c r="M4383" s="41"/>
      <c r="N4383" s="66">
        <f>IFERROR(VLOOKUP(Table49[[#This Row],[ITEM CODE]],Table2[[#All],[Item Code]:[Unit Cost]],10,0),0)</f>
        <v>0</v>
      </c>
      <c r="O4383" s="134">
        <f>IFERROR(VLOOKUP(Table49[[#This Row],[ITEM CODE]],Table2[[#All],[Item Code]:[Unit Cost]],10,0),0)</f>
        <v>0</v>
      </c>
      <c r="P4383" s="56"/>
      <c r="Q4383" s="58"/>
      <c r="R4383" s="58">
        <f>Table49[[#This Row],[QUANTITY]]*Table49[[#This Row],[INV Prices]]</f>
        <v>0</v>
      </c>
      <c r="S4383" s="67"/>
      <c r="V4383" s="41"/>
      <c r="W4383" s="4" t="str">
        <f>IFERROR(VLOOKUP(Table49[[#This Row],[ITEM CODE]],Table2[[Item Code]:[Category ]],6,0),"")</f>
        <v/>
      </c>
      <c r="X4383" s="1" t="str">
        <f>IFERROR(VLOOKUP(Table49[[#This Row],[ITEM CODE]],Table2[[Item Code]:[Sub Category]],7,0),"")</f>
        <v/>
      </c>
      <c r="Y4383" s="68" t="str">
        <f>Table49[[#This Row],[PO Number]]&amp;COUNTIFS($E$5:E4383,E4383)</f>
        <v>0</v>
      </c>
    </row>
    <row r="4384" spans="1:25" ht="14.7" customHeight="1" x14ac:dyDescent="0.3">
      <c r="A4384" s="1" t="str">
        <f>IF(Table49[[#This Row],[ITEM NAME]]="","",ROW()-4)</f>
        <v/>
      </c>
      <c r="B4384" s="68"/>
      <c r="C4384" s="4" t="str">
        <f>IFERROR(VLOOKUP(B4384,Table14[],3,0),"")</f>
        <v/>
      </c>
      <c r="D4384" s="4" t="str">
        <f>IFERROR(VLOOKUP(B4384,Table14[],2,0),"")</f>
        <v/>
      </c>
      <c r="E4384" s="4"/>
      <c r="H4384" s="41" t="str">
        <f>IFERROR(VLOOKUP(Table49[[#This Row],[ITEM CODE]],Table2[[Item Code]:[Master Name]],2,0),"")</f>
        <v/>
      </c>
      <c r="I4384" s="41"/>
      <c r="J4384" s="65" t="str">
        <f>IFERROR(VLOOKUP(Table49[[#This Row],[ITEM CODE]],Table2[[Item Code]:[Master Name]],3,0),"")</f>
        <v/>
      </c>
      <c r="K4384" s="1" t="str">
        <f>IFERROR(VLOOKUP(Table49[[#This Row],[ITEM CODE]],Table2[[Item Code]:[Master Name]],9,0),"")</f>
        <v/>
      </c>
      <c r="L4384" s="1" t="str">
        <f>IFERROR(VLOOKUP(Table49[[#This Row],[ITEM CODE]],Table2[[Item Code]:[Master Name]],8,0),"")</f>
        <v/>
      </c>
      <c r="M4384" s="41"/>
      <c r="N4384" s="66">
        <f>IFERROR(VLOOKUP(Table49[[#This Row],[ITEM CODE]],Table2[[#All],[Item Code]:[Unit Cost]],10,0),0)</f>
        <v>0</v>
      </c>
      <c r="O4384" s="134">
        <f>IFERROR(VLOOKUP(Table49[[#This Row],[ITEM CODE]],Table2[[#All],[Item Code]:[Unit Cost]],10,0),0)</f>
        <v>0</v>
      </c>
      <c r="P4384" s="56"/>
      <c r="Q4384" s="58"/>
      <c r="R4384" s="58">
        <f>Table49[[#This Row],[QUANTITY]]*Table49[[#This Row],[INV Prices]]</f>
        <v>0</v>
      </c>
      <c r="S4384" s="67"/>
      <c r="V4384" s="41"/>
      <c r="W4384" s="4" t="str">
        <f>IFERROR(VLOOKUP(Table49[[#This Row],[ITEM CODE]],Table2[[Item Code]:[Category ]],6,0),"")</f>
        <v/>
      </c>
      <c r="X4384" s="1" t="str">
        <f>IFERROR(VLOOKUP(Table49[[#This Row],[ITEM CODE]],Table2[[Item Code]:[Sub Category]],7,0),"")</f>
        <v/>
      </c>
      <c r="Y4384" s="68" t="str">
        <f>Table49[[#This Row],[PO Number]]&amp;COUNTIFS($E$5:E4384,E4384)</f>
        <v>0</v>
      </c>
    </row>
    <row r="4385" spans="1:25" ht="14.7" customHeight="1" x14ac:dyDescent="0.3">
      <c r="A4385" s="1" t="str">
        <f>IF(Table49[[#This Row],[ITEM NAME]]="","",ROW()-4)</f>
        <v/>
      </c>
      <c r="B4385" s="68"/>
      <c r="C4385" s="4" t="str">
        <f>IFERROR(VLOOKUP(B4385,Table14[],3,0),"")</f>
        <v/>
      </c>
      <c r="D4385" s="4" t="str">
        <f>IFERROR(VLOOKUP(B4385,Table14[],2,0),"")</f>
        <v/>
      </c>
      <c r="E4385" s="4"/>
      <c r="H4385" s="41" t="str">
        <f>IFERROR(VLOOKUP(Table49[[#This Row],[ITEM CODE]],Table2[[Item Code]:[Master Name]],2,0),"")</f>
        <v/>
      </c>
      <c r="I4385" s="41"/>
      <c r="J4385" s="65" t="str">
        <f>IFERROR(VLOOKUP(Table49[[#This Row],[ITEM CODE]],Table2[[Item Code]:[Master Name]],3,0),"")</f>
        <v/>
      </c>
      <c r="K4385" s="1" t="str">
        <f>IFERROR(VLOOKUP(Table49[[#This Row],[ITEM CODE]],Table2[[Item Code]:[Master Name]],9,0),"")</f>
        <v/>
      </c>
      <c r="L4385" s="1" t="str">
        <f>IFERROR(VLOOKUP(Table49[[#This Row],[ITEM CODE]],Table2[[Item Code]:[Master Name]],8,0),"")</f>
        <v/>
      </c>
      <c r="M4385" s="41"/>
      <c r="N4385" s="66">
        <f>IFERROR(VLOOKUP(Table49[[#This Row],[ITEM CODE]],Table2[[#All],[Item Code]:[Unit Cost]],10,0),0)</f>
        <v>0</v>
      </c>
      <c r="O4385" s="134">
        <f>IFERROR(VLOOKUP(Table49[[#This Row],[ITEM CODE]],Table2[[#All],[Item Code]:[Unit Cost]],10,0),0)</f>
        <v>0</v>
      </c>
      <c r="P4385" s="56"/>
      <c r="Q4385" s="58"/>
      <c r="R4385" s="58">
        <f>Table49[[#This Row],[QUANTITY]]*Table49[[#This Row],[INV Prices]]</f>
        <v>0</v>
      </c>
      <c r="S4385" s="67"/>
      <c r="V4385" s="41"/>
      <c r="W4385" s="4" t="str">
        <f>IFERROR(VLOOKUP(Table49[[#This Row],[ITEM CODE]],Table2[[Item Code]:[Category ]],6,0),"")</f>
        <v/>
      </c>
      <c r="X4385" s="1" t="str">
        <f>IFERROR(VLOOKUP(Table49[[#This Row],[ITEM CODE]],Table2[[Item Code]:[Sub Category]],7,0),"")</f>
        <v/>
      </c>
      <c r="Y4385" s="68" t="str">
        <f>Table49[[#This Row],[PO Number]]&amp;COUNTIFS($E$5:E4385,E4385)</f>
        <v>0</v>
      </c>
    </row>
    <row r="4386" spans="1:25" ht="14.7" customHeight="1" x14ac:dyDescent="0.3">
      <c r="A4386" s="1" t="str">
        <f>IF(Table49[[#This Row],[ITEM NAME]]="","",ROW()-4)</f>
        <v/>
      </c>
      <c r="B4386" s="68"/>
      <c r="C4386" s="4" t="str">
        <f>IFERROR(VLOOKUP(B4386,Table14[],3,0),"")</f>
        <v/>
      </c>
      <c r="D4386" s="4" t="str">
        <f>IFERROR(VLOOKUP(B4386,Table14[],2,0),"")</f>
        <v/>
      </c>
      <c r="E4386" s="4"/>
      <c r="H4386" s="41" t="str">
        <f>IFERROR(VLOOKUP(Table49[[#This Row],[ITEM CODE]],Table2[[Item Code]:[Master Name]],2,0),"")</f>
        <v/>
      </c>
      <c r="I4386" s="41"/>
      <c r="J4386" s="65" t="str">
        <f>IFERROR(VLOOKUP(Table49[[#This Row],[ITEM CODE]],Table2[[Item Code]:[Master Name]],3,0),"")</f>
        <v/>
      </c>
      <c r="K4386" s="1" t="str">
        <f>IFERROR(VLOOKUP(Table49[[#This Row],[ITEM CODE]],Table2[[Item Code]:[Master Name]],9,0),"")</f>
        <v/>
      </c>
      <c r="L4386" s="1" t="str">
        <f>IFERROR(VLOOKUP(Table49[[#This Row],[ITEM CODE]],Table2[[Item Code]:[Master Name]],8,0),"")</f>
        <v/>
      </c>
      <c r="M4386" s="41"/>
      <c r="N4386" s="66">
        <f>IFERROR(VLOOKUP(Table49[[#This Row],[ITEM CODE]],Table2[[#All],[Item Code]:[Unit Cost]],10,0),0)</f>
        <v>0</v>
      </c>
      <c r="O4386" s="134">
        <f>IFERROR(VLOOKUP(Table49[[#This Row],[ITEM CODE]],Table2[[#All],[Item Code]:[Unit Cost]],10,0),0)</f>
        <v>0</v>
      </c>
      <c r="P4386" s="56"/>
      <c r="Q4386" s="58"/>
      <c r="R4386" s="58">
        <f>Table49[[#This Row],[QUANTITY]]*Table49[[#This Row],[INV Prices]]</f>
        <v>0</v>
      </c>
      <c r="S4386" s="67"/>
      <c r="V4386" s="41"/>
      <c r="W4386" s="4" t="str">
        <f>IFERROR(VLOOKUP(Table49[[#This Row],[ITEM CODE]],Table2[[Item Code]:[Category ]],6,0),"")</f>
        <v/>
      </c>
      <c r="X4386" s="1" t="str">
        <f>IFERROR(VLOOKUP(Table49[[#This Row],[ITEM CODE]],Table2[[Item Code]:[Sub Category]],7,0),"")</f>
        <v/>
      </c>
      <c r="Y4386" s="68" t="str">
        <f>Table49[[#This Row],[PO Number]]&amp;COUNTIFS($E$5:E4386,E4386)</f>
        <v>0</v>
      </c>
    </row>
    <row r="4387" spans="1:25" ht="14.7" customHeight="1" x14ac:dyDescent="0.3">
      <c r="A4387" s="1" t="str">
        <f>IF(Table49[[#This Row],[ITEM NAME]]="","",ROW()-4)</f>
        <v/>
      </c>
      <c r="B4387" s="68"/>
      <c r="C4387" s="4" t="str">
        <f>IFERROR(VLOOKUP(B4387,Table14[],3,0),"")</f>
        <v/>
      </c>
      <c r="D4387" s="4" t="str">
        <f>IFERROR(VLOOKUP(B4387,Table14[],2,0),"")</f>
        <v/>
      </c>
      <c r="E4387" s="4"/>
      <c r="H4387" s="41" t="str">
        <f>IFERROR(VLOOKUP(Table49[[#This Row],[ITEM CODE]],Table2[[Item Code]:[Master Name]],2,0),"")</f>
        <v/>
      </c>
      <c r="I4387" s="41"/>
      <c r="J4387" s="65" t="str">
        <f>IFERROR(VLOOKUP(Table49[[#This Row],[ITEM CODE]],Table2[[Item Code]:[Master Name]],3,0),"")</f>
        <v/>
      </c>
      <c r="K4387" s="1" t="str">
        <f>IFERROR(VLOOKUP(Table49[[#This Row],[ITEM CODE]],Table2[[Item Code]:[Master Name]],9,0),"")</f>
        <v/>
      </c>
      <c r="L4387" s="1" t="str">
        <f>IFERROR(VLOOKUP(Table49[[#This Row],[ITEM CODE]],Table2[[Item Code]:[Master Name]],8,0),"")</f>
        <v/>
      </c>
      <c r="M4387" s="41"/>
      <c r="N4387" s="66">
        <f>IFERROR(VLOOKUP(Table49[[#This Row],[ITEM CODE]],Table2[[#All],[Item Code]:[Unit Cost]],10,0),0)</f>
        <v>0</v>
      </c>
      <c r="O4387" s="134">
        <f>IFERROR(VLOOKUP(Table49[[#This Row],[ITEM CODE]],Table2[[#All],[Item Code]:[Unit Cost]],10,0),0)</f>
        <v>0</v>
      </c>
      <c r="P4387" s="56"/>
      <c r="Q4387" s="58"/>
      <c r="R4387" s="58">
        <f>Table49[[#This Row],[QUANTITY]]*Table49[[#This Row],[INV Prices]]</f>
        <v>0</v>
      </c>
      <c r="S4387" s="67"/>
      <c r="V4387" s="41"/>
      <c r="W4387" s="4" t="str">
        <f>IFERROR(VLOOKUP(Table49[[#This Row],[ITEM CODE]],Table2[[Item Code]:[Category ]],6,0),"")</f>
        <v/>
      </c>
      <c r="X4387" s="1" t="str">
        <f>IFERROR(VLOOKUP(Table49[[#This Row],[ITEM CODE]],Table2[[Item Code]:[Sub Category]],7,0),"")</f>
        <v/>
      </c>
      <c r="Y4387" s="68" t="str">
        <f>Table49[[#This Row],[PO Number]]&amp;COUNTIFS($E$5:E4387,E4387)</f>
        <v>0</v>
      </c>
    </row>
    <row r="4388" spans="1:25" ht="14.7" customHeight="1" x14ac:dyDescent="0.3">
      <c r="A4388" s="1" t="str">
        <f>IF(Table49[[#This Row],[ITEM NAME]]="","",ROW()-4)</f>
        <v/>
      </c>
      <c r="B4388" s="68"/>
      <c r="C4388" s="4" t="str">
        <f>IFERROR(VLOOKUP(B4388,Table14[],3,0),"")</f>
        <v/>
      </c>
      <c r="D4388" s="4" t="str">
        <f>IFERROR(VLOOKUP(B4388,Table14[],2,0),"")</f>
        <v/>
      </c>
      <c r="E4388" s="4"/>
      <c r="H4388" s="41" t="str">
        <f>IFERROR(VLOOKUP(Table49[[#This Row],[ITEM CODE]],Table2[[Item Code]:[Master Name]],2,0),"")</f>
        <v/>
      </c>
      <c r="I4388" s="41"/>
      <c r="J4388" s="65" t="str">
        <f>IFERROR(VLOOKUP(Table49[[#This Row],[ITEM CODE]],Table2[[Item Code]:[Master Name]],3,0),"")</f>
        <v/>
      </c>
      <c r="K4388" s="1" t="str">
        <f>IFERROR(VLOOKUP(Table49[[#This Row],[ITEM CODE]],Table2[[Item Code]:[Master Name]],9,0),"")</f>
        <v/>
      </c>
      <c r="L4388" s="1" t="str">
        <f>IFERROR(VLOOKUP(Table49[[#This Row],[ITEM CODE]],Table2[[Item Code]:[Master Name]],8,0),"")</f>
        <v/>
      </c>
      <c r="M4388" s="41"/>
      <c r="N4388" s="66">
        <f>IFERROR(VLOOKUP(Table49[[#This Row],[ITEM CODE]],Table2[[#All],[Item Code]:[Unit Cost]],10,0),0)</f>
        <v>0</v>
      </c>
      <c r="O4388" s="134">
        <f>IFERROR(VLOOKUP(Table49[[#This Row],[ITEM CODE]],Table2[[#All],[Item Code]:[Unit Cost]],10,0),0)</f>
        <v>0</v>
      </c>
      <c r="P4388" s="56"/>
      <c r="Q4388" s="58"/>
      <c r="R4388" s="58">
        <f>Table49[[#This Row],[QUANTITY]]*Table49[[#This Row],[INV Prices]]</f>
        <v>0</v>
      </c>
      <c r="S4388" s="67"/>
      <c r="V4388" s="41"/>
      <c r="W4388" s="4" t="str">
        <f>IFERROR(VLOOKUP(Table49[[#This Row],[ITEM CODE]],Table2[[Item Code]:[Category ]],6,0),"")</f>
        <v/>
      </c>
      <c r="X4388" s="1" t="str">
        <f>IFERROR(VLOOKUP(Table49[[#This Row],[ITEM CODE]],Table2[[Item Code]:[Sub Category]],7,0),"")</f>
        <v/>
      </c>
      <c r="Y4388" s="68" t="str">
        <f>Table49[[#This Row],[PO Number]]&amp;COUNTIFS($E$5:E4388,E4388)</f>
        <v>0</v>
      </c>
    </row>
    <row r="4389" spans="1:25" ht="14.7" customHeight="1" x14ac:dyDescent="0.3">
      <c r="A4389" s="1" t="str">
        <f>IF(Table49[[#This Row],[ITEM NAME]]="","",ROW()-4)</f>
        <v/>
      </c>
      <c r="B4389" s="68"/>
      <c r="C4389" s="4" t="str">
        <f>IFERROR(VLOOKUP(B4389,Table14[],3,0),"")</f>
        <v/>
      </c>
      <c r="D4389" s="4" t="str">
        <f>IFERROR(VLOOKUP(B4389,Table14[],2,0),"")</f>
        <v/>
      </c>
      <c r="E4389" s="4"/>
      <c r="H4389" s="41" t="str">
        <f>IFERROR(VLOOKUP(Table49[[#This Row],[ITEM CODE]],Table2[[Item Code]:[Master Name]],2,0),"")</f>
        <v/>
      </c>
      <c r="I4389" s="41"/>
      <c r="J4389" s="65" t="str">
        <f>IFERROR(VLOOKUP(Table49[[#This Row],[ITEM CODE]],Table2[[Item Code]:[Master Name]],3,0),"")</f>
        <v/>
      </c>
      <c r="K4389" s="1" t="str">
        <f>IFERROR(VLOOKUP(Table49[[#This Row],[ITEM CODE]],Table2[[Item Code]:[Master Name]],9,0),"")</f>
        <v/>
      </c>
      <c r="L4389" s="1" t="str">
        <f>IFERROR(VLOOKUP(Table49[[#This Row],[ITEM CODE]],Table2[[Item Code]:[Master Name]],8,0),"")</f>
        <v/>
      </c>
      <c r="M4389" s="41"/>
      <c r="N4389" s="66">
        <f>IFERROR(VLOOKUP(Table49[[#This Row],[ITEM CODE]],Table2[[#All],[Item Code]:[Unit Cost]],10,0),0)</f>
        <v>0</v>
      </c>
      <c r="O4389" s="134">
        <f>IFERROR(VLOOKUP(Table49[[#This Row],[ITEM CODE]],Table2[[#All],[Item Code]:[Unit Cost]],10,0),0)</f>
        <v>0</v>
      </c>
      <c r="P4389" s="56"/>
      <c r="Q4389" s="58"/>
      <c r="R4389" s="58">
        <f>Table49[[#This Row],[QUANTITY]]*Table49[[#This Row],[INV Prices]]</f>
        <v>0</v>
      </c>
      <c r="S4389" s="67"/>
      <c r="V4389" s="41"/>
      <c r="W4389" s="4" t="str">
        <f>IFERROR(VLOOKUP(Table49[[#This Row],[ITEM CODE]],Table2[[Item Code]:[Category ]],6,0),"")</f>
        <v/>
      </c>
      <c r="X4389" s="1" t="str">
        <f>IFERROR(VLOOKUP(Table49[[#This Row],[ITEM CODE]],Table2[[Item Code]:[Sub Category]],7,0),"")</f>
        <v/>
      </c>
      <c r="Y4389" s="68" t="str">
        <f>Table49[[#This Row],[PO Number]]&amp;COUNTIFS($E$5:E4389,E4389)</f>
        <v>0</v>
      </c>
    </row>
    <row r="4390" spans="1:25" ht="14.7" customHeight="1" x14ac:dyDescent="0.3">
      <c r="A4390" s="1" t="str">
        <f>IF(Table49[[#This Row],[ITEM NAME]]="","",ROW()-4)</f>
        <v/>
      </c>
      <c r="B4390" s="68"/>
      <c r="C4390" s="4" t="str">
        <f>IFERROR(VLOOKUP(B4390,Table14[],3,0),"")</f>
        <v/>
      </c>
      <c r="D4390" s="4" t="str">
        <f>IFERROR(VLOOKUP(B4390,Table14[],2,0),"")</f>
        <v/>
      </c>
      <c r="E4390" s="4"/>
      <c r="H4390" s="41" t="str">
        <f>IFERROR(VLOOKUP(Table49[[#This Row],[ITEM CODE]],Table2[[Item Code]:[Master Name]],2,0),"")</f>
        <v/>
      </c>
      <c r="I4390" s="41"/>
      <c r="J4390" s="65" t="str">
        <f>IFERROR(VLOOKUP(Table49[[#This Row],[ITEM CODE]],Table2[[Item Code]:[Master Name]],3,0),"")</f>
        <v/>
      </c>
      <c r="K4390" s="1" t="str">
        <f>IFERROR(VLOOKUP(Table49[[#This Row],[ITEM CODE]],Table2[[Item Code]:[Master Name]],9,0),"")</f>
        <v/>
      </c>
      <c r="L4390" s="1" t="str">
        <f>IFERROR(VLOOKUP(Table49[[#This Row],[ITEM CODE]],Table2[[Item Code]:[Master Name]],8,0),"")</f>
        <v/>
      </c>
      <c r="M4390" s="41"/>
      <c r="N4390" s="66">
        <f>IFERROR(VLOOKUP(Table49[[#This Row],[ITEM CODE]],Table2[[#All],[Item Code]:[Unit Cost]],10,0),0)</f>
        <v>0</v>
      </c>
      <c r="O4390" s="134">
        <f>IFERROR(VLOOKUP(Table49[[#This Row],[ITEM CODE]],Table2[[#All],[Item Code]:[Unit Cost]],10,0),0)</f>
        <v>0</v>
      </c>
      <c r="P4390" s="56"/>
      <c r="Q4390" s="58"/>
      <c r="R4390" s="58">
        <f>Table49[[#This Row],[QUANTITY]]*Table49[[#This Row],[INV Prices]]</f>
        <v>0</v>
      </c>
      <c r="S4390" s="67"/>
      <c r="V4390" s="41"/>
      <c r="W4390" s="4" t="str">
        <f>IFERROR(VLOOKUP(Table49[[#This Row],[ITEM CODE]],Table2[[Item Code]:[Category ]],6,0),"")</f>
        <v/>
      </c>
      <c r="X4390" s="1" t="str">
        <f>IFERROR(VLOOKUP(Table49[[#This Row],[ITEM CODE]],Table2[[Item Code]:[Sub Category]],7,0),"")</f>
        <v/>
      </c>
      <c r="Y4390" s="68" t="str">
        <f>Table49[[#This Row],[PO Number]]&amp;COUNTIFS($E$5:E4390,E4390)</f>
        <v>0</v>
      </c>
    </row>
    <row r="4391" spans="1:25" ht="14.7" customHeight="1" x14ac:dyDescent="0.3">
      <c r="A4391" s="1" t="str">
        <f>IF(Table49[[#This Row],[ITEM NAME]]="","",ROW()-4)</f>
        <v/>
      </c>
      <c r="B4391" s="68"/>
      <c r="C4391" s="4" t="str">
        <f>IFERROR(VLOOKUP(B4391,Table14[],3,0),"")</f>
        <v/>
      </c>
      <c r="D4391" s="4" t="str">
        <f>IFERROR(VLOOKUP(B4391,Table14[],2,0),"")</f>
        <v/>
      </c>
      <c r="E4391" s="4"/>
      <c r="H4391" s="41" t="str">
        <f>IFERROR(VLOOKUP(Table49[[#This Row],[ITEM CODE]],Table2[[Item Code]:[Master Name]],2,0),"")</f>
        <v/>
      </c>
      <c r="I4391" s="41"/>
      <c r="J4391" s="65" t="str">
        <f>IFERROR(VLOOKUP(Table49[[#This Row],[ITEM CODE]],Table2[[Item Code]:[Master Name]],3,0),"")</f>
        <v/>
      </c>
      <c r="K4391" s="1" t="str">
        <f>IFERROR(VLOOKUP(Table49[[#This Row],[ITEM CODE]],Table2[[Item Code]:[Master Name]],9,0),"")</f>
        <v/>
      </c>
      <c r="L4391" s="1" t="str">
        <f>IFERROR(VLOOKUP(Table49[[#This Row],[ITEM CODE]],Table2[[Item Code]:[Master Name]],8,0),"")</f>
        <v/>
      </c>
      <c r="M4391" s="41"/>
      <c r="N4391" s="66">
        <f>IFERROR(VLOOKUP(Table49[[#This Row],[ITEM CODE]],Table2[[#All],[Item Code]:[Unit Cost]],10,0),0)</f>
        <v>0</v>
      </c>
      <c r="O4391" s="134">
        <f>IFERROR(VLOOKUP(Table49[[#This Row],[ITEM CODE]],Table2[[#All],[Item Code]:[Unit Cost]],10,0),0)</f>
        <v>0</v>
      </c>
      <c r="P4391" s="56"/>
      <c r="Q4391" s="58"/>
      <c r="R4391" s="58">
        <f>Table49[[#This Row],[QUANTITY]]*Table49[[#This Row],[INV Prices]]</f>
        <v>0</v>
      </c>
      <c r="S4391" s="67"/>
      <c r="V4391" s="41"/>
      <c r="W4391" s="4" t="str">
        <f>IFERROR(VLOOKUP(Table49[[#This Row],[ITEM CODE]],Table2[[Item Code]:[Category ]],6,0),"")</f>
        <v/>
      </c>
      <c r="X4391" s="1" t="str">
        <f>IFERROR(VLOOKUP(Table49[[#This Row],[ITEM CODE]],Table2[[Item Code]:[Sub Category]],7,0),"")</f>
        <v/>
      </c>
      <c r="Y4391" s="68" t="str">
        <f>Table49[[#This Row],[PO Number]]&amp;COUNTIFS($E$5:E4391,E4391)</f>
        <v>0</v>
      </c>
    </row>
    <row r="4392" spans="1:25" ht="14.7" customHeight="1" x14ac:dyDescent="0.3">
      <c r="A4392" s="1" t="str">
        <f>IF(Table49[[#This Row],[ITEM NAME]]="","",ROW()-4)</f>
        <v/>
      </c>
      <c r="B4392" s="68"/>
      <c r="C4392" s="4" t="str">
        <f>IFERROR(VLOOKUP(B4392,Table14[],3,0),"")</f>
        <v/>
      </c>
      <c r="D4392" s="4" t="str">
        <f>IFERROR(VLOOKUP(B4392,Table14[],2,0),"")</f>
        <v/>
      </c>
      <c r="E4392" s="4"/>
      <c r="H4392" s="41" t="str">
        <f>IFERROR(VLOOKUP(Table49[[#This Row],[ITEM CODE]],Table2[[Item Code]:[Master Name]],2,0),"")</f>
        <v/>
      </c>
      <c r="I4392" s="41"/>
      <c r="J4392" s="65" t="str">
        <f>IFERROR(VLOOKUP(Table49[[#This Row],[ITEM CODE]],Table2[[Item Code]:[Master Name]],3,0),"")</f>
        <v/>
      </c>
      <c r="K4392" s="1" t="str">
        <f>IFERROR(VLOOKUP(Table49[[#This Row],[ITEM CODE]],Table2[[Item Code]:[Master Name]],9,0),"")</f>
        <v/>
      </c>
      <c r="L4392" s="1" t="str">
        <f>IFERROR(VLOOKUP(Table49[[#This Row],[ITEM CODE]],Table2[[Item Code]:[Master Name]],8,0),"")</f>
        <v/>
      </c>
      <c r="M4392" s="41"/>
      <c r="N4392" s="66">
        <f>IFERROR(VLOOKUP(Table49[[#This Row],[ITEM CODE]],Table2[[#All],[Item Code]:[Unit Cost]],10,0),0)</f>
        <v>0</v>
      </c>
      <c r="O4392" s="134">
        <f>IFERROR(VLOOKUP(Table49[[#This Row],[ITEM CODE]],Table2[[#All],[Item Code]:[Unit Cost]],10,0),0)</f>
        <v>0</v>
      </c>
      <c r="P4392" s="56"/>
      <c r="Q4392" s="58"/>
      <c r="R4392" s="58">
        <f>Table49[[#This Row],[QUANTITY]]*Table49[[#This Row],[INV Prices]]</f>
        <v>0</v>
      </c>
      <c r="S4392" s="67"/>
      <c r="V4392" s="41"/>
      <c r="W4392" s="4" t="str">
        <f>IFERROR(VLOOKUP(Table49[[#This Row],[ITEM CODE]],Table2[[Item Code]:[Category ]],6,0),"")</f>
        <v/>
      </c>
      <c r="X4392" s="1" t="str">
        <f>IFERROR(VLOOKUP(Table49[[#This Row],[ITEM CODE]],Table2[[Item Code]:[Sub Category]],7,0),"")</f>
        <v/>
      </c>
      <c r="Y4392" s="68" t="str">
        <f>Table49[[#This Row],[PO Number]]&amp;COUNTIFS($E$5:E4392,E4392)</f>
        <v>0</v>
      </c>
    </row>
    <row r="4393" spans="1:25" ht="14.7" customHeight="1" x14ac:dyDescent="0.3">
      <c r="A4393" s="1" t="str">
        <f>IF(Table49[[#This Row],[ITEM NAME]]="","",ROW()-4)</f>
        <v/>
      </c>
      <c r="B4393" s="68"/>
      <c r="C4393" s="4" t="str">
        <f>IFERROR(VLOOKUP(B4393,Table14[],3,0),"")</f>
        <v/>
      </c>
      <c r="D4393" s="4" t="str">
        <f>IFERROR(VLOOKUP(B4393,Table14[],2,0),"")</f>
        <v/>
      </c>
      <c r="E4393" s="4"/>
      <c r="H4393" s="41" t="str">
        <f>IFERROR(VLOOKUP(Table49[[#This Row],[ITEM CODE]],Table2[[Item Code]:[Master Name]],2,0),"")</f>
        <v/>
      </c>
      <c r="I4393" s="41"/>
      <c r="J4393" s="65" t="str">
        <f>IFERROR(VLOOKUP(Table49[[#This Row],[ITEM CODE]],Table2[[Item Code]:[Master Name]],3,0),"")</f>
        <v/>
      </c>
      <c r="K4393" s="1" t="str">
        <f>IFERROR(VLOOKUP(Table49[[#This Row],[ITEM CODE]],Table2[[Item Code]:[Master Name]],9,0),"")</f>
        <v/>
      </c>
      <c r="L4393" s="1" t="str">
        <f>IFERROR(VLOOKUP(Table49[[#This Row],[ITEM CODE]],Table2[[Item Code]:[Master Name]],8,0),"")</f>
        <v/>
      </c>
      <c r="M4393" s="41"/>
      <c r="N4393" s="66">
        <f>IFERROR(VLOOKUP(Table49[[#This Row],[ITEM CODE]],Table2[[#All],[Item Code]:[Unit Cost]],10,0),0)</f>
        <v>0</v>
      </c>
      <c r="O4393" s="134">
        <f>IFERROR(VLOOKUP(Table49[[#This Row],[ITEM CODE]],Table2[[#All],[Item Code]:[Unit Cost]],10,0),0)</f>
        <v>0</v>
      </c>
      <c r="P4393" s="56"/>
      <c r="Q4393" s="58"/>
      <c r="R4393" s="58">
        <f>Table49[[#This Row],[QUANTITY]]*Table49[[#This Row],[INV Prices]]</f>
        <v>0</v>
      </c>
      <c r="S4393" s="67"/>
      <c r="V4393" s="41"/>
      <c r="W4393" s="4" t="str">
        <f>IFERROR(VLOOKUP(Table49[[#This Row],[ITEM CODE]],Table2[[Item Code]:[Category ]],6,0),"")</f>
        <v/>
      </c>
      <c r="X4393" s="1" t="str">
        <f>IFERROR(VLOOKUP(Table49[[#This Row],[ITEM CODE]],Table2[[Item Code]:[Sub Category]],7,0),"")</f>
        <v/>
      </c>
      <c r="Y4393" s="68" t="str">
        <f>Table49[[#This Row],[PO Number]]&amp;COUNTIFS($E$5:E4393,E4393)</f>
        <v>0</v>
      </c>
    </row>
    <row r="4394" spans="1:25" ht="14.7" customHeight="1" x14ac:dyDescent="0.3">
      <c r="A4394" s="1" t="str">
        <f>IF(Table49[[#This Row],[ITEM NAME]]="","",ROW()-4)</f>
        <v/>
      </c>
      <c r="B4394" s="68"/>
      <c r="C4394" s="4" t="str">
        <f>IFERROR(VLOOKUP(B4394,Table14[],3,0),"")</f>
        <v/>
      </c>
      <c r="D4394" s="4" t="str">
        <f>IFERROR(VLOOKUP(B4394,Table14[],2,0),"")</f>
        <v/>
      </c>
      <c r="E4394" s="4"/>
      <c r="H4394" s="41" t="str">
        <f>IFERROR(VLOOKUP(Table49[[#This Row],[ITEM CODE]],Table2[[Item Code]:[Master Name]],2,0),"")</f>
        <v/>
      </c>
      <c r="I4394" s="41"/>
      <c r="J4394" s="65" t="str">
        <f>IFERROR(VLOOKUP(Table49[[#This Row],[ITEM CODE]],Table2[[Item Code]:[Master Name]],3,0),"")</f>
        <v/>
      </c>
      <c r="K4394" s="1" t="str">
        <f>IFERROR(VLOOKUP(Table49[[#This Row],[ITEM CODE]],Table2[[Item Code]:[Master Name]],9,0),"")</f>
        <v/>
      </c>
      <c r="L4394" s="1" t="str">
        <f>IFERROR(VLOOKUP(Table49[[#This Row],[ITEM CODE]],Table2[[Item Code]:[Master Name]],8,0),"")</f>
        <v/>
      </c>
      <c r="M4394" s="41"/>
      <c r="N4394" s="66">
        <f>IFERROR(VLOOKUP(Table49[[#This Row],[ITEM CODE]],Table2[[#All],[Item Code]:[Unit Cost]],10,0),0)</f>
        <v>0</v>
      </c>
      <c r="O4394" s="134">
        <f>IFERROR(VLOOKUP(Table49[[#This Row],[ITEM CODE]],Table2[[#All],[Item Code]:[Unit Cost]],10,0),0)</f>
        <v>0</v>
      </c>
      <c r="P4394" s="56"/>
      <c r="Q4394" s="58"/>
      <c r="R4394" s="58">
        <f>Table49[[#This Row],[QUANTITY]]*Table49[[#This Row],[INV Prices]]</f>
        <v>0</v>
      </c>
      <c r="S4394" s="67"/>
      <c r="V4394" s="41"/>
      <c r="W4394" s="4" t="str">
        <f>IFERROR(VLOOKUP(Table49[[#This Row],[ITEM CODE]],Table2[[Item Code]:[Category ]],6,0),"")</f>
        <v/>
      </c>
      <c r="X4394" s="1" t="str">
        <f>IFERROR(VLOOKUP(Table49[[#This Row],[ITEM CODE]],Table2[[Item Code]:[Sub Category]],7,0),"")</f>
        <v/>
      </c>
      <c r="Y4394" s="68" t="str">
        <f>Table49[[#This Row],[PO Number]]&amp;COUNTIFS($E$5:E4394,E4394)</f>
        <v>0</v>
      </c>
    </row>
    <row r="4395" spans="1:25" ht="14.7" customHeight="1" x14ac:dyDescent="0.3">
      <c r="A4395" s="1" t="str">
        <f>IF(Table49[[#This Row],[ITEM NAME]]="","",ROW()-4)</f>
        <v/>
      </c>
      <c r="B4395" s="68"/>
      <c r="C4395" s="4" t="str">
        <f>IFERROR(VLOOKUP(B4395,Table14[],3,0),"")</f>
        <v/>
      </c>
      <c r="D4395" s="4" t="str">
        <f>IFERROR(VLOOKUP(B4395,Table14[],2,0),"")</f>
        <v/>
      </c>
      <c r="E4395" s="4"/>
      <c r="H4395" s="41" t="str">
        <f>IFERROR(VLOOKUP(Table49[[#This Row],[ITEM CODE]],Table2[[Item Code]:[Master Name]],2,0),"")</f>
        <v/>
      </c>
      <c r="I4395" s="41"/>
      <c r="J4395" s="65" t="str">
        <f>IFERROR(VLOOKUP(Table49[[#This Row],[ITEM CODE]],Table2[[Item Code]:[Master Name]],3,0),"")</f>
        <v/>
      </c>
      <c r="K4395" s="1" t="str">
        <f>IFERROR(VLOOKUP(Table49[[#This Row],[ITEM CODE]],Table2[[Item Code]:[Master Name]],9,0),"")</f>
        <v/>
      </c>
      <c r="L4395" s="1" t="str">
        <f>IFERROR(VLOOKUP(Table49[[#This Row],[ITEM CODE]],Table2[[Item Code]:[Master Name]],8,0),"")</f>
        <v/>
      </c>
      <c r="M4395" s="41"/>
      <c r="N4395" s="66">
        <f>IFERROR(VLOOKUP(Table49[[#This Row],[ITEM CODE]],Table2[[#All],[Item Code]:[Unit Cost]],10,0),0)</f>
        <v>0</v>
      </c>
      <c r="O4395" s="134">
        <f>IFERROR(VLOOKUP(Table49[[#This Row],[ITEM CODE]],Table2[[#All],[Item Code]:[Unit Cost]],10,0),0)</f>
        <v>0</v>
      </c>
      <c r="P4395" s="56"/>
      <c r="Q4395" s="58"/>
      <c r="R4395" s="58">
        <f>Table49[[#This Row],[QUANTITY]]*Table49[[#This Row],[INV Prices]]</f>
        <v>0</v>
      </c>
      <c r="S4395" s="67"/>
      <c r="V4395" s="41"/>
      <c r="W4395" s="4" t="str">
        <f>IFERROR(VLOOKUP(Table49[[#This Row],[ITEM CODE]],Table2[[Item Code]:[Category ]],6,0),"")</f>
        <v/>
      </c>
      <c r="X4395" s="1" t="str">
        <f>IFERROR(VLOOKUP(Table49[[#This Row],[ITEM CODE]],Table2[[Item Code]:[Sub Category]],7,0),"")</f>
        <v/>
      </c>
      <c r="Y4395" s="68" t="str">
        <f>Table49[[#This Row],[PO Number]]&amp;COUNTIFS($E$5:E4395,E4395)</f>
        <v>0</v>
      </c>
    </row>
    <row r="4396" spans="1:25" ht="14.7" customHeight="1" x14ac:dyDescent="0.3">
      <c r="A4396" s="1" t="str">
        <f>IF(Table49[[#This Row],[ITEM NAME]]="","",ROW()-4)</f>
        <v/>
      </c>
      <c r="B4396" s="68"/>
      <c r="C4396" s="4" t="str">
        <f>IFERROR(VLOOKUP(B4396,Table14[],3,0),"")</f>
        <v/>
      </c>
      <c r="D4396" s="4" t="str">
        <f>IFERROR(VLOOKUP(B4396,Table14[],2,0),"")</f>
        <v/>
      </c>
      <c r="E4396" s="4"/>
      <c r="H4396" s="41" t="str">
        <f>IFERROR(VLOOKUP(Table49[[#This Row],[ITEM CODE]],Table2[[Item Code]:[Master Name]],2,0),"")</f>
        <v/>
      </c>
      <c r="I4396" s="41"/>
      <c r="J4396" s="65" t="str">
        <f>IFERROR(VLOOKUP(Table49[[#This Row],[ITEM CODE]],Table2[[Item Code]:[Master Name]],3,0),"")</f>
        <v/>
      </c>
      <c r="K4396" s="1" t="str">
        <f>IFERROR(VLOOKUP(Table49[[#This Row],[ITEM CODE]],Table2[[Item Code]:[Master Name]],9,0),"")</f>
        <v/>
      </c>
      <c r="L4396" s="1" t="str">
        <f>IFERROR(VLOOKUP(Table49[[#This Row],[ITEM CODE]],Table2[[Item Code]:[Master Name]],8,0),"")</f>
        <v/>
      </c>
      <c r="M4396" s="41"/>
      <c r="N4396" s="66">
        <f>IFERROR(VLOOKUP(Table49[[#This Row],[ITEM CODE]],Table2[[#All],[Item Code]:[Unit Cost]],10,0),0)</f>
        <v>0</v>
      </c>
      <c r="O4396" s="134">
        <f>IFERROR(VLOOKUP(Table49[[#This Row],[ITEM CODE]],Table2[[#All],[Item Code]:[Unit Cost]],10,0),0)</f>
        <v>0</v>
      </c>
      <c r="P4396" s="56"/>
      <c r="Q4396" s="58"/>
      <c r="R4396" s="58">
        <f>Table49[[#This Row],[QUANTITY]]*Table49[[#This Row],[INV Prices]]</f>
        <v>0</v>
      </c>
      <c r="S4396" s="67"/>
      <c r="V4396" s="41"/>
      <c r="W4396" s="4" t="str">
        <f>IFERROR(VLOOKUP(Table49[[#This Row],[ITEM CODE]],Table2[[Item Code]:[Category ]],6,0),"")</f>
        <v/>
      </c>
      <c r="X4396" s="1" t="str">
        <f>IFERROR(VLOOKUP(Table49[[#This Row],[ITEM CODE]],Table2[[Item Code]:[Sub Category]],7,0),"")</f>
        <v/>
      </c>
      <c r="Y4396" s="68" t="str">
        <f>Table49[[#This Row],[PO Number]]&amp;COUNTIFS($E$5:E4396,E4396)</f>
        <v>0</v>
      </c>
    </row>
    <row r="4397" spans="1:25" ht="14.7" customHeight="1" x14ac:dyDescent="0.3">
      <c r="A4397" s="1" t="str">
        <f>IF(Table49[[#This Row],[ITEM NAME]]="","",ROW()-4)</f>
        <v/>
      </c>
      <c r="B4397" s="68"/>
      <c r="C4397" s="4" t="str">
        <f>IFERROR(VLOOKUP(B4397,Table14[],3,0),"")</f>
        <v/>
      </c>
      <c r="D4397" s="4" t="str">
        <f>IFERROR(VLOOKUP(B4397,Table14[],2,0),"")</f>
        <v/>
      </c>
      <c r="E4397" s="4"/>
      <c r="H4397" s="41" t="str">
        <f>IFERROR(VLOOKUP(Table49[[#This Row],[ITEM CODE]],Table2[[Item Code]:[Master Name]],2,0),"")</f>
        <v/>
      </c>
      <c r="I4397" s="41"/>
      <c r="J4397" s="65" t="str">
        <f>IFERROR(VLOOKUP(Table49[[#This Row],[ITEM CODE]],Table2[[Item Code]:[Master Name]],3,0),"")</f>
        <v/>
      </c>
      <c r="K4397" s="1" t="str">
        <f>IFERROR(VLOOKUP(Table49[[#This Row],[ITEM CODE]],Table2[[Item Code]:[Master Name]],9,0),"")</f>
        <v/>
      </c>
      <c r="L4397" s="1" t="str">
        <f>IFERROR(VLOOKUP(Table49[[#This Row],[ITEM CODE]],Table2[[Item Code]:[Master Name]],8,0),"")</f>
        <v/>
      </c>
      <c r="M4397" s="41"/>
      <c r="N4397" s="66">
        <f>IFERROR(VLOOKUP(Table49[[#This Row],[ITEM CODE]],Table2[[#All],[Item Code]:[Unit Cost]],10,0),0)</f>
        <v>0</v>
      </c>
      <c r="O4397" s="134">
        <f>IFERROR(VLOOKUP(Table49[[#This Row],[ITEM CODE]],Table2[[#All],[Item Code]:[Unit Cost]],10,0),0)</f>
        <v>0</v>
      </c>
      <c r="P4397" s="56"/>
      <c r="Q4397" s="58"/>
      <c r="R4397" s="58">
        <f>Table49[[#This Row],[QUANTITY]]*Table49[[#This Row],[INV Prices]]</f>
        <v>0</v>
      </c>
      <c r="S4397" s="67"/>
      <c r="V4397" s="41"/>
      <c r="W4397" s="4" t="str">
        <f>IFERROR(VLOOKUP(Table49[[#This Row],[ITEM CODE]],Table2[[Item Code]:[Category ]],6,0),"")</f>
        <v/>
      </c>
      <c r="X4397" s="1" t="str">
        <f>IFERROR(VLOOKUP(Table49[[#This Row],[ITEM CODE]],Table2[[Item Code]:[Sub Category]],7,0),"")</f>
        <v/>
      </c>
      <c r="Y4397" s="68" t="str">
        <f>Table49[[#This Row],[PO Number]]&amp;COUNTIFS($E$5:E4397,E4397)</f>
        <v>0</v>
      </c>
    </row>
    <row r="4398" spans="1:25" ht="14.7" customHeight="1" x14ac:dyDescent="0.3">
      <c r="A4398" s="1" t="str">
        <f>IF(Table49[[#This Row],[ITEM NAME]]="","",ROW()-4)</f>
        <v/>
      </c>
      <c r="B4398" s="68"/>
      <c r="C4398" s="4" t="str">
        <f>IFERROR(VLOOKUP(B4398,Table14[],3,0),"")</f>
        <v/>
      </c>
      <c r="D4398" s="4" t="str">
        <f>IFERROR(VLOOKUP(B4398,Table14[],2,0),"")</f>
        <v/>
      </c>
      <c r="E4398" s="4"/>
      <c r="H4398" s="41" t="str">
        <f>IFERROR(VLOOKUP(Table49[[#This Row],[ITEM CODE]],Table2[[Item Code]:[Master Name]],2,0),"")</f>
        <v/>
      </c>
      <c r="I4398" s="41"/>
      <c r="J4398" s="65" t="str">
        <f>IFERROR(VLOOKUP(Table49[[#This Row],[ITEM CODE]],Table2[[Item Code]:[Master Name]],3,0),"")</f>
        <v/>
      </c>
      <c r="K4398" s="1" t="str">
        <f>IFERROR(VLOOKUP(Table49[[#This Row],[ITEM CODE]],Table2[[Item Code]:[Master Name]],9,0),"")</f>
        <v/>
      </c>
      <c r="L4398" s="1" t="str">
        <f>IFERROR(VLOOKUP(Table49[[#This Row],[ITEM CODE]],Table2[[Item Code]:[Master Name]],8,0),"")</f>
        <v/>
      </c>
      <c r="M4398" s="41"/>
      <c r="N4398" s="66">
        <f>IFERROR(VLOOKUP(Table49[[#This Row],[ITEM CODE]],Table2[[#All],[Item Code]:[Unit Cost]],10,0),0)</f>
        <v>0</v>
      </c>
      <c r="O4398" s="134">
        <f>IFERROR(VLOOKUP(Table49[[#This Row],[ITEM CODE]],Table2[[#All],[Item Code]:[Unit Cost]],10,0),0)</f>
        <v>0</v>
      </c>
      <c r="P4398" s="56"/>
      <c r="Q4398" s="58"/>
      <c r="R4398" s="58">
        <f>Table49[[#This Row],[QUANTITY]]*Table49[[#This Row],[INV Prices]]</f>
        <v>0</v>
      </c>
      <c r="S4398" s="67"/>
      <c r="V4398" s="41"/>
      <c r="W4398" s="4" t="str">
        <f>IFERROR(VLOOKUP(Table49[[#This Row],[ITEM CODE]],Table2[[Item Code]:[Category ]],6,0),"")</f>
        <v/>
      </c>
      <c r="X4398" s="1" t="str">
        <f>IFERROR(VLOOKUP(Table49[[#This Row],[ITEM CODE]],Table2[[Item Code]:[Sub Category]],7,0),"")</f>
        <v/>
      </c>
      <c r="Y4398" s="68" t="str">
        <f>Table49[[#This Row],[PO Number]]&amp;COUNTIFS($E$5:E4398,E4398)</f>
        <v>0</v>
      </c>
    </row>
    <row r="4399" spans="1:25" ht="14.7" customHeight="1" x14ac:dyDescent="0.3">
      <c r="A4399" s="1" t="str">
        <f>IF(Table49[[#This Row],[ITEM NAME]]="","",ROW()-4)</f>
        <v/>
      </c>
      <c r="B4399" s="68"/>
      <c r="C4399" s="4" t="str">
        <f>IFERROR(VLOOKUP(B4399,Table14[],3,0),"")</f>
        <v/>
      </c>
      <c r="D4399" s="4" t="str">
        <f>IFERROR(VLOOKUP(B4399,Table14[],2,0),"")</f>
        <v/>
      </c>
      <c r="E4399" s="4"/>
      <c r="H4399" s="41" t="str">
        <f>IFERROR(VLOOKUP(Table49[[#This Row],[ITEM CODE]],Table2[[Item Code]:[Master Name]],2,0),"")</f>
        <v/>
      </c>
      <c r="I4399" s="41"/>
      <c r="J4399" s="65" t="str">
        <f>IFERROR(VLOOKUP(Table49[[#This Row],[ITEM CODE]],Table2[[Item Code]:[Master Name]],3,0),"")</f>
        <v/>
      </c>
      <c r="K4399" s="1" t="str">
        <f>IFERROR(VLOOKUP(Table49[[#This Row],[ITEM CODE]],Table2[[Item Code]:[Master Name]],9,0),"")</f>
        <v/>
      </c>
      <c r="L4399" s="1" t="str">
        <f>IFERROR(VLOOKUP(Table49[[#This Row],[ITEM CODE]],Table2[[Item Code]:[Master Name]],8,0),"")</f>
        <v/>
      </c>
      <c r="M4399" s="41"/>
      <c r="N4399" s="66">
        <f>IFERROR(VLOOKUP(Table49[[#This Row],[ITEM CODE]],Table2[[#All],[Item Code]:[Unit Cost]],10,0),0)</f>
        <v>0</v>
      </c>
      <c r="O4399" s="134">
        <f>IFERROR(VLOOKUP(Table49[[#This Row],[ITEM CODE]],Table2[[#All],[Item Code]:[Unit Cost]],10,0),0)</f>
        <v>0</v>
      </c>
      <c r="P4399" s="56"/>
      <c r="Q4399" s="58"/>
      <c r="R4399" s="58">
        <f>Table49[[#This Row],[QUANTITY]]*Table49[[#This Row],[INV Prices]]</f>
        <v>0</v>
      </c>
      <c r="S4399" s="67"/>
      <c r="V4399" s="41"/>
      <c r="W4399" s="4" t="str">
        <f>IFERROR(VLOOKUP(Table49[[#This Row],[ITEM CODE]],Table2[[Item Code]:[Category ]],6,0),"")</f>
        <v/>
      </c>
      <c r="X4399" s="1" t="str">
        <f>IFERROR(VLOOKUP(Table49[[#This Row],[ITEM CODE]],Table2[[Item Code]:[Sub Category]],7,0),"")</f>
        <v/>
      </c>
      <c r="Y4399" s="68" t="str">
        <f>Table49[[#This Row],[PO Number]]&amp;COUNTIFS($E$5:E4399,E4399)</f>
        <v>0</v>
      </c>
    </row>
    <row r="4400" spans="1:25" ht="14.7" customHeight="1" x14ac:dyDescent="0.3">
      <c r="A4400" s="1" t="str">
        <f>IF(Table49[[#This Row],[ITEM NAME]]="","",ROW()-4)</f>
        <v/>
      </c>
      <c r="B4400" s="68"/>
      <c r="C4400" s="4" t="str">
        <f>IFERROR(VLOOKUP(B4400,Table14[],3,0),"")</f>
        <v/>
      </c>
      <c r="D4400" s="4" t="str">
        <f>IFERROR(VLOOKUP(B4400,Table14[],2,0),"")</f>
        <v/>
      </c>
      <c r="E4400" s="4"/>
      <c r="H4400" s="41" t="str">
        <f>IFERROR(VLOOKUP(Table49[[#This Row],[ITEM CODE]],Table2[[Item Code]:[Master Name]],2,0),"")</f>
        <v/>
      </c>
      <c r="I4400" s="41"/>
      <c r="J4400" s="65" t="str">
        <f>IFERROR(VLOOKUP(Table49[[#This Row],[ITEM CODE]],Table2[[Item Code]:[Master Name]],3,0),"")</f>
        <v/>
      </c>
      <c r="K4400" s="1" t="str">
        <f>IFERROR(VLOOKUP(Table49[[#This Row],[ITEM CODE]],Table2[[Item Code]:[Master Name]],9,0),"")</f>
        <v/>
      </c>
      <c r="L4400" s="1" t="str">
        <f>IFERROR(VLOOKUP(Table49[[#This Row],[ITEM CODE]],Table2[[Item Code]:[Master Name]],8,0),"")</f>
        <v/>
      </c>
      <c r="M4400" s="41"/>
      <c r="N4400" s="66">
        <f>IFERROR(VLOOKUP(Table49[[#This Row],[ITEM CODE]],Table2[[#All],[Item Code]:[Unit Cost]],10,0),0)</f>
        <v>0</v>
      </c>
      <c r="O4400" s="134">
        <f>IFERROR(VLOOKUP(Table49[[#This Row],[ITEM CODE]],Table2[[#All],[Item Code]:[Unit Cost]],10,0),0)</f>
        <v>0</v>
      </c>
      <c r="P4400" s="56"/>
      <c r="Q4400" s="58"/>
      <c r="R4400" s="58">
        <f>Table49[[#This Row],[QUANTITY]]*Table49[[#This Row],[INV Prices]]</f>
        <v>0</v>
      </c>
      <c r="S4400" s="67"/>
      <c r="V4400" s="41"/>
      <c r="W4400" s="4" t="str">
        <f>IFERROR(VLOOKUP(Table49[[#This Row],[ITEM CODE]],Table2[[Item Code]:[Category ]],6,0),"")</f>
        <v/>
      </c>
      <c r="X4400" s="1" t="str">
        <f>IFERROR(VLOOKUP(Table49[[#This Row],[ITEM CODE]],Table2[[Item Code]:[Sub Category]],7,0),"")</f>
        <v/>
      </c>
      <c r="Y4400" s="68" t="str">
        <f>Table49[[#This Row],[PO Number]]&amp;COUNTIFS($E$5:E4400,E4400)</f>
        <v>0</v>
      </c>
    </row>
    <row r="4401" spans="1:25" ht="14.7" customHeight="1" x14ac:dyDescent="0.3">
      <c r="A4401" s="1" t="str">
        <f>IF(Table49[[#This Row],[ITEM NAME]]="","",ROW()-4)</f>
        <v/>
      </c>
      <c r="B4401" s="68"/>
      <c r="C4401" s="4" t="str">
        <f>IFERROR(VLOOKUP(B4401,Table14[],3,0),"")</f>
        <v/>
      </c>
      <c r="D4401" s="4" t="str">
        <f>IFERROR(VLOOKUP(B4401,Table14[],2,0),"")</f>
        <v/>
      </c>
      <c r="E4401" s="4"/>
      <c r="H4401" s="41" t="str">
        <f>IFERROR(VLOOKUP(Table49[[#This Row],[ITEM CODE]],Table2[[Item Code]:[Master Name]],2,0),"")</f>
        <v/>
      </c>
      <c r="I4401" s="41"/>
      <c r="J4401" s="65" t="str">
        <f>IFERROR(VLOOKUP(Table49[[#This Row],[ITEM CODE]],Table2[[Item Code]:[Master Name]],3,0),"")</f>
        <v/>
      </c>
      <c r="K4401" s="1" t="str">
        <f>IFERROR(VLOOKUP(Table49[[#This Row],[ITEM CODE]],Table2[[Item Code]:[Master Name]],9,0),"")</f>
        <v/>
      </c>
      <c r="L4401" s="1" t="str">
        <f>IFERROR(VLOOKUP(Table49[[#This Row],[ITEM CODE]],Table2[[Item Code]:[Master Name]],8,0),"")</f>
        <v/>
      </c>
      <c r="M4401" s="41"/>
      <c r="N4401" s="66">
        <f>IFERROR(VLOOKUP(Table49[[#This Row],[ITEM CODE]],Table2[[#All],[Item Code]:[Unit Cost]],10,0),0)</f>
        <v>0</v>
      </c>
      <c r="O4401" s="134">
        <f>IFERROR(VLOOKUP(Table49[[#This Row],[ITEM CODE]],Table2[[#All],[Item Code]:[Unit Cost]],10,0),0)</f>
        <v>0</v>
      </c>
      <c r="P4401" s="56"/>
      <c r="Q4401" s="58"/>
      <c r="R4401" s="58">
        <f>Table49[[#This Row],[QUANTITY]]*Table49[[#This Row],[INV Prices]]</f>
        <v>0</v>
      </c>
      <c r="S4401" s="67"/>
      <c r="V4401" s="41"/>
      <c r="W4401" s="4" t="str">
        <f>IFERROR(VLOOKUP(Table49[[#This Row],[ITEM CODE]],Table2[[Item Code]:[Category ]],6,0),"")</f>
        <v/>
      </c>
      <c r="X4401" s="1" t="str">
        <f>IFERROR(VLOOKUP(Table49[[#This Row],[ITEM CODE]],Table2[[Item Code]:[Sub Category]],7,0),"")</f>
        <v/>
      </c>
      <c r="Y4401" s="68" t="str">
        <f>Table49[[#This Row],[PO Number]]&amp;COUNTIFS($E$5:E4401,E4401)</f>
        <v>0</v>
      </c>
    </row>
    <row r="4402" spans="1:25" ht="14.7" customHeight="1" x14ac:dyDescent="0.3">
      <c r="A4402" s="1" t="str">
        <f>IF(Table49[[#This Row],[ITEM NAME]]="","",ROW()-4)</f>
        <v/>
      </c>
      <c r="B4402" s="68"/>
      <c r="C4402" s="4" t="str">
        <f>IFERROR(VLOOKUP(B4402,Table14[],3,0),"")</f>
        <v/>
      </c>
      <c r="D4402" s="4" t="str">
        <f>IFERROR(VLOOKUP(B4402,Table14[],2,0),"")</f>
        <v/>
      </c>
      <c r="E4402" s="4"/>
      <c r="H4402" s="41" t="str">
        <f>IFERROR(VLOOKUP(Table49[[#This Row],[ITEM CODE]],Table2[[Item Code]:[Master Name]],2,0),"")</f>
        <v/>
      </c>
      <c r="I4402" s="41"/>
      <c r="J4402" s="65" t="str">
        <f>IFERROR(VLOOKUP(Table49[[#This Row],[ITEM CODE]],Table2[[Item Code]:[Master Name]],3,0),"")</f>
        <v/>
      </c>
      <c r="K4402" s="1" t="str">
        <f>IFERROR(VLOOKUP(Table49[[#This Row],[ITEM CODE]],Table2[[Item Code]:[Master Name]],9,0),"")</f>
        <v/>
      </c>
      <c r="L4402" s="1" t="str">
        <f>IFERROR(VLOOKUP(Table49[[#This Row],[ITEM CODE]],Table2[[Item Code]:[Master Name]],8,0),"")</f>
        <v/>
      </c>
      <c r="M4402" s="41"/>
      <c r="N4402" s="66">
        <f>IFERROR(VLOOKUP(Table49[[#This Row],[ITEM CODE]],Table2[[#All],[Item Code]:[Unit Cost]],10,0),0)</f>
        <v>0</v>
      </c>
      <c r="O4402" s="134">
        <f>IFERROR(VLOOKUP(Table49[[#This Row],[ITEM CODE]],Table2[[#All],[Item Code]:[Unit Cost]],10,0),0)</f>
        <v>0</v>
      </c>
      <c r="P4402" s="56"/>
      <c r="Q4402" s="58"/>
      <c r="R4402" s="58">
        <f>Table49[[#This Row],[QUANTITY]]*Table49[[#This Row],[INV Prices]]</f>
        <v>0</v>
      </c>
      <c r="S4402" s="67"/>
      <c r="V4402" s="41"/>
      <c r="W4402" s="4" t="str">
        <f>IFERROR(VLOOKUP(Table49[[#This Row],[ITEM CODE]],Table2[[Item Code]:[Category ]],6,0),"")</f>
        <v/>
      </c>
      <c r="X4402" s="1" t="str">
        <f>IFERROR(VLOOKUP(Table49[[#This Row],[ITEM CODE]],Table2[[Item Code]:[Sub Category]],7,0),"")</f>
        <v/>
      </c>
      <c r="Y4402" s="68" t="str">
        <f>Table49[[#This Row],[PO Number]]&amp;COUNTIFS($E$5:E4402,E4402)</f>
        <v>0</v>
      </c>
    </row>
    <row r="4403" spans="1:25" ht="14.7" customHeight="1" x14ac:dyDescent="0.3">
      <c r="A4403" s="1" t="str">
        <f>IF(Table49[[#This Row],[ITEM NAME]]="","",ROW()-4)</f>
        <v/>
      </c>
      <c r="B4403" s="68"/>
      <c r="C4403" s="4" t="str">
        <f>IFERROR(VLOOKUP(B4403,Table14[],3,0),"")</f>
        <v/>
      </c>
      <c r="D4403" s="4" t="str">
        <f>IFERROR(VLOOKUP(B4403,Table14[],2,0),"")</f>
        <v/>
      </c>
      <c r="E4403" s="4"/>
      <c r="H4403" s="41" t="str">
        <f>IFERROR(VLOOKUP(Table49[[#This Row],[ITEM CODE]],Table2[[Item Code]:[Master Name]],2,0),"")</f>
        <v/>
      </c>
      <c r="I4403" s="41"/>
      <c r="J4403" s="65" t="str">
        <f>IFERROR(VLOOKUP(Table49[[#This Row],[ITEM CODE]],Table2[[Item Code]:[Master Name]],3,0),"")</f>
        <v/>
      </c>
      <c r="K4403" s="1" t="str">
        <f>IFERROR(VLOOKUP(Table49[[#This Row],[ITEM CODE]],Table2[[Item Code]:[Master Name]],9,0),"")</f>
        <v/>
      </c>
      <c r="L4403" s="1" t="str">
        <f>IFERROR(VLOOKUP(Table49[[#This Row],[ITEM CODE]],Table2[[Item Code]:[Master Name]],8,0),"")</f>
        <v/>
      </c>
      <c r="M4403" s="41"/>
      <c r="N4403" s="66">
        <f>IFERROR(VLOOKUP(Table49[[#This Row],[ITEM CODE]],Table2[[#All],[Item Code]:[Unit Cost]],10,0),0)</f>
        <v>0</v>
      </c>
      <c r="O4403" s="134">
        <f>IFERROR(VLOOKUP(Table49[[#This Row],[ITEM CODE]],Table2[[#All],[Item Code]:[Unit Cost]],10,0),0)</f>
        <v>0</v>
      </c>
      <c r="P4403" s="56"/>
      <c r="Q4403" s="58"/>
      <c r="R4403" s="58">
        <f>Table49[[#This Row],[QUANTITY]]*Table49[[#This Row],[INV Prices]]</f>
        <v>0</v>
      </c>
      <c r="S4403" s="67"/>
      <c r="V4403" s="41"/>
      <c r="W4403" s="4" t="str">
        <f>IFERROR(VLOOKUP(Table49[[#This Row],[ITEM CODE]],Table2[[Item Code]:[Category ]],6,0),"")</f>
        <v/>
      </c>
      <c r="X4403" s="1" t="str">
        <f>IFERROR(VLOOKUP(Table49[[#This Row],[ITEM CODE]],Table2[[Item Code]:[Sub Category]],7,0),"")</f>
        <v/>
      </c>
      <c r="Y4403" s="68" t="str">
        <f>Table49[[#This Row],[PO Number]]&amp;COUNTIFS($E$5:E4403,E4403)</f>
        <v>0</v>
      </c>
    </row>
    <row r="4404" spans="1:25" ht="14.7" customHeight="1" x14ac:dyDescent="0.3">
      <c r="A4404" s="1" t="str">
        <f>IF(Table49[[#This Row],[ITEM NAME]]="","",ROW()-4)</f>
        <v/>
      </c>
      <c r="B4404" s="68"/>
      <c r="C4404" s="4" t="str">
        <f>IFERROR(VLOOKUP(B4404,Table14[],3,0),"")</f>
        <v/>
      </c>
      <c r="D4404" s="4" t="str">
        <f>IFERROR(VLOOKUP(B4404,Table14[],2,0),"")</f>
        <v/>
      </c>
      <c r="E4404" s="4"/>
      <c r="H4404" s="41" t="str">
        <f>IFERROR(VLOOKUP(Table49[[#This Row],[ITEM CODE]],Table2[[Item Code]:[Master Name]],2,0),"")</f>
        <v/>
      </c>
      <c r="I4404" s="41"/>
      <c r="J4404" s="65" t="str">
        <f>IFERROR(VLOOKUP(Table49[[#This Row],[ITEM CODE]],Table2[[Item Code]:[Master Name]],3,0),"")</f>
        <v/>
      </c>
      <c r="K4404" s="1" t="str">
        <f>IFERROR(VLOOKUP(Table49[[#This Row],[ITEM CODE]],Table2[[Item Code]:[Master Name]],9,0),"")</f>
        <v/>
      </c>
      <c r="L4404" s="1" t="str">
        <f>IFERROR(VLOOKUP(Table49[[#This Row],[ITEM CODE]],Table2[[Item Code]:[Master Name]],8,0),"")</f>
        <v/>
      </c>
      <c r="M4404" s="41"/>
      <c r="N4404" s="66">
        <f>IFERROR(VLOOKUP(Table49[[#This Row],[ITEM CODE]],Table2[[#All],[Item Code]:[Unit Cost]],10,0),0)</f>
        <v>0</v>
      </c>
      <c r="O4404" s="134">
        <f>IFERROR(VLOOKUP(Table49[[#This Row],[ITEM CODE]],Table2[[#All],[Item Code]:[Unit Cost]],10,0),0)</f>
        <v>0</v>
      </c>
      <c r="P4404" s="56"/>
      <c r="Q4404" s="58"/>
      <c r="R4404" s="58">
        <f>Table49[[#This Row],[QUANTITY]]*Table49[[#This Row],[INV Prices]]</f>
        <v>0</v>
      </c>
      <c r="S4404" s="67"/>
      <c r="V4404" s="41"/>
      <c r="W4404" s="4" t="str">
        <f>IFERROR(VLOOKUP(Table49[[#This Row],[ITEM CODE]],Table2[[Item Code]:[Category ]],6,0),"")</f>
        <v/>
      </c>
      <c r="X4404" s="1" t="str">
        <f>IFERROR(VLOOKUP(Table49[[#This Row],[ITEM CODE]],Table2[[Item Code]:[Sub Category]],7,0),"")</f>
        <v/>
      </c>
      <c r="Y4404" s="68" t="str">
        <f>Table49[[#This Row],[PO Number]]&amp;COUNTIFS($E$5:E4404,E4404)</f>
        <v>0</v>
      </c>
    </row>
    <row r="4405" spans="1:25" ht="14.7" customHeight="1" x14ac:dyDescent="0.3">
      <c r="A4405" s="1" t="str">
        <f>IF(Table49[[#This Row],[ITEM NAME]]="","",ROW()-4)</f>
        <v/>
      </c>
      <c r="B4405" s="68"/>
      <c r="C4405" s="4" t="str">
        <f>IFERROR(VLOOKUP(B4405,Table14[],3,0),"")</f>
        <v/>
      </c>
      <c r="D4405" s="4" t="str">
        <f>IFERROR(VLOOKUP(B4405,Table14[],2,0),"")</f>
        <v/>
      </c>
      <c r="E4405" s="4"/>
      <c r="H4405" s="41" t="str">
        <f>IFERROR(VLOOKUP(Table49[[#This Row],[ITEM CODE]],Table2[[Item Code]:[Master Name]],2,0),"")</f>
        <v/>
      </c>
      <c r="I4405" s="41"/>
      <c r="J4405" s="65" t="str">
        <f>IFERROR(VLOOKUP(Table49[[#This Row],[ITEM CODE]],Table2[[Item Code]:[Master Name]],3,0),"")</f>
        <v/>
      </c>
      <c r="K4405" s="1" t="str">
        <f>IFERROR(VLOOKUP(Table49[[#This Row],[ITEM CODE]],Table2[[Item Code]:[Master Name]],9,0),"")</f>
        <v/>
      </c>
      <c r="L4405" s="1" t="str">
        <f>IFERROR(VLOOKUP(Table49[[#This Row],[ITEM CODE]],Table2[[Item Code]:[Master Name]],8,0),"")</f>
        <v/>
      </c>
      <c r="M4405" s="41"/>
      <c r="N4405" s="66">
        <f>IFERROR(VLOOKUP(Table49[[#This Row],[ITEM CODE]],Table2[[#All],[Item Code]:[Unit Cost]],10,0),0)</f>
        <v>0</v>
      </c>
      <c r="O4405" s="134">
        <f>IFERROR(VLOOKUP(Table49[[#This Row],[ITEM CODE]],Table2[[#All],[Item Code]:[Unit Cost]],10,0),0)</f>
        <v>0</v>
      </c>
      <c r="P4405" s="56"/>
      <c r="Q4405" s="58"/>
      <c r="R4405" s="58">
        <f>Table49[[#This Row],[QUANTITY]]*Table49[[#This Row],[INV Prices]]</f>
        <v>0</v>
      </c>
      <c r="S4405" s="67"/>
      <c r="V4405" s="41"/>
      <c r="W4405" s="4" t="str">
        <f>IFERROR(VLOOKUP(Table49[[#This Row],[ITEM CODE]],Table2[[Item Code]:[Category ]],6,0),"")</f>
        <v/>
      </c>
      <c r="X4405" s="1" t="str">
        <f>IFERROR(VLOOKUP(Table49[[#This Row],[ITEM CODE]],Table2[[Item Code]:[Sub Category]],7,0),"")</f>
        <v/>
      </c>
      <c r="Y4405" s="68" t="str">
        <f>Table49[[#This Row],[PO Number]]&amp;COUNTIFS($E$5:E4405,E4405)</f>
        <v>0</v>
      </c>
    </row>
    <row r="4406" spans="1:25" ht="14.7" customHeight="1" x14ac:dyDescent="0.3">
      <c r="A4406" s="1" t="str">
        <f>IF(Table49[[#This Row],[ITEM NAME]]="","",ROW()-4)</f>
        <v/>
      </c>
      <c r="B4406" s="68"/>
      <c r="C4406" s="4" t="str">
        <f>IFERROR(VLOOKUP(B4406,Table14[],3,0),"")</f>
        <v/>
      </c>
      <c r="D4406" s="4" t="str">
        <f>IFERROR(VLOOKUP(B4406,Table14[],2,0),"")</f>
        <v/>
      </c>
      <c r="E4406" s="4"/>
      <c r="H4406" s="41" t="str">
        <f>IFERROR(VLOOKUP(Table49[[#This Row],[ITEM CODE]],Table2[[Item Code]:[Master Name]],2,0),"")</f>
        <v/>
      </c>
      <c r="I4406" s="41"/>
      <c r="J4406" s="65" t="str">
        <f>IFERROR(VLOOKUP(Table49[[#This Row],[ITEM CODE]],Table2[[Item Code]:[Master Name]],3,0),"")</f>
        <v/>
      </c>
      <c r="K4406" s="1" t="str">
        <f>IFERROR(VLOOKUP(Table49[[#This Row],[ITEM CODE]],Table2[[Item Code]:[Master Name]],9,0),"")</f>
        <v/>
      </c>
      <c r="L4406" s="1" t="str">
        <f>IFERROR(VLOOKUP(Table49[[#This Row],[ITEM CODE]],Table2[[Item Code]:[Master Name]],8,0),"")</f>
        <v/>
      </c>
      <c r="M4406" s="41"/>
      <c r="N4406" s="66">
        <f>IFERROR(VLOOKUP(Table49[[#This Row],[ITEM CODE]],Table2[[#All],[Item Code]:[Unit Cost]],10,0),0)</f>
        <v>0</v>
      </c>
      <c r="O4406" s="134">
        <f>IFERROR(VLOOKUP(Table49[[#This Row],[ITEM CODE]],Table2[[#All],[Item Code]:[Unit Cost]],10,0),0)</f>
        <v>0</v>
      </c>
      <c r="P4406" s="56"/>
      <c r="Q4406" s="58"/>
      <c r="R4406" s="58">
        <f>Table49[[#This Row],[QUANTITY]]*Table49[[#This Row],[INV Prices]]</f>
        <v>0</v>
      </c>
      <c r="S4406" s="67"/>
      <c r="V4406" s="41"/>
      <c r="W4406" s="4" t="str">
        <f>IFERROR(VLOOKUP(Table49[[#This Row],[ITEM CODE]],Table2[[Item Code]:[Category ]],6,0),"")</f>
        <v/>
      </c>
      <c r="X4406" s="1" t="str">
        <f>IFERROR(VLOOKUP(Table49[[#This Row],[ITEM CODE]],Table2[[Item Code]:[Sub Category]],7,0),"")</f>
        <v/>
      </c>
      <c r="Y4406" s="68" t="str">
        <f>Table49[[#This Row],[PO Number]]&amp;COUNTIFS($E$5:E4406,E4406)</f>
        <v>0</v>
      </c>
    </row>
    <row r="4407" spans="1:25" ht="14.7" customHeight="1" x14ac:dyDescent="0.3">
      <c r="A4407" s="1" t="str">
        <f>IF(Table49[[#This Row],[ITEM NAME]]="","",ROW()-4)</f>
        <v/>
      </c>
      <c r="B4407" s="68"/>
      <c r="C4407" s="4" t="str">
        <f>IFERROR(VLOOKUP(B4407,Table14[],3,0),"")</f>
        <v/>
      </c>
      <c r="D4407" s="4" t="str">
        <f>IFERROR(VLOOKUP(B4407,Table14[],2,0),"")</f>
        <v/>
      </c>
      <c r="E4407" s="4"/>
      <c r="H4407" s="41" t="str">
        <f>IFERROR(VLOOKUP(Table49[[#This Row],[ITEM CODE]],Table2[[Item Code]:[Master Name]],2,0),"")</f>
        <v/>
      </c>
      <c r="I4407" s="41"/>
      <c r="J4407" s="65" t="str">
        <f>IFERROR(VLOOKUP(Table49[[#This Row],[ITEM CODE]],Table2[[Item Code]:[Master Name]],3,0),"")</f>
        <v/>
      </c>
      <c r="K4407" s="1" t="str">
        <f>IFERROR(VLOOKUP(Table49[[#This Row],[ITEM CODE]],Table2[[Item Code]:[Master Name]],9,0),"")</f>
        <v/>
      </c>
      <c r="L4407" s="1" t="str">
        <f>IFERROR(VLOOKUP(Table49[[#This Row],[ITEM CODE]],Table2[[Item Code]:[Master Name]],8,0),"")</f>
        <v/>
      </c>
      <c r="M4407" s="41"/>
      <c r="N4407" s="66">
        <f>IFERROR(VLOOKUP(Table49[[#This Row],[ITEM CODE]],Table2[[#All],[Item Code]:[Unit Cost]],10,0),0)</f>
        <v>0</v>
      </c>
      <c r="O4407" s="134">
        <f>IFERROR(VLOOKUP(Table49[[#This Row],[ITEM CODE]],Table2[[#All],[Item Code]:[Unit Cost]],10,0),0)</f>
        <v>0</v>
      </c>
      <c r="P4407" s="56"/>
      <c r="Q4407" s="58"/>
      <c r="R4407" s="58">
        <f>Table49[[#This Row],[QUANTITY]]*Table49[[#This Row],[INV Prices]]</f>
        <v>0</v>
      </c>
      <c r="S4407" s="67"/>
      <c r="V4407" s="41"/>
      <c r="W4407" s="4" t="str">
        <f>IFERROR(VLOOKUP(Table49[[#This Row],[ITEM CODE]],Table2[[Item Code]:[Category ]],6,0),"")</f>
        <v/>
      </c>
      <c r="X4407" s="1" t="str">
        <f>IFERROR(VLOOKUP(Table49[[#This Row],[ITEM CODE]],Table2[[Item Code]:[Sub Category]],7,0),"")</f>
        <v/>
      </c>
      <c r="Y4407" s="68" t="str">
        <f>Table49[[#This Row],[PO Number]]&amp;COUNTIFS($E$5:E4407,E4407)</f>
        <v>0</v>
      </c>
    </row>
    <row r="4408" spans="1:25" ht="14.7" customHeight="1" x14ac:dyDescent="0.3">
      <c r="A4408" s="1" t="str">
        <f>IF(Table49[[#This Row],[ITEM NAME]]="","",ROW()-4)</f>
        <v/>
      </c>
      <c r="B4408" s="68"/>
      <c r="C4408" s="4" t="str">
        <f>IFERROR(VLOOKUP(B4408,Table14[],3,0),"")</f>
        <v/>
      </c>
      <c r="D4408" s="4" t="str">
        <f>IFERROR(VLOOKUP(B4408,Table14[],2,0),"")</f>
        <v/>
      </c>
      <c r="E4408" s="4"/>
      <c r="H4408" s="41" t="str">
        <f>IFERROR(VLOOKUP(Table49[[#This Row],[ITEM CODE]],Table2[[Item Code]:[Master Name]],2,0),"")</f>
        <v/>
      </c>
      <c r="I4408" s="41"/>
      <c r="J4408" s="65" t="str">
        <f>IFERROR(VLOOKUP(Table49[[#This Row],[ITEM CODE]],Table2[[Item Code]:[Master Name]],3,0),"")</f>
        <v/>
      </c>
      <c r="K4408" s="1" t="str">
        <f>IFERROR(VLOOKUP(Table49[[#This Row],[ITEM CODE]],Table2[[Item Code]:[Master Name]],9,0),"")</f>
        <v/>
      </c>
      <c r="L4408" s="1" t="str">
        <f>IFERROR(VLOOKUP(Table49[[#This Row],[ITEM CODE]],Table2[[Item Code]:[Master Name]],8,0),"")</f>
        <v/>
      </c>
      <c r="M4408" s="41"/>
      <c r="N4408" s="66">
        <f>IFERROR(VLOOKUP(Table49[[#This Row],[ITEM CODE]],Table2[[#All],[Item Code]:[Unit Cost]],10,0),0)</f>
        <v>0</v>
      </c>
      <c r="O4408" s="134">
        <f>IFERROR(VLOOKUP(Table49[[#This Row],[ITEM CODE]],Table2[[#All],[Item Code]:[Unit Cost]],10,0),0)</f>
        <v>0</v>
      </c>
      <c r="P4408" s="56"/>
      <c r="Q4408" s="58"/>
      <c r="R4408" s="58">
        <f>Table49[[#This Row],[QUANTITY]]*Table49[[#This Row],[INV Prices]]</f>
        <v>0</v>
      </c>
      <c r="S4408" s="67"/>
      <c r="V4408" s="41"/>
      <c r="W4408" s="4" t="str">
        <f>IFERROR(VLOOKUP(Table49[[#This Row],[ITEM CODE]],Table2[[Item Code]:[Category ]],6,0),"")</f>
        <v/>
      </c>
      <c r="X4408" s="1" t="str">
        <f>IFERROR(VLOOKUP(Table49[[#This Row],[ITEM CODE]],Table2[[Item Code]:[Sub Category]],7,0),"")</f>
        <v/>
      </c>
      <c r="Y4408" s="68" t="str">
        <f>Table49[[#This Row],[PO Number]]&amp;COUNTIFS($E$5:E4408,E4408)</f>
        <v>0</v>
      </c>
    </row>
    <row r="4409" spans="1:25" ht="14.7" customHeight="1" x14ac:dyDescent="0.3">
      <c r="A4409" s="1" t="str">
        <f>IF(Table49[[#This Row],[ITEM NAME]]="","",ROW()-4)</f>
        <v/>
      </c>
      <c r="B4409" s="68"/>
      <c r="C4409" s="4" t="str">
        <f>IFERROR(VLOOKUP(B4409,Table14[],3,0),"")</f>
        <v/>
      </c>
      <c r="D4409" s="4" t="str">
        <f>IFERROR(VLOOKUP(B4409,Table14[],2,0),"")</f>
        <v/>
      </c>
      <c r="E4409" s="4"/>
      <c r="H4409" s="41" t="str">
        <f>IFERROR(VLOOKUP(Table49[[#This Row],[ITEM CODE]],Table2[[Item Code]:[Master Name]],2,0),"")</f>
        <v/>
      </c>
      <c r="I4409" s="41"/>
      <c r="J4409" s="65" t="str">
        <f>IFERROR(VLOOKUP(Table49[[#This Row],[ITEM CODE]],Table2[[Item Code]:[Master Name]],3,0),"")</f>
        <v/>
      </c>
      <c r="K4409" s="1" t="str">
        <f>IFERROR(VLOOKUP(Table49[[#This Row],[ITEM CODE]],Table2[[Item Code]:[Master Name]],9,0),"")</f>
        <v/>
      </c>
      <c r="L4409" s="1" t="str">
        <f>IFERROR(VLOOKUP(Table49[[#This Row],[ITEM CODE]],Table2[[Item Code]:[Master Name]],8,0),"")</f>
        <v/>
      </c>
      <c r="M4409" s="41"/>
      <c r="N4409" s="66">
        <f>IFERROR(VLOOKUP(Table49[[#This Row],[ITEM CODE]],Table2[[#All],[Item Code]:[Unit Cost]],10,0),0)</f>
        <v>0</v>
      </c>
      <c r="O4409" s="134">
        <f>IFERROR(VLOOKUP(Table49[[#This Row],[ITEM CODE]],Table2[[#All],[Item Code]:[Unit Cost]],10,0),0)</f>
        <v>0</v>
      </c>
      <c r="P4409" s="56"/>
      <c r="Q4409" s="58"/>
      <c r="R4409" s="58">
        <f>Table49[[#This Row],[QUANTITY]]*Table49[[#This Row],[INV Prices]]</f>
        <v>0</v>
      </c>
      <c r="S4409" s="67"/>
      <c r="V4409" s="41"/>
      <c r="W4409" s="4" t="str">
        <f>IFERROR(VLOOKUP(Table49[[#This Row],[ITEM CODE]],Table2[[Item Code]:[Category ]],6,0),"")</f>
        <v/>
      </c>
      <c r="X4409" s="1" t="str">
        <f>IFERROR(VLOOKUP(Table49[[#This Row],[ITEM CODE]],Table2[[Item Code]:[Sub Category]],7,0),"")</f>
        <v/>
      </c>
      <c r="Y4409" s="68" t="str">
        <f>Table49[[#This Row],[PO Number]]&amp;COUNTIFS($E$5:E4409,E4409)</f>
        <v>0</v>
      </c>
    </row>
    <row r="4410" spans="1:25" ht="14.7" customHeight="1" x14ac:dyDescent="0.3">
      <c r="A4410" s="1" t="str">
        <f>IF(Table49[[#This Row],[ITEM NAME]]="","",ROW()-4)</f>
        <v/>
      </c>
      <c r="B4410" s="68"/>
      <c r="C4410" s="4" t="str">
        <f>IFERROR(VLOOKUP(B4410,Table14[],3,0),"")</f>
        <v/>
      </c>
      <c r="D4410" s="4" t="str">
        <f>IFERROR(VLOOKUP(B4410,Table14[],2,0),"")</f>
        <v/>
      </c>
      <c r="E4410" s="4"/>
      <c r="H4410" s="41" t="str">
        <f>IFERROR(VLOOKUP(Table49[[#This Row],[ITEM CODE]],Table2[[Item Code]:[Master Name]],2,0),"")</f>
        <v/>
      </c>
      <c r="I4410" s="41"/>
      <c r="J4410" s="65" t="str">
        <f>IFERROR(VLOOKUP(Table49[[#This Row],[ITEM CODE]],Table2[[Item Code]:[Master Name]],3,0),"")</f>
        <v/>
      </c>
      <c r="K4410" s="1" t="str">
        <f>IFERROR(VLOOKUP(Table49[[#This Row],[ITEM CODE]],Table2[[Item Code]:[Master Name]],9,0),"")</f>
        <v/>
      </c>
      <c r="L4410" s="1" t="str">
        <f>IFERROR(VLOOKUP(Table49[[#This Row],[ITEM CODE]],Table2[[Item Code]:[Master Name]],8,0),"")</f>
        <v/>
      </c>
      <c r="M4410" s="41"/>
      <c r="N4410" s="66">
        <f>IFERROR(VLOOKUP(Table49[[#This Row],[ITEM CODE]],Table2[[#All],[Item Code]:[Unit Cost]],10,0),0)</f>
        <v>0</v>
      </c>
      <c r="O4410" s="134">
        <f>IFERROR(VLOOKUP(Table49[[#This Row],[ITEM CODE]],Table2[[#All],[Item Code]:[Unit Cost]],10,0),0)</f>
        <v>0</v>
      </c>
      <c r="P4410" s="56"/>
      <c r="Q4410" s="58"/>
      <c r="R4410" s="58">
        <f>Table49[[#This Row],[QUANTITY]]*Table49[[#This Row],[INV Prices]]</f>
        <v>0</v>
      </c>
      <c r="S4410" s="67"/>
      <c r="V4410" s="41"/>
      <c r="W4410" s="4" t="str">
        <f>IFERROR(VLOOKUP(Table49[[#This Row],[ITEM CODE]],Table2[[Item Code]:[Category ]],6,0),"")</f>
        <v/>
      </c>
      <c r="X4410" s="1" t="str">
        <f>IFERROR(VLOOKUP(Table49[[#This Row],[ITEM CODE]],Table2[[Item Code]:[Sub Category]],7,0),"")</f>
        <v/>
      </c>
      <c r="Y4410" s="68" t="str">
        <f>Table49[[#This Row],[PO Number]]&amp;COUNTIFS($E$5:E4410,E4410)</f>
        <v>0</v>
      </c>
    </row>
    <row r="4411" spans="1:25" ht="14.7" customHeight="1" x14ac:dyDescent="0.3">
      <c r="A4411" s="1" t="str">
        <f>IF(Table49[[#This Row],[ITEM NAME]]="","",ROW()-4)</f>
        <v/>
      </c>
      <c r="B4411" s="68"/>
      <c r="C4411" s="4" t="str">
        <f>IFERROR(VLOOKUP(B4411,Table14[],3,0),"")</f>
        <v/>
      </c>
      <c r="D4411" s="4" t="str">
        <f>IFERROR(VLOOKUP(B4411,Table14[],2,0),"")</f>
        <v/>
      </c>
      <c r="E4411" s="4"/>
      <c r="H4411" s="41" t="str">
        <f>IFERROR(VLOOKUP(Table49[[#This Row],[ITEM CODE]],Table2[[Item Code]:[Master Name]],2,0),"")</f>
        <v/>
      </c>
      <c r="I4411" s="41"/>
      <c r="J4411" s="65" t="str">
        <f>IFERROR(VLOOKUP(Table49[[#This Row],[ITEM CODE]],Table2[[Item Code]:[Master Name]],3,0),"")</f>
        <v/>
      </c>
      <c r="K4411" s="1" t="str">
        <f>IFERROR(VLOOKUP(Table49[[#This Row],[ITEM CODE]],Table2[[Item Code]:[Master Name]],9,0),"")</f>
        <v/>
      </c>
      <c r="L4411" s="1" t="str">
        <f>IFERROR(VLOOKUP(Table49[[#This Row],[ITEM CODE]],Table2[[Item Code]:[Master Name]],8,0),"")</f>
        <v/>
      </c>
      <c r="M4411" s="41"/>
      <c r="N4411" s="66">
        <f>IFERROR(VLOOKUP(Table49[[#This Row],[ITEM CODE]],Table2[[#All],[Item Code]:[Unit Cost]],10,0),0)</f>
        <v>0</v>
      </c>
      <c r="O4411" s="134">
        <f>IFERROR(VLOOKUP(Table49[[#This Row],[ITEM CODE]],Table2[[#All],[Item Code]:[Unit Cost]],10,0),0)</f>
        <v>0</v>
      </c>
      <c r="P4411" s="56"/>
      <c r="Q4411" s="58"/>
      <c r="R4411" s="58">
        <f>Table49[[#This Row],[QUANTITY]]*Table49[[#This Row],[INV Prices]]</f>
        <v>0</v>
      </c>
      <c r="S4411" s="67"/>
      <c r="V4411" s="41"/>
      <c r="W4411" s="4" t="str">
        <f>IFERROR(VLOOKUP(Table49[[#This Row],[ITEM CODE]],Table2[[Item Code]:[Category ]],6,0),"")</f>
        <v/>
      </c>
      <c r="X4411" s="1" t="str">
        <f>IFERROR(VLOOKUP(Table49[[#This Row],[ITEM CODE]],Table2[[Item Code]:[Sub Category]],7,0),"")</f>
        <v/>
      </c>
      <c r="Y4411" s="68" t="str">
        <f>Table49[[#This Row],[PO Number]]&amp;COUNTIFS($E$5:E4411,E4411)</f>
        <v>0</v>
      </c>
    </row>
    <row r="4412" spans="1:25" ht="14.7" customHeight="1" x14ac:dyDescent="0.3">
      <c r="A4412" s="1" t="str">
        <f>IF(Table49[[#This Row],[ITEM NAME]]="","",ROW()-4)</f>
        <v/>
      </c>
      <c r="B4412" s="68"/>
      <c r="C4412" s="4" t="str">
        <f>IFERROR(VLOOKUP(B4412,Table14[],3,0),"")</f>
        <v/>
      </c>
      <c r="D4412" s="4" t="str">
        <f>IFERROR(VLOOKUP(B4412,Table14[],2,0),"")</f>
        <v/>
      </c>
      <c r="E4412" s="4"/>
      <c r="H4412" s="41" t="str">
        <f>IFERROR(VLOOKUP(Table49[[#This Row],[ITEM CODE]],Table2[[Item Code]:[Master Name]],2,0),"")</f>
        <v/>
      </c>
      <c r="I4412" s="41"/>
      <c r="J4412" s="65" t="str">
        <f>IFERROR(VLOOKUP(Table49[[#This Row],[ITEM CODE]],Table2[[Item Code]:[Master Name]],3,0),"")</f>
        <v/>
      </c>
      <c r="K4412" s="1" t="str">
        <f>IFERROR(VLOOKUP(Table49[[#This Row],[ITEM CODE]],Table2[[Item Code]:[Master Name]],9,0),"")</f>
        <v/>
      </c>
      <c r="L4412" s="1" t="str">
        <f>IFERROR(VLOOKUP(Table49[[#This Row],[ITEM CODE]],Table2[[Item Code]:[Master Name]],8,0),"")</f>
        <v/>
      </c>
      <c r="M4412" s="41"/>
      <c r="N4412" s="66">
        <f>IFERROR(VLOOKUP(Table49[[#This Row],[ITEM CODE]],Table2[[#All],[Item Code]:[Unit Cost]],10,0),0)</f>
        <v>0</v>
      </c>
      <c r="O4412" s="134">
        <f>IFERROR(VLOOKUP(Table49[[#This Row],[ITEM CODE]],Table2[[#All],[Item Code]:[Unit Cost]],10,0),0)</f>
        <v>0</v>
      </c>
      <c r="P4412" s="56"/>
      <c r="Q4412" s="58"/>
      <c r="R4412" s="58">
        <f>Table49[[#This Row],[QUANTITY]]*Table49[[#This Row],[INV Prices]]</f>
        <v>0</v>
      </c>
      <c r="S4412" s="67"/>
      <c r="V4412" s="41"/>
      <c r="W4412" s="4" t="str">
        <f>IFERROR(VLOOKUP(Table49[[#This Row],[ITEM CODE]],Table2[[Item Code]:[Category ]],6,0),"")</f>
        <v/>
      </c>
      <c r="X4412" s="1" t="str">
        <f>IFERROR(VLOOKUP(Table49[[#This Row],[ITEM CODE]],Table2[[Item Code]:[Sub Category]],7,0),"")</f>
        <v/>
      </c>
      <c r="Y4412" s="68" t="str">
        <f>Table49[[#This Row],[PO Number]]&amp;COUNTIFS($E$5:E4412,E4412)</f>
        <v>0</v>
      </c>
    </row>
    <row r="4413" spans="1:25" ht="14.7" customHeight="1" x14ac:dyDescent="0.3">
      <c r="A4413" s="1" t="str">
        <f>IF(Table49[[#This Row],[ITEM NAME]]="","",ROW()-4)</f>
        <v/>
      </c>
      <c r="B4413" s="68"/>
      <c r="C4413" s="4" t="str">
        <f>IFERROR(VLOOKUP(B4413,Table14[],3,0),"")</f>
        <v/>
      </c>
      <c r="D4413" s="4" t="str">
        <f>IFERROR(VLOOKUP(B4413,Table14[],2,0),"")</f>
        <v/>
      </c>
      <c r="E4413" s="4"/>
      <c r="H4413" s="41" t="str">
        <f>IFERROR(VLOOKUP(Table49[[#This Row],[ITEM CODE]],Table2[[Item Code]:[Master Name]],2,0),"")</f>
        <v/>
      </c>
      <c r="I4413" s="41"/>
      <c r="J4413" s="65" t="str">
        <f>IFERROR(VLOOKUP(Table49[[#This Row],[ITEM CODE]],Table2[[Item Code]:[Master Name]],3,0),"")</f>
        <v/>
      </c>
      <c r="K4413" s="1" t="str">
        <f>IFERROR(VLOOKUP(Table49[[#This Row],[ITEM CODE]],Table2[[Item Code]:[Master Name]],9,0),"")</f>
        <v/>
      </c>
      <c r="L4413" s="1" t="str">
        <f>IFERROR(VLOOKUP(Table49[[#This Row],[ITEM CODE]],Table2[[Item Code]:[Master Name]],8,0),"")</f>
        <v/>
      </c>
      <c r="M4413" s="41"/>
      <c r="N4413" s="66">
        <f>IFERROR(VLOOKUP(Table49[[#This Row],[ITEM CODE]],Table2[[#All],[Item Code]:[Unit Cost]],10,0),0)</f>
        <v>0</v>
      </c>
      <c r="O4413" s="134">
        <f>IFERROR(VLOOKUP(Table49[[#This Row],[ITEM CODE]],Table2[[#All],[Item Code]:[Unit Cost]],10,0),0)</f>
        <v>0</v>
      </c>
      <c r="P4413" s="56"/>
      <c r="Q4413" s="58"/>
      <c r="R4413" s="58">
        <f>Table49[[#This Row],[QUANTITY]]*Table49[[#This Row],[INV Prices]]</f>
        <v>0</v>
      </c>
      <c r="S4413" s="67"/>
      <c r="V4413" s="41"/>
      <c r="W4413" s="4" t="str">
        <f>IFERROR(VLOOKUP(Table49[[#This Row],[ITEM CODE]],Table2[[Item Code]:[Category ]],6,0),"")</f>
        <v/>
      </c>
      <c r="X4413" s="1" t="str">
        <f>IFERROR(VLOOKUP(Table49[[#This Row],[ITEM CODE]],Table2[[Item Code]:[Sub Category]],7,0),"")</f>
        <v/>
      </c>
      <c r="Y4413" s="68" t="str">
        <f>Table49[[#This Row],[PO Number]]&amp;COUNTIFS($E$5:E4413,E4413)</f>
        <v>0</v>
      </c>
    </row>
    <row r="4414" spans="1:25" ht="14.7" customHeight="1" x14ac:dyDescent="0.3">
      <c r="A4414" s="1" t="str">
        <f>IF(Table49[[#This Row],[ITEM NAME]]="","",ROW()-4)</f>
        <v/>
      </c>
      <c r="B4414" s="68"/>
      <c r="C4414" s="4" t="str">
        <f>IFERROR(VLOOKUP(B4414,Table14[],3,0),"")</f>
        <v/>
      </c>
      <c r="D4414" s="4" t="str">
        <f>IFERROR(VLOOKUP(B4414,Table14[],2,0),"")</f>
        <v/>
      </c>
      <c r="E4414" s="4"/>
      <c r="H4414" s="41" t="str">
        <f>IFERROR(VLOOKUP(Table49[[#This Row],[ITEM CODE]],Table2[[Item Code]:[Master Name]],2,0),"")</f>
        <v/>
      </c>
      <c r="I4414" s="41"/>
      <c r="J4414" s="65" t="str">
        <f>IFERROR(VLOOKUP(Table49[[#This Row],[ITEM CODE]],Table2[[Item Code]:[Master Name]],3,0),"")</f>
        <v/>
      </c>
      <c r="K4414" s="1" t="str">
        <f>IFERROR(VLOOKUP(Table49[[#This Row],[ITEM CODE]],Table2[[Item Code]:[Master Name]],9,0),"")</f>
        <v/>
      </c>
      <c r="L4414" s="1" t="str">
        <f>IFERROR(VLOOKUP(Table49[[#This Row],[ITEM CODE]],Table2[[Item Code]:[Master Name]],8,0),"")</f>
        <v/>
      </c>
      <c r="M4414" s="41"/>
      <c r="N4414" s="66">
        <f>IFERROR(VLOOKUP(Table49[[#This Row],[ITEM CODE]],Table2[[#All],[Item Code]:[Unit Cost]],10,0),0)</f>
        <v>0</v>
      </c>
      <c r="O4414" s="134">
        <f>IFERROR(VLOOKUP(Table49[[#This Row],[ITEM CODE]],Table2[[#All],[Item Code]:[Unit Cost]],10,0),0)</f>
        <v>0</v>
      </c>
      <c r="P4414" s="56"/>
      <c r="Q4414" s="58"/>
      <c r="R4414" s="58">
        <f>Table49[[#This Row],[QUANTITY]]*Table49[[#This Row],[INV Prices]]</f>
        <v>0</v>
      </c>
      <c r="S4414" s="67"/>
      <c r="V4414" s="41"/>
      <c r="W4414" s="4" t="str">
        <f>IFERROR(VLOOKUP(Table49[[#This Row],[ITEM CODE]],Table2[[Item Code]:[Category ]],6,0),"")</f>
        <v/>
      </c>
      <c r="X4414" s="1" t="str">
        <f>IFERROR(VLOOKUP(Table49[[#This Row],[ITEM CODE]],Table2[[Item Code]:[Sub Category]],7,0),"")</f>
        <v/>
      </c>
      <c r="Y4414" s="68" t="str">
        <f>Table49[[#This Row],[PO Number]]&amp;COUNTIFS($E$5:E4414,E4414)</f>
        <v>0</v>
      </c>
    </row>
    <row r="4415" spans="1:25" ht="14.7" customHeight="1" x14ac:dyDescent="0.3">
      <c r="A4415" s="1" t="str">
        <f>IF(Table49[[#This Row],[ITEM NAME]]="","",ROW()-4)</f>
        <v/>
      </c>
      <c r="B4415" s="68"/>
      <c r="C4415" s="4" t="str">
        <f>IFERROR(VLOOKUP(B4415,Table14[],3,0),"")</f>
        <v/>
      </c>
      <c r="D4415" s="4" t="str">
        <f>IFERROR(VLOOKUP(B4415,Table14[],2,0),"")</f>
        <v/>
      </c>
      <c r="E4415" s="4"/>
      <c r="H4415" s="41" t="str">
        <f>IFERROR(VLOOKUP(Table49[[#This Row],[ITEM CODE]],Table2[[Item Code]:[Master Name]],2,0),"")</f>
        <v/>
      </c>
      <c r="I4415" s="41"/>
      <c r="J4415" s="65" t="str">
        <f>IFERROR(VLOOKUP(Table49[[#This Row],[ITEM CODE]],Table2[[Item Code]:[Master Name]],3,0),"")</f>
        <v/>
      </c>
      <c r="K4415" s="1" t="str">
        <f>IFERROR(VLOOKUP(Table49[[#This Row],[ITEM CODE]],Table2[[Item Code]:[Master Name]],9,0),"")</f>
        <v/>
      </c>
      <c r="L4415" s="1" t="str">
        <f>IFERROR(VLOOKUP(Table49[[#This Row],[ITEM CODE]],Table2[[Item Code]:[Master Name]],8,0),"")</f>
        <v/>
      </c>
      <c r="M4415" s="41"/>
      <c r="N4415" s="66">
        <f>IFERROR(VLOOKUP(Table49[[#This Row],[ITEM CODE]],Table2[[#All],[Item Code]:[Unit Cost]],10,0),0)</f>
        <v>0</v>
      </c>
      <c r="O4415" s="134">
        <f>IFERROR(VLOOKUP(Table49[[#This Row],[ITEM CODE]],Table2[[#All],[Item Code]:[Unit Cost]],10,0),0)</f>
        <v>0</v>
      </c>
      <c r="P4415" s="56"/>
      <c r="Q4415" s="58"/>
      <c r="R4415" s="58">
        <f>Table49[[#This Row],[QUANTITY]]*Table49[[#This Row],[INV Prices]]</f>
        <v>0</v>
      </c>
      <c r="S4415" s="67"/>
      <c r="V4415" s="41"/>
      <c r="W4415" s="4" t="str">
        <f>IFERROR(VLOOKUP(Table49[[#This Row],[ITEM CODE]],Table2[[Item Code]:[Category ]],6,0),"")</f>
        <v/>
      </c>
      <c r="X4415" s="1" t="str">
        <f>IFERROR(VLOOKUP(Table49[[#This Row],[ITEM CODE]],Table2[[Item Code]:[Sub Category]],7,0),"")</f>
        <v/>
      </c>
      <c r="Y4415" s="68" t="str">
        <f>Table49[[#This Row],[PO Number]]&amp;COUNTIFS($E$5:E4415,E4415)</f>
        <v>0</v>
      </c>
    </row>
    <row r="4416" spans="1:25" ht="14.7" customHeight="1" x14ac:dyDescent="0.3">
      <c r="A4416" s="1" t="str">
        <f>IF(Table49[[#This Row],[ITEM NAME]]="","",ROW()-4)</f>
        <v/>
      </c>
      <c r="B4416" s="68"/>
      <c r="C4416" s="4" t="str">
        <f>IFERROR(VLOOKUP(B4416,Table14[],3,0),"")</f>
        <v/>
      </c>
      <c r="D4416" s="4" t="str">
        <f>IFERROR(VLOOKUP(B4416,Table14[],2,0),"")</f>
        <v/>
      </c>
      <c r="E4416" s="4"/>
      <c r="H4416" s="41" t="str">
        <f>IFERROR(VLOOKUP(Table49[[#This Row],[ITEM CODE]],Table2[[Item Code]:[Master Name]],2,0),"")</f>
        <v/>
      </c>
      <c r="I4416" s="41"/>
      <c r="J4416" s="65" t="str">
        <f>IFERROR(VLOOKUP(Table49[[#This Row],[ITEM CODE]],Table2[[Item Code]:[Master Name]],3,0),"")</f>
        <v/>
      </c>
      <c r="K4416" s="1" t="str">
        <f>IFERROR(VLOOKUP(Table49[[#This Row],[ITEM CODE]],Table2[[Item Code]:[Master Name]],9,0),"")</f>
        <v/>
      </c>
      <c r="L4416" s="1" t="str">
        <f>IFERROR(VLOOKUP(Table49[[#This Row],[ITEM CODE]],Table2[[Item Code]:[Master Name]],8,0),"")</f>
        <v/>
      </c>
      <c r="M4416" s="41"/>
      <c r="N4416" s="66">
        <f>IFERROR(VLOOKUP(Table49[[#This Row],[ITEM CODE]],Table2[[#All],[Item Code]:[Unit Cost]],10,0),0)</f>
        <v>0</v>
      </c>
      <c r="O4416" s="134">
        <f>IFERROR(VLOOKUP(Table49[[#This Row],[ITEM CODE]],Table2[[#All],[Item Code]:[Unit Cost]],10,0),0)</f>
        <v>0</v>
      </c>
      <c r="P4416" s="56"/>
      <c r="Q4416" s="58"/>
      <c r="R4416" s="58">
        <f>Table49[[#This Row],[QUANTITY]]*Table49[[#This Row],[INV Prices]]</f>
        <v>0</v>
      </c>
      <c r="S4416" s="67"/>
      <c r="V4416" s="41"/>
      <c r="W4416" s="4" t="str">
        <f>IFERROR(VLOOKUP(Table49[[#This Row],[ITEM CODE]],Table2[[Item Code]:[Category ]],6,0),"")</f>
        <v/>
      </c>
      <c r="X4416" s="1" t="str">
        <f>IFERROR(VLOOKUP(Table49[[#This Row],[ITEM CODE]],Table2[[Item Code]:[Sub Category]],7,0),"")</f>
        <v/>
      </c>
      <c r="Y4416" s="68" t="str">
        <f>Table49[[#This Row],[PO Number]]&amp;COUNTIFS($E$5:E4416,E4416)</f>
        <v>0</v>
      </c>
    </row>
    <row r="4417" spans="1:25" ht="14.7" customHeight="1" x14ac:dyDescent="0.3">
      <c r="A4417" s="1" t="str">
        <f>IF(Table49[[#This Row],[ITEM NAME]]="","",ROW()-4)</f>
        <v/>
      </c>
      <c r="B4417" s="68"/>
      <c r="C4417" s="4" t="str">
        <f>IFERROR(VLOOKUP(B4417,Table14[],3,0),"")</f>
        <v/>
      </c>
      <c r="D4417" s="4" t="str">
        <f>IFERROR(VLOOKUP(B4417,Table14[],2,0),"")</f>
        <v/>
      </c>
      <c r="E4417" s="4"/>
      <c r="H4417" s="41" t="str">
        <f>IFERROR(VLOOKUP(Table49[[#This Row],[ITEM CODE]],Table2[[Item Code]:[Master Name]],2,0),"")</f>
        <v/>
      </c>
      <c r="I4417" s="41"/>
      <c r="J4417" s="65" t="str">
        <f>IFERROR(VLOOKUP(Table49[[#This Row],[ITEM CODE]],Table2[[Item Code]:[Master Name]],3,0),"")</f>
        <v/>
      </c>
      <c r="K4417" s="1" t="str">
        <f>IFERROR(VLOOKUP(Table49[[#This Row],[ITEM CODE]],Table2[[Item Code]:[Master Name]],9,0),"")</f>
        <v/>
      </c>
      <c r="L4417" s="1" t="str">
        <f>IFERROR(VLOOKUP(Table49[[#This Row],[ITEM CODE]],Table2[[Item Code]:[Master Name]],8,0),"")</f>
        <v/>
      </c>
      <c r="M4417" s="41"/>
      <c r="N4417" s="66">
        <f>IFERROR(VLOOKUP(Table49[[#This Row],[ITEM CODE]],Table2[[#All],[Item Code]:[Unit Cost]],10,0),0)</f>
        <v>0</v>
      </c>
      <c r="O4417" s="134">
        <f>IFERROR(VLOOKUP(Table49[[#This Row],[ITEM CODE]],Table2[[#All],[Item Code]:[Unit Cost]],10,0),0)</f>
        <v>0</v>
      </c>
      <c r="P4417" s="56"/>
      <c r="Q4417" s="58"/>
      <c r="R4417" s="58">
        <f>Table49[[#This Row],[QUANTITY]]*Table49[[#This Row],[INV Prices]]</f>
        <v>0</v>
      </c>
      <c r="S4417" s="67"/>
      <c r="V4417" s="41"/>
      <c r="W4417" s="4" t="str">
        <f>IFERROR(VLOOKUP(Table49[[#This Row],[ITEM CODE]],Table2[[Item Code]:[Category ]],6,0),"")</f>
        <v/>
      </c>
      <c r="X4417" s="1" t="str">
        <f>IFERROR(VLOOKUP(Table49[[#This Row],[ITEM CODE]],Table2[[Item Code]:[Sub Category]],7,0),"")</f>
        <v/>
      </c>
      <c r="Y4417" s="68" t="str">
        <f>Table49[[#This Row],[PO Number]]&amp;COUNTIFS($E$5:E4417,E4417)</f>
        <v>0</v>
      </c>
    </row>
    <row r="4418" spans="1:25" ht="14.7" customHeight="1" x14ac:dyDescent="0.3">
      <c r="A4418" s="1" t="str">
        <f>IF(Table49[[#This Row],[ITEM NAME]]="","",ROW()-4)</f>
        <v/>
      </c>
      <c r="B4418" s="68"/>
      <c r="C4418" s="4" t="str">
        <f>IFERROR(VLOOKUP(B4418,Table14[],3,0),"")</f>
        <v/>
      </c>
      <c r="D4418" s="4" t="str">
        <f>IFERROR(VLOOKUP(B4418,Table14[],2,0),"")</f>
        <v/>
      </c>
      <c r="E4418" s="4"/>
      <c r="H4418" s="41" t="str">
        <f>IFERROR(VLOOKUP(Table49[[#This Row],[ITEM CODE]],Table2[[Item Code]:[Master Name]],2,0),"")</f>
        <v/>
      </c>
      <c r="I4418" s="41"/>
      <c r="J4418" s="65" t="str">
        <f>IFERROR(VLOOKUP(Table49[[#This Row],[ITEM CODE]],Table2[[Item Code]:[Master Name]],3,0),"")</f>
        <v/>
      </c>
      <c r="K4418" s="1" t="str">
        <f>IFERROR(VLOOKUP(Table49[[#This Row],[ITEM CODE]],Table2[[Item Code]:[Master Name]],9,0),"")</f>
        <v/>
      </c>
      <c r="L4418" s="1" t="str">
        <f>IFERROR(VLOOKUP(Table49[[#This Row],[ITEM CODE]],Table2[[Item Code]:[Master Name]],8,0),"")</f>
        <v/>
      </c>
      <c r="M4418" s="41"/>
      <c r="N4418" s="66">
        <f>IFERROR(VLOOKUP(Table49[[#This Row],[ITEM CODE]],Table2[[#All],[Item Code]:[Unit Cost]],10,0),0)</f>
        <v>0</v>
      </c>
      <c r="O4418" s="134">
        <f>IFERROR(VLOOKUP(Table49[[#This Row],[ITEM CODE]],Table2[[#All],[Item Code]:[Unit Cost]],10,0),0)</f>
        <v>0</v>
      </c>
      <c r="P4418" s="56"/>
      <c r="Q4418" s="58"/>
      <c r="R4418" s="58">
        <f>Table49[[#This Row],[QUANTITY]]*Table49[[#This Row],[INV Prices]]</f>
        <v>0</v>
      </c>
      <c r="S4418" s="67"/>
      <c r="V4418" s="41"/>
      <c r="W4418" s="4" t="str">
        <f>IFERROR(VLOOKUP(Table49[[#This Row],[ITEM CODE]],Table2[[Item Code]:[Category ]],6,0),"")</f>
        <v/>
      </c>
      <c r="X4418" s="1" t="str">
        <f>IFERROR(VLOOKUP(Table49[[#This Row],[ITEM CODE]],Table2[[Item Code]:[Sub Category]],7,0),"")</f>
        <v/>
      </c>
      <c r="Y4418" s="68" t="str">
        <f>Table49[[#This Row],[PO Number]]&amp;COUNTIFS($E$5:E4418,E4418)</f>
        <v>0</v>
      </c>
    </row>
    <row r="4419" spans="1:25" ht="14.7" customHeight="1" x14ac:dyDescent="0.3">
      <c r="A4419" s="1" t="str">
        <f>IF(Table49[[#This Row],[ITEM NAME]]="","",ROW()-4)</f>
        <v/>
      </c>
      <c r="B4419" s="68"/>
      <c r="C4419" s="4" t="str">
        <f>IFERROR(VLOOKUP(B4419,Table14[],3,0),"")</f>
        <v/>
      </c>
      <c r="D4419" s="4" t="str">
        <f>IFERROR(VLOOKUP(B4419,Table14[],2,0),"")</f>
        <v/>
      </c>
      <c r="E4419" s="4"/>
      <c r="H4419" s="41" t="str">
        <f>IFERROR(VLOOKUP(Table49[[#This Row],[ITEM CODE]],Table2[[Item Code]:[Master Name]],2,0),"")</f>
        <v/>
      </c>
      <c r="I4419" s="41"/>
      <c r="J4419" s="65" t="str">
        <f>IFERROR(VLOOKUP(Table49[[#This Row],[ITEM CODE]],Table2[[Item Code]:[Master Name]],3,0),"")</f>
        <v/>
      </c>
      <c r="K4419" s="1" t="str">
        <f>IFERROR(VLOOKUP(Table49[[#This Row],[ITEM CODE]],Table2[[Item Code]:[Master Name]],9,0),"")</f>
        <v/>
      </c>
      <c r="L4419" s="1" t="str">
        <f>IFERROR(VLOOKUP(Table49[[#This Row],[ITEM CODE]],Table2[[Item Code]:[Master Name]],8,0),"")</f>
        <v/>
      </c>
      <c r="M4419" s="41"/>
      <c r="N4419" s="66">
        <f>IFERROR(VLOOKUP(Table49[[#This Row],[ITEM CODE]],Table2[[#All],[Item Code]:[Unit Cost]],10,0),0)</f>
        <v>0</v>
      </c>
      <c r="O4419" s="134">
        <f>IFERROR(VLOOKUP(Table49[[#This Row],[ITEM CODE]],Table2[[#All],[Item Code]:[Unit Cost]],10,0),0)</f>
        <v>0</v>
      </c>
      <c r="P4419" s="56"/>
      <c r="Q4419" s="58"/>
      <c r="R4419" s="58">
        <f>Table49[[#This Row],[QUANTITY]]*Table49[[#This Row],[INV Prices]]</f>
        <v>0</v>
      </c>
      <c r="S4419" s="67"/>
      <c r="V4419" s="41"/>
      <c r="W4419" s="4" t="str">
        <f>IFERROR(VLOOKUP(Table49[[#This Row],[ITEM CODE]],Table2[[Item Code]:[Category ]],6,0),"")</f>
        <v/>
      </c>
      <c r="X4419" s="1" t="str">
        <f>IFERROR(VLOOKUP(Table49[[#This Row],[ITEM CODE]],Table2[[Item Code]:[Sub Category]],7,0),"")</f>
        <v/>
      </c>
      <c r="Y4419" s="68" t="str">
        <f>Table49[[#This Row],[PO Number]]&amp;COUNTIFS($E$5:E4419,E4419)</f>
        <v>0</v>
      </c>
    </row>
    <row r="4420" spans="1:25" ht="14.7" customHeight="1" x14ac:dyDescent="0.3">
      <c r="A4420" s="1" t="str">
        <f>IF(Table49[[#This Row],[ITEM NAME]]="","",ROW()-4)</f>
        <v/>
      </c>
      <c r="B4420" s="68"/>
      <c r="C4420" s="4" t="str">
        <f>IFERROR(VLOOKUP(B4420,Table14[],3,0),"")</f>
        <v/>
      </c>
      <c r="D4420" s="4" t="str">
        <f>IFERROR(VLOOKUP(B4420,Table14[],2,0),"")</f>
        <v/>
      </c>
      <c r="E4420" s="4"/>
      <c r="H4420" s="41" t="str">
        <f>IFERROR(VLOOKUP(Table49[[#This Row],[ITEM CODE]],Table2[[Item Code]:[Master Name]],2,0),"")</f>
        <v/>
      </c>
      <c r="I4420" s="41"/>
      <c r="J4420" s="65" t="str">
        <f>IFERROR(VLOOKUP(Table49[[#This Row],[ITEM CODE]],Table2[[Item Code]:[Master Name]],3,0),"")</f>
        <v/>
      </c>
      <c r="K4420" s="1" t="str">
        <f>IFERROR(VLOOKUP(Table49[[#This Row],[ITEM CODE]],Table2[[Item Code]:[Master Name]],9,0),"")</f>
        <v/>
      </c>
      <c r="L4420" s="1" t="str">
        <f>IFERROR(VLOOKUP(Table49[[#This Row],[ITEM CODE]],Table2[[Item Code]:[Master Name]],8,0),"")</f>
        <v/>
      </c>
      <c r="M4420" s="41"/>
      <c r="N4420" s="66">
        <f>IFERROR(VLOOKUP(Table49[[#This Row],[ITEM CODE]],Table2[[#All],[Item Code]:[Unit Cost]],10,0),0)</f>
        <v>0</v>
      </c>
      <c r="O4420" s="134">
        <f>IFERROR(VLOOKUP(Table49[[#This Row],[ITEM CODE]],Table2[[#All],[Item Code]:[Unit Cost]],10,0),0)</f>
        <v>0</v>
      </c>
      <c r="P4420" s="56"/>
      <c r="Q4420" s="58"/>
      <c r="R4420" s="58">
        <f>Table49[[#This Row],[QUANTITY]]*Table49[[#This Row],[INV Prices]]</f>
        <v>0</v>
      </c>
      <c r="S4420" s="67"/>
      <c r="V4420" s="41"/>
      <c r="W4420" s="4" t="str">
        <f>IFERROR(VLOOKUP(Table49[[#This Row],[ITEM CODE]],Table2[[Item Code]:[Category ]],6,0),"")</f>
        <v/>
      </c>
      <c r="X4420" s="1" t="str">
        <f>IFERROR(VLOOKUP(Table49[[#This Row],[ITEM CODE]],Table2[[Item Code]:[Sub Category]],7,0),"")</f>
        <v/>
      </c>
      <c r="Y4420" s="68" t="str">
        <f>Table49[[#This Row],[PO Number]]&amp;COUNTIFS($E$5:E4420,E4420)</f>
        <v>0</v>
      </c>
    </row>
    <row r="4421" spans="1:25" ht="14.7" customHeight="1" x14ac:dyDescent="0.3">
      <c r="A4421" s="1" t="str">
        <f>IF(Table49[[#This Row],[ITEM NAME]]="","",ROW()-4)</f>
        <v/>
      </c>
      <c r="B4421" s="68"/>
      <c r="C4421" s="4" t="str">
        <f>IFERROR(VLOOKUP(B4421,Table14[],3,0),"")</f>
        <v/>
      </c>
      <c r="D4421" s="4" t="str">
        <f>IFERROR(VLOOKUP(B4421,Table14[],2,0),"")</f>
        <v/>
      </c>
      <c r="E4421" s="4"/>
      <c r="H4421" s="41" t="str">
        <f>IFERROR(VLOOKUP(Table49[[#This Row],[ITEM CODE]],Table2[[Item Code]:[Master Name]],2,0),"")</f>
        <v/>
      </c>
      <c r="I4421" s="41"/>
      <c r="J4421" s="65" t="str">
        <f>IFERROR(VLOOKUP(Table49[[#This Row],[ITEM CODE]],Table2[[Item Code]:[Master Name]],3,0),"")</f>
        <v/>
      </c>
      <c r="K4421" s="1" t="str">
        <f>IFERROR(VLOOKUP(Table49[[#This Row],[ITEM CODE]],Table2[[Item Code]:[Master Name]],9,0),"")</f>
        <v/>
      </c>
      <c r="L4421" s="1" t="str">
        <f>IFERROR(VLOOKUP(Table49[[#This Row],[ITEM CODE]],Table2[[Item Code]:[Master Name]],8,0),"")</f>
        <v/>
      </c>
      <c r="M4421" s="41"/>
      <c r="N4421" s="66">
        <f>IFERROR(VLOOKUP(Table49[[#This Row],[ITEM CODE]],Table2[[#All],[Item Code]:[Unit Cost]],10,0),0)</f>
        <v>0</v>
      </c>
      <c r="O4421" s="134">
        <f>IFERROR(VLOOKUP(Table49[[#This Row],[ITEM CODE]],Table2[[#All],[Item Code]:[Unit Cost]],10,0),0)</f>
        <v>0</v>
      </c>
      <c r="P4421" s="56"/>
      <c r="Q4421" s="58"/>
      <c r="R4421" s="58">
        <f>Table49[[#This Row],[QUANTITY]]*Table49[[#This Row],[INV Prices]]</f>
        <v>0</v>
      </c>
      <c r="S4421" s="67"/>
      <c r="V4421" s="41"/>
      <c r="W4421" s="4" t="str">
        <f>IFERROR(VLOOKUP(Table49[[#This Row],[ITEM CODE]],Table2[[Item Code]:[Category ]],6,0),"")</f>
        <v/>
      </c>
      <c r="X4421" s="1" t="str">
        <f>IFERROR(VLOOKUP(Table49[[#This Row],[ITEM CODE]],Table2[[Item Code]:[Sub Category]],7,0),"")</f>
        <v/>
      </c>
      <c r="Y4421" s="68" t="str">
        <f>Table49[[#This Row],[PO Number]]&amp;COUNTIFS($E$5:E4421,E4421)</f>
        <v>0</v>
      </c>
    </row>
    <row r="4422" spans="1:25" ht="14.7" customHeight="1" x14ac:dyDescent="0.3">
      <c r="A4422" s="1" t="str">
        <f>IF(Table49[[#This Row],[ITEM NAME]]="","",ROW()-4)</f>
        <v/>
      </c>
      <c r="B4422" s="68"/>
      <c r="C4422" s="4" t="str">
        <f>IFERROR(VLOOKUP(B4422,Table14[],3,0),"")</f>
        <v/>
      </c>
      <c r="D4422" s="4" t="str">
        <f>IFERROR(VLOOKUP(B4422,Table14[],2,0),"")</f>
        <v/>
      </c>
      <c r="E4422" s="4"/>
      <c r="H4422" s="41" t="str">
        <f>IFERROR(VLOOKUP(Table49[[#This Row],[ITEM CODE]],Table2[[Item Code]:[Master Name]],2,0),"")</f>
        <v/>
      </c>
      <c r="I4422" s="41"/>
      <c r="J4422" s="65" t="str">
        <f>IFERROR(VLOOKUP(Table49[[#This Row],[ITEM CODE]],Table2[[Item Code]:[Master Name]],3,0),"")</f>
        <v/>
      </c>
      <c r="K4422" s="1" t="str">
        <f>IFERROR(VLOOKUP(Table49[[#This Row],[ITEM CODE]],Table2[[Item Code]:[Master Name]],9,0),"")</f>
        <v/>
      </c>
      <c r="L4422" s="1" t="str">
        <f>IFERROR(VLOOKUP(Table49[[#This Row],[ITEM CODE]],Table2[[Item Code]:[Master Name]],8,0),"")</f>
        <v/>
      </c>
      <c r="M4422" s="41"/>
      <c r="N4422" s="66">
        <f>IFERROR(VLOOKUP(Table49[[#This Row],[ITEM CODE]],Table2[[#All],[Item Code]:[Unit Cost]],10,0),0)</f>
        <v>0</v>
      </c>
      <c r="O4422" s="134">
        <f>IFERROR(VLOOKUP(Table49[[#This Row],[ITEM CODE]],Table2[[#All],[Item Code]:[Unit Cost]],10,0),0)</f>
        <v>0</v>
      </c>
      <c r="P4422" s="56"/>
      <c r="Q4422" s="58"/>
      <c r="R4422" s="58">
        <f>Table49[[#This Row],[QUANTITY]]*Table49[[#This Row],[INV Prices]]</f>
        <v>0</v>
      </c>
      <c r="S4422" s="67"/>
      <c r="V4422" s="41"/>
      <c r="W4422" s="4" t="str">
        <f>IFERROR(VLOOKUP(Table49[[#This Row],[ITEM CODE]],Table2[[Item Code]:[Category ]],6,0),"")</f>
        <v/>
      </c>
      <c r="X4422" s="1" t="str">
        <f>IFERROR(VLOOKUP(Table49[[#This Row],[ITEM CODE]],Table2[[Item Code]:[Sub Category]],7,0),"")</f>
        <v/>
      </c>
      <c r="Y4422" s="68" t="str">
        <f>Table49[[#This Row],[PO Number]]&amp;COUNTIFS($E$5:E4422,E4422)</f>
        <v>0</v>
      </c>
    </row>
    <row r="4423" spans="1:25" ht="14.7" customHeight="1" x14ac:dyDescent="0.3">
      <c r="A4423" s="1" t="str">
        <f>IF(Table49[[#This Row],[ITEM NAME]]="","",ROW()-4)</f>
        <v/>
      </c>
      <c r="B4423" s="68"/>
      <c r="C4423" s="4" t="str">
        <f>IFERROR(VLOOKUP(B4423,Table14[],3,0),"")</f>
        <v/>
      </c>
      <c r="D4423" s="4" t="str">
        <f>IFERROR(VLOOKUP(B4423,Table14[],2,0),"")</f>
        <v/>
      </c>
      <c r="E4423" s="4"/>
      <c r="H4423" s="41" t="str">
        <f>IFERROR(VLOOKUP(Table49[[#This Row],[ITEM CODE]],Table2[[Item Code]:[Master Name]],2,0),"")</f>
        <v/>
      </c>
      <c r="I4423" s="41"/>
      <c r="J4423" s="65" t="str">
        <f>IFERROR(VLOOKUP(Table49[[#This Row],[ITEM CODE]],Table2[[Item Code]:[Master Name]],3,0),"")</f>
        <v/>
      </c>
      <c r="K4423" s="1" t="str">
        <f>IFERROR(VLOOKUP(Table49[[#This Row],[ITEM CODE]],Table2[[Item Code]:[Master Name]],9,0),"")</f>
        <v/>
      </c>
      <c r="L4423" s="1" t="str">
        <f>IFERROR(VLOOKUP(Table49[[#This Row],[ITEM CODE]],Table2[[Item Code]:[Master Name]],8,0),"")</f>
        <v/>
      </c>
      <c r="M4423" s="41"/>
      <c r="N4423" s="66">
        <f>IFERROR(VLOOKUP(Table49[[#This Row],[ITEM CODE]],Table2[[#All],[Item Code]:[Unit Cost]],10,0),0)</f>
        <v>0</v>
      </c>
      <c r="O4423" s="134">
        <f>IFERROR(VLOOKUP(Table49[[#This Row],[ITEM CODE]],Table2[[#All],[Item Code]:[Unit Cost]],10,0),0)</f>
        <v>0</v>
      </c>
      <c r="P4423" s="56"/>
      <c r="Q4423" s="58"/>
      <c r="R4423" s="58">
        <f>Table49[[#This Row],[QUANTITY]]*Table49[[#This Row],[INV Prices]]</f>
        <v>0</v>
      </c>
      <c r="S4423" s="67"/>
      <c r="V4423" s="41"/>
      <c r="W4423" s="4" t="str">
        <f>IFERROR(VLOOKUP(Table49[[#This Row],[ITEM CODE]],Table2[[Item Code]:[Category ]],6,0),"")</f>
        <v/>
      </c>
      <c r="X4423" s="1" t="str">
        <f>IFERROR(VLOOKUP(Table49[[#This Row],[ITEM CODE]],Table2[[Item Code]:[Sub Category]],7,0),"")</f>
        <v/>
      </c>
      <c r="Y4423" s="68" t="str">
        <f>Table49[[#This Row],[PO Number]]&amp;COUNTIFS($E$5:E4423,E4423)</f>
        <v>0</v>
      </c>
    </row>
    <row r="4424" spans="1:25" ht="14.7" customHeight="1" x14ac:dyDescent="0.3">
      <c r="A4424" s="1" t="str">
        <f>IF(Table49[[#This Row],[ITEM NAME]]="","",ROW()-4)</f>
        <v/>
      </c>
      <c r="B4424" s="68"/>
      <c r="C4424" s="4" t="str">
        <f>IFERROR(VLOOKUP(B4424,Table14[],3,0),"")</f>
        <v/>
      </c>
      <c r="D4424" s="4" t="str">
        <f>IFERROR(VLOOKUP(B4424,Table14[],2,0),"")</f>
        <v/>
      </c>
      <c r="E4424" s="4"/>
      <c r="H4424" s="41" t="str">
        <f>IFERROR(VLOOKUP(Table49[[#This Row],[ITEM CODE]],Table2[[Item Code]:[Master Name]],2,0),"")</f>
        <v/>
      </c>
      <c r="I4424" s="41"/>
      <c r="J4424" s="65" t="str">
        <f>IFERROR(VLOOKUP(Table49[[#This Row],[ITEM CODE]],Table2[[Item Code]:[Master Name]],3,0),"")</f>
        <v/>
      </c>
      <c r="K4424" s="1" t="str">
        <f>IFERROR(VLOOKUP(Table49[[#This Row],[ITEM CODE]],Table2[[Item Code]:[Master Name]],9,0),"")</f>
        <v/>
      </c>
      <c r="L4424" s="1" t="str">
        <f>IFERROR(VLOOKUP(Table49[[#This Row],[ITEM CODE]],Table2[[Item Code]:[Master Name]],8,0),"")</f>
        <v/>
      </c>
      <c r="M4424" s="41"/>
      <c r="N4424" s="66">
        <f>IFERROR(VLOOKUP(Table49[[#This Row],[ITEM CODE]],Table2[[#All],[Item Code]:[Unit Cost]],10,0),0)</f>
        <v>0</v>
      </c>
      <c r="O4424" s="134">
        <f>IFERROR(VLOOKUP(Table49[[#This Row],[ITEM CODE]],Table2[[#All],[Item Code]:[Unit Cost]],10,0),0)</f>
        <v>0</v>
      </c>
      <c r="P4424" s="56"/>
      <c r="Q4424" s="58"/>
      <c r="R4424" s="58">
        <f>Table49[[#This Row],[QUANTITY]]*Table49[[#This Row],[INV Prices]]</f>
        <v>0</v>
      </c>
      <c r="S4424" s="67"/>
      <c r="V4424" s="41"/>
      <c r="W4424" s="4" t="str">
        <f>IFERROR(VLOOKUP(Table49[[#This Row],[ITEM CODE]],Table2[[Item Code]:[Category ]],6,0),"")</f>
        <v/>
      </c>
      <c r="X4424" s="1" t="str">
        <f>IFERROR(VLOOKUP(Table49[[#This Row],[ITEM CODE]],Table2[[Item Code]:[Sub Category]],7,0),"")</f>
        <v/>
      </c>
      <c r="Y4424" s="68" t="str">
        <f>Table49[[#This Row],[PO Number]]&amp;COUNTIFS($E$5:E4424,E4424)</f>
        <v>0</v>
      </c>
    </row>
    <row r="4425" spans="1:25" ht="14.7" customHeight="1" x14ac:dyDescent="0.3">
      <c r="A4425" s="1" t="str">
        <f>IF(Table49[[#This Row],[ITEM NAME]]="","",ROW()-4)</f>
        <v/>
      </c>
      <c r="B4425" s="68"/>
      <c r="C4425" s="4" t="str">
        <f>IFERROR(VLOOKUP(B4425,Table14[],3,0),"")</f>
        <v/>
      </c>
      <c r="D4425" s="4" t="str">
        <f>IFERROR(VLOOKUP(B4425,Table14[],2,0),"")</f>
        <v/>
      </c>
      <c r="E4425" s="4"/>
      <c r="H4425" s="41" t="str">
        <f>IFERROR(VLOOKUP(Table49[[#This Row],[ITEM CODE]],Table2[[Item Code]:[Master Name]],2,0),"")</f>
        <v/>
      </c>
      <c r="I4425" s="41"/>
      <c r="J4425" s="65" t="str">
        <f>IFERROR(VLOOKUP(Table49[[#This Row],[ITEM CODE]],Table2[[Item Code]:[Master Name]],3,0),"")</f>
        <v/>
      </c>
      <c r="K4425" s="1" t="str">
        <f>IFERROR(VLOOKUP(Table49[[#This Row],[ITEM CODE]],Table2[[Item Code]:[Master Name]],9,0),"")</f>
        <v/>
      </c>
      <c r="L4425" s="1" t="str">
        <f>IFERROR(VLOOKUP(Table49[[#This Row],[ITEM CODE]],Table2[[Item Code]:[Master Name]],8,0),"")</f>
        <v/>
      </c>
      <c r="M4425" s="41"/>
      <c r="N4425" s="66">
        <f>IFERROR(VLOOKUP(Table49[[#This Row],[ITEM CODE]],Table2[[#All],[Item Code]:[Unit Cost]],10,0),0)</f>
        <v>0</v>
      </c>
      <c r="O4425" s="134">
        <f>IFERROR(VLOOKUP(Table49[[#This Row],[ITEM CODE]],Table2[[#All],[Item Code]:[Unit Cost]],10,0),0)</f>
        <v>0</v>
      </c>
      <c r="P4425" s="56"/>
      <c r="Q4425" s="58"/>
      <c r="R4425" s="58">
        <f>Table49[[#This Row],[QUANTITY]]*Table49[[#This Row],[INV Prices]]</f>
        <v>0</v>
      </c>
      <c r="S4425" s="67"/>
      <c r="V4425" s="41"/>
      <c r="W4425" s="4" t="str">
        <f>IFERROR(VLOOKUP(Table49[[#This Row],[ITEM CODE]],Table2[[Item Code]:[Category ]],6,0),"")</f>
        <v/>
      </c>
      <c r="X4425" s="1" t="str">
        <f>IFERROR(VLOOKUP(Table49[[#This Row],[ITEM CODE]],Table2[[Item Code]:[Sub Category]],7,0),"")</f>
        <v/>
      </c>
      <c r="Y4425" s="68" t="str">
        <f>Table49[[#This Row],[PO Number]]&amp;COUNTIFS($E$5:E4425,E4425)</f>
        <v>0</v>
      </c>
    </row>
    <row r="4426" spans="1:25" ht="14.7" customHeight="1" x14ac:dyDescent="0.3">
      <c r="A4426" s="1" t="str">
        <f>IF(Table49[[#This Row],[ITEM NAME]]="","",ROW()-4)</f>
        <v/>
      </c>
      <c r="B4426" s="68"/>
      <c r="C4426" s="4" t="str">
        <f>IFERROR(VLOOKUP(B4426,Table14[],3,0),"")</f>
        <v/>
      </c>
      <c r="D4426" s="4" t="str">
        <f>IFERROR(VLOOKUP(B4426,Table14[],2,0),"")</f>
        <v/>
      </c>
      <c r="E4426" s="4"/>
      <c r="H4426" s="41" t="str">
        <f>IFERROR(VLOOKUP(Table49[[#This Row],[ITEM CODE]],Table2[[Item Code]:[Master Name]],2,0),"")</f>
        <v/>
      </c>
      <c r="I4426" s="41"/>
      <c r="J4426" s="65" t="str">
        <f>IFERROR(VLOOKUP(Table49[[#This Row],[ITEM CODE]],Table2[[Item Code]:[Master Name]],3,0),"")</f>
        <v/>
      </c>
      <c r="K4426" s="1" t="str">
        <f>IFERROR(VLOOKUP(Table49[[#This Row],[ITEM CODE]],Table2[[Item Code]:[Master Name]],9,0),"")</f>
        <v/>
      </c>
      <c r="L4426" s="1" t="str">
        <f>IFERROR(VLOOKUP(Table49[[#This Row],[ITEM CODE]],Table2[[Item Code]:[Master Name]],8,0),"")</f>
        <v/>
      </c>
      <c r="M4426" s="41"/>
      <c r="N4426" s="66">
        <f>IFERROR(VLOOKUP(Table49[[#This Row],[ITEM CODE]],Table2[[#All],[Item Code]:[Unit Cost]],10,0),0)</f>
        <v>0</v>
      </c>
      <c r="O4426" s="134">
        <f>IFERROR(VLOOKUP(Table49[[#This Row],[ITEM CODE]],Table2[[#All],[Item Code]:[Unit Cost]],10,0),0)</f>
        <v>0</v>
      </c>
      <c r="P4426" s="56"/>
      <c r="Q4426" s="58"/>
      <c r="R4426" s="58">
        <f>Table49[[#This Row],[QUANTITY]]*Table49[[#This Row],[INV Prices]]</f>
        <v>0</v>
      </c>
      <c r="S4426" s="67"/>
      <c r="V4426" s="41"/>
      <c r="W4426" s="4" t="str">
        <f>IFERROR(VLOOKUP(Table49[[#This Row],[ITEM CODE]],Table2[[Item Code]:[Category ]],6,0),"")</f>
        <v/>
      </c>
      <c r="X4426" s="1" t="str">
        <f>IFERROR(VLOOKUP(Table49[[#This Row],[ITEM CODE]],Table2[[Item Code]:[Sub Category]],7,0),"")</f>
        <v/>
      </c>
      <c r="Y4426" s="68" t="str">
        <f>Table49[[#This Row],[PO Number]]&amp;COUNTIFS($E$5:E4426,E4426)</f>
        <v>0</v>
      </c>
    </row>
    <row r="4427" spans="1:25" ht="14.7" customHeight="1" x14ac:dyDescent="0.3">
      <c r="A4427" s="1" t="str">
        <f>IF(Table49[[#This Row],[ITEM NAME]]="","",ROW()-4)</f>
        <v/>
      </c>
      <c r="B4427" s="68"/>
      <c r="C4427" s="4" t="str">
        <f>IFERROR(VLOOKUP(B4427,Table14[],3,0),"")</f>
        <v/>
      </c>
      <c r="D4427" s="4" t="str">
        <f>IFERROR(VLOOKUP(B4427,Table14[],2,0),"")</f>
        <v/>
      </c>
      <c r="E4427" s="4"/>
      <c r="H4427" s="41" t="str">
        <f>IFERROR(VLOOKUP(Table49[[#This Row],[ITEM CODE]],Table2[[Item Code]:[Master Name]],2,0),"")</f>
        <v/>
      </c>
      <c r="I4427" s="41"/>
      <c r="J4427" s="65" t="str">
        <f>IFERROR(VLOOKUP(Table49[[#This Row],[ITEM CODE]],Table2[[Item Code]:[Master Name]],3,0),"")</f>
        <v/>
      </c>
      <c r="K4427" s="1" t="str">
        <f>IFERROR(VLOOKUP(Table49[[#This Row],[ITEM CODE]],Table2[[Item Code]:[Master Name]],9,0),"")</f>
        <v/>
      </c>
      <c r="L4427" s="1" t="str">
        <f>IFERROR(VLOOKUP(Table49[[#This Row],[ITEM CODE]],Table2[[Item Code]:[Master Name]],8,0),"")</f>
        <v/>
      </c>
      <c r="M4427" s="41"/>
      <c r="N4427" s="66">
        <f>IFERROR(VLOOKUP(Table49[[#This Row],[ITEM CODE]],Table2[[#All],[Item Code]:[Unit Cost]],10,0),0)</f>
        <v>0</v>
      </c>
      <c r="O4427" s="134">
        <f>IFERROR(VLOOKUP(Table49[[#This Row],[ITEM CODE]],Table2[[#All],[Item Code]:[Unit Cost]],10,0),0)</f>
        <v>0</v>
      </c>
      <c r="P4427" s="56"/>
      <c r="Q4427" s="58"/>
      <c r="R4427" s="58">
        <f>Table49[[#This Row],[QUANTITY]]*Table49[[#This Row],[INV Prices]]</f>
        <v>0</v>
      </c>
      <c r="S4427" s="67"/>
      <c r="V4427" s="41"/>
      <c r="W4427" s="4" t="str">
        <f>IFERROR(VLOOKUP(Table49[[#This Row],[ITEM CODE]],Table2[[Item Code]:[Category ]],6,0),"")</f>
        <v/>
      </c>
      <c r="X4427" s="1" t="str">
        <f>IFERROR(VLOOKUP(Table49[[#This Row],[ITEM CODE]],Table2[[Item Code]:[Sub Category]],7,0),"")</f>
        <v/>
      </c>
      <c r="Y4427" s="68" t="str">
        <f>Table49[[#This Row],[PO Number]]&amp;COUNTIFS($E$5:E4427,E4427)</f>
        <v>0</v>
      </c>
    </row>
    <row r="4428" spans="1:25" ht="14.7" customHeight="1" x14ac:dyDescent="0.3">
      <c r="A4428" s="1" t="str">
        <f>IF(Table49[[#This Row],[ITEM NAME]]="","",ROW()-4)</f>
        <v/>
      </c>
      <c r="B4428" s="68"/>
      <c r="C4428" s="4" t="str">
        <f>IFERROR(VLOOKUP(B4428,Table14[],3,0),"")</f>
        <v/>
      </c>
      <c r="D4428" s="4" t="str">
        <f>IFERROR(VLOOKUP(B4428,Table14[],2,0),"")</f>
        <v/>
      </c>
      <c r="E4428" s="4"/>
      <c r="H4428" s="41" t="str">
        <f>IFERROR(VLOOKUP(Table49[[#This Row],[ITEM CODE]],Table2[[Item Code]:[Master Name]],2,0),"")</f>
        <v/>
      </c>
      <c r="I4428" s="41"/>
      <c r="J4428" s="65" t="str">
        <f>IFERROR(VLOOKUP(Table49[[#This Row],[ITEM CODE]],Table2[[Item Code]:[Master Name]],3,0),"")</f>
        <v/>
      </c>
      <c r="K4428" s="1" t="str">
        <f>IFERROR(VLOOKUP(Table49[[#This Row],[ITEM CODE]],Table2[[Item Code]:[Master Name]],9,0),"")</f>
        <v/>
      </c>
      <c r="L4428" s="1" t="str">
        <f>IFERROR(VLOOKUP(Table49[[#This Row],[ITEM CODE]],Table2[[Item Code]:[Master Name]],8,0),"")</f>
        <v/>
      </c>
      <c r="M4428" s="41"/>
      <c r="N4428" s="66">
        <f>IFERROR(VLOOKUP(Table49[[#This Row],[ITEM CODE]],Table2[[#All],[Item Code]:[Unit Cost]],10,0),0)</f>
        <v>0</v>
      </c>
      <c r="O4428" s="134">
        <f>IFERROR(VLOOKUP(Table49[[#This Row],[ITEM CODE]],Table2[[#All],[Item Code]:[Unit Cost]],10,0),0)</f>
        <v>0</v>
      </c>
      <c r="P4428" s="56"/>
      <c r="Q4428" s="58"/>
      <c r="R4428" s="58">
        <f>Table49[[#This Row],[QUANTITY]]*Table49[[#This Row],[INV Prices]]</f>
        <v>0</v>
      </c>
      <c r="S4428" s="67"/>
      <c r="V4428" s="41"/>
      <c r="W4428" s="4" t="str">
        <f>IFERROR(VLOOKUP(Table49[[#This Row],[ITEM CODE]],Table2[[Item Code]:[Category ]],6,0),"")</f>
        <v/>
      </c>
      <c r="X4428" s="1" t="str">
        <f>IFERROR(VLOOKUP(Table49[[#This Row],[ITEM CODE]],Table2[[Item Code]:[Sub Category]],7,0),"")</f>
        <v/>
      </c>
      <c r="Y4428" s="68" t="str">
        <f>Table49[[#This Row],[PO Number]]&amp;COUNTIFS($E$5:E4428,E4428)</f>
        <v>0</v>
      </c>
    </row>
    <row r="4429" spans="1:25" ht="14.7" customHeight="1" x14ac:dyDescent="0.3">
      <c r="A4429" s="1" t="str">
        <f>IF(Table49[[#This Row],[ITEM NAME]]="","",ROW()-4)</f>
        <v/>
      </c>
      <c r="B4429" s="68"/>
      <c r="C4429" s="4" t="str">
        <f>IFERROR(VLOOKUP(B4429,Table14[],3,0),"")</f>
        <v/>
      </c>
      <c r="D4429" s="4" t="str">
        <f>IFERROR(VLOOKUP(B4429,Table14[],2,0),"")</f>
        <v/>
      </c>
      <c r="E4429" s="4"/>
      <c r="H4429" s="41" t="str">
        <f>IFERROR(VLOOKUP(Table49[[#This Row],[ITEM CODE]],Table2[[Item Code]:[Master Name]],2,0),"")</f>
        <v/>
      </c>
      <c r="I4429" s="41"/>
      <c r="J4429" s="65" t="str">
        <f>IFERROR(VLOOKUP(Table49[[#This Row],[ITEM CODE]],Table2[[Item Code]:[Master Name]],3,0),"")</f>
        <v/>
      </c>
      <c r="K4429" s="1" t="str">
        <f>IFERROR(VLOOKUP(Table49[[#This Row],[ITEM CODE]],Table2[[Item Code]:[Master Name]],9,0),"")</f>
        <v/>
      </c>
      <c r="L4429" s="1" t="str">
        <f>IFERROR(VLOOKUP(Table49[[#This Row],[ITEM CODE]],Table2[[Item Code]:[Master Name]],8,0),"")</f>
        <v/>
      </c>
      <c r="M4429" s="41"/>
      <c r="N4429" s="66">
        <f>IFERROR(VLOOKUP(Table49[[#This Row],[ITEM CODE]],Table2[[#All],[Item Code]:[Unit Cost]],10,0),0)</f>
        <v>0</v>
      </c>
      <c r="O4429" s="134">
        <f>IFERROR(VLOOKUP(Table49[[#This Row],[ITEM CODE]],Table2[[#All],[Item Code]:[Unit Cost]],10,0),0)</f>
        <v>0</v>
      </c>
      <c r="P4429" s="56"/>
      <c r="Q4429" s="58"/>
      <c r="R4429" s="58">
        <f>Table49[[#This Row],[QUANTITY]]*Table49[[#This Row],[INV Prices]]</f>
        <v>0</v>
      </c>
      <c r="S4429" s="67"/>
      <c r="V4429" s="41"/>
      <c r="W4429" s="4" t="str">
        <f>IFERROR(VLOOKUP(Table49[[#This Row],[ITEM CODE]],Table2[[Item Code]:[Category ]],6,0),"")</f>
        <v/>
      </c>
      <c r="X4429" s="1" t="str">
        <f>IFERROR(VLOOKUP(Table49[[#This Row],[ITEM CODE]],Table2[[Item Code]:[Sub Category]],7,0),"")</f>
        <v/>
      </c>
      <c r="Y4429" s="68" t="str">
        <f>Table49[[#This Row],[PO Number]]&amp;COUNTIFS($E$5:E4429,E4429)</f>
        <v>0</v>
      </c>
    </row>
    <row r="4430" spans="1:25" ht="14.7" customHeight="1" x14ac:dyDescent="0.3">
      <c r="A4430" s="1" t="str">
        <f>IF(Table49[[#This Row],[ITEM NAME]]="","",ROW()-4)</f>
        <v/>
      </c>
      <c r="B4430" s="68"/>
      <c r="C4430" s="4" t="str">
        <f>IFERROR(VLOOKUP(B4430,Table14[],3,0),"")</f>
        <v/>
      </c>
      <c r="D4430" s="4" t="str">
        <f>IFERROR(VLOOKUP(B4430,Table14[],2,0),"")</f>
        <v/>
      </c>
      <c r="E4430" s="4"/>
      <c r="H4430" s="41" t="str">
        <f>IFERROR(VLOOKUP(Table49[[#This Row],[ITEM CODE]],Table2[[Item Code]:[Master Name]],2,0),"")</f>
        <v/>
      </c>
      <c r="I4430" s="41"/>
      <c r="J4430" s="65" t="str">
        <f>IFERROR(VLOOKUP(Table49[[#This Row],[ITEM CODE]],Table2[[Item Code]:[Master Name]],3,0),"")</f>
        <v/>
      </c>
      <c r="K4430" s="1" t="str">
        <f>IFERROR(VLOOKUP(Table49[[#This Row],[ITEM CODE]],Table2[[Item Code]:[Master Name]],9,0),"")</f>
        <v/>
      </c>
      <c r="L4430" s="1" t="str">
        <f>IFERROR(VLOOKUP(Table49[[#This Row],[ITEM CODE]],Table2[[Item Code]:[Master Name]],8,0),"")</f>
        <v/>
      </c>
      <c r="M4430" s="41"/>
      <c r="N4430" s="66">
        <f>IFERROR(VLOOKUP(Table49[[#This Row],[ITEM CODE]],Table2[[#All],[Item Code]:[Unit Cost]],10,0),0)</f>
        <v>0</v>
      </c>
      <c r="O4430" s="134">
        <f>IFERROR(VLOOKUP(Table49[[#This Row],[ITEM CODE]],Table2[[#All],[Item Code]:[Unit Cost]],10,0),0)</f>
        <v>0</v>
      </c>
      <c r="P4430" s="56"/>
      <c r="Q4430" s="58"/>
      <c r="R4430" s="58">
        <f>Table49[[#This Row],[QUANTITY]]*Table49[[#This Row],[INV Prices]]</f>
        <v>0</v>
      </c>
      <c r="S4430" s="67"/>
      <c r="V4430" s="41"/>
      <c r="W4430" s="4" t="str">
        <f>IFERROR(VLOOKUP(Table49[[#This Row],[ITEM CODE]],Table2[[Item Code]:[Category ]],6,0),"")</f>
        <v/>
      </c>
      <c r="X4430" s="1" t="str">
        <f>IFERROR(VLOOKUP(Table49[[#This Row],[ITEM CODE]],Table2[[Item Code]:[Sub Category]],7,0),"")</f>
        <v/>
      </c>
      <c r="Y4430" s="68" t="str">
        <f>Table49[[#This Row],[PO Number]]&amp;COUNTIFS($E$5:E4430,E4430)</f>
        <v>0</v>
      </c>
    </row>
    <row r="4431" spans="1:25" ht="14.7" customHeight="1" x14ac:dyDescent="0.3">
      <c r="A4431" s="1" t="str">
        <f>IF(Table49[[#This Row],[ITEM NAME]]="","",ROW()-4)</f>
        <v/>
      </c>
      <c r="B4431" s="68"/>
      <c r="C4431" s="4" t="str">
        <f>IFERROR(VLOOKUP(B4431,Table14[],3,0),"")</f>
        <v/>
      </c>
      <c r="D4431" s="4" t="str">
        <f>IFERROR(VLOOKUP(B4431,Table14[],2,0),"")</f>
        <v/>
      </c>
      <c r="E4431" s="4"/>
      <c r="H4431" s="41" t="str">
        <f>IFERROR(VLOOKUP(Table49[[#This Row],[ITEM CODE]],Table2[[Item Code]:[Master Name]],2,0),"")</f>
        <v/>
      </c>
      <c r="I4431" s="41"/>
      <c r="J4431" s="65" t="str">
        <f>IFERROR(VLOOKUP(Table49[[#This Row],[ITEM CODE]],Table2[[Item Code]:[Master Name]],3,0),"")</f>
        <v/>
      </c>
      <c r="K4431" s="1" t="str">
        <f>IFERROR(VLOOKUP(Table49[[#This Row],[ITEM CODE]],Table2[[Item Code]:[Master Name]],9,0),"")</f>
        <v/>
      </c>
      <c r="L4431" s="1" t="str">
        <f>IFERROR(VLOOKUP(Table49[[#This Row],[ITEM CODE]],Table2[[Item Code]:[Master Name]],8,0),"")</f>
        <v/>
      </c>
      <c r="M4431" s="41"/>
      <c r="N4431" s="66">
        <f>IFERROR(VLOOKUP(Table49[[#This Row],[ITEM CODE]],Table2[[#All],[Item Code]:[Unit Cost]],10,0),0)</f>
        <v>0</v>
      </c>
      <c r="O4431" s="134">
        <f>IFERROR(VLOOKUP(Table49[[#This Row],[ITEM CODE]],Table2[[#All],[Item Code]:[Unit Cost]],10,0),0)</f>
        <v>0</v>
      </c>
      <c r="P4431" s="56"/>
      <c r="Q4431" s="58"/>
      <c r="R4431" s="58">
        <f>Table49[[#This Row],[QUANTITY]]*Table49[[#This Row],[INV Prices]]</f>
        <v>0</v>
      </c>
      <c r="S4431" s="67"/>
      <c r="V4431" s="41"/>
      <c r="W4431" s="4" t="str">
        <f>IFERROR(VLOOKUP(Table49[[#This Row],[ITEM CODE]],Table2[[Item Code]:[Category ]],6,0),"")</f>
        <v/>
      </c>
      <c r="X4431" s="1" t="str">
        <f>IFERROR(VLOOKUP(Table49[[#This Row],[ITEM CODE]],Table2[[Item Code]:[Sub Category]],7,0),"")</f>
        <v/>
      </c>
      <c r="Y4431" s="68" t="str">
        <f>Table49[[#This Row],[PO Number]]&amp;COUNTIFS($E$5:E4431,E4431)</f>
        <v>0</v>
      </c>
    </row>
    <row r="4432" spans="1:25" ht="14.7" customHeight="1" x14ac:dyDescent="0.3">
      <c r="A4432" s="1" t="str">
        <f>IF(Table49[[#This Row],[ITEM NAME]]="","",ROW()-4)</f>
        <v/>
      </c>
      <c r="B4432" s="68"/>
      <c r="C4432" s="4" t="str">
        <f>IFERROR(VLOOKUP(B4432,Table14[],3,0),"")</f>
        <v/>
      </c>
      <c r="D4432" s="4" t="str">
        <f>IFERROR(VLOOKUP(B4432,Table14[],2,0),"")</f>
        <v/>
      </c>
      <c r="E4432" s="4"/>
      <c r="H4432" s="41" t="str">
        <f>IFERROR(VLOOKUP(Table49[[#This Row],[ITEM CODE]],Table2[[Item Code]:[Master Name]],2,0),"")</f>
        <v/>
      </c>
      <c r="I4432" s="41"/>
      <c r="J4432" s="65" t="str">
        <f>IFERROR(VLOOKUP(Table49[[#This Row],[ITEM CODE]],Table2[[Item Code]:[Master Name]],3,0),"")</f>
        <v/>
      </c>
      <c r="K4432" s="1" t="str">
        <f>IFERROR(VLOOKUP(Table49[[#This Row],[ITEM CODE]],Table2[[Item Code]:[Master Name]],9,0),"")</f>
        <v/>
      </c>
      <c r="L4432" s="1" t="str">
        <f>IFERROR(VLOOKUP(Table49[[#This Row],[ITEM CODE]],Table2[[Item Code]:[Master Name]],8,0),"")</f>
        <v/>
      </c>
      <c r="M4432" s="41"/>
      <c r="N4432" s="66">
        <f>IFERROR(VLOOKUP(Table49[[#This Row],[ITEM CODE]],Table2[[#All],[Item Code]:[Unit Cost]],10,0),0)</f>
        <v>0</v>
      </c>
      <c r="O4432" s="134">
        <f>IFERROR(VLOOKUP(Table49[[#This Row],[ITEM CODE]],Table2[[#All],[Item Code]:[Unit Cost]],10,0),0)</f>
        <v>0</v>
      </c>
      <c r="P4432" s="56"/>
      <c r="Q4432" s="58"/>
      <c r="R4432" s="58">
        <f>Table49[[#This Row],[QUANTITY]]*Table49[[#This Row],[INV Prices]]</f>
        <v>0</v>
      </c>
      <c r="S4432" s="67"/>
      <c r="V4432" s="41"/>
      <c r="W4432" s="4" t="str">
        <f>IFERROR(VLOOKUP(Table49[[#This Row],[ITEM CODE]],Table2[[Item Code]:[Category ]],6,0),"")</f>
        <v/>
      </c>
      <c r="X4432" s="1" t="str">
        <f>IFERROR(VLOOKUP(Table49[[#This Row],[ITEM CODE]],Table2[[Item Code]:[Sub Category]],7,0),"")</f>
        <v/>
      </c>
      <c r="Y4432" s="68" t="str">
        <f>Table49[[#This Row],[PO Number]]&amp;COUNTIFS($E$5:E4432,E4432)</f>
        <v>0</v>
      </c>
    </row>
    <row r="4433" spans="1:25" ht="14.7" customHeight="1" x14ac:dyDescent="0.3">
      <c r="A4433" s="1" t="str">
        <f>IF(Table49[[#This Row],[ITEM NAME]]="","",ROW()-4)</f>
        <v/>
      </c>
      <c r="B4433" s="68"/>
      <c r="C4433" s="4" t="str">
        <f>IFERROR(VLOOKUP(B4433,Table14[],3,0),"")</f>
        <v/>
      </c>
      <c r="D4433" s="4" t="str">
        <f>IFERROR(VLOOKUP(B4433,Table14[],2,0),"")</f>
        <v/>
      </c>
      <c r="E4433" s="4"/>
      <c r="H4433" s="41" t="str">
        <f>IFERROR(VLOOKUP(Table49[[#This Row],[ITEM CODE]],Table2[[Item Code]:[Master Name]],2,0),"")</f>
        <v/>
      </c>
      <c r="I4433" s="41"/>
      <c r="J4433" s="65" t="str">
        <f>IFERROR(VLOOKUP(Table49[[#This Row],[ITEM CODE]],Table2[[Item Code]:[Master Name]],3,0),"")</f>
        <v/>
      </c>
      <c r="K4433" s="1" t="str">
        <f>IFERROR(VLOOKUP(Table49[[#This Row],[ITEM CODE]],Table2[[Item Code]:[Master Name]],9,0),"")</f>
        <v/>
      </c>
      <c r="L4433" s="1" t="str">
        <f>IFERROR(VLOOKUP(Table49[[#This Row],[ITEM CODE]],Table2[[Item Code]:[Master Name]],8,0),"")</f>
        <v/>
      </c>
      <c r="M4433" s="41"/>
      <c r="N4433" s="66">
        <f>IFERROR(VLOOKUP(Table49[[#This Row],[ITEM CODE]],Table2[[#All],[Item Code]:[Unit Cost]],10,0),0)</f>
        <v>0</v>
      </c>
      <c r="O4433" s="134">
        <f>IFERROR(VLOOKUP(Table49[[#This Row],[ITEM CODE]],Table2[[#All],[Item Code]:[Unit Cost]],10,0),0)</f>
        <v>0</v>
      </c>
      <c r="P4433" s="56"/>
      <c r="Q4433" s="58"/>
      <c r="R4433" s="58">
        <f>Table49[[#This Row],[QUANTITY]]*Table49[[#This Row],[INV Prices]]</f>
        <v>0</v>
      </c>
      <c r="S4433" s="67"/>
      <c r="V4433" s="41"/>
      <c r="W4433" s="4" t="str">
        <f>IFERROR(VLOOKUP(Table49[[#This Row],[ITEM CODE]],Table2[[Item Code]:[Category ]],6,0),"")</f>
        <v/>
      </c>
      <c r="X4433" s="1" t="str">
        <f>IFERROR(VLOOKUP(Table49[[#This Row],[ITEM CODE]],Table2[[Item Code]:[Sub Category]],7,0),"")</f>
        <v/>
      </c>
      <c r="Y4433" s="68" t="str">
        <f>Table49[[#This Row],[PO Number]]&amp;COUNTIFS($E$5:E4433,E4433)</f>
        <v>0</v>
      </c>
    </row>
    <row r="4434" spans="1:25" ht="14.7" customHeight="1" x14ac:dyDescent="0.3">
      <c r="A4434" s="1" t="str">
        <f>IF(Table49[[#This Row],[ITEM NAME]]="","",ROW()-4)</f>
        <v/>
      </c>
      <c r="B4434" s="68"/>
      <c r="C4434" s="4" t="str">
        <f>IFERROR(VLOOKUP(B4434,Table14[],3,0),"")</f>
        <v/>
      </c>
      <c r="D4434" s="4" t="str">
        <f>IFERROR(VLOOKUP(B4434,Table14[],2,0),"")</f>
        <v/>
      </c>
      <c r="E4434" s="4"/>
      <c r="H4434" s="41" t="str">
        <f>IFERROR(VLOOKUP(Table49[[#This Row],[ITEM CODE]],Table2[[Item Code]:[Master Name]],2,0),"")</f>
        <v/>
      </c>
      <c r="I4434" s="41"/>
      <c r="J4434" s="65" t="str">
        <f>IFERROR(VLOOKUP(Table49[[#This Row],[ITEM CODE]],Table2[[Item Code]:[Master Name]],3,0),"")</f>
        <v/>
      </c>
      <c r="K4434" s="1" t="str">
        <f>IFERROR(VLOOKUP(Table49[[#This Row],[ITEM CODE]],Table2[[Item Code]:[Master Name]],9,0),"")</f>
        <v/>
      </c>
      <c r="L4434" s="1" t="str">
        <f>IFERROR(VLOOKUP(Table49[[#This Row],[ITEM CODE]],Table2[[Item Code]:[Master Name]],8,0),"")</f>
        <v/>
      </c>
      <c r="M4434" s="41"/>
      <c r="N4434" s="66">
        <f>IFERROR(VLOOKUP(Table49[[#This Row],[ITEM CODE]],Table2[[#All],[Item Code]:[Unit Cost]],10,0),0)</f>
        <v>0</v>
      </c>
      <c r="O4434" s="134">
        <f>IFERROR(VLOOKUP(Table49[[#This Row],[ITEM CODE]],Table2[[#All],[Item Code]:[Unit Cost]],10,0),0)</f>
        <v>0</v>
      </c>
      <c r="P4434" s="56"/>
      <c r="Q4434" s="58"/>
      <c r="R4434" s="58">
        <f>Table49[[#This Row],[QUANTITY]]*Table49[[#This Row],[INV Prices]]</f>
        <v>0</v>
      </c>
      <c r="S4434" s="67"/>
      <c r="V4434" s="41"/>
      <c r="W4434" s="4" t="str">
        <f>IFERROR(VLOOKUP(Table49[[#This Row],[ITEM CODE]],Table2[[Item Code]:[Category ]],6,0),"")</f>
        <v/>
      </c>
      <c r="X4434" s="1" t="str">
        <f>IFERROR(VLOOKUP(Table49[[#This Row],[ITEM CODE]],Table2[[Item Code]:[Sub Category]],7,0),"")</f>
        <v/>
      </c>
      <c r="Y4434" s="68" t="str">
        <f>Table49[[#This Row],[PO Number]]&amp;COUNTIFS($E$5:E4434,E4434)</f>
        <v>0</v>
      </c>
    </row>
    <row r="4435" spans="1:25" ht="14.7" customHeight="1" x14ac:dyDescent="0.3">
      <c r="A4435" s="1" t="str">
        <f>IF(Table49[[#This Row],[ITEM NAME]]="","",ROW()-4)</f>
        <v/>
      </c>
      <c r="B4435" s="68"/>
      <c r="C4435" s="4" t="str">
        <f>IFERROR(VLOOKUP(B4435,Table14[],3,0),"")</f>
        <v/>
      </c>
      <c r="D4435" s="4" t="str">
        <f>IFERROR(VLOOKUP(B4435,Table14[],2,0),"")</f>
        <v/>
      </c>
      <c r="E4435" s="4"/>
      <c r="H4435" s="41" t="str">
        <f>IFERROR(VLOOKUP(Table49[[#This Row],[ITEM CODE]],Table2[[Item Code]:[Master Name]],2,0),"")</f>
        <v/>
      </c>
      <c r="I4435" s="41"/>
      <c r="J4435" s="65" t="str">
        <f>IFERROR(VLOOKUP(Table49[[#This Row],[ITEM CODE]],Table2[[Item Code]:[Master Name]],3,0),"")</f>
        <v/>
      </c>
      <c r="K4435" s="1" t="str">
        <f>IFERROR(VLOOKUP(Table49[[#This Row],[ITEM CODE]],Table2[[Item Code]:[Master Name]],9,0),"")</f>
        <v/>
      </c>
      <c r="L4435" s="1" t="str">
        <f>IFERROR(VLOOKUP(Table49[[#This Row],[ITEM CODE]],Table2[[Item Code]:[Master Name]],8,0),"")</f>
        <v/>
      </c>
      <c r="M4435" s="41"/>
      <c r="N4435" s="66">
        <f>IFERROR(VLOOKUP(Table49[[#This Row],[ITEM CODE]],Table2[[#All],[Item Code]:[Unit Cost]],10,0),0)</f>
        <v>0</v>
      </c>
      <c r="O4435" s="134">
        <f>IFERROR(VLOOKUP(Table49[[#This Row],[ITEM CODE]],Table2[[#All],[Item Code]:[Unit Cost]],10,0),0)</f>
        <v>0</v>
      </c>
      <c r="P4435" s="56"/>
      <c r="Q4435" s="58"/>
      <c r="R4435" s="58">
        <f>Table49[[#This Row],[QUANTITY]]*Table49[[#This Row],[INV Prices]]</f>
        <v>0</v>
      </c>
      <c r="S4435" s="67"/>
      <c r="V4435" s="41"/>
      <c r="W4435" s="4" t="str">
        <f>IFERROR(VLOOKUP(Table49[[#This Row],[ITEM CODE]],Table2[[Item Code]:[Category ]],6,0),"")</f>
        <v/>
      </c>
      <c r="X4435" s="1" t="str">
        <f>IFERROR(VLOOKUP(Table49[[#This Row],[ITEM CODE]],Table2[[Item Code]:[Sub Category]],7,0),"")</f>
        <v/>
      </c>
      <c r="Y4435" s="68" t="str">
        <f>Table49[[#This Row],[PO Number]]&amp;COUNTIFS($E$5:E4435,E4435)</f>
        <v>0</v>
      </c>
    </row>
    <row r="4436" spans="1:25" ht="14.7" customHeight="1" x14ac:dyDescent="0.3">
      <c r="A4436" s="1" t="str">
        <f>IF(Table49[[#This Row],[ITEM NAME]]="","",ROW()-4)</f>
        <v/>
      </c>
      <c r="B4436" s="68"/>
      <c r="C4436" s="4" t="str">
        <f>IFERROR(VLOOKUP(B4436,Table14[],3,0),"")</f>
        <v/>
      </c>
      <c r="D4436" s="4" t="str">
        <f>IFERROR(VLOOKUP(B4436,Table14[],2,0),"")</f>
        <v/>
      </c>
      <c r="E4436" s="4"/>
      <c r="H4436" s="41" t="str">
        <f>IFERROR(VLOOKUP(Table49[[#This Row],[ITEM CODE]],Table2[[Item Code]:[Master Name]],2,0),"")</f>
        <v/>
      </c>
      <c r="I4436" s="41"/>
      <c r="J4436" s="65" t="str">
        <f>IFERROR(VLOOKUP(Table49[[#This Row],[ITEM CODE]],Table2[[Item Code]:[Master Name]],3,0),"")</f>
        <v/>
      </c>
      <c r="K4436" s="1" t="str">
        <f>IFERROR(VLOOKUP(Table49[[#This Row],[ITEM CODE]],Table2[[Item Code]:[Master Name]],9,0),"")</f>
        <v/>
      </c>
      <c r="L4436" s="1" t="str">
        <f>IFERROR(VLOOKUP(Table49[[#This Row],[ITEM CODE]],Table2[[Item Code]:[Master Name]],8,0),"")</f>
        <v/>
      </c>
      <c r="M4436" s="41"/>
      <c r="N4436" s="66">
        <f>IFERROR(VLOOKUP(Table49[[#This Row],[ITEM CODE]],Table2[[#All],[Item Code]:[Unit Cost]],10,0),0)</f>
        <v>0</v>
      </c>
      <c r="O4436" s="134">
        <f>IFERROR(VLOOKUP(Table49[[#This Row],[ITEM CODE]],Table2[[#All],[Item Code]:[Unit Cost]],10,0),0)</f>
        <v>0</v>
      </c>
      <c r="P4436" s="56"/>
      <c r="Q4436" s="58"/>
      <c r="R4436" s="58">
        <f>Table49[[#This Row],[QUANTITY]]*Table49[[#This Row],[INV Prices]]</f>
        <v>0</v>
      </c>
      <c r="S4436" s="67"/>
      <c r="V4436" s="41"/>
      <c r="W4436" s="4" t="str">
        <f>IFERROR(VLOOKUP(Table49[[#This Row],[ITEM CODE]],Table2[[Item Code]:[Category ]],6,0),"")</f>
        <v/>
      </c>
      <c r="X4436" s="1" t="str">
        <f>IFERROR(VLOOKUP(Table49[[#This Row],[ITEM CODE]],Table2[[Item Code]:[Sub Category]],7,0),"")</f>
        <v/>
      </c>
      <c r="Y4436" s="68" t="str">
        <f>Table49[[#This Row],[PO Number]]&amp;COUNTIFS($E$5:E4436,E4436)</f>
        <v>0</v>
      </c>
    </row>
    <row r="4437" spans="1:25" ht="14.7" customHeight="1" x14ac:dyDescent="0.3">
      <c r="A4437" s="1" t="str">
        <f>IF(Table49[[#This Row],[ITEM NAME]]="","",ROW()-4)</f>
        <v/>
      </c>
      <c r="B4437" s="68"/>
      <c r="C4437" s="4" t="str">
        <f>IFERROR(VLOOKUP(B4437,Table14[],3,0),"")</f>
        <v/>
      </c>
      <c r="D4437" s="4" t="str">
        <f>IFERROR(VLOOKUP(B4437,Table14[],2,0),"")</f>
        <v/>
      </c>
      <c r="E4437" s="4"/>
      <c r="H4437" s="41" t="str">
        <f>IFERROR(VLOOKUP(Table49[[#This Row],[ITEM CODE]],Table2[[Item Code]:[Master Name]],2,0),"")</f>
        <v/>
      </c>
      <c r="I4437" s="41"/>
      <c r="J4437" s="65" t="str">
        <f>IFERROR(VLOOKUP(Table49[[#This Row],[ITEM CODE]],Table2[[Item Code]:[Master Name]],3,0),"")</f>
        <v/>
      </c>
      <c r="K4437" s="1" t="str">
        <f>IFERROR(VLOOKUP(Table49[[#This Row],[ITEM CODE]],Table2[[Item Code]:[Master Name]],9,0),"")</f>
        <v/>
      </c>
      <c r="L4437" s="1" t="str">
        <f>IFERROR(VLOOKUP(Table49[[#This Row],[ITEM CODE]],Table2[[Item Code]:[Master Name]],8,0),"")</f>
        <v/>
      </c>
      <c r="M4437" s="41"/>
      <c r="N4437" s="66">
        <f>IFERROR(VLOOKUP(Table49[[#This Row],[ITEM CODE]],Table2[[#All],[Item Code]:[Unit Cost]],10,0),0)</f>
        <v>0</v>
      </c>
      <c r="O4437" s="134">
        <f>IFERROR(VLOOKUP(Table49[[#This Row],[ITEM CODE]],Table2[[#All],[Item Code]:[Unit Cost]],10,0),0)</f>
        <v>0</v>
      </c>
      <c r="P4437" s="56"/>
      <c r="Q4437" s="58"/>
      <c r="R4437" s="58">
        <f>Table49[[#This Row],[QUANTITY]]*Table49[[#This Row],[INV Prices]]</f>
        <v>0</v>
      </c>
      <c r="S4437" s="67"/>
      <c r="V4437" s="41"/>
      <c r="W4437" s="4" t="str">
        <f>IFERROR(VLOOKUP(Table49[[#This Row],[ITEM CODE]],Table2[[Item Code]:[Category ]],6,0),"")</f>
        <v/>
      </c>
      <c r="X4437" s="1" t="str">
        <f>IFERROR(VLOOKUP(Table49[[#This Row],[ITEM CODE]],Table2[[Item Code]:[Sub Category]],7,0),"")</f>
        <v/>
      </c>
      <c r="Y4437" s="68" t="str">
        <f>Table49[[#This Row],[PO Number]]&amp;COUNTIFS($E$5:E4437,E4437)</f>
        <v>0</v>
      </c>
    </row>
    <row r="4438" spans="1:25" ht="14.7" customHeight="1" x14ac:dyDescent="0.3">
      <c r="A4438" s="1" t="str">
        <f>IF(Table49[[#This Row],[ITEM NAME]]="","",ROW()-4)</f>
        <v/>
      </c>
      <c r="B4438" s="68"/>
      <c r="C4438" s="4" t="str">
        <f>IFERROR(VLOOKUP(B4438,Table14[],3,0),"")</f>
        <v/>
      </c>
      <c r="D4438" s="4" t="str">
        <f>IFERROR(VLOOKUP(B4438,Table14[],2,0),"")</f>
        <v/>
      </c>
      <c r="E4438" s="4"/>
      <c r="H4438" s="41" t="str">
        <f>IFERROR(VLOOKUP(Table49[[#This Row],[ITEM CODE]],Table2[[Item Code]:[Master Name]],2,0),"")</f>
        <v/>
      </c>
      <c r="I4438" s="41"/>
      <c r="J4438" s="65" t="str">
        <f>IFERROR(VLOOKUP(Table49[[#This Row],[ITEM CODE]],Table2[[Item Code]:[Master Name]],3,0),"")</f>
        <v/>
      </c>
      <c r="K4438" s="1" t="str">
        <f>IFERROR(VLOOKUP(Table49[[#This Row],[ITEM CODE]],Table2[[Item Code]:[Master Name]],9,0),"")</f>
        <v/>
      </c>
      <c r="L4438" s="1" t="str">
        <f>IFERROR(VLOOKUP(Table49[[#This Row],[ITEM CODE]],Table2[[Item Code]:[Master Name]],8,0),"")</f>
        <v/>
      </c>
      <c r="M4438" s="41"/>
      <c r="N4438" s="66">
        <f>IFERROR(VLOOKUP(Table49[[#This Row],[ITEM CODE]],Table2[[#All],[Item Code]:[Unit Cost]],10,0),0)</f>
        <v>0</v>
      </c>
      <c r="O4438" s="134">
        <f>IFERROR(VLOOKUP(Table49[[#This Row],[ITEM CODE]],Table2[[#All],[Item Code]:[Unit Cost]],10,0),0)</f>
        <v>0</v>
      </c>
      <c r="P4438" s="56"/>
      <c r="Q4438" s="58"/>
      <c r="R4438" s="58">
        <f>Table49[[#This Row],[QUANTITY]]*Table49[[#This Row],[INV Prices]]</f>
        <v>0</v>
      </c>
      <c r="S4438" s="67"/>
      <c r="V4438" s="41"/>
      <c r="W4438" s="4" t="str">
        <f>IFERROR(VLOOKUP(Table49[[#This Row],[ITEM CODE]],Table2[[Item Code]:[Category ]],6,0),"")</f>
        <v/>
      </c>
      <c r="X4438" s="1" t="str">
        <f>IFERROR(VLOOKUP(Table49[[#This Row],[ITEM CODE]],Table2[[Item Code]:[Sub Category]],7,0),"")</f>
        <v/>
      </c>
      <c r="Y4438" s="68" t="str">
        <f>Table49[[#This Row],[PO Number]]&amp;COUNTIFS($E$5:E4438,E4438)</f>
        <v>0</v>
      </c>
    </row>
    <row r="4439" spans="1:25" ht="14.7" customHeight="1" x14ac:dyDescent="0.3">
      <c r="A4439" s="1" t="str">
        <f>IF(Table49[[#This Row],[ITEM NAME]]="","",ROW()-4)</f>
        <v/>
      </c>
      <c r="B4439" s="68"/>
      <c r="C4439" s="4" t="str">
        <f>IFERROR(VLOOKUP(B4439,Table14[],3,0),"")</f>
        <v/>
      </c>
      <c r="D4439" s="4" t="str">
        <f>IFERROR(VLOOKUP(B4439,Table14[],2,0),"")</f>
        <v/>
      </c>
      <c r="E4439" s="4"/>
      <c r="H4439" s="41" t="str">
        <f>IFERROR(VLOOKUP(Table49[[#This Row],[ITEM CODE]],Table2[[Item Code]:[Master Name]],2,0),"")</f>
        <v/>
      </c>
      <c r="I4439" s="41"/>
      <c r="J4439" s="65" t="str">
        <f>IFERROR(VLOOKUP(Table49[[#This Row],[ITEM CODE]],Table2[[Item Code]:[Master Name]],3,0),"")</f>
        <v/>
      </c>
      <c r="K4439" s="1" t="str">
        <f>IFERROR(VLOOKUP(Table49[[#This Row],[ITEM CODE]],Table2[[Item Code]:[Master Name]],9,0),"")</f>
        <v/>
      </c>
      <c r="L4439" s="1" t="str">
        <f>IFERROR(VLOOKUP(Table49[[#This Row],[ITEM CODE]],Table2[[Item Code]:[Master Name]],8,0),"")</f>
        <v/>
      </c>
      <c r="M4439" s="41"/>
      <c r="N4439" s="66">
        <f>IFERROR(VLOOKUP(Table49[[#This Row],[ITEM CODE]],Table2[[#All],[Item Code]:[Unit Cost]],10,0),0)</f>
        <v>0</v>
      </c>
      <c r="O4439" s="134">
        <f>IFERROR(VLOOKUP(Table49[[#This Row],[ITEM CODE]],Table2[[#All],[Item Code]:[Unit Cost]],10,0),0)</f>
        <v>0</v>
      </c>
      <c r="P4439" s="56"/>
      <c r="Q4439" s="58"/>
      <c r="R4439" s="58">
        <f>Table49[[#This Row],[QUANTITY]]*Table49[[#This Row],[INV Prices]]</f>
        <v>0</v>
      </c>
      <c r="S4439" s="67"/>
      <c r="V4439" s="41"/>
      <c r="W4439" s="4" t="str">
        <f>IFERROR(VLOOKUP(Table49[[#This Row],[ITEM CODE]],Table2[[Item Code]:[Category ]],6,0),"")</f>
        <v/>
      </c>
      <c r="X4439" s="1" t="str">
        <f>IFERROR(VLOOKUP(Table49[[#This Row],[ITEM CODE]],Table2[[Item Code]:[Sub Category]],7,0),"")</f>
        <v/>
      </c>
      <c r="Y4439" s="68" t="str">
        <f>Table49[[#This Row],[PO Number]]&amp;COUNTIFS($E$5:E4439,E4439)</f>
        <v>0</v>
      </c>
    </row>
    <row r="4440" spans="1:25" ht="14.7" customHeight="1" x14ac:dyDescent="0.3">
      <c r="A4440" s="1" t="str">
        <f>IF(Table49[[#This Row],[ITEM NAME]]="","",ROW()-4)</f>
        <v/>
      </c>
      <c r="B4440" s="68"/>
      <c r="C4440" s="4" t="str">
        <f>IFERROR(VLOOKUP(B4440,Table14[],3,0),"")</f>
        <v/>
      </c>
      <c r="D4440" s="4" t="str">
        <f>IFERROR(VLOOKUP(B4440,Table14[],2,0),"")</f>
        <v/>
      </c>
      <c r="E4440" s="4"/>
      <c r="H4440" s="41" t="str">
        <f>IFERROR(VLOOKUP(Table49[[#This Row],[ITEM CODE]],Table2[[Item Code]:[Master Name]],2,0),"")</f>
        <v/>
      </c>
      <c r="I4440" s="41"/>
      <c r="J4440" s="65" t="str">
        <f>IFERROR(VLOOKUP(Table49[[#This Row],[ITEM CODE]],Table2[[Item Code]:[Master Name]],3,0),"")</f>
        <v/>
      </c>
      <c r="K4440" s="1" t="str">
        <f>IFERROR(VLOOKUP(Table49[[#This Row],[ITEM CODE]],Table2[[Item Code]:[Master Name]],9,0),"")</f>
        <v/>
      </c>
      <c r="L4440" s="1" t="str">
        <f>IFERROR(VLOOKUP(Table49[[#This Row],[ITEM CODE]],Table2[[Item Code]:[Master Name]],8,0),"")</f>
        <v/>
      </c>
      <c r="M4440" s="41"/>
      <c r="N4440" s="66">
        <f>IFERROR(VLOOKUP(Table49[[#This Row],[ITEM CODE]],Table2[[#All],[Item Code]:[Unit Cost]],10,0),0)</f>
        <v>0</v>
      </c>
      <c r="O4440" s="134">
        <f>IFERROR(VLOOKUP(Table49[[#This Row],[ITEM CODE]],Table2[[#All],[Item Code]:[Unit Cost]],10,0),0)</f>
        <v>0</v>
      </c>
      <c r="P4440" s="56"/>
      <c r="Q4440" s="58"/>
      <c r="R4440" s="58">
        <f>Table49[[#This Row],[QUANTITY]]*Table49[[#This Row],[INV Prices]]</f>
        <v>0</v>
      </c>
      <c r="S4440" s="67"/>
      <c r="V4440" s="41"/>
      <c r="W4440" s="4" t="str">
        <f>IFERROR(VLOOKUP(Table49[[#This Row],[ITEM CODE]],Table2[[Item Code]:[Category ]],6,0),"")</f>
        <v/>
      </c>
      <c r="X4440" s="1" t="str">
        <f>IFERROR(VLOOKUP(Table49[[#This Row],[ITEM CODE]],Table2[[Item Code]:[Sub Category]],7,0),"")</f>
        <v/>
      </c>
      <c r="Y4440" s="68" t="str">
        <f>Table49[[#This Row],[PO Number]]&amp;COUNTIFS($E$5:E4440,E4440)</f>
        <v>0</v>
      </c>
    </row>
    <row r="4441" spans="1:25" ht="14.7" customHeight="1" x14ac:dyDescent="0.3">
      <c r="A4441" s="1" t="str">
        <f>IF(Table49[[#This Row],[ITEM NAME]]="","",ROW()-4)</f>
        <v/>
      </c>
      <c r="B4441" s="68"/>
      <c r="C4441" s="4" t="str">
        <f>IFERROR(VLOOKUP(B4441,Table14[],3,0),"")</f>
        <v/>
      </c>
      <c r="D4441" s="4" t="str">
        <f>IFERROR(VLOOKUP(B4441,Table14[],2,0),"")</f>
        <v/>
      </c>
      <c r="E4441" s="4"/>
      <c r="H4441" s="41" t="str">
        <f>IFERROR(VLOOKUP(Table49[[#This Row],[ITEM CODE]],Table2[[Item Code]:[Master Name]],2,0),"")</f>
        <v/>
      </c>
      <c r="I4441" s="41"/>
      <c r="J4441" s="65" t="str">
        <f>IFERROR(VLOOKUP(Table49[[#This Row],[ITEM CODE]],Table2[[Item Code]:[Master Name]],3,0),"")</f>
        <v/>
      </c>
      <c r="K4441" s="1" t="str">
        <f>IFERROR(VLOOKUP(Table49[[#This Row],[ITEM CODE]],Table2[[Item Code]:[Master Name]],9,0),"")</f>
        <v/>
      </c>
      <c r="L4441" s="1" t="str">
        <f>IFERROR(VLOOKUP(Table49[[#This Row],[ITEM CODE]],Table2[[Item Code]:[Master Name]],8,0),"")</f>
        <v/>
      </c>
      <c r="M4441" s="41"/>
      <c r="N4441" s="66">
        <f>IFERROR(VLOOKUP(Table49[[#This Row],[ITEM CODE]],Table2[[#All],[Item Code]:[Unit Cost]],10,0),0)</f>
        <v>0</v>
      </c>
      <c r="O4441" s="134">
        <f>IFERROR(VLOOKUP(Table49[[#This Row],[ITEM CODE]],Table2[[#All],[Item Code]:[Unit Cost]],10,0),0)</f>
        <v>0</v>
      </c>
      <c r="P4441" s="56"/>
      <c r="Q4441" s="58"/>
      <c r="R4441" s="58">
        <f>Table49[[#This Row],[QUANTITY]]*Table49[[#This Row],[INV Prices]]</f>
        <v>0</v>
      </c>
      <c r="S4441" s="67"/>
      <c r="V4441" s="41"/>
      <c r="W4441" s="4" t="str">
        <f>IFERROR(VLOOKUP(Table49[[#This Row],[ITEM CODE]],Table2[[Item Code]:[Category ]],6,0),"")</f>
        <v/>
      </c>
      <c r="X4441" s="1" t="str">
        <f>IFERROR(VLOOKUP(Table49[[#This Row],[ITEM CODE]],Table2[[Item Code]:[Sub Category]],7,0),"")</f>
        <v/>
      </c>
      <c r="Y4441" s="68" t="str">
        <f>Table49[[#This Row],[PO Number]]&amp;COUNTIFS($E$5:E4441,E4441)</f>
        <v>0</v>
      </c>
    </row>
    <row r="4442" spans="1:25" ht="14.7" customHeight="1" x14ac:dyDescent="0.3">
      <c r="A4442" s="1" t="str">
        <f>IF(Table49[[#This Row],[ITEM NAME]]="","",ROW()-4)</f>
        <v/>
      </c>
      <c r="B4442" s="68"/>
      <c r="C4442" s="4" t="str">
        <f>IFERROR(VLOOKUP(B4442,Table14[],3,0),"")</f>
        <v/>
      </c>
      <c r="D4442" s="4" t="str">
        <f>IFERROR(VLOOKUP(B4442,Table14[],2,0),"")</f>
        <v/>
      </c>
      <c r="E4442" s="4"/>
      <c r="H4442" s="41" t="str">
        <f>IFERROR(VLOOKUP(Table49[[#This Row],[ITEM CODE]],Table2[[Item Code]:[Master Name]],2,0),"")</f>
        <v/>
      </c>
      <c r="I4442" s="41"/>
      <c r="J4442" s="65" t="str">
        <f>IFERROR(VLOOKUP(Table49[[#This Row],[ITEM CODE]],Table2[[Item Code]:[Master Name]],3,0),"")</f>
        <v/>
      </c>
      <c r="K4442" s="1" t="str">
        <f>IFERROR(VLOOKUP(Table49[[#This Row],[ITEM CODE]],Table2[[Item Code]:[Master Name]],9,0),"")</f>
        <v/>
      </c>
      <c r="L4442" s="1" t="str">
        <f>IFERROR(VLOOKUP(Table49[[#This Row],[ITEM CODE]],Table2[[Item Code]:[Master Name]],8,0),"")</f>
        <v/>
      </c>
      <c r="M4442" s="41"/>
      <c r="N4442" s="66">
        <f>IFERROR(VLOOKUP(Table49[[#This Row],[ITEM CODE]],Table2[[#All],[Item Code]:[Unit Cost]],10,0),0)</f>
        <v>0</v>
      </c>
      <c r="O4442" s="134">
        <f>IFERROR(VLOOKUP(Table49[[#This Row],[ITEM CODE]],Table2[[#All],[Item Code]:[Unit Cost]],10,0),0)</f>
        <v>0</v>
      </c>
      <c r="P4442" s="56"/>
      <c r="Q4442" s="58"/>
      <c r="R4442" s="58">
        <f>Table49[[#This Row],[QUANTITY]]*Table49[[#This Row],[INV Prices]]</f>
        <v>0</v>
      </c>
      <c r="S4442" s="67"/>
      <c r="V4442" s="41"/>
      <c r="W4442" s="4" t="str">
        <f>IFERROR(VLOOKUP(Table49[[#This Row],[ITEM CODE]],Table2[[Item Code]:[Category ]],6,0),"")</f>
        <v/>
      </c>
      <c r="X4442" s="1" t="str">
        <f>IFERROR(VLOOKUP(Table49[[#This Row],[ITEM CODE]],Table2[[Item Code]:[Sub Category]],7,0),"")</f>
        <v/>
      </c>
      <c r="Y4442" s="68" t="str">
        <f>Table49[[#This Row],[PO Number]]&amp;COUNTIFS($E$5:E4442,E4442)</f>
        <v>0</v>
      </c>
    </row>
    <row r="4443" spans="1:25" ht="14.7" customHeight="1" x14ac:dyDescent="0.3">
      <c r="A4443" s="1" t="str">
        <f>IF(Table49[[#This Row],[ITEM NAME]]="","",ROW()-4)</f>
        <v/>
      </c>
      <c r="B4443" s="68"/>
      <c r="C4443" s="4" t="str">
        <f>IFERROR(VLOOKUP(B4443,Table14[],3,0),"")</f>
        <v/>
      </c>
      <c r="D4443" s="4" t="str">
        <f>IFERROR(VLOOKUP(B4443,Table14[],2,0),"")</f>
        <v/>
      </c>
      <c r="E4443" s="4"/>
      <c r="H4443" s="41" t="str">
        <f>IFERROR(VLOOKUP(Table49[[#This Row],[ITEM CODE]],Table2[[Item Code]:[Master Name]],2,0),"")</f>
        <v/>
      </c>
      <c r="I4443" s="41"/>
      <c r="J4443" s="65" t="str">
        <f>IFERROR(VLOOKUP(Table49[[#This Row],[ITEM CODE]],Table2[[Item Code]:[Master Name]],3,0),"")</f>
        <v/>
      </c>
      <c r="K4443" s="1" t="str">
        <f>IFERROR(VLOOKUP(Table49[[#This Row],[ITEM CODE]],Table2[[Item Code]:[Master Name]],9,0),"")</f>
        <v/>
      </c>
      <c r="L4443" s="1" t="str">
        <f>IFERROR(VLOOKUP(Table49[[#This Row],[ITEM CODE]],Table2[[Item Code]:[Master Name]],8,0),"")</f>
        <v/>
      </c>
      <c r="M4443" s="41"/>
      <c r="N4443" s="66">
        <f>IFERROR(VLOOKUP(Table49[[#This Row],[ITEM CODE]],Table2[[#All],[Item Code]:[Unit Cost]],10,0),0)</f>
        <v>0</v>
      </c>
      <c r="O4443" s="134">
        <f>IFERROR(VLOOKUP(Table49[[#This Row],[ITEM CODE]],Table2[[#All],[Item Code]:[Unit Cost]],10,0),0)</f>
        <v>0</v>
      </c>
      <c r="P4443" s="56"/>
      <c r="Q4443" s="58"/>
      <c r="R4443" s="58">
        <f>Table49[[#This Row],[QUANTITY]]*Table49[[#This Row],[INV Prices]]</f>
        <v>0</v>
      </c>
      <c r="S4443" s="67"/>
      <c r="V4443" s="41"/>
      <c r="W4443" s="4" t="str">
        <f>IFERROR(VLOOKUP(Table49[[#This Row],[ITEM CODE]],Table2[[Item Code]:[Category ]],6,0),"")</f>
        <v/>
      </c>
      <c r="X4443" s="1" t="str">
        <f>IFERROR(VLOOKUP(Table49[[#This Row],[ITEM CODE]],Table2[[Item Code]:[Sub Category]],7,0),"")</f>
        <v/>
      </c>
      <c r="Y4443" s="68" t="str">
        <f>Table49[[#This Row],[PO Number]]&amp;COUNTIFS($E$5:E4443,E4443)</f>
        <v>0</v>
      </c>
    </row>
    <row r="4444" spans="1:25" ht="14.7" customHeight="1" x14ac:dyDescent="0.3">
      <c r="A4444" s="1" t="str">
        <f>IF(Table49[[#This Row],[ITEM NAME]]="","",ROW()-4)</f>
        <v/>
      </c>
      <c r="B4444" s="68"/>
      <c r="C4444" s="4" t="str">
        <f>IFERROR(VLOOKUP(B4444,Table14[],3,0),"")</f>
        <v/>
      </c>
      <c r="D4444" s="4" t="str">
        <f>IFERROR(VLOOKUP(B4444,Table14[],2,0),"")</f>
        <v/>
      </c>
      <c r="E4444" s="4"/>
      <c r="H4444" s="41" t="str">
        <f>IFERROR(VLOOKUP(Table49[[#This Row],[ITEM CODE]],Table2[[Item Code]:[Master Name]],2,0),"")</f>
        <v/>
      </c>
      <c r="I4444" s="41"/>
      <c r="J4444" s="65" t="str">
        <f>IFERROR(VLOOKUP(Table49[[#This Row],[ITEM CODE]],Table2[[Item Code]:[Master Name]],3,0),"")</f>
        <v/>
      </c>
      <c r="K4444" s="1" t="str">
        <f>IFERROR(VLOOKUP(Table49[[#This Row],[ITEM CODE]],Table2[[Item Code]:[Master Name]],9,0),"")</f>
        <v/>
      </c>
      <c r="L4444" s="1" t="str">
        <f>IFERROR(VLOOKUP(Table49[[#This Row],[ITEM CODE]],Table2[[Item Code]:[Master Name]],8,0),"")</f>
        <v/>
      </c>
      <c r="M4444" s="41"/>
      <c r="N4444" s="66">
        <f>IFERROR(VLOOKUP(Table49[[#This Row],[ITEM CODE]],Table2[[#All],[Item Code]:[Unit Cost]],10,0),0)</f>
        <v>0</v>
      </c>
      <c r="O4444" s="134">
        <f>IFERROR(VLOOKUP(Table49[[#This Row],[ITEM CODE]],Table2[[#All],[Item Code]:[Unit Cost]],10,0),0)</f>
        <v>0</v>
      </c>
      <c r="P4444" s="56"/>
      <c r="Q4444" s="58"/>
      <c r="R4444" s="58">
        <f>Table49[[#This Row],[QUANTITY]]*Table49[[#This Row],[INV Prices]]</f>
        <v>0</v>
      </c>
      <c r="S4444" s="67"/>
      <c r="V4444" s="41"/>
      <c r="W4444" s="4" t="str">
        <f>IFERROR(VLOOKUP(Table49[[#This Row],[ITEM CODE]],Table2[[Item Code]:[Category ]],6,0),"")</f>
        <v/>
      </c>
      <c r="X4444" s="1" t="str">
        <f>IFERROR(VLOOKUP(Table49[[#This Row],[ITEM CODE]],Table2[[Item Code]:[Sub Category]],7,0),"")</f>
        <v/>
      </c>
      <c r="Y4444" s="68" t="str">
        <f>Table49[[#This Row],[PO Number]]&amp;COUNTIFS($E$5:E4444,E4444)</f>
        <v>0</v>
      </c>
    </row>
    <row r="4445" spans="1:25" ht="14.7" customHeight="1" x14ac:dyDescent="0.3">
      <c r="A4445" s="1" t="str">
        <f>IF(Table49[[#This Row],[ITEM NAME]]="","",ROW()-4)</f>
        <v/>
      </c>
      <c r="B4445" s="68"/>
      <c r="C4445" s="4" t="str">
        <f>IFERROR(VLOOKUP(B4445,Table14[],3,0),"")</f>
        <v/>
      </c>
      <c r="D4445" s="4" t="str">
        <f>IFERROR(VLOOKUP(B4445,Table14[],2,0),"")</f>
        <v/>
      </c>
      <c r="E4445" s="4"/>
      <c r="H4445" s="41" t="str">
        <f>IFERROR(VLOOKUP(Table49[[#This Row],[ITEM CODE]],Table2[[Item Code]:[Master Name]],2,0),"")</f>
        <v/>
      </c>
      <c r="I4445" s="41"/>
      <c r="J4445" s="65" t="str">
        <f>IFERROR(VLOOKUP(Table49[[#This Row],[ITEM CODE]],Table2[[Item Code]:[Master Name]],3,0),"")</f>
        <v/>
      </c>
      <c r="K4445" s="1" t="str">
        <f>IFERROR(VLOOKUP(Table49[[#This Row],[ITEM CODE]],Table2[[Item Code]:[Master Name]],9,0),"")</f>
        <v/>
      </c>
      <c r="L4445" s="1" t="str">
        <f>IFERROR(VLOOKUP(Table49[[#This Row],[ITEM CODE]],Table2[[Item Code]:[Master Name]],8,0),"")</f>
        <v/>
      </c>
      <c r="M4445" s="41"/>
      <c r="N4445" s="66">
        <f>IFERROR(VLOOKUP(Table49[[#This Row],[ITEM CODE]],Table2[[#All],[Item Code]:[Unit Cost]],10,0),0)</f>
        <v>0</v>
      </c>
      <c r="O4445" s="134">
        <f>IFERROR(VLOOKUP(Table49[[#This Row],[ITEM CODE]],Table2[[#All],[Item Code]:[Unit Cost]],10,0),0)</f>
        <v>0</v>
      </c>
      <c r="P4445" s="56"/>
      <c r="Q4445" s="58"/>
      <c r="R4445" s="58">
        <f>Table49[[#This Row],[QUANTITY]]*Table49[[#This Row],[INV Prices]]</f>
        <v>0</v>
      </c>
      <c r="S4445" s="67"/>
      <c r="V4445" s="41"/>
      <c r="W4445" s="4" t="str">
        <f>IFERROR(VLOOKUP(Table49[[#This Row],[ITEM CODE]],Table2[[Item Code]:[Category ]],6,0),"")</f>
        <v/>
      </c>
      <c r="X4445" s="1" t="str">
        <f>IFERROR(VLOOKUP(Table49[[#This Row],[ITEM CODE]],Table2[[Item Code]:[Sub Category]],7,0),"")</f>
        <v/>
      </c>
      <c r="Y4445" s="68" t="str">
        <f>Table49[[#This Row],[PO Number]]&amp;COUNTIFS($E$5:E4445,E4445)</f>
        <v>0</v>
      </c>
    </row>
    <row r="4446" spans="1:25" ht="14.7" customHeight="1" x14ac:dyDescent="0.3">
      <c r="A4446" s="1" t="str">
        <f>IF(Table49[[#This Row],[ITEM NAME]]="","",ROW()-4)</f>
        <v/>
      </c>
      <c r="B4446" s="68"/>
      <c r="C4446" s="4" t="str">
        <f>IFERROR(VLOOKUP(B4446,Table14[],3,0),"")</f>
        <v/>
      </c>
      <c r="D4446" s="4" t="str">
        <f>IFERROR(VLOOKUP(B4446,Table14[],2,0),"")</f>
        <v/>
      </c>
      <c r="E4446" s="4"/>
      <c r="H4446" s="41" t="str">
        <f>IFERROR(VLOOKUP(Table49[[#This Row],[ITEM CODE]],Table2[[Item Code]:[Master Name]],2,0),"")</f>
        <v/>
      </c>
      <c r="I4446" s="41"/>
      <c r="J4446" s="65" t="str">
        <f>IFERROR(VLOOKUP(Table49[[#This Row],[ITEM CODE]],Table2[[Item Code]:[Master Name]],3,0),"")</f>
        <v/>
      </c>
      <c r="K4446" s="1" t="str">
        <f>IFERROR(VLOOKUP(Table49[[#This Row],[ITEM CODE]],Table2[[Item Code]:[Master Name]],9,0),"")</f>
        <v/>
      </c>
      <c r="L4446" s="1" t="str">
        <f>IFERROR(VLOOKUP(Table49[[#This Row],[ITEM CODE]],Table2[[Item Code]:[Master Name]],8,0),"")</f>
        <v/>
      </c>
      <c r="M4446" s="41"/>
      <c r="N4446" s="66">
        <f>IFERROR(VLOOKUP(Table49[[#This Row],[ITEM CODE]],Table2[[#All],[Item Code]:[Unit Cost]],10,0),0)</f>
        <v>0</v>
      </c>
      <c r="O4446" s="134">
        <f>IFERROR(VLOOKUP(Table49[[#This Row],[ITEM CODE]],Table2[[#All],[Item Code]:[Unit Cost]],10,0),0)</f>
        <v>0</v>
      </c>
      <c r="P4446" s="56"/>
      <c r="Q4446" s="58"/>
      <c r="R4446" s="58">
        <f>Table49[[#This Row],[QUANTITY]]*Table49[[#This Row],[INV Prices]]</f>
        <v>0</v>
      </c>
      <c r="S4446" s="67"/>
      <c r="V4446" s="41"/>
      <c r="W4446" s="4" t="str">
        <f>IFERROR(VLOOKUP(Table49[[#This Row],[ITEM CODE]],Table2[[Item Code]:[Category ]],6,0),"")</f>
        <v/>
      </c>
      <c r="X4446" s="1" t="str">
        <f>IFERROR(VLOOKUP(Table49[[#This Row],[ITEM CODE]],Table2[[Item Code]:[Sub Category]],7,0),"")</f>
        <v/>
      </c>
      <c r="Y4446" s="68" t="str">
        <f>Table49[[#This Row],[PO Number]]&amp;COUNTIFS($E$5:E4446,E4446)</f>
        <v>0</v>
      </c>
    </row>
    <row r="4447" spans="1:25" ht="14.7" customHeight="1" x14ac:dyDescent="0.3">
      <c r="A4447" s="1" t="str">
        <f>IF(Table49[[#This Row],[ITEM NAME]]="","",ROW()-4)</f>
        <v/>
      </c>
      <c r="B4447" s="68"/>
      <c r="C4447" s="4" t="str">
        <f>IFERROR(VLOOKUP(B4447,Table14[],3,0),"")</f>
        <v/>
      </c>
      <c r="D4447" s="4" t="str">
        <f>IFERROR(VLOOKUP(B4447,Table14[],2,0),"")</f>
        <v/>
      </c>
      <c r="E4447" s="4"/>
      <c r="H4447" s="41" t="str">
        <f>IFERROR(VLOOKUP(Table49[[#This Row],[ITEM CODE]],Table2[[Item Code]:[Master Name]],2,0),"")</f>
        <v/>
      </c>
      <c r="I4447" s="41"/>
      <c r="J4447" s="65" t="str">
        <f>IFERROR(VLOOKUP(Table49[[#This Row],[ITEM CODE]],Table2[[Item Code]:[Master Name]],3,0),"")</f>
        <v/>
      </c>
      <c r="K4447" s="1" t="str">
        <f>IFERROR(VLOOKUP(Table49[[#This Row],[ITEM CODE]],Table2[[Item Code]:[Master Name]],9,0),"")</f>
        <v/>
      </c>
      <c r="L4447" s="1" t="str">
        <f>IFERROR(VLOOKUP(Table49[[#This Row],[ITEM CODE]],Table2[[Item Code]:[Master Name]],8,0),"")</f>
        <v/>
      </c>
      <c r="M4447" s="41"/>
      <c r="N4447" s="66">
        <f>IFERROR(VLOOKUP(Table49[[#This Row],[ITEM CODE]],Table2[[#All],[Item Code]:[Unit Cost]],10,0),0)</f>
        <v>0</v>
      </c>
      <c r="O4447" s="134">
        <f>IFERROR(VLOOKUP(Table49[[#This Row],[ITEM CODE]],Table2[[#All],[Item Code]:[Unit Cost]],10,0),0)</f>
        <v>0</v>
      </c>
      <c r="P4447" s="56"/>
      <c r="Q4447" s="58"/>
      <c r="R4447" s="58">
        <f>Table49[[#This Row],[QUANTITY]]*Table49[[#This Row],[INV Prices]]</f>
        <v>0</v>
      </c>
      <c r="S4447" s="67"/>
      <c r="V4447" s="41"/>
      <c r="W4447" s="4" t="str">
        <f>IFERROR(VLOOKUP(Table49[[#This Row],[ITEM CODE]],Table2[[Item Code]:[Category ]],6,0),"")</f>
        <v/>
      </c>
      <c r="X4447" s="1" t="str">
        <f>IFERROR(VLOOKUP(Table49[[#This Row],[ITEM CODE]],Table2[[Item Code]:[Sub Category]],7,0),"")</f>
        <v/>
      </c>
      <c r="Y4447" s="68" t="str">
        <f>Table49[[#This Row],[PO Number]]&amp;COUNTIFS($E$5:E4447,E4447)</f>
        <v>0</v>
      </c>
    </row>
    <row r="4448" spans="1:25" ht="14.7" customHeight="1" x14ac:dyDescent="0.3">
      <c r="A4448" s="1" t="str">
        <f>IF(Table49[[#This Row],[ITEM NAME]]="","",ROW()-4)</f>
        <v/>
      </c>
      <c r="B4448" s="68"/>
      <c r="C4448" s="4" t="str">
        <f>IFERROR(VLOOKUP(B4448,Table14[],3,0),"")</f>
        <v/>
      </c>
      <c r="D4448" s="4" t="str">
        <f>IFERROR(VLOOKUP(B4448,Table14[],2,0),"")</f>
        <v/>
      </c>
      <c r="E4448" s="4"/>
      <c r="H4448" s="41" t="str">
        <f>IFERROR(VLOOKUP(Table49[[#This Row],[ITEM CODE]],Table2[[Item Code]:[Master Name]],2,0),"")</f>
        <v/>
      </c>
      <c r="I4448" s="41"/>
      <c r="J4448" s="65" t="str">
        <f>IFERROR(VLOOKUP(Table49[[#This Row],[ITEM CODE]],Table2[[Item Code]:[Master Name]],3,0),"")</f>
        <v/>
      </c>
      <c r="K4448" s="1" t="str">
        <f>IFERROR(VLOOKUP(Table49[[#This Row],[ITEM CODE]],Table2[[Item Code]:[Master Name]],9,0),"")</f>
        <v/>
      </c>
      <c r="L4448" s="1" t="str">
        <f>IFERROR(VLOOKUP(Table49[[#This Row],[ITEM CODE]],Table2[[Item Code]:[Master Name]],8,0),"")</f>
        <v/>
      </c>
      <c r="M4448" s="41"/>
      <c r="N4448" s="66">
        <f>IFERROR(VLOOKUP(Table49[[#This Row],[ITEM CODE]],Table2[[#All],[Item Code]:[Unit Cost]],10,0),0)</f>
        <v>0</v>
      </c>
      <c r="O4448" s="134">
        <f>IFERROR(VLOOKUP(Table49[[#This Row],[ITEM CODE]],Table2[[#All],[Item Code]:[Unit Cost]],10,0),0)</f>
        <v>0</v>
      </c>
      <c r="P4448" s="56"/>
      <c r="Q4448" s="58"/>
      <c r="R4448" s="58">
        <f>Table49[[#This Row],[QUANTITY]]*Table49[[#This Row],[INV Prices]]</f>
        <v>0</v>
      </c>
      <c r="S4448" s="67"/>
      <c r="V4448" s="41"/>
      <c r="W4448" s="4" t="str">
        <f>IFERROR(VLOOKUP(Table49[[#This Row],[ITEM CODE]],Table2[[Item Code]:[Category ]],6,0),"")</f>
        <v/>
      </c>
      <c r="X4448" s="1" t="str">
        <f>IFERROR(VLOOKUP(Table49[[#This Row],[ITEM CODE]],Table2[[Item Code]:[Sub Category]],7,0),"")</f>
        <v/>
      </c>
      <c r="Y4448" s="68" t="str">
        <f>Table49[[#This Row],[PO Number]]&amp;COUNTIFS($E$5:E4448,E4448)</f>
        <v>0</v>
      </c>
    </row>
    <row r="4449" spans="1:25" ht="14.7" customHeight="1" x14ac:dyDescent="0.3">
      <c r="A4449" s="1" t="str">
        <f>IF(Table49[[#This Row],[ITEM NAME]]="","",ROW()-4)</f>
        <v/>
      </c>
      <c r="B4449" s="68"/>
      <c r="C4449" s="4" t="str">
        <f>IFERROR(VLOOKUP(B4449,Table14[],3,0),"")</f>
        <v/>
      </c>
      <c r="D4449" s="4" t="str">
        <f>IFERROR(VLOOKUP(B4449,Table14[],2,0),"")</f>
        <v/>
      </c>
      <c r="E4449" s="4"/>
      <c r="H4449" s="41" t="str">
        <f>IFERROR(VLOOKUP(Table49[[#This Row],[ITEM CODE]],Table2[[Item Code]:[Master Name]],2,0),"")</f>
        <v/>
      </c>
      <c r="I4449" s="41"/>
      <c r="J4449" s="65" t="str">
        <f>IFERROR(VLOOKUP(Table49[[#This Row],[ITEM CODE]],Table2[[Item Code]:[Master Name]],3,0),"")</f>
        <v/>
      </c>
      <c r="K4449" s="1" t="str">
        <f>IFERROR(VLOOKUP(Table49[[#This Row],[ITEM CODE]],Table2[[Item Code]:[Master Name]],9,0),"")</f>
        <v/>
      </c>
      <c r="L4449" s="1" t="str">
        <f>IFERROR(VLOOKUP(Table49[[#This Row],[ITEM CODE]],Table2[[Item Code]:[Master Name]],8,0),"")</f>
        <v/>
      </c>
      <c r="M4449" s="41"/>
      <c r="N4449" s="66">
        <f>IFERROR(VLOOKUP(Table49[[#This Row],[ITEM CODE]],Table2[[#All],[Item Code]:[Unit Cost]],10,0),0)</f>
        <v>0</v>
      </c>
      <c r="O4449" s="134">
        <f>IFERROR(VLOOKUP(Table49[[#This Row],[ITEM CODE]],Table2[[#All],[Item Code]:[Unit Cost]],10,0),0)</f>
        <v>0</v>
      </c>
      <c r="P4449" s="56"/>
      <c r="Q4449" s="58"/>
      <c r="R4449" s="58">
        <f>Table49[[#This Row],[QUANTITY]]*Table49[[#This Row],[INV Prices]]</f>
        <v>0</v>
      </c>
      <c r="S4449" s="67"/>
      <c r="V4449" s="41"/>
      <c r="W4449" s="4" t="str">
        <f>IFERROR(VLOOKUP(Table49[[#This Row],[ITEM CODE]],Table2[[Item Code]:[Category ]],6,0),"")</f>
        <v/>
      </c>
      <c r="X4449" s="1" t="str">
        <f>IFERROR(VLOOKUP(Table49[[#This Row],[ITEM CODE]],Table2[[Item Code]:[Sub Category]],7,0),"")</f>
        <v/>
      </c>
      <c r="Y4449" s="68" t="str">
        <f>Table49[[#This Row],[PO Number]]&amp;COUNTIFS($E$5:E4449,E4449)</f>
        <v>0</v>
      </c>
    </row>
    <row r="4450" spans="1:25" ht="14.7" customHeight="1" x14ac:dyDescent="0.3">
      <c r="A4450" s="1" t="str">
        <f>IF(Table49[[#This Row],[ITEM NAME]]="","",ROW()-4)</f>
        <v/>
      </c>
      <c r="B4450" s="68"/>
      <c r="C4450" s="4" t="str">
        <f>IFERROR(VLOOKUP(B4450,Table14[],3,0),"")</f>
        <v/>
      </c>
      <c r="D4450" s="4" t="str">
        <f>IFERROR(VLOOKUP(B4450,Table14[],2,0),"")</f>
        <v/>
      </c>
      <c r="E4450" s="4"/>
      <c r="H4450" s="41" t="str">
        <f>IFERROR(VLOOKUP(Table49[[#This Row],[ITEM CODE]],Table2[[Item Code]:[Master Name]],2,0),"")</f>
        <v/>
      </c>
      <c r="I4450" s="41"/>
      <c r="J4450" s="65" t="str">
        <f>IFERROR(VLOOKUP(Table49[[#This Row],[ITEM CODE]],Table2[[Item Code]:[Master Name]],3,0),"")</f>
        <v/>
      </c>
      <c r="K4450" s="1" t="str">
        <f>IFERROR(VLOOKUP(Table49[[#This Row],[ITEM CODE]],Table2[[Item Code]:[Master Name]],9,0),"")</f>
        <v/>
      </c>
      <c r="L4450" s="1" t="str">
        <f>IFERROR(VLOOKUP(Table49[[#This Row],[ITEM CODE]],Table2[[Item Code]:[Master Name]],8,0),"")</f>
        <v/>
      </c>
      <c r="M4450" s="41"/>
      <c r="N4450" s="66">
        <f>IFERROR(VLOOKUP(Table49[[#This Row],[ITEM CODE]],Table2[[#All],[Item Code]:[Unit Cost]],10,0),0)</f>
        <v>0</v>
      </c>
      <c r="O4450" s="134">
        <f>IFERROR(VLOOKUP(Table49[[#This Row],[ITEM CODE]],Table2[[#All],[Item Code]:[Unit Cost]],10,0),0)</f>
        <v>0</v>
      </c>
      <c r="P4450" s="56"/>
      <c r="Q4450" s="58"/>
      <c r="R4450" s="58">
        <f>Table49[[#This Row],[QUANTITY]]*Table49[[#This Row],[INV Prices]]</f>
        <v>0</v>
      </c>
      <c r="S4450" s="67"/>
      <c r="V4450" s="41"/>
      <c r="W4450" s="4" t="str">
        <f>IFERROR(VLOOKUP(Table49[[#This Row],[ITEM CODE]],Table2[[Item Code]:[Category ]],6,0),"")</f>
        <v/>
      </c>
      <c r="X4450" s="1" t="str">
        <f>IFERROR(VLOOKUP(Table49[[#This Row],[ITEM CODE]],Table2[[Item Code]:[Sub Category]],7,0),"")</f>
        <v/>
      </c>
      <c r="Y4450" s="68" t="str">
        <f>Table49[[#This Row],[PO Number]]&amp;COUNTIFS($E$5:E4450,E4450)</f>
        <v>0</v>
      </c>
    </row>
    <row r="4451" spans="1:25" ht="14.7" customHeight="1" x14ac:dyDescent="0.3">
      <c r="A4451" s="1" t="str">
        <f>IF(Table49[[#This Row],[ITEM NAME]]="","",ROW()-4)</f>
        <v/>
      </c>
      <c r="B4451" s="68"/>
      <c r="C4451" s="4" t="str">
        <f>IFERROR(VLOOKUP(B4451,Table14[],3,0),"")</f>
        <v/>
      </c>
      <c r="D4451" s="4" t="str">
        <f>IFERROR(VLOOKUP(B4451,Table14[],2,0),"")</f>
        <v/>
      </c>
      <c r="E4451" s="4"/>
      <c r="H4451" s="41" t="str">
        <f>IFERROR(VLOOKUP(Table49[[#This Row],[ITEM CODE]],Table2[[Item Code]:[Master Name]],2,0),"")</f>
        <v/>
      </c>
      <c r="I4451" s="41"/>
      <c r="J4451" s="65" t="str">
        <f>IFERROR(VLOOKUP(Table49[[#This Row],[ITEM CODE]],Table2[[Item Code]:[Master Name]],3,0),"")</f>
        <v/>
      </c>
      <c r="K4451" s="1" t="str">
        <f>IFERROR(VLOOKUP(Table49[[#This Row],[ITEM CODE]],Table2[[Item Code]:[Master Name]],9,0),"")</f>
        <v/>
      </c>
      <c r="L4451" s="1" t="str">
        <f>IFERROR(VLOOKUP(Table49[[#This Row],[ITEM CODE]],Table2[[Item Code]:[Master Name]],8,0),"")</f>
        <v/>
      </c>
      <c r="M4451" s="41"/>
      <c r="N4451" s="66">
        <f>IFERROR(VLOOKUP(Table49[[#This Row],[ITEM CODE]],Table2[[#All],[Item Code]:[Unit Cost]],10,0),0)</f>
        <v>0</v>
      </c>
      <c r="O4451" s="134">
        <f>IFERROR(VLOOKUP(Table49[[#This Row],[ITEM CODE]],Table2[[#All],[Item Code]:[Unit Cost]],10,0),0)</f>
        <v>0</v>
      </c>
      <c r="P4451" s="56"/>
      <c r="Q4451" s="58"/>
      <c r="R4451" s="58">
        <f>Table49[[#This Row],[QUANTITY]]*Table49[[#This Row],[INV Prices]]</f>
        <v>0</v>
      </c>
      <c r="S4451" s="67"/>
      <c r="V4451" s="41"/>
      <c r="W4451" s="4" t="str">
        <f>IFERROR(VLOOKUP(Table49[[#This Row],[ITEM CODE]],Table2[[Item Code]:[Category ]],6,0),"")</f>
        <v/>
      </c>
      <c r="X4451" s="1" t="str">
        <f>IFERROR(VLOOKUP(Table49[[#This Row],[ITEM CODE]],Table2[[Item Code]:[Sub Category]],7,0),"")</f>
        <v/>
      </c>
      <c r="Y4451" s="68" t="str">
        <f>Table49[[#This Row],[PO Number]]&amp;COUNTIFS($E$5:E4451,E4451)</f>
        <v>0</v>
      </c>
    </row>
    <row r="4452" spans="1:25" ht="14.7" customHeight="1" x14ac:dyDescent="0.3">
      <c r="A4452" s="1" t="str">
        <f>IF(Table49[[#This Row],[ITEM NAME]]="","",ROW()-4)</f>
        <v/>
      </c>
      <c r="B4452" s="68"/>
      <c r="C4452" s="4" t="str">
        <f>IFERROR(VLOOKUP(B4452,Table14[],3,0),"")</f>
        <v/>
      </c>
      <c r="D4452" s="4" t="str">
        <f>IFERROR(VLOOKUP(B4452,Table14[],2,0),"")</f>
        <v/>
      </c>
      <c r="E4452" s="4"/>
      <c r="H4452" s="41" t="str">
        <f>IFERROR(VLOOKUP(Table49[[#This Row],[ITEM CODE]],Table2[[Item Code]:[Master Name]],2,0),"")</f>
        <v/>
      </c>
      <c r="I4452" s="41"/>
      <c r="J4452" s="65" t="str">
        <f>IFERROR(VLOOKUP(Table49[[#This Row],[ITEM CODE]],Table2[[Item Code]:[Master Name]],3,0),"")</f>
        <v/>
      </c>
      <c r="K4452" s="1" t="str">
        <f>IFERROR(VLOOKUP(Table49[[#This Row],[ITEM CODE]],Table2[[Item Code]:[Master Name]],9,0),"")</f>
        <v/>
      </c>
      <c r="L4452" s="1" t="str">
        <f>IFERROR(VLOOKUP(Table49[[#This Row],[ITEM CODE]],Table2[[Item Code]:[Master Name]],8,0),"")</f>
        <v/>
      </c>
      <c r="M4452" s="41"/>
      <c r="N4452" s="66">
        <f>IFERROR(VLOOKUP(Table49[[#This Row],[ITEM CODE]],Table2[[#All],[Item Code]:[Unit Cost]],10,0),0)</f>
        <v>0</v>
      </c>
      <c r="O4452" s="134">
        <f>IFERROR(VLOOKUP(Table49[[#This Row],[ITEM CODE]],Table2[[#All],[Item Code]:[Unit Cost]],10,0),0)</f>
        <v>0</v>
      </c>
      <c r="P4452" s="56"/>
      <c r="Q4452" s="58"/>
      <c r="R4452" s="58">
        <f>Table49[[#This Row],[QUANTITY]]*Table49[[#This Row],[INV Prices]]</f>
        <v>0</v>
      </c>
      <c r="S4452" s="67"/>
      <c r="V4452" s="41"/>
      <c r="W4452" s="4" t="str">
        <f>IFERROR(VLOOKUP(Table49[[#This Row],[ITEM CODE]],Table2[[Item Code]:[Category ]],6,0),"")</f>
        <v/>
      </c>
      <c r="X4452" s="1" t="str">
        <f>IFERROR(VLOOKUP(Table49[[#This Row],[ITEM CODE]],Table2[[Item Code]:[Sub Category]],7,0),"")</f>
        <v/>
      </c>
      <c r="Y4452" s="68" t="str">
        <f>Table49[[#This Row],[PO Number]]&amp;COUNTIFS($E$5:E4452,E4452)</f>
        <v>0</v>
      </c>
    </row>
    <row r="4453" spans="1:25" ht="14.7" customHeight="1" x14ac:dyDescent="0.3">
      <c r="A4453" s="1" t="str">
        <f>IF(Table49[[#This Row],[ITEM NAME]]="","",ROW()-4)</f>
        <v/>
      </c>
      <c r="B4453" s="68"/>
      <c r="C4453" s="4" t="str">
        <f>IFERROR(VLOOKUP(B4453,Table14[],3,0),"")</f>
        <v/>
      </c>
      <c r="D4453" s="4" t="str">
        <f>IFERROR(VLOOKUP(B4453,Table14[],2,0),"")</f>
        <v/>
      </c>
      <c r="E4453" s="4"/>
      <c r="H4453" s="41" t="str">
        <f>IFERROR(VLOOKUP(Table49[[#This Row],[ITEM CODE]],Table2[[Item Code]:[Master Name]],2,0),"")</f>
        <v/>
      </c>
      <c r="I4453" s="41"/>
      <c r="J4453" s="65" t="str">
        <f>IFERROR(VLOOKUP(Table49[[#This Row],[ITEM CODE]],Table2[[Item Code]:[Master Name]],3,0),"")</f>
        <v/>
      </c>
      <c r="K4453" s="1" t="str">
        <f>IFERROR(VLOOKUP(Table49[[#This Row],[ITEM CODE]],Table2[[Item Code]:[Master Name]],9,0),"")</f>
        <v/>
      </c>
      <c r="L4453" s="1" t="str">
        <f>IFERROR(VLOOKUP(Table49[[#This Row],[ITEM CODE]],Table2[[Item Code]:[Master Name]],8,0),"")</f>
        <v/>
      </c>
      <c r="M4453" s="41"/>
      <c r="N4453" s="66">
        <f>IFERROR(VLOOKUP(Table49[[#This Row],[ITEM CODE]],Table2[[#All],[Item Code]:[Unit Cost]],10,0),0)</f>
        <v>0</v>
      </c>
      <c r="O4453" s="134">
        <f>IFERROR(VLOOKUP(Table49[[#This Row],[ITEM CODE]],Table2[[#All],[Item Code]:[Unit Cost]],10,0),0)</f>
        <v>0</v>
      </c>
      <c r="P4453" s="56"/>
      <c r="Q4453" s="58"/>
      <c r="R4453" s="58">
        <f>Table49[[#This Row],[QUANTITY]]*Table49[[#This Row],[INV Prices]]</f>
        <v>0</v>
      </c>
      <c r="S4453" s="67"/>
      <c r="V4453" s="41"/>
      <c r="W4453" s="4" t="str">
        <f>IFERROR(VLOOKUP(Table49[[#This Row],[ITEM CODE]],Table2[[Item Code]:[Category ]],6,0),"")</f>
        <v/>
      </c>
      <c r="X4453" s="1" t="str">
        <f>IFERROR(VLOOKUP(Table49[[#This Row],[ITEM CODE]],Table2[[Item Code]:[Sub Category]],7,0),"")</f>
        <v/>
      </c>
      <c r="Y4453" s="68" t="str">
        <f>Table49[[#This Row],[PO Number]]&amp;COUNTIFS($E$5:E4453,E4453)</f>
        <v>0</v>
      </c>
    </row>
    <row r="4454" spans="1:25" ht="14.7" customHeight="1" x14ac:dyDescent="0.3">
      <c r="A4454" s="1" t="str">
        <f>IF(Table49[[#This Row],[ITEM NAME]]="","",ROW()-4)</f>
        <v/>
      </c>
      <c r="B4454" s="68"/>
      <c r="C4454" s="4" t="str">
        <f>IFERROR(VLOOKUP(B4454,Table14[],3,0),"")</f>
        <v/>
      </c>
      <c r="D4454" s="4" t="str">
        <f>IFERROR(VLOOKUP(B4454,Table14[],2,0),"")</f>
        <v/>
      </c>
      <c r="E4454" s="4"/>
      <c r="H4454" s="41" t="str">
        <f>IFERROR(VLOOKUP(Table49[[#This Row],[ITEM CODE]],Table2[[Item Code]:[Master Name]],2,0),"")</f>
        <v/>
      </c>
      <c r="I4454" s="41"/>
      <c r="J4454" s="65" t="str">
        <f>IFERROR(VLOOKUP(Table49[[#This Row],[ITEM CODE]],Table2[[Item Code]:[Master Name]],3,0),"")</f>
        <v/>
      </c>
      <c r="K4454" s="1" t="str">
        <f>IFERROR(VLOOKUP(Table49[[#This Row],[ITEM CODE]],Table2[[Item Code]:[Master Name]],9,0),"")</f>
        <v/>
      </c>
      <c r="L4454" s="1" t="str">
        <f>IFERROR(VLOOKUP(Table49[[#This Row],[ITEM CODE]],Table2[[Item Code]:[Master Name]],8,0),"")</f>
        <v/>
      </c>
      <c r="M4454" s="41"/>
      <c r="N4454" s="66">
        <f>IFERROR(VLOOKUP(Table49[[#This Row],[ITEM CODE]],Table2[[#All],[Item Code]:[Unit Cost]],10,0),0)</f>
        <v>0</v>
      </c>
      <c r="O4454" s="134">
        <f>IFERROR(VLOOKUP(Table49[[#This Row],[ITEM CODE]],Table2[[#All],[Item Code]:[Unit Cost]],10,0),0)</f>
        <v>0</v>
      </c>
      <c r="P4454" s="56"/>
      <c r="Q4454" s="58"/>
      <c r="R4454" s="58">
        <f>Table49[[#This Row],[QUANTITY]]*Table49[[#This Row],[INV Prices]]</f>
        <v>0</v>
      </c>
      <c r="S4454" s="67"/>
      <c r="V4454" s="41"/>
      <c r="W4454" s="4" t="str">
        <f>IFERROR(VLOOKUP(Table49[[#This Row],[ITEM CODE]],Table2[[Item Code]:[Category ]],6,0),"")</f>
        <v/>
      </c>
      <c r="X4454" s="1" t="str">
        <f>IFERROR(VLOOKUP(Table49[[#This Row],[ITEM CODE]],Table2[[Item Code]:[Sub Category]],7,0),"")</f>
        <v/>
      </c>
      <c r="Y4454" s="68" t="str">
        <f>Table49[[#This Row],[PO Number]]&amp;COUNTIFS($E$5:E4454,E4454)</f>
        <v>0</v>
      </c>
    </row>
    <row r="4455" spans="1:25" ht="14.7" customHeight="1" x14ac:dyDescent="0.3">
      <c r="A4455" s="1" t="str">
        <f>IF(Table49[[#This Row],[ITEM NAME]]="","",ROW()-4)</f>
        <v/>
      </c>
      <c r="B4455" s="68"/>
      <c r="C4455" s="4" t="str">
        <f>IFERROR(VLOOKUP(B4455,Table14[],3,0),"")</f>
        <v/>
      </c>
      <c r="D4455" s="4" t="str">
        <f>IFERROR(VLOOKUP(B4455,Table14[],2,0),"")</f>
        <v/>
      </c>
      <c r="E4455" s="4"/>
      <c r="H4455" s="41" t="str">
        <f>IFERROR(VLOOKUP(Table49[[#This Row],[ITEM CODE]],Table2[[Item Code]:[Master Name]],2,0),"")</f>
        <v/>
      </c>
      <c r="I4455" s="41"/>
      <c r="J4455" s="65" t="str">
        <f>IFERROR(VLOOKUP(Table49[[#This Row],[ITEM CODE]],Table2[[Item Code]:[Master Name]],3,0),"")</f>
        <v/>
      </c>
      <c r="K4455" s="1" t="str">
        <f>IFERROR(VLOOKUP(Table49[[#This Row],[ITEM CODE]],Table2[[Item Code]:[Master Name]],9,0),"")</f>
        <v/>
      </c>
      <c r="L4455" s="1" t="str">
        <f>IFERROR(VLOOKUP(Table49[[#This Row],[ITEM CODE]],Table2[[Item Code]:[Master Name]],8,0),"")</f>
        <v/>
      </c>
      <c r="M4455" s="41"/>
      <c r="N4455" s="66">
        <f>IFERROR(VLOOKUP(Table49[[#This Row],[ITEM CODE]],Table2[[#All],[Item Code]:[Unit Cost]],10,0),0)</f>
        <v>0</v>
      </c>
      <c r="O4455" s="134">
        <f>IFERROR(VLOOKUP(Table49[[#This Row],[ITEM CODE]],Table2[[#All],[Item Code]:[Unit Cost]],10,0),0)</f>
        <v>0</v>
      </c>
      <c r="P4455" s="56"/>
      <c r="Q4455" s="58"/>
      <c r="R4455" s="58">
        <f>Table49[[#This Row],[QUANTITY]]*Table49[[#This Row],[INV Prices]]</f>
        <v>0</v>
      </c>
      <c r="S4455" s="67"/>
      <c r="V4455" s="41"/>
      <c r="W4455" s="4" t="str">
        <f>IFERROR(VLOOKUP(Table49[[#This Row],[ITEM CODE]],Table2[[Item Code]:[Category ]],6,0),"")</f>
        <v/>
      </c>
      <c r="X4455" s="1" t="str">
        <f>IFERROR(VLOOKUP(Table49[[#This Row],[ITEM CODE]],Table2[[Item Code]:[Sub Category]],7,0),"")</f>
        <v/>
      </c>
      <c r="Y4455" s="68" t="str">
        <f>Table49[[#This Row],[PO Number]]&amp;COUNTIFS($E$5:E4455,E4455)</f>
        <v>0</v>
      </c>
    </row>
    <row r="4456" spans="1:25" ht="14.7" customHeight="1" x14ac:dyDescent="0.3">
      <c r="A4456" s="1" t="str">
        <f>IF(Table49[[#This Row],[ITEM NAME]]="","",ROW()-4)</f>
        <v/>
      </c>
      <c r="B4456" s="68"/>
      <c r="C4456" s="4" t="str">
        <f>IFERROR(VLOOKUP(B4456,Table14[],3,0),"")</f>
        <v/>
      </c>
      <c r="D4456" s="4" t="str">
        <f>IFERROR(VLOOKUP(B4456,Table14[],2,0),"")</f>
        <v/>
      </c>
      <c r="E4456" s="4"/>
      <c r="H4456" s="41" t="str">
        <f>IFERROR(VLOOKUP(Table49[[#This Row],[ITEM CODE]],Table2[[Item Code]:[Master Name]],2,0),"")</f>
        <v/>
      </c>
      <c r="I4456" s="41"/>
      <c r="J4456" s="65" t="str">
        <f>IFERROR(VLOOKUP(Table49[[#This Row],[ITEM CODE]],Table2[[Item Code]:[Master Name]],3,0),"")</f>
        <v/>
      </c>
      <c r="K4456" s="1" t="str">
        <f>IFERROR(VLOOKUP(Table49[[#This Row],[ITEM CODE]],Table2[[Item Code]:[Master Name]],9,0),"")</f>
        <v/>
      </c>
      <c r="L4456" s="1" t="str">
        <f>IFERROR(VLOOKUP(Table49[[#This Row],[ITEM CODE]],Table2[[Item Code]:[Master Name]],8,0),"")</f>
        <v/>
      </c>
      <c r="M4456" s="41"/>
      <c r="N4456" s="66">
        <f>IFERROR(VLOOKUP(Table49[[#This Row],[ITEM CODE]],Table2[[#All],[Item Code]:[Unit Cost]],10,0),0)</f>
        <v>0</v>
      </c>
      <c r="O4456" s="134">
        <f>IFERROR(VLOOKUP(Table49[[#This Row],[ITEM CODE]],Table2[[#All],[Item Code]:[Unit Cost]],10,0),0)</f>
        <v>0</v>
      </c>
      <c r="P4456" s="56"/>
      <c r="Q4456" s="58"/>
      <c r="R4456" s="58">
        <f>Table49[[#This Row],[QUANTITY]]*Table49[[#This Row],[INV Prices]]</f>
        <v>0</v>
      </c>
      <c r="S4456" s="67"/>
      <c r="V4456" s="41"/>
      <c r="W4456" s="4" t="str">
        <f>IFERROR(VLOOKUP(Table49[[#This Row],[ITEM CODE]],Table2[[Item Code]:[Category ]],6,0),"")</f>
        <v/>
      </c>
      <c r="X4456" s="1" t="str">
        <f>IFERROR(VLOOKUP(Table49[[#This Row],[ITEM CODE]],Table2[[Item Code]:[Sub Category]],7,0),"")</f>
        <v/>
      </c>
      <c r="Y4456" s="68" t="str">
        <f>Table49[[#This Row],[PO Number]]&amp;COUNTIFS($E$5:E4456,E4456)</f>
        <v>0</v>
      </c>
    </row>
    <row r="4457" spans="1:25" ht="14.7" customHeight="1" x14ac:dyDescent="0.3">
      <c r="A4457" s="1" t="str">
        <f>IF(Table49[[#This Row],[ITEM NAME]]="","",ROW()-4)</f>
        <v/>
      </c>
      <c r="B4457" s="68"/>
      <c r="C4457" s="4" t="str">
        <f>IFERROR(VLOOKUP(B4457,Table14[],3,0),"")</f>
        <v/>
      </c>
      <c r="D4457" s="4" t="str">
        <f>IFERROR(VLOOKUP(B4457,Table14[],2,0),"")</f>
        <v/>
      </c>
      <c r="E4457" s="4"/>
      <c r="H4457" s="41" t="str">
        <f>IFERROR(VLOOKUP(Table49[[#This Row],[ITEM CODE]],Table2[[Item Code]:[Master Name]],2,0),"")</f>
        <v/>
      </c>
      <c r="I4457" s="41"/>
      <c r="J4457" s="65" t="str">
        <f>IFERROR(VLOOKUP(Table49[[#This Row],[ITEM CODE]],Table2[[Item Code]:[Master Name]],3,0),"")</f>
        <v/>
      </c>
      <c r="K4457" s="1" t="str">
        <f>IFERROR(VLOOKUP(Table49[[#This Row],[ITEM CODE]],Table2[[Item Code]:[Master Name]],9,0),"")</f>
        <v/>
      </c>
      <c r="L4457" s="1" t="str">
        <f>IFERROR(VLOOKUP(Table49[[#This Row],[ITEM CODE]],Table2[[Item Code]:[Master Name]],8,0),"")</f>
        <v/>
      </c>
      <c r="M4457" s="41"/>
      <c r="N4457" s="66">
        <f>IFERROR(VLOOKUP(Table49[[#This Row],[ITEM CODE]],Table2[[#All],[Item Code]:[Unit Cost]],10,0),0)</f>
        <v>0</v>
      </c>
      <c r="O4457" s="134">
        <f>IFERROR(VLOOKUP(Table49[[#This Row],[ITEM CODE]],Table2[[#All],[Item Code]:[Unit Cost]],10,0),0)</f>
        <v>0</v>
      </c>
      <c r="P4457" s="56"/>
      <c r="Q4457" s="58"/>
      <c r="R4457" s="58">
        <f>Table49[[#This Row],[QUANTITY]]*Table49[[#This Row],[INV Prices]]</f>
        <v>0</v>
      </c>
      <c r="S4457" s="67"/>
      <c r="V4457" s="41"/>
      <c r="W4457" s="4" t="str">
        <f>IFERROR(VLOOKUP(Table49[[#This Row],[ITEM CODE]],Table2[[Item Code]:[Category ]],6,0),"")</f>
        <v/>
      </c>
      <c r="X4457" s="1" t="str">
        <f>IFERROR(VLOOKUP(Table49[[#This Row],[ITEM CODE]],Table2[[Item Code]:[Sub Category]],7,0),"")</f>
        <v/>
      </c>
      <c r="Y4457" s="68" t="str">
        <f>Table49[[#This Row],[PO Number]]&amp;COUNTIFS($E$5:E4457,E4457)</f>
        <v>0</v>
      </c>
    </row>
    <row r="4458" spans="1:25" ht="14.7" customHeight="1" x14ac:dyDescent="0.3">
      <c r="A4458" s="1" t="str">
        <f>IF(Table49[[#This Row],[ITEM NAME]]="","",ROW()-4)</f>
        <v/>
      </c>
      <c r="B4458" s="68"/>
      <c r="C4458" s="4" t="str">
        <f>IFERROR(VLOOKUP(B4458,Table14[],3,0),"")</f>
        <v/>
      </c>
      <c r="D4458" s="4" t="str">
        <f>IFERROR(VLOOKUP(B4458,Table14[],2,0),"")</f>
        <v/>
      </c>
      <c r="E4458" s="4"/>
      <c r="H4458" s="41" t="str">
        <f>IFERROR(VLOOKUP(Table49[[#This Row],[ITEM CODE]],Table2[[Item Code]:[Master Name]],2,0),"")</f>
        <v/>
      </c>
      <c r="I4458" s="41"/>
      <c r="J4458" s="65" t="str">
        <f>IFERROR(VLOOKUP(Table49[[#This Row],[ITEM CODE]],Table2[[Item Code]:[Master Name]],3,0),"")</f>
        <v/>
      </c>
      <c r="K4458" s="1" t="str">
        <f>IFERROR(VLOOKUP(Table49[[#This Row],[ITEM CODE]],Table2[[Item Code]:[Master Name]],9,0),"")</f>
        <v/>
      </c>
      <c r="L4458" s="1" t="str">
        <f>IFERROR(VLOOKUP(Table49[[#This Row],[ITEM CODE]],Table2[[Item Code]:[Master Name]],8,0),"")</f>
        <v/>
      </c>
      <c r="M4458" s="41"/>
      <c r="N4458" s="66">
        <f>IFERROR(VLOOKUP(Table49[[#This Row],[ITEM CODE]],Table2[[#All],[Item Code]:[Unit Cost]],10,0),0)</f>
        <v>0</v>
      </c>
      <c r="O4458" s="134">
        <f>IFERROR(VLOOKUP(Table49[[#This Row],[ITEM CODE]],Table2[[#All],[Item Code]:[Unit Cost]],10,0),0)</f>
        <v>0</v>
      </c>
      <c r="P4458" s="56"/>
      <c r="Q4458" s="58"/>
      <c r="R4458" s="58">
        <f>Table49[[#This Row],[QUANTITY]]*Table49[[#This Row],[INV Prices]]</f>
        <v>0</v>
      </c>
      <c r="S4458" s="67"/>
      <c r="V4458" s="41"/>
      <c r="W4458" s="4" t="str">
        <f>IFERROR(VLOOKUP(Table49[[#This Row],[ITEM CODE]],Table2[[Item Code]:[Category ]],6,0),"")</f>
        <v/>
      </c>
      <c r="X4458" s="1" t="str">
        <f>IFERROR(VLOOKUP(Table49[[#This Row],[ITEM CODE]],Table2[[Item Code]:[Sub Category]],7,0),"")</f>
        <v/>
      </c>
      <c r="Y4458" s="68" t="str">
        <f>Table49[[#This Row],[PO Number]]&amp;COUNTIFS($E$5:E4458,E4458)</f>
        <v>0</v>
      </c>
    </row>
    <row r="4459" spans="1:25" ht="14.7" customHeight="1" x14ac:dyDescent="0.3">
      <c r="A4459" s="1" t="str">
        <f>IF(Table49[[#This Row],[ITEM NAME]]="","",ROW()-4)</f>
        <v/>
      </c>
      <c r="B4459" s="68"/>
      <c r="C4459" s="4" t="str">
        <f>IFERROR(VLOOKUP(B4459,Table14[],3,0),"")</f>
        <v/>
      </c>
      <c r="D4459" s="4" t="str">
        <f>IFERROR(VLOOKUP(B4459,Table14[],2,0),"")</f>
        <v/>
      </c>
      <c r="E4459" s="4"/>
      <c r="H4459" s="41" t="str">
        <f>IFERROR(VLOOKUP(Table49[[#This Row],[ITEM CODE]],Table2[[Item Code]:[Master Name]],2,0),"")</f>
        <v/>
      </c>
      <c r="I4459" s="41"/>
      <c r="J4459" s="65" t="str">
        <f>IFERROR(VLOOKUP(Table49[[#This Row],[ITEM CODE]],Table2[[Item Code]:[Master Name]],3,0),"")</f>
        <v/>
      </c>
      <c r="K4459" s="1" t="str">
        <f>IFERROR(VLOOKUP(Table49[[#This Row],[ITEM CODE]],Table2[[Item Code]:[Master Name]],9,0),"")</f>
        <v/>
      </c>
      <c r="L4459" s="1" t="str">
        <f>IFERROR(VLOOKUP(Table49[[#This Row],[ITEM CODE]],Table2[[Item Code]:[Master Name]],8,0),"")</f>
        <v/>
      </c>
      <c r="M4459" s="41"/>
      <c r="N4459" s="66">
        <f>IFERROR(VLOOKUP(Table49[[#This Row],[ITEM CODE]],Table2[[#All],[Item Code]:[Unit Cost]],10,0),0)</f>
        <v>0</v>
      </c>
      <c r="O4459" s="134">
        <f>IFERROR(VLOOKUP(Table49[[#This Row],[ITEM CODE]],Table2[[#All],[Item Code]:[Unit Cost]],10,0),0)</f>
        <v>0</v>
      </c>
      <c r="P4459" s="56"/>
      <c r="Q4459" s="58"/>
      <c r="R4459" s="58">
        <f>Table49[[#This Row],[QUANTITY]]*Table49[[#This Row],[INV Prices]]</f>
        <v>0</v>
      </c>
      <c r="S4459" s="67"/>
      <c r="V4459" s="41"/>
      <c r="W4459" s="4" t="str">
        <f>IFERROR(VLOOKUP(Table49[[#This Row],[ITEM CODE]],Table2[[Item Code]:[Category ]],6,0),"")</f>
        <v/>
      </c>
      <c r="X4459" s="1" t="str">
        <f>IFERROR(VLOOKUP(Table49[[#This Row],[ITEM CODE]],Table2[[Item Code]:[Sub Category]],7,0),"")</f>
        <v/>
      </c>
      <c r="Y4459" s="68" t="str">
        <f>Table49[[#This Row],[PO Number]]&amp;COUNTIFS($E$5:E4459,E4459)</f>
        <v>0</v>
      </c>
    </row>
    <row r="4460" spans="1:25" ht="14.7" customHeight="1" x14ac:dyDescent="0.3">
      <c r="A4460" s="1" t="str">
        <f>IF(Table49[[#This Row],[ITEM NAME]]="","",ROW()-4)</f>
        <v/>
      </c>
      <c r="B4460" s="68"/>
      <c r="C4460" s="4" t="str">
        <f>IFERROR(VLOOKUP(B4460,Table14[],3,0),"")</f>
        <v/>
      </c>
      <c r="D4460" s="4" t="str">
        <f>IFERROR(VLOOKUP(B4460,Table14[],2,0),"")</f>
        <v/>
      </c>
      <c r="E4460" s="4"/>
      <c r="H4460" s="41" t="str">
        <f>IFERROR(VLOOKUP(Table49[[#This Row],[ITEM CODE]],Table2[[Item Code]:[Master Name]],2,0),"")</f>
        <v/>
      </c>
      <c r="I4460" s="41"/>
      <c r="J4460" s="65" t="str">
        <f>IFERROR(VLOOKUP(Table49[[#This Row],[ITEM CODE]],Table2[[Item Code]:[Master Name]],3,0),"")</f>
        <v/>
      </c>
      <c r="K4460" s="1" t="str">
        <f>IFERROR(VLOOKUP(Table49[[#This Row],[ITEM CODE]],Table2[[Item Code]:[Master Name]],9,0),"")</f>
        <v/>
      </c>
      <c r="L4460" s="1" t="str">
        <f>IFERROR(VLOOKUP(Table49[[#This Row],[ITEM CODE]],Table2[[Item Code]:[Master Name]],8,0),"")</f>
        <v/>
      </c>
      <c r="M4460" s="41"/>
      <c r="N4460" s="66">
        <f>IFERROR(VLOOKUP(Table49[[#This Row],[ITEM CODE]],Table2[[#All],[Item Code]:[Unit Cost]],10,0),0)</f>
        <v>0</v>
      </c>
      <c r="O4460" s="134">
        <f>IFERROR(VLOOKUP(Table49[[#This Row],[ITEM CODE]],Table2[[#All],[Item Code]:[Unit Cost]],10,0),0)</f>
        <v>0</v>
      </c>
      <c r="P4460" s="56"/>
      <c r="Q4460" s="58"/>
      <c r="R4460" s="58">
        <f>Table49[[#This Row],[QUANTITY]]*Table49[[#This Row],[INV Prices]]</f>
        <v>0</v>
      </c>
      <c r="S4460" s="67"/>
      <c r="V4460" s="41"/>
      <c r="W4460" s="4" t="str">
        <f>IFERROR(VLOOKUP(Table49[[#This Row],[ITEM CODE]],Table2[[Item Code]:[Category ]],6,0),"")</f>
        <v/>
      </c>
      <c r="X4460" s="1" t="str">
        <f>IFERROR(VLOOKUP(Table49[[#This Row],[ITEM CODE]],Table2[[Item Code]:[Sub Category]],7,0),"")</f>
        <v/>
      </c>
      <c r="Y4460" s="68" t="str">
        <f>Table49[[#This Row],[PO Number]]&amp;COUNTIFS($E$5:E4460,E4460)</f>
        <v>0</v>
      </c>
    </row>
    <row r="4461" spans="1:25" ht="14.7" customHeight="1" x14ac:dyDescent="0.3">
      <c r="A4461" s="1" t="str">
        <f>IF(Table49[[#This Row],[ITEM NAME]]="","",ROW()-4)</f>
        <v/>
      </c>
      <c r="B4461" s="68"/>
      <c r="C4461" s="4" t="str">
        <f>IFERROR(VLOOKUP(B4461,Table14[],3,0),"")</f>
        <v/>
      </c>
      <c r="D4461" s="4" t="str">
        <f>IFERROR(VLOOKUP(B4461,Table14[],2,0),"")</f>
        <v/>
      </c>
      <c r="E4461" s="4"/>
      <c r="H4461" s="41" t="str">
        <f>IFERROR(VLOOKUP(Table49[[#This Row],[ITEM CODE]],Table2[[Item Code]:[Master Name]],2,0),"")</f>
        <v/>
      </c>
      <c r="I4461" s="41"/>
      <c r="J4461" s="65" t="str">
        <f>IFERROR(VLOOKUP(Table49[[#This Row],[ITEM CODE]],Table2[[Item Code]:[Master Name]],3,0),"")</f>
        <v/>
      </c>
      <c r="K4461" s="1" t="str">
        <f>IFERROR(VLOOKUP(Table49[[#This Row],[ITEM CODE]],Table2[[Item Code]:[Master Name]],9,0),"")</f>
        <v/>
      </c>
      <c r="L4461" s="1" t="str">
        <f>IFERROR(VLOOKUP(Table49[[#This Row],[ITEM CODE]],Table2[[Item Code]:[Master Name]],8,0),"")</f>
        <v/>
      </c>
      <c r="M4461" s="41"/>
      <c r="N4461" s="66">
        <f>IFERROR(VLOOKUP(Table49[[#This Row],[ITEM CODE]],Table2[[#All],[Item Code]:[Unit Cost]],10,0),0)</f>
        <v>0</v>
      </c>
      <c r="O4461" s="134">
        <f>IFERROR(VLOOKUP(Table49[[#This Row],[ITEM CODE]],Table2[[#All],[Item Code]:[Unit Cost]],10,0),0)</f>
        <v>0</v>
      </c>
      <c r="P4461" s="56"/>
      <c r="Q4461" s="58"/>
      <c r="R4461" s="58">
        <f>Table49[[#This Row],[QUANTITY]]*Table49[[#This Row],[INV Prices]]</f>
        <v>0</v>
      </c>
      <c r="S4461" s="67"/>
      <c r="V4461" s="41"/>
      <c r="W4461" s="4" t="str">
        <f>IFERROR(VLOOKUP(Table49[[#This Row],[ITEM CODE]],Table2[[Item Code]:[Category ]],6,0),"")</f>
        <v/>
      </c>
      <c r="X4461" s="1" t="str">
        <f>IFERROR(VLOOKUP(Table49[[#This Row],[ITEM CODE]],Table2[[Item Code]:[Sub Category]],7,0),"")</f>
        <v/>
      </c>
      <c r="Y4461" s="68" t="str">
        <f>Table49[[#This Row],[PO Number]]&amp;COUNTIFS($E$5:E4461,E4461)</f>
        <v>0</v>
      </c>
    </row>
    <row r="4462" spans="1:25" ht="14.7" customHeight="1" x14ac:dyDescent="0.3">
      <c r="A4462" s="1" t="str">
        <f>IF(Table49[[#This Row],[ITEM NAME]]="","",ROW()-4)</f>
        <v/>
      </c>
      <c r="B4462" s="68"/>
      <c r="C4462" s="4" t="str">
        <f>IFERROR(VLOOKUP(B4462,Table14[],3,0),"")</f>
        <v/>
      </c>
      <c r="D4462" s="4" t="str">
        <f>IFERROR(VLOOKUP(B4462,Table14[],2,0),"")</f>
        <v/>
      </c>
      <c r="E4462" s="4"/>
      <c r="H4462" s="41" t="str">
        <f>IFERROR(VLOOKUP(Table49[[#This Row],[ITEM CODE]],Table2[[Item Code]:[Master Name]],2,0),"")</f>
        <v/>
      </c>
      <c r="I4462" s="41"/>
      <c r="J4462" s="65" t="str">
        <f>IFERROR(VLOOKUP(Table49[[#This Row],[ITEM CODE]],Table2[[Item Code]:[Master Name]],3,0),"")</f>
        <v/>
      </c>
      <c r="K4462" s="1" t="str">
        <f>IFERROR(VLOOKUP(Table49[[#This Row],[ITEM CODE]],Table2[[Item Code]:[Master Name]],9,0),"")</f>
        <v/>
      </c>
      <c r="L4462" s="1" t="str">
        <f>IFERROR(VLOOKUP(Table49[[#This Row],[ITEM CODE]],Table2[[Item Code]:[Master Name]],8,0),"")</f>
        <v/>
      </c>
      <c r="M4462" s="41"/>
      <c r="N4462" s="66">
        <f>IFERROR(VLOOKUP(Table49[[#This Row],[ITEM CODE]],Table2[[#All],[Item Code]:[Unit Cost]],10,0),0)</f>
        <v>0</v>
      </c>
      <c r="O4462" s="134">
        <f>IFERROR(VLOOKUP(Table49[[#This Row],[ITEM CODE]],Table2[[#All],[Item Code]:[Unit Cost]],10,0),0)</f>
        <v>0</v>
      </c>
      <c r="P4462" s="56"/>
      <c r="Q4462" s="58"/>
      <c r="R4462" s="58">
        <f>Table49[[#This Row],[QUANTITY]]*Table49[[#This Row],[INV Prices]]</f>
        <v>0</v>
      </c>
      <c r="S4462" s="67"/>
      <c r="V4462" s="41"/>
      <c r="W4462" s="4" t="str">
        <f>IFERROR(VLOOKUP(Table49[[#This Row],[ITEM CODE]],Table2[[Item Code]:[Category ]],6,0),"")</f>
        <v/>
      </c>
      <c r="X4462" s="1" t="str">
        <f>IFERROR(VLOOKUP(Table49[[#This Row],[ITEM CODE]],Table2[[Item Code]:[Sub Category]],7,0),"")</f>
        <v/>
      </c>
      <c r="Y4462" s="68" t="str">
        <f>Table49[[#This Row],[PO Number]]&amp;COUNTIFS($E$5:E4462,E4462)</f>
        <v>0</v>
      </c>
    </row>
    <row r="4463" spans="1:25" ht="14.7" customHeight="1" x14ac:dyDescent="0.3">
      <c r="A4463" s="1" t="str">
        <f>IF(Table49[[#This Row],[ITEM NAME]]="","",ROW()-4)</f>
        <v/>
      </c>
      <c r="B4463" s="68"/>
      <c r="C4463" s="4" t="str">
        <f>IFERROR(VLOOKUP(B4463,Table14[],3,0),"")</f>
        <v/>
      </c>
      <c r="D4463" s="4" t="str">
        <f>IFERROR(VLOOKUP(B4463,Table14[],2,0),"")</f>
        <v/>
      </c>
      <c r="E4463" s="4"/>
      <c r="H4463" s="41" t="str">
        <f>IFERROR(VLOOKUP(Table49[[#This Row],[ITEM CODE]],Table2[[Item Code]:[Master Name]],2,0),"")</f>
        <v/>
      </c>
      <c r="I4463" s="41"/>
      <c r="J4463" s="65" t="str">
        <f>IFERROR(VLOOKUP(Table49[[#This Row],[ITEM CODE]],Table2[[Item Code]:[Master Name]],3,0),"")</f>
        <v/>
      </c>
      <c r="K4463" s="1" t="str">
        <f>IFERROR(VLOOKUP(Table49[[#This Row],[ITEM CODE]],Table2[[Item Code]:[Master Name]],9,0),"")</f>
        <v/>
      </c>
      <c r="L4463" s="1" t="str">
        <f>IFERROR(VLOOKUP(Table49[[#This Row],[ITEM CODE]],Table2[[Item Code]:[Master Name]],8,0),"")</f>
        <v/>
      </c>
      <c r="M4463" s="41"/>
      <c r="N4463" s="66">
        <f>IFERROR(VLOOKUP(Table49[[#This Row],[ITEM CODE]],Table2[[#All],[Item Code]:[Unit Cost]],10,0),0)</f>
        <v>0</v>
      </c>
      <c r="O4463" s="134">
        <f>IFERROR(VLOOKUP(Table49[[#This Row],[ITEM CODE]],Table2[[#All],[Item Code]:[Unit Cost]],10,0),0)</f>
        <v>0</v>
      </c>
      <c r="P4463" s="56"/>
      <c r="Q4463" s="58"/>
      <c r="R4463" s="58">
        <f>Table49[[#This Row],[QUANTITY]]*Table49[[#This Row],[INV Prices]]</f>
        <v>0</v>
      </c>
      <c r="S4463" s="67"/>
      <c r="V4463" s="41"/>
      <c r="W4463" s="4" t="str">
        <f>IFERROR(VLOOKUP(Table49[[#This Row],[ITEM CODE]],Table2[[Item Code]:[Category ]],6,0),"")</f>
        <v/>
      </c>
      <c r="X4463" s="1" t="str">
        <f>IFERROR(VLOOKUP(Table49[[#This Row],[ITEM CODE]],Table2[[Item Code]:[Sub Category]],7,0),"")</f>
        <v/>
      </c>
      <c r="Y4463" s="68" t="str">
        <f>Table49[[#This Row],[PO Number]]&amp;COUNTIFS($E$5:E4463,E4463)</f>
        <v>0</v>
      </c>
    </row>
    <row r="4464" spans="1:25" ht="14.7" customHeight="1" x14ac:dyDescent="0.3">
      <c r="A4464" s="1" t="str">
        <f>IF(Table49[[#This Row],[ITEM NAME]]="","",ROW()-4)</f>
        <v/>
      </c>
      <c r="B4464" s="68"/>
      <c r="C4464" s="4" t="str">
        <f>IFERROR(VLOOKUP(B4464,Table14[],3,0),"")</f>
        <v/>
      </c>
      <c r="D4464" s="4" t="str">
        <f>IFERROR(VLOOKUP(B4464,Table14[],2,0),"")</f>
        <v/>
      </c>
      <c r="E4464" s="4"/>
      <c r="H4464" s="41" t="str">
        <f>IFERROR(VLOOKUP(Table49[[#This Row],[ITEM CODE]],Table2[[Item Code]:[Master Name]],2,0),"")</f>
        <v/>
      </c>
      <c r="I4464" s="41"/>
      <c r="J4464" s="65" t="str">
        <f>IFERROR(VLOOKUP(Table49[[#This Row],[ITEM CODE]],Table2[[Item Code]:[Master Name]],3,0),"")</f>
        <v/>
      </c>
      <c r="K4464" s="1" t="str">
        <f>IFERROR(VLOOKUP(Table49[[#This Row],[ITEM CODE]],Table2[[Item Code]:[Master Name]],9,0),"")</f>
        <v/>
      </c>
      <c r="L4464" s="1" t="str">
        <f>IFERROR(VLOOKUP(Table49[[#This Row],[ITEM CODE]],Table2[[Item Code]:[Master Name]],8,0),"")</f>
        <v/>
      </c>
      <c r="M4464" s="41"/>
      <c r="N4464" s="66">
        <f>IFERROR(VLOOKUP(Table49[[#This Row],[ITEM CODE]],Table2[[#All],[Item Code]:[Unit Cost]],10,0),0)</f>
        <v>0</v>
      </c>
      <c r="O4464" s="134">
        <f>IFERROR(VLOOKUP(Table49[[#This Row],[ITEM CODE]],Table2[[#All],[Item Code]:[Unit Cost]],10,0),0)</f>
        <v>0</v>
      </c>
      <c r="P4464" s="56"/>
      <c r="Q4464" s="58"/>
      <c r="R4464" s="58">
        <f>Table49[[#This Row],[QUANTITY]]*Table49[[#This Row],[INV Prices]]</f>
        <v>0</v>
      </c>
      <c r="S4464" s="67"/>
      <c r="V4464" s="41"/>
      <c r="W4464" s="4" t="str">
        <f>IFERROR(VLOOKUP(Table49[[#This Row],[ITEM CODE]],Table2[[Item Code]:[Category ]],6,0),"")</f>
        <v/>
      </c>
      <c r="X4464" s="1" t="str">
        <f>IFERROR(VLOOKUP(Table49[[#This Row],[ITEM CODE]],Table2[[Item Code]:[Sub Category]],7,0),"")</f>
        <v/>
      </c>
      <c r="Y4464" s="68" t="str">
        <f>Table49[[#This Row],[PO Number]]&amp;COUNTIFS($E$5:E4464,E4464)</f>
        <v>0</v>
      </c>
    </row>
    <row r="4465" spans="1:25" ht="14.7" customHeight="1" x14ac:dyDescent="0.3">
      <c r="A4465" s="1" t="str">
        <f>IF(Table49[[#This Row],[ITEM NAME]]="","",ROW()-4)</f>
        <v/>
      </c>
      <c r="B4465" s="68"/>
      <c r="C4465" s="4" t="str">
        <f>IFERROR(VLOOKUP(B4465,Table14[],3,0),"")</f>
        <v/>
      </c>
      <c r="D4465" s="4" t="str">
        <f>IFERROR(VLOOKUP(B4465,Table14[],2,0),"")</f>
        <v/>
      </c>
      <c r="E4465" s="4"/>
      <c r="H4465" s="41" t="str">
        <f>IFERROR(VLOOKUP(Table49[[#This Row],[ITEM CODE]],Table2[[Item Code]:[Master Name]],2,0),"")</f>
        <v/>
      </c>
      <c r="I4465" s="41"/>
      <c r="J4465" s="65" t="str">
        <f>IFERROR(VLOOKUP(Table49[[#This Row],[ITEM CODE]],Table2[[Item Code]:[Master Name]],3,0),"")</f>
        <v/>
      </c>
      <c r="K4465" s="1" t="str">
        <f>IFERROR(VLOOKUP(Table49[[#This Row],[ITEM CODE]],Table2[[Item Code]:[Master Name]],9,0),"")</f>
        <v/>
      </c>
      <c r="L4465" s="1" t="str">
        <f>IFERROR(VLOOKUP(Table49[[#This Row],[ITEM CODE]],Table2[[Item Code]:[Master Name]],8,0),"")</f>
        <v/>
      </c>
      <c r="M4465" s="41"/>
      <c r="N4465" s="66">
        <f>IFERROR(VLOOKUP(Table49[[#This Row],[ITEM CODE]],Table2[[#All],[Item Code]:[Unit Cost]],10,0),0)</f>
        <v>0</v>
      </c>
      <c r="O4465" s="134">
        <f>IFERROR(VLOOKUP(Table49[[#This Row],[ITEM CODE]],Table2[[#All],[Item Code]:[Unit Cost]],10,0),0)</f>
        <v>0</v>
      </c>
      <c r="P4465" s="56"/>
      <c r="Q4465" s="58"/>
      <c r="R4465" s="58">
        <f>Table49[[#This Row],[QUANTITY]]*Table49[[#This Row],[INV Prices]]</f>
        <v>0</v>
      </c>
      <c r="S4465" s="67"/>
      <c r="V4465" s="41"/>
      <c r="W4465" s="4" t="str">
        <f>IFERROR(VLOOKUP(Table49[[#This Row],[ITEM CODE]],Table2[[Item Code]:[Category ]],6,0),"")</f>
        <v/>
      </c>
      <c r="X4465" s="1" t="str">
        <f>IFERROR(VLOOKUP(Table49[[#This Row],[ITEM CODE]],Table2[[Item Code]:[Sub Category]],7,0),"")</f>
        <v/>
      </c>
      <c r="Y4465" s="68" t="str">
        <f>Table49[[#This Row],[PO Number]]&amp;COUNTIFS($E$5:E4465,E4465)</f>
        <v>0</v>
      </c>
    </row>
    <row r="4466" spans="1:25" ht="14.7" customHeight="1" x14ac:dyDescent="0.3">
      <c r="A4466" s="1" t="str">
        <f>IF(Table49[[#This Row],[ITEM NAME]]="","",ROW()-4)</f>
        <v/>
      </c>
      <c r="B4466" s="68"/>
      <c r="C4466" s="4" t="str">
        <f>IFERROR(VLOOKUP(B4466,Table14[],3,0),"")</f>
        <v/>
      </c>
      <c r="D4466" s="4" t="str">
        <f>IFERROR(VLOOKUP(B4466,Table14[],2,0),"")</f>
        <v/>
      </c>
      <c r="E4466" s="4"/>
      <c r="H4466" s="41" t="str">
        <f>IFERROR(VLOOKUP(Table49[[#This Row],[ITEM CODE]],Table2[[Item Code]:[Master Name]],2,0),"")</f>
        <v/>
      </c>
      <c r="I4466" s="41"/>
      <c r="J4466" s="65" t="str">
        <f>IFERROR(VLOOKUP(Table49[[#This Row],[ITEM CODE]],Table2[[Item Code]:[Master Name]],3,0),"")</f>
        <v/>
      </c>
      <c r="K4466" s="1" t="str">
        <f>IFERROR(VLOOKUP(Table49[[#This Row],[ITEM CODE]],Table2[[Item Code]:[Master Name]],9,0),"")</f>
        <v/>
      </c>
      <c r="L4466" s="1" t="str">
        <f>IFERROR(VLOOKUP(Table49[[#This Row],[ITEM CODE]],Table2[[Item Code]:[Master Name]],8,0),"")</f>
        <v/>
      </c>
      <c r="M4466" s="41"/>
      <c r="N4466" s="66">
        <f>IFERROR(VLOOKUP(Table49[[#This Row],[ITEM CODE]],Table2[[#All],[Item Code]:[Unit Cost]],10,0),0)</f>
        <v>0</v>
      </c>
      <c r="O4466" s="134">
        <f>IFERROR(VLOOKUP(Table49[[#This Row],[ITEM CODE]],Table2[[#All],[Item Code]:[Unit Cost]],10,0),0)</f>
        <v>0</v>
      </c>
      <c r="P4466" s="56"/>
      <c r="Q4466" s="58"/>
      <c r="R4466" s="58">
        <f>Table49[[#This Row],[QUANTITY]]*Table49[[#This Row],[INV Prices]]</f>
        <v>0</v>
      </c>
      <c r="S4466" s="67"/>
      <c r="V4466" s="41"/>
      <c r="W4466" s="4" t="str">
        <f>IFERROR(VLOOKUP(Table49[[#This Row],[ITEM CODE]],Table2[[Item Code]:[Category ]],6,0),"")</f>
        <v/>
      </c>
      <c r="X4466" s="1" t="str">
        <f>IFERROR(VLOOKUP(Table49[[#This Row],[ITEM CODE]],Table2[[Item Code]:[Sub Category]],7,0),"")</f>
        <v/>
      </c>
      <c r="Y4466" s="68" t="str">
        <f>Table49[[#This Row],[PO Number]]&amp;COUNTIFS($E$5:E4466,E4466)</f>
        <v>0</v>
      </c>
    </row>
    <row r="4467" spans="1:25" ht="14.7" customHeight="1" x14ac:dyDescent="0.3">
      <c r="A4467" s="1" t="str">
        <f>IF(Table49[[#This Row],[ITEM NAME]]="","",ROW()-4)</f>
        <v/>
      </c>
      <c r="B4467" s="68"/>
      <c r="C4467" s="4" t="str">
        <f>IFERROR(VLOOKUP(B4467,Table14[],3,0),"")</f>
        <v/>
      </c>
      <c r="D4467" s="4" t="str">
        <f>IFERROR(VLOOKUP(B4467,Table14[],2,0),"")</f>
        <v/>
      </c>
      <c r="E4467" s="4"/>
      <c r="H4467" s="41" t="str">
        <f>IFERROR(VLOOKUP(Table49[[#This Row],[ITEM CODE]],Table2[[Item Code]:[Master Name]],2,0),"")</f>
        <v/>
      </c>
      <c r="I4467" s="41"/>
      <c r="J4467" s="65" t="str">
        <f>IFERROR(VLOOKUP(Table49[[#This Row],[ITEM CODE]],Table2[[Item Code]:[Master Name]],3,0),"")</f>
        <v/>
      </c>
      <c r="K4467" s="1" t="str">
        <f>IFERROR(VLOOKUP(Table49[[#This Row],[ITEM CODE]],Table2[[Item Code]:[Master Name]],9,0),"")</f>
        <v/>
      </c>
      <c r="L4467" s="1" t="str">
        <f>IFERROR(VLOOKUP(Table49[[#This Row],[ITEM CODE]],Table2[[Item Code]:[Master Name]],8,0),"")</f>
        <v/>
      </c>
      <c r="M4467" s="41"/>
      <c r="N4467" s="66">
        <f>IFERROR(VLOOKUP(Table49[[#This Row],[ITEM CODE]],Table2[[#All],[Item Code]:[Unit Cost]],10,0),0)</f>
        <v>0</v>
      </c>
      <c r="O4467" s="134">
        <f>IFERROR(VLOOKUP(Table49[[#This Row],[ITEM CODE]],Table2[[#All],[Item Code]:[Unit Cost]],10,0),0)</f>
        <v>0</v>
      </c>
      <c r="P4467" s="56"/>
      <c r="Q4467" s="58"/>
      <c r="R4467" s="58">
        <f>Table49[[#This Row],[QUANTITY]]*Table49[[#This Row],[INV Prices]]</f>
        <v>0</v>
      </c>
      <c r="S4467" s="67"/>
      <c r="V4467" s="41"/>
      <c r="W4467" s="4" t="str">
        <f>IFERROR(VLOOKUP(Table49[[#This Row],[ITEM CODE]],Table2[[Item Code]:[Category ]],6,0),"")</f>
        <v/>
      </c>
      <c r="X4467" s="1" t="str">
        <f>IFERROR(VLOOKUP(Table49[[#This Row],[ITEM CODE]],Table2[[Item Code]:[Sub Category]],7,0),"")</f>
        <v/>
      </c>
      <c r="Y4467" s="68" t="str">
        <f>Table49[[#This Row],[PO Number]]&amp;COUNTIFS($E$5:E4467,E4467)</f>
        <v>0</v>
      </c>
    </row>
    <row r="4468" spans="1:25" ht="14.7" customHeight="1" x14ac:dyDescent="0.3">
      <c r="A4468" s="1" t="str">
        <f>IF(Table49[[#This Row],[ITEM NAME]]="","",ROW()-4)</f>
        <v/>
      </c>
      <c r="B4468" s="68"/>
      <c r="C4468" s="4" t="str">
        <f>IFERROR(VLOOKUP(B4468,Table14[],3,0),"")</f>
        <v/>
      </c>
      <c r="D4468" s="4" t="str">
        <f>IFERROR(VLOOKUP(B4468,Table14[],2,0),"")</f>
        <v/>
      </c>
      <c r="E4468" s="4"/>
      <c r="H4468" s="41" t="str">
        <f>IFERROR(VLOOKUP(Table49[[#This Row],[ITEM CODE]],Table2[[Item Code]:[Master Name]],2,0),"")</f>
        <v/>
      </c>
      <c r="I4468" s="41"/>
      <c r="J4468" s="65" t="str">
        <f>IFERROR(VLOOKUP(Table49[[#This Row],[ITEM CODE]],Table2[[Item Code]:[Master Name]],3,0),"")</f>
        <v/>
      </c>
      <c r="K4468" s="1" t="str">
        <f>IFERROR(VLOOKUP(Table49[[#This Row],[ITEM CODE]],Table2[[Item Code]:[Master Name]],9,0),"")</f>
        <v/>
      </c>
      <c r="L4468" s="1" t="str">
        <f>IFERROR(VLOOKUP(Table49[[#This Row],[ITEM CODE]],Table2[[Item Code]:[Master Name]],8,0),"")</f>
        <v/>
      </c>
      <c r="M4468" s="41"/>
      <c r="N4468" s="66">
        <f>IFERROR(VLOOKUP(Table49[[#This Row],[ITEM CODE]],Table2[[#All],[Item Code]:[Unit Cost]],10,0),0)</f>
        <v>0</v>
      </c>
      <c r="O4468" s="134">
        <f>IFERROR(VLOOKUP(Table49[[#This Row],[ITEM CODE]],Table2[[#All],[Item Code]:[Unit Cost]],10,0),0)</f>
        <v>0</v>
      </c>
      <c r="P4468" s="56"/>
      <c r="Q4468" s="58"/>
      <c r="R4468" s="58">
        <f>Table49[[#This Row],[QUANTITY]]*Table49[[#This Row],[INV Prices]]</f>
        <v>0</v>
      </c>
      <c r="S4468" s="67"/>
      <c r="V4468" s="41"/>
      <c r="W4468" s="4" t="str">
        <f>IFERROR(VLOOKUP(Table49[[#This Row],[ITEM CODE]],Table2[[Item Code]:[Category ]],6,0),"")</f>
        <v/>
      </c>
      <c r="X4468" s="1" t="str">
        <f>IFERROR(VLOOKUP(Table49[[#This Row],[ITEM CODE]],Table2[[Item Code]:[Sub Category]],7,0),"")</f>
        <v/>
      </c>
      <c r="Y4468" s="68" t="str">
        <f>Table49[[#This Row],[PO Number]]&amp;COUNTIFS($E$5:E4468,E4468)</f>
        <v>0</v>
      </c>
    </row>
    <row r="4469" spans="1:25" ht="14.7" customHeight="1" x14ac:dyDescent="0.3">
      <c r="A4469" s="1" t="str">
        <f>IF(Table49[[#This Row],[ITEM NAME]]="","",ROW()-4)</f>
        <v/>
      </c>
      <c r="B4469" s="68"/>
      <c r="C4469" s="4" t="str">
        <f>IFERROR(VLOOKUP(B4469,Table14[],3,0),"")</f>
        <v/>
      </c>
      <c r="D4469" s="4" t="str">
        <f>IFERROR(VLOOKUP(B4469,Table14[],2,0),"")</f>
        <v/>
      </c>
      <c r="E4469" s="4"/>
      <c r="H4469" s="41" t="str">
        <f>IFERROR(VLOOKUP(Table49[[#This Row],[ITEM CODE]],Table2[[Item Code]:[Master Name]],2,0),"")</f>
        <v/>
      </c>
      <c r="I4469" s="41"/>
      <c r="J4469" s="65" t="str">
        <f>IFERROR(VLOOKUP(Table49[[#This Row],[ITEM CODE]],Table2[[Item Code]:[Master Name]],3,0),"")</f>
        <v/>
      </c>
      <c r="K4469" s="1" t="str">
        <f>IFERROR(VLOOKUP(Table49[[#This Row],[ITEM CODE]],Table2[[Item Code]:[Master Name]],9,0),"")</f>
        <v/>
      </c>
      <c r="L4469" s="1" t="str">
        <f>IFERROR(VLOOKUP(Table49[[#This Row],[ITEM CODE]],Table2[[Item Code]:[Master Name]],8,0),"")</f>
        <v/>
      </c>
      <c r="M4469" s="41"/>
      <c r="N4469" s="66">
        <f>IFERROR(VLOOKUP(Table49[[#This Row],[ITEM CODE]],Table2[[#All],[Item Code]:[Unit Cost]],10,0),0)</f>
        <v>0</v>
      </c>
      <c r="O4469" s="134">
        <f>IFERROR(VLOOKUP(Table49[[#This Row],[ITEM CODE]],Table2[[#All],[Item Code]:[Unit Cost]],10,0),0)</f>
        <v>0</v>
      </c>
      <c r="P4469" s="56"/>
      <c r="Q4469" s="58"/>
      <c r="R4469" s="58">
        <f>Table49[[#This Row],[QUANTITY]]*Table49[[#This Row],[INV Prices]]</f>
        <v>0</v>
      </c>
      <c r="S4469" s="67"/>
      <c r="V4469" s="41"/>
      <c r="W4469" s="4" t="str">
        <f>IFERROR(VLOOKUP(Table49[[#This Row],[ITEM CODE]],Table2[[Item Code]:[Category ]],6,0),"")</f>
        <v/>
      </c>
      <c r="X4469" s="1" t="str">
        <f>IFERROR(VLOOKUP(Table49[[#This Row],[ITEM CODE]],Table2[[Item Code]:[Sub Category]],7,0),"")</f>
        <v/>
      </c>
      <c r="Y4469" s="68" t="str">
        <f>Table49[[#This Row],[PO Number]]&amp;COUNTIFS($E$5:E4469,E4469)</f>
        <v>0</v>
      </c>
    </row>
    <row r="4470" spans="1:25" ht="14.7" customHeight="1" x14ac:dyDescent="0.3">
      <c r="A4470" s="1" t="str">
        <f>IF(Table49[[#This Row],[ITEM NAME]]="","",ROW()-4)</f>
        <v/>
      </c>
      <c r="B4470" s="68"/>
      <c r="C4470" s="4" t="str">
        <f>IFERROR(VLOOKUP(B4470,Table14[],3,0),"")</f>
        <v/>
      </c>
      <c r="D4470" s="4" t="str">
        <f>IFERROR(VLOOKUP(B4470,Table14[],2,0),"")</f>
        <v/>
      </c>
      <c r="E4470" s="4"/>
      <c r="H4470" s="41" t="str">
        <f>IFERROR(VLOOKUP(Table49[[#This Row],[ITEM CODE]],Table2[[Item Code]:[Master Name]],2,0),"")</f>
        <v/>
      </c>
      <c r="I4470" s="41"/>
      <c r="J4470" s="65" t="str">
        <f>IFERROR(VLOOKUP(Table49[[#This Row],[ITEM CODE]],Table2[[Item Code]:[Master Name]],3,0),"")</f>
        <v/>
      </c>
      <c r="K4470" s="1" t="str">
        <f>IFERROR(VLOOKUP(Table49[[#This Row],[ITEM CODE]],Table2[[Item Code]:[Master Name]],9,0),"")</f>
        <v/>
      </c>
      <c r="L4470" s="1" t="str">
        <f>IFERROR(VLOOKUP(Table49[[#This Row],[ITEM CODE]],Table2[[Item Code]:[Master Name]],8,0),"")</f>
        <v/>
      </c>
      <c r="M4470" s="41"/>
      <c r="N4470" s="66">
        <f>IFERROR(VLOOKUP(Table49[[#This Row],[ITEM CODE]],Table2[[#All],[Item Code]:[Unit Cost]],10,0),0)</f>
        <v>0</v>
      </c>
      <c r="O4470" s="134">
        <f>IFERROR(VLOOKUP(Table49[[#This Row],[ITEM CODE]],Table2[[#All],[Item Code]:[Unit Cost]],10,0),0)</f>
        <v>0</v>
      </c>
      <c r="P4470" s="56"/>
      <c r="Q4470" s="58"/>
      <c r="R4470" s="58">
        <f>Table49[[#This Row],[QUANTITY]]*Table49[[#This Row],[INV Prices]]</f>
        <v>0</v>
      </c>
      <c r="S4470" s="67"/>
      <c r="V4470" s="41"/>
      <c r="W4470" s="4" t="str">
        <f>IFERROR(VLOOKUP(Table49[[#This Row],[ITEM CODE]],Table2[[Item Code]:[Category ]],6,0),"")</f>
        <v/>
      </c>
      <c r="X4470" s="1" t="str">
        <f>IFERROR(VLOOKUP(Table49[[#This Row],[ITEM CODE]],Table2[[Item Code]:[Sub Category]],7,0),"")</f>
        <v/>
      </c>
      <c r="Y4470" s="68" t="str">
        <f>Table49[[#This Row],[PO Number]]&amp;COUNTIFS($E$5:E4470,E4470)</f>
        <v>0</v>
      </c>
    </row>
    <row r="4471" spans="1:25" ht="14.7" customHeight="1" x14ac:dyDescent="0.3">
      <c r="A4471" s="1" t="str">
        <f>IF(Table49[[#This Row],[ITEM NAME]]="","",ROW()-4)</f>
        <v/>
      </c>
      <c r="B4471" s="68"/>
      <c r="C4471" s="4" t="str">
        <f>IFERROR(VLOOKUP(B4471,Table14[],3,0),"")</f>
        <v/>
      </c>
      <c r="D4471" s="4" t="str">
        <f>IFERROR(VLOOKUP(B4471,Table14[],2,0),"")</f>
        <v/>
      </c>
      <c r="E4471" s="4"/>
      <c r="H4471" s="41" t="str">
        <f>IFERROR(VLOOKUP(Table49[[#This Row],[ITEM CODE]],Table2[[Item Code]:[Master Name]],2,0),"")</f>
        <v/>
      </c>
      <c r="I4471" s="41"/>
      <c r="J4471" s="65" t="str">
        <f>IFERROR(VLOOKUP(Table49[[#This Row],[ITEM CODE]],Table2[[Item Code]:[Master Name]],3,0),"")</f>
        <v/>
      </c>
      <c r="K4471" s="1" t="str">
        <f>IFERROR(VLOOKUP(Table49[[#This Row],[ITEM CODE]],Table2[[Item Code]:[Master Name]],9,0),"")</f>
        <v/>
      </c>
      <c r="L4471" s="1" t="str">
        <f>IFERROR(VLOOKUP(Table49[[#This Row],[ITEM CODE]],Table2[[Item Code]:[Master Name]],8,0),"")</f>
        <v/>
      </c>
      <c r="M4471" s="41"/>
      <c r="N4471" s="66">
        <f>IFERROR(VLOOKUP(Table49[[#This Row],[ITEM CODE]],Table2[[#All],[Item Code]:[Unit Cost]],10,0),0)</f>
        <v>0</v>
      </c>
      <c r="O4471" s="134">
        <f>IFERROR(VLOOKUP(Table49[[#This Row],[ITEM CODE]],Table2[[#All],[Item Code]:[Unit Cost]],10,0),0)</f>
        <v>0</v>
      </c>
      <c r="P4471" s="56"/>
      <c r="Q4471" s="58"/>
      <c r="R4471" s="58">
        <f>Table49[[#This Row],[QUANTITY]]*Table49[[#This Row],[INV Prices]]</f>
        <v>0</v>
      </c>
      <c r="S4471" s="67"/>
      <c r="V4471" s="41"/>
      <c r="W4471" s="4" t="str">
        <f>IFERROR(VLOOKUP(Table49[[#This Row],[ITEM CODE]],Table2[[Item Code]:[Category ]],6,0),"")</f>
        <v/>
      </c>
      <c r="X4471" s="1" t="str">
        <f>IFERROR(VLOOKUP(Table49[[#This Row],[ITEM CODE]],Table2[[Item Code]:[Sub Category]],7,0),"")</f>
        <v/>
      </c>
      <c r="Y4471" s="68" t="str">
        <f>Table49[[#This Row],[PO Number]]&amp;COUNTIFS($E$5:E4471,E4471)</f>
        <v>0</v>
      </c>
    </row>
    <row r="4472" spans="1:25" ht="14.7" customHeight="1" x14ac:dyDescent="0.3">
      <c r="A4472" s="1" t="str">
        <f>IF(Table49[[#This Row],[ITEM NAME]]="","",ROW()-4)</f>
        <v/>
      </c>
      <c r="B4472" s="68"/>
      <c r="C4472" s="4" t="str">
        <f>IFERROR(VLOOKUP(B4472,Table14[],3,0),"")</f>
        <v/>
      </c>
      <c r="D4472" s="4" t="str">
        <f>IFERROR(VLOOKUP(B4472,Table14[],2,0),"")</f>
        <v/>
      </c>
      <c r="E4472" s="4"/>
      <c r="H4472" s="41" t="str">
        <f>IFERROR(VLOOKUP(Table49[[#This Row],[ITEM CODE]],Table2[[Item Code]:[Master Name]],2,0),"")</f>
        <v/>
      </c>
      <c r="I4472" s="41"/>
      <c r="J4472" s="65" t="str">
        <f>IFERROR(VLOOKUP(Table49[[#This Row],[ITEM CODE]],Table2[[Item Code]:[Master Name]],3,0),"")</f>
        <v/>
      </c>
      <c r="K4472" s="1" t="str">
        <f>IFERROR(VLOOKUP(Table49[[#This Row],[ITEM CODE]],Table2[[Item Code]:[Master Name]],9,0),"")</f>
        <v/>
      </c>
      <c r="L4472" s="1" t="str">
        <f>IFERROR(VLOOKUP(Table49[[#This Row],[ITEM CODE]],Table2[[Item Code]:[Master Name]],8,0),"")</f>
        <v/>
      </c>
      <c r="M4472" s="41"/>
      <c r="N4472" s="66">
        <f>IFERROR(VLOOKUP(Table49[[#This Row],[ITEM CODE]],Table2[[#All],[Item Code]:[Unit Cost]],10,0),0)</f>
        <v>0</v>
      </c>
      <c r="O4472" s="134">
        <f>IFERROR(VLOOKUP(Table49[[#This Row],[ITEM CODE]],Table2[[#All],[Item Code]:[Unit Cost]],10,0),0)</f>
        <v>0</v>
      </c>
      <c r="P4472" s="56"/>
      <c r="Q4472" s="58"/>
      <c r="R4472" s="58">
        <f>Table49[[#This Row],[QUANTITY]]*Table49[[#This Row],[INV Prices]]</f>
        <v>0</v>
      </c>
      <c r="S4472" s="67"/>
      <c r="V4472" s="41"/>
      <c r="W4472" s="4" t="str">
        <f>IFERROR(VLOOKUP(Table49[[#This Row],[ITEM CODE]],Table2[[Item Code]:[Category ]],6,0),"")</f>
        <v/>
      </c>
      <c r="X4472" s="1" t="str">
        <f>IFERROR(VLOOKUP(Table49[[#This Row],[ITEM CODE]],Table2[[Item Code]:[Sub Category]],7,0),"")</f>
        <v/>
      </c>
      <c r="Y4472" s="68" t="str">
        <f>Table49[[#This Row],[PO Number]]&amp;COUNTIFS($E$5:E4472,E4472)</f>
        <v>0</v>
      </c>
    </row>
    <row r="4473" spans="1:25" ht="14.7" customHeight="1" x14ac:dyDescent="0.3">
      <c r="A4473" s="1" t="str">
        <f>IF(Table49[[#This Row],[ITEM NAME]]="","",ROW()-4)</f>
        <v/>
      </c>
      <c r="B4473" s="68"/>
      <c r="C4473" s="4" t="str">
        <f>IFERROR(VLOOKUP(B4473,Table14[],3,0),"")</f>
        <v/>
      </c>
      <c r="D4473" s="4" t="str">
        <f>IFERROR(VLOOKUP(B4473,Table14[],2,0),"")</f>
        <v/>
      </c>
      <c r="E4473" s="4"/>
      <c r="H4473" s="41" t="str">
        <f>IFERROR(VLOOKUP(Table49[[#This Row],[ITEM CODE]],Table2[[Item Code]:[Master Name]],2,0),"")</f>
        <v/>
      </c>
      <c r="I4473" s="41"/>
      <c r="J4473" s="65" t="str">
        <f>IFERROR(VLOOKUP(Table49[[#This Row],[ITEM CODE]],Table2[[Item Code]:[Master Name]],3,0),"")</f>
        <v/>
      </c>
      <c r="K4473" s="1" t="str">
        <f>IFERROR(VLOOKUP(Table49[[#This Row],[ITEM CODE]],Table2[[Item Code]:[Master Name]],9,0),"")</f>
        <v/>
      </c>
      <c r="L4473" s="1" t="str">
        <f>IFERROR(VLOOKUP(Table49[[#This Row],[ITEM CODE]],Table2[[Item Code]:[Master Name]],8,0),"")</f>
        <v/>
      </c>
      <c r="M4473" s="41"/>
      <c r="N4473" s="66">
        <f>IFERROR(VLOOKUP(Table49[[#This Row],[ITEM CODE]],Table2[[#All],[Item Code]:[Unit Cost]],10,0),0)</f>
        <v>0</v>
      </c>
      <c r="O4473" s="134">
        <f>IFERROR(VLOOKUP(Table49[[#This Row],[ITEM CODE]],Table2[[#All],[Item Code]:[Unit Cost]],10,0),0)</f>
        <v>0</v>
      </c>
      <c r="P4473" s="56"/>
      <c r="Q4473" s="58"/>
      <c r="R4473" s="58">
        <f>Table49[[#This Row],[QUANTITY]]*Table49[[#This Row],[INV Prices]]</f>
        <v>0</v>
      </c>
      <c r="S4473" s="67"/>
      <c r="V4473" s="41"/>
      <c r="W4473" s="4" t="str">
        <f>IFERROR(VLOOKUP(Table49[[#This Row],[ITEM CODE]],Table2[[Item Code]:[Category ]],6,0),"")</f>
        <v/>
      </c>
      <c r="X4473" s="1" t="str">
        <f>IFERROR(VLOOKUP(Table49[[#This Row],[ITEM CODE]],Table2[[Item Code]:[Sub Category]],7,0),"")</f>
        <v/>
      </c>
      <c r="Y4473" s="68" t="str">
        <f>Table49[[#This Row],[PO Number]]&amp;COUNTIFS($E$5:E4473,E4473)</f>
        <v>0</v>
      </c>
    </row>
    <row r="4474" spans="1:25" ht="14.7" customHeight="1" x14ac:dyDescent="0.3">
      <c r="A4474" s="1" t="str">
        <f>IF(Table49[[#This Row],[ITEM NAME]]="","",ROW()-4)</f>
        <v/>
      </c>
      <c r="B4474" s="68"/>
      <c r="C4474" s="4" t="str">
        <f>IFERROR(VLOOKUP(B4474,Table14[],3,0),"")</f>
        <v/>
      </c>
      <c r="D4474" s="4" t="str">
        <f>IFERROR(VLOOKUP(B4474,Table14[],2,0),"")</f>
        <v/>
      </c>
      <c r="E4474" s="4"/>
      <c r="H4474" s="41" t="str">
        <f>IFERROR(VLOOKUP(Table49[[#This Row],[ITEM CODE]],Table2[[Item Code]:[Master Name]],2,0),"")</f>
        <v/>
      </c>
      <c r="I4474" s="41"/>
      <c r="J4474" s="65" t="str">
        <f>IFERROR(VLOOKUP(Table49[[#This Row],[ITEM CODE]],Table2[[Item Code]:[Master Name]],3,0),"")</f>
        <v/>
      </c>
      <c r="K4474" s="1" t="str">
        <f>IFERROR(VLOOKUP(Table49[[#This Row],[ITEM CODE]],Table2[[Item Code]:[Master Name]],9,0),"")</f>
        <v/>
      </c>
      <c r="L4474" s="1" t="str">
        <f>IFERROR(VLOOKUP(Table49[[#This Row],[ITEM CODE]],Table2[[Item Code]:[Master Name]],8,0),"")</f>
        <v/>
      </c>
      <c r="M4474" s="41"/>
      <c r="N4474" s="66">
        <f>IFERROR(VLOOKUP(Table49[[#This Row],[ITEM CODE]],Table2[[#All],[Item Code]:[Unit Cost]],10,0),0)</f>
        <v>0</v>
      </c>
      <c r="O4474" s="134">
        <f>IFERROR(VLOOKUP(Table49[[#This Row],[ITEM CODE]],Table2[[#All],[Item Code]:[Unit Cost]],10,0),0)</f>
        <v>0</v>
      </c>
      <c r="P4474" s="56"/>
      <c r="Q4474" s="58"/>
      <c r="R4474" s="58">
        <f>Table49[[#This Row],[QUANTITY]]*Table49[[#This Row],[INV Prices]]</f>
        <v>0</v>
      </c>
      <c r="S4474" s="67"/>
      <c r="V4474" s="41"/>
      <c r="W4474" s="4" t="str">
        <f>IFERROR(VLOOKUP(Table49[[#This Row],[ITEM CODE]],Table2[[Item Code]:[Category ]],6,0),"")</f>
        <v/>
      </c>
      <c r="X4474" s="1" t="str">
        <f>IFERROR(VLOOKUP(Table49[[#This Row],[ITEM CODE]],Table2[[Item Code]:[Sub Category]],7,0),"")</f>
        <v/>
      </c>
      <c r="Y4474" s="68" t="str">
        <f>Table49[[#This Row],[PO Number]]&amp;COUNTIFS($E$5:E4474,E4474)</f>
        <v>0</v>
      </c>
    </row>
    <row r="4475" spans="1:25" ht="14.7" customHeight="1" x14ac:dyDescent="0.3">
      <c r="A4475" s="1" t="str">
        <f>IF(Table49[[#This Row],[ITEM NAME]]="","",ROW()-4)</f>
        <v/>
      </c>
      <c r="B4475" s="68"/>
      <c r="C4475" s="4" t="str">
        <f>IFERROR(VLOOKUP(B4475,Table14[],3,0),"")</f>
        <v/>
      </c>
      <c r="D4475" s="4" t="str">
        <f>IFERROR(VLOOKUP(B4475,Table14[],2,0),"")</f>
        <v/>
      </c>
      <c r="E4475" s="4"/>
      <c r="H4475" s="41" t="str">
        <f>IFERROR(VLOOKUP(Table49[[#This Row],[ITEM CODE]],Table2[[Item Code]:[Master Name]],2,0),"")</f>
        <v/>
      </c>
      <c r="I4475" s="41"/>
      <c r="J4475" s="65" t="str">
        <f>IFERROR(VLOOKUP(Table49[[#This Row],[ITEM CODE]],Table2[[Item Code]:[Master Name]],3,0),"")</f>
        <v/>
      </c>
      <c r="K4475" s="1" t="str">
        <f>IFERROR(VLOOKUP(Table49[[#This Row],[ITEM CODE]],Table2[[Item Code]:[Master Name]],9,0),"")</f>
        <v/>
      </c>
      <c r="L4475" s="1" t="str">
        <f>IFERROR(VLOOKUP(Table49[[#This Row],[ITEM CODE]],Table2[[Item Code]:[Master Name]],8,0),"")</f>
        <v/>
      </c>
      <c r="M4475" s="41"/>
      <c r="N4475" s="66">
        <f>IFERROR(VLOOKUP(Table49[[#This Row],[ITEM CODE]],Table2[[#All],[Item Code]:[Unit Cost]],10,0),0)</f>
        <v>0</v>
      </c>
      <c r="O4475" s="134">
        <f>IFERROR(VLOOKUP(Table49[[#This Row],[ITEM CODE]],Table2[[#All],[Item Code]:[Unit Cost]],10,0),0)</f>
        <v>0</v>
      </c>
      <c r="P4475" s="56"/>
      <c r="Q4475" s="58"/>
      <c r="R4475" s="58">
        <f>Table49[[#This Row],[QUANTITY]]*Table49[[#This Row],[INV Prices]]</f>
        <v>0</v>
      </c>
      <c r="S4475" s="67"/>
      <c r="V4475" s="41"/>
      <c r="W4475" s="4" t="str">
        <f>IFERROR(VLOOKUP(Table49[[#This Row],[ITEM CODE]],Table2[[Item Code]:[Category ]],6,0),"")</f>
        <v/>
      </c>
      <c r="X4475" s="1" t="str">
        <f>IFERROR(VLOOKUP(Table49[[#This Row],[ITEM CODE]],Table2[[Item Code]:[Sub Category]],7,0),"")</f>
        <v/>
      </c>
      <c r="Y4475" s="68" t="str">
        <f>Table49[[#This Row],[PO Number]]&amp;COUNTIFS($E$5:E4475,E4475)</f>
        <v>0</v>
      </c>
    </row>
    <row r="4476" spans="1:25" ht="14.7" customHeight="1" x14ac:dyDescent="0.3">
      <c r="A4476" s="1" t="str">
        <f>IF(Table49[[#This Row],[ITEM NAME]]="","",ROW()-4)</f>
        <v/>
      </c>
      <c r="B4476" s="68"/>
      <c r="C4476" s="4" t="str">
        <f>IFERROR(VLOOKUP(B4476,Table14[],3,0),"")</f>
        <v/>
      </c>
      <c r="D4476" s="4" t="str">
        <f>IFERROR(VLOOKUP(B4476,Table14[],2,0),"")</f>
        <v/>
      </c>
      <c r="E4476" s="4"/>
      <c r="H4476" s="41" t="str">
        <f>IFERROR(VLOOKUP(Table49[[#This Row],[ITEM CODE]],Table2[[Item Code]:[Master Name]],2,0),"")</f>
        <v/>
      </c>
      <c r="I4476" s="41"/>
      <c r="J4476" s="65" t="str">
        <f>IFERROR(VLOOKUP(Table49[[#This Row],[ITEM CODE]],Table2[[Item Code]:[Master Name]],3,0),"")</f>
        <v/>
      </c>
      <c r="K4476" s="1" t="str">
        <f>IFERROR(VLOOKUP(Table49[[#This Row],[ITEM CODE]],Table2[[Item Code]:[Master Name]],9,0),"")</f>
        <v/>
      </c>
      <c r="L4476" s="1" t="str">
        <f>IFERROR(VLOOKUP(Table49[[#This Row],[ITEM CODE]],Table2[[Item Code]:[Master Name]],8,0),"")</f>
        <v/>
      </c>
      <c r="M4476" s="41"/>
      <c r="N4476" s="66">
        <f>IFERROR(VLOOKUP(Table49[[#This Row],[ITEM CODE]],Table2[[#All],[Item Code]:[Unit Cost]],10,0),0)</f>
        <v>0</v>
      </c>
      <c r="O4476" s="134">
        <f>IFERROR(VLOOKUP(Table49[[#This Row],[ITEM CODE]],Table2[[#All],[Item Code]:[Unit Cost]],10,0),0)</f>
        <v>0</v>
      </c>
      <c r="P4476" s="56"/>
      <c r="Q4476" s="58"/>
      <c r="R4476" s="58">
        <f>Table49[[#This Row],[QUANTITY]]*Table49[[#This Row],[INV Prices]]</f>
        <v>0</v>
      </c>
      <c r="S4476" s="67"/>
      <c r="V4476" s="41"/>
      <c r="W4476" s="4" t="str">
        <f>IFERROR(VLOOKUP(Table49[[#This Row],[ITEM CODE]],Table2[[Item Code]:[Category ]],6,0),"")</f>
        <v/>
      </c>
      <c r="X4476" s="1" t="str">
        <f>IFERROR(VLOOKUP(Table49[[#This Row],[ITEM CODE]],Table2[[Item Code]:[Sub Category]],7,0),"")</f>
        <v/>
      </c>
      <c r="Y4476" s="68" t="str">
        <f>Table49[[#This Row],[PO Number]]&amp;COUNTIFS($E$5:E4476,E4476)</f>
        <v>0</v>
      </c>
    </row>
    <row r="4477" spans="1:25" ht="14.7" customHeight="1" x14ac:dyDescent="0.3">
      <c r="A4477" s="1" t="str">
        <f>IF(Table49[[#This Row],[ITEM NAME]]="","",ROW()-4)</f>
        <v/>
      </c>
      <c r="B4477" s="68"/>
      <c r="C4477" s="4" t="str">
        <f>IFERROR(VLOOKUP(B4477,Table14[],3,0),"")</f>
        <v/>
      </c>
      <c r="D4477" s="4" t="str">
        <f>IFERROR(VLOOKUP(B4477,Table14[],2,0),"")</f>
        <v/>
      </c>
      <c r="E4477" s="4"/>
      <c r="H4477" s="41" t="str">
        <f>IFERROR(VLOOKUP(Table49[[#This Row],[ITEM CODE]],Table2[[Item Code]:[Master Name]],2,0),"")</f>
        <v/>
      </c>
      <c r="I4477" s="41"/>
      <c r="J4477" s="65" t="str">
        <f>IFERROR(VLOOKUP(Table49[[#This Row],[ITEM CODE]],Table2[[Item Code]:[Master Name]],3,0),"")</f>
        <v/>
      </c>
      <c r="K4477" s="1" t="str">
        <f>IFERROR(VLOOKUP(Table49[[#This Row],[ITEM CODE]],Table2[[Item Code]:[Master Name]],9,0),"")</f>
        <v/>
      </c>
      <c r="L4477" s="1" t="str">
        <f>IFERROR(VLOOKUP(Table49[[#This Row],[ITEM CODE]],Table2[[Item Code]:[Master Name]],8,0),"")</f>
        <v/>
      </c>
      <c r="M4477" s="41"/>
      <c r="N4477" s="66">
        <f>IFERROR(VLOOKUP(Table49[[#This Row],[ITEM CODE]],Table2[[#All],[Item Code]:[Unit Cost]],10,0),0)</f>
        <v>0</v>
      </c>
      <c r="O4477" s="134">
        <f>IFERROR(VLOOKUP(Table49[[#This Row],[ITEM CODE]],Table2[[#All],[Item Code]:[Unit Cost]],10,0),0)</f>
        <v>0</v>
      </c>
      <c r="P4477" s="56"/>
      <c r="Q4477" s="58"/>
      <c r="R4477" s="58">
        <f>Table49[[#This Row],[QUANTITY]]*Table49[[#This Row],[INV Prices]]</f>
        <v>0</v>
      </c>
      <c r="S4477" s="67"/>
      <c r="V4477" s="41"/>
      <c r="W4477" s="4" t="str">
        <f>IFERROR(VLOOKUP(Table49[[#This Row],[ITEM CODE]],Table2[[Item Code]:[Category ]],6,0),"")</f>
        <v/>
      </c>
      <c r="X4477" s="1" t="str">
        <f>IFERROR(VLOOKUP(Table49[[#This Row],[ITEM CODE]],Table2[[Item Code]:[Sub Category]],7,0),"")</f>
        <v/>
      </c>
      <c r="Y4477" s="68" t="str">
        <f>Table49[[#This Row],[PO Number]]&amp;COUNTIFS($E$5:E4477,E4477)</f>
        <v>0</v>
      </c>
    </row>
    <row r="4478" spans="1:25" ht="14.7" customHeight="1" x14ac:dyDescent="0.3">
      <c r="A4478" s="1" t="str">
        <f>IF(Table49[[#This Row],[ITEM NAME]]="","",ROW()-4)</f>
        <v/>
      </c>
      <c r="B4478" s="68"/>
      <c r="C4478" s="4" t="str">
        <f>IFERROR(VLOOKUP(B4478,Table14[],3,0),"")</f>
        <v/>
      </c>
      <c r="D4478" s="4" t="str">
        <f>IFERROR(VLOOKUP(B4478,Table14[],2,0),"")</f>
        <v/>
      </c>
      <c r="E4478" s="4"/>
      <c r="H4478" s="41" t="str">
        <f>IFERROR(VLOOKUP(Table49[[#This Row],[ITEM CODE]],Table2[[Item Code]:[Master Name]],2,0),"")</f>
        <v/>
      </c>
      <c r="I4478" s="41"/>
      <c r="J4478" s="65" t="str">
        <f>IFERROR(VLOOKUP(Table49[[#This Row],[ITEM CODE]],Table2[[Item Code]:[Master Name]],3,0),"")</f>
        <v/>
      </c>
      <c r="K4478" s="1" t="str">
        <f>IFERROR(VLOOKUP(Table49[[#This Row],[ITEM CODE]],Table2[[Item Code]:[Master Name]],9,0),"")</f>
        <v/>
      </c>
      <c r="L4478" s="1" t="str">
        <f>IFERROR(VLOOKUP(Table49[[#This Row],[ITEM CODE]],Table2[[Item Code]:[Master Name]],8,0),"")</f>
        <v/>
      </c>
      <c r="M4478" s="41"/>
      <c r="N4478" s="66">
        <f>IFERROR(VLOOKUP(Table49[[#This Row],[ITEM CODE]],Table2[[#All],[Item Code]:[Unit Cost]],10,0),0)</f>
        <v>0</v>
      </c>
      <c r="O4478" s="134">
        <f>IFERROR(VLOOKUP(Table49[[#This Row],[ITEM CODE]],Table2[[#All],[Item Code]:[Unit Cost]],10,0),0)</f>
        <v>0</v>
      </c>
      <c r="P4478" s="56"/>
      <c r="Q4478" s="58"/>
      <c r="R4478" s="58">
        <f>Table49[[#This Row],[QUANTITY]]*Table49[[#This Row],[INV Prices]]</f>
        <v>0</v>
      </c>
      <c r="S4478" s="67"/>
      <c r="V4478" s="41"/>
      <c r="W4478" s="4" t="str">
        <f>IFERROR(VLOOKUP(Table49[[#This Row],[ITEM CODE]],Table2[[Item Code]:[Category ]],6,0),"")</f>
        <v/>
      </c>
      <c r="X4478" s="1" t="str">
        <f>IFERROR(VLOOKUP(Table49[[#This Row],[ITEM CODE]],Table2[[Item Code]:[Sub Category]],7,0),"")</f>
        <v/>
      </c>
      <c r="Y4478" s="68" t="str">
        <f>Table49[[#This Row],[PO Number]]&amp;COUNTIFS($E$5:E4478,E4478)</f>
        <v>0</v>
      </c>
    </row>
    <row r="4479" spans="1:25" ht="14.7" customHeight="1" x14ac:dyDescent="0.3">
      <c r="A4479" s="1" t="str">
        <f>IF(Table49[[#This Row],[ITEM NAME]]="","",ROW()-4)</f>
        <v/>
      </c>
      <c r="B4479" s="68"/>
      <c r="C4479" s="4" t="str">
        <f>IFERROR(VLOOKUP(B4479,Table14[],3,0),"")</f>
        <v/>
      </c>
      <c r="D4479" s="4" t="str">
        <f>IFERROR(VLOOKUP(B4479,Table14[],2,0),"")</f>
        <v/>
      </c>
      <c r="E4479" s="4"/>
      <c r="H4479" s="41" t="str">
        <f>IFERROR(VLOOKUP(Table49[[#This Row],[ITEM CODE]],Table2[[Item Code]:[Master Name]],2,0),"")</f>
        <v/>
      </c>
      <c r="I4479" s="41"/>
      <c r="J4479" s="65" t="str">
        <f>IFERROR(VLOOKUP(Table49[[#This Row],[ITEM CODE]],Table2[[Item Code]:[Master Name]],3,0),"")</f>
        <v/>
      </c>
      <c r="K4479" s="1" t="str">
        <f>IFERROR(VLOOKUP(Table49[[#This Row],[ITEM CODE]],Table2[[Item Code]:[Master Name]],9,0),"")</f>
        <v/>
      </c>
      <c r="L4479" s="1" t="str">
        <f>IFERROR(VLOOKUP(Table49[[#This Row],[ITEM CODE]],Table2[[Item Code]:[Master Name]],8,0),"")</f>
        <v/>
      </c>
      <c r="M4479" s="41"/>
      <c r="N4479" s="66">
        <f>IFERROR(VLOOKUP(Table49[[#This Row],[ITEM CODE]],Table2[[#All],[Item Code]:[Unit Cost]],10,0),0)</f>
        <v>0</v>
      </c>
      <c r="O4479" s="134">
        <f>IFERROR(VLOOKUP(Table49[[#This Row],[ITEM CODE]],Table2[[#All],[Item Code]:[Unit Cost]],10,0),0)</f>
        <v>0</v>
      </c>
      <c r="P4479" s="56"/>
      <c r="Q4479" s="58"/>
      <c r="R4479" s="58">
        <f>Table49[[#This Row],[QUANTITY]]*Table49[[#This Row],[INV Prices]]</f>
        <v>0</v>
      </c>
      <c r="S4479" s="67"/>
      <c r="V4479" s="41"/>
      <c r="W4479" s="4" t="str">
        <f>IFERROR(VLOOKUP(Table49[[#This Row],[ITEM CODE]],Table2[[Item Code]:[Category ]],6,0),"")</f>
        <v/>
      </c>
      <c r="X4479" s="1" t="str">
        <f>IFERROR(VLOOKUP(Table49[[#This Row],[ITEM CODE]],Table2[[Item Code]:[Sub Category]],7,0),"")</f>
        <v/>
      </c>
      <c r="Y4479" s="68" t="str">
        <f>Table49[[#This Row],[PO Number]]&amp;COUNTIFS($E$5:E4479,E4479)</f>
        <v>0</v>
      </c>
    </row>
    <row r="4480" spans="1:25" ht="14.7" customHeight="1" x14ac:dyDescent="0.3">
      <c r="A4480" s="1" t="str">
        <f>IF(Table49[[#This Row],[ITEM NAME]]="","",ROW()-4)</f>
        <v/>
      </c>
      <c r="B4480" s="68"/>
      <c r="C4480" s="4" t="str">
        <f>IFERROR(VLOOKUP(B4480,Table14[],3,0),"")</f>
        <v/>
      </c>
      <c r="D4480" s="4" t="str">
        <f>IFERROR(VLOOKUP(B4480,Table14[],2,0),"")</f>
        <v/>
      </c>
      <c r="E4480" s="4"/>
      <c r="H4480" s="41" t="str">
        <f>IFERROR(VLOOKUP(Table49[[#This Row],[ITEM CODE]],Table2[[Item Code]:[Master Name]],2,0),"")</f>
        <v/>
      </c>
      <c r="I4480" s="41"/>
      <c r="J4480" s="65" t="str">
        <f>IFERROR(VLOOKUP(Table49[[#This Row],[ITEM CODE]],Table2[[Item Code]:[Master Name]],3,0),"")</f>
        <v/>
      </c>
      <c r="K4480" s="1" t="str">
        <f>IFERROR(VLOOKUP(Table49[[#This Row],[ITEM CODE]],Table2[[Item Code]:[Master Name]],9,0),"")</f>
        <v/>
      </c>
      <c r="L4480" s="1" t="str">
        <f>IFERROR(VLOOKUP(Table49[[#This Row],[ITEM CODE]],Table2[[Item Code]:[Master Name]],8,0),"")</f>
        <v/>
      </c>
      <c r="M4480" s="41"/>
      <c r="N4480" s="66">
        <f>IFERROR(VLOOKUP(Table49[[#This Row],[ITEM CODE]],Table2[[#All],[Item Code]:[Unit Cost]],10,0),0)</f>
        <v>0</v>
      </c>
      <c r="O4480" s="134">
        <f>IFERROR(VLOOKUP(Table49[[#This Row],[ITEM CODE]],Table2[[#All],[Item Code]:[Unit Cost]],10,0),0)</f>
        <v>0</v>
      </c>
      <c r="P4480" s="56"/>
      <c r="Q4480" s="58"/>
      <c r="R4480" s="58">
        <f>Table49[[#This Row],[QUANTITY]]*Table49[[#This Row],[INV Prices]]</f>
        <v>0</v>
      </c>
      <c r="S4480" s="67"/>
      <c r="V4480" s="41"/>
      <c r="W4480" s="4" t="str">
        <f>IFERROR(VLOOKUP(Table49[[#This Row],[ITEM CODE]],Table2[[Item Code]:[Category ]],6,0),"")</f>
        <v/>
      </c>
      <c r="X4480" s="1" t="str">
        <f>IFERROR(VLOOKUP(Table49[[#This Row],[ITEM CODE]],Table2[[Item Code]:[Sub Category]],7,0),"")</f>
        <v/>
      </c>
      <c r="Y4480" s="68" t="str">
        <f>Table49[[#This Row],[PO Number]]&amp;COUNTIFS($E$5:E4480,E4480)</f>
        <v>0</v>
      </c>
    </row>
    <row r="4481" spans="1:25" ht="14.7" customHeight="1" x14ac:dyDescent="0.3">
      <c r="A4481" s="1" t="str">
        <f>IF(Table49[[#This Row],[ITEM NAME]]="","",ROW()-4)</f>
        <v/>
      </c>
      <c r="B4481" s="68"/>
      <c r="C4481" s="4" t="str">
        <f>IFERROR(VLOOKUP(B4481,Table14[],3,0),"")</f>
        <v/>
      </c>
      <c r="D4481" s="4" t="str">
        <f>IFERROR(VLOOKUP(B4481,Table14[],2,0),"")</f>
        <v/>
      </c>
      <c r="E4481" s="4"/>
      <c r="H4481" s="41" t="str">
        <f>IFERROR(VLOOKUP(Table49[[#This Row],[ITEM CODE]],Table2[[Item Code]:[Master Name]],2,0),"")</f>
        <v/>
      </c>
      <c r="I4481" s="41"/>
      <c r="J4481" s="65" t="str">
        <f>IFERROR(VLOOKUP(Table49[[#This Row],[ITEM CODE]],Table2[[Item Code]:[Master Name]],3,0),"")</f>
        <v/>
      </c>
      <c r="K4481" s="1" t="str">
        <f>IFERROR(VLOOKUP(Table49[[#This Row],[ITEM CODE]],Table2[[Item Code]:[Master Name]],9,0),"")</f>
        <v/>
      </c>
      <c r="L4481" s="1" t="str">
        <f>IFERROR(VLOOKUP(Table49[[#This Row],[ITEM CODE]],Table2[[Item Code]:[Master Name]],8,0),"")</f>
        <v/>
      </c>
      <c r="M4481" s="41"/>
      <c r="N4481" s="66">
        <f>IFERROR(VLOOKUP(Table49[[#This Row],[ITEM CODE]],Table2[[#All],[Item Code]:[Unit Cost]],10,0),0)</f>
        <v>0</v>
      </c>
      <c r="O4481" s="134">
        <f>IFERROR(VLOOKUP(Table49[[#This Row],[ITEM CODE]],Table2[[#All],[Item Code]:[Unit Cost]],10,0),0)</f>
        <v>0</v>
      </c>
      <c r="P4481" s="56"/>
      <c r="Q4481" s="58"/>
      <c r="R4481" s="58">
        <f>Table49[[#This Row],[QUANTITY]]*Table49[[#This Row],[INV Prices]]</f>
        <v>0</v>
      </c>
      <c r="S4481" s="67"/>
      <c r="V4481" s="41"/>
      <c r="W4481" s="4" t="str">
        <f>IFERROR(VLOOKUP(Table49[[#This Row],[ITEM CODE]],Table2[[Item Code]:[Category ]],6,0),"")</f>
        <v/>
      </c>
      <c r="X4481" s="1" t="str">
        <f>IFERROR(VLOOKUP(Table49[[#This Row],[ITEM CODE]],Table2[[Item Code]:[Sub Category]],7,0),"")</f>
        <v/>
      </c>
      <c r="Y4481" s="68" t="str">
        <f>Table49[[#This Row],[PO Number]]&amp;COUNTIFS($E$5:E4481,E4481)</f>
        <v>0</v>
      </c>
    </row>
    <row r="4482" spans="1:25" ht="14.7" customHeight="1" x14ac:dyDescent="0.3">
      <c r="A4482" s="1" t="str">
        <f>IF(Table49[[#This Row],[ITEM NAME]]="","",ROW()-4)</f>
        <v/>
      </c>
      <c r="B4482" s="68"/>
      <c r="C4482" s="4" t="str">
        <f>IFERROR(VLOOKUP(B4482,Table14[],3,0),"")</f>
        <v/>
      </c>
      <c r="D4482" s="4" t="str">
        <f>IFERROR(VLOOKUP(B4482,Table14[],2,0),"")</f>
        <v/>
      </c>
      <c r="E4482" s="4"/>
      <c r="H4482" s="41" t="str">
        <f>IFERROR(VLOOKUP(Table49[[#This Row],[ITEM CODE]],Table2[[Item Code]:[Master Name]],2,0),"")</f>
        <v/>
      </c>
      <c r="I4482" s="41"/>
      <c r="J4482" s="65" t="str">
        <f>IFERROR(VLOOKUP(Table49[[#This Row],[ITEM CODE]],Table2[[Item Code]:[Master Name]],3,0),"")</f>
        <v/>
      </c>
      <c r="K4482" s="1" t="str">
        <f>IFERROR(VLOOKUP(Table49[[#This Row],[ITEM CODE]],Table2[[Item Code]:[Master Name]],9,0),"")</f>
        <v/>
      </c>
      <c r="L4482" s="1" t="str">
        <f>IFERROR(VLOOKUP(Table49[[#This Row],[ITEM CODE]],Table2[[Item Code]:[Master Name]],8,0),"")</f>
        <v/>
      </c>
      <c r="M4482" s="41"/>
      <c r="N4482" s="66">
        <f>IFERROR(VLOOKUP(Table49[[#This Row],[ITEM CODE]],Table2[[#All],[Item Code]:[Unit Cost]],10,0),0)</f>
        <v>0</v>
      </c>
      <c r="O4482" s="134">
        <f>IFERROR(VLOOKUP(Table49[[#This Row],[ITEM CODE]],Table2[[#All],[Item Code]:[Unit Cost]],10,0),0)</f>
        <v>0</v>
      </c>
      <c r="P4482" s="56"/>
      <c r="Q4482" s="58"/>
      <c r="R4482" s="58">
        <f>Table49[[#This Row],[QUANTITY]]*Table49[[#This Row],[INV Prices]]</f>
        <v>0</v>
      </c>
      <c r="S4482" s="67"/>
      <c r="V4482" s="41"/>
      <c r="W4482" s="4" t="str">
        <f>IFERROR(VLOOKUP(Table49[[#This Row],[ITEM CODE]],Table2[[Item Code]:[Category ]],6,0),"")</f>
        <v/>
      </c>
      <c r="X4482" s="1" t="str">
        <f>IFERROR(VLOOKUP(Table49[[#This Row],[ITEM CODE]],Table2[[Item Code]:[Sub Category]],7,0),"")</f>
        <v/>
      </c>
      <c r="Y4482" s="68" t="str">
        <f>Table49[[#This Row],[PO Number]]&amp;COUNTIFS($E$5:E4482,E4482)</f>
        <v>0</v>
      </c>
    </row>
    <row r="4483" spans="1:25" ht="14.7" customHeight="1" x14ac:dyDescent="0.3">
      <c r="A4483" s="1" t="str">
        <f>IF(Table49[[#This Row],[ITEM NAME]]="","",ROW()-4)</f>
        <v/>
      </c>
      <c r="B4483" s="68"/>
      <c r="C4483" s="4" t="str">
        <f>IFERROR(VLOOKUP(B4483,Table14[],3,0),"")</f>
        <v/>
      </c>
      <c r="D4483" s="4" t="str">
        <f>IFERROR(VLOOKUP(B4483,Table14[],2,0),"")</f>
        <v/>
      </c>
      <c r="E4483" s="4"/>
      <c r="H4483" s="41" t="str">
        <f>IFERROR(VLOOKUP(Table49[[#This Row],[ITEM CODE]],Table2[[Item Code]:[Master Name]],2,0),"")</f>
        <v/>
      </c>
      <c r="I4483" s="41"/>
      <c r="J4483" s="65" t="str">
        <f>IFERROR(VLOOKUP(Table49[[#This Row],[ITEM CODE]],Table2[[Item Code]:[Master Name]],3,0),"")</f>
        <v/>
      </c>
      <c r="K4483" s="1" t="str">
        <f>IFERROR(VLOOKUP(Table49[[#This Row],[ITEM CODE]],Table2[[Item Code]:[Master Name]],9,0),"")</f>
        <v/>
      </c>
      <c r="L4483" s="1" t="str">
        <f>IFERROR(VLOOKUP(Table49[[#This Row],[ITEM CODE]],Table2[[Item Code]:[Master Name]],8,0),"")</f>
        <v/>
      </c>
      <c r="M4483" s="41"/>
      <c r="N4483" s="66">
        <f>IFERROR(VLOOKUP(Table49[[#This Row],[ITEM CODE]],Table2[[#All],[Item Code]:[Unit Cost]],10,0),0)</f>
        <v>0</v>
      </c>
      <c r="O4483" s="134">
        <f>IFERROR(VLOOKUP(Table49[[#This Row],[ITEM CODE]],Table2[[#All],[Item Code]:[Unit Cost]],10,0),0)</f>
        <v>0</v>
      </c>
      <c r="P4483" s="56"/>
      <c r="Q4483" s="58"/>
      <c r="R4483" s="58">
        <f>Table49[[#This Row],[QUANTITY]]*Table49[[#This Row],[INV Prices]]</f>
        <v>0</v>
      </c>
      <c r="S4483" s="67"/>
      <c r="V4483" s="41"/>
      <c r="W4483" s="4" t="str">
        <f>IFERROR(VLOOKUP(Table49[[#This Row],[ITEM CODE]],Table2[[Item Code]:[Category ]],6,0),"")</f>
        <v/>
      </c>
      <c r="X4483" s="1" t="str">
        <f>IFERROR(VLOOKUP(Table49[[#This Row],[ITEM CODE]],Table2[[Item Code]:[Sub Category]],7,0),"")</f>
        <v/>
      </c>
      <c r="Y4483" s="68" t="str">
        <f>Table49[[#This Row],[PO Number]]&amp;COUNTIFS($E$5:E4483,E4483)</f>
        <v>0</v>
      </c>
    </row>
    <row r="4484" spans="1:25" ht="14.7" customHeight="1" x14ac:dyDescent="0.3">
      <c r="A4484" s="1" t="str">
        <f>IF(Table49[[#This Row],[ITEM NAME]]="","",ROW()-4)</f>
        <v/>
      </c>
      <c r="B4484" s="68"/>
      <c r="C4484" s="4" t="str">
        <f>IFERROR(VLOOKUP(B4484,Table14[],3,0),"")</f>
        <v/>
      </c>
      <c r="D4484" s="4" t="str">
        <f>IFERROR(VLOOKUP(B4484,Table14[],2,0),"")</f>
        <v/>
      </c>
      <c r="E4484" s="4"/>
      <c r="H4484" s="41" t="str">
        <f>IFERROR(VLOOKUP(Table49[[#This Row],[ITEM CODE]],Table2[[Item Code]:[Master Name]],2,0),"")</f>
        <v/>
      </c>
      <c r="I4484" s="41"/>
      <c r="J4484" s="65" t="str">
        <f>IFERROR(VLOOKUP(Table49[[#This Row],[ITEM CODE]],Table2[[Item Code]:[Master Name]],3,0),"")</f>
        <v/>
      </c>
      <c r="K4484" s="1" t="str">
        <f>IFERROR(VLOOKUP(Table49[[#This Row],[ITEM CODE]],Table2[[Item Code]:[Master Name]],9,0),"")</f>
        <v/>
      </c>
      <c r="L4484" s="1" t="str">
        <f>IFERROR(VLOOKUP(Table49[[#This Row],[ITEM CODE]],Table2[[Item Code]:[Master Name]],8,0),"")</f>
        <v/>
      </c>
      <c r="M4484" s="41"/>
      <c r="N4484" s="66">
        <f>IFERROR(VLOOKUP(Table49[[#This Row],[ITEM CODE]],Table2[[#All],[Item Code]:[Unit Cost]],10,0),0)</f>
        <v>0</v>
      </c>
      <c r="O4484" s="134">
        <f>IFERROR(VLOOKUP(Table49[[#This Row],[ITEM CODE]],Table2[[#All],[Item Code]:[Unit Cost]],10,0),0)</f>
        <v>0</v>
      </c>
      <c r="P4484" s="56"/>
      <c r="Q4484" s="58"/>
      <c r="R4484" s="58">
        <f>Table49[[#This Row],[QUANTITY]]*Table49[[#This Row],[INV Prices]]</f>
        <v>0</v>
      </c>
      <c r="S4484" s="67"/>
      <c r="V4484" s="41"/>
      <c r="W4484" s="4" t="str">
        <f>IFERROR(VLOOKUP(Table49[[#This Row],[ITEM CODE]],Table2[[Item Code]:[Category ]],6,0),"")</f>
        <v/>
      </c>
      <c r="X4484" s="1" t="str">
        <f>IFERROR(VLOOKUP(Table49[[#This Row],[ITEM CODE]],Table2[[Item Code]:[Sub Category]],7,0),"")</f>
        <v/>
      </c>
      <c r="Y4484" s="68" t="str">
        <f>Table49[[#This Row],[PO Number]]&amp;COUNTIFS($E$5:E4484,E4484)</f>
        <v>0</v>
      </c>
    </row>
    <row r="4485" spans="1:25" ht="14.7" customHeight="1" x14ac:dyDescent="0.3">
      <c r="A4485" s="1" t="str">
        <f>IF(Table49[[#This Row],[ITEM NAME]]="","",ROW()-4)</f>
        <v/>
      </c>
      <c r="B4485" s="68"/>
      <c r="C4485" s="4" t="str">
        <f>IFERROR(VLOOKUP(B4485,Table14[],3,0),"")</f>
        <v/>
      </c>
      <c r="D4485" s="4" t="str">
        <f>IFERROR(VLOOKUP(B4485,Table14[],2,0),"")</f>
        <v/>
      </c>
      <c r="E4485" s="4"/>
      <c r="H4485" s="41" t="str">
        <f>IFERROR(VLOOKUP(Table49[[#This Row],[ITEM CODE]],Table2[[Item Code]:[Master Name]],2,0),"")</f>
        <v/>
      </c>
      <c r="I4485" s="41"/>
      <c r="J4485" s="65" t="str">
        <f>IFERROR(VLOOKUP(Table49[[#This Row],[ITEM CODE]],Table2[[Item Code]:[Master Name]],3,0),"")</f>
        <v/>
      </c>
      <c r="K4485" s="1" t="str">
        <f>IFERROR(VLOOKUP(Table49[[#This Row],[ITEM CODE]],Table2[[Item Code]:[Master Name]],9,0),"")</f>
        <v/>
      </c>
      <c r="L4485" s="1" t="str">
        <f>IFERROR(VLOOKUP(Table49[[#This Row],[ITEM CODE]],Table2[[Item Code]:[Master Name]],8,0),"")</f>
        <v/>
      </c>
      <c r="M4485" s="41"/>
      <c r="N4485" s="66">
        <f>IFERROR(VLOOKUP(Table49[[#This Row],[ITEM CODE]],Table2[[#All],[Item Code]:[Unit Cost]],10,0),0)</f>
        <v>0</v>
      </c>
      <c r="O4485" s="134">
        <f>IFERROR(VLOOKUP(Table49[[#This Row],[ITEM CODE]],Table2[[#All],[Item Code]:[Unit Cost]],10,0),0)</f>
        <v>0</v>
      </c>
      <c r="P4485" s="56"/>
      <c r="Q4485" s="58"/>
      <c r="R4485" s="58">
        <f>Table49[[#This Row],[QUANTITY]]*Table49[[#This Row],[INV Prices]]</f>
        <v>0</v>
      </c>
      <c r="S4485" s="67"/>
      <c r="V4485" s="41"/>
      <c r="W4485" s="4" t="str">
        <f>IFERROR(VLOOKUP(Table49[[#This Row],[ITEM CODE]],Table2[[Item Code]:[Category ]],6,0),"")</f>
        <v/>
      </c>
      <c r="X4485" s="1" t="str">
        <f>IFERROR(VLOOKUP(Table49[[#This Row],[ITEM CODE]],Table2[[Item Code]:[Sub Category]],7,0),"")</f>
        <v/>
      </c>
      <c r="Y4485" s="68" t="str">
        <f>Table49[[#This Row],[PO Number]]&amp;COUNTIFS($E$5:E4485,E4485)</f>
        <v>0</v>
      </c>
    </row>
    <row r="4486" spans="1:25" ht="14.7" customHeight="1" x14ac:dyDescent="0.3">
      <c r="A4486" s="1" t="str">
        <f>IF(Table49[[#This Row],[ITEM NAME]]="","",ROW()-4)</f>
        <v/>
      </c>
      <c r="B4486" s="68"/>
      <c r="C4486" s="4" t="str">
        <f>IFERROR(VLOOKUP(B4486,Table14[],3,0),"")</f>
        <v/>
      </c>
      <c r="D4486" s="4" t="str">
        <f>IFERROR(VLOOKUP(B4486,Table14[],2,0),"")</f>
        <v/>
      </c>
      <c r="E4486" s="4"/>
      <c r="H4486" s="41" t="str">
        <f>IFERROR(VLOOKUP(Table49[[#This Row],[ITEM CODE]],Table2[[Item Code]:[Master Name]],2,0),"")</f>
        <v/>
      </c>
      <c r="I4486" s="41"/>
      <c r="J4486" s="65" t="str">
        <f>IFERROR(VLOOKUP(Table49[[#This Row],[ITEM CODE]],Table2[[Item Code]:[Master Name]],3,0),"")</f>
        <v/>
      </c>
      <c r="K4486" s="1" t="str">
        <f>IFERROR(VLOOKUP(Table49[[#This Row],[ITEM CODE]],Table2[[Item Code]:[Master Name]],9,0),"")</f>
        <v/>
      </c>
      <c r="L4486" s="1" t="str">
        <f>IFERROR(VLOOKUP(Table49[[#This Row],[ITEM CODE]],Table2[[Item Code]:[Master Name]],8,0),"")</f>
        <v/>
      </c>
      <c r="M4486" s="41"/>
      <c r="N4486" s="66">
        <f>IFERROR(VLOOKUP(Table49[[#This Row],[ITEM CODE]],Table2[[#All],[Item Code]:[Unit Cost]],10,0),0)</f>
        <v>0</v>
      </c>
      <c r="O4486" s="134">
        <f>IFERROR(VLOOKUP(Table49[[#This Row],[ITEM CODE]],Table2[[#All],[Item Code]:[Unit Cost]],10,0),0)</f>
        <v>0</v>
      </c>
      <c r="P4486" s="56"/>
      <c r="Q4486" s="58"/>
      <c r="R4486" s="58">
        <f>Table49[[#This Row],[QUANTITY]]*Table49[[#This Row],[INV Prices]]</f>
        <v>0</v>
      </c>
      <c r="S4486" s="67"/>
      <c r="V4486" s="41"/>
      <c r="W4486" s="4" t="str">
        <f>IFERROR(VLOOKUP(Table49[[#This Row],[ITEM CODE]],Table2[[Item Code]:[Category ]],6,0),"")</f>
        <v/>
      </c>
      <c r="X4486" s="1" t="str">
        <f>IFERROR(VLOOKUP(Table49[[#This Row],[ITEM CODE]],Table2[[Item Code]:[Sub Category]],7,0),"")</f>
        <v/>
      </c>
      <c r="Y4486" s="68" t="str">
        <f>Table49[[#This Row],[PO Number]]&amp;COUNTIFS($E$5:E4486,E4486)</f>
        <v>0</v>
      </c>
    </row>
    <row r="4487" spans="1:25" ht="14.7" customHeight="1" x14ac:dyDescent="0.3">
      <c r="A4487" s="1" t="str">
        <f>IF(Table49[[#This Row],[ITEM NAME]]="","",ROW()-4)</f>
        <v/>
      </c>
      <c r="B4487" s="68"/>
      <c r="C4487" s="4" t="str">
        <f>IFERROR(VLOOKUP(B4487,Table14[],3,0),"")</f>
        <v/>
      </c>
      <c r="D4487" s="4" t="str">
        <f>IFERROR(VLOOKUP(B4487,Table14[],2,0),"")</f>
        <v/>
      </c>
      <c r="E4487" s="4"/>
      <c r="H4487" s="41" t="str">
        <f>IFERROR(VLOOKUP(Table49[[#This Row],[ITEM CODE]],Table2[[Item Code]:[Master Name]],2,0),"")</f>
        <v/>
      </c>
      <c r="I4487" s="41"/>
      <c r="J4487" s="65" t="str">
        <f>IFERROR(VLOOKUP(Table49[[#This Row],[ITEM CODE]],Table2[[Item Code]:[Master Name]],3,0),"")</f>
        <v/>
      </c>
      <c r="K4487" s="1" t="str">
        <f>IFERROR(VLOOKUP(Table49[[#This Row],[ITEM CODE]],Table2[[Item Code]:[Master Name]],9,0),"")</f>
        <v/>
      </c>
      <c r="L4487" s="1" t="str">
        <f>IFERROR(VLOOKUP(Table49[[#This Row],[ITEM CODE]],Table2[[Item Code]:[Master Name]],8,0),"")</f>
        <v/>
      </c>
      <c r="M4487" s="41"/>
      <c r="N4487" s="66">
        <f>IFERROR(VLOOKUP(Table49[[#This Row],[ITEM CODE]],Table2[[#All],[Item Code]:[Unit Cost]],10,0),0)</f>
        <v>0</v>
      </c>
      <c r="O4487" s="134">
        <f>IFERROR(VLOOKUP(Table49[[#This Row],[ITEM CODE]],Table2[[#All],[Item Code]:[Unit Cost]],10,0),0)</f>
        <v>0</v>
      </c>
      <c r="P4487" s="56"/>
      <c r="Q4487" s="58"/>
      <c r="R4487" s="58">
        <f>Table49[[#This Row],[QUANTITY]]*Table49[[#This Row],[INV Prices]]</f>
        <v>0</v>
      </c>
      <c r="S4487" s="67"/>
      <c r="V4487" s="41"/>
      <c r="W4487" s="4" t="str">
        <f>IFERROR(VLOOKUP(Table49[[#This Row],[ITEM CODE]],Table2[[Item Code]:[Category ]],6,0),"")</f>
        <v/>
      </c>
      <c r="X4487" s="1" t="str">
        <f>IFERROR(VLOOKUP(Table49[[#This Row],[ITEM CODE]],Table2[[Item Code]:[Sub Category]],7,0),"")</f>
        <v/>
      </c>
      <c r="Y4487" s="68" t="str">
        <f>Table49[[#This Row],[PO Number]]&amp;COUNTIFS($E$5:E4487,E4487)</f>
        <v>0</v>
      </c>
    </row>
    <row r="4488" spans="1:25" ht="14.7" customHeight="1" x14ac:dyDescent="0.3">
      <c r="A4488" s="1" t="str">
        <f>IF(Table49[[#This Row],[ITEM NAME]]="","",ROW()-4)</f>
        <v/>
      </c>
      <c r="B4488" s="68"/>
      <c r="C4488" s="4" t="str">
        <f>IFERROR(VLOOKUP(B4488,Table14[],3,0),"")</f>
        <v/>
      </c>
      <c r="D4488" s="4" t="str">
        <f>IFERROR(VLOOKUP(B4488,Table14[],2,0),"")</f>
        <v/>
      </c>
      <c r="E4488" s="4"/>
      <c r="H4488" s="41" t="str">
        <f>IFERROR(VLOOKUP(Table49[[#This Row],[ITEM CODE]],Table2[[Item Code]:[Master Name]],2,0),"")</f>
        <v/>
      </c>
      <c r="I4488" s="41"/>
      <c r="J4488" s="65" t="str">
        <f>IFERROR(VLOOKUP(Table49[[#This Row],[ITEM CODE]],Table2[[Item Code]:[Master Name]],3,0),"")</f>
        <v/>
      </c>
      <c r="K4488" s="1" t="str">
        <f>IFERROR(VLOOKUP(Table49[[#This Row],[ITEM CODE]],Table2[[Item Code]:[Master Name]],9,0),"")</f>
        <v/>
      </c>
      <c r="L4488" s="1" t="str">
        <f>IFERROR(VLOOKUP(Table49[[#This Row],[ITEM CODE]],Table2[[Item Code]:[Master Name]],8,0),"")</f>
        <v/>
      </c>
      <c r="M4488" s="41"/>
      <c r="N4488" s="66">
        <f>IFERROR(VLOOKUP(Table49[[#This Row],[ITEM CODE]],Table2[[#All],[Item Code]:[Unit Cost]],10,0),0)</f>
        <v>0</v>
      </c>
      <c r="O4488" s="134">
        <f>IFERROR(VLOOKUP(Table49[[#This Row],[ITEM CODE]],Table2[[#All],[Item Code]:[Unit Cost]],10,0),0)</f>
        <v>0</v>
      </c>
      <c r="P4488" s="56"/>
      <c r="Q4488" s="58"/>
      <c r="R4488" s="58">
        <f>Table49[[#This Row],[QUANTITY]]*Table49[[#This Row],[INV Prices]]</f>
        <v>0</v>
      </c>
      <c r="S4488" s="67"/>
      <c r="V4488" s="41"/>
      <c r="W4488" s="4" t="str">
        <f>IFERROR(VLOOKUP(Table49[[#This Row],[ITEM CODE]],Table2[[Item Code]:[Category ]],6,0),"")</f>
        <v/>
      </c>
      <c r="X4488" s="1" t="str">
        <f>IFERROR(VLOOKUP(Table49[[#This Row],[ITEM CODE]],Table2[[Item Code]:[Sub Category]],7,0),"")</f>
        <v/>
      </c>
      <c r="Y4488" s="68" t="str">
        <f>Table49[[#This Row],[PO Number]]&amp;COUNTIFS($E$5:E4488,E4488)</f>
        <v>0</v>
      </c>
    </row>
    <row r="4489" spans="1:25" ht="14.7" customHeight="1" x14ac:dyDescent="0.3">
      <c r="A4489" s="1" t="str">
        <f>IF(Table49[[#This Row],[ITEM NAME]]="","",ROW()-4)</f>
        <v/>
      </c>
      <c r="B4489" s="68"/>
      <c r="C4489" s="4" t="str">
        <f>IFERROR(VLOOKUP(B4489,Table14[],3,0),"")</f>
        <v/>
      </c>
      <c r="D4489" s="4" t="str">
        <f>IFERROR(VLOOKUP(B4489,Table14[],2,0),"")</f>
        <v/>
      </c>
      <c r="E4489" s="4"/>
      <c r="H4489" s="41" t="str">
        <f>IFERROR(VLOOKUP(Table49[[#This Row],[ITEM CODE]],Table2[[Item Code]:[Master Name]],2,0),"")</f>
        <v/>
      </c>
      <c r="I4489" s="41"/>
      <c r="J4489" s="65" t="str">
        <f>IFERROR(VLOOKUP(Table49[[#This Row],[ITEM CODE]],Table2[[Item Code]:[Master Name]],3,0),"")</f>
        <v/>
      </c>
      <c r="K4489" s="1" t="str">
        <f>IFERROR(VLOOKUP(Table49[[#This Row],[ITEM CODE]],Table2[[Item Code]:[Master Name]],9,0),"")</f>
        <v/>
      </c>
      <c r="L4489" s="1" t="str">
        <f>IFERROR(VLOOKUP(Table49[[#This Row],[ITEM CODE]],Table2[[Item Code]:[Master Name]],8,0),"")</f>
        <v/>
      </c>
      <c r="M4489" s="41"/>
      <c r="N4489" s="66">
        <f>IFERROR(VLOOKUP(Table49[[#This Row],[ITEM CODE]],Table2[[#All],[Item Code]:[Unit Cost]],10,0),0)</f>
        <v>0</v>
      </c>
      <c r="O4489" s="134">
        <f>IFERROR(VLOOKUP(Table49[[#This Row],[ITEM CODE]],Table2[[#All],[Item Code]:[Unit Cost]],10,0),0)</f>
        <v>0</v>
      </c>
      <c r="P4489" s="56"/>
      <c r="Q4489" s="58"/>
      <c r="R4489" s="58">
        <f>Table49[[#This Row],[QUANTITY]]*Table49[[#This Row],[INV Prices]]</f>
        <v>0</v>
      </c>
      <c r="S4489" s="67"/>
      <c r="V4489" s="41"/>
      <c r="W4489" s="4" t="str">
        <f>IFERROR(VLOOKUP(Table49[[#This Row],[ITEM CODE]],Table2[[Item Code]:[Category ]],6,0),"")</f>
        <v/>
      </c>
      <c r="X4489" s="1" t="str">
        <f>IFERROR(VLOOKUP(Table49[[#This Row],[ITEM CODE]],Table2[[Item Code]:[Sub Category]],7,0),"")</f>
        <v/>
      </c>
      <c r="Y4489" s="68" t="str">
        <f>Table49[[#This Row],[PO Number]]&amp;COUNTIFS($E$5:E4489,E4489)</f>
        <v>0</v>
      </c>
    </row>
    <row r="4490" spans="1:25" ht="14.7" customHeight="1" x14ac:dyDescent="0.3">
      <c r="A4490" s="1" t="str">
        <f>IF(Table49[[#This Row],[ITEM NAME]]="","",ROW()-4)</f>
        <v/>
      </c>
      <c r="B4490" s="68"/>
      <c r="C4490" s="4" t="str">
        <f>IFERROR(VLOOKUP(B4490,Table14[],3,0),"")</f>
        <v/>
      </c>
      <c r="D4490" s="4" t="str">
        <f>IFERROR(VLOOKUP(B4490,Table14[],2,0),"")</f>
        <v/>
      </c>
      <c r="E4490" s="4"/>
      <c r="H4490" s="41" t="str">
        <f>IFERROR(VLOOKUP(Table49[[#This Row],[ITEM CODE]],Table2[[Item Code]:[Master Name]],2,0),"")</f>
        <v/>
      </c>
      <c r="I4490" s="41"/>
      <c r="J4490" s="65" t="str">
        <f>IFERROR(VLOOKUP(Table49[[#This Row],[ITEM CODE]],Table2[[Item Code]:[Master Name]],3,0),"")</f>
        <v/>
      </c>
      <c r="K4490" s="1" t="str">
        <f>IFERROR(VLOOKUP(Table49[[#This Row],[ITEM CODE]],Table2[[Item Code]:[Master Name]],9,0),"")</f>
        <v/>
      </c>
      <c r="L4490" s="1" t="str">
        <f>IFERROR(VLOOKUP(Table49[[#This Row],[ITEM CODE]],Table2[[Item Code]:[Master Name]],8,0),"")</f>
        <v/>
      </c>
      <c r="M4490" s="41"/>
      <c r="N4490" s="66">
        <f>IFERROR(VLOOKUP(Table49[[#This Row],[ITEM CODE]],Table2[[#All],[Item Code]:[Unit Cost]],10,0),0)</f>
        <v>0</v>
      </c>
      <c r="O4490" s="134">
        <f>IFERROR(VLOOKUP(Table49[[#This Row],[ITEM CODE]],Table2[[#All],[Item Code]:[Unit Cost]],10,0),0)</f>
        <v>0</v>
      </c>
      <c r="P4490" s="56"/>
      <c r="Q4490" s="58"/>
      <c r="R4490" s="58">
        <f>Table49[[#This Row],[QUANTITY]]*Table49[[#This Row],[INV Prices]]</f>
        <v>0</v>
      </c>
      <c r="S4490" s="67"/>
      <c r="V4490" s="41"/>
      <c r="W4490" s="4" t="str">
        <f>IFERROR(VLOOKUP(Table49[[#This Row],[ITEM CODE]],Table2[[Item Code]:[Category ]],6,0),"")</f>
        <v/>
      </c>
      <c r="X4490" s="1" t="str">
        <f>IFERROR(VLOOKUP(Table49[[#This Row],[ITEM CODE]],Table2[[Item Code]:[Sub Category]],7,0),"")</f>
        <v/>
      </c>
      <c r="Y4490" s="68" t="str">
        <f>Table49[[#This Row],[PO Number]]&amp;COUNTIFS($E$5:E4490,E4490)</f>
        <v>0</v>
      </c>
    </row>
    <row r="4491" spans="1:25" ht="14.7" customHeight="1" x14ac:dyDescent="0.3">
      <c r="A4491" s="1" t="str">
        <f>IF(Table49[[#This Row],[ITEM NAME]]="","",ROW()-4)</f>
        <v/>
      </c>
      <c r="B4491" s="68"/>
      <c r="C4491" s="4" t="str">
        <f>IFERROR(VLOOKUP(B4491,Table14[],3,0),"")</f>
        <v/>
      </c>
      <c r="D4491" s="4" t="str">
        <f>IFERROR(VLOOKUP(B4491,Table14[],2,0),"")</f>
        <v/>
      </c>
      <c r="E4491" s="4"/>
      <c r="H4491" s="41" t="str">
        <f>IFERROR(VLOOKUP(Table49[[#This Row],[ITEM CODE]],Table2[[Item Code]:[Master Name]],2,0),"")</f>
        <v/>
      </c>
      <c r="I4491" s="41"/>
      <c r="J4491" s="65" t="str">
        <f>IFERROR(VLOOKUP(Table49[[#This Row],[ITEM CODE]],Table2[[Item Code]:[Master Name]],3,0),"")</f>
        <v/>
      </c>
      <c r="K4491" s="1" t="str">
        <f>IFERROR(VLOOKUP(Table49[[#This Row],[ITEM CODE]],Table2[[Item Code]:[Master Name]],9,0),"")</f>
        <v/>
      </c>
      <c r="L4491" s="1" t="str">
        <f>IFERROR(VLOOKUP(Table49[[#This Row],[ITEM CODE]],Table2[[Item Code]:[Master Name]],8,0),"")</f>
        <v/>
      </c>
      <c r="M4491" s="41"/>
      <c r="N4491" s="66">
        <f>IFERROR(VLOOKUP(Table49[[#This Row],[ITEM CODE]],Table2[[#All],[Item Code]:[Unit Cost]],10,0),0)</f>
        <v>0</v>
      </c>
      <c r="O4491" s="134">
        <f>IFERROR(VLOOKUP(Table49[[#This Row],[ITEM CODE]],Table2[[#All],[Item Code]:[Unit Cost]],10,0),0)</f>
        <v>0</v>
      </c>
      <c r="P4491" s="56"/>
      <c r="Q4491" s="58"/>
      <c r="R4491" s="58">
        <f>Table49[[#This Row],[QUANTITY]]*Table49[[#This Row],[INV Prices]]</f>
        <v>0</v>
      </c>
      <c r="S4491" s="67"/>
      <c r="V4491" s="41"/>
      <c r="W4491" s="4" t="str">
        <f>IFERROR(VLOOKUP(Table49[[#This Row],[ITEM CODE]],Table2[[Item Code]:[Category ]],6,0),"")</f>
        <v/>
      </c>
      <c r="X4491" s="1" t="str">
        <f>IFERROR(VLOOKUP(Table49[[#This Row],[ITEM CODE]],Table2[[Item Code]:[Sub Category]],7,0),"")</f>
        <v/>
      </c>
      <c r="Y4491" s="68" t="str">
        <f>Table49[[#This Row],[PO Number]]&amp;COUNTIFS($E$5:E4491,E4491)</f>
        <v>0</v>
      </c>
    </row>
    <row r="4492" spans="1:25" ht="14.7" customHeight="1" x14ac:dyDescent="0.3">
      <c r="A4492" s="1" t="str">
        <f>IF(Table49[[#This Row],[ITEM NAME]]="","",ROW()-4)</f>
        <v/>
      </c>
      <c r="B4492" s="68"/>
      <c r="C4492" s="4" t="str">
        <f>IFERROR(VLOOKUP(B4492,Table14[],3,0),"")</f>
        <v/>
      </c>
      <c r="D4492" s="4" t="str">
        <f>IFERROR(VLOOKUP(B4492,Table14[],2,0),"")</f>
        <v/>
      </c>
      <c r="E4492" s="4"/>
      <c r="H4492" s="41" t="str">
        <f>IFERROR(VLOOKUP(Table49[[#This Row],[ITEM CODE]],Table2[[Item Code]:[Master Name]],2,0),"")</f>
        <v/>
      </c>
      <c r="I4492" s="41"/>
      <c r="J4492" s="65" t="str">
        <f>IFERROR(VLOOKUP(Table49[[#This Row],[ITEM CODE]],Table2[[Item Code]:[Master Name]],3,0),"")</f>
        <v/>
      </c>
      <c r="K4492" s="1" t="str">
        <f>IFERROR(VLOOKUP(Table49[[#This Row],[ITEM CODE]],Table2[[Item Code]:[Master Name]],9,0),"")</f>
        <v/>
      </c>
      <c r="L4492" s="1" t="str">
        <f>IFERROR(VLOOKUP(Table49[[#This Row],[ITEM CODE]],Table2[[Item Code]:[Master Name]],8,0),"")</f>
        <v/>
      </c>
      <c r="M4492" s="41"/>
      <c r="N4492" s="66">
        <f>IFERROR(VLOOKUP(Table49[[#This Row],[ITEM CODE]],Table2[[#All],[Item Code]:[Unit Cost]],10,0),0)</f>
        <v>0</v>
      </c>
      <c r="O4492" s="134">
        <f>IFERROR(VLOOKUP(Table49[[#This Row],[ITEM CODE]],Table2[[#All],[Item Code]:[Unit Cost]],10,0),0)</f>
        <v>0</v>
      </c>
      <c r="P4492" s="56"/>
      <c r="Q4492" s="58"/>
      <c r="R4492" s="58">
        <f>Table49[[#This Row],[QUANTITY]]*Table49[[#This Row],[INV Prices]]</f>
        <v>0</v>
      </c>
      <c r="S4492" s="67"/>
      <c r="V4492" s="41"/>
      <c r="W4492" s="4" t="str">
        <f>IFERROR(VLOOKUP(Table49[[#This Row],[ITEM CODE]],Table2[[Item Code]:[Category ]],6,0),"")</f>
        <v/>
      </c>
      <c r="X4492" s="1" t="str">
        <f>IFERROR(VLOOKUP(Table49[[#This Row],[ITEM CODE]],Table2[[Item Code]:[Sub Category]],7,0),"")</f>
        <v/>
      </c>
      <c r="Y4492" s="68" t="str">
        <f>Table49[[#This Row],[PO Number]]&amp;COUNTIFS($E$5:E4492,E4492)</f>
        <v>0</v>
      </c>
    </row>
    <row r="4493" spans="1:25" ht="14.7" customHeight="1" x14ac:dyDescent="0.3">
      <c r="A4493" s="1" t="str">
        <f>IF(Table49[[#This Row],[ITEM NAME]]="","",ROW()-4)</f>
        <v/>
      </c>
      <c r="B4493" s="68"/>
      <c r="C4493" s="4" t="str">
        <f>IFERROR(VLOOKUP(B4493,Table14[],3,0),"")</f>
        <v/>
      </c>
      <c r="D4493" s="4" t="str">
        <f>IFERROR(VLOOKUP(B4493,Table14[],2,0),"")</f>
        <v/>
      </c>
      <c r="E4493" s="4"/>
      <c r="H4493" s="41" t="str">
        <f>IFERROR(VLOOKUP(Table49[[#This Row],[ITEM CODE]],Table2[[Item Code]:[Master Name]],2,0),"")</f>
        <v/>
      </c>
      <c r="I4493" s="41"/>
      <c r="J4493" s="65" t="str">
        <f>IFERROR(VLOOKUP(Table49[[#This Row],[ITEM CODE]],Table2[[Item Code]:[Master Name]],3,0),"")</f>
        <v/>
      </c>
      <c r="K4493" s="1" t="str">
        <f>IFERROR(VLOOKUP(Table49[[#This Row],[ITEM CODE]],Table2[[Item Code]:[Master Name]],9,0),"")</f>
        <v/>
      </c>
      <c r="L4493" s="1" t="str">
        <f>IFERROR(VLOOKUP(Table49[[#This Row],[ITEM CODE]],Table2[[Item Code]:[Master Name]],8,0),"")</f>
        <v/>
      </c>
      <c r="M4493" s="41"/>
      <c r="N4493" s="66">
        <f>IFERROR(VLOOKUP(Table49[[#This Row],[ITEM CODE]],Table2[[#All],[Item Code]:[Unit Cost]],10,0),0)</f>
        <v>0</v>
      </c>
      <c r="O4493" s="134">
        <f>IFERROR(VLOOKUP(Table49[[#This Row],[ITEM CODE]],Table2[[#All],[Item Code]:[Unit Cost]],10,0),0)</f>
        <v>0</v>
      </c>
      <c r="P4493" s="56"/>
      <c r="Q4493" s="58"/>
      <c r="R4493" s="58">
        <f>Table49[[#This Row],[QUANTITY]]*Table49[[#This Row],[INV Prices]]</f>
        <v>0</v>
      </c>
      <c r="S4493" s="67"/>
      <c r="V4493" s="41"/>
      <c r="W4493" s="4" t="str">
        <f>IFERROR(VLOOKUP(Table49[[#This Row],[ITEM CODE]],Table2[[Item Code]:[Category ]],6,0),"")</f>
        <v/>
      </c>
      <c r="X4493" s="1" t="str">
        <f>IFERROR(VLOOKUP(Table49[[#This Row],[ITEM CODE]],Table2[[Item Code]:[Sub Category]],7,0),"")</f>
        <v/>
      </c>
      <c r="Y4493" s="68" t="str">
        <f>Table49[[#This Row],[PO Number]]&amp;COUNTIFS($E$5:E4493,E4493)</f>
        <v>0</v>
      </c>
    </row>
    <row r="4494" spans="1:25" ht="14.7" customHeight="1" x14ac:dyDescent="0.3">
      <c r="A4494" s="1" t="str">
        <f>IF(Table49[[#This Row],[ITEM NAME]]="","",ROW()-4)</f>
        <v/>
      </c>
      <c r="B4494" s="68"/>
      <c r="C4494" s="4" t="str">
        <f>IFERROR(VLOOKUP(B4494,Table14[],3,0),"")</f>
        <v/>
      </c>
      <c r="D4494" s="4" t="str">
        <f>IFERROR(VLOOKUP(B4494,Table14[],2,0),"")</f>
        <v/>
      </c>
      <c r="E4494" s="4"/>
      <c r="H4494" s="41" t="str">
        <f>IFERROR(VLOOKUP(Table49[[#This Row],[ITEM CODE]],Table2[[Item Code]:[Master Name]],2,0),"")</f>
        <v/>
      </c>
      <c r="I4494" s="41"/>
      <c r="J4494" s="65" t="str">
        <f>IFERROR(VLOOKUP(Table49[[#This Row],[ITEM CODE]],Table2[[Item Code]:[Master Name]],3,0),"")</f>
        <v/>
      </c>
      <c r="K4494" s="1" t="str">
        <f>IFERROR(VLOOKUP(Table49[[#This Row],[ITEM CODE]],Table2[[Item Code]:[Master Name]],9,0),"")</f>
        <v/>
      </c>
      <c r="L4494" s="1" t="str">
        <f>IFERROR(VLOOKUP(Table49[[#This Row],[ITEM CODE]],Table2[[Item Code]:[Master Name]],8,0),"")</f>
        <v/>
      </c>
      <c r="M4494" s="41"/>
      <c r="N4494" s="66">
        <f>IFERROR(VLOOKUP(Table49[[#This Row],[ITEM CODE]],Table2[[#All],[Item Code]:[Unit Cost]],10,0),0)</f>
        <v>0</v>
      </c>
      <c r="O4494" s="134">
        <f>IFERROR(VLOOKUP(Table49[[#This Row],[ITEM CODE]],Table2[[#All],[Item Code]:[Unit Cost]],10,0),0)</f>
        <v>0</v>
      </c>
      <c r="P4494" s="56"/>
      <c r="Q4494" s="58"/>
      <c r="R4494" s="58">
        <f>Table49[[#This Row],[QUANTITY]]*Table49[[#This Row],[INV Prices]]</f>
        <v>0</v>
      </c>
      <c r="S4494" s="67"/>
      <c r="V4494" s="41"/>
      <c r="W4494" s="4" t="str">
        <f>IFERROR(VLOOKUP(Table49[[#This Row],[ITEM CODE]],Table2[[Item Code]:[Category ]],6,0),"")</f>
        <v/>
      </c>
      <c r="X4494" s="1" t="str">
        <f>IFERROR(VLOOKUP(Table49[[#This Row],[ITEM CODE]],Table2[[Item Code]:[Sub Category]],7,0),"")</f>
        <v/>
      </c>
      <c r="Y4494" s="68" t="str">
        <f>Table49[[#This Row],[PO Number]]&amp;COUNTIFS($E$5:E4494,E4494)</f>
        <v>0</v>
      </c>
    </row>
    <row r="4495" spans="1:25" ht="14.7" customHeight="1" x14ac:dyDescent="0.3">
      <c r="A4495" s="1" t="str">
        <f>IF(Table49[[#This Row],[ITEM NAME]]="","",ROW()-4)</f>
        <v/>
      </c>
      <c r="B4495" s="68"/>
      <c r="C4495" s="4" t="str">
        <f>IFERROR(VLOOKUP(B4495,Table14[],3,0),"")</f>
        <v/>
      </c>
      <c r="D4495" s="4" t="str">
        <f>IFERROR(VLOOKUP(B4495,Table14[],2,0),"")</f>
        <v/>
      </c>
      <c r="E4495" s="4"/>
      <c r="H4495" s="41" t="str">
        <f>IFERROR(VLOOKUP(Table49[[#This Row],[ITEM CODE]],Table2[[Item Code]:[Master Name]],2,0),"")</f>
        <v/>
      </c>
      <c r="I4495" s="41"/>
      <c r="J4495" s="65" t="str">
        <f>IFERROR(VLOOKUP(Table49[[#This Row],[ITEM CODE]],Table2[[Item Code]:[Master Name]],3,0),"")</f>
        <v/>
      </c>
      <c r="K4495" s="1" t="str">
        <f>IFERROR(VLOOKUP(Table49[[#This Row],[ITEM CODE]],Table2[[Item Code]:[Master Name]],9,0),"")</f>
        <v/>
      </c>
      <c r="L4495" s="1" t="str">
        <f>IFERROR(VLOOKUP(Table49[[#This Row],[ITEM CODE]],Table2[[Item Code]:[Master Name]],8,0),"")</f>
        <v/>
      </c>
      <c r="M4495" s="41"/>
      <c r="N4495" s="66">
        <f>IFERROR(VLOOKUP(Table49[[#This Row],[ITEM CODE]],Table2[[#All],[Item Code]:[Unit Cost]],10,0),0)</f>
        <v>0</v>
      </c>
      <c r="O4495" s="134">
        <f>IFERROR(VLOOKUP(Table49[[#This Row],[ITEM CODE]],Table2[[#All],[Item Code]:[Unit Cost]],10,0),0)</f>
        <v>0</v>
      </c>
      <c r="P4495" s="56"/>
      <c r="Q4495" s="58"/>
      <c r="R4495" s="58">
        <f>Table49[[#This Row],[QUANTITY]]*Table49[[#This Row],[INV Prices]]</f>
        <v>0</v>
      </c>
      <c r="S4495" s="67"/>
      <c r="V4495" s="41"/>
      <c r="W4495" s="4" t="str">
        <f>IFERROR(VLOOKUP(Table49[[#This Row],[ITEM CODE]],Table2[[Item Code]:[Category ]],6,0),"")</f>
        <v/>
      </c>
      <c r="X4495" s="1" t="str">
        <f>IFERROR(VLOOKUP(Table49[[#This Row],[ITEM CODE]],Table2[[Item Code]:[Sub Category]],7,0),"")</f>
        <v/>
      </c>
      <c r="Y4495" s="68" t="str">
        <f>Table49[[#This Row],[PO Number]]&amp;COUNTIFS($E$5:E4495,E4495)</f>
        <v>0</v>
      </c>
    </row>
    <row r="4496" spans="1:25" ht="14.7" customHeight="1" x14ac:dyDescent="0.3">
      <c r="A4496" s="1" t="str">
        <f>IF(Table49[[#This Row],[ITEM NAME]]="","",ROW()-4)</f>
        <v/>
      </c>
      <c r="B4496" s="68"/>
      <c r="C4496" s="4" t="str">
        <f>IFERROR(VLOOKUP(B4496,Table14[],3,0),"")</f>
        <v/>
      </c>
      <c r="D4496" s="4" t="str">
        <f>IFERROR(VLOOKUP(B4496,Table14[],2,0),"")</f>
        <v/>
      </c>
      <c r="E4496" s="4"/>
      <c r="H4496" s="41" t="str">
        <f>IFERROR(VLOOKUP(Table49[[#This Row],[ITEM CODE]],Table2[[Item Code]:[Master Name]],2,0),"")</f>
        <v/>
      </c>
      <c r="I4496" s="41"/>
      <c r="J4496" s="65" t="str">
        <f>IFERROR(VLOOKUP(Table49[[#This Row],[ITEM CODE]],Table2[[Item Code]:[Master Name]],3,0),"")</f>
        <v/>
      </c>
      <c r="K4496" s="1" t="str">
        <f>IFERROR(VLOOKUP(Table49[[#This Row],[ITEM CODE]],Table2[[Item Code]:[Master Name]],9,0),"")</f>
        <v/>
      </c>
      <c r="L4496" s="1" t="str">
        <f>IFERROR(VLOOKUP(Table49[[#This Row],[ITEM CODE]],Table2[[Item Code]:[Master Name]],8,0),"")</f>
        <v/>
      </c>
      <c r="M4496" s="41"/>
      <c r="N4496" s="66">
        <f>IFERROR(VLOOKUP(Table49[[#This Row],[ITEM CODE]],Table2[[#All],[Item Code]:[Unit Cost]],10,0),0)</f>
        <v>0</v>
      </c>
      <c r="O4496" s="134">
        <f>IFERROR(VLOOKUP(Table49[[#This Row],[ITEM CODE]],Table2[[#All],[Item Code]:[Unit Cost]],10,0),0)</f>
        <v>0</v>
      </c>
      <c r="P4496" s="56"/>
      <c r="Q4496" s="58"/>
      <c r="R4496" s="58">
        <f>Table49[[#This Row],[QUANTITY]]*Table49[[#This Row],[INV Prices]]</f>
        <v>0</v>
      </c>
      <c r="S4496" s="67"/>
      <c r="V4496" s="41"/>
      <c r="W4496" s="4" t="str">
        <f>IFERROR(VLOOKUP(Table49[[#This Row],[ITEM CODE]],Table2[[Item Code]:[Category ]],6,0),"")</f>
        <v/>
      </c>
      <c r="X4496" s="1" t="str">
        <f>IFERROR(VLOOKUP(Table49[[#This Row],[ITEM CODE]],Table2[[Item Code]:[Sub Category]],7,0),"")</f>
        <v/>
      </c>
      <c r="Y4496" s="68" t="str">
        <f>Table49[[#This Row],[PO Number]]&amp;COUNTIFS($E$5:E4496,E4496)</f>
        <v>0</v>
      </c>
    </row>
    <row r="4497" spans="1:25" ht="14.7" customHeight="1" x14ac:dyDescent="0.3">
      <c r="A4497" s="1" t="str">
        <f>IF(Table49[[#This Row],[ITEM NAME]]="","",ROW()-4)</f>
        <v/>
      </c>
      <c r="B4497" s="68"/>
      <c r="C4497" s="4" t="str">
        <f>IFERROR(VLOOKUP(B4497,Table14[],3,0),"")</f>
        <v/>
      </c>
      <c r="D4497" s="4" t="str">
        <f>IFERROR(VLOOKUP(B4497,Table14[],2,0),"")</f>
        <v/>
      </c>
      <c r="E4497" s="4"/>
      <c r="H4497" s="41" t="str">
        <f>IFERROR(VLOOKUP(Table49[[#This Row],[ITEM CODE]],Table2[[Item Code]:[Master Name]],2,0),"")</f>
        <v/>
      </c>
      <c r="I4497" s="41"/>
      <c r="J4497" s="65" t="str">
        <f>IFERROR(VLOOKUP(Table49[[#This Row],[ITEM CODE]],Table2[[Item Code]:[Master Name]],3,0),"")</f>
        <v/>
      </c>
      <c r="K4497" s="1" t="str">
        <f>IFERROR(VLOOKUP(Table49[[#This Row],[ITEM CODE]],Table2[[Item Code]:[Master Name]],9,0),"")</f>
        <v/>
      </c>
      <c r="L4497" s="1" t="str">
        <f>IFERROR(VLOOKUP(Table49[[#This Row],[ITEM CODE]],Table2[[Item Code]:[Master Name]],8,0),"")</f>
        <v/>
      </c>
      <c r="M4497" s="41"/>
      <c r="N4497" s="66">
        <f>IFERROR(VLOOKUP(Table49[[#This Row],[ITEM CODE]],Table2[[#All],[Item Code]:[Unit Cost]],10,0),0)</f>
        <v>0</v>
      </c>
      <c r="O4497" s="134">
        <f>IFERROR(VLOOKUP(Table49[[#This Row],[ITEM CODE]],Table2[[#All],[Item Code]:[Unit Cost]],10,0),0)</f>
        <v>0</v>
      </c>
      <c r="P4497" s="56"/>
      <c r="Q4497" s="58"/>
      <c r="R4497" s="58">
        <f>Table49[[#This Row],[QUANTITY]]*Table49[[#This Row],[INV Prices]]</f>
        <v>0</v>
      </c>
      <c r="S4497" s="67"/>
      <c r="V4497" s="41"/>
      <c r="W4497" s="4" t="str">
        <f>IFERROR(VLOOKUP(Table49[[#This Row],[ITEM CODE]],Table2[[Item Code]:[Category ]],6,0),"")</f>
        <v/>
      </c>
      <c r="X4497" s="1" t="str">
        <f>IFERROR(VLOOKUP(Table49[[#This Row],[ITEM CODE]],Table2[[Item Code]:[Sub Category]],7,0),"")</f>
        <v/>
      </c>
      <c r="Y4497" s="68" t="str">
        <f>Table49[[#This Row],[PO Number]]&amp;COUNTIFS($E$5:E4497,E4497)</f>
        <v>0</v>
      </c>
    </row>
    <row r="4498" spans="1:25" ht="14.7" customHeight="1" x14ac:dyDescent="0.3">
      <c r="A4498" s="1" t="str">
        <f>IF(Table49[[#This Row],[ITEM NAME]]="","",ROW()-4)</f>
        <v/>
      </c>
      <c r="B4498" s="68"/>
      <c r="C4498" s="4" t="str">
        <f>IFERROR(VLOOKUP(B4498,Table14[],3,0),"")</f>
        <v/>
      </c>
      <c r="D4498" s="4" t="str">
        <f>IFERROR(VLOOKUP(B4498,Table14[],2,0),"")</f>
        <v/>
      </c>
      <c r="E4498" s="4"/>
      <c r="H4498" s="41" t="str">
        <f>IFERROR(VLOOKUP(Table49[[#This Row],[ITEM CODE]],Table2[[Item Code]:[Master Name]],2,0),"")</f>
        <v/>
      </c>
      <c r="I4498" s="41"/>
      <c r="J4498" s="65" t="str">
        <f>IFERROR(VLOOKUP(Table49[[#This Row],[ITEM CODE]],Table2[[Item Code]:[Master Name]],3,0),"")</f>
        <v/>
      </c>
      <c r="K4498" s="1" t="str">
        <f>IFERROR(VLOOKUP(Table49[[#This Row],[ITEM CODE]],Table2[[Item Code]:[Master Name]],9,0),"")</f>
        <v/>
      </c>
      <c r="L4498" s="1" t="str">
        <f>IFERROR(VLOOKUP(Table49[[#This Row],[ITEM CODE]],Table2[[Item Code]:[Master Name]],8,0),"")</f>
        <v/>
      </c>
      <c r="M4498" s="41"/>
      <c r="N4498" s="66">
        <f>IFERROR(VLOOKUP(Table49[[#This Row],[ITEM CODE]],Table2[[#All],[Item Code]:[Unit Cost]],10,0),0)</f>
        <v>0</v>
      </c>
      <c r="O4498" s="134">
        <f>IFERROR(VLOOKUP(Table49[[#This Row],[ITEM CODE]],Table2[[#All],[Item Code]:[Unit Cost]],10,0),0)</f>
        <v>0</v>
      </c>
      <c r="P4498" s="56"/>
      <c r="Q4498" s="58"/>
      <c r="R4498" s="58">
        <f>Table49[[#This Row],[QUANTITY]]*Table49[[#This Row],[INV Prices]]</f>
        <v>0</v>
      </c>
      <c r="S4498" s="67"/>
      <c r="V4498" s="41"/>
      <c r="W4498" s="4" t="str">
        <f>IFERROR(VLOOKUP(Table49[[#This Row],[ITEM CODE]],Table2[[Item Code]:[Category ]],6,0),"")</f>
        <v/>
      </c>
      <c r="X4498" s="1" t="str">
        <f>IFERROR(VLOOKUP(Table49[[#This Row],[ITEM CODE]],Table2[[Item Code]:[Sub Category]],7,0),"")</f>
        <v/>
      </c>
      <c r="Y4498" s="68" t="str">
        <f>Table49[[#This Row],[PO Number]]&amp;COUNTIFS($E$5:E4498,E4498)</f>
        <v>0</v>
      </c>
    </row>
    <row r="4499" spans="1:25" ht="14.7" customHeight="1" x14ac:dyDescent="0.3">
      <c r="A4499" s="1" t="str">
        <f>IF(Table49[[#This Row],[ITEM NAME]]="","",ROW()-4)</f>
        <v/>
      </c>
      <c r="B4499" s="68"/>
      <c r="C4499" s="4" t="str">
        <f>IFERROR(VLOOKUP(B4499,Table14[],3,0),"")</f>
        <v/>
      </c>
      <c r="D4499" s="4" t="str">
        <f>IFERROR(VLOOKUP(B4499,Table14[],2,0),"")</f>
        <v/>
      </c>
      <c r="E4499" s="4"/>
      <c r="H4499" s="41" t="str">
        <f>IFERROR(VLOOKUP(Table49[[#This Row],[ITEM CODE]],Table2[[Item Code]:[Master Name]],2,0),"")</f>
        <v/>
      </c>
      <c r="I4499" s="41"/>
      <c r="J4499" s="65" t="str">
        <f>IFERROR(VLOOKUP(Table49[[#This Row],[ITEM CODE]],Table2[[Item Code]:[Master Name]],3,0),"")</f>
        <v/>
      </c>
      <c r="K4499" s="1" t="str">
        <f>IFERROR(VLOOKUP(Table49[[#This Row],[ITEM CODE]],Table2[[Item Code]:[Master Name]],9,0),"")</f>
        <v/>
      </c>
      <c r="L4499" s="1" t="str">
        <f>IFERROR(VLOOKUP(Table49[[#This Row],[ITEM CODE]],Table2[[Item Code]:[Master Name]],8,0),"")</f>
        <v/>
      </c>
      <c r="M4499" s="41"/>
      <c r="N4499" s="66">
        <f>IFERROR(VLOOKUP(Table49[[#This Row],[ITEM CODE]],Table2[[#All],[Item Code]:[Unit Cost]],10,0),0)</f>
        <v>0</v>
      </c>
      <c r="O4499" s="134">
        <f>IFERROR(VLOOKUP(Table49[[#This Row],[ITEM CODE]],Table2[[#All],[Item Code]:[Unit Cost]],10,0),0)</f>
        <v>0</v>
      </c>
      <c r="P4499" s="56"/>
      <c r="Q4499" s="58"/>
      <c r="R4499" s="58">
        <f>Table49[[#This Row],[QUANTITY]]*Table49[[#This Row],[INV Prices]]</f>
        <v>0</v>
      </c>
      <c r="S4499" s="67"/>
      <c r="V4499" s="41"/>
      <c r="W4499" s="4" t="str">
        <f>IFERROR(VLOOKUP(Table49[[#This Row],[ITEM CODE]],Table2[[Item Code]:[Category ]],6,0),"")</f>
        <v/>
      </c>
      <c r="X4499" s="1" t="str">
        <f>IFERROR(VLOOKUP(Table49[[#This Row],[ITEM CODE]],Table2[[Item Code]:[Sub Category]],7,0),"")</f>
        <v/>
      </c>
      <c r="Y4499" s="68" t="str">
        <f>Table49[[#This Row],[PO Number]]&amp;COUNTIFS($E$5:E4499,E4499)</f>
        <v>0</v>
      </c>
    </row>
    <row r="4500" spans="1:25" ht="14.7" customHeight="1" x14ac:dyDescent="0.3">
      <c r="A4500" s="1" t="str">
        <f>IF(Table49[[#This Row],[ITEM NAME]]="","",ROW()-4)</f>
        <v/>
      </c>
      <c r="B4500" s="68"/>
      <c r="C4500" s="4" t="str">
        <f>IFERROR(VLOOKUP(B4500,Table14[],3,0),"")</f>
        <v/>
      </c>
      <c r="D4500" s="4" t="str">
        <f>IFERROR(VLOOKUP(B4500,Table14[],2,0),"")</f>
        <v/>
      </c>
      <c r="E4500" s="4"/>
      <c r="H4500" s="41" t="str">
        <f>IFERROR(VLOOKUP(Table49[[#This Row],[ITEM CODE]],Table2[[Item Code]:[Master Name]],2,0),"")</f>
        <v/>
      </c>
      <c r="I4500" s="41"/>
      <c r="J4500" s="65" t="str">
        <f>IFERROR(VLOOKUP(Table49[[#This Row],[ITEM CODE]],Table2[[Item Code]:[Master Name]],3,0),"")</f>
        <v/>
      </c>
      <c r="K4500" s="1" t="str">
        <f>IFERROR(VLOOKUP(Table49[[#This Row],[ITEM CODE]],Table2[[Item Code]:[Master Name]],9,0),"")</f>
        <v/>
      </c>
      <c r="L4500" s="1" t="str">
        <f>IFERROR(VLOOKUP(Table49[[#This Row],[ITEM CODE]],Table2[[Item Code]:[Master Name]],8,0),"")</f>
        <v/>
      </c>
      <c r="M4500" s="41"/>
      <c r="N4500" s="66">
        <f>IFERROR(VLOOKUP(Table49[[#This Row],[ITEM CODE]],Table2[[#All],[Item Code]:[Unit Cost]],10,0),0)</f>
        <v>0</v>
      </c>
      <c r="O4500" s="134">
        <f>IFERROR(VLOOKUP(Table49[[#This Row],[ITEM CODE]],Table2[[#All],[Item Code]:[Unit Cost]],10,0),0)</f>
        <v>0</v>
      </c>
      <c r="P4500" s="56"/>
      <c r="Q4500" s="58"/>
      <c r="R4500" s="58">
        <f>Table49[[#This Row],[QUANTITY]]*Table49[[#This Row],[INV Prices]]</f>
        <v>0</v>
      </c>
      <c r="S4500" s="67"/>
      <c r="V4500" s="41"/>
      <c r="W4500" s="4" t="str">
        <f>IFERROR(VLOOKUP(Table49[[#This Row],[ITEM CODE]],Table2[[Item Code]:[Category ]],6,0),"")</f>
        <v/>
      </c>
      <c r="X4500" s="1" t="str">
        <f>IFERROR(VLOOKUP(Table49[[#This Row],[ITEM CODE]],Table2[[Item Code]:[Sub Category]],7,0),"")</f>
        <v/>
      </c>
      <c r="Y4500" s="68" t="str">
        <f>Table49[[#This Row],[PO Number]]&amp;COUNTIFS($E$5:E4500,E4500)</f>
        <v>0</v>
      </c>
    </row>
    <row r="4501" spans="1:25" ht="14.7" customHeight="1" x14ac:dyDescent="0.3">
      <c r="A4501" s="1" t="str">
        <f>IF(Table49[[#This Row],[ITEM NAME]]="","",ROW()-4)</f>
        <v/>
      </c>
      <c r="B4501" s="68"/>
      <c r="C4501" s="4" t="str">
        <f>IFERROR(VLOOKUP(B4501,Table14[],3,0),"")</f>
        <v/>
      </c>
      <c r="D4501" s="4" t="str">
        <f>IFERROR(VLOOKUP(B4501,Table14[],2,0),"")</f>
        <v/>
      </c>
      <c r="E4501" s="4"/>
      <c r="H4501" s="41" t="str">
        <f>IFERROR(VLOOKUP(Table49[[#This Row],[ITEM CODE]],Table2[[Item Code]:[Master Name]],2,0),"")</f>
        <v/>
      </c>
      <c r="I4501" s="41"/>
      <c r="J4501" s="65" t="str">
        <f>IFERROR(VLOOKUP(Table49[[#This Row],[ITEM CODE]],Table2[[Item Code]:[Master Name]],3,0),"")</f>
        <v/>
      </c>
      <c r="K4501" s="1" t="str">
        <f>IFERROR(VLOOKUP(Table49[[#This Row],[ITEM CODE]],Table2[[Item Code]:[Master Name]],9,0),"")</f>
        <v/>
      </c>
      <c r="L4501" s="1" t="str">
        <f>IFERROR(VLOOKUP(Table49[[#This Row],[ITEM CODE]],Table2[[Item Code]:[Master Name]],8,0),"")</f>
        <v/>
      </c>
      <c r="M4501" s="41"/>
      <c r="N4501" s="66">
        <f>IFERROR(VLOOKUP(Table49[[#This Row],[ITEM CODE]],Table2[[#All],[Item Code]:[Unit Cost]],10,0),0)</f>
        <v>0</v>
      </c>
      <c r="O4501" s="134">
        <f>IFERROR(VLOOKUP(Table49[[#This Row],[ITEM CODE]],Table2[[#All],[Item Code]:[Unit Cost]],10,0),0)</f>
        <v>0</v>
      </c>
      <c r="P4501" s="56"/>
      <c r="Q4501" s="58"/>
      <c r="R4501" s="58">
        <f>Table49[[#This Row],[QUANTITY]]*Table49[[#This Row],[INV Prices]]</f>
        <v>0</v>
      </c>
      <c r="S4501" s="67"/>
      <c r="V4501" s="41"/>
      <c r="W4501" s="4" t="str">
        <f>IFERROR(VLOOKUP(Table49[[#This Row],[ITEM CODE]],Table2[[Item Code]:[Category ]],6,0),"")</f>
        <v/>
      </c>
      <c r="X4501" s="1" t="str">
        <f>IFERROR(VLOOKUP(Table49[[#This Row],[ITEM CODE]],Table2[[Item Code]:[Sub Category]],7,0),"")</f>
        <v/>
      </c>
      <c r="Y4501" s="68" t="str">
        <f>Table49[[#This Row],[PO Number]]&amp;COUNTIFS($E$5:E4501,E4501)</f>
        <v>0</v>
      </c>
    </row>
    <row r="4502" spans="1:25" ht="14.7" customHeight="1" x14ac:dyDescent="0.3">
      <c r="A4502" s="1" t="str">
        <f>IF(Table49[[#This Row],[ITEM NAME]]="","",ROW()-4)</f>
        <v/>
      </c>
      <c r="B4502" s="68"/>
      <c r="C4502" s="4" t="str">
        <f>IFERROR(VLOOKUP(B4502,Table14[],3,0),"")</f>
        <v/>
      </c>
      <c r="D4502" s="4" t="str">
        <f>IFERROR(VLOOKUP(B4502,Table14[],2,0),"")</f>
        <v/>
      </c>
      <c r="E4502" s="4"/>
      <c r="H4502" s="41" t="str">
        <f>IFERROR(VLOOKUP(Table49[[#This Row],[ITEM CODE]],Table2[[Item Code]:[Master Name]],2,0),"")</f>
        <v/>
      </c>
      <c r="I4502" s="41"/>
      <c r="J4502" s="65" t="str">
        <f>IFERROR(VLOOKUP(Table49[[#This Row],[ITEM CODE]],Table2[[Item Code]:[Master Name]],3,0),"")</f>
        <v/>
      </c>
      <c r="K4502" s="1" t="str">
        <f>IFERROR(VLOOKUP(Table49[[#This Row],[ITEM CODE]],Table2[[Item Code]:[Master Name]],9,0),"")</f>
        <v/>
      </c>
      <c r="L4502" s="1" t="str">
        <f>IFERROR(VLOOKUP(Table49[[#This Row],[ITEM CODE]],Table2[[Item Code]:[Master Name]],8,0),"")</f>
        <v/>
      </c>
      <c r="M4502" s="41"/>
      <c r="N4502" s="66">
        <f>IFERROR(VLOOKUP(Table49[[#This Row],[ITEM CODE]],Table2[[#All],[Item Code]:[Unit Cost]],10,0),0)</f>
        <v>0</v>
      </c>
      <c r="O4502" s="134">
        <f>IFERROR(VLOOKUP(Table49[[#This Row],[ITEM CODE]],Table2[[#All],[Item Code]:[Unit Cost]],10,0),0)</f>
        <v>0</v>
      </c>
      <c r="P4502" s="56"/>
      <c r="Q4502" s="58"/>
      <c r="R4502" s="58">
        <f>Table49[[#This Row],[QUANTITY]]*Table49[[#This Row],[INV Prices]]</f>
        <v>0</v>
      </c>
      <c r="S4502" s="67"/>
      <c r="V4502" s="41"/>
      <c r="W4502" s="4" t="str">
        <f>IFERROR(VLOOKUP(Table49[[#This Row],[ITEM CODE]],Table2[[Item Code]:[Category ]],6,0),"")</f>
        <v/>
      </c>
      <c r="X4502" s="1" t="str">
        <f>IFERROR(VLOOKUP(Table49[[#This Row],[ITEM CODE]],Table2[[Item Code]:[Sub Category]],7,0),"")</f>
        <v/>
      </c>
      <c r="Y4502" s="68" t="str">
        <f>Table49[[#This Row],[PO Number]]&amp;COUNTIFS($E$5:E4502,E4502)</f>
        <v>0</v>
      </c>
    </row>
    <row r="4503" spans="1:25" ht="14.7" customHeight="1" x14ac:dyDescent="0.3">
      <c r="A4503" s="1" t="str">
        <f>IF(Table49[[#This Row],[ITEM NAME]]="","",ROW()-4)</f>
        <v/>
      </c>
      <c r="B4503" s="68"/>
      <c r="C4503" s="4" t="str">
        <f>IFERROR(VLOOKUP(B4503,Table14[],3,0),"")</f>
        <v/>
      </c>
      <c r="D4503" s="4" t="str">
        <f>IFERROR(VLOOKUP(B4503,Table14[],2,0),"")</f>
        <v/>
      </c>
      <c r="E4503" s="4"/>
      <c r="H4503" s="41" t="str">
        <f>IFERROR(VLOOKUP(Table49[[#This Row],[ITEM CODE]],Table2[[Item Code]:[Master Name]],2,0),"")</f>
        <v/>
      </c>
      <c r="I4503" s="41"/>
      <c r="J4503" s="65" t="str">
        <f>IFERROR(VLOOKUP(Table49[[#This Row],[ITEM CODE]],Table2[[Item Code]:[Master Name]],3,0),"")</f>
        <v/>
      </c>
      <c r="K4503" s="1" t="str">
        <f>IFERROR(VLOOKUP(Table49[[#This Row],[ITEM CODE]],Table2[[Item Code]:[Master Name]],9,0),"")</f>
        <v/>
      </c>
      <c r="L4503" s="1" t="str">
        <f>IFERROR(VLOOKUP(Table49[[#This Row],[ITEM CODE]],Table2[[Item Code]:[Master Name]],8,0),"")</f>
        <v/>
      </c>
      <c r="M4503" s="41"/>
      <c r="N4503" s="66">
        <f>IFERROR(VLOOKUP(Table49[[#This Row],[ITEM CODE]],Table2[[#All],[Item Code]:[Unit Cost]],10,0),0)</f>
        <v>0</v>
      </c>
      <c r="O4503" s="134">
        <f>IFERROR(VLOOKUP(Table49[[#This Row],[ITEM CODE]],Table2[[#All],[Item Code]:[Unit Cost]],10,0),0)</f>
        <v>0</v>
      </c>
      <c r="P4503" s="56"/>
      <c r="Q4503" s="58"/>
      <c r="R4503" s="58">
        <f>Table49[[#This Row],[QUANTITY]]*Table49[[#This Row],[INV Prices]]</f>
        <v>0</v>
      </c>
      <c r="S4503" s="67"/>
      <c r="V4503" s="41"/>
      <c r="W4503" s="4" t="str">
        <f>IFERROR(VLOOKUP(Table49[[#This Row],[ITEM CODE]],Table2[[Item Code]:[Category ]],6,0),"")</f>
        <v/>
      </c>
      <c r="X4503" s="1" t="str">
        <f>IFERROR(VLOOKUP(Table49[[#This Row],[ITEM CODE]],Table2[[Item Code]:[Sub Category]],7,0),"")</f>
        <v/>
      </c>
      <c r="Y4503" s="68" t="str">
        <f>Table49[[#This Row],[PO Number]]&amp;COUNTIFS($E$5:E4503,E4503)</f>
        <v>0</v>
      </c>
    </row>
    <row r="4504" spans="1:25" ht="14.7" customHeight="1" x14ac:dyDescent="0.3">
      <c r="A4504" s="1" t="str">
        <f>IF(Table49[[#This Row],[ITEM NAME]]="","",ROW()-4)</f>
        <v/>
      </c>
      <c r="B4504" s="68"/>
      <c r="C4504" s="4" t="str">
        <f>IFERROR(VLOOKUP(B4504,Table14[],3,0),"")</f>
        <v/>
      </c>
      <c r="D4504" s="4" t="str">
        <f>IFERROR(VLOOKUP(B4504,Table14[],2,0),"")</f>
        <v/>
      </c>
      <c r="E4504" s="4"/>
      <c r="H4504" s="41" t="str">
        <f>IFERROR(VLOOKUP(Table49[[#This Row],[ITEM CODE]],Table2[[Item Code]:[Master Name]],2,0),"")</f>
        <v/>
      </c>
      <c r="I4504" s="41"/>
      <c r="J4504" s="65" t="str">
        <f>IFERROR(VLOOKUP(Table49[[#This Row],[ITEM CODE]],Table2[[Item Code]:[Master Name]],3,0),"")</f>
        <v/>
      </c>
      <c r="K4504" s="1" t="str">
        <f>IFERROR(VLOOKUP(Table49[[#This Row],[ITEM CODE]],Table2[[Item Code]:[Master Name]],9,0),"")</f>
        <v/>
      </c>
      <c r="L4504" s="1" t="str">
        <f>IFERROR(VLOOKUP(Table49[[#This Row],[ITEM CODE]],Table2[[Item Code]:[Master Name]],8,0),"")</f>
        <v/>
      </c>
      <c r="M4504" s="41"/>
      <c r="N4504" s="66">
        <f>IFERROR(VLOOKUP(Table49[[#This Row],[ITEM CODE]],Table2[[#All],[Item Code]:[Unit Cost]],10,0),0)</f>
        <v>0</v>
      </c>
      <c r="O4504" s="134">
        <f>IFERROR(VLOOKUP(Table49[[#This Row],[ITEM CODE]],Table2[[#All],[Item Code]:[Unit Cost]],10,0),0)</f>
        <v>0</v>
      </c>
      <c r="P4504" s="56"/>
      <c r="Q4504" s="58"/>
      <c r="R4504" s="58">
        <f>Table49[[#This Row],[QUANTITY]]*Table49[[#This Row],[INV Prices]]</f>
        <v>0</v>
      </c>
      <c r="S4504" s="67"/>
      <c r="V4504" s="41"/>
      <c r="W4504" s="4" t="str">
        <f>IFERROR(VLOOKUP(Table49[[#This Row],[ITEM CODE]],Table2[[Item Code]:[Category ]],6,0),"")</f>
        <v/>
      </c>
      <c r="X4504" s="1" t="str">
        <f>IFERROR(VLOOKUP(Table49[[#This Row],[ITEM CODE]],Table2[[Item Code]:[Sub Category]],7,0),"")</f>
        <v/>
      </c>
      <c r="Y4504" s="68" t="str">
        <f>Table49[[#This Row],[PO Number]]&amp;COUNTIFS($E$5:E4504,E4504)</f>
        <v>0</v>
      </c>
    </row>
    <row r="4505" spans="1:25" ht="14.7" customHeight="1" x14ac:dyDescent="0.3">
      <c r="A4505" s="1" t="str">
        <f>IF(Table49[[#This Row],[ITEM NAME]]="","",ROW()-4)</f>
        <v/>
      </c>
      <c r="B4505" s="68"/>
      <c r="C4505" s="4" t="str">
        <f>IFERROR(VLOOKUP(B4505,Table14[],3,0),"")</f>
        <v/>
      </c>
      <c r="D4505" s="4" t="str">
        <f>IFERROR(VLOOKUP(B4505,Table14[],2,0),"")</f>
        <v/>
      </c>
      <c r="E4505" s="4"/>
      <c r="H4505" s="41" t="str">
        <f>IFERROR(VLOOKUP(Table49[[#This Row],[ITEM CODE]],Table2[[Item Code]:[Master Name]],2,0),"")</f>
        <v/>
      </c>
      <c r="I4505" s="41"/>
      <c r="J4505" s="65" t="str">
        <f>IFERROR(VLOOKUP(Table49[[#This Row],[ITEM CODE]],Table2[[Item Code]:[Master Name]],3,0),"")</f>
        <v/>
      </c>
      <c r="K4505" s="1" t="str">
        <f>IFERROR(VLOOKUP(Table49[[#This Row],[ITEM CODE]],Table2[[Item Code]:[Master Name]],9,0),"")</f>
        <v/>
      </c>
      <c r="L4505" s="1" t="str">
        <f>IFERROR(VLOOKUP(Table49[[#This Row],[ITEM CODE]],Table2[[Item Code]:[Master Name]],8,0),"")</f>
        <v/>
      </c>
      <c r="M4505" s="41"/>
      <c r="N4505" s="66">
        <f>IFERROR(VLOOKUP(Table49[[#This Row],[ITEM CODE]],Table2[[#All],[Item Code]:[Unit Cost]],10,0),0)</f>
        <v>0</v>
      </c>
      <c r="O4505" s="134">
        <f>IFERROR(VLOOKUP(Table49[[#This Row],[ITEM CODE]],Table2[[#All],[Item Code]:[Unit Cost]],10,0),0)</f>
        <v>0</v>
      </c>
      <c r="P4505" s="56"/>
      <c r="Q4505" s="58"/>
      <c r="R4505" s="58">
        <f>Table49[[#This Row],[QUANTITY]]*Table49[[#This Row],[INV Prices]]</f>
        <v>0</v>
      </c>
      <c r="S4505" s="67"/>
      <c r="V4505" s="41"/>
      <c r="W4505" s="4" t="str">
        <f>IFERROR(VLOOKUP(Table49[[#This Row],[ITEM CODE]],Table2[[Item Code]:[Category ]],6,0),"")</f>
        <v/>
      </c>
      <c r="X4505" s="1" t="str">
        <f>IFERROR(VLOOKUP(Table49[[#This Row],[ITEM CODE]],Table2[[Item Code]:[Sub Category]],7,0),"")</f>
        <v/>
      </c>
      <c r="Y4505" s="68" t="str">
        <f>Table49[[#This Row],[PO Number]]&amp;COUNTIFS($E$5:E4505,E4505)</f>
        <v>0</v>
      </c>
    </row>
    <row r="4506" spans="1:25" ht="14.7" customHeight="1" x14ac:dyDescent="0.3">
      <c r="A4506" s="1" t="str">
        <f>IF(Table49[[#This Row],[ITEM NAME]]="","",ROW()-4)</f>
        <v/>
      </c>
      <c r="B4506" s="68"/>
      <c r="C4506" s="4" t="str">
        <f>IFERROR(VLOOKUP(B4506,Table14[],3,0),"")</f>
        <v/>
      </c>
      <c r="D4506" s="4" t="str">
        <f>IFERROR(VLOOKUP(B4506,Table14[],2,0),"")</f>
        <v/>
      </c>
      <c r="E4506" s="4"/>
      <c r="H4506" s="41" t="str">
        <f>IFERROR(VLOOKUP(Table49[[#This Row],[ITEM CODE]],Table2[[Item Code]:[Master Name]],2,0),"")</f>
        <v/>
      </c>
      <c r="I4506" s="41"/>
      <c r="J4506" s="65" t="str">
        <f>IFERROR(VLOOKUP(Table49[[#This Row],[ITEM CODE]],Table2[[Item Code]:[Master Name]],3,0),"")</f>
        <v/>
      </c>
      <c r="K4506" s="1" t="str">
        <f>IFERROR(VLOOKUP(Table49[[#This Row],[ITEM CODE]],Table2[[Item Code]:[Master Name]],9,0),"")</f>
        <v/>
      </c>
      <c r="L4506" s="1" t="str">
        <f>IFERROR(VLOOKUP(Table49[[#This Row],[ITEM CODE]],Table2[[Item Code]:[Master Name]],8,0),"")</f>
        <v/>
      </c>
      <c r="M4506" s="41"/>
      <c r="N4506" s="66">
        <f>IFERROR(VLOOKUP(Table49[[#This Row],[ITEM CODE]],Table2[[#All],[Item Code]:[Unit Cost]],10,0),0)</f>
        <v>0</v>
      </c>
      <c r="O4506" s="134">
        <f>IFERROR(VLOOKUP(Table49[[#This Row],[ITEM CODE]],Table2[[#All],[Item Code]:[Unit Cost]],10,0),0)</f>
        <v>0</v>
      </c>
      <c r="P4506" s="56"/>
      <c r="Q4506" s="58"/>
      <c r="R4506" s="58">
        <f>Table49[[#This Row],[QUANTITY]]*Table49[[#This Row],[INV Prices]]</f>
        <v>0</v>
      </c>
      <c r="S4506" s="67"/>
      <c r="V4506" s="41"/>
      <c r="W4506" s="4" t="str">
        <f>IFERROR(VLOOKUP(Table49[[#This Row],[ITEM CODE]],Table2[[Item Code]:[Category ]],6,0),"")</f>
        <v/>
      </c>
      <c r="X4506" s="1" t="str">
        <f>IFERROR(VLOOKUP(Table49[[#This Row],[ITEM CODE]],Table2[[Item Code]:[Sub Category]],7,0),"")</f>
        <v/>
      </c>
      <c r="Y4506" s="68" t="str">
        <f>Table49[[#This Row],[PO Number]]&amp;COUNTIFS($E$5:E4506,E4506)</f>
        <v>0</v>
      </c>
    </row>
    <row r="4507" spans="1:25" ht="14.7" customHeight="1" x14ac:dyDescent="0.3">
      <c r="A4507" s="1" t="str">
        <f>IF(Table49[[#This Row],[ITEM NAME]]="","",ROW()-4)</f>
        <v/>
      </c>
      <c r="B4507" s="68"/>
      <c r="C4507" s="4" t="str">
        <f>IFERROR(VLOOKUP(B4507,Table14[],3,0),"")</f>
        <v/>
      </c>
      <c r="D4507" s="4" t="str">
        <f>IFERROR(VLOOKUP(B4507,Table14[],2,0),"")</f>
        <v/>
      </c>
      <c r="E4507" s="4"/>
      <c r="H4507" s="41" t="str">
        <f>IFERROR(VLOOKUP(Table49[[#This Row],[ITEM CODE]],Table2[[Item Code]:[Master Name]],2,0),"")</f>
        <v/>
      </c>
      <c r="I4507" s="41"/>
      <c r="J4507" s="65" t="str">
        <f>IFERROR(VLOOKUP(Table49[[#This Row],[ITEM CODE]],Table2[[Item Code]:[Master Name]],3,0),"")</f>
        <v/>
      </c>
      <c r="K4507" s="1" t="str">
        <f>IFERROR(VLOOKUP(Table49[[#This Row],[ITEM CODE]],Table2[[Item Code]:[Master Name]],9,0),"")</f>
        <v/>
      </c>
      <c r="L4507" s="1" t="str">
        <f>IFERROR(VLOOKUP(Table49[[#This Row],[ITEM CODE]],Table2[[Item Code]:[Master Name]],8,0),"")</f>
        <v/>
      </c>
      <c r="M4507" s="41"/>
      <c r="N4507" s="66">
        <f>IFERROR(VLOOKUP(Table49[[#This Row],[ITEM CODE]],Table2[[#All],[Item Code]:[Unit Cost]],10,0),0)</f>
        <v>0</v>
      </c>
      <c r="O4507" s="134">
        <f>IFERROR(VLOOKUP(Table49[[#This Row],[ITEM CODE]],Table2[[#All],[Item Code]:[Unit Cost]],10,0),0)</f>
        <v>0</v>
      </c>
      <c r="P4507" s="56"/>
      <c r="Q4507" s="58"/>
      <c r="R4507" s="58">
        <f>Table49[[#This Row],[QUANTITY]]*Table49[[#This Row],[INV Prices]]</f>
        <v>0</v>
      </c>
      <c r="S4507" s="67"/>
      <c r="V4507" s="41"/>
      <c r="W4507" s="4" t="str">
        <f>IFERROR(VLOOKUP(Table49[[#This Row],[ITEM CODE]],Table2[[Item Code]:[Category ]],6,0),"")</f>
        <v/>
      </c>
      <c r="X4507" s="1" t="str">
        <f>IFERROR(VLOOKUP(Table49[[#This Row],[ITEM CODE]],Table2[[Item Code]:[Sub Category]],7,0),"")</f>
        <v/>
      </c>
      <c r="Y4507" s="68" t="str">
        <f>Table49[[#This Row],[PO Number]]&amp;COUNTIFS($E$5:E4507,E4507)</f>
        <v>0</v>
      </c>
    </row>
    <row r="4508" spans="1:25" ht="14.7" customHeight="1" x14ac:dyDescent="0.3">
      <c r="A4508" s="1" t="str">
        <f>IF(Table49[[#This Row],[ITEM NAME]]="","",ROW()-4)</f>
        <v/>
      </c>
      <c r="B4508" s="68"/>
      <c r="C4508" s="4" t="str">
        <f>IFERROR(VLOOKUP(B4508,Table14[],3,0),"")</f>
        <v/>
      </c>
      <c r="D4508" s="4" t="str">
        <f>IFERROR(VLOOKUP(B4508,Table14[],2,0),"")</f>
        <v/>
      </c>
      <c r="E4508" s="4"/>
      <c r="H4508" s="41" t="str">
        <f>IFERROR(VLOOKUP(Table49[[#This Row],[ITEM CODE]],Table2[[Item Code]:[Master Name]],2,0),"")</f>
        <v/>
      </c>
      <c r="I4508" s="41"/>
      <c r="J4508" s="65" t="str">
        <f>IFERROR(VLOOKUP(Table49[[#This Row],[ITEM CODE]],Table2[[Item Code]:[Master Name]],3,0),"")</f>
        <v/>
      </c>
      <c r="K4508" s="1" t="str">
        <f>IFERROR(VLOOKUP(Table49[[#This Row],[ITEM CODE]],Table2[[Item Code]:[Master Name]],9,0),"")</f>
        <v/>
      </c>
      <c r="L4508" s="1" t="str">
        <f>IFERROR(VLOOKUP(Table49[[#This Row],[ITEM CODE]],Table2[[Item Code]:[Master Name]],8,0),"")</f>
        <v/>
      </c>
      <c r="M4508" s="41"/>
      <c r="N4508" s="66">
        <f>IFERROR(VLOOKUP(Table49[[#This Row],[ITEM CODE]],Table2[[#All],[Item Code]:[Unit Cost]],10,0),0)</f>
        <v>0</v>
      </c>
      <c r="O4508" s="134">
        <f>IFERROR(VLOOKUP(Table49[[#This Row],[ITEM CODE]],Table2[[#All],[Item Code]:[Unit Cost]],10,0),0)</f>
        <v>0</v>
      </c>
      <c r="P4508" s="56"/>
      <c r="Q4508" s="58"/>
      <c r="R4508" s="58">
        <f>Table49[[#This Row],[QUANTITY]]*Table49[[#This Row],[INV Prices]]</f>
        <v>0</v>
      </c>
      <c r="S4508" s="67"/>
      <c r="V4508" s="41"/>
      <c r="W4508" s="4" t="str">
        <f>IFERROR(VLOOKUP(Table49[[#This Row],[ITEM CODE]],Table2[[Item Code]:[Category ]],6,0),"")</f>
        <v/>
      </c>
      <c r="X4508" s="1" t="str">
        <f>IFERROR(VLOOKUP(Table49[[#This Row],[ITEM CODE]],Table2[[Item Code]:[Sub Category]],7,0),"")</f>
        <v/>
      </c>
      <c r="Y4508" s="68" t="str">
        <f>Table49[[#This Row],[PO Number]]&amp;COUNTIFS($E$5:E4508,E4508)</f>
        <v>0</v>
      </c>
    </row>
    <row r="4509" spans="1:25" ht="14.7" customHeight="1" x14ac:dyDescent="0.3">
      <c r="A4509" s="1" t="str">
        <f>IF(Table49[[#This Row],[ITEM NAME]]="","",ROW()-4)</f>
        <v/>
      </c>
      <c r="B4509" s="68"/>
      <c r="C4509" s="4" t="str">
        <f>IFERROR(VLOOKUP(B4509,Table14[],3,0),"")</f>
        <v/>
      </c>
      <c r="D4509" s="4" t="str">
        <f>IFERROR(VLOOKUP(B4509,Table14[],2,0),"")</f>
        <v/>
      </c>
      <c r="E4509" s="4"/>
      <c r="H4509" s="41" t="str">
        <f>IFERROR(VLOOKUP(Table49[[#This Row],[ITEM CODE]],Table2[[Item Code]:[Master Name]],2,0),"")</f>
        <v/>
      </c>
      <c r="I4509" s="41"/>
      <c r="J4509" s="65" t="str">
        <f>IFERROR(VLOOKUP(Table49[[#This Row],[ITEM CODE]],Table2[[Item Code]:[Master Name]],3,0),"")</f>
        <v/>
      </c>
      <c r="K4509" s="1" t="str">
        <f>IFERROR(VLOOKUP(Table49[[#This Row],[ITEM CODE]],Table2[[Item Code]:[Master Name]],9,0),"")</f>
        <v/>
      </c>
      <c r="L4509" s="1" t="str">
        <f>IFERROR(VLOOKUP(Table49[[#This Row],[ITEM CODE]],Table2[[Item Code]:[Master Name]],8,0),"")</f>
        <v/>
      </c>
      <c r="M4509" s="41"/>
      <c r="N4509" s="66">
        <f>IFERROR(VLOOKUP(Table49[[#This Row],[ITEM CODE]],Table2[[#All],[Item Code]:[Unit Cost]],10,0),0)</f>
        <v>0</v>
      </c>
      <c r="O4509" s="134">
        <f>IFERROR(VLOOKUP(Table49[[#This Row],[ITEM CODE]],Table2[[#All],[Item Code]:[Unit Cost]],10,0),0)</f>
        <v>0</v>
      </c>
      <c r="P4509" s="56"/>
      <c r="Q4509" s="58"/>
      <c r="R4509" s="58">
        <f>Table49[[#This Row],[QUANTITY]]*Table49[[#This Row],[INV Prices]]</f>
        <v>0</v>
      </c>
      <c r="S4509" s="67"/>
      <c r="V4509" s="41"/>
      <c r="W4509" s="4" t="str">
        <f>IFERROR(VLOOKUP(Table49[[#This Row],[ITEM CODE]],Table2[[Item Code]:[Category ]],6,0),"")</f>
        <v/>
      </c>
      <c r="X4509" s="1" t="str">
        <f>IFERROR(VLOOKUP(Table49[[#This Row],[ITEM CODE]],Table2[[Item Code]:[Sub Category]],7,0),"")</f>
        <v/>
      </c>
      <c r="Y4509" s="68" t="str">
        <f>Table49[[#This Row],[PO Number]]&amp;COUNTIFS($E$5:E4509,E4509)</f>
        <v>0</v>
      </c>
    </row>
    <row r="4510" spans="1:25" ht="14.7" customHeight="1" x14ac:dyDescent="0.3">
      <c r="A4510" s="1" t="str">
        <f>IF(Table49[[#This Row],[ITEM NAME]]="","",ROW()-4)</f>
        <v/>
      </c>
      <c r="B4510" s="68"/>
      <c r="C4510" s="4" t="str">
        <f>IFERROR(VLOOKUP(B4510,Table14[],3,0),"")</f>
        <v/>
      </c>
      <c r="D4510" s="4" t="str">
        <f>IFERROR(VLOOKUP(B4510,Table14[],2,0),"")</f>
        <v/>
      </c>
      <c r="E4510" s="4"/>
      <c r="H4510" s="41" t="str">
        <f>IFERROR(VLOOKUP(Table49[[#This Row],[ITEM CODE]],Table2[[Item Code]:[Master Name]],2,0),"")</f>
        <v/>
      </c>
      <c r="I4510" s="41"/>
      <c r="J4510" s="65" t="str">
        <f>IFERROR(VLOOKUP(Table49[[#This Row],[ITEM CODE]],Table2[[Item Code]:[Master Name]],3,0),"")</f>
        <v/>
      </c>
      <c r="K4510" s="1" t="str">
        <f>IFERROR(VLOOKUP(Table49[[#This Row],[ITEM CODE]],Table2[[Item Code]:[Master Name]],9,0),"")</f>
        <v/>
      </c>
      <c r="L4510" s="1" t="str">
        <f>IFERROR(VLOOKUP(Table49[[#This Row],[ITEM CODE]],Table2[[Item Code]:[Master Name]],8,0),"")</f>
        <v/>
      </c>
      <c r="M4510" s="41"/>
      <c r="N4510" s="66">
        <f>IFERROR(VLOOKUP(Table49[[#This Row],[ITEM CODE]],Table2[[#All],[Item Code]:[Unit Cost]],10,0),0)</f>
        <v>0</v>
      </c>
      <c r="O4510" s="134">
        <f>IFERROR(VLOOKUP(Table49[[#This Row],[ITEM CODE]],Table2[[#All],[Item Code]:[Unit Cost]],10,0),0)</f>
        <v>0</v>
      </c>
      <c r="P4510" s="56"/>
      <c r="Q4510" s="58"/>
      <c r="R4510" s="58">
        <f>Table49[[#This Row],[QUANTITY]]*Table49[[#This Row],[INV Prices]]</f>
        <v>0</v>
      </c>
      <c r="S4510" s="67"/>
      <c r="V4510" s="41"/>
      <c r="W4510" s="4" t="str">
        <f>IFERROR(VLOOKUP(Table49[[#This Row],[ITEM CODE]],Table2[[Item Code]:[Category ]],6,0),"")</f>
        <v/>
      </c>
      <c r="X4510" s="1" t="str">
        <f>IFERROR(VLOOKUP(Table49[[#This Row],[ITEM CODE]],Table2[[Item Code]:[Sub Category]],7,0),"")</f>
        <v/>
      </c>
      <c r="Y4510" s="68" t="str">
        <f>Table49[[#This Row],[PO Number]]&amp;COUNTIFS($E$5:E4510,E4510)</f>
        <v>0</v>
      </c>
    </row>
    <row r="4511" spans="1:25" ht="14.7" customHeight="1" x14ac:dyDescent="0.3">
      <c r="A4511" s="1" t="str">
        <f>IF(Table49[[#This Row],[ITEM NAME]]="","",ROW()-4)</f>
        <v/>
      </c>
      <c r="B4511" s="68"/>
      <c r="C4511" s="4" t="str">
        <f>IFERROR(VLOOKUP(B4511,Table14[],3,0),"")</f>
        <v/>
      </c>
      <c r="D4511" s="4" t="str">
        <f>IFERROR(VLOOKUP(B4511,Table14[],2,0),"")</f>
        <v/>
      </c>
      <c r="E4511" s="4"/>
      <c r="H4511" s="41" t="str">
        <f>IFERROR(VLOOKUP(Table49[[#This Row],[ITEM CODE]],Table2[[Item Code]:[Master Name]],2,0),"")</f>
        <v/>
      </c>
      <c r="I4511" s="41"/>
      <c r="J4511" s="65" t="str">
        <f>IFERROR(VLOOKUP(Table49[[#This Row],[ITEM CODE]],Table2[[Item Code]:[Master Name]],3,0),"")</f>
        <v/>
      </c>
      <c r="K4511" s="1" t="str">
        <f>IFERROR(VLOOKUP(Table49[[#This Row],[ITEM CODE]],Table2[[Item Code]:[Master Name]],9,0),"")</f>
        <v/>
      </c>
      <c r="L4511" s="1" t="str">
        <f>IFERROR(VLOOKUP(Table49[[#This Row],[ITEM CODE]],Table2[[Item Code]:[Master Name]],8,0),"")</f>
        <v/>
      </c>
      <c r="M4511" s="41"/>
      <c r="N4511" s="66">
        <f>IFERROR(VLOOKUP(Table49[[#This Row],[ITEM CODE]],Table2[[#All],[Item Code]:[Unit Cost]],10,0),0)</f>
        <v>0</v>
      </c>
      <c r="O4511" s="134">
        <f>IFERROR(VLOOKUP(Table49[[#This Row],[ITEM CODE]],Table2[[#All],[Item Code]:[Unit Cost]],10,0),0)</f>
        <v>0</v>
      </c>
      <c r="P4511" s="56"/>
      <c r="Q4511" s="58"/>
      <c r="R4511" s="58">
        <f>Table49[[#This Row],[QUANTITY]]*Table49[[#This Row],[INV Prices]]</f>
        <v>0</v>
      </c>
      <c r="S4511" s="67"/>
      <c r="V4511" s="41"/>
      <c r="W4511" s="4" t="str">
        <f>IFERROR(VLOOKUP(Table49[[#This Row],[ITEM CODE]],Table2[[Item Code]:[Category ]],6,0),"")</f>
        <v/>
      </c>
      <c r="X4511" s="1" t="str">
        <f>IFERROR(VLOOKUP(Table49[[#This Row],[ITEM CODE]],Table2[[Item Code]:[Sub Category]],7,0),"")</f>
        <v/>
      </c>
      <c r="Y4511" s="68" t="str">
        <f>Table49[[#This Row],[PO Number]]&amp;COUNTIFS($E$5:E4511,E4511)</f>
        <v>0</v>
      </c>
    </row>
    <row r="4512" spans="1:25" ht="14.7" customHeight="1" x14ac:dyDescent="0.3">
      <c r="A4512" s="1" t="str">
        <f>IF(Table49[[#This Row],[ITEM NAME]]="","",ROW()-4)</f>
        <v/>
      </c>
      <c r="B4512" s="68"/>
      <c r="C4512" s="4" t="str">
        <f>IFERROR(VLOOKUP(B4512,Table14[],3,0),"")</f>
        <v/>
      </c>
      <c r="D4512" s="4" t="str">
        <f>IFERROR(VLOOKUP(B4512,Table14[],2,0),"")</f>
        <v/>
      </c>
      <c r="E4512" s="4"/>
      <c r="H4512" s="41" t="str">
        <f>IFERROR(VLOOKUP(Table49[[#This Row],[ITEM CODE]],Table2[[Item Code]:[Master Name]],2,0),"")</f>
        <v/>
      </c>
      <c r="I4512" s="41"/>
      <c r="J4512" s="65" t="str">
        <f>IFERROR(VLOOKUP(Table49[[#This Row],[ITEM CODE]],Table2[[Item Code]:[Master Name]],3,0),"")</f>
        <v/>
      </c>
      <c r="K4512" s="1" t="str">
        <f>IFERROR(VLOOKUP(Table49[[#This Row],[ITEM CODE]],Table2[[Item Code]:[Master Name]],9,0),"")</f>
        <v/>
      </c>
      <c r="L4512" s="1" t="str">
        <f>IFERROR(VLOOKUP(Table49[[#This Row],[ITEM CODE]],Table2[[Item Code]:[Master Name]],8,0),"")</f>
        <v/>
      </c>
      <c r="M4512" s="41"/>
      <c r="N4512" s="66">
        <f>IFERROR(VLOOKUP(Table49[[#This Row],[ITEM CODE]],Table2[[#All],[Item Code]:[Unit Cost]],10,0),0)</f>
        <v>0</v>
      </c>
      <c r="O4512" s="134">
        <f>IFERROR(VLOOKUP(Table49[[#This Row],[ITEM CODE]],Table2[[#All],[Item Code]:[Unit Cost]],10,0),0)</f>
        <v>0</v>
      </c>
      <c r="P4512" s="56"/>
      <c r="Q4512" s="58"/>
      <c r="R4512" s="58">
        <f>Table49[[#This Row],[QUANTITY]]*Table49[[#This Row],[INV Prices]]</f>
        <v>0</v>
      </c>
      <c r="S4512" s="67"/>
      <c r="V4512" s="41"/>
      <c r="W4512" s="4" t="str">
        <f>IFERROR(VLOOKUP(Table49[[#This Row],[ITEM CODE]],Table2[[Item Code]:[Category ]],6,0),"")</f>
        <v/>
      </c>
      <c r="X4512" s="1" t="str">
        <f>IFERROR(VLOOKUP(Table49[[#This Row],[ITEM CODE]],Table2[[Item Code]:[Sub Category]],7,0),"")</f>
        <v/>
      </c>
      <c r="Y4512" s="68" t="str">
        <f>Table49[[#This Row],[PO Number]]&amp;COUNTIFS($E$5:E4512,E4512)</f>
        <v>0</v>
      </c>
    </row>
    <row r="4513" spans="1:25" ht="14.7" customHeight="1" x14ac:dyDescent="0.3">
      <c r="A4513" s="1" t="str">
        <f>IF(Table49[[#This Row],[ITEM NAME]]="","",ROW()-4)</f>
        <v/>
      </c>
      <c r="B4513" s="68"/>
      <c r="C4513" s="4" t="str">
        <f>IFERROR(VLOOKUP(B4513,Table14[],3,0),"")</f>
        <v/>
      </c>
      <c r="D4513" s="4" t="str">
        <f>IFERROR(VLOOKUP(B4513,Table14[],2,0),"")</f>
        <v/>
      </c>
      <c r="E4513" s="4"/>
      <c r="H4513" s="41" t="str">
        <f>IFERROR(VLOOKUP(Table49[[#This Row],[ITEM CODE]],Table2[[Item Code]:[Master Name]],2,0),"")</f>
        <v/>
      </c>
      <c r="I4513" s="41"/>
      <c r="J4513" s="65" t="str">
        <f>IFERROR(VLOOKUP(Table49[[#This Row],[ITEM CODE]],Table2[[Item Code]:[Master Name]],3,0),"")</f>
        <v/>
      </c>
      <c r="K4513" s="1" t="str">
        <f>IFERROR(VLOOKUP(Table49[[#This Row],[ITEM CODE]],Table2[[Item Code]:[Master Name]],9,0),"")</f>
        <v/>
      </c>
      <c r="L4513" s="1" t="str">
        <f>IFERROR(VLOOKUP(Table49[[#This Row],[ITEM CODE]],Table2[[Item Code]:[Master Name]],8,0),"")</f>
        <v/>
      </c>
      <c r="M4513" s="41"/>
      <c r="N4513" s="66">
        <f>IFERROR(VLOOKUP(Table49[[#This Row],[ITEM CODE]],Table2[[#All],[Item Code]:[Unit Cost]],10,0),0)</f>
        <v>0</v>
      </c>
      <c r="O4513" s="134">
        <f>IFERROR(VLOOKUP(Table49[[#This Row],[ITEM CODE]],Table2[[#All],[Item Code]:[Unit Cost]],10,0),0)</f>
        <v>0</v>
      </c>
      <c r="P4513" s="56"/>
      <c r="Q4513" s="58"/>
      <c r="R4513" s="58">
        <f>Table49[[#This Row],[QUANTITY]]*Table49[[#This Row],[INV Prices]]</f>
        <v>0</v>
      </c>
      <c r="S4513" s="67"/>
      <c r="V4513" s="41"/>
      <c r="W4513" s="4" t="str">
        <f>IFERROR(VLOOKUP(Table49[[#This Row],[ITEM CODE]],Table2[[Item Code]:[Category ]],6,0),"")</f>
        <v/>
      </c>
      <c r="X4513" s="1" t="str">
        <f>IFERROR(VLOOKUP(Table49[[#This Row],[ITEM CODE]],Table2[[Item Code]:[Sub Category]],7,0),"")</f>
        <v/>
      </c>
      <c r="Y4513" s="68" t="str">
        <f>Table49[[#This Row],[PO Number]]&amp;COUNTIFS($E$5:E4513,E4513)</f>
        <v>0</v>
      </c>
    </row>
    <row r="4514" spans="1:25" ht="14.7" customHeight="1" x14ac:dyDescent="0.3">
      <c r="A4514" s="1" t="str">
        <f>IF(Table49[[#This Row],[ITEM NAME]]="","",ROW()-4)</f>
        <v/>
      </c>
      <c r="B4514" s="68"/>
      <c r="C4514" s="4" t="str">
        <f>IFERROR(VLOOKUP(B4514,Table14[],3,0),"")</f>
        <v/>
      </c>
      <c r="D4514" s="4" t="str">
        <f>IFERROR(VLOOKUP(B4514,Table14[],2,0),"")</f>
        <v/>
      </c>
      <c r="E4514" s="4"/>
      <c r="H4514" s="41" t="str">
        <f>IFERROR(VLOOKUP(Table49[[#This Row],[ITEM CODE]],Table2[[Item Code]:[Master Name]],2,0),"")</f>
        <v/>
      </c>
      <c r="I4514" s="41"/>
      <c r="J4514" s="65" t="str">
        <f>IFERROR(VLOOKUP(Table49[[#This Row],[ITEM CODE]],Table2[[Item Code]:[Master Name]],3,0),"")</f>
        <v/>
      </c>
      <c r="K4514" s="1" t="str">
        <f>IFERROR(VLOOKUP(Table49[[#This Row],[ITEM CODE]],Table2[[Item Code]:[Master Name]],9,0),"")</f>
        <v/>
      </c>
      <c r="L4514" s="1" t="str">
        <f>IFERROR(VLOOKUP(Table49[[#This Row],[ITEM CODE]],Table2[[Item Code]:[Master Name]],8,0),"")</f>
        <v/>
      </c>
      <c r="M4514" s="41"/>
      <c r="N4514" s="66">
        <f>IFERROR(VLOOKUP(Table49[[#This Row],[ITEM CODE]],Table2[[#All],[Item Code]:[Unit Cost]],10,0),0)</f>
        <v>0</v>
      </c>
      <c r="O4514" s="134">
        <f>IFERROR(VLOOKUP(Table49[[#This Row],[ITEM CODE]],Table2[[#All],[Item Code]:[Unit Cost]],10,0),0)</f>
        <v>0</v>
      </c>
      <c r="P4514" s="56"/>
      <c r="Q4514" s="58"/>
      <c r="R4514" s="58">
        <f>Table49[[#This Row],[QUANTITY]]*Table49[[#This Row],[INV Prices]]</f>
        <v>0</v>
      </c>
      <c r="S4514" s="67"/>
      <c r="V4514" s="41"/>
      <c r="W4514" s="4" t="str">
        <f>IFERROR(VLOOKUP(Table49[[#This Row],[ITEM CODE]],Table2[[Item Code]:[Category ]],6,0),"")</f>
        <v/>
      </c>
      <c r="X4514" s="1" t="str">
        <f>IFERROR(VLOOKUP(Table49[[#This Row],[ITEM CODE]],Table2[[Item Code]:[Sub Category]],7,0),"")</f>
        <v/>
      </c>
      <c r="Y4514" s="68" t="str">
        <f>Table49[[#This Row],[PO Number]]&amp;COUNTIFS($E$5:E4514,E4514)</f>
        <v>0</v>
      </c>
    </row>
    <row r="4515" spans="1:25" ht="14.7" customHeight="1" x14ac:dyDescent="0.3">
      <c r="A4515" s="1" t="str">
        <f>IF(Table49[[#This Row],[ITEM NAME]]="","",ROW()-4)</f>
        <v/>
      </c>
      <c r="B4515" s="68"/>
      <c r="C4515" s="4" t="str">
        <f>IFERROR(VLOOKUP(B4515,Table14[],3,0),"")</f>
        <v/>
      </c>
      <c r="D4515" s="4" t="str">
        <f>IFERROR(VLOOKUP(B4515,Table14[],2,0),"")</f>
        <v/>
      </c>
      <c r="E4515" s="4"/>
      <c r="H4515" s="41" t="str">
        <f>IFERROR(VLOOKUP(Table49[[#This Row],[ITEM CODE]],Table2[[Item Code]:[Master Name]],2,0),"")</f>
        <v/>
      </c>
      <c r="I4515" s="41"/>
      <c r="J4515" s="65" t="str">
        <f>IFERROR(VLOOKUP(Table49[[#This Row],[ITEM CODE]],Table2[[Item Code]:[Master Name]],3,0),"")</f>
        <v/>
      </c>
      <c r="K4515" s="1" t="str">
        <f>IFERROR(VLOOKUP(Table49[[#This Row],[ITEM CODE]],Table2[[Item Code]:[Master Name]],9,0),"")</f>
        <v/>
      </c>
      <c r="L4515" s="1" t="str">
        <f>IFERROR(VLOOKUP(Table49[[#This Row],[ITEM CODE]],Table2[[Item Code]:[Master Name]],8,0),"")</f>
        <v/>
      </c>
      <c r="M4515" s="41"/>
      <c r="N4515" s="66">
        <f>IFERROR(VLOOKUP(Table49[[#This Row],[ITEM CODE]],Table2[[#All],[Item Code]:[Unit Cost]],10,0),0)</f>
        <v>0</v>
      </c>
      <c r="O4515" s="134">
        <f>IFERROR(VLOOKUP(Table49[[#This Row],[ITEM CODE]],Table2[[#All],[Item Code]:[Unit Cost]],10,0),0)</f>
        <v>0</v>
      </c>
      <c r="P4515" s="56"/>
      <c r="Q4515" s="58"/>
      <c r="R4515" s="58">
        <f>Table49[[#This Row],[QUANTITY]]*Table49[[#This Row],[INV Prices]]</f>
        <v>0</v>
      </c>
      <c r="S4515" s="67"/>
      <c r="V4515" s="41"/>
      <c r="W4515" s="4" t="str">
        <f>IFERROR(VLOOKUP(Table49[[#This Row],[ITEM CODE]],Table2[[Item Code]:[Category ]],6,0),"")</f>
        <v/>
      </c>
      <c r="X4515" s="1" t="str">
        <f>IFERROR(VLOOKUP(Table49[[#This Row],[ITEM CODE]],Table2[[Item Code]:[Sub Category]],7,0),"")</f>
        <v/>
      </c>
      <c r="Y4515" s="68" t="str">
        <f>Table49[[#This Row],[PO Number]]&amp;COUNTIFS($E$5:E4515,E4515)</f>
        <v>0</v>
      </c>
    </row>
    <row r="4516" spans="1:25" ht="14.7" customHeight="1" x14ac:dyDescent="0.3">
      <c r="A4516" s="1" t="str">
        <f>IF(Table49[[#This Row],[ITEM NAME]]="","",ROW()-4)</f>
        <v/>
      </c>
      <c r="B4516" s="68"/>
      <c r="C4516" s="4" t="str">
        <f>IFERROR(VLOOKUP(B4516,Table14[],3,0),"")</f>
        <v/>
      </c>
      <c r="D4516" s="4" t="str">
        <f>IFERROR(VLOOKUP(B4516,Table14[],2,0),"")</f>
        <v/>
      </c>
      <c r="E4516" s="4"/>
      <c r="H4516" s="41" t="str">
        <f>IFERROR(VLOOKUP(Table49[[#This Row],[ITEM CODE]],Table2[[Item Code]:[Master Name]],2,0),"")</f>
        <v/>
      </c>
      <c r="I4516" s="41"/>
      <c r="J4516" s="65" t="str">
        <f>IFERROR(VLOOKUP(Table49[[#This Row],[ITEM CODE]],Table2[[Item Code]:[Master Name]],3,0),"")</f>
        <v/>
      </c>
      <c r="K4516" s="1" t="str">
        <f>IFERROR(VLOOKUP(Table49[[#This Row],[ITEM CODE]],Table2[[Item Code]:[Master Name]],9,0),"")</f>
        <v/>
      </c>
      <c r="L4516" s="1" t="str">
        <f>IFERROR(VLOOKUP(Table49[[#This Row],[ITEM CODE]],Table2[[Item Code]:[Master Name]],8,0),"")</f>
        <v/>
      </c>
      <c r="M4516" s="41"/>
      <c r="N4516" s="66">
        <f>IFERROR(VLOOKUP(Table49[[#This Row],[ITEM CODE]],Table2[[#All],[Item Code]:[Unit Cost]],10,0),0)</f>
        <v>0</v>
      </c>
      <c r="O4516" s="134">
        <f>IFERROR(VLOOKUP(Table49[[#This Row],[ITEM CODE]],Table2[[#All],[Item Code]:[Unit Cost]],10,0),0)</f>
        <v>0</v>
      </c>
      <c r="P4516" s="56"/>
      <c r="Q4516" s="58"/>
      <c r="R4516" s="58">
        <f>Table49[[#This Row],[QUANTITY]]*Table49[[#This Row],[INV Prices]]</f>
        <v>0</v>
      </c>
      <c r="S4516" s="67"/>
      <c r="V4516" s="41"/>
      <c r="W4516" s="4" t="str">
        <f>IFERROR(VLOOKUP(Table49[[#This Row],[ITEM CODE]],Table2[[Item Code]:[Category ]],6,0),"")</f>
        <v/>
      </c>
      <c r="X4516" s="1" t="str">
        <f>IFERROR(VLOOKUP(Table49[[#This Row],[ITEM CODE]],Table2[[Item Code]:[Sub Category]],7,0),"")</f>
        <v/>
      </c>
      <c r="Y4516" s="68" t="str">
        <f>Table49[[#This Row],[PO Number]]&amp;COUNTIFS($E$5:E4516,E4516)</f>
        <v>0</v>
      </c>
    </row>
    <row r="4517" spans="1:25" ht="14.7" customHeight="1" x14ac:dyDescent="0.3">
      <c r="A4517" s="1" t="str">
        <f>IF(Table49[[#This Row],[ITEM NAME]]="","",ROW()-4)</f>
        <v/>
      </c>
      <c r="B4517" s="68"/>
      <c r="C4517" s="4" t="str">
        <f>IFERROR(VLOOKUP(B4517,Table14[],3,0),"")</f>
        <v/>
      </c>
      <c r="D4517" s="4" t="str">
        <f>IFERROR(VLOOKUP(B4517,Table14[],2,0),"")</f>
        <v/>
      </c>
      <c r="E4517" s="4"/>
      <c r="H4517" s="41" t="str">
        <f>IFERROR(VLOOKUP(Table49[[#This Row],[ITEM CODE]],Table2[[Item Code]:[Master Name]],2,0),"")</f>
        <v/>
      </c>
      <c r="I4517" s="41"/>
      <c r="J4517" s="65" t="str">
        <f>IFERROR(VLOOKUP(Table49[[#This Row],[ITEM CODE]],Table2[[Item Code]:[Master Name]],3,0),"")</f>
        <v/>
      </c>
      <c r="K4517" s="1" t="str">
        <f>IFERROR(VLOOKUP(Table49[[#This Row],[ITEM CODE]],Table2[[Item Code]:[Master Name]],9,0),"")</f>
        <v/>
      </c>
      <c r="L4517" s="1" t="str">
        <f>IFERROR(VLOOKUP(Table49[[#This Row],[ITEM CODE]],Table2[[Item Code]:[Master Name]],8,0),"")</f>
        <v/>
      </c>
      <c r="M4517" s="41"/>
      <c r="N4517" s="66">
        <f>IFERROR(VLOOKUP(Table49[[#This Row],[ITEM CODE]],Table2[[#All],[Item Code]:[Unit Cost]],10,0),0)</f>
        <v>0</v>
      </c>
      <c r="O4517" s="134">
        <f>IFERROR(VLOOKUP(Table49[[#This Row],[ITEM CODE]],Table2[[#All],[Item Code]:[Unit Cost]],10,0),0)</f>
        <v>0</v>
      </c>
      <c r="P4517" s="56"/>
      <c r="Q4517" s="58"/>
      <c r="R4517" s="58">
        <f>Table49[[#This Row],[QUANTITY]]*Table49[[#This Row],[INV Prices]]</f>
        <v>0</v>
      </c>
      <c r="S4517" s="67"/>
      <c r="V4517" s="41"/>
      <c r="W4517" s="4" t="str">
        <f>IFERROR(VLOOKUP(Table49[[#This Row],[ITEM CODE]],Table2[[Item Code]:[Category ]],6,0),"")</f>
        <v/>
      </c>
      <c r="X4517" s="1" t="str">
        <f>IFERROR(VLOOKUP(Table49[[#This Row],[ITEM CODE]],Table2[[Item Code]:[Sub Category]],7,0),"")</f>
        <v/>
      </c>
      <c r="Y4517" s="68" t="str">
        <f>Table49[[#This Row],[PO Number]]&amp;COUNTIFS($E$5:E4517,E4517)</f>
        <v>0</v>
      </c>
    </row>
    <row r="4518" spans="1:25" ht="14.7" customHeight="1" x14ac:dyDescent="0.3">
      <c r="A4518" s="1" t="str">
        <f>IF(Table49[[#This Row],[ITEM NAME]]="","",ROW()-4)</f>
        <v/>
      </c>
      <c r="B4518" s="68"/>
      <c r="C4518" s="4" t="str">
        <f>IFERROR(VLOOKUP(B4518,Table14[],3,0),"")</f>
        <v/>
      </c>
      <c r="D4518" s="4" t="str">
        <f>IFERROR(VLOOKUP(B4518,Table14[],2,0),"")</f>
        <v/>
      </c>
      <c r="E4518" s="4"/>
      <c r="H4518" s="41" t="str">
        <f>IFERROR(VLOOKUP(Table49[[#This Row],[ITEM CODE]],Table2[[Item Code]:[Master Name]],2,0),"")</f>
        <v/>
      </c>
      <c r="I4518" s="41"/>
      <c r="J4518" s="65" t="str">
        <f>IFERROR(VLOOKUP(Table49[[#This Row],[ITEM CODE]],Table2[[Item Code]:[Master Name]],3,0),"")</f>
        <v/>
      </c>
      <c r="K4518" s="1" t="str">
        <f>IFERROR(VLOOKUP(Table49[[#This Row],[ITEM CODE]],Table2[[Item Code]:[Master Name]],9,0),"")</f>
        <v/>
      </c>
      <c r="L4518" s="1" t="str">
        <f>IFERROR(VLOOKUP(Table49[[#This Row],[ITEM CODE]],Table2[[Item Code]:[Master Name]],8,0),"")</f>
        <v/>
      </c>
      <c r="M4518" s="41"/>
      <c r="N4518" s="66">
        <f>IFERROR(VLOOKUP(Table49[[#This Row],[ITEM CODE]],Table2[[#All],[Item Code]:[Unit Cost]],10,0),0)</f>
        <v>0</v>
      </c>
      <c r="O4518" s="134">
        <f>IFERROR(VLOOKUP(Table49[[#This Row],[ITEM CODE]],Table2[[#All],[Item Code]:[Unit Cost]],10,0),0)</f>
        <v>0</v>
      </c>
      <c r="P4518" s="56"/>
      <c r="Q4518" s="58"/>
      <c r="R4518" s="58">
        <f>Table49[[#This Row],[QUANTITY]]*Table49[[#This Row],[INV Prices]]</f>
        <v>0</v>
      </c>
      <c r="S4518" s="67"/>
      <c r="V4518" s="41"/>
      <c r="W4518" s="4" t="str">
        <f>IFERROR(VLOOKUP(Table49[[#This Row],[ITEM CODE]],Table2[[Item Code]:[Category ]],6,0),"")</f>
        <v/>
      </c>
      <c r="X4518" s="1" t="str">
        <f>IFERROR(VLOOKUP(Table49[[#This Row],[ITEM CODE]],Table2[[Item Code]:[Sub Category]],7,0),"")</f>
        <v/>
      </c>
      <c r="Y4518" s="68" t="str">
        <f>Table49[[#This Row],[PO Number]]&amp;COUNTIFS($E$5:E4518,E4518)</f>
        <v>0</v>
      </c>
    </row>
    <row r="4519" spans="1:25" ht="14.7" customHeight="1" x14ac:dyDescent="0.3">
      <c r="A4519" s="1" t="str">
        <f>IF(Table49[[#This Row],[ITEM NAME]]="","",ROW()-4)</f>
        <v/>
      </c>
      <c r="B4519" s="68"/>
      <c r="C4519" s="4" t="str">
        <f>IFERROR(VLOOKUP(B4519,Table14[],3,0),"")</f>
        <v/>
      </c>
      <c r="D4519" s="4" t="str">
        <f>IFERROR(VLOOKUP(B4519,Table14[],2,0),"")</f>
        <v/>
      </c>
      <c r="E4519" s="4"/>
      <c r="H4519" s="41" t="str">
        <f>IFERROR(VLOOKUP(Table49[[#This Row],[ITEM CODE]],Table2[[Item Code]:[Master Name]],2,0),"")</f>
        <v/>
      </c>
      <c r="I4519" s="41"/>
      <c r="J4519" s="65" t="str">
        <f>IFERROR(VLOOKUP(Table49[[#This Row],[ITEM CODE]],Table2[[Item Code]:[Master Name]],3,0),"")</f>
        <v/>
      </c>
      <c r="K4519" s="1" t="str">
        <f>IFERROR(VLOOKUP(Table49[[#This Row],[ITEM CODE]],Table2[[Item Code]:[Master Name]],9,0),"")</f>
        <v/>
      </c>
      <c r="L4519" s="1" t="str">
        <f>IFERROR(VLOOKUP(Table49[[#This Row],[ITEM CODE]],Table2[[Item Code]:[Master Name]],8,0),"")</f>
        <v/>
      </c>
      <c r="M4519" s="41"/>
      <c r="N4519" s="66">
        <f>IFERROR(VLOOKUP(Table49[[#This Row],[ITEM CODE]],Table2[[#All],[Item Code]:[Unit Cost]],10,0),0)</f>
        <v>0</v>
      </c>
      <c r="O4519" s="134">
        <f>IFERROR(VLOOKUP(Table49[[#This Row],[ITEM CODE]],Table2[[#All],[Item Code]:[Unit Cost]],10,0),0)</f>
        <v>0</v>
      </c>
      <c r="P4519" s="56"/>
      <c r="Q4519" s="58"/>
      <c r="R4519" s="58">
        <f>Table49[[#This Row],[QUANTITY]]*Table49[[#This Row],[INV Prices]]</f>
        <v>0</v>
      </c>
      <c r="S4519" s="67"/>
      <c r="V4519" s="41"/>
      <c r="W4519" s="4" t="str">
        <f>IFERROR(VLOOKUP(Table49[[#This Row],[ITEM CODE]],Table2[[Item Code]:[Category ]],6,0),"")</f>
        <v/>
      </c>
      <c r="X4519" s="1" t="str">
        <f>IFERROR(VLOOKUP(Table49[[#This Row],[ITEM CODE]],Table2[[Item Code]:[Sub Category]],7,0),"")</f>
        <v/>
      </c>
      <c r="Y4519" s="68" t="str">
        <f>Table49[[#This Row],[PO Number]]&amp;COUNTIFS($E$5:E4519,E4519)</f>
        <v>0</v>
      </c>
    </row>
    <row r="4520" spans="1:25" ht="14.7" customHeight="1" x14ac:dyDescent="0.3">
      <c r="A4520" s="1" t="str">
        <f>IF(Table49[[#This Row],[ITEM NAME]]="","",ROW()-4)</f>
        <v/>
      </c>
      <c r="B4520" s="68"/>
      <c r="C4520" s="4" t="str">
        <f>IFERROR(VLOOKUP(B4520,Table14[],3,0),"")</f>
        <v/>
      </c>
      <c r="D4520" s="4" t="str">
        <f>IFERROR(VLOOKUP(B4520,Table14[],2,0),"")</f>
        <v/>
      </c>
      <c r="E4520" s="4"/>
      <c r="H4520" s="41" t="str">
        <f>IFERROR(VLOOKUP(Table49[[#This Row],[ITEM CODE]],Table2[[Item Code]:[Master Name]],2,0),"")</f>
        <v/>
      </c>
      <c r="I4520" s="41"/>
      <c r="J4520" s="65" t="str">
        <f>IFERROR(VLOOKUP(Table49[[#This Row],[ITEM CODE]],Table2[[Item Code]:[Master Name]],3,0),"")</f>
        <v/>
      </c>
      <c r="K4520" s="1" t="str">
        <f>IFERROR(VLOOKUP(Table49[[#This Row],[ITEM CODE]],Table2[[Item Code]:[Master Name]],9,0),"")</f>
        <v/>
      </c>
      <c r="L4520" s="1" t="str">
        <f>IFERROR(VLOOKUP(Table49[[#This Row],[ITEM CODE]],Table2[[Item Code]:[Master Name]],8,0),"")</f>
        <v/>
      </c>
      <c r="M4520" s="41"/>
      <c r="N4520" s="66">
        <f>IFERROR(VLOOKUP(Table49[[#This Row],[ITEM CODE]],Table2[[#All],[Item Code]:[Unit Cost]],10,0),0)</f>
        <v>0</v>
      </c>
      <c r="O4520" s="134">
        <f>IFERROR(VLOOKUP(Table49[[#This Row],[ITEM CODE]],Table2[[#All],[Item Code]:[Unit Cost]],10,0),0)</f>
        <v>0</v>
      </c>
      <c r="P4520" s="56"/>
      <c r="Q4520" s="58"/>
      <c r="R4520" s="58">
        <f>Table49[[#This Row],[QUANTITY]]*Table49[[#This Row],[INV Prices]]</f>
        <v>0</v>
      </c>
      <c r="S4520" s="67"/>
      <c r="V4520" s="41"/>
      <c r="W4520" s="4" t="str">
        <f>IFERROR(VLOOKUP(Table49[[#This Row],[ITEM CODE]],Table2[[Item Code]:[Category ]],6,0),"")</f>
        <v/>
      </c>
      <c r="X4520" s="1" t="str">
        <f>IFERROR(VLOOKUP(Table49[[#This Row],[ITEM CODE]],Table2[[Item Code]:[Sub Category]],7,0),"")</f>
        <v/>
      </c>
      <c r="Y4520" s="68" t="str">
        <f>Table49[[#This Row],[PO Number]]&amp;COUNTIFS($E$5:E4520,E4520)</f>
        <v>0</v>
      </c>
    </row>
    <row r="4521" spans="1:25" ht="14.7" customHeight="1" x14ac:dyDescent="0.3">
      <c r="A4521" s="1" t="str">
        <f>IF(Table49[[#This Row],[ITEM NAME]]="","",ROW()-4)</f>
        <v/>
      </c>
      <c r="B4521" s="68"/>
      <c r="C4521" s="4" t="str">
        <f>IFERROR(VLOOKUP(B4521,Table14[],3,0),"")</f>
        <v/>
      </c>
      <c r="D4521" s="4" t="str">
        <f>IFERROR(VLOOKUP(B4521,Table14[],2,0),"")</f>
        <v/>
      </c>
      <c r="E4521" s="4"/>
      <c r="H4521" s="41" t="str">
        <f>IFERROR(VLOOKUP(Table49[[#This Row],[ITEM CODE]],Table2[[Item Code]:[Master Name]],2,0),"")</f>
        <v/>
      </c>
      <c r="I4521" s="41"/>
      <c r="J4521" s="65" t="str">
        <f>IFERROR(VLOOKUP(Table49[[#This Row],[ITEM CODE]],Table2[[Item Code]:[Master Name]],3,0),"")</f>
        <v/>
      </c>
      <c r="K4521" s="1" t="str">
        <f>IFERROR(VLOOKUP(Table49[[#This Row],[ITEM CODE]],Table2[[Item Code]:[Master Name]],9,0),"")</f>
        <v/>
      </c>
      <c r="L4521" s="1" t="str">
        <f>IFERROR(VLOOKUP(Table49[[#This Row],[ITEM CODE]],Table2[[Item Code]:[Master Name]],8,0),"")</f>
        <v/>
      </c>
      <c r="M4521" s="41"/>
      <c r="N4521" s="66">
        <f>IFERROR(VLOOKUP(Table49[[#This Row],[ITEM CODE]],Table2[[#All],[Item Code]:[Unit Cost]],10,0),0)</f>
        <v>0</v>
      </c>
      <c r="O4521" s="134">
        <f>IFERROR(VLOOKUP(Table49[[#This Row],[ITEM CODE]],Table2[[#All],[Item Code]:[Unit Cost]],10,0),0)</f>
        <v>0</v>
      </c>
      <c r="P4521" s="56"/>
      <c r="Q4521" s="58"/>
      <c r="R4521" s="58">
        <f>Table49[[#This Row],[QUANTITY]]*Table49[[#This Row],[INV Prices]]</f>
        <v>0</v>
      </c>
      <c r="S4521" s="67"/>
      <c r="V4521" s="41"/>
      <c r="W4521" s="4" t="str">
        <f>IFERROR(VLOOKUP(Table49[[#This Row],[ITEM CODE]],Table2[[Item Code]:[Category ]],6,0),"")</f>
        <v/>
      </c>
      <c r="X4521" s="1" t="str">
        <f>IFERROR(VLOOKUP(Table49[[#This Row],[ITEM CODE]],Table2[[Item Code]:[Sub Category]],7,0),"")</f>
        <v/>
      </c>
      <c r="Y4521" s="68" t="str">
        <f>Table49[[#This Row],[PO Number]]&amp;COUNTIFS($E$5:E4521,E4521)</f>
        <v>0</v>
      </c>
    </row>
    <row r="4522" spans="1:25" ht="14.7" customHeight="1" x14ac:dyDescent="0.3">
      <c r="A4522" s="1" t="str">
        <f>IF(Table49[[#This Row],[ITEM NAME]]="","",ROW()-4)</f>
        <v/>
      </c>
      <c r="B4522" s="68"/>
      <c r="C4522" s="4" t="str">
        <f>IFERROR(VLOOKUP(B4522,Table14[],3,0),"")</f>
        <v/>
      </c>
      <c r="D4522" s="4" t="str">
        <f>IFERROR(VLOOKUP(B4522,Table14[],2,0),"")</f>
        <v/>
      </c>
      <c r="E4522" s="4"/>
      <c r="H4522" s="41" t="str">
        <f>IFERROR(VLOOKUP(Table49[[#This Row],[ITEM CODE]],Table2[[Item Code]:[Master Name]],2,0),"")</f>
        <v/>
      </c>
      <c r="I4522" s="41"/>
      <c r="J4522" s="65" t="str">
        <f>IFERROR(VLOOKUP(Table49[[#This Row],[ITEM CODE]],Table2[[Item Code]:[Master Name]],3,0),"")</f>
        <v/>
      </c>
      <c r="K4522" s="1" t="str">
        <f>IFERROR(VLOOKUP(Table49[[#This Row],[ITEM CODE]],Table2[[Item Code]:[Master Name]],9,0),"")</f>
        <v/>
      </c>
      <c r="L4522" s="1" t="str">
        <f>IFERROR(VLOOKUP(Table49[[#This Row],[ITEM CODE]],Table2[[Item Code]:[Master Name]],8,0),"")</f>
        <v/>
      </c>
      <c r="M4522" s="41"/>
      <c r="N4522" s="66">
        <f>IFERROR(VLOOKUP(Table49[[#This Row],[ITEM CODE]],Table2[[#All],[Item Code]:[Unit Cost]],10,0),0)</f>
        <v>0</v>
      </c>
      <c r="O4522" s="134">
        <f>IFERROR(VLOOKUP(Table49[[#This Row],[ITEM CODE]],Table2[[#All],[Item Code]:[Unit Cost]],10,0),0)</f>
        <v>0</v>
      </c>
      <c r="P4522" s="56"/>
      <c r="Q4522" s="58"/>
      <c r="R4522" s="58">
        <f>Table49[[#This Row],[QUANTITY]]*Table49[[#This Row],[INV Prices]]</f>
        <v>0</v>
      </c>
      <c r="S4522" s="67"/>
      <c r="V4522" s="41"/>
      <c r="W4522" s="4" t="str">
        <f>IFERROR(VLOOKUP(Table49[[#This Row],[ITEM CODE]],Table2[[Item Code]:[Category ]],6,0),"")</f>
        <v/>
      </c>
      <c r="X4522" s="1" t="str">
        <f>IFERROR(VLOOKUP(Table49[[#This Row],[ITEM CODE]],Table2[[Item Code]:[Sub Category]],7,0),"")</f>
        <v/>
      </c>
      <c r="Y4522" s="68" t="str">
        <f>Table49[[#This Row],[PO Number]]&amp;COUNTIFS($E$5:E4522,E4522)</f>
        <v>0</v>
      </c>
    </row>
    <row r="4523" spans="1:25" ht="14.7" customHeight="1" x14ac:dyDescent="0.3">
      <c r="A4523" s="1" t="str">
        <f>IF(Table49[[#This Row],[ITEM NAME]]="","",ROW()-4)</f>
        <v/>
      </c>
      <c r="B4523" s="68"/>
      <c r="C4523" s="4" t="str">
        <f>IFERROR(VLOOKUP(B4523,Table14[],3,0),"")</f>
        <v/>
      </c>
      <c r="D4523" s="4" t="str">
        <f>IFERROR(VLOOKUP(B4523,Table14[],2,0),"")</f>
        <v/>
      </c>
      <c r="E4523" s="4"/>
      <c r="H4523" s="41" t="str">
        <f>IFERROR(VLOOKUP(Table49[[#This Row],[ITEM CODE]],Table2[[Item Code]:[Master Name]],2,0),"")</f>
        <v/>
      </c>
      <c r="I4523" s="41"/>
      <c r="J4523" s="65" t="str">
        <f>IFERROR(VLOOKUP(Table49[[#This Row],[ITEM CODE]],Table2[[Item Code]:[Master Name]],3,0),"")</f>
        <v/>
      </c>
      <c r="K4523" s="1" t="str">
        <f>IFERROR(VLOOKUP(Table49[[#This Row],[ITEM CODE]],Table2[[Item Code]:[Master Name]],9,0),"")</f>
        <v/>
      </c>
      <c r="L4523" s="1" t="str">
        <f>IFERROR(VLOOKUP(Table49[[#This Row],[ITEM CODE]],Table2[[Item Code]:[Master Name]],8,0),"")</f>
        <v/>
      </c>
      <c r="M4523" s="41"/>
      <c r="N4523" s="66">
        <f>IFERROR(VLOOKUP(Table49[[#This Row],[ITEM CODE]],Table2[[#All],[Item Code]:[Unit Cost]],10,0),0)</f>
        <v>0</v>
      </c>
      <c r="O4523" s="134">
        <f>IFERROR(VLOOKUP(Table49[[#This Row],[ITEM CODE]],Table2[[#All],[Item Code]:[Unit Cost]],10,0),0)</f>
        <v>0</v>
      </c>
      <c r="P4523" s="56"/>
      <c r="Q4523" s="58"/>
      <c r="R4523" s="58">
        <f>Table49[[#This Row],[QUANTITY]]*Table49[[#This Row],[INV Prices]]</f>
        <v>0</v>
      </c>
      <c r="S4523" s="67"/>
      <c r="V4523" s="41"/>
      <c r="W4523" s="4" t="str">
        <f>IFERROR(VLOOKUP(Table49[[#This Row],[ITEM CODE]],Table2[[Item Code]:[Category ]],6,0),"")</f>
        <v/>
      </c>
      <c r="X4523" s="1" t="str">
        <f>IFERROR(VLOOKUP(Table49[[#This Row],[ITEM CODE]],Table2[[Item Code]:[Sub Category]],7,0),"")</f>
        <v/>
      </c>
      <c r="Y4523" s="68" t="str">
        <f>Table49[[#This Row],[PO Number]]&amp;COUNTIFS($E$5:E4523,E4523)</f>
        <v>0</v>
      </c>
    </row>
    <row r="4524" spans="1:25" ht="14.7" customHeight="1" x14ac:dyDescent="0.3">
      <c r="A4524" s="1" t="str">
        <f>IF(Table49[[#This Row],[ITEM NAME]]="","",ROW()-4)</f>
        <v/>
      </c>
      <c r="B4524" s="68"/>
      <c r="C4524" s="4" t="str">
        <f>IFERROR(VLOOKUP(B4524,Table14[],3,0),"")</f>
        <v/>
      </c>
      <c r="D4524" s="4" t="str">
        <f>IFERROR(VLOOKUP(B4524,Table14[],2,0),"")</f>
        <v/>
      </c>
      <c r="E4524" s="4"/>
      <c r="H4524" s="41" t="str">
        <f>IFERROR(VLOOKUP(Table49[[#This Row],[ITEM CODE]],Table2[[Item Code]:[Master Name]],2,0),"")</f>
        <v/>
      </c>
      <c r="I4524" s="41"/>
      <c r="J4524" s="65" t="str">
        <f>IFERROR(VLOOKUP(Table49[[#This Row],[ITEM CODE]],Table2[[Item Code]:[Master Name]],3,0),"")</f>
        <v/>
      </c>
      <c r="K4524" s="1" t="str">
        <f>IFERROR(VLOOKUP(Table49[[#This Row],[ITEM CODE]],Table2[[Item Code]:[Master Name]],9,0),"")</f>
        <v/>
      </c>
      <c r="L4524" s="1" t="str">
        <f>IFERROR(VLOOKUP(Table49[[#This Row],[ITEM CODE]],Table2[[Item Code]:[Master Name]],8,0),"")</f>
        <v/>
      </c>
      <c r="M4524" s="41"/>
      <c r="N4524" s="66">
        <f>IFERROR(VLOOKUP(Table49[[#This Row],[ITEM CODE]],Table2[[#All],[Item Code]:[Unit Cost]],10,0),0)</f>
        <v>0</v>
      </c>
      <c r="O4524" s="134">
        <f>IFERROR(VLOOKUP(Table49[[#This Row],[ITEM CODE]],Table2[[#All],[Item Code]:[Unit Cost]],10,0),0)</f>
        <v>0</v>
      </c>
      <c r="P4524" s="56"/>
      <c r="Q4524" s="58"/>
      <c r="R4524" s="58">
        <f>Table49[[#This Row],[QUANTITY]]*Table49[[#This Row],[INV Prices]]</f>
        <v>0</v>
      </c>
      <c r="S4524" s="67"/>
      <c r="V4524" s="41"/>
      <c r="W4524" s="4" t="str">
        <f>IFERROR(VLOOKUP(Table49[[#This Row],[ITEM CODE]],Table2[[Item Code]:[Category ]],6,0),"")</f>
        <v/>
      </c>
      <c r="X4524" s="1" t="str">
        <f>IFERROR(VLOOKUP(Table49[[#This Row],[ITEM CODE]],Table2[[Item Code]:[Sub Category]],7,0),"")</f>
        <v/>
      </c>
      <c r="Y4524" s="68" t="str">
        <f>Table49[[#This Row],[PO Number]]&amp;COUNTIFS($E$5:E4524,E4524)</f>
        <v>0</v>
      </c>
    </row>
    <row r="4525" spans="1:25" ht="14.7" customHeight="1" x14ac:dyDescent="0.3">
      <c r="A4525" s="1" t="str">
        <f>IF(Table49[[#This Row],[ITEM NAME]]="","",ROW()-4)</f>
        <v/>
      </c>
      <c r="B4525" s="68"/>
      <c r="C4525" s="4" t="str">
        <f>IFERROR(VLOOKUP(B4525,Table14[],3,0),"")</f>
        <v/>
      </c>
      <c r="D4525" s="4" t="str">
        <f>IFERROR(VLOOKUP(B4525,Table14[],2,0),"")</f>
        <v/>
      </c>
      <c r="E4525" s="4"/>
      <c r="H4525" s="41" t="str">
        <f>IFERROR(VLOOKUP(Table49[[#This Row],[ITEM CODE]],Table2[[Item Code]:[Master Name]],2,0),"")</f>
        <v/>
      </c>
      <c r="I4525" s="41"/>
      <c r="J4525" s="65" t="str">
        <f>IFERROR(VLOOKUP(Table49[[#This Row],[ITEM CODE]],Table2[[Item Code]:[Master Name]],3,0),"")</f>
        <v/>
      </c>
      <c r="K4525" s="1" t="str">
        <f>IFERROR(VLOOKUP(Table49[[#This Row],[ITEM CODE]],Table2[[Item Code]:[Master Name]],9,0),"")</f>
        <v/>
      </c>
      <c r="L4525" s="1" t="str">
        <f>IFERROR(VLOOKUP(Table49[[#This Row],[ITEM CODE]],Table2[[Item Code]:[Master Name]],8,0),"")</f>
        <v/>
      </c>
      <c r="M4525" s="41"/>
      <c r="N4525" s="66">
        <f>IFERROR(VLOOKUP(Table49[[#This Row],[ITEM CODE]],Table2[[#All],[Item Code]:[Unit Cost]],10,0),0)</f>
        <v>0</v>
      </c>
      <c r="O4525" s="134">
        <f>IFERROR(VLOOKUP(Table49[[#This Row],[ITEM CODE]],Table2[[#All],[Item Code]:[Unit Cost]],10,0),0)</f>
        <v>0</v>
      </c>
      <c r="P4525" s="56"/>
      <c r="Q4525" s="58"/>
      <c r="R4525" s="58">
        <f>Table49[[#This Row],[QUANTITY]]*Table49[[#This Row],[INV Prices]]</f>
        <v>0</v>
      </c>
      <c r="S4525" s="67"/>
      <c r="V4525" s="41"/>
      <c r="W4525" s="4" t="str">
        <f>IFERROR(VLOOKUP(Table49[[#This Row],[ITEM CODE]],Table2[[Item Code]:[Category ]],6,0),"")</f>
        <v/>
      </c>
      <c r="X4525" s="1" t="str">
        <f>IFERROR(VLOOKUP(Table49[[#This Row],[ITEM CODE]],Table2[[Item Code]:[Sub Category]],7,0),"")</f>
        <v/>
      </c>
      <c r="Y4525" s="68" t="str">
        <f>Table49[[#This Row],[PO Number]]&amp;COUNTIFS($E$5:E4525,E4525)</f>
        <v>0</v>
      </c>
    </row>
    <row r="4526" spans="1:25" ht="14.7" customHeight="1" x14ac:dyDescent="0.3">
      <c r="A4526" s="1" t="str">
        <f>IF(Table49[[#This Row],[ITEM NAME]]="","",ROW()-4)</f>
        <v/>
      </c>
      <c r="B4526" s="68"/>
      <c r="C4526" s="4" t="str">
        <f>IFERROR(VLOOKUP(B4526,Table14[],3,0),"")</f>
        <v/>
      </c>
      <c r="D4526" s="4" t="str">
        <f>IFERROR(VLOOKUP(B4526,Table14[],2,0),"")</f>
        <v/>
      </c>
      <c r="E4526" s="4"/>
      <c r="H4526" s="41" t="str">
        <f>IFERROR(VLOOKUP(Table49[[#This Row],[ITEM CODE]],Table2[[Item Code]:[Master Name]],2,0),"")</f>
        <v/>
      </c>
      <c r="I4526" s="41"/>
      <c r="J4526" s="65" t="str">
        <f>IFERROR(VLOOKUP(Table49[[#This Row],[ITEM CODE]],Table2[[Item Code]:[Master Name]],3,0),"")</f>
        <v/>
      </c>
      <c r="K4526" s="1" t="str">
        <f>IFERROR(VLOOKUP(Table49[[#This Row],[ITEM CODE]],Table2[[Item Code]:[Master Name]],9,0),"")</f>
        <v/>
      </c>
      <c r="L4526" s="1" t="str">
        <f>IFERROR(VLOOKUP(Table49[[#This Row],[ITEM CODE]],Table2[[Item Code]:[Master Name]],8,0),"")</f>
        <v/>
      </c>
      <c r="M4526" s="41"/>
      <c r="N4526" s="66">
        <f>IFERROR(VLOOKUP(Table49[[#This Row],[ITEM CODE]],Table2[[#All],[Item Code]:[Unit Cost]],10,0),0)</f>
        <v>0</v>
      </c>
      <c r="O4526" s="134">
        <f>IFERROR(VLOOKUP(Table49[[#This Row],[ITEM CODE]],Table2[[#All],[Item Code]:[Unit Cost]],10,0),0)</f>
        <v>0</v>
      </c>
      <c r="P4526" s="56"/>
      <c r="Q4526" s="58"/>
      <c r="R4526" s="58">
        <f>Table49[[#This Row],[QUANTITY]]*Table49[[#This Row],[INV Prices]]</f>
        <v>0</v>
      </c>
      <c r="S4526" s="67"/>
      <c r="V4526" s="41"/>
      <c r="W4526" s="4" t="str">
        <f>IFERROR(VLOOKUP(Table49[[#This Row],[ITEM CODE]],Table2[[Item Code]:[Category ]],6,0),"")</f>
        <v/>
      </c>
      <c r="X4526" s="1" t="str">
        <f>IFERROR(VLOOKUP(Table49[[#This Row],[ITEM CODE]],Table2[[Item Code]:[Sub Category]],7,0),"")</f>
        <v/>
      </c>
      <c r="Y4526" s="68" t="str">
        <f>Table49[[#This Row],[PO Number]]&amp;COUNTIFS($E$5:E4526,E4526)</f>
        <v>0</v>
      </c>
    </row>
    <row r="4527" spans="1:25" ht="14.7" customHeight="1" x14ac:dyDescent="0.3">
      <c r="A4527" s="1" t="str">
        <f>IF(Table49[[#This Row],[ITEM NAME]]="","",ROW()-4)</f>
        <v/>
      </c>
      <c r="B4527" s="68"/>
      <c r="C4527" s="4" t="str">
        <f>IFERROR(VLOOKUP(B4527,Table14[],3,0),"")</f>
        <v/>
      </c>
      <c r="D4527" s="4" t="str">
        <f>IFERROR(VLOOKUP(B4527,Table14[],2,0),"")</f>
        <v/>
      </c>
      <c r="E4527" s="4"/>
      <c r="H4527" s="41" t="str">
        <f>IFERROR(VLOOKUP(Table49[[#This Row],[ITEM CODE]],Table2[[Item Code]:[Master Name]],2,0),"")</f>
        <v/>
      </c>
      <c r="I4527" s="41"/>
      <c r="J4527" s="65" t="str">
        <f>IFERROR(VLOOKUP(Table49[[#This Row],[ITEM CODE]],Table2[[Item Code]:[Master Name]],3,0),"")</f>
        <v/>
      </c>
      <c r="K4527" s="1" t="str">
        <f>IFERROR(VLOOKUP(Table49[[#This Row],[ITEM CODE]],Table2[[Item Code]:[Master Name]],9,0),"")</f>
        <v/>
      </c>
      <c r="L4527" s="1" t="str">
        <f>IFERROR(VLOOKUP(Table49[[#This Row],[ITEM CODE]],Table2[[Item Code]:[Master Name]],8,0),"")</f>
        <v/>
      </c>
      <c r="M4527" s="41"/>
      <c r="N4527" s="66">
        <f>IFERROR(VLOOKUP(Table49[[#This Row],[ITEM CODE]],Table2[[#All],[Item Code]:[Unit Cost]],10,0),0)</f>
        <v>0</v>
      </c>
      <c r="O4527" s="134">
        <f>IFERROR(VLOOKUP(Table49[[#This Row],[ITEM CODE]],Table2[[#All],[Item Code]:[Unit Cost]],10,0),0)</f>
        <v>0</v>
      </c>
      <c r="P4527" s="56"/>
      <c r="Q4527" s="58"/>
      <c r="R4527" s="58">
        <f>Table49[[#This Row],[QUANTITY]]*Table49[[#This Row],[INV Prices]]</f>
        <v>0</v>
      </c>
      <c r="S4527" s="67"/>
      <c r="V4527" s="41"/>
      <c r="W4527" s="4" t="str">
        <f>IFERROR(VLOOKUP(Table49[[#This Row],[ITEM CODE]],Table2[[Item Code]:[Category ]],6,0),"")</f>
        <v/>
      </c>
      <c r="X4527" s="1" t="str">
        <f>IFERROR(VLOOKUP(Table49[[#This Row],[ITEM CODE]],Table2[[Item Code]:[Sub Category]],7,0),"")</f>
        <v/>
      </c>
      <c r="Y4527" s="68" t="str">
        <f>Table49[[#This Row],[PO Number]]&amp;COUNTIFS($E$5:E4527,E4527)</f>
        <v>0</v>
      </c>
    </row>
    <row r="4528" spans="1:25" ht="14.7" customHeight="1" x14ac:dyDescent="0.3">
      <c r="A4528" s="1" t="str">
        <f>IF(Table49[[#This Row],[ITEM NAME]]="","",ROW()-4)</f>
        <v/>
      </c>
      <c r="B4528" s="68"/>
      <c r="C4528" s="4" t="str">
        <f>IFERROR(VLOOKUP(B4528,Table14[],3,0),"")</f>
        <v/>
      </c>
      <c r="D4528" s="4" t="str">
        <f>IFERROR(VLOOKUP(B4528,Table14[],2,0),"")</f>
        <v/>
      </c>
      <c r="E4528" s="4"/>
      <c r="H4528" s="41" t="str">
        <f>IFERROR(VLOOKUP(Table49[[#This Row],[ITEM CODE]],Table2[[Item Code]:[Master Name]],2,0),"")</f>
        <v/>
      </c>
      <c r="I4528" s="41"/>
      <c r="J4528" s="65" t="str">
        <f>IFERROR(VLOOKUP(Table49[[#This Row],[ITEM CODE]],Table2[[Item Code]:[Master Name]],3,0),"")</f>
        <v/>
      </c>
      <c r="K4528" s="1" t="str">
        <f>IFERROR(VLOOKUP(Table49[[#This Row],[ITEM CODE]],Table2[[Item Code]:[Master Name]],9,0),"")</f>
        <v/>
      </c>
      <c r="L4528" s="1" t="str">
        <f>IFERROR(VLOOKUP(Table49[[#This Row],[ITEM CODE]],Table2[[Item Code]:[Master Name]],8,0),"")</f>
        <v/>
      </c>
      <c r="M4528" s="41"/>
      <c r="N4528" s="66">
        <f>IFERROR(VLOOKUP(Table49[[#This Row],[ITEM CODE]],Table2[[#All],[Item Code]:[Unit Cost]],10,0),0)</f>
        <v>0</v>
      </c>
      <c r="O4528" s="134">
        <f>IFERROR(VLOOKUP(Table49[[#This Row],[ITEM CODE]],Table2[[#All],[Item Code]:[Unit Cost]],10,0),0)</f>
        <v>0</v>
      </c>
      <c r="P4528" s="56"/>
      <c r="Q4528" s="58"/>
      <c r="R4528" s="58">
        <f>Table49[[#This Row],[QUANTITY]]*Table49[[#This Row],[INV Prices]]</f>
        <v>0</v>
      </c>
      <c r="S4528" s="67"/>
      <c r="V4528" s="41"/>
      <c r="W4528" s="4" t="str">
        <f>IFERROR(VLOOKUP(Table49[[#This Row],[ITEM CODE]],Table2[[Item Code]:[Category ]],6,0),"")</f>
        <v/>
      </c>
      <c r="X4528" s="1" t="str">
        <f>IFERROR(VLOOKUP(Table49[[#This Row],[ITEM CODE]],Table2[[Item Code]:[Sub Category]],7,0),"")</f>
        <v/>
      </c>
      <c r="Y4528" s="68" t="str">
        <f>Table49[[#This Row],[PO Number]]&amp;COUNTIFS($E$5:E4528,E4528)</f>
        <v>0</v>
      </c>
    </row>
    <row r="4529" spans="1:25" ht="14.7" customHeight="1" x14ac:dyDescent="0.3">
      <c r="A4529" s="1" t="str">
        <f>IF(Table49[[#This Row],[ITEM NAME]]="","",ROW()-4)</f>
        <v/>
      </c>
      <c r="B4529" s="68"/>
      <c r="C4529" s="4" t="str">
        <f>IFERROR(VLOOKUP(B4529,Table14[],3,0),"")</f>
        <v/>
      </c>
      <c r="D4529" s="4" t="str">
        <f>IFERROR(VLOOKUP(B4529,Table14[],2,0),"")</f>
        <v/>
      </c>
      <c r="E4529" s="4"/>
      <c r="H4529" s="41" t="str">
        <f>IFERROR(VLOOKUP(Table49[[#This Row],[ITEM CODE]],Table2[[Item Code]:[Master Name]],2,0),"")</f>
        <v/>
      </c>
      <c r="I4529" s="41"/>
      <c r="J4529" s="65" t="str">
        <f>IFERROR(VLOOKUP(Table49[[#This Row],[ITEM CODE]],Table2[[Item Code]:[Master Name]],3,0),"")</f>
        <v/>
      </c>
      <c r="K4529" s="1" t="str">
        <f>IFERROR(VLOOKUP(Table49[[#This Row],[ITEM CODE]],Table2[[Item Code]:[Master Name]],9,0),"")</f>
        <v/>
      </c>
      <c r="L4529" s="1" t="str">
        <f>IFERROR(VLOOKUP(Table49[[#This Row],[ITEM CODE]],Table2[[Item Code]:[Master Name]],8,0),"")</f>
        <v/>
      </c>
      <c r="M4529" s="41"/>
      <c r="N4529" s="66">
        <f>IFERROR(VLOOKUP(Table49[[#This Row],[ITEM CODE]],Table2[[#All],[Item Code]:[Unit Cost]],10,0),0)</f>
        <v>0</v>
      </c>
      <c r="O4529" s="134">
        <f>IFERROR(VLOOKUP(Table49[[#This Row],[ITEM CODE]],Table2[[#All],[Item Code]:[Unit Cost]],10,0),0)</f>
        <v>0</v>
      </c>
      <c r="P4529" s="56"/>
      <c r="Q4529" s="58"/>
      <c r="R4529" s="58">
        <f>Table49[[#This Row],[QUANTITY]]*Table49[[#This Row],[INV Prices]]</f>
        <v>0</v>
      </c>
      <c r="S4529" s="67"/>
      <c r="V4529" s="41"/>
      <c r="W4529" s="4" t="str">
        <f>IFERROR(VLOOKUP(Table49[[#This Row],[ITEM CODE]],Table2[[Item Code]:[Category ]],6,0),"")</f>
        <v/>
      </c>
      <c r="X4529" s="1" t="str">
        <f>IFERROR(VLOOKUP(Table49[[#This Row],[ITEM CODE]],Table2[[Item Code]:[Sub Category]],7,0),"")</f>
        <v/>
      </c>
      <c r="Y4529" s="68" t="str">
        <f>Table49[[#This Row],[PO Number]]&amp;COUNTIFS($E$5:E4529,E4529)</f>
        <v>0</v>
      </c>
    </row>
    <row r="4530" spans="1:25" ht="14.7" customHeight="1" x14ac:dyDescent="0.3">
      <c r="A4530" s="1" t="str">
        <f>IF(Table49[[#This Row],[ITEM NAME]]="","",ROW()-4)</f>
        <v/>
      </c>
      <c r="B4530" s="68"/>
      <c r="C4530" s="4" t="str">
        <f>IFERROR(VLOOKUP(B4530,Table14[],3,0),"")</f>
        <v/>
      </c>
      <c r="D4530" s="4" t="str">
        <f>IFERROR(VLOOKUP(B4530,Table14[],2,0),"")</f>
        <v/>
      </c>
      <c r="E4530" s="4"/>
      <c r="H4530" s="41" t="str">
        <f>IFERROR(VLOOKUP(Table49[[#This Row],[ITEM CODE]],Table2[[Item Code]:[Master Name]],2,0),"")</f>
        <v/>
      </c>
      <c r="I4530" s="41"/>
      <c r="J4530" s="65" t="str">
        <f>IFERROR(VLOOKUP(Table49[[#This Row],[ITEM CODE]],Table2[[Item Code]:[Master Name]],3,0),"")</f>
        <v/>
      </c>
      <c r="K4530" s="1" t="str">
        <f>IFERROR(VLOOKUP(Table49[[#This Row],[ITEM CODE]],Table2[[Item Code]:[Master Name]],9,0),"")</f>
        <v/>
      </c>
      <c r="L4530" s="1" t="str">
        <f>IFERROR(VLOOKUP(Table49[[#This Row],[ITEM CODE]],Table2[[Item Code]:[Master Name]],8,0),"")</f>
        <v/>
      </c>
      <c r="M4530" s="41"/>
      <c r="N4530" s="66">
        <f>IFERROR(VLOOKUP(Table49[[#This Row],[ITEM CODE]],Table2[[#All],[Item Code]:[Unit Cost]],10,0),0)</f>
        <v>0</v>
      </c>
      <c r="O4530" s="134">
        <f>IFERROR(VLOOKUP(Table49[[#This Row],[ITEM CODE]],Table2[[#All],[Item Code]:[Unit Cost]],10,0),0)</f>
        <v>0</v>
      </c>
      <c r="P4530" s="56"/>
      <c r="Q4530" s="58"/>
      <c r="R4530" s="58">
        <f>Table49[[#This Row],[QUANTITY]]*Table49[[#This Row],[INV Prices]]</f>
        <v>0</v>
      </c>
      <c r="S4530" s="67"/>
      <c r="V4530" s="41"/>
      <c r="W4530" s="4" t="str">
        <f>IFERROR(VLOOKUP(Table49[[#This Row],[ITEM CODE]],Table2[[Item Code]:[Category ]],6,0),"")</f>
        <v/>
      </c>
      <c r="X4530" s="1" t="str">
        <f>IFERROR(VLOOKUP(Table49[[#This Row],[ITEM CODE]],Table2[[Item Code]:[Sub Category]],7,0),"")</f>
        <v/>
      </c>
      <c r="Y4530" s="68" t="str">
        <f>Table49[[#This Row],[PO Number]]&amp;COUNTIFS($E$5:E4530,E4530)</f>
        <v>0</v>
      </c>
    </row>
    <row r="4531" spans="1:25" ht="14.7" customHeight="1" x14ac:dyDescent="0.3">
      <c r="A4531" s="1" t="str">
        <f>IF(Table49[[#This Row],[ITEM NAME]]="","",ROW()-4)</f>
        <v/>
      </c>
      <c r="B4531" s="68"/>
      <c r="C4531" s="4" t="str">
        <f>IFERROR(VLOOKUP(B4531,Table14[],3,0),"")</f>
        <v/>
      </c>
      <c r="D4531" s="4" t="str">
        <f>IFERROR(VLOOKUP(B4531,Table14[],2,0),"")</f>
        <v/>
      </c>
      <c r="E4531" s="4"/>
      <c r="H4531" s="41" t="str">
        <f>IFERROR(VLOOKUP(Table49[[#This Row],[ITEM CODE]],Table2[[Item Code]:[Master Name]],2,0),"")</f>
        <v/>
      </c>
      <c r="I4531" s="41"/>
      <c r="J4531" s="65" t="str">
        <f>IFERROR(VLOOKUP(Table49[[#This Row],[ITEM CODE]],Table2[[Item Code]:[Master Name]],3,0),"")</f>
        <v/>
      </c>
      <c r="K4531" s="1" t="str">
        <f>IFERROR(VLOOKUP(Table49[[#This Row],[ITEM CODE]],Table2[[Item Code]:[Master Name]],9,0),"")</f>
        <v/>
      </c>
      <c r="L4531" s="1" t="str">
        <f>IFERROR(VLOOKUP(Table49[[#This Row],[ITEM CODE]],Table2[[Item Code]:[Master Name]],8,0),"")</f>
        <v/>
      </c>
      <c r="M4531" s="41"/>
      <c r="N4531" s="66">
        <f>IFERROR(VLOOKUP(Table49[[#This Row],[ITEM CODE]],Table2[[#All],[Item Code]:[Unit Cost]],10,0),0)</f>
        <v>0</v>
      </c>
      <c r="O4531" s="134">
        <f>IFERROR(VLOOKUP(Table49[[#This Row],[ITEM CODE]],Table2[[#All],[Item Code]:[Unit Cost]],10,0),0)</f>
        <v>0</v>
      </c>
      <c r="P4531" s="56"/>
      <c r="Q4531" s="58"/>
      <c r="R4531" s="58">
        <f>Table49[[#This Row],[QUANTITY]]*Table49[[#This Row],[INV Prices]]</f>
        <v>0</v>
      </c>
      <c r="S4531" s="67"/>
      <c r="V4531" s="41"/>
      <c r="W4531" s="4" t="str">
        <f>IFERROR(VLOOKUP(Table49[[#This Row],[ITEM CODE]],Table2[[Item Code]:[Category ]],6,0),"")</f>
        <v/>
      </c>
      <c r="X4531" s="1" t="str">
        <f>IFERROR(VLOOKUP(Table49[[#This Row],[ITEM CODE]],Table2[[Item Code]:[Sub Category]],7,0),"")</f>
        <v/>
      </c>
      <c r="Y4531" s="68" t="str">
        <f>Table49[[#This Row],[PO Number]]&amp;COUNTIFS($E$5:E4531,E4531)</f>
        <v>0</v>
      </c>
    </row>
    <row r="4532" spans="1:25" ht="14.7" customHeight="1" x14ac:dyDescent="0.3">
      <c r="A4532" s="1" t="str">
        <f>IF(Table49[[#This Row],[ITEM NAME]]="","",ROW()-4)</f>
        <v/>
      </c>
      <c r="B4532" s="68"/>
      <c r="C4532" s="4" t="str">
        <f>IFERROR(VLOOKUP(B4532,Table14[],3,0),"")</f>
        <v/>
      </c>
      <c r="D4532" s="4" t="str">
        <f>IFERROR(VLOOKUP(B4532,Table14[],2,0),"")</f>
        <v/>
      </c>
      <c r="E4532" s="4"/>
      <c r="H4532" s="41" t="str">
        <f>IFERROR(VLOOKUP(Table49[[#This Row],[ITEM CODE]],Table2[[Item Code]:[Master Name]],2,0),"")</f>
        <v/>
      </c>
      <c r="I4532" s="41"/>
      <c r="J4532" s="65" t="str">
        <f>IFERROR(VLOOKUP(Table49[[#This Row],[ITEM CODE]],Table2[[Item Code]:[Master Name]],3,0),"")</f>
        <v/>
      </c>
      <c r="K4532" s="1" t="str">
        <f>IFERROR(VLOOKUP(Table49[[#This Row],[ITEM CODE]],Table2[[Item Code]:[Master Name]],9,0),"")</f>
        <v/>
      </c>
      <c r="L4532" s="1" t="str">
        <f>IFERROR(VLOOKUP(Table49[[#This Row],[ITEM CODE]],Table2[[Item Code]:[Master Name]],8,0),"")</f>
        <v/>
      </c>
      <c r="M4532" s="41"/>
      <c r="N4532" s="66">
        <f>IFERROR(VLOOKUP(Table49[[#This Row],[ITEM CODE]],Table2[[#All],[Item Code]:[Unit Cost]],10,0),0)</f>
        <v>0</v>
      </c>
      <c r="O4532" s="134">
        <f>IFERROR(VLOOKUP(Table49[[#This Row],[ITEM CODE]],Table2[[#All],[Item Code]:[Unit Cost]],10,0),0)</f>
        <v>0</v>
      </c>
      <c r="P4532" s="56"/>
      <c r="Q4532" s="58"/>
      <c r="R4532" s="58">
        <f>Table49[[#This Row],[QUANTITY]]*Table49[[#This Row],[INV Prices]]</f>
        <v>0</v>
      </c>
      <c r="S4532" s="67"/>
      <c r="V4532" s="41"/>
      <c r="W4532" s="4" t="str">
        <f>IFERROR(VLOOKUP(Table49[[#This Row],[ITEM CODE]],Table2[[Item Code]:[Category ]],6,0),"")</f>
        <v/>
      </c>
      <c r="X4532" s="1" t="str">
        <f>IFERROR(VLOOKUP(Table49[[#This Row],[ITEM CODE]],Table2[[Item Code]:[Sub Category]],7,0),"")</f>
        <v/>
      </c>
      <c r="Y4532" s="68" t="str">
        <f>Table49[[#This Row],[PO Number]]&amp;COUNTIFS($E$5:E4532,E4532)</f>
        <v>0</v>
      </c>
    </row>
    <row r="4533" spans="1:25" ht="14.7" customHeight="1" x14ac:dyDescent="0.3">
      <c r="A4533" s="1" t="str">
        <f>IF(Table49[[#This Row],[ITEM NAME]]="","",ROW()-4)</f>
        <v/>
      </c>
      <c r="B4533" s="68"/>
      <c r="C4533" s="4" t="str">
        <f>IFERROR(VLOOKUP(B4533,Table14[],3,0),"")</f>
        <v/>
      </c>
      <c r="D4533" s="4" t="str">
        <f>IFERROR(VLOOKUP(B4533,Table14[],2,0),"")</f>
        <v/>
      </c>
      <c r="E4533" s="4"/>
      <c r="H4533" s="41" t="str">
        <f>IFERROR(VLOOKUP(Table49[[#This Row],[ITEM CODE]],Table2[[Item Code]:[Master Name]],2,0),"")</f>
        <v/>
      </c>
      <c r="I4533" s="41"/>
      <c r="J4533" s="65" t="str">
        <f>IFERROR(VLOOKUP(Table49[[#This Row],[ITEM CODE]],Table2[[Item Code]:[Master Name]],3,0),"")</f>
        <v/>
      </c>
      <c r="K4533" s="1" t="str">
        <f>IFERROR(VLOOKUP(Table49[[#This Row],[ITEM CODE]],Table2[[Item Code]:[Master Name]],9,0),"")</f>
        <v/>
      </c>
      <c r="L4533" s="1" t="str">
        <f>IFERROR(VLOOKUP(Table49[[#This Row],[ITEM CODE]],Table2[[Item Code]:[Master Name]],8,0),"")</f>
        <v/>
      </c>
      <c r="M4533" s="41"/>
      <c r="N4533" s="66">
        <f>IFERROR(VLOOKUP(Table49[[#This Row],[ITEM CODE]],Table2[[#All],[Item Code]:[Unit Cost]],10,0),0)</f>
        <v>0</v>
      </c>
      <c r="O4533" s="134">
        <f>IFERROR(VLOOKUP(Table49[[#This Row],[ITEM CODE]],Table2[[#All],[Item Code]:[Unit Cost]],10,0),0)</f>
        <v>0</v>
      </c>
      <c r="P4533" s="56"/>
      <c r="Q4533" s="58"/>
      <c r="R4533" s="58">
        <f>Table49[[#This Row],[QUANTITY]]*Table49[[#This Row],[INV Prices]]</f>
        <v>0</v>
      </c>
      <c r="S4533" s="67"/>
      <c r="V4533" s="41"/>
      <c r="W4533" s="4" t="str">
        <f>IFERROR(VLOOKUP(Table49[[#This Row],[ITEM CODE]],Table2[[Item Code]:[Category ]],6,0),"")</f>
        <v/>
      </c>
      <c r="X4533" s="1" t="str">
        <f>IFERROR(VLOOKUP(Table49[[#This Row],[ITEM CODE]],Table2[[Item Code]:[Sub Category]],7,0),"")</f>
        <v/>
      </c>
      <c r="Y4533" s="68" t="str">
        <f>Table49[[#This Row],[PO Number]]&amp;COUNTIFS($E$5:E4533,E4533)</f>
        <v>0</v>
      </c>
    </row>
    <row r="4534" spans="1:25" ht="14.7" customHeight="1" x14ac:dyDescent="0.3">
      <c r="A4534" s="1" t="str">
        <f>IF(Table49[[#This Row],[ITEM NAME]]="","",ROW()-4)</f>
        <v/>
      </c>
      <c r="B4534" s="68"/>
      <c r="C4534" s="4" t="str">
        <f>IFERROR(VLOOKUP(B4534,Table14[],3,0),"")</f>
        <v/>
      </c>
      <c r="D4534" s="4" t="str">
        <f>IFERROR(VLOOKUP(B4534,Table14[],2,0),"")</f>
        <v/>
      </c>
      <c r="E4534" s="4"/>
      <c r="H4534" s="41" t="str">
        <f>IFERROR(VLOOKUP(Table49[[#This Row],[ITEM CODE]],Table2[[Item Code]:[Master Name]],2,0),"")</f>
        <v/>
      </c>
      <c r="I4534" s="41"/>
      <c r="J4534" s="65" t="str">
        <f>IFERROR(VLOOKUP(Table49[[#This Row],[ITEM CODE]],Table2[[Item Code]:[Master Name]],3,0),"")</f>
        <v/>
      </c>
      <c r="K4534" s="1" t="str">
        <f>IFERROR(VLOOKUP(Table49[[#This Row],[ITEM CODE]],Table2[[Item Code]:[Master Name]],9,0),"")</f>
        <v/>
      </c>
      <c r="L4534" s="1" t="str">
        <f>IFERROR(VLOOKUP(Table49[[#This Row],[ITEM CODE]],Table2[[Item Code]:[Master Name]],8,0),"")</f>
        <v/>
      </c>
      <c r="M4534" s="41"/>
      <c r="N4534" s="66">
        <f>IFERROR(VLOOKUP(Table49[[#This Row],[ITEM CODE]],Table2[[#All],[Item Code]:[Unit Cost]],10,0),0)</f>
        <v>0</v>
      </c>
      <c r="O4534" s="134">
        <f>IFERROR(VLOOKUP(Table49[[#This Row],[ITEM CODE]],Table2[[#All],[Item Code]:[Unit Cost]],10,0),0)</f>
        <v>0</v>
      </c>
      <c r="P4534" s="56"/>
      <c r="Q4534" s="58"/>
      <c r="R4534" s="58">
        <f>Table49[[#This Row],[QUANTITY]]*Table49[[#This Row],[INV Prices]]</f>
        <v>0</v>
      </c>
      <c r="S4534" s="67"/>
      <c r="V4534" s="41"/>
      <c r="W4534" s="4" t="str">
        <f>IFERROR(VLOOKUP(Table49[[#This Row],[ITEM CODE]],Table2[[Item Code]:[Category ]],6,0),"")</f>
        <v/>
      </c>
      <c r="X4534" s="1" t="str">
        <f>IFERROR(VLOOKUP(Table49[[#This Row],[ITEM CODE]],Table2[[Item Code]:[Sub Category]],7,0),"")</f>
        <v/>
      </c>
      <c r="Y4534" s="68" t="str">
        <f>Table49[[#This Row],[PO Number]]&amp;COUNTIFS($E$5:E4534,E4534)</f>
        <v>0</v>
      </c>
    </row>
    <row r="4535" spans="1:25" ht="14.7" customHeight="1" x14ac:dyDescent="0.3">
      <c r="A4535" s="1" t="str">
        <f>IF(Table49[[#This Row],[ITEM NAME]]="","",ROW()-4)</f>
        <v/>
      </c>
      <c r="B4535" s="68"/>
      <c r="C4535" s="4" t="str">
        <f>IFERROR(VLOOKUP(B4535,Table14[],3,0),"")</f>
        <v/>
      </c>
      <c r="D4535" s="4" t="str">
        <f>IFERROR(VLOOKUP(B4535,Table14[],2,0),"")</f>
        <v/>
      </c>
      <c r="E4535" s="4"/>
      <c r="H4535" s="41" t="str">
        <f>IFERROR(VLOOKUP(Table49[[#This Row],[ITEM CODE]],Table2[[Item Code]:[Master Name]],2,0),"")</f>
        <v/>
      </c>
      <c r="I4535" s="41"/>
      <c r="J4535" s="65" t="str">
        <f>IFERROR(VLOOKUP(Table49[[#This Row],[ITEM CODE]],Table2[[Item Code]:[Master Name]],3,0),"")</f>
        <v/>
      </c>
      <c r="K4535" s="1" t="str">
        <f>IFERROR(VLOOKUP(Table49[[#This Row],[ITEM CODE]],Table2[[Item Code]:[Master Name]],9,0),"")</f>
        <v/>
      </c>
      <c r="L4535" s="1" t="str">
        <f>IFERROR(VLOOKUP(Table49[[#This Row],[ITEM CODE]],Table2[[Item Code]:[Master Name]],8,0),"")</f>
        <v/>
      </c>
      <c r="M4535" s="41"/>
      <c r="N4535" s="66">
        <f>IFERROR(VLOOKUP(Table49[[#This Row],[ITEM CODE]],Table2[[#All],[Item Code]:[Unit Cost]],10,0),0)</f>
        <v>0</v>
      </c>
      <c r="O4535" s="134">
        <f>IFERROR(VLOOKUP(Table49[[#This Row],[ITEM CODE]],Table2[[#All],[Item Code]:[Unit Cost]],10,0),0)</f>
        <v>0</v>
      </c>
      <c r="P4535" s="56"/>
      <c r="Q4535" s="58"/>
      <c r="R4535" s="58">
        <f>Table49[[#This Row],[QUANTITY]]*Table49[[#This Row],[INV Prices]]</f>
        <v>0</v>
      </c>
      <c r="S4535" s="67"/>
      <c r="V4535" s="41"/>
      <c r="W4535" s="4" t="str">
        <f>IFERROR(VLOOKUP(Table49[[#This Row],[ITEM CODE]],Table2[[Item Code]:[Category ]],6,0),"")</f>
        <v/>
      </c>
      <c r="X4535" s="1" t="str">
        <f>IFERROR(VLOOKUP(Table49[[#This Row],[ITEM CODE]],Table2[[Item Code]:[Sub Category]],7,0),"")</f>
        <v/>
      </c>
      <c r="Y4535" s="68" t="str">
        <f>Table49[[#This Row],[PO Number]]&amp;COUNTIFS($E$5:E4535,E4535)</f>
        <v>0</v>
      </c>
    </row>
    <row r="4536" spans="1:25" ht="14.7" customHeight="1" x14ac:dyDescent="0.3">
      <c r="A4536" s="1" t="str">
        <f>IF(Table49[[#This Row],[ITEM NAME]]="","",ROW()-4)</f>
        <v/>
      </c>
      <c r="B4536" s="68"/>
      <c r="C4536" s="4" t="str">
        <f>IFERROR(VLOOKUP(B4536,Table14[],3,0),"")</f>
        <v/>
      </c>
      <c r="D4536" s="4" t="str">
        <f>IFERROR(VLOOKUP(B4536,Table14[],2,0),"")</f>
        <v/>
      </c>
      <c r="E4536" s="4"/>
      <c r="H4536" s="41" t="str">
        <f>IFERROR(VLOOKUP(Table49[[#This Row],[ITEM CODE]],Table2[[Item Code]:[Master Name]],2,0),"")</f>
        <v/>
      </c>
      <c r="I4536" s="41"/>
      <c r="J4536" s="65" t="str">
        <f>IFERROR(VLOOKUP(Table49[[#This Row],[ITEM CODE]],Table2[[Item Code]:[Master Name]],3,0),"")</f>
        <v/>
      </c>
      <c r="K4536" s="1" t="str">
        <f>IFERROR(VLOOKUP(Table49[[#This Row],[ITEM CODE]],Table2[[Item Code]:[Master Name]],9,0),"")</f>
        <v/>
      </c>
      <c r="L4536" s="1" t="str">
        <f>IFERROR(VLOOKUP(Table49[[#This Row],[ITEM CODE]],Table2[[Item Code]:[Master Name]],8,0),"")</f>
        <v/>
      </c>
      <c r="M4536" s="41"/>
      <c r="N4536" s="66">
        <f>IFERROR(VLOOKUP(Table49[[#This Row],[ITEM CODE]],Table2[[#All],[Item Code]:[Unit Cost]],10,0),0)</f>
        <v>0</v>
      </c>
      <c r="O4536" s="134">
        <f>IFERROR(VLOOKUP(Table49[[#This Row],[ITEM CODE]],Table2[[#All],[Item Code]:[Unit Cost]],10,0),0)</f>
        <v>0</v>
      </c>
      <c r="P4536" s="56"/>
      <c r="Q4536" s="58"/>
      <c r="R4536" s="58">
        <f>Table49[[#This Row],[QUANTITY]]*Table49[[#This Row],[INV Prices]]</f>
        <v>0</v>
      </c>
      <c r="S4536" s="67"/>
      <c r="V4536" s="41"/>
      <c r="W4536" s="4" t="str">
        <f>IFERROR(VLOOKUP(Table49[[#This Row],[ITEM CODE]],Table2[[Item Code]:[Category ]],6,0),"")</f>
        <v/>
      </c>
      <c r="X4536" s="1" t="str">
        <f>IFERROR(VLOOKUP(Table49[[#This Row],[ITEM CODE]],Table2[[Item Code]:[Sub Category]],7,0),"")</f>
        <v/>
      </c>
      <c r="Y4536" s="68" t="str">
        <f>Table49[[#This Row],[PO Number]]&amp;COUNTIFS($E$5:E4536,E4536)</f>
        <v>0</v>
      </c>
    </row>
    <row r="4537" spans="1:25" ht="14.7" customHeight="1" x14ac:dyDescent="0.3">
      <c r="A4537" s="1" t="str">
        <f>IF(Table49[[#This Row],[ITEM NAME]]="","",ROW()-4)</f>
        <v/>
      </c>
      <c r="B4537" s="68"/>
      <c r="C4537" s="4" t="str">
        <f>IFERROR(VLOOKUP(B4537,Table14[],3,0),"")</f>
        <v/>
      </c>
      <c r="D4537" s="4" t="str">
        <f>IFERROR(VLOOKUP(B4537,Table14[],2,0),"")</f>
        <v/>
      </c>
      <c r="E4537" s="4"/>
      <c r="H4537" s="41" t="str">
        <f>IFERROR(VLOOKUP(Table49[[#This Row],[ITEM CODE]],Table2[[Item Code]:[Master Name]],2,0),"")</f>
        <v/>
      </c>
      <c r="I4537" s="41"/>
      <c r="J4537" s="65" t="str">
        <f>IFERROR(VLOOKUP(Table49[[#This Row],[ITEM CODE]],Table2[[Item Code]:[Master Name]],3,0),"")</f>
        <v/>
      </c>
      <c r="K4537" s="1" t="str">
        <f>IFERROR(VLOOKUP(Table49[[#This Row],[ITEM CODE]],Table2[[Item Code]:[Master Name]],9,0),"")</f>
        <v/>
      </c>
      <c r="L4537" s="1" t="str">
        <f>IFERROR(VLOOKUP(Table49[[#This Row],[ITEM CODE]],Table2[[Item Code]:[Master Name]],8,0),"")</f>
        <v/>
      </c>
      <c r="M4537" s="41"/>
      <c r="N4537" s="66">
        <f>IFERROR(VLOOKUP(Table49[[#This Row],[ITEM CODE]],Table2[[#All],[Item Code]:[Unit Cost]],10,0),0)</f>
        <v>0</v>
      </c>
      <c r="O4537" s="134">
        <f>IFERROR(VLOOKUP(Table49[[#This Row],[ITEM CODE]],Table2[[#All],[Item Code]:[Unit Cost]],10,0),0)</f>
        <v>0</v>
      </c>
      <c r="P4537" s="56"/>
      <c r="Q4537" s="58"/>
      <c r="R4537" s="58">
        <f>Table49[[#This Row],[QUANTITY]]*Table49[[#This Row],[INV Prices]]</f>
        <v>0</v>
      </c>
      <c r="S4537" s="67"/>
      <c r="V4537" s="41"/>
      <c r="W4537" s="4" t="str">
        <f>IFERROR(VLOOKUP(Table49[[#This Row],[ITEM CODE]],Table2[[Item Code]:[Category ]],6,0),"")</f>
        <v/>
      </c>
      <c r="X4537" s="1" t="str">
        <f>IFERROR(VLOOKUP(Table49[[#This Row],[ITEM CODE]],Table2[[Item Code]:[Sub Category]],7,0),"")</f>
        <v/>
      </c>
      <c r="Y4537" s="68" t="str">
        <f>Table49[[#This Row],[PO Number]]&amp;COUNTIFS($E$5:E4537,E4537)</f>
        <v>0</v>
      </c>
    </row>
    <row r="4538" spans="1:25" ht="14.7" customHeight="1" x14ac:dyDescent="0.3">
      <c r="A4538" s="1" t="str">
        <f>IF(Table49[[#This Row],[ITEM NAME]]="","",ROW()-4)</f>
        <v/>
      </c>
      <c r="B4538" s="68"/>
      <c r="C4538" s="4" t="str">
        <f>IFERROR(VLOOKUP(B4538,Table14[],3,0),"")</f>
        <v/>
      </c>
      <c r="D4538" s="4" t="str">
        <f>IFERROR(VLOOKUP(B4538,Table14[],2,0),"")</f>
        <v/>
      </c>
      <c r="E4538" s="4"/>
      <c r="H4538" s="41" t="str">
        <f>IFERROR(VLOOKUP(Table49[[#This Row],[ITEM CODE]],Table2[[Item Code]:[Master Name]],2,0),"")</f>
        <v/>
      </c>
      <c r="I4538" s="41"/>
      <c r="J4538" s="65" t="str">
        <f>IFERROR(VLOOKUP(Table49[[#This Row],[ITEM CODE]],Table2[[Item Code]:[Master Name]],3,0),"")</f>
        <v/>
      </c>
      <c r="K4538" s="1" t="str">
        <f>IFERROR(VLOOKUP(Table49[[#This Row],[ITEM CODE]],Table2[[Item Code]:[Master Name]],9,0),"")</f>
        <v/>
      </c>
      <c r="L4538" s="1" t="str">
        <f>IFERROR(VLOOKUP(Table49[[#This Row],[ITEM CODE]],Table2[[Item Code]:[Master Name]],8,0),"")</f>
        <v/>
      </c>
      <c r="M4538" s="41"/>
      <c r="N4538" s="66">
        <f>IFERROR(VLOOKUP(Table49[[#This Row],[ITEM CODE]],Table2[[#All],[Item Code]:[Unit Cost]],10,0),0)</f>
        <v>0</v>
      </c>
      <c r="O4538" s="134">
        <f>IFERROR(VLOOKUP(Table49[[#This Row],[ITEM CODE]],Table2[[#All],[Item Code]:[Unit Cost]],10,0),0)</f>
        <v>0</v>
      </c>
      <c r="P4538" s="56"/>
      <c r="Q4538" s="58"/>
      <c r="R4538" s="58">
        <f>Table49[[#This Row],[QUANTITY]]*Table49[[#This Row],[INV Prices]]</f>
        <v>0</v>
      </c>
      <c r="S4538" s="67"/>
      <c r="V4538" s="41"/>
      <c r="W4538" s="4" t="str">
        <f>IFERROR(VLOOKUP(Table49[[#This Row],[ITEM CODE]],Table2[[Item Code]:[Category ]],6,0),"")</f>
        <v/>
      </c>
      <c r="X4538" s="1" t="str">
        <f>IFERROR(VLOOKUP(Table49[[#This Row],[ITEM CODE]],Table2[[Item Code]:[Sub Category]],7,0),"")</f>
        <v/>
      </c>
      <c r="Y4538" s="68" t="str">
        <f>Table49[[#This Row],[PO Number]]&amp;COUNTIFS($E$5:E4538,E4538)</f>
        <v>0</v>
      </c>
    </row>
    <row r="4539" spans="1:25" ht="14.7" customHeight="1" x14ac:dyDescent="0.3">
      <c r="A4539" s="1" t="str">
        <f>IF(Table49[[#This Row],[ITEM NAME]]="","",ROW()-4)</f>
        <v/>
      </c>
      <c r="B4539" s="68"/>
      <c r="C4539" s="4" t="str">
        <f>IFERROR(VLOOKUP(B4539,Table14[],3,0),"")</f>
        <v/>
      </c>
      <c r="D4539" s="4" t="str">
        <f>IFERROR(VLOOKUP(B4539,Table14[],2,0),"")</f>
        <v/>
      </c>
      <c r="E4539" s="4"/>
      <c r="H4539" s="41" t="str">
        <f>IFERROR(VLOOKUP(Table49[[#This Row],[ITEM CODE]],Table2[[Item Code]:[Master Name]],2,0),"")</f>
        <v/>
      </c>
      <c r="I4539" s="41"/>
      <c r="J4539" s="65" t="str">
        <f>IFERROR(VLOOKUP(Table49[[#This Row],[ITEM CODE]],Table2[[Item Code]:[Master Name]],3,0),"")</f>
        <v/>
      </c>
      <c r="K4539" s="1" t="str">
        <f>IFERROR(VLOOKUP(Table49[[#This Row],[ITEM CODE]],Table2[[Item Code]:[Master Name]],9,0),"")</f>
        <v/>
      </c>
      <c r="L4539" s="1" t="str">
        <f>IFERROR(VLOOKUP(Table49[[#This Row],[ITEM CODE]],Table2[[Item Code]:[Master Name]],8,0),"")</f>
        <v/>
      </c>
      <c r="M4539" s="41"/>
      <c r="N4539" s="66">
        <f>IFERROR(VLOOKUP(Table49[[#This Row],[ITEM CODE]],Table2[[#All],[Item Code]:[Unit Cost]],10,0),0)</f>
        <v>0</v>
      </c>
      <c r="O4539" s="134">
        <f>IFERROR(VLOOKUP(Table49[[#This Row],[ITEM CODE]],Table2[[#All],[Item Code]:[Unit Cost]],10,0),0)</f>
        <v>0</v>
      </c>
      <c r="P4539" s="56"/>
      <c r="Q4539" s="58"/>
      <c r="R4539" s="58">
        <f>Table49[[#This Row],[QUANTITY]]*Table49[[#This Row],[INV Prices]]</f>
        <v>0</v>
      </c>
      <c r="S4539" s="67"/>
      <c r="V4539" s="41"/>
      <c r="W4539" s="4" t="str">
        <f>IFERROR(VLOOKUP(Table49[[#This Row],[ITEM CODE]],Table2[[Item Code]:[Category ]],6,0),"")</f>
        <v/>
      </c>
      <c r="X4539" s="1" t="str">
        <f>IFERROR(VLOOKUP(Table49[[#This Row],[ITEM CODE]],Table2[[Item Code]:[Sub Category]],7,0),"")</f>
        <v/>
      </c>
      <c r="Y4539" s="68" t="str">
        <f>Table49[[#This Row],[PO Number]]&amp;COUNTIFS($E$5:E4539,E4539)</f>
        <v>0</v>
      </c>
    </row>
    <row r="4540" spans="1:25" ht="14.7" customHeight="1" x14ac:dyDescent="0.3">
      <c r="A4540" s="1" t="str">
        <f>IF(Table49[[#This Row],[ITEM NAME]]="","",ROW()-4)</f>
        <v/>
      </c>
      <c r="B4540" s="68"/>
      <c r="C4540" s="4" t="str">
        <f>IFERROR(VLOOKUP(B4540,Table14[],3,0),"")</f>
        <v/>
      </c>
      <c r="D4540" s="4" t="str">
        <f>IFERROR(VLOOKUP(B4540,Table14[],2,0),"")</f>
        <v/>
      </c>
      <c r="E4540" s="4"/>
      <c r="H4540" s="41" t="str">
        <f>IFERROR(VLOOKUP(Table49[[#This Row],[ITEM CODE]],Table2[[Item Code]:[Master Name]],2,0),"")</f>
        <v/>
      </c>
      <c r="I4540" s="41"/>
      <c r="J4540" s="65" t="str">
        <f>IFERROR(VLOOKUP(Table49[[#This Row],[ITEM CODE]],Table2[[Item Code]:[Master Name]],3,0),"")</f>
        <v/>
      </c>
      <c r="K4540" s="1" t="str">
        <f>IFERROR(VLOOKUP(Table49[[#This Row],[ITEM CODE]],Table2[[Item Code]:[Master Name]],9,0),"")</f>
        <v/>
      </c>
      <c r="L4540" s="1" t="str">
        <f>IFERROR(VLOOKUP(Table49[[#This Row],[ITEM CODE]],Table2[[Item Code]:[Master Name]],8,0),"")</f>
        <v/>
      </c>
      <c r="M4540" s="41"/>
      <c r="N4540" s="66">
        <f>IFERROR(VLOOKUP(Table49[[#This Row],[ITEM CODE]],Table2[[#All],[Item Code]:[Unit Cost]],10,0),0)</f>
        <v>0</v>
      </c>
      <c r="O4540" s="134">
        <f>IFERROR(VLOOKUP(Table49[[#This Row],[ITEM CODE]],Table2[[#All],[Item Code]:[Unit Cost]],10,0),0)</f>
        <v>0</v>
      </c>
      <c r="P4540" s="56"/>
      <c r="Q4540" s="58"/>
      <c r="R4540" s="58">
        <f>Table49[[#This Row],[QUANTITY]]*Table49[[#This Row],[INV Prices]]</f>
        <v>0</v>
      </c>
      <c r="S4540" s="67"/>
      <c r="V4540" s="41"/>
      <c r="W4540" s="4" t="str">
        <f>IFERROR(VLOOKUP(Table49[[#This Row],[ITEM CODE]],Table2[[Item Code]:[Category ]],6,0),"")</f>
        <v/>
      </c>
      <c r="X4540" s="1" t="str">
        <f>IFERROR(VLOOKUP(Table49[[#This Row],[ITEM CODE]],Table2[[Item Code]:[Sub Category]],7,0),"")</f>
        <v/>
      </c>
      <c r="Y4540" s="68" t="str">
        <f>Table49[[#This Row],[PO Number]]&amp;COUNTIFS($E$5:E4540,E4540)</f>
        <v>0</v>
      </c>
    </row>
    <row r="4541" spans="1:25" ht="14.7" customHeight="1" x14ac:dyDescent="0.3">
      <c r="A4541" s="1" t="str">
        <f>IF(Table49[[#This Row],[ITEM NAME]]="","",ROW()-4)</f>
        <v/>
      </c>
      <c r="B4541" s="68"/>
      <c r="C4541" s="4" t="str">
        <f>IFERROR(VLOOKUP(B4541,Table14[],3,0),"")</f>
        <v/>
      </c>
      <c r="D4541" s="4" t="str">
        <f>IFERROR(VLOOKUP(B4541,Table14[],2,0),"")</f>
        <v/>
      </c>
      <c r="E4541" s="4"/>
      <c r="H4541" s="41" t="str">
        <f>IFERROR(VLOOKUP(Table49[[#This Row],[ITEM CODE]],Table2[[Item Code]:[Master Name]],2,0),"")</f>
        <v/>
      </c>
      <c r="I4541" s="41"/>
      <c r="J4541" s="65" t="str">
        <f>IFERROR(VLOOKUP(Table49[[#This Row],[ITEM CODE]],Table2[[Item Code]:[Master Name]],3,0),"")</f>
        <v/>
      </c>
      <c r="K4541" s="1" t="str">
        <f>IFERROR(VLOOKUP(Table49[[#This Row],[ITEM CODE]],Table2[[Item Code]:[Master Name]],9,0),"")</f>
        <v/>
      </c>
      <c r="L4541" s="1" t="str">
        <f>IFERROR(VLOOKUP(Table49[[#This Row],[ITEM CODE]],Table2[[Item Code]:[Master Name]],8,0),"")</f>
        <v/>
      </c>
      <c r="M4541" s="41"/>
      <c r="N4541" s="66">
        <f>IFERROR(VLOOKUP(Table49[[#This Row],[ITEM CODE]],Table2[[#All],[Item Code]:[Unit Cost]],10,0),0)</f>
        <v>0</v>
      </c>
      <c r="O4541" s="134">
        <f>IFERROR(VLOOKUP(Table49[[#This Row],[ITEM CODE]],Table2[[#All],[Item Code]:[Unit Cost]],10,0),0)</f>
        <v>0</v>
      </c>
      <c r="P4541" s="56"/>
      <c r="Q4541" s="58"/>
      <c r="R4541" s="58">
        <f>Table49[[#This Row],[QUANTITY]]*Table49[[#This Row],[INV Prices]]</f>
        <v>0</v>
      </c>
      <c r="S4541" s="67"/>
      <c r="V4541" s="41"/>
      <c r="W4541" s="4" t="str">
        <f>IFERROR(VLOOKUP(Table49[[#This Row],[ITEM CODE]],Table2[[Item Code]:[Category ]],6,0),"")</f>
        <v/>
      </c>
      <c r="X4541" s="1" t="str">
        <f>IFERROR(VLOOKUP(Table49[[#This Row],[ITEM CODE]],Table2[[Item Code]:[Sub Category]],7,0),"")</f>
        <v/>
      </c>
      <c r="Y4541" s="68" t="str">
        <f>Table49[[#This Row],[PO Number]]&amp;COUNTIFS($E$5:E4541,E4541)</f>
        <v>0</v>
      </c>
    </row>
    <row r="4542" spans="1:25" ht="14.7" customHeight="1" x14ac:dyDescent="0.3">
      <c r="A4542" s="1" t="str">
        <f>IF(Table49[[#This Row],[ITEM NAME]]="","",ROW()-4)</f>
        <v/>
      </c>
      <c r="B4542" s="68"/>
      <c r="C4542" s="4" t="str">
        <f>IFERROR(VLOOKUP(B4542,Table14[],3,0),"")</f>
        <v/>
      </c>
      <c r="D4542" s="4" t="str">
        <f>IFERROR(VLOOKUP(B4542,Table14[],2,0),"")</f>
        <v/>
      </c>
      <c r="E4542" s="4"/>
      <c r="H4542" s="41" t="str">
        <f>IFERROR(VLOOKUP(Table49[[#This Row],[ITEM CODE]],Table2[[Item Code]:[Master Name]],2,0),"")</f>
        <v/>
      </c>
      <c r="I4542" s="41"/>
      <c r="J4542" s="65" t="str">
        <f>IFERROR(VLOOKUP(Table49[[#This Row],[ITEM CODE]],Table2[[Item Code]:[Master Name]],3,0),"")</f>
        <v/>
      </c>
      <c r="K4542" s="1" t="str">
        <f>IFERROR(VLOOKUP(Table49[[#This Row],[ITEM CODE]],Table2[[Item Code]:[Master Name]],9,0),"")</f>
        <v/>
      </c>
      <c r="L4542" s="1" t="str">
        <f>IFERROR(VLOOKUP(Table49[[#This Row],[ITEM CODE]],Table2[[Item Code]:[Master Name]],8,0),"")</f>
        <v/>
      </c>
      <c r="M4542" s="41"/>
      <c r="N4542" s="66">
        <f>IFERROR(VLOOKUP(Table49[[#This Row],[ITEM CODE]],Table2[[#All],[Item Code]:[Unit Cost]],10,0),0)</f>
        <v>0</v>
      </c>
      <c r="O4542" s="134">
        <f>IFERROR(VLOOKUP(Table49[[#This Row],[ITEM CODE]],Table2[[#All],[Item Code]:[Unit Cost]],10,0),0)</f>
        <v>0</v>
      </c>
      <c r="P4542" s="56"/>
      <c r="Q4542" s="58"/>
      <c r="R4542" s="58">
        <f>Table49[[#This Row],[QUANTITY]]*Table49[[#This Row],[INV Prices]]</f>
        <v>0</v>
      </c>
      <c r="S4542" s="67"/>
      <c r="V4542" s="41"/>
      <c r="W4542" s="4" t="str">
        <f>IFERROR(VLOOKUP(Table49[[#This Row],[ITEM CODE]],Table2[[Item Code]:[Category ]],6,0),"")</f>
        <v/>
      </c>
      <c r="X4542" s="1" t="str">
        <f>IFERROR(VLOOKUP(Table49[[#This Row],[ITEM CODE]],Table2[[Item Code]:[Sub Category]],7,0),"")</f>
        <v/>
      </c>
      <c r="Y4542" s="68" t="str">
        <f>Table49[[#This Row],[PO Number]]&amp;COUNTIFS($E$5:E4542,E4542)</f>
        <v>0</v>
      </c>
    </row>
    <row r="4543" spans="1:25" ht="14.7" customHeight="1" x14ac:dyDescent="0.3">
      <c r="A4543" s="1" t="str">
        <f>IF(Table49[[#This Row],[ITEM NAME]]="","",ROW()-4)</f>
        <v/>
      </c>
      <c r="B4543" s="68"/>
      <c r="C4543" s="4" t="str">
        <f>IFERROR(VLOOKUP(B4543,Table14[],3,0),"")</f>
        <v/>
      </c>
      <c r="D4543" s="4" t="str">
        <f>IFERROR(VLOOKUP(B4543,Table14[],2,0),"")</f>
        <v/>
      </c>
      <c r="E4543" s="4"/>
      <c r="H4543" s="41" t="str">
        <f>IFERROR(VLOOKUP(Table49[[#This Row],[ITEM CODE]],Table2[[Item Code]:[Master Name]],2,0),"")</f>
        <v/>
      </c>
      <c r="I4543" s="41"/>
      <c r="J4543" s="65" t="str">
        <f>IFERROR(VLOOKUP(Table49[[#This Row],[ITEM CODE]],Table2[[Item Code]:[Master Name]],3,0),"")</f>
        <v/>
      </c>
      <c r="K4543" s="1" t="str">
        <f>IFERROR(VLOOKUP(Table49[[#This Row],[ITEM CODE]],Table2[[Item Code]:[Master Name]],9,0),"")</f>
        <v/>
      </c>
      <c r="L4543" s="1" t="str">
        <f>IFERROR(VLOOKUP(Table49[[#This Row],[ITEM CODE]],Table2[[Item Code]:[Master Name]],8,0),"")</f>
        <v/>
      </c>
      <c r="M4543" s="41"/>
      <c r="N4543" s="66">
        <f>IFERROR(VLOOKUP(Table49[[#This Row],[ITEM CODE]],Table2[[#All],[Item Code]:[Unit Cost]],10,0),0)</f>
        <v>0</v>
      </c>
      <c r="O4543" s="134">
        <f>IFERROR(VLOOKUP(Table49[[#This Row],[ITEM CODE]],Table2[[#All],[Item Code]:[Unit Cost]],10,0),0)</f>
        <v>0</v>
      </c>
      <c r="P4543" s="56"/>
      <c r="Q4543" s="58"/>
      <c r="R4543" s="58">
        <f>Table49[[#This Row],[QUANTITY]]*Table49[[#This Row],[INV Prices]]</f>
        <v>0</v>
      </c>
      <c r="S4543" s="67"/>
      <c r="V4543" s="41"/>
      <c r="W4543" s="4" t="str">
        <f>IFERROR(VLOOKUP(Table49[[#This Row],[ITEM CODE]],Table2[[Item Code]:[Category ]],6,0),"")</f>
        <v/>
      </c>
      <c r="X4543" s="1" t="str">
        <f>IFERROR(VLOOKUP(Table49[[#This Row],[ITEM CODE]],Table2[[Item Code]:[Sub Category]],7,0),"")</f>
        <v/>
      </c>
      <c r="Y4543" s="68" t="str">
        <f>Table49[[#This Row],[PO Number]]&amp;COUNTIFS($E$5:E4543,E4543)</f>
        <v>0</v>
      </c>
    </row>
    <row r="4544" spans="1:25" ht="14.7" customHeight="1" x14ac:dyDescent="0.3">
      <c r="A4544" s="1" t="str">
        <f>IF(Table49[[#This Row],[ITEM NAME]]="","",ROW()-4)</f>
        <v/>
      </c>
      <c r="B4544" s="68"/>
      <c r="C4544" s="4" t="str">
        <f>IFERROR(VLOOKUP(B4544,Table14[],3,0),"")</f>
        <v/>
      </c>
      <c r="D4544" s="4" t="str">
        <f>IFERROR(VLOOKUP(B4544,Table14[],2,0),"")</f>
        <v/>
      </c>
      <c r="E4544" s="4"/>
      <c r="H4544" s="41" t="str">
        <f>IFERROR(VLOOKUP(Table49[[#This Row],[ITEM CODE]],Table2[[Item Code]:[Master Name]],2,0),"")</f>
        <v/>
      </c>
      <c r="I4544" s="41"/>
      <c r="J4544" s="65" t="str">
        <f>IFERROR(VLOOKUP(Table49[[#This Row],[ITEM CODE]],Table2[[Item Code]:[Master Name]],3,0),"")</f>
        <v/>
      </c>
      <c r="K4544" s="1" t="str">
        <f>IFERROR(VLOOKUP(Table49[[#This Row],[ITEM CODE]],Table2[[Item Code]:[Master Name]],9,0),"")</f>
        <v/>
      </c>
      <c r="L4544" s="1" t="str">
        <f>IFERROR(VLOOKUP(Table49[[#This Row],[ITEM CODE]],Table2[[Item Code]:[Master Name]],8,0),"")</f>
        <v/>
      </c>
      <c r="M4544" s="41"/>
      <c r="N4544" s="66">
        <f>IFERROR(VLOOKUP(Table49[[#This Row],[ITEM CODE]],Table2[[#All],[Item Code]:[Unit Cost]],10,0),0)</f>
        <v>0</v>
      </c>
      <c r="O4544" s="134">
        <f>IFERROR(VLOOKUP(Table49[[#This Row],[ITEM CODE]],Table2[[#All],[Item Code]:[Unit Cost]],10,0),0)</f>
        <v>0</v>
      </c>
      <c r="P4544" s="56"/>
      <c r="Q4544" s="58"/>
      <c r="R4544" s="58">
        <f>Table49[[#This Row],[QUANTITY]]*Table49[[#This Row],[INV Prices]]</f>
        <v>0</v>
      </c>
      <c r="S4544" s="67"/>
      <c r="V4544" s="41"/>
      <c r="W4544" s="4" t="str">
        <f>IFERROR(VLOOKUP(Table49[[#This Row],[ITEM CODE]],Table2[[Item Code]:[Category ]],6,0),"")</f>
        <v/>
      </c>
      <c r="X4544" s="1" t="str">
        <f>IFERROR(VLOOKUP(Table49[[#This Row],[ITEM CODE]],Table2[[Item Code]:[Sub Category]],7,0),"")</f>
        <v/>
      </c>
      <c r="Y4544" s="68" t="str">
        <f>Table49[[#This Row],[PO Number]]&amp;COUNTIFS($E$5:E4544,E4544)</f>
        <v>0</v>
      </c>
    </row>
    <row r="4545" spans="1:25" ht="14.7" customHeight="1" x14ac:dyDescent="0.3">
      <c r="A4545" s="1" t="str">
        <f>IF(Table49[[#This Row],[ITEM NAME]]="","",ROW()-4)</f>
        <v/>
      </c>
      <c r="B4545" s="68"/>
      <c r="C4545" s="4" t="str">
        <f>IFERROR(VLOOKUP(B4545,Table14[],3,0),"")</f>
        <v/>
      </c>
      <c r="D4545" s="4" t="str">
        <f>IFERROR(VLOOKUP(B4545,Table14[],2,0),"")</f>
        <v/>
      </c>
      <c r="E4545" s="4"/>
      <c r="H4545" s="41" t="str">
        <f>IFERROR(VLOOKUP(Table49[[#This Row],[ITEM CODE]],Table2[[Item Code]:[Master Name]],2,0),"")</f>
        <v/>
      </c>
      <c r="I4545" s="41"/>
      <c r="J4545" s="65" t="str">
        <f>IFERROR(VLOOKUP(Table49[[#This Row],[ITEM CODE]],Table2[[Item Code]:[Master Name]],3,0),"")</f>
        <v/>
      </c>
      <c r="K4545" s="1" t="str">
        <f>IFERROR(VLOOKUP(Table49[[#This Row],[ITEM CODE]],Table2[[Item Code]:[Master Name]],9,0),"")</f>
        <v/>
      </c>
      <c r="L4545" s="1" t="str">
        <f>IFERROR(VLOOKUP(Table49[[#This Row],[ITEM CODE]],Table2[[Item Code]:[Master Name]],8,0),"")</f>
        <v/>
      </c>
      <c r="M4545" s="41"/>
      <c r="N4545" s="66">
        <f>IFERROR(VLOOKUP(Table49[[#This Row],[ITEM CODE]],Table2[[#All],[Item Code]:[Unit Cost]],10,0),0)</f>
        <v>0</v>
      </c>
      <c r="O4545" s="134">
        <f>IFERROR(VLOOKUP(Table49[[#This Row],[ITEM CODE]],Table2[[#All],[Item Code]:[Unit Cost]],10,0),0)</f>
        <v>0</v>
      </c>
      <c r="P4545" s="56"/>
      <c r="Q4545" s="58"/>
      <c r="R4545" s="58">
        <f>Table49[[#This Row],[QUANTITY]]*Table49[[#This Row],[INV Prices]]</f>
        <v>0</v>
      </c>
      <c r="S4545" s="67"/>
      <c r="V4545" s="41"/>
      <c r="W4545" s="4" t="str">
        <f>IFERROR(VLOOKUP(Table49[[#This Row],[ITEM CODE]],Table2[[Item Code]:[Category ]],6,0),"")</f>
        <v/>
      </c>
      <c r="X4545" s="1" t="str">
        <f>IFERROR(VLOOKUP(Table49[[#This Row],[ITEM CODE]],Table2[[Item Code]:[Sub Category]],7,0),"")</f>
        <v/>
      </c>
      <c r="Y4545" s="68" t="str">
        <f>Table49[[#This Row],[PO Number]]&amp;COUNTIFS($E$5:E4545,E4545)</f>
        <v>0</v>
      </c>
    </row>
    <row r="4546" spans="1:25" ht="14.7" customHeight="1" x14ac:dyDescent="0.3">
      <c r="A4546" s="1" t="str">
        <f>IF(Table49[[#This Row],[ITEM NAME]]="","",ROW()-4)</f>
        <v/>
      </c>
      <c r="B4546" s="68"/>
      <c r="C4546" s="4" t="str">
        <f>IFERROR(VLOOKUP(B4546,Table14[],3,0),"")</f>
        <v/>
      </c>
      <c r="D4546" s="4" t="str">
        <f>IFERROR(VLOOKUP(B4546,Table14[],2,0),"")</f>
        <v/>
      </c>
      <c r="E4546" s="4"/>
      <c r="H4546" s="41" t="str">
        <f>IFERROR(VLOOKUP(Table49[[#This Row],[ITEM CODE]],Table2[[Item Code]:[Master Name]],2,0),"")</f>
        <v/>
      </c>
      <c r="I4546" s="41"/>
      <c r="J4546" s="65" t="str">
        <f>IFERROR(VLOOKUP(Table49[[#This Row],[ITEM CODE]],Table2[[Item Code]:[Master Name]],3,0),"")</f>
        <v/>
      </c>
      <c r="K4546" s="1" t="str">
        <f>IFERROR(VLOOKUP(Table49[[#This Row],[ITEM CODE]],Table2[[Item Code]:[Master Name]],9,0),"")</f>
        <v/>
      </c>
      <c r="L4546" s="1" t="str">
        <f>IFERROR(VLOOKUP(Table49[[#This Row],[ITEM CODE]],Table2[[Item Code]:[Master Name]],8,0),"")</f>
        <v/>
      </c>
      <c r="M4546" s="41"/>
      <c r="N4546" s="66">
        <f>IFERROR(VLOOKUP(Table49[[#This Row],[ITEM CODE]],Table2[[#All],[Item Code]:[Unit Cost]],10,0),0)</f>
        <v>0</v>
      </c>
      <c r="O4546" s="134">
        <f>IFERROR(VLOOKUP(Table49[[#This Row],[ITEM CODE]],Table2[[#All],[Item Code]:[Unit Cost]],10,0),0)</f>
        <v>0</v>
      </c>
      <c r="P4546" s="56"/>
      <c r="Q4546" s="58"/>
      <c r="R4546" s="58">
        <f>Table49[[#This Row],[QUANTITY]]*Table49[[#This Row],[INV Prices]]</f>
        <v>0</v>
      </c>
      <c r="S4546" s="67"/>
      <c r="V4546" s="41"/>
      <c r="W4546" s="4" t="str">
        <f>IFERROR(VLOOKUP(Table49[[#This Row],[ITEM CODE]],Table2[[Item Code]:[Category ]],6,0),"")</f>
        <v/>
      </c>
      <c r="X4546" s="1" t="str">
        <f>IFERROR(VLOOKUP(Table49[[#This Row],[ITEM CODE]],Table2[[Item Code]:[Sub Category]],7,0),"")</f>
        <v/>
      </c>
      <c r="Y4546" s="68" t="str">
        <f>Table49[[#This Row],[PO Number]]&amp;COUNTIFS($E$5:E4546,E4546)</f>
        <v>0</v>
      </c>
    </row>
    <row r="4547" spans="1:25" ht="14.7" customHeight="1" x14ac:dyDescent="0.3">
      <c r="A4547" s="1" t="str">
        <f>IF(Table49[[#This Row],[ITEM NAME]]="","",ROW()-4)</f>
        <v/>
      </c>
      <c r="B4547" s="68"/>
      <c r="C4547" s="4" t="str">
        <f>IFERROR(VLOOKUP(B4547,Table14[],3,0),"")</f>
        <v/>
      </c>
      <c r="D4547" s="4" t="str">
        <f>IFERROR(VLOOKUP(B4547,Table14[],2,0),"")</f>
        <v/>
      </c>
      <c r="E4547" s="4"/>
      <c r="H4547" s="41" t="str">
        <f>IFERROR(VLOOKUP(Table49[[#This Row],[ITEM CODE]],Table2[[Item Code]:[Master Name]],2,0),"")</f>
        <v/>
      </c>
      <c r="I4547" s="41"/>
      <c r="J4547" s="65" t="str">
        <f>IFERROR(VLOOKUP(Table49[[#This Row],[ITEM CODE]],Table2[[Item Code]:[Master Name]],3,0),"")</f>
        <v/>
      </c>
      <c r="K4547" s="1" t="str">
        <f>IFERROR(VLOOKUP(Table49[[#This Row],[ITEM CODE]],Table2[[Item Code]:[Master Name]],9,0),"")</f>
        <v/>
      </c>
      <c r="L4547" s="1" t="str">
        <f>IFERROR(VLOOKUP(Table49[[#This Row],[ITEM CODE]],Table2[[Item Code]:[Master Name]],8,0),"")</f>
        <v/>
      </c>
      <c r="M4547" s="41"/>
      <c r="N4547" s="66">
        <f>IFERROR(VLOOKUP(Table49[[#This Row],[ITEM CODE]],Table2[[#All],[Item Code]:[Unit Cost]],10,0),0)</f>
        <v>0</v>
      </c>
      <c r="O4547" s="134">
        <f>IFERROR(VLOOKUP(Table49[[#This Row],[ITEM CODE]],Table2[[#All],[Item Code]:[Unit Cost]],10,0),0)</f>
        <v>0</v>
      </c>
      <c r="P4547" s="56"/>
      <c r="Q4547" s="58"/>
      <c r="R4547" s="58">
        <f>Table49[[#This Row],[QUANTITY]]*Table49[[#This Row],[INV Prices]]</f>
        <v>0</v>
      </c>
      <c r="S4547" s="67"/>
      <c r="V4547" s="41"/>
      <c r="W4547" s="4" t="str">
        <f>IFERROR(VLOOKUP(Table49[[#This Row],[ITEM CODE]],Table2[[Item Code]:[Category ]],6,0),"")</f>
        <v/>
      </c>
      <c r="X4547" s="1" t="str">
        <f>IFERROR(VLOOKUP(Table49[[#This Row],[ITEM CODE]],Table2[[Item Code]:[Sub Category]],7,0),"")</f>
        <v/>
      </c>
      <c r="Y4547" s="68" t="str">
        <f>Table49[[#This Row],[PO Number]]&amp;COUNTIFS($E$5:E4547,E4547)</f>
        <v>0</v>
      </c>
    </row>
    <row r="4548" spans="1:25" ht="14.7" customHeight="1" x14ac:dyDescent="0.3">
      <c r="A4548" s="1" t="str">
        <f>IF(Table49[[#This Row],[ITEM NAME]]="","",ROW()-4)</f>
        <v/>
      </c>
      <c r="B4548" s="68"/>
      <c r="C4548" s="4" t="str">
        <f>IFERROR(VLOOKUP(B4548,Table14[],3,0),"")</f>
        <v/>
      </c>
      <c r="D4548" s="4" t="str">
        <f>IFERROR(VLOOKUP(B4548,Table14[],2,0),"")</f>
        <v/>
      </c>
      <c r="E4548" s="4"/>
      <c r="H4548" s="41" t="str">
        <f>IFERROR(VLOOKUP(Table49[[#This Row],[ITEM CODE]],Table2[[Item Code]:[Master Name]],2,0),"")</f>
        <v/>
      </c>
      <c r="I4548" s="41"/>
      <c r="J4548" s="65" t="str">
        <f>IFERROR(VLOOKUP(Table49[[#This Row],[ITEM CODE]],Table2[[Item Code]:[Master Name]],3,0),"")</f>
        <v/>
      </c>
      <c r="K4548" s="1" t="str">
        <f>IFERROR(VLOOKUP(Table49[[#This Row],[ITEM CODE]],Table2[[Item Code]:[Master Name]],9,0),"")</f>
        <v/>
      </c>
      <c r="L4548" s="1" t="str">
        <f>IFERROR(VLOOKUP(Table49[[#This Row],[ITEM CODE]],Table2[[Item Code]:[Master Name]],8,0),"")</f>
        <v/>
      </c>
      <c r="M4548" s="41"/>
      <c r="N4548" s="66">
        <f>IFERROR(VLOOKUP(Table49[[#This Row],[ITEM CODE]],Table2[[#All],[Item Code]:[Unit Cost]],10,0),0)</f>
        <v>0</v>
      </c>
      <c r="O4548" s="134">
        <f>IFERROR(VLOOKUP(Table49[[#This Row],[ITEM CODE]],Table2[[#All],[Item Code]:[Unit Cost]],10,0),0)</f>
        <v>0</v>
      </c>
      <c r="P4548" s="56"/>
      <c r="Q4548" s="58"/>
      <c r="R4548" s="58">
        <f>Table49[[#This Row],[QUANTITY]]*Table49[[#This Row],[INV Prices]]</f>
        <v>0</v>
      </c>
      <c r="S4548" s="67"/>
      <c r="V4548" s="41"/>
      <c r="W4548" s="4" t="str">
        <f>IFERROR(VLOOKUP(Table49[[#This Row],[ITEM CODE]],Table2[[Item Code]:[Category ]],6,0),"")</f>
        <v/>
      </c>
      <c r="X4548" s="1" t="str">
        <f>IFERROR(VLOOKUP(Table49[[#This Row],[ITEM CODE]],Table2[[Item Code]:[Sub Category]],7,0),"")</f>
        <v/>
      </c>
      <c r="Y4548" s="68" t="str">
        <f>Table49[[#This Row],[PO Number]]&amp;COUNTIFS($E$5:E4548,E4548)</f>
        <v>0</v>
      </c>
    </row>
    <row r="4549" spans="1:25" ht="14.7" customHeight="1" x14ac:dyDescent="0.3">
      <c r="A4549" s="1" t="str">
        <f>IF(Table49[[#This Row],[ITEM NAME]]="","",ROW()-4)</f>
        <v/>
      </c>
      <c r="B4549" s="68"/>
      <c r="C4549" s="4" t="str">
        <f>IFERROR(VLOOKUP(B4549,Table14[],3,0),"")</f>
        <v/>
      </c>
      <c r="D4549" s="4" t="str">
        <f>IFERROR(VLOOKUP(B4549,Table14[],2,0),"")</f>
        <v/>
      </c>
      <c r="E4549" s="4"/>
      <c r="H4549" s="41" t="str">
        <f>IFERROR(VLOOKUP(Table49[[#This Row],[ITEM CODE]],Table2[[Item Code]:[Master Name]],2,0),"")</f>
        <v/>
      </c>
      <c r="I4549" s="41"/>
      <c r="J4549" s="65" t="str">
        <f>IFERROR(VLOOKUP(Table49[[#This Row],[ITEM CODE]],Table2[[Item Code]:[Master Name]],3,0),"")</f>
        <v/>
      </c>
      <c r="K4549" s="1" t="str">
        <f>IFERROR(VLOOKUP(Table49[[#This Row],[ITEM CODE]],Table2[[Item Code]:[Master Name]],9,0),"")</f>
        <v/>
      </c>
      <c r="L4549" s="1" t="str">
        <f>IFERROR(VLOOKUP(Table49[[#This Row],[ITEM CODE]],Table2[[Item Code]:[Master Name]],8,0),"")</f>
        <v/>
      </c>
      <c r="M4549" s="41"/>
      <c r="N4549" s="66">
        <f>IFERROR(VLOOKUP(Table49[[#This Row],[ITEM CODE]],Table2[[#All],[Item Code]:[Unit Cost]],10,0),0)</f>
        <v>0</v>
      </c>
      <c r="O4549" s="134">
        <f>IFERROR(VLOOKUP(Table49[[#This Row],[ITEM CODE]],Table2[[#All],[Item Code]:[Unit Cost]],10,0),0)</f>
        <v>0</v>
      </c>
      <c r="P4549" s="56"/>
      <c r="Q4549" s="58"/>
      <c r="R4549" s="58">
        <f>Table49[[#This Row],[QUANTITY]]*Table49[[#This Row],[INV Prices]]</f>
        <v>0</v>
      </c>
      <c r="S4549" s="67"/>
      <c r="V4549" s="41"/>
      <c r="W4549" s="4" t="str">
        <f>IFERROR(VLOOKUP(Table49[[#This Row],[ITEM CODE]],Table2[[Item Code]:[Category ]],6,0),"")</f>
        <v/>
      </c>
      <c r="X4549" s="1" t="str">
        <f>IFERROR(VLOOKUP(Table49[[#This Row],[ITEM CODE]],Table2[[Item Code]:[Sub Category]],7,0),"")</f>
        <v/>
      </c>
      <c r="Y4549" s="68" t="str">
        <f>Table49[[#This Row],[PO Number]]&amp;COUNTIFS($E$5:E4549,E4549)</f>
        <v>0</v>
      </c>
    </row>
    <row r="4550" spans="1:25" ht="14.7" customHeight="1" x14ac:dyDescent="0.3">
      <c r="A4550" s="1" t="str">
        <f>IF(Table49[[#This Row],[ITEM NAME]]="","",ROW()-4)</f>
        <v/>
      </c>
      <c r="B4550" s="68"/>
      <c r="C4550" s="4" t="str">
        <f>IFERROR(VLOOKUP(B4550,Table14[],3,0),"")</f>
        <v/>
      </c>
      <c r="D4550" s="4" t="str">
        <f>IFERROR(VLOOKUP(B4550,Table14[],2,0),"")</f>
        <v/>
      </c>
      <c r="E4550" s="4"/>
      <c r="H4550" s="41" t="str">
        <f>IFERROR(VLOOKUP(Table49[[#This Row],[ITEM CODE]],Table2[[Item Code]:[Master Name]],2,0),"")</f>
        <v/>
      </c>
      <c r="I4550" s="41"/>
      <c r="J4550" s="65" t="str">
        <f>IFERROR(VLOOKUP(Table49[[#This Row],[ITEM CODE]],Table2[[Item Code]:[Master Name]],3,0),"")</f>
        <v/>
      </c>
      <c r="K4550" s="1" t="str">
        <f>IFERROR(VLOOKUP(Table49[[#This Row],[ITEM CODE]],Table2[[Item Code]:[Master Name]],9,0),"")</f>
        <v/>
      </c>
      <c r="L4550" s="1" t="str">
        <f>IFERROR(VLOOKUP(Table49[[#This Row],[ITEM CODE]],Table2[[Item Code]:[Master Name]],8,0),"")</f>
        <v/>
      </c>
      <c r="M4550" s="41"/>
      <c r="N4550" s="66">
        <f>IFERROR(VLOOKUP(Table49[[#This Row],[ITEM CODE]],Table2[[#All],[Item Code]:[Unit Cost]],10,0),0)</f>
        <v>0</v>
      </c>
      <c r="O4550" s="134">
        <f>IFERROR(VLOOKUP(Table49[[#This Row],[ITEM CODE]],Table2[[#All],[Item Code]:[Unit Cost]],10,0),0)</f>
        <v>0</v>
      </c>
      <c r="P4550" s="56"/>
      <c r="Q4550" s="58"/>
      <c r="R4550" s="58">
        <f>Table49[[#This Row],[QUANTITY]]*Table49[[#This Row],[INV Prices]]</f>
        <v>0</v>
      </c>
      <c r="S4550" s="67"/>
      <c r="V4550" s="41"/>
      <c r="W4550" s="4" t="str">
        <f>IFERROR(VLOOKUP(Table49[[#This Row],[ITEM CODE]],Table2[[Item Code]:[Category ]],6,0),"")</f>
        <v/>
      </c>
      <c r="X4550" s="1" t="str">
        <f>IFERROR(VLOOKUP(Table49[[#This Row],[ITEM CODE]],Table2[[Item Code]:[Sub Category]],7,0),"")</f>
        <v/>
      </c>
      <c r="Y4550" s="68" t="str">
        <f>Table49[[#This Row],[PO Number]]&amp;COUNTIFS($E$5:E4550,E4550)</f>
        <v>0</v>
      </c>
    </row>
    <row r="4551" spans="1:25" ht="14.7" customHeight="1" x14ac:dyDescent="0.3">
      <c r="A4551" s="1" t="str">
        <f>IF(Table49[[#This Row],[ITEM NAME]]="","",ROW()-4)</f>
        <v/>
      </c>
      <c r="B4551" s="68"/>
      <c r="C4551" s="4" t="str">
        <f>IFERROR(VLOOKUP(B4551,Table14[],3,0),"")</f>
        <v/>
      </c>
      <c r="D4551" s="4" t="str">
        <f>IFERROR(VLOOKUP(B4551,Table14[],2,0),"")</f>
        <v/>
      </c>
      <c r="E4551" s="4"/>
      <c r="H4551" s="41" t="str">
        <f>IFERROR(VLOOKUP(Table49[[#This Row],[ITEM CODE]],Table2[[Item Code]:[Master Name]],2,0),"")</f>
        <v/>
      </c>
      <c r="I4551" s="41"/>
      <c r="J4551" s="65" t="str">
        <f>IFERROR(VLOOKUP(Table49[[#This Row],[ITEM CODE]],Table2[[Item Code]:[Master Name]],3,0),"")</f>
        <v/>
      </c>
      <c r="K4551" s="1" t="str">
        <f>IFERROR(VLOOKUP(Table49[[#This Row],[ITEM CODE]],Table2[[Item Code]:[Master Name]],9,0),"")</f>
        <v/>
      </c>
      <c r="L4551" s="1" t="str">
        <f>IFERROR(VLOOKUP(Table49[[#This Row],[ITEM CODE]],Table2[[Item Code]:[Master Name]],8,0),"")</f>
        <v/>
      </c>
      <c r="M4551" s="41"/>
      <c r="N4551" s="66">
        <f>IFERROR(VLOOKUP(Table49[[#This Row],[ITEM CODE]],Table2[[#All],[Item Code]:[Unit Cost]],10,0),0)</f>
        <v>0</v>
      </c>
      <c r="O4551" s="134">
        <f>IFERROR(VLOOKUP(Table49[[#This Row],[ITEM CODE]],Table2[[#All],[Item Code]:[Unit Cost]],10,0),0)</f>
        <v>0</v>
      </c>
      <c r="P4551" s="56"/>
      <c r="Q4551" s="58"/>
      <c r="R4551" s="58">
        <f>Table49[[#This Row],[QUANTITY]]*Table49[[#This Row],[INV Prices]]</f>
        <v>0</v>
      </c>
      <c r="S4551" s="67"/>
      <c r="V4551" s="41"/>
      <c r="W4551" s="4" t="str">
        <f>IFERROR(VLOOKUP(Table49[[#This Row],[ITEM CODE]],Table2[[Item Code]:[Category ]],6,0),"")</f>
        <v/>
      </c>
      <c r="X4551" s="1" t="str">
        <f>IFERROR(VLOOKUP(Table49[[#This Row],[ITEM CODE]],Table2[[Item Code]:[Sub Category]],7,0),"")</f>
        <v/>
      </c>
      <c r="Y4551" s="68" t="str">
        <f>Table49[[#This Row],[PO Number]]&amp;COUNTIFS($E$5:E4551,E4551)</f>
        <v>0</v>
      </c>
    </row>
    <row r="4552" spans="1:25" ht="14.7" customHeight="1" x14ac:dyDescent="0.3">
      <c r="A4552" s="1" t="str">
        <f>IF(Table49[[#This Row],[ITEM NAME]]="","",ROW()-4)</f>
        <v/>
      </c>
      <c r="B4552" s="68"/>
      <c r="C4552" s="4" t="str">
        <f>IFERROR(VLOOKUP(B4552,Table14[],3,0),"")</f>
        <v/>
      </c>
      <c r="D4552" s="4" t="str">
        <f>IFERROR(VLOOKUP(B4552,Table14[],2,0),"")</f>
        <v/>
      </c>
      <c r="E4552" s="4"/>
      <c r="H4552" s="41" t="str">
        <f>IFERROR(VLOOKUP(Table49[[#This Row],[ITEM CODE]],Table2[[Item Code]:[Master Name]],2,0),"")</f>
        <v/>
      </c>
      <c r="I4552" s="41"/>
      <c r="J4552" s="65" t="str">
        <f>IFERROR(VLOOKUP(Table49[[#This Row],[ITEM CODE]],Table2[[Item Code]:[Master Name]],3,0),"")</f>
        <v/>
      </c>
      <c r="K4552" s="1" t="str">
        <f>IFERROR(VLOOKUP(Table49[[#This Row],[ITEM CODE]],Table2[[Item Code]:[Master Name]],9,0),"")</f>
        <v/>
      </c>
      <c r="L4552" s="1" t="str">
        <f>IFERROR(VLOOKUP(Table49[[#This Row],[ITEM CODE]],Table2[[Item Code]:[Master Name]],8,0),"")</f>
        <v/>
      </c>
      <c r="M4552" s="41"/>
      <c r="N4552" s="66">
        <f>IFERROR(VLOOKUP(Table49[[#This Row],[ITEM CODE]],Table2[[#All],[Item Code]:[Unit Cost]],10,0),0)</f>
        <v>0</v>
      </c>
      <c r="O4552" s="134">
        <f>IFERROR(VLOOKUP(Table49[[#This Row],[ITEM CODE]],Table2[[#All],[Item Code]:[Unit Cost]],10,0),0)</f>
        <v>0</v>
      </c>
      <c r="P4552" s="56"/>
      <c r="Q4552" s="58"/>
      <c r="R4552" s="58">
        <f>Table49[[#This Row],[QUANTITY]]*Table49[[#This Row],[INV Prices]]</f>
        <v>0</v>
      </c>
      <c r="S4552" s="67"/>
      <c r="V4552" s="41"/>
      <c r="W4552" s="4" t="str">
        <f>IFERROR(VLOOKUP(Table49[[#This Row],[ITEM CODE]],Table2[[Item Code]:[Category ]],6,0),"")</f>
        <v/>
      </c>
      <c r="X4552" s="1" t="str">
        <f>IFERROR(VLOOKUP(Table49[[#This Row],[ITEM CODE]],Table2[[Item Code]:[Sub Category]],7,0),"")</f>
        <v/>
      </c>
      <c r="Y4552" s="68" t="str">
        <f>Table49[[#This Row],[PO Number]]&amp;COUNTIFS($E$5:E4552,E4552)</f>
        <v>0</v>
      </c>
    </row>
    <row r="4553" spans="1:25" ht="14.7" customHeight="1" x14ac:dyDescent="0.3">
      <c r="A4553" s="1" t="str">
        <f>IF(Table49[[#This Row],[ITEM NAME]]="","",ROW()-4)</f>
        <v/>
      </c>
      <c r="B4553" s="68"/>
      <c r="C4553" s="4" t="str">
        <f>IFERROR(VLOOKUP(B4553,Table14[],3,0),"")</f>
        <v/>
      </c>
      <c r="D4553" s="4" t="str">
        <f>IFERROR(VLOOKUP(B4553,Table14[],2,0),"")</f>
        <v/>
      </c>
      <c r="E4553" s="4"/>
      <c r="H4553" s="41" t="str">
        <f>IFERROR(VLOOKUP(Table49[[#This Row],[ITEM CODE]],Table2[[Item Code]:[Master Name]],2,0),"")</f>
        <v/>
      </c>
      <c r="I4553" s="41"/>
      <c r="J4553" s="65" t="str">
        <f>IFERROR(VLOOKUP(Table49[[#This Row],[ITEM CODE]],Table2[[Item Code]:[Master Name]],3,0),"")</f>
        <v/>
      </c>
      <c r="K4553" s="1" t="str">
        <f>IFERROR(VLOOKUP(Table49[[#This Row],[ITEM CODE]],Table2[[Item Code]:[Master Name]],9,0),"")</f>
        <v/>
      </c>
      <c r="L4553" s="1" t="str">
        <f>IFERROR(VLOOKUP(Table49[[#This Row],[ITEM CODE]],Table2[[Item Code]:[Master Name]],8,0),"")</f>
        <v/>
      </c>
      <c r="M4553" s="41"/>
      <c r="N4553" s="66">
        <f>IFERROR(VLOOKUP(Table49[[#This Row],[ITEM CODE]],Table2[[#All],[Item Code]:[Unit Cost]],10,0),0)</f>
        <v>0</v>
      </c>
      <c r="O4553" s="134">
        <f>IFERROR(VLOOKUP(Table49[[#This Row],[ITEM CODE]],Table2[[#All],[Item Code]:[Unit Cost]],10,0),0)</f>
        <v>0</v>
      </c>
      <c r="P4553" s="56"/>
      <c r="Q4553" s="58"/>
      <c r="R4553" s="58">
        <f>Table49[[#This Row],[QUANTITY]]*Table49[[#This Row],[INV Prices]]</f>
        <v>0</v>
      </c>
      <c r="S4553" s="67"/>
      <c r="V4553" s="41"/>
      <c r="W4553" s="4" t="str">
        <f>IFERROR(VLOOKUP(Table49[[#This Row],[ITEM CODE]],Table2[[Item Code]:[Category ]],6,0),"")</f>
        <v/>
      </c>
      <c r="X4553" s="1" t="str">
        <f>IFERROR(VLOOKUP(Table49[[#This Row],[ITEM CODE]],Table2[[Item Code]:[Sub Category]],7,0),"")</f>
        <v/>
      </c>
      <c r="Y4553" s="68" t="str">
        <f>Table49[[#This Row],[PO Number]]&amp;COUNTIFS($E$5:E4553,E4553)</f>
        <v>0</v>
      </c>
    </row>
    <row r="4554" spans="1:25" ht="14.7" customHeight="1" x14ac:dyDescent="0.3">
      <c r="A4554" s="1" t="str">
        <f>IF(Table49[[#This Row],[ITEM NAME]]="","",ROW()-4)</f>
        <v/>
      </c>
      <c r="B4554" s="68"/>
      <c r="C4554" s="4" t="str">
        <f>IFERROR(VLOOKUP(B4554,Table14[],3,0),"")</f>
        <v/>
      </c>
      <c r="D4554" s="4" t="str">
        <f>IFERROR(VLOOKUP(B4554,Table14[],2,0),"")</f>
        <v/>
      </c>
      <c r="E4554" s="4"/>
      <c r="H4554" s="41" t="str">
        <f>IFERROR(VLOOKUP(Table49[[#This Row],[ITEM CODE]],Table2[[Item Code]:[Master Name]],2,0),"")</f>
        <v/>
      </c>
      <c r="I4554" s="41"/>
      <c r="J4554" s="65" t="str">
        <f>IFERROR(VLOOKUP(Table49[[#This Row],[ITEM CODE]],Table2[[Item Code]:[Master Name]],3,0),"")</f>
        <v/>
      </c>
      <c r="K4554" s="1" t="str">
        <f>IFERROR(VLOOKUP(Table49[[#This Row],[ITEM CODE]],Table2[[Item Code]:[Master Name]],9,0),"")</f>
        <v/>
      </c>
      <c r="L4554" s="1" t="str">
        <f>IFERROR(VLOOKUP(Table49[[#This Row],[ITEM CODE]],Table2[[Item Code]:[Master Name]],8,0),"")</f>
        <v/>
      </c>
      <c r="M4554" s="41"/>
      <c r="N4554" s="66">
        <f>IFERROR(VLOOKUP(Table49[[#This Row],[ITEM CODE]],Table2[[#All],[Item Code]:[Unit Cost]],10,0),0)</f>
        <v>0</v>
      </c>
      <c r="O4554" s="134">
        <f>IFERROR(VLOOKUP(Table49[[#This Row],[ITEM CODE]],Table2[[#All],[Item Code]:[Unit Cost]],10,0),0)</f>
        <v>0</v>
      </c>
      <c r="P4554" s="56"/>
      <c r="Q4554" s="58"/>
      <c r="R4554" s="58">
        <f>Table49[[#This Row],[QUANTITY]]*Table49[[#This Row],[INV Prices]]</f>
        <v>0</v>
      </c>
      <c r="S4554" s="67"/>
      <c r="V4554" s="41"/>
      <c r="W4554" s="4" t="str">
        <f>IFERROR(VLOOKUP(Table49[[#This Row],[ITEM CODE]],Table2[[Item Code]:[Category ]],6,0),"")</f>
        <v/>
      </c>
      <c r="X4554" s="1" t="str">
        <f>IFERROR(VLOOKUP(Table49[[#This Row],[ITEM CODE]],Table2[[Item Code]:[Sub Category]],7,0),"")</f>
        <v/>
      </c>
      <c r="Y4554" s="68" t="str">
        <f>Table49[[#This Row],[PO Number]]&amp;COUNTIFS($E$5:E4554,E4554)</f>
        <v>0</v>
      </c>
    </row>
    <row r="4555" spans="1:25" ht="14.7" customHeight="1" x14ac:dyDescent="0.3">
      <c r="A4555" s="1" t="str">
        <f>IF(Table49[[#This Row],[ITEM NAME]]="","",ROW()-4)</f>
        <v/>
      </c>
      <c r="B4555" s="68"/>
      <c r="C4555" s="4" t="str">
        <f>IFERROR(VLOOKUP(B4555,Table14[],3,0),"")</f>
        <v/>
      </c>
      <c r="D4555" s="4" t="str">
        <f>IFERROR(VLOOKUP(B4555,Table14[],2,0),"")</f>
        <v/>
      </c>
      <c r="E4555" s="4"/>
      <c r="H4555" s="41" t="str">
        <f>IFERROR(VLOOKUP(Table49[[#This Row],[ITEM CODE]],Table2[[Item Code]:[Master Name]],2,0),"")</f>
        <v/>
      </c>
      <c r="I4555" s="41"/>
      <c r="J4555" s="65" t="str">
        <f>IFERROR(VLOOKUP(Table49[[#This Row],[ITEM CODE]],Table2[[Item Code]:[Master Name]],3,0),"")</f>
        <v/>
      </c>
      <c r="K4555" s="1" t="str">
        <f>IFERROR(VLOOKUP(Table49[[#This Row],[ITEM CODE]],Table2[[Item Code]:[Master Name]],9,0),"")</f>
        <v/>
      </c>
      <c r="L4555" s="1" t="str">
        <f>IFERROR(VLOOKUP(Table49[[#This Row],[ITEM CODE]],Table2[[Item Code]:[Master Name]],8,0),"")</f>
        <v/>
      </c>
      <c r="M4555" s="41"/>
      <c r="N4555" s="66">
        <f>IFERROR(VLOOKUP(Table49[[#This Row],[ITEM CODE]],Table2[[#All],[Item Code]:[Unit Cost]],10,0),0)</f>
        <v>0</v>
      </c>
      <c r="O4555" s="134">
        <f>IFERROR(VLOOKUP(Table49[[#This Row],[ITEM CODE]],Table2[[#All],[Item Code]:[Unit Cost]],10,0),0)</f>
        <v>0</v>
      </c>
      <c r="P4555" s="56"/>
      <c r="Q4555" s="58"/>
      <c r="R4555" s="58">
        <f>Table49[[#This Row],[QUANTITY]]*Table49[[#This Row],[INV Prices]]</f>
        <v>0</v>
      </c>
      <c r="S4555" s="67"/>
      <c r="V4555" s="41"/>
      <c r="W4555" s="4" t="str">
        <f>IFERROR(VLOOKUP(Table49[[#This Row],[ITEM CODE]],Table2[[Item Code]:[Category ]],6,0),"")</f>
        <v/>
      </c>
      <c r="X4555" s="1" t="str">
        <f>IFERROR(VLOOKUP(Table49[[#This Row],[ITEM CODE]],Table2[[Item Code]:[Sub Category]],7,0),"")</f>
        <v/>
      </c>
      <c r="Y4555" s="68" t="str">
        <f>Table49[[#This Row],[PO Number]]&amp;COUNTIFS($E$5:E4555,E4555)</f>
        <v>0</v>
      </c>
    </row>
    <row r="4556" spans="1:25" ht="14.7" customHeight="1" x14ac:dyDescent="0.3">
      <c r="A4556" s="1" t="str">
        <f>IF(Table49[[#This Row],[ITEM NAME]]="","",ROW()-4)</f>
        <v/>
      </c>
      <c r="B4556" s="68"/>
      <c r="C4556" s="4" t="str">
        <f>IFERROR(VLOOKUP(B4556,Table14[],3,0),"")</f>
        <v/>
      </c>
      <c r="D4556" s="4" t="str">
        <f>IFERROR(VLOOKUP(B4556,Table14[],2,0),"")</f>
        <v/>
      </c>
      <c r="E4556" s="4"/>
      <c r="H4556" s="41" t="str">
        <f>IFERROR(VLOOKUP(Table49[[#This Row],[ITEM CODE]],Table2[[Item Code]:[Master Name]],2,0),"")</f>
        <v/>
      </c>
      <c r="I4556" s="41"/>
      <c r="J4556" s="65" t="str">
        <f>IFERROR(VLOOKUP(Table49[[#This Row],[ITEM CODE]],Table2[[Item Code]:[Master Name]],3,0),"")</f>
        <v/>
      </c>
      <c r="K4556" s="1" t="str">
        <f>IFERROR(VLOOKUP(Table49[[#This Row],[ITEM CODE]],Table2[[Item Code]:[Master Name]],9,0),"")</f>
        <v/>
      </c>
      <c r="L4556" s="1" t="str">
        <f>IFERROR(VLOOKUP(Table49[[#This Row],[ITEM CODE]],Table2[[Item Code]:[Master Name]],8,0),"")</f>
        <v/>
      </c>
      <c r="M4556" s="41"/>
      <c r="N4556" s="66">
        <f>IFERROR(VLOOKUP(Table49[[#This Row],[ITEM CODE]],Table2[[#All],[Item Code]:[Unit Cost]],10,0),0)</f>
        <v>0</v>
      </c>
      <c r="O4556" s="134">
        <f>IFERROR(VLOOKUP(Table49[[#This Row],[ITEM CODE]],Table2[[#All],[Item Code]:[Unit Cost]],10,0),0)</f>
        <v>0</v>
      </c>
      <c r="P4556" s="56"/>
      <c r="Q4556" s="58"/>
      <c r="R4556" s="58">
        <f>Table49[[#This Row],[QUANTITY]]*Table49[[#This Row],[INV Prices]]</f>
        <v>0</v>
      </c>
      <c r="S4556" s="67"/>
      <c r="V4556" s="41"/>
      <c r="W4556" s="4" t="str">
        <f>IFERROR(VLOOKUP(Table49[[#This Row],[ITEM CODE]],Table2[[Item Code]:[Category ]],6,0),"")</f>
        <v/>
      </c>
      <c r="X4556" s="1" t="str">
        <f>IFERROR(VLOOKUP(Table49[[#This Row],[ITEM CODE]],Table2[[Item Code]:[Sub Category]],7,0),"")</f>
        <v/>
      </c>
      <c r="Y4556" s="68" t="str">
        <f>Table49[[#This Row],[PO Number]]&amp;COUNTIFS($E$5:E4556,E4556)</f>
        <v>0</v>
      </c>
    </row>
    <row r="4557" spans="1:25" ht="14.7" customHeight="1" x14ac:dyDescent="0.3">
      <c r="A4557" s="1" t="str">
        <f>IF(Table49[[#This Row],[ITEM NAME]]="","",ROW()-4)</f>
        <v/>
      </c>
      <c r="B4557" s="68"/>
      <c r="C4557" s="4" t="str">
        <f>IFERROR(VLOOKUP(B4557,Table14[],3,0),"")</f>
        <v/>
      </c>
      <c r="D4557" s="4" t="str">
        <f>IFERROR(VLOOKUP(B4557,Table14[],2,0),"")</f>
        <v/>
      </c>
      <c r="E4557" s="4"/>
      <c r="H4557" s="41" t="str">
        <f>IFERROR(VLOOKUP(Table49[[#This Row],[ITEM CODE]],Table2[[Item Code]:[Master Name]],2,0),"")</f>
        <v/>
      </c>
      <c r="I4557" s="41"/>
      <c r="J4557" s="65" t="str">
        <f>IFERROR(VLOOKUP(Table49[[#This Row],[ITEM CODE]],Table2[[Item Code]:[Master Name]],3,0),"")</f>
        <v/>
      </c>
      <c r="K4557" s="1" t="str">
        <f>IFERROR(VLOOKUP(Table49[[#This Row],[ITEM CODE]],Table2[[Item Code]:[Master Name]],9,0),"")</f>
        <v/>
      </c>
      <c r="L4557" s="1" t="str">
        <f>IFERROR(VLOOKUP(Table49[[#This Row],[ITEM CODE]],Table2[[Item Code]:[Master Name]],8,0),"")</f>
        <v/>
      </c>
      <c r="M4557" s="41"/>
      <c r="N4557" s="66">
        <f>IFERROR(VLOOKUP(Table49[[#This Row],[ITEM CODE]],Table2[[#All],[Item Code]:[Unit Cost]],10,0),0)</f>
        <v>0</v>
      </c>
      <c r="O4557" s="134">
        <f>IFERROR(VLOOKUP(Table49[[#This Row],[ITEM CODE]],Table2[[#All],[Item Code]:[Unit Cost]],10,0),0)</f>
        <v>0</v>
      </c>
      <c r="P4557" s="56"/>
      <c r="Q4557" s="58"/>
      <c r="R4557" s="58">
        <f>Table49[[#This Row],[QUANTITY]]*Table49[[#This Row],[INV Prices]]</f>
        <v>0</v>
      </c>
      <c r="S4557" s="67"/>
      <c r="V4557" s="41"/>
      <c r="W4557" s="4" t="str">
        <f>IFERROR(VLOOKUP(Table49[[#This Row],[ITEM CODE]],Table2[[Item Code]:[Category ]],6,0),"")</f>
        <v/>
      </c>
      <c r="X4557" s="1" t="str">
        <f>IFERROR(VLOOKUP(Table49[[#This Row],[ITEM CODE]],Table2[[Item Code]:[Sub Category]],7,0),"")</f>
        <v/>
      </c>
      <c r="Y4557" s="68" t="str">
        <f>Table49[[#This Row],[PO Number]]&amp;COUNTIFS($E$5:E4557,E4557)</f>
        <v>0</v>
      </c>
    </row>
    <row r="4558" spans="1:25" ht="14.7" customHeight="1" x14ac:dyDescent="0.3">
      <c r="A4558" s="1" t="str">
        <f>IF(Table49[[#This Row],[ITEM NAME]]="","",ROW()-4)</f>
        <v/>
      </c>
      <c r="B4558" s="68"/>
      <c r="C4558" s="4" t="str">
        <f>IFERROR(VLOOKUP(B4558,Table14[],3,0),"")</f>
        <v/>
      </c>
      <c r="D4558" s="4" t="str">
        <f>IFERROR(VLOOKUP(B4558,Table14[],2,0),"")</f>
        <v/>
      </c>
      <c r="E4558" s="4"/>
      <c r="H4558" s="41" t="str">
        <f>IFERROR(VLOOKUP(Table49[[#This Row],[ITEM CODE]],Table2[[Item Code]:[Master Name]],2,0),"")</f>
        <v/>
      </c>
      <c r="I4558" s="41"/>
      <c r="J4558" s="65" t="str">
        <f>IFERROR(VLOOKUP(Table49[[#This Row],[ITEM CODE]],Table2[[Item Code]:[Master Name]],3,0),"")</f>
        <v/>
      </c>
      <c r="K4558" s="1" t="str">
        <f>IFERROR(VLOOKUP(Table49[[#This Row],[ITEM CODE]],Table2[[Item Code]:[Master Name]],9,0),"")</f>
        <v/>
      </c>
      <c r="L4558" s="1" t="str">
        <f>IFERROR(VLOOKUP(Table49[[#This Row],[ITEM CODE]],Table2[[Item Code]:[Master Name]],8,0),"")</f>
        <v/>
      </c>
      <c r="M4558" s="41"/>
      <c r="N4558" s="66">
        <f>IFERROR(VLOOKUP(Table49[[#This Row],[ITEM CODE]],Table2[[#All],[Item Code]:[Unit Cost]],10,0),0)</f>
        <v>0</v>
      </c>
      <c r="O4558" s="134">
        <f>IFERROR(VLOOKUP(Table49[[#This Row],[ITEM CODE]],Table2[[#All],[Item Code]:[Unit Cost]],10,0),0)</f>
        <v>0</v>
      </c>
      <c r="P4558" s="56"/>
      <c r="Q4558" s="58"/>
      <c r="R4558" s="58">
        <f>Table49[[#This Row],[QUANTITY]]*Table49[[#This Row],[INV Prices]]</f>
        <v>0</v>
      </c>
      <c r="S4558" s="67"/>
      <c r="V4558" s="41"/>
      <c r="W4558" s="4" t="str">
        <f>IFERROR(VLOOKUP(Table49[[#This Row],[ITEM CODE]],Table2[[Item Code]:[Category ]],6,0),"")</f>
        <v/>
      </c>
      <c r="X4558" s="1" t="str">
        <f>IFERROR(VLOOKUP(Table49[[#This Row],[ITEM CODE]],Table2[[Item Code]:[Sub Category]],7,0),"")</f>
        <v/>
      </c>
      <c r="Y4558" s="68" t="str">
        <f>Table49[[#This Row],[PO Number]]&amp;COUNTIFS($E$5:E4558,E4558)</f>
        <v>0</v>
      </c>
    </row>
    <row r="4559" spans="1:25" ht="14.7" customHeight="1" x14ac:dyDescent="0.3">
      <c r="A4559" s="1" t="str">
        <f>IF(Table49[[#This Row],[ITEM NAME]]="","",ROW()-4)</f>
        <v/>
      </c>
      <c r="B4559" s="68"/>
      <c r="C4559" s="4" t="str">
        <f>IFERROR(VLOOKUP(B4559,Table14[],3,0),"")</f>
        <v/>
      </c>
      <c r="D4559" s="4" t="str">
        <f>IFERROR(VLOOKUP(B4559,Table14[],2,0),"")</f>
        <v/>
      </c>
      <c r="E4559" s="4"/>
      <c r="H4559" s="41" t="str">
        <f>IFERROR(VLOOKUP(Table49[[#This Row],[ITEM CODE]],Table2[[Item Code]:[Master Name]],2,0),"")</f>
        <v/>
      </c>
      <c r="I4559" s="41"/>
      <c r="J4559" s="65" t="str">
        <f>IFERROR(VLOOKUP(Table49[[#This Row],[ITEM CODE]],Table2[[Item Code]:[Master Name]],3,0),"")</f>
        <v/>
      </c>
      <c r="K4559" s="1" t="str">
        <f>IFERROR(VLOOKUP(Table49[[#This Row],[ITEM CODE]],Table2[[Item Code]:[Master Name]],9,0),"")</f>
        <v/>
      </c>
      <c r="L4559" s="1" t="str">
        <f>IFERROR(VLOOKUP(Table49[[#This Row],[ITEM CODE]],Table2[[Item Code]:[Master Name]],8,0),"")</f>
        <v/>
      </c>
      <c r="M4559" s="41"/>
      <c r="N4559" s="66">
        <f>IFERROR(VLOOKUP(Table49[[#This Row],[ITEM CODE]],Table2[[#All],[Item Code]:[Unit Cost]],10,0),0)</f>
        <v>0</v>
      </c>
      <c r="O4559" s="134">
        <f>IFERROR(VLOOKUP(Table49[[#This Row],[ITEM CODE]],Table2[[#All],[Item Code]:[Unit Cost]],10,0),0)</f>
        <v>0</v>
      </c>
      <c r="P4559" s="56"/>
      <c r="Q4559" s="58"/>
      <c r="R4559" s="58">
        <f>Table49[[#This Row],[QUANTITY]]*Table49[[#This Row],[INV Prices]]</f>
        <v>0</v>
      </c>
      <c r="S4559" s="67"/>
      <c r="V4559" s="41"/>
      <c r="W4559" s="4" t="str">
        <f>IFERROR(VLOOKUP(Table49[[#This Row],[ITEM CODE]],Table2[[Item Code]:[Category ]],6,0),"")</f>
        <v/>
      </c>
      <c r="X4559" s="1" t="str">
        <f>IFERROR(VLOOKUP(Table49[[#This Row],[ITEM CODE]],Table2[[Item Code]:[Sub Category]],7,0),"")</f>
        <v/>
      </c>
      <c r="Y4559" s="68" t="str">
        <f>Table49[[#This Row],[PO Number]]&amp;COUNTIFS($E$5:E4559,E4559)</f>
        <v>0</v>
      </c>
    </row>
    <row r="4560" spans="1:25" ht="14.7" customHeight="1" x14ac:dyDescent="0.3">
      <c r="A4560" s="1" t="str">
        <f>IF(Table49[[#This Row],[ITEM NAME]]="","",ROW()-4)</f>
        <v/>
      </c>
      <c r="B4560" s="68"/>
      <c r="C4560" s="4" t="str">
        <f>IFERROR(VLOOKUP(B4560,Table14[],3,0),"")</f>
        <v/>
      </c>
      <c r="D4560" s="4" t="str">
        <f>IFERROR(VLOOKUP(B4560,Table14[],2,0),"")</f>
        <v/>
      </c>
      <c r="E4560" s="4"/>
      <c r="H4560" s="41" t="str">
        <f>IFERROR(VLOOKUP(Table49[[#This Row],[ITEM CODE]],Table2[[Item Code]:[Master Name]],2,0),"")</f>
        <v/>
      </c>
      <c r="I4560" s="41"/>
      <c r="J4560" s="65" t="str">
        <f>IFERROR(VLOOKUP(Table49[[#This Row],[ITEM CODE]],Table2[[Item Code]:[Master Name]],3,0),"")</f>
        <v/>
      </c>
      <c r="K4560" s="1" t="str">
        <f>IFERROR(VLOOKUP(Table49[[#This Row],[ITEM CODE]],Table2[[Item Code]:[Master Name]],9,0),"")</f>
        <v/>
      </c>
      <c r="L4560" s="1" t="str">
        <f>IFERROR(VLOOKUP(Table49[[#This Row],[ITEM CODE]],Table2[[Item Code]:[Master Name]],8,0),"")</f>
        <v/>
      </c>
      <c r="M4560" s="41"/>
      <c r="N4560" s="66">
        <f>IFERROR(VLOOKUP(Table49[[#This Row],[ITEM CODE]],Table2[[#All],[Item Code]:[Unit Cost]],10,0),0)</f>
        <v>0</v>
      </c>
      <c r="O4560" s="134">
        <f>IFERROR(VLOOKUP(Table49[[#This Row],[ITEM CODE]],Table2[[#All],[Item Code]:[Unit Cost]],10,0),0)</f>
        <v>0</v>
      </c>
      <c r="P4560" s="56"/>
      <c r="Q4560" s="58"/>
      <c r="R4560" s="58">
        <f>Table49[[#This Row],[QUANTITY]]*Table49[[#This Row],[INV Prices]]</f>
        <v>0</v>
      </c>
      <c r="S4560" s="67"/>
      <c r="V4560" s="41"/>
      <c r="W4560" s="4" t="str">
        <f>IFERROR(VLOOKUP(Table49[[#This Row],[ITEM CODE]],Table2[[Item Code]:[Category ]],6,0),"")</f>
        <v/>
      </c>
      <c r="X4560" s="1" t="str">
        <f>IFERROR(VLOOKUP(Table49[[#This Row],[ITEM CODE]],Table2[[Item Code]:[Sub Category]],7,0),"")</f>
        <v/>
      </c>
      <c r="Y4560" s="68" t="str">
        <f>Table49[[#This Row],[PO Number]]&amp;COUNTIFS($E$5:E4560,E4560)</f>
        <v>0</v>
      </c>
    </row>
    <row r="4561" spans="1:25" ht="14.7" customHeight="1" x14ac:dyDescent="0.3">
      <c r="A4561" s="1" t="str">
        <f>IF(Table49[[#This Row],[ITEM NAME]]="","",ROW()-4)</f>
        <v/>
      </c>
      <c r="B4561" s="68"/>
      <c r="C4561" s="4" t="str">
        <f>IFERROR(VLOOKUP(B4561,Table14[],3,0),"")</f>
        <v/>
      </c>
      <c r="D4561" s="4" t="str">
        <f>IFERROR(VLOOKUP(B4561,Table14[],2,0),"")</f>
        <v/>
      </c>
      <c r="E4561" s="4"/>
      <c r="H4561" s="41" t="str">
        <f>IFERROR(VLOOKUP(Table49[[#This Row],[ITEM CODE]],Table2[[Item Code]:[Master Name]],2,0),"")</f>
        <v/>
      </c>
      <c r="I4561" s="41"/>
      <c r="J4561" s="65" t="str">
        <f>IFERROR(VLOOKUP(Table49[[#This Row],[ITEM CODE]],Table2[[Item Code]:[Master Name]],3,0),"")</f>
        <v/>
      </c>
      <c r="K4561" s="1" t="str">
        <f>IFERROR(VLOOKUP(Table49[[#This Row],[ITEM CODE]],Table2[[Item Code]:[Master Name]],9,0),"")</f>
        <v/>
      </c>
      <c r="L4561" s="1" t="str">
        <f>IFERROR(VLOOKUP(Table49[[#This Row],[ITEM CODE]],Table2[[Item Code]:[Master Name]],8,0),"")</f>
        <v/>
      </c>
      <c r="M4561" s="41"/>
      <c r="N4561" s="66">
        <f>IFERROR(VLOOKUP(Table49[[#This Row],[ITEM CODE]],Table2[[#All],[Item Code]:[Unit Cost]],10,0),0)</f>
        <v>0</v>
      </c>
      <c r="O4561" s="134">
        <f>IFERROR(VLOOKUP(Table49[[#This Row],[ITEM CODE]],Table2[[#All],[Item Code]:[Unit Cost]],10,0),0)</f>
        <v>0</v>
      </c>
      <c r="P4561" s="56"/>
      <c r="Q4561" s="58"/>
      <c r="R4561" s="58">
        <f>Table49[[#This Row],[QUANTITY]]*Table49[[#This Row],[INV Prices]]</f>
        <v>0</v>
      </c>
      <c r="S4561" s="67"/>
      <c r="V4561" s="41"/>
      <c r="W4561" s="4" t="str">
        <f>IFERROR(VLOOKUP(Table49[[#This Row],[ITEM CODE]],Table2[[Item Code]:[Category ]],6,0),"")</f>
        <v/>
      </c>
      <c r="X4561" s="1" t="str">
        <f>IFERROR(VLOOKUP(Table49[[#This Row],[ITEM CODE]],Table2[[Item Code]:[Sub Category]],7,0),"")</f>
        <v/>
      </c>
      <c r="Y4561" s="68" t="str">
        <f>Table49[[#This Row],[PO Number]]&amp;COUNTIFS($E$5:E4561,E4561)</f>
        <v>0</v>
      </c>
    </row>
    <row r="4562" spans="1:25" ht="14.7" customHeight="1" x14ac:dyDescent="0.3">
      <c r="A4562" s="1" t="str">
        <f>IF(Table49[[#This Row],[ITEM NAME]]="","",ROW()-4)</f>
        <v/>
      </c>
      <c r="B4562" s="68"/>
      <c r="C4562" s="4" t="str">
        <f>IFERROR(VLOOKUP(B4562,Table14[],3,0),"")</f>
        <v/>
      </c>
      <c r="D4562" s="4" t="str">
        <f>IFERROR(VLOOKUP(B4562,Table14[],2,0),"")</f>
        <v/>
      </c>
      <c r="E4562" s="4"/>
      <c r="H4562" s="41" t="str">
        <f>IFERROR(VLOOKUP(Table49[[#This Row],[ITEM CODE]],Table2[[Item Code]:[Master Name]],2,0),"")</f>
        <v/>
      </c>
      <c r="I4562" s="41"/>
      <c r="J4562" s="65" t="str">
        <f>IFERROR(VLOOKUP(Table49[[#This Row],[ITEM CODE]],Table2[[Item Code]:[Master Name]],3,0),"")</f>
        <v/>
      </c>
      <c r="K4562" s="1" t="str">
        <f>IFERROR(VLOOKUP(Table49[[#This Row],[ITEM CODE]],Table2[[Item Code]:[Master Name]],9,0),"")</f>
        <v/>
      </c>
      <c r="L4562" s="1" t="str">
        <f>IFERROR(VLOOKUP(Table49[[#This Row],[ITEM CODE]],Table2[[Item Code]:[Master Name]],8,0),"")</f>
        <v/>
      </c>
      <c r="M4562" s="41"/>
      <c r="N4562" s="66">
        <f>IFERROR(VLOOKUP(Table49[[#This Row],[ITEM CODE]],Table2[[#All],[Item Code]:[Unit Cost]],10,0),0)</f>
        <v>0</v>
      </c>
      <c r="O4562" s="134">
        <f>IFERROR(VLOOKUP(Table49[[#This Row],[ITEM CODE]],Table2[[#All],[Item Code]:[Unit Cost]],10,0),0)</f>
        <v>0</v>
      </c>
      <c r="P4562" s="56"/>
      <c r="Q4562" s="58"/>
      <c r="R4562" s="58">
        <f>Table49[[#This Row],[QUANTITY]]*Table49[[#This Row],[INV Prices]]</f>
        <v>0</v>
      </c>
      <c r="S4562" s="67"/>
      <c r="V4562" s="41"/>
      <c r="W4562" s="4" t="str">
        <f>IFERROR(VLOOKUP(Table49[[#This Row],[ITEM CODE]],Table2[[Item Code]:[Category ]],6,0),"")</f>
        <v/>
      </c>
      <c r="X4562" s="1" t="str">
        <f>IFERROR(VLOOKUP(Table49[[#This Row],[ITEM CODE]],Table2[[Item Code]:[Sub Category]],7,0),"")</f>
        <v/>
      </c>
      <c r="Y4562" s="68" t="str">
        <f>Table49[[#This Row],[PO Number]]&amp;COUNTIFS($E$5:E4562,E4562)</f>
        <v>0</v>
      </c>
    </row>
    <row r="4563" spans="1:25" ht="14.7" customHeight="1" x14ac:dyDescent="0.3">
      <c r="A4563" s="1" t="str">
        <f>IF(Table49[[#This Row],[ITEM NAME]]="","",ROW()-4)</f>
        <v/>
      </c>
      <c r="B4563" s="68"/>
      <c r="C4563" s="4" t="str">
        <f>IFERROR(VLOOKUP(B4563,Table14[],3,0),"")</f>
        <v/>
      </c>
      <c r="D4563" s="4" t="str">
        <f>IFERROR(VLOOKUP(B4563,Table14[],2,0),"")</f>
        <v/>
      </c>
      <c r="E4563" s="4"/>
      <c r="H4563" s="41" t="str">
        <f>IFERROR(VLOOKUP(Table49[[#This Row],[ITEM CODE]],Table2[[Item Code]:[Master Name]],2,0),"")</f>
        <v/>
      </c>
      <c r="I4563" s="41"/>
      <c r="J4563" s="65" t="str">
        <f>IFERROR(VLOOKUP(Table49[[#This Row],[ITEM CODE]],Table2[[Item Code]:[Master Name]],3,0),"")</f>
        <v/>
      </c>
      <c r="K4563" s="1" t="str">
        <f>IFERROR(VLOOKUP(Table49[[#This Row],[ITEM CODE]],Table2[[Item Code]:[Master Name]],9,0),"")</f>
        <v/>
      </c>
      <c r="L4563" s="1" t="str">
        <f>IFERROR(VLOOKUP(Table49[[#This Row],[ITEM CODE]],Table2[[Item Code]:[Master Name]],8,0),"")</f>
        <v/>
      </c>
      <c r="M4563" s="41"/>
      <c r="N4563" s="66">
        <f>IFERROR(VLOOKUP(Table49[[#This Row],[ITEM CODE]],Table2[[#All],[Item Code]:[Unit Cost]],10,0),0)</f>
        <v>0</v>
      </c>
      <c r="O4563" s="134">
        <f>IFERROR(VLOOKUP(Table49[[#This Row],[ITEM CODE]],Table2[[#All],[Item Code]:[Unit Cost]],10,0),0)</f>
        <v>0</v>
      </c>
      <c r="P4563" s="56"/>
      <c r="Q4563" s="58"/>
      <c r="R4563" s="58">
        <f>Table49[[#This Row],[QUANTITY]]*Table49[[#This Row],[INV Prices]]</f>
        <v>0</v>
      </c>
      <c r="S4563" s="67"/>
      <c r="V4563" s="41"/>
      <c r="W4563" s="4" t="str">
        <f>IFERROR(VLOOKUP(Table49[[#This Row],[ITEM CODE]],Table2[[Item Code]:[Category ]],6,0),"")</f>
        <v/>
      </c>
      <c r="X4563" s="1" t="str">
        <f>IFERROR(VLOOKUP(Table49[[#This Row],[ITEM CODE]],Table2[[Item Code]:[Sub Category]],7,0),"")</f>
        <v/>
      </c>
      <c r="Y4563" s="68" t="str">
        <f>Table49[[#This Row],[PO Number]]&amp;COUNTIFS($E$5:E4563,E4563)</f>
        <v>0</v>
      </c>
    </row>
    <row r="4564" spans="1:25" ht="14.7" customHeight="1" x14ac:dyDescent="0.3">
      <c r="A4564" s="1" t="str">
        <f>IF(Table49[[#This Row],[ITEM NAME]]="","",ROW()-4)</f>
        <v/>
      </c>
      <c r="B4564" s="68"/>
      <c r="C4564" s="4" t="str">
        <f>IFERROR(VLOOKUP(B4564,Table14[],3,0),"")</f>
        <v/>
      </c>
      <c r="D4564" s="4" t="str">
        <f>IFERROR(VLOOKUP(B4564,Table14[],2,0),"")</f>
        <v/>
      </c>
      <c r="E4564" s="4"/>
      <c r="H4564" s="41" t="str">
        <f>IFERROR(VLOOKUP(Table49[[#This Row],[ITEM CODE]],Table2[[Item Code]:[Master Name]],2,0),"")</f>
        <v/>
      </c>
      <c r="I4564" s="41"/>
      <c r="J4564" s="65" t="str">
        <f>IFERROR(VLOOKUP(Table49[[#This Row],[ITEM CODE]],Table2[[Item Code]:[Master Name]],3,0),"")</f>
        <v/>
      </c>
      <c r="K4564" s="1" t="str">
        <f>IFERROR(VLOOKUP(Table49[[#This Row],[ITEM CODE]],Table2[[Item Code]:[Master Name]],9,0),"")</f>
        <v/>
      </c>
      <c r="L4564" s="1" t="str">
        <f>IFERROR(VLOOKUP(Table49[[#This Row],[ITEM CODE]],Table2[[Item Code]:[Master Name]],8,0),"")</f>
        <v/>
      </c>
      <c r="M4564" s="41"/>
      <c r="N4564" s="66">
        <f>IFERROR(VLOOKUP(Table49[[#This Row],[ITEM CODE]],Table2[[#All],[Item Code]:[Unit Cost]],10,0),0)</f>
        <v>0</v>
      </c>
      <c r="O4564" s="134">
        <f>IFERROR(VLOOKUP(Table49[[#This Row],[ITEM CODE]],Table2[[#All],[Item Code]:[Unit Cost]],10,0),0)</f>
        <v>0</v>
      </c>
      <c r="P4564" s="56"/>
      <c r="Q4564" s="58"/>
      <c r="R4564" s="58">
        <f>Table49[[#This Row],[QUANTITY]]*Table49[[#This Row],[INV Prices]]</f>
        <v>0</v>
      </c>
      <c r="S4564" s="67"/>
      <c r="V4564" s="41"/>
      <c r="W4564" s="4" t="str">
        <f>IFERROR(VLOOKUP(Table49[[#This Row],[ITEM CODE]],Table2[[Item Code]:[Category ]],6,0),"")</f>
        <v/>
      </c>
      <c r="X4564" s="1" t="str">
        <f>IFERROR(VLOOKUP(Table49[[#This Row],[ITEM CODE]],Table2[[Item Code]:[Sub Category]],7,0),"")</f>
        <v/>
      </c>
      <c r="Y4564" s="68" t="str">
        <f>Table49[[#This Row],[PO Number]]&amp;COUNTIFS($E$5:E4564,E4564)</f>
        <v>0</v>
      </c>
    </row>
    <row r="4565" spans="1:25" ht="14.7" customHeight="1" x14ac:dyDescent="0.3">
      <c r="A4565" s="1" t="str">
        <f>IF(Table49[[#This Row],[ITEM NAME]]="","",ROW()-4)</f>
        <v/>
      </c>
      <c r="B4565" s="68"/>
      <c r="C4565" s="4" t="str">
        <f>IFERROR(VLOOKUP(B4565,Table14[],3,0),"")</f>
        <v/>
      </c>
      <c r="D4565" s="4" t="str">
        <f>IFERROR(VLOOKUP(B4565,Table14[],2,0),"")</f>
        <v/>
      </c>
      <c r="E4565" s="4"/>
      <c r="H4565" s="41" t="str">
        <f>IFERROR(VLOOKUP(Table49[[#This Row],[ITEM CODE]],Table2[[Item Code]:[Master Name]],2,0),"")</f>
        <v/>
      </c>
      <c r="I4565" s="41"/>
      <c r="J4565" s="65" t="str">
        <f>IFERROR(VLOOKUP(Table49[[#This Row],[ITEM CODE]],Table2[[Item Code]:[Master Name]],3,0),"")</f>
        <v/>
      </c>
      <c r="K4565" s="1" t="str">
        <f>IFERROR(VLOOKUP(Table49[[#This Row],[ITEM CODE]],Table2[[Item Code]:[Master Name]],9,0),"")</f>
        <v/>
      </c>
      <c r="L4565" s="1" t="str">
        <f>IFERROR(VLOOKUP(Table49[[#This Row],[ITEM CODE]],Table2[[Item Code]:[Master Name]],8,0),"")</f>
        <v/>
      </c>
      <c r="M4565" s="41"/>
      <c r="N4565" s="66">
        <f>IFERROR(VLOOKUP(Table49[[#This Row],[ITEM CODE]],Table2[[#All],[Item Code]:[Unit Cost]],10,0),0)</f>
        <v>0</v>
      </c>
      <c r="O4565" s="134">
        <f>IFERROR(VLOOKUP(Table49[[#This Row],[ITEM CODE]],Table2[[#All],[Item Code]:[Unit Cost]],10,0),0)</f>
        <v>0</v>
      </c>
      <c r="P4565" s="56"/>
      <c r="Q4565" s="58"/>
      <c r="R4565" s="58">
        <f>Table49[[#This Row],[QUANTITY]]*Table49[[#This Row],[INV Prices]]</f>
        <v>0</v>
      </c>
      <c r="S4565" s="67"/>
      <c r="V4565" s="41"/>
      <c r="W4565" s="4" t="str">
        <f>IFERROR(VLOOKUP(Table49[[#This Row],[ITEM CODE]],Table2[[Item Code]:[Category ]],6,0),"")</f>
        <v/>
      </c>
      <c r="X4565" s="1" t="str">
        <f>IFERROR(VLOOKUP(Table49[[#This Row],[ITEM CODE]],Table2[[Item Code]:[Sub Category]],7,0),"")</f>
        <v/>
      </c>
      <c r="Y4565" s="68" t="str">
        <f>Table49[[#This Row],[PO Number]]&amp;COUNTIFS($E$5:E4565,E4565)</f>
        <v>0</v>
      </c>
    </row>
    <row r="4566" spans="1:25" ht="14.7" customHeight="1" x14ac:dyDescent="0.3">
      <c r="A4566" s="1" t="str">
        <f>IF(Table49[[#This Row],[ITEM NAME]]="","",ROW()-4)</f>
        <v/>
      </c>
      <c r="B4566" s="68"/>
      <c r="C4566" s="4" t="str">
        <f>IFERROR(VLOOKUP(B4566,Table14[],3,0),"")</f>
        <v/>
      </c>
      <c r="D4566" s="4" t="str">
        <f>IFERROR(VLOOKUP(B4566,Table14[],2,0),"")</f>
        <v/>
      </c>
      <c r="E4566" s="4"/>
      <c r="H4566" s="41" t="str">
        <f>IFERROR(VLOOKUP(Table49[[#This Row],[ITEM CODE]],Table2[[Item Code]:[Master Name]],2,0),"")</f>
        <v/>
      </c>
      <c r="I4566" s="41"/>
      <c r="J4566" s="65" t="str">
        <f>IFERROR(VLOOKUP(Table49[[#This Row],[ITEM CODE]],Table2[[Item Code]:[Master Name]],3,0),"")</f>
        <v/>
      </c>
      <c r="K4566" s="1" t="str">
        <f>IFERROR(VLOOKUP(Table49[[#This Row],[ITEM CODE]],Table2[[Item Code]:[Master Name]],9,0),"")</f>
        <v/>
      </c>
      <c r="L4566" s="1" t="str">
        <f>IFERROR(VLOOKUP(Table49[[#This Row],[ITEM CODE]],Table2[[Item Code]:[Master Name]],8,0),"")</f>
        <v/>
      </c>
      <c r="M4566" s="41"/>
      <c r="N4566" s="66">
        <f>IFERROR(VLOOKUP(Table49[[#This Row],[ITEM CODE]],Table2[[#All],[Item Code]:[Unit Cost]],10,0),0)</f>
        <v>0</v>
      </c>
      <c r="O4566" s="134">
        <f>IFERROR(VLOOKUP(Table49[[#This Row],[ITEM CODE]],Table2[[#All],[Item Code]:[Unit Cost]],10,0),0)</f>
        <v>0</v>
      </c>
      <c r="P4566" s="56"/>
      <c r="Q4566" s="58"/>
      <c r="R4566" s="58">
        <f>Table49[[#This Row],[QUANTITY]]*Table49[[#This Row],[INV Prices]]</f>
        <v>0</v>
      </c>
      <c r="S4566" s="67"/>
      <c r="V4566" s="41"/>
      <c r="W4566" s="4" t="str">
        <f>IFERROR(VLOOKUP(Table49[[#This Row],[ITEM CODE]],Table2[[Item Code]:[Category ]],6,0),"")</f>
        <v/>
      </c>
      <c r="X4566" s="1" t="str">
        <f>IFERROR(VLOOKUP(Table49[[#This Row],[ITEM CODE]],Table2[[Item Code]:[Sub Category]],7,0),"")</f>
        <v/>
      </c>
      <c r="Y4566" s="68" t="str">
        <f>Table49[[#This Row],[PO Number]]&amp;COUNTIFS($E$5:E4566,E4566)</f>
        <v>0</v>
      </c>
    </row>
    <row r="4567" spans="1:25" ht="14.7" customHeight="1" x14ac:dyDescent="0.3">
      <c r="A4567" s="1" t="str">
        <f>IF(Table49[[#This Row],[ITEM NAME]]="","",ROW()-4)</f>
        <v/>
      </c>
      <c r="B4567" s="68"/>
      <c r="C4567" s="4" t="str">
        <f>IFERROR(VLOOKUP(B4567,Table14[],3,0),"")</f>
        <v/>
      </c>
      <c r="D4567" s="4" t="str">
        <f>IFERROR(VLOOKUP(B4567,Table14[],2,0),"")</f>
        <v/>
      </c>
      <c r="E4567" s="4"/>
      <c r="H4567" s="41" t="str">
        <f>IFERROR(VLOOKUP(Table49[[#This Row],[ITEM CODE]],Table2[[Item Code]:[Master Name]],2,0),"")</f>
        <v/>
      </c>
      <c r="I4567" s="41"/>
      <c r="J4567" s="65" t="str">
        <f>IFERROR(VLOOKUP(Table49[[#This Row],[ITEM CODE]],Table2[[Item Code]:[Master Name]],3,0),"")</f>
        <v/>
      </c>
      <c r="K4567" s="1" t="str">
        <f>IFERROR(VLOOKUP(Table49[[#This Row],[ITEM CODE]],Table2[[Item Code]:[Master Name]],9,0),"")</f>
        <v/>
      </c>
      <c r="L4567" s="1" t="str">
        <f>IFERROR(VLOOKUP(Table49[[#This Row],[ITEM CODE]],Table2[[Item Code]:[Master Name]],8,0),"")</f>
        <v/>
      </c>
      <c r="M4567" s="41"/>
      <c r="N4567" s="66">
        <f>IFERROR(VLOOKUP(Table49[[#This Row],[ITEM CODE]],Table2[[#All],[Item Code]:[Unit Cost]],10,0),0)</f>
        <v>0</v>
      </c>
      <c r="O4567" s="134">
        <f>IFERROR(VLOOKUP(Table49[[#This Row],[ITEM CODE]],Table2[[#All],[Item Code]:[Unit Cost]],10,0),0)</f>
        <v>0</v>
      </c>
      <c r="P4567" s="56"/>
      <c r="Q4567" s="58"/>
      <c r="R4567" s="58">
        <f>Table49[[#This Row],[QUANTITY]]*Table49[[#This Row],[INV Prices]]</f>
        <v>0</v>
      </c>
      <c r="S4567" s="67"/>
      <c r="V4567" s="41"/>
      <c r="W4567" s="4" t="str">
        <f>IFERROR(VLOOKUP(Table49[[#This Row],[ITEM CODE]],Table2[[Item Code]:[Category ]],6,0),"")</f>
        <v/>
      </c>
      <c r="X4567" s="1" t="str">
        <f>IFERROR(VLOOKUP(Table49[[#This Row],[ITEM CODE]],Table2[[Item Code]:[Sub Category]],7,0),"")</f>
        <v/>
      </c>
      <c r="Y4567" s="68" t="str">
        <f>Table49[[#This Row],[PO Number]]&amp;COUNTIFS($E$5:E4567,E4567)</f>
        <v>0</v>
      </c>
    </row>
    <row r="4568" spans="1:25" ht="14.7" customHeight="1" x14ac:dyDescent="0.3">
      <c r="A4568" s="1" t="str">
        <f>IF(Table49[[#This Row],[ITEM NAME]]="","",ROW()-4)</f>
        <v/>
      </c>
      <c r="B4568" s="68"/>
      <c r="C4568" s="4" t="str">
        <f>IFERROR(VLOOKUP(B4568,Table14[],3,0),"")</f>
        <v/>
      </c>
      <c r="D4568" s="4" t="str">
        <f>IFERROR(VLOOKUP(B4568,Table14[],2,0),"")</f>
        <v/>
      </c>
      <c r="E4568" s="4"/>
      <c r="H4568" s="41" t="str">
        <f>IFERROR(VLOOKUP(Table49[[#This Row],[ITEM CODE]],Table2[[Item Code]:[Master Name]],2,0),"")</f>
        <v/>
      </c>
      <c r="I4568" s="41"/>
      <c r="J4568" s="65" t="str">
        <f>IFERROR(VLOOKUP(Table49[[#This Row],[ITEM CODE]],Table2[[Item Code]:[Master Name]],3,0),"")</f>
        <v/>
      </c>
      <c r="K4568" s="1" t="str">
        <f>IFERROR(VLOOKUP(Table49[[#This Row],[ITEM CODE]],Table2[[Item Code]:[Master Name]],9,0),"")</f>
        <v/>
      </c>
      <c r="L4568" s="1" t="str">
        <f>IFERROR(VLOOKUP(Table49[[#This Row],[ITEM CODE]],Table2[[Item Code]:[Master Name]],8,0),"")</f>
        <v/>
      </c>
      <c r="M4568" s="41"/>
      <c r="N4568" s="66">
        <f>IFERROR(VLOOKUP(Table49[[#This Row],[ITEM CODE]],Table2[[#All],[Item Code]:[Unit Cost]],10,0),0)</f>
        <v>0</v>
      </c>
      <c r="O4568" s="134">
        <f>IFERROR(VLOOKUP(Table49[[#This Row],[ITEM CODE]],Table2[[#All],[Item Code]:[Unit Cost]],10,0),0)</f>
        <v>0</v>
      </c>
      <c r="P4568" s="56"/>
      <c r="Q4568" s="58"/>
      <c r="R4568" s="58">
        <f>Table49[[#This Row],[QUANTITY]]*Table49[[#This Row],[INV Prices]]</f>
        <v>0</v>
      </c>
      <c r="S4568" s="67"/>
      <c r="V4568" s="41"/>
      <c r="W4568" s="4" t="str">
        <f>IFERROR(VLOOKUP(Table49[[#This Row],[ITEM CODE]],Table2[[Item Code]:[Category ]],6,0),"")</f>
        <v/>
      </c>
      <c r="X4568" s="1" t="str">
        <f>IFERROR(VLOOKUP(Table49[[#This Row],[ITEM CODE]],Table2[[Item Code]:[Sub Category]],7,0),"")</f>
        <v/>
      </c>
      <c r="Y4568" s="68" t="str">
        <f>Table49[[#This Row],[PO Number]]&amp;COUNTIFS($E$5:E4568,E4568)</f>
        <v>0</v>
      </c>
    </row>
    <row r="4569" spans="1:25" ht="14.7" customHeight="1" x14ac:dyDescent="0.3">
      <c r="A4569" s="1" t="str">
        <f>IF(Table49[[#This Row],[ITEM NAME]]="","",ROW()-4)</f>
        <v/>
      </c>
      <c r="B4569" s="68"/>
      <c r="C4569" s="4" t="str">
        <f>IFERROR(VLOOKUP(B4569,Table14[],3,0),"")</f>
        <v/>
      </c>
      <c r="D4569" s="4" t="str">
        <f>IFERROR(VLOOKUP(B4569,Table14[],2,0),"")</f>
        <v/>
      </c>
      <c r="E4569" s="4"/>
      <c r="H4569" s="41" t="str">
        <f>IFERROR(VLOOKUP(Table49[[#This Row],[ITEM CODE]],Table2[[Item Code]:[Master Name]],2,0),"")</f>
        <v/>
      </c>
      <c r="I4569" s="41"/>
      <c r="J4569" s="65" t="str">
        <f>IFERROR(VLOOKUP(Table49[[#This Row],[ITEM CODE]],Table2[[Item Code]:[Master Name]],3,0),"")</f>
        <v/>
      </c>
      <c r="K4569" s="1" t="str">
        <f>IFERROR(VLOOKUP(Table49[[#This Row],[ITEM CODE]],Table2[[Item Code]:[Master Name]],9,0),"")</f>
        <v/>
      </c>
      <c r="L4569" s="1" t="str">
        <f>IFERROR(VLOOKUP(Table49[[#This Row],[ITEM CODE]],Table2[[Item Code]:[Master Name]],8,0),"")</f>
        <v/>
      </c>
      <c r="M4569" s="41"/>
      <c r="N4569" s="66">
        <f>IFERROR(VLOOKUP(Table49[[#This Row],[ITEM CODE]],Table2[[#All],[Item Code]:[Unit Cost]],10,0),0)</f>
        <v>0</v>
      </c>
      <c r="O4569" s="134">
        <f>IFERROR(VLOOKUP(Table49[[#This Row],[ITEM CODE]],Table2[[#All],[Item Code]:[Unit Cost]],10,0),0)</f>
        <v>0</v>
      </c>
      <c r="P4569" s="56"/>
      <c r="Q4569" s="58"/>
      <c r="R4569" s="58">
        <f>Table49[[#This Row],[QUANTITY]]*Table49[[#This Row],[INV Prices]]</f>
        <v>0</v>
      </c>
      <c r="S4569" s="67"/>
      <c r="V4569" s="41"/>
      <c r="W4569" s="4" t="str">
        <f>IFERROR(VLOOKUP(Table49[[#This Row],[ITEM CODE]],Table2[[Item Code]:[Category ]],6,0),"")</f>
        <v/>
      </c>
      <c r="X4569" s="1" t="str">
        <f>IFERROR(VLOOKUP(Table49[[#This Row],[ITEM CODE]],Table2[[Item Code]:[Sub Category]],7,0),"")</f>
        <v/>
      </c>
      <c r="Y4569" s="68" t="str">
        <f>Table49[[#This Row],[PO Number]]&amp;COUNTIFS($E$5:E4569,E4569)</f>
        <v>0</v>
      </c>
    </row>
    <row r="4570" spans="1:25" ht="14.7" customHeight="1" x14ac:dyDescent="0.3">
      <c r="A4570" s="1" t="str">
        <f>IF(Table49[[#This Row],[ITEM NAME]]="","",ROW()-4)</f>
        <v/>
      </c>
      <c r="B4570" s="68"/>
      <c r="C4570" s="4" t="str">
        <f>IFERROR(VLOOKUP(B4570,Table14[],3,0),"")</f>
        <v/>
      </c>
      <c r="D4570" s="4" t="str">
        <f>IFERROR(VLOOKUP(B4570,Table14[],2,0),"")</f>
        <v/>
      </c>
      <c r="E4570" s="4"/>
      <c r="H4570" s="41" t="str">
        <f>IFERROR(VLOOKUP(Table49[[#This Row],[ITEM CODE]],Table2[[Item Code]:[Master Name]],2,0),"")</f>
        <v/>
      </c>
      <c r="I4570" s="41"/>
      <c r="J4570" s="65" t="str">
        <f>IFERROR(VLOOKUP(Table49[[#This Row],[ITEM CODE]],Table2[[Item Code]:[Master Name]],3,0),"")</f>
        <v/>
      </c>
      <c r="K4570" s="1" t="str">
        <f>IFERROR(VLOOKUP(Table49[[#This Row],[ITEM CODE]],Table2[[Item Code]:[Master Name]],9,0),"")</f>
        <v/>
      </c>
      <c r="L4570" s="1" t="str">
        <f>IFERROR(VLOOKUP(Table49[[#This Row],[ITEM CODE]],Table2[[Item Code]:[Master Name]],8,0),"")</f>
        <v/>
      </c>
      <c r="M4570" s="41"/>
      <c r="N4570" s="66">
        <f>IFERROR(VLOOKUP(Table49[[#This Row],[ITEM CODE]],Table2[[#All],[Item Code]:[Unit Cost]],10,0),0)</f>
        <v>0</v>
      </c>
      <c r="O4570" s="134">
        <f>IFERROR(VLOOKUP(Table49[[#This Row],[ITEM CODE]],Table2[[#All],[Item Code]:[Unit Cost]],10,0),0)</f>
        <v>0</v>
      </c>
      <c r="P4570" s="56"/>
      <c r="Q4570" s="58"/>
      <c r="R4570" s="58">
        <f>Table49[[#This Row],[QUANTITY]]*Table49[[#This Row],[INV Prices]]</f>
        <v>0</v>
      </c>
      <c r="S4570" s="67"/>
      <c r="V4570" s="41"/>
      <c r="W4570" s="4" t="str">
        <f>IFERROR(VLOOKUP(Table49[[#This Row],[ITEM CODE]],Table2[[Item Code]:[Category ]],6,0),"")</f>
        <v/>
      </c>
      <c r="X4570" s="1" t="str">
        <f>IFERROR(VLOOKUP(Table49[[#This Row],[ITEM CODE]],Table2[[Item Code]:[Sub Category]],7,0),"")</f>
        <v/>
      </c>
      <c r="Y4570" s="68" t="str">
        <f>Table49[[#This Row],[PO Number]]&amp;COUNTIFS($E$5:E4570,E4570)</f>
        <v>0</v>
      </c>
    </row>
    <row r="4571" spans="1:25" ht="14.7" customHeight="1" x14ac:dyDescent="0.3">
      <c r="A4571" s="1" t="str">
        <f>IF(Table49[[#This Row],[ITEM NAME]]="","",ROW()-4)</f>
        <v/>
      </c>
      <c r="B4571" s="68"/>
      <c r="C4571" s="4" t="str">
        <f>IFERROR(VLOOKUP(B4571,Table14[],3,0),"")</f>
        <v/>
      </c>
      <c r="D4571" s="4" t="str">
        <f>IFERROR(VLOOKUP(B4571,Table14[],2,0),"")</f>
        <v/>
      </c>
      <c r="E4571" s="4"/>
      <c r="H4571" s="41" t="str">
        <f>IFERROR(VLOOKUP(Table49[[#This Row],[ITEM CODE]],Table2[[Item Code]:[Master Name]],2,0),"")</f>
        <v/>
      </c>
      <c r="I4571" s="41"/>
      <c r="J4571" s="65" t="str">
        <f>IFERROR(VLOOKUP(Table49[[#This Row],[ITEM CODE]],Table2[[Item Code]:[Master Name]],3,0),"")</f>
        <v/>
      </c>
      <c r="K4571" s="1" t="str">
        <f>IFERROR(VLOOKUP(Table49[[#This Row],[ITEM CODE]],Table2[[Item Code]:[Master Name]],9,0),"")</f>
        <v/>
      </c>
      <c r="L4571" s="1" t="str">
        <f>IFERROR(VLOOKUP(Table49[[#This Row],[ITEM CODE]],Table2[[Item Code]:[Master Name]],8,0),"")</f>
        <v/>
      </c>
      <c r="M4571" s="41"/>
      <c r="N4571" s="66">
        <f>IFERROR(VLOOKUP(Table49[[#This Row],[ITEM CODE]],Table2[[#All],[Item Code]:[Unit Cost]],10,0),0)</f>
        <v>0</v>
      </c>
      <c r="O4571" s="134">
        <f>IFERROR(VLOOKUP(Table49[[#This Row],[ITEM CODE]],Table2[[#All],[Item Code]:[Unit Cost]],10,0),0)</f>
        <v>0</v>
      </c>
      <c r="P4571" s="56"/>
      <c r="Q4571" s="58"/>
      <c r="R4571" s="58">
        <f>Table49[[#This Row],[QUANTITY]]*Table49[[#This Row],[INV Prices]]</f>
        <v>0</v>
      </c>
      <c r="S4571" s="67"/>
      <c r="V4571" s="41"/>
      <c r="W4571" s="4" t="str">
        <f>IFERROR(VLOOKUP(Table49[[#This Row],[ITEM CODE]],Table2[[Item Code]:[Category ]],6,0),"")</f>
        <v/>
      </c>
      <c r="X4571" s="1" t="str">
        <f>IFERROR(VLOOKUP(Table49[[#This Row],[ITEM CODE]],Table2[[Item Code]:[Sub Category]],7,0),"")</f>
        <v/>
      </c>
      <c r="Y4571" s="68" t="str">
        <f>Table49[[#This Row],[PO Number]]&amp;COUNTIFS($E$5:E4571,E4571)</f>
        <v>0</v>
      </c>
    </row>
    <row r="4572" spans="1:25" ht="14.7" customHeight="1" x14ac:dyDescent="0.3">
      <c r="A4572" s="1" t="str">
        <f>IF(Table49[[#This Row],[ITEM NAME]]="","",ROW()-4)</f>
        <v/>
      </c>
      <c r="B4572" s="68"/>
      <c r="C4572" s="4" t="str">
        <f>IFERROR(VLOOKUP(B4572,Table14[],3,0),"")</f>
        <v/>
      </c>
      <c r="D4572" s="4" t="str">
        <f>IFERROR(VLOOKUP(B4572,Table14[],2,0),"")</f>
        <v/>
      </c>
      <c r="E4572" s="4"/>
      <c r="H4572" s="41" t="str">
        <f>IFERROR(VLOOKUP(Table49[[#This Row],[ITEM CODE]],Table2[[Item Code]:[Master Name]],2,0),"")</f>
        <v/>
      </c>
      <c r="I4572" s="41"/>
      <c r="J4572" s="65" t="str">
        <f>IFERROR(VLOOKUP(Table49[[#This Row],[ITEM CODE]],Table2[[Item Code]:[Master Name]],3,0),"")</f>
        <v/>
      </c>
      <c r="K4572" s="1" t="str">
        <f>IFERROR(VLOOKUP(Table49[[#This Row],[ITEM CODE]],Table2[[Item Code]:[Master Name]],9,0),"")</f>
        <v/>
      </c>
      <c r="L4572" s="1" t="str">
        <f>IFERROR(VLOOKUP(Table49[[#This Row],[ITEM CODE]],Table2[[Item Code]:[Master Name]],8,0),"")</f>
        <v/>
      </c>
      <c r="M4572" s="41"/>
      <c r="N4572" s="66">
        <f>IFERROR(VLOOKUP(Table49[[#This Row],[ITEM CODE]],Table2[[#All],[Item Code]:[Unit Cost]],10,0),0)</f>
        <v>0</v>
      </c>
      <c r="O4572" s="134">
        <f>IFERROR(VLOOKUP(Table49[[#This Row],[ITEM CODE]],Table2[[#All],[Item Code]:[Unit Cost]],10,0),0)</f>
        <v>0</v>
      </c>
      <c r="P4572" s="56"/>
      <c r="Q4572" s="58"/>
      <c r="R4572" s="58">
        <f>Table49[[#This Row],[QUANTITY]]*Table49[[#This Row],[INV Prices]]</f>
        <v>0</v>
      </c>
      <c r="S4572" s="67"/>
      <c r="V4572" s="41"/>
      <c r="W4572" s="4" t="str">
        <f>IFERROR(VLOOKUP(Table49[[#This Row],[ITEM CODE]],Table2[[Item Code]:[Category ]],6,0),"")</f>
        <v/>
      </c>
      <c r="X4572" s="1" t="str">
        <f>IFERROR(VLOOKUP(Table49[[#This Row],[ITEM CODE]],Table2[[Item Code]:[Sub Category]],7,0),"")</f>
        <v/>
      </c>
      <c r="Y4572" s="68" t="str">
        <f>Table49[[#This Row],[PO Number]]&amp;COUNTIFS($E$5:E4572,E4572)</f>
        <v>0</v>
      </c>
    </row>
    <row r="4573" spans="1:25" ht="14.7" customHeight="1" x14ac:dyDescent="0.3">
      <c r="A4573" s="1" t="str">
        <f>IF(Table49[[#This Row],[ITEM NAME]]="","",ROW()-4)</f>
        <v/>
      </c>
      <c r="B4573" s="68"/>
      <c r="C4573" s="4" t="str">
        <f>IFERROR(VLOOKUP(B4573,Table14[],3,0),"")</f>
        <v/>
      </c>
      <c r="D4573" s="4" t="str">
        <f>IFERROR(VLOOKUP(B4573,Table14[],2,0),"")</f>
        <v/>
      </c>
      <c r="E4573" s="4"/>
      <c r="H4573" s="41" t="str">
        <f>IFERROR(VLOOKUP(Table49[[#This Row],[ITEM CODE]],Table2[[Item Code]:[Master Name]],2,0),"")</f>
        <v/>
      </c>
      <c r="I4573" s="41"/>
      <c r="J4573" s="65" t="str">
        <f>IFERROR(VLOOKUP(Table49[[#This Row],[ITEM CODE]],Table2[[Item Code]:[Master Name]],3,0),"")</f>
        <v/>
      </c>
      <c r="K4573" s="1" t="str">
        <f>IFERROR(VLOOKUP(Table49[[#This Row],[ITEM CODE]],Table2[[Item Code]:[Master Name]],9,0),"")</f>
        <v/>
      </c>
      <c r="L4573" s="1" t="str">
        <f>IFERROR(VLOOKUP(Table49[[#This Row],[ITEM CODE]],Table2[[Item Code]:[Master Name]],8,0),"")</f>
        <v/>
      </c>
      <c r="M4573" s="41"/>
      <c r="N4573" s="66">
        <f>IFERROR(VLOOKUP(Table49[[#This Row],[ITEM CODE]],Table2[[#All],[Item Code]:[Unit Cost]],10,0),0)</f>
        <v>0</v>
      </c>
      <c r="O4573" s="134">
        <f>IFERROR(VLOOKUP(Table49[[#This Row],[ITEM CODE]],Table2[[#All],[Item Code]:[Unit Cost]],10,0),0)</f>
        <v>0</v>
      </c>
      <c r="P4573" s="56"/>
      <c r="Q4573" s="58"/>
      <c r="R4573" s="58">
        <f>Table49[[#This Row],[QUANTITY]]*Table49[[#This Row],[INV Prices]]</f>
        <v>0</v>
      </c>
      <c r="S4573" s="67"/>
      <c r="V4573" s="41"/>
      <c r="W4573" s="4" t="str">
        <f>IFERROR(VLOOKUP(Table49[[#This Row],[ITEM CODE]],Table2[[Item Code]:[Category ]],6,0),"")</f>
        <v/>
      </c>
      <c r="X4573" s="1" t="str">
        <f>IFERROR(VLOOKUP(Table49[[#This Row],[ITEM CODE]],Table2[[Item Code]:[Sub Category]],7,0),"")</f>
        <v/>
      </c>
      <c r="Y4573" s="68" t="str">
        <f>Table49[[#This Row],[PO Number]]&amp;COUNTIFS($E$5:E4573,E4573)</f>
        <v>0</v>
      </c>
    </row>
    <row r="4574" spans="1:25" ht="14.7" customHeight="1" x14ac:dyDescent="0.3">
      <c r="A4574" s="1" t="str">
        <f>IF(Table49[[#This Row],[ITEM NAME]]="","",ROW()-4)</f>
        <v/>
      </c>
      <c r="B4574" s="68"/>
      <c r="C4574" s="4" t="str">
        <f>IFERROR(VLOOKUP(B4574,Table14[],3,0),"")</f>
        <v/>
      </c>
      <c r="D4574" s="4" t="str">
        <f>IFERROR(VLOOKUP(B4574,Table14[],2,0),"")</f>
        <v/>
      </c>
      <c r="E4574" s="4"/>
      <c r="H4574" s="41" t="str">
        <f>IFERROR(VLOOKUP(Table49[[#This Row],[ITEM CODE]],Table2[[Item Code]:[Master Name]],2,0),"")</f>
        <v/>
      </c>
      <c r="I4574" s="41"/>
      <c r="J4574" s="65" t="str">
        <f>IFERROR(VLOOKUP(Table49[[#This Row],[ITEM CODE]],Table2[[Item Code]:[Master Name]],3,0),"")</f>
        <v/>
      </c>
      <c r="K4574" s="1" t="str">
        <f>IFERROR(VLOOKUP(Table49[[#This Row],[ITEM CODE]],Table2[[Item Code]:[Master Name]],9,0),"")</f>
        <v/>
      </c>
      <c r="L4574" s="1" t="str">
        <f>IFERROR(VLOOKUP(Table49[[#This Row],[ITEM CODE]],Table2[[Item Code]:[Master Name]],8,0),"")</f>
        <v/>
      </c>
      <c r="M4574" s="41"/>
      <c r="N4574" s="66">
        <f>IFERROR(VLOOKUP(Table49[[#This Row],[ITEM CODE]],Table2[[#All],[Item Code]:[Unit Cost]],10,0),0)</f>
        <v>0</v>
      </c>
      <c r="O4574" s="134">
        <f>IFERROR(VLOOKUP(Table49[[#This Row],[ITEM CODE]],Table2[[#All],[Item Code]:[Unit Cost]],10,0),0)</f>
        <v>0</v>
      </c>
      <c r="P4574" s="56"/>
      <c r="Q4574" s="58"/>
      <c r="R4574" s="58">
        <f>Table49[[#This Row],[QUANTITY]]*Table49[[#This Row],[INV Prices]]</f>
        <v>0</v>
      </c>
      <c r="S4574" s="67"/>
      <c r="V4574" s="41"/>
      <c r="W4574" s="4" t="str">
        <f>IFERROR(VLOOKUP(Table49[[#This Row],[ITEM CODE]],Table2[[Item Code]:[Category ]],6,0),"")</f>
        <v/>
      </c>
      <c r="X4574" s="1" t="str">
        <f>IFERROR(VLOOKUP(Table49[[#This Row],[ITEM CODE]],Table2[[Item Code]:[Sub Category]],7,0),"")</f>
        <v/>
      </c>
      <c r="Y4574" s="68" t="str">
        <f>Table49[[#This Row],[PO Number]]&amp;COUNTIFS($E$5:E4574,E4574)</f>
        <v>0</v>
      </c>
    </row>
    <row r="4575" spans="1:25" ht="14.7" customHeight="1" x14ac:dyDescent="0.3">
      <c r="A4575" s="1" t="str">
        <f>IF(Table49[[#This Row],[ITEM NAME]]="","",ROW()-4)</f>
        <v/>
      </c>
      <c r="B4575" s="68"/>
      <c r="C4575" s="4" t="str">
        <f>IFERROR(VLOOKUP(B4575,Table14[],3,0),"")</f>
        <v/>
      </c>
      <c r="D4575" s="4" t="str">
        <f>IFERROR(VLOOKUP(B4575,Table14[],2,0),"")</f>
        <v/>
      </c>
      <c r="E4575" s="4"/>
      <c r="H4575" s="41" t="str">
        <f>IFERROR(VLOOKUP(Table49[[#This Row],[ITEM CODE]],Table2[[Item Code]:[Master Name]],2,0),"")</f>
        <v/>
      </c>
      <c r="I4575" s="41"/>
      <c r="J4575" s="65" t="str">
        <f>IFERROR(VLOOKUP(Table49[[#This Row],[ITEM CODE]],Table2[[Item Code]:[Master Name]],3,0),"")</f>
        <v/>
      </c>
      <c r="K4575" s="1" t="str">
        <f>IFERROR(VLOOKUP(Table49[[#This Row],[ITEM CODE]],Table2[[Item Code]:[Master Name]],9,0),"")</f>
        <v/>
      </c>
      <c r="L4575" s="1" t="str">
        <f>IFERROR(VLOOKUP(Table49[[#This Row],[ITEM CODE]],Table2[[Item Code]:[Master Name]],8,0),"")</f>
        <v/>
      </c>
      <c r="M4575" s="41"/>
      <c r="N4575" s="66">
        <f>IFERROR(VLOOKUP(Table49[[#This Row],[ITEM CODE]],Table2[[#All],[Item Code]:[Unit Cost]],10,0),0)</f>
        <v>0</v>
      </c>
      <c r="O4575" s="134">
        <f>IFERROR(VLOOKUP(Table49[[#This Row],[ITEM CODE]],Table2[[#All],[Item Code]:[Unit Cost]],10,0),0)</f>
        <v>0</v>
      </c>
      <c r="P4575" s="56"/>
      <c r="Q4575" s="58"/>
      <c r="R4575" s="58">
        <f>Table49[[#This Row],[QUANTITY]]*Table49[[#This Row],[INV Prices]]</f>
        <v>0</v>
      </c>
      <c r="S4575" s="67"/>
      <c r="V4575" s="41"/>
      <c r="W4575" s="4" t="str">
        <f>IFERROR(VLOOKUP(Table49[[#This Row],[ITEM CODE]],Table2[[Item Code]:[Category ]],6,0),"")</f>
        <v/>
      </c>
      <c r="X4575" s="1" t="str">
        <f>IFERROR(VLOOKUP(Table49[[#This Row],[ITEM CODE]],Table2[[Item Code]:[Sub Category]],7,0),"")</f>
        <v/>
      </c>
      <c r="Y4575" s="68" t="str">
        <f>Table49[[#This Row],[PO Number]]&amp;COUNTIFS($E$5:E4575,E4575)</f>
        <v>0</v>
      </c>
    </row>
    <row r="4576" spans="1:25" ht="14.7" customHeight="1" x14ac:dyDescent="0.3">
      <c r="A4576" s="1" t="str">
        <f>IF(Table49[[#This Row],[ITEM NAME]]="","",ROW()-4)</f>
        <v/>
      </c>
      <c r="B4576" s="68"/>
      <c r="C4576" s="4" t="str">
        <f>IFERROR(VLOOKUP(B4576,Table14[],3,0),"")</f>
        <v/>
      </c>
      <c r="D4576" s="4" t="str">
        <f>IFERROR(VLOOKUP(B4576,Table14[],2,0),"")</f>
        <v/>
      </c>
      <c r="E4576" s="4"/>
      <c r="H4576" s="41" t="str">
        <f>IFERROR(VLOOKUP(Table49[[#This Row],[ITEM CODE]],Table2[[Item Code]:[Master Name]],2,0),"")</f>
        <v/>
      </c>
      <c r="I4576" s="41"/>
      <c r="J4576" s="65" t="str">
        <f>IFERROR(VLOOKUP(Table49[[#This Row],[ITEM CODE]],Table2[[Item Code]:[Master Name]],3,0),"")</f>
        <v/>
      </c>
      <c r="K4576" s="1" t="str">
        <f>IFERROR(VLOOKUP(Table49[[#This Row],[ITEM CODE]],Table2[[Item Code]:[Master Name]],9,0),"")</f>
        <v/>
      </c>
      <c r="L4576" s="1" t="str">
        <f>IFERROR(VLOOKUP(Table49[[#This Row],[ITEM CODE]],Table2[[Item Code]:[Master Name]],8,0),"")</f>
        <v/>
      </c>
      <c r="M4576" s="41"/>
      <c r="N4576" s="66">
        <f>IFERROR(VLOOKUP(Table49[[#This Row],[ITEM CODE]],Table2[[#All],[Item Code]:[Unit Cost]],10,0),0)</f>
        <v>0</v>
      </c>
      <c r="O4576" s="134">
        <f>IFERROR(VLOOKUP(Table49[[#This Row],[ITEM CODE]],Table2[[#All],[Item Code]:[Unit Cost]],10,0),0)</f>
        <v>0</v>
      </c>
      <c r="P4576" s="56"/>
      <c r="Q4576" s="58"/>
      <c r="R4576" s="58">
        <f>Table49[[#This Row],[QUANTITY]]*Table49[[#This Row],[INV Prices]]</f>
        <v>0</v>
      </c>
      <c r="S4576" s="67"/>
      <c r="V4576" s="41"/>
      <c r="W4576" s="4" t="str">
        <f>IFERROR(VLOOKUP(Table49[[#This Row],[ITEM CODE]],Table2[[Item Code]:[Category ]],6,0),"")</f>
        <v/>
      </c>
      <c r="X4576" s="1" t="str">
        <f>IFERROR(VLOOKUP(Table49[[#This Row],[ITEM CODE]],Table2[[Item Code]:[Sub Category]],7,0),"")</f>
        <v/>
      </c>
      <c r="Y4576" s="68" t="str">
        <f>Table49[[#This Row],[PO Number]]&amp;COUNTIFS($E$5:E4576,E4576)</f>
        <v>0</v>
      </c>
    </row>
    <row r="4577" spans="1:25" ht="14.7" customHeight="1" x14ac:dyDescent="0.3">
      <c r="A4577" s="1" t="str">
        <f>IF(Table49[[#This Row],[ITEM NAME]]="","",ROW()-4)</f>
        <v/>
      </c>
      <c r="B4577" s="68"/>
      <c r="C4577" s="4" t="str">
        <f>IFERROR(VLOOKUP(B4577,Table14[],3,0),"")</f>
        <v/>
      </c>
      <c r="D4577" s="4" t="str">
        <f>IFERROR(VLOOKUP(B4577,Table14[],2,0),"")</f>
        <v/>
      </c>
      <c r="E4577" s="4"/>
      <c r="H4577" s="41" t="str">
        <f>IFERROR(VLOOKUP(Table49[[#This Row],[ITEM CODE]],Table2[[Item Code]:[Master Name]],2,0),"")</f>
        <v/>
      </c>
      <c r="I4577" s="41"/>
      <c r="J4577" s="65" t="str">
        <f>IFERROR(VLOOKUP(Table49[[#This Row],[ITEM CODE]],Table2[[Item Code]:[Master Name]],3,0),"")</f>
        <v/>
      </c>
      <c r="K4577" s="1" t="str">
        <f>IFERROR(VLOOKUP(Table49[[#This Row],[ITEM CODE]],Table2[[Item Code]:[Master Name]],9,0),"")</f>
        <v/>
      </c>
      <c r="L4577" s="1" t="str">
        <f>IFERROR(VLOOKUP(Table49[[#This Row],[ITEM CODE]],Table2[[Item Code]:[Master Name]],8,0),"")</f>
        <v/>
      </c>
      <c r="M4577" s="41"/>
      <c r="N4577" s="66">
        <f>IFERROR(VLOOKUP(Table49[[#This Row],[ITEM CODE]],Table2[[#All],[Item Code]:[Unit Cost]],10,0),0)</f>
        <v>0</v>
      </c>
      <c r="O4577" s="134">
        <f>IFERROR(VLOOKUP(Table49[[#This Row],[ITEM CODE]],Table2[[#All],[Item Code]:[Unit Cost]],10,0),0)</f>
        <v>0</v>
      </c>
      <c r="P4577" s="56"/>
      <c r="Q4577" s="58"/>
      <c r="R4577" s="58">
        <f>Table49[[#This Row],[QUANTITY]]*Table49[[#This Row],[INV Prices]]</f>
        <v>0</v>
      </c>
      <c r="S4577" s="67"/>
      <c r="V4577" s="41"/>
      <c r="W4577" s="4" t="str">
        <f>IFERROR(VLOOKUP(Table49[[#This Row],[ITEM CODE]],Table2[[Item Code]:[Category ]],6,0),"")</f>
        <v/>
      </c>
      <c r="X4577" s="1" t="str">
        <f>IFERROR(VLOOKUP(Table49[[#This Row],[ITEM CODE]],Table2[[Item Code]:[Sub Category]],7,0),"")</f>
        <v/>
      </c>
      <c r="Y4577" s="68" t="str">
        <f>Table49[[#This Row],[PO Number]]&amp;COUNTIFS($E$5:E4577,E4577)</f>
        <v>0</v>
      </c>
    </row>
    <row r="4578" spans="1:25" ht="14.7" customHeight="1" x14ac:dyDescent="0.3">
      <c r="A4578" s="1" t="str">
        <f>IF(Table49[[#This Row],[ITEM NAME]]="","",ROW()-4)</f>
        <v/>
      </c>
      <c r="B4578" s="68"/>
      <c r="C4578" s="4" t="str">
        <f>IFERROR(VLOOKUP(B4578,Table14[],3,0),"")</f>
        <v/>
      </c>
      <c r="D4578" s="4" t="str">
        <f>IFERROR(VLOOKUP(B4578,Table14[],2,0),"")</f>
        <v/>
      </c>
      <c r="E4578" s="4"/>
      <c r="H4578" s="41" t="str">
        <f>IFERROR(VLOOKUP(Table49[[#This Row],[ITEM CODE]],Table2[[Item Code]:[Master Name]],2,0),"")</f>
        <v/>
      </c>
      <c r="I4578" s="41"/>
      <c r="J4578" s="65" t="str">
        <f>IFERROR(VLOOKUP(Table49[[#This Row],[ITEM CODE]],Table2[[Item Code]:[Master Name]],3,0),"")</f>
        <v/>
      </c>
      <c r="K4578" s="1" t="str">
        <f>IFERROR(VLOOKUP(Table49[[#This Row],[ITEM CODE]],Table2[[Item Code]:[Master Name]],9,0),"")</f>
        <v/>
      </c>
      <c r="L4578" s="1" t="str">
        <f>IFERROR(VLOOKUP(Table49[[#This Row],[ITEM CODE]],Table2[[Item Code]:[Master Name]],8,0),"")</f>
        <v/>
      </c>
      <c r="M4578" s="41"/>
      <c r="N4578" s="66">
        <f>IFERROR(VLOOKUP(Table49[[#This Row],[ITEM CODE]],Table2[[#All],[Item Code]:[Unit Cost]],10,0),0)</f>
        <v>0</v>
      </c>
      <c r="O4578" s="134">
        <f>IFERROR(VLOOKUP(Table49[[#This Row],[ITEM CODE]],Table2[[#All],[Item Code]:[Unit Cost]],10,0),0)</f>
        <v>0</v>
      </c>
      <c r="P4578" s="56"/>
      <c r="Q4578" s="58"/>
      <c r="R4578" s="58">
        <f>Table49[[#This Row],[QUANTITY]]*Table49[[#This Row],[INV Prices]]</f>
        <v>0</v>
      </c>
      <c r="S4578" s="67"/>
      <c r="V4578" s="41"/>
      <c r="W4578" s="4" t="str">
        <f>IFERROR(VLOOKUP(Table49[[#This Row],[ITEM CODE]],Table2[[Item Code]:[Category ]],6,0),"")</f>
        <v/>
      </c>
      <c r="X4578" s="1" t="str">
        <f>IFERROR(VLOOKUP(Table49[[#This Row],[ITEM CODE]],Table2[[Item Code]:[Sub Category]],7,0),"")</f>
        <v/>
      </c>
      <c r="Y4578" s="68" t="str">
        <f>Table49[[#This Row],[PO Number]]&amp;COUNTIFS($E$5:E4578,E4578)</f>
        <v>0</v>
      </c>
    </row>
    <row r="4579" spans="1:25" ht="14.7" customHeight="1" x14ac:dyDescent="0.3">
      <c r="A4579" s="1" t="str">
        <f>IF(Table49[[#This Row],[ITEM NAME]]="","",ROW()-4)</f>
        <v/>
      </c>
      <c r="B4579" s="68"/>
      <c r="C4579" s="4" t="str">
        <f>IFERROR(VLOOKUP(B4579,Table14[],3,0),"")</f>
        <v/>
      </c>
      <c r="D4579" s="4" t="str">
        <f>IFERROR(VLOOKUP(B4579,Table14[],2,0),"")</f>
        <v/>
      </c>
      <c r="E4579" s="4"/>
      <c r="H4579" s="41" t="str">
        <f>IFERROR(VLOOKUP(Table49[[#This Row],[ITEM CODE]],Table2[[Item Code]:[Master Name]],2,0),"")</f>
        <v/>
      </c>
      <c r="I4579" s="41"/>
      <c r="J4579" s="65" t="str">
        <f>IFERROR(VLOOKUP(Table49[[#This Row],[ITEM CODE]],Table2[[Item Code]:[Master Name]],3,0),"")</f>
        <v/>
      </c>
      <c r="K4579" s="1" t="str">
        <f>IFERROR(VLOOKUP(Table49[[#This Row],[ITEM CODE]],Table2[[Item Code]:[Master Name]],9,0),"")</f>
        <v/>
      </c>
      <c r="L4579" s="1" t="str">
        <f>IFERROR(VLOOKUP(Table49[[#This Row],[ITEM CODE]],Table2[[Item Code]:[Master Name]],8,0),"")</f>
        <v/>
      </c>
      <c r="M4579" s="41"/>
      <c r="N4579" s="66">
        <f>IFERROR(VLOOKUP(Table49[[#This Row],[ITEM CODE]],Table2[[#All],[Item Code]:[Unit Cost]],10,0),0)</f>
        <v>0</v>
      </c>
      <c r="O4579" s="134">
        <f>IFERROR(VLOOKUP(Table49[[#This Row],[ITEM CODE]],Table2[[#All],[Item Code]:[Unit Cost]],10,0),0)</f>
        <v>0</v>
      </c>
      <c r="P4579" s="56"/>
      <c r="Q4579" s="58"/>
      <c r="R4579" s="58">
        <f>Table49[[#This Row],[QUANTITY]]*Table49[[#This Row],[INV Prices]]</f>
        <v>0</v>
      </c>
      <c r="S4579" s="67"/>
      <c r="V4579" s="41"/>
      <c r="W4579" s="4" t="str">
        <f>IFERROR(VLOOKUP(Table49[[#This Row],[ITEM CODE]],Table2[[Item Code]:[Category ]],6,0),"")</f>
        <v/>
      </c>
      <c r="X4579" s="1" t="str">
        <f>IFERROR(VLOOKUP(Table49[[#This Row],[ITEM CODE]],Table2[[Item Code]:[Sub Category]],7,0),"")</f>
        <v/>
      </c>
      <c r="Y4579" s="68" t="str">
        <f>Table49[[#This Row],[PO Number]]&amp;COUNTIFS($E$5:E4579,E4579)</f>
        <v>0</v>
      </c>
    </row>
    <row r="4580" spans="1:25" ht="14.7" customHeight="1" x14ac:dyDescent="0.3">
      <c r="A4580" s="1" t="str">
        <f>IF(Table49[[#This Row],[ITEM NAME]]="","",ROW()-4)</f>
        <v/>
      </c>
      <c r="B4580" s="68"/>
      <c r="C4580" s="4" t="str">
        <f>IFERROR(VLOOKUP(B4580,Table14[],3,0),"")</f>
        <v/>
      </c>
      <c r="D4580" s="4" t="str">
        <f>IFERROR(VLOOKUP(B4580,Table14[],2,0),"")</f>
        <v/>
      </c>
      <c r="E4580" s="4"/>
      <c r="H4580" s="41" t="str">
        <f>IFERROR(VLOOKUP(Table49[[#This Row],[ITEM CODE]],Table2[[Item Code]:[Master Name]],2,0),"")</f>
        <v/>
      </c>
      <c r="I4580" s="41"/>
      <c r="J4580" s="65" t="str">
        <f>IFERROR(VLOOKUP(Table49[[#This Row],[ITEM CODE]],Table2[[Item Code]:[Master Name]],3,0),"")</f>
        <v/>
      </c>
      <c r="K4580" s="1" t="str">
        <f>IFERROR(VLOOKUP(Table49[[#This Row],[ITEM CODE]],Table2[[Item Code]:[Master Name]],9,0),"")</f>
        <v/>
      </c>
      <c r="L4580" s="1" t="str">
        <f>IFERROR(VLOOKUP(Table49[[#This Row],[ITEM CODE]],Table2[[Item Code]:[Master Name]],8,0),"")</f>
        <v/>
      </c>
      <c r="M4580" s="41"/>
      <c r="N4580" s="66">
        <f>IFERROR(VLOOKUP(Table49[[#This Row],[ITEM CODE]],Table2[[#All],[Item Code]:[Unit Cost]],10,0),0)</f>
        <v>0</v>
      </c>
      <c r="O4580" s="134">
        <f>IFERROR(VLOOKUP(Table49[[#This Row],[ITEM CODE]],Table2[[#All],[Item Code]:[Unit Cost]],10,0),0)</f>
        <v>0</v>
      </c>
      <c r="P4580" s="56"/>
      <c r="Q4580" s="58"/>
      <c r="R4580" s="58">
        <f>Table49[[#This Row],[QUANTITY]]*Table49[[#This Row],[INV Prices]]</f>
        <v>0</v>
      </c>
      <c r="S4580" s="67"/>
      <c r="V4580" s="41"/>
      <c r="W4580" s="4" t="str">
        <f>IFERROR(VLOOKUP(Table49[[#This Row],[ITEM CODE]],Table2[[Item Code]:[Category ]],6,0),"")</f>
        <v/>
      </c>
      <c r="X4580" s="1" t="str">
        <f>IFERROR(VLOOKUP(Table49[[#This Row],[ITEM CODE]],Table2[[Item Code]:[Sub Category]],7,0),"")</f>
        <v/>
      </c>
      <c r="Y4580" s="68" t="str">
        <f>Table49[[#This Row],[PO Number]]&amp;COUNTIFS($E$5:E4580,E4580)</f>
        <v>0</v>
      </c>
    </row>
    <row r="4581" spans="1:25" ht="14.7" customHeight="1" x14ac:dyDescent="0.3">
      <c r="A4581" s="1" t="str">
        <f>IF(Table49[[#This Row],[ITEM NAME]]="","",ROW()-4)</f>
        <v/>
      </c>
      <c r="B4581" s="68"/>
      <c r="C4581" s="4" t="str">
        <f>IFERROR(VLOOKUP(B4581,Table14[],3,0),"")</f>
        <v/>
      </c>
      <c r="D4581" s="4" t="str">
        <f>IFERROR(VLOOKUP(B4581,Table14[],2,0),"")</f>
        <v/>
      </c>
      <c r="E4581" s="4"/>
      <c r="H4581" s="41" t="str">
        <f>IFERROR(VLOOKUP(Table49[[#This Row],[ITEM CODE]],Table2[[Item Code]:[Master Name]],2,0),"")</f>
        <v/>
      </c>
      <c r="I4581" s="41"/>
      <c r="J4581" s="65" t="str">
        <f>IFERROR(VLOOKUP(Table49[[#This Row],[ITEM CODE]],Table2[[Item Code]:[Master Name]],3,0),"")</f>
        <v/>
      </c>
      <c r="K4581" s="1" t="str">
        <f>IFERROR(VLOOKUP(Table49[[#This Row],[ITEM CODE]],Table2[[Item Code]:[Master Name]],9,0),"")</f>
        <v/>
      </c>
      <c r="L4581" s="1" t="str">
        <f>IFERROR(VLOOKUP(Table49[[#This Row],[ITEM CODE]],Table2[[Item Code]:[Master Name]],8,0),"")</f>
        <v/>
      </c>
      <c r="M4581" s="41"/>
      <c r="N4581" s="66">
        <f>IFERROR(VLOOKUP(Table49[[#This Row],[ITEM CODE]],Table2[[#All],[Item Code]:[Unit Cost]],10,0),0)</f>
        <v>0</v>
      </c>
      <c r="O4581" s="134">
        <f>IFERROR(VLOOKUP(Table49[[#This Row],[ITEM CODE]],Table2[[#All],[Item Code]:[Unit Cost]],10,0),0)</f>
        <v>0</v>
      </c>
      <c r="P4581" s="56"/>
      <c r="Q4581" s="58"/>
      <c r="R4581" s="58">
        <f>Table49[[#This Row],[QUANTITY]]*Table49[[#This Row],[INV Prices]]</f>
        <v>0</v>
      </c>
      <c r="S4581" s="67"/>
      <c r="V4581" s="41"/>
      <c r="W4581" s="4" t="str">
        <f>IFERROR(VLOOKUP(Table49[[#This Row],[ITEM CODE]],Table2[[Item Code]:[Category ]],6,0),"")</f>
        <v/>
      </c>
      <c r="X4581" s="1" t="str">
        <f>IFERROR(VLOOKUP(Table49[[#This Row],[ITEM CODE]],Table2[[Item Code]:[Sub Category]],7,0),"")</f>
        <v/>
      </c>
      <c r="Y4581" s="68" t="str">
        <f>Table49[[#This Row],[PO Number]]&amp;COUNTIFS($E$5:E4581,E4581)</f>
        <v>0</v>
      </c>
    </row>
    <row r="4582" spans="1:25" ht="14.7" customHeight="1" x14ac:dyDescent="0.3">
      <c r="A4582" s="1" t="str">
        <f>IF(Table49[[#This Row],[ITEM NAME]]="","",ROW()-4)</f>
        <v/>
      </c>
      <c r="B4582" s="68"/>
      <c r="C4582" s="4" t="str">
        <f>IFERROR(VLOOKUP(B4582,Table14[],3,0),"")</f>
        <v/>
      </c>
      <c r="D4582" s="4" t="str">
        <f>IFERROR(VLOOKUP(B4582,Table14[],2,0),"")</f>
        <v/>
      </c>
      <c r="E4582" s="4"/>
      <c r="H4582" s="41" t="str">
        <f>IFERROR(VLOOKUP(Table49[[#This Row],[ITEM CODE]],Table2[[Item Code]:[Master Name]],2,0),"")</f>
        <v/>
      </c>
      <c r="I4582" s="41"/>
      <c r="J4582" s="65" t="str">
        <f>IFERROR(VLOOKUP(Table49[[#This Row],[ITEM CODE]],Table2[[Item Code]:[Master Name]],3,0),"")</f>
        <v/>
      </c>
      <c r="K4582" s="1" t="str">
        <f>IFERROR(VLOOKUP(Table49[[#This Row],[ITEM CODE]],Table2[[Item Code]:[Master Name]],9,0),"")</f>
        <v/>
      </c>
      <c r="L4582" s="1" t="str">
        <f>IFERROR(VLOOKUP(Table49[[#This Row],[ITEM CODE]],Table2[[Item Code]:[Master Name]],8,0),"")</f>
        <v/>
      </c>
      <c r="M4582" s="41"/>
      <c r="N4582" s="66">
        <f>IFERROR(VLOOKUP(Table49[[#This Row],[ITEM CODE]],Table2[[#All],[Item Code]:[Unit Cost]],10,0),0)</f>
        <v>0</v>
      </c>
      <c r="O4582" s="134">
        <f>IFERROR(VLOOKUP(Table49[[#This Row],[ITEM CODE]],Table2[[#All],[Item Code]:[Unit Cost]],10,0),0)</f>
        <v>0</v>
      </c>
      <c r="P4582" s="56"/>
      <c r="Q4582" s="58"/>
      <c r="R4582" s="58">
        <f>Table49[[#This Row],[QUANTITY]]*Table49[[#This Row],[INV Prices]]</f>
        <v>0</v>
      </c>
      <c r="S4582" s="67"/>
      <c r="V4582" s="41"/>
      <c r="W4582" s="4" t="str">
        <f>IFERROR(VLOOKUP(Table49[[#This Row],[ITEM CODE]],Table2[[Item Code]:[Category ]],6,0),"")</f>
        <v/>
      </c>
      <c r="X4582" s="1" t="str">
        <f>IFERROR(VLOOKUP(Table49[[#This Row],[ITEM CODE]],Table2[[Item Code]:[Sub Category]],7,0),"")</f>
        <v/>
      </c>
      <c r="Y4582" s="68" t="str">
        <f>Table49[[#This Row],[PO Number]]&amp;COUNTIFS($E$5:E4582,E4582)</f>
        <v>0</v>
      </c>
    </row>
    <row r="4583" spans="1:25" ht="14.7" customHeight="1" x14ac:dyDescent="0.3">
      <c r="A4583" s="1" t="str">
        <f>IF(Table49[[#This Row],[ITEM NAME]]="","",ROW()-4)</f>
        <v/>
      </c>
      <c r="B4583" s="68"/>
      <c r="C4583" s="4" t="str">
        <f>IFERROR(VLOOKUP(B4583,Table14[],3,0),"")</f>
        <v/>
      </c>
      <c r="D4583" s="4" t="str">
        <f>IFERROR(VLOOKUP(B4583,Table14[],2,0),"")</f>
        <v/>
      </c>
      <c r="E4583" s="4"/>
      <c r="H4583" s="41" t="str">
        <f>IFERROR(VLOOKUP(Table49[[#This Row],[ITEM CODE]],Table2[[Item Code]:[Master Name]],2,0),"")</f>
        <v/>
      </c>
      <c r="I4583" s="41"/>
      <c r="J4583" s="65" t="str">
        <f>IFERROR(VLOOKUP(Table49[[#This Row],[ITEM CODE]],Table2[[Item Code]:[Master Name]],3,0),"")</f>
        <v/>
      </c>
      <c r="K4583" s="1" t="str">
        <f>IFERROR(VLOOKUP(Table49[[#This Row],[ITEM CODE]],Table2[[Item Code]:[Master Name]],9,0),"")</f>
        <v/>
      </c>
      <c r="L4583" s="1" t="str">
        <f>IFERROR(VLOOKUP(Table49[[#This Row],[ITEM CODE]],Table2[[Item Code]:[Master Name]],8,0),"")</f>
        <v/>
      </c>
      <c r="M4583" s="41"/>
      <c r="N4583" s="66">
        <f>IFERROR(VLOOKUP(Table49[[#This Row],[ITEM CODE]],Table2[[#All],[Item Code]:[Unit Cost]],10,0),0)</f>
        <v>0</v>
      </c>
      <c r="O4583" s="134">
        <f>IFERROR(VLOOKUP(Table49[[#This Row],[ITEM CODE]],Table2[[#All],[Item Code]:[Unit Cost]],10,0),0)</f>
        <v>0</v>
      </c>
      <c r="P4583" s="56"/>
      <c r="Q4583" s="58"/>
      <c r="R4583" s="58">
        <f>Table49[[#This Row],[QUANTITY]]*Table49[[#This Row],[INV Prices]]</f>
        <v>0</v>
      </c>
      <c r="S4583" s="67"/>
      <c r="V4583" s="41"/>
      <c r="W4583" s="4" t="str">
        <f>IFERROR(VLOOKUP(Table49[[#This Row],[ITEM CODE]],Table2[[Item Code]:[Category ]],6,0),"")</f>
        <v/>
      </c>
      <c r="X4583" s="1" t="str">
        <f>IFERROR(VLOOKUP(Table49[[#This Row],[ITEM CODE]],Table2[[Item Code]:[Sub Category]],7,0),"")</f>
        <v/>
      </c>
      <c r="Y4583" s="68" t="str">
        <f>Table49[[#This Row],[PO Number]]&amp;COUNTIFS($E$5:E4583,E4583)</f>
        <v>0</v>
      </c>
    </row>
    <row r="4584" spans="1:25" ht="14.7" customHeight="1" x14ac:dyDescent="0.3">
      <c r="A4584" s="1" t="str">
        <f>IF(Table49[[#This Row],[ITEM NAME]]="","",ROW()-4)</f>
        <v/>
      </c>
      <c r="B4584" s="68"/>
      <c r="C4584" s="4" t="str">
        <f>IFERROR(VLOOKUP(B4584,Table14[],3,0),"")</f>
        <v/>
      </c>
      <c r="D4584" s="4" t="str">
        <f>IFERROR(VLOOKUP(B4584,Table14[],2,0),"")</f>
        <v/>
      </c>
      <c r="E4584" s="4"/>
      <c r="H4584" s="41" t="str">
        <f>IFERROR(VLOOKUP(Table49[[#This Row],[ITEM CODE]],Table2[[Item Code]:[Master Name]],2,0),"")</f>
        <v/>
      </c>
      <c r="I4584" s="41"/>
      <c r="J4584" s="65" t="str">
        <f>IFERROR(VLOOKUP(Table49[[#This Row],[ITEM CODE]],Table2[[Item Code]:[Master Name]],3,0),"")</f>
        <v/>
      </c>
      <c r="K4584" s="1" t="str">
        <f>IFERROR(VLOOKUP(Table49[[#This Row],[ITEM CODE]],Table2[[Item Code]:[Master Name]],9,0),"")</f>
        <v/>
      </c>
      <c r="L4584" s="1" t="str">
        <f>IFERROR(VLOOKUP(Table49[[#This Row],[ITEM CODE]],Table2[[Item Code]:[Master Name]],8,0),"")</f>
        <v/>
      </c>
      <c r="M4584" s="41"/>
      <c r="N4584" s="66">
        <f>IFERROR(VLOOKUP(Table49[[#This Row],[ITEM CODE]],Table2[[#All],[Item Code]:[Unit Cost]],10,0),0)</f>
        <v>0</v>
      </c>
      <c r="O4584" s="134">
        <f>IFERROR(VLOOKUP(Table49[[#This Row],[ITEM CODE]],Table2[[#All],[Item Code]:[Unit Cost]],10,0),0)</f>
        <v>0</v>
      </c>
      <c r="P4584" s="56"/>
      <c r="Q4584" s="58"/>
      <c r="R4584" s="58">
        <f>Table49[[#This Row],[QUANTITY]]*Table49[[#This Row],[INV Prices]]</f>
        <v>0</v>
      </c>
      <c r="S4584" s="67"/>
      <c r="V4584" s="41"/>
      <c r="W4584" s="4" t="str">
        <f>IFERROR(VLOOKUP(Table49[[#This Row],[ITEM CODE]],Table2[[Item Code]:[Category ]],6,0),"")</f>
        <v/>
      </c>
      <c r="X4584" s="1" t="str">
        <f>IFERROR(VLOOKUP(Table49[[#This Row],[ITEM CODE]],Table2[[Item Code]:[Sub Category]],7,0),"")</f>
        <v/>
      </c>
      <c r="Y4584" s="68" t="str">
        <f>Table49[[#This Row],[PO Number]]&amp;COUNTIFS($E$5:E4584,E4584)</f>
        <v>0</v>
      </c>
    </row>
    <row r="4585" spans="1:25" ht="14.7" customHeight="1" x14ac:dyDescent="0.3">
      <c r="A4585" s="1" t="str">
        <f>IF(Table49[[#This Row],[ITEM NAME]]="","",ROW()-4)</f>
        <v/>
      </c>
      <c r="B4585" s="68"/>
      <c r="C4585" s="4" t="str">
        <f>IFERROR(VLOOKUP(B4585,Table14[],3,0),"")</f>
        <v/>
      </c>
      <c r="D4585" s="4" t="str">
        <f>IFERROR(VLOOKUP(B4585,Table14[],2,0),"")</f>
        <v/>
      </c>
      <c r="E4585" s="4"/>
      <c r="H4585" s="41" t="str">
        <f>IFERROR(VLOOKUP(Table49[[#This Row],[ITEM CODE]],Table2[[Item Code]:[Master Name]],2,0),"")</f>
        <v/>
      </c>
      <c r="I4585" s="41"/>
      <c r="J4585" s="65" t="str">
        <f>IFERROR(VLOOKUP(Table49[[#This Row],[ITEM CODE]],Table2[[Item Code]:[Master Name]],3,0),"")</f>
        <v/>
      </c>
      <c r="K4585" s="1" t="str">
        <f>IFERROR(VLOOKUP(Table49[[#This Row],[ITEM CODE]],Table2[[Item Code]:[Master Name]],9,0),"")</f>
        <v/>
      </c>
      <c r="L4585" s="1" t="str">
        <f>IFERROR(VLOOKUP(Table49[[#This Row],[ITEM CODE]],Table2[[Item Code]:[Master Name]],8,0),"")</f>
        <v/>
      </c>
      <c r="M4585" s="41"/>
      <c r="N4585" s="66">
        <f>IFERROR(VLOOKUP(Table49[[#This Row],[ITEM CODE]],Table2[[#All],[Item Code]:[Unit Cost]],10,0),0)</f>
        <v>0</v>
      </c>
      <c r="O4585" s="134">
        <f>IFERROR(VLOOKUP(Table49[[#This Row],[ITEM CODE]],Table2[[#All],[Item Code]:[Unit Cost]],10,0),0)</f>
        <v>0</v>
      </c>
      <c r="P4585" s="56"/>
      <c r="Q4585" s="58"/>
      <c r="R4585" s="58">
        <f>Table49[[#This Row],[QUANTITY]]*Table49[[#This Row],[INV Prices]]</f>
        <v>0</v>
      </c>
      <c r="S4585" s="67"/>
      <c r="V4585" s="41"/>
      <c r="W4585" s="4" t="str">
        <f>IFERROR(VLOOKUP(Table49[[#This Row],[ITEM CODE]],Table2[[Item Code]:[Category ]],6,0),"")</f>
        <v/>
      </c>
      <c r="X4585" s="1" t="str">
        <f>IFERROR(VLOOKUP(Table49[[#This Row],[ITEM CODE]],Table2[[Item Code]:[Sub Category]],7,0),"")</f>
        <v/>
      </c>
      <c r="Y4585" s="68" t="str">
        <f>Table49[[#This Row],[PO Number]]&amp;COUNTIFS($E$5:E4585,E4585)</f>
        <v>0</v>
      </c>
    </row>
    <row r="4586" spans="1:25" ht="14.7" customHeight="1" x14ac:dyDescent="0.3">
      <c r="A4586" s="1" t="str">
        <f>IF(Table49[[#This Row],[ITEM NAME]]="","",ROW()-4)</f>
        <v/>
      </c>
      <c r="B4586" s="68"/>
      <c r="C4586" s="4" t="str">
        <f>IFERROR(VLOOKUP(B4586,Table14[],3,0),"")</f>
        <v/>
      </c>
      <c r="D4586" s="4" t="str">
        <f>IFERROR(VLOOKUP(B4586,Table14[],2,0),"")</f>
        <v/>
      </c>
      <c r="E4586" s="4"/>
      <c r="H4586" s="41" t="str">
        <f>IFERROR(VLOOKUP(Table49[[#This Row],[ITEM CODE]],Table2[[Item Code]:[Master Name]],2,0),"")</f>
        <v/>
      </c>
      <c r="I4586" s="41"/>
      <c r="J4586" s="65" t="str">
        <f>IFERROR(VLOOKUP(Table49[[#This Row],[ITEM CODE]],Table2[[Item Code]:[Master Name]],3,0),"")</f>
        <v/>
      </c>
      <c r="K4586" s="1" t="str">
        <f>IFERROR(VLOOKUP(Table49[[#This Row],[ITEM CODE]],Table2[[Item Code]:[Master Name]],9,0),"")</f>
        <v/>
      </c>
      <c r="L4586" s="1" t="str">
        <f>IFERROR(VLOOKUP(Table49[[#This Row],[ITEM CODE]],Table2[[Item Code]:[Master Name]],8,0),"")</f>
        <v/>
      </c>
      <c r="M4586" s="41"/>
      <c r="N4586" s="66">
        <f>IFERROR(VLOOKUP(Table49[[#This Row],[ITEM CODE]],Table2[[#All],[Item Code]:[Unit Cost]],10,0),0)</f>
        <v>0</v>
      </c>
      <c r="O4586" s="134">
        <f>IFERROR(VLOOKUP(Table49[[#This Row],[ITEM CODE]],Table2[[#All],[Item Code]:[Unit Cost]],10,0),0)</f>
        <v>0</v>
      </c>
      <c r="P4586" s="56"/>
      <c r="Q4586" s="58"/>
      <c r="R4586" s="58">
        <f>Table49[[#This Row],[QUANTITY]]*Table49[[#This Row],[INV Prices]]</f>
        <v>0</v>
      </c>
      <c r="S4586" s="67"/>
      <c r="V4586" s="41"/>
      <c r="W4586" s="4" t="str">
        <f>IFERROR(VLOOKUP(Table49[[#This Row],[ITEM CODE]],Table2[[Item Code]:[Category ]],6,0),"")</f>
        <v/>
      </c>
      <c r="X4586" s="1" t="str">
        <f>IFERROR(VLOOKUP(Table49[[#This Row],[ITEM CODE]],Table2[[Item Code]:[Sub Category]],7,0),"")</f>
        <v/>
      </c>
      <c r="Y4586" s="68" t="str">
        <f>Table49[[#This Row],[PO Number]]&amp;COUNTIFS($E$5:E4586,E4586)</f>
        <v>0</v>
      </c>
    </row>
    <row r="4587" spans="1:25" ht="14.7" customHeight="1" x14ac:dyDescent="0.3">
      <c r="A4587" s="1" t="str">
        <f>IF(Table49[[#This Row],[ITEM NAME]]="","",ROW()-4)</f>
        <v/>
      </c>
      <c r="B4587" s="68"/>
      <c r="C4587" s="4" t="str">
        <f>IFERROR(VLOOKUP(B4587,Table14[],3,0),"")</f>
        <v/>
      </c>
      <c r="D4587" s="4" t="str">
        <f>IFERROR(VLOOKUP(B4587,Table14[],2,0),"")</f>
        <v/>
      </c>
      <c r="E4587" s="4"/>
      <c r="H4587" s="41" t="str">
        <f>IFERROR(VLOOKUP(Table49[[#This Row],[ITEM CODE]],Table2[[Item Code]:[Master Name]],2,0),"")</f>
        <v/>
      </c>
      <c r="I4587" s="41"/>
      <c r="J4587" s="65" t="str">
        <f>IFERROR(VLOOKUP(Table49[[#This Row],[ITEM CODE]],Table2[[Item Code]:[Master Name]],3,0),"")</f>
        <v/>
      </c>
      <c r="K4587" s="1" t="str">
        <f>IFERROR(VLOOKUP(Table49[[#This Row],[ITEM CODE]],Table2[[Item Code]:[Master Name]],9,0),"")</f>
        <v/>
      </c>
      <c r="L4587" s="1" t="str">
        <f>IFERROR(VLOOKUP(Table49[[#This Row],[ITEM CODE]],Table2[[Item Code]:[Master Name]],8,0),"")</f>
        <v/>
      </c>
      <c r="M4587" s="41"/>
      <c r="N4587" s="66">
        <f>IFERROR(VLOOKUP(Table49[[#This Row],[ITEM CODE]],Table2[[#All],[Item Code]:[Unit Cost]],10,0),0)</f>
        <v>0</v>
      </c>
      <c r="O4587" s="134">
        <f>IFERROR(VLOOKUP(Table49[[#This Row],[ITEM CODE]],Table2[[#All],[Item Code]:[Unit Cost]],10,0),0)</f>
        <v>0</v>
      </c>
      <c r="P4587" s="56"/>
      <c r="Q4587" s="58"/>
      <c r="R4587" s="58">
        <f>Table49[[#This Row],[QUANTITY]]*Table49[[#This Row],[INV Prices]]</f>
        <v>0</v>
      </c>
      <c r="S4587" s="67"/>
      <c r="V4587" s="41"/>
      <c r="W4587" s="4" t="str">
        <f>IFERROR(VLOOKUP(Table49[[#This Row],[ITEM CODE]],Table2[[Item Code]:[Category ]],6,0),"")</f>
        <v/>
      </c>
      <c r="X4587" s="1" t="str">
        <f>IFERROR(VLOOKUP(Table49[[#This Row],[ITEM CODE]],Table2[[Item Code]:[Sub Category]],7,0),"")</f>
        <v/>
      </c>
      <c r="Y4587" s="68" t="str">
        <f>Table49[[#This Row],[PO Number]]&amp;COUNTIFS($E$5:E4587,E4587)</f>
        <v>0</v>
      </c>
    </row>
    <row r="4588" spans="1:25" ht="14.7" customHeight="1" x14ac:dyDescent="0.3">
      <c r="A4588" s="1" t="str">
        <f>IF(Table49[[#This Row],[ITEM NAME]]="","",ROW()-4)</f>
        <v/>
      </c>
      <c r="B4588" s="68"/>
      <c r="C4588" s="4" t="str">
        <f>IFERROR(VLOOKUP(B4588,Table14[],3,0),"")</f>
        <v/>
      </c>
      <c r="D4588" s="4" t="str">
        <f>IFERROR(VLOOKUP(B4588,Table14[],2,0),"")</f>
        <v/>
      </c>
      <c r="E4588" s="4"/>
      <c r="H4588" s="41" t="str">
        <f>IFERROR(VLOOKUP(Table49[[#This Row],[ITEM CODE]],Table2[[Item Code]:[Master Name]],2,0),"")</f>
        <v/>
      </c>
      <c r="I4588" s="41"/>
      <c r="J4588" s="65" t="str">
        <f>IFERROR(VLOOKUP(Table49[[#This Row],[ITEM CODE]],Table2[[Item Code]:[Master Name]],3,0),"")</f>
        <v/>
      </c>
      <c r="K4588" s="1" t="str">
        <f>IFERROR(VLOOKUP(Table49[[#This Row],[ITEM CODE]],Table2[[Item Code]:[Master Name]],9,0),"")</f>
        <v/>
      </c>
      <c r="L4588" s="1" t="str">
        <f>IFERROR(VLOOKUP(Table49[[#This Row],[ITEM CODE]],Table2[[Item Code]:[Master Name]],8,0),"")</f>
        <v/>
      </c>
      <c r="M4588" s="41"/>
      <c r="N4588" s="66">
        <f>IFERROR(VLOOKUP(Table49[[#This Row],[ITEM CODE]],Table2[[#All],[Item Code]:[Unit Cost]],10,0),0)</f>
        <v>0</v>
      </c>
      <c r="O4588" s="134">
        <f>IFERROR(VLOOKUP(Table49[[#This Row],[ITEM CODE]],Table2[[#All],[Item Code]:[Unit Cost]],10,0),0)</f>
        <v>0</v>
      </c>
      <c r="P4588" s="56"/>
      <c r="Q4588" s="58"/>
      <c r="R4588" s="58">
        <f>Table49[[#This Row],[QUANTITY]]*Table49[[#This Row],[INV Prices]]</f>
        <v>0</v>
      </c>
      <c r="S4588" s="67"/>
      <c r="V4588" s="41"/>
      <c r="W4588" s="4" t="str">
        <f>IFERROR(VLOOKUP(Table49[[#This Row],[ITEM CODE]],Table2[[Item Code]:[Category ]],6,0),"")</f>
        <v/>
      </c>
      <c r="X4588" s="1" t="str">
        <f>IFERROR(VLOOKUP(Table49[[#This Row],[ITEM CODE]],Table2[[Item Code]:[Sub Category]],7,0),"")</f>
        <v/>
      </c>
      <c r="Y4588" s="68" t="str">
        <f>Table49[[#This Row],[PO Number]]&amp;COUNTIFS($E$5:E4588,E4588)</f>
        <v>0</v>
      </c>
    </row>
    <row r="4589" spans="1:25" ht="14.7" customHeight="1" x14ac:dyDescent="0.3">
      <c r="A4589" s="1" t="str">
        <f>IF(Table49[[#This Row],[ITEM NAME]]="","",ROW()-4)</f>
        <v/>
      </c>
      <c r="B4589" s="68"/>
      <c r="C4589" s="4" t="str">
        <f>IFERROR(VLOOKUP(B4589,Table14[],3,0),"")</f>
        <v/>
      </c>
      <c r="D4589" s="4" t="str">
        <f>IFERROR(VLOOKUP(B4589,Table14[],2,0),"")</f>
        <v/>
      </c>
      <c r="E4589" s="4"/>
      <c r="H4589" s="41" t="str">
        <f>IFERROR(VLOOKUP(Table49[[#This Row],[ITEM CODE]],Table2[[Item Code]:[Master Name]],2,0),"")</f>
        <v/>
      </c>
      <c r="I4589" s="41"/>
      <c r="J4589" s="65" t="str">
        <f>IFERROR(VLOOKUP(Table49[[#This Row],[ITEM CODE]],Table2[[Item Code]:[Master Name]],3,0),"")</f>
        <v/>
      </c>
      <c r="K4589" s="1" t="str">
        <f>IFERROR(VLOOKUP(Table49[[#This Row],[ITEM CODE]],Table2[[Item Code]:[Master Name]],9,0),"")</f>
        <v/>
      </c>
      <c r="L4589" s="1" t="str">
        <f>IFERROR(VLOOKUP(Table49[[#This Row],[ITEM CODE]],Table2[[Item Code]:[Master Name]],8,0),"")</f>
        <v/>
      </c>
      <c r="M4589" s="41"/>
      <c r="N4589" s="66">
        <f>IFERROR(VLOOKUP(Table49[[#This Row],[ITEM CODE]],Table2[[#All],[Item Code]:[Unit Cost]],10,0),0)</f>
        <v>0</v>
      </c>
      <c r="O4589" s="134">
        <f>IFERROR(VLOOKUP(Table49[[#This Row],[ITEM CODE]],Table2[[#All],[Item Code]:[Unit Cost]],10,0),0)</f>
        <v>0</v>
      </c>
      <c r="P4589" s="56"/>
      <c r="Q4589" s="58"/>
      <c r="R4589" s="58">
        <f>Table49[[#This Row],[QUANTITY]]*Table49[[#This Row],[INV Prices]]</f>
        <v>0</v>
      </c>
      <c r="S4589" s="67"/>
      <c r="V4589" s="41"/>
      <c r="W4589" s="4" t="str">
        <f>IFERROR(VLOOKUP(Table49[[#This Row],[ITEM CODE]],Table2[[Item Code]:[Category ]],6,0),"")</f>
        <v/>
      </c>
      <c r="X4589" s="1" t="str">
        <f>IFERROR(VLOOKUP(Table49[[#This Row],[ITEM CODE]],Table2[[Item Code]:[Sub Category]],7,0),"")</f>
        <v/>
      </c>
      <c r="Y4589" s="68" t="str">
        <f>Table49[[#This Row],[PO Number]]&amp;COUNTIFS($E$5:E4589,E4589)</f>
        <v>0</v>
      </c>
    </row>
    <row r="4590" spans="1:25" ht="14.7" customHeight="1" x14ac:dyDescent="0.3">
      <c r="A4590" s="1" t="str">
        <f>IF(Table49[[#This Row],[ITEM NAME]]="","",ROW()-4)</f>
        <v/>
      </c>
      <c r="B4590" s="68"/>
      <c r="C4590" s="4" t="str">
        <f>IFERROR(VLOOKUP(B4590,Table14[],3,0),"")</f>
        <v/>
      </c>
      <c r="D4590" s="4" t="str">
        <f>IFERROR(VLOOKUP(B4590,Table14[],2,0),"")</f>
        <v/>
      </c>
      <c r="E4590" s="4"/>
      <c r="H4590" s="41" t="str">
        <f>IFERROR(VLOOKUP(Table49[[#This Row],[ITEM CODE]],Table2[[Item Code]:[Master Name]],2,0),"")</f>
        <v/>
      </c>
      <c r="I4590" s="41"/>
      <c r="J4590" s="65" t="str">
        <f>IFERROR(VLOOKUP(Table49[[#This Row],[ITEM CODE]],Table2[[Item Code]:[Master Name]],3,0),"")</f>
        <v/>
      </c>
      <c r="K4590" s="1" t="str">
        <f>IFERROR(VLOOKUP(Table49[[#This Row],[ITEM CODE]],Table2[[Item Code]:[Master Name]],9,0),"")</f>
        <v/>
      </c>
      <c r="L4590" s="1" t="str">
        <f>IFERROR(VLOOKUP(Table49[[#This Row],[ITEM CODE]],Table2[[Item Code]:[Master Name]],8,0),"")</f>
        <v/>
      </c>
      <c r="M4590" s="41"/>
      <c r="N4590" s="66">
        <f>IFERROR(VLOOKUP(Table49[[#This Row],[ITEM CODE]],Table2[[#All],[Item Code]:[Unit Cost]],10,0),0)</f>
        <v>0</v>
      </c>
      <c r="O4590" s="134">
        <f>IFERROR(VLOOKUP(Table49[[#This Row],[ITEM CODE]],Table2[[#All],[Item Code]:[Unit Cost]],10,0),0)</f>
        <v>0</v>
      </c>
      <c r="P4590" s="56"/>
      <c r="Q4590" s="58"/>
      <c r="R4590" s="58">
        <f>Table49[[#This Row],[QUANTITY]]*Table49[[#This Row],[INV Prices]]</f>
        <v>0</v>
      </c>
      <c r="S4590" s="67"/>
      <c r="V4590" s="41"/>
      <c r="W4590" s="4" t="str">
        <f>IFERROR(VLOOKUP(Table49[[#This Row],[ITEM CODE]],Table2[[Item Code]:[Category ]],6,0),"")</f>
        <v/>
      </c>
      <c r="X4590" s="1" t="str">
        <f>IFERROR(VLOOKUP(Table49[[#This Row],[ITEM CODE]],Table2[[Item Code]:[Sub Category]],7,0),"")</f>
        <v/>
      </c>
      <c r="Y4590" s="68" t="str">
        <f>Table49[[#This Row],[PO Number]]&amp;COUNTIFS($E$5:E4590,E4590)</f>
        <v>0</v>
      </c>
    </row>
    <row r="4591" spans="1:25" ht="14.7" customHeight="1" x14ac:dyDescent="0.3">
      <c r="A4591" s="1" t="str">
        <f>IF(Table49[[#This Row],[ITEM NAME]]="","",ROW()-4)</f>
        <v/>
      </c>
      <c r="B4591" s="68"/>
      <c r="C4591" s="4" t="str">
        <f>IFERROR(VLOOKUP(B4591,Table14[],3,0),"")</f>
        <v/>
      </c>
      <c r="D4591" s="4" t="str">
        <f>IFERROR(VLOOKUP(B4591,Table14[],2,0),"")</f>
        <v/>
      </c>
      <c r="E4591" s="4"/>
      <c r="H4591" s="41" t="str">
        <f>IFERROR(VLOOKUP(Table49[[#This Row],[ITEM CODE]],Table2[[Item Code]:[Master Name]],2,0),"")</f>
        <v/>
      </c>
      <c r="I4591" s="41"/>
      <c r="J4591" s="65" t="str">
        <f>IFERROR(VLOOKUP(Table49[[#This Row],[ITEM CODE]],Table2[[Item Code]:[Master Name]],3,0),"")</f>
        <v/>
      </c>
      <c r="K4591" s="1" t="str">
        <f>IFERROR(VLOOKUP(Table49[[#This Row],[ITEM CODE]],Table2[[Item Code]:[Master Name]],9,0),"")</f>
        <v/>
      </c>
      <c r="L4591" s="1" t="str">
        <f>IFERROR(VLOOKUP(Table49[[#This Row],[ITEM CODE]],Table2[[Item Code]:[Master Name]],8,0),"")</f>
        <v/>
      </c>
      <c r="M4591" s="41"/>
      <c r="N4591" s="66">
        <f>IFERROR(VLOOKUP(Table49[[#This Row],[ITEM CODE]],Table2[[#All],[Item Code]:[Unit Cost]],10,0),0)</f>
        <v>0</v>
      </c>
      <c r="O4591" s="134">
        <f>IFERROR(VLOOKUP(Table49[[#This Row],[ITEM CODE]],Table2[[#All],[Item Code]:[Unit Cost]],10,0),0)</f>
        <v>0</v>
      </c>
      <c r="P4591" s="56"/>
      <c r="Q4591" s="58"/>
      <c r="R4591" s="58">
        <f>Table49[[#This Row],[QUANTITY]]*Table49[[#This Row],[INV Prices]]</f>
        <v>0</v>
      </c>
      <c r="S4591" s="67"/>
      <c r="V4591" s="41"/>
      <c r="W4591" s="4" t="str">
        <f>IFERROR(VLOOKUP(Table49[[#This Row],[ITEM CODE]],Table2[[Item Code]:[Category ]],6,0),"")</f>
        <v/>
      </c>
      <c r="X4591" s="1" t="str">
        <f>IFERROR(VLOOKUP(Table49[[#This Row],[ITEM CODE]],Table2[[Item Code]:[Sub Category]],7,0),"")</f>
        <v/>
      </c>
      <c r="Y4591" s="68" t="str">
        <f>Table49[[#This Row],[PO Number]]&amp;COUNTIFS($E$5:E4591,E4591)</f>
        <v>0</v>
      </c>
    </row>
    <row r="4592" spans="1:25" ht="14.7" customHeight="1" x14ac:dyDescent="0.3">
      <c r="A4592" s="1" t="str">
        <f>IF(Table49[[#This Row],[ITEM NAME]]="","",ROW()-4)</f>
        <v/>
      </c>
      <c r="B4592" s="68"/>
      <c r="C4592" s="4" t="str">
        <f>IFERROR(VLOOKUP(B4592,Table14[],3,0),"")</f>
        <v/>
      </c>
      <c r="D4592" s="4" t="str">
        <f>IFERROR(VLOOKUP(B4592,Table14[],2,0),"")</f>
        <v/>
      </c>
      <c r="E4592" s="4"/>
      <c r="H4592" s="41" t="str">
        <f>IFERROR(VLOOKUP(Table49[[#This Row],[ITEM CODE]],Table2[[Item Code]:[Master Name]],2,0),"")</f>
        <v/>
      </c>
      <c r="I4592" s="41"/>
      <c r="J4592" s="65" t="str">
        <f>IFERROR(VLOOKUP(Table49[[#This Row],[ITEM CODE]],Table2[[Item Code]:[Master Name]],3,0),"")</f>
        <v/>
      </c>
      <c r="K4592" s="1" t="str">
        <f>IFERROR(VLOOKUP(Table49[[#This Row],[ITEM CODE]],Table2[[Item Code]:[Master Name]],9,0),"")</f>
        <v/>
      </c>
      <c r="L4592" s="1" t="str">
        <f>IFERROR(VLOOKUP(Table49[[#This Row],[ITEM CODE]],Table2[[Item Code]:[Master Name]],8,0),"")</f>
        <v/>
      </c>
      <c r="M4592" s="41"/>
      <c r="N4592" s="66">
        <f>IFERROR(VLOOKUP(Table49[[#This Row],[ITEM CODE]],Table2[[#All],[Item Code]:[Unit Cost]],10,0),0)</f>
        <v>0</v>
      </c>
      <c r="O4592" s="134">
        <f>IFERROR(VLOOKUP(Table49[[#This Row],[ITEM CODE]],Table2[[#All],[Item Code]:[Unit Cost]],10,0),0)</f>
        <v>0</v>
      </c>
      <c r="P4592" s="56"/>
      <c r="Q4592" s="58"/>
      <c r="R4592" s="58">
        <f>Table49[[#This Row],[QUANTITY]]*Table49[[#This Row],[INV Prices]]</f>
        <v>0</v>
      </c>
      <c r="S4592" s="67"/>
      <c r="V4592" s="41"/>
      <c r="W4592" s="4" t="str">
        <f>IFERROR(VLOOKUP(Table49[[#This Row],[ITEM CODE]],Table2[[Item Code]:[Category ]],6,0),"")</f>
        <v/>
      </c>
      <c r="X4592" s="1" t="str">
        <f>IFERROR(VLOOKUP(Table49[[#This Row],[ITEM CODE]],Table2[[Item Code]:[Sub Category]],7,0),"")</f>
        <v/>
      </c>
      <c r="Y4592" s="68" t="str">
        <f>Table49[[#This Row],[PO Number]]&amp;COUNTIFS($E$5:E4592,E4592)</f>
        <v>0</v>
      </c>
    </row>
    <row r="4593" spans="1:25" ht="14.7" customHeight="1" x14ac:dyDescent="0.3">
      <c r="A4593" s="1" t="str">
        <f>IF(Table49[[#This Row],[ITEM NAME]]="","",ROW()-4)</f>
        <v/>
      </c>
      <c r="B4593" s="68"/>
      <c r="C4593" s="4" t="str">
        <f>IFERROR(VLOOKUP(B4593,Table14[],3,0),"")</f>
        <v/>
      </c>
      <c r="D4593" s="4" t="str">
        <f>IFERROR(VLOOKUP(B4593,Table14[],2,0),"")</f>
        <v/>
      </c>
      <c r="E4593" s="4"/>
      <c r="H4593" s="41" t="str">
        <f>IFERROR(VLOOKUP(Table49[[#This Row],[ITEM CODE]],Table2[[Item Code]:[Master Name]],2,0),"")</f>
        <v/>
      </c>
      <c r="I4593" s="41"/>
      <c r="J4593" s="65" t="str">
        <f>IFERROR(VLOOKUP(Table49[[#This Row],[ITEM CODE]],Table2[[Item Code]:[Master Name]],3,0),"")</f>
        <v/>
      </c>
      <c r="K4593" s="1" t="str">
        <f>IFERROR(VLOOKUP(Table49[[#This Row],[ITEM CODE]],Table2[[Item Code]:[Master Name]],9,0),"")</f>
        <v/>
      </c>
      <c r="L4593" s="1" t="str">
        <f>IFERROR(VLOOKUP(Table49[[#This Row],[ITEM CODE]],Table2[[Item Code]:[Master Name]],8,0),"")</f>
        <v/>
      </c>
      <c r="M4593" s="41"/>
      <c r="N4593" s="66">
        <f>IFERROR(VLOOKUP(Table49[[#This Row],[ITEM CODE]],Table2[[#All],[Item Code]:[Unit Cost]],10,0),0)</f>
        <v>0</v>
      </c>
      <c r="O4593" s="134">
        <f>IFERROR(VLOOKUP(Table49[[#This Row],[ITEM CODE]],Table2[[#All],[Item Code]:[Unit Cost]],10,0),0)</f>
        <v>0</v>
      </c>
      <c r="P4593" s="56"/>
      <c r="Q4593" s="58"/>
      <c r="R4593" s="58">
        <f>Table49[[#This Row],[QUANTITY]]*Table49[[#This Row],[INV Prices]]</f>
        <v>0</v>
      </c>
      <c r="S4593" s="67"/>
      <c r="V4593" s="41"/>
      <c r="W4593" s="4" t="str">
        <f>IFERROR(VLOOKUP(Table49[[#This Row],[ITEM CODE]],Table2[[Item Code]:[Category ]],6,0),"")</f>
        <v/>
      </c>
      <c r="X4593" s="1" t="str">
        <f>IFERROR(VLOOKUP(Table49[[#This Row],[ITEM CODE]],Table2[[Item Code]:[Sub Category]],7,0),"")</f>
        <v/>
      </c>
      <c r="Y4593" s="68" t="str">
        <f>Table49[[#This Row],[PO Number]]&amp;COUNTIFS($E$5:E4593,E4593)</f>
        <v>0</v>
      </c>
    </row>
    <row r="4594" spans="1:25" ht="14.7" customHeight="1" x14ac:dyDescent="0.3">
      <c r="A4594" s="1" t="str">
        <f>IF(Table49[[#This Row],[ITEM NAME]]="","",ROW()-4)</f>
        <v/>
      </c>
      <c r="B4594" s="68"/>
      <c r="C4594" s="4" t="str">
        <f>IFERROR(VLOOKUP(B4594,Table14[],3,0),"")</f>
        <v/>
      </c>
      <c r="D4594" s="4" t="str">
        <f>IFERROR(VLOOKUP(B4594,Table14[],2,0),"")</f>
        <v/>
      </c>
      <c r="E4594" s="4"/>
      <c r="H4594" s="41" t="str">
        <f>IFERROR(VLOOKUP(Table49[[#This Row],[ITEM CODE]],Table2[[Item Code]:[Master Name]],2,0),"")</f>
        <v/>
      </c>
      <c r="I4594" s="41"/>
      <c r="J4594" s="65" t="str">
        <f>IFERROR(VLOOKUP(Table49[[#This Row],[ITEM CODE]],Table2[[Item Code]:[Master Name]],3,0),"")</f>
        <v/>
      </c>
      <c r="K4594" s="1" t="str">
        <f>IFERROR(VLOOKUP(Table49[[#This Row],[ITEM CODE]],Table2[[Item Code]:[Master Name]],9,0),"")</f>
        <v/>
      </c>
      <c r="L4594" s="1" t="str">
        <f>IFERROR(VLOOKUP(Table49[[#This Row],[ITEM CODE]],Table2[[Item Code]:[Master Name]],8,0),"")</f>
        <v/>
      </c>
      <c r="M4594" s="41"/>
      <c r="N4594" s="66">
        <f>IFERROR(VLOOKUP(Table49[[#This Row],[ITEM CODE]],Table2[[#All],[Item Code]:[Unit Cost]],10,0),0)</f>
        <v>0</v>
      </c>
      <c r="O4594" s="134">
        <f>IFERROR(VLOOKUP(Table49[[#This Row],[ITEM CODE]],Table2[[#All],[Item Code]:[Unit Cost]],10,0),0)</f>
        <v>0</v>
      </c>
      <c r="P4594" s="56"/>
      <c r="Q4594" s="58"/>
      <c r="R4594" s="58">
        <f>Table49[[#This Row],[QUANTITY]]*Table49[[#This Row],[INV Prices]]</f>
        <v>0</v>
      </c>
      <c r="S4594" s="67"/>
      <c r="V4594" s="41"/>
      <c r="W4594" s="4" t="str">
        <f>IFERROR(VLOOKUP(Table49[[#This Row],[ITEM CODE]],Table2[[Item Code]:[Category ]],6,0),"")</f>
        <v/>
      </c>
      <c r="X4594" s="1" t="str">
        <f>IFERROR(VLOOKUP(Table49[[#This Row],[ITEM CODE]],Table2[[Item Code]:[Sub Category]],7,0),"")</f>
        <v/>
      </c>
      <c r="Y4594" s="68" t="str">
        <f>Table49[[#This Row],[PO Number]]&amp;COUNTIFS($E$5:E4594,E4594)</f>
        <v>0</v>
      </c>
    </row>
    <row r="4595" spans="1:25" ht="14.7" customHeight="1" x14ac:dyDescent="0.3">
      <c r="A4595" s="1" t="str">
        <f>IF(Table49[[#This Row],[ITEM NAME]]="","",ROW()-4)</f>
        <v/>
      </c>
      <c r="B4595" s="68"/>
      <c r="C4595" s="4" t="str">
        <f>IFERROR(VLOOKUP(B4595,Table14[],3,0),"")</f>
        <v/>
      </c>
      <c r="D4595" s="4" t="str">
        <f>IFERROR(VLOOKUP(B4595,Table14[],2,0),"")</f>
        <v/>
      </c>
      <c r="E4595" s="4"/>
      <c r="H4595" s="41" t="str">
        <f>IFERROR(VLOOKUP(Table49[[#This Row],[ITEM CODE]],Table2[[Item Code]:[Master Name]],2,0),"")</f>
        <v/>
      </c>
      <c r="I4595" s="41"/>
      <c r="J4595" s="65" t="str">
        <f>IFERROR(VLOOKUP(Table49[[#This Row],[ITEM CODE]],Table2[[Item Code]:[Master Name]],3,0),"")</f>
        <v/>
      </c>
      <c r="K4595" s="1" t="str">
        <f>IFERROR(VLOOKUP(Table49[[#This Row],[ITEM CODE]],Table2[[Item Code]:[Master Name]],9,0),"")</f>
        <v/>
      </c>
      <c r="L4595" s="1" t="str">
        <f>IFERROR(VLOOKUP(Table49[[#This Row],[ITEM CODE]],Table2[[Item Code]:[Master Name]],8,0),"")</f>
        <v/>
      </c>
      <c r="M4595" s="41"/>
      <c r="N4595" s="66">
        <f>IFERROR(VLOOKUP(Table49[[#This Row],[ITEM CODE]],Table2[[#All],[Item Code]:[Unit Cost]],10,0),0)</f>
        <v>0</v>
      </c>
      <c r="O4595" s="134">
        <f>IFERROR(VLOOKUP(Table49[[#This Row],[ITEM CODE]],Table2[[#All],[Item Code]:[Unit Cost]],10,0),0)</f>
        <v>0</v>
      </c>
      <c r="P4595" s="56"/>
      <c r="Q4595" s="58"/>
      <c r="R4595" s="58">
        <f>Table49[[#This Row],[QUANTITY]]*Table49[[#This Row],[INV Prices]]</f>
        <v>0</v>
      </c>
      <c r="S4595" s="67"/>
      <c r="V4595" s="41"/>
      <c r="W4595" s="4" t="str">
        <f>IFERROR(VLOOKUP(Table49[[#This Row],[ITEM CODE]],Table2[[Item Code]:[Category ]],6,0),"")</f>
        <v/>
      </c>
      <c r="X4595" s="1" t="str">
        <f>IFERROR(VLOOKUP(Table49[[#This Row],[ITEM CODE]],Table2[[Item Code]:[Sub Category]],7,0),"")</f>
        <v/>
      </c>
      <c r="Y4595" s="68" t="str">
        <f>Table49[[#This Row],[PO Number]]&amp;COUNTIFS($E$5:E4595,E4595)</f>
        <v>0</v>
      </c>
    </row>
    <row r="4596" spans="1:25" ht="14.7" customHeight="1" x14ac:dyDescent="0.3">
      <c r="A4596" s="1" t="str">
        <f>IF(Table49[[#This Row],[ITEM NAME]]="","",ROW()-4)</f>
        <v/>
      </c>
      <c r="B4596" s="68"/>
      <c r="C4596" s="4" t="str">
        <f>IFERROR(VLOOKUP(B4596,Table14[],3,0),"")</f>
        <v/>
      </c>
      <c r="D4596" s="4" t="str">
        <f>IFERROR(VLOOKUP(B4596,Table14[],2,0),"")</f>
        <v/>
      </c>
      <c r="E4596" s="4"/>
      <c r="H4596" s="41" t="str">
        <f>IFERROR(VLOOKUP(Table49[[#This Row],[ITEM CODE]],Table2[[Item Code]:[Master Name]],2,0),"")</f>
        <v/>
      </c>
      <c r="I4596" s="41"/>
      <c r="J4596" s="65" t="str">
        <f>IFERROR(VLOOKUP(Table49[[#This Row],[ITEM CODE]],Table2[[Item Code]:[Master Name]],3,0),"")</f>
        <v/>
      </c>
      <c r="K4596" s="1" t="str">
        <f>IFERROR(VLOOKUP(Table49[[#This Row],[ITEM CODE]],Table2[[Item Code]:[Master Name]],9,0),"")</f>
        <v/>
      </c>
      <c r="L4596" s="1" t="str">
        <f>IFERROR(VLOOKUP(Table49[[#This Row],[ITEM CODE]],Table2[[Item Code]:[Master Name]],8,0),"")</f>
        <v/>
      </c>
      <c r="M4596" s="41"/>
      <c r="N4596" s="66">
        <f>IFERROR(VLOOKUP(Table49[[#This Row],[ITEM CODE]],Table2[[#All],[Item Code]:[Unit Cost]],10,0),0)</f>
        <v>0</v>
      </c>
      <c r="O4596" s="134">
        <f>IFERROR(VLOOKUP(Table49[[#This Row],[ITEM CODE]],Table2[[#All],[Item Code]:[Unit Cost]],10,0),0)</f>
        <v>0</v>
      </c>
      <c r="P4596" s="56"/>
      <c r="Q4596" s="58"/>
      <c r="R4596" s="58">
        <f>Table49[[#This Row],[QUANTITY]]*Table49[[#This Row],[INV Prices]]</f>
        <v>0</v>
      </c>
      <c r="S4596" s="67"/>
      <c r="V4596" s="41"/>
      <c r="W4596" s="4" t="str">
        <f>IFERROR(VLOOKUP(Table49[[#This Row],[ITEM CODE]],Table2[[Item Code]:[Category ]],6,0),"")</f>
        <v/>
      </c>
      <c r="X4596" s="1" t="str">
        <f>IFERROR(VLOOKUP(Table49[[#This Row],[ITEM CODE]],Table2[[Item Code]:[Sub Category]],7,0),"")</f>
        <v/>
      </c>
      <c r="Y4596" s="68" t="str">
        <f>Table49[[#This Row],[PO Number]]&amp;COUNTIFS($E$5:E4596,E4596)</f>
        <v>0</v>
      </c>
    </row>
    <row r="4597" spans="1:25" ht="14.7" customHeight="1" x14ac:dyDescent="0.3">
      <c r="A4597" s="1" t="str">
        <f>IF(Table49[[#This Row],[ITEM NAME]]="","",ROW()-4)</f>
        <v/>
      </c>
      <c r="B4597" s="68"/>
      <c r="C4597" s="4" t="str">
        <f>IFERROR(VLOOKUP(B4597,Table14[],3,0),"")</f>
        <v/>
      </c>
      <c r="D4597" s="4" t="str">
        <f>IFERROR(VLOOKUP(B4597,Table14[],2,0),"")</f>
        <v/>
      </c>
      <c r="E4597" s="4"/>
      <c r="H4597" s="41" t="str">
        <f>IFERROR(VLOOKUP(Table49[[#This Row],[ITEM CODE]],Table2[[Item Code]:[Master Name]],2,0),"")</f>
        <v/>
      </c>
      <c r="I4597" s="41"/>
      <c r="J4597" s="65" t="str">
        <f>IFERROR(VLOOKUP(Table49[[#This Row],[ITEM CODE]],Table2[[Item Code]:[Master Name]],3,0),"")</f>
        <v/>
      </c>
      <c r="K4597" s="1" t="str">
        <f>IFERROR(VLOOKUP(Table49[[#This Row],[ITEM CODE]],Table2[[Item Code]:[Master Name]],9,0),"")</f>
        <v/>
      </c>
      <c r="L4597" s="1" t="str">
        <f>IFERROR(VLOOKUP(Table49[[#This Row],[ITEM CODE]],Table2[[Item Code]:[Master Name]],8,0),"")</f>
        <v/>
      </c>
      <c r="M4597" s="41"/>
      <c r="N4597" s="66">
        <f>IFERROR(VLOOKUP(Table49[[#This Row],[ITEM CODE]],Table2[[#All],[Item Code]:[Unit Cost]],10,0),0)</f>
        <v>0</v>
      </c>
      <c r="O4597" s="134">
        <f>IFERROR(VLOOKUP(Table49[[#This Row],[ITEM CODE]],Table2[[#All],[Item Code]:[Unit Cost]],10,0),0)</f>
        <v>0</v>
      </c>
      <c r="P4597" s="56"/>
      <c r="Q4597" s="58"/>
      <c r="R4597" s="58">
        <f>Table49[[#This Row],[QUANTITY]]*Table49[[#This Row],[INV Prices]]</f>
        <v>0</v>
      </c>
      <c r="S4597" s="67"/>
      <c r="V4597" s="41"/>
      <c r="W4597" s="4" t="str">
        <f>IFERROR(VLOOKUP(Table49[[#This Row],[ITEM CODE]],Table2[[Item Code]:[Category ]],6,0),"")</f>
        <v/>
      </c>
      <c r="X4597" s="1" t="str">
        <f>IFERROR(VLOOKUP(Table49[[#This Row],[ITEM CODE]],Table2[[Item Code]:[Sub Category]],7,0),"")</f>
        <v/>
      </c>
      <c r="Y4597" s="68" t="str">
        <f>Table49[[#This Row],[PO Number]]&amp;COUNTIFS($E$5:E4597,E4597)</f>
        <v>0</v>
      </c>
    </row>
    <row r="4598" spans="1:25" ht="14.7" customHeight="1" x14ac:dyDescent="0.3">
      <c r="A4598" s="1" t="str">
        <f>IF(Table49[[#This Row],[ITEM NAME]]="","",ROW()-4)</f>
        <v/>
      </c>
      <c r="B4598" s="68"/>
      <c r="C4598" s="4" t="str">
        <f>IFERROR(VLOOKUP(B4598,Table14[],3,0),"")</f>
        <v/>
      </c>
      <c r="D4598" s="4" t="str">
        <f>IFERROR(VLOOKUP(B4598,Table14[],2,0),"")</f>
        <v/>
      </c>
      <c r="E4598" s="4"/>
      <c r="H4598" s="41" t="str">
        <f>IFERROR(VLOOKUP(Table49[[#This Row],[ITEM CODE]],Table2[[Item Code]:[Master Name]],2,0),"")</f>
        <v/>
      </c>
      <c r="I4598" s="41"/>
      <c r="J4598" s="65" t="str">
        <f>IFERROR(VLOOKUP(Table49[[#This Row],[ITEM CODE]],Table2[[Item Code]:[Master Name]],3,0),"")</f>
        <v/>
      </c>
      <c r="K4598" s="1" t="str">
        <f>IFERROR(VLOOKUP(Table49[[#This Row],[ITEM CODE]],Table2[[Item Code]:[Master Name]],9,0),"")</f>
        <v/>
      </c>
      <c r="L4598" s="1" t="str">
        <f>IFERROR(VLOOKUP(Table49[[#This Row],[ITEM CODE]],Table2[[Item Code]:[Master Name]],8,0),"")</f>
        <v/>
      </c>
      <c r="M4598" s="41"/>
      <c r="N4598" s="66">
        <f>IFERROR(VLOOKUP(Table49[[#This Row],[ITEM CODE]],Table2[[#All],[Item Code]:[Unit Cost]],10,0),0)</f>
        <v>0</v>
      </c>
      <c r="O4598" s="134">
        <f>IFERROR(VLOOKUP(Table49[[#This Row],[ITEM CODE]],Table2[[#All],[Item Code]:[Unit Cost]],10,0),0)</f>
        <v>0</v>
      </c>
      <c r="P4598" s="56"/>
      <c r="Q4598" s="58"/>
      <c r="R4598" s="58">
        <f>Table49[[#This Row],[QUANTITY]]*Table49[[#This Row],[INV Prices]]</f>
        <v>0</v>
      </c>
      <c r="S4598" s="67"/>
      <c r="V4598" s="41"/>
      <c r="W4598" s="4" t="str">
        <f>IFERROR(VLOOKUP(Table49[[#This Row],[ITEM CODE]],Table2[[Item Code]:[Category ]],6,0),"")</f>
        <v/>
      </c>
      <c r="X4598" s="1" t="str">
        <f>IFERROR(VLOOKUP(Table49[[#This Row],[ITEM CODE]],Table2[[Item Code]:[Sub Category]],7,0),"")</f>
        <v/>
      </c>
      <c r="Y4598" s="68" t="str">
        <f>Table49[[#This Row],[PO Number]]&amp;COUNTIFS($E$5:E4598,E4598)</f>
        <v>0</v>
      </c>
    </row>
    <row r="4599" spans="1:25" ht="14.7" customHeight="1" x14ac:dyDescent="0.3">
      <c r="A4599" s="1" t="str">
        <f>IF(Table49[[#This Row],[ITEM NAME]]="","",ROW()-4)</f>
        <v/>
      </c>
      <c r="B4599" s="68"/>
      <c r="C4599" s="4" t="str">
        <f>IFERROR(VLOOKUP(B4599,Table14[],3,0),"")</f>
        <v/>
      </c>
      <c r="D4599" s="4" t="str">
        <f>IFERROR(VLOOKUP(B4599,Table14[],2,0),"")</f>
        <v/>
      </c>
      <c r="E4599" s="4"/>
      <c r="H4599" s="41" t="str">
        <f>IFERROR(VLOOKUP(Table49[[#This Row],[ITEM CODE]],Table2[[Item Code]:[Master Name]],2,0),"")</f>
        <v/>
      </c>
      <c r="I4599" s="41"/>
      <c r="J4599" s="65" t="str">
        <f>IFERROR(VLOOKUP(Table49[[#This Row],[ITEM CODE]],Table2[[Item Code]:[Master Name]],3,0),"")</f>
        <v/>
      </c>
      <c r="K4599" s="1" t="str">
        <f>IFERROR(VLOOKUP(Table49[[#This Row],[ITEM CODE]],Table2[[Item Code]:[Master Name]],9,0),"")</f>
        <v/>
      </c>
      <c r="L4599" s="1" t="str">
        <f>IFERROR(VLOOKUP(Table49[[#This Row],[ITEM CODE]],Table2[[Item Code]:[Master Name]],8,0),"")</f>
        <v/>
      </c>
      <c r="M4599" s="41"/>
      <c r="N4599" s="66">
        <f>IFERROR(VLOOKUP(Table49[[#This Row],[ITEM CODE]],Table2[[#All],[Item Code]:[Unit Cost]],10,0),0)</f>
        <v>0</v>
      </c>
      <c r="O4599" s="134">
        <f>IFERROR(VLOOKUP(Table49[[#This Row],[ITEM CODE]],Table2[[#All],[Item Code]:[Unit Cost]],10,0),0)</f>
        <v>0</v>
      </c>
      <c r="P4599" s="56"/>
      <c r="Q4599" s="58"/>
      <c r="R4599" s="58">
        <f>Table49[[#This Row],[QUANTITY]]*Table49[[#This Row],[INV Prices]]</f>
        <v>0</v>
      </c>
      <c r="S4599" s="67"/>
      <c r="V4599" s="41"/>
      <c r="W4599" s="4" t="str">
        <f>IFERROR(VLOOKUP(Table49[[#This Row],[ITEM CODE]],Table2[[Item Code]:[Category ]],6,0),"")</f>
        <v/>
      </c>
      <c r="X4599" s="1" t="str">
        <f>IFERROR(VLOOKUP(Table49[[#This Row],[ITEM CODE]],Table2[[Item Code]:[Sub Category]],7,0),"")</f>
        <v/>
      </c>
      <c r="Y4599" s="68" t="str">
        <f>Table49[[#This Row],[PO Number]]&amp;COUNTIFS($E$5:E4599,E4599)</f>
        <v>0</v>
      </c>
    </row>
    <row r="4600" spans="1:25" ht="14.7" customHeight="1" x14ac:dyDescent="0.3">
      <c r="A4600" s="1" t="str">
        <f>IF(Table49[[#This Row],[ITEM NAME]]="","",ROW()-4)</f>
        <v/>
      </c>
      <c r="B4600" s="68"/>
      <c r="C4600" s="4" t="str">
        <f>IFERROR(VLOOKUP(B4600,Table14[],3,0),"")</f>
        <v/>
      </c>
      <c r="D4600" s="4" t="str">
        <f>IFERROR(VLOOKUP(B4600,Table14[],2,0),"")</f>
        <v/>
      </c>
      <c r="E4600" s="4"/>
      <c r="H4600" s="41" t="str">
        <f>IFERROR(VLOOKUP(Table49[[#This Row],[ITEM CODE]],Table2[[Item Code]:[Master Name]],2,0),"")</f>
        <v/>
      </c>
      <c r="I4600" s="41"/>
      <c r="J4600" s="65" t="str">
        <f>IFERROR(VLOOKUP(Table49[[#This Row],[ITEM CODE]],Table2[[Item Code]:[Master Name]],3,0),"")</f>
        <v/>
      </c>
      <c r="K4600" s="1" t="str">
        <f>IFERROR(VLOOKUP(Table49[[#This Row],[ITEM CODE]],Table2[[Item Code]:[Master Name]],9,0),"")</f>
        <v/>
      </c>
      <c r="L4600" s="1" t="str">
        <f>IFERROR(VLOOKUP(Table49[[#This Row],[ITEM CODE]],Table2[[Item Code]:[Master Name]],8,0),"")</f>
        <v/>
      </c>
      <c r="M4600" s="41"/>
      <c r="N4600" s="66">
        <f>IFERROR(VLOOKUP(Table49[[#This Row],[ITEM CODE]],Table2[[#All],[Item Code]:[Unit Cost]],10,0),0)</f>
        <v>0</v>
      </c>
      <c r="O4600" s="134">
        <f>IFERROR(VLOOKUP(Table49[[#This Row],[ITEM CODE]],Table2[[#All],[Item Code]:[Unit Cost]],10,0),0)</f>
        <v>0</v>
      </c>
      <c r="P4600" s="56"/>
      <c r="Q4600" s="58"/>
      <c r="R4600" s="58">
        <f>Table49[[#This Row],[QUANTITY]]*Table49[[#This Row],[INV Prices]]</f>
        <v>0</v>
      </c>
      <c r="S4600" s="67"/>
      <c r="V4600" s="41"/>
      <c r="W4600" s="4" t="str">
        <f>IFERROR(VLOOKUP(Table49[[#This Row],[ITEM CODE]],Table2[[Item Code]:[Category ]],6,0),"")</f>
        <v/>
      </c>
      <c r="X4600" s="1" t="str">
        <f>IFERROR(VLOOKUP(Table49[[#This Row],[ITEM CODE]],Table2[[Item Code]:[Sub Category]],7,0),"")</f>
        <v/>
      </c>
      <c r="Y4600" s="68" t="str">
        <f>Table49[[#This Row],[PO Number]]&amp;COUNTIFS($E$5:E4600,E4600)</f>
        <v>0</v>
      </c>
    </row>
    <row r="4601" spans="1:25" ht="14.7" customHeight="1" x14ac:dyDescent="0.3">
      <c r="A4601" s="1" t="str">
        <f>IF(Table49[[#This Row],[ITEM NAME]]="","",ROW()-4)</f>
        <v/>
      </c>
      <c r="B4601" s="68"/>
      <c r="C4601" s="4" t="str">
        <f>IFERROR(VLOOKUP(B4601,Table14[],3,0),"")</f>
        <v/>
      </c>
      <c r="D4601" s="4" t="str">
        <f>IFERROR(VLOOKUP(B4601,Table14[],2,0),"")</f>
        <v/>
      </c>
      <c r="E4601" s="4"/>
      <c r="H4601" s="41" t="str">
        <f>IFERROR(VLOOKUP(Table49[[#This Row],[ITEM CODE]],Table2[[Item Code]:[Master Name]],2,0),"")</f>
        <v/>
      </c>
      <c r="I4601" s="41"/>
      <c r="J4601" s="65" t="str">
        <f>IFERROR(VLOOKUP(Table49[[#This Row],[ITEM CODE]],Table2[[Item Code]:[Master Name]],3,0),"")</f>
        <v/>
      </c>
      <c r="K4601" s="1" t="str">
        <f>IFERROR(VLOOKUP(Table49[[#This Row],[ITEM CODE]],Table2[[Item Code]:[Master Name]],9,0),"")</f>
        <v/>
      </c>
      <c r="L4601" s="1" t="str">
        <f>IFERROR(VLOOKUP(Table49[[#This Row],[ITEM CODE]],Table2[[Item Code]:[Master Name]],8,0),"")</f>
        <v/>
      </c>
      <c r="M4601" s="41"/>
      <c r="N4601" s="66">
        <f>IFERROR(VLOOKUP(Table49[[#This Row],[ITEM CODE]],Table2[[#All],[Item Code]:[Unit Cost]],10,0),0)</f>
        <v>0</v>
      </c>
      <c r="O4601" s="134">
        <f>IFERROR(VLOOKUP(Table49[[#This Row],[ITEM CODE]],Table2[[#All],[Item Code]:[Unit Cost]],10,0),0)</f>
        <v>0</v>
      </c>
      <c r="P4601" s="56"/>
      <c r="Q4601" s="58"/>
      <c r="R4601" s="58">
        <f>Table49[[#This Row],[QUANTITY]]*Table49[[#This Row],[INV Prices]]</f>
        <v>0</v>
      </c>
      <c r="S4601" s="67"/>
      <c r="V4601" s="41"/>
      <c r="W4601" s="4" t="str">
        <f>IFERROR(VLOOKUP(Table49[[#This Row],[ITEM CODE]],Table2[[Item Code]:[Category ]],6,0),"")</f>
        <v/>
      </c>
      <c r="X4601" s="1" t="str">
        <f>IFERROR(VLOOKUP(Table49[[#This Row],[ITEM CODE]],Table2[[Item Code]:[Sub Category]],7,0),"")</f>
        <v/>
      </c>
      <c r="Y4601" s="68" t="str">
        <f>Table49[[#This Row],[PO Number]]&amp;COUNTIFS($E$5:E4601,E4601)</f>
        <v>0</v>
      </c>
    </row>
    <row r="4602" spans="1:25" ht="14.7" customHeight="1" x14ac:dyDescent="0.3">
      <c r="A4602" s="1" t="str">
        <f>IF(Table49[[#This Row],[ITEM NAME]]="","",ROW()-4)</f>
        <v/>
      </c>
      <c r="B4602" s="68"/>
      <c r="C4602" s="4" t="str">
        <f>IFERROR(VLOOKUP(B4602,Table14[],3,0),"")</f>
        <v/>
      </c>
      <c r="D4602" s="4" t="str">
        <f>IFERROR(VLOOKUP(B4602,Table14[],2,0),"")</f>
        <v/>
      </c>
      <c r="E4602" s="4"/>
      <c r="H4602" s="41" t="str">
        <f>IFERROR(VLOOKUP(Table49[[#This Row],[ITEM CODE]],Table2[[Item Code]:[Master Name]],2,0),"")</f>
        <v/>
      </c>
      <c r="I4602" s="41"/>
      <c r="J4602" s="65" t="str">
        <f>IFERROR(VLOOKUP(Table49[[#This Row],[ITEM CODE]],Table2[[Item Code]:[Master Name]],3,0),"")</f>
        <v/>
      </c>
      <c r="K4602" s="1" t="str">
        <f>IFERROR(VLOOKUP(Table49[[#This Row],[ITEM CODE]],Table2[[Item Code]:[Master Name]],9,0),"")</f>
        <v/>
      </c>
      <c r="L4602" s="1" t="str">
        <f>IFERROR(VLOOKUP(Table49[[#This Row],[ITEM CODE]],Table2[[Item Code]:[Master Name]],8,0),"")</f>
        <v/>
      </c>
      <c r="M4602" s="41"/>
      <c r="N4602" s="66">
        <f>IFERROR(VLOOKUP(Table49[[#This Row],[ITEM CODE]],Table2[[#All],[Item Code]:[Unit Cost]],10,0),0)</f>
        <v>0</v>
      </c>
      <c r="O4602" s="134">
        <f>IFERROR(VLOOKUP(Table49[[#This Row],[ITEM CODE]],Table2[[#All],[Item Code]:[Unit Cost]],10,0),0)</f>
        <v>0</v>
      </c>
      <c r="P4602" s="56"/>
      <c r="Q4602" s="58"/>
      <c r="R4602" s="58">
        <f>Table49[[#This Row],[QUANTITY]]*Table49[[#This Row],[INV Prices]]</f>
        <v>0</v>
      </c>
      <c r="S4602" s="67"/>
      <c r="V4602" s="41"/>
      <c r="W4602" s="4" t="str">
        <f>IFERROR(VLOOKUP(Table49[[#This Row],[ITEM CODE]],Table2[[Item Code]:[Category ]],6,0),"")</f>
        <v/>
      </c>
      <c r="X4602" s="1" t="str">
        <f>IFERROR(VLOOKUP(Table49[[#This Row],[ITEM CODE]],Table2[[Item Code]:[Sub Category]],7,0),"")</f>
        <v/>
      </c>
      <c r="Y4602" s="68" t="str">
        <f>Table49[[#This Row],[PO Number]]&amp;COUNTIFS($E$5:E4602,E4602)</f>
        <v>0</v>
      </c>
    </row>
    <row r="4603" spans="1:25" ht="14.7" customHeight="1" x14ac:dyDescent="0.3">
      <c r="A4603" s="1" t="str">
        <f>IF(Table49[[#This Row],[ITEM NAME]]="","",ROW()-4)</f>
        <v/>
      </c>
      <c r="B4603" s="68"/>
      <c r="C4603" s="4" t="str">
        <f>IFERROR(VLOOKUP(B4603,Table14[],3,0),"")</f>
        <v/>
      </c>
      <c r="D4603" s="4" t="str">
        <f>IFERROR(VLOOKUP(B4603,Table14[],2,0),"")</f>
        <v/>
      </c>
      <c r="E4603" s="4"/>
      <c r="H4603" s="41" t="str">
        <f>IFERROR(VLOOKUP(Table49[[#This Row],[ITEM CODE]],Table2[[Item Code]:[Master Name]],2,0),"")</f>
        <v/>
      </c>
      <c r="I4603" s="41"/>
      <c r="J4603" s="65" t="str">
        <f>IFERROR(VLOOKUP(Table49[[#This Row],[ITEM CODE]],Table2[[Item Code]:[Master Name]],3,0),"")</f>
        <v/>
      </c>
      <c r="K4603" s="1" t="str">
        <f>IFERROR(VLOOKUP(Table49[[#This Row],[ITEM CODE]],Table2[[Item Code]:[Master Name]],9,0),"")</f>
        <v/>
      </c>
      <c r="L4603" s="1" t="str">
        <f>IFERROR(VLOOKUP(Table49[[#This Row],[ITEM CODE]],Table2[[Item Code]:[Master Name]],8,0),"")</f>
        <v/>
      </c>
      <c r="M4603" s="41"/>
      <c r="N4603" s="66">
        <f>IFERROR(VLOOKUP(Table49[[#This Row],[ITEM CODE]],Table2[[#All],[Item Code]:[Unit Cost]],10,0),0)</f>
        <v>0</v>
      </c>
      <c r="O4603" s="134">
        <f>IFERROR(VLOOKUP(Table49[[#This Row],[ITEM CODE]],Table2[[#All],[Item Code]:[Unit Cost]],10,0),0)</f>
        <v>0</v>
      </c>
      <c r="P4603" s="56"/>
      <c r="Q4603" s="58"/>
      <c r="R4603" s="58">
        <f>Table49[[#This Row],[QUANTITY]]*Table49[[#This Row],[INV Prices]]</f>
        <v>0</v>
      </c>
      <c r="S4603" s="67"/>
      <c r="V4603" s="41"/>
      <c r="W4603" s="4" t="str">
        <f>IFERROR(VLOOKUP(Table49[[#This Row],[ITEM CODE]],Table2[[Item Code]:[Category ]],6,0),"")</f>
        <v/>
      </c>
      <c r="X4603" s="1" t="str">
        <f>IFERROR(VLOOKUP(Table49[[#This Row],[ITEM CODE]],Table2[[Item Code]:[Sub Category]],7,0),"")</f>
        <v/>
      </c>
      <c r="Y4603" s="68" t="str">
        <f>Table49[[#This Row],[PO Number]]&amp;COUNTIFS($E$5:E4603,E4603)</f>
        <v>0</v>
      </c>
    </row>
    <row r="4604" spans="1:25" ht="14.7" customHeight="1" x14ac:dyDescent="0.3">
      <c r="A4604" s="1" t="str">
        <f>IF(Table49[[#This Row],[ITEM NAME]]="","",ROW()-4)</f>
        <v/>
      </c>
      <c r="B4604" s="68"/>
      <c r="C4604" s="4" t="str">
        <f>IFERROR(VLOOKUP(B4604,Table14[],3,0),"")</f>
        <v/>
      </c>
      <c r="D4604" s="4" t="str">
        <f>IFERROR(VLOOKUP(B4604,Table14[],2,0),"")</f>
        <v/>
      </c>
      <c r="E4604" s="4"/>
      <c r="H4604" s="41" t="str">
        <f>IFERROR(VLOOKUP(Table49[[#This Row],[ITEM CODE]],Table2[[Item Code]:[Master Name]],2,0),"")</f>
        <v/>
      </c>
      <c r="I4604" s="41"/>
      <c r="J4604" s="65" t="str">
        <f>IFERROR(VLOOKUP(Table49[[#This Row],[ITEM CODE]],Table2[[Item Code]:[Master Name]],3,0),"")</f>
        <v/>
      </c>
      <c r="K4604" s="1" t="str">
        <f>IFERROR(VLOOKUP(Table49[[#This Row],[ITEM CODE]],Table2[[Item Code]:[Master Name]],9,0),"")</f>
        <v/>
      </c>
      <c r="L4604" s="1" t="str">
        <f>IFERROR(VLOOKUP(Table49[[#This Row],[ITEM CODE]],Table2[[Item Code]:[Master Name]],8,0),"")</f>
        <v/>
      </c>
      <c r="M4604" s="41"/>
      <c r="N4604" s="66">
        <f>IFERROR(VLOOKUP(Table49[[#This Row],[ITEM CODE]],Table2[[#All],[Item Code]:[Unit Cost]],10,0),0)</f>
        <v>0</v>
      </c>
      <c r="O4604" s="134">
        <f>IFERROR(VLOOKUP(Table49[[#This Row],[ITEM CODE]],Table2[[#All],[Item Code]:[Unit Cost]],10,0),0)</f>
        <v>0</v>
      </c>
      <c r="P4604" s="56"/>
      <c r="Q4604" s="58"/>
      <c r="R4604" s="58">
        <f>Table49[[#This Row],[QUANTITY]]*Table49[[#This Row],[INV Prices]]</f>
        <v>0</v>
      </c>
      <c r="S4604" s="67"/>
      <c r="V4604" s="41"/>
      <c r="W4604" s="4" t="str">
        <f>IFERROR(VLOOKUP(Table49[[#This Row],[ITEM CODE]],Table2[[Item Code]:[Category ]],6,0),"")</f>
        <v/>
      </c>
      <c r="X4604" s="1" t="str">
        <f>IFERROR(VLOOKUP(Table49[[#This Row],[ITEM CODE]],Table2[[Item Code]:[Sub Category]],7,0),"")</f>
        <v/>
      </c>
      <c r="Y4604" s="68" t="str">
        <f>Table49[[#This Row],[PO Number]]&amp;COUNTIFS($E$5:E4604,E4604)</f>
        <v>0</v>
      </c>
    </row>
    <row r="4605" spans="1:25" ht="14.7" customHeight="1" x14ac:dyDescent="0.3">
      <c r="A4605" s="1" t="str">
        <f>IF(Table49[[#This Row],[ITEM NAME]]="","",ROW()-4)</f>
        <v/>
      </c>
      <c r="B4605" s="68"/>
      <c r="C4605" s="4" t="str">
        <f>IFERROR(VLOOKUP(B4605,Table14[],3,0),"")</f>
        <v/>
      </c>
      <c r="D4605" s="4" t="str">
        <f>IFERROR(VLOOKUP(B4605,Table14[],2,0),"")</f>
        <v/>
      </c>
      <c r="E4605" s="4"/>
      <c r="H4605" s="41" t="str">
        <f>IFERROR(VLOOKUP(Table49[[#This Row],[ITEM CODE]],Table2[[Item Code]:[Master Name]],2,0),"")</f>
        <v/>
      </c>
      <c r="I4605" s="41"/>
      <c r="J4605" s="65" t="str">
        <f>IFERROR(VLOOKUP(Table49[[#This Row],[ITEM CODE]],Table2[[Item Code]:[Master Name]],3,0),"")</f>
        <v/>
      </c>
      <c r="K4605" s="1" t="str">
        <f>IFERROR(VLOOKUP(Table49[[#This Row],[ITEM CODE]],Table2[[Item Code]:[Master Name]],9,0),"")</f>
        <v/>
      </c>
      <c r="L4605" s="1" t="str">
        <f>IFERROR(VLOOKUP(Table49[[#This Row],[ITEM CODE]],Table2[[Item Code]:[Master Name]],8,0),"")</f>
        <v/>
      </c>
      <c r="M4605" s="41"/>
      <c r="N4605" s="66">
        <f>IFERROR(VLOOKUP(Table49[[#This Row],[ITEM CODE]],Table2[[#All],[Item Code]:[Unit Cost]],10,0),0)</f>
        <v>0</v>
      </c>
      <c r="O4605" s="134">
        <f>IFERROR(VLOOKUP(Table49[[#This Row],[ITEM CODE]],Table2[[#All],[Item Code]:[Unit Cost]],10,0),0)</f>
        <v>0</v>
      </c>
      <c r="P4605" s="56"/>
      <c r="Q4605" s="58"/>
      <c r="R4605" s="58">
        <f>Table49[[#This Row],[QUANTITY]]*Table49[[#This Row],[INV Prices]]</f>
        <v>0</v>
      </c>
      <c r="S4605" s="67"/>
      <c r="V4605" s="41"/>
      <c r="W4605" s="4" t="str">
        <f>IFERROR(VLOOKUP(Table49[[#This Row],[ITEM CODE]],Table2[[Item Code]:[Category ]],6,0),"")</f>
        <v/>
      </c>
      <c r="X4605" s="1" t="str">
        <f>IFERROR(VLOOKUP(Table49[[#This Row],[ITEM CODE]],Table2[[Item Code]:[Sub Category]],7,0),"")</f>
        <v/>
      </c>
      <c r="Y4605" s="68" t="str">
        <f>Table49[[#This Row],[PO Number]]&amp;COUNTIFS($E$5:E4605,E4605)</f>
        <v>0</v>
      </c>
    </row>
    <row r="4606" spans="1:25" ht="14.7" customHeight="1" x14ac:dyDescent="0.3">
      <c r="A4606" s="1" t="str">
        <f>IF(Table49[[#This Row],[ITEM NAME]]="","",ROW()-4)</f>
        <v/>
      </c>
      <c r="B4606" s="68"/>
      <c r="C4606" s="4" t="str">
        <f>IFERROR(VLOOKUP(B4606,Table14[],3,0),"")</f>
        <v/>
      </c>
      <c r="D4606" s="4" t="str">
        <f>IFERROR(VLOOKUP(B4606,Table14[],2,0),"")</f>
        <v/>
      </c>
      <c r="E4606" s="4"/>
      <c r="H4606" s="41" t="str">
        <f>IFERROR(VLOOKUP(Table49[[#This Row],[ITEM CODE]],Table2[[Item Code]:[Master Name]],2,0),"")</f>
        <v/>
      </c>
      <c r="I4606" s="41"/>
      <c r="J4606" s="65" t="str">
        <f>IFERROR(VLOOKUP(Table49[[#This Row],[ITEM CODE]],Table2[[Item Code]:[Master Name]],3,0),"")</f>
        <v/>
      </c>
      <c r="K4606" s="1" t="str">
        <f>IFERROR(VLOOKUP(Table49[[#This Row],[ITEM CODE]],Table2[[Item Code]:[Master Name]],9,0),"")</f>
        <v/>
      </c>
      <c r="L4606" s="1" t="str">
        <f>IFERROR(VLOOKUP(Table49[[#This Row],[ITEM CODE]],Table2[[Item Code]:[Master Name]],8,0),"")</f>
        <v/>
      </c>
      <c r="M4606" s="41"/>
      <c r="N4606" s="66">
        <f>IFERROR(VLOOKUP(Table49[[#This Row],[ITEM CODE]],Table2[[#All],[Item Code]:[Unit Cost]],10,0),0)</f>
        <v>0</v>
      </c>
      <c r="O4606" s="134">
        <f>IFERROR(VLOOKUP(Table49[[#This Row],[ITEM CODE]],Table2[[#All],[Item Code]:[Unit Cost]],10,0),0)</f>
        <v>0</v>
      </c>
      <c r="P4606" s="56"/>
      <c r="Q4606" s="58"/>
      <c r="R4606" s="58">
        <f>Table49[[#This Row],[QUANTITY]]*Table49[[#This Row],[INV Prices]]</f>
        <v>0</v>
      </c>
      <c r="S4606" s="67"/>
      <c r="V4606" s="41"/>
      <c r="W4606" s="4" t="str">
        <f>IFERROR(VLOOKUP(Table49[[#This Row],[ITEM CODE]],Table2[[Item Code]:[Category ]],6,0),"")</f>
        <v/>
      </c>
      <c r="X4606" s="1" t="str">
        <f>IFERROR(VLOOKUP(Table49[[#This Row],[ITEM CODE]],Table2[[Item Code]:[Sub Category]],7,0),"")</f>
        <v/>
      </c>
      <c r="Y4606" s="68" t="str">
        <f>Table49[[#This Row],[PO Number]]&amp;COUNTIFS($E$5:E4606,E4606)</f>
        <v>0</v>
      </c>
    </row>
    <row r="4607" spans="1:25" ht="14.7" customHeight="1" x14ac:dyDescent="0.3">
      <c r="A4607" s="1" t="str">
        <f>IF(Table49[[#This Row],[ITEM NAME]]="","",ROW()-4)</f>
        <v/>
      </c>
      <c r="B4607" s="68"/>
      <c r="C4607" s="4" t="str">
        <f>IFERROR(VLOOKUP(B4607,Table14[],3,0),"")</f>
        <v/>
      </c>
      <c r="D4607" s="4" t="str">
        <f>IFERROR(VLOOKUP(B4607,Table14[],2,0),"")</f>
        <v/>
      </c>
      <c r="E4607" s="4"/>
      <c r="H4607" s="41" t="str">
        <f>IFERROR(VLOOKUP(Table49[[#This Row],[ITEM CODE]],Table2[[Item Code]:[Master Name]],2,0),"")</f>
        <v/>
      </c>
      <c r="I4607" s="41"/>
      <c r="J4607" s="65" t="str">
        <f>IFERROR(VLOOKUP(Table49[[#This Row],[ITEM CODE]],Table2[[Item Code]:[Master Name]],3,0),"")</f>
        <v/>
      </c>
      <c r="K4607" s="1" t="str">
        <f>IFERROR(VLOOKUP(Table49[[#This Row],[ITEM CODE]],Table2[[Item Code]:[Master Name]],9,0),"")</f>
        <v/>
      </c>
      <c r="L4607" s="1" t="str">
        <f>IFERROR(VLOOKUP(Table49[[#This Row],[ITEM CODE]],Table2[[Item Code]:[Master Name]],8,0),"")</f>
        <v/>
      </c>
      <c r="M4607" s="41"/>
      <c r="N4607" s="66">
        <f>IFERROR(VLOOKUP(Table49[[#This Row],[ITEM CODE]],Table2[[#All],[Item Code]:[Unit Cost]],10,0),0)</f>
        <v>0</v>
      </c>
      <c r="O4607" s="134">
        <f>IFERROR(VLOOKUP(Table49[[#This Row],[ITEM CODE]],Table2[[#All],[Item Code]:[Unit Cost]],10,0),0)</f>
        <v>0</v>
      </c>
      <c r="P4607" s="56"/>
      <c r="Q4607" s="58"/>
      <c r="R4607" s="58">
        <f>Table49[[#This Row],[QUANTITY]]*Table49[[#This Row],[INV Prices]]</f>
        <v>0</v>
      </c>
      <c r="S4607" s="67"/>
      <c r="V4607" s="41"/>
      <c r="W4607" s="4" t="str">
        <f>IFERROR(VLOOKUP(Table49[[#This Row],[ITEM CODE]],Table2[[Item Code]:[Category ]],6,0),"")</f>
        <v/>
      </c>
      <c r="X4607" s="1" t="str">
        <f>IFERROR(VLOOKUP(Table49[[#This Row],[ITEM CODE]],Table2[[Item Code]:[Sub Category]],7,0),"")</f>
        <v/>
      </c>
      <c r="Y4607" s="68" t="str">
        <f>Table49[[#This Row],[PO Number]]&amp;COUNTIFS($E$5:E4607,E4607)</f>
        <v>0</v>
      </c>
    </row>
    <row r="4608" spans="1:25" ht="14.7" customHeight="1" x14ac:dyDescent="0.3">
      <c r="A4608" s="1" t="str">
        <f>IF(Table49[[#This Row],[ITEM NAME]]="","",ROW()-4)</f>
        <v/>
      </c>
      <c r="B4608" s="68"/>
      <c r="C4608" s="4" t="str">
        <f>IFERROR(VLOOKUP(B4608,Table14[],3,0),"")</f>
        <v/>
      </c>
      <c r="D4608" s="4" t="str">
        <f>IFERROR(VLOOKUP(B4608,Table14[],2,0),"")</f>
        <v/>
      </c>
      <c r="E4608" s="4"/>
      <c r="H4608" s="41" t="str">
        <f>IFERROR(VLOOKUP(Table49[[#This Row],[ITEM CODE]],Table2[[Item Code]:[Master Name]],2,0),"")</f>
        <v/>
      </c>
      <c r="I4608" s="41"/>
      <c r="J4608" s="65" t="str">
        <f>IFERROR(VLOOKUP(Table49[[#This Row],[ITEM CODE]],Table2[[Item Code]:[Master Name]],3,0),"")</f>
        <v/>
      </c>
      <c r="K4608" s="1" t="str">
        <f>IFERROR(VLOOKUP(Table49[[#This Row],[ITEM CODE]],Table2[[Item Code]:[Master Name]],9,0),"")</f>
        <v/>
      </c>
      <c r="L4608" s="1" t="str">
        <f>IFERROR(VLOOKUP(Table49[[#This Row],[ITEM CODE]],Table2[[Item Code]:[Master Name]],8,0),"")</f>
        <v/>
      </c>
      <c r="M4608" s="41"/>
      <c r="N4608" s="66">
        <f>IFERROR(VLOOKUP(Table49[[#This Row],[ITEM CODE]],Table2[[#All],[Item Code]:[Unit Cost]],10,0),0)</f>
        <v>0</v>
      </c>
      <c r="O4608" s="134">
        <f>IFERROR(VLOOKUP(Table49[[#This Row],[ITEM CODE]],Table2[[#All],[Item Code]:[Unit Cost]],10,0),0)</f>
        <v>0</v>
      </c>
      <c r="P4608" s="56"/>
      <c r="Q4608" s="58"/>
      <c r="R4608" s="58">
        <f>Table49[[#This Row],[QUANTITY]]*Table49[[#This Row],[INV Prices]]</f>
        <v>0</v>
      </c>
      <c r="S4608" s="67"/>
      <c r="V4608" s="41"/>
      <c r="W4608" s="4" t="str">
        <f>IFERROR(VLOOKUP(Table49[[#This Row],[ITEM CODE]],Table2[[Item Code]:[Category ]],6,0),"")</f>
        <v/>
      </c>
      <c r="X4608" s="1" t="str">
        <f>IFERROR(VLOOKUP(Table49[[#This Row],[ITEM CODE]],Table2[[Item Code]:[Sub Category]],7,0),"")</f>
        <v/>
      </c>
      <c r="Y4608" s="68" t="str">
        <f>Table49[[#This Row],[PO Number]]&amp;COUNTIFS($E$5:E4608,E4608)</f>
        <v>0</v>
      </c>
    </row>
    <row r="4609" spans="1:25" ht="14.7" customHeight="1" x14ac:dyDescent="0.3">
      <c r="A4609" s="1" t="str">
        <f>IF(Table49[[#This Row],[ITEM NAME]]="","",ROW()-4)</f>
        <v/>
      </c>
      <c r="B4609" s="68"/>
      <c r="C4609" s="4" t="str">
        <f>IFERROR(VLOOKUP(B4609,Table14[],3,0),"")</f>
        <v/>
      </c>
      <c r="D4609" s="4" t="str">
        <f>IFERROR(VLOOKUP(B4609,Table14[],2,0),"")</f>
        <v/>
      </c>
      <c r="E4609" s="4"/>
      <c r="H4609" s="41" t="str">
        <f>IFERROR(VLOOKUP(Table49[[#This Row],[ITEM CODE]],Table2[[Item Code]:[Master Name]],2,0),"")</f>
        <v/>
      </c>
      <c r="I4609" s="41"/>
      <c r="J4609" s="65" t="str">
        <f>IFERROR(VLOOKUP(Table49[[#This Row],[ITEM CODE]],Table2[[Item Code]:[Master Name]],3,0),"")</f>
        <v/>
      </c>
      <c r="K4609" s="1" t="str">
        <f>IFERROR(VLOOKUP(Table49[[#This Row],[ITEM CODE]],Table2[[Item Code]:[Master Name]],9,0),"")</f>
        <v/>
      </c>
      <c r="L4609" s="1" t="str">
        <f>IFERROR(VLOOKUP(Table49[[#This Row],[ITEM CODE]],Table2[[Item Code]:[Master Name]],8,0),"")</f>
        <v/>
      </c>
      <c r="M4609" s="41"/>
      <c r="N4609" s="66">
        <f>IFERROR(VLOOKUP(Table49[[#This Row],[ITEM CODE]],Table2[[#All],[Item Code]:[Unit Cost]],10,0),0)</f>
        <v>0</v>
      </c>
      <c r="O4609" s="134">
        <f>IFERROR(VLOOKUP(Table49[[#This Row],[ITEM CODE]],Table2[[#All],[Item Code]:[Unit Cost]],10,0),0)</f>
        <v>0</v>
      </c>
      <c r="P4609" s="56"/>
      <c r="Q4609" s="58"/>
      <c r="R4609" s="58">
        <f>Table49[[#This Row],[QUANTITY]]*Table49[[#This Row],[INV Prices]]</f>
        <v>0</v>
      </c>
      <c r="S4609" s="67"/>
      <c r="V4609" s="41"/>
      <c r="W4609" s="4" t="str">
        <f>IFERROR(VLOOKUP(Table49[[#This Row],[ITEM CODE]],Table2[[Item Code]:[Category ]],6,0),"")</f>
        <v/>
      </c>
      <c r="X4609" s="1" t="str">
        <f>IFERROR(VLOOKUP(Table49[[#This Row],[ITEM CODE]],Table2[[Item Code]:[Sub Category]],7,0),"")</f>
        <v/>
      </c>
      <c r="Y4609" s="68" t="str">
        <f>Table49[[#This Row],[PO Number]]&amp;COUNTIFS($E$5:E4609,E4609)</f>
        <v>0</v>
      </c>
    </row>
    <row r="4610" spans="1:25" ht="14.7" customHeight="1" x14ac:dyDescent="0.3">
      <c r="A4610" s="1" t="str">
        <f>IF(Table49[[#This Row],[ITEM NAME]]="","",ROW()-4)</f>
        <v/>
      </c>
      <c r="B4610" s="68"/>
      <c r="C4610" s="4" t="str">
        <f>IFERROR(VLOOKUP(B4610,Table14[],3,0),"")</f>
        <v/>
      </c>
      <c r="D4610" s="4" t="str">
        <f>IFERROR(VLOOKUP(B4610,Table14[],2,0),"")</f>
        <v/>
      </c>
      <c r="E4610" s="4"/>
      <c r="H4610" s="41" t="str">
        <f>IFERROR(VLOOKUP(Table49[[#This Row],[ITEM CODE]],Table2[[Item Code]:[Master Name]],2,0),"")</f>
        <v/>
      </c>
      <c r="I4610" s="41"/>
      <c r="J4610" s="65" t="str">
        <f>IFERROR(VLOOKUP(Table49[[#This Row],[ITEM CODE]],Table2[[Item Code]:[Master Name]],3,0),"")</f>
        <v/>
      </c>
      <c r="K4610" s="1" t="str">
        <f>IFERROR(VLOOKUP(Table49[[#This Row],[ITEM CODE]],Table2[[Item Code]:[Master Name]],9,0),"")</f>
        <v/>
      </c>
      <c r="L4610" s="1" t="str">
        <f>IFERROR(VLOOKUP(Table49[[#This Row],[ITEM CODE]],Table2[[Item Code]:[Master Name]],8,0),"")</f>
        <v/>
      </c>
      <c r="M4610" s="41"/>
      <c r="N4610" s="66">
        <f>IFERROR(VLOOKUP(Table49[[#This Row],[ITEM CODE]],Table2[[#All],[Item Code]:[Unit Cost]],10,0),0)</f>
        <v>0</v>
      </c>
      <c r="O4610" s="134">
        <f>IFERROR(VLOOKUP(Table49[[#This Row],[ITEM CODE]],Table2[[#All],[Item Code]:[Unit Cost]],10,0),0)</f>
        <v>0</v>
      </c>
      <c r="P4610" s="56"/>
      <c r="Q4610" s="58"/>
      <c r="R4610" s="58">
        <f>Table49[[#This Row],[QUANTITY]]*Table49[[#This Row],[INV Prices]]</f>
        <v>0</v>
      </c>
      <c r="S4610" s="67"/>
      <c r="V4610" s="41"/>
      <c r="W4610" s="4" t="str">
        <f>IFERROR(VLOOKUP(Table49[[#This Row],[ITEM CODE]],Table2[[Item Code]:[Category ]],6,0),"")</f>
        <v/>
      </c>
      <c r="X4610" s="1" t="str">
        <f>IFERROR(VLOOKUP(Table49[[#This Row],[ITEM CODE]],Table2[[Item Code]:[Sub Category]],7,0),"")</f>
        <v/>
      </c>
      <c r="Y4610" s="68" t="str">
        <f>Table49[[#This Row],[PO Number]]&amp;COUNTIFS($E$5:E4610,E4610)</f>
        <v>0</v>
      </c>
    </row>
    <row r="4611" spans="1:25" ht="14.7" customHeight="1" x14ac:dyDescent="0.3">
      <c r="A4611" s="1" t="str">
        <f>IF(Table49[[#This Row],[ITEM NAME]]="","",ROW()-4)</f>
        <v/>
      </c>
      <c r="B4611" s="68"/>
      <c r="C4611" s="4" t="str">
        <f>IFERROR(VLOOKUP(B4611,Table14[],3,0),"")</f>
        <v/>
      </c>
      <c r="D4611" s="4" t="str">
        <f>IFERROR(VLOOKUP(B4611,Table14[],2,0),"")</f>
        <v/>
      </c>
      <c r="E4611" s="4"/>
      <c r="H4611" s="41" t="str">
        <f>IFERROR(VLOOKUP(Table49[[#This Row],[ITEM CODE]],Table2[[Item Code]:[Master Name]],2,0),"")</f>
        <v/>
      </c>
      <c r="I4611" s="41"/>
      <c r="J4611" s="65" t="str">
        <f>IFERROR(VLOOKUP(Table49[[#This Row],[ITEM CODE]],Table2[[Item Code]:[Master Name]],3,0),"")</f>
        <v/>
      </c>
      <c r="K4611" s="1" t="str">
        <f>IFERROR(VLOOKUP(Table49[[#This Row],[ITEM CODE]],Table2[[Item Code]:[Master Name]],9,0),"")</f>
        <v/>
      </c>
      <c r="L4611" s="1" t="str">
        <f>IFERROR(VLOOKUP(Table49[[#This Row],[ITEM CODE]],Table2[[Item Code]:[Master Name]],8,0),"")</f>
        <v/>
      </c>
      <c r="M4611" s="41"/>
      <c r="N4611" s="66">
        <f>IFERROR(VLOOKUP(Table49[[#This Row],[ITEM CODE]],Table2[[#All],[Item Code]:[Unit Cost]],10,0),0)</f>
        <v>0</v>
      </c>
      <c r="O4611" s="134">
        <f>IFERROR(VLOOKUP(Table49[[#This Row],[ITEM CODE]],Table2[[#All],[Item Code]:[Unit Cost]],10,0),0)</f>
        <v>0</v>
      </c>
      <c r="P4611" s="56"/>
      <c r="Q4611" s="58"/>
      <c r="R4611" s="58">
        <f>Table49[[#This Row],[QUANTITY]]*Table49[[#This Row],[INV Prices]]</f>
        <v>0</v>
      </c>
      <c r="S4611" s="67"/>
      <c r="V4611" s="41"/>
      <c r="W4611" s="4" t="str">
        <f>IFERROR(VLOOKUP(Table49[[#This Row],[ITEM CODE]],Table2[[Item Code]:[Category ]],6,0),"")</f>
        <v/>
      </c>
      <c r="X4611" s="1" t="str">
        <f>IFERROR(VLOOKUP(Table49[[#This Row],[ITEM CODE]],Table2[[Item Code]:[Sub Category]],7,0),"")</f>
        <v/>
      </c>
      <c r="Y4611" s="68" t="str">
        <f>Table49[[#This Row],[PO Number]]&amp;COUNTIFS($E$5:E4611,E4611)</f>
        <v>0</v>
      </c>
    </row>
    <row r="4612" spans="1:25" ht="14.7" customHeight="1" x14ac:dyDescent="0.3">
      <c r="A4612" s="1" t="str">
        <f>IF(Table49[[#This Row],[ITEM NAME]]="","",ROW()-4)</f>
        <v/>
      </c>
      <c r="B4612" s="68"/>
      <c r="C4612" s="4" t="str">
        <f>IFERROR(VLOOKUP(B4612,Table14[],3,0),"")</f>
        <v/>
      </c>
      <c r="D4612" s="4" t="str">
        <f>IFERROR(VLOOKUP(B4612,Table14[],2,0),"")</f>
        <v/>
      </c>
      <c r="E4612" s="4"/>
      <c r="H4612" s="41" t="str">
        <f>IFERROR(VLOOKUP(Table49[[#This Row],[ITEM CODE]],Table2[[Item Code]:[Master Name]],2,0),"")</f>
        <v/>
      </c>
      <c r="I4612" s="41"/>
      <c r="J4612" s="65" t="str">
        <f>IFERROR(VLOOKUP(Table49[[#This Row],[ITEM CODE]],Table2[[Item Code]:[Master Name]],3,0),"")</f>
        <v/>
      </c>
      <c r="K4612" s="1" t="str">
        <f>IFERROR(VLOOKUP(Table49[[#This Row],[ITEM CODE]],Table2[[Item Code]:[Master Name]],9,0),"")</f>
        <v/>
      </c>
      <c r="L4612" s="1" t="str">
        <f>IFERROR(VLOOKUP(Table49[[#This Row],[ITEM CODE]],Table2[[Item Code]:[Master Name]],8,0),"")</f>
        <v/>
      </c>
      <c r="M4612" s="41"/>
      <c r="N4612" s="66">
        <f>IFERROR(VLOOKUP(Table49[[#This Row],[ITEM CODE]],Table2[[#All],[Item Code]:[Unit Cost]],10,0),0)</f>
        <v>0</v>
      </c>
      <c r="O4612" s="134">
        <f>IFERROR(VLOOKUP(Table49[[#This Row],[ITEM CODE]],Table2[[#All],[Item Code]:[Unit Cost]],10,0),0)</f>
        <v>0</v>
      </c>
      <c r="P4612" s="56"/>
      <c r="Q4612" s="58"/>
      <c r="R4612" s="58">
        <f>Table49[[#This Row],[QUANTITY]]*Table49[[#This Row],[INV Prices]]</f>
        <v>0</v>
      </c>
      <c r="S4612" s="67"/>
      <c r="V4612" s="41"/>
      <c r="W4612" s="4" t="str">
        <f>IFERROR(VLOOKUP(Table49[[#This Row],[ITEM CODE]],Table2[[Item Code]:[Category ]],6,0),"")</f>
        <v/>
      </c>
      <c r="X4612" s="1" t="str">
        <f>IFERROR(VLOOKUP(Table49[[#This Row],[ITEM CODE]],Table2[[Item Code]:[Sub Category]],7,0),"")</f>
        <v/>
      </c>
      <c r="Y4612" s="68" t="str">
        <f>Table49[[#This Row],[PO Number]]&amp;COUNTIFS($E$5:E4612,E4612)</f>
        <v>0</v>
      </c>
    </row>
    <row r="4613" spans="1:25" ht="14.7" customHeight="1" x14ac:dyDescent="0.3">
      <c r="A4613" s="1" t="str">
        <f>IF(Table49[[#This Row],[ITEM NAME]]="","",ROW()-4)</f>
        <v/>
      </c>
      <c r="B4613" s="68"/>
      <c r="C4613" s="4" t="str">
        <f>IFERROR(VLOOKUP(B4613,Table14[],3,0),"")</f>
        <v/>
      </c>
      <c r="D4613" s="4" t="str">
        <f>IFERROR(VLOOKUP(B4613,Table14[],2,0),"")</f>
        <v/>
      </c>
      <c r="E4613" s="4"/>
      <c r="H4613" s="41" t="str">
        <f>IFERROR(VLOOKUP(Table49[[#This Row],[ITEM CODE]],Table2[[Item Code]:[Master Name]],2,0),"")</f>
        <v/>
      </c>
      <c r="I4613" s="41"/>
      <c r="J4613" s="65" t="str">
        <f>IFERROR(VLOOKUP(Table49[[#This Row],[ITEM CODE]],Table2[[Item Code]:[Master Name]],3,0),"")</f>
        <v/>
      </c>
      <c r="K4613" s="1" t="str">
        <f>IFERROR(VLOOKUP(Table49[[#This Row],[ITEM CODE]],Table2[[Item Code]:[Master Name]],9,0),"")</f>
        <v/>
      </c>
      <c r="L4613" s="1" t="str">
        <f>IFERROR(VLOOKUP(Table49[[#This Row],[ITEM CODE]],Table2[[Item Code]:[Master Name]],8,0),"")</f>
        <v/>
      </c>
      <c r="M4613" s="41"/>
      <c r="N4613" s="66">
        <f>IFERROR(VLOOKUP(Table49[[#This Row],[ITEM CODE]],Table2[[#All],[Item Code]:[Unit Cost]],10,0),0)</f>
        <v>0</v>
      </c>
      <c r="O4613" s="134">
        <f>IFERROR(VLOOKUP(Table49[[#This Row],[ITEM CODE]],Table2[[#All],[Item Code]:[Unit Cost]],10,0),0)</f>
        <v>0</v>
      </c>
      <c r="P4613" s="56"/>
      <c r="Q4613" s="58"/>
      <c r="R4613" s="58">
        <f>Table49[[#This Row],[QUANTITY]]*Table49[[#This Row],[INV Prices]]</f>
        <v>0</v>
      </c>
      <c r="S4613" s="67"/>
      <c r="V4613" s="41"/>
      <c r="W4613" s="4" t="str">
        <f>IFERROR(VLOOKUP(Table49[[#This Row],[ITEM CODE]],Table2[[Item Code]:[Category ]],6,0),"")</f>
        <v/>
      </c>
      <c r="X4613" s="1" t="str">
        <f>IFERROR(VLOOKUP(Table49[[#This Row],[ITEM CODE]],Table2[[Item Code]:[Sub Category]],7,0),"")</f>
        <v/>
      </c>
      <c r="Y4613" s="68" t="str">
        <f>Table49[[#This Row],[PO Number]]&amp;COUNTIFS($E$5:E4613,E4613)</f>
        <v>0</v>
      </c>
    </row>
    <row r="4614" spans="1:25" ht="14.7" customHeight="1" x14ac:dyDescent="0.3">
      <c r="A4614" s="1" t="str">
        <f>IF(Table49[[#This Row],[ITEM NAME]]="","",ROW()-4)</f>
        <v/>
      </c>
      <c r="B4614" s="68"/>
      <c r="C4614" s="4" t="str">
        <f>IFERROR(VLOOKUP(B4614,Table14[],3,0),"")</f>
        <v/>
      </c>
      <c r="D4614" s="4" t="str">
        <f>IFERROR(VLOOKUP(B4614,Table14[],2,0),"")</f>
        <v/>
      </c>
      <c r="E4614" s="4"/>
      <c r="H4614" s="41" t="str">
        <f>IFERROR(VLOOKUP(Table49[[#This Row],[ITEM CODE]],Table2[[Item Code]:[Master Name]],2,0),"")</f>
        <v/>
      </c>
      <c r="I4614" s="41"/>
      <c r="J4614" s="65" t="str">
        <f>IFERROR(VLOOKUP(Table49[[#This Row],[ITEM CODE]],Table2[[Item Code]:[Master Name]],3,0),"")</f>
        <v/>
      </c>
      <c r="K4614" s="1" t="str">
        <f>IFERROR(VLOOKUP(Table49[[#This Row],[ITEM CODE]],Table2[[Item Code]:[Master Name]],9,0),"")</f>
        <v/>
      </c>
      <c r="L4614" s="1" t="str">
        <f>IFERROR(VLOOKUP(Table49[[#This Row],[ITEM CODE]],Table2[[Item Code]:[Master Name]],8,0),"")</f>
        <v/>
      </c>
      <c r="M4614" s="41"/>
      <c r="N4614" s="66">
        <f>IFERROR(VLOOKUP(Table49[[#This Row],[ITEM CODE]],Table2[[#All],[Item Code]:[Unit Cost]],10,0),0)</f>
        <v>0</v>
      </c>
      <c r="O4614" s="134">
        <f>IFERROR(VLOOKUP(Table49[[#This Row],[ITEM CODE]],Table2[[#All],[Item Code]:[Unit Cost]],10,0),0)</f>
        <v>0</v>
      </c>
      <c r="P4614" s="56"/>
      <c r="Q4614" s="58"/>
      <c r="R4614" s="58">
        <f>Table49[[#This Row],[QUANTITY]]*Table49[[#This Row],[INV Prices]]</f>
        <v>0</v>
      </c>
      <c r="S4614" s="67"/>
      <c r="V4614" s="41"/>
      <c r="W4614" s="4" t="str">
        <f>IFERROR(VLOOKUP(Table49[[#This Row],[ITEM CODE]],Table2[[Item Code]:[Category ]],6,0),"")</f>
        <v/>
      </c>
      <c r="X4614" s="1" t="str">
        <f>IFERROR(VLOOKUP(Table49[[#This Row],[ITEM CODE]],Table2[[Item Code]:[Sub Category]],7,0),"")</f>
        <v/>
      </c>
      <c r="Y4614" s="68" t="str">
        <f>Table49[[#This Row],[PO Number]]&amp;COUNTIFS($E$5:E4614,E4614)</f>
        <v>0</v>
      </c>
    </row>
    <row r="4615" spans="1:25" ht="14.7" customHeight="1" x14ac:dyDescent="0.3">
      <c r="A4615" s="1" t="str">
        <f>IF(Table49[[#This Row],[ITEM NAME]]="","",ROW()-4)</f>
        <v/>
      </c>
      <c r="B4615" s="68"/>
      <c r="C4615" s="4" t="str">
        <f>IFERROR(VLOOKUP(B4615,Table14[],3,0),"")</f>
        <v/>
      </c>
      <c r="D4615" s="4" t="str">
        <f>IFERROR(VLOOKUP(B4615,Table14[],2,0),"")</f>
        <v/>
      </c>
      <c r="E4615" s="4"/>
      <c r="H4615" s="41" t="str">
        <f>IFERROR(VLOOKUP(Table49[[#This Row],[ITEM CODE]],Table2[[Item Code]:[Master Name]],2,0),"")</f>
        <v/>
      </c>
      <c r="I4615" s="41"/>
      <c r="J4615" s="65" t="str">
        <f>IFERROR(VLOOKUP(Table49[[#This Row],[ITEM CODE]],Table2[[Item Code]:[Master Name]],3,0),"")</f>
        <v/>
      </c>
      <c r="K4615" s="1" t="str">
        <f>IFERROR(VLOOKUP(Table49[[#This Row],[ITEM CODE]],Table2[[Item Code]:[Master Name]],9,0),"")</f>
        <v/>
      </c>
      <c r="L4615" s="1" t="str">
        <f>IFERROR(VLOOKUP(Table49[[#This Row],[ITEM CODE]],Table2[[Item Code]:[Master Name]],8,0),"")</f>
        <v/>
      </c>
      <c r="M4615" s="41"/>
      <c r="N4615" s="66">
        <f>IFERROR(VLOOKUP(Table49[[#This Row],[ITEM CODE]],Table2[[#All],[Item Code]:[Unit Cost]],10,0),0)</f>
        <v>0</v>
      </c>
      <c r="O4615" s="134">
        <f>IFERROR(VLOOKUP(Table49[[#This Row],[ITEM CODE]],Table2[[#All],[Item Code]:[Unit Cost]],10,0),0)</f>
        <v>0</v>
      </c>
      <c r="P4615" s="56"/>
      <c r="Q4615" s="58"/>
      <c r="R4615" s="58">
        <f>Table49[[#This Row],[QUANTITY]]*Table49[[#This Row],[INV Prices]]</f>
        <v>0</v>
      </c>
      <c r="S4615" s="67"/>
      <c r="V4615" s="41"/>
      <c r="W4615" s="4" t="str">
        <f>IFERROR(VLOOKUP(Table49[[#This Row],[ITEM CODE]],Table2[[Item Code]:[Category ]],6,0),"")</f>
        <v/>
      </c>
      <c r="X4615" s="1" t="str">
        <f>IFERROR(VLOOKUP(Table49[[#This Row],[ITEM CODE]],Table2[[Item Code]:[Sub Category]],7,0),"")</f>
        <v/>
      </c>
      <c r="Y4615" s="68" t="str">
        <f>Table49[[#This Row],[PO Number]]&amp;COUNTIFS($E$5:E4615,E4615)</f>
        <v>0</v>
      </c>
    </row>
    <row r="4616" spans="1:25" ht="14.7" customHeight="1" x14ac:dyDescent="0.3">
      <c r="A4616" s="1" t="str">
        <f>IF(Table49[[#This Row],[ITEM NAME]]="","",ROW()-4)</f>
        <v/>
      </c>
      <c r="B4616" s="68"/>
      <c r="C4616" s="4" t="str">
        <f>IFERROR(VLOOKUP(B4616,Table14[],3,0),"")</f>
        <v/>
      </c>
      <c r="D4616" s="4" t="str">
        <f>IFERROR(VLOOKUP(B4616,Table14[],2,0),"")</f>
        <v/>
      </c>
      <c r="E4616" s="4"/>
      <c r="H4616" s="41" t="str">
        <f>IFERROR(VLOOKUP(Table49[[#This Row],[ITEM CODE]],Table2[[Item Code]:[Master Name]],2,0),"")</f>
        <v/>
      </c>
      <c r="I4616" s="41"/>
      <c r="J4616" s="65" t="str">
        <f>IFERROR(VLOOKUP(Table49[[#This Row],[ITEM CODE]],Table2[[Item Code]:[Master Name]],3,0),"")</f>
        <v/>
      </c>
      <c r="K4616" s="1" t="str">
        <f>IFERROR(VLOOKUP(Table49[[#This Row],[ITEM CODE]],Table2[[Item Code]:[Master Name]],9,0),"")</f>
        <v/>
      </c>
      <c r="L4616" s="1" t="str">
        <f>IFERROR(VLOOKUP(Table49[[#This Row],[ITEM CODE]],Table2[[Item Code]:[Master Name]],8,0),"")</f>
        <v/>
      </c>
      <c r="M4616" s="41"/>
      <c r="N4616" s="66">
        <f>IFERROR(VLOOKUP(Table49[[#This Row],[ITEM CODE]],Table2[[#All],[Item Code]:[Unit Cost]],10,0),0)</f>
        <v>0</v>
      </c>
      <c r="O4616" s="134">
        <f>IFERROR(VLOOKUP(Table49[[#This Row],[ITEM CODE]],Table2[[#All],[Item Code]:[Unit Cost]],10,0),0)</f>
        <v>0</v>
      </c>
      <c r="P4616" s="56"/>
      <c r="Q4616" s="58"/>
      <c r="R4616" s="58">
        <f>Table49[[#This Row],[QUANTITY]]*Table49[[#This Row],[INV Prices]]</f>
        <v>0</v>
      </c>
      <c r="S4616" s="67"/>
      <c r="V4616" s="41"/>
      <c r="W4616" s="4" t="str">
        <f>IFERROR(VLOOKUP(Table49[[#This Row],[ITEM CODE]],Table2[[Item Code]:[Category ]],6,0),"")</f>
        <v/>
      </c>
      <c r="X4616" s="1" t="str">
        <f>IFERROR(VLOOKUP(Table49[[#This Row],[ITEM CODE]],Table2[[Item Code]:[Sub Category]],7,0),"")</f>
        <v/>
      </c>
      <c r="Y4616" s="68" t="str">
        <f>Table49[[#This Row],[PO Number]]&amp;COUNTIFS($E$5:E4616,E4616)</f>
        <v>0</v>
      </c>
    </row>
    <row r="4617" spans="1:25" ht="14.7" customHeight="1" x14ac:dyDescent="0.3">
      <c r="A4617" s="1" t="str">
        <f>IF(Table49[[#This Row],[ITEM NAME]]="","",ROW()-4)</f>
        <v/>
      </c>
      <c r="B4617" s="68"/>
      <c r="C4617" s="4" t="str">
        <f>IFERROR(VLOOKUP(B4617,Table14[],3,0),"")</f>
        <v/>
      </c>
      <c r="D4617" s="4" t="str">
        <f>IFERROR(VLOOKUP(B4617,Table14[],2,0),"")</f>
        <v/>
      </c>
      <c r="E4617" s="4"/>
      <c r="H4617" s="41" t="str">
        <f>IFERROR(VLOOKUP(Table49[[#This Row],[ITEM CODE]],Table2[[Item Code]:[Master Name]],2,0),"")</f>
        <v/>
      </c>
      <c r="I4617" s="41"/>
      <c r="J4617" s="65" t="str">
        <f>IFERROR(VLOOKUP(Table49[[#This Row],[ITEM CODE]],Table2[[Item Code]:[Master Name]],3,0),"")</f>
        <v/>
      </c>
      <c r="K4617" s="1" t="str">
        <f>IFERROR(VLOOKUP(Table49[[#This Row],[ITEM CODE]],Table2[[Item Code]:[Master Name]],9,0),"")</f>
        <v/>
      </c>
      <c r="L4617" s="1" t="str">
        <f>IFERROR(VLOOKUP(Table49[[#This Row],[ITEM CODE]],Table2[[Item Code]:[Master Name]],8,0),"")</f>
        <v/>
      </c>
      <c r="M4617" s="41"/>
      <c r="N4617" s="66">
        <f>IFERROR(VLOOKUP(Table49[[#This Row],[ITEM CODE]],Table2[[#All],[Item Code]:[Unit Cost]],10,0),0)</f>
        <v>0</v>
      </c>
      <c r="O4617" s="134">
        <f>IFERROR(VLOOKUP(Table49[[#This Row],[ITEM CODE]],Table2[[#All],[Item Code]:[Unit Cost]],10,0),0)</f>
        <v>0</v>
      </c>
      <c r="P4617" s="56"/>
      <c r="Q4617" s="58"/>
      <c r="R4617" s="58">
        <f>Table49[[#This Row],[QUANTITY]]*Table49[[#This Row],[INV Prices]]</f>
        <v>0</v>
      </c>
      <c r="S4617" s="67"/>
      <c r="V4617" s="41"/>
      <c r="W4617" s="4" t="str">
        <f>IFERROR(VLOOKUP(Table49[[#This Row],[ITEM CODE]],Table2[[Item Code]:[Category ]],6,0),"")</f>
        <v/>
      </c>
      <c r="X4617" s="1" t="str">
        <f>IFERROR(VLOOKUP(Table49[[#This Row],[ITEM CODE]],Table2[[Item Code]:[Sub Category]],7,0),"")</f>
        <v/>
      </c>
      <c r="Y4617" s="68" t="str">
        <f>Table49[[#This Row],[PO Number]]&amp;COUNTIFS($E$5:E4617,E4617)</f>
        <v>0</v>
      </c>
    </row>
    <row r="4618" spans="1:25" ht="14.7" customHeight="1" x14ac:dyDescent="0.3">
      <c r="A4618" s="1" t="str">
        <f>IF(Table49[[#This Row],[ITEM NAME]]="","",ROW()-4)</f>
        <v/>
      </c>
      <c r="B4618" s="68"/>
      <c r="C4618" s="4" t="str">
        <f>IFERROR(VLOOKUP(B4618,Table14[],3,0),"")</f>
        <v/>
      </c>
      <c r="D4618" s="4" t="str">
        <f>IFERROR(VLOOKUP(B4618,Table14[],2,0),"")</f>
        <v/>
      </c>
      <c r="E4618" s="4"/>
      <c r="H4618" s="41" t="str">
        <f>IFERROR(VLOOKUP(Table49[[#This Row],[ITEM CODE]],Table2[[Item Code]:[Master Name]],2,0),"")</f>
        <v/>
      </c>
      <c r="I4618" s="41"/>
      <c r="J4618" s="65" t="str">
        <f>IFERROR(VLOOKUP(Table49[[#This Row],[ITEM CODE]],Table2[[Item Code]:[Master Name]],3,0),"")</f>
        <v/>
      </c>
      <c r="K4618" s="1" t="str">
        <f>IFERROR(VLOOKUP(Table49[[#This Row],[ITEM CODE]],Table2[[Item Code]:[Master Name]],9,0),"")</f>
        <v/>
      </c>
      <c r="L4618" s="1" t="str">
        <f>IFERROR(VLOOKUP(Table49[[#This Row],[ITEM CODE]],Table2[[Item Code]:[Master Name]],8,0),"")</f>
        <v/>
      </c>
      <c r="M4618" s="41"/>
      <c r="N4618" s="66">
        <f>IFERROR(VLOOKUP(Table49[[#This Row],[ITEM CODE]],Table2[[#All],[Item Code]:[Unit Cost]],10,0),0)</f>
        <v>0</v>
      </c>
      <c r="O4618" s="134">
        <f>IFERROR(VLOOKUP(Table49[[#This Row],[ITEM CODE]],Table2[[#All],[Item Code]:[Unit Cost]],10,0),0)</f>
        <v>0</v>
      </c>
      <c r="P4618" s="56"/>
      <c r="Q4618" s="58"/>
      <c r="R4618" s="58">
        <f>Table49[[#This Row],[QUANTITY]]*Table49[[#This Row],[INV Prices]]</f>
        <v>0</v>
      </c>
      <c r="S4618" s="67"/>
      <c r="V4618" s="41"/>
      <c r="W4618" s="4" t="str">
        <f>IFERROR(VLOOKUP(Table49[[#This Row],[ITEM CODE]],Table2[[Item Code]:[Category ]],6,0),"")</f>
        <v/>
      </c>
      <c r="X4618" s="1" t="str">
        <f>IFERROR(VLOOKUP(Table49[[#This Row],[ITEM CODE]],Table2[[Item Code]:[Sub Category]],7,0),"")</f>
        <v/>
      </c>
      <c r="Y4618" s="68" t="str">
        <f>Table49[[#This Row],[PO Number]]&amp;COUNTIFS($E$5:E4618,E4618)</f>
        <v>0</v>
      </c>
    </row>
    <row r="4619" spans="1:25" ht="14.7" customHeight="1" x14ac:dyDescent="0.3">
      <c r="A4619" s="1" t="str">
        <f>IF(Table49[[#This Row],[ITEM NAME]]="","",ROW()-4)</f>
        <v/>
      </c>
      <c r="B4619" s="68"/>
      <c r="C4619" s="4" t="str">
        <f>IFERROR(VLOOKUP(B4619,Table14[],3,0),"")</f>
        <v/>
      </c>
      <c r="D4619" s="4" t="str">
        <f>IFERROR(VLOOKUP(B4619,Table14[],2,0),"")</f>
        <v/>
      </c>
      <c r="E4619" s="4"/>
      <c r="H4619" s="41" t="str">
        <f>IFERROR(VLOOKUP(Table49[[#This Row],[ITEM CODE]],Table2[[Item Code]:[Master Name]],2,0),"")</f>
        <v/>
      </c>
      <c r="I4619" s="41"/>
      <c r="J4619" s="65" t="str">
        <f>IFERROR(VLOOKUP(Table49[[#This Row],[ITEM CODE]],Table2[[Item Code]:[Master Name]],3,0),"")</f>
        <v/>
      </c>
      <c r="K4619" s="1" t="str">
        <f>IFERROR(VLOOKUP(Table49[[#This Row],[ITEM CODE]],Table2[[Item Code]:[Master Name]],9,0),"")</f>
        <v/>
      </c>
      <c r="L4619" s="1" t="str">
        <f>IFERROR(VLOOKUP(Table49[[#This Row],[ITEM CODE]],Table2[[Item Code]:[Master Name]],8,0),"")</f>
        <v/>
      </c>
      <c r="M4619" s="41"/>
      <c r="N4619" s="66">
        <f>IFERROR(VLOOKUP(Table49[[#This Row],[ITEM CODE]],Table2[[#All],[Item Code]:[Unit Cost]],10,0),0)</f>
        <v>0</v>
      </c>
      <c r="O4619" s="134">
        <f>IFERROR(VLOOKUP(Table49[[#This Row],[ITEM CODE]],Table2[[#All],[Item Code]:[Unit Cost]],10,0),0)</f>
        <v>0</v>
      </c>
      <c r="P4619" s="56"/>
      <c r="Q4619" s="58"/>
      <c r="R4619" s="58">
        <f>Table49[[#This Row],[QUANTITY]]*Table49[[#This Row],[INV Prices]]</f>
        <v>0</v>
      </c>
      <c r="S4619" s="67"/>
      <c r="V4619" s="41"/>
      <c r="W4619" s="4" t="str">
        <f>IFERROR(VLOOKUP(Table49[[#This Row],[ITEM CODE]],Table2[[Item Code]:[Category ]],6,0),"")</f>
        <v/>
      </c>
      <c r="X4619" s="1" t="str">
        <f>IFERROR(VLOOKUP(Table49[[#This Row],[ITEM CODE]],Table2[[Item Code]:[Sub Category]],7,0),"")</f>
        <v/>
      </c>
      <c r="Y4619" s="68" t="str">
        <f>Table49[[#This Row],[PO Number]]&amp;COUNTIFS($E$5:E4619,E4619)</f>
        <v>0</v>
      </c>
    </row>
    <row r="4620" spans="1:25" ht="14.7" customHeight="1" x14ac:dyDescent="0.3">
      <c r="A4620" s="1" t="str">
        <f>IF(Table49[[#This Row],[ITEM NAME]]="","",ROW()-4)</f>
        <v/>
      </c>
      <c r="B4620" s="68"/>
      <c r="C4620" s="4" t="str">
        <f>IFERROR(VLOOKUP(B4620,Table14[],3,0),"")</f>
        <v/>
      </c>
      <c r="D4620" s="4" t="str">
        <f>IFERROR(VLOOKUP(B4620,Table14[],2,0),"")</f>
        <v/>
      </c>
      <c r="E4620" s="4"/>
      <c r="H4620" s="41" t="str">
        <f>IFERROR(VLOOKUP(Table49[[#This Row],[ITEM CODE]],Table2[[Item Code]:[Master Name]],2,0),"")</f>
        <v/>
      </c>
      <c r="I4620" s="41"/>
      <c r="J4620" s="65" t="str">
        <f>IFERROR(VLOOKUP(Table49[[#This Row],[ITEM CODE]],Table2[[Item Code]:[Master Name]],3,0),"")</f>
        <v/>
      </c>
      <c r="K4620" s="1" t="str">
        <f>IFERROR(VLOOKUP(Table49[[#This Row],[ITEM CODE]],Table2[[Item Code]:[Master Name]],9,0),"")</f>
        <v/>
      </c>
      <c r="L4620" s="1" t="str">
        <f>IFERROR(VLOOKUP(Table49[[#This Row],[ITEM CODE]],Table2[[Item Code]:[Master Name]],8,0),"")</f>
        <v/>
      </c>
      <c r="M4620" s="41"/>
      <c r="N4620" s="66">
        <f>IFERROR(VLOOKUP(Table49[[#This Row],[ITEM CODE]],Table2[[#All],[Item Code]:[Unit Cost]],10,0),0)</f>
        <v>0</v>
      </c>
      <c r="O4620" s="134">
        <f>IFERROR(VLOOKUP(Table49[[#This Row],[ITEM CODE]],Table2[[#All],[Item Code]:[Unit Cost]],10,0),0)</f>
        <v>0</v>
      </c>
      <c r="P4620" s="56"/>
      <c r="Q4620" s="58"/>
      <c r="R4620" s="58">
        <f>Table49[[#This Row],[QUANTITY]]*Table49[[#This Row],[INV Prices]]</f>
        <v>0</v>
      </c>
      <c r="S4620" s="67"/>
      <c r="V4620" s="41"/>
      <c r="W4620" s="4" t="str">
        <f>IFERROR(VLOOKUP(Table49[[#This Row],[ITEM CODE]],Table2[[Item Code]:[Category ]],6,0),"")</f>
        <v/>
      </c>
      <c r="X4620" s="1" t="str">
        <f>IFERROR(VLOOKUP(Table49[[#This Row],[ITEM CODE]],Table2[[Item Code]:[Sub Category]],7,0),"")</f>
        <v/>
      </c>
      <c r="Y4620" s="68" t="str">
        <f>Table49[[#This Row],[PO Number]]&amp;COUNTIFS($E$5:E4620,E4620)</f>
        <v>0</v>
      </c>
    </row>
    <row r="4621" spans="1:25" ht="14.7" customHeight="1" x14ac:dyDescent="0.3">
      <c r="A4621" s="1" t="str">
        <f>IF(Table49[[#This Row],[ITEM NAME]]="","",ROW()-4)</f>
        <v/>
      </c>
      <c r="B4621" s="68"/>
      <c r="C4621" s="4" t="str">
        <f>IFERROR(VLOOKUP(B4621,Table14[],3,0),"")</f>
        <v/>
      </c>
      <c r="D4621" s="4" t="str">
        <f>IFERROR(VLOOKUP(B4621,Table14[],2,0),"")</f>
        <v/>
      </c>
      <c r="E4621" s="4"/>
      <c r="H4621" s="41" t="str">
        <f>IFERROR(VLOOKUP(Table49[[#This Row],[ITEM CODE]],Table2[[Item Code]:[Master Name]],2,0),"")</f>
        <v/>
      </c>
      <c r="I4621" s="41"/>
      <c r="J4621" s="65" t="str">
        <f>IFERROR(VLOOKUP(Table49[[#This Row],[ITEM CODE]],Table2[[Item Code]:[Master Name]],3,0),"")</f>
        <v/>
      </c>
      <c r="K4621" s="1" t="str">
        <f>IFERROR(VLOOKUP(Table49[[#This Row],[ITEM CODE]],Table2[[Item Code]:[Master Name]],9,0),"")</f>
        <v/>
      </c>
      <c r="L4621" s="1" t="str">
        <f>IFERROR(VLOOKUP(Table49[[#This Row],[ITEM CODE]],Table2[[Item Code]:[Master Name]],8,0),"")</f>
        <v/>
      </c>
      <c r="M4621" s="41"/>
      <c r="N4621" s="66">
        <f>IFERROR(VLOOKUP(Table49[[#This Row],[ITEM CODE]],Table2[[#All],[Item Code]:[Unit Cost]],10,0),0)</f>
        <v>0</v>
      </c>
      <c r="O4621" s="134">
        <f>IFERROR(VLOOKUP(Table49[[#This Row],[ITEM CODE]],Table2[[#All],[Item Code]:[Unit Cost]],10,0),0)</f>
        <v>0</v>
      </c>
      <c r="P4621" s="56"/>
      <c r="Q4621" s="58"/>
      <c r="R4621" s="58">
        <f>Table49[[#This Row],[QUANTITY]]*Table49[[#This Row],[INV Prices]]</f>
        <v>0</v>
      </c>
      <c r="S4621" s="67"/>
      <c r="V4621" s="41"/>
      <c r="W4621" s="4" t="str">
        <f>IFERROR(VLOOKUP(Table49[[#This Row],[ITEM CODE]],Table2[[Item Code]:[Category ]],6,0),"")</f>
        <v/>
      </c>
      <c r="X4621" s="1" t="str">
        <f>IFERROR(VLOOKUP(Table49[[#This Row],[ITEM CODE]],Table2[[Item Code]:[Sub Category]],7,0),"")</f>
        <v/>
      </c>
      <c r="Y4621" s="68" t="str">
        <f>Table49[[#This Row],[PO Number]]&amp;COUNTIFS($E$5:E4621,E4621)</f>
        <v>0</v>
      </c>
    </row>
    <row r="4622" spans="1:25" ht="14.7" customHeight="1" x14ac:dyDescent="0.3">
      <c r="A4622" s="1" t="str">
        <f>IF(Table49[[#This Row],[ITEM NAME]]="","",ROW()-4)</f>
        <v/>
      </c>
      <c r="B4622" s="68"/>
      <c r="C4622" s="4" t="str">
        <f>IFERROR(VLOOKUP(B4622,Table14[],3,0),"")</f>
        <v/>
      </c>
      <c r="D4622" s="4" t="str">
        <f>IFERROR(VLOOKUP(B4622,Table14[],2,0),"")</f>
        <v/>
      </c>
      <c r="E4622" s="4"/>
      <c r="H4622" s="41" t="str">
        <f>IFERROR(VLOOKUP(Table49[[#This Row],[ITEM CODE]],Table2[[Item Code]:[Master Name]],2,0),"")</f>
        <v/>
      </c>
      <c r="I4622" s="41"/>
      <c r="J4622" s="65" t="str">
        <f>IFERROR(VLOOKUP(Table49[[#This Row],[ITEM CODE]],Table2[[Item Code]:[Master Name]],3,0),"")</f>
        <v/>
      </c>
      <c r="K4622" s="1" t="str">
        <f>IFERROR(VLOOKUP(Table49[[#This Row],[ITEM CODE]],Table2[[Item Code]:[Master Name]],9,0),"")</f>
        <v/>
      </c>
      <c r="L4622" s="1" t="str">
        <f>IFERROR(VLOOKUP(Table49[[#This Row],[ITEM CODE]],Table2[[Item Code]:[Master Name]],8,0),"")</f>
        <v/>
      </c>
      <c r="M4622" s="41"/>
      <c r="N4622" s="66">
        <f>IFERROR(VLOOKUP(Table49[[#This Row],[ITEM CODE]],Table2[[#All],[Item Code]:[Unit Cost]],10,0),0)</f>
        <v>0</v>
      </c>
      <c r="O4622" s="134">
        <f>IFERROR(VLOOKUP(Table49[[#This Row],[ITEM CODE]],Table2[[#All],[Item Code]:[Unit Cost]],10,0),0)</f>
        <v>0</v>
      </c>
      <c r="P4622" s="56"/>
      <c r="Q4622" s="58"/>
      <c r="R4622" s="58">
        <f>Table49[[#This Row],[QUANTITY]]*Table49[[#This Row],[INV Prices]]</f>
        <v>0</v>
      </c>
      <c r="S4622" s="67"/>
      <c r="V4622" s="41"/>
      <c r="W4622" s="4" t="str">
        <f>IFERROR(VLOOKUP(Table49[[#This Row],[ITEM CODE]],Table2[[Item Code]:[Category ]],6,0),"")</f>
        <v/>
      </c>
      <c r="X4622" s="1" t="str">
        <f>IFERROR(VLOOKUP(Table49[[#This Row],[ITEM CODE]],Table2[[Item Code]:[Sub Category]],7,0),"")</f>
        <v/>
      </c>
      <c r="Y4622" s="68" t="str">
        <f>Table49[[#This Row],[PO Number]]&amp;COUNTIFS($E$5:E4622,E4622)</f>
        <v>0</v>
      </c>
    </row>
    <row r="4623" spans="1:25" ht="14.7" customHeight="1" x14ac:dyDescent="0.3">
      <c r="A4623" s="1" t="str">
        <f>IF(Table49[[#This Row],[ITEM NAME]]="","",ROW()-4)</f>
        <v/>
      </c>
      <c r="B4623" s="68"/>
      <c r="C4623" s="4" t="str">
        <f>IFERROR(VLOOKUP(B4623,Table14[],3,0),"")</f>
        <v/>
      </c>
      <c r="D4623" s="4" t="str">
        <f>IFERROR(VLOOKUP(B4623,Table14[],2,0),"")</f>
        <v/>
      </c>
      <c r="E4623" s="4"/>
      <c r="H4623" s="41" t="str">
        <f>IFERROR(VLOOKUP(Table49[[#This Row],[ITEM CODE]],Table2[[Item Code]:[Master Name]],2,0),"")</f>
        <v/>
      </c>
      <c r="I4623" s="41"/>
      <c r="J4623" s="65" t="str">
        <f>IFERROR(VLOOKUP(Table49[[#This Row],[ITEM CODE]],Table2[[Item Code]:[Master Name]],3,0),"")</f>
        <v/>
      </c>
      <c r="K4623" s="1" t="str">
        <f>IFERROR(VLOOKUP(Table49[[#This Row],[ITEM CODE]],Table2[[Item Code]:[Master Name]],9,0),"")</f>
        <v/>
      </c>
      <c r="L4623" s="1" t="str">
        <f>IFERROR(VLOOKUP(Table49[[#This Row],[ITEM CODE]],Table2[[Item Code]:[Master Name]],8,0),"")</f>
        <v/>
      </c>
      <c r="M4623" s="41"/>
      <c r="N4623" s="66">
        <f>IFERROR(VLOOKUP(Table49[[#This Row],[ITEM CODE]],Table2[[#All],[Item Code]:[Unit Cost]],10,0),0)</f>
        <v>0</v>
      </c>
      <c r="O4623" s="134">
        <f>IFERROR(VLOOKUP(Table49[[#This Row],[ITEM CODE]],Table2[[#All],[Item Code]:[Unit Cost]],10,0),0)</f>
        <v>0</v>
      </c>
      <c r="P4623" s="56"/>
      <c r="Q4623" s="58"/>
      <c r="R4623" s="58">
        <f>Table49[[#This Row],[QUANTITY]]*Table49[[#This Row],[INV Prices]]</f>
        <v>0</v>
      </c>
      <c r="S4623" s="67"/>
      <c r="V4623" s="41"/>
      <c r="W4623" s="4" t="str">
        <f>IFERROR(VLOOKUP(Table49[[#This Row],[ITEM CODE]],Table2[[Item Code]:[Category ]],6,0),"")</f>
        <v/>
      </c>
      <c r="X4623" s="1" t="str">
        <f>IFERROR(VLOOKUP(Table49[[#This Row],[ITEM CODE]],Table2[[Item Code]:[Sub Category]],7,0),"")</f>
        <v/>
      </c>
      <c r="Y4623" s="68" t="str">
        <f>Table49[[#This Row],[PO Number]]&amp;COUNTIFS($E$5:E4623,E4623)</f>
        <v>0</v>
      </c>
    </row>
    <row r="4624" spans="1:25" ht="14.7" customHeight="1" x14ac:dyDescent="0.3">
      <c r="A4624" s="1" t="str">
        <f>IF(Table49[[#This Row],[ITEM NAME]]="","",ROW()-4)</f>
        <v/>
      </c>
      <c r="B4624" s="68"/>
      <c r="C4624" s="4" t="str">
        <f>IFERROR(VLOOKUP(B4624,Table14[],3,0),"")</f>
        <v/>
      </c>
      <c r="D4624" s="4" t="str">
        <f>IFERROR(VLOOKUP(B4624,Table14[],2,0),"")</f>
        <v/>
      </c>
      <c r="E4624" s="4"/>
      <c r="H4624" s="41" t="str">
        <f>IFERROR(VLOOKUP(Table49[[#This Row],[ITEM CODE]],Table2[[Item Code]:[Master Name]],2,0),"")</f>
        <v/>
      </c>
      <c r="I4624" s="41"/>
      <c r="J4624" s="65" t="str">
        <f>IFERROR(VLOOKUP(Table49[[#This Row],[ITEM CODE]],Table2[[Item Code]:[Master Name]],3,0),"")</f>
        <v/>
      </c>
      <c r="K4624" s="1" t="str">
        <f>IFERROR(VLOOKUP(Table49[[#This Row],[ITEM CODE]],Table2[[Item Code]:[Master Name]],9,0),"")</f>
        <v/>
      </c>
      <c r="L4624" s="1" t="str">
        <f>IFERROR(VLOOKUP(Table49[[#This Row],[ITEM CODE]],Table2[[Item Code]:[Master Name]],8,0),"")</f>
        <v/>
      </c>
      <c r="M4624" s="41"/>
      <c r="N4624" s="66">
        <f>IFERROR(VLOOKUP(Table49[[#This Row],[ITEM CODE]],Table2[[#All],[Item Code]:[Unit Cost]],10,0),0)</f>
        <v>0</v>
      </c>
      <c r="O4624" s="134">
        <f>IFERROR(VLOOKUP(Table49[[#This Row],[ITEM CODE]],Table2[[#All],[Item Code]:[Unit Cost]],10,0),0)</f>
        <v>0</v>
      </c>
      <c r="P4624" s="56"/>
      <c r="Q4624" s="58"/>
      <c r="R4624" s="58">
        <f>Table49[[#This Row],[QUANTITY]]*Table49[[#This Row],[INV Prices]]</f>
        <v>0</v>
      </c>
      <c r="S4624" s="67"/>
      <c r="V4624" s="41"/>
      <c r="W4624" s="4" t="str">
        <f>IFERROR(VLOOKUP(Table49[[#This Row],[ITEM CODE]],Table2[[Item Code]:[Category ]],6,0),"")</f>
        <v/>
      </c>
      <c r="X4624" s="1" t="str">
        <f>IFERROR(VLOOKUP(Table49[[#This Row],[ITEM CODE]],Table2[[Item Code]:[Sub Category]],7,0),"")</f>
        <v/>
      </c>
      <c r="Y4624" s="68" t="str">
        <f>Table49[[#This Row],[PO Number]]&amp;COUNTIFS($E$5:E4624,E4624)</f>
        <v>0</v>
      </c>
    </row>
    <row r="4625" spans="1:25" ht="14.7" customHeight="1" x14ac:dyDescent="0.3">
      <c r="A4625" s="1" t="str">
        <f>IF(Table49[[#This Row],[ITEM NAME]]="","",ROW()-4)</f>
        <v/>
      </c>
      <c r="B4625" s="68"/>
      <c r="C4625" s="4" t="str">
        <f>IFERROR(VLOOKUP(B4625,Table14[],3,0),"")</f>
        <v/>
      </c>
      <c r="D4625" s="4" t="str">
        <f>IFERROR(VLOOKUP(B4625,Table14[],2,0),"")</f>
        <v/>
      </c>
      <c r="E4625" s="4"/>
      <c r="H4625" s="41" t="str">
        <f>IFERROR(VLOOKUP(Table49[[#This Row],[ITEM CODE]],Table2[[Item Code]:[Master Name]],2,0),"")</f>
        <v/>
      </c>
      <c r="I4625" s="41"/>
      <c r="J4625" s="65" t="str">
        <f>IFERROR(VLOOKUP(Table49[[#This Row],[ITEM CODE]],Table2[[Item Code]:[Master Name]],3,0),"")</f>
        <v/>
      </c>
      <c r="K4625" s="1" t="str">
        <f>IFERROR(VLOOKUP(Table49[[#This Row],[ITEM CODE]],Table2[[Item Code]:[Master Name]],9,0),"")</f>
        <v/>
      </c>
      <c r="L4625" s="1" t="str">
        <f>IFERROR(VLOOKUP(Table49[[#This Row],[ITEM CODE]],Table2[[Item Code]:[Master Name]],8,0),"")</f>
        <v/>
      </c>
      <c r="M4625" s="41"/>
      <c r="N4625" s="66">
        <f>IFERROR(VLOOKUP(Table49[[#This Row],[ITEM CODE]],Table2[[#All],[Item Code]:[Unit Cost]],10,0),0)</f>
        <v>0</v>
      </c>
      <c r="O4625" s="134">
        <f>IFERROR(VLOOKUP(Table49[[#This Row],[ITEM CODE]],Table2[[#All],[Item Code]:[Unit Cost]],10,0),0)</f>
        <v>0</v>
      </c>
      <c r="P4625" s="56"/>
      <c r="Q4625" s="58"/>
      <c r="R4625" s="58">
        <f>Table49[[#This Row],[QUANTITY]]*Table49[[#This Row],[INV Prices]]</f>
        <v>0</v>
      </c>
      <c r="S4625" s="67"/>
      <c r="V4625" s="41"/>
      <c r="W4625" s="4" t="str">
        <f>IFERROR(VLOOKUP(Table49[[#This Row],[ITEM CODE]],Table2[[Item Code]:[Category ]],6,0),"")</f>
        <v/>
      </c>
      <c r="X4625" s="1" t="str">
        <f>IFERROR(VLOOKUP(Table49[[#This Row],[ITEM CODE]],Table2[[Item Code]:[Sub Category]],7,0),"")</f>
        <v/>
      </c>
      <c r="Y4625" s="68" t="str">
        <f>Table49[[#This Row],[PO Number]]&amp;COUNTIFS($E$5:E4625,E4625)</f>
        <v>0</v>
      </c>
    </row>
    <row r="4626" spans="1:25" ht="14.7" customHeight="1" x14ac:dyDescent="0.3">
      <c r="A4626" s="1" t="str">
        <f>IF(Table49[[#This Row],[ITEM NAME]]="","",ROW()-4)</f>
        <v/>
      </c>
      <c r="B4626" s="68"/>
      <c r="C4626" s="4" t="str">
        <f>IFERROR(VLOOKUP(B4626,Table14[],3,0),"")</f>
        <v/>
      </c>
      <c r="D4626" s="4" t="str">
        <f>IFERROR(VLOOKUP(B4626,Table14[],2,0),"")</f>
        <v/>
      </c>
      <c r="E4626" s="4"/>
      <c r="H4626" s="41" t="str">
        <f>IFERROR(VLOOKUP(Table49[[#This Row],[ITEM CODE]],Table2[[Item Code]:[Master Name]],2,0),"")</f>
        <v/>
      </c>
      <c r="I4626" s="41"/>
      <c r="J4626" s="65" t="str">
        <f>IFERROR(VLOOKUP(Table49[[#This Row],[ITEM CODE]],Table2[[Item Code]:[Master Name]],3,0),"")</f>
        <v/>
      </c>
      <c r="K4626" s="1" t="str">
        <f>IFERROR(VLOOKUP(Table49[[#This Row],[ITEM CODE]],Table2[[Item Code]:[Master Name]],9,0),"")</f>
        <v/>
      </c>
      <c r="L4626" s="1" t="str">
        <f>IFERROR(VLOOKUP(Table49[[#This Row],[ITEM CODE]],Table2[[Item Code]:[Master Name]],8,0),"")</f>
        <v/>
      </c>
      <c r="M4626" s="41"/>
      <c r="N4626" s="66">
        <f>IFERROR(VLOOKUP(Table49[[#This Row],[ITEM CODE]],Table2[[#All],[Item Code]:[Unit Cost]],10,0),0)</f>
        <v>0</v>
      </c>
      <c r="O4626" s="134">
        <f>IFERROR(VLOOKUP(Table49[[#This Row],[ITEM CODE]],Table2[[#All],[Item Code]:[Unit Cost]],10,0),0)</f>
        <v>0</v>
      </c>
      <c r="P4626" s="56"/>
      <c r="Q4626" s="58"/>
      <c r="R4626" s="58">
        <f>Table49[[#This Row],[QUANTITY]]*Table49[[#This Row],[INV Prices]]</f>
        <v>0</v>
      </c>
      <c r="S4626" s="67"/>
      <c r="V4626" s="41"/>
      <c r="W4626" s="4" t="str">
        <f>IFERROR(VLOOKUP(Table49[[#This Row],[ITEM CODE]],Table2[[Item Code]:[Category ]],6,0),"")</f>
        <v/>
      </c>
      <c r="X4626" s="1" t="str">
        <f>IFERROR(VLOOKUP(Table49[[#This Row],[ITEM CODE]],Table2[[Item Code]:[Sub Category]],7,0),"")</f>
        <v/>
      </c>
      <c r="Y4626" s="68" t="str">
        <f>Table49[[#This Row],[PO Number]]&amp;COUNTIFS($E$5:E4626,E4626)</f>
        <v>0</v>
      </c>
    </row>
    <row r="4627" spans="1:25" ht="14.7" customHeight="1" x14ac:dyDescent="0.3">
      <c r="A4627" s="1" t="str">
        <f>IF(Table49[[#This Row],[ITEM NAME]]="","",ROW()-4)</f>
        <v/>
      </c>
      <c r="B4627" s="68"/>
      <c r="C4627" s="4" t="str">
        <f>IFERROR(VLOOKUP(B4627,Table14[],3,0),"")</f>
        <v/>
      </c>
      <c r="D4627" s="4" t="str">
        <f>IFERROR(VLOOKUP(B4627,Table14[],2,0),"")</f>
        <v/>
      </c>
      <c r="E4627" s="4"/>
      <c r="H4627" s="41" t="str">
        <f>IFERROR(VLOOKUP(Table49[[#This Row],[ITEM CODE]],Table2[[Item Code]:[Master Name]],2,0),"")</f>
        <v/>
      </c>
      <c r="I4627" s="41"/>
      <c r="J4627" s="65" t="str">
        <f>IFERROR(VLOOKUP(Table49[[#This Row],[ITEM CODE]],Table2[[Item Code]:[Master Name]],3,0),"")</f>
        <v/>
      </c>
      <c r="K4627" s="1" t="str">
        <f>IFERROR(VLOOKUP(Table49[[#This Row],[ITEM CODE]],Table2[[Item Code]:[Master Name]],9,0),"")</f>
        <v/>
      </c>
      <c r="L4627" s="1" t="str">
        <f>IFERROR(VLOOKUP(Table49[[#This Row],[ITEM CODE]],Table2[[Item Code]:[Master Name]],8,0),"")</f>
        <v/>
      </c>
      <c r="M4627" s="41"/>
      <c r="N4627" s="66">
        <f>IFERROR(VLOOKUP(Table49[[#This Row],[ITEM CODE]],Table2[[#All],[Item Code]:[Unit Cost]],10,0),0)</f>
        <v>0</v>
      </c>
      <c r="O4627" s="134">
        <f>IFERROR(VLOOKUP(Table49[[#This Row],[ITEM CODE]],Table2[[#All],[Item Code]:[Unit Cost]],10,0),0)</f>
        <v>0</v>
      </c>
      <c r="P4627" s="56"/>
      <c r="Q4627" s="58"/>
      <c r="R4627" s="58">
        <f>Table49[[#This Row],[QUANTITY]]*Table49[[#This Row],[INV Prices]]</f>
        <v>0</v>
      </c>
      <c r="S4627" s="67"/>
      <c r="V4627" s="41"/>
      <c r="W4627" s="4" t="str">
        <f>IFERROR(VLOOKUP(Table49[[#This Row],[ITEM CODE]],Table2[[Item Code]:[Category ]],6,0),"")</f>
        <v/>
      </c>
      <c r="X4627" s="1" t="str">
        <f>IFERROR(VLOOKUP(Table49[[#This Row],[ITEM CODE]],Table2[[Item Code]:[Sub Category]],7,0),"")</f>
        <v/>
      </c>
      <c r="Y4627" s="68" t="str">
        <f>Table49[[#This Row],[PO Number]]&amp;COUNTIFS($E$5:E4627,E4627)</f>
        <v>0</v>
      </c>
    </row>
    <row r="4628" spans="1:25" ht="14.7" customHeight="1" x14ac:dyDescent="0.3">
      <c r="A4628" s="1" t="str">
        <f>IF(Table49[[#This Row],[ITEM NAME]]="","",ROW()-4)</f>
        <v/>
      </c>
      <c r="B4628" s="68"/>
      <c r="C4628" s="4" t="str">
        <f>IFERROR(VLOOKUP(B4628,Table14[],3,0),"")</f>
        <v/>
      </c>
      <c r="D4628" s="4" t="str">
        <f>IFERROR(VLOOKUP(B4628,Table14[],2,0),"")</f>
        <v/>
      </c>
      <c r="E4628" s="4"/>
      <c r="H4628" s="41" t="str">
        <f>IFERROR(VLOOKUP(Table49[[#This Row],[ITEM CODE]],Table2[[Item Code]:[Master Name]],2,0),"")</f>
        <v/>
      </c>
      <c r="I4628" s="41"/>
      <c r="J4628" s="65" t="str">
        <f>IFERROR(VLOOKUP(Table49[[#This Row],[ITEM CODE]],Table2[[Item Code]:[Master Name]],3,0),"")</f>
        <v/>
      </c>
      <c r="K4628" s="1" t="str">
        <f>IFERROR(VLOOKUP(Table49[[#This Row],[ITEM CODE]],Table2[[Item Code]:[Master Name]],9,0),"")</f>
        <v/>
      </c>
      <c r="L4628" s="1" t="str">
        <f>IFERROR(VLOOKUP(Table49[[#This Row],[ITEM CODE]],Table2[[Item Code]:[Master Name]],8,0),"")</f>
        <v/>
      </c>
      <c r="M4628" s="41"/>
      <c r="N4628" s="66">
        <f>IFERROR(VLOOKUP(Table49[[#This Row],[ITEM CODE]],Table2[[#All],[Item Code]:[Unit Cost]],10,0),0)</f>
        <v>0</v>
      </c>
      <c r="O4628" s="134">
        <f>IFERROR(VLOOKUP(Table49[[#This Row],[ITEM CODE]],Table2[[#All],[Item Code]:[Unit Cost]],10,0),0)</f>
        <v>0</v>
      </c>
      <c r="P4628" s="56"/>
      <c r="Q4628" s="58"/>
      <c r="R4628" s="58">
        <f>Table49[[#This Row],[QUANTITY]]*Table49[[#This Row],[INV Prices]]</f>
        <v>0</v>
      </c>
      <c r="S4628" s="67"/>
      <c r="V4628" s="41"/>
      <c r="W4628" s="4" t="str">
        <f>IFERROR(VLOOKUP(Table49[[#This Row],[ITEM CODE]],Table2[[Item Code]:[Category ]],6,0),"")</f>
        <v/>
      </c>
      <c r="X4628" s="1" t="str">
        <f>IFERROR(VLOOKUP(Table49[[#This Row],[ITEM CODE]],Table2[[Item Code]:[Sub Category]],7,0),"")</f>
        <v/>
      </c>
      <c r="Y4628" s="68" t="str">
        <f>Table49[[#This Row],[PO Number]]&amp;COUNTIFS($E$5:E4628,E4628)</f>
        <v>0</v>
      </c>
    </row>
    <row r="4629" spans="1:25" ht="14.7" customHeight="1" x14ac:dyDescent="0.3">
      <c r="A4629" s="1" t="str">
        <f>IF(Table49[[#This Row],[ITEM NAME]]="","",ROW()-4)</f>
        <v/>
      </c>
      <c r="B4629" s="68"/>
      <c r="C4629" s="4" t="str">
        <f>IFERROR(VLOOKUP(B4629,Table14[],3,0),"")</f>
        <v/>
      </c>
      <c r="D4629" s="4" t="str">
        <f>IFERROR(VLOOKUP(B4629,Table14[],2,0),"")</f>
        <v/>
      </c>
      <c r="E4629" s="4"/>
      <c r="H4629" s="41" t="str">
        <f>IFERROR(VLOOKUP(Table49[[#This Row],[ITEM CODE]],Table2[[Item Code]:[Master Name]],2,0),"")</f>
        <v/>
      </c>
      <c r="I4629" s="41"/>
      <c r="J4629" s="65" t="str">
        <f>IFERROR(VLOOKUP(Table49[[#This Row],[ITEM CODE]],Table2[[Item Code]:[Master Name]],3,0),"")</f>
        <v/>
      </c>
      <c r="K4629" s="1" t="str">
        <f>IFERROR(VLOOKUP(Table49[[#This Row],[ITEM CODE]],Table2[[Item Code]:[Master Name]],9,0),"")</f>
        <v/>
      </c>
      <c r="L4629" s="1" t="str">
        <f>IFERROR(VLOOKUP(Table49[[#This Row],[ITEM CODE]],Table2[[Item Code]:[Master Name]],8,0),"")</f>
        <v/>
      </c>
      <c r="M4629" s="41"/>
      <c r="N4629" s="66">
        <f>IFERROR(VLOOKUP(Table49[[#This Row],[ITEM CODE]],Table2[[#All],[Item Code]:[Unit Cost]],10,0),0)</f>
        <v>0</v>
      </c>
      <c r="O4629" s="134">
        <f>IFERROR(VLOOKUP(Table49[[#This Row],[ITEM CODE]],Table2[[#All],[Item Code]:[Unit Cost]],10,0),0)</f>
        <v>0</v>
      </c>
      <c r="P4629" s="56"/>
      <c r="Q4629" s="58"/>
      <c r="R4629" s="58">
        <f>Table49[[#This Row],[QUANTITY]]*Table49[[#This Row],[INV Prices]]</f>
        <v>0</v>
      </c>
      <c r="S4629" s="67"/>
      <c r="V4629" s="41"/>
      <c r="W4629" s="4" t="str">
        <f>IFERROR(VLOOKUP(Table49[[#This Row],[ITEM CODE]],Table2[[Item Code]:[Category ]],6,0),"")</f>
        <v/>
      </c>
      <c r="X4629" s="1" t="str">
        <f>IFERROR(VLOOKUP(Table49[[#This Row],[ITEM CODE]],Table2[[Item Code]:[Sub Category]],7,0),"")</f>
        <v/>
      </c>
      <c r="Y4629" s="68" t="str">
        <f>Table49[[#This Row],[PO Number]]&amp;COUNTIFS($E$5:E4629,E4629)</f>
        <v>0</v>
      </c>
    </row>
    <row r="4630" spans="1:25" ht="14.7" customHeight="1" x14ac:dyDescent="0.3">
      <c r="A4630" s="1" t="str">
        <f>IF(Table49[[#This Row],[ITEM NAME]]="","",ROW()-4)</f>
        <v/>
      </c>
      <c r="B4630" s="68"/>
      <c r="C4630" s="4" t="str">
        <f>IFERROR(VLOOKUP(B4630,Table14[],3,0),"")</f>
        <v/>
      </c>
      <c r="D4630" s="4" t="str">
        <f>IFERROR(VLOOKUP(B4630,Table14[],2,0),"")</f>
        <v/>
      </c>
      <c r="E4630" s="4"/>
      <c r="H4630" s="41" t="str">
        <f>IFERROR(VLOOKUP(Table49[[#This Row],[ITEM CODE]],Table2[[Item Code]:[Master Name]],2,0),"")</f>
        <v/>
      </c>
      <c r="I4630" s="41"/>
      <c r="J4630" s="65" t="str">
        <f>IFERROR(VLOOKUP(Table49[[#This Row],[ITEM CODE]],Table2[[Item Code]:[Master Name]],3,0),"")</f>
        <v/>
      </c>
      <c r="K4630" s="1" t="str">
        <f>IFERROR(VLOOKUP(Table49[[#This Row],[ITEM CODE]],Table2[[Item Code]:[Master Name]],9,0),"")</f>
        <v/>
      </c>
      <c r="L4630" s="1" t="str">
        <f>IFERROR(VLOOKUP(Table49[[#This Row],[ITEM CODE]],Table2[[Item Code]:[Master Name]],8,0),"")</f>
        <v/>
      </c>
      <c r="M4630" s="41"/>
      <c r="N4630" s="66">
        <f>IFERROR(VLOOKUP(Table49[[#This Row],[ITEM CODE]],Table2[[#All],[Item Code]:[Unit Cost]],10,0),0)</f>
        <v>0</v>
      </c>
      <c r="O4630" s="134">
        <f>IFERROR(VLOOKUP(Table49[[#This Row],[ITEM CODE]],Table2[[#All],[Item Code]:[Unit Cost]],10,0),0)</f>
        <v>0</v>
      </c>
      <c r="P4630" s="56"/>
      <c r="Q4630" s="58"/>
      <c r="R4630" s="58">
        <f>Table49[[#This Row],[QUANTITY]]*Table49[[#This Row],[INV Prices]]</f>
        <v>0</v>
      </c>
      <c r="S4630" s="67"/>
      <c r="V4630" s="41"/>
      <c r="W4630" s="4" t="str">
        <f>IFERROR(VLOOKUP(Table49[[#This Row],[ITEM CODE]],Table2[[Item Code]:[Category ]],6,0),"")</f>
        <v/>
      </c>
      <c r="X4630" s="1" t="str">
        <f>IFERROR(VLOOKUP(Table49[[#This Row],[ITEM CODE]],Table2[[Item Code]:[Sub Category]],7,0),"")</f>
        <v/>
      </c>
      <c r="Y4630" s="68" t="str">
        <f>Table49[[#This Row],[PO Number]]&amp;COUNTIFS($E$5:E4630,E4630)</f>
        <v>0</v>
      </c>
    </row>
    <row r="4631" spans="1:25" ht="14.7" customHeight="1" x14ac:dyDescent="0.3">
      <c r="A4631" s="1" t="str">
        <f>IF(Table49[[#This Row],[ITEM NAME]]="","",ROW()-4)</f>
        <v/>
      </c>
      <c r="B4631" s="68"/>
      <c r="C4631" s="4" t="str">
        <f>IFERROR(VLOOKUP(B4631,Table14[],3,0),"")</f>
        <v/>
      </c>
      <c r="D4631" s="4" t="str">
        <f>IFERROR(VLOOKUP(B4631,Table14[],2,0),"")</f>
        <v/>
      </c>
      <c r="E4631" s="4"/>
      <c r="H4631" s="41" t="str">
        <f>IFERROR(VLOOKUP(Table49[[#This Row],[ITEM CODE]],Table2[[Item Code]:[Master Name]],2,0),"")</f>
        <v/>
      </c>
      <c r="I4631" s="41"/>
      <c r="J4631" s="65" t="str">
        <f>IFERROR(VLOOKUP(Table49[[#This Row],[ITEM CODE]],Table2[[Item Code]:[Master Name]],3,0),"")</f>
        <v/>
      </c>
      <c r="K4631" s="1" t="str">
        <f>IFERROR(VLOOKUP(Table49[[#This Row],[ITEM CODE]],Table2[[Item Code]:[Master Name]],9,0),"")</f>
        <v/>
      </c>
      <c r="L4631" s="1" t="str">
        <f>IFERROR(VLOOKUP(Table49[[#This Row],[ITEM CODE]],Table2[[Item Code]:[Master Name]],8,0),"")</f>
        <v/>
      </c>
      <c r="M4631" s="41"/>
      <c r="N4631" s="66">
        <f>IFERROR(VLOOKUP(Table49[[#This Row],[ITEM CODE]],Table2[[#All],[Item Code]:[Unit Cost]],10,0),0)</f>
        <v>0</v>
      </c>
      <c r="O4631" s="134">
        <f>IFERROR(VLOOKUP(Table49[[#This Row],[ITEM CODE]],Table2[[#All],[Item Code]:[Unit Cost]],10,0),0)</f>
        <v>0</v>
      </c>
      <c r="P4631" s="56"/>
      <c r="Q4631" s="58"/>
      <c r="R4631" s="58">
        <f>Table49[[#This Row],[QUANTITY]]*Table49[[#This Row],[INV Prices]]</f>
        <v>0</v>
      </c>
      <c r="S4631" s="67"/>
      <c r="V4631" s="41"/>
      <c r="W4631" s="4" t="str">
        <f>IFERROR(VLOOKUP(Table49[[#This Row],[ITEM CODE]],Table2[[Item Code]:[Category ]],6,0),"")</f>
        <v/>
      </c>
      <c r="X4631" s="1" t="str">
        <f>IFERROR(VLOOKUP(Table49[[#This Row],[ITEM CODE]],Table2[[Item Code]:[Sub Category]],7,0),"")</f>
        <v/>
      </c>
      <c r="Y4631" s="68" t="str">
        <f>Table49[[#This Row],[PO Number]]&amp;COUNTIFS($E$5:E4631,E4631)</f>
        <v>0</v>
      </c>
    </row>
    <row r="4632" spans="1:25" ht="14.7" customHeight="1" x14ac:dyDescent="0.3">
      <c r="A4632" s="1" t="str">
        <f>IF(Table49[[#This Row],[ITEM NAME]]="","",ROW()-4)</f>
        <v/>
      </c>
      <c r="B4632" s="68"/>
      <c r="C4632" s="4" t="str">
        <f>IFERROR(VLOOKUP(B4632,Table14[],3,0),"")</f>
        <v/>
      </c>
      <c r="D4632" s="4" t="str">
        <f>IFERROR(VLOOKUP(B4632,Table14[],2,0),"")</f>
        <v/>
      </c>
      <c r="E4632" s="4"/>
      <c r="H4632" s="41" t="str">
        <f>IFERROR(VLOOKUP(Table49[[#This Row],[ITEM CODE]],Table2[[Item Code]:[Master Name]],2,0),"")</f>
        <v/>
      </c>
      <c r="I4632" s="41"/>
      <c r="J4632" s="65" t="str">
        <f>IFERROR(VLOOKUP(Table49[[#This Row],[ITEM CODE]],Table2[[Item Code]:[Master Name]],3,0),"")</f>
        <v/>
      </c>
      <c r="K4632" s="1" t="str">
        <f>IFERROR(VLOOKUP(Table49[[#This Row],[ITEM CODE]],Table2[[Item Code]:[Master Name]],9,0),"")</f>
        <v/>
      </c>
      <c r="L4632" s="1" t="str">
        <f>IFERROR(VLOOKUP(Table49[[#This Row],[ITEM CODE]],Table2[[Item Code]:[Master Name]],8,0),"")</f>
        <v/>
      </c>
      <c r="M4632" s="41"/>
      <c r="N4632" s="66">
        <f>IFERROR(VLOOKUP(Table49[[#This Row],[ITEM CODE]],Table2[[#All],[Item Code]:[Unit Cost]],10,0),0)</f>
        <v>0</v>
      </c>
      <c r="O4632" s="134">
        <f>IFERROR(VLOOKUP(Table49[[#This Row],[ITEM CODE]],Table2[[#All],[Item Code]:[Unit Cost]],10,0),0)</f>
        <v>0</v>
      </c>
      <c r="P4632" s="56"/>
      <c r="Q4632" s="58"/>
      <c r="R4632" s="58">
        <f>Table49[[#This Row],[QUANTITY]]*Table49[[#This Row],[INV Prices]]</f>
        <v>0</v>
      </c>
      <c r="S4632" s="67"/>
      <c r="V4632" s="41"/>
      <c r="W4632" s="4" t="str">
        <f>IFERROR(VLOOKUP(Table49[[#This Row],[ITEM CODE]],Table2[[Item Code]:[Category ]],6,0),"")</f>
        <v/>
      </c>
      <c r="X4632" s="1" t="str">
        <f>IFERROR(VLOOKUP(Table49[[#This Row],[ITEM CODE]],Table2[[Item Code]:[Sub Category]],7,0),"")</f>
        <v/>
      </c>
      <c r="Y4632" s="68" t="str">
        <f>Table49[[#This Row],[PO Number]]&amp;COUNTIFS($E$5:E4632,E4632)</f>
        <v>0</v>
      </c>
    </row>
    <row r="4633" spans="1:25" ht="14.7" customHeight="1" x14ac:dyDescent="0.3">
      <c r="A4633" s="1" t="str">
        <f>IF(Table49[[#This Row],[ITEM NAME]]="","",ROW()-4)</f>
        <v/>
      </c>
      <c r="B4633" s="68"/>
      <c r="C4633" s="4" t="str">
        <f>IFERROR(VLOOKUP(B4633,Table14[],3,0),"")</f>
        <v/>
      </c>
      <c r="D4633" s="4" t="str">
        <f>IFERROR(VLOOKUP(B4633,Table14[],2,0),"")</f>
        <v/>
      </c>
      <c r="E4633" s="4"/>
      <c r="H4633" s="41" t="str">
        <f>IFERROR(VLOOKUP(Table49[[#This Row],[ITEM CODE]],Table2[[Item Code]:[Master Name]],2,0),"")</f>
        <v/>
      </c>
      <c r="I4633" s="41"/>
      <c r="J4633" s="65" t="str">
        <f>IFERROR(VLOOKUP(Table49[[#This Row],[ITEM CODE]],Table2[[Item Code]:[Master Name]],3,0),"")</f>
        <v/>
      </c>
      <c r="K4633" s="1" t="str">
        <f>IFERROR(VLOOKUP(Table49[[#This Row],[ITEM CODE]],Table2[[Item Code]:[Master Name]],9,0),"")</f>
        <v/>
      </c>
      <c r="L4633" s="1" t="str">
        <f>IFERROR(VLOOKUP(Table49[[#This Row],[ITEM CODE]],Table2[[Item Code]:[Master Name]],8,0),"")</f>
        <v/>
      </c>
      <c r="M4633" s="41"/>
      <c r="N4633" s="66">
        <f>IFERROR(VLOOKUP(Table49[[#This Row],[ITEM CODE]],Table2[[#All],[Item Code]:[Unit Cost]],10,0),0)</f>
        <v>0</v>
      </c>
      <c r="O4633" s="134">
        <f>IFERROR(VLOOKUP(Table49[[#This Row],[ITEM CODE]],Table2[[#All],[Item Code]:[Unit Cost]],10,0),0)</f>
        <v>0</v>
      </c>
      <c r="P4633" s="56"/>
      <c r="Q4633" s="58"/>
      <c r="R4633" s="58">
        <f>Table49[[#This Row],[QUANTITY]]*Table49[[#This Row],[INV Prices]]</f>
        <v>0</v>
      </c>
      <c r="S4633" s="67"/>
      <c r="V4633" s="41"/>
      <c r="W4633" s="4" t="str">
        <f>IFERROR(VLOOKUP(Table49[[#This Row],[ITEM CODE]],Table2[[Item Code]:[Category ]],6,0),"")</f>
        <v/>
      </c>
      <c r="X4633" s="1" t="str">
        <f>IFERROR(VLOOKUP(Table49[[#This Row],[ITEM CODE]],Table2[[Item Code]:[Sub Category]],7,0),"")</f>
        <v/>
      </c>
      <c r="Y4633" s="68" t="str">
        <f>Table49[[#This Row],[PO Number]]&amp;COUNTIFS($E$5:E4633,E4633)</f>
        <v>0</v>
      </c>
    </row>
    <row r="4634" spans="1:25" ht="14.7" customHeight="1" x14ac:dyDescent="0.3">
      <c r="A4634" s="1" t="str">
        <f>IF(Table49[[#This Row],[ITEM NAME]]="","",ROW()-4)</f>
        <v/>
      </c>
      <c r="B4634" s="68"/>
      <c r="C4634" s="4" t="str">
        <f>IFERROR(VLOOKUP(B4634,Table14[],3,0),"")</f>
        <v/>
      </c>
      <c r="D4634" s="4" t="str">
        <f>IFERROR(VLOOKUP(B4634,Table14[],2,0),"")</f>
        <v/>
      </c>
      <c r="E4634" s="4"/>
      <c r="H4634" s="41" t="str">
        <f>IFERROR(VLOOKUP(Table49[[#This Row],[ITEM CODE]],Table2[[Item Code]:[Master Name]],2,0),"")</f>
        <v/>
      </c>
      <c r="I4634" s="41"/>
      <c r="J4634" s="65" t="str">
        <f>IFERROR(VLOOKUP(Table49[[#This Row],[ITEM CODE]],Table2[[Item Code]:[Master Name]],3,0),"")</f>
        <v/>
      </c>
      <c r="K4634" s="1" t="str">
        <f>IFERROR(VLOOKUP(Table49[[#This Row],[ITEM CODE]],Table2[[Item Code]:[Master Name]],9,0),"")</f>
        <v/>
      </c>
      <c r="L4634" s="1" t="str">
        <f>IFERROR(VLOOKUP(Table49[[#This Row],[ITEM CODE]],Table2[[Item Code]:[Master Name]],8,0),"")</f>
        <v/>
      </c>
      <c r="M4634" s="41"/>
      <c r="N4634" s="66">
        <f>IFERROR(VLOOKUP(Table49[[#This Row],[ITEM CODE]],Table2[[#All],[Item Code]:[Unit Cost]],10,0),0)</f>
        <v>0</v>
      </c>
      <c r="O4634" s="134">
        <f>IFERROR(VLOOKUP(Table49[[#This Row],[ITEM CODE]],Table2[[#All],[Item Code]:[Unit Cost]],10,0),0)</f>
        <v>0</v>
      </c>
      <c r="P4634" s="56"/>
      <c r="Q4634" s="58"/>
      <c r="R4634" s="58">
        <f>Table49[[#This Row],[QUANTITY]]*Table49[[#This Row],[INV Prices]]</f>
        <v>0</v>
      </c>
      <c r="S4634" s="67"/>
      <c r="V4634" s="41"/>
      <c r="W4634" s="4" t="str">
        <f>IFERROR(VLOOKUP(Table49[[#This Row],[ITEM CODE]],Table2[[Item Code]:[Category ]],6,0),"")</f>
        <v/>
      </c>
      <c r="X4634" s="1" t="str">
        <f>IFERROR(VLOOKUP(Table49[[#This Row],[ITEM CODE]],Table2[[Item Code]:[Sub Category]],7,0),"")</f>
        <v/>
      </c>
      <c r="Y4634" s="68" t="str">
        <f>Table49[[#This Row],[PO Number]]&amp;COUNTIFS($E$5:E4634,E4634)</f>
        <v>0</v>
      </c>
    </row>
    <row r="4635" spans="1:25" ht="14.25" customHeight="1" x14ac:dyDescent="0.3">
      <c r="A4635" s="1" t="str">
        <f>IF(Table49[[#This Row],[ITEM NAME]]="","",ROW()-4)</f>
        <v/>
      </c>
      <c r="B4635" s="68"/>
      <c r="C4635" s="4" t="str">
        <f>IFERROR(VLOOKUP(B4635,Table14[],3,0),"")</f>
        <v/>
      </c>
      <c r="D4635" s="4" t="str">
        <f>IFERROR(VLOOKUP(B4635,Table14[],2,0),"")</f>
        <v/>
      </c>
      <c r="E4635" s="4"/>
      <c r="H4635" s="41" t="str">
        <f>IFERROR(VLOOKUP(Table49[[#This Row],[ITEM CODE]],Table2[[Item Code]:[Master Name]],2,0),"")</f>
        <v/>
      </c>
      <c r="I4635" s="41"/>
      <c r="J4635" s="65" t="str">
        <f>IFERROR(VLOOKUP(Table49[[#This Row],[ITEM CODE]],Table2[[Item Code]:[Master Name]],3,0),"")</f>
        <v/>
      </c>
      <c r="K4635" s="1" t="str">
        <f>IFERROR(VLOOKUP(Table49[[#This Row],[ITEM CODE]],Table2[[Item Code]:[Master Name]],9,0),"")</f>
        <v/>
      </c>
      <c r="L4635" s="1" t="str">
        <f>IFERROR(VLOOKUP(Table49[[#This Row],[ITEM CODE]],Table2[[Item Code]:[Master Name]],8,0),"")</f>
        <v/>
      </c>
      <c r="M4635" s="41"/>
      <c r="N4635" s="66">
        <f>IFERROR(VLOOKUP(Table49[[#This Row],[ITEM CODE]],Table2[[#All],[Item Code]:[Unit Cost]],10,0),0)</f>
        <v>0</v>
      </c>
      <c r="O4635" s="134">
        <f>IFERROR(VLOOKUP(Table49[[#This Row],[ITEM CODE]],Table2[[#All],[Item Code]:[Unit Cost]],10,0),0)</f>
        <v>0</v>
      </c>
      <c r="P4635" s="56"/>
      <c r="Q4635" s="58"/>
      <c r="R4635" s="58">
        <f>Table49[[#This Row],[QUANTITY]]*Table49[[#This Row],[INV Prices]]</f>
        <v>0</v>
      </c>
      <c r="S4635" s="67"/>
      <c r="V4635" s="41"/>
      <c r="W4635" s="4" t="str">
        <f>IFERROR(VLOOKUP(Table49[[#This Row],[ITEM CODE]],Table2[[Item Code]:[Category ]],6,0),"")</f>
        <v/>
      </c>
      <c r="X4635" s="1" t="str">
        <f>IFERROR(VLOOKUP(Table49[[#This Row],[ITEM CODE]],Table2[[Item Code]:[Sub Category]],7,0),"")</f>
        <v/>
      </c>
      <c r="Y4635" s="68" t="str">
        <f>Table49[[#This Row],[PO Number]]&amp;COUNTIFS($E$5:E4635,E4635)</f>
        <v>0</v>
      </c>
    </row>
    <row r="4636" spans="1:25" ht="14.7" customHeight="1" x14ac:dyDescent="0.3">
      <c r="A4636" s="1" t="str">
        <f>IF(Table49[[#This Row],[ITEM NAME]]="","",ROW()-4)</f>
        <v/>
      </c>
      <c r="B4636" s="68"/>
      <c r="C4636" s="4" t="str">
        <f>IFERROR(VLOOKUP(B4636,Table14[],3,0),"")</f>
        <v/>
      </c>
      <c r="D4636" s="4" t="str">
        <f>IFERROR(VLOOKUP(B4636,Table14[],2,0),"")</f>
        <v/>
      </c>
      <c r="E4636" s="4"/>
      <c r="H4636" s="41" t="str">
        <f>IFERROR(VLOOKUP(Table49[[#This Row],[ITEM CODE]],Table2[[Item Code]:[Master Name]],2,0),"")</f>
        <v/>
      </c>
      <c r="I4636" s="41"/>
      <c r="J4636" s="65" t="str">
        <f>IFERROR(VLOOKUP(Table49[[#This Row],[ITEM CODE]],Table2[[Item Code]:[Master Name]],3,0),"")</f>
        <v/>
      </c>
      <c r="K4636" s="1" t="str">
        <f>IFERROR(VLOOKUP(Table49[[#This Row],[ITEM CODE]],Table2[[Item Code]:[Master Name]],9,0),"")</f>
        <v/>
      </c>
      <c r="L4636" s="1" t="str">
        <f>IFERROR(VLOOKUP(Table49[[#This Row],[ITEM CODE]],Table2[[Item Code]:[Master Name]],8,0),"")</f>
        <v/>
      </c>
      <c r="M4636" s="41"/>
      <c r="N4636" s="66">
        <f>IFERROR(VLOOKUP(Table49[[#This Row],[ITEM CODE]],Table2[[#All],[Item Code]:[Unit Cost]],10,0),0)</f>
        <v>0</v>
      </c>
      <c r="O4636" s="134">
        <f>IFERROR(VLOOKUP(Table49[[#This Row],[ITEM CODE]],Table2[[#All],[Item Code]:[Unit Cost]],10,0),0)</f>
        <v>0</v>
      </c>
      <c r="P4636" s="56"/>
      <c r="Q4636" s="58"/>
      <c r="R4636" s="58">
        <f>Table49[[#This Row],[QUANTITY]]*Table49[[#This Row],[INV Prices]]</f>
        <v>0</v>
      </c>
      <c r="S4636" s="67"/>
      <c r="V4636" s="41"/>
      <c r="W4636" s="4" t="str">
        <f>IFERROR(VLOOKUP(Table49[[#This Row],[ITEM CODE]],Table2[[Item Code]:[Category ]],6,0),"")</f>
        <v/>
      </c>
      <c r="X4636" s="1" t="str">
        <f>IFERROR(VLOOKUP(Table49[[#This Row],[ITEM CODE]],Table2[[Item Code]:[Sub Category]],7,0),"")</f>
        <v/>
      </c>
      <c r="Y4636" s="68" t="str">
        <f>Table49[[#This Row],[PO Number]]&amp;COUNTIFS($E$5:E4636,E4636)</f>
        <v>0</v>
      </c>
    </row>
    <row r="4637" spans="1:25" ht="14.7" customHeight="1" x14ac:dyDescent="0.3">
      <c r="A4637" s="1" t="str">
        <f>IF(Table49[[#This Row],[ITEM NAME]]="","",ROW()-4)</f>
        <v/>
      </c>
      <c r="B4637" s="68"/>
      <c r="C4637" s="4" t="str">
        <f>IFERROR(VLOOKUP(B4637,Table14[],3,0),"")</f>
        <v/>
      </c>
      <c r="D4637" s="4" t="str">
        <f>IFERROR(VLOOKUP(B4637,Table14[],2,0),"")</f>
        <v/>
      </c>
      <c r="E4637" s="4"/>
      <c r="H4637" s="41" t="str">
        <f>IFERROR(VLOOKUP(Table49[[#This Row],[ITEM CODE]],Table2[[Item Code]:[Master Name]],2,0),"")</f>
        <v/>
      </c>
      <c r="I4637" s="41"/>
      <c r="J4637" s="65" t="str">
        <f>IFERROR(VLOOKUP(Table49[[#This Row],[ITEM CODE]],Table2[[Item Code]:[Master Name]],3,0),"")</f>
        <v/>
      </c>
      <c r="K4637" s="1" t="str">
        <f>IFERROR(VLOOKUP(Table49[[#This Row],[ITEM CODE]],Table2[[Item Code]:[Master Name]],9,0),"")</f>
        <v/>
      </c>
      <c r="L4637" s="1" t="str">
        <f>IFERROR(VLOOKUP(Table49[[#This Row],[ITEM CODE]],Table2[[Item Code]:[Master Name]],8,0),"")</f>
        <v/>
      </c>
      <c r="M4637" s="41"/>
      <c r="N4637" s="66">
        <f>IFERROR(VLOOKUP(Table49[[#This Row],[ITEM CODE]],Table2[[#All],[Item Code]:[Unit Cost]],10,0),0)</f>
        <v>0</v>
      </c>
      <c r="O4637" s="134">
        <f>IFERROR(VLOOKUP(Table49[[#This Row],[ITEM CODE]],Table2[[#All],[Item Code]:[Unit Cost]],10,0),0)</f>
        <v>0</v>
      </c>
      <c r="P4637" s="56"/>
      <c r="Q4637" s="58"/>
      <c r="R4637" s="58">
        <f>Table49[[#This Row],[QUANTITY]]*Table49[[#This Row],[INV Prices]]</f>
        <v>0</v>
      </c>
      <c r="S4637" s="67"/>
      <c r="V4637" s="41"/>
      <c r="W4637" s="4" t="str">
        <f>IFERROR(VLOOKUP(Table49[[#This Row],[ITEM CODE]],Table2[[Item Code]:[Category ]],6,0),"")</f>
        <v/>
      </c>
      <c r="X4637" s="1" t="str">
        <f>IFERROR(VLOOKUP(Table49[[#This Row],[ITEM CODE]],Table2[[Item Code]:[Sub Category]],7,0),"")</f>
        <v/>
      </c>
      <c r="Y4637" s="68" t="str">
        <f>Table49[[#This Row],[PO Number]]&amp;COUNTIFS($E$5:E4637,E4637)</f>
        <v>0</v>
      </c>
    </row>
    <row r="4638" spans="1:25" ht="14.7" customHeight="1" x14ac:dyDescent="0.3">
      <c r="A4638" s="1" t="str">
        <f>IF(Table49[[#This Row],[ITEM NAME]]="","",ROW()-4)</f>
        <v/>
      </c>
      <c r="B4638" s="68"/>
      <c r="C4638" s="4" t="str">
        <f>IFERROR(VLOOKUP(B4638,Table14[],3,0),"")</f>
        <v/>
      </c>
      <c r="D4638" s="4" t="str">
        <f>IFERROR(VLOOKUP(B4638,Table14[],2,0),"")</f>
        <v/>
      </c>
      <c r="E4638" s="4"/>
      <c r="H4638" s="41" t="str">
        <f>IFERROR(VLOOKUP(Table49[[#This Row],[ITEM CODE]],Table2[[Item Code]:[Master Name]],2,0),"")</f>
        <v/>
      </c>
      <c r="I4638" s="41"/>
      <c r="J4638" s="65" t="str">
        <f>IFERROR(VLOOKUP(Table49[[#This Row],[ITEM CODE]],Table2[[Item Code]:[Master Name]],3,0),"")</f>
        <v/>
      </c>
      <c r="K4638" s="1" t="str">
        <f>IFERROR(VLOOKUP(Table49[[#This Row],[ITEM CODE]],Table2[[Item Code]:[Master Name]],9,0),"")</f>
        <v/>
      </c>
      <c r="L4638" s="1" t="str">
        <f>IFERROR(VLOOKUP(Table49[[#This Row],[ITEM CODE]],Table2[[Item Code]:[Master Name]],8,0),"")</f>
        <v/>
      </c>
      <c r="M4638" s="41"/>
      <c r="N4638" s="66">
        <f>IFERROR(VLOOKUP(Table49[[#This Row],[ITEM CODE]],Table2[[#All],[Item Code]:[Unit Cost]],10,0),0)</f>
        <v>0</v>
      </c>
      <c r="O4638" s="134">
        <f>IFERROR(VLOOKUP(Table49[[#This Row],[ITEM CODE]],Table2[[#All],[Item Code]:[Unit Cost]],10,0),0)</f>
        <v>0</v>
      </c>
      <c r="P4638" s="56"/>
      <c r="Q4638" s="58"/>
      <c r="R4638" s="58">
        <f>Table49[[#This Row],[QUANTITY]]*Table49[[#This Row],[INV Prices]]</f>
        <v>0</v>
      </c>
      <c r="S4638" s="67"/>
      <c r="V4638" s="41"/>
      <c r="W4638" s="4" t="str">
        <f>IFERROR(VLOOKUP(Table49[[#This Row],[ITEM CODE]],Table2[[Item Code]:[Category ]],6,0),"")</f>
        <v/>
      </c>
      <c r="X4638" s="1" t="str">
        <f>IFERROR(VLOOKUP(Table49[[#This Row],[ITEM CODE]],Table2[[Item Code]:[Sub Category]],7,0),"")</f>
        <v/>
      </c>
      <c r="Y4638" s="68" t="str">
        <f>Table49[[#This Row],[PO Number]]&amp;COUNTIFS($E$5:E4638,E4638)</f>
        <v>0</v>
      </c>
    </row>
    <row r="4639" spans="1:25" ht="14.7" customHeight="1" x14ac:dyDescent="0.3">
      <c r="A4639" s="1" t="str">
        <f>IF(Table49[[#This Row],[ITEM NAME]]="","",ROW()-4)</f>
        <v/>
      </c>
      <c r="B4639" s="68"/>
      <c r="C4639" s="4" t="str">
        <f>IFERROR(VLOOKUP(B4639,Table14[],3,0),"")</f>
        <v/>
      </c>
      <c r="D4639" s="4" t="str">
        <f>IFERROR(VLOOKUP(B4639,Table14[],2,0),"")</f>
        <v/>
      </c>
      <c r="E4639" s="4"/>
      <c r="H4639" s="41" t="str">
        <f>IFERROR(VLOOKUP(Table49[[#This Row],[ITEM CODE]],Table2[[Item Code]:[Master Name]],2,0),"")</f>
        <v/>
      </c>
      <c r="I4639" s="41"/>
      <c r="J4639" s="65" t="str">
        <f>IFERROR(VLOOKUP(Table49[[#This Row],[ITEM CODE]],Table2[[Item Code]:[Master Name]],3,0),"")</f>
        <v/>
      </c>
      <c r="K4639" s="1" t="str">
        <f>IFERROR(VLOOKUP(Table49[[#This Row],[ITEM CODE]],Table2[[Item Code]:[Master Name]],9,0),"")</f>
        <v/>
      </c>
      <c r="L4639" s="1" t="str">
        <f>IFERROR(VLOOKUP(Table49[[#This Row],[ITEM CODE]],Table2[[Item Code]:[Master Name]],8,0),"")</f>
        <v/>
      </c>
      <c r="M4639" s="41"/>
      <c r="N4639" s="66">
        <f>IFERROR(VLOOKUP(Table49[[#This Row],[ITEM CODE]],Table2[[#All],[Item Code]:[Unit Cost]],10,0),0)</f>
        <v>0</v>
      </c>
      <c r="O4639" s="134">
        <f>IFERROR(VLOOKUP(Table49[[#This Row],[ITEM CODE]],Table2[[#All],[Item Code]:[Unit Cost]],10,0),0)</f>
        <v>0</v>
      </c>
      <c r="P4639" s="56"/>
      <c r="Q4639" s="58"/>
      <c r="R4639" s="58">
        <f>Table49[[#This Row],[QUANTITY]]*Table49[[#This Row],[INV Prices]]</f>
        <v>0</v>
      </c>
      <c r="S4639" s="67"/>
      <c r="V4639" s="41"/>
      <c r="W4639" s="4" t="str">
        <f>IFERROR(VLOOKUP(Table49[[#This Row],[ITEM CODE]],Table2[[Item Code]:[Category ]],6,0),"")</f>
        <v/>
      </c>
      <c r="X4639" s="1" t="str">
        <f>IFERROR(VLOOKUP(Table49[[#This Row],[ITEM CODE]],Table2[[Item Code]:[Sub Category]],7,0),"")</f>
        <v/>
      </c>
      <c r="Y4639" s="68" t="str">
        <f>Table49[[#This Row],[PO Number]]&amp;COUNTIFS($E$5:E4639,E4639)</f>
        <v>0</v>
      </c>
    </row>
    <row r="4640" spans="1:25" ht="14.7" customHeight="1" x14ac:dyDescent="0.3">
      <c r="A4640" s="1" t="str">
        <f>IF(Table49[[#This Row],[ITEM NAME]]="","",ROW()-4)</f>
        <v/>
      </c>
      <c r="B4640" s="68"/>
      <c r="C4640" s="4" t="str">
        <f>IFERROR(VLOOKUP(B4640,Table14[],3,0),"")</f>
        <v/>
      </c>
      <c r="D4640" s="4" t="str">
        <f>IFERROR(VLOOKUP(B4640,Table14[],2,0),"")</f>
        <v/>
      </c>
      <c r="E4640" s="4"/>
      <c r="H4640" s="41" t="str">
        <f>IFERROR(VLOOKUP(Table49[[#This Row],[ITEM CODE]],Table2[[Item Code]:[Master Name]],2,0),"")</f>
        <v/>
      </c>
      <c r="I4640" s="41"/>
      <c r="J4640" s="65" t="str">
        <f>IFERROR(VLOOKUP(Table49[[#This Row],[ITEM CODE]],Table2[[Item Code]:[Master Name]],3,0),"")</f>
        <v/>
      </c>
      <c r="K4640" s="1" t="str">
        <f>IFERROR(VLOOKUP(Table49[[#This Row],[ITEM CODE]],Table2[[Item Code]:[Master Name]],9,0),"")</f>
        <v/>
      </c>
      <c r="L4640" s="1" t="str">
        <f>IFERROR(VLOOKUP(Table49[[#This Row],[ITEM CODE]],Table2[[Item Code]:[Master Name]],8,0),"")</f>
        <v/>
      </c>
      <c r="M4640" s="41"/>
      <c r="N4640" s="66">
        <f>IFERROR(VLOOKUP(Table49[[#This Row],[ITEM CODE]],Table2[[#All],[Item Code]:[Unit Cost]],10,0),0)</f>
        <v>0</v>
      </c>
      <c r="O4640" s="134">
        <f>IFERROR(VLOOKUP(Table49[[#This Row],[ITEM CODE]],Table2[[#All],[Item Code]:[Unit Cost]],10,0),0)</f>
        <v>0</v>
      </c>
      <c r="P4640" s="56"/>
      <c r="Q4640" s="58"/>
      <c r="R4640" s="58">
        <f>Table49[[#This Row],[QUANTITY]]*Table49[[#This Row],[INV Prices]]</f>
        <v>0</v>
      </c>
      <c r="S4640" s="67"/>
      <c r="V4640" s="41"/>
      <c r="W4640" s="4" t="str">
        <f>IFERROR(VLOOKUP(Table49[[#This Row],[ITEM CODE]],Table2[[Item Code]:[Category ]],6,0),"")</f>
        <v/>
      </c>
      <c r="X4640" s="1" t="str">
        <f>IFERROR(VLOOKUP(Table49[[#This Row],[ITEM CODE]],Table2[[Item Code]:[Sub Category]],7,0),"")</f>
        <v/>
      </c>
      <c r="Y4640" s="68" t="str">
        <f>Table49[[#This Row],[PO Number]]&amp;COUNTIFS($E$5:E4640,E4640)</f>
        <v>0</v>
      </c>
    </row>
    <row r="4641" spans="1:25" ht="14.7" customHeight="1" x14ac:dyDescent="0.3">
      <c r="A4641" s="1" t="str">
        <f>IF(Table49[[#This Row],[ITEM NAME]]="","",ROW()-4)</f>
        <v/>
      </c>
      <c r="B4641" s="68"/>
      <c r="C4641" s="4" t="str">
        <f>IFERROR(VLOOKUP(B4641,Table14[],3,0),"")</f>
        <v/>
      </c>
      <c r="D4641" s="4" t="str">
        <f>IFERROR(VLOOKUP(B4641,Table14[],2,0),"")</f>
        <v/>
      </c>
      <c r="E4641" s="4"/>
      <c r="H4641" s="41" t="str">
        <f>IFERROR(VLOOKUP(Table49[[#This Row],[ITEM CODE]],Table2[[Item Code]:[Master Name]],2,0),"")</f>
        <v/>
      </c>
      <c r="I4641" s="41"/>
      <c r="J4641" s="65" t="str">
        <f>IFERROR(VLOOKUP(Table49[[#This Row],[ITEM CODE]],Table2[[Item Code]:[Master Name]],3,0),"")</f>
        <v/>
      </c>
      <c r="K4641" s="1" t="str">
        <f>IFERROR(VLOOKUP(Table49[[#This Row],[ITEM CODE]],Table2[[Item Code]:[Master Name]],9,0),"")</f>
        <v/>
      </c>
      <c r="L4641" s="1" t="str">
        <f>IFERROR(VLOOKUP(Table49[[#This Row],[ITEM CODE]],Table2[[Item Code]:[Master Name]],8,0),"")</f>
        <v/>
      </c>
      <c r="M4641" s="41"/>
      <c r="N4641" s="66">
        <f>IFERROR(VLOOKUP(Table49[[#This Row],[ITEM CODE]],Table2[[#All],[Item Code]:[Unit Cost]],10,0),0)</f>
        <v>0</v>
      </c>
      <c r="O4641" s="134">
        <f>IFERROR(VLOOKUP(Table49[[#This Row],[ITEM CODE]],Table2[[#All],[Item Code]:[Unit Cost]],10,0),0)</f>
        <v>0</v>
      </c>
      <c r="P4641" s="56"/>
      <c r="Q4641" s="58"/>
      <c r="R4641" s="58">
        <f>Table49[[#This Row],[QUANTITY]]*Table49[[#This Row],[INV Prices]]</f>
        <v>0</v>
      </c>
      <c r="S4641" s="67"/>
      <c r="V4641" s="41"/>
      <c r="W4641" s="4" t="str">
        <f>IFERROR(VLOOKUP(Table49[[#This Row],[ITEM CODE]],Table2[[Item Code]:[Category ]],6,0),"")</f>
        <v/>
      </c>
      <c r="X4641" s="1" t="str">
        <f>IFERROR(VLOOKUP(Table49[[#This Row],[ITEM CODE]],Table2[[Item Code]:[Sub Category]],7,0),"")</f>
        <v/>
      </c>
      <c r="Y4641" s="68" t="str">
        <f>Table49[[#This Row],[PO Number]]&amp;COUNTIFS($E$5:E4641,E4641)</f>
        <v>0</v>
      </c>
    </row>
    <row r="4642" spans="1:25" ht="14.7" customHeight="1" x14ac:dyDescent="0.3">
      <c r="A4642" s="1" t="str">
        <f>IF(Table49[[#This Row],[ITEM NAME]]="","",ROW()-4)</f>
        <v/>
      </c>
      <c r="B4642" s="68"/>
      <c r="C4642" s="4" t="str">
        <f>IFERROR(VLOOKUP(B4642,Table14[],3,0),"")</f>
        <v/>
      </c>
      <c r="D4642" s="4" t="str">
        <f>IFERROR(VLOOKUP(B4642,Table14[],2,0),"")</f>
        <v/>
      </c>
      <c r="E4642" s="4"/>
      <c r="H4642" s="41" t="str">
        <f>IFERROR(VLOOKUP(Table49[[#This Row],[ITEM CODE]],Table2[[Item Code]:[Master Name]],2,0),"")</f>
        <v/>
      </c>
      <c r="I4642" s="41"/>
      <c r="J4642" s="65" t="str">
        <f>IFERROR(VLOOKUP(Table49[[#This Row],[ITEM CODE]],Table2[[Item Code]:[Master Name]],3,0),"")</f>
        <v/>
      </c>
      <c r="K4642" s="1" t="str">
        <f>IFERROR(VLOOKUP(Table49[[#This Row],[ITEM CODE]],Table2[[Item Code]:[Master Name]],9,0),"")</f>
        <v/>
      </c>
      <c r="L4642" s="1" t="str">
        <f>IFERROR(VLOOKUP(Table49[[#This Row],[ITEM CODE]],Table2[[Item Code]:[Master Name]],8,0),"")</f>
        <v/>
      </c>
      <c r="M4642" s="41"/>
      <c r="N4642" s="66">
        <f>IFERROR(VLOOKUP(Table49[[#This Row],[ITEM CODE]],Table2[[#All],[Item Code]:[Unit Cost]],10,0),0)</f>
        <v>0</v>
      </c>
      <c r="O4642" s="134">
        <f>IFERROR(VLOOKUP(Table49[[#This Row],[ITEM CODE]],Table2[[#All],[Item Code]:[Unit Cost]],10,0),0)</f>
        <v>0</v>
      </c>
      <c r="P4642" s="56"/>
      <c r="Q4642" s="58"/>
      <c r="R4642" s="58">
        <f>Table49[[#This Row],[QUANTITY]]*Table49[[#This Row],[INV Prices]]</f>
        <v>0</v>
      </c>
      <c r="S4642" s="67"/>
      <c r="V4642" s="41"/>
      <c r="W4642" s="4" t="str">
        <f>IFERROR(VLOOKUP(Table49[[#This Row],[ITEM CODE]],Table2[[Item Code]:[Category ]],6,0),"")</f>
        <v/>
      </c>
      <c r="X4642" s="1" t="str">
        <f>IFERROR(VLOOKUP(Table49[[#This Row],[ITEM CODE]],Table2[[Item Code]:[Sub Category]],7,0),"")</f>
        <v/>
      </c>
      <c r="Y4642" s="68" t="str">
        <f>Table49[[#This Row],[PO Number]]&amp;COUNTIFS($E$5:E4642,E4642)</f>
        <v>0</v>
      </c>
    </row>
    <row r="4643" spans="1:25" ht="14.7" customHeight="1" x14ac:dyDescent="0.3">
      <c r="A4643" s="1" t="str">
        <f>IF(Table49[[#This Row],[ITEM NAME]]="","",ROW()-4)</f>
        <v/>
      </c>
      <c r="B4643" s="68"/>
      <c r="C4643" s="4" t="str">
        <f>IFERROR(VLOOKUP(B4643,Table14[],3,0),"")</f>
        <v/>
      </c>
      <c r="D4643" s="4" t="str">
        <f>IFERROR(VLOOKUP(B4643,Table14[],2,0),"")</f>
        <v/>
      </c>
      <c r="E4643" s="4"/>
      <c r="H4643" s="41" t="str">
        <f>IFERROR(VLOOKUP(Table49[[#This Row],[ITEM CODE]],Table2[[Item Code]:[Master Name]],2,0),"")</f>
        <v/>
      </c>
      <c r="I4643" s="41"/>
      <c r="J4643" s="65" t="str">
        <f>IFERROR(VLOOKUP(Table49[[#This Row],[ITEM CODE]],Table2[[Item Code]:[Master Name]],3,0),"")</f>
        <v/>
      </c>
      <c r="K4643" s="1" t="str">
        <f>IFERROR(VLOOKUP(Table49[[#This Row],[ITEM CODE]],Table2[[Item Code]:[Master Name]],9,0),"")</f>
        <v/>
      </c>
      <c r="L4643" s="1" t="str">
        <f>IFERROR(VLOOKUP(Table49[[#This Row],[ITEM CODE]],Table2[[Item Code]:[Master Name]],8,0),"")</f>
        <v/>
      </c>
      <c r="M4643" s="41"/>
      <c r="N4643" s="66">
        <f>IFERROR(VLOOKUP(Table49[[#This Row],[ITEM CODE]],Table2[[#All],[Item Code]:[Unit Cost]],10,0),0)</f>
        <v>0</v>
      </c>
      <c r="O4643" s="134">
        <f>IFERROR(VLOOKUP(Table49[[#This Row],[ITEM CODE]],Table2[[#All],[Item Code]:[Unit Cost]],10,0),0)</f>
        <v>0</v>
      </c>
      <c r="P4643" s="56"/>
      <c r="Q4643" s="58"/>
      <c r="R4643" s="58">
        <f>Table49[[#This Row],[QUANTITY]]*Table49[[#This Row],[INV Prices]]</f>
        <v>0</v>
      </c>
      <c r="S4643" s="67"/>
      <c r="V4643" s="41"/>
      <c r="W4643" s="4" t="str">
        <f>IFERROR(VLOOKUP(Table49[[#This Row],[ITEM CODE]],Table2[[Item Code]:[Category ]],6,0),"")</f>
        <v/>
      </c>
      <c r="X4643" s="1" t="str">
        <f>IFERROR(VLOOKUP(Table49[[#This Row],[ITEM CODE]],Table2[[Item Code]:[Sub Category]],7,0),"")</f>
        <v/>
      </c>
      <c r="Y4643" s="68" t="str">
        <f>Table49[[#This Row],[PO Number]]&amp;COUNTIFS($E$5:E4643,E4643)</f>
        <v>0</v>
      </c>
    </row>
    <row r="4644" spans="1:25" ht="14.7" customHeight="1" x14ac:dyDescent="0.3">
      <c r="A4644" s="1" t="str">
        <f>IF(Table49[[#This Row],[ITEM NAME]]="","",ROW()-4)</f>
        <v/>
      </c>
      <c r="B4644" s="68"/>
      <c r="C4644" s="4" t="str">
        <f>IFERROR(VLOOKUP(B4644,Table14[],3,0),"")</f>
        <v/>
      </c>
      <c r="D4644" s="4" t="str">
        <f>IFERROR(VLOOKUP(B4644,Table14[],2,0),"")</f>
        <v/>
      </c>
      <c r="E4644" s="4"/>
      <c r="H4644" s="41" t="str">
        <f>IFERROR(VLOOKUP(Table49[[#This Row],[ITEM CODE]],Table2[[Item Code]:[Master Name]],2,0),"")</f>
        <v/>
      </c>
      <c r="I4644" s="41"/>
      <c r="J4644" s="65" t="str">
        <f>IFERROR(VLOOKUP(Table49[[#This Row],[ITEM CODE]],Table2[[Item Code]:[Master Name]],3,0),"")</f>
        <v/>
      </c>
      <c r="K4644" s="1" t="str">
        <f>IFERROR(VLOOKUP(Table49[[#This Row],[ITEM CODE]],Table2[[Item Code]:[Master Name]],9,0),"")</f>
        <v/>
      </c>
      <c r="L4644" s="1" t="str">
        <f>IFERROR(VLOOKUP(Table49[[#This Row],[ITEM CODE]],Table2[[Item Code]:[Master Name]],8,0),"")</f>
        <v/>
      </c>
      <c r="M4644" s="41"/>
      <c r="N4644" s="66">
        <f>IFERROR(VLOOKUP(Table49[[#This Row],[ITEM CODE]],Table2[[#All],[Item Code]:[Unit Cost]],10,0),0)</f>
        <v>0</v>
      </c>
      <c r="O4644" s="134">
        <f>IFERROR(VLOOKUP(Table49[[#This Row],[ITEM CODE]],Table2[[#All],[Item Code]:[Unit Cost]],10,0),0)</f>
        <v>0</v>
      </c>
      <c r="P4644" s="56"/>
      <c r="Q4644" s="58"/>
      <c r="R4644" s="58">
        <f>Table49[[#This Row],[QUANTITY]]*Table49[[#This Row],[INV Prices]]</f>
        <v>0</v>
      </c>
      <c r="S4644" s="67"/>
      <c r="V4644" s="41"/>
      <c r="W4644" s="4" t="str">
        <f>IFERROR(VLOOKUP(Table49[[#This Row],[ITEM CODE]],Table2[[Item Code]:[Category ]],6,0),"")</f>
        <v/>
      </c>
      <c r="X4644" s="1" t="str">
        <f>IFERROR(VLOOKUP(Table49[[#This Row],[ITEM CODE]],Table2[[Item Code]:[Sub Category]],7,0),"")</f>
        <v/>
      </c>
      <c r="Y4644" s="68" t="str">
        <f>Table49[[#This Row],[PO Number]]&amp;COUNTIFS($E$5:E4644,E4644)</f>
        <v>0</v>
      </c>
    </row>
    <row r="4645" spans="1:25" ht="14.7" customHeight="1" x14ac:dyDescent="0.3">
      <c r="A4645" s="1" t="str">
        <f>IF(Table49[[#This Row],[ITEM NAME]]="","",ROW()-4)</f>
        <v/>
      </c>
      <c r="B4645" s="68"/>
      <c r="C4645" s="4" t="str">
        <f>IFERROR(VLOOKUP(B4645,Table14[],3,0),"")</f>
        <v/>
      </c>
      <c r="D4645" s="4" t="str">
        <f>IFERROR(VLOOKUP(B4645,Table14[],2,0),"")</f>
        <v/>
      </c>
      <c r="E4645" s="4"/>
      <c r="H4645" s="41" t="str">
        <f>IFERROR(VLOOKUP(Table49[[#This Row],[ITEM CODE]],Table2[[Item Code]:[Master Name]],2,0),"")</f>
        <v/>
      </c>
      <c r="I4645" s="41"/>
      <c r="J4645" s="65" t="str">
        <f>IFERROR(VLOOKUP(Table49[[#This Row],[ITEM CODE]],Table2[[Item Code]:[Master Name]],3,0),"")</f>
        <v/>
      </c>
      <c r="K4645" s="1" t="str">
        <f>IFERROR(VLOOKUP(Table49[[#This Row],[ITEM CODE]],Table2[[Item Code]:[Master Name]],9,0),"")</f>
        <v/>
      </c>
      <c r="L4645" s="1" t="str">
        <f>IFERROR(VLOOKUP(Table49[[#This Row],[ITEM CODE]],Table2[[Item Code]:[Master Name]],8,0),"")</f>
        <v/>
      </c>
      <c r="M4645" s="41"/>
      <c r="N4645" s="66">
        <f>IFERROR(VLOOKUP(Table49[[#This Row],[ITEM CODE]],Table2[[#All],[Item Code]:[Unit Cost]],10,0),0)</f>
        <v>0</v>
      </c>
      <c r="O4645" s="134">
        <f>IFERROR(VLOOKUP(Table49[[#This Row],[ITEM CODE]],Table2[[#All],[Item Code]:[Unit Cost]],10,0),0)</f>
        <v>0</v>
      </c>
      <c r="P4645" s="56"/>
      <c r="Q4645" s="58"/>
      <c r="R4645" s="58">
        <f>Table49[[#This Row],[QUANTITY]]*Table49[[#This Row],[INV Prices]]</f>
        <v>0</v>
      </c>
      <c r="S4645" s="67"/>
      <c r="V4645" s="41"/>
      <c r="W4645" s="4" t="str">
        <f>IFERROR(VLOOKUP(Table49[[#This Row],[ITEM CODE]],Table2[[Item Code]:[Category ]],6,0),"")</f>
        <v/>
      </c>
      <c r="X4645" s="1" t="str">
        <f>IFERROR(VLOOKUP(Table49[[#This Row],[ITEM CODE]],Table2[[Item Code]:[Sub Category]],7,0),"")</f>
        <v/>
      </c>
      <c r="Y4645" s="68" t="str">
        <f>Table49[[#This Row],[PO Number]]&amp;COUNTIFS($E$5:E4645,E4645)</f>
        <v>0</v>
      </c>
    </row>
    <row r="4646" spans="1:25" ht="14.7" customHeight="1" x14ac:dyDescent="0.3">
      <c r="A4646" s="1" t="str">
        <f>IF(Table49[[#This Row],[ITEM NAME]]="","",ROW()-4)</f>
        <v/>
      </c>
      <c r="B4646" s="68"/>
      <c r="C4646" s="4" t="str">
        <f>IFERROR(VLOOKUP(B4646,Table14[],3,0),"")</f>
        <v/>
      </c>
      <c r="D4646" s="4" t="str">
        <f>IFERROR(VLOOKUP(B4646,Table14[],2,0),"")</f>
        <v/>
      </c>
      <c r="E4646" s="4"/>
      <c r="H4646" s="41" t="str">
        <f>IFERROR(VLOOKUP(Table49[[#This Row],[ITEM CODE]],Table2[[Item Code]:[Master Name]],2,0),"")</f>
        <v/>
      </c>
      <c r="I4646" s="41"/>
      <c r="J4646" s="65" t="str">
        <f>IFERROR(VLOOKUP(Table49[[#This Row],[ITEM CODE]],Table2[[Item Code]:[Master Name]],3,0),"")</f>
        <v/>
      </c>
      <c r="K4646" s="1" t="str">
        <f>IFERROR(VLOOKUP(Table49[[#This Row],[ITEM CODE]],Table2[[Item Code]:[Master Name]],9,0),"")</f>
        <v/>
      </c>
      <c r="L4646" s="1" t="str">
        <f>IFERROR(VLOOKUP(Table49[[#This Row],[ITEM CODE]],Table2[[Item Code]:[Master Name]],8,0),"")</f>
        <v/>
      </c>
      <c r="M4646" s="41"/>
      <c r="N4646" s="66">
        <f>IFERROR(VLOOKUP(Table49[[#This Row],[ITEM CODE]],Table2[[#All],[Item Code]:[Unit Cost]],10,0),0)</f>
        <v>0</v>
      </c>
      <c r="O4646" s="134">
        <f>IFERROR(VLOOKUP(Table49[[#This Row],[ITEM CODE]],Table2[[#All],[Item Code]:[Unit Cost]],10,0),0)</f>
        <v>0</v>
      </c>
      <c r="P4646" s="56"/>
      <c r="Q4646" s="58"/>
      <c r="R4646" s="58">
        <f>Table49[[#This Row],[QUANTITY]]*Table49[[#This Row],[INV Prices]]</f>
        <v>0</v>
      </c>
      <c r="S4646" s="67"/>
      <c r="V4646" s="41"/>
      <c r="W4646" s="4" t="str">
        <f>IFERROR(VLOOKUP(Table49[[#This Row],[ITEM CODE]],Table2[[Item Code]:[Category ]],6,0),"")</f>
        <v/>
      </c>
      <c r="X4646" s="1" t="str">
        <f>IFERROR(VLOOKUP(Table49[[#This Row],[ITEM CODE]],Table2[[Item Code]:[Sub Category]],7,0),"")</f>
        <v/>
      </c>
      <c r="Y4646" s="68" t="str">
        <f>Table49[[#This Row],[PO Number]]&amp;COUNTIFS($E$5:E4646,E4646)</f>
        <v>0</v>
      </c>
    </row>
    <row r="4647" spans="1:25" ht="14.7" customHeight="1" x14ac:dyDescent="0.3">
      <c r="A4647" s="1" t="str">
        <f>IF(Table49[[#This Row],[ITEM NAME]]="","",ROW()-4)</f>
        <v/>
      </c>
      <c r="B4647" s="68"/>
      <c r="C4647" s="4" t="str">
        <f>IFERROR(VLOOKUP(B4647,Table14[],3,0),"")</f>
        <v/>
      </c>
      <c r="D4647" s="4" t="str">
        <f>IFERROR(VLOOKUP(B4647,Table14[],2,0),"")</f>
        <v/>
      </c>
      <c r="E4647" s="4"/>
      <c r="H4647" s="41" t="str">
        <f>IFERROR(VLOOKUP(Table49[[#This Row],[ITEM CODE]],Table2[[Item Code]:[Master Name]],2,0),"")</f>
        <v/>
      </c>
      <c r="I4647" s="41"/>
      <c r="J4647" s="65" t="str">
        <f>IFERROR(VLOOKUP(Table49[[#This Row],[ITEM CODE]],Table2[[Item Code]:[Master Name]],3,0),"")</f>
        <v/>
      </c>
      <c r="K4647" s="1" t="str">
        <f>IFERROR(VLOOKUP(Table49[[#This Row],[ITEM CODE]],Table2[[Item Code]:[Master Name]],9,0),"")</f>
        <v/>
      </c>
      <c r="L4647" s="1" t="str">
        <f>IFERROR(VLOOKUP(Table49[[#This Row],[ITEM CODE]],Table2[[Item Code]:[Master Name]],8,0),"")</f>
        <v/>
      </c>
      <c r="M4647" s="41"/>
      <c r="N4647" s="66">
        <f>IFERROR(VLOOKUP(Table49[[#This Row],[ITEM CODE]],Table2[[#All],[Item Code]:[Unit Cost]],10,0),0)</f>
        <v>0</v>
      </c>
      <c r="O4647" s="134">
        <f>IFERROR(VLOOKUP(Table49[[#This Row],[ITEM CODE]],Table2[[#All],[Item Code]:[Unit Cost]],10,0),0)</f>
        <v>0</v>
      </c>
      <c r="P4647" s="56"/>
      <c r="Q4647" s="58"/>
      <c r="R4647" s="58">
        <f>Table49[[#This Row],[QUANTITY]]*Table49[[#This Row],[INV Prices]]</f>
        <v>0</v>
      </c>
      <c r="S4647" s="67"/>
      <c r="V4647" s="41"/>
      <c r="W4647" s="4" t="str">
        <f>IFERROR(VLOOKUP(Table49[[#This Row],[ITEM CODE]],Table2[[Item Code]:[Category ]],6,0),"")</f>
        <v/>
      </c>
      <c r="X4647" s="1" t="str">
        <f>IFERROR(VLOOKUP(Table49[[#This Row],[ITEM CODE]],Table2[[Item Code]:[Sub Category]],7,0),"")</f>
        <v/>
      </c>
      <c r="Y4647" s="68" t="str">
        <f>Table49[[#This Row],[PO Number]]&amp;COUNTIFS($E$5:E4647,E4647)</f>
        <v>0</v>
      </c>
    </row>
    <row r="4648" spans="1:25" ht="14.7" customHeight="1" x14ac:dyDescent="0.3">
      <c r="A4648" s="1" t="str">
        <f>IF(Table49[[#This Row],[ITEM NAME]]="","",ROW()-4)</f>
        <v/>
      </c>
      <c r="B4648" s="68"/>
      <c r="C4648" s="4" t="str">
        <f>IFERROR(VLOOKUP(B4648,Table14[],3,0),"")</f>
        <v/>
      </c>
      <c r="D4648" s="4" t="str">
        <f>IFERROR(VLOOKUP(B4648,Table14[],2,0),"")</f>
        <v/>
      </c>
      <c r="E4648" s="4"/>
      <c r="H4648" s="41" t="str">
        <f>IFERROR(VLOOKUP(Table49[[#This Row],[ITEM CODE]],Table2[[Item Code]:[Master Name]],2,0),"")</f>
        <v/>
      </c>
      <c r="I4648" s="41"/>
      <c r="J4648" s="65" t="str">
        <f>IFERROR(VLOOKUP(Table49[[#This Row],[ITEM CODE]],Table2[[Item Code]:[Master Name]],3,0),"")</f>
        <v/>
      </c>
      <c r="K4648" s="1" t="str">
        <f>IFERROR(VLOOKUP(Table49[[#This Row],[ITEM CODE]],Table2[[Item Code]:[Master Name]],9,0),"")</f>
        <v/>
      </c>
      <c r="L4648" s="1" t="str">
        <f>IFERROR(VLOOKUP(Table49[[#This Row],[ITEM CODE]],Table2[[Item Code]:[Master Name]],8,0),"")</f>
        <v/>
      </c>
      <c r="M4648" s="41"/>
      <c r="N4648" s="66">
        <f>IFERROR(VLOOKUP(Table49[[#This Row],[ITEM CODE]],Table2[[#All],[Item Code]:[Unit Cost]],10,0),0)</f>
        <v>0</v>
      </c>
      <c r="O4648" s="134">
        <f>IFERROR(VLOOKUP(Table49[[#This Row],[ITEM CODE]],Table2[[#All],[Item Code]:[Unit Cost]],10,0),0)</f>
        <v>0</v>
      </c>
      <c r="P4648" s="56"/>
      <c r="Q4648" s="58"/>
      <c r="R4648" s="58">
        <f>Table49[[#This Row],[QUANTITY]]*Table49[[#This Row],[INV Prices]]</f>
        <v>0</v>
      </c>
      <c r="S4648" s="67"/>
      <c r="V4648" s="41"/>
      <c r="W4648" s="4" t="str">
        <f>IFERROR(VLOOKUP(Table49[[#This Row],[ITEM CODE]],Table2[[Item Code]:[Category ]],6,0),"")</f>
        <v/>
      </c>
      <c r="X4648" s="1" t="str">
        <f>IFERROR(VLOOKUP(Table49[[#This Row],[ITEM CODE]],Table2[[Item Code]:[Sub Category]],7,0),"")</f>
        <v/>
      </c>
      <c r="Y4648" s="68" t="str">
        <f>Table49[[#This Row],[PO Number]]&amp;COUNTIFS($E$5:E4648,E4648)</f>
        <v>0</v>
      </c>
    </row>
    <row r="4649" spans="1:25" ht="14.7" customHeight="1" x14ac:dyDescent="0.3">
      <c r="A4649" s="1" t="str">
        <f>IF(Table49[[#This Row],[ITEM NAME]]="","",ROW()-4)</f>
        <v/>
      </c>
      <c r="B4649" s="68"/>
      <c r="C4649" s="4" t="str">
        <f>IFERROR(VLOOKUP(B4649,Table14[],3,0),"")</f>
        <v/>
      </c>
      <c r="D4649" s="4" t="str">
        <f>IFERROR(VLOOKUP(B4649,Table14[],2,0),"")</f>
        <v/>
      </c>
      <c r="E4649" s="4"/>
      <c r="H4649" s="41" t="str">
        <f>IFERROR(VLOOKUP(Table49[[#This Row],[ITEM CODE]],Table2[[Item Code]:[Master Name]],2,0),"")</f>
        <v/>
      </c>
      <c r="I4649" s="41"/>
      <c r="J4649" s="65" t="str">
        <f>IFERROR(VLOOKUP(Table49[[#This Row],[ITEM CODE]],Table2[[Item Code]:[Master Name]],3,0),"")</f>
        <v/>
      </c>
      <c r="K4649" s="1" t="str">
        <f>IFERROR(VLOOKUP(Table49[[#This Row],[ITEM CODE]],Table2[[Item Code]:[Master Name]],9,0),"")</f>
        <v/>
      </c>
      <c r="L4649" s="1" t="str">
        <f>IFERROR(VLOOKUP(Table49[[#This Row],[ITEM CODE]],Table2[[Item Code]:[Master Name]],8,0),"")</f>
        <v/>
      </c>
      <c r="M4649" s="41"/>
      <c r="N4649" s="66">
        <f>IFERROR(VLOOKUP(Table49[[#This Row],[ITEM CODE]],Table2[[#All],[Item Code]:[Unit Cost]],10,0),0)</f>
        <v>0</v>
      </c>
      <c r="O4649" s="134">
        <f>IFERROR(VLOOKUP(Table49[[#This Row],[ITEM CODE]],Table2[[#All],[Item Code]:[Unit Cost]],10,0),0)</f>
        <v>0</v>
      </c>
      <c r="P4649" s="56"/>
      <c r="Q4649" s="58"/>
      <c r="R4649" s="58">
        <f>Table49[[#This Row],[QUANTITY]]*Table49[[#This Row],[INV Prices]]</f>
        <v>0</v>
      </c>
      <c r="S4649" s="67"/>
      <c r="V4649" s="41"/>
      <c r="W4649" s="4" t="str">
        <f>IFERROR(VLOOKUP(Table49[[#This Row],[ITEM CODE]],Table2[[Item Code]:[Category ]],6,0),"")</f>
        <v/>
      </c>
      <c r="X4649" s="1" t="str">
        <f>IFERROR(VLOOKUP(Table49[[#This Row],[ITEM CODE]],Table2[[Item Code]:[Sub Category]],7,0),"")</f>
        <v/>
      </c>
      <c r="Y4649" s="68" t="str">
        <f>Table49[[#This Row],[PO Number]]&amp;COUNTIFS($E$5:E4649,E4649)</f>
        <v>0</v>
      </c>
    </row>
    <row r="4650" spans="1:25" ht="14.7" customHeight="1" x14ac:dyDescent="0.3">
      <c r="A4650" s="1" t="str">
        <f>IF(Table49[[#This Row],[ITEM NAME]]="","",ROW()-4)</f>
        <v/>
      </c>
      <c r="B4650" s="68"/>
      <c r="C4650" s="4" t="str">
        <f>IFERROR(VLOOKUP(B4650,Table14[],3,0),"")</f>
        <v/>
      </c>
      <c r="D4650" s="4" t="str">
        <f>IFERROR(VLOOKUP(B4650,Table14[],2,0),"")</f>
        <v/>
      </c>
      <c r="E4650" s="4"/>
      <c r="H4650" s="41" t="str">
        <f>IFERROR(VLOOKUP(Table49[[#This Row],[ITEM CODE]],Table2[[Item Code]:[Master Name]],2,0),"")</f>
        <v/>
      </c>
      <c r="I4650" s="41"/>
      <c r="J4650" s="65" t="str">
        <f>IFERROR(VLOOKUP(Table49[[#This Row],[ITEM CODE]],Table2[[Item Code]:[Master Name]],3,0),"")</f>
        <v/>
      </c>
      <c r="K4650" s="1" t="str">
        <f>IFERROR(VLOOKUP(Table49[[#This Row],[ITEM CODE]],Table2[[Item Code]:[Master Name]],9,0),"")</f>
        <v/>
      </c>
      <c r="L4650" s="1" t="str">
        <f>IFERROR(VLOOKUP(Table49[[#This Row],[ITEM CODE]],Table2[[Item Code]:[Master Name]],8,0),"")</f>
        <v/>
      </c>
      <c r="M4650" s="41"/>
      <c r="N4650" s="66">
        <f>IFERROR(VLOOKUP(Table49[[#This Row],[ITEM CODE]],Table2[[#All],[Item Code]:[Unit Cost]],10,0),0)</f>
        <v>0</v>
      </c>
      <c r="O4650" s="134">
        <f>IFERROR(VLOOKUP(Table49[[#This Row],[ITEM CODE]],Table2[[#All],[Item Code]:[Unit Cost]],10,0),0)</f>
        <v>0</v>
      </c>
      <c r="P4650" s="56"/>
      <c r="Q4650" s="58"/>
      <c r="R4650" s="58">
        <f>Table49[[#This Row],[QUANTITY]]*Table49[[#This Row],[INV Prices]]</f>
        <v>0</v>
      </c>
      <c r="S4650" s="67"/>
      <c r="V4650" s="41"/>
      <c r="W4650" s="4" t="str">
        <f>IFERROR(VLOOKUP(Table49[[#This Row],[ITEM CODE]],Table2[[Item Code]:[Category ]],6,0),"")</f>
        <v/>
      </c>
      <c r="X4650" s="1" t="str">
        <f>IFERROR(VLOOKUP(Table49[[#This Row],[ITEM CODE]],Table2[[Item Code]:[Sub Category]],7,0),"")</f>
        <v/>
      </c>
      <c r="Y4650" s="68" t="str">
        <f>Table49[[#This Row],[PO Number]]&amp;COUNTIFS($E$5:E4650,E4650)</f>
        <v>0</v>
      </c>
    </row>
    <row r="4651" spans="1:25" ht="14.7" customHeight="1" x14ac:dyDescent="0.3">
      <c r="A4651" s="1" t="str">
        <f>IF(Table49[[#This Row],[ITEM NAME]]="","",ROW()-4)</f>
        <v/>
      </c>
      <c r="B4651" s="68"/>
      <c r="C4651" s="4" t="str">
        <f>IFERROR(VLOOKUP(B4651,Table14[],3,0),"")</f>
        <v/>
      </c>
      <c r="D4651" s="4" t="str">
        <f>IFERROR(VLOOKUP(B4651,Table14[],2,0),"")</f>
        <v/>
      </c>
      <c r="E4651" s="4"/>
      <c r="H4651" s="41" t="str">
        <f>IFERROR(VLOOKUP(Table49[[#This Row],[ITEM CODE]],Table2[[Item Code]:[Master Name]],2,0),"")</f>
        <v/>
      </c>
      <c r="I4651" s="41"/>
      <c r="J4651" s="65" t="str">
        <f>IFERROR(VLOOKUP(Table49[[#This Row],[ITEM CODE]],Table2[[Item Code]:[Master Name]],3,0),"")</f>
        <v/>
      </c>
      <c r="K4651" s="1" t="str">
        <f>IFERROR(VLOOKUP(Table49[[#This Row],[ITEM CODE]],Table2[[Item Code]:[Master Name]],9,0),"")</f>
        <v/>
      </c>
      <c r="L4651" s="1" t="str">
        <f>IFERROR(VLOOKUP(Table49[[#This Row],[ITEM CODE]],Table2[[Item Code]:[Master Name]],8,0),"")</f>
        <v/>
      </c>
      <c r="M4651" s="41"/>
      <c r="N4651" s="66">
        <f>IFERROR(VLOOKUP(Table49[[#This Row],[ITEM CODE]],Table2[[#All],[Item Code]:[Unit Cost]],10,0),0)</f>
        <v>0</v>
      </c>
      <c r="O4651" s="134">
        <f>IFERROR(VLOOKUP(Table49[[#This Row],[ITEM CODE]],Table2[[#All],[Item Code]:[Unit Cost]],10,0),0)</f>
        <v>0</v>
      </c>
      <c r="P4651" s="56"/>
      <c r="Q4651" s="58"/>
      <c r="R4651" s="58">
        <f>Table49[[#This Row],[QUANTITY]]*Table49[[#This Row],[INV Prices]]</f>
        <v>0</v>
      </c>
      <c r="S4651" s="67"/>
      <c r="V4651" s="41"/>
      <c r="W4651" s="4" t="str">
        <f>IFERROR(VLOOKUP(Table49[[#This Row],[ITEM CODE]],Table2[[Item Code]:[Category ]],6,0),"")</f>
        <v/>
      </c>
      <c r="X4651" s="1" t="str">
        <f>IFERROR(VLOOKUP(Table49[[#This Row],[ITEM CODE]],Table2[[Item Code]:[Sub Category]],7,0),"")</f>
        <v/>
      </c>
      <c r="Y4651" s="68" t="str">
        <f>Table49[[#This Row],[PO Number]]&amp;COUNTIFS($E$5:E4651,E4651)</f>
        <v>0</v>
      </c>
    </row>
    <row r="4652" spans="1:25" ht="14.7" customHeight="1" x14ac:dyDescent="0.3">
      <c r="A4652" s="1" t="str">
        <f>IF(Table49[[#This Row],[ITEM NAME]]="","",ROW()-4)</f>
        <v/>
      </c>
      <c r="B4652" s="68"/>
      <c r="C4652" s="4" t="str">
        <f>IFERROR(VLOOKUP(B4652,Table14[],3,0),"")</f>
        <v/>
      </c>
      <c r="D4652" s="4" t="str">
        <f>IFERROR(VLOOKUP(B4652,Table14[],2,0),"")</f>
        <v/>
      </c>
      <c r="E4652" s="4"/>
      <c r="H4652" s="41" t="str">
        <f>IFERROR(VLOOKUP(Table49[[#This Row],[ITEM CODE]],Table2[[Item Code]:[Master Name]],2,0),"")</f>
        <v/>
      </c>
      <c r="I4652" s="41"/>
      <c r="J4652" s="65" t="str">
        <f>IFERROR(VLOOKUP(Table49[[#This Row],[ITEM CODE]],Table2[[Item Code]:[Master Name]],3,0),"")</f>
        <v/>
      </c>
      <c r="K4652" s="1" t="str">
        <f>IFERROR(VLOOKUP(Table49[[#This Row],[ITEM CODE]],Table2[[Item Code]:[Master Name]],9,0),"")</f>
        <v/>
      </c>
      <c r="L4652" s="1" t="str">
        <f>IFERROR(VLOOKUP(Table49[[#This Row],[ITEM CODE]],Table2[[Item Code]:[Master Name]],8,0),"")</f>
        <v/>
      </c>
      <c r="M4652" s="41"/>
      <c r="N4652" s="66">
        <f>IFERROR(VLOOKUP(Table49[[#This Row],[ITEM CODE]],Table2[[#All],[Item Code]:[Unit Cost]],10,0),0)</f>
        <v>0</v>
      </c>
      <c r="O4652" s="134">
        <f>IFERROR(VLOOKUP(Table49[[#This Row],[ITEM CODE]],Table2[[#All],[Item Code]:[Unit Cost]],10,0),0)</f>
        <v>0</v>
      </c>
      <c r="P4652" s="56"/>
      <c r="Q4652" s="58"/>
      <c r="R4652" s="58">
        <f>Table49[[#This Row],[QUANTITY]]*Table49[[#This Row],[INV Prices]]</f>
        <v>0</v>
      </c>
      <c r="S4652" s="67"/>
      <c r="V4652" s="41"/>
      <c r="W4652" s="4" t="str">
        <f>IFERROR(VLOOKUP(Table49[[#This Row],[ITEM CODE]],Table2[[Item Code]:[Category ]],6,0),"")</f>
        <v/>
      </c>
      <c r="X4652" s="1" t="str">
        <f>IFERROR(VLOOKUP(Table49[[#This Row],[ITEM CODE]],Table2[[Item Code]:[Sub Category]],7,0),"")</f>
        <v/>
      </c>
      <c r="Y4652" s="68" t="str">
        <f>Table49[[#This Row],[PO Number]]&amp;COUNTIFS($E$5:E4652,E4652)</f>
        <v>0</v>
      </c>
    </row>
    <row r="4653" spans="1:25" ht="14.7" customHeight="1" x14ac:dyDescent="0.3">
      <c r="A4653" s="1" t="str">
        <f>IF(Table49[[#This Row],[ITEM NAME]]="","",ROW()-4)</f>
        <v/>
      </c>
      <c r="B4653" s="68"/>
      <c r="C4653" s="4" t="str">
        <f>IFERROR(VLOOKUP(B4653,Table14[],3,0),"")</f>
        <v/>
      </c>
      <c r="D4653" s="4" t="str">
        <f>IFERROR(VLOOKUP(B4653,Table14[],2,0),"")</f>
        <v/>
      </c>
      <c r="E4653" s="4"/>
      <c r="H4653" s="41" t="str">
        <f>IFERROR(VLOOKUP(Table49[[#This Row],[ITEM CODE]],Table2[[Item Code]:[Master Name]],2,0),"")</f>
        <v/>
      </c>
      <c r="I4653" s="41"/>
      <c r="J4653" s="65" t="str">
        <f>IFERROR(VLOOKUP(Table49[[#This Row],[ITEM CODE]],Table2[[Item Code]:[Master Name]],3,0),"")</f>
        <v/>
      </c>
      <c r="K4653" s="1" t="str">
        <f>IFERROR(VLOOKUP(Table49[[#This Row],[ITEM CODE]],Table2[[Item Code]:[Master Name]],9,0),"")</f>
        <v/>
      </c>
      <c r="L4653" s="1" t="str">
        <f>IFERROR(VLOOKUP(Table49[[#This Row],[ITEM CODE]],Table2[[Item Code]:[Master Name]],8,0),"")</f>
        <v/>
      </c>
      <c r="M4653" s="41"/>
      <c r="N4653" s="66">
        <f>IFERROR(VLOOKUP(Table49[[#This Row],[ITEM CODE]],Table2[[#All],[Item Code]:[Unit Cost]],10,0),0)</f>
        <v>0</v>
      </c>
      <c r="O4653" s="134">
        <f>IFERROR(VLOOKUP(Table49[[#This Row],[ITEM CODE]],Table2[[#All],[Item Code]:[Unit Cost]],10,0),0)</f>
        <v>0</v>
      </c>
      <c r="P4653" s="56"/>
      <c r="Q4653" s="58"/>
      <c r="R4653" s="58">
        <f>Table49[[#This Row],[QUANTITY]]*Table49[[#This Row],[INV Prices]]</f>
        <v>0</v>
      </c>
      <c r="S4653" s="67"/>
      <c r="V4653" s="41"/>
      <c r="W4653" s="4" t="str">
        <f>IFERROR(VLOOKUP(Table49[[#This Row],[ITEM CODE]],Table2[[Item Code]:[Category ]],6,0),"")</f>
        <v/>
      </c>
      <c r="X4653" s="1" t="str">
        <f>IFERROR(VLOOKUP(Table49[[#This Row],[ITEM CODE]],Table2[[Item Code]:[Sub Category]],7,0),"")</f>
        <v/>
      </c>
      <c r="Y4653" s="68" t="str">
        <f>Table49[[#This Row],[PO Number]]&amp;COUNTIFS($E$5:E4653,E4653)</f>
        <v>0</v>
      </c>
    </row>
    <row r="4654" spans="1:25" ht="14.7" customHeight="1" x14ac:dyDescent="0.3">
      <c r="A4654" s="1" t="str">
        <f>IF(Table49[[#This Row],[ITEM NAME]]="","",ROW()-4)</f>
        <v/>
      </c>
      <c r="B4654" s="68"/>
      <c r="C4654" s="4" t="str">
        <f>IFERROR(VLOOKUP(B4654,Table14[],3,0),"")</f>
        <v/>
      </c>
      <c r="D4654" s="4" t="str">
        <f>IFERROR(VLOOKUP(B4654,Table14[],2,0),"")</f>
        <v/>
      </c>
      <c r="E4654" s="4"/>
      <c r="H4654" s="41" t="str">
        <f>IFERROR(VLOOKUP(Table49[[#This Row],[ITEM CODE]],Table2[[Item Code]:[Master Name]],2,0),"")</f>
        <v/>
      </c>
      <c r="I4654" s="41"/>
      <c r="J4654" s="65" t="str">
        <f>IFERROR(VLOOKUP(Table49[[#This Row],[ITEM CODE]],Table2[[Item Code]:[Master Name]],3,0),"")</f>
        <v/>
      </c>
      <c r="K4654" s="1" t="str">
        <f>IFERROR(VLOOKUP(Table49[[#This Row],[ITEM CODE]],Table2[[Item Code]:[Master Name]],9,0),"")</f>
        <v/>
      </c>
      <c r="L4654" s="1" t="str">
        <f>IFERROR(VLOOKUP(Table49[[#This Row],[ITEM CODE]],Table2[[Item Code]:[Master Name]],8,0),"")</f>
        <v/>
      </c>
      <c r="M4654" s="41"/>
      <c r="N4654" s="66">
        <f>IFERROR(VLOOKUP(Table49[[#This Row],[ITEM CODE]],Table2[[#All],[Item Code]:[Unit Cost]],10,0),0)</f>
        <v>0</v>
      </c>
      <c r="O4654" s="134">
        <f>IFERROR(VLOOKUP(Table49[[#This Row],[ITEM CODE]],Table2[[#All],[Item Code]:[Unit Cost]],10,0),0)</f>
        <v>0</v>
      </c>
      <c r="P4654" s="56"/>
      <c r="Q4654" s="58"/>
      <c r="R4654" s="58">
        <f>Table49[[#This Row],[QUANTITY]]*Table49[[#This Row],[INV Prices]]</f>
        <v>0</v>
      </c>
      <c r="S4654" s="67"/>
      <c r="V4654" s="41"/>
      <c r="W4654" s="4" t="str">
        <f>IFERROR(VLOOKUP(Table49[[#This Row],[ITEM CODE]],Table2[[Item Code]:[Category ]],6,0),"")</f>
        <v/>
      </c>
      <c r="X4654" s="1" t="str">
        <f>IFERROR(VLOOKUP(Table49[[#This Row],[ITEM CODE]],Table2[[Item Code]:[Sub Category]],7,0),"")</f>
        <v/>
      </c>
      <c r="Y4654" s="68" t="str">
        <f>Table49[[#This Row],[PO Number]]&amp;COUNTIFS($E$5:E4654,E4654)</f>
        <v>0</v>
      </c>
    </row>
    <row r="4655" spans="1:25" ht="14.7" customHeight="1" x14ac:dyDescent="0.3">
      <c r="A4655" s="1" t="str">
        <f>IF(Table49[[#This Row],[ITEM NAME]]="","",ROW()-4)</f>
        <v/>
      </c>
      <c r="B4655" s="68"/>
      <c r="C4655" s="4" t="str">
        <f>IFERROR(VLOOKUP(B4655,Table14[],3,0),"")</f>
        <v/>
      </c>
      <c r="D4655" s="4" t="str">
        <f>IFERROR(VLOOKUP(B4655,Table14[],2,0),"")</f>
        <v/>
      </c>
      <c r="E4655" s="4"/>
      <c r="H4655" s="41" t="str">
        <f>IFERROR(VLOOKUP(Table49[[#This Row],[ITEM CODE]],Table2[[Item Code]:[Master Name]],2,0),"")</f>
        <v/>
      </c>
      <c r="I4655" s="41"/>
      <c r="J4655" s="65" t="str">
        <f>IFERROR(VLOOKUP(Table49[[#This Row],[ITEM CODE]],Table2[[Item Code]:[Master Name]],3,0),"")</f>
        <v/>
      </c>
      <c r="K4655" s="1" t="str">
        <f>IFERROR(VLOOKUP(Table49[[#This Row],[ITEM CODE]],Table2[[Item Code]:[Master Name]],9,0),"")</f>
        <v/>
      </c>
      <c r="L4655" s="1" t="str">
        <f>IFERROR(VLOOKUP(Table49[[#This Row],[ITEM CODE]],Table2[[Item Code]:[Master Name]],8,0),"")</f>
        <v/>
      </c>
      <c r="M4655" s="41"/>
      <c r="N4655" s="66">
        <f>IFERROR(VLOOKUP(Table49[[#This Row],[ITEM CODE]],Table2[[#All],[Item Code]:[Unit Cost]],10,0),0)</f>
        <v>0</v>
      </c>
      <c r="O4655" s="134">
        <f>IFERROR(VLOOKUP(Table49[[#This Row],[ITEM CODE]],Table2[[#All],[Item Code]:[Unit Cost]],10,0),0)</f>
        <v>0</v>
      </c>
      <c r="P4655" s="56"/>
      <c r="Q4655" s="58"/>
      <c r="R4655" s="58">
        <f>Table49[[#This Row],[QUANTITY]]*Table49[[#This Row],[INV Prices]]</f>
        <v>0</v>
      </c>
      <c r="S4655" s="67"/>
      <c r="V4655" s="41"/>
      <c r="W4655" s="4" t="str">
        <f>IFERROR(VLOOKUP(Table49[[#This Row],[ITEM CODE]],Table2[[Item Code]:[Category ]],6,0),"")</f>
        <v/>
      </c>
      <c r="X4655" s="1" t="str">
        <f>IFERROR(VLOOKUP(Table49[[#This Row],[ITEM CODE]],Table2[[Item Code]:[Sub Category]],7,0),"")</f>
        <v/>
      </c>
      <c r="Y4655" s="68" t="str">
        <f>Table49[[#This Row],[PO Number]]&amp;COUNTIFS($E$5:E4655,E4655)</f>
        <v>0</v>
      </c>
    </row>
    <row r="4656" spans="1:25" ht="14.7" customHeight="1" x14ac:dyDescent="0.3">
      <c r="A4656" s="1" t="str">
        <f>IF(Table49[[#This Row],[ITEM NAME]]="","",ROW()-4)</f>
        <v/>
      </c>
      <c r="B4656" s="68"/>
      <c r="C4656" s="4" t="str">
        <f>IFERROR(VLOOKUP(B4656,Table14[],3,0),"")</f>
        <v/>
      </c>
      <c r="D4656" s="4" t="str">
        <f>IFERROR(VLOOKUP(B4656,Table14[],2,0),"")</f>
        <v/>
      </c>
      <c r="E4656" s="4"/>
      <c r="H4656" s="41" t="str">
        <f>IFERROR(VLOOKUP(Table49[[#This Row],[ITEM CODE]],Table2[[Item Code]:[Master Name]],2,0),"")</f>
        <v/>
      </c>
      <c r="I4656" s="41"/>
      <c r="J4656" s="65" t="str">
        <f>IFERROR(VLOOKUP(Table49[[#This Row],[ITEM CODE]],Table2[[Item Code]:[Master Name]],3,0),"")</f>
        <v/>
      </c>
      <c r="K4656" s="1" t="str">
        <f>IFERROR(VLOOKUP(Table49[[#This Row],[ITEM CODE]],Table2[[Item Code]:[Master Name]],9,0),"")</f>
        <v/>
      </c>
      <c r="L4656" s="1" t="str">
        <f>IFERROR(VLOOKUP(Table49[[#This Row],[ITEM CODE]],Table2[[Item Code]:[Master Name]],8,0),"")</f>
        <v/>
      </c>
      <c r="M4656" s="41"/>
      <c r="N4656" s="66">
        <f>IFERROR(VLOOKUP(Table49[[#This Row],[ITEM CODE]],Table2[[#All],[Item Code]:[Unit Cost]],10,0),0)</f>
        <v>0</v>
      </c>
      <c r="O4656" s="134">
        <f>IFERROR(VLOOKUP(Table49[[#This Row],[ITEM CODE]],Table2[[#All],[Item Code]:[Unit Cost]],10,0),0)</f>
        <v>0</v>
      </c>
      <c r="P4656" s="56"/>
      <c r="Q4656" s="58"/>
      <c r="R4656" s="58">
        <f>Table49[[#This Row],[QUANTITY]]*Table49[[#This Row],[INV Prices]]</f>
        <v>0</v>
      </c>
      <c r="S4656" s="67"/>
      <c r="V4656" s="41"/>
      <c r="W4656" s="4" t="str">
        <f>IFERROR(VLOOKUP(Table49[[#This Row],[ITEM CODE]],Table2[[Item Code]:[Category ]],6,0),"")</f>
        <v/>
      </c>
      <c r="X4656" s="1" t="str">
        <f>IFERROR(VLOOKUP(Table49[[#This Row],[ITEM CODE]],Table2[[Item Code]:[Sub Category]],7,0),"")</f>
        <v/>
      </c>
      <c r="Y4656" s="68" t="str">
        <f>Table49[[#This Row],[PO Number]]&amp;COUNTIFS($E$5:E4656,E4656)</f>
        <v>0</v>
      </c>
    </row>
    <row r="4657" spans="1:25" ht="14.7" customHeight="1" x14ac:dyDescent="0.3">
      <c r="A4657" s="1" t="str">
        <f>IF(Table49[[#This Row],[ITEM NAME]]="","",ROW()-4)</f>
        <v/>
      </c>
      <c r="B4657" s="68"/>
      <c r="C4657" s="4" t="str">
        <f>IFERROR(VLOOKUP(B4657,Table14[],3,0),"")</f>
        <v/>
      </c>
      <c r="D4657" s="4" t="str">
        <f>IFERROR(VLOOKUP(B4657,Table14[],2,0),"")</f>
        <v/>
      </c>
      <c r="E4657" s="4"/>
      <c r="H4657" s="41" t="str">
        <f>IFERROR(VLOOKUP(Table49[[#This Row],[ITEM CODE]],Table2[[Item Code]:[Master Name]],2,0),"")</f>
        <v/>
      </c>
      <c r="I4657" s="41"/>
      <c r="J4657" s="65" t="str">
        <f>IFERROR(VLOOKUP(Table49[[#This Row],[ITEM CODE]],Table2[[Item Code]:[Master Name]],3,0),"")</f>
        <v/>
      </c>
      <c r="K4657" s="1" t="str">
        <f>IFERROR(VLOOKUP(Table49[[#This Row],[ITEM CODE]],Table2[[Item Code]:[Master Name]],9,0),"")</f>
        <v/>
      </c>
      <c r="L4657" s="1" t="str">
        <f>IFERROR(VLOOKUP(Table49[[#This Row],[ITEM CODE]],Table2[[Item Code]:[Master Name]],8,0),"")</f>
        <v/>
      </c>
      <c r="M4657" s="41"/>
      <c r="N4657" s="66">
        <f>IFERROR(VLOOKUP(Table49[[#This Row],[ITEM CODE]],Table2[[#All],[Item Code]:[Unit Cost]],10,0),0)</f>
        <v>0</v>
      </c>
      <c r="O4657" s="134">
        <f>IFERROR(VLOOKUP(Table49[[#This Row],[ITEM CODE]],Table2[[#All],[Item Code]:[Unit Cost]],10,0),0)</f>
        <v>0</v>
      </c>
      <c r="P4657" s="56"/>
      <c r="Q4657" s="58"/>
      <c r="R4657" s="58">
        <f>Table49[[#This Row],[QUANTITY]]*Table49[[#This Row],[INV Prices]]</f>
        <v>0</v>
      </c>
      <c r="S4657" s="67"/>
      <c r="V4657" s="41"/>
      <c r="W4657" s="4" t="str">
        <f>IFERROR(VLOOKUP(Table49[[#This Row],[ITEM CODE]],Table2[[Item Code]:[Category ]],6,0),"")</f>
        <v/>
      </c>
      <c r="X4657" s="1" t="str">
        <f>IFERROR(VLOOKUP(Table49[[#This Row],[ITEM CODE]],Table2[[Item Code]:[Sub Category]],7,0),"")</f>
        <v/>
      </c>
      <c r="Y4657" s="68" t="str">
        <f>Table49[[#This Row],[PO Number]]&amp;COUNTIFS($E$5:E4657,E4657)</f>
        <v>0</v>
      </c>
    </row>
    <row r="4658" spans="1:25" ht="14.7" customHeight="1" x14ac:dyDescent="0.3">
      <c r="A4658" s="1" t="str">
        <f>IF(Table49[[#This Row],[ITEM NAME]]="","",ROW()-4)</f>
        <v/>
      </c>
      <c r="B4658" s="68"/>
      <c r="C4658" s="4" t="str">
        <f>IFERROR(VLOOKUP(B4658,Table14[],3,0),"")</f>
        <v/>
      </c>
      <c r="D4658" s="4" t="str">
        <f>IFERROR(VLOOKUP(B4658,Table14[],2,0),"")</f>
        <v/>
      </c>
      <c r="E4658" s="4"/>
      <c r="H4658" s="41" t="str">
        <f>IFERROR(VLOOKUP(Table49[[#This Row],[ITEM CODE]],Table2[[Item Code]:[Master Name]],2,0),"")</f>
        <v/>
      </c>
      <c r="I4658" s="41"/>
      <c r="J4658" s="65" t="str">
        <f>IFERROR(VLOOKUP(Table49[[#This Row],[ITEM CODE]],Table2[[Item Code]:[Master Name]],3,0),"")</f>
        <v/>
      </c>
      <c r="K4658" s="1" t="str">
        <f>IFERROR(VLOOKUP(Table49[[#This Row],[ITEM CODE]],Table2[[Item Code]:[Master Name]],9,0),"")</f>
        <v/>
      </c>
      <c r="L4658" s="1" t="str">
        <f>IFERROR(VLOOKUP(Table49[[#This Row],[ITEM CODE]],Table2[[Item Code]:[Master Name]],8,0),"")</f>
        <v/>
      </c>
      <c r="M4658" s="41"/>
      <c r="N4658" s="66">
        <f>IFERROR(VLOOKUP(Table49[[#This Row],[ITEM CODE]],Table2[[#All],[Item Code]:[Unit Cost]],10,0),0)</f>
        <v>0</v>
      </c>
      <c r="O4658" s="134">
        <f>IFERROR(VLOOKUP(Table49[[#This Row],[ITEM CODE]],Table2[[#All],[Item Code]:[Unit Cost]],10,0),0)</f>
        <v>0</v>
      </c>
      <c r="P4658" s="56"/>
      <c r="Q4658" s="58"/>
      <c r="R4658" s="58">
        <f>Table49[[#This Row],[QUANTITY]]*Table49[[#This Row],[INV Prices]]</f>
        <v>0</v>
      </c>
      <c r="S4658" s="67"/>
      <c r="V4658" s="41"/>
      <c r="W4658" s="4" t="str">
        <f>IFERROR(VLOOKUP(Table49[[#This Row],[ITEM CODE]],Table2[[Item Code]:[Category ]],6,0),"")</f>
        <v/>
      </c>
      <c r="X4658" s="1" t="str">
        <f>IFERROR(VLOOKUP(Table49[[#This Row],[ITEM CODE]],Table2[[Item Code]:[Sub Category]],7,0),"")</f>
        <v/>
      </c>
      <c r="Y4658" s="68" t="str">
        <f>Table49[[#This Row],[PO Number]]&amp;COUNTIFS($E$5:E4658,E4658)</f>
        <v>0</v>
      </c>
    </row>
    <row r="4659" spans="1:25" ht="14.7" customHeight="1" x14ac:dyDescent="0.3">
      <c r="A4659" s="1" t="str">
        <f>IF(Table49[[#This Row],[ITEM NAME]]="","",ROW()-4)</f>
        <v/>
      </c>
      <c r="B4659" s="68"/>
      <c r="C4659" s="4" t="str">
        <f>IFERROR(VLOOKUP(B4659,Table14[],3,0),"")</f>
        <v/>
      </c>
      <c r="D4659" s="4" t="str">
        <f>IFERROR(VLOOKUP(B4659,Table14[],2,0),"")</f>
        <v/>
      </c>
      <c r="E4659" s="4"/>
      <c r="H4659" s="41" t="str">
        <f>IFERROR(VLOOKUP(Table49[[#This Row],[ITEM CODE]],Table2[[Item Code]:[Master Name]],2,0),"")</f>
        <v/>
      </c>
      <c r="I4659" s="41"/>
      <c r="J4659" s="65" t="str">
        <f>IFERROR(VLOOKUP(Table49[[#This Row],[ITEM CODE]],Table2[[Item Code]:[Master Name]],3,0),"")</f>
        <v/>
      </c>
      <c r="K4659" s="1" t="str">
        <f>IFERROR(VLOOKUP(Table49[[#This Row],[ITEM CODE]],Table2[[Item Code]:[Master Name]],9,0),"")</f>
        <v/>
      </c>
      <c r="L4659" s="1" t="str">
        <f>IFERROR(VLOOKUP(Table49[[#This Row],[ITEM CODE]],Table2[[Item Code]:[Master Name]],8,0),"")</f>
        <v/>
      </c>
      <c r="M4659" s="41"/>
      <c r="N4659" s="66">
        <f>IFERROR(VLOOKUP(Table49[[#This Row],[ITEM CODE]],Table2[[#All],[Item Code]:[Unit Cost]],10,0),0)</f>
        <v>0</v>
      </c>
      <c r="O4659" s="134">
        <f>IFERROR(VLOOKUP(Table49[[#This Row],[ITEM CODE]],Table2[[#All],[Item Code]:[Unit Cost]],10,0),0)</f>
        <v>0</v>
      </c>
      <c r="P4659" s="56"/>
      <c r="Q4659" s="58"/>
      <c r="R4659" s="58">
        <f>Table49[[#This Row],[QUANTITY]]*Table49[[#This Row],[INV Prices]]</f>
        <v>0</v>
      </c>
      <c r="S4659" s="67"/>
      <c r="V4659" s="41"/>
      <c r="W4659" s="4" t="str">
        <f>IFERROR(VLOOKUP(Table49[[#This Row],[ITEM CODE]],Table2[[Item Code]:[Category ]],6,0),"")</f>
        <v/>
      </c>
      <c r="X4659" s="1" t="str">
        <f>IFERROR(VLOOKUP(Table49[[#This Row],[ITEM CODE]],Table2[[Item Code]:[Sub Category]],7,0),"")</f>
        <v/>
      </c>
      <c r="Y4659" s="68" t="str">
        <f>Table49[[#This Row],[PO Number]]&amp;COUNTIFS($E$5:E4659,E4659)</f>
        <v>0</v>
      </c>
    </row>
    <row r="4660" spans="1:25" ht="14.7" customHeight="1" x14ac:dyDescent="0.3">
      <c r="A4660" s="1" t="str">
        <f>IF(Table49[[#This Row],[ITEM NAME]]="","",ROW()-4)</f>
        <v/>
      </c>
      <c r="B4660" s="68"/>
      <c r="C4660" s="4" t="str">
        <f>IFERROR(VLOOKUP(B4660,Table14[],3,0),"")</f>
        <v/>
      </c>
      <c r="D4660" s="4" t="str">
        <f>IFERROR(VLOOKUP(B4660,Table14[],2,0),"")</f>
        <v/>
      </c>
      <c r="E4660" s="4"/>
      <c r="H4660" s="41" t="str">
        <f>IFERROR(VLOOKUP(Table49[[#This Row],[ITEM CODE]],Table2[[Item Code]:[Master Name]],2,0),"")</f>
        <v/>
      </c>
      <c r="I4660" s="41"/>
      <c r="J4660" s="65" t="str">
        <f>IFERROR(VLOOKUP(Table49[[#This Row],[ITEM CODE]],Table2[[Item Code]:[Master Name]],3,0),"")</f>
        <v/>
      </c>
      <c r="K4660" s="1" t="str">
        <f>IFERROR(VLOOKUP(Table49[[#This Row],[ITEM CODE]],Table2[[Item Code]:[Master Name]],9,0),"")</f>
        <v/>
      </c>
      <c r="L4660" s="1" t="str">
        <f>IFERROR(VLOOKUP(Table49[[#This Row],[ITEM CODE]],Table2[[Item Code]:[Master Name]],8,0),"")</f>
        <v/>
      </c>
      <c r="M4660" s="41"/>
      <c r="N4660" s="66">
        <f>IFERROR(VLOOKUP(Table49[[#This Row],[ITEM CODE]],Table2[[#All],[Item Code]:[Unit Cost]],10,0),0)</f>
        <v>0</v>
      </c>
      <c r="O4660" s="134">
        <f>IFERROR(VLOOKUP(Table49[[#This Row],[ITEM CODE]],Table2[[#All],[Item Code]:[Unit Cost]],10,0),0)</f>
        <v>0</v>
      </c>
      <c r="P4660" s="56"/>
      <c r="Q4660" s="58"/>
      <c r="R4660" s="58">
        <f>Table49[[#This Row],[QUANTITY]]*Table49[[#This Row],[INV Prices]]</f>
        <v>0</v>
      </c>
      <c r="S4660" s="67"/>
      <c r="V4660" s="41"/>
      <c r="W4660" s="4" t="str">
        <f>IFERROR(VLOOKUP(Table49[[#This Row],[ITEM CODE]],Table2[[Item Code]:[Category ]],6,0),"")</f>
        <v/>
      </c>
      <c r="X4660" s="1" t="str">
        <f>IFERROR(VLOOKUP(Table49[[#This Row],[ITEM CODE]],Table2[[Item Code]:[Sub Category]],7,0),"")</f>
        <v/>
      </c>
      <c r="Y4660" s="68" t="str">
        <f>Table49[[#This Row],[PO Number]]&amp;COUNTIFS($E$5:E4660,E4660)</f>
        <v>0</v>
      </c>
    </row>
    <row r="4661" spans="1:25" ht="14.7" customHeight="1" x14ac:dyDescent="0.3">
      <c r="A4661" s="1" t="str">
        <f>IF(Table49[[#This Row],[ITEM NAME]]="","",ROW()-4)</f>
        <v/>
      </c>
      <c r="B4661" s="68"/>
      <c r="C4661" s="4" t="str">
        <f>IFERROR(VLOOKUP(B4661,Table14[],3,0),"")</f>
        <v/>
      </c>
      <c r="D4661" s="4" t="str">
        <f>IFERROR(VLOOKUP(B4661,Table14[],2,0),"")</f>
        <v/>
      </c>
      <c r="E4661" s="4"/>
      <c r="H4661" s="41" t="str">
        <f>IFERROR(VLOOKUP(Table49[[#This Row],[ITEM CODE]],Table2[[Item Code]:[Master Name]],2,0),"")</f>
        <v/>
      </c>
      <c r="I4661" s="41"/>
      <c r="J4661" s="65" t="str">
        <f>IFERROR(VLOOKUP(Table49[[#This Row],[ITEM CODE]],Table2[[Item Code]:[Master Name]],3,0),"")</f>
        <v/>
      </c>
      <c r="K4661" s="1" t="str">
        <f>IFERROR(VLOOKUP(Table49[[#This Row],[ITEM CODE]],Table2[[Item Code]:[Master Name]],9,0),"")</f>
        <v/>
      </c>
      <c r="L4661" s="1" t="str">
        <f>IFERROR(VLOOKUP(Table49[[#This Row],[ITEM CODE]],Table2[[Item Code]:[Master Name]],8,0),"")</f>
        <v/>
      </c>
      <c r="M4661" s="41"/>
      <c r="N4661" s="66">
        <f>IFERROR(VLOOKUP(Table49[[#This Row],[ITEM CODE]],Table2[[#All],[Item Code]:[Unit Cost]],10,0),0)</f>
        <v>0</v>
      </c>
      <c r="O4661" s="134">
        <f>IFERROR(VLOOKUP(Table49[[#This Row],[ITEM CODE]],Table2[[#All],[Item Code]:[Unit Cost]],10,0),0)</f>
        <v>0</v>
      </c>
      <c r="P4661" s="56"/>
      <c r="Q4661" s="58"/>
      <c r="R4661" s="58">
        <f>Table49[[#This Row],[QUANTITY]]*Table49[[#This Row],[INV Prices]]</f>
        <v>0</v>
      </c>
      <c r="S4661" s="67"/>
      <c r="V4661" s="41"/>
      <c r="W4661" s="4" t="str">
        <f>IFERROR(VLOOKUP(Table49[[#This Row],[ITEM CODE]],Table2[[Item Code]:[Category ]],6,0),"")</f>
        <v/>
      </c>
      <c r="X4661" s="1" t="str">
        <f>IFERROR(VLOOKUP(Table49[[#This Row],[ITEM CODE]],Table2[[Item Code]:[Sub Category]],7,0),"")</f>
        <v/>
      </c>
      <c r="Y4661" s="68" t="str">
        <f>Table49[[#This Row],[PO Number]]&amp;COUNTIFS($E$5:E4661,E4661)</f>
        <v>0</v>
      </c>
    </row>
    <row r="4662" spans="1:25" ht="14.7" customHeight="1" x14ac:dyDescent="0.3">
      <c r="A4662" s="1" t="str">
        <f>IF(Table49[[#This Row],[ITEM NAME]]="","",ROW()-4)</f>
        <v/>
      </c>
      <c r="B4662" s="68"/>
      <c r="C4662" s="4" t="str">
        <f>IFERROR(VLOOKUP(B4662,Table14[],3,0),"")</f>
        <v/>
      </c>
      <c r="D4662" s="4" t="str">
        <f>IFERROR(VLOOKUP(B4662,Table14[],2,0),"")</f>
        <v/>
      </c>
      <c r="E4662" s="4"/>
      <c r="H4662" s="41" t="str">
        <f>IFERROR(VLOOKUP(Table49[[#This Row],[ITEM CODE]],Table2[[Item Code]:[Master Name]],2,0),"")</f>
        <v/>
      </c>
      <c r="I4662" s="41"/>
      <c r="J4662" s="65" t="str">
        <f>IFERROR(VLOOKUP(Table49[[#This Row],[ITEM CODE]],Table2[[Item Code]:[Master Name]],3,0),"")</f>
        <v/>
      </c>
      <c r="K4662" s="1" t="str">
        <f>IFERROR(VLOOKUP(Table49[[#This Row],[ITEM CODE]],Table2[[Item Code]:[Master Name]],9,0),"")</f>
        <v/>
      </c>
      <c r="L4662" s="1" t="str">
        <f>IFERROR(VLOOKUP(Table49[[#This Row],[ITEM CODE]],Table2[[Item Code]:[Master Name]],8,0),"")</f>
        <v/>
      </c>
      <c r="M4662" s="41"/>
      <c r="N4662" s="66">
        <f>IFERROR(VLOOKUP(Table49[[#This Row],[ITEM CODE]],Table2[[#All],[Item Code]:[Unit Cost]],10,0),0)</f>
        <v>0</v>
      </c>
      <c r="O4662" s="134">
        <f>IFERROR(VLOOKUP(Table49[[#This Row],[ITEM CODE]],Table2[[#All],[Item Code]:[Unit Cost]],10,0),0)</f>
        <v>0</v>
      </c>
      <c r="P4662" s="56"/>
      <c r="Q4662" s="58"/>
      <c r="R4662" s="58">
        <f>Table49[[#This Row],[QUANTITY]]*Table49[[#This Row],[INV Prices]]</f>
        <v>0</v>
      </c>
      <c r="S4662" s="67"/>
      <c r="V4662" s="41"/>
      <c r="W4662" s="4" t="str">
        <f>IFERROR(VLOOKUP(Table49[[#This Row],[ITEM CODE]],Table2[[Item Code]:[Category ]],6,0),"")</f>
        <v/>
      </c>
      <c r="X4662" s="1" t="str">
        <f>IFERROR(VLOOKUP(Table49[[#This Row],[ITEM CODE]],Table2[[Item Code]:[Sub Category]],7,0),"")</f>
        <v/>
      </c>
      <c r="Y4662" s="68" t="str">
        <f>Table49[[#This Row],[PO Number]]&amp;COUNTIFS($E$5:E4662,E4662)</f>
        <v>0</v>
      </c>
    </row>
    <row r="4663" spans="1:25" ht="14.7" customHeight="1" x14ac:dyDescent="0.3">
      <c r="A4663" s="1" t="str">
        <f>IF(Table49[[#This Row],[ITEM NAME]]="","",ROW()-4)</f>
        <v/>
      </c>
      <c r="B4663" s="68"/>
      <c r="C4663" s="4" t="str">
        <f>IFERROR(VLOOKUP(B4663,Table14[],3,0),"")</f>
        <v/>
      </c>
      <c r="D4663" s="4" t="str">
        <f>IFERROR(VLOOKUP(B4663,Table14[],2,0),"")</f>
        <v/>
      </c>
      <c r="E4663" s="4"/>
      <c r="H4663" s="41" t="str">
        <f>IFERROR(VLOOKUP(Table49[[#This Row],[ITEM CODE]],Table2[[Item Code]:[Master Name]],2,0),"")</f>
        <v/>
      </c>
      <c r="I4663" s="41"/>
      <c r="J4663" s="65" t="str">
        <f>IFERROR(VLOOKUP(Table49[[#This Row],[ITEM CODE]],Table2[[Item Code]:[Master Name]],3,0),"")</f>
        <v/>
      </c>
      <c r="K4663" s="1" t="str">
        <f>IFERROR(VLOOKUP(Table49[[#This Row],[ITEM CODE]],Table2[[Item Code]:[Master Name]],9,0),"")</f>
        <v/>
      </c>
      <c r="L4663" s="1" t="str">
        <f>IFERROR(VLOOKUP(Table49[[#This Row],[ITEM CODE]],Table2[[Item Code]:[Master Name]],8,0),"")</f>
        <v/>
      </c>
      <c r="M4663" s="41"/>
      <c r="N4663" s="66">
        <f>IFERROR(VLOOKUP(Table49[[#This Row],[ITEM CODE]],Table2[[#All],[Item Code]:[Unit Cost]],10,0),0)</f>
        <v>0</v>
      </c>
      <c r="O4663" s="134">
        <f>IFERROR(VLOOKUP(Table49[[#This Row],[ITEM CODE]],Table2[[#All],[Item Code]:[Unit Cost]],10,0),0)</f>
        <v>0</v>
      </c>
      <c r="P4663" s="56"/>
      <c r="Q4663" s="58"/>
      <c r="R4663" s="58">
        <f>Table49[[#This Row],[QUANTITY]]*Table49[[#This Row],[INV Prices]]</f>
        <v>0</v>
      </c>
      <c r="S4663" s="67"/>
      <c r="V4663" s="41"/>
      <c r="W4663" s="4" t="str">
        <f>IFERROR(VLOOKUP(Table49[[#This Row],[ITEM CODE]],Table2[[Item Code]:[Category ]],6,0),"")</f>
        <v/>
      </c>
      <c r="X4663" s="1" t="str">
        <f>IFERROR(VLOOKUP(Table49[[#This Row],[ITEM CODE]],Table2[[Item Code]:[Sub Category]],7,0),"")</f>
        <v/>
      </c>
      <c r="Y4663" s="68" t="str">
        <f>Table49[[#This Row],[PO Number]]&amp;COUNTIFS($E$5:E4663,E4663)</f>
        <v>0</v>
      </c>
    </row>
    <row r="4664" spans="1:25" ht="14.7" customHeight="1" x14ac:dyDescent="0.3">
      <c r="A4664" s="1" t="str">
        <f>IF(Table49[[#This Row],[ITEM NAME]]="","",ROW()-4)</f>
        <v/>
      </c>
      <c r="B4664" s="68"/>
      <c r="C4664" s="4" t="str">
        <f>IFERROR(VLOOKUP(B4664,Table14[],3,0),"")</f>
        <v/>
      </c>
      <c r="D4664" s="4" t="str">
        <f>IFERROR(VLOOKUP(B4664,Table14[],2,0),"")</f>
        <v/>
      </c>
      <c r="E4664" s="4"/>
      <c r="H4664" s="41" t="str">
        <f>IFERROR(VLOOKUP(Table49[[#This Row],[ITEM CODE]],Table2[[Item Code]:[Master Name]],2,0),"")</f>
        <v/>
      </c>
      <c r="I4664" s="41"/>
      <c r="J4664" s="65" t="str">
        <f>IFERROR(VLOOKUP(Table49[[#This Row],[ITEM CODE]],Table2[[Item Code]:[Master Name]],3,0),"")</f>
        <v/>
      </c>
      <c r="K4664" s="1" t="str">
        <f>IFERROR(VLOOKUP(Table49[[#This Row],[ITEM CODE]],Table2[[Item Code]:[Master Name]],9,0),"")</f>
        <v/>
      </c>
      <c r="L4664" s="1" t="str">
        <f>IFERROR(VLOOKUP(Table49[[#This Row],[ITEM CODE]],Table2[[Item Code]:[Master Name]],8,0),"")</f>
        <v/>
      </c>
      <c r="M4664" s="41"/>
      <c r="N4664" s="66">
        <f>IFERROR(VLOOKUP(Table49[[#This Row],[ITEM CODE]],Table2[[#All],[Item Code]:[Unit Cost]],10,0),0)</f>
        <v>0</v>
      </c>
      <c r="O4664" s="134">
        <f>IFERROR(VLOOKUP(Table49[[#This Row],[ITEM CODE]],Table2[[#All],[Item Code]:[Unit Cost]],10,0),0)</f>
        <v>0</v>
      </c>
      <c r="P4664" s="56"/>
      <c r="Q4664" s="58"/>
      <c r="R4664" s="58">
        <f>Table49[[#This Row],[QUANTITY]]*Table49[[#This Row],[INV Prices]]</f>
        <v>0</v>
      </c>
      <c r="S4664" s="67"/>
      <c r="V4664" s="41"/>
      <c r="W4664" s="4" t="str">
        <f>IFERROR(VLOOKUP(Table49[[#This Row],[ITEM CODE]],Table2[[Item Code]:[Category ]],6,0),"")</f>
        <v/>
      </c>
      <c r="X4664" s="1" t="str">
        <f>IFERROR(VLOOKUP(Table49[[#This Row],[ITEM CODE]],Table2[[Item Code]:[Sub Category]],7,0),"")</f>
        <v/>
      </c>
      <c r="Y4664" s="68" t="str">
        <f>Table49[[#This Row],[PO Number]]&amp;COUNTIFS($E$5:E4664,E4664)</f>
        <v>0</v>
      </c>
    </row>
    <row r="4665" spans="1:25" ht="14.7" customHeight="1" x14ac:dyDescent="0.3">
      <c r="A4665" s="1" t="str">
        <f>IF(Table49[[#This Row],[ITEM NAME]]="","",ROW()-4)</f>
        <v/>
      </c>
      <c r="B4665" s="68"/>
      <c r="C4665" s="4" t="str">
        <f>IFERROR(VLOOKUP(B4665,Table14[],3,0),"")</f>
        <v/>
      </c>
      <c r="D4665" s="4" t="str">
        <f>IFERROR(VLOOKUP(B4665,Table14[],2,0),"")</f>
        <v/>
      </c>
      <c r="E4665" s="4"/>
      <c r="H4665" s="41" t="str">
        <f>IFERROR(VLOOKUP(Table49[[#This Row],[ITEM CODE]],Table2[[Item Code]:[Master Name]],2,0),"")</f>
        <v/>
      </c>
      <c r="I4665" s="41"/>
      <c r="J4665" s="65" t="str">
        <f>IFERROR(VLOOKUP(Table49[[#This Row],[ITEM CODE]],Table2[[Item Code]:[Master Name]],3,0),"")</f>
        <v/>
      </c>
      <c r="K4665" s="1" t="str">
        <f>IFERROR(VLOOKUP(Table49[[#This Row],[ITEM CODE]],Table2[[Item Code]:[Master Name]],9,0),"")</f>
        <v/>
      </c>
      <c r="L4665" s="1" t="str">
        <f>IFERROR(VLOOKUP(Table49[[#This Row],[ITEM CODE]],Table2[[Item Code]:[Master Name]],8,0),"")</f>
        <v/>
      </c>
      <c r="M4665" s="41"/>
      <c r="N4665" s="66">
        <f>IFERROR(VLOOKUP(Table49[[#This Row],[ITEM CODE]],Table2[[#All],[Item Code]:[Unit Cost]],10,0),0)</f>
        <v>0</v>
      </c>
      <c r="O4665" s="134">
        <f>IFERROR(VLOOKUP(Table49[[#This Row],[ITEM CODE]],Table2[[#All],[Item Code]:[Unit Cost]],10,0),0)</f>
        <v>0</v>
      </c>
      <c r="P4665" s="56"/>
      <c r="Q4665" s="58"/>
      <c r="R4665" s="58">
        <f>Table49[[#This Row],[QUANTITY]]*Table49[[#This Row],[INV Prices]]</f>
        <v>0</v>
      </c>
      <c r="S4665" s="67"/>
      <c r="V4665" s="41"/>
      <c r="W4665" s="4" t="str">
        <f>IFERROR(VLOOKUP(Table49[[#This Row],[ITEM CODE]],Table2[[Item Code]:[Category ]],6,0),"")</f>
        <v/>
      </c>
      <c r="X4665" s="1" t="str">
        <f>IFERROR(VLOOKUP(Table49[[#This Row],[ITEM CODE]],Table2[[Item Code]:[Sub Category]],7,0),"")</f>
        <v/>
      </c>
      <c r="Y4665" s="68" t="str">
        <f>Table49[[#This Row],[PO Number]]&amp;COUNTIFS($E$5:E4665,E4665)</f>
        <v>0</v>
      </c>
    </row>
    <row r="4666" spans="1:25" ht="14.7" customHeight="1" x14ac:dyDescent="0.3">
      <c r="A4666" s="1" t="str">
        <f>IF(Table49[[#This Row],[ITEM NAME]]="","",ROW()-4)</f>
        <v/>
      </c>
      <c r="B4666" s="68"/>
      <c r="C4666" s="4" t="str">
        <f>IFERROR(VLOOKUP(B4666,Table14[],3,0),"")</f>
        <v/>
      </c>
      <c r="D4666" s="4" t="str">
        <f>IFERROR(VLOOKUP(B4666,Table14[],2,0),"")</f>
        <v/>
      </c>
      <c r="E4666" s="4"/>
      <c r="H4666" s="41" t="str">
        <f>IFERROR(VLOOKUP(Table49[[#This Row],[ITEM CODE]],Table2[[Item Code]:[Master Name]],2,0),"")</f>
        <v/>
      </c>
      <c r="I4666" s="41"/>
      <c r="J4666" s="65" t="str">
        <f>IFERROR(VLOOKUP(Table49[[#This Row],[ITEM CODE]],Table2[[Item Code]:[Master Name]],3,0),"")</f>
        <v/>
      </c>
      <c r="K4666" s="1" t="str">
        <f>IFERROR(VLOOKUP(Table49[[#This Row],[ITEM CODE]],Table2[[Item Code]:[Master Name]],9,0),"")</f>
        <v/>
      </c>
      <c r="L4666" s="1" t="str">
        <f>IFERROR(VLOOKUP(Table49[[#This Row],[ITEM CODE]],Table2[[Item Code]:[Master Name]],8,0),"")</f>
        <v/>
      </c>
      <c r="M4666" s="41"/>
      <c r="N4666" s="66">
        <f>IFERROR(VLOOKUP(Table49[[#This Row],[ITEM CODE]],Table2[[#All],[Item Code]:[Unit Cost]],10,0),0)</f>
        <v>0</v>
      </c>
      <c r="O4666" s="134">
        <f>IFERROR(VLOOKUP(Table49[[#This Row],[ITEM CODE]],Table2[[#All],[Item Code]:[Unit Cost]],10,0),0)</f>
        <v>0</v>
      </c>
      <c r="P4666" s="56"/>
      <c r="Q4666" s="58"/>
      <c r="R4666" s="58">
        <f>Table49[[#This Row],[QUANTITY]]*Table49[[#This Row],[INV Prices]]</f>
        <v>0</v>
      </c>
      <c r="S4666" s="67"/>
      <c r="V4666" s="41"/>
      <c r="W4666" s="4" t="str">
        <f>IFERROR(VLOOKUP(Table49[[#This Row],[ITEM CODE]],Table2[[Item Code]:[Category ]],6,0),"")</f>
        <v/>
      </c>
      <c r="X4666" s="1" t="str">
        <f>IFERROR(VLOOKUP(Table49[[#This Row],[ITEM CODE]],Table2[[Item Code]:[Sub Category]],7,0),"")</f>
        <v/>
      </c>
      <c r="Y4666" s="68" t="str">
        <f>Table49[[#This Row],[PO Number]]&amp;COUNTIFS($E$5:E4666,E4666)</f>
        <v>0</v>
      </c>
    </row>
    <row r="4667" spans="1:25" ht="14.7" customHeight="1" x14ac:dyDescent="0.3">
      <c r="A4667" s="1" t="str">
        <f>IF(Table49[[#This Row],[ITEM NAME]]="","",ROW()-4)</f>
        <v/>
      </c>
      <c r="B4667" s="68"/>
      <c r="C4667" s="4" t="str">
        <f>IFERROR(VLOOKUP(B4667,Table14[],3,0),"")</f>
        <v/>
      </c>
      <c r="D4667" s="4" t="str">
        <f>IFERROR(VLOOKUP(B4667,Table14[],2,0),"")</f>
        <v/>
      </c>
      <c r="E4667" s="4"/>
      <c r="H4667" s="41" t="str">
        <f>IFERROR(VLOOKUP(Table49[[#This Row],[ITEM CODE]],Table2[[Item Code]:[Master Name]],2,0),"")</f>
        <v/>
      </c>
      <c r="I4667" s="41"/>
      <c r="J4667" s="65" t="str">
        <f>IFERROR(VLOOKUP(Table49[[#This Row],[ITEM CODE]],Table2[[Item Code]:[Master Name]],3,0),"")</f>
        <v/>
      </c>
      <c r="K4667" s="1" t="str">
        <f>IFERROR(VLOOKUP(Table49[[#This Row],[ITEM CODE]],Table2[[Item Code]:[Master Name]],9,0),"")</f>
        <v/>
      </c>
      <c r="L4667" s="1" t="str">
        <f>IFERROR(VLOOKUP(Table49[[#This Row],[ITEM CODE]],Table2[[Item Code]:[Master Name]],8,0),"")</f>
        <v/>
      </c>
      <c r="M4667" s="41"/>
      <c r="N4667" s="66">
        <f>IFERROR(VLOOKUP(Table49[[#This Row],[ITEM CODE]],Table2[[#All],[Item Code]:[Unit Cost]],10,0),0)</f>
        <v>0</v>
      </c>
      <c r="O4667" s="134">
        <f>IFERROR(VLOOKUP(Table49[[#This Row],[ITEM CODE]],Table2[[#All],[Item Code]:[Unit Cost]],10,0),0)</f>
        <v>0</v>
      </c>
      <c r="P4667" s="56"/>
      <c r="Q4667" s="58"/>
      <c r="R4667" s="58">
        <f>Table49[[#This Row],[QUANTITY]]*Table49[[#This Row],[INV Prices]]</f>
        <v>0</v>
      </c>
      <c r="S4667" s="67"/>
      <c r="V4667" s="41"/>
      <c r="W4667" s="4" t="str">
        <f>IFERROR(VLOOKUP(Table49[[#This Row],[ITEM CODE]],Table2[[Item Code]:[Category ]],6,0),"")</f>
        <v/>
      </c>
      <c r="X4667" s="1" t="str">
        <f>IFERROR(VLOOKUP(Table49[[#This Row],[ITEM CODE]],Table2[[Item Code]:[Sub Category]],7,0),"")</f>
        <v/>
      </c>
      <c r="Y4667" s="68" t="str">
        <f>Table49[[#This Row],[PO Number]]&amp;COUNTIFS($E$5:E4667,E4667)</f>
        <v>0</v>
      </c>
    </row>
    <row r="4668" spans="1:25" ht="14.7" customHeight="1" x14ac:dyDescent="0.3">
      <c r="A4668" s="1" t="str">
        <f>IF(Table49[[#This Row],[ITEM NAME]]="","",ROW()-4)</f>
        <v/>
      </c>
      <c r="B4668" s="68"/>
      <c r="C4668" s="4" t="str">
        <f>IFERROR(VLOOKUP(B4668,Table14[],3,0),"")</f>
        <v/>
      </c>
      <c r="D4668" s="4" t="str">
        <f>IFERROR(VLOOKUP(B4668,Table14[],2,0),"")</f>
        <v/>
      </c>
      <c r="E4668" s="4"/>
      <c r="H4668" s="41" t="str">
        <f>IFERROR(VLOOKUP(Table49[[#This Row],[ITEM CODE]],Table2[[Item Code]:[Master Name]],2,0),"")</f>
        <v/>
      </c>
      <c r="I4668" s="41"/>
      <c r="J4668" s="65" t="str">
        <f>IFERROR(VLOOKUP(Table49[[#This Row],[ITEM CODE]],Table2[[Item Code]:[Master Name]],3,0),"")</f>
        <v/>
      </c>
      <c r="K4668" s="1" t="str">
        <f>IFERROR(VLOOKUP(Table49[[#This Row],[ITEM CODE]],Table2[[Item Code]:[Master Name]],9,0),"")</f>
        <v/>
      </c>
      <c r="L4668" s="1" t="str">
        <f>IFERROR(VLOOKUP(Table49[[#This Row],[ITEM CODE]],Table2[[Item Code]:[Master Name]],8,0),"")</f>
        <v/>
      </c>
      <c r="M4668" s="41"/>
      <c r="N4668" s="66">
        <f>IFERROR(VLOOKUP(Table49[[#This Row],[ITEM CODE]],Table2[[#All],[Item Code]:[Unit Cost]],10,0),0)</f>
        <v>0</v>
      </c>
      <c r="O4668" s="134">
        <f>IFERROR(VLOOKUP(Table49[[#This Row],[ITEM CODE]],Table2[[#All],[Item Code]:[Unit Cost]],10,0),0)</f>
        <v>0</v>
      </c>
      <c r="P4668" s="56"/>
      <c r="Q4668" s="58"/>
      <c r="R4668" s="58">
        <f>Table49[[#This Row],[QUANTITY]]*Table49[[#This Row],[INV Prices]]</f>
        <v>0</v>
      </c>
      <c r="S4668" s="67"/>
      <c r="V4668" s="41"/>
      <c r="W4668" s="4" t="str">
        <f>IFERROR(VLOOKUP(Table49[[#This Row],[ITEM CODE]],Table2[[Item Code]:[Category ]],6,0),"")</f>
        <v/>
      </c>
      <c r="X4668" s="1" t="str">
        <f>IFERROR(VLOOKUP(Table49[[#This Row],[ITEM CODE]],Table2[[Item Code]:[Sub Category]],7,0),"")</f>
        <v/>
      </c>
      <c r="Y4668" s="68" t="str">
        <f>Table49[[#This Row],[PO Number]]&amp;COUNTIFS($E$5:E4668,E4668)</f>
        <v>0</v>
      </c>
    </row>
    <row r="4669" spans="1:25" ht="14.7" customHeight="1" x14ac:dyDescent="0.3">
      <c r="A4669" s="1" t="str">
        <f>IF(Table49[[#This Row],[ITEM NAME]]="","",ROW()-4)</f>
        <v/>
      </c>
      <c r="B4669" s="68"/>
      <c r="C4669" s="4" t="str">
        <f>IFERROR(VLOOKUP(B4669,Table14[],3,0),"")</f>
        <v/>
      </c>
      <c r="D4669" s="4" t="str">
        <f>IFERROR(VLOOKUP(B4669,Table14[],2,0),"")</f>
        <v/>
      </c>
      <c r="E4669" s="4"/>
      <c r="H4669" s="41" t="str">
        <f>IFERROR(VLOOKUP(Table49[[#This Row],[ITEM CODE]],Table2[[Item Code]:[Master Name]],2,0),"")</f>
        <v/>
      </c>
      <c r="I4669" s="41"/>
      <c r="J4669" s="65" t="str">
        <f>IFERROR(VLOOKUP(Table49[[#This Row],[ITEM CODE]],Table2[[Item Code]:[Master Name]],3,0),"")</f>
        <v/>
      </c>
      <c r="K4669" s="1" t="str">
        <f>IFERROR(VLOOKUP(Table49[[#This Row],[ITEM CODE]],Table2[[Item Code]:[Master Name]],9,0),"")</f>
        <v/>
      </c>
      <c r="L4669" s="1" t="str">
        <f>IFERROR(VLOOKUP(Table49[[#This Row],[ITEM CODE]],Table2[[Item Code]:[Master Name]],8,0),"")</f>
        <v/>
      </c>
      <c r="M4669" s="41"/>
      <c r="N4669" s="66">
        <f>IFERROR(VLOOKUP(Table49[[#This Row],[ITEM CODE]],Table2[[#All],[Item Code]:[Unit Cost]],10,0),0)</f>
        <v>0</v>
      </c>
      <c r="O4669" s="134">
        <f>IFERROR(VLOOKUP(Table49[[#This Row],[ITEM CODE]],Table2[[#All],[Item Code]:[Unit Cost]],10,0),0)</f>
        <v>0</v>
      </c>
      <c r="P4669" s="56"/>
      <c r="Q4669" s="58"/>
      <c r="R4669" s="58">
        <f>Table49[[#This Row],[QUANTITY]]*Table49[[#This Row],[INV Prices]]</f>
        <v>0</v>
      </c>
      <c r="S4669" s="67"/>
      <c r="V4669" s="41"/>
      <c r="W4669" s="4" t="str">
        <f>IFERROR(VLOOKUP(Table49[[#This Row],[ITEM CODE]],Table2[[Item Code]:[Category ]],6,0),"")</f>
        <v/>
      </c>
      <c r="X4669" s="1" t="str">
        <f>IFERROR(VLOOKUP(Table49[[#This Row],[ITEM CODE]],Table2[[Item Code]:[Sub Category]],7,0),"")</f>
        <v/>
      </c>
      <c r="Y4669" s="68" t="str">
        <f>Table49[[#This Row],[PO Number]]&amp;COUNTIFS($E$5:E4669,E4669)</f>
        <v>0</v>
      </c>
    </row>
    <row r="4670" spans="1:25" ht="14.7" customHeight="1" x14ac:dyDescent="0.3">
      <c r="A4670" s="1" t="str">
        <f>IF(Table49[[#This Row],[ITEM NAME]]="","",ROW()-4)</f>
        <v/>
      </c>
      <c r="B4670" s="68"/>
      <c r="C4670" s="4" t="str">
        <f>IFERROR(VLOOKUP(B4670,Table14[],3,0),"")</f>
        <v/>
      </c>
      <c r="D4670" s="4" t="str">
        <f>IFERROR(VLOOKUP(B4670,Table14[],2,0),"")</f>
        <v/>
      </c>
      <c r="E4670" s="4"/>
      <c r="H4670" s="41" t="str">
        <f>IFERROR(VLOOKUP(Table49[[#This Row],[ITEM CODE]],Table2[[Item Code]:[Master Name]],2,0),"")</f>
        <v/>
      </c>
      <c r="I4670" s="41"/>
      <c r="J4670" s="65" t="str">
        <f>IFERROR(VLOOKUP(Table49[[#This Row],[ITEM CODE]],Table2[[Item Code]:[Master Name]],3,0),"")</f>
        <v/>
      </c>
      <c r="K4670" s="1" t="str">
        <f>IFERROR(VLOOKUP(Table49[[#This Row],[ITEM CODE]],Table2[[Item Code]:[Master Name]],9,0),"")</f>
        <v/>
      </c>
      <c r="L4670" s="1" t="str">
        <f>IFERROR(VLOOKUP(Table49[[#This Row],[ITEM CODE]],Table2[[Item Code]:[Master Name]],8,0),"")</f>
        <v/>
      </c>
      <c r="M4670" s="41"/>
      <c r="N4670" s="66">
        <f>IFERROR(VLOOKUP(Table49[[#This Row],[ITEM CODE]],Table2[[#All],[Item Code]:[Unit Cost]],10,0),0)</f>
        <v>0</v>
      </c>
      <c r="O4670" s="134">
        <f>IFERROR(VLOOKUP(Table49[[#This Row],[ITEM CODE]],Table2[[#All],[Item Code]:[Unit Cost]],10,0),0)</f>
        <v>0</v>
      </c>
      <c r="P4670" s="56"/>
      <c r="Q4670" s="58"/>
      <c r="R4670" s="58">
        <f>Table49[[#This Row],[QUANTITY]]*Table49[[#This Row],[INV Prices]]</f>
        <v>0</v>
      </c>
      <c r="S4670" s="67"/>
      <c r="V4670" s="41"/>
      <c r="W4670" s="4" t="str">
        <f>IFERROR(VLOOKUP(Table49[[#This Row],[ITEM CODE]],Table2[[Item Code]:[Category ]],6,0),"")</f>
        <v/>
      </c>
      <c r="X4670" s="1" t="str">
        <f>IFERROR(VLOOKUP(Table49[[#This Row],[ITEM CODE]],Table2[[Item Code]:[Sub Category]],7,0),"")</f>
        <v/>
      </c>
      <c r="Y4670" s="68" t="str">
        <f>Table49[[#This Row],[PO Number]]&amp;COUNTIFS($E$5:E4670,E4670)</f>
        <v>0</v>
      </c>
    </row>
    <row r="4671" spans="1:25" ht="14.7" customHeight="1" x14ac:dyDescent="0.3">
      <c r="A4671" s="1" t="str">
        <f>IF(Table49[[#This Row],[ITEM NAME]]="","",ROW()-4)</f>
        <v/>
      </c>
      <c r="B4671" s="68"/>
      <c r="C4671" s="4" t="str">
        <f>IFERROR(VLOOKUP(B4671,Table14[],3,0),"")</f>
        <v/>
      </c>
      <c r="D4671" s="4" t="str">
        <f>IFERROR(VLOOKUP(B4671,Table14[],2,0),"")</f>
        <v/>
      </c>
      <c r="E4671" s="4"/>
      <c r="H4671" s="41" t="str">
        <f>IFERROR(VLOOKUP(Table49[[#This Row],[ITEM CODE]],Table2[[Item Code]:[Master Name]],2,0),"")</f>
        <v/>
      </c>
      <c r="I4671" s="41"/>
      <c r="J4671" s="65" t="str">
        <f>IFERROR(VLOOKUP(Table49[[#This Row],[ITEM CODE]],Table2[[Item Code]:[Master Name]],3,0),"")</f>
        <v/>
      </c>
      <c r="K4671" s="1" t="str">
        <f>IFERROR(VLOOKUP(Table49[[#This Row],[ITEM CODE]],Table2[[Item Code]:[Master Name]],9,0),"")</f>
        <v/>
      </c>
      <c r="L4671" s="1" t="str">
        <f>IFERROR(VLOOKUP(Table49[[#This Row],[ITEM CODE]],Table2[[Item Code]:[Master Name]],8,0),"")</f>
        <v/>
      </c>
      <c r="M4671" s="41"/>
      <c r="N4671" s="66">
        <f>IFERROR(VLOOKUP(Table49[[#This Row],[ITEM CODE]],Table2[[#All],[Item Code]:[Unit Cost]],10,0),0)</f>
        <v>0</v>
      </c>
      <c r="O4671" s="134">
        <f>IFERROR(VLOOKUP(Table49[[#This Row],[ITEM CODE]],Table2[[#All],[Item Code]:[Unit Cost]],10,0),0)</f>
        <v>0</v>
      </c>
      <c r="P4671" s="56"/>
      <c r="Q4671" s="58"/>
      <c r="R4671" s="58">
        <f>Table49[[#This Row],[QUANTITY]]*Table49[[#This Row],[INV Prices]]</f>
        <v>0</v>
      </c>
      <c r="S4671" s="67"/>
      <c r="V4671" s="41"/>
      <c r="W4671" s="4" t="str">
        <f>IFERROR(VLOOKUP(Table49[[#This Row],[ITEM CODE]],Table2[[Item Code]:[Category ]],6,0),"")</f>
        <v/>
      </c>
      <c r="X4671" s="1" t="str">
        <f>IFERROR(VLOOKUP(Table49[[#This Row],[ITEM CODE]],Table2[[Item Code]:[Sub Category]],7,0),"")</f>
        <v/>
      </c>
      <c r="Y4671" s="68" t="str">
        <f>Table49[[#This Row],[PO Number]]&amp;COUNTIFS($E$5:E4671,E4671)</f>
        <v>0</v>
      </c>
    </row>
    <row r="4672" spans="1:25" ht="14.7" customHeight="1" x14ac:dyDescent="0.3">
      <c r="A4672" s="1" t="str">
        <f>IF(Table49[[#This Row],[ITEM NAME]]="","",ROW()-4)</f>
        <v/>
      </c>
      <c r="B4672" s="68"/>
      <c r="C4672" s="4" t="str">
        <f>IFERROR(VLOOKUP(B4672,Table14[],3,0),"")</f>
        <v/>
      </c>
      <c r="D4672" s="4" t="str">
        <f>IFERROR(VLOOKUP(B4672,Table14[],2,0),"")</f>
        <v/>
      </c>
      <c r="E4672" s="4"/>
      <c r="H4672" s="41" t="str">
        <f>IFERROR(VLOOKUP(Table49[[#This Row],[ITEM CODE]],Table2[[Item Code]:[Master Name]],2,0),"")</f>
        <v/>
      </c>
      <c r="I4672" s="41"/>
      <c r="J4672" s="65" t="str">
        <f>IFERROR(VLOOKUP(Table49[[#This Row],[ITEM CODE]],Table2[[Item Code]:[Master Name]],3,0),"")</f>
        <v/>
      </c>
      <c r="K4672" s="1" t="str">
        <f>IFERROR(VLOOKUP(Table49[[#This Row],[ITEM CODE]],Table2[[Item Code]:[Master Name]],9,0),"")</f>
        <v/>
      </c>
      <c r="L4672" s="1" t="str">
        <f>IFERROR(VLOOKUP(Table49[[#This Row],[ITEM CODE]],Table2[[Item Code]:[Master Name]],8,0),"")</f>
        <v/>
      </c>
      <c r="M4672" s="41"/>
      <c r="N4672" s="66">
        <f>IFERROR(VLOOKUP(Table49[[#This Row],[ITEM CODE]],Table2[[#All],[Item Code]:[Unit Cost]],10,0),0)</f>
        <v>0</v>
      </c>
      <c r="O4672" s="134">
        <f>IFERROR(VLOOKUP(Table49[[#This Row],[ITEM CODE]],Table2[[#All],[Item Code]:[Unit Cost]],10,0),0)</f>
        <v>0</v>
      </c>
      <c r="P4672" s="56"/>
      <c r="Q4672" s="58"/>
      <c r="R4672" s="58">
        <f>Table49[[#This Row],[QUANTITY]]*Table49[[#This Row],[INV Prices]]</f>
        <v>0</v>
      </c>
      <c r="S4672" s="67"/>
      <c r="V4672" s="41"/>
      <c r="W4672" s="4" t="str">
        <f>IFERROR(VLOOKUP(Table49[[#This Row],[ITEM CODE]],Table2[[Item Code]:[Category ]],6,0),"")</f>
        <v/>
      </c>
      <c r="X4672" s="1" t="str">
        <f>IFERROR(VLOOKUP(Table49[[#This Row],[ITEM CODE]],Table2[[Item Code]:[Sub Category]],7,0),"")</f>
        <v/>
      </c>
      <c r="Y4672" s="68" t="str">
        <f>Table49[[#This Row],[PO Number]]&amp;COUNTIFS($E$5:E4672,E4672)</f>
        <v>0</v>
      </c>
    </row>
    <row r="4673" spans="1:25" ht="14.7" customHeight="1" x14ac:dyDescent="0.3">
      <c r="A4673" s="1" t="str">
        <f>IF(Table49[[#This Row],[ITEM NAME]]="","",ROW()-4)</f>
        <v/>
      </c>
      <c r="B4673" s="68"/>
      <c r="C4673" s="4" t="str">
        <f>IFERROR(VLOOKUP(B4673,Table14[],3,0),"")</f>
        <v/>
      </c>
      <c r="D4673" s="4" t="str">
        <f>IFERROR(VLOOKUP(B4673,Table14[],2,0),"")</f>
        <v/>
      </c>
      <c r="E4673" s="4"/>
      <c r="H4673" s="41" t="str">
        <f>IFERROR(VLOOKUP(Table49[[#This Row],[ITEM CODE]],Table2[[Item Code]:[Master Name]],2,0),"")</f>
        <v/>
      </c>
      <c r="I4673" s="41"/>
      <c r="J4673" s="65" t="str">
        <f>IFERROR(VLOOKUP(Table49[[#This Row],[ITEM CODE]],Table2[[Item Code]:[Master Name]],3,0),"")</f>
        <v/>
      </c>
      <c r="K4673" s="1" t="str">
        <f>IFERROR(VLOOKUP(Table49[[#This Row],[ITEM CODE]],Table2[[Item Code]:[Master Name]],9,0),"")</f>
        <v/>
      </c>
      <c r="L4673" s="1" t="str">
        <f>IFERROR(VLOOKUP(Table49[[#This Row],[ITEM CODE]],Table2[[Item Code]:[Master Name]],8,0),"")</f>
        <v/>
      </c>
      <c r="M4673" s="41"/>
      <c r="N4673" s="66">
        <f>IFERROR(VLOOKUP(Table49[[#This Row],[ITEM CODE]],Table2[[#All],[Item Code]:[Unit Cost]],10,0),0)</f>
        <v>0</v>
      </c>
      <c r="O4673" s="134">
        <f>IFERROR(VLOOKUP(Table49[[#This Row],[ITEM CODE]],Table2[[#All],[Item Code]:[Unit Cost]],10,0),0)</f>
        <v>0</v>
      </c>
      <c r="P4673" s="56"/>
      <c r="Q4673" s="58"/>
      <c r="R4673" s="58">
        <f>Table49[[#This Row],[QUANTITY]]*Table49[[#This Row],[INV Prices]]</f>
        <v>0</v>
      </c>
      <c r="S4673" s="67"/>
      <c r="V4673" s="41"/>
      <c r="W4673" s="4" t="str">
        <f>IFERROR(VLOOKUP(Table49[[#This Row],[ITEM CODE]],Table2[[Item Code]:[Category ]],6,0),"")</f>
        <v/>
      </c>
      <c r="X4673" s="1" t="str">
        <f>IFERROR(VLOOKUP(Table49[[#This Row],[ITEM CODE]],Table2[[Item Code]:[Sub Category]],7,0),"")</f>
        <v/>
      </c>
      <c r="Y4673" s="68" t="str">
        <f>Table49[[#This Row],[PO Number]]&amp;COUNTIFS($E$5:E4673,E4673)</f>
        <v>0</v>
      </c>
    </row>
    <row r="4674" spans="1:25" ht="14.7" customHeight="1" x14ac:dyDescent="0.3">
      <c r="A4674" s="1" t="str">
        <f>IF(Table49[[#This Row],[ITEM NAME]]="","",ROW()-4)</f>
        <v/>
      </c>
      <c r="B4674" s="68"/>
      <c r="C4674" s="4" t="str">
        <f>IFERROR(VLOOKUP(B4674,Table14[],3,0),"")</f>
        <v/>
      </c>
      <c r="D4674" s="4" t="str">
        <f>IFERROR(VLOOKUP(B4674,Table14[],2,0),"")</f>
        <v/>
      </c>
      <c r="E4674" s="4"/>
      <c r="H4674" s="41" t="str">
        <f>IFERROR(VLOOKUP(Table49[[#This Row],[ITEM CODE]],Table2[[Item Code]:[Master Name]],2,0),"")</f>
        <v/>
      </c>
      <c r="I4674" s="41"/>
      <c r="J4674" s="65" t="str">
        <f>IFERROR(VLOOKUP(Table49[[#This Row],[ITEM CODE]],Table2[[Item Code]:[Master Name]],3,0),"")</f>
        <v/>
      </c>
      <c r="K4674" s="1" t="str">
        <f>IFERROR(VLOOKUP(Table49[[#This Row],[ITEM CODE]],Table2[[Item Code]:[Master Name]],9,0),"")</f>
        <v/>
      </c>
      <c r="L4674" s="1" t="str">
        <f>IFERROR(VLOOKUP(Table49[[#This Row],[ITEM CODE]],Table2[[Item Code]:[Master Name]],8,0),"")</f>
        <v/>
      </c>
      <c r="M4674" s="41"/>
      <c r="N4674" s="66">
        <f>IFERROR(VLOOKUP(Table49[[#This Row],[ITEM CODE]],Table2[[#All],[Item Code]:[Unit Cost]],10,0),0)</f>
        <v>0</v>
      </c>
      <c r="O4674" s="134">
        <f>IFERROR(VLOOKUP(Table49[[#This Row],[ITEM CODE]],Table2[[#All],[Item Code]:[Unit Cost]],10,0),0)</f>
        <v>0</v>
      </c>
      <c r="P4674" s="56"/>
      <c r="Q4674" s="58"/>
      <c r="R4674" s="58">
        <f>Table49[[#This Row],[QUANTITY]]*Table49[[#This Row],[INV Prices]]</f>
        <v>0</v>
      </c>
      <c r="S4674" s="67"/>
      <c r="V4674" s="41"/>
      <c r="W4674" s="4" t="str">
        <f>IFERROR(VLOOKUP(Table49[[#This Row],[ITEM CODE]],Table2[[Item Code]:[Category ]],6,0),"")</f>
        <v/>
      </c>
      <c r="X4674" s="1" t="str">
        <f>IFERROR(VLOOKUP(Table49[[#This Row],[ITEM CODE]],Table2[[Item Code]:[Sub Category]],7,0),"")</f>
        <v/>
      </c>
      <c r="Y4674" s="68" t="str">
        <f>Table49[[#This Row],[PO Number]]&amp;COUNTIFS($E$5:E4674,E4674)</f>
        <v>0</v>
      </c>
    </row>
    <row r="4675" spans="1:25" ht="14.7" customHeight="1" x14ac:dyDescent="0.3">
      <c r="A4675" s="1" t="str">
        <f>IF(Table49[[#This Row],[ITEM NAME]]="","",ROW()-4)</f>
        <v/>
      </c>
      <c r="B4675" s="68"/>
      <c r="C4675" s="4" t="str">
        <f>IFERROR(VLOOKUP(B4675,Table14[],3,0),"")</f>
        <v/>
      </c>
      <c r="D4675" s="4" t="str">
        <f>IFERROR(VLOOKUP(B4675,Table14[],2,0),"")</f>
        <v/>
      </c>
      <c r="E4675" s="4"/>
      <c r="H4675" s="41" t="str">
        <f>IFERROR(VLOOKUP(Table49[[#This Row],[ITEM CODE]],Table2[[Item Code]:[Master Name]],2,0),"")</f>
        <v/>
      </c>
      <c r="I4675" s="41"/>
      <c r="J4675" s="65" t="str">
        <f>IFERROR(VLOOKUP(Table49[[#This Row],[ITEM CODE]],Table2[[Item Code]:[Master Name]],3,0),"")</f>
        <v/>
      </c>
      <c r="K4675" s="1" t="str">
        <f>IFERROR(VLOOKUP(Table49[[#This Row],[ITEM CODE]],Table2[[Item Code]:[Master Name]],9,0),"")</f>
        <v/>
      </c>
      <c r="L4675" s="1" t="str">
        <f>IFERROR(VLOOKUP(Table49[[#This Row],[ITEM CODE]],Table2[[Item Code]:[Master Name]],8,0),"")</f>
        <v/>
      </c>
      <c r="M4675" s="41"/>
      <c r="N4675" s="66">
        <f>IFERROR(VLOOKUP(Table49[[#This Row],[ITEM CODE]],Table2[[#All],[Item Code]:[Unit Cost]],10,0),0)</f>
        <v>0</v>
      </c>
      <c r="O4675" s="134">
        <f>IFERROR(VLOOKUP(Table49[[#This Row],[ITEM CODE]],Table2[[#All],[Item Code]:[Unit Cost]],10,0),0)</f>
        <v>0</v>
      </c>
      <c r="P4675" s="56"/>
      <c r="Q4675" s="58"/>
      <c r="R4675" s="58">
        <f>Table49[[#This Row],[QUANTITY]]*Table49[[#This Row],[INV Prices]]</f>
        <v>0</v>
      </c>
      <c r="S4675" s="67"/>
      <c r="V4675" s="41"/>
      <c r="W4675" s="4" t="str">
        <f>IFERROR(VLOOKUP(Table49[[#This Row],[ITEM CODE]],Table2[[Item Code]:[Category ]],6,0),"")</f>
        <v/>
      </c>
      <c r="X4675" s="1" t="str">
        <f>IFERROR(VLOOKUP(Table49[[#This Row],[ITEM CODE]],Table2[[Item Code]:[Sub Category]],7,0),"")</f>
        <v/>
      </c>
      <c r="Y4675" s="68" t="str">
        <f>Table49[[#This Row],[PO Number]]&amp;COUNTIFS($E$5:E4675,E4675)</f>
        <v>0</v>
      </c>
    </row>
    <row r="4676" spans="1:25" ht="14.7" customHeight="1" x14ac:dyDescent="0.3">
      <c r="A4676" s="1" t="str">
        <f>IF(Table49[[#This Row],[ITEM NAME]]="","",ROW()-4)</f>
        <v/>
      </c>
      <c r="B4676" s="68"/>
      <c r="C4676" s="4" t="str">
        <f>IFERROR(VLOOKUP(B4676,Table14[],3,0),"")</f>
        <v/>
      </c>
      <c r="D4676" s="4" t="str">
        <f>IFERROR(VLOOKUP(B4676,Table14[],2,0),"")</f>
        <v/>
      </c>
      <c r="E4676" s="4"/>
      <c r="H4676" s="41" t="str">
        <f>IFERROR(VLOOKUP(Table49[[#This Row],[ITEM CODE]],Table2[[Item Code]:[Master Name]],2,0),"")</f>
        <v/>
      </c>
      <c r="I4676" s="41"/>
      <c r="J4676" s="65" t="str">
        <f>IFERROR(VLOOKUP(Table49[[#This Row],[ITEM CODE]],Table2[[Item Code]:[Master Name]],3,0),"")</f>
        <v/>
      </c>
      <c r="K4676" s="1" t="str">
        <f>IFERROR(VLOOKUP(Table49[[#This Row],[ITEM CODE]],Table2[[Item Code]:[Master Name]],9,0),"")</f>
        <v/>
      </c>
      <c r="L4676" s="1" t="str">
        <f>IFERROR(VLOOKUP(Table49[[#This Row],[ITEM CODE]],Table2[[Item Code]:[Master Name]],8,0),"")</f>
        <v/>
      </c>
      <c r="M4676" s="41"/>
      <c r="N4676" s="66">
        <f>IFERROR(VLOOKUP(Table49[[#This Row],[ITEM CODE]],Table2[[#All],[Item Code]:[Unit Cost]],10,0),0)</f>
        <v>0</v>
      </c>
      <c r="O4676" s="134">
        <f>IFERROR(VLOOKUP(Table49[[#This Row],[ITEM CODE]],Table2[[#All],[Item Code]:[Unit Cost]],10,0),0)</f>
        <v>0</v>
      </c>
      <c r="P4676" s="56"/>
      <c r="Q4676" s="58"/>
      <c r="R4676" s="58">
        <f>Table49[[#This Row],[QUANTITY]]*Table49[[#This Row],[INV Prices]]</f>
        <v>0</v>
      </c>
      <c r="S4676" s="67"/>
      <c r="V4676" s="41"/>
      <c r="W4676" s="4" t="str">
        <f>IFERROR(VLOOKUP(Table49[[#This Row],[ITEM CODE]],Table2[[Item Code]:[Category ]],6,0),"")</f>
        <v/>
      </c>
      <c r="X4676" s="1" t="str">
        <f>IFERROR(VLOOKUP(Table49[[#This Row],[ITEM CODE]],Table2[[Item Code]:[Sub Category]],7,0),"")</f>
        <v/>
      </c>
      <c r="Y4676" s="68" t="str">
        <f>Table49[[#This Row],[PO Number]]&amp;COUNTIFS($E$5:E4676,E4676)</f>
        <v>0</v>
      </c>
    </row>
    <row r="4677" spans="1:25" ht="14.7" customHeight="1" x14ac:dyDescent="0.3">
      <c r="A4677" s="1" t="str">
        <f>IF(Table49[[#This Row],[ITEM NAME]]="","",ROW()-4)</f>
        <v/>
      </c>
      <c r="B4677" s="68"/>
      <c r="C4677" s="4" t="str">
        <f>IFERROR(VLOOKUP(B4677,Table14[],3,0),"")</f>
        <v/>
      </c>
      <c r="D4677" s="4" t="str">
        <f>IFERROR(VLOOKUP(B4677,Table14[],2,0),"")</f>
        <v/>
      </c>
      <c r="E4677" s="4"/>
      <c r="H4677" s="41" t="str">
        <f>IFERROR(VLOOKUP(Table49[[#This Row],[ITEM CODE]],Table2[[Item Code]:[Master Name]],2,0),"")</f>
        <v/>
      </c>
      <c r="I4677" s="41"/>
      <c r="J4677" s="65" t="str">
        <f>IFERROR(VLOOKUP(Table49[[#This Row],[ITEM CODE]],Table2[[Item Code]:[Master Name]],3,0),"")</f>
        <v/>
      </c>
      <c r="K4677" s="1" t="str">
        <f>IFERROR(VLOOKUP(Table49[[#This Row],[ITEM CODE]],Table2[[Item Code]:[Master Name]],9,0),"")</f>
        <v/>
      </c>
      <c r="L4677" s="1" t="str">
        <f>IFERROR(VLOOKUP(Table49[[#This Row],[ITEM CODE]],Table2[[Item Code]:[Master Name]],8,0),"")</f>
        <v/>
      </c>
      <c r="M4677" s="41"/>
      <c r="N4677" s="66">
        <f>IFERROR(VLOOKUP(Table49[[#This Row],[ITEM CODE]],Table2[[#All],[Item Code]:[Unit Cost]],10,0),0)</f>
        <v>0</v>
      </c>
      <c r="O4677" s="134">
        <f>IFERROR(VLOOKUP(Table49[[#This Row],[ITEM CODE]],Table2[[#All],[Item Code]:[Unit Cost]],10,0),0)</f>
        <v>0</v>
      </c>
      <c r="P4677" s="56"/>
      <c r="Q4677" s="58"/>
      <c r="R4677" s="58">
        <f>Table49[[#This Row],[QUANTITY]]*Table49[[#This Row],[INV Prices]]</f>
        <v>0</v>
      </c>
      <c r="S4677" s="67"/>
      <c r="V4677" s="41"/>
      <c r="W4677" s="4" t="str">
        <f>IFERROR(VLOOKUP(Table49[[#This Row],[ITEM CODE]],Table2[[Item Code]:[Category ]],6,0),"")</f>
        <v/>
      </c>
      <c r="X4677" s="1" t="str">
        <f>IFERROR(VLOOKUP(Table49[[#This Row],[ITEM CODE]],Table2[[Item Code]:[Sub Category]],7,0),"")</f>
        <v/>
      </c>
      <c r="Y4677" s="68" t="str">
        <f>Table49[[#This Row],[PO Number]]&amp;COUNTIFS($E$5:E4677,E4677)</f>
        <v>0</v>
      </c>
    </row>
    <row r="4678" spans="1:25" ht="14.7" customHeight="1" x14ac:dyDescent="0.3">
      <c r="A4678" s="1" t="str">
        <f>IF(Table49[[#This Row],[ITEM NAME]]="","",ROW()-4)</f>
        <v/>
      </c>
      <c r="B4678" s="68"/>
      <c r="C4678" s="4" t="str">
        <f>IFERROR(VLOOKUP(B4678,Table14[],3,0),"")</f>
        <v/>
      </c>
      <c r="D4678" s="4" t="str">
        <f>IFERROR(VLOOKUP(B4678,Table14[],2,0),"")</f>
        <v/>
      </c>
      <c r="E4678" s="4"/>
      <c r="H4678" s="41" t="str">
        <f>IFERROR(VLOOKUP(Table49[[#This Row],[ITEM CODE]],Table2[[Item Code]:[Master Name]],2,0),"")</f>
        <v/>
      </c>
      <c r="I4678" s="41"/>
      <c r="J4678" s="65" t="str">
        <f>IFERROR(VLOOKUP(Table49[[#This Row],[ITEM CODE]],Table2[[Item Code]:[Master Name]],3,0),"")</f>
        <v/>
      </c>
      <c r="K4678" s="1" t="str">
        <f>IFERROR(VLOOKUP(Table49[[#This Row],[ITEM CODE]],Table2[[Item Code]:[Master Name]],9,0),"")</f>
        <v/>
      </c>
      <c r="L4678" s="1" t="str">
        <f>IFERROR(VLOOKUP(Table49[[#This Row],[ITEM CODE]],Table2[[Item Code]:[Master Name]],8,0),"")</f>
        <v/>
      </c>
      <c r="M4678" s="41"/>
      <c r="N4678" s="66">
        <f>IFERROR(VLOOKUP(Table49[[#This Row],[ITEM CODE]],Table2[[#All],[Item Code]:[Unit Cost]],10,0),0)</f>
        <v>0</v>
      </c>
      <c r="O4678" s="134">
        <f>IFERROR(VLOOKUP(Table49[[#This Row],[ITEM CODE]],Table2[[#All],[Item Code]:[Unit Cost]],10,0),0)</f>
        <v>0</v>
      </c>
      <c r="P4678" s="56"/>
      <c r="Q4678" s="58"/>
      <c r="R4678" s="58">
        <f>Table49[[#This Row],[QUANTITY]]*Table49[[#This Row],[INV Prices]]</f>
        <v>0</v>
      </c>
      <c r="S4678" s="67"/>
      <c r="V4678" s="41"/>
      <c r="W4678" s="4" t="str">
        <f>IFERROR(VLOOKUP(Table49[[#This Row],[ITEM CODE]],Table2[[Item Code]:[Category ]],6,0),"")</f>
        <v/>
      </c>
      <c r="X4678" s="1" t="str">
        <f>IFERROR(VLOOKUP(Table49[[#This Row],[ITEM CODE]],Table2[[Item Code]:[Sub Category]],7,0),"")</f>
        <v/>
      </c>
      <c r="Y4678" s="68" t="str">
        <f>Table49[[#This Row],[PO Number]]&amp;COUNTIFS($E$5:E4678,E4678)</f>
        <v>0</v>
      </c>
    </row>
    <row r="4679" spans="1:25" ht="14.7" customHeight="1" x14ac:dyDescent="0.3">
      <c r="A4679" s="1" t="str">
        <f>IF(Table49[[#This Row],[ITEM NAME]]="","",ROW()-4)</f>
        <v/>
      </c>
      <c r="B4679" s="68"/>
      <c r="C4679" s="4" t="str">
        <f>IFERROR(VLOOKUP(B4679,Table14[],3,0),"")</f>
        <v/>
      </c>
      <c r="D4679" s="4" t="str">
        <f>IFERROR(VLOOKUP(B4679,Table14[],2,0),"")</f>
        <v/>
      </c>
      <c r="E4679" s="4"/>
      <c r="H4679" s="41" t="str">
        <f>IFERROR(VLOOKUP(Table49[[#This Row],[ITEM CODE]],Table2[[Item Code]:[Master Name]],2,0),"")</f>
        <v/>
      </c>
      <c r="I4679" s="41"/>
      <c r="J4679" s="65" t="str">
        <f>IFERROR(VLOOKUP(Table49[[#This Row],[ITEM CODE]],Table2[[Item Code]:[Master Name]],3,0),"")</f>
        <v/>
      </c>
      <c r="K4679" s="1" t="str">
        <f>IFERROR(VLOOKUP(Table49[[#This Row],[ITEM CODE]],Table2[[Item Code]:[Master Name]],9,0),"")</f>
        <v/>
      </c>
      <c r="L4679" s="1" t="str">
        <f>IFERROR(VLOOKUP(Table49[[#This Row],[ITEM CODE]],Table2[[Item Code]:[Master Name]],8,0),"")</f>
        <v/>
      </c>
      <c r="M4679" s="41"/>
      <c r="N4679" s="66">
        <f>IFERROR(VLOOKUP(Table49[[#This Row],[ITEM CODE]],Table2[[#All],[Item Code]:[Unit Cost]],10,0),0)</f>
        <v>0</v>
      </c>
      <c r="O4679" s="134">
        <f>IFERROR(VLOOKUP(Table49[[#This Row],[ITEM CODE]],Table2[[#All],[Item Code]:[Unit Cost]],10,0),0)</f>
        <v>0</v>
      </c>
      <c r="P4679" s="56"/>
      <c r="Q4679" s="58"/>
      <c r="R4679" s="58">
        <f>Table49[[#This Row],[QUANTITY]]*Table49[[#This Row],[INV Prices]]</f>
        <v>0</v>
      </c>
      <c r="S4679" s="67"/>
      <c r="V4679" s="41"/>
      <c r="W4679" s="4" t="str">
        <f>IFERROR(VLOOKUP(Table49[[#This Row],[ITEM CODE]],Table2[[Item Code]:[Category ]],6,0),"")</f>
        <v/>
      </c>
      <c r="X4679" s="1" t="str">
        <f>IFERROR(VLOOKUP(Table49[[#This Row],[ITEM CODE]],Table2[[Item Code]:[Sub Category]],7,0),"")</f>
        <v/>
      </c>
      <c r="Y4679" s="68" t="str">
        <f>Table49[[#This Row],[PO Number]]&amp;COUNTIFS($E$5:E4679,E4679)</f>
        <v>0</v>
      </c>
    </row>
    <row r="4680" spans="1:25" ht="14.7" customHeight="1" x14ac:dyDescent="0.3">
      <c r="A4680" s="1" t="str">
        <f>IF(Table49[[#This Row],[ITEM NAME]]="","",ROW()-4)</f>
        <v/>
      </c>
      <c r="B4680" s="68"/>
      <c r="C4680" s="4" t="str">
        <f>IFERROR(VLOOKUP(B4680,Table14[],3,0),"")</f>
        <v/>
      </c>
      <c r="D4680" s="4" t="str">
        <f>IFERROR(VLOOKUP(B4680,Table14[],2,0),"")</f>
        <v/>
      </c>
      <c r="E4680" s="4"/>
      <c r="H4680" s="41" t="str">
        <f>IFERROR(VLOOKUP(Table49[[#This Row],[ITEM CODE]],Table2[[Item Code]:[Master Name]],2,0),"")</f>
        <v/>
      </c>
      <c r="I4680" s="41"/>
      <c r="J4680" s="65" t="str">
        <f>IFERROR(VLOOKUP(Table49[[#This Row],[ITEM CODE]],Table2[[Item Code]:[Master Name]],3,0),"")</f>
        <v/>
      </c>
      <c r="K4680" s="1" t="str">
        <f>IFERROR(VLOOKUP(Table49[[#This Row],[ITEM CODE]],Table2[[Item Code]:[Master Name]],9,0),"")</f>
        <v/>
      </c>
      <c r="L4680" s="1" t="str">
        <f>IFERROR(VLOOKUP(Table49[[#This Row],[ITEM CODE]],Table2[[Item Code]:[Master Name]],8,0),"")</f>
        <v/>
      </c>
      <c r="M4680" s="41"/>
      <c r="N4680" s="66">
        <f>IFERROR(VLOOKUP(Table49[[#This Row],[ITEM CODE]],Table2[[#All],[Item Code]:[Unit Cost]],10,0),0)</f>
        <v>0</v>
      </c>
      <c r="O4680" s="134">
        <f>IFERROR(VLOOKUP(Table49[[#This Row],[ITEM CODE]],Table2[[#All],[Item Code]:[Unit Cost]],10,0),0)</f>
        <v>0</v>
      </c>
      <c r="P4680" s="56"/>
      <c r="Q4680" s="58"/>
      <c r="R4680" s="58">
        <f>Table49[[#This Row],[QUANTITY]]*Table49[[#This Row],[INV Prices]]</f>
        <v>0</v>
      </c>
      <c r="S4680" s="67"/>
      <c r="V4680" s="41"/>
      <c r="W4680" s="4" t="str">
        <f>IFERROR(VLOOKUP(Table49[[#This Row],[ITEM CODE]],Table2[[Item Code]:[Category ]],6,0),"")</f>
        <v/>
      </c>
      <c r="X4680" s="1" t="str">
        <f>IFERROR(VLOOKUP(Table49[[#This Row],[ITEM CODE]],Table2[[Item Code]:[Sub Category]],7,0),"")</f>
        <v/>
      </c>
      <c r="Y4680" s="68" t="str">
        <f>Table49[[#This Row],[PO Number]]&amp;COUNTIFS($E$5:E4680,E4680)</f>
        <v>0</v>
      </c>
    </row>
    <row r="4681" spans="1:25" ht="14.7" customHeight="1" x14ac:dyDescent="0.3">
      <c r="A4681" s="1" t="str">
        <f>IF(Table49[[#This Row],[ITEM NAME]]="","",ROW()-4)</f>
        <v/>
      </c>
      <c r="B4681" s="68"/>
      <c r="C4681" s="4" t="str">
        <f>IFERROR(VLOOKUP(B4681,Table14[],3,0),"")</f>
        <v/>
      </c>
      <c r="D4681" s="4" t="str">
        <f>IFERROR(VLOOKUP(B4681,Table14[],2,0),"")</f>
        <v/>
      </c>
      <c r="E4681" s="4"/>
      <c r="H4681" s="41" t="str">
        <f>IFERROR(VLOOKUP(Table49[[#This Row],[ITEM CODE]],Table2[[Item Code]:[Master Name]],2,0),"")</f>
        <v/>
      </c>
      <c r="I4681" s="41"/>
      <c r="J4681" s="65" t="str">
        <f>IFERROR(VLOOKUP(Table49[[#This Row],[ITEM CODE]],Table2[[Item Code]:[Master Name]],3,0),"")</f>
        <v/>
      </c>
      <c r="K4681" s="1" t="str">
        <f>IFERROR(VLOOKUP(Table49[[#This Row],[ITEM CODE]],Table2[[Item Code]:[Master Name]],9,0),"")</f>
        <v/>
      </c>
      <c r="L4681" s="1" t="str">
        <f>IFERROR(VLOOKUP(Table49[[#This Row],[ITEM CODE]],Table2[[Item Code]:[Master Name]],8,0),"")</f>
        <v/>
      </c>
      <c r="M4681" s="41"/>
      <c r="N4681" s="66">
        <f>IFERROR(VLOOKUP(Table49[[#This Row],[ITEM CODE]],Table2[[#All],[Item Code]:[Unit Cost]],10,0),0)</f>
        <v>0</v>
      </c>
      <c r="O4681" s="134">
        <f>IFERROR(VLOOKUP(Table49[[#This Row],[ITEM CODE]],Table2[[#All],[Item Code]:[Unit Cost]],10,0),0)</f>
        <v>0</v>
      </c>
      <c r="P4681" s="56"/>
      <c r="Q4681" s="58"/>
      <c r="R4681" s="58">
        <f>Table49[[#This Row],[QUANTITY]]*Table49[[#This Row],[INV Prices]]</f>
        <v>0</v>
      </c>
      <c r="S4681" s="67"/>
      <c r="V4681" s="41"/>
      <c r="W4681" s="4" t="str">
        <f>IFERROR(VLOOKUP(Table49[[#This Row],[ITEM CODE]],Table2[[Item Code]:[Category ]],6,0),"")</f>
        <v/>
      </c>
      <c r="X4681" s="1" t="str">
        <f>IFERROR(VLOOKUP(Table49[[#This Row],[ITEM CODE]],Table2[[Item Code]:[Sub Category]],7,0),"")</f>
        <v/>
      </c>
      <c r="Y4681" s="68" t="str">
        <f>Table49[[#This Row],[PO Number]]&amp;COUNTIFS($E$5:E4681,E4681)</f>
        <v>0</v>
      </c>
    </row>
    <row r="4682" spans="1:25" ht="14.7" customHeight="1" x14ac:dyDescent="0.3">
      <c r="A4682" s="1" t="str">
        <f>IF(Table49[[#This Row],[ITEM NAME]]="","",ROW()-4)</f>
        <v/>
      </c>
      <c r="B4682" s="68"/>
      <c r="C4682" s="4" t="str">
        <f>IFERROR(VLOOKUP(B4682,Table14[],3,0),"")</f>
        <v/>
      </c>
      <c r="D4682" s="4" t="str">
        <f>IFERROR(VLOOKUP(B4682,Table14[],2,0),"")</f>
        <v/>
      </c>
      <c r="E4682" s="4"/>
      <c r="H4682" s="41" t="str">
        <f>IFERROR(VLOOKUP(Table49[[#This Row],[ITEM CODE]],Table2[[Item Code]:[Master Name]],2,0),"")</f>
        <v/>
      </c>
      <c r="I4682" s="41"/>
      <c r="J4682" s="65" t="str">
        <f>IFERROR(VLOOKUP(Table49[[#This Row],[ITEM CODE]],Table2[[Item Code]:[Master Name]],3,0),"")</f>
        <v/>
      </c>
      <c r="K4682" s="1" t="str">
        <f>IFERROR(VLOOKUP(Table49[[#This Row],[ITEM CODE]],Table2[[Item Code]:[Master Name]],9,0),"")</f>
        <v/>
      </c>
      <c r="L4682" s="1" t="str">
        <f>IFERROR(VLOOKUP(Table49[[#This Row],[ITEM CODE]],Table2[[Item Code]:[Master Name]],8,0),"")</f>
        <v/>
      </c>
      <c r="M4682" s="41"/>
      <c r="N4682" s="66">
        <f>IFERROR(VLOOKUP(Table49[[#This Row],[ITEM CODE]],Table2[[#All],[Item Code]:[Unit Cost]],10,0),0)</f>
        <v>0</v>
      </c>
      <c r="O4682" s="134">
        <f>IFERROR(VLOOKUP(Table49[[#This Row],[ITEM CODE]],Table2[[#All],[Item Code]:[Unit Cost]],10,0),0)</f>
        <v>0</v>
      </c>
      <c r="P4682" s="56"/>
      <c r="Q4682" s="58"/>
      <c r="R4682" s="58">
        <f>Table49[[#This Row],[QUANTITY]]*Table49[[#This Row],[INV Prices]]</f>
        <v>0</v>
      </c>
      <c r="S4682" s="67"/>
      <c r="V4682" s="41"/>
      <c r="W4682" s="4" t="str">
        <f>IFERROR(VLOOKUP(Table49[[#This Row],[ITEM CODE]],Table2[[Item Code]:[Category ]],6,0),"")</f>
        <v/>
      </c>
      <c r="X4682" s="1" t="str">
        <f>IFERROR(VLOOKUP(Table49[[#This Row],[ITEM CODE]],Table2[[Item Code]:[Sub Category]],7,0),"")</f>
        <v/>
      </c>
      <c r="Y4682" s="68" t="str">
        <f>Table49[[#This Row],[PO Number]]&amp;COUNTIFS($E$5:E4682,E4682)</f>
        <v>0</v>
      </c>
    </row>
    <row r="4683" spans="1:25" ht="14.7" customHeight="1" x14ac:dyDescent="0.3">
      <c r="A4683" s="1" t="str">
        <f>IF(Table49[[#This Row],[ITEM NAME]]="","",ROW()-4)</f>
        <v/>
      </c>
      <c r="B4683" s="68"/>
      <c r="C4683" s="4" t="str">
        <f>IFERROR(VLOOKUP(B4683,Table14[],3,0),"")</f>
        <v/>
      </c>
      <c r="D4683" s="4" t="str">
        <f>IFERROR(VLOOKUP(B4683,Table14[],2,0),"")</f>
        <v/>
      </c>
      <c r="E4683" s="4"/>
      <c r="H4683" s="41" t="str">
        <f>IFERROR(VLOOKUP(Table49[[#This Row],[ITEM CODE]],Table2[[Item Code]:[Master Name]],2,0),"")</f>
        <v/>
      </c>
      <c r="I4683" s="41"/>
      <c r="J4683" s="65" t="str">
        <f>IFERROR(VLOOKUP(Table49[[#This Row],[ITEM CODE]],Table2[[Item Code]:[Master Name]],3,0),"")</f>
        <v/>
      </c>
      <c r="K4683" s="1" t="str">
        <f>IFERROR(VLOOKUP(Table49[[#This Row],[ITEM CODE]],Table2[[Item Code]:[Master Name]],9,0),"")</f>
        <v/>
      </c>
      <c r="L4683" s="1" t="str">
        <f>IFERROR(VLOOKUP(Table49[[#This Row],[ITEM CODE]],Table2[[Item Code]:[Master Name]],8,0),"")</f>
        <v/>
      </c>
      <c r="M4683" s="41"/>
      <c r="N4683" s="66">
        <f>IFERROR(VLOOKUP(Table49[[#This Row],[ITEM CODE]],Table2[[#All],[Item Code]:[Unit Cost]],10,0),0)</f>
        <v>0</v>
      </c>
      <c r="O4683" s="134">
        <f>IFERROR(VLOOKUP(Table49[[#This Row],[ITEM CODE]],Table2[[#All],[Item Code]:[Unit Cost]],10,0),0)</f>
        <v>0</v>
      </c>
      <c r="P4683" s="56"/>
      <c r="Q4683" s="58"/>
      <c r="R4683" s="58">
        <f>Table49[[#This Row],[QUANTITY]]*Table49[[#This Row],[INV Prices]]</f>
        <v>0</v>
      </c>
      <c r="S4683" s="67"/>
      <c r="V4683" s="41"/>
      <c r="W4683" s="4" t="str">
        <f>IFERROR(VLOOKUP(Table49[[#This Row],[ITEM CODE]],Table2[[Item Code]:[Category ]],6,0),"")</f>
        <v/>
      </c>
      <c r="X4683" s="1" t="str">
        <f>IFERROR(VLOOKUP(Table49[[#This Row],[ITEM CODE]],Table2[[Item Code]:[Sub Category]],7,0),"")</f>
        <v/>
      </c>
      <c r="Y4683" s="68" t="str">
        <f>Table49[[#This Row],[PO Number]]&amp;COUNTIFS($E$5:E4683,E4683)</f>
        <v>0</v>
      </c>
    </row>
    <row r="4684" spans="1:25" ht="14.7" customHeight="1" x14ac:dyDescent="0.3">
      <c r="A4684" s="1" t="str">
        <f>IF(Table49[[#This Row],[ITEM NAME]]="","",ROW()-4)</f>
        <v/>
      </c>
      <c r="B4684" s="68"/>
      <c r="C4684" s="4" t="str">
        <f>IFERROR(VLOOKUP(B4684,Table14[],3,0),"")</f>
        <v/>
      </c>
      <c r="D4684" s="4" t="str">
        <f>IFERROR(VLOOKUP(B4684,Table14[],2,0),"")</f>
        <v/>
      </c>
      <c r="E4684" s="4"/>
      <c r="H4684" s="41" t="str">
        <f>IFERROR(VLOOKUP(Table49[[#This Row],[ITEM CODE]],Table2[[Item Code]:[Master Name]],2,0),"")</f>
        <v/>
      </c>
      <c r="I4684" s="41"/>
      <c r="J4684" s="65" t="str">
        <f>IFERROR(VLOOKUP(Table49[[#This Row],[ITEM CODE]],Table2[[Item Code]:[Master Name]],3,0),"")</f>
        <v/>
      </c>
      <c r="K4684" s="1" t="str">
        <f>IFERROR(VLOOKUP(Table49[[#This Row],[ITEM CODE]],Table2[[Item Code]:[Master Name]],9,0),"")</f>
        <v/>
      </c>
      <c r="L4684" s="1" t="str">
        <f>IFERROR(VLOOKUP(Table49[[#This Row],[ITEM CODE]],Table2[[Item Code]:[Master Name]],8,0),"")</f>
        <v/>
      </c>
      <c r="M4684" s="41"/>
      <c r="N4684" s="66">
        <f>IFERROR(VLOOKUP(Table49[[#This Row],[ITEM CODE]],Table2[[#All],[Item Code]:[Unit Cost]],10,0),0)</f>
        <v>0</v>
      </c>
      <c r="O4684" s="134">
        <f>IFERROR(VLOOKUP(Table49[[#This Row],[ITEM CODE]],Table2[[#All],[Item Code]:[Unit Cost]],10,0),0)</f>
        <v>0</v>
      </c>
      <c r="P4684" s="56"/>
      <c r="Q4684" s="58"/>
      <c r="R4684" s="58">
        <f>Table49[[#This Row],[QUANTITY]]*Table49[[#This Row],[INV Prices]]</f>
        <v>0</v>
      </c>
      <c r="S4684" s="67"/>
      <c r="V4684" s="41"/>
      <c r="W4684" s="4" t="str">
        <f>IFERROR(VLOOKUP(Table49[[#This Row],[ITEM CODE]],Table2[[Item Code]:[Category ]],6,0),"")</f>
        <v/>
      </c>
      <c r="X4684" s="1" t="str">
        <f>IFERROR(VLOOKUP(Table49[[#This Row],[ITEM CODE]],Table2[[Item Code]:[Sub Category]],7,0),"")</f>
        <v/>
      </c>
      <c r="Y4684" s="68" t="str">
        <f>Table49[[#This Row],[PO Number]]&amp;COUNTIFS($E$5:E4684,E4684)</f>
        <v>0</v>
      </c>
    </row>
    <row r="4685" spans="1:25" ht="14.7" customHeight="1" x14ac:dyDescent="0.3">
      <c r="A4685" s="1" t="str">
        <f>IF(Table49[[#This Row],[ITEM NAME]]="","",ROW()-4)</f>
        <v/>
      </c>
      <c r="B4685" s="68"/>
      <c r="C4685" s="4" t="str">
        <f>IFERROR(VLOOKUP(B4685,Table14[],3,0),"")</f>
        <v/>
      </c>
      <c r="D4685" s="4" t="str">
        <f>IFERROR(VLOOKUP(B4685,Table14[],2,0),"")</f>
        <v/>
      </c>
      <c r="E4685" s="4"/>
      <c r="H4685" s="41" t="str">
        <f>IFERROR(VLOOKUP(Table49[[#This Row],[ITEM CODE]],Table2[[Item Code]:[Master Name]],2,0),"")</f>
        <v/>
      </c>
      <c r="I4685" s="41"/>
      <c r="J4685" s="65" t="str">
        <f>IFERROR(VLOOKUP(Table49[[#This Row],[ITEM CODE]],Table2[[Item Code]:[Master Name]],3,0),"")</f>
        <v/>
      </c>
      <c r="K4685" s="1" t="str">
        <f>IFERROR(VLOOKUP(Table49[[#This Row],[ITEM CODE]],Table2[[Item Code]:[Master Name]],9,0),"")</f>
        <v/>
      </c>
      <c r="L4685" s="1" t="str">
        <f>IFERROR(VLOOKUP(Table49[[#This Row],[ITEM CODE]],Table2[[Item Code]:[Master Name]],8,0),"")</f>
        <v/>
      </c>
      <c r="M4685" s="41"/>
      <c r="N4685" s="66">
        <f>IFERROR(VLOOKUP(Table49[[#This Row],[ITEM CODE]],Table2[[#All],[Item Code]:[Unit Cost]],10,0),0)</f>
        <v>0</v>
      </c>
      <c r="O4685" s="134">
        <f>IFERROR(VLOOKUP(Table49[[#This Row],[ITEM CODE]],Table2[[#All],[Item Code]:[Unit Cost]],10,0),0)</f>
        <v>0</v>
      </c>
      <c r="P4685" s="56"/>
      <c r="Q4685" s="58"/>
      <c r="R4685" s="58">
        <f>Table49[[#This Row],[QUANTITY]]*Table49[[#This Row],[INV Prices]]</f>
        <v>0</v>
      </c>
      <c r="S4685" s="67"/>
      <c r="V4685" s="41"/>
      <c r="W4685" s="4" t="str">
        <f>IFERROR(VLOOKUP(Table49[[#This Row],[ITEM CODE]],Table2[[Item Code]:[Category ]],6,0),"")</f>
        <v/>
      </c>
      <c r="X4685" s="1" t="str">
        <f>IFERROR(VLOOKUP(Table49[[#This Row],[ITEM CODE]],Table2[[Item Code]:[Sub Category]],7,0),"")</f>
        <v/>
      </c>
      <c r="Y4685" s="68" t="str">
        <f>Table49[[#This Row],[PO Number]]&amp;COUNTIFS($E$5:E4685,E4685)</f>
        <v>0</v>
      </c>
    </row>
    <row r="4686" spans="1:25" ht="14.7" customHeight="1" x14ac:dyDescent="0.3">
      <c r="A4686" s="1" t="str">
        <f>IF(Table49[[#This Row],[ITEM NAME]]="","",ROW()-4)</f>
        <v/>
      </c>
      <c r="B4686" s="68"/>
      <c r="C4686" s="4" t="str">
        <f>IFERROR(VLOOKUP(B4686,Table14[],3,0),"")</f>
        <v/>
      </c>
      <c r="D4686" s="4" t="str">
        <f>IFERROR(VLOOKUP(B4686,Table14[],2,0),"")</f>
        <v/>
      </c>
      <c r="E4686" s="4"/>
      <c r="H4686" s="41" t="str">
        <f>IFERROR(VLOOKUP(Table49[[#This Row],[ITEM CODE]],Table2[[Item Code]:[Master Name]],2,0),"")</f>
        <v/>
      </c>
      <c r="I4686" s="41"/>
      <c r="J4686" s="65" t="str">
        <f>IFERROR(VLOOKUP(Table49[[#This Row],[ITEM CODE]],Table2[[Item Code]:[Master Name]],3,0),"")</f>
        <v/>
      </c>
      <c r="K4686" s="1" t="str">
        <f>IFERROR(VLOOKUP(Table49[[#This Row],[ITEM CODE]],Table2[[Item Code]:[Master Name]],9,0),"")</f>
        <v/>
      </c>
      <c r="L4686" s="1" t="str">
        <f>IFERROR(VLOOKUP(Table49[[#This Row],[ITEM CODE]],Table2[[Item Code]:[Master Name]],8,0),"")</f>
        <v/>
      </c>
      <c r="M4686" s="41"/>
      <c r="N4686" s="66">
        <f>IFERROR(VLOOKUP(Table49[[#This Row],[ITEM CODE]],Table2[[#All],[Item Code]:[Unit Cost]],10,0),0)</f>
        <v>0</v>
      </c>
      <c r="O4686" s="134">
        <f>IFERROR(VLOOKUP(Table49[[#This Row],[ITEM CODE]],Table2[[#All],[Item Code]:[Unit Cost]],10,0),0)</f>
        <v>0</v>
      </c>
      <c r="P4686" s="56"/>
      <c r="Q4686" s="58"/>
      <c r="R4686" s="58">
        <f>Table49[[#This Row],[QUANTITY]]*Table49[[#This Row],[INV Prices]]</f>
        <v>0</v>
      </c>
      <c r="S4686" s="67"/>
      <c r="V4686" s="41"/>
      <c r="W4686" s="4" t="str">
        <f>IFERROR(VLOOKUP(Table49[[#This Row],[ITEM CODE]],Table2[[Item Code]:[Category ]],6,0),"")</f>
        <v/>
      </c>
      <c r="X4686" s="1" t="str">
        <f>IFERROR(VLOOKUP(Table49[[#This Row],[ITEM CODE]],Table2[[Item Code]:[Sub Category]],7,0),"")</f>
        <v/>
      </c>
      <c r="Y4686" s="68" t="str">
        <f>Table49[[#This Row],[PO Number]]&amp;COUNTIFS($E$5:E4686,E4686)</f>
        <v>0</v>
      </c>
    </row>
    <row r="4687" spans="1:25" ht="14.7" customHeight="1" x14ac:dyDescent="0.3">
      <c r="A4687" s="1" t="str">
        <f>IF(Table49[[#This Row],[ITEM NAME]]="","",ROW()-4)</f>
        <v/>
      </c>
      <c r="B4687" s="68"/>
      <c r="C4687" s="4" t="str">
        <f>IFERROR(VLOOKUP(B4687,Table14[],3,0),"")</f>
        <v/>
      </c>
      <c r="D4687" s="4" t="str">
        <f>IFERROR(VLOOKUP(B4687,Table14[],2,0),"")</f>
        <v/>
      </c>
      <c r="E4687" s="4"/>
      <c r="H4687" s="41" t="str">
        <f>IFERROR(VLOOKUP(Table49[[#This Row],[ITEM CODE]],Table2[[Item Code]:[Master Name]],2,0),"")</f>
        <v/>
      </c>
      <c r="I4687" s="41"/>
      <c r="J4687" s="65" t="str">
        <f>IFERROR(VLOOKUP(Table49[[#This Row],[ITEM CODE]],Table2[[Item Code]:[Master Name]],3,0),"")</f>
        <v/>
      </c>
      <c r="K4687" s="1" t="str">
        <f>IFERROR(VLOOKUP(Table49[[#This Row],[ITEM CODE]],Table2[[Item Code]:[Master Name]],9,0),"")</f>
        <v/>
      </c>
      <c r="L4687" s="1" t="str">
        <f>IFERROR(VLOOKUP(Table49[[#This Row],[ITEM CODE]],Table2[[Item Code]:[Master Name]],8,0),"")</f>
        <v/>
      </c>
      <c r="M4687" s="41"/>
      <c r="N4687" s="66">
        <f>IFERROR(VLOOKUP(Table49[[#This Row],[ITEM CODE]],Table2[[#All],[Item Code]:[Unit Cost]],10,0),0)</f>
        <v>0</v>
      </c>
      <c r="O4687" s="134">
        <f>IFERROR(VLOOKUP(Table49[[#This Row],[ITEM CODE]],Table2[[#All],[Item Code]:[Unit Cost]],10,0),0)</f>
        <v>0</v>
      </c>
      <c r="P4687" s="56"/>
      <c r="Q4687" s="58"/>
      <c r="R4687" s="58">
        <f>Table49[[#This Row],[QUANTITY]]*Table49[[#This Row],[INV Prices]]</f>
        <v>0</v>
      </c>
      <c r="S4687" s="67"/>
      <c r="V4687" s="41"/>
      <c r="W4687" s="4" t="str">
        <f>IFERROR(VLOOKUP(Table49[[#This Row],[ITEM CODE]],Table2[[Item Code]:[Category ]],6,0),"")</f>
        <v/>
      </c>
      <c r="X4687" s="1" t="str">
        <f>IFERROR(VLOOKUP(Table49[[#This Row],[ITEM CODE]],Table2[[Item Code]:[Sub Category]],7,0),"")</f>
        <v/>
      </c>
      <c r="Y4687" s="68" t="str">
        <f>Table49[[#This Row],[PO Number]]&amp;COUNTIFS($E$5:E4687,E4687)</f>
        <v>0</v>
      </c>
    </row>
    <row r="4688" spans="1:25" ht="14.7" customHeight="1" x14ac:dyDescent="0.3">
      <c r="A4688" s="1" t="str">
        <f>IF(Table49[[#This Row],[ITEM NAME]]="","",ROW()-4)</f>
        <v/>
      </c>
      <c r="B4688" s="68"/>
      <c r="C4688" s="4" t="str">
        <f>IFERROR(VLOOKUP(B4688,Table14[],3,0),"")</f>
        <v/>
      </c>
      <c r="D4688" s="4" t="str">
        <f>IFERROR(VLOOKUP(B4688,Table14[],2,0),"")</f>
        <v/>
      </c>
      <c r="E4688" s="4"/>
      <c r="H4688" s="41" t="str">
        <f>IFERROR(VLOOKUP(Table49[[#This Row],[ITEM CODE]],Table2[[Item Code]:[Master Name]],2,0),"")</f>
        <v/>
      </c>
      <c r="I4688" s="41"/>
      <c r="J4688" s="65" t="str">
        <f>IFERROR(VLOOKUP(Table49[[#This Row],[ITEM CODE]],Table2[[Item Code]:[Master Name]],3,0),"")</f>
        <v/>
      </c>
      <c r="K4688" s="1" t="str">
        <f>IFERROR(VLOOKUP(Table49[[#This Row],[ITEM CODE]],Table2[[Item Code]:[Master Name]],9,0),"")</f>
        <v/>
      </c>
      <c r="L4688" s="1" t="str">
        <f>IFERROR(VLOOKUP(Table49[[#This Row],[ITEM CODE]],Table2[[Item Code]:[Master Name]],8,0),"")</f>
        <v/>
      </c>
      <c r="M4688" s="41"/>
      <c r="N4688" s="66">
        <f>IFERROR(VLOOKUP(Table49[[#This Row],[ITEM CODE]],Table2[[#All],[Item Code]:[Unit Cost]],10,0),0)</f>
        <v>0</v>
      </c>
      <c r="O4688" s="134">
        <f>IFERROR(VLOOKUP(Table49[[#This Row],[ITEM CODE]],Table2[[#All],[Item Code]:[Unit Cost]],10,0),0)</f>
        <v>0</v>
      </c>
      <c r="P4688" s="56"/>
      <c r="Q4688" s="58"/>
      <c r="R4688" s="58">
        <f>Table49[[#This Row],[QUANTITY]]*Table49[[#This Row],[INV Prices]]</f>
        <v>0</v>
      </c>
      <c r="S4688" s="67"/>
      <c r="V4688" s="41"/>
      <c r="W4688" s="4" t="str">
        <f>IFERROR(VLOOKUP(Table49[[#This Row],[ITEM CODE]],Table2[[Item Code]:[Category ]],6,0),"")</f>
        <v/>
      </c>
      <c r="X4688" s="1" t="str">
        <f>IFERROR(VLOOKUP(Table49[[#This Row],[ITEM CODE]],Table2[[Item Code]:[Sub Category]],7,0),"")</f>
        <v/>
      </c>
      <c r="Y4688" s="68" t="str">
        <f>Table49[[#This Row],[PO Number]]&amp;COUNTIFS($E$5:E4688,E4688)</f>
        <v>0</v>
      </c>
    </row>
    <row r="4689" spans="1:25" ht="14.7" customHeight="1" x14ac:dyDescent="0.3">
      <c r="A4689" s="1" t="str">
        <f>IF(Table49[[#This Row],[ITEM NAME]]="","",ROW()-4)</f>
        <v/>
      </c>
      <c r="B4689" s="68"/>
      <c r="C4689" s="4" t="str">
        <f>IFERROR(VLOOKUP(B4689,Table14[],3,0),"")</f>
        <v/>
      </c>
      <c r="D4689" s="4" t="str">
        <f>IFERROR(VLOOKUP(B4689,Table14[],2,0),"")</f>
        <v/>
      </c>
      <c r="E4689" s="4"/>
      <c r="H4689" s="41" t="str">
        <f>IFERROR(VLOOKUP(Table49[[#This Row],[ITEM CODE]],Table2[[Item Code]:[Master Name]],2,0),"")</f>
        <v/>
      </c>
      <c r="I4689" s="41"/>
      <c r="J4689" s="65" t="str">
        <f>IFERROR(VLOOKUP(Table49[[#This Row],[ITEM CODE]],Table2[[Item Code]:[Master Name]],3,0),"")</f>
        <v/>
      </c>
      <c r="K4689" s="1" t="str">
        <f>IFERROR(VLOOKUP(Table49[[#This Row],[ITEM CODE]],Table2[[Item Code]:[Master Name]],9,0),"")</f>
        <v/>
      </c>
      <c r="L4689" s="1" t="str">
        <f>IFERROR(VLOOKUP(Table49[[#This Row],[ITEM CODE]],Table2[[Item Code]:[Master Name]],8,0),"")</f>
        <v/>
      </c>
      <c r="M4689" s="41"/>
      <c r="N4689" s="66">
        <f>IFERROR(VLOOKUP(Table49[[#This Row],[ITEM CODE]],Table2[[#All],[Item Code]:[Unit Cost]],10,0),0)</f>
        <v>0</v>
      </c>
      <c r="O4689" s="134">
        <f>IFERROR(VLOOKUP(Table49[[#This Row],[ITEM CODE]],Table2[[#All],[Item Code]:[Unit Cost]],10,0),0)</f>
        <v>0</v>
      </c>
      <c r="P4689" s="56"/>
      <c r="Q4689" s="58"/>
      <c r="R4689" s="58">
        <f>Table49[[#This Row],[QUANTITY]]*Table49[[#This Row],[INV Prices]]</f>
        <v>0</v>
      </c>
      <c r="S4689" s="67"/>
      <c r="V4689" s="41"/>
      <c r="W4689" s="4" t="str">
        <f>IFERROR(VLOOKUP(Table49[[#This Row],[ITEM CODE]],Table2[[Item Code]:[Category ]],6,0),"")</f>
        <v/>
      </c>
      <c r="X4689" s="1" t="str">
        <f>IFERROR(VLOOKUP(Table49[[#This Row],[ITEM CODE]],Table2[[Item Code]:[Sub Category]],7,0),"")</f>
        <v/>
      </c>
      <c r="Y4689" s="68" t="str">
        <f>Table49[[#This Row],[PO Number]]&amp;COUNTIFS($E$5:E4689,E4689)</f>
        <v>0</v>
      </c>
    </row>
    <row r="4690" spans="1:25" ht="14.7" customHeight="1" x14ac:dyDescent="0.3">
      <c r="A4690" s="1" t="str">
        <f>IF(Table49[[#This Row],[ITEM NAME]]="","",ROW()-4)</f>
        <v/>
      </c>
      <c r="B4690" s="68"/>
      <c r="C4690" s="4" t="str">
        <f>IFERROR(VLOOKUP(B4690,Table14[],3,0),"")</f>
        <v/>
      </c>
      <c r="D4690" s="4" t="str">
        <f>IFERROR(VLOOKUP(B4690,Table14[],2,0),"")</f>
        <v/>
      </c>
      <c r="E4690" s="4"/>
      <c r="H4690" s="41" t="str">
        <f>IFERROR(VLOOKUP(Table49[[#This Row],[ITEM CODE]],Table2[[Item Code]:[Master Name]],2,0),"")</f>
        <v/>
      </c>
      <c r="I4690" s="41"/>
      <c r="J4690" s="65" t="str">
        <f>IFERROR(VLOOKUP(Table49[[#This Row],[ITEM CODE]],Table2[[Item Code]:[Master Name]],3,0),"")</f>
        <v/>
      </c>
      <c r="K4690" s="1" t="str">
        <f>IFERROR(VLOOKUP(Table49[[#This Row],[ITEM CODE]],Table2[[Item Code]:[Master Name]],9,0),"")</f>
        <v/>
      </c>
      <c r="L4690" s="1" t="str">
        <f>IFERROR(VLOOKUP(Table49[[#This Row],[ITEM CODE]],Table2[[Item Code]:[Master Name]],8,0),"")</f>
        <v/>
      </c>
      <c r="M4690" s="41"/>
      <c r="N4690" s="66">
        <f>IFERROR(VLOOKUP(Table49[[#This Row],[ITEM CODE]],Table2[[#All],[Item Code]:[Unit Cost]],10,0),0)</f>
        <v>0</v>
      </c>
      <c r="O4690" s="134">
        <f>IFERROR(VLOOKUP(Table49[[#This Row],[ITEM CODE]],Table2[[#All],[Item Code]:[Unit Cost]],10,0),0)</f>
        <v>0</v>
      </c>
      <c r="P4690" s="56"/>
      <c r="Q4690" s="58"/>
      <c r="R4690" s="58">
        <f>Table49[[#This Row],[QUANTITY]]*Table49[[#This Row],[INV Prices]]</f>
        <v>0</v>
      </c>
      <c r="S4690" s="67"/>
      <c r="V4690" s="41"/>
      <c r="W4690" s="4" t="str">
        <f>IFERROR(VLOOKUP(Table49[[#This Row],[ITEM CODE]],Table2[[Item Code]:[Category ]],6,0),"")</f>
        <v/>
      </c>
      <c r="X4690" s="1" t="str">
        <f>IFERROR(VLOOKUP(Table49[[#This Row],[ITEM CODE]],Table2[[Item Code]:[Sub Category]],7,0),"")</f>
        <v/>
      </c>
      <c r="Y4690" s="68" t="str">
        <f>Table49[[#This Row],[PO Number]]&amp;COUNTIFS($E$5:E4690,E4690)</f>
        <v>0</v>
      </c>
    </row>
    <row r="4691" spans="1:25" ht="14.7" customHeight="1" x14ac:dyDescent="0.3">
      <c r="A4691" s="1" t="str">
        <f>IF(Table49[[#This Row],[ITEM NAME]]="","",ROW()-4)</f>
        <v/>
      </c>
      <c r="B4691" s="68"/>
      <c r="C4691" s="4" t="str">
        <f>IFERROR(VLOOKUP(B4691,Table14[],3,0),"")</f>
        <v/>
      </c>
      <c r="D4691" s="4" t="str">
        <f>IFERROR(VLOOKUP(B4691,Table14[],2,0),"")</f>
        <v/>
      </c>
      <c r="E4691" s="4"/>
      <c r="H4691" s="41" t="str">
        <f>IFERROR(VLOOKUP(Table49[[#This Row],[ITEM CODE]],Table2[[Item Code]:[Master Name]],2,0),"")</f>
        <v/>
      </c>
      <c r="I4691" s="41"/>
      <c r="J4691" s="65" t="str">
        <f>IFERROR(VLOOKUP(Table49[[#This Row],[ITEM CODE]],Table2[[Item Code]:[Master Name]],3,0),"")</f>
        <v/>
      </c>
      <c r="K4691" s="1" t="str">
        <f>IFERROR(VLOOKUP(Table49[[#This Row],[ITEM CODE]],Table2[[Item Code]:[Master Name]],9,0),"")</f>
        <v/>
      </c>
      <c r="L4691" s="1" t="str">
        <f>IFERROR(VLOOKUP(Table49[[#This Row],[ITEM CODE]],Table2[[Item Code]:[Master Name]],8,0),"")</f>
        <v/>
      </c>
      <c r="M4691" s="41"/>
      <c r="N4691" s="66">
        <f>IFERROR(VLOOKUP(Table49[[#This Row],[ITEM CODE]],Table2[[#All],[Item Code]:[Unit Cost]],10,0),0)</f>
        <v>0</v>
      </c>
      <c r="O4691" s="134">
        <f>IFERROR(VLOOKUP(Table49[[#This Row],[ITEM CODE]],Table2[[#All],[Item Code]:[Unit Cost]],10,0),0)</f>
        <v>0</v>
      </c>
      <c r="P4691" s="56"/>
      <c r="Q4691" s="58"/>
      <c r="R4691" s="58">
        <f>Table49[[#This Row],[QUANTITY]]*Table49[[#This Row],[INV Prices]]</f>
        <v>0</v>
      </c>
      <c r="S4691" s="67"/>
      <c r="V4691" s="41"/>
      <c r="W4691" s="4" t="str">
        <f>IFERROR(VLOOKUP(Table49[[#This Row],[ITEM CODE]],Table2[[Item Code]:[Category ]],6,0),"")</f>
        <v/>
      </c>
      <c r="X4691" s="1" t="str">
        <f>IFERROR(VLOOKUP(Table49[[#This Row],[ITEM CODE]],Table2[[Item Code]:[Sub Category]],7,0),"")</f>
        <v/>
      </c>
      <c r="Y4691" s="68" t="str">
        <f>Table49[[#This Row],[PO Number]]&amp;COUNTIFS($E$5:E4691,E4691)</f>
        <v>0</v>
      </c>
    </row>
    <row r="4692" spans="1:25" ht="14.7" customHeight="1" x14ac:dyDescent="0.3">
      <c r="A4692" s="1" t="str">
        <f>IF(Table49[[#This Row],[ITEM NAME]]="","",ROW()-4)</f>
        <v/>
      </c>
      <c r="B4692" s="68"/>
      <c r="C4692" s="4" t="str">
        <f>IFERROR(VLOOKUP(B4692,Table14[],3,0),"")</f>
        <v/>
      </c>
      <c r="D4692" s="4" t="str">
        <f>IFERROR(VLOOKUP(B4692,Table14[],2,0),"")</f>
        <v/>
      </c>
      <c r="E4692" s="4"/>
      <c r="H4692" s="41" t="str">
        <f>IFERROR(VLOOKUP(Table49[[#This Row],[ITEM CODE]],Table2[[Item Code]:[Master Name]],2,0),"")</f>
        <v/>
      </c>
      <c r="I4692" s="41"/>
      <c r="J4692" s="65" t="str">
        <f>IFERROR(VLOOKUP(Table49[[#This Row],[ITEM CODE]],Table2[[Item Code]:[Master Name]],3,0),"")</f>
        <v/>
      </c>
      <c r="K4692" s="1" t="str">
        <f>IFERROR(VLOOKUP(Table49[[#This Row],[ITEM CODE]],Table2[[Item Code]:[Master Name]],9,0),"")</f>
        <v/>
      </c>
      <c r="L4692" s="1" t="str">
        <f>IFERROR(VLOOKUP(Table49[[#This Row],[ITEM CODE]],Table2[[Item Code]:[Master Name]],8,0),"")</f>
        <v/>
      </c>
      <c r="M4692" s="41"/>
      <c r="N4692" s="66">
        <f>IFERROR(VLOOKUP(Table49[[#This Row],[ITEM CODE]],Table2[[#All],[Item Code]:[Unit Cost]],10,0),0)</f>
        <v>0</v>
      </c>
      <c r="O4692" s="134">
        <f>IFERROR(VLOOKUP(Table49[[#This Row],[ITEM CODE]],Table2[[#All],[Item Code]:[Unit Cost]],10,0),0)</f>
        <v>0</v>
      </c>
      <c r="P4692" s="56"/>
      <c r="Q4692" s="58"/>
      <c r="R4692" s="58">
        <f>Table49[[#This Row],[QUANTITY]]*Table49[[#This Row],[INV Prices]]</f>
        <v>0</v>
      </c>
      <c r="S4692" s="67"/>
      <c r="V4692" s="41"/>
      <c r="W4692" s="4" t="str">
        <f>IFERROR(VLOOKUP(Table49[[#This Row],[ITEM CODE]],Table2[[Item Code]:[Category ]],6,0),"")</f>
        <v/>
      </c>
      <c r="X4692" s="1" t="str">
        <f>IFERROR(VLOOKUP(Table49[[#This Row],[ITEM CODE]],Table2[[Item Code]:[Sub Category]],7,0),"")</f>
        <v/>
      </c>
      <c r="Y4692" s="68" t="str">
        <f>Table49[[#This Row],[PO Number]]&amp;COUNTIFS($E$5:E4692,E4692)</f>
        <v>0</v>
      </c>
    </row>
    <row r="4693" spans="1:25" ht="14.7" customHeight="1" x14ac:dyDescent="0.3">
      <c r="A4693" s="1" t="str">
        <f>IF(Table49[[#This Row],[ITEM NAME]]="","",ROW()-4)</f>
        <v/>
      </c>
      <c r="B4693" s="68"/>
      <c r="C4693" s="4" t="str">
        <f>IFERROR(VLOOKUP(B4693,Table14[],3,0),"")</f>
        <v/>
      </c>
      <c r="D4693" s="4" t="str">
        <f>IFERROR(VLOOKUP(B4693,Table14[],2,0),"")</f>
        <v/>
      </c>
      <c r="E4693" s="4"/>
      <c r="H4693" s="41" t="str">
        <f>IFERROR(VLOOKUP(Table49[[#This Row],[ITEM CODE]],Table2[[Item Code]:[Master Name]],2,0),"")</f>
        <v/>
      </c>
      <c r="I4693" s="41"/>
      <c r="J4693" s="65" t="str">
        <f>IFERROR(VLOOKUP(Table49[[#This Row],[ITEM CODE]],Table2[[Item Code]:[Master Name]],3,0),"")</f>
        <v/>
      </c>
      <c r="K4693" s="1" t="str">
        <f>IFERROR(VLOOKUP(Table49[[#This Row],[ITEM CODE]],Table2[[Item Code]:[Master Name]],9,0),"")</f>
        <v/>
      </c>
      <c r="L4693" s="1" t="str">
        <f>IFERROR(VLOOKUP(Table49[[#This Row],[ITEM CODE]],Table2[[Item Code]:[Master Name]],8,0),"")</f>
        <v/>
      </c>
      <c r="M4693" s="41"/>
      <c r="N4693" s="66">
        <f>IFERROR(VLOOKUP(Table49[[#This Row],[ITEM CODE]],Table2[[#All],[Item Code]:[Unit Cost]],10,0),0)</f>
        <v>0</v>
      </c>
      <c r="O4693" s="134">
        <f>IFERROR(VLOOKUP(Table49[[#This Row],[ITEM CODE]],Table2[[#All],[Item Code]:[Unit Cost]],10,0),0)</f>
        <v>0</v>
      </c>
      <c r="P4693" s="56"/>
      <c r="Q4693" s="58"/>
      <c r="R4693" s="58">
        <f>Table49[[#This Row],[QUANTITY]]*Table49[[#This Row],[INV Prices]]</f>
        <v>0</v>
      </c>
      <c r="S4693" s="67"/>
      <c r="V4693" s="41"/>
      <c r="W4693" s="4" t="str">
        <f>IFERROR(VLOOKUP(Table49[[#This Row],[ITEM CODE]],Table2[[Item Code]:[Category ]],6,0),"")</f>
        <v/>
      </c>
      <c r="X4693" s="1" t="str">
        <f>IFERROR(VLOOKUP(Table49[[#This Row],[ITEM CODE]],Table2[[Item Code]:[Sub Category]],7,0),"")</f>
        <v/>
      </c>
      <c r="Y4693" s="68" t="str">
        <f>Table49[[#This Row],[PO Number]]&amp;COUNTIFS($E$5:E4693,E4693)</f>
        <v>0</v>
      </c>
    </row>
    <row r="4694" spans="1:25" ht="14.7" customHeight="1" x14ac:dyDescent="0.3">
      <c r="A4694" s="1" t="str">
        <f>IF(Table49[[#This Row],[ITEM NAME]]="","",ROW()-4)</f>
        <v/>
      </c>
      <c r="B4694" s="68"/>
      <c r="C4694" s="4" t="str">
        <f>IFERROR(VLOOKUP(B4694,Table14[],3,0),"")</f>
        <v/>
      </c>
      <c r="D4694" s="4" t="str">
        <f>IFERROR(VLOOKUP(B4694,Table14[],2,0),"")</f>
        <v/>
      </c>
      <c r="E4694" s="4"/>
      <c r="H4694" s="41" t="str">
        <f>IFERROR(VLOOKUP(Table49[[#This Row],[ITEM CODE]],Table2[[Item Code]:[Master Name]],2,0),"")</f>
        <v/>
      </c>
      <c r="I4694" s="41"/>
      <c r="J4694" s="65" t="str">
        <f>IFERROR(VLOOKUP(Table49[[#This Row],[ITEM CODE]],Table2[[Item Code]:[Master Name]],3,0),"")</f>
        <v/>
      </c>
      <c r="K4694" s="1" t="str">
        <f>IFERROR(VLOOKUP(Table49[[#This Row],[ITEM CODE]],Table2[[Item Code]:[Master Name]],9,0),"")</f>
        <v/>
      </c>
      <c r="L4694" s="1" t="str">
        <f>IFERROR(VLOOKUP(Table49[[#This Row],[ITEM CODE]],Table2[[Item Code]:[Master Name]],8,0),"")</f>
        <v/>
      </c>
      <c r="M4694" s="41"/>
      <c r="N4694" s="66">
        <f>IFERROR(VLOOKUP(Table49[[#This Row],[ITEM CODE]],Table2[[#All],[Item Code]:[Unit Cost]],10,0),0)</f>
        <v>0</v>
      </c>
      <c r="O4694" s="134">
        <f>IFERROR(VLOOKUP(Table49[[#This Row],[ITEM CODE]],Table2[[#All],[Item Code]:[Unit Cost]],10,0),0)</f>
        <v>0</v>
      </c>
      <c r="P4694" s="56"/>
      <c r="Q4694" s="58"/>
      <c r="R4694" s="58">
        <f>Table49[[#This Row],[QUANTITY]]*Table49[[#This Row],[INV Prices]]</f>
        <v>0</v>
      </c>
      <c r="S4694" s="67"/>
      <c r="V4694" s="41"/>
      <c r="W4694" s="4" t="str">
        <f>IFERROR(VLOOKUP(Table49[[#This Row],[ITEM CODE]],Table2[[Item Code]:[Category ]],6,0),"")</f>
        <v/>
      </c>
      <c r="X4694" s="1" t="str">
        <f>IFERROR(VLOOKUP(Table49[[#This Row],[ITEM CODE]],Table2[[Item Code]:[Sub Category]],7,0),"")</f>
        <v/>
      </c>
      <c r="Y4694" s="68" t="str">
        <f>Table49[[#This Row],[PO Number]]&amp;COUNTIFS($E$5:E4694,E4694)</f>
        <v>0</v>
      </c>
    </row>
    <row r="4695" spans="1:25" ht="14.7" customHeight="1" x14ac:dyDescent="0.3">
      <c r="A4695" s="1" t="str">
        <f>IF(Table49[[#This Row],[ITEM NAME]]="","",ROW()-4)</f>
        <v/>
      </c>
      <c r="B4695" s="68"/>
      <c r="C4695" s="4" t="str">
        <f>IFERROR(VLOOKUP(B4695,Table14[],3,0),"")</f>
        <v/>
      </c>
      <c r="D4695" s="4" t="str">
        <f>IFERROR(VLOOKUP(B4695,Table14[],2,0),"")</f>
        <v/>
      </c>
      <c r="E4695" s="4"/>
      <c r="H4695" s="41" t="str">
        <f>IFERROR(VLOOKUP(Table49[[#This Row],[ITEM CODE]],Table2[[Item Code]:[Master Name]],2,0),"")</f>
        <v/>
      </c>
      <c r="I4695" s="41"/>
      <c r="J4695" s="65" t="str">
        <f>IFERROR(VLOOKUP(Table49[[#This Row],[ITEM CODE]],Table2[[Item Code]:[Master Name]],3,0),"")</f>
        <v/>
      </c>
      <c r="K4695" s="1" t="str">
        <f>IFERROR(VLOOKUP(Table49[[#This Row],[ITEM CODE]],Table2[[Item Code]:[Master Name]],9,0),"")</f>
        <v/>
      </c>
      <c r="L4695" s="1" t="str">
        <f>IFERROR(VLOOKUP(Table49[[#This Row],[ITEM CODE]],Table2[[Item Code]:[Master Name]],8,0),"")</f>
        <v/>
      </c>
      <c r="M4695" s="41"/>
      <c r="N4695" s="66">
        <f>IFERROR(VLOOKUP(Table49[[#This Row],[ITEM CODE]],Table2[[#All],[Item Code]:[Unit Cost]],10,0),0)</f>
        <v>0</v>
      </c>
      <c r="O4695" s="134">
        <f>IFERROR(VLOOKUP(Table49[[#This Row],[ITEM CODE]],Table2[[#All],[Item Code]:[Unit Cost]],10,0),0)</f>
        <v>0</v>
      </c>
      <c r="P4695" s="56"/>
      <c r="Q4695" s="58"/>
      <c r="R4695" s="58">
        <f>Table49[[#This Row],[QUANTITY]]*Table49[[#This Row],[INV Prices]]</f>
        <v>0</v>
      </c>
      <c r="S4695" s="67"/>
      <c r="V4695" s="41"/>
      <c r="W4695" s="4" t="str">
        <f>IFERROR(VLOOKUP(Table49[[#This Row],[ITEM CODE]],Table2[[Item Code]:[Category ]],6,0),"")</f>
        <v/>
      </c>
      <c r="X4695" s="1" t="str">
        <f>IFERROR(VLOOKUP(Table49[[#This Row],[ITEM CODE]],Table2[[Item Code]:[Sub Category]],7,0),"")</f>
        <v/>
      </c>
      <c r="Y4695" s="68" t="str">
        <f>Table49[[#This Row],[PO Number]]&amp;COUNTIFS($E$5:E4695,E4695)</f>
        <v>0</v>
      </c>
    </row>
    <row r="4696" spans="1:25" ht="14.7" customHeight="1" x14ac:dyDescent="0.3">
      <c r="A4696" s="1" t="str">
        <f>IF(Table49[[#This Row],[ITEM NAME]]="","",ROW()-4)</f>
        <v/>
      </c>
      <c r="B4696" s="68"/>
      <c r="C4696" s="4" t="str">
        <f>IFERROR(VLOOKUP(B4696,Table14[],3,0),"")</f>
        <v/>
      </c>
      <c r="D4696" s="4" t="str">
        <f>IFERROR(VLOOKUP(B4696,Table14[],2,0),"")</f>
        <v/>
      </c>
      <c r="E4696" s="4"/>
      <c r="H4696" s="41" t="str">
        <f>IFERROR(VLOOKUP(Table49[[#This Row],[ITEM CODE]],Table2[[Item Code]:[Master Name]],2,0),"")</f>
        <v/>
      </c>
      <c r="I4696" s="41"/>
      <c r="J4696" s="65" t="str">
        <f>IFERROR(VLOOKUP(Table49[[#This Row],[ITEM CODE]],Table2[[Item Code]:[Master Name]],3,0),"")</f>
        <v/>
      </c>
      <c r="K4696" s="1" t="str">
        <f>IFERROR(VLOOKUP(Table49[[#This Row],[ITEM CODE]],Table2[[Item Code]:[Master Name]],9,0),"")</f>
        <v/>
      </c>
      <c r="L4696" s="1" t="str">
        <f>IFERROR(VLOOKUP(Table49[[#This Row],[ITEM CODE]],Table2[[Item Code]:[Master Name]],8,0),"")</f>
        <v/>
      </c>
      <c r="M4696" s="41"/>
      <c r="N4696" s="66">
        <f>IFERROR(VLOOKUP(Table49[[#This Row],[ITEM CODE]],Table2[[#All],[Item Code]:[Unit Cost]],10,0),0)</f>
        <v>0</v>
      </c>
      <c r="O4696" s="134">
        <f>IFERROR(VLOOKUP(Table49[[#This Row],[ITEM CODE]],Table2[[#All],[Item Code]:[Unit Cost]],10,0),0)</f>
        <v>0</v>
      </c>
      <c r="P4696" s="56"/>
      <c r="Q4696" s="58"/>
      <c r="R4696" s="58">
        <f>Table49[[#This Row],[QUANTITY]]*Table49[[#This Row],[INV Prices]]</f>
        <v>0</v>
      </c>
      <c r="S4696" s="67"/>
      <c r="V4696" s="41"/>
      <c r="W4696" s="4" t="str">
        <f>IFERROR(VLOOKUP(Table49[[#This Row],[ITEM CODE]],Table2[[Item Code]:[Category ]],6,0),"")</f>
        <v/>
      </c>
      <c r="X4696" s="1" t="str">
        <f>IFERROR(VLOOKUP(Table49[[#This Row],[ITEM CODE]],Table2[[Item Code]:[Sub Category]],7,0),"")</f>
        <v/>
      </c>
      <c r="Y4696" s="68" t="str">
        <f>Table49[[#This Row],[PO Number]]&amp;COUNTIFS($E$5:E4696,E4696)</f>
        <v>0</v>
      </c>
    </row>
    <row r="4697" spans="1:25" ht="14.7" customHeight="1" x14ac:dyDescent="0.3">
      <c r="A4697" s="1" t="str">
        <f>IF(Table49[[#This Row],[ITEM NAME]]="","",ROW()-4)</f>
        <v/>
      </c>
      <c r="B4697" s="68"/>
      <c r="C4697" s="4" t="str">
        <f>IFERROR(VLOOKUP(B4697,Table14[],3,0),"")</f>
        <v/>
      </c>
      <c r="D4697" s="4" t="str">
        <f>IFERROR(VLOOKUP(B4697,Table14[],2,0),"")</f>
        <v/>
      </c>
      <c r="E4697" s="4"/>
      <c r="H4697" s="41" t="str">
        <f>IFERROR(VLOOKUP(Table49[[#This Row],[ITEM CODE]],Table2[[Item Code]:[Master Name]],2,0),"")</f>
        <v/>
      </c>
      <c r="I4697" s="41"/>
      <c r="J4697" s="65" t="str">
        <f>IFERROR(VLOOKUP(Table49[[#This Row],[ITEM CODE]],Table2[[Item Code]:[Master Name]],3,0),"")</f>
        <v/>
      </c>
      <c r="K4697" s="1" t="str">
        <f>IFERROR(VLOOKUP(Table49[[#This Row],[ITEM CODE]],Table2[[Item Code]:[Master Name]],9,0),"")</f>
        <v/>
      </c>
      <c r="L4697" s="1" t="str">
        <f>IFERROR(VLOOKUP(Table49[[#This Row],[ITEM CODE]],Table2[[Item Code]:[Master Name]],8,0),"")</f>
        <v/>
      </c>
      <c r="M4697" s="41"/>
      <c r="N4697" s="66">
        <f>IFERROR(VLOOKUP(Table49[[#This Row],[ITEM CODE]],Table2[[#All],[Item Code]:[Unit Cost]],10,0),0)</f>
        <v>0</v>
      </c>
      <c r="O4697" s="134">
        <f>IFERROR(VLOOKUP(Table49[[#This Row],[ITEM CODE]],Table2[[#All],[Item Code]:[Unit Cost]],10,0),0)</f>
        <v>0</v>
      </c>
      <c r="P4697" s="56"/>
      <c r="Q4697" s="58"/>
      <c r="R4697" s="58">
        <f>Table49[[#This Row],[QUANTITY]]*Table49[[#This Row],[INV Prices]]</f>
        <v>0</v>
      </c>
      <c r="S4697" s="67"/>
      <c r="V4697" s="41"/>
      <c r="W4697" s="4" t="str">
        <f>IFERROR(VLOOKUP(Table49[[#This Row],[ITEM CODE]],Table2[[Item Code]:[Category ]],6,0),"")</f>
        <v/>
      </c>
      <c r="X4697" s="1" t="str">
        <f>IFERROR(VLOOKUP(Table49[[#This Row],[ITEM CODE]],Table2[[Item Code]:[Sub Category]],7,0),"")</f>
        <v/>
      </c>
      <c r="Y4697" s="68" t="str">
        <f>Table49[[#This Row],[PO Number]]&amp;COUNTIFS($E$5:E4697,E4697)</f>
        <v>0</v>
      </c>
    </row>
    <row r="4698" spans="1:25" ht="14.7" customHeight="1" x14ac:dyDescent="0.3">
      <c r="A4698" s="1" t="str">
        <f>IF(Table49[[#This Row],[ITEM NAME]]="","",ROW()-4)</f>
        <v/>
      </c>
      <c r="B4698" s="68"/>
      <c r="C4698" s="4" t="str">
        <f>IFERROR(VLOOKUP(B4698,Table14[],3,0),"")</f>
        <v/>
      </c>
      <c r="D4698" s="4" t="str">
        <f>IFERROR(VLOOKUP(B4698,Table14[],2,0),"")</f>
        <v/>
      </c>
      <c r="E4698" s="4"/>
      <c r="H4698" s="41" t="str">
        <f>IFERROR(VLOOKUP(Table49[[#This Row],[ITEM CODE]],Table2[[Item Code]:[Master Name]],2,0),"")</f>
        <v/>
      </c>
      <c r="I4698" s="41"/>
      <c r="J4698" s="65" t="str">
        <f>IFERROR(VLOOKUP(Table49[[#This Row],[ITEM CODE]],Table2[[Item Code]:[Master Name]],3,0),"")</f>
        <v/>
      </c>
      <c r="K4698" s="1" t="str">
        <f>IFERROR(VLOOKUP(Table49[[#This Row],[ITEM CODE]],Table2[[Item Code]:[Master Name]],9,0),"")</f>
        <v/>
      </c>
      <c r="L4698" s="1" t="str">
        <f>IFERROR(VLOOKUP(Table49[[#This Row],[ITEM CODE]],Table2[[Item Code]:[Master Name]],8,0),"")</f>
        <v/>
      </c>
      <c r="M4698" s="41"/>
      <c r="N4698" s="66">
        <f>IFERROR(VLOOKUP(Table49[[#This Row],[ITEM CODE]],Table2[[#All],[Item Code]:[Unit Cost]],10,0),0)</f>
        <v>0</v>
      </c>
      <c r="O4698" s="134">
        <f>IFERROR(VLOOKUP(Table49[[#This Row],[ITEM CODE]],Table2[[#All],[Item Code]:[Unit Cost]],10,0),0)</f>
        <v>0</v>
      </c>
      <c r="P4698" s="56"/>
      <c r="Q4698" s="58"/>
      <c r="R4698" s="58">
        <f>Table49[[#This Row],[QUANTITY]]*Table49[[#This Row],[INV Prices]]</f>
        <v>0</v>
      </c>
      <c r="S4698" s="67"/>
      <c r="V4698" s="41"/>
      <c r="W4698" s="4" t="str">
        <f>IFERROR(VLOOKUP(Table49[[#This Row],[ITEM CODE]],Table2[[Item Code]:[Category ]],6,0),"")</f>
        <v/>
      </c>
      <c r="X4698" s="1" t="str">
        <f>IFERROR(VLOOKUP(Table49[[#This Row],[ITEM CODE]],Table2[[Item Code]:[Sub Category]],7,0),"")</f>
        <v/>
      </c>
      <c r="Y4698" s="68" t="str">
        <f>Table49[[#This Row],[PO Number]]&amp;COUNTIFS($E$5:E4698,E4698)</f>
        <v>0</v>
      </c>
    </row>
    <row r="4699" spans="1:25" ht="14.7" customHeight="1" x14ac:dyDescent="0.3">
      <c r="A4699" s="1" t="str">
        <f>IF(Table49[[#This Row],[ITEM NAME]]="","",ROW()-4)</f>
        <v/>
      </c>
      <c r="B4699" s="68"/>
      <c r="C4699" s="4" t="str">
        <f>IFERROR(VLOOKUP(B4699,Table14[],3,0),"")</f>
        <v/>
      </c>
      <c r="D4699" s="4" t="str">
        <f>IFERROR(VLOOKUP(B4699,Table14[],2,0),"")</f>
        <v/>
      </c>
      <c r="E4699" s="4"/>
      <c r="H4699" s="41" t="str">
        <f>IFERROR(VLOOKUP(Table49[[#This Row],[ITEM CODE]],Table2[[Item Code]:[Master Name]],2,0),"")</f>
        <v/>
      </c>
      <c r="I4699" s="41"/>
      <c r="J4699" s="65" t="str">
        <f>IFERROR(VLOOKUP(Table49[[#This Row],[ITEM CODE]],Table2[[Item Code]:[Master Name]],3,0),"")</f>
        <v/>
      </c>
      <c r="K4699" s="1" t="str">
        <f>IFERROR(VLOOKUP(Table49[[#This Row],[ITEM CODE]],Table2[[Item Code]:[Master Name]],9,0),"")</f>
        <v/>
      </c>
      <c r="L4699" s="1" t="str">
        <f>IFERROR(VLOOKUP(Table49[[#This Row],[ITEM CODE]],Table2[[Item Code]:[Master Name]],8,0),"")</f>
        <v/>
      </c>
      <c r="M4699" s="41"/>
      <c r="N4699" s="66">
        <f>IFERROR(VLOOKUP(Table49[[#This Row],[ITEM CODE]],Table2[[#All],[Item Code]:[Unit Cost]],10,0),0)</f>
        <v>0</v>
      </c>
      <c r="O4699" s="134">
        <f>IFERROR(VLOOKUP(Table49[[#This Row],[ITEM CODE]],Table2[[#All],[Item Code]:[Unit Cost]],10,0),0)</f>
        <v>0</v>
      </c>
      <c r="P4699" s="56"/>
      <c r="Q4699" s="58"/>
      <c r="R4699" s="58">
        <f>Table49[[#This Row],[QUANTITY]]*Table49[[#This Row],[INV Prices]]</f>
        <v>0</v>
      </c>
      <c r="S4699" s="67"/>
      <c r="V4699" s="41"/>
      <c r="W4699" s="4" t="str">
        <f>IFERROR(VLOOKUP(Table49[[#This Row],[ITEM CODE]],Table2[[Item Code]:[Category ]],6,0),"")</f>
        <v/>
      </c>
      <c r="X4699" s="1" t="str">
        <f>IFERROR(VLOOKUP(Table49[[#This Row],[ITEM CODE]],Table2[[Item Code]:[Sub Category]],7,0),"")</f>
        <v/>
      </c>
      <c r="Y4699" s="68" t="str">
        <f>Table49[[#This Row],[PO Number]]&amp;COUNTIFS($E$5:E4699,E4699)</f>
        <v>0</v>
      </c>
    </row>
    <row r="4700" spans="1:25" ht="14.7" customHeight="1" x14ac:dyDescent="0.3">
      <c r="A4700" s="1" t="str">
        <f>IF(Table49[[#This Row],[ITEM NAME]]="","",ROW()-4)</f>
        <v/>
      </c>
      <c r="B4700" s="68"/>
      <c r="C4700" s="4" t="str">
        <f>IFERROR(VLOOKUP(B4700,Table14[],3,0),"")</f>
        <v/>
      </c>
      <c r="D4700" s="4" t="str">
        <f>IFERROR(VLOOKUP(B4700,Table14[],2,0),"")</f>
        <v/>
      </c>
      <c r="E4700" s="4"/>
      <c r="H4700" s="41" t="str">
        <f>IFERROR(VLOOKUP(Table49[[#This Row],[ITEM CODE]],Table2[[Item Code]:[Master Name]],2,0),"")</f>
        <v/>
      </c>
      <c r="I4700" s="41"/>
      <c r="J4700" s="65" t="str">
        <f>IFERROR(VLOOKUP(Table49[[#This Row],[ITEM CODE]],Table2[[Item Code]:[Master Name]],3,0),"")</f>
        <v/>
      </c>
      <c r="K4700" s="1" t="str">
        <f>IFERROR(VLOOKUP(Table49[[#This Row],[ITEM CODE]],Table2[[Item Code]:[Master Name]],9,0),"")</f>
        <v/>
      </c>
      <c r="L4700" s="1" t="str">
        <f>IFERROR(VLOOKUP(Table49[[#This Row],[ITEM CODE]],Table2[[Item Code]:[Master Name]],8,0),"")</f>
        <v/>
      </c>
      <c r="M4700" s="41"/>
      <c r="N4700" s="66">
        <f>IFERROR(VLOOKUP(Table49[[#This Row],[ITEM CODE]],Table2[[#All],[Item Code]:[Unit Cost]],10,0),0)</f>
        <v>0</v>
      </c>
      <c r="O4700" s="134">
        <f>IFERROR(VLOOKUP(Table49[[#This Row],[ITEM CODE]],Table2[[#All],[Item Code]:[Unit Cost]],10,0),0)</f>
        <v>0</v>
      </c>
      <c r="P4700" s="56"/>
      <c r="Q4700" s="58"/>
      <c r="R4700" s="58">
        <f>Table49[[#This Row],[QUANTITY]]*Table49[[#This Row],[INV Prices]]</f>
        <v>0</v>
      </c>
      <c r="S4700" s="67"/>
      <c r="V4700" s="41"/>
      <c r="W4700" s="4" t="str">
        <f>IFERROR(VLOOKUP(Table49[[#This Row],[ITEM CODE]],Table2[[Item Code]:[Category ]],6,0),"")</f>
        <v/>
      </c>
      <c r="X4700" s="1" t="str">
        <f>IFERROR(VLOOKUP(Table49[[#This Row],[ITEM CODE]],Table2[[Item Code]:[Sub Category]],7,0),"")</f>
        <v/>
      </c>
      <c r="Y4700" s="68" t="str">
        <f>Table49[[#This Row],[PO Number]]&amp;COUNTIFS($E$5:E4700,E4700)</f>
        <v>0</v>
      </c>
    </row>
    <row r="4701" spans="1:25" ht="14.7" customHeight="1" x14ac:dyDescent="0.3">
      <c r="A4701" s="1" t="str">
        <f>IF(Table49[[#This Row],[ITEM NAME]]="","",ROW()-4)</f>
        <v/>
      </c>
      <c r="B4701" s="68"/>
      <c r="C4701" s="4" t="str">
        <f>IFERROR(VLOOKUP(B4701,Table14[],3,0),"")</f>
        <v/>
      </c>
      <c r="D4701" s="4" t="str">
        <f>IFERROR(VLOOKUP(B4701,Table14[],2,0),"")</f>
        <v/>
      </c>
      <c r="E4701" s="4"/>
      <c r="H4701" s="41" t="str">
        <f>IFERROR(VLOOKUP(Table49[[#This Row],[ITEM CODE]],Table2[[Item Code]:[Master Name]],2,0),"")</f>
        <v/>
      </c>
      <c r="I4701" s="41"/>
      <c r="J4701" s="65" t="str">
        <f>IFERROR(VLOOKUP(Table49[[#This Row],[ITEM CODE]],Table2[[Item Code]:[Master Name]],3,0),"")</f>
        <v/>
      </c>
      <c r="K4701" s="1" t="str">
        <f>IFERROR(VLOOKUP(Table49[[#This Row],[ITEM CODE]],Table2[[Item Code]:[Master Name]],9,0),"")</f>
        <v/>
      </c>
      <c r="L4701" s="1" t="str">
        <f>IFERROR(VLOOKUP(Table49[[#This Row],[ITEM CODE]],Table2[[Item Code]:[Master Name]],8,0),"")</f>
        <v/>
      </c>
      <c r="M4701" s="41"/>
      <c r="N4701" s="66">
        <f>IFERROR(VLOOKUP(Table49[[#This Row],[ITEM CODE]],Table2[[#All],[Item Code]:[Unit Cost]],10,0),0)</f>
        <v>0</v>
      </c>
      <c r="O4701" s="134">
        <f>IFERROR(VLOOKUP(Table49[[#This Row],[ITEM CODE]],Table2[[#All],[Item Code]:[Unit Cost]],10,0),0)</f>
        <v>0</v>
      </c>
      <c r="P4701" s="56"/>
      <c r="Q4701" s="58"/>
      <c r="R4701" s="58">
        <f>Table49[[#This Row],[QUANTITY]]*Table49[[#This Row],[INV Prices]]</f>
        <v>0</v>
      </c>
      <c r="S4701" s="67"/>
      <c r="V4701" s="41"/>
      <c r="W4701" s="4" t="str">
        <f>IFERROR(VLOOKUP(Table49[[#This Row],[ITEM CODE]],Table2[[Item Code]:[Category ]],6,0),"")</f>
        <v/>
      </c>
      <c r="X4701" s="1" t="str">
        <f>IFERROR(VLOOKUP(Table49[[#This Row],[ITEM CODE]],Table2[[Item Code]:[Sub Category]],7,0),"")</f>
        <v/>
      </c>
      <c r="Y4701" s="68" t="str">
        <f>Table49[[#This Row],[PO Number]]&amp;COUNTIFS($E$5:E4701,E4701)</f>
        <v>0</v>
      </c>
    </row>
    <row r="4702" spans="1:25" ht="14.7" customHeight="1" x14ac:dyDescent="0.3">
      <c r="A4702" s="1" t="str">
        <f>IF(Table49[[#This Row],[ITEM NAME]]="","",ROW()-4)</f>
        <v/>
      </c>
      <c r="B4702" s="68"/>
      <c r="C4702" s="4" t="str">
        <f>IFERROR(VLOOKUP(B4702,Table14[],3,0),"")</f>
        <v/>
      </c>
      <c r="D4702" s="4" t="str">
        <f>IFERROR(VLOOKUP(B4702,Table14[],2,0),"")</f>
        <v/>
      </c>
      <c r="E4702" s="4"/>
      <c r="H4702" s="41" t="str">
        <f>IFERROR(VLOOKUP(Table49[[#This Row],[ITEM CODE]],Table2[[Item Code]:[Master Name]],2,0),"")</f>
        <v/>
      </c>
      <c r="I4702" s="41"/>
      <c r="J4702" s="65" t="str">
        <f>IFERROR(VLOOKUP(Table49[[#This Row],[ITEM CODE]],Table2[[Item Code]:[Master Name]],3,0),"")</f>
        <v/>
      </c>
      <c r="K4702" s="1" t="str">
        <f>IFERROR(VLOOKUP(Table49[[#This Row],[ITEM CODE]],Table2[[Item Code]:[Master Name]],9,0),"")</f>
        <v/>
      </c>
      <c r="L4702" s="1" t="str">
        <f>IFERROR(VLOOKUP(Table49[[#This Row],[ITEM CODE]],Table2[[Item Code]:[Master Name]],8,0),"")</f>
        <v/>
      </c>
      <c r="M4702" s="41"/>
      <c r="N4702" s="66">
        <f>IFERROR(VLOOKUP(Table49[[#This Row],[ITEM CODE]],Table2[[#All],[Item Code]:[Unit Cost]],10,0),0)</f>
        <v>0</v>
      </c>
      <c r="O4702" s="134">
        <f>IFERROR(VLOOKUP(Table49[[#This Row],[ITEM CODE]],Table2[[#All],[Item Code]:[Unit Cost]],10,0),0)</f>
        <v>0</v>
      </c>
      <c r="P4702" s="56"/>
      <c r="Q4702" s="58"/>
      <c r="R4702" s="58">
        <f>Table49[[#This Row],[QUANTITY]]*Table49[[#This Row],[INV Prices]]</f>
        <v>0</v>
      </c>
      <c r="S4702" s="67"/>
      <c r="V4702" s="41"/>
      <c r="W4702" s="4" t="str">
        <f>IFERROR(VLOOKUP(Table49[[#This Row],[ITEM CODE]],Table2[[Item Code]:[Category ]],6,0),"")</f>
        <v/>
      </c>
      <c r="X4702" s="1" t="str">
        <f>IFERROR(VLOOKUP(Table49[[#This Row],[ITEM CODE]],Table2[[Item Code]:[Sub Category]],7,0),"")</f>
        <v/>
      </c>
      <c r="Y4702" s="68" t="str">
        <f>Table49[[#This Row],[PO Number]]&amp;COUNTIFS($E$5:E4702,E4702)</f>
        <v>0</v>
      </c>
    </row>
    <row r="4703" spans="1:25" ht="14.7" customHeight="1" x14ac:dyDescent="0.3">
      <c r="A4703" s="1" t="str">
        <f>IF(Table49[[#This Row],[ITEM NAME]]="","",ROW()-4)</f>
        <v/>
      </c>
      <c r="B4703" s="68"/>
      <c r="C4703" s="4" t="str">
        <f>IFERROR(VLOOKUP(B4703,Table14[],3,0),"")</f>
        <v/>
      </c>
      <c r="D4703" s="4" t="str">
        <f>IFERROR(VLOOKUP(B4703,Table14[],2,0),"")</f>
        <v/>
      </c>
      <c r="E4703" s="4"/>
      <c r="H4703" s="41" t="str">
        <f>IFERROR(VLOOKUP(Table49[[#This Row],[ITEM CODE]],Table2[[Item Code]:[Master Name]],2,0),"")</f>
        <v/>
      </c>
      <c r="I4703" s="41"/>
      <c r="J4703" s="65" t="str">
        <f>IFERROR(VLOOKUP(Table49[[#This Row],[ITEM CODE]],Table2[[Item Code]:[Master Name]],3,0),"")</f>
        <v/>
      </c>
      <c r="K4703" s="1" t="str">
        <f>IFERROR(VLOOKUP(Table49[[#This Row],[ITEM CODE]],Table2[[Item Code]:[Master Name]],9,0),"")</f>
        <v/>
      </c>
      <c r="L4703" s="1" t="str">
        <f>IFERROR(VLOOKUP(Table49[[#This Row],[ITEM CODE]],Table2[[Item Code]:[Master Name]],8,0),"")</f>
        <v/>
      </c>
      <c r="M4703" s="41"/>
      <c r="N4703" s="66">
        <f>IFERROR(VLOOKUP(Table49[[#This Row],[ITEM CODE]],Table2[[#All],[Item Code]:[Unit Cost]],10,0),0)</f>
        <v>0</v>
      </c>
      <c r="O4703" s="134">
        <f>IFERROR(VLOOKUP(Table49[[#This Row],[ITEM CODE]],Table2[[#All],[Item Code]:[Unit Cost]],10,0),0)</f>
        <v>0</v>
      </c>
      <c r="P4703" s="56"/>
      <c r="Q4703" s="58"/>
      <c r="R4703" s="58">
        <f>Table49[[#This Row],[QUANTITY]]*Table49[[#This Row],[INV Prices]]</f>
        <v>0</v>
      </c>
      <c r="S4703" s="67"/>
      <c r="V4703" s="41"/>
      <c r="W4703" s="4" t="str">
        <f>IFERROR(VLOOKUP(Table49[[#This Row],[ITEM CODE]],Table2[[Item Code]:[Category ]],6,0),"")</f>
        <v/>
      </c>
      <c r="X4703" s="1" t="str">
        <f>IFERROR(VLOOKUP(Table49[[#This Row],[ITEM CODE]],Table2[[Item Code]:[Sub Category]],7,0),"")</f>
        <v/>
      </c>
      <c r="Y4703" s="68" t="str">
        <f>Table49[[#This Row],[PO Number]]&amp;COUNTIFS($E$5:E4703,E4703)</f>
        <v>0</v>
      </c>
    </row>
    <row r="4704" spans="1:25" ht="14.7" customHeight="1" x14ac:dyDescent="0.3">
      <c r="A4704" s="1" t="str">
        <f>IF(Table49[[#This Row],[ITEM NAME]]="","",ROW()-4)</f>
        <v/>
      </c>
      <c r="B4704" s="68"/>
      <c r="C4704" s="4" t="str">
        <f>IFERROR(VLOOKUP(B4704,Table14[],3,0),"")</f>
        <v/>
      </c>
      <c r="D4704" s="4" t="str">
        <f>IFERROR(VLOOKUP(B4704,Table14[],2,0),"")</f>
        <v/>
      </c>
      <c r="E4704" s="4"/>
      <c r="H4704" s="41" t="str">
        <f>IFERROR(VLOOKUP(Table49[[#This Row],[ITEM CODE]],Table2[[Item Code]:[Master Name]],2,0),"")</f>
        <v/>
      </c>
      <c r="I4704" s="41"/>
      <c r="J4704" s="65" t="str">
        <f>IFERROR(VLOOKUP(Table49[[#This Row],[ITEM CODE]],Table2[[Item Code]:[Master Name]],3,0),"")</f>
        <v/>
      </c>
      <c r="K4704" s="1" t="str">
        <f>IFERROR(VLOOKUP(Table49[[#This Row],[ITEM CODE]],Table2[[Item Code]:[Master Name]],9,0),"")</f>
        <v/>
      </c>
      <c r="L4704" s="1" t="str">
        <f>IFERROR(VLOOKUP(Table49[[#This Row],[ITEM CODE]],Table2[[Item Code]:[Master Name]],8,0),"")</f>
        <v/>
      </c>
      <c r="M4704" s="41"/>
      <c r="N4704" s="66">
        <f>IFERROR(VLOOKUP(Table49[[#This Row],[ITEM CODE]],Table2[[#All],[Item Code]:[Unit Cost]],10,0),0)</f>
        <v>0</v>
      </c>
      <c r="O4704" s="134">
        <f>IFERROR(VLOOKUP(Table49[[#This Row],[ITEM CODE]],Table2[[#All],[Item Code]:[Unit Cost]],10,0),0)</f>
        <v>0</v>
      </c>
      <c r="P4704" s="56"/>
      <c r="Q4704" s="58"/>
      <c r="R4704" s="58">
        <f>Table49[[#This Row],[QUANTITY]]*Table49[[#This Row],[INV Prices]]</f>
        <v>0</v>
      </c>
      <c r="S4704" s="67"/>
      <c r="V4704" s="41"/>
      <c r="W4704" s="4" t="str">
        <f>IFERROR(VLOOKUP(Table49[[#This Row],[ITEM CODE]],Table2[[Item Code]:[Category ]],6,0),"")</f>
        <v/>
      </c>
      <c r="X4704" s="1" t="str">
        <f>IFERROR(VLOOKUP(Table49[[#This Row],[ITEM CODE]],Table2[[Item Code]:[Sub Category]],7,0),"")</f>
        <v/>
      </c>
      <c r="Y4704" s="68" t="str">
        <f>Table49[[#This Row],[PO Number]]&amp;COUNTIFS($E$5:E4704,E4704)</f>
        <v>0</v>
      </c>
    </row>
    <row r="4705" spans="1:25" ht="14.7" customHeight="1" x14ac:dyDescent="0.3">
      <c r="A4705" s="1" t="str">
        <f>IF(Table49[[#This Row],[ITEM NAME]]="","",ROW()-4)</f>
        <v/>
      </c>
      <c r="B4705" s="68"/>
      <c r="C4705" s="4" t="str">
        <f>IFERROR(VLOOKUP(B4705,Table14[],3,0),"")</f>
        <v/>
      </c>
      <c r="D4705" s="4" t="str">
        <f>IFERROR(VLOOKUP(B4705,Table14[],2,0),"")</f>
        <v/>
      </c>
      <c r="E4705" s="4"/>
      <c r="H4705" s="41" t="str">
        <f>IFERROR(VLOOKUP(Table49[[#This Row],[ITEM CODE]],Table2[[Item Code]:[Master Name]],2,0),"")</f>
        <v/>
      </c>
      <c r="I4705" s="41"/>
      <c r="J4705" s="65" t="str">
        <f>IFERROR(VLOOKUP(Table49[[#This Row],[ITEM CODE]],Table2[[Item Code]:[Master Name]],3,0),"")</f>
        <v/>
      </c>
      <c r="K4705" s="1" t="str">
        <f>IFERROR(VLOOKUP(Table49[[#This Row],[ITEM CODE]],Table2[[Item Code]:[Master Name]],9,0),"")</f>
        <v/>
      </c>
      <c r="L4705" s="1" t="str">
        <f>IFERROR(VLOOKUP(Table49[[#This Row],[ITEM CODE]],Table2[[Item Code]:[Master Name]],8,0),"")</f>
        <v/>
      </c>
      <c r="M4705" s="41"/>
      <c r="N4705" s="66">
        <f>IFERROR(VLOOKUP(Table49[[#This Row],[ITEM CODE]],Table2[[#All],[Item Code]:[Unit Cost]],10,0),0)</f>
        <v>0</v>
      </c>
      <c r="O4705" s="134">
        <f>IFERROR(VLOOKUP(Table49[[#This Row],[ITEM CODE]],Table2[[#All],[Item Code]:[Unit Cost]],10,0),0)</f>
        <v>0</v>
      </c>
      <c r="P4705" s="56"/>
      <c r="Q4705" s="58"/>
      <c r="R4705" s="58">
        <f>Table49[[#This Row],[QUANTITY]]*Table49[[#This Row],[INV Prices]]</f>
        <v>0</v>
      </c>
      <c r="S4705" s="67"/>
      <c r="V4705" s="41"/>
      <c r="W4705" s="4" t="str">
        <f>IFERROR(VLOOKUP(Table49[[#This Row],[ITEM CODE]],Table2[[Item Code]:[Category ]],6,0),"")</f>
        <v/>
      </c>
      <c r="X4705" s="1" t="str">
        <f>IFERROR(VLOOKUP(Table49[[#This Row],[ITEM CODE]],Table2[[Item Code]:[Sub Category]],7,0),"")</f>
        <v/>
      </c>
      <c r="Y4705" s="68" t="str">
        <f>Table49[[#This Row],[PO Number]]&amp;COUNTIFS($E$5:E4705,E4705)</f>
        <v>0</v>
      </c>
    </row>
    <row r="4706" spans="1:25" ht="14.7" customHeight="1" x14ac:dyDescent="0.3">
      <c r="A4706" s="1" t="str">
        <f>IF(Table49[[#This Row],[ITEM NAME]]="","",ROW()-4)</f>
        <v/>
      </c>
      <c r="B4706" s="68"/>
      <c r="C4706" s="4" t="str">
        <f>IFERROR(VLOOKUP(B4706,Table14[],3,0),"")</f>
        <v/>
      </c>
      <c r="D4706" s="4" t="str">
        <f>IFERROR(VLOOKUP(B4706,Table14[],2,0),"")</f>
        <v/>
      </c>
      <c r="E4706" s="4"/>
      <c r="H4706" s="41" t="str">
        <f>IFERROR(VLOOKUP(Table49[[#This Row],[ITEM CODE]],Table2[[Item Code]:[Master Name]],2,0),"")</f>
        <v/>
      </c>
      <c r="I4706" s="41"/>
      <c r="J4706" s="65" t="str">
        <f>IFERROR(VLOOKUP(Table49[[#This Row],[ITEM CODE]],Table2[[Item Code]:[Master Name]],3,0),"")</f>
        <v/>
      </c>
      <c r="K4706" s="1" t="str">
        <f>IFERROR(VLOOKUP(Table49[[#This Row],[ITEM CODE]],Table2[[Item Code]:[Master Name]],9,0),"")</f>
        <v/>
      </c>
      <c r="L4706" s="1" t="str">
        <f>IFERROR(VLOOKUP(Table49[[#This Row],[ITEM CODE]],Table2[[Item Code]:[Master Name]],8,0),"")</f>
        <v/>
      </c>
      <c r="M4706" s="41"/>
      <c r="N4706" s="66">
        <f>IFERROR(VLOOKUP(Table49[[#This Row],[ITEM CODE]],Table2[[#All],[Item Code]:[Unit Cost]],10,0),0)</f>
        <v>0</v>
      </c>
      <c r="O4706" s="134">
        <f>IFERROR(VLOOKUP(Table49[[#This Row],[ITEM CODE]],Table2[[#All],[Item Code]:[Unit Cost]],10,0),0)</f>
        <v>0</v>
      </c>
      <c r="P4706" s="56"/>
      <c r="Q4706" s="58"/>
      <c r="R4706" s="58">
        <f>Table49[[#This Row],[QUANTITY]]*Table49[[#This Row],[INV Prices]]</f>
        <v>0</v>
      </c>
      <c r="S4706" s="67"/>
      <c r="V4706" s="41"/>
      <c r="W4706" s="4" t="str">
        <f>IFERROR(VLOOKUP(Table49[[#This Row],[ITEM CODE]],Table2[[Item Code]:[Category ]],6,0),"")</f>
        <v/>
      </c>
      <c r="X4706" s="1" t="str">
        <f>IFERROR(VLOOKUP(Table49[[#This Row],[ITEM CODE]],Table2[[Item Code]:[Sub Category]],7,0),"")</f>
        <v/>
      </c>
      <c r="Y4706" s="68" t="str">
        <f>Table49[[#This Row],[PO Number]]&amp;COUNTIFS($E$5:E4706,E4706)</f>
        <v>0</v>
      </c>
    </row>
    <row r="4707" spans="1:25" ht="14.7" customHeight="1" x14ac:dyDescent="0.3">
      <c r="A4707" s="1" t="str">
        <f>IF(Table49[[#This Row],[ITEM NAME]]="","",ROW()-4)</f>
        <v/>
      </c>
      <c r="B4707" s="68"/>
      <c r="C4707" s="4" t="str">
        <f>IFERROR(VLOOKUP(B4707,Table14[],3,0),"")</f>
        <v/>
      </c>
      <c r="D4707" s="4" t="str">
        <f>IFERROR(VLOOKUP(B4707,Table14[],2,0),"")</f>
        <v/>
      </c>
      <c r="E4707" s="4"/>
      <c r="H4707" s="41" t="str">
        <f>IFERROR(VLOOKUP(Table49[[#This Row],[ITEM CODE]],Table2[[Item Code]:[Master Name]],2,0),"")</f>
        <v/>
      </c>
      <c r="I4707" s="41"/>
      <c r="J4707" s="65" t="str">
        <f>IFERROR(VLOOKUP(Table49[[#This Row],[ITEM CODE]],Table2[[Item Code]:[Master Name]],3,0),"")</f>
        <v/>
      </c>
      <c r="K4707" s="1" t="str">
        <f>IFERROR(VLOOKUP(Table49[[#This Row],[ITEM CODE]],Table2[[Item Code]:[Master Name]],9,0),"")</f>
        <v/>
      </c>
      <c r="L4707" s="1" t="str">
        <f>IFERROR(VLOOKUP(Table49[[#This Row],[ITEM CODE]],Table2[[Item Code]:[Master Name]],8,0),"")</f>
        <v/>
      </c>
      <c r="M4707" s="41"/>
      <c r="N4707" s="66">
        <f>IFERROR(VLOOKUP(Table49[[#This Row],[ITEM CODE]],Table2[[#All],[Item Code]:[Unit Cost]],10,0),0)</f>
        <v>0</v>
      </c>
      <c r="O4707" s="134">
        <f>IFERROR(VLOOKUP(Table49[[#This Row],[ITEM CODE]],Table2[[#All],[Item Code]:[Unit Cost]],10,0),0)</f>
        <v>0</v>
      </c>
      <c r="P4707" s="56"/>
      <c r="Q4707" s="58"/>
      <c r="R4707" s="58">
        <f>Table49[[#This Row],[QUANTITY]]*Table49[[#This Row],[INV Prices]]</f>
        <v>0</v>
      </c>
      <c r="S4707" s="67"/>
      <c r="V4707" s="41"/>
      <c r="W4707" s="4" t="str">
        <f>IFERROR(VLOOKUP(Table49[[#This Row],[ITEM CODE]],Table2[[Item Code]:[Category ]],6,0),"")</f>
        <v/>
      </c>
      <c r="X4707" s="1" t="str">
        <f>IFERROR(VLOOKUP(Table49[[#This Row],[ITEM CODE]],Table2[[Item Code]:[Sub Category]],7,0),"")</f>
        <v/>
      </c>
      <c r="Y4707" s="68" t="str">
        <f>Table49[[#This Row],[PO Number]]&amp;COUNTIFS($E$5:E4707,E4707)</f>
        <v>0</v>
      </c>
    </row>
    <row r="4708" spans="1:25" ht="14.7" customHeight="1" x14ac:dyDescent="0.3">
      <c r="A4708" s="1" t="str">
        <f>IF(Table49[[#This Row],[ITEM NAME]]="","",ROW()-4)</f>
        <v/>
      </c>
      <c r="B4708" s="68"/>
      <c r="C4708" s="4" t="str">
        <f>IFERROR(VLOOKUP(B4708,Table14[],3,0),"")</f>
        <v/>
      </c>
      <c r="D4708" s="4" t="str">
        <f>IFERROR(VLOOKUP(B4708,Table14[],2,0),"")</f>
        <v/>
      </c>
      <c r="E4708" s="4"/>
      <c r="H4708" s="41" t="str">
        <f>IFERROR(VLOOKUP(Table49[[#This Row],[ITEM CODE]],Table2[[Item Code]:[Master Name]],2,0),"")</f>
        <v/>
      </c>
      <c r="I4708" s="41"/>
      <c r="J4708" s="65" t="str">
        <f>IFERROR(VLOOKUP(Table49[[#This Row],[ITEM CODE]],Table2[[Item Code]:[Master Name]],3,0),"")</f>
        <v/>
      </c>
      <c r="K4708" s="1" t="str">
        <f>IFERROR(VLOOKUP(Table49[[#This Row],[ITEM CODE]],Table2[[Item Code]:[Master Name]],9,0),"")</f>
        <v/>
      </c>
      <c r="L4708" s="1" t="str">
        <f>IFERROR(VLOOKUP(Table49[[#This Row],[ITEM CODE]],Table2[[Item Code]:[Master Name]],8,0),"")</f>
        <v/>
      </c>
      <c r="M4708" s="41"/>
      <c r="N4708" s="66">
        <f>IFERROR(VLOOKUP(Table49[[#This Row],[ITEM CODE]],Table2[[#All],[Item Code]:[Unit Cost]],10,0),0)</f>
        <v>0</v>
      </c>
      <c r="O4708" s="134">
        <f>IFERROR(VLOOKUP(Table49[[#This Row],[ITEM CODE]],Table2[[#All],[Item Code]:[Unit Cost]],10,0),0)</f>
        <v>0</v>
      </c>
      <c r="P4708" s="56"/>
      <c r="Q4708" s="58"/>
      <c r="R4708" s="58">
        <f>Table49[[#This Row],[QUANTITY]]*Table49[[#This Row],[INV Prices]]</f>
        <v>0</v>
      </c>
      <c r="S4708" s="67"/>
      <c r="V4708" s="41"/>
      <c r="W4708" s="4" t="str">
        <f>IFERROR(VLOOKUP(Table49[[#This Row],[ITEM CODE]],Table2[[Item Code]:[Category ]],6,0),"")</f>
        <v/>
      </c>
      <c r="X4708" s="1" t="str">
        <f>IFERROR(VLOOKUP(Table49[[#This Row],[ITEM CODE]],Table2[[Item Code]:[Sub Category]],7,0),"")</f>
        <v/>
      </c>
      <c r="Y4708" s="68" t="str">
        <f>Table49[[#This Row],[PO Number]]&amp;COUNTIFS($E$5:E4708,E4708)</f>
        <v>0</v>
      </c>
    </row>
    <row r="4709" spans="1:25" ht="14.7" customHeight="1" x14ac:dyDescent="0.3">
      <c r="A4709" s="1" t="str">
        <f>IF(Table49[[#This Row],[ITEM NAME]]="","",ROW()-4)</f>
        <v/>
      </c>
      <c r="B4709" s="68"/>
      <c r="C4709" s="4" t="str">
        <f>IFERROR(VLOOKUP(B4709,Table14[],3,0),"")</f>
        <v/>
      </c>
      <c r="D4709" s="4" t="str">
        <f>IFERROR(VLOOKUP(B4709,Table14[],2,0),"")</f>
        <v/>
      </c>
      <c r="E4709" s="4"/>
      <c r="H4709" s="41" t="str">
        <f>IFERROR(VLOOKUP(Table49[[#This Row],[ITEM CODE]],Table2[[Item Code]:[Master Name]],2,0),"")</f>
        <v/>
      </c>
      <c r="I4709" s="41"/>
      <c r="J4709" s="65" t="str">
        <f>IFERROR(VLOOKUP(Table49[[#This Row],[ITEM CODE]],Table2[[Item Code]:[Master Name]],3,0),"")</f>
        <v/>
      </c>
      <c r="K4709" s="1" t="str">
        <f>IFERROR(VLOOKUP(Table49[[#This Row],[ITEM CODE]],Table2[[Item Code]:[Master Name]],9,0),"")</f>
        <v/>
      </c>
      <c r="L4709" s="1" t="str">
        <f>IFERROR(VLOOKUP(Table49[[#This Row],[ITEM CODE]],Table2[[Item Code]:[Master Name]],8,0),"")</f>
        <v/>
      </c>
      <c r="M4709" s="41"/>
      <c r="N4709" s="66">
        <f>IFERROR(VLOOKUP(Table49[[#This Row],[ITEM CODE]],Table2[[#All],[Item Code]:[Unit Cost]],10,0),0)</f>
        <v>0</v>
      </c>
      <c r="O4709" s="134">
        <f>IFERROR(VLOOKUP(Table49[[#This Row],[ITEM CODE]],Table2[[#All],[Item Code]:[Unit Cost]],10,0),0)</f>
        <v>0</v>
      </c>
      <c r="P4709" s="56"/>
      <c r="Q4709" s="58"/>
      <c r="R4709" s="58">
        <f>Table49[[#This Row],[QUANTITY]]*Table49[[#This Row],[INV Prices]]</f>
        <v>0</v>
      </c>
      <c r="S4709" s="67"/>
      <c r="V4709" s="41"/>
      <c r="W4709" s="4" t="str">
        <f>IFERROR(VLOOKUP(Table49[[#This Row],[ITEM CODE]],Table2[[Item Code]:[Category ]],6,0),"")</f>
        <v/>
      </c>
      <c r="X4709" s="1" t="str">
        <f>IFERROR(VLOOKUP(Table49[[#This Row],[ITEM CODE]],Table2[[Item Code]:[Sub Category]],7,0),"")</f>
        <v/>
      </c>
      <c r="Y4709" s="68" t="str">
        <f>Table49[[#This Row],[PO Number]]&amp;COUNTIFS($E$5:E4709,E4709)</f>
        <v>0</v>
      </c>
    </row>
    <row r="4710" spans="1:25" ht="14.7" customHeight="1" x14ac:dyDescent="0.3">
      <c r="A4710" s="1" t="str">
        <f>IF(Table49[[#This Row],[ITEM NAME]]="","",ROW()-4)</f>
        <v/>
      </c>
      <c r="B4710" s="68"/>
      <c r="C4710" s="4" t="str">
        <f>IFERROR(VLOOKUP(B4710,Table14[],3,0),"")</f>
        <v/>
      </c>
      <c r="D4710" s="4" t="str">
        <f>IFERROR(VLOOKUP(B4710,Table14[],2,0),"")</f>
        <v/>
      </c>
      <c r="E4710" s="4"/>
      <c r="H4710" s="41" t="str">
        <f>IFERROR(VLOOKUP(Table49[[#This Row],[ITEM CODE]],Table2[[Item Code]:[Master Name]],2,0),"")</f>
        <v/>
      </c>
      <c r="I4710" s="41"/>
      <c r="J4710" s="65" t="str">
        <f>IFERROR(VLOOKUP(Table49[[#This Row],[ITEM CODE]],Table2[[Item Code]:[Master Name]],3,0),"")</f>
        <v/>
      </c>
      <c r="K4710" s="1" t="str">
        <f>IFERROR(VLOOKUP(Table49[[#This Row],[ITEM CODE]],Table2[[Item Code]:[Master Name]],9,0),"")</f>
        <v/>
      </c>
      <c r="L4710" s="1" t="str">
        <f>IFERROR(VLOOKUP(Table49[[#This Row],[ITEM CODE]],Table2[[Item Code]:[Master Name]],8,0),"")</f>
        <v/>
      </c>
      <c r="M4710" s="41"/>
      <c r="N4710" s="66">
        <f>IFERROR(VLOOKUP(Table49[[#This Row],[ITEM CODE]],Table2[[#All],[Item Code]:[Unit Cost]],10,0),0)</f>
        <v>0</v>
      </c>
      <c r="O4710" s="134">
        <f>IFERROR(VLOOKUP(Table49[[#This Row],[ITEM CODE]],Table2[[#All],[Item Code]:[Unit Cost]],10,0),0)</f>
        <v>0</v>
      </c>
      <c r="P4710" s="56"/>
      <c r="Q4710" s="58"/>
      <c r="R4710" s="58">
        <f>Table49[[#This Row],[QUANTITY]]*Table49[[#This Row],[INV Prices]]</f>
        <v>0</v>
      </c>
      <c r="S4710" s="67"/>
      <c r="V4710" s="41"/>
      <c r="W4710" s="4" t="str">
        <f>IFERROR(VLOOKUP(Table49[[#This Row],[ITEM CODE]],Table2[[Item Code]:[Category ]],6,0),"")</f>
        <v/>
      </c>
      <c r="X4710" s="1" t="str">
        <f>IFERROR(VLOOKUP(Table49[[#This Row],[ITEM CODE]],Table2[[Item Code]:[Sub Category]],7,0),"")</f>
        <v/>
      </c>
      <c r="Y4710" s="68" t="str">
        <f>Table49[[#This Row],[PO Number]]&amp;COUNTIFS($E$5:E4710,E4710)</f>
        <v>0</v>
      </c>
    </row>
    <row r="4711" spans="1:25" ht="14.7" customHeight="1" x14ac:dyDescent="0.3">
      <c r="A4711" s="1" t="str">
        <f>IF(Table49[[#This Row],[ITEM NAME]]="","",ROW()-4)</f>
        <v/>
      </c>
      <c r="B4711" s="68"/>
      <c r="C4711" s="4" t="str">
        <f>IFERROR(VLOOKUP(B4711,Table14[],3,0),"")</f>
        <v/>
      </c>
      <c r="D4711" s="4" t="str">
        <f>IFERROR(VLOOKUP(B4711,Table14[],2,0),"")</f>
        <v/>
      </c>
      <c r="E4711" s="4"/>
      <c r="H4711" s="41" t="str">
        <f>IFERROR(VLOOKUP(Table49[[#This Row],[ITEM CODE]],Table2[[Item Code]:[Master Name]],2,0),"")</f>
        <v/>
      </c>
      <c r="I4711" s="41"/>
      <c r="J4711" s="65" t="str">
        <f>IFERROR(VLOOKUP(Table49[[#This Row],[ITEM CODE]],Table2[[Item Code]:[Master Name]],3,0),"")</f>
        <v/>
      </c>
      <c r="K4711" s="1" t="str">
        <f>IFERROR(VLOOKUP(Table49[[#This Row],[ITEM CODE]],Table2[[Item Code]:[Master Name]],9,0),"")</f>
        <v/>
      </c>
      <c r="L4711" s="1" t="str">
        <f>IFERROR(VLOOKUP(Table49[[#This Row],[ITEM CODE]],Table2[[Item Code]:[Master Name]],8,0),"")</f>
        <v/>
      </c>
      <c r="M4711" s="41"/>
      <c r="N4711" s="66">
        <f>IFERROR(VLOOKUP(Table49[[#This Row],[ITEM CODE]],Table2[[#All],[Item Code]:[Unit Cost]],10,0),0)</f>
        <v>0</v>
      </c>
      <c r="O4711" s="134">
        <f>IFERROR(VLOOKUP(Table49[[#This Row],[ITEM CODE]],Table2[[#All],[Item Code]:[Unit Cost]],10,0),0)</f>
        <v>0</v>
      </c>
      <c r="P4711" s="56"/>
      <c r="Q4711" s="58"/>
      <c r="R4711" s="58">
        <f>Table49[[#This Row],[QUANTITY]]*Table49[[#This Row],[INV Prices]]</f>
        <v>0</v>
      </c>
      <c r="S4711" s="67"/>
      <c r="V4711" s="41"/>
      <c r="W4711" s="4" t="str">
        <f>IFERROR(VLOOKUP(Table49[[#This Row],[ITEM CODE]],Table2[[Item Code]:[Category ]],6,0),"")</f>
        <v/>
      </c>
      <c r="X4711" s="1" t="str">
        <f>IFERROR(VLOOKUP(Table49[[#This Row],[ITEM CODE]],Table2[[Item Code]:[Sub Category]],7,0),"")</f>
        <v/>
      </c>
      <c r="Y4711" s="68" t="str">
        <f>Table49[[#This Row],[PO Number]]&amp;COUNTIFS($E$5:E4711,E4711)</f>
        <v>0</v>
      </c>
    </row>
    <row r="4712" spans="1:25" ht="14.7" customHeight="1" x14ac:dyDescent="0.3">
      <c r="A4712" s="1" t="str">
        <f>IF(Table49[[#This Row],[ITEM NAME]]="","",ROW()-4)</f>
        <v/>
      </c>
      <c r="B4712" s="68"/>
      <c r="C4712" s="4" t="str">
        <f>IFERROR(VLOOKUP(B4712,Table14[],3,0),"")</f>
        <v/>
      </c>
      <c r="D4712" s="4" t="str">
        <f>IFERROR(VLOOKUP(B4712,Table14[],2,0),"")</f>
        <v/>
      </c>
      <c r="E4712" s="4"/>
      <c r="H4712" s="41" t="str">
        <f>IFERROR(VLOOKUP(Table49[[#This Row],[ITEM CODE]],Table2[[Item Code]:[Master Name]],2,0),"")</f>
        <v/>
      </c>
      <c r="I4712" s="41"/>
      <c r="J4712" s="65" t="str">
        <f>IFERROR(VLOOKUP(Table49[[#This Row],[ITEM CODE]],Table2[[Item Code]:[Master Name]],3,0),"")</f>
        <v/>
      </c>
      <c r="K4712" s="1" t="str">
        <f>IFERROR(VLOOKUP(Table49[[#This Row],[ITEM CODE]],Table2[[Item Code]:[Master Name]],9,0),"")</f>
        <v/>
      </c>
      <c r="L4712" s="1" t="str">
        <f>IFERROR(VLOOKUP(Table49[[#This Row],[ITEM CODE]],Table2[[Item Code]:[Master Name]],8,0),"")</f>
        <v/>
      </c>
      <c r="M4712" s="41"/>
      <c r="N4712" s="66">
        <f>IFERROR(VLOOKUP(Table49[[#This Row],[ITEM CODE]],Table2[[#All],[Item Code]:[Unit Cost]],10,0),0)</f>
        <v>0</v>
      </c>
      <c r="O4712" s="134">
        <f>IFERROR(VLOOKUP(Table49[[#This Row],[ITEM CODE]],Table2[[#All],[Item Code]:[Unit Cost]],10,0),0)</f>
        <v>0</v>
      </c>
      <c r="P4712" s="56"/>
      <c r="Q4712" s="58"/>
      <c r="R4712" s="58">
        <f>Table49[[#This Row],[QUANTITY]]*Table49[[#This Row],[INV Prices]]</f>
        <v>0</v>
      </c>
      <c r="S4712" s="67"/>
      <c r="V4712" s="41"/>
      <c r="W4712" s="4" t="str">
        <f>IFERROR(VLOOKUP(Table49[[#This Row],[ITEM CODE]],Table2[[Item Code]:[Category ]],6,0),"")</f>
        <v/>
      </c>
      <c r="X4712" s="1" t="str">
        <f>IFERROR(VLOOKUP(Table49[[#This Row],[ITEM CODE]],Table2[[Item Code]:[Sub Category]],7,0),"")</f>
        <v/>
      </c>
      <c r="Y4712" s="68" t="str">
        <f>Table49[[#This Row],[PO Number]]&amp;COUNTIFS($E$5:E4712,E4712)</f>
        <v>0</v>
      </c>
    </row>
    <row r="4713" spans="1:25" ht="14.7" customHeight="1" x14ac:dyDescent="0.3">
      <c r="A4713" s="1" t="str">
        <f>IF(Table49[[#This Row],[ITEM NAME]]="","",ROW()-4)</f>
        <v/>
      </c>
      <c r="B4713" s="68"/>
      <c r="C4713" s="4" t="str">
        <f>IFERROR(VLOOKUP(B4713,Table14[],3,0),"")</f>
        <v/>
      </c>
      <c r="D4713" s="4" t="str">
        <f>IFERROR(VLOOKUP(B4713,Table14[],2,0),"")</f>
        <v/>
      </c>
      <c r="E4713" s="4"/>
      <c r="H4713" s="41" t="str">
        <f>IFERROR(VLOOKUP(Table49[[#This Row],[ITEM CODE]],Table2[[Item Code]:[Master Name]],2,0),"")</f>
        <v/>
      </c>
      <c r="I4713" s="41"/>
      <c r="J4713" s="65" t="str">
        <f>IFERROR(VLOOKUP(Table49[[#This Row],[ITEM CODE]],Table2[[Item Code]:[Master Name]],3,0),"")</f>
        <v/>
      </c>
      <c r="K4713" s="1" t="str">
        <f>IFERROR(VLOOKUP(Table49[[#This Row],[ITEM CODE]],Table2[[Item Code]:[Master Name]],9,0),"")</f>
        <v/>
      </c>
      <c r="L4713" s="1" t="str">
        <f>IFERROR(VLOOKUP(Table49[[#This Row],[ITEM CODE]],Table2[[Item Code]:[Master Name]],8,0),"")</f>
        <v/>
      </c>
      <c r="M4713" s="41"/>
      <c r="N4713" s="66">
        <f>IFERROR(VLOOKUP(Table49[[#This Row],[ITEM CODE]],Table2[[#All],[Item Code]:[Unit Cost]],10,0),0)</f>
        <v>0</v>
      </c>
      <c r="O4713" s="134">
        <f>IFERROR(VLOOKUP(Table49[[#This Row],[ITEM CODE]],Table2[[#All],[Item Code]:[Unit Cost]],10,0),0)</f>
        <v>0</v>
      </c>
      <c r="P4713" s="56"/>
      <c r="Q4713" s="58"/>
      <c r="R4713" s="58">
        <f>Table49[[#This Row],[QUANTITY]]*Table49[[#This Row],[INV Prices]]</f>
        <v>0</v>
      </c>
      <c r="S4713" s="67"/>
      <c r="V4713" s="41"/>
      <c r="W4713" s="4" t="str">
        <f>IFERROR(VLOOKUP(Table49[[#This Row],[ITEM CODE]],Table2[[Item Code]:[Category ]],6,0),"")</f>
        <v/>
      </c>
      <c r="X4713" s="1" t="str">
        <f>IFERROR(VLOOKUP(Table49[[#This Row],[ITEM CODE]],Table2[[Item Code]:[Sub Category]],7,0),"")</f>
        <v/>
      </c>
      <c r="Y4713" s="68" t="str">
        <f>Table49[[#This Row],[PO Number]]&amp;COUNTIFS($E$5:E4713,E4713)</f>
        <v>0</v>
      </c>
    </row>
    <row r="4714" spans="1:25" ht="14.7" customHeight="1" x14ac:dyDescent="0.3">
      <c r="A4714" s="1" t="str">
        <f>IF(Table49[[#This Row],[ITEM NAME]]="","",ROW()-4)</f>
        <v/>
      </c>
      <c r="B4714" s="68"/>
      <c r="C4714" s="4" t="str">
        <f>IFERROR(VLOOKUP(B4714,Table14[],3,0),"")</f>
        <v/>
      </c>
      <c r="D4714" s="4" t="str">
        <f>IFERROR(VLOOKUP(B4714,Table14[],2,0),"")</f>
        <v/>
      </c>
      <c r="E4714" s="4"/>
      <c r="H4714" s="41" t="str">
        <f>IFERROR(VLOOKUP(Table49[[#This Row],[ITEM CODE]],Table2[[Item Code]:[Master Name]],2,0),"")</f>
        <v/>
      </c>
      <c r="I4714" s="41"/>
      <c r="J4714" s="65" t="str">
        <f>IFERROR(VLOOKUP(Table49[[#This Row],[ITEM CODE]],Table2[[Item Code]:[Master Name]],3,0),"")</f>
        <v/>
      </c>
      <c r="K4714" s="1" t="str">
        <f>IFERROR(VLOOKUP(Table49[[#This Row],[ITEM CODE]],Table2[[Item Code]:[Master Name]],9,0),"")</f>
        <v/>
      </c>
      <c r="L4714" s="1" t="str">
        <f>IFERROR(VLOOKUP(Table49[[#This Row],[ITEM CODE]],Table2[[Item Code]:[Master Name]],8,0),"")</f>
        <v/>
      </c>
      <c r="M4714" s="41"/>
      <c r="N4714" s="66">
        <f>IFERROR(VLOOKUP(Table49[[#This Row],[ITEM CODE]],Table2[[#All],[Item Code]:[Unit Cost]],10,0),0)</f>
        <v>0</v>
      </c>
      <c r="O4714" s="134">
        <f>IFERROR(VLOOKUP(Table49[[#This Row],[ITEM CODE]],Table2[[#All],[Item Code]:[Unit Cost]],10,0),0)</f>
        <v>0</v>
      </c>
      <c r="P4714" s="56"/>
      <c r="Q4714" s="58"/>
      <c r="R4714" s="58">
        <f>Table49[[#This Row],[QUANTITY]]*Table49[[#This Row],[INV Prices]]</f>
        <v>0</v>
      </c>
      <c r="S4714" s="67"/>
      <c r="V4714" s="41"/>
      <c r="W4714" s="4" t="str">
        <f>IFERROR(VLOOKUP(Table49[[#This Row],[ITEM CODE]],Table2[[Item Code]:[Category ]],6,0),"")</f>
        <v/>
      </c>
      <c r="X4714" s="1" t="str">
        <f>IFERROR(VLOOKUP(Table49[[#This Row],[ITEM CODE]],Table2[[Item Code]:[Sub Category]],7,0),"")</f>
        <v/>
      </c>
      <c r="Y4714" s="68" t="str">
        <f>Table49[[#This Row],[PO Number]]&amp;COUNTIFS($E$5:E4714,E4714)</f>
        <v>0</v>
      </c>
    </row>
    <row r="4715" spans="1:25" ht="14.7" customHeight="1" x14ac:dyDescent="0.3">
      <c r="A4715" s="1" t="str">
        <f>IF(Table49[[#This Row],[ITEM NAME]]="","",ROW()-4)</f>
        <v/>
      </c>
      <c r="B4715" s="68"/>
      <c r="C4715" s="4" t="str">
        <f>IFERROR(VLOOKUP(B4715,Table14[],3,0),"")</f>
        <v/>
      </c>
      <c r="D4715" s="4" t="str">
        <f>IFERROR(VLOOKUP(B4715,Table14[],2,0),"")</f>
        <v/>
      </c>
      <c r="E4715" s="4"/>
      <c r="H4715" s="41" t="str">
        <f>IFERROR(VLOOKUP(Table49[[#This Row],[ITEM CODE]],Table2[[Item Code]:[Master Name]],2,0),"")</f>
        <v/>
      </c>
      <c r="I4715" s="41"/>
      <c r="J4715" s="65" t="str">
        <f>IFERROR(VLOOKUP(Table49[[#This Row],[ITEM CODE]],Table2[[Item Code]:[Master Name]],3,0),"")</f>
        <v/>
      </c>
      <c r="K4715" s="1" t="str">
        <f>IFERROR(VLOOKUP(Table49[[#This Row],[ITEM CODE]],Table2[[Item Code]:[Master Name]],9,0),"")</f>
        <v/>
      </c>
      <c r="L4715" s="1" t="str">
        <f>IFERROR(VLOOKUP(Table49[[#This Row],[ITEM CODE]],Table2[[Item Code]:[Master Name]],8,0),"")</f>
        <v/>
      </c>
      <c r="M4715" s="41"/>
      <c r="N4715" s="66">
        <f>IFERROR(VLOOKUP(Table49[[#This Row],[ITEM CODE]],Table2[[#All],[Item Code]:[Unit Cost]],10,0),0)</f>
        <v>0</v>
      </c>
      <c r="O4715" s="134">
        <f>IFERROR(VLOOKUP(Table49[[#This Row],[ITEM CODE]],Table2[[#All],[Item Code]:[Unit Cost]],10,0),0)</f>
        <v>0</v>
      </c>
      <c r="P4715" s="56"/>
      <c r="Q4715" s="58"/>
      <c r="R4715" s="58">
        <f>Table49[[#This Row],[QUANTITY]]*Table49[[#This Row],[INV Prices]]</f>
        <v>0</v>
      </c>
      <c r="S4715" s="67"/>
      <c r="V4715" s="41"/>
      <c r="W4715" s="4" t="str">
        <f>IFERROR(VLOOKUP(Table49[[#This Row],[ITEM CODE]],Table2[[Item Code]:[Category ]],6,0),"")</f>
        <v/>
      </c>
      <c r="X4715" s="1" t="str">
        <f>IFERROR(VLOOKUP(Table49[[#This Row],[ITEM CODE]],Table2[[Item Code]:[Sub Category]],7,0),"")</f>
        <v/>
      </c>
      <c r="Y4715" s="68" t="str">
        <f>Table49[[#This Row],[PO Number]]&amp;COUNTIFS($E$5:E4715,E4715)</f>
        <v>0</v>
      </c>
    </row>
    <row r="4716" spans="1:25" ht="14.7" customHeight="1" x14ac:dyDescent="0.3">
      <c r="A4716" s="1" t="str">
        <f>IF(Table49[[#This Row],[ITEM NAME]]="","",ROW()-4)</f>
        <v/>
      </c>
      <c r="B4716" s="68"/>
      <c r="C4716" s="4" t="str">
        <f>IFERROR(VLOOKUP(B4716,Table14[],3,0),"")</f>
        <v/>
      </c>
      <c r="D4716" s="4" t="str">
        <f>IFERROR(VLOOKUP(B4716,Table14[],2,0),"")</f>
        <v/>
      </c>
      <c r="E4716" s="4"/>
      <c r="H4716" s="41" t="str">
        <f>IFERROR(VLOOKUP(Table49[[#This Row],[ITEM CODE]],Table2[[Item Code]:[Master Name]],2,0),"")</f>
        <v/>
      </c>
      <c r="I4716" s="41"/>
      <c r="J4716" s="65" t="str">
        <f>IFERROR(VLOOKUP(Table49[[#This Row],[ITEM CODE]],Table2[[Item Code]:[Master Name]],3,0),"")</f>
        <v/>
      </c>
      <c r="K4716" s="1" t="str">
        <f>IFERROR(VLOOKUP(Table49[[#This Row],[ITEM CODE]],Table2[[Item Code]:[Master Name]],9,0),"")</f>
        <v/>
      </c>
      <c r="L4716" s="1" t="str">
        <f>IFERROR(VLOOKUP(Table49[[#This Row],[ITEM CODE]],Table2[[Item Code]:[Master Name]],8,0),"")</f>
        <v/>
      </c>
      <c r="M4716" s="41"/>
      <c r="N4716" s="66">
        <f>IFERROR(VLOOKUP(Table49[[#This Row],[ITEM CODE]],Table2[[#All],[Item Code]:[Unit Cost]],10,0),0)</f>
        <v>0</v>
      </c>
      <c r="O4716" s="134">
        <f>IFERROR(VLOOKUP(Table49[[#This Row],[ITEM CODE]],Table2[[#All],[Item Code]:[Unit Cost]],10,0),0)</f>
        <v>0</v>
      </c>
      <c r="P4716" s="56"/>
      <c r="Q4716" s="58"/>
      <c r="R4716" s="58">
        <f>Table49[[#This Row],[QUANTITY]]*Table49[[#This Row],[INV Prices]]</f>
        <v>0</v>
      </c>
      <c r="S4716" s="67"/>
      <c r="V4716" s="41"/>
      <c r="W4716" s="4" t="str">
        <f>IFERROR(VLOOKUP(Table49[[#This Row],[ITEM CODE]],Table2[[Item Code]:[Category ]],6,0),"")</f>
        <v/>
      </c>
      <c r="X4716" s="1" t="str">
        <f>IFERROR(VLOOKUP(Table49[[#This Row],[ITEM CODE]],Table2[[Item Code]:[Sub Category]],7,0),"")</f>
        <v/>
      </c>
      <c r="Y4716" s="68" t="str">
        <f>Table49[[#This Row],[PO Number]]&amp;COUNTIFS($E$5:E4716,E4716)</f>
        <v>0</v>
      </c>
    </row>
    <row r="4717" spans="1:25" ht="14.7" customHeight="1" x14ac:dyDescent="0.3">
      <c r="A4717" s="1" t="str">
        <f>IF(Table49[[#This Row],[ITEM NAME]]="","",ROW()-4)</f>
        <v/>
      </c>
      <c r="B4717" s="68"/>
      <c r="C4717" s="4" t="str">
        <f>IFERROR(VLOOKUP(B4717,Table14[],3,0),"")</f>
        <v/>
      </c>
      <c r="D4717" s="4" t="str">
        <f>IFERROR(VLOOKUP(B4717,Table14[],2,0),"")</f>
        <v/>
      </c>
      <c r="E4717" s="4"/>
      <c r="H4717" s="41" t="str">
        <f>IFERROR(VLOOKUP(Table49[[#This Row],[ITEM CODE]],Table2[[Item Code]:[Master Name]],2,0),"")</f>
        <v/>
      </c>
      <c r="I4717" s="41"/>
      <c r="J4717" s="65" t="str">
        <f>IFERROR(VLOOKUP(Table49[[#This Row],[ITEM CODE]],Table2[[Item Code]:[Master Name]],3,0),"")</f>
        <v/>
      </c>
      <c r="K4717" s="1" t="str">
        <f>IFERROR(VLOOKUP(Table49[[#This Row],[ITEM CODE]],Table2[[Item Code]:[Master Name]],9,0),"")</f>
        <v/>
      </c>
      <c r="L4717" s="1" t="str">
        <f>IFERROR(VLOOKUP(Table49[[#This Row],[ITEM CODE]],Table2[[Item Code]:[Master Name]],8,0),"")</f>
        <v/>
      </c>
      <c r="M4717" s="41"/>
      <c r="N4717" s="66">
        <f>IFERROR(VLOOKUP(Table49[[#This Row],[ITEM CODE]],Table2[[#All],[Item Code]:[Unit Cost]],10,0),0)</f>
        <v>0</v>
      </c>
      <c r="O4717" s="134">
        <f>IFERROR(VLOOKUP(Table49[[#This Row],[ITEM CODE]],Table2[[#All],[Item Code]:[Unit Cost]],10,0),0)</f>
        <v>0</v>
      </c>
      <c r="P4717" s="56"/>
      <c r="Q4717" s="58"/>
      <c r="R4717" s="58">
        <f>Table49[[#This Row],[QUANTITY]]*Table49[[#This Row],[INV Prices]]</f>
        <v>0</v>
      </c>
      <c r="S4717" s="67"/>
      <c r="V4717" s="41"/>
      <c r="W4717" s="4" t="str">
        <f>IFERROR(VLOOKUP(Table49[[#This Row],[ITEM CODE]],Table2[[Item Code]:[Category ]],6,0),"")</f>
        <v/>
      </c>
      <c r="X4717" s="1" t="str">
        <f>IFERROR(VLOOKUP(Table49[[#This Row],[ITEM CODE]],Table2[[Item Code]:[Sub Category]],7,0),"")</f>
        <v/>
      </c>
      <c r="Y4717" s="68" t="str">
        <f>Table49[[#This Row],[PO Number]]&amp;COUNTIFS($E$5:E4717,E4717)</f>
        <v>0</v>
      </c>
    </row>
    <row r="4718" spans="1:25" ht="14.7" customHeight="1" x14ac:dyDescent="0.3">
      <c r="A4718" s="1" t="str">
        <f>IF(Table49[[#This Row],[ITEM NAME]]="","",ROW()-4)</f>
        <v/>
      </c>
      <c r="B4718" s="68"/>
      <c r="C4718" s="4" t="str">
        <f>IFERROR(VLOOKUP(B4718,Table14[],3,0),"")</f>
        <v/>
      </c>
      <c r="D4718" s="4" t="str">
        <f>IFERROR(VLOOKUP(B4718,Table14[],2,0),"")</f>
        <v/>
      </c>
      <c r="E4718" s="4"/>
      <c r="H4718" s="41" t="str">
        <f>IFERROR(VLOOKUP(Table49[[#This Row],[ITEM CODE]],Table2[[Item Code]:[Master Name]],2,0),"")</f>
        <v/>
      </c>
      <c r="I4718" s="41"/>
      <c r="J4718" s="65" t="str">
        <f>IFERROR(VLOOKUP(Table49[[#This Row],[ITEM CODE]],Table2[[Item Code]:[Master Name]],3,0),"")</f>
        <v/>
      </c>
      <c r="K4718" s="1" t="str">
        <f>IFERROR(VLOOKUP(Table49[[#This Row],[ITEM CODE]],Table2[[Item Code]:[Master Name]],9,0),"")</f>
        <v/>
      </c>
      <c r="L4718" s="1" t="str">
        <f>IFERROR(VLOOKUP(Table49[[#This Row],[ITEM CODE]],Table2[[Item Code]:[Master Name]],8,0),"")</f>
        <v/>
      </c>
      <c r="M4718" s="41"/>
      <c r="N4718" s="66">
        <f>IFERROR(VLOOKUP(Table49[[#This Row],[ITEM CODE]],Table2[[#All],[Item Code]:[Unit Cost]],10,0),0)</f>
        <v>0</v>
      </c>
      <c r="O4718" s="134">
        <f>IFERROR(VLOOKUP(Table49[[#This Row],[ITEM CODE]],Table2[[#All],[Item Code]:[Unit Cost]],10,0),0)</f>
        <v>0</v>
      </c>
      <c r="P4718" s="56"/>
      <c r="Q4718" s="58"/>
      <c r="R4718" s="58">
        <f>Table49[[#This Row],[QUANTITY]]*Table49[[#This Row],[INV Prices]]</f>
        <v>0</v>
      </c>
      <c r="S4718" s="67"/>
      <c r="V4718" s="41"/>
      <c r="W4718" s="4" t="str">
        <f>IFERROR(VLOOKUP(Table49[[#This Row],[ITEM CODE]],Table2[[Item Code]:[Category ]],6,0),"")</f>
        <v/>
      </c>
      <c r="X4718" s="1" t="str">
        <f>IFERROR(VLOOKUP(Table49[[#This Row],[ITEM CODE]],Table2[[Item Code]:[Sub Category]],7,0),"")</f>
        <v/>
      </c>
      <c r="Y4718" s="68" t="str">
        <f>Table49[[#This Row],[PO Number]]&amp;COUNTIFS($E$5:E4718,E4718)</f>
        <v>0</v>
      </c>
    </row>
    <row r="4719" spans="1:25" ht="14.7" customHeight="1" x14ac:dyDescent="0.3">
      <c r="A4719" s="1" t="str">
        <f>IF(Table49[[#This Row],[ITEM NAME]]="","",ROW()-4)</f>
        <v/>
      </c>
      <c r="B4719" s="68"/>
      <c r="C4719" s="4" t="str">
        <f>IFERROR(VLOOKUP(B4719,Table14[],3,0),"")</f>
        <v/>
      </c>
      <c r="D4719" s="4" t="str">
        <f>IFERROR(VLOOKUP(B4719,Table14[],2,0),"")</f>
        <v/>
      </c>
      <c r="E4719" s="4"/>
      <c r="H4719" s="41" t="str">
        <f>IFERROR(VLOOKUP(Table49[[#This Row],[ITEM CODE]],Table2[[Item Code]:[Master Name]],2,0),"")</f>
        <v/>
      </c>
      <c r="I4719" s="41"/>
      <c r="J4719" s="65" t="str">
        <f>IFERROR(VLOOKUP(Table49[[#This Row],[ITEM CODE]],Table2[[Item Code]:[Master Name]],3,0),"")</f>
        <v/>
      </c>
      <c r="K4719" s="1" t="str">
        <f>IFERROR(VLOOKUP(Table49[[#This Row],[ITEM CODE]],Table2[[Item Code]:[Master Name]],9,0),"")</f>
        <v/>
      </c>
      <c r="L4719" s="1" t="str">
        <f>IFERROR(VLOOKUP(Table49[[#This Row],[ITEM CODE]],Table2[[Item Code]:[Master Name]],8,0),"")</f>
        <v/>
      </c>
      <c r="M4719" s="41"/>
      <c r="N4719" s="66">
        <f>IFERROR(VLOOKUP(Table49[[#This Row],[ITEM CODE]],Table2[[#All],[Item Code]:[Unit Cost]],10,0),0)</f>
        <v>0</v>
      </c>
      <c r="O4719" s="134">
        <f>IFERROR(VLOOKUP(Table49[[#This Row],[ITEM CODE]],Table2[[#All],[Item Code]:[Unit Cost]],10,0),0)</f>
        <v>0</v>
      </c>
      <c r="P4719" s="56"/>
      <c r="Q4719" s="58"/>
      <c r="R4719" s="58">
        <f>Table49[[#This Row],[QUANTITY]]*Table49[[#This Row],[INV Prices]]</f>
        <v>0</v>
      </c>
      <c r="S4719" s="67"/>
      <c r="V4719" s="41"/>
      <c r="W4719" s="4" t="str">
        <f>IFERROR(VLOOKUP(Table49[[#This Row],[ITEM CODE]],Table2[[Item Code]:[Category ]],6,0),"")</f>
        <v/>
      </c>
      <c r="X4719" s="1" t="str">
        <f>IFERROR(VLOOKUP(Table49[[#This Row],[ITEM CODE]],Table2[[Item Code]:[Sub Category]],7,0),"")</f>
        <v/>
      </c>
      <c r="Y4719" s="68" t="str">
        <f>Table49[[#This Row],[PO Number]]&amp;COUNTIFS($E$5:E4719,E4719)</f>
        <v>0</v>
      </c>
    </row>
    <row r="4720" spans="1:25" ht="14.7" customHeight="1" x14ac:dyDescent="0.3">
      <c r="A4720" s="1" t="str">
        <f>IF(Table49[[#This Row],[ITEM NAME]]="","",ROW()-4)</f>
        <v/>
      </c>
      <c r="B4720" s="68"/>
      <c r="C4720" s="4" t="str">
        <f>IFERROR(VLOOKUP(B4720,Table14[],3,0),"")</f>
        <v/>
      </c>
      <c r="D4720" s="4" t="str">
        <f>IFERROR(VLOOKUP(B4720,Table14[],2,0),"")</f>
        <v/>
      </c>
      <c r="E4720" s="4"/>
      <c r="H4720" s="41" t="str">
        <f>IFERROR(VLOOKUP(Table49[[#This Row],[ITEM CODE]],Table2[[Item Code]:[Master Name]],2,0),"")</f>
        <v/>
      </c>
      <c r="I4720" s="41"/>
      <c r="J4720" s="65" t="str">
        <f>IFERROR(VLOOKUP(Table49[[#This Row],[ITEM CODE]],Table2[[Item Code]:[Master Name]],3,0),"")</f>
        <v/>
      </c>
      <c r="K4720" s="1" t="str">
        <f>IFERROR(VLOOKUP(Table49[[#This Row],[ITEM CODE]],Table2[[Item Code]:[Master Name]],9,0),"")</f>
        <v/>
      </c>
      <c r="L4720" s="1" t="str">
        <f>IFERROR(VLOOKUP(Table49[[#This Row],[ITEM CODE]],Table2[[Item Code]:[Master Name]],8,0),"")</f>
        <v/>
      </c>
      <c r="M4720" s="41"/>
      <c r="N4720" s="66">
        <f>IFERROR(VLOOKUP(Table49[[#This Row],[ITEM CODE]],Table2[[#All],[Item Code]:[Unit Cost]],10,0),0)</f>
        <v>0</v>
      </c>
      <c r="O4720" s="134">
        <f>IFERROR(VLOOKUP(Table49[[#This Row],[ITEM CODE]],Table2[[#All],[Item Code]:[Unit Cost]],10,0),0)</f>
        <v>0</v>
      </c>
      <c r="P4720" s="56"/>
      <c r="Q4720" s="58"/>
      <c r="R4720" s="58">
        <f>Table49[[#This Row],[QUANTITY]]*Table49[[#This Row],[INV Prices]]</f>
        <v>0</v>
      </c>
      <c r="S4720" s="67"/>
      <c r="V4720" s="41"/>
      <c r="W4720" s="4" t="str">
        <f>IFERROR(VLOOKUP(Table49[[#This Row],[ITEM CODE]],Table2[[Item Code]:[Category ]],6,0),"")</f>
        <v/>
      </c>
      <c r="X4720" s="1" t="str">
        <f>IFERROR(VLOOKUP(Table49[[#This Row],[ITEM CODE]],Table2[[Item Code]:[Sub Category]],7,0),"")</f>
        <v/>
      </c>
      <c r="Y4720" s="68" t="str">
        <f>Table49[[#This Row],[PO Number]]&amp;COUNTIFS($E$5:E4720,E4720)</f>
        <v>0</v>
      </c>
    </row>
    <row r="4721" spans="1:25" ht="14.7" customHeight="1" x14ac:dyDescent="0.3">
      <c r="A4721" s="1" t="str">
        <f>IF(Table49[[#This Row],[ITEM NAME]]="","",ROW()-4)</f>
        <v/>
      </c>
      <c r="B4721" s="68"/>
      <c r="C4721" s="4" t="str">
        <f>IFERROR(VLOOKUP(B4721,Table14[],3,0),"")</f>
        <v/>
      </c>
      <c r="D4721" s="4" t="str">
        <f>IFERROR(VLOOKUP(B4721,Table14[],2,0),"")</f>
        <v/>
      </c>
      <c r="E4721" s="4"/>
      <c r="H4721" s="41" t="str">
        <f>IFERROR(VLOOKUP(Table49[[#This Row],[ITEM CODE]],Table2[[Item Code]:[Master Name]],2,0),"")</f>
        <v/>
      </c>
      <c r="I4721" s="41"/>
      <c r="J4721" s="65" t="str">
        <f>IFERROR(VLOOKUP(Table49[[#This Row],[ITEM CODE]],Table2[[Item Code]:[Master Name]],3,0),"")</f>
        <v/>
      </c>
      <c r="K4721" s="1" t="str">
        <f>IFERROR(VLOOKUP(Table49[[#This Row],[ITEM CODE]],Table2[[Item Code]:[Master Name]],9,0),"")</f>
        <v/>
      </c>
      <c r="L4721" s="1" t="str">
        <f>IFERROR(VLOOKUP(Table49[[#This Row],[ITEM CODE]],Table2[[Item Code]:[Master Name]],8,0),"")</f>
        <v/>
      </c>
      <c r="M4721" s="41"/>
      <c r="N4721" s="66">
        <f>IFERROR(VLOOKUP(Table49[[#This Row],[ITEM CODE]],Table2[[#All],[Item Code]:[Unit Cost]],10,0),0)</f>
        <v>0</v>
      </c>
      <c r="O4721" s="134">
        <f>IFERROR(VLOOKUP(Table49[[#This Row],[ITEM CODE]],Table2[[#All],[Item Code]:[Unit Cost]],10,0),0)</f>
        <v>0</v>
      </c>
      <c r="P4721" s="56"/>
      <c r="Q4721" s="58"/>
      <c r="R4721" s="58">
        <f>Table49[[#This Row],[QUANTITY]]*Table49[[#This Row],[INV Prices]]</f>
        <v>0</v>
      </c>
      <c r="S4721" s="67"/>
      <c r="V4721" s="41"/>
      <c r="W4721" s="4" t="str">
        <f>IFERROR(VLOOKUP(Table49[[#This Row],[ITEM CODE]],Table2[[Item Code]:[Category ]],6,0),"")</f>
        <v/>
      </c>
      <c r="X4721" s="1" t="str">
        <f>IFERROR(VLOOKUP(Table49[[#This Row],[ITEM CODE]],Table2[[Item Code]:[Sub Category]],7,0),"")</f>
        <v/>
      </c>
      <c r="Y4721" s="68" t="str">
        <f>Table49[[#This Row],[PO Number]]&amp;COUNTIFS($E$5:E4721,E4721)</f>
        <v>0</v>
      </c>
    </row>
    <row r="4722" spans="1:25" ht="14.7" customHeight="1" x14ac:dyDescent="0.3">
      <c r="A4722" s="1" t="str">
        <f>IF(Table49[[#This Row],[ITEM NAME]]="","",ROW()-4)</f>
        <v/>
      </c>
      <c r="B4722" s="68"/>
      <c r="C4722" s="4" t="str">
        <f>IFERROR(VLOOKUP(B4722,Table14[],3,0),"")</f>
        <v/>
      </c>
      <c r="D4722" s="4" t="str">
        <f>IFERROR(VLOOKUP(B4722,Table14[],2,0),"")</f>
        <v/>
      </c>
      <c r="E4722" s="4"/>
      <c r="H4722" s="41" t="str">
        <f>IFERROR(VLOOKUP(Table49[[#This Row],[ITEM CODE]],Table2[[Item Code]:[Master Name]],2,0),"")</f>
        <v/>
      </c>
      <c r="I4722" s="41"/>
      <c r="J4722" s="65" t="str">
        <f>IFERROR(VLOOKUP(Table49[[#This Row],[ITEM CODE]],Table2[[Item Code]:[Master Name]],3,0),"")</f>
        <v/>
      </c>
      <c r="K4722" s="1" t="str">
        <f>IFERROR(VLOOKUP(Table49[[#This Row],[ITEM CODE]],Table2[[Item Code]:[Master Name]],9,0),"")</f>
        <v/>
      </c>
      <c r="L4722" s="1" t="str">
        <f>IFERROR(VLOOKUP(Table49[[#This Row],[ITEM CODE]],Table2[[Item Code]:[Master Name]],8,0),"")</f>
        <v/>
      </c>
      <c r="M4722" s="41"/>
      <c r="N4722" s="66">
        <f>IFERROR(VLOOKUP(Table49[[#This Row],[ITEM CODE]],Table2[[#All],[Item Code]:[Unit Cost]],10,0),0)</f>
        <v>0</v>
      </c>
      <c r="O4722" s="134">
        <f>IFERROR(VLOOKUP(Table49[[#This Row],[ITEM CODE]],Table2[[#All],[Item Code]:[Unit Cost]],10,0),0)</f>
        <v>0</v>
      </c>
      <c r="P4722" s="56"/>
      <c r="Q4722" s="58"/>
      <c r="R4722" s="58">
        <f>Table49[[#This Row],[QUANTITY]]*Table49[[#This Row],[INV Prices]]</f>
        <v>0</v>
      </c>
      <c r="S4722" s="67"/>
      <c r="V4722" s="41"/>
      <c r="W4722" s="4" t="str">
        <f>IFERROR(VLOOKUP(Table49[[#This Row],[ITEM CODE]],Table2[[Item Code]:[Category ]],6,0),"")</f>
        <v/>
      </c>
      <c r="X4722" s="1" t="str">
        <f>IFERROR(VLOOKUP(Table49[[#This Row],[ITEM CODE]],Table2[[Item Code]:[Sub Category]],7,0),"")</f>
        <v/>
      </c>
      <c r="Y4722" s="68" t="str">
        <f>Table49[[#This Row],[PO Number]]&amp;COUNTIFS($E$5:E4722,E4722)</f>
        <v>0</v>
      </c>
    </row>
    <row r="4723" spans="1:25" ht="14.7" customHeight="1" x14ac:dyDescent="0.3">
      <c r="A4723" s="1" t="str">
        <f>IF(Table49[[#This Row],[ITEM NAME]]="","",ROW()-4)</f>
        <v/>
      </c>
      <c r="B4723" s="68"/>
      <c r="C4723" s="4" t="str">
        <f>IFERROR(VLOOKUP(B4723,Table14[],3,0),"")</f>
        <v/>
      </c>
      <c r="D4723" s="4" t="str">
        <f>IFERROR(VLOOKUP(B4723,Table14[],2,0),"")</f>
        <v/>
      </c>
      <c r="E4723" s="4"/>
      <c r="H4723" s="41" t="str">
        <f>IFERROR(VLOOKUP(Table49[[#This Row],[ITEM CODE]],Table2[[Item Code]:[Master Name]],2,0),"")</f>
        <v/>
      </c>
      <c r="I4723" s="41"/>
      <c r="J4723" s="65" t="str">
        <f>IFERROR(VLOOKUP(Table49[[#This Row],[ITEM CODE]],Table2[[Item Code]:[Master Name]],3,0),"")</f>
        <v/>
      </c>
      <c r="K4723" s="1" t="str">
        <f>IFERROR(VLOOKUP(Table49[[#This Row],[ITEM CODE]],Table2[[Item Code]:[Master Name]],9,0),"")</f>
        <v/>
      </c>
      <c r="L4723" s="1" t="str">
        <f>IFERROR(VLOOKUP(Table49[[#This Row],[ITEM CODE]],Table2[[Item Code]:[Master Name]],8,0),"")</f>
        <v/>
      </c>
      <c r="M4723" s="41"/>
      <c r="N4723" s="66">
        <f>IFERROR(VLOOKUP(Table49[[#This Row],[ITEM CODE]],Table2[[#All],[Item Code]:[Unit Cost]],10,0),0)</f>
        <v>0</v>
      </c>
      <c r="O4723" s="134">
        <f>IFERROR(VLOOKUP(Table49[[#This Row],[ITEM CODE]],Table2[[#All],[Item Code]:[Unit Cost]],10,0),0)</f>
        <v>0</v>
      </c>
      <c r="P4723" s="56"/>
      <c r="Q4723" s="58"/>
      <c r="R4723" s="58">
        <f>Table49[[#This Row],[QUANTITY]]*Table49[[#This Row],[INV Prices]]</f>
        <v>0</v>
      </c>
      <c r="S4723" s="67"/>
      <c r="V4723" s="41"/>
      <c r="W4723" s="4" t="str">
        <f>IFERROR(VLOOKUP(Table49[[#This Row],[ITEM CODE]],Table2[[Item Code]:[Category ]],6,0),"")</f>
        <v/>
      </c>
      <c r="X4723" s="1" t="str">
        <f>IFERROR(VLOOKUP(Table49[[#This Row],[ITEM CODE]],Table2[[Item Code]:[Sub Category]],7,0),"")</f>
        <v/>
      </c>
      <c r="Y4723" s="68" t="str">
        <f>Table49[[#This Row],[PO Number]]&amp;COUNTIFS($E$5:E4723,E4723)</f>
        <v>0</v>
      </c>
    </row>
    <row r="4724" spans="1:25" ht="14.7" customHeight="1" x14ac:dyDescent="0.3">
      <c r="A4724" s="1" t="str">
        <f>IF(Table49[[#This Row],[ITEM NAME]]="","",ROW()-4)</f>
        <v/>
      </c>
      <c r="B4724" s="68"/>
      <c r="C4724" s="4" t="str">
        <f>IFERROR(VLOOKUP(B4724,Table14[],3,0),"")</f>
        <v/>
      </c>
      <c r="D4724" s="4" t="str">
        <f>IFERROR(VLOOKUP(B4724,Table14[],2,0),"")</f>
        <v/>
      </c>
      <c r="E4724" s="4"/>
      <c r="H4724" s="41" t="str">
        <f>IFERROR(VLOOKUP(Table49[[#This Row],[ITEM CODE]],Table2[[Item Code]:[Master Name]],2,0),"")</f>
        <v/>
      </c>
      <c r="I4724" s="41"/>
      <c r="J4724" s="65" t="str">
        <f>IFERROR(VLOOKUP(Table49[[#This Row],[ITEM CODE]],Table2[[Item Code]:[Master Name]],3,0),"")</f>
        <v/>
      </c>
      <c r="K4724" s="1" t="str">
        <f>IFERROR(VLOOKUP(Table49[[#This Row],[ITEM CODE]],Table2[[Item Code]:[Master Name]],9,0),"")</f>
        <v/>
      </c>
      <c r="L4724" s="1" t="str">
        <f>IFERROR(VLOOKUP(Table49[[#This Row],[ITEM CODE]],Table2[[Item Code]:[Master Name]],8,0),"")</f>
        <v/>
      </c>
      <c r="M4724" s="41"/>
      <c r="N4724" s="66">
        <f>IFERROR(VLOOKUP(Table49[[#This Row],[ITEM CODE]],Table2[[#All],[Item Code]:[Unit Cost]],10,0),0)</f>
        <v>0</v>
      </c>
      <c r="O4724" s="134">
        <f>IFERROR(VLOOKUP(Table49[[#This Row],[ITEM CODE]],Table2[[#All],[Item Code]:[Unit Cost]],10,0),0)</f>
        <v>0</v>
      </c>
      <c r="P4724" s="56"/>
      <c r="Q4724" s="58"/>
      <c r="R4724" s="58">
        <f>Table49[[#This Row],[QUANTITY]]*Table49[[#This Row],[INV Prices]]</f>
        <v>0</v>
      </c>
      <c r="S4724" s="67"/>
      <c r="V4724" s="41"/>
      <c r="W4724" s="4" t="str">
        <f>IFERROR(VLOOKUP(Table49[[#This Row],[ITEM CODE]],Table2[[Item Code]:[Category ]],6,0),"")</f>
        <v/>
      </c>
      <c r="X4724" s="1" t="str">
        <f>IFERROR(VLOOKUP(Table49[[#This Row],[ITEM CODE]],Table2[[Item Code]:[Sub Category]],7,0),"")</f>
        <v/>
      </c>
      <c r="Y4724" s="68" t="str">
        <f>Table49[[#This Row],[PO Number]]&amp;COUNTIFS($E$5:E4724,E4724)</f>
        <v>0</v>
      </c>
    </row>
    <row r="4725" spans="1:25" ht="14.7" customHeight="1" x14ac:dyDescent="0.3">
      <c r="A4725" s="1" t="str">
        <f>IF(Table49[[#This Row],[ITEM NAME]]="","",ROW()-4)</f>
        <v/>
      </c>
      <c r="B4725" s="68"/>
      <c r="C4725" s="4" t="str">
        <f>IFERROR(VLOOKUP(B4725,Table14[],3,0),"")</f>
        <v/>
      </c>
      <c r="D4725" s="4" t="str">
        <f>IFERROR(VLOOKUP(B4725,Table14[],2,0),"")</f>
        <v/>
      </c>
      <c r="E4725" s="4"/>
      <c r="H4725" s="41" t="str">
        <f>IFERROR(VLOOKUP(Table49[[#This Row],[ITEM CODE]],Table2[[Item Code]:[Master Name]],2,0),"")</f>
        <v/>
      </c>
      <c r="I4725" s="41"/>
      <c r="J4725" s="65" t="str">
        <f>IFERROR(VLOOKUP(Table49[[#This Row],[ITEM CODE]],Table2[[Item Code]:[Master Name]],3,0),"")</f>
        <v/>
      </c>
      <c r="K4725" s="1" t="str">
        <f>IFERROR(VLOOKUP(Table49[[#This Row],[ITEM CODE]],Table2[[Item Code]:[Master Name]],9,0),"")</f>
        <v/>
      </c>
      <c r="L4725" s="1" t="str">
        <f>IFERROR(VLOOKUP(Table49[[#This Row],[ITEM CODE]],Table2[[Item Code]:[Master Name]],8,0),"")</f>
        <v/>
      </c>
      <c r="M4725" s="41"/>
      <c r="N4725" s="66">
        <f>IFERROR(VLOOKUP(Table49[[#This Row],[ITEM CODE]],Table2[[#All],[Item Code]:[Unit Cost]],10,0),0)</f>
        <v>0</v>
      </c>
      <c r="O4725" s="134">
        <f>IFERROR(VLOOKUP(Table49[[#This Row],[ITEM CODE]],Table2[[#All],[Item Code]:[Unit Cost]],10,0),0)</f>
        <v>0</v>
      </c>
      <c r="P4725" s="56"/>
      <c r="Q4725" s="58"/>
      <c r="R4725" s="58">
        <f>Table49[[#This Row],[QUANTITY]]*Table49[[#This Row],[INV Prices]]</f>
        <v>0</v>
      </c>
      <c r="S4725" s="67"/>
      <c r="V4725" s="41"/>
      <c r="W4725" s="4" t="str">
        <f>IFERROR(VLOOKUP(Table49[[#This Row],[ITEM CODE]],Table2[[Item Code]:[Category ]],6,0),"")</f>
        <v/>
      </c>
      <c r="X4725" s="1" t="str">
        <f>IFERROR(VLOOKUP(Table49[[#This Row],[ITEM CODE]],Table2[[Item Code]:[Sub Category]],7,0),"")</f>
        <v/>
      </c>
      <c r="Y4725" s="68" t="str">
        <f>Table49[[#This Row],[PO Number]]&amp;COUNTIFS($E$5:E4725,E4725)</f>
        <v>0</v>
      </c>
    </row>
    <row r="4726" spans="1:25" ht="14.7" customHeight="1" x14ac:dyDescent="0.3">
      <c r="A4726" s="1" t="str">
        <f>IF(Table49[[#This Row],[ITEM NAME]]="","",ROW()-4)</f>
        <v/>
      </c>
      <c r="B4726" s="68"/>
      <c r="C4726" s="4" t="str">
        <f>IFERROR(VLOOKUP(B4726,Table14[],3,0),"")</f>
        <v/>
      </c>
      <c r="D4726" s="4" t="str">
        <f>IFERROR(VLOOKUP(B4726,Table14[],2,0),"")</f>
        <v/>
      </c>
      <c r="E4726" s="4"/>
      <c r="H4726" s="41" t="str">
        <f>IFERROR(VLOOKUP(Table49[[#This Row],[ITEM CODE]],Table2[[Item Code]:[Master Name]],2,0),"")</f>
        <v/>
      </c>
      <c r="I4726" s="41"/>
      <c r="J4726" s="65" t="str">
        <f>IFERROR(VLOOKUP(Table49[[#This Row],[ITEM CODE]],Table2[[Item Code]:[Master Name]],3,0),"")</f>
        <v/>
      </c>
      <c r="K4726" s="1" t="str">
        <f>IFERROR(VLOOKUP(Table49[[#This Row],[ITEM CODE]],Table2[[Item Code]:[Master Name]],9,0),"")</f>
        <v/>
      </c>
      <c r="L4726" s="1" t="str">
        <f>IFERROR(VLOOKUP(Table49[[#This Row],[ITEM CODE]],Table2[[Item Code]:[Master Name]],8,0),"")</f>
        <v/>
      </c>
      <c r="M4726" s="41"/>
      <c r="N4726" s="66">
        <f>IFERROR(VLOOKUP(Table49[[#This Row],[ITEM CODE]],Table2[[#All],[Item Code]:[Unit Cost]],10,0),0)</f>
        <v>0</v>
      </c>
      <c r="O4726" s="134">
        <f>IFERROR(VLOOKUP(Table49[[#This Row],[ITEM CODE]],Table2[[#All],[Item Code]:[Unit Cost]],10,0),0)</f>
        <v>0</v>
      </c>
      <c r="P4726" s="56"/>
      <c r="Q4726" s="58"/>
      <c r="R4726" s="58">
        <f>Table49[[#This Row],[QUANTITY]]*Table49[[#This Row],[INV Prices]]</f>
        <v>0</v>
      </c>
      <c r="S4726" s="67"/>
      <c r="V4726" s="41"/>
      <c r="W4726" s="4" t="str">
        <f>IFERROR(VLOOKUP(Table49[[#This Row],[ITEM CODE]],Table2[[Item Code]:[Category ]],6,0),"")</f>
        <v/>
      </c>
      <c r="X4726" s="1" t="str">
        <f>IFERROR(VLOOKUP(Table49[[#This Row],[ITEM CODE]],Table2[[Item Code]:[Sub Category]],7,0),"")</f>
        <v/>
      </c>
      <c r="Y4726" s="68" t="str">
        <f>Table49[[#This Row],[PO Number]]&amp;COUNTIFS($E$5:E4726,E4726)</f>
        <v>0</v>
      </c>
    </row>
    <row r="4727" spans="1:25" ht="14.7" customHeight="1" x14ac:dyDescent="0.3">
      <c r="A4727" s="1" t="str">
        <f>IF(Table49[[#This Row],[ITEM NAME]]="","",ROW()-4)</f>
        <v/>
      </c>
      <c r="B4727" s="68"/>
      <c r="C4727" s="4" t="str">
        <f>IFERROR(VLOOKUP(B4727,Table14[],3,0),"")</f>
        <v/>
      </c>
      <c r="D4727" s="4" t="str">
        <f>IFERROR(VLOOKUP(B4727,Table14[],2,0),"")</f>
        <v/>
      </c>
      <c r="E4727" s="4"/>
      <c r="H4727" s="41" t="str">
        <f>IFERROR(VLOOKUP(Table49[[#This Row],[ITEM CODE]],Table2[[Item Code]:[Master Name]],2,0),"")</f>
        <v/>
      </c>
      <c r="I4727" s="41"/>
      <c r="J4727" s="65" t="str">
        <f>IFERROR(VLOOKUP(Table49[[#This Row],[ITEM CODE]],Table2[[Item Code]:[Master Name]],3,0),"")</f>
        <v/>
      </c>
      <c r="K4727" s="1" t="str">
        <f>IFERROR(VLOOKUP(Table49[[#This Row],[ITEM CODE]],Table2[[Item Code]:[Master Name]],9,0),"")</f>
        <v/>
      </c>
      <c r="L4727" s="1" t="str">
        <f>IFERROR(VLOOKUP(Table49[[#This Row],[ITEM CODE]],Table2[[Item Code]:[Master Name]],8,0),"")</f>
        <v/>
      </c>
      <c r="M4727" s="41"/>
      <c r="N4727" s="66">
        <f>IFERROR(VLOOKUP(Table49[[#This Row],[ITEM CODE]],Table2[[#All],[Item Code]:[Unit Cost]],10,0),0)</f>
        <v>0</v>
      </c>
      <c r="O4727" s="134">
        <f>IFERROR(VLOOKUP(Table49[[#This Row],[ITEM CODE]],Table2[[#All],[Item Code]:[Unit Cost]],10,0),0)</f>
        <v>0</v>
      </c>
      <c r="P4727" s="56"/>
      <c r="Q4727" s="58"/>
      <c r="R4727" s="58">
        <f>Table49[[#This Row],[QUANTITY]]*Table49[[#This Row],[INV Prices]]</f>
        <v>0</v>
      </c>
      <c r="S4727" s="67"/>
      <c r="V4727" s="41"/>
      <c r="W4727" s="4" t="str">
        <f>IFERROR(VLOOKUP(Table49[[#This Row],[ITEM CODE]],Table2[[Item Code]:[Category ]],6,0),"")</f>
        <v/>
      </c>
      <c r="X4727" s="1" t="str">
        <f>IFERROR(VLOOKUP(Table49[[#This Row],[ITEM CODE]],Table2[[Item Code]:[Sub Category]],7,0),"")</f>
        <v/>
      </c>
      <c r="Y4727" s="68" t="str">
        <f>Table49[[#This Row],[PO Number]]&amp;COUNTIFS($E$5:E4727,E4727)</f>
        <v>0</v>
      </c>
    </row>
    <row r="4728" spans="1:25" ht="14.7" customHeight="1" x14ac:dyDescent="0.3">
      <c r="A4728" s="1" t="str">
        <f>IF(Table49[[#This Row],[ITEM NAME]]="","",ROW()-4)</f>
        <v/>
      </c>
      <c r="B4728" s="68"/>
      <c r="C4728" s="4" t="str">
        <f>IFERROR(VLOOKUP(B4728,Table14[],3,0),"")</f>
        <v/>
      </c>
      <c r="D4728" s="4" t="str">
        <f>IFERROR(VLOOKUP(B4728,Table14[],2,0),"")</f>
        <v/>
      </c>
      <c r="E4728" s="4"/>
      <c r="H4728" s="41" t="str">
        <f>IFERROR(VLOOKUP(Table49[[#This Row],[ITEM CODE]],Table2[[Item Code]:[Master Name]],2,0),"")</f>
        <v/>
      </c>
      <c r="I4728" s="41"/>
      <c r="J4728" s="65" t="str">
        <f>IFERROR(VLOOKUP(Table49[[#This Row],[ITEM CODE]],Table2[[Item Code]:[Master Name]],3,0),"")</f>
        <v/>
      </c>
      <c r="K4728" s="1" t="str">
        <f>IFERROR(VLOOKUP(Table49[[#This Row],[ITEM CODE]],Table2[[Item Code]:[Master Name]],9,0),"")</f>
        <v/>
      </c>
      <c r="L4728" s="1" t="str">
        <f>IFERROR(VLOOKUP(Table49[[#This Row],[ITEM CODE]],Table2[[Item Code]:[Master Name]],8,0),"")</f>
        <v/>
      </c>
      <c r="M4728" s="41"/>
      <c r="N4728" s="66">
        <f>IFERROR(VLOOKUP(Table49[[#This Row],[ITEM CODE]],Table2[[#All],[Item Code]:[Unit Cost]],10,0),0)</f>
        <v>0</v>
      </c>
      <c r="O4728" s="134">
        <f>IFERROR(VLOOKUP(Table49[[#This Row],[ITEM CODE]],Table2[[#All],[Item Code]:[Unit Cost]],10,0),0)</f>
        <v>0</v>
      </c>
      <c r="P4728" s="56"/>
      <c r="Q4728" s="58"/>
      <c r="R4728" s="58">
        <f>Table49[[#This Row],[QUANTITY]]*Table49[[#This Row],[INV Prices]]</f>
        <v>0</v>
      </c>
      <c r="S4728" s="67"/>
      <c r="V4728" s="41"/>
      <c r="W4728" s="4" t="str">
        <f>IFERROR(VLOOKUP(Table49[[#This Row],[ITEM CODE]],Table2[[Item Code]:[Category ]],6,0),"")</f>
        <v/>
      </c>
      <c r="X4728" s="1" t="str">
        <f>IFERROR(VLOOKUP(Table49[[#This Row],[ITEM CODE]],Table2[[Item Code]:[Sub Category]],7,0),"")</f>
        <v/>
      </c>
      <c r="Y4728" s="68" t="str">
        <f>Table49[[#This Row],[PO Number]]&amp;COUNTIFS($E$5:E4728,E4728)</f>
        <v>0</v>
      </c>
    </row>
    <row r="4729" spans="1:25" ht="14.7" customHeight="1" x14ac:dyDescent="0.3">
      <c r="A4729" s="1" t="str">
        <f>IF(Table49[[#This Row],[ITEM NAME]]="","",ROW()-4)</f>
        <v/>
      </c>
      <c r="B4729" s="68"/>
      <c r="C4729" s="4" t="str">
        <f>IFERROR(VLOOKUP(B4729,Table14[],3,0),"")</f>
        <v/>
      </c>
      <c r="D4729" s="4" t="str">
        <f>IFERROR(VLOOKUP(B4729,Table14[],2,0),"")</f>
        <v/>
      </c>
      <c r="E4729" s="4"/>
      <c r="H4729" s="41" t="str">
        <f>IFERROR(VLOOKUP(Table49[[#This Row],[ITEM CODE]],Table2[[Item Code]:[Master Name]],2,0),"")</f>
        <v/>
      </c>
      <c r="I4729" s="41"/>
      <c r="J4729" s="65" t="str">
        <f>IFERROR(VLOOKUP(Table49[[#This Row],[ITEM CODE]],Table2[[Item Code]:[Master Name]],3,0),"")</f>
        <v/>
      </c>
      <c r="K4729" s="1" t="str">
        <f>IFERROR(VLOOKUP(Table49[[#This Row],[ITEM CODE]],Table2[[Item Code]:[Master Name]],9,0),"")</f>
        <v/>
      </c>
      <c r="L4729" s="1" t="str">
        <f>IFERROR(VLOOKUP(Table49[[#This Row],[ITEM CODE]],Table2[[Item Code]:[Master Name]],8,0),"")</f>
        <v/>
      </c>
      <c r="M4729" s="41"/>
      <c r="N4729" s="66">
        <f>IFERROR(VLOOKUP(Table49[[#This Row],[ITEM CODE]],Table2[[#All],[Item Code]:[Unit Cost]],10,0),0)</f>
        <v>0</v>
      </c>
      <c r="O4729" s="134">
        <f>IFERROR(VLOOKUP(Table49[[#This Row],[ITEM CODE]],Table2[[#All],[Item Code]:[Unit Cost]],10,0),0)</f>
        <v>0</v>
      </c>
      <c r="P4729" s="56"/>
      <c r="Q4729" s="58"/>
      <c r="R4729" s="58">
        <f>Table49[[#This Row],[QUANTITY]]*Table49[[#This Row],[INV Prices]]</f>
        <v>0</v>
      </c>
      <c r="S4729" s="67"/>
      <c r="V4729" s="41"/>
      <c r="W4729" s="4" t="str">
        <f>IFERROR(VLOOKUP(Table49[[#This Row],[ITEM CODE]],Table2[[Item Code]:[Category ]],6,0),"")</f>
        <v/>
      </c>
      <c r="X4729" s="1" t="str">
        <f>IFERROR(VLOOKUP(Table49[[#This Row],[ITEM CODE]],Table2[[Item Code]:[Sub Category]],7,0),"")</f>
        <v/>
      </c>
      <c r="Y4729" s="68" t="str">
        <f>Table49[[#This Row],[PO Number]]&amp;COUNTIFS($E$5:E4729,E4729)</f>
        <v>0</v>
      </c>
    </row>
    <row r="4730" spans="1:25" ht="14.7" customHeight="1" x14ac:dyDescent="0.3">
      <c r="A4730" s="1" t="str">
        <f>IF(Table49[[#This Row],[ITEM NAME]]="","",ROW()-4)</f>
        <v/>
      </c>
      <c r="B4730" s="68"/>
      <c r="C4730" s="4" t="str">
        <f>IFERROR(VLOOKUP(B4730,Table14[],3,0),"")</f>
        <v/>
      </c>
      <c r="D4730" s="4" t="str">
        <f>IFERROR(VLOOKUP(B4730,Table14[],2,0),"")</f>
        <v/>
      </c>
      <c r="E4730" s="4"/>
      <c r="H4730" s="41" t="str">
        <f>IFERROR(VLOOKUP(Table49[[#This Row],[ITEM CODE]],Table2[[Item Code]:[Master Name]],2,0),"")</f>
        <v/>
      </c>
      <c r="I4730" s="41"/>
      <c r="J4730" s="65" t="str">
        <f>IFERROR(VLOOKUP(Table49[[#This Row],[ITEM CODE]],Table2[[Item Code]:[Master Name]],3,0),"")</f>
        <v/>
      </c>
      <c r="K4730" s="1" t="str">
        <f>IFERROR(VLOOKUP(Table49[[#This Row],[ITEM CODE]],Table2[[Item Code]:[Master Name]],9,0),"")</f>
        <v/>
      </c>
      <c r="L4730" s="1" t="str">
        <f>IFERROR(VLOOKUP(Table49[[#This Row],[ITEM CODE]],Table2[[Item Code]:[Master Name]],8,0),"")</f>
        <v/>
      </c>
      <c r="M4730" s="41"/>
      <c r="N4730" s="66">
        <f>IFERROR(VLOOKUP(Table49[[#This Row],[ITEM CODE]],Table2[[#All],[Item Code]:[Unit Cost]],10,0),0)</f>
        <v>0</v>
      </c>
      <c r="O4730" s="134">
        <f>IFERROR(VLOOKUP(Table49[[#This Row],[ITEM CODE]],Table2[[#All],[Item Code]:[Unit Cost]],10,0),0)</f>
        <v>0</v>
      </c>
      <c r="P4730" s="56"/>
      <c r="Q4730" s="58"/>
      <c r="R4730" s="58">
        <f>Table49[[#This Row],[QUANTITY]]*Table49[[#This Row],[INV Prices]]</f>
        <v>0</v>
      </c>
      <c r="S4730" s="67"/>
      <c r="V4730" s="41"/>
      <c r="W4730" s="4" t="str">
        <f>IFERROR(VLOOKUP(Table49[[#This Row],[ITEM CODE]],Table2[[Item Code]:[Category ]],6,0),"")</f>
        <v/>
      </c>
      <c r="X4730" s="1" t="str">
        <f>IFERROR(VLOOKUP(Table49[[#This Row],[ITEM CODE]],Table2[[Item Code]:[Sub Category]],7,0),"")</f>
        <v/>
      </c>
      <c r="Y4730" s="68" t="str">
        <f>Table49[[#This Row],[PO Number]]&amp;COUNTIFS($E$5:E4730,E4730)</f>
        <v>0</v>
      </c>
    </row>
    <row r="4731" spans="1:25" ht="14.7" customHeight="1" x14ac:dyDescent="0.3">
      <c r="A4731" s="1" t="str">
        <f>IF(Table49[[#This Row],[ITEM NAME]]="","",ROW()-4)</f>
        <v/>
      </c>
      <c r="B4731" s="68"/>
      <c r="C4731" s="4" t="str">
        <f>IFERROR(VLOOKUP(B4731,Table14[],3,0),"")</f>
        <v/>
      </c>
      <c r="D4731" s="4" t="str">
        <f>IFERROR(VLOOKUP(B4731,Table14[],2,0),"")</f>
        <v/>
      </c>
      <c r="E4731" s="4"/>
      <c r="H4731" s="41" t="str">
        <f>IFERROR(VLOOKUP(Table49[[#This Row],[ITEM CODE]],Table2[[Item Code]:[Master Name]],2,0),"")</f>
        <v/>
      </c>
      <c r="I4731" s="41"/>
      <c r="J4731" s="65" t="str">
        <f>IFERROR(VLOOKUP(Table49[[#This Row],[ITEM CODE]],Table2[[Item Code]:[Master Name]],3,0),"")</f>
        <v/>
      </c>
      <c r="K4731" s="1" t="str">
        <f>IFERROR(VLOOKUP(Table49[[#This Row],[ITEM CODE]],Table2[[Item Code]:[Master Name]],9,0),"")</f>
        <v/>
      </c>
      <c r="L4731" s="1" t="str">
        <f>IFERROR(VLOOKUP(Table49[[#This Row],[ITEM CODE]],Table2[[Item Code]:[Master Name]],8,0),"")</f>
        <v/>
      </c>
      <c r="M4731" s="41"/>
      <c r="N4731" s="66">
        <f>IFERROR(VLOOKUP(Table49[[#This Row],[ITEM CODE]],Table2[[#All],[Item Code]:[Unit Cost]],10,0),0)</f>
        <v>0</v>
      </c>
      <c r="O4731" s="134">
        <f>IFERROR(VLOOKUP(Table49[[#This Row],[ITEM CODE]],Table2[[#All],[Item Code]:[Unit Cost]],10,0),0)</f>
        <v>0</v>
      </c>
      <c r="P4731" s="56"/>
      <c r="Q4731" s="58"/>
      <c r="R4731" s="58">
        <f>Table49[[#This Row],[QUANTITY]]*Table49[[#This Row],[INV Prices]]</f>
        <v>0</v>
      </c>
      <c r="S4731" s="67"/>
      <c r="V4731" s="41"/>
      <c r="W4731" s="4" t="str">
        <f>IFERROR(VLOOKUP(Table49[[#This Row],[ITEM CODE]],Table2[[Item Code]:[Category ]],6,0),"")</f>
        <v/>
      </c>
      <c r="X4731" s="1" t="str">
        <f>IFERROR(VLOOKUP(Table49[[#This Row],[ITEM CODE]],Table2[[Item Code]:[Sub Category]],7,0),"")</f>
        <v/>
      </c>
      <c r="Y4731" s="68" t="str">
        <f>Table49[[#This Row],[PO Number]]&amp;COUNTIFS($E$5:E4731,E4731)</f>
        <v>0</v>
      </c>
    </row>
    <row r="4732" spans="1:25" ht="14.7" customHeight="1" x14ac:dyDescent="0.3">
      <c r="A4732" s="1" t="str">
        <f>IF(Table49[[#This Row],[ITEM NAME]]="","",ROW()-4)</f>
        <v/>
      </c>
      <c r="B4732" s="68"/>
      <c r="C4732" s="4" t="str">
        <f>IFERROR(VLOOKUP(B4732,Table14[],3,0),"")</f>
        <v/>
      </c>
      <c r="D4732" s="4" t="str">
        <f>IFERROR(VLOOKUP(B4732,Table14[],2,0),"")</f>
        <v/>
      </c>
      <c r="E4732" s="4"/>
      <c r="H4732" s="41" t="str">
        <f>IFERROR(VLOOKUP(Table49[[#This Row],[ITEM CODE]],Table2[[Item Code]:[Master Name]],2,0),"")</f>
        <v/>
      </c>
      <c r="I4732" s="41"/>
      <c r="J4732" s="65" t="str">
        <f>IFERROR(VLOOKUP(Table49[[#This Row],[ITEM CODE]],Table2[[Item Code]:[Master Name]],3,0),"")</f>
        <v/>
      </c>
      <c r="K4732" s="1" t="str">
        <f>IFERROR(VLOOKUP(Table49[[#This Row],[ITEM CODE]],Table2[[Item Code]:[Master Name]],9,0),"")</f>
        <v/>
      </c>
      <c r="L4732" s="1" t="str">
        <f>IFERROR(VLOOKUP(Table49[[#This Row],[ITEM CODE]],Table2[[Item Code]:[Master Name]],8,0),"")</f>
        <v/>
      </c>
      <c r="M4732" s="41"/>
      <c r="N4732" s="66">
        <f>IFERROR(VLOOKUP(Table49[[#This Row],[ITEM CODE]],Table2[[#All],[Item Code]:[Unit Cost]],10,0),0)</f>
        <v>0</v>
      </c>
      <c r="O4732" s="134">
        <f>IFERROR(VLOOKUP(Table49[[#This Row],[ITEM CODE]],Table2[[#All],[Item Code]:[Unit Cost]],10,0),0)</f>
        <v>0</v>
      </c>
      <c r="P4732" s="56"/>
      <c r="Q4732" s="58"/>
      <c r="R4732" s="58">
        <f>Table49[[#This Row],[QUANTITY]]*Table49[[#This Row],[INV Prices]]</f>
        <v>0</v>
      </c>
      <c r="S4732" s="67"/>
      <c r="V4732" s="41"/>
      <c r="W4732" s="4" t="str">
        <f>IFERROR(VLOOKUP(Table49[[#This Row],[ITEM CODE]],Table2[[Item Code]:[Category ]],6,0),"")</f>
        <v/>
      </c>
      <c r="X4732" s="1" t="str">
        <f>IFERROR(VLOOKUP(Table49[[#This Row],[ITEM CODE]],Table2[[Item Code]:[Sub Category]],7,0),"")</f>
        <v/>
      </c>
      <c r="Y4732" s="68" t="str">
        <f>Table49[[#This Row],[PO Number]]&amp;COUNTIFS($E$5:E4732,E4732)</f>
        <v>0</v>
      </c>
    </row>
    <row r="4733" spans="1:25" ht="14.7" customHeight="1" x14ac:dyDescent="0.3">
      <c r="A4733" s="1" t="str">
        <f>IF(Table49[[#This Row],[ITEM NAME]]="","",ROW()-4)</f>
        <v/>
      </c>
      <c r="B4733" s="68"/>
      <c r="C4733" s="4" t="str">
        <f>IFERROR(VLOOKUP(B4733,Table14[],3,0),"")</f>
        <v/>
      </c>
      <c r="D4733" s="4" t="str">
        <f>IFERROR(VLOOKUP(B4733,Table14[],2,0),"")</f>
        <v/>
      </c>
      <c r="E4733" s="4"/>
      <c r="H4733" s="41" t="str">
        <f>IFERROR(VLOOKUP(Table49[[#This Row],[ITEM CODE]],Table2[[Item Code]:[Master Name]],2,0),"")</f>
        <v/>
      </c>
      <c r="I4733" s="41"/>
      <c r="J4733" s="65" t="str">
        <f>IFERROR(VLOOKUP(Table49[[#This Row],[ITEM CODE]],Table2[[Item Code]:[Master Name]],3,0),"")</f>
        <v/>
      </c>
      <c r="K4733" s="1" t="str">
        <f>IFERROR(VLOOKUP(Table49[[#This Row],[ITEM CODE]],Table2[[Item Code]:[Master Name]],9,0),"")</f>
        <v/>
      </c>
      <c r="L4733" s="1" t="str">
        <f>IFERROR(VLOOKUP(Table49[[#This Row],[ITEM CODE]],Table2[[Item Code]:[Master Name]],8,0),"")</f>
        <v/>
      </c>
      <c r="M4733" s="41"/>
      <c r="N4733" s="66">
        <f>IFERROR(VLOOKUP(Table49[[#This Row],[ITEM CODE]],Table2[[#All],[Item Code]:[Unit Cost]],10,0),0)</f>
        <v>0</v>
      </c>
      <c r="O4733" s="134">
        <f>IFERROR(VLOOKUP(Table49[[#This Row],[ITEM CODE]],Table2[[#All],[Item Code]:[Unit Cost]],10,0),0)</f>
        <v>0</v>
      </c>
      <c r="P4733" s="56"/>
      <c r="Q4733" s="58"/>
      <c r="R4733" s="58">
        <f>Table49[[#This Row],[QUANTITY]]*Table49[[#This Row],[INV Prices]]</f>
        <v>0</v>
      </c>
      <c r="S4733" s="67"/>
      <c r="V4733" s="41"/>
      <c r="W4733" s="4" t="str">
        <f>IFERROR(VLOOKUP(Table49[[#This Row],[ITEM CODE]],Table2[[Item Code]:[Category ]],6,0),"")</f>
        <v/>
      </c>
      <c r="X4733" s="1" t="str">
        <f>IFERROR(VLOOKUP(Table49[[#This Row],[ITEM CODE]],Table2[[Item Code]:[Sub Category]],7,0),"")</f>
        <v/>
      </c>
      <c r="Y4733" s="68" t="str">
        <f>Table49[[#This Row],[PO Number]]&amp;COUNTIFS($E$5:E4733,E4733)</f>
        <v>0</v>
      </c>
    </row>
    <row r="4734" spans="1:25" ht="14.7" customHeight="1" x14ac:dyDescent="0.3">
      <c r="A4734" s="1" t="str">
        <f>IF(Table49[[#This Row],[ITEM NAME]]="","",ROW()-4)</f>
        <v/>
      </c>
      <c r="B4734" s="68"/>
      <c r="C4734" s="4" t="str">
        <f>IFERROR(VLOOKUP(B4734,Table14[],3,0),"")</f>
        <v/>
      </c>
      <c r="D4734" s="4" t="str">
        <f>IFERROR(VLOOKUP(B4734,Table14[],2,0),"")</f>
        <v/>
      </c>
      <c r="E4734" s="4"/>
      <c r="H4734" s="41" t="str">
        <f>IFERROR(VLOOKUP(Table49[[#This Row],[ITEM CODE]],Table2[[Item Code]:[Master Name]],2,0),"")</f>
        <v/>
      </c>
      <c r="I4734" s="41"/>
      <c r="J4734" s="65" t="str">
        <f>IFERROR(VLOOKUP(Table49[[#This Row],[ITEM CODE]],Table2[[Item Code]:[Master Name]],3,0),"")</f>
        <v/>
      </c>
      <c r="K4734" s="1" t="str">
        <f>IFERROR(VLOOKUP(Table49[[#This Row],[ITEM CODE]],Table2[[Item Code]:[Master Name]],9,0),"")</f>
        <v/>
      </c>
      <c r="L4734" s="1" t="str">
        <f>IFERROR(VLOOKUP(Table49[[#This Row],[ITEM CODE]],Table2[[Item Code]:[Master Name]],8,0),"")</f>
        <v/>
      </c>
      <c r="M4734" s="41"/>
      <c r="N4734" s="66">
        <f>IFERROR(VLOOKUP(Table49[[#This Row],[ITEM CODE]],Table2[[#All],[Item Code]:[Unit Cost]],10,0),0)</f>
        <v>0</v>
      </c>
      <c r="O4734" s="134">
        <f>IFERROR(VLOOKUP(Table49[[#This Row],[ITEM CODE]],Table2[[#All],[Item Code]:[Unit Cost]],10,0),0)</f>
        <v>0</v>
      </c>
      <c r="P4734" s="56"/>
      <c r="Q4734" s="58"/>
      <c r="R4734" s="58">
        <f>Table49[[#This Row],[QUANTITY]]*Table49[[#This Row],[INV Prices]]</f>
        <v>0</v>
      </c>
      <c r="S4734" s="67"/>
      <c r="V4734" s="41"/>
      <c r="W4734" s="4" t="str">
        <f>IFERROR(VLOOKUP(Table49[[#This Row],[ITEM CODE]],Table2[[Item Code]:[Category ]],6,0),"")</f>
        <v/>
      </c>
      <c r="X4734" s="1" t="str">
        <f>IFERROR(VLOOKUP(Table49[[#This Row],[ITEM CODE]],Table2[[Item Code]:[Sub Category]],7,0),"")</f>
        <v/>
      </c>
      <c r="Y4734" s="68" t="str">
        <f>Table49[[#This Row],[PO Number]]&amp;COUNTIFS($E$5:E4734,E4734)</f>
        <v>0</v>
      </c>
    </row>
    <row r="4735" spans="1:25" ht="14.7" customHeight="1" x14ac:dyDescent="0.3">
      <c r="A4735" s="1" t="str">
        <f>IF(Table49[[#This Row],[ITEM NAME]]="","",ROW()-4)</f>
        <v/>
      </c>
      <c r="B4735" s="68"/>
      <c r="C4735" s="4" t="str">
        <f>IFERROR(VLOOKUP(B4735,Table14[],3,0),"")</f>
        <v/>
      </c>
      <c r="D4735" s="4" t="str">
        <f>IFERROR(VLOOKUP(B4735,Table14[],2,0),"")</f>
        <v/>
      </c>
      <c r="E4735" s="4"/>
      <c r="H4735" s="41" t="str">
        <f>IFERROR(VLOOKUP(Table49[[#This Row],[ITEM CODE]],Table2[[Item Code]:[Master Name]],2,0),"")</f>
        <v/>
      </c>
      <c r="I4735" s="41"/>
      <c r="J4735" s="65" t="str">
        <f>IFERROR(VLOOKUP(Table49[[#This Row],[ITEM CODE]],Table2[[Item Code]:[Master Name]],3,0),"")</f>
        <v/>
      </c>
      <c r="K4735" s="1" t="str">
        <f>IFERROR(VLOOKUP(Table49[[#This Row],[ITEM CODE]],Table2[[Item Code]:[Master Name]],9,0),"")</f>
        <v/>
      </c>
      <c r="L4735" s="1" t="str">
        <f>IFERROR(VLOOKUP(Table49[[#This Row],[ITEM CODE]],Table2[[Item Code]:[Master Name]],8,0),"")</f>
        <v/>
      </c>
      <c r="M4735" s="41"/>
      <c r="N4735" s="66">
        <f>IFERROR(VLOOKUP(Table49[[#This Row],[ITEM CODE]],Table2[[#All],[Item Code]:[Unit Cost]],10,0),0)</f>
        <v>0</v>
      </c>
      <c r="O4735" s="134">
        <f>IFERROR(VLOOKUP(Table49[[#This Row],[ITEM CODE]],Table2[[#All],[Item Code]:[Unit Cost]],10,0),0)</f>
        <v>0</v>
      </c>
      <c r="P4735" s="56"/>
      <c r="Q4735" s="58"/>
      <c r="R4735" s="58">
        <f>Table49[[#This Row],[QUANTITY]]*Table49[[#This Row],[INV Prices]]</f>
        <v>0</v>
      </c>
      <c r="S4735" s="67"/>
      <c r="V4735" s="41"/>
      <c r="W4735" s="4" t="str">
        <f>IFERROR(VLOOKUP(Table49[[#This Row],[ITEM CODE]],Table2[[Item Code]:[Category ]],6,0),"")</f>
        <v/>
      </c>
      <c r="X4735" s="1" t="str">
        <f>IFERROR(VLOOKUP(Table49[[#This Row],[ITEM CODE]],Table2[[Item Code]:[Sub Category]],7,0),"")</f>
        <v/>
      </c>
      <c r="Y4735" s="68" t="str">
        <f>Table49[[#This Row],[PO Number]]&amp;COUNTIFS($E$5:E4735,E4735)</f>
        <v>0</v>
      </c>
    </row>
    <row r="4736" spans="1:25" ht="14.7" customHeight="1" x14ac:dyDescent="0.3">
      <c r="A4736" s="1" t="str">
        <f>IF(Table49[[#This Row],[ITEM NAME]]="","",ROW()-4)</f>
        <v/>
      </c>
      <c r="B4736" s="68"/>
      <c r="C4736" s="4" t="str">
        <f>IFERROR(VLOOKUP(B4736,Table14[],3,0),"")</f>
        <v/>
      </c>
      <c r="D4736" s="4" t="str">
        <f>IFERROR(VLOOKUP(B4736,Table14[],2,0),"")</f>
        <v/>
      </c>
      <c r="E4736" s="4"/>
      <c r="H4736" s="41" t="str">
        <f>IFERROR(VLOOKUP(Table49[[#This Row],[ITEM CODE]],Table2[[Item Code]:[Master Name]],2,0),"")</f>
        <v/>
      </c>
      <c r="I4736" s="41"/>
      <c r="J4736" s="65" t="str">
        <f>IFERROR(VLOOKUP(Table49[[#This Row],[ITEM CODE]],Table2[[Item Code]:[Master Name]],3,0),"")</f>
        <v/>
      </c>
      <c r="K4736" s="1" t="str">
        <f>IFERROR(VLOOKUP(Table49[[#This Row],[ITEM CODE]],Table2[[Item Code]:[Master Name]],9,0),"")</f>
        <v/>
      </c>
      <c r="L4736" s="1" t="str">
        <f>IFERROR(VLOOKUP(Table49[[#This Row],[ITEM CODE]],Table2[[Item Code]:[Master Name]],8,0),"")</f>
        <v/>
      </c>
      <c r="M4736" s="41"/>
      <c r="N4736" s="66">
        <f>IFERROR(VLOOKUP(Table49[[#This Row],[ITEM CODE]],Table2[[#All],[Item Code]:[Unit Cost]],10,0),0)</f>
        <v>0</v>
      </c>
      <c r="O4736" s="134">
        <f>IFERROR(VLOOKUP(Table49[[#This Row],[ITEM CODE]],Table2[[#All],[Item Code]:[Unit Cost]],10,0),0)</f>
        <v>0</v>
      </c>
      <c r="P4736" s="56"/>
      <c r="Q4736" s="58"/>
      <c r="R4736" s="58">
        <f>Table49[[#This Row],[QUANTITY]]*Table49[[#This Row],[INV Prices]]</f>
        <v>0</v>
      </c>
      <c r="S4736" s="67"/>
      <c r="V4736" s="41"/>
      <c r="W4736" s="4" t="str">
        <f>IFERROR(VLOOKUP(Table49[[#This Row],[ITEM CODE]],Table2[[Item Code]:[Category ]],6,0),"")</f>
        <v/>
      </c>
      <c r="X4736" s="1" t="str">
        <f>IFERROR(VLOOKUP(Table49[[#This Row],[ITEM CODE]],Table2[[Item Code]:[Sub Category]],7,0),"")</f>
        <v/>
      </c>
      <c r="Y4736" s="68" t="str">
        <f>Table49[[#This Row],[PO Number]]&amp;COUNTIFS($E$5:E4736,E4736)</f>
        <v>0</v>
      </c>
    </row>
    <row r="4737" spans="1:25" ht="14.7" customHeight="1" x14ac:dyDescent="0.3">
      <c r="A4737" s="1" t="str">
        <f>IF(Table49[[#This Row],[ITEM NAME]]="","",ROW()-4)</f>
        <v/>
      </c>
      <c r="B4737" s="68"/>
      <c r="C4737" s="4" t="str">
        <f>IFERROR(VLOOKUP(B4737,Table14[],3,0),"")</f>
        <v/>
      </c>
      <c r="D4737" s="4" t="str">
        <f>IFERROR(VLOOKUP(B4737,Table14[],2,0),"")</f>
        <v/>
      </c>
      <c r="E4737" s="4"/>
      <c r="H4737" s="41" t="str">
        <f>IFERROR(VLOOKUP(Table49[[#This Row],[ITEM CODE]],Table2[[Item Code]:[Master Name]],2,0),"")</f>
        <v/>
      </c>
      <c r="I4737" s="41"/>
      <c r="J4737" s="65" t="str">
        <f>IFERROR(VLOOKUP(Table49[[#This Row],[ITEM CODE]],Table2[[Item Code]:[Master Name]],3,0),"")</f>
        <v/>
      </c>
      <c r="K4737" s="1" t="str">
        <f>IFERROR(VLOOKUP(Table49[[#This Row],[ITEM CODE]],Table2[[Item Code]:[Master Name]],9,0),"")</f>
        <v/>
      </c>
      <c r="L4737" s="1" t="str">
        <f>IFERROR(VLOOKUP(Table49[[#This Row],[ITEM CODE]],Table2[[Item Code]:[Master Name]],8,0),"")</f>
        <v/>
      </c>
      <c r="M4737" s="41"/>
      <c r="N4737" s="66">
        <f>IFERROR(VLOOKUP(Table49[[#This Row],[ITEM CODE]],Table2[[#All],[Item Code]:[Unit Cost]],10,0),0)</f>
        <v>0</v>
      </c>
      <c r="O4737" s="134">
        <f>IFERROR(VLOOKUP(Table49[[#This Row],[ITEM CODE]],Table2[[#All],[Item Code]:[Unit Cost]],10,0),0)</f>
        <v>0</v>
      </c>
      <c r="P4737" s="56"/>
      <c r="Q4737" s="58"/>
      <c r="R4737" s="58">
        <f>Table49[[#This Row],[QUANTITY]]*Table49[[#This Row],[INV Prices]]</f>
        <v>0</v>
      </c>
      <c r="S4737" s="67"/>
      <c r="V4737" s="41"/>
      <c r="W4737" s="4" t="str">
        <f>IFERROR(VLOOKUP(Table49[[#This Row],[ITEM CODE]],Table2[[Item Code]:[Category ]],6,0),"")</f>
        <v/>
      </c>
      <c r="X4737" s="1" t="str">
        <f>IFERROR(VLOOKUP(Table49[[#This Row],[ITEM CODE]],Table2[[Item Code]:[Sub Category]],7,0),"")</f>
        <v/>
      </c>
      <c r="Y4737" s="68" t="str">
        <f>Table49[[#This Row],[PO Number]]&amp;COUNTIFS($E$5:E4737,E4737)</f>
        <v>0</v>
      </c>
    </row>
    <row r="4738" spans="1:25" ht="14.7" customHeight="1" x14ac:dyDescent="0.3">
      <c r="A4738" s="1" t="str">
        <f>IF(Table49[[#This Row],[ITEM NAME]]="","",ROW()-4)</f>
        <v/>
      </c>
      <c r="B4738" s="68"/>
      <c r="C4738" s="4" t="str">
        <f>IFERROR(VLOOKUP(B4738,Table14[],3,0),"")</f>
        <v/>
      </c>
      <c r="D4738" s="4" t="str">
        <f>IFERROR(VLOOKUP(B4738,Table14[],2,0),"")</f>
        <v/>
      </c>
      <c r="E4738" s="4"/>
      <c r="H4738" s="41" t="str">
        <f>IFERROR(VLOOKUP(Table49[[#This Row],[ITEM CODE]],Table2[[Item Code]:[Master Name]],2,0),"")</f>
        <v/>
      </c>
      <c r="I4738" s="41"/>
      <c r="J4738" s="65" t="str">
        <f>IFERROR(VLOOKUP(Table49[[#This Row],[ITEM CODE]],Table2[[Item Code]:[Master Name]],3,0),"")</f>
        <v/>
      </c>
      <c r="K4738" s="1" t="str">
        <f>IFERROR(VLOOKUP(Table49[[#This Row],[ITEM CODE]],Table2[[Item Code]:[Master Name]],9,0),"")</f>
        <v/>
      </c>
      <c r="L4738" s="1" t="str">
        <f>IFERROR(VLOOKUP(Table49[[#This Row],[ITEM CODE]],Table2[[Item Code]:[Master Name]],8,0),"")</f>
        <v/>
      </c>
      <c r="M4738" s="41"/>
      <c r="N4738" s="66">
        <f>IFERROR(VLOOKUP(Table49[[#This Row],[ITEM CODE]],Table2[[#All],[Item Code]:[Unit Cost]],10,0),0)</f>
        <v>0</v>
      </c>
      <c r="O4738" s="134">
        <f>IFERROR(VLOOKUP(Table49[[#This Row],[ITEM CODE]],Table2[[#All],[Item Code]:[Unit Cost]],10,0),0)</f>
        <v>0</v>
      </c>
      <c r="P4738" s="56"/>
      <c r="Q4738" s="58"/>
      <c r="R4738" s="58">
        <f>Table49[[#This Row],[QUANTITY]]*Table49[[#This Row],[INV Prices]]</f>
        <v>0</v>
      </c>
      <c r="S4738" s="67"/>
      <c r="V4738" s="41"/>
      <c r="W4738" s="4" t="str">
        <f>IFERROR(VLOOKUP(Table49[[#This Row],[ITEM CODE]],Table2[[Item Code]:[Category ]],6,0),"")</f>
        <v/>
      </c>
      <c r="X4738" s="1" t="str">
        <f>IFERROR(VLOOKUP(Table49[[#This Row],[ITEM CODE]],Table2[[Item Code]:[Sub Category]],7,0),"")</f>
        <v/>
      </c>
      <c r="Y4738" s="68" t="str">
        <f>Table49[[#This Row],[PO Number]]&amp;COUNTIFS($E$5:E4738,E4738)</f>
        <v>0</v>
      </c>
    </row>
    <row r="4739" spans="1:25" ht="14.7" customHeight="1" x14ac:dyDescent="0.3">
      <c r="A4739" s="1" t="str">
        <f>IF(Table49[[#This Row],[ITEM NAME]]="","",ROW()-4)</f>
        <v/>
      </c>
      <c r="B4739" s="68"/>
      <c r="C4739" s="4" t="str">
        <f>IFERROR(VLOOKUP(B4739,Table14[],3,0),"")</f>
        <v/>
      </c>
      <c r="D4739" s="4" t="str">
        <f>IFERROR(VLOOKUP(B4739,Table14[],2,0),"")</f>
        <v/>
      </c>
      <c r="E4739" s="4"/>
      <c r="H4739" s="41" t="str">
        <f>IFERROR(VLOOKUP(Table49[[#This Row],[ITEM CODE]],Table2[[Item Code]:[Master Name]],2,0),"")</f>
        <v/>
      </c>
      <c r="I4739" s="41"/>
      <c r="J4739" s="65" t="str">
        <f>IFERROR(VLOOKUP(Table49[[#This Row],[ITEM CODE]],Table2[[Item Code]:[Master Name]],3,0),"")</f>
        <v/>
      </c>
      <c r="K4739" s="1" t="str">
        <f>IFERROR(VLOOKUP(Table49[[#This Row],[ITEM CODE]],Table2[[Item Code]:[Master Name]],9,0),"")</f>
        <v/>
      </c>
      <c r="L4739" s="1" t="str">
        <f>IFERROR(VLOOKUP(Table49[[#This Row],[ITEM CODE]],Table2[[Item Code]:[Master Name]],8,0),"")</f>
        <v/>
      </c>
      <c r="M4739" s="41"/>
      <c r="N4739" s="66">
        <f>IFERROR(VLOOKUP(Table49[[#This Row],[ITEM CODE]],Table2[[#All],[Item Code]:[Unit Cost]],10,0),0)</f>
        <v>0</v>
      </c>
      <c r="O4739" s="134">
        <f>IFERROR(VLOOKUP(Table49[[#This Row],[ITEM CODE]],Table2[[#All],[Item Code]:[Unit Cost]],10,0),0)</f>
        <v>0</v>
      </c>
      <c r="P4739" s="56"/>
      <c r="Q4739" s="58"/>
      <c r="R4739" s="58">
        <f>Table49[[#This Row],[QUANTITY]]*Table49[[#This Row],[INV Prices]]</f>
        <v>0</v>
      </c>
      <c r="S4739" s="67"/>
      <c r="V4739" s="41"/>
      <c r="W4739" s="4" t="str">
        <f>IFERROR(VLOOKUP(Table49[[#This Row],[ITEM CODE]],Table2[[Item Code]:[Category ]],6,0),"")</f>
        <v/>
      </c>
      <c r="X4739" s="1" t="str">
        <f>IFERROR(VLOOKUP(Table49[[#This Row],[ITEM CODE]],Table2[[Item Code]:[Sub Category]],7,0),"")</f>
        <v/>
      </c>
      <c r="Y4739" s="68" t="str">
        <f>Table49[[#This Row],[PO Number]]&amp;COUNTIFS($E$5:E4739,E4739)</f>
        <v>0</v>
      </c>
    </row>
    <row r="4740" spans="1:25" ht="14.7" customHeight="1" x14ac:dyDescent="0.3">
      <c r="A4740" s="1" t="str">
        <f>IF(Table49[[#This Row],[ITEM NAME]]="","",ROW()-4)</f>
        <v/>
      </c>
      <c r="B4740" s="68"/>
      <c r="C4740" s="4" t="str">
        <f>IFERROR(VLOOKUP(B4740,Table14[],3,0),"")</f>
        <v/>
      </c>
      <c r="D4740" s="4" t="str">
        <f>IFERROR(VLOOKUP(B4740,Table14[],2,0),"")</f>
        <v/>
      </c>
      <c r="E4740" s="4"/>
      <c r="H4740" s="41" t="str">
        <f>IFERROR(VLOOKUP(Table49[[#This Row],[ITEM CODE]],Table2[[Item Code]:[Master Name]],2,0),"")</f>
        <v/>
      </c>
      <c r="I4740" s="41"/>
      <c r="J4740" s="65" t="str">
        <f>IFERROR(VLOOKUP(Table49[[#This Row],[ITEM CODE]],Table2[[Item Code]:[Master Name]],3,0),"")</f>
        <v/>
      </c>
      <c r="K4740" s="1" t="str">
        <f>IFERROR(VLOOKUP(Table49[[#This Row],[ITEM CODE]],Table2[[Item Code]:[Master Name]],9,0),"")</f>
        <v/>
      </c>
      <c r="L4740" s="1" t="str">
        <f>IFERROR(VLOOKUP(Table49[[#This Row],[ITEM CODE]],Table2[[Item Code]:[Master Name]],8,0),"")</f>
        <v/>
      </c>
      <c r="M4740" s="41"/>
      <c r="N4740" s="66">
        <f>IFERROR(VLOOKUP(Table49[[#This Row],[ITEM CODE]],Table2[[#All],[Item Code]:[Unit Cost]],10,0),0)</f>
        <v>0</v>
      </c>
      <c r="O4740" s="134">
        <f>IFERROR(VLOOKUP(Table49[[#This Row],[ITEM CODE]],Table2[[#All],[Item Code]:[Unit Cost]],10,0),0)</f>
        <v>0</v>
      </c>
      <c r="P4740" s="56"/>
      <c r="Q4740" s="58"/>
      <c r="R4740" s="58">
        <f>Table49[[#This Row],[QUANTITY]]*Table49[[#This Row],[INV Prices]]</f>
        <v>0</v>
      </c>
      <c r="S4740" s="67"/>
      <c r="V4740" s="41"/>
      <c r="W4740" s="4" t="str">
        <f>IFERROR(VLOOKUP(Table49[[#This Row],[ITEM CODE]],Table2[[Item Code]:[Category ]],6,0),"")</f>
        <v/>
      </c>
      <c r="X4740" s="1" t="str">
        <f>IFERROR(VLOOKUP(Table49[[#This Row],[ITEM CODE]],Table2[[Item Code]:[Sub Category]],7,0),"")</f>
        <v/>
      </c>
      <c r="Y4740" s="68" t="str">
        <f>Table49[[#This Row],[PO Number]]&amp;COUNTIFS($E$5:E4740,E4740)</f>
        <v>0</v>
      </c>
    </row>
    <row r="4741" spans="1:25" ht="14.7" customHeight="1" x14ac:dyDescent="0.3">
      <c r="A4741" s="1" t="str">
        <f>IF(Table49[[#This Row],[ITEM NAME]]="","",ROW()-4)</f>
        <v/>
      </c>
      <c r="B4741" s="68"/>
      <c r="C4741" s="4" t="str">
        <f>IFERROR(VLOOKUP(B4741,Table14[],3,0),"")</f>
        <v/>
      </c>
      <c r="D4741" s="4" t="str">
        <f>IFERROR(VLOOKUP(B4741,Table14[],2,0),"")</f>
        <v/>
      </c>
      <c r="E4741" s="4"/>
      <c r="H4741" s="41" t="str">
        <f>IFERROR(VLOOKUP(Table49[[#This Row],[ITEM CODE]],Table2[[Item Code]:[Master Name]],2,0),"")</f>
        <v/>
      </c>
      <c r="I4741" s="41"/>
      <c r="J4741" s="65" t="str">
        <f>IFERROR(VLOOKUP(Table49[[#This Row],[ITEM CODE]],Table2[[Item Code]:[Master Name]],3,0),"")</f>
        <v/>
      </c>
      <c r="K4741" s="1" t="str">
        <f>IFERROR(VLOOKUP(Table49[[#This Row],[ITEM CODE]],Table2[[Item Code]:[Master Name]],9,0),"")</f>
        <v/>
      </c>
      <c r="L4741" s="1" t="str">
        <f>IFERROR(VLOOKUP(Table49[[#This Row],[ITEM CODE]],Table2[[Item Code]:[Master Name]],8,0),"")</f>
        <v/>
      </c>
      <c r="M4741" s="41"/>
      <c r="N4741" s="66">
        <f>IFERROR(VLOOKUP(Table49[[#This Row],[ITEM CODE]],Table2[[#All],[Item Code]:[Unit Cost]],10,0),0)</f>
        <v>0</v>
      </c>
      <c r="O4741" s="134">
        <f>IFERROR(VLOOKUP(Table49[[#This Row],[ITEM CODE]],Table2[[#All],[Item Code]:[Unit Cost]],10,0),0)</f>
        <v>0</v>
      </c>
      <c r="P4741" s="56"/>
      <c r="Q4741" s="58"/>
      <c r="R4741" s="58">
        <f>Table49[[#This Row],[QUANTITY]]*Table49[[#This Row],[INV Prices]]</f>
        <v>0</v>
      </c>
      <c r="S4741" s="67"/>
      <c r="V4741" s="41"/>
      <c r="W4741" s="4" t="str">
        <f>IFERROR(VLOOKUP(Table49[[#This Row],[ITEM CODE]],Table2[[Item Code]:[Category ]],6,0),"")</f>
        <v/>
      </c>
      <c r="X4741" s="1" t="str">
        <f>IFERROR(VLOOKUP(Table49[[#This Row],[ITEM CODE]],Table2[[Item Code]:[Sub Category]],7,0),"")</f>
        <v/>
      </c>
      <c r="Y4741" s="68" t="str">
        <f>Table49[[#This Row],[PO Number]]&amp;COUNTIFS($E$5:E4741,E4741)</f>
        <v>0</v>
      </c>
    </row>
    <row r="4742" spans="1:25" ht="14.7" customHeight="1" x14ac:dyDescent="0.3">
      <c r="A4742" s="1" t="str">
        <f>IF(Table49[[#This Row],[ITEM NAME]]="","",ROW()-4)</f>
        <v/>
      </c>
      <c r="B4742" s="68"/>
      <c r="C4742" s="4" t="str">
        <f>IFERROR(VLOOKUP(B4742,Table14[],3,0),"")</f>
        <v/>
      </c>
      <c r="D4742" s="4" t="str">
        <f>IFERROR(VLOOKUP(B4742,Table14[],2,0),"")</f>
        <v/>
      </c>
      <c r="E4742" s="4"/>
      <c r="H4742" s="41" t="str">
        <f>IFERROR(VLOOKUP(Table49[[#This Row],[ITEM CODE]],Table2[[Item Code]:[Master Name]],2,0),"")</f>
        <v/>
      </c>
      <c r="I4742" s="41"/>
      <c r="J4742" s="65" t="str">
        <f>IFERROR(VLOOKUP(Table49[[#This Row],[ITEM CODE]],Table2[[Item Code]:[Master Name]],3,0),"")</f>
        <v/>
      </c>
      <c r="K4742" s="1" t="str">
        <f>IFERROR(VLOOKUP(Table49[[#This Row],[ITEM CODE]],Table2[[Item Code]:[Master Name]],9,0),"")</f>
        <v/>
      </c>
      <c r="L4742" s="1" t="str">
        <f>IFERROR(VLOOKUP(Table49[[#This Row],[ITEM CODE]],Table2[[Item Code]:[Master Name]],8,0),"")</f>
        <v/>
      </c>
      <c r="M4742" s="41"/>
      <c r="N4742" s="66">
        <f>IFERROR(VLOOKUP(Table49[[#This Row],[ITEM CODE]],Table2[[#All],[Item Code]:[Unit Cost]],10,0),0)</f>
        <v>0</v>
      </c>
      <c r="O4742" s="134">
        <f>IFERROR(VLOOKUP(Table49[[#This Row],[ITEM CODE]],Table2[[#All],[Item Code]:[Unit Cost]],10,0),0)</f>
        <v>0</v>
      </c>
      <c r="P4742" s="56"/>
      <c r="Q4742" s="58"/>
      <c r="R4742" s="58">
        <f>Table49[[#This Row],[QUANTITY]]*Table49[[#This Row],[INV Prices]]</f>
        <v>0</v>
      </c>
      <c r="S4742" s="67"/>
      <c r="V4742" s="41"/>
      <c r="W4742" s="4" t="str">
        <f>IFERROR(VLOOKUP(Table49[[#This Row],[ITEM CODE]],Table2[[Item Code]:[Category ]],6,0),"")</f>
        <v/>
      </c>
      <c r="X4742" s="1" t="str">
        <f>IFERROR(VLOOKUP(Table49[[#This Row],[ITEM CODE]],Table2[[Item Code]:[Sub Category]],7,0),"")</f>
        <v/>
      </c>
      <c r="Y4742" s="68" t="str">
        <f>Table49[[#This Row],[PO Number]]&amp;COUNTIFS($E$5:E4742,E4742)</f>
        <v>0</v>
      </c>
    </row>
    <row r="4743" spans="1:25" ht="14.7" customHeight="1" x14ac:dyDescent="0.3">
      <c r="A4743" s="1" t="str">
        <f>IF(Table49[[#This Row],[ITEM NAME]]="","",ROW()-4)</f>
        <v/>
      </c>
      <c r="B4743" s="68"/>
      <c r="C4743" s="4" t="str">
        <f>IFERROR(VLOOKUP(B4743,Table14[],3,0),"")</f>
        <v/>
      </c>
      <c r="D4743" s="4" t="str">
        <f>IFERROR(VLOOKUP(B4743,Table14[],2,0),"")</f>
        <v/>
      </c>
      <c r="E4743" s="4"/>
      <c r="H4743" s="41" t="str">
        <f>IFERROR(VLOOKUP(Table49[[#This Row],[ITEM CODE]],Table2[[Item Code]:[Master Name]],2,0),"")</f>
        <v/>
      </c>
      <c r="I4743" s="41"/>
      <c r="J4743" s="65" t="str">
        <f>IFERROR(VLOOKUP(Table49[[#This Row],[ITEM CODE]],Table2[[Item Code]:[Master Name]],3,0),"")</f>
        <v/>
      </c>
      <c r="K4743" s="1" t="str">
        <f>IFERROR(VLOOKUP(Table49[[#This Row],[ITEM CODE]],Table2[[Item Code]:[Master Name]],9,0),"")</f>
        <v/>
      </c>
      <c r="L4743" s="1" t="str">
        <f>IFERROR(VLOOKUP(Table49[[#This Row],[ITEM CODE]],Table2[[Item Code]:[Master Name]],8,0),"")</f>
        <v/>
      </c>
      <c r="M4743" s="41"/>
      <c r="N4743" s="66">
        <f>IFERROR(VLOOKUP(Table49[[#This Row],[ITEM CODE]],Table2[[#All],[Item Code]:[Unit Cost]],10,0),0)</f>
        <v>0</v>
      </c>
      <c r="O4743" s="134">
        <f>IFERROR(VLOOKUP(Table49[[#This Row],[ITEM CODE]],Table2[[#All],[Item Code]:[Unit Cost]],10,0),0)</f>
        <v>0</v>
      </c>
      <c r="P4743" s="56"/>
      <c r="Q4743" s="58"/>
      <c r="R4743" s="58">
        <f>Table49[[#This Row],[QUANTITY]]*Table49[[#This Row],[INV Prices]]</f>
        <v>0</v>
      </c>
      <c r="S4743" s="67"/>
      <c r="V4743" s="41"/>
      <c r="W4743" s="4" t="str">
        <f>IFERROR(VLOOKUP(Table49[[#This Row],[ITEM CODE]],Table2[[Item Code]:[Category ]],6,0),"")</f>
        <v/>
      </c>
      <c r="X4743" s="1" t="str">
        <f>IFERROR(VLOOKUP(Table49[[#This Row],[ITEM CODE]],Table2[[Item Code]:[Sub Category]],7,0),"")</f>
        <v/>
      </c>
      <c r="Y4743" s="68" t="str">
        <f>Table49[[#This Row],[PO Number]]&amp;COUNTIFS($E$5:E4743,E4743)</f>
        <v>0</v>
      </c>
    </row>
    <row r="4744" spans="1:25" ht="14.7" customHeight="1" x14ac:dyDescent="0.3">
      <c r="A4744" s="1" t="str">
        <f>IF(Table49[[#This Row],[ITEM NAME]]="","",ROW()-4)</f>
        <v/>
      </c>
      <c r="B4744" s="68"/>
      <c r="C4744" s="4" t="str">
        <f>IFERROR(VLOOKUP(B4744,Table14[],3,0),"")</f>
        <v/>
      </c>
      <c r="D4744" s="4" t="str">
        <f>IFERROR(VLOOKUP(B4744,Table14[],2,0),"")</f>
        <v/>
      </c>
      <c r="E4744" s="4"/>
      <c r="H4744" s="41" t="str">
        <f>IFERROR(VLOOKUP(Table49[[#This Row],[ITEM CODE]],Table2[[Item Code]:[Master Name]],2,0),"")</f>
        <v/>
      </c>
      <c r="I4744" s="41"/>
      <c r="J4744" s="65" t="str">
        <f>IFERROR(VLOOKUP(Table49[[#This Row],[ITEM CODE]],Table2[[Item Code]:[Master Name]],3,0),"")</f>
        <v/>
      </c>
      <c r="K4744" s="1" t="str">
        <f>IFERROR(VLOOKUP(Table49[[#This Row],[ITEM CODE]],Table2[[Item Code]:[Master Name]],9,0),"")</f>
        <v/>
      </c>
      <c r="L4744" s="1" t="str">
        <f>IFERROR(VLOOKUP(Table49[[#This Row],[ITEM CODE]],Table2[[Item Code]:[Master Name]],8,0),"")</f>
        <v/>
      </c>
      <c r="M4744" s="41"/>
      <c r="N4744" s="66">
        <f>IFERROR(VLOOKUP(Table49[[#This Row],[ITEM CODE]],Table2[[#All],[Item Code]:[Unit Cost]],10,0),0)</f>
        <v>0</v>
      </c>
      <c r="O4744" s="134">
        <f>IFERROR(VLOOKUP(Table49[[#This Row],[ITEM CODE]],Table2[[#All],[Item Code]:[Unit Cost]],10,0),0)</f>
        <v>0</v>
      </c>
      <c r="P4744" s="56"/>
      <c r="Q4744" s="58"/>
      <c r="R4744" s="58">
        <f>Table49[[#This Row],[QUANTITY]]*Table49[[#This Row],[INV Prices]]</f>
        <v>0</v>
      </c>
      <c r="S4744" s="67"/>
      <c r="V4744" s="41"/>
      <c r="W4744" s="4" t="str">
        <f>IFERROR(VLOOKUP(Table49[[#This Row],[ITEM CODE]],Table2[[Item Code]:[Category ]],6,0),"")</f>
        <v/>
      </c>
      <c r="X4744" s="1" t="str">
        <f>IFERROR(VLOOKUP(Table49[[#This Row],[ITEM CODE]],Table2[[Item Code]:[Sub Category]],7,0),"")</f>
        <v/>
      </c>
      <c r="Y4744" s="68" t="str">
        <f>Table49[[#This Row],[PO Number]]&amp;COUNTIFS($E$5:E4744,E4744)</f>
        <v>0</v>
      </c>
    </row>
    <row r="4745" spans="1:25" ht="14.7" customHeight="1" x14ac:dyDescent="0.3">
      <c r="A4745" s="1" t="str">
        <f>IF(Table49[[#This Row],[ITEM NAME]]="","",ROW()-4)</f>
        <v/>
      </c>
      <c r="B4745" s="68"/>
      <c r="C4745" s="4" t="str">
        <f>IFERROR(VLOOKUP(B4745,Table14[],3,0),"")</f>
        <v/>
      </c>
      <c r="D4745" s="4" t="str">
        <f>IFERROR(VLOOKUP(B4745,Table14[],2,0),"")</f>
        <v/>
      </c>
      <c r="E4745" s="4"/>
      <c r="H4745" s="41" t="str">
        <f>IFERROR(VLOOKUP(Table49[[#This Row],[ITEM CODE]],Table2[[Item Code]:[Master Name]],2,0),"")</f>
        <v/>
      </c>
      <c r="I4745" s="41"/>
      <c r="J4745" s="65" t="str">
        <f>IFERROR(VLOOKUP(Table49[[#This Row],[ITEM CODE]],Table2[[Item Code]:[Master Name]],3,0),"")</f>
        <v/>
      </c>
      <c r="K4745" s="1" t="str">
        <f>IFERROR(VLOOKUP(Table49[[#This Row],[ITEM CODE]],Table2[[Item Code]:[Master Name]],9,0),"")</f>
        <v/>
      </c>
      <c r="L4745" s="1" t="str">
        <f>IFERROR(VLOOKUP(Table49[[#This Row],[ITEM CODE]],Table2[[Item Code]:[Master Name]],8,0),"")</f>
        <v/>
      </c>
      <c r="M4745" s="41"/>
      <c r="N4745" s="66">
        <f>IFERROR(VLOOKUP(Table49[[#This Row],[ITEM CODE]],Table2[[#All],[Item Code]:[Unit Cost]],10,0),0)</f>
        <v>0</v>
      </c>
      <c r="O4745" s="134">
        <f>IFERROR(VLOOKUP(Table49[[#This Row],[ITEM CODE]],Table2[[#All],[Item Code]:[Unit Cost]],10,0),0)</f>
        <v>0</v>
      </c>
      <c r="P4745" s="56"/>
      <c r="Q4745" s="58"/>
      <c r="R4745" s="58">
        <f>Table49[[#This Row],[QUANTITY]]*Table49[[#This Row],[INV Prices]]</f>
        <v>0</v>
      </c>
      <c r="S4745" s="67"/>
      <c r="V4745" s="41"/>
      <c r="W4745" s="4" t="str">
        <f>IFERROR(VLOOKUP(Table49[[#This Row],[ITEM CODE]],Table2[[Item Code]:[Category ]],6,0),"")</f>
        <v/>
      </c>
      <c r="X4745" s="1" t="str">
        <f>IFERROR(VLOOKUP(Table49[[#This Row],[ITEM CODE]],Table2[[Item Code]:[Sub Category]],7,0),"")</f>
        <v/>
      </c>
      <c r="Y4745" s="68" t="str">
        <f>Table49[[#This Row],[PO Number]]&amp;COUNTIFS($E$5:E4745,E4745)</f>
        <v>0</v>
      </c>
    </row>
    <row r="4746" spans="1:25" ht="14.7" customHeight="1" x14ac:dyDescent="0.3">
      <c r="A4746" s="1" t="str">
        <f>IF(Table49[[#This Row],[ITEM NAME]]="","",ROW()-4)</f>
        <v/>
      </c>
      <c r="B4746" s="68"/>
      <c r="C4746" s="4" t="str">
        <f>IFERROR(VLOOKUP(B4746,Table14[],3,0),"")</f>
        <v/>
      </c>
      <c r="D4746" s="4" t="str">
        <f>IFERROR(VLOOKUP(B4746,Table14[],2,0),"")</f>
        <v/>
      </c>
      <c r="E4746" s="4"/>
      <c r="H4746" s="41" t="str">
        <f>IFERROR(VLOOKUP(Table49[[#This Row],[ITEM CODE]],Table2[[Item Code]:[Master Name]],2,0),"")</f>
        <v/>
      </c>
      <c r="I4746" s="41"/>
      <c r="J4746" s="65" t="str">
        <f>IFERROR(VLOOKUP(Table49[[#This Row],[ITEM CODE]],Table2[[Item Code]:[Master Name]],3,0),"")</f>
        <v/>
      </c>
      <c r="K4746" s="1" t="str">
        <f>IFERROR(VLOOKUP(Table49[[#This Row],[ITEM CODE]],Table2[[Item Code]:[Master Name]],9,0),"")</f>
        <v/>
      </c>
      <c r="L4746" s="1" t="str">
        <f>IFERROR(VLOOKUP(Table49[[#This Row],[ITEM CODE]],Table2[[Item Code]:[Master Name]],8,0),"")</f>
        <v/>
      </c>
      <c r="M4746" s="41"/>
      <c r="N4746" s="66">
        <f>IFERROR(VLOOKUP(Table49[[#This Row],[ITEM CODE]],Table2[[#All],[Item Code]:[Unit Cost]],10,0),0)</f>
        <v>0</v>
      </c>
      <c r="O4746" s="134">
        <f>IFERROR(VLOOKUP(Table49[[#This Row],[ITEM CODE]],Table2[[#All],[Item Code]:[Unit Cost]],10,0),0)</f>
        <v>0</v>
      </c>
      <c r="P4746" s="56"/>
      <c r="Q4746" s="58"/>
      <c r="R4746" s="58">
        <f>Table49[[#This Row],[QUANTITY]]*Table49[[#This Row],[INV Prices]]</f>
        <v>0</v>
      </c>
      <c r="S4746" s="67"/>
      <c r="V4746" s="41"/>
      <c r="W4746" s="4" t="str">
        <f>IFERROR(VLOOKUP(Table49[[#This Row],[ITEM CODE]],Table2[[Item Code]:[Category ]],6,0),"")</f>
        <v/>
      </c>
      <c r="X4746" s="1" t="str">
        <f>IFERROR(VLOOKUP(Table49[[#This Row],[ITEM CODE]],Table2[[Item Code]:[Sub Category]],7,0),"")</f>
        <v/>
      </c>
      <c r="Y4746" s="68" t="str">
        <f>Table49[[#This Row],[PO Number]]&amp;COUNTIFS($E$5:E4746,E4746)</f>
        <v>0</v>
      </c>
    </row>
    <row r="4747" spans="1:25" ht="14.7" customHeight="1" x14ac:dyDescent="0.3">
      <c r="A4747" s="1" t="str">
        <f>IF(Table49[[#This Row],[ITEM NAME]]="","",ROW()-4)</f>
        <v/>
      </c>
      <c r="B4747" s="68"/>
      <c r="C4747" s="4" t="str">
        <f>IFERROR(VLOOKUP(B4747,Table14[],3,0),"")</f>
        <v/>
      </c>
      <c r="D4747" s="4" t="str">
        <f>IFERROR(VLOOKUP(B4747,Table14[],2,0),"")</f>
        <v/>
      </c>
      <c r="E4747" s="4"/>
      <c r="H4747" s="41" t="str">
        <f>IFERROR(VLOOKUP(Table49[[#This Row],[ITEM CODE]],Table2[[Item Code]:[Master Name]],2,0),"")</f>
        <v/>
      </c>
      <c r="I4747" s="41"/>
      <c r="J4747" s="65" t="str">
        <f>IFERROR(VLOOKUP(Table49[[#This Row],[ITEM CODE]],Table2[[Item Code]:[Master Name]],3,0),"")</f>
        <v/>
      </c>
      <c r="K4747" s="1" t="str">
        <f>IFERROR(VLOOKUP(Table49[[#This Row],[ITEM CODE]],Table2[[Item Code]:[Master Name]],9,0),"")</f>
        <v/>
      </c>
      <c r="L4747" s="1" t="str">
        <f>IFERROR(VLOOKUP(Table49[[#This Row],[ITEM CODE]],Table2[[Item Code]:[Master Name]],8,0),"")</f>
        <v/>
      </c>
      <c r="M4747" s="41"/>
      <c r="N4747" s="66">
        <f>IFERROR(VLOOKUP(Table49[[#This Row],[ITEM CODE]],Table2[[#All],[Item Code]:[Unit Cost]],10,0),0)</f>
        <v>0</v>
      </c>
      <c r="O4747" s="134">
        <f>IFERROR(VLOOKUP(Table49[[#This Row],[ITEM CODE]],Table2[[#All],[Item Code]:[Unit Cost]],10,0),0)</f>
        <v>0</v>
      </c>
      <c r="P4747" s="56"/>
      <c r="Q4747" s="58"/>
      <c r="R4747" s="58">
        <f>Table49[[#This Row],[QUANTITY]]*Table49[[#This Row],[INV Prices]]</f>
        <v>0</v>
      </c>
      <c r="S4747" s="67"/>
      <c r="V4747" s="41"/>
      <c r="W4747" s="4" t="str">
        <f>IFERROR(VLOOKUP(Table49[[#This Row],[ITEM CODE]],Table2[[Item Code]:[Category ]],6,0),"")</f>
        <v/>
      </c>
      <c r="X4747" s="1" t="str">
        <f>IFERROR(VLOOKUP(Table49[[#This Row],[ITEM CODE]],Table2[[Item Code]:[Sub Category]],7,0),"")</f>
        <v/>
      </c>
      <c r="Y4747" s="68" t="str">
        <f>Table49[[#This Row],[PO Number]]&amp;COUNTIFS($E$5:E4747,E4747)</f>
        <v>0</v>
      </c>
    </row>
    <row r="4748" spans="1:25" ht="14.7" customHeight="1" x14ac:dyDescent="0.3">
      <c r="A4748" s="1" t="str">
        <f>IF(Table49[[#This Row],[ITEM NAME]]="","",ROW()-4)</f>
        <v/>
      </c>
      <c r="B4748" s="68"/>
      <c r="C4748" s="4" t="str">
        <f>IFERROR(VLOOKUP(B4748,Table14[],3,0),"")</f>
        <v/>
      </c>
      <c r="D4748" s="4" t="str">
        <f>IFERROR(VLOOKUP(B4748,Table14[],2,0),"")</f>
        <v/>
      </c>
      <c r="E4748" s="4"/>
      <c r="H4748" s="41" t="str">
        <f>IFERROR(VLOOKUP(Table49[[#This Row],[ITEM CODE]],Table2[[Item Code]:[Master Name]],2,0),"")</f>
        <v/>
      </c>
      <c r="I4748" s="41"/>
      <c r="J4748" s="65" t="str">
        <f>IFERROR(VLOOKUP(Table49[[#This Row],[ITEM CODE]],Table2[[Item Code]:[Master Name]],3,0),"")</f>
        <v/>
      </c>
      <c r="K4748" s="1" t="str">
        <f>IFERROR(VLOOKUP(Table49[[#This Row],[ITEM CODE]],Table2[[Item Code]:[Master Name]],9,0),"")</f>
        <v/>
      </c>
      <c r="L4748" s="1" t="str">
        <f>IFERROR(VLOOKUP(Table49[[#This Row],[ITEM CODE]],Table2[[Item Code]:[Master Name]],8,0),"")</f>
        <v/>
      </c>
      <c r="M4748" s="41"/>
      <c r="N4748" s="66">
        <f>IFERROR(VLOOKUP(Table49[[#This Row],[ITEM CODE]],Table2[[#All],[Item Code]:[Unit Cost]],10,0),0)</f>
        <v>0</v>
      </c>
      <c r="O4748" s="134">
        <f>IFERROR(VLOOKUP(Table49[[#This Row],[ITEM CODE]],Table2[[#All],[Item Code]:[Unit Cost]],10,0),0)</f>
        <v>0</v>
      </c>
      <c r="P4748" s="56"/>
      <c r="Q4748" s="58"/>
      <c r="R4748" s="58">
        <f>Table49[[#This Row],[QUANTITY]]*Table49[[#This Row],[INV Prices]]</f>
        <v>0</v>
      </c>
      <c r="S4748" s="67"/>
      <c r="V4748" s="41"/>
      <c r="W4748" s="4" t="str">
        <f>IFERROR(VLOOKUP(Table49[[#This Row],[ITEM CODE]],Table2[[Item Code]:[Category ]],6,0),"")</f>
        <v/>
      </c>
      <c r="X4748" s="1" t="str">
        <f>IFERROR(VLOOKUP(Table49[[#This Row],[ITEM CODE]],Table2[[Item Code]:[Sub Category]],7,0),"")</f>
        <v/>
      </c>
      <c r="Y4748" s="68" t="str">
        <f>Table49[[#This Row],[PO Number]]&amp;COUNTIFS($E$5:E4748,E4748)</f>
        <v>0</v>
      </c>
    </row>
    <row r="4749" spans="1:25" ht="14.7" customHeight="1" x14ac:dyDescent="0.3">
      <c r="A4749" s="1" t="str">
        <f>IF(Table49[[#This Row],[ITEM NAME]]="","",ROW()-4)</f>
        <v/>
      </c>
      <c r="B4749" s="68"/>
      <c r="C4749" s="4" t="str">
        <f>IFERROR(VLOOKUP(B4749,Table14[],3,0),"")</f>
        <v/>
      </c>
      <c r="D4749" s="4" t="str">
        <f>IFERROR(VLOOKUP(B4749,Table14[],2,0),"")</f>
        <v/>
      </c>
      <c r="E4749" s="4"/>
      <c r="H4749" s="41" t="str">
        <f>IFERROR(VLOOKUP(Table49[[#This Row],[ITEM CODE]],Table2[[Item Code]:[Master Name]],2,0),"")</f>
        <v/>
      </c>
      <c r="I4749" s="41"/>
      <c r="J4749" s="65" t="str">
        <f>IFERROR(VLOOKUP(Table49[[#This Row],[ITEM CODE]],Table2[[Item Code]:[Master Name]],3,0),"")</f>
        <v/>
      </c>
      <c r="K4749" s="1" t="str">
        <f>IFERROR(VLOOKUP(Table49[[#This Row],[ITEM CODE]],Table2[[Item Code]:[Master Name]],9,0),"")</f>
        <v/>
      </c>
      <c r="L4749" s="1" t="str">
        <f>IFERROR(VLOOKUP(Table49[[#This Row],[ITEM CODE]],Table2[[Item Code]:[Master Name]],8,0),"")</f>
        <v/>
      </c>
      <c r="M4749" s="41"/>
      <c r="N4749" s="66">
        <f>IFERROR(VLOOKUP(Table49[[#This Row],[ITEM CODE]],Table2[[#All],[Item Code]:[Unit Cost]],10,0),0)</f>
        <v>0</v>
      </c>
      <c r="O4749" s="134">
        <f>IFERROR(VLOOKUP(Table49[[#This Row],[ITEM CODE]],Table2[[#All],[Item Code]:[Unit Cost]],10,0),0)</f>
        <v>0</v>
      </c>
      <c r="P4749" s="56"/>
      <c r="Q4749" s="58"/>
      <c r="R4749" s="58">
        <f>Table49[[#This Row],[QUANTITY]]*Table49[[#This Row],[INV Prices]]</f>
        <v>0</v>
      </c>
      <c r="S4749" s="67"/>
      <c r="V4749" s="41"/>
      <c r="W4749" s="4" t="str">
        <f>IFERROR(VLOOKUP(Table49[[#This Row],[ITEM CODE]],Table2[[Item Code]:[Category ]],6,0),"")</f>
        <v/>
      </c>
      <c r="X4749" s="1" t="str">
        <f>IFERROR(VLOOKUP(Table49[[#This Row],[ITEM CODE]],Table2[[Item Code]:[Sub Category]],7,0),"")</f>
        <v/>
      </c>
      <c r="Y4749" s="68" t="str">
        <f>Table49[[#This Row],[PO Number]]&amp;COUNTIFS($E$5:E4749,E4749)</f>
        <v>0</v>
      </c>
    </row>
    <row r="4750" spans="1:25" ht="14.7" customHeight="1" x14ac:dyDescent="0.3">
      <c r="A4750" s="1" t="str">
        <f>IF(Table49[[#This Row],[ITEM NAME]]="","",ROW()-4)</f>
        <v/>
      </c>
      <c r="B4750" s="68"/>
      <c r="C4750" s="4" t="str">
        <f>IFERROR(VLOOKUP(B4750,Table14[],3,0),"")</f>
        <v/>
      </c>
      <c r="D4750" s="4" t="str">
        <f>IFERROR(VLOOKUP(B4750,Table14[],2,0),"")</f>
        <v/>
      </c>
      <c r="E4750" s="4"/>
      <c r="H4750" s="41" t="str">
        <f>IFERROR(VLOOKUP(Table49[[#This Row],[ITEM CODE]],Table2[[Item Code]:[Master Name]],2,0),"")</f>
        <v/>
      </c>
      <c r="I4750" s="41"/>
      <c r="J4750" s="65" t="str">
        <f>IFERROR(VLOOKUP(Table49[[#This Row],[ITEM CODE]],Table2[[Item Code]:[Master Name]],3,0),"")</f>
        <v/>
      </c>
      <c r="K4750" s="1" t="str">
        <f>IFERROR(VLOOKUP(Table49[[#This Row],[ITEM CODE]],Table2[[Item Code]:[Master Name]],9,0),"")</f>
        <v/>
      </c>
      <c r="L4750" s="1" t="str">
        <f>IFERROR(VLOOKUP(Table49[[#This Row],[ITEM CODE]],Table2[[Item Code]:[Master Name]],8,0),"")</f>
        <v/>
      </c>
      <c r="M4750" s="41"/>
      <c r="N4750" s="66">
        <f>IFERROR(VLOOKUP(Table49[[#This Row],[ITEM CODE]],Table2[[#All],[Item Code]:[Unit Cost]],10,0),0)</f>
        <v>0</v>
      </c>
      <c r="O4750" s="134">
        <f>IFERROR(VLOOKUP(Table49[[#This Row],[ITEM CODE]],Table2[[#All],[Item Code]:[Unit Cost]],10,0),0)</f>
        <v>0</v>
      </c>
      <c r="P4750" s="56"/>
      <c r="Q4750" s="58"/>
      <c r="R4750" s="58">
        <f>Table49[[#This Row],[QUANTITY]]*Table49[[#This Row],[INV Prices]]</f>
        <v>0</v>
      </c>
      <c r="S4750" s="67"/>
      <c r="V4750" s="41"/>
      <c r="W4750" s="4" t="str">
        <f>IFERROR(VLOOKUP(Table49[[#This Row],[ITEM CODE]],Table2[[Item Code]:[Category ]],6,0),"")</f>
        <v/>
      </c>
      <c r="X4750" s="1" t="str">
        <f>IFERROR(VLOOKUP(Table49[[#This Row],[ITEM CODE]],Table2[[Item Code]:[Sub Category]],7,0),"")</f>
        <v/>
      </c>
      <c r="Y4750" s="68" t="str">
        <f>Table49[[#This Row],[PO Number]]&amp;COUNTIFS($E$5:E4750,E4750)</f>
        <v>0</v>
      </c>
    </row>
    <row r="4751" spans="1:25" ht="14.7" customHeight="1" x14ac:dyDescent="0.3">
      <c r="A4751" s="1" t="str">
        <f>IF(Table49[[#This Row],[ITEM NAME]]="","",ROW()-4)</f>
        <v/>
      </c>
      <c r="B4751" s="68"/>
      <c r="C4751" s="4" t="str">
        <f>IFERROR(VLOOKUP(B4751,Table14[],3,0),"")</f>
        <v/>
      </c>
      <c r="D4751" s="4" t="str">
        <f>IFERROR(VLOOKUP(B4751,Table14[],2,0),"")</f>
        <v/>
      </c>
      <c r="E4751" s="4"/>
      <c r="H4751" s="41" t="str">
        <f>IFERROR(VLOOKUP(Table49[[#This Row],[ITEM CODE]],Table2[[Item Code]:[Master Name]],2,0),"")</f>
        <v/>
      </c>
      <c r="I4751" s="41"/>
      <c r="J4751" s="65" t="str">
        <f>IFERROR(VLOOKUP(Table49[[#This Row],[ITEM CODE]],Table2[[Item Code]:[Master Name]],3,0),"")</f>
        <v/>
      </c>
      <c r="K4751" s="1" t="str">
        <f>IFERROR(VLOOKUP(Table49[[#This Row],[ITEM CODE]],Table2[[Item Code]:[Master Name]],9,0),"")</f>
        <v/>
      </c>
      <c r="L4751" s="1" t="str">
        <f>IFERROR(VLOOKUP(Table49[[#This Row],[ITEM CODE]],Table2[[Item Code]:[Master Name]],8,0),"")</f>
        <v/>
      </c>
      <c r="M4751" s="41"/>
      <c r="N4751" s="66">
        <f>IFERROR(VLOOKUP(Table49[[#This Row],[ITEM CODE]],Table2[[#All],[Item Code]:[Unit Cost]],10,0),0)</f>
        <v>0</v>
      </c>
      <c r="O4751" s="134">
        <f>IFERROR(VLOOKUP(Table49[[#This Row],[ITEM CODE]],Table2[[#All],[Item Code]:[Unit Cost]],10,0),0)</f>
        <v>0</v>
      </c>
      <c r="P4751" s="56"/>
      <c r="Q4751" s="58"/>
      <c r="R4751" s="58">
        <f>Table49[[#This Row],[QUANTITY]]*Table49[[#This Row],[INV Prices]]</f>
        <v>0</v>
      </c>
      <c r="S4751" s="67"/>
      <c r="V4751" s="41"/>
      <c r="W4751" s="4" t="str">
        <f>IFERROR(VLOOKUP(Table49[[#This Row],[ITEM CODE]],Table2[[Item Code]:[Category ]],6,0),"")</f>
        <v/>
      </c>
      <c r="X4751" s="1" t="str">
        <f>IFERROR(VLOOKUP(Table49[[#This Row],[ITEM CODE]],Table2[[Item Code]:[Sub Category]],7,0),"")</f>
        <v/>
      </c>
      <c r="Y4751" s="68" t="str">
        <f>Table49[[#This Row],[PO Number]]&amp;COUNTIFS($E$5:E4751,E4751)</f>
        <v>0</v>
      </c>
    </row>
    <row r="4752" spans="1:25" ht="14.7" customHeight="1" x14ac:dyDescent="0.3">
      <c r="A4752" s="1" t="str">
        <f>IF(Table49[[#This Row],[ITEM NAME]]="","",ROW()-4)</f>
        <v/>
      </c>
      <c r="B4752" s="68"/>
      <c r="C4752" s="4" t="str">
        <f>IFERROR(VLOOKUP(B4752,Table14[],3,0),"")</f>
        <v/>
      </c>
      <c r="D4752" s="4" t="str">
        <f>IFERROR(VLOOKUP(B4752,Table14[],2,0),"")</f>
        <v/>
      </c>
      <c r="E4752" s="4"/>
      <c r="H4752" s="41" t="str">
        <f>IFERROR(VLOOKUP(Table49[[#This Row],[ITEM CODE]],Table2[[Item Code]:[Master Name]],2,0),"")</f>
        <v/>
      </c>
      <c r="I4752" s="41"/>
      <c r="J4752" s="65" t="str">
        <f>IFERROR(VLOOKUP(Table49[[#This Row],[ITEM CODE]],Table2[[Item Code]:[Master Name]],3,0),"")</f>
        <v/>
      </c>
      <c r="K4752" s="1" t="str">
        <f>IFERROR(VLOOKUP(Table49[[#This Row],[ITEM CODE]],Table2[[Item Code]:[Master Name]],9,0),"")</f>
        <v/>
      </c>
      <c r="L4752" s="1" t="str">
        <f>IFERROR(VLOOKUP(Table49[[#This Row],[ITEM CODE]],Table2[[Item Code]:[Master Name]],8,0),"")</f>
        <v/>
      </c>
      <c r="M4752" s="41"/>
      <c r="N4752" s="66">
        <f>IFERROR(VLOOKUP(Table49[[#This Row],[ITEM CODE]],Table2[[#All],[Item Code]:[Unit Cost]],10,0),0)</f>
        <v>0</v>
      </c>
      <c r="O4752" s="134">
        <f>IFERROR(VLOOKUP(Table49[[#This Row],[ITEM CODE]],Table2[[#All],[Item Code]:[Unit Cost]],10,0),0)</f>
        <v>0</v>
      </c>
      <c r="P4752" s="56"/>
      <c r="Q4752" s="58"/>
      <c r="R4752" s="58">
        <f>Table49[[#This Row],[QUANTITY]]*Table49[[#This Row],[INV Prices]]</f>
        <v>0</v>
      </c>
      <c r="S4752" s="67"/>
      <c r="V4752" s="41"/>
      <c r="W4752" s="4" t="str">
        <f>IFERROR(VLOOKUP(Table49[[#This Row],[ITEM CODE]],Table2[[Item Code]:[Category ]],6,0),"")</f>
        <v/>
      </c>
      <c r="X4752" s="1" t="str">
        <f>IFERROR(VLOOKUP(Table49[[#This Row],[ITEM CODE]],Table2[[Item Code]:[Sub Category]],7,0),"")</f>
        <v/>
      </c>
      <c r="Y4752" s="68" t="str">
        <f>Table49[[#This Row],[PO Number]]&amp;COUNTIFS($E$5:E4752,E4752)</f>
        <v>0</v>
      </c>
    </row>
    <row r="4753" spans="1:25" ht="14.7" customHeight="1" x14ac:dyDescent="0.3">
      <c r="A4753" s="1" t="str">
        <f>IF(Table49[[#This Row],[ITEM NAME]]="","",ROW()-4)</f>
        <v/>
      </c>
      <c r="B4753" s="68"/>
      <c r="C4753" s="4" t="str">
        <f>IFERROR(VLOOKUP(B4753,Table14[],3,0),"")</f>
        <v/>
      </c>
      <c r="D4753" s="4" t="str">
        <f>IFERROR(VLOOKUP(B4753,Table14[],2,0),"")</f>
        <v/>
      </c>
      <c r="E4753" s="4"/>
      <c r="H4753" s="41" t="str">
        <f>IFERROR(VLOOKUP(Table49[[#This Row],[ITEM CODE]],Table2[[Item Code]:[Master Name]],2,0),"")</f>
        <v/>
      </c>
      <c r="I4753" s="41"/>
      <c r="J4753" s="65" t="str">
        <f>IFERROR(VLOOKUP(Table49[[#This Row],[ITEM CODE]],Table2[[Item Code]:[Master Name]],3,0),"")</f>
        <v/>
      </c>
      <c r="K4753" s="1" t="str">
        <f>IFERROR(VLOOKUP(Table49[[#This Row],[ITEM CODE]],Table2[[Item Code]:[Master Name]],9,0),"")</f>
        <v/>
      </c>
      <c r="L4753" s="1" t="str">
        <f>IFERROR(VLOOKUP(Table49[[#This Row],[ITEM CODE]],Table2[[Item Code]:[Master Name]],8,0),"")</f>
        <v/>
      </c>
      <c r="M4753" s="41"/>
      <c r="N4753" s="66">
        <f>IFERROR(VLOOKUP(Table49[[#This Row],[ITEM CODE]],Table2[[#All],[Item Code]:[Unit Cost]],10,0),0)</f>
        <v>0</v>
      </c>
      <c r="O4753" s="134">
        <f>IFERROR(VLOOKUP(Table49[[#This Row],[ITEM CODE]],Table2[[#All],[Item Code]:[Unit Cost]],10,0),0)</f>
        <v>0</v>
      </c>
      <c r="P4753" s="56"/>
      <c r="Q4753" s="58"/>
      <c r="R4753" s="58">
        <f>Table49[[#This Row],[QUANTITY]]*Table49[[#This Row],[INV Prices]]</f>
        <v>0</v>
      </c>
      <c r="S4753" s="67"/>
      <c r="V4753" s="41"/>
      <c r="W4753" s="4" t="str">
        <f>IFERROR(VLOOKUP(Table49[[#This Row],[ITEM CODE]],Table2[[Item Code]:[Category ]],6,0),"")</f>
        <v/>
      </c>
      <c r="X4753" s="1" t="str">
        <f>IFERROR(VLOOKUP(Table49[[#This Row],[ITEM CODE]],Table2[[Item Code]:[Sub Category]],7,0),"")</f>
        <v/>
      </c>
      <c r="Y4753" s="68" t="str">
        <f>Table49[[#This Row],[PO Number]]&amp;COUNTIFS($E$5:E4753,E4753)</f>
        <v>0</v>
      </c>
    </row>
    <row r="4754" spans="1:25" ht="14.7" customHeight="1" x14ac:dyDescent="0.3">
      <c r="A4754" s="1" t="str">
        <f>IF(Table49[[#This Row],[ITEM NAME]]="","",ROW()-4)</f>
        <v/>
      </c>
      <c r="B4754" s="68"/>
      <c r="C4754" s="4" t="str">
        <f>IFERROR(VLOOKUP(B4754,Table14[],3,0),"")</f>
        <v/>
      </c>
      <c r="D4754" s="4" t="str">
        <f>IFERROR(VLOOKUP(B4754,Table14[],2,0),"")</f>
        <v/>
      </c>
      <c r="E4754" s="4"/>
      <c r="H4754" s="41" t="str">
        <f>IFERROR(VLOOKUP(Table49[[#This Row],[ITEM CODE]],Table2[[Item Code]:[Master Name]],2,0),"")</f>
        <v/>
      </c>
      <c r="I4754" s="41"/>
      <c r="J4754" s="65" t="str">
        <f>IFERROR(VLOOKUP(Table49[[#This Row],[ITEM CODE]],Table2[[Item Code]:[Master Name]],3,0),"")</f>
        <v/>
      </c>
      <c r="K4754" s="1" t="str">
        <f>IFERROR(VLOOKUP(Table49[[#This Row],[ITEM CODE]],Table2[[Item Code]:[Master Name]],9,0),"")</f>
        <v/>
      </c>
      <c r="L4754" s="1" t="str">
        <f>IFERROR(VLOOKUP(Table49[[#This Row],[ITEM CODE]],Table2[[Item Code]:[Master Name]],8,0),"")</f>
        <v/>
      </c>
      <c r="M4754" s="41"/>
      <c r="N4754" s="66">
        <f>IFERROR(VLOOKUP(Table49[[#This Row],[ITEM CODE]],Table2[[#All],[Item Code]:[Unit Cost]],10,0),0)</f>
        <v>0</v>
      </c>
      <c r="O4754" s="134">
        <f>IFERROR(VLOOKUP(Table49[[#This Row],[ITEM CODE]],Table2[[#All],[Item Code]:[Unit Cost]],10,0),0)</f>
        <v>0</v>
      </c>
      <c r="P4754" s="56"/>
      <c r="Q4754" s="58"/>
      <c r="R4754" s="58">
        <f>Table49[[#This Row],[QUANTITY]]*Table49[[#This Row],[INV Prices]]</f>
        <v>0</v>
      </c>
      <c r="S4754" s="67"/>
      <c r="V4754" s="41"/>
      <c r="W4754" s="4" t="str">
        <f>IFERROR(VLOOKUP(Table49[[#This Row],[ITEM CODE]],Table2[[Item Code]:[Category ]],6,0),"")</f>
        <v/>
      </c>
      <c r="X4754" s="1" t="str">
        <f>IFERROR(VLOOKUP(Table49[[#This Row],[ITEM CODE]],Table2[[Item Code]:[Sub Category]],7,0),"")</f>
        <v/>
      </c>
      <c r="Y4754" s="68" t="str">
        <f>Table49[[#This Row],[PO Number]]&amp;COUNTIFS($E$5:E4754,E4754)</f>
        <v>0</v>
      </c>
    </row>
    <row r="4755" spans="1:25" ht="14.7" customHeight="1" x14ac:dyDescent="0.3">
      <c r="A4755" s="1" t="str">
        <f>IF(Table49[[#This Row],[ITEM NAME]]="","",ROW()-4)</f>
        <v/>
      </c>
      <c r="B4755" s="68"/>
      <c r="C4755" s="4" t="str">
        <f>IFERROR(VLOOKUP(B4755,Table14[],3,0),"")</f>
        <v/>
      </c>
      <c r="D4755" s="4" t="str">
        <f>IFERROR(VLOOKUP(B4755,Table14[],2,0),"")</f>
        <v/>
      </c>
      <c r="E4755" s="4"/>
      <c r="H4755" s="41" t="str">
        <f>IFERROR(VLOOKUP(Table49[[#This Row],[ITEM CODE]],Table2[[Item Code]:[Master Name]],2,0),"")</f>
        <v/>
      </c>
      <c r="I4755" s="41"/>
      <c r="J4755" s="65" t="str">
        <f>IFERROR(VLOOKUP(Table49[[#This Row],[ITEM CODE]],Table2[[Item Code]:[Master Name]],3,0),"")</f>
        <v/>
      </c>
      <c r="K4755" s="1" t="str">
        <f>IFERROR(VLOOKUP(Table49[[#This Row],[ITEM CODE]],Table2[[Item Code]:[Master Name]],9,0),"")</f>
        <v/>
      </c>
      <c r="L4755" s="1" t="str">
        <f>IFERROR(VLOOKUP(Table49[[#This Row],[ITEM CODE]],Table2[[Item Code]:[Master Name]],8,0),"")</f>
        <v/>
      </c>
      <c r="M4755" s="41"/>
      <c r="N4755" s="66">
        <f>IFERROR(VLOOKUP(Table49[[#This Row],[ITEM CODE]],Table2[[#All],[Item Code]:[Unit Cost]],10,0),0)</f>
        <v>0</v>
      </c>
      <c r="O4755" s="134">
        <f>IFERROR(VLOOKUP(Table49[[#This Row],[ITEM CODE]],Table2[[#All],[Item Code]:[Unit Cost]],10,0),0)</f>
        <v>0</v>
      </c>
      <c r="P4755" s="56"/>
      <c r="Q4755" s="58"/>
      <c r="R4755" s="58">
        <f>Table49[[#This Row],[QUANTITY]]*Table49[[#This Row],[INV Prices]]</f>
        <v>0</v>
      </c>
      <c r="S4755" s="67"/>
      <c r="V4755" s="41"/>
      <c r="W4755" s="4" t="str">
        <f>IFERROR(VLOOKUP(Table49[[#This Row],[ITEM CODE]],Table2[[Item Code]:[Category ]],6,0),"")</f>
        <v/>
      </c>
      <c r="X4755" s="1" t="str">
        <f>IFERROR(VLOOKUP(Table49[[#This Row],[ITEM CODE]],Table2[[Item Code]:[Sub Category]],7,0),"")</f>
        <v/>
      </c>
      <c r="Y4755" s="68" t="str">
        <f>Table49[[#This Row],[PO Number]]&amp;COUNTIFS($E$5:E4755,E4755)</f>
        <v>0</v>
      </c>
    </row>
    <row r="4756" spans="1:25" ht="14.7" customHeight="1" x14ac:dyDescent="0.3">
      <c r="A4756" s="1" t="str">
        <f>IF(Table49[[#This Row],[ITEM NAME]]="","",ROW()-4)</f>
        <v/>
      </c>
      <c r="B4756" s="68"/>
      <c r="C4756" s="4" t="str">
        <f>IFERROR(VLOOKUP(B4756,Table14[],3,0),"")</f>
        <v/>
      </c>
      <c r="D4756" s="4" t="str">
        <f>IFERROR(VLOOKUP(B4756,Table14[],2,0),"")</f>
        <v/>
      </c>
      <c r="E4756" s="4"/>
      <c r="H4756" s="41" t="str">
        <f>IFERROR(VLOOKUP(Table49[[#This Row],[ITEM CODE]],Table2[[Item Code]:[Master Name]],2,0),"")</f>
        <v/>
      </c>
      <c r="I4756" s="41"/>
      <c r="J4756" s="65" t="str">
        <f>IFERROR(VLOOKUP(Table49[[#This Row],[ITEM CODE]],Table2[[Item Code]:[Master Name]],3,0),"")</f>
        <v/>
      </c>
      <c r="K4756" s="1" t="str">
        <f>IFERROR(VLOOKUP(Table49[[#This Row],[ITEM CODE]],Table2[[Item Code]:[Master Name]],9,0),"")</f>
        <v/>
      </c>
      <c r="L4756" s="1" t="str">
        <f>IFERROR(VLOOKUP(Table49[[#This Row],[ITEM CODE]],Table2[[Item Code]:[Master Name]],8,0),"")</f>
        <v/>
      </c>
      <c r="M4756" s="41"/>
      <c r="N4756" s="66">
        <f>IFERROR(VLOOKUP(Table49[[#This Row],[ITEM CODE]],Table2[[#All],[Item Code]:[Unit Cost]],10,0),0)</f>
        <v>0</v>
      </c>
      <c r="O4756" s="134">
        <f>IFERROR(VLOOKUP(Table49[[#This Row],[ITEM CODE]],Table2[[#All],[Item Code]:[Unit Cost]],10,0),0)</f>
        <v>0</v>
      </c>
      <c r="P4756" s="56"/>
      <c r="Q4756" s="58"/>
      <c r="R4756" s="58">
        <f>Table49[[#This Row],[QUANTITY]]*Table49[[#This Row],[INV Prices]]</f>
        <v>0</v>
      </c>
      <c r="S4756" s="67"/>
      <c r="V4756" s="41"/>
      <c r="W4756" s="4" t="str">
        <f>IFERROR(VLOOKUP(Table49[[#This Row],[ITEM CODE]],Table2[[Item Code]:[Category ]],6,0),"")</f>
        <v/>
      </c>
      <c r="X4756" s="1" t="str">
        <f>IFERROR(VLOOKUP(Table49[[#This Row],[ITEM CODE]],Table2[[Item Code]:[Sub Category]],7,0),"")</f>
        <v/>
      </c>
      <c r="Y4756" s="68" t="str">
        <f>Table49[[#This Row],[PO Number]]&amp;COUNTIFS($E$5:E4756,E4756)</f>
        <v>0</v>
      </c>
    </row>
    <row r="4757" spans="1:25" ht="14.7" customHeight="1" x14ac:dyDescent="0.3">
      <c r="A4757" s="1" t="str">
        <f>IF(Table49[[#This Row],[ITEM NAME]]="","",ROW()-4)</f>
        <v/>
      </c>
      <c r="B4757" s="68"/>
      <c r="C4757" s="4" t="str">
        <f>IFERROR(VLOOKUP(B4757,Table14[],3,0),"")</f>
        <v/>
      </c>
      <c r="D4757" s="4" t="str">
        <f>IFERROR(VLOOKUP(B4757,Table14[],2,0),"")</f>
        <v/>
      </c>
      <c r="E4757" s="4"/>
      <c r="H4757" s="41" t="str">
        <f>IFERROR(VLOOKUP(Table49[[#This Row],[ITEM CODE]],Table2[[Item Code]:[Master Name]],2,0),"")</f>
        <v/>
      </c>
      <c r="I4757" s="41"/>
      <c r="J4757" s="65" t="str">
        <f>IFERROR(VLOOKUP(Table49[[#This Row],[ITEM CODE]],Table2[[Item Code]:[Master Name]],3,0),"")</f>
        <v/>
      </c>
      <c r="K4757" s="1" t="str">
        <f>IFERROR(VLOOKUP(Table49[[#This Row],[ITEM CODE]],Table2[[Item Code]:[Master Name]],9,0),"")</f>
        <v/>
      </c>
      <c r="L4757" s="1" t="str">
        <f>IFERROR(VLOOKUP(Table49[[#This Row],[ITEM CODE]],Table2[[Item Code]:[Master Name]],8,0),"")</f>
        <v/>
      </c>
      <c r="M4757" s="41"/>
      <c r="N4757" s="66">
        <f>IFERROR(VLOOKUP(Table49[[#This Row],[ITEM CODE]],Table2[[#All],[Item Code]:[Unit Cost]],10,0),0)</f>
        <v>0</v>
      </c>
      <c r="O4757" s="134">
        <f>IFERROR(VLOOKUP(Table49[[#This Row],[ITEM CODE]],Table2[[#All],[Item Code]:[Unit Cost]],10,0),0)</f>
        <v>0</v>
      </c>
      <c r="P4757" s="56"/>
      <c r="Q4757" s="58"/>
      <c r="R4757" s="58">
        <f>Table49[[#This Row],[QUANTITY]]*Table49[[#This Row],[INV Prices]]</f>
        <v>0</v>
      </c>
      <c r="S4757" s="67"/>
      <c r="V4757" s="41"/>
      <c r="W4757" s="4" t="str">
        <f>IFERROR(VLOOKUP(Table49[[#This Row],[ITEM CODE]],Table2[[Item Code]:[Category ]],6,0),"")</f>
        <v/>
      </c>
      <c r="X4757" s="1" t="str">
        <f>IFERROR(VLOOKUP(Table49[[#This Row],[ITEM CODE]],Table2[[Item Code]:[Sub Category]],7,0),"")</f>
        <v/>
      </c>
      <c r="Y4757" s="68" t="str">
        <f>Table49[[#This Row],[PO Number]]&amp;COUNTIFS($E$5:E4757,E4757)</f>
        <v>0</v>
      </c>
    </row>
    <row r="4758" spans="1:25" ht="14.7" customHeight="1" x14ac:dyDescent="0.3">
      <c r="A4758" s="1" t="str">
        <f>IF(Table49[[#This Row],[ITEM NAME]]="","",ROW()-4)</f>
        <v/>
      </c>
      <c r="B4758" s="68"/>
      <c r="C4758" s="4" t="str">
        <f>IFERROR(VLOOKUP(B4758,Table14[],3,0),"")</f>
        <v/>
      </c>
      <c r="D4758" s="4" t="str">
        <f>IFERROR(VLOOKUP(B4758,Table14[],2,0),"")</f>
        <v/>
      </c>
      <c r="E4758" s="4"/>
      <c r="H4758" s="41" t="str">
        <f>IFERROR(VLOOKUP(Table49[[#This Row],[ITEM CODE]],Table2[[Item Code]:[Master Name]],2,0),"")</f>
        <v/>
      </c>
      <c r="I4758" s="41"/>
      <c r="J4758" s="65" t="str">
        <f>IFERROR(VLOOKUP(Table49[[#This Row],[ITEM CODE]],Table2[[Item Code]:[Master Name]],3,0),"")</f>
        <v/>
      </c>
      <c r="K4758" s="1" t="str">
        <f>IFERROR(VLOOKUP(Table49[[#This Row],[ITEM CODE]],Table2[[Item Code]:[Master Name]],9,0),"")</f>
        <v/>
      </c>
      <c r="L4758" s="1" t="str">
        <f>IFERROR(VLOOKUP(Table49[[#This Row],[ITEM CODE]],Table2[[Item Code]:[Master Name]],8,0),"")</f>
        <v/>
      </c>
      <c r="M4758" s="41"/>
      <c r="N4758" s="66">
        <f>IFERROR(VLOOKUP(Table49[[#This Row],[ITEM CODE]],Table2[[#All],[Item Code]:[Unit Cost]],10,0),0)</f>
        <v>0</v>
      </c>
      <c r="O4758" s="134">
        <f>IFERROR(VLOOKUP(Table49[[#This Row],[ITEM CODE]],Table2[[#All],[Item Code]:[Unit Cost]],10,0),0)</f>
        <v>0</v>
      </c>
      <c r="P4758" s="56"/>
      <c r="Q4758" s="58"/>
      <c r="R4758" s="58">
        <f>Table49[[#This Row],[QUANTITY]]*Table49[[#This Row],[INV Prices]]</f>
        <v>0</v>
      </c>
      <c r="S4758" s="67"/>
      <c r="V4758" s="41"/>
      <c r="W4758" s="4" t="str">
        <f>IFERROR(VLOOKUP(Table49[[#This Row],[ITEM CODE]],Table2[[Item Code]:[Category ]],6,0),"")</f>
        <v/>
      </c>
      <c r="X4758" s="1" t="str">
        <f>IFERROR(VLOOKUP(Table49[[#This Row],[ITEM CODE]],Table2[[Item Code]:[Sub Category]],7,0),"")</f>
        <v/>
      </c>
      <c r="Y4758" s="68" t="str">
        <f>Table49[[#This Row],[PO Number]]&amp;COUNTIFS($E$5:E4758,E4758)</f>
        <v>0</v>
      </c>
    </row>
    <row r="4759" spans="1:25" ht="14.7" customHeight="1" x14ac:dyDescent="0.3">
      <c r="A4759" s="1" t="str">
        <f>IF(Table49[[#This Row],[ITEM NAME]]="","",ROW()-4)</f>
        <v/>
      </c>
      <c r="B4759" s="68"/>
      <c r="C4759" s="4" t="str">
        <f>IFERROR(VLOOKUP(B4759,Table14[],3,0),"")</f>
        <v/>
      </c>
      <c r="D4759" s="4" t="str">
        <f>IFERROR(VLOOKUP(B4759,Table14[],2,0),"")</f>
        <v/>
      </c>
      <c r="E4759" s="4"/>
      <c r="H4759" s="41" t="str">
        <f>IFERROR(VLOOKUP(Table49[[#This Row],[ITEM CODE]],Table2[[Item Code]:[Master Name]],2,0),"")</f>
        <v/>
      </c>
      <c r="I4759" s="41"/>
      <c r="J4759" s="65" t="str">
        <f>IFERROR(VLOOKUP(Table49[[#This Row],[ITEM CODE]],Table2[[Item Code]:[Master Name]],3,0),"")</f>
        <v/>
      </c>
      <c r="K4759" s="1" t="str">
        <f>IFERROR(VLOOKUP(Table49[[#This Row],[ITEM CODE]],Table2[[Item Code]:[Master Name]],9,0),"")</f>
        <v/>
      </c>
      <c r="L4759" s="1" t="str">
        <f>IFERROR(VLOOKUP(Table49[[#This Row],[ITEM CODE]],Table2[[Item Code]:[Master Name]],8,0),"")</f>
        <v/>
      </c>
      <c r="M4759" s="41"/>
      <c r="N4759" s="66">
        <f>IFERROR(VLOOKUP(Table49[[#This Row],[ITEM CODE]],Table2[[#All],[Item Code]:[Unit Cost]],10,0),0)</f>
        <v>0</v>
      </c>
      <c r="O4759" s="134">
        <f>IFERROR(VLOOKUP(Table49[[#This Row],[ITEM CODE]],Table2[[#All],[Item Code]:[Unit Cost]],10,0),0)</f>
        <v>0</v>
      </c>
      <c r="P4759" s="56"/>
      <c r="Q4759" s="58"/>
      <c r="R4759" s="58">
        <f>Table49[[#This Row],[QUANTITY]]*Table49[[#This Row],[INV Prices]]</f>
        <v>0</v>
      </c>
      <c r="S4759" s="67"/>
      <c r="V4759" s="41"/>
      <c r="W4759" s="4" t="str">
        <f>IFERROR(VLOOKUP(Table49[[#This Row],[ITEM CODE]],Table2[[Item Code]:[Category ]],6,0),"")</f>
        <v/>
      </c>
      <c r="X4759" s="1" t="str">
        <f>IFERROR(VLOOKUP(Table49[[#This Row],[ITEM CODE]],Table2[[Item Code]:[Sub Category]],7,0),"")</f>
        <v/>
      </c>
      <c r="Y4759" s="68" t="str">
        <f>Table49[[#This Row],[PO Number]]&amp;COUNTIFS($E$5:E4759,E4759)</f>
        <v>0</v>
      </c>
    </row>
    <row r="4760" spans="1:25" ht="14.7" customHeight="1" x14ac:dyDescent="0.3">
      <c r="A4760" s="1" t="str">
        <f>IF(Table49[[#This Row],[ITEM NAME]]="","",ROW()-4)</f>
        <v/>
      </c>
      <c r="B4760" s="68"/>
      <c r="C4760" s="4" t="str">
        <f>IFERROR(VLOOKUP(B4760,Table14[],3,0),"")</f>
        <v/>
      </c>
      <c r="D4760" s="4" t="str">
        <f>IFERROR(VLOOKUP(B4760,Table14[],2,0),"")</f>
        <v/>
      </c>
      <c r="E4760" s="4"/>
      <c r="H4760" s="41" t="str">
        <f>IFERROR(VLOOKUP(Table49[[#This Row],[ITEM CODE]],Table2[[Item Code]:[Master Name]],2,0),"")</f>
        <v/>
      </c>
      <c r="I4760" s="41"/>
      <c r="J4760" s="65" t="str">
        <f>IFERROR(VLOOKUP(Table49[[#This Row],[ITEM CODE]],Table2[[Item Code]:[Master Name]],3,0),"")</f>
        <v/>
      </c>
      <c r="K4760" s="1" t="str">
        <f>IFERROR(VLOOKUP(Table49[[#This Row],[ITEM CODE]],Table2[[Item Code]:[Master Name]],9,0),"")</f>
        <v/>
      </c>
      <c r="L4760" s="1" t="str">
        <f>IFERROR(VLOOKUP(Table49[[#This Row],[ITEM CODE]],Table2[[Item Code]:[Master Name]],8,0),"")</f>
        <v/>
      </c>
      <c r="M4760" s="41"/>
      <c r="N4760" s="66">
        <f>IFERROR(VLOOKUP(Table49[[#This Row],[ITEM CODE]],Table2[[#All],[Item Code]:[Unit Cost]],10,0),0)</f>
        <v>0</v>
      </c>
      <c r="O4760" s="134">
        <f>IFERROR(VLOOKUP(Table49[[#This Row],[ITEM CODE]],Table2[[#All],[Item Code]:[Unit Cost]],10,0),0)</f>
        <v>0</v>
      </c>
      <c r="P4760" s="56"/>
      <c r="Q4760" s="58"/>
      <c r="R4760" s="58">
        <f>Table49[[#This Row],[QUANTITY]]*Table49[[#This Row],[INV Prices]]</f>
        <v>0</v>
      </c>
      <c r="S4760" s="67"/>
      <c r="V4760" s="41"/>
      <c r="W4760" s="4" t="str">
        <f>IFERROR(VLOOKUP(Table49[[#This Row],[ITEM CODE]],Table2[[Item Code]:[Category ]],6,0),"")</f>
        <v/>
      </c>
      <c r="X4760" s="1" t="str">
        <f>IFERROR(VLOOKUP(Table49[[#This Row],[ITEM CODE]],Table2[[Item Code]:[Sub Category]],7,0),"")</f>
        <v/>
      </c>
      <c r="Y4760" s="68" t="str">
        <f>Table49[[#This Row],[PO Number]]&amp;COUNTIFS($E$5:E4760,E4760)</f>
        <v>0</v>
      </c>
    </row>
    <row r="4761" spans="1:25" ht="14.7" customHeight="1" x14ac:dyDescent="0.3">
      <c r="A4761" s="1" t="str">
        <f>IF(Table49[[#This Row],[ITEM NAME]]="","",ROW()-4)</f>
        <v/>
      </c>
      <c r="B4761" s="68"/>
      <c r="C4761" s="4" t="str">
        <f>IFERROR(VLOOKUP(B4761,Table14[],3,0),"")</f>
        <v/>
      </c>
      <c r="D4761" s="4" t="str">
        <f>IFERROR(VLOOKUP(B4761,Table14[],2,0),"")</f>
        <v/>
      </c>
      <c r="E4761" s="4"/>
      <c r="H4761" s="41" t="str">
        <f>IFERROR(VLOOKUP(Table49[[#This Row],[ITEM CODE]],Table2[[Item Code]:[Master Name]],2,0),"")</f>
        <v/>
      </c>
      <c r="I4761" s="41"/>
      <c r="J4761" s="65" t="str">
        <f>IFERROR(VLOOKUP(Table49[[#This Row],[ITEM CODE]],Table2[[Item Code]:[Master Name]],3,0),"")</f>
        <v/>
      </c>
      <c r="K4761" s="1" t="str">
        <f>IFERROR(VLOOKUP(Table49[[#This Row],[ITEM CODE]],Table2[[Item Code]:[Master Name]],9,0),"")</f>
        <v/>
      </c>
      <c r="L4761" s="1" t="str">
        <f>IFERROR(VLOOKUP(Table49[[#This Row],[ITEM CODE]],Table2[[Item Code]:[Master Name]],8,0),"")</f>
        <v/>
      </c>
      <c r="M4761" s="41"/>
      <c r="N4761" s="66">
        <f>IFERROR(VLOOKUP(Table49[[#This Row],[ITEM CODE]],Table2[[#All],[Item Code]:[Unit Cost]],10,0),0)</f>
        <v>0</v>
      </c>
      <c r="O4761" s="134">
        <f>IFERROR(VLOOKUP(Table49[[#This Row],[ITEM CODE]],Table2[[#All],[Item Code]:[Unit Cost]],10,0),0)</f>
        <v>0</v>
      </c>
      <c r="P4761" s="56"/>
      <c r="Q4761" s="58"/>
      <c r="R4761" s="58">
        <f>Table49[[#This Row],[QUANTITY]]*Table49[[#This Row],[INV Prices]]</f>
        <v>0</v>
      </c>
      <c r="S4761" s="67"/>
      <c r="V4761" s="41"/>
      <c r="W4761" s="4" t="str">
        <f>IFERROR(VLOOKUP(Table49[[#This Row],[ITEM CODE]],Table2[[Item Code]:[Category ]],6,0),"")</f>
        <v/>
      </c>
      <c r="X4761" s="1" t="str">
        <f>IFERROR(VLOOKUP(Table49[[#This Row],[ITEM CODE]],Table2[[Item Code]:[Sub Category]],7,0),"")</f>
        <v/>
      </c>
      <c r="Y4761" s="68" t="str">
        <f>Table49[[#This Row],[PO Number]]&amp;COUNTIFS($E$5:E4761,E4761)</f>
        <v>0</v>
      </c>
    </row>
    <row r="4762" spans="1:25" ht="14.7" customHeight="1" x14ac:dyDescent="0.3">
      <c r="A4762" s="1" t="str">
        <f>IF(Table49[[#This Row],[ITEM NAME]]="","",ROW()-4)</f>
        <v/>
      </c>
      <c r="B4762" s="68"/>
      <c r="C4762" s="4" t="str">
        <f>IFERROR(VLOOKUP(B4762,Table14[],3,0),"")</f>
        <v/>
      </c>
      <c r="D4762" s="4" t="str">
        <f>IFERROR(VLOOKUP(B4762,Table14[],2,0),"")</f>
        <v/>
      </c>
      <c r="E4762" s="4"/>
      <c r="H4762" s="41" t="str">
        <f>IFERROR(VLOOKUP(Table49[[#This Row],[ITEM CODE]],Table2[[Item Code]:[Master Name]],2,0),"")</f>
        <v/>
      </c>
      <c r="I4762" s="41"/>
      <c r="J4762" s="65" t="str">
        <f>IFERROR(VLOOKUP(Table49[[#This Row],[ITEM CODE]],Table2[[Item Code]:[Master Name]],3,0),"")</f>
        <v/>
      </c>
      <c r="K4762" s="1" t="str">
        <f>IFERROR(VLOOKUP(Table49[[#This Row],[ITEM CODE]],Table2[[Item Code]:[Master Name]],9,0),"")</f>
        <v/>
      </c>
      <c r="L4762" s="1" t="str">
        <f>IFERROR(VLOOKUP(Table49[[#This Row],[ITEM CODE]],Table2[[Item Code]:[Master Name]],8,0),"")</f>
        <v/>
      </c>
      <c r="M4762" s="41"/>
      <c r="N4762" s="66">
        <f>IFERROR(VLOOKUP(Table49[[#This Row],[ITEM CODE]],Table2[[#All],[Item Code]:[Unit Cost]],10,0),0)</f>
        <v>0</v>
      </c>
      <c r="O4762" s="134">
        <f>IFERROR(VLOOKUP(Table49[[#This Row],[ITEM CODE]],Table2[[#All],[Item Code]:[Unit Cost]],10,0),0)</f>
        <v>0</v>
      </c>
      <c r="P4762" s="56"/>
      <c r="Q4762" s="58"/>
      <c r="R4762" s="58">
        <f>Table49[[#This Row],[QUANTITY]]*Table49[[#This Row],[INV Prices]]</f>
        <v>0</v>
      </c>
      <c r="S4762" s="67"/>
      <c r="V4762" s="41"/>
      <c r="W4762" s="4" t="str">
        <f>IFERROR(VLOOKUP(Table49[[#This Row],[ITEM CODE]],Table2[[Item Code]:[Category ]],6,0),"")</f>
        <v/>
      </c>
      <c r="X4762" s="1" t="str">
        <f>IFERROR(VLOOKUP(Table49[[#This Row],[ITEM CODE]],Table2[[Item Code]:[Sub Category]],7,0),"")</f>
        <v/>
      </c>
      <c r="Y4762" s="68" t="str">
        <f>Table49[[#This Row],[PO Number]]&amp;COUNTIFS($E$5:E4762,E4762)</f>
        <v>0</v>
      </c>
    </row>
    <row r="4763" spans="1:25" ht="14.7" customHeight="1" x14ac:dyDescent="0.3">
      <c r="A4763" s="1" t="str">
        <f>IF(Table49[[#This Row],[ITEM NAME]]="","",ROW()-4)</f>
        <v/>
      </c>
      <c r="B4763" s="68"/>
      <c r="C4763" s="4" t="str">
        <f>IFERROR(VLOOKUP(B4763,Table14[],3,0),"")</f>
        <v/>
      </c>
      <c r="D4763" s="4" t="str">
        <f>IFERROR(VLOOKUP(B4763,Table14[],2,0),"")</f>
        <v/>
      </c>
      <c r="E4763" s="4"/>
      <c r="H4763" s="41" t="str">
        <f>IFERROR(VLOOKUP(Table49[[#This Row],[ITEM CODE]],Table2[[Item Code]:[Master Name]],2,0),"")</f>
        <v/>
      </c>
      <c r="I4763" s="41"/>
      <c r="J4763" s="65" t="str">
        <f>IFERROR(VLOOKUP(Table49[[#This Row],[ITEM CODE]],Table2[[Item Code]:[Master Name]],3,0),"")</f>
        <v/>
      </c>
      <c r="K4763" s="1" t="str">
        <f>IFERROR(VLOOKUP(Table49[[#This Row],[ITEM CODE]],Table2[[Item Code]:[Master Name]],9,0),"")</f>
        <v/>
      </c>
      <c r="L4763" s="1" t="str">
        <f>IFERROR(VLOOKUP(Table49[[#This Row],[ITEM CODE]],Table2[[Item Code]:[Master Name]],8,0),"")</f>
        <v/>
      </c>
      <c r="M4763" s="41"/>
      <c r="N4763" s="66">
        <f>IFERROR(VLOOKUP(Table49[[#This Row],[ITEM CODE]],Table2[[#All],[Item Code]:[Unit Cost]],10,0),0)</f>
        <v>0</v>
      </c>
      <c r="O4763" s="134">
        <f>IFERROR(VLOOKUP(Table49[[#This Row],[ITEM CODE]],Table2[[#All],[Item Code]:[Unit Cost]],10,0),0)</f>
        <v>0</v>
      </c>
      <c r="P4763" s="56"/>
      <c r="Q4763" s="58"/>
      <c r="R4763" s="58">
        <f>Table49[[#This Row],[QUANTITY]]*Table49[[#This Row],[INV Prices]]</f>
        <v>0</v>
      </c>
      <c r="S4763" s="67"/>
      <c r="V4763" s="41"/>
      <c r="W4763" s="4" t="str">
        <f>IFERROR(VLOOKUP(Table49[[#This Row],[ITEM CODE]],Table2[[Item Code]:[Category ]],6,0),"")</f>
        <v/>
      </c>
      <c r="X4763" s="1" t="str">
        <f>IFERROR(VLOOKUP(Table49[[#This Row],[ITEM CODE]],Table2[[Item Code]:[Sub Category]],7,0),"")</f>
        <v/>
      </c>
      <c r="Y4763" s="68" t="str">
        <f>Table49[[#This Row],[PO Number]]&amp;COUNTIFS($E$5:E4763,E4763)</f>
        <v>0</v>
      </c>
    </row>
    <row r="4764" spans="1:25" ht="14.7" customHeight="1" x14ac:dyDescent="0.3">
      <c r="A4764" s="1" t="str">
        <f>IF(Table49[[#This Row],[ITEM NAME]]="","",ROW()-4)</f>
        <v/>
      </c>
      <c r="B4764" s="68"/>
      <c r="C4764" s="4" t="str">
        <f>IFERROR(VLOOKUP(B4764,Table14[],3,0),"")</f>
        <v/>
      </c>
      <c r="D4764" s="4" t="str">
        <f>IFERROR(VLOOKUP(B4764,Table14[],2,0),"")</f>
        <v/>
      </c>
      <c r="E4764" s="4"/>
      <c r="H4764" s="41" t="str">
        <f>IFERROR(VLOOKUP(Table49[[#This Row],[ITEM CODE]],Table2[[Item Code]:[Master Name]],2,0),"")</f>
        <v/>
      </c>
      <c r="I4764" s="41"/>
      <c r="J4764" s="65" t="str">
        <f>IFERROR(VLOOKUP(Table49[[#This Row],[ITEM CODE]],Table2[[Item Code]:[Master Name]],3,0),"")</f>
        <v/>
      </c>
      <c r="K4764" s="1" t="str">
        <f>IFERROR(VLOOKUP(Table49[[#This Row],[ITEM CODE]],Table2[[Item Code]:[Master Name]],9,0),"")</f>
        <v/>
      </c>
      <c r="L4764" s="1" t="str">
        <f>IFERROR(VLOOKUP(Table49[[#This Row],[ITEM CODE]],Table2[[Item Code]:[Master Name]],8,0),"")</f>
        <v/>
      </c>
      <c r="M4764" s="41"/>
      <c r="N4764" s="66">
        <f>IFERROR(VLOOKUP(Table49[[#This Row],[ITEM CODE]],Table2[[#All],[Item Code]:[Unit Cost]],10,0),0)</f>
        <v>0</v>
      </c>
      <c r="O4764" s="134">
        <f>IFERROR(VLOOKUP(Table49[[#This Row],[ITEM CODE]],Table2[[#All],[Item Code]:[Unit Cost]],10,0),0)</f>
        <v>0</v>
      </c>
      <c r="P4764" s="56"/>
      <c r="Q4764" s="58"/>
      <c r="R4764" s="58">
        <f>Table49[[#This Row],[QUANTITY]]*Table49[[#This Row],[INV Prices]]</f>
        <v>0</v>
      </c>
      <c r="S4764" s="67"/>
      <c r="V4764" s="41"/>
      <c r="W4764" s="4" t="str">
        <f>IFERROR(VLOOKUP(Table49[[#This Row],[ITEM CODE]],Table2[[Item Code]:[Category ]],6,0),"")</f>
        <v/>
      </c>
      <c r="X4764" s="1" t="str">
        <f>IFERROR(VLOOKUP(Table49[[#This Row],[ITEM CODE]],Table2[[Item Code]:[Sub Category]],7,0),"")</f>
        <v/>
      </c>
      <c r="Y4764" s="68" t="str">
        <f>Table49[[#This Row],[PO Number]]&amp;COUNTIFS($E$5:E4764,E4764)</f>
        <v>0</v>
      </c>
    </row>
    <row r="4765" spans="1:25" ht="14.7" customHeight="1" x14ac:dyDescent="0.3">
      <c r="A4765" s="1" t="str">
        <f>IF(Table49[[#This Row],[ITEM NAME]]="","",ROW()-4)</f>
        <v/>
      </c>
      <c r="B4765" s="68"/>
      <c r="C4765" s="4" t="str">
        <f>IFERROR(VLOOKUP(B4765,Table14[],3,0),"")</f>
        <v/>
      </c>
      <c r="D4765" s="4" t="str">
        <f>IFERROR(VLOOKUP(B4765,Table14[],2,0),"")</f>
        <v/>
      </c>
      <c r="E4765" s="4"/>
      <c r="H4765" s="41" t="str">
        <f>IFERROR(VLOOKUP(Table49[[#This Row],[ITEM CODE]],Table2[[Item Code]:[Master Name]],2,0),"")</f>
        <v/>
      </c>
      <c r="I4765" s="41"/>
      <c r="J4765" s="65" t="str">
        <f>IFERROR(VLOOKUP(Table49[[#This Row],[ITEM CODE]],Table2[[Item Code]:[Master Name]],3,0),"")</f>
        <v/>
      </c>
      <c r="K4765" s="1" t="str">
        <f>IFERROR(VLOOKUP(Table49[[#This Row],[ITEM CODE]],Table2[[Item Code]:[Master Name]],9,0),"")</f>
        <v/>
      </c>
      <c r="L4765" s="1" t="str">
        <f>IFERROR(VLOOKUP(Table49[[#This Row],[ITEM CODE]],Table2[[Item Code]:[Master Name]],8,0),"")</f>
        <v/>
      </c>
      <c r="M4765" s="41"/>
      <c r="N4765" s="66">
        <f>IFERROR(VLOOKUP(Table49[[#This Row],[ITEM CODE]],Table2[[#All],[Item Code]:[Unit Cost]],10,0),0)</f>
        <v>0</v>
      </c>
      <c r="O4765" s="134">
        <f>IFERROR(VLOOKUP(Table49[[#This Row],[ITEM CODE]],Table2[[#All],[Item Code]:[Unit Cost]],10,0),0)</f>
        <v>0</v>
      </c>
      <c r="P4765" s="56"/>
      <c r="Q4765" s="58"/>
      <c r="R4765" s="58">
        <f>Table49[[#This Row],[QUANTITY]]*Table49[[#This Row],[INV Prices]]</f>
        <v>0</v>
      </c>
      <c r="S4765" s="67"/>
      <c r="V4765" s="41"/>
      <c r="W4765" s="4" t="str">
        <f>IFERROR(VLOOKUP(Table49[[#This Row],[ITEM CODE]],Table2[[Item Code]:[Category ]],6,0),"")</f>
        <v/>
      </c>
      <c r="X4765" s="1" t="str">
        <f>IFERROR(VLOOKUP(Table49[[#This Row],[ITEM CODE]],Table2[[Item Code]:[Sub Category]],7,0),"")</f>
        <v/>
      </c>
      <c r="Y4765" s="68" t="str">
        <f>Table49[[#This Row],[PO Number]]&amp;COUNTIFS($E$5:E4765,E4765)</f>
        <v>0</v>
      </c>
    </row>
    <row r="4766" spans="1:25" ht="14.7" customHeight="1" x14ac:dyDescent="0.3">
      <c r="A4766" s="1" t="str">
        <f>IF(Table49[[#This Row],[ITEM NAME]]="","",ROW()-4)</f>
        <v/>
      </c>
      <c r="B4766" s="68"/>
      <c r="C4766" s="4" t="str">
        <f>IFERROR(VLOOKUP(B4766,Table14[],3,0),"")</f>
        <v/>
      </c>
      <c r="D4766" s="4" t="str">
        <f>IFERROR(VLOOKUP(B4766,Table14[],2,0),"")</f>
        <v/>
      </c>
      <c r="E4766" s="4"/>
      <c r="H4766" s="41" t="str">
        <f>IFERROR(VLOOKUP(Table49[[#This Row],[ITEM CODE]],Table2[[Item Code]:[Master Name]],2,0),"")</f>
        <v/>
      </c>
      <c r="I4766" s="41"/>
      <c r="J4766" s="65" t="str">
        <f>IFERROR(VLOOKUP(Table49[[#This Row],[ITEM CODE]],Table2[[Item Code]:[Master Name]],3,0),"")</f>
        <v/>
      </c>
      <c r="K4766" s="1" t="str">
        <f>IFERROR(VLOOKUP(Table49[[#This Row],[ITEM CODE]],Table2[[Item Code]:[Master Name]],9,0),"")</f>
        <v/>
      </c>
      <c r="L4766" s="1" t="str">
        <f>IFERROR(VLOOKUP(Table49[[#This Row],[ITEM CODE]],Table2[[Item Code]:[Master Name]],8,0),"")</f>
        <v/>
      </c>
      <c r="M4766" s="41"/>
      <c r="N4766" s="66">
        <f>IFERROR(VLOOKUP(Table49[[#This Row],[ITEM CODE]],Table2[[#All],[Item Code]:[Unit Cost]],10,0),0)</f>
        <v>0</v>
      </c>
      <c r="O4766" s="134">
        <f>IFERROR(VLOOKUP(Table49[[#This Row],[ITEM CODE]],Table2[[#All],[Item Code]:[Unit Cost]],10,0),0)</f>
        <v>0</v>
      </c>
      <c r="P4766" s="56"/>
      <c r="Q4766" s="58"/>
      <c r="R4766" s="58">
        <f>Table49[[#This Row],[QUANTITY]]*Table49[[#This Row],[INV Prices]]</f>
        <v>0</v>
      </c>
      <c r="S4766" s="67"/>
      <c r="V4766" s="41"/>
      <c r="W4766" s="4" t="str">
        <f>IFERROR(VLOOKUP(Table49[[#This Row],[ITEM CODE]],Table2[[Item Code]:[Category ]],6,0),"")</f>
        <v/>
      </c>
      <c r="X4766" s="1" t="str">
        <f>IFERROR(VLOOKUP(Table49[[#This Row],[ITEM CODE]],Table2[[Item Code]:[Sub Category]],7,0),"")</f>
        <v/>
      </c>
      <c r="Y4766" s="68" t="str">
        <f>Table49[[#This Row],[PO Number]]&amp;COUNTIFS($E$5:E4766,E4766)</f>
        <v>0</v>
      </c>
    </row>
    <row r="4767" spans="1:25" ht="14.7" customHeight="1" x14ac:dyDescent="0.3">
      <c r="A4767" s="1" t="str">
        <f>IF(Table49[[#This Row],[ITEM NAME]]="","",ROW()-4)</f>
        <v/>
      </c>
      <c r="B4767" s="68"/>
      <c r="C4767" s="4" t="str">
        <f>IFERROR(VLOOKUP(B4767,Table14[],3,0),"")</f>
        <v/>
      </c>
      <c r="D4767" s="4" t="str">
        <f>IFERROR(VLOOKUP(B4767,Table14[],2,0),"")</f>
        <v/>
      </c>
      <c r="E4767" s="4"/>
      <c r="H4767" s="41" t="str">
        <f>IFERROR(VLOOKUP(Table49[[#This Row],[ITEM CODE]],Table2[[Item Code]:[Master Name]],2,0),"")</f>
        <v/>
      </c>
      <c r="I4767" s="41"/>
      <c r="J4767" s="65" t="str">
        <f>IFERROR(VLOOKUP(Table49[[#This Row],[ITEM CODE]],Table2[[Item Code]:[Master Name]],3,0),"")</f>
        <v/>
      </c>
      <c r="K4767" s="1" t="str">
        <f>IFERROR(VLOOKUP(Table49[[#This Row],[ITEM CODE]],Table2[[Item Code]:[Master Name]],9,0),"")</f>
        <v/>
      </c>
      <c r="L4767" s="1" t="str">
        <f>IFERROR(VLOOKUP(Table49[[#This Row],[ITEM CODE]],Table2[[Item Code]:[Master Name]],8,0),"")</f>
        <v/>
      </c>
      <c r="M4767" s="41"/>
      <c r="N4767" s="66">
        <f>IFERROR(VLOOKUP(Table49[[#This Row],[ITEM CODE]],Table2[[#All],[Item Code]:[Unit Cost]],10,0),0)</f>
        <v>0</v>
      </c>
      <c r="O4767" s="134">
        <f>IFERROR(VLOOKUP(Table49[[#This Row],[ITEM CODE]],Table2[[#All],[Item Code]:[Unit Cost]],10,0),0)</f>
        <v>0</v>
      </c>
      <c r="P4767" s="56"/>
      <c r="Q4767" s="58"/>
      <c r="R4767" s="58">
        <f>Table49[[#This Row],[QUANTITY]]*Table49[[#This Row],[INV Prices]]</f>
        <v>0</v>
      </c>
      <c r="S4767" s="67"/>
      <c r="V4767" s="41"/>
      <c r="W4767" s="4" t="str">
        <f>IFERROR(VLOOKUP(Table49[[#This Row],[ITEM CODE]],Table2[[Item Code]:[Category ]],6,0),"")</f>
        <v/>
      </c>
      <c r="X4767" s="1" t="str">
        <f>IFERROR(VLOOKUP(Table49[[#This Row],[ITEM CODE]],Table2[[Item Code]:[Sub Category]],7,0),"")</f>
        <v/>
      </c>
      <c r="Y4767" s="68" t="str">
        <f>Table49[[#This Row],[PO Number]]&amp;COUNTIFS($E$5:E4767,E4767)</f>
        <v>0</v>
      </c>
    </row>
    <row r="4768" spans="1:25" ht="14.7" customHeight="1" x14ac:dyDescent="0.3">
      <c r="A4768" s="1" t="str">
        <f>IF(Table49[[#This Row],[ITEM NAME]]="","",ROW()-4)</f>
        <v/>
      </c>
      <c r="B4768" s="68"/>
      <c r="C4768" s="4" t="str">
        <f>IFERROR(VLOOKUP(B4768,Table14[],3,0),"")</f>
        <v/>
      </c>
      <c r="D4768" s="4" t="str">
        <f>IFERROR(VLOOKUP(B4768,Table14[],2,0),"")</f>
        <v/>
      </c>
      <c r="E4768" s="4"/>
      <c r="H4768" s="41" t="str">
        <f>IFERROR(VLOOKUP(Table49[[#This Row],[ITEM CODE]],Table2[[Item Code]:[Master Name]],2,0),"")</f>
        <v/>
      </c>
      <c r="I4768" s="41"/>
      <c r="J4768" s="65" t="str">
        <f>IFERROR(VLOOKUP(Table49[[#This Row],[ITEM CODE]],Table2[[Item Code]:[Master Name]],3,0),"")</f>
        <v/>
      </c>
      <c r="K4768" s="1" t="str">
        <f>IFERROR(VLOOKUP(Table49[[#This Row],[ITEM CODE]],Table2[[Item Code]:[Master Name]],9,0),"")</f>
        <v/>
      </c>
      <c r="L4768" s="1" t="str">
        <f>IFERROR(VLOOKUP(Table49[[#This Row],[ITEM CODE]],Table2[[Item Code]:[Master Name]],8,0),"")</f>
        <v/>
      </c>
      <c r="M4768" s="41"/>
      <c r="N4768" s="66">
        <f>IFERROR(VLOOKUP(Table49[[#This Row],[ITEM CODE]],Table2[[#All],[Item Code]:[Unit Cost]],10,0),0)</f>
        <v>0</v>
      </c>
      <c r="O4768" s="134">
        <f>IFERROR(VLOOKUP(Table49[[#This Row],[ITEM CODE]],Table2[[#All],[Item Code]:[Unit Cost]],10,0),0)</f>
        <v>0</v>
      </c>
      <c r="P4768" s="56"/>
      <c r="Q4768" s="58"/>
      <c r="R4768" s="58">
        <f>Table49[[#This Row],[QUANTITY]]*Table49[[#This Row],[INV Prices]]</f>
        <v>0</v>
      </c>
      <c r="S4768" s="67"/>
      <c r="V4768" s="41"/>
      <c r="W4768" s="4" t="str">
        <f>IFERROR(VLOOKUP(Table49[[#This Row],[ITEM CODE]],Table2[[Item Code]:[Category ]],6,0),"")</f>
        <v/>
      </c>
      <c r="X4768" s="1" t="str">
        <f>IFERROR(VLOOKUP(Table49[[#This Row],[ITEM CODE]],Table2[[Item Code]:[Sub Category]],7,0),"")</f>
        <v/>
      </c>
      <c r="Y4768" s="68" t="str">
        <f>Table49[[#This Row],[PO Number]]&amp;COUNTIFS($E$5:E4768,E4768)</f>
        <v>0</v>
      </c>
    </row>
    <row r="4769" spans="1:25" ht="14.7" customHeight="1" x14ac:dyDescent="0.3">
      <c r="A4769" s="1" t="str">
        <f>IF(Table49[[#This Row],[ITEM NAME]]="","",ROW()-4)</f>
        <v/>
      </c>
      <c r="B4769" s="68"/>
      <c r="C4769" s="4" t="str">
        <f>IFERROR(VLOOKUP(B4769,Table14[],3,0),"")</f>
        <v/>
      </c>
      <c r="D4769" s="4" t="str">
        <f>IFERROR(VLOOKUP(B4769,Table14[],2,0),"")</f>
        <v/>
      </c>
      <c r="E4769" s="4"/>
      <c r="H4769" s="41" t="str">
        <f>IFERROR(VLOOKUP(Table49[[#This Row],[ITEM CODE]],Table2[[Item Code]:[Master Name]],2,0),"")</f>
        <v/>
      </c>
      <c r="I4769" s="41"/>
      <c r="J4769" s="65" t="str">
        <f>IFERROR(VLOOKUP(Table49[[#This Row],[ITEM CODE]],Table2[[Item Code]:[Master Name]],3,0),"")</f>
        <v/>
      </c>
      <c r="K4769" s="1" t="str">
        <f>IFERROR(VLOOKUP(Table49[[#This Row],[ITEM CODE]],Table2[[Item Code]:[Master Name]],9,0),"")</f>
        <v/>
      </c>
      <c r="L4769" s="1" t="str">
        <f>IFERROR(VLOOKUP(Table49[[#This Row],[ITEM CODE]],Table2[[Item Code]:[Master Name]],8,0),"")</f>
        <v/>
      </c>
      <c r="M4769" s="41"/>
      <c r="N4769" s="66">
        <f>IFERROR(VLOOKUP(Table49[[#This Row],[ITEM CODE]],Table2[[#All],[Item Code]:[Unit Cost]],10,0),0)</f>
        <v>0</v>
      </c>
      <c r="O4769" s="134">
        <f>IFERROR(VLOOKUP(Table49[[#This Row],[ITEM CODE]],Table2[[#All],[Item Code]:[Unit Cost]],10,0),0)</f>
        <v>0</v>
      </c>
      <c r="P4769" s="56"/>
      <c r="Q4769" s="58"/>
      <c r="R4769" s="58">
        <f>Table49[[#This Row],[QUANTITY]]*Table49[[#This Row],[INV Prices]]</f>
        <v>0</v>
      </c>
      <c r="S4769" s="67"/>
      <c r="V4769" s="41"/>
      <c r="W4769" s="4" t="str">
        <f>IFERROR(VLOOKUP(Table49[[#This Row],[ITEM CODE]],Table2[[Item Code]:[Category ]],6,0),"")</f>
        <v/>
      </c>
      <c r="X4769" s="1" t="str">
        <f>IFERROR(VLOOKUP(Table49[[#This Row],[ITEM CODE]],Table2[[Item Code]:[Sub Category]],7,0),"")</f>
        <v/>
      </c>
      <c r="Y4769" s="68" t="str">
        <f>Table49[[#This Row],[PO Number]]&amp;COUNTIFS($E$5:E4769,E4769)</f>
        <v>0</v>
      </c>
    </row>
    <row r="4770" spans="1:25" ht="14.7" customHeight="1" x14ac:dyDescent="0.3">
      <c r="A4770" s="1" t="str">
        <f>IF(Table49[[#This Row],[ITEM NAME]]="","",ROW()-4)</f>
        <v/>
      </c>
      <c r="B4770" s="68"/>
      <c r="C4770" s="4" t="str">
        <f>IFERROR(VLOOKUP(B4770,Table14[],3,0),"")</f>
        <v/>
      </c>
      <c r="D4770" s="4" t="str">
        <f>IFERROR(VLOOKUP(B4770,Table14[],2,0),"")</f>
        <v/>
      </c>
      <c r="E4770" s="4"/>
      <c r="H4770" s="41" t="str">
        <f>IFERROR(VLOOKUP(Table49[[#This Row],[ITEM CODE]],Table2[[Item Code]:[Master Name]],2,0),"")</f>
        <v/>
      </c>
      <c r="I4770" s="41"/>
      <c r="J4770" s="65" t="str">
        <f>IFERROR(VLOOKUP(Table49[[#This Row],[ITEM CODE]],Table2[[Item Code]:[Master Name]],3,0),"")</f>
        <v/>
      </c>
      <c r="K4770" s="1" t="str">
        <f>IFERROR(VLOOKUP(Table49[[#This Row],[ITEM CODE]],Table2[[Item Code]:[Master Name]],9,0),"")</f>
        <v/>
      </c>
      <c r="L4770" s="1" t="str">
        <f>IFERROR(VLOOKUP(Table49[[#This Row],[ITEM CODE]],Table2[[Item Code]:[Master Name]],8,0),"")</f>
        <v/>
      </c>
      <c r="M4770" s="41"/>
      <c r="N4770" s="66">
        <f>IFERROR(VLOOKUP(Table49[[#This Row],[ITEM CODE]],Table2[[#All],[Item Code]:[Unit Cost]],10,0),0)</f>
        <v>0</v>
      </c>
      <c r="O4770" s="134">
        <f>IFERROR(VLOOKUP(Table49[[#This Row],[ITEM CODE]],Table2[[#All],[Item Code]:[Unit Cost]],10,0),0)</f>
        <v>0</v>
      </c>
      <c r="P4770" s="56"/>
      <c r="Q4770" s="58"/>
      <c r="R4770" s="58">
        <f>Table49[[#This Row],[QUANTITY]]*Table49[[#This Row],[INV Prices]]</f>
        <v>0</v>
      </c>
      <c r="S4770" s="67"/>
      <c r="V4770" s="41"/>
      <c r="W4770" s="4" t="str">
        <f>IFERROR(VLOOKUP(Table49[[#This Row],[ITEM CODE]],Table2[[Item Code]:[Category ]],6,0),"")</f>
        <v/>
      </c>
      <c r="X4770" s="1" t="str">
        <f>IFERROR(VLOOKUP(Table49[[#This Row],[ITEM CODE]],Table2[[Item Code]:[Sub Category]],7,0),"")</f>
        <v/>
      </c>
      <c r="Y4770" s="68" t="str">
        <f>Table49[[#This Row],[PO Number]]&amp;COUNTIFS($E$5:E4770,E4770)</f>
        <v>0</v>
      </c>
    </row>
    <row r="4771" spans="1:25" ht="14.7" customHeight="1" x14ac:dyDescent="0.3">
      <c r="A4771" s="1" t="str">
        <f>IF(Table49[[#This Row],[ITEM NAME]]="","",ROW()-4)</f>
        <v/>
      </c>
      <c r="B4771" s="68"/>
      <c r="C4771" s="4" t="str">
        <f>IFERROR(VLOOKUP(B4771,Table14[],3,0),"")</f>
        <v/>
      </c>
      <c r="D4771" s="4" t="str">
        <f>IFERROR(VLOOKUP(B4771,Table14[],2,0),"")</f>
        <v/>
      </c>
      <c r="E4771" s="4"/>
      <c r="H4771" s="41" t="str">
        <f>IFERROR(VLOOKUP(Table49[[#This Row],[ITEM CODE]],Table2[[Item Code]:[Master Name]],2,0),"")</f>
        <v/>
      </c>
      <c r="I4771" s="41"/>
      <c r="J4771" s="65" t="str">
        <f>IFERROR(VLOOKUP(Table49[[#This Row],[ITEM CODE]],Table2[[Item Code]:[Master Name]],3,0),"")</f>
        <v/>
      </c>
      <c r="K4771" s="1" t="str">
        <f>IFERROR(VLOOKUP(Table49[[#This Row],[ITEM CODE]],Table2[[Item Code]:[Master Name]],9,0),"")</f>
        <v/>
      </c>
      <c r="L4771" s="1" t="str">
        <f>IFERROR(VLOOKUP(Table49[[#This Row],[ITEM CODE]],Table2[[Item Code]:[Master Name]],8,0),"")</f>
        <v/>
      </c>
      <c r="M4771" s="41"/>
      <c r="N4771" s="66">
        <f>IFERROR(VLOOKUP(Table49[[#This Row],[ITEM CODE]],Table2[[#All],[Item Code]:[Unit Cost]],10,0),0)</f>
        <v>0</v>
      </c>
      <c r="O4771" s="134">
        <f>IFERROR(VLOOKUP(Table49[[#This Row],[ITEM CODE]],Table2[[#All],[Item Code]:[Unit Cost]],10,0),0)</f>
        <v>0</v>
      </c>
      <c r="P4771" s="56"/>
      <c r="Q4771" s="58"/>
      <c r="R4771" s="58">
        <f>Table49[[#This Row],[QUANTITY]]*Table49[[#This Row],[INV Prices]]</f>
        <v>0</v>
      </c>
      <c r="S4771" s="67"/>
      <c r="V4771" s="41"/>
      <c r="W4771" s="4" t="str">
        <f>IFERROR(VLOOKUP(Table49[[#This Row],[ITEM CODE]],Table2[[Item Code]:[Category ]],6,0),"")</f>
        <v/>
      </c>
      <c r="X4771" s="1" t="str">
        <f>IFERROR(VLOOKUP(Table49[[#This Row],[ITEM CODE]],Table2[[Item Code]:[Sub Category]],7,0),"")</f>
        <v/>
      </c>
      <c r="Y4771" s="68" t="str">
        <f>Table49[[#This Row],[PO Number]]&amp;COUNTIFS($E$5:E4771,E4771)</f>
        <v>0</v>
      </c>
    </row>
    <row r="4772" spans="1:25" ht="14.7" customHeight="1" x14ac:dyDescent="0.3">
      <c r="A4772" s="1" t="str">
        <f>IF(Table49[[#This Row],[ITEM NAME]]="","",ROW()-4)</f>
        <v/>
      </c>
      <c r="B4772" s="68"/>
      <c r="C4772" s="4" t="str">
        <f>IFERROR(VLOOKUP(B4772,Table14[],3,0),"")</f>
        <v/>
      </c>
      <c r="D4772" s="4" t="str">
        <f>IFERROR(VLOOKUP(B4772,Table14[],2,0),"")</f>
        <v/>
      </c>
      <c r="E4772" s="4"/>
      <c r="H4772" s="41" t="str">
        <f>IFERROR(VLOOKUP(Table49[[#This Row],[ITEM CODE]],Table2[[Item Code]:[Master Name]],2,0),"")</f>
        <v/>
      </c>
      <c r="I4772" s="41"/>
      <c r="J4772" s="65" t="str">
        <f>IFERROR(VLOOKUP(Table49[[#This Row],[ITEM CODE]],Table2[[Item Code]:[Master Name]],3,0),"")</f>
        <v/>
      </c>
      <c r="K4772" s="1" t="str">
        <f>IFERROR(VLOOKUP(Table49[[#This Row],[ITEM CODE]],Table2[[Item Code]:[Master Name]],9,0),"")</f>
        <v/>
      </c>
      <c r="L4772" s="1" t="str">
        <f>IFERROR(VLOOKUP(Table49[[#This Row],[ITEM CODE]],Table2[[Item Code]:[Master Name]],8,0),"")</f>
        <v/>
      </c>
      <c r="M4772" s="41"/>
      <c r="N4772" s="66">
        <f>IFERROR(VLOOKUP(Table49[[#This Row],[ITEM CODE]],Table2[[#All],[Item Code]:[Unit Cost]],10,0),0)</f>
        <v>0</v>
      </c>
      <c r="O4772" s="134">
        <f>IFERROR(VLOOKUP(Table49[[#This Row],[ITEM CODE]],Table2[[#All],[Item Code]:[Unit Cost]],10,0),0)</f>
        <v>0</v>
      </c>
      <c r="P4772" s="56"/>
      <c r="Q4772" s="58"/>
      <c r="R4772" s="58">
        <f>Table49[[#This Row],[QUANTITY]]*Table49[[#This Row],[INV Prices]]</f>
        <v>0</v>
      </c>
      <c r="S4772" s="67"/>
      <c r="V4772" s="41"/>
      <c r="W4772" s="4" t="str">
        <f>IFERROR(VLOOKUP(Table49[[#This Row],[ITEM CODE]],Table2[[Item Code]:[Category ]],6,0),"")</f>
        <v/>
      </c>
      <c r="X4772" s="1" t="str">
        <f>IFERROR(VLOOKUP(Table49[[#This Row],[ITEM CODE]],Table2[[Item Code]:[Sub Category]],7,0),"")</f>
        <v/>
      </c>
      <c r="Y4772" s="68" t="str">
        <f>Table49[[#This Row],[PO Number]]&amp;COUNTIFS($E$5:E4772,E4772)</f>
        <v>0</v>
      </c>
    </row>
    <row r="4773" spans="1:25" ht="14.7" customHeight="1" x14ac:dyDescent="0.3">
      <c r="A4773" s="1" t="str">
        <f>IF(Table49[[#This Row],[ITEM NAME]]="","",ROW()-4)</f>
        <v/>
      </c>
      <c r="B4773" s="68"/>
      <c r="C4773" s="4" t="str">
        <f>IFERROR(VLOOKUP(B4773,Table14[],3,0),"")</f>
        <v/>
      </c>
      <c r="D4773" s="4" t="str">
        <f>IFERROR(VLOOKUP(B4773,Table14[],2,0),"")</f>
        <v/>
      </c>
      <c r="E4773" s="4"/>
      <c r="H4773" s="41" t="str">
        <f>IFERROR(VLOOKUP(Table49[[#This Row],[ITEM CODE]],Table2[[Item Code]:[Master Name]],2,0),"")</f>
        <v/>
      </c>
      <c r="I4773" s="41"/>
      <c r="J4773" s="65" t="str">
        <f>IFERROR(VLOOKUP(Table49[[#This Row],[ITEM CODE]],Table2[[Item Code]:[Master Name]],3,0),"")</f>
        <v/>
      </c>
      <c r="K4773" s="1" t="str">
        <f>IFERROR(VLOOKUP(Table49[[#This Row],[ITEM CODE]],Table2[[Item Code]:[Master Name]],9,0),"")</f>
        <v/>
      </c>
      <c r="L4773" s="1" t="str">
        <f>IFERROR(VLOOKUP(Table49[[#This Row],[ITEM CODE]],Table2[[Item Code]:[Master Name]],8,0),"")</f>
        <v/>
      </c>
      <c r="M4773" s="41"/>
      <c r="N4773" s="66">
        <f>IFERROR(VLOOKUP(Table49[[#This Row],[ITEM CODE]],Table2[[#All],[Item Code]:[Unit Cost]],10,0),0)</f>
        <v>0</v>
      </c>
      <c r="O4773" s="134">
        <f>IFERROR(VLOOKUP(Table49[[#This Row],[ITEM CODE]],Table2[[#All],[Item Code]:[Unit Cost]],10,0),0)</f>
        <v>0</v>
      </c>
      <c r="P4773" s="56"/>
      <c r="Q4773" s="58"/>
      <c r="R4773" s="58">
        <f>Table49[[#This Row],[QUANTITY]]*Table49[[#This Row],[INV Prices]]</f>
        <v>0</v>
      </c>
      <c r="S4773" s="67"/>
      <c r="V4773" s="41"/>
      <c r="W4773" s="4" t="str">
        <f>IFERROR(VLOOKUP(Table49[[#This Row],[ITEM CODE]],Table2[[Item Code]:[Category ]],6,0),"")</f>
        <v/>
      </c>
      <c r="X4773" s="1" t="str">
        <f>IFERROR(VLOOKUP(Table49[[#This Row],[ITEM CODE]],Table2[[Item Code]:[Sub Category]],7,0),"")</f>
        <v/>
      </c>
      <c r="Y4773" s="68" t="str">
        <f>Table49[[#This Row],[PO Number]]&amp;COUNTIFS($E$5:E4773,E4773)</f>
        <v>0</v>
      </c>
    </row>
    <row r="4774" spans="1:25" ht="14.7" customHeight="1" x14ac:dyDescent="0.3">
      <c r="A4774" s="1" t="str">
        <f>IF(Table49[[#This Row],[ITEM NAME]]="","",ROW()-4)</f>
        <v/>
      </c>
      <c r="B4774" s="68"/>
      <c r="C4774" s="4" t="str">
        <f>IFERROR(VLOOKUP(B4774,Table14[],3,0),"")</f>
        <v/>
      </c>
      <c r="D4774" s="4" t="str">
        <f>IFERROR(VLOOKUP(B4774,Table14[],2,0),"")</f>
        <v/>
      </c>
      <c r="E4774" s="4"/>
      <c r="H4774" s="41" t="str">
        <f>IFERROR(VLOOKUP(Table49[[#This Row],[ITEM CODE]],Table2[[Item Code]:[Master Name]],2,0),"")</f>
        <v/>
      </c>
      <c r="I4774" s="41"/>
      <c r="J4774" s="65" t="str">
        <f>IFERROR(VLOOKUP(Table49[[#This Row],[ITEM CODE]],Table2[[Item Code]:[Master Name]],3,0),"")</f>
        <v/>
      </c>
      <c r="K4774" s="1" t="str">
        <f>IFERROR(VLOOKUP(Table49[[#This Row],[ITEM CODE]],Table2[[Item Code]:[Master Name]],9,0),"")</f>
        <v/>
      </c>
      <c r="L4774" s="1" t="str">
        <f>IFERROR(VLOOKUP(Table49[[#This Row],[ITEM CODE]],Table2[[Item Code]:[Master Name]],8,0),"")</f>
        <v/>
      </c>
      <c r="M4774" s="41"/>
      <c r="N4774" s="66">
        <f>IFERROR(VLOOKUP(Table49[[#This Row],[ITEM CODE]],Table2[[#All],[Item Code]:[Unit Cost]],10,0),0)</f>
        <v>0</v>
      </c>
      <c r="O4774" s="134">
        <f>IFERROR(VLOOKUP(Table49[[#This Row],[ITEM CODE]],Table2[[#All],[Item Code]:[Unit Cost]],10,0),0)</f>
        <v>0</v>
      </c>
      <c r="P4774" s="56"/>
      <c r="Q4774" s="58"/>
      <c r="R4774" s="58">
        <f>Table49[[#This Row],[QUANTITY]]*Table49[[#This Row],[INV Prices]]</f>
        <v>0</v>
      </c>
      <c r="S4774" s="67"/>
      <c r="V4774" s="41"/>
      <c r="W4774" s="4" t="str">
        <f>IFERROR(VLOOKUP(Table49[[#This Row],[ITEM CODE]],Table2[[Item Code]:[Category ]],6,0),"")</f>
        <v/>
      </c>
      <c r="X4774" s="1" t="str">
        <f>IFERROR(VLOOKUP(Table49[[#This Row],[ITEM CODE]],Table2[[Item Code]:[Sub Category]],7,0),"")</f>
        <v/>
      </c>
      <c r="Y4774" s="68" t="str">
        <f>Table49[[#This Row],[PO Number]]&amp;COUNTIFS($E$5:E4774,E4774)</f>
        <v>0</v>
      </c>
    </row>
    <row r="4775" spans="1:25" ht="14.7" customHeight="1" x14ac:dyDescent="0.3">
      <c r="A4775" s="1" t="str">
        <f>IF(Table49[[#This Row],[ITEM NAME]]="","",ROW()-4)</f>
        <v/>
      </c>
      <c r="B4775" s="68"/>
      <c r="C4775" s="4" t="str">
        <f>IFERROR(VLOOKUP(B4775,Table14[],3,0),"")</f>
        <v/>
      </c>
      <c r="D4775" s="4" t="str">
        <f>IFERROR(VLOOKUP(B4775,Table14[],2,0),"")</f>
        <v/>
      </c>
      <c r="E4775" s="4"/>
      <c r="H4775" s="41" t="str">
        <f>IFERROR(VLOOKUP(Table49[[#This Row],[ITEM CODE]],Table2[[Item Code]:[Master Name]],2,0),"")</f>
        <v/>
      </c>
      <c r="I4775" s="41"/>
      <c r="J4775" s="65" t="str">
        <f>IFERROR(VLOOKUP(Table49[[#This Row],[ITEM CODE]],Table2[[Item Code]:[Master Name]],3,0),"")</f>
        <v/>
      </c>
      <c r="K4775" s="1" t="str">
        <f>IFERROR(VLOOKUP(Table49[[#This Row],[ITEM CODE]],Table2[[Item Code]:[Master Name]],9,0),"")</f>
        <v/>
      </c>
      <c r="L4775" s="1" t="str">
        <f>IFERROR(VLOOKUP(Table49[[#This Row],[ITEM CODE]],Table2[[Item Code]:[Master Name]],8,0),"")</f>
        <v/>
      </c>
      <c r="M4775" s="41"/>
      <c r="N4775" s="66">
        <f>IFERROR(VLOOKUP(Table49[[#This Row],[ITEM CODE]],Table2[[#All],[Item Code]:[Unit Cost]],10,0),0)</f>
        <v>0</v>
      </c>
      <c r="O4775" s="134">
        <f>IFERROR(VLOOKUP(Table49[[#This Row],[ITEM CODE]],Table2[[#All],[Item Code]:[Unit Cost]],10,0),0)</f>
        <v>0</v>
      </c>
      <c r="P4775" s="56"/>
      <c r="Q4775" s="58"/>
      <c r="R4775" s="58">
        <f>Table49[[#This Row],[QUANTITY]]*Table49[[#This Row],[INV Prices]]</f>
        <v>0</v>
      </c>
      <c r="S4775" s="67"/>
      <c r="V4775" s="41"/>
      <c r="W4775" s="4" t="str">
        <f>IFERROR(VLOOKUP(Table49[[#This Row],[ITEM CODE]],Table2[[Item Code]:[Category ]],6,0),"")</f>
        <v/>
      </c>
      <c r="X4775" s="1" t="str">
        <f>IFERROR(VLOOKUP(Table49[[#This Row],[ITEM CODE]],Table2[[Item Code]:[Sub Category]],7,0),"")</f>
        <v/>
      </c>
      <c r="Y4775" s="68" t="str">
        <f>Table49[[#This Row],[PO Number]]&amp;COUNTIFS($E$5:E4775,E4775)</f>
        <v>0</v>
      </c>
    </row>
    <row r="4776" spans="1:25" ht="14.7" customHeight="1" x14ac:dyDescent="0.3">
      <c r="A4776" s="1" t="str">
        <f>IF(Table49[[#This Row],[ITEM NAME]]="","",ROW()-4)</f>
        <v/>
      </c>
      <c r="B4776" s="68"/>
      <c r="C4776" s="4" t="str">
        <f>IFERROR(VLOOKUP(B4776,Table14[],3,0),"")</f>
        <v/>
      </c>
      <c r="D4776" s="4" t="str">
        <f>IFERROR(VLOOKUP(B4776,Table14[],2,0),"")</f>
        <v/>
      </c>
      <c r="E4776" s="4"/>
      <c r="H4776" s="41" t="str">
        <f>IFERROR(VLOOKUP(Table49[[#This Row],[ITEM CODE]],Table2[[Item Code]:[Master Name]],2,0),"")</f>
        <v/>
      </c>
      <c r="I4776" s="41"/>
      <c r="J4776" s="65" t="str">
        <f>IFERROR(VLOOKUP(Table49[[#This Row],[ITEM CODE]],Table2[[Item Code]:[Master Name]],3,0),"")</f>
        <v/>
      </c>
      <c r="K4776" s="1" t="str">
        <f>IFERROR(VLOOKUP(Table49[[#This Row],[ITEM CODE]],Table2[[Item Code]:[Master Name]],9,0),"")</f>
        <v/>
      </c>
      <c r="L4776" s="1" t="str">
        <f>IFERROR(VLOOKUP(Table49[[#This Row],[ITEM CODE]],Table2[[Item Code]:[Master Name]],8,0),"")</f>
        <v/>
      </c>
      <c r="M4776" s="41"/>
      <c r="N4776" s="66">
        <f>IFERROR(VLOOKUP(Table49[[#This Row],[ITEM CODE]],Table2[[#All],[Item Code]:[Unit Cost]],10,0),0)</f>
        <v>0</v>
      </c>
      <c r="O4776" s="134">
        <f>IFERROR(VLOOKUP(Table49[[#This Row],[ITEM CODE]],Table2[[#All],[Item Code]:[Unit Cost]],10,0),0)</f>
        <v>0</v>
      </c>
      <c r="P4776" s="56"/>
      <c r="Q4776" s="58"/>
      <c r="R4776" s="58">
        <f>Table49[[#This Row],[QUANTITY]]*Table49[[#This Row],[INV Prices]]</f>
        <v>0</v>
      </c>
      <c r="S4776" s="67"/>
      <c r="V4776" s="41"/>
      <c r="W4776" s="4" t="str">
        <f>IFERROR(VLOOKUP(Table49[[#This Row],[ITEM CODE]],Table2[[Item Code]:[Category ]],6,0),"")</f>
        <v/>
      </c>
      <c r="X4776" s="1" t="str">
        <f>IFERROR(VLOOKUP(Table49[[#This Row],[ITEM CODE]],Table2[[Item Code]:[Sub Category]],7,0),"")</f>
        <v/>
      </c>
      <c r="Y4776" s="68" t="str">
        <f>Table49[[#This Row],[PO Number]]&amp;COUNTIFS($E$5:E4776,E4776)</f>
        <v>0</v>
      </c>
    </row>
    <row r="4777" spans="1:25" ht="14.7" customHeight="1" x14ac:dyDescent="0.3">
      <c r="A4777" s="1" t="str">
        <f>IF(Table49[[#This Row],[ITEM NAME]]="","",ROW()-4)</f>
        <v/>
      </c>
      <c r="B4777" s="68"/>
      <c r="C4777" s="4" t="str">
        <f>IFERROR(VLOOKUP(B4777,Table14[],3,0),"")</f>
        <v/>
      </c>
      <c r="D4777" s="4" t="str">
        <f>IFERROR(VLOOKUP(B4777,Table14[],2,0),"")</f>
        <v/>
      </c>
      <c r="E4777" s="4"/>
      <c r="H4777" s="41" t="str">
        <f>IFERROR(VLOOKUP(Table49[[#This Row],[ITEM CODE]],Table2[[Item Code]:[Master Name]],2,0),"")</f>
        <v/>
      </c>
      <c r="I4777" s="41"/>
      <c r="J4777" s="65" t="str">
        <f>IFERROR(VLOOKUP(Table49[[#This Row],[ITEM CODE]],Table2[[Item Code]:[Master Name]],3,0),"")</f>
        <v/>
      </c>
      <c r="K4777" s="1" t="str">
        <f>IFERROR(VLOOKUP(Table49[[#This Row],[ITEM CODE]],Table2[[Item Code]:[Master Name]],9,0),"")</f>
        <v/>
      </c>
      <c r="L4777" s="1" t="str">
        <f>IFERROR(VLOOKUP(Table49[[#This Row],[ITEM CODE]],Table2[[Item Code]:[Master Name]],8,0),"")</f>
        <v/>
      </c>
      <c r="M4777" s="41"/>
      <c r="N4777" s="66">
        <f>IFERROR(VLOOKUP(Table49[[#This Row],[ITEM CODE]],Table2[[#All],[Item Code]:[Unit Cost]],10,0),0)</f>
        <v>0</v>
      </c>
      <c r="O4777" s="134">
        <f>IFERROR(VLOOKUP(Table49[[#This Row],[ITEM CODE]],Table2[[#All],[Item Code]:[Unit Cost]],10,0),0)</f>
        <v>0</v>
      </c>
      <c r="P4777" s="56"/>
      <c r="Q4777" s="58"/>
      <c r="R4777" s="58">
        <f>Table49[[#This Row],[QUANTITY]]*Table49[[#This Row],[INV Prices]]</f>
        <v>0</v>
      </c>
      <c r="S4777" s="67"/>
      <c r="V4777" s="41"/>
      <c r="W4777" s="4" t="str">
        <f>IFERROR(VLOOKUP(Table49[[#This Row],[ITEM CODE]],Table2[[Item Code]:[Category ]],6,0),"")</f>
        <v/>
      </c>
      <c r="X4777" s="1" t="str">
        <f>IFERROR(VLOOKUP(Table49[[#This Row],[ITEM CODE]],Table2[[Item Code]:[Sub Category]],7,0),"")</f>
        <v/>
      </c>
      <c r="Y4777" s="68" t="str">
        <f>Table49[[#This Row],[PO Number]]&amp;COUNTIFS($E$5:E4777,E4777)</f>
        <v>0</v>
      </c>
    </row>
    <row r="4778" spans="1:25" ht="14.7" customHeight="1" x14ac:dyDescent="0.3">
      <c r="A4778" s="1" t="str">
        <f>IF(Table49[[#This Row],[ITEM NAME]]="","",ROW()-4)</f>
        <v/>
      </c>
      <c r="B4778" s="68"/>
      <c r="C4778" s="4" t="str">
        <f>IFERROR(VLOOKUP(B4778,Table14[],3,0),"")</f>
        <v/>
      </c>
      <c r="D4778" s="4" t="str">
        <f>IFERROR(VLOOKUP(B4778,Table14[],2,0),"")</f>
        <v/>
      </c>
      <c r="E4778" s="4"/>
      <c r="H4778" s="41" t="str">
        <f>IFERROR(VLOOKUP(Table49[[#This Row],[ITEM CODE]],Table2[[Item Code]:[Master Name]],2,0),"")</f>
        <v/>
      </c>
      <c r="I4778" s="41"/>
      <c r="J4778" s="65" t="str">
        <f>IFERROR(VLOOKUP(Table49[[#This Row],[ITEM CODE]],Table2[[Item Code]:[Master Name]],3,0),"")</f>
        <v/>
      </c>
      <c r="K4778" s="1" t="str">
        <f>IFERROR(VLOOKUP(Table49[[#This Row],[ITEM CODE]],Table2[[Item Code]:[Master Name]],9,0),"")</f>
        <v/>
      </c>
      <c r="L4778" s="1" t="str">
        <f>IFERROR(VLOOKUP(Table49[[#This Row],[ITEM CODE]],Table2[[Item Code]:[Master Name]],8,0),"")</f>
        <v/>
      </c>
      <c r="M4778" s="41"/>
      <c r="N4778" s="66">
        <f>IFERROR(VLOOKUP(Table49[[#This Row],[ITEM CODE]],Table2[[#All],[Item Code]:[Unit Cost]],10,0),0)</f>
        <v>0</v>
      </c>
      <c r="O4778" s="134">
        <f>IFERROR(VLOOKUP(Table49[[#This Row],[ITEM CODE]],Table2[[#All],[Item Code]:[Unit Cost]],10,0),0)</f>
        <v>0</v>
      </c>
      <c r="P4778" s="56"/>
      <c r="Q4778" s="58"/>
      <c r="R4778" s="58">
        <f>Table49[[#This Row],[QUANTITY]]*Table49[[#This Row],[INV Prices]]</f>
        <v>0</v>
      </c>
      <c r="S4778" s="67"/>
      <c r="V4778" s="41"/>
      <c r="W4778" s="4" t="str">
        <f>IFERROR(VLOOKUP(Table49[[#This Row],[ITEM CODE]],Table2[[Item Code]:[Category ]],6,0),"")</f>
        <v/>
      </c>
      <c r="X4778" s="1" t="str">
        <f>IFERROR(VLOOKUP(Table49[[#This Row],[ITEM CODE]],Table2[[Item Code]:[Sub Category]],7,0),"")</f>
        <v/>
      </c>
      <c r="Y4778" s="68" t="str">
        <f>Table49[[#This Row],[PO Number]]&amp;COUNTIFS($E$5:E4778,E4778)</f>
        <v>0</v>
      </c>
    </row>
    <row r="4779" spans="1:25" ht="14.7" customHeight="1" x14ac:dyDescent="0.3">
      <c r="A4779" s="1" t="str">
        <f>IF(Table49[[#This Row],[ITEM NAME]]="","",ROW()-4)</f>
        <v/>
      </c>
      <c r="B4779" s="68"/>
      <c r="C4779" s="4" t="str">
        <f>IFERROR(VLOOKUP(B4779,Table14[],3,0),"")</f>
        <v/>
      </c>
      <c r="D4779" s="4" t="str">
        <f>IFERROR(VLOOKUP(B4779,Table14[],2,0),"")</f>
        <v/>
      </c>
      <c r="E4779" s="4"/>
      <c r="H4779" s="41" t="str">
        <f>IFERROR(VLOOKUP(Table49[[#This Row],[ITEM CODE]],Table2[[Item Code]:[Master Name]],2,0),"")</f>
        <v/>
      </c>
      <c r="I4779" s="41"/>
      <c r="J4779" s="65" t="str">
        <f>IFERROR(VLOOKUP(Table49[[#This Row],[ITEM CODE]],Table2[[Item Code]:[Master Name]],3,0),"")</f>
        <v/>
      </c>
      <c r="K4779" s="1" t="str">
        <f>IFERROR(VLOOKUP(Table49[[#This Row],[ITEM CODE]],Table2[[Item Code]:[Master Name]],9,0),"")</f>
        <v/>
      </c>
      <c r="L4779" s="1" t="str">
        <f>IFERROR(VLOOKUP(Table49[[#This Row],[ITEM CODE]],Table2[[Item Code]:[Master Name]],8,0),"")</f>
        <v/>
      </c>
      <c r="M4779" s="41"/>
      <c r="N4779" s="66">
        <f>IFERROR(VLOOKUP(Table49[[#This Row],[ITEM CODE]],Table2[[#All],[Item Code]:[Unit Cost]],10,0),0)</f>
        <v>0</v>
      </c>
      <c r="O4779" s="134">
        <f>IFERROR(VLOOKUP(Table49[[#This Row],[ITEM CODE]],Table2[[#All],[Item Code]:[Unit Cost]],10,0),0)</f>
        <v>0</v>
      </c>
      <c r="P4779" s="56"/>
      <c r="Q4779" s="58"/>
      <c r="R4779" s="58">
        <f>Table49[[#This Row],[QUANTITY]]*Table49[[#This Row],[INV Prices]]</f>
        <v>0</v>
      </c>
      <c r="S4779" s="67"/>
      <c r="V4779" s="41"/>
      <c r="W4779" s="4" t="str">
        <f>IFERROR(VLOOKUP(Table49[[#This Row],[ITEM CODE]],Table2[[Item Code]:[Category ]],6,0),"")</f>
        <v/>
      </c>
      <c r="X4779" s="1" t="str">
        <f>IFERROR(VLOOKUP(Table49[[#This Row],[ITEM CODE]],Table2[[Item Code]:[Sub Category]],7,0),"")</f>
        <v/>
      </c>
      <c r="Y4779" s="68" t="str">
        <f>Table49[[#This Row],[PO Number]]&amp;COUNTIFS($E$5:E4779,E4779)</f>
        <v>0</v>
      </c>
    </row>
    <row r="4780" spans="1:25" ht="14.7" customHeight="1" x14ac:dyDescent="0.3">
      <c r="A4780" s="1" t="str">
        <f>IF(Table49[[#This Row],[ITEM NAME]]="","",ROW()-4)</f>
        <v/>
      </c>
      <c r="B4780" s="68"/>
      <c r="C4780" s="4" t="str">
        <f>IFERROR(VLOOKUP(B4780,Table14[],3,0),"")</f>
        <v/>
      </c>
      <c r="D4780" s="4" t="str">
        <f>IFERROR(VLOOKUP(B4780,Table14[],2,0),"")</f>
        <v/>
      </c>
      <c r="E4780" s="4"/>
      <c r="H4780" s="41" t="str">
        <f>IFERROR(VLOOKUP(Table49[[#This Row],[ITEM CODE]],Table2[[Item Code]:[Master Name]],2,0),"")</f>
        <v/>
      </c>
      <c r="I4780" s="41"/>
      <c r="J4780" s="65" t="str">
        <f>IFERROR(VLOOKUP(Table49[[#This Row],[ITEM CODE]],Table2[[Item Code]:[Master Name]],3,0),"")</f>
        <v/>
      </c>
      <c r="K4780" s="1" t="str">
        <f>IFERROR(VLOOKUP(Table49[[#This Row],[ITEM CODE]],Table2[[Item Code]:[Master Name]],9,0),"")</f>
        <v/>
      </c>
      <c r="L4780" s="1" t="str">
        <f>IFERROR(VLOOKUP(Table49[[#This Row],[ITEM CODE]],Table2[[Item Code]:[Master Name]],8,0),"")</f>
        <v/>
      </c>
      <c r="M4780" s="41"/>
      <c r="N4780" s="66">
        <f>IFERROR(VLOOKUP(Table49[[#This Row],[ITEM CODE]],Table2[[#All],[Item Code]:[Unit Cost]],10,0),0)</f>
        <v>0</v>
      </c>
      <c r="O4780" s="134">
        <f>IFERROR(VLOOKUP(Table49[[#This Row],[ITEM CODE]],Table2[[#All],[Item Code]:[Unit Cost]],10,0),0)</f>
        <v>0</v>
      </c>
      <c r="P4780" s="56"/>
      <c r="Q4780" s="58"/>
      <c r="R4780" s="58">
        <f>Table49[[#This Row],[QUANTITY]]*Table49[[#This Row],[INV Prices]]</f>
        <v>0</v>
      </c>
      <c r="S4780" s="67"/>
      <c r="V4780" s="41"/>
      <c r="W4780" s="4" t="str">
        <f>IFERROR(VLOOKUP(Table49[[#This Row],[ITEM CODE]],Table2[[Item Code]:[Category ]],6,0),"")</f>
        <v/>
      </c>
      <c r="X4780" s="1" t="str">
        <f>IFERROR(VLOOKUP(Table49[[#This Row],[ITEM CODE]],Table2[[Item Code]:[Sub Category]],7,0),"")</f>
        <v/>
      </c>
      <c r="Y4780" s="68" t="str">
        <f>Table49[[#This Row],[PO Number]]&amp;COUNTIFS($E$5:E4780,E4780)</f>
        <v>0</v>
      </c>
    </row>
    <row r="4781" spans="1:25" ht="14.7" customHeight="1" x14ac:dyDescent="0.3">
      <c r="A4781" s="1" t="str">
        <f>IF(Table49[[#This Row],[ITEM NAME]]="","",ROW()-4)</f>
        <v/>
      </c>
      <c r="B4781" s="68"/>
      <c r="C4781" s="4" t="str">
        <f>IFERROR(VLOOKUP(B4781,Table14[],3,0),"")</f>
        <v/>
      </c>
      <c r="D4781" s="4" t="str">
        <f>IFERROR(VLOOKUP(B4781,Table14[],2,0),"")</f>
        <v/>
      </c>
      <c r="E4781" s="4"/>
      <c r="H4781" s="41" t="str">
        <f>IFERROR(VLOOKUP(Table49[[#This Row],[ITEM CODE]],Table2[[Item Code]:[Master Name]],2,0),"")</f>
        <v/>
      </c>
      <c r="I4781" s="41"/>
      <c r="J4781" s="65" t="str">
        <f>IFERROR(VLOOKUP(Table49[[#This Row],[ITEM CODE]],Table2[[Item Code]:[Master Name]],3,0),"")</f>
        <v/>
      </c>
      <c r="K4781" s="1" t="str">
        <f>IFERROR(VLOOKUP(Table49[[#This Row],[ITEM CODE]],Table2[[Item Code]:[Master Name]],9,0),"")</f>
        <v/>
      </c>
      <c r="L4781" s="1" t="str">
        <f>IFERROR(VLOOKUP(Table49[[#This Row],[ITEM CODE]],Table2[[Item Code]:[Master Name]],8,0),"")</f>
        <v/>
      </c>
      <c r="M4781" s="41"/>
      <c r="N4781" s="66">
        <f>IFERROR(VLOOKUP(Table49[[#This Row],[ITEM CODE]],Table2[[#All],[Item Code]:[Unit Cost]],10,0),0)</f>
        <v>0</v>
      </c>
      <c r="O4781" s="134">
        <f>IFERROR(VLOOKUP(Table49[[#This Row],[ITEM CODE]],Table2[[#All],[Item Code]:[Unit Cost]],10,0),0)</f>
        <v>0</v>
      </c>
      <c r="P4781" s="56"/>
      <c r="Q4781" s="58"/>
      <c r="R4781" s="58">
        <f>Table49[[#This Row],[QUANTITY]]*Table49[[#This Row],[INV Prices]]</f>
        <v>0</v>
      </c>
      <c r="S4781" s="67"/>
      <c r="V4781" s="41"/>
      <c r="W4781" s="4" t="str">
        <f>IFERROR(VLOOKUP(Table49[[#This Row],[ITEM CODE]],Table2[[Item Code]:[Category ]],6,0),"")</f>
        <v/>
      </c>
      <c r="X4781" s="1" t="str">
        <f>IFERROR(VLOOKUP(Table49[[#This Row],[ITEM CODE]],Table2[[Item Code]:[Sub Category]],7,0),"")</f>
        <v/>
      </c>
      <c r="Y4781" s="68" t="str">
        <f>Table49[[#This Row],[PO Number]]&amp;COUNTIFS($E$5:E4781,E4781)</f>
        <v>0</v>
      </c>
    </row>
    <row r="4782" spans="1:25" ht="14.7" customHeight="1" x14ac:dyDescent="0.3">
      <c r="A4782" s="1" t="str">
        <f>IF(Table49[[#This Row],[ITEM NAME]]="","",ROW()-4)</f>
        <v/>
      </c>
      <c r="B4782" s="68"/>
      <c r="C4782" s="4" t="str">
        <f>IFERROR(VLOOKUP(B4782,Table14[],3,0),"")</f>
        <v/>
      </c>
      <c r="D4782" s="4" t="str">
        <f>IFERROR(VLOOKUP(B4782,Table14[],2,0),"")</f>
        <v/>
      </c>
      <c r="E4782" s="4"/>
      <c r="H4782" s="41" t="str">
        <f>IFERROR(VLOOKUP(Table49[[#This Row],[ITEM CODE]],Table2[[Item Code]:[Master Name]],2,0),"")</f>
        <v/>
      </c>
      <c r="I4782" s="41"/>
      <c r="J4782" s="65" t="str">
        <f>IFERROR(VLOOKUP(Table49[[#This Row],[ITEM CODE]],Table2[[Item Code]:[Master Name]],3,0),"")</f>
        <v/>
      </c>
      <c r="K4782" s="1" t="str">
        <f>IFERROR(VLOOKUP(Table49[[#This Row],[ITEM CODE]],Table2[[Item Code]:[Master Name]],9,0),"")</f>
        <v/>
      </c>
      <c r="L4782" s="1" t="str">
        <f>IFERROR(VLOOKUP(Table49[[#This Row],[ITEM CODE]],Table2[[Item Code]:[Master Name]],8,0),"")</f>
        <v/>
      </c>
      <c r="M4782" s="41"/>
      <c r="N4782" s="66">
        <f>IFERROR(VLOOKUP(Table49[[#This Row],[ITEM CODE]],Table2[[#All],[Item Code]:[Unit Cost]],10,0),0)</f>
        <v>0</v>
      </c>
      <c r="O4782" s="134">
        <f>IFERROR(VLOOKUP(Table49[[#This Row],[ITEM CODE]],Table2[[#All],[Item Code]:[Unit Cost]],10,0),0)</f>
        <v>0</v>
      </c>
      <c r="P4782" s="56"/>
      <c r="Q4782" s="58"/>
      <c r="R4782" s="58">
        <f>Table49[[#This Row],[QUANTITY]]*Table49[[#This Row],[INV Prices]]</f>
        <v>0</v>
      </c>
      <c r="S4782" s="67"/>
      <c r="V4782" s="41"/>
      <c r="W4782" s="4" t="str">
        <f>IFERROR(VLOOKUP(Table49[[#This Row],[ITEM CODE]],Table2[[Item Code]:[Category ]],6,0),"")</f>
        <v/>
      </c>
      <c r="X4782" s="1" t="str">
        <f>IFERROR(VLOOKUP(Table49[[#This Row],[ITEM CODE]],Table2[[Item Code]:[Sub Category]],7,0),"")</f>
        <v/>
      </c>
      <c r="Y4782" s="68" t="str">
        <f>Table49[[#This Row],[PO Number]]&amp;COUNTIFS($E$5:E4782,E4782)</f>
        <v>0</v>
      </c>
    </row>
    <row r="4783" spans="1:25" ht="14.7" customHeight="1" x14ac:dyDescent="0.3">
      <c r="A4783" s="1" t="str">
        <f>IF(Table49[[#This Row],[ITEM NAME]]="","",ROW()-4)</f>
        <v/>
      </c>
      <c r="B4783" s="68"/>
      <c r="C4783" s="4" t="str">
        <f>IFERROR(VLOOKUP(B4783,Table14[],3,0),"")</f>
        <v/>
      </c>
      <c r="D4783" s="4" t="str">
        <f>IFERROR(VLOOKUP(B4783,Table14[],2,0),"")</f>
        <v/>
      </c>
      <c r="E4783" s="4"/>
      <c r="H4783" s="41" t="str">
        <f>IFERROR(VLOOKUP(Table49[[#This Row],[ITEM CODE]],Table2[[Item Code]:[Master Name]],2,0),"")</f>
        <v/>
      </c>
      <c r="I4783" s="41"/>
      <c r="J4783" s="65" t="str">
        <f>IFERROR(VLOOKUP(Table49[[#This Row],[ITEM CODE]],Table2[[Item Code]:[Master Name]],3,0),"")</f>
        <v/>
      </c>
      <c r="K4783" s="1" t="str">
        <f>IFERROR(VLOOKUP(Table49[[#This Row],[ITEM CODE]],Table2[[Item Code]:[Master Name]],9,0),"")</f>
        <v/>
      </c>
      <c r="L4783" s="1" t="str">
        <f>IFERROR(VLOOKUP(Table49[[#This Row],[ITEM CODE]],Table2[[Item Code]:[Master Name]],8,0),"")</f>
        <v/>
      </c>
      <c r="M4783" s="41"/>
      <c r="N4783" s="66">
        <f>IFERROR(VLOOKUP(Table49[[#This Row],[ITEM CODE]],Table2[[#All],[Item Code]:[Unit Cost]],10,0),0)</f>
        <v>0</v>
      </c>
      <c r="O4783" s="134">
        <f>IFERROR(VLOOKUP(Table49[[#This Row],[ITEM CODE]],Table2[[#All],[Item Code]:[Unit Cost]],10,0),0)</f>
        <v>0</v>
      </c>
      <c r="P4783" s="56"/>
      <c r="Q4783" s="58"/>
      <c r="R4783" s="58">
        <f>Table49[[#This Row],[QUANTITY]]*Table49[[#This Row],[INV Prices]]</f>
        <v>0</v>
      </c>
      <c r="S4783" s="67"/>
      <c r="V4783" s="41"/>
      <c r="W4783" s="4" t="str">
        <f>IFERROR(VLOOKUP(Table49[[#This Row],[ITEM CODE]],Table2[[Item Code]:[Category ]],6,0),"")</f>
        <v/>
      </c>
      <c r="X4783" s="1" t="str">
        <f>IFERROR(VLOOKUP(Table49[[#This Row],[ITEM CODE]],Table2[[Item Code]:[Sub Category]],7,0),"")</f>
        <v/>
      </c>
      <c r="Y4783" s="68" t="str">
        <f>Table49[[#This Row],[PO Number]]&amp;COUNTIFS($E$5:E4783,E4783)</f>
        <v>0</v>
      </c>
    </row>
    <row r="4784" spans="1:25" ht="14.7" customHeight="1" x14ac:dyDescent="0.3">
      <c r="A4784" s="1" t="str">
        <f>IF(Table49[[#This Row],[ITEM NAME]]="","",ROW()-4)</f>
        <v/>
      </c>
      <c r="B4784" s="68"/>
      <c r="C4784" s="4" t="str">
        <f>IFERROR(VLOOKUP(B4784,Table14[],3,0),"")</f>
        <v/>
      </c>
      <c r="D4784" s="4" t="str">
        <f>IFERROR(VLOOKUP(B4784,Table14[],2,0),"")</f>
        <v/>
      </c>
      <c r="E4784" s="4"/>
      <c r="H4784" s="41" t="str">
        <f>IFERROR(VLOOKUP(Table49[[#This Row],[ITEM CODE]],Table2[[Item Code]:[Master Name]],2,0),"")</f>
        <v/>
      </c>
      <c r="I4784" s="41"/>
      <c r="J4784" s="65" t="str">
        <f>IFERROR(VLOOKUP(Table49[[#This Row],[ITEM CODE]],Table2[[Item Code]:[Master Name]],3,0),"")</f>
        <v/>
      </c>
      <c r="K4784" s="1" t="str">
        <f>IFERROR(VLOOKUP(Table49[[#This Row],[ITEM CODE]],Table2[[Item Code]:[Master Name]],9,0),"")</f>
        <v/>
      </c>
      <c r="L4784" s="1" t="str">
        <f>IFERROR(VLOOKUP(Table49[[#This Row],[ITEM CODE]],Table2[[Item Code]:[Master Name]],8,0),"")</f>
        <v/>
      </c>
      <c r="M4784" s="41"/>
      <c r="N4784" s="66">
        <f>IFERROR(VLOOKUP(Table49[[#This Row],[ITEM CODE]],Table2[[#All],[Item Code]:[Unit Cost]],10,0),0)</f>
        <v>0</v>
      </c>
      <c r="O4784" s="134">
        <f>IFERROR(VLOOKUP(Table49[[#This Row],[ITEM CODE]],Table2[[#All],[Item Code]:[Unit Cost]],10,0),0)</f>
        <v>0</v>
      </c>
      <c r="P4784" s="56"/>
      <c r="Q4784" s="58"/>
      <c r="R4784" s="58">
        <f>Table49[[#This Row],[QUANTITY]]*Table49[[#This Row],[INV Prices]]</f>
        <v>0</v>
      </c>
      <c r="S4784" s="67"/>
      <c r="V4784" s="41"/>
      <c r="W4784" s="4" t="str">
        <f>IFERROR(VLOOKUP(Table49[[#This Row],[ITEM CODE]],Table2[[Item Code]:[Category ]],6,0),"")</f>
        <v/>
      </c>
      <c r="X4784" s="1" t="str">
        <f>IFERROR(VLOOKUP(Table49[[#This Row],[ITEM CODE]],Table2[[Item Code]:[Sub Category]],7,0),"")</f>
        <v/>
      </c>
      <c r="Y4784" s="68" t="str">
        <f>Table49[[#This Row],[PO Number]]&amp;COUNTIFS($E$5:E4784,E4784)</f>
        <v>0</v>
      </c>
    </row>
    <row r="4785" spans="1:25" ht="14.7" customHeight="1" x14ac:dyDescent="0.3">
      <c r="A4785" s="1" t="str">
        <f>IF(Table49[[#This Row],[ITEM NAME]]="","",ROW()-4)</f>
        <v/>
      </c>
      <c r="B4785" s="68"/>
      <c r="C4785" s="4" t="str">
        <f>IFERROR(VLOOKUP(B4785,Table14[],3,0),"")</f>
        <v/>
      </c>
      <c r="D4785" s="4" t="str">
        <f>IFERROR(VLOOKUP(B4785,Table14[],2,0),"")</f>
        <v/>
      </c>
      <c r="E4785" s="4"/>
      <c r="H4785" s="41" t="str">
        <f>IFERROR(VLOOKUP(Table49[[#This Row],[ITEM CODE]],Table2[[Item Code]:[Master Name]],2,0),"")</f>
        <v/>
      </c>
      <c r="I4785" s="41"/>
      <c r="J4785" s="65" t="str">
        <f>IFERROR(VLOOKUP(Table49[[#This Row],[ITEM CODE]],Table2[[Item Code]:[Master Name]],3,0),"")</f>
        <v/>
      </c>
      <c r="K4785" s="1" t="str">
        <f>IFERROR(VLOOKUP(Table49[[#This Row],[ITEM CODE]],Table2[[Item Code]:[Master Name]],9,0),"")</f>
        <v/>
      </c>
      <c r="L4785" s="1" t="str">
        <f>IFERROR(VLOOKUP(Table49[[#This Row],[ITEM CODE]],Table2[[Item Code]:[Master Name]],8,0),"")</f>
        <v/>
      </c>
      <c r="M4785" s="41"/>
      <c r="N4785" s="66">
        <f>IFERROR(VLOOKUP(Table49[[#This Row],[ITEM CODE]],Table2[[#All],[Item Code]:[Unit Cost]],10,0),0)</f>
        <v>0</v>
      </c>
      <c r="O4785" s="134">
        <f>IFERROR(VLOOKUP(Table49[[#This Row],[ITEM CODE]],Table2[[#All],[Item Code]:[Unit Cost]],10,0),0)</f>
        <v>0</v>
      </c>
      <c r="P4785" s="56"/>
      <c r="Q4785" s="58"/>
      <c r="R4785" s="58">
        <f>Table49[[#This Row],[QUANTITY]]*Table49[[#This Row],[INV Prices]]</f>
        <v>0</v>
      </c>
      <c r="S4785" s="67"/>
      <c r="V4785" s="41"/>
      <c r="W4785" s="4" t="str">
        <f>IFERROR(VLOOKUP(Table49[[#This Row],[ITEM CODE]],Table2[[Item Code]:[Category ]],6,0),"")</f>
        <v/>
      </c>
      <c r="X4785" s="1" t="str">
        <f>IFERROR(VLOOKUP(Table49[[#This Row],[ITEM CODE]],Table2[[Item Code]:[Sub Category]],7,0),"")</f>
        <v/>
      </c>
      <c r="Y4785" s="68" t="str">
        <f>Table49[[#This Row],[PO Number]]&amp;COUNTIFS($E$5:E4785,E4785)</f>
        <v>0</v>
      </c>
    </row>
    <row r="4786" spans="1:25" ht="14.7" customHeight="1" x14ac:dyDescent="0.3">
      <c r="A4786" s="1" t="str">
        <f>IF(Table49[[#This Row],[ITEM NAME]]="","",ROW()-4)</f>
        <v/>
      </c>
      <c r="B4786" s="68"/>
      <c r="C4786" s="4" t="str">
        <f>IFERROR(VLOOKUP(B4786,Table14[],3,0),"")</f>
        <v/>
      </c>
      <c r="D4786" s="4" t="str">
        <f>IFERROR(VLOOKUP(B4786,Table14[],2,0),"")</f>
        <v/>
      </c>
      <c r="E4786" s="4"/>
      <c r="H4786" s="41" t="str">
        <f>IFERROR(VLOOKUP(Table49[[#This Row],[ITEM CODE]],Table2[[Item Code]:[Master Name]],2,0),"")</f>
        <v/>
      </c>
      <c r="I4786" s="41"/>
      <c r="J4786" s="65" t="str">
        <f>IFERROR(VLOOKUP(Table49[[#This Row],[ITEM CODE]],Table2[[Item Code]:[Master Name]],3,0),"")</f>
        <v/>
      </c>
      <c r="K4786" s="1" t="str">
        <f>IFERROR(VLOOKUP(Table49[[#This Row],[ITEM CODE]],Table2[[Item Code]:[Master Name]],9,0),"")</f>
        <v/>
      </c>
      <c r="L4786" s="1" t="str">
        <f>IFERROR(VLOOKUP(Table49[[#This Row],[ITEM CODE]],Table2[[Item Code]:[Master Name]],8,0),"")</f>
        <v/>
      </c>
      <c r="M4786" s="41"/>
      <c r="N4786" s="66">
        <f>IFERROR(VLOOKUP(Table49[[#This Row],[ITEM CODE]],Table2[[#All],[Item Code]:[Unit Cost]],10,0),0)</f>
        <v>0</v>
      </c>
      <c r="O4786" s="134">
        <f>IFERROR(VLOOKUP(Table49[[#This Row],[ITEM CODE]],Table2[[#All],[Item Code]:[Unit Cost]],10,0),0)</f>
        <v>0</v>
      </c>
      <c r="P4786" s="56"/>
      <c r="Q4786" s="58"/>
      <c r="R4786" s="58">
        <f>Table49[[#This Row],[QUANTITY]]*Table49[[#This Row],[INV Prices]]</f>
        <v>0</v>
      </c>
      <c r="S4786" s="67"/>
      <c r="V4786" s="41"/>
      <c r="W4786" s="4" t="str">
        <f>IFERROR(VLOOKUP(Table49[[#This Row],[ITEM CODE]],Table2[[Item Code]:[Category ]],6,0),"")</f>
        <v/>
      </c>
      <c r="X4786" s="1" t="str">
        <f>IFERROR(VLOOKUP(Table49[[#This Row],[ITEM CODE]],Table2[[Item Code]:[Sub Category]],7,0),"")</f>
        <v/>
      </c>
      <c r="Y4786" s="68" t="str">
        <f>Table49[[#This Row],[PO Number]]&amp;COUNTIFS($E$5:E4786,E4786)</f>
        <v>0</v>
      </c>
    </row>
    <row r="4787" spans="1:25" ht="14.7" customHeight="1" x14ac:dyDescent="0.3">
      <c r="A4787" s="1" t="str">
        <f>IF(Table49[[#This Row],[ITEM NAME]]="","",ROW()-4)</f>
        <v/>
      </c>
      <c r="B4787" s="68"/>
      <c r="C4787" s="4" t="str">
        <f>IFERROR(VLOOKUP(B4787,Table14[],3,0),"")</f>
        <v/>
      </c>
      <c r="D4787" s="4" t="str">
        <f>IFERROR(VLOOKUP(B4787,Table14[],2,0),"")</f>
        <v/>
      </c>
      <c r="E4787" s="4"/>
      <c r="H4787" s="41" t="str">
        <f>IFERROR(VLOOKUP(Table49[[#This Row],[ITEM CODE]],Table2[[Item Code]:[Master Name]],2,0),"")</f>
        <v/>
      </c>
      <c r="I4787" s="41"/>
      <c r="J4787" s="65" t="str">
        <f>IFERROR(VLOOKUP(Table49[[#This Row],[ITEM CODE]],Table2[[Item Code]:[Master Name]],3,0),"")</f>
        <v/>
      </c>
      <c r="K4787" s="1" t="str">
        <f>IFERROR(VLOOKUP(Table49[[#This Row],[ITEM CODE]],Table2[[Item Code]:[Master Name]],9,0),"")</f>
        <v/>
      </c>
      <c r="L4787" s="1" t="str">
        <f>IFERROR(VLOOKUP(Table49[[#This Row],[ITEM CODE]],Table2[[Item Code]:[Master Name]],8,0),"")</f>
        <v/>
      </c>
      <c r="M4787" s="41"/>
      <c r="N4787" s="66">
        <f>IFERROR(VLOOKUP(Table49[[#This Row],[ITEM CODE]],Table2[[#All],[Item Code]:[Unit Cost]],10,0),0)</f>
        <v>0</v>
      </c>
      <c r="O4787" s="134">
        <f>IFERROR(VLOOKUP(Table49[[#This Row],[ITEM CODE]],Table2[[#All],[Item Code]:[Unit Cost]],10,0),0)</f>
        <v>0</v>
      </c>
      <c r="P4787" s="56"/>
      <c r="Q4787" s="58"/>
      <c r="R4787" s="58">
        <f>Table49[[#This Row],[QUANTITY]]*Table49[[#This Row],[INV Prices]]</f>
        <v>0</v>
      </c>
      <c r="S4787" s="67"/>
      <c r="V4787" s="41"/>
      <c r="W4787" s="4" t="str">
        <f>IFERROR(VLOOKUP(Table49[[#This Row],[ITEM CODE]],Table2[[Item Code]:[Category ]],6,0),"")</f>
        <v/>
      </c>
      <c r="X4787" s="1" t="str">
        <f>IFERROR(VLOOKUP(Table49[[#This Row],[ITEM CODE]],Table2[[Item Code]:[Sub Category]],7,0),"")</f>
        <v/>
      </c>
      <c r="Y4787" s="68" t="str">
        <f>Table49[[#This Row],[PO Number]]&amp;COUNTIFS($E$5:E4787,E4787)</f>
        <v>0</v>
      </c>
    </row>
    <row r="4788" spans="1:25" ht="14.7" customHeight="1" x14ac:dyDescent="0.3">
      <c r="A4788" s="1" t="str">
        <f>IF(Table49[[#This Row],[ITEM NAME]]="","",ROW()-4)</f>
        <v/>
      </c>
      <c r="B4788" s="68"/>
      <c r="C4788" s="4" t="str">
        <f>IFERROR(VLOOKUP(B4788,Table14[],3,0),"")</f>
        <v/>
      </c>
      <c r="D4788" s="4" t="str">
        <f>IFERROR(VLOOKUP(B4788,Table14[],2,0),"")</f>
        <v/>
      </c>
      <c r="E4788" s="4"/>
      <c r="H4788" s="41" t="str">
        <f>IFERROR(VLOOKUP(Table49[[#This Row],[ITEM CODE]],Table2[[Item Code]:[Master Name]],2,0),"")</f>
        <v/>
      </c>
      <c r="I4788" s="41"/>
      <c r="J4788" s="65" t="str">
        <f>IFERROR(VLOOKUP(Table49[[#This Row],[ITEM CODE]],Table2[[Item Code]:[Master Name]],3,0),"")</f>
        <v/>
      </c>
      <c r="K4788" s="1" t="str">
        <f>IFERROR(VLOOKUP(Table49[[#This Row],[ITEM CODE]],Table2[[Item Code]:[Master Name]],9,0),"")</f>
        <v/>
      </c>
      <c r="L4788" s="1" t="str">
        <f>IFERROR(VLOOKUP(Table49[[#This Row],[ITEM CODE]],Table2[[Item Code]:[Master Name]],8,0),"")</f>
        <v/>
      </c>
      <c r="M4788" s="41"/>
      <c r="N4788" s="66">
        <f>IFERROR(VLOOKUP(Table49[[#This Row],[ITEM CODE]],Table2[[#All],[Item Code]:[Unit Cost]],10,0),0)</f>
        <v>0</v>
      </c>
      <c r="O4788" s="134">
        <f>IFERROR(VLOOKUP(Table49[[#This Row],[ITEM CODE]],Table2[[#All],[Item Code]:[Unit Cost]],10,0),0)</f>
        <v>0</v>
      </c>
      <c r="P4788" s="56"/>
      <c r="Q4788" s="58"/>
      <c r="R4788" s="58">
        <f>Table49[[#This Row],[QUANTITY]]*Table49[[#This Row],[INV Prices]]</f>
        <v>0</v>
      </c>
      <c r="S4788" s="67"/>
      <c r="V4788" s="41"/>
      <c r="W4788" s="4" t="str">
        <f>IFERROR(VLOOKUP(Table49[[#This Row],[ITEM CODE]],Table2[[Item Code]:[Category ]],6,0),"")</f>
        <v/>
      </c>
      <c r="X4788" s="1" t="str">
        <f>IFERROR(VLOOKUP(Table49[[#This Row],[ITEM CODE]],Table2[[Item Code]:[Sub Category]],7,0),"")</f>
        <v/>
      </c>
      <c r="Y4788" s="68" t="str">
        <f>Table49[[#This Row],[PO Number]]&amp;COUNTIFS($E$5:E4788,E4788)</f>
        <v>0</v>
      </c>
    </row>
    <row r="4789" spans="1:25" ht="14.7" customHeight="1" x14ac:dyDescent="0.3">
      <c r="A4789" s="1" t="str">
        <f>IF(Table49[[#This Row],[ITEM NAME]]="","",ROW()-4)</f>
        <v/>
      </c>
      <c r="B4789" s="68"/>
      <c r="C4789" s="4" t="str">
        <f>IFERROR(VLOOKUP(B4789,Table14[],3,0),"")</f>
        <v/>
      </c>
      <c r="D4789" s="4" t="str">
        <f>IFERROR(VLOOKUP(B4789,Table14[],2,0),"")</f>
        <v/>
      </c>
      <c r="E4789" s="4"/>
      <c r="H4789" s="41" t="str">
        <f>IFERROR(VLOOKUP(Table49[[#This Row],[ITEM CODE]],Table2[[Item Code]:[Master Name]],2,0),"")</f>
        <v/>
      </c>
      <c r="I4789" s="41"/>
      <c r="J4789" s="65" t="str">
        <f>IFERROR(VLOOKUP(Table49[[#This Row],[ITEM CODE]],Table2[[Item Code]:[Master Name]],3,0),"")</f>
        <v/>
      </c>
      <c r="K4789" s="1" t="str">
        <f>IFERROR(VLOOKUP(Table49[[#This Row],[ITEM CODE]],Table2[[Item Code]:[Master Name]],9,0),"")</f>
        <v/>
      </c>
      <c r="L4789" s="1" t="str">
        <f>IFERROR(VLOOKUP(Table49[[#This Row],[ITEM CODE]],Table2[[Item Code]:[Master Name]],8,0),"")</f>
        <v/>
      </c>
      <c r="M4789" s="41"/>
      <c r="N4789" s="66">
        <f>IFERROR(VLOOKUP(Table49[[#This Row],[ITEM CODE]],Table2[[#All],[Item Code]:[Unit Cost]],10,0),0)</f>
        <v>0</v>
      </c>
      <c r="O4789" s="134">
        <f>IFERROR(VLOOKUP(Table49[[#This Row],[ITEM CODE]],Table2[[#All],[Item Code]:[Unit Cost]],10,0),0)</f>
        <v>0</v>
      </c>
      <c r="P4789" s="56"/>
      <c r="Q4789" s="58"/>
      <c r="R4789" s="58">
        <f>Table49[[#This Row],[QUANTITY]]*Table49[[#This Row],[INV Prices]]</f>
        <v>0</v>
      </c>
      <c r="S4789" s="67"/>
      <c r="V4789" s="41"/>
      <c r="W4789" s="4" t="str">
        <f>IFERROR(VLOOKUP(Table49[[#This Row],[ITEM CODE]],Table2[[Item Code]:[Category ]],6,0),"")</f>
        <v/>
      </c>
      <c r="X4789" s="1" t="str">
        <f>IFERROR(VLOOKUP(Table49[[#This Row],[ITEM CODE]],Table2[[Item Code]:[Sub Category]],7,0),"")</f>
        <v/>
      </c>
      <c r="Y4789" s="68" t="str">
        <f>Table49[[#This Row],[PO Number]]&amp;COUNTIFS($E$5:E4789,E4789)</f>
        <v>0</v>
      </c>
    </row>
    <row r="4790" spans="1:25" ht="14.7" customHeight="1" x14ac:dyDescent="0.3">
      <c r="A4790" s="1" t="str">
        <f>IF(Table49[[#This Row],[ITEM NAME]]="","",ROW()-4)</f>
        <v/>
      </c>
      <c r="B4790" s="68"/>
      <c r="C4790" s="4" t="str">
        <f>IFERROR(VLOOKUP(B4790,Table14[],3,0),"")</f>
        <v/>
      </c>
      <c r="D4790" s="4" t="str">
        <f>IFERROR(VLOOKUP(B4790,Table14[],2,0),"")</f>
        <v/>
      </c>
      <c r="E4790" s="4"/>
      <c r="H4790" s="41" t="str">
        <f>IFERROR(VLOOKUP(Table49[[#This Row],[ITEM CODE]],Table2[[Item Code]:[Master Name]],2,0),"")</f>
        <v/>
      </c>
      <c r="I4790" s="41"/>
      <c r="J4790" s="65" t="str">
        <f>IFERROR(VLOOKUP(Table49[[#This Row],[ITEM CODE]],Table2[[Item Code]:[Master Name]],3,0),"")</f>
        <v/>
      </c>
      <c r="K4790" s="1" t="str">
        <f>IFERROR(VLOOKUP(Table49[[#This Row],[ITEM CODE]],Table2[[Item Code]:[Master Name]],9,0),"")</f>
        <v/>
      </c>
      <c r="L4790" s="1" t="str">
        <f>IFERROR(VLOOKUP(Table49[[#This Row],[ITEM CODE]],Table2[[Item Code]:[Master Name]],8,0),"")</f>
        <v/>
      </c>
      <c r="M4790" s="41"/>
      <c r="N4790" s="66">
        <f>IFERROR(VLOOKUP(Table49[[#This Row],[ITEM CODE]],Table2[[#All],[Item Code]:[Unit Cost]],10,0),0)</f>
        <v>0</v>
      </c>
      <c r="O4790" s="134">
        <f>IFERROR(VLOOKUP(Table49[[#This Row],[ITEM CODE]],Table2[[#All],[Item Code]:[Unit Cost]],10,0),0)</f>
        <v>0</v>
      </c>
      <c r="P4790" s="56"/>
      <c r="Q4790" s="58"/>
      <c r="R4790" s="58">
        <f>Table49[[#This Row],[QUANTITY]]*Table49[[#This Row],[INV Prices]]</f>
        <v>0</v>
      </c>
      <c r="S4790" s="67"/>
      <c r="V4790" s="41"/>
      <c r="W4790" s="4" t="str">
        <f>IFERROR(VLOOKUP(Table49[[#This Row],[ITEM CODE]],Table2[[Item Code]:[Category ]],6,0),"")</f>
        <v/>
      </c>
      <c r="X4790" s="1" t="str">
        <f>IFERROR(VLOOKUP(Table49[[#This Row],[ITEM CODE]],Table2[[Item Code]:[Sub Category]],7,0),"")</f>
        <v/>
      </c>
      <c r="Y4790" s="68" t="str">
        <f>Table49[[#This Row],[PO Number]]&amp;COUNTIFS($E$5:E4790,E4790)</f>
        <v>0</v>
      </c>
    </row>
    <row r="4791" spans="1:25" ht="14.7" customHeight="1" x14ac:dyDescent="0.3">
      <c r="A4791" s="1" t="str">
        <f>IF(Table49[[#This Row],[ITEM NAME]]="","",ROW()-4)</f>
        <v/>
      </c>
      <c r="B4791" s="68"/>
      <c r="C4791" s="4" t="str">
        <f>IFERROR(VLOOKUP(B4791,Table14[],3,0),"")</f>
        <v/>
      </c>
      <c r="D4791" s="4" t="str">
        <f>IFERROR(VLOOKUP(B4791,Table14[],2,0),"")</f>
        <v/>
      </c>
      <c r="E4791" s="4"/>
      <c r="H4791" s="41" t="str">
        <f>IFERROR(VLOOKUP(Table49[[#This Row],[ITEM CODE]],Table2[[Item Code]:[Master Name]],2,0),"")</f>
        <v/>
      </c>
      <c r="I4791" s="41"/>
      <c r="J4791" s="65" t="str">
        <f>IFERROR(VLOOKUP(Table49[[#This Row],[ITEM CODE]],Table2[[Item Code]:[Master Name]],3,0),"")</f>
        <v/>
      </c>
      <c r="K4791" s="1" t="str">
        <f>IFERROR(VLOOKUP(Table49[[#This Row],[ITEM CODE]],Table2[[Item Code]:[Master Name]],9,0),"")</f>
        <v/>
      </c>
      <c r="L4791" s="1" t="str">
        <f>IFERROR(VLOOKUP(Table49[[#This Row],[ITEM CODE]],Table2[[Item Code]:[Master Name]],8,0),"")</f>
        <v/>
      </c>
      <c r="M4791" s="41"/>
      <c r="N4791" s="66">
        <f>IFERROR(VLOOKUP(Table49[[#This Row],[ITEM CODE]],Table2[[#All],[Item Code]:[Unit Cost]],10,0),0)</f>
        <v>0</v>
      </c>
      <c r="O4791" s="134">
        <f>IFERROR(VLOOKUP(Table49[[#This Row],[ITEM CODE]],Table2[[#All],[Item Code]:[Unit Cost]],10,0),0)</f>
        <v>0</v>
      </c>
      <c r="P4791" s="56"/>
      <c r="Q4791" s="58"/>
      <c r="R4791" s="58">
        <f>Table49[[#This Row],[QUANTITY]]*Table49[[#This Row],[INV Prices]]</f>
        <v>0</v>
      </c>
      <c r="S4791" s="67"/>
      <c r="V4791" s="41"/>
      <c r="W4791" s="4" t="str">
        <f>IFERROR(VLOOKUP(Table49[[#This Row],[ITEM CODE]],Table2[[Item Code]:[Category ]],6,0),"")</f>
        <v/>
      </c>
      <c r="X4791" s="1" t="str">
        <f>IFERROR(VLOOKUP(Table49[[#This Row],[ITEM CODE]],Table2[[Item Code]:[Sub Category]],7,0),"")</f>
        <v/>
      </c>
      <c r="Y4791" s="68" t="str">
        <f>Table49[[#This Row],[PO Number]]&amp;COUNTIFS($E$5:E4791,E4791)</f>
        <v>0</v>
      </c>
    </row>
    <row r="4792" spans="1:25" ht="14.7" customHeight="1" x14ac:dyDescent="0.3">
      <c r="A4792" s="1" t="str">
        <f>IF(Table49[[#This Row],[ITEM NAME]]="","",ROW()-4)</f>
        <v/>
      </c>
      <c r="B4792" s="68"/>
      <c r="C4792" s="4" t="str">
        <f>IFERROR(VLOOKUP(B4792,Table14[],3,0),"")</f>
        <v/>
      </c>
      <c r="D4792" s="4" t="str">
        <f>IFERROR(VLOOKUP(B4792,Table14[],2,0),"")</f>
        <v/>
      </c>
      <c r="E4792" s="4"/>
      <c r="H4792" s="41" t="str">
        <f>IFERROR(VLOOKUP(Table49[[#This Row],[ITEM CODE]],Table2[[Item Code]:[Master Name]],2,0),"")</f>
        <v/>
      </c>
      <c r="I4792" s="41"/>
      <c r="J4792" s="65" t="str">
        <f>IFERROR(VLOOKUP(Table49[[#This Row],[ITEM CODE]],Table2[[Item Code]:[Master Name]],3,0),"")</f>
        <v/>
      </c>
      <c r="K4792" s="1" t="str">
        <f>IFERROR(VLOOKUP(Table49[[#This Row],[ITEM CODE]],Table2[[Item Code]:[Master Name]],9,0),"")</f>
        <v/>
      </c>
      <c r="L4792" s="1" t="str">
        <f>IFERROR(VLOOKUP(Table49[[#This Row],[ITEM CODE]],Table2[[Item Code]:[Master Name]],8,0),"")</f>
        <v/>
      </c>
      <c r="M4792" s="41"/>
      <c r="N4792" s="66">
        <f>IFERROR(VLOOKUP(Table49[[#This Row],[ITEM CODE]],Table2[[#All],[Item Code]:[Unit Cost]],10,0),0)</f>
        <v>0</v>
      </c>
      <c r="O4792" s="134">
        <f>IFERROR(VLOOKUP(Table49[[#This Row],[ITEM CODE]],Table2[[#All],[Item Code]:[Unit Cost]],10,0),0)</f>
        <v>0</v>
      </c>
      <c r="P4792" s="56"/>
      <c r="Q4792" s="58"/>
      <c r="R4792" s="58">
        <f>Table49[[#This Row],[QUANTITY]]*Table49[[#This Row],[INV Prices]]</f>
        <v>0</v>
      </c>
      <c r="S4792" s="67"/>
      <c r="V4792" s="41"/>
      <c r="W4792" s="4" t="str">
        <f>IFERROR(VLOOKUP(Table49[[#This Row],[ITEM CODE]],Table2[[Item Code]:[Category ]],6,0),"")</f>
        <v/>
      </c>
      <c r="X4792" s="1" t="str">
        <f>IFERROR(VLOOKUP(Table49[[#This Row],[ITEM CODE]],Table2[[Item Code]:[Sub Category]],7,0),"")</f>
        <v/>
      </c>
      <c r="Y4792" s="68" t="str">
        <f>Table49[[#This Row],[PO Number]]&amp;COUNTIFS($E$5:E4792,E4792)</f>
        <v>0</v>
      </c>
    </row>
    <row r="4793" spans="1:25" ht="14.7" customHeight="1" x14ac:dyDescent="0.3">
      <c r="A4793" s="1" t="str">
        <f>IF(Table49[[#This Row],[ITEM NAME]]="","",ROW()-4)</f>
        <v/>
      </c>
      <c r="B4793" s="68"/>
      <c r="C4793" s="4" t="str">
        <f>IFERROR(VLOOKUP(B4793,Table14[],3,0),"")</f>
        <v/>
      </c>
      <c r="D4793" s="4" t="str">
        <f>IFERROR(VLOOKUP(B4793,Table14[],2,0),"")</f>
        <v/>
      </c>
      <c r="E4793" s="4"/>
      <c r="H4793" s="41" t="str">
        <f>IFERROR(VLOOKUP(Table49[[#This Row],[ITEM CODE]],Table2[[Item Code]:[Master Name]],2,0),"")</f>
        <v/>
      </c>
      <c r="I4793" s="41"/>
      <c r="J4793" s="65" t="str">
        <f>IFERROR(VLOOKUP(Table49[[#This Row],[ITEM CODE]],Table2[[Item Code]:[Master Name]],3,0),"")</f>
        <v/>
      </c>
      <c r="K4793" s="1" t="str">
        <f>IFERROR(VLOOKUP(Table49[[#This Row],[ITEM CODE]],Table2[[Item Code]:[Master Name]],9,0),"")</f>
        <v/>
      </c>
      <c r="L4793" s="1" t="str">
        <f>IFERROR(VLOOKUP(Table49[[#This Row],[ITEM CODE]],Table2[[Item Code]:[Master Name]],8,0),"")</f>
        <v/>
      </c>
      <c r="M4793" s="41"/>
      <c r="N4793" s="66">
        <f>IFERROR(VLOOKUP(Table49[[#This Row],[ITEM CODE]],Table2[[#All],[Item Code]:[Unit Cost]],10,0),0)</f>
        <v>0</v>
      </c>
      <c r="O4793" s="134">
        <f>IFERROR(VLOOKUP(Table49[[#This Row],[ITEM CODE]],Table2[[#All],[Item Code]:[Unit Cost]],10,0),0)</f>
        <v>0</v>
      </c>
      <c r="P4793" s="56"/>
      <c r="Q4793" s="58"/>
      <c r="R4793" s="58">
        <f>Table49[[#This Row],[QUANTITY]]*Table49[[#This Row],[INV Prices]]</f>
        <v>0</v>
      </c>
      <c r="S4793" s="67"/>
      <c r="V4793" s="41"/>
      <c r="W4793" s="4" t="str">
        <f>IFERROR(VLOOKUP(Table49[[#This Row],[ITEM CODE]],Table2[[Item Code]:[Category ]],6,0),"")</f>
        <v/>
      </c>
      <c r="X4793" s="1" t="str">
        <f>IFERROR(VLOOKUP(Table49[[#This Row],[ITEM CODE]],Table2[[Item Code]:[Sub Category]],7,0),"")</f>
        <v/>
      </c>
      <c r="Y4793" s="68" t="str">
        <f>Table49[[#This Row],[PO Number]]&amp;COUNTIFS($E$5:E4793,E4793)</f>
        <v>0</v>
      </c>
    </row>
    <row r="4794" spans="1:25" ht="14.7" customHeight="1" x14ac:dyDescent="0.3">
      <c r="A4794" s="1" t="str">
        <f>IF(Table49[[#This Row],[ITEM NAME]]="","",ROW()-4)</f>
        <v/>
      </c>
      <c r="B4794" s="68"/>
      <c r="C4794" s="4" t="str">
        <f>IFERROR(VLOOKUP(B4794,Table14[],3,0),"")</f>
        <v/>
      </c>
      <c r="D4794" s="4" t="str">
        <f>IFERROR(VLOOKUP(B4794,Table14[],2,0),"")</f>
        <v/>
      </c>
      <c r="E4794" s="4"/>
      <c r="H4794" s="41" t="str">
        <f>IFERROR(VLOOKUP(Table49[[#This Row],[ITEM CODE]],Table2[[Item Code]:[Master Name]],2,0),"")</f>
        <v/>
      </c>
      <c r="I4794" s="41"/>
      <c r="J4794" s="65" t="str">
        <f>IFERROR(VLOOKUP(Table49[[#This Row],[ITEM CODE]],Table2[[Item Code]:[Master Name]],3,0),"")</f>
        <v/>
      </c>
      <c r="K4794" s="1" t="str">
        <f>IFERROR(VLOOKUP(Table49[[#This Row],[ITEM CODE]],Table2[[Item Code]:[Master Name]],9,0),"")</f>
        <v/>
      </c>
      <c r="L4794" s="1" t="str">
        <f>IFERROR(VLOOKUP(Table49[[#This Row],[ITEM CODE]],Table2[[Item Code]:[Master Name]],8,0),"")</f>
        <v/>
      </c>
      <c r="M4794" s="41"/>
      <c r="N4794" s="66">
        <f>IFERROR(VLOOKUP(Table49[[#This Row],[ITEM CODE]],Table2[[#All],[Item Code]:[Unit Cost]],10,0),0)</f>
        <v>0</v>
      </c>
      <c r="O4794" s="134">
        <f>IFERROR(VLOOKUP(Table49[[#This Row],[ITEM CODE]],Table2[[#All],[Item Code]:[Unit Cost]],10,0),0)</f>
        <v>0</v>
      </c>
      <c r="P4794" s="56"/>
      <c r="Q4794" s="58"/>
      <c r="R4794" s="58">
        <f>Table49[[#This Row],[QUANTITY]]*Table49[[#This Row],[INV Prices]]</f>
        <v>0</v>
      </c>
      <c r="S4794" s="67"/>
      <c r="V4794" s="41"/>
      <c r="W4794" s="4" t="str">
        <f>IFERROR(VLOOKUP(Table49[[#This Row],[ITEM CODE]],Table2[[Item Code]:[Category ]],6,0),"")</f>
        <v/>
      </c>
      <c r="X4794" s="1" t="str">
        <f>IFERROR(VLOOKUP(Table49[[#This Row],[ITEM CODE]],Table2[[Item Code]:[Sub Category]],7,0),"")</f>
        <v/>
      </c>
      <c r="Y4794" s="68" t="str">
        <f>Table49[[#This Row],[PO Number]]&amp;COUNTIFS($E$5:E4794,E4794)</f>
        <v>0</v>
      </c>
    </row>
    <row r="4795" spans="1:25" ht="14.7" customHeight="1" x14ac:dyDescent="0.3">
      <c r="A4795" s="1" t="str">
        <f>IF(Table49[[#This Row],[ITEM NAME]]="","",ROW()-4)</f>
        <v/>
      </c>
      <c r="B4795" s="68"/>
      <c r="C4795" s="4" t="str">
        <f>IFERROR(VLOOKUP(B4795,Table14[],3,0),"")</f>
        <v/>
      </c>
      <c r="D4795" s="4" t="str">
        <f>IFERROR(VLOOKUP(B4795,Table14[],2,0),"")</f>
        <v/>
      </c>
      <c r="E4795" s="4"/>
      <c r="H4795" s="41" t="str">
        <f>IFERROR(VLOOKUP(Table49[[#This Row],[ITEM CODE]],Table2[[Item Code]:[Master Name]],2,0),"")</f>
        <v/>
      </c>
      <c r="I4795" s="41"/>
      <c r="J4795" s="65" t="str">
        <f>IFERROR(VLOOKUP(Table49[[#This Row],[ITEM CODE]],Table2[[Item Code]:[Master Name]],3,0),"")</f>
        <v/>
      </c>
      <c r="K4795" s="1" t="str">
        <f>IFERROR(VLOOKUP(Table49[[#This Row],[ITEM CODE]],Table2[[Item Code]:[Master Name]],9,0),"")</f>
        <v/>
      </c>
      <c r="L4795" s="1" t="str">
        <f>IFERROR(VLOOKUP(Table49[[#This Row],[ITEM CODE]],Table2[[Item Code]:[Master Name]],8,0),"")</f>
        <v/>
      </c>
      <c r="M4795" s="41"/>
      <c r="N4795" s="66">
        <f>IFERROR(VLOOKUP(Table49[[#This Row],[ITEM CODE]],Table2[[#All],[Item Code]:[Unit Cost]],10,0),0)</f>
        <v>0</v>
      </c>
      <c r="O4795" s="134">
        <f>IFERROR(VLOOKUP(Table49[[#This Row],[ITEM CODE]],Table2[[#All],[Item Code]:[Unit Cost]],10,0),0)</f>
        <v>0</v>
      </c>
      <c r="P4795" s="56"/>
      <c r="Q4795" s="58"/>
      <c r="R4795" s="58">
        <f>Table49[[#This Row],[QUANTITY]]*Table49[[#This Row],[INV Prices]]</f>
        <v>0</v>
      </c>
      <c r="S4795" s="67"/>
      <c r="V4795" s="41"/>
      <c r="W4795" s="4" t="str">
        <f>IFERROR(VLOOKUP(Table49[[#This Row],[ITEM CODE]],Table2[[Item Code]:[Category ]],6,0),"")</f>
        <v/>
      </c>
      <c r="X4795" s="1" t="str">
        <f>IFERROR(VLOOKUP(Table49[[#This Row],[ITEM CODE]],Table2[[Item Code]:[Sub Category]],7,0),"")</f>
        <v/>
      </c>
      <c r="Y4795" s="68" t="str">
        <f>Table49[[#This Row],[PO Number]]&amp;COUNTIFS($E$5:E4795,E4795)</f>
        <v>0</v>
      </c>
    </row>
    <row r="4796" spans="1:25" ht="14.7" customHeight="1" x14ac:dyDescent="0.3">
      <c r="A4796" s="1" t="str">
        <f>IF(Table49[[#This Row],[ITEM NAME]]="","",ROW()-4)</f>
        <v/>
      </c>
      <c r="B4796" s="68"/>
      <c r="C4796" s="4" t="str">
        <f>IFERROR(VLOOKUP(B4796,Table14[],3,0),"")</f>
        <v/>
      </c>
      <c r="D4796" s="4" t="str">
        <f>IFERROR(VLOOKUP(B4796,Table14[],2,0),"")</f>
        <v/>
      </c>
      <c r="E4796" s="4"/>
      <c r="H4796" s="41" t="str">
        <f>IFERROR(VLOOKUP(Table49[[#This Row],[ITEM CODE]],Table2[[Item Code]:[Master Name]],2,0),"")</f>
        <v/>
      </c>
      <c r="I4796" s="41"/>
      <c r="J4796" s="65" t="str">
        <f>IFERROR(VLOOKUP(Table49[[#This Row],[ITEM CODE]],Table2[[Item Code]:[Master Name]],3,0),"")</f>
        <v/>
      </c>
      <c r="K4796" s="1" t="str">
        <f>IFERROR(VLOOKUP(Table49[[#This Row],[ITEM CODE]],Table2[[Item Code]:[Master Name]],9,0),"")</f>
        <v/>
      </c>
      <c r="L4796" s="1" t="str">
        <f>IFERROR(VLOOKUP(Table49[[#This Row],[ITEM CODE]],Table2[[Item Code]:[Master Name]],8,0),"")</f>
        <v/>
      </c>
      <c r="M4796" s="41"/>
      <c r="N4796" s="66">
        <f>IFERROR(VLOOKUP(Table49[[#This Row],[ITEM CODE]],Table2[[#All],[Item Code]:[Unit Cost]],10,0),0)</f>
        <v>0</v>
      </c>
      <c r="O4796" s="134">
        <f>IFERROR(VLOOKUP(Table49[[#This Row],[ITEM CODE]],Table2[[#All],[Item Code]:[Unit Cost]],10,0),0)</f>
        <v>0</v>
      </c>
      <c r="P4796" s="56"/>
      <c r="Q4796" s="58"/>
      <c r="R4796" s="58">
        <f>Table49[[#This Row],[QUANTITY]]*Table49[[#This Row],[INV Prices]]</f>
        <v>0</v>
      </c>
      <c r="S4796" s="67"/>
      <c r="V4796" s="41"/>
      <c r="W4796" s="4" t="str">
        <f>IFERROR(VLOOKUP(Table49[[#This Row],[ITEM CODE]],Table2[[Item Code]:[Category ]],6,0),"")</f>
        <v/>
      </c>
      <c r="X4796" s="1" t="str">
        <f>IFERROR(VLOOKUP(Table49[[#This Row],[ITEM CODE]],Table2[[Item Code]:[Sub Category]],7,0),"")</f>
        <v/>
      </c>
      <c r="Y4796" s="68" t="str">
        <f>Table49[[#This Row],[PO Number]]&amp;COUNTIFS($E$5:E4796,E4796)</f>
        <v>0</v>
      </c>
    </row>
    <row r="4797" spans="1:25" ht="14.7" customHeight="1" x14ac:dyDescent="0.3">
      <c r="A4797" s="1" t="str">
        <f>IF(Table49[[#This Row],[ITEM NAME]]="","",ROW()-4)</f>
        <v/>
      </c>
      <c r="B4797" s="68"/>
      <c r="C4797" s="4" t="str">
        <f>IFERROR(VLOOKUP(B4797,Table14[],3,0),"")</f>
        <v/>
      </c>
      <c r="D4797" s="4" t="str">
        <f>IFERROR(VLOOKUP(B4797,Table14[],2,0),"")</f>
        <v/>
      </c>
      <c r="E4797" s="4"/>
      <c r="H4797" s="41" t="str">
        <f>IFERROR(VLOOKUP(Table49[[#This Row],[ITEM CODE]],Table2[[Item Code]:[Master Name]],2,0),"")</f>
        <v/>
      </c>
      <c r="I4797" s="41"/>
      <c r="J4797" s="65" t="str">
        <f>IFERROR(VLOOKUP(Table49[[#This Row],[ITEM CODE]],Table2[[Item Code]:[Master Name]],3,0),"")</f>
        <v/>
      </c>
      <c r="K4797" s="1" t="str">
        <f>IFERROR(VLOOKUP(Table49[[#This Row],[ITEM CODE]],Table2[[Item Code]:[Master Name]],9,0),"")</f>
        <v/>
      </c>
      <c r="L4797" s="1" t="str">
        <f>IFERROR(VLOOKUP(Table49[[#This Row],[ITEM CODE]],Table2[[Item Code]:[Master Name]],8,0),"")</f>
        <v/>
      </c>
      <c r="M4797" s="41"/>
      <c r="N4797" s="66">
        <f>IFERROR(VLOOKUP(Table49[[#This Row],[ITEM CODE]],Table2[[#All],[Item Code]:[Unit Cost]],10,0),0)</f>
        <v>0</v>
      </c>
      <c r="O4797" s="134">
        <f>IFERROR(VLOOKUP(Table49[[#This Row],[ITEM CODE]],Table2[[#All],[Item Code]:[Unit Cost]],10,0),0)</f>
        <v>0</v>
      </c>
      <c r="P4797" s="56"/>
      <c r="Q4797" s="58"/>
      <c r="R4797" s="58">
        <f>Table49[[#This Row],[QUANTITY]]*Table49[[#This Row],[INV Prices]]</f>
        <v>0</v>
      </c>
      <c r="S4797" s="67"/>
      <c r="V4797" s="41"/>
      <c r="W4797" s="4" t="str">
        <f>IFERROR(VLOOKUP(Table49[[#This Row],[ITEM CODE]],Table2[[Item Code]:[Category ]],6,0),"")</f>
        <v/>
      </c>
      <c r="X4797" s="1" t="str">
        <f>IFERROR(VLOOKUP(Table49[[#This Row],[ITEM CODE]],Table2[[Item Code]:[Sub Category]],7,0),"")</f>
        <v/>
      </c>
      <c r="Y4797" s="68" t="str">
        <f>Table49[[#This Row],[PO Number]]&amp;COUNTIFS($E$5:E4797,E4797)</f>
        <v>0</v>
      </c>
    </row>
    <row r="4798" spans="1:25" ht="14.7" customHeight="1" x14ac:dyDescent="0.3">
      <c r="A4798" s="1" t="str">
        <f>IF(Table49[[#This Row],[ITEM NAME]]="","",ROW()-4)</f>
        <v/>
      </c>
      <c r="B4798" s="68"/>
      <c r="C4798" s="4" t="str">
        <f>IFERROR(VLOOKUP(B4798,Table14[],3,0),"")</f>
        <v/>
      </c>
      <c r="D4798" s="4" t="str">
        <f>IFERROR(VLOOKUP(B4798,Table14[],2,0),"")</f>
        <v/>
      </c>
      <c r="E4798" s="4"/>
      <c r="H4798" s="41" t="str">
        <f>IFERROR(VLOOKUP(Table49[[#This Row],[ITEM CODE]],Table2[[Item Code]:[Master Name]],2,0),"")</f>
        <v/>
      </c>
      <c r="I4798" s="41"/>
      <c r="J4798" s="65" t="str">
        <f>IFERROR(VLOOKUP(Table49[[#This Row],[ITEM CODE]],Table2[[Item Code]:[Master Name]],3,0),"")</f>
        <v/>
      </c>
      <c r="K4798" s="1" t="str">
        <f>IFERROR(VLOOKUP(Table49[[#This Row],[ITEM CODE]],Table2[[Item Code]:[Master Name]],9,0),"")</f>
        <v/>
      </c>
      <c r="L4798" s="1" t="str">
        <f>IFERROR(VLOOKUP(Table49[[#This Row],[ITEM CODE]],Table2[[Item Code]:[Master Name]],8,0),"")</f>
        <v/>
      </c>
      <c r="M4798" s="41"/>
      <c r="N4798" s="66">
        <f>IFERROR(VLOOKUP(Table49[[#This Row],[ITEM CODE]],Table2[[#All],[Item Code]:[Unit Cost]],10,0),0)</f>
        <v>0</v>
      </c>
      <c r="O4798" s="134">
        <f>IFERROR(VLOOKUP(Table49[[#This Row],[ITEM CODE]],Table2[[#All],[Item Code]:[Unit Cost]],10,0),0)</f>
        <v>0</v>
      </c>
      <c r="P4798" s="56"/>
      <c r="Q4798" s="58"/>
      <c r="R4798" s="58">
        <f>Table49[[#This Row],[QUANTITY]]*Table49[[#This Row],[INV Prices]]</f>
        <v>0</v>
      </c>
      <c r="S4798" s="67"/>
      <c r="V4798" s="41"/>
      <c r="W4798" s="4" t="str">
        <f>IFERROR(VLOOKUP(Table49[[#This Row],[ITEM CODE]],Table2[[Item Code]:[Category ]],6,0),"")</f>
        <v/>
      </c>
      <c r="X4798" s="1" t="str">
        <f>IFERROR(VLOOKUP(Table49[[#This Row],[ITEM CODE]],Table2[[Item Code]:[Sub Category]],7,0),"")</f>
        <v/>
      </c>
      <c r="Y4798" s="68" t="str">
        <f>Table49[[#This Row],[PO Number]]&amp;COUNTIFS($E$5:E4798,E4798)</f>
        <v>0</v>
      </c>
    </row>
    <row r="4799" spans="1:25" ht="14.7" customHeight="1" x14ac:dyDescent="0.3">
      <c r="A4799" s="1" t="str">
        <f>IF(Table49[[#This Row],[ITEM NAME]]="","",ROW()-4)</f>
        <v/>
      </c>
      <c r="B4799" s="68"/>
      <c r="C4799" s="4" t="str">
        <f>IFERROR(VLOOKUP(B4799,Table14[],3,0),"")</f>
        <v/>
      </c>
      <c r="D4799" s="4" t="str">
        <f>IFERROR(VLOOKUP(B4799,Table14[],2,0),"")</f>
        <v/>
      </c>
      <c r="E4799" s="4"/>
      <c r="H4799" s="41" t="str">
        <f>IFERROR(VLOOKUP(Table49[[#This Row],[ITEM CODE]],Table2[[Item Code]:[Master Name]],2,0),"")</f>
        <v/>
      </c>
      <c r="I4799" s="41"/>
      <c r="J4799" s="65" t="str">
        <f>IFERROR(VLOOKUP(Table49[[#This Row],[ITEM CODE]],Table2[[Item Code]:[Master Name]],3,0),"")</f>
        <v/>
      </c>
      <c r="K4799" s="1" t="str">
        <f>IFERROR(VLOOKUP(Table49[[#This Row],[ITEM CODE]],Table2[[Item Code]:[Master Name]],9,0),"")</f>
        <v/>
      </c>
      <c r="L4799" s="1" t="str">
        <f>IFERROR(VLOOKUP(Table49[[#This Row],[ITEM CODE]],Table2[[Item Code]:[Master Name]],8,0),"")</f>
        <v/>
      </c>
      <c r="M4799" s="41"/>
      <c r="N4799" s="66">
        <f>IFERROR(VLOOKUP(Table49[[#This Row],[ITEM CODE]],Table2[[#All],[Item Code]:[Unit Cost]],10,0),0)</f>
        <v>0</v>
      </c>
      <c r="O4799" s="134">
        <f>IFERROR(VLOOKUP(Table49[[#This Row],[ITEM CODE]],Table2[[#All],[Item Code]:[Unit Cost]],10,0),0)</f>
        <v>0</v>
      </c>
      <c r="P4799" s="56"/>
      <c r="Q4799" s="58"/>
      <c r="R4799" s="58">
        <f>Table49[[#This Row],[QUANTITY]]*Table49[[#This Row],[INV Prices]]</f>
        <v>0</v>
      </c>
      <c r="S4799" s="67"/>
      <c r="V4799" s="41"/>
      <c r="W4799" s="4" t="str">
        <f>IFERROR(VLOOKUP(Table49[[#This Row],[ITEM CODE]],Table2[[Item Code]:[Category ]],6,0),"")</f>
        <v/>
      </c>
      <c r="X4799" s="1" t="str">
        <f>IFERROR(VLOOKUP(Table49[[#This Row],[ITEM CODE]],Table2[[Item Code]:[Sub Category]],7,0),"")</f>
        <v/>
      </c>
      <c r="Y4799" s="68" t="str">
        <f>Table49[[#This Row],[PO Number]]&amp;COUNTIFS($E$5:E4799,E4799)</f>
        <v>0</v>
      </c>
    </row>
    <row r="4800" spans="1:25" ht="14.7" customHeight="1" x14ac:dyDescent="0.3">
      <c r="A4800" s="1" t="str">
        <f>IF(Table49[[#This Row],[ITEM NAME]]="","",ROW()-4)</f>
        <v/>
      </c>
      <c r="B4800" s="68"/>
      <c r="C4800" s="4" t="str">
        <f>IFERROR(VLOOKUP(B4800,Table14[],3,0),"")</f>
        <v/>
      </c>
      <c r="D4800" s="4" t="str">
        <f>IFERROR(VLOOKUP(B4800,Table14[],2,0),"")</f>
        <v/>
      </c>
      <c r="E4800" s="4"/>
      <c r="H4800" s="41" t="str">
        <f>IFERROR(VLOOKUP(Table49[[#This Row],[ITEM CODE]],Table2[[Item Code]:[Master Name]],2,0),"")</f>
        <v/>
      </c>
      <c r="I4800" s="41"/>
      <c r="J4800" s="65" t="str">
        <f>IFERROR(VLOOKUP(Table49[[#This Row],[ITEM CODE]],Table2[[Item Code]:[Master Name]],3,0),"")</f>
        <v/>
      </c>
      <c r="K4800" s="1" t="str">
        <f>IFERROR(VLOOKUP(Table49[[#This Row],[ITEM CODE]],Table2[[Item Code]:[Master Name]],9,0),"")</f>
        <v/>
      </c>
      <c r="L4800" s="1" t="str">
        <f>IFERROR(VLOOKUP(Table49[[#This Row],[ITEM CODE]],Table2[[Item Code]:[Master Name]],8,0),"")</f>
        <v/>
      </c>
      <c r="M4800" s="41"/>
      <c r="N4800" s="66">
        <f>IFERROR(VLOOKUP(Table49[[#This Row],[ITEM CODE]],Table2[[#All],[Item Code]:[Unit Cost]],10,0),0)</f>
        <v>0</v>
      </c>
      <c r="O4800" s="134">
        <f>IFERROR(VLOOKUP(Table49[[#This Row],[ITEM CODE]],Table2[[#All],[Item Code]:[Unit Cost]],10,0),0)</f>
        <v>0</v>
      </c>
      <c r="P4800" s="56"/>
      <c r="Q4800" s="58"/>
      <c r="R4800" s="58">
        <f>Table49[[#This Row],[QUANTITY]]*Table49[[#This Row],[INV Prices]]</f>
        <v>0</v>
      </c>
      <c r="S4800" s="67"/>
      <c r="V4800" s="41"/>
      <c r="W4800" s="4" t="str">
        <f>IFERROR(VLOOKUP(Table49[[#This Row],[ITEM CODE]],Table2[[Item Code]:[Category ]],6,0),"")</f>
        <v/>
      </c>
      <c r="X4800" s="1" t="str">
        <f>IFERROR(VLOOKUP(Table49[[#This Row],[ITEM CODE]],Table2[[Item Code]:[Sub Category]],7,0),"")</f>
        <v/>
      </c>
      <c r="Y4800" s="68" t="str">
        <f>Table49[[#This Row],[PO Number]]&amp;COUNTIFS($E$5:E4800,E4800)</f>
        <v>0</v>
      </c>
    </row>
    <row r="4801" spans="1:25" ht="14.7" customHeight="1" x14ac:dyDescent="0.3">
      <c r="A4801" s="1" t="str">
        <f>IF(Table49[[#This Row],[ITEM NAME]]="","",ROW()-4)</f>
        <v/>
      </c>
      <c r="B4801" s="68"/>
      <c r="C4801" s="4" t="str">
        <f>IFERROR(VLOOKUP(B4801,Table14[],3,0),"")</f>
        <v/>
      </c>
      <c r="D4801" s="4" t="str">
        <f>IFERROR(VLOOKUP(B4801,Table14[],2,0),"")</f>
        <v/>
      </c>
      <c r="E4801" s="4"/>
      <c r="H4801" s="41" t="str">
        <f>IFERROR(VLOOKUP(Table49[[#This Row],[ITEM CODE]],Table2[[Item Code]:[Master Name]],2,0),"")</f>
        <v/>
      </c>
      <c r="I4801" s="41"/>
      <c r="J4801" s="65" t="str">
        <f>IFERROR(VLOOKUP(Table49[[#This Row],[ITEM CODE]],Table2[[Item Code]:[Master Name]],3,0),"")</f>
        <v/>
      </c>
      <c r="K4801" s="1" t="str">
        <f>IFERROR(VLOOKUP(Table49[[#This Row],[ITEM CODE]],Table2[[Item Code]:[Master Name]],9,0),"")</f>
        <v/>
      </c>
      <c r="L4801" s="1" t="str">
        <f>IFERROR(VLOOKUP(Table49[[#This Row],[ITEM CODE]],Table2[[Item Code]:[Master Name]],8,0),"")</f>
        <v/>
      </c>
      <c r="M4801" s="41"/>
      <c r="N4801" s="66">
        <f>IFERROR(VLOOKUP(Table49[[#This Row],[ITEM CODE]],Table2[[#All],[Item Code]:[Unit Cost]],10,0),0)</f>
        <v>0</v>
      </c>
      <c r="O4801" s="134">
        <f>IFERROR(VLOOKUP(Table49[[#This Row],[ITEM CODE]],Table2[[#All],[Item Code]:[Unit Cost]],10,0),0)</f>
        <v>0</v>
      </c>
      <c r="P4801" s="56"/>
      <c r="Q4801" s="58"/>
      <c r="R4801" s="58">
        <f>Table49[[#This Row],[QUANTITY]]*Table49[[#This Row],[INV Prices]]</f>
        <v>0</v>
      </c>
      <c r="S4801" s="67"/>
      <c r="V4801" s="41"/>
      <c r="W4801" s="4" t="str">
        <f>IFERROR(VLOOKUP(Table49[[#This Row],[ITEM CODE]],Table2[[Item Code]:[Category ]],6,0),"")</f>
        <v/>
      </c>
      <c r="X4801" s="1" t="str">
        <f>IFERROR(VLOOKUP(Table49[[#This Row],[ITEM CODE]],Table2[[Item Code]:[Sub Category]],7,0),"")</f>
        <v/>
      </c>
      <c r="Y4801" s="68" t="str">
        <f>Table49[[#This Row],[PO Number]]&amp;COUNTIFS($E$5:E4801,E4801)</f>
        <v>0</v>
      </c>
    </row>
    <row r="4802" spans="1:25" ht="14.7" customHeight="1" x14ac:dyDescent="0.3">
      <c r="A4802" s="1" t="str">
        <f>IF(Table49[[#This Row],[ITEM NAME]]="","",ROW()-4)</f>
        <v/>
      </c>
      <c r="B4802" s="68"/>
      <c r="C4802" s="4" t="str">
        <f>IFERROR(VLOOKUP(B4802,Table14[],3,0),"")</f>
        <v/>
      </c>
      <c r="D4802" s="4" t="str">
        <f>IFERROR(VLOOKUP(B4802,Table14[],2,0),"")</f>
        <v/>
      </c>
      <c r="E4802" s="4"/>
      <c r="H4802" s="41" t="str">
        <f>IFERROR(VLOOKUP(Table49[[#This Row],[ITEM CODE]],Table2[[Item Code]:[Master Name]],2,0),"")</f>
        <v/>
      </c>
      <c r="I4802" s="41"/>
      <c r="J4802" s="65" t="str">
        <f>IFERROR(VLOOKUP(Table49[[#This Row],[ITEM CODE]],Table2[[Item Code]:[Master Name]],3,0),"")</f>
        <v/>
      </c>
      <c r="K4802" s="1" t="str">
        <f>IFERROR(VLOOKUP(Table49[[#This Row],[ITEM CODE]],Table2[[Item Code]:[Master Name]],9,0),"")</f>
        <v/>
      </c>
      <c r="L4802" s="1" t="str">
        <f>IFERROR(VLOOKUP(Table49[[#This Row],[ITEM CODE]],Table2[[Item Code]:[Master Name]],8,0),"")</f>
        <v/>
      </c>
      <c r="M4802" s="41"/>
      <c r="N4802" s="66">
        <f>IFERROR(VLOOKUP(Table49[[#This Row],[ITEM CODE]],Table2[[#All],[Item Code]:[Unit Cost]],10,0),0)</f>
        <v>0</v>
      </c>
      <c r="O4802" s="134">
        <f>IFERROR(VLOOKUP(Table49[[#This Row],[ITEM CODE]],Table2[[#All],[Item Code]:[Unit Cost]],10,0),0)</f>
        <v>0</v>
      </c>
      <c r="P4802" s="56"/>
      <c r="Q4802" s="58"/>
      <c r="R4802" s="58">
        <f>Table49[[#This Row],[QUANTITY]]*Table49[[#This Row],[INV Prices]]</f>
        <v>0</v>
      </c>
      <c r="S4802" s="67"/>
      <c r="V4802" s="41"/>
      <c r="W4802" s="4" t="str">
        <f>IFERROR(VLOOKUP(Table49[[#This Row],[ITEM CODE]],Table2[[Item Code]:[Category ]],6,0),"")</f>
        <v/>
      </c>
      <c r="X4802" s="1" t="str">
        <f>IFERROR(VLOOKUP(Table49[[#This Row],[ITEM CODE]],Table2[[Item Code]:[Sub Category]],7,0),"")</f>
        <v/>
      </c>
      <c r="Y4802" s="68" t="str">
        <f>Table49[[#This Row],[PO Number]]&amp;COUNTIFS($E$5:E4802,E4802)</f>
        <v>0</v>
      </c>
    </row>
    <row r="4803" spans="1:25" ht="14.7" customHeight="1" x14ac:dyDescent="0.3">
      <c r="A4803" s="1" t="str">
        <f>IF(Table49[[#This Row],[ITEM NAME]]="","",ROW()-4)</f>
        <v/>
      </c>
      <c r="B4803" s="68"/>
      <c r="C4803" s="4" t="str">
        <f>IFERROR(VLOOKUP(B4803,Table14[],3,0),"")</f>
        <v/>
      </c>
      <c r="D4803" s="4" t="str">
        <f>IFERROR(VLOOKUP(B4803,Table14[],2,0),"")</f>
        <v/>
      </c>
      <c r="E4803" s="4"/>
      <c r="H4803" s="41" t="str">
        <f>IFERROR(VLOOKUP(Table49[[#This Row],[ITEM CODE]],Table2[[Item Code]:[Master Name]],2,0),"")</f>
        <v/>
      </c>
      <c r="I4803" s="41"/>
      <c r="J4803" s="65" t="str">
        <f>IFERROR(VLOOKUP(Table49[[#This Row],[ITEM CODE]],Table2[[Item Code]:[Master Name]],3,0),"")</f>
        <v/>
      </c>
      <c r="K4803" s="1" t="str">
        <f>IFERROR(VLOOKUP(Table49[[#This Row],[ITEM CODE]],Table2[[Item Code]:[Master Name]],9,0),"")</f>
        <v/>
      </c>
      <c r="L4803" s="1" t="str">
        <f>IFERROR(VLOOKUP(Table49[[#This Row],[ITEM CODE]],Table2[[Item Code]:[Master Name]],8,0),"")</f>
        <v/>
      </c>
      <c r="M4803" s="41"/>
      <c r="N4803" s="66">
        <f>IFERROR(VLOOKUP(Table49[[#This Row],[ITEM CODE]],Table2[[#All],[Item Code]:[Unit Cost]],10,0),0)</f>
        <v>0</v>
      </c>
      <c r="O4803" s="134">
        <f>IFERROR(VLOOKUP(Table49[[#This Row],[ITEM CODE]],Table2[[#All],[Item Code]:[Unit Cost]],10,0),0)</f>
        <v>0</v>
      </c>
      <c r="P4803" s="56"/>
      <c r="Q4803" s="58"/>
      <c r="R4803" s="58">
        <f>Table49[[#This Row],[QUANTITY]]*Table49[[#This Row],[INV Prices]]</f>
        <v>0</v>
      </c>
      <c r="S4803" s="67"/>
      <c r="V4803" s="41"/>
      <c r="W4803" s="4" t="str">
        <f>IFERROR(VLOOKUP(Table49[[#This Row],[ITEM CODE]],Table2[[Item Code]:[Category ]],6,0),"")</f>
        <v/>
      </c>
      <c r="X4803" s="1" t="str">
        <f>IFERROR(VLOOKUP(Table49[[#This Row],[ITEM CODE]],Table2[[Item Code]:[Sub Category]],7,0),"")</f>
        <v/>
      </c>
      <c r="Y4803" s="68" t="str">
        <f>Table49[[#This Row],[PO Number]]&amp;COUNTIFS($E$5:E4803,E4803)</f>
        <v>0</v>
      </c>
    </row>
    <row r="4804" spans="1:25" ht="14.7" customHeight="1" x14ac:dyDescent="0.3">
      <c r="A4804" s="1" t="str">
        <f>IF(Table49[[#This Row],[ITEM NAME]]="","",ROW()-4)</f>
        <v/>
      </c>
      <c r="B4804" s="68"/>
      <c r="C4804" s="4" t="str">
        <f>IFERROR(VLOOKUP(B4804,Table14[],3,0),"")</f>
        <v/>
      </c>
      <c r="D4804" s="4" t="str">
        <f>IFERROR(VLOOKUP(B4804,Table14[],2,0),"")</f>
        <v/>
      </c>
      <c r="E4804" s="4"/>
      <c r="H4804" s="41" t="str">
        <f>IFERROR(VLOOKUP(Table49[[#This Row],[ITEM CODE]],Table2[[Item Code]:[Master Name]],2,0),"")</f>
        <v/>
      </c>
      <c r="I4804" s="41"/>
      <c r="J4804" s="65" t="str">
        <f>IFERROR(VLOOKUP(Table49[[#This Row],[ITEM CODE]],Table2[[Item Code]:[Master Name]],3,0),"")</f>
        <v/>
      </c>
      <c r="K4804" s="1" t="str">
        <f>IFERROR(VLOOKUP(Table49[[#This Row],[ITEM CODE]],Table2[[Item Code]:[Master Name]],9,0),"")</f>
        <v/>
      </c>
      <c r="L4804" s="1" t="str">
        <f>IFERROR(VLOOKUP(Table49[[#This Row],[ITEM CODE]],Table2[[Item Code]:[Master Name]],8,0),"")</f>
        <v/>
      </c>
      <c r="M4804" s="41"/>
      <c r="N4804" s="66">
        <f>IFERROR(VLOOKUP(Table49[[#This Row],[ITEM CODE]],Table2[[#All],[Item Code]:[Unit Cost]],10,0),0)</f>
        <v>0</v>
      </c>
      <c r="O4804" s="134">
        <f>IFERROR(VLOOKUP(Table49[[#This Row],[ITEM CODE]],Table2[[#All],[Item Code]:[Unit Cost]],10,0),0)</f>
        <v>0</v>
      </c>
      <c r="P4804" s="56"/>
      <c r="Q4804" s="58"/>
      <c r="R4804" s="58">
        <f>Table49[[#This Row],[QUANTITY]]*Table49[[#This Row],[INV Prices]]</f>
        <v>0</v>
      </c>
      <c r="S4804" s="67"/>
      <c r="V4804" s="41"/>
      <c r="W4804" s="4" t="str">
        <f>IFERROR(VLOOKUP(Table49[[#This Row],[ITEM CODE]],Table2[[Item Code]:[Category ]],6,0),"")</f>
        <v/>
      </c>
      <c r="X4804" s="1" t="str">
        <f>IFERROR(VLOOKUP(Table49[[#This Row],[ITEM CODE]],Table2[[Item Code]:[Sub Category]],7,0),"")</f>
        <v/>
      </c>
      <c r="Y4804" s="68" t="str">
        <f>Table49[[#This Row],[PO Number]]&amp;COUNTIFS($E$5:E4804,E4804)</f>
        <v>0</v>
      </c>
    </row>
    <row r="4805" spans="1:25" ht="14.7" customHeight="1" x14ac:dyDescent="0.3">
      <c r="A4805" s="1" t="str">
        <f>IF(Table49[[#This Row],[ITEM NAME]]="","",ROW()-4)</f>
        <v/>
      </c>
      <c r="B4805" s="68"/>
      <c r="C4805" s="4" t="str">
        <f>IFERROR(VLOOKUP(B4805,Table14[],3,0),"")</f>
        <v/>
      </c>
      <c r="D4805" s="4" t="str">
        <f>IFERROR(VLOOKUP(B4805,Table14[],2,0),"")</f>
        <v/>
      </c>
      <c r="E4805" s="4"/>
      <c r="H4805" s="41" t="str">
        <f>IFERROR(VLOOKUP(Table49[[#This Row],[ITEM CODE]],Table2[[Item Code]:[Master Name]],2,0),"")</f>
        <v/>
      </c>
      <c r="I4805" s="41"/>
      <c r="J4805" s="65" t="str">
        <f>IFERROR(VLOOKUP(Table49[[#This Row],[ITEM CODE]],Table2[[Item Code]:[Master Name]],3,0),"")</f>
        <v/>
      </c>
      <c r="K4805" s="1" t="str">
        <f>IFERROR(VLOOKUP(Table49[[#This Row],[ITEM CODE]],Table2[[Item Code]:[Master Name]],9,0),"")</f>
        <v/>
      </c>
      <c r="L4805" s="1" t="str">
        <f>IFERROR(VLOOKUP(Table49[[#This Row],[ITEM CODE]],Table2[[Item Code]:[Master Name]],8,0),"")</f>
        <v/>
      </c>
      <c r="M4805" s="41"/>
      <c r="N4805" s="66">
        <f>IFERROR(VLOOKUP(Table49[[#This Row],[ITEM CODE]],Table2[[#All],[Item Code]:[Unit Cost]],10,0),0)</f>
        <v>0</v>
      </c>
      <c r="O4805" s="134">
        <f>IFERROR(VLOOKUP(Table49[[#This Row],[ITEM CODE]],Table2[[#All],[Item Code]:[Unit Cost]],10,0),0)</f>
        <v>0</v>
      </c>
      <c r="P4805" s="56"/>
      <c r="Q4805" s="58"/>
      <c r="R4805" s="58">
        <f>Table49[[#This Row],[QUANTITY]]*Table49[[#This Row],[INV Prices]]</f>
        <v>0</v>
      </c>
      <c r="S4805" s="67"/>
      <c r="V4805" s="41"/>
      <c r="W4805" s="4" t="str">
        <f>IFERROR(VLOOKUP(Table49[[#This Row],[ITEM CODE]],Table2[[Item Code]:[Category ]],6,0),"")</f>
        <v/>
      </c>
      <c r="X4805" s="1" t="str">
        <f>IFERROR(VLOOKUP(Table49[[#This Row],[ITEM CODE]],Table2[[Item Code]:[Sub Category]],7,0),"")</f>
        <v/>
      </c>
      <c r="Y4805" s="68" t="str">
        <f>Table49[[#This Row],[PO Number]]&amp;COUNTIFS($E$5:E4805,E4805)</f>
        <v>0</v>
      </c>
    </row>
    <row r="4806" spans="1:25" ht="14.7" customHeight="1" x14ac:dyDescent="0.3">
      <c r="A4806" s="1" t="str">
        <f>IF(Table49[[#This Row],[ITEM NAME]]="","",ROW()-4)</f>
        <v/>
      </c>
      <c r="B4806" s="68"/>
      <c r="C4806" s="4" t="str">
        <f>IFERROR(VLOOKUP(B4806,Table14[],3,0),"")</f>
        <v/>
      </c>
      <c r="D4806" s="4" t="str">
        <f>IFERROR(VLOOKUP(B4806,Table14[],2,0),"")</f>
        <v/>
      </c>
      <c r="E4806" s="4"/>
      <c r="H4806" s="41" t="str">
        <f>IFERROR(VLOOKUP(Table49[[#This Row],[ITEM CODE]],Table2[[Item Code]:[Master Name]],2,0),"")</f>
        <v/>
      </c>
      <c r="I4806" s="41"/>
      <c r="J4806" s="65" t="str">
        <f>IFERROR(VLOOKUP(Table49[[#This Row],[ITEM CODE]],Table2[[Item Code]:[Master Name]],3,0),"")</f>
        <v/>
      </c>
      <c r="K4806" s="1" t="str">
        <f>IFERROR(VLOOKUP(Table49[[#This Row],[ITEM CODE]],Table2[[Item Code]:[Master Name]],9,0),"")</f>
        <v/>
      </c>
      <c r="L4806" s="1" t="str">
        <f>IFERROR(VLOOKUP(Table49[[#This Row],[ITEM CODE]],Table2[[Item Code]:[Master Name]],8,0),"")</f>
        <v/>
      </c>
      <c r="M4806" s="41"/>
      <c r="N4806" s="66">
        <f>IFERROR(VLOOKUP(Table49[[#This Row],[ITEM CODE]],Table2[[#All],[Item Code]:[Unit Cost]],10,0),0)</f>
        <v>0</v>
      </c>
      <c r="O4806" s="134">
        <f>IFERROR(VLOOKUP(Table49[[#This Row],[ITEM CODE]],Table2[[#All],[Item Code]:[Unit Cost]],10,0),0)</f>
        <v>0</v>
      </c>
      <c r="P4806" s="56"/>
      <c r="Q4806" s="58"/>
      <c r="R4806" s="58">
        <f>Table49[[#This Row],[QUANTITY]]*Table49[[#This Row],[INV Prices]]</f>
        <v>0</v>
      </c>
      <c r="S4806" s="67"/>
      <c r="V4806" s="41"/>
      <c r="W4806" s="4" t="str">
        <f>IFERROR(VLOOKUP(Table49[[#This Row],[ITEM CODE]],Table2[[Item Code]:[Category ]],6,0),"")</f>
        <v/>
      </c>
      <c r="X4806" s="1" t="str">
        <f>IFERROR(VLOOKUP(Table49[[#This Row],[ITEM CODE]],Table2[[Item Code]:[Sub Category]],7,0),"")</f>
        <v/>
      </c>
      <c r="Y4806" s="68" t="str">
        <f>Table49[[#This Row],[PO Number]]&amp;COUNTIFS($E$5:E4806,E4806)</f>
        <v>0</v>
      </c>
    </row>
    <row r="4807" spans="1:25" ht="14.7" customHeight="1" x14ac:dyDescent="0.3">
      <c r="A4807" s="1" t="str">
        <f>IF(Table49[[#This Row],[ITEM NAME]]="","",ROW()-4)</f>
        <v/>
      </c>
      <c r="B4807" s="68"/>
      <c r="C4807" s="4" t="str">
        <f>IFERROR(VLOOKUP(B4807,Table14[],3,0),"")</f>
        <v/>
      </c>
      <c r="D4807" s="4" t="str">
        <f>IFERROR(VLOOKUP(B4807,Table14[],2,0),"")</f>
        <v/>
      </c>
      <c r="E4807" s="4"/>
      <c r="H4807" s="41" t="str">
        <f>IFERROR(VLOOKUP(Table49[[#This Row],[ITEM CODE]],Table2[[Item Code]:[Master Name]],2,0),"")</f>
        <v/>
      </c>
      <c r="I4807" s="41"/>
      <c r="J4807" s="65" t="str">
        <f>IFERROR(VLOOKUP(Table49[[#This Row],[ITEM CODE]],Table2[[Item Code]:[Master Name]],3,0),"")</f>
        <v/>
      </c>
      <c r="K4807" s="1" t="str">
        <f>IFERROR(VLOOKUP(Table49[[#This Row],[ITEM CODE]],Table2[[Item Code]:[Master Name]],9,0),"")</f>
        <v/>
      </c>
      <c r="L4807" s="1" t="str">
        <f>IFERROR(VLOOKUP(Table49[[#This Row],[ITEM CODE]],Table2[[Item Code]:[Master Name]],8,0),"")</f>
        <v/>
      </c>
      <c r="M4807" s="41"/>
      <c r="N4807" s="66">
        <f>IFERROR(VLOOKUP(Table49[[#This Row],[ITEM CODE]],Table2[[#All],[Item Code]:[Unit Cost]],10,0),0)</f>
        <v>0</v>
      </c>
      <c r="O4807" s="134">
        <f>IFERROR(VLOOKUP(Table49[[#This Row],[ITEM CODE]],Table2[[#All],[Item Code]:[Unit Cost]],10,0),0)</f>
        <v>0</v>
      </c>
      <c r="P4807" s="56"/>
      <c r="Q4807" s="58"/>
      <c r="R4807" s="58">
        <f>Table49[[#This Row],[QUANTITY]]*Table49[[#This Row],[INV Prices]]</f>
        <v>0</v>
      </c>
      <c r="S4807" s="67"/>
      <c r="V4807" s="41"/>
      <c r="W4807" s="4" t="str">
        <f>IFERROR(VLOOKUP(Table49[[#This Row],[ITEM CODE]],Table2[[Item Code]:[Category ]],6,0),"")</f>
        <v/>
      </c>
      <c r="X4807" s="1" t="str">
        <f>IFERROR(VLOOKUP(Table49[[#This Row],[ITEM CODE]],Table2[[Item Code]:[Sub Category]],7,0),"")</f>
        <v/>
      </c>
      <c r="Y4807" s="68" t="str">
        <f>Table49[[#This Row],[PO Number]]&amp;COUNTIFS($E$5:E4807,E4807)</f>
        <v>0</v>
      </c>
    </row>
    <row r="4808" spans="1:25" ht="14.7" customHeight="1" x14ac:dyDescent="0.3">
      <c r="A4808" s="1" t="str">
        <f>IF(Table49[[#This Row],[ITEM NAME]]="","",ROW()-4)</f>
        <v/>
      </c>
      <c r="B4808" s="68"/>
      <c r="C4808" s="4" t="str">
        <f>IFERROR(VLOOKUP(B4808,Table14[],3,0),"")</f>
        <v/>
      </c>
      <c r="D4808" s="4" t="str">
        <f>IFERROR(VLOOKUP(B4808,Table14[],2,0),"")</f>
        <v/>
      </c>
      <c r="E4808" s="4"/>
      <c r="H4808" s="41" t="str">
        <f>IFERROR(VLOOKUP(Table49[[#This Row],[ITEM CODE]],Table2[[Item Code]:[Master Name]],2,0),"")</f>
        <v/>
      </c>
      <c r="I4808" s="41"/>
      <c r="J4808" s="65" t="str">
        <f>IFERROR(VLOOKUP(Table49[[#This Row],[ITEM CODE]],Table2[[Item Code]:[Master Name]],3,0),"")</f>
        <v/>
      </c>
      <c r="K4808" s="1" t="str">
        <f>IFERROR(VLOOKUP(Table49[[#This Row],[ITEM CODE]],Table2[[Item Code]:[Master Name]],9,0),"")</f>
        <v/>
      </c>
      <c r="L4808" s="1" t="str">
        <f>IFERROR(VLOOKUP(Table49[[#This Row],[ITEM CODE]],Table2[[Item Code]:[Master Name]],8,0),"")</f>
        <v/>
      </c>
      <c r="M4808" s="41"/>
      <c r="N4808" s="66">
        <f>IFERROR(VLOOKUP(Table49[[#This Row],[ITEM CODE]],Table2[[#All],[Item Code]:[Unit Cost]],10,0),0)</f>
        <v>0</v>
      </c>
      <c r="O4808" s="134">
        <f>IFERROR(VLOOKUP(Table49[[#This Row],[ITEM CODE]],Table2[[#All],[Item Code]:[Unit Cost]],10,0),0)</f>
        <v>0</v>
      </c>
      <c r="P4808" s="56"/>
      <c r="Q4808" s="58"/>
      <c r="R4808" s="58">
        <f>Table49[[#This Row],[QUANTITY]]*Table49[[#This Row],[INV Prices]]</f>
        <v>0</v>
      </c>
      <c r="S4808" s="67"/>
      <c r="V4808" s="41"/>
      <c r="W4808" s="4" t="str">
        <f>IFERROR(VLOOKUP(Table49[[#This Row],[ITEM CODE]],Table2[[Item Code]:[Category ]],6,0),"")</f>
        <v/>
      </c>
      <c r="X4808" s="1" t="str">
        <f>IFERROR(VLOOKUP(Table49[[#This Row],[ITEM CODE]],Table2[[Item Code]:[Sub Category]],7,0),"")</f>
        <v/>
      </c>
      <c r="Y4808" s="68" t="str">
        <f>Table49[[#This Row],[PO Number]]&amp;COUNTIFS($E$5:E4808,E4808)</f>
        <v>0</v>
      </c>
    </row>
    <row r="4809" spans="1:25" ht="14.7" customHeight="1" x14ac:dyDescent="0.3">
      <c r="A4809" s="1" t="str">
        <f>IF(Table49[[#This Row],[ITEM NAME]]="","",ROW()-4)</f>
        <v/>
      </c>
      <c r="B4809" s="68"/>
      <c r="C4809" s="4" t="str">
        <f>IFERROR(VLOOKUP(B4809,Table14[],3,0),"")</f>
        <v/>
      </c>
      <c r="D4809" s="4" t="str">
        <f>IFERROR(VLOOKUP(B4809,Table14[],2,0),"")</f>
        <v/>
      </c>
      <c r="E4809" s="4"/>
      <c r="H4809" s="41" t="str">
        <f>IFERROR(VLOOKUP(Table49[[#This Row],[ITEM CODE]],Table2[[Item Code]:[Master Name]],2,0),"")</f>
        <v/>
      </c>
      <c r="I4809" s="41"/>
      <c r="J4809" s="65" t="str">
        <f>IFERROR(VLOOKUP(Table49[[#This Row],[ITEM CODE]],Table2[[Item Code]:[Master Name]],3,0),"")</f>
        <v/>
      </c>
      <c r="K4809" s="1" t="str">
        <f>IFERROR(VLOOKUP(Table49[[#This Row],[ITEM CODE]],Table2[[Item Code]:[Master Name]],9,0),"")</f>
        <v/>
      </c>
      <c r="L4809" s="1" t="str">
        <f>IFERROR(VLOOKUP(Table49[[#This Row],[ITEM CODE]],Table2[[Item Code]:[Master Name]],8,0),"")</f>
        <v/>
      </c>
      <c r="M4809" s="41"/>
      <c r="N4809" s="66">
        <f>IFERROR(VLOOKUP(Table49[[#This Row],[ITEM CODE]],Table2[[#All],[Item Code]:[Unit Cost]],10,0),0)</f>
        <v>0</v>
      </c>
      <c r="O4809" s="134">
        <f>IFERROR(VLOOKUP(Table49[[#This Row],[ITEM CODE]],Table2[[#All],[Item Code]:[Unit Cost]],10,0),0)</f>
        <v>0</v>
      </c>
      <c r="P4809" s="56"/>
      <c r="Q4809" s="58"/>
      <c r="R4809" s="58">
        <f>Table49[[#This Row],[QUANTITY]]*Table49[[#This Row],[INV Prices]]</f>
        <v>0</v>
      </c>
      <c r="S4809" s="67"/>
      <c r="V4809" s="41"/>
      <c r="W4809" s="4" t="str">
        <f>IFERROR(VLOOKUP(Table49[[#This Row],[ITEM CODE]],Table2[[Item Code]:[Category ]],6,0),"")</f>
        <v/>
      </c>
      <c r="X4809" s="1" t="str">
        <f>IFERROR(VLOOKUP(Table49[[#This Row],[ITEM CODE]],Table2[[Item Code]:[Sub Category]],7,0),"")</f>
        <v/>
      </c>
      <c r="Y4809" s="68" t="str">
        <f>Table49[[#This Row],[PO Number]]&amp;COUNTIFS($E$5:E4809,E4809)</f>
        <v>0</v>
      </c>
    </row>
    <row r="4810" spans="1:25" ht="14.7" customHeight="1" x14ac:dyDescent="0.3">
      <c r="A4810" s="1" t="str">
        <f>IF(Table49[[#This Row],[ITEM NAME]]="","",ROW()-4)</f>
        <v/>
      </c>
      <c r="B4810" s="68"/>
      <c r="C4810" s="4" t="str">
        <f>IFERROR(VLOOKUP(B4810,Table14[],3,0),"")</f>
        <v/>
      </c>
      <c r="D4810" s="4" t="str">
        <f>IFERROR(VLOOKUP(B4810,Table14[],2,0),"")</f>
        <v/>
      </c>
      <c r="E4810" s="4"/>
      <c r="H4810" s="41" t="str">
        <f>IFERROR(VLOOKUP(Table49[[#This Row],[ITEM CODE]],Table2[[Item Code]:[Master Name]],2,0),"")</f>
        <v/>
      </c>
      <c r="I4810" s="41"/>
      <c r="J4810" s="65" t="str">
        <f>IFERROR(VLOOKUP(Table49[[#This Row],[ITEM CODE]],Table2[[Item Code]:[Master Name]],3,0),"")</f>
        <v/>
      </c>
      <c r="K4810" s="1" t="str">
        <f>IFERROR(VLOOKUP(Table49[[#This Row],[ITEM CODE]],Table2[[Item Code]:[Master Name]],9,0),"")</f>
        <v/>
      </c>
      <c r="L4810" s="1" t="str">
        <f>IFERROR(VLOOKUP(Table49[[#This Row],[ITEM CODE]],Table2[[Item Code]:[Master Name]],8,0),"")</f>
        <v/>
      </c>
      <c r="M4810" s="41"/>
      <c r="N4810" s="66">
        <f>IFERROR(VLOOKUP(Table49[[#This Row],[ITEM CODE]],Table2[[#All],[Item Code]:[Unit Cost]],10,0),0)</f>
        <v>0</v>
      </c>
      <c r="O4810" s="134">
        <f>IFERROR(VLOOKUP(Table49[[#This Row],[ITEM CODE]],Table2[[#All],[Item Code]:[Unit Cost]],10,0),0)</f>
        <v>0</v>
      </c>
      <c r="P4810" s="56"/>
      <c r="Q4810" s="58"/>
      <c r="R4810" s="58">
        <f>Table49[[#This Row],[QUANTITY]]*Table49[[#This Row],[INV Prices]]</f>
        <v>0</v>
      </c>
      <c r="S4810" s="67"/>
      <c r="V4810" s="41"/>
      <c r="W4810" s="4" t="str">
        <f>IFERROR(VLOOKUP(Table49[[#This Row],[ITEM CODE]],Table2[[Item Code]:[Category ]],6,0),"")</f>
        <v/>
      </c>
      <c r="X4810" s="1" t="str">
        <f>IFERROR(VLOOKUP(Table49[[#This Row],[ITEM CODE]],Table2[[Item Code]:[Sub Category]],7,0),"")</f>
        <v/>
      </c>
      <c r="Y4810" s="68" t="str">
        <f>Table49[[#This Row],[PO Number]]&amp;COUNTIFS($E$5:E4810,E4810)</f>
        <v>0</v>
      </c>
    </row>
    <row r="4811" spans="1:25" ht="14.7" customHeight="1" x14ac:dyDescent="0.3">
      <c r="A4811" s="1" t="str">
        <f>IF(Table49[[#This Row],[ITEM NAME]]="","",ROW()-4)</f>
        <v/>
      </c>
      <c r="B4811" s="68"/>
      <c r="C4811" s="4" t="str">
        <f>IFERROR(VLOOKUP(B4811,Table14[],3,0),"")</f>
        <v/>
      </c>
      <c r="D4811" s="4" t="str">
        <f>IFERROR(VLOOKUP(B4811,Table14[],2,0),"")</f>
        <v/>
      </c>
      <c r="E4811" s="4"/>
      <c r="H4811" s="41" t="str">
        <f>IFERROR(VLOOKUP(Table49[[#This Row],[ITEM CODE]],Table2[[Item Code]:[Master Name]],2,0),"")</f>
        <v/>
      </c>
      <c r="I4811" s="41"/>
      <c r="J4811" s="65" t="str">
        <f>IFERROR(VLOOKUP(Table49[[#This Row],[ITEM CODE]],Table2[[Item Code]:[Master Name]],3,0),"")</f>
        <v/>
      </c>
      <c r="K4811" s="1" t="str">
        <f>IFERROR(VLOOKUP(Table49[[#This Row],[ITEM CODE]],Table2[[Item Code]:[Master Name]],9,0),"")</f>
        <v/>
      </c>
      <c r="L4811" s="1" t="str">
        <f>IFERROR(VLOOKUP(Table49[[#This Row],[ITEM CODE]],Table2[[Item Code]:[Master Name]],8,0),"")</f>
        <v/>
      </c>
      <c r="M4811" s="41"/>
      <c r="N4811" s="66">
        <f>IFERROR(VLOOKUP(Table49[[#This Row],[ITEM CODE]],Table2[[#All],[Item Code]:[Unit Cost]],10,0),0)</f>
        <v>0</v>
      </c>
      <c r="O4811" s="134">
        <f>IFERROR(VLOOKUP(Table49[[#This Row],[ITEM CODE]],Table2[[#All],[Item Code]:[Unit Cost]],10,0),0)</f>
        <v>0</v>
      </c>
      <c r="P4811" s="56"/>
      <c r="Q4811" s="58"/>
      <c r="R4811" s="58">
        <f>Table49[[#This Row],[QUANTITY]]*Table49[[#This Row],[INV Prices]]</f>
        <v>0</v>
      </c>
      <c r="S4811" s="67"/>
      <c r="V4811" s="41"/>
      <c r="W4811" s="4" t="str">
        <f>IFERROR(VLOOKUP(Table49[[#This Row],[ITEM CODE]],Table2[[Item Code]:[Category ]],6,0),"")</f>
        <v/>
      </c>
      <c r="X4811" s="1" t="str">
        <f>IFERROR(VLOOKUP(Table49[[#This Row],[ITEM CODE]],Table2[[Item Code]:[Sub Category]],7,0),"")</f>
        <v/>
      </c>
      <c r="Y4811" s="68" t="str">
        <f>Table49[[#This Row],[PO Number]]&amp;COUNTIFS($E$5:E4811,E4811)</f>
        <v>0</v>
      </c>
    </row>
    <row r="4812" spans="1:25" ht="14.7" customHeight="1" x14ac:dyDescent="0.3">
      <c r="A4812" s="1" t="str">
        <f>IF(Table49[[#This Row],[ITEM NAME]]="","",ROW()-4)</f>
        <v/>
      </c>
      <c r="B4812" s="68"/>
      <c r="C4812" s="4" t="str">
        <f>IFERROR(VLOOKUP(B4812,Table14[],3,0),"")</f>
        <v/>
      </c>
      <c r="D4812" s="4" t="str">
        <f>IFERROR(VLOOKUP(B4812,Table14[],2,0),"")</f>
        <v/>
      </c>
      <c r="E4812" s="4"/>
      <c r="H4812" s="41" t="str">
        <f>IFERROR(VLOOKUP(Table49[[#This Row],[ITEM CODE]],Table2[[Item Code]:[Master Name]],2,0),"")</f>
        <v/>
      </c>
      <c r="I4812" s="41"/>
      <c r="J4812" s="65" t="str">
        <f>IFERROR(VLOOKUP(Table49[[#This Row],[ITEM CODE]],Table2[[Item Code]:[Master Name]],3,0),"")</f>
        <v/>
      </c>
      <c r="K4812" s="1" t="str">
        <f>IFERROR(VLOOKUP(Table49[[#This Row],[ITEM CODE]],Table2[[Item Code]:[Master Name]],9,0),"")</f>
        <v/>
      </c>
      <c r="L4812" s="1" t="str">
        <f>IFERROR(VLOOKUP(Table49[[#This Row],[ITEM CODE]],Table2[[Item Code]:[Master Name]],8,0),"")</f>
        <v/>
      </c>
      <c r="M4812" s="41"/>
      <c r="N4812" s="66">
        <f>IFERROR(VLOOKUP(Table49[[#This Row],[ITEM CODE]],Table2[[#All],[Item Code]:[Unit Cost]],10,0),0)</f>
        <v>0</v>
      </c>
      <c r="O4812" s="134">
        <f>IFERROR(VLOOKUP(Table49[[#This Row],[ITEM CODE]],Table2[[#All],[Item Code]:[Unit Cost]],10,0),0)</f>
        <v>0</v>
      </c>
      <c r="P4812" s="56"/>
      <c r="Q4812" s="58"/>
      <c r="R4812" s="58">
        <f>Table49[[#This Row],[QUANTITY]]*Table49[[#This Row],[INV Prices]]</f>
        <v>0</v>
      </c>
      <c r="S4812" s="67"/>
      <c r="V4812" s="41"/>
      <c r="W4812" s="4" t="str">
        <f>IFERROR(VLOOKUP(Table49[[#This Row],[ITEM CODE]],Table2[[Item Code]:[Category ]],6,0),"")</f>
        <v/>
      </c>
      <c r="X4812" s="1" t="str">
        <f>IFERROR(VLOOKUP(Table49[[#This Row],[ITEM CODE]],Table2[[Item Code]:[Sub Category]],7,0),"")</f>
        <v/>
      </c>
      <c r="Y4812" s="68" t="str">
        <f>Table49[[#This Row],[PO Number]]&amp;COUNTIFS($E$5:E4812,E4812)</f>
        <v>0</v>
      </c>
    </row>
    <row r="4813" spans="1:25" ht="14.7" customHeight="1" x14ac:dyDescent="0.3">
      <c r="A4813" s="1" t="str">
        <f>IF(Table49[[#This Row],[ITEM NAME]]="","",ROW()-4)</f>
        <v/>
      </c>
      <c r="B4813" s="68"/>
      <c r="C4813" s="4" t="str">
        <f>IFERROR(VLOOKUP(B4813,Table14[],3,0),"")</f>
        <v/>
      </c>
      <c r="D4813" s="4" t="str">
        <f>IFERROR(VLOOKUP(B4813,Table14[],2,0),"")</f>
        <v/>
      </c>
      <c r="E4813" s="4"/>
      <c r="H4813" s="41" t="str">
        <f>IFERROR(VLOOKUP(Table49[[#This Row],[ITEM CODE]],Table2[[Item Code]:[Master Name]],2,0),"")</f>
        <v/>
      </c>
      <c r="I4813" s="41"/>
      <c r="J4813" s="65" t="str">
        <f>IFERROR(VLOOKUP(Table49[[#This Row],[ITEM CODE]],Table2[[Item Code]:[Master Name]],3,0),"")</f>
        <v/>
      </c>
      <c r="K4813" s="1" t="str">
        <f>IFERROR(VLOOKUP(Table49[[#This Row],[ITEM CODE]],Table2[[Item Code]:[Master Name]],9,0),"")</f>
        <v/>
      </c>
      <c r="L4813" s="1" t="str">
        <f>IFERROR(VLOOKUP(Table49[[#This Row],[ITEM CODE]],Table2[[Item Code]:[Master Name]],8,0),"")</f>
        <v/>
      </c>
      <c r="M4813" s="41"/>
      <c r="N4813" s="66">
        <f>IFERROR(VLOOKUP(Table49[[#This Row],[ITEM CODE]],Table2[[#All],[Item Code]:[Unit Cost]],10,0),0)</f>
        <v>0</v>
      </c>
      <c r="O4813" s="134">
        <f>IFERROR(VLOOKUP(Table49[[#This Row],[ITEM CODE]],Table2[[#All],[Item Code]:[Unit Cost]],10,0),0)</f>
        <v>0</v>
      </c>
      <c r="P4813" s="56"/>
      <c r="Q4813" s="58"/>
      <c r="R4813" s="58">
        <f>Table49[[#This Row],[QUANTITY]]*Table49[[#This Row],[INV Prices]]</f>
        <v>0</v>
      </c>
      <c r="S4813" s="67"/>
      <c r="V4813" s="41"/>
      <c r="W4813" s="4" t="str">
        <f>IFERROR(VLOOKUP(Table49[[#This Row],[ITEM CODE]],Table2[[Item Code]:[Category ]],6,0),"")</f>
        <v/>
      </c>
      <c r="X4813" s="1" t="str">
        <f>IFERROR(VLOOKUP(Table49[[#This Row],[ITEM CODE]],Table2[[Item Code]:[Sub Category]],7,0),"")</f>
        <v/>
      </c>
      <c r="Y4813" s="68" t="str">
        <f>Table49[[#This Row],[PO Number]]&amp;COUNTIFS($E$5:E4813,E4813)</f>
        <v>0</v>
      </c>
    </row>
    <row r="4814" spans="1:25" ht="14.7" customHeight="1" x14ac:dyDescent="0.3">
      <c r="A4814" s="1" t="str">
        <f>IF(Table49[[#This Row],[ITEM NAME]]="","",ROW()-4)</f>
        <v/>
      </c>
      <c r="B4814" s="68"/>
      <c r="C4814" s="4" t="str">
        <f>IFERROR(VLOOKUP(B4814,Table14[],3,0),"")</f>
        <v/>
      </c>
      <c r="D4814" s="4" t="str">
        <f>IFERROR(VLOOKUP(B4814,Table14[],2,0),"")</f>
        <v/>
      </c>
      <c r="E4814" s="4"/>
      <c r="H4814" s="41" t="str">
        <f>IFERROR(VLOOKUP(Table49[[#This Row],[ITEM CODE]],Table2[[Item Code]:[Master Name]],2,0),"")</f>
        <v/>
      </c>
      <c r="I4814" s="41"/>
      <c r="J4814" s="65" t="str">
        <f>IFERROR(VLOOKUP(Table49[[#This Row],[ITEM CODE]],Table2[[Item Code]:[Master Name]],3,0),"")</f>
        <v/>
      </c>
      <c r="K4814" s="1" t="str">
        <f>IFERROR(VLOOKUP(Table49[[#This Row],[ITEM CODE]],Table2[[Item Code]:[Master Name]],9,0),"")</f>
        <v/>
      </c>
      <c r="L4814" s="1" t="str">
        <f>IFERROR(VLOOKUP(Table49[[#This Row],[ITEM CODE]],Table2[[Item Code]:[Master Name]],8,0),"")</f>
        <v/>
      </c>
      <c r="M4814" s="41"/>
      <c r="N4814" s="66">
        <f>IFERROR(VLOOKUP(Table49[[#This Row],[ITEM CODE]],Table2[[#All],[Item Code]:[Unit Cost]],10,0),0)</f>
        <v>0</v>
      </c>
      <c r="O4814" s="134">
        <f>IFERROR(VLOOKUP(Table49[[#This Row],[ITEM CODE]],Table2[[#All],[Item Code]:[Unit Cost]],10,0),0)</f>
        <v>0</v>
      </c>
      <c r="P4814" s="56"/>
      <c r="Q4814" s="58"/>
      <c r="R4814" s="58">
        <f>Table49[[#This Row],[QUANTITY]]*Table49[[#This Row],[INV Prices]]</f>
        <v>0</v>
      </c>
      <c r="S4814" s="67"/>
      <c r="V4814" s="41"/>
      <c r="W4814" s="4" t="str">
        <f>IFERROR(VLOOKUP(Table49[[#This Row],[ITEM CODE]],Table2[[Item Code]:[Category ]],6,0),"")</f>
        <v/>
      </c>
      <c r="X4814" s="1" t="str">
        <f>IFERROR(VLOOKUP(Table49[[#This Row],[ITEM CODE]],Table2[[Item Code]:[Sub Category]],7,0),"")</f>
        <v/>
      </c>
      <c r="Y4814" s="68" t="str">
        <f>Table49[[#This Row],[PO Number]]&amp;COUNTIFS($E$5:E4814,E4814)</f>
        <v>0</v>
      </c>
    </row>
    <row r="4815" spans="1:25" ht="14.7" customHeight="1" x14ac:dyDescent="0.3">
      <c r="A4815" s="1" t="str">
        <f>IF(Table49[[#This Row],[ITEM NAME]]="","",ROW()-4)</f>
        <v/>
      </c>
      <c r="B4815" s="68"/>
      <c r="C4815" s="4" t="str">
        <f>IFERROR(VLOOKUP(B4815,Table14[],3,0),"")</f>
        <v/>
      </c>
      <c r="D4815" s="4" t="str">
        <f>IFERROR(VLOOKUP(B4815,Table14[],2,0),"")</f>
        <v/>
      </c>
      <c r="E4815" s="4"/>
      <c r="H4815" s="41" t="str">
        <f>IFERROR(VLOOKUP(Table49[[#This Row],[ITEM CODE]],Table2[[Item Code]:[Master Name]],2,0),"")</f>
        <v/>
      </c>
      <c r="I4815" s="41"/>
      <c r="J4815" s="65" t="str">
        <f>IFERROR(VLOOKUP(Table49[[#This Row],[ITEM CODE]],Table2[[Item Code]:[Master Name]],3,0),"")</f>
        <v/>
      </c>
      <c r="K4815" s="1" t="str">
        <f>IFERROR(VLOOKUP(Table49[[#This Row],[ITEM CODE]],Table2[[Item Code]:[Master Name]],9,0),"")</f>
        <v/>
      </c>
      <c r="L4815" s="1" t="str">
        <f>IFERROR(VLOOKUP(Table49[[#This Row],[ITEM CODE]],Table2[[Item Code]:[Master Name]],8,0),"")</f>
        <v/>
      </c>
      <c r="M4815" s="41"/>
      <c r="N4815" s="66">
        <f>IFERROR(VLOOKUP(Table49[[#This Row],[ITEM CODE]],Table2[[#All],[Item Code]:[Unit Cost]],10,0),0)</f>
        <v>0</v>
      </c>
      <c r="O4815" s="134">
        <f>IFERROR(VLOOKUP(Table49[[#This Row],[ITEM CODE]],Table2[[#All],[Item Code]:[Unit Cost]],10,0),0)</f>
        <v>0</v>
      </c>
      <c r="P4815" s="56"/>
      <c r="Q4815" s="58"/>
      <c r="R4815" s="58">
        <f>Table49[[#This Row],[QUANTITY]]*Table49[[#This Row],[INV Prices]]</f>
        <v>0</v>
      </c>
      <c r="S4815" s="67"/>
      <c r="V4815" s="41"/>
      <c r="W4815" s="4" t="str">
        <f>IFERROR(VLOOKUP(Table49[[#This Row],[ITEM CODE]],Table2[[Item Code]:[Category ]],6,0),"")</f>
        <v/>
      </c>
      <c r="X4815" s="1" t="str">
        <f>IFERROR(VLOOKUP(Table49[[#This Row],[ITEM CODE]],Table2[[Item Code]:[Sub Category]],7,0),"")</f>
        <v/>
      </c>
      <c r="Y4815" s="68" t="str">
        <f>Table49[[#This Row],[PO Number]]&amp;COUNTIFS($E$5:E4815,E4815)</f>
        <v>0</v>
      </c>
    </row>
    <row r="4816" spans="1:25" ht="14.7" customHeight="1" x14ac:dyDescent="0.3">
      <c r="A4816" s="1" t="str">
        <f>IF(Table49[[#This Row],[ITEM NAME]]="","",ROW()-4)</f>
        <v/>
      </c>
      <c r="B4816" s="68"/>
      <c r="C4816" s="4" t="str">
        <f>IFERROR(VLOOKUP(B4816,Table14[],3,0),"")</f>
        <v/>
      </c>
      <c r="D4816" s="4" t="str">
        <f>IFERROR(VLOOKUP(B4816,Table14[],2,0),"")</f>
        <v/>
      </c>
      <c r="E4816" s="4"/>
      <c r="H4816" s="41" t="str">
        <f>IFERROR(VLOOKUP(Table49[[#This Row],[ITEM CODE]],Table2[[Item Code]:[Master Name]],2,0),"")</f>
        <v/>
      </c>
      <c r="I4816" s="41"/>
      <c r="J4816" s="65" t="str">
        <f>IFERROR(VLOOKUP(Table49[[#This Row],[ITEM CODE]],Table2[[Item Code]:[Master Name]],3,0),"")</f>
        <v/>
      </c>
      <c r="K4816" s="1" t="str">
        <f>IFERROR(VLOOKUP(Table49[[#This Row],[ITEM CODE]],Table2[[Item Code]:[Master Name]],9,0),"")</f>
        <v/>
      </c>
      <c r="L4816" s="1" t="str">
        <f>IFERROR(VLOOKUP(Table49[[#This Row],[ITEM CODE]],Table2[[Item Code]:[Master Name]],8,0),"")</f>
        <v/>
      </c>
      <c r="M4816" s="41"/>
      <c r="N4816" s="66">
        <f>IFERROR(VLOOKUP(Table49[[#This Row],[ITEM CODE]],Table2[[#All],[Item Code]:[Unit Cost]],10,0),0)</f>
        <v>0</v>
      </c>
      <c r="O4816" s="134">
        <f>IFERROR(VLOOKUP(Table49[[#This Row],[ITEM CODE]],Table2[[#All],[Item Code]:[Unit Cost]],10,0),0)</f>
        <v>0</v>
      </c>
      <c r="P4816" s="56"/>
      <c r="Q4816" s="58"/>
      <c r="R4816" s="58">
        <f>Table49[[#This Row],[QUANTITY]]*Table49[[#This Row],[INV Prices]]</f>
        <v>0</v>
      </c>
      <c r="S4816" s="67"/>
      <c r="V4816" s="41"/>
      <c r="W4816" s="4" t="str">
        <f>IFERROR(VLOOKUP(Table49[[#This Row],[ITEM CODE]],Table2[[Item Code]:[Category ]],6,0),"")</f>
        <v/>
      </c>
      <c r="X4816" s="1" t="str">
        <f>IFERROR(VLOOKUP(Table49[[#This Row],[ITEM CODE]],Table2[[Item Code]:[Sub Category]],7,0),"")</f>
        <v/>
      </c>
      <c r="Y4816" s="68" t="str">
        <f>Table49[[#This Row],[PO Number]]&amp;COUNTIFS($E$5:E4816,E4816)</f>
        <v>0</v>
      </c>
    </row>
    <row r="4817" spans="1:25" ht="14.7" customHeight="1" x14ac:dyDescent="0.3">
      <c r="A4817" s="1" t="str">
        <f>IF(Table49[[#This Row],[ITEM NAME]]="","",ROW()-4)</f>
        <v/>
      </c>
      <c r="B4817" s="68"/>
      <c r="C4817" s="4" t="str">
        <f>IFERROR(VLOOKUP(B4817,Table14[],3,0),"")</f>
        <v/>
      </c>
      <c r="D4817" s="4" t="str">
        <f>IFERROR(VLOOKUP(B4817,Table14[],2,0),"")</f>
        <v/>
      </c>
      <c r="E4817" s="4"/>
      <c r="H4817" s="41" t="str">
        <f>IFERROR(VLOOKUP(Table49[[#This Row],[ITEM CODE]],Table2[[Item Code]:[Master Name]],2,0),"")</f>
        <v/>
      </c>
      <c r="I4817" s="41"/>
      <c r="J4817" s="65" t="str">
        <f>IFERROR(VLOOKUP(Table49[[#This Row],[ITEM CODE]],Table2[[Item Code]:[Master Name]],3,0),"")</f>
        <v/>
      </c>
      <c r="K4817" s="1" t="str">
        <f>IFERROR(VLOOKUP(Table49[[#This Row],[ITEM CODE]],Table2[[Item Code]:[Master Name]],9,0),"")</f>
        <v/>
      </c>
      <c r="L4817" s="1" t="str">
        <f>IFERROR(VLOOKUP(Table49[[#This Row],[ITEM CODE]],Table2[[Item Code]:[Master Name]],8,0),"")</f>
        <v/>
      </c>
      <c r="M4817" s="41"/>
      <c r="N4817" s="66">
        <f>IFERROR(VLOOKUP(Table49[[#This Row],[ITEM CODE]],Table2[[#All],[Item Code]:[Unit Cost]],10,0),0)</f>
        <v>0</v>
      </c>
      <c r="O4817" s="134">
        <f>IFERROR(VLOOKUP(Table49[[#This Row],[ITEM CODE]],Table2[[#All],[Item Code]:[Unit Cost]],10,0),0)</f>
        <v>0</v>
      </c>
      <c r="P4817" s="56"/>
      <c r="Q4817" s="58"/>
      <c r="R4817" s="58">
        <f>Table49[[#This Row],[QUANTITY]]*Table49[[#This Row],[INV Prices]]</f>
        <v>0</v>
      </c>
      <c r="S4817" s="67"/>
      <c r="V4817" s="41"/>
      <c r="W4817" s="4" t="str">
        <f>IFERROR(VLOOKUP(Table49[[#This Row],[ITEM CODE]],Table2[[Item Code]:[Category ]],6,0),"")</f>
        <v/>
      </c>
      <c r="X4817" s="1" t="str">
        <f>IFERROR(VLOOKUP(Table49[[#This Row],[ITEM CODE]],Table2[[Item Code]:[Sub Category]],7,0),"")</f>
        <v/>
      </c>
      <c r="Y4817" s="68" t="str">
        <f>Table49[[#This Row],[PO Number]]&amp;COUNTIFS($E$5:E4817,E4817)</f>
        <v>0</v>
      </c>
    </row>
    <row r="4818" spans="1:25" ht="14.7" customHeight="1" x14ac:dyDescent="0.3">
      <c r="A4818" s="1" t="str">
        <f>IF(Table49[[#This Row],[ITEM NAME]]="","",ROW()-4)</f>
        <v/>
      </c>
      <c r="B4818" s="68"/>
      <c r="C4818" s="4" t="str">
        <f>IFERROR(VLOOKUP(B4818,Table14[],3,0),"")</f>
        <v/>
      </c>
      <c r="D4818" s="4" t="str">
        <f>IFERROR(VLOOKUP(B4818,Table14[],2,0),"")</f>
        <v/>
      </c>
      <c r="E4818" s="4"/>
      <c r="H4818" s="41" t="str">
        <f>IFERROR(VLOOKUP(Table49[[#This Row],[ITEM CODE]],Table2[[Item Code]:[Master Name]],2,0),"")</f>
        <v/>
      </c>
      <c r="I4818" s="41"/>
      <c r="J4818" s="65" t="str">
        <f>IFERROR(VLOOKUP(Table49[[#This Row],[ITEM CODE]],Table2[[Item Code]:[Master Name]],3,0),"")</f>
        <v/>
      </c>
      <c r="K4818" s="1" t="str">
        <f>IFERROR(VLOOKUP(Table49[[#This Row],[ITEM CODE]],Table2[[Item Code]:[Master Name]],9,0),"")</f>
        <v/>
      </c>
      <c r="L4818" s="1" t="str">
        <f>IFERROR(VLOOKUP(Table49[[#This Row],[ITEM CODE]],Table2[[Item Code]:[Master Name]],8,0),"")</f>
        <v/>
      </c>
      <c r="M4818" s="41"/>
      <c r="N4818" s="66">
        <f>IFERROR(VLOOKUP(Table49[[#This Row],[ITEM CODE]],Table2[[#All],[Item Code]:[Unit Cost]],10,0),0)</f>
        <v>0</v>
      </c>
      <c r="O4818" s="134">
        <f>IFERROR(VLOOKUP(Table49[[#This Row],[ITEM CODE]],Table2[[#All],[Item Code]:[Unit Cost]],10,0),0)</f>
        <v>0</v>
      </c>
      <c r="P4818" s="56"/>
      <c r="Q4818" s="58"/>
      <c r="R4818" s="58">
        <f>Table49[[#This Row],[QUANTITY]]*Table49[[#This Row],[INV Prices]]</f>
        <v>0</v>
      </c>
      <c r="S4818" s="67"/>
      <c r="V4818" s="41"/>
      <c r="W4818" s="4" t="str">
        <f>IFERROR(VLOOKUP(Table49[[#This Row],[ITEM CODE]],Table2[[Item Code]:[Category ]],6,0),"")</f>
        <v/>
      </c>
      <c r="X4818" s="1" t="str">
        <f>IFERROR(VLOOKUP(Table49[[#This Row],[ITEM CODE]],Table2[[Item Code]:[Sub Category]],7,0),"")</f>
        <v/>
      </c>
      <c r="Y4818" s="68" t="str">
        <f>Table49[[#This Row],[PO Number]]&amp;COUNTIFS($E$5:E4818,E4818)</f>
        <v>0</v>
      </c>
    </row>
    <row r="4819" spans="1:25" ht="14.7" customHeight="1" x14ac:dyDescent="0.3">
      <c r="A4819" s="1" t="str">
        <f>IF(Table49[[#This Row],[ITEM NAME]]="","",ROW()-4)</f>
        <v/>
      </c>
      <c r="B4819" s="68"/>
      <c r="C4819" s="4" t="str">
        <f>IFERROR(VLOOKUP(B4819,Table14[],3,0),"")</f>
        <v/>
      </c>
      <c r="D4819" s="4" t="str">
        <f>IFERROR(VLOOKUP(B4819,Table14[],2,0),"")</f>
        <v/>
      </c>
      <c r="E4819" s="4"/>
      <c r="H4819" s="41" t="str">
        <f>IFERROR(VLOOKUP(Table49[[#This Row],[ITEM CODE]],Table2[[Item Code]:[Master Name]],2,0),"")</f>
        <v/>
      </c>
      <c r="I4819" s="41"/>
      <c r="J4819" s="65" t="str">
        <f>IFERROR(VLOOKUP(Table49[[#This Row],[ITEM CODE]],Table2[[Item Code]:[Master Name]],3,0),"")</f>
        <v/>
      </c>
      <c r="K4819" s="1" t="str">
        <f>IFERROR(VLOOKUP(Table49[[#This Row],[ITEM CODE]],Table2[[Item Code]:[Master Name]],9,0),"")</f>
        <v/>
      </c>
      <c r="L4819" s="1" t="str">
        <f>IFERROR(VLOOKUP(Table49[[#This Row],[ITEM CODE]],Table2[[Item Code]:[Master Name]],8,0),"")</f>
        <v/>
      </c>
      <c r="M4819" s="41"/>
      <c r="N4819" s="66">
        <f>IFERROR(VLOOKUP(Table49[[#This Row],[ITEM CODE]],Table2[[#All],[Item Code]:[Unit Cost]],10,0),0)</f>
        <v>0</v>
      </c>
      <c r="O4819" s="134">
        <f>IFERROR(VLOOKUP(Table49[[#This Row],[ITEM CODE]],Table2[[#All],[Item Code]:[Unit Cost]],10,0),0)</f>
        <v>0</v>
      </c>
      <c r="P4819" s="56"/>
      <c r="Q4819" s="58"/>
      <c r="R4819" s="58">
        <f>Table49[[#This Row],[QUANTITY]]*Table49[[#This Row],[INV Prices]]</f>
        <v>0</v>
      </c>
      <c r="S4819" s="67"/>
      <c r="V4819" s="41"/>
      <c r="W4819" s="4" t="str">
        <f>IFERROR(VLOOKUP(Table49[[#This Row],[ITEM CODE]],Table2[[Item Code]:[Category ]],6,0),"")</f>
        <v/>
      </c>
      <c r="X4819" s="1" t="str">
        <f>IFERROR(VLOOKUP(Table49[[#This Row],[ITEM CODE]],Table2[[Item Code]:[Sub Category]],7,0),"")</f>
        <v/>
      </c>
      <c r="Y4819" s="68" t="str">
        <f>Table49[[#This Row],[PO Number]]&amp;COUNTIFS($E$5:E4819,E4819)</f>
        <v>0</v>
      </c>
    </row>
    <row r="4820" spans="1:25" ht="14.7" customHeight="1" x14ac:dyDescent="0.3">
      <c r="A4820" s="1" t="str">
        <f>IF(Table49[[#This Row],[ITEM NAME]]="","",ROW()-4)</f>
        <v/>
      </c>
      <c r="B4820" s="68"/>
      <c r="C4820" s="4" t="str">
        <f>IFERROR(VLOOKUP(B4820,Table14[],3,0),"")</f>
        <v/>
      </c>
      <c r="D4820" s="4" t="str">
        <f>IFERROR(VLOOKUP(B4820,Table14[],2,0),"")</f>
        <v/>
      </c>
      <c r="E4820" s="4"/>
      <c r="H4820" s="41" t="str">
        <f>IFERROR(VLOOKUP(Table49[[#This Row],[ITEM CODE]],Table2[[Item Code]:[Master Name]],2,0),"")</f>
        <v/>
      </c>
      <c r="I4820" s="41"/>
      <c r="J4820" s="65" t="str">
        <f>IFERROR(VLOOKUP(Table49[[#This Row],[ITEM CODE]],Table2[[Item Code]:[Master Name]],3,0),"")</f>
        <v/>
      </c>
      <c r="K4820" s="1" t="str">
        <f>IFERROR(VLOOKUP(Table49[[#This Row],[ITEM CODE]],Table2[[Item Code]:[Master Name]],9,0),"")</f>
        <v/>
      </c>
      <c r="L4820" s="1" t="str">
        <f>IFERROR(VLOOKUP(Table49[[#This Row],[ITEM CODE]],Table2[[Item Code]:[Master Name]],8,0),"")</f>
        <v/>
      </c>
      <c r="M4820" s="41"/>
      <c r="N4820" s="66">
        <f>IFERROR(VLOOKUP(Table49[[#This Row],[ITEM CODE]],Table2[[#All],[Item Code]:[Unit Cost]],10,0),0)</f>
        <v>0</v>
      </c>
      <c r="O4820" s="134">
        <f>IFERROR(VLOOKUP(Table49[[#This Row],[ITEM CODE]],Table2[[#All],[Item Code]:[Unit Cost]],10,0),0)</f>
        <v>0</v>
      </c>
      <c r="P4820" s="56"/>
      <c r="Q4820" s="58"/>
      <c r="R4820" s="58">
        <f>Table49[[#This Row],[QUANTITY]]*Table49[[#This Row],[INV Prices]]</f>
        <v>0</v>
      </c>
      <c r="S4820" s="67"/>
      <c r="V4820" s="41"/>
      <c r="W4820" s="4" t="str">
        <f>IFERROR(VLOOKUP(Table49[[#This Row],[ITEM CODE]],Table2[[Item Code]:[Category ]],6,0),"")</f>
        <v/>
      </c>
      <c r="X4820" s="1" t="str">
        <f>IFERROR(VLOOKUP(Table49[[#This Row],[ITEM CODE]],Table2[[Item Code]:[Sub Category]],7,0),"")</f>
        <v/>
      </c>
      <c r="Y4820" s="68" t="str">
        <f>Table49[[#This Row],[PO Number]]&amp;COUNTIFS($E$5:E4820,E4820)</f>
        <v>0</v>
      </c>
    </row>
    <row r="4821" spans="1:25" ht="14.7" customHeight="1" x14ac:dyDescent="0.3">
      <c r="A4821" s="1" t="str">
        <f>IF(Table49[[#This Row],[ITEM NAME]]="","",ROW()-4)</f>
        <v/>
      </c>
      <c r="B4821" s="68"/>
      <c r="C4821" s="4" t="str">
        <f>IFERROR(VLOOKUP(B4821,Table14[],3,0),"")</f>
        <v/>
      </c>
      <c r="D4821" s="4" t="str">
        <f>IFERROR(VLOOKUP(B4821,Table14[],2,0),"")</f>
        <v/>
      </c>
      <c r="E4821" s="4"/>
      <c r="H4821" s="41" t="str">
        <f>IFERROR(VLOOKUP(Table49[[#This Row],[ITEM CODE]],Table2[[Item Code]:[Master Name]],2,0),"")</f>
        <v/>
      </c>
      <c r="I4821" s="41"/>
      <c r="J4821" s="65" t="str">
        <f>IFERROR(VLOOKUP(Table49[[#This Row],[ITEM CODE]],Table2[[Item Code]:[Master Name]],3,0),"")</f>
        <v/>
      </c>
      <c r="K4821" s="1" t="str">
        <f>IFERROR(VLOOKUP(Table49[[#This Row],[ITEM CODE]],Table2[[Item Code]:[Master Name]],9,0),"")</f>
        <v/>
      </c>
      <c r="L4821" s="1" t="str">
        <f>IFERROR(VLOOKUP(Table49[[#This Row],[ITEM CODE]],Table2[[Item Code]:[Master Name]],8,0),"")</f>
        <v/>
      </c>
      <c r="M4821" s="41"/>
      <c r="N4821" s="66">
        <f>IFERROR(VLOOKUP(Table49[[#This Row],[ITEM CODE]],Table2[[#All],[Item Code]:[Unit Cost]],10,0),0)</f>
        <v>0</v>
      </c>
      <c r="O4821" s="134">
        <f>IFERROR(VLOOKUP(Table49[[#This Row],[ITEM CODE]],Table2[[#All],[Item Code]:[Unit Cost]],10,0),0)</f>
        <v>0</v>
      </c>
      <c r="P4821" s="56"/>
      <c r="Q4821" s="58"/>
      <c r="R4821" s="58">
        <f>Table49[[#This Row],[QUANTITY]]*Table49[[#This Row],[INV Prices]]</f>
        <v>0</v>
      </c>
      <c r="S4821" s="67"/>
      <c r="V4821" s="41"/>
      <c r="W4821" s="4" t="str">
        <f>IFERROR(VLOOKUP(Table49[[#This Row],[ITEM CODE]],Table2[[Item Code]:[Category ]],6,0),"")</f>
        <v/>
      </c>
      <c r="X4821" s="1" t="str">
        <f>IFERROR(VLOOKUP(Table49[[#This Row],[ITEM CODE]],Table2[[Item Code]:[Sub Category]],7,0),"")</f>
        <v/>
      </c>
      <c r="Y4821" s="68" t="str">
        <f>Table49[[#This Row],[PO Number]]&amp;COUNTIFS($E$5:E4821,E4821)</f>
        <v>0</v>
      </c>
    </row>
    <row r="4822" spans="1:25" ht="14.7" customHeight="1" x14ac:dyDescent="0.3">
      <c r="A4822" s="1" t="str">
        <f>IF(Table49[[#This Row],[ITEM NAME]]="","",ROW()-4)</f>
        <v/>
      </c>
      <c r="B4822" s="68"/>
      <c r="C4822" s="4" t="str">
        <f>IFERROR(VLOOKUP(B4822,Table14[],3,0),"")</f>
        <v/>
      </c>
      <c r="D4822" s="4" t="str">
        <f>IFERROR(VLOOKUP(B4822,Table14[],2,0),"")</f>
        <v/>
      </c>
      <c r="E4822" s="4"/>
      <c r="H4822" s="41" t="str">
        <f>IFERROR(VLOOKUP(Table49[[#This Row],[ITEM CODE]],Table2[[Item Code]:[Master Name]],2,0),"")</f>
        <v/>
      </c>
      <c r="I4822" s="41"/>
      <c r="J4822" s="65" t="str">
        <f>IFERROR(VLOOKUP(Table49[[#This Row],[ITEM CODE]],Table2[[Item Code]:[Master Name]],3,0),"")</f>
        <v/>
      </c>
      <c r="K4822" s="1" t="str">
        <f>IFERROR(VLOOKUP(Table49[[#This Row],[ITEM CODE]],Table2[[Item Code]:[Master Name]],9,0),"")</f>
        <v/>
      </c>
      <c r="L4822" s="1" t="str">
        <f>IFERROR(VLOOKUP(Table49[[#This Row],[ITEM CODE]],Table2[[Item Code]:[Master Name]],8,0),"")</f>
        <v/>
      </c>
      <c r="M4822" s="41"/>
      <c r="N4822" s="66">
        <f>IFERROR(VLOOKUP(Table49[[#This Row],[ITEM CODE]],Table2[[#All],[Item Code]:[Unit Cost]],10,0),0)</f>
        <v>0</v>
      </c>
      <c r="O4822" s="134">
        <f>IFERROR(VLOOKUP(Table49[[#This Row],[ITEM CODE]],Table2[[#All],[Item Code]:[Unit Cost]],10,0),0)</f>
        <v>0</v>
      </c>
      <c r="P4822" s="56"/>
      <c r="Q4822" s="58"/>
      <c r="R4822" s="58">
        <f>Table49[[#This Row],[QUANTITY]]*Table49[[#This Row],[INV Prices]]</f>
        <v>0</v>
      </c>
      <c r="S4822" s="67"/>
      <c r="V4822" s="41"/>
      <c r="W4822" s="4" t="str">
        <f>IFERROR(VLOOKUP(Table49[[#This Row],[ITEM CODE]],Table2[[Item Code]:[Category ]],6,0),"")</f>
        <v/>
      </c>
      <c r="X4822" s="1" t="str">
        <f>IFERROR(VLOOKUP(Table49[[#This Row],[ITEM CODE]],Table2[[Item Code]:[Sub Category]],7,0),"")</f>
        <v/>
      </c>
      <c r="Y4822" s="68" t="str">
        <f>Table49[[#This Row],[PO Number]]&amp;COUNTIFS($E$5:E4822,E4822)</f>
        <v>0</v>
      </c>
    </row>
    <row r="4823" spans="1:25" ht="14.7" customHeight="1" x14ac:dyDescent="0.3">
      <c r="A4823" s="1" t="str">
        <f>IF(Table49[[#This Row],[ITEM NAME]]="","",ROW()-4)</f>
        <v/>
      </c>
      <c r="B4823" s="68"/>
      <c r="C4823" s="4" t="str">
        <f>IFERROR(VLOOKUP(B4823,Table14[],3,0),"")</f>
        <v/>
      </c>
      <c r="D4823" s="4" t="str">
        <f>IFERROR(VLOOKUP(B4823,Table14[],2,0),"")</f>
        <v/>
      </c>
      <c r="E4823" s="4"/>
      <c r="H4823" s="41" t="str">
        <f>IFERROR(VLOOKUP(Table49[[#This Row],[ITEM CODE]],Table2[[Item Code]:[Master Name]],2,0),"")</f>
        <v/>
      </c>
      <c r="I4823" s="41"/>
      <c r="J4823" s="65" t="str">
        <f>IFERROR(VLOOKUP(Table49[[#This Row],[ITEM CODE]],Table2[[Item Code]:[Master Name]],3,0),"")</f>
        <v/>
      </c>
      <c r="K4823" s="1" t="str">
        <f>IFERROR(VLOOKUP(Table49[[#This Row],[ITEM CODE]],Table2[[Item Code]:[Master Name]],9,0),"")</f>
        <v/>
      </c>
      <c r="L4823" s="1" t="str">
        <f>IFERROR(VLOOKUP(Table49[[#This Row],[ITEM CODE]],Table2[[Item Code]:[Master Name]],8,0),"")</f>
        <v/>
      </c>
      <c r="M4823" s="41"/>
      <c r="N4823" s="66">
        <f>IFERROR(VLOOKUP(Table49[[#This Row],[ITEM CODE]],Table2[[#All],[Item Code]:[Unit Cost]],10,0),0)</f>
        <v>0</v>
      </c>
      <c r="O4823" s="134">
        <f>IFERROR(VLOOKUP(Table49[[#This Row],[ITEM CODE]],Table2[[#All],[Item Code]:[Unit Cost]],10,0),0)</f>
        <v>0</v>
      </c>
      <c r="P4823" s="56"/>
      <c r="Q4823" s="58"/>
      <c r="R4823" s="58">
        <f>Table49[[#This Row],[QUANTITY]]*Table49[[#This Row],[INV Prices]]</f>
        <v>0</v>
      </c>
      <c r="S4823" s="67"/>
      <c r="V4823" s="41"/>
      <c r="W4823" s="4" t="str">
        <f>IFERROR(VLOOKUP(Table49[[#This Row],[ITEM CODE]],Table2[[Item Code]:[Category ]],6,0),"")</f>
        <v/>
      </c>
      <c r="X4823" s="1" t="str">
        <f>IFERROR(VLOOKUP(Table49[[#This Row],[ITEM CODE]],Table2[[Item Code]:[Sub Category]],7,0),"")</f>
        <v/>
      </c>
      <c r="Y4823" s="68" t="str">
        <f>Table49[[#This Row],[PO Number]]&amp;COUNTIFS($E$5:E4823,E4823)</f>
        <v>0</v>
      </c>
    </row>
    <row r="4824" spans="1:25" ht="14.7" customHeight="1" x14ac:dyDescent="0.3">
      <c r="A4824" s="1" t="str">
        <f>IF(Table49[[#This Row],[ITEM NAME]]="","",ROW()-4)</f>
        <v/>
      </c>
      <c r="B4824" s="68"/>
      <c r="C4824" s="4" t="str">
        <f>IFERROR(VLOOKUP(B4824,Table14[],3,0),"")</f>
        <v/>
      </c>
      <c r="D4824" s="4" t="str">
        <f>IFERROR(VLOOKUP(B4824,Table14[],2,0),"")</f>
        <v/>
      </c>
      <c r="E4824" s="4"/>
      <c r="H4824" s="41" t="str">
        <f>IFERROR(VLOOKUP(Table49[[#This Row],[ITEM CODE]],Table2[[Item Code]:[Master Name]],2,0),"")</f>
        <v/>
      </c>
      <c r="I4824" s="41"/>
      <c r="J4824" s="65" t="str">
        <f>IFERROR(VLOOKUP(Table49[[#This Row],[ITEM CODE]],Table2[[Item Code]:[Master Name]],3,0),"")</f>
        <v/>
      </c>
      <c r="K4824" s="1" t="str">
        <f>IFERROR(VLOOKUP(Table49[[#This Row],[ITEM CODE]],Table2[[Item Code]:[Master Name]],9,0),"")</f>
        <v/>
      </c>
      <c r="L4824" s="1" t="str">
        <f>IFERROR(VLOOKUP(Table49[[#This Row],[ITEM CODE]],Table2[[Item Code]:[Master Name]],8,0),"")</f>
        <v/>
      </c>
      <c r="M4824" s="41"/>
      <c r="N4824" s="66">
        <f>IFERROR(VLOOKUP(Table49[[#This Row],[ITEM CODE]],Table2[[#All],[Item Code]:[Unit Cost]],10,0),0)</f>
        <v>0</v>
      </c>
      <c r="O4824" s="134">
        <f>IFERROR(VLOOKUP(Table49[[#This Row],[ITEM CODE]],Table2[[#All],[Item Code]:[Unit Cost]],10,0),0)</f>
        <v>0</v>
      </c>
      <c r="P4824" s="56"/>
      <c r="Q4824" s="58"/>
      <c r="R4824" s="58">
        <f>Table49[[#This Row],[QUANTITY]]*Table49[[#This Row],[INV Prices]]</f>
        <v>0</v>
      </c>
      <c r="S4824" s="67"/>
      <c r="V4824" s="41"/>
      <c r="W4824" s="4" t="str">
        <f>IFERROR(VLOOKUP(Table49[[#This Row],[ITEM CODE]],Table2[[Item Code]:[Category ]],6,0),"")</f>
        <v/>
      </c>
      <c r="X4824" s="1" t="str">
        <f>IFERROR(VLOOKUP(Table49[[#This Row],[ITEM CODE]],Table2[[Item Code]:[Sub Category]],7,0),"")</f>
        <v/>
      </c>
      <c r="Y4824" s="68" t="str">
        <f>Table49[[#This Row],[PO Number]]&amp;COUNTIFS($E$5:E4824,E4824)</f>
        <v>0</v>
      </c>
    </row>
    <row r="4825" spans="1:25" ht="14.7" customHeight="1" x14ac:dyDescent="0.3">
      <c r="A4825" s="1" t="str">
        <f>IF(Table49[[#This Row],[ITEM NAME]]="","",ROW()-4)</f>
        <v/>
      </c>
      <c r="B4825" s="68"/>
      <c r="C4825" s="4" t="str">
        <f>IFERROR(VLOOKUP(B4825,Table14[],3,0),"")</f>
        <v/>
      </c>
      <c r="D4825" s="4" t="str">
        <f>IFERROR(VLOOKUP(B4825,Table14[],2,0),"")</f>
        <v/>
      </c>
      <c r="E4825" s="4"/>
      <c r="H4825" s="41" t="str">
        <f>IFERROR(VLOOKUP(Table49[[#This Row],[ITEM CODE]],Table2[[Item Code]:[Master Name]],2,0),"")</f>
        <v/>
      </c>
      <c r="I4825" s="41"/>
      <c r="J4825" s="65" t="str">
        <f>IFERROR(VLOOKUP(Table49[[#This Row],[ITEM CODE]],Table2[[Item Code]:[Master Name]],3,0),"")</f>
        <v/>
      </c>
      <c r="K4825" s="1" t="str">
        <f>IFERROR(VLOOKUP(Table49[[#This Row],[ITEM CODE]],Table2[[Item Code]:[Master Name]],9,0),"")</f>
        <v/>
      </c>
      <c r="L4825" s="1" t="str">
        <f>IFERROR(VLOOKUP(Table49[[#This Row],[ITEM CODE]],Table2[[Item Code]:[Master Name]],8,0),"")</f>
        <v/>
      </c>
      <c r="M4825" s="41"/>
      <c r="N4825" s="66">
        <f>IFERROR(VLOOKUP(Table49[[#This Row],[ITEM CODE]],Table2[[#All],[Item Code]:[Unit Cost]],10,0),0)</f>
        <v>0</v>
      </c>
      <c r="O4825" s="134">
        <f>IFERROR(VLOOKUP(Table49[[#This Row],[ITEM CODE]],Table2[[#All],[Item Code]:[Unit Cost]],10,0),0)</f>
        <v>0</v>
      </c>
      <c r="P4825" s="56"/>
      <c r="Q4825" s="58"/>
      <c r="R4825" s="58">
        <f>Table49[[#This Row],[QUANTITY]]*Table49[[#This Row],[INV Prices]]</f>
        <v>0</v>
      </c>
      <c r="S4825" s="67"/>
      <c r="V4825" s="41"/>
      <c r="W4825" s="4" t="str">
        <f>IFERROR(VLOOKUP(Table49[[#This Row],[ITEM CODE]],Table2[[Item Code]:[Category ]],6,0),"")</f>
        <v/>
      </c>
      <c r="X4825" s="1" t="str">
        <f>IFERROR(VLOOKUP(Table49[[#This Row],[ITEM CODE]],Table2[[Item Code]:[Sub Category]],7,0),"")</f>
        <v/>
      </c>
      <c r="Y4825" s="68" t="str">
        <f>Table49[[#This Row],[PO Number]]&amp;COUNTIFS($E$5:E4825,E4825)</f>
        <v>0</v>
      </c>
    </row>
    <row r="4826" spans="1:25" ht="14.7" customHeight="1" x14ac:dyDescent="0.3">
      <c r="A4826" s="1" t="str">
        <f>IF(Table49[[#This Row],[ITEM NAME]]="","",ROW()-4)</f>
        <v/>
      </c>
      <c r="B4826" s="68"/>
      <c r="C4826" s="4" t="str">
        <f>IFERROR(VLOOKUP(B4826,Table14[],3,0),"")</f>
        <v/>
      </c>
      <c r="D4826" s="4" t="str">
        <f>IFERROR(VLOOKUP(B4826,Table14[],2,0),"")</f>
        <v/>
      </c>
      <c r="E4826" s="4"/>
      <c r="H4826" s="41" t="str">
        <f>IFERROR(VLOOKUP(Table49[[#This Row],[ITEM CODE]],Table2[[Item Code]:[Master Name]],2,0),"")</f>
        <v/>
      </c>
      <c r="I4826" s="41"/>
      <c r="J4826" s="65" t="str">
        <f>IFERROR(VLOOKUP(Table49[[#This Row],[ITEM CODE]],Table2[[Item Code]:[Master Name]],3,0),"")</f>
        <v/>
      </c>
      <c r="K4826" s="1" t="str">
        <f>IFERROR(VLOOKUP(Table49[[#This Row],[ITEM CODE]],Table2[[Item Code]:[Master Name]],9,0),"")</f>
        <v/>
      </c>
      <c r="L4826" s="1" t="str">
        <f>IFERROR(VLOOKUP(Table49[[#This Row],[ITEM CODE]],Table2[[Item Code]:[Master Name]],8,0),"")</f>
        <v/>
      </c>
      <c r="M4826" s="41"/>
      <c r="N4826" s="66">
        <f>IFERROR(VLOOKUP(Table49[[#This Row],[ITEM CODE]],Table2[[#All],[Item Code]:[Unit Cost]],10,0),0)</f>
        <v>0</v>
      </c>
      <c r="O4826" s="134">
        <f>IFERROR(VLOOKUP(Table49[[#This Row],[ITEM CODE]],Table2[[#All],[Item Code]:[Unit Cost]],10,0),0)</f>
        <v>0</v>
      </c>
      <c r="P4826" s="56"/>
      <c r="Q4826" s="58"/>
      <c r="R4826" s="58">
        <f>Table49[[#This Row],[QUANTITY]]*Table49[[#This Row],[INV Prices]]</f>
        <v>0</v>
      </c>
      <c r="S4826" s="67"/>
      <c r="V4826" s="41"/>
      <c r="W4826" s="4" t="str">
        <f>IFERROR(VLOOKUP(Table49[[#This Row],[ITEM CODE]],Table2[[Item Code]:[Category ]],6,0),"")</f>
        <v/>
      </c>
      <c r="X4826" s="1" t="str">
        <f>IFERROR(VLOOKUP(Table49[[#This Row],[ITEM CODE]],Table2[[Item Code]:[Sub Category]],7,0),"")</f>
        <v/>
      </c>
      <c r="Y4826" s="68" t="str">
        <f>Table49[[#This Row],[PO Number]]&amp;COUNTIFS($E$5:E4826,E4826)</f>
        <v>0</v>
      </c>
    </row>
    <row r="4827" spans="1:25" ht="14.7" customHeight="1" x14ac:dyDescent="0.3">
      <c r="A4827" s="1" t="str">
        <f>IF(Table49[[#This Row],[ITEM NAME]]="","",ROW()-4)</f>
        <v/>
      </c>
      <c r="B4827" s="68"/>
      <c r="C4827" s="4" t="str">
        <f>IFERROR(VLOOKUP(B4827,Table14[],3,0),"")</f>
        <v/>
      </c>
      <c r="D4827" s="4" t="str">
        <f>IFERROR(VLOOKUP(B4827,Table14[],2,0),"")</f>
        <v/>
      </c>
      <c r="E4827" s="4"/>
      <c r="H4827" s="41" t="str">
        <f>IFERROR(VLOOKUP(Table49[[#This Row],[ITEM CODE]],Table2[[Item Code]:[Master Name]],2,0),"")</f>
        <v/>
      </c>
      <c r="I4827" s="41"/>
      <c r="J4827" s="65" t="str">
        <f>IFERROR(VLOOKUP(Table49[[#This Row],[ITEM CODE]],Table2[[Item Code]:[Master Name]],3,0),"")</f>
        <v/>
      </c>
      <c r="K4827" s="1" t="str">
        <f>IFERROR(VLOOKUP(Table49[[#This Row],[ITEM CODE]],Table2[[Item Code]:[Master Name]],9,0),"")</f>
        <v/>
      </c>
      <c r="L4827" s="1" t="str">
        <f>IFERROR(VLOOKUP(Table49[[#This Row],[ITEM CODE]],Table2[[Item Code]:[Master Name]],8,0),"")</f>
        <v/>
      </c>
      <c r="M4827" s="41"/>
      <c r="N4827" s="66">
        <f>IFERROR(VLOOKUP(Table49[[#This Row],[ITEM CODE]],Table2[[#All],[Item Code]:[Unit Cost]],10,0),0)</f>
        <v>0</v>
      </c>
      <c r="O4827" s="134">
        <f>IFERROR(VLOOKUP(Table49[[#This Row],[ITEM CODE]],Table2[[#All],[Item Code]:[Unit Cost]],10,0),0)</f>
        <v>0</v>
      </c>
      <c r="P4827" s="56"/>
      <c r="Q4827" s="58"/>
      <c r="R4827" s="58">
        <f>Table49[[#This Row],[QUANTITY]]*Table49[[#This Row],[INV Prices]]</f>
        <v>0</v>
      </c>
      <c r="S4827" s="67"/>
      <c r="V4827" s="41"/>
      <c r="W4827" s="4" t="str">
        <f>IFERROR(VLOOKUP(Table49[[#This Row],[ITEM CODE]],Table2[[Item Code]:[Category ]],6,0),"")</f>
        <v/>
      </c>
      <c r="X4827" s="1" t="str">
        <f>IFERROR(VLOOKUP(Table49[[#This Row],[ITEM CODE]],Table2[[Item Code]:[Sub Category]],7,0),"")</f>
        <v/>
      </c>
      <c r="Y4827" s="68" t="str">
        <f>Table49[[#This Row],[PO Number]]&amp;COUNTIFS($E$5:E4827,E4827)</f>
        <v>0</v>
      </c>
    </row>
    <row r="4828" spans="1:25" ht="14.25" customHeight="1" x14ac:dyDescent="0.3">
      <c r="A4828" s="1" t="str">
        <f>IF(Table49[[#This Row],[ITEM NAME]]="","",ROW()-4)</f>
        <v/>
      </c>
      <c r="B4828" s="68"/>
      <c r="C4828" s="4" t="str">
        <f>IFERROR(VLOOKUP(B4828,Table14[],3,0),"")</f>
        <v/>
      </c>
      <c r="D4828" s="4" t="str">
        <f>IFERROR(VLOOKUP(B4828,Table14[],2,0),"")</f>
        <v/>
      </c>
      <c r="E4828" s="4"/>
      <c r="H4828" s="41" t="str">
        <f>IFERROR(VLOOKUP(Table49[[#This Row],[ITEM CODE]],Table2[[Item Code]:[Master Name]],2,0),"")</f>
        <v/>
      </c>
      <c r="I4828" s="41"/>
      <c r="J4828" s="65" t="str">
        <f>IFERROR(VLOOKUP(Table49[[#This Row],[ITEM CODE]],Table2[[Item Code]:[Master Name]],3,0),"")</f>
        <v/>
      </c>
      <c r="K4828" s="1" t="str">
        <f>IFERROR(VLOOKUP(Table49[[#This Row],[ITEM CODE]],Table2[[Item Code]:[Master Name]],9,0),"")</f>
        <v/>
      </c>
      <c r="L4828" s="1" t="str">
        <f>IFERROR(VLOOKUP(Table49[[#This Row],[ITEM CODE]],Table2[[Item Code]:[Master Name]],8,0),"")</f>
        <v/>
      </c>
      <c r="M4828" s="41"/>
      <c r="N4828" s="66">
        <f>IFERROR(VLOOKUP(Table49[[#This Row],[ITEM CODE]],Table2[[#All],[Item Code]:[Unit Cost]],10,0),0)</f>
        <v>0</v>
      </c>
      <c r="O4828" s="134">
        <f>IFERROR(VLOOKUP(Table49[[#This Row],[ITEM CODE]],Table2[[#All],[Item Code]:[Unit Cost]],10,0),0)</f>
        <v>0</v>
      </c>
      <c r="P4828" s="56"/>
      <c r="Q4828" s="58"/>
      <c r="R4828" s="58">
        <f>Table49[[#This Row],[QUANTITY]]*Table49[[#This Row],[INV Prices]]</f>
        <v>0</v>
      </c>
      <c r="S4828" s="67"/>
      <c r="V4828" s="41"/>
      <c r="W4828" s="4" t="str">
        <f>IFERROR(VLOOKUP(Table49[[#This Row],[ITEM CODE]],Table2[[Item Code]:[Category ]],6,0),"")</f>
        <v/>
      </c>
      <c r="X4828" s="1" t="str">
        <f>IFERROR(VLOOKUP(Table49[[#This Row],[ITEM CODE]],Table2[[Item Code]:[Sub Category]],7,0),"")</f>
        <v/>
      </c>
      <c r="Y4828" s="68" t="str">
        <f>Table49[[#This Row],[PO Number]]&amp;COUNTIFS($E$5:E4828,E4828)</f>
        <v>0</v>
      </c>
    </row>
    <row r="4829" spans="1:25" ht="14.25" customHeight="1" x14ac:dyDescent="0.3">
      <c r="A4829" s="1" t="str">
        <f>IF(Table49[[#This Row],[ITEM NAME]]="","",ROW()-4)</f>
        <v/>
      </c>
      <c r="B4829" s="68"/>
      <c r="C4829" s="4" t="str">
        <f>IFERROR(VLOOKUP(B4829,Table14[],3,0),"")</f>
        <v/>
      </c>
      <c r="D4829" s="4" t="str">
        <f>IFERROR(VLOOKUP(B4829,Table14[],2,0),"")</f>
        <v/>
      </c>
      <c r="E4829" s="4"/>
      <c r="H4829" s="41" t="str">
        <f>IFERROR(VLOOKUP(Table49[[#This Row],[ITEM CODE]],Table2[[Item Code]:[Master Name]],2,0),"")</f>
        <v/>
      </c>
      <c r="I4829" s="41"/>
      <c r="J4829" s="65" t="str">
        <f>IFERROR(VLOOKUP(Table49[[#This Row],[ITEM CODE]],Table2[[Item Code]:[Master Name]],3,0),"")</f>
        <v/>
      </c>
      <c r="K4829" s="1" t="str">
        <f>IFERROR(VLOOKUP(Table49[[#This Row],[ITEM CODE]],Table2[[Item Code]:[Master Name]],9,0),"")</f>
        <v/>
      </c>
      <c r="L4829" s="1" t="str">
        <f>IFERROR(VLOOKUP(Table49[[#This Row],[ITEM CODE]],Table2[[Item Code]:[Master Name]],8,0),"")</f>
        <v/>
      </c>
      <c r="M4829" s="41"/>
      <c r="N4829" s="66">
        <f>IFERROR(VLOOKUP(Table49[[#This Row],[ITEM CODE]],Table2[[#All],[Item Code]:[Unit Cost]],10,0),0)</f>
        <v>0</v>
      </c>
      <c r="O4829" s="134">
        <f>IFERROR(VLOOKUP(Table49[[#This Row],[ITEM CODE]],Table2[[#All],[Item Code]:[Unit Cost]],10,0),0)</f>
        <v>0</v>
      </c>
      <c r="P4829" s="56"/>
      <c r="Q4829" s="58"/>
      <c r="R4829" s="58">
        <f>Table49[[#This Row],[QUANTITY]]*Table49[[#This Row],[INV Prices]]</f>
        <v>0</v>
      </c>
      <c r="S4829" s="67"/>
      <c r="V4829" s="41"/>
      <c r="W4829" s="4" t="str">
        <f>IFERROR(VLOOKUP(Table49[[#This Row],[ITEM CODE]],Table2[[Item Code]:[Category ]],6,0),"")</f>
        <v/>
      </c>
      <c r="X4829" s="1" t="str">
        <f>IFERROR(VLOOKUP(Table49[[#This Row],[ITEM CODE]],Table2[[Item Code]:[Sub Category]],7,0),"")</f>
        <v/>
      </c>
      <c r="Y4829" s="68" t="str">
        <f>Table49[[#This Row],[PO Number]]&amp;COUNTIFS($E$5:E4829,E4829)</f>
        <v>0</v>
      </c>
    </row>
    <row r="4830" spans="1:25" ht="14.25" customHeight="1" x14ac:dyDescent="0.3">
      <c r="A4830" s="1" t="str">
        <f>IF(Table49[[#This Row],[ITEM NAME]]="","",ROW()-4)</f>
        <v/>
      </c>
      <c r="B4830" s="68"/>
      <c r="C4830" s="4" t="str">
        <f>IFERROR(VLOOKUP(B4830,Table14[],3,0),"")</f>
        <v/>
      </c>
      <c r="D4830" s="4" t="str">
        <f>IFERROR(VLOOKUP(B4830,Table14[],2,0),"")</f>
        <v/>
      </c>
      <c r="E4830" s="4"/>
      <c r="H4830" s="41" t="str">
        <f>IFERROR(VLOOKUP(Table49[[#This Row],[ITEM CODE]],Table2[[Item Code]:[Master Name]],2,0),"")</f>
        <v/>
      </c>
      <c r="I4830" s="41"/>
      <c r="J4830" s="65" t="str">
        <f>IFERROR(VLOOKUP(Table49[[#This Row],[ITEM CODE]],Table2[[Item Code]:[Master Name]],3,0),"")</f>
        <v/>
      </c>
      <c r="K4830" s="1" t="str">
        <f>IFERROR(VLOOKUP(Table49[[#This Row],[ITEM CODE]],Table2[[Item Code]:[Master Name]],9,0),"")</f>
        <v/>
      </c>
      <c r="L4830" s="1" t="str">
        <f>IFERROR(VLOOKUP(Table49[[#This Row],[ITEM CODE]],Table2[[Item Code]:[Master Name]],8,0),"")</f>
        <v/>
      </c>
      <c r="M4830" s="41"/>
      <c r="N4830" s="66">
        <f>IFERROR(VLOOKUP(Table49[[#This Row],[ITEM CODE]],Table2[[#All],[Item Code]:[Unit Cost]],10,0),0)</f>
        <v>0</v>
      </c>
      <c r="O4830" s="134">
        <f>IFERROR(VLOOKUP(Table49[[#This Row],[ITEM CODE]],Table2[[#All],[Item Code]:[Unit Cost]],10,0),0)</f>
        <v>0</v>
      </c>
      <c r="P4830" s="56"/>
      <c r="Q4830" s="58"/>
      <c r="R4830" s="58">
        <f>Table49[[#This Row],[QUANTITY]]*Table49[[#This Row],[INV Prices]]</f>
        <v>0</v>
      </c>
      <c r="S4830" s="67"/>
      <c r="V4830" s="41"/>
      <c r="W4830" s="4" t="str">
        <f>IFERROR(VLOOKUP(Table49[[#This Row],[ITEM CODE]],Table2[[Item Code]:[Category ]],6,0),"")</f>
        <v/>
      </c>
      <c r="X4830" s="1" t="str">
        <f>IFERROR(VLOOKUP(Table49[[#This Row],[ITEM CODE]],Table2[[Item Code]:[Sub Category]],7,0),"")</f>
        <v/>
      </c>
      <c r="Y4830" s="68" t="str">
        <f>Table49[[#This Row],[PO Number]]&amp;COUNTIFS($E$5:E4830,E4830)</f>
        <v>0</v>
      </c>
    </row>
    <row r="4831" spans="1:25" ht="14.25" customHeight="1" x14ac:dyDescent="0.3">
      <c r="A4831" s="1" t="str">
        <f>IF(Table49[[#This Row],[ITEM NAME]]="","",ROW()-4)</f>
        <v/>
      </c>
      <c r="B4831" s="68"/>
      <c r="C4831" s="4" t="str">
        <f>IFERROR(VLOOKUP(B4831,Table14[],3,0),"")</f>
        <v/>
      </c>
      <c r="D4831" s="4" t="str">
        <f>IFERROR(VLOOKUP(B4831,Table14[],2,0),"")</f>
        <v/>
      </c>
      <c r="E4831" s="4"/>
      <c r="H4831" s="41" t="str">
        <f>IFERROR(VLOOKUP(Table49[[#This Row],[ITEM CODE]],Table2[[Item Code]:[Master Name]],2,0),"")</f>
        <v/>
      </c>
      <c r="I4831" s="41"/>
      <c r="J4831" s="65" t="str">
        <f>IFERROR(VLOOKUP(Table49[[#This Row],[ITEM CODE]],Table2[[Item Code]:[Master Name]],3,0),"")</f>
        <v/>
      </c>
      <c r="K4831" s="1" t="str">
        <f>IFERROR(VLOOKUP(Table49[[#This Row],[ITEM CODE]],Table2[[Item Code]:[Master Name]],9,0),"")</f>
        <v/>
      </c>
      <c r="L4831" s="1" t="str">
        <f>IFERROR(VLOOKUP(Table49[[#This Row],[ITEM CODE]],Table2[[Item Code]:[Master Name]],8,0),"")</f>
        <v/>
      </c>
      <c r="M4831" s="41"/>
      <c r="N4831" s="66">
        <f>IFERROR(VLOOKUP(Table49[[#This Row],[ITEM CODE]],Table2[[#All],[Item Code]:[Unit Cost]],10,0),0)</f>
        <v>0</v>
      </c>
      <c r="O4831" s="134">
        <f>IFERROR(VLOOKUP(Table49[[#This Row],[ITEM CODE]],Table2[[#All],[Item Code]:[Unit Cost]],10,0),0)</f>
        <v>0</v>
      </c>
      <c r="P4831" s="56"/>
      <c r="Q4831" s="58"/>
      <c r="R4831" s="58">
        <f>Table49[[#This Row],[QUANTITY]]*Table49[[#This Row],[INV Prices]]</f>
        <v>0</v>
      </c>
      <c r="S4831" s="67"/>
      <c r="V4831" s="41"/>
      <c r="W4831" s="4" t="str">
        <f>IFERROR(VLOOKUP(Table49[[#This Row],[ITEM CODE]],Table2[[Item Code]:[Category ]],6,0),"")</f>
        <v/>
      </c>
      <c r="X4831" s="1" t="str">
        <f>IFERROR(VLOOKUP(Table49[[#This Row],[ITEM CODE]],Table2[[Item Code]:[Sub Category]],7,0),"")</f>
        <v/>
      </c>
      <c r="Y4831" s="68" t="str">
        <f>Table49[[#This Row],[PO Number]]&amp;COUNTIFS($E$5:E4831,E4831)</f>
        <v>0</v>
      </c>
    </row>
    <row r="4832" spans="1:25" ht="14.25" customHeight="1" x14ac:dyDescent="0.3">
      <c r="A4832" s="1" t="str">
        <f>IF(Table49[[#This Row],[ITEM NAME]]="","",ROW()-4)</f>
        <v/>
      </c>
      <c r="B4832" s="68"/>
      <c r="C4832" s="4" t="str">
        <f>IFERROR(VLOOKUP(B4832,Table14[],3,0),"")</f>
        <v/>
      </c>
      <c r="D4832" s="4" t="str">
        <f>IFERROR(VLOOKUP(B4832,Table14[],2,0),"")</f>
        <v/>
      </c>
      <c r="E4832" s="4"/>
      <c r="H4832" s="41" t="str">
        <f>IFERROR(VLOOKUP(Table49[[#This Row],[ITEM CODE]],Table2[[Item Code]:[Master Name]],2,0),"")</f>
        <v/>
      </c>
      <c r="I4832" s="41"/>
      <c r="J4832" s="65" t="str">
        <f>IFERROR(VLOOKUP(Table49[[#This Row],[ITEM CODE]],Table2[[Item Code]:[Master Name]],3,0),"")</f>
        <v/>
      </c>
      <c r="K4832" s="1" t="str">
        <f>IFERROR(VLOOKUP(Table49[[#This Row],[ITEM CODE]],Table2[[Item Code]:[Master Name]],9,0),"")</f>
        <v/>
      </c>
      <c r="L4832" s="1" t="str">
        <f>IFERROR(VLOOKUP(Table49[[#This Row],[ITEM CODE]],Table2[[Item Code]:[Master Name]],8,0),"")</f>
        <v/>
      </c>
      <c r="M4832" s="41"/>
      <c r="N4832" s="66">
        <f>IFERROR(VLOOKUP(Table49[[#This Row],[ITEM CODE]],Table2[[#All],[Item Code]:[Unit Cost]],10,0),0)</f>
        <v>0</v>
      </c>
      <c r="O4832" s="134">
        <f>IFERROR(VLOOKUP(Table49[[#This Row],[ITEM CODE]],Table2[[#All],[Item Code]:[Unit Cost]],10,0),0)</f>
        <v>0</v>
      </c>
      <c r="P4832" s="56"/>
      <c r="Q4832" s="58"/>
      <c r="R4832" s="58">
        <f>Table49[[#This Row],[QUANTITY]]*Table49[[#This Row],[INV Prices]]</f>
        <v>0</v>
      </c>
      <c r="S4832" s="67"/>
      <c r="V4832" s="41"/>
      <c r="W4832" s="4" t="str">
        <f>IFERROR(VLOOKUP(Table49[[#This Row],[ITEM CODE]],Table2[[Item Code]:[Category ]],6,0),"")</f>
        <v/>
      </c>
      <c r="X4832" s="1" t="str">
        <f>IFERROR(VLOOKUP(Table49[[#This Row],[ITEM CODE]],Table2[[Item Code]:[Sub Category]],7,0),"")</f>
        <v/>
      </c>
      <c r="Y4832" s="68" t="str">
        <f>Table49[[#This Row],[PO Number]]&amp;COUNTIFS($E$5:E4832,E4832)</f>
        <v>0</v>
      </c>
    </row>
    <row r="4833" spans="1:25" ht="14.25" customHeight="1" x14ac:dyDescent="0.3">
      <c r="A4833" s="1" t="str">
        <f>IF(Table49[[#This Row],[ITEM NAME]]="","",ROW()-4)</f>
        <v/>
      </c>
      <c r="B4833" s="68"/>
      <c r="C4833" s="4" t="str">
        <f>IFERROR(VLOOKUP(B4833,Table14[],3,0),"")</f>
        <v/>
      </c>
      <c r="D4833" s="4" t="str">
        <f>IFERROR(VLOOKUP(B4833,Table14[],2,0),"")</f>
        <v/>
      </c>
      <c r="E4833" s="4"/>
      <c r="H4833" s="41" t="str">
        <f>IFERROR(VLOOKUP(Table49[[#This Row],[ITEM CODE]],Table2[[Item Code]:[Master Name]],2,0),"")</f>
        <v/>
      </c>
      <c r="I4833" s="41"/>
      <c r="J4833" s="65" t="str">
        <f>IFERROR(VLOOKUP(Table49[[#This Row],[ITEM CODE]],Table2[[Item Code]:[Master Name]],3,0),"")</f>
        <v/>
      </c>
      <c r="K4833" s="1" t="str">
        <f>IFERROR(VLOOKUP(Table49[[#This Row],[ITEM CODE]],Table2[[Item Code]:[Master Name]],9,0),"")</f>
        <v/>
      </c>
      <c r="L4833" s="1" t="str">
        <f>IFERROR(VLOOKUP(Table49[[#This Row],[ITEM CODE]],Table2[[Item Code]:[Master Name]],8,0),"")</f>
        <v/>
      </c>
      <c r="M4833" s="41"/>
      <c r="N4833" s="66">
        <f>IFERROR(VLOOKUP(Table49[[#This Row],[ITEM CODE]],Table2[[#All],[Item Code]:[Unit Cost]],10,0),0)</f>
        <v>0</v>
      </c>
      <c r="O4833" s="134">
        <f>IFERROR(VLOOKUP(Table49[[#This Row],[ITEM CODE]],Table2[[#All],[Item Code]:[Unit Cost]],10,0),0)</f>
        <v>0</v>
      </c>
      <c r="P4833" s="56"/>
      <c r="Q4833" s="58"/>
      <c r="R4833" s="58">
        <f>Table49[[#This Row],[QUANTITY]]*Table49[[#This Row],[INV Prices]]</f>
        <v>0</v>
      </c>
      <c r="S4833" s="67"/>
      <c r="V4833" s="41"/>
      <c r="W4833" s="4" t="str">
        <f>IFERROR(VLOOKUP(Table49[[#This Row],[ITEM CODE]],Table2[[Item Code]:[Category ]],6,0),"")</f>
        <v/>
      </c>
      <c r="X4833" s="1" t="str">
        <f>IFERROR(VLOOKUP(Table49[[#This Row],[ITEM CODE]],Table2[[Item Code]:[Sub Category]],7,0),"")</f>
        <v/>
      </c>
      <c r="Y4833" s="68" t="str">
        <f>Table49[[#This Row],[PO Number]]&amp;COUNTIFS($E$5:E4833,E4833)</f>
        <v>0</v>
      </c>
    </row>
    <row r="4834" spans="1:25" ht="14.25" customHeight="1" x14ac:dyDescent="0.3">
      <c r="A4834" s="1" t="str">
        <f>IF(Table49[[#This Row],[ITEM NAME]]="","",ROW()-4)</f>
        <v/>
      </c>
      <c r="B4834" s="68"/>
      <c r="C4834" s="4" t="str">
        <f>IFERROR(VLOOKUP(B4834,Table14[],3,0),"")</f>
        <v/>
      </c>
      <c r="D4834" s="4" t="str">
        <f>IFERROR(VLOOKUP(B4834,Table14[],2,0),"")</f>
        <v/>
      </c>
      <c r="E4834" s="4"/>
      <c r="H4834" s="41" t="str">
        <f>IFERROR(VLOOKUP(Table49[[#This Row],[ITEM CODE]],Table2[[Item Code]:[Master Name]],2,0),"")</f>
        <v/>
      </c>
      <c r="I4834" s="41"/>
      <c r="J4834" s="65" t="str">
        <f>IFERROR(VLOOKUP(Table49[[#This Row],[ITEM CODE]],Table2[[Item Code]:[Master Name]],3,0),"")</f>
        <v/>
      </c>
      <c r="K4834" s="1" t="str">
        <f>IFERROR(VLOOKUP(Table49[[#This Row],[ITEM CODE]],Table2[[Item Code]:[Master Name]],9,0),"")</f>
        <v/>
      </c>
      <c r="L4834" s="1" t="str">
        <f>IFERROR(VLOOKUP(Table49[[#This Row],[ITEM CODE]],Table2[[Item Code]:[Master Name]],8,0),"")</f>
        <v/>
      </c>
      <c r="M4834" s="41"/>
      <c r="N4834" s="66">
        <f>IFERROR(VLOOKUP(Table49[[#This Row],[ITEM CODE]],Table2[[#All],[Item Code]:[Unit Cost]],10,0),0)</f>
        <v>0</v>
      </c>
      <c r="O4834" s="134">
        <f>IFERROR(VLOOKUP(Table49[[#This Row],[ITEM CODE]],Table2[[#All],[Item Code]:[Unit Cost]],10,0),0)</f>
        <v>0</v>
      </c>
      <c r="P4834" s="56"/>
      <c r="Q4834" s="58"/>
      <c r="R4834" s="58">
        <f>Table49[[#This Row],[QUANTITY]]*Table49[[#This Row],[INV Prices]]</f>
        <v>0</v>
      </c>
      <c r="S4834" s="67"/>
      <c r="V4834" s="41"/>
      <c r="W4834" s="4" t="str">
        <f>IFERROR(VLOOKUP(Table49[[#This Row],[ITEM CODE]],Table2[[Item Code]:[Category ]],6,0),"")</f>
        <v/>
      </c>
      <c r="X4834" s="1" t="str">
        <f>IFERROR(VLOOKUP(Table49[[#This Row],[ITEM CODE]],Table2[[Item Code]:[Sub Category]],7,0),"")</f>
        <v/>
      </c>
      <c r="Y4834" s="68" t="str">
        <f>Table49[[#This Row],[PO Number]]&amp;COUNTIFS($E$5:E4834,E4834)</f>
        <v>0</v>
      </c>
    </row>
    <row r="4835" spans="1:25" ht="14.25" customHeight="1" x14ac:dyDescent="0.3">
      <c r="A4835" s="1" t="str">
        <f>IF(Table49[[#This Row],[ITEM NAME]]="","",ROW()-4)</f>
        <v/>
      </c>
      <c r="B4835" s="68"/>
      <c r="C4835" s="4" t="str">
        <f>IFERROR(VLOOKUP(B4835,Table14[],3,0),"")</f>
        <v/>
      </c>
      <c r="D4835" s="4" t="str">
        <f>IFERROR(VLOOKUP(B4835,Table14[],2,0),"")</f>
        <v/>
      </c>
      <c r="E4835" s="4"/>
      <c r="H4835" s="41" t="str">
        <f>IFERROR(VLOOKUP(Table49[[#This Row],[ITEM CODE]],Table2[[Item Code]:[Master Name]],2,0),"")</f>
        <v/>
      </c>
      <c r="I4835" s="41"/>
      <c r="J4835" s="65" t="str">
        <f>IFERROR(VLOOKUP(Table49[[#This Row],[ITEM CODE]],Table2[[Item Code]:[Master Name]],3,0),"")</f>
        <v/>
      </c>
      <c r="K4835" s="1" t="str">
        <f>IFERROR(VLOOKUP(Table49[[#This Row],[ITEM CODE]],Table2[[Item Code]:[Master Name]],9,0),"")</f>
        <v/>
      </c>
      <c r="L4835" s="1" t="str">
        <f>IFERROR(VLOOKUP(Table49[[#This Row],[ITEM CODE]],Table2[[Item Code]:[Master Name]],8,0),"")</f>
        <v/>
      </c>
      <c r="M4835" s="41"/>
      <c r="N4835" s="66">
        <f>IFERROR(VLOOKUP(Table49[[#This Row],[ITEM CODE]],Table2[[#All],[Item Code]:[Unit Cost]],10,0),0)</f>
        <v>0</v>
      </c>
      <c r="O4835" s="134">
        <f>IFERROR(VLOOKUP(Table49[[#This Row],[ITEM CODE]],Table2[[#All],[Item Code]:[Unit Cost]],10,0),0)</f>
        <v>0</v>
      </c>
      <c r="P4835" s="56"/>
      <c r="Q4835" s="58"/>
      <c r="R4835" s="58">
        <f>Table49[[#This Row],[QUANTITY]]*Table49[[#This Row],[INV Prices]]</f>
        <v>0</v>
      </c>
      <c r="S4835" s="67"/>
      <c r="V4835" s="41"/>
      <c r="W4835" s="4" t="str">
        <f>IFERROR(VLOOKUP(Table49[[#This Row],[ITEM CODE]],Table2[[Item Code]:[Category ]],6,0),"")</f>
        <v/>
      </c>
      <c r="X4835" s="1" t="str">
        <f>IFERROR(VLOOKUP(Table49[[#This Row],[ITEM CODE]],Table2[[Item Code]:[Sub Category]],7,0),"")</f>
        <v/>
      </c>
      <c r="Y4835" s="68" t="str">
        <f>Table49[[#This Row],[PO Number]]&amp;COUNTIFS($E$5:E4835,E4835)</f>
        <v>0</v>
      </c>
    </row>
    <row r="4836" spans="1:25" ht="14.25" customHeight="1" x14ac:dyDescent="0.3">
      <c r="A4836" s="1" t="str">
        <f>IF(Table49[[#This Row],[ITEM NAME]]="","",ROW()-4)</f>
        <v/>
      </c>
      <c r="B4836" s="68"/>
      <c r="C4836" s="4" t="str">
        <f>IFERROR(VLOOKUP(B4836,Table14[],3,0),"")</f>
        <v/>
      </c>
      <c r="D4836" s="4" t="str">
        <f>IFERROR(VLOOKUP(B4836,Table14[],2,0),"")</f>
        <v/>
      </c>
      <c r="E4836" s="4"/>
      <c r="H4836" s="41" t="str">
        <f>IFERROR(VLOOKUP(Table49[[#This Row],[ITEM CODE]],Table2[[Item Code]:[Master Name]],2,0),"")</f>
        <v/>
      </c>
      <c r="I4836" s="41"/>
      <c r="J4836" s="65" t="str">
        <f>IFERROR(VLOOKUP(Table49[[#This Row],[ITEM CODE]],Table2[[Item Code]:[Master Name]],3,0),"")</f>
        <v/>
      </c>
      <c r="K4836" s="1" t="str">
        <f>IFERROR(VLOOKUP(Table49[[#This Row],[ITEM CODE]],Table2[[Item Code]:[Master Name]],9,0),"")</f>
        <v/>
      </c>
      <c r="L4836" s="1" t="str">
        <f>IFERROR(VLOOKUP(Table49[[#This Row],[ITEM CODE]],Table2[[Item Code]:[Master Name]],8,0),"")</f>
        <v/>
      </c>
      <c r="M4836" s="41"/>
      <c r="N4836" s="66">
        <f>IFERROR(VLOOKUP(Table49[[#This Row],[ITEM CODE]],Table2[[#All],[Item Code]:[Unit Cost]],10,0),0)</f>
        <v>0</v>
      </c>
      <c r="O4836" s="134">
        <f>IFERROR(VLOOKUP(Table49[[#This Row],[ITEM CODE]],Table2[[#All],[Item Code]:[Unit Cost]],10,0),0)</f>
        <v>0</v>
      </c>
      <c r="P4836" s="56"/>
      <c r="Q4836" s="58"/>
      <c r="R4836" s="58">
        <f>Table49[[#This Row],[QUANTITY]]*Table49[[#This Row],[INV Prices]]</f>
        <v>0</v>
      </c>
      <c r="S4836" s="67"/>
      <c r="V4836" s="41"/>
      <c r="W4836" s="4" t="str">
        <f>IFERROR(VLOOKUP(Table49[[#This Row],[ITEM CODE]],Table2[[Item Code]:[Category ]],6,0),"")</f>
        <v/>
      </c>
      <c r="X4836" s="1" t="str">
        <f>IFERROR(VLOOKUP(Table49[[#This Row],[ITEM CODE]],Table2[[Item Code]:[Sub Category]],7,0),"")</f>
        <v/>
      </c>
      <c r="Y4836" s="68" t="str">
        <f>Table49[[#This Row],[PO Number]]&amp;COUNTIFS($E$5:E4836,E4836)</f>
        <v>0</v>
      </c>
    </row>
    <row r="4837" spans="1:25" ht="14.25" customHeight="1" x14ac:dyDescent="0.3">
      <c r="A4837" s="1" t="str">
        <f>IF(Table49[[#This Row],[ITEM NAME]]="","",ROW()-4)</f>
        <v/>
      </c>
      <c r="B4837" s="68"/>
      <c r="C4837" s="4" t="str">
        <f>IFERROR(VLOOKUP(B4837,Table14[],3,0),"")</f>
        <v/>
      </c>
      <c r="D4837" s="4" t="str">
        <f>IFERROR(VLOOKUP(B4837,Table14[],2,0),"")</f>
        <v/>
      </c>
      <c r="E4837" s="4"/>
      <c r="H4837" s="41" t="str">
        <f>IFERROR(VLOOKUP(Table49[[#This Row],[ITEM CODE]],Table2[[Item Code]:[Master Name]],2,0),"")</f>
        <v/>
      </c>
      <c r="I4837" s="41"/>
      <c r="J4837" s="65" t="str">
        <f>IFERROR(VLOOKUP(Table49[[#This Row],[ITEM CODE]],Table2[[Item Code]:[Master Name]],3,0),"")</f>
        <v/>
      </c>
      <c r="K4837" s="1" t="str">
        <f>IFERROR(VLOOKUP(Table49[[#This Row],[ITEM CODE]],Table2[[Item Code]:[Master Name]],9,0),"")</f>
        <v/>
      </c>
      <c r="L4837" s="1" t="str">
        <f>IFERROR(VLOOKUP(Table49[[#This Row],[ITEM CODE]],Table2[[Item Code]:[Master Name]],8,0),"")</f>
        <v/>
      </c>
      <c r="M4837" s="41"/>
      <c r="N4837" s="66">
        <f>IFERROR(VLOOKUP(Table49[[#This Row],[ITEM CODE]],Table2[[#All],[Item Code]:[Unit Cost]],10,0),0)</f>
        <v>0</v>
      </c>
      <c r="O4837" s="134">
        <f>IFERROR(VLOOKUP(Table49[[#This Row],[ITEM CODE]],Table2[[#All],[Item Code]:[Unit Cost]],10,0),0)</f>
        <v>0</v>
      </c>
      <c r="P4837" s="56"/>
      <c r="Q4837" s="58"/>
      <c r="R4837" s="58">
        <f>Table49[[#This Row],[QUANTITY]]*Table49[[#This Row],[INV Prices]]</f>
        <v>0</v>
      </c>
      <c r="S4837" s="67"/>
      <c r="V4837" s="41"/>
      <c r="W4837" s="4" t="str">
        <f>IFERROR(VLOOKUP(Table49[[#This Row],[ITEM CODE]],Table2[[Item Code]:[Category ]],6,0),"")</f>
        <v/>
      </c>
      <c r="X4837" s="1" t="str">
        <f>IFERROR(VLOOKUP(Table49[[#This Row],[ITEM CODE]],Table2[[Item Code]:[Sub Category]],7,0),"")</f>
        <v/>
      </c>
      <c r="Y4837" s="68" t="str">
        <f>Table49[[#This Row],[PO Number]]&amp;COUNTIFS($E$5:E4837,E4837)</f>
        <v>0</v>
      </c>
    </row>
    <row r="4838" spans="1:25" ht="14.25" customHeight="1" x14ac:dyDescent="0.3">
      <c r="A4838" s="1" t="str">
        <f>IF(Table49[[#This Row],[ITEM NAME]]="","",ROW()-4)</f>
        <v/>
      </c>
      <c r="B4838" s="68"/>
      <c r="C4838" s="4" t="str">
        <f>IFERROR(VLOOKUP(B4838,Table14[],3,0),"")</f>
        <v/>
      </c>
      <c r="D4838" s="4" t="str">
        <f>IFERROR(VLOOKUP(B4838,Table14[],2,0),"")</f>
        <v/>
      </c>
      <c r="E4838" s="4"/>
      <c r="H4838" s="41" t="str">
        <f>IFERROR(VLOOKUP(Table49[[#This Row],[ITEM CODE]],Table2[[Item Code]:[Master Name]],2,0),"")</f>
        <v/>
      </c>
      <c r="I4838" s="41"/>
      <c r="J4838" s="65" t="str">
        <f>IFERROR(VLOOKUP(Table49[[#This Row],[ITEM CODE]],Table2[[Item Code]:[Master Name]],3,0),"")</f>
        <v/>
      </c>
      <c r="K4838" s="1" t="str">
        <f>IFERROR(VLOOKUP(Table49[[#This Row],[ITEM CODE]],Table2[[Item Code]:[Master Name]],9,0),"")</f>
        <v/>
      </c>
      <c r="L4838" s="1" t="str">
        <f>IFERROR(VLOOKUP(Table49[[#This Row],[ITEM CODE]],Table2[[Item Code]:[Master Name]],8,0),"")</f>
        <v/>
      </c>
      <c r="M4838" s="41"/>
      <c r="N4838" s="66">
        <f>IFERROR(VLOOKUP(Table49[[#This Row],[ITEM CODE]],Table2[[#All],[Item Code]:[Unit Cost]],10,0),0)</f>
        <v>0</v>
      </c>
      <c r="O4838" s="134">
        <f>IFERROR(VLOOKUP(Table49[[#This Row],[ITEM CODE]],Table2[[#All],[Item Code]:[Unit Cost]],10,0),0)</f>
        <v>0</v>
      </c>
      <c r="P4838" s="56"/>
      <c r="Q4838" s="58"/>
      <c r="R4838" s="58">
        <f>Table49[[#This Row],[QUANTITY]]*Table49[[#This Row],[INV Prices]]</f>
        <v>0</v>
      </c>
      <c r="S4838" s="67"/>
      <c r="V4838" s="41"/>
      <c r="W4838" s="4" t="str">
        <f>IFERROR(VLOOKUP(Table49[[#This Row],[ITEM CODE]],Table2[[Item Code]:[Category ]],6,0),"")</f>
        <v/>
      </c>
      <c r="X4838" s="1" t="str">
        <f>IFERROR(VLOOKUP(Table49[[#This Row],[ITEM CODE]],Table2[[Item Code]:[Sub Category]],7,0),"")</f>
        <v/>
      </c>
      <c r="Y4838" s="68" t="str">
        <f>Table49[[#This Row],[PO Number]]&amp;COUNTIFS($E$5:E4838,E4838)</f>
        <v>0</v>
      </c>
    </row>
    <row r="4839" spans="1:25" ht="14.25" customHeight="1" x14ac:dyDescent="0.3">
      <c r="A4839" s="1" t="str">
        <f>IF(Table49[[#This Row],[ITEM NAME]]="","",ROW()-4)</f>
        <v/>
      </c>
      <c r="B4839" s="68"/>
      <c r="C4839" s="4" t="str">
        <f>IFERROR(VLOOKUP(B4839,Table14[],3,0),"")</f>
        <v/>
      </c>
      <c r="D4839" s="4" t="str">
        <f>IFERROR(VLOOKUP(B4839,Table14[],2,0),"")</f>
        <v/>
      </c>
      <c r="E4839" s="4"/>
      <c r="H4839" s="41" t="str">
        <f>IFERROR(VLOOKUP(Table49[[#This Row],[ITEM CODE]],Table2[[Item Code]:[Master Name]],2,0),"")</f>
        <v/>
      </c>
      <c r="I4839" s="41"/>
      <c r="J4839" s="65" t="str">
        <f>IFERROR(VLOOKUP(Table49[[#This Row],[ITEM CODE]],Table2[[Item Code]:[Master Name]],3,0),"")</f>
        <v/>
      </c>
      <c r="K4839" s="1" t="str">
        <f>IFERROR(VLOOKUP(Table49[[#This Row],[ITEM CODE]],Table2[[Item Code]:[Master Name]],9,0),"")</f>
        <v/>
      </c>
      <c r="L4839" s="1" t="str">
        <f>IFERROR(VLOOKUP(Table49[[#This Row],[ITEM CODE]],Table2[[Item Code]:[Master Name]],8,0),"")</f>
        <v/>
      </c>
      <c r="M4839" s="41"/>
      <c r="N4839" s="66">
        <f>IFERROR(VLOOKUP(Table49[[#This Row],[ITEM CODE]],Table2[[#All],[Item Code]:[Unit Cost]],10,0),0)</f>
        <v>0</v>
      </c>
      <c r="O4839" s="134">
        <f>IFERROR(VLOOKUP(Table49[[#This Row],[ITEM CODE]],Table2[[#All],[Item Code]:[Unit Cost]],10,0),0)</f>
        <v>0</v>
      </c>
      <c r="P4839" s="56"/>
      <c r="Q4839" s="58"/>
      <c r="R4839" s="58">
        <f>Table49[[#This Row],[QUANTITY]]*Table49[[#This Row],[INV Prices]]</f>
        <v>0</v>
      </c>
      <c r="S4839" s="67"/>
      <c r="V4839" s="41"/>
      <c r="W4839" s="4" t="str">
        <f>IFERROR(VLOOKUP(Table49[[#This Row],[ITEM CODE]],Table2[[Item Code]:[Category ]],6,0),"")</f>
        <v/>
      </c>
      <c r="X4839" s="1" t="str">
        <f>IFERROR(VLOOKUP(Table49[[#This Row],[ITEM CODE]],Table2[[Item Code]:[Sub Category]],7,0),"")</f>
        <v/>
      </c>
      <c r="Y4839" s="68" t="str">
        <f>Table49[[#This Row],[PO Number]]&amp;COUNTIFS($E$5:E4839,E4839)</f>
        <v>0</v>
      </c>
    </row>
    <row r="4840" spans="1:25" ht="14.25" customHeight="1" x14ac:dyDescent="0.3">
      <c r="A4840" s="1" t="str">
        <f>IF(Table49[[#This Row],[ITEM NAME]]="","",ROW()-4)</f>
        <v/>
      </c>
      <c r="B4840" s="68"/>
      <c r="C4840" s="4" t="str">
        <f>IFERROR(VLOOKUP(B4840,Table14[],3,0),"")</f>
        <v/>
      </c>
      <c r="D4840" s="4" t="str">
        <f>IFERROR(VLOOKUP(B4840,Table14[],2,0),"")</f>
        <v/>
      </c>
      <c r="E4840" s="4"/>
      <c r="H4840" s="41" t="str">
        <f>IFERROR(VLOOKUP(Table49[[#This Row],[ITEM CODE]],Table2[[Item Code]:[Master Name]],2,0),"")</f>
        <v/>
      </c>
      <c r="I4840" s="41"/>
      <c r="J4840" s="65" t="str">
        <f>IFERROR(VLOOKUP(Table49[[#This Row],[ITEM CODE]],Table2[[Item Code]:[Master Name]],3,0),"")</f>
        <v/>
      </c>
      <c r="K4840" s="1" t="str">
        <f>IFERROR(VLOOKUP(Table49[[#This Row],[ITEM CODE]],Table2[[Item Code]:[Master Name]],9,0),"")</f>
        <v/>
      </c>
      <c r="L4840" s="1" t="str">
        <f>IFERROR(VLOOKUP(Table49[[#This Row],[ITEM CODE]],Table2[[Item Code]:[Master Name]],8,0),"")</f>
        <v/>
      </c>
      <c r="M4840" s="41"/>
      <c r="N4840" s="66">
        <f>IFERROR(VLOOKUP(Table49[[#This Row],[ITEM CODE]],Table2[[#All],[Item Code]:[Unit Cost]],10,0),0)</f>
        <v>0</v>
      </c>
      <c r="O4840" s="134">
        <f>IFERROR(VLOOKUP(Table49[[#This Row],[ITEM CODE]],Table2[[#All],[Item Code]:[Unit Cost]],10,0),0)</f>
        <v>0</v>
      </c>
      <c r="P4840" s="56"/>
      <c r="Q4840" s="58"/>
      <c r="R4840" s="58">
        <f>Table49[[#This Row],[QUANTITY]]*Table49[[#This Row],[INV Prices]]</f>
        <v>0</v>
      </c>
      <c r="S4840" s="67"/>
      <c r="V4840" s="41"/>
      <c r="W4840" s="4" t="str">
        <f>IFERROR(VLOOKUP(Table49[[#This Row],[ITEM CODE]],Table2[[Item Code]:[Category ]],6,0),"")</f>
        <v/>
      </c>
      <c r="X4840" s="1" t="str">
        <f>IFERROR(VLOOKUP(Table49[[#This Row],[ITEM CODE]],Table2[[Item Code]:[Sub Category]],7,0),"")</f>
        <v/>
      </c>
      <c r="Y4840" s="68" t="str">
        <f>Table49[[#This Row],[PO Number]]&amp;COUNTIFS($E$5:E4840,E4840)</f>
        <v>0</v>
      </c>
    </row>
    <row r="4841" spans="1:25" ht="14.25" customHeight="1" x14ac:dyDescent="0.3">
      <c r="A4841" s="1" t="str">
        <f>IF(Table49[[#This Row],[ITEM NAME]]="","",ROW()-4)</f>
        <v/>
      </c>
      <c r="B4841" s="68"/>
      <c r="C4841" s="4" t="str">
        <f>IFERROR(VLOOKUP(B4841,Table14[],3,0),"")</f>
        <v/>
      </c>
      <c r="D4841" s="4" t="str">
        <f>IFERROR(VLOOKUP(B4841,Table14[],2,0),"")</f>
        <v/>
      </c>
      <c r="E4841" s="4"/>
      <c r="H4841" s="41" t="str">
        <f>IFERROR(VLOOKUP(Table49[[#This Row],[ITEM CODE]],Table2[[Item Code]:[Master Name]],2,0),"")</f>
        <v/>
      </c>
      <c r="I4841" s="41"/>
      <c r="J4841" s="65" t="str">
        <f>IFERROR(VLOOKUP(Table49[[#This Row],[ITEM CODE]],Table2[[Item Code]:[Master Name]],3,0),"")</f>
        <v/>
      </c>
      <c r="K4841" s="1" t="str">
        <f>IFERROR(VLOOKUP(Table49[[#This Row],[ITEM CODE]],Table2[[Item Code]:[Master Name]],9,0),"")</f>
        <v/>
      </c>
      <c r="L4841" s="1" t="str">
        <f>IFERROR(VLOOKUP(Table49[[#This Row],[ITEM CODE]],Table2[[Item Code]:[Master Name]],8,0),"")</f>
        <v/>
      </c>
      <c r="M4841" s="41"/>
      <c r="N4841" s="66">
        <f>IFERROR(VLOOKUP(Table49[[#This Row],[ITEM CODE]],Table2[[#All],[Item Code]:[Unit Cost]],10,0),0)</f>
        <v>0</v>
      </c>
      <c r="O4841" s="134">
        <f>IFERROR(VLOOKUP(Table49[[#This Row],[ITEM CODE]],Table2[[#All],[Item Code]:[Unit Cost]],10,0),0)</f>
        <v>0</v>
      </c>
      <c r="P4841" s="56"/>
      <c r="Q4841" s="58"/>
      <c r="R4841" s="58">
        <f>Table49[[#This Row],[QUANTITY]]*Table49[[#This Row],[INV Prices]]</f>
        <v>0</v>
      </c>
      <c r="S4841" s="67"/>
      <c r="V4841" s="41"/>
      <c r="W4841" s="4" t="str">
        <f>IFERROR(VLOOKUP(Table49[[#This Row],[ITEM CODE]],Table2[[Item Code]:[Category ]],6,0),"")</f>
        <v/>
      </c>
      <c r="X4841" s="1" t="str">
        <f>IFERROR(VLOOKUP(Table49[[#This Row],[ITEM CODE]],Table2[[Item Code]:[Sub Category]],7,0),"")</f>
        <v/>
      </c>
      <c r="Y4841" s="68" t="str">
        <f>Table49[[#This Row],[PO Number]]&amp;COUNTIFS($E$5:E4841,E4841)</f>
        <v>0</v>
      </c>
    </row>
    <row r="4842" spans="1:25" ht="14.25" customHeight="1" x14ac:dyDescent="0.3">
      <c r="A4842" s="1" t="str">
        <f>IF(Table49[[#This Row],[ITEM NAME]]="","",ROW()-4)</f>
        <v/>
      </c>
      <c r="B4842" s="68"/>
      <c r="C4842" s="4" t="str">
        <f>IFERROR(VLOOKUP(B4842,Table14[],3,0),"")</f>
        <v/>
      </c>
      <c r="D4842" s="4" t="str">
        <f>IFERROR(VLOOKUP(B4842,Table14[],2,0),"")</f>
        <v/>
      </c>
      <c r="E4842" s="4"/>
      <c r="H4842" s="41" t="str">
        <f>IFERROR(VLOOKUP(Table49[[#This Row],[ITEM CODE]],Table2[[Item Code]:[Master Name]],2,0),"")</f>
        <v/>
      </c>
      <c r="I4842" s="41"/>
      <c r="J4842" s="65" t="str">
        <f>IFERROR(VLOOKUP(Table49[[#This Row],[ITEM CODE]],Table2[[Item Code]:[Master Name]],3,0),"")</f>
        <v/>
      </c>
      <c r="K4842" s="1" t="str">
        <f>IFERROR(VLOOKUP(Table49[[#This Row],[ITEM CODE]],Table2[[Item Code]:[Master Name]],9,0),"")</f>
        <v/>
      </c>
      <c r="L4842" s="1" t="str">
        <f>IFERROR(VLOOKUP(Table49[[#This Row],[ITEM CODE]],Table2[[Item Code]:[Master Name]],8,0),"")</f>
        <v/>
      </c>
      <c r="M4842" s="41"/>
      <c r="N4842" s="66">
        <f>IFERROR(VLOOKUP(Table49[[#This Row],[ITEM CODE]],Table2[[#All],[Item Code]:[Unit Cost]],10,0),0)</f>
        <v>0</v>
      </c>
      <c r="O4842" s="134">
        <f>IFERROR(VLOOKUP(Table49[[#This Row],[ITEM CODE]],Table2[[#All],[Item Code]:[Unit Cost]],10,0),0)</f>
        <v>0</v>
      </c>
      <c r="P4842" s="56"/>
      <c r="Q4842" s="58"/>
      <c r="R4842" s="58">
        <f>Table49[[#This Row],[QUANTITY]]*Table49[[#This Row],[INV Prices]]</f>
        <v>0</v>
      </c>
      <c r="S4842" s="67"/>
      <c r="V4842" s="41"/>
      <c r="W4842" s="4" t="str">
        <f>IFERROR(VLOOKUP(Table49[[#This Row],[ITEM CODE]],Table2[[Item Code]:[Category ]],6,0),"")</f>
        <v/>
      </c>
      <c r="X4842" s="1" t="str">
        <f>IFERROR(VLOOKUP(Table49[[#This Row],[ITEM CODE]],Table2[[Item Code]:[Sub Category]],7,0),"")</f>
        <v/>
      </c>
      <c r="Y4842" s="68" t="str">
        <f>Table49[[#This Row],[PO Number]]&amp;COUNTIFS($E$5:E4842,E4842)</f>
        <v>0</v>
      </c>
    </row>
    <row r="4843" spans="1:25" ht="14.25" customHeight="1" x14ac:dyDescent="0.3">
      <c r="A4843" s="1" t="str">
        <f>IF(Table49[[#This Row],[ITEM NAME]]="","",ROW()-4)</f>
        <v/>
      </c>
      <c r="B4843" s="68"/>
      <c r="C4843" s="4" t="str">
        <f>IFERROR(VLOOKUP(B4843,Table14[],3,0),"")</f>
        <v/>
      </c>
      <c r="D4843" s="4" t="str">
        <f>IFERROR(VLOOKUP(B4843,Table14[],2,0),"")</f>
        <v/>
      </c>
      <c r="E4843" s="4"/>
      <c r="H4843" s="41" t="str">
        <f>IFERROR(VLOOKUP(Table49[[#This Row],[ITEM CODE]],Table2[[Item Code]:[Master Name]],2,0),"")</f>
        <v/>
      </c>
      <c r="I4843" s="41"/>
      <c r="J4843" s="65" t="str">
        <f>IFERROR(VLOOKUP(Table49[[#This Row],[ITEM CODE]],Table2[[Item Code]:[Master Name]],3,0),"")</f>
        <v/>
      </c>
      <c r="K4843" s="1" t="str">
        <f>IFERROR(VLOOKUP(Table49[[#This Row],[ITEM CODE]],Table2[[Item Code]:[Master Name]],9,0),"")</f>
        <v/>
      </c>
      <c r="L4843" s="1" t="str">
        <f>IFERROR(VLOOKUP(Table49[[#This Row],[ITEM CODE]],Table2[[Item Code]:[Master Name]],8,0),"")</f>
        <v/>
      </c>
      <c r="M4843" s="41"/>
      <c r="N4843" s="66">
        <f>IFERROR(VLOOKUP(Table49[[#This Row],[ITEM CODE]],Table2[[#All],[Item Code]:[Unit Cost]],10,0),0)</f>
        <v>0</v>
      </c>
      <c r="O4843" s="134">
        <f>IFERROR(VLOOKUP(Table49[[#This Row],[ITEM CODE]],Table2[[#All],[Item Code]:[Unit Cost]],10,0),0)</f>
        <v>0</v>
      </c>
      <c r="P4843" s="56"/>
      <c r="Q4843" s="58"/>
      <c r="R4843" s="58">
        <f>Table49[[#This Row],[QUANTITY]]*Table49[[#This Row],[INV Prices]]</f>
        <v>0</v>
      </c>
      <c r="S4843" s="67"/>
      <c r="V4843" s="41"/>
      <c r="W4843" s="4" t="str">
        <f>IFERROR(VLOOKUP(Table49[[#This Row],[ITEM CODE]],Table2[[Item Code]:[Category ]],6,0),"")</f>
        <v/>
      </c>
      <c r="X4843" s="1" t="str">
        <f>IFERROR(VLOOKUP(Table49[[#This Row],[ITEM CODE]],Table2[[Item Code]:[Sub Category]],7,0),"")</f>
        <v/>
      </c>
      <c r="Y4843" s="68" t="str">
        <f>Table49[[#This Row],[PO Number]]&amp;COUNTIFS($E$5:E4843,E4843)</f>
        <v>0</v>
      </c>
    </row>
    <row r="4844" spans="1:25" ht="14.25" customHeight="1" x14ac:dyDescent="0.3">
      <c r="A4844" s="1" t="str">
        <f>IF(Table49[[#This Row],[ITEM NAME]]="","",ROW()-4)</f>
        <v/>
      </c>
      <c r="B4844" s="68"/>
      <c r="C4844" s="4" t="str">
        <f>IFERROR(VLOOKUP(B4844,Table14[],3,0),"")</f>
        <v/>
      </c>
      <c r="D4844" s="4" t="str">
        <f>IFERROR(VLOOKUP(B4844,Table14[],2,0),"")</f>
        <v/>
      </c>
      <c r="E4844" s="4"/>
      <c r="H4844" s="41" t="str">
        <f>IFERROR(VLOOKUP(Table49[[#This Row],[ITEM CODE]],Table2[[Item Code]:[Master Name]],2,0),"")</f>
        <v/>
      </c>
      <c r="I4844" s="41"/>
      <c r="J4844" s="65" t="str">
        <f>IFERROR(VLOOKUP(Table49[[#This Row],[ITEM CODE]],Table2[[Item Code]:[Master Name]],3,0),"")</f>
        <v/>
      </c>
      <c r="K4844" s="1" t="str">
        <f>IFERROR(VLOOKUP(Table49[[#This Row],[ITEM CODE]],Table2[[Item Code]:[Master Name]],9,0),"")</f>
        <v/>
      </c>
      <c r="L4844" s="1" t="str">
        <f>IFERROR(VLOOKUP(Table49[[#This Row],[ITEM CODE]],Table2[[Item Code]:[Master Name]],8,0),"")</f>
        <v/>
      </c>
      <c r="M4844" s="41"/>
      <c r="N4844" s="66">
        <f>IFERROR(VLOOKUP(Table49[[#This Row],[ITEM CODE]],Table2[[#All],[Item Code]:[Unit Cost]],10,0),0)</f>
        <v>0</v>
      </c>
      <c r="O4844" s="134">
        <f>IFERROR(VLOOKUP(Table49[[#This Row],[ITEM CODE]],Table2[[#All],[Item Code]:[Unit Cost]],10,0),0)</f>
        <v>0</v>
      </c>
      <c r="P4844" s="56"/>
      <c r="Q4844" s="58"/>
      <c r="R4844" s="58">
        <f>Table49[[#This Row],[QUANTITY]]*Table49[[#This Row],[INV Prices]]</f>
        <v>0</v>
      </c>
      <c r="S4844" s="67"/>
      <c r="V4844" s="41"/>
      <c r="W4844" s="4" t="str">
        <f>IFERROR(VLOOKUP(Table49[[#This Row],[ITEM CODE]],Table2[[Item Code]:[Category ]],6,0),"")</f>
        <v/>
      </c>
      <c r="X4844" s="1" t="str">
        <f>IFERROR(VLOOKUP(Table49[[#This Row],[ITEM CODE]],Table2[[Item Code]:[Sub Category]],7,0),"")</f>
        <v/>
      </c>
      <c r="Y4844" s="68" t="str">
        <f>Table49[[#This Row],[PO Number]]&amp;COUNTIFS($E$5:E4844,E4844)</f>
        <v>0</v>
      </c>
    </row>
    <row r="4845" spans="1:25" ht="14.25" customHeight="1" x14ac:dyDescent="0.3">
      <c r="A4845" s="1" t="str">
        <f>IF(Table49[[#This Row],[ITEM NAME]]="","",ROW()-4)</f>
        <v/>
      </c>
      <c r="B4845" s="68"/>
      <c r="C4845" s="4" t="str">
        <f>IFERROR(VLOOKUP(B4845,Table14[],3,0),"")</f>
        <v/>
      </c>
      <c r="D4845" s="4" t="str">
        <f>IFERROR(VLOOKUP(B4845,Table14[],2,0),"")</f>
        <v/>
      </c>
      <c r="E4845" s="4"/>
      <c r="H4845" s="41" t="str">
        <f>IFERROR(VLOOKUP(Table49[[#This Row],[ITEM CODE]],Table2[[Item Code]:[Master Name]],2,0),"")</f>
        <v/>
      </c>
      <c r="I4845" s="41"/>
      <c r="J4845" s="65" t="str">
        <f>IFERROR(VLOOKUP(Table49[[#This Row],[ITEM CODE]],Table2[[Item Code]:[Master Name]],3,0),"")</f>
        <v/>
      </c>
      <c r="K4845" s="1" t="str">
        <f>IFERROR(VLOOKUP(Table49[[#This Row],[ITEM CODE]],Table2[[Item Code]:[Master Name]],9,0),"")</f>
        <v/>
      </c>
      <c r="L4845" s="1" t="str">
        <f>IFERROR(VLOOKUP(Table49[[#This Row],[ITEM CODE]],Table2[[Item Code]:[Master Name]],8,0),"")</f>
        <v/>
      </c>
      <c r="M4845" s="41"/>
      <c r="N4845" s="66">
        <f>IFERROR(VLOOKUP(Table49[[#This Row],[ITEM CODE]],Table2[[#All],[Item Code]:[Unit Cost]],10,0),0)</f>
        <v>0</v>
      </c>
      <c r="O4845" s="134">
        <f>IFERROR(VLOOKUP(Table49[[#This Row],[ITEM CODE]],Table2[[#All],[Item Code]:[Unit Cost]],10,0),0)</f>
        <v>0</v>
      </c>
      <c r="P4845" s="56"/>
      <c r="Q4845" s="58"/>
      <c r="R4845" s="58">
        <f>Table49[[#This Row],[QUANTITY]]*Table49[[#This Row],[INV Prices]]</f>
        <v>0</v>
      </c>
      <c r="S4845" s="67"/>
      <c r="V4845" s="41"/>
      <c r="W4845" s="4" t="str">
        <f>IFERROR(VLOOKUP(Table49[[#This Row],[ITEM CODE]],Table2[[Item Code]:[Category ]],6,0),"")</f>
        <v/>
      </c>
      <c r="X4845" s="1" t="str">
        <f>IFERROR(VLOOKUP(Table49[[#This Row],[ITEM CODE]],Table2[[Item Code]:[Sub Category]],7,0),"")</f>
        <v/>
      </c>
      <c r="Y4845" s="68" t="str">
        <f>Table49[[#This Row],[PO Number]]&amp;COUNTIFS($E$5:E4845,E4845)</f>
        <v>0</v>
      </c>
    </row>
    <row r="4846" spans="1:25" ht="14.25" customHeight="1" x14ac:dyDescent="0.3">
      <c r="A4846" s="1" t="str">
        <f>IF(Table49[[#This Row],[ITEM NAME]]="","",ROW()-4)</f>
        <v/>
      </c>
      <c r="B4846" s="68"/>
      <c r="C4846" s="4" t="str">
        <f>IFERROR(VLOOKUP(B4846,Table14[],3,0),"")</f>
        <v/>
      </c>
      <c r="D4846" s="4" t="str">
        <f>IFERROR(VLOOKUP(B4846,Table14[],2,0),"")</f>
        <v/>
      </c>
      <c r="E4846" s="4"/>
      <c r="H4846" s="41" t="str">
        <f>IFERROR(VLOOKUP(Table49[[#This Row],[ITEM CODE]],Table2[[Item Code]:[Master Name]],2,0),"")</f>
        <v/>
      </c>
      <c r="I4846" s="41"/>
      <c r="J4846" s="65" t="str">
        <f>IFERROR(VLOOKUP(Table49[[#This Row],[ITEM CODE]],Table2[[Item Code]:[Master Name]],3,0),"")</f>
        <v/>
      </c>
      <c r="K4846" s="1" t="str">
        <f>IFERROR(VLOOKUP(Table49[[#This Row],[ITEM CODE]],Table2[[Item Code]:[Master Name]],9,0),"")</f>
        <v/>
      </c>
      <c r="L4846" s="1" t="str">
        <f>IFERROR(VLOOKUP(Table49[[#This Row],[ITEM CODE]],Table2[[Item Code]:[Master Name]],8,0),"")</f>
        <v/>
      </c>
      <c r="M4846" s="41"/>
      <c r="N4846" s="66">
        <f>IFERROR(VLOOKUP(Table49[[#This Row],[ITEM CODE]],Table2[[#All],[Item Code]:[Unit Cost]],10,0),0)</f>
        <v>0</v>
      </c>
      <c r="O4846" s="134">
        <f>IFERROR(VLOOKUP(Table49[[#This Row],[ITEM CODE]],Table2[[#All],[Item Code]:[Unit Cost]],10,0),0)</f>
        <v>0</v>
      </c>
      <c r="P4846" s="56"/>
      <c r="Q4846" s="58"/>
      <c r="R4846" s="58">
        <f>Table49[[#This Row],[QUANTITY]]*Table49[[#This Row],[INV Prices]]</f>
        <v>0</v>
      </c>
      <c r="S4846" s="67"/>
      <c r="V4846" s="41"/>
      <c r="W4846" s="4" t="str">
        <f>IFERROR(VLOOKUP(Table49[[#This Row],[ITEM CODE]],Table2[[Item Code]:[Category ]],6,0),"")</f>
        <v/>
      </c>
      <c r="X4846" s="1" t="str">
        <f>IFERROR(VLOOKUP(Table49[[#This Row],[ITEM CODE]],Table2[[Item Code]:[Sub Category]],7,0),"")</f>
        <v/>
      </c>
      <c r="Y4846" s="68" t="str">
        <f>Table49[[#This Row],[PO Number]]&amp;COUNTIFS($E$5:E4846,E4846)</f>
        <v>0</v>
      </c>
    </row>
    <row r="4847" spans="1:25" ht="14.25" customHeight="1" x14ac:dyDescent="0.3">
      <c r="A4847" s="1" t="str">
        <f>IF(Table49[[#This Row],[ITEM NAME]]="","",ROW()-4)</f>
        <v/>
      </c>
      <c r="B4847" s="68"/>
      <c r="C4847" s="4" t="str">
        <f>IFERROR(VLOOKUP(B4847,Table14[],3,0),"")</f>
        <v/>
      </c>
      <c r="D4847" s="4" t="str">
        <f>IFERROR(VLOOKUP(B4847,Table14[],2,0),"")</f>
        <v/>
      </c>
      <c r="E4847" s="4"/>
      <c r="H4847" s="41" t="str">
        <f>IFERROR(VLOOKUP(Table49[[#This Row],[ITEM CODE]],Table2[[Item Code]:[Master Name]],2,0),"")</f>
        <v/>
      </c>
      <c r="I4847" s="41"/>
      <c r="J4847" s="65" t="str">
        <f>IFERROR(VLOOKUP(Table49[[#This Row],[ITEM CODE]],Table2[[Item Code]:[Master Name]],3,0),"")</f>
        <v/>
      </c>
      <c r="K4847" s="1" t="str">
        <f>IFERROR(VLOOKUP(Table49[[#This Row],[ITEM CODE]],Table2[[Item Code]:[Master Name]],9,0),"")</f>
        <v/>
      </c>
      <c r="L4847" s="1" t="str">
        <f>IFERROR(VLOOKUP(Table49[[#This Row],[ITEM CODE]],Table2[[Item Code]:[Master Name]],8,0),"")</f>
        <v/>
      </c>
      <c r="M4847" s="41"/>
      <c r="N4847" s="66">
        <f>IFERROR(VLOOKUP(Table49[[#This Row],[ITEM CODE]],Table2[[#All],[Item Code]:[Unit Cost]],10,0),0)</f>
        <v>0</v>
      </c>
      <c r="O4847" s="134">
        <f>IFERROR(VLOOKUP(Table49[[#This Row],[ITEM CODE]],Table2[[#All],[Item Code]:[Unit Cost]],10,0),0)</f>
        <v>0</v>
      </c>
      <c r="P4847" s="56"/>
      <c r="Q4847" s="58"/>
      <c r="R4847" s="58">
        <f>Table49[[#This Row],[QUANTITY]]*Table49[[#This Row],[INV Prices]]</f>
        <v>0</v>
      </c>
      <c r="S4847" s="67"/>
      <c r="V4847" s="41"/>
      <c r="W4847" s="4" t="str">
        <f>IFERROR(VLOOKUP(Table49[[#This Row],[ITEM CODE]],Table2[[Item Code]:[Category ]],6,0),"")</f>
        <v/>
      </c>
      <c r="X4847" s="1" t="str">
        <f>IFERROR(VLOOKUP(Table49[[#This Row],[ITEM CODE]],Table2[[Item Code]:[Sub Category]],7,0),"")</f>
        <v/>
      </c>
      <c r="Y4847" s="68" t="str">
        <f>Table49[[#This Row],[PO Number]]&amp;COUNTIFS($E$5:E4847,E4847)</f>
        <v>0</v>
      </c>
    </row>
    <row r="4848" spans="1:25" ht="14.25" customHeight="1" x14ac:dyDescent="0.3">
      <c r="A4848" s="1" t="str">
        <f>IF(Table49[[#This Row],[ITEM NAME]]="","",ROW()-4)</f>
        <v/>
      </c>
      <c r="B4848" s="68"/>
      <c r="C4848" s="4" t="str">
        <f>IFERROR(VLOOKUP(B4848,Table14[],3,0),"")</f>
        <v/>
      </c>
      <c r="D4848" s="4" t="str">
        <f>IFERROR(VLOOKUP(B4848,Table14[],2,0),"")</f>
        <v/>
      </c>
      <c r="E4848" s="4"/>
      <c r="H4848" s="41" t="str">
        <f>IFERROR(VLOOKUP(Table49[[#This Row],[ITEM CODE]],Table2[[Item Code]:[Master Name]],2,0),"")</f>
        <v/>
      </c>
      <c r="I4848" s="41"/>
      <c r="J4848" s="65" t="str">
        <f>IFERROR(VLOOKUP(Table49[[#This Row],[ITEM CODE]],Table2[[Item Code]:[Master Name]],3,0),"")</f>
        <v/>
      </c>
      <c r="K4848" s="1" t="str">
        <f>IFERROR(VLOOKUP(Table49[[#This Row],[ITEM CODE]],Table2[[Item Code]:[Master Name]],9,0),"")</f>
        <v/>
      </c>
      <c r="L4848" s="1" t="str">
        <f>IFERROR(VLOOKUP(Table49[[#This Row],[ITEM CODE]],Table2[[Item Code]:[Master Name]],8,0),"")</f>
        <v/>
      </c>
      <c r="M4848" s="41"/>
      <c r="N4848" s="66">
        <f>IFERROR(VLOOKUP(Table49[[#This Row],[ITEM CODE]],Table2[[#All],[Item Code]:[Unit Cost]],10,0),0)</f>
        <v>0</v>
      </c>
      <c r="O4848" s="134">
        <f>IFERROR(VLOOKUP(Table49[[#This Row],[ITEM CODE]],Table2[[#All],[Item Code]:[Unit Cost]],10,0),0)</f>
        <v>0</v>
      </c>
      <c r="P4848" s="56"/>
      <c r="Q4848" s="58"/>
      <c r="R4848" s="58">
        <f>Table49[[#This Row],[QUANTITY]]*Table49[[#This Row],[INV Prices]]</f>
        <v>0</v>
      </c>
      <c r="S4848" s="67"/>
      <c r="V4848" s="41"/>
      <c r="W4848" s="4" t="str">
        <f>IFERROR(VLOOKUP(Table49[[#This Row],[ITEM CODE]],Table2[[Item Code]:[Category ]],6,0),"")</f>
        <v/>
      </c>
      <c r="X4848" s="1" t="str">
        <f>IFERROR(VLOOKUP(Table49[[#This Row],[ITEM CODE]],Table2[[Item Code]:[Sub Category]],7,0),"")</f>
        <v/>
      </c>
      <c r="Y4848" s="68" t="str">
        <f>Table49[[#This Row],[PO Number]]&amp;COUNTIFS($E$5:E4848,E4848)</f>
        <v>0</v>
      </c>
    </row>
    <row r="4849" spans="1:25" ht="14.25" customHeight="1" x14ac:dyDescent="0.3">
      <c r="A4849" s="1" t="str">
        <f>IF(Table49[[#This Row],[ITEM NAME]]="","",ROW()-4)</f>
        <v/>
      </c>
      <c r="B4849" s="68"/>
      <c r="C4849" s="4" t="str">
        <f>IFERROR(VLOOKUP(B4849,Table14[],3,0),"")</f>
        <v/>
      </c>
      <c r="D4849" s="4" t="str">
        <f>IFERROR(VLOOKUP(B4849,Table14[],2,0),"")</f>
        <v/>
      </c>
      <c r="E4849" s="4"/>
      <c r="H4849" s="41" t="str">
        <f>IFERROR(VLOOKUP(Table49[[#This Row],[ITEM CODE]],Table2[[Item Code]:[Master Name]],2,0),"")</f>
        <v/>
      </c>
      <c r="I4849" s="41"/>
      <c r="J4849" s="65" t="str">
        <f>IFERROR(VLOOKUP(Table49[[#This Row],[ITEM CODE]],Table2[[Item Code]:[Master Name]],3,0),"")</f>
        <v/>
      </c>
      <c r="K4849" s="1" t="str">
        <f>IFERROR(VLOOKUP(Table49[[#This Row],[ITEM CODE]],Table2[[Item Code]:[Master Name]],9,0),"")</f>
        <v/>
      </c>
      <c r="L4849" s="1" t="str">
        <f>IFERROR(VLOOKUP(Table49[[#This Row],[ITEM CODE]],Table2[[Item Code]:[Master Name]],8,0),"")</f>
        <v/>
      </c>
      <c r="M4849" s="41"/>
      <c r="N4849" s="66">
        <f>IFERROR(VLOOKUP(Table49[[#This Row],[ITEM CODE]],Table2[[#All],[Item Code]:[Unit Cost]],10,0),0)</f>
        <v>0</v>
      </c>
      <c r="O4849" s="134">
        <f>IFERROR(VLOOKUP(Table49[[#This Row],[ITEM CODE]],Table2[[#All],[Item Code]:[Unit Cost]],10,0),0)</f>
        <v>0</v>
      </c>
      <c r="P4849" s="56"/>
      <c r="Q4849" s="58"/>
      <c r="R4849" s="58">
        <f>Table49[[#This Row],[QUANTITY]]*Table49[[#This Row],[INV Prices]]</f>
        <v>0</v>
      </c>
      <c r="S4849" s="67"/>
      <c r="V4849" s="41"/>
      <c r="W4849" s="4" t="str">
        <f>IFERROR(VLOOKUP(Table49[[#This Row],[ITEM CODE]],Table2[[Item Code]:[Category ]],6,0),"")</f>
        <v/>
      </c>
      <c r="X4849" s="1" t="str">
        <f>IFERROR(VLOOKUP(Table49[[#This Row],[ITEM CODE]],Table2[[Item Code]:[Sub Category]],7,0),"")</f>
        <v/>
      </c>
      <c r="Y4849" s="68" t="str">
        <f>Table49[[#This Row],[PO Number]]&amp;COUNTIFS($E$5:E4849,E4849)</f>
        <v>0</v>
      </c>
    </row>
    <row r="4850" spans="1:25" ht="14.25" customHeight="1" x14ac:dyDescent="0.3">
      <c r="A4850" s="1" t="str">
        <f>IF(Table49[[#This Row],[ITEM NAME]]="","",ROW()-4)</f>
        <v/>
      </c>
      <c r="B4850" s="68"/>
      <c r="C4850" s="4" t="str">
        <f>IFERROR(VLOOKUP(B4850,Table14[],3,0),"")</f>
        <v/>
      </c>
      <c r="D4850" s="4" t="str">
        <f>IFERROR(VLOOKUP(B4850,Table14[],2,0),"")</f>
        <v/>
      </c>
      <c r="E4850" s="4"/>
      <c r="H4850" s="41" t="str">
        <f>IFERROR(VLOOKUP(Table49[[#This Row],[ITEM CODE]],Table2[[Item Code]:[Master Name]],2,0),"")</f>
        <v/>
      </c>
      <c r="I4850" s="41"/>
      <c r="J4850" s="65" t="str">
        <f>IFERROR(VLOOKUP(Table49[[#This Row],[ITEM CODE]],Table2[[Item Code]:[Master Name]],3,0),"")</f>
        <v/>
      </c>
      <c r="K4850" s="1" t="str">
        <f>IFERROR(VLOOKUP(Table49[[#This Row],[ITEM CODE]],Table2[[Item Code]:[Master Name]],9,0),"")</f>
        <v/>
      </c>
      <c r="L4850" s="1" t="str">
        <f>IFERROR(VLOOKUP(Table49[[#This Row],[ITEM CODE]],Table2[[Item Code]:[Master Name]],8,0),"")</f>
        <v/>
      </c>
      <c r="M4850" s="41"/>
      <c r="N4850" s="66">
        <f>IFERROR(VLOOKUP(Table49[[#This Row],[ITEM CODE]],Table2[[#All],[Item Code]:[Unit Cost]],10,0),0)</f>
        <v>0</v>
      </c>
      <c r="O4850" s="134">
        <f>IFERROR(VLOOKUP(Table49[[#This Row],[ITEM CODE]],Table2[[#All],[Item Code]:[Unit Cost]],10,0),0)</f>
        <v>0</v>
      </c>
      <c r="P4850" s="56"/>
      <c r="Q4850" s="58"/>
      <c r="R4850" s="58">
        <f>Table49[[#This Row],[QUANTITY]]*Table49[[#This Row],[INV Prices]]</f>
        <v>0</v>
      </c>
      <c r="S4850" s="67"/>
      <c r="V4850" s="41"/>
      <c r="W4850" s="4" t="str">
        <f>IFERROR(VLOOKUP(Table49[[#This Row],[ITEM CODE]],Table2[[Item Code]:[Category ]],6,0),"")</f>
        <v/>
      </c>
      <c r="X4850" s="1" t="str">
        <f>IFERROR(VLOOKUP(Table49[[#This Row],[ITEM CODE]],Table2[[Item Code]:[Sub Category]],7,0),"")</f>
        <v/>
      </c>
      <c r="Y4850" s="68" t="str">
        <f>Table49[[#This Row],[PO Number]]&amp;COUNTIFS($E$5:E4850,E4850)</f>
        <v>0</v>
      </c>
    </row>
    <row r="4851" spans="1:25" ht="14.25" customHeight="1" x14ac:dyDescent="0.3">
      <c r="A4851" s="1" t="str">
        <f>IF(Table49[[#This Row],[ITEM NAME]]="","",ROW()-4)</f>
        <v/>
      </c>
      <c r="B4851" s="68"/>
      <c r="C4851" s="4" t="str">
        <f>IFERROR(VLOOKUP(B4851,Table14[],3,0),"")</f>
        <v/>
      </c>
      <c r="D4851" s="4" t="str">
        <f>IFERROR(VLOOKUP(B4851,Table14[],2,0),"")</f>
        <v/>
      </c>
      <c r="E4851" s="4"/>
      <c r="H4851" s="41" t="str">
        <f>IFERROR(VLOOKUP(Table49[[#This Row],[ITEM CODE]],Table2[[Item Code]:[Master Name]],2,0),"")</f>
        <v/>
      </c>
      <c r="I4851" s="41"/>
      <c r="J4851" s="65" t="str">
        <f>IFERROR(VLOOKUP(Table49[[#This Row],[ITEM CODE]],Table2[[Item Code]:[Master Name]],3,0),"")</f>
        <v/>
      </c>
      <c r="K4851" s="1" t="str">
        <f>IFERROR(VLOOKUP(Table49[[#This Row],[ITEM CODE]],Table2[[Item Code]:[Master Name]],9,0),"")</f>
        <v/>
      </c>
      <c r="L4851" s="1" t="str">
        <f>IFERROR(VLOOKUP(Table49[[#This Row],[ITEM CODE]],Table2[[Item Code]:[Master Name]],8,0),"")</f>
        <v/>
      </c>
      <c r="M4851" s="41"/>
      <c r="N4851" s="66">
        <f>IFERROR(VLOOKUP(Table49[[#This Row],[ITEM CODE]],Table2[[#All],[Item Code]:[Unit Cost]],10,0),0)</f>
        <v>0</v>
      </c>
      <c r="O4851" s="134">
        <f>IFERROR(VLOOKUP(Table49[[#This Row],[ITEM CODE]],Table2[[#All],[Item Code]:[Unit Cost]],10,0),0)</f>
        <v>0</v>
      </c>
      <c r="P4851" s="56"/>
      <c r="Q4851" s="58"/>
      <c r="R4851" s="58">
        <f>Table49[[#This Row],[QUANTITY]]*Table49[[#This Row],[INV Prices]]</f>
        <v>0</v>
      </c>
      <c r="S4851" s="67"/>
      <c r="V4851" s="41"/>
      <c r="W4851" s="4" t="str">
        <f>IFERROR(VLOOKUP(Table49[[#This Row],[ITEM CODE]],Table2[[Item Code]:[Category ]],6,0),"")</f>
        <v/>
      </c>
      <c r="X4851" s="1" t="str">
        <f>IFERROR(VLOOKUP(Table49[[#This Row],[ITEM CODE]],Table2[[Item Code]:[Sub Category]],7,0),"")</f>
        <v/>
      </c>
      <c r="Y4851" s="68" t="str">
        <f>Table49[[#This Row],[PO Number]]&amp;COUNTIFS($E$5:E4851,E4851)</f>
        <v>0</v>
      </c>
    </row>
    <row r="4852" spans="1:25" ht="14.25" customHeight="1" x14ac:dyDescent="0.3">
      <c r="A4852" s="1" t="str">
        <f>IF(Table49[[#This Row],[ITEM NAME]]="","",ROW()-4)</f>
        <v/>
      </c>
      <c r="B4852" s="68"/>
      <c r="C4852" s="4" t="str">
        <f>IFERROR(VLOOKUP(B4852,Table14[],3,0),"")</f>
        <v/>
      </c>
      <c r="D4852" s="4" t="str">
        <f>IFERROR(VLOOKUP(B4852,Table14[],2,0),"")</f>
        <v/>
      </c>
      <c r="E4852" s="4"/>
      <c r="H4852" s="41" t="str">
        <f>IFERROR(VLOOKUP(Table49[[#This Row],[ITEM CODE]],Table2[[Item Code]:[Master Name]],2,0),"")</f>
        <v/>
      </c>
      <c r="I4852" s="41"/>
      <c r="J4852" s="65" t="str">
        <f>IFERROR(VLOOKUP(Table49[[#This Row],[ITEM CODE]],Table2[[Item Code]:[Master Name]],3,0),"")</f>
        <v/>
      </c>
      <c r="K4852" s="1" t="str">
        <f>IFERROR(VLOOKUP(Table49[[#This Row],[ITEM CODE]],Table2[[Item Code]:[Master Name]],9,0),"")</f>
        <v/>
      </c>
      <c r="L4852" s="1" t="str">
        <f>IFERROR(VLOOKUP(Table49[[#This Row],[ITEM CODE]],Table2[[Item Code]:[Master Name]],8,0),"")</f>
        <v/>
      </c>
      <c r="M4852" s="41"/>
      <c r="N4852" s="66">
        <f>IFERROR(VLOOKUP(Table49[[#This Row],[ITEM CODE]],Table2[[#All],[Item Code]:[Unit Cost]],10,0),0)</f>
        <v>0</v>
      </c>
      <c r="O4852" s="134">
        <f>IFERROR(VLOOKUP(Table49[[#This Row],[ITEM CODE]],Table2[[#All],[Item Code]:[Unit Cost]],10,0),0)</f>
        <v>0</v>
      </c>
      <c r="P4852" s="56"/>
      <c r="Q4852" s="58"/>
      <c r="R4852" s="58">
        <f>Table49[[#This Row],[QUANTITY]]*Table49[[#This Row],[INV Prices]]</f>
        <v>0</v>
      </c>
      <c r="S4852" s="67"/>
      <c r="V4852" s="41"/>
      <c r="W4852" s="4" t="str">
        <f>IFERROR(VLOOKUP(Table49[[#This Row],[ITEM CODE]],Table2[[Item Code]:[Category ]],6,0),"")</f>
        <v/>
      </c>
      <c r="X4852" s="1" t="str">
        <f>IFERROR(VLOOKUP(Table49[[#This Row],[ITEM CODE]],Table2[[Item Code]:[Sub Category]],7,0),"")</f>
        <v/>
      </c>
      <c r="Y4852" s="68" t="str">
        <f>Table49[[#This Row],[PO Number]]&amp;COUNTIFS($E$5:E4852,E4852)</f>
        <v>0</v>
      </c>
    </row>
    <row r="4853" spans="1:25" ht="14.25" customHeight="1" x14ac:dyDescent="0.3">
      <c r="A4853" s="1" t="str">
        <f>IF(Table49[[#This Row],[ITEM NAME]]="","",ROW()-4)</f>
        <v/>
      </c>
      <c r="B4853" s="68"/>
      <c r="C4853" s="4" t="str">
        <f>IFERROR(VLOOKUP(B4853,Table14[],3,0),"")</f>
        <v/>
      </c>
      <c r="D4853" s="4" t="str">
        <f>IFERROR(VLOOKUP(B4853,Table14[],2,0),"")</f>
        <v/>
      </c>
      <c r="E4853" s="4"/>
      <c r="H4853" s="41" t="str">
        <f>IFERROR(VLOOKUP(Table49[[#This Row],[ITEM CODE]],Table2[[Item Code]:[Master Name]],2,0),"")</f>
        <v/>
      </c>
      <c r="I4853" s="41"/>
      <c r="J4853" s="65" t="str">
        <f>IFERROR(VLOOKUP(Table49[[#This Row],[ITEM CODE]],Table2[[Item Code]:[Master Name]],3,0),"")</f>
        <v/>
      </c>
      <c r="K4853" s="1" t="str">
        <f>IFERROR(VLOOKUP(Table49[[#This Row],[ITEM CODE]],Table2[[Item Code]:[Master Name]],9,0),"")</f>
        <v/>
      </c>
      <c r="L4853" s="1" t="str">
        <f>IFERROR(VLOOKUP(Table49[[#This Row],[ITEM CODE]],Table2[[Item Code]:[Master Name]],8,0),"")</f>
        <v/>
      </c>
      <c r="M4853" s="41"/>
      <c r="N4853" s="66">
        <f>IFERROR(VLOOKUP(Table49[[#This Row],[ITEM CODE]],Table2[[#All],[Item Code]:[Unit Cost]],10,0),0)</f>
        <v>0</v>
      </c>
      <c r="O4853" s="134">
        <f>IFERROR(VLOOKUP(Table49[[#This Row],[ITEM CODE]],Table2[[#All],[Item Code]:[Unit Cost]],10,0),0)</f>
        <v>0</v>
      </c>
      <c r="P4853" s="56"/>
      <c r="Q4853" s="58"/>
      <c r="R4853" s="58">
        <f>Table49[[#This Row],[QUANTITY]]*Table49[[#This Row],[INV Prices]]</f>
        <v>0</v>
      </c>
      <c r="S4853" s="67"/>
      <c r="V4853" s="41"/>
      <c r="W4853" s="4" t="str">
        <f>IFERROR(VLOOKUP(Table49[[#This Row],[ITEM CODE]],Table2[[Item Code]:[Category ]],6,0),"")</f>
        <v/>
      </c>
      <c r="X4853" s="1" t="str">
        <f>IFERROR(VLOOKUP(Table49[[#This Row],[ITEM CODE]],Table2[[Item Code]:[Sub Category]],7,0),"")</f>
        <v/>
      </c>
      <c r="Y4853" s="68" t="str">
        <f>Table49[[#This Row],[PO Number]]&amp;COUNTIFS($E$5:E4853,E4853)</f>
        <v>0</v>
      </c>
    </row>
    <row r="4854" spans="1:25" ht="14.25" customHeight="1" x14ac:dyDescent="0.3">
      <c r="A4854" s="1" t="str">
        <f>IF(Table49[[#This Row],[ITEM NAME]]="","",ROW()-4)</f>
        <v/>
      </c>
      <c r="B4854" s="68"/>
      <c r="C4854" s="4" t="str">
        <f>IFERROR(VLOOKUP(B4854,Table14[],3,0),"")</f>
        <v/>
      </c>
      <c r="D4854" s="4" t="str">
        <f>IFERROR(VLOOKUP(B4854,Table14[],2,0),"")</f>
        <v/>
      </c>
      <c r="E4854" s="4"/>
      <c r="H4854" s="41" t="str">
        <f>IFERROR(VLOOKUP(Table49[[#This Row],[ITEM CODE]],Table2[[Item Code]:[Master Name]],2,0),"")</f>
        <v/>
      </c>
      <c r="I4854" s="41"/>
      <c r="J4854" s="65" t="str">
        <f>IFERROR(VLOOKUP(Table49[[#This Row],[ITEM CODE]],Table2[[Item Code]:[Master Name]],3,0),"")</f>
        <v/>
      </c>
      <c r="K4854" s="1" t="str">
        <f>IFERROR(VLOOKUP(Table49[[#This Row],[ITEM CODE]],Table2[[Item Code]:[Master Name]],9,0),"")</f>
        <v/>
      </c>
      <c r="L4854" s="1" t="str">
        <f>IFERROR(VLOOKUP(Table49[[#This Row],[ITEM CODE]],Table2[[Item Code]:[Master Name]],8,0),"")</f>
        <v/>
      </c>
      <c r="M4854" s="41"/>
      <c r="N4854" s="66">
        <f>IFERROR(VLOOKUP(Table49[[#This Row],[ITEM CODE]],Table2[[#All],[Item Code]:[Unit Cost]],10,0),0)</f>
        <v>0</v>
      </c>
      <c r="O4854" s="134">
        <f>IFERROR(VLOOKUP(Table49[[#This Row],[ITEM CODE]],Table2[[#All],[Item Code]:[Unit Cost]],10,0),0)</f>
        <v>0</v>
      </c>
      <c r="P4854" s="56"/>
      <c r="Q4854" s="58"/>
      <c r="R4854" s="58">
        <f>Table49[[#This Row],[QUANTITY]]*Table49[[#This Row],[INV Prices]]</f>
        <v>0</v>
      </c>
      <c r="S4854" s="67"/>
      <c r="V4854" s="41"/>
      <c r="W4854" s="4" t="str">
        <f>IFERROR(VLOOKUP(Table49[[#This Row],[ITEM CODE]],Table2[[Item Code]:[Category ]],6,0),"")</f>
        <v/>
      </c>
      <c r="X4854" s="1" t="str">
        <f>IFERROR(VLOOKUP(Table49[[#This Row],[ITEM CODE]],Table2[[Item Code]:[Sub Category]],7,0),"")</f>
        <v/>
      </c>
      <c r="Y4854" s="68" t="str">
        <f>Table49[[#This Row],[PO Number]]&amp;COUNTIFS($E$5:E4854,E4854)</f>
        <v>0</v>
      </c>
    </row>
    <row r="4855" spans="1:25" ht="14.25" customHeight="1" x14ac:dyDescent="0.3">
      <c r="A4855" s="1" t="str">
        <f>IF(Table49[[#This Row],[ITEM NAME]]="","",ROW()-4)</f>
        <v/>
      </c>
      <c r="B4855" s="68"/>
      <c r="C4855" s="4" t="str">
        <f>IFERROR(VLOOKUP(B4855,Table14[],3,0),"")</f>
        <v/>
      </c>
      <c r="D4855" s="4" t="str">
        <f>IFERROR(VLOOKUP(B4855,Table14[],2,0),"")</f>
        <v/>
      </c>
      <c r="E4855" s="4"/>
      <c r="H4855" s="41" t="str">
        <f>IFERROR(VLOOKUP(Table49[[#This Row],[ITEM CODE]],Table2[[Item Code]:[Master Name]],2,0),"")</f>
        <v/>
      </c>
      <c r="I4855" s="41"/>
      <c r="J4855" s="65" t="str">
        <f>IFERROR(VLOOKUP(Table49[[#This Row],[ITEM CODE]],Table2[[Item Code]:[Master Name]],3,0),"")</f>
        <v/>
      </c>
      <c r="K4855" s="1" t="str">
        <f>IFERROR(VLOOKUP(Table49[[#This Row],[ITEM CODE]],Table2[[Item Code]:[Master Name]],9,0),"")</f>
        <v/>
      </c>
      <c r="L4855" s="1" t="str">
        <f>IFERROR(VLOOKUP(Table49[[#This Row],[ITEM CODE]],Table2[[Item Code]:[Master Name]],8,0),"")</f>
        <v/>
      </c>
      <c r="M4855" s="41"/>
      <c r="N4855" s="66">
        <f>IFERROR(VLOOKUP(Table49[[#This Row],[ITEM CODE]],Table2[[#All],[Item Code]:[Unit Cost]],10,0),0)</f>
        <v>0</v>
      </c>
      <c r="O4855" s="134">
        <f>IFERROR(VLOOKUP(Table49[[#This Row],[ITEM CODE]],Table2[[#All],[Item Code]:[Unit Cost]],10,0),0)</f>
        <v>0</v>
      </c>
      <c r="P4855" s="56"/>
      <c r="Q4855" s="58"/>
      <c r="R4855" s="58">
        <f>Table49[[#This Row],[QUANTITY]]*Table49[[#This Row],[INV Prices]]</f>
        <v>0</v>
      </c>
      <c r="S4855" s="67"/>
      <c r="V4855" s="41"/>
      <c r="W4855" s="4" t="str">
        <f>IFERROR(VLOOKUP(Table49[[#This Row],[ITEM CODE]],Table2[[Item Code]:[Category ]],6,0),"")</f>
        <v/>
      </c>
      <c r="X4855" s="1" t="str">
        <f>IFERROR(VLOOKUP(Table49[[#This Row],[ITEM CODE]],Table2[[Item Code]:[Sub Category]],7,0),"")</f>
        <v/>
      </c>
      <c r="Y4855" s="68" t="str">
        <f>Table49[[#This Row],[PO Number]]&amp;COUNTIFS($E$5:E4855,E4855)</f>
        <v>0</v>
      </c>
    </row>
    <row r="4856" spans="1:25" ht="14.25" customHeight="1" x14ac:dyDescent="0.3">
      <c r="A4856" s="1" t="str">
        <f>IF(Table49[[#This Row],[ITEM NAME]]="","",ROW()-4)</f>
        <v/>
      </c>
      <c r="B4856" s="68"/>
      <c r="C4856" s="4" t="str">
        <f>IFERROR(VLOOKUP(B4856,Table14[],3,0),"")</f>
        <v/>
      </c>
      <c r="D4856" s="4" t="str">
        <f>IFERROR(VLOOKUP(B4856,Table14[],2,0),"")</f>
        <v/>
      </c>
      <c r="E4856" s="4"/>
      <c r="H4856" s="41" t="str">
        <f>IFERROR(VLOOKUP(Table49[[#This Row],[ITEM CODE]],Table2[[Item Code]:[Master Name]],2,0),"")</f>
        <v/>
      </c>
      <c r="I4856" s="41"/>
      <c r="J4856" s="65" t="str">
        <f>IFERROR(VLOOKUP(Table49[[#This Row],[ITEM CODE]],Table2[[Item Code]:[Master Name]],3,0),"")</f>
        <v/>
      </c>
      <c r="K4856" s="1" t="str">
        <f>IFERROR(VLOOKUP(Table49[[#This Row],[ITEM CODE]],Table2[[Item Code]:[Master Name]],9,0),"")</f>
        <v/>
      </c>
      <c r="L4856" s="1" t="str">
        <f>IFERROR(VLOOKUP(Table49[[#This Row],[ITEM CODE]],Table2[[Item Code]:[Master Name]],8,0),"")</f>
        <v/>
      </c>
      <c r="M4856" s="41"/>
      <c r="N4856" s="66">
        <f>IFERROR(VLOOKUP(Table49[[#This Row],[ITEM CODE]],Table2[[#All],[Item Code]:[Unit Cost]],10,0),0)</f>
        <v>0</v>
      </c>
      <c r="O4856" s="134">
        <f>IFERROR(VLOOKUP(Table49[[#This Row],[ITEM CODE]],Table2[[#All],[Item Code]:[Unit Cost]],10,0),0)</f>
        <v>0</v>
      </c>
      <c r="P4856" s="56"/>
      <c r="Q4856" s="58"/>
      <c r="R4856" s="58">
        <f>Table49[[#This Row],[QUANTITY]]*Table49[[#This Row],[INV Prices]]</f>
        <v>0</v>
      </c>
      <c r="S4856" s="67"/>
      <c r="V4856" s="41"/>
      <c r="W4856" s="4" t="str">
        <f>IFERROR(VLOOKUP(Table49[[#This Row],[ITEM CODE]],Table2[[Item Code]:[Category ]],6,0),"")</f>
        <v/>
      </c>
      <c r="X4856" s="1" t="str">
        <f>IFERROR(VLOOKUP(Table49[[#This Row],[ITEM CODE]],Table2[[Item Code]:[Sub Category]],7,0),"")</f>
        <v/>
      </c>
      <c r="Y4856" s="68" t="str">
        <f>Table49[[#This Row],[PO Number]]&amp;COUNTIFS($E$5:E4856,E4856)</f>
        <v>0</v>
      </c>
    </row>
    <row r="4857" spans="1:25" ht="14.25" customHeight="1" x14ac:dyDescent="0.3">
      <c r="A4857" s="1" t="str">
        <f>IF(Table49[[#This Row],[ITEM NAME]]="","",ROW()-4)</f>
        <v/>
      </c>
      <c r="B4857" s="68"/>
      <c r="C4857" s="4" t="str">
        <f>IFERROR(VLOOKUP(B4857,Table14[],3,0),"")</f>
        <v/>
      </c>
      <c r="D4857" s="4" t="str">
        <f>IFERROR(VLOOKUP(B4857,Table14[],2,0),"")</f>
        <v/>
      </c>
      <c r="E4857" s="4"/>
      <c r="H4857" s="41" t="str">
        <f>IFERROR(VLOOKUP(Table49[[#This Row],[ITEM CODE]],Table2[[Item Code]:[Master Name]],2,0),"")</f>
        <v/>
      </c>
      <c r="I4857" s="41"/>
      <c r="J4857" s="65" t="str">
        <f>IFERROR(VLOOKUP(Table49[[#This Row],[ITEM CODE]],Table2[[Item Code]:[Master Name]],3,0),"")</f>
        <v/>
      </c>
      <c r="K4857" s="1" t="str">
        <f>IFERROR(VLOOKUP(Table49[[#This Row],[ITEM CODE]],Table2[[Item Code]:[Master Name]],9,0),"")</f>
        <v/>
      </c>
      <c r="L4857" s="1" t="str">
        <f>IFERROR(VLOOKUP(Table49[[#This Row],[ITEM CODE]],Table2[[Item Code]:[Master Name]],8,0),"")</f>
        <v/>
      </c>
      <c r="M4857" s="41"/>
      <c r="N4857" s="66">
        <f>IFERROR(VLOOKUP(Table49[[#This Row],[ITEM CODE]],Table2[[#All],[Item Code]:[Unit Cost]],10,0),0)</f>
        <v>0</v>
      </c>
      <c r="O4857" s="134">
        <f>IFERROR(VLOOKUP(Table49[[#This Row],[ITEM CODE]],Table2[[#All],[Item Code]:[Unit Cost]],10,0),0)</f>
        <v>0</v>
      </c>
      <c r="P4857" s="56"/>
      <c r="Q4857" s="58"/>
      <c r="R4857" s="58">
        <f>Table49[[#This Row],[QUANTITY]]*Table49[[#This Row],[INV Prices]]</f>
        <v>0</v>
      </c>
      <c r="S4857" s="67"/>
      <c r="V4857" s="41"/>
      <c r="W4857" s="4" t="str">
        <f>IFERROR(VLOOKUP(Table49[[#This Row],[ITEM CODE]],Table2[[Item Code]:[Category ]],6,0),"")</f>
        <v/>
      </c>
      <c r="X4857" s="1" t="str">
        <f>IFERROR(VLOOKUP(Table49[[#This Row],[ITEM CODE]],Table2[[Item Code]:[Sub Category]],7,0),"")</f>
        <v/>
      </c>
      <c r="Y4857" s="68" t="str">
        <f>Table49[[#This Row],[PO Number]]&amp;COUNTIFS($E$5:E4857,E4857)</f>
        <v>0</v>
      </c>
    </row>
    <row r="4858" spans="1:25" ht="14.25" customHeight="1" x14ac:dyDescent="0.3">
      <c r="A4858" s="1" t="str">
        <f>IF(Table49[[#This Row],[ITEM NAME]]="","",ROW()-4)</f>
        <v/>
      </c>
      <c r="B4858" s="68"/>
      <c r="C4858" s="4" t="str">
        <f>IFERROR(VLOOKUP(B4858,Table14[],3,0),"")</f>
        <v/>
      </c>
      <c r="D4858" s="4" t="str">
        <f>IFERROR(VLOOKUP(B4858,Table14[],2,0),"")</f>
        <v/>
      </c>
      <c r="E4858" s="4"/>
      <c r="H4858" s="41" t="str">
        <f>IFERROR(VLOOKUP(Table49[[#This Row],[ITEM CODE]],Table2[[Item Code]:[Master Name]],2,0),"")</f>
        <v/>
      </c>
      <c r="I4858" s="41"/>
      <c r="J4858" s="65" t="str">
        <f>IFERROR(VLOOKUP(Table49[[#This Row],[ITEM CODE]],Table2[[Item Code]:[Master Name]],3,0),"")</f>
        <v/>
      </c>
      <c r="K4858" s="1" t="str">
        <f>IFERROR(VLOOKUP(Table49[[#This Row],[ITEM CODE]],Table2[[Item Code]:[Master Name]],9,0),"")</f>
        <v/>
      </c>
      <c r="L4858" s="1" t="str">
        <f>IFERROR(VLOOKUP(Table49[[#This Row],[ITEM CODE]],Table2[[Item Code]:[Master Name]],8,0),"")</f>
        <v/>
      </c>
      <c r="M4858" s="41"/>
      <c r="N4858" s="66">
        <f>IFERROR(VLOOKUP(Table49[[#This Row],[ITEM CODE]],Table2[[#All],[Item Code]:[Unit Cost]],10,0),0)</f>
        <v>0</v>
      </c>
      <c r="O4858" s="134">
        <f>IFERROR(VLOOKUP(Table49[[#This Row],[ITEM CODE]],Table2[[#All],[Item Code]:[Unit Cost]],10,0),0)</f>
        <v>0</v>
      </c>
      <c r="P4858" s="56"/>
      <c r="Q4858" s="58"/>
      <c r="R4858" s="58">
        <f>Table49[[#This Row],[QUANTITY]]*Table49[[#This Row],[INV Prices]]</f>
        <v>0</v>
      </c>
      <c r="S4858" s="67"/>
      <c r="V4858" s="41"/>
      <c r="W4858" s="4" t="str">
        <f>IFERROR(VLOOKUP(Table49[[#This Row],[ITEM CODE]],Table2[[Item Code]:[Category ]],6,0),"")</f>
        <v/>
      </c>
      <c r="X4858" s="1" t="str">
        <f>IFERROR(VLOOKUP(Table49[[#This Row],[ITEM CODE]],Table2[[Item Code]:[Sub Category]],7,0),"")</f>
        <v/>
      </c>
      <c r="Y4858" s="68" t="str">
        <f>Table49[[#This Row],[PO Number]]&amp;COUNTIFS($E$5:E4858,E4858)</f>
        <v>0</v>
      </c>
    </row>
    <row r="4859" spans="1:25" ht="14.25" customHeight="1" x14ac:dyDescent="0.3">
      <c r="A4859" s="1" t="str">
        <f>IF(Table49[[#This Row],[ITEM NAME]]="","",ROW()-4)</f>
        <v/>
      </c>
      <c r="B4859" s="68"/>
      <c r="C4859" s="4" t="str">
        <f>IFERROR(VLOOKUP(B4859,Table14[],3,0),"")</f>
        <v/>
      </c>
      <c r="D4859" s="4" t="str">
        <f>IFERROR(VLOOKUP(B4859,Table14[],2,0),"")</f>
        <v/>
      </c>
      <c r="E4859" s="4"/>
      <c r="H4859" s="41" t="str">
        <f>IFERROR(VLOOKUP(Table49[[#This Row],[ITEM CODE]],Table2[[Item Code]:[Master Name]],2,0),"")</f>
        <v/>
      </c>
      <c r="I4859" s="41"/>
      <c r="J4859" s="65" t="str">
        <f>IFERROR(VLOOKUP(Table49[[#This Row],[ITEM CODE]],Table2[[Item Code]:[Master Name]],3,0),"")</f>
        <v/>
      </c>
      <c r="K4859" s="1" t="str">
        <f>IFERROR(VLOOKUP(Table49[[#This Row],[ITEM CODE]],Table2[[Item Code]:[Master Name]],9,0),"")</f>
        <v/>
      </c>
      <c r="L4859" s="1" t="str">
        <f>IFERROR(VLOOKUP(Table49[[#This Row],[ITEM CODE]],Table2[[Item Code]:[Master Name]],8,0),"")</f>
        <v/>
      </c>
      <c r="M4859" s="41"/>
      <c r="N4859" s="66">
        <f>IFERROR(VLOOKUP(Table49[[#This Row],[ITEM CODE]],Table2[[#All],[Item Code]:[Unit Cost]],10,0),0)</f>
        <v>0</v>
      </c>
      <c r="O4859" s="134">
        <f>IFERROR(VLOOKUP(Table49[[#This Row],[ITEM CODE]],Table2[[#All],[Item Code]:[Unit Cost]],10,0),0)</f>
        <v>0</v>
      </c>
      <c r="P4859" s="56"/>
      <c r="Q4859" s="58"/>
      <c r="R4859" s="58">
        <f>Table49[[#This Row],[QUANTITY]]*Table49[[#This Row],[INV Prices]]</f>
        <v>0</v>
      </c>
      <c r="S4859" s="67"/>
      <c r="V4859" s="41"/>
      <c r="W4859" s="4" t="str">
        <f>IFERROR(VLOOKUP(Table49[[#This Row],[ITEM CODE]],Table2[[Item Code]:[Category ]],6,0),"")</f>
        <v/>
      </c>
      <c r="X4859" s="1" t="str">
        <f>IFERROR(VLOOKUP(Table49[[#This Row],[ITEM CODE]],Table2[[Item Code]:[Sub Category]],7,0),"")</f>
        <v/>
      </c>
      <c r="Y4859" s="68" t="str">
        <f>Table49[[#This Row],[PO Number]]&amp;COUNTIFS($E$5:E4859,E4859)</f>
        <v>0</v>
      </c>
    </row>
    <row r="4860" spans="1:25" ht="14.25" customHeight="1" x14ac:dyDescent="0.3">
      <c r="A4860" s="1" t="str">
        <f>IF(Table49[[#This Row],[ITEM NAME]]="","",ROW()-4)</f>
        <v/>
      </c>
      <c r="B4860" s="68"/>
      <c r="C4860" s="4" t="str">
        <f>IFERROR(VLOOKUP(B4860,Table14[],3,0),"")</f>
        <v/>
      </c>
      <c r="D4860" s="4" t="str">
        <f>IFERROR(VLOOKUP(B4860,Table14[],2,0),"")</f>
        <v/>
      </c>
      <c r="E4860" s="4"/>
      <c r="H4860" s="41" t="str">
        <f>IFERROR(VLOOKUP(Table49[[#This Row],[ITEM CODE]],Table2[[Item Code]:[Master Name]],2,0),"")</f>
        <v/>
      </c>
      <c r="I4860" s="41"/>
      <c r="J4860" s="65" t="str">
        <f>IFERROR(VLOOKUP(Table49[[#This Row],[ITEM CODE]],Table2[[Item Code]:[Master Name]],3,0),"")</f>
        <v/>
      </c>
      <c r="K4860" s="1" t="str">
        <f>IFERROR(VLOOKUP(Table49[[#This Row],[ITEM CODE]],Table2[[Item Code]:[Master Name]],9,0),"")</f>
        <v/>
      </c>
      <c r="L4860" s="1" t="str">
        <f>IFERROR(VLOOKUP(Table49[[#This Row],[ITEM CODE]],Table2[[Item Code]:[Master Name]],8,0),"")</f>
        <v/>
      </c>
      <c r="M4860" s="41"/>
      <c r="N4860" s="66">
        <f>IFERROR(VLOOKUP(Table49[[#This Row],[ITEM CODE]],Table2[[#All],[Item Code]:[Unit Cost]],10,0),0)</f>
        <v>0</v>
      </c>
      <c r="O4860" s="134">
        <f>IFERROR(VLOOKUP(Table49[[#This Row],[ITEM CODE]],Table2[[#All],[Item Code]:[Unit Cost]],10,0),0)</f>
        <v>0</v>
      </c>
      <c r="P4860" s="56"/>
      <c r="Q4860" s="58"/>
      <c r="R4860" s="58">
        <f>Table49[[#This Row],[QUANTITY]]*Table49[[#This Row],[INV Prices]]</f>
        <v>0</v>
      </c>
      <c r="S4860" s="67"/>
      <c r="V4860" s="41"/>
      <c r="W4860" s="4" t="str">
        <f>IFERROR(VLOOKUP(Table49[[#This Row],[ITEM CODE]],Table2[[Item Code]:[Category ]],6,0),"")</f>
        <v/>
      </c>
      <c r="X4860" s="1" t="str">
        <f>IFERROR(VLOOKUP(Table49[[#This Row],[ITEM CODE]],Table2[[Item Code]:[Sub Category]],7,0),"")</f>
        <v/>
      </c>
      <c r="Y4860" s="68" t="str">
        <f>Table49[[#This Row],[PO Number]]&amp;COUNTIFS($E$5:E4860,E4860)</f>
        <v>0</v>
      </c>
    </row>
    <row r="4861" spans="1:25" ht="14.25" customHeight="1" x14ac:dyDescent="0.3">
      <c r="A4861" s="1" t="str">
        <f>IF(Table49[[#This Row],[ITEM NAME]]="","",ROW()-4)</f>
        <v/>
      </c>
      <c r="B4861" s="68"/>
      <c r="C4861" s="4" t="str">
        <f>IFERROR(VLOOKUP(B4861,Table14[],3,0),"")</f>
        <v/>
      </c>
      <c r="D4861" s="4" t="str">
        <f>IFERROR(VLOOKUP(B4861,Table14[],2,0),"")</f>
        <v/>
      </c>
      <c r="E4861" s="4"/>
      <c r="H4861" s="41" t="str">
        <f>IFERROR(VLOOKUP(Table49[[#This Row],[ITEM CODE]],Table2[[Item Code]:[Master Name]],2,0),"")</f>
        <v/>
      </c>
      <c r="I4861" s="41"/>
      <c r="J4861" s="65" t="str">
        <f>IFERROR(VLOOKUP(Table49[[#This Row],[ITEM CODE]],Table2[[Item Code]:[Master Name]],3,0),"")</f>
        <v/>
      </c>
      <c r="K4861" s="1" t="str">
        <f>IFERROR(VLOOKUP(Table49[[#This Row],[ITEM CODE]],Table2[[Item Code]:[Master Name]],9,0),"")</f>
        <v/>
      </c>
      <c r="L4861" s="1" t="str">
        <f>IFERROR(VLOOKUP(Table49[[#This Row],[ITEM CODE]],Table2[[Item Code]:[Master Name]],8,0),"")</f>
        <v/>
      </c>
      <c r="M4861" s="41"/>
      <c r="N4861" s="66">
        <f>IFERROR(VLOOKUP(Table49[[#This Row],[ITEM CODE]],Table2[[#All],[Item Code]:[Unit Cost]],10,0),0)</f>
        <v>0</v>
      </c>
      <c r="O4861" s="134">
        <f>IFERROR(VLOOKUP(Table49[[#This Row],[ITEM CODE]],Table2[[#All],[Item Code]:[Unit Cost]],10,0),0)</f>
        <v>0</v>
      </c>
      <c r="P4861" s="56"/>
      <c r="Q4861" s="58"/>
      <c r="R4861" s="58">
        <f>Table49[[#This Row],[QUANTITY]]*Table49[[#This Row],[INV Prices]]</f>
        <v>0</v>
      </c>
      <c r="S4861" s="67"/>
      <c r="V4861" s="41"/>
      <c r="W4861" s="4" t="str">
        <f>IFERROR(VLOOKUP(Table49[[#This Row],[ITEM CODE]],Table2[[Item Code]:[Category ]],6,0),"")</f>
        <v/>
      </c>
      <c r="X4861" s="1" t="str">
        <f>IFERROR(VLOOKUP(Table49[[#This Row],[ITEM CODE]],Table2[[Item Code]:[Sub Category]],7,0),"")</f>
        <v/>
      </c>
      <c r="Y4861" s="68" t="str">
        <f>Table49[[#This Row],[PO Number]]&amp;COUNTIFS($E$5:E4861,E4861)</f>
        <v>0</v>
      </c>
    </row>
    <row r="4862" spans="1:25" ht="14.25" customHeight="1" x14ac:dyDescent="0.3">
      <c r="A4862" s="1" t="str">
        <f>IF(Table49[[#This Row],[ITEM NAME]]="","",ROW()-4)</f>
        <v/>
      </c>
      <c r="B4862" s="68"/>
      <c r="C4862" s="4" t="str">
        <f>IFERROR(VLOOKUP(B4862,Table14[],3,0),"")</f>
        <v/>
      </c>
      <c r="D4862" s="4" t="str">
        <f>IFERROR(VLOOKUP(B4862,Table14[],2,0),"")</f>
        <v/>
      </c>
      <c r="E4862" s="4"/>
      <c r="H4862" s="41" t="str">
        <f>IFERROR(VLOOKUP(Table49[[#This Row],[ITEM CODE]],Table2[[Item Code]:[Master Name]],2,0),"")</f>
        <v/>
      </c>
      <c r="I4862" s="41"/>
      <c r="J4862" s="65" t="str">
        <f>IFERROR(VLOOKUP(Table49[[#This Row],[ITEM CODE]],Table2[[Item Code]:[Master Name]],3,0),"")</f>
        <v/>
      </c>
      <c r="K4862" s="1" t="str">
        <f>IFERROR(VLOOKUP(Table49[[#This Row],[ITEM CODE]],Table2[[Item Code]:[Master Name]],9,0),"")</f>
        <v/>
      </c>
      <c r="L4862" s="1" t="str">
        <f>IFERROR(VLOOKUP(Table49[[#This Row],[ITEM CODE]],Table2[[Item Code]:[Master Name]],8,0),"")</f>
        <v/>
      </c>
      <c r="M4862" s="41"/>
      <c r="N4862" s="66">
        <f>IFERROR(VLOOKUP(Table49[[#This Row],[ITEM CODE]],Table2[[#All],[Item Code]:[Unit Cost]],10,0),0)</f>
        <v>0</v>
      </c>
      <c r="O4862" s="134">
        <f>IFERROR(VLOOKUP(Table49[[#This Row],[ITEM CODE]],Table2[[#All],[Item Code]:[Unit Cost]],10,0),0)</f>
        <v>0</v>
      </c>
      <c r="P4862" s="56"/>
      <c r="Q4862" s="58"/>
      <c r="R4862" s="58">
        <f>Table49[[#This Row],[QUANTITY]]*Table49[[#This Row],[INV Prices]]</f>
        <v>0</v>
      </c>
      <c r="S4862" s="67"/>
      <c r="V4862" s="41"/>
      <c r="W4862" s="4" t="str">
        <f>IFERROR(VLOOKUP(Table49[[#This Row],[ITEM CODE]],Table2[[Item Code]:[Category ]],6,0),"")</f>
        <v/>
      </c>
      <c r="X4862" s="1" t="str">
        <f>IFERROR(VLOOKUP(Table49[[#This Row],[ITEM CODE]],Table2[[Item Code]:[Sub Category]],7,0),"")</f>
        <v/>
      </c>
      <c r="Y4862" s="68" t="str">
        <f>Table49[[#This Row],[PO Number]]&amp;COUNTIFS($E$5:E4862,E4862)</f>
        <v>0</v>
      </c>
    </row>
    <row r="4863" spans="1:25" ht="14.25" customHeight="1" x14ac:dyDescent="0.3">
      <c r="A4863" s="1" t="str">
        <f>IF(Table49[[#This Row],[ITEM NAME]]="","",ROW()-4)</f>
        <v/>
      </c>
      <c r="B4863" s="68"/>
      <c r="C4863" s="4" t="str">
        <f>IFERROR(VLOOKUP(B4863,Table14[],3,0),"")</f>
        <v/>
      </c>
      <c r="D4863" s="4" t="str">
        <f>IFERROR(VLOOKUP(B4863,Table14[],2,0),"")</f>
        <v/>
      </c>
      <c r="E4863" s="4"/>
      <c r="H4863" s="41" t="str">
        <f>IFERROR(VLOOKUP(Table49[[#This Row],[ITEM CODE]],Table2[[Item Code]:[Master Name]],2,0),"")</f>
        <v/>
      </c>
      <c r="I4863" s="41"/>
      <c r="J4863" s="65" t="str">
        <f>IFERROR(VLOOKUP(Table49[[#This Row],[ITEM CODE]],Table2[[Item Code]:[Master Name]],3,0),"")</f>
        <v/>
      </c>
      <c r="K4863" s="1" t="str">
        <f>IFERROR(VLOOKUP(Table49[[#This Row],[ITEM CODE]],Table2[[Item Code]:[Master Name]],9,0),"")</f>
        <v/>
      </c>
      <c r="L4863" s="1" t="str">
        <f>IFERROR(VLOOKUP(Table49[[#This Row],[ITEM CODE]],Table2[[Item Code]:[Master Name]],8,0),"")</f>
        <v/>
      </c>
      <c r="M4863" s="41"/>
      <c r="N4863" s="66">
        <f>IFERROR(VLOOKUP(Table49[[#This Row],[ITEM CODE]],Table2[[#All],[Item Code]:[Unit Cost]],10,0),0)</f>
        <v>0</v>
      </c>
      <c r="O4863" s="134">
        <f>IFERROR(VLOOKUP(Table49[[#This Row],[ITEM CODE]],Table2[[#All],[Item Code]:[Unit Cost]],10,0),0)</f>
        <v>0</v>
      </c>
      <c r="P4863" s="56"/>
      <c r="Q4863" s="58"/>
      <c r="R4863" s="58">
        <f>Table49[[#This Row],[QUANTITY]]*Table49[[#This Row],[INV Prices]]</f>
        <v>0</v>
      </c>
      <c r="S4863" s="67"/>
      <c r="V4863" s="41"/>
      <c r="W4863" s="4" t="str">
        <f>IFERROR(VLOOKUP(Table49[[#This Row],[ITEM CODE]],Table2[[Item Code]:[Category ]],6,0),"")</f>
        <v/>
      </c>
      <c r="X4863" s="1" t="str">
        <f>IFERROR(VLOOKUP(Table49[[#This Row],[ITEM CODE]],Table2[[Item Code]:[Sub Category]],7,0),"")</f>
        <v/>
      </c>
      <c r="Y4863" s="68" t="str">
        <f>Table49[[#This Row],[PO Number]]&amp;COUNTIFS($E$5:E4863,E4863)</f>
        <v>0</v>
      </c>
    </row>
    <row r="4864" spans="1:25" ht="14.25" customHeight="1" x14ac:dyDescent="0.3">
      <c r="A4864" s="1" t="str">
        <f>IF(Table49[[#This Row],[ITEM NAME]]="","",ROW()-4)</f>
        <v/>
      </c>
      <c r="B4864" s="68"/>
      <c r="C4864" s="4" t="str">
        <f>IFERROR(VLOOKUP(B4864,Table14[],3,0),"")</f>
        <v/>
      </c>
      <c r="D4864" s="4" t="str">
        <f>IFERROR(VLOOKUP(B4864,Table14[],2,0),"")</f>
        <v/>
      </c>
      <c r="E4864" s="4"/>
      <c r="H4864" s="41" t="str">
        <f>IFERROR(VLOOKUP(Table49[[#This Row],[ITEM CODE]],Table2[[Item Code]:[Master Name]],2,0),"")</f>
        <v/>
      </c>
      <c r="I4864" s="41"/>
      <c r="J4864" s="65" t="str">
        <f>IFERROR(VLOOKUP(Table49[[#This Row],[ITEM CODE]],Table2[[Item Code]:[Master Name]],3,0),"")</f>
        <v/>
      </c>
      <c r="K4864" s="1" t="str">
        <f>IFERROR(VLOOKUP(Table49[[#This Row],[ITEM CODE]],Table2[[Item Code]:[Master Name]],9,0),"")</f>
        <v/>
      </c>
      <c r="L4864" s="1" t="str">
        <f>IFERROR(VLOOKUP(Table49[[#This Row],[ITEM CODE]],Table2[[Item Code]:[Master Name]],8,0),"")</f>
        <v/>
      </c>
      <c r="M4864" s="41"/>
      <c r="N4864" s="66">
        <f>IFERROR(VLOOKUP(Table49[[#This Row],[ITEM CODE]],Table2[[#All],[Item Code]:[Unit Cost]],10,0),0)</f>
        <v>0</v>
      </c>
      <c r="O4864" s="134">
        <f>IFERROR(VLOOKUP(Table49[[#This Row],[ITEM CODE]],Table2[[#All],[Item Code]:[Unit Cost]],10,0),0)</f>
        <v>0</v>
      </c>
      <c r="P4864" s="56"/>
      <c r="Q4864" s="58"/>
      <c r="R4864" s="58">
        <f>Table49[[#This Row],[QUANTITY]]*Table49[[#This Row],[INV Prices]]</f>
        <v>0</v>
      </c>
      <c r="S4864" s="67"/>
      <c r="V4864" s="41"/>
      <c r="W4864" s="4" t="str">
        <f>IFERROR(VLOOKUP(Table49[[#This Row],[ITEM CODE]],Table2[[Item Code]:[Category ]],6,0),"")</f>
        <v/>
      </c>
      <c r="X4864" s="1" t="str">
        <f>IFERROR(VLOOKUP(Table49[[#This Row],[ITEM CODE]],Table2[[Item Code]:[Sub Category]],7,0),"")</f>
        <v/>
      </c>
      <c r="Y4864" s="68" t="str">
        <f>Table49[[#This Row],[PO Number]]&amp;COUNTIFS($E$5:E4864,E4864)</f>
        <v>0</v>
      </c>
    </row>
    <row r="4865" spans="1:25" ht="14.25" customHeight="1" x14ac:dyDescent="0.3">
      <c r="A4865" s="1" t="str">
        <f>IF(Table49[[#This Row],[ITEM NAME]]="","",ROW()-4)</f>
        <v/>
      </c>
      <c r="B4865" s="68"/>
      <c r="C4865" s="4" t="str">
        <f>IFERROR(VLOOKUP(B4865,Table14[],3,0),"")</f>
        <v/>
      </c>
      <c r="D4865" s="4" t="str">
        <f>IFERROR(VLOOKUP(B4865,Table14[],2,0),"")</f>
        <v/>
      </c>
      <c r="E4865" s="4"/>
      <c r="H4865" s="41" t="str">
        <f>IFERROR(VLOOKUP(Table49[[#This Row],[ITEM CODE]],Table2[[Item Code]:[Master Name]],2,0),"")</f>
        <v/>
      </c>
      <c r="I4865" s="41"/>
      <c r="J4865" s="65" t="str">
        <f>IFERROR(VLOOKUP(Table49[[#This Row],[ITEM CODE]],Table2[[Item Code]:[Master Name]],3,0),"")</f>
        <v/>
      </c>
      <c r="K4865" s="1" t="str">
        <f>IFERROR(VLOOKUP(Table49[[#This Row],[ITEM CODE]],Table2[[Item Code]:[Master Name]],9,0),"")</f>
        <v/>
      </c>
      <c r="L4865" s="1" t="str">
        <f>IFERROR(VLOOKUP(Table49[[#This Row],[ITEM CODE]],Table2[[Item Code]:[Master Name]],8,0),"")</f>
        <v/>
      </c>
      <c r="M4865" s="41"/>
      <c r="N4865" s="66">
        <f>IFERROR(VLOOKUP(Table49[[#This Row],[ITEM CODE]],Table2[[#All],[Item Code]:[Unit Cost]],10,0),0)</f>
        <v>0</v>
      </c>
      <c r="O4865" s="134">
        <f>IFERROR(VLOOKUP(Table49[[#This Row],[ITEM CODE]],Table2[[#All],[Item Code]:[Unit Cost]],10,0),0)</f>
        <v>0</v>
      </c>
      <c r="P4865" s="56"/>
      <c r="Q4865" s="58"/>
      <c r="R4865" s="58">
        <f>Table49[[#This Row],[QUANTITY]]*Table49[[#This Row],[INV Prices]]</f>
        <v>0</v>
      </c>
      <c r="S4865" s="67"/>
      <c r="V4865" s="41"/>
      <c r="W4865" s="4" t="str">
        <f>IFERROR(VLOOKUP(Table49[[#This Row],[ITEM CODE]],Table2[[Item Code]:[Category ]],6,0),"")</f>
        <v/>
      </c>
      <c r="X4865" s="1" t="str">
        <f>IFERROR(VLOOKUP(Table49[[#This Row],[ITEM CODE]],Table2[[Item Code]:[Sub Category]],7,0),"")</f>
        <v/>
      </c>
      <c r="Y4865" s="68" t="str">
        <f>Table49[[#This Row],[PO Number]]&amp;COUNTIFS($E$5:E4865,E4865)</f>
        <v>0</v>
      </c>
    </row>
    <row r="4866" spans="1:25" ht="14.25" customHeight="1" x14ac:dyDescent="0.3">
      <c r="A4866" s="1" t="str">
        <f>IF(Table49[[#This Row],[ITEM NAME]]="","",ROW()-4)</f>
        <v/>
      </c>
      <c r="B4866" s="68"/>
      <c r="C4866" s="4" t="str">
        <f>IFERROR(VLOOKUP(B4866,Table14[],3,0),"")</f>
        <v/>
      </c>
      <c r="D4866" s="4" t="str">
        <f>IFERROR(VLOOKUP(B4866,Table14[],2,0),"")</f>
        <v/>
      </c>
      <c r="E4866" s="4"/>
      <c r="H4866" s="41" t="str">
        <f>IFERROR(VLOOKUP(Table49[[#This Row],[ITEM CODE]],Table2[[Item Code]:[Master Name]],2,0),"")</f>
        <v/>
      </c>
      <c r="I4866" s="41"/>
      <c r="J4866" s="65" t="str">
        <f>IFERROR(VLOOKUP(Table49[[#This Row],[ITEM CODE]],Table2[[Item Code]:[Master Name]],3,0),"")</f>
        <v/>
      </c>
      <c r="K4866" s="1" t="str">
        <f>IFERROR(VLOOKUP(Table49[[#This Row],[ITEM CODE]],Table2[[Item Code]:[Master Name]],9,0),"")</f>
        <v/>
      </c>
      <c r="L4866" s="1" t="str">
        <f>IFERROR(VLOOKUP(Table49[[#This Row],[ITEM CODE]],Table2[[Item Code]:[Master Name]],8,0),"")</f>
        <v/>
      </c>
      <c r="M4866" s="41"/>
      <c r="N4866" s="66">
        <f>IFERROR(VLOOKUP(Table49[[#This Row],[ITEM CODE]],Table2[[#All],[Item Code]:[Unit Cost]],10,0),0)</f>
        <v>0</v>
      </c>
      <c r="O4866" s="134">
        <f>IFERROR(VLOOKUP(Table49[[#This Row],[ITEM CODE]],Table2[[#All],[Item Code]:[Unit Cost]],10,0),0)</f>
        <v>0</v>
      </c>
      <c r="P4866" s="56"/>
      <c r="Q4866" s="58"/>
      <c r="R4866" s="58">
        <f>Table49[[#This Row],[QUANTITY]]*Table49[[#This Row],[INV Prices]]</f>
        <v>0</v>
      </c>
      <c r="S4866" s="67"/>
      <c r="V4866" s="41"/>
      <c r="W4866" s="4" t="str">
        <f>IFERROR(VLOOKUP(Table49[[#This Row],[ITEM CODE]],Table2[[Item Code]:[Category ]],6,0),"")</f>
        <v/>
      </c>
      <c r="X4866" s="1" t="str">
        <f>IFERROR(VLOOKUP(Table49[[#This Row],[ITEM CODE]],Table2[[Item Code]:[Sub Category]],7,0),"")</f>
        <v/>
      </c>
      <c r="Y4866" s="68" t="str">
        <f>Table49[[#This Row],[PO Number]]&amp;COUNTIFS($E$5:E4866,E4866)</f>
        <v>0</v>
      </c>
    </row>
    <row r="4867" spans="1:25" ht="14.25" customHeight="1" x14ac:dyDescent="0.3">
      <c r="A4867" s="1" t="str">
        <f>IF(Table49[[#This Row],[ITEM NAME]]="","",ROW()-4)</f>
        <v/>
      </c>
      <c r="B4867" s="68"/>
      <c r="C4867" s="4" t="str">
        <f>IFERROR(VLOOKUP(B4867,Table14[],3,0),"")</f>
        <v/>
      </c>
      <c r="D4867" s="4" t="str">
        <f>IFERROR(VLOOKUP(B4867,Table14[],2,0),"")</f>
        <v/>
      </c>
      <c r="E4867" s="4"/>
      <c r="H4867" s="41" t="str">
        <f>IFERROR(VLOOKUP(Table49[[#This Row],[ITEM CODE]],Table2[[Item Code]:[Master Name]],2,0),"")</f>
        <v/>
      </c>
      <c r="I4867" s="41"/>
      <c r="J4867" s="65" t="str">
        <f>IFERROR(VLOOKUP(Table49[[#This Row],[ITEM CODE]],Table2[[Item Code]:[Master Name]],3,0),"")</f>
        <v/>
      </c>
      <c r="K4867" s="1" t="str">
        <f>IFERROR(VLOOKUP(Table49[[#This Row],[ITEM CODE]],Table2[[Item Code]:[Master Name]],9,0),"")</f>
        <v/>
      </c>
      <c r="L4867" s="1" t="str">
        <f>IFERROR(VLOOKUP(Table49[[#This Row],[ITEM CODE]],Table2[[Item Code]:[Master Name]],8,0),"")</f>
        <v/>
      </c>
      <c r="M4867" s="41"/>
      <c r="N4867" s="66">
        <f>IFERROR(VLOOKUP(Table49[[#This Row],[ITEM CODE]],Table2[[#All],[Item Code]:[Unit Cost]],10,0),0)</f>
        <v>0</v>
      </c>
      <c r="O4867" s="134">
        <f>IFERROR(VLOOKUP(Table49[[#This Row],[ITEM CODE]],Table2[[#All],[Item Code]:[Unit Cost]],10,0),0)</f>
        <v>0</v>
      </c>
      <c r="P4867" s="56"/>
      <c r="Q4867" s="58"/>
      <c r="R4867" s="58">
        <f>Table49[[#This Row],[QUANTITY]]*Table49[[#This Row],[INV Prices]]</f>
        <v>0</v>
      </c>
      <c r="S4867" s="67"/>
      <c r="V4867" s="41"/>
      <c r="W4867" s="4" t="str">
        <f>IFERROR(VLOOKUP(Table49[[#This Row],[ITEM CODE]],Table2[[Item Code]:[Category ]],6,0),"")</f>
        <v/>
      </c>
      <c r="X4867" s="1" t="str">
        <f>IFERROR(VLOOKUP(Table49[[#This Row],[ITEM CODE]],Table2[[Item Code]:[Sub Category]],7,0),"")</f>
        <v/>
      </c>
      <c r="Y4867" s="68" t="str">
        <f>Table49[[#This Row],[PO Number]]&amp;COUNTIFS($E$5:E4867,E4867)</f>
        <v>0</v>
      </c>
    </row>
    <row r="4868" spans="1:25" ht="14.25" customHeight="1" x14ac:dyDescent="0.3">
      <c r="A4868" s="1" t="str">
        <f>IF(Table49[[#This Row],[ITEM NAME]]="","",ROW()-4)</f>
        <v/>
      </c>
      <c r="B4868" s="68"/>
      <c r="C4868" s="4" t="str">
        <f>IFERROR(VLOOKUP(B4868,Table14[],3,0),"")</f>
        <v/>
      </c>
      <c r="D4868" s="4" t="str">
        <f>IFERROR(VLOOKUP(B4868,Table14[],2,0),"")</f>
        <v/>
      </c>
      <c r="E4868" s="4"/>
      <c r="H4868" s="41" t="str">
        <f>IFERROR(VLOOKUP(Table49[[#This Row],[ITEM CODE]],Table2[[Item Code]:[Master Name]],2,0),"")</f>
        <v/>
      </c>
      <c r="I4868" s="41"/>
      <c r="J4868" s="65" t="str">
        <f>IFERROR(VLOOKUP(Table49[[#This Row],[ITEM CODE]],Table2[[Item Code]:[Master Name]],3,0),"")</f>
        <v/>
      </c>
      <c r="K4868" s="1" t="str">
        <f>IFERROR(VLOOKUP(Table49[[#This Row],[ITEM CODE]],Table2[[Item Code]:[Master Name]],9,0),"")</f>
        <v/>
      </c>
      <c r="L4868" s="1" t="str">
        <f>IFERROR(VLOOKUP(Table49[[#This Row],[ITEM CODE]],Table2[[Item Code]:[Master Name]],8,0),"")</f>
        <v/>
      </c>
      <c r="M4868" s="41"/>
      <c r="N4868" s="66">
        <f>IFERROR(VLOOKUP(Table49[[#This Row],[ITEM CODE]],Table2[[#All],[Item Code]:[Unit Cost]],10,0),0)</f>
        <v>0</v>
      </c>
      <c r="O4868" s="134">
        <f>IFERROR(VLOOKUP(Table49[[#This Row],[ITEM CODE]],Table2[[#All],[Item Code]:[Unit Cost]],10,0),0)</f>
        <v>0</v>
      </c>
      <c r="P4868" s="56"/>
      <c r="Q4868" s="58"/>
      <c r="R4868" s="58">
        <f>Table49[[#This Row],[QUANTITY]]*Table49[[#This Row],[INV Prices]]</f>
        <v>0</v>
      </c>
      <c r="S4868" s="67"/>
      <c r="V4868" s="41"/>
      <c r="W4868" s="4" t="str">
        <f>IFERROR(VLOOKUP(Table49[[#This Row],[ITEM CODE]],Table2[[Item Code]:[Category ]],6,0),"")</f>
        <v/>
      </c>
      <c r="X4868" s="1" t="str">
        <f>IFERROR(VLOOKUP(Table49[[#This Row],[ITEM CODE]],Table2[[Item Code]:[Sub Category]],7,0),"")</f>
        <v/>
      </c>
      <c r="Y4868" s="68" t="str">
        <f>Table49[[#This Row],[PO Number]]&amp;COUNTIFS($E$5:E4868,E4868)</f>
        <v>0</v>
      </c>
    </row>
    <row r="4869" spans="1:25" ht="14.25" customHeight="1" x14ac:dyDescent="0.3">
      <c r="A4869" s="1" t="str">
        <f>IF(Table49[[#This Row],[ITEM NAME]]="","",ROW()-4)</f>
        <v/>
      </c>
      <c r="B4869" s="68"/>
      <c r="C4869" s="4" t="str">
        <f>IFERROR(VLOOKUP(B4869,Table14[],3,0),"")</f>
        <v/>
      </c>
      <c r="D4869" s="4" t="str">
        <f>IFERROR(VLOOKUP(B4869,Table14[],2,0),"")</f>
        <v/>
      </c>
      <c r="E4869" s="4"/>
      <c r="H4869" s="41" t="str">
        <f>IFERROR(VLOOKUP(Table49[[#This Row],[ITEM CODE]],Table2[[Item Code]:[Master Name]],2,0),"")</f>
        <v/>
      </c>
      <c r="I4869" s="41"/>
      <c r="J4869" s="65" t="str">
        <f>IFERROR(VLOOKUP(Table49[[#This Row],[ITEM CODE]],Table2[[Item Code]:[Master Name]],3,0),"")</f>
        <v/>
      </c>
      <c r="K4869" s="1" t="str">
        <f>IFERROR(VLOOKUP(Table49[[#This Row],[ITEM CODE]],Table2[[Item Code]:[Master Name]],9,0),"")</f>
        <v/>
      </c>
      <c r="L4869" s="1" t="str">
        <f>IFERROR(VLOOKUP(Table49[[#This Row],[ITEM CODE]],Table2[[Item Code]:[Master Name]],8,0),"")</f>
        <v/>
      </c>
      <c r="M4869" s="41"/>
      <c r="N4869" s="66">
        <f>IFERROR(VLOOKUP(Table49[[#This Row],[ITEM CODE]],Table2[[#All],[Item Code]:[Unit Cost]],10,0),0)</f>
        <v>0</v>
      </c>
      <c r="O4869" s="134">
        <f>IFERROR(VLOOKUP(Table49[[#This Row],[ITEM CODE]],Table2[[#All],[Item Code]:[Unit Cost]],10,0),0)</f>
        <v>0</v>
      </c>
      <c r="P4869" s="56"/>
      <c r="Q4869" s="58"/>
      <c r="R4869" s="58">
        <f>Table49[[#This Row],[QUANTITY]]*Table49[[#This Row],[INV Prices]]</f>
        <v>0</v>
      </c>
      <c r="S4869" s="67"/>
      <c r="V4869" s="41"/>
      <c r="W4869" s="4" t="str">
        <f>IFERROR(VLOOKUP(Table49[[#This Row],[ITEM CODE]],Table2[[Item Code]:[Category ]],6,0),"")</f>
        <v/>
      </c>
      <c r="X4869" s="1" t="str">
        <f>IFERROR(VLOOKUP(Table49[[#This Row],[ITEM CODE]],Table2[[Item Code]:[Sub Category]],7,0),"")</f>
        <v/>
      </c>
      <c r="Y4869" s="68" t="str">
        <f>Table49[[#This Row],[PO Number]]&amp;COUNTIFS($E$5:E4869,E4869)</f>
        <v>0</v>
      </c>
    </row>
    <row r="4870" spans="1:25" ht="14.25" customHeight="1" x14ac:dyDescent="0.3">
      <c r="A4870" s="1" t="str">
        <f>IF(Table49[[#This Row],[ITEM NAME]]="","",ROW()-4)</f>
        <v/>
      </c>
      <c r="B4870" s="68"/>
      <c r="C4870" s="4" t="str">
        <f>IFERROR(VLOOKUP(B4870,Table14[],3,0),"")</f>
        <v/>
      </c>
      <c r="D4870" s="4" t="str">
        <f>IFERROR(VLOOKUP(B4870,Table14[],2,0),"")</f>
        <v/>
      </c>
      <c r="E4870" s="4"/>
      <c r="H4870" s="41" t="str">
        <f>IFERROR(VLOOKUP(Table49[[#This Row],[ITEM CODE]],Table2[[Item Code]:[Master Name]],2,0),"")</f>
        <v/>
      </c>
      <c r="I4870" s="41"/>
      <c r="J4870" s="65" t="str">
        <f>IFERROR(VLOOKUP(Table49[[#This Row],[ITEM CODE]],Table2[[Item Code]:[Master Name]],3,0),"")</f>
        <v/>
      </c>
      <c r="K4870" s="1" t="str">
        <f>IFERROR(VLOOKUP(Table49[[#This Row],[ITEM CODE]],Table2[[Item Code]:[Master Name]],9,0),"")</f>
        <v/>
      </c>
      <c r="L4870" s="1" t="str">
        <f>IFERROR(VLOOKUP(Table49[[#This Row],[ITEM CODE]],Table2[[Item Code]:[Master Name]],8,0),"")</f>
        <v/>
      </c>
      <c r="M4870" s="41"/>
      <c r="N4870" s="66">
        <f>IFERROR(VLOOKUP(Table49[[#This Row],[ITEM CODE]],Table2[[#All],[Item Code]:[Unit Cost]],10,0),0)</f>
        <v>0</v>
      </c>
      <c r="O4870" s="134">
        <f>IFERROR(VLOOKUP(Table49[[#This Row],[ITEM CODE]],Table2[[#All],[Item Code]:[Unit Cost]],10,0),0)</f>
        <v>0</v>
      </c>
      <c r="P4870" s="56"/>
      <c r="Q4870" s="58"/>
      <c r="R4870" s="58">
        <f>Table49[[#This Row],[QUANTITY]]*Table49[[#This Row],[INV Prices]]</f>
        <v>0</v>
      </c>
      <c r="S4870" s="67"/>
      <c r="V4870" s="41"/>
      <c r="W4870" s="4" t="str">
        <f>IFERROR(VLOOKUP(Table49[[#This Row],[ITEM CODE]],Table2[[Item Code]:[Category ]],6,0),"")</f>
        <v/>
      </c>
      <c r="X4870" s="1" t="str">
        <f>IFERROR(VLOOKUP(Table49[[#This Row],[ITEM CODE]],Table2[[Item Code]:[Sub Category]],7,0),"")</f>
        <v/>
      </c>
      <c r="Y4870" s="68" t="str">
        <f>Table49[[#This Row],[PO Number]]&amp;COUNTIFS($E$5:E4870,E4870)</f>
        <v>0</v>
      </c>
    </row>
    <row r="4871" spans="1:25" ht="14.25" customHeight="1" x14ac:dyDescent="0.3">
      <c r="A4871" s="1" t="str">
        <f>IF(Table49[[#This Row],[ITEM NAME]]="","",ROW()-4)</f>
        <v/>
      </c>
      <c r="B4871" s="68"/>
      <c r="C4871" s="4" t="str">
        <f>IFERROR(VLOOKUP(B4871,Table14[],3,0),"")</f>
        <v/>
      </c>
      <c r="D4871" s="4" t="str">
        <f>IFERROR(VLOOKUP(B4871,Table14[],2,0),"")</f>
        <v/>
      </c>
      <c r="E4871" s="4"/>
      <c r="H4871" s="41" t="str">
        <f>IFERROR(VLOOKUP(Table49[[#This Row],[ITEM CODE]],Table2[[Item Code]:[Master Name]],2,0),"")</f>
        <v/>
      </c>
      <c r="I4871" s="41"/>
      <c r="J4871" s="65" t="str">
        <f>IFERROR(VLOOKUP(Table49[[#This Row],[ITEM CODE]],Table2[[Item Code]:[Master Name]],3,0),"")</f>
        <v/>
      </c>
      <c r="K4871" s="1" t="str">
        <f>IFERROR(VLOOKUP(Table49[[#This Row],[ITEM CODE]],Table2[[Item Code]:[Master Name]],9,0),"")</f>
        <v/>
      </c>
      <c r="L4871" s="1" t="str">
        <f>IFERROR(VLOOKUP(Table49[[#This Row],[ITEM CODE]],Table2[[Item Code]:[Master Name]],8,0),"")</f>
        <v/>
      </c>
      <c r="M4871" s="41"/>
      <c r="N4871" s="66">
        <f>IFERROR(VLOOKUP(Table49[[#This Row],[ITEM CODE]],Table2[[#All],[Item Code]:[Unit Cost]],10,0),0)</f>
        <v>0</v>
      </c>
      <c r="O4871" s="134">
        <f>IFERROR(VLOOKUP(Table49[[#This Row],[ITEM CODE]],Table2[[#All],[Item Code]:[Unit Cost]],10,0),0)</f>
        <v>0</v>
      </c>
      <c r="P4871" s="56"/>
      <c r="Q4871" s="58"/>
      <c r="R4871" s="58">
        <f>Table49[[#This Row],[QUANTITY]]*Table49[[#This Row],[INV Prices]]</f>
        <v>0</v>
      </c>
      <c r="S4871" s="67"/>
      <c r="V4871" s="41"/>
      <c r="W4871" s="4" t="str">
        <f>IFERROR(VLOOKUP(Table49[[#This Row],[ITEM CODE]],Table2[[Item Code]:[Category ]],6,0),"")</f>
        <v/>
      </c>
      <c r="X4871" s="1" t="str">
        <f>IFERROR(VLOOKUP(Table49[[#This Row],[ITEM CODE]],Table2[[Item Code]:[Sub Category]],7,0),"")</f>
        <v/>
      </c>
      <c r="Y4871" s="68" t="str">
        <f>Table49[[#This Row],[PO Number]]&amp;COUNTIFS($E$5:E4871,E4871)</f>
        <v>0</v>
      </c>
    </row>
    <row r="4872" spans="1:25" ht="14.25" customHeight="1" x14ac:dyDescent="0.3">
      <c r="A4872" s="1" t="str">
        <f>IF(Table49[[#This Row],[ITEM NAME]]="","",ROW()-4)</f>
        <v/>
      </c>
      <c r="B4872" s="68"/>
      <c r="C4872" s="4" t="str">
        <f>IFERROR(VLOOKUP(B4872,Table14[],3,0),"")</f>
        <v/>
      </c>
      <c r="D4872" s="4" t="str">
        <f>IFERROR(VLOOKUP(B4872,Table14[],2,0),"")</f>
        <v/>
      </c>
      <c r="E4872" s="4"/>
      <c r="H4872" s="41" t="str">
        <f>IFERROR(VLOOKUP(Table49[[#This Row],[ITEM CODE]],Table2[[Item Code]:[Master Name]],2,0),"")</f>
        <v/>
      </c>
      <c r="I4872" s="41"/>
      <c r="J4872" s="65" t="str">
        <f>IFERROR(VLOOKUP(Table49[[#This Row],[ITEM CODE]],Table2[[Item Code]:[Master Name]],3,0),"")</f>
        <v/>
      </c>
      <c r="K4872" s="1" t="str">
        <f>IFERROR(VLOOKUP(Table49[[#This Row],[ITEM CODE]],Table2[[Item Code]:[Master Name]],9,0),"")</f>
        <v/>
      </c>
      <c r="L4872" s="1" t="str">
        <f>IFERROR(VLOOKUP(Table49[[#This Row],[ITEM CODE]],Table2[[Item Code]:[Master Name]],8,0),"")</f>
        <v/>
      </c>
      <c r="M4872" s="41"/>
      <c r="N4872" s="66">
        <f>IFERROR(VLOOKUP(Table49[[#This Row],[ITEM CODE]],Table2[[#All],[Item Code]:[Unit Cost]],10,0),0)</f>
        <v>0</v>
      </c>
      <c r="O4872" s="134">
        <f>IFERROR(VLOOKUP(Table49[[#This Row],[ITEM CODE]],Table2[[#All],[Item Code]:[Unit Cost]],10,0),0)</f>
        <v>0</v>
      </c>
      <c r="P4872" s="56"/>
      <c r="Q4872" s="58"/>
      <c r="R4872" s="58">
        <f>Table49[[#This Row],[QUANTITY]]*Table49[[#This Row],[INV Prices]]</f>
        <v>0</v>
      </c>
      <c r="S4872" s="67"/>
      <c r="V4872" s="41"/>
      <c r="W4872" s="4" t="str">
        <f>IFERROR(VLOOKUP(Table49[[#This Row],[ITEM CODE]],Table2[[Item Code]:[Category ]],6,0),"")</f>
        <v/>
      </c>
      <c r="X4872" s="1" t="str">
        <f>IFERROR(VLOOKUP(Table49[[#This Row],[ITEM CODE]],Table2[[Item Code]:[Sub Category]],7,0),"")</f>
        <v/>
      </c>
      <c r="Y4872" s="68" t="str">
        <f>Table49[[#This Row],[PO Number]]&amp;COUNTIFS($E$5:E4872,E4872)</f>
        <v>0</v>
      </c>
    </row>
    <row r="4873" spans="1:25" ht="14.25" customHeight="1" x14ac:dyDescent="0.3">
      <c r="A4873" s="1" t="str">
        <f>IF(Table49[[#This Row],[ITEM NAME]]="","",ROW()-4)</f>
        <v/>
      </c>
      <c r="B4873" s="68"/>
      <c r="C4873" s="4" t="str">
        <f>IFERROR(VLOOKUP(B4873,Table14[],3,0),"")</f>
        <v/>
      </c>
      <c r="D4873" s="4" t="str">
        <f>IFERROR(VLOOKUP(B4873,Table14[],2,0),"")</f>
        <v/>
      </c>
      <c r="E4873" s="4"/>
      <c r="H4873" s="41" t="str">
        <f>IFERROR(VLOOKUP(Table49[[#This Row],[ITEM CODE]],Table2[[Item Code]:[Master Name]],2,0),"")</f>
        <v/>
      </c>
      <c r="I4873" s="41"/>
      <c r="J4873" s="65" t="str">
        <f>IFERROR(VLOOKUP(Table49[[#This Row],[ITEM CODE]],Table2[[Item Code]:[Master Name]],3,0),"")</f>
        <v/>
      </c>
      <c r="K4873" s="1" t="str">
        <f>IFERROR(VLOOKUP(Table49[[#This Row],[ITEM CODE]],Table2[[Item Code]:[Master Name]],9,0),"")</f>
        <v/>
      </c>
      <c r="L4873" s="1" t="str">
        <f>IFERROR(VLOOKUP(Table49[[#This Row],[ITEM CODE]],Table2[[Item Code]:[Master Name]],8,0),"")</f>
        <v/>
      </c>
      <c r="M4873" s="41"/>
      <c r="N4873" s="66">
        <f>IFERROR(VLOOKUP(Table49[[#This Row],[ITEM CODE]],Table2[[#All],[Item Code]:[Unit Cost]],10,0),0)</f>
        <v>0</v>
      </c>
      <c r="O4873" s="134">
        <f>IFERROR(VLOOKUP(Table49[[#This Row],[ITEM CODE]],Table2[[#All],[Item Code]:[Unit Cost]],10,0),0)</f>
        <v>0</v>
      </c>
      <c r="P4873" s="56"/>
      <c r="Q4873" s="58"/>
      <c r="R4873" s="58">
        <f>Table49[[#This Row],[QUANTITY]]*Table49[[#This Row],[INV Prices]]</f>
        <v>0</v>
      </c>
      <c r="S4873" s="67"/>
      <c r="V4873" s="41"/>
      <c r="W4873" s="4" t="str">
        <f>IFERROR(VLOOKUP(Table49[[#This Row],[ITEM CODE]],Table2[[Item Code]:[Category ]],6,0),"")</f>
        <v/>
      </c>
      <c r="X4873" s="1" t="str">
        <f>IFERROR(VLOOKUP(Table49[[#This Row],[ITEM CODE]],Table2[[Item Code]:[Sub Category]],7,0),"")</f>
        <v/>
      </c>
      <c r="Y4873" s="68" t="str">
        <f>Table49[[#This Row],[PO Number]]&amp;COUNTIFS($E$5:E4873,E4873)</f>
        <v>0</v>
      </c>
    </row>
    <row r="4874" spans="1:25" ht="14.25" customHeight="1" x14ac:dyDescent="0.3">
      <c r="A4874" s="1" t="str">
        <f>IF(Table49[[#This Row],[ITEM NAME]]="","",ROW()-4)</f>
        <v/>
      </c>
      <c r="B4874" s="68"/>
      <c r="C4874" s="4" t="str">
        <f>IFERROR(VLOOKUP(B4874,Table14[],3,0),"")</f>
        <v/>
      </c>
      <c r="D4874" s="4" t="str">
        <f>IFERROR(VLOOKUP(B4874,Table14[],2,0),"")</f>
        <v/>
      </c>
      <c r="E4874" s="4"/>
      <c r="H4874" s="41" t="str">
        <f>IFERROR(VLOOKUP(Table49[[#This Row],[ITEM CODE]],Table2[[Item Code]:[Master Name]],2,0),"")</f>
        <v/>
      </c>
      <c r="I4874" s="41"/>
      <c r="J4874" s="65" t="str">
        <f>IFERROR(VLOOKUP(Table49[[#This Row],[ITEM CODE]],Table2[[Item Code]:[Master Name]],3,0),"")</f>
        <v/>
      </c>
      <c r="K4874" s="1" t="str">
        <f>IFERROR(VLOOKUP(Table49[[#This Row],[ITEM CODE]],Table2[[Item Code]:[Master Name]],9,0),"")</f>
        <v/>
      </c>
      <c r="L4874" s="1" t="str">
        <f>IFERROR(VLOOKUP(Table49[[#This Row],[ITEM CODE]],Table2[[Item Code]:[Master Name]],8,0),"")</f>
        <v/>
      </c>
      <c r="M4874" s="41"/>
      <c r="N4874" s="66">
        <f>IFERROR(VLOOKUP(Table49[[#This Row],[ITEM CODE]],Table2[[#All],[Item Code]:[Unit Cost]],10,0),0)</f>
        <v>0</v>
      </c>
      <c r="O4874" s="134">
        <f>IFERROR(VLOOKUP(Table49[[#This Row],[ITEM CODE]],Table2[[#All],[Item Code]:[Unit Cost]],10,0),0)</f>
        <v>0</v>
      </c>
      <c r="P4874" s="56"/>
      <c r="Q4874" s="58"/>
      <c r="R4874" s="58">
        <f>Table49[[#This Row],[QUANTITY]]*Table49[[#This Row],[INV Prices]]</f>
        <v>0</v>
      </c>
      <c r="S4874" s="67"/>
      <c r="V4874" s="41"/>
      <c r="W4874" s="4" t="str">
        <f>IFERROR(VLOOKUP(Table49[[#This Row],[ITEM CODE]],Table2[[Item Code]:[Category ]],6,0),"")</f>
        <v/>
      </c>
      <c r="X4874" s="1" t="str">
        <f>IFERROR(VLOOKUP(Table49[[#This Row],[ITEM CODE]],Table2[[Item Code]:[Sub Category]],7,0),"")</f>
        <v/>
      </c>
      <c r="Y4874" s="68" t="str">
        <f>Table49[[#This Row],[PO Number]]&amp;COUNTIFS($E$5:E4874,E4874)</f>
        <v>0</v>
      </c>
    </row>
    <row r="4875" spans="1:25" ht="14.25" customHeight="1" x14ac:dyDescent="0.3">
      <c r="A4875" s="1" t="str">
        <f>IF(Table49[[#This Row],[ITEM NAME]]="","",ROW()-4)</f>
        <v/>
      </c>
      <c r="B4875" s="68"/>
      <c r="C4875" s="4" t="str">
        <f>IFERROR(VLOOKUP(B4875,Table14[],3,0),"")</f>
        <v/>
      </c>
      <c r="D4875" s="4" t="str">
        <f>IFERROR(VLOOKUP(B4875,Table14[],2,0),"")</f>
        <v/>
      </c>
      <c r="E4875" s="4"/>
      <c r="H4875" s="41" t="str">
        <f>IFERROR(VLOOKUP(Table49[[#This Row],[ITEM CODE]],Table2[[Item Code]:[Master Name]],2,0),"")</f>
        <v/>
      </c>
      <c r="I4875" s="41"/>
      <c r="J4875" s="65" t="str">
        <f>IFERROR(VLOOKUP(Table49[[#This Row],[ITEM CODE]],Table2[[Item Code]:[Master Name]],3,0),"")</f>
        <v/>
      </c>
      <c r="K4875" s="1" t="str">
        <f>IFERROR(VLOOKUP(Table49[[#This Row],[ITEM CODE]],Table2[[Item Code]:[Master Name]],9,0),"")</f>
        <v/>
      </c>
      <c r="L4875" s="1" t="str">
        <f>IFERROR(VLOOKUP(Table49[[#This Row],[ITEM CODE]],Table2[[Item Code]:[Master Name]],8,0),"")</f>
        <v/>
      </c>
      <c r="M4875" s="41"/>
      <c r="N4875" s="66">
        <f>IFERROR(VLOOKUP(Table49[[#This Row],[ITEM CODE]],Table2[[#All],[Item Code]:[Unit Cost]],10,0),0)</f>
        <v>0</v>
      </c>
      <c r="O4875" s="134">
        <f>IFERROR(VLOOKUP(Table49[[#This Row],[ITEM CODE]],Table2[[#All],[Item Code]:[Unit Cost]],10,0),0)</f>
        <v>0</v>
      </c>
      <c r="P4875" s="56"/>
      <c r="Q4875" s="58"/>
      <c r="R4875" s="58">
        <f>Table49[[#This Row],[QUANTITY]]*Table49[[#This Row],[INV Prices]]</f>
        <v>0</v>
      </c>
      <c r="S4875" s="67"/>
      <c r="V4875" s="41"/>
      <c r="W4875" s="4" t="str">
        <f>IFERROR(VLOOKUP(Table49[[#This Row],[ITEM CODE]],Table2[[Item Code]:[Category ]],6,0),"")</f>
        <v/>
      </c>
      <c r="X4875" s="1" t="str">
        <f>IFERROR(VLOOKUP(Table49[[#This Row],[ITEM CODE]],Table2[[Item Code]:[Sub Category]],7,0),"")</f>
        <v/>
      </c>
      <c r="Y4875" s="68" t="str">
        <f>Table49[[#This Row],[PO Number]]&amp;COUNTIFS($E$5:E4875,E4875)</f>
        <v>0</v>
      </c>
    </row>
    <row r="4876" spans="1:25" ht="14.25" customHeight="1" x14ac:dyDescent="0.3">
      <c r="A4876" s="1" t="str">
        <f>IF(Table49[[#This Row],[ITEM NAME]]="","",ROW()-4)</f>
        <v/>
      </c>
      <c r="B4876" s="68"/>
      <c r="C4876" s="4" t="str">
        <f>IFERROR(VLOOKUP(B4876,Table14[],3,0),"")</f>
        <v/>
      </c>
      <c r="D4876" s="4" t="str">
        <f>IFERROR(VLOOKUP(B4876,Table14[],2,0),"")</f>
        <v/>
      </c>
      <c r="E4876" s="4"/>
      <c r="H4876" s="41" t="str">
        <f>IFERROR(VLOOKUP(Table49[[#This Row],[ITEM CODE]],Table2[[Item Code]:[Master Name]],2,0),"")</f>
        <v/>
      </c>
      <c r="I4876" s="41"/>
      <c r="J4876" s="65" t="str">
        <f>IFERROR(VLOOKUP(Table49[[#This Row],[ITEM CODE]],Table2[[Item Code]:[Master Name]],3,0),"")</f>
        <v/>
      </c>
      <c r="K4876" s="1" t="str">
        <f>IFERROR(VLOOKUP(Table49[[#This Row],[ITEM CODE]],Table2[[Item Code]:[Master Name]],9,0),"")</f>
        <v/>
      </c>
      <c r="L4876" s="1" t="str">
        <f>IFERROR(VLOOKUP(Table49[[#This Row],[ITEM CODE]],Table2[[Item Code]:[Master Name]],8,0),"")</f>
        <v/>
      </c>
      <c r="M4876" s="41"/>
      <c r="N4876" s="66">
        <f>IFERROR(VLOOKUP(Table49[[#This Row],[ITEM CODE]],Table2[[#All],[Item Code]:[Unit Cost]],10,0),0)</f>
        <v>0</v>
      </c>
      <c r="O4876" s="134">
        <f>IFERROR(VLOOKUP(Table49[[#This Row],[ITEM CODE]],Table2[[#All],[Item Code]:[Unit Cost]],10,0),0)</f>
        <v>0</v>
      </c>
      <c r="P4876" s="56"/>
      <c r="Q4876" s="58"/>
      <c r="R4876" s="58">
        <f>Table49[[#This Row],[QUANTITY]]*Table49[[#This Row],[INV Prices]]</f>
        <v>0</v>
      </c>
      <c r="S4876" s="67"/>
      <c r="V4876" s="41"/>
      <c r="W4876" s="4" t="str">
        <f>IFERROR(VLOOKUP(Table49[[#This Row],[ITEM CODE]],Table2[[Item Code]:[Category ]],6,0),"")</f>
        <v/>
      </c>
      <c r="X4876" s="1" t="str">
        <f>IFERROR(VLOOKUP(Table49[[#This Row],[ITEM CODE]],Table2[[Item Code]:[Sub Category]],7,0),"")</f>
        <v/>
      </c>
      <c r="Y4876" s="68" t="str">
        <f>Table49[[#This Row],[PO Number]]&amp;COUNTIFS($E$5:E4876,E4876)</f>
        <v>0</v>
      </c>
    </row>
    <row r="4877" spans="1:25" ht="14.25" customHeight="1" x14ac:dyDescent="0.3">
      <c r="A4877" s="1" t="str">
        <f>IF(Table49[[#This Row],[ITEM NAME]]="","",ROW()-4)</f>
        <v/>
      </c>
      <c r="B4877" s="68"/>
      <c r="C4877" s="4" t="str">
        <f>IFERROR(VLOOKUP(B4877,Table14[],3,0),"")</f>
        <v/>
      </c>
      <c r="D4877" s="4" t="str">
        <f>IFERROR(VLOOKUP(B4877,Table14[],2,0),"")</f>
        <v/>
      </c>
      <c r="E4877" s="4"/>
      <c r="H4877" s="41" t="str">
        <f>IFERROR(VLOOKUP(Table49[[#This Row],[ITEM CODE]],Table2[[Item Code]:[Master Name]],2,0),"")</f>
        <v/>
      </c>
      <c r="I4877" s="41"/>
      <c r="J4877" s="65" t="str">
        <f>IFERROR(VLOOKUP(Table49[[#This Row],[ITEM CODE]],Table2[[Item Code]:[Master Name]],3,0),"")</f>
        <v/>
      </c>
      <c r="K4877" s="1" t="str">
        <f>IFERROR(VLOOKUP(Table49[[#This Row],[ITEM CODE]],Table2[[Item Code]:[Master Name]],9,0),"")</f>
        <v/>
      </c>
      <c r="L4877" s="1" t="str">
        <f>IFERROR(VLOOKUP(Table49[[#This Row],[ITEM CODE]],Table2[[Item Code]:[Master Name]],8,0),"")</f>
        <v/>
      </c>
      <c r="M4877" s="41"/>
      <c r="N4877" s="66">
        <f>IFERROR(VLOOKUP(Table49[[#This Row],[ITEM CODE]],Table2[[#All],[Item Code]:[Unit Cost]],10,0),0)</f>
        <v>0</v>
      </c>
      <c r="O4877" s="134">
        <f>IFERROR(VLOOKUP(Table49[[#This Row],[ITEM CODE]],Table2[[#All],[Item Code]:[Unit Cost]],10,0),0)</f>
        <v>0</v>
      </c>
      <c r="P4877" s="56"/>
      <c r="Q4877" s="58"/>
      <c r="R4877" s="58">
        <f>Table49[[#This Row],[QUANTITY]]*Table49[[#This Row],[INV Prices]]</f>
        <v>0</v>
      </c>
      <c r="S4877" s="67"/>
      <c r="V4877" s="41"/>
      <c r="W4877" s="4" t="str">
        <f>IFERROR(VLOOKUP(Table49[[#This Row],[ITEM CODE]],Table2[[Item Code]:[Category ]],6,0),"")</f>
        <v/>
      </c>
      <c r="X4877" s="1" t="str">
        <f>IFERROR(VLOOKUP(Table49[[#This Row],[ITEM CODE]],Table2[[Item Code]:[Sub Category]],7,0),"")</f>
        <v/>
      </c>
      <c r="Y4877" s="68" t="str">
        <f>Table49[[#This Row],[PO Number]]&amp;COUNTIFS($E$5:E4877,E4877)</f>
        <v>0</v>
      </c>
    </row>
    <row r="4878" spans="1:25" ht="14.25" customHeight="1" x14ac:dyDescent="0.3">
      <c r="A4878" s="1" t="str">
        <f>IF(Table49[[#This Row],[ITEM NAME]]="","",ROW()-4)</f>
        <v/>
      </c>
      <c r="B4878" s="68"/>
      <c r="C4878" s="4" t="str">
        <f>IFERROR(VLOOKUP(B4878,Table14[],3,0),"")</f>
        <v/>
      </c>
      <c r="D4878" s="4" t="str">
        <f>IFERROR(VLOOKUP(B4878,Table14[],2,0),"")</f>
        <v/>
      </c>
      <c r="E4878" s="4"/>
      <c r="H4878" s="41" t="str">
        <f>IFERROR(VLOOKUP(Table49[[#This Row],[ITEM CODE]],Table2[[Item Code]:[Master Name]],2,0),"")</f>
        <v/>
      </c>
      <c r="I4878" s="41"/>
      <c r="J4878" s="65" t="str">
        <f>IFERROR(VLOOKUP(Table49[[#This Row],[ITEM CODE]],Table2[[Item Code]:[Master Name]],3,0),"")</f>
        <v/>
      </c>
      <c r="K4878" s="1" t="str">
        <f>IFERROR(VLOOKUP(Table49[[#This Row],[ITEM CODE]],Table2[[Item Code]:[Master Name]],9,0),"")</f>
        <v/>
      </c>
      <c r="L4878" s="1" t="str">
        <f>IFERROR(VLOOKUP(Table49[[#This Row],[ITEM CODE]],Table2[[Item Code]:[Master Name]],8,0),"")</f>
        <v/>
      </c>
      <c r="M4878" s="41"/>
      <c r="N4878" s="66">
        <f>IFERROR(VLOOKUP(Table49[[#This Row],[ITEM CODE]],Table2[[#All],[Item Code]:[Unit Cost]],10,0),0)</f>
        <v>0</v>
      </c>
      <c r="O4878" s="134">
        <f>IFERROR(VLOOKUP(Table49[[#This Row],[ITEM CODE]],Table2[[#All],[Item Code]:[Unit Cost]],10,0),0)</f>
        <v>0</v>
      </c>
      <c r="P4878" s="56"/>
      <c r="Q4878" s="58"/>
      <c r="R4878" s="58">
        <f>Table49[[#This Row],[QUANTITY]]*Table49[[#This Row],[INV Prices]]</f>
        <v>0</v>
      </c>
      <c r="S4878" s="67"/>
      <c r="V4878" s="41"/>
      <c r="W4878" s="4" t="str">
        <f>IFERROR(VLOOKUP(Table49[[#This Row],[ITEM CODE]],Table2[[Item Code]:[Category ]],6,0),"")</f>
        <v/>
      </c>
      <c r="X4878" s="1" t="str">
        <f>IFERROR(VLOOKUP(Table49[[#This Row],[ITEM CODE]],Table2[[Item Code]:[Sub Category]],7,0),"")</f>
        <v/>
      </c>
      <c r="Y4878" s="68" t="str">
        <f>Table49[[#This Row],[PO Number]]&amp;COUNTIFS($E$5:E4878,E4878)</f>
        <v>0</v>
      </c>
    </row>
    <row r="4879" spans="1:25" ht="14.25" customHeight="1" x14ac:dyDescent="0.3">
      <c r="A4879" s="1" t="str">
        <f>IF(Table49[[#This Row],[ITEM NAME]]="","",ROW()-4)</f>
        <v/>
      </c>
      <c r="B4879" s="68"/>
      <c r="C4879" s="4" t="str">
        <f>IFERROR(VLOOKUP(B4879,Table14[],3,0),"")</f>
        <v/>
      </c>
      <c r="D4879" s="4" t="str">
        <f>IFERROR(VLOOKUP(B4879,Table14[],2,0),"")</f>
        <v/>
      </c>
      <c r="E4879" s="4"/>
      <c r="H4879" s="41" t="str">
        <f>IFERROR(VLOOKUP(Table49[[#This Row],[ITEM CODE]],Table2[[Item Code]:[Master Name]],2,0),"")</f>
        <v/>
      </c>
      <c r="I4879" s="41"/>
      <c r="J4879" s="65" t="str">
        <f>IFERROR(VLOOKUP(Table49[[#This Row],[ITEM CODE]],Table2[[Item Code]:[Master Name]],3,0),"")</f>
        <v/>
      </c>
      <c r="K4879" s="1" t="str">
        <f>IFERROR(VLOOKUP(Table49[[#This Row],[ITEM CODE]],Table2[[Item Code]:[Master Name]],9,0),"")</f>
        <v/>
      </c>
      <c r="L4879" s="1" t="str">
        <f>IFERROR(VLOOKUP(Table49[[#This Row],[ITEM CODE]],Table2[[Item Code]:[Master Name]],8,0),"")</f>
        <v/>
      </c>
      <c r="M4879" s="41"/>
      <c r="N4879" s="66">
        <f>IFERROR(VLOOKUP(Table49[[#This Row],[ITEM CODE]],Table2[[#All],[Item Code]:[Unit Cost]],10,0),0)</f>
        <v>0</v>
      </c>
      <c r="O4879" s="134">
        <f>IFERROR(VLOOKUP(Table49[[#This Row],[ITEM CODE]],Table2[[#All],[Item Code]:[Unit Cost]],10,0),0)</f>
        <v>0</v>
      </c>
      <c r="P4879" s="56"/>
      <c r="Q4879" s="58"/>
      <c r="R4879" s="58">
        <f>Table49[[#This Row],[QUANTITY]]*Table49[[#This Row],[INV Prices]]</f>
        <v>0</v>
      </c>
      <c r="S4879" s="67"/>
      <c r="V4879" s="41"/>
      <c r="W4879" s="4" t="str">
        <f>IFERROR(VLOOKUP(Table49[[#This Row],[ITEM CODE]],Table2[[Item Code]:[Category ]],6,0),"")</f>
        <v/>
      </c>
      <c r="X4879" s="1" t="str">
        <f>IFERROR(VLOOKUP(Table49[[#This Row],[ITEM CODE]],Table2[[Item Code]:[Sub Category]],7,0),"")</f>
        <v/>
      </c>
      <c r="Y4879" s="68" t="str">
        <f>Table49[[#This Row],[PO Number]]&amp;COUNTIFS($E$5:E4879,E4879)</f>
        <v>0</v>
      </c>
    </row>
    <row r="4880" spans="1:25" ht="14.25" customHeight="1" x14ac:dyDescent="0.3">
      <c r="A4880" s="1" t="str">
        <f>IF(Table49[[#This Row],[ITEM NAME]]="","",ROW()-4)</f>
        <v/>
      </c>
      <c r="B4880" s="68"/>
      <c r="C4880" s="4" t="str">
        <f>IFERROR(VLOOKUP(B4880,Table14[],3,0),"")</f>
        <v/>
      </c>
      <c r="D4880" s="4" t="str">
        <f>IFERROR(VLOOKUP(B4880,Table14[],2,0),"")</f>
        <v/>
      </c>
      <c r="E4880" s="4"/>
      <c r="H4880" s="41" t="str">
        <f>IFERROR(VLOOKUP(Table49[[#This Row],[ITEM CODE]],Table2[[Item Code]:[Master Name]],2,0),"")</f>
        <v/>
      </c>
      <c r="I4880" s="41"/>
      <c r="J4880" s="65" t="str">
        <f>IFERROR(VLOOKUP(Table49[[#This Row],[ITEM CODE]],Table2[[Item Code]:[Master Name]],3,0),"")</f>
        <v/>
      </c>
      <c r="K4880" s="1" t="str">
        <f>IFERROR(VLOOKUP(Table49[[#This Row],[ITEM CODE]],Table2[[Item Code]:[Master Name]],9,0),"")</f>
        <v/>
      </c>
      <c r="L4880" s="1" t="str">
        <f>IFERROR(VLOOKUP(Table49[[#This Row],[ITEM CODE]],Table2[[Item Code]:[Master Name]],8,0),"")</f>
        <v/>
      </c>
      <c r="M4880" s="41"/>
      <c r="N4880" s="66">
        <f>IFERROR(VLOOKUP(Table49[[#This Row],[ITEM CODE]],Table2[[#All],[Item Code]:[Unit Cost]],10,0),0)</f>
        <v>0</v>
      </c>
      <c r="O4880" s="134">
        <f>IFERROR(VLOOKUP(Table49[[#This Row],[ITEM CODE]],Table2[[#All],[Item Code]:[Unit Cost]],10,0),0)</f>
        <v>0</v>
      </c>
      <c r="P4880" s="56"/>
      <c r="Q4880" s="58"/>
      <c r="R4880" s="58">
        <f>Table49[[#This Row],[QUANTITY]]*Table49[[#This Row],[INV Prices]]</f>
        <v>0</v>
      </c>
      <c r="S4880" s="67"/>
      <c r="V4880" s="41"/>
      <c r="W4880" s="4" t="str">
        <f>IFERROR(VLOOKUP(Table49[[#This Row],[ITEM CODE]],Table2[[Item Code]:[Category ]],6,0),"")</f>
        <v/>
      </c>
      <c r="X4880" s="1" t="str">
        <f>IFERROR(VLOOKUP(Table49[[#This Row],[ITEM CODE]],Table2[[Item Code]:[Sub Category]],7,0),"")</f>
        <v/>
      </c>
      <c r="Y4880" s="68" t="str">
        <f>Table49[[#This Row],[PO Number]]&amp;COUNTIFS($E$5:E4880,E4880)</f>
        <v>0</v>
      </c>
    </row>
    <row r="4881" spans="1:25" ht="14.25" customHeight="1" x14ac:dyDescent="0.3">
      <c r="A4881" s="1" t="str">
        <f>IF(Table49[[#This Row],[ITEM NAME]]="","",ROW()-4)</f>
        <v/>
      </c>
      <c r="B4881" s="68"/>
      <c r="C4881" s="4" t="str">
        <f>IFERROR(VLOOKUP(B4881,Table14[],3,0),"")</f>
        <v/>
      </c>
      <c r="D4881" s="4" t="str">
        <f>IFERROR(VLOOKUP(B4881,Table14[],2,0),"")</f>
        <v/>
      </c>
      <c r="E4881" s="4"/>
      <c r="H4881" s="41" t="str">
        <f>IFERROR(VLOOKUP(Table49[[#This Row],[ITEM CODE]],Table2[[Item Code]:[Master Name]],2,0),"")</f>
        <v/>
      </c>
      <c r="I4881" s="41"/>
      <c r="J4881" s="65" t="str">
        <f>IFERROR(VLOOKUP(Table49[[#This Row],[ITEM CODE]],Table2[[Item Code]:[Master Name]],3,0),"")</f>
        <v/>
      </c>
      <c r="K4881" s="1" t="str">
        <f>IFERROR(VLOOKUP(Table49[[#This Row],[ITEM CODE]],Table2[[Item Code]:[Master Name]],9,0),"")</f>
        <v/>
      </c>
      <c r="L4881" s="1" t="str">
        <f>IFERROR(VLOOKUP(Table49[[#This Row],[ITEM CODE]],Table2[[Item Code]:[Master Name]],8,0),"")</f>
        <v/>
      </c>
      <c r="M4881" s="41"/>
      <c r="N4881" s="66">
        <f>IFERROR(VLOOKUP(Table49[[#This Row],[ITEM CODE]],Table2[[#All],[Item Code]:[Unit Cost]],10,0),0)</f>
        <v>0</v>
      </c>
      <c r="O4881" s="134">
        <f>IFERROR(VLOOKUP(Table49[[#This Row],[ITEM CODE]],Table2[[#All],[Item Code]:[Unit Cost]],10,0),0)</f>
        <v>0</v>
      </c>
      <c r="P4881" s="56"/>
      <c r="Q4881" s="58"/>
      <c r="R4881" s="58">
        <f>Table49[[#This Row],[QUANTITY]]*Table49[[#This Row],[INV Prices]]</f>
        <v>0</v>
      </c>
      <c r="S4881" s="67"/>
      <c r="V4881" s="41"/>
      <c r="W4881" s="4" t="str">
        <f>IFERROR(VLOOKUP(Table49[[#This Row],[ITEM CODE]],Table2[[Item Code]:[Category ]],6,0),"")</f>
        <v/>
      </c>
      <c r="X4881" s="1" t="str">
        <f>IFERROR(VLOOKUP(Table49[[#This Row],[ITEM CODE]],Table2[[Item Code]:[Sub Category]],7,0),"")</f>
        <v/>
      </c>
      <c r="Y4881" s="68" t="str">
        <f>Table49[[#This Row],[PO Number]]&amp;COUNTIFS($E$5:E4881,E4881)</f>
        <v>0</v>
      </c>
    </row>
    <row r="4882" spans="1:25" ht="14.25" customHeight="1" x14ac:dyDescent="0.3">
      <c r="A4882" s="1" t="str">
        <f>IF(Table49[[#This Row],[ITEM NAME]]="","",ROW()-4)</f>
        <v/>
      </c>
      <c r="B4882" s="68"/>
      <c r="C4882" s="4" t="str">
        <f>IFERROR(VLOOKUP(B4882,Table14[],3,0),"")</f>
        <v/>
      </c>
      <c r="D4882" s="4" t="str">
        <f>IFERROR(VLOOKUP(B4882,Table14[],2,0),"")</f>
        <v/>
      </c>
      <c r="E4882" s="4"/>
      <c r="H4882" s="41" t="str">
        <f>IFERROR(VLOOKUP(Table49[[#This Row],[ITEM CODE]],Table2[[Item Code]:[Master Name]],2,0),"")</f>
        <v/>
      </c>
      <c r="I4882" s="41"/>
      <c r="J4882" s="65" t="str">
        <f>IFERROR(VLOOKUP(Table49[[#This Row],[ITEM CODE]],Table2[[Item Code]:[Master Name]],3,0),"")</f>
        <v/>
      </c>
      <c r="K4882" s="1" t="str">
        <f>IFERROR(VLOOKUP(Table49[[#This Row],[ITEM CODE]],Table2[[Item Code]:[Master Name]],9,0),"")</f>
        <v/>
      </c>
      <c r="L4882" s="1" t="str">
        <f>IFERROR(VLOOKUP(Table49[[#This Row],[ITEM CODE]],Table2[[Item Code]:[Master Name]],8,0),"")</f>
        <v/>
      </c>
      <c r="M4882" s="41"/>
      <c r="N4882" s="66">
        <f>IFERROR(VLOOKUP(Table49[[#This Row],[ITEM CODE]],Table2[[#All],[Item Code]:[Unit Cost]],10,0),0)</f>
        <v>0</v>
      </c>
      <c r="O4882" s="134">
        <f>IFERROR(VLOOKUP(Table49[[#This Row],[ITEM CODE]],Table2[[#All],[Item Code]:[Unit Cost]],10,0),0)</f>
        <v>0</v>
      </c>
      <c r="P4882" s="56"/>
      <c r="Q4882" s="58"/>
      <c r="R4882" s="58">
        <f>Table49[[#This Row],[QUANTITY]]*Table49[[#This Row],[INV Prices]]</f>
        <v>0</v>
      </c>
      <c r="S4882" s="67"/>
      <c r="V4882" s="41"/>
      <c r="W4882" s="4" t="str">
        <f>IFERROR(VLOOKUP(Table49[[#This Row],[ITEM CODE]],Table2[[Item Code]:[Category ]],6,0),"")</f>
        <v/>
      </c>
      <c r="X4882" s="1" t="str">
        <f>IFERROR(VLOOKUP(Table49[[#This Row],[ITEM CODE]],Table2[[Item Code]:[Sub Category]],7,0),"")</f>
        <v/>
      </c>
      <c r="Y4882" s="68" t="str">
        <f>Table49[[#This Row],[PO Number]]&amp;COUNTIFS($E$5:E4882,E4882)</f>
        <v>0</v>
      </c>
    </row>
    <row r="4883" spans="1:25" ht="14.25" customHeight="1" x14ac:dyDescent="0.3">
      <c r="A4883" s="1" t="str">
        <f>IF(Table49[[#This Row],[ITEM NAME]]="","",ROW()-4)</f>
        <v/>
      </c>
      <c r="B4883" s="68"/>
      <c r="C4883" s="4" t="str">
        <f>IFERROR(VLOOKUP(B4883,Table14[],3,0),"")</f>
        <v/>
      </c>
      <c r="D4883" s="4" t="str">
        <f>IFERROR(VLOOKUP(B4883,Table14[],2,0),"")</f>
        <v/>
      </c>
      <c r="E4883" s="4"/>
      <c r="H4883" s="41" t="str">
        <f>IFERROR(VLOOKUP(Table49[[#This Row],[ITEM CODE]],Table2[[Item Code]:[Master Name]],2,0),"")</f>
        <v/>
      </c>
      <c r="I4883" s="41"/>
      <c r="J4883" s="65" t="str">
        <f>IFERROR(VLOOKUP(Table49[[#This Row],[ITEM CODE]],Table2[[Item Code]:[Master Name]],3,0),"")</f>
        <v/>
      </c>
      <c r="K4883" s="1" t="str">
        <f>IFERROR(VLOOKUP(Table49[[#This Row],[ITEM CODE]],Table2[[Item Code]:[Master Name]],9,0),"")</f>
        <v/>
      </c>
      <c r="L4883" s="1" t="str">
        <f>IFERROR(VLOOKUP(Table49[[#This Row],[ITEM CODE]],Table2[[Item Code]:[Master Name]],8,0),"")</f>
        <v/>
      </c>
      <c r="M4883" s="41"/>
      <c r="N4883" s="66">
        <f>IFERROR(VLOOKUP(Table49[[#This Row],[ITEM CODE]],Table2[[#All],[Item Code]:[Unit Cost]],10,0),0)</f>
        <v>0</v>
      </c>
      <c r="O4883" s="134">
        <f>IFERROR(VLOOKUP(Table49[[#This Row],[ITEM CODE]],Table2[[#All],[Item Code]:[Unit Cost]],10,0),0)</f>
        <v>0</v>
      </c>
      <c r="P4883" s="56"/>
      <c r="Q4883" s="58"/>
      <c r="R4883" s="58">
        <f>Table49[[#This Row],[QUANTITY]]*Table49[[#This Row],[INV Prices]]</f>
        <v>0</v>
      </c>
      <c r="S4883" s="67"/>
      <c r="V4883" s="41"/>
      <c r="W4883" s="4" t="str">
        <f>IFERROR(VLOOKUP(Table49[[#This Row],[ITEM CODE]],Table2[[Item Code]:[Category ]],6,0),"")</f>
        <v/>
      </c>
      <c r="X4883" s="1" t="str">
        <f>IFERROR(VLOOKUP(Table49[[#This Row],[ITEM CODE]],Table2[[Item Code]:[Sub Category]],7,0),"")</f>
        <v/>
      </c>
      <c r="Y4883" s="68" t="str">
        <f>Table49[[#This Row],[PO Number]]&amp;COUNTIFS($E$5:E4883,E4883)</f>
        <v>0</v>
      </c>
    </row>
    <row r="4884" spans="1:25" ht="14.25" customHeight="1" x14ac:dyDescent="0.3">
      <c r="A4884" s="1" t="str">
        <f>IF(Table49[[#This Row],[ITEM NAME]]="","",ROW()-4)</f>
        <v/>
      </c>
      <c r="B4884" s="68"/>
      <c r="C4884" s="4" t="str">
        <f>IFERROR(VLOOKUP(B4884,Table14[],3,0),"")</f>
        <v/>
      </c>
      <c r="D4884" s="4" t="str">
        <f>IFERROR(VLOOKUP(B4884,Table14[],2,0),"")</f>
        <v/>
      </c>
      <c r="E4884" s="4"/>
      <c r="H4884" s="41" t="str">
        <f>IFERROR(VLOOKUP(Table49[[#This Row],[ITEM CODE]],Table2[[Item Code]:[Master Name]],2,0),"")</f>
        <v/>
      </c>
      <c r="I4884" s="41"/>
      <c r="J4884" s="65" t="str">
        <f>IFERROR(VLOOKUP(Table49[[#This Row],[ITEM CODE]],Table2[[Item Code]:[Master Name]],3,0),"")</f>
        <v/>
      </c>
      <c r="K4884" s="1" t="str">
        <f>IFERROR(VLOOKUP(Table49[[#This Row],[ITEM CODE]],Table2[[Item Code]:[Master Name]],9,0),"")</f>
        <v/>
      </c>
      <c r="L4884" s="1" t="str">
        <f>IFERROR(VLOOKUP(Table49[[#This Row],[ITEM CODE]],Table2[[Item Code]:[Master Name]],8,0),"")</f>
        <v/>
      </c>
      <c r="M4884" s="41"/>
      <c r="N4884" s="66">
        <f>IFERROR(VLOOKUP(Table49[[#This Row],[ITEM CODE]],Table2[[#All],[Item Code]:[Unit Cost]],10,0),0)</f>
        <v>0</v>
      </c>
      <c r="O4884" s="134">
        <f>IFERROR(VLOOKUP(Table49[[#This Row],[ITEM CODE]],Table2[[#All],[Item Code]:[Unit Cost]],10,0),0)</f>
        <v>0</v>
      </c>
      <c r="P4884" s="56"/>
      <c r="Q4884" s="58"/>
      <c r="R4884" s="58">
        <f>Table49[[#This Row],[QUANTITY]]*Table49[[#This Row],[INV Prices]]</f>
        <v>0</v>
      </c>
      <c r="S4884" s="67"/>
      <c r="V4884" s="41"/>
      <c r="W4884" s="4" t="str">
        <f>IFERROR(VLOOKUP(Table49[[#This Row],[ITEM CODE]],Table2[[Item Code]:[Category ]],6,0),"")</f>
        <v/>
      </c>
      <c r="X4884" s="1" t="str">
        <f>IFERROR(VLOOKUP(Table49[[#This Row],[ITEM CODE]],Table2[[Item Code]:[Sub Category]],7,0),"")</f>
        <v/>
      </c>
      <c r="Y4884" s="68" t="str">
        <f>Table49[[#This Row],[PO Number]]&amp;COUNTIFS($E$5:E4884,E4884)</f>
        <v>0</v>
      </c>
    </row>
    <row r="4885" spans="1:25" ht="14.25" customHeight="1" x14ac:dyDescent="0.3">
      <c r="A4885" s="1" t="str">
        <f>IF(Table49[[#This Row],[ITEM NAME]]="","",ROW()-4)</f>
        <v/>
      </c>
      <c r="B4885" s="68"/>
      <c r="C4885" s="4" t="str">
        <f>IFERROR(VLOOKUP(B4885,Table14[],3,0),"")</f>
        <v/>
      </c>
      <c r="D4885" s="4" t="str">
        <f>IFERROR(VLOOKUP(B4885,Table14[],2,0),"")</f>
        <v/>
      </c>
      <c r="E4885" s="4"/>
      <c r="H4885" s="41" t="str">
        <f>IFERROR(VLOOKUP(Table49[[#This Row],[ITEM CODE]],Table2[[Item Code]:[Master Name]],2,0),"")</f>
        <v/>
      </c>
      <c r="I4885" s="41"/>
      <c r="J4885" s="65" t="str">
        <f>IFERROR(VLOOKUP(Table49[[#This Row],[ITEM CODE]],Table2[[Item Code]:[Master Name]],3,0),"")</f>
        <v/>
      </c>
      <c r="K4885" s="1" t="str">
        <f>IFERROR(VLOOKUP(Table49[[#This Row],[ITEM CODE]],Table2[[Item Code]:[Master Name]],9,0),"")</f>
        <v/>
      </c>
      <c r="L4885" s="1" t="str">
        <f>IFERROR(VLOOKUP(Table49[[#This Row],[ITEM CODE]],Table2[[Item Code]:[Master Name]],8,0),"")</f>
        <v/>
      </c>
      <c r="M4885" s="41"/>
      <c r="N4885" s="66">
        <f>IFERROR(VLOOKUP(Table49[[#This Row],[ITEM CODE]],Table2[[#All],[Item Code]:[Unit Cost]],10,0),0)</f>
        <v>0</v>
      </c>
      <c r="O4885" s="134">
        <f>IFERROR(VLOOKUP(Table49[[#This Row],[ITEM CODE]],Table2[[#All],[Item Code]:[Unit Cost]],10,0),0)</f>
        <v>0</v>
      </c>
      <c r="P4885" s="56"/>
      <c r="Q4885" s="58"/>
      <c r="R4885" s="58">
        <f>Table49[[#This Row],[QUANTITY]]*Table49[[#This Row],[INV Prices]]</f>
        <v>0</v>
      </c>
      <c r="S4885" s="67"/>
      <c r="V4885" s="41"/>
      <c r="W4885" s="4" t="str">
        <f>IFERROR(VLOOKUP(Table49[[#This Row],[ITEM CODE]],Table2[[Item Code]:[Category ]],6,0),"")</f>
        <v/>
      </c>
      <c r="X4885" s="1" t="str">
        <f>IFERROR(VLOOKUP(Table49[[#This Row],[ITEM CODE]],Table2[[Item Code]:[Sub Category]],7,0),"")</f>
        <v/>
      </c>
      <c r="Y4885" s="68" t="str">
        <f>Table49[[#This Row],[PO Number]]&amp;COUNTIFS($E$5:E4885,E4885)</f>
        <v>0</v>
      </c>
    </row>
    <row r="4886" spans="1:25" ht="14.25" customHeight="1" x14ac:dyDescent="0.3">
      <c r="A4886" s="1" t="str">
        <f>IF(Table49[[#This Row],[ITEM NAME]]="","",ROW()-4)</f>
        <v/>
      </c>
      <c r="B4886" s="68"/>
      <c r="C4886" s="4" t="str">
        <f>IFERROR(VLOOKUP(B4886,Table14[],3,0),"")</f>
        <v/>
      </c>
      <c r="D4886" s="4" t="str">
        <f>IFERROR(VLOOKUP(B4886,Table14[],2,0),"")</f>
        <v/>
      </c>
      <c r="E4886" s="4"/>
      <c r="H4886" s="41" t="str">
        <f>IFERROR(VLOOKUP(Table49[[#This Row],[ITEM CODE]],Table2[[Item Code]:[Master Name]],2,0),"")</f>
        <v/>
      </c>
      <c r="I4886" s="41"/>
      <c r="J4886" s="65" t="str">
        <f>IFERROR(VLOOKUP(Table49[[#This Row],[ITEM CODE]],Table2[[Item Code]:[Master Name]],3,0),"")</f>
        <v/>
      </c>
      <c r="K4886" s="1" t="str">
        <f>IFERROR(VLOOKUP(Table49[[#This Row],[ITEM CODE]],Table2[[Item Code]:[Master Name]],9,0),"")</f>
        <v/>
      </c>
      <c r="L4886" s="1" t="str">
        <f>IFERROR(VLOOKUP(Table49[[#This Row],[ITEM CODE]],Table2[[Item Code]:[Master Name]],8,0),"")</f>
        <v/>
      </c>
      <c r="M4886" s="41"/>
      <c r="N4886" s="66">
        <f>IFERROR(VLOOKUP(Table49[[#This Row],[ITEM CODE]],Table2[[#All],[Item Code]:[Unit Cost]],10,0),0)</f>
        <v>0</v>
      </c>
      <c r="O4886" s="134">
        <f>IFERROR(VLOOKUP(Table49[[#This Row],[ITEM CODE]],Table2[[#All],[Item Code]:[Unit Cost]],10,0),0)</f>
        <v>0</v>
      </c>
      <c r="P4886" s="56"/>
      <c r="Q4886" s="58"/>
      <c r="R4886" s="58">
        <f>Table49[[#This Row],[QUANTITY]]*Table49[[#This Row],[INV Prices]]</f>
        <v>0</v>
      </c>
      <c r="S4886" s="67"/>
      <c r="V4886" s="41"/>
      <c r="W4886" s="4" t="str">
        <f>IFERROR(VLOOKUP(Table49[[#This Row],[ITEM CODE]],Table2[[Item Code]:[Category ]],6,0),"")</f>
        <v/>
      </c>
      <c r="X4886" s="1" t="str">
        <f>IFERROR(VLOOKUP(Table49[[#This Row],[ITEM CODE]],Table2[[Item Code]:[Sub Category]],7,0),"")</f>
        <v/>
      </c>
      <c r="Y4886" s="68" t="str">
        <f>Table49[[#This Row],[PO Number]]&amp;COUNTIFS($E$5:E4886,E4886)</f>
        <v>0</v>
      </c>
    </row>
    <row r="4887" spans="1:25" ht="14.25" customHeight="1" x14ac:dyDescent="0.3">
      <c r="A4887" s="1" t="str">
        <f>IF(Table49[[#This Row],[ITEM NAME]]="","",ROW()-4)</f>
        <v/>
      </c>
      <c r="B4887" s="68"/>
      <c r="C4887" s="4" t="str">
        <f>IFERROR(VLOOKUP(B4887,Table14[],3,0),"")</f>
        <v/>
      </c>
      <c r="D4887" s="4" t="str">
        <f>IFERROR(VLOOKUP(B4887,Table14[],2,0),"")</f>
        <v/>
      </c>
      <c r="E4887" s="4"/>
      <c r="H4887" s="41" t="str">
        <f>IFERROR(VLOOKUP(Table49[[#This Row],[ITEM CODE]],Table2[[Item Code]:[Master Name]],2,0),"")</f>
        <v/>
      </c>
      <c r="I4887" s="41"/>
      <c r="J4887" s="65" t="str">
        <f>IFERROR(VLOOKUP(Table49[[#This Row],[ITEM CODE]],Table2[[Item Code]:[Master Name]],3,0),"")</f>
        <v/>
      </c>
      <c r="K4887" s="1" t="str">
        <f>IFERROR(VLOOKUP(Table49[[#This Row],[ITEM CODE]],Table2[[Item Code]:[Master Name]],9,0),"")</f>
        <v/>
      </c>
      <c r="L4887" s="1" t="str">
        <f>IFERROR(VLOOKUP(Table49[[#This Row],[ITEM CODE]],Table2[[Item Code]:[Master Name]],8,0),"")</f>
        <v/>
      </c>
      <c r="M4887" s="41"/>
      <c r="N4887" s="66">
        <f>IFERROR(VLOOKUP(Table49[[#This Row],[ITEM CODE]],Table2[[#All],[Item Code]:[Unit Cost]],10,0),0)</f>
        <v>0</v>
      </c>
      <c r="O4887" s="134">
        <f>IFERROR(VLOOKUP(Table49[[#This Row],[ITEM CODE]],Table2[[#All],[Item Code]:[Unit Cost]],10,0),0)</f>
        <v>0</v>
      </c>
      <c r="P4887" s="56"/>
      <c r="Q4887" s="58"/>
      <c r="R4887" s="58">
        <f>Table49[[#This Row],[QUANTITY]]*Table49[[#This Row],[INV Prices]]</f>
        <v>0</v>
      </c>
      <c r="S4887" s="67"/>
      <c r="V4887" s="41"/>
      <c r="W4887" s="4" t="str">
        <f>IFERROR(VLOOKUP(Table49[[#This Row],[ITEM CODE]],Table2[[Item Code]:[Category ]],6,0),"")</f>
        <v/>
      </c>
      <c r="X4887" s="1" t="str">
        <f>IFERROR(VLOOKUP(Table49[[#This Row],[ITEM CODE]],Table2[[Item Code]:[Sub Category]],7,0),"")</f>
        <v/>
      </c>
      <c r="Y4887" s="68" t="str">
        <f>Table49[[#This Row],[PO Number]]&amp;COUNTIFS($E$5:E4887,E4887)</f>
        <v>0</v>
      </c>
    </row>
    <row r="4888" spans="1:25" ht="14.25" customHeight="1" x14ac:dyDescent="0.3">
      <c r="A4888" s="1" t="str">
        <f>IF(Table49[[#This Row],[ITEM NAME]]="","",ROW()-4)</f>
        <v/>
      </c>
      <c r="B4888" s="68"/>
      <c r="C4888" s="4" t="str">
        <f>IFERROR(VLOOKUP(B4888,Table14[],3,0),"")</f>
        <v/>
      </c>
      <c r="D4888" s="4" t="str">
        <f>IFERROR(VLOOKUP(B4888,Table14[],2,0),"")</f>
        <v/>
      </c>
      <c r="E4888" s="4"/>
      <c r="H4888" s="41" t="str">
        <f>IFERROR(VLOOKUP(Table49[[#This Row],[ITEM CODE]],Table2[[Item Code]:[Master Name]],2,0),"")</f>
        <v/>
      </c>
      <c r="I4888" s="41"/>
      <c r="J4888" s="65" t="str">
        <f>IFERROR(VLOOKUP(Table49[[#This Row],[ITEM CODE]],Table2[[Item Code]:[Master Name]],3,0),"")</f>
        <v/>
      </c>
      <c r="K4888" s="1" t="str">
        <f>IFERROR(VLOOKUP(Table49[[#This Row],[ITEM CODE]],Table2[[Item Code]:[Master Name]],9,0),"")</f>
        <v/>
      </c>
      <c r="L4888" s="1" t="str">
        <f>IFERROR(VLOOKUP(Table49[[#This Row],[ITEM CODE]],Table2[[Item Code]:[Master Name]],8,0),"")</f>
        <v/>
      </c>
      <c r="M4888" s="41"/>
      <c r="N4888" s="66">
        <f>IFERROR(VLOOKUP(Table49[[#This Row],[ITEM CODE]],Table2[[#All],[Item Code]:[Unit Cost]],10,0),0)</f>
        <v>0</v>
      </c>
      <c r="O4888" s="134">
        <f>IFERROR(VLOOKUP(Table49[[#This Row],[ITEM CODE]],Table2[[#All],[Item Code]:[Unit Cost]],10,0),0)</f>
        <v>0</v>
      </c>
      <c r="P4888" s="56"/>
      <c r="Q4888" s="58"/>
      <c r="R4888" s="58">
        <f>Table49[[#This Row],[QUANTITY]]*Table49[[#This Row],[INV Prices]]</f>
        <v>0</v>
      </c>
      <c r="S4888" s="67"/>
      <c r="V4888" s="41"/>
      <c r="W4888" s="4" t="str">
        <f>IFERROR(VLOOKUP(Table49[[#This Row],[ITEM CODE]],Table2[[Item Code]:[Category ]],6,0),"")</f>
        <v/>
      </c>
      <c r="X4888" s="1" t="str">
        <f>IFERROR(VLOOKUP(Table49[[#This Row],[ITEM CODE]],Table2[[Item Code]:[Sub Category]],7,0),"")</f>
        <v/>
      </c>
      <c r="Y4888" s="68" t="str">
        <f>Table49[[#This Row],[PO Number]]&amp;COUNTIFS($E$5:E4888,E4888)</f>
        <v>0</v>
      </c>
    </row>
    <row r="4889" spans="1:25" ht="14.25" customHeight="1" x14ac:dyDescent="0.3">
      <c r="A4889" s="1" t="str">
        <f>IF(Table49[[#This Row],[ITEM NAME]]="","",ROW()-4)</f>
        <v/>
      </c>
      <c r="B4889" s="68"/>
      <c r="C4889" s="4" t="str">
        <f>IFERROR(VLOOKUP(B4889,Table14[],3,0),"")</f>
        <v/>
      </c>
      <c r="D4889" s="4" t="str">
        <f>IFERROR(VLOOKUP(B4889,Table14[],2,0),"")</f>
        <v/>
      </c>
      <c r="E4889" s="4"/>
      <c r="H4889" s="41" t="str">
        <f>IFERROR(VLOOKUP(Table49[[#This Row],[ITEM CODE]],Table2[[Item Code]:[Master Name]],2,0),"")</f>
        <v/>
      </c>
      <c r="I4889" s="41"/>
      <c r="J4889" s="65" t="str">
        <f>IFERROR(VLOOKUP(Table49[[#This Row],[ITEM CODE]],Table2[[Item Code]:[Master Name]],3,0),"")</f>
        <v/>
      </c>
      <c r="K4889" s="1" t="str">
        <f>IFERROR(VLOOKUP(Table49[[#This Row],[ITEM CODE]],Table2[[Item Code]:[Master Name]],9,0),"")</f>
        <v/>
      </c>
      <c r="L4889" s="1" t="str">
        <f>IFERROR(VLOOKUP(Table49[[#This Row],[ITEM CODE]],Table2[[Item Code]:[Master Name]],8,0),"")</f>
        <v/>
      </c>
      <c r="M4889" s="41"/>
      <c r="N4889" s="66">
        <f>IFERROR(VLOOKUP(Table49[[#This Row],[ITEM CODE]],Table2[[#All],[Item Code]:[Unit Cost]],10,0),0)</f>
        <v>0</v>
      </c>
      <c r="O4889" s="134">
        <f>IFERROR(VLOOKUP(Table49[[#This Row],[ITEM CODE]],Table2[[#All],[Item Code]:[Unit Cost]],10,0),0)</f>
        <v>0</v>
      </c>
      <c r="P4889" s="56"/>
      <c r="Q4889" s="58"/>
      <c r="R4889" s="58">
        <f>Table49[[#This Row],[QUANTITY]]*Table49[[#This Row],[INV Prices]]</f>
        <v>0</v>
      </c>
      <c r="S4889" s="67"/>
      <c r="V4889" s="41"/>
      <c r="W4889" s="4" t="str">
        <f>IFERROR(VLOOKUP(Table49[[#This Row],[ITEM CODE]],Table2[[Item Code]:[Category ]],6,0),"")</f>
        <v/>
      </c>
      <c r="X4889" s="1" t="str">
        <f>IFERROR(VLOOKUP(Table49[[#This Row],[ITEM CODE]],Table2[[Item Code]:[Sub Category]],7,0),"")</f>
        <v/>
      </c>
      <c r="Y4889" s="68" t="str">
        <f>Table49[[#This Row],[PO Number]]&amp;COUNTIFS($E$5:E4889,E4889)</f>
        <v>0</v>
      </c>
    </row>
    <row r="4890" spans="1:25" ht="14.25" customHeight="1" x14ac:dyDescent="0.3">
      <c r="A4890" s="1" t="str">
        <f>IF(Table49[[#This Row],[ITEM NAME]]="","",ROW()-4)</f>
        <v/>
      </c>
      <c r="B4890" s="68"/>
      <c r="C4890" s="4" t="str">
        <f>IFERROR(VLOOKUP(B4890,Table14[],3,0),"")</f>
        <v/>
      </c>
      <c r="D4890" s="4" t="str">
        <f>IFERROR(VLOOKUP(B4890,Table14[],2,0),"")</f>
        <v/>
      </c>
      <c r="E4890" s="4"/>
      <c r="H4890" s="41" t="str">
        <f>IFERROR(VLOOKUP(Table49[[#This Row],[ITEM CODE]],Table2[[Item Code]:[Master Name]],2,0),"")</f>
        <v/>
      </c>
      <c r="I4890" s="41"/>
      <c r="J4890" s="65" t="str">
        <f>IFERROR(VLOOKUP(Table49[[#This Row],[ITEM CODE]],Table2[[Item Code]:[Master Name]],3,0),"")</f>
        <v/>
      </c>
      <c r="K4890" s="1" t="str">
        <f>IFERROR(VLOOKUP(Table49[[#This Row],[ITEM CODE]],Table2[[Item Code]:[Master Name]],9,0),"")</f>
        <v/>
      </c>
      <c r="L4890" s="1" t="str">
        <f>IFERROR(VLOOKUP(Table49[[#This Row],[ITEM CODE]],Table2[[Item Code]:[Master Name]],8,0),"")</f>
        <v/>
      </c>
      <c r="M4890" s="41"/>
      <c r="N4890" s="66">
        <f>IFERROR(VLOOKUP(Table49[[#This Row],[ITEM CODE]],Table2[[#All],[Item Code]:[Unit Cost]],10,0),0)</f>
        <v>0</v>
      </c>
      <c r="O4890" s="134">
        <f>IFERROR(VLOOKUP(Table49[[#This Row],[ITEM CODE]],Table2[[#All],[Item Code]:[Unit Cost]],10,0),0)</f>
        <v>0</v>
      </c>
      <c r="P4890" s="56"/>
      <c r="Q4890" s="58"/>
      <c r="R4890" s="58">
        <f>Table49[[#This Row],[QUANTITY]]*Table49[[#This Row],[INV Prices]]</f>
        <v>0</v>
      </c>
      <c r="S4890" s="67"/>
      <c r="V4890" s="41"/>
      <c r="W4890" s="4" t="str">
        <f>IFERROR(VLOOKUP(Table49[[#This Row],[ITEM CODE]],Table2[[Item Code]:[Category ]],6,0),"")</f>
        <v/>
      </c>
      <c r="X4890" s="1" t="str">
        <f>IFERROR(VLOOKUP(Table49[[#This Row],[ITEM CODE]],Table2[[Item Code]:[Sub Category]],7,0),"")</f>
        <v/>
      </c>
      <c r="Y4890" s="68" t="str">
        <f>Table49[[#This Row],[PO Number]]&amp;COUNTIFS($E$5:E4890,E4890)</f>
        <v>0</v>
      </c>
    </row>
    <row r="4891" spans="1:25" ht="14.25" customHeight="1" x14ac:dyDescent="0.3">
      <c r="A4891" s="1" t="str">
        <f>IF(Table49[[#This Row],[ITEM NAME]]="","",ROW()-4)</f>
        <v/>
      </c>
      <c r="B4891" s="68"/>
      <c r="C4891" s="4" t="str">
        <f>IFERROR(VLOOKUP(B4891,Table14[],3,0),"")</f>
        <v/>
      </c>
      <c r="D4891" s="4" t="str">
        <f>IFERROR(VLOOKUP(B4891,Table14[],2,0),"")</f>
        <v/>
      </c>
      <c r="E4891" s="4"/>
      <c r="H4891" s="41" t="str">
        <f>IFERROR(VLOOKUP(Table49[[#This Row],[ITEM CODE]],Table2[[Item Code]:[Master Name]],2,0),"")</f>
        <v/>
      </c>
      <c r="I4891" s="41"/>
      <c r="J4891" s="65" t="str">
        <f>IFERROR(VLOOKUP(Table49[[#This Row],[ITEM CODE]],Table2[[Item Code]:[Master Name]],3,0),"")</f>
        <v/>
      </c>
      <c r="K4891" s="1" t="str">
        <f>IFERROR(VLOOKUP(Table49[[#This Row],[ITEM CODE]],Table2[[Item Code]:[Master Name]],9,0),"")</f>
        <v/>
      </c>
      <c r="L4891" s="1" t="str">
        <f>IFERROR(VLOOKUP(Table49[[#This Row],[ITEM CODE]],Table2[[Item Code]:[Master Name]],8,0),"")</f>
        <v/>
      </c>
      <c r="M4891" s="41"/>
      <c r="N4891" s="66">
        <f>IFERROR(VLOOKUP(Table49[[#This Row],[ITEM CODE]],Table2[[#All],[Item Code]:[Unit Cost]],10,0),0)</f>
        <v>0</v>
      </c>
      <c r="O4891" s="134">
        <f>IFERROR(VLOOKUP(Table49[[#This Row],[ITEM CODE]],Table2[[#All],[Item Code]:[Unit Cost]],10,0),0)</f>
        <v>0</v>
      </c>
      <c r="P4891" s="56"/>
      <c r="Q4891" s="58"/>
      <c r="R4891" s="58">
        <f>Table49[[#This Row],[QUANTITY]]*Table49[[#This Row],[INV Prices]]</f>
        <v>0</v>
      </c>
      <c r="S4891" s="67"/>
      <c r="V4891" s="41"/>
      <c r="W4891" s="4" t="str">
        <f>IFERROR(VLOOKUP(Table49[[#This Row],[ITEM CODE]],Table2[[Item Code]:[Category ]],6,0),"")</f>
        <v/>
      </c>
      <c r="X4891" s="1" t="str">
        <f>IFERROR(VLOOKUP(Table49[[#This Row],[ITEM CODE]],Table2[[Item Code]:[Sub Category]],7,0),"")</f>
        <v/>
      </c>
      <c r="Y4891" s="68" t="str">
        <f>Table49[[#This Row],[PO Number]]&amp;COUNTIFS($E$5:E4891,E4891)</f>
        <v>0</v>
      </c>
    </row>
    <row r="4892" spans="1:25" ht="14.25" customHeight="1" x14ac:dyDescent="0.3">
      <c r="A4892" s="1" t="str">
        <f>IF(Table49[[#This Row],[ITEM NAME]]="","",ROW()-4)</f>
        <v/>
      </c>
      <c r="B4892" s="68"/>
      <c r="C4892" s="4" t="str">
        <f>IFERROR(VLOOKUP(B4892,Table14[],3,0),"")</f>
        <v/>
      </c>
      <c r="D4892" s="4" t="str">
        <f>IFERROR(VLOOKUP(B4892,Table14[],2,0),"")</f>
        <v/>
      </c>
      <c r="E4892" s="4"/>
      <c r="H4892" s="41" t="str">
        <f>IFERROR(VLOOKUP(Table49[[#This Row],[ITEM CODE]],Table2[[Item Code]:[Master Name]],2,0),"")</f>
        <v/>
      </c>
      <c r="I4892" s="41"/>
      <c r="J4892" s="65" t="str">
        <f>IFERROR(VLOOKUP(Table49[[#This Row],[ITEM CODE]],Table2[[Item Code]:[Master Name]],3,0),"")</f>
        <v/>
      </c>
      <c r="K4892" s="1" t="str">
        <f>IFERROR(VLOOKUP(Table49[[#This Row],[ITEM CODE]],Table2[[Item Code]:[Master Name]],9,0),"")</f>
        <v/>
      </c>
      <c r="L4892" s="1" t="str">
        <f>IFERROR(VLOOKUP(Table49[[#This Row],[ITEM CODE]],Table2[[Item Code]:[Master Name]],8,0),"")</f>
        <v/>
      </c>
      <c r="M4892" s="41"/>
      <c r="N4892" s="66">
        <f>IFERROR(VLOOKUP(Table49[[#This Row],[ITEM CODE]],Table2[[#All],[Item Code]:[Unit Cost]],10,0),0)</f>
        <v>0</v>
      </c>
      <c r="O4892" s="134">
        <f>IFERROR(VLOOKUP(Table49[[#This Row],[ITEM CODE]],Table2[[#All],[Item Code]:[Unit Cost]],10,0),0)</f>
        <v>0</v>
      </c>
      <c r="P4892" s="56"/>
      <c r="Q4892" s="58"/>
      <c r="R4892" s="58">
        <f>Table49[[#This Row],[QUANTITY]]*Table49[[#This Row],[INV Prices]]</f>
        <v>0</v>
      </c>
      <c r="S4892" s="67"/>
      <c r="V4892" s="41"/>
      <c r="W4892" s="4" t="str">
        <f>IFERROR(VLOOKUP(Table49[[#This Row],[ITEM CODE]],Table2[[Item Code]:[Category ]],6,0),"")</f>
        <v/>
      </c>
      <c r="X4892" s="1" t="str">
        <f>IFERROR(VLOOKUP(Table49[[#This Row],[ITEM CODE]],Table2[[Item Code]:[Sub Category]],7,0),"")</f>
        <v/>
      </c>
      <c r="Y4892" s="68" t="str">
        <f>Table49[[#This Row],[PO Number]]&amp;COUNTIFS($E$5:E4892,E4892)</f>
        <v>0</v>
      </c>
    </row>
    <row r="4893" spans="1:25" ht="14.25" customHeight="1" x14ac:dyDescent="0.3">
      <c r="A4893" s="1" t="str">
        <f>IF(Table49[[#This Row],[ITEM NAME]]="","",ROW()-4)</f>
        <v/>
      </c>
      <c r="B4893" s="68"/>
      <c r="C4893" s="4" t="str">
        <f>IFERROR(VLOOKUP(B4893,Table14[],3,0),"")</f>
        <v/>
      </c>
      <c r="D4893" s="4" t="str">
        <f>IFERROR(VLOOKUP(B4893,Table14[],2,0),"")</f>
        <v/>
      </c>
      <c r="E4893" s="4"/>
      <c r="H4893" s="41" t="str">
        <f>IFERROR(VLOOKUP(Table49[[#This Row],[ITEM CODE]],Table2[[Item Code]:[Master Name]],2,0),"")</f>
        <v/>
      </c>
      <c r="I4893" s="41"/>
      <c r="J4893" s="65" t="str">
        <f>IFERROR(VLOOKUP(Table49[[#This Row],[ITEM CODE]],Table2[[Item Code]:[Master Name]],3,0),"")</f>
        <v/>
      </c>
      <c r="K4893" s="1" t="str">
        <f>IFERROR(VLOOKUP(Table49[[#This Row],[ITEM CODE]],Table2[[Item Code]:[Master Name]],9,0),"")</f>
        <v/>
      </c>
      <c r="L4893" s="1" t="str">
        <f>IFERROR(VLOOKUP(Table49[[#This Row],[ITEM CODE]],Table2[[Item Code]:[Master Name]],8,0),"")</f>
        <v/>
      </c>
      <c r="M4893" s="41"/>
      <c r="N4893" s="66">
        <f>IFERROR(VLOOKUP(Table49[[#This Row],[ITEM CODE]],Table2[[#All],[Item Code]:[Unit Cost]],10,0),0)</f>
        <v>0</v>
      </c>
      <c r="O4893" s="134">
        <f>IFERROR(VLOOKUP(Table49[[#This Row],[ITEM CODE]],Table2[[#All],[Item Code]:[Unit Cost]],10,0),0)</f>
        <v>0</v>
      </c>
      <c r="P4893" s="56"/>
      <c r="Q4893" s="58"/>
      <c r="R4893" s="58">
        <f>Table49[[#This Row],[QUANTITY]]*Table49[[#This Row],[INV Prices]]</f>
        <v>0</v>
      </c>
      <c r="S4893" s="67"/>
      <c r="V4893" s="41"/>
      <c r="W4893" s="4" t="str">
        <f>IFERROR(VLOOKUP(Table49[[#This Row],[ITEM CODE]],Table2[[Item Code]:[Category ]],6,0),"")</f>
        <v/>
      </c>
      <c r="X4893" s="1" t="str">
        <f>IFERROR(VLOOKUP(Table49[[#This Row],[ITEM CODE]],Table2[[Item Code]:[Sub Category]],7,0),"")</f>
        <v/>
      </c>
      <c r="Y4893" s="68" t="str">
        <f>Table49[[#This Row],[PO Number]]&amp;COUNTIFS($E$5:E4893,E4893)</f>
        <v>0</v>
      </c>
    </row>
    <row r="4894" spans="1:25" ht="14.25" customHeight="1" x14ac:dyDescent="0.3">
      <c r="A4894" s="1" t="str">
        <f>IF(Table49[[#This Row],[ITEM NAME]]="","",ROW()-4)</f>
        <v/>
      </c>
      <c r="B4894" s="68"/>
      <c r="C4894" s="4" t="str">
        <f>IFERROR(VLOOKUP(B4894,Table14[],3,0),"")</f>
        <v/>
      </c>
      <c r="D4894" s="4" t="str">
        <f>IFERROR(VLOOKUP(B4894,Table14[],2,0),"")</f>
        <v/>
      </c>
      <c r="E4894" s="4"/>
      <c r="H4894" s="41" t="str">
        <f>IFERROR(VLOOKUP(Table49[[#This Row],[ITEM CODE]],Table2[[Item Code]:[Master Name]],2,0),"")</f>
        <v/>
      </c>
      <c r="I4894" s="41"/>
      <c r="J4894" s="65" t="str">
        <f>IFERROR(VLOOKUP(Table49[[#This Row],[ITEM CODE]],Table2[[Item Code]:[Master Name]],3,0),"")</f>
        <v/>
      </c>
      <c r="K4894" s="1" t="str">
        <f>IFERROR(VLOOKUP(Table49[[#This Row],[ITEM CODE]],Table2[[Item Code]:[Master Name]],9,0),"")</f>
        <v/>
      </c>
      <c r="L4894" s="1" t="str">
        <f>IFERROR(VLOOKUP(Table49[[#This Row],[ITEM CODE]],Table2[[Item Code]:[Master Name]],8,0),"")</f>
        <v/>
      </c>
      <c r="M4894" s="41"/>
      <c r="N4894" s="66">
        <f>IFERROR(VLOOKUP(Table49[[#This Row],[ITEM CODE]],Table2[[#All],[Item Code]:[Unit Cost]],10,0),0)</f>
        <v>0</v>
      </c>
      <c r="O4894" s="134">
        <f>IFERROR(VLOOKUP(Table49[[#This Row],[ITEM CODE]],Table2[[#All],[Item Code]:[Unit Cost]],10,0),0)</f>
        <v>0</v>
      </c>
      <c r="P4894" s="56"/>
      <c r="Q4894" s="58"/>
      <c r="R4894" s="58">
        <f>Table49[[#This Row],[QUANTITY]]*Table49[[#This Row],[INV Prices]]</f>
        <v>0</v>
      </c>
      <c r="S4894" s="67"/>
      <c r="V4894" s="41"/>
      <c r="W4894" s="4" t="str">
        <f>IFERROR(VLOOKUP(Table49[[#This Row],[ITEM CODE]],Table2[[Item Code]:[Category ]],6,0),"")</f>
        <v/>
      </c>
      <c r="X4894" s="1" t="str">
        <f>IFERROR(VLOOKUP(Table49[[#This Row],[ITEM CODE]],Table2[[Item Code]:[Sub Category]],7,0),"")</f>
        <v/>
      </c>
      <c r="Y4894" s="68" t="str">
        <f>Table49[[#This Row],[PO Number]]&amp;COUNTIFS($E$5:E4894,E4894)</f>
        <v>0</v>
      </c>
    </row>
    <row r="4895" spans="1:25" ht="14.25" customHeight="1" x14ac:dyDescent="0.3">
      <c r="A4895" s="1" t="str">
        <f>IF(Table49[[#This Row],[ITEM NAME]]="","",ROW()-4)</f>
        <v/>
      </c>
      <c r="B4895" s="68"/>
      <c r="C4895" s="4" t="str">
        <f>IFERROR(VLOOKUP(B4895,Table14[],3,0),"")</f>
        <v/>
      </c>
      <c r="D4895" s="4" t="str">
        <f>IFERROR(VLOOKUP(B4895,Table14[],2,0),"")</f>
        <v/>
      </c>
      <c r="E4895" s="4"/>
      <c r="H4895" s="41" t="str">
        <f>IFERROR(VLOOKUP(Table49[[#This Row],[ITEM CODE]],Table2[[Item Code]:[Master Name]],2,0),"")</f>
        <v/>
      </c>
      <c r="I4895" s="41"/>
      <c r="J4895" s="65" t="str">
        <f>IFERROR(VLOOKUP(Table49[[#This Row],[ITEM CODE]],Table2[[Item Code]:[Master Name]],3,0),"")</f>
        <v/>
      </c>
      <c r="K4895" s="1" t="str">
        <f>IFERROR(VLOOKUP(Table49[[#This Row],[ITEM CODE]],Table2[[Item Code]:[Master Name]],9,0),"")</f>
        <v/>
      </c>
      <c r="L4895" s="1" t="str">
        <f>IFERROR(VLOOKUP(Table49[[#This Row],[ITEM CODE]],Table2[[Item Code]:[Master Name]],8,0),"")</f>
        <v/>
      </c>
      <c r="M4895" s="41"/>
      <c r="N4895" s="66">
        <f>IFERROR(VLOOKUP(Table49[[#This Row],[ITEM CODE]],Table2[[#All],[Item Code]:[Unit Cost]],10,0),0)</f>
        <v>0</v>
      </c>
      <c r="O4895" s="134">
        <f>IFERROR(VLOOKUP(Table49[[#This Row],[ITEM CODE]],Table2[[#All],[Item Code]:[Unit Cost]],10,0),0)</f>
        <v>0</v>
      </c>
      <c r="P4895" s="56"/>
      <c r="Q4895" s="58"/>
      <c r="R4895" s="58">
        <f>Table49[[#This Row],[QUANTITY]]*Table49[[#This Row],[INV Prices]]</f>
        <v>0</v>
      </c>
      <c r="S4895" s="67"/>
      <c r="V4895" s="41"/>
      <c r="W4895" s="4" t="str">
        <f>IFERROR(VLOOKUP(Table49[[#This Row],[ITEM CODE]],Table2[[Item Code]:[Category ]],6,0),"")</f>
        <v/>
      </c>
      <c r="X4895" s="1" t="str">
        <f>IFERROR(VLOOKUP(Table49[[#This Row],[ITEM CODE]],Table2[[Item Code]:[Sub Category]],7,0),"")</f>
        <v/>
      </c>
      <c r="Y4895" s="68" t="str">
        <f>Table49[[#This Row],[PO Number]]&amp;COUNTIFS($E$5:E4895,E4895)</f>
        <v>0</v>
      </c>
    </row>
    <row r="4896" spans="1:25" ht="14.25" customHeight="1" x14ac:dyDescent="0.3">
      <c r="A4896" s="1" t="str">
        <f>IF(Table49[[#This Row],[ITEM NAME]]="","",ROW()-4)</f>
        <v/>
      </c>
      <c r="B4896" s="68"/>
      <c r="C4896" s="4" t="str">
        <f>IFERROR(VLOOKUP(B4896,Table14[],3,0),"")</f>
        <v/>
      </c>
      <c r="D4896" s="4" t="str">
        <f>IFERROR(VLOOKUP(B4896,Table14[],2,0),"")</f>
        <v/>
      </c>
      <c r="E4896" s="4"/>
      <c r="H4896" s="41" t="str">
        <f>IFERROR(VLOOKUP(Table49[[#This Row],[ITEM CODE]],Table2[[Item Code]:[Master Name]],2,0),"")</f>
        <v/>
      </c>
      <c r="I4896" s="41"/>
      <c r="J4896" s="65" t="str">
        <f>IFERROR(VLOOKUP(Table49[[#This Row],[ITEM CODE]],Table2[[Item Code]:[Master Name]],3,0),"")</f>
        <v/>
      </c>
      <c r="K4896" s="1" t="str">
        <f>IFERROR(VLOOKUP(Table49[[#This Row],[ITEM CODE]],Table2[[Item Code]:[Master Name]],9,0),"")</f>
        <v/>
      </c>
      <c r="L4896" s="1" t="str">
        <f>IFERROR(VLOOKUP(Table49[[#This Row],[ITEM CODE]],Table2[[Item Code]:[Master Name]],8,0),"")</f>
        <v/>
      </c>
      <c r="M4896" s="41"/>
      <c r="N4896" s="66">
        <f>IFERROR(VLOOKUP(Table49[[#This Row],[ITEM CODE]],Table2[[#All],[Item Code]:[Unit Cost]],10,0),0)</f>
        <v>0</v>
      </c>
      <c r="O4896" s="134">
        <f>IFERROR(VLOOKUP(Table49[[#This Row],[ITEM CODE]],Table2[[#All],[Item Code]:[Unit Cost]],10,0),0)</f>
        <v>0</v>
      </c>
      <c r="P4896" s="56"/>
      <c r="Q4896" s="58"/>
      <c r="R4896" s="58">
        <f>Table49[[#This Row],[QUANTITY]]*Table49[[#This Row],[INV Prices]]</f>
        <v>0</v>
      </c>
      <c r="S4896" s="67"/>
      <c r="V4896" s="41"/>
      <c r="W4896" s="4" t="str">
        <f>IFERROR(VLOOKUP(Table49[[#This Row],[ITEM CODE]],Table2[[Item Code]:[Category ]],6,0),"")</f>
        <v/>
      </c>
      <c r="X4896" s="1" t="str">
        <f>IFERROR(VLOOKUP(Table49[[#This Row],[ITEM CODE]],Table2[[Item Code]:[Sub Category]],7,0),"")</f>
        <v/>
      </c>
      <c r="Y4896" s="68" t="str">
        <f>Table49[[#This Row],[PO Number]]&amp;COUNTIFS($E$5:E4896,E4896)</f>
        <v>0</v>
      </c>
    </row>
    <row r="4897" spans="1:25" ht="14.25" customHeight="1" x14ac:dyDescent="0.3">
      <c r="A4897" s="1" t="str">
        <f>IF(Table49[[#This Row],[ITEM NAME]]="","",ROW()-4)</f>
        <v/>
      </c>
      <c r="B4897" s="68"/>
      <c r="C4897" s="4" t="str">
        <f>IFERROR(VLOOKUP(B4897,Table14[],3,0),"")</f>
        <v/>
      </c>
      <c r="D4897" s="4" t="str">
        <f>IFERROR(VLOOKUP(B4897,Table14[],2,0),"")</f>
        <v/>
      </c>
      <c r="E4897" s="4"/>
      <c r="H4897" s="41" t="str">
        <f>IFERROR(VLOOKUP(Table49[[#This Row],[ITEM CODE]],Table2[[Item Code]:[Master Name]],2,0),"")</f>
        <v/>
      </c>
      <c r="I4897" s="41"/>
      <c r="J4897" s="65" t="str">
        <f>IFERROR(VLOOKUP(Table49[[#This Row],[ITEM CODE]],Table2[[Item Code]:[Master Name]],3,0),"")</f>
        <v/>
      </c>
      <c r="K4897" s="1" t="str">
        <f>IFERROR(VLOOKUP(Table49[[#This Row],[ITEM CODE]],Table2[[Item Code]:[Master Name]],9,0),"")</f>
        <v/>
      </c>
      <c r="L4897" s="1" t="str">
        <f>IFERROR(VLOOKUP(Table49[[#This Row],[ITEM CODE]],Table2[[Item Code]:[Master Name]],8,0),"")</f>
        <v/>
      </c>
      <c r="M4897" s="41"/>
      <c r="N4897" s="66">
        <f>IFERROR(VLOOKUP(Table49[[#This Row],[ITEM CODE]],Table2[[#All],[Item Code]:[Unit Cost]],10,0),0)</f>
        <v>0</v>
      </c>
      <c r="O4897" s="134">
        <f>IFERROR(VLOOKUP(Table49[[#This Row],[ITEM CODE]],Table2[[#All],[Item Code]:[Unit Cost]],10,0),0)</f>
        <v>0</v>
      </c>
      <c r="P4897" s="56"/>
      <c r="Q4897" s="58"/>
      <c r="R4897" s="58">
        <f>Table49[[#This Row],[QUANTITY]]*Table49[[#This Row],[INV Prices]]</f>
        <v>0</v>
      </c>
      <c r="S4897" s="67"/>
      <c r="V4897" s="41"/>
      <c r="W4897" s="4" t="str">
        <f>IFERROR(VLOOKUP(Table49[[#This Row],[ITEM CODE]],Table2[[Item Code]:[Category ]],6,0),"")</f>
        <v/>
      </c>
      <c r="X4897" s="1" t="str">
        <f>IFERROR(VLOOKUP(Table49[[#This Row],[ITEM CODE]],Table2[[Item Code]:[Sub Category]],7,0),"")</f>
        <v/>
      </c>
      <c r="Y4897" s="68" t="str">
        <f>Table49[[#This Row],[PO Number]]&amp;COUNTIFS($E$5:E4897,E4897)</f>
        <v>0</v>
      </c>
    </row>
    <row r="4898" spans="1:25" ht="14.25" customHeight="1" x14ac:dyDescent="0.3">
      <c r="A4898" s="1" t="str">
        <f>IF(Table49[[#This Row],[ITEM NAME]]="","",ROW()-4)</f>
        <v/>
      </c>
      <c r="B4898" s="68"/>
      <c r="C4898" s="4" t="str">
        <f>IFERROR(VLOOKUP(B4898,Table14[],3,0),"")</f>
        <v/>
      </c>
      <c r="D4898" s="4" t="str">
        <f>IFERROR(VLOOKUP(B4898,Table14[],2,0),"")</f>
        <v/>
      </c>
      <c r="E4898" s="4"/>
      <c r="H4898" s="41" t="str">
        <f>IFERROR(VLOOKUP(Table49[[#This Row],[ITEM CODE]],Table2[[Item Code]:[Master Name]],2,0),"")</f>
        <v/>
      </c>
      <c r="I4898" s="41"/>
      <c r="J4898" s="65" t="str">
        <f>IFERROR(VLOOKUP(Table49[[#This Row],[ITEM CODE]],Table2[[Item Code]:[Master Name]],3,0),"")</f>
        <v/>
      </c>
      <c r="K4898" s="1" t="str">
        <f>IFERROR(VLOOKUP(Table49[[#This Row],[ITEM CODE]],Table2[[Item Code]:[Master Name]],9,0),"")</f>
        <v/>
      </c>
      <c r="L4898" s="1" t="str">
        <f>IFERROR(VLOOKUP(Table49[[#This Row],[ITEM CODE]],Table2[[Item Code]:[Master Name]],8,0),"")</f>
        <v/>
      </c>
      <c r="M4898" s="41"/>
      <c r="N4898" s="66">
        <f>IFERROR(VLOOKUP(Table49[[#This Row],[ITEM CODE]],Table2[[#All],[Item Code]:[Unit Cost]],10,0),0)</f>
        <v>0</v>
      </c>
      <c r="O4898" s="134">
        <f>IFERROR(VLOOKUP(Table49[[#This Row],[ITEM CODE]],Table2[[#All],[Item Code]:[Unit Cost]],10,0),0)</f>
        <v>0</v>
      </c>
      <c r="P4898" s="56"/>
      <c r="Q4898" s="58"/>
      <c r="R4898" s="58">
        <f>Table49[[#This Row],[QUANTITY]]*Table49[[#This Row],[INV Prices]]</f>
        <v>0</v>
      </c>
      <c r="S4898" s="67"/>
      <c r="V4898" s="41"/>
      <c r="W4898" s="4" t="str">
        <f>IFERROR(VLOOKUP(Table49[[#This Row],[ITEM CODE]],Table2[[Item Code]:[Category ]],6,0),"")</f>
        <v/>
      </c>
      <c r="X4898" s="1" t="str">
        <f>IFERROR(VLOOKUP(Table49[[#This Row],[ITEM CODE]],Table2[[Item Code]:[Sub Category]],7,0),"")</f>
        <v/>
      </c>
      <c r="Y4898" s="68" t="str">
        <f>Table49[[#This Row],[PO Number]]&amp;COUNTIFS($E$5:E4898,E4898)</f>
        <v>0</v>
      </c>
    </row>
    <row r="4899" spans="1:25" ht="14.25" customHeight="1" x14ac:dyDescent="0.3">
      <c r="A4899" s="1" t="str">
        <f>IF(Table49[[#This Row],[ITEM NAME]]="","",ROW()-4)</f>
        <v/>
      </c>
      <c r="B4899" s="68"/>
      <c r="C4899" s="4" t="str">
        <f>IFERROR(VLOOKUP(B4899,Table14[],3,0),"")</f>
        <v/>
      </c>
      <c r="D4899" s="4" t="str">
        <f>IFERROR(VLOOKUP(B4899,Table14[],2,0),"")</f>
        <v/>
      </c>
      <c r="E4899" s="4"/>
      <c r="H4899" s="41" t="str">
        <f>IFERROR(VLOOKUP(Table49[[#This Row],[ITEM CODE]],Table2[[Item Code]:[Master Name]],2,0),"")</f>
        <v/>
      </c>
      <c r="I4899" s="41"/>
      <c r="J4899" s="65" t="str">
        <f>IFERROR(VLOOKUP(Table49[[#This Row],[ITEM CODE]],Table2[[Item Code]:[Master Name]],3,0),"")</f>
        <v/>
      </c>
      <c r="K4899" s="1" t="str">
        <f>IFERROR(VLOOKUP(Table49[[#This Row],[ITEM CODE]],Table2[[Item Code]:[Master Name]],9,0),"")</f>
        <v/>
      </c>
      <c r="L4899" s="1" t="str">
        <f>IFERROR(VLOOKUP(Table49[[#This Row],[ITEM CODE]],Table2[[Item Code]:[Master Name]],8,0),"")</f>
        <v/>
      </c>
      <c r="M4899" s="41"/>
      <c r="N4899" s="66">
        <f>IFERROR(VLOOKUP(Table49[[#This Row],[ITEM CODE]],Table2[[#All],[Item Code]:[Unit Cost]],10,0),0)</f>
        <v>0</v>
      </c>
      <c r="O4899" s="134">
        <f>IFERROR(VLOOKUP(Table49[[#This Row],[ITEM CODE]],Table2[[#All],[Item Code]:[Unit Cost]],10,0),0)</f>
        <v>0</v>
      </c>
      <c r="P4899" s="56"/>
      <c r="Q4899" s="58"/>
      <c r="R4899" s="58">
        <f>Table49[[#This Row],[QUANTITY]]*Table49[[#This Row],[INV Prices]]</f>
        <v>0</v>
      </c>
      <c r="S4899" s="67"/>
      <c r="V4899" s="41"/>
      <c r="W4899" s="4" t="str">
        <f>IFERROR(VLOOKUP(Table49[[#This Row],[ITEM CODE]],Table2[[Item Code]:[Category ]],6,0),"")</f>
        <v/>
      </c>
      <c r="X4899" s="1" t="str">
        <f>IFERROR(VLOOKUP(Table49[[#This Row],[ITEM CODE]],Table2[[Item Code]:[Sub Category]],7,0),"")</f>
        <v/>
      </c>
      <c r="Y4899" s="68" t="str">
        <f>Table49[[#This Row],[PO Number]]&amp;COUNTIFS($E$5:E4899,E4899)</f>
        <v>0</v>
      </c>
    </row>
    <row r="4900" spans="1:25" ht="14.25" customHeight="1" x14ac:dyDescent="0.3">
      <c r="A4900" s="1" t="str">
        <f>IF(Table49[[#This Row],[ITEM NAME]]="","",ROW()-4)</f>
        <v/>
      </c>
      <c r="B4900" s="68"/>
      <c r="C4900" s="4" t="str">
        <f>IFERROR(VLOOKUP(B4900,Table14[],3,0),"")</f>
        <v/>
      </c>
      <c r="D4900" s="4" t="str">
        <f>IFERROR(VLOOKUP(B4900,Table14[],2,0),"")</f>
        <v/>
      </c>
      <c r="E4900" s="4"/>
      <c r="H4900" s="41" t="str">
        <f>IFERROR(VLOOKUP(Table49[[#This Row],[ITEM CODE]],Table2[[Item Code]:[Master Name]],2,0),"")</f>
        <v/>
      </c>
      <c r="I4900" s="41"/>
      <c r="J4900" s="65" t="str">
        <f>IFERROR(VLOOKUP(Table49[[#This Row],[ITEM CODE]],Table2[[Item Code]:[Master Name]],3,0),"")</f>
        <v/>
      </c>
      <c r="K4900" s="1" t="str">
        <f>IFERROR(VLOOKUP(Table49[[#This Row],[ITEM CODE]],Table2[[Item Code]:[Master Name]],9,0),"")</f>
        <v/>
      </c>
      <c r="L4900" s="1" t="str">
        <f>IFERROR(VLOOKUP(Table49[[#This Row],[ITEM CODE]],Table2[[Item Code]:[Master Name]],8,0),"")</f>
        <v/>
      </c>
      <c r="M4900" s="41"/>
      <c r="N4900" s="66">
        <f>IFERROR(VLOOKUP(Table49[[#This Row],[ITEM CODE]],Table2[[#All],[Item Code]:[Unit Cost]],10,0),0)</f>
        <v>0</v>
      </c>
      <c r="O4900" s="134">
        <f>IFERROR(VLOOKUP(Table49[[#This Row],[ITEM CODE]],Table2[[#All],[Item Code]:[Unit Cost]],10,0),0)</f>
        <v>0</v>
      </c>
      <c r="P4900" s="56"/>
      <c r="Q4900" s="58"/>
      <c r="R4900" s="58">
        <f>Table49[[#This Row],[QUANTITY]]*Table49[[#This Row],[INV Prices]]</f>
        <v>0</v>
      </c>
      <c r="S4900" s="67"/>
      <c r="V4900" s="41"/>
      <c r="W4900" s="4" t="str">
        <f>IFERROR(VLOOKUP(Table49[[#This Row],[ITEM CODE]],Table2[[Item Code]:[Category ]],6,0),"")</f>
        <v/>
      </c>
      <c r="X4900" s="1" t="str">
        <f>IFERROR(VLOOKUP(Table49[[#This Row],[ITEM CODE]],Table2[[Item Code]:[Sub Category]],7,0),"")</f>
        <v/>
      </c>
      <c r="Y4900" s="68" t="str">
        <f>Table49[[#This Row],[PO Number]]&amp;COUNTIFS($E$5:E4900,E4900)</f>
        <v>0</v>
      </c>
    </row>
    <row r="4901" spans="1:25" ht="14.25" customHeight="1" x14ac:dyDescent="0.3">
      <c r="A4901" s="1" t="str">
        <f>IF(Table49[[#This Row],[ITEM NAME]]="","",ROW()-4)</f>
        <v/>
      </c>
      <c r="B4901" s="68"/>
      <c r="C4901" s="4" t="str">
        <f>IFERROR(VLOOKUP(B4901,Table14[],3,0),"")</f>
        <v/>
      </c>
      <c r="D4901" s="4" t="str">
        <f>IFERROR(VLOOKUP(B4901,Table14[],2,0),"")</f>
        <v/>
      </c>
      <c r="E4901" s="4"/>
      <c r="H4901" s="41" t="str">
        <f>IFERROR(VLOOKUP(Table49[[#This Row],[ITEM CODE]],Table2[[Item Code]:[Master Name]],2,0),"")</f>
        <v/>
      </c>
      <c r="I4901" s="41"/>
      <c r="J4901" s="65" t="str">
        <f>IFERROR(VLOOKUP(Table49[[#This Row],[ITEM CODE]],Table2[[Item Code]:[Master Name]],3,0),"")</f>
        <v/>
      </c>
      <c r="K4901" s="1" t="str">
        <f>IFERROR(VLOOKUP(Table49[[#This Row],[ITEM CODE]],Table2[[Item Code]:[Master Name]],9,0),"")</f>
        <v/>
      </c>
      <c r="L4901" s="1" t="str">
        <f>IFERROR(VLOOKUP(Table49[[#This Row],[ITEM CODE]],Table2[[Item Code]:[Master Name]],8,0),"")</f>
        <v/>
      </c>
      <c r="M4901" s="41"/>
      <c r="N4901" s="66">
        <f>IFERROR(VLOOKUP(Table49[[#This Row],[ITEM CODE]],Table2[[#All],[Item Code]:[Unit Cost]],10,0),0)</f>
        <v>0</v>
      </c>
      <c r="O4901" s="134">
        <f>IFERROR(VLOOKUP(Table49[[#This Row],[ITEM CODE]],Table2[[#All],[Item Code]:[Unit Cost]],10,0),0)</f>
        <v>0</v>
      </c>
      <c r="P4901" s="56"/>
      <c r="Q4901" s="58"/>
      <c r="R4901" s="58">
        <f>Table49[[#This Row],[QUANTITY]]*Table49[[#This Row],[INV Prices]]</f>
        <v>0</v>
      </c>
      <c r="S4901" s="67"/>
      <c r="V4901" s="41"/>
      <c r="W4901" s="4" t="str">
        <f>IFERROR(VLOOKUP(Table49[[#This Row],[ITEM CODE]],Table2[[Item Code]:[Category ]],6,0),"")</f>
        <v/>
      </c>
      <c r="X4901" s="1" t="str">
        <f>IFERROR(VLOOKUP(Table49[[#This Row],[ITEM CODE]],Table2[[Item Code]:[Sub Category]],7,0),"")</f>
        <v/>
      </c>
      <c r="Y4901" s="68" t="str">
        <f>Table49[[#This Row],[PO Number]]&amp;COUNTIFS($E$5:E4901,E4901)</f>
        <v>0</v>
      </c>
    </row>
    <row r="4902" spans="1:25" ht="14.25" customHeight="1" x14ac:dyDescent="0.3">
      <c r="A4902" s="1" t="str">
        <f>IF(Table49[[#This Row],[ITEM NAME]]="","",ROW()-4)</f>
        <v/>
      </c>
      <c r="B4902" s="68"/>
      <c r="C4902" s="4" t="str">
        <f>IFERROR(VLOOKUP(B4902,Table14[],3,0),"")</f>
        <v/>
      </c>
      <c r="D4902" s="4" t="str">
        <f>IFERROR(VLOOKUP(B4902,Table14[],2,0),"")</f>
        <v/>
      </c>
      <c r="E4902" s="4"/>
      <c r="H4902" s="41" t="str">
        <f>IFERROR(VLOOKUP(Table49[[#This Row],[ITEM CODE]],Table2[[Item Code]:[Master Name]],2,0),"")</f>
        <v/>
      </c>
      <c r="I4902" s="41"/>
      <c r="J4902" s="65" t="str">
        <f>IFERROR(VLOOKUP(Table49[[#This Row],[ITEM CODE]],Table2[[Item Code]:[Master Name]],3,0),"")</f>
        <v/>
      </c>
      <c r="K4902" s="1" t="str">
        <f>IFERROR(VLOOKUP(Table49[[#This Row],[ITEM CODE]],Table2[[Item Code]:[Master Name]],9,0),"")</f>
        <v/>
      </c>
      <c r="L4902" s="1" t="str">
        <f>IFERROR(VLOOKUP(Table49[[#This Row],[ITEM CODE]],Table2[[Item Code]:[Master Name]],8,0),"")</f>
        <v/>
      </c>
      <c r="M4902" s="41"/>
      <c r="N4902" s="66">
        <f>IFERROR(VLOOKUP(Table49[[#This Row],[ITEM CODE]],Table2[[#All],[Item Code]:[Unit Cost]],10,0),0)</f>
        <v>0</v>
      </c>
      <c r="O4902" s="134">
        <f>IFERROR(VLOOKUP(Table49[[#This Row],[ITEM CODE]],Table2[[#All],[Item Code]:[Unit Cost]],10,0),0)</f>
        <v>0</v>
      </c>
      <c r="P4902" s="56"/>
      <c r="Q4902" s="58"/>
      <c r="R4902" s="58">
        <f>Table49[[#This Row],[QUANTITY]]*Table49[[#This Row],[INV Prices]]</f>
        <v>0</v>
      </c>
      <c r="S4902" s="67"/>
      <c r="V4902" s="41"/>
      <c r="W4902" s="4" t="str">
        <f>IFERROR(VLOOKUP(Table49[[#This Row],[ITEM CODE]],Table2[[Item Code]:[Category ]],6,0),"")</f>
        <v/>
      </c>
      <c r="X4902" s="1" t="str">
        <f>IFERROR(VLOOKUP(Table49[[#This Row],[ITEM CODE]],Table2[[Item Code]:[Sub Category]],7,0),"")</f>
        <v/>
      </c>
      <c r="Y4902" s="68" t="str">
        <f>Table49[[#This Row],[PO Number]]&amp;COUNTIFS($E$5:E4902,E4902)</f>
        <v>0</v>
      </c>
    </row>
    <row r="4903" spans="1:25" ht="14.25" customHeight="1" x14ac:dyDescent="0.3">
      <c r="A4903" s="1" t="str">
        <f>IF(Table49[[#This Row],[ITEM NAME]]="","",ROW()-4)</f>
        <v/>
      </c>
      <c r="B4903" s="68"/>
      <c r="C4903" s="4" t="str">
        <f>IFERROR(VLOOKUP(B4903,Table14[],3,0),"")</f>
        <v/>
      </c>
      <c r="D4903" s="4" t="str">
        <f>IFERROR(VLOOKUP(B4903,Table14[],2,0),"")</f>
        <v/>
      </c>
      <c r="E4903" s="4"/>
      <c r="H4903" s="41" t="str">
        <f>IFERROR(VLOOKUP(Table49[[#This Row],[ITEM CODE]],Table2[[Item Code]:[Master Name]],2,0),"")</f>
        <v/>
      </c>
      <c r="I4903" s="41"/>
      <c r="J4903" s="65" t="str">
        <f>IFERROR(VLOOKUP(Table49[[#This Row],[ITEM CODE]],Table2[[Item Code]:[Master Name]],3,0),"")</f>
        <v/>
      </c>
      <c r="K4903" s="1" t="str">
        <f>IFERROR(VLOOKUP(Table49[[#This Row],[ITEM CODE]],Table2[[Item Code]:[Master Name]],9,0),"")</f>
        <v/>
      </c>
      <c r="L4903" s="1" t="str">
        <f>IFERROR(VLOOKUP(Table49[[#This Row],[ITEM CODE]],Table2[[Item Code]:[Master Name]],8,0),"")</f>
        <v/>
      </c>
      <c r="M4903" s="41"/>
      <c r="N4903" s="66">
        <f>IFERROR(VLOOKUP(Table49[[#This Row],[ITEM CODE]],Table2[[#All],[Item Code]:[Unit Cost]],10,0),0)</f>
        <v>0</v>
      </c>
      <c r="O4903" s="134">
        <f>IFERROR(VLOOKUP(Table49[[#This Row],[ITEM CODE]],Table2[[#All],[Item Code]:[Unit Cost]],10,0),0)</f>
        <v>0</v>
      </c>
      <c r="P4903" s="56"/>
      <c r="Q4903" s="58"/>
      <c r="R4903" s="58">
        <f>Table49[[#This Row],[QUANTITY]]*Table49[[#This Row],[INV Prices]]</f>
        <v>0</v>
      </c>
      <c r="S4903" s="67"/>
      <c r="V4903" s="41"/>
      <c r="W4903" s="4" t="str">
        <f>IFERROR(VLOOKUP(Table49[[#This Row],[ITEM CODE]],Table2[[Item Code]:[Category ]],6,0),"")</f>
        <v/>
      </c>
      <c r="X4903" s="1" t="str">
        <f>IFERROR(VLOOKUP(Table49[[#This Row],[ITEM CODE]],Table2[[Item Code]:[Sub Category]],7,0),"")</f>
        <v/>
      </c>
      <c r="Y4903" s="68" t="str">
        <f>Table49[[#This Row],[PO Number]]&amp;COUNTIFS($E$5:E4903,E4903)</f>
        <v>0</v>
      </c>
    </row>
    <row r="4904" spans="1:25" ht="14.25" customHeight="1" x14ac:dyDescent="0.3">
      <c r="A4904" s="1" t="str">
        <f>IF(Table49[[#This Row],[ITEM NAME]]="","",ROW()-4)</f>
        <v/>
      </c>
      <c r="B4904" s="68"/>
      <c r="C4904" s="4" t="str">
        <f>IFERROR(VLOOKUP(B4904,Table14[],3,0),"")</f>
        <v/>
      </c>
      <c r="D4904" s="4" t="str">
        <f>IFERROR(VLOOKUP(B4904,Table14[],2,0),"")</f>
        <v/>
      </c>
      <c r="E4904" s="4"/>
      <c r="H4904" s="41" t="str">
        <f>IFERROR(VLOOKUP(Table49[[#This Row],[ITEM CODE]],Table2[[Item Code]:[Master Name]],2,0),"")</f>
        <v/>
      </c>
      <c r="I4904" s="41"/>
      <c r="J4904" s="65" t="str">
        <f>IFERROR(VLOOKUP(Table49[[#This Row],[ITEM CODE]],Table2[[Item Code]:[Master Name]],3,0),"")</f>
        <v/>
      </c>
      <c r="K4904" s="1" t="str">
        <f>IFERROR(VLOOKUP(Table49[[#This Row],[ITEM CODE]],Table2[[Item Code]:[Master Name]],9,0),"")</f>
        <v/>
      </c>
      <c r="L4904" s="1" t="str">
        <f>IFERROR(VLOOKUP(Table49[[#This Row],[ITEM CODE]],Table2[[Item Code]:[Master Name]],8,0),"")</f>
        <v/>
      </c>
      <c r="M4904" s="41"/>
      <c r="N4904" s="66">
        <f>IFERROR(VLOOKUP(Table49[[#This Row],[ITEM CODE]],Table2[[#All],[Item Code]:[Unit Cost]],10,0),0)</f>
        <v>0</v>
      </c>
      <c r="O4904" s="134">
        <f>IFERROR(VLOOKUP(Table49[[#This Row],[ITEM CODE]],Table2[[#All],[Item Code]:[Unit Cost]],10,0),0)</f>
        <v>0</v>
      </c>
      <c r="P4904" s="56"/>
      <c r="Q4904" s="58"/>
      <c r="R4904" s="58">
        <f>Table49[[#This Row],[QUANTITY]]*Table49[[#This Row],[INV Prices]]</f>
        <v>0</v>
      </c>
      <c r="S4904" s="67"/>
      <c r="V4904" s="41"/>
      <c r="W4904" s="4" t="str">
        <f>IFERROR(VLOOKUP(Table49[[#This Row],[ITEM CODE]],Table2[[Item Code]:[Category ]],6,0),"")</f>
        <v/>
      </c>
      <c r="X4904" s="1" t="str">
        <f>IFERROR(VLOOKUP(Table49[[#This Row],[ITEM CODE]],Table2[[Item Code]:[Sub Category]],7,0),"")</f>
        <v/>
      </c>
      <c r="Y4904" s="68" t="str">
        <f>Table49[[#This Row],[PO Number]]&amp;COUNTIFS($E$5:E4904,E4904)</f>
        <v>0</v>
      </c>
    </row>
    <row r="4905" spans="1:25" ht="14.25" customHeight="1" x14ac:dyDescent="0.3">
      <c r="A4905" s="1" t="str">
        <f>IF(Table49[[#This Row],[ITEM NAME]]="","",ROW()-4)</f>
        <v/>
      </c>
      <c r="B4905" s="68"/>
      <c r="C4905" s="4" t="str">
        <f>IFERROR(VLOOKUP(B4905,Table14[],3,0),"")</f>
        <v/>
      </c>
      <c r="D4905" s="4" t="str">
        <f>IFERROR(VLOOKUP(B4905,Table14[],2,0),"")</f>
        <v/>
      </c>
      <c r="E4905" s="4"/>
      <c r="H4905" s="41" t="str">
        <f>IFERROR(VLOOKUP(Table49[[#This Row],[ITEM CODE]],Table2[[Item Code]:[Master Name]],2,0),"")</f>
        <v/>
      </c>
      <c r="I4905" s="41"/>
      <c r="J4905" s="65" t="str">
        <f>IFERROR(VLOOKUP(Table49[[#This Row],[ITEM CODE]],Table2[[Item Code]:[Master Name]],3,0),"")</f>
        <v/>
      </c>
      <c r="K4905" s="1" t="str">
        <f>IFERROR(VLOOKUP(Table49[[#This Row],[ITEM CODE]],Table2[[Item Code]:[Master Name]],9,0),"")</f>
        <v/>
      </c>
      <c r="L4905" s="1" t="str">
        <f>IFERROR(VLOOKUP(Table49[[#This Row],[ITEM CODE]],Table2[[Item Code]:[Master Name]],8,0),"")</f>
        <v/>
      </c>
      <c r="M4905" s="41"/>
      <c r="N4905" s="66">
        <f>IFERROR(VLOOKUP(Table49[[#This Row],[ITEM CODE]],Table2[[#All],[Item Code]:[Unit Cost]],10,0),0)</f>
        <v>0</v>
      </c>
      <c r="O4905" s="134">
        <f>IFERROR(VLOOKUP(Table49[[#This Row],[ITEM CODE]],Table2[[#All],[Item Code]:[Unit Cost]],10,0),0)</f>
        <v>0</v>
      </c>
      <c r="P4905" s="56"/>
      <c r="Q4905" s="58"/>
      <c r="R4905" s="58">
        <f>Table49[[#This Row],[QUANTITY]]*Table49[[#This Row],[INV Prices]]</f>
        <v>0</v>
      </c>
      <c r="S4905" s="67"/>
      <c r="V4905" s="41"/>
      <c r="W4905" s="4" t="str">
        <f>IFERROR(VLOOKUP(Table49[[#This Row],[ITEM CODE]],Table2[[Item Code]:[Category ]],6,0),"")</f>
        <v/>
      </c>
      <c r="X4905" s="1" t="str">
        <f>IFERROR(VLOOKUP(Table49[[#This Row],[ITEM CODE]],Table2[[Item Code]:[Sub Category]],7,0),"")</f>
        <v/>
      </c>
      <c r="Y4905" s="68" t="str">
        <f>Table49[[#This Row],[PO Number]]&amp;COUNTIFS($E$5:E4905,E4905)</f>
        <v>0</v>
      </c>
    </row>
    <row r="4906" spans="1:25" ht="14.25" customHeight="1" x14ac:dyDescent="0.3">
      <c r="A4906" s="1" t="str">
        <f>IF(Table49[[#This Row],[ITEM NAME]]="","",ROW()-4)</f>
        <v/>
      </c>
      <c r="B4906" s="68"/>
      <c r="C4906" s="4" t="str">
        <f>IFERROR(VLOOKUP(B4906,Table14[],3,0),"")</f>
        <v/>
      </c>
      <c r="D4906" s="4" t="str">
        <f>IFERROR(VLOOKUP(B4906,Table14[],2,0),"")</f>
        <v/>
      </c>
      <c r="E4906" s="4"/>
      <c r="H4906" s="41" t="str">
        <f>IFERROR(VLOOKUP(Table49[[#This Row],[ITEM CODE]],Table2[[Item Code]:[Master Name]],2,0),"")</f>
        <v/>
      </c>
      <c r="I4906" s="41"/>
      <c r="J4906" s="65" t="str">
        <f>IFERROR(VLOOKUP(Table49[[#This Row],[ITEM CODE]],Table2[[Item Code]:[Master Name]],3,0),"")</f>
        <v/>
      </c>
      <c r="K4906" s="1" t="str">
        <f>IFERROR(VLOOKUP(Table49[[#This Row],[ITEM CODE]],Table2[[Item Code]:[Master Name]],9,0),"")</f>
        <v/>
      </c>
      <c r="L4906" s="1" t="str">
        <f>IFERROR(VLOOKUP(Table49[[#This Row],[ITEM CODE]],Table2[[Item Code]:[Master Name]],8,0),"")</f>
        <v/>
      </c>
      <c r="M4906" s="41"/>
      <c r="N4906" s="66">
        <f>IFERROR(VLOOKUP(Table49[[#This Row],[ITEM CODE]],Table2[[#All],[Item Code]:[Unit Cost]],10,0),0)</f>
        <v>0</v>
      </c>
      <c r="O4906" s="134">
        <f>IFERROR(VLOOKUP(Table49[[#This Row],[ITEM CODE]],Table2[[#All],[Item Code]:[Unit Cost]],10,0),0)</f>
        <v>0</v>
      </c>
      <c r="P4906" s="56"/>
      <c r="Q4906" s="58"/>
      <c r="R4906" s="58">
        <f>Table49[[#This Row],[QUANTITY]]*Table49[[#This Row],[INV Prices]]</f>
        <v>0</v>
      </c>
      <c r="S4906" s="67"/>
      <c r="V4906" s="41"/>
      <c r="W4906" s="4" t="str">
        <f>IFERROR(VLOOKUP(Table49[[#This Row],[ITEM CODE]],Table2[[Item Code]:[Category ]],6,0),"")</f>
        <v/>
      </c>
      <c r="X4906" s="1" t="str">
        <f>IFERROR(VLOOKUP(Table49[[#This Row],[ITEM CODE]],Table2[[Item Code]:[Sub Category]],7,0),"")</f>
        <v/>
      </c>
      <c r="Y4906" s="68" t="str">
        <f>Table49[[#This Row],[PO Number]]&amp;COUNTIFS($E$5:E4906,E4906)</f>
        <v>0</v>
      </c>
    </row>
    <row r="4907" spans="1:25" ht="14.25" customHeight="1" x14ac:dyDescent="0.3">
      <c r="A4907" s="1" t="str">
        <f>IF(Table49[[#This Row],[ITEM NAME]]="","",ROW()-4)</f>
        <v/>
      </c>
      <c r="B4907" s="68"/>
      <c r="C4907" s="4" t="str">
        <f>IFERROR(VLOOKUP(B4907,Table14[],3,0),"")</f>
        <v/>
      </c>
      <c r="D4907" s="4" t="str">
        <f>IFERROR(VLOOKUP(B4907,Table14[],2,0),"")</f>
        <v/>
      </c>
      <c r="E4907" s="4"/>
      <c r="H4907" s="41" t="str">
        <f>IFERROR(VLOOKUP(Table49[[#This Row],[ITEM CODE]],Table2[[Item Code]:[Master Name]],2,0),"")</f>
        <v/>
      </c>
      <c r="I4907" s="41"/>
      <c r="J4907" s="65" t="str">
        <f>IFERROR(VLOOKUP(Table49[[#This Row],[ITEM CODE]],Table2[[Item Code]:[Master Name]],3,0),"")</f>
        <v/>
      </c>
      <c r="K4907" s="1" t="str">
        <f>IFERROR(VLOOKUP(Table49[[#This Row],[ITEM CODE]],Table2[[Item Code]:[Master Name]],9,0),"")</f>
        <v/>
      </c>
      <c r="L4907" s="1" t="str">
        <f>IFERROR(VLOOKUP(Table49[[#This Row],[ITEM CODE]],Table2[[Item Code]:[Master Name]],8,0),"")</f>
        <v/>
      </c>
      <c r="M4907" s="41"/>
      <c r="N4907" s="66">
        <f>IFERROR(VLOOKUP(Table49[[#This Row],[ITEM CODE]],Table2[[#All],[Item Code]:[Unit Cost]],10,0),0)</f>
        <v>0</v>
      </c>
      <c r="O4907" s="134">
        <f>IFERROR(VLOOKUP(Table49[[#This Row],[ITEM CODE]],Table2[[#All],[Item Code]:[Unit Cost]],10,0),0)</f>
        <v>0</v>
      </c>
      <c r="P4907" s="56"/>
      <c r="Q4907" s="58"/>
      <c r="R4907" s="58">
        <f>Table49[[#This Row],[QUANTITY]]*Table49[[#This Row],[INV Prices]]</f>
        <v>0</v>
      </c>
      <c r="S4907" s="67"/>
      <c r="V4907" s="41"/>
      <c r="W4907" s="4" t="str">
        <f>IFERROR(VLOOKUP(Table49[[#This Row],[ITEM CODE]],Table2[[Item Code]:[Category ]],6,0),"")</f>
        <v/>
      </c>
      <c r="X4907" s="1" t="str">
        <f>IFERROR(VLOOKUP(Table49[[#This Row],[ITEM CODE]],Table2[[Item Code]:[Sub Category]],7,0),"")</f>
        <v/>
      </c>
      <c r="Y4907" s="68" t="str">
        <f>Table49[[#This Row],[PO Number]]&amp;COUNTIFS($E$5:E4907,E4907)</f>
        <v>0</v>
      </c>
    </row>
    <row r="4908" spans="1:25" ht="14.25" customHeight="1" x14ac:dyDescent="0.3">
      <c r="A4908" s="1" t="str">
        <f>IF(Table49[[#This Row],[ITEM NAME]]="","",ROW()-4)</f>
        <v/>
      </c>
      <c r="B4908" s="68"/>
      <c r="C4908" s="4" t="str">
        <f>IFERROR(VLOOKUP(B4908,Table14[],3,0),"")</f>
        <v/>
      </c>
      <c r="D4908" s="4" t="str">
        <f>IFERROR(VLOOKUP(B4908,Table14[],2,0),"")</f>
        <v/>
      </c>
      <c r="E4908" s="4"/>
      <c r="H4908" s="41" t="str">
        <f>IFERROR(VLOOKUP(Table49[[#This Row],[ITEM CODE]],Table2[[Item Code]:[Master Name]],2,0),"")</f>
        <v/>
      </c>
      <c r="I4908" s="41"/>
      <c r="J4908" s="65" t="str">
        <f>IFERROR(VLOOKUP(Table49[[#This Row],[ITEM CODE]],Table2[[Item Code]:[Master Name]],3,0),"")</f>
        <v/>
      </c>
      <c r="K4908" s="1" t="str">
        <f>IFERROR(VLOOKUP(Table49[[#This Row],[ITEM CODE]],Table2[[Item Code]:[Master Name]],9,0),"")</f>
        <v/>
      </c>
      <c r="L4908" s="1" t="str">
        <f>IFERROR(VLOOKUP(Table49[[#This Row],[ITEM CODE]],Table2[[Item Code]:[Master Name]],8,0),"")</f>
        <v/>
      </c>
      <c r="M4908" s="41"/>
      <c r="N4908" s="66">
        <f>IFERROR(VLOOKUP(Table49[[#This Row],[ITEM CODE]],Table2[[#All],[Item Code]:[Unit Cost]],10,0),0)</f>
        <v>0</v>
      </c>
      <c r="O4908" s="134">
        <f>IFERROR(VLOOKUP(Table49[[#This Row],[ITEM CODE]],Table2[[#All],[Item Code]:[Unit Cost]],10,0),0)</f>
        <v>0</v>
      </c>
      <c r="P4908" s="56"/>
      <c r="Q4908" s="58"/>
      <c r="R4908" s="58">
        <f>Table49[[#This Row],[QUANTITY]]*Table49[[#This Row],[INV Prices]]</f>
        <v>0</v>
      </c>
      <c r="S4908" s="67"/>
      <c r="V4908" s="41"/>
      <c r="W4908" s="4" t="str">
        <f>IFERROR(VLOOKUP(Table49[[#This Row],[ITEM CODE]],Table2[[Item Code]:[Category ]],6,0),"")</f>
        <v/>
      </c>
      <c r="X4908" s="1" t="str">
        <f>IFERROR(VLOOKUP(Table49[[#This Row],[ITEM CODE]],Table2[[Item Code]:[Sub Category]],7,0),"")</f>
        <v/>
      </c>
      <c r="Y4908" s="68" t="str">
        <f>Table49[[#This Row],[PO Number]]&amp;COUNTIFS($E$5:E4908,E4908)</f>
        <v>0</v>
      </c>
    </row>
    <row r="4909" spans="1:25" ht="14.25" customHeight="1" x14ac:dyDescent="0.3">
      <c r="A4909" s="1" t="str">
        <f>IF(Table49[[#This Row],[ITEM NAME]]="","",ROW()-4)</f>
        <v/>
      </c>
      <c r="B4909" s="68"/>
      <c r="C4909" s="4" t="str">
        <f>IFERROR(VLOOKUP(B4909,Table14[],3,0),"")</f>
        <v/>
      </c>
      <c r="D4909" s="4" t="str">
        <f>IFERROR(VLOOKUP(B4909,Table14[],2,0),"")</f>
        <v/>
      </c>
      <c r="E4909" s="4"/>
      <c r="H4909" s="41" t="str">
        <f>IFERROR(VLOOKUP(Table49[[#This Row],[ITEM CODE]],Table2[[Item Code]:[Master Name]],2,0),"")</f>
        <v/>
      </c>
      <c r="I4909" s="41"/>
      <c r="J4909" s="65" t="str">
        <f>IFERROR(VLOOKUP(Table49[[#This Row],[ITEM CODE]],Table2[[Item Code]:[Master Name]],3,0),"")</f>
        <v/>
      </c>
      <c r="K4909" s="1" t="str">
        <f>IFERROR(VLOOKUP(Table49[[#This Row],[ITEM CODE]],Table2[[Item Code]:[Master Name]],9,0),"")</f>
        <v/>
      </c>
      <c r="L4909" s="1" t="str">
        <f>IFERROR(VLOOKUP(Table49[[#This Row],[ITEM CODE]],Table2[[Item Code]:[Master Name]],8,0),"")</f>
        <v/>
      </c>
      <c r="M4909" s="41"/>
      <c r="N4909" s="66">
        <f>IFERROR(VLOOKUP(Table49[[#This Row],[ITEM CODE]],Table2[[#All],[Item Code]:[Unit Cost]],10,0),0)</f>
        <v>0</v>
      </c>
      <c r="O4909" s="134">
        <f>IFERROR(VLOOKUP(Table49[[#This Row],[ITEM CODE]],Table2[[#All],[Item Code]:[Unit Cost]],10,0),0)</f>
        <v>0</v>
      </c>
      <c r="P4909" s="56"/>
      <c r="Q4909" s="58"/>
      <c r="R4909" s="58">
        <f>Table49[[#This Row],[QUANTITY]]*Table49[[#This Row],[INV Prices]]</f>
        <v>0</v>
      </c>
      <c r="S4909" s="67"/>
      <c r="V4909" s="41"/>
      <c r="W4909" s="4" t="str">
        <f>IFERROR(VLOOKUP(Table49[[#This Row],[ITEM CODE]],Table2[[Item Code]:[Category ]],6,0),"")</f>
        <v/>
      </c>
      <c r="X4909" s="1" t="str">
        <f>IFERROR(VLOOKUP(Table49[[#This Row],[ITEM CODE]],Table2[[Item Code]:[Sub Category]],7,0),"")</f>
        <v/>
      </c>
      <c r="Y4909" s="68" t="str">
        <f>Table49[[#This Row],[PO Number]]&amp;COUNTIFS($E$5:E4909,E4909)</f>
        <v>0</v>
      </c>
    </row>
    <row r="4910" spans="1:25" ht="14.25" customHeight="1" x14ac:dyDescent="0.3">
      <c r="A4910" s="1" t="str">
        <f>IF(Table49[[#This Row],[ITEM NAME]]="","",ROW()-4)</f>
        <v/>
      </c>
      <c r="B4910" s="68"/>
      <c r="C4910" s="4" t="str">
        <f>IFERROR(VLOOKUP(B4910,Table14[],3,0),"")</f>
        <v/>
      </c>
      <c r="D4910" s="4" t="str">
        <f>IFERROR(VLOOKUP(B4910,Table14[],2,0),"")</f>
        <v/>
      </c>
      <c r="E4910" s="4"/>
      <c r="H4910" s="41" t="str">
        <f>IFERROR(VLOOKUP(Table49[[#This Row],[ITEM CODE]],Table2[[Item Code]:[Master Name]],2,0),"")</f>
        <v/>
      </c>
      <c r="I4910" s="41"/>
      <c r="J4910" s="65" t="str">
        <f>IFERROR(VLOOKUP(Table49[[#This Row],[ITEM CODE]],Table2[[Item Code]:[Master Name]],3,0),"")</f>
        <v/>
      </c>
      <c r="K4910" s="1" t="str">
        <f>IFERROR(VLOOKUP(Table49[[#This Row],[ITEM CODE]],Table2[[Item Code]:[Master Name]],9,0),"")</f>
        <v/>
      </c>
      <c r="L4910" s="1" t="str">
        <f>IFERROR(VLOOKUP(Table49[[#This Row],[ITEM CODE]],Table2[[Item Code]:[Master Name]],8,0),"")</f>
        <v/>
      </c>
      <c r="M4910" s="41"/>
      <c r="N4910" s="66">
        <f>IFERROR(VLOOKUP(Table49[[#This Row],[ITEM CODE]],Table2[[#All],[Item Code]:[Unit Cost]],10,0),0)</f>
        <v>0</v>
      </c>
      <c r="O4910" s="134">
        <f>IFERROR(VLOOKUP(Table49[[#This Row],[ITEM CODE]],Table2[[#All],[Item Code]:[Unit Cost]],10,0),0)</f>
        <v>0</v>
      </c>
      <c r="P4910" s="56"/>
      <c r="Q4910" s="58"/>
      <c r="R4910" s="58">
        <f>Table49[[#This Row],[QUANTITY]]*Table49[[#This Row],[INV Prices]]</f>
        <v>0</v>
      </c>
      <c r="S4910" s="67"/>
      <c r="V4910" s="41"/>
      <c r="W4910" s="4" t="str">
        <f>IFERROR(VLOOKUP(Table49[[#This Row],[ITEM CODE]],Table2[[Item Code]:[Category ]],6,0),"")</f>
        <v/>
      </c>
      <c r="X4910" s="1" t="str">
        <f>IFERROR(VLOOKUP(Table49[[#This Row],[ITEM CODE]],Table2[[Item Code]:[Sub Category]],7,0),"")</f>
        <v/>
      </c>
      <c r="Y4910" s="68" t="str">
        <f>Table49[[#This Row],[PO Number]]&amp;COUNTIFS($E$5:E4910,E4910)</f>
        <v>0</v>
      </c>
    </row>
    <row r="4911" spans="1:25" ht="14.25" customHeight="1" x14ac:dyDescent="0.3">
      <c r="A4911" s="1" t="str">
        <f>IF(Table49[[#This Row],[ITEM NAME]]="","",ROW()-4)</f>
        <v/>
      </c>
      <c r="B4911" s="68"/>
      <c r="C4911" s="4" t="str">
        <f>IFERROR(VLOOKUP(B4911,Table14[],3,0),"")</f>
        <v/>
      </c>
      <c r="D4911" s="4" t="str">
        <f>IFERROR(VLOOKUP(B4911,Table14[],2,0),"")</f>
        <v/>
      </c>
      <c r="E4911" s="4"/>
      <c r="H4911" s="41" t="str">
        <f>IFERROR(VLOOKUP(Table49[[#This Row],[ITEM CODE]],Table2[[Item Code]:[Master Name]],2,0),"")</f>
        <v/>
      </c>
      <c r="I4911" s="41"/>
      <c r="J4911" s="65" t="str">
        <f>IFERROR(VLOOKUP(Table49[[#This Row],[ITEM CODE]],Table2[[Item Code]:[Master Name]],3,0),"")</f>
        <v/>
      </c>
      <c r="K4911" s="1" t="str">
        <f>IFERROR(VLOOKUP(Table49[[#This Row],[ITEM CODE]],Table2[[Item Code]:[Master Name]],9,0),"")</f>
        <v/>
      </c>
      <c r="L4911" s="1" t="str">
        <f>IFERROR(VLOOKUP(Table49[[#This Row],[ITEM CODE]],Table2[[Item Code]:[Master Name]],8,0),"")</f>
        <v/>
      </c>
      <c r="M4911" s="41"/>
      <c r="N4911" s="66">
        <f>IFERROR(VLOOKUP(Table49[[#This Row],[ITEM CODE]],Table2[[#All],[Item Code]:[Unit Cost]],10,0),0)</f>
        <v>0</v>
      </c>
      <c r="O4911" s="134">
        <f>IFERROR(VLOOKUP(Table49[[#This Row],[ITEM CODE]],Table2[[#All],[Item Code]:[Unit Cost]],10,0),0)</f>
        <v>0</v>
      </c>
      <c r="P4911" s="56"/>
      <c r="Q4911" s="58"/>
      <c r="R4911" s="58">
        <f>Table49[[#This Row],[QUANTITY]]*Table49[[#This Row],[INV Prices]]</f>
        <v>0</v>
      </c>
      <c r="S4911" s="67"/>
      <c r="V4911" s="41"/>
      <c r="W4911" s="4" t="str">
        <f>IFERROR(VLOOKUP(Table49[[#This Row],[ITEM CODE]],Table2[[Item Code]:[Category ]],6,0),"")</f>
        <v/>
      </c>
      <c r="X4911" s="1" t="str">
        <f>IFERROR(VLOOKUP(Table49[[#This Row],[ITEM CODE]],Table2[[Item Code]:[Sub Category]],7,0),"")</f>
        <v/>
      </c>
      <c r="Y4911" s="68" t="str">
        <f>Table49[[#This Row],[PO Number]]&amp;COUNTIFS($E$5:E4911,E4911)</f>
        <v>0</v>
      </c>
    </row>
    <row r="4912" spans="1:25" ht="14.25" customHeight="1" x14ac:dyDescent="0.3">
      <c r="A4912" s="1" t="str">
        <f>IF(Table49[[#This Row],[ITEM NAME]]="","",ROW()-4)</f>
        <v/>
      </c>
      <c r="B4912" s="68"/>
      <c r="C4912" s="4" t="str">
        <f>IFERROR(VLOOKUP(B4912,Table14[],3,0),"")</f>
        <v/>
      </c>
      <c r="D4912" s="4" t="str">
        <f>IFERROR(VLOOKUP(B4912,Table14[],2,0),"")</f>
        <v/>
      </c>
      <c r="E4912" s="4"/>
      <c r="H4912" s="41" t="str">
        <f>IFERROR(VLOOKUP(Table49[[#This Row],[ITEM CODE]],Table2[[Item Code]:[Master Name]],2,0),"")</f>
        <v/>
      </c>
      <c r="I4912" s="41"/>
      <c r="J4912" s="65" t="str">
        <f>IFERROR(VLOOKUP(Table49[[#This Row],[ITEM CODE]],Table2[[Item Code]:[Master Name]],3,0),"")</f>
        <v/>
      </c>
      <c r="K4912" s="1" t="str">
        <f>IFERROR(VLOOKUP(Table49[[#This Row],[ITEM CODE]],Table2[[Item Code]:[Master Name]],9,0),"")</f>
        <v/>
      </c>
      <c r="L4912" s="1" t="str">
        <f>IFERROR(VLOOKUP(Table49[[#This Row],[ITEM CODE]],Table2[[Item Code]:[Master Name]],8,0),"")</f>
        <v/>
      </c>
      <c r="M4912" s="41"/>
      <c r="N4912" s="66">
        <f>IFERROR(VLOOKUP(Table49[[#This Row],[ITEM CODE]],Table2[[#All],[Item Code]:[Unit Cost]],10,0),0)</f>
        <v>0</v>
      </c>
      <c r="O4912" s="134">
        <f>IFERROR(VLOOKUP(Table49[[#This Row],[ITEM CODE]],Table2[[#All],[Item Code]:[Unit Cost]],10,0),0)</f>
        <v>0</v>
      </c>
      <c r="P4912" s="56"/>
      <c r="Q4912" s="58"/>
      <c r="R4912" s="58">
        <f>Table49[[#This Row],[QUANTITY]]*Table49[[#This Row],[INV Prices]]</f>
        <v>0</v>
      </c>
      <c r="S4912" s="67"/>
      <c r="V4912" s="41"/>
      <c r="W4912" s="4" t="str">
        <f>IFERROR(VLOOKUP(Table49[[#This Row],[ITEM CODE]],Table2[[Item Code]:[Category ]],6,0),"")</f>
        <v/>
      </c>
      <c r="X4912" s="1" t="str">
        <f>IFERROR(VLOOKUP(Table49[[#This Row],[ITEM CODE]],Table2[[Item Code]:[Sub Category]],7,0),"")</f>
        <v/>
      </c>
      <c r="Y4912" s="68" t="str">
        <f>Table49[[#This Row],[PO Number]]&amp;COUNTIFS($E$5:E4912,E4912)</f>
        <v>0</v>
      </c>
    </row>
    <row r="4913" spans="1:25" ht="14.25" customHeight="1" x14ac:dyDescent="0.3">
      <c r="A4913" s="1" t="str">
        <f>IF(Table49[[#This Row],[ITEM NAME]]="","",ROW()-4)</f>
        <v/>
      </c>
      <c r="B4913" s="68"/>
      <c r="C4913" s="4" t="str">
        <f>IFERROR(VLOOKUP(B4913,Table14[],3,0),"")</f>
        <v/>
      </c>
      <c r="D4913" s="4" t="str">
        <f>IFERROR(VLOOKUP(B4913,Table14[],2,0),"")</f>
        <v/>
      </c>
      <c r="E4913" s="4"/>
      <c r="H4913" s="41" t="str">
        <f>IFERROR(VLOOKUP(Table49[[#This Row],[ITEM CODE]],Table2[[Item Code]:[Master Name]],2,0),"")</f>
        <v/>
      </c>
      <c r="I4913" s="41"/>
      <c r="J4913" s="65" t="str">
        <f>IFERROR(VLOOKUP(Table49[[#This Row],[ITEM CODE]],Table2[[Item Code]:[Master Name]],3,0),"")</f>
        <v/>
      </c>
      <c r="K4913" s="1" t="str">
        <f>IFERROR(VLOOKUP(Table49[[#This Row],[ITEM CODE]],Table2[[Item Code]:[Master Name]],9,0),"")</f>
        <v/>
      </c>
      <c r="L4913" s="1" t="str">
        <f>IFERROR(VLOOKUP(Table49[[#This Row],[ITEM CODE]],Table2[[Item Code]:[Master Name]],8,0),"")</f>
        <v/>
      </c>
      <c r="M4913" s="41"/>
      <c r="N4913" s="66">
        <f>IFERROR(VLOOKUP(Table49[[#This Row],[ITEM CODE]],Table2[[#All],[Item Code]:[Unit Cost]],10,0),0)</f>
        <v>0</v>
      </c>
      <c r="O4913" s="134">
        <f>IFERROR(VLOOKUP(Table49[[#This Row],[ITEM CODE]],Table2[[#All],[Item Code]:[Unit Cost]],10,0),0)</f>
        <v>0</v>
      </c>
      <c r="P4913" s="56"/>
      <c r="Q4913" s="58"/>
      <c r="R4913" s="58">
        <f>Table49[[#This Row],[QUANTITY]]*Table49[[#This Row],[INV Prices]]</f>
        <v>0</v>
      </c>
      <c r="S4913" s="67"/>
      <c r="V4913" s="41"/>
      <c r="W4913" s="4" t="str">
        <f>IFERROR(VLOOKUP(Table49[[#This Row],[ITEM CODE]],Table2[[Item Code]:[Category ]],6,0),"")</f>
        <v/>
      </c>
      <c r="X4913" s="1" t="str">
        <f>IFERROR(VLOOKUP(Table49[[#This Row],[ITEM CODE]],Table2[[Item Code]:[Sub Category]],7,0),"")</f>
        <v/>
      </c>
      <c r="Y4913" s="68" t="str">
        <f>Table49[[#This Row],[PO Number]]&amp;COUNTIFS($E$5:E4913,E4913)</f>
        <v>0</v>
      </c>
    </row>
    <row r="4914" spans="1:25" ht="14.25" customHeight="1" x14ac:dyDescent="0.3">
      <c r="A4914" s="1" t="str">
        <f>IF(Table49[[#This Row],[ITEM NAME]]="","",ROW()-4)</f>
        <v/>
      </c>
      <c r="B4914" s="68"/>
      <c r="C4914" s="4" t="str">
        <f>IFERROR(VLOOKUP(B4914,Table14[],3,0),"")</f>
        <v/>
      </c>
      <c r="D4914" s="4" t="str">
        <f>IFERROR(VLOOKUP(B4914,Table14[],2,0),"")</f>
        <v/>
      </c>
      <c r="E4914" s="4"/>
      <c r="H4914" s="41" t="str">
        <f>IFERROR(VLOOKUP(Table49[[#This Row],[ITEM CODE]],Table2[[Item Code]:[Master Name]],2,0),"")</f>
        <v/>
      </c>
      <c r="I4914" s="41"/>
      <c r="J4914" s="65" t="str">
        <f>IFERROR(VLOOKUP(Table49[[#This Row],[ITEM CODE]],Table2[[Item Code]:[Master Name]],3,0),"")</f>
        <v/>
      </c>
      <c r="K4914" s="1" t="str">
        <f>IFERROR(VLOOKUP(Table49[[#This Row],[ITEM CODE]],Table2[[Item Code]:[Master Name]],9,0),"")</f>
        <v/>
      </c>
      <c r="L4914" s="1" t="str">
        <f>IFERROR(VLOOKUP(Table49[[#This Row],[ITEM CODE]],Table2[[Item Code]:[Master Name]],8,0),"")</f>
        <v/>
      </c>
      <c r="M4914" s="41"/>
      <c r="N4914" s="66">
        <f>IFERROR(VLOOKUP(Table49[[#This Row],[ITEM CODE]],Table2[[#All],[Item Code]:[Unit Cost]],10,0),0)</f>
        <v>0</v>
      </c>
      <c r="O4914" s="134">
        <f>IFERROR(VLOOKUP(Table49[[#This Row],[ITEM CODE]],Table2[[#All],[Item Code]:[Unit Cost]],10,0),0)</f>
        <v>0</v>
      </c>
      <c r="P4914" s="56"/>
      <c r="Q4914" s="58"/>
      <c r="R4914" s="58">
        <f>Table49[[#This Row],[QUANTITY]]*Table49[[#This Row],[INV Prices]]</f>
        <v>0</v>
      </c>
      <c r="S4914" s="67"/>
      <c r="V4914" s="41"/>
      <c r="W4914" s="4" t="str">
        <f>IFERROR(VLOOKUP(Table49[[#This Row],[ITEM CODE]],Table2[[Item Code]:[Category ]],6,0),"")</f>
        <v/>
      </c>
      <c r="X4914" s="1" t="str">
        <f>IFERROR(VLOOKUP(Table49[[#This Row],[ITEM CODE]],Table2[[Item Code]:[Sub Category]],7,0),"")</f>
        <v/>
      </c>
      <c r="Y4914" s="68" t="str">
        <f>Table49[[#This Row],[PO Number]]&amp;COUNTIFS($E$5:E4914,E4914)</f>
        <v>0</v>
      </c>
    </row>
    <row r="4915" spans="1:25" ht="14.25" customHeight="1" x14ac:dyDescent="0.3">
      <c r="A4915" s="1" t="str">
        <f>IF(Table49[[#This Row],[ITEM NAME]]="","",ROW()-4)</f>
        <v/>
      </c>
      <c r="B4915" s="68"/>
      <c r="C4915" s="4" t="str">
        <f>IFERROR(VLOOKUP(B4915,Table14[],3,0),"")</f>
        <v/>
      </c>
      <c r="D4915" s="4" t="str">
        <f>IFERROR(VLOOKUP(B4915,Table14[],2,0),"")</f>
        <v/>
      </c>
      <c r="E4915" s="4"/>
      <c r="H4915" s="41" t="str">
        <f>IFERROR(VLOOKUP(Table49[[#This Row],[ITEM CODE]],Table2[[Item Code]:[Master Name]],2,0),"")</f>
        <v/>
      </c>
      <c r="I4915" s="41"/>
      <c r="J4915" s="65" t="str">
        <f>IFERROR(VLOOKUP(Table49[[#This Row],[ITEM CODE]],Table2[[Item Code]:[Master Name]],3,0),"")</f>
        <v/>
      </c>
      <c r="K4915" s="1" t="str">
        <f>IFERROR(VLOOKUP(Table49[[#This Row],[ITEM CODE]],Table2[[Item Code]:[Master Name]],9,0),"")</f>
        <v/>
      </c>
      <c r="L4915" s="1" t="str">
        <f>IFERROR(VLOOKUP(Table49[[#This Row],[ITEM CODE]],Table2[[Item Code]:[Master Name]],8,0),"")</f>
        <v/>
      </c>
      <c r="M4915" s="41"/>
      <c r="N4915" s="66">
        <f>IFERROR(VLOOKUP(Table49[[#This Row],[ITEM CODE]],Table2[[#All],[Item Code]:[Unit Cost]],10,0),0)</f>
        <v>0</v>
      </c>
      <c r="O4915" s="134">
        <f>IFERROR(VLOOKUP(Table49[[#This Row],[ITEM CODE]],Table2[[#All],[Item Code]:[Unit Cost]],10,0),0)</f>
        <v>0</v>
      </c>
      <c r="P4915" s="56"/>
      <c r="Q4915" s="58"/>
      <c r="R4915" s="58">
        <f>Table49[[#This Row],[QUANTITY]]*Table49[[#This Row],[INV Prices]]</f>
        <v>0</v>
      </c>
      <c r="S4915" s="67"/>
      <c r="V4915" s="41"/>
      <c r="W4915" s="4" t="str">
        <f>IFERROR(VLOOKUP(Table49[[#This Row],[ITEM CODE]],Table2[[Item Code]:[Category ]],6,0),"")</f>
        <v/>
      </c>
      <c r="X4915" s="1" t="str">
        <f>IFERROR(VLOOKUP(Table49[[#This Row],[ITEM CODE]],Table2[[Item Code]:[Sub Category]],7,0),"")</f>
        <v/>
      </c>
      <c r="Y4915" s="68" t="str">
        <f>Table49[[#This Row],[PO Number]]&amp;COUNTIFS($E$5:E4915,E4915)</f>
        <v>0</v>
      </c>
    </row>
    <row r="4916" spans="1:25" ht="14.25" customHeight="1" x14ac:dyDescent="0.3">
      <c r="A4916" s="1" t="str">
        <f>IF(Table49[[#This Row],[ITEM NAME]]="","",ROW()-4)</f>
        <v/>
      </c>
      <c r="B4916" s="68"/>
      <c r="C4916" s="4" t="str">
        <f>IFERROR(VLOOKUP(B4916,Table14[],3,0),"")</f>
        <v/>
      </c>
      <c r="D4916" s="4" t="str">
        <f>IFERROR(VLOOKUP(B4916,Table14[],2,0),"")</f>
        <v/>
      </c>
      <c r="E4916" s="4"/>
      <c r="H4916" s="41" t="str">
        <f>IFERROR(VLOOKUP(Table49[[#This Row],[ITEM CODE]],Table2[[Item Code]:[Master Name]],2,0),"")</f>
        <v/>
      </c>
      <c r="I4916" s="41"/>
      <c r="J4916" s="65" t="str">
        <f>IFERROR(VLOOKUP(Table49[[#This Row],[ITEM CODE]],Table2[[Item Code]:[Master Name]],3,0),"")</f>
        <v/>
      </c>
      <c r="K4916" s="1" t="str">
        <f>IFERROR(VLOOKUP(Table49[[#This Row],[ITEM CODE]],Table2[[Item Code]:[Master Name]],9,0),"")</f>
        <v/>
      </c>
      <c r="L4916" s="1" t="str">
        <f>IFERROR(VLOOKUP(Table49[[#This Row],[ITEM CODE]],Table2[[Item Code]:[Master Name]],8,0),"")</f>
        <v/>
      </c>
      <c r="M4916" s="41"/>
      <c r="N4916" s="66">
        <f>IFERROR(VLOOKUP(Table49[[#This Row],[ITEM CODE]],Table2[[#All],[Item Code]:[Unit Cost]],10,0),0)</f>
        <v>0</v>
      </c>
      <c r="O4916" s="134">
        <f>IFERROR(VLOOKUP(Table49[[#This Row],[ITEM CODE]],Table2[[#All],[Item Code]:[Unit Cost]],10,0),0)</f>
        <v>0</v>
      </c>
      <c r="P4916" s="56"/>
      <c r="Q4916" s="58"/>
      <c r="R4916" s="58">
        <f>Table49[[#This Row],[QUANTITY]]*Table49[[#This Row],[INV Prices]]</f>
        <v>0</v>
      </c>
      <c r="S4916" s="67"/>
      <c r="V4916" s="41"/>
      <c r="W4916" s="4" t="str">
        <f>IFERROR(VLOOKUP(Table49[[#This Row],[ITEM CODE]],Table2[[Item Code]:[Category ]],6,0),"")</f>
        <v/>
      </c>
      <c r="X4916" s="1" t="str">
        <f>IFERROR(VLOOKUP(Table49[[#This Row],[ITEM CODE]],Table2[[Item Code]:[Sub Category]],7,0),"")</f>
        <v/>
      </c>
      <c r="Y4916" s="68" t="str">
        <f>Table49[[#This Row],[PO Number]]&amp;COUNTIFS($E$5:E4916,E4916)</f>
        <v>0</v>
      </c>
    </row>
    <row r="4917" spans="1:25" ht="14.25" customHeight="1" x14ac:dyDescent="0.3">
      <c r="A4917" s="1" t="str">
        <f>IF(Table49[[#This Row],[ITEM NAME]]="","",ROW()-4)</f>
        <v/>
      </c>
      <c r="B4917" s="68"/>
      <c r="C4917" s="4" t="str">
        <f>IFERROR(VLOOKUP(B4917,Table14[],3,0),"")</f>
        <v/>
      </c>
      <c r="D4917" s="4" t="str">
        <f>IFERROR(VLOOKUP(B4917,Table14[],2,0),"")</f>
        <v/>
      </c>
      <c r="E4917" s="4"/>
      <c r="H4917" s="41" t="str">
        <f>IFERROR(VLOOKUP(Table49[[#This Row],[ITEM CODE]],Table2[[Item Code]:[Master Name]],2,0),"")</f>
        <v/>
      </c>
      <c r="I4917" s="41"/>
      <c r="J4917" s="65" t="str">
        <f>IFERROR(VLOOKUP(Table49[[#This Row],[ITEM CODE]],Table2[[Item Code]:[Master Name]],3,0),"")</f>
        <v/>
      </c>
      <c r="K4917" s="1" t="str">
        <f>IFERROR(VLOOKUP(Table49[[#This Row],[ITEM CODE]],Table2[[Item Code]:[Master Name]],9,0),"")</f>
        <v/>
      </c>
      <c r="L4917" s="1" t="str">
        <f>IFERROR(VLOOKUP(Table49[[#This Row],[ITEM CODE]],Table2[[Item Code]:[Master Name]],8,0),"")</f>
        <v/>
      </c>
      <c r="M4917" s="41"/>
      <c r="N4917" s="66">
        <f>IFERROR(VLOOKUP(Table49[[#This Row],[ITEM CODE]],Table2[[#All],[Item Code]:[Unit Cost]],10,0),0)</f>
        <v>0</v>
      </c>
      <c r="O4917" s="134">
        <f>IFERROR(VLOOKUP(Table49[[#This Row],[ITEM CODE]],Table2[[#All],[Item Code]:[Unit Cost]],10,0),0)</f>
        <v>0</v>
      </c>
      <c r="P4917" s="56"/>
      <c r="Q4917" s="58"/>
      <c r="R4917" s="58">
        <f>Table49[[#This Row],[QUANTITY]]*Table49[[#This Row],[INV Prices]]</f>
        <v>0</v>
      </c>
      <c r="S4917" s="67"/>
      <c r="V4917" s="41"/>
      <c r="W4917" s="4" t="str">
        <f>IFERROR(VLOOKUP(Table49[[#This Row],[ITEM CODE]],Table2[[Item Code]:[Category ]],6,0),"")</f>
        <v/>
      </c>
      <c r="X4917" s="1" t="str">
        <f>IFERROR(VLOOKUP(Table49[[#This Row],[ITEM CODE]],Table2[[Item Code]:[Sub Category]],7,0),"")</f>
        <v/>
      </c>
      <c r="Y4917" s="68" t="str">
        <f>Table49[[#This Row],[PO Number]]&amp;COUNTIFS($E$5:E4917,E4917)</f>
        <v>0</v>
      </c>
    </row>
    <row r="4918" spans="1:25" ht="14.25" customHeight="1" x14ac:dyDescent="0.3">
      <c r="A4918" s="1" t="str">
        <f>IF(Table49[[#This Row],[ITEM NAME]]="","",ROW()-4)</f>
        <v/>
      </c>
      <c r="B4918" s="68"/>
      <c r="C4918" s="4" t="str">
        <f>IFERROR(VLOOKUP(B4918,Table14[],3,0),"")</f>
        <v/>
      </c>
      <c r="D4918" s="4" t="str">
        <f>IFERROR(VLOOKUP(B4918,Table14[],2,0),"")</f>
        <v/>
      </c>
      <c r="E4918" s="4"/>
      <c r="H4918" s="41" t="str">
        <f>IFERROR(VLOOKUP(Table49[[#This Row],[ITEM CODE]],Table2[[Item Code]:[Master Name]],2,0),"")</f>
        <v/>
      </c>
      <c r="I4918" s="41"/>
      <c r="J4918" s="65" t="str">
        <f>IFERROR(VLOOKUP(Table49[[#This Row],[ITEM CODE]],Table2[[Item Code]:[Master Name]],3,0),"")</f>
        <v/>
      </c>
      <c r="K4918" s="1" t="str">
        <f>IFERROR(VLOOKUP(Table49[[#This Row],[ITEM CODE]],Table2[[Item Code]:[Master Name]],9,0),"")</f>
        <v/>
      </c>
      <c r="L4918" s="1" t="str">
        <f>IFERROR(VLOOKUP(Table49[[#This Row],[ITEM CODE]],Table2[[Item Code]:[Master Name]],8,0),"")</f>
        <v/>
      </c>
      <c r="M4918" s="41"/>
      <c r="N4918" s="66">
        <f>IFERROR(VLOOKUP(Table49[[#This Row],[ITEM CODE]],Table2[[#All],[Item Code]:[Unit Cost]],10,0),0)</f>
        <v>0</v>
      </c>
      <c r="O4918" s="134">
        <f>IFERROR(VLOOKUP(Table49[[#This Row],[ITEM CODE]],Table2[[#All],[Item Code]:[Unit Cost]],10,0),0)</f>
        <v>0</v>
      </c>
      <c r="P4918" s="56"/>
      <c r="Q4918" s="58"/>
      <c r="R4918" s="58">
        <f>Table49[[#This Row],[QUANTITY]]*Table49[[#This Row],[INV Prices]]</f>
        <v>0</v>
      </c>
      <c r="S4918" s="67"/>
      <c r="V4918" s="41"/>
      <c r="W4918" s="4" t="str">
        <f>IFERROR(VLOOKUP(Table49[[#This Row],[ITEM CODE]],Table2[[Item Code]:[Category ]],6,0),"")</f>
        <v/>
      </c>
      <c r="X4918" s="1" t="str">
        <f>IFERROR(VLOOKUP(Table49[[#This Row],[ITEM CODE]],Table2[[Item Code]:[Sub Category]],7,0),"")</f>
        <v/>
      </c>
      <c r="Y4918" s="68" t="str">
        <f>Table49[[#This Row],[PO Number]]&amp;COUNTIFS($E$5:E4918,E4918)</f>
        <v>0</v>
      </c>
    </row>
    <row r="4919" spans="1:25" ht="14.25" customHeight="1" x14ac:dyDescent="0.3">
      <c r="A4919" s="1" t="str">
        <f>IF(Table49[[#This Row],[ITEM NAME]]="","",ROW()-4)</f>
        <v/>
      </c>
      <c r="B4919" s="68"/>
      <c r="C4919" s="4" t="str">
        <f>IFERROR(VLOOKUP(B4919,Table14[],3,0),"")</f>
        <v/>
      </c>
      <c r="D4919" s="4" t="str">
        <f>IFERROR(VLOOKUP(B4919,Table14[],2,0),"")</f>
        <v/>
      </c>
      <c r="E4919" s="4"/>
      <c r="H4919" s="41" t="str">
        <f>IFERROR(VLOOKUP(Table49[[#This Row],[ITEM CODE]],Table2[[Item Code]:[Master Name]],2,0),"")</f>
        <v/>
      </c>
      <c r="I4919" s="41"/>
      <c r="J4919" s="65" t="str">
        <f>IFERROR(VLOOKUP(Table49[[#This Row],[ITEM CODE]],Table2[[Item Code]:[Master Name]],3,0),"")</f>
        <v/>
      </c>
      <c r="K4919" s="1" t="str">
        <f>IFERROR(VLOOKUP(Table49[[#This Row],[ITEM CODE]],Table2[[Item Code]:[Master Name]],9,0),"")</f>
        <v/>
      </c>
      <c r="L4919" s="1" t="str">
        <f>IFERROR(VLOOKUP(Table49[[#This Row],[ITEM CODE]],Table2[[Item Code]:[Master Name]],8,0),"")</f>
        <v/>
      </c>
      <c r="M4919" s="41"/>
      <c r="N4919" s="66">
        <f>IFERROR(VLOOKUP(Table49[[#This Row],[ITEM CODE]],Table2[[#All],[Item Code]:[Unit Cost]],10,0),0)</f>
        <v>0</v>
      </c>
      <c r="O4919" s="134">
        <f>IFERROR(VLOOKUP(Table49[[#This Row],[ITEM CODE]],Table2[[#All],[Item Code]:[Unit Cost]],10,0),0)</f>
        <v>0</v>
      </c>
      <c r="P4919" s="56"/>
      <c r="Q4919" s="58"/>
      <c r="R4919" s="58">
        <f>Table49[[#This Row],[QUANTITY]]*Table49[[#This Row],[INV Prices]]</f>
        <v>0</v>
      </c>
      <c r="S4919" s="67"/>
      <c r="V4919" s="41"/>
      <c r="W4919" s="4" t="str">
        <f>IFERROR(VLOOKUP(Table49[[#This Row],[ITEM CODE]],Table2[[Item Code]:[Category ]],6,0),"")</f>
        <v/>
      </c>
      <c r="X4919" s="1" t="str">
        <f>IFERROR(VLOOKUP(Table49[[#This Row],[ITEM CODE]],Table2[[Item Code]:[Sub Category]],7,0),"")</f>
        <v/>
      </c>
      <c r="Y4919" s="68" t="str">
        <f>Table49[[#This Row],[PO Number]]&amp;COUNTIFS($E$5:E4919,E4919)</f>
        <v>0</v>
      </c>
    </row>
    <row r="4920" spans="1:25" ht="14.25" customHeight="1" x14ac:dyDescent="0.3">
      <c r="A4920" s="1" t="str">
        <f>IF(Table49[[#This Row],[ITEM NAME]]="","",ROW()-4)</f>
        <v/>
      </c>
      <c r="B4920" s="68"/>
      <c r="C4920" s="4" t="str">
        <f>IFERROR(VLOOKUP(B4920,Table14[],3,0),"")</f>
        <v/>
      </c>
      <c r="D4920" s="4" t="str">
        <f>IFERROR(VLOOKUP(B4920,Table14[],2,0),"")</f>
        <v/>
      </c>
      <c r="E4920" s="4"/>
      <c r="H4920" s="41" t="str">
        <f>IFERROR(VLOOKUP(Table49[[#This Row],[ITEM CODE]],Table2[[Item Code]:[Master Name]],2,0),"")</f>
        <v/>
      </c>
      <c r="I4920" s="41"/>
      <c r="J4920" s="65" t="str">
        <f>IFERROR(VLOOKUP(Table49[[#This Row],[ITEM CODE]],Table2[[Item Code]:[Master Name]],3,0),"")</f>
        <v/>
      </c>
      <c r="K4920" s="1" t="str">
        <f>IFERROR(VLOOKUP(Table49[[#This Row],[ITEM CODE]],Table2[[Item Code]:[Master Name]],9,0),"")</f>
        <v/>
      </c>
      <c r="L4920" s="1" t="str">
        <f>IFERROR(VLOOKUP(Table49[[#This Row],[ITEM CODE]],Table2[[Item Code]:[Master Name]],8,0),"")</f>
        <v/>
      </c>
      <c r="M4920" s="41"/>
      <c r="N4920" s="66">
        <f>IFERROR(VLOOKUP(Table49[[#This Row],[ITEM CODE]],Table2[[#All],[Item Code]:[Unit Cost]],10,0),0)</f>
        <v>0</v>
      </c>
      <c r="O4920" s="134">
        <f>IFERROR(VLOOKUP(Table49[[#This Row],[ITEM CODE]],Table2[[#All],[Item Code]:[Unit Cost]],10,0),0)</f>
        <v>0</v>
      </c>
      <c r="P4920" s="56"/>
      <c r="Q4920" s="58"/>
      <c r="R4920" s="58">
        <f>Table49[[#This Row],[QUANTITY]]*Table49[[#This Row],[INV Prices]]</f>
        <v>0</v>
      </c>
      <c r="S4920" s="67"/>
      <c r="V4920" s="41"/>
      <c r="W4920" s="4" t="str">
        <f>IFERROR(VLOOKUP(Table49[[#This Row],[ITEM CODE]],Table2[[Item Code]:[Category ]],6,0),"")</f>
        <v/>
      </c>
      <c r="X4920" s="1" t="str">
        <f>IFERROR(VLOOKUP(Table49[[#This Row],[ITEM CODE]],Table2[[Item Code]:[Sub Category]],7,0),"")</f>
        <v/>
      </c>
      <c r="Y4920" s="68" t="str">
        <f>Table49[[#This Row],[PO Number]]&amp;COUNTIFS($E$5:E4920,E4920)</f>
        <v>0</v>
      </c>
    </row>
    <row r="4921" spans="1:25" ht="14.25" customHeight="1" x14ac:dyDescent="0.3">
      <c r="A4921" s="1" t="str">
        <f>IF(Table49[[#This Row],[ITEM NAME]]="","",ROW()-4)</f>
        <v/>
      </c>
      <c r="B4921" s="68"/>
      <c r="C4921" s="4" t="str">
        <f>IFERROR(VLOOKUP(B4921,Table14[],3,0),"")</f>
        <v/>
      </c>
      <c r="D4921" s="4" t="str">
        <f>IFERROR(VLOOKUP(B4921,Table14[],2,0),"")</f>
        <v/>
      </c>
      <c r="E4921" s="4"/>
      <c r="H4921" s="41" t="str">
        <f>IFERROR(VLOOKUP(Table49[[#This Row],[ITEM CODE]],Table2[[Item Code]:[Master Name]],2,0),"")</f>
        <v/>
      </c>
      <c r="I4921" s="41"/>
      <c r="J4921" s="65" t="str">
        <f>IFERROR(VLOOKUP(Table49[[#This Row],[ITEM CODE]],Table2[[Item Code]:[Master Name]],3,0),"")</f>
        <v/>
      </c>
      <c r="K4921" s="1" t="str">
        <f>IFERROR(VLOOKUP(Table49[[#This Row],[ITEM CODE]],Table2[[Item Code]:[Master Name]],9,0),"")</f>
        <v/>
      </c>
      <c r="L4921" s="1" t="str">
        <f>IFERROR(VLOOKUP(Table49[[#This Row],[ITEM CODE]],Table2[[Item Code]:[Master Name]],8,0),"")</f>
        <v/>
      </c>
      <c r="M4921" s="41"/>
      <c r="N4921" s="66">
        <f>IFERROR(VLOOKUP(Table49[[#This Row],[ITEM CODE]],Table2[[#All],[Item Code]:[Unit Cost]],10,0),0)</f>
        <v>0</v>
      </c>
      <c r="O4921" s="134">
        <f>IFERROR(VLOOKUP(Table49[[#This Row],[ITEM CODE]],Table2[[#All],[Item Code]:[Unit Cost]],10,0),0)</f>
        <v>0</v>
      </c>
      <c r="P4921" s="56"/>
      <c r="Q4921" s="58"/>
      <c r="R4921" s="58">
        <f>Table49[[#This Row],[QUANTITY]]*Table49[[#This Row],[INV Prices]]</f>
        <v>0</v>
      </c>
      <c r="S4921" s="67"/>
      <c r="V4921" s="41"/>
      <c r="W4921" s="4" t="str">
        <f>IFERROR(VLOOKUP(Table49[[#This Row],[ITEM CODE]],Table2[[Item Code]:[Category ]],6,0),"")</f>
        <v/>
      </c>
      <c r="X4921" s="1" t="str">
        <f>IFERROR(VLOOKUP(Table49[[#This Row],[ITEM CODE]],Table2[[Item Code]:[Sub Category]],7,0),"")</f>
        <v/>
      </c>
      <c r="Y4921" s="68" t="str">
        <f>Table49[[#This Row],[PO Number]]&amp;COUNTIFS($E$5:E4921,E4921)</f>
        <v>0</v>
      </c>
    </row>
    <row r="4922" spans="1:25" ht="14.25" customHeight="1" x14ac:dyDescent="0.3">
      <c r="A4922" s="1" t="str">
        <f>IF(Table49[[#This Row],[ITEM NAME]]="","",ROW()-4)</f>
        <v/>
      </c>
      <c r="B4922" s="68"/>
      <c r="C4922" s="4" t="str">
        <f>IFERROR(VLOOKUP(B4922,Table14[],3,0),"")</f>
        <v/>
      </c>
      <c r="D4922" s="4" t="str">
        <f>IFERROR(VLOOKUP(B4922,Table14[],2,0),"")</f>
        <v/>
      </c>
      <c r="E4922" s="4"/>
      <c r="H4922" s="41" t="str">
        <f>IFERROR(VLOOKUP(Table49[[#This Row],[ITEM CODE]],Table2[[Item Code]:[Master Name]],2,0),"")</f>
        <v/>
      </c>
      <c r="I4922" s="41"/>
      <c r="J4922" s="65" t="str">
        <f>IFERROR(VLOOKUP(Table49[[#This Row],[ITEM CODE]],Table2[[Item Code]:[Master Name]],3,0),"")</f>
        <v/>
      </c>
      <c r="K4922" s="1" t="str">
        <f>IFERROR(VLOOKUP(Table49[[#This Row],[ITEM CODE]],Table2[[Item Code]:[Master Name]],9,0),"")</f>
        <v/>
      </c>
      <c r="L4922" s="1" t="str">
        <f>IFERROR(VLOOKUP(Table49[[#This Row],[ITEM CODE]],Table2[[Item Code]:[Master Name]],8,0),"")</f>
        <v/>
      </c>
      <c r="M4922" s="41"/>
      <c r="N4922" s="66">
        <f>IFERROR(VLOOKUP(Table49[[#This Row],[ITEM CODE]],Table2[[#All],[Item Code]:[Unit Cost]],10,0),0)</f>
        <v>0</v>
      </c>
      <c r="O4922" s="134">
        <f>IFERROR(VLOOKUP(Table49[[#This Row],[ITEM CODE]],Table2[[#All],[Item Code]:[Unit Cost]],10,0),0)</f>
        <v>0</v>
      </c>
      <c r="P4922" s="56"/>
      <c r="Q4922" s="58"/>
      <c r="R4922" s="58">
        <f>Table49[[#This Row],[QUANTITY]]*Table49[[#This Row],[INV Prices]]</f>
        <v>0</v>
      </c>
      <c r="S4922" s="67"/>
      <c r="V4922" s="41"/>
      <c r="W4922" s="4" t="str">
        <f>IFERROR(VLOOKUP(Table49[[#This Row],[ITEM CODE]],Table2[[Item Code]:[Category ]],6,0),"")</f>
        <v/>
      </c>
      <c r="X4922" s="1" t="str">
        <f>IFERROR(VLOOKUP(Table49[[#This Row],[ITEM CODE]],Table2[[Item Code]:[Sub Category]],7,0),"")</f>
        <v/>
      </c>
      <c r="Y4922" s="68" t="str">
        <f>Table49[[#This Row],[PO Number]]&amp;COUNTIFS($E$5:E4922,E4922)</f>
        <v>0</v>
      </c>
    </row>
    <row r="4923" spans="1:25" ht="14.25" customHeight="1" x14ac:dyDescent="0.3">
      <c r="A4923" s="1" t="str">
        <f>IF(Table49[[#This Row],[ITEM NAME]]="","",ROW()-4)</f>
        <v/>
      </c>
      <c r="B4923" s="68"/>
      <c r="C4923" s="4" t="str">
        <f>IFERROR(VLOOKUP(B4923,Table14[],3,0),"")</f>
        <v/>
      </c>
      <c r="D4923" s="4" t="str">
        <f>IFERROR(VLOOKUP(B4923,Table14[],2,0),"")</f>
        <v/>
      </c>
      <c r="E4923" s="4"/>
      <c r="H4923" s="41" t="str">
        <f>IFERROR(VLOOKUP(Table49[[#This Row],[ITEM CODE]],Table2[[Item Code]:[Master Name]],2,0),"")</f>
        <v/>
      </c>
      <c r="I4923" s="41"/>
      <c r="J4923" s="65" t="str">
        <f>IFERROR(VLOOKUP(Table49[[#This Row],[ITEM CODE]],Table2[[Item Code]:[Master Name]],3,0),"")</f>
        <v/>
      </c>
      <c r="K4923" s="1" t="str">
        <f>IFERROR(VLOOKUP(Table49[[#This Row],[ITEM CODE]],Table2[[Item Code]:[Master Name]],9,0),"")</f>
        <v/>
      </c>
      <c r="L4923" s="1" t="str">
        <f>IFERROR(VLOOKUP(Table49[[#This Row],[ITEM CODE]],Table2[[Item Code]:[Master Name]],8,0),"")</f>
        <v/>
      </c>
      <c r="M4923" s="41"/>
      <c r="N4923" s="66">
        <f>IFERROR(VLOOKUP(Table49[[#This Row],[ITEM CODE]],Table2[[#All],[Item Code]:[Unit Cost]],10,0),0)</f>
        <v>0</v>
      </c>
      <c r="O4923" s="134">
        <f>IFERROR(VLOOKUP(Table49[[#This Row],[ITEM CODE]],Table2[[#All],[Item Code]:[Unit Cost]],10,0),0)</f>
        <v>0</v>
      </c>
      <c r="P4923" s="56"/>
      <c r="Q4923" s="58"/>
      <c r="R4923" s="58">
        <f>Table49[[#This Row],[QUANTITY]]*Table49[[#This Row],[INV Prices]]</f>
        <v>0</v>
      </c>
      <c r="S4923" s="67"/>
      <c r="V4923" s="41"/>
      <c r="W4923" s="4" t="str">
        <f>IFERROR(VLOOKUP(Table49[[#This Row],[ITEM CODE]],Table2[[Item Code]:[Category ]],6,0),"")</f>
        <v/>
      </c>
      <c r="X4923" s="1" t="str">
        <f>IFERROR(VLOOKUP(Table49[[#This Row],[ITEM CODE]],Table2[[Item Code]:[Sub Category]],7,0),"")</f>
        <v/>
      </c>
      <c r="Y4923" s="68" t="str">
        <f>Table49[[#This Row],[PO Number]]&amp;COUNTIFS($E$5:E4923,E4923)</f>
        <v>0</v>
      </c>
    </row>
    <row r="4924" spans="1:25" ht="14.25" customHeight="1" x14ac:dyDescent="0.3">
      <c r="A4924" s="1" t="str">
        <f>IF(Table49[[#This Row],[ITEM NAME]]="","",ROW()-4)</f>
        <v/>
      </c>
      <c r="B4924" s="68"/>
      <c r="C4924" s="4" t="str">
        <f>IFERROR(VLOOKUP(B4924,Table14[],3,0),"")</f>
        <v/>
      </c>
      <c r="D4924" s="4" t="str">
        <f>IFERROR(VLOOKUP(B4924,Table14[],2,0),"")</f>
        <v/>
      </c>
      <c r="E4924" s="4"/>
      <c r="H4924" s="41" t="str">
        <f>IFERROR(VLOOKUP(Table49[[#This Row],[ITEM CODE]],Table2[[Item Code]:[Master Name]],2,0),"")</f>
        <v/>
      </c>
      <c r="I4924" s="41"/>
      <c r="J4924" s="65" t="str">
        <f>IFERROR(VLOOKUP(Table49[[#This Row],[ITEM CODE]],Table2[[Item Code]:[Master Name]],3,0),"")</f>
        <v/>
      </c>
      <c r="K4924" s="1" t="str">
        <f>IFERROR(VLOOKUP(Table49[[#This Row],[ITEM CODE]],Table2[[Item Code]:[Master Name]],9,0),"")</f>
        <v/>
      </c>
      <c r="L4924" s="1" t="str">
        <f>IFERROR(VLOOKUP(Table49[[#This Row],[ITEM CODE]],Table2[[Item Code]:[Master Name]],8,0),"")</f>
        <v/>
      </c>
      <c r="M4924" s="41"/>
      <c r="N4924" s="66">
        <f>IFERROR(VLOOKUP(Table49[[#This Row],[ITEM CODE]],Table2[[#All],[Item Code]:[Unit Cost]],10,0),0)</f>
        <v>0</v>
      </c>
      <c r="O4924" s="134">
        <f>IFERROR(VLOOKUP(Table49[[#This Row],[ITEM CODE]],Table2[[#All],[Item Code]:[Unit Cost]],10,0),0)</f>
        <v>0</v>
      </c>
      <c r="P4924" s="56"/>
      <c r="Q4924" s="58"/>
      <c r="R4924" s="58">
        <f>Table49[[#This Row],[QUANTITY]]*Table49[[#This Row],[INV Prices]]</f>
        <v>0</v>
      </c>
      <c r="S4924" s="67"/>
      <c r="V4924" s="41"/>
      <c r="W4924" s="4" t="str">
        <f>IFERROR(VLOOKUP(Table49[[#This Row],[ITEM CODE]],Table2[[Item Code]:[Category ]],6,0),"")</f>
        <v/>
      </c>
      <c r="X4924" s="1" t="str">
        <f>IFERROR(VLOOKUP(Table49[[#This Row],[ITEM CODE]],Table2[[Item Code]:[Sub Category]],7,0),"")</f>
        <v/>
      </c>
      <c r="Y4924" s="68" t="str">
        <f>Table49[[#This Row],[PO Number]]&amp;COUNTIFS($E$5:E4924,E4924)</f>
        <v>0</v>
      </c>
    </row>
    <row r="4925" spans="1:25" ht="14.25" customHeight="1" x14ac:dyDescent="0.3">
      <c r="A4925" s="1" t="str">
        <f>IF(Table49[[#This Row],[ITEM NAME]]="","",ROW()-4)</f>
        <v/>
      </c>
      <c r="B4925" s="68"/>
      <c r="C4925" s="4" t="str">
        <f>IFERROR(VLOOKUP(B4925,Table14[],3,0),"")</f>
        <v/>
      </c>
      <c r="D4925" s="4" t="str">
        <f>IFERROR(VLOOKUP(B4925,Table14[],2,0),"")</f>
        <v/>
      </c>
      <c r="E4925" s="4"/>
      <c r="H4925" s="41" t="str">
        <f>IFERROR(VLOOKUP(Table49[[#This Row],[ITEM CODE]],Table2[[Item Code]:[Master Name]],2,0),"")</f>
        <v/>
      </c>
      <c r="I4925" s="41"/>
      <c r="J4925" s="65" t="str">
        <f>IFERROR(VLOOKUP(Table49[[#This Row],[ITEM CODE]],Table2[[Item Code]:[Master Name]],3,0),"")</f>
        <v/>
      </c>
      <c r="K4925" s="1" t="str">
        <f>IFERROR(VLOOKUP(Table49[[#This Row],[ITEM CODE]],Table2[[Item Code]:[Master Name]],9,0),"")</f>
        <v/>
      </c>
      <c r="L4925" s="1" t="str">
        <f>IFERROR(VLOOKUP(Table49[[#This Row],[ITEM CODE]],Table2[[Item Code]:[Master Name]],8,0),"")</f>
        <v/>
      </c>
      <c r="M4925" s="41"/>
      <c r="N4925" s="66">
        <f>IFERROR(VLOOKUP(Table49[[#This Row],[ITEM CODE]],Table2[[#All],[Item Code]:[Unit Cost]],10,0),0)</f>
        <v>0</v>
      </c>
      <c r="O4925" s="134">
        <f>IFERROR(VLOOKUP(Table49[[#This Row],[ITEM CODE]],Table2[[#All],[Item Code]:[Unit Cost]],10,0),0)</f>
        <v>0</v>
      </c>
      <c r="P4925" s="56"/>
      <c r="Q4925" s="58"/>
      <c r="R4925" s="58">
        <f>Table49[[#This Row],[QUANTITY]]*Table49[[#This Row],[INV Prices]]</f>
        <v>0</v>
      </c>
      <c r="S4925" s="67"/>
      <c r="V4925" s="41"/>
      <c r="W4925" s="4" t="str">
        <f>IFERROR(VLOOKUP(Table49[[#This Row],[ITEM CODE]],Table2[[Item Code]:[Category ]],6,0),"")</f>
        <v/>
      </c>
      <c r="X4925" s="1" t="str">
        <f>IFERROR(VLOOKUP(Table49[[#This Row],[ITEM CODE]],Table2[[Item Code]:[Sub Category]],7,0),"")</f>
        <v/>
      </c>
      <c r="Y4925" s="68" t="str">
        <f>Table49[[#This Row],[PO Number]]&amp;COUNTIFS($E$5:E4925,E4925)</f>
        <v>0</v>
      </c>
    </row>
    <row r="4926" spans="1:25" ht="14.25" customHeight="1" x14ac:dyDescent="0.3">
      <c r="A4926" s="1" t="str">
        <f>IF(Table49[[#This Row],[ITEM NAME]]="","",ROW()-4)</f>
        <v/>
      </c>
      <c r="B4926" s="68"/>
      <c r="C4926" s="4" t="str">
        <f>IFERROR(VLOOKUP(B4926,Table14[],3,0),"")</f>
        <v/>
      </c>
      <c r="D4926" s="4" t="str">
        <f>IFERROR(VLOOKUP(B4926,Table14[],2,0),"")</f>
        <v/>
      </c>
      <c r="E4926" s="4"/>
      <c r="H4926" s="41" t="str">
        <f>IFERROR(VLOOKUP(Table49[[#This Row],[ITEM CODE]],Table2[[Item Code]:[Master Name]],2,0),"")</f>
        <v/>
      </c>
      <c r="I4926" s="41"/>
      <c r="J4926" s="65" t="str">
        <f>IFERROR(VLOOKUP(Table49[[#This Row],[ITEM CODE]],Table2[[Item Code]:[Master Name]],3,0),"")</f>
        <v/>
      </c>
      <c r="K4926" s="1" t="str">
        <f>IFERROR(VLOOKUP(Table49[[#This Row],[ITEM CODE]],Table2[[Item Code]:[Master Name]],9,0),"")</f>
        <v/>
      </c>
      <c r="L4926" s="1" t="str">
        <f>IFERROR(VLOOKUP(Table49[[#This Row],[ITEM CODE]],Table2[[Item Code]:[Master Name]],8,0),"")</f>
        <v/>
      </c>
      <c r="M4926" s="41"/>
      <c r="N4926" s="66">
        <f>IFERROR(VLOOKUP(Table49[[#This Row],[ITEM CODE]],Table2[[#All],[Item Code]:[Unit Cost]],10,0),0)</f>
        <v>0</v>
      </c>
      <c r="O4926" s="134">
        <f>IFERROR(VLOOKUP(Table49[[#This Row],[ITEM CODE]],Table2[[#All],[Item Code]:[Unit Cost]],10,0),0)</f>
        <v>0</v>
      </c>
      <c r="P4926" s="56"/>
      <c r="Q4926" s="58"/>
      <c r="R4926" s="58">
        <f>Table49[[#This Row],[QUANTITY]]*Table49[[#This Row],[INV Prices]]</f>
        <v>0</v>
      </c>
      <c r="S4926" s="67"/>
      <c r="V4926" s="41"/>
      <c r="W4926" s="4" t="str">
        <f>IFERROR(VLOOKUP(Table49[[#This Row],[ITEM CODE]],Table2[[Item Code]:[Category ]],6,0),"")</f>
        <v/>
      </c>
      <c r="X4926" s="1" t="str">
        <f>IFERROR(VLOOKUP(Table49[[#This Row],[ITEM CODE]],Table2[[Item Code]:[Sub Category]],7,0),"")</f>
        <v/>
      </c>
      <c r="Y4926" s="68" t="str">
        <f>Table49[[#This Row],[PO Number]]&amp;COUNTIFS($E$5:E4926,E4926)</f>
        <v>0</v>
      </c>
    </row>
    <row r="4927" spans="1:25" ht="14.25" customHeight="1" x14ac:dyDescent="0.3">
      <c r="A4927" s="1" t="str">
        <f>IF(Table49[[#This Row],[ITEM NAME]]="","",ROW()-4)</f>
        <v/>
      </c>
      <c r="B4927" s="68"/>
      <c r="C4927" s="4" t="str">
        <f>IFERROR(VLOOKUP(B4927,Table14[],3,0),"")</f>
        <v/>
      </c>
      <c r="D4927" s="4" t="str">
        <f>IFERROR(VLOOKUP(B4927,Table14[],2,0),"")</f>
        <v/>
      </c>
      <c r="E4927" s="4"/>
      <c r="H4927" s="41" t="str">
        <f>IFERROR(VLOOKUP(Table49[[#This Row],[ITEM CODE]],Table2[[Item Code]:[Master Name]],2,0),"")</f>
        <v/>
      </c>
      <c r="I4927" s="41"/>
      <c r="J4927" s="65" t="str">
        <f>IFERROR(VLOOKUP(Table49[[#This Row],[ITEM CODE]],Table2[[Item Code]:[Master Name]],3,0),"")</f>
        <v/>
      </c>
      <c r="K4927" s="1" t="str">
        <f>IFERROR(VLOOKUP(Table49[[#This Row],[ITEM CODE]],Table2[[Item Code]:[Master Name]],9,0),"")</f>
        <v/>
      </c>
      <c r="L4927" s="1" t="str">
        <f>IFERROR(VLOOKUP(Table49[[#This Row],[ITEM CODE]],Table2[[Item Code]:[Master Name]],8,0),"")</f>
        <v/>
      </c>
      <c r="M4927" s="41"/>
      <c r="N4927" s="66">
        <f>IFERROR(VLOOKUP(Table49[[#This Row],[ITEM CODE]],Table2[[#All],[Item Code]:[Unit Cost]],10,0),0)</f>
        <v>0</v>
      </c>
      <c r="O4927" s="134">
        <f>IFERROR(VLOOKUP(Table49[[#This Row],[ITEM CODE]],Table2[[#All],[Item Code]:[Unit Cost]],10,0),0)</f>
        <v>0</v>
      </c>
      <c r="P4927" s="56"/>
      <c r="Q4927" s="58"/>
      <c r="R4927" s="58">
        <f>Table49[[#This Row],[QUANTITY]]*Table49[[#This Row],[INV Prices]]</f>
        <v>0</v>
      </c>
      <c r="S4927" s="67"/>
      <c r="V4927" s="41"/>
      <c r="W4927" s="4" t="str">
        <f>IFERROR(VLOOKUP(Table49[[#This Row],[ITEM CODE]],Table2[[Item Code]:[Category ]],6,0),"")</f>
        <v/>
      </c>
      <c r="X4927" s="1" t="str">
        <f>IFERROR(VLOOKUP(Table49[[#This Row],[ITEM CODE]],Table2[[Item Code]:[Sub Category]],7,0),"")</f>
        <v/>
      </c>
      <c r="Y4927" s="68" t="str">
        <f>Table49[[#This Row],[PO Number]]&amp;COUNTIFS($E$5:E4927,E4927)</f>
        <v>0</v>
      </c>
    </row>
    <row r="4928" spans="1:25" ht="14.25" customHeight="1" x14ac:dyDescent="0.3">
      <c r="A4928" s="1" t="str">
        <f>IF(Table49[[#This Row],[ITEM NAME]]="","",ROW()-4)</f>
        <v/>
      </c>
      <c r="B4928" s="68"/>
      <c r="C4928" s="4" t="str">
        <f>IFERROR(VLOOKUP(B4928,Table14[],3,0),"")</f>
        <v/>
      </c>
      <c r="D4928" s="4" t="str">
        <f>IFERROR(VLOOKUP(B4928,Table14[],2,0),"")</f>
        <v/>
      </c>
      <c r="E4928" s="4"/>
      <c r="H4928" s="41" t="str">
        <f>IFERROR(VLOOKUP(Table49[[#This Row],[ITEM CODE]],Table2[[Item Code]:[Master Name]],2,0),"")</f>
        <v/>
      </c>
      <c r="I4928" s="41"/>
      <c r="J4928" s="65" t="str">
        <f>IFERROR(VLOOKUP(Table49[[#This Row],[ITEM CODE]],Table2[[Item Code]:[Master Name]],3,0),"")</f>
        <v/>
      </c>
      <c r="K4928" s="1" t="str">
        <f>IFERROR(VLOOKUP(Table49[[#This Row],[ITEM CODE]],Table2[[Item Code]:[Master Name]],9,0),"")</f>
        <v/>
      </c>
      <c r="L4928" s="1" t="str">
        <f>IFERROR(VLOOKUP(Table49[[#This Row],[ITEM CODE]],Table2[[Item Code]:[Master Name]],8,0),"")</f>
        <v/>
      </c>
      <c r="M4928" s="41"/>
      <c r="N4928" s="66">
        <f>IFERROR(VLOOKUP(Table49[[#This Row],[ITEM CODE]],Table2[[#All],[Item Code]:[Unit Cost]],10,0),0)</f>
        <v>0</v>
      </c>
      <c r="O4928" s="134">
        <f>IFERROR(VLOOKUP(Table49[[#This Row],[ITEM CODE]],Table2[[#All],[Item Code]:[Unit Cost]],10,0),0)</f>
        <v>0</v>
      </c>
      <c r="P4928" s="56"/>
      <c r="Q4928" s="58"/>
      <c r="R4928" s="58">
        <f>Table49[[#This Row],[QUANTITY]]*Table49[[#This Row],[INV Prices]]</f>
        <v>0</v>
      </c>
      <c r="S4928" s="67"/>
      <c r="V4928" s="41"/>
      <c r="W4928" s="4" t="str">
        <f>IFERROR(VLOOKUP(Table49[[#This Row],[ITEM CODE]],Table2[[Item Code]:[Category ]],6,0),"")</f>
        <v/>
      </c>
      <c r="X4928" s="1" t="str">
        <f>IFERROR(VLOOKUP(Table49[[#This Row],[ITEM CODE]],Table2[[Item Code]:[Sub Category]],7,0),"")</f>
        <v/>
      </c>
      <c r="Y4928" s="68" t="str">
        <f>Table49[[#This Row],[PO Number]]&amp;COUNTIFS($E$5:E4928,E4928)</f>
        <v>0</v>
      </c>
    </row>
    <row r="4929" spans="1:25" ht="14.25" customHeight="1" x14ac:dyDescent="0.3">
      <c r="A4929" s="1" t="str">
        <f>IF(Table49[[#This Row],[ITEM NAME]]="","",ROW()-4)</f>
        <v/>
      </c>
      <c r="B4929" s="68"/>
      <c r="C4929" s="4" t="str">
        <f>IFERROR(VLOOKUP(B4929,Table14[],3,0),"")</f>
        <v/>
      </c>
      <c r="D4929" s="4" t="str">
        <f>IFERROR(VLOOKUP(B4929,Table14[],2,0),"")</f>
        <v/>
      </c>
      <c r="E4929" s="4"/>
      <c r="H4929" s="41" t="str">
        <f>IFERROR(VLOOKUP(Table49[[#This Row],[ITEM CODE]],Table2[[Item Code]:[Master Name]],2,0),"")</f>
        <v/>
      </c>
      <c r="I4929" s="41"/>
      <c r="J4929" s="65" t="str">
        <f>IFERROR(VLOOKUP(Table49[[#This Row],[ITEM CODE]],Table2[[Item Code]:[Master Name]],3,0),"")</f>
        <v/>
      </c>
      <c r="K4929" s="1" t="str">
        <f>IFERROR(VLOOKUP(Table49[[#This Row],[ITEM CODE]],Table2[[Item Code]:[Master Name]],9,0),"")</f>
        <v/>
      </c>
      <c r="L4929" s="1" t="str">
        <f>IFERROR(VLOOKUP(Table49[[#This Row],[ITEM CODE]],Table2[[Item Code]:[Master Name]],8,0),"")</f>
        <v/>
      </c>
      <c r="M4929" s="41"/>
      <c r="N4929" s="66">
        <f>IFERROR(VLOOKUP(Table49[[#This Row],[ITEM CODE]],Table2[[#All],[Item Code]:[Unit Cost]],10,0),0)</f>
        <v>0</v>
      </c>
      <c r="O4929" s="134">
        <f>IFERROR(VLOOKUP(Table49[[#This Row],[ITEM CODE]],Table2[[#All],[Item Code]:[Unit Cost]],10,0),0)</f>
        <v>0</v>
      </c>
      <c r="P4929" s="56"/>
      <c r="Q4929" s="58"/>
      <c r="R4929" s="58">
        <f>Table49[[#This Row],[QUANTITY]]*Table49[[#This Row],[INV Prices]]</f>
        <v>0</v>
      </c>
      <c r="S4929" s="67"/>
      <c r="V4929" s="41"/>
      <c r="W4929" s="4" t="str">
        <f>IFERROR(VLOOKUP(Table49[[#This Row],[ITEM CODE]],Table2[[Item Code]:[Category ]],6,0),"")</f>
        <v/>
      </c>
      <c r="X4929" s="1" t="str">
        <f>IFERROR(VLOOKUP(Table49[[#This Row],[ITEM CODE]],Table2[[Item Code]:[Sub Category]],7,0),"")</f>
        <v/>
      </c>
      <c r="Y4929" s="68" t="str">
        <f>Table49[[#This Row],[PO Number]]&amp;COUNTIFS($E$5:E4929,E4929)</f>
        <v>0</v>
      </c>
    </row>
    <row r="4930" spans="1:25" ht="14.25" customHeight="1" x14ac:dyDescent="0.3">
      <c r="A4930" s="1" t="str">
        <f>IF(Table49[[#This Row],[ITEM NAME]]="","",ROW()-4)</f>
        <v/>
      </c>
      <c r="B4930" s="68"/>
      <c r="C4930" s="4" t="str">
        <f>IFERROR(VLOOKUP(B4930,Table14[],3,0),"")</f>
        <v/>
      </c>
      <c r="D4930" s="4" t="str">
        <f>IFERROR(VLOOKUP(B4930,Table14[],2,0),"")</f>
        <v/>
      </c>
      <c r="E4930" s="4"/>
      <c r="H4930" s="41" t="str">
        <f>IFERROR(VLOOKUP(Table49[[#This Row],[ITEM CODE]],Table2[[Item Code]:[Master Name]],2,0),"")</f>
        <v/>
      </c>
      <c r="I4930" s="41"/>
      <c r="J4930" s="65" t="str">
        <f>IFERROR(VLOOKUP(Table49[[#This Row],[ITEM CODE]],Table2[[Item Code]:[Master Name]],3,0),"")</f>
        <v/>
      </c>
      <c r="K4930" s="1" t="str">
        <f>IFERROR(VLOOKUP(Table49[[#This Row],[ITEM CODE]],Table2[[Item Code]:[Master Name]],9,0),"")</f>
        <v/>
      </c>
      <c r="L4930" s="1" t="str">
        <f>IFERROR(VLOOKUP(Table49[[#This Row],[ITEM CODE]],Table2[[Item Code]:[Master Name]],8,0),"")</f>
        <v/>
      </c>
      <c r="M4930" s="41"/>
      <c r="N4930" s="66">
        <f>IFERROR(VLOOKUP(Table49[[#This Row],[ITEM CODE]],Table2[[#All],[Item Code]:[Unit Cost]],10,0),0)</f>
        <v>0</v>
      </c>
      <c r="O4930" s="134">
        <f>IFERROR(VLOOKUP(Table49[[#This Row],[ITEM CODE]],Table2[[#All],[Item Code]:[Unit Cost]],10,0),0)</f>
        <v>0</v>
      </c>
      <c r="P4930" s="56"/>
      <c r="Q4930" s="58"/>
      <c r="R4930" s="58">
        <f>Table49[[#This Row],[QUANTITY]]*Table49[[#This Row],[INV Prices]]</f>
        <v>0</v>
      </c>
      <c r="S4930" s="67"/>
      <c r="V4930" s="41"/>
      <c r="W4930" s="4" t="str">
        <f>IFERROR(VLOOKUP(Table49[[#This Row],[ITEM CODE]],Table2[[Item Code]:[Category ]],6,0),"")</f>
        <v/>
      </c>
      <c r="X4930" s="1" t="str">
        <f>IFERROR(VLOOKUP(Table49[[#This Row],[ITEM CODE]],Table2[[Item Code]:[Sub Category]],7,0),"")</f>
        <v/>
      </c>
      <c r="Y4930" s="68" t="str">
        <f>Table49[[#This Row],[PO Number]]&amp;COUNTIFS($E$5:E4930,E4930)</f>
        <v>0</v>
      </c>
    </row>
    <row r="4931" spans="1:25" ht="14.25" customHeight="1" x14ac:dyDescent="0.3">
      <c r="A4931" s="1" t="str">
        <f>IF(Table49[[#This Row],[ITEM NAME]]="","",ROW()-4)</f>
        <v/>
      </c>
      <c r="B4931" s="68"/>
      <c r="C4931" s="4" t="str">
        <f>IFERROR(VLOOKUP(B4931,Table14[],3,0),"")</f>
        <v/>
      </c>
      <c r="D4931" s="4" t="str">
        <f>IFERROR(VLOOKUP(B4931,Table14[],2,0),"")</f>
        <v/>
      </c>
      <c r="E4931" s="4"/>
      <c r="H4931" s="41" t="str">
        <f>IFERROR(VLOOKUP(Table49[[#This Row],[ITEM CODE]],Table2[[Item Code]:[Master Name]],2,0),"")</f>
        <v/>
      </c>
      <c r="I4931" s="41"/>
      <c r="J4931" s="65" t="str">
        <f>IFERROR(VLOOKUP(Table49[[#This Row],[ITEM CODE]],Table2[[Item Code]:[Master Name]],3,0),"")</f>
        <v/>
      </c>
      <c r="K4931" s="1" t="str">
        <f>IFERROR(VLOOKUP(Table49[[#This Row],[ITEM CODE]],Table2[[Item Code]:[Master Name]],9,0),"")</f>
        <v/>
      </c>
      <c r="L4931" s="1" t="str">
        <f>IFERROR(VLOOKUP(Table49[[#This Row],[ITEM CODE]],Table2[[Item Code]:[Master Name]],8,0),"")</f>
        <v/>
      </c>
      <c r="M4931" s="41"/>
      <c r="N4931" s="66">
        <f>IFERROR(VLOOKUP(Table49[[#This Row],[ITEM CODE]],Table2[[#All],[Item Code]:[Unit Cost]],10,0),0)</f>
        <v>0</v>
      </c>
      <c r="O4931" s="134">
        <f>IFERROR(VLOOKUP(Table49[[#This Row],[ITEM CODE]],Table2[[#All],[Item Code]:[Unit Cost]],10,0),0)</f>
        <v>0</v>
      </c>
      <c r="P4931" s="56"/>
      <c r="Q4931" s="58"/>
      <c r="R4931" s="58">
        <f>Table49[[#This Row],[QUANTITY]]*Table49[[#This Row],[INV Prices]]</f>
        <v>0</v>
      </c>
      <c r="S4931" s="67"/>
      <c r="V4931" s="41"/>
      <c r="W4931" s="4" t="str">
        <f>IFERROR(VLOOKUP(Table49[[#This Row],[ITEM CODE]],Table2[[Item Code]:[Category ]],6,0),"")</f>
        <v/>
      </c>
      <c r="X4931" s="1" t="str">
        <f>IFERROR(VLOOKUP(Table49[[#This Row],[ITEM CODE]],Table2[[Item Code]:[Sub Category]],7,0),"")</f>
        <v/>
      </c>
      <c r="Y4931" s="68" t="str">
        <f>Table49[[#This Row],[PO Number]]&amp;COUNTIFS($E$5:E4931,E4931)</f>
        <v>0</v>
      </c>
    </row>
    <row r="4932" spans="1:25" ht="14.25" customHeight="1" x14ac:dyDescent="0.3">
      <c r="A4932" s="1" t="str">
        <f>IF(Table49[[#This Row],[ITEM NAME]]="","",ROW()-4)</f>
        <v/>
      </c>
      <c r="B4932" s="68"/>
      <c r="C4932" s="4" t="str">
        <f>IFERROR(VLOOKUP(B4932,Table14[],3,0),"")</f>
        <v/>
      </c>
      <c r="D4932" s="4" t="str">
        <f>IFERROR(VLOOKUP(B4932,Table14[],2,0),"")</f>
        <v/>
      </c>
      <c r="E4932" s="4"/>
      <c r="H4932" s="41" t="str">
        <f>IFERROR(VLOOKUP(Table49[[#This Row],[ITEM CODE]],Table2[[Item Code]:[Master Name]],2,0),"")</f>
        <v/>
      </c>
      <c r="I4932" s="41"/>
      <c r="J4932" s="65" t="str">
        <f>IFERROR(VLOOKUP(Table49[[#This Row],[ITEM CODE]],Table2[[Item Code]:[Master Name]],3,0),"")</f>
        <v/>
      </c>
      <c r="K4932" s="1" t="str">
        <f>IFERROR(VLOOKUP(Table49[[#This Row],[ITEM CODE]],Table2[[Item Code]:[Master Name]],9,0),"")</f>
        <v/>
      </c>
      <c r="L4932" s="1" t="str">
        <f>IFERROR(VLOOKUP(Table49[[#This Row],[ITEM CODE]],Table2[[Item Code]:[Master Name]],8,0),"")</f>
        <v/>
      </c>
      <c r="M4932" s="41"/>
      <c r="N4932" s="66">
        <f>IFERROR(VLOOKUP(Table49[[#This Row],[ITEM CODE]],Table2[[#All],[Item Code]:[Unit Cost]],10,0),0)</f>
        <v>0</v>
      </c>
      <c r="O4932" s="134">
        <f>IFERROR(VLOOKUP(Table49[[#This Row],[ITEM CODE]],Table2[[#All],[Item Code]:[Unit Cost]],10,0),0)</f>
        <v>0</v>
      </c>
      <c r="P4932" s="56"/>
      <c r="Q4932" s="58"/>
      <c r="R4932" s="58">
        <f>Table49[[#This Row],[QUANTITY]]*Table49[[#This Row],[INV Prices]]</f>
        <v>0</v>
      </c>
      <c r="S4932" s="67"/>
      <c r="V4932" s="41"/>
      <c r="W4932" s="4" t="str">
        <f>IFERROR(VLOOKUP(Table49[[#This Row],[ITEM CODE]],Table2[[Item Code]:[Category ]],6,0),"")</f>
        <v/>
      </c>
      <c r="X4932" s="1" t="str">
        <f>IFERROR(VLOOKUP(Table49[[#This Row],[ITEM CODE]],Table2[[Item Code]:[Sub Category]],7,0),"")</f>
        <v/>
      </c>
      <c r="Y4932" s="68" t="str">
        <f>Table49[[#This Row],[PO Number]]&amp;COUNTIFS($E$5:E4932,E4932)</f>
        <v>0</v>
      </c>
    </row>
    <row r="4933" spans="1:25" ht="14.25" customHeight="1" x14ac:dyDescent="0.3">
      <c r="A4933" s="1" t="str">
        <f>IF(Table49[[#This Row],[ITEM NAME]]="","",ROW()-4)</f>
        <v/>
      </c>
      <c r="B4933" s="68"/>
      <c r="C4933" s="4" t="str">
        <f>IFERROR(VLOOKUP(B4933,Table14[],3,0),"")</f>
        <v/>
      </c>
      <c r="D4933" s="4" t="str">
        <f>IFERROR(VLOOKUP(B4933,Table14[],2,0),"")</f>
        <v/>
      </c>
      <c r="E4933" s="4"/>
      <c r="H4933" s="41" t="str">
        <f>IFERROR(VLOOKUP(Table49[[#This Row],[ITEM CODE]],Table2[[Item Code]:[Master Name]],2,0),"")</f>
        <v/>
      </c>
      <c r="I4933" s="41"/>
      <c r="J4933" s="65" t="str">
        <f>IFERROR(VLOOKUP(Table49[[#This Row],[ITEM CODE]],Table2[[Item Code]:[Master Name]],3,0),"")</f>
        <v/>
      </c>
      <c r="K4933" s="1" t="str">
        <f>IFERROR(VLOOKUP(Table49[[#This Row],[ITEM CODE]],Table2[[Item Code]:[Master Name]],9,0),"")</f>
        <v/>
      </c>
      <c r="L4933" s="1" t="str">
        <f>IFERROR(VLOOKUP(Table49[[#This Row],[ITEM CODE]],Table2[[Item Code]:[Master Name]],8,0),"")</f>
        <v/>
      </c>
      <c r="M4933" s="41"/>
      <c r="N4933" s="66">
        <f>IFERROR(VLOOKUP(Table49[[#This Row],[ITEM CODE]],Table2[[#All],[Item Code]:[Unit Cost]],10,0),0)</f>
        <v>0</v>
      </c>
      <c r="O4933" s="134">
        <f>IFERROR(VLOOKUP(Table49[[#This Row],[ITEM CODE]],Table2[[#All],[Item Code]:[Unit Cost]],10,0),0)</f>
        <v>0</v>
      </c>
      <c r="P4933" s="56"/>
      <c r="Q4933" s="58"/>
      <c r="R4933" s="58">
        <f>Table49[[#This Row],[QUANTITY]]*Table49[[#This Row],[INV Prices]]</f>
        <v>0</v>
      </c>
      <c r="S4933" s="67"/>
      <c r="V4933" s="41"/>
      <c r="W4933" s="4" t="str">
        <f>IFERROR(VLOOKUP(Table49[[#This Row],[ITEM CODE]],Table2[[Item Code]:[Category ]],6,0),"")</f>
        <v/>
      </c>
      <c r="X4933" s="1" t="str">
        <f>IFERROR(VLOOKUP(Table49[[#This Row],[ITEM CODE]],Table2[[Item Code]:[Sub Category]],7,0),"")</f>
        <v/>
      </c>
      <c r="Y4933" s="68" t="str">
        <f>Table49[[#This Row],[PO Number]]&amp;COUNTIFS($E$5:E4933,E4933)</f>
        <v>0</v>
      </c>
    </row>
    <row r="4934" spans="1:25" ht="14.25" customHeight="1" x14ac:dyDescent="0.3">
      <c r="A4934" s="1" t="str">
        <f>IF(Table49[[#This Row],[ITEM NAME]]="","",ROW()-4)</f>
        <v/>
      </c>
      <c r="B4934" s="68"/>
      <c r="C4934" s="4" t="str">
        <f>IFERROR(VLOOKUP(B4934,Table14[],3,0),"")</f>
        <v/>
      </c>
      <c r="D4934" s="4" t="str">
        <f>IFERROR(VLOOKUP(B4934,Table14[],2,0),"")</f>
        <v/>
      </c>
      <c r="E4934" s="4"/>
      <c r="H4934" s="41" t="str">
        <f>IFERROR(VLOOKUP(Table49[[#This Row],[ITEM CODE]],Table2[[Item Code]:[Master Name]],2,0),"")</f>
        <v/>
      </c>
      <c r="I4934" s="41"/>
      <c r="J4934" s="65" t="str">
        <f>IFERROR(VLOOKUP(Table49[[#This Row],[ITEM CODE]],Table2[[Item Code]:[Master Name]],3,0),"")</f>
        <v/>
      </c>
      <c r="K4934" s="1" t="str">
        <f>IFERROR(VLOOKUP(Table49[[#This Row],[ITEM CODE]],Table2[[Item Code]:[Master Name]],9,0),"")</f>
        <v/>
      </c>
      <c r="L4934" s="1" t="str">
        <f>IFERROR(VLOOKUP(Table49[[#This Row],[ITEM CODE]],Table2[[Item Code]:[Master Name]],8,0),"")</f>
        <v/>
      </c>
      <c r="M4934" s="41"/>
      <c r="N4934" s="66">
        <f>IFERROR(VLOOKUP(Table49[[#This Row],[ITEM CODE]],Table2[[#All],[Item Code]:[Unit Cost]],10,0),0)</f>
        <v>0</v>
      </c>
      <c r="O4934" s="134">
        <f>IFERROR(VLOOKUP(Table49[[#This Row],[ITEM CODE]],Table2[[#All],[Item Code]:[Unit Cost]],10,0),0)</f>
        <v>0</v>
      </c>
      <c r="P4934" s="56"/>
      <c r="Q4934" s="58"/>
      <c r="R4934" s="58">
        <f>Table49[[#This Row],[QUANTITY]]*Table49[[#This Row],[INV Prices]]</f>
        <v>0</v>
      </c>
      <c r="S4934" s="67"/>
      <c r="V4934" s="41"/>
      <c r="W4934" s="4" t="str">
        <f>IFERROR(VLOOKUP(Table49[[#This Row],[ITEM CODE]],Table2[[Item Code]:[Category ]],6,0),"")</f>
        <v/>
      </c>
      <c r="X4934" s="1" t="str">
        <f>IFERROR(VLOOKUP(Table49[[#This Row],[ITEM CODE]],Table2[[Item Code]:[Sub Category]],7,0),"")</f>
        <v/>
      </c>
      <c r="Y4934" s="68" t="str">
        <f>Table49[[#This Row],[PO Number]]&amp;COUNTIFS($E$5:E4934,E4934)</f>
        <v>0</v>
      </c>
    </row>
    <row r="4935" spans="1:25" ht="14.25" customHeight="1" x14ac:dyDescent="0.3">
      <c r="A4935" s="1" t="str">
        <f>IF(Table49[[#This Row],[ITEM NAME]]="","",ROW()-4)</f>
        <v/>
      </c>
      <c r="B4935" s="68"/>
      <c r="C4935" s="4" t="str">
        <f>IFERROR(VLOOKUP(B4935,Table14[],3,0),"")</f>
        <v/>
      </c>
      <c r="D4935" s="4" t="str">
        <f>IFERROR(VLOOKUP(B4935,Table14[],2,0),"")</f>
        <v/>
      </c>
      <c r="E4935" s="4"/>
      <c r="H4935" s="41" t="str">
        <f>IFERROR(VLOOKUP(Table49[[#This Row],[ITEM CODE]],Table2[[Item Code]:[Master Name]],2,0),"")</f>
        <v/>
      </c>
      <c r="I4935" s="41"/>
      <c r="J4935" s="65" t="str">
        <f>IFERROR(VLOOKUP(Table49[[#This Row],[ITEM CODE]],Table2[[Item Code]:[Master Name]],3,0),"")</f>
        <v/>
      </c>
      <c r="K4935" s="1" t="str">
        <f>IFERROR(VLOOKUP(Table49[[#This Row],[ITEM CODE]],Table2[[Item Code]:[Master Name]],9,0),"")</f>
        <v/>
      </c>
      <c r="L4935" s="1" t="str">
        <f>IFERROR(VLOOKUP(Table49[[#This Row],[ITEM CODE]],Table2[[Item Code]:[Master Name]],8,0),"")</f>
        <v/>
      </c>
      <c r="M4935" s="41"/>
      <c r="N4935" s="66">
        <f>IFERROR(VLOOKUP(Table49[[#This Row],[ITEM CODE]],Table2[[#All],[Item Code]:[Unit Cost]],10,0),0)</f>
        <v>0</v>
      </c>
      <c r="O4935" s="134">
        <f>IFERROR(VLOOKUP(Table49[[#This Row],[ITEM CODE]],Table2[[#All],[Item Code]:[Unit Cost]],10,0),0)</f>
        <v>0</v>
      </c>
      <c r="P4935" s="56"/>
      <c r="Q4935" s="58"/>
      <c r="R4935" s="58">
        <f>Table49[[#This Row],[QUANTITY]]*Table49[[#This Row],[INV Prices]]</f>
        <v>0</v>
      </c>
      <c r="S4935" s="67"/>
      <c r="V4935" s="41"/>
      <c r="W4935" s="4" t="str">
        <f>IFERROR(VLOOKUP(Table49[[#This Row],[ITEM CODE]],Table2[[Item Code]:[Category ]],6,0),"")</f>
        <v/>
      </c>
      <c r="X4935" s="1" t="str">
        <f>IFERROR(VLOOKUP(Table49[[#This Row],[ITEM CODE]],Table2[[Item Code]:[Sub Category]],7,0),"")</f>
        <v/>
      </c>
      <c r="Y4935" s="68" t="str">
        <f>Table49[[#This Row],[PO Number]]&amp;COUNTIFS($E$5:E4935,E4935)</f>
        <v>0</v>
      </c>
    </row>
    <row r="4936" spans="1:25" ht="14.25" customHeight="1" x14ac:dyDescent="0.3">
      <c r="A4936" s="1" t="str">
        <f>IF(Table49[[#This Row],[ITEM NAME]]="","",ROW()-4)</f>
        <v/>
      </c>
      <c r="B4936" s="68"/>
      <c r="C4936" s="4" t="str">
        <f>IFERROR(VLOOKUP(B4936,Table14[],3,0),"")</f>
        <v/>
      </c>
      <c r="D4936" s="4" t="str">
        <f>IFERROR(VLOOKUP(B4936,Table14[],2,0),"")</f>
        <v/>
      </c>
      <c r="E4936" s="4"/>
      <c r="H4936" s="41" t="str">
        <f>IFERROR(VLOOKUP(Table49[[#This Row],[ITEM CODE]],Table2[[Item Code]:[Master Name]],2,0),"")</f>
        <v/>
      </c>
      <c r="I4936" s="41"/>
      <c r="J4936" s="65" t="str">
        <f>IFERROR(VLOOKUP(Table49[[#This Row],[ITEM CODE]],Table2[[Item Code]:[Master Name]],3,0),"")</f>
        <v/>
      </c>
      <c r="K4936" s="1" t="str">
        <f>IFERROR(VLOOKUP(Table49[[#This Row],[ITEM CODE]],Table2[[Item Code]:[Master Name]],9,0),"")</f>
        <v/>
      </c>
      <c r="L4936" s="1" t="str">
        <f>IFERROR(VLOOKUP(Table49[[#This Row],[ITEM CODE]],Table2[[Item Code]:[Master Name]],8,0),"")</f>
        <v/>
      </c>
      <c r="M4936" s="41"/>
      <c r="N4936" s="66">
        <f>IFERROR(VLOOKUP(Table49[[#This Row],[ITEM CODE]],Table2[[#All],[Item Code]:[Unit Cost]],10,0),0)</f>
        <v>0</v>
      </c>
      <c r="O4936" s="134">
        <f>IFERROR(VLOOKUP(Table49[[#This Row],[ITEM CODE]],Table2[[#All],[Item Code]:[Unit Cost]],10,0),0)</f>
        <v>0</v>
      </c>
      <c r="P4936" s="56"/>
      <c r="Q4936" s="58"/>
      <c r="R4936" s="58">
        <f>Table49[[#This Row],[QUANTITY]]*Table49[[#This Row],[INV Prices]]</f>
        <v>0</v>
      </c>
      <c r="S4936" s="67"/>
      <c r="V4936" s="41"/>
      <c r="W4936" s="4" t="str">
        <f>IFERROR(VLOOKUP(Table49[[#This Row],[ITEM CODE]],Table2[[Item Code]:[Category ]],6,0),"")</f>
        <v/>
      </c>
      <c r="X4936" s="1" t="str">
        <f>IFERROR(VLOOKUP(Table49[[#This Row],[ITEM CODE]],Table2[[Item Code]:[Sub Category]],7,0),"")</f>
        <v/>
      </c>
      <c r="Y4936" s="68" t="str">
        <f>Table49[[#This Row],[PO Number]]&amp;COUNTIFS($E$5:E4936,E4936)</f>
        <v>0</v>
      </c>
    </row>
    <row r="4937" spans="1:25" ht="14.25" customHeight="1" x14ac:dyDescent="0.3">
      <c r="A4937" s="1" t="str">
        <f>IF(Table49[[#This Row],[ITEM NAME]]="","",ROW()-4)</f>
        <v/>
      </c>
      <c r="B4937" s="68"/>
      <c r="C4937" s="4" t="str">
        <f>IFERROR(VLOOKUP(B4937,Table14[],3,0),"")</f>
        <v/>
      </c>
      <c r="D4937" s="4" t="str">
        <f>IFERROR(VLOOKUP(B4937,Table14[],2,0),"")</f>
        <v/>
      </c>
      <c r="E4937" s="4"/>
      <c r="H4937" s="41" t="str">
        <f>IFERROR(VLOOKUP(Table49[[#This Row],[ITEM CODE]],Table2[[Item Code]:[Master Name]],2,0),"")</f>
        <v/>
      </c>
      <c r="I4937" s="41"/>
      <c r="J4937" s="65" t="str">
        <f>IFERROR(VLOOKUP(Table49[[#This Row],[ITEM CODE]],Table2[[Item Code]:[Master Name]],3,0),"")</f>
        <v/>
      </c>
      <c r="K4937" s="1" t="str">
        <f>IFERROR(VLOOKUP(Table49[[#This Row],[ITEM CODE]],Table2[[Item Code]:[Master Name]],9,0),"")</f>
        <v/>
      </c>
      <c r="L4937" s="1" t="str">
        <f>IFERROR(VLOOKUP(Table49[[#This Row],[ITEM CODE]],Table2[[Item Code]:[Master Name]],8,0),"")</f>
        <v/>
      </c>
      <c r="M4937" s="41"/>
      <c r="N4937" s="66">
        <f>IFERROR(VLOOKUP(Table49[[#This Row],[ITEM CODE]],Table2[[#All],[Item Code]:[Unit Cost]],10,0),0)</f>
        <v>0</v>
      </c>
      <c r="O4937" s="134">
        <f>IFERROR(VLOOKUP(Table49[[#This Row],[ITEM CODE]],Table2[[#All],[Item Code]:[Unit Cost]],10,0),0)</f>
        <v>0</v>
      </c>
      <c r="P4937" s="56"/>
      <c r="Q4937" s="58"/>
      <c r="R4937" s="58">
        <f>Table49[[#This Row],[QUANTITY]]*Table49[[#This Row],[INV Prices]]</f>
        <v>0</v>
      </c>
      <c r="S4937" s="67"/>
      <c r="V4937" s="41"/>
      <c r="W4937" s="4" t="str">
        <f>IFERROR(VLOOKUP(Table49[[#This Row],[ITEM CODE]],Table2[[Item Code]:[Category ]],6,0),"")</f>
        <v/>
      </c>
      <c r="X4937" s="1" t="str">
        <f>IFERROR(VLOOKUP(Table49[[#This Row],[ITEM CODE]],Table2[[Item Code]:[Sub Category]],7,0),"")</f>
        <v/>
      </c>
      <c r="Y4937" s="68" t="str">
        <f>Table49[[#This Row],[PO Number]]&amp;COUNTIFS($E$5:E4937,E4937)</f>
        <v>0</v>
      </c>
    </row>
    <row r="4938" spans="1:25" ht="14.25" customHeight="1" x14ac:dyDescent="0.3">
      <c r="A4938" s="1" t="str">
        <f>IF(Table49[[#This Row],[ITEM NAME]]="","",ROW()-4)</f>
        <v/>
      </c>
      <c r="B4938" s="68"/>
      <c r="C4938" s="4" t="str">
        <f>IFERROR(VLOOKUP(B4938,Table14[],3,0),"")</f>
        <v/>
      </c>
      <c r="D4938" s="4" t="str">
        <f>IFERROR(VLOOKUP(B4938,Table14[],2,0),"")</f>
        <v/>
      </c>
      <c r="E4938" s="4"/>
      <c r="H4938" s="41" t="str">
        <f>IFERROR(VLOOKUP(Table49[[#This Row],[ITEM CODE]],Table2[[Item Code]:[Master Name]],2,0),"")</f>
        <v/>
      </c>
      <c r="I4938" s="41"/>
      <c r="J4938" s="65" t="str">
        <f>IFERROR(VLOOKUP(Table49[[#This Row],[ITEM CODE]],Table2[[Item Code]:[Master Name]],3,0),"")</f>
        <v/>
      </c>
      <c r="K4938" s="1" t="str">
        <f>IFERROR(VLOOKUP(Table49[[#This Row],[ITEM CODE]],Table2[[Item Code]:[Master Name]],9,0),"")</f>
        <v/>
      </c>
      <c r="L4938" s="1" t="str">
        <f>IFERROR(VLOOKUP(Table49[[#This Row],[ITEM CODE]],Table2[[Item Code]:[Master Name]],8,0),"")</f>
        <v/>
      </c>
      <c r="M4938" s="41"/>
      <c r="N4938" s="66">
        <f>IFERROR(VLOOKUP(Table49[[#This Row],[ITEM CODE]],Table2[[#All],[Item Code]:[Unit Cost]],10,0),0)</f>
        <v>0</v>
      </c>
      <c r="O4938" s="134">
        <f>IFERROR(VLOOKUP(Table49[[#This Row],[ITEM CODE]],Table2[[#All],[Item Code]:[Unit Cost]],10,0),0)</f>
        <v>0</v>
      </c>
      <c r="P4938" s="56"/>
      <c r="Q4938" s="58"/>
      <c r="R4938" s="58">
        <f>Table49[[#This Row],[QUANTITY]]*Table49[[#This Row],[INV Prices]]</f>
        <v>0</v>
      </c>
      <c r="S4938" s="67"/>
      <c r="V4938" s="41"/>
      <c r="W4938" s="4" t="str">
        <f>IFERROR(VLOOKUP(Table49[[#This Row],[ITEM CODE]],Table2[[Item Code]:[Category ]],6,0),"")</f>
        <v/>
      </c>
      <c r="X4938" s="1" t="str">
        <f>IFERROR(VLOOKUP(Table49[[#This Row],[ITEM CODE]],Table2[[Item Code]:[Sub Category]],7,0),"")</f>
        <v/>
      </c>
      <c r="Y4938" s="68" t="str">
        <f>Table49[[#This Row],[PO Number]]&amp;COUNTIFS($E$5:E4938,E4938)</f>
        <v>0</v>
      </c>
    </row>
    <row r="4939" spans="1:25" ht="14.25" customHeight="1" x14ac:dyDescent="0.3">
      <c r="A4939" s="1" t="str">
        <f>IF(Table49[[#This Row],[ITEM NAME]]="","",ROW()-4)</f>
        <v/>
      </c>
      <c r="B4939" s="68"/>
      <c r="C4939" s="4" t="str">
        <f>IFERROR(VLOOKUP(B4939,Table14[],3,0),"")</f>
        <v/>
      </c>
      <c r="D4939" s="4" t="str">
        <f>IFERROR(VLOOKUP(B4939,Table14[],2,0),"")</f>
        <v/>
      </c>
      <c r="E4939" s="4"/>
      <c r="H4939" s="41" t="str">
        <f>IFERROR(VLOOKUP(Table49[[#This Row],[ITEM CODE]],Table2[[Item Code]:[Master Name]],2,0),"")</f>
        <v/>
      </c>
      <c r="I4939" s="41"/>
      <c r="J4939" s="65" t="str">
        <f>IFERROR(VLOOKUP(Table49[[#This Row],[ITEM CODE]],Table2[[Item Code]:[Master Name]],3,0),"")</f>
        <v/>
      </c>
      <c r="K4939" s="1" t="str">
        <f>IFERROR(VLOOKUP(Table49[[#This Row],[ITEM CODE]],Table2[[Item Code]:[Master Name]],9,0),"")</f>
        <v/>
      </c>
      <c r="L4939" s="1" t="str">
        <f>IFERROR(VLOOKUP(Table49[[#This Row],[ITEM CODE]],Table2[[Item Code]:[Master Name]],8,0),"")</f>
        <v/>
      </c>
      <c r="M4939" s="41"/>
      <c r="N4939" s="66">
        <f>IFERROR(VLOOKUP(Table49[[#This Row],[ITEM CODE]],Table2[[#All],[Item Code]:[Unit Cost]],10,0),0)</f>
        <v>0</v>
      </c>
      <c r="O4939" s="134">
        <f>IFERROR(VLOOKUP(Table49[[#This Row],[ITEM CODE]],Table2[[#All],[Item Code]:[Unit Cost]],10,0),0)</f>
        <v>0</v>
      </c>
      <c r="P4939" s="56"/>
      <c r="Q4939" s="58"/>
      <c r="R4939" s="58">
        <f>Table49[[#This Row],[QUANTITY]]*Table49[[#This Row],[INV Prices]]</f>
        <v>0</v>
      </c>
      <c r="S4939" s="67"/>
      <c r="V4939" s="41"/>
      <c r="W4939" s="4" t="str">
        <f>IFERROR(VLOOKUP(Table49[[#This Row],[ITEM CODE]],Table2[[Item Code]:[Category ]],6,0),"")</f>
        <v/>
      </c>
      <c r="X4939" s="1" t="str">
        <f>IFERROR(VLOOKUP(Table49[[#This Row],[ITEM CODE]],Table2[[Item Code]:[Sub Category]],7,0),"")</f>
        <v/>
      </c>
      <c r="Y4939" s="68" t="str">
        <f>Table49[[#This Row],[PO Number]]&amp;COUNTIFS($E$5:E4939,E4939)</f>
        <v>0</v>
      </c>
    </row>
    <row r="4940" spans="1:25" ht="14.25" customHeight="1" x14ac:dyDescent="0.3">
      <c r="A4940" s="1" t="str">
        <f>IF(Table49[[#This Row],[ITEM NAME]]="","",ROW()-4)</f>
        <v/>
      </c>
      <c r="B4940" s="68"/>
      <c r="C4940" s="4" t="str">
        <f>IFERROR(VLOOKUP(B4940,Table14[],3,0),"")</f>
        <v/>
      </c>
      <c r="D4940" s="4" t="str">
        <f>IFERROR(VLOOKUP(B4940,Table14[],2,0),"")</f>
        <v/>
      </c>
      <c r="E4940" s="4"/>
      <c r="H4940" s="41" t="str">
        <f>IFERROR(VLOOKUP(Table49[[#This Row],[ITEM CODE]],Table2[[Item Code]:[Master Name]],2,0),"")</f>
        <v/>
      </c>
      <c r="I4940" s="41"/>
      <c r="J4940" s="65" t="str">
        <f>IFERROR(VLOOKUP(Table49[[#This Row],[ITEM CODE]],Table2[[Item Code]:[Master Name]],3,0),"")</f>
        <v/>
      </c>
      <c r="K4940" s="1" t="str">
        <f>IFERROR(VLOOKUP(Table49[[#This Row],[ITEM CODE]],Table2[[Item Code]:[Master Name]],9,0),"")</f>
        <v/>
      </c>
      <c r="L4940" s="1" t="str">
        <f>IFERROR(VLOOKUP(Table49[[#This Row],[ITEM CODE]],Table2[[Item Code]:[Master Name]],8,0),"")</f>
        <v/>
      </c>
      <c r="M4940" s="41"/>
      <c r="N4940" s="66">
        <f>IFERROR(VLOOKUP(Table49[[#This Row],[ITEM CODE]],Table2[[#All],[Item Code]:[Unit Cost]],10,0),0)</f>
        <v>0</v>
      </c>
      <c r="O4940" s="134">
        <f>IFERROR(VLOOKUP(Table49[[#This Row],[ITEM CODE]],Table2[[#All],[Item Code]:[Unit Cost]],10,0),0)</f>
        <v>0</v>
      </c>
      <c r="P4940" s="56"/>
      <c r="Q4940" s="58"/>
      <c r="R4940" s="58">
        <f>Table49[[#This Row],[QUANTITY]]*Table49[[#This Row],[INV Prices]]</f>
        <v>0</v>
      </c>
      <c r="S4940" s="67"/>
      <c r="V4940" s="41"/>
      <c r="W4940" s="4" t="str">
        <f>IFERROR(VLOOKUP(Table49[[#This Row],[ITEM CODE]],Table2[[Item Code]:[Category ]],6,0),"")</f>
        <v/>
      </c>
      <c r="X4940" s="1" t="str">
        <f>IFERROR(VLOOKUP(Table49[[#This Row],[ITEM CODE]],Table2[[Item Code]:[Sub Category]],7,0),"")</f>
        <v/>
      </c>
      <c r="Y4940" s="68" t="str">
        <f>Table49[[#This Row],[PO Number]]&amp;COUNTIFS($E$5:E4940,E4940)</f>
        <v>0</v>
      </c>
    </row>
    <row r="4941" spans="1:25" ht="14.25" customHeight="1" x14ac:dyDescent="0.3">
      <c r="A4941" s="1" t="str">
        <f>IF(Table49[[#This Row],[ITEM NAME]]="","",ROW()-4)</f>
        <v/>
      </c>
      <c r="B4941" s="68"/>
      <c r="C4941" s="4" t="str">
        <f>IFERROR(VLOOKUP(B4941,Table14[],3,0),"")</f>
        <v/>
      </c>
      <c r="D4941" s="4" t="str">
        <f>IFERROR(VLOOKUP(B4941,Table14[],2,0),"")</f>
        <v/>
      </c>
      <c r="E4941" s="4"/>
      <c r="H4941" s="41" t="str">
        <f>IFERROR(VLOOKUP(Table49[[#This Row],[ITEM CODE]],Table2[[Item Code]:[Master Name]],2,0),"")</f>
        <v/>
      </c>
      <c r="I4941" s="41"/>
      <c r="J4941" s="65" t="str">
        <f>IFERROR(VLOOKUP(Table49[[#This Row],[ITEM CODE]],Table2[[Item Code]:[Master Name]],3,0),"")</f>
        <v/>
      </c>
      <c r="K4941" s="1" t="str">
        <f>IFERROR(VLOOKUP(Table49[[#This Row],[ITEM CODE]],Table2[[Item Code]:[Master Name]],9,0),"")</f>
        <v/>
      </c>
      <c r="L4941" s="1" t="str">
        <f>IFERROR(VLOOKUP(Table49[[#This Row],[ITEM CODE]],Table2[[Item Code]:[Master Name]],8,0),"")</f>
        <v/>
      </c>
      <c r="M4941" s="41"/>
      <c r="N4941" s="66">
        <f>IFERROR(VLOOKUP(Table49[[#This Row],[ITEM CODE]],Table2[[#All],[Item Code]:[Unit Cost]],10,0),0)</f>
        <v>0</v>
      </c>
      <c r="O4941" s="134">
        <f>IFERROR(VLOOKUP(Table49[[#This Row],[ITEM CODE]],Table2[[#All],[Item Code]:[Unit Cost]],10,0),0)</f>
        <v>0</v>
      </c>
      <c r="P4941" s="56"/>
      <c r="Q4941" s="58"/>
      <c r="R4941" s="58">
        <f>Table49[[#This Row],[QUANTITY]]*Table49[[#This Row],[INV Prices]]</f>
        <v>0</v>
      </c>
      <c r="S4941" s="67"/>
      <c r="V4941" s="41"/>
      <c r="W4941" s="4" t="str">
        <f>IFERROR(VLOOKUP(Table49[[#This Row],[ITEM CODE]],Table2[[Item Code]:[Category ]],6,0),"")</f>
        <v/>
      </c>
      <c r="X4941" s="1" t="str">
        <f>IFERROR(VLOOKUP(Table49[[#This Row],[ITEM CODE]],Table2[[Item Code]:[Sub Category]],7,0),"")</f>
        <v/>
      </c>
      <c r="Y4941" s="68" t="str">
        <f>Table49[[#This Row],[PO Number]]&amp;COUNTIFS($E$5:E4941,E4941)</f>
        <v>0</v>
      </c>
    </row>
    <row r="4942" spans="1:25" ht="14.25" customHeight="1" x14ac:dyDescent="0.3">
      <c r="A4942" s="1" t="str">
        <f>IF(Table49[[#This Row],[ITEM NAME]]="","",ROW()-4)</f>
        <v/>
      </c>
      <c r="B4942" s="68"/>
      <c r="C4942" s="4" t="str">
        <f>IFERROR(VLOOKUP(B4942,Table14[],3,0),"")</f>
        <v/>
      </c>
      <c r="D4942" s="4" t="str">
        <f>IFERROR(VLOOKUP(B4942,Table14[],2,0),"")</f>
        <v/>
      </c>
      <c r="E4942" s="4"/>
      <c r="H4942" s="41" t="str">
        <f>IFERROR(VLOOKUP(Table49[[#This Row],[ITEM CODE]],Table2[[Item Code]:[Master Name]],2,0),"")</f>
        <v/>
      </c>
      <c r="I4942" s="41"/>
      <c r="J4942" s="65" t="str">
        <f>IFERROR(VLOOKUP(Table49[[#This Row],[ITEM CODE]],Table2[[Item Code]:[Master Name]],3,0),"")</f>
        <v/>
      </c>
      <c r="K4942" s="1" t="str">
        <f>IFERROR(VLOOKUP(Table49[[#This Row],[ITEM CODE]],Table2[[Item Code]:[Master Name]],9,0),"")</f>
        <v/>
      </c>
      <c r="L4942" s="1" t="str">
        <f>IFERROR(VLOOKUP(Table49[[#This Row],[ITEM CODE]],Table2[[Item Code]:[Master Name]],8,0),"")</f>
        <v/>
      </c>
      <c r="M4942" s="41"/>
      <c r="N4942" s="66">
        <f>IFERROR(VLOOKUP(Table49[[#This Row],[ITEM CODE]],Table2[[#All],[Item Code]:[Unit Cost]],10,0),0)</f>
        <v>0</v>
      </c>
      <c r="O4942" s="134">
        <f>IFERROR(VLOOKUP(Table49[[#This Row],[ITEM CODE]],Table2[[#All],[Item Code]:[Unit Cost]],10,0),0)</f>
        <v>0</v>
      </c>
      <c r="P4942" s="56"/>
      <c r="Q4942" s="58"/>
      <c r="R4942" s="58">
        <f>Table49[[#This Row],[QUANTITY]]*Table49[[#This Row],[INV Prices]]</f>
        <v>0</v>
      </c>
      <c r="S4942" s="67"/>
      <c r="V4942" s="41"/>
      <c r="W4942" s="4" t="str">
        <f>IFERROR(VLOOKUP(Table49[[#This Row],[ITEM CODE]],Table2[[Item Code]:[Category ]],6,0),"")</f>
        <v/>
      </c>
      <c r="X4942" s="1" t="str">
        <f>IFERROR(VLOOKUP(Table49[[#This Row],[ITEM CODE]],Table2[[Item Code]:[Sub Category]],7,0),"")</f>
        <v/>
      </c>
      <c r="Y4942" s="68" t="str">
        <f>Table49[[#This Row],[PO Number]]&amp;COUNTIFS($E$5:E4942,E4942)</f>
        <v>0</v>
      </c>
    </row>
    <row r="4943" spans="1:25" ht="14.25" customHeight="1" x14ac:dyDescent="0.3">
      <c r="A4943" s="1" t="str">
        <f>IF(Table49[[#This Row],[ITEM NAME]]="","",ROW()-4)</f>
        <v/>
      </c>
      <c r="B4943" s="68"/>
      <c r="C4943" s="4" t="str">
        <f>IFERROR(VLOOKUP(B4943,Table14[],3,0),"")</f>
        <v/>
      </c>
      <c r="D4943" s="4" t="str">
        <f>IFERROR(VLOOKUP(B4943,Table14[],2,0),"")</f>
        <v/>
      </c>
      <c r="E4943" s="4"/>
      <c r="H4943" s="41" t="str">
        <f>IFERROR(VLOOKUP(Table49[[#This Row],[ITEM CODE]],Table2[[Item Code]:[Master Name]],2,0),"")</f>
        <v/>
      </c>
      <c r="I4943" s="41"/>
      <c r="J4943" s="65" t="str">
        <f>IFERROR(VLOOKUP(Table49[[#This Row],[ITEM CODE]],Table2[[Item Code]:[Master Name]],3,0),"")</f>
        <v/>
      </c>
      <c r="K4943" s="1" t="str">
        <f>IFERROR(VLOOKUP(Table49[[#This Row],[ITEM CODE]],Table2[[Item Code]:[Master Name]],9,0),"")</f>
        <v/>
      </c>
      <c r="L4943" s="1" t="str">
        <f>IFERROR(VLOOKUP(Table49[[#This Row],[ITEM CODE]],Table2[[Item Code]:[Master Name]],8,0),"")</f>
        <v/>
      </c>
      <c r="M4943" s="41"/>
      <c r="N4943" s="66">
        <f>IFERROR(VLOOKUP(Table49[[#This Row],[ITEM CODE]],Table2[[#All],[Item Code]:[Unit Cost]],10,0),0)</f>
        <v>0</v>
      </c>
      <c r="O4943" s="134">
        <f>IFERROR(VLOOKUP(Table49[[#This Row],[ITEM CODE]],Table2[[#All],[Item Code]:[Unit Cost]],10,0),0)</f>
        <v>0</v>
      </c>
      <c r="P4943" s="56"/>
      <c r="Q4943" s="58"/>
      <c r="R4943" s="58">
        <f>Table49[[#This Row],[QUANTITY]]*Table49[[#This Row],[INV Prices]]</f>
        <v>0</v>
      </c>
      <c r="S4943" s="67"/>
      <c r="V4943" s="41"/>
      <c r="W4943" s="4" t="str">
        <f>IFERROR(VLOOKUP(Table49[[#This Row],[ITEM CODE]],Table2[[Item Code]:[Category ]],6,0),"")</f>
        <v/>
      </c>
      <c r="X4943" s="1" t="str">
        <f>IFERROR(VLOOKUP(Table49[[#This Row],[ITEM CODE]],Table2[[Item Code]:[Sub Category]],7,0),"")</f>
        <v/>
      </c>
      <c r="Y4943" s="68" t="str">
        <f>Table49[[#This Row],[PO Number]]&amp;COUNTIFS($E$5:E4943,E4943)</f>
        <v>0</v>
      </c>
    </row>
    <row r="4944" spans="1:25" ht="14.25" customHeight="1" x14ac:dyDescent="0.3">
      <c r="A4944" s="1" t="str">
        <f>IF(Table49[[#This Row],[ITEM NAME]]="","",ROW()-4)</f>
        <v/>
      </c>
      <c r="B4944" s="68"/>
      <c r="C4944" s="4" t="str">
        <f>IFERROR(VLOOKUP(B4944,Table14[],3,0),"")</f>
        <v/>
      </c>
      <c r="D4944" s="4" t="str">
        <f>IFERROR(VLOOKUP(B4944,Table14[],2,0),"")</f>
        <v/>
      </c>
      <c r="E4944" s="4"/>
      <c r="H4944" s="41" t="str">
        <f>IFERROR(VLOOKUP(Table49[[#This Row],[ITEM CODE]],Table2[[Item Code]:[Master Name]],2,0),"")</f>
        <v/>
      </c>
      <c r="I4944" s="41"/>
      <c r="J4944" s="65" t="str">
        <f>IFERROR(VLOOKUP(Table49[[#This Row],[ITEM CODE]],Table2[[Item Code]:[Master Name]],3,0),"")</f>
        <v/>
      </c>
      <c r="K4944" s="1" t="str">
        <f>IFERROR(VLOOKUP(Table49[[#This Row],[ITEM CODE]],Table2[[Item Code]:[Master Name]],9,0),"")</f>
        <v/>
      </c>
      <c r="L4944" s="1" t="str">
        <f>IFERROR(VLOOKUP(Table49[[#This Row],[ITEM CODE]],Table2[[Item Code]:[Master Name]],8,0),"")</f>
        <v/>
      </c>
      <c r="M4944" s="41"/>
      <c r="N4944" s="66">
        <f>IFERROR(VLOOKUP(Table49[[#This Row],[ITEM CODE]],Table2[[#All],[Item Code]:[Unit Cost]],10,0),0)</f>
        <v>0</v>
      </c>
      <c r="O4944" s="134">
        <f>IFERROR(VLOOKUP(Table49[[#This Row],[ITEM CODE]],Table2[[#All],[Item Code]:[Unit Cost]],10,0),0)</f>
        <v>0</v>
      </c>
      <c r="P4944" s="56"/>
      <c r="Q4944" s="58"/>
      <c r="R4944" s="58">
        <f>Table49[[#This Row],[QUANTITY]]*Table49[[#This Row],[INV Prices]]</f>
        <v>0</v>
      </c>
      <c r="S4944" s="67"/>
      <c r="V4944" s="41"/>
      <c r="W4944" s="4" t="str">
        <f>IFERROR(VLOOKUP(Table49[[#This Row],[ITEM CODE]],Table2[[Item Code]:[Category ]],6,0),"")</f>
        <v/>
      </c>
      <c r="X4944" s="1" t="str">
        <f>IFERROR(VLOOKUP(Table49[[#This Row],[ITEM CODE]],Table2[[Item Code]:[Sub Category]],7,0),"")</f>
        <v/>
      </c>
      <c r="Y4944" s="68" t="str">
        <f>Table49[[#This Row],[PO Number]]&amp;COUNTIFS($E$5:E4944,E4944)</f>
        <v>0</v>
      </c>
    </row>
    <row r="4945" spans="1:25" ht="14.25" customHeight="1" x14ac:dyDescent="0.3">
      <c r="A4945" s="1" t="str">
        <f>IF(Table49[[#This Row],[ITEM NAME]]="","",ROW()-4)</f>
        <v/>
      </c>
      <c r="B4945" s="68"/>
      <c r="C4945" s="4" t="str">
        <f>IFERROR(VLOOKUP(B4945,Table14[],3,0),"")</f>
        <v/>
      </c>
      <c r="D4945" s="4" t="str">
        <f>IFERROR(VLOOKUP(B4945,Table14[],2,0),"")</f>
        <v/>
      </c>
      <c r="E4945" s="4"/>
      <c r="H4945" s="41" t="str">
        <f>IFERROR(VLOOKUP(Table49[[#This Row],[ITEM CODE]],Table2[[Item Code]:[Master Name]],2,0),"")</f>
        <v/>
      </c>
      <c r="I4945" s="41"/>
      <c r="J4945" s="65" t="str">
        <f>IFERROR(VLOOKUP(Table49[[#This Row],[ITEM CODE]],Table2[[Item Code]:[Master Name]],3,0),"")</f>
        <v/>
      </c>
      <c r="K4945" s="1" t="str">
        <f>IFERROR(VLOOKUP(Table49[[#This Row],[ITEM CODE]],Table2[[Item Code]:[Master Name]],9,0),"")</f>
        <v/>
      </c>
      <c r="L4945" s="1" t="str">
        <f>IFERROR(VLOOKUP(Table49[[#This Row],[ITEM CODE]],Table2[[Item Code]:[Master Name]],8,0),"")</f>
        <v/>
      </c>
      <c r="M4945" s="41"/>
      <c r="N4945" s="66">
        <f>IFERROR(VLOOKUP(Table49[[#This Row],[ITEM CODE]],Table2[[#All],[Item Code]:[Unit Cost]],10,0),0)</f>
        <v>0</v>
      </c>
      <c r="O4945" s="134">
        <f>IFERROR(VLOOKUP(Table49[[#This Row],[ITEM CODE]],Table2[[#All],[Item Code]:[Unit Cost]],10,0),0)</f>
        <v>0</v>
      </c>
      <c r="P4945" s="56"/>
      <c r="Q4945" s="58"/>
      <c r="R4945" s="58">
        <f>Table49[[#This Row],[QUANTITY]]*Table49[[#This Row],[INV Prices]]</f>
        <v>0</v>
      </c>
      <c r="S4945" s="67"/>
      <c r="V4945" s="41"/>
      <c r="W4945" s="4" t="str">
        <f>IFERROR(VLOOKUP(Table49[[#This Row],[ITEM CODE]],Table2[[Item Code]:[Category ]],6,0),"")</f>
        <v/>
      </c>
      <c r="X4945" s="1" t="str">
        <f>IFERROR(VLOOKUP(Table49[[#This Row],[ITEM CODE]],Table2[[Item Code]:[Sub Category]],7,0),"")</f>
        <v/>
      </c>
      <c r="Y4945" s="68" t="str">
        <f>Table49[[#This Row],[PO Number]]&amp;COUNTIFS($E$5:E4945,E4945)</f>
        <v>0</v>
      </c>
    </row>
    <row r="4946" spans="1:25" ht="14.25" customHeight="1" x14ac:dyDescent="0.3">
      <c r="A4946" s="1" t="str">
        <f>IF(Table49[[#This Row],[ITEM NAME]]="","",ROW()-4)</f>
        <v/>
      </c>
      <c r="B4946" s="68"/>
      <c r="C4946" s="4" t="str">
        <f>IFERROR(VLOOKUP(B4946,Table14[],3,0),"")</f>
        <v/>
      </c>
      <c r="D4946" s="4" t="str">
        <f>IFERROR(VLOOKUP(B4946,Table14[],2,0),"")</f>
        <v/>
      </c>
      <c r="E4946" s="4"/>
      <c r="H4946" s="41" t="str">
        <f>IFERROR(VLOOKUP(Table49[[#This Row],[ITEM CODE]],Table2[[Item Code]:[Master Name]],2,0),"")</f>
        <v/>
      </c>
      <c r="I4946" s="41"/>
      <c r="J4946" s="65" t="str">
        <f>IFERROR(VLOOKUP(Table49[[#This Row],[ITEM CODE]],Table2[[Item Code]:[Master Name]],3,0),"")</f>
        <v/>
      </c>
      <c r="K4946" s="1" t="str">
        <f>IFERROR(VLOOKUP(Table49[[#This Row],[ITEM CODE]],Table2[[Item Code]:[Master Name]],9,0),"")</f>
        <v/>
      </c>
      <c r="L4946" s="1" t="str">
        <f>IFERROR(VLOOKUP(Table49[[#This Row],[ITEM CODE]],Table2[[Item Code]:[Master Name]],8,0),"")</f>
        <v/>
      </c>
      <c r="M4946" s="41"/>
      <c r="N4946" s="66">
        <f>IFERROR(VLOOKUP(Table49[[#This Row],[ITEM CODE]],Table2[[#All],[Item Code]:[Unit Cost]],10,0),0)</f>
        <v>0</v>
      </c>
      <c r="O4946" s="134">
        <f>IFERROR(VLOOKUP(Table49[[#This Row],[ITEM CODE]],Table2[[#All],[Item Code]:[Unit Cost]],10,0),0)</f>
        <v>0</v>
      </c>
      <c r="P4946" s="56"/>
      <c r="Q4946" s="58"/>
      <c r="R4946" s="58">
        <f>Table49[[#This Row],[QUANTITY]]*Table49[[#This Row],[INV Prices]]</f>
        <v>0</v>
      </c>
      <c r="S4946" s="67"/>
      <c r="V4946" s="41"/>
      <c r="W4946" s="4" t="str">
        <f>IFERROR(VLOOKUP(Table49[[#This Row],[ITEM CODE]],Table2[[Item Code]:[Category ]],6,0),"")</f>
        <v/>
      </c>
      <c r="X4946" s="1" t="str">
        <f>IFERROR(VLOOKUP(Table49[[#This Row],[ITEM CODE]],Table2[[Item Code]:[Sub Category]],7,0),"")</f>
        <v/>
      </c>
      <c r="Y4946" s="68" t="str">
        <f>Table49[[#This Row],[PO Number]]&amp;COUNTIFS($E$5:E4946,E4946)</f>
        <v>0</v>
      </c>
    </row>
    <row r="4947" spans="1:25" ht="14.25" customHeight="1" x14ac:dyDescent="0.3">
      <c r="A4947" s="1" t="str">
        <f>IF(Table49[[#This Row],[ITEM NAME]]="","",ROW()-4)</f>
        <v/>
      </c>
      <c r="B4947" s="68"/>
      <c r="C4947" s="4" t="str">
        <f>IFERROR(VLOOKUP(B4947,Table14[],3,0),"")</f>
        <v/>
      </c>
      <c r="D4947" s="4" t="str">
        <f>IFERROR(VLOOKUP(B4947,Table14[],2,0),"")</f>
        <v/>
      </c>
      <c r="E4947" s="4"/>
      <c r="H4947" s="41" t="str">
        <f>IFERROR(VLOOKUP(Table49[[#This Row],[ITEM CODE]],Table2[[Item Code]:[Master Name]],2,0),"")</f>
        <v/>
      </c>
      <c r="I4947" s="41"/>
      <c r="J4947" s="65" t="str">
        <f>IFERROR(VLOOKUP(Table49[[#This Row],[ITEM CODE]],Table2[[Item Code]:[Master Name]],3,0),"")</f>
        <v/>
      </c>
      <c r="K4947" s="1" t="str">
        <f>IFERROR(VLOOKUP(Table49[[#This Row],[ITEM CODE]],Table2[[Item Code]:[Master Name]],9,0),"")</f>
        <v/>
      </c>
      <c r="L4947" s="1" t="str">
        <f>IFERROR(VLOOKUP(Table49[[#This Row],[ITEM CODE]],Table2[[Item Code]:[Master Name]],8,0),"")</f>
        <v/>
      </c>
      <c r="M4947" s="41"/>
      <c r="N4947" s="66">
        <f>IFERROR(VLOOKUP(Table49[[#This Row],[ITEM CODE]],Table2[[#All],[Item Code]:[Unit Cost]],10,0),0)</f>
        <v>0</v>
      </c>
      <c r="O4947" s="134">
        <f>IFERROR(VLOOKUP(Table49[[#This Row],[ITEM CODE]],Table2[[#All],[Item Code]:[Unit Cost]],10,0),0)</f>
        <v>0</v>
      </c>
      <c r="P4947" s="56"/>
      <c r="Q4947" s="58"/>
      <c r="R4947" s="58">
        <f>Table49[[#This Row],[QUANTITY]]*Table49[[#This Row],[INV Prices]]</f>
        <v>0</v>
      </c>
      <c r="S4947" s="67"/>
      <c r="V4947" s="41"/>
      <c r="W4947" s="4" t="str">
        <f>IFERROR(VLOOKUP(Table49[[#This Row],[ITEM CODE]],Table2[[Item Code]:[Category ]],6,0),"")</f>
        <v/>
      </c>
      <c r="X4947" s="1" t="str">
        <f>IFERROR(VLOOKUP(Table49[[#This Row],[ITEM CODE]],Table2[[Item Code]:[Sub Category]],7,0),"")</f>
        <v/>
      </c>
      <c r="Y4947" s="68" t="str">
        <f>Table49[[#This Row],[PO Number]]&amp;COUNTIFS($E$5:E4947,E4947)</f>
        <v>0</v>
      </c>
    </row>
    <row r="4948" spans="1:25" ht="14.25" customHeight="1" x14ac:dyDescent="0.3">
      <c r="A4948" s="1" t="str">
        <f>IF(Table49[[#This Row],[ITEM NAME]]="","",ROW()-4)</f>
        <v/>
      </c>
      <c r="B4948" s="68"/>
      <c r="C4948" s="4" t="str">
        <f>IFERROR(VLOOKUP(B4948,Table14[],3,0),"")</f>
        <v/>
      </c>
      <c r="D4948" s="4" t="str">
        <f>IFERROR(VLOOKUP(B4948,Table14[],2,0),"")</f>
        <v/>
      </c>
      <c r="E4948" s="4"/>
      <c r="H4948" s="41" t="str">
        <f>IFERROR(VLOOKUP(Table49[[#This Row],[ITEM CODE]],Table2[[Item Code]:[Master Name]],2,0),"")</f>
        <v/>
      </c>
      <c r="I4948" s="41"/>
      <c r="J4948" s="65" t="str">
        <f>IFERROR(VLOOKUP(Table49[[#This Row],[ITEM CODE]],Table2[[Item Code]:[Master Name]],3,0),"")</f>
        <v/>
      </c>
      <c r="K4948" s="1" t="str">
        <f>IFERROR(VLOOKUP(Table49[[#This Row],[ITEM CODE]],Table2[[Item Code]:[Master Name]],9,0),"")</f>
        <v/>
      </c>
      <c r="L4948" s="1" t="str">
        <f>IFERROR(VLOOKUP(Table49[[#This Row],[ITEM CODE]],Table2[[Item Code]:[Master Name]],8,0),"")</f>
        <v/>
      </c>
      <c r="M4948" s="41"/>
      <c r="N4948" s="66">
        <f>IFERROR(VLOOKUP(Table49[[#This Row],[ITEM CODE]],Table2[[#All],[Item Code]:[Unit Cost]],10,0),0)</f>
        <v>0</v>
      </c>
      <c r="O4948" s="134">
        <f>IFERROR(VLOOKUP(Table49[[#This Row],[ITEM CODE]],Table2[[#All],[Item Code]:[Unit Cost]],10,0),0)</f>
        <v>0</v>
      </c>
      <c r="P4948" s="56"/>
      <c r="Q4948" s="58"/>
      <c r="R4948" s="58">
        <f>Table49[[#This Row],[QUANTITY]]*Table49[[#This Row],[INV Prices]]</f>
        <v>0</v>
      </c>
      <c r="S4948" s="67"/>
      <c r="V4948" s="41"/>
      <c r="W4948" s="4" t="str">
        <f>IFERROR(VLOOKUP(Table49[[#This Row],[ITEM CODE]],Table2[[Item Code]:[Category ]],6,0),"")</f>
        <v/>
      </c>
      <c r="X4948" s="1" t="str">
        <f>IFERROR(VLOOKUP(Table49[[#This Row],[ITEM CODE]],Table2[[Item Code]:[Sub Category]],7,0),"")</f>
        <v/>
      </c>
      <c r="Y4948" s="68" t="str">
        <f>Table49[[#This Row],[PO Number]]&amp;COUNTIFS($E$5:E4948,E4948)</f>
        <v>0</v>
      </c>
    </row>
    <row r="4949" spans="1:25" ht="14.25" customHeight="1" x14ac:dyDescent="0.3">
      <c r="A4949" s="1" t="str">
        <f>IF(Table49[[#This Row],[ITEM NAME]]="","",ROW()-4)</f>
        <v/>
      </c>
      <c r="B4949" s="68"/>
      <c r="C4949" s="4" t="str">
        <f>IFERROR(VLOOKUP(B4949,Table14[],3,0),"")</f>
        <v/>
      </c>
      <c r="D4949" s="4" t="str">
        <f>IFERROR(VLOOKUP(B4949,Table14[],2,0),"")</f>
        <v/>
      </c>
      <c r="E4949" s="4"/>
      <c r="H4949" s="41" t="str">
        <f>IFERROR(VLOOKUP(Table49[[#This Row],[ITEM CODE]],Table2[[Item Code]:[Master Name]],2,0),"")</f>
        <v/>
      </c>
      <c r="I4949" s="41"/>
      <c r="J4949" s="65" t="str">
        <f>IFERROR(VLOOKUP(Table49[[#This Row],[ITEM CODE]],Table2[[Item Code]:[Master Name]],3,0),"")</f>
        <v/>
      </c>
      <c r="K4949" s="1" t="str">
        <f>IFERROR(VLOOKUP(Table49[[#This Row],[ITEM CODE]],Table2[[Item Code]:[Master Name]],9,0),"")</f>
        <v/>
      </c>
      <c r="L4949" s="1" t="str">
        <f>IFERROR(VLOOKUP(Table49[[#This Row],[ITEM CODE]],Table2[[Item Code]:[Master Name]],8,0),"")</f>
        <v/>
      </c>
      <c r="M4949" s="41"/>
      <c r="N4949" s="66">
        <f>IFERROR(VLOOKUP(Table49[[#This Row],[ITEM CODE]],Table2[[#All],[Item Code]:[Unit Cost]],10,0),0)</f>
        <v>0</v>
      </c>
      <c r="O4949" s="134">
        <f>IFERROR(VLOOKUP(Table49[[#This Row],[ITEM CODE]],Table2[[#All],[Item Code]:[Unit Cost]],10,0),0)</f>
        <v>0</v>
      </c>
      <c r="P4949" s="56"/>
      <c r="Q4949" s="58"/>
      <c r="R4949" s="58">
        <f>Table49[[#This Row],[QUANTITY]]*Table49[[#This Row],[INV Prices]]</f>
        <v>0</v>
      </c>
      <c r="S4949" s="67"/>
      <c r="V4949" s="41"/>
      <c r="W4949" s="4" t="str">
        <f>IFERROR(VLOOKUP(Table49[[#This Row],[ITEM CODE]],Table2[[Item Code]:[Category ]],6,0),"")</f>
        <v/>
      </c>
      <c r="X4949" s="1" t="str">
        <f>IFERROR(VLOOKUP(Table49[[#This Row],[ITEM CODE]],Table2[[Item Code]:[Sub Category]],7,0),"")</f>
        <v/>
      </c>
      <c r="Y4949" s="68" t="str">
        <f>Table49[[#This Row],[PO Number]]&amp;COUNTIFS($E$5:E4949,E4949)</f>
        <v>0</v>
      </c>
    </row>
    <row r="4950" spans="1:25" ht="14.25" customHeight="1" x14ac:dyDescent="0.3">
      <c r="A4950" s="1" t="str">
        <f>IF(Table49[[#This Row],[ITEM NAME]]="","",ROW()-4)</f>
        <v/>
      </c>
      <c r="B4950" s="68"/>
      <c r="C4950" s="4" t="str">
        <f>IFERROR(VLOOKUP(B4950,Table14[],3,0),"")</f>
        <v/>
      </c>
      <c r="D4950" s="4" t="str">
        <f>IFERROR(VLOOKUP(B4950,Table14[],2,0),"")</f>
        <v/>
      </c>
      <c r="E4950" s="4"/>
      <c r="H4950" s="41" t="str">
        <f>IFERROR(VLOOKUP(Table49[[#This Row],[ITEM CODE]],Table2[[Item Code]:[Master Name]],2,0),"")</f>
        <v/>
      </c>
      <c r="I4950" s="41"/>
      <c r="J4950" s="65" t="str">
        <f>IFERROR(VLOOKUP(Table49[[#This Row],[ITEM CODE]],Table2[[Item Code]:[Master Name]],3,0),"")</f>
        <v/>
      </c>
      <c r="K4950" s="1" t="str">
        <f>IFERROR(VLOOKUP(Table49[[#This Row],[ITEM CODE]],Table2[[Item Code]:[Master Name]],9,0),"")</f>
        <v/>
      </c>
      <c r="L4950" s="1" t="str">
        <f>IFERROR(VLOOKUP(Table49[[#This Row],[ITEM CODE]],Table2[[Item Code]:[Master Name]],8,0),"")</f>
        <v/>
      </c>
      <c r="M4950" s="41"/>
      <c r="N4950" s="66">
        <f>IFERROR(VLOOKUP(Table49[[#This Row],[ITEM CODE]],Table2[[#All],[Item Code]:[Unit Cost]],10,0),0)</f>
        <v>0</v>
      </c>
      <c r="O4950" s="134">
        <f>IFERROR(VLOOKUP(Table49[[#This Row],[ITEM CODE]],Table2[[#All],[Item Code]:[Unit Cost]],10,0),0)</f>
        <v>0</v>
      </c>
      <c r="P4950" s="56"/>
      <c r="Q4950" s="58"/>
      <c r="R4950" s="58">
        <f>Table49[[#This Row],[QUANTITY]]*Table49[[#This Row],[INV Prices]]</f>
        <v>0</v>
      </c>
      <c r="S4950" s="67"/>
      <c r="V4950" s="41"/>
      <c r="W4950" s="4" t="str">
        <f>IFERROR(VLOOKUP(Table49[[#This Row],[ITEM CODE]],Table2[[Item Code]:[Category ]],6,0),"")</f>
        <v/>
      </c>
      <c r="X4950" s="1" t="str">
        <f>IFERROR(VLOOKUP(Table49[[#This Row],[ITEM CODE]],Table2[[Item Code]:[Sub Category]],7,0),"")</f>
        <v/>
      </c>
      <c r="Y4950" s="68" t="str">
        <f>Table49[[#This Row],[PO Number]]&amp;COUNTIFS($E$5:E4950,E4950)</f>
        <v>0</v>
      </c>
    </row>
    <row r="4951" spans="1:25" ht="14.25" customHeight="1" x14ac:dyDescent="0.3">
      <c r="A4951" s="1" t="str">
        <f>IF(Table49[[#This Row],[ITEM NAME]]="","",ROW()-4)</f>
        <v/>
      </c>
      <c r="B4951" s="68"/>
      <c r="C4951" s="4" t="str">
        <f>IFERROR(VLOOKUP(B4951,Table14[],3,0),"")</f>
        <v/>
      </c>
      <c r="D4951" s="4" t="str">
        <f>IFERROR(VLOOKUP(B4951,Table14[],2,0),"")</f>
        <v/>
      </c>
      <c r="E4951" s="4"/>
      <c r="H4951" s="41" t="str">
        <f>IFERROR(VLOOKUP(Table49[[#This Row],[ITEM CODE]],Table2[[Item Code]:[Master Name]],2,0),"")</f>
        <v/>
      </c>
      <c r="I4951" s="41"/>
      <c r="J4951" s="65" t="str">
        <f>IFERROR(VLOOKUP(Table49[[#This Row],[ITEM CODE]],Table2[[Item Code]:[Master Name]],3,0),"")</f>
        <v/>
      </c>
      <c r="K4951" s="1" t="str">
        <f>IFERROR(VLOOKUP(Table49[[#This Row],[ITEM CODE]],Table2[[Item Code]:[Master Name]],9,0),"")</f>
        <v/>
      </c>
      <c r="L4951" s="1" t="str">
        <f>IFERROR(VLOOKUP(Table49[[#This Row],[ITEM CODE]],Table2[[Item Code]:[Master Name]],8,0),"")</f>
        <v/>
      </c>
      <c r="M4951" s="41"/>
      <c r="N4951" s="66">
        <f>IFERROR(VLOOKUP(Table49[[#This Row],[ITEM CODE]],Table2[[#All],[Item Code]:[Unit Cost]],10,0),0)</f>
        <v>0</v>
      </c>
      <c r="O4951" s="134">
        <f>IFERROR(VLOOKUP(Table49[[#This Row],[ITEM CODE]],Table2[[#All],[Item Code]:[Unit Cost]],10,0),0)</f>
        <v>0</v>
      </c>
      <c r="P4951" s="56"/>
      <c r="Q4951" s="58"/>
      <c r="R4951" s="58">
        <f>Table49[[#This Row],[QUANTITY]]*Table49[[#This Row],[INV Prices]]</f>
        <v>0</v>
      </c>
      <c r="S4951" s="67"/>
      <c r="V4951" s="41"/>
      <c r="W4951" s="4" t="str">
        <f>IFERROR(VLOOKUP(Table49[[#This Row],[ITEM CODE]],Table2[[Item Code]:[Category ]],6,0),"")</f>
        <v/>
      </c>
      <c r="X4951" s="1" t="str">
        <f>IFERROR(VLOOKUP(Table49[[#This Row],[ITEM CODE]],Table2[[Item Code]:[Sub Category]],7,0),"")</f>
        <v/>
      </c>
      <c r="Y4951" s="68" t="str">
        <f>Table49[[#This Row],[PO Number]]&amp;COUNTIFS($E$5:E4951,E4951)</f>
        <v>0</v>
      </c>
    </row>
    <row r="4952" spans="1:25" ht="14.25" customHeight="1" x14ac:dyDescent="0.3">
      <c r="A4952" s="1" t="str">
        <f>IF(Table49[[#This Row],[ITEM NAME]]="","",ROW()-4)</f>
        <v/>
      </c>
      <c r="B4952" s="68"/>
      <c r="C4952" s="4" t="str">
        <f>IFERROR(VLOOKUP(B4952,Table14[],3,0),"")</f>
        <v/>
      </c>
      <c r="D4952" s="4" t="str">
        <f>IFERROR(VLOOKUP(B4952,Table14[],2,0),"")</f>
        <v/>
      </c>
      <c r="E4952" s="4"/>
      <c r="H4952" s="41" t="str">
        <f>IFERROR(VLOOKUP(Table49[[#This Row],[ITEM CODE]],Table2[[Item Code]:[Master Name]],2,0),"")</f>
        <v/>
      </c>
      <c r="I4952" s="41"/>
      <c r="J4952" s="65" t="str">
        <f>IFERROR(VLOOKUP(Table49[[#This Row],[ITEM CODE]],Table2[[Item Code]:[Master Name]],3,0),"")</f>
        <v/>
      </c>
      <c r="K4952" s="1" t="str">
        <f>IFERROR(VLOOKUP(Table49[[#This Row],[ITEM CODE]],Table2[[Item Code]:[Master Name]],9,0),"")</f>
        <v/>
      </c>
      <c r="L4952" s="1" t="str">
        <f>IFERROR(VLOOKUP(Table49[[#This Row],[ITEM CODE]],Table2[[Item Code]:[Master Name]],8,0),"")</f>
        <v/>
      </c>
      <c r="M4952" s="41"/>
      <c r="N4952" s="66">
        <f>IFERROR(VLOOKUP(Table49[[#This Row],[ITEM CODE]],Table2[[#All],[Item Code]:[Unit Cost]],10,0),0)</f>
        <v>0</v>
      </c>
      <c r="O4952" s="134">
        <f>IFERROR(VLOOKUP(Table49[[#This Row],[ITEM CODE]],Table2[[#All],[Item Code]:[Unit Cost]],10,0),0)</f>
        <v>0</v>
      </c>
      <c r="P4952" s="56"/>
      <c r="Q4952" s="58"/>
      <c r="R4952" s="58">
        <f>Table49[[#This Row],[QUANTITY]]*Table49[[#This Row],[INV Prices]]</f>
        <v>0</v>
      </c>
      <c r="S4952" s="67"/>
      <c r="V4952" s="41"/>
      <c r="W4952" s="4" t="str">
        <f>IFERROR(VLOOKUP(Table49[[#This Row],[ITEM CODE]],Table2[[Item Code]:[Category ]],6,0),"")</f>
        <v/>
      </c>
      <c r="X4952" s="1" t="str">
        <f>IFERROR(VLOOKUP(Table49[[#This Row],[ITEM CODE]],Table2[[Item Code]:[Sub Category]],7,0),"")</f>
        <v/>
      </c>
      <c r="Y4952" s="68" t="str">
        <f>Table49[[#This Row],[PO Number]]&amp;COUNTIFS($E$5:E4952,E4952)</f>
        <v>0</v>
      </c>
    </row>
    <row r="4953" spans="1:25" ht="14.25" customHeight="1" x14ac:dyDescent="0.3">
      <c r="A4953" s="1" t="str">
        <f>IF(Table49[[#This Row],[ITEM NAME]]="","",ROW()-4)</f>
        <v/>
      </c>
      <c r="B4953" s="68"/>
      <c r="C4953" s="4" t="str">
        <f>IFERROR(VLOOKUP(B4953,Table14[],3,0),"")</f>
        <v/>
      </c>
      <c r="D4953" s="4" t="str">
        <f>IFERROR(VLOOKUP(B4953,Table14[],2,0),"")</f>
        <v/>
      </c>
      <c r="E4953" s="4"/>
      <c r="H4953" s="41" t="str">
        <f>IFERROR(VLOOKUP(Table49[[#This Row],[ITEM CODE]],Table2[[Item Code]:[Master Name]],2,0),"")</f>
        <v/>
      </c>
      <c r="I4953" s="41"/>
      <c r="J4953" s="65" t="str">
        <f>IFERROR(VLOOKUP(Table49[[#This Row],[ITEM CODE]],Table2[[Item Code]:[Master Name]],3,0),"")</f>
        <v/>
      </c>
      <c r="K4953" s="1" t="str">
        <f>IFERROR(VLOOKUP(Table49[[#This Row],[ITEM CODE]],Table2[[Item Code]:[Master Name]],9,0),"")</f>
        <v/>
      </c>
      <c r="L4953" s="1" t="str">
        <f>IFERROR(VLOOKUP(Table49[[#This Row],[ITEM CODE]],Table2[[Item Code]:[Master Name]],8,0),"")</f>
        <v/>
      </c>
      <c r="M4953" s="41"/>
      <c r="N4953" s="66">
        <f>IFERROR(VLOOKUP(Table49[[#This Row],[ITEM CODE]],Table2[[#All],[Item Code]:[Unit Cost]],10,0),0)</f>
        <v>0</v>
      </c>
      <c r="O4953" s="134">
        <f>IFERROR(VLOOKUP(Table49[[#This Row],[ITEM CODE]],Table2[[#All],[Item Code]:[Unit Cost]],10,0),0)</f>
        <v>0</v>
      </c>
      <c r="P4953" s="56"/>
      <c r="Q4953" s="58"/>
      <c r="R4953" s="58">
        <f>Table49[[#This Row],[QUANTITY]]*Table49[[#This Row],[INV Prices]]</f>
        <v>0</v>
      </c>
      <c r="S4953" s="67"/>
      <c r="V4953" s="41"/>
      <c r="W4953" s="4" t="str">
        <f>IFERROR(VLOOKUP(Table49[[#This Row],[ITEM CODE]],Table2[[Item Code]:[Category ]],6,0),"")</f>
        <v/>
      </c>
      <c r="X4953" s="1" t="str">
        <f>IFERROR(VLOOKUP(Table49[[#This Row],[ITEM CODE]],Table2[[Item Code]:[Sub Category]],7,0),"")</f>
        <v/>
      </c>
      <c r="Y4953" s="68" t="str">
        <f>Table49[[#This Row],[PO Number]]&amp;COUNTIFS($E$5:E4953,E4953)</f>
        <v>0</v>
      </c>
    </row>
    <row r="4954" spans="1:25" ht="14.25" customHeight="1" x14ac:dyDescent="0.3">
      <c r="A4954" s="1" t="str">
        <f>IF(Table49[[#This Row],[ITEM NAME]]="","",ROW()-4)</f>
        <v/>
      </c>
      <c r="B4954" s="68"/>
      <c r="C4954" s="4" t="str">
        <f>IFERROR(VLOOKUP(B4954,Table14[],3,0),"")</f>
        <v/>
      </c>
      <c r="D4954" s="4" t="str">
        <f>IFERROR(VLOOKUP(B4954,Table14[],2,0),"")</f>
        <v/>
      </c>
      <c r="E4954" s="4"/>
      <c r="H4954" s="41" t="str">
        <f>IFERROR(VLOOKUP(Table49[[#This Row],[ITEM CODE]],Table2[[Item Code]:[Master Name]],2,0),"")</f>
        <v/>
      </c>
      <c r="I4954" s="41"/>
      <c r="J4954" s="65" t="str">
        <f>IFERROR(VLOOKUP(Table49[[#This Row],[ITEM CODE]],Table2[[Item Code]:[Master Name]],3,0),"")</f>
        <v/>
      </c>
      <c r="K4954" s="1" t="str">
        <f>IFERROR(VLOOKUP(Table49[[#This Row],[ITEM CODE]],Table2[[Item Code]:[Master Name]],9,0),"")</f>
        <v/>
      </c>
      <c r="L4954" s="1" t="str">
        <f>IFERROR(VLOOKUP(Table49[[#This Row],[ITEM CODE]],Table2[[Item Code]:[Master Name]],8,0),"")</f>
        <v/>
      </c>
      <c r="M4954" s="41"/>
      <c r="N4954" s="66">
        <f>IFERROR(VLOOKUP(Table49[[#This Row],[ITEM CODE]],Table2[[#All],[Item Code]:[Unit Cost]],10,0),0)</f>
        <v>0</v>
      </c>
      <c r="O4954" s="134">
        <f>IFERROR(VLOOKUP(Table49[[#This Row],[ITEM CODE]],Table2[[#All],[Item Code]:[Unit Cost]],10,0),0)</f>
        <v>0</v>
      </c>
      <c r="P4954" s="56"/>
      <c r="Q4954" s="58"/>
      <c r="R4954" s="58">
        <f>Table49[[#This Row],[QUANTITY]]*Table49[[#This Row],[INV Prices]]</f>
        <v>0</v>
      </c>
      <c r="S4954" s="67"/>
      <c r="V4954" s="41"/>
      <c r="W4954" s="4" t="str">
        <f>IFERROR(VLOOKUP(Table49[[#This Row],[ITEM CODE]],Table2[[Item Code]:[Category ]],6,0),"")</f>
        <v/>
      </c>
      <c r="X4954" s="1" t="str">
        <f>IFERROR(VLOOKUP(Table49[[#This Row],[ITEM CODE]],Table2[[Item Code]:[Sub Category]],7,0),"")</f>
        <v/>
      </c>
      <c r="Y4954" s="68" t="str">
        <f>Table49[[#This Row],[PO Number]]&amp;COUNTIFS($E$5:E4954,E4954)</f>
        <v>0</v>
      </c>
    </row>
    <row r="4955" spans="1:25" ht="14.25" customHeight="1" x14ac:dyDescent="0.3">
      <c r="A4955" s="1" t="str">
        <f>IF(Table49[[#This Row],[ITEM NAME]]="","",ROW()-4)</f>
        <v/>
      </c>
      <c r="B4955" s="68"/>
      <c r="C4955" s="4" t="str">
        <f>IFERROR(VLOOKUP(B4955,Table14[],3,0),"")</f>
        <v/>
      </c>
      <c r="D4955" s="4" t="str">
        <f>IFERROR(VLOOKUP(B4955,Table14[],2,0),"")</f>
        <v/>
      </c>
      <c r="E4955" s="4"/>
      <c r="H4955" s="41" t="str">
        <f>IFERROR(VLOOKUP(Table49[[#This Row],[ITEM CODE]],Table2[[Item Code]:[Master Name]],2,0),"")</f>
        <v/>
      </c>
      <c r="I4955" s="41"/>
      <c r="J4955" s="65" t="str">
        <f>IFERROR(VLOOKUP(Table49[[#This Row],[ITEM CODE]],Table2[[Item Code]:[Master Name]],3,0),"")</f>
        <v/>
      </c>
      <c r="K4955" s="1" t="str">
        <f>IFERROR(VLOOKUP(Table49[[#This Row],[ITEM CODE]],Table2[[Item Code]:[Master Name]],9,0),"")</f>
        <v/>
      </c>
      <c r="L4955" s="1" t="str">
        <f>IFERROR(VLOOKUP(Table49[[#This Row],[ITEM CODE]],Table2[[Item Code]:[Master Name]],8,0),"")</f>
        <v/>
      </c>
      <c r="M4955" s="41"/>
      <c r="N4955" s="66">
        <f>IFERROR(VLOOKUP(Table49[[#This Row],[ITEM CODE]],Table2[[#All],[Item Code]:[Unit Cost]],10,0),0)</f>
        <v>0</v>
      </c>
      <c r="O4955" s="134">
        <f>IFERROR(VLOOKUP(Table49[[#This Row],[ITEM CODE]],Table2[[#All],[Item Code]:[Unit Cost]],10,0),0)</f>
        <v>0</v>
      </c>
      <c r="P4955" s="56"/>
      <c r="Q4955" s="58"/>
      <c r="R4955" s="58">
        <f>Table49[[#This Row],[QUANTITY]]*Table49[[#This Row],[INV Prices]]</f>
        <v>0</v>
      </c>
      <c r="S4955" s="67"/>
      <c r="V4955" s="41"/>
      <c r="W4955" s="4" t="str">
        <f>IFERROR(VLOOKUP(Table49[[#This Row],[ITEM CODE]],Table2[[Item Code]:[Category ]],6,0),"")</f>
        <v/>
      </c>
      <c r="X4955" s="1" t="str">
        <f>IFERROR(VLOOKUP(Table49[[#This Row],[ITEM CODE]],Table2[[Item Code]:[Sub Category]],7,0),"")</f>
        <v/>
      </c>
      <c r="Y4955" s="68" t="str">
        <f>Table49[[#This Row],[PO Number]]&amp;COUNTIFS($E$5:E4955,E4955)</f>
        <v>0</v>
      </c>
    </row>
    <row r="4956" spans="1:25" ht="14.25" customHeight="1" x14ac:dyDescent="0.3">
      <c r="A4956" s="1" t="str">
        <f>IF(Table49[[#This Row],[ITEM NAME]]="","",ROW()-4)</f>
        <v/>
      </c>
      <c r="B4956" s="68"/>
      <c r="C4956" s="4" t="str">
        <f>IFERROR(VLOOKUP(B4956,Table14[],3,0),"")</f>
        <v/>
      </c>
      <c r="D4956" s="4" t="str">
        <f>IFERROR(VLOOKUP(B4956,Table14[],2,0),"")</f>
        <v/>
      </c>
      <c r="E4956" s="4"/>
      <c r="H4956" s="41" t="str">
        <f>IFERROR(VLOOKUP(Table49[[#This Row],[ITEM CODE]],Table2[[Item Code]:[Master Name]],2,0),"")</f>
        <v/>
      </c>
      <c r="I4956" s="41"/>
      <c r="J4956" s="65" t="str">
        <f>IFERROR(VLOOKUP(Table49[[#This Row],[ITEM CODE]],Table2[[Item Code]:[Master Name]],3,0),"")</f>
        <v/>
      </c>
      <c r="K4956" s="1" t="str">
        <f>IFERROR(VLOOKUP(Table49[[#This Row],[ITEM CODE]],Table2[[Item Code]:[Master Name]],9,0),"")</f>
        <v/>
      </c>
      <c r="L4956" s="1" t="str">
        <f>IFERROR(VLOOKUP(Table49[[#This Row],[ITEM CODE]],Table2[[Item Code]:[Master Name]],8,0),"")</f>
        <v/>
      </c>
      <c r="M4956" s="41"/>
      <c r="N4956" s="66">
        <f>IFERROR(VLOOKUP(Table49[[#This Row],[ITEM CODE]],Table2[[#All],[Item Code]:[Unit Cost]],10,0),0)</f>
        <v>0</v>
      </c>
      <c r="O4956" s="134">
        <f>IFERROR(VLOOKUP(Table49[[#This Row],[ITEM CODE]],Table2[[#All],[Item Code]:[Unit Cost]],10,0),0)</f>
        <v>0</v>
      </c>
      <c r="P4956" s="56"/>
      <c r="Q4956" s="58"/>
      <c r="R4956" s="58">
        <f>Table49[[#This Row],[QUANTITY]]*Table49[[#This Row],[INV Prices]]</f>
        <v>0</v>
      </c>
      <c r="S4956" s="67"/>
      <c r="V4956" s="41"/>
      <c r="W4956" s="4" t="str">
        <f>IFERROR(VLOOKUP(Table49[[#This Row],[ITEM CODE]],Table2[[Item Code]:[Category ]],6,0),"")</f>
        <v/>
      </c>
      <c r="X4956" s="1" t="str">
        <f>IFERROR(VLOOKUP(Table49[[#This Row],[ITEM CODE]],Table2[[Item Code]:[Sub Category]],7,0),"")</f>
        <v/>
      </c>
      <c r="Y4956" s="68" t="str">
        <f>Table49[[#This Row],[PO Number]]&amp;COUNTIFS($E$5:E4956,E4956)</f>
        <v>0</v>
      </c>
    </row>
    <row r="4957" spans="1:25" ht="14.25" customHeight="1" x14ac:dyDescent="0.3">
      <c r="A4957" s="1" t="str">
        <f>IF(Table49[[#This Row],[ITEM NAME]]="","",ROW()-4)</f>
        <v/>
      </c>
      <c r="B4957" s="68"/>
      <c r="C4957" s="4" t="str">
        <f>IFERROR(VLOOKUP(B4957,Table14[],3,0),"")</f>
        <v/>
      </c>
      <c r="D4957" s="4" t="str">
        <f>IFERROR(VLOOKUP(B4957,Table14[],2,0),"")</f>
        <v/>
      </c>
      <c r="E4957" s="4"/>
      <c r="H4957" s="41" t="str">
        <f>IFERROR(VLOOKUP(Table49[[#This Row],[ITEM CODE]],Table2[[Item Code]:[Master Name]],2,0),"")</f>
        <v/>
      </c>
      <c r="I4957" s="41"/>
      <c r="J4957" s="65" t="str">
        <f>IFERROR(VLOOKUP(Table49[[#This Row],[ITEM CODE]],Table2[[Item Code]:[Master Name]],3,0),"")</f>
        <v/>
      </c>
      <c r="K4957" s="1" t="str">
        <f>IFERROR(VLOOKUP(Table49[[#This Row],[ITEM CODE]],Table2[[Item Code]:[Master Name]],9,0),"")</f>
        <v/>
      </c>
      <c r="L4957" s="1" t="str">
        <f>IFERROR(VLOOKUP(Table49[[#This Row],[ITEM CODE]],Table2[[Item Code]:[Master Name]],8,0),"")</f>
        <v/>
      </c>
      <c r="M4957" s="41"/>
      <c r="N4957" s="66">
        <f>IFERROR(VLOOKUP(Table49[[#This Row],[ITEM CODE]],Table2[[#All],[Item Code]:[Unit Cost]],10,0),0)</f>
        <v>0</v>
      </c>
      <c r="O4957" s="134">
        <f>IFERROR(VLOOKUP(Table49[[#This Row],[ITEM CODE]],Table2[[#All],[Item Code]:[Unit Cost]],10,0),0)</f>
        <v>0</v>
      </c>
      <c r="P4957" s="56"/>
      <c r="Q4957" s="58"/>
      <c r="R4957" s="58">
        <f>Table49[[#This Row],[QUANTITY]]*Table49[[#This Row],[INV Prices]]</f>
        <v>0</v>
      </c>
      <c r="S4957" s="67"/>
      <c r="V4957" s="41"/>
      <c r="W4957" s="4" t="str">
        <f>IFERROR(VLOOKUP(Table49[[#This Row],[ITEM CODE]],Table2[[Item Code]:[Category ]],6,0),"")</f>
        <v/>
      </c>
      <c r="X4957" s="1" t="str">
        <f>IFERROR(VLOOKUP(Table49[[#This Row],[ITEM CODE]],Table2[[Item Code]:[Sub Category]],7,0),"")</f>
        <v/>
      </c>
      <c r="Y4957" s="68" t="str">
        <f>Table49[[#This Row],[PO Number]]&amp;COUNTIFS($E$5:E4957,E4957)</f>
        <v>0</v>
      </c>
    </row>
    <row r="4958" spans="1:25" ht="14.25" customHeight="1" x14ac:dyDescent="0.3">
      <c r="A4958" s="1" t="str">
        <f>IF(Table49[[#This Row],[ITEM NAME]]="","",ROW()-4)</f>
        <v/>
      </c>
      <c r="B4958" s="68"/>
      <c r="C4958" s="4" t="str">
        <f>IFERROR(VLOOKUP(B4958,Table14[],3,0),"")</f>
        <v/>
      </c>
      <c r="D4958" s="4" t="str">
        <f>IFERROR(VLOOKUP(B4958,Table14[],2,0),"")</f>
        <v/>
      </c>
      <c r="E4958" s="4"/>
      <c r="H4958" s="41" t="str">
        <f>IFERROR(VLOOKUP(Table49[[#This Row],[ITEM CODE]],Table2[[Item Code]:[Master Name]],2,0),"")</f>
        <v/>
      </c>
      <c r="I4958" s="41"/>
      <c r="J4958" s="65" t="str">
        <f>IFERROR(VLOOKUP(Table49[[#This Row],[ITEM CODE]],Table2[[Item Code]:[Master Name]],3,0),"")</f>
        <v/>
      </c>
      <c r="K4958" s="1" t="str">
        <f>IFERROR(VLOOKUP(Table49[[#This Row],[ITEM CODE]],Table2[[Item Code]:[Master Name]],9,0),"")</f>
        <v/>
      </c>
      <c r="L4958" s="1" t="str">
        <f>IFERROR(VLOOKUP(Table49[[#This Row],[ITEM CODE]],Table2[[Item Code]:[Master Name]],8,0),"")</f>
        <v/>
      </c>
      <c r="M4958" s="41"/>
      <c r="N4958" s="66">
        <f>IFERROR(VLOOKUP(Table49[[#This Row],[ITEM CODE]],Table2[[#All],[Item Code]:[Unit Cost]],10,0),0)</f>
        <v>0</v>
      </c>
      <c r="O4958" s="134">
        <f>IFERROR(VLOOKUP(Table49[[#This Row],[ITEM CODE]],Table2[[#All],[Item Code]:[Unit Cost]],10,0),0)</f>
        <v>0</v>
      </c>
      <c r="P4958" s="56"/>
      <c r="Q4958" s="58"/>
      <c r="R4958" s="58">
        <f>Table49[[#This Row],[QUANTITY]]*Table49[[#This Row],[INV Prices]]</f>
        <v>0</v>
      </c>
      <c r="S4958" s="67"/>
      <c r="V4958" s="41"/>
      <c r="W4958" s="4" t="str">
        <f>IFERROR(VLOOKUP(Table49[[#This Row],[ITEM CODE]],Table2[[Item Code]:[Category ]],6,0),"")</f>
        <v/>
      </c>
      <c r="X4958" s="1" t="str">
        <f>IFERROR(VLOOKUP(Table49[[#This Row],[ITEM CODE]],Table2[[Item Code]:[Sub Category]],7,0),"")</f>
        <v/>
      </c>
      <c r="Y4958" s="68" t="str">
        <f>Table49[[#This Row],[PO Number]]&amp;COUNTIFS($E$5:E4958,E4958)</f>
        <v>0</v>
      </c>
    </row>
    <row r="4959" spans="1:25" ht="14.25" customHeight="1" x14ac:dyDescent="0.3">
      <c r="A4959" s="1" t="str">
        <f>IF(Table49[[#This Row],[ITEM NAME]]="","",ROW()-4)</f>
        <v/>
      </c>
      <c r="B4959" s="68"/>
      <c r="C4959" s="4" t="str">
        <f>IFERROR(VLOOKUP(B4959,Table14[],3,0),"")</f>
        <v/>
      </c>
      <c r="D4959" s="4" t="str">
        <f>IFERROR(VLOOKUP(B4959,Table14[],2,0),"")</f>
        <v/>
      </c>
      <c r="E4959" s="4"/>
      <c r="H4959" s="41" t="str">
        <f>IFERROR(VLOOKUP(Table49[[#This Row],[ITEM CODE]],Table2[[Item Code]:[Master Name]],2,0),"")</f>
        <v/>
      </c>
      <c r="I4959" s="41"/>
      <c r="J4959" s="65" t="str">
        <f>IFERROR(VLOOKUP(Table49[[#This Row],[ITEM CODE]],Table2[[Item Code]:[Master Name]],3,0),"")</f>
        <v/>
      </c>
      <c r="K4959" s="1" t="str">
        <f>IFERROR(VLOOKUP(Table49[[#This Row],[ITEM CODE]],Table2[[Item Code]:[Master Name]],9,0),"")</f>
        <v/>
      </c>
      <c r="L4959" s="1" t="str">
        <f>IFERROR(VLOOKUP(Table49[[#This Row],[ITEM CODE]],Table2[[Item Code]:[Master Name]],8,0),"")</f>
        <v/>
      </c>
      <c r="M4959" s="41"/>
      <c r="N4959" s="66">
        <f>IFERROR(VLOOKUP(Table49[[#This Row],[ITEM CODE]],Table2[[#All],[Item Code]:[Unit Cost]],10,0),0)</f>
        <v>0</v>
      </c>
      <c r="O4959" s="134">
        <f>IFERROR(VLOOKUP(Table49[[#This Row],[ITEM CODE]],Table2[[#All],[Item Code]:[Unit Cost]],10,0),0)</f>
        <v>0</v>
      </c>
      <c r="P4959" s="56"/>
      <c r="Q4959" s="58"/>
      <c r="R4959" s="58">
        <f>Table49[[#This Row],[QUANTITY]]*Table49[[#This Row],[INV Prices]]</f>
        <v>0</v>
      </c>
      <c r="S4959" s="67"/>
      <c r="V4959" s="41"/>
      <c r="W4959" s="4" t="str">
        <f>IFERROR(VLOOKUP(Table49[[#This Row],[ITEM CODE]],Table2[[Item Code]:[Category ]],6,0),"")</f>
        <v/>
      </c>
      <c r="X4959" s="1" t="str">
        <f>IFERROR(VLOOKUP(Table49[[#This Row],[ITEM CODE]],Table2[[Item Code]:[Sub Category]],7,0),"")</f>
        <v/>
      </c>
      <c r="Y4959" s="68" t="str">
        <f>Table49[[#This Row],[PO Number]]&amp;COUNTIFS($E$5:E4959,E4959)</f>
        <v>0</v>
      </c>
    </row>
    <row r="4960" spans="1:25" ht="14.25" customHeight="1" x14ac:dyDescent="0.3">
      <c r="A4960" s="1" t="str">
        <f>IF(Table49[[#This Row],[ITEM NAME]]="","",ROW()-4)</f>
        <v/>
      </c>
      <c r="B4960" s="68"/>
      <c r="C4960" s="4" t="str">
        <f>IFERROR(VLOOKUP(B4960,Table14[],3,0),"")</f>
        <v/>
      </c>
      <c r="D4960" s="4" t="str">
        <f>IFERROR(VLOOKUP(B4960,Table14[],2,0),"")</f>
        <v/>
      </c>
      <c r="E4960" s="4"/>
      <c r="H4960" s="41" t="str">
        <f>IFERROR(VLOOKUP(Table49[[#This Row],[ITEM CODE]],Table2[[Item Code]:[Master Name]],2,0),"")</f>
        <v/>
      </c>
      <c r="I4960" s="41"/>
      <c r="J4960" s="65" t="str">
        <f>IFERROR(VLOOKUP(Table49[[#This Row],[ITEM CODE]],Table2[[Item Code]:[Master Name]],3,0),"")</f>
        <v/>
      </c>
      <c r="K4960" s="1" t="str">
        <f>IFERROR(VLOOKUP(Table49[[#This Row],[ITEM CODE]],Table2[[Item Code]:[Master Name]],9,0),"")</f>
        <v/>
      </c>
      <c r="L4960" s="1" t="str">
        <f>IFERROR(VLOOKUP(Table49[[#This Row],[ITEM CODE]],Table2[[Item Code]:[Master Name]],8,0),"")</f>
        <v/>
      </c>
      <c r="M4960" s="41"/>
      <c r="N4960" s="66">
        <f>IFERROR(VLOOKUP(Table49[[#This Row],[ITEM CODE]],Table2[[#All],[Item Code]:[Unit Cost]],10,0),0)</f>
        <v>0</v>
      </c>
      <c r="O4960" s="134">
        <f>IFERROR(VLOOKUP(Table49[[#This Row],[ITEM CODE]],Table2[[#All],[Item Code]:[Unit Cost]],10,0),0)</f>
        <v>0</v>
      </c>
      <c r="P4960" s="56"/>
      <c r="Q4960" s="58"/>
      <c r="R4960" s="58">
        <f>Table49[[#This Row],[QUANTITY]]*Table49[[#This Row],[INV Prices]]</f>
        <v>0</v>
      </c>
      <c r="S4960" s="67"/>
      <c r="V4960" s="41"/>
      <c r="W4960" s="4" t="str">
        <f>IFERROR(VLOOKUP(Table49[[#This Row],[ITEM CODE]],Table2[[Item Code]:[Category ]],6,0),"")</f>
        <v/>
      </c>
      <c r="X4960" s="1" t="str">
        <f>IFERROR(VLOOKUP(Table49[[#This Row],[ITEM CODE]],Table2[[Item Code]:[Sub Category]],7,0),"")</f>
        <v/>
      </c>
      <c r="Y4960" s="68" t="str">
        <f>Table49[[#This Row],[PO Number]]&amp;COUNTIFS($E$5:E4960,E4960)</f>
        <v>0</v>
      </c>
    </row>
    <row r="4961" spans="1:25" ht="14.25" customHeight="1" x14ac:dyDescent="0.3">
      <c r="A4961" s="1" t="str">
        <f>IF(Table49[[#This Row],[ITEM NAME]]="","",ROW()-4)</f>
        <v/>
      </c>
      <c r="B4961" s="68"/>
      <c r="C4961" s="4" t="str">
        <f>IFERROR(VLOOKUP(B4961,Table14[],3,0),"")</f>
        <v/>
      </c>
      <c r="D4961" s="4" t="str">
        <f>IFERROR(VLOOKUP(B4961,Table14[],2,0),"")</f>
        <v/>
      </c>
      <c r="E4961" s="4"/>
      <c r="H4961" s="41" t="str">
        <f>IFERROR(VLOOKUP(Table49[[#This Row],[ITEM CODE]],Table2[[Item Code]:[Master Name]],2,0),"")</f>
        <v/>
      </c>
      <c r="I4961" s="41"/>
      <c r="J4961" s="65" t="str">
        <f>IFERROR(VLOOKUP(Table49[[#This Row],[ITEM CODE]],Table2[[Item Code]:[Master Name]],3,0),"")</f>
        <v/>
      </c>
      <c r="K4961" s="1" t="str">
        <f>IFERROR(VLOOKUP(Table49[[#This Row],[ITEM CODE]],Table2[[Item Code]:[Master Name]],9,0),"")</f>
        <v/>
      </c>
      <c r="L4961" s="1" t="str">
        <f>IFERROR(VLOOKUP(Table49[[#This Row],[ITEM CODE]],Table2[[Item Code]:[Master Name]],8,0),"")</f>
        <v/>
      </c>
      <c r="M4961" s="41"/>
      <c r="N4961" s="66">
        <f>IFERROR(VLOOKUP(Table49[[#This Row],[ITEM CODE]],Table2[[#All],[Item Code]:[Unit Cost]],10,0),0)</f>
        <v>0</v>
      </c>
      <c r="O4961" s="134">
        <f>IFERROR(VLOOKUP(Table49[[#This Row],[ITEM CODE]],Table2[[#All],[Item Code]:[Unit Cost]],10,0),0)</f>
        <v>0</v>
      </c>
      <c r="P4961" s="56"/>
      <c r="Q4961" s="58"/>
      <c r="R4961" s="58">
        <f>Table49[[#This Row],[QUANTITY]]*Table49[[#This Row],[INV Prices]]</f>
        <v>0</v>
      </c>
      <c r="S4961" s="67"/>
      <c r="V4961" s="41"/>
      <c r="W4961" s="4" t="str">
        <f>IFERROR(VLOOKUP(Table49[[#This Row],[ITEM CODE]],Table2[[Item Code]:[Category ]],6,0),"")</f>
        <v/>
      </c>
      <c r="X4961" s="1" t="str">
        <f>IFERROR(VLOOKUP(Table49[[#This Row],[ITEM CODE]],Table2[[Item Code]:[Sub Category]],7,0),"")</f>
        <v/>
      </c>
      <c r="Y4961" s="68" t="str">
        <f>Table49[[#This Row],[PO Number]]&amp;COUNTIFS($E$5:E4961,E4961)</f>
        <v>0</v>
      </c>
    </row>
    <row r="4962" spans="1:25" ht="14.25" customHeight="1" x14ac:dyDescent="0.3">
      <c r="A4962" s="1" t="str">
        <f>IF(Table49[[#This Row],[ITEM NAME]]="","",ROW()-4)</f>
        <v/>
      </c>
      <c r="B4962" s="68"/>
      <c r="C4962" s="4" t="str">
        <f>IFERROR(VLOOKUP(B4962,Table14[],3,0),"")</f>
        <v/>
      </c>
      <c r="D4962" s="4" t="str">
        <f>IFERROR(VLOOKUP(B4962,Table14[],2,0),"")</f>
        <v/>
      </c>
      <c r="E4962" s="4"/>
      <c r="H4962" s="41" t="str">
        <f>IFERROR(VLOOKUP(Table49[[#This Row],[ITEM CODE]],Table2[[Item Code]:[Master Name]],2,0),"")</f>
        <v/>
      </c>
      <c r="I4962" s="41"/>
      <c r="J4962" s="65" t="str">
        <f>IFERROR(VLOOKUP(Table49[[#This Row],[ITEM CODE]],Table2[[Item Code]:[Master Name]],3,0),"")</f>
        <v/>
      </c>
      <c r="K4962" s="1" t="str">
        <f>IFERROR(VLOOKUP(Table49[[#This Row],[ITEM CODE]],Table2[[Item Code]:[Master Name]],9,0),"")</f>
        <v/>
      </c>
      <c r="L4962" s="1" t="str">
        <f>IFERROR(VLOOKUP(Table49[[#This Row],[ITEM CODE]],Table2[[Item Code]:[Master Name]],8,0),"")</f>
        <v/>
      </c>
      <c r="M4962" s="41"/>
      <c r="N4962" s="66">
        <f>IFERROR(VLOOKUP(Table49[[#This Row],[ITEM CODE]],Table2[[#All],[Item Code]:[Unit Cost]],10,0),0)</f>
        <v>0</v>
      </c>
      <c r="O4962" s="134">
        <f>IFERROR(VLOOKUP(Table49[[#This Row],[ITEM CODE]],Table2[[#All],[Item Code]:[Unit Cost]],10,0),0)</f>
        <v>0</v>
      </c>
      <c r="P4962" s="56"/>
      <c r="Q4962" s="58"/>
      <c r="R4962" s="58">
        <f>Table49[[#This Row],[QUANTITY]]*Table49[[#This Row],[INV Prices]]</f>
        <v>0</v>
      </c>
      <c r="S4962" s="67"/>
      <c r="V4962" s="41"/>
      <c r="W4962" s="4" t="str">
        <f>IFERROR(VLOOKUP(Table49[[#This Row],[ITEM CODE]],Table2[[Item Code]:[Category ]],6,0),"")</f>
        <v/>
      </c>
      <c r="X4962" s="1" t="str">
        <f>IFERROR(VLOOKUP(Table49[[#This Row],[ITEM CODE]],Table2[[Item Code]:[Sub Category]],7,0),"")</f>
        <v/>
      </c>
      <c r="Y4962" s="68" t="str">
        <f>Table49[[#This Row],[PO Number]]&amp;COUNTIFS($E$5:E4962,E4962)</f>
        <v>0</v>
      </c>
    </row>
    <row r="4963" spans="1:25" ht="14.25" customHeight="1" x14ac:dyDescent="0.3">
      <c r="A4963" s="1" t="str">
        <f>IF(Table49[[#This Row],[ITEM NAME]]="","",ROW()-4)</f>
        <v/>
      </c>
      <c r="B4963" s="68"/>
      <c r="C4963" s="4" t="str">
        <f>IFERROR(VLOOKUP(B4963,Table14[],3,0),"")</f>
        <v/>
      </c>
      <c r="D4963" s="4" t="str">
        <f>IFERROR(VLOOKUP(B4963,Table14[],2,0),"")</f>
        <v/>
      </c>
      <c r="E4963" s="4"/>
      <c r="H4963" s="41" t="str">
        <f>IFERROR(VLOOKUP(Table49[[#This Row],[ITEM CODE]],Table2[[Item Code]:[Master Name]],2,0),"")</f>
        <v/>
      </c>
      <c r="I4963" s="41"/>
      <c r="J4963" s="65" t="str">
        <f>IFERROR(VLOOKUP(Table49[[#This Row],[ITEM CODE]],Table2[[Item Code]:[Master Name]],3,0),"")</f>
        <v/>
      </c>
      <c r="K4963" s="1" t="str">
        <f>IFERROR(VLOOKUP(Table49[[#This Row],[ITEM CODE]],Table2[[Item Code]:[Master Name]],9,0),"")</f>
        <v/>
      </c>
      <c r="L4963" s="1" t="str">
        <f>IFERROR(VLOOKUP(Table49[[#This Row],[ITEM CODE]],Table2[[Item Code]:[Master Name]],8,0),"")</f>
        <v/>
      </c>
      <c r="M4963" s="41"/>
      <c r="N4963" s="66">
        <f>IFERROR(VLOOKUP(Table49[[#This Row],[ITEM CODE]],Table2[[#All],[Item Code]:[Unit Cost]],10,0),0)</f>
        <v>0</v>
      </c>
      <c r="O4963" s="134">
        <f>IFERROR(VLOOKUP(Table49[[#This Row],[ITEM CODE]],Table2[[#All],[Item Code]:[Unit Cost]],10,0),0)</f>
        <v>0</v>
      </c>
      <c r="P4963" s="56"/>
      <c r="Q4963" s="58"/>
      <c r="R4963" s="58">
        <f>Table49[[#This Row],[QUANTITY]]*Table49[[#This Row],[INV Prices]]</f>
        <v>0</v>
      </c>
      <c r="S4963" s="67"/>
      <c r="V4963" s="41"/>
      <c r="W4963" s="4" t="str">
        <f>IFERROR(VLOOKUP(Table49[[#This Row],[ITEM CODE]],Table2[[Item Code]:[Category ]],6,0),"")</f>
        <v/>
      </c>
      <c r="X4963" s="1" t="str">
        <f>IFERROR(VLOOKUP(Table49[[#This Row],[ITEM CODE]],Table2[[Item Code]:[Sub Category]],7,0),"")</f>
        <v/>
      </c>
      <c r="Y4963" s="68" t="str">
        <f>Table49[[#This Row],[PO Number]]&amp;COUNTIFS($E$5:E4963,E4963)</f>
        <v>0</v>
      </c>
    </row>
    <row r="4964" spans="1:25" ht="14.25" customHeight="1" x14ac:dyDescent="0.3">
      <c r="A4964" s="1" t="str">
        <f>IF(Table49[[#This Row],[ITEM NAME]]="","",ROW()-4)</f>
        <v/>
      </c>
      <c r="B4964" s="68"/>
      <c r="C4964" s="4" t="str">
        <f>IFERROR(VLOOKUP(B4964,Table14[],3,0),"")</f>
        <v/>
      </c>
      <c r="D4964" s="4" t="str">
        <f>IFERROR(VLOOKUP(B4964,Table14[],2,0),"")</f>
        <v/>
      </c>
      <c r="E4964" s="4"/>
      <c r="H4964" s="41" t="str">
        <f>IFERROR(VLOOKUP(Table49[[#This Row],[ITEM CODE]],Table2[[Item Code]:[Master Name]],2,0),"")</f>
        <v/>
      </c>
      <c r="I4964" s="41"/>
      <c r="J4964" s="65" t="str">
        <f>IFERROR(VLOOKUP(Table49[[#This Row],[ITEM CODE]],Table2[[Item Code]:[Master Name]],3,0),"")</f>
        <v/>
      </c>
      <c r="K4964" s="1" t="str">
        <f>IFERROR(VLOOKUP(Table49[[#This Row],[ITEM CODE]],Table2[[Item Code]:[Master Name]],9,0),"")</f>
        <v/>
      </c>
      <c r="L4964" s="1" t="str">
        <f>IFERROR(VLOOKUP(Table49[[#This Row],[ITEM CODE]],Table2[[Item Code]:[Master Name]],8,0),"")</f>
        <v/>
      </c>
      <c r="M4964" s="41"/>
      <c r="N4964" s="66">
        <f>IFERROR(VLOOKUP(Table49[[#This Row],[ITEM CODE]],Table2[[#All],[Item Code]:[Unit Cost]],10,0),0)</f>
        <v>0</v>
      </c>
      <c r="O4964" s="134">
        <f>IFERROR(VLOOKUP(Table49[[#This Row],[ITEM CODE]],Table2[[#All],[Item Code]:[Unit Cost]],10,0),0)</f>
        <v>0</v>
      </c>
      <c r="P4964" s="56"/>
      <c r="Q4964" s="58"/>
      <c r="R4964" s="58">
        <f>Table49[[#This Row],[QUANTITY]]*Table49[[#This Row],[INV Prices]]</f>
        <v>0</v>
      </c>
      <c r="S4964" s="67"/>
      <c r="V4964" s="41"/>
      <c r="W4964" s="4" t="str">
        <f>IFERROR(VLOOKUP(Table49[[#This Row],[ITEM CODE]],Table2[[Item Code]:[Category ]],6,0),"")</f>
        <v/>
      </c>
      <c r="X4964" s="1" t="str">
        <f>IFERROR(VLOOKUP(Table49[[#This Row],[ITEM CODE]],Table2[[Item Code]:[Sub Category]],7,0),"")</f>
        <v/>
      </c>
      <c r="Y4964" s="68" t="str">
        <f>Table49[[#This Row],[PO Number]]&amp;COUNTIFS($E$5:E4964,E4964)</f>
        <v>0</v>
      </c>
    </row>
    <row r="4965" spans="1:25" ht="14.25" customHeight="1" x14ac:dyDescent="0.3">
      <c r="A4965" s="1" t="str">
        <f>IF(Table49[[#This Row],[ITEM NAME]]="","",ROW()-4)</f>
        <v/>
      </c>
      <c r="B4965" s="68"/>
      <c r="C4965" s="4" t="str">
        <f>IFERROR(VLOOKUP(B4965,Table14[],3,0),"")</f>
        <v/>
      </c>
      <c r="D4965" s="4" t="str">
        <f>IFERROR(VLOOKUP(B4965,Table14[],2,0),"")</f>
        <v/>
      </c>
      <c r="E4965" s="4"/>
      <c r="H4965" s="41" t="str">
        <f>IFERROR(VLOOKUP(Table49[[#This Row],[ITEM CODE]],Table2[[Item Code]:[Master Name]],2,0),"")</f>
        <v/>
      </c>
      <c r="I4965" s="41"/>
      <c r="J4965" s="65" t="str">
        <f>IFERROR(VLOOKUP(Table49[[#This Row],[ITEM CODE]],Table2[[Item Code]:[Master Name]],3,0),"")</f>
        <v/>
      </c>
      <c r="K4965" s="1" t="str">
        <f>IFERROR(VLOOKUP(Table49[[#This Row],[ITEM CODE]],Table2[[Item Code]:[Master Name]],9,0),"")</f>
        <v/>
      </c>
      <c r="L4965" s="1" t="str">
        <f>IFERROR(VLOOKUP(Table49[[#This Row],[ITEM CODE]],Table2[[Item Code]:[Master Name]],8,0),"")</f>
        <v/>
      </c>
      <c r="M4965" s="41"/>
      <c r="N4965" s="66">
        <f>IFERROR(VLOOKUP(Table49[[#This Row],[ITEM CODE]],Table2[[#All],[Item Code]:[Unit Cost]],10,0),0)</f>
        <v>0</v>
      </c>
      <c r="O4965" s="134">
        <f>IFERROR(VLOOKUP(Table49[[#This Row],[ITEM CODE]],Table2[[#All],[Item Code]:[Unit Cost]],10,0),0)</f>
        <v>0</v>
      </c>
      <c r="P4965" s="56"/>
      <c r="Q4965" s="58"/>
      <c r="R4965" s="58">
        <f>Table49[[#This Row],[QUANTITY]]*Table49[[#This Row],[INV Prices]]</f>
        <v>0</v>
      </c>
      <c r="S4965" s="67"/>
      <c r="V4965" s="41"/>
      <c r="W4965" s="4" t="str">
        <f>IFERROR(VLOOKUP(Table49[[#This Row],[ITEM CODE]],Table2[[Item Code]:[Category ]],6,0),"")</f>
        <v/>
      </c>
      <c r="X4965" s="1" t="str">
        <f>IFERROR(VLOOKUP(Table49[[#This Row],[ITEM CODE]],Table2[[Item Code]:[Sub Category]],7,0),"")</f>
        <v/>
      </c>
      <c r="Y4965" s="68" t="str">
        <f>Table49[[#This Row],[PO Number]]&amp;COUNTIFS($E$5:E4965,E4965)</f>
        <v>0</v>
      </c>
    </row>
    <row r="4966" spans="1:25" ht="14.25" customHeight="1" x14ac:dyDescent="0.3">
      <c r="A4966" s="1" t="str">
        <f>IF(Table49[[#This Row],[ITEM NAME]]="","",ROW()-4)</f>
        <v/>
      </c>
      <c r="B4966" s="68"/>
      <c r="C4966" s="4" t="str">
        <f>IFERROR(VLOOKUP(B4966,Table14[],3,0),"")</f>
        <v/>
      </c>
      <c r="D4966" s="4" t="str">
        <f>IFERROR(VLOOKUP(B4966,Table14[],2,0),"")</f>
        <v/>
      </c>
      <c r="E4966" s="4"/>
      <c r="H4966" s="41" t="str">
        <f>IFERROR(VLOOKUP(Table49[[#This Row],[ITEM CODE]],Table2[[Item Code]:[Master Name]],2,0),"")</f>
        <v/>
      </c>
      <c r="I4966" s="41"/>
      <c r="J4966" s="65" t="str">
        <f>IFERROR(VLOOKUP(Table49[[#This Row],[ITEM CODE]],Table2[[Item Code]:[Master Name]],3,0),"")</f>
        <v/>
      </c>
      <c r="K4966" s="1" t="str">
        <f>IFERROR(VLOOKUP(Table49[[#This Row],[ITEM CODE]],Table2[[Item Code]:[Master Name]],9,0),"")</f>
        <v/>
      </c>
      <c r="L4966" s="1" t="str">
        <f>IFERROR(VLOOKUP(Table49[[#This Row],[ITEM CODE]],Table2[[Item Code]:[Master Name]],8,0),"")</f>
        <v/>
      </c>
      <c r="M4966" s="41"/>
      <c r="N4966" s="66">
        <f>IFERROR(VLOOKUP(Table49[[#This Row],[ITEM CODE]],Table2[[#All],[Item Code]:[Unit Cost]],10,0),0)</f>
        <v>0</v>
      </c>
      <c r="O4966" s="134">
        <f>IFERROR(VLOOKUP(Table49[[#This Row],[ITEM CODE]],Table2[[#All],[Item Code]:[Unit Cost]],10,0),0)</f>
        <v>0</v>
      </c>
      <c r="P4966" s="56"/>
      <c r="Q4966" s="58"/>
      <c r="R4966" s="58">
        <f>Table49[[#This Row],[QUANTITY]]*Table49[[#This Row],[INV Prices]]</f>
        <v>0</v>
      </c>
      <c r="S4966" s="67"/>
      <c r="V4966" s="41"/>
      <c r="W4966" s="4" t="str">
        <f>IFERROR(VLOOKUP(Table49[[#This Row],[ITEM CODE]],Table2[[Item Code]:[Category ]],6,0),"")</f>
        <v/>
      </c>
      <c r="X4966" s="1" t="str">
        <f>IFERROR(VLOOKUP(Table49[[#This Row],[ITEM CODE]],Table2[[Item Code]:[Sub Category]],7,0),"")</f>
        <v/>
      </c>
      <c r="Y4966" s="68" t="str">
        <f>Table49[[#This Row],[PO Number]]&amp;COUNTIFS($E$5:E4966,E4966)</f>
        <v>0</v>
      </c>
    </row>
    <row r="4967" spans="1:25" ht="14.25" customHeight="1" x14ac:dyDescent="0.3">
      <c r="A4967" s="1" t="str">
        <f>IF(Table49[[#This Row],[ITEM NAME]]="","",ROW()-4)</f>
        <v/>
      </c>
      <c r="B4967" s="68"/>
      <c r="C4967" s="4" t="str">
        <f>IFERROR(VLOOKUP(B4967,Table14[],3,0),"")</f>
        <v/>
      </c>
      <c r="D4967" s="4" t="str">
        <f>IFERROR(VLOOKUP(B4967,Table14[],2,0),"")</f>
        <v/>
      </c>
      <c r="E4967" s="4"/>
      <c r="H4967" s="41" t="str">
        <f>IFERROR(VLOOKUP(Table49[[#This Row],[ITEM CODE]],Table2[[Item Code]:[Master Name]],2,0),"")</f>
        <v/>
      </c>
      <c r="I4967" s="41"/>
      <c r="J4967" s="65" t="str">
        <f>IFERROR(VLOOKUP(Table49[[#This Row],[ITEM CODE]],Table2[[Item Code]:[Master Name]],3,0),"")</f>
        <v/>
      </c>
      <c r="K4967" s="1" t="str">
        <f>IFERROR(VLOOKUP(Table49[[#This Row],[ITEM CODE]],Table2[[Item Code]:[Master Name]],9,0),"")</f>
        <v/>
      </c>
      <c r="L4967" s="1" t="str">
        <f>IFERROR(VLOOKUP(Table49[[#This Row],[ITEM CODE]],Table2[[Item Code]:[Master Name]],8,0),"")</f>
        <v/>
      </c>
      <c r="M4967" s="41"/>
      <c r="N4967" s="66">
        <f>IFERROR(VLOOKUP(Table49[[#This Row],[ITEM CODE]],Table2[[#All],[Item Code]:[Unit Cost]],10,0),0)</f>
        <v>0</v>
      </c>
      <c r="O4967" s="134">
        <f>IFERROR(VLOOKUP(Table49[[#This Row],[ITEM CODE]],Table2[[#All],[Item Code]:[Unit Cost]],10,0),0)</f>
        <v>0</v>
      </c>
      <c r="P4967" s="56"/>
      <c r="Q4967" s="58"/>
      <c r="R4967" s="58">
        <f>Table49[[#This Row],[QUANTITY]]*Table49[[#This Row],[INV Prices]]</f>
        <v>0</v>
      </c>
      <c r="S4967" s="67"/>
      <c r="V4967" s="41"/>
      <c r="W4967" s="4" t="str">
        <f>IFERROR(VLOOKUP(Table49[[#This Row],[ITEM CODE]],Table2[[Item Code]:[Category ]],6,0),"")</f>
        <v/>
      </c>
      <c r="X4967" s="1" t="str">
        <f>IFERROR(VLOOKUP(Table49[[#This Row],[ITEM CODE]],Table2[[Item Code]:[Sub Category]],7,0),"")</f>
        <v/>
      </c>
      <c r="Y4967" s="68" t="str">
        <f>Table49[[#This Row],[PO Number]]&amp;COUNTIFS($E$5:E4967,E4967)</f>
        <v>0</v>
      </c>
    </row>
    <row r="4968" spans="1:25" ht="14.25" customHeight="1" x14ac:dyDescent="0.3">
      <c r="A4968" s="1" t="str">
        <f>IF(Table49[[#This Row],[ITEM NAME]]="","",ROW()-4)</f>
        <v/>
      </c>
      <c r="B4968" s="68"/>
      <c r="C4968" s="4" t="str">
        <f>IFERROR(VLOOKUP(B4968,Table14[],3,0),"")</f>
        <v/>
      </c>
      <c r="D4968" s="4" t="str">
        <f>IFERROR(VLOOKUP(B4968,Table14[],2,0),"")</f>
        <v/>
      </c>
      <c r="E4968" s="4"/>
      <c r="H4968" s="41" t="str">
        <f>IFERROR(VLOOKUP(Table49[[#This Row],[ITEM CODE]],Table2[[Item Code]:[Master Name]],2,0),"")</f>
        <v/>
      </c>
      <c r="I4968" s="41"/>
      <c r="J4968" s="65" t="str">
        <f>IFERROR(VLOOKUP(Table49[[#This Row],[ITEM CODE]],Table2[[Item Code]:[Master Name]],3,0),"")</f>
        <v/>
      </c>
      <c r="K4968" s="1" t="str">
        <f>IFERROR(VLOOKUP(Table49[[#This Row],[ITEM CODE]],Table2[[Item Code]:[Master Name]],9,0),"")</f>
        <v/>
      </c>
      <c r="L4968" s="1" t="str">
        <f>IFERROR(VLOOKUP(Table49[[#This Row],[ITEM CODE]],Table2[[Item Code]:[Master Name]],8,0),"")</f>
        <v/>
      </c>
      <c r="M4968" s="41"/>
      <c r="N4968" s="66">
        <f>IFERROR(VLOOKUP(Table49[[#This Row],[ITEM CODE]],Table2[[#All],[Item Code]:[Unit Cost]],10,0),0)</f>
        <v>0</v>
      </c>
      <c r="O4968" s="134">
        <f>IFERROR(VLOOKUP(Table49[[#This Row],[ITEM CODE]],Table2[[#All],[Item Code]:[Unit Cost]],10,0),0)</f>
        <v>0</v>
      </c>
      <c r="P4968" s="56"/>
      <c r="Q4968" s="58"/>
      <c r="R4968" s="58">
        <f>Table49[[#This Row],[QUANTITY]]*Table49[[#This Row],[INV Prices]]</f>
        <v>0</v>
      </c>
      <c r="S4968" s="67"/>
      <c r="V4968" s="41"/>
      <c r="W4968" s="4" t="str">
        <f>IFERROR(VLOOKUP(Table49[[#This Row],[ITEM CODE]],Table2[[Item Code]:[Category ]],6,0),"")</f>
        <v/>
      </c>
      <c r="X4968" s="1" t="str">
        <f>IFERROR(VLOOKUP(Table49[[#This Row],[ITEM CODE]],Table2[[Item Code]:[Sub Category]],7,0),"")</f>
        <v/>
      </c>
      <c r="Y4968" s="68" t="str">
        <f>Table49[[#This Row],[PO Number]]&amp;COUNTIFS($E$5:E4968,E4968)</f>
        <v>0</v>
      </c>
    </row>
    <row r="4969" spans="1:25" ht="14.25" customHeight="1" x14ac:dyDescent="0.3">
      <c r="A4969" s="1" t="str">
        <f>IF(Table49[[#This Row],[ITEM NAME]]="","",ROW()-4)</f>
        <v/>
      </c>
      <c r="B4969" s="68"/>
      <c r="C4969" s="4" t="str">
        <f>IFERROR(VLOOKUP(B4969,Table14[],3,0),"")</f>
        <v/>
      </c>
      <c r="D4969" s="4" t="str">
        <f>IFERROR(VLOOKUP(B4969,Table14[],2,0),"")</f>
        <v/>
      </c>
      <c r="E4969" s="4"/>
      <c r="H4969" s="41" t="str">
        <f>IFERROR(VLOOKUP(Table49[[#This Row],[ITEM CODE]],Table2[[Item Code]:[Master Name]],2,0),"")</f>
        <v/>
      </c>
      <c r="I4969" s="41"/>
      <c r="J4969" s="65" t="str">
        <f>IFERROR(VLOOKUP(Table49[[#This Row],[ITEM CODE]],Table2[[Item Code]:[Master Name]],3,0),"")</f>
        <v/>
      </c>
      <c r="K4969" s="1" t="str">
        <f>IFERROR(VLOOKUP(Table49[[#This Row],[ITEM CODE]],Table2[[Item Code]:[Master Name]],9,0),"")</f>
        <v/>
      </c>
      <c r="L4969" s="1" t="str">
        <f>IFERROR(VLOOKUP(Table49[[#This Row],[ITEM CODE]],Table2[[Item Code]:[Master Name]],8,0),"")</f>
        <v/>
      </c>
      <c r="M4969" s="41"/>
      <c r="N4969" s="66">
        <f>IFERROR(VLOOKUP(Table49[[#This Row],[ITEM CODE]],Table2[[#All],[Item Code]:[Unit Cost]],10,0),0)</f>
        <v>0</v>
      </c>
      <c r="O4969" s="134">
        <f>IFERROR(VLOOKUP(Table49[[#This Row],[ITEM CODE]],Table2[[#All],[Item Code]:[Unit Cost]],10,0),0)</f>
        <v>0</v>
      </c>
      <c r="P4969" s="56"/>
      <c r="Q4969" s="58"/>
      <c r="R4969" s="58">
        <f>Table49[[#This Row],[QUANTITY]]*Table49[[#This Row],[INV Prices]]</f>
        <v>0</v>
      </c>
      <c r="S4969" s="67"/>
      <c r="V4969" s="41"/>
      <c r="W4969" s="4" t="str">
        <f>IFERROR(VLOOKUP(Table49[[#This Row],[ITEM CODE]],Table2[[Item Code]:[Category ]],6,0),"")</f>
        <v/>
      </c>
      <c r="X4969" s="1" t="str">
        <f>IFERROR(VLOOKUP(Table49[[#This Row],[ITEM CODE]],Table2[[Item Code]:[Sub Category]],7,0),"")</f>
        <v/>
      </c>
      <c r="Y4969" s="68" t="str">
        <f>Table49[[#This Row],[PO Number]]&amp;COUNTIFS($E$5:E4969,E4969)</f>
        <v>0</v>
      </c>
    </row>
    <row r="4970" spans="1:25" ht="14.25" customHeight="1" x14ac:dyDescent="0.3">
      <c r="A4970" s="1" t="str">
        <f>IF(Table49[[#This Row],[ITEM NAME]]="","",ROW()-4)</f>
        <v/>
      </c>
      <c r="B4970" s="68"/>
      <c r="C4970" s="4" t="str">
        <f>IFERROR(VLOOKUP(B4970,Table14[],3,0),"")</f>
        <v/>
      </c>
      <c r="D4970" s="4" t="str">
        <f>IFERROR(VLOOKUP(B4970,Table14[],2,0),"")</f>
        <v/>
      </c>
      <c r="E4970" s="4"/>
      <c r="H4970" s="41" t="str">
        <f>IFERROR(VLOOKUP(Table49[[#This Row],[ITEM CODE]],Table2[[Item Code]:[Master Name]],2,0),"")</f>
        <v/>
      </c>
      <c r="I4970" s="41"/>
      <c r="J4970" s="65" t="str">
        <f>IFERROR(VLOOKUP(Table49[[#This Row],[ITEM CODE]],Table2[[Item Code]:[Master Name]],3,0),"")</f>
        <v/>
      </c>
      <c r="K4970" s="1" t="str">
        <f>IFERROR(VLOOKUP(Table49[[#This Row],[ITEM CODE]],Table2[[Item Code]:[Master Name]],9,0),"")</f>
        <v/>
      </c>
      <c r="L4970" s="1" t="str">
        <f>IFERROR(VLOOKUP(Table49[[#This Row],[ITEM CODE]],Table2[[Item Code]:[Master Name]],8,0),"")</f>
        <v/>
      </c>
      <c r="M4970" s="41"/>
      <c r="N4970" s="66">
        <f>IFERROR(VLOOKUP(Table49[[#This Row],[ITEM CODE]],Table2[[#All],[Item Code]:[Unit Cost]],10,0),0)</f>
        <v>0</v>
      </c>
      <c r="O4970" s="134">
        <f>IFERROR(VLOOKUP(Table49[[#This Row],[ITEM CODE]],Table2[[#All],[Item Code]:[Unit Cost]],10,0),0)</f>
        <v>0</v>
      </c>
      <c r="P4970" s="56"/>
      <c r="Q4970" s="58"/>
      <c r="R4970" s="58">
        <f>Table49[[#This Row],[QUANTITY]]*Table49[[#This Row],[INV Prices]]</f>
        <v>0</v>
      </c>
      <c r="S4970" s="67"/>
      <c r="V4970" s="41"/>
      <c r="W4970" s="4" t="str">
        <f>IFERROR(VLOOKUP(Table49[[#This Row],[ITEM CODE]],Table2[[Item Code]:[Category ]],6,0),"")</f>
        <v/>
      </c>
      <c r="X4970" s="1" t="str">
        <f>IFERROR(VLOOKUP(Table49[[#This Row],[ITEM CODE]],Table2[[Item Code]:[Sub Category]],7,0),"")</f>
        <v/>
      </c>
      <c r="Y4970" s="68" t="str">
        <f>Table49[[#This Row],[PO Number]]&amp;COUNTIFS($E$5:E4970,E4970)</f>
        <v>0</v>
      </c>
    </row>
    <row r="4971" spans="1:25" ht="14.25" customHeight="1" x14ac:dyDescent="0.3">
      <c r="A4971" s="1" t="str">
        <f>IF(Table49[[#This Row],[ITEM NAME]]="","",ROW()-4)</f>
        <v/>
      </c>
      <c r="B4971" s="68"/>
      <c r="C4971" s="4" t="str">
        <f>IFERROR(VLOOKUP(B4971,Table14[],3,0),"")</f>
        <v/>
      </c>
      <c r="D4971" s="4" t="str">
        <f>IFERROR(VLOOKUP(B4971,Table14[],2,0),"")</f>
        <v/>
      </c>
      <c r="E4971" s="4"/>
      <c r="H4971" s="41" t="str">
        <f>IFERROR(VLOOKUP(Table49[[#This Row],[ITEM CODE]],Table2[[Item Code]:[Master Name]],2,0),"")</f>
        <v/>
      </c>
      <c r="I4971" s="41"/>
      <c r="J4971" s="65" t="str">
        <f>IFERROR(VLOOKUP(Table49[[#This Row],[ITEM CODE]],Table2[[Item Code]:[Master Name]],3,0),"")</f>
        <v/>
      </c>
      <c r="K4971" s="1" t="str">
        <f>IFERROR(VLOOKUP(Table49[[#This Row],[ITEM CODE]],Table2[[Item Code]:[Master Name]],9,0),"")</f>
        <v/>
      </c>
      <c r="L4971" s="1" t="str">
        <f>IFERROR(VLOOKUP(Table49[[#This Row],[ITEM CODE]],Table2[[Item Code]:[Master Name]],8,0),"")</f>
        <v/>
      </c>
      <c r="M4971" s="41"/>
      <c r="N4971" s="66">
        <f>IFERROR(VLOOKUP(Table49[[#This Row],[ITEM CODE]],Table2[[#All],[Item Code]:[Unit Cost]],10,0),0)</f>
        <v>0</v>
      </c>
      <c r="O4971" s="134">
        <f>IFERROR(VLOOKUP(Table49[[#This Row],[ITEM CODE]],Table2[[#All],[Item Code]:[Unit Cost]],10,0),0)</f>
        <v>0</v>
      </c>
      <c r="P4971" s="56"/>
      <c r="Q4971" s="58"/>
      <c r="R4971" s="58">
        <f>Table49[[#This Row],[QUANTITY]]*Table49[[#This Row],[INV Prices]]</f>
        <v>0</v>
      </c>
      <c r="S4971" s="67"/>
      <c r="V4971" s="41"/>
      <c r="W4971" s="4" t="str">
        <f>IFERROR(VLOOKUP(Table49[[#This Row],[ITEM CODE]],Table2[[Item Code]:[Category ]],6,0),"")</f>
        <v/>
      </c>
      <c r="X4971" s="1" t="str">
        <f>IFERROR(VLOOKUP(Table49[[#This Row],[ITEM CODE]],Table2[[Item Code]:[Sub Category]],7,0),"")</f>
        <v/>
      </c>
      <c r="Y4971" s="68" t="str">
        <f>Table49[[#This Row],[PO Number]]&amp;COUNTIFS($E$5:E4971,E4971)</f>
        <v>0</v>
      </c>
    </row>
    <row r="4972" spans="1:25" ht="14.25" customHeight="1" x14ac:dyDescent="0.3">
      <c r="A4972" s="1" t="str">
        <f>IF(Table49[[#This Row],[ITEM NAME]]="","",ROW()-4)</f>
        <v/>
      </c>
      <c r="B4972" s="68"/>
      <c r="C4972" s="4" t="str">
        <f>IFERROR(VLOOKUP(B4972,Table14[],3,0),"")</f>
        <v/>
      </c>
      <c r="D4972" s="4" t="str">
        <f>IFERROR(VLOOKUP(B4972,Table14[],2,0),"")</f>
        <v/>
      </c>
      <c r="E4972" s="4"/>
      <c r="H4972" s="41" t="str">
        <f>IFERROR(VLOOKUP(Table49[[#This Row],[ITEM CODE]],Table2[[Item Code]:[Master Name]],2,0),"")</f>
        <v/>
      </c>
      <c r="I4972" s="41"/>
      <c r="J4972" s="65" t="str">
        <f>IFERROR(VLOOKUP(Table49[[#This Row],[ITEM CODE]],Table2[[Item Code]:[Master Name]],3,0),"")</f>
        <v/>
      </c>
      <c r="K4972" s="1" t="str">
        <f>IFERROR(VLOOKUP(Table49[[#This Row],[ITEM CODE]],Table2[[Item Code]:[Master Name]],9,0),"")</f>
        <v/>
      </c>
      <c r="L4972" s="1" t="str">
        <f>IFERROR(VLOOKUP(Table49[[#This Row],[ITEM CODE]],Table2[[Item Code]:[Master Name]],8,0),"")</f>
        <v/>
      </c>
      <c r="M4972" s="41"/>
      <c r="N4972" s="66">
        <f>IFERROR(VLOOKUP(Table49[[#This Row],[ITEM CODE]],Table2[[#All],[Item Code]:[Unit Cost]],10,0),0)</f>
        <v>0</v>
      </c>
      <c r="O4972" s="134">
        <f>IFERROR(VLOOKUP(Table49[[#This Row],[ITEM CODE]],Table2[[#All],[Item Code]:[Unit Cost]],10,0),0)</f>
        <v>0</v>
      </c>
      <c r="P4972" s="56"/>
      <c r="Q4972" s="58"/>
      <c r="R4972" s="58">
        <f>Table49[[#This Row],[QUANTITY]]*Table49[[#This Row],[INV Prices]]</f>
        <v>0</v>
      </c>
      <c r="S4972" s="67"/>
      <c r="V4972" s="41"/>
      <c r="W4972" s="4" t="str">
        <f>IFERROR(VLOOKUP(Table49[[#This Row],[ITEM CODE]],Table2[[Item Code]:[Category ]],6,0),"")</f>
        <v/>
      </c>
      <c r="X4972" s="1" t="str">
        <f>IFERROR(VLOOKUP(Table49[[#This Row],[ITEM CODE]],Table2[[Item Code]:[Sub Category]],7,0),"")</f>
        <v/>
      </c>
      <c r="Y4972" s="68" t="str">
        <f>Table49[[#This Row],[PO Number]]&amp;COUNTIFS($E$5:E4972,E4972)</f>
        <v>0</v>
      </c>
    </row>
    <row r="4973" spans="1:25" ht="14.25" customHeight="1" x14ac:dyDescent="0.3">
      <c r="A4973" s="1" t="str">
        <f>IF(Table49[[#This Row],[ITEM NAME]]="","",ROW()-4)</f>
        <v/>
      </c>
      <c r="B4973" s="68"/>
      <c r="C4973" s="4" t="str">
        <f>IFERROR(VLOOKUP(B4973,Table14[],3,0),"")</f>
        <v/>
      </c>
      <c r="D4973" s="4" t="str">
        <f>IFERROR(VLOOKUP(B4973,Table14[],2,0),"")</f>
        <v/>
      </c>
      <c r="E4973" s="4"/>
      <c r="H4973" s="41" t="str">
        <f>IFERROR(VLOOKUP(Table49[[#This Row],[ITEM CODE]],Table2[[Item Code]:[Master Name]],2,0),"")</f>
        <v/>
      </c>
      <c r="I4973" s="41"/>
      <c r="J4973" s="65" t="str">
        <f>IFERROR(VLOOKUP(Table49[[#This Row],[ITEM CODE]],Table2[[Item Code]:[Master Name]],3,0),"")</f>
        <v/>
      </c>
      <c r="K4973" s="1" t="str">
        <f>IFERROR(VLOOKUP(Table49[[#This Row],[ITEM CODE]],Table2[[Item Code]:[Master Name]],9,0),"")</f>
        <v/>
      </c>
      <c r="L4973" s="1" t="str">
        <f>IFERROR(VLOOKUP(Table49[[#This Row],[ITEM CODE]],Table2[[Item Code]:[Master Name]],8,0),"")</f>
        <v/>
      </c>
      <c r="M4973" s="41"/>
      <c r="N4973" s="66">
        <f>IFERROR(VLOOKUP(Table49[[#This Row],[ITEM CODE]],Table2[[#All],[Item Code]:[Unit Cost]],10,0),0)</f>
        <v>0</v>
      </c>
      <c r="O4973" s="134">
        <f>IFERROR(VLOOKUP(Table49[[#This Row],[ITEM CODE]],Table2[[#All],[Item Code]:[Unit Cost]],10,0),0)</f>
        <v>0</v>
      </c>
      <c r="P4973" s="56"/>
      <c r="Q4973" s="58"/>
      <c r="R4973" s="58">
        <f>Table49[[#This Row],[QUANTITY]]*Table49[[#This Row],[INV Prices]]</f>
        <v>0</v>
      </c>
      <c r="S4973" s="67"/>
      <c r="V4973" s="41"/>
      <c r="W4973" s="4" t="str">
        <f>IFERROR(VLOOKUP(Table49[[#This Row],[ITEM CODE]],Table2[[Item Code]:[Category ]],6,0),"")</f>
        <v/>
      </c>
      <c r="X4973" s="1" t="str">
        <f>IFERROR(VLOOKUP(Table49[[#This Row],[ITEM CODE]],Table2[[Item Code]:[Sub Category]],7,0),"")</f>
        <v/>
      </c>
      <c r="Y4973" s="68" t="str">
        <f>Table49[[#This Row],[PO Number]]&amp;COUNTIFS($E$5:E4973,E4973)</f>
        <v>0</v>
      </c>
    </row>
    <row r="4974" spans="1:25" ht="14.25" customHeight="1" x14ac:dyDescent="0.3">
      <c r="A4974" s="1" t="str">
        <f>IF(Table49[[#This Row],[ITEM NAME]]="","",ROW()-4)</f>
        <v/>
      </c>
      <c r="B4974" s="68"/>
      <c r="C4974" s="4" t="str">
        <f>IFERROR(VLOOKUP(B4974,Table14[],3,0),"")</f>
        <v/>
      </c>
      <c r="D4974" s="4" t="str">
        <f>IFERROR(VLOOKUP(B4974,Table14[],2,0),"")</f>
        <v/>
      </c>
      <c r="E4974" s="4"/>
      <c r="H4974" s="41" t="str">
        <f>IFERROR(VLOOKUP(Table49[[#This Row],[ITEM CODE]],Table2[[Item Code]:[Master Name]],2,0),"")</f>
        <v/>
      </c>
      <c r="I4974" s="41"/>
      <c r="J4974" s="65" t="str">
        <f>IFERROR(VLOOKUP(Table49[[#This Row],[ITEM CODE]],Table2[[Item Code]:[Master Name]],3,0),"")</f>
        <v/>
      </c>
      <c r="K4974" s="1" t="str">
        <f>IFERROR(VLOOKUP(Table49[[#This Row],[ITEM CODE]],Table2[[Item Code]:[Master Name]],9,0),"")</f>
        <v/>
      </c>
      <c r="L4974" s="1" t="str">
        <f>IFERROR(VLOOKUP(Table49[[#This Row],[ITEM CODE]],Table2[[Item Code]:[Master Name]],8,0),"")</f>
        <v/>
      </c>
      <c r="M4974" s="41"/>
      <c r="N4974" s="66">
        <f>IFERROR(VLOOKUP(Table49[[#This Row],[ITEM CODE]],Table2[[#All],[Item Code]:[Unit Cost]],10,0),0)</f>
        <v>0</v>
      </c>
      <c r="O4974" s="134">
        <f>IFERROR(VLOOKUP(Table49[[#This Row],[ITEM CODE]],Table2[[#All],[Item Code]:[Unit Cost]],10,0),0)</f>
        <v>0</v>
      </c>
      <c r="P4974" s="56"/>
      <c r="Q4974" s="58"/>
      <c r="R4974" s="58">
        <f>Table49[[#This Row],[QUANTITY]]*Table49[[#This Row],[INV Prices]]</f>
        <v>0</v>
      </c>
      <c r="S4974" s="67"/>
      <c r="V4974" s="41"/>
      <c r="W4974" s="4" t="str">
        <f>IFERROR(VLOOKUP(Table49[[#This Row],[ITEM CODE]],Table2[[Item Code]:[Category ]],6,0),"")</f>
        <v/>
      </c>
      <c r="X4974" s="1" t="str">
        <f>IFERROR(VLOOKUP(Table49[[#This Row],[ITEM CODE]],Table2[[Item Code]:[Sub Category]],7,0),"")</f>
        <v/>
      </c>
      <c r="Y4974" s="68" t="str">
        <f>Table49[[#This Row],[PO Number]]&amp;COUNTIFS($E$5:E4974,E4974)</f>
        <v>0</v>
      </c>
    </row>
    <row r="4975" spans="1:25" ht="14.25" customHeight="1" x14ac:dyDescent="0.3">
      <c r="A4975" s="1" t="str">
        <f>IF(Table49[[#This Row],[ITEM NAME]]="","",ROW()-4)</f>
        <v/>
      </c>
      <c r="B4975" s="68"/>
      <c r="C4975" s="4" t="str">
        <f>IFERROR(VLOOKUP(B4975,Table14[],3,0),"")</f>
        <v/>
      </c>
      <c r="D4975" s="4" t="str">
        <f>IFERROR(VLOOKUP(B4975,Table14[],2,0),"")</f>
        <v/>
      </c>
      <c r="E4975" s="4"/>
      <c r="H4975" s="41" t="str">
        <f>IFERROR(VLOOKUP(Table49[[#This Row],[ITEM CODE]],Table2[[Item Code]:[Master Name]],2,0),"")</f>
        <v/>
      </c>
      <c r="I4975" s="41"/>
      <c r="J4975" s="65" t="str">
        <f>IFERROR(VLOOKUP(Table49[[#This Row],[ITEM CODE]],Table2[[Item Code]:[Master Name]],3,0),"")</f>
        <v/>
      </c>
      <c r="K4975" s="1" t="str">
        <f>IFERROR(VLOOKUP(Table49[[#This Row],[ITEM CODE]],Table2[[Item Code]:[Master Name]],9,0),"")</f>
        <v/>
      </c>
      <c r="L4975" s="1" t="str">
        <f>IFERROR(VLOOKUP(Table49[[#This Row],[ITEM CODE]],Table2[[Item Code]:[Master Name]],8,0),"")</f>
        <v/>
      </c>
      <c r="M4975" s="41"/>
      <c r="N4975" s="66">
        <f>IFERROR(VLOOKUP(Table49[[#This Row],[ITEM CODE]],Table2[[#All],[Item Code]:[Unit Cost]],10,0),0)</f>
        <v>0</v>
      </c>
      <c r="O4975" s="134">
        <f>IFERROR(VLOOKUP(Table49[[#This Row],[ITEM CODE]],Table2[[#All],[Item Code]:[Unit Cost]],10,0),0)</f>
        <v>0</v>
      </c>
      <c r="P4975" s="56"/>
      <c r="Q4975" s="58"/>
      <c r="R4975" s="58">
        <f>Table49[[#This Row],[QUANTITY]]*Table49[[#This Row],[INV Prices]]</f>
        <v>0</v>
      </c>
      <c r="S4975" s="67"/>
      <c r="V4975" s="41"/>
      <c r="W4975" s="4" t="str">
        <f>IFERROR(VLOOKUP(Table49[[#This Row],[ITEM CODE]],Table2[[Item Code]:[Category ]],6,0),"")</f>
        <v/>
      </c>
      <c r="X4975" s="1" t="str">
        <f>IFERROR(VLOOKUP(Table49[[#This Row],[ITEM CODE]],Table2[[Item Code]:[Sub Category]],7,0),"")</f>
        <v/>
      </c>
      <c r="Y4975" s="68" t="str">
        <f>Table49[[#This Row],[PO Number]]&amp;COUNTIFS($E$5:E4975,E4975)</f>
        <v>0</v>
      </c>
    </row>
    <row r="4976" spans="1:25" ht="14.25" customHeight="1" x14ac:dyDescent="0.3">
      <c r="A4976" s="1" t="str">
        <f>IF(Table49[[#This Row],[ITEM NAME]]="","",ROW()-4)</f>
        <v/>
      </c>
      <c r="B4976" s="68"/>
      <c r="C4976" s="4" t="str">
        <f>IFERROR(VLOOKUP(B4976,Table14[],3,0),"")</f>
        <v/>
      </c>
      <c r="D4976" s="4" t="str">
        <f>IFERROR(VLOOKUP(B4976,Table14[],2,0),"")</f>
        <v/>
      </c>
      <c r="E4976" s="4"/>
      <c r="H4976" s="41" t="str">
        <f>IFERROR(VLOOKUP(Table49[[#This Row],[ITEM CODE]],Table2[[Item Code]:[Master Name]],2,0),"")</f>
        <v/>
      </c>
      <c r="I4976" s="41"/>
      <c r="J4976" s="65" t="str">
        <f>IFERROR(VLOOKUP(Table49[[#This Row],[ITEM CODE]],Table2[[Item Code]:[Master Name]],3,0),"")</f>
        <v/>
      </c>
      <c r="K4976" s="1" t="str">
        <f>IFERROR(VLOOKUP(Table49[[#This Row],[ITEM CODE]],Table2[[Item Code]:[Master Name]],9,0),"")</f>
        <v/>
      </c>
      <c r="L4976" s="1" t="str">
        <f>IFERROR(VLOOKUP(Table49[[#This Row],[ITEM CODE]],Table2[[Item Code]:[Master Name]],8,0),"")</f>
        <v/>
      </c>
      <c r="M4976" s="41"/>
      <c r="N4976" s="66">
        <f>IFERROR(VLOOKUP(Table49[[#This Row],[ITEM CODE]],Table2[[#All],[Item Code]:[Unit Cost]],10,0),0)</f>
        <v>0</v>
      </c>
      <c r="O4976" s="134">
        <f>IFERROR(VLOOKUP(Table49[[#This Row],[ITEM CODE]],Table2[[#All],[Item Code]:[Unit Cost]],10,0),0)</f>
        <v>0</v>
      </c>
      <c r="P4976" s="56"/>
      <c r="Q4976" s="58"/>
      <c r="R4976" s="58">
        <f>Table49[[#This Row],[QUANTITY]]*Table49[[#This Row],[INV Prices]]</f>
        <v>0</v>
      </c>
      <c r="S4976" s="67"/>
      <c r="V4976" s="41"/>
      <c r="W4976" s="4" t="str">
        <f>IFERROR(VLOOKUP(Table49[[#This Row],[ITEM CODE]],Table2[[Item Code]:[Category ]],6,0),"")</f>
        <v/>
      </c>
      <c r="X4976" s="1" t="str">
        <f>IFERROR(VLOOKUP(Table49[[#This Row],[ITEM CODE]],Table2[[Item Code]:[Sub Category]],7,0),"")</f>
        <v/>
      </c>
      <c r="Y4976" s="68" t="str">
        <f>Table49[[#This Row],[PO Number]]&amp;COUNTIFS($E$5:E4976,E4976)</f>
        <v>0</v>
      </c>
    </row>
    <row r="4977" spans="1:25" ht="14.25" customHeight="1" x14ac:dyDescent="0.3">
      <c r="A4977" s="1" t="str">
        <f>IF(Table49[[#This Row],[ITEM NAME]]="","",ROW()-4)</f>
        <v/>
      </c>
      <c r="B4977" s="68"/>
      <c r="C4977" s="4" t="str">
        <f>IFERROR(VLOOKUP(B4977,Table14[],3,0),"")</f>
        <v/>
      </c>
      <c r="D4977" s="4" t="str">
        <f>IFERROR(VLOOKUP(B4977,Table14[],2,0),"")</f>
        <v/>
      </c>
      <c r="E4977" s="4"/>
      <c r="H4977" s="41" t="str">
        <f>IFERROR(VLOOKUP(Table49[[#This Row],[ITEM CODE]],Table2[[Item Code]:[Master Name]],2,0),"")</f>
        <v/>
      </c>
      <c r="I4977" s="41"/>
      <c r="J4977" s="65" t="str">
        <f>IFERROR(VLOOKUP(Table49[[#This Row],[ITEM CODE]],Table2[[Item Code]:[Master Name]],3,0),"")</f>
        <v/>
      </c>
      <c r="K4977" s="1" t="str">
        <f>IFERROR(VLOOKUP(Table49[[#This Row],[ITEM CODE]],Table2[[Item Code]:[Master Name]],9,0),"")</f>
        <v/>
      </c>
      <c r="L4977" s="1" t="str">
        <f>IFERROR(VLOOKUP(Table49[[#This Row],[ITEM CODE]],Table2[[Item Code]:[Master Name]],8,0),"")</f>
        <v/>
      </c>
      <c r="M4977" s="41"/>
      <c r="N4977" s="66">
        <f>IFERROR(VLOOKUP(Table49[[#This Row],[ITEM CODE]],Table2[[#All],[Item Code]:[Unit Cost]],10,0),0)</f>
        <v>0</v>
      </c>
      <c r="O4977" s="134">
        <f>IFERROR(VLOOKUP(Table49[[#This Row],[ITEM CODE]],Table2[[#All],[Item Code]:[Unit Cost]],10,0),0)</f>
        <v>0</v>
      </c>
      <c r="P4977" s="56"/>
      <c r="Q4977" s="58"/>
      <c r="R4977" s="58">
        <f>Table49[[#This Row],[QUANTITY]]*Table49[[#This Row],[INV Prices]]</f>
        <v>0</v>
      </c>
      <c r="S4977" s="67"/>
      <c r="V4977" s="41"/>
      <c r="W4977" s="4" t="str">
        <f>IFERROR(VLOOKUP(Table49[[#This Row],[ITEM CODE]],Table2[[Item Code]:[Category ]],6,0),"")</f>
        <v/>
      </c>
      <c r="X4977" s="1" t="str">
        <f>IFERROR(VLOOKUP(Table49[[#This Row],[ITEM CODE]],Table2[[Item Code]:[Sub Category]],7,0),"")</f>
        <v/>
      </c>
      <c r="Y4977" s="68" t="str">
        <f>Table49[[#This Row],[PO Number]]&amp;COUNTIFS($E$5:E4977,E4977)</f>
        <v>0</v>
      </c>
    </row>
    <row r="4978" spans="1:25" ht="14.25" customHeight="1" x14ac:dyDescent="0.3">
      <c r="A4978" s="1" t="str">
        <f>IF(Table49[[#This Row],[ITEM NAME]]="","",ROW()-4)</f>
        <v/>
      </c>
      <c r="B4978" s="68"/>
      <c r="C4978" s="4" t="str">
        <f>IFERROR(VLOOKUP(B4978,Table14[],3,0),"")</f>
        <v/>
      </c>
      <c r="D4978" s="4" t="str">
        <f>IFERROR(VLOOKUP(B4978,Table14[],2,0),"")</f>
        <v/>
      </c>
      <c r="E4978" s="4"/>
      <c r="H4978" s="41" t="str">
        <f>IFERROR(VLOOKUP(Table49[[#This Row],[ITEM CODE]],Table2[[Item Code]:[Master Name]],2,0),"")</f>
        <v/>
      </c>
      <c r="I4978" s="41"/>
      <c r="J4978" s="65" t="str">
        <f>IFERROR(VLOOKUP(Table49[[#This Row],[ITEM CODE]],Table2[[Item Code]:[Master Name]],3,0),"")</f>
        <v/>
      </c>
      <c r="K4978" s="1" t="str">
        <f>IFERROR(VLOOKUP(Table49[[#This Row],[ITEM CODE]],Table2[[Item Code]:[Master Name]],9,0),"")</f>
        <v/>
      </c>
      <c r="L4978" s="1" t="str">
        <f>IFERROR(VLOOKUP(Table49[[#This Row],[ITEM CODE]],Table2[[Item Code]:[Master Name]],8,0),"")</f>
        <v/>
      </c>
      <c r="M4978" s="41"/>
      <c r="N4978" s="66">
        <f>IFERROR(VLOOKUP(Table49[[#This Row],[ITEM CODE]],Table2[[#All],[Item Code]:[Unit Cost]],10,0),0)</f>
        <v>0</v>
      </c>
      <c r="O4978" s="134">
        <f>IFERROR(VLOOKUP(Table49[[#This Row],[ITEM CODE]],Table2[[#All],[Item Code]:[Unit Cost]],10,0),0)</f>
        <v>0</v>
      </c>
      <c r="P4978" s="56"/>
      <c r="Q4978" s="58"/>
      <c r="R4978" s="58">
        <f>Table49[[#This Row],[QUANTITY]]*Table49[[#This Row],[INV Prices]]</f>
        <v>0</v>
      </c>
      <c r="S4978" s="67"/>
      <c r="V4978" s="41"/>
      <c r="W4978" s="4" t="str">
        <f>IFERROR(VLOOKUP(Table49[[#This Row],[ITEM CODE]],Table2[[Item Code]:[Category ]],6,0),"")</f>
        <v/>
      </c>
      <c r="X4978" s="1" t="str">
        <f>IFERROR(VLOOKUP(Table49[[#This Row],[ITEM CODE]],Table2[[Item Code]:[Sub Category]],7,0),"")</f>
        <v/>
      </c>
      <c r="Y4978" s="68" t="str">
        <f>Table49[[#This Row],[PO Number]]&amp;COUNTIFS($E$5:E4978,E4978)</f>
        <v>0</v>
      </c>
    </row>
    <row r="4979" spans="1:25" ht="14.25" customHeight="1" x14ac:dyDescent="0.3">
      <c r="A4979" s="1" t="str">
        <f>IF(Table49[[#This Row],[ITEM NAME]]="","",ROW()-4)</f>
        <v/>
      </c>
      <c r="B4979" s="68"/>
      <c r="C4979" s="4" t="str">
        <f>IFERROR(VLOOKUP(B4979,Table14[],3,0),"")</f>
        <v/>
      </c>
      <c r="D4979" s="4" t="str">
        <f>IFERROR(VLOOKUP(B4979,Table14[],2,0),"")</f>
        <v/>
      </c>
      <c r="E4979" s="4"/>
      <c r="H4979" s="41" t="str">
        <f>IFERROR(VLOOKUP(Table49[[#This Row],[ITEM CODE]],Table2[[Item Code]:[Master Name]],2,0),"")</f>
        <v/>
      </c>
      <c r="I4979" s="41"/>
      <c r="J4979" s="65" t="str">
        <f>IFERROR(VLOOKUP(Table49[[#This Row],[ITEM CODE]],Table2[[Item Code]:[Master Name]],3,0),"")</f>
        <v/>
      </c>
      <c r="K4979" s="1" t="str">
        <f>IFERROR(VLOOKUP(Table49[[#This Row],[ITEM CODE]],Table2[[Item Code]:[Master Name]],9,0),"")</f>
        <v/>
      </c>
      <c r="L4979" s="1" t="str">
        <f>IFERROR(VLOOKUP(Table49[[#This Row],[ITEM CODE]],Table2[[Item Code]:[Master Name]],8,0),"")</f>
        <v/>
      </c>
      <c r="M4979" s="41"/>
      <c r="N4979" s="66">
        <f>IFERROR(VLOOKUP(Table49[[#This Row],[ITEM CODE]],Table2[[#All],[Item Code]:[Unit Cost]],10,0),0)</f>
        <v>0</v>
      </c>
      <c r="O4979" s="134">
        <f>IFERROR(VLOOKUP(Table49[[#This Row],[ITEM CODE]],Table2[[#All],[Item Code]:[Unit Cost]],10,0),0)</f>
        <v>0</v>
      </c>
      <c r="P4979" s="56"/>
      <c r="Q4979" s="58"/>
      <c r="R4979" s="58">
        <f>Table49[[#This Row],[QUANTITY]]*Table49[[#This Row],[INV Prices]]</f>
        <v>0</v>
      </c>
      <c r="S4979" s="67"/>
      <c r="V4979" s="41"/>
      <c r="W4979" s="4" t="str">
        <f>IFERROR(VLOOKUP(Table49[[#This Row],[ITEM CODE]],Table2[[Item Code]:[Category ]],6,0),"")</f>
        <v/>
      </c>
      <c r="X4979" s="1" t="str">
        <f>IFERROR(VLOOKUP(Table49[[#This Row],[ITEM CODE]],Table2[[Item Code]:[Sub Category]],7,0),"")</f>
        <v/>
      </c>
      <c r="Y4979" s="68" t="str">
        <f>Table49[[#This Row],[PO Number]]&amp;COUNTIFS($E$5:E4979,E4979)</f>
        <v>0</v>
      </c>
    </row>
    <row r="4980" spans="1:25" ht="14.25" customHeight="1" x14ac:dyDescent="0.3">
      <c r="A4980" s="1" t="str">
        <f>IF(Table49[[#This Row],[ITEM NAME]]="","",ROW()-4)</f>
        <v/>
      </c>
      <c r="B4980" s="68"/>
      <c r="C4980" s="4" t="str">
        <f>IFERROR(VLOOKUP(B4980,Table14[],3,0),"")</f>
        <v/>
      </c>
      <c r="D4980" s="4" t="str">
        <f>IFERROR(VLOOKUP(B4980,Table14[],2,0),"")</f>
        <v/>
      </c>
      <c r="E4980" s="4"/>
      <c r="H4980" s="41" t="str">
        <f>IFERROR(VLOOKUP(Table49[[#This Row],[ITEM CODE]],Table2[[Item Code]:[Master Name]],2,0),"")</f>
        <v/>
      </c>
      <c r="I4980" s="41"/>
      <c r="J4980" s="65" t="str">
        <f>IFERROR(VLOOKUP(Table49[[#This Row],[ITEM CODE]],Table2[[Item Code]:[Master Name]],3,0),"")</f>
        <v/>
      </c>
      <c r="K4980" s="1" t="str">
        <f>IFERROR(VLOOKUP(Table49[[#This Row],[ITEM CODE]],Table2[[Item Code]:[Master Name]],9,0),"")</f>
        <v/>
      </c>
      <c r="L4980" s="1" t="str">
        <f>IFERROR(VLOOKUP(Table49[[#This Row],[ITEM CODE]],Table2[[Item Code]:[Master Name]],8,0),"")</f>
        <v/>
      </c>
      <c r="M4980" s="41"/>
      <c r="N4980" s="66">
        <f>IFERROR(VLOOKUP(Table49[[#This Row],[ITEM CODE]],Table2[[#All],[Item Code]:[Unit Cost]],10,0),0)</f>
        <v>0</v>
      </c>
      <c r="O4980" s="134">
        <f>IFERROR(VLOOKUP(Table49[[#This Row],[ITEM CODE]],Table2[[#All],[Item Code]:[Unit Cost]],10,0),0)</f>
        <v>0</v>
      </c>
      <c r="P4980" s="56"/>
      <c r="Q4980" s="58"/>
      <c r="R4980" s="58">
        <f>Table49[[#This Row],[QUANTITY]]*Table49[[#This Row],[INV Prices]]</f>
        <v>0</v>
      </c>
      <c r="S4980" s="67"/>
      <c r="V4980" s="41"/>
      <c r="W4980" s="4" t="str">
        <f>IFERROR(VLOOKUP(Table49[[#This Row],[ITEM CODE]],Table2[[Item Code]:[Category ]],6,0),"")</f>
        <v/>
      </c>
      <c r="X4980" s="1" t="str">
        <f>IFERROR(VLOOKUP(Table49[[#This Row],[ITEM CODE]],Table2[[Item Code]:[Sub Category]],7,0),"")</f>
        <v/>
      </c>
      <c r="Y4980" s="68" t="str">
        <f>Table49[[#This Row],[PO Number]]&amp;COUNTIFS($E$5:E4980,E4980)</f>
        <v>0</v>
      </c>
    </row>
    <row r="4981" spans="1:25" ht="14.25" customHeight="1" x14ac:dyDescent="0.3">
      <c r="A4981" s="1" t="str">
        <f>IF(Table49[[#This Row],[ITEM NAME]]="","",ROW()-4)</f>
        <v/>
      </c>
      <c r="B4981" s="68"/>
      <c r="C4981" s="4" t="str">
        <f>IFERROR(VLOOKUP(B4981,Table14[],3,0),"")</f>
        <v/>
      </c>
      <c r="D4981" s="4" t="str">
        <f>IFERROR(VLOOKUP(B4981,Table14[],2,0),"")</f>
        <v/>
      </c>
      <c r="E4981" s="4"/>
      <c r="H4981" s="41" t="str">
        <f>IFERROR(VLOOKUP(Table49[[#This Row],[ITEM CODE]],Table2[[Item Code]:[Master Name]],2,0),"")</f>
        <v/>
      </c>
      <c r="I4981" s="41"/>
      <c r="J4981" s="65" t="str">
        <f>IFERROR(VLOOKUP(Table49[[#This Row],[ITEM CODE]],Table2[[Item Code]:[Master Name]],3,0),"")</f>
        <v/>
      </c>
      <c r="K4981" s="1" t="str">
        <f>IFERROR(VLOOKUP(Table49[[#This Row],[ITEM CODE]],Table2[[Item Code]:[Master Name]],9,0),"")</f>
        <v/>
      </c>
      <c r="L4981" s="1" t="str">
        <f>IFERROR(VLOOKUP(Table49[[#This Row],[ITEM CODE]],Table2[[Item Code]:[Master Name]],8,0),"")</f>
        <v/>
      </c>
      <c r="M4981" s="41"/>
      <c r="N4981" s="66">
        <f>IFERROR(VLOOKUP(Table49[[#This Row],[ITEM CODE]],Table2[[#All],[Item Code]:[Unit Cost]],10,0),0)</f>
        <v>0</v>
      </c>
      <c r="O4981" s="134">
        <f>IFERROR(VLOOKUP(Table49[[#This Row],[ITEM CODE]],Table2[[#All],[Item Code]:[Unit Cost]],10,0),0)</f>
        <v>0</v>
      </c>
      <c r="P4981" s="56"/>
      <c r="Q4981" s="58"/>
      <c r="R4981" s="58">
        <f>Table49[[#This Row],[QUANTITY]]*Table49[[#This Row],[INV Prices]]</f>
        <v>0</v>
      </c>
      <c r="S4981" s="67"/>
      <c r="V4981" s="41"/>
      <c r="W4981" s="4" t="str">
        <f>IFERROR(VLOOKUP(Table49[[#This Row],[ITEM CODE]],Table2[[Item Code]:[Category ]],6,0),"")</f>
        <v/>
      </c>
      <c r="X4981" s="1" t="str">
        <f>IFERROR(VLOOKUP(Table49[[#This Row],[ITEM CODE]],Table2[[Item Code]:[Sub Category]],7,0),"")</f>
        <v/>
      </c>
      <c r="Y4981" s="68" t="str">
        <f>Table49[[#This Row],[PO Number]]&amp;COUNTIFS($E$5:E4981,E4981)</f>
        <v>0</v>
      </c>
    </row>
    <row r="4982" spans="1:25" ht="14.25" customHeight="1" x14ac:dyDescent="0.3">
      <c r="A4982" s="1" t="str">
        <f>IF(Table49[[#This Row],[ITEM NAME]]="","",ROW()-4)</f>
        <v/>
      </c>
      <c r="B4982" s="68"/>
      <c r="C4982" s="4" t="str">
        <f>IFERROR(VLOOKUP(B4982,Table14[],3,0),"")</f>
        <v/>
      </c>
      <c r="D4982" s="4" t="str">
        <f>IFERROR(VLOOKUP(B4982,Table14[],2,0),"")</f>
        <v/>
      </c>
      <c r="E4982" s="4"/>
      <c r="H4982" s="41" t="str">
        <f>IFERROR(VLOOKUP(Table49[[#This Row],[ITEM CODE]],Table2[[Item Code]:[Master Name]],2,0),"")</f>
        <v/>
      </c>
      <c r="I4982" s="41"/>
      <c r="J4982" s="65" t="str">
        <f>IFERROR(VLOOKUP(Table49[[#This Row],[ITEM CODE]],Table2[[Item Code]:[Master Name]],3,0),"")</f>
        <v/>
      </c>
      <c r="K4982" s="1" t="str">
        <f>IFERROR(VLOOKUP(Table49[[#This Row],[ITEM CODE]],Table2[[Item Code]:[Master Name]],9,0),"")</f>
        <v/>
      </c>
      <c r="L4982" s="1" t="str">
        <f>IFERROR(VLOOKUP(Table49[[#This Row],[ITEM CODE]],Table2[[Item Code]:[Master Name]],8,0),"")</f>
        <v/>
      </c>
      <c r="M4982" s="41"/>
      <c r="N4982" s="66">
        <f>IFERROR(VLOOKUP(Table49[[#This Row],[ITEM CODE]],Table2[[#All],[Item Code]:[Unit Cost]],10,0),0)</f>
        <v>0</v>
      </c>
      <c r="O4982" s="134">
        <f>IFERROR(VLOOKUP(Table49[[#This Row],[ITEM CODE]],Table2[[#All],[Item Code]:[Unit Cost]],10,0),0)</f>
        <v>0</v>
      </c>
      <c r="P4982" s="56"/>
      <c r="Q4982" s="58"/>
      <c r="R4982" s="58">
        <f>Table49[[#This Row],[QUANTITY]]*Table49[[#This Row],[INV Prices]]</f>
        <v>0</v>
      </c>
      <c r="S4982" s="67"/>
      <c r="V4982" s="41"/>
      <c r="W4982" s="4" t="str">
        <f>IFERROR(VLOOKUP(Table49[[#This Row],[ITEM CODE]],Table2[[Item Code]:[Category ]],6,0),"")</f>
        <v/>
      </c>
      <c r="X4982" s="1" t="str">
        <f>IFERROR(VLOOKUP(Table49[[#This Row],[ITEM CODE]],Table2[[Item Code]:[Sub Category]],7,0),"")</f>
        <v/>
      </c>
      <c r="Y4982" s="68" t="str">
        <f>Table49[[#This Row],[PO Number]]&amp;COUNTIFS($E$5:E4982,E4982)</f>
        <v>0</v>
      </c>
    </row>
    <row r="4983" spans="1:25" ht="14.25" customHeight="1" x14ac:dyDescent="0.3">
      <c r="A4983" s="1" t="str">
        <f>IF(Table49[[#This Row],[ITEM NAME]]="","",ROW()-4)</f>
        <v/>
      </c>
      <c r="B4983" s="68"/>
      <c r="C4983" s="4" t="str">
        <f>IFERROR(VLOOKUP(B4983,Table14[],3,0),"")</f>
        <v/>
      </c>
      <c r="D4983" s="4" t="str">
        <f>IFERROR(VLOOKUP(B4983,Table14[],2,0),"")</f>
        <v/>
      </c>
      <c r="E4983" s="4"/>
      <c r="H4983" s="41" t="str">
        <f>IFERROR(VLOOKUP(Table49[[#This Row],[ITEM CODE]],Table2[[Item Code]:[Master Name]],2,0),"")</f>
        <v/>
      </c>
      <c r="I4983" s="41"/>
      <c r="J4983" s="65" t="str">
        <f>IFERROR(VLOOKUP(Table49[[#This Row],[ITEM CODE]],Table2[[Item Code]:[Master Name]],3,0),"")</f>
        <v/>
      </c>
      <c r="K4983" s="1" t="str">
        <f>IFERROR(VLOOKUP(Table49[[#This Row],[ITEM CODE]],Table2[[Item Code]:[Master Name]],9,0),"")</f>
        <v/>
      </c>
      <c r="L4983" s="1" t="str">
        <f>IFERROR(VLOOKUP(Table49[[#This Row],[ITEM CODE]],Table2[[Item Code]:[Master Name]],8,0),"")</f>
        <v/>
      </c>
      <c r="M4983" s="41"/>
      <c r="N4983" s="66">
        <f>IFERROR(VLOOKUP(Table49[[#This Row],[ITEM CODE]],Table2[[#All],[Item Code]:[Unit Cost]],10,0),0)</f>
        <v>0</v>
      </c>
      <c r="O4983" s="134">
        <f>IFERROR(VLOOKUP(Table49[[#This Row],[ITEM CODE]],Table2[[#All],[Item Code]:[Unit Cost]],10,0),0)</f>
        <v>0</v>
      </c>
      <c r="P4983" s="56"/>
      <c r="Q4983" s="58"/>
      <c r="R4983" s="58">
        <f>Table49[[#This Row],[QUANTITY]]*Table49[[#This Row],[INV Prices]]</f>
        <v>0</v>
      </c>
      <c r="S4983" s="67"/>
      <c r="V4983" s="41"/>
      <c r="W4983" s="4" t="str">
        <f>IFERROR(VLOOKUP(Table49[[#This Row],[ITEM CODE]],Table2[[Item Code]:[Category ]],6,0),"")</f>
        <v/>
      </c>
      <c r="X4983" s="1" t="str">
        <f>IFERROR(VLOOKUP(Table49[[#This Row],[ITEM CODE]],Table2[[Item Code]:[Sub Category]],7,0),"")</f>
        <v/>
      </c>
      <c r="Y4983" s="68" t="str">
        <f>Table49[[#This Row],[PO Number]]&amp;COUNTIFS($E$5:E4983,E4983)</f>
        <v>0</v>
      </c>
    </row>
    <row r="4984" spans="1:25" ht="14.25" customHeight="1" x14ac:dyDescent="0.3">
      <c r="A4984" s="1" t="str">
        <f>IF(Table49[[#This Row],[ITEM NAME]]="","",ROW()-4)</f>
        <v/>
      </c>
      <c r="B4984" s="68"/>
      <c r="C4984" s="4" t="str">
        <f>IFERROR(VLOOKUP(B4984,Table14[],3,0),"")</f>
        <v/>
      </c>
      <c r="D4984" s="4" t="str">
        <f>IFERROR(VLOOKUP(B4984,Table14[],2,0),"")</f>
        <v/>
      </c>
      <c r="E4984" s="4"/>
      <c r="H4984" s="41" t="str">
        <f>IFERROR(VLOOKUP(Table49[[#This Row],[ITEM CODE]],Table2[[Item Code]:[Master Name]],2,0),"")</f>
        <v/>
      </c>
      <c r="I4984" s="41"/>
      <c r="J4984" s="65" t="str">
        <f>IFERROR(VLOOKUP(Table49[[#This Row],[ITEM CODE]],Table2[[Item Code]:[Master Name]],3,0),"")</f>
        <v/>
      </c>
      <c r="K4984" s="1" t="str">
        <f>IFERROR(VLOOKUP(Table49[[#This Row],[ITEM CODE]],Table2[[Item Code]:[Master Name]],9,0),"")</f>
        <v/>
      </c>
      <c r="L4984" s="1" t="str">
        <f>IFERROR(VLOOKUP(Table49[[#This Row],[ITEM CODE]],Table2[[Item Code]:[Master Name]],8,0),"")</f>
        <v/>
      </c>
      <c r="M4984" s="41"/>
      <c r="N4984" s="66">
        <f>IFERROR(VLOOKUP(Table49[[#This Row],[ITEM CODE]],Table2[[#All],[Item Code]:[Unit Cost]],10,0),0)</f>
        <v>0</v>
      </c>
      <c r="O4984" s="134">
        <f>IFERROR(VLOOKUP(Table49[[#This Row],[ITEM CODE]],Table2[[#All],[Item Code]:[Unit Cost]],10,0),0)</f>
        <v>0</v>
      </c>
      <c r="P4984" s="56"/>
      <c r="Q4984" s="58"/>
      <c r="R4984" s="58">
        <f>Table49[[#This Row],[QUANTITY]]*Table49[[#This Row],[INV Prices]]</f>
        <v>0</v>
      </c>
      <c r="S4984" s="67"/>
      <c r="V4984" s="41"/>
      <c r="W4984" s="4" t="str">
        <f>IFERROR(VLOOKUP(Table49[[#This Row],[ITEM CODE]],Table2[[Item Code]:[Category ]],6,0),"")</f>
        <v/>
      </c>
      <c r="X4984" s="1" t="str">
        <f>IFERROR(VLOOKUP(Table49[[#This Row],[ITEM CODE]],Table2[[Item Code]:[Sub Category]],7,0),"")</f>
        <v/>
      </c>
      <c r="Y4984" s="68" t="str">
        <f>Table49[[#This Row],[PO Number]]&amp;COUNTIFS($E$5:E4984,E4984)</f>
        <v>0</v>
      </c>
    </row>
    <row r="4985" spans="1:25" ht="14.25" customHeight="1" x14ac:dyDescent="0.3">
      <c r="A4985" s="1" t="str">
        <f>IF(Table49[[#This Row],[ITEM NAME]]="","",ROW()-4)</f>
        <v/>
      </c>
      <c r="B4985" s="68"/>
      <c r="C4985" s="4" t="str">
        <f>IFERROR(VLOOKUP(B4985,Table14[],3,0),"")</f>
        <v/>
      </c>
      <c r="D4985" s="4" t="str">
        <f>IFERROR(VLOOKUP(B4985,Table14[],2,0),"")</f>
        <v/>
      </c>
      <c r="E4985" s="4"/>
      <c r="H4985" s="41" t="str">
        <f>IFERROR(VLOOKUP(Table49[[#This Row],[ITEM CODE]],Table2[[Item Code]:[Master Name]],2,0),"")</f>
        <v/>
      </c>
      <c r="I4985" s="41"/>
      <c r="J4985" s="65" t="str">
        <f>IFERROR(VLOOKUP(Table49[[#This Row],[ITEM CODE]],Table2[[Item Code]:[Master Name]],3,0),"")</f>
        <v/>
      </c>
      <c r="K4985" s="1" t="str">
        <f>IFERROR(VLOOKUP(Table49[[#This Row],[ITEM CODE]],Table2[[Item Code]:[Master Name]],9,0),"")</f>
        <v/>
      </c>
      <c r="L4985" s="1" t="str">
        <f>IFERROR(VLOOKUP(Table49[[#This Row],[ITEM CODE]],Table2[[Item Code]:[Master Name]],8,0),"")</f>
        <v/>
      </c>
      <c r="M4985" s="41"/>
      <c r="N4985" s="66">
        <f>IFERROR(VLOOKUP(Table49[[#This Row],[ITEM CODE]],Table2[[#All],[Item Code]:[Unit Cost]],10,0),0)</f>
        <v>0</v>
      </c>
      <c r="O4985" s="134">
        <f>IFERROR(VLOOKUP(Table49[[#This Row],[ITEM CODE]],Table2[[#All],[Item Code]:[Unit Cost]],10,0),0)</f>
        <v>0</v>
      </c>
      <c r="P4985" s="56"/>
      <c r="Q4985" s="58"/>
      <c r="R4985" s="58">
        <f>Table49[[#This Row],[QUANTITY]]*Table49[[#This Row],[INV Prices]]</f>
        <v>0</v>
      </c>
      <c r="S4985" s="67"/>
      <c r="V4985" s="41"/>
      <c r="W4985" s="4" t="str">
        <f>IFERROR(VLOOKUP(Table49[[#This Row],[ITEM CODE]],Table2[[Item Code]:[Category ]],6,0),"")</f>
        <v/>
      </c>
      <c r="X4985" s="1" t="str">
        <f>IFERROR(VLOOKUP(Table49[[#This Row],[ITEM CODE]],Table2[[Item Code]:[Sub Category]],7,0),"")</f>
        <v/>
      </c>
      <c r="Y4985" s="68" t="str">
        <f>Table49[[#This Row],[PO Number]]&amp;COUNTIFS($E$5:E4985,E4985)</f>
        <v>0</v>
      </c>
    </row>
    <row r="4986" spans="1:25" ht="14.25" customHeight="1" x14ac:dyDescent="0.3">
      <c r="A4986" s="1" t="str">
        <f>IF(Table49[[#This Row],[ITEM NAME]]="","",ROW()-4)</f>
        <v/>
      </c>
      <c r="B4986" s="68"/>
      <c r="C4986" s="4" t="str">
        <f>IFERROR(VLOOKUP(B4986,Table14[],3,0),"")</f>
        <v/>
      </c>
      <c r="D4986" s="4" t="str">
        <f>IFERROR(VLOOKUP(B4986,Table14[],2,0),"")</f>
        <v/>
      </c>
      <c r="E4986" s="4"/>
      <c r="H4986" s="41" t="str">
        <f>IFERROR(VLOOKUP(Table49[[#This Row],[ITEM CODE]],Table2[[Item Code]:[Master Name]],2,0),"")</f>
        <v/>
      </c>
      <c r="I4986" s="41"/>
      <c r="J4986" s="65" t="str">
        <f>IFERROR(VLOOKUP(Table49[[#This Row],[ITEM CODE]],Table2[[Item Code]:[Master Name]],3,0),"")</f>
        <v/>
      </c>
      <c r="K4986" s="1" t="str">
        <f>IFERROR(VLOOKUP(Table49[[#This Row],[ITEM CODE]],Table2[[Item Code]:[Master Name]],9,0),"")</f>
        <v/>
      </c>
      <c r="L4986" s="1" t="str">
        <f>IFERROR(VLOOKUP(Table49[[#This Row],[ITEM CODE]],Table2[[Item Code]:[Master Name]],8,0),"")</f>
        <v/>
      </c>
      <c r="M4986" s="41"/>
      <c r="N4986" s="66">
        <f>IFERROR(VLOOKUP(Table49[[#This Row],[ITEM CODE]],Table2[[#All],[Item Code]:[Unit Cost]],10,0),0)</f>
        <v>0</v>
      </c>
      <c r="O4986" s="134">
        <f>IFERROR(VLOOKUP(Table49[[#This Row],[ITEM CODE]],Table2[[#All],[Item Code]:[Unit Cost]],10,0),0)</f>
        <v>0</v>
      </c>
      <c r="P4986" s="56"/>
      <c r="Q4986" s="58"/>
      <c r="R4986" s="58">
        <f>Table49[[#This Row],[QUANTITY]]*Table49[[#This Row],[INV Prices]]</f>
        <v>0</v>
      </c>
      <c r="S4986" s="67"/>
      <c r="V4986" s="41"/>
      <c r="W4986" s="4" t="str">
        <f>IFERROR(VLOOKUP(Table49[[#This Row],[ITEM CODE]],Table2[[Item Code]:[Category ]],6,0),"")</f>
        <v/>
      </c>
      <c r="X4986" s="1" t="str">
        <f>IFERROR(VLOOKUP(Table49[[#This Row],[ITEM CODE]],Table2[[Item Code]:[Sub Category]],7,0),"")</f>
        <v/>
      </c>
      <c r="Y4986" s="68" t="str">
        <f>Table49[[#This Row],[PO Number]]&amp;COUNTIFS($E$5:E4986,E4986)</f>
        <v>0</v>
      </c>
    </row>
    <row r="4987" spans="1:25" ht="14.25" customHeight="1" x14ac:dyDescent="0.3">
      <c r="A4987" s="1" t="str">
        <f>IF(Table49[[#This Row],[ITEM NAME]]="","",ROW()-4)</f>
        <v/>
      </c>
      <c r="B4987" s="68"/>
      <c r="C4987" s="4" t="str">
        <f>IFERROR(VLOOKUP(B4987,Table14[],3,0),"")</f>
        <v/>
      </c>
      <c r="D4987" s="4" t="str">
        <f>IFERROR(VLOOKUP(B4987,Table14[],2,0),"")</f>
        <v/>
      </c>
      <c r="E4987" s="4"/>
      <c r="H4987" s="41" t="str">
        <f>IFERROR(VLOOKUP(Table49[[#This Row],[ITEM CODE]],Table2[[Item Code]:[Master Name]],2,0),"")</f>
        <v/>
      </c>
      <c r="I4987" s="41"/>
      <c r="J4987" s="65" t="str">
        <f>IFERROR(VLOOKUP(Table49[[#This Row],[ITEM CODE]],Table2[[Item Code]:[Master Name]],3,0),"")</f>
        <v/>
      </c>
      <c r="K4987" s="1" t="str">
        <f>IFERROR(VLOOKUP(Table49[[#This Row],[ITEM CODE]],Table2[[Item Code]:[Master Name]],9,0),"")</f>
        <v/>
      </c>
      <c r="L4987" s="1" t="str">
        <f>IFERROR(VLOOKUP(Table49[[#This Row],[ITEM CODE]],Table2[[Item Code]:[Master Name]],8,0),"")</f>
        <v/>
      </c>
      <c r="M4987" s="41"/>
      <c r="N4987" s="66">
        <f>IFERROR(VLOOKUP(Table49[[#This Row],[ITEM CODE]],Table2[[#All],[Item Code]:[Unit Cost]],10,0),0)</f>
        <v>0</v>
      </c>
      <c r="O4987" s="134">
        <f>IFERROR(VLOOKUP(Table49[[#This Row],[ITEM CODE]],Table2[[#All],[Item Code]:[Unit Cost]],10,0),0)</f>
        <v>0</v>
      </c>
      <c r="P4987" s="56"/>
      <c r="Q4987" s="58"/>
      <c r="R4987" s="58">
        <f>Table49[[#This Row],[QUANTITY]]*Table49[[#This Row],[INV Prices]]</f>
        <v>0</v>
      </c>
      <c r="S4987" s="67"/>
      <c r="V4987" s="41"/>
      <c r="W4987" s="4" t="str">
        <f>IFERROR(VLOOKUP(Table49[[#This Row],[ITEM CODE]],Table2[[Item Code]:[Category ]],6,0),"")</f>
        <v/>
      </c>
      <c r="X4987" s="1" t="str">
        <f>IFERROR(VLOOKUP(Table49[[#This Row],[ITEM CODE]],Table2[[Item Code]:[Sub Category]],7,0),"")</f>
        <v/>
      </c>
      <c r="Y4987" s="68" t="str">
        <f>Table49[[#This Row],[PO Number]]&amp;COUNTIFS($E$5:E4987,E4987)</f>
        <v>0</v>
      </c>
    </row>
    <row r="4988" spans="1:25" ht="14.25" customHeight="1" x14ac:dyDescent="0.3">
      <c r="A4988" s="1" t="str">
        <f>IF(Table49[[#This Row],[ITEM NAME]]="","",ROW()-4)</f>
        <v/>
      </c>
      <c r="B4988" s="68"/>
      <c r="C4988" s="4" t="str">
        <f>IFERROR(VLOOKUP(B4988,Table14[],3,0),"")</f>
        <v/>
      </c>
      <c r="D4988" s="4" t="str">
        <f>IFERROR(VLOOKUP(B4988,Table14[],2,0),"")</f>
        <v/>
      </c>
      <c r="E4988" s="4"/>
      <c r="H4988" s="41" t="str">
        <f>IFERROR(VLOOKUP(Table49[[#This Row],[ITEM CODE]],Table2[[Item Code]:[Master Name]],2,0),"")</f>
        <v/>
      </c>
      <c r="I4988" s="41"/>
      <c r="J4988" s="65" t="str">
        <f>IFERROR(VLOOKUP(Table49[[#This Row],[ITEM CODE]],Table2[[Item Code]:[Master Name]],3,0),"")</f>
        <v/>
      </c>
      <c r="K4988" s="1" t="str">
        <f>IFERROR(VLOOKUP(Table49[[#This Row],[ITEM CODE]],Table2[[Item Code]:[Master Name]],9,0),"")</f>
        <v/>
      </c>
      <c r="L4988" s="1" t="str">
        <f>IFERROR(VLOOKUP(Table49[[#This Row],[ITEM CODE]],Table2[[Item Code]:[Master Name]],8,0),"")</f>
        <v/>
      </c>
      <c r="M4988" s="41"/>
      <c r="N4988" s="66">
        <f>IFERROR(VLOOKUP(Table49[[#This Row],[ITEM CODE]],Table2[[#All],[Item Code]:[Unit Cost]],10,0),0)</f>
        <v>0</v>
      </c>
      <c r="O4988" s="134">
        <f>IFERROR(VLOOKUP(Table49[[#This Row],[ITEM CODE]],Table2[[#All],[Item Code]:[Unit Cost]],10,0),0)</f>
        <v>0</v>
      </c>
      <c r="P4988" s="56"/>
      <c r="Q4988" s="58"/>
      <c r="R4988" s="58">
        <f>Table49[[#This Row],[QUANTITY]]*Table49[[#This Row],[INV Prices]]</f>
        <v>0</v>
      </c>
      <c r="S4988" s="67"/>
      <c r="V4988" s="41"/>
      <c r="W4988" s="4" t="str">
        <f>IFERROR(VLOOKUP(Table49[[#This Row],[ITEM CODE]],Table2[[Item Code]:[Category ]],6,0),"")</f>
        <v/>
      </c>
      <c r="X4988" s="1" t="str">
        <f>IFERROR(VLOOKUP(Table49[[#This Row],[ITEM CODE]],Table2[[Item Code]:[Sub Category]],7,0),"")</f>
        <v/>
      </c>
      <c r="Y4988" s="68" t="str">
        <f>Table49[[#This Row],[PO Number]]&amp;COUNTIFS($E$5:E4988,E4988)</f>
        <v>0</v>
      </c>
    </row>
    <row r="4989" spans="1:25" ht="14.25" customHeight="1" x14ac:dyDescent="0.3">
      <c r="A4989" s="1" t="str">
        <f>IF(Table49[[#This Row],[ITEM NAME]]="","",ROW()-4)</f>
        <v/>
      </c>
      <c r="B4989" s="68"/>
      <c r="C4989" s="4" t="str">
        <f>IFERROR(VLOOKUP(B4989,Table14[],3,0),"")</f>
        <v/>
      </c>
      <c r="D4989" s="4" t="str">
        <f>IFERROR(VLOOKUP(B4989,Table14[],2,0),"")</f>
        <v/>
      </c>
      <c r="E4989" s="4"/>
      <c r="H4989" s="41" t="str">
        <f>IFERROR(VLOOKUP(Table49[[#This Row],[ITEM CODE]],Table2[[Item Code]:[Master Name]],2,0),"")</f>
        <v/>
      </c>
      <c r="I4989" s="41"/>
      <c r="J4989" s="65" t="str">
        <f>IFERROR(VLOOKUP(Table49[[#This Row],[ITEM CODE]],Table2[[Item Code]:[Master Name]],3,0),"")</f>
        <v/>
      </c>
      <c r="K4989" s="1" t="str">
        <f>IFERROR(VLOOKUP(Table49[[#This Row],[ITEM CODE]],Table2[[Item Code]:[Master Name]],9,0),"")</f>
        <v/>
      </c>
      <c r="L4989" s="1" t="str">
        <f>IFERROR(VLOOKUP(Table49[[#This Row],[ITEM CODE]],Table2[[Item Code]:[Master Name]],8,0),"")</f>
        <v/>
      </c>
      <c r="M4989" s="41"/>
      <c r="N4989" s="66">
        <f>IFERROR(VLOOKUP(Table49[[#This Row],[ITEM CODE]],Table2[[#All],[Item Code]:[Unit Cost]],10,0),0)</f>
        <v>0</v>
      </c>
      <c r="O4989" s="134">
        <f>IFERROR(VLOOKUP(Table49[[#This Row],[ITEM CODE]],Table2[[#All],[Item Code]:[Unit Cost]],10,0),0)</f>
        <v>0</v>
      </c>
      <c r="P4989" s="56"/>
      <c r="Q4989" s="58"/>
      <c r="R4989" s="58">
        <f>Table49[[#This Row],[QUANTITY]]*Table49[[#This Row],[INV Prices]]</f>
        <v>0</v>
      </c>
      <c r="S4989" s="67"/>
      <c r="V4989" s="41"/>
      <c r="W4989" s="4" t="str">
        <f>IFERROR(VLOOKUP(Table49[[#This Row],[ITEM CODE]],Table2[[Item Code]:[Category ]],6,0),"")</f>
        <v/>
      </c>
      <c r="X4989" s="1" t="str">
        <f>IFERROR(VLOOKUP(Table49[[#This Row],[ITEM CODE]],Table2[[Item Code]:[Sub Category]],7,0),"")</f>
        <v/>
      </c>
      <c r="Y4989" s="68" t="str">
        <f>Table49[[#This Row],[PO Number]]&amp;COUNTIFS($E$5:E4989,E4989)</f>
        <v>0</v>
      </c>
    </row>
    <row r="4990" spans="1:25" ht="14.25" customHeight="1" x14ac:dyDescent="0.3">
      <c r="A4990" s="1" t="str">
        <f>IF(Table49[[#This Row],[ITEM NAME]]="","",ROW()-4)</f>
        <v/>
      </c>
      <c r="B4990" s="68"/>
      <c r="C4990" s="4" t="str">
        <f>IFERROR(VLOOKUP(B4990,Table14[],3,0),"")</f>
        <v/>
      </c>
      <c r="D4990" s="4" t="str">
        <f>IFERROR(VLOOKUP(B4990,Table14[],2,0),"")</f>
        <v/>
      </c>
      <c r="E4990" s="4"/>
      <c r="H4990" s="41" t="str">
        <f>IFERROR(VLOOKUP(Table49[[#This Row],[ITEM CODE]],Table2[[Item Code]:[Master Name]],2,0),"")</f>
        <v/>
      </c>
      <c r="I4990" s="41"/>
      <c r="J4990" s="65" t="str">
        <f>IFERROR(VLOOKUP(Table49[[#This Row],[ITEM CODE]],Table2[[Item Code]:[Master Name]],3,0),"")</f>
        <v/>
      </c>
      <c r="K4990" s="1" t="str">
        <f>IFERROR(VLOOKUP(Table49[[#This Row],[ITEM CODE]],Table2[[Item Code]:[Master Name]],9,0),"")</f>
        <v/>
      </c>
      <c r="L4990" s="1" t="str">
        <f>IFERROR(VLOOKUP(Table49[[#This Row],[ITEM CODE]],Table2[[Item Code]:[Master Name]],8,0),"")</f>
        <v/>
      </c>
      <c r="M4990" s="41"/>
      <c r="N4990" s="66">
        <f>IFERROR(VLOOKUP(Table49[[#This Row],[ITEM CODE]],Table2[[#All],[Item Code]:[Unit Cost]],10,0),0)</f>
        <v>0</v>
      </c>
      <c r="O4990" s="134">
        <f>IFERROR(VLOOKUP(Table49[[#This Row],[ITEM CODE]],Table2[[#All],[Item Code]:[Unit Cost]],10,0),0)</f>
        <v>0</v>
      </c>
      <c r="P4990" s="56"/>
      <c r="Q4990" s="58"/>
      <c r="R4990" s="58">
        <f>Table49[[#This Row],[QUANTITY]]*Table49[[#This Row],[INV Prices]]</f>
        <v>0</v>
      </c>
      <c r="S4990" s="67"/>
      <c r="V4990" s="41"/>
      <c r="W4990" s="4" t="str">
        <f>IFERROR(VLOOKUP(Table49[[#This Row],[ITEM CODE]],Table2[[Item Code]:[Category ]],6,0),"")</f>
        <v/>
      </c>
      <c r="X4990" s="1" t="str">
        <f>IFERROR(VLOOKUP(Table49[[#This Row],[ITEM CODE]],Table2[[Item Code]:[Sub Category]],7,0),"")</f>
        <v/>
      </c>
      <c r="Y4990" s="68" t="str">
        <f>Table49[[#This Row],[PO Number]]&amp;COUNTIFS($E$5:E4990,E4990)</f>
        <v>0</v>
      </c>
    </row>
    <row r="4991" spans="1:25" ht="14.25" customHeight="1" x14ac:dyDescent="0.3">
      <c r="A4991" s="1" t="str">
        <f>IF(Table49[[#This Row],[ITEM NAME]]="","",ROW()-4)</f>
        <v/>
      </c>
      <c r="B4991" s="68"/>
      <c r="C4991" s="4" t="str">
        <f>IFERROR(VLOOKUP(B4991,Table14[],3,0),"")</f>
        <v/>
      </c>
      <c r="D4991" s="4" t="str">
        <f>IFERROR(VLOOKUP(B4991,Table14[],2,0),"")</f>
        <v/>
      </c>
      <c r="E4991" s="4"/>
      <c r="H4991" s="41" t="str">
        <f>IFERROR(VLOOKUP(Table49[[#This Row],[ITEM CODE]],Table2[[Item Code]:[Master Name]],2,0),"")</f>
        <v/>
      </c>
      <c r="I4991" s="41"/>
      <c r="J4991" s="65" t="str">
        <f>IFERROR(VLOOKUP(Table49[[#This Row],[ITEM CODE]],Table2[[Item Code]:[Master Name]],3,0),"")</f>
        <v/>
      </c>
      <c r="K4991" s="1" t="str">
        <f>IFERROR(VLOOKUP(Table49[[#This Row],[ITEM CODE]],Table2[[Item Code]:[Master Name]],9,0),"")</f>
        <v/>
      </c>
      <c r="L4991" s="1" t="str">
        <f>IFERROR(VLOOKUP(Table49[[#This Row],[ITEM CODE]],Table2[[Item Code]:[Master Name]],8,0),"")</f>
        <v/>
      </c>
      <c r="M4991" s="41"/>
      <c r="N4991" s="66">
        <f>IFERROR(VLOOKUP(Table49[[#This Row],[ITEM CODE]],Table2[[#All],[Item Code]:[Unit Cost]],10,0),0)</f>
        <v>0</v>
      </c>
      <c r="O4991" s="134">
        <f>IFERROR(VLOOKUP(Table49[[#This Row],[ITEM CODE]],Table2[[#All],[Item Code]:[Unit Cost]],10,0),0)</f>
        <v>0</v>
      </c>
      <c r="P4991" s="56"/>
      <c r="Q4991" s="58"/>
      <c r="R4991" s="58">
        <f>Table49[[#This Row],[QUANTITY]]*Table49[[#This Row],[INV Prices]]</f>
        <v>0</v>
      </c>
      <c r="S4991" s="67"/>
      <c r="V4991" s="41"/>
      <c r="W4991" s="4" t="str">
        <f>IFERROR(VLOOKUP(Table49[[#This Row],[ITEM CODE]],Table2[[Item Code]:[Category ]],6,0),"")</f>
        <v/>
      </c>
      <c r="X4991" s="1" t="str">
        <f>IFERROR(VLOOKUP(Table49[[#This Row],[ITEM CODE]],Table2[[Item Code]:[Sub Category]],7,0),"")</f>
        <v/>
      </c>
      <c r="Y4991" s="68" t="str">
        <f>Table49[[#This Row],[PO Number]]&amp;COUNTIFS($E$5:E4991,E4991)</f>
        <v>0</v>
      </c>
    </row>
    <row r="4992" spans="1:25" ht="14.25" customHeight="1" x14ac:dyDescent="0.3">
      <c r="A4992" s="1" t="str">
        <f>IF(Table49[[#This Row],[ITEM NAME]]="","",ROW()-4)</f>
        <v/>
      </c>
      <c r="B4992" s="68"/>
      <c r="C4992" s="4" t="str">
        <f>IFERROR(VLOOKUP(B4992,Table14[],3,0),"")</f>
        <v/>
      </c>
      <c r="D4992" s="4" t="str">
        <f>IFERROR(VLOOKUP(B4992,Table14[],2,0),"")</f>
        <v/>
      </c>
      <c r="E4992" s="4"/>
      <c r="H4992" s="41" t="str">
        <f>IFERROR(VLOOKUP(Table49[[#This Row],[ITEM CODE]],Table2[[Item Code]:[Master Name]],2,0),"")</f>
        <v/>
      </c>
      <c r="I4992" s="41"/>
      <c r="J4992" s="65" t="str">
        <f>IFERROR(VLOOKUP(Table49[[#This Row],[ITEM CODE]],Table2[[Item Code]:[Master Name]],3,0),"")</f>
        <v/>
      </c>
      <c r="K4992" s="1" t="str">
        <f>IFERROR(VLOOKUP(Table49[[#This Row],[ITEM CODE]],Table2[[Item Code]:[Master Name]],9,0),"")</f>
        <v/>
      </c>
      <c r="L4992" s="1" t="str">
        <f>IFERROR(VLOOKUP(Table49[[#This Row],[ITEM CODE]],Table2[[Item Code]:[Master Name]],8,0),"")</f>
        <v/>
      </c>
      <c r="M4992" s="41"/>
      <c r="N4992" s="66">
        <f>IFERROR(VLOOKUP(Table49[[#This Row],[ITEM CODE]],Table2[[#All],[Item Code]:[Unit Cost]],10,0),0)</f>
        <v>0</v>
      </c>
      <c r="O4992" s="134">
        <f>IFERROR(VLOOKUP(Table49[[#This Row],[ITEM CODE]],Table2[[#All],[Item Code]:[Unit Cost]],10,0),0)</f>
        <v>0</v>
      </c>
      <c r="P4992" s="56"/>
      <c r="Q4992" s="58"/>
      <c r="R4992" s="58">
        <f>Table49[[#This Row],[QUANTITY]]*Table49[[#This Row],[INV Prices]]</f>
        <v>0</v>
      </c>
      <c r="S4992" s="67"/>
      <c r="V4992" s="41"/>
      <c r="W4992" s="4" t="str">
        <f>IFERROR(VLOOKUP(Table49[[#This Row],[ITEM CODE]],Table2[[Item Code]:[Category ]],6,0),"")</f>
        <v/>
      </c>
      <c r="X4992" s="1" t="str">
        <f>IFERROR(VLOOKUP(Table49[[#This Row],[ITEM CODE]],Table2[[Item Code]:[Sub Category]],7,0),"")</f>
        <v/>
      </c>
      <c r="Y4992" s="68" t="str">
        <f>Table49[[#This Row],[PO Number]]&amp;COUNTIFS($E$5:E4992,E4992)</f>
        <v>0</v>
      </c>
    </row>
    <row r="4993" spans="1:25" ht="14.25" customHeight="1" x14ac:dyDescent="0.3">
      <c r="A4993" s="1" t="str">
        <f>IF(Table49[[#This Row],[ITEM NAME]]="","",ROW()-4)</f>
        <v/>
      </c>
      <c r="B4993" s="68"/>
      <c r="C4993" s="4" t="str">
        <f>IFERROR(VLOOKUP(B4993,Table14[],3,0),"")</f>
        <v/>
      </c>
      <c r="D4993" s="4" t="str">
        <f>IFERROR(VLOOKUP(B4993,Table14[],2,0),"")</f>
        <v/>
      </c>
      <c r="E4993" s="4"/>
      <c r="H4993" s="41" t="str">
        <f>IFERROR(VLOOKUP(Table49[[#This Row],[ITEM CODE]],Table2[[Item Code]:[Master Name]],2,0),"")</f>
        <v/>
      </c>
      <c r="I4993" s="41"/>
      <c r="J4993" s="65" t="str">
        <f>IFERROR(VLOOKUP(Table49[[#This Row],[ITEM CODE]],Table2[[Item Code]:[Master Name]],3,0),"")</f>
        <v/>
      </c>
      <c r="K4993" s="1" t="str">
        <f>IFERROR(VLOOKUP(Table49[[#This Row],[ITEM CODE]],Table2[[Item Code]:[Master Name]],9,0),"")</f>
        <v/>
      </c>
      <c r="L4993" s="1" t="str">
        <f>IFERROR(VLOOKUP(Table49[[#This Row],[ITEM CODE]],Table2[[Item Code]:[Master Name]],8,0),"")</f>
        <v/>
      </c>
      <c r="M4993" s="41"/>
      <c r="N4993" s="66">
        <f>IFERROR(VLOOKUP(Table49[[#This Row],[ITEM CODE]],Table2[[#All],[Item Code]:[Unit Cost]],10,0),0)</f>
        <v>0</v>
      </c>
      <c r="O4993" s="134">
        <f>IFERROR(VLOOKUP(Table49[[#This Row],[ITEM CODE]],Table2[[#All],[Item Code]:[Unit Cost]],10,0),0)</f>
        <v>0</v>
      </c>
      <c r="P4993" s="56"/>
      <c r="Q4993" s="58"/>
      <c r="R4993" s="58">
        <f>Table49[[#This Row],[QUANTITY]]*Table49[[#This Row],[INV Prices]]</f>
        <v>0</v>
      </c>
      <c r="S4993" s="67"/>
      <c r="V4993" s="41"/>
      <c r="W4993" s="4" t="str">
        <f>IFERROR(VLOOKUP(Table49[[#This Row],[ITEM CODE]],Table2[[Item Code]:[Category ]],6,0),"")</f>
        <v/>
      </c>
      <c r="X4993" s="1" t="str">
        <f>IFERROR(VLOOKUP(Table49[[#This Row],[ITEM CODE]],Table2[[Item Code]:[Sub Category]],7,0),"")</f>
        <v/>
      </c>
      <c r="Y4993" s="68" t="str">
        <f>Table49[[#This Row],[PO Number]]&amp;COUNTIFS($E$5:E4993,E4993)</f>
        <v>0</v>
      </c>
    </row>
    <row r="4994" spans="1:25" ht="14.25" customHeight="1" x14ac:dyDescent="0.3">
      <c r="A4994" s="1" t="str">
        <f>IF(Table49[[#This Row],[ITEM NAME]]="","",ROW()-4)</f>
        <v/>
      </c>
      <c r="B4994" s="68"/>
      <c r="C4994" s="4" t="str">
        <f>IFERROR(VLOOKUP(B4994,Table14[],3,0),"")</f>
        <v/>
      </c>
      <c r="D4994" s="4" t="str">
        <f>IFERROR(VLOOKUP(B4994,Table14[],2,0),"")</f>
        <v/>
      </c>
      <c r="E4994" s="4"/>
      <c r="H4994" s="41" t="str">
        <f>IFERROR(VLOOKUP(Table49[[#This Row],[ITEM CODE]],Table2[[Item Code]:[Master Name]],2,0),"")</f>
        <v/>
      </c>
      <c r="I4994" s="41"/>
      <c r="J4994" s="65" t="str">
        <f>IFERROR(VLOOKUP(Table49[[#This Row],[ITEM CODE]],Table2[[Item Code]:[Master Name]],3,0),"")</f>
        <v/>
      </c>
      <c r="K4994" s="1" t="str">
        <f>IFERROR(VLOOKUP(Table49[[#This Row],[ITEM CODE]],Table2[[Item Code]:[Master Name]],9,0),"")</f>
        <v/>
      </c>
      <c r="L4994" s="1" t="str">
        <f>IFERROR(VLOOKUP(Table49[[#This Row],[ITEM CODE]],Table2[[Item Code]:[Master Name]],8,0),"")</f>
        <v/>
      </c>
      <c r="M4994" s="41"/>
      <c r="N4994" s="66">
        <f>IFERROR(VLOOKUP(Table49[[#This Row],[ITEM CODE]],Table2[[#All],[Item Code]:[Unit Cost]],10,0),0)</f>
        <v>0</v>
      </c>
      <c r="O4994" s="134">
        <f>IFERROR(VLOOKUP(Table49[[#This Row],[ITEM CODE]],Table2[[#All],[Item Code]:[Unit Cost]],10,0),0)</f>
        <v>0</v>
      </c>
      <c r="P4994" s="56"/>
      <c r="Q4994" s="58"/>
      <c r="R4994" s="58">
        <f>Table49[[#This Row],[QUANTITY]]*Table49[[#This Row],[INV Prices]]</f>
        <v>0</v>
      </c>
      <c r="S4994" s="67"/>
      <c r="V4994" s="41"/>
      <c r="W4994" s="4" t="str">
        <f>IFERROR(VLOOKUP(Table49[[#This Row],[ITEM CODE]],Table2[[Item Code]:[Category ]],6,0),"")</f>
        <v/>
      </c>
      <c r="X4994" s="1" t="str">
        <f>IFERROR(VLOOKUP(Table49[[#This Row],[ITEM CODE]],Table2[[Item Code]:[Sub Category]],7,0),"")</f>
        <v/>
      </c>
      <c r="Y4994" s="68" t="str">
        <f>Table49[[#This Row],[PO Number]]&amp;COUNTIFS($E$5:E4994,E4994)</f>
        <v>0</v>
      </c>
    </row>
    <row r="4995" spans="1:25" ht="14.25" customHeight="1" x14ac:dyDescent="0.3">
      <c r="A4995" s="1" t="str">
        <f>IF(Table49[[#This Row],[ITEM NAME]]="","",ROW()-4)</f>
        <v/>
      </c>
      <c r="B4995" s="68"/>
      <c r="C4995" s="4" t="str">
        <f>IFERROR(VLOOKUP(B4995,Table14[],3,0),"")</f>
        <v/>
      </c>
      <c r="D4995" s="4" t="str">
        <f>IFERROR(VLOOKUP(B4995,Table14[],2,0),"")</f>
        <v/>
      </c>
      <c r="E4995" s="4"/>
      <c r="H4995" s="41" t="str">
        <f>IFERROR(VLOOKUP(Table49[[#This Row],[ITEM CODE]],Table2[[Item Code]:[Master Name]],2,0),"")</f>
        <v/>
      </c>
      <c r="I4995" s="41"/>
      <c r="J4995" s="65" t="str">
        <f>IFERROR(VLOOKUP(Table49[[#This Row],[ITEM CODE]],Table2[[Item Code]:[Master Name]],3,0),"")</f>
        <v/>
      </c>
      <c r="K4995" s="1" t="str">
        <f>IFERROR(VLOOKUP(Table49[[#This Row],[ITEM CODE]],Table2[[Item Code]:[Master Name]],9,0),"")</f>
        <v/>
      </c>
      <c r="L4995" s="1" t="str">
        <f>IFERROR(VLOOKUP(Table49[[#This Row],[ITEM CODE]],Table2[[Item Code]:[Master Name]],8,0),"")</f>
        <v/>
      </c>
      <c r="M4995" s="41"/>
      <c r="N4995" s="66">
        <f>IFERROR(VLOOKUP(Table49[[#This Row],[ITEM CODE]],Table2[[#All],[Item Code]:[Unit Cost]],10,0),0)</f>
        <v>0</v>
      </c>
      <c r="O4995" s="134">
        <f>IFERROR(VLOOKUP(Table49[[#This Row],[ITEM CODE]],Table2[[#All],[Item Code]:[Unit Cost]],10,0),0)</f>
        <v>0</v>
      </c>
      <c r="P4995" s="56"/>
      <c r="Q4995" s="58"/>
      <c r="R4995" s="58">
        <f>Table49[[#This Row],[QUANTITY]]*Table49[[#This Row],[INV Prices]]</f>
        <v>0</v>
      </c>
      <c r="S4995" s="67"/>
      <c r="V4995" s="41"/>
      <c r="W4995" s="4" t="str">
        <f>IFERROR(VLOOKUP(Table49[[#This Row],[ITEM CODE]],Table2[[Item Code]:[Category ]],6,0),"")</f>
        <v/>
      </c>
      <c r="X4995" s="1" t="str">
        <f>IFERROR(VLOOKUP(Table49[[#This Row],[ITEM CODE]],Table2[[Item Code]:[Sub Category]],7,0),"")</f>
        <v/>
      </c>
      <c r="Y4995" s="68" t="str">
        <f>Table49[[#This Row],[PO Number]]&amp;COUNTIFS($E$5:E4995,E4995)</f>
        <v>0</v>
      </c>
    </row>
    <row r="4996" spans="1:25" ht="14.25" customHeight="1" x14ac:dyDescent="0.3">
      <c r="A4996" s="1" t="str">
        <f>IF(Table49[[#This Row],[ITEM NAME]]="","",ROW()-4)</f>
        <v/>
      </c>
      <c r="B4996" s="68"/>
      <c r="C4996" s="4" t="str">
        <f>IFERROR(VLOOKUP(B4996,Table14[],3,0),"")</f>
        <v/>
      </c>
      <c r="D4996" s="4" t="str">
        <f>IFERROR(VLOOKUP(B4996,Table14[],2,0),"")</f>
        <v/>
      </c>
      <c r="E4996" s="4"/>
      <c r="H4996" s="41" t="str">
        <f>IFERROR(VLOOKUP(Table49[[#This Row],[ITEM CODE]],Table2[[Item Code]:[Master Name]],2,0),"")</f>
        <v/>
      </c>
      <c r="I4996" s="41"/>
      <c r="J4996" s="65" t="str">
        <f>IFERROR(VLOOKUP(Table49[[#This Row],[ITEM CODE]],Table2[[Item Code]:[Master Name]],3,0),"")</f>
        <v/>
      </c>
      <c r="K4996" s="1" t="str">
        <f>IFERROR(VLOOKUP(Table49[[#This Row],[ITEM CODE]],Table2[[Item Code]:[Master Name]],9,0),"")</f>
        <v/>
      </c>
      <c r="L4996" s="1" t="str">
        <f>IFERROR(VLOOKUP(Table49[[#This Row],[ITEM CODE]],Table2[[Item Code]:[Master Name]],8,0),"")</f>
        <v/>
      </c>
      <c r="M4996" s="41"/>
      <c r="N4996" s="66">
        <f>IFERROR(VLOOKUP(Table49[[#This Row],[ITEM CODE]],Table2[[#All],[Item Code]:[Unit Cost]],10,0),0)</f>
        <v>0</v>
      </c>
      <c r="O4996" s="134">
        <f>IFERROR(VLOOKUP(Table49[[#This Row],[ITEM CODE]],Table2[[#All],[Item Code]:[Unit Cost]],10,0),0)</f>
        <v>0</v>
      </c>
      <c r="P4996" s="56"/>
      <c r="Q4996" s="58"/>
      <c r="R4996" s="58">
        <f>Table49[[#This Row],[QUANTITY]]*Table49[[#This Row],[INV Prices]]</f>
        <v>0</v>
      </c>
      <c r="S4996" s="67"/>
      <c r="V4996" s="41"/>
      <c r="W4996" s="4" t="str">
        <f>IFERROR(VLOOKUP(Table49[[#This Row],[ITEM CODE]],Table2[[Item Code]:[Category ]],6,0),"")</f>
        <v/>
      </c>
      <c r="X4996" s="1" t="str">
        <f>IFERROR(VLOOKUP(Table49[[#This Row],[ITEM CODE]],Table2[[Item Code]:[Sub Category]],7,0),"")</f>
        <v/>
      </c>
      <c r="Y4996" s="68" t="str">
        <f>Table49[[#This Row],[PO Number]]&amp;COUNTIFS($E$5:E4996,E4996)</f>
        <v>0</v>
      </c>
    </row>
    <row r="4997" spans="1:25" ht="14.25" customHeight="1" x14ac:dyDescent="0.3">
      <c r="A4997" s="1" t="str">
        <f>IF(Table49[[#This Row],[ITEM NAME]]="","",ROW()-4)</f>
        <v/>
      </c>
      <c r="B4997" s="68"/>
      <c r="C4997" s="4" t="str">
        <f>IFERROR(VLOOKUP(B4997,Table14[],3,0),"")</f>
        <v/>
      </c>
      <c r="D4997" s="4" t="str">
        <f>IFERROR(VLOOKUP(B4997,Table14[],2,0),"")</f>
        <v/>
      </c>
      <c r="E4997" s="4"/>
      <c r="H4997" s="41" t="str">
        <f>IFERROR(VLOOKUP(Table49[[#This Row],[ITEM CODE]],Table2[[Item Code]:[Master Name]],2,0),"")</f>
        <v/>
      </c>
      <c r="I4997" s="41"/>
      <c r="J4997" s="65" t="str">
        <f>IFERROR(VLOOKUP(Table49[[#This Row],[ITEM CODE]],Table2[[Item Code]:[Master Name]],3,0),"")</f>
        <v/>
      </c>
      <c r="K4997" s="1" t="str">
        <f>IFERROR(VLOOKUP(Table49[[#This Row],[ITEM CODE]],Table2[[Item Code]:[Master Name]],9,0),"")</f>
        <v/>
      </c>
      <c r="L4997" s="1" t="str">
        <f>IFERROR(VLOOKUP(Table49[[#This Row],[ITEM CODE]],Table2[[Item Code]:[Master Name]],8,0),"")</f>
        <v/>
      </c>
      <c r="M4997" s="41"/>
      <c r="N4997" s="66">
        <f>IFERROR(VLOOKUP(Table49[[#This Row],[ITEM CODE]],Table2[[#All],[Item Code]:[Unit Cost]],10,0),0)</f>
        <v>0</v>
      </c>
      <c r="O4997" s="134">
        <f>IFERROR(VLOOKUP(Table49[[#This Row],[ITEM CODE]],Table2[[#All],[Item Code]:[Unit Cost]],10,0),0)</f>
        <v>0</v>
      </c>
      <c r="P4997" s="56"/>
      <c r="Q4997" s="58"/>
      <c r="R4997" s="58">
        <f>Table49[[#This Row],[QUANTITY]]*Table49[[#This Row],[INV Prices]]</f>
        <v>0</v>
      </c>
      <c r="S4997" s="67"/>
      <c r="V4997" s="41"/>
      <c r="W4997" s="4" t="str">
        <f>IFERROR(VLOOKUP(Table49[[#This Row],[ITEM CODE]],Table2[[Item Code]:[Category ]],6,0),"")</f>
        <v/>
      </c>
      <c r="X4997" s="1" t="str">
        <f>IFERROR(VLOOKUP(Table49[[#This Row],[ITEM CODE]],Table2[[Item Code]:[Sub Category]],7,0),"")</f>
        <v/>
      </c>
      <c r="Y4997" s="68" t="str">
        <f>Table49[[#This Row],[PO Number]]&amp;COUNTIFS($E$5:E4997,E4997)</f>
        <v>0</v>
      </c>
    </row>
    <row r="4998" spans="1:25" ht="14.25" customHeight="1" x14ac:dyDescent="0.3">
      <c r="A4998" s="1" t="str">
        <f>IF(Table49[[#This Row],[ITEM NAME]]="","",ROW()-4)</f>
        <v/>
      </c>
      <c r="B4998" s="68"/>
      <c r="C4998" s="4" t="str">
        <f>IFERROR(VLOOKUP(B4998,Table14[],3,0),"")</f>
        <v/>
      </c>
      <c r="D4998" s="4" t="str">
        <f>IFERROR(VLOOKUP(B4998,Table14[],2,0),"")</f>
        <v/>
      </c>
      <c r="E4998" s="4"/>
      <c r="H4998" s="41" t="str">
        <f>IFERROR(VLOOKUP(Table49[[#This Row],[ITEM CODE]],Table2[[Item Code]:[Master Name]],2,0),"")</f>
        <v/>
      </c>
      <c r="I4998" s="41"/>
      <c r="J4998" s="65" t="str">
        <f>IFERROR(VLOOKUP(Table49[[#This Row],[ITEM CODE]],Table2[[Item Code]:[Master Name]],3,0),"")</f>
        <v/>
      </c>
      <c r="K4998" s="1" t="str">
        <f>IFERROR(VLOOKUP(Table49[[#This Row],[ITEM CODE]],Table2[[Item Code]:[Master Name]],9,0),"")</f>
        <v/>
      </c>
      <c r="L4998" s="1" t="str">
        <f>IFERROR(VLOOKUP(Table49[[#This Row],[ITEM CODE]],Table2[[Item Code]:[Master Name]],8,0),"")</f>
        <v/>
      </c>
      <c r="M4998" s="41"/>
      <c r="N4998" s="66">
        <f>IFERROR(VLOOKUP(Table49[[#This Row],[ITEM CODE]],Table2[[#All],[Item Code]:[Unit Cost]],10,0),0)</f>
        <v>0</v>
      </c>
      <c r="O4998" s="134">
        <f>IFERROR(VLOOKUP(Table49[[#This Row],[ITEM CODE]],Table2[[#All],[Item Code]:[Unit Cost]],10,0),0)</f>
        <v>0</v>
      </c>
      <c r="P4998" s="56"/>
      <c r="Q4998" s="58"/>
      <c r="R4998" s="58">
        <f>Table49[[#This Row],[QUANTITY]]*Table49[[#This Row],[INV Prices]]</f>
        <v>0</v>
      </c>
      <c r="S4998" s="67"/>
      <c r="V4998" s="41"/>
      <c r="W4998" s="4" t="str">
        <f>IFERROR(VLOOKUP(Table49[[#This Row],[ITEM CODE]],Table2[[Item Code]:[Category ]],6,0),"")</f>
        <v/>
      </c>
      <c r="X4998" s="1" t="str">
        <f>IFERROR(VLOOKUP(Table49[[#This Row],[ITEM CODE]],Table2[[Item Code]:[Sub Category]],7,0),"")</f>
        <v/>
      </c>
      <c r="Y4998" s="68" t="str">
        <f>Table49[[#This Row],[PO Number]]&amp;COUNTIFS($E$5:E4998,E4998)</f>
        <v>0</v>
      </c>
    </row>
    <row r="4999" spans="1:25" ht="14.25" customHeight="1" x14ac:dyDescent="0.3">
      <c r="A4999" s="1" t="str">
        <f>IF(Table49[[#This Row],[ITEM NAME]]="","",ROW()-4)</f>
        <v/>
      </c>
      <c r="B4999" s="68"/>
      <c r="C4999" s="4" t="str">
        <f>IFERROR(VLOOKUP(B4999,Table14[],3,0),"")</f>
        <v/>
      </c>
      <c r="D4999" s="4" t="str">
        <f>IFERROR(VLOOKUP(B4999,Table14[],2,0),"")</f>
        <v/>
      </c>
      <c r="E4999" s="4"/>
      <c r="H4999" s="41" t="str">
        <f>IFERROR(VLOOKUP(Table49[[#This Row],[ITEM CODE]],Table2[[Item Code]:[Master Name]],2,0),"")</f>
        <v/>
      </c>
      <c r="I4999" s="41"/>
      <c r="J4999" s="65" t="str">
        <f>IFERROR(VLOOKUP(Table49[[#This Row],[ITEM CODE]],Table2[[Item Code]:[Master Name]],3,0),"")</f>
        <v/>
      </c>
      <c r="K4999" s="1" t="str">
        <f>IFERROR(VLOOKUP(Table49[[#This Row],[ITEM CODE]],Table2[[Item Code]:[Master Name]],9,0),"")</f>
        <v/>
      </c>
      <c r="L4999" s="1" t="str">
        <f>IFERROR(VLOOKUP(Table49[[#This Row],[ITEM CODE]],Table2[[Item Code]:[Master Name]],8,0),"")</f>
        <v/>
      </c>
      <c r="M4999" s="41"/>
      <c r="N4999" s="66">
        <f>IFERROR(VLOOKUP(Table49[[#This Row],[ITEM CODE]],Table2[[#All],[Item Code]:[Unit Cost]],10,0),0)</f>
        <v>0</v>
      </c>
      <c r="O4999" s="134">
        <f>IFERROR(VLOOKUP(Table49[[#This Row],[ITEM CODE]],Table2[[#All],[Item Code]:[Unit Cost]],10,0),0)</f>
        <v>0</v>
      </c>
      <c r="P4999" s="56"/>
      <c r="Q4999" s="58"/>
      <c r="R4999" s="58">
        <f>Table49[[#This Row],[QUANTITY]]*Table49[[#This Row],[INV Prices]]</f>
        <v>0</v>
      </c>
      <c r="S4999" s="67"/>
      <c r="V4999" s="41"/>
      <c r="W4999" s="4" t="str">
        <f>IFERROR(VLOOKUP(Table49[[#This Row],[ITEM CODE]],Table2[[Item Code]:[Category ]],6,0),"")</f>
        <v/>
      </c>
      <c r="X4999" s="1" t="str">
        <f>IFERROR(VLOOKUP(Table49[[#This Row],[ITEM CODE]],Table2[[Item Code]:[Sub Category]],7,0),"")</f>
        <v/>
      </c>
      <c r="Y4999" s="68" t="str">
        <f>Table49[[#This Row],[PO Number]]&amp;COUNTIFS($E$5:E4999,E4999)</f>
        <v>0</v>
      </c>
    </row>
    <row r="5000" spans="1:25" ht="14.25" customHeight="1" x14ac:dyDescent="0.3">
      <c r="A5000" s="1" t="str">
        <f>IF(Table49[[#This Row],[ITEM NAME]]="","",ROW()-4)</f>
        <v/>
      </c>
      <c r="B5000" s="68"/>
      <c r="C5000" s="4" t="str">
        <f>IFERROR(VLOOKUP(B5000,Table14[],3,0),"")</f>
        <v/>
      </c>
      <c r="D5000" s="4" t="str">
        <f>IFERROR(VLOOKUP(B5000,Table14[],2,0),"")</f>
        <v/>
      </c>
      <c r="E5000" s="4"/>
      <c r="H5000" s="41" t="str">
        <f>IFERROR(VLOOKUP(Table49[[#This Row],[ITEM CODE]],Table2[[Item Code]:[Master Name]],2,0),"")</f>
        <v/>
      </c>
      <c r="I5000" s="41"/>
      <c r="J5000" s="65" t="str">
        <f>IFERROR(VLOOKUP(Table49[[#This Row],[ITEM CODE]],Table2[[Item Code]:[Master Name]],3,0),"")</f>
        <v/>
      </c>
      <c r="K5000" s="1" t="str">
        <f>IFERROR(VLOOKUP(Table49[[#This Row],[ITEM CODE]],Table2[[Item Code]:[Master Name]],9,0),"")</f>
        <v/>
      </c>
      <c r="L5000" s="1" t="str">
        <f>IFERROR(VLOOKUP(Table49[[#This Row],[ITEM CODE]],Table2[[Item Code]:[Master Name]],8,0),"")</f>
        <v/>
      </c>
      <c r="M5000" s="41"/>
      <c r="N5000" s="66">
        <f>IFERROR(VLOOKUP(Table49[[#This Row],[ITEM CODE]],Table2[[#All],[Item Code]:[Unit Cost]],10,0),0)</f>
        <v>0</v>
      </c>
      <c r="O5000" s="134">
        <f>IFERROR(VLOOKUP(Table49[[#This Row],[ITEM CODE]],Table2[[#All],[Item Code]:[Unit Cost]],10,0),0)</f>
        <v>0</v>
      </c>
      <c r="P5000" s="56"/>
      <c r="Q5000" s="58"/>
      <c r="R5000" s="58">
        <f>Table49[[#This Row],[QUANTITY]]*Table49[[#This Row],[INV Prices]]</f>
        <v>0</v>
      </c>
      <c r="S5000" s="67"/>
      <c r="V5000" s="41"/>
      <c r="W5000" s="4" t="str">
        <f>IFERROR(VLOOKUP(Table49[[#This Row],[ITEM CODE]],Table2[[Item Code]:[Category ]],6,0),"")</f>
        <v/>
      </c>
      <c r="X5000" s="1" t="str">
        <f>IFERROR(VLOOKUP(Table49[[#This Row],[ITEM CODE]],Table2[[Item Code]:[Sub Category]],7,0),"")</f>
        <v/>
      </c>
      <c r="Y5000" s="68" t="str">
        <f>Table49[[#This Row],[PO Number]]&amp;COUNTIFS($E$5:E5000,E5000)</f>
        <v>0</v>
      </c>
    </row>
    <row r="5001" spans="1:25" ht="14.25" customHeight="1" x14ac:dyDescent="0.3">
      <c r="A5001" s="1" t="str">
        <f>IF(Table49[[#This Row],[ITEM NAME]]="","",ROW()-4)</f>
        <v/>
      </c>
      <c r="B5001" s="68"/>
      <c r="C5001" s="4" t="str">
        <f>IFERROR(VLOOKUP(B5001,Table14[],3,0),"")</f>
        <v/>
      </c>
      <c r="D5001" s="4" t="str">
        <f>IFERROR(VLOOKUP(B5001,Table14[],2,0),"")</f>
        <v/>
      </c>
      <c r="E5001" s="4"/>
      <c r="H5001" s="41" t="str">
        <f>IFERROR(VLOOKUP(Table49[[#This Row],[ITEM CODE]],Table2[[Item Code]:[Master Name]],2,0),"")</f>
        <v/>
      </c>
      <c r="I5001" s="41"/>
      <c r="J5001" s="65" t="str">
        <f>IFERROR(VLOOKUP(Table49[[#This Row],[ITEM CODE]],Table2[[Item Code]:[Master Name]],3,0),"")</f>
        <v/>
      </c>
      <c r="K5001" s="1" t="str">
        <f>IFERROR(VLOOKUP(Table49[[#This Row],[ITEM CODE]],Table2[[Item Code]:[Master Name]],9,0),"")</f>
        <v/>
      </c>
      <c r="L5001" s="1" t="str">
        <f>IFERROR(VLOOKUP(Table49[[#This Row],[ITEM CODE]],Table2[[Item Code]:[Master Name]],8,0),"")</f>
        <v/>
      </c>
      <c r="M5001" s="41"/>
      <c r="N5001" s="66">
        <f>IFERROR(VLOOKUP(Table49[[#This Row],[ITEM CODE]],Table2[[#All],[Item Code]:[Unit Cost]],10,0),0)</f>
        <v>0</v>
      </c>
      <c r="O5001" s="134">
        <f>IFERROR(VLOOKUP(Table49[[#This Row],[ITEM CODE]],Table2[[#All],[Item Code]:[Unit Cost]],10,0),0)</f>
        <v>0</v>
      </c>
      <c r="P5001" s="56"/>
      <c r="Q5001" s="58"/>
      <c r="R5001" s="58">
        <f>Table49[[#This Row],[QUANTITY]]*Table49[[#This Row],[INV Prices]]</f>
        <v>0</v>
      </c>
      <c r="S5001" s="67"/>
      <c r="V5001" s="41"/>
      <c r="W5001" s="4" t="str">
        <f>IFERROR(VLOOKUP(Table49[[#This Row],[ITEM CODE]],Table2[[Item Code]:[Category ]],6,0),"")</f>
        <v/>
      </c>
      <c r="X5001" s="1" t="str">
        <f>IFERROR(VLOOKUP(Table49[[#This Row],[ITEM CODE]],Table2[[Item Code]:[Sub Category]],7,0),"")</f>
        <v/>
      </c>
      <c r="Y5001" s="68" t="str">
        <f>Table49[[#This Row],[PO Number]]&amp;COUNTIFS($E$5:E5001,E5001)</f>
        <v>0</v>
      </c>
    </row>
    <row r="5002" spans="1:25" ht="14.25" customHeight="1" x14ac:dyDescent="0.3">
      <c r="A5002" s="1" t="str">
        <f>IF(Table49[[#This Row],[ITEM NAME]]="","",ROW()-4)</f>
        <v/>
      </c>
      <c r="B5002" s="68"/>
      <c r="C5002" s="4" t="str">
        <f>IFERROR(VLOOKUP(B5002,Table14[],3,0),"")</f>
        <v/>
      </c>
      <c r="D5002" s="4" t="str">
        <f>IFERROR(VLOOKUP(B5002,Table14[],2,0),"")</f>
        <v/>
      </c>
      <c r="E5002" s="4"/>
      <c r="H5002" s="41" t="str">
        <f>IFERROR(VLOOKUP(Table49[[#This Row],[ITEM CODE]],Table2[[Item Code]:[Master Name]],2,0),"")</f>
        <v/>
      </c>
      <c r="I5002" s="41"/>
      <c r="J5002" s="65" t="str">
        <f>IFERROR(VLOOKUP(Table49[[#This Row],[ITEM CODE]],Table2[[Item Code]:[Master Name]],3,0),"")</f>
        <v/>
      </c>
      <c r="K5002" s="1" t="str">
        <f>IFERROR(VLOOKUP(Table49[[#This Row],[ITEM CODE]],Table2[[Item Code]:[Master Name]],9,0),"")</f>
        <v/>
      </c>
      <c r="L5002" s="1" t="str">
        <f>IFERROR(VLOOKUP(Table49[[#This Row],[ITEM CODE]],Table2[[Item Code]:[Master Name]],8,0),"")</f>
        <v/>
      </c>
      <c r="M5002" s="41"/>
      <c r="N5002" s="66">
        <f>IFERROR(VLOOKUP(Table49[[#This Row],[ITEM CODE]],Table2[[#All],[Item Code]:[Unit Cost]],10,0),0)</f>
        <v>0</v>
      </c>
      <c r="O5002" s="134">
        <f>IFERROR(VLOOKUP(Table49[[#This Row],[ITEM CODE]],Table2[[#All],[Item Code]:[Unit Cost]],10,0),0)</f>
        <v>0</v>
      </c>
      <c r="P5002" s="56"/>
      <c r="Q5002" s="58"/>
      <c r="R5002" s="58">
        <f>Table49[[#This Row],[QUANTITY]]*Table49[[#This Row],[INV Prices]]</f>
        <v>0</v>
      </c>
      <c r="S5002" s="67"/>
      <c r="V5002" s="41"/>
      <c r="W5002" s="4" t="str">
        <f>IFERROR(VLOOKUP(Table49[[#This Row],[ITEM CODE]],Table2[[Item Code]:[Category ]],6,0),"")</f>
        <v/>
      </c>
      <c r="X5002" s="1" t="str">
        <f>IFERROR(VLOOKUP(Table49[[#This Row],[ITEM CODE]],Table2[[Item Code]:[Sub Category]],7,0),"")</f>
        <v/>
      </c>
      <c r="Y5002" s="68" t="str">
        <f>Table49[[#This Row],[PO Number]]&amp;COUNTIFS($E$5:E5002,E5002)</f>
        <v>0</v>
      </c>
    </row>
    <row r="5003" spans="1:25" ht="14.25" customHeight="1" x14ac:dyDescent="0.3">
      <c r="A5003" s="1" t="str">
        <f>IF(Table49[[#This Row],[ITEM NAME]]="","",ROW()-4)</f>
        <v/>
      </c>
      <c r="B5003" s="68"/>
      <c r="C5003" s="4" t="str">
        <f>IFERROR(VLOOKUP(B5003,Table14[],3,0),"")</f>
        <v/>
      </c>
      <c r="D5003" s="4" t="str">
        <f>IFERROR(VLOOKUP(B5003,Table14[],2,0),"")</f>
        <v/>
      </c>
      <c r="E5003" s="4"/>
      <c r="H5003" s="41" t="str">
        <f>IFERROR(VLOOKUP(Table49[[#This Row],[ITEM CODE]],Table2[[Item Code]:[Master Name]],2,0),"")</f>
        <v/>
      </c>
      <c r="I5003" s="41"/>
      <c r="J5003" s="65" t="str">
        <f>IFERROR(VLOOKUP(Table49[[#This Row],[ITEM CODE]],Table2[[Item Code]:[Master Name]],3,0),"")</f>
        <v/>
      </c>
      <c r="K5003" s="1" t="str">
        <f>IFERROR(VLOOKUP(Table49[[#This Row],[ITEM CODE]],Table2[[Item Code]:[Master Name]],9,0),"")</f>
        <v/>
      </c>
      <c r="L5003" s="1" t="str">
        <f>IFERROR(VLOOKUP(Table49[[#This Row],[ITEM CODE]],Table2[[Item Code]:[Master Name]],8,0),"")</f>
        <v/>
      </c>
      <c r="M5003" s="41"/>
      <c r="N5003" s="66">
        <f>IFERROR(VLOOKUP(Table49[[#This Row],[ITEM CODE]],Table2[[#All],[Item Code]:[Unit Cost]],10,0),0)</f>
        <v>0</v>
      </c>
      <c r="O5003" s="134">
        <f>IFERROR(VLOOKUP(Table49[[#This Row],[ITEM CODE]],Table2[[#All],[Item Code]:[Unit Cost]],10,0),0)</f>
        <v>0</v>
      </c>
      <c r="P5003" s="56"/>
      <c r="Q5003" s="58"/>
      <c r="R5003" s="58">
        <f>Table49[[#This Row],[QUANTITY]]*Table49[[#This Row],[INV Prices]]</f>
        <v>0</v>
      </c>
      <c r="S5003" s="67"/>
      <c r="V5003" s="41"/>
      <c r="W5003" s="4" t="str">
        <f>IFERROR(VLOOKUP(Table49[[#This Row],[ITEM CODE]],Table2[[Item Code]:[Category ]],6,0),"")</f>
        <v/>
      </c>
      <c r="X5003" s="1" t="str">
        <f>IFERROR(VLOOKUP(Table49[[#This Row],[ITEM CODE]],Table2[[Item Code]:[Sub Category]],7,0),"")</f>
        <v/>
      </c>
      <c r="Y5003" s="68" t="str">
        <f>Table49[[#This Row],[PO Number]]&amp;COUNTIFS($E$5:E5003,E5003)</f>
        <v>0</v>
      </c>
    </row>
    <row r="5004" spans="1:25" ht="14.25" customHeight="1" x14ac:dyDescent="0.3">
      <c r="A5004" s="1" t="str">
        <f>IF(Table49[[#This Row],[ITEM NAME]]="","",ROW()-4)</f>
        <v/>
      </c>
      <c r="B5004" s="68"/>
      <c r="C5004" s="4" t="str">
        <f>IFERROR(VLOOKUP(B5004,Table14[],3,0),"")</f>
        <v/>
      </c>
      <c r="D5004" s="4" t="str">
        <f>IFERROR(VLOOKUP(B5004,Table14[],2,0),"")</f>
        <v/>
      </c>
      <c r="E5004" s="4"/>
      <c r="H5004" s="41" t="str">
        <f>IFERROR(VLOOKUP(Table49[[#This Row],[ITEM CODE]],Table2[[Item Code]:[Master Name]],2,0),"")</f>
        <v/>
      </c>
      <c r="I5004" s="41"/>
      <c r="J5004" s="65" t="str">
        <f>IFERROR(VLOOKUP(Table49[[#This Row],[ITEM CODE]],Table2[[Item Code]:[Master Name]],3,0),"")</f>
        <v/>
      </c>
      <c r="K5004" s="1" t="str">
        <f>IFERROR(VLOOKUP(Table49[[#This Row],[ITEM CODE]],Table2[[Item Code]:[Master Name]],9,0),"")</f>
        <v/>
      </c>
      <c r="L5004" s="1" t="str">
        <f>IFERROR(VLOOKUP(Table49[[#This Row],[ITEM CODE]],Table2[[Item Code]:[Master Name]],8,0),"")</f>
        <v/>
      </c>
      <c r="M5004" s="41"/>
      <c r="N5004" s="66">
        <f>IFERROR(VLOOKUP(Table49[[#This Row],[ITEM CODE]],Table2[[#All],[Item Code]:[Unit Cost]],10,0),0)</f>
        <v>0</v>
      </c>
      <c r="O5004" s="134">
        <f>IFERROR(VLOOKUP(Table49[[#This Row],[ITEM CODE]],Table2[[#All],[Item Code]:[Unit Cost]],10,0),0)</f>
        <v>0</v>
      </c>
      <c r="P5004" s="56"/>
      <c r="Q5004" s="58"/>
      <c r="R5004" s="58">
        <f>Table49[[#This Row],[QUANTITY]]*Table49[[#This Row],[INV Prices]]</f>
        <v>0</v>
      </c>
      <c r="S5004" s="67"/>
      <c r="V5004" s="41"/>
      <c r="W5004" s="4" t="str">
        <f>IFERROR(VLOOKUP(Table49[[#This Row],[ITEM CODE]],Table2[[Item Code]:[Category ]],6,0),"")</f>
        <v/>
      </c>
      <c r="X5004" s="1" t="str">
        <f>IFERROR(VLOOKUP(Table49[[#This Row],[ITEM CODE]],Table2[[Item Code]:[Sub Category]],7,0),"")</f>
        <v/>
      </c>
      <c r="Y5004" s="68" t="str">
        <f>Table49[[#This Row],[PO Number]]&amp;COUNTIFS($E$5:E5004,E5004)</f>
        <v>0</v>
      </c>
    </row>
    <row r="5005" spans="1:25" ht="14.25" customHeight="1" x14ac:dyDescent="0.3">
      <c r="A5005" s="1" t="str">
        <f>IF(Table49[[#This Row],[ITEM NAME]]="","",ROW()-4)</f>
        <v/>
      </c>
      <c r="B5005" s="68"/>
      <c r="C5005" s="4" t="str">
        <f>IFERROR(VLOOKUP(B5005,Table14[],3,0),"")</f>
        <v/>
      </c>
      <c r="D5005" s="4" t="str">
        <f>IFERROR(VLOOKUP(B5005,Table14[],2,0),"")</f>
        <v/>
      </c>
      <c r="E5005" s="4"/>
      <c r="H5005" s="41" t="str">
        <f>IFERROR(VLOOKUP(Table49[[#This Row],[ITEM CODE]],Table2[[Item Code]:[Master Name]],2,0),"")</f>
        <v/>
      </c>
      <c r="I5005" s="41"/>
      <c r="J5005" s="65" t="str">
        <f>IFERROR(VLOOKUP(Table49[[#This Row],[ITEM CODE]],Table2[[Item Code]:[Master Name]],3,0),"")</f>
        <v/>
      </c>
      <c r="K5005" s="1" t="str">
        <f>IFERROR(VLOOKUP(Table49[[#This Row],[ITEM CODE]],Table2[[Item Code]:[Master Name]],9,0),"")</f>
        <v/>
      </c>
      <c r="L5005" s="1" t="str">
        <f>IFERROR(VLOOKUP(Table49[[#This Row],[ITEM CODE]],Table2[[Item Code]:[Master Name]],8,0),"")</f>
        <v/>
      </c>
      <c r="M5005" s="41"/>
      <c r="N5005" s="66">
        <f>IFERROR(VLOOKUP(Table49[[#This Row],[ITEM CODE]],Table2[[#All],[Item Code]:[Unit Cost]],10,0),0)</f>
        <v>0</v>
      </c>
      <c r="O5005" s="134">
        <f>IFERROR(VLOOKUP(Table49[[#This Row],[ITEM CODE]],Table2[[#All],[Item Code]:[Unit Cost]],10,0),0)</f>
        <v>0</v>
      </c>
      <c r="P5005" s="56"/>
      <c r="Q5005" s="58"/>
      <c r="R5005" s="58">
        <f>Table49[[#This Row],[QUANTITY]]*Table49[[#This Row],[INV Prices]]</f>
        <v>0</v>
      </c>
      <c r="S5005" s="67"/>
      <c r="V5005" s="41"/>
      <c r="W5005" s="4" t="str">
        <f>IFERROR(VLOOKUP(Table49[[#This Row],[ITEM CODE]],Table2[[Item Code]:[Category ]],6,0),"")</f>
        <v/>
      </c>
      <c r="X5005" s="1" t="str">
        <f>IFERROR(VLOOKUP(Table49[[#This Row],[ITEM CODE]],Table2[[Item Code]:[Sub Category]],7,0),"")</f>
        <v/>
      </c>
      <c r="Y5005" s="68" t="str">
        <f>Table49[[#This Row],[PO Number]]&amp;COUNTIFS($E$5:E5005,E5005)</f>
        <v>0</v>
      </c>
    </row>
    <row r="5006" spans="1:25" ht="14.25" customHeight="1" x14ac:dyDescent="0.3">
      <c r="A5006" s="1" t="str">
        <f>IF(Table49[[#This Row],[ITEM NAME]]="","",ROW()-4)</f>
        <v/>
      </c>
      <c r="B5006" s="68"/>
      <c r="C5006" s="4" t="str">
        <f>IFERROR(VLOOKUP(B5006,Table14[],3,0),"")</f>
        <v/>
      </c>
      <c r="D5006" s="4" t="str">
        <f>IFERROR(VLOOKUP(B5006,Table14[],2,0),"")</f>
        <v/>
      </c>
      <c r="E5006" s="4"/>
      <c r="H5006" s="41" t="str">
        <f>IFERROR(VLOOKUP(Table49[[#This Row],[ITEM CODE]],Table2[[Item Code]:[Master Name]],2,0),"")</f>
        <v/>
      </c>
      <c r="I5006" s="41"/>
      <c r="J5006" s="65" t="str">
        <f>IFERROR(VLOOKUP(Table49[[#This Row],[ITEM CODE]],Table2[[Item Code]:[Master Name]],3,0),"")</f>
        <v/>
      </c>
      <c r="K5006" s="1" t="str">
        <f>IFERROR(VLOOKUP(Table49[[#This Row],[ITEM CODE]],Table2[[Item Code]:[Master Name]],9,0),"")</f>
        <v/>
      </c>
      <c r="L5006" s="1" t="str">
        <f>IFERROR(VLOOKUP(Table49[[#This Row],[ITEM CODE]],Table2[[Item Code]:[Master Name]],8,0),"")</f>
        <v/>
      </c>
      <c r="M5006" s="41"/>
      <c r="N5006" s="66">
        <f>IFERROR(VLOOKUP(Table49[[#This Row],[ITEM CODE]],Table2[[#All],[Item Code]:[Unit Cost]],10,0),0)</f>
        <v>0</v>
      </c>
      <c r="O5006" s="134">
        <f>IFERROR(VLOOKUP(Table49[[#This Row],[ITEM CODE]],Table2[[#All],[Item Code]:[Unit Cost]],10,0),0)</f>
        <v>0</v>
      </c>
      <c r="P5006" s="56"/>
      <c r="Q5006" s="58"/>
      <c r="R5006" s="58">
        <f>Table49[[#This Row],[QUANTITY]]*Table49[[#This Row],[INV Prices]]</f>
        <v>0</v>
      </c>
      <c r="S5006" s="67"/>
      <c r="V5006" s="41"/>
      <c r="W5006" s="4" t="str">
        <f>IFERROR(VLOOKUP(Table49[[#This Row],[ITEM CODE]],Table2[[Item Code]:[Category ]],6,0),"")</f>
        <v/>
      </c>
      <c r="X5006" s="1" t="str">
        <f>IFERROR(VLOOKUP(Table49[[#This Row],[ITEM CODE]],Table2[[Item Code]:[Sub Category]],7,0),"")</f>
        <v/>
      </c>
      <c r="Y5006" s="68" t="str">
        <f>Table49[[#This Row],[PO Number]]&amp;COUNTIFS($E$5:E5006,E5006)</f>
        <v>0</v>
      </c>
    </row>
    <row r="5007" spans="1:25" ht="14.25" customHeight="1" x14ac:dyDescent="0.3">
      <c r="A5007" s="1" t="str">
        <f>IF(Table49[[#This Row],[ITEM NAME]]="","",ROW()-4)</f>
        <v/>
      </c>
      <c r="B5007" s="68"/>
      <c r="C5007" s="4" t="str">
        <f>IFERROR(VLOOKUP(B5007,Table14[],3,0),"")</f>
        <v/>
      </c>
      <c r="D5007" s="4" t="str">
        <f>IFERROR(VLOOKUP(B5007,Table14[],2,0),"")</f>
        <v/>
      </c>
      <c r="E5007" s="4"/>
      <c r="H5007" s="41" t="str">
        <f>IFERROR(VLOOKUP(Table49[[#This Row],[ITEM CODE]],Table2[[Item Code]:[Master Name]],2,0),"")</f>
        <v/>
      </c>
      <c r="I5007" s="41"/>
      <c r="J5007" s="65" t="str">
        <f>IFERROR(VLOOKUP(Table49[[#This Row],[ITEM CODE]],Table2[[Item Code]:[Master Name]],3,0),"")</f>
        <v/>
      </c>
      <c r="K5007" s="1" t="str">
        <f>IFERROR(VLOOKUP(Table49[[#This Row],[ITEM CODE]],Table2[[Item Code]:[Master Name]],9,0),"")</f>
        <v/>
      </c>
      <c r="L5007" s="1" t="str">
        <f>IFERROR(VLOOKUP(Table49[[#This Row],[ITEM CODE]],Table2[[Item Code]:[Master Name]],8,0),"")</f>
        <v/>
      </c>
      <c r="M5007" s="41"/>
      <c r="N5007" s="66">
        <f>IFERROR(VLOOKUP(Table49[[#This Row],[ITEM CODE]],Table2[[#All],[Item Code]:[Unit Cost]],10,0),0)</f>
        <v>0</v>
      </c>
      <c r="O5007" s="134">
        <f>IFERROR(VLOOKUP(Table49[[#This Row],[ITEM CODE]],Table2[[#All],[Item Code]:[Unit Cost]],10,0),0)</f>
        <v>0</v>
      </c>
      <c r="P5007" s="56"/>
      <c r="Q5007" s="58"/>
      <c r="R5007" s="58">
        <f>Table49[[#This Row],[QUANTITY]]*Table49[[#This Row],[INV Prices]]</f>
        <v>0</v>
      </c>
      <c r="S5007" s="67"/>
      <c r="V5007" s="41"/>
      <c r="W5007" s="4" t="str">
        <f>IFERROR(VLOOKUP(Table49[[#This Row],[ITEM CODE]],Table2[[Item Code]:[Category ]],6,0),"")</f>
        <v/>
      </c>
      <c r="X5007" s="1" t="str">
        <f>IFERROR(VLOOKUP(Table49[[#This Row],[ITEM CODE]],Table2[[Item Code]:[Sub Category]],7,0),"")</f>
        <v/>
      </c>
      <c r="Y5007" s="68" t="str">
        <f>Table49[[#This Row],[PO Number]]&amp;COUNTIFS($E$5:E5007,E5007)</f>
        <v>0</v>
      </c>
    </row>
    <row r="5008" spans="1:25" ht="14.25" customHeight="1" x14ac:dyDescent="0.3">
      <c r="A5008" s="1" t="str">
        <f>IF(Table49[[#This Row],[ITEM NAME]]="","",ROW()-4)</f>
        <v/>
      </c>
      <c r="B5008" s="68"/>
      <c r="C5008" s="4" t="str">
        <f>IFERROR(VLOOKUP(B5008,Table14[],3,0),"")</f>
        <v/>
      </c>
      <c r="D5008" s="4" t="str">
        <f>IFERROR(VLOOKUP(B5008,Table14[],2,0),"")</f>
        <v/>
      </c>
      <c r="E5008" s="4"/>
      <c r="H5008" s="41" t="str">
        <f>IFERROR(VLOOKUP(Table49[[#This Row],[ITEM CODE]],Table2[[Item Code]:[Master Name]],2,0),"")</f>
        <v/>
      </c>
      <c r="I5008" s="41"/>
      <c r="J5008" s="65" t="str">
        <f>IFERROR(VLOOKUP(Table49[[#This Row],[ITEM CODE]],Table2[[Item Code]:[Master Name]],3,0),"")</f>
        <v/>
      </c>
      <c r="K5008" s="1" t="str">
        <f>IFERROR(VLOOKUP(Table49[[#This Row],[ITEM CODE]],Table2[[Item Code]:[Master Name]],9,0),"")</f>
        <v/>
      </c>
      <c r="L5008" s="1" t="str">
        <f>IFERROR(VLOOKUP(Table49[[#This Row],[ITEM CODE]],Table2[[Item Code]:[Master Name]],8,0),"")</f>
        <v/>
      </c>
      <c r="M5008" s="41"/>
      <c r="N5008" s="66">
        <f>IFERROR(VLOOKUP(Table49[[#This Row],[ITEM CODE]],Table2[[#All],[Item Code]:[Unit Cost]],10,0),0)</f>
        <v>0</v>
      </c>
      <c r="O5008" s="134">
        <f>IFERROR(VLOOKUP(Table49[[#This Row],[ITEM CODE]],Table2[[#All],[Item Code]:[Unit Cost]],10,0),0)</f>
        <v>0</v>
      </c>
      <c r="P5008" s="56"/>
      <c r="Q5008" s="58"/>
      <c r="R5008" s="58">
        <f>Table49[[#This Row],[QUANTITY]]*Table49[[#This Row],[INV Prices]]</f>
        <v>0</v>
      </c>
      <c r="S5008" s="67"/>
      <c r="V5008" s="41"/>
      <c r="W5008" s="4" t="str">
        <f>IFERROR(VLOOKUP(Table49[[#This Row],[ITEM CODE]],Table2[[Item Code]:[Category ]],6,0),"")</f>
        <v/>
      </c>
      <c r="X5008" s="1" t="str">
        <f>IFERROR(VLOOKUP(Table49[[#This Row],[ITEM CODE]],Table2[[Item Code]:[Sub Category]],7,0),"")</f>
        <v/>
      </c>
      <c r="Y5008" s="68" t="str">
        <f>Table49[[#This Row],[PO Number]]&amp;COUNTIFS($E$5:E5008,E5008)</f>
        <v>0</v>
      </c>
    </row>
    <row r="5009" spans="1:25" ht="14.25" customHeight="1" x14ac:dyDescent="0.3">
      <c r="A5009" s="1" t="str">
        <f>IF(Table49[[#This Row],[ITEM NAME]]="","",ROW()-4)</f>
        <v/>
      </c>
      <c r="B5009" s="68"/>
      <c r="C5009" s="4" t="str">
        <f>IFERROR(VLOOKUP(B5009,Table14[],3,0),"")</f>
        <v/>
      </c>
      <c r="D5009" s="4" t="str">
        <f>IFERROR(VLOOKUP(B5009,Table14[],2,0),"")</f>
        <v/>
      </c>
      <c r="E5009" s="4"/>
      <c r="H5009" s="41" t="str">
        <f>IFERROR(VLOOKUP(Table49[[#This Row],[ITEM CODE]],Table2[[Item Code]:[Master Name]],2,0),"")</f>
        <v/>
      </c>
      <c r="I5009" s="41"/>
      <c r="J5009" s="65" t="str">
        <f>IFERROR(VLOOKUP(Table49[[#This Row],[ITEM CODE]],Table2[[Item Code]:[Master Name]],3,0),"")</f>
        <v/>
      </c>
      <c r="K5009" s="1" t="str">
        <f>IFERROR(VLOOKUP(Table49[[#This Row],[ITEM CODE]],Table2[[Item Code]:[Master Name]],9,0),"")</f>
        <v/>
      </c>
      <c r="L5009" s="1" t="str">
        <f>IFERROR(VLOOKUP(Table49[[#This Row],[ITEM CODE]],Table2[[Item Code]:[Master Name]],8,0),"")</f>
        <v/>
      </c>
      <c r="M5009" s="41"/>
      <c r="N5009" s="66">
        <f>IFERROR(VLOOKUP(Table49[[#This Row],[ITEM CODE]],Table2[[#All],[Item Code]:[Unit Cost]],10,0),0)</f>
        <v>0</v>
      </c>
      <c r="O5009" s="134">
        <f>IFERROR(VLOOKUP(Table49[[#This Row],[ITEM CODE]],Table2[[#All],[Item Code]:[Unit Cost]],10,0),0)</f>
        <v>0</v>
      </c>
      <c r="P5009" s="56"/>
      <c r="Q5009" s="58"/>
      <c r="R5009" s="58">
        <f>Table49[[#This Row],[QUANTITY]]*Table49[[#This Row],[INV Prices]]</f>
        <v>0</v>
      </c>
      <c r="S5009" s="67"/>
      <c r="V5009" s="41"/>
      <c r="W5009" s="4" t="str">
        <f>IFERROR(VLOOKUP(Table49[[#This Row],[ITEM CODE]],Table2[[Item Code]:[Category ]],6,0),"")</f>
        <v/>
      </c>
      <c r="X5009" s="1" t="str">
        <f>IFERROR(VLOOKUP(Table49[[#This Row],[ITEM CODE]],Table2[[Item Code]:[Sub Category]],7,0),"")</f>
        <v/>
      </c>
      <c r="Y5009" s="68" t="str">
        <f>Table49[[#This Row],[PO Number]]&amp;COUNTIFS($E$5:E5009,E5009)</f>
        <v>0</v>
      </c>
    </row>
    <row r="5010" spans="1:25" ht="14.25" customHeight="1" x14ac:dyDescent="0.3">
      <c r="A5010" s="1" t="str">
        <f>IF(Table49[[#This Row],[ITEM NAME]]="","",ROW()-4)</f>
        <v/>
      </c>
      <c r="B5010" s="68"/>
      <c r="C5010" s="4" t="str">
        <f>IFERROR(VLOOKUP(B5010,Table14[],3,0),"")</f>
        <v/>
      </c>
      <c r="D5010" s="4" t="str">
        <f>IFERROR(VLOOKUP(B5010,Table14[],2,0),"")</f>
        <v/>
      </c>
      <c r="E5010" s="4"/>
      <c r="H5010" s="41" t="str">
        <f>IFERROR(VLOOKUP(Table49[[#This Row],[ITEM CODE]],Table2[[Item Code]:[Master Name]],2,0),"")</f>
        <v/>
      </c>
      <c r="I5010" s="41"/>
      <c r="J5010" s="65" t="str">
        <f>IFERROR(VLOOKUP(Table49[[#This Row],[ITEM CODE]],Table2[[Item Code]:[Master Name]],3,0),"")</f>
        <v/>
      </c>
      <c r="K5010" s="1" t="str">
        <f>IFERROR(VLOOKUP(Table49[[#This Row],[ITEM CODE]],Table2[[Item Code]:[Master Name]],9,0),"")</f>
        <v/>
      </c>
      <c r="L5010" s="1" t="str">
        <f>IFERROR(VLOOKUP(Table49[[#This Row],[ITEM CODE]],Table2[[Item Code]:[Master Name]],8,0),"")</f>
        <v/>
      </c>
      <c r="M5010" s="41"/>
      <c r="N5010" s="66">
        <f>IFERROR(VLOOKUP(Table49[[#This Row],[ITEM CODE]],Table2[[#All],[Item Code]:[Unit Cost]],10,0),0)</f>
        <v>0</v>
      </c>
      <c r="O5010" s="134">
        <f>IFERROR(VLOOKUP(Table49[[#This Row],[ITEM CODE]],Table2[[#All],[Item Code]:[Unit Cost]],10,0),0)</f>
        <v>0</v>
      </c>
      <c r="P5010" s="56"/>
      <c r="Q5010" s="58"/>
      <c r="R5010" s="58">
        <f>Table49[[#This Row],[QUANTITY]]*Table49[[#This Row],[INV Prices]]</f>
        <v>0</v>
      </c>
      <c r="S5010" s="67"/>
      <c r="V5010" s="41"/>
      <c r="W5010" s="4" t="str">
        <f>IFERROR(VLOOKUP(Table49[[#This Row],[ITEM CODE]],Table2[[Item Code]:[Category ]],6,0),"")</f>
        <v/>
      </c>
      <c r="X5010" s="1" t="str">
        <f>IFERROR(VLOOKUP(Table49[[#This Row],[ITEM CODE]],Table2[[Item Code]:[Sub Category]],7,0),"")</f>
        <v/>
      </c>
      <c r="Y5010" s="68" t="str">
        <f>Table49[[#This Row],[PO Number]]&amp;COUNTIFS($E$5:E5010,E5010)</f>
        <v>0</v>
      </c>
    </row>
    <row r="5011" spans="1:25" ht="14.25" customHeight="1" x14ac:dyDescent="0.3">
      <c r="A5011" s="1" t="str">
        <f>IF(Table49[[#This Row],[ITEM NAME]]="","",ROW()-4)</f>
        <v/>
      </c>
      <c r="B5011" s="68"/>
      <c r="C5011" s="4" t="str">
        <f>IFERROR(VLOOKUP(B5011,Table14[],3,0),"")</f>
        <v/>
      </c>
      <c r="D5011" s="4" t="str">
        <f>IFERROR(VLOOKUP(B5011,Table14[],2,0),"")</f>
        <v/>
      </c>
      <c r="E5011" s="4"/>
      <c r="H5011" s="41" t="str">
        <f>IFERROR(VLOOKUP(Table49[[#This Row],[ITEM CODE]],Table2[[Item Code]:[Master Name]],2,0),"")</f>
        <v/>
      </c>
      <c r="I5011" s="41"/>
      <c r="J5011" s="65" t="str">
        <f>IFERROR(VLOOKUP(Table49[[#This Row],[ITEM CODE]],Table2[[Item Code]:[Master Name]],3,0),"")</f>
        <v/>
      </c>
      <c r="K5011" s="1" t="str">
        <f>IFERROR(VLOOKUP(Table49[[#This Row],[ITEM CODE]],Table2[[Item Code]:[Master Name]],9,0),"")</f>
        <v/>
      </c>
      <c r="L5011" s="1" t="str">
        <f>IFERROR(VLOOKUP(Table49[[#This Row],[ITEM CODE]],Table2[[Item Code]:[Master Name]],8,0),"")</f>
        <v/>
      </c>
      <c r="M5011" s="41"/>
      <c r="N5011" s="66">
        <f>IFERROR(VLOOKUP(Table49[[#This Row],[ITEM CODE]],Table2[[#All],[Item Code]:[Unit Cost]],10,0),0)</f>
        <v>0</v>
      </c>
      <c r="O5011" s="134">
        <f>IFERROR(VLOOKUP(Table49[[#This Row],[ITEM CODE]],Table2[[#All],[Item Code]:[Unit Cost]],10,0),0)</f>
        <v>0</v>
      </c>
      <c r="P5011" s="56"/>
      <c r="Q5011" s="58"/>
      <c r="R5011" s="58">
        <f>Table49[[#This Row],[QUANTITY]]*Table49[[#This Row],[INV Prices]]</f>
        <v>0</v>
      </c>
      <c r="S5011" s="67"/>
      <c r="V5011" s="41"/>
      <c r="W5011" s="4" t="str">
        <f>IFERROR(VLOOKUP(Table49[[#This Row],[ITEM CODE]],Table2[[Item Code]:[Category ]],6,0),"")</f>
        <v/>
      </c>
      <c r="X5011" s="1" t="str">
        <f>IFERROR(VLOOKUP(Table49[[#This Row],[ITEM CODE]],Table2[[Item Code]:[Sub Category]],7,0),"")</f>
        <v/>
      </c>
      <c r="Y5011" s="68" t="str">
        <f>Table49[[#This Row],[PO Number]]&amp;COUNTIFS($E$5:E5011,E5011)</f>
        <v>0</v>
      </c>
    </row>
    <row r="5012" spans="1:25" ht="14.25" customHeight="1" x14ac:dyDescent="0.3">
      <c r="A5012" s="1" t="str">
        <f>IF(Table49[[#This Row],[ITEM NAME]]="","",ROW()-4)</f>
        <v/>
      </c>
      <c r="B5012" s="68"/>
      <c r="C5012" s="4" t="str">
        <f>IFERROR(VLOOKUP(B5012,Table14[],3,0),"")</f>
        <v/>
      </c>
      <c r="D5012" s="4" t="str">
        <f>IFERROR(VLOOKUP(B5012,Table14[],2,0),"")</f>
        <v/>
      </c>
      <c r="E5012" s="4"/>
      <c r="H5012" s="41" t="str">
        <f>IFERROR(VLOOKUP(Table49[[#This Row],[ITEM CODE]],Table2[[Item Code]:[Master Name]],2,0),"")</f>
        <v/>
      </c>
      <c r="I5012" s="41"/>
      <c r="J5012" s="65" t="str">
        <f>IFERROR(VLOOKUP(Table49[[#This Row],[ITEM CODE]],Table2[[Item Code]:[Master Name]],3,0),"")</f>
        <v/>
      </c>
      <c r="K5012" s="1" t="str">
        <f>IFERROR(VLOOKUP(Table49[[#This Row],[ITEM CODE]],Table2[[Item Code]:[Master Name]],9,0),"")</f>
        <v/>
      </c>
      <c r="L5012" s="1" t="str">
        <f>IFERROR(VLOOKUP(Table49[[#This Row],[ITEM CODE]],Table2[[Item Code]:[Master Name]],8,0),"")</f>
        <v/>
      </c>
      <c r="M5012" s="41"/>
      <c r="N5012" s="66">
        <f>IFERROR(VLOOKUP(Table49[[#This Row],[ITEM CODE]],Table2[[#All],[Item Code]:[Unit Cost]],10,0),0)</f>
        <v>0</v>
      </c>
      <c r="O5012" s="134">
        <f>IFERROR(VLOOKUP(Table49[[#This Row],[ITEM CODE]],Table2[[#All],[Item Code]:[Unit Cost]],10,0),0)</f>
        <v>0</v>
      </c>
      <c r="P5012" s="56"/>
      <c r="Q5012" s="58"/>
      <c r="R5012" s="58">
        <f>Table49[[#This Row],[QUANTITY]]*Table49[[#This Row],[INV Prices]]</f>
        <v>0</v>
      </c>
      <c r="S5012" s="67"/>
      <c r="V5012" s="41"/>
      <c r="W5012" s="4" t="str">
        <f>IFERROR(VLOOKUP(Table49[[#This Row],[ITEM CODE]],Table2[[Item Code]:[Category ]],6,0),"")</f>
        <v/>
      </c>
      <c r="X5012" s="1" t="str">
        <f>IFERROR(VLOOKUP(Table49[[#This Row],[ITEM CODE]],Table2[[Item Code]:[Sub Category]],7,0),"")</f>
        <v/>
      </c>
      <c r="Y5012" s="68" t="str">
        <f>Table49[[#This Row],[PO Number]]&amp;COUNTIFS($E$5:E5012,E5012)</f>
        <v>0</v>
      </c>
    </row>
    <row r="5013" spans="1:25" ht="14.25" customHeight="1" x14ac:dyDescent="0.3">
      <c r="A5013" s="1" t="str">
        <f>IF(Table49[[#This Row],[ITEM NAME]]="","",ROW()-4)</f>
        <v/>
      </c>
      <c r="B5013" s="68"/>
      <c r="C5013" s="4" t="str">
        <f>IFERROR(VLOOKUP(B5013,Table14[],3,0),"")</f>
        <v/>
      </c>
      <c r="D5013" s="4" t="str">
        <f>IFERROR(VLOOKUP(B5013,Table14[],2,0),"")</f>
        <v/>
      </c>
      <c r="E5013" s="4"/>
      <c r="H5013" s="41" t="str">
        <f>IFERROR(VLOOKUP(Table49[[#This Row],[ITEM CODE]],Table2[[Item Code]:[Master Name]],2,0),"")</f>
        <v/>
      </c>
      <c r="I5013" s="41"/>
      <c r="J5013" s="65" t="str">
        <f>IFERROR(VLOOKUP(Table49[[#This Row],[ITEM CODE]],Table2[[Item Code]:[Master Name]],3,0),"")</f>
        <v/>
      </c>
      <c r="K5013" s="1" t="str">
        <f>IFERROR(VLOOKUP(Table49[[#This Row],[ITEM CODE]],Table2[[Item Code]:[Master Name]],9,0),"")</f>
        <v/>
      </c>
      <c r="L5013" s="1" t="str">
        <f>IFERROR(VLOOKUP(Table49[[#This Row],[ITEM CODE]],Table2[[Item Code]:[Master Name]],8,0),"")</f>
        <v/>
      </c>
      <c r="M5013" s="41"/>
      <c r="N5013" s="66">
        <f>IFERROR(VLOOKUP(Table49[[#This Row],[ITEM CODE]],Table2[[#All],[Item Code]:[Unit Cost]],10,0),0)</f>
        <v>0</v>
      </c>
      <c r="O5013" s="134">
        <f>IFERROR(VLOOKUP(Table49[[#This Row],[ITEM CODE]],Table2[[#All],[Item Code]:[Unit Cost]],10,0),0)</f>
        <v>0</v>
      </c>
      <c r="P5013" s="56"/>
      <c r="Q5013" s="58"/>
      <c r="R5013" s="58">
        <f>Table49[[#This Row],[QUANTITY]]*Table49[[#This Row],[INV Prices]]</f>
        <v>0</v>
      </c>
      <c r="S5013" s="67"/>
      <c r="V5013" s="41"/>
      <c r="W5013" s="4" t="str">
        <f>IFERROR(VLOOKUP(Table49[[#This Row],[ITEM CODE]],Table2[[Item Code]:[Category ]],6,0),"")</f>
        <v/>
      </c>
      <c r="X5013" s="1" t="str">
        <f>IFERROR(VLOOKUP(Table49[[#This Row],[ITEM CODE]],Table2[[Item Code]:[Sub Category]],7,0),"")</f>
        <v/>
      </c>
      <c r="Y5013" s="68" t="str">
        <f>Table49[[#This Row],[PO Number]]&amp;COUNTIFS($E$5:E5013,E5013)</f>
        <v>0</v>
      </c>
    </row>
    <row r="5014" spans="1:25" ht="14.25" customHeight="1" x14ac:dyDescent="0.3">
      <c r="A5014" s="1" t="str">
        <f>IF(Table49[[#This Row],[ITEM NAME]]="","",ROW()-4)</f>
        <v/>
      </c>
      <c r="B5014" s="68"/>
      <c r="C5014" s="4" t="str">
        <f>IFERROR(VLOOKUP(B5014,Table14[],3,0),"")</f>
        <v/>
      </c>
      <c r="D5014" s="4" t="str">
        <f>IFERROR(VLOOKUP(B5014,Table14[],2,0),"")</f>
        <v/>
      </c>
      <c r="E5014" s="4"/>
      <c r="H5014" s="41" t="str">
        <f>IFERROR(VLOOKUP(Table49[[#This Row],[ITEM CODE]],Table2[[Item Code]:[Master Name]],2,0),"")</f>
        <v/>
      </c>
      <c r="I5014" s="41"/>
      <c r="J5014" s="65" t="str">
        <f>IFERROR(VLOOKUP(Table49[[#This Row],[ITEM CODE]],Table2[[Item Code]:[Master Name]],3,0),"")</f>
        <v/>
      </c>
      <c r="K5014" s="1" t="str">
        <f>IFERROR(VLOOKUP(Table49[[#This Row],[ITEM CODE]],Table2[[Item Code]:[Master Name]],9,0),"")</f>
        <v/>
      </c>
      <c r="L5014" s="1" t="str">
        <f>IFERROR(VLOOKUP(Table49[[#This Row],[ITEM CODE]],Table2[[Item Code]:[Master Name]],8,0),"")</f>
        <v/>
      </c>
      <c r="M5014" s="41"/>
      <c r="N5014" s="66">
        <f>IFERROR(VLOOKUP(Table49[[#This Row],[ITEM CODE]],Table2[[#All],[Item Code]:[Unit Cost]],10,0),0)</f>
        <v>0</v>
      </c>
      <c r="O5014" s="134">
        <f>IFERROR(VLOOKUP(Table49[[#This Row],[ITEM CODE]],Table2[[#All],[Item Code]:[Unit Cost]],10,0),0)</f>
        <v>0</v>
      </c>
      <c r="P5014" s="56"/>
      <c r="Q5014" s="58"/>
      <c r="R5014" s="58">
        <f>Table49[[#This Row],[QUANTITY]]*Table49[[#This Row],[INV Prices]]</f>
        <v>0</v>
      </c>
      <c r="S5014" s="67"/>
      <c r="V5014" s="41"/>
      <c r="W5014" s="4" t="str">
        <f>IFERROR(VLOOKUP(Table49[[#This Row],[ITEM CODE]],Table2[[Item Code]:[Category ]],6,0),"")</f>
        <v/>
      </c>
      <c r="X5014" s="1" t="str">
        <f>IFERROR(VLOOKUP(Table49[[#This Row],[ITEM CODE]],Table2[[Item Code]:[Sub Category]],7,0),"")</f>
        <v/>
      </c>
      <c r="Y5014" s="68" t="str">
        <f>Table49[[#This Row],[PO Number]]&amp;COUNTIFS($E$5:E5014,E5014)</f>
        <v>0</v>
      </c>
    </row>
    <row r="5015" spans="1:25" ht="14.25" customHeight="1" x14ac:dyDescent="0.3">
      <c r="A5015" s="1" t="str">
        <f>IF(Table49[[#This Row],[ITEM NAME]]="","",ROW()-4)</f>
        <v/>
      </c>
      <c r="B5015" s="68"/>
      <c r="C5015" s="4" t="str">
        <f>IFERROR(VLOOKUP(B5015,Table14[],3,0),"")</f>
        <v/>
      </c>
      <c r="D5015" s="4" t="str">
        <f>IFERROR(VLOOKUP(B5015,Table14[],2,0),"")</f>
        <v/>
      </c>
      <c r="E5015" s="4"/>
      <c r="H5015" s="41" t="str">
        <f>IFERROR(VLOOKUP(Table49[[#This Row],[ITEM CODE]],Table2[[Item Code]:[Master Name]],2,0),"")</f>
        <v/>
      </c>
      <c r="I5015" s="41"/>
      <c r="J5015" s="65" t="str">
        <f>IFERROR(VLOOKUP(Table49[[#This Row],[ITEM CODE]],Table2[[Item Code]:[Master Name]],3,0),"")</f>
        <v/>
      </c>
      <c r="K5015" s="1" t="str">
        <f>IFERROR(VLOOKUP(Table49[[#This Row],[ITEM CODE]],Table2[[Item Code]:[Master Name]],9,0),"")</f>
        <v/>
      </c>
      <c r="L5015" s="1" t="str">
        <f>IFERROR(VLOOKUP(Table49[[#This Row],[ITEM CODE]],Table2[[Item Code]:[Master Name]],8,0),"")</f>
        <v/>
      </c>
      <c r="M5015" s="41"/>
      <c r="N5015" s="66">
        <f>IFERROR(VLOOKUP(Table49[[#This Row],[ITEM CODE]],Table2[[#All],[Item Code]:[Unit Cost]],10,0),0)</f>
        <v>0</v>
      </c>
      <c r="O5015" s="134">
        <f>IFERROR(VLOOKUP(Table49[[#This Row],[ITEM CODE]],Table2[[#All],[Item Code]:[Unit Cost]],10,0),0)</f>
        <v>0</v>
      </c>
      <c r="P5015" s="56"/>
      <c r="Q5015" s="58"/>
      <c r="R5015" s="58">
        <f>Table49[[#This Row],[QUANTITY]]*Table49[[#This Row],[INV Prices]]</f>
        <v>0</v>
      </c>
      <c r="S5015" s="67"/>
      <c r="V5015" s="41"/>
      <c r="W5015" s="4" t="str">
        <f>IFERROR(VLOOKUP(Table49[[#This Row],[ITEM CODE]],Table2[[Item Code]:[Category ]],6,0),"")</f>
        <v/>
      </c>
      <c r="X5015" s="1" t="str">
        <f>IFERROR(VLOOKUP(Table49[[#This Row],[ITEM CODE]],Table2[[Item Code]:[Sub Category]],7,0),"")</f>
        <v/>
      </c>
      <c r="Y5015" s="68" t="str">
        <f>Table49[[#This Row],[PO Number]]&amp;COUNTIFS($E$5:E5015,E5015)</f>
        <v>0</v>
      </c>
    </row>
    <row r="5016" spans="1:25" ht="14.25" customHeight="1" x14ac:dyDescent="0.3">
      <c r="A5016" s="1" t="str">
        <f>IF(Table49[[#This Row],[ITEM NAME]]="","",ROW()-4)</f>
        <v/>
      </c>
      <c r="B5016" s="68"/>
      <c r="C5016" s="4" t="str">
        <f>IFERROR(VLOOKUP(B5016,Table14[],3,0),"")</f>
        <v/>
      </c>
      <c r="D5016" s="4" t="str">
        <f>IFERROR(VLOOKUP(B5016,Table14[],2,0),"")</f>
        <v/>
      </c>
      <c r="E5016" s="4"/>
      <c r="H5016" s="41" t="str">
        <f>IFERROR(VLOOKUP(Table49[[#This Row],[ITEM CODE]],Table2[[Item Code]:[Master Name]],2,0),"")</f>
        <v/>
      </c>
      <c r="I5016" s="41"/>
      <c r="J5016" s="65" t="str">
        <f>IFERROR(VLOOKUP(Table49[[#This Row],[ITEM CODE]],Table2[[Item Code]:[Master Name]],3,0),"")</f>
        <v/>
      </c>
      <c r="K5016" s="1" t="str">
        <f>IFERROR(VLOOKUP(Table49[[#This Row],[ITEM CODE]],Table2[[Item Code]:[Master Name]],9,0),"")</f>
        <v/>
      </c>
      <c r="L5016" s="1" t="str">
        <f>IFERROR(VLOOKUP(Table49[[#This Row],[ITEM CODE]],Table2[[Item Code]:[Master Name]],8,0),"")</f>
        <v/>
      </c>
      <c r="M5016" s="41"/>
      <c r="N5016" s="66">
        <f>IFERROR(VLOOKUP(Table49[[#This Row],[ITEM CODE]],Table2[[#All],[Item Code]:[Unit Cost]],10,0),0)</f>
        <v>0</v>
      </c>
      <c r="O5016" s="134">
        <f>IFERROR(VLOOKUP(Table49[[#This Row],[ITEM CODE]],Table2[[#All],[Item Code]:[Unit Cost]],10,0),0)</f>
        <v>0</v>
      </c>
      <c r="P5016" s="56"/>
      <c r="Q5016" s="58"/>
      <c r="R5016" s="58">
        <f>Table49[[#This Row],[QUANTITY]]*Table49[[#This Row],[INV Prices]]</f>
        <v>0</v>
      </c>
      <c r="S5016" s="67"/>
      <c r="V5016" s="41"/>
      <c r="W5016" s="4" t="str">
        <f>IFERROR(VLOOKUP(Table49[[#This Row],[ITEM CODE]],Table2[[Item Code]:[Category ]],6,0),"")</f>
        <v/>
      </c>
      <c r="X5016" s="1" t="str">
        <f>IFERROR(VLOOKUP(Table49[[#This Row],[ITEM CODE]],Table2[[Item Code]:[Sub Category]],7,0),"")</f>
        <v/>
      </c>
      <c r="Y5016" s="68" t="str">
        <f>Table49[[#This Row],[PO Number]]&amp;COUNTIFS($E$5:E5016,E5016)</f>
        <v>0</v>
      </c>
    </row>
    <row r="5017" spans="1:25" ht="14.25" customHeight="1" x14ac:dyDescent="0.3">
      <c r="A5017" s="1" t="str">
        <f>IF(Table49[[#This Row],[ITEM NAME]]="","",ROW()-4)</f>
        <v/>
      </c>
      <c r="B5017" s="68"/>
      <c r="C5017" s="4" t="str">
        <f>IFERROR(VLOOKUP(B5017,Table14[],3,0),"")</f>
        <v/>
      </c>
      <c r="D5017" s="4" t="str">
        <f>IFERROR(VLOOKUP(B5017,Table14[],2,0),"")</f>
        <v/>
      </c>
      <c r="E5017" s="4"/>
      <c r="H5017" s="41" t="str">
        <f>IFERROR(VLOOKUP(Table49[[#This Row],[ITEM CODE]],Table2[[Item Code]:[Master Name]],2,0),"")</f>
        <v/>
      </c>
      <c r="I5017" s="41"/>
      <c r="J5017" s="65" t="str">
        <f>IFERROR(VLOOKUP(Table49[[#This Row],[ITEM CODE]],Table2[[Item Code]:[Master Name]],3,0),"")</f>
        <v/>
      </c>
      <c r="K5017" s="1" t="str">
        <f>IFERROR(VLOOKUP(Table49[[#This Row],[ITEM CODE]],Table2[[Item Code]:[Master Name]],9,0),"")</f>
        <v/>
      </c>
      <c r="L5017" s="1" t="str">
        <f>IFERROR(VLOOKUP(Table49[[#This Row],[ITEM CODE]],Table2[[Item Code]:[Master Name]],8,0),"")</f>
        <v/>
      </c>
      <c r="M5017" s="41"/>
      <c r="N5017" s="66">
        <f>IFERROR(VLOOKUP(Table49[[#This Row],[ITEM CODE]],Table2[[#All],[Item Code]:[Unit Cost]],10,0),0)</f>
        <v>0</v>
      </c>
      <c r="O5017" s="134">
        <f>IFERROR(VLOOKUP(Table49[[#This Row],[ITEM CODE]],Table2[[#All],[Item Code]:[Unit Cost]],10,0),0)</f>
        <v>0</v>
      </c>
      <c r="P5017" s="56"/>
      <c r="Q5017" s="58"/>
      <c r="R5017" s="58">
        <f>Table49[[#This Row],[QUANTITY]]*Table49[[#This Row],[INV Prices]]</f>
        <v>0</v>
      </c>
      <c r="S5017" s="67"/>
      <c r="V5017" s="41"/>
      <c r="W5017" s="4" t="str">
        <f>IFERROR(VLOOKUP(Table49[[#This Row],[ITEM CODE]],Table2[[Item Code]:[Category ]],6,0),"")</f>
        <v/>
      </c>
      <c r="X5017" s="1" t="str">
        <f>IFERROR(VLOOKUP(Table49[[#This Row],[ITEM CODE]],Table2[[Item Code]:[Sub Category]],7,0),"")</f>
        <v/>
      </c>
      <c r="Y5017" s="68" t="str">
        <f>Table49[[#This Row],[PO Number]]&amp;COUNTIFS($E$5:E5017,E5017)</f>
        <v>0</v>
      </c>
    </row>
    <row r="5018" spans="1:25" ht="14.25" customHeight="1" x14ac:dyDescent="0.3">
      <c r="A5018" s="1" t="str">
        <f>IF(Table49[[#This Row],[ITEM NAME]]="","",ROW()-4)</f>
        <v/>
      </c>
      <c r="B5018" s="68"/>
      <c r="C5018" s="4" t="str">
        <f>IFERROR(VLOOKUP(B5018,Table14[],3,0),"")</f>
        <v/>
      </c>
      <c r="D5018" s="4" t="str">
        <f>IFERROR(VLOOKUP(B5018,Table14[],2,0),"")</f>
        <v/>
      </c>
      <c r="E5018" s="4"/>
      <c r="H5018" s="41" t="str">
        <f>IFERROR(VLOOKUP(Table49[[#This Row],[ITEM CODE]],Table2[[Item Code]:[Master Name]],2,0),"")</f>
        <v/>
      </c>
      <c r="I5018" s="41"/>
      <c r="J5018" s="65" t="str">
        <f>IFERROR(VLOOKUP(Table49[[#This Row],[ITEM CODE]],Table2[[Item Code]:[Master Name]],3,0),"")</f>
        <v/>
      </c>
      <c r="K5018" s="1" t="str">
        <f>IFERROR(VLOOKUP(Table49[[#This Row],[ITEM CODE]],Table2[[Item Code]:[Master Name]],9,0),"")</f>
        <v/>
      </c>
      <c r="L5018" s="1" t="str">
        <f>IFERROR(VLOOKUP(Table49[[#This Row],[ITEM CODE]],Table2[[Item Code]:[Master Name]],8,0),"")</f>
        <v/>
      </c>
      <c r="M5018" s="41"/>
      <c r="N5018" s="66">
        <f>IFERROR(VLOOKUP(Table49[[#This Row],[ITEM CODE]],Table2[[#All],[Item Code]:[Unit Cost]],10,0),0)</f>
        <v>0</v>
      </c>
      <c r="O5018" s="134">
        <f>IFERROR(VLOOKUP(Table49[[#This Row],[ITEM CODE]],Table2[[#All],[Item Code]:[Unit Cost]],10,0),0)</f>
        <v>0</v>
      </c>
      <c r="P5018" s="56"/>
      <c r="Q5018" s="58"/>
      <c r="R5018" s="58">
        <f>Table49[[#This Row],[QUANTITY]]*Table49[[#This Row],[INV Prices]]</f>
        <v>0</v>
      </c>
      <c r="S5018" s="67"/>
      <c r="V5018" s="41"/>
      <c r="W5018" s="4" t="str">
        <f>IFERROR(VLOOKUP(Table49[[#This Row],[ITEM CODE]],Table2[[Item Code]:[Category ]],6,0),"")</f>
        <v/>
      </c>
      <c r="X5018" s="1" t="str">
        <f>IFERROR(VLOOKUP(Table49[[#This Row],[ITEM CODE]],Table2[[Item Code]:[Sub Category]],7,0),"")</f>
        <v/>
      </c>
      <c r="Y5018" s="68" t="str">
        <f>Table49[[#This Row],[PO Number]]&amp;COUNTIFS($E$5:E5018,E5018)</f>
        <v>0</v>
      </c>
    </row>
    <row r="5019" spans="1:25" ht="14.25" customHeight="1" x14ac:dyDescent="0.3">
      <c r="A5019" s="1" t="str">
        <f>IF(Table49[[#This Row],[ITEM NAME]]="","",ROW()-4)</f>
        <v/>
      </c>
      <c r="B5019" s="68"/>
      <c r="C5019" s="4" t="str">
        <f>IFERROR(VLOOKUP(B5019,Table14[],3,0),"")</f>
        <v/>
      </c>
      <c r="D5019" s="4" t="str">
        <f>IFERROR(VLOOKUP(B5019,Table14[],2,0),"")</f>
        <v/>
      </c>
      <c r="E5019" s="4"/>
      <c r="H5019" s="41" t="str">
        <f>IFERROR(VLOOKUP(Table49[[#This Row],[ITEM CODE]],Table2[[Item Code]:[Master Name]],2,0),"")</f>
        <v/>
      </c>
      <c r="I5019" s="41"/>
      <c r="J5019" s="65" t="str">
        <f>IFERROR(VLOOKUP(Table49[[#This Row],[ITEM CODE]],Table2[[Item Code]:[Master Name]],3,0),"")</f>
        <v/>
      </c>
      <c r="K5019" s="1" t="str">
        <f>IFERROR(VLOOKUP(Table49[[#This Row],[ITEM CODE]],Table2[[Item Code]:[Master Name]],9,0),"")</f>
        <v/>
      </c>
      <c r="L5019" s="1" t="str">
        <f>IFERROR(VLOOKUP(Table49[[#This Row],[ITEM CODE]],Table2[[Item Code]:[Master Name]],8,0),"")</f>
        <v/>
      </c>
      <c r="M5019" s="41"/>
      <c r="N5019" s="66">
        <f>IFERROR(VLOOKUP(Table49[[#This Row],[ITEM CODE]],Table2[[#All],[Item Code]:[Unit Cost]],10,0),0)</f>
        <v>0</v>
      </c>
      <c r="O5019" s="134">
        <f>IFERROR(VLOOKUP(Table49[[#This Row],[ITEM CODE]],Table2[[#All],[Item Code]:[Unit Cost]],10,0),0)</f>
        <v>0</v>
      </c>
      <c r="P5019" s="56"/>
      <c r="Q5019" s="58"/>
      <c r="R5019" s="58">
        <f>Table49[[#This Row],[QUANTITY]]*Table49[[#This Row],[INV Prices]]</f>
        <v>0</v>
      </c>
      <c r="S5019" s="67"/>
      <c r="V5019" s="41"/>
      <c r="W5019" s="4" t="str">
        <f>IFERROR(VLOOKUP(Table49[[#This Row],[ITEM CODE]],Table2[[Item Code]:[Category ]],6,0),"")</f>
        <v/>
      </c>
      <c r="X5019" s="1" t="str">
        <f>IFERROR(VLOOKUP(Table49[[#This Row],[ITEM CODE]],Table2[[Item Code]:[Sub Category]],7,0),"")</f>
        <v/>
      </c>
      <c r="Y5019" s="68" t="str">
        <f>Table49[[#This Row],[PO Number]]&amp;COUNTIFS($E$5:E5019,E5019)</f>
        <v>0</v>
      </c>
    </row>
    <row r="5020" spans="1:25" ht="14.25" customHeight="1" x14ac:dyDescent="0.3">
      <c r="A5020" s="1" t="str">
        <f>IF(Table49[[#This Row],[ITEM NAME]]="","",ROW()-4)</f>
        <v/>
      </c>
      <c r="B5020" s="68"/>
      <c r="C5020" s="4" t="str">
        <f>IFERROR(VLOOKUP(B5020,Table14[],3,0),"")</f>
        <v/>
      </c>
      <c r="D5020" s="4" t="str">
        <f>IFERROR(VLOOKUP(B5020,Table14[],2,0),"")</f>
        <v/>
      </c>
      <c r="E5020" s="4"/>
      <c r="H5020" s="41" t="str">
        <f>IFERROR(VLOOKUP(Table49[[#This Row],[ITEM CODE]],Table2[[Item Code]:[Master Name]],2,0),"")</f>
        <v/>
      </c>
      <c r="I5020" s="41"/>
      <c r="J5020" s="65" t="str">
        <f>IFERROR(VLOOKUP(Table49[[#This Row],[ITEM CODE]],Table2[[Item Code]:[Master Name]],3,0),"")</f>
        <v/>
      </c>
      <c r="K5020" s="1" t="str">
        <f>IFERROR(VLOOKUP(Table49[[#This Row],[ITEM CODE]],Table2[[Item Code]:[Master Name]],9,0),"")</f>
        <v/>
      </c>
      <c r="L5020" s="1" t="str">
        <f>IFERROR(VLOOKUP(Table49[[#This Row],[ITEM CODE]],Table2[[Item Code]:[Master Name]],8,0),"")</f>
        <v/>
      </c>
      <c r="M5020" s="41"/>
      <c r="N5020" s="66">
        <f>IFERROR(VLOOKUP(Table49[[#This Row],[ITEM CODE]],Table2[[#All],[Item Code]:[Unit Cost]],10,0),0)</f>
        <v>0</v>
      </c>
      <c r="O5020" s="134">
        <f>IFERROR(VLOOKUP(Table49[[#This Row],[ITEM CODE]],Table2[[#All],[Item Code]:[Unit Cost]],10,0),0)</f>
        <v>0</v>
      </c>
      <c r="P5020" s="56"/>
      <c r="Q5020" s="58"/>
      <c r="R5020" s="58">
        <f>Table49[[#This Row],[QUANTITY]]*Table49[[#This Row],[INV Prices]]</f>
        <v>0</v>
      </c>
      <c r="S5020" s="67"/>
      <c r="V5020" s="41"/>
      <c r="W5020" s="4" t="str">
        <f>IFERROR(VLOOKUP(Table49[[#This Row],[ITEM CODE]],Table2[[Item Code]:[Category ]],6,0),"")</f>
        <v/>
      </c>
      <c r="X5020" s="1" t="str">
        <f>IFERROR(VLOOKUP(Table49[[#This Row],[ITEM CODE]],Table2[[Item Code]:[Sub Category]],7,0),"")</f>
        <v/>
      </c>
      <c r="Y5020" s="68" t="str">
        <f>Table49[[#This Row],[PO Number]]&amp;COUNTIFS($E$5:E5020,E5020)</f>
        <v>0</v>
      </c>
    </row>
    <row r="5021" spans="1:25" ht="14.25" customHeight="1" x14ac:dyDescent="0.3">
      <c r="A5021" s="1" t="str">
        <f>IF(Table49[[#This Row],[ITEM NAME]]="","",ROW()-4)</f>
        <v/>
      </c>
      <c r="B5021" s="68"/>
      <c r="C5021" s="4" t="str">
        <f>IFERROR(VLOOKUP(B5021,Table14[],3,0),"")</f>
        <v/>
      </c>
      <c r="D5021" s="4" t="str">
        <f>IFERROR(VLOOKUP(B5021,Table14[],2,0),"")</f>
        <v/>
      </c>
      <c r="E5021" s="4"/>
      <c r="H5021" s="41" t="str">
        <f>IFERROR(VLOOKUP(Table49[[#This Row],[ITEM CODE]],Table2[[Item Code]:[Master Name]],2,0),"")</f>
        <v/>
      </c>
      <c r="I5021" s="41"/>
      <c r="J5021" s="65" t="str">
        <f>IFERROR(VLOOKUP(Table49[[#This Row],[ITEM CODE]],Table2[[Item Code]:[Master Name]],3,0),"")</f>
        <v/>
      </c>
      <c r="K5021" s="1" t="str">
        <f>IFERROR(VLOOKUP(Table49[[#This Row],[ITEM CODE]],Table2[[Item Code]:[Master Name]],9,0),"")</f>
        <v/>
      </c>
      <c r="L5021" s="1" t="str">
        <f>IFERROR(VLOOKUP(Table49[[#This Row],[ITEM CODE]],Table2[[Item Code]:[Master Name]],8,0),"")</f>
        <v/>
      </c>
      <c r="M5021" s="41"/>
      <c r="N5021" s="66">
        <f>IFERROR(VLOOKUP(Table49[[#This Row],[ITEM CODE]],Table2[[#All],[Item Code]:[Unit Cost]],10,0),0)</f>
        <v>0</v>
      </c>
      <c r="O5021" s="134">
        <f>IFERROR(VLOOKUP(Table49[[#This Row],[ITEM CODE]],Table2[[#All],[Item Code]:[Unit Cost]],10,0),0)</f>
        <v>0</v>
      </c>
      <c r="P5021" s="56"/>
      <c r="Q5021" s="58"/>
      <c r="R5021" s="58">
        <f>Table49[[#This Row],[QUANTITY]]*Table49[[#This Row],[INV Prices]]</f>
        <v>0</v>
      </c>
      <c r="S5021" s="67"/>
      <c r="V5021" s="41"/>
      <c r="W5021" s="4" t="str">
        <f>IFERROR(VLOOKUP(Table49[[#This Row],[ITEM CODE]],Table2[[Item Code]:[Category ]],6,0),"")</f>
        <v/>
      </c>
      <c r="X5021" s="1" t="str">
        <f>IFERROR(VLOOKUP(Table49[[#This Row],[ITEM CODE]],Table2[[Item Code]:[Sub Category]],7,0),"")</f>
        <v/>
      </c>
      <c r="Y5021" s="68" t="str">
        <f>Table49[[#This Row],[PO Number]]&amp;COUNTIFS($E$5:E5021,E5021)</f>
        <v>0</v>
      </c>
    </row>
    <row r="5022" spans="1:25" ht="14.25" customHeight="1" x14ac:dyDescent="0.3">
      <c r="A5022" s="1" t="str">
        <f>IF(Table49[[#This Row],[ITEM NAME]]="","",ROW()-4)</f>
        <v/>
      </c>
      <c r="B5022" s="68"/>
      <c r="C5022" s="4" t="str">
        <f>IFERROR(VLOOKUP(B5022,Table14[],3,0),"")</f>
        <v/>
      </c>
      <c r="D5022" s="4" t="str">
        <f>IFERROR(VLOOKUP(B5022,Table14[],2,0),"")</f>
        <v/>
      </c>
      <c r="E5022" s="4"/>
      <c r="H5022" s="41" t="str">
        <f>IFERROR(VLOOKUP(Table49[[#This Row],[ITEM CODE]],Table2[[Item Code]:[Master Name]],2,0),"")</f>
        <v/>
      </c>
      <c r="I5022" s="41"/>
      <c r="J5022" s="65" t="str">
        <f>IFERROR(VLOOKUP(Table49[[#This Row],[ITEM CODE]],Table2[[Item Code]:[Master Name]],3,0),"")</f>
        <v/>
      </c>
      <c r="K5022" s="1" t="str">
        <f>IFERROR(VLOOKUP(Table49[[#This Row],[ITEM CODE]],Table2[[Item Code]:[Master Name]],9,0),"")</f>
        <v/>
      </c>
      <c r="L5022" s="1" t="str">
        <f>IFERROR(VLOOKUP(Table49[[#This Row],[ITEM CODE]],Table2[[Item Code]:[Master Name]],8,0),"")</f>
        <v/>
      </c>
      <c r="M5022" s="41"/>
      <c r="N5022" s="66">
        <f>IFERROR(VLOOKUP(Table49[[#This Row],[ITEM CODE]],Table2[[#All],[Item Code]:[Unit Cost]],10,0),0)</f>
        <v>0</v>
      </c>
      <c r="O5022" s="134">
        <f>IFERROR(VLOOKUP(Table49[[#This Row],[ITEM CODE]],Table2[[#All],[Item Code]:[Unit Cost]],10,0),0)</f>
        <v>0</v>
      </c>
      <c r="P5022" s="56"/>
      <c r="Q5022" s="58"/>
      <c r="R5022" s="58">
        <f>Table49[[#This Row],[QUANTITY]]*Table49[[#This Row],[INV Prices]]</f>
        <v>0</v>
      </c>
      <c r="S5022" s="67"/>
      <c r="V5022" s="41"/>
      <c r="W5022" s="4" t="str">
        <f>IFERROR(VLOOKUP(Table49[[#This Row],[ITEM CODE]],Table2[[Item Code]:[Category ]],6,0),"")</f>
        <v/>
      </c>
      <c r="X5022" s="1" t="str">
        <f>IFERROR(VLOOKUP(Table49[[#This Row],[ITEM CODE]],Table2[[Item Code]:[Sub Category]],7,0),"")</f>
        <v/>
      </c>
      <c r="Y5022" s="68" t="str">
        <f>Table49[[#This Row],[PO Number]]&amp;COUNTIFS($E$5:E5022,E5022)</f>
        <v>0</v>
      </c>
    </row>
    <row r="5023" spans="1:25" ht="14.25" customHeight="1" x14ac:dyDescent="0.3">
      <c r="A5023" s="1" t="str">
        <f>IF(Table49[[#This Row],[ITEM NAME]]="","",ROW()-4)</f>
        <v/>
      </c>
      <c r="B5023" s="68"/>
      <c r="C5023" s="4" t="str">
        <f>IFERROR(VLOOKUP(B5023,Table14[],3,0),"")</f>
        <v/>
      </c>
      <c r="D5023" s="4" t="str">
        <f>IFERROR(VLOOKUP(B5023,Table14[],2,0),"")</f>
        <v/>
      </c>
      <c r="E5023" s="4"/>
      <c r="H5023" s="41" t="str">
        <f>IFERROR(VLOOKUP(Table49[[#This Row],[ITEM CODE]],Table2[[Item Code]:[Master Name]],2,0),"")</f>
        <v/>
      </c>
      <c r="I5023" s="41"/>
      <c r="J5023" s="65" t="str">
        <f>IFERROR(VLOOKUP(Table49[[#This Row],[ITEM CODE]],Table2[[Item Code]:[Master Name]],3,0),"")</f>
        <v/>
      </c>
      <c r="K5023" s="1" t="str">
        <f>IFERROR(VLOOKUP(Table49[[#This Row],[ITEM CODE]],Table2[[Item Code]:[Master Name]],9,0),"")</f>
        <v/>
      </c>
      <c r="L5023" s="1" t="str">
        <f>IFERROR(VLOOKUP(Table49[[#This Row],[ITEM CODE]],Table2[[Item Code]:[Master Name]],8,0),"")</f>
        <v/>
      </c>
      <c r="M5023" s="41"/>
      <c r="N5023" s="66">
        <f>IFERROR(VLOOKUP(Table49[[#This Row],[ITEM CODE]],Table2[[#All],[Item Code]:[Unit Cost]],10,0),0)</f>
        <v>0</v>
      </c>
      <c r="O5023" s="134">
        <f>IFERROR(VLOOKUP(Table49[[#This Row],[ITEM CODE]],Table2[[#All],[Item Code]:[Unit Cost]],10,0),0)</f>
        <v>0</v>
      </c>
      <c r="P5023" s="56"/>
      <c r="Q5023" s="58"/>
      <c r="R5023" s="58">
        <f>Table49[[#This Row],[QUANTITY]]*Table49[[#This Row],[INV Prices]]</f>
        <v>0</v>
      </c>
      <c r="S5023" s="67"/>
      <c r="V5023" s="41"/>
      <c r="W5023" s="4" t="str">
        <f>IFERROR(VLOOKUP(Table49[[#This Row],[ITEM CODE]],Table2[[Item Code]:[Category ]],6,0),"")</f>
        <v/>
      </c>
      <c r="X5023" s="1" t="str">
        <f>IFERROR(VLOOKUP(Table49[[#This Row],[ITEM CODE]],Table2[[Item Code]:[Sub Category]],7,0),"")</f>
        <v/>
      </c>
      <c r="Y5023" s="68" t="str">
        <f>Table49[[#This Row],[PO Number]]&amp;COUNTIFS($E$5:E5023,E5023)</f>
        <v>0</v>
      </c>
    </row>
    <row r="5024" spans="1:25" ht="14.25" customHeight="1" x14ac:dyDescent="0.3">
      <c r="A5024" s="1" t="str">
        <f>IF(Table49[[#This Row],[ITEM NAME]]="","",ROW()-4)</f>
        <v/>
      </c>
      <c r="B5024" s="68"/>
      <c r="C5024" s="4" t="str">
        <f>IFERROR(VLOOKUP(B5024,Table14[],3,0),"")</f>
        <v/>
      </c>
      <c r="D5024" s="4" t="str">
        <f>IFERROR(VLOOKUP(B5024,Table14[],2,0),"")</f>
        <v/>
      </c>
      <c r="E5024" s="4"/>
      <c r="H5024" s="41" t="str">
        <f>IFERROR(VLOOKUP(Table49[[#This Row],[ITEM CODE]],Table2[[Item Code]:[Master Name]],2,0),"")</f>
        <v/>
      </c>
      <c r="I5024" s="41"/>
      <c r="J5024" s="65" t="str">
        <f>IFERROR(VLOOKUP(Table49[[#This Row],[ITEM CODE]],Table2[[Item Code]:[Master Name]],3,0),"")</f>
        <v/>
      </c>
      <c r="K5024" s="1" t="str">
        <f>IFERROR(VLOOKUP(Table49[[#This Row],[ITEM CODE]],Table2[[Item Code]:[Master Name]],9,0),"")</f>
        <v/>
      </c>
      <c r="L5024" s="1" t="str">
        <f>IFERROR(VLOOKUP(Table49[[#This Row],[ITEM CODE]],Table2[[Item Code]:[Master Name]],8,0),"")</f>
        <v/>
      </c>
      <c r="M5024" s="41"/>
      <c r="N5024" s="66">
        <f>IFERROR(VLOOKUP(Table49[[#This Row],[ITEM CODE]],Table2[[#All],[Item Code]:[Unit Cost]],10,0),0)</f>
        <v>0</v>
      </c>
      <c r="O5024" s="134">
        <f>IFERROR(VLOOKUP(Table49[[#This Row],[ITEM CODE]],Table2[[#All],[Item Code]:[Unit Cost]],10,0),0)</f>
        <v>0</v>
      </c>
      <c r="P5024" s="56"/>
      <c r="Q5024" s="58"/>
      <c r="R5024" s="58">
        <f>Table49[[#This Row],[QUANTITY]]*Table49[[#This Row],[INV Prices]]</f>
        <v>0</v>
      </c>
      <c r="S5024" s="67"/>
      <c r="V5024" s="41"/>
      <c r="W5024" s="4" t="str">
        <f>IFERROR(VLOOKUP(Table49[[#This Row],[ITEM CODE]],Table2[[Item Code]:[Category ]],6,0),"")</f>
        <v/>
      </c>
      <c r="X5024" s="1" t="str">
        <f>IFERROR(VLOOKUP(Table49[[#This Row],[ITEM CODE]],Table2[[Item Code]:[Sub Category]],7,0),"")</f>
        <v/>
      </c>
      <c r="Y5024" s="68" t="str">
        <f>Table49[[#This Row],[PO Number]]&amp;COUNTIFS($E$5:E5024,E5024)</f>
        <v>0</v>
      </c>
    </row>
    <row r="5025" spans="1:25" ht="14.25" customHeight="1" x14ac:dyDescent="0.3">
      <c r="A5025" s="1" t="str">
        <f>IF(Table49[[#This Row],[ITEM NAME]]="","",ROW()-4)</f>
        <v/>
      </c>
      <c r="B5025" s="68"/>
      <c r="C5025" s="4" t="str">
        <f>IFERROR(VLOOKUP(B5025,Table14[],3,0),"")</f>
        <v/>
      </c>
      <c r="D5025" s="4" t="str">
        <f>IFERROR(VLOOKUP(B5025,Table14[],2,0),"")</f>
        <v/>
      </c>
      <c r="E5025" s="4"/>
      <c r="H5025" s="41" t="str">
        <f>IFERROR(VLOOKUP(Table49[[#This Row],[ITEM CODE]],Table2[[Item Code]:[Master Name]],2,0),"")</f>
        <v/>
      </c>
      <c r="I5025" s="41"/>
      <c r="J5025" s="65" t="str">
        <f>IFERROR(VLOOKUP(Table49[[#This Row],[ITEM CODE]],Table2[[Item Code]:[Master Name]],3,0),"")</f>
        <v/>
      </c>
      <c r="K5025" s="1" t="str">
        <f>IFERROR(VLOOKUP(Table49[[#This Row],[ITEM CODE]],Table2[[Item Code]:[Master Name]],9,0),"")</f>
        <v/>
      </c>
      <c r="L5025" s="1" t="str">
        <f>IFERROR(VLOOKUP(Table49[[#This Row],[ITEM CODE]],Table2[[Item Code]:[Master Name]],8,0),"")</f>
        <v/>
      </c>
      <c r="M5025" s="41"/>
      <c r="N5025" s="66">
        <f>IFERROR(VLOOKUP(Table49[[#This Row],[ITEM CODE]],Table2[[#All],[Item Code]:[Unit Cost]],10,0),0)</f>
        <v>0</v>
      </c>
      <c r="O5025" s="134">
        <f>IFERROR(VLOOKUP(Table49[[#This Row],[ITEM CODE]],Table2[[#All],[Item Code]:[Unit Cost]],10,0),0)</f>
        <v>0</v>
      </c>
      <c r="P5025" s="56"/>
      <c r="Q5025" s="58"/>
      <c r="R5025" s="58">
        <f>Table49[[#This Row],[QUANTITY]]*Table49[[#This Row],[INV Prices]]</f>
        <v>0</v>
      </c>
      <c r="S5025" s="67"/>
      <c r="V5025" s="41"/>
      <c r="W5025" s="4" t="str">
        <f>IFERROR(VLOOKUP(Table49[[#This Row],[ITEM CODE]],Table2[[Item Code]:[Category ]],6,0),"")</f>
        <v/>
      </c>
      <c r="X5025" s="1" t="str">
        <f>IFERROR(VLOOKUP(Table49[[#This Row],[ITEM CODE]],Table2[[Item Code]:[Sub Category]],7,0),"")</f>
        <v/>
      </c>
      <c r="Y5025" s="68" t="str">
        <f>Table49[[#This Row],[PO Number]]&amp;COUNTIFS($E$5:E5025,E5025)</f>
        <v>0</v>
      </c>
    </row>
    <row r="5026" spans="1:25" ht="14.25" customHeight="1" x14ac:dyDescent="0.3">
      <c r="A5026" s="1" t="str">
        <f>IF(Table49[[#This Row],[ITEM NAME]]="","",ROW()-4)</f>
        <v/>
      </c>
      <c r="B5026" s="68"/>
      <c r="C5026" s="4" t="str">
        <f>IFERROR(VLOOKUP(B5026,Table14[],3,0),"")</f>
        <v/>
      </c>
      <c r="D5026" s="4" t="str">
        <f>IFERROR(VLOOKUP(B5026,Table14[],2,0),"")</f>
        <v/>
      </c>
      <c r="E5026" s="4"/>
      <c r="H5026" s="41" t="str">
        <f>IFERROR(VLOOKUP(Table49[[#This Row],[ITEM CODE]],Table2[[Item Code]:[Master Name]],2,0),"")</f>
        <v/>
      </c>
      <c r="I5026" s="41"/>
      <c r="J5026" s="65" t="str">
        <f>IFERROR(VLOOKUP(Table49[[#This Row],[ITEM CODE]],Table2[[Item Code]:[Master Name]],3,0),"")</f>
        <v/>
      </c>
      <c r="K5026" s="1" t="str">
        <f>IFERROR(VLOOKUP(Table49[[#This Row],[ITEM CODE]],Table2[[Item Code]:[Master Name]],9,0),"")</f>
        <v/>
      </c>
      <c r="L5026" s="1" t="str">
        <f>IFERROR(VLOOKUP(Table49[[#This Row],[ITEM CODE]],Table2[[Item Code]:[Master Name]],8,0),"")</f>
        <v/>
      </c>
      <c r="M5026" s="41"/>
      <c r="N5026" s="66">
        <f>IFERROR(VLOOKUP(Table49[[#This Row],[ITEM CODE]],Table2[[#All],[Item Code]:[Unit Cost]],10,0),0)</f>
        <v>0</v>
      </c>
      <c r="O5026" s="134">
        <f>IFERROR(VLOOKUP(Table49[[#This Row],[ITEM CODE]],Table2[[#All],[Item Code]:[Unit Cost]],10,0),0)</f>
        <v>0</v>
      </c>
      <c r="P5026" s="56"/>
      <c r="Q5026" s="58"/>
      <c r="R5026" s="58">
        <f>Table49[[#This Row],[QUANTITY]]*Table49[[#This Row],[INV Prices]]</f>
        <v>0</v>
      </c>
      <c r="S5026" s="67"/>
      <c r="V5026" s="41"/>
      <c r="W5026" s="4" t="str">
        <f>IFERROR(VLOOKUP(Table49[[#This Row],[ITEM CODE]],Table2[[Item Code]:[Category ]],6,0),"")</f>
        <v/>
      </c>
      <c r="X5026" s="1" t="str">
        <f>IFERROR(VLOOKUP(Table49[[#This Row],[ITEM CODE]],Table2[[Item Code]:[Sub Category]],7,0),"")</f>
        <v/>
      </c>
      <c r="Y5026" s="68" t="str">
        <f>Table49[[#This Row],[PO Number]]&amp;COUNTIFS($E$5:E5026,E5026)</f>
        <v>0</v>
      </c>
    </row>
    <row r="5027" spans="1:25" ht="14.25" customHeight="1" x14ac:dyDescent="0.3">
      <c r="A5027" s="1" t="str">
        <f>IF(Table49[[#This Row],[ITEM NAME]]="","",ROW()-4)</f>
        <v/>
      </c>
      <c r="B5027" s="68"/>
      <c r="C5027" s="4" t="str">
        <f>IFERROR(VLOOKUP(B5027,Table14[],3,0),"")</f>
        <v/>
      </c>
      <c r="D5027" s="4" t="str">
        <f>IFERROR(VLOOKUP(B5027,Table14[],2,0),"")</f>
        <v/>
      </c>
      <c r="E5027" s="4"/>
      <c r="H5027" s="41" t="str">
        <f>IFERROR(VLOOKUP(Table49[[#This Row],[ITEM CODE]],Table2[[Item Code]:[Master Name]],2,0),"")</f>
        <v/>
      </c>
      <c r="I5027" s="41"/>
      <c r="J5027" s="65" t="str">
        <f>IFERROR(VLOOKUP(Table49[[#This Row],[ITEM CODE]],Table2[[Item Code]:[Master Name]],3,0),"")</f>
        <v/>
      </c>
      <c r="K5027" s="1" t="str">
        <f>IFERROR(VLOOKUP(Table49[[#This Row],[ITEM CODE]],Table2[[Item Code]:[Master Name]],9,0),"")</f>
        <v/>
      </c>
      <c r="L5027" s="1" t="str">
        <f>IFERROR(VLOOKUP(Table49[[#This Row],[ITEM CODE]],Table2[[Item Code]:[Master Name]],8,0),"")</f>
        <v/>
      </c>
      <c r="M5027" s="41"/>
      <c r="N5027" s="66">
        <f>IFERROR(VLOOKUP(Table49[[#This Row],[ITEM CODE]],Table2[[#All],[Item Code]:[Unit Cost]],10,0),0)</f>
        <v>0</v>
      </c>
      <c r="O5027" s="134">
        <f>IFERROR(VLOOKUP(Table49[[#This Row],[ITEM CODE]],Table2[[#All],[Item Code]:[Unit Cost]],10,0),0)</f>
        <v>0</v>
      </c>
      <c r="P5027" s="56"/>
      <c r="Q5027" s="58"/>
      <c r="R5027" s="58">
        <f>Table49[[#This Row],[QUANTITY]]*Table49[[#This Row],[INV Prices]]</f>
        <v>0</v>
      </c>
      <c r="S5027" s="67"/>
      <c r="V5027" s="41"/>
      <c r="W5027" s="4" t="str">
        <f>IFERROR(VLOOKUP(Table49[[#This Row],[ITEM CODE]],Table2[[Item Code]:[Category ]],6,0),"")</f>
        <v/>
      </c>
      <c r="X5027" s="1" t="str">
        <f>IFERROR(VLOOKUP(Table49[[#This Row],[ITEM CODE]],Table2[[Item Code]:[Sub Category]],7,0),"")</f>
        <v/>
      </c>
      <c r="Y5027" s="68" t="str">
        <f>Table49[[#This Row],[PO Number]]&amp;COUNTIFS($E$5:E5027,E5027)</f>
        <v>0</v>
      </c>
    </row>
    <row r="5028" spans="1:25" ht="14.25" customHeight="1" x14ac:dyDescent="0.3">
      <c r="A5028" s="1" t="str">
        <f>IF(Table49[[#This Row],[ITEM NAME]]="","",ROW()-4)</f>
        <v/>
      </c>
      <c r="B5028" s="68"/>
      <c r="C5028" s="4" t="str">
        <f>IFERROR(VLOOKUP(B5028,Table14[],3,0),"")</f>
        <v/>
      </c>
      <c r="D5028" s="4" t="str">
        <f>IFERROR(VLOOKUP(B5028,Table14[],2,0),"")</f>
        <v/>
      </c>
      <c r="E5028" s="4"/>
      <c r="H5028" s="41" t="str">
        <f>IFERROR(VLOOKUP(Table49[[#This Row],[ITEM CODE]],Table2[[Item Code]:[Master Name]],2,0),"")</f>
        <v/>
      </c>
      <c r="I5028" s="41"/>
      <c r="J5028" s="65" t="str">
        <f>IFERROR(VLOOKUP(Table49[[#This Row],[ITEM CODE]],Table2[[Item Code]:[Master Name]],3,0),"")</f>
        <v/>
      </c>
      <c r="K5028" s="1" t="str">
        <f>IFERROR(VLOOKUP(Table49[[#This Row],[ITEM CODE]],Table2[[Item Code]:[Master Name]],9,0),"")</f>
        <v/>
      </c>
      <c r="L5028" s="1" t="str">
        <f>IFERROR(VLOOKUP(Table49[[#This Row],[ITEM CODE]],Table2[[Item Code]:[Master Name]],8,0),"")</f>
        <v/>
      </c>
      <c r="M5028" s="41"/>
      <c r="N5028" s="66">
        <f>IFERROR(VLOOKUP(Table49[[#This Row],[ITEM CODE]],Table2[[#All],[Item Code]:[Unit Cost]],10,0),0)</f>
        <v>0</v>
      </c>
      <c r="O5028" s="134">
        <f>IFERROR(VLOOKUP(Table49[[#This Row],[ITEM CODE]],Table2[[#All],[Item Code]:[Unit Cost]],10,0),0)</f>
        <v>0</v>
      </c>
      <c r="P5028" s="56"/>
      <c r="Q5028" s="58"/>
      <c r="R5028" s="58">
        <f>Table49[[#This Row],[QUANTITY]]*Table49[[#This Row],[INV Prices]]</f>
        <v>0</v>
      </c>
      <c r="S5028" s="67"/>
      <c r="V5028" s="41"/>
      <c r="W5028" s="4" t="str">
        <f>IFERROR(VLOOKUP(Table49[[#This Row],[ITEM CODE]],Table2[[Item Code]:[Category ]],6,0),"")</f>
        <v/>
      </c>
      <c r="X5028" s="1" t="str">
        <f>IFERROR(VLOOKUP(Table49[[#This Row],[ITEM CODE]],Table2[[Item Code]:[Sub Category]],7,0),"")</f>
        <v/>
      </c>
      <c r="Y5028" s="68" t="str">
        <f>Table49[[#This Row],[PO Number]]&amp;COUNTIFS($E$5:E5028,E5028)</f>
        <v>0</v>
      </c>
    </row>
    <row r="5029" spans="1:25" ht="14.25" customHeight="1" x14ac:dyDescent="0.3">
      <c r="A5029" s="1" t="str">
        <f>IF(Table49[[#This Row],[ITEM NAME]]="","",ROW()-4)</f>
        <v/>
      </c>
      <c r="B5029" s="68"/>
      <c r="C5029" s="4" t="str">
        <f>IFERROR(VLOOKUP(B5029,Table14[],3,0),"")</f>
        <v/>
      </c>
      <c r="D5029" s="4" t="str">
        <f>IFERROR(VLOOKUP(B5029,Table14[],2,0),"")</f>
        <v/>
      </c>
      <c r="E5029" s="4"/>
      <c r="H5029" s="41" t="str">
        <f>IFERROR(VLOOKUP(Table49[[#This Row],[ITEM CODE]],Table2[[Item Code]:[Master Name]],2,0),"")</f>
        <v/>
      </c>
      <c r="I5029" s="41"/>
      <c r="J5029" s="65" t="str">
        <f>IFERROR(VLOOKUP(Table49[[#This Row],[ITEM CODE]],Table2[[Item Code]:[Master Name]],3,0),"")</f>
        <v/>
      </c>
      <c r="K5029" s="1" t="str">
        <f>IFERROR(VLOOKUP(Table49[[#This Row],[ITEM CODE]],Table2[[Item Code]:[Master Name]],9,0),"")</f>
        <v/>
      </c>
      <c r="L5029" s="1" t="str">
        <f>IFERROR(VLOOKUP(Table49[[#This Row],[ITEM CODE]],Table2[[Item Code]:[Master Name]],8,0),"")</f>
        <v/>
      </c>
      <c r="M5029" s="41"/>
      <c r="N5029" s="66">
        <f>IFERROR(VLOOKUP(Table49[[#This Row],[ITEM CODE]],Table2[[#All],[Item Code]:[Unit Cost]],10,0),0)</f>
        <v>0</v>
      </c>
      <c r="O5029" s="134">
        <f>IFERROR(VLOOKUP(Table49[[#This Row],[ITEM CODE]],Table2[[#All],[Item Code]:[Unit Cost]],10,0),0)</f>
        <v>0</v>
      </c>
      <c r="P5029" s="56"/>
      <c r="Q5029" s="58"/>
      <c r="R5029" s="58">
        <f>Table49[[#This Row],[QUANTITY]]*Table49[[#This Row],[INV Prices]]</f>
        <v>0</v>
      </c>
      <c r="S5029" s="67"/>
      <c r="V5029" s="41"/>
      <c r="W5029" s="4" t="str">
        <f>IFERROR(VLOOKUP(Table49[[#This Row],[ITEM CODE]],Table2[[Item Code]:[Category ]],6,0),"")</f>
        <v/>
      </c>
      <c r="X5029" s="1" t="str">
        <f>IFERROR(VLOOKUP(Table49[[#This Row],[ITEM CODE]],Table2[[Item Code]:[Sub Category]],7,0),"")</f>
        <v/>
      </c>
      <c r="Y5029" s="68" t="str">
        <f>Table49[[#This Row],[PO Number]]&amp;COUNTIFS($E$5:E5029,E5029)</f>
        <v>0</v>
      </c>
    </row>
    <row r="5030" spans="1:25" ht="14.25" customHeight="1" x14ac:dyDescent="0.3">
      <c r="A5030" s="1" t="str">
        <f>IF(Table49[[#This Row],[ITEM NAME]]="","",ROW()-4)</f>
        <v/>
      </c>
      <c r="B5030" s="68"/>
      <c r="C5030" s="4" t="str">
        <f>IFERROR(VLOOKUP(B5030,Table14[],3,0),"")</f>
        <v/>
      </c>
      <c r="D5030" s="4" t="str">
        <f>IFERROR(VLOOKUP(B5030,Table14[],2,0),"")</f>
        <v/>
      </c>
      <c r="E5030" s="4"/>
      <c r="H5030" s="41" t="str">
        <f>IFERROR(VLOOKUP(Table49[[#This Row],[ITEM CODE]],Table2[[Item Code]:[Master Name]],2,0),"")</f>
        <v/>
      </c>
      <c r="I5030" s="41"/>
      <c r="J5030" s="65" t="str">
        <f>IFERROR(VLOOKUP(Table49[[#This Row],[ITEM CODE]],Table2[[Item Code]:[Master Name]],3,0),"")</f>
        <v/>
      </c>
      <c r="K5030" s="1" t="str">
        <f>IFERROR(VLOOKUP(Table49[[#This Row],[ITEM CODE]],Table2[[Item Code]:[Master Name]],9,0),"")</f>
        <v/>
      </c>
      <c r="L5030" s="1" t="str">
        <f>IFERROR(VLOOKUP(Table49[[#This Row],[ITEM CODE]],Table2[[Item Code]:[Master Name]],8,0),"")</f>
        <v/>
      </c>
      <c r="M5030" s="41"/>
      <c r="N5030" s="66">
        <f>IFERROR(VLOOKUP(Table49[[#This Row],[ITEM CODE]],Table2[[#All],[Item Code]:[Unit Cost]],10,0),0)</f>
        <v>0</v>
      </c>
      <c r="O5030" s="134">
        <f>IFERROR(VLOOKUP(Table49[[#This Row],[ITEM CODE]],Table2[[#All],[Item Code]:[Unit Cost]],10,0),0)</f>
        <v>0</v>
      </c>
      <c r="P5030" s="56"/>
      <c r="Q5030" s="58"/>
      <c r="R5030" s="58">
        <f>Table49[[#This Row],[QUANTITY]]*Table49[[#This Row],[INV Prices]]</f>
        <v>0</v>
      </c>
      <c r="S5030" s="67"/>
      <c r="V5030" s="41"/>
      <c r="W5030" s="4" t="str">
        <f>IFERROR(VLOOKUP(Table49[[#This Row],[ITEM CODE]],Table2[[Item Code]:[Category ]],6,0),"")</f>
        <v/>
      </c>
      <c r="X5030" s="1" t="str">
        <f>IFERROR(VLOOKUP(Table49[[#This Row],[ITEM CODE]],Table2[[Item Code]:[Sub Category]],7,0),"")</f>
        <v/>
      </c>
      <c r="Y5030" s="68" t="str">
        <f>Table49[[#This Row],[PO Number]]&amp;COUNTIFS($E$5:E5030,E5030)</f>
        <v>0</v>
      </c>
    </row>
    <row r="5031" spans="1:25" ht="14.25" customHeight="1" x14ac:dyDescent="0.3">
      <c r="A5031" s="1" t="str">
        <f>IF(Table49[[#This Row],[ITEM NAME]]="","",ROW()-4)</f>
        <v/>
      </c>
      <c r="B5031" s="68"/>
      <c r="C5031" s="4" t="str">
        <f>IFERROR(VLOOKUP(B5031,Table14[],3,0),"")</f>
        <v/>
      </c>
      <c r="D5031" s="4" t="str">
        <f>IFERROR(VLOOKUP(B5031,Table14[],2,0),"")</f>
        <v/>
      </c>
      <c r="E5031" s="4"/>
      <c r="H5031" s="41" t="str">
        <f>IFERROR(VLOOKUP(Table49[[#This Row],[ITEM CODE]],Table2[[Item Code]:[Master Name]],2,0),"")</f>
        <v/>
      </c>
      <c r="I5031" s="41"/>
      <c r="J5031" s="65" t="str">
        <f>IFERROR(VLOOKUP(Table49[[#This Row],[ITEM CODE]],Table2[[Item Code]:[Master Name]],3,0),"")</f>
        <v/>
      </c>
      <c r="K5031" s="1" t="str">
        <f>IFERROR(VLOOKUP(Table49[[#This Row],[ITEM CODE]],Table2[[Item Code]:[Master Name]],9,0),"")</f>
        <v/>
      </c>
      <c r="L5031" s="1" t="str">
        <f>IFERROR(VLOOKUP(Table49[[#This Row],[ITEM CODE]],Table2[[Item Code]:[Master Name]],8,0),"")</f>
        <v/>
      </c>
      <c r="M5031" s="41"/>
      <c r="N5031" s="66">
        <f>IFERROR(VLOOKUP(Table49[[#This Row],[ITEM CODE]],Table2[[#All],[Item Code]:[Unit Cost]],10,0),0)</f>
        <v>0</v>
      </c>
      <c r="O5031" s="134">
        <f>IFERROR(VLOOKUP(Table49[[#This Row],[ITEM CODE]],Table2[[#All],[Item Code]:[Unit Cost]],10,0),0)</f>
        <v>0</v>
      </c>
      <c r="P5031" s="56"/>
      <c r="Q5031" s="58"/>
      <c r="R5031" s="58">
        <f>Table49[[#This Row],[QUANTITY]]*Table49[[#This Row],[INV Prices]]</f>
        <v>0</v>
      </c>
      <c r="S5031" s="67"/>
      <c r="V5031" s="41"/>
      <c r="W5031" s="4" t="str">
        <f>IFERROR(VLOOKUP(Table49[[#This Row],[ITEM CODE]],Table2[[Item Code]:[Category ]],6,0),"")</f>
        <v/>
      </c>
      <c r="X5031" s="1" t="str">
        <f>IFERROR(VLOOKUP(Table49[[#This Row],[ITEM CODE]],Table2[[Item Code]:[Sub Category]],7,0),"")</f>
        <v/>
      </c>
      <c r="Y5031" s="68" t="str">
        <f>Table49[[#This Row],[PO Number]]&amp;COUNTIFS($E$5:E5031,E5031)</f>
        <v>0</v>
      </c>
    </row>
    <row r="5032" spans="1:25" ht="14.25" customHeight="1" x14ac:dyDescent="0.3">
      <c r="A5032" s="1" t="str">
        <f>IF(Table49[[#This Row],[ITEM NAME]]="","",ROW()-4)</f>
        <v/>
      </c>
      <c r="B5032" s="68"/>
      <c r="C5032" s="4" t="str">
        <f>IFERROR(VLOOKUP(B5032,Table14[],3,0),"")</f>
        <v/>
      </c>
      <c r="D5032" s="4" t="str">
        <f>IFERROR(VLOOKUP(B5032,Table14[],2,0),"")</f>
        <v/>
      </c>
      <c r="E5032" s="4"/>
      <c r="H5032" s="41" t="str">
        <f>IFERROR(VLOOKUP(Table49[[#This Row],[ITEM CODE]],Table2[[Item Code]:[Master Name]],2,0),"")</f>
        <v/>
      </c>
      <c r="I5032" s="41"/>
      <c r="J5032" s="65" t="str">
        <f>IFERROR(VLOOKUP(Table49[[#This Row],[ITEM CODE]],Table2[[Item Code]:[Master Name]],3,0),"")</f>
        <v/>
      </c>
      <c r="K5032" s="1" t="str">
        <f>IFERROR(VLOOKUP(Table49[[#This Row],[ITEM CODE]],Table2[[Item Code]:[Master Name]],9,0),"")</f>
        <v/>
      </c>
      <c r="L5032" s="1" t="str">
        <f>IFERROR(VLOOKUP(Table49[[#This Row],[ITEM CODE]],Table2[[Item Code]:[Master Name]],8,0),"")</f>
        <v/>
      </c>
      <c r="M5032" s="41"/>
      <c r="N5032" s="66">
        <f>IFERROR(VLOOKUP(Table49[[#This Row],[ITEM CODE]],Table2[[#All],[Item Code]:[Unit Cost]],10,0),0)</f>
        <v>0</v>
      </c>
      <c r="O5032" s="134">
        <f>IFERROR(VLOOKUP(Table49[[#This Row],[ITEM CODE]],Table2[[#All],[Item Code]:[Unit Cost]],10,0),0)</f>
        <v>0</v>
      </c>
      <c r="P5032" s="56"/>
      <c r="Q5032" s="58"/>
      <c r="R5032" s="58">
        <f>Table49[[#This Row],[QUANTITY]]*Table49[[#This Row],[INV Prices]]</f>
        <v>0</v>
      </c>
      <c r="S5032" s="67"/>
      <c r="V5032" s="41"/>
      <c r="W5032" s="4" t="str">
        <f>IFERROR(VLOOKUP(Table49[[#This Row],[ITEM CODE]],Table2[[Item Code]:[Category ]],6,0),"")</f>
        <v/>
      </c>
      <c r="X5032" s="1" t="str">
        <f>IFERROR(VLOOKUP(Table49[[#This Row],[ITEM CODE]],Table2[[Item Code]:[Sub Category]],7,0),"")</f>
        <v/>
      </c>
      <c r="Y5032" s="68" t="str">
        <f>Table49[[#This Row],[PO Number]]&amp;COUNTIFS($E$5:E5032,E5032)</f>
        <v>0</v>
      </c>
    </row>
    <row r="5033" spans="1:25" ht="14.25" customHeight="1" x14ac:dyDescent="0.3">
      <c r="A5033" s="1" t="str">
        <f>IF(Table49[[#This Row],[ITEM NAME]]="","",ROW()-4)</f>
        <v/>
      </c>
      <c r="B5033" s="68"/>
      <c r="C5033" s="4" t="str">
        <f>IFERROR(VLOOKUP(B5033,Table14[],3,0),"")</f>
        <v/>
      </c>
      <c r="D5033" s="4" t="str">
        <f>IFERROR(VLOOKUP(B5033,Table14[],2,0),"")</f>
        <v/>
      </c>
      <c r="E5033" s="4"/>
      <c r="H5033" s="41" t="str">
        <f>IFERROR(VLOOKUP(Table49[[#This Row],[ITEM CODE]],Table2[[Item Code]:[Master Name]],2,0),"")</f>
        <v/>
      </c>
      <c r="I5033" s="41"/>
      <c r="J5033" s="65" t="str">
        <f>IFERROR(VLOOKUP(Table49[[#This Row],[ITEM CODE]],Table2[[Item Code]:[Master Name]],3,0),"")</f>
        <v/>
      </c>
      <c r="K5033" s="1" t="str">
        <f>IFERROR(VLOOKUP(Table49[[#This Row],[ITEM CODE]],Table2[[Item Code]:[Master Name]],9,0),"")</f>
        <v/>
      </c>
      <c r="L5033" s="1" t="str">
        <f>IFERROR(VLOOKUP(Table49[[#This Row],[ITEM CODE]],Table2[[Item Code]:[Master Name]],8,0),"")</f>
        <v/>
      </c>
      <c r="M5033" s="41"/>
      <c r="N5033" s="66">
        <f>IFERROR(VLOOKUP(Table49[[#This Row],[ITEM CODE]],Table2[[#All],[Item Code]:[Unit Cost]],10,0),0)</f>
        <v>0</v>
      </c>
      <c r="O5033" s="134">
        <f>IFERROR(VLOOKUP(Table49[[#This Row],[ITEM CODE]],Table2[[#All],[Item Code]:[Unit Cost]],10,0),0)</f>
        <v>0</v>
      </c>
      <c r="P5033" s="56"/>
      <c r="Q5033" s="58"/>
      <c r="R5033" s="58">
        <f>Table49[[#This Row],[QUANTITY]]*Table49[[#This Row],[INV Prices]]</f>
        <v>0</v>
      </c>
      <c r="S5033" s="67"/>
      <c r="V5033" s="41"/>
      <c r="W5033" s="4" t="str">
        <f>IFERROR(VLOOKUP(Table49[[#This Row],[ITEM CODE]],Table2[[Item Code]:[Category ]],6,0),"")</f>
        <v/>
      </c>
      <c r="X5033" s="1" t="str">
        <f>IFERROR(VLOOKUP(Table49[[#This Row],[ITEM CODE]],Table2[[Item Code]:[Sub Category]],7,0),"")</f>
        <v/>
      </c>
      <c r="Y5033" s="68" t="str">
        <f>Table49[[#This Row],[PO Number]]&amp;COUNTIFS($E$5:E5033,E5033)</f>
        <v>0</v>
      </c>
    </row>
    <row r="5034" spans="1:25" ht="14.25" customHeight="1" x14ac:dyDescent="0.3">
      <c r="A5034" s="1" t="str">
        <f>IF(Table49[[#This Row],[ITEM NAME]]="","",ROW()-4)</f>
        <v/>
      </c>
      <c r="B5034" s="68"/>
      <c r="C5034" s="4" t="str">
        <f>IFERROR(VLOOKUP(B5034,Table14[],3,0),"")</f>
        <v/>
      </c>
      <c r="D5034" s="4" t="str">
        <f>IFERROR(VLOOKUP(B5034,Table14[],2,0),"")</f>
        <v/>
      </c>
      <c r="E5034" s="4"/>
      <c r="H5034" s="41" t="str">
        <f>IFERROR(VLOOKUP(Table49[[#This Row],[ITEM CODE]],Table2[[Item Code]:[Master Name]],2,0),"")</f>
        <v/>
      </c>
      <c r="I5034" s="41"/>
      <c r="J5034" s="65" t="str">
        <f>IFERROR(VLOOKUP(Table49[[#This Row],[ITEM CODE]],Table2[[Item Code]:[Master Name]],3,0),"")</f>
        <v/>
      </c>
      <c r="K5034" s="1" t="str">
        <f>IFERROR(VLOOKUP(Table49[[#This Row],[ITEM CODE]],Table2[[Item Code]:[Master Name]],9,0),"")</f>
        <v/>
      </c>
      <c r="L5034" s="1" t="str">
        <f>IFERROR(VLOOKUP(Table49[[#This Row],[ITEM CODE]],Table2[[Item Code]:[Master Name]],8,0),"")</f>
        <v/>
      </c>
      <c r="M5034" s="41"/>
      <c r="N5034" s="66">
        <f>IFERROR(VLOOKUP(Table49[[#This Row],[ITEM CODE]],Table2[[#All],[Item Code]:[Unit Cost]],10,0),0)</f>
        <v>0</v>
      </c>
      <c r="O5034" s="134">
        <f>IFERROR(VLOOKUP(Table49[[#This Row],[ITEM CODE]],Table2[[#All],[Item Code]:[Unit Cost]],10,0),0)</f>
        <v>0</v>
      </c>
      <c r="P5034" s="56"/>
      <c r="Q5034" s="58"/>
      <c r="R5034" s="58">
        <f>Table49[[#This Row],[QUANTITY]]*Table49[[#This Row],[INV Prices]]</f>
        <v>0</v>
      </c>
      <c r="S5034" s="67"/>
      <c r="V5034" s="41"/>
      <c r="W5034" s="4" t="str">
        <f>IFERROR(VLOOKUP(Table49[[#This Row],[ITEM CODE]],Table2[[Item Code]:[Category ]],6,0),"")</f>
        <v/>
      </c>
      <c r="X5034" s="1" t="str">
        <f>IFERROR(VLOOKUP(Table49[[#This Row],[ITEM CODE]],Table2[[Item Code]:[Sub Category]],7,0),"")</f>
        <v/>
      </c>
      <c r="Y5034" s="68" t="str">
        <f>Table49[[#This Row],[PO Number]]&amp;COUNTIFS($E$5:E5034,E5034)</f>
        <v>0</v>
      </c>
    </row>
    <row r="5035" spans="1:25" ht="14.25" customHeight="1" x14ac:dyDescent="0.3">
      <c r="A5035" s="1" t="str">
        <f>IF(Table49[[#This Row],[ITEM NAME]]="","",ROW()-4)</f>
        <v/>
      </c>
      <c r="B5035" s="68"/>
      <c r="C5035" s="4" t="str">
        <f>IFERROR(VLOOKUP(B5035,Table14[],3,0),"")</f>
        <v/>
      </c>
      <c r="D5035" s="4" t="str">
        <f>IFERROR(VLOOKUP(B5035,Table14[],2,0),"")</f>
        <v/>
      </c>
      <c r="E5035" s="4"/>
      <c r="H5035" s="41" t="str">
        <f>IFERROR(VLOOKUP(Table49[[#This Row],[ITEM CODE]],Table2[[Item Code]:[Master Name]],2,0),"")</f>
        <v/>
      </c>
      <c r="I5035" s="41"/>
      <c r="J5035" s="65" t="str">
        <f>IFERROR(VLOOKUP(Table49[[#This Row],[ITEM CODE]],Table2[[Item Code]:[Master Name]],3,0),"")</f>
        <v/>
      </c>
      <c r="K5035" s="1" t="str">
        <f>IFERROR(VLOOKUP(Table49[[#This Row],[ITEM CODE]],Table2[[Item Code]:[Master Name]],9,0),"")</f>
        <v/>
      </c>
      <c r="L5035" s="1" t="str">
        <f>IFERROR(VLOOKUP(Table49[[#This Row],[ITEM CODE]],Table2[[Item Code]:[Master Name]],8,0),"")</f>
        <v/>
      </c>
      <c r="M5035" s="41"/>
      <c r="N5035" s="66">
        <f>IFERROR(VLOOKUP(Table49[[#This Row],[ITEM CODE]],Table2[[#All],[Item Code]:[Unit Cost]],10,0),0)</f>
        <v>0</v>
      </c>
      <c r="O5035" s="134">
        <f>IFERROR(VLOOKUP(Table49[[#This Row],[ITEM CODE]],Table2[[#All],[Item Code]:[Unit Cost]],10,0),0)</f>
        <v>0</v>
      </c>
      <c r="P5035" s="56"/>
      <c r="Q5035" s="58"/>
      <c r="R5035" s="58">
        <f>Table49[[#This Row],[QUANTITY]]*Table49[[#This Row],[INV Prices]]</f>
        <v>0</v>
      </c>
      <c r="S5035" s="67"/>
      <c r="V5035" s="41"/>
      <c r="W5035" s="4" t="str">
        <f>IFERROR(VLOOKUP(Table49[[#This Row],[ITEM CODE]],Table2[[Item Code]:[Category ]],6,0),"")</f>
        <v/>
      </c>
      <c r="X5035" s="1" t="str">
        <f>IFERROR(VLOOKUP(Table49[[#This Row],[ITEM CODE]],Table2[[Item Code]:[Sub Category]],7,0),"")</f>
        <v/>
      </c>
      <c r="Y5035" s="68" t="str">
        <f>Table49[[#This Row],[PO Number]]&amp;COUNTIFS($E$5:E5035,E5035)</f>
        <v>0</v>
      </c>
    </row>
    <row r="5036" spans="1:25" ht="14.25" customHeight="1" x14ac:dyDescent="0.3">
      <c r="A5036" s="1" t="str">
        <f>IF(Table49[[#This Row],[ITEM NAME]]="","",ROW()-4)</f>
        <v/>
      </c>
      <c r="B5036" s="68"/>
      <c r="C5036" s="4" t="str">
        <f>IFERROR(VLOOKUP(B5036,Table14[],3,0),"")</f>
        <v/>
      </c>
      <c r="D5036" s="4" t="str">
        <f>IFERROR(VLOOKUP(B5036,Table14[],2,0),"")</f>
        <v/>
      </c>
      <c r="E5036" s="4"/>
      <c r="H5036" s="41" t="str">
        <f>IFERROR(VLOOKUP(Table49[[#This Row],[ITEM CODE]],Table2[[Item Code]:[Master Name]],2,0),"")</f>
        <v/>
      </c>
      <c r="I5036" s="41"/>
      <c r="J5036" s="65" t="str">
        <f>IFERROR(VLOOKUP(Table49[[#This Row],[ITEM CODE]],Table2[[Item Code]:[Master Name]],3,0),"")</f>
        <v/>
      </c>
      <c r="K5036" s="1" t="str">
        <f>IFERROR(VLOOKUP(Table49[[#This Row],[ITEM CODE]],Table2[[Item Code]:[Master Name]],9,0),"")</f>
        <v/>
      </c>
      <c r="L5036" s="1" t="str">
        <f>IFERROR(VLOOKUP(Table49[[#This Row],[ITEM CODE]],Table2[[Item Code]:[Master Name]],8,0),"")</f>
        <v/>
      </c>
      <c r="M5036" s="41"/>
      <c r="N5036" s="66">
        <f>IFERROR(VLOOKUP(Table49[[#This Row],[ITEM CODE]],Table2[[#All],[Item Code]:[Unit Cost]],10,0),0)</f>
        <v>0</v>
      </c>
      <c r="O5036" s="134">
        <f>IFERROR(VLOOKUP(Table49[[#This Row],[ITEM CODE]],Table2[[#All],[Item Code]:[Unit Cost]],10,0),0)</f>
        <v>0</v>
      </c>
      <c r="P5036" s="56"/>
      <c r="Q5036" s="58"/>
      <c r="R5036" s="58">
        <f>Table49[[#This Row],[QUANTITY]]*Table49[[#This Row],[INV Prices]]</f>
        <v>0</v>
      </c>
      <c r="S5036" s="67"/>
      <c r="V5036" s="41"/>
      <c r="W5036" s="4" t="str">
        <f>IFERROR(VLOOKUP(Table49[[#This Row],[ITEM CODE]],Table2[[Item Code]:[Category ]],6,0),"")</f>
        <v/>
      </c>
      <c r="X5036" s="1" t="str">
        <f>IFERROR(VLOOKUP(Table49[[#This Row],[ITEM CODE]],Table2[[Item Code]:[Sub Category]],7,0),"")</f>
        <v/>
      </c>
      <c r="Y5036" s="68" t="str">
        <f>Table49[[#This Row],[PO Number]]&amp;COUNTIFS($E$5:E5036,E5036)</f>
        <v>0</v>
      </c>
    </row>
    <row r="5037" spans="1:25" ht="14.25" customHeight="1" x14ac:dyDescent="0.3">
      <c r="A5037" s="1" t="str">
        <f>IF(Table49[[#This Row],[ITEM NAME]]="","",ROW()-4)</f>
        <v/>
      </c>
      <c r="B5037" s="68"/>
      <c r="C5037" s="4" t="str">
        <f>IFERROR(VLOOKUP(B5037,Table14[],3,0),"")</f>
        <v/>
      </c>
      <c r="D5037" s="4" t="str">
        <f>IFERROR(VLOOKUP(B5037,Table14[],2,0),"")</f>
        <v/>
      </c>
      <c r="E5037" s="4"/>
      <c r="H5037" s="41" t="str">
        <f>IFERROR(VLOOKUP(Table49[[#This Row],[ITEM CODE]],Table2[[Item Code]:[Master Name]],2,0),"")</f>
        <v/>
      </c>
      <c r="I5037" s="41"/>
      <c r="J5037" s="65" t="str">
        <f>IFERROR(VLOOKUP(Table49[[#This Row],[ITEM CODE]],Table2[[Item Code]:[Master Name]],3,0),"")</f>
        <v/>
      </c>
      <c r="K5037" s="1" t="str">
        <f>IFERROR(VLOOKUP(Table49[[#This Row],[ITEM CODE]],Table2[[Item Code]:[Master Name]],9,0),"")</f>
        <v/>
      </c>
      <c r="L5037" s="1" t="str">
        <f>IFERROR(VLOOKUP(Table49[[#This Row],[ITEM CODE]],Table2[[Item Code]:[Master Name]],8,0),"")</f>
        <v/>
      </c>
      <c r="M5037" s="41"/>
      <c r="N5037" s="66">
        <f>IFERROR(VLOOKUP(Table49[[#This Row],[ITEM CODE]],Table2[[#All],[Item Code]:[Unit Cost]],10,0),0)</f>
        <v>0</v>
      </c>
      <c r="O5037" s="134">
        <f>IFERROR(VLOOKUP(Table49[[#This Row],[ITEM CODE]],Table2[[#All],[Item Code]:[Unit Cost]],10,0),0)</f>
        <v>0</v>
      </c>
      <c r="P5037" s="56"/>
      <c r="Q5037" s="58"/>
      <c r="R5037" s="58">
        <f>Table49[[#This Row],[QUANTITY]]*Table49[[#This Row],[INV Prices]]</f>
        <v>0</v>
      </c>
      <c r="S5037" s="67"/>
      <c r="V5037" s="41"/>
      <c r="W5037" s="4" t="str">
        <f>IFERROR(VLOOKUP(Table49[[#This Row],[ITEM CODE]],Table2[[Item Code]:[Category ]],6,0),"")</f>
        <v/>
      </c>
      <c r="X5037" s="1" t="str">
        <f>IFERROR(VLOOKUP(Table49[[#This Row],[ITEM CODE]],Table2[[Item Code]:[Sub Category]],7,0),"")</f>
        <v/>
      </c>
      <c r="Y5037" s="68" t="str">
        <f>Table49[[#This Row],[PO Number]]&amp;COUNTIFS($E$5:E5037,E5037)</f>
        <v>0</v>
      </c>
    </row>
    <row r="5038" spans="1:25" ht="14.25" customHeight="1" x14ac:dyDescent="0.3">
      <c r="A5038" s="1" t="str">
        <f>IF(Table49[[#This Row],[ITEM NAME]]="","",ROW()-4)</f>
        <v/>
      </c>
      <c r="B5038" s="68"/>
      <c r="C5038" s="4" t="str">
        <f>IFERROR(VLOOKUP(B5038,Table14[],3,0),"")</f>
        <v/>
      </c>
      <c r="D5038" s="4" t="str">
        <f>IFERROR(VLOOKUP(B5038,Table14[],2,0),"")</f>
        <v/>
      </c>
      <c r="E5038" s="4"/>
      <c r="H5038" s="41" t="str">
        <f>IFERROR(VLOOKUP(Table49[[#This Row],[ITEM CODE]],Table2[[Item Code]:[Master Name]],2,0),"")</f>
        <v/>
      </c>
      <c r="I5038" s="41"/>
      <c r="J5038" s="65" t="str">
        <f>IFERROR(VLOOKUP(Table49[[#This Row],[ITEM CODE]],Table2[[Item Code]:[Master Name]],3,0),"")</f>
        <v/>
      </c>
      <c r="K5038" s="1" t="str">
        <f>IFERROR(VLOOKUP(Table49[[#This Row],[ITEM CODE]],Table2[[Item Code]:[Master Name]],9,0),"")</f>
        <v/>
      </c>
      <c r="L5038" s="1" t="str">
        <f>IFERROR(VLOOKUP(Table49[[#This Row],[ITEM CODE]],Table2[[Item Code]:[Master Name]],8,0),"")</f>
        <v/>
      </c>
      <c r="M5038" s="41"/>
      <c r="N5038" s="66">
        <f>IFERROR(VLOOKUP(Table49[[#This Row],[ITEM CODE]],Table2[[#All],[Item Code]:[Unit Cost]],10,0),0)</f>
        <v>0</v>
      </c>
      <c r="O5038" s="134">
        <f>IFERROR(VLOOKUP(Table49[[#This Row],[ITEM CODE]],Table2[[#All],[Item Code]:[Unit Cost]],10,0),0)</f>
        <v>0</v>
      </c>
      <c r="P5038" s="56"/>
      <c r="Q5038" s="58"/>
      <c r="R5038" s="58">
        <f>Table49[[#This Row],[QUANTITY]]*Table49[[#This Row],[INV Prices]]</f>
        <v>0</v>
      </c>
      <c r="S5038" s="67"/>
      <c r="V5038" s="41"/>
      <c r="W5038" s="4" t="str">
        <f>IFERROR(VLOOKUP(Table49[[#This Row],[ITEM CODE]],Table2[[Item Code]:[Category ]],6,0),"")</f>
        <v/>
      </c>
      <c r="X5038" s="1" t="str">
        <f>IFERROR(VLOOKUP(Table49[[#This Row],[ITEM CODE]],Table2[[Item Code]:[Sub Category]],7,0),"")</f>
        <v/>
      </c>
      <c r="Y5038" s="68" t="str">
        <f>Table49[[#This Row],[PO Number]]&amp;COUNTIFS($E$5:E5038,E5038)</f>
        <v>0</v>
      </c>
    </row>
    <row r="5039" spans="1:25" ht="14.25" customHeight="1" x14ac:dyDescent="0.3">
      <c r="A5039" s="1" t="str">
        <f>IF(Table49[[#This Row],[ITEM NAME]]="","",ROW()-4)</f>
        <v/>
      </c>
      <c r="B5039" s="68"/>
      <c r="C5039" s="4" t="str">
        <f>IFERROR(VLOOKUP(B5039,Table14[],3,0),"")</f>
        <v/>
      </c>
      <c r="D5039" s="4" t="str">
        <f>IFERROR(VLOOKUP(B5039,Table14[],2,0),"")</f>
        <v/>
      </c>
      <c r="E5039" s="4"/>
      <c r="H5039" s="41" t="str">
        <f>IFERROR(VLOOKUP(Table49[[#This Row],[ITEM CODE]],Table2[[Item Code]:[Master Name]],2,0),"")</f>
        <v/>
      </c>
      <c r="I5039" s="41"/>
      <c r="J5039" s="65" t="str">
        <f>IFERROR(VLOOKUP(Table49[[#This Row],[ITEM CODE]],Table2[[Item Code]:[Master Name]],3,0),"")</f>
        <v/>
      </c>
      <c r="K5039" s="1" t="str">
        <f>IFERROR(VLOOKUP(Table49[[#This Row],[ITEM CODE]],Table2[[Item Code]:[Master Name]],9,0),"")</f>
        <v/>
      </c>
      <c r="L5039" s="1" t="str">
        <f>IFERROR(VLOOKUP(Table49[[#This Row],[ITEM CODE]],Table2[[Item Code]:[Master Name]],8,0),"")</f>
        <v/>
      </c>
      <c r="M5039" s="41"/>
      <c r="N5039" s="66">
        <f>IFERROR(VLOOKUP(Table49[[#This Row],[ITEM CODE]],Table2[[#All],[Item Code]:[Unit Cost]],10,0),0)</f>
        <v>0</v>
      </c>
      <c r="O5039" s="134">
        <f>IFERROR(VLOOKUP(Table49[[#This Row],[ITEM CODE]],Table2[[#All],[Item Code]:[Unit Cost]],10,0),0)</f>
        <v>0</v>
      </c>
      <c r="P5039" s="56"/>
      <c r="Q5039" s="58"/>
      <c r="R5039" s="58">
        <f>Table49[[#This Row],[QUANTITY]]*Table49[[#This Row],[INV Prices]]</f>
        <v>0</v>
      </c>
      <c r="S5039" s="67"/>
      <c r="V5039" s="41"/>
      <c r="W5039" s="4" t="str">
        <f>IFERROR(VLOOKUP(Table49[[#This Row],[ITEM CODE]],Table2[[Item Code]:[Category ]],6,0),"")</f>
        <v/>
      </c>
      <c r="X5039" s="1" t="str">
        <f>IFERROR(VLOOKUP(Table49[[#This Row],[ITEM CODE]],Table2[[Item Code]:[Sub Category]],7,0),"")</f>
        <v/>
      </c>
      <c r="Y5039" s="68" t="str">
        <f>Table49[[#This Row],[PO Number]]&amp;COUNTIFS($E$5:E5039,E5039)</f>
        <v>0</v>
      </c>
    </row>
    <row r="5040" spans="1:25" ht="14.25" customHeight="1" x14ac:dyDescent="0.3">
      <c r="A5040" s="1" t="str">
        <f>IF(Table49[[#This Row],[ITEM NAME]]="","",ROW()-4)</f>
        <v/>
      </c>
      <c r="B5040" s="68"/>
      <c r="C5040" s="4" t="str">
        <f>IFERROR(VLOOKUP(B5040,Table14[],3,0),"")</f>
        <v/>
      </c>
      <c r="D5040" s="4" t="str">
        <f>IFERROR(VLOOKUP(B5040,Table14[],2,0),"")</f>
        <v/>
      </c>
      <c r="E5040" s="4"/>
      <c r="H5040" s="41" t="str">
        <f>IFERROR(VLOOKUP(Table49[[#This Row],[ITEM CODE]],Table2[[Item Code]:[Master Name]],2,0),"")</f>
        <v/>
      </c>
      <c r="I5040" s="41"/>
      <c r="J5040" s="65" t="str">
        <f>IFERROR(VLOOKUP(Table49[[#This Row],[ITEM CODE]],Table2[[Item Code]:[Master Name]],3,0),"")</f>
        <v/>
      </c>
      <c r="K5040" s="1" t="str">
        <f>IFERROR(VLOOKUP(Table49[[#This Row],[ITEM CODE]],Table2[[Item Code]:[Master Name]],9,0),"")</f>
        <v/>
      </c>
      <c r="L5040" s="1" t="str">
        <f>IFERROR(VLOOKUP(Table49[[#This Row],[ITEM CODE]],Table2[[Item Code]:[Master Name]],8,0),"")</f>
        <v/>
      </c>
      <c r="M5040" s="41"/>
      <c r="N5040" s="66">
        <f>IFERROR(VLOOKUP(Table49[[#This Row],[ITEM CODE]],Table2[[#All],[Item Code]:[Unit Cost]],10,0),0)</f>
        <v>0</v>
      </c>
      <c r="O5040" s="134">
        <f>IFERROR(VLOOKUP(Table49[[#This Row],[ITEM CODE]],Table2[[#All],[Item Code]:[Unit Cost]],10,0),0)</f>
        <v>0</v>
      </c>
      <c r="P5040" s="56"/>
      <c r="Q5040" s="58"/>
      <c r="R5040" s="58">
        <f>Table49[[#This Row],[QUANTITY]]*Table49[[#This Row],[INV Prices]]</f>
        <v>0</v>
      </c>
      <c r="S5040" s="67"/>
      <c r="V5040" s="41"/>
      <c r="W5040" s="4" t="str">
        <f>IFERROR(VLOOKUP(Table49[[#This Row],[ITEM CODE]],Table2[[Item Code]:[Category ]],6,0),"")</f>
        <v/>
      </c>
      <c r="X5040" s="1" t="str">
        <f>IFERROR(VLOOKUP(Table49[[#This Row],[ITEM CODE]],Table2[[Item Code]:[Sub Category]],7,0),"")</f>
        <v/>
      </c>
      <c r="Y5040" s="68" t="str">
        <f>Table49[[#This Row],[PO Number]]&amp;COUNTIFS($E$5:E5040,E5040)</f>
        <v>0</v>
      </c>
    </row>
    <row r="5041" spans="1:25" ht="14.25" customHeight="1" x14ac:dyDescent="0.3">
      <c r="A5041" s="1" t="str">
        <f>IF(Table49[[#This Row],[ITEM NAME]]="","",ROW()-4)</f>
        <v/>
      </c>
      <c r="B5041" s="68"/>
      <c r="C5041" s="4" t="str">
        <f>IFERROR(VLOOKUP(B5041,Table14[],3,0),"")</f>
        <v/>
      </c>
      <c r="D5041" s="4" t="str">
        <f>IFERROR(VLOOKUP(B5041,Table14[],2,0),"")</f>
        <v/>
      </c>
      <c r="E5041" s="4"/>
      <c r="H5041" s="41" t="str">
        <f>IFERROR(VLOOKUP(Table49[[#This Row],[ITEM CODE]],Table2[[Item Code]:[Master Name]],2,0),"")</f>
        <v/>
      </c>
      <c r="I5041" s="41"/>
      <c r="J5041" s="65" t="str">
        <f>IFERROR(VLOOKUP(Table49[[#This Row],[ITEM CODE]],Table2[[Item Code]:[Master Name]],3,0),"")</f>
        <v/>
      </c>
      <c r="K5041" s="1" t="str">
        <f>IFERROR(VLOOKUP(Table49[[#This Row],[ITEM CODE]],Table2[[Item Code]:[Master Name]],9,0),"")</f>
        <v/>
      </c>
      <c r="L5041" s="1" t="str">
        <f>IFERROR(VLOOKUP(Table49[[#This Row],[ITEM CODE]],Table2[[Item Code]:[Master Name]],8,0),"")</f>
        <v/>
      </c>
      <c r="M5041" s="41"/>
      <c r="N5041" s="66">
        <f>IFERROR(VLOOKUP(Table49[[#This Row],[ITEM CODE]],Table2[[#All],[Item Code]:[Unit Cost]],10,0),0)</f>
        <v>0</v>
      </c>
      <c r="O5041" s="134">
        <f>IFERROR(VLOOKUP(Table49[[#This Row],[ITEM CODE]],Table2[[#All],[Item Code]:[Unit Cost]],10,0),0)</f>
        <v>0</v>
      </c>
      <c r="P5041" s="56"/>
      <c r="Q5041" s="58"/>
      <c r="R5041" s="58">
        <f>Table49[[#This Row],[QUANTITY]]*Table49[[#This Row],[INV Prices]]</f>
        <v>0</v>
      </c>
      <c r="S5041" s="67"/>
      <c r="V5041" s="41"/>
      <c r="W5041" s="4" t="str">
        <f>IFERROR(VLOOKUP(Table49[[#This Row],[ITEM CODE]],Table2[[Item Code]:[Category ]],6,0),"")</f>
        <v/>
      </c>
      <c r="X5041" s="1" t="str">
        <f>IFERROR(VLOOKUP(Table49[[#This Row],[ITEM CODE]],Table2[[Item Code]:[Sub Category]],7,0),"")</f>
        <v/>
      </c>
      <c r="Y5041" s="68" t="str">
        <f>Table49[[#This Row],[PO Number]]&amp;COUNTIFS($E$5:E5041,E5041)</f>
        <v>0</v>
      </c>
    </row>
    <row r="5042" spans="1:25" ht="14.25" customHeight="1" x14ac:dyDescent="0.3">
      <c r="A5042" s="1" t="str">
        <f>IF(Table49[[#This Row],[ITEM NAME]]="","",ROW()-4)</f>
        <v/>
      </c>
      <c r="B5042" s="68"/>
      <c r="C5042" s="4" t="str">
        <f>IFERROR(VLOOKUP(B5042,Table14[],3,0),"")</f>
        <v/>
      </c>
      <c r="D5042" s="4" t="str">
        <f>IFERROR(VLOOKUP(B5042,Table14[],2,0),"")</f>
        <v/>
      </c>
      <c r="E5042" s="4"/>
      <c r="H5042" s="41" t="str">
        <f>IFERROR(VLOOKUP(Table49[[#This Row],[ITEM CODE]],Table2[[Item Code]:[Master Name]],2,0),"")</f>
        <v/>
      </c>
      <c r="I5042" s="41"/>
      <c r="J5042" s="65" t="str">
        <f>IFERROR(VLOOKUP(Table49[[#This Row],[ITEM CODE]],Table2[[Item Code]:[Master Name]],3,0),"")</f>
        <v/>
      </c>
      <c r="K5042" s="1" t="str">
        <f>IFERROR(VLOOKUP(Table49[[#This Row],[ITEM CODE]],Table2[[Item Code]:[Master Name]],9,0),"")</f>
        <v/>
      </c>
      <c r="L5042" s="1" t="str">
        <f>IFERROR(VLOOKUP(Table49[[#This Row],[ITEM CODE]],Table2[[Item Code]:[Master Name]],8,0),"")</f>
        <v/>
      </c>
      <c r="M5042" s="41"/>
      <c r="N5042" s="66">
        <f>IFERROR(VLOOKUP(Table49[[#This Row],[ITEM CODE]],Table2[[#All],[Item Code]:[Unit Cost]],10,0),0)</f>
        <v>0</v>
      </c>
      <c r="O5042" s="134">
        <f>IFERROR(VLOOKUP(Table49[[#This Row],[ITEM CODE]],Table2[[#All],[Item Code]:[Unit Cost]],10,0),0)</f>
        <v>0</v>
      </c>
      <c r="P5042" s="56"/>
      <c r="Q5042" s="58"/>
      <c r="R5042" s="58">
        <f>Table49[[#This Row],[QUANTITY]]*Table49[[#This Row],[INV Prices]]</f>
        <v>0</v>
      </c>
      <c r="S5042" s="67"/>
      <c r="V5042" s="41"/>
      <c r="W5042" s="4" t="str">
        <f>IFERROR(VLOOKUP(Table49[[#This Row],[ITEM CODE]],Table2[[Item Code]:[Category ]],6,0),"")</f>
        <v/>
      </c>
      <c r="X5042" s="1" t="str">
        <f>IFERROR(VLOOKUP(Table49[[#This Row],[ITEM CODE]],Table2[[Item Code]:[Sub Category]],7,0),"")</f>
        <v/>
      </c>
      <c r="Y5042" s="68" t="str">
        <f>Table49[[#This Row],[PO Number]]&amp;COUNTIFS($E$5:E5042,E5042)</f>
        <v>0</v>
      </c>
    </row>
    <row r="5043" spans="1:25" ht="14.25" customHeight="1" x14ac:dyDescent="0.3">
      <c r="A5043" s="1" t="str">
        <f>IF(Table49[[#This Row],[ITEM NAME]]="","",ROW()-4)</f>
        <v/>
      </c>
      <c r="B5043" s="68"/>
      <c r="C5043" s="4" t="str">
        <f>IFERROR(VLOOKUP(B5043,Table14[],3,0),"")</f>
        <v/>
      </c>
      <c r="D5043" s="4" t="str">
        <f>IFERROR(VLOOKUP(B5043,Table14[],2,0),"")</f>
        <v/>
      </c>
      <c r="E5043" s="4"/>
      <c r="H5043" s="41" t="str">
        <f>IFERROR(VLOOKUP(Table49[[#This Row],[ITEM CODE]],Table2[[Item Code]:[Master Name]],2,0),"")</f>
        <v/>
      </c>
      <c r="I5043" s="41"/>
      <c r="J5043" s="65" t="str">
        <f>IFERROR(VLOOKUP(Table49[[#This Row],[ITEM CODE]],Table2[[Item Code]:[Master Name]],3,0),"")</f>
        <v/>
      </c>
      <c r="K5043" s="1" t="str">
        <f>IFERROR(VLOOKUP(Table49[[#This Row],[ITEM CODE]],Table2[[Item Code]:[Master Name]],9,0),"")</f>
        <v/>
      </c>
      <c r="L5043" s="1" t="str">
        <f>IFERROR(VLOOKUP(Table49[[#This Row],[ITEM CODE]],Table2[[Item Code]:[Master Name]],8,0),"")</f>
        <v/>
      </c>
      <c r="M5043" s="41"/>
      <c r="N5043" s="66">
        <f>IFERROR(VLOOKUP(Table49[[#This Row],[ITEM CODE]],Table2[[#All],[Item Code]:[Unit Cost]],10,0),0)</f>
        <v>0</v>
      </c>
      <c r="O5043" s="134">
        <f>IFERROR(VLOOKUP(Table49[[#This Row],[ITEM CODE]],Table2[[#All],[Item Code]:[Unit Cost]],10,0),0)</f>
        <v>0</v>
      </c>
      <c r="P5043" s="56"/>
      <c r="Q5043" s="58"/>
      <c r="R5043" s="58">
        <f>Table49[[#This Row],[QUANTITY]]*Table49[[#This Row],[INV Prices]]</f>
        <v>0</v>
      </c>
      <c r="S5043" s="67"/>
      <c r="V5043" s="41"/>
      <c r="W5043" s="4" t="str">
        <f>IFERROR(VLOOKUP(Table49[[#This Row],[ITEM CODE]],Table2[[Item Code]:[Category ]],6,0),"")</f>
        <v/>
      </c>
      <c r="X5043" s="1" t="str">
        <f>IFERROR(VLOOKUP(Table49[[#This Row],[ITEM CODE]],Table2[[Item Code]:[Sub Category]],7,0),"")</f>
        <v/>
      </c>
      <c r="Y5043" s="68" t="str">
        <f>Table49[[#This Row],[PO Number]]&amp;COUNTIFS($E$5:E5043,E5043)</f>
        <v>0</v>
      </c>
    </row>
    <row r="5044" spans="1:25" ht="14.25" customHeight="1" x14ac:dyDescent="0.3">
      <c r="A5044" s="1" t="str">
        <f>IF(Table49[[#This Row],[ITEM NAME]]="","",ROW()-4)</f>
        <v/>
      </c>
      <c r="B5044" s="68"/>
      <c r="C5044" s="4" t="str">
        <f>IFERROR(VLOOKUP(B5044,Table14[],3,0),"")</f>
        <v/>
      </c>
      <c r="D5044" s="4" t="str">
        <f>IFERROR(VLOOKUP(B5044,Table14[],2,0),"")</f>
        <v/>
      </c>
      <c r="E5044" s="4"/>
      <c r="H5044" s="41" t="str">
        <f>IFERROR(VLOOKUP(Table49[[#This Row],[ITEM CODE]],Table2[[Item Code]:[Master Name]],2,0),"")</f>
        <v/>
      </c>
      <c r="I5044" s="41"/>
      <c r="J5044" s="65" t="str">
        <f>IFERROR(VLOOKUP(Table49[[#This Row],[ITEM CODE]],Table2[[Item Code]:[Master Name]],3,0),"")</f>
        <v/>
      </c>
      <c r="K5044" s="1" t="str">
        <f>IFERROR(VLOOKUP(Table49[[#This Row],[ITEM CODE]],Table2[[Item Code]:[Master Name]],9,0),"")</f>
        <v/>
      </c>
      <c r="L5044" s="1" t="str">
        <f>IFERROR(VLOOKUP(Table49[[#This Row],[ITEM CODE]],Table2[[Item Code]:[Master Name]],8,0),"")</f>
        <v/>
      </c>
      <c r="M5044" s="41"/>
      <c r="N5044" s="66">
        <f>IFERROR(VLOOKUP(Table49[[#This Row],[ITEM CODE]],Table2[[#All],[Item Code]:[Unit Cost]],10,0),0)</f>
        <v>0</v>
      </c>
      <c r="O5044" s="134">
        <f>IFERROR(VLOOKUP(Table49[[#This Row],[ITEM CODE]],Table2[[#All],[Item Code]:[Unit Cost]],10,0),0)</f>
        <v>0</v>
      </c>
      <c r="P5044" s="56"/>
      <c r="Q5044" s="58"/>
      <c r="R5044" s="58">
        <f>Table49[[#This Row],[QUANTITY]]*Table49[[#This Row],[INV Prices]]</f>
        <v>0</v>
      </c>
      <c r="S5044" s="67"/>
      <c r="V5044" s="41"/>
      <c r="W5044" s="4" t="str">
        <f>IFERROR(VLOOKUP(Table49[[#This Row],[ITEM CODE]],Table2[[Item Code]:[Category ]],6,0),"")</f>
        <v/>
      </c>
      <c r="X5044" s="1" t="str">
        <f>IFERROR(VLOOKUP(Table49[[#This Row],[ITEM CODE]],Table2[[Item Code]:[Sub Category]],7,0),"")</f>
        <v/>
      </c>
      <c r="Y5044" s="68" t="str">
        <f>Table49[[#This Row],[PO Number]]&amp;COUNTIFS($E$5:E5044,E5044)</f>
        <v>0</v>
      </c>
    </row>
    <row r="5045" spans="1:25" ht="14.25" customHeight="1" x14ac:dyDescent="0.3">
      <c r="A5045" s="1" t="str">
        <f>IF(Table49[[#This Row],[ITEM NAME]]="","",ROW()-4)</f>
        <v/>
      </c>
      <c r="B5045" s="68"/>
      <c r="C5045" s="4" t="str">
        <f>IFERROR(VLOOKUP(B5045,Table14[],3,0),"")</f>
        <v/>
      </c>
      <c r="D5045" s="4" t="str">
        <f>IFERROR(VLOOKUP(B5045,Table14[],2,0),"")</f>
        <v/>
      </c>
      <c r="E5045" s="4"/>
      <c r="H5045" s="41" t="str">
        <f>IFERROR(VLOOKUP(Table49[[#This Row],[ITEM CODE]],Table2[[Item Code]:[Master Name]],2,0),"")</f>
        <v/>
      </c>
      <c r="I5045" s="41"/>
      <c r="J5045" s="65" t="str">
        <f>IFERROR(VLOOKUP(Table49[[#This Row],[ITEM CODE]],Table2[[Item Code]:[Master Name]],3,0),"")</f>
        <v/>
      </c>
      <c r="K5045" s="1" t="str">
        <f>IFERROR(VLOOKUP(Table49[[#This Row],[ITEM CODE]],Table2[[Item Code]:[Master Name]],9,0),"")</f>
        <v/>
      </c>
      <c r="L5045" s="1" t="str">
        <f>IFERROR(VLOOKUP(Table49[[#This Row],[ITEM CODE]],Table2[[Item Code]:[Master Name]],8,0),"")</f>
        <v/>
      </c>
      <c r="M5045" s="41"/>
      <c r="N5045" s="66">
        <f>IFERROR(VLOOKUP(Table49[[#This Row],[ITEM CODE]],Table2[[#All],[Item Code]:[Unit Cost]],10,0),0)</f>
        <v>0</v>
      </c>
      <c r="O5045" s="134">
        <f>IFERROR(VLOOKUP(Table49[[#This Row],[ITEM CODE]],Table2[[#All],[Item Code]:[Unit Cost]],10,0),0)</f>
        <v>0</v>
      </c>
      <c r="P5045" s="56"/>
      <c r="Q5045" s="58"/>
      <c r="R5045" s="58">
        <f>Table49[[#This Row],[QUANTITY]]*Table49[[#This Row],[INV Prices]]</f>
        <v>0</v>
      </c>
      <c r="S5045" s="67"/>
      <c r="V5045" s="41"/>
      <c r="W5045" s="4" t="str">
        <f>IFERROR(VLOOKUP(Table49[[#This Row],[ITEM CODE]],Table2[[Item Code]:[Category ]],6,0),"")</f>
        <v/>
      </c>
      <c r="X5045" s="1" t="str">
        <f>IFERROR(VLOOKUP(Table49[[#This Row],[ITEM CODE]],Table2[[Item Code]:[Sub Category]],7,0),"")</f>
        <v/>
      </c>
      <c r="Y5045" s="68" t="str">
        <f>Table49[[#This Row],[PO Number]]&amp;COUNTIFS($E$5:E5045,E5045)</f>
        <v>0</v>
      </c>
    </row>
    <row r="5046" spans="1:25" ht="14.25" customHeight="1" x14ac:dyDescent="0.3">
      <c r="A5046" s="1" t="str">
        <f>IF(Table49[[#This Row],[ITEM NAME]]="","",ROW()-4)</f>
        <v/>
      </c>
      <c r="B5046" s="68"/>
      <c r="C5046" s="4" t="str">
        <f>IFERROR(VLOOKUP(B5046,Table14[],3,0),"")</f>
        <v/>
      </c>
      <c r="D5046" s="4" t="str">
        <f>IFERROR(VLOOKUP(B5046,Table14[],2,0),"")</f>
        <v/>
      </c>
      <c r="E5046" s="4"/>
      <c r="H5046" s="41" t="str">
        <f>IFERROR(VLOOKUP(Table49[[#This Row],[ITEM CODE]],Table2[[Item Code]:[Master Name]],2,0),"")</f>
        <v/>
      </c>
      <c r="I5046" s="41"/>
      <c r="J5046" s="65" t="str">
        <f>IFERROR(VLOOKUP(Table49[[#This Row],[ITEM CODE]],Table2[[Item Code]:[Master Name]],3,0),"")</f>
        <v/>
      </c>
      <c r="K5046" s="1" t="str">
        <f>IFERROR(VLOOKUP(Table49[[#This Row],[ITEM CODE]],Table2[[Item Code]:[Master Name]],9,0),"")</f>
        <v/>
      </c>
      <c r="L5046" s="1" t="str">
        <f>IFERROR(VLOOKUP(Table49[[#This Row],[ITEM CODE]],Table2[[Item Code]:[Master Name]],8,0),"")</f>
        <v/>
      </c>
      <c r="M5046" s="41"/>
      <c r="N5046" s="66">
        <f>IFERROR(VLOOKUP(Table49[[#This Row],[ITEM CODE]],Table2[[#All],[Item Code]:[Unit Cost]],10,0),0)</f>
        <v>0</v>
      </c>
      <c r="O5046" s="134">
        <f>IFERROR(VLOOKUP(Table49[[#This Row],[ITEM CODE]],Table2[[#All],[Item Code]:[Unit Cost]],10,0),0)</f>
        <v>0</v>
      </c>
      <c r="P5046" s="56"/>
      <c r="Q5046" s="58"/>
      <c r="R5046" s="58">
        <f>Table49[[#This Row],[QUANTITY]]*Table49[[#This Row],[INV Prices]]</f>
        <v>0</v>
      </c>
      <c r="S5046" s="67"/>
      <c r="V5046" s="41"/>
      <c r="W5046" s="4" t="str">
        <f>IFERROR(VLOOKUP(Table49[[#This Row],[ITEM CODE]],Table2[[Item Code]:[Category ]],6,0),"")</f>
        <v/>
      </c>
      <c r="X5046" s="1" t="str">
        <f>IFERROR(VLOOKUP(Table49[[#This Row],[ITEM CODE]],Table2[[Item Code]:[Sub Category]],7,0),"")</f>
        <v/>
      </c>
      <c r="Y5046" s="68" t="str">
        <f>Table49[[#This Row],[PO Number]]&amp;COUNTIFS($E$5:E5046,E5046)</f>
        <v>0</v>
      </c>
    </row>
    <row r="5047" spans="1:25" ht="14.25" customHeight="1" x14ac:dyDescent="0.3">
      <c r="A5047" s="1" t="str">
        <f>IF(Table49[[#This Row],[ITEM NAME]]="","",ROW()-4)</f>
        <v/>
      </c>
      <c r="B5047" s="68"/>
      <c r="C5047" s="4" t="str">
        <f>IFERROR(VLOOKUP(B5047,Table14[],3,0),"")</f>
        <v/>
      </c>
      <c r="D5047" s="4" t="str">
        <f>IFERROR(VLOOKUP(B5047,Table14[],2,0),"")</f>
        <v/>
      </c>
      <c r="E5047" s="4"/>
      <c r="H5047" s="41" t="str">
        <f>IFERROR(VLOOKUP(Table49[[#This Row],[ITEM CODE]],Table2[[Item Code]:[Master Name]],2,0),"")</f>
        <v/>
      </c>
      <c r="I5047" s="41"/>
      <c r="J5047" s="65" t="str">
        <f>IFERROR(VLOOKUP(Table49[[#This Row],[ITEM CODE]],Table2[[Item Code]:[Master Name]],3,0),"")</f>
        <v/>
      </c>
      <c r="K5047" s="1" t="str">
        <f>IFERROR(VLOOKUP(Table49[[#This Row],[ITEM CODE]],Table2[[Item Code]:[Master Name]],9,0),"")</f>
        <v/>
      </c>
      <c r="L5047" s="1" t="str">
        <f>IFERROR(VLOOKUP(Table49[[#This Row],[ITEM CODE]],Table2[[Item Code]:[Master Name]],8,0),"")</f>
        <v/>
      </c>
      <c r="M5047" s="41"/>
      <c r="N5047" s="66">
        <f>IFERROR(VLOOKUP(Table49[[#This Row],[ITEM CODE]],Table2[[#All],[Item Code]:[Unit Cost]],10,0),0)</f>
        <v>0</v>
      </c>
      <c r="O5047" s="134">
        <f>IFERROR(VLOOKUP(Table49[[#This Row],[ITEM CODE]],Table2[[#All],[Item Code]:[Unit Cost]],10,0),0)</f>
        <v>0</v>
      </c>
      <c r="P5047" s="56"/>
      <c r="Q5047" s="58"/>
      <c r="R5047" s="58">
        <f>Table49[[#This Row],[QUANTITY]]*Table49[[#This Row],[INV Prices]]</f>
        <v>0</v>
      </c>
      <c r="S5047" s="67"/>
      <c r="V5047" s="41"/>
      <c r="W5047" s="4" t="str">
        <f>IFERROR(VLOOKUP(Table49[[#This Row],[ITEM CODE]],Table2[[Item Code]:[Category ]],6,0),"")</f>
        <v/>
      </c>
      <c r="X5047" s="1" t="str">
        <f>IFERROR(VLOOKUP(Table49[[#This Row],[ITEM CODE]],Table2[[Item Code]:[Sub Category]],7,0),"")</f>
        <v/>
      </c>
      <c r="Y5047" s="68" t="str">
        <f>Table49[[#This Row],[PO Number]]&amp;COUNTIFS($E$5:E5047,E5047)</f>
        <v>0</v>
      </c>
    </row>
    <row r="5048" spans="1:25" ht="14.25" customHeight="1" x14ac:dyDescent="0.3">
      <c r="A5048" s="1" t="str">
        <f>IF(Table49[[#This Row],[ITEM NAME]]="","",ROW()-4)</f>
        <v/>
      </c>
      <c r="B5048" s="68"/>
      <c r="C5048" s="4" t="str">
        <f>IFERROR(VLOOKUP(B5048,Table14[],3,0),"")</f>
        <v/>
      </c>
      <c r="D5048" s="4" t="str">
        <f>IFERROR(VLOOKUP(B5048,Table14[],2,0),"")</f>
        <v/>
      </c>
      <c r="E5048" s="4"/>
      <c r="H5048" s="41" t="str">
        <f>IFERROR(VLOOKUP(Table49[[#This Row],[ITEM CODE]],Table2[[Item Code]:[Master Name]],2,0),"")</f>
        <v/>
      </c>
      <c r="I5048" s="41"/>
      <c r="J5048" s="65" t="str">
        <f>IFERROR(VLOOKUP(Table49[[#This Row],[ITEM CODE]],Table2[[Item Code]:[Master Name]],3,0),"")</f>
        <v/>
      </c>
      <c r="K5048" s="1" t="str">
        <f>IFERROR(VLOOKUP(Table49[[#This Row],[ITEM CODE]],Table2[[Item Code]:[Master Name]],9,0),"")</f>
        <v/>
      </c>
      <c r="L5048" s="1" t="str">
        <f>IFERROR(VLOOKUP(Table49[[#This Row],[ITEM CODE]],Table2[[Item Code]:[Master Name]],8,0),"")</f>
        <v/>
      </c>
      <c r="M5048" s="41"/>
      <c r="N5048" s="66">
        <f>IFERROR(VLOOKUP(Table49[[#This Row],[ITEM CODE]],Table2[[#All],[Item Code]:[Unit Cost]],10,0),0)</f>
        <v>0</v>
      </c>
      <c r="O5048" s="134">
        <f>IFERROR(VLOOKUP(Table49[[#This Row],[ITEM CODE]],Table2[[#All],[Item Code]:[Unit Cost]],10,0),0)</f>
        <v>0</v>
      </c>
      <c r="P5048" s="56"/>
      <c r="Q5048" s="58"/>
      <c r="R5048" s="58">
        <f>Table49[[#This Row],[QUANTITY]]*Table49[[#This Row],[INV Prices]]</f>
        <v>0</v>
      </c>
      <c r="S5048" s="67"/>
      <c r="V5048" s="41"/>
      <c r="W5048" s="4" t="str">
        <f>IFERROR(VLOOKUP(Table49[[#This Row],[ITEM CODE]],Table2[[Item Code]:[Category ]],6,0),"")</f>
        <v/>
      </c>
      <c r="X5048" s="1" t="str">
        <f>IFERROR(VLOOKUP(Table49[[#This Row],[ITEM CODE]],Table2[[Item Code]:[Sub Category]],7,0),"")</f>
        <v/>
      </c>
      <c r="Y5048" s="68" t="str">
        <f>Table49[[#This Row],[PO Number]]&amp;COUNTIFS($E$5:E5048,E5048)</f>
        <v>0</v>
      </c>
    </row>
    <row r="5049" spans="1:25" ht="14.25" customHeight="1" x14ac:dyDescent="0.3">
      <c r="A5049" s="1" t="str">
        <f>IF(Table49[[#This Row],[ITEM NAME]]="","",ROW()-4)</f>
        <v/>
      </c>
      <c r="B5049" s="68"/>
      <c r="C5049" s="4" t="str">
        <f>IFERROR(VLOOKUP(B5049,Table14[],3,0),"")</f>
        <v/>
      </c>
      <c r="D5049" s="4" t="str">
        <f>IFERROR(VLOOKUP(B5049,Table14[],2,0),"")</f>
        <v/>
      </c>
      <c r="E5049" s="4"/>
      <c r="H5049" s="41" t="str">
        <f>IFERROR(VLOOKUP(Table49[[#This Row],[ITEM CODE]],Table2[[Item Code]:[Master Name]],2,0),"")</f>
        <v/>
      </c>
      <c r="I5049" s="41"/>
      <c r="J5049" s="65" t="str">
        <f>IFERROR(VLOOKUP(Table49[[#This Row],[ITEM CODE]],Table2[[Item Code]:[Master Name]],3,0),"")</f>
        <v/>
      </c>
      <c r="K5049" s="1" t="str">
        <f>IFERROR(VLOOKUP(Table49[[#This Row],[ITEM CODE]],Table2[[Item Code]:[Master Name]],9,0),"")</f>
        <v/>
      </c>
      <c r="L5049" s="1" t="str">
        <f>IFERROR(VLOOKUP(Table49[[#This Row],[ITEM CODE]],Table2[[Item Code]:[Master Name]],8,0),"")</f>
        <v/>
      </c>
      <c r="M5049" s="41"/>
      <c r="N5049" s="66">
        <f>IFERROR(VLOOKUP(Table49[[#This Row],[ITEM CODE]],Table2[[#All],[Item Code]:[Unit Cost]],10,0),0)</f>
        <v>0</v>
      </c>
      <c r="O5049" s="134">
        <f>IFERROR(VLOOKUP(Table49[[#This Row],[ITEM CODE]],Table2[[#All],[Item Code]:[Unit Cost]],10,0),0)</f>
        <v>0</v>
      </c>
      <c r="P5049" s="56"/>
      <c r="Q5049" s="58"/>
      <c r="R5049" s="58">
        <f>Table49[[#This Row],[QUANTITY]]*Table49[[#This Row],[INV Prices]]</f>
        <v>0</v>
      </c>
      <c r="S5049" s="67"/>
      <c r="V5049" s="41"/>
      <c r="W5049" s="4" t="str">
        <f>IFERROR(VLOOKUP(Table49[[#This Row],[ITEM CODE]],Table2[[Item Code]:[Category ]],6,0),"")</f>
        <v/>
      </c>
      <c r="X5049" s="1" t="str">
        <f>IFERROR(VLOOKUP(Table49[[#This Row],[ITEM CODE]],Table2[[Item Code]:[Sub Category]],7,0),"")</f>
        <v/>
      </c>
      <c r="Y5049" s="68" t="str">
        <f>Table49[[#This Row],[PO Number]]&amp;COUNTIFS($E$5:E5049,E5049)</f>
        <v>0</v>
      </c>
    </row>
    <row r="5050" spans="1:25" ht="14.25" customHeight="1" x14ac:dyDescent="0.3">
      <c r="A5050" s="1" t="str">
        <f>IF(Table49[[#This Row],[ITEM NAME]]="","",ROW()-4)</f>
        <v/>
      </c>
      <c r="B5050" s="68"/>
      <c r="C5050" s="4" t="str">
        <f>IFERROR(VLOOKUP(B5050,Table14[],3,0),"")</f>
        <v/>
      </c>
      <c r="D5050" s="4" t="str">
        <f>IFERROR(VLOOKUP(B5050,Table14[],2,0),"")</f>
        <v/>
      </c>
      <c r="E5050" s="4"/>
      <c r="H5050" s="41" t="str">
        <f>IFERROR(VLOOKUP(Table49[[#This Row],[ITEM CODE]],Table2[[Item Code]:[Master Name]],2,0),"")</f>
        <v/>
      </c>
      <c r="I5050" s="41"/>
      <c r="J5050" s="65" t="str">
        <f>IFERROR(VLOOKUP(Table49[[#This Row],[ITEM CODE]],Table2[[Item Code]:[Master Name]],3,0),"")</f>
        <v/>
      </c>
      <c r="K5050" s="1" t="str">
        <f>IFERROR(VLOOKUP(Table49[[#This Row],[ITEM CODE]],Table2[[Item Code]:[Master Name]],9,0),"")</f>
        <v/>
      </c>
      <c r="L5050" s="1" t="str">
        <f>IFERROR(VLOOKUP(Table49[[#This Row],[ITEM CODE]],Table2[[Item Code]:[Master Name]],8,0),"")</f>
        <v/>
      </c>
      <c r="M5050" s="41"/>
      <c r="N5050" s="66">
        <f>IFERROR(VLOOKUP(Table49[[#This Row],[ITEM CODE]],Table2[[#All],[Item Code]:[Unit Cost]],10,0),0)</f>
        <v>0</v>
      </c>
      <c r="O5050" s="134">
        <f>IFERROR(VLOOKUP(Table49[[#This Row],[ITEM CODE]],Table2[[#All],[Item Code]:[Unit Cost]],10,0),0)</f>
        <v>0</v>
      </c>
      <c r="P5050" s="56"/>
      <c r="Q5050" s="58"/>
      <c r="R5050" s="58">
        <f>Table49[[#This Row],[QUANTITY]]*Table49[[#This Row],[INV Prices]]</f>
        <v>0</v>
      </c>
      <c r="S5050" s="67"/>
      <c r="V5050" s="41"/>
      <c r="W5050" s="4" t="str">
        <f>IFERROR(VLOOKUP(Table49[[#This Row],[ITEM CODE]],Table2[[Item Code]:[Category ]],6,0),"")</f>
        <v/>
      </c>
      <c r="X5050" s="1" t="str">
        <f>IFERROR(VLOOKUP(Table49[[#This Row],[ITEM CODE]],Table2[[Item Code]:[Sub Category]],7,0),"")</f>
        <v/>
      </c>
      <c r="Y5050" s="68" t="str">
        <f>Table49[[#This Row],[PO Number]]&amp;COUNTIFS($E$5:E5050,E5050)</f>
        <v>0</v>
      </c>
    </row>
    <row r="5051" spans="1:25" ht="14.25" customHeight="1" x14ac:dyDescent="0.3">
      <c r="A5051" s="1" t="str">
        <f>IF(Table49[[#This Row],[ITEM NAME]]="","",ROW()-4)</f>
        <v/>
      </c>
      <c r="B5051" s="68"/>
      <c r="C5051" s="4" t="str">
        <f>IFERROR(VLOOKUP(B5051,Table14[],3,0),"")</f>
        <v/>
      </c>
      <c r="D5051" s="4" t="str">
        <f>IFERROR(VLOOKUP(B5051,Table14[],2,0),"")</f>
        <v/>
      </c>
      <c r="E5051" s="4"/>
      <c r="H5051" s="41" t="str">
        <f>IFERROR(VLOOKUP(Table49[[#This Row],[ITEM CODE]],Table2[[Item Code]:[Master Name]],2,0),"")</f>
        <v/>
      </c>
      <c r="I5051" s="41"/>
      <c r="J5051" s="65" t="str">
        <f>IFERROR(VLOOKUP(Table49[[#This Row],[ITEM CODE]],Table2[[Item Code]:[Master Name]],3,0),"")</f>
        <v/>
      </c>
      <c r="K5051" s="1" t="str">
        <f>IFERROR(VLOOKUP(Table49[[#This Row],[ITEM CODE]],Table2[[Item Code]:[Master Name]],9,0),"")</f>
        <v/>
      </c>
      <c r="L5051" s="1" t="str">
        <f>IFERROR(VLOOKUP(Table49[[#This Row],[ITEM CODE]],Table2[[Item Code]:[Master Name]],8,0),"")</f>
        <v/>
      </c>
      <c r="M5051" s="41"/>
      <c r="N5051" s="66">
        <f>IFERROR(VLOOKUP(Table49[[#This Row],[ITEM CODE]],Table2[[#All],[Item Code]:[Unit Cost]],10,0),0)</f>
        <v>0</v>
      </c>
      <c r="O5051" s="134">
        <f>IFERROR(VLOOKUP(Table49[[#This Row],[ITEM CODE]],Table2[[#All],[Item Code]:[Unit Cost]],10,0),0)</f>
        <v>0</v>
      </c>
      <c r="P5051" s="56"/>
      <c r="Q5051" s="58"/>
      <c r="R5051" s="58">
        <f>Table49[[#This Row],[QUANTITY]]*Table49[[#This Row],[INV Prices]]</f>
        <v>0</v>
      </c>
      <c r="S5051" s="67"/>
      <c r="V5051" s="41"/>
      <c r="W5051" s="4" t="str">
        <f>IFERROR(VLOOKUP(Table49[[#This Row],[ITEM CODE]],Table2[[Item Code]:[Category ]],6,0),"")</f>
        <v/>
      </c>
      <c r="X5051" s="1" t="str">
        <f>IFERROR(VLOOKUP(Table49[[#This Row],[ITEM CODE]],Table2[[Item Code]:[Sub Category]],7,0),"")</f>
        <v/>
      </c>
      <c r="Y5051" s="68" t="str">
        <f>Table49[[#This Row],[PO Number]]&amp;COUNTIFS($E$5:E5051,E5051)</f>
        <v>0</v>
      </c>
    </row>
    <row r="5052" spans="1:25" ht="14.25" customHeight="1" x14ac:dyDescent="0.3">
      <c r="A5052" s="1" t="str">
        <f>IF(Table49[[#This Row],[ITEM NAME]]="","",ROW()-4)</f>
        <v/>
      </c>
      <c r="B5052" s="68"/>
      <c r="C5052" s="4" t="str">
        <f>IFERROR(VLOOKUP(B5052,Table14[],3,0),"")</f>
        <v/>
      </c>
      <c r="D5052" s="4" t="str">
        <f>IFERROR(VLOOKUP(B5052,Table14[],2,0),"")</f>
        <v/>
      </c>
      <c r="E5052" s="4"/>
      <c r="H5052" s="41" t="str">
        <f>IFERROR(VLOOKUP(Table49[[#This Row],[ITEM CODE]],Table2[[Item Code]:[Master Name]],2,0),"")</f>
        <v/>
      </c>
      <c r="I5052" s="41"/>
      <c r="J5052" s="65" t="str">
        <f>IFERROR(VLOOKUP(Table49[[#This Row],[ITEM CODE]],Table2[[Item Code]:[Master Name]],3,0),"")</f>
        <v/>
      </c>
      <c r="K5052" s="1" t="str">
        <f>IFERROR(VLOOKUP(Table49[[#This Row],[ITEM CODE]],Table2[[Item Code]:[Master Name]],9,0),"")</f>
        <v/>
      </c>
      <c r="L5052" s="1" t="str">
        <f>IFERROR(VLOOKUP(Table49[[#This Row],[ITEM CODE]],Table2[[Item Code]:[Master Name]],8,0),"")</f>
        <v/>
      </c>
      <c r="M5052" s="41"/>
      <c r="N5052" s="66">
        <f>IFERROR(VLOOKUP(Table49[[#This Row],[ITEM CODE]],Table2[[#All],[Item Code]:[Unit Cost]],10,0),0)</f>
        <v>0</v>
      </c>
      <c r="O5052" s="134">
        <f>IFERROR(VLOOKUP(Table49[[#This Row],[ITEM CODE]],Table2[[#All],[Item Code]:[Unit Cost]],10,0),0)</f>
        <v>0</v>
      </c>
      <c r="P5052" s="56"/>
      <c r="Q5052" s="58"/>
      <c r="R5052" s="58">
        <f>Table49[[#This Row],[QUANTITY]]*Table49[[#This Row],[INV Prices]]</f>
        <v>0</v>
      </c>
      <c r="S5052" s="67"/>
      <c r="V5052" s="41"/>
      <c r="W5052" s="4" t="str">
        <f>IFERROR(VLOOKUP(Table49[[#This Row],[ITEM CODE]],Table2[[Item Code]:[Category ]],6,0),"")</f>
        <v/>
      </c>
      <c r="X5052" s="1" t="str">
        <f>IFERROR(VLOOKUP(Table49[[#This Row],[ITEM CODE]],Table2[[Item Code]:[Sub Category]],7,0),"")</f>
        <v/>
      </c>
      <c r="Y5052" s="68" t="str">
        <f>Table49[[#This Row],[PO Number]]&amp;COUNTIFS($E$5:E5052,E5052)</f>
        <v>0</v>
      </c>
    </row>
    <row r="5053" spans="1:25" ht="14.25" customHeight="1" x14ac:dyDescent="0.3">
      <c r="A5053" s="1" t="str">
        <f>IF(Table49[[#This Row],[ITEM NAME]]="","",ROW()-4)</f>
        <v/>
      </c>
      <c r="B5053" s="68"/>
      <c r="C5053" s="4" t="str">
        <f>IFERROR(VLOOKUP(B5053,Table14[],3,0),"")</f>
        <v/>
      </c>
      <c r="D5053" s="4" t="str">
        <f>IFERROR(VLOOKUP(B5053,Table14[],2,0),"")</f>
        <v/>
      </c>
      <c r="E5053" s="4"/>
      <c r="H5053" s="41" t="str">
        <f>IFERROR(VLOOKUP(Table49[[#This Row],[ITEM CODE]],Table2[[Item Code]:[Master Name]],2,0),"")</f>
        <v/>
      </c>
      <c r="I5053" s="41"/>
      <c r="J5053" s="65" t="str">
        <f>IFERROR(VLOOKUP(Table49[[#This Row],[ITEM CODE]],Table2[[Item Code]:[Master Name]],3,0),"")</f>
        <v/>
      </c>
      <c r="K5053" s="1" t="str">
        <f>IFERROR(VLOOKUP(Table49[[#This Row],[ITEM CODE]],Table2[[Item Code]:[Master Name]],9,0),"")</f>
        <v/>
      </c>
      <c r="L5053" s="1" t="str">
        <f>IFERROR(VLOOKUP(Table49[[#This Row],[ITEM CODE]],Table2[[Item Code]:[Master Name]],8,0),"")</f>
        <v/>
      </c>
      <c r="M5053" s="41"/>
      <c r="N5053" s="66">
        <f>IFERROR(VLOOKUP(Table49[[#This Row],[ITEM CODE]],Table2[[#All],[Item Code]:[Unit Cost]],10,0),0)</f>
        <v>0</v>
      </c>
      <c r="O5053" s="134">
        <f>IFERROR(VLOOKUP(Table49[[#This Row],[ITEM CODE]],Table2[[#All],[Item Code]:[Unit Cost]],10,0),0)</f>
        <v>0</v>
      </c>
      <c r="P5053" s="56"/>
      <c r="Q5053" s="58"/>
      <c r="R5053" s="58">
        <f>Table49[[#This Row],[QUANTITY]]*Table49[[#This Row],[INV Prices]]</f>
        <v>0</v>
      </c>
      <c r="S5053" s="67"/>
      <c r="V5053" s="41"/>
      <c r="W5053" s="4" t="str">
        <f>IFERROR(VLOOKUP(Table49[[#This Row],[ITEM CODE]],Table2[[Item Code]:[Category ]],6,0),"")</f>
        <v/>
      </c>
      <c r="X5053" s="1" t="str">
        <f>IFERROR(VLOOKUP(Table49[[#This Row],[ITEM CODE]],Table2[[Item Code]:[Sub Category]],7,0),"")</f>
        <v/>
      </c>
      <c r="Y5053" s="68" t="str">
        <f>Table49[[#This Row],[PO Number]]&amp;COUNTIFS($E$5:E5053,E5053)</f>
        <v>0</v>
      </c>
    </row>
    <row r="5054" spans="1:25" ht="14.25" customHeight="1" x14ac:dyDescent="0.3">
      <c r="A5054" s="1" t="str">
        <f>IF(Table49[[#This Row],[ITEM NAME]]="","",ROW()-4)</f>
        <v/>
      </c>
      <c r="B5054" s="68"/>
      <c r="C5054" s="4" t="str">
        <f>IFERROR(VLOOKUP(B5054,Table14[],3,0),"")</f>
        <v/>
      </c>
      <c r="D5054" s="4" t="str">
        <f>IFERROR(VLOOKUP(B5054,Table14[],2,0),"")</f>
        <v/>
      </c>
      <c r="E5054" s="4"/>
      <c r="H5054" s="41" t="str">
        <f>IFERROR(VLOOKUP(Table49[[#This Row],[ITEM CODE]],Table2[[Item Code]:[Master Name]],2,0),"")</f>
        <v/>
      </c>
      <c r="I5054" s="41"/>
      <c r="J5054" s="65" t="str">
        <f>IFERROR(VLOOKUP(Table49[[#This Row],[ITEM CODE]],Table2[[Item Code]:[Master Name]],3,0),"")</f>
        <v/>
      </c>
      <c r="K5054" s="1" t="str">
        <f>IFERROR(VLOOKUP(Table49[[#This Row],[ITEM CODE]],Table2[[Item Code]:[Master Name]],9,0),"")</f>
        <v/>
      </c>
      <c r="L5054" s="1" t="str">
        <f>IFERROR(VLOOKUP(Table49[[#This Row],[ITEM CODE]],Table2[[Item Code]:[Master Name]],8,0),"")</f>
        <v/>
      </c>
      <c r="M5054" s="41"/>
      <c r="N5054" s="66">
        <f>IFERROR(VLOOKUP(Table49[[#This Row],[ITEM CODE]],Table2[[#All],[Item Code]:[Unit Cost]],10,0),0)</f>
        <v>0</v>
      </c>
      <c r="O5054" s="134">
        <f>IFERROR(VLOOKUP(Table49[[#This Row],[ITEM CODE]],Table2[[#All],[Item Code]:[Unit Cost]],10,0),0)</f>
        <v>0</v>
      </c>
      <c r="P5054" s="56"/>
      <c r="Q5054" s="58"/>
      <c r="R5054" s="58">
        <f>Table49[[#This Row],[QUANTITY]]*Table49[[#This Row],[INV Prices]]</f>
        <v>0</v>
      </c>
      <c r="S5054" s="67"/>
      <c r="V5054" s="41"/>
      <c r="W5054" s="4" t="str">
        <f>IFERROR(VLOOKUP(Table49[[#This Row],[ITEM CODE]],Table2[[Item Code]:[Category ]],6,0),"")</f>
        <v/>
      </c>
      <c r="X5054" s="1" t="str">
        <f>IFERROR(VLOOKUP(Table49[[#This Row],[ITEM CODE]],Table2[[Item Code]:[Sub Category]],7,0),"")</f>
        <v/>
      </c>
      <c r="Y5054" s="68" t="str">
        <f>Table49[[#This Row],[PO Number]]&amp;COUNTIFS($E$5:E5054,E5054)</f>
        <v>0</v>
      </c>
    </row>
    <row r="5055" spans="1:25" ht="14.25" customHeight="1" x14ac:dyDescent="0.3">
      <c r="A5055" s="1" t="str">
        <f>IF(Table49[[#This Row],[ITEM NAME]]="","",ROW()-4)</f>
        <v/>
      </c>
      <c r="B5055" s="68"/>
      <c r="C5055" s="4" t="str">
        <f>IFERROR(VLOOKUP(B5055,Table14[],3,0),"")</f>
        <v/>
      </c>
      <c r="D5055" s="4" t="str">
        <f>IFERROR(VLOOKUP(B5055,Table14[],2,0),"")</f>
        <v/>
      </c>
      <c r="E5055" s="4"/>
      <c r="H5055" s="41" t="str">
        <f>IFERROR(VLOOKUP(Table49[[#This Row],[ITEM CODE]],Table2[[Item Code]:[Master Name]],2,0),"")</f>
        <v/>
      </c>
      <c r="I5055" s="41"/>
      <c r="J5055" s="65" t="str">
        <f>IFERROR(VLOOKUP(Table49[[#This Row],[ITEM CODE]],Table2[[Item Code]:[Master Name]],3,0),"")</f>
        <v/>
      </c>
      <c r="K5055" s="1" t="str">
        <f>IFERROR(VLOOKUP(Table49[[#This Row],[ITEM CODE]],Table2[[Item Code]:[Master Name]],9,0),"")</f>
        <v/>
      </c>
      <c r="L5055" s="1" t="str">
        <f>IFERROR(VLOOKUP(Table49[[#This Row],[ITEM CODE]],Table2[[Item Code]:[Master Name]],8,0),"")</f>
        <v/>
      </c>
      <c r="M5055" s="41"/>
      <c r="N5055" s="66">
        <f>IFERROR(VLOOKUP(Table49[[#This Row],[ITEM CODE]],Table2[[#All],[Item Code]:[Unit Cost]],10,0),0)</f>
        <v>0</v>
      </c>
      <c r="O5055" s="134">
        <f>IFERROR(VLOOKUP(Table49[[#This Row],[ITEM CODE]],Table2[[#All],[Item Code]:[Unit Cost]],10,0),0)</f>
        <v>0</v>
      </c>
      <c r="P5055" s="56"/>
      <c r="Q5055" s="58"/>
      <c r="R5055" s="58">
        <f>Table49[[#This Row],[QUANTITY]]*Table49[[#This Row],[INV Prices]]</f>
        <v>0</v>
      </c>
      <c r="S5055" s="67"/>
      <c r="V5055" s="41"/>
      <c r="W5055" s="4" t="str">
        <f>IFERROR(VLOOKUP(Table49[[#This Row],[ITEM CODE]],Table2[[Item Code]:[Category ]],6,0),"")</f>
        <v/>
      </c>
      <c r="X5055" s="1" t="str">
        <f>IFERROR(VLOOKUP(Table49[[#This Row],[ITEM CODE]],Table2[[Item Code]:[Sub Category]],7,0),"")</f>
        <v/>
      </c>
      <c r="Y5055" s="68" t="str">
        <f>Table49[[#This Row],[PO Number]]&amp;COUNTIFS($E$5:E5055,E5055)</f>
        <v>0</v>
      </c>
    </row>
    <row r="5056" spans="1:25" ht="14.25" customHeight="1" x14ac:dyDescent="0.3">
      <c r="A5056" s="1" t="str">
        <f>IF(Table49[[#This Row],[ITEM NAME]]="","",ROW()-4)</f>
        <v/>
      </c>
      <c r="B5056" s="68"/>
      <c r="C5056" s="4" t="str">
        <f>IFERROR(VLOOKUP(B5056,Table14[],3,0),"")</f>
        <v/>
      </c>
      <c r="D5056" s="4" t="str">
        <f>IFERROR(VLOOKUP(B5056,Table14[],2,0),"")</f>
        <v/>
      </c>
      <c r="E5056" s="4"/>
      <c r="H5056" s="41" t="str">
        <f>IFERROR(VLOOKUP(Table49[[#This Row],[ITEM CODE]],Table2[[Item Code]:[Master Name]],2,0),"")</f>
        <v/>
      </c>
      <c r="I5056" s="41"/>
      <c r="J5056" s="65" t="str">
        <f>IFERROR(VLOOKUP(Table49[[#This Row],[ITEM CODE]],Table2[[Item Code]:[Master Name]],3,0),"")</f>
        <v/>
      </c>
      <c r="K5056" s="1" t="str">
        <f>IFERROR(VLOOKUP(Table49[[#This Row],[ITEM CODE]],Table2[[Item Code]:[Master Name]],9,0),"")</f>
        <v/>
      </c>
      <c r="L5056" s="1" t="str">
        <f>IFERROR(VLOOKUP(Table49[[#This Row],[ITEM CODE]],Table2[[Item Code]:[Master Name]],8,0),"")</f>
        <v/>
      </c>
      <c r="M5056" s="41"/>
      <c r="N5056" s="66">
        <f>IFERROR(VLOOKUP(Table49[[#This Row],[ITEM CODE]],Table2[[#All],[Item Code]:[Unit Cost]],10,0),0)</f>
        <v>0</v>
      </c>
      <c r="O5056" s="134">
        <f>IFERROR(VLOOKUP(Table49[[#This Row],[ITEM CODE]],Table2[[#All],[Item Code]:[Unit Cost]],10,0),0)</f>
        <v>0</v>
      </c>
      <c r="P5056" s="56"/>
      <c r="Q5056" s="58"/>
      <c r="R5056" s="58">
        <f>Table49[[#This Row],[QUANTITY]]*Table49[[#This Row],[INV Prices]]</f>
        <v>0</v>
      </c>
      <c r="S5056" s="67"/>
      <c r="V5056" s="41"/>
      <c r="W5056" s="4" t="str">
        <f>IFERROR(VLOOKUP(Table49[[#This Row],[ITEM CODE]],Table2[[Item Code]:[Category ]],6,0),"")</f>
        <v/>
      </c>
      <c r="X5056" s="1" t="str">
        <f>IFERROR(VLOOKUP(Table49[[#This Row],[ITEM CODE]],Table2[[Item Code]:[Sub Category]],7,0),"")</f>
        <v/>
      </c>
      <c r="Y5056" s="68" t="str">
        <f>Table49[[#This Row],[PO Number]]&amp;COUNTIFS($E$5:E5056,E5056)</f>
        <v>0</v>
      </c>
    </row>
    <row r="5057" spans="1:25" ht="14.25" customHeight="1" x14ac:dyDescent="0.3">
      <c r="A5057" s="1" t="str">
        <f>IF(Table49[[#This Row],[ITEM NAME]]="","",ROW()-4)</f>
        <v/>
      </c>
      <c r="B5057" s="68"/>
      <c r="C5057" s="4" t="str">
        <f>IFERROR(VLOOKUP(B5057,Table14[],3,0),"")</f>
        <v/>
      </c>
      <c r="D5057" s="4" t="str">
        <f>IFERROR(VLOOKUP(B5057,Table14[],2,0),"")</f>
        <v/>
      </c>
      <c r="E5057" s="4"/>
      <c r="H5057" s="41" t="str">
        <f>IFERROR(VLOOKUP(Table49[[#This Row],[ITEM CODE]],Table2[[Item Code]:[Master Name]],2,0),"")</f>
        <v/>
      </c>
      <c r="I5057" s="41"/>
      <c r="J5057" s="65" t="str">
        <f>IFERROR(VLOOKUP(Table49[[#This Row],[ITEM CODE]],Table2[[Item Code]:[Master Name]],3,0),"")</f>
        <v/>
      </c>
      <c r="K5057" s="1" t="str">
        <f>IFERROR(VLOOKUP(Table49[[#This Row],[ITEM CODE]],Table2[[Item Code]:[Master Name]],9,0),"")</f>
        <v/>
      </c>
      <c r="L5057" s="1" t="str">
        <f>IFERROR(VLOOKUP(Table49[[#This Row],[ITEM CODE]],Table2[[Item Code]:[Master Name]],8,0),"")</f>
        <v/>
      </c>
      <c r="M5057" s="41"/>
      <c r="N5057" s="66">
        <f>IFERROR(VLOOKUP(Table49[[#This Row],[ITEM CODE]],Table2[[#All],[Item Code]:[Unit Cost]],10,0),0)</f>
        <v>0</v>
      </c>
      <c r="O5057" s="134">
        <f>IFERROR(VLOOKUP(Table49[[#This Row],[ITEM CODE]],Table2[[#All],[Item Code]:[Unit Cost]],10,0),0)</f>
        <v>0</v>
      </c>
      <c r="P5057" s="56"/>
      <c r="Q5057" s="58"/>
      <c r="R5057" s="58">
        <f>Table49[[#This Row],[QUANTITY]]*Table49[[#This Row],[INV Prices]]</f>
        <v>0</v>
      </c>
      <c r="S5057" s="67"/>
      <c r="V5057" s="41"/>
      <c r="W5057" s="4" t="str">
        <f>IFERROR(VLOOKUP(Table49[[#This Row],[ITEM CODE]],Table2[[Item Code]:[Category ]],6,0),"")</f>
        <v/>
      </c>
      <c r="X5057" s="1" t="str">
        <f>IFERROR(VLOOKUP(Table49[[#This Row],[ITEM CODE]],Table2[[Item Code]:[Sub Category]],7,0),"")</f>
        <v/>
      </c>
      <c r="Y5057" s="68" t="str">
        <f>Table49[[#This Row],[PO Number]]&amp;COUNTIFS($E$5:E5057,E5057)</f>
        <v>0</v>
      </c>
    </row>
    <row r="5058" spans="1:25" ht="14.25" customHeight="1" x14ac:dyDescent="0.3">
      <c r="A5058" s="1" t="str">
        <f>IF(Table49[[#This Row],[ITEM NAME]]="","",ROW()-4)</f>
        <v/>
      </c>
      <c r="B5058" s="68"/>
      <c r="C5058" s="4" t="str">
        <f>IFERROR(VLOOKUP(B5058,Table14[],3,0),"")</f>
        <v/>
      </c>
      <c r="D5058" s="4" t="str">
        <f>IFERROR(VLOOKUP(B5058,Table14[],2,0),"")</f>
        <v/>
      </c>
      <c r="E5058" s="4"/>
      <c r="H5058" s="41" t="str">
        <f>IFERROR(VLOOKUP(Table49[[#This Row],[ITEM CODE]],Table2[[Item Code]:[Master Name]],2,0),"")</f>
        <v/>
      </c>
      <c r="I5058" s="41"/>
      <c r="J5058" s="65" t="str">
        <f>IFERROR(VLOOKUP(Table49[[#This Row],[ITEM CODE]],Table2[[Item Code]:[Master Name]],3,0),"")</f>
        <v/>
      </c>
      <c r="K5058" s="1" t="str">
        <f>IFERROR(VLOOKUP(Table49[[#This Row],[ITEM CODE]],Table2[[Item Code]:[Master Name]],9,0),"")</f>
        <v/>
      </c>
      <c r="L5058" s="1" t="str">
        <f>IFERROR(VLOOKUP(Table49[[#This Row],[ITEM CODE]],Table2[[Item Code]:[Master Name]],8,0),"")</f>
        <v/>
      </c>
      <c r="M5058" s="41"/>
      <c r="N5058" s="66">
        <f>IFERROR(VLOOKUP(Table49[[#This Row],[ITEM CODE]],Table2[[#All],[Item Code]:[Unit Cost]],10,0),0)</f>
        <v>0</v>
      </c>
      <c r="O5058" s="134">
        <f>IFERROR(VLOOKUP(Table49[[#This Row],[ITEM CODE]],Table2[[#All],[Item Code]:[Unit Cost]],10,0),0)</f>
        <v>0</v>
      </c>
      <c r="P5058" s="56"/>
      <c r="Q5058" s="58"/>
      <c r="R5058" s="58">
        <f>Table49[[#This Row],[QUANTITY]]*Table49[[#This Row],[INV Prices]]</f>
        <v>0</v>
      </c>
      <c r="S5058" s="67"/>
      <c r="V5058" s="41"/>
      <c r="W5058" s="4" t="str">
        <f>IFERROR(VLOOKUP(Table49[[#This Row],[ITEM CODE]],Table2[[Item Code]:[Category ]],6,0),"")</f>
        <v/>
      </c>
      <c r="X5058" s="1" t="str">
        <f>IFERROR(VLOOKUP(Table49[[#This Row],[ITEM CODE]],Table2[[Item Code]:[Sub Category]],7,0),"")</f>
        <v/>
      </c>
      <c r="Y5058" s="68" t="str">
        <f>Table49[[#This Row],[PO Number]]&amp;COUNTIFS($E$5:E5058,E5058)</f>
        <v>0</v>
      </c>
    </row>
    <row r="5059" spans="1:25" ht="14.25" customHeight="1" x14ac:dyDescent="0.3">
      <c r="A5059" s="1" t="str">
        <f>IF(Table49[[#This Row],[ITEM NAME]]="","",ROW()-4)</f>
        <v/>
      </c>
      <c r="B5059" s="68"/>
      <c r="C5059" s="4" t="str">
        <f>IFERROR(VLOOKUP(B5059,Table14[],3,0),"")</f>
        <v/>
      </c>
      <c r="D5059" s="4" t="str">
        <f>IFERROR(VLOOKUP(B5059,Table14[],2,0),"")</f>
        <v/>
      </c>
      <c r="E5059" s="4"/>
      <c r="H5059" s="41" t="str">
        <f>IFERROR(VLOOKUP(Table49[[#This Row],[ITEM CODE]],Table2[[Item Code]:[Master Name]],2,0),"")</f>
        <v/>
      </c>
      <c r="I5059" s="41"/>
      <c r="J5059" s="65" t="str">
        <f>IFERROR(VLOOKUP(Table49[[#This Row],[ITEM CODE]],Table2[[Item Code]:[Master Name]],3,0),"")</f>
        <v/>
      </c>
      <c r="K5059" s="1" t="str">
        <f>IFERROR(VLOOKUP(Table49[[#This Row],[ITEM CODE]],Table2[[Item Code]:[Master Name]],9,0),"")</f>
        <v/>
      </c>
      <c r="L5059" s="1" t="str">
        <f>IFERROR(VLOOKUP(Table49[[#This Row],[ITEM CODE]],Table2[[Item Code]:[Master Name]],8,0),"")</f>
        <v/>
      </c>
      <c r="M5059" s="41"/>
      <c r="N5059" s="66">
        <f>IFERROR(VLOOKUP(Table49[[#This Row],[ITEM CODE]],Table2[[#All],[Item Code]:[Unit Cost]],10,0),0)</f>
        <v>0</v>
      </c>
      <c r="O5059" s="134">
        <f>IFERROR(VLOOKUP(Table49[[#This Row],[ITEM CODE]],Table2[[#All],[Item Code]:[Unit Cost]],10,0),0)</f>
        <v>0</v>
      </c>
      <c r="P5059" s="56"/>
      <c r="Q5059" s="58"/>
      <c r="R5059" s="58">
        <f>Table49[[#This Row],[QUANTITY]]*Table49[[#This Row],[INV Prices]]</f>
        <v>0</v>
      </c>
      <c r="S5059" s="67"/>
      <c r="V5059" s="41"/>
      <c r="W5059" s="4" t="str">
        <f>IFERROR(VLOOKUP(Table49[[#This Row],[ITEM CODE]],Table2[[Item Code]:[Category ]],6,0),"")</f>
        <v/>
      </c>
      <c r="X5059" s="1" t="str">
        <f>IFERROR(VLOOKUP(Table49[[#This Row],[ITEM CODE]],Table2[[Item Code]:[Sub Category]],7,0),"")</f>
        <v/>
      </c>
      <c r="Y5059" s="68" t="str">
        <f>Table49[[#This Row],[PO Number]]&amp;COUNTIFS($E$5:E5059,E5059)</f>
        <v>0</v>
      </c>
    </row>
    <row r="5060" spans="1:25" ht="14.25" customHeight="1" x14ac:dyDescent="0.3">
      <c r="A5060" s="1" t="str">
        <f>IF(Table49[[#This Row],[ITEM NAME]]="","",ROW()-4)</f>
        <v/>
      </c>
      <c r="B5060" s="68"/>
      <c r="C5060" s="4" t="str">
        <f>IFERROR(VLOOKUP(B5060,Table14[],3,0),"")</f>
        <v/>
      </c>
      <c r="D5060" s="4" t="str">
        <f>IFERROR(VLOOKUP(B5060,Table14[],2,0),"")</f>
        <v/>
      </c>
      <c r="E5060" s="4"/>
      <c r="H5060" s="41" t="str">
        <f>IFERROR(VLOOKUP(Table49[[#This Row],[ITEM CODE]],Table2[[Item Code]:[Master Name]],2,0),"")</f>
        <v/>
      </c>
      <c r="I5060" s="41"/>
      <c r="J5060" s="65" t="str">
        <f>IFERROR(VLOOKUP(Table49[[#This Row],[ITEM CODE]],Table2[[Item Code]:[Master Name]],3,0),"")</f>
        <v/>
      </c>
      <c r="K5060" s="1" t="str">
        <f>IFERROR(VLOOKUP(Table49[[#This Row],[ITEM CODE]],Table2[[Item Code]:[Master Name]],9,0),"")</f>
        <v/>
      </c>
      <c r="L5060" s="1" t="str">
        <f>IFERROR(VLOOKUP(Table49[[#This Row],[ITEM CODE]],Table2[[Item Code]:[Master Name]],8,0),"")</f>
        <v/>
      </c>
      <c r="M5060" s="41"/>
      <c r="N5060" s="66">
        <f>IFERROR(VLOOKUP(Table49[[#This Row],[ITEM CODE]],Table2[[#All],[Item Code]:[Unit Cost]],10,0),0)</f>
        <v>0</v>
      </c>
      <c r="O5060" s="134">
        <f>IFERROR(VLOOKUP(Table49[[#This Row],[ITEM CODE]],Table2[[#All],[Item Code]:[Unit Cost]],10,0),0)</f>
        <v>0</v>
      </c>
      <c r="P5060" s="56"/>
      <c r="Q5060" s="58"/>
      <c r="R5060" s="58">
        <f>Table49[[#This Row],[QUANTITY]]*Table49[[#This Row],[INV Prices]]</f>
        <v>0</v>
      </c>
      <c r="S5060" s="67"/>
      <c r="V5060" s="41"/>
      <c r="W5060" s="4" t="str">
        <f>IFERROR(VLOOKUP(Table49[[#This Row],[ITEM CODE]],Table2[[Item Code]:[Category ]],6,0),"")</f>
        <v/>
      </c>
      <c r="X5060" s="1" t="str">
        <f>IFERROR(VLOOKUP(Table49[[#This Row],[ITEM CODE]],Table2[[Item Code]:[Sub Category]],7,0),"")</f>
        <v/>
      </c>
      <c r="Y5060" s="68" t="str">
        <f>Table49[[#This Row],[PO Number]]&amp;COUNTIFS($E$5:E5060,E5060)</f>
        <v>0</v>
      </c>
    </row>
    <row r="5061" spans="1:25" ht="14.25" customHeight="1" x14ac:dyDescent="0.3">
      <c r="A5061" s="1" t="str">
        <f>IF(Table49[[#This Row],[ITEM NAME]]="","",ROW()-4)</f>
        <v/>
      </c>
      <c r="B5061" s="68"/>
      <c r="C5061" s="4" t="str">
        <f>IFERROR(VLOOKUP(B5061,Table14[],3,0),"")</f>
        <v/>
      </c>
      <c r="D5061" s="4" t="str">
        <f>IFERROR(VLOOKUP(B5061,Table14[],2,0),"")</f>
        <v/>
      </c>
      <c r="E5061" s="4"/>
      <c r="H5061" s="41" t="str">
        <f>IFERROR(VLOOKUP(Table49[[#This Row],[ITEM CODE]],Table2[[Item Code]:[Master Name]],2,0),"")</f>
        <v/>
      </c>
      <c r="I5061" s="41"/>
      <c r="J5061" s="65" t="str">
        <f>IFERROR(VLOOKUP(Table49[[#This Row],[ITEM CODE]],Table2[[Item Code]:[Master Name]],3,0),"")</f>
        <v/>
      </c>
      <c r="K5061" s="1" t="str">
        <f>IFERROR(VLOOKUP(Table49[[#This Row],[ITEM CODE]],Table2[[Item Code]:[Master Name]],9,0),"")</f>
        <v/>
      </c>
      <c r="L5061" s="1" t="str">
        <f>IFERROR(VLOOKUP(Table49[[#This Row],[ITEM CODE]],Table2[[Item Code]:[Master Name]],8,0),"")</f>
        <v/>
      </c>
      <c r="M5061" s="41"/>
      <c r="N5061" s="66">
        <f>IFERROR(VLOOKUP(Table49[[#This Row],[ITEM CODE]],Table2[[#All],[Item Code]:[Unit Cost]],10,0),0)</f>
        <v>0</v>
      </c>
      <c r="O5061" s="134">
        <f>IFERROR(VLOOKUP(Table49[[#This Row],[ITEM CODE]],Table2[[#All],[Item Code]:[Unit Cost]],10,0),0)</f>
        <v>0</v>
      </c>
      <c r="P5061" s="56"/>
      <c r="Q5061" s="58"/>
      <c r="R5061" s="58">
        <f>Table49[[#This Row],[QUANTITY]]*Table49[[#This Row],[INV Prices]]</f>
        <v>0</v>
      </c>
      <c r="S5061" s="67"/>
      <c r="V5061" s="41"/>
      <c r="W5061" s="4" t="str">
        <f>IFERROR(VLOOKUP(Table49[[#This Row],[ITEM CODE]],Table2[[Item Code]:[Category ]],6,0),"")</f>
        <v/>
      </c>
      <c r="X5061" s="1" t="str">
        <f>IFERROR(VLOOKUP(Table49[[#This Row],[ITEM CODE]],Table2[[Item Code]:[Sub Category]],7,0),"")</f>
        <v/>
      </c>
      <c r="Y5061" s="68" t="str">
        <f>Table49[[#This Row],[PO Number]]&amp;COUNTIFS($E$5:E5061,E5061)</f>
        <v>0</v>
      </c>
    </row>
    <row r="5062" spans="1:25" ht="14.25" customHeight="1" x14ac:dyDescent="0.3">
      <c r="A5062" s="1" t="str">
        <f>IF(Table49[[#This Row],[ITEM NAME]]="","",ROW()-4)</f>
        <v/>
      </c>
      <c r="B5062" s="68"/>
      <c r="C5062" s="4" t="str">
        <f>IFERROR(VLOOKUP(B5062,Table14[],3,0),"")</f>
        <v/>
      </c>
      <c r="D5062" s="4" t="str">
        <f>IFERROR(VLOOKUP(B5062,Table14[],2,0),"")</f>
        <v/>
      </c>
      <c r="E5062" s="4"/>
      <c r="H5062" s="41" t="str">
        <f>IFERROR(VLOOKUP(Table49[[#This Row],[ITEM CODE]],Table2[[Item Code]:[Master Name]],2,0),"")</f>
        <v/>
      </c>
      <c r="I5062" s="41"/>
      <c r="J5062" s="65" t="str">
        <f>IFERROR(VLOOKUP(Table49[[#This Row],[ITEM CODE]],Table2[[Item Code]:[Master Name]],3,0),"")</f>
        <v/>
      </c>
      <c r="K5062" s="1" t="str">
        <f>IFERROR(VLOOKUP(Table49[[#This Row],[ITEM CODE]],Table2[[Item Code]:[Master Name]],9,0),"")</f>
        <v/>
      </c>
      <c r="L5062" s="1" t="str">
        <f>IFERROR(VLOOKUP(Table49[[#This Row],[ITEM CODE]],Table2[[Item Code]:[Master Name]],8,0),"")</f>
        <v/>
      </c>
      <c r="M5062" s="41"/>
      <c r="N5062" s="66">
        <f>IFERROR(VLOOKUP(Table49[[#This Row],[ITEM CODE]],Table2[[#All],[Item Code]:[Unit Cost]],10,0),0)</f>
        <v>0</v>
      </c>
      <c r="O5062" s="134">
        <f>IFERROR(VLOOKUP(Table49[[#This Row],[ITEM CODE]],Table2[[#All],[Item Code]:[Unit Cost]],10,0),0)</f>
        <v>0</v>
      </c>
      <c r="P5062" s="56"/>
      <c r="Q5062" s="58"/>
      <c r="R5062" s="58">
        <f>Table49[[#This Row],[QUANTITY]]*Table49[[#This Row],[INV Prices]]</f>
        <v>0</v>
      </c>
      <c r="S5062" s="67"/>
      <c r="V5062" s="41"/>
      <c r="W5062" s="4" t="str">
        <f>IFERROR(VLOOKUP(Table49[[#This Row],[ITEM CODE]],Table2[[Item Code]:[Category ]],6,0),"")</f>
        <v/>
      </c>
      <c r="X5062" s="1" t="str">
        <f>IFERROR(VLOOKUP(Table49[[#This Row],[ITEM CODE]],Table2[[Item Code]:[Sub Category]],7,0),"")</f>
        <v/>
      </c>
      <c r="Y5062" s="68" t="str">
        <f>Table49[[#This Row],[PO Number]]&amp;COUNTIFS($E$5:E5062,E5062)</f>
        <v>0</v>
      </c>
    </row>
    <row r="5063" spans="1:25" ht="14.25" customHeight="1" x14ac:dyDescent="0.3">
      <c r="A5063" s="1" t="str">
        <f>IF(Table49[[#This Row],[ITEM NAME]]="","",ROW()-4)</f>
        <v/>
      </c>
      <c r="B5063" s="68"/>
      <c r="C5063" s="4" t="str">
        <f>IFERROR(VLOOKUP(B5063,Table14[],3,0),"")</f>
        <v/>
      </c>
      <c r="D5063" s="4" t="str">
        <f>IFERROR(VLOOKUP(B5063,Table14[],2,0),"")</f>
        <v/>
      </c>
      <c r="E5063" s="4"/>
      <c r="H5063" s="41" t="str">
        <f>IFERROR(VLOOKUP(Table49[[#This Row],[ITEM CODE]],Table2[[Item Code]:[Master Name]],2,0),"")</f>
        <v/>
      </c>
      <c r="I5063" s="41"/>
      <c r="J5063" s="65" t="str">
        <f>IFERROR(VLOOKUP(Table49[[#This Row],[ITEM CODE]],Table2[[Item Code]:[Master Name]],3,0),"")</f>
        <v/>
      </c>
      <c r="K5063" s="1" t="str">
        <f>IFERROR(VLOOKUP(Table49[[#This Row],[ITEM CODE]],Table2[[Item Code]:[Master Name]],9,0),"")</f>
        <v/>
      </c>
      <c r="L5063" s="1" t="str">
        <f>IFERROR(VLOOKUP(Table49[[#This Row],[ITEM CODE]],Table2[[Item Code]:[Master Name]],8,0),"")</f>
        <v/>
      </c>
      <c r="M5063" s="41"/>
      <c r="N5063" s="66">
        <f>IFERROR(VLOOKUP(Table49[[#This Row],[ITEM CODE]],Table2[[#All],[Item Code]:[Unit Cost]],10,0),0)</f>
        <v>0</v>
      </c>
      <c r="O5063" s="134">
        <f>IFERROR(VLOOKUP(Table49[[#This Row],[ITEM CODE]],Table2[[#All],[Item Code]:[Unit Cost]],10,0),0)</f>
        <v>0</v>
      </c>
      <c r="P5063" s="56"/>
      <c r="Q5063" s="58"/>
      <c r="R5063" s="58">
        <f>Table49[[#This Row],[QUANTITY]]*Table49[[#This Row],[INV Prices]]</f>
        <v>0</v>
      </c>
      <c r="S5063" s="67"/>
      <c r="V5063" s="41"/>
      <c r="W5063" s="4" t="str">
        <f>IFERROR(VLOOKUP(Table49[[#This Row],[ITEM CODE]],Table2[[Item Code]:[Category ]],6,0),"")</f>
        <v/>
      </c>
      <c r="X5063" s="1" t="str">
        <f>IFERROR(VLOOKUP(Table49[[#This Row],[ITEM CODE]],Table2[[Item Code]:[Sub Category]],7,0),"")</f>
        <v/>
      </c>
      <c r="Y5063" s="68" t="str">
        <f>Table49[[#This Row],[PO Number]]&amp;COUNTIFS($E$5:E5063,E5063)</f>
        <v>0</v>
      </c>
    </row>
    <row r="5064" spans="1:25" ht="14.25" customHeight="1" x14ac:dyDescent="0.3">
      <c r="A5064" s="1" t="str">
        <f>IF(Table49[[#This Row],[ITEM NAME]]="","",ROW()-4)</f>
        <v/>
      </c>
      <c r="B5064" s="68"/>
      <c r="C5064" s="4" t="str">
        <f>IFERROR(VLOOKUP(B5064,Table14[],3,0),"")</f>
        <v/>
      </c>
      <c r="D5064" s="4" t="str">
        <f>IFERROR(VLOOKUP(B5064,Table14[],2,0),"")</f>
        <v/>
      </c>
      <c r="E5064" s="4"/>
      <c r="H5064" s="41" t="str">
        <f>IFERROR(VLOOKUP(Table49[[#This Row],[ITEM CODE]],Table2[[Item Code]:[Master Name]],2,0),"")</f>
        <v/>
      </c>
      <c r="I5064" s="41"/>
      <c r="J5064" s="65" t="str">
        <f>IFERROR(VLOOKUP(Table49[[#This Row],[ITEM CODE]],Table2[[Item Code]:[Master Name]],3,0),"")</f>
        <v/>
      </c>
      <c r="K5064" s="1" t="str">
        <f>IFERROR(VLOOKUP(Table49[[#This Row],[ITEM CODE]],Table2[[Item Code]:[Master Name]],9,0),"")</f>
        <v/>
      </c>
      <c r="L5064" s="1" t="str">
        <f>IFERROR(VLOOKUP(Table49[[#This Row],[ITEM CODE]],Table2[[Item Code]:[Master Name]],8,0),"")</f>
        <v/>
      </c>
      <c r="M5064" s="41"/>
      <c r="N5064" s="66">
        <f>IFERROR(VLOOKUP(Table49[[#This Row],[ITEM CODE]],Table2[[#All],[Item Code]:[Unit Cost]],10,0),0)</f>
        <v>0</v>
      </c>
      <c r="O5064" s="134">
        <f>IFERROR(VLOOKUP(Table49[[#This Row],[ITEM CODE]],Table2[[#All],[Item Code]:[Unit Cost]],10,0),0)</f>
        <v>0</v>
      </c>
      <c r="P5064" s="56"/>
      <c r="Q5064" s="58"/>
      <c r="R5064" s="58">
        <f>Table49[[#This Row],[QUANTITY]]*Table49[[#This Row],[INV Prices]]</f>
        <v>0</v>
      </c>
      <c r="S5064" s="67"/>
      <c r="V5064" s="41"/>
      <c r="W5064" s="4" t="str">
        <f>IFERROR(VLOOKUP(Table49[[#This Row],[ITEM CODE]],Table2[[Item Code]:[Category ]],6,0),"")</f>
        <v/>
      </c>
      <c r="X5064" s="1" t="str">
        <f>IFERROR(VLOOKUP(Table49[[#This Row],[ITEM CODE]],Table2[[Item Code]:[Sub Category]],7,0),"")</f>
        <v/>
      </c>
      <c r="Y5064" s="68" t="str">
        <f>Table49[[#This Row],[PO Number]]&amp;COUNTIFS($E$5:E5064,E5064)</f>
        <v>0</v>
      </c>
    </row>
    <row r="5065" spans="1:25" ht="14.25" customHeight="1" x14ac:dyDescent="0.3">
      <c r="A5065" s="1" t="str">
        <f>IF(Table49[[#This Row],[ITEM NAME]]="","",ROW()-4)</f>
        <v/>
      </c>
      <c r="B5065" s="68"/>
      <c r="C5065" s="4" t="str">
        <f>IFERROR(VLOOKUP(B5065,Table14[],3,0),"")</f>
        <v/>
      </c>
      <c r="D5065" s="4" t="str">
        <f>IFERROR(VLOOKUP(B5065,Table14[],2,0),"")</f>
        <v/>
      </c>
      <c r="E5065" s="4"/>
      <c r="H5065" s="41" t="str">
        <f>IFERROR(VLOOKUP(Table49[[#This Row],[ITEM CODE]],Table2[[Item Code]:[Master Name]],2,0),"")</f>
        <v/>
      </c>
      <c r="I5065" s="41"/>
      <c r="J5065" s="65" t="str">
        <f>IFERROR(VLOOKUP(Table49[[#This Row],[ITEM CODE]],Table2[[Item Code]:[Master Name]],3,0),"")</f>
        <v/>
      </c>
      <c r="K5065" s="1" t="str">
        <f>IFERROR(VLOOKUP(Table49[[#This Row],[ITEM CODE]],Table2[[Item Code]:[Master Name]],9,0),"")</f>
        <v/>
      </c>
      <c r="L5065" s="1" t="str">
        <f>IFERROR(VLOOKUP(Table49[[#This Row],[ITEM CODE]],Table2[[Item Code]:[Master Name]],8,0),"")</f>
        <v/>
      </c>
      <c r="M5065" s="41"/>
      <c r="N5065" s="66">
        <f>IFERROR(VLOOKUP(Table49[[#This Row],[ITEM CODE]],Table2[[#All],[Item Code]:[Unit Cost]],10,0),0)</f>
        <v>0</v>
      </c>
      <c r="O5065" s="134">
        <f>IFERROR(VLOOKUP(Table49[[#This Row],[ITEM CODE]],Table2[[#All],[Item Code]:[Unit Cost]],10,0),0)</f>
        <v>0</v>
      </c>
      <c r="P5065" s="56"/>
      <c r="Q5065" s="58"/>
      <c r="R5065" s="58">
        <f>Table49[[#This Row],[QUANTITY]]*Table49[[#This Row],[INV Prices]]</f>
        <v>0</v>
      </c>
      <c r="S5065" s="67"/>
      <c r="V5065" s="41"/>
      <c r="W5065" s="4" t="str">
        <f>IFERROR(VLOOKUP(Table49[[#This Row],[ITEM CODE]],Table2[[Item Code]:[Category ]],6,0),"")</f>
        <v/>
      </c>
      <c r="X5065" s="1" t="str">
        <f>IFERROR(VLOOKUP(Table49[[#This Row],[ITEM CODE]],Table2[[Item Code]:[Sub Category]],7,0),"")</f>
        <v/>
      </c>
      <c r="Y5065" s="68" t="str">
        <f>Table49[[#This Row],[PO Number]]&amp;COUNTIFS($E$5:E5065,E5065)</f>
        <v>0</v>
      </c>
    </row>
    <row r="5066" spans="1:25" ht="14.25" customHeight="1" x14ac:dyDescent="0.3">
      <c r="A5066" s="1" t="str">
        <f>IF(Table49[[#This Row],[ITEM NAME]]="","",ROW()-4)</f>
        <v/>
      </c>
      <c r="B5066" s="68"/>
      <c r="C5066" s="4" t="str">
        <f>IFERROR(VLOOKUP(B5066,Table14[],3,0),"")</f>
        <v/>
      </c>
      <c r="D5066" s="4" t="str">
        <f>IFERROR(VLOOKUP(B5066,Table14[],2,0),"")</f>
        <v/>
      </c>
      <c r="E5066" s="4"/>
      <c r="H5066" s="41" t="str">
        <f>IFERROR(VLOOKUP(Table49[[#This Row],[ITEM CODE]],Table2[[Item Code]:[Master Name]],2,0),"")</f>
        <v/>
      </c>
      <c r="I5066" s="41"/>
      <c r="J5066" s="65" t="str">
        <f>IFERROR(VLOOKUP(Table49[[#This Row],[ITEM CODE]],Table2[[Item Code]:[Master Name]],3,0),"")</f>
        <v/>
      </c>
      <c r="K5066" s="1" t="str">
        <f>IFERROR(VLOOKUP(Table49[[#This Row],[ITEM CODE]],Table2[[Item Code]:[Master Name]],9,0),"")</f>
        <v/>
      </c>
      <c r="L5066" s="1" t="str">
        <f>IFERROR(VLOOKUP(Table49[[#This Row],[ITEM CODE]],Table2[[Item Code]:[Master Name]],8,0),"")</f>
        <v/>
      </c>
      <c r="M5066" s="41"/>
      <c r="N5066" s="66">
        <f>IFERROR(VLOOKUP(Table49[[#This Row],[ITEM CODE]],Table2[[#All],[Item Code]:[Unit Cost]],10,0),0)</f>
        <v>0</v>
      </c>
      <c r="O5066" s="134">
        <f>IFERROR(VLOOKUP(Table49[[#This Row],[ITEM CODE]],Table2[[#All],[Item Code]:[Unit Cost]],10,0),0)</f>
        <v>0</v>
      </c>
      <c r="P5066" s="56"/>
      <c r="Q5066" s="58"/>
      <c r="R5066" s="58">
        <f>Table49[[#This Row],[QUANTITY]]*Table49[[#This Row],[INV Prices]]</f>
        <v>0</v>
      </c>
      <c r="S5066" s="67"/>
      <c r="V5066" s="41"/>
      <c r="W5066" s="4" t="str">
        <f>IFERROR(VLOOKUP(Table49[[#This Row],[ITEM CODE]],Table2[[Item Code]:[Category ]],6,0),"")</f>
        <v/>
      </c>
      <c r="X5066" s="1" t="str">
        <f>IFERROR(VLOOKUP(Table49[[#This Row],[ITEM CODE]],Table2[[Item Code]:[Sub Category]],7,0),"")</f>
        <v/>
      </c>
      <c r="Y5066" s="68" t="str">
        <f>Table49[[#This Row],[PO Number]]&amp;COUNTIFS($E$5:E5066,E5066)</f>
        <v>0</v>
      </c>
    </row>
    <row r="5067" spans="1:25" ht="14.25" customHeight="1" x14ac:dyDescent="0.3">
      <c r="A5067" s="1" t="str">
        <f>IF(Table49[[#This Row],[ITEM NAME]]="","",ROW()-4)</f>
        <v/>
      </c>
      <c r="B5067" s="68"/>
      <c r="C5067" s="4" t="str">
        <f>IFERROR(VLOOKUP(B5067,Table14[],3,0),"")</f>
        <v/>
      </c>
      <c r="D5067" s="4" t="str">
        <f>IFERROR(VLOOKUP(B5067,Table14[],2,0),"")</f>
        <v/>
      </c>
      <c r="E5067" s="4"/>
      <c r="H5067" s="41" t="str">
        <f>IFERROR(VLOOKUP(Table49[[#This Row],[ITEM CODE]],Table2[[Item Code]:[Master Name]],2,0),"")</f>
        <v/>
      </c>
      <c r="I5067" s="41"/>
      <c r="J5067" s="65" t="str">
        <f>IFERROR(VLOOKUP(Table49[[#This Row],[ITEM CODE]],Table2[[Item Code]:[Master Name]],3,0),"")</f>
        <v/>
      </c>
      <c r="K5067" s="1" t="str">
        <f>IFERROR(VLOOKUP(Table49[[#This Row],[ITEM CODE]],Table2[[Item Code]:[Master Name]],9,0),"")</f>
        <v/>
      </c>
      <c r="L5067" s="1" t="str">
        <f>IFERROR(VLOOKUP(Table49[[#This Row],[ITEM CODE]],Table2[[Item Code]:[Master Name]],8,0),"")</f>
        <v/>
      </c>
      <c r="M5067" s="41"/>
      <c r="N5067" s="66">
        <f>IFERROR(VLOOKUP(Table49[[#This Row],[ITEM CODE]],Table2[[#All],[Item Code]:[Unit Cost]],10,0),0)</f>
        <v>0</v>
      </c>
      <c r="O5067" s="134">
        <f>IFERROR(VLOOKUP(Table49[[#This Row],[ITEM CODE]],Table2[[#All],[Item Code]:[Unit Cost]],10,0),0)</f>
        <v>0</v>
      </c>
      <c r="P5067" s="56"/>
      <c r="Q5067" s="58"/>
      <c r="R5067" s="58">
        <f>Table49[[#This Row],[QUANTITY]]*Table49[[#This Row],[INV Prices]]</f>
        <v>0</v>
      </c>
      <c r="S5067" s="67"/>
      <c r="V5067" s="41"/>
      <c r="W5067" s="4" t="str">
        <f>IFERROR(VLOOKUP(Table49[[#This Row],[ITEM CODE]],Table2[[Item Code]:[Category ]],6,0),"")</f>
        <v/>
      </c>
      <c r="X5067" s="1" t="str">
        <f>IFERROR(VLOOKUP(Table49[[#This Row],[ITEM CODE]],Table2[[Item Code]:[Sub Category]],7,0),"")</f>
        <v/>
      </c>
      <c r="Y5067" s="68" t="str">
        <f>Table49[[#This Row],[PO Number]]&amp;COUNTIFS($E$5:E5067,E5067)</f>
        <v>0</v>
      </c>
    </row>
    <row r="5068" spans="1:25" ht="14.25" customHeight="1" x14ac:dyDescent="0.3">
      <c r="A5068" s="1" t="str">
        <f>IF(Table49[[#This Row],[ITEM NAME]]="","",ROW()-4)</f>
        <v/>
      </c>
      <c r="B5068" s="68"/>
      <c r="C5068" s="4" t="str">
        <f>IFERROR(VLOOKUP(B5068,Table14[],3,0),"")</f>
        <v/>
      </c>
      <c r="D5068" s="4" t="str">
        <f>IFERROR(VLOOKUP(B5068,Table14[],2,0),"")</f>
        <v/>
      </c>
      <c r="E5068" s="4"/>
      <c r="H5068" s="41" t="str">
        <f>IFERROR(VLOOKUP(Table49[[#This Row],[ITEM CODE]],Table2[[Item Code]:[Master Name]],2,0),"")</f>
        <v/>
      </c>
      <c r="I5068" s="41"/>
      <c r="J5068" s="65" t="str">
        <f>IFERROR(VLOOKUP(Table49[[#This Row],[ITEM CODE]],Table2[[Item Code]:[Master Name]],3,0),"")</f>
        <v/>
      </c>
      <c r="K5068" s="1" t="str">
        <f>IFERROR(VLOOKUP(Table49[[#This Row],[ITEM CODE]],Table2[[Item Code]:[Master Name]],9,0),"")</f>
        <v/>
      </c>
      <c r="L5068" s="1" t="str">
        <f>IFERROR(VLOOKUP(Table49[[#This Row],[ITEM CODE]],Table2[[Item Code]:[Master Name]],8,0),"")</f>
        <v/>
      </c>
      <c r="M5068" s="41"/>
      <c r="N5068" s="66">
        <f>IFERROR(VLOOKUP(Table49[[#This Row],[ITEM CODE]],Table2[[#All],[Item Code]:[Unit Cost]],10,0),0)</f>
        <v>0</v>
      </c>
      <c r="O5068" s="134">
        <f>IFERROR(VLOOKUP(Table49[[#This Row],[ITEM CODE]],Table2[[#All],[Item Code]:[Unit Cost]],10,0),0)</f>
        <v>0</v>
      </c>
      <c r="P5068" s="56"/>
      <c r="Q5068" s="58"/>
      <c r="R5068" s="58">
        <f>Table49[[#This Row],[QUANTITY]]*Table49[[#This Row],[INV Prices]]</f>
        <v>0</v>
      </c>
      <c r="S5068" s="67"/>
      <c r="V5068" s="41"/>
      <c r="W5068" s="4" t="str">
        <f>IFERROR(VLOOKUP(Table49[[#This Row],[ITEM CODE]],Table2[[Item Code]:[Category ]],6,0),"")</f>
        <v/>
      </c>
      <c r="X5068" s="1" t="str">
        <f>IFERROR(VLOOKUP(Table49[[#This Row],[ITEM CODE]],Table2[[Item Code]:[Sub Category]],7,0),"")</f>
        <v/>
      </c>
      <c r="Y5068" s="68" t="str">
        <f>Table49[[#This Row],[PO Number]]&amp;COUNTIFS($E$5:E5068,E5068)</f>
        <v>0</v>
      </c>
    </row>
    <row r="5069" spans="1:25" ht="14.25" customHeight="1" x14ac:dyDescent="0.3">
      <c r="A5069" s="1" t="str">
        <f>IF(Table49[[#This Row],[ITEM NAME]]="","",ROW()-4)</f>
        <v/>
      </c>
      <c r="B5069" s="68"/>
      <c r="C5069" s="4" t="str">
        <f>IFERROR(VLOOKUP(B5069,Table14[],3,0),"")</f>
        <v/>
      </c>
      <c r="D5069" s="4" t="str">
        <f>IFERROR(VLOOKUP(B5069,Table14[],2,0),"")</f>
        <v/>
      </c>
      <c r="E5069" s="4"/>
      <c r="H5069" s="41" t="str">
        <f>IFERROR(VLOOKUP(Table49[[#This Row],[ITEM CODE]],Table2[[Item Code]:[Master Name]],2,0),"")</f>
        <v/>
      </c>
      <c r="I5069" s="41"/>
      <c r="J5069" s="65" t="str">
        <f>IFERROR(VLOOKUP(Table49[[#This Row],[ITEM CODE]],Table2[[Item Code]:[Master Name]],3,0),"")</f>
        <v/>
      </c>
      <c r="K5069" s="1" t="str">
        <f>IFERROR(VLOOKUP(Table49[[#This Row],[ITEM CODE]],Table2[[Item Code]:[Master Name]],9,0),"")</f>
        <v/>
      </c>
      <c r="L5069" s="1" t="str">
        <f>IFERROR(VLOOKUP(Table49[[#This Row],[ITEM CODE]],Table2[[Item Code]:[Master Name]],8,0),"")</f>
        <v/>
      </c>
      <c r="M5069" s="41"/>
      <c r="N5069" s="66">
        <f>IFERROR(VLOOKUP(Table49[[#This Row],[ITEM CODE]],Table2[[#All],[Item Code]:[Unit Cost]],10,0),0)</f>
        <v>0</v>
      </c>
      <c r="O5069" s="134">
        <f>IFERROR(VLOOKUP(Table49[[#This Row],[ITEM CODE]],Table2[[#All],[Item Code]:[Unit Cost]],10,0),0)</f>
        <v>0</v>
      </c>
      <c r="P5069" s="56"/>
      <c r="Q5069" s="58"/>
      <c r="R5069" s="58">
        <f>Table49[[#This Row],[QUANTITY]]*Table49[[#This Row],[INV Prices]]</f>
        <v>0</v>
      </c>
      <c r="S5069" s="67"/>
      <c r="V5069" s="41"/>
      <c r="W5069" s="4" t="str">
        <f>IFERROR(VLOOKUP(Table49[[#This Row],[ITEM CODE]],Table2[[Item Code]:[Category ]],6,0),"")</f>
        <v/>
      </c>
      <c r="X5069" s="1" t="str">
        <f>IFERROR(VLOOKUP(Table49[[#This Row],[ITEM CODE]],Table2[[Item Code]:[Sub Category]],7,0),"")</f>
        <v/>
      </c>
      <c r="Y5069" s="68" t="str">
        <f>Table49[[#This Row],[PO Number]]&amp;COUNTIFS($E$5:E5069,E5069)</f>
        <v>0</v>
      </c>
    </row>
    <row r="5070" spans="1:25" ht="14.25" customHeight="1" x14ac:dyDescent="0.3">
      <c r="A5070" s="1" t="str">
        <f>IF(Table49[[#This Row],[ITEM NAME]]="","",ROW()-4)</f>
        <v/>
      </c>
      <c r="B5070" s="68"/>
      <c r="C5070" s="4" t="str">
        <f>IFERROR(VLOOKUP(B5070,Table14[],3,0),"")</f>
        <v/>
      </c>
      <c r="D5070" s="4" t="str">
        <f>IFERROR(VLOOKUP(B5070,Table14[],2,0),"")</f>
        <v/>
      </c>
      <c r="E5070" s="4"/>
      <c r="H5070" s="41" t="str">
        <f>IFERROR(VLOOKUP(Table49[[#This Row],[ITEM CODE]],Table2[[Item Code]:[Master Name]],2,0),"")</f>
        <v/>
      </c>
      <c r="I5070" s="41"/>
      <c r="J5070" s="65" t="str">
        <f>IFERROR(VLOOKUP(Table49[[#This Row],[ITEM CODE]],Table2[[Item Code]:[Master Name]],3,0),"")</f>
        <v/>
      </c>
      <c r="K5070" s="1" t="str">
        <f>IFERROR(VLOOKUP(Table49[[#This Row],[ITEM CODE]],Table2[[Item Code]:[Master Name]],9,0),"")</f>
        <v/>
      </c>
      <c r="L5070" s="1" t="str">
        <f>IFERROR(VLOOKUP(Table49[[#This Row],[ITEM CODE]],Table2[[Item Code]:[Master Name]],8,0),"")</f>
        <v/>
      </c>
      <c r="M5070" s="41"/>
      <c r="N5070" s="66">
        <f>IFERROR(VLOOKUP(Table49[[#This Row],[ITEM CODE]],Table2[[#All],[Item Code]:[Unit Cost]],10,0),0)</f>
        <v>0</v>
      </c>
      <c r="O5070" s="134">
        <f>IFERROR(VLOOKUP(Table49[[#This Row],[ITEM CODE]],Table2[[#All],[Item Code]:[Unit Cost]],10,0),0)</f>
        <v>0</v>
      </c>
      <c r="P5070" s="56"/>
      <c r="Q5070" s="58"/>
      <c r="R5070" s="58">
        <f>Table49[[#This Row],[QUANTITY]]*Table49[[#This Row],[INV Prices]]</f>
        <v>0</v>
      </c>
      <c r="S5070" s="67"/>
      <c r="V5070" s="41"/>
      <c r="W5070" s="4" t="str">
        <f>IFERROR(VLOOKUP(Table49[[#This Row],[ITEM CODE]],Table2[[Item Code]:[Category ]],6,0),"")</f>
        <v/>
      </c>
      <c r="X5070" s="1" t="str">
        <f>IFERROR(VLOOKUP(Table49[[#This Row],[ITEM CODE]],Table2[[Item Code]:[Sub Category]],7,0),"")</f>
        <v/>
      </c>
      <c r="Y5070" s="68" t="str">
        <f>Table49[[#This Row],[PO Number]]&amp;COUNTIFS($E$5:E5070,E5070)</f>
        <v>0</v>
      </c>
    </row>
    <row r="5071" spans="1:25" ht="14.25" customHeight="1" x14ac:dyDescent="0.3">
      <c r="A5071" s="1" t="str">
        <f>IF(Table49[[#This Row],[ITEM NAME]]="","",ROW()-4)</f>
        <v/>
      </c>
      <c r="B5071" s="68"/>
      <c r="C5071" s="4" t="str">
        <f>IFERROR(VLOOKUP(B5071,Table14[],3,0),"")</f>
        <v/>
      </c>
      <c r="D5071" s="4" t="str">
        <f>IFERROR(VLOOKUP(B5071,Table14[],2,0),"")</f>
        <v/>
      </c>
      <c r="E5071" s="4"/>
      <c r="H5071" s="41" t="str">
        <f>IFERROR(VLOOKUP(Table49[[#This Row],[ITEM CODE]],Table2[[Item Code]:[Master Name]],2,0),"")</f>
        <v/>
      </c>
      <c r="I5071" s="41"/>
      <c r="J5071" s="65" t="str">
        <f>IFERROR(VLOOKUP(Table49[[#This Row],[ITEM CODE]],Table2[[Item Code]:[Master Name]],3,0),"")</f>
        <v/>
      </c>
      <c r="K5071" s="1" t="str">
        <f>IFERROR(VLOOKUP(Table49[[#This Row],[ITEM CODE]],Table2[[Item Code]:[Master Name]],9,0),"")</f>
        <v/>
      </c>
      <c r="L5071" s="1" t="str">
        <f>IFERROR(VLOOKUP(Table49[[#This Row],[ITEM CODE]],Table2[[Item Code]:[Master Name]],8,0),"")</f>
        <v/>
      </c>
      <c r="M5071" s="41"/>
      <c r="N5071" s="66">
        <f>IFERROR(VLOOKUP(Table49[[#This Row],[ITEM CODE]],Table2[[#All],[Item Code]:[Unit Cost]],10,0),0)</f>
        <v>0</v>
      </c>
      <c r="O5071" s="134">
        <f>IFERROR(VLOOKUP(Table49[[#This Row],[ITEM CODE]],Table2[[#All],[Item Code]:[Unit Cost]],10,0),0)</f>
        <v>0</v>
      </c>
      <c r="P5071" s="56"/>
      <c r="Q5071" s="58"/>
      <c r="R5071" s="58">
        <f>Table49[[#This Row],[QUANTITY]]*Table49[[#This Row],[INV Prices]]</f>
        <v>0</v>
      </c>
      <c r="S5071" s="67"/>
      <c r="V5071" s="41"/>
      <c r="W5071" s="4" t="str">
        <f>IFERROR(VLOOKUP(Table49[[#This Row],[ITEM CODE]],Table2[[Item Code]:[Category ]],6,0),"")</f>
        <v/>
      </c>
      <c r="X5071" s="1" t="str">
        <f>IFERROR(VLOOKUP(Table49[[#This Row],[ITEM CODE]],Table2[[Item Code]:[Sub Category]],7,0),"")</f>
        <v/>
      </c>
      <c r="Y5071" s="68" t="str">
        <f>Table49[[#This Row],[PO Number]]&amp;COUNTIFS($E$5:E5071,E5071)</f>
        <v>0</v>
      </c>
    </row>
    <row r="5072" spans="1:25" ht="14.25" customHeight="1" x14ac:dyDescent="0.3">
      <c r="A5072" s="1" t="str">
        <f>IF(Table49[[#This Row],[ITEM NAME]]="","",ROW()-4)</f>
        <v/>
      </c>
      <c r="B5072" s="68"/>
      <c r="C5072" s="4" t="str">
        <f>IFERROR(VLOOKUP(B5072,Table14[],3,0),"")</f>
        <v/>
      </c>
      <c r="D5072" s="4" t="str">
        <f>IFERROR(VLOOKUP(B5072,Table14[],2,0),"")</f>
        <v/>
      </c>
      <c r="E5072" s="4"/>
      <c r="H5072" s="41" t="str">
        <f>IFERROR(VLOOKUP(Table49[[#This Row],[ITEM CODE]],Table2[[Item Code]:[Master Name]],2,0),"")</f>
        <v/>
      </c>
      <c r="I5072" s="41"/>
      <c r="J5072" s="65" t="str">
        <f>IFERROR(VLOOKUP(Table49[[#This Row],[ITEM CODE]],Table2[[Item Code]:[Master Name]],3,0),"")</f>
        <v/>
      </c>
      <c r="K5072" s="1" t="str">
        <f>IFERROR(VLOOKUP(Table49[[#This Row],[ITEM CODE]],Table2[[Item Code]:[Master Name]],9,0),"")</f>
        <v/>
      </c>
      <c r="L5072" s="1" t="str">
        <f>IFERROR(VLOOKUP(Table49[[#This Row],[ITEM CODE]],Table2[[Item Code]:[Master Name]],8,0),"")</f>
        <v/>
      </c>
      <c r="M5072" s="41"/>
      <c r="N5072" s="66">
        <f>IFERROR(VLOOKUP(Table49[[#This Row],[ITEM CODE]],Table2[[#All],[Item Code]:[Unit Cost]],10,0),0)</f>
        <v>0</v>
      </c>
      <c r="O5072" s="134">
        <f>IFERROR(VLOOKUP(Table49[[#This Row],[ITEM CODE]],Table2[[#All],[Item Code]:[Unit Cost]],10,0),0)</f>
        <v>0</v>
      </c>
      <c r="P5072" s="56"/>
      <c r="Q5072" s="58"/>
      <c r="R5072" s="58">
        <f>Table49[[#This Row],[QUANTITY]]*Table49[[#This Row],[INV Prices]]</f>
        <v>0</v>
      </c>
      <c r="S5072" s="67"/>
      <c r="V5072" s="41"/>
      <c r="W5072" s="4" t="str">
        <f>IFERROR(VLOOKUP(Table49[[#This Row],[ITEM CODE]],Table2[[Item Code]:[Category ]],6,0),"")</f>
        <v/>
      </c>
      <c r="X5072" s="1" t="str">
        <f>IFERROR(VLOOKUP(Table49[[#This Row],[ITEM CODE]],Table2[[Item Code]:[Sub Category]],7,0),"")</f>
        <v/>
      </c>
      <c r="Y5072" s="68" t="str">
        <f>Table49[[#This Row],[PO Number]]&amp;COUNTIFS($E$5:E5072,E5072)</f>
        <v>0</v>
      </c>
    </row>
    <row r="5073" spans="1:25" ht="14.25" customHeight="1" x14ac:dyDescent="0.3">
      <c r="A5073" s="1" t="str">
        <f>IF(Table49[[#This Row],[ITEM NAME]]="","",ROW()-4)</f>
        <v/>
      </c>
      <c r="B5073" s="68"/>
      <c r="C5073" s="4" t="str">
        <f>IFERROR(VLOOKUP(B5073,Table14[],3,0),"")</f>
        <v/>
      </c>
      <c r="D5073" s="4" t="str">
        <f>IFERROR(VLOOKUP(B5073,Table14[],2,0),"")</f>
        <v/>
      </c>
      <c r="E5073" s="4"/>
      <c r="H5073" s="41" t="str">
        <f>IFERROR(VLOOKUP(Table49[[#This Row],[ITEM CODE]],Table2[[Item Code]:[Master Name]],2,0),"")</f>
        <v/>
      </c>
      <c r="I5073" s="41"/>
      <c r="J5073" s="65" t="str">
        <f>IFERROR(VLOOKUP(Table49[[#This Row],[ITEM CODE]],Table2[[Item Code]:[Master Name]],3,0),"")</f>
        <v/>
      </c>
      <c r="K5073" s="1" t="str">
        <f>IFERROR(VLOOKUP(Table49[[#This Row],[ITEM CODE]],Table2[[Item Code]:[Master Name]],9,0),"")</f>
        <v/>
      </c>
      <c r="L5073" s="1" t="str">
        <f>IFERROR(VLOOKUP(Table49[[#This Row],[ITEM CODE]],Table2[[Item Code]:[Master Name]],8,0),"")</f>
        <v/>
      </c>
      <c r="M5073" s="41"/>
      <c r="N5073" s="66">
        <f>IFERROR(VLOOKUP(Table49[[#This Row],[ITEM CODE]],Table2[[#All],[Item Code]:[Unit Cost]],10,0),0)</f>
        <v>0</v>
      </c>
      <c r="O5073" s="134">
        <f>IFERROR(VLOOKUP(Table49[[#This Row],[ITEM CODE]],Table2[[#All],[Item Code]:[Unit Cost]],10,0),0)</f>
        <v>0</v>
      </c>
      <c r="P5073" s="56"/>
      <c r="Q5073" s="58"/>
      <c r="R5073" s="58">
        <f>Table49[[#This Row],[QUANTITY]]*Table49[[#This Row],[INV Prices]]</f>
        <v>0</v>
      </c>
      <c r="S5073" s="67"/>
      <c r="V5073" s="41"/>
      <c r="W5073" s="4" t="str">
        <f>IFERROR(VLOOKUP(Table49[[#This Row],[ITEM CODE]],Table2[[Item Code]:[Category ]],6,0),"")</f>
        <v/>
      </c>
      <c r="X5073" s="1" t="str">
        <f>IFERROR(VLOOKUP(Table49[[#This Row],[ITEM CODE]],Table2[[Item Code]:[Sub Category]],7,0),"")</f>
        <v/>
      </c>
      <c r="Y5073" s="68" t="str">
        <f>Table49[[#This Row],[PO Number]]&amp;COUNTIFS($E$5:E5073,E5073)</f>
        <v>0</v>
      </c>
    </row>
    <row r="5074" spans="1:25" ht="14.25" customHeight="1" x14ac:dyDescent="0.3">
      <c r="A5074" s="1" t="str">
        <f>IF(Table49[[#This Row],[ITEM NAME]]="","",ROW()-4)</f>
        <v/>
      </c>
      <c r="B5074" s="68"/>
      <c r="C5074" s="4" t="str">
        <f>IFERROR(VLOOKUP(B5074,Table14[],3,0),"")</f>
        <v/>
      </c>
      <c r="D5074" s="4" t="str">
        <f>IFERROR(VLOOKUP(B5074,Table14[],2,0),"")</f>
        <v/>
      </c>
      <c r="E5074" s="4"/>
      <c r="H5074" s="41" t="str">
        <f>IFERROR(VLOOKUP(Table49[[#This Row],[ITEM CODE]],Table2[[Item Code]:[Master Name]],2,0),"")</f>
        <v/>
      </c>
      <c r="I5074" s="41"/>
      <c r="J5074" s="65" t="str">
        <f>IFERROR(VLOOKUP(Table49[[#This Row],[ITEM CODE]],Table2[[Item Code]:[Master Name]],3,0),"")</f>
        <v/>
      </c>
      <c r="K5074" s="1" t="str">
        <f>IFERROR(VLOOKUP(Table49[[#This Row],[ITEM CODE]],Table2[[Item Code]:[Master Name]],9,0),"")</f>
        <v/>
      </c>
      <c r="L5074" s="1" t="str">
        <f>IFERROR(VLOOKUP(Table49[[#This Row],[ITEM CODE]],Table2[[Item Code]:[Master Name]],8,0),"")</f>
        <v/>
      </c>
      <c r="M5074" s="41"/>
      <c r="N5074" s="66">
        <f>IFERROR(VLOOKUP(Table49[[#This Row],[ITEM CODE]],Table2[[#All],[Item Code]:[Unit Cost]],10,0),0)</f>
        <v>0</v>
      </c>
      <c r="O5074" s="134">
        <f>IFERROR(VLOOKUP(Table49[[#This Row],[ITEM CODE]],Table2[[#All],[Item Code]:[Unit Cost]],10,0),0)</f>
        <v>0</v>
      </c>
      <c r="P5074" s="56"/>
      <c r="Q5074" s="58"/>
      <c r="R5074" s="58">
        <f>Table49[[#This Row],[QUANTITY]]*Table49[[#This Row],[INV Prices]]</f>
        <v>0</v>
      </c>
      <c r="S5074" s="67"/>
      <c r="V5074" s="41"/>
      <c r="W5074" s="4" t="str">
        <f>IFERROR(VLOOKUP(Table49[[#This Row],[ITEM CODE]],Table2[[Item Code]:[Category ]],6,0),"")</f>
        <v/>
      </c>
      <c r="X5074" s="1" t="str">
        <f>IFERROR(VLOOKUP(Table49[[#This Row],[ITEM CODE]],Table2[[Item Code]:[Sub Category]],7,0),"")</f>
        <v/>
      </c>
      <c r="Y5074" s="68" t="str">
        <f>Table49[[#This Row],[PO Number]]&amp;COUNTIFS($E$5:E5074,E5074)</f>
        <v>0</v>
      </c>
    </row>
    <row r="5075" spans="1:25" ht="14.25" customHeight="1" x14ac:dyDescent="0.3">
      <c r="A5075" s="1" t="str">
        <f>IF(Table49[[#This Row],[ITEM NAME]]="","",ROW()-4)</f>
        <v/>
      </c>
      <c r="B5075" s="68"/>
      <c r="C5075" s="4" t="str">
        <f>IFERROR(VLOOKUP(B5075,Table14[],3,0),"")</f>
        <v/>
      </c>
      <c r="D5075" s="4" t="str">
        <f>IFERROR(VLOOKUP(B5075,Table14[],2,0),"")</f>
        <v/>
      </c>
      <c r="E5075" s="4"/>
      <c r="H5075" s="41" t="str">
        <f>IFERROR(VLOOKUP(Table49[[#This Row],[ITEM CODE]],Table2[[Item Code]:[Master Name]],2,0),"")</f>
        <v/>
      </c>
      <c r="I5075" s="41"/>
      <c r="J5075" s="65" t="str">
        <f>IFERROR(VLOOKUP(Table49[[#This Row],[ITEM CODE]],Table2[[Item Code]:[Master Name]],3,0),"")</f>
        <v/>
      </c>
      <c r="K5075" s="1" t="str">
        <f>IFERROR(VLOOKUP(Table49[[#This Row],[ITEM CODE]],Table2[[Item Code]:[Master Name]],9,0),"")</f>
        <v/>
      </c>
      <c r="L5075" s="1" t="str">
        <f>IFERROR(VLOOKUP(Table49[[#This Row],[ITEM CODE]],Table2[[Item Code]:[Master Name]],8,0),"")</f>
        <v/>
      </c>
      <c r="M5075" s="41"/>
      <c r="N5075" s="66">
        <f>IFERROR(VLOOKUP(Table49[[#This Row],[ITEM CODE]],Table2[[#All],[Item Code]:[Unit Cost]],10,0),0)</f>
        <v>0</v>
      </c>
      <c r="O5075" s="134">
        <f>IFERROR(VLOOKUP(Table49[[#This Row],[ITEM CODE]],Table2[[#All],[Item Code]:[Unit Cost]],10,0),0)</f>
        <v>0</v>
      </c>
      <c r="P5075" s="56"/>
      <c r="Q5075" s="58"/>
      <c r="R5075" s="58">
        <f>Table49[[#This Row],[QUANTITY]]*Table49[[#This Row],[INV Prices]]</f>
        <v>0</v>
      </c>
      <c r="S5075" s="67"/>
      <c r="V5075" s="41"/>
      <c r="W5075" s="4" t="str">
        <f>IFERROR(VLOOKUP(Table49[[#This Row],[ITEM CODE]],Table2[[Item Code]:[Category ]],6,0),"")</f>
        <v/>
      </c>
      <c r="X5075" s="1" t="str">
        <f>IFERROR(VLOOKUP(Table49[[#This Row],[ITEM CODE]],Table2[[Item Code]:[Sub Category]],7,0),"")</f>
        <v/>
      </c>
      <c r="Y5075" s="68" t="str">
        <f>Table49[[#This Row],[PO Number]]&amp;COUNTIFS($E$5:E5075,E5075)</f>
        <v>0</v>
      </c>
    </row>
    <row r="5076" spans="1:25" ht="14.25" customHeight="1" x14ac:dyDescent="0.3">
      <c r="A5076" s="1" t="str">
        <f>IF(Table49[[#This Row],[ITEM NAME]]="","",ROW()-4)</f>
        <v/>
      </c>
      <c r="B5076" s="68"/>
      <c r="C5076" s="4" t="str">
        <f>IFERROR(VLOOKUP(B5076,Table14[],3,0),"")</f>
        <v/>
      </c>
      <c r="D5076" s="4" t="str">
        <f>IFERROR(VLOOKUP(B5076,Table14[],2,0),"")</f>
        <v/>
      </c>
      <c r="E5076" s="4"/>
      <c r="H5076" s="41" t="str">
        <f>IFERROR(VLOOKUP(Table49[[#This Row],[ITEM CODE]],Table2[[Item Code]:[Master Name]],2,0),"")</f>
        <v/>
      </c>
      <c r="I5076" s="41"/>
      <c r="J5076" s="65" t="str">
        <f>IFERROR(VLOOKUP(Table49[[#This Row],[ITEM CODE]],Table2[[Item Code]:[Master Name]],3,0),"")</f>
        <v/>
      </c>
      <c r="K5076" s="1" t="str">
        <f>IFERROR(VLOOKUP(Table49[[#This Row],[ITEM CODE]],Table2[[Item Code]:[Master Name]],9,0),"")</f>
        <v/>
      </c>
      <c r="L5076" s="1" t="str">
        <f>IFERROR(VLOOKUP(Table49[[#This Row],[ITEM CODE]],Table2[[Item Code]:[Master Name]],8,0),"")</f>
        <v/>
      </c>
      <c r="M5076" s="41"/>
      <c r="N5076" s="66">
        <f>IFERROR(VLOOKUP(Table49[[#This Row],[ITEM CODE]],Table2[[#All],[Item Code]:[Unit Cost]],10,0),0)</f>
        <v>0</v>
      </c>
      <c r="O5076" s="134">
        <f>IFERROR(VLOOKUP(Table49[[#This Row],[ITEM CODE]],Table2[[#All],[Item Code]:[Unit Cost]],10,0),0)</f>
        <v>0</v>
      </c>
      <c r="P5076" s="56"/>
      <c r="Q5076" s="58"/>
      <c r="R5076" s="58">
        <f>Table49[[#This Row],[QUANTITY]]*Table49[[#This Row],[INV Prices]]</f>
        <v>0</v>
      </c>
      <c r="S5076" s="67"/>
      <c r="V5076" s="41"/>
      <c r="W5076" s="4" t="str">
        <f>IFERROR(VLOOKUP(Table49[[#This Row],[ITEM CODE]],Table2[[Item Code]:[Category ]],6,0),"")</f>
        <v/>
      </c>
      <c r="X5076" s="1" t="str">
        <f>IFERROR(VLOOKUP(Table49[[#This Row],[ITEM CODE]],Table2[[Item Code]:[Sub Category]],7,0),"")</f>
        <v/>
      </c>
      <c r="Y5076" s="68" t="str">
        <f>Table49[[#This Row],[PO Number]]&amp;COUNTIFS($E$5:E5076,E5076)</f>
        <v>0</v>
      </c>
    </row>
    <row r="5077" spans="1:25" ht="14.25" customHeight="1" x14ac:dyDescent="0.3">
      <c r="A5077" s="1" t="str">
        <f>IF(Table49[[#This Row],[ITEM NAME]]="","",ROW()-4)</f>
        <v/>
      </c>
      <c r="B5077" s="68"/>
      <c r="C5077" s="4" t="str">
        <f>IFERROR(VLOOKUP(B5077,Table14[],3,0),"")</f>
        <v/>
      </c>
      <c r="D5077" s="4" t="str">
        <f>IFERROR(VLOOKUP(B5077,Table14[],2,0),"")</f>
        <v/>
      </c>
      <c r="E5077" s="4"/>
      <c r="H5077" s="41" t="str">
        <f>IFERROR(VLOOKUP(Table49[[#This Row],[ITEM CODE]],Table2[[Item Code]:[Master Name]],2,0),"")</f>
        <v/>
      </c>
      <c r="I5077" s="41"/>
      <c r="J5077" s="65" t="str">
        <f>IFERROR(VLOOKUP(Table49[[#This Row],[ITEM CODE]],Table2[[Item Code]:[Master Name]],3,0),"")</f>
        <v/>
      </c>
      <c r="K5077" s="1" t="str">
        <f>IFERROR(VLOOKUP(Table49[[#This Row],[ITEM CODE]],Table2[[Item Code]:[Master Name]],9,0),"")</f>
        <v/>
      </c>
      <c r="L5077" s="1" t="str">
        <f>IFERROR(VLOOKUP(Table49[[#This Row],[ITEM CODE]],Table2[[Item Code]:[Master Name]],8,0),"")</f>
        <v/>
      </c>
      <c r="M5077" s="41"/>
      <c r="N5077" s="66">
        <f>IFERROR(VLOOKUP(Table49[[#This Row],[ITEM CODE]],Table2[[#All],[Item Code]:[Unit Cost]],10,0),0)</f>
        <v>0</v>
      </c>
      <c r="O5077" s="134">
        <f>IFERROR(VLOOKUP(Table49[[#This Row],[ITEM CODE]],Table2[[#All],[Item Code]:[Unit Cost]],10,0),0)</f>
        <v>0</v>
      </c>
      <c r="P5077" s="56"/>
      <c r="Q5077" s="58"/>
      <c r="R5077" s="58">
        <f>Table49[[#This Row],[QUANTITY]]*Table49[[#This Row],[INV Prices]]</f>
        <v>0</v>
      </c>
      <c r="S5077" s="67"/>
      <c r="V5077" s="41"/>
      <c r="W5077" s="4" t="str">
        <f>IFERROR(VLOOKUP(Table49[[#This Row],[ITEM CODE]],Table2[[Item Code]:[Category ]],6,0),"")</f>
        <v/>
      </c>
      <c r="X5077" s="1" t="str">
        <f>IFERROR(VLOOKUP(Table49[[#This Row],[ITEM CODE]],Table2[[Item Code]:[Sub Category]],7,0),"")</f>
        <v/>
      </c>
      <c r="Y5077" s="68" t="str">
        <f>Table49[[#This Row],[PO Number]]&amp;COUNTIFS($E$5:E5077,E5077)</f>
        <v>0</v>
      </c>
    </row>
    <row r="5078" spans="1:25" ht="14.25" customHeight="1" x14ac:dyDescent="0.3">
      <c r="A5078" s="1" t="str">
        <f>IF(Table49[[#This Row],[ITEM NAME]]="","",ROW()-4)</f>
        <v/>
      </c>
      <c r="B5078" s="68"/>
      <c r="C5078" s="4" t="str">
        <f>IFERROR(VLOOKUP(B5078,Table14[],3,0),"")</f>
        <v/>
      </c>
      <c r="D5078" s="4" t="str">
        <f>IFERROR(VLOOKUP(B5078,Table14[],2,0),"")</f>
        <v/>
      </c>
      <c r="E5078" s="4"/>
      <c r="H5078" s="41" t="str">
        <f>IFERROR(VLOOKUP(Table49[[#This Row],[ITEM CODE]],Table2[[Item Code]:[Master Name]],2,0),"")</f>
        <v/>
      </c>
      <c r="I5078" s="41"/>
      <c r="J5078" s="65" t="str">
        <f>IFERROR(VLOOKUP(Table49[[#This Row],[ITEM CODE]],Table2[[Item Code]:[Master Name]],3,0),"")</f>
        <v/>
      </c>
      <c r="K5078" s="1" t="str">
        <f>IFERROR(VLOOKUP(Table49[[#This Row],[ITEM CODE]],Table2[[Item Code]:[Master Name]],9,0),"")</f>
        <v/>
      </c>
      <c r="L5078" s="1" t="str">
        <f>IFERROR(VLOOKUP(Table49[[#This Row],[ITEM CODE]],Table2[[Item Code]:[Master Name]],8,0),"")</f>
        <v/>
      </c>
      <c r="M5078" s="41"/>
      <c r="N5078" s="66">
        <f>IFERROR(VLOOKUP(Table49[[#This Row],[ITEM CODE]],Table2[[#All],[Item Code]:[Unit Cost]],10,0),0)</f>
        <v>0</v>
      </c>
      <c r="O5078" s="134">
        <f>IFERROR(VLOOKUP(Table49[[#This Row],[ITEM CODE]],Table2[[#All],[Item Code]:[Unit Cost]],10,0),0)</f>
        <v>0</v>
      </c>
      <c r="P5078" s="56"/>
      <c r="Q5078" s="58"/>
      <c r="R5078" s="58">
        <f>Table49[[#This Row],[QUANTITY]]*Table49[[#This Row],[INV Prices]]</f>
        <v>0</v>
      </c>
      <c r="S5078" s="67"/>
      <c r="V5078" s="41"/>
      <c r="W5078" s="4" t="str">
        <f>IFERROR(VLOOKUP(Table49[[#This Row],[ITEM CODE]],Table2[[Item Code]:[Category ]],6,0),"")</f>
        <v/>
      </c>
      <c r="X5078" s="1" t="str">
        <f>IFERROR(VLOOKUP(Table49[[#This Row],[ITEM CODE]],Table2[[Item Code]:[Sub Category]],7,0),"")</f>
        <v/>
      </c>
      <c r="Y5078" s="68" t="str">
        <f>Table49[[#This Row],[PO Number]]&amp;COUNTIFS($E$5:E5078,E5078)</f>
        <v>0</v>
      </c>
    </row>
    <row r="5079" spans="1:25" ht="14.25" customHeight="1" x14ac:dyDescent="0.3">
      <c r="A5079" s="1" t="str">
        <f>IF(Table49[[#This Row],[ITEM NAME]]="","",ROW()-4)</f>
        <v/>
      </c>
      <c r="B5079" s="68"/>
      <c r="C5079" s="4" t="str">
        <f>IFERROR(VLOOKUP(B5079,Table14[],3,0),"")</f>
        <v/>
      </c>
      <c r="D5079" s="4" t="str">
        <f>IFERROR(VLOOKUP(B5079,Table14[],2,0),"")</f>
        <v/>
      </c>
      <c r="E5079" s="4"/>
      <c r="H5079" s="41" t="str">
        <f>IFERROR(VLOOKUP(Table49[[#This Row],[ITEM CODE]],Table2[[Item Code]:[Master Name]],2,0),"")</f>
        <v/>
      </c>
      <c r="I5079" s="41"/>
      <c r="J5079" s="65" t="str">
        <f>IFERROR(VLOOKUP(Table49[[#This Row],[ITEM CODE]],Table2[[Item Code]:[Master Name]],3,0),"")</f>
        <v/>
      </c>
      <c r="K5079" s="1" t="str">
        <f>IFERROR(VLOOKUP(Table49[[#This Row],[ITEM CODE]],Table2[[Item Code]:[Master Name]],9,0),"")</f>
        <v/>
      </c>
      <c r="L5079" s="1" t="str">
        <f>IFERROR(VLOOKUP(Table49[[#This Row],[ITEM CODE]],Table2[[Item Code]:[Master Name]],8,0),"")</f>
        <v/>
      </c>
      <c r="M5079" s="41"/>
      <c r="N5079" s="66">
        <f>IFERROR(VLOOKUP(Table49[[#This Row],[ITEM CODE]],Table2[[#All],[Item Code]:[Unit Cost]],10,0),0)</f>
        <v>0</v>
      </c>
      <c r="O5079" s="134">
        <f>IFERROR(VLOOKUP(Table49[[#This Row],[ITEM CODE]],Table2[[#All],[Item Code]:[Unit Cost]],10,0),0)</f>
        <v>0</v>
      </c>
      <c r="P5079" s="56"/>
      <c r="Q5079" s="58"/>
      <c r="R5079" s="58">
        <f>Table49[[#This Row],[QUANTITY]]*Table49[[#This Row],[INV Prices]]</f>
        <v>0</v>
      </c>
      <c r="S5079" s="67"/>
      <c r="V5079" s="41"/>
      <c r="W5079" s="4" t="str">
        <f>IFERROR(VLOOKUP(Table49[[#This Row],[ITEM CODE]],Table2[[Item Code]:[Category ]],6,0),"")</f>
        <v/>
      </c>
      <c r="X5079" s="1" t="str">
        <f>IFERROR(VLOOKUP(Table49[[#This Row],[ITEM CODE]],Table2[[Item Code]:[Sub Category]],7,0),"")</f>
        <v/>
      </c>
      <c r="Y5079" s="68" t="str">
        <f>Table49[[#This Row],[PO Number]]&amp;COUNTIFS($E$5:E5079,E5079)</f>
        <v>0</v>
      </c>
    </row>
    <row r="5080" spans="1:25" ht="14.25" customHeight="1" x14ac:dyDescent="0.3">
      <c r="A5080" s="1" t="str">
        <f>IF(Table49[[#This Row],[ITEM NAME]]="","",ROW()-4)</f>
        <v/>
      </c>
      <c r="B5080" s="68"/>
      <c r="C5080" s="4" t="str">
        <f>IFERROR(VLOOKUP(B5080,Table14[],3,0),"")</f>
        <v/>
      </c>
      <c r="D5080" s="4" t="str">
        <f>IFERROR(VLOOKUP(B5080,Table14[],2,0),"")</f>
        <v/>
      </c>
      <c r="E5080" s="4"/>
      <c r="H5080" s="41" t="str">
        <f>IFERROR(VLOOKUP(Table49[[#This Row],[ITEM CODE]],Table2[[Item Code]:[Master Name]],2,0),"")</f>
        <v/>
      </c>
      <c r="I5080" s="41"/>
      <c r="J5080" s="65" t="str">
        <f>IFERROR(VLOOKUP(Table49[[#This Row],[ITEM CODE]],Table2[[Item Code]:[Master Name]],3,0),"")</f>
        <v/>
      </c>
      <c r="K5080" s="1" t="str">
        <f>IFERROR(VLOOKUP(Table49[[#This Row],[ITEM CODE]],Table2[[Item Code]:[Master Name]],9,0),"")</f>
        <v/>
      </c>
      <c r="L5080" s="1" t="str">
        <f>IFERROR(VLOOKUP(Table49[[#This Row],[ITEM CODE]],Table2[[Item Code]:[Master Name]],8,0),"")</f>
        <v/>
      </c>
      <c r="M5080" s="41"/>
      <c r="N5080" s="66">
        <f>IFERROR(VLOOKUP(Table49[[#This Row],[ITEM CODE]],Table2[[#All],[Item Code]:[Unit Cost]],10,0),0)</f>
        <v>0</v>
      </c>
      <c r="O5080" s="134">
        <f>IFERROR(VLOOKUP(Table49[[#This Row],[ITEM CODE]],Table2[[#All],[Item Code]:[Unit Cost]],10,0),0)</f>
        <v>0</v>
      </c>
      <c r="P5080" s="56"/>
      <c r="Q5080" s="58"/>
      <c r="R5080" s="58">
        <f>Table49[[#This Row],[QUANTITY]]*Table49[[#This Row],[INV Prices]]</f>
        <v>0</v>
      </c>
      <c r="S5080" s="67"/>
      <c r="V5080" s="41"/>
      <c r="W5080" s="4" t="str">
        <f>IFERROR(VLOOKUP(Table49[[#This Row],[ITEM CODE]],Table2[[Item Code]:[Category ]],6,0),"")</f>
        <v/>
      </c>
      <c r="X5080" s="1" t="str">
        <f>IFERROR(VLOOKUP(Table49[[#This Row],[ITEM CODE]],Table2[[Item Code]:[Sub Category]],7,0),"")</f>
        <v/>
      </c>
      <c r="Y5080" s="68" t="str">
        <f>Table49[[#This Row],[PO Number]]&amp;COUNTIFS($E$5:E5080,E5080)</f>
        <v>0</v>
      </c>
    </row>
    <row r="5081" spans="1:25" ht="14.25" customHeight="1" x14ac:dyDescent="0.3">
      <c r="A5081" s="1" t="str">
        <f>IF(Table49[[#This Row],[ITEM NAME]]="","",ROW()-4)</f>
        <v/>
      </c>
      <c r="B5081" s="68"/>
      <c r="C5081" s="4" t="str">
        <f>IFERROR(VLOOKUP(B5081,Table14[],3,0),"")</f>
        <v/>
      </c>
      <c r="D5081" s="4" t="str">
        <f>IFERROR(VLOOKUP(B5081,Table14[],2,0),"")</f>
        <v/>
      </c>
      <c r="E5081" s="4"/>
      <c r="H5081" s="41" t="str">
        <f>IFERROR(VLOOKUP(Table49[[#This Row],[ITEM CODE]],Table2[[Item Code]:[Master Name]],2,0),"")</f>
        <v/>
      </c>
      <c r="I5081" s="41"/>
      <c r="J5081" s="65" t="str">
        <f>IFERROR(VLOOKUP(Table49[[#This Row],[ITEM CODE]],Table2[[Item Code]:[Master Name]],3,0),"")</f>
        <v/>
      </c>
      <c r="K5081" s="1" t="str">
        <f>IFERROR(VLOOKUP(Table49[[#This Row],[ITEM CODE]],Table2[[Item Code]:[Master Name]],9,0),"")</f>
        <v/>
      </c>
      <c r="L5081" s="1" t="str">
        <f>IFERROR(VLOOKUP(Table49[[#This Row],[ITEM CODE]],Table2[[Item Code]:[Master Name]],8,0),"")</f>
        <v/>
      </c>
      <c r="M5081" s="41"/>
      <c r="N5081" s="66">
        <f>IFERROR(VLOOKUP(Table49[[#This Row],[ITEM CODE]],Table2[[#All],[Item Code]:[Unit Cost]],10,0),0)</f>
        <v>0</v>
      </c>
      <c r="O5081" s="134">
        <f>IFERROR(VLOOKUP(Table49[[#This Row],[ITEM CODE]],Table2[[#All],[Item Code]:[Unit Cost]],10,0),0)</f>
        <v>0</v>
      </c>
      <c r="P5081" s="56"/>
      <c r="Q5081" s="58"/>
      <c r="R5081" s="58">
        <f>Table49[[#This Row],[QUANTITY]]*Table49[[#This Row],[INV Prices]]</f>
        <v>0</v>
      </c>
      <c r="S5081" s="67"/>
      <c r="V5081" s="41"/>
      <c r="W5081" s="4" t="str">
        <f>IFERROR(VLOOKUP(Table49[[#This Row],[ITEM CODE]],Table2[[Item Code]:[Category ]],6,0),"")</f>
        <v/>
      </c>
      <c r="X5081" s="1" t="str">
        <f>IFERROR(VLOOKUP(Table49[[#This Row],[ITEM CODE]],Table2[[Item Code]:[Sub Category]],7,0),"")</f>
        <v/>
      </c>
      <c r="Y5081" s="68" t="str">
        <f>Table49[[#This Row],[PO Number]]&amp;COUNTIFS($E$5:E5081,E5081)</f>
        <v>0</v>
      </c>
    </row>
    <row r="5082" spans="1:25" ht="14.25" customHeight="1" x14ac:dyDescent="0.3">
      <c r="A5082" s="1" t="str">
        <f>IF(Table49[[#This Row],[ITEM NAME]]="","",ROW()-4)</f>
        <v/>
      </c>
      <c r="B5082" s="68"/>
      <c r="C5082" s="4" t="str">
        <f>IFERROR(VLOOKUP(B5082,Table14[],3,0),"")</f>
        <v/>
      </c>
      <c r="D5082" s="4" t="str">
        <f>IFERROR(VLOOKUP(B5082,Table14[],2,0),"")</f>
        <v/>
      </c>
      <c r="E5082" s="4"/>
      <c r="H5082" s="41" t="str">
        <f>IFERROR(VLOOKUP(Table49[[#This Row],[ITEM CODE]],Table2[[Item Code]:[Master Name]],2,0),"")</f>
        <v/>
      </c>
      <c r="I5082" s="41"/>
      <c r="J5082" s="65" t="str">
        <f>IFERROR(VLOOKUP(Table49[[#This Row],[ITEM CODE]],Table2[[Item Code]:[Master Name]],3,0),"")</f>
        <v/>
      </c>
      <c r="K5082" s="1" t="str">
        <f>IFERROR(VLOOKUP(Table49[[#This Row],[ITEM CODE]],Table2[[Item Code]:[Master Name]],9,0),"")</f>
        <v/>
      </c>
      <c r="L5082" s="1" t="str">
        <f>IFERROR(VLOOKUP(Table49[[#This Row],[ITEM CODE]],Table2[[Item Code]:[Master Name]],8,0),"")</f>
        <v/>
      </c>
      <c r="M5082" s="41"/>
      <c r="N5082" s="66">
        <f>IFERROR(VLOOKUP(Table49[[#This Row],[ITEM CODE]],Table2[[#All],[Item Code]:[Unit Cost]],10,0),0)</f>
        <v>0</v>
      </c>
      <c r="O5082" s="134">
        <f>IFERROR(VLOOKUP(Table49[[#This Row],[ITEM CODE]],Table2[[#All],[Item Code]:[Unit Cost]],10,0),0)</f>
        <v>0</v>
      </c>
      <c r="P5082" s="56"/>
      <c r="Q5082" s="58"/>
      <c r="R5082" s="58">
        <f>Table49[[#This Row],[QUANTITY]]*Table49[[#This Row],[INV Prices]]</f>
        <v>0</v>
      </c>
      <c r="S5082" s="67"/>
      <c r="V5082" s="41"/>
      <c r="W5082" s="4" t="str">
        <f>IFERROR(VLOOKUP(Table49[[#This Row],[ITEM CODE]],Table2[[Item Code]:[Category ]],6,0),"")</f>
        <v/>
      </c>
      <c r="X5082" s="1" t="str">
        <f>IFERROR(VLOOKUP(Table49[[#This Row],[ITEM CODE]],Table2[[Item Code]:[Sub Category]],7,0),"")</f>
        <v/>
      </c>
      <c r="Y5082" s="68" t="str">
        <f>Table49[[#This Row],[PO Number]]&amp;COUNTIFS($E$5:E5082,E5082)</f>
        <v>0</v>
      </c>
    </row>
    <row r="5083" spans="1:25" ht="14.25" customHeight="1" x14ac:dyDescent="0.3">
      <c r="A5083" s="1" t="str">
        <f>IF(Table49[[#This Row],[ITEM NAME]]="","",ROW()-4)</f>
        <v/>
      </c>
      <c r="B5083" s="68"/>
      <c r="C5083" s="4" t="str">
        <f>IFERROR(VLOOKUP(B5083,Table14[],3,0),"")</f>
        <v/>
      </c>
      <c r="D5083" s="4" t="str">
        <f>IFERROR(VLOOKUP(B5083,Table14[],2,0),"")</f>
        <v/>
      </c>
      <c r="E5083" s="4"/>
      <c r="H5083" s="41" t="str">
        <f>IFERROR(VLOOKUP(Table49[[#This Row],[ITEM CODE]],Table2[[Item Code]:[Master Name]],2,0),"")</f>
        <v/>
      </c>
      <c r="I5083" s="41"/>
      <c r="J5083" s="65" t="str">
        <f>IFERROR(VLOOKUP(Table49[[#This Row],[ITEM CODE]],Table2[[Item Code]:[Master Name]],3,0),"")</f>
        <v/>
      </c>
      <c r="K5083" s="1" t="str">
        <f>IFERROR(VLOOKUP(Table49[[#This Row],[ITEM CODE]],Table2[[Item Code]:[Master Name]],9,0),"")</f>
        <v/>
      </c>
      <c r="L5083" s="1" t="str">
        <f>IFERROR(VLOOKUP(Table49[[#This Row],[ITEM CODE]],Table2[[Item Code]:[Master Name]],8,0),"")</f>
        <v/>
      </c>
      <c r="M5083" s="41"/>
      <c r="N5083" s="66">
        <f>IFERROR(VLOOKUP(Table49[[#This Row],[ITEM CODE]],Table2[[#All],[Item Code]:[Unit Cost]],10,0),0)</f>
        <v>0</v>
      </c>
      <c r="O5083" s="134">
        <f>IFERROR(VLOOKUP(Table49[[#This Row],[ITEM CODE]],Table2[[#All],[Item Code]:[Unit Cost]],10,0),0)</f>
        <v>0</v>
      </c>
      <c r="P5083" s="56"/>
      <c r="Q5083" s="58"/>
      <c r="R5083" s="58">
        <f>Table49[[#This Row],[QUANTITY]]*Table49[[#This Row],[INV Prices]]</f>
        <v>0</v>
      </c>
      <c r="S5083" s="67"/>
      <c r="V5083" s="41"/>
      <c r="W5083" s="4" t="str">
        <f>IFERROR(VLOOKUP(Table49[[#This Row],[ITEM CODE]],Table2[[Item Code]:[Category ]],6,0),"")</f>
        <v/>
      </c>
      <c r="X5083" s="1" t="str">
        <f>IFERROR(VLOOKUP(Table49[[#This Row],[ITEM CODE]],Table2[[Item Code]:[Sub Category]],7,0),"")</f>
        <v/>
      </c>
      <c r="Y5083" s="68" t="str">
        <f>Table49[[#This Row],[PO Number]]&amp;COUNTIFS($E$5:E5083,E5083)</f>
        <v>0</v>
      </c>
    </row>
    <row r="5084" spans="1:25" ht="14.25" customHeight="1" x14ac:dyDescent="0.3">
      <c r="A5084" s="1" t="str">
        <f>IF(Table49[[#This Row],[ITEM NAME]]="","",ROW()-4)</f>
        <v/>
      </c>
      <c r="B5084" s="68"/>
      <c r="C5084" s="4" t="str">
        <f>IFERROR(VLOOKUP(B5084,Table14[],3,0),"")</f>
        <v/>
      </c>
      <c r="D5084" s="4" t="str">
        <f>IFERROR(VLOOKUP(B5084,Table14[],2,0),"")</f>
        <v/>
      </c>
      <c r="E5084" s="4"/>
      <c r="H5084" s="41" t="str">
        <f>IFERROR(VLOOKUP(Table49[[#This Row],[ITEM CODE]],Table2[[Item Code]:[Master Name]],2,0),"")</f>
        <v/>
      </c>
      <c r="I5084" s="41"/>
      <c r="J5084" s="65" t="str">
        <f>IFERROR(VLOOKUP(Table49[[#This Row],[ITEM CODE]],Table2[[Item Code]:[Master Name]],3,0),"")</f>
        <v/>
      </c>
      <c r="K5084" s="1" t="str">
        <f>IFERROR(VLOOKUP(Table49[[#This Row],[ITEM CODE]],Table2[[Item Code]:[Master Name]],9,0),"")</f>
        <v/>
      </c>
      <c r="L5084" s="1" t="str">
        <f>IFERROR(VLOOKUP(Table49[[#This Row],[ITEM CODE]],Table2[[Item Code]:[Master Name]],8,0),"")</f>
        <v/>
      </c>
      <c r="M5084" s="41"/>
      <c r="N5084" s="66">
        <f>IFERROR(VLOOKUP(Table49[[#This Row],[ITEM CODE]],Table2[[#All],[Item Code]:[Unit Cost]],10,0),0)</f>
        <v>0</v>
      </c>
      <c r="O5084" s="134">
        <f>IFERROR(VLOOKUP(Table49[[#This Row],[ITEM CODE]],Table2[[#All],[Item Code]:[Unit Cost]],10,0),0)</f>
        <v>0</v>
      </c>
      <c r="P5084" s="56"/>
      <c r="Q5084" s="58"/>
      <c r="R5084" s="58">
        <f>Table49[[#This Row],[QUANTITY]]*Table49[[#This Row],[INV Prices]]</f>
        <v>0</v>
      </c>
      <c r="S5084" s="67"/>
      <c r="V5084" s="41"/>
      <c r="W5084" s="4" t="str">
        <f>IFERROR(VLOOKUP(Table49[[#This Row],[ITEM CODE]],Table2[[Item Code]:[Category ]],6,0),"")</f>
        <v/>
      </c>
      <c r="X5084" s="1" t="str">
        <f>IFERROR(VLOOKUP(Table49[[#This Row],[ITEM CODE]],Table2[[Item Code]:[Sub Category]],7,0),"")</f>
        <v/>
      </c>
      <c r="Y5084" s="68" t="str">
        <f>Table49[[#This Row],[PO Number]]&amp;COUNTIFS($E$5:E5084,E5084)</f>
        <v>0</v>
      </c>
    </row>
    <row r="5085" spans="1:25" ht="14.25" customHeight="1" x14ac:dyDescent="0.3">
      <c r="A5085" s="1" t="str">
        <f>IF(Table49[[#This Row],[ITEM NAME]]="","",ROW()-4)</f>
        <v/>
      </c>
      <c r="B5085" s="68"/>
      <c r="C5085" s="4" t="str">
        <f>IFERROR(VLOOKUP(B5085,Table14[],3,0),"")</f>
        <v/>
      </c>
      <c r="D5085" s="4" t="str">
        <f>IFERROR(VLOOKUP(B5085,Table14[],2,0),"")</f>
        <v/>
      </c>
      <c r="E5085" s="4"/>
      <c r="H5085" s="41" t="str">
        <f>IFERROR(VLOOKUP(Table49[[#This Row],[ITEM CODE]],Table2[[Item Code]:[Master Name]],2,0),"")</f>
        <v/>
      </c>
      <c r="I5085" s="41"/>
      <c r="J5085" s="65" t="str">
        <f>IFERROR(VLOOKUP(Table49[[#This Row],[ITEM CODE]],Table2[[Item Code]:[Master Name]],3,0),"")</f>
        <v/>
      </c>
      <c r="K5085" s="1" t="str">
        <f>IFERROR(VLOOKUP(Table49[[#This Row],[ITEM CODE]],Table2[[Item Code]:[Master Name]],9,0),"")</f>
        <v/>
      </c>
      <c r="L5085" s="1" t="str">
        <f>IFERROR(VLOOKUP(Table49[[#This Row],[ITEM CODE]],Table2[[Item Code]:[Master Name]],8,0),"")</f>
        <v/>
      </c>
      <c r="M5085" s="41"/>
      <c r="N5085" s="66">
        <f>IFERROR(VLOOKUP(Table49[[#This Row],[ITEM CODE]],Table2[[#All],[Item Code]:[Unit Cost]],10,0),0)</f>
        <v>0</v>
      </c>
      <c r="O5085" s="134">
        <f>IFERROR(VLOOKUP(Table49[[#This Row],[ITEM CODE]],Table2[[#All],[Item Code]:[Unit Cost]],10,0),0)</f>
        <v>0</v>
      </c>
      <c r="P5085" s="56"/>
      <c r="Q5085" s="58"/>
      <c r="R5085" s="58">
        <f>Table49[[#This Row],[QUANTITY]]*Table49[[#This Row],[INV Prices]]</f>
        <v>0</v>
      </c>
      <c r="S5085" s="67"/>
      <c r="V5085" s="41"/>
      <c r="W5085" s="4" t="str">
        <f>IFERROR(VLOOKUP(Table49[[#This Row],[ITEM CODE]],Table2[[Item Code]:[Category ]],6,0),"")</f>
        <v/>
      </c>
      <c r="X5085" s="1" t="str">
        <f>IFERROR(VLOOKUP(Table49[[#This Row],[ITEM CODE]],Table2[[Item Code]:[Sub Category]],7,0),"")</f>
        <v/>
      </c>
      <c r="Y5085" s="68" t="str">
        <f>Table49[[#This Row],[PO Number]]&amp;COUNTIFS($E$5:E5085,E5085)</f>
        <v>0</v>
      </c>
    </row>
    <row r="5086" spans="1:25" ht="14.25" customHeight="1" x14ac:dyDescent="0.3">
      <c r="A5086" s="1" t="str">
        <f>IF(Table49[[#This Row],[ITEM NAME]]="","",ROW()-4)</f>
        <v/>
      </c>
      <c r="B5086" s="68"/>
      <c r="C5086" s="4" t="str">
        <f>IFERROR(VLOOKUP(B5086,Table14[],3,0),"")</f>
        <v/>
      </c>
      <c r="D5086" s="4" t="str">
        <f>IFERROR(VLOOKUP(B5086,Table14[],2,0),"")</f>
        <v/>
      </c>
      <c r="E5086" s="4"/>
      <c r="H5086" s="41" t="str">
        <f>IFERROR(VLOOKUP(Table49[[#This Row],[ITEM CODE]],Table2[[Item Code]:[Master Name]],2,0),"")</f>
        <v/>
      </c>
      <c r="I5086" s="41"/>
      <c r="J5086" s="65" t="str">
        <f>IFERROR(VLOOKUP(Table49[[#This Row],[ITEM CODE]],Table2[[Item Code]:[Master Name]],3,0),"")</f>
        <v/>
      </c>
      <c r="K5086" s="1" t="str">
        <f>IFERROR(VLOOKUP(Table49[[#This Row],[ITEM CODE]],Table2[[Item Code]:[Master Name]],9,0),"")</f>
        <v/>
      </c>
      <c r="L5086" s="1" t="str">
        <f>IFERROR(VLOOKUP(Table49[[#This Row],[ITEM CODE]],Table2[[Item Code]:[Master Name]],8,0),"")</f>
        <v/>
      </c>
      <c r="M5086" s="41"/>
      <c r="N5086" s="66">
        <f>IFERROR(VLOOKUP(Table49[[#This Row],[ITEM CODE]],Table2[[#All],[Item Code]:[Unit Cost]],10,0),0)</f>
        <v>0</v>
      </c>
      <c r="O5086" s="134">
        <f>IFERROR(VLOOKUP(Table49[[#This Row],[ITEM CODE]],Table2[[#All],[Item Code]:[Unit Cost]],10,0),0)</f>
        <v>0</v>
      </c>
      <c r="P5086" s="56"/>
      <c r="Q5086" s="58"/>
      <c r="R5086" s="58">
        <f>Table49[[#This Row],[QUANTITY]]*Table49[[#This Row],[INV Prices]]</f>
        <v>0</v>
      </c>
      <c r="S5086" s="67"/>
      <c r="V5086" s="41"/>
      <c r="W5086" s="4" t="str">
        <f>IFERROR(VLOOKUP(Table49[[#This Row],[ITEM CODE]],Table2[[Item Code]:[Category ]],6,0),"")</f>
        <v/>
      </c>
      <c r="X5086" s="1" t="str">
        <f>IFERROR(VLOOKUP(Table49[[#This Row],[ITEM CODE]],Table2[[Item Code]:[Sub Category]],7,0),"")</f>
        <v/>
      </c>
      <c r="Y5086" s="68" t="str">
        <f>Table49[[#This Row],[PO Number]]&amp;COUNTIFS($E$5:E5086,E5086)</f>
        <v>0</v>
      </c>
    </row>
    <row r="5087" spans="1:25" ht="14.25" customHeight="1" x14ac:dyDescent="0.3">
      <c r="A5087" s="1" t="str">
        <f>IF(Table49[[#This Row],[ITEM NAME]]="","",ROW()-4)</f>
        <v/>
      </c>
      <c r="B5087" s="68"/>
      <c r="C5087" s="4" t="str">
        <f>IFERROR(VLOOKUP(B5087,Table14[],3,0),"")</f>
        <v/>
      </c>
      <c r="D5087" s="4" t="str">
        <f>IFERROR(VLOOKUP(B5087,Table14[],2,0),"")</f>
        <v/>
      </c>
      <c r="E5087" s="4"/>
      <c r="H5087" s="41" t="str">
        <f>IFERROR(VLOOKUP(Table49[[#This Row],[ITEM CODE]],Table2[[Item Code]:[Master Name]],2,0),"")</f>
        <v/>
      </c>
      <c r="I5087" s="41"/>
      <c r="J5087" s="65" t="str">
        <f>IFERROR(VLOOKUP(Table49[[#This Row],[ITEM CODE]],Table2[[Item Code]:[Master Name]],3,0),"")</f>
        <v/>
      </c>
      <c r="K5087" s="1" t="str">
        <f>IFERROR(VLOOKUP(Table49[[#This Row],[ITEM CODE]],Table2[[Item Code]:[Master Name]],9,0),"")</f>
        <v/>
      </c>
      <c r="L5087" s="1" t="str">
        <f>IFERROR(VLOOKUP(Table49[[#This Row],[ITEM CODE]],Table2[[Item Code]:[Master Name]],8,0),"")</f>
        <v/>
      </c>
      <c r="M5087" s="41"/>
      <c r="N5087" s="66">
        <f>IFERROR(VLOOKUP(Table49[[#This Row],[ITEM CODE]],Table2[[#All],[Item Code]:[Unit Cost]],10,0),0)</f>
        <v>0</v>
      </c>
      <c r="O5087" s="134">
        <f>IFERROR(VLOOKUP(Table49[[#This Row],[ITEM CODE]],Table2[[#All],[Item Code]:[Unit Cost]],10,0),0)</f>
        <v>0</v>
      </c>
      <c r="P5087" s="56"/>
      <c r="Q5087" s="58"/>
      <c r="R5087" s="58">
        <f>Table49[[#This Row],[QUANTITY]]*Table49[[#This Row],[INV Prices]]</f>
        <v>0</v>
      </c>
      <c r="S5087" s="67"/>
      <c r="V5087" s="41"/>
      <c r="W5087" s="4" t="str">
        <f>IFERROR(VLOOKUP(Table49[[#This Row],[ITEM CODE]],Table2[[Item Code]:[Category ]],6,0),"")</f>
        <v/>
      </c>
      <c r="X5087" s="1" t="str">
        <f>IFERROR(VLOOKUP(Table49[[#This Row],[ITEM CODE]],Table2[[Item Code]:[Sub Category]],7,0),"")</f>
        <v/>
      </c>
      <c r="Y5087" s="68" t="str">
        <f>Table49[[#This Row],[PO Number]]&amp;COUNTIFS($E$5:E5087,E5087)</f>
        <v>0</v>
      </c>
    </row>
    <row r="5088" spans="1:25" ht="14.25" customHeight="1" x14ac:dyDescent="0.3">
      <c r="A5088" s="1" t="str">
        <f>IF(Table49[[#This Row],[ITEM NAME]]="","",ROW()-4)</f>
        <v/>
      </c>
      <c r="B5088" s="68"/>
      <c r="C5088" s="4" t="str">
        <f>IFERROR(VLOOKUP(B5088,Table14[],3,0),"")</f>
        <v/>
      </c>
      <c r="D5088" s="4" t="str">
        <f>IFERROR(VLOOKUP(B5088,Table14[],2,0),"")</f>
        <v/>
      </c>
      <c r="E5088" s="4"/>
      <c r="H5088" s="41" t="str">
        <f>IFERROR(VLOOKUP(Table49[[#This Row],[ITEM CODE]],Table2[[Item Code]:[Master Name]],2,0),"")</f>
        <v/>
      </c>
      <c r="I5088" s="41"/>
      <c r="J5088" s="65" t="str">
        <f>IFERROR(VLOOKUP(Table49[[#This Row],[ITEM CODE]],Table2[[Item Code]:[Master Name]],3,0),"")</f>
        <v/>
      </c>
      <c r="K5088" s="1" t="str">
        <f>IFERROR(VLOOKUP(Table49[[#This Row],[ITEM CODE]],Table2[[Item Code]:[Master Name]],9,0),"")</f>
        <v/>
      </c>
      <c r="L5088" s="1" t="str">
        <f>IFERROR(VLOOKUP(Table49[[#This Row],[ITEM CODE]],Table2[[Item Code]:[Master Name]],8,0),"")</f>
        <v/>
      </c>
      <c r="M5088" s="41"/>
      <c r="N5088" s="66">
        <f>IFERROR(VLOOKUP(Table49[[#This Row],[ITEM CODE]],Table2[[#All],[Item Code]:[Unit Cost]],10,0),0)</f>
        <v>0</v>
      </c>
      <c r="O5088" s="134">
        <f>IFERROR(VLOOKUP(Table49[[#This Row],[ITEM CODE]],Table2[[#All],[Item Code]:[Unit Cost]],10,0),0)</f>
        <v>0</v>
      </c>
      <c r="P5088" s="56"/>
      <c r="Q5088" s="58"/>
      <c r="R5088" s="58">
        <f>Table49[[#This Row],[QUANTITY]]*Table49[[#This Row],[INV Prices]]</f>
        <v>0</v>
      </c>
      <c r="S5088" s="67"/>
      <c r="V5088" s="41"/>
      <c r="W5088" s="4" t="str">
        <f>IFERROR(VLOOKUP(Table49[[#This Row],[ITEM CODE]],Table2[[Item Code]:[Category ]],6,0),"")</f>
        <v/>
      </c>
      <c r="X5088" s="1" t="str">
        <f>IFERROR(VLOOKUP(Table49[[#This Row],[ITEM CODE]],Table2[[Item Code]:[Sub Category]],7,0),"")</f>
        <v/>
      </c>
      <c r="Y5088" s="68" t="str">
        <f>Table49[[#This Row],[PO Number]]&amp;COUNTIFS($E$5:E5088,E5088)</f>
        <v>0</v>
      </c>
    </row>
    <row r="5089" spans="1:25" ht="14.25" customHeight="1" x14ac:dyDescent="0.3">
      <c r="A5089" s="1" t="str">
        <f>IF(Table49[[#This Row],[ITEM NAME]]="","",ROW()-4)</f>
        <v/>
      </c>
      <c r="B5089" s="68"/>
      <c r="C5089" s="4" t="str">
        <f>IFERROR(VLOOKUP(B5089,Table14[],3,0),"")</f>
        <v/>
      </c>
      <c r="D5089" s="4" t="str">
        <f>IFERROR(VLOOKUP(B5089,Table14[],2,0),"")</f>
        <v/>
      </c>
      <c r="E5089" s="4"/>
      <c r="H5089" s="41" t="str">
        <f>IFERROR(VLOOKUP(Table49[[#This Row],[ITEM CODE]],Table2[[Item Code]:[Master Name]],2,0),"")</f>
        <v/>
      </c>
      <c r="I5089" s="41"/>
      <c r="J5089" s="65" t="str">
        <f>IFERROR(VLOOKUP(Table49[[#This Row],[ITEM CODE]],Table2[[Item Code]:[Master Name]],3,0),"")</f>
        <v/>
      </c>
      <c r="K5089" s="1" t="str">
        <f>IFERROR(VLOOKUP(Table49[[#This Row],[ITEM CODE]],Table2[[Item Code]:[Master Name]],9,0),"")</f>
        <v/>
      </c>
      <c r="L5089" s="1" t="str">
        <f>IFERROR(VLOOKUP(Table49[[#This Row],[ITEM CODE]],Table2[[Item Code]:[Master Name]],8,0),"")</f>
        <v/>
      </c>
      <c r="M5089" s="41"/>
      <c r="N5089" s="66">
        <f>IFERROR(VLOOKUP(Table49[[#This Row],[ITEM CODE]],Table2[[#All],[Item Code]:[Unit Cost]],10,0),0)</f>
        <v>0</v>
      </c>
      <c r="O5089" s="134">
        <f>IFERROR(VLOOKUP(Table49[[#This Row],[ITEM CODE]],Table2[[#All],[Item Code]:[Unit Cost]],10,0),0)</f>
        <v>0</v>
      </c>
      <c r="P5089" s="56"/>
      <c r="Q5089" s="58"/>
      <c r="R5089" s="58">
        <f>Table49[[#This Row],[QUANTITY]]*Table49[[#This Row],[INV Prices]]</f>
        <v>0</v>
      </c>
      <c r="S5089" s="67"/>
      <c r="V5089" s="41"/>
      <c r="W5089" s="4" t="str">
        <f>IFERROR(VLOOKUP(Table49[[#This Row],[ITEM CODE]],Table2[[Item Code]:[Category ]],6,0),"")</f>
        <v/>
      </c>
      <c r="X5089" s="1" t="str">
        <f>IFERROR(VLOOKUP(Table49[[#This Row],[ITEM CODE]],Table2[[Item Code]:[Sub Category]],7,0),"")</f>
        <v/>
      </c>
      <c r="Y5089" s="68" t="str">
        <f>Table49[[#This Row],[PO Number]]&amp;COUNTIFS($E$5:E5089,E5089)</f>
        <v>0</v>
      </c>
    </row>
    <row r="5090" spans="1:25" ht="14.25" customHeight="1" x14ac:dyDescent="0.3">
      <c r="A5090" s="1" t="str">
        <f>IF(Table49[[#This Row],[ITEM NAME]]="","",ROW()-4)</f>
        <v/>
      </c>
      <c r="B5090" s="68"/>
      <c r="C5090" s="4" t="str">
        <f>IFERROR(VLOOKUP(B5090,Table14[],3,0),"")</f>
        <v/>
      </c>
      <c r="D5090" s="4" t="str">
        <f>IFERROR(VLOOKUP(B5090,Table14[],2,0),"")</f>
        <v/>
      </c>
      <c r="E5090" s="4"/>
      <c r="H5090" s="41" t="str">
        <f>IFERROR(VLOOKUP(Table49[[#This Row],[ITEM CODE]],Table2[[Item Code]:[Master Name]],2,0),"")</f>
        <v/>
      </c>
      <c r="I5090" s="41"/>
      <c r="J5090" s="65" t="str">
        <f>IFERROR(VLOOKUP(Table49[[#This Row],[ITEM CODE]],Table2[[Item Code]:[Master Name]],3,0),"")</f>
        <v/>
      </c>
      <c r="K5090" s="1" t="str">
        <f>IFERROR(VLOOKUP(Table49[[#This Row],[ITEM CODE]],Table2[[Item Code]:[Master Name]],9,0),"")</f>
        <v/>
      </c>
      <c r="L5090" s="1" t="str">
        <f>IFERROR(VLOOKUP(Table49[[#This Row],[ITEM CODE]],Table2[[Item Code]:[Master Name]],8,0),"")</f>
        <v/>
      </c>
      <c r="M5090" s="41"/>
      <c r="N5090" s="66">
        <f>IFERROR(VLOOKUP(Table49[[#This Row],[ITEM CODE]],Table2[[#All],[Item Code]:[Unit Cost]],10,0),0)</f>
        <v>0</v>
      </c>
      <c r="O5090" s="134">
        <f>IFERROR(VLOOKUP(Table49[[#This Row],[ITEM CODE]],Table2[[#All],[Item Code]:[Unit Cost]],10,0),0)</f>
        <v>0</v>
      </c>
      <c r="P5090" s="56"/>
      <c r="Q5090" s="58"/>
      <c r="R5090" s="58">
        <f>Table49[[#This Row],[QUANTITY]]*Table49[[#This Row],[INV Prices]]</f>
        <v>0</v>
      </c>
      <c r="S5090" s="67"/>
      <c r="V5090" s="41"/>
      <c r="W5090" s="4" t="str">
        <f>IFERROR(VLOOKUP(Table49[[#This Row],[ITEM CODE]],Table2[[Item Code]:[Category ]],6,0),"")</f>
        <v/>
      </c>
      <c r="X5090" s="1" t="str">
        <f>IFERROR(VLOOKUP(Table49[[#This Row],[ITEM CODE]],Table2[[Item Code]:[Sub Category]],7,0),"")</f>
        <v/>
      </c>
      <c r="Y5090" s="68" t="str">
        <f>Table49[[#This Row],[PO Number]]&amp;COUNTIFS($E$5:E5090,E5090)</f>
        <v>0</v>
      </c>
    </row>
    <row r="5091" spans="1:25" ht="14.25" customHeight="1" x14ac:dyDescent="0.3">
      <c r="A5091" s="1" t="str">
        <f>IF(Table49[[#This Row],[ITEM NAME]]="","",ROW()-4)</f>
        <v/>
      </c>
      <c r="B5091" s="68"/>
      <c r="C5091" s="4" t="str">
        <f>IFERROR(VLOOKUP(B5091,Table14[],3,0),"")</f>
        <v/>
      </c>
      <c r="D5091" s="4" t="str">
        <f>IFERROR(VLOOKUP(B5091,Table14[],2,0),"")</f>
        <v/>
      </c>
      <c r="E5091" s="4"/>
      <c r="H5091" s="41" t="str">
        <f>IFERROR(VLOOKUP(Table49[[#This Row],[ITEM CODE]],Table2[[Item Code]:[Master Name]],2,0),"")</f>
        <v/>
      </c>
      <c r="I5091" s="41"/>
      <c r="J5091" s="65" t="str">
        <f>IFERROR(VLOOKUP(Table49[[#This Row],[ITEM CODE]],Table2[[Item Code]:[Master Name]],3,0),"")</f>
        <v/>
      </c>
      <c r="K5091" s="1" t="str">
        <f>IFERROR(VLOOKUP(Table49[[#This Row],[ITEM CODE]],Table2[[Item Code]:[Master Name]],9,0),"")</f>
        <v/>
      </c>
      <c r="L5091" s="1" t="str">
        <f>IFERROR(VLOOKUP(Table49[[#This Row],[ITEM CODE]],Table2[[Item Code]:[Master Name]],8,0),"")</f>
        <v/>
      </c>
      <c r="M5091" s="41"/>
      <c r="N5091" s="66">
        <f>IFERROR(VLOOKUP(Table49[[#This Row],[ITEM CODE]],Table2[[#All],[Item Code]:[Unit Cost]],10,0),0)</f>
        <v>0</v>
      </c>
      <c r="O5091" s="134">
        <f>IFERROR(VLOOKUP(Table49[[#This Row],[ITEM CODE]],Table2[[#All],[Item Code]:[Unit Cost]],10,0),0)</f>
        <v>0</v>
      </c>
      <c r="P5091" s="56"/>
      <c r="Q5091" s="58"/>
      <c r="R5091" s="58">
        <f>Table49[[#This Row],[QUANTITY]]*Table49[[#This Row],[INV Prices]]</f>
        <v>0</v>
      </c>
      <c r="S5091" s="67"/>
      <c r="V5091" s="41"/>
      <c r="W5091" s="4" t="str">
        <f>IFERROR(VLOOKUP(Table49[[#This Row],[ITEM CODE]],Table2[[Item Code]:[Category ]],6,0),"")</f>
        <v/>
      </c>
      <c r="X5091" s="1" t="str">
        <f>IFERROR(VLOOKUP(Table49[[#This Row],[ITEM CODE]],Table2[[Item Code]:[Sub Category]],7,0),"")</f>
        <v/>
      </c>
      <c r="Y5091" s="68" t="str">
        <f>Table49[[#This Row],[PO Number]]&amp;COUNTIFS($E$5:E5091,E5091)</f>
        <v>0</v>
      </c>
    </row>
    <row r="5092" spans="1:25" ht="14.25" customHeight="1" x14ac:dyDescent="0.3">
      <c r="A5092" s="1" t="str">
        <f>IF(Table49[[#This Row],[ITEM NAME]]="","",ROW()-4)</f>
        <v/>
      </c>
      <c r="B5092" s="68"/>
      <c r="C5092" s="4" t="str">
        <f>IFERROR(VLOOKUP(B5092,Table14[],3,0),"")</f>
        <v/>
      </c>
      <c r="D5092" s="4" t="str">
        <f>IFERROR(VLOOKUP(B5092,Table14[],2,0),"")</f>
        <v/>
      </c>
      <c r="E5092" s="4"/>
      <c r="H5092" s="41" t="str">
        <f>IFERROR(VLOOKUP(Table49[[#This Row],[ITEM CODE]],Table2[[Item Code]:[Master Name]],2,0),"")</f>
        <v/>
      </c>
      <c r="I5092" s="41"/>
      <c r="J5092" s="65" t="str">
        <f>IFERROR(VLOOKUP(Table49[[#This Row],[ITEM CODE]],Table2[[Item Code]:[Master Name]],3,0),"")</f>
        <v/>
      </c>
      <c r="K5092" s="1" t="str">
        <f>IFERROR(VLOOKUP(Table49[[#This Row],[ITEM CODE]],Table2[[Item Code]:[Master Name]],9,0),"")</f>
        <v/>
      </c>
      <c r="L5092" s="1" t="str">
        <f>IFERROR(VLOOKUP(Table49[[#This Row],[ITEM CODE]],Table2[[Item Code]:[Master Name]],8,0),"")</f>
        <v/>
      </c>
      <c r="M5092" s="41"/>
      <c r="N5092" s="66">
        <f>IFERROR(VLOOKUP(Table49[[#This Row],[ITEM CODE]],Table2[[#All],[Item Code]:[Unit Cost]],10,0),0)</f>
        <v>0</v>
      </c>
      <c r="O5092" s="134">
        <f>IFERROR(VLOOKUP(Table49[[#This Row],[ITEM CODE]],Table2[[#All],[Item Code]:[Unit Cost]],10,0),0)</f>
        <v>0</v>
      </c>
      <c r="P5092" s="56"/>
      <c r="Q5092" s="58"/>
      <c r="R5092" s="58">
        <f>Table49[[#This Row],[QUANTITY]]*Table49[[#This Row],[INV Prices]]</f>
        <v>0</v>
      </c>
      <c r="S5092" s="67"/>
      <c r="V5092" s="41"/>
      <c r="W5092" s="4" t="str">
        <f>IFERROR(VLOOKUP(Table49[[#This Row],[ITEM CODE]],Table2[[Item Code]:[Category ]],6,0),"")</f>
        <v/>
      </c>
      <c r="X5092" s="1" t="str">
        <f>IFERROR(VLOOKUP(Table49[[#This Row],[ITEM CODE]],Table2[[Item Code]:[Sub Category]],7,0),"")</f>
        <v/>
      </c>
      <c r="Y5092" s="68" t="str">
        <f>Table49[[#This Row],[PO Number]]&amp;COUNTIFS($E$5:E5092,E5092)</f>
        <v>0</v>
      </c>
    </row>
    <row r="5093" spans="1:25" ht="14.25" customHeight="1" x14ac:dyDescent="0.3">
      <c r="A5093" s="1" t="str">
        <f>IF(Table49[[#This Row],[ITEM NAME]]="","",ROW()-4)</f>
        <v/>
      </c>
      <c r="B5093" s="68"/>
      <c r="C5093" s="4" t="str">
        <f>IFERROR(VLOOKUP(B5093,Table14[],3,0),"")</f>
        <v/>
      </c>
      <c r="D5093" s="4" t="str">
        <f>IFERROR(VLOOKUP(B5093,Table14[],2,0),"")</f>
        <v/>
      </c>
      <c r="E5093" s="4"/>
      <c r="H5093" s="41" t="str">
        <f>IFERROR(VLOOKUP(Table49[[#This Row],[ITEM CODE]],Table2[[Item Code]:[Master Name]],2,0),"")</f>
        <v/>
      </c>
      <c r="I5093" s="41"/>
      <c r="J5093" s="65" t="str">
        <f>IFERROR(VLOOKUP(Table49[[#This Row],[ITEM CODE]],Table2[[Item Code]:[Master Name]],3,0),"")</f>
        <v/>
      </c>
      <c r="K5093" s="1" t="str">
        <f>IFERROR(VLOOKUP(Table49[[#This Row],[ITEM CODE]],Table2[[Item Code]:[Master Name]],9,0),"")</f>
        <v/>
      </c>
      <c r="L5093" s="1" t="str">
        <f>IFERROR(VLOOKUP(Table49[[#This Row],[ITEM CODE]],Table2[[Item Code]:[Master Name]],8,0),"")</f>
        <v/>
      </c>
      <c r="M5093" s="41"/>
      <c r="N5093" s="66">
        <f>IFERROR(VLOOKUP(Table49[[#This Row],[ITEM CODE]],Table2[[#All],[Item Code]:[Unit Cost]],10,0),0)</f>
        <v>0</v>
      </c>
      <c r="O5093" s="134">
        <f>IFERROR(VLOOKUP(Table49[[#This Row],[ITEM CODE]],Table2[[#All],[Item Code]:[Unit Cost]],10,0),0)</f>
        <v>0</v>
      </c>
      <c r="P5093" s="56"/>
      <c r="Q5093" s="58"/>
      <c r="R5093" s="58">
        <f>Table49[[#This Row],[QUANTITY]]*Table49[[#This Row],[INV Prices]]</f>
        <v>0</v>
      </c>
      <c r="S5093" s="67"/>
      <c r="V5093" s="41"/>
      <c r="W5093" s="4" t="str">
        <f>IFERROR(VLOOKUP(Table49[[#This Row],[ITEM CODE]],Table2[[Item Code]:[Category ]],6,0),"")</f>
        <v/>
      </c>
      <c r="X5093" s="1" t="str">
        <f>IFERROR(VLOOKUP(Table49[[#This Row],[ITEM CODE]],Table2[[Item Code]:[Sub Category]],7,0),"")</f>
        <v/>
      </c>
      <c r="Y5093" s="68" t="str">
        <f>Table49[[#This Row],[PO Number]]&amp;COUNTIFS($E$5:E5093,E5093)</f>
        <v>0</v>
      </c>
    </row>
    <row r="5094" spans="1:25" ht="14.25" customHeight="1" x14ac:dyDescent="0.3">
      <c r="A5094" s="1" t="str">
        <f>IF(Table49[[#This Row],[ITEM NAME]]="","",ROW()-4)</f>
        <v/>
      </c>
      <c r="B5094" s="68"/>
      <c r="C5094" s="4" t="str">
        <f>IFERROR(VLOOKUP(B5094,Table14[],3,0),"")</f>
        <v/>
      </c>
      <c r="D5094" s="4" t="str">
        <f>IFERROR(VLOOKUP(B5094,Table14[],2,0),"")</f>
        <v/>
      </c>
      <c r="E5094" s="4"/>
      <c r="H5094" s="41" t="str">
        <f>IFERROR(VLOOKUP(Table49[[#This Row],[ITEM CODE]],Table2[[Item Code]:[Master Name]],2,0),"")</f>
        <v/>
      </c>
      <c r="I5094" s="41"/>
      <c r="J5094" s="65" t="str">
        <f>IFERROR(VLOOKUP(Table49[[#This Row],[ITEM CODE]],Table2[[Item Code]:[Master Name]],3,0),"")</f>
        <v/>
      </c>
      <c r="K5094" s="1" t="str">
        <f>IFERROR(VLOOKUP(Table49[[#This Row],[ITEM CODE]],Table2[[Item Code]:[Master Name]],9,0),"")</f>
        <v/>
      </c>
      <c r="L5094" s="1" t="str">
        <f>IFERROR(VLOOKUP(Table49[[#This Row],[ITEM CODE]],Table2[[Item Code]:[Master Name]],8,0),"")</f>
        <v/>
      </c>
      <c r="M5094" s="41"/>
      <c r="N5094" s="66">
        <f>IFERROR(VLOOKUP(Table49[[#This Row],[ITEM CODE]],Table2[[#All],[Item Code]:[Unit Cost]],10,0),0)</f>
        <v>0</v>
      </c>
      <c r="O5094" s="134">
        <f>IFERROR(VLOOKUP(Table49[[#This Row],[ITEM CODE]],Table2[[#All],[Item Code]:[Unit Cost]],10,0),0)</f>
        <v>0</v>
      </c>
      <c r="P5094" s="56"/>
      <c r="Q5094" s="58"/>
      <c r="R5094" s="58">
        <f>Table49[[#This Row],[QUANTITY]]*Table49[[#This Row],[INV Prices]]</f>
        <v>0</v>
      </c>
      <c r="S5094" s="67"/>
      <c r="V5094" s="41"/>
      <c r="W5094" s="4" t="str">
        <f>IFERROR(VLOOKUP(Table49[[#This Row],[ITEM CODE]],Table2[[Item Code]:[Category ]],6,0),"")</f>
        <v/>
      </c>
      <c r="X5094" s="1" t="str">
        <f>IFERROR(VLOOKUP(Table49[[#This Row],[ITEM CODE]],Table2[[Item Code]:[Sub Category]],7,0),"")</f>
        <v/>
      </c>
      <c r="Y5094" s="68" t="str">
        <f>Table49[[#This Row],[PO Number]]&amp;COUNTIFS($E$5:E5094,E5094)</f>
        <v>0</v>
      </c>
    </row>
    <row r="5095" spans="1:25" ht="14.25" customHeight="1" x14ac:dyDescent="0.3">
      <c r="A5095" s="1" t="str">
        <f>IF(Table49[[#This Row],[ITEM NAME]]="","",ROW()-4)</f>
        <v/>
      </c>
      <c r="B5095" s="68"/>
      <c r="C5095" s="4" t="str">
        <f>IFERROR(VLOOKUP(B5095,Table14[],3,0),"")</f>
        <v/>
      </c>
      <c r="D5095" s="4" t="str">
        <f>IFERROR(VLOOKUP(B5095,Table14[],2,0),"")</f>
        <v/>
      </c>
      <c r="E5095" s="4"/>
      <c r="H5095" s="41" t="str">
        <f>IFERROR(VLOOKUP(Table49[[#This Row],[ITEM CODE]],Table2[[Item Code]:[Master Name]],2,0),"")</f>
        <v/>
      </c>
      <c r="I5095" s="41"/>
      <c r="J5095" s="65" t="str">
        <f>IFERROR(VLOOKUP(Table49[[#This Row],[ITEM CODE]],Table2[[Item Code]:[Master Name]],3,0),"")</f>
        <v/>
      </c>
      <c r="K5095" s="1" t="str">
        <f>IFERROR(VLOOKUP(Table49[[#This Row],[ITEM CODE]],Table2[[Item Code]:[Master Name]],9,0),"")</f>
        <v/>
      </c>
      <c r="L5095" s="1" t="str">
        <f>IFERROR(VLOOKUP(Table49[[#This Row],[ITEM CODE]],Table2[[Item Code]:[Master Name]],8,0),"")</f>
        <v/>
      </c>
      <c r="M5095" s="41"/>
      <c r="N5095" s="66">
        <f>IFERROR(VLOOKUP(Table49[[#This Row],[ITEM CODE]],Table2[[#All],[Item Code]:[Unit Cost]],10,0),0)</f>
        <v>0</v>
      </c>
      <c r="O5095" s="134">
        <f>IFERROR(VLOOKUP(Table49[[#This Row],[ITEM CODE]],Table2[[#All],[Item Code]:[Unit Cost]],10,0),0)</f>
        <v>0</v>
      </c>
      <c r="P5095" s="56"/>
      <c r="Q5095" s="58"/>
      <c r="R5095" s="58">
        <f>Table49[[#This Row],[QUANTITY]]*Table49[[#This Row],[INV Prices]]</f>
        <v>0</v>
      </c>
      <c r="S5095" s="67"/>
      <c r="V5095" s="41"/>
      <c r="W5095" s="4" t="str">
        <f>IFERROR(VLOOKUP(Table49[[#This Row],[ITEM CODE]],Table2[[Item Code]:[Category ]],6,0),"")</f>
        <v/>
      </c>
      <c r="X5095" s="1" t="str">
        <f>IFERROR(VLOOKUP(Table49[[#This Row],[ITEM CODE]],Table2[[Item Code]:[Sub Category]],7,0),"")</f>
        <v/>
      </c>
      <c r="Y5095" s="68" t="str">
        <f>Table49[[#This Row],[PO Number]]&amp;COUNTIFS($E$5:E5095,E5095)</f>
        <v>0</v>
      </c>
    </row>
    <row r="5096" spans="1:25" ht="14.25" customHeight="1" x14ac:dyDescent="0.3">
      <c r="A5096" s="1" t="str">
        <f>IF(Table49[[#This Row],[ITEM NAME]]="","",ROW()-4)</f>
        <v/>
      </c>
      <c r="B5096" s="68"/>
      <c r="C5096" s="4" t="str">
        <f>IFERROR(VLOOKUP(B5096,Table14[],3,0),"")</f>
        <v/>
      </c>
      <c r="D5096" s="4" t="str">
        <f>IFERROR(VLOOKUP(B5096,Table14[],2,0),"")</f>
        <v/>
      </c>
      <c r="E5096" s="4"/>
      <c r="H5096" s="41" t="str">
        <f>IFERROR(VLOOKUP(Table49[[#This Row],[ITEM CODE]],Table2[[Item Code]:[Master Name]],2,0),"")</f>
        <v/>
      </c>
      <c r="I5096" s="41"/>
      <c r="J5096" s="65" t="str">
        <f>IFERROR(VLOOKUP(Table49[[#This Row],[ITEM CODE]],Table2[[Item Code]:[Master Name]],3,0),"")</f>
        <v/>
      </c>
      <c r="K5096" s="1" t="str">
        <f>IFERROR(VLOOKUP(Table49[[#This Row],[ITEM CODE]],Table2[[Item Code]:[Master Name]],9,0),"")</f>
        <v/>
      </c>
      <c r="L5096" s="1" t="str">
        <f>IFERROR(VLOOKUP(Table49[[#This Row],[ITEM CODE]],Table2[[Item Code]:[Master Name]],8,0),"")</f>
        <v/>
      </c>
      <c r="M5096" s="41"/>
      <c r="N5096" s="66">
        <f>IFERROR(VLOOKUP(Table49[[#This Row],[ITEM CODE]],Table2[[#All],[Item Code]:[Unit Cost]],10,0),0)</f>
        <v>0</v>
      </c>
      <c r="O5096" s="134">
        <f>IFERROR(VLOOKUP(Table49[[#This Row],[ITEM CODE]],Table2[[#All],[Item Code]:[Unit Cost]],10,0),0)</f>
        <v>0</v>
      </c>
      <c r="P5096" s="56"/>
      <c r="Q5096" s="58"/>
      <c r="R5096" s="58">
        <f>Table49[[#This Row],[QUANTITY]]*Table49[[#This Row],[INV Prices]]</f>
        <v>0</v>
      </c>
      <c r="S5096" s="67"/>
      <c r="V5096" s="41"/>
      <c r="W5096" s="4" t="str">
        <f>IFERROR(VLOOKUP(Table49[[#This Row],[ITEM CODE]],Table2[[Item Code]:[Category ]],6,0),"")</f>
        <v/>
      </c>
      <c r="X5096" s="1" t="str">
        <f>IFERROR(VLOOKUP(Table49[[#This Row],[ITEM CODE]],Table2[[Item Code]:[Sub Category]],7,0),"")</f>
        <v/>
      </c>
      <c r="Y5096" s="68" t="str">
        <f>Table49[[#This Row],[PO Number]]&amp;COUNTIFS($E$5:E5096,E5096)</f>
        <v>0</v>
      </c>
    </row>
    <row r="5097" spans="1:25" ht="14.25" customHeight="1" x14ac:dyDescent="0.3">
      <c r="A5097" s="1" t="str">
        <f>IF(Table49[[#This Row],[ITEM NAME]]="","",ROW()-4)</f>
        <v/>
      </c>
      <c r="B5097" s="68"/>
      <c r="C5097" s="4" t="str">
        <f>IFERROR(VLOOKUP(B5097,Table14[],3,0),"")</f>
        <v/>
      </c>
      <c r="D5097" s="4" t="str">
        <f>IFERROR(VLOOKUP(B5097,Table14[],2,0),"")</f>
        <v/>
      </c>
      <c r="E5097" s="4"/>
      <c r="H5097" s="41" t="str">
        <f>IFERROR(VLOOKUP(Table49[[#This Row],[ITEM CODE]],Table2[[Item Code]:[Master Name]],2,0),"")</f>
        <v/>
      </c>
      <c r="I5097" s="41"/>
      <c r="J5097" s="65" t="str">
        <f>IFERROR(VLOOKUP(Table49[[#This Row],[ITEM CODE]],Table2[[Item Code]:[Master Name]],3,0),"")</f>
        <v/>
      </c>
      <c r="K5097" s="1" t="str">
        <f>IFERROR(VLOOKUP(Table49[[#This Row],[ITEM CODE]],Table2[[Item Code]:[Master Name]],9,0),"")</f>
        <v/>
      </c>
      <c r="L5097" s="1" t="str">
        <f>IFERROR(VLOOKUP(Table49[[#This Row],[ITEM CODE]],Table2[[Item Code]:[Master Name]],8,0),"")</f>
        <v/>
      </c>
      <c r="M5097" s="41"/>
      <c r="N5097" s="66">
        <f>IFERROR(VLOOKUP(Table49[[#This Row],[ITEM CODE]],Table2[[#All],[Item Code]:[Unit Cost]],10,0),0)</f>
        <v>0</v>
      </c>
      <c r="O5097" s="134">
        <f>IFERROR(VLOOKUP(Table49[[#This Row],[ITEM CODE]],Table2[[#All],[Item Code]:[Unit Cost]],10,0),0)</f>
        <v>0</v>
      </c>
      <c r="P5097" s="56"/>
      <c r="Q5097" s="58"/>
      <c r="R5097" s="58">
        <f>Table49[[#This Row],[QUANTITY]]*Table49[[#This Row],[INV Prices]]</f>
        <v>0</v>
      </c>
      <c r="S5097" s="67"/>
      <c r="V5097" s="41"/>
      <c r="W5097" s="4" t="str">
        <f>IFERROR(VLOOKUP(Table49[[#This Row],[ITEM CODE]],Table2[[Item Code]:[Category ]],6,0),"")</f>
        <v/>
      </c>
      <c r="X5097" s="1" t="str">
        <f>IFERROR(VLOOKUP(Table49[[#This Row],[ITEM CODE]],Table2[[Item Code]:[Sub Category]],7,0),"")</f>
        <v/>
      </c>
      <c r="Y5097" s="68" t="str">
        <f>Table49[[#This Row],[PO Number]]&amp;COUNTIFS($E$5:E5097,E5097)</f>
        <v>0</v>
      </c>
    </row>
    <row r="5098" spans="1:25" ht="14.25" customHeight="1" x14ac:dyDescent="0.3">
      <c r="A5098" s="1" t="str">
        <f>IF(Table49[[#This Row],[ITEM NAME]]="","",ROW()-4)</f>
        <v/>
      </c>
      <c r="B5098" s="68"/>
      <c r="C5098" s="4" t="str">
        <f>IFERROR(VLOOKUP(B5098,Table14[],3,0),"")</f>
        <v/>
      </c>
      <c r="D5098" s="4" t="str">
        <f>IFERROR(VLOOKUP(B5098,Table14[],2,0),"")</f>
        <v/>
      </c>
      <c r="E5098" s="4"/>
      <c r="H5098" s="41" t="str">
        <f>IFERROR(VLOOKUP(Table49[[#This Row],[ITEM CODE]],Table2[[Item Code]:[Master Name]],2,0),"")</f>
        <v/>
      </c>
      <c r="I5098" s="41"/>
      <c r="J5098" s="65" t="str">
        <f>IFERROR(VLOOKUP(Table49[[#This Row],[ITEM CODE]],Table2[[Item Code]:[Master Name]],3,0),"")</f>
        <v/>
      </c>
      <c r="K5098" s="1" t="str">
        <f>IFERROR(VLOOKUP(Table49[[#This Row],[ITEM CODE]],Table2[[Item Code]:[Master Name]],9,0),"")</f>
        <v/>
      </c>
      <c r="L5098" s="1" t="str">
        <f>IFERROR(VLOOKUP(Table49[[#This Row],[ITEM CODE]],Table2[[Item Code]:[Master Name]],8,0),"")</f>
        <v/>
      </c>
      <c r="M5098" s="41"/>
      <c r="N5098" s="66">
        <f>IFERROR(VLOOKUP(Table49[[#This Row],[ITEM CODE]],Table2[[#All],[Item Code]:[Unit Cost]],10,0),0)</f>
        <v>0</v>
      </c>
      <c r="O5098" s="134">
        <f>IFERROR(VLOOKUP(Table49[[#This Row],[ITEM CODE]],Table2[[#All],[Item Code]:[Unit Cost]],10,0),0)</f>
        <v>0</v>
      </c>
      <c r="P5098" s="56"/>
      <c r="Q5098" s="58"/>
      <c r="R5098" s="58">
        <f>Table49[[#This Row],[QUANTITY]]*Table49[[#This Row],[INV Prices]]</f>
        <v>0</v>
      </c>
      <c r="S5098" s="67"/>
      <c r="V5098" s="41"/>
      <c r="W5098" s="4" t="str">
        <f>IFERROR(VLOOKUP(Table49[[#This Row],[ITEM CODE]],Table2[[Item Code]:[Category ]],6,0),"")</f>
        <v/>
      </c>
      <c r="X5098" s="1" t="str">
        <f>IFERROR(VLOOKUP(Table49[[#This Row],[ITEM CODE]],Table2[[Item Code]:[Sub Category]],7,0),"")</f>
        <v/>
      </c>
      <c r="Y5098" s="68" t="str">
        <f>Table49[[#This Row],[PO Number]]&amp;COUNTIFS($E$5:E5098,E5098)</f>
        <v>0</v>
      </c>
    </row>
    <row r="5099" spans="1:25" ht="14.25" customHeight="1" x14ac:dyDescent="0.3">
      <c r="A5099" s="1" t="str">
        <f>IF(Table49[[#This Row],[ITEM NAME]]="","",ROW()-4)</f>
        <v/>
      </c>
      <c r="B5099" s="68"/>
      <c r="C5099" s="4" t="str">
        <f>IFERROR(VLOOKUP(B5099,Table14[],3,0),"")</f>
        <v/>
      </c>
      <c r="D5099" s="4" t="str">
        <f>IFERROR(VLOOKUP(B5099,Table14[],2,0),"")</f>
        <v/>
      </c>
      <c r="E5099" s="4"/>
      <c r="H5099" s="41" t="str">
        <f>IFERROR(VLOOKUP(Table49[[#This Row],[ITEM CODE]],Table2[[Item Code]:[Master Name]],2,0),"")</f>
        <v/>
      </c>
      <c r="I5099" s="41"/>
      <c r="J5099" s="65" t="str">
        <f>IFERROR(VLOOKUP(Table49[[#This Row],[ITEM CODE]],Table2[[Item Code]:[Master Name]],3,0),"")</f>
        <v/>
      </c>
      <c r="K5099" s="1" t="str">
        <f>IFERROR(VLOOKUP(Table49[[#This Row],[ITEM CODE]],Table2[[Item Code]:[Master Name]],9,0),"")</f>
        <v/>
      </c>
      <c r="L5099" s="1" t="str">
        <f>IFERROR(VLOOKUP(Table49[[#This Row],[ITEM CODE]],Table2[[Item Code]:[Master Name]],8,0),"")</f>
        <v/>
      </c>
      <c r="M5099" s="41"/>
      <c r="N5099" s="66">
        <f>IFERROR(VLOOKUP(Table49[[#This Row],[ITEM CODE]],Table2[[#All],[Item Code]:[Unit Cost]],10,0),0)</f>
        <v>0</v>
      </c>
      <c r="O5099" s="134">
        <f>IFERROR(VLOOKUP(Table49[[#This Row],[ITEM CODE]],Table2[[#All],[Item Code]:[Unit Cost]],10,0),0)</f>
        <v>0</v>
      </c>
      <c r="P5099" s="56"/>
      <c r="Q5099" s="58"/>
      <c r="R5099" s="58">
        <f>Table49[[#This Row],[QUANTITY]]*Table49[[#This Row],[INV Prices]]</f>
        <v>0</v>
      </c>
      <c r="S5099" s="67"/>
      <c r="V5099" s="41"/>
      <c r="W5099" s="4" t="str">
        <f>IFERROR(VLOOKUP(Table49[[#This Row],[ITEM CODE]],Table2[[Item Code]:[Category ]],6,0),"")</f>
        <v/>
      </c>
      <c r="X5099" s="1" t="str">
        <f>IFERROR(VLOOKUP(Table49[[#This Row],[ITEM CODE]],Table2[[Item Code]:[Sub Category]],7,0),"")</f>
        <v/>
      </c>
      <c r="Y5099" s="68" t="str">
        <f>Table49[[#This Row],[PO Number]]&amp;COUNTIFS($E$5:E5099,E5099)</f>
        <v>0</v>
      </c>
    </row>
    <row r="5100" spans="1:25" ht="14.25" customHeight="1" x14ac:dyDescent="0.3">
      <c r="A5100" s="1" t="str">
        <f>IF(Table49[[#This Row],[ITEM NAME]]="","",ROW()-4)</f>
        <v/>
      </c>
      <c r="B5100" s="68"/>
      <c r="C5100" s="4" t="str">
        <f>IFERROR(VLOOKUP(B5100,Table14[],3,0),"")</f>
        <v/>
      </c>
      <c r="D5100" s="4" t="str">
        <f>IFERROR(VLOOKUP(B5100,Table14[],2,0),"")</f>
        <v/>
      </c>
      <c r="E5100" s="4"/>
      <c r="H5100" s="41" t="str">
        <f>IFERROR(VLOOKUP(Table49[[#This Row],[ITEM CODE]],Table2[[Item Code]:[Master Name]],2,0),"")</f>
        <v/>
      </c>
      <c r="I5100" s="41"/>
      <c r="J5100" s="65" t="str">
        <f>IFERROR(VLOOKUP(Table49[[#This Row],[ITEM CODE]],Table2[[Item Code]:[Master Name]],3,0),"")</f>
        <v/>
      </c>
      <c r="K5100" s="1" t="str">
        <f>IFERROR(VLOOKUP(Table49[[#This Row],[ITEM CODE]],Table2[[Item Code]:[Master Name]],9,0),"")</f>
        <v/>
      </c>
      <c r="L5100" s="1" t="str">
        <f>IFERROR(VLOOKUP(Table49[[#This Row],[ITEM CODE]],Table2[[Item Code]:[Master Name]],8,0),"")</f>
        <v/>
      </c>
      <c r="M5100" s="41"/>
      <c r="N5100" s="66">
        <f>IFERROR(VLOOKUP(Table49[[#This Row],[ITEM CODE]],Table2[[#All],[Item Code]:[Unit Cost]],10,0),0)</f>
        <v>0</v>
      </c>
      <c r="O5100" s="134">
        <f>IFERROR(VLOOKUP(Table49[[#This Row],[ITEM CODE]],Table2[[#All],[Item Code]:[Unit Cost]],10,0),0)</f>
        <v>0</v>
      </c>
      <c r="P5100" s="56"/>
      <c r="Q5100" s="58"/>
      <c r="R5100" s="58">
        <f>Table49[[#This Row],[QUANTITY]]*Table49[[#This Row],[INV Prices]]</f>
        <v>0</v>
      </c>
      <c r="S5100" s="67"/>
      <c r="V5100" s="41"/>
      <c r="W5100" s="4" t="str">
        <f>IFERROR(VLOOKUP(Table49[[#This Row],[ITEM CODE]],Table2[[Item Code]:[Category ]],6,0),"")</f>
        <v/>
      </c>
      <c r="X5100" s="1" t="str">
        <f>IFERROR(VLOOKUP(Table49[[#This Row],[ITEM CODE]],Table2[[Item Code]:[Sub Category]],7,0),"")</f>
        <v/>
      </c>
      <c r="Y5100" s="68" t="str">
        <f>Table49[[#This Row],[PO Number]]&amp;COUNTIFS($E$5:E5100,E5100)</f>
        <v>0</v>
      </c>
    </row>
    <row r="5101" spans="1:25" ht="14.25" customHeight="1" x14ac:dyDescent="0.3">
      <c r="A5101" s="1" t="str">
        <f>IF(Table49[[#This Row],[ITEM NAME]]="","",ROW()-4)</f>
        <v/>
      </c>
      <c r="B5101" s="68"/>
      <c r="C5101" s="4" t="str">
        <f>IFERROR(VLOOKUP(B5101,Table14[],3,0),"")</f>
        <v/>
      </c>
      <c r="D5101" s="4" t="str">
        <f>IFERROR(VLOOKUP(B5101,Table14[],2,0),"")</f>
        <v/>
      </c>
      <c r="E5101" s="4"/>
      <c r="H5101" s="41" t="str">
        <f>IFERROR(VLOOKUP(Table49[[#This Row],[ITEM CODE]],Table2[[Item Code]:[Master Name]],2,0),"")</f>
        <v/>
      </c>
      <c r="I5101" s="41"/>
      <c r="J5101" s="65" t="str">
        <f>IFERROR(VLOOKUP(Table49[[#This Row],[ITEM CODE]],Table2[[Item Code]:[Master Name]],3,0),"")</f>
        <v/>
      </c>
      <c r="K5101" s="1" t="str">
        <f>IFERROR(VLOOKUP(Table49[[#This Row],[ITEM CODE]],Table2[[Item Code]:[Master Name]],9,0),"")</f>
        <v/>
      </c>
      <c r="L5101" s="1" t="str">
        <f>IFERROR(VLOOKUP(Table49[[#This Row],[ITEM CODE]],Table2[[Item Code]:[Master Name]],8,0),"")</f>
        <v/>
      </c>
      <c r="M5101" s="41"/>
      <c r="N5101" s="66">
        <f>IFERROR(VLOOKUP(Table49[[#This Row],[ITEM CODE]],Table2[[#All],[Item Code]:[Unit Cost]],10,0),0)</f>
        <v>0</v>
      </c>
      <c r="O5101" s="134">
        <f>IFERROR(VLOOKUP(Table49[[#This Row],[ITEM CODE]],Table2[[#All],[Item Code]:[Unit Cost]],10,0),0)</f>
        <v>0</v>
      </c>
      <c r="P5101" s="56"/>
      <c r="Q5101" s="58"/>
      <c r="R5101" s="58">
        <f>Table49[[#This Row],[QUANTITY]]*Table49[[#This Row],[INV Prices]]</f>
        <v>0</v>
      </c>
      <c r="S5101" s="67"/>
      <c r="V5101" s="41"/>
      <c r="W5101" s="4" t="str">
        <f>IFERROR(VLOOKUP(Table49[[#This Row],[ITEM CODE]],Table2[[Item Code]:[Category ]],6,0),"")</f>
        <v/>
      </c>
      <c r="X5101" s="1" t="str">
        <f>IFERROR(VLOOKUP(Table49[[#This Row],[ITEM CODE]],Table2[[Item Code]:[Sub Category]],7,0),"")</f>
        <v/>
      </c>
      <c r="Y5101" s="68" t="str">
        <f>Table49[[#This Row],[PO Number]]&amp;COUNTIFS($E$5:E5101,E5101)</f>
        <v>0</v>
      </c>
    </row>
    <row r="5102" spans="1:25" ht="14.25" customHeight="1" x14ac:dyDescent="0.3">
      <c r="A5102" s="1" t="str">
        <f>IF(Table49[[#This Row],[ITEM NAME]]="","",ROW()-4)</f>
        <v/>
      </c>
      <c r="B5102" s="68"/>
      <c r="C5102" s="4" t="str">
        <f>IFERROR(VLOOKUP(B5102,Table14[],3,0),"")</f>
        <v/>
      </c>
      <c r="D5102" s="4" t="str">
        <f>IFERROR(VLOOKUP(B5102,Table14[],2,0),"")</f>
        <v/>
      </c>
      <c r="E5102" s="4"/>
      <c r="H5102" s="41" t="str">
        <f>IFERROR(VLOOKUP(Table49[[#This Row],[ITEM CODE]],Table2[[Item Code]:[Master Name]],2,0),"")</f>
        <v/>
      </c>
      <c r="I5102" s="41"/>
      <c r="J5102" s="65" t="str">
        <f>IFERROR(VLOOKUP(Table49[[#This Row],[ITEM CODE]],Table2[[Item Code]:[Master Name]],3,0),"")</f>
        <v/>
      </c>
      <c r="K5102" s="1" t="str">
        <f>IFERROR(VLOOKUP(Table49[[#This Row],[ITEM CODE]],Table2[[Item Code]:[Master Name]],9,0),"")</f>
        <v/>
      </c>
      <c r="L5102" s="1" t="str">
        <f>IFERROR(VLOOKUP(Table49[[#This Row],[ITEM CODE]],Table2[[Item Code]:[Master Name]],8,0),"")</f>
        <v/>
      </c>
      <c r="M5102" s="41"/>
      <c r="N5102" s="66">
        <f>IFERROR(VLOOKUP(Table49[[#This Row],[ITEM CODE]],Table2[[#All],[Item Code]:[Unit Cost]],10,0),0)</f>
        <v>0</v>
      </c>
      <c r="O5102" s="134">
        <f>IFERROR(VLOOKUP(Table49[[#This Row],[ITEM CODE]],Table2[[#All],[Item Code]:[Unit Cost]],10,0),0)</f>
        <v>0</v>
      </c>
      <c r="P5102" s="56"/>
      <c r="Q5102" s="58"/>
      <c r="R5102" s="58">
        <f>Table49[[#This Row],[QUANTITY]]*Table49[[#This Row],[INV Prices]]</f>
        <v>0</v>
      </c>
      <c r="S5102" s="67"/>
      <c r="V5102" s="41"/>
      <c r="W5102" s="4" t="str">
        <f>IFERROR(VLOOKUP(Table49[[#This Row],[ITEM CODE]],Table2[[Item Code]:[Category ]],6,0),"")</f>
        <v/>
      </c>
      <c r="X5102" s="1" t="str">
        <f>IFERROR(VLOOKUP(Table49[[#This Row],[ITEM CODE]],Table2[[Item Code]:[Sub Category]],7,0),"")</f>
        <v/>
      </c>
      <c r="Y5102" s="68" t="str">
        <f>Table49[[#This Row],[PO Number]]&amp;COUNTIFS($E$5:E5102,E5102)</f>
        <v>0</v>
      </c>
    </row>
    <row r="5103" spans="1:25" ht="14.25" customHeight="1" x14ac:dyDescent="0.3">
      <c r="A5103" s="1" t="str">
        <f>IF(Table49[[#This Row],[ITEM NAME]]="","",ROW()-4)</f>
        <v/>
      </c>
      <c r="B5103" s="68"/>
      <c r="C5103" s="4" t="str">
        <f>IFERROR(VLOOKUP(B5103,Table14[],3,0),"")</f>
        <v/>
      </c>
      <c r="D5103" s="4" t="str">
        <f>IFERROR(VLOOKUP(B5103,Table14[],2,0),"")</f>
        <v/>
      </c>
      <c r="E5103" s="4"/>
      <c r="H5103" s="41" t="str">
        <f>IFERROR(VLOOKUP(Table49[[#This Row],[ITEM CODE]],Table2[[Item Code]:[Master Name]],2,0),"")</f>
        <v/>
      </c>
      <c r="I5103" s="41"/>
      <c r="J5103" s="65" t="str">
        <f>IFERROR(VLOOKUP(Table49[[#This Row],[ITEM CODE]],Table2[[Item Code]:[Master Name]],3,0),"")</f>
        <v/>
      </c>
      <c r="K5103" s="1" t="str">
        <f>IFERROR(VLOOKUP(Table49[[#This Row],[ITEM CODE]],Table2[[Item Code]:[Master Name]],9,0),"")</f>
        <v/>
      </c>
      <c r="L5103" s="1" t="str">
        <f>IFERROR(VLOOKUP(Table49[[#This Row],[ITEM CODE]],Table2[[Item Code]:[Master Name]],8,0),"")</f>
        <v/>
      </c>
      <c r="M5103" s="41"/>
      <c r="N5103" s="66">
        <f>IFERROR(VLOOKUP(Table49[[#This Row],[ITEM CODE]],Table2[[#All],[Item Code]:[Unit Cost]],10,0),0)</f>
        <v>0</v>
      </c>
      <c r="O5103" s="134">
        <f>IFERROR(VLOOKUP(Table49[[#This Row],[ITEM CODE]],Table2[[#All],[Item Code]:[Unit Cost]],10,0),0)</f>
        <v>0</v>
      </c>
      <c r="P5103" s="56"/>
      <c r="Q5103" s="58"/>
      <c r="R5103" s="58">
        <f>Table49[[#This Row],[QUANTITY]]*Table49[[#This Row],[INV Prices]]</f>
        <v>0</v>
      </c>
      <c r="S5103" s="67"/>
      <c r="V5103" s="41"/>
      <c r="W5103" s="4" t="str">
        <f>IFERROR(VLOOKUP(Table49[[#This Row],[ITEM CODE]],Table2[[Item Code]:[Category ]],6,0),"")</f>
        <v/>
      </c>
      <c r="X5103" s="1" t="str">
        <f>IFERROR(VLOOKUP(Table49[[#This Row],[ITEM CODE]],Table2[[Item Code]:[Sub Category]],7,0),"")</f>
        <v/>
      </c>
      <c r="Y5103" s="68" t="str">
        <f>Table49[[#This Row],[PO Number]]&amp;COUNTIFS($E$5:E5103,E5103)</f>
        <v>0</v>
      </c>
    </row>
    <row r="5104" spans="1:25" ht="14.25" customHeight="1" x14ac:dyDescent="0.3">
      <c r="A5104" s="1" t="str">
        <f>IF(Table49[[#This Row],[ITEM NAME]]="","",ROW()-4)</f>
        <v/>
      </c>
      <c r="B5104" s="68"/>
      <c r="C5104" s="4" t="str">
        <f>IFERROR(VLOOKUP(B5104,Table14[],3,0),"")</f>
        <v/>
      </c>
      <c r="D5104" s="4" t="str">
        <f>IFERROR(VLOOKUP(B5104,Table14[],2,0),"")</f>
        <v/>
      </c>
      <c r="E5104" s="4"/>
      <c r="H5104" s="41" t="str">
        <f>IFERROR(VLOOKUP(Table49[[#This Row],[ITEM CODE]],Table2[[Item Code]:[Master Name]],2,0),"")</f>
        <v/>
      </c>
      <c r="I5104" s="41"/>
      <c r="J5104" s="65" t="str">
        <f>IFERROR(VLOOKUP(Table49[[#This Row],[ITEM CODE]],Table2[[Item Code]:[Master Name]],3,0),"")</f>
        <v/>
      </c>
      <c r="K5104" s="1" t="str">
        <f>IFERROR(VLOOKUP(Table49[[#This Row],[ITEM CODE]],Table2[[Item Code]:[Master Name]],9,0),"")</f>
        <v/>
      </c>
      <c r="L5104" s="1" t="str">
        <f>IFERROR(VLOOKUP(Table49[[#This Row],[ITEM CODE]],Table2[[Item Code]:[Master Name]],8,0),"")</f>
        <v/>
      </c>
      <c r="M5104" s="41"/>
      <c r="N5104" s="66">
        <f>IFERROR(VLOOKUP(Table49[[#This Row],[ITEM CODE]],Table2[[#All],[Item Code]:[Unit Cost]],10,0),0)</f>
        <v>0</v>
      </c>
      <c r="O5104" s="134">
        <f>IFERROR(VLOOKUP(Table49[[#This Row],[ITEM CODE]],Table2[[#All],[Item Code]:[Unit Cost]],10,0),0)</f>
        <v>0</v>
      </c>
      <c r="P5104" s="56"/>
      <c r="Q5104" s="58"/>
      <c r="R5104" s="58">
        <f>Table49[[#This Row],[QUANTITY]]*Table49[[#This Row],[INV Prices]]</f>
        <v>0</v>
      </c>
      <c r="S5104" s="67"/>
      <c r="V5104" s="41"/>
      <c r="W5104" s="4" t="str">
        <f>IFERROR(VLOOKUP(Table49[[#This Row],[ITEM CODE]],Table2[[Item Code]:[Category ]],6,0),"")</f>
        <v/>
      </c>
      <c r="X5104" s="1" t="str">
        <f>IFERROR(VLOOKUP(Table49[[#This Row],[ITEM CODE]],Table2[[Item Code]:[Sub Category]],7,0),"")</f>
        <v/>
      </c>
      <c r="Y5104" s="68" t="str">
        <f>Table49[[#This Row],[PO Number]]&amp;COUNTIFS($E$5:E5104,E5104)</f>
        <v>0</v>
      </c>
    </row>
    <row r="5105" spans="1:25" ht="14.25" customHeight="1" x14ac:dyDescent="0.3">
      <c r="A5105" s="1" t="str">
        <f>IF(Table49[[#This Row],[ITEM NAME]]="","",ROW()-4)</f>
        <v/>
      </c>
      <c r="B5105" s="68"/>
      <c r="C5105" s="4" t="str">
        <f>IFERROR(VLOOKUP(B5105,Table14[],3,0),"")</f>
        <v/>
      </c>
      <c r="D5105" s="4" t="str">
        <f>IFERROR(VLOOKUP(B5105,Table14[],2,0),"")</f>
        <v/>
      </c>
      <c r="E5105" s="4"/>
      <c r="H5105" s="41" t="str">
        <f>IFERROR(VLOOKUP(Table49[[#This Row],[ITEM CODE]],Table2[[Item Code]:[Master Name]],2,0),"")</f>
        <v/>
      </c>
      <c r="I5105" s="41"/>
      <c r="J5105" s="65" t="str">
        <f>IFERROR(VLOOKUP(Table49[[#This Row],[ITEM CODE]],Table2[[Item Code]:[Master Name]],3,0),"")</f>
        <v/>
      </c>
      <c r="K5105" s="1" t="str">
        <f>IFERROR(VLOOKUP(Table49[[#This Row],[ITEM CODE]],Table2[[Item Code]:[Master Name]],9,0),"")</f>
        <v/>
      </c>
      <c r="L5105" s="1" t="str">
        <f>IFERROR(VLOOKUP(Table49[[#This Row],[ITEM CODE]],Table2[[Item Code]:[Master Name]],8,0),"")</f>
        <v/>
      </c>
      <c r="M5105" s="41"/>
      <c r="N5105" s="66">
        <f>IFERROR(VLOOKUP(Table49[[#This Row],[ITEM CODE]],Table2[[#All],[Item Code]:[Unit Cost]],10,0),0)</f>
        <v>0</v>
      </c>
      <c r="O5105" s="134">
        <f>IFERROR(VLOOKUP(Table49[[#This Row],[ITEM CODE]],Table2[[#All],[Item Code]:[Unit Cost]],10,0),0)</f>
        <v>0</v>
      </c>
      <c r="P5105" s="56"/>
      <c r="Q5105" s="58"/>
      <c r="R5105" s="58">
        <f>Table49[[#This Row],[QUANTITY]]*Table49[[#This Row],[INV Prices]]</f>
        <v>0</v>
      </c>
      <c r="S5105" s="67"/>
      <c r="V5105" s="41"/>
      <c r="W5105" s="4" t="str">
        <f>IFERROR(VLOOKUP(Table49[[#This Row],[ITEM CODE]],Table2[[Item Code]:[Category ]],6,0),"")</f>
        <v/>
      </c>
      <c r="X5105" s="1" t="str">
        <f>IFERROR(VLOOKUP(Table49[[#This Row],[ITEM CODE]],Table2[[Item Code]:[Sub Category]],7,0),"")</f>
        <v/>
      </c>
      <c r="Y5105" s="68" t="str">
        <f>Table49[[#This Row],[PO Number]]&amp;COUNTIFS($E$5:E5105,E5105)</f>
        <v>0</v>
      </c>
    </row>
    <row r="5106" spans="1:25" ht="14.25" customHeight="1" x14ac:dyDescent="0.3">
      <c r="A5106" s="1" t="str">
        <f>IF(Table49[[#This Row],[ITEM NAME]]="","",ROW()-4)</f>
        <v/>
      </c>
      <c r="B5106" s="68"/>
      <c r="C5106" s="4" t="str">
        <f>IFERROR(VLOOKUP(B5106,Table14[],3,0),"")</f>
        <v/>
      </c>
      <c r="D5106" s="4" t="str">
        <f>IFERROR(VLOOKUP(B5106,Table14[],2,0),"")</f>
        <v/>
      </c>
      <c r="E5106" s="4"/>
      <c r="H5106" s="41" t="str">
        <f>IFERROR(VLOOKUP(Table49[[#This Row],[ITEM CODE]],Table2[[Item Code]:[Master Name]],2,0),"")</f>
        <v/>
      </c>
      <c r="I5106" s="41"/>
      <c r="J5106" s="65" t="str">
        <f>IFERROR(VLOOKUP(Table49[[#This Row],[ITEM CODE]],Table2[[Item Code]:[Master Name]],3,0),"")</f>
        <v/>
      </c>
      <c r="K5106" s="1" t="str">
        <f>IFERROR(VLOOKUP(Table49[[#This Row],[ITEM CODE]],Table2[[Item Code]:[Master Name]],9,0),"")</f>
        <v/>
      </c>
      <c r="L5106" s="1" t="str">
        <f>IFERROR(VLOOKUP(Table49[[#This Row],[ITEM CODE]],Table2[[Item Code]:[Master Name]],8,0),"")</f>
        <v/>
      </c>
      <c r="M5106" s="41"/>
      <c r="N5106" s="66">
        <f>IFERROR(VLOOKUP(Table49[[#This Row],[ITEM CODE]],Table2[[#All],[Item Code]:[Unit Cost]],10,0),0)</f>
        <v>0</v>
      </c>
      <c r="O5106" s="134">
        <f>IFERROR(VLOOKUP(Table49[[#This Row],[ITEM CODE]],Table2[[#All],[Item Code]:[Unit Cost]],10,0),0)</f>
        <v>0</v>
      </c>
      <c r="P5106" s="56"/>
      <c r="Q5106" s="58"/>
      <c r="R5106" s="58">
        <f>Table49[[#This Row],[QUANTITY]]*Table49[[#This Row],[INV Prices]]</f>
        <v>0</v>
      </c>
      <c r="S5106" s="67"/>
      <c r="V5106" s="41"/>
      <c r="W5106" s="4" t="str">
        <f>IFERROR(VLOOKUP(Table49[[#This Row],[ITEM CODE]],Table2[[Item Code]:[Category ]],6,0),"")</f>
        <v/>
      </c>
      <c r="X5106" s="1" t="str">
        <f>IFERROR(VLOOKUP(Table49[[#This Row],[ITEM CODE]],Table2[[Item Code]:[Sub Category]],7,0),"")</f>
        <v/>
      </c>
      <c r="Y5106" s="68" t="str">
        <f>Table49[[#This Row],[PO Number]]&amp;COUNTIFS($E$5:E5106,E5106)</f>
        <v>0</v>
      </c>
    </row>
    <row r="5107" spans="1:25" ht="14.25" customHeight="1" x14ac:dyDescent="0.3">
      <c r="A5107" s="1" t="str">
        <f>IF(Table49[[#This Row],[ITEM NAME]]="","",ROW()-4)</f>
        <v/>
      </c>
      <c r="B5107" s="68"/>
      <c r="C5107" s="4" t="str">
        <f>IFERROR(VLOOKUP(B5107,Table14[],3,0),"")</f>
        <v/>
      </c>
      <c r="D5107" s="4" t="str">
        <f>IFERROR(VLOOKUP(B5107,Table14[],2,0),"")</f>
        <v/>
      </c>
      <c r="E5107" s="4"/>
      <c r="H5107" s="41" t="str">
        <f>IFERROR(VLOOKUP(Table49[[#This Row],[ITEM CODE]],Table2[[Item Code]:[Master Name]],2,0),"")</f>
        <v/>
      </c>
      <c r="I5107" s="41"/>
      <c r="J5107" s="65" t="str">
        <f>IFERROR(VLOOKUP(Table49[[#This Row],[ITEM CODE]],Table2[[Item Code]:[Master Name]],3,0),"")</f>
        <v/>
      </c>
      <c r="K5107" s="1" t="str">
        <f>IFERROR(VLOOKUP(Table49[[#This Row],[ITEM CODE]],Table2[[Item Code]:[Master Name]],9,0),"")</f>
        <v/>
      </c>
      <c r="L5107" s="1" t="str">
        <f>IFERROR(VLOOKUP(Table49[[#This Row],[ITEM CODE]],Table2[[Item Code]:[Master Name]],8,0),"")</f>
        <v/>
      </c>
      <c r="M5107" s="41"/>
      <c r="N5107" s="66">
        <f>IFERROR(VLOOKUP(Table49[[#This Row],[ITEM CODE]],Table2[[#All],[Item Code]:[Unit Cost]],10,0),0)</f>
        <v>0</v>
      </c>
      <c r="O5107" s="134">
        <f>IFERROR(VLOOKUP(Table49[[#This Row],[ITEM CODE]],Table2[[#All],[Item Code]:[Unit Cost]],10,0),0)</f>
        <v>0</v>
      </c>
      <c r="P5107" s="56"/>
      <c r="Q5107" s="58"/>
      <c r="R5107" s="58">
        <f>Table49[[#This Row],[QUANTITY]]*Table49[[#This Row],[INV Prices]]</f>
        <v>0</v>
      </c>
      <c r="S5107" s="67"/>
      <c r="V5107" s="41"/>
      <c r="W5107" s="4" t="str">
        <f>IFERROR(VLOOKUP(Table49[[#This Row],[ITEM CODE]],Table2[[Item Code]:[Category ]],6,0),"")</f>
        <v/>
      </c>
      <c r="X5107" s="1" t="str">
        <f>IFERROR(VLOOKUP(Table49[[#This Row],[ITEM CODE]],Table2[[Item Code]:[Sub Category]],7,0),"")</f>
        <v/>
      </c>
      <c r="Y5107" s="68" t="str">
        <f>Table49[[#This Row],[PO Number]]&amp;COUNTIFS($E$5:E5107,E5107)</f>
        <v>0</v>
      </c>
    </row>
    <row r="5108" spans="1:25" ht="14.25" customHeight="1" x14ac:dyDescent="0.3">
      <c r="A5108" s="1" t="str">
        <f>IF(Table49[[#This Row],[ITEM NAME]]="","",ROW()-4)</f>
        <v/>
      </c>
      <c r="B5108" s="68"/>
      <c r="C5108" s="4" t="str">
        <f>IFERROR(VLOOKUP(B5108,Table14[],3,0),"")</f>
        <v/>
      </c>
      <c r="D5108" s="4" t="str">
        <f>IFERROR(VLOOKUP(B5108,Table14[],2,0),"")</f>
        <v/>
      </c>
      <c r="E5108" s="4"/>
      <c r="H5108" s="41" t="str">
        <f>IFERROR(VLOOKUP(Table49[[#This Row],[ITEM CODE]],Table2[[Item Code]:[Master Name]],2,0),"")</f>
        <v/>
      </c>
      <c r="I5108" s="41"/>
      <c r="J5108" s="65" t="str">
        <f>IFERROR(VLOOKUP(Table49[[#This Row],[ITEM CODE]],Table2[[Item Code]:[Master Name]],3,0),"")</f>
        <v/>
      </c>
      <c r="K5108" s="1" t="str">
        <f>IFERROR(VLOOKUP(Table49[[#This Row],[ITEM CODE]],Table2[[Item Code]:[Master Name]],9,0),"")</f>
        <v/>
      </c>
      <c r="L5108" s="1" t="str">
        <f>IFERROR(VLOOKUP(Table49[[#This Row],[ITEM CODE]],Table2[[Item Code]:[Master Name]],8,0),"")</f>
        <v/>
      </c>
      <c r="M5108" s="41"/>
      <c r="N5108" s="66">
        <f>IFERROR(VLOOKUP(Table49[[#This Row],[ITEM CODE]],Table2[[#All],[Item Code]:[Unit Cost]],10,0),0)</f>
        <v>0</v>
      </c>
      <c r="O5108" s="134">
        <f>IFERROR(VLOOKUP(Table49[[#This Row],[ITEM CODE]],Table2[[#All],[Item Code]:[Unit Cost]],10,0),0)</f>
        <v>0</v>
      </c>
      <c r="P5108" s="56"/>
      <c r="Q5108" s="58"/>
      <c r="R5108" s="58">
        <f>Table49[[#This Row],[QUANTITY]]*Table49[[#This Row],[INV Prices]]</f>
        <v>0</v>
      </c>
      <c r="S5108" s="67"/>
      <c r="V5108" s="41"/>
      <c r="W5108" s="4" t="str">
        <f>IFERROR(VLOOKUP(Table49[[#This Row],[ITEM CODE]],Table2[[Item Code]:[Category ]],6,0),"")</f>
        <v/>
      </c>
      <c r="X5108" s="1" t="str">
        <f>IFERROR(VLOOKUP(Table49[[#This Row],[ITEM CODE]],Table2[[Item Code]:[Sub Category]],7,0),"")</f>
        <v/>
      </c>
      <c r="Y5108" s="68" t="str">
        <f>Table49[[#This Row],[PO Number]]&amp;COUNTIFS($E$5:E5108,E5108)</f>
        <v>0</v>
      </c>
    </row>
    <row r="5109" spans="1:25" ht="14.25" customHeight="1" x14ac:dyDescent="0.3">
      <c r="A5109" s="1" t="str">
        <f>IF(Table49[[#This Row],[ITEM NAME]]="","",ROW()-4)</f>
        <v/>
      </c>
      <c r="B5109" s="68"/>
      <c r="C5109" s="4" t="str">
        <f>IFERROR(VLOOKUP(B5109,Table14[],3,0),"")</f>
        <v/>
      </c>
      <c r="D5109" s="4" t="str">
        <f>IFERROR(VLOOKUP(B5109,Table14[],2,0),"")</f>
        <v/>
      </c>
      <c r="E5109" s="4"/>
      <c r="H5109" s="41" t="str">
        <f>IFERROR(VLOOKUP(Table49[[#This Row],[ITEM CODE]],Table2[[Item Code]:[Master Name]],2,0),"")</f>
        <v/>
      </c>
      <c r="I5109" s="41"/>
      <c r="J5109" s="65" t="str">
        <f>IFERROR(VLOOKUP(Table49[[#This Row],[ITEM CODE]],Table2[[Item Code]:[Master Name]],3,0),"")</f>
        <v/>
      </c>
      <c r="K5109" s="1" t="str">
        <f>IFERROR(VLOOKUP(Table49[[#This Row],[ITEM CODE]],Table2[[Item Code]:[Master Name]],9,0),"")</f>
        <v/>
      </c>
      <c r="L5109" s="1" t="str">
        <f>IFERROR(VLOOKUP(Table49[[#This Row],[ITEM CODE]],Table2[[Item Code]:[Master Name]],8,0),"")</f>
        <v/>
      </c>
      <c r="M5109" s="41"/>
      <c r="N5109" s="66">
        <f>IFERROR(VLOOKUP(Table49[[#This Row],[ITEM CODE]],Table2[[#All],[Item Code]:[Unit Cost]],10,0),0)</f>
        <v>0</v>
      </c>
      <c r="O5109" s="134">
        <f>IFERROR(VLOOKUP(Table49[[#This Row],[ITEM CODE]],Table2[[#All],[Item Code]:[Unit Cost]],10,0),0)</f>
        <v>0</v>
      </c>
      <c r="P5109" s="56"/>
      <c r="Q5109" s="58"/>
      <c r="R5109" s="58">
        <f>Table49[[#This Row],[QUANTITY]]*Table49[[#This Row],[INV Prices]]</f>
        <v>0</v>
      </c>
      <c r="S5109" s="67"/>
      <c r="V5109" s="41"/>
      <c r="W5109" s="4" t="str">
        <f>IFERROR(VLOOKUP(Table49[[#This Row],[ITEM CODE]],Table2[[Item Code]:[Category ]],6,0),"")</f>
        <v/>
      </c>
      <c r="X5109" s="1" t="str">
        <f>IFERROR(VLOOKUP(Table49[[#This Row],[ITEM CODE]],Table2[[Item Code]:[Sub Category]],7,0),"")</f>
        <v/>
      </c>
      <c r="Y5109" s="68" t="str">
        <f>Table49[[#This Row],[PO Number]]&amp;COUNTIFS($E$5:E5109,E5109)</f>
        <v>0</v>
      </c>
    </row>
    <row r="5110" spans="1:25" ht="14.25" customHeight="1" x14ac:dyDescent="0.3">
      <c r="A5110" s="1" t="str">
        <f>IF(Table49[[#This Row],[ITEM NAME]]="","",ROW()-4)</f>
        <v/>
      </c>
      <c r="B5110" s="68"/>
      <c r="C5110" s="4" t="str">
        <f>IFERROR(VLOOKUP(B5110,Table14[],3,0),"")</f>
        <v/>
      </c>
      <c r="D5110" s="4" t="str">
        <f>IFERROR(VLOOKUP(B5110,Table14[],2,0),"")</f>
        <v/>
      </c>
      <c r="E5110" s="4"/>
      <c r="H5110" s="41" t="str">
        <f>IFERROR(VLOOKUP(Table49[[#This Row],[ITEM CODE]],Table2[[Item Code]:[Master Name]],2,0),"")</f>
        <v/>
      </c>
      <c r="I5110" s="41"/>
      <c r="J5110" s="65" t="str">
        <f>IFERROR(VLOOKUP(Table49[[#This Row],[ITEM CODE]],Table2[[Item Code]:[Master Name]],3,0),"")</f>
        <v/>
      </c>
      <c r="K5110" s="1" t="str">
        <f>IFERROR(VLOOKUP(Table49[[#This Row],[ITEM CODE]],Table2[[Item Code]:[Master Name]],9,0),"")</f>
        <v/>
      </c>
      <c r="L5110" s="1" t="str">
        <f>IFERROR(VLOOKUP(Table49[[#This Row],[ITEM CODE]],Table2[[Item Code]:[Master Name]],8,0),"")</f>
        <v/>
      </c>
      <c r="M5110" s="41"/>
      <c r="N5110" s="66">
        <f>IFERROR(VLOOKUP(Table49[[#This Row],[ITEM CODE]],Table2[[#All],[Item Code]:[Unit Cost]],10,0),0)</f>
        <v>0</v>
      </c>
      <c r="O5110" s="134">
        <f>IFERROR(VLOOKUP(Table49[[#This Row],[ITEM CODE]],Table2[[#All],[Item Code]:[Unit Cost]],10,0),0)</f>
        <v>0</v>
      </c>
      <c r="P5110" s="56"/>
      <c r="Q5110" s="58"/>
      <c r="R5110" s="58">
        <f>Table49[[#This Row],[QUANTITY]]*Table49[[#This Row],[INV Prices]]</f>
        <v>0</v>
      </c>
      <c r="S5110" s="67"/>
      <c r="V5110" s="41"/>
      <c r="W5110" s="4" t="str">
        <f>IFERROR(VLOOKUP(Table49[[#This Row],[ITEM CODE]],Table2[[Item Code]:[Category ]],6,0),"")</f>
        <v/>
      </c>
      <c r="X5110" s="1" t="str">
        <f>IFERROR(VLOOKUP(Table49[[#This Row],[ITEM CODE]],Table2[[Item Code]:[Sub Category]],7,0),"")</f>
        <v/>
      </c>
      <c r="Y5110" s="68" t="str">
        <f>Table49[[#This Row],[PO Number]]&amp;COUNTIFS($E$5:E5110,E5110)</f>
        <v>0</v>
      </c>
    </row>
    <row r="5111" spans="1:25" ht="14.25" customHeight="1" x14ac:dyDescent="0.3">
      <c r="A5111" s="1" t="str">
        <f>IF(Table49[[#This Row],[ITEM NAME]]="","",ROW()-4)</f>
        <v/>
      </c>
      <c r="B5111" s="68"/>
      <c r="C5111" s="4" t="str">
        <f>IFERROR(VLOOKUP(B5111,Table14[],3,0),"")</f>
        <v/>
      </c>
      <c r="D5111" s="4" t="str">
        <f>IFERROR(VLOOKUP(B5111,Table14[],2,0),"")</f>
        <v/>
      </c>
      <c r="E5111" s="4"/>
      <c r="H5111" s="41" t="str">
        <f>IFERROR(VLOOKUP(Table49[[#This Row],[ITEM CODE]],Table2[[Item Code]:[Master Name]],2,0),"")</f>
        <v/>
      </c>
      <c r="I5111" s="41"/>
      <c r="J5111" s="65" t="str">
        <f>IFERROR(VLOOKUP(Table49[[#This Row],[ITEM CODE]],Table2[[Item Code]:[Master Name]],3,0),"")</f>
        <v/>
      </c>
      <c r="K5111" s="1" t="str">
        <f>IFERROR(VLOOKUP(Table49[[#This Row],[ITEM CODE]],Table2[[Item Code]:[Master Name]],9,0),"")</f>
        <v/>
      </c>
      <c r="L5111" s="1" t="str">
        <f>IFERROR(VLOOKUP(Table49[[#This Row],[ITEM CODE]],Table2[[Item Code]:[Master Name]],8,0),"")</f>
        <v/>
      </c>
      <c r="M5111" s="41"/>
      <c r="N5111" s="66">
        <f>IFERROR(VLOOKUP(Table49[[#This Row],[ITEM CODE]],Table2[[#All],[Item Code]:[Unit Cost]],10,0),0)</f>
        <v>0</v>
      </c>
      <c r="O5111" s="134">
        <f>IFERROR(VLOOKUP(Table49[[#This Row],[ITEM CODE]],Table2[[#All],[Item Code]:[Unit Cost]],10,0),0)</f>
        <v>0</v>
      </c>
      <c r="P5111" s="56"/>
      <c r="Q5111" s="58"/>
      <c r="R5111" s="58">
        <f>Table49[[#This Row],[QUANTITY]]*Table49[[#This Row],[INV Prices]]</f>
        <v>0</v>
      </c>
      <c r="S5111" s="67"/>
      <c r="V5111" s="41"/>
      <c r="W5111" s="4" t="str">
        <f>IFERROR(VLOOKUP(Table49[[#This Row],[ITEM CODE]],Table2[[Item Code]:[Category ]],6,0),"")</f>
        <v/>
      </c>
      <c r="X5111" s="1" t="str">
        <f>IFERROR(VLOOKUP(Table49[[#This Row],[ITEM CODE]],Table2[[Item Code]:[Sub Category]],7,0),"")</f>
        <v/>
      </c>
      <c r="Y5111" s="68" t="str">
        <f>Table49[[#This Row],[PO Number]]&amp;COUNTIFS($E$5:E5111,E5111)</f>
        <v>0</v>
      </c>
    </row>
    <row r="5112" spans="1:25" ht="14.25" customHeight="1" x14ac:dyDescent="0.3">
      <c r="A5112" s="1" t="str">
        <f>IF(Table49[[#This Row],[ITEM NAME]]="","",ROW()-4)</f>
        <v/>
      </c>
      <c r="B5112" s="68"/>
      <c r="C5112" s="4" t="str">
        <f>IFERROR(VLOOKUP(B5112,Table14[],3,0),"")</f>
        <v/>
      </c>
      <c r="D5112" s="4" t="str">
        <f>IFERROR(VLOOKUP(B5112,Table14[],2,0),"")</f>
        <v/>
      </c>
      <c r="E5112" s="4"/>
      <c r="H5112" s="41" t="str">
        <f>IFERROR(VLOOKUP(Table49[[#This Row],[ITEM CODE]],Table2[[Item Code]:[Master Name]],2,0),"")</f>
        <v/>
      </c>
      <c r="I5112" s="41"/>
      <c r="J5112" s="65" t="str">
        <f>IFERROR(VLOOKUP(Table49[[#This Row],[ITEM CODE]],Table2[[Item Code]:[Master Name]],3,0),"")</f>
        <v/>
      </c>
      <c r="K5112" s="1" t="str">
        <f>IFERROR(VLOOKUP(Table49[[#This Row],[ITEM CODE]],Table2[[Item Code]:[Master Name]],9,0),"")</f>
        <v/>
      </c>
      <c r="L5112" s="1" t="str">
        <f>IFERROR(VLOOKUP(Table49[[#This Row],[ITEM CODE]],Table2[[Item Code]:[Master Name]],8,0),"")</f>
        <v/>
      </c>
      <c r="M5112" s="41"/>
      <c r="N5112" s="66">
        <f>IFERROR(VLOOKUP(Table49[[#This Row],[ITEM CODE]],Table2[[#All],[Item Code]:[Unit Cost]],10,0),0)</f>
        <v>0</v>
      </c>
      <c r="O5112" s="134">
        <f>IFERROR(VLOOKUP(Table49[[#This Row],[ITEM CODE]],Table2[[#All],[Item Code]:[Unit Cost]],10,0),0)</f>
        <v>0</v>
      </c>
      <c r="P5112" s="56"/>
      <c r="Q5112" s="58"/>
      <c r="R5112" s="58">
        <f>Table49[[#This Row],[QUANTITY]]*Table49[[#This Row],[INV Prices]]</f>
        <v>0</v>
      </c>
      <c r="S5112" s="67"/>
      <c r="V5112" s="41"/>
      <c r="W5112" s="4" t="str">
        <f>IFERROR(VLOOKUP(Table49[[#This Row],[ITEM CODE]],Table2[[Item Code]:[Category ]],6,0),"")</f>
        <v/>
      </c>
      <c r="X5112" s="1" t="str">
        <f>IFERROR(VLOOKUP(Table49[[#This Row],[ITEM CODE]],Table2[[Item Code]:[Sub Category]],7,0),"")</f>
        <v/>
      </c>
      <c r="Y5112" s="68" t="str">
        <f>Table49[[#This Row],[PO Number]]&amp;COUNTIFS($E$5:E5112,E5112)</f>
        <v>0</v>
      </c>
    </row>
    <row r="5113" spans="1:25" ht="14.25" customHeight="1" x14ac:dyDescent="0.3">
      <c r="A5113" s="1" t="str">
        <f>IF(Table49[[#This Row],[ITEM NAME]]="","",ROW()-4)</f>
        <v/>
      </c>
      <c r="B5113" s="68"/>
      <c r="C5113" s="4" t="str">
        <f>IFERROR(VLOOKUP(B5113,Table14[],3,0),"")</f>
        <v/>
      </c>
      <c r="D5113" s="4" t="str">
        <f>IFERROR(VLOOKUP(B5113,Table14[],2,0),"")</f>
        <v/>
      </c>
      <c r="E5113" s="4"/>
      <c r="H5113" s="41" t="str">
        <f>IFERROR(VLOOKUP(Table49[[#This Row],[ITEM CODE]],Table2[[Item Code]:[Master Name]],2,0),"")</f>
        <v/>
      </c>
      <c r="I5113" s="41"/>
      <c r="J5113" s="65" t="str">
        <f>IFERROR(VLOOKUP(Table49[[#This Row],[ITEM CODE]],Table2[[Item Code]:[Master Name]],3,0),"")</f>
        <v/>
      </c>
      <c r="K5113" s="1" t="str">
        <f>IFERROR(VLOOKUP(Table49[[#This Row],[ITEM CODE]],Table2[[Item Code]:[Master Name]],9,0),"")</f>
        <v/>
      </c>
      <c r="L5113" s="1" t="str">
        <f>IFERROR(VLOOKUP(Table49[[#This Row],[ITEM CODE]],Table2[[Item Code]:[Master Name]],8,0),"")</f>
        <v/>
      </c>
      <c r="M5113" s="41"/>
      <c r="N5113" s="66">
        <f>IFERROR(VLOOKUP(Table49[[#This Row],[ITEM CODE]],Table2[[#All],[Item Code]:[Unit Cost]],10,0),0)</f>
        <v>0</v>
      </c>
      <c r="O5113" s="134">
        <f>IFERROR(VLOOKUP(Table49[[#This Row],[ITEM CODE]],Table2[[#All],[Item Code]:[Unit Cost]],10,0),0)</f>
        <v>0</v>
      </c>
      <c r="P5113" s="56"/>
      <c r="Q5113" s="58"/>
      <c r="R5113" s="58">
        <f>Table49[[#This Row],[QUANTITY]]*Table49[[#This Row],[INV Prices]]</f>
        <v>0</v>
      </c>
      <c r="S5113" s="67"/>
      <c r="V5113" s="41"/>
      <c r="W5113" s="4" t="str">
        <f>IFERROR(VLOOKUP(Table49[[#This Row],[ITEM CODE]],Table2[[Item Code]:[Category ]],6,0),"")</f>
        <v/>
      </c>
      <c r="X5113" s="1" t="str">
        <f>IFERROR(VLOOKUP(Table49[[#This Row],[ITEM CODE]],Table2[[Item Code]:[Sub Category]],7,0),"")</f>
        <v/>
      </c>
      <c r="Y5113" s="68" t="str">
        <f>Table49[[#This Row],[PO Number]]&amp;COUNTIFS($E$5:E5113,E5113)</f>
        <v>0</v>
      </c>
    </row>
    <row r="5114" spans="1:25" ht="14.25" customHeight="1" x14ac:dyDescent="0.3">
      <c r="A5114" s="1" t="str">
        <f>IF(Table49[[#This Row],[ITEM NAME]]="","",ROW()-4)</f>
        <v/>
      </c>
      <c r="B5114" s="68"/>
      <c r="C5114" s="4" t="str">
        <f>IFERROR(VLOOKUP(B5114,Table14[],3,0),"")</f>
        <v/>
      </c>
      <c r="D5114" s="4" t="str">
        <f>IFERROR(VLOOKUP(B5114,Table14[],2,0),"")</f>
        <v/>
      </c>
      <c r="E5114" s="4"/>
      <c r="H5114" s="41" t="str">
        <f>IFERROR(VLOOKUP(Table49[[#This Row],[ITEM CODE]],Table2[[Item Code]:[Master Name]],2,0),"")</f>
        <v/>
      </c>
      <c r="I5114" s="41"/>
      <c r="J5114" s="65" t="str">
        <f>IFERROR(VLOOKUP(Table49[[#This Row],[ITEM CODE]],Table2[[Item Code]:[Master Name]],3,0),"")</f>
        <v/>
      </c>
      <c r="K5114" s="1" t="str">
        <f>IFERROR(VLOOKUP(Table49[[#This Row],[ITEM CODE]],Table2[[Item Code]:[Master Name]],9,0),"")</f>
        <v/>
      </c>
      <c r="L5114" s="1" t="str">
        <f>IFERROR(VLOOKUP(Table49[[#This Row],[ITEM CODE]],Table2[[Item Code]:[Master Name]],8,0),"")</f>
        <v/>
      </c>
      <c r="M5114" s="41"/>
      <c r="N5114" s="66">
        <f>IFERROR(VLOOKUP(Table49[[#This Row],[ITEM CODE]],Table2[[#All],[Item Code]:[Unit Cost]],10,0),0)</f>
        <v>0</v>
      </c>
      <c r="O5114" s="134">
        <f>IFERROR(VLOOKUP(Table49[[#This Row],[ITEM CODE]],Table2[[#All],[Item Code]:[Unit Cost]],10,0),0)</f>
        <v>0</v>
      </c>
      <c r="P5114" s="56"/>
      <c r="Q5114" s="58"/>
      <c r="R5114" s="58">
        <f>Table49[[#This Row],[QUANTITY]]*Table49[[#This Row],[INV Prices]]</f>
        <v>0</v>
      </c>
      <c r="S5114" s="67"/>
      <c r="V5114" s="41"/>
      <c r="W5114" s="4" t="str">
        <f>IFERROR(VLOOKUP(Table49[[#This Row],[ITEM CODE]],Table2[[Item Code]:[Category ]],6,0),"")</f>
        <v/>
      </c>
      <c r="X5114" s="1" t="str">
        <f>IFERROR(VLOOKUP(Table49[[#This Row],[ITEM CODE]],Table2[[Item Code]:[Sub Category]],7,0),"")</f>
        <v/>
      </c>
      <c r="Y5114" s="68" t="str">
        <f>Table49[[#This Row],[PO Number]]&amp;COUNTIFS($E$5:E5114,E5114)</f>
        <v>0</v>
      </c>
    </row>
    <row r="5115" spans="1:25" ht="14.25" customHeight="1" x14ac:dyDescent="0.3">
      <c r="A5115" s="1" t="str">
        <f>IF(Table49[[#This Row],[ITEM NAME]]="","",ROW()-4)</f>
        <v/>
      </c>
      <c r="B5115" s="68"/>
      <c r="C5115" s="4" t="str">
        <f>IFERROR(VLOOKUP(B5115,Table14[],3,0),"")</f>
        <v/>
      </c>
      <c r="D5115" s="4" t="str">
        <f>IFERROR(VLOOKUP(B5115,Table14[],2,0),"")</f>
        <v/>
      </c>
      <c r="E5115" s="4"/>
      <c r="H5115" s="41" t="str">
        <f>IFERROR(VLOOKUP(Table49[[#This Row],[ITEM CODE]],Table2[[Item Code]:[Master Name]],2,0),"")</f>
        <v/>
      </c>
      <c r="I5115" s="41"/>
      <c r="J5115" s="65" t="str">
        <f>IFERROR(VLOOKUP(Table49[[#This Row],[ITEM CODE]],Table2[[Item Code]:[Master Name]],3,0),"")</f>
        <v/>
      </c>
      <c r="K5115" s="1" t="str">
        <f>IFERROR(VLOOKUP(Table49[[#This Row],[ITEM CODE]],Table2[[Item Code]:[Master Name]],9,0),"")</f>
        <v/>
      </c>
      <c r="L5115" s="1" t="str">
        <f>IFERROR(VLOOKUP(Table49[[#This Row],[ITEM CODE]],Table2[[Item Code]:[Master Name]],8,0),"")</f>
        <v/>
      </c>
      <c r="M5115" s="41"/>
      <c r="N5115" s="66">
        <f>IFERROR(VLOOKUP(Table49[[#This Row],[ITEM CODE]],Table2[[#All],[Item Code]:[Unit Cost]],10,0),0)</f>
        <v>0</v>
      </c>
      <c r="O5115" s="134">
        <f>IFERROR(VLOOKUP(Table49[[#This Row],[ITEM CODE]],Table2[[#All],[Item Code]:[Unit Cost]],10,0),0)</f>
        <v>0</v>
      </c>
      <c r="P5115" s="56"/>
      <c r="Q5115" s="58"/>
      <c r="R5115" s="58">
        <f>Table49[[#This Row],[QUANTITY]]*Table49[[#This Row],[INV Prices]]</f>
        <v>0</v>
      </c>
      <c r="S5115" s="67"/>
      <c r="V5115" s="41"/>
      <c r="W5115" s="4" t="str">
        <f>IFERROR(VLOOKUP(Table49[[#This Row],[ITEM CODE]],Table2[[Item Code]:[Category ]],6,0),"")</f>
        <v/>
      </c>
      <c r="X5115" s="1" t="str">
        <f>IFERROR(VLOOKUP(Table49[[#This Row],[ITEM CODE]],Table2[[Item Code]:[Sub Category]],7,0),"")</f>
        <v/>
      </c>
      <c r="Y5115" s="68" t="str">
        <f>Table49[[#This Row],[PO Number]]&amp;COUNTIFS($E$5:E5115,E5115)</f>
        <v>0</v>
      </c>
    </row>
    <row r="5116" spans="1:25" ht="14.25" customHeight="1" x14ac:dyDescent="0.3">
      <c r="A5116" s="1" t="str">
        <f>IF(Table49[[#This Row],[ITEM NAME]]="","",ROW()-4)</f>
        <v/>
      </c>
      <c r="B5116" s="68"/>
      <c r="C5116" s="4" t="str">
        <f>IFERROR(VLOOKUP(B5116,Table14[],3,0),"")</f>
        <v/>
      </c>
      <c r="D5116" s="4" t="str">
        <f>IFERROR(VLOOKUP(B5116,Table14[],2,0),"")</f>
        <v/>
      </c>
      <c r="E5116" s="4"/>
      <c r="H5116" s="41" t="str">
        <f>IFERROR(VLOOKUP(Table49[[#This Row],[ITEM CODE]],Table2[[Item Code]:[Master Name]],2,0),"")</f>
        <v/>
      </c>
      <c r="I5116" s="41"/>
      <c r="J5116" s="65" t="str">
        <f>IFERROR(VLOOKUP(Table49[[#This Row],[ITEM CODE]],Table2[[Item Code]:[Master Name]],3,0),"")</f>
        <v/>
      </c>
      <c r="K5116" s="1" t="str">
        <f>IFERROR(VLOOKUP(Table49[[#This Row],[ITEM CODE]],Table2[[Item Code]:[Master Name]],9,0),"")</f>
        <v/>
      </c>
      <c r="L5116" s="1" t="str">
        <f>IFERROR(VLOOKUP(Table49[[#This Row],[ITEM CODE]],Table2[[Item Code]:[Master Name]],8,0),"")</f>
        <v/>
      </c>
      <c r="M5116" s="41"/>
      <c r="N5116" s="66">
        <f>IFERROR(VLOOKUP(Table49[[#This Row],[ITEM CODE]],Table2[[#All],[Item Code]:[Unit Cost]],10,0),0)</f>
        <v>0</v>
      </c>
      <c r="O5116" s="134">
        <f>IFERROR(VLOOKUP(Table49[[#This Row],[ITEM CODE]],Table2[[#All],[Item Code]:[Unit Cost]],10,0),0)</f>
        <v>0</v>
      </c>
      <c r="P5116" s="56"/>
      <c r="Q5116" s="58"/>
      <c r="R5116" s="58">
        <f>Table49[[#This Row],[QUANTITY]]*Table49[[#This Row],[INV Prices]]</f>
        <v>0</v>
      </c>
      <c r="S5116" s="67"/>
      <c r="V5116" s="41"/>
      <c r="W5116" s="4" t="str">
        <f>IFERROR(VLOOKUP(Table49[[#This Row],[ITEM CODE]],Table2[[Item Code]:[Category ]],6,0),"")</f>
        <v/>
      </c>
      <c r="X5116" s="1" t="str">
        <f>IFERROR(VLOOKUP(Table49[[#This Row],[ITEM CODE]],Table2[[Item Code]:[Sub Category]],7,0),"")</f>
        <v/>
      </c>
      <c r="Y5116" s="68" t="str">
        <f>Table49[[#This Row],[PO Number]]&amp;COUNTIFS($E$5:E5116,E5116)</f>
        <v>0</v>
      </c>
    </row>
    <row r="5117" spans="1:25" ht="14.25" customHeight="1" x14ac:dyDescent="0.3">
      <c r="A5117" s="1" t="str">
        <f>IF(Table49[[#This Row],[ITEM NAME]]="","",ROW()-4)</f>
        <v/>
      </c>
      <c r="B5117" s="68"/>
      <c r="C5117" s="4" t="str">
        <f>IFERROR(VLOOKUP(B5117,Table14[],3,0),"")</f>
        <v/>
      </c>
      <c r="D5117" s="4" t="str">
        <f>IFERROR(VLOOKUP(B5117,Table14[],2,0),"")</f>
        <v/>
      </c>
      <c r="E5117" s="4"/>
      <c r="H5117" s="41" t="str">
        <f>IFERROR(VLOOKUP(Table49[[#This Row],[ITEM CODE]],Table2[[Item Code]:[Master Name]],2,0),"")</f>
        <v/>
      </c>
      <c r="I5117" s="41"/>
      <c r="J5117" s="65" t="str">
        <f>IFERROR(VLOOKUP(Table49[[#This Row],[ITEM CODE]],Table2[[Item Code]:[Master Name]],3,0),"")</f>
        <v/>
      </c>
      <c r="K5117" s="1" t="str">
        <f>IFERROR(VLOOKUP(Table49[[#This Row],[ITEM CODE]],Table2[[Item Code]:[Master Name]],9,0),"")</f>
        <v/>
      </c>
      <c r="L5117" s="1" t="str">
        <f>IFERROR(VLOOKUP(Table49[[#This Row],[ITEM CODE]],Table2[[Item Code]:[Master Name]],8,0),"")</f>
        <v/>
      </c>
      <c r="M5117" s="41"/>
      <c r="N5117" s="66">
        <f>IFERROR(VLOOKUP(Table49[[#This Row],[ITEM CODE]],Table2[[#All],[Item Code]:[Unit Cost]],10,0),0)</f>
        <v>0</v>
      </c>
      <c r="O5117" s="134">
        <f>IFERROR(VLOOKUP(Table49[[#This Row],[ITEM CODE]],Table2[[#All],[Item Code]:[Unit Cost]],10,0),0)</f>
        <v>0</v>
      </c>
      <c r="P5117" s="56"/>
      <c r="Q5117" s="58"/>
      <c r="R5117" s="58">
        <f>Table49[[#This Row],[QUANTITY]]*Table49[[#This Row],[INV Prices]]</f>
        <v>0</v>
      </c>
      <c r="S5117" s="67"/>
      <c r="V5117" s="41"/>
      <c r="W5117" s="4" t="str">
        <f>IFERROR(VLOOKUP(Table49[[#This Row],[ITEM CODE]],Table2[[Item Code]:[Category ]],6,0),"")</f>
        <v/>
      </c>
      <c r="X5117" s="1" t="str">
        <f>IFERROR(VLOOKUP(Table49[[#This Row],[ITEM CODE]],Table2[[Item Code]:[Sub Category]],7,0),"")</f>
        <v/>
      </c>
      <c r="Y5117" s="68" t="str">
        <f>Table49[[#This Row],[PO Number]]&amp;COUNTIFS($E$5:E5117,E5117)</f>
        <v>0</v>
      </c>
    </row>
    <row r="5118" spans="1:25" ht="14.25" customHeight="1" x14ac:dyDescent="0.3">
      <c r="A5118" s="1" t="str">
        <f>IF(Table49[[#This Row],[ITEM NAME]]="","",ROW()-4)</f>
        <v/>
      </c>
      <c r="B5118" s="68"/>
      <c r="C5118" s="4" t="str">
        <f>IFERROR(VLOOKUP(B5118,Table14[],3,0),"")</f>
        <v/>
      </c>
      <c r="D5118" s="4" t="str">
        <f>IFERROR(VLOOKUP(B5118,Table14[],2,0),"")</f>
        <v/>
      </c>
      <c r="E5118" s="4"/>
      <c r="H5118" s="41" t="str">
        <f>IFERROR(VLOOKUP(Table49[[#This Row],[ITEM CODE]],Table2[[Item Code]:[Master Name]],2,0),"")</f>
        <v/>
      </c>
      <c r="I5118" s="41"/>
      <c r="J5118" s="65" t="str">
        <f>IFERROR(VLOOKUP(Table49[[#This Row],[ITEM CODE]],Table2[[Item Code]:[Master Name]],3,0),"")</f>
        <v/>
      </c>
      <c r="K5118" s="1" t="str">
        <f>IFERROR(VLOOKUP(Table49[[#This Row],[ITEM CODE]],Table2[[Item Code]:[Master Name]],9,0),"")</f>
        <v/>
      </c>
      <c r="L5118" s="1" t="str">
        <f>IFERROR(VLOOKUP(Table49[[#This Row],[ITEM CODE]],Table2[[Item Code]:[Master Name]],8,0),"")</f>
        <v/>
      </c>
      <c r="M5118" s="41"/>
      <c r="N5118" s="66">
        <f>IFERROR(VLOOKUP(Table49[[#This Row],[ITEM CODE]],Table2[[#All],[Item Code]:[Unit Cost]],10,0),0)</f>
        <v>0</v>
      </c>
      <c r="O5118" s="134">
        <f>IFERROR(VLOOKUP(Table49[[#This Row],[ITEM CODE]],Table2[[#All],[Item Code]:[Unit Cost]],10,0),0)</f>
        <v>0</v>
      </c>
      <c r="P5118" s="56"/>
      <c r="Q5118" s="58"/>
      <c r="R5118" s="58">
        <f>Table49[[#This Row],[QUANTITY]]*Table49[[#This Row],[INV Prices]]</f>
        <v>0</v>
      </c>
      <c r="S5118" s="67"/>
      <c r="V5118" s="41"/>
      <c r="W5118" s="4" t="str">
        <f>IFERROR(VLOOKUP(Table49[[#This Row],[ITEM CODE]],Table2[[Item Code]:[Category ]],6,0),"")</f>
        <v/>
      </c>
      <c r="X5118" s="1" t="str">
        <f>IFERROR(VLOOKUP(Table49[[#This Row],[ITEM CODE]],Table2[[Item Code]:[Sub Category]],7,0),"")</f>
        <v/>
      </c>
      <c r="Y5118" s="68" t="str">
        <f>Table49[[#This Row],[PO Number]]&amp;COUNTIFS($E$5:E5118,E5118)</f>
        <v>0</v>
      </c>
    </row>
    <row r="5119" spans="1:25" ht="14.25" customHeight="1" x14ac:dyDescent="0.3">
      <c r="A5119" s="1" t="str">
        <f>IF(Table49[[#This Row],[ITEM NAME]]="","",ROW()-4)</f>
        <v/>
      </c>
      <c r="B5119" s="68"/>
      <c r="C5119" s="4" t="str">
        <f>IFERROR(VLOOKUP(B5119,Table14[],3,0),"")</f>
        <v/>
      </c>
      <c r="D5119" s="4" t="str">
        <f>IFERROR(VLOOKUP(B5119,Table14[],2,0),"")</f>
        <v/>
      </c>
      <c r="E5119" s="4"/>
      <c r="H5119" s="41" t="str">
        <f>IFERROR(VLOOKUP(Table49[[#This Row],[ITEM CODE]],Table2[[Item Code]:[Master Name]],2,0),"")</f>
        <v/>
      </c>
      <c r="I5119" s="41"/>
      <c r="J5119" s="65" t="str">
        <f>IFERROR(VLOOKUP(Table49[[#This Row],[ITEM CODE]],Table2[[Item Code]:[Master Name]],3,0),"")</f>
        <v/>
      </c>
      <c r="K5119" s="1" t="str">
        <f>IFERROR(VLOOKUP(Table49[[#This Row],[ITEM CODE]],Table2[[Item Code]:[Master Name]],9,0),"")</f>
        <v/>
      </c>
      <c r="L5119" s="1" t="str">
        <f>IFERROR(VLOOKUP(Table49[[#This Row],[ITEM CODE]],Table2[[Item Code]:[Master Name]],8,0),"")</f>
        <v/>
      </c>
      <c r="M5119" s="41"/>
      <c r="N5119" s="66">
        <f>IFERROR(VLOOKUP(Table49[[#This Row],[ITEM CODE]],Table2[[#All],[Item Code]:[Unit Cost]],10,0),0)</f>
        <v>0</v>
      </c>
      <c r="O5119" s="134">
        <f>IFERROR(VLOOKUP(Table49[[#This Row],[ITEM CODE]],Table2[[#All],[Item Code]:[Unit Cost]],10,0),0)</f>
        <v>0</v>
      </c>
      <c r="P5119" s="56"/>
      <c r="Q5119" s="58"/>
      <c r="R5119" s="58">
        <f>Table49[[#This Row],[QUANTITY]]*Table49[[#This Row],[INV Prices]]</f>
        <v>0</v>
      </c>
      <c r="S5119" s="67"/>
      <c r="V5119" s="41"/>
      <c r="W5119" s="4" t="str">
        <f>IFERROR(VLOOKUP(Table49[[#This Row],[ITEM CODE]],Table2[[Item Code]:[Category ]],6,0),"")</f>
        <v/>
      </c>
      <c r="X5119" s="1" t="str">
        <f>IFERROR(VLOOKUP(Table49[[#This Row],[ITEM CODE]],Table2[[Item Code]:[Sub Category]],7,0),"")</f>
        <v/>
      </c>
      <c r="Y5119" s="68" t="str">
        <f>Table49[[#This Row],[PO Number]]&amp;COUNTIFS($E$5:E5119,E5119)</f>
        <v>0</v>
      </c>
    </row>
    <row r="5120" spans="1:25" ht="14.25" customHeight="1" x14ac:dyDescent="0.3">
      <c r="A5120" s="1" t="str">
        <f>IF(Table49[[#This Row],[ITEM NAME]]="","",ROW()-4)</f>
        <v/>
      </c>
      <c r="B5120" s="68"/>
      <c r="C5120" s="4" t="str">
        <f>IFERROR(VLOOKUP(B5120,Table14[],3,0),"")</f>
        <v/>
      </c>
      <c r="D5120" s="4" t="str">
        <f>IFERROR(VLOOKUP(B5120,Table14[],2,0),"")</f>
        <v/>
      </c>
      <c r="E5120" s="4"/>
      <c r="H5120" s="41" t="str">
        <f>IFERROR(VLOOKUP(Table49[[#This Row],[ITEM CODE]],Table2[[Item Code]:[Master Name]],2,0),"")</f>
        <v/>
      </c>
      <c r="I5120" s="41"/>
      <c r="J5120" s="65" t="str">
        <f>IFERROR(VLOOKUP(Table49[[#This Row],[ITEM CODE]],Table2[[Item Code]:[Master Name]],3,0),"")</f>
        <v/>
      </c>
      <c r="K5120" s="1" t="str">
        <f>IFERROR(VLOOKUP(Table49[[#This Row],[ITEM CODE]],Table2[[Item Code]:[Master Name]],9,0),"")</f>
        <v/>
      </c>
      <c r="L5120" s="1" t="str">
        <f>IFERROR(VLOOKUP(Table49[[#This Row],[ITEM CODE]],Table2[[Item Code]:[Master Name]],8,0),"")</f>
        <v/>
      </c>
      <c r="M5120" s="41"/>
      <c r="N5120" s="66">
        <f>IFERROR(VLOOKUP(Table49[[#This Row],[ITEM CODE]],Table2[[#All],[Item Code]:[Unit Cost]],10,0),0)</f>
        <v>0</v>
      </c>
      <c r="O5120" s="134">
        <f>IFERROR(VLOOKUP(Table49[[#This Row],[ITEM CODE]],Table2[[#All],[Item Code]:[Unit Cost]],10,0),0)</f>
        <v>0</v>
      </c>
      <c r="P5120" s="56"/>
      <c r="Q5120" s="58"/>
      <c r="R5120" s="58">
        <f>Table49[[#This Row],[QUANTITY]]*Table49[[#This Row],[INV Prices]]</f>
        <v>0</v>
      </c>
      <c r="S5120" s="67"/>
      <c r="V5120" s="41"/>
      <c r="W5120" s="4" t="str">
        <f>IFERROR(VLOOKUP(Table49[[#This Row],[ITEM CODE]],Table2[[Item Code]:[Category ]],6,0),"")</f>
        <v/>
      </c>
      <c r="X5120" s="1" t="str">
        <f>IFERROR(VLOOKUP(Table49[[#This Row],[ITEM CODE]],Table2[[Item Code]:[Sub Category]],7,0),"")</f>
        <v/>
      </c>
      <c r="Y5120" s="68" t="str">
        <f>Table49[[#This Row],[PO Number]]&amp;COUNTIFS($E$5:E5120,E5120)</f>
        <v>0</v>
      </c>
    </row>
    <row r="5121" spans="1:25" ht="14.25" customHeight="1" x14ac:dyDescent="0.3">
      <c r="A5121" s="1" t="str">
        <f>IF(Table49[[#This Row],[ITEM NAME]]="","",ROW()-4)</f>
        <v/>
      </c>
      <c r="B5121" s="68"/>
      <c r="C5121" s="4" t="str">
        <f>IFERROR(VLOOKUP(B5121,Table14[],3,0),"")</f>
        <v/>
      </c>
      <c r="D5121" s="4" t="str">
        <f>IFERROR(VLOOKUP(B5121,Table14[],2,0),"")</f>
        <v/>
      </c>
      <c r="E5121" s="4"/>
      <c r="H5121" s="41" t="str">
        <f>IFERROR(VLOOKUP(Table49[[#This Row],[ITEM CODE]],Table2[[Item Code]:[Master Name]],2,0),"")</f>
        <v/>
      </c>
      <c r="I5121" s="41"/>
      <c r="J5121" s="65" t="str">
        <f>IFERROR(VLOOKUP(Table49[[#This Row],[ITEM CODE]],Table2[[Item Code]:[Master Name]],3,0),"")</f>
        <v/>
      </c>
      <c r="K5121" s="1" t="str">
        <f>IFERROR(VLOOKUP(Table49[[#This Row],[ITEM CODE]],Table2[[Item Code]:[Master Name]],9,0),"")</f>
        <v/>
      </c>
      <c r="L5121" s="1" t="str">
        <f>IFERROR(VLOOKUP(Table49[[#This Row],[ITEM CODE]],Table2[[Item Code]:[Master Name]],8,0),"")</f>
        <v/>
      </c>
      <c r="M5121" s="41"/>
      <c r="N5121" s="66">
        <f>IFERROR(VLOOKUP(Table49[[#This Row],[ITEM CODE]],Table2[[#All],[Item Code]:[Unit Cost]],10,0),0)</f>
        <v>0</v>
      </c>
      <c r="O5121" s="134">
        <f>IFERROR(VLOOKUP(Table49[[#This Row],[ITEM CODE]],Table2[[#All],[Item Code]:[Unit Cost]],10,0),0)</f>
        <v>0</v>
      </c>
      <c r="P5121" s="56"/>
      <c r="Q5121" s="58"/>
      <c r="R5121" s="58">
        <f>Table49[[#This Row],[QUANTITY]]*Table49[[#This Row],[INV Prices]]</f>
        <v>0</v>
      </c>
      <c r="S5121" s="67"/>
      <c r="V5121" s="41"/>
      <c r="W5121" s="4" t="str">
        <f>IFERROR(VLOOKUP(Table49[[#This Row],[ITEM CODE]],Table2[[Item Code]:[Category ]],6,0),"")</f>
        <v/>
      </c>
      <c r="X5121" s="1" t="str">
        <f>IFERROR(VLOOKUP(Table49[[#This Row],[ITEM CODE]],Table2[[Item Code]:[Sub Category]],7,0),"")</f>
        <v/>
      </c>
      <c r="Y5121" s="68" t="str">
        <f>Table49[[#This Row],[PO Number]]&amp;COUNTIFS($E$5:E5121,E5121)</f>
        <v>0</v>
      </c>
    </row>
    <row r="5122" spans="1:25" ht="14.25" customHeight="1" x14ac:dyDescent="0.3">
      <c r="A5122" s="1" t="str">
        <f>IF(Table49[[#This Row],[ITEM NAME]]="","",ROW()-4)</f>
        <v/>
      </c>
      <c r="B5122" s="68"/>
      <c r="C5122" s="4" t="str">
        <f>IFERROR(VLOOKUP(B5122,Table14[],3,0),"")</f>
        <v/>
      </c>
      <c r="D5122" s="4" t="str">
        <f>IFERROR(VLOOKUP(B5122,Table14[],2,0),"")</f>
        <v/>
      </c>
      <c r="E5122" s="4"/>
      <c r="H5122" s="41" t="str">
        <f>IFERROR(VLOOKUP(Table49[[#This Row],[ITEM CODE]],Table2[[Item Code]:[Master Name]],2,0),"")</f>
        <v/>
      </c>
      <c r="I5122" s="41"/>
      <c r="J5122" s="65" t="str">
        <f>IFERROR(VLOOKUP(Table49[[#This Row],[ITEM CODE]],Table2[[Item Code]:[Master Name]],3,0),"")</f>
        <v/>
      </c>
      <c r="K5122" s="1" t="str">
        <f>IFERROR(VLOOKUP(Table49[[#This Row],[ITEM CODE]],Table2[[Item Code]:[Master Name]],9,0),"")</f>
        <v/>
      </c>
      <c r="L5122" s="1" t="str">
        <f>IFERROR(VLOOKUP(Table49[[#This Row],[ITEM CODE]],Table2[[Item Code]:[Master Name]],8,0),"")</f>
        <v/>
      </c>
      <c r="M5122" s="41"/>
      <c r="N5122" s="66">
        <f>IFERROR(VLOOKUP(Table49[[#This Row],[ITEM CODE]],Table2[[#All],[Item Code]:[Unit Cost]],10,0),0)</f>
        <v>0</v>
      </c>
      <c r="O5122" s="134">
        <f>IFERROR(VLOOKUP(Table49[[#This Row],[ITEM CODE]],Table2[[#All],[Item Code]:[Unit Cost]],10,0),0)</f>
        <v>0</v>
      </c>
      <c r="P5122" s="56"/>
      <c r="Q5122" s="58"/>
      <c r="R5122" s="58">
        <f>Table49[[#This Row],[QUANTITY]]*Table49[[#This Row],[INV Prices]]</f>
        <v>0</v>
      </c>
      <c r="S5122" s="67"/>
      <c r="V5122" s="41"/>
      <c r="W5122" s="4" t="str">
        <f>IFERROR(VLOOKUP(Table49[[#This Row],[ITEM CODE]],Table2[[Item Code]:[Category ]],6,0),"")</f>
        <v/>
      </c>
      <c r="X5122" s="1" t="str">
        <f>IFERROR(VLOOKUP(Table49[[#This Row],[ITEM CODE]],Table2[[Item Code]:[Sub Category]],7,0),"")</f>
        <v/>
      </c>
      <c r="Y5122" s="68" t="str">
        <f>Table49[[#This Row],[PO Number]]&amp;COUNTIFS($E$5:E5122,E5122)</f>
        <v>0</v>
      </c>
    </row>
    <row r="5123" spans="1:25" ht="14.25" customHeight="1" x14ac:dyDescent="0.3">
      <c r="A5123" s="1" t="str">
        <f>IF(Table49[[#This Row],[ITEM NAME]]="","",ROW()-4)</f>
        <v/>
      </c>
      <c r="B5123" s="68"/>
      <c r="C5123" s="4" t="str">
        <f>IFERROR(VLOOKUP(B5123,Table14[],3,0),"")</f>
        <v/>
      </c>
      <c r="D5123" s="4" t="str">
        <f>IFERROR(VLOOKUP(B5123,Table14[],2,0),"")</f>
        <v/>
      </c>
      <c r="E5123" s="4"/>
      <c r="H5123" s="41" t="str">
        <f>IFERROR(VLOOKUP(Table49[[#This Row],[ITEM CODE]],Table2[[Item Code]:[Master Name]],2,0),"")</f>
        <v/>
      </c>
      <c r="I5123" s="41"/>
      <c r="J5123" s="65" t="str">
        <f>IFERROR(VLOOKUP(Table49[[#This Row],[ITEM CODE]],Table2[[Item Code]:[Master Name]],3,0),"")</f>
        <v/>
      </c>
      <c r="K5123" s="1" t="str">
        <f>IFERROR(VLOOKUP(Table49[[#This Row],[ITEM CODE]],Table2[[Item Code]:[Master Name]],9,0),"")</f>
        <v/>
      </c>
      <c r="L5123" s="1" t="str">
        <f>IFERROR(VLOOKUP(Table49[[#This Row],[ITEM CODE]],Table2[[Item Code]:[Master Name]],8,0),"")</f>
        <v/>
      </c>
      <c r="M5123" s="41"/>
      <c r="N5123" s="66">
        <f>IFERROR(VLOOKUP(Table49[[#This Row],[ITEM CODE]],Table2[[#All],[Item Code]:[Unit Cost]],10,0),0)</f>
        <v>0</v>
      </c>
      <c r="O5123" s="134">
        <f>IFERROR(VLOOKUP(Table49[[#This Row],[ITEM CODE]],Table2[[#All],[Item Code]:[Unit Cost]],10,0),0)</f>
        <v>0</v>
      </c>
      <c r="P5123" s="56"/>
      <c r="Q5123" s="58"/>
      <c r="R5123" s="58">
        <f>Table49[[#This Row],[QUANTITY]]*Table49[[#This Row],[INV Prices]]</f>
        <v>0</v>
      </c>
      <c r="S5123" s="67"/>
      <c r="V5123" s="41"/>
      <c r="W5123" s="4" t="str">
        <f>IFERROR(VLOOKUP(Table49[[#This Row],[ITEM CODE]],Table2[[Item Code]:[Category ]],6,0),"")</f>
        <v/>
      </c>
      <c r="X5123" s="1" t="str">
        <f>IFERROR(VLOOKUP(Table49[[#This Row],[ITEM CODE]],Table2[[Item Code]:[Sub Category]],7,0),"")</f>
        <v/>
      </c>
      <c r="Y5123" s="68" t="str">
        <f>Table49[[#This Row],[PO Number]]&amp;COUNTIFS($E$5:E5123,E5123)</f>
        <v>0</v>
      </c>
    </row>
    <row r="5124" spans="1:25" ht="14.25" customHeight="1" x14ac:dyDescent="0.3">
      <c r="A5124" s="1" t="str">
        <f>IF(Table49[[#This Row],[ITEM NAME]]="","",ROW()-4)</f>
        <v/>
      </c>
      <c r="B5124" s="68"/>
      <c r="C5124" s="4" t="str">
        <f>IFERROR(VLOOKUP(B5124,Table14[],3,0),"")</f>
        <v/>
      </c>
      <c r="D5124" s="4" t="str">
        <f>IFERROR(VLOOKUP(B5124,Table14[],2,0),"")</f>
        <v/>
      </c>
      <c r="E5124" s="4"/>
      <c r="H5124" s="41" t="str">
        <f>IFERROR(VLOOKUP(Table49[[#This Row],[ITEM CODE]],Table2[[Item Code]:[Master Name]],2,0),"")</f>
        <v/>
      </c>
      <c r="I5124" s="41"/>
      <c r="J5124" s="65" t="str">
        <f>IFERROR(VLOOKUP(Table49[[#This Row],[ITEM CODE]],Table2[[Item Code]:[Master Name]],3,0),"")</f>
        <v/>
      </c>
      <c r="K5124" s="1" t="str">
        <f>IFERROR(VLOOKUP(Table49[[#This Row],[ITEM CODE]],Table2[[Item Code]:[Master Name]],9,0),"")</f>
        <v/>
      </c>
      <c r="L5124" s="1" t="str">
        <f>IFERROR(VLOOKUP(Table49[[#This Row],[ITEM CODE]],Table2[[Item Code]:[Master Name]],8,0),"")</f>
        <v/>
      </c>
      <c r="M5124" s="41"/>
      <c r="N5124" s="66">
        <f>IFERROR(VLOOKUP(Table49[[#This Row],[ITEM CODE]],Table2[[#All],[Item Code]:[Unit Cost]],10,0),0)</f>
        <v>0</v>
      </c>
      <c r="O5124" s="134">
        <f>IFERROR(VLOOKUP(Table49[[#This Row],[ITEM CODE]],Table2[[#All],[Item Code]:[Unit Cost]],10,0),0)</f>
        <v>0</v>
      </c>
      <c r="P5124" s="56"/>
      <c r="Q5124" s="58"/>
      <c r="R5124" s="58">
        <f>Table49[[#This Row],[QUANTITY]]*Table49[[#This Row],[INV Prices]]</f>
        <v>0</v>
      </c>
      <c r="S5124" s="67"/>
      <c r="V5124" s="41"/>
      <c r="W5124" s="4" t="str">
        <f>IFERROR(VLOOKUP(Table49[[#This Row],[ITEM CODE]],Table2[[Item Code]:[Category ]],6,0),"")</f>
        <v/>
      </c>
      <c r="X5124" s="1" t="str">
        <f>IFERROR(VLOOKUP(Table49[[#This Row],[ITEM CODE]],Table2[[Item Code]:[Sub Category]],7,0),"")</f>
        <v/>
      </c>
      <c r="Y5124" s="68" t="str">
        <f>Table49[[#This Row],[PO Number]]&amp;COUNTIFS($E$5:E5124,E5124)</f>
        <v>0</v>
      </c>
    </row>
    <row r="5125" spans="1:25" ht="14.25" customHeight="1" x14ac:dyDescent="0.3">
      <c r="A5125" s="1" t="str">
        <f>IF(Table49[[#This Row],[ITEM NAME]]="","",ROW()-4)</f>
        <v/>
      </c>
      <c r="B5125" s="68"/>
      <c r="C5125" s="4" t="str">
        <f>IFERROR(VLOOKUP(B5125,Table14[],3,0),"")</f>
        <v/>
      </c>
      <c r="D5125" s="4" t="str">
        <f>IFERROR(VLOOKUP(B5125,Table14[],2,0),"")</f>
        <v/>
      </c>
      <c r="E5125" s="4"/>
      <c r="H5125" s="41" t="str">
        <f>IFERROR(VLOOKUP(Table49[[#This Row],[ITEM CODE]],Table2[[Item Code]:[Master Name]],2,0),"")</f>
        <v/>
      </c>
      <c r="I5125" s="41"/>
      <c r="J5125" s="65" t="str">
        <f>IFERROR(VLOOKUP(Table49[[#This Row],[ITEM CODE]],Table2[[Item Code]:[Master Name]],3,0),"")</f>
        <v/>
      </c>
      <c r="K5125" s="1" t="str">
        <f>IFERROR(VLOOKUP(Table49[[#This Row],[ITEM CODE]],Table2[[Item Code]:[Master Name]],9,0),"")</f>
        <v/>
      </c>
      <c r="L5125" s="1" t="str">
        <f>IFERROR(VLOOKUP(Table49[[#This Row],[ITEM CODE]],Table2[[Item Code]:[Master Name]],8,0),"")</f>
        <v/>
      </c>
      <c r="M5125" s="41"/>
      <c r="N5125" s="66">
        <f>IFERROR(VLOOKUP(Table49[[#This Row],[ITEM CODE]],Table2[[#All],[Item Code]:[Unit Cost]],10,0),0)</f>
        <v>0</v>
      </c>
      <c r="O5125" s="134">
        <f>IFERROR(VLOOKUP(Table49[[#This Row],[ITEM CODE]],Table2[[#All],[Item Code]:[Unit Cost]],10,0),0)</f>
        <v>0</v>
      </c>
      <c r="P5125" s="56"/>
      <c r="Q5125" s="58"/>
      <c r="R5125" s="58">
        <f>Table49[[#This Row],[QUANTITY]]*Table49[[#This Row],[INV Prices]]</f>
        <v>0</v>
      </c>
      <c r="S5125" s="67"/>
      <c r="V5125" s="41"/>
      <c r="W5125" s="4" t="str">
        <f>IFERROR(VLOOKUP(Table49[[#This Row],[ITEM CODE]],Table2[[Item Code]:[Category ]],6,0),"")</f>
        <v/>
      </c>
      <c r="X5125" s="1" t="str">
        <f>IFERROR(VLOOKUP(Table49[[#This Row],[ITEM CODE]],Table2[[Item Code]:[Sub Category]],7,0),"")</f>
        <v/>
      </c>
      <c r="Y5125" s="68" t="str">
        <f>Table49[[#This Row],[PO Number]]&amp;COUNTIFS($E$5:E5125,E5125)</f>
        <v>0</v>
      </c>
    </row>
    <row r="5126" spans="1:25" ht="14.25" customHeight="1" x14ac:dyDescent="0.3">
      <c r="A5126" s="1" t="str">
        <f>IF(Table49[[#This Row],[ITEM NAME]]="","",ROW()-4)</f>
        <v/>
      </c>
      <c r="B5126" s="68"/>
      <c r="C5126" s="4" t="str">
        <f>IFERROR(VLOOKUP(B5126,Table14[],3,0),"")</f>
        <v/>
      </c>
      <c r="D5126" s="4" t="str">
        <f>IFERROR(VLOOKUP(B5126,Table14[],2,0),"")</f>
        <v/>
      </c>
      <c r="E5126" s="4"/>
      <c r="H5126" s="41" t="str">
        <f>IFERROR(VLOOKUP(Table49[[#This Row],[ITEM CODE]],Table2[[Item Code]:[Master Name]],2,0),"")</f>
        <v/>
      </c>
      <c r="I5126" s="41"/>
      <c r="J5126" s="65" t="str">
        <f>IFERROR(VLOOKUP(Table49[[#This Row],[ITEM CODE]],Table2[[Item Code]:[Master Name]],3,0),"")</f>
        <v/>
      </c>
      <c r="K5126" s="1" t="str">
        <f>IFERROR(VLOOKUP(Table49[[#This Row],[ITEM CODE]],Table2[[Item Code]:[Master Name]],9,0),"")</f>
        <v/>
      </c>
      <c r="L5126" s="1" t="str">
        <f>IFERROR(VLOOKUP(Table49[[#This Row],[ITEM CODE]],Table2[[Item Code]:[Master Name]],8,0),"")</f>
        <v/>
      </c>
      <c r="M5126" s="41"/>
      <c r="N5126" s="66">
        <f>IFERROR(VLOOKUP(Table49[[#This Row],[ITEM CODE]],Table2[[#All],[Item Code]:[Unit Cost]],10,0),0)</f>
        <v>0</v>
      </c>
      <c r="O5126" s="134">
        <f>IFERROR(VLOOKUP(Table49[[#This Row],[ITEM CODE]],Table2[[#All],[Item Code]:[Unit Cost]],10,0),0)</f>
        <v>0</v>
      </c>
      <c r="P5126" s="56"/>
      <c r="Q5126" s="58"/>
      <c r="R5126" s="58">
        <f>Table49[[#This Row],[QUANTITY]]*Table49[[#This Row],[INV Prices]]</f>
        <v>0</v>
      </c>
      <c r="S5126" s="67"/>
      <c r="V5126" s="41"/>
      <c r="W5126" s="4" t="str">
        <f>IFERROR(VLOOKUP(Table49[[#This Row],[ITEM CODE]],Table2[[Item Code]:[Category ]],6,0),"")</f>
        <v/>
      </c>
      <c r="X5126" s="1" t="str">
        <f>IFERROR(VLOOKUP(Table49[[#This Row],[ITEM CODE]],Table2[[Item Code]:[Sub Category]],7,0),"")</f>
        <v/>
      </c>
      <c r="Y5126" s="68" t="str">
        <f>Table49[[#This Row],[PO Number]]&amp;COUNTIFS($E$5:E5126,E5126)</f>
        <v>0</v>
      </c>
    </row>
    <row r="5127" spans="1:25" ht="14.25" customHeight="1" x14ac:dyDescent="0.3">
      <c r="A5127" s="1" t="str">
        <f>IF(Table49[[#This Row],[ITEM NAME]]="","",ROW()-4)</f>
        <v/>
      </c>
      <c r="B5127" s="68"/>
      <c r="C5127" s="4" t="str">
        <f>IFERROR(VLOOKUP(B5127,Table14[],3,0),"")</f>
        <v/>
      </c>
      <c r="D5127" s="4" t="str">
        <f>IFERROR(VLOOKUP(B5127,Table14[],2,0),"")</f>
        <v/>
      </c>
      <c r="E5127" s="4"/>
      <c r="H5127" s="41" t="str">
        <f>IFERROR(VLOOKUP(Table49[[#This Row],[ITEM CODE]],Table2[[Item Code]:[Master Name]],2,0),"")</f>
        <v/>
      </c>
      <c r="I5127" s="41"/>
      <c r="J5127" s="65" t="str">
        <f>IFERROR(VLOOKUP(Table49[[#This Row],[ITEM CODE]],Table2[[Item Code]:[Master Name]],3,0),"")</f>
        <v/>
      </c>
      <c r="K5127" s="1" t="str">
        <f>IFERROR(VLOOKUP(Table49[[#This Row],[ITEM CODE]],Table2[[Item Code]:[Master Name]],9,0),"")</f>
        <v/>
      </c>
      <c r="L5127" s="1" t="str">
        <f>IFERROR(VLOOKUP(Table49[[#This Row],[ITEM CODE]],Table2[[Item Code]:[Master Name]],8,0),"")</f>
        <v/>
      </c>
      <c r="M5127" s="41"/>
      <c r="N5127" s="66">
        <f>IFERROR(VLOOKUP(Table49[[#This Row],[ITEM CODE]],Table2[[#All],[Item Code]:[Unit Cost]],10,0),0)</f>
        <v>0</v>
      </c>
      <c r="O5127" s="134">
        <f>IFERROR(VLOOKUP(Table49[[#This Row],[ITEM CODE]],Table2[[#All],[Item Code]:[Unit Cost]],10,0),0)</f>
        <v>0</v>
      </c>
      <c r="P5127" s="56"/>
      <c r="Q5127" s="58"/>
      <c r="R5127" s="58">
        <f>Table49[[#This Row],[QUANTITY]]*Table49[[#This Row],[INV Prices]]</f>
        <v>0</v>
      </c>
      <c r="S5127" s="67"/>
      <c r="V5127" s="41"/>
      <c r="W5127" s="4" t="str">
        <f>IFERROR(VLOOKUP(Table49[[#This Row],[ITEM CODE]],Table2[[Item Code]:[Category ]],6,0),"")</f>
        <v/>
      </c>
      <c r="X5127" s="1" t="str">
        <f>IFERROR(VLOOKUP(Table49[[#This Row],[ITEM CODE]],Table2[[Item Code]:[Sub Category]],7,0),"")</f>
        <v/>
      </c>
      <c r="Y5127" s="68" t="str">
        <f>Table49[[#This Row],[PO Number]]&amp;COUNTIFS($E$5:E5127,E5127)</f>
        <v>0</v>
      </c>
    </row>
    <row r="5128" spans="1:25" ht="14.25" customHeight="1" x14ac:dyDescent="0.3">
      <c r="A5128" s="1" t="str">
        <f>IF(Table49[[#This Row],[ITEM NAME]]="","",ROW()-4)</f>
        <v/>
      </c>
      <c r="B5128" s="68"/>
      <c r="C5128" s="4" t="str">
        <f>IFERROR(VLOOKUP(B5128,Table14[],3,0),"")</f>
        <v/>
      </c>
      <c r="D5128" s="4" t="str">
        <f>IFERROR(VLOOKUP(B5128,Table14[],2,0),"")</f>
        <v/>
      </c>
      <c r="E5128" s="4"/>
      <c r="H5128" s="41" t="str">
        <f>IFERROR(VLOOKUP(Table49[[#This Row],[ITEM CODE]],Table2[[Item Code]:[Master Name]],2,0),"")</f>
        <v/>
      </c>
      <c r="I5128" s="41"/>
      <c r="J5128" s="65" t="str">
        <f>IFERROR(VLOOKUP(Table49[[#This Row],[ITEM CODE]],Table2[[Item Code]:[Master Name]],3,0),"")</f>
        <v/>
      </c>
      <c r="K5128" s="1" t="str">
        <f>IFERROR(VLOOKUP(Table49[[#This Row],[ITEM CODE]],Table2[[Item Code]:[Master Name]],9,0),"")</f>
        <v/>
      </c>
      <c r="L5128" s="1" t="str">
        <f>IFERROR(VLOOKUP(Table49[[#This Row],[ITEM CODE]],Table2[[Item Code]:[Master Name]],8,0),"")</f>
        <v/>
      </c>
      <c r="M5128" s="41"/>
      <c r="N5128" s="66">
        <f>IFERROR(VLOOKUP(Table49[[#This Row],[ITEM CODE]],Table2[[#All],[Item Code]:[Unit Cost]],10,0),0)</f>
        <v>0</v>
      </c>
      <c r="O5128" s="134">
        <f>IFERROR(VLOOKUP(Table49[[#This Row],[ITEM CODE]],Table2[[#All],[Item Code]:[Unit Cost]],10,0),0)</f>
        <v>0</v>
      </c>
      <c r="P5128" s="56"/>
      <c r="Q5128" s="58"/>
      <c r="R5128" s="58">
        <f>Table49[[#This Row],[QUANTITY]]*Table49[[#This Row],[INV Prices]]</f>
        <v>0</v>
      </c>
      <c r="S5128" s="67"/>
      <c r="V5128" s="41"/>
      <c r="W5128" s="4" t="str">
        <f>IFERROR(VLOOKUP(Table49[[#This Row],[ITEM CODE]],Table2[[Item Code]:[Category ]],6,0),"")</f>
        <v/>
      </c>
      <c r="X5128" s="1" t="str">
        <f>IFERROR(VLOOKUP(Table49[[#This Row],[ITEM CODE]],Table2[[Item Code]:[Sub Category]],7,0),"")</f>
        <v/>
      </c>
      <c r="Y5128" s="68" t="str">
        <f>Table49[[#This Row],[PO Number]]&amp;COUNTIFS($E$5:E5128,E5128)</f>
        <v>0</v>
      </c>
    </row>
    <row r="5129" spans="1:25" ht="14.25" customHeight="1" x14ac:dyDescent="0.3">
      <c r="A5129" s="1" t="str">
        <f>IF(Table49[[#This Row],[ITEM NAME]]="","",ROW()-4)</f>
        <v/>
      </c>
      <c r="B5129" s="68"/>
      <c r="C5129" s="4" t="str">
        <f>IFERROR(VLOOKUP(B5129,Table14[],3,0),"")</f>
        <v/>
      </c>
      <c r="D5129" s="4" t="str">
        <f>IFERROR(VLOOKUP(B5129,Table14[],2,0),"")</f>
        <v/>
      </c>
      <c r="E5129" s="4"/>
      <c r="H5129" s="41" t="str">
        <f>IFERROR(VLOOKUP(Table49[[#This Row],[ITEM CODE]],Table2[[Item Code]:[Master Name]],2,0),"")</f>
        <v/>
      </c>
      <c r="I5129" s="41"/>
      <c r="J5129" s="65" t="str">
        <f>IFERROR(VLOOKUP(Table49[[#This Row],[ITEM CODE]],Table2[[Item Code]:[Master Name]],3,0),"")</f>
        <v/>
      </c>
      <c r="K5129" s="1" t="str">
        <f>IFERROR(VLOOKUP(Table49[[#This Row],[ITEM CODE]],Table2[[Item Code]:[Master Name]],9,0),"")</f>
        <v/>
      </c>
      <c r="L5129" s="1" t="str">
        <f>IFERROR(VLOOKUP(Table49[[#This Row],[ITEM CODE]],Table2[[Item Code]:[Master Name]],8,0),"")</f>
        <v/>
      </c>
      <c r="M5129" s="41"/>
      <c r="N5129" s="66">
        <f>IFERROR(VLOOKUP(Table49[[#This Row],[ITEM CODE]],Table2[[#All],[Item Code]:[Unit Cost]],10,0),0)</f>
        <v>0</v>
      </c>
      <c r="O5129" s="134">
        <f>IFERROR(VLOOKUP(Table49[[#This Row],[ITEM CODE]],Table2[[#All],[Item Code]:[Unit Cost]],10,0),0)</f>
        <v>0</v>
      </c>
      <c r="P5129" s="56"/>
      <c r="Q5129" s="58"/>
      <c r="R5129" s="58">
        <f>Table49[[#This Row],[QUANTITY]]*Table49[[#This Row],[INV Prices]]</f>
        <v>0</v>
      </c>
      <c r="S5129" s="67"/>
      <c r="V5129" s="41"/>
      <c r="W5129" s="4" t="str">
        <f>IFERROR(VLOOKUP(Table49[[#This Row],[ITEM CODE]],Table2[[Item Code]:[Category ]],6,0),"")</f>
        <v/>
      </c>
      <c r="X5129" s="1" t="str">
        <f>IFERROR(VLOOKUP(Table49[[#This Row],[ITEM CODE]],Table2[[Item Code]:[Sub Category]],7,0),"")</f>
        <v/>
      </c>
      <c r="Y5129" s="68" t="str">
        <f>Table49[[#This Row],[PO Number]]&amp;COUNTIFS($E$5:E5129,E5129)</f>
        <v>0</v>
      </c>
    </row>
    <row r="5130" spans="1:25" ht="14.25" customHeight="1" x14ac:dyDescent="0.3">
      <c r="A5130" s="1" t="str">
        <f>IF(Table49[[#This Row],[ITEM NAME]]="","",ROW()-4)</f>
        <v/>
      </c>
      <c r="B5130" s="68"/>
      <c r="C5130" s="4" t="str">
        <f>IFERROR(VLOOKUP(B5130,Table14[],3,0),"")</f>
        <v/>
      </c>
      <c r="D5130" s="4" t="str">
        <f>IFERROR(VLOOKUP(B5130,Table14[],2,0),"")</f>
        <v/>
      </c>
      <c r="E5130" s="4"/>
      <c r="H5130" s="41" t="str">
        <f>IFERROR(VLOOKUP(Table49[[#This Row],[ITEM CODE]],Table2[[Item Code]:[Master Name]],2,0),"")</f>
        <v/>
      </c>
      <c r="I5130" s="41"/>
      <c r="J5130" s="65" t="str">
        <f>IFERROR(VLOOKUP(Table49[[#This Row],[ITEM CODE]],Table2[[Item Code]:[Master Name]],3,0),"")</f>
        <v/>
      </c>
      <c r="K5130" s="1" t="str">
        <f>IFERROR(VLOOKUP(Table49[[#This Row],[ITEM CODE]],Table2[[Item Code]:[Master Name]],9,0),"")</f>
        <v/>
      </c>
      <c r="L5130" s="1" t="str">
        <f>IFERROR(VLOOKUP(Table49[[#This Row],[ITEM CODE]],Table2[[Item Code]:[Master Name]],8,0),"")</f>
        <v/>
      </c>
      <c r="M5130" s="41"/>
      <c r="N5130" s="66">
        <f>IFERROR(VLOOKUP(Table49[[#This Row],[ITEM CODE]],Table2[[#All],[Item Code]:[Unit Cost]],10,0),0)</f>
        <v>0</v>
      </c>
      <c r="O5130" s="134">
        <f>IFERROR(VLOOKUP(Table49[[#This Row],[ITEM CODE]],Table2[[#All],[Item Code]:[Unit Cost]],10,0),0)</f>
        <v>0</v>
      </c>
      <c r="P5130" s="56"/>
      <c r="Q5130" s="58"/>
      <c r="R5130" s="58">
        <f>Table49[[#This Row],[QUANTITY]]*Table49[[#This Row],[INV Prices]]</f>
        <v>0</v>
      </c>
      <c r="S5130" s="67"/>
      <c r="V5130" s="41"/>
      <c r="W5130" s="4" t="str">
        <f>IFERROR(VLOOKUP(Table49[[#This Row],[ITEM CODE]],Table2[[Item Code]:[Category ]],6,0),"")</f>
        <v/>
      </c>
      <c r="X5130" s="1" t="str">
        <f>IFERROR(VLOOKUP(Table49[[#This Row],[ITEM CODE]],Table2[[Item Code]:[Sub Category]],7,0),"")</f>
        <v/>
      </c>
      <c r="Y5130" s="68" t="str">
        <f>Table49[[#This Row],[PO Number]]&amp;COUNTIFS($E$5:E5130,E5130)</f>
        <v>0</v>
      </c>
    </row>
    <row r="5131" spans="1:25" ht="14.25" customHeight="1" x14ac:dyDescent="0.3">
      <c r="A5131" s="1" t="str">
        <f>IF(Table49[[#This Row],[ITEM NAME]]="","",ROW()-4)</f>
        <v/>
      </c>
      <c r="B5131" s="68"/>
      <c r="C5131" s="4" t="str">
        <f>IFERROR(VLOOKUP(B5131,Table14[],3,0),"")</f>
        <v/>
      </c>
      <c r="D5131" s="4" t="str">
        <f>IFERROR(VLOOKUP(B5131,Table14[],2,0),"")</f>
        <v/>
      </c>
      <c r="E5131" s="4"/>
      <c r="H5131" s="41" t="str">
        <f>IFERROR(VLOOKUP(Table49[[#This Row],[ITEM CODE]],Table2[[Item Code]:[Master Name]],2,0),"")</f>
        <v/>
      </c>
      <c r="I5131" s="41"/>
      <c r="J5131" s="65" t="str">
        <f>IFERROR(VLOOKUP(Table49[[#This Row],[ITEM CODE]],Table2[[Item Code]:[Master Name]],3,0),"")</f>
        <v/>
      </c>
      <c r="K5131" s="1" t="str">
        <f>IFERROR(VLOOKUP(Table49[[#This Row],[ITEM CODE]],Table2[[Item Code]:[Master Name]],9,0),"")</f>
        <v/>
      </c>
      <c r="L5131" s="1" t="str">
        <f>IFERROR(VLOOKUP(Table49[[#This Row],[ITEM CODE]],Table2[[Item Code]:[Master Name]],8,0),"")</f>
        <v/>
      </c>
      <c r="M5131" s="41"/>
      <c r="N5131" s="66">
        <f>IFERROR(VLOOKUP(Table49[[#This Row],[ITEM CODE]],Table2[[#All],[Item Code]:[Unit Cost]],10,0),0)</f>
        <v>0</v>
      </c>
      <c r="O5131" s="134">
        <f>IFERROR(VLOOKUP(Table49[[#This Row],[ITEM CODE]],Table2[[#All],[Item Code]:[Unit Cost]],10,0),0)</f>
        <v>0</v>
      </c>
      <c r="P5131" s="56"/>
      <c r="Q5131" s="58"/>
      <c r="R5131" s="58">
        <f>Table49[[#This Row],[QUANTITY]]*Table49[[#This Row],[INV Prices]]</f>
        <v>0</v>
      </c>
      <c r="S5131" s="67"/>
      <c r="V5131" s="41"/>
      <c r="W5131" s="4" t="str">
        <f>IFERROR(VLOOKUP(Table49[[#This Row],[ITEM CODE]],Table2[[Item Code]:[Category ]],6,0),"")</f>
        <v/>
      </c>
      <c r="X5131" s="1" t="str">
        <f>IFERROR(VLOOKUP(Table49[[#This Row],[ITEM CODE]],Table2[[Item Code]:[Sub Category]],7,0),"")</f>
        <v/>
      </c>
      <c r="Y5131" s="68" t="str">
        <f>Table49[[#This Row],[PO Number]]&amp;COUNTIFS($E$5:E5131,E5131)</f>
        <v>0</v>
      </c>
    </row>
    <row r="5132" spans="1:25" ht="14.25" customHeight="1" x14ac:dyDescent="0.3">
      <c r="A5132" s="1" t="str">
        <f>IF(Table49[[#This Row],[ITEM NAME]]="","",ROW()-4)</f>
        <v/>
      </c>
      <c r="B5132" s="68"/>
      <c r="C5132" s="4" t="str">
        <f>IFERROR(VLOOKUP(B5132,Table14[],3,0),"")</f>
        <v/>
      </c>
      <c r="D5132" s="4" t="str">
        <f>IFERROR(VLOOKUP(B5132,Table14[],2,0),"")</f>
        <v/>
      </c>
      <c r="E5132" s="4"/>
      <c r="H5132" s="41" t="str">
        <f>IFERROR(VLOOKUP(Table49[[#This Row],[ITEM CODE]],Table2[[Item Code]:[Master Name]],2,0),"")</f>
        <v/>
      </c>
      <c r="I5132" s="41"/>
      <c r="J5132" s="65" t="str">
        <f>IFERROR(VLOOKUP(Table49[[#This Row],[ITEM CODE]],Table2[[Item Code]:[Master Name]],3,0),"")</f>
        <v/>
      </c>
      <c r="K5132" s="1" t="str">
        <f>IFERROR(VLOOKUP(Table49[[#This Row],[ITEM CODE]],Table2[[Item Code]:[Master Name]],9,0),"")</f>
        <v/>
      </c>
      <c r="L5132" s="1" t="str">
        <f>IFERROR(VLOOKUP(Table49[[#This Row],[ITEM CODE]],Table2[[Item Code]:[Master Name]],8,0),"")</f>
        <v/>
      </c>
      <c r="M5132" s="41"/>
      <c r="N5132" s="66">
        <f>IFERROR(VLOOKUP(Table49[[#This Row],[ITEM CODE]],Table2[[#All],[Item Code]:[Unit Cost]],10,0),0)</f>
        <v>0</v>
      </c>
      <c r="O5132" s="134">
        <f>IFERROR(VLOOKUP(Table49[[#This Row],[ITEM CODE]],Table2[[#All],[Item Code]:[Unit Cost]],10,0),0)</f>
        <v>0</v>
      </c>
      <c r="P5132" s="56"/>
      <c r="Q5132" s="58"/>
      <c r="R5132" s="58">
        <f>Table49[[#This Row],[QUANTITY]]*Table49[[#This Row],[INV Prices]]</f>
        <v>0</v>
      </c>
      <c r="S5132" s="67"/>
      <c r="V5132" s="41"/>
      <c r="W5132" s="4" t="str">
        <f>IFERROR(VLOOKUP(Table49[[#This Row],[ITEM CODE]],Table2[[Item Code]:[Category ]],6,0),"")</f>
        <v/>
      </c>
      <c r="X5132" s="1" t="str">
        <f>IFERROR(VLOOKUP(Table49[[#This Row],[ITEM CODE]],Table2[[Item Code]:[Sub Category]],7,0),"")</f>
        <v/>
      </c>
      <c r="Y5132" s="68" t="str">
        <f>Table49[[#This Row],[PO Number]]&amp;COUNTIFS($E$5:E5132,E5132)</f>
        <v>0</v>
      </c>
    </row>
    <row r="5133" spans="1:25" ht="14.25" customHeight="1" x14ac:dyDescent="0.3">
      <c r="A5133" s="1" t="str">
        <f>IF(Table49[[#This Row],[ITEM NAME]]="","",ROW()-4)</f>
        <v/>
      </c>
      <c r="B5133" s="68"/>
      <c r="C5133" s="4" t="str">
        <f>IFERROR(VLOOKUP(B5133,Table14[],3,0),"")</f>
        <v/>
      </c>
      <c r="D5133" s="4" t="str">
        <f>IFERROR(VLOOKUP(B5133,Table14[],2,0),"")</f>
        <v/>
      </c>
      <c r="E5133" s="4"/>
      <c r="H5133" s="41" t="str">
        <f>IFERROR(VLOOKUP(Table49[[#This Row],[ITEM CODE]],Table2[[Item Code]:[Master Name]],2,0),"")</f>
        <v/>
      </c>
      <c r="I5133" s="41"/>
      <c r="J5133" s="65" t="str">
        <f>IFERROR(VLOOKUP(Table49[[#This Row],[ITEM CODE]],Table2[[Item Code]:[Master Name]],3,0),"")</f>
        <v/>
      </c>
      <c r="K5133" s="1" t="str">
        <f>IFERROR(VLOOKUP(Table49[[#This Row],[ITEM CODE]],Table2[[Item Code]:[Master Name]],9,0),"")</f>
        <v/>
      </c>
      <c r="L5133" s="1" t="str">
        <f>IFERROR(VLOOKUP(Table49[[#This Row],[ITEM CODE]],Table2[[Item Code]:[Master Name]],8,0),"")</f>
        <v/>
      </c>
      <c r="M5133" s="41"/>
      <c r="N5133" s="66">
        <f>IFERROR(VLOOKUP(Table49[[#This Row],[ITEM CODE]],Table2[[#All],[Item Code]:[Unit Cost]],10,0),0)</f>
        <v>0</v>
      </c>
      <c r="O5133" s="134">
        <f>IFERROR(VLOOKUP(Table49[[#This Row],[ITEM CODE]],Table2[[#All],[Item Code]:[Unit Cost]],10,0),0)</f>
        <v>0</v>
      </c>
      <c r="P5133" s="56"/>
      <c r="Q5133" s="58"/>
      <c r="R5133" s="58">
        <f>Table49[[#This Row],[QUANTITY]]*Table49[[#This Row],[INV Prices]]</f>
        <v>0</v>
      </c>
      <c r="S5133" s="67"/>
      <c r="V5133" s="41"/>
      <c r="W5133" s="4" t="str">
        <f>IFERROR(VLOOKUP(Table49[[#This Row],[ITEM CODE]],Table2[[Item Code]:[Category ]],6,0),"")</f>
        <v/>
      </c>
      <c r="X5133" s="1" t="str">
        <f>IFERROR(VLOOKUP(Table49[[#This Row],[ITEM CODE]],Table2[[Item Code]:[Sub Category]],7,0),"")</f>
        <v/>
      </c>
      <c r="Y5133" s="68" t="str">
        <f>Table49[[#This Row],[PO Number]]&amp;COUNTIFS($E$5:E5133,E5133)</f>
        <v>0</v>
      </c>
    </row>
    <row r="5134" spans="1:25" ht="14.25" customHeight="1" x14ac:dyDescent="0.3">
      <c r="A5134" s="1" t="str">
        <f>IF(Table49[[#This Row],[ITEM NAME]]="","",ROW()-4)</f>
        <v/>
      </c>
      <c r="B5134" s="68"/>
      <c r="C5134" s="4" t="str">
        <f>IFERROR(VLOOKUP(B5134,Table14[],3,0),"")</f>
        <v/>
      </c>
      <c r="D5134" s="4" t="str">
        <f>IFERROR(VLOOKUP(B5134,Table14[],2,0),"")</f>
        <v/>
      </c>
      <c r="E5134" s="4"/>
      <c r="H5134" s="41" t="str">
        <f>IFERROR(VLOOKUP(Table49[[#This Row],[ITEM CODE]],Table2[[Item Code]:[Master Name]],2,0),"")</f>
        <v/>
      </c>
      <c r="I5134" s="41"/>
      <c r="J5134" s="65" t="str">
        <f>IFERROR(VLOOKUP(Table49[[#This Row],[ITEM CODE]],Table2[[Item Code]:[Master Name]],3,0),"")</f>
        <v/>
      </c>
      <c r="K5134" s="1" t="str">
        <f>IFERROR(VLOOKUP(Table49[[#This Row],[ITEM CODE]],Table2[[Item Code]:[Master Name]],9,0),"")</f>
        <v/>
      </c>
      <c r="L5134" s="1" t="str">
        <f>IFERROR(VLOOKUP(Table49[[#This Row],[ITEM CODE]],Table2[[Item Code]:[Master Name]],8,0),"")</f>
        <v/>
      </c>
      <c r="M5134" s="41"/>
      <c r="N5134" s="66">
        <f>IFERROR(VLOOKUP(Table49[[#This Row],[ITEM CODE]],Table2[[#All],[Item Code]:[Unit Cost]],10,0),0)</f>
        <v>0</v>
      </c>
      <c r="O5134" s="134">
        <f>IFERROR(VLOOKUP(Table49[[#This Row],[ITEM CODE]],Table2[[#All],[Item Code]:[Unit Cost]],10,0),0)</f>
        <v>0</v>
      </c>
      <c r="P5134" s="56"/>
      <c r="Q5134" s="58"/>
      <c r="R5134" s="58">
        <f>Table49[[#This Row],[QUANTITY]]*Table49[[#This Row],[INV Prices]]</f>
        <v>0</v>
      </c>
      <c r="S5134" s="67"/>
      <c r="V5134" s="41"/>
      <c r="W5134" s="4" t="str">
        <f>IFERROR(VLOOKUP(Table49[[#This Row],[ITEM CODE]],Table2[[Item Code]:[Category ]],6,0),"")</f>
        <v/>
      </c>
      <c r="X5134" s="1" t="str">
        <f>IFERROR(VLOOKUP(Table49[[#This Row],[ITEM CODE]],Table2[[Item Code]:[Sub Category]],7,0),"")</f>
        <v/>
      </c>
      <c r="Y5134" s="68" t="str">
        <f>Table49[[#This Row],[PO Number]]&amp;COUNTIFS($E$5:E5134,E5134)</f>
        <v>0</v>
      </c>
    </row>
    <row r="5135" spans="1:25" ht="14.25" customHeight="1" x14ac:dyDescent="0.3">
      <c r="A5135" s="1" t="str">
        <f>IF(Table49[[#This Row],[ITEM NAME]]="","",ROW()-4)</f>
        <v/>
      </c>
      <c r="B5135" s="68"/>
      <c r="C5135" s="4" t="str">
        <f>IFERROR(VLOOKUP(B5135,Table14[],3,0),"")</f>
        <v/>
      </c>
      <c r="D5135" s="4" t="str">
        <f>IFERROR(VLOOKUP(B5135,Table14[],2,0),"")</f>
        <v/>
      </c>
      <c r="E5135" s="4"/>
      <c r="H5135" s="41" t="str">
        <f>IFERROR(VLOOKUP(Table49[[#This Row],[ITEM CODE]],Table2[[Item Code]:[Master Name]],2,0),"")</f>
        <v/>
      </c>
      <c r="I5135" s="41"/>
      <c r="J5135" s="65" t="str">
        <f>IFERROR(VLOOKUP(Table49[[#This Row],[ITEM CODE]],Table2[[Item Code]:[Master Name]],3,0),"")</f>
        <v/>
      </c>
      <c r="K5135" s="1" t="str">
        <f>IFERROR(VLOOKUP(Table49[[#This Row],[ITEM CODE]],Table2[[Item Code]:[Master Name]],9,0),"")</f>
        <v/>
      </c>
      <c r="L5135" s="1" t="str">
        <f>IFERROR(VLOOKUP(Table49[[#This Row],[ITEM CODE]],Table2[[Item Code]:[Master Name]],8,0),"")</f>
        <v/>
      </c>
      <c r="M5135" s="41"/>
      <c r="N5135" s="66">
        <f>IFERROR(VLOOKUP(Table49[[#This Row],[ITEM CODE]],Table2[[#All],[Item Code]:[Unit Cost]],10,0),0)</f>
        <v>0</v>
      </c>
      <c r="O5135" s="134">
        <f>IFERROR(VLOOKUP(Table49[[#This Row],[ITEM CODE]],Table2[[#All],[Item Code]:[Unit Cost]],10,0),0)</f>
        <v>0</v>
      </c>
      <c r="P5135" s="56"/>
      <c r="Q5135" s="58"/>
      <c r="R5135" s="58">
        <f>Table49[[#This Row],[QUANTITY]]*Table49[[#This Row],[INV Prices]]</f>
        <v>0</v>
      </c>
      <c r="S5135" s="67"/>
      <c r="V5135" s="41"/>
      <c r="W5135" s="4" t="str">
        <f>IFERROR(VLOOKUP(Table49[[#This Row],[ITEM CODE]],Table2[[Item Code]:[Category ]],6,0),"")</f>
        <v/>
      </c>
      <c r="X5135" s="1" t="str">
        <f>IFERROR(VLOOKUP(Table49[[#This Row],[ITEM CODE]],Table2[[Item Code]:[Sub Category]],7,0),"")</f>
        <v/>
      </c>
      <c r="Y5135" s="68" t="str">
        <f>Table49[[#This Row],[PO Number]]&amp;COUNTIFS($E$5:E5135,E5135)</f>
        <v>0</v>
      </c>
    </row>
    <row r="5136" spans="1:25" ht="14.25" customHeight="1" x14ac:dyDescent="0.3">
      <c r="A5136" s="1" t="str">
        <f>IF(Table49[[#This Row],[ITEM NAME]]="","",ROW()-4)</f>
        <v/>
      </c>
      <c r="B5136" s="68"/>
      <c r="C5136" s="4" t="str">
        <f>IFERROR(VLOOKUP(B5136,Table14[],3,0),"")</f>
        <v/>
      </c>
      <c r="D5136" s="4" t="str">
        <f>IFERROR(VLOOKUP(B5136,Table14[],2,0),"")</f>
        <v/>
      </c>
      <c r="E5136" s="4"/>
      <c r="H5136" s="41" t="str">
        <f>IFERROR(VLOOKUP(Table49[[#This Row],[ITEM CODE]],Table2[[Item Code]:[Master Name]],2,0),"")</f>
        <v/>
      </c>
      <c r="I5136" s="41"/>
      <c r="J5136" s="65" t="str">
        <f>IFERROR(VLOOKUP(Table49[[#This Row],[ITEM CODE]],Table2[[Item Code]:[Master Name]],3,0),"")</f>
        <v/>
      </c>
      <c r="K5136" s="1" t="str">
        <f>IFERROR(VLOOKUP(Table49[[#This Row],[ITEM CODE]],Table2[[Item Code]:[Master Name]],9,0),"")</f>
        <v/>
      </c>
      <c r="L5136" s="1" t="str">
        <f>IFERROR(VLOOKUP(Table49[[#This Row],[ITEM CODE]],Table2[[Item Code]:[Master Name]],8,0),"")</f>
        <v/>
      </c>
      <c r="M5136" s="41"/>
      <c r="N5136" s="66">
        <f>IFERROR(VLOOKUP(Table49[[#This Row],[ITEM CODE]],Table2[[#All],[Item Code]:[Unit Cost]],10,0),0)</f>
        <v>0</v>
      </c>
      <c r="O5136" s="134">
        <f>IFERROR(VLOOKUP(Table49[[#This Row],[ITEM CODE]],Table2[[#All],[Item Code]:[Unit Cost]],10,0),0)</f>
        <v>0</v>
      </c>
      <c r="P5136" s="56"/>
      <c r="Q5136" s="58"/>
      <c r="R5136" s="58">
        <f>Table49[[#This Row],[QUANTITY]]*Table49[[#This Row],[INV Prices]]</f>
        <v>0</v>
      </c>
      <c r="S5136" s="67"/>
      <c r="V5136" s="41"/>
      <c r="W5136" s="4" t="str">
        <f>IFERROR(VLOOKUP(Table49[[#This Row],[ITEM CODE]],Table2[[Item Code]:[Category ]],6,0),"")</f>
        <v/>
      </c>
      <c r="X5136" s="1" t="str">
        <f>IFERROR(VLOOKUP(Table49[[#This Row],[ITEM CODE]],Table2[[Item Code]:[Sub Category]],7,0),"")</f>
        <v/>
      </c>
      <c r="Y5136" s="68" t="str">
        <f>Table49[[#This Row],[PO Number]]&amp;COUNTIFS($E$5:E5136,E5136)</f>
        <v>0</v>
      </c>
    </row>
    <row r="5137" spans="1:25" ht="14.25" customHeight="1" x14ac:dyDescent="0.3">
      <c r="A5137" s="1" t="str">
        <f>IF(Table49[[#This Row],[ITEM NAME]]="","",ROW()-4)</f>
        <v/>
      </c>
      <c r="B5137" s="68"/>
      <c r="C5137" s="4" t="str">
        <f>IFERROR(VLOOKUP(B5137,Table14[],3,0),"")</f>
        <v/>
      </c>
      <c r="D5137" s="4" t="str">
        <f>IFERROR(VLOOKUP(B5137,Table14[],2,0),"")</f>
        <v/>
      </c>
      <c r="E5137" s="4"/>
      <c r="H5137" s="41" t="str">
        <f>IFERROR(VLOOKUP(Table49[[#This Row],[ITEM CODE]],Table2[[Item Code]:[Master Name]],2,0),"")</f>
        <v/>
      </c>
      <c r="I5137" s="41"/>
      <c r="J5137" s="65" t="str">
        <f>IFERROR(VLOOKUP(Table49[[#This Row],[ITEM CODE]],Table2[[Item Code]:[Master Name]],3,0),"")</f>
        <v/>
      </c>
      <c r="K5137" s="1" t="str">
        <f>IFERROR(VLOOKUP(Table49[[#This Row],[ITEM CODE]],Table2[[Item Code]:[Master Name]],9,0),"")</f>
        <v/>
      </c>
      <c r="L5137" s="1" t="str">
        <f>IFERROR(VLOOKUP(Table49[[#This Row],[ITEM CODE]],Table2[[Item Code]:[Master Name]],8,0),"")</f>
        <v/>
      </c>
      <c r="M5137" s="41"/>
      <c r="N5137" s="66">
        <f>IFERROR(VLOOKUP(Table49[[#This Row],[ITEM CODE]],Table2[[#All],[Item Code]:[Unit Cost]],10,0),0)</f>
        <v>0</v>
      </c>
      <c r="O5137" s="134">
        <f>IFERROR(VLOOKUP(Table49[[#This Row],[ITEM CODE]],Table2[[#All],[Item Code]:[Unit Cost]],10,0),0)</f>
        <v>0</v>
      </c>
      <c r="P5137" s="56"/>
      <c r="Q5137" s="58"/>
      <c r="R5137" s="58">
        <f>Table49[[#This Row],[QUANTITY]]*Table49[[#This Row],[INV Prices]]</f>
        <v>0</v>
      </c>
      <c r="S5137" s="67"/>
      <c r="V5137" s="41"/>
      <c r="W5137" s="4" t="str">
        <f>IFERROR(VLOOKUP(Table49[[#This Row],[ITEM CODE]],Table2[[Item Code]:[Category ]],6,0),"")</f>
        <v/>
      </c>
      <c r="X5137" s="1" t="str">
        <f>IFERROR(VLOOKUP(Table49[[#This Row],[ITEM CODE]],Table2[[Item Code]:[Sub Category]],7,0),"")</f>
        <v/>
      </c>
      <c r="Y5137" s="68" t="str">
        <f>Table49[[#This Row],[PO Number]]&amp;COUNTIFS($E$5:E5137,E5137)</f>
        <v>0</v>
      </c>
    </row>
    <row r="5138" spans="1:25" ht="14.25" customHeight="1" x14ac:dyDescent="0.3">
      <c r="A5138" s="1" t="str">
        <f>IF(Table49[[#This Row],[ITEM NAME]]="","",ROW()-4)</f>
        <v/>
      </c>
      <c r="B5138" s="68"/>
      <c r="C5138" s="4" t="str">
        <f>IFERROR(VLOOKUP(B5138,Table14[],3,0),"")</f>
        <v/>
      </c>
      <c r="D5138" s="4" t="str">
        <f>IFERROR(VLOOKUP(B5138,Table14[],2,0),"")</f>
        <v/>
      </c>
      <c r="E5138" s="4"/>
      <c r="H5138" s="41" t="str">
        <f>IFERROR(VLOOKUP(Table49[[#This Row],[ITEM CODE]],Table2[[Item Code]:[Master Name]],2,0),"")</f>
        <v/>
      </c>
      <c r="I5138" s="41"/>
      <c r="J5138" s="65" t="str">
        <f>IFERROR(VLOOKUP(Table49[[#This Row],[ITEM CODE]],Table2[[Item Code]:[Master Name]],3,0),"")</f>
        <v/>
      </c>
      <c r="K5138" s="1" t="str">
        <f>IFERROR(VLOOKUP(Table49[[#This Row],[ITEM CODE]],Table2[[Item Code]:[Master Name]],9,0),"")</f>
        <v/>
      </c>
      <c r="L5138" s="1" t="str">
        <f>IFERROR(VLOOKUP(Table49[[#This Row],[ITEM CODE]],Table2[[Item Code]:[Master Name]],8,0),"")</f>
        <v/>
      </c>
      <c r="M5138" s="41"/>
      <c r="N5138" s="66">
        <f>IFERROR(VLOOKUP(Table49[[#This Row],[ITEM CODE]],Table2[[#All],[Item Code]:[Unit Cost]],10,0),0)</f>
        <v>0</v>
      </c>
      <c r="O5138" s="134">
        <f>IFERROR(VLOOKUP(Table49[[#This Row],[ITEM CODE]],Table2[[#All],[Item Code]:[Unit Cost]],10,0),0)</f>
        <v>0</v>
      </c>
      <c r="P5138" s="56"/>
      <c r="Q5138" s="58"/>
      <c r="R5138" s="58">
        <f>Table49[[#This Row],[QUANTITY]]*Table49[[#This Row],[INV Prices]]</f>
        <v>0</v>
      </c>
      <c r="S5138" s="67"/>
      <c r="V5138" s="41"/>
      <c r="W5138" s="4" t="str">
        <f>IFERROR(VLOOKUP(Table49[[#This Row],[ITEM CODE]],Table2[[Item Code]:[Category ]],6,0),"")</f>
        <v/>
      </c>
      <c r="X5138" s="1" t="str">
        <f>IFERROR(VLOOKUP(Table49[[#This Row],[ITEM CODE]],Table2[[Item Code]:[Sub Category]],7,0),"")</f>
        <v/>
      </c>
      <c r="Y5138" s="68" t="str">
        <f>Table49[[#This Row],[PO Number]]&amp;COUNTIFS($E$5:E5138,E5138)</f>
        <v>0</v>
      </c>
    </row>
    <row r="5139" spans="1:25" ht="14.25" customHeight="1" x14ac:dyDescent="0.3">
      <c r="A5139" s="1" t="str">
        <f>IF(Table49[[#This Row],[ITEM NAME]]="","",ROW()-4)</f>
        <v/>
      </c>
      <c r="B5139" s="68"/>
      <c r="C5139" s="4" t="str">
        <f>IFERROR(VLOOKUP(B5139,Table14[],3,0),"")</f>
        <v/>
      </c>
      <c r="D5139" s="4" t="str">
        <f>IFERROR(VLOOKUP(B5139,Table14[],2,0),"")</f>
        <v/>
      </c>
      <c r="E5139" s="4"/>
      <c r="H5139" s="41" t="str">
        <f>IFERROR(VLOOKUP(Table49[[#This Row],[ITEM CODE]],Table2[[Item Code]:[Master Name]],2,0),"")</f>
        <v/>
      </c>
      <c r="I5139" s="41"/>
      <c r="J5139" s="65" t="str">
        <f>IFERROR(VLOOKUP(Table49[[#This Row],[ITEM CODE]],Table2[[Item Code]:[Master Name]],3,0),"")</f>
        <v/>
      </c>
      <c r="K5139" s="1" t="str">
        <f>IFERROR(VLOOKUP(Table49[[#This Row],[ITEM CODE]],Table2[[Item Code]:[Master Name]],9,0),"")</f>
        <v/>
      </c>
      <c r="L5139" s="1" t="str">
        <f>IFERROR(VLOOKUP(Table49[[#This Row],[ITEM CODE]],Table2[[Item Code]:[Master Name]],8,0),"")</f>
        <v/>
      </c>
      <c r="M5139" s="41"/>
      <c r="N5139" s="66">
        <f>IFERROR(VLOOKUP(Table49[[#This Row],[ITEM CODE]],Table2[[#All],[Item Code]:[Unit Cost]],10,0),0)</f>
        <v>0</v>
      </c>
      <c r="O5139" s="134">
        <f>IFERROR(VLOOKUP(Table49[[#This Row],[ITEM CODE]],Table2[[#All],[Item Code]:[Unit Cost]],10,0),0)</f>
        <v>0</v>
      </c>
      <c r="P5139" s="56"/>
      <c r="Q5139" s="58"/>
      <c r="R5139" s="58">
        <f>Table49[[#This Row],[QUANTITY]]*Table49[[#This Row],[INV Prices]]</f>
        <v>0</v>
      </c>
      <c r="S5139" s="67"/>
      <c r="V5139" s="41"/>
      <c r="W5139" s="4" t="str">
        <f>IFERROR(VLOOKUP(Table49[[#This Row],[ITEM CODE]],Table2[[Item Code]:[Category ]],6,0),"")</f>
        <v/>
      </c>
      <c r="X5139" s="1" t="str">
        <f>IFERROR(VLOOKUP(Table49[[#This Row],[ITEM CODE]],Table2[[Item Code]:[Sub Category]],7,0),"")</f>
        <v/>
      </c>
      <c r="Y5139" s="68" t="str">
        <f>Table49[[#This Row],[PO Number]]&amp;COUNTIFS($E$5:E5139,E5139)</f>
        <v>0</v>
      </c>
    </row>
    <row r="5140" spans="1:25" ht="14.25" customHeight="1" x14ac:dyDescent="0.3">
      <c r="A5140" s="1" t="str">
        <f>IF(Table49[[#This Row],[ITEM NAME]]="","",ROW()-4)</f>
        <v/>
      </c>
      <c r="B5140" s="68"/>
      <c r="C5140" s="4" t="str">
        <f>IFERROR(VLOOKUP(B5140,Table14[],3,0),"")</f>
        <v/>
      </c>
      <c r="D5140" s="4" t="str">
        <f>IFERROR(VLOOKUP(B5140,Table14[],2,0),"")</f>
        <v/>
      </c>
      <c r="E5140" s="4"/>
      <c r="H5140" s="41" t="str">
        <f>IFERROR(VLOOKUP(Table49[[#This Row],[ITEM CODE]],Table2[[Item Code]:[Master Name]],2,0),"")</f>
        <v/>
      </c>
      <c r="I5140" s="41"/>
      <c r="J5140" s="65" t="str">
        <f>IFERROR(VLOOKUP(Table49[[#This Row],[ITEM CODE]],Table2[[Item Code]:[Master Name]],3,0),"")</f>
        <v/>
      </c>
      <c r="K5140" s="1" t="str">
        <f>IFERROR(VLOOKUP(Table49[[#This Row],[ITEM CODE]],Table2[[Item Code]:[Master Name]],9,0),"")</f>
        <v/>
      </c>
      <c r="L5140" s="1" t="str">
        <f>IFERROR(VLOOKUP(Table49[[#This Row],[ITEM CODE]],Table2[[Item Code]:[Master Name]],8,0),"")</f>
        <v/>
      </c>
      <c r="M5140" s="41"/>
      <c r="N5140" s="66">
        <f>IFERROR(VLOOKUP(Table49[[#This Row],[ITEM CODE]],Table2[[#All],[Item Code]:[Unit Cost]],10,0),0)</f>
        <v>0</v>
      </c>
      <c r="O5140" s="134">
        <f>IFERROR(VLOOKUP(Table49[[#This Row],[ITEM CODE]],Table2[[#All],[Item Code]:[Unit Cost]],10,0),0)</f>
        <v>0</v>
      </c>
      <c r="P5140" s="56"/>
      <c r="Q5140" s="58"/>
      <c r="R5140" s="58">
        <f>Table49[[#This Row],[QUANTITY]]*Table49[[#This Row],[INV Prices]]</f>
        <v>0</v>
      </c>
      <c r="S5140" s="67"/>
      <c r="V5140" s="41"/>
      <c r="W5140" s="4" t="str">
        <f>IFERROR(VLOOKUP(Table49[[#This Row],[ITEM CODE]],Table2[[Item Code]:[Category ]],6,0),"")</f>
        <v/>
      </c>
      <c r="X5140" s="1" t="str">
        <f>IFERROR(VLOOKUP(Table49[[#This Row],[ITEM CODE]],Table2[[Item Code]:[Sub Category]],7,0),"")</f>
        <v/>
      </c>
      <c r="Y5140" s="68" t="str">
        <f>Table49[[#This Row],[PO Number]]&amp;COUNTIFS($E$5:E5140,E5140)</f>
        <v>0</v>
      </c>
    </row>
    <row r="5141" spans="1:25" ht="14.25" customHeight="1" x14ac:dyDescent="0.3">
      <c r="A5141" s="1" t="str">
        <f>IF(Table49[[#This Row],[ITEM NAME]]="","",ROW()-4)</f>
        <v/>
      </c>
      <c r="B5141" s="68"/>
      <c r="C5141" s="4" t="str">
        <f>IFERROR(VLOOKUP(B5141,Table14[],3,0),"")</f>
        <v/>
      </c>
      <c r="D5141" s="4" t="str">
        <f>IFERROR(VLOOKUP(B5141,Table14[],2,0),"")</f>
        <v/>
      </c>
      <c r="E5141" s="4"/>
      <c r="H5141" s="41" t="str">
        <f>IFERROR(VLOOKUP(Table49[[#This Row],[ITEM CODE]],Table2[[Item Code]:[Master Name]],2,0),"")</f>
        <v/>
      </c>
      <c r="I5141" s="41"/>
      <c r="J5141" s="65" t="str">
        <f>IFERROR(VLOOKUP(Table49[[#This Row],[ITEM CODE]],Table2[[Item Code]:[Master Name]],3,0),"")</f>
        <v/>
      </c>
      <c r="K5141" s="1" t="str">
        <f>IFERROR(VLOOKUP(Table49[[#This Row],[ITEM CODE]],Table2[[Item Code]:[Master Name]],9,0),"")</f>
        <v/>
      </c>
      <c r="L5141" s="1" t="str">
        <f>IFERROR(VLOOKUP(Table49[[#This Row],[ITEM CODE]],Table2[[Item Code]:[Master Name]],8,0),"")</f>
        <v/>
      </c>
      <c r="M5141" s="41"/>
      <c r="N5141" s="66">
        <f>IFERROR(VLOOKUP(Table49[[#This Row],[ITEM CODE]],Table2[[#All],[Item Code]:[Unit Cost]],10,0),0)</f>
        <v>0</v>
      </c>
      <c r="O5141" s="134">
        <f>IFERROR(VLOOKUP(Table49[[#This Row],[ITEM CODE]],Table2[[#All],[Item Code]:[Unit Cost]],10,0),0)</f>
        <v>0</v>
      </c>
      <c r="P5141" s="56"/>
      <c r="Q5141" s="58"/>
      <c r="R5141" s="58">
        <f>Table49[[#This Row],[QUANTITY]]*Table49[[#This Row],[INV Prices]]</f>
        <v>0</v>
      </c>
      <c r="S5141" s="67"/>
      <c r="V5141" s="41"/>
      <c r="W5141" s="4" t="str">
        <f>IFERROR(VLOOKUP(Table49[[#This Row],[ITEM CODE]],Table2[[Item Code]:[Category ]],6,0),"")</f>
        <v/>
      </c>
      <c r="X5141" s="1" t="str">
        <f>IFERROR(VLOOKUP(Table49[[#This Row],[ITEM CODE]],Table2[[Item Code]:[Sub Category]],7,0),"")</f>
        <v/>
      </c>
      <c r="Y5141" s="68" t="str">
        <f>Table49[[#This Row],[PO Number]]&amp;COUNTIFS($E$5:E5141,E5141)</f>
        <v>0</v>
      </c>
    </row>
    <row r="5142" spans="1:25" ht="14.25" customHeight="1" x14ac:dyDescent="0.3">
      <c r="A5142" s="1" t="str">
        <f>IF(Table49[[#This Row],[ITEM NAME]]="","",ROW()-4)</f>
        <v/>
      </c>
      <c r="B5142" s="68"/>
      <c r="C5142" s="4" t="str">
        <f>IFERROR(VLOOKUP(B5142,Table14[],3,0),"")</f>
        <v/>
      </c>
      <c r="D5142" s="4" t="str">
        <f>IFERROR(VLOOKUP(B5142,Table14[],2,0),"")</f>
        <v/>
      </c>
      <c r="E5142" s="4"/>
      <c r="H5142" s="41" t="str">
        <f>IFERROR(VLOOKUP(Table49[[#This Row],[ITEM CODE]],Table2[[Item Code]:[Master Name]],2,0),"")</f>
        <v/>
      </c>
      <c r="I5142" s="41"/>
      <c r="J5142" s="65" t="str">
        <f>IFERROR(VLOOKUP(Table49[[#This Row],[ITEM CODE]],Table2[[Item Code]:[Master Name]],3,0),"")</f>
        <v/>
      </c>
      <c r="K5142" s="1" t="str">
        <f>IFERROR(VLOOKUP(Table49[[#This Row],[ITEM CODE]],Table2[[Item Code]:[Master Name]],9,0),"")</f>
        <v/>
      </c>
      <c r="L5142" s="1" t="str">
        <f>IFERROR(VLOOKUP(Table49[[#This Row],[ITEM CODE]],Table2[[Item Code]:[Master Name]],8,0),"")</f>
        <v/>
      </c>
      <c r="M5142" s="41"/>
      <c r="N5142" s="66">
        <f>IFERROR(VLOOKUP(Table49[[#This Row],[ITEM CODE]],Table2[[#All],[Item Code]:[Unit Cost]],10,0),0)</f>
        <v>0</v>
      </c>
      <c r="O5142" s="134">
        <f>IFERROR(VLOOKUP(Table49[[#This Row],[ITEM CODE]],Table2[[#All],[Item Code]:[Unit Cost]],10,0),0)</f>
        <v>0</v>
      </c>
      <c r="P5142" s="56"/>
      <c r="Q5142" s="58"/>
      <c r="R5142" s="58">
        <f>Table49[[#This Row],[QUANTITY]]*Table49[[#This Row],[INV Prices]]</f>
        <v>0</v>
      </c>
      <c r="S5142" s="67"/>
      <c r="V5142" s="41"/>
      <c r="W5142" s="4" t="str">
        <f>IFERROR(VLOOKUP(Table49[[#This Row],[ITEM CODE]],Table2[[Item Code]:[Category ]],6,0),"")</f>
        <v/>
      </c>
      <c r="X5142" s="1" t="str">
        <f>IFERROR(VLOOKUP(Table49[[#This Row],[ITEM CODE]],Table2[[Item Code]:[Sub Category]],7,0),"")</f>
        <v/>
      </c>
      <c r="Y5142" s="68" t="str">
        <f>Table49[[#This Row],[PO Number]]&amp;COUNTIFS($E$5:E5142,E5142)</f>
        <v>0</v>
      </c>
    </row>
    <row r="5143" spans="1:25" ht="14.25" customHeight="1" x14ac:dyDescent="0.3">
      <c r="A5143" s="1" t="str">
        <f>IF(Table49[[#This Row],[ITEM NAME]]="","",ROW()-4)</f>
        <v/>
      </c>
      <c r="B5143" s="68"/>
      <c r="C5143" s="4" t="str">
        <f>IFERROR(VLOOKUP(B5143,Table14[],3,0),"")</f>
        <v/>
      </c>
      <c r="D5143" s="4" t="str">
        <f>IFERROR(VLOOKUP(B5143,Table14[],2,0),"")</f>
        <v/>
      </c>
      <c r="E5143" s="4"/>
      <c r="H5143" s="41" t="str">
        <f>IFERROR(VLOOKUP(Table49[[#This Row],[ITEM CODE]],Table2[[Item Code]:[Master Name]],2,0),"")</f>
        <v/>
      </c>
      <c r="I5143" s="41"/>
      <c r="J5143" s="65" t="str">
        <f>IFERROR(VLOOKUP(Table49[[#This Row],[ITEM CODE]],Table2[[Item Code]:[Master Name]],3,0),"")</f>
        <v/>
      </c>
      <c r="K5143" s="1" t="str">
        <f>IFERROR(VLOOKUP(Table49[[#This Row],[ITEM CODE]],Table2[[Item Code]:[Master Name]],9,0),"")</f>
        <v/>
      </c>
      <c r="L5143" s="1" t="str">
        <f>IFERROR(VLOOKUP(Table49[[#This Row],[ITEM CODE]],Table2[[Item Code]:[Master Name]],8,0),"")</f>
        <v/>
      </c>
      <c r="M5143" s="41"/>
      <c r="N5143" s="66">
        <f>IFERROR(VLOOKUP(Table49[[#This Row],[ITEM CODE]],Table2[[#All],[Item Code]:[Unit Cost]],10,0),0)</f>
        <v>0</v>
      </c>
      <c r="O5143" s="134">
        <f>IFERROR(VLOOKUP(Table49[[#This Row],[ITEM CODE]],Table2[[#All],[Item Code]:[Unit Cost]],10,0),0)</f>
        <v>0</v>
      </c>
      <c r="P5143" s="56"/>
      <c r="Q5143" s="58"/>
      <c r="R5143" s="58">
        <f>Table49[[#This Row],[QUANTITY]]*Table49[[#This Row],[INV Prices]]</f>
        <v>0</v>
      </c>
      <c r="S5143" s="67"/>
      <c r="V5143" s="41"/>
      <c r="W5143" s="4" t="str">
        <f>IFERROR(VLOOKUP(Table49[[#This Row],[ITEM CODE]],Table2[[Item Code]:[Category ]],6,0),"")</f>
        <v/>
      </c>
      <c r="X5143" s="1" t="str">
        <f>IFERROR(VLOOKUP(Table49[[#This Row],[ITEM CODE]],Table2[[Item Code]:[Sub Category]],7,0),"")</f>
        <v/>
      </c>
      <c r="Y5143" s="68" t="str">
        <f>Table49[[#This Row],[PO Number]]&amp;COUNTIFS($E$5:E5143,E5143)</f>
        <v>0</v>
      </c>
    </row>
    <row r="5144" spans="1:25" ht="14.25" customHeight="1" x14ac:dyDescent="0.3">
      <c r="A5144" s="1" t="str">
        <f>IF(Table49[[#This Row],[ITEM NAME]]="","",ROW()-4)</f>
        <v/>
      </c>
      <c r="B5144" s="68"/>
      <c r="C5144" s="4" t="str">
        <f>IFERROR(VLOOKUP(B5144,Table14[],3,0),"")</f>
        <v/>
      </c>
      <c r="D5144" s="4" t="str">
        <f>IFERROR(VLOOKUP(B5144,Table14[],2,0),"")</f>
        <v/>
      </c>
      <c r="E5144" s="4"/>
      <c r="H5144" s="41" t="str">
        <f>IFERROR(VLOOKUP(Table49[[#This Row],[ITEM CODE]],Table2[[Item Code]:[Master Name]],2,0),"")</f>
        <v/>
      </c>
      <c r="I5144" s="41"/>
      <c r="J5144" s="65" t="str">
        <f>IFERROR(VLOOKUP(Table49[[#This Row],[ITEM CODE]],Table2[[Item Code]:[Master Name]],3,0),"")</f>
        <v/>
      </c>
      <c r="K5144" s="1" t="str">
        <f>IFERROR(VLOOKUP(Table49[[#This Row],[ITEM CODE]],Table2[[Item Code]:[Master Name]],9,0),"")</f>
        <v/>
      </c>
      <c r="L5144" s="1" t="str">
        <f>IFERROR(VLOOKUP(Table49[[#This Row],[ITEM CODE]],Table2[[Item Code]:[Master Name]],8,0),"")</f>
        <v/>
      </c>
      <c r="M5144" s="41"/>
      <c r="N5144" s="66">
        <f>IFERROR(VLOOKUP(Table49[[#This Row],[ITEM CODE]],Table2[[#All],[Item Code]:[Unit Cost]],10,0),0)</f>
        <v>0</v>
      </c>
      <c r="O5144" s="134">
        <f>IFERROR(VLOOKUP(Table49[[#This Row],[ITEM CODE]],Table2[[#All],[Item Code]:[Unit Cost]],10,0),0)</f>
        <v>0</v>
      </c>
      <c r="P5144" s="56"/>
      <c r="Q5144" s="58"/>
      <c r="R5144" s="58">
        <f>Table49[[#This Row],[QUANTITY]]*Table49[[#This Row],[INV Prices]]</f>
        <v>0</v>
      </c>
      <c r="S5144" s="67"/>
      <c r="V5144" s="41"/>
      <c r="W5144" s="4" t="str">
        <f>IFERROR(VLOOKUP(Table49[[#This Row],[ITEM CODE]],Table2[[Item Code]:[Category ]],6,0),"")</f>
        <v/>
      </c>
      <c r="X5144" s="1" t="str">
        <f>IFERROR(VLOOKUP(Table49[[#This Row],[ITEM CODE]],Table2[[Item Code]:[Sub Category]],7,0),"")</f>
        <v/>
      </c>
      <c r="Y5144" s="68" t="str">
        <f>Table49[[#This Row],[PO Number]]&amp;COUNTIFS($E$5:E5144,E5144)</f>
        <v>0</v>
      </c>
    </row>
    <row r="5145" spans="1:25" ht="14.25" customHeight="1" x14ac:dyDescent="0.3">
      <c r="A5145" s="1" t="str">
        <f>IF(Table49[[#This Row],[ITEM NAME]]="","",ROW()-4)</f>
        <v/>
      </c>
      <c r="B5145" s="68"/>
      <c r="C5145" s="4" t="str">
        <f>IFERROR(VLOOKUP(B5145,Table14[],3,0),"")</f>
        <v/>
      </c>
      <c r="D5145" s="4" t="str">
        <f>IFERROR(VLOOKUP(B5145,Table14[],2,0),"")</f>
        <v/>
      </c>
      <c r="E5145" s="4"/>
      <c r="H5145" s="41" t="str">
        <f>IFERROR(VLOOKUP(Table49[[#This Row],[ITEM CODE]],Table2[[Item Code]:[Master Name]],2,0),"")</f>
        <v/>
      </c>
      <c r="I5145" s="41"/>
      <c r="J5145" s="65" t="str">
        <f>IFERROR(VLOOKUP(Table49[[#This Row],[ITEM CODE]],Table2[[Item Code]:[Master Name]],3,0),"")</f>
        <v/>
      </c>
      <c r="K5145" s="1" t="str">
        <f>IFERROR(VLOOKUP(Table49[[#This Row],[ITEM CODE]],Table2[[Item Code]:[Master Name]],9,0),"")</f>
        <v/>
      </c>
      <c r="L5145" s="1" t="str">
        <f>IFERROR(VLOOKUP(Table49[[#This Row],[ITEM CODE]],Table2[[Item Code]:[Master Name]],8,0),"")</f>
        <v/>
      </c>
      <c r="M5145" s="41"/>
      <c r="N5145" s="66">
        <f>IFERROR(VLOOKUP(Table49[[#This Row],[ITEM CODE]],Table2[[#All],[Item Code]:[Unit Cost]],10,0),0)</f>
        <v>0</v>
      </c>
      <c r="O5145" s="134">
        <f>IFERROR(VLOOKUP(Table49[[#This Row],[ITEM CODE]],Table2[[#All],[Item Code]:[Unit Cost]],10,0),0)</f>
        <v>0</v>
      </c>
      <c r="P5145" s="56"/>
      <c r="Q5145" s="58"/>
      <c r="R5145" s="58">
        <f>Table49[[#This Row],[QUANTITY]]*Table49[[#This Row],[INV Prices]]</f>
        <v>0</v>
      </c>
      <c r="S5145" s="67"/>
      <c r="V5145" s="41"/>
      <c r="W5145" s="4" t="str">
        <f>IFERROR(VLOOKUP(Table49[[#This Row],[ITEM CODE]],Table2[[Item Code]:[Category ]],6,0),"")</f>
        <v/>
      </c>
      <c r="X5145" s="1" t="str">
        <f>IFERROR(VLOOKUP(Table49[[#This Row],[ITEM CODE]],Table2[[Item Code]:[Sub Category]],7,0),"")</f>
        <v/>
      </c>
      <c r="Y5145" s="68" t="str">
        <f>Table49[[#This Row],[PO Number]]&amp;COUNTIFS($E$5:E5145,E5145)</f>
        <v>0</v>
      </c>
    </row>
    <row r="5146" spans="1:25" ht="14.25" customHeight="1" x14ac:dyDescent="0.3">
      <c r="A5146" s="1" t="str">
        <f>IF(Table49[[#This Row],[ITEM NAME]]="","",ROW()-4)</f>
        <v/>
      </c>
      <c r="B5146" s="68"/>
      <c r="C5146" s="4" t="str">
        <f>IFERROR(VLOOKUP(B5146,Table14[],3,0),"")</f>
        <v/>
      </c>
      <c r="D5146" s="4" t="str">
        <f>IFERROR(VLOOKUP(B5146,Table14[],2,0),"")</f>
        <v/>
      </c>
      <c r="E5146" s="4"/>
      <c r="H5146" s="41" t="str">
        <f>IFERROR(VLOOKUP(Table49[[#This Row],[ITEM CODE]],Table2[[Item Code]:[Master Name]],2,0),"")</f>
        <v/>
      </c>
      <c r="I5146" s="41"/>
      <c r="J5146" s="65" t="str">
        <f>IFERROR(VLOOKUP(Table49[[#This Row],[ITEM CODE]],Table2[[Item Code]:[Master Name]],3,0),"")</f>
        <v/>
      </c>
      <c r="K5146" s="1" t="str">
        <f>IFERROR(VLOOKUP(Table49[[#This Row],[ITEM CODE]],Table2[[Item Code]:[Master Name]],9,0),"")</f>
        <v/>
      </c>
      <c r="L5146" s="1" t="str">
        <f>IFERROR(VLOOKUP(Table49[[#This Row],[ITEM CODE]],Table2[[Item Code]:[Master Name]],8,0),"")</f>
        <v/>
      </c>
      <c r="M5146" s="41"/>
      <c r="N5146" s="66">
        <f>IFERROR(VLOOKUP(Table49[[#This Row],[ITEM CODE]],Table2[[#All],[Item Code]:[Unit Cost]],10,0),0)</f>
        <v>0</v>
      </c>
      <c r="O5146" s="134">
        <f>IFERROR(VLOOKUP(Table49[[#This Row],[ITEM CODE]],Table2[[#All],[Item Code]:[Unit Cost]],10,0),0)</f>
        <v>0</v>
      </c>
      <c r="P5146" s="56"/>
      <c r="Q5146" s="58"/>
      <c r="R5146" s="58">
        <f>Table49[[#This Row],[QUANTITY]]*Table49[[#This Row],[INV Prices]]</f>
        <v>0</v>
      </c>
      <c r="S5146" s="67"/>
      <c r="V5146" s="41"/>
      <c r="W5146" s="4" t="str">
        <f>IFERROR(VLOOKUP(Table49[[#This Row],[ITEM CODE]],Table2[[Item Code]:[Category ]],6,0),"")</f>
        <v/>
      </c>
      <c r="X5146" s="1" t="str">
        <f>IFERROR(VLOOKUP(Table49[[#This Row],[ITEM CODE]],Table2[[Item Code]:[Sub Category]],7,0),"")</f>
        <v/>
      </c>
      <c r="Y5146" s="68" t="str">
        <f>Table49[[#This Row],[PO Number]]&amp;COUNTIFS($E$5:E5146,E5146)</f>
        <v>0</v>
      </c>
    </row>
    <row r="5147" spans="1:25" ht="14.25" customHeight="1" x14ac:dyDescent="0.3">
      <c r="A5147" s="1" t="str">
        <f>IF(Table49[[#This Row],[ITEM NAME]]="","",ROW()-4)</f>
        <v/>
      </c>
      <c r="B5147" s="68"/>
      <c r="C5147" s="4" t="str">
        <f>IFERROR(VLOOKUP(B5147,Table14[],3,0),"")</f>
        <v/>
      </c>
      <c r="D5147" s="4" t="str">
        <f>IFERROR(VLOOKUP(B5147,Table14[],2,0),"")</f>
        <v/>
      </c>
      <c r="E5147" s="4"/>
      <c r="H5147" s="41" t="str">
        <f>IFERROR(VLOOKUP(Table49[[#This Row],[ITEM CODE]],Table2[[Item Code]:[Master Name]],2,0),"")</f>
        <v/>
      </c>
      <c r="I5147" s="41"/>
      <c r="J5147" s="65" t="str">
        <f>IFERROR(VLOOKUP(Table49[[#This Row],[ITEM CODE]],Table2[[Item Code]:[Master Name]],3,0),"")</f>
        <v/>
      </c>
      <c r="K5147" s="1" t="str">
        <f>IFERROR(VLOOKUP(Table49[[#This Row],[ITEM CODE]],Table2[[Item Code]:[Master Name]],9,0),"")</f>
        <v/>
      </c>
      <c r="L5147" s="1" t="str">
        <f>IFERROR(VLOOKUP(Table49[[#This Row],[ITEM CODE]],Table2[[Item Code]:[Master Name]],8,0),"")</f>
        <v/>
      </c>
      <c r="M5147" s="41"/>
      <c r="N5147" s="66">
        <f>IFERROR(VLOOKUP(Table49[[#This Row],[ITEM CODE]],Table2[[#All],[Item Code]:[Unit Cost]],10,0),0)</f>
        <v>0</v>
      </c>
      <c r="O5147" s="134">
        <f>IFERROR(VLOOKUP(Table49[[#This Row],[ITEM CODE]],Table2[[#All],[Item Code]:[Unit Cost]],10,0),0)</f>
        <v>0</v>
      </c>
      <c r="P5147" s="56"/>
      <c r="Q5147" s="58"/>
      <c r="R5147" s="58">
        <f>Table49[[#This Row],[QUANTITY]]*Table49[[#This Row],[INV Prices]]</f>
        <v>0</v>
      </c>
      <c r="S5147" s="67"/>
      <c r="V5147" s="41"/>
      <c r="W5147" s="4" t="str">
        <f>IFERROR(VLOOKUP(Table49[[#This Row],[ITEM CODE]],Table2[[Item Code]:[Category ]],6,0),"")</f>
        <v/>
      </c>
      <c r="X5147" s="1" t="str">
        <f>IFERROR(VLOOKUP(Table49[[#This Row],[ITEM CODE]],Table2[[Item Code]:[Sub Category]],7,0),"")</f>
        <v/>
      </c>
      <c r="Y5147" s="68" t="str">
        <f>Table49[[#This Row],[PO Number]]&amp;COUNTIFS($E$5:E5147,E5147)</f>
        <v>0</v>
      </c>
    </row>
    <row r="5148" spans="1:25" ht="14.25" customHeight="1" x14ac:dyDescent="0.3">
      <c r="A5148" s="1" t="str">
        <f>IF(Table49[[#This Row],[ITEM NAME]]="","",ROW()-4)</f>
        <v/>
      </c>
      <c r="B5148" s="68"/>
      <c r="C5148" s="4" t="str">
        <f>IFERROR(VLOOKUP(B5148,Table14[],3,0),"")</f>
        <v/>
      </c>
      <c r="D5148" s="4" t="str">
        <f>IFERROR(VLOOKUP(B5148,Table14[],2,0),"")</f>
        <v/>
      </c>
      <c r="E5148" s="4"/>
      <c r="H5148" s="41" t="str">
        <f>IFERROR(VLOOKUP(Table49[[#This Row],[ITEM CODE]],Table2[[Item Code]:[Master Name]],2,0),"")</f>
        <v/>
      </c>
      <c r="I5148" s="41"/>
      <c r="J5148" s="65" t="str">
        <f>IFERROR(VLOOKUP(Table49[[#This Row],[ITEM CODE]],Table2[[Item Code]:[Master Name]],3,0),"")</f>
        <v/>
      </c>
      <c r="K5148" s="1" t="str">
        <f>IFERROR(VLOOKUP(Table49[[#This Row],[ITEM CODE]],Table2[[Item Code]:[Master Name]],9,0),"")</f>
        <v/>
      </c>
      <c r="L5148" s="1" t="str">
        <f>IFERROR(VLOOKUP(Table49[[#This Row],[ITEM CODE]],Table2[[Item Code]:[Master Name]],8,0),"")</f>
        <v/>
      </c>
      <c r="M5148" s="41"/>
      <c r="N5148" s="66">
        <f>IFERROR(VLOOKUP(Table49[[#This Row],[ITEM CODE]],Table2[[#All],[Item Code]:[Unit Cost]],10,0),0)</f>
        <v>0</v>
      </c>
      <c r="O5148" s="134">
        <f>IFERROR(VLOOKUP(Table49[[#This Row],[ITEM CODE]],Table2[[#All],[Item Code]:[Unit Cost]],10,0),0)</f>
        <v>0</v>
      </c>
      <c r="P5148" s="56"/>
      <c r="Q5148" s="58"/>
      <c r="R5148" s="58">
        <f>Table49[[#This Row],[QUANTITY]]*Table49[[#This Row],[INV Prices]]</f>
        <v>0</v>
      </c>
      <c r="S5148" s="67"/>
      <c r="V5148" s="41"/>
      <c r="W5148" s="4" t="str">
        <f>IFERROR(VLOOKUP(Table49[[#This Row],[ITEM CODE]],Table2[[Item Code]:[Category ]],6,0),"")</f>
        <v/>
      </c>
      <c r="X5148" s="1" t="str">
        <f>IFERROR(VLOOKUP(Table49[[#This Row],[ITEM CODE]],Table2[[Item Code]:[Sub Category]],7,0),"")</f>
        <v/>
      </c>
      <c r="Y5148" s="68" t="str">
        <f>Table49[[#This Row],[PO Number]]&amp;COUNTIFS($E$5:E5148,E5148)</f>
        <v>0</v>
      </c>
    </row>
    <row r="5149" spans="1:25" ht="14.25" customHeight="1" x14ac:dyDescent="0.3">
      <c r="A5149" s="1" t="str">
        <f>IF(Table49[[#This Row],[ITEM NAME]]="","",ROW()-4)</f>
        <v/>
      </c>
      <c r="B5149" s="68"/>
      <c r="C5149" s="4" t="str">
        <f>IFERROR(VLOOKUP(B5149,Table14[],3,0),"")</f>
        <v/>
      </c>
      <c r="D5149" s="4" t="str">
        <f>IFERROR(VLOOKUP(B5149,Table14[],2,0),"")</f>
        <v/>
      </c>
      <c r="E5149" s="4"/>
      <c r="H5149" s="41" t="str">
        <f>IFERROR(VLOOKUP(Table49[[#This Row],[ITEM CODE]],Table2[[Item Code]:[Master Name]],2,0),"")</f>
        <v/>
      </c>
      <c r="I5149" s="41"/>
      <c r="J5149" s="65" t="str">
        <f>IFERROR(VLOOKUP(Table49[[#This Row],[ITEM CODE]],Table2[[Item Code]:[Master Name]],3,0),"")</f>
        <v/>
      </c>
      <c r="K5149" s="1" t="str">
        <f>IFERROR(VLOOKUP(Table49[[#This Row],[ITEM CODE]],Table2[[Item Code]:[Master Name]],9,0),"")</f>
        <v/>
      </c>
      <c r="L5149" s="1" t="str">
        <f>IFERROR(VLOOKUP(Table49[[#This Row],[ITEM CODE]],Table2[[Item Code]:[Master Name]],8,0),"")</f>
        <v/>
      </c>
      <c r="M5149" s="41"/>
      <c r="N5149" s="66">
        <f>IFERROR(VLOOKUP(Table49[[#This Row],[ITEM CODE]],Table2[[#All],[Item Code]:[Unit Cost]],10,0),0)</f>
        <v>0</v>
      </c>
      <c r="O5149" s="134">
        <f>IFERROR(VLOOKUP(Table49[[#This Row],[ITEM CODE]],Table2[[#All],[Item Code]:[Unit Cost]],10,0),0)</f>
        <v>0</v>
      </c>
      <c r="P5149" s="56"/>
      <c r="Q5149" s="58"/>
      <c r="R5149" s="58">
        <f>Table49[[#This Row],[QUANTITY]]*Table49[[#This Row],[INV Prices]]</f>
        <v>0</v>
      </c>
      <c r="S5149" s="67"/>
      <c r="V5149" s="41"/>
      <c r="W5149" s="4" t="str">
        <f>IFERROR(VLOOKUP(Table49[[#This Row],[ITEM CODE]],Table2[[Item Code]:[Category ]],6,0),"")</f>
        <v/>
      </c>
      <c r="X5149" s="1" t="str">
        <f>IFERROR(VLOOKUP(Table49[[#This Row],[ITEM CODE]],Table2[[Item Code]:[Sub Category]],7,0),"")</f>
        <v/>
      </c>
      <c r="Y5149" s="68" t="str">
        <f>Table49[[#This Row],[PO Number]]&amp;COUNTIFS($E$5:E5149,E5149)</f>
        <v>0</v>
      </c>
    </row>
    <row r="5150" spans="1:25" ht="14.25" customHeight="1" x14ac:dyDescent="0.3">
      <c r="A5150" s="1" t="str">
        <f>IF(Table49[[#This Row],[ITEM NAME]]="","",ROW()-4)</f>
        <v/>
      </c>
      <c r="B5150" s="68"/>
      <c r="C5150" s="4" t="str">
        <f>IFERROR(VLOOKUP(B5150,Table14[],3,0),"")</f>
        <v/>
      </c>
      <c r="D5150" s="4" t="str">
        <f>IFERROR(VLOOKUP(B5150,Table14[],2,0),"")</f>
        <v/>
      </c>
      <c r="E5150" s="4"/>
      <c r="H5150" s="41" t="str">
        <f>IFERROR(VLOOKUP(Table49[[#This Row],[ITEM CODE]],Table2[[Item Code]:[Master Name]],2,0),"")</f>
        <v/>
      </c>
      <c r="I5150" s="41"/>
      <c r="J5150" s="65" t="str">
        <f>IFERROR(VLOOKUP(Table49[[#This Row],[ITEM CODE]],Table2[[Item Code]:[Master Name]],3,0),"")</f>
        <v/>
      </c>
      <c r="K5150" s="1" t="str">
        <f>IFERROR(VLOOKUP(Table49[[#This Row],[ITEM CODE]],Table2[[Item Code]:[Master Name]],9,0),"")</f>
        <v/>
      </c>
      <c r="L5150" s="1" t="str">
        <f>IFERROR(VLOOKUP(Table49[[#This Row],[ITEM CODE]],Table2[[Item Code]:[Master Name]],8,0),"")</f>
        <v/>
      </c>
      <c r="M5150" s="41"/>
      <c r="N5150" s="66">
        <f>IFERROR(VLOOKUP(Table49[[#This Row],[ITEM CODE]],Table2[[#All],[Item Code]:[Unit Cost]],10,0),0)</f>
        <v>0</v>
      </c>
      <c r="O5150" s="134">
        <f>IFERROR(VLOOKUP(Table49[[#This Row],[ITEM CODE]],Table2[[#All],[Item Code]:[Unit Cost]],10,0),0)</f>
        <v>0</v>
      </c>
      <c r="P5150" s="56"/>
      <c r="Q5150" s="58"/>
      <c r="R5150" s="58">
        <f>Table49[[#This Row],[QUANTITY]]*Table49[[#This Row],[INV Prices]]</f>
        <v>0</v>
      </c>
      <c r="S5150" s="67"/>
      <c r="V5150" s="41"/>
      <c r="W5150" s="4" t="str">
        <f>IFERROR(VLOOKUP(Table49[[#This Row],[ITEM CODE]],Table2[[Item Code]:[Category ]],6,0),"")</f>
        <v/>
      </c>
      <c r="X5150" s="1" t="str">
        <f>IFERROR(VLOOKUP(Table49[[#This Row],[ITEM CODE]],Table2[[Item Code]:[Sub Category]],7,0),"")</f>
        <v/>
      </c>
      <c r="Y5150" s="68" t="str">
        <f>Table49[[#This Row],[PO Number]]&amp;COUNTIFS($E$5:E5150,E5150)</f>
        <v>0</v>
      </c>
    </row>
    <row r="5151" spans="1:25" ht="14.25" customHeight="1" x14ac:dyDescent="0.3">
      <c r="A5151" s="1" t="str">
        <f>IF(Table49[[#This Row],[ITEM NAME]]="","",ROW()-4)</f>
        <v/>
      </c>
      <c r="B5151" s="68"/>
      <c r="C5151" s="4" t="str">
        <f>IFERROR(VLOOKUP(B5151,Table14[],3,0),"")</f>
        <v/>
      </c>
      <c r="D5151" s="4" t="str">
        <f>IFERROR(VLOOKUP(B5151,Table14[],2,0),"")</f>
        <v/>
      </c>
      <c r="E5151" s="4"/>
      <c r="H5151" s="41" t="str">
        <f>IFERROR(VLOOKUP(Table49[[#This Row],[ITEM CODE]],Table2[[Item Code]:[Master Name]],2,0),"")</f>
        <v/>
      </c>
      <c r="I5151" s="41"/>
      <c r="J5151" s="65" t="str">
        <f>IFERROR(VLOOKUP(Table49[[#This Row],[ITEM CODE]],Table2[[Item Code]:[Master Name]],3,0),"")</f>
        <v/>
      </c>
      <c r="K5151" s="1" t="str">
        <f>IFERROR(VLOOKUP(Table49[[#This Row],[ITEM CODE]],Table2[[Item Code]:[Master Name]],9,0),"")</f>
        <v/>
      </c>
      <c r="L5151" s="1" t="str">
        <f>IFERROR(VLOOKUP(Table49[[#This Row],[ITEM CODE]],Table2[[Item Code]:[Master Name]],8,0),"")</f>
        <v/>
      </c>
      <c r="M5151" s="41"/>
      <c r="N5151" s="66">
        <f>IFERROR(VLOOKUP(Table49[[#This Row],[ITEM CODE]],Table2[[#All],[Item Code]:[Unit Cost]],10,0),0)</f>
        <v>0</v>
      </c>
      <c r="O5151" s="134">
        <f>IFERROR(VLOOKUP(Table49[[#This Row],[ITEM CODE]],Table2[[#All],[Item Code]:[Unit Cost]],10,0),0)</f>
        <v>0</v>
      </c>
      <c r="P5151" s="56"/>
      <c r="Q5151" s="58"/>
      <c r="R5151" s="58">
        <f>Table49[[#This Row],[QUANTITY]]*Table49[[#This Row],[INV Prices]]</f>
        <v>0</v>
      </c>
      <c r="S5151" s="67"/>
      <c r="V5151" s="41"/>
      <c r="W5151" s="4" t="str">
        <f>IFERROR(VLOOKUP(Table49[[#This Row],[ITEM CODE]],Table2[[Item Code]:[Category ]],6,0),"")</f>
        <v/>
      </c>
      <c r="X5151" s="1" t="str">
        <f>IFERROR(VLOOKUP(Table49[[#This Row],[ITEM CODE]],Table2[[Item Code]:[Sub Category]],7,0),"")</f>
        <v/>
      </c>
      <c r="Y5151" s="68" t="str">
        <f>Table49[[#This Row],[PO Number]]&amp;COUNTIFS($E$5:E5151,E5151)</f>
        <v>0</v>
      </c>
    </row>
    <row r="5152" spans="1:25" ht="14.25" customHeight="1" x14ac:dyDescent="0.3">
      <c r="A5152" s="1" t="str">
        <f>IF(Table49[[#This Row],[ITEM NAME]]="","",ROW()-4)</f>
        <v/>
      </c>
      <c r="B5152" s="68"/>
      <c r="C5152" s="4" t="str">
        <f>IFERROR(VLOOKUP(B5152,Table14[],3,0),"")</f>
        <v/>
      </c>
      <c r="D5152" s="4" t="str">
        <f>IFERROR(VLOOKUP(B5152,Table14[],2,0),"")</f>
        <v/>
      </c>
      <c r="E5152" s="4"/>
      <c r="H5152" s="41" t="str">
        <f>IFERROR(VLOOKUP(Table49[[#This Row],[ITEM CODE]],Table2[[Item Code]:[Master Name]],2,0),"")</f>
        <v/>
      </c>
      <c r="I5152" s="41"/>
      <c r="J5152" s="65" t="str">
        <f>IFERROR(VLOOKUP(Table49[[#This Row],[ITEM CODE]],Table2[[Item Code]:[Master Name]],3,0),"")</f>
        <v/>
      </c>
      <c r="K5152" s="1" t="str">
        <f>IFERROR(VLOOKUP(Table49[[#This Row],[ITEM CODE]],Table2[[Item Code]:[Master Name]],9,0),"")</f>
        <v/>
      </c>
      <c r="L5152" s="1" t="str">
        <f>IFERROR(VLOOKUP(Table49[[#This Row],[ITEM CODE]],Table2[[Item Code]:[Master Name]],8,0),"")</f>
        <v/>
      </c>
      <c r="M5152" s="41"/>
      <c r="N5152" s="66">
        <f>IFERROR(VLOOKUP(Table49[[#This Row],[ITEM CODE]],Table2[[#All],[Item Code]:[Unit Cost]],10,0),0)</f>
        <v>0</v>
      </c>
      <c r="O5152" s="134">
        <f>IFERROR(VLOOKUP(Table49[[#This Row],[ITEM CODE]],Table2[[#All],[Item Code]:[Unit Cost]],10,0),0)</f>
        <v>0</v>
      </c>
      <c r="P5152" s="56"/>
      <c r="Q5152" s="58"/>
      <c r="R5152" s="58">
        <f>Table49[[#This Row],[QUANTITY]]*Table49[[#This Row],[INV Prices]]</f>
        <v>0</v>
      </c>
      <c r="S5152" s="67"/>
      <c r="V5152" s="41"/>
      <c r="W5152" s="4" t="str">
        <f>IFERROR(VLOOKUP(Table49[[#This Row],[ITEM CODE]],Table2[[Item Code]:[Category ]],6,0),"")</f>
        <v/>
      </c>
      <c r="X5152" s="1" t="str">
        <f>IFERROR(VLOOKUP(Table49[[#This Row],[ITEM CODE]],Table2[[Item Code]:[Sub Category]],7,0),"")</f>
        <v/>
      </c>
      <c r="Y5152" s="68" t="str">
        <f>Table49[[#This Row],[PO Number]]&amp;COUNTIFS($E$5:E5152,E5152)</f>
        <v>0</v>
      </c>
    </row>
    <row r="5153" spans="1:25" ht="14.25" customHeight="1" x14ac:dyDescent="0.3">
      <c r="A5153" s="1" t="str">
        <f>IF(Table49[[#This Row],[ITEM NAME]]="","",ROW()-4)</f>
        <v/>
      </c>
      <c r="B5153" s="68"/>
      <c r="C5153" s="4" t="str">
        <f>IFERROR(VLOOKUP(B5153,Table14[],3,0),"")</f>
        <v/>
      </c>
      <c r="D5153" s="4" t="str">
        <f>IFERROR(VLOOKUP(B5153,Table14[],2,0),"")</f>
        <v/>
      </c>
      <c r="E5153" s="4"/>
      <c r="H5153" s="41" t="str">
        <f>IFERROR(VLOOKUP(Table49[[#This Row],[ITEM CODE]],Table2[[Item Code]:[Master Name]],2,0),"")</f>
        <v/>
      </c>
      <c r="I5153" s="41"/>
      <c r="J5153" s="65" t="str">
        <f>IFERROR(VLOOKUP(Table49[[#This Row],[ITEM CODE]],Table2[[Item Code]:[Master Name]],3,0),"")</f>
        <v/>
      </c>
      <c r="K5153" s="1" t="str">
        <f>IFERROR(VLOOKUP(Table49[[#This Row],[ITEM CODE]],Table2[[Item Code]:[Master Name]],9,0),"")</f>
        <v/>
      </c>
      <c r="L5153" s="1" t="str">
        <f>IFERROR(VLOOKUP(Table49[[#This Row],[ITEM CODE]],Table2[[Item Code]:[Master Name]],8,0),"")</f>
        <v/>
      </c>
      <c r="M5153" s="41"/>
      <c r="N5153" s="66">
        <f>IFERROR(VLOOKUP(Table49[[#This Row],[ITEM CODE]],Table2[[#All],[Item Code]:[Unit Cost]],10,0),0)</f>
        <v>0</v>
      </c>
      <c r="O5153" s="134">
        <f>IFERROR(VLOOKUP(Table49[[#This Row],[ITEM CODE]],Table2[[#All],[Item Code]:[Unit Cost]],10,0),0)</f>
        <v>0</v>
      </c>
      <c r="P5153" s="56"/>
      <c r="Q5153" s="58"/>
      <c r="R5153" s="58">
        <f>Table49[[#This Row],[QUANTITY]]*Table49[[#This Row],[INV Prices]]</f>
        <v>0</v>
      </c>
      <c r="S5153" s="67"/>
      <c r="V5153" s="41"/>
      <c r="W5153" s="4" t="str">
        <f>IFERROR(VLOOKUP(Table49[[#This Row],[ITEM CODE]],Table2[[Item Code]:[Category ]],6,0),"")</f>
        <v/>
      </c>
      <c r="X5153" s="1" t="str">
        <f>IFERROR(VLOOKUP(Table49[[#This Row],[ITEM CODE]],Table2[[Item Code]:[Sub Category]],7,0),"")</f>
        <v/>
      </c>
      <c r="Y5153" s="68" t="str">
        <f>Table49[[#This Row],[PO Number]]&amp;COUNTIFS($E$5:E5153,E5153)</f>
        <v>0</v>
      </c>
    </row>
    <row r="5154" spans="1:25" ht="14.25" customHeight="1" x14ac:dyDescent="0.3">
      <c r="A5154" s="1" t="str">
        <f>IF(Table49[[#This Row],[ITEM NAME]]="","",ROW()-4)</f>
        <v/>
      </c>
      <c r="B5154" s="68"/>
      <c r="C5154" s="4" t="str">
        <f>IFERROR(VLOOKUP(B5154,Table14[],3,0),"")</f>
        <v/>
      </c>
      <c r="D5154" s="4" t="str">
        <f>IFERROR(VLOOKUP(B5154,Table14[],2,0),"")</f>
        <v/>
      </c>
      <c r="E5154" s="4"/>
      <c r="H5154" s="41" t="str">
        <f>IFERROR(VLOOKUP(Table49[[#This Row],[ITEM CODE]],Table2[[Item Code]:[Master Name]],2,0),"")</f>
        <v/>
      </c>
      <c r="I5154" s="41"/>
      <c r="J5154" s="65" t="str">
        <f>IFERROR(VLOOKUP(Table49[[#This Row],[ITEM CODE]],Table2[[Item Code]:[Master Name]],3,0),"")</f>
        <v/>
      </c>
      <c r="K5154" s="1" t="str">
        <f>IFERROR(VLOOKUP(Table49[[#This Row],[ITEM CODE]],Table2[[Item Code]:[Master Name]],9,0),"")</f>
        <v/>
      </c>
      <c r="L5154" s="1" t="str">
        <f>IFERROR(VLOOKUP(Table49[[#This Row],[ITEM CODE]],Table2[[Item Code]:[Master Name]],8,0),"")</f>
        <v/>
      </c>
      <c r="M5154" s="41"/>
      <c r="N5154" s="66">
        <f>IFERROR(VLOOKUP(Table49[[#This Row],[ITEM CODE]],Table2[[#All],[Item Code]:[Unit Cost]],10,0),0)</f>
        <v>0</v>
      </c>
      <c r="O5154" s="134">
        <f>IFERROR(VLOOKUP(Table49[[#This Row],[ITEM CODE]],Table2[[#All],[Item Code]:[Unit Cost]],10,0),0)</f>
        <v>0</v>
      </c>
      <c r="P5154" s="56"/>
      <c r="Q5154" s="58"/>
      <c r="R5154" s="58">
        <f>Table49[[#This Row],[QUANTITY]]*Table49[[#This Row],[INV Prices]]</f>
        <v>0</v>
      </c>
      <c r="S5154" s="67"/>
      <c r="V5154" s="41"/>
      <c r="W5154" s="4" t="str">
        <f>IFERROR(VLOOKUP(Table49[[#This Row],[ITEM CODE]],Table2[[Item Code]:[Category ]],6,0),"")</f>
        <v/>
      </c>
      <c r="X5154" s="1" t="str">
        <f>IFERROR(VLOOKUP(Table49[[#This Row],[ITEM CODE]],Table2[[Item Code]:[Sub Category]],7,0),"")</f>
        <v/>
      </c>
      <c r="Y5154" s="68" t="str">
        <f>Table49[[#This Row],[PO Number]]&amp;COUNTIFS($E$5:E5154,E5154)</f>
        <v>0</v>
      </c>
    </row>
    <row r="5155" spans="1:25" ht="14.25" customHeight="1" x14ac:dyDescent="0.3">
      <c r="A5155" s="1" t="str">
        <f>IF(Table49[[#This Row],[ITEM NAME]]="","",ROW()-4)</f>
        <v/>
      </c>
      <c r="B5155" s="68"/>
      <c r="C5155" s="4" t="str">
        <f>IFERROR(VLOOKUP(B5155,Table14[],3,0),"")</f>
        <v/>
      </c>
      <c r="D5155" s="4" t="str">
        <f>IFERROR(VLOOKUP(B5155,Table14[],2,0),"")</f>
        <v/>
      </c>
      <c r="E5155" s="4"/>
      <c r="H5155" s="41" t="str">
        <f>IFERROR(VLOOKUP(Table49[[#This Row],[ITEM CODE]],Table2[[Item Code]:[Master Name]],2,0),"")</f>
        <v/>
      </c>
      <c r="I5155" s="41"/>
      <c r="J5155" s="65" t="str">
        <f>IFERROR(VLOOKUP(Table49[[#This Row],[ITEM CODE]],Table2[[Item Code]:[Master Name]],3,0),"")</f>
        <v/>
      </c>
      <c r="K5155" s="1" t="str">
        <f>IFERROR(VLOOKUP(Table49[[#This Row],[ITEM CODE]],Table2[[Item Code]:[Master Name]],9,0),"")</f>
        <v/>
      </c>
      <c r="L5155" s="1" t="str">
        <f>IFERROR(VLOOKUP(Table49[[#This Row],[ITEM CODE]],Table2[[Item Code]:[Master Name]],8,0),"")</f>
        <v/>
      </c>
      <c r="M5155" s="41"/>
      <c r="N5155" s="66">
        <f>IFERROR(VLOOKUP(Table49[[#This Row],[ITEM CODE]],Table2[[#All],[Item Code]:[Unit Cost]],10,0),0)</f>
        <v>0</v>
      </c>
      <c r="O5155" s="134">
        <f>IFERROR(VLOOKUP(Table49[[#This Row],[ITEM CODE]],Table2[[#All],[Item Code]:[Unit Cost]],10,0),0)</f>
        <v>0</v>
      </c>
      <c r="P5155" s="56"/>
      <c r="Q5155" s="58"/>
      <c r="R5155" s="58">
        <f>Table49[[#This Row],[QUANTITY]]*Table49[[#This Row],[INV Prices]]</f>
        <v>0</v>
      </c>
      <c r="S5155" s="67"/>
      <c r="V5155" s="41"/>
      <c r="W5155" s="4" t="str">
        <f>IFERROR(VLOOKUP(Table49[[#This Row],[ITEM CODE]],Table2[[Item Code]:[Category ]],6,0),"")</f>
        <v/>
      </c>
      <c r="X5155" s="1" t="str">
        <f>IFERROR(VLOOKUP(Table49[[#This Row],[ITEM CODE]],Table2[[Item Code]:[Sub Category]],7,0),"")</f>
        <v/>
      </c>
      <c r="Y5155" s="68" t="str">
        <f>Table49[[#This Row],[PO Number]]&amp;COUNTIFS($E$5:E5155,E5155)</f>
        <v>0</v>
      </c>
    </row>
    <row r="5156" spans="1:25" ht="14.25" customHeight="1" x14ac:dyDescent="0.3">
      <c r="A5156" s="1" t="str">
        <f>IF(Table49[[#This Row],[ITEM NAME]]="","",ROW()-4)</f>
        <v/>
      </c>
      <c r="B5156" s="68"/>
      <c r="C5156" s="4" t="str">
        <f>IFERROR(VLOOKUP(B5156,Table14[],3,0),"")</f>
        <v/>
      </c>
      <c r="D5156" s="4" t="str">
        <f>IFERROR(VLOOKUP(B5156,Table14[],2,0),"")</f>
        <v/>
      </c>
      <c r="E5156" s="4"/>
      <c r="H5156" s="41" t="str">
        <f>IFERROR(VLOOKUP(Table49[[#This Row],[ITEM CODE]],Table2[[Item Code]:[Master Name]],2,0),"")</f>
        <v/>
      </c>
      <c r="I5156" s="41"/>
      <c r="J5156" s="65" t="str">
        <f>IFERROR(VLOOKUP(Table49[[#This Row],[ITEM CODE]],Table2[[Item Code]:[Master Name]],3,0),"")</f>
        <v/>
      </c>
      <c r="K5156" s="1" t="str">
        <f>IFERROR(VLOOKUP(Table49[[#This Row],[ITEM CODE]],Table2[[Item Code]:[Master Name]],9,0),"")</f>
        <v/>
      </c>
      <c r="L5156" s="1" t="str">
        <f>IFERROR(VLOOKUP(Table49[[#This Row],[ITEM CODE]],Table2[[Item Code]:[Master Name]],8,0),"")</f>
        <v/>
      </c>
      <c r="M5156" s="41"/>
      <c r="N5156" s="66">
        <f>IFERROR(VLOOKUP(Table49[[#This Row],[ITEM CODE]],Table2[[#All],[Item Code]:[Unit Cost]],10,0),0)</f>
        <v>0</v>
      </c>
      <c r="O5156" s="134">
        <f>IFERROR(VLOOKUP(Table49[[#This Row],[ITEM CODE]],Table2[[#All],[Item Code]:[Unit Cost]],10,0),0)</f>
        <v>0</v>
      </c>
      <c r="P5156" s="56"/>
      <c r="Q5156" s="58"/>
      <c r="R5156" s="58">
        <f>Table49[[#This Row],[QUANTITY]]*Table49[[#This Row],[INV Prices]]</f>
        <v>0</v>
      </c>
      <c r="S5156" s="67"/>
      <c r="V5156" s="41"/>
      <c r="W5156" s="4" t="str">
        <f>IFERROR(VLOOKUP(Table49[[#This Row],[ITEM CODE]],Table2[[Item Code]:[Category ]],6,0),"")</f>
        <v/>
      </c>
      <c r="X5156" s="1" t="str">
        <f>IFERROR(VLOOKUP(Table49[[#This Row],[ITEM CODE]],Table2[[Item Code]:[Sub Category]],7,0),"")</f>
        <v/>
      </c>
      <c r="Y5156" s="68" t="str">
        <f>Table49[[#This Row],[PO Number]]&amp;COUNTIFS($E$5:E5156,E5156)</f>
        <v>0</v>
      </c>
    </row>
    <row r="5157" spans="1:25" ht="14.25" customHeight="1" x14ac:dyDescent="0.3">
      <c r="A5157" s="1" t="str">
        <f>IF(Table49[[#This Row],[ITEM NAME]]="","",ROW()-4)</f>
        <v/>
      </c>
      <c r="B5157" s="68"/>
      <c r="C5157" s="4" t="str">
        <f>IFERROR(VLOOKUP(B5157,Table14[],3,0),"")</f>
        <v/>
      </c>
      <c r="D5157" s="4" t="str">
        <f>IFERROR(VLOOKUP(B5157,Table14[],2,0),"")</f>
        <v/>
      </c>
      <c r="E5157" s="4"/>
      <c r="H5157" s="41" t="str">
        <f>IFERROR(VLOOKUP(Table49[[#This Row],[ITEM CODE]],Table2[[Item Code]:[Master Name]],2,0),"")</f>
        <v/>
      </c>
      <c r="I5157" s="41"/>
      <c r="J5157" s="65" t="str">
        <f>IFERROR(VLOOKUP(Table49[[#This Row],[ITEM CODE]],Table2[[Item Code]:[Master Name]],3,0),"")</f>
        <v/>
      </c>
      <c r="K5157" s="1" t="str">
        <f>IFERROR(VLOOKUP(Table49[[#This Row],[ITEM CODE]],Table2[[Item Code]:[Master Name]],9,0),"")</f>
        <v/>
      </c>
      <c r="L5157" s="1" t="str">
        <f>IFERROR(VLOOKUP(Table49[[#This Row],[ITEM CODE]],Table2[[Item Code]:[Master Name]],8,0),"")</f>
        <v/>
      </c>
      <c r="M5157" s="41"/>
      <c r="N5157" s="66">
        <f>IFERROR(VLOOKUP(Table49[[#This Row],[ITEM CODE]],Table2[[#All],[Item Code]:[Unit Cost]],10,0),0)</f>
        <v>0</v>
      </c>
      <c r="O5157" s="134">
        <f>IFERROR(VLOOKUP(Table49[[#This Row],[ITEM CODE]],Table2[[#All],[Item Code]:[Unit Cost]],10,0),0)</f>
        <v>0</v>
      </c>
      <c r="P5157" s="56"/>
      <c r="Q5157" s="58"/>
      <c r="R5157" s="58">
        <f>Table49[[#This Row],[QUANTITY]]*Table49[[#This Row],[INV Prices]]</f>
        <v>0</v>
      </c>
      <c r="S5157" s="67"/>
      <c r="V5157" s="41"/>
      <c r="W5157" s="4" t="str">
        <f>IFERROR(VLOOKUP(Table49[[#This Row],[ITEM CODE]],Table2[[Item Code]:[Category ]],6,0),"")</f>
        <v/>
      </c>
      <c r="X5157" s="1" t="str">
        <f>IFERROR(VLOOKUP(Table49[[#This Row],[ITEM CODE]],Table2[[Item Code]:[Sub Category]],7,0),"")</f>
        <v/>
      </c>
      <c r="Y5157" s="68" t="str">
        <f>Table49[[#This Row],[PO Number]]&amp;COUNTIFS($E$5:E5157,E5157)</f>
        <v>0</v>
      </c>
    </row>
    <row r="5158" spans="1:25" ht="14.25" customHeight="1" x14ac:dyDescent="0.3">
      <c r="A5158" s="1" t="str">
        <f>IF(Table49[[#This Row],[ITEM NAME]]="","",ROW()-4)</f>
        <v/>
      </c>
      <c r="B5158" s="68"/>
      <c r="C5158" s="4" t="str">
        <f>IFERROR(VLOOKUP(B5158,Table14[],3,0),"")</f>
        <v/>
      </c>
      <c r="D5158" s="4" t="str">
        <f>IFERROR(VLOOKUP(B5158,Table14[],2,0),"")</f>
        <v/>
      </c>
      <c r="E5158" s="4"/>
      <c r="H5158" s="41" t="str">
        <f>IFERROR(VLOOKUP(Table49[[#This Row],[ITEM CODE]],Table2[[Item Code]:[Master Name]],2,0),"")</f>
        <v/>
      </c>
      <c r="I5158" s="41"/>
      <c r="J5158" s="65" t="str">
        <f>IFERROR(VLOOKUP(Table49[[#This Row],[ITEM CODE]],Table2[[Item Code]:[Master Name]],3,0),"")</f>
        <v/>
      </c>
      <c r="K5158" s="1" t="str">
        <f>IFERROR(VLOOKUP(Table49[[#This Row],[ITEM CODE]],Table2[[Item Code]:[Master Name]],9,0),"")</f>
        <v/>
      </c>
      <c r="L5158" s="1" t="str">
        <f>IFERROR(VLOOKUP(Table49[[#This Row],[ITEM CODE]],Table2[[Item Code]:[Master Name]],8,0),"")</f>
        <v/>
      </c>
      <c r="M5158" s="41"/>
      <c r="N5158" s="66">
        <f>IFERROR(VLOOKUP(Table49[[#This Row],[ITEM CODE]],Table2[[#All],[Item Code]:[Unit Cost]],10,0),0)</f>
        <v>0</v>
      </c>
      <c r="O5158" s="134">
        <f>IFERROR(VLOOKUP(Table49[[#This Row],[ITEM CODE]],Table2[[#All],[Item Code]:[Unit Cost]],10,0),0)</f>
        <v>0</v>
      </c>
      <c r="P5158" s="56"/>
      <c r="Q5158" s="58"/>
      <c r="R5158" s="58">
        <f>Table49[[#This Row],[QUANTITY]]*Table49[[#This Row],[INV Prices]]</f>
        <v>0</v>
      </c>
      <c r="S5158" s="67"/>
      <c r="V5158" s="41"/>
      <c r="W5158" s="4" t="str">
        <f>IFERROR(VLOOKUP(Table49[[#This Row],[ITEM CODE]],Table2[[Item Code]:[Category ]],6,0),"")</f>
        <v/>
      </c>
      <c r="X5158" s="1" t="str">
        <f>IFERROR(VLOOKUP(Table49[[#This Row],[ITEM CODE]],Table2[[Item Code]:[Sub Category]],7,0),"")</f>
        <v/>
      </c>
      <c r="Y5158" s="68" t="str">
        <f>Table49[[#This Row],[PO Number]]&amp;COUNTIFS($E$5:E5158,E5158)</f>
        <v>0</v>
      </c>
    </row>
    <row r="5159" spans="1:25" ht="14.25" customHeight="1" x14ac:dyDescent="0.3">
      <c r="A5159" s="1" t="str">
        <f>IF(Table49[[#This Row],[ITEM NAME]]="","",ROW()-4)</f>
        <v/>
      </c>
      <c r="B5159" s="68"/>
      <c r="C5159" s="4" t="str">
        <f>IFERROR(VLOOKUP(B5159,Table14[],3,0),"")</f>
        <v/>
      </c>
      <c r="D5159" s="4" t="str">
        <f>IFERROR(VLOOKUP(B5159,Table14[],2,0),"")</f>
        <v/>
      </c>
      <c r="E5159" s="4"/>
      <c r="H5159" s="41" t="str">
        <f>IFERROR(VLOOKUP(Table49[[#This Row],[ITEM CODE]],Table2[[Item Code]:[Master Name]],2,0),"")</f>
        <v/>
      </c>
      <c r="I5159" s="41"/>
      <c r="J5159" s="65" t="str">
        <f>IFERROR(VLOOKUP(Table49[[#This Row],[ITEM CODE]],Table2[[Item Code]:[Master Name]],3,0),"")</f>
        <v/>
      </c>
      <c r="K5159" s="1" t="str">
        <f>IFERROR(VLOOKUP(Table49[[#This Row],[ITEM CODE]],Table2[[Item Code]:[Master Name]],9,0),"")</f>
        <v/>
      </c>
      <c r="L5159" s="1" t="str">
        <f>IFERROR(VLOOKUP(Table49[[#This Row],[ITEM CODE]],Table2[[Item Code]:[Master Name]],8,0),"")</f>
        <v/>
      </c>
      <c r="M5159" s="41"/>
      <c r="N5159" s="66">
        <f>IFERROR(VLOOKUP(Table49[[#This Row],[ITEM CODE]],Table2[[#All],[Item Code]:[Unit Cost]],10,0),0)</f>
        <v>0</v>
      </c>
      <c r="O5159" s="134">
        <f>IFERROR(VLOOKUP(Table49[[#This Row],[ITEM CODE]],Table2[[#All],[Item Code]:[Unit Cost]],10,0),0)</f>
        <v>0</v>
      </c>
      <c r="P5159" s="56"/>
      <c r="Q5159" s="58"/>
      <c r="R5159" s="58">
        <f>Table49[[#This Row],[QUANTITY]]*Table49[[#This Row],[INV Prices]]</f>
        <v>0</v>
      </c>
      <c r="S5159" s="67"/>
      <c r="V5159" s="41"/>
      <c r="W5159" s="4" t="str">
        <f>IFERROR(VLOOKUP(Table49[[#This Row],[ITEM CODE]],Table2[[Item Code]:[Category ]],6,0),"")</f>
        <v/>
      </c>
      <c r="X5159" s="1" t="str">
        <f>IFERROR(VLOOKUP(Table49[[#This Row],[ITEM CODE]],Table2[[Item Code]:[Sub Category]],7,0),"")</f>
        <v/>
      </c>
      <c r="Y5159" s="68" t="str">
        <f>Table49[[#This Row],[PO Number]]&amp;COUNTIFS($E$5:E5159,E5159)</f>
        <v>0</v>
      </c>
    </row>
    <row r="5160" spans="1:25" ht="14.25" customHeight="1" x14ac:dyDescent="0.3">
      <c r="A5160" s="1" t="str">
        <f>IF(Table49[[#This Row],[ITEM NAME]]="","",ROW()-4)</f>
        <v/>
      </c>
      <c r="B5160" s="68"/>
      <c r="C5160" s="4" t="str">
        <f>IFERROR(VLOOKUP(B5160,Table14[],3,0),"")</f>
        <v/>
      </c>
      <c r="D5160" s="4" t="str">
        <f>IFERROR(VLOOKUP(B5160,Table14[],2,0),"")</f>
        <v/>
      </c>
      <c r="E5160" s="4"/>
      <c r="H5160" s="41" t="str">
        <f>IFERROR(VLOOKUP(Table49[[#This Row],[ITEM CODE]],Table2[[Item Code]:[Master Name]],2,0),"")</f>
        <v/>
      </c>
      <c r="I5160" s="41"/>
      <c r="J5160" s="65" t="str">
        <f>IFERROR(VLOOKUP(Table49[[#This Row],[ITEM CODE]],Table2[[Item Code]:[Master Name]],3,0),"")</f>
        <v/>
      </c>
      <c r="K5160" s="1" t="str">
        <f>IFERROR(VLOOKUP(Table49[[#This Row],[ITEM CODE]],Table2[[Item Code]:[Master Name]],9,0),"")</f>
        <v/>
      </c>
      <c r="L5160" s="1" t="str">
        <f>IFERROR(VLOOKUP(Table49[[#This Row],[ITEM CODE]],Table2[[Item Code]:[Master Name]],8,0),"")</f>
        <v/>
      </c>
      <c r="M5160" s="41"/>
      <c r="N5160" s="66">
        <f>IFERROR(VLOOKUP(Table49[[#This Row],[ITEM CODE]],Table2[[#All],[Item Code]:[Unit Cost]],10,0),0)</f>
        <v>0</v>
      </c>
      <c r="O5160" s="134">
        <f>IFERROR(VLOOKUP(Table49[[#This Row],[ITEM CODE]],Table2[[#All],[Item Code]:[Unit Cost]],10,0),0)</f>
        <v>0</v>
      </c>
      <c r="P5160" s="56"/>
      <c r="Q5160" s="58"/>
      <c r="R5160" s="58">
        <f>Table49[[#This Row],[QUANTITY]]*Table49[[#This Row],[INV Prices]]</f>
        <v>0</v>
      </c>
      <c r="S5160" s="67"/>
      <c r="V5160" s="41"/>
      <c r="W5160" s="4" t="str">
        <f>IFERROR(VLOOKUP(Table49[[#This Row],[ITEM CODE]],Table2[[Item Code]:[Category ]],6,0),"")</f>
        <v/>
      </c>
      <c r="X5160" s="1" t="str">
        <f>IFERROR(VLOOKUP(Table49[[#This Row],[ITEM CODE]],Table2[[Item Code]:[Sub Category]],7,0),"")</f>
        <v/>
      </c>
      <c r="Y5160" s="68" t="str">
        <f>Table49[[#This Row],[PO Number]]&amp;COUNTIFS($E$5:E5160,E5160)</f>
        <v>0</v>
      </c>
    </row>
    <row r="5161" spans="1:25" ht="14.25" customHeight="1" x14ac:dyDescent="0.3">
      <c r="A5161" s="1" t="str">
        <f>IF(Table49[[#This Row],[ITEM NAME]]="","",ROW()-4)</f>
        <v/>
      </c>
      <c r="B5161" s="68"/>
      <c r="C5161" s="4" t="str">
        <f>IFERROR(VLOOKUP(B5161,Table14[],3,0),"")</f>
        <v/>
      </c>
      <c r="D5161" s="4" t="str">
        <f>IFERROR(VLOOKUP(B5161,Table14[],2,0),"")</f>
        <v/>
      </c>
      <c r="E5161" s="4"/>
      <c r="H5161" s="41" t="str">
        <f>IFERROR(VLOOKUP(Table49[[#This Row],[ITEM CODE]],Table2[[Item Code]:[Master Name]],2,0),"")</f>
        <v/>
      </c>
      <c r="I5161" s="41"/>
      <c r="J5161" s="65" t="str">
        <f>IFERROR(VLOOKUP(Table49[[#This Row],[ITEM CODE]],Table2[[Item Code]:[Master Name]],3,0),"")</f>
        <v/>
      </c>
      <c r="K5161" s="1" t="str">
        <f>IFERROR(VLOOKUP(Table49[[#This Row],[ITEM CODE]],Table2[[Item Code]:[Master Name]],9,0),"")</f>
        <v/>
      </c>
      <c r="L5161" s="1" t="str">
        <f>IFERROR(VLOOKUP(Table49[[#This Row],[ITEM CODE]],Table2[[Item Code]:[Master Name]],8,0),"")</f>
        <v/>
      </c>
      <c r="M5161" s="41"/>
      <c r="N5161" s="66">
        <f>IFERROR(VLOOKUP(Table49[[#This Row],[ITEM CODE]],Table2[[#All],[Item Code]:[Unit Cost]],10,0),0)</f>
        <v>0</v>
      </c>
      <c r="O5161" s="134">
        <f>IFERROR(VLOOKUP(Table49[[#This Row],[ITEM CODE]],Table2[[#All],[Item Code]:[Unit Cost]],10,0),0)</f>
        <v>0</v>
      </c>
      <c r="P5161" s="56"/>
      <c r="Q5161" s="58"/>
      <c r="R5161" s="58">
        <f>Table49[[#This Row],[QUANTITY]]*Table49[[#This Row],[INV Prices]]</f>
        <v>0</v>
      </c>
      <c r="S5161" s="67"/>
      <c r="V5161" s="41"/>
      <c r="W5161" s="4" t="str">
        <f>IFERROR(VLOOKUP(Table49[[#This Row],[ITEM CODE]],Table2[[Item Code]:[Category ]],6,0),"")</f>
        <v/>
      </c>
      <c r="X5161" s="1" t="str">
        <f>IFERROR(VLOOKUP(Table49[[#This Row],[ITEM CODE]],Table2[[Item Code]:[Sub Category]],7,0),"")</f>
        <v/>
      </c>
      <c r="Y5161" s="68" t="str">
        <f>Table49[[#This Row],[PO Number]]&amp;COUNTIFS($E$5:E5161,E5161)</f>
        <v>0</v>
      </c>
    </row>
    <row r="5162" spans="1:25" ht="14.25" customHeight="1" x14ac:dyDescent="0.3">
      <c r="A5162" s="1" t="str">
        <f>IF(Table49[[#This Row],[ITEM NAME]]="","",ROW()-4)</f>
        <v/>
      </c>
      <c r="B5162" s="68"/>
      <c r="C5162" s="4" t="str">
        <f>IFERROR(VLOOKUP(B5162,Table14[],3,0),"")</f>
        <v/>
      </c>
      <c r="D5162" s="4" t="str">
        <f>IFERROR(VLOOKUP(B5162,Table14[],2,0),"")</f>
        <v/>
      </c>
      <c r="E5162" s="4"/>
      <c r="H5162" s="41" t="str">
        <f>IFERROR(VLOOKUP(Table49[[#This Row],[ITEM CODE]],Table2[[Item Code]:[Master Name]],2,0),"")</f>
        <v/>
      </c>
      <c r="I5162" s="41"/>
      <c r="J5162" s="65" t="str">
        <f>IFERROR(VLOOKUP(Table49[[#This Row],[ITEM CODE]],Table2[[Item Code]:[Master Name]],3,0),"")</f>
        <v/>
      </c>
      <c r="K5162" s="1" t="str">
        <f>IFERROR(VLOOKUP(Table49[[#This Row],[ITEM CODE]],Table2[[Item Code]:[Master Name]],9,0),"")</f>
        <v/>
      </c>
      <c r="L5162" s="1" t="str">
        <f>IFERROR(VLOOKUP(Table49[[#This Row],[ITEM CODE]],Table2[[Item Code]:[Master Name]],8,0),"")</f>
        <v/>
      </c>
      <c r="M5162" s="41"/>
      <c r="N5162" s="66">
        <f>IFERROR(VLOOKUP(Table49[[#This Row],[ITEM CODE]],Table2[[#All],[Item Code]:[Unit Cost]],10,0),0)</f>
        <v>0</v>
      </c>
      <c r="O5162" s="134">
        <f>IFERROR(VLOOKUP(Table49[[#This Row],[ITEM CODE]],Table2[[#All],[Item Code]:[Unit Cost]],10,0),0)</f>
        <v>0</v>
      </c>
      <c r="P5162" s="56"/>
      <c r="Q5162" s="58"/>
      <c r="R5162" s="58">
        <f>Table49[[#This Row],[QUANTITY]]*Table49[[#This Row],[INV Prices]]</f>
        <v>0</v>
      </c>
      <c r="S5162" s="67"/>
      <c r="V5162" s="41"/>
      <c r="W5162" s="4" t="str">
        <f>IFERROR(VLOOKUP(Table49[[#This Row],[ITEM CODE]],Table2[[Item Code]:[Category ]],6,0),"")</f>
        <v/>
      </c>
      <c r="X5162" s="1" t="str">
        <f>IFERROR(VLOOKUP(Table49[[#This Row],[ITEM CODE]],Table2[[Item Code]:[Sub Category]],7,0),"")</f>
        <v/>
      </c>
      <c r="Y5162" s="68" t="str">
        <f>Table49[[#This Row],[PO Number]]&amp;COUNTIFS($E$5:E5162,E5162)</f>
        <v>0</v>
      </c>
    </row>
    <row r="5163" spans="1:25" ht="14.25" customHeight="1" x14ac:dyDescent="0.3">
      <c r="A5163" s="1" t="str">
        <f>IF(Table49[[#This Row],[ITEM NAME]]="","",ROW()-4)</f>
        <v/>
      </c>
      <c r="B5163" s="68"/>
      <c r="C5163" s="4" t="str">
        <f>IFERROR(VLOOKUP(B5163,Table14[],3,0),"")</f>
        <v/>
      </c>
      <c r="D5163" s="4" t="str">
        <f>IFERROR(VLOOKUP(B5163,Table14[],2,0),"")</f>
        <v/>
      </c>
      <c r="E5163" s="4"/>
      <c r="H5163" s="41" t="str">
        <f>IFERROR(VLOOKUP(Table49[[#This Row],[ITEM CODE]],Table2[[Item Code]:[Master Name]],2,0),"")</f>
        <v/>
      </c>
      <c r="I5163" s="41"/>
      <c r="J5163" s="65" t="str">
        <f>IFERROR(VLOOKUP(Table49[[#This Row],[ITEM CODE]],Table2[[Item Code]:[Master Name]],3,0),"")</f>
        <v/>
      </c>
      <c r="K5163" s="1" t="str">
        <f>IFERROR(VLOOKUP(Table49[[#This Row],[ITEM CODE]],Table2[[Item Code]:[Master Name]],9,0),"")</f>
        <v/>
      </c>
      <c r="L5163" s="1" t="str">
        <f>IFERROR(VLOOKUP(Table49[[#This Row],[ITEM CODE]],Table2[[Item Code]:[Master Name]],8,0),"")</f>
        <v/>
      </c>
      <c r="M5163" s="41"/>
      <c r="N5163" s="66">
        <f>IFERROR(VLOOKUP(Table49[[#This Row],[ITEM CODE]],Table2[[#All],[Item Code]:[Unit Cost]],10,0),0)</f>
        <v>0</v>
      </c>
      <c r="O5163" s="134">
        <f>IFERROR(VLOOKUP(Table49[[#This Row],[ITEM CODE]],Table2[[#All],[Item Code]:[Unit Cost]],10,0),0)</f>
        <v>0</v>
      </c>
      <c r="P5163" s="56"/>
      <c r="Q5163" s="58"/>
      <c r="R5163" s="58">
        <f>Table49[[#This Row],[QUANTITY]]*Table49[[#This Row],[INV Prices]]</f>
        <v>0</v>
      </c>
      <c r="S5163" s="67"/>
      <c r="V5163" s="41"/>
      <c r="W5163" s="4" t="str">
        <f>IFERROR(VLOOKUP(Table49[[#This Row],[ITEM CODE]],Table2[[Item Code]:[Category ]],6,0),"")</f>
        <v/>
      </c>
      <c r="X5163" s="1" t="str">
        <f>IFERROR(VLOOKUP(Table49[[#This Row],[ITEM CODE]],Table2[[Item Code]:[Sub Category]],7,0),"")</f>
        <v/>
      </c>
      <c r="Y5163" s="68" t="str">
        <f>Table49[[#This Row],[PO Number]]&amp;COUNTIFS($E$5:E5163,E5163)</f>
        <v>0</v>
      </c>
    </row>
    <row r="5164" spans="1:25" ht="14.25" customHeight="1" x14ac:dyDescent="0.3">
      <c r="A5164" s="1" t="str">
        <f>IF(Table49[[#This Row],[ITEM NAME]]="","",ROW()-4)</f>
        <v/>
      </c>
      <c r="B5164" s="68"/>
      <c r="C5164" s="4" t="str">
        <f>IFERROR(VLOOKUP(B5164,Table14[],3,0),"")</f>
        <v/>
      </c>
      <c r="D5164" s="4" t="str">
        <f>IFERROR(VLOOKUP(B5164,Table14[],2,0),"")</f>
        <v/>
      </c>
      <c r="E5164" s="4"/>
      <c r="H5164" s="41" t="str">
        <f>IFERROR(VLOOKUP(Table49[[#This Row],[ITEM CODE]],Table2[[Item Code]:[Master Name]],2,0),"")</f>
        <v/>
      </c>
      <c r="I5164" s="41"/>
      <c r="J5164" s="65" t="str">
        <f>IFERROR(VLOOKUP(Table49[[#This Row],[ITEM CODE]],Table2[[Item Code]:[Master Name]],3,0),"")</f>
        <v/>
      </c>
      <c r="K5164" s="1" t="str">
        <f>IFERROR(VLOOKUP(Table49[[#This Row],[ITEM CODE]],Table2[[Item Code]:[Master Name]],9,0),"")</f>
        <v/>
      </c>
      <c r="L5164" s="1" t="str">
        <f>IFERROR(VLOOKUP(Table49[[#This Row],[ITEM CODE]],Table2[[Item Code]:[Master Name]],8,0),"")</f>
        <v/>
      </c>
      <c r="M5164" s="41"/>
      <c r="N5164" s="66">
        <f>IFERROR(VLOOKUP(Table49[[#This Row],[ITEM CODE]],Table2[[#All],[Item Code]:[Unit Cost]],10,0),0)</f>
        <v>0</v>
      </c>
      <c r="O5164" s="134">
        <f>IFERROR(VLOOKUP(Table49[[#This Row],[ITEM CODE]],Table2[[#All],[Item Code]:[Unit Cost]],10,0),0)</f>
        <v>0</v>
      </c>
      <c r="P5164" s="56"/>
      <c r="Q5164" s="58"/>
      <c r="R5164" s="58">
        <f>Table49[[#This Row],[QUANTITY]]*Table49[[#This Row],[INV Prices]]</f>
        <v>0</v>
      </c>
      <c r="S5164" s="67"/>
      <c r="V5164" s="41"/>
      <c r="W5164" s="4" t="str">
        <f>IFERROR(VLOOKUP(Table49[[#This Row],[ITEM CODE]],Table2[[Item Code]:[Category ]],6,0),"")</f>
        <v/>
      </c>
      <c r="X5164" s="1" t="str">
        <f>IFERROR(VLOOKUP(Table49[[#This Row],[ITEM CODE]],Table2[[Item Code]:[Sub Category]],7,0),"")</f>
        <v/>
      </c>
      <c r="Y5164" s="68" t="str">
        <f>Table49[[#This Row],[PO Number]]&amp;COUNTIFS($E$5:E5164,E5164)</f>
        <v>0</v>
      </c>
    </row>
    <row r="5165" spans="1:25" ht="14.25" customHeight="1" x14ac:dyDescent="0.3">
      <c r="A5165" s="1" t="str">
        <f>IF(Table49[[#This Row],[ITEM NAME]]="","",ROW()-4)</f>
        <v/>
      </c>
      <c r="B5165" s="68"/>
      <c r="C5165" s="4" t="str">
        <f>IFERROR(VLOOKUP(B5165,Table14[],3,0),"")</f>
        <v/>
      </c>
      <c r="D5165" s="4" t="str">
        <f>IFERROR(VLOOKUP(B5165,Table14[],2,0),"")</f>
        <v/>
      </c>
      <c r="E5165" s="4"/>
      <c r="H5165" s="41" t="str">
        <f>IFERROR(VLOOKUP(Table49[[#This Row],[ITEM CODE]],Table2[[Item Code]:[Master Name]],2,0),"")</f>
        <v/>
      </c>
      <c r="I5165" s="41"/>
      <c r="J5165" s="65" t="str">
        <f>IFERROR(VLOOKUP(Table49[[#This Row],[ITEM CODE]],Table2[[Item Code]:[Master Name]],3,0),"")</f>
        <v/>
      </c>
      <c r="K5165" s="1" t="str">
        <f>IFERROR(VLOOKUP(Table49[[#This Row],[ITEM CODE]],Table2[[Item Code]:[Master Name]],9,0),"")</f>
        <v/>
      </c>
      <c r="L5165" s="1" t="str">
        <f>IFERROR(VLOOKUP(Table49[[#This Row],[ITEM CODE]],Table2[[Item Code]:[Master Name]],8,0),"")</f>
        <v/>
      </c>
      <c r="M5165" s="41"/>
      <c r="N5165" s="66">
        <f>IFERROR(VLOOKUP(Table49[[#This Row],[ITEM CODE]],Table2[[#All],[Item Code]:[Unit Cost]],10,0),0)</f>
        <v>0</v>
      </c>
      <c r="O5165" s="134">
        <f>IFERROR(VLOOKUP(Table49[[#This Row],[ITEM CODE]],Table2[[#All],[Item Code]:[Unit Cost]],10,0),0)</f>
        <v>0</v>
      </c>
      <c r="P5165" s="56"/>
      <c r="Q5165" s="58"/>
      <c r="R5165" s="58">
        <f>Table49[[#This Row],[QUANTITY]]*Table49[[#This Row],[INV Prices]]</f>
        <v>0</v>
      </c>
      <c r="S5165" s="67"/>
      <c r="V5165" s="41"/>
      <c r="W5165" s="4" t="str">
        <f>IFERROR(VLOOKUP(Table49[[#This Row],[ITEM CODE]],Table2[[Item Code]:[Category ]],6,0),"")</f>
        <v/>
      </c>
      <c r="X5165" s="1" t="str">
        <f>IFERROR(VLOOKUP(Table49[[#This Row],[ITEM CODE]],Table2[[Item Code]:[Sub Category]],7,0),"")</f>
        <v/>
      </c>
      <c r="Y5165" s="68" t="str">
        <f>Table49[[#This Row],[PO Number]]&amp;COUNTIFS($E$5:E5165,E5165)</f>
        <v>0</v>
      </c>
    </row>
    <row r="5166" spans="1:25" ht="14.25" customHeight="1" x14ac:dyDescent="0.3">
      <c r="A5166" s="1" t="str">
        <f>IF(Table49[[#This Row],[ITEM NAME]]="","",ROW()-4)</f>
        <v/>
      </c>
      <c r="B5166" s="68"/>
      <c r="C5166" s="4" t="str">
        <f>IFERROR(VLOOKUP(B5166,Table14[],3,0),"")</f>
        <v/>
      </c>
      <c r="D5166" s="4" t="str">
        <f>IFERROR(VLOOKUP(B5166,Table14[],2,0),"")</f>
        <v/>
      </c>
      <c r="E5166" s="4"/>
      <c r="H5166" s="41" t="str">
        <f>IFERROR(VLOOKUP(Table49[[#This Row],[ITEM CODE]],Table2[[Item Code]:[Master Name]],2,0),"")</f>
        <v/>
      </c>
      <c r="I5166" s="41"/>
      <c r="J5166" s="65" t="str">
        <f>IFERROR(VLOOKUP(Table49[[#This Row],[ITEM CODE]],Table2[[Item Code]:[Master Name]],3,0),"")</f>
        <v/>
      </c>
      <c r="K5166" s="1" t="str">
        <f>IFERROR(VLOOKUP(Table49[[#This Row],[ITEM CODE]],Table2[[Item Code]:[Master Name]],9,0),"")</f>
        <v/>
      </c>
      <c r="L5166" s="1" t="str">
        <f>IFERROR(VLOOKUP(Table49[[#This Row],[ITEM CODE]],Table2[[Item Code]:[Master Name]],8,0),"")</f>
        <v/>
      </c>
      <c r="M5166" s="41"/>
      <c r="N5166" s="66">
        <f>IFERROR(VLOOKUP(Table49[[#This Row],[ITEM CODE]],Table2[[#All],[Item Code]:[Unit Cost]],10,0),0)</f>
        <v>0</v>
      </c>
      <c r="O5166" s="134">
        <f>IFERROR(VLOOKUP(Table49[[#This Row],[ITEM CODE]],Table2[[#All],[Item Code]:[Unit Cost]],10,0),0)</f>
        <v>0</v>
      </c>
      <c r="P5166" s="56"/>
      <c r="Q5166" s="58"/>
      <c r="R5166" s="58">
        <f>Table49[[#This Row],[QUANTITY]]*Table49[[#This Row],[INV Prices]]</f>
        <v>0</v>
      </c>
      <c r="S5166" s="67"/>
      <c r="V5166" s="41"/>
      <c r="W5166" s="4" t="str">
        <f>IFERROR(VLOOKUP(Table49[[#This Row],[ITEM CODE]],Table2[[Item Code]:[Category ]],6,0),"")</f>
        <v/>
      </c>
      <c r="X5166" s="1" t="str">
        <f>IFERROR(VLOOKUP(Table49[[#This Row],[ITEM CODE]],Table2[[Item Code]:[Sub Category]],7,0),"")</f>
        <v/>
      </c>
      <c r="Y5166" s="68" t="str">
        <f>Table49[[#This Row],[PO Number]]&amp;COUNTIFS($E$5:E5166,E5166)</f>
        <v>0</v>
      </c>
    </row>
    <row r="5167" spans="1:25" ht="14.25" customHeight="1" x14ac:dyDescent="0.3">
      <c r="A5167" s="1" t="str">
        <f>IF(Table49[[#This Row],[ITEM NAME]]="","",ROW()-4)</f>
        <v/>
      </c>
      <c r="B5167" s="68"/>
      <c r="C5167" s="4" t="str">
        <f>IFERROR(VLOOKUP(B5167,Table14[],3,0),"")</f>
        <v/>
      </c>
      <c r="D5167" s="4" t="str">
        <f>IFERROR(VLOOKUP(B5167,Table14[],2,0),"")</f>
        <v/>
      </c>
      <c r="E5167" s="4"/>
      <c r="H5167" s="41" t="str">
        <f>IFERROR(VLOOKUP(Table49[[#This Row],[ITEM CODE]],Table2[[Item Code]:[Master Name]],2,0),"")</f>
        <v/>
      </c>
      <c r="I5167" s="41"/>
      <c r="J5167" s="65" t="str">
        <f>IFERROR(VLOOKUP(Table49[[#This Row],[ITEM CODE]],Table2[[Item Code]:[Master Name]],3,0),"")</f>
        <v/>
      </c>
      <c r="K5167" s="1" t="str">
        <f>IFERROR(VLOOKUP(Table49[[#This Row],[ITEM CODE]],Table2[[Item Code]:[Master Name]],9,0),"")</f>
        <v/>
      </c>
      <c r="L5167" s="1" t="str">
        <f>IFERROR(VLOOKUP(Table49[[#This Row],[ITEM CODE]],Table2[[Item Code]:[Master Name]],8,0),"")</f>
        <v/>
      </c>
      <c r="M5167" s="41"/>
      <c r="N5167" s="66">
        <f>IFERROR(VLOOKUP(Table49[[#This Row],[ITEM CODE]],Table2[[#All],[Item Code]:[Unit Cost]],10,0),0)</f>
        <v>0</v>
      </c>
      <c r="O5167" s="134">
        <f>IFERROR(VLOOKUP(Table49[[#This Row],[ITEM CODE]],Table2[[#All],[Item Code]:[Unit Cost]],10,0),0)</f>
        <v>0</v>
      </c>
      <c r="P5167" s="56"/>
      <c r="Q5167" s="58"/>
      <c r="R5167" s="58">
        <f>Table49[[#This Row],[QUANTITY]]*Table49[[#This Row],[INV Prices]]</f>
        <v>0</v>
      </c>
      <c r="S5167" s="67"/>
      <c r="V5167" s="41"/>
      <c r="W5167" s="4" t="str">
        <f>IFERROR(VLOOKUP(Table49[[#This Row],[ITEM CODE]],Table2[[Item Code]:[Category ]],6,0),"")</f>
        <v/>
      </c>
      <c r="X5167" s="1" t="str">
        <f>IFERROR(VLOOKUP(Table49[[#This Row],[ITEM CODE]],Table2[[Item Code]:[Sub Category]],7,0),"")</f>
        <v/>
      </c>
      <c r="Y5167" s="68" t="str">
        <f>Table49[[#This Row],[PO Number]]&amp;COUNTIFS($E$5:E5167,E5167)</f>
        <v>0</v>
      </c>
    </row>
    <row r="5168" spans="1:25" ht="14.25" customHeight="1" x14ac:dyDescent="0.3">
      <c r="A5168" s="1" t="str">
        <f>IF(Table49[[#This Row],[ITEM NAME]]="","",ROW()-4)</f>
        <v/>
      </c>
      <c r="B5168" s="68"/>
      <c r="C5168" s="4" t="str">
        <f>IFERROR(VLOOKUP(B5168,Table14[],3,0),"")</f>
        <v/>
      </c>
      <c r="D5168" s="4" t="str">
        <f>IFERROR(VLOOKUP(B5168,Table14[],2,0),"")</f>
        <v/>
      </c>
      <c r="E5168" s="4"/>
      <c r="H5168" s="41" t="str">
        <f>IFERROR(VLOOKUP(Table49[[#This Row],[ITEM CODE]],Table2[[Item Code]:[Master Name]],2,0),"")</f>
        <v/>
      </c>
      <c r="I5168" s="41"/>
      <c r="J5168" s="65" t="str">
        <f>IFERROR(VLOOKUP(Table49[[#This Row],[ITEM CODE]],Table2[[Item Code]:[Master Name]],3,0),"")</f>
        <v/>
      </c>
      <c r="K5168" s="1" t="str">
        <f>IFERROR(VLOOKUP(Table49[[#This Row],[ITEM CODE]],Table2[[Item Code]:[Master Name]],9,0),"")</f>
        <v/>
      </c>
      <c r="L5168" s="1" t="str">
        <f>IFERROR(VLOOKUP(Table49[[#This Row],[ITEM CODE]],Table2[[Item Code]:[Master Name]],8,0),"")</f>
        <v/>
      </c>
      <c r="M5168" s="41"/>
      <c r="N5168" s="66">
        <f>IFERROR(VLOOKUP(Table49[[#This Row],[ITEM CODE]],Table2[[#All],[Item Code]:[Unit Cost]],10,0),0)</f>
        <v>0</v>
      </c>
      <c r="O5168" s="134">
        <f>IFERROR(VLOOKUP(Table49[[#This Row],[ITEM CODE]],Table2[[#All],[Item Code]:[Unit Cost]],10,0),0)</f>
        <v>0</v>
      </c>
      <c r="P5168" s="56"/>
      <c r="Q5168" s="58"/>
      <c r="R5168" s="58">
        <f>Table49[[#This Row],[QUANTITY]]*Table49[[#This Row],[INV Prices]]</f>
        <v>0</v>
      </c>
      <c r="S5168" s="67"/>
      <c r="V5168" s="41"/>
      <c r="W5168" s="4" t="str">
        <f>IFERROR(VLOOKUP(Table49[[#This Row],[ITEM CODE]],Table2[[Item Code]:[Category ]],6,0),"")</f>
        <v/>
      </c>
      <c r="X5168" s="1" t="str">
        <f>IFERROR(VLOOKUP(Table49[[#This Row],[ITEM CODE]],Table2[[Item Code]:[Sub Category]],7,0),"")</f>
        <v/>
      </c>
      <c r="Y5168" s="68" t="str">
        <f>Table49[[#This Row],[PO Number]]&amp;COUNTIFS($E$5:E5168,E5168)</f>
        <v>0</v>
      </c>
    </row>
    <row r="5169" spans="1:25" ht="14.25" customHeight="1" x14ac:dyDescent="0.3">
      <c r="A5169" s="1" t="str">
        <f>IF(Table49[[#This Row],[ITEM NAME]]="","",ROW()-4)</f>
        <v/>
      </c>
      <c r="B5169" s="68"/>
      <c r="C5169" s="4" t="str">
        <f>IFERROR(VLOOKUP(B5169,Table14[],3,0),"")</f>
        <v/>
      </c>
      <c r="D5169" s="4" t="str">
        <f>IFERROR(VLOOKUP(B5169,Table14[],2,0),"")</f>
        <v/>
      </c>
      <c r="E5169" s="4"/>
      <c r="H5169" s="41" t="str">
        <f>IFERROR(VLOOKUP(Table49[[#This Row],[ITEM CODE]],Table2[[Item Code]:[Master Name]],2,0),"")</f>
        <v/>
      </c>
      <c r="I5169" s="41"/>
      <c r="J5169" s="65" t="str">
        <f>IFERROR(VLOOKUP(Table49[[#This Row],[ITEM CODE]],Table2[[Item Code]:[Master Name]],3,0),"")</f>
        <v/>
      </c>
      <c r="K5169" s="1" t="str">
        <f>IFERROR(VLOOKUP(Table49[[#This Row],[ITEM CODE]],Table2[[Item Code]:[Master Name]],9,0),"")</f>
        <v/>
      </c>
      <c r="L5169" s="1" t="str">
        <f>IFERROR(VLOOKUP(Table49[[#This Row],[ITEM CODE]],Table2[[Item Code]:[Master Name]],8,0),"")</f>
        <v/>
      </c>
      <c r="M5169" s="41"/>
      <c r="N5169" s="66">
        <f>IFERROR(VLOOKUP(Table49[[#This Row],[ITEM CODE]],Table2[[#All],[Item Code]:[Unit Cost]],10,0),0)</f>
        <v>0</v>
      </c>
      <c r="O5169" s="134">
        <f>IFERROR(VLOOKUP(Table49[[#This Row],[ITEM CODE]],Table2[[#All],[Item Code]:[Unit Cost]],10,0),0)</f>
        <v>0</v>
      </c>
      <c r="P5169" s="56"/>
      <c r="Q5169" s="58"/>
      <c r="R5169" s="58">
        <f>Table49[[#This Row],[QUANTITY]]*Table49[[#This Row],[INV Prices]]</f>
        <v>0</v>
      </c>
      <c r="S5169" s="67"/>
      <c r="V5169" s="41"/>
      <c r="W5169" s="4" t="str">
        <f>IFERROR(VLOOKUP(Table49[[#This Row],[ITEM CODE]],Table2[[Item Code]:[Category ]],6,0),"")</f>
        <v/>
      </c>
      <c r="X5169" s="1" t="str">
        <f>IFERROR(VLOOKUP(Table49[[#This Row],[ITEM CODE]],Table2[[Item Code]:[Sub Category]],7,0),"")</f>
        <v/>
      </c>
      <c r="Y5169" s="68" t="str">
        <f>Table49[[#This Row],[PO Number]]&amp;COUNTIFS($E$5:E5169,E5169)</f>
        <v>0</v>
      </c>
    </row>
    <row r="5170" spans="1:25" ht="14.25" customHeight="1" x14ac:dyDescent="0.3">
      <c r="A5170" s="1" t="str">
        <f>IF(Table49[[#This Row],[ITEM NAME]]="","",ROW()-4)</f>
        <v/>
      </c>
      <c r="B5170" s="68"/>
      <c r="C5170" s="4" t="str">
        <f>IFERROR(VLOOKUP(B5170,Table14[],3,0),"")</f>
        <v/>
      </c>
      <c r="D5170" s="4" t="str">
        <f>IFERROR(VLOOKUP(B5170,Table14[],2,0),"")</f>
        <v/>
      </c>
      <c r="E5170" s="4"/>
      <c r="H5170" s="41" t="str">
        <f>IFERROR(VLOOKUP(Table49[[#This Row],[ITEM CODE]],Table2[[Item Code]:[Master Name]],2,0),"")</f>
        <v/>
      </c>
      <c r="I5170" s="41"/>
      <c r="J5170" s="65" t="str">
        <f>IFERROR(VLOOKUP(Table49[[#This Row],[ITEM CODE]],Table2[[Item Code]:[Master Name]],3,0),"")</f>
        <v/>
      </c>
      <c r="K5170" s="1" t="str">
        <f>IFERROR(VLOOKUP(Table49[[#This Row],[ITEM CODE]],Table2[[Item Code]:[Master Name]],9,0),"")</f>
        <v/>
      </c>
      <c r="L5170" s="1" t="str">
        <f>IFERROR(VLOOKUP(Table49[[#This Row],[ITEM CODE]],Table2[[Item Code]:[Master Name]],8,0),"")</f>
        <v/>
      </c>
      <c r="M5170" s="41"/>
      <c r="N5170" s="66">
        <f>IFERROR(VLOOKUP(Table49[[#This Row],[ITEM CODE]],Table2[[#All],[Item Code]:[Unit Cost]],10,0),0)</f>
        <v>0</v>
      </c>
      <c r="O5170" s="134">
        <f>IFERROR(VLOOKUP(Table49[[#This Row],[ITEM CODE]],Table2[[#All],[Item Code]:[Unit Cost]],10,0),0)</f>
        <v>0</v>
      </c>
      <c r="P5170" s="56"/>
      <c r="Q5170" s="58"/>
      <c r="R5170" s="58">
        <f>Table49[[#This Row],[QUANTITY]]*Table49[[#This Row],[INV Prices]]</f>
        <v>0</v>
      </c>
      <c r="S5170" s="67"/>
      <c r="V5170" s="41"/>
      <c r="W5170" s="4" t="str">
        <f>IFERROR(VLOOKUP(Table49[[#This Row],[ITEM CODE]],Table2[[Item Code]:[Category ]],6,0),"")</f>
        <v/>
      </c>
      <c r="X5170" s="1" t="str">
        <f>IFERROR(VLOOKUP(Table49[[#This Row],[ITEM CODE]],Table2[[Item Code]:[Sub Category]],7,0),"")</f>
        <v/>
      </c>
      <c r="Y5170" s="68" t="str">
        <f>Table49[[#This Row],[PO Number]]&amp;COUNTIFS($E$5:E5170,E5170)</f>
        <v>0</v>
      </c>
    </row>
    <row r="5171" spans="1:25" ht="14.25" customHeight="1" x14ac:dyDescent="0.3">
      <c r="A5171" s="1" t="str">
        <f>IF(Table49[[#This Row],[ITEM NAME]]="","",ROW()-4)</f>
        <v/>
      </c>
      <c r="B5171" s="68"/>
      <c r="C5171" s="4" t="str">
        <f>IFERROR(VLOOKUP(B5171,Table14[],3,0),"")</f>
        <v/>
      </c>
      <c r="D5171" s="4" t="str">
        <f>IFERROR(VLOOKUP(B5171,Table14[],2,0),"")</f>
        <v/>
      </c>
      <c r="E5171" s="4"/>
      <c r="H5171" s="41" t="str">
        <f>IFERROR(VLOOKUP(Table49[[#This Row],[ITEM CODE]],Table2[[Item Code]:[Master Name]],2,0),"")</f>
        <v/>
      </c>
      <c r="I5171" s="41"/>
      <c r="J5171" s="65" t="str">
        <f>IFERROR(VLOOKUP(Table49[[#This Row],[ITEM CODE]],Table2[[Item Code]:[Master Name]],3,0),"")</f>
        <v/>
      </c>
      <c r="K5171" s="1" t="str">
        <f>IFERROR(VLOOKUP(Table49[[#This Row],[ITEM CODE]],Table2[[Item Code]:[Master Name]],9,0),"")</f>
        <v/>
      </c>
      <c r="L5171" s="1" t="str">
        <f>IFERROR(VLOOKUP(Table49[[#This Row],[ITEM CODE]],Table2[[Item Code]:[Master Name]],8,0),"")</f>
        <v/>
      </c>
      <c r="M5171" s="41"/>
      <c r="N5171" s="66">
        <f>IFERROR(VLOOKUP(Table49[[#This Row],[ITEM CODE]],Table2[[#All],[Item Code]:[Unit Cost]],10,0),0)</f>
        <v>0</v>
      </c>
      <c r="O5171" s="134">
        <f>IFERROR(VLOOKUP(Table49[[#This Row],[ITEM CODE]],Table2[[#All],[Item Code]:[Unit Cost]],10,0),0)</f>
        <v>0</v>
      </c>
      <c r="P5171" s="56"/>
      <c r="Q5171" s="58"/>
      <c r="R5171" s="58">
        <f>Table49[[#This Row],[QUANTITY]]*Table49[[#This Row],[INV Prices]]</f>
        <v>0</v>
      </c>
      <c r="S5171" s="67"/>
      <c r="V5171" s="41"/>
      <c r="W5171" s="4" t="str">
        <f>IFERROR(VLOOKUP(Table49[[#This Row],[ITEM CODE]],Table2[[Item Code]:[Category ]],6,0),"")</f>
        <v/>
      </c>
      <c r="X5171" s="1" t="str">
        <f>IFERROR(VLOOKUP(Table49[[#This Row],[ITEM CODE]],Table2[[Item Code]:[Sub Category]],7,0),"")</f>
        <v/>
      </c>
      <c r="Y5171" s="68" t="str">
        <f>Table49[[#This Row],[PO Number]]&amp;COUNTIFS($E$5:E5171,E5171)</f>
        <v>0</v>
      </c>
    </row>
    <row r="5172" spans="1:25" ht="14.25" customHeight="1" x14ac:dyDescent="0.3">
      <c r="A5172" s="1" t="str">
        <f>IF(Table49[[#This Row],[ITEM NAME]]="","",ROW()-4)</f>
        <v/>
      </c>
      <c r="B5172" s="68"/>
      <c r="C5172" s="4" t="str">
        <f>IFERROR(VLOOKUP(B5172,Table14[],3,0),"")</f>
        <v/>
      </c>
      <c r="D5172" s="4" t="str">
        <f>IFERROR(VLOOKUP(B5172,Table14[],2,0),"")</f>
        <v/>
      </c>
      <c r="E5172" s="4"/>
      <c r="H5172" s="41" t="str">
        <f>IFERROR(VLOOKUP(Table49[[#This Row],[ITEM CODE]],Table2[[Item Code]:[Master Name]],2,0),"")</f>
        <v/>
      </c>
      <c r="I5172" s="41"/>
      <c r="J5172" s="65" t="str">
        <f>IFERROR(VLOOKUP(Table49[[#This Row],[ITEM CODE]],Table2[[Item Code]:[Master Name]],3,0),"")</f>
        <v/>
      </c>
      <c r="K5172" s="1" t="str">
        <f>IFERROR(VLOOKUP(Table49[[#This Row],[ITEM CODE]],Table2[[Item Code]:[Master Name]],9,0),"")</f>
        <v/>
      </c>
      <c r="L5172" s="1" t="str">
        <f>IFERROR(VLOOKUP(Table49[[#This Row],[ITEM CODE]],Table2[[Item Code]:[Master Name]],8,0),"")</f>
        <v/>
      </c>
      <c r="M5172" s="41"/>
      <c r="N5172" s="66">
        <f>IFERROR(VLOOKUP(Table49[[#This Row],[ITEM CODE]],Table2[[#All],[Item Code]:[Unit Cost]],10,0),0)</f>
        <v>0</v>
      </c>
      <c r="O5172" s="134">
        <f>IFERROR(VLOOKUP(Table49[[#This Row],[ITEM CODE]],Table2[[#All],[Item Code]:[Unit Cost]],10,0),0)</f>
        <v>0</v>
      </c>
      <c r="P5172" s="56"/>
      <c r="Q5172" s="58"/>
      <c r="R5172" s="58">
        <f>Table49[[#This Row],[QUANTITY]]*Table49[[#This Row],[INV Prices]]</f>
        <v>0</v>
      </c>
      <c r="S5172" s="67"/>
      <c r="V5172" s="41"/>
      <c r="W5172" s="4" t="str">
        <f>IFERROR(VLOOKUP(Table49[[#This Row],[ITEM CODE]],Table2[[Item Code]:[Category ]],6,0),"")</f>
        <v/>
      </c>
      <c r="X5172" s="1" t="str">
        <f>IFERROR(VLOOKUP(Table49[[#This Row],[ITEM CODE]],Table2[[Item Code]:[Sub Category]],7,0),"")</f>
        <v/>
      </c>
      <c r="Y5172" s="68" t="str">
        <f>Table49[[#This Row],[PO Number]]&amp;COUNTIFS($E$5:E5172,E5172)</f>
        <v>0</v>
      </c>
    </row>
    <row r="5173" spans="1:25" ht="14.25" customHeight="1" x14ac:dyDescent="0.3">
      <c r="A5173" s="1" t="str">
        <f>IF(Table49[[#This Row],[ITEM NAME]]="","",ROW()-4)</f>
        <v/>
      </c>
      <c r="B5173" s="68"/>
      <c r="C5173" s="4" t="str">
        <f>IFERROR(VLOOKUP(B5173,Table14[],3,0),"")</f>
        <v/>
      </c>
      <c r="D5173" s="4" t="str">
        <f>IFERROR(VLOOKUP(B5173,Table14[],2,0),"")</f>
        <v/>
      </c>
      <c r="E5173" s="4"/>
      <c r="H5173" s="41" t="str">
        <f>IFERROR(VLOOKUP(Table49[[#This Row],[ITEM CODE]],Table2[[Item Code]:[Master Name]],2,0),"")</f>
        <v/>
      </c>
      <c r="I5173" s="41"/>
      <c r="J5173" s="65" t="str">
        <f>IFERROR(VLOOKUP(Table49[[#This Row],[ITEM CODE]],Table2[[Item Code]:[Master Name]],3,0),"")</f>
        <v/>
      </c>
      <c r="K5173" s="1" t="str">
        <f>IFERROR(VLOOKUP(Table49[[#This Row],[ITEM CODE]],Table2[[Item Code]:[Master Name]],9,0),"")</f>
        <v/>
      </c>
      <c r="L5173" s="1" t="str">
        <f>IFERROR(VLOOKUP(Table49[[#This Row],[ITEM CODE]],Table2[[Item Code]:[Master Name]],8,0),"")</f>
        <v/>
      </c>
      <c r="M5173" s="41"/>
      <c r="N5173" s="66">
        <f>IFERROR(VLOOKUP(Table49[[#This Row],[ITEM CODE]],Table2[[#All],[Item Code]:[Unit Cost]],10,0),0)</f>
        <v>0</v>
      </c>
      <c r="O5173" s="134">
        <f>IFERROR(VLOOKUP(Table49[[#This Row],[ITEM CODE]],Table2[[#All],[Item Code]:[Unit Cost]],10,0),0)</f>
        <v>0</v>
      </c>
      <c r="P5173" s="56"/>
      <c r="Q5173" s="58"/>
      <c r="R5173" s="58">
        <f>Table49[[#This Row],[QUANTITY]]*Table49[[#This Row],[INV Prices]]</f>
        <v>0</v>
      </c>
      <c r="S5173" s="67"/>
      <c r="V5173" s="41"/>
      <c r="W5173" s="4" t="str">
        <f>IFERROR(VLOOKUP(Table49[[#This Row],[ITEM CODE]],Table2[[Item Code]:[Category ]],6,0),"")</f>
        <v/>
      </c>
      <c r="X5173" s="1" t="str">
        <f>IFERROR(VLOOKUP(Table49[[#This Row],[ITEM CODE]],Table2[[Item Code]:[Sub Category]],7,0),"")</f>
        <v/>
      </c>
      <c r="Y5173" s="68" t="str">
        <f>Table49[[#This Row],[PO Number]]&amp;COUNTIFS($E$5:E5173,E5173)</f>
        <v>0</v>
      </c>
    </row>
    <row r="5174" spans="1:25" ht="14.25" customHeight="1" x14ac:dyDescent="0.3">
      <c r="A5174" s="1" t="str">
        <f>IF(Table49[[#This Row],[ITEM NAME]]="","",ROW()-4)</f>
        <v/>
      </c>
      <c r="B5174" s="68"/>
      <c r="C5174" s="4" t="str">
        <f>IFERROR(VLOOKUP(B5174,Table14[],3,0),"")</f>
        <v/>
      </c>
      <c r="D5174" s="4" t="str">
        <f>IFERROR(VLOOKUP(B5174,Table14[],2,0),"")</f>
        <v/>
      </c>
      <c r="E5174" s="4"/>
      <c r="H5174" s="41" t="str">
        <f>IFERROR(VLOOKUP(Table49[[#This Row],[ITEM CODE]],Table2[[Item Code]:[Master Name]],2,0),"")</f>
        <v/>
      </c>
      <c r="I5174" s="41"/>
      <c r="J5174" s="65" t="str">
        <f>IFERROR(VLOOKUP(Table49[[#This Row],[ITEM CODE]],Table2[[Item Code]:[Master Name]],3,0),"")</f>
        <v/>
      </c>
      <c r="K5174" s="1" t="str">
        <f>IFERROR(VLOOKUP(Table49[[#This Row],[ITEM CODE]],Table2[[Item Code]:[Master Name]],9,0),"")</f>
        <v/>
      </c>
      <c r="L5174" s="1" t="str">
        <f>IFERROR(VLOOKUP(Table49[[#This Row],[ITEM CODE]],Table2[[Item Code]:[Master Name]],8,0),"")</f>
        <v/>
      </c>
      <c r="M5174" s="41"/>
      <c r="N5174" s="66">
        <f>IFERROR(VLOOKUP(Table49[[#This Row],[ITEM CODE]],Table2[[#All],[Item Code]:[Unit Cost]],10,0),0)</f>
        <v>0</v>
      </c>
      <c r="O5174" s="134">
        <f>IFERROR(VLOOKUP(Table49[[#This Row],[ITEM CODE]],Table2[[#All],[Item Code]:[Unit Cost]],10,0),0)</f>
        <v>0</v>
      </c>
      <c r="P5174" s="56"/>
      <c r="Q5174" s="58"/>
      <c r="R5174" s="58">
        <f>Table49[[#This Row],[QUANTITY]]*Table49[[#This Row],[INV Prices]]</f>
        <v>0</v>
      </c>
      <c r="S5174" s="67"/>
      <c r="V5174" s="41"/>
      <c r="W5174" s="4" t="str">
        <f>IFERROR(VLOOKUP(Table49[[#This Row],[ITEM CODE]],Table2[[Item Code]:[Category ]],6,0),"")</f>
        <v/>
      </c>
      <c r="X5174" s="1" t="str">
        <f>IFERROR(VLOOKUP(Table49[[#This Row],[ITEM CODE]],Table2[[Item Code]:[Sub Category]],7,0),"")</f>
        <v/>
      </c>
      <c r="Y5174" s="68" t="str">
        <f>Table49[[#This Row],[PO Number]]&amp;COUNTIFS($E$5:E5174,E5174)</f>
        <v>0</v>
      </c>
    </row>
    <row r="5175" spans="1:25" ht="14.25" customHeight="1" x14ac:dyDescent="0.3">
      <c r="A5175" s="1" t="str">
        <f>IF(Table49[[#This Row],[ITEM NAME]]="","",ROW()-4)</f>
        <v/>
      </c>
      <c r="B5175" s="68"/>
      <c r="C5175" s="4" t="str">
        <f>IFERROR(VLOOKUP(B5175,Table14[],3,0),"")</f>
        <v/>
      </c>
      <c r="D5175" s="4" t="str">
        <f>IFERROR(VLOOKUP(B5175,Table14[],2,0),"")</f>
        <v/>
      </c>
      <c r="E5175" s="4"/>
      <c r="H5175" s="41" t="str">
        <f>IFERROR(VLOOKUP(Table49[[#This Row],[ITEM CODE]],Table2[[Item Code]:[Master Name]],2,0),"")</f>
        <v/>
      </c>
      <c r="I5175" s="41"/>
      <c r="J5175" s="65" t="str">
        <f>IFERROR(VLOOKUP(Table49[[#This Row],[ITEM CODE]],Table2[[Item Code]:[Master Name]],3,0),"")</f>
        <v/>
      </c>
      <c r="K5175" s="1" t="str">
        <f>IFERROR(VLOOKUP(Table49[[#This Row],[ITEM CODE]],Table2[[Item Code]:[Master Name]],9,0),"")</f>
        <v/>
      </c>
      <c r="L5175" s="1" t="str">
        <f>IFERROR(VLOOKUP(Table49[[#This Row],[ITEM CODE]],Table2[[Item Code]:[Master Name]],8,0),"")</f>
        <v/>
      </c>
      <c r="M5175" s="41"/>
      <c r="N5175" s="66">
        <f>IFERROR(VLOOKUP(Table49[[#This Row],[ITEM CODE]],Table2[[#All],[Item Code]:[Unit Cost]],10,0),0)</f>
        <v>0</v>
      </c>
      <c r="O5175" s="134">
        <f>IFERROR(VLOOKUP(Table49[[#This Row],[ITEM CODE]],Table2[[#All],[Item Code]:[Unit Cost]],10,0),0)</f>
        <v>0</v>
      </c>
      <c r="P5175" s="56"/>
      <c r="Q5175" s="58"/>
      <c r="R5175" s="58">
        <f>Table49[[#This Row],[QUANTITY]]*Table49[[#This Row],[INV Prices]]</f>
        <v>0</v>
      </c>
      <c r="S5175" s="67"/>
      <c r="V5175" s="41"/>
      <c r="W5175" s="4" t="str">
        <f>IFERROR(VLOOKUP(Table49[[#This Row],[ITEM CODE]],Table2[[Item Code]:[Category ]],6,0),"")</f>
        <v/>
      </c>
      <c r="X5175" s="1" t="str">
        <f>IFERROR(VLOOKUP(Table49[[#This Row],[ITEM CODE]],Table2[[Item Code]:[Sub Category]],7,0),"")</f>
        <v/>
      </c>
      <c r="Y5175" s="68" t="str">
        <f>Table49[[#This Row],[PO Number]]&amp;COUNTIFS($E$5:E5175,E5175)</f>
        <v>0</v>
      </c>
    </row>
    <row r="5176" spans="1:25" ht="14.25" customHeight="1" x14ac:dyDescent="0.3">
      <c r="A5176" s="1" t="str">
        <f>IF(Table49[[#This Row],[ITEM NAME]]="","",ROW()-4)</f>
        <v/>
      </c>
      <c r="B5176" s="68"/>
      <c r="C5176" s="4" t="str">
        <f>IFERROR(VLOOKUP(B5176,Table14[],3,0),"")</f>
        <v/>
      </c>
      <c r="D5176" s="4" t="str">
        <f>IFERROR(VLOOKUP(B5176,Table14[],2,0),"")</f>
        <v/>
      </c>
      <c r="E5176" s="4"/>
      <c r="H5176" s="41" t="str">
        <f>IFERROR(VLOOKUP(Table49[[#This Row],[ITEM CODE]],Table2[[Item Code]:[Master Name]],2,0),"")</f>
        <v/>
      </c>
      <c r="I5176" s="41"/>
      <c r="J5176" s="65" t="str">
        <f>IFERROR(VLOOKUP(Table49[[#This Row],[ITEM CODE]],Table2[[Item Code]:[Master Name]],3,0),"")</f>
        <v/>
      </c>
      <c r="K5176" s="1" t="str">
        <f>IFERROR(VLOOKUP(Table49[[#This Row],[ITEM CODE]],Table2[[Item Code]:[Master Name]],9,0),"")</f>
        <v/>
      </c>
      <c r="L5176" s="1" t="str">
        <f>IFERROR(VLOOKUP(Table49[[#This Row],[ITEM CODE]],Table2[[Item Code]:[Master Name]],8,0),"")</f>
        <v/>
      </c>
      <c r="M5176" s="41"/>
      <c r="N5176" s="66">
        <f>IFERROR(VLOOKUP(Table49[[#This Row],[ITEM CODE]],Table2[[#All],[Item Code]:[Unit Cost]],10,0),0)</f>
        <v>0</v>
      </c>
      <c r="O5176" s="134">
        <f>IFERROR(VLOOKUP(Table49[[#This Row],[ITEM CODE]],Table2[[#All],[Item Code]:[Unit Cost]],10,0),0)</f>
        <v>0</v>
      </c>
      <c r="P5176" s="56"/>
      <c r="Q5176" s="58"/>
      <c r="R5176" s="58">
        <f>Table49[[#This Row],[QUANTITY]]*Table49[[#This Row],[INV Prices]]</f>
        <v>0</v>
      </c>
      <c r="S5176" s="67"/>
      <c r="V5176" s="41"/>
      <c r="W5176" s="4" t="str">
        <f>IFERROR(VLOOKUP(Table49[[#This Row],[ITEM CODE]],Table2[[Item Code]:[Category ]],6,0),"")</f>
        <v/>
      </c>
      <c r="X5176" s="1" t="str">
        <f>IFERROR(VLOOKUP(Table49[[#This Row],[ITEM CODE]],Table2[[Item Code]:[Sub Category]],7,0),"")</f>
        <v/>
      </c>
      <c r="Y5176" s="68" t="str">
        <f>Table49[[#This Row],[PO Number]]&amp;COUNTIFS($E$5:E5176,E5176)</f>
        <v>0</v>
      </c>
    </row>
    <row r="5177" spans="1:25" ht="14.25" customHeight="1" x14ac:dyDescent="0.3">
      <c r="A5177" s="1" t="str">
        <f>IF(Table49[[#This Row],[ITEM NAME]]="","",ROW()-4)</f>
        <v/>
      </c>
      <c r="B5177" s="68"/>
      <c r="C5177" s="4" t="str">
        <f>IFERROR(VLOOKUP(B5177,Table14[],3,0),"")</f>
        <v/>
      </c>
      <c r="D5177" s="4" t="str">
        <f>IFERROR(VLOOKUP(B5177,Table14[],2,0),"")</f>
        <v/>
      </c>
      <c r="E5177" s="4"/>
      <c r="H5177" s="41" t="str">
        <f>IFERROR(VLOOKUP(Table49[[#This Row],[ITEM CODE]],Table2[[Item Code]:[Master Name]],2,0),"")</f>
        <v/>
      </c>
      <c r="I5177" s="41"/>
      <c r="J5177" s="65" t="str">
        <f>IFERROR(VLOOKUP(Table49[[#This Row],[ITEM CODE]],Table2[[Item Code]:[Master Name]],3,0),"")</f>
        <v/>
      </c>
      <c r="K5177" s="1" t="str">
        <f>IFERROR(VLOOKUP(Table49[[#This Row],[ITEM CODE]],Table2[[Item Code]:[Master Name]],9,0),"")</f>
        <v/>
      </c>
      <c r="L5177" s="1" t="str">
        <f>IFERROR(VLOOKUP(Table49[[#This Row],[ITEM CODE]],Table2[[Item Code]:[Master Name]],8,0),"")</f>
        <v/>
      </c>
      <c r="M5177" s="41"/>
      <c r="N5177" s="66">
        <f>IFERROR(VLOOKUP(Table49[[#This Row],[ITEM CODE]],Table2[[#All],[Item Code]:[Unit Cost]],10,0),0)</f>
        <v>0</v>
      </c>
      <c r="O5177" s="134">
        <f>IFERROR(VLOOKUP(Table49[[#This Row],[ITEM CODE]],Table2[[#All],[Item Code]:[Unit Cost]],10,0),0)</f>
        <v>0</v>
      </c>
      <c r="P5177" s="56"/>
      <c r="Q5177" s="58"/>
      <c r="R5177" s="58">
        <f>Table49[[#This Row],[QUANTITY]]*Table49[[#This Row],[INV Prices]]</f>
        <v>0</v>
      </c>
      <c r="S5177" s="67"/>
      <c r="V5177" s="41"/>
      <c r="W5177" s="4" t="str">
        <f>IFERROR(VLOOKUP(Table49[[#This Row],[ITEM CODE]],Table2[[Item Code]:[Category ]],6,0),"")</f>
        <v/>
      </c>
      <c r="X5177" s="1" t="str">
        <f>IFERROR(VLOOKUP(Table49[[#This Row],[ITEM CODE]],Table2[[Item Code]:[Sub Category]],7,0),"")</f>
        <v/>
      </c>
      <c r="Y5177" s="68" t="str">
        <f>Table49[[#This Row],[PO Number]]&amp;COUNTIFS($E$5:E5177,E5177)</f>
        <v>0</v>
      </c>
    </row>
    <row r="5178" spans="1:25" ht="14.25" customHeight="1" x14ac:dyDescent="0.3">
      <c r="A5178" s="1" t="str">
        <f>IF(Table49[[#This Row],[ITEM NAME]]="","",ROW()-4)</f>
        <v/>
      </c>
      <c r="B5178" s="68"/>
      <c r="C5178" s="4" t="str">
        <f>IFERROR(VLOOKUP(B5178,Table14[],3,0),"")</f>
        <v/>
      </c>
      <c r="D5178" s="4" t="str">
        <f>IFERROR(VLOOKUP(B5178,Table14[],2,0),"")</f>
        <v/>
      </c>
      <c r="E5178" s="4"/>
      <c r="H5178" s="41" t="str">
        <f>IFERROR(VLOOKUP(Table49[[#This Row],[ITEM CODE]],Table2[[Item Code]:[Master Name]],2,0),"")</f>
        <v/>
      </c>
      <c r="I5178" s="41"/>
      <c r="J5178" s="65" t="str">
        <f>IFERROR(VLOOKUP(Table49[[#This Row],[ITEM CODE]],Table2[[Item Code]:[Master Name]],3,0),"")</f>
        <v/>
      </c>
      <c r="K5178" s="1" t="str">
        <f>IFERROR(VLOOKUP(Table49[[#This Row],[ITEM CODE]],Table2[[Item Code]:[Master Name]],9,0),"")</f>
        <v/>
      </c>
      <c r="L5178" s="1" t="str">
        <f>IFERROR(VLOOKUP(Table49[[#This Row],[ITEM CODE]],Table2[[Item Code]:[Master Name]],8,0),"")</f>
        <v/>
      </c>
      <c r="M5178" s="41"/>
      <c r="N5178" s="66">
        <f>IFERROR(VLOOKUP(Table49[[#This Row],[ITEM CODE]],Table2[[#All],[Item Code]:[Unit Cost]],10,0),0)</f>
        <v>0</v>
      </c>
      <c r="O5178" s="134">
        <f>IFERROR(VLOOKUP(Table49[[#This Row],[ITEM CODE]],Table2[[#All],[Item Code]:[Unit Cost]],10,0),0)</f>
        <v>0</v>
      </c>
      <c r="P5178" s="56"/>
      <c r="Q5178" s="58"/>
      <c r="R5178" s="58">
        <f>Table49[[#This Row],[QUANTITY]]*Table49[[#This Row],[INV Prices]]</f>
        <v>0</v>
      </c>
      <c r="S5178" s="67"/>
      <c r="V5178" s="41"/>
      <c r="W5178" s="4" t="str">
        <f>IFERROR(VLOOKUP(Table49[[#This Row],[ITEM CODE]],Table2[[Item Code]:[Category ]],6,0),"")</f>
        <v/>
      </c>
      <c r="X5178" s="1" t="str">
        <f>IFERROR(VLOOKUP(Table49[[#This Row],[ITEM CODE]],Table2[[Item Code]:[Sub Category]],7,0),"")</f>
        <v/>
      </c>
      <c r="Y5178" s="68" t="str">
        <f>Table49[[#This Row],[PO Number]]&amp;COUNTIFS($E$5:E5178,E5178)</f>
        <v>0</v>
      </c>
    </row>
    <row r="5179" spans="1:25" ht="14.25" customHeight="1" x14ac:dyDescent="0.3">
      <c r="A5179" s="1" t="str">
        <f>IF(Table49[[#This Row],[ITEM NAME]]="","",ROW()-4)</f>
        <v/>
      </c>
      <c r="B5179" s="68"/>
      <c r="C5179" s="4" t="str">
        <f>IFERROR(VLOOKUP(B5179,Table14[],3,0),"")</f>
        <v/>
      </c>
      <c r="D5179" s="4" t="str">
        <f>IFERROR(VLOOKUP(B5179,Table14[],2,0),"")</f>
        <v/>
      </c>
      <c r="E5179" s="4"/>
      <c r="H5179" s="41" t="str">
        <f>IFERROR(VLOOKUP(Table49[[#This Row],[ITEM CODE]],Table2[[Item Code]:[Master Name]],2,0),"")</f>
        <v/>
      </c>
      <c r="I5179" s="41"/>
      <c r="J5179" s="65" t="str">
        <f>IFERROR(VLOOKUP(Table49[[#This Row],[ITEM CODE]],Table2[[Item Code]:[Master Name]],3,0),"")</f>
        <v/>
      </c>
      <c r="K5179" s="1" t="str">
        <f>IFERROR(VLOOKUP(Table49[[#This Row],[ITEM CODE]],Table2[[Item Code]:[Master Name]],9,0),"")</f>
        <v/>
      </c>
      <c r="L5179" s="1" t="str">
        <f>IFERROR(VLOOKUP(Table49[[#This Row],[ITEM CODE]],Table2[[Item Code]:[Master Name]],8,0),"")</f>
        <v/>
      </c>
      <c r="M5179" s="41"/>
      <c r="N5179" s="66">
        <f>IFERROR(VLOOKUP(Table49[[#This Row],[ITEM CODE]],Table2[[#All],[Item Code]:[Unit Cost]],10,0),0)</f>
        <v>0</v>
      </c>
      <c r="O5179" s="134">
        <f>IFERROR(VLOOKUP(Table49[[#This Row],[ITEM CODE]],Table2[[#All],[Item Code]:[Unit Cost]],10,0),0)</f>
        <v>0</v>
      </c>
      <c r="P5179" s="56"/>
      <c r="Q5179" s="58"/>
      <c r="R5179" s="58">
        <f>Table49[[#This Row],[QUANTITY]]*Table49[[#This Row],[INV Prices]]</f>
        <v>0</v>
      </c>
      <c r="S5179" s="67"/>
      <c r="V5179" s="41"/>
      <c r="W5179" s="4" t="str">
        <f>IFERROR(VLOOKUP(Table49[[#This Row],[ITEM CODE]],Table2[[Item Code]:[Category ]],6,0),"")</f>
        <v/>
      </c>
      <c r="X5179" s="1" t="str">
        <f>IFERROR(VLOOKUP(Table49[[#This Row],[ITEM CODE]],Table2[[Item Code]:[Sub Category]],7,0),"")</f>
        <v/>
      </c>
      <c r="Y5179" s="68" t="str">
        <f>Table49[[#This Row],[PO Number]]&amp;COUNTIFS($E$5:E5179,E5179)</f>
        <v>0</v>
      </c>
    </row>
    <row r="5180" spans="1:25" ht="14.25" customHeight="1" x14ac:dyDescent="0.3">
      <c r="A5180" s="1" t="str">
        <f>IF(Table49[[#This Row],[ITEM NAME]]="","",ROW()-4)</f>
        <v/>
      </c>
      <c r="B5180" s="68"/>
      <c r="C5180" s="4" t="str">
        <f>IFERROR(VLOOKUP(B5180,Table14[],3,0),"")</f>
        <v/>
      </c>
      <c r="D5180" s="4" t="str">
        <f>IFERROR(VLOOKUP(B5180,Table14[],2,0),"")</f>
        <v/>
      </c>
      <c r="E5180" s="4"/>
      <c r="H5180" s="41" t="str">
        <f>IFERROR(VLOOKUP(Table49[[#This Row],[ITEM CODE]],Table2[[Item Code]:[Master Name]],2,0),"")</f>
        <v/>
      </c>
      <c r="I5180" s="41"/>
      <c r="J5180" s="65" t="str">
        <f>IFERROR(VLOOKUP(Table49[[#This Row],[ITEM CODE]],Table2[[Item Code]:[Master Name]],3,0),"")</f>
        <v/>
      </c>
      <c r="K5180" s="1" t="str">
        <f>IFERROR(VLOOKUP(Table49[[#This Row],[ITEM CODE]],Table2[[Item Code]:[Master Name]],9,0),"")</f>
        <v/>
      </c>
      <c r="L5180" s="1" t="str">
        <f>IFERROR(VLOOKUP(Table49[[#This Row],[ITEM CODE]],Table2[[Item Code]:[Master Name]],8,0),"")</f>
        <v/>
      </c>
      <c r="M5180" s="41"/>
      <c r="N5180" s="66">
        <f>IFERROR(VLOOKUP(Table49[[#This Row],[ITEM CODE]],Table2[[#All],[Item Code]:[Unit Cost]],10,0),0)</f>
        <v>0</v>
      </c>
      <c r="O5180" s="134">
        <f>IFERROR(VLOOKUP(Table49[[#This Row],[ITEM CODE]],Table2[[#All],[Item Code]:[Unit Cost]],10,0),0)</f>
        <v>0</v>
      </c>
      <c r="P5180" s="56"/>
      <c r="Q5180" s="58"/>
      <c r="R5180" s="58">
        <f>Table49[[#This Row],[QUANTITY]]*Table49[[#This Row],[INV Prices]]</f>
        <v>0</v>
      </c>
      <c r="S5180" s="67"/>
      <c r="V5180" s="41"/>
      <c r="W5180" s="4" t="str">
        <f>IFERROR(VLOOKUP(Table49[[#This Row],[ITEM CODE]],Table2[[Item Code]:[Category ]],6,0),"")</f>
        <v/>
      </c>
      <c r="X5180" s="1" t="str">
        <f>IFERROR(VLOOKUP(Table49[[#This Row],[ITEM CODE]],Table2[[Item Code]:[Sub Category]],7,0),"")</f>
        <v/>
      </c>
      <c r="Y5180" s="68" t="str">
        <f>Table49[[#This Row],[PO Number]]&amp;COUNTIFS($E$5:E5180,E5180)</f>
        <v>0</v>
      </c>
    </row>
    <row r="5181" spans="1:25" ht="14.25" customHeight="1" x14ac:dyDescent="0.3">
      <c r="A5181" s="1" t="str">
        <f>IF(Table49[[#This Row],[ITEM NAME]]="","",ROW()-4)</f>
        <v/>
      </c>
      <c r="B5181" s="68"/>
      <c r="C5181" s="4" t="str">
        <f>IFERROR(VLOOKUP(B5181,Table14[],3,0),"")</f>
        <v/>
      </c>
      <c r="D5181" s="4" t="str">
        <f>IFERROR(VLOOKUP(B5181,Table14[],2,0),"")</f>
        <v/>
      </c>
      <c r="E5181" s="4"/>
      <c r="H5181" s="41" t="str">
        <f>IFERROR(VLOOKUP(Table49[[#This Row],[ITEM CODE]],Table2[[Item Code]:[Master Name]],2,0),"")</f>
        <v/>
      </c>
      <c r="I5181" s="41"/>
      <c r="J5181" s="65" t="str">
        <f>IFERROR(VLOOKUP(Table49[[#This Row],[ITEM CODE]],Table2[[Item Code]:[Master Name]],3,0),"")</f>
        <v/>
      </c>
      <c r="K5181" s="1" t="str">
        <f>IFERROR(VLOOKUP(Table49[[#This Row],[ITEM CODE]],Table2[[Item Code]:[Master Name]],9,0),"")</f>
        <v/>
      </c>
      <c r="L5181" s="1" t="str">
        <f>IFERROR(VLOOKUP(Table49[[#This Row],[ITEM CODE]],Table2[[Item Code]:[Master Name]],8,0),"")</f>
        <v/>
      </c>
      <c r="M5181" s="41"/>
      <c r="N5181" s="66">
        <f>IFERROR(VLOOKUP(Table49[[#This Row],[ITEM CODE]],Table2[[#All],[Item Code]:[Unit Cost]],10,0),0)</f>
        <v>0</v>
      </c>
      <c r="O5181" s="134">
        <f>IFERROR(VLOOKUP(Table49[[#This Row],[ITEM CODE]],Table2[[#All],[Item Code]:[Unit Cost]],10,0),0)</f>
        <v>0</v>
      </c>
      <c r="P5181" s="56"/>
      <c r="Q5181" s="58"/>
      <c r="R5181" s="58">
        <f>Table49[[#This Row],[QUANTITY]]*Table49[[#This Row],[INV Prices]]</f>
        <v>0</v>
      </c>
      <c r="S5181" s="67"/>
      <c r="V5181" s="41"/>
      <c r="W5181" s="4" t="str">
        <f>IFERROR(VLOOKUP(Table49[[#This Row],[ITEM CODE]],Table2[[Item Code]:[Category ]],6,0),"")</f>
        <v/>
      </c>
      <c r="X5181" s="1" t="str">
        <f>IFERROR(VLOOKUP(Table49[[#This Row],[ITEM CODE]],Table2[[Item Code]:[Sub Category]],7,0),"")</f>
        <v/>
      </c>
      <c r="Y5181" s="68" t="str">
        <f>Table49[[#This Row],[PO Number]]&amp;COUNTIFS($E$5:E5181,E5181)</f>
        <v>0</v>
      </c>
    </row>
    <row r="5182" spans="1:25" ht="14.25" customHeight="1" x14ac:dyDescent="0.3">
      <c r="A5182" s="1" t="str">
        <f>IF(Table49[[#This Row],[ITEM NAME]]="","",ROW()-4)</f>
        <v/>
      </c>
      <c r="B5182" s="68"/>
      <c r="C5182" s="4" t="str">
        <f>IFERROR(VLOOKUP(B5182,Table14[],3,0),"")</f>
        <v/>
      </c>
      <c r="D5182" s="4" t="str">
        <f>IFERROR(VLOOKUP(B5182,Table14[],2,0),"")</f>
        <v/>
      </c>
      <c r="E5182" s="4"/>
      <c r="H5182" s="41" t="str">
        <f>IFERROR(VLOOKUP(Table49[[#This Row],[ITEM CODE]],Table2[[Item Code]:[Master Name]],2,0),"")</f>
        <v/>
      </c>
      <c r="I5182" s="41"/>
      <c r="J5182" s="65" t="str">
        <f>IFERROR(VLOOKUP(Table49[[#This Row],[ITEM CODE]],Table2[[Item Code]:[Master Name]],3,0),"")</f>
        <v/>
      </c>
      <c r="K5182" s="1" t="str">
        <f>IFERROR(VLOOKUP(Table49[[#This Row],[ITEM CODE]],Table2[[Item Code]:[Master Name]],9,0),"")</f>
        <v/>
      </c>
      <c r="L5182" s="1" t="str">
        <f>IFERROR(VLOOKUP(Table49[[#This Row],[ITEM CODE]],Table2[[Item Code]:[Master Name]],8,0),"")</f>
        <v/>
      </c>
      <c r="M5182" s="41"/>
      <c r="N5182" s="66">
        <f>IFERROR(VLOOKUP(Table49[[#This Row],[ITEM CODE]],Table2[[#All],[Item Code]:[Unit Cost]],10,0),0)</f>
        <v>0</v>
      </c>
      <c r="O5182" s="134">
        <f>IFERROR(VLOOKUP(Table49[[#This Row],[ITEM CODE]],Table2[[#All],[Item Code]:[Unit Cost]],10,0),0)</f>
        <v>0</v>
      </c>
      <c r="P5182" s="56"/>
      <c r="Q5182" s="58"/>
      <c r="R5182" s="58">
        <f>Table49[[#This Row],[QUANTITY]]*Table49[[#This Row],[INV Prices]]</f>
        <v>0</v>
      </c>
      <c r="S5182" s="67"/>
      <c r="V5182" s="41"/>
      <c r="W5182" s="4" t="str">
        <f>IFERROR(VLOOKUP(Table49[[#This Row],[ITEM CODE]],Table2[[Item Code]:[Category ]],6,0),"")</f>
        <v/>
      </c>
      <c r="X5182" s="1" t="str">
        <f>IFERROR(VLOOKUP(Table49[[#This Row],[ITEM CODE]],Table2[[Item Code]:[Sub Category]],7,0),"")</f>
        <v/>
      </c>
      <c r="Y5182" s="68" t="str">
        <f>Table49[[#This Row],[PO Number]]&amp;COUNTIFS($E$5:E5182,E5182)</f>
        <v>0</v>
      </c>
    </row>
    <row r="5183" spans="1:25" ht="14.25" customHeight="1" x14ac:dyDescent="0.3">
      <c r="A5183" s="1" t="str">
        <f>IF(Table49[[#This Row],[ITEM NAME]]="","",ROW()-4)</f>
        <v/>
      </c>
      <c r="B5183" s="68"/>
      <c r="C5183" s="4" t="str">
        <f>IFERROR(VLOOKUP(B5183,Table14[],3,0),"")</f>
        <v/>
      </c>
      <c r="D5183" s="4" t="str">
        <f>IFERROR(VLOOKUP(B5183,Table14[],2,0),"")</f>
        <v/>
      </c>
      <c r="E5183" s="4"/>
      <c r="H5183" s="41" t="str">
        <f>IFERROR(VLOOKUP(Table49[[#This Row],[ITEM CODE]],Table2[[Item Code]:[Master Name]],2,0),"")</f>
        <v/>
      </c>
      <c r="I5183" s="41"/>
      <c r="J5183" s="65" t="str">
        <f>IFERROR(VLOOKUP(Table49[[#This Row],[ITEM CODE]],Table2[[Item Code]:[Master Name]],3,0),"")</f>
        <v/>
      </c>
      <c r="K5183" s="1" t="str">
        <f>IFERROR(VLOOKUP(Table49[[#This Row],[ITEM CODE]],Table2[[Item Code]:[Master Name]],9,0),"")</f>
        <v/>
      </c>
      <c r="L5183" s="1" t="str">
        <f>IFERROR(VLOOKUP(Table49[[#This Row],[ITEM CODE]],Table2[[Item Code]:[Master Name]],8,0),"")</f>
        <v/>
      </c>
      <c r="M5183" s="41"/>
      <c r="N5183" s="66">
        <f>IFERROR(VLOOKUP(Table49[[#This Row],[ITEM CODE]],Table2[[#All],[Item Code]:[Unit Cost]],10,0),0)</f>
        <v>0</v>
      </c>
      <c r="O5183" s="134">
        <f>IFERROR(VLOOKUP(Table49[[#This Row],[ITEM CODE]],Table2[[#All],[Item Code]:[Unit Cost]],10,0),0)</f>
        <v>0</v>
      </c>
      <c r="P5183" s="56"/>
      <c r="Q5183" s="58"/>
      <c r="R5183" s="58">
        <f>Table49[[#This Row],[QUANTITY]]*Table49[[#This Row],[INV Prices]]</f>
        <v>0</v>
      </c>
      <c r="S5183" s="67"/>
      <c r="V5183" s="41"/>
      <c r="W5183" s="4" t="str">
        <f>IFERROR(VLOOKUP(Table49[[#This Row],[ITEM CODE]],Table2[[Item Code]:[Category ]],6,0),"")</f>
        <v/>
      </c>
      <c r="X5183" s="1" t="str">
        <f>IFERROR(VLOOKUP(Table49[[#This Row],[ITEM CODE]],Table2[[Item Code]:[Sub Category]],7,0),"")</f>
        <v/>
      </c>
      <c r="Y5183" s="68" t="str">
        <f>Table49[[#This Row],[PO Number]]&amp;COUNTIFS($E$5:E5183,E5183)</f>
        <v>0</v>
      </c>
    </row>
    <row r="5184" spans="1:25" ht="14.25" customHeight="1" x14ac:dyDescent="0.3">
      <c r="A5184" s="1" t="str">
        <f>IF(Table49[[#This Row],[ITEM NAME]]="","",ROW()-4)</f>
        <v/>
      </c>
      <c r="B5184" s="68"/>
      <c r="C5184" s="4" t="str">
        <f>IFERROR(VLOOKUP(B5184,Table14[],3,0),"")</f>
        <v/>
      </c>
      <c r="D5184" s="4" t="str">
        <f>IFERROR(VLOOKUP(B5184,Table14[],2,0),"")</f>
        <v/>
      </c>
      <c r="E5184" s="4"/>
      <c r="H5184" s="41" t="str">
        <f>IFERROR(VLOOKUP(Table49[[#This Row],[ITEM CODE]],Table2[[Item Code]:[Master Name]],2,0),"")</f>
        <v/>
      </c>
      <c r="I5184" s="41"/>
      <c r="J5184" s="65" t="str">
        <f>IFERROR(VLOOKUP(Table49[[#This Row],[ITEM CODE]],Table2[[Item Code]:[Master Name]],3,0),"")</f>
        <v/>
      </c>
      <c r="K5184" s="1" t="str">
        <f>IFERROR(VLOOKUP(Table49[[#This Row],[ITEM CODE]],Table2[[Item Code]:[Master Name]],9,0),"")</f>
        <v/>
      </c>
      <c r="L5184" s="1" t="str">
        <f>IFERROR(VLOOKUP(Table49[[#This Row],[ITEM CODE]],Table2[[Item Code]:[Master Name]],8,0),"")</f>
        <v/>
      </c>
      <c r="M5184" s="41"/>
      <c r="N5184" s="66">
        <f>IFERROR(VLOOKUP(Table49[[#This Row],[ITEM CODE]],Table2[[#All],[Item Code]:[Unit Cost]],10,0),0)</f>
        <v>0</v>
      </c>
      <c r="O5184" s="134">
        <f>IFERROR(VLOOKUP(Table49[[#This Row],[ITEM CODE]],Table2[[#All],[Item Code]:[Unit Cost]],10,0),0)</f>
        <v>0</v>
      </c>
      <c r="P5184" s="56"/>
      <c r="Q5184" s="58"/>
      <c r="R5184" s="58">
        <f>Table49[[#This Row],[QUANTITY]]*Table49[[#This Row],[INV Prices]]</f>
        <v>0</v>
      </c>
      <c r="S5184" s="67"/>
      <c r="V5184" s="41"/>
      <c r="W5184" s="4" t="str">
        <f>IFERROR(VLOOKUP(Table49[[#This Row],[ITEM CODE]],Table2[[Item Code]:[Category ]],6,0),"")</f>
        <v/>
      </c>
      <c r="X5184" s="1" t="str">
        <f>IFERROR(VLOOKUP(Table49[[#This Row],[ITEM CODE]],Table2[[Item Code]:[Sub Category]],7,0),"")</f>
        <v/>
      </c>
      <c r="Y5184" s="68" t="str">
        <f>Table49[[#This Row],[PO Number]]&amp;COUNTIFS($E$5:E5184,E5184)</f>
        <v>0</v>
      </c>
    </row>
    <row r="5185" spans="1:25" ht="14.25" customHeight="1" x14ac:dyDescent="0.3">
      <c r="A5185" s="1" t="str">
        <f>IF(Table49[[#This Row],[ITEM NAME]]="","",ROW()-4)</f>
        <v/>
      </c>
      <c r="B5185" s="68"/>
      <c r="C5185" s="4" t="str">
        <f>IFERROR(VLOOKUP(B5185,Table14[],3,0),"")</f>
        <v/>
      </c>
      <c r="D5185" s="4" t="str">
        <f>IFERROR(VLOOKUP(B5185,Table14[],2,0),"")</f>
        <v/>
      </c>
      <c r="E5185" s="4"/>
      <c r="H5185" s="41" t="str">
        <f>IFERROR(VLOOKUP(Table49[[#This Row],[ITEM CODE]],Table2[[Item Code]:[Master Name]],2,0),"")</f>
        <v/>
      </c>
      <c r="I5185" s="41"/>
      <c r="J5185" s="65" t="str">
        <f>IFERROR(VLOOKUP(Table49[[#This Row],[ITEM CODE]],Table2[[Item Code]:[Master Name]],3,0),"")</f>
        <v/>
      </c>
      <c r="K5185" s="1" t="str">
        <f>IFERROR(VLOOKUP(Table49[[#This Row],[ITEM CODE]],Table2[[Item Code]:[Master Name]],9,0),"")</f>
        <v/>
      </c>
      <c r="L5185" s="1" t="str">
        <f>IFERROR(VLOOKUP(Table49[[#This Row],[ITEM CODE]],Table2[[Item Code]:[Master Name]],8,0),"")</f>
        <v/>
      </c>
      <c r="M5185" s="41"/>
      <c r="N5185" s="66">
        <f>IFERROR(VLOOKUP(Table49[[#This Row],[ITEM CODE]],Table2[[#All],[Item Code]:[Unit Cost]],10,0),0)</f>
        <v>0</v>
      </c>
      <c r="O5185" s="134">
        <f>IFERROR(VLOOKUP(Table49[[#This Row],[ITEM CODE]],Table2[[#All],[Item Code]:[Unit Cost]],10,0),0)</f>
        <v>0</v>
      </c>
      <c r="P5185" s="56"/>
      <c r="Q5185" s="58"/>
      <c r="R5185" s="58">
        <f>Table49[[#This Row],[QUANTITY]]*Table49[[#This Row],[INV Prices]]</f>
        <v>0</v>
      </c>
      <c r="S5185" s="67"/>
      <c r="V5185" s="41"/>
      <c r="W5185" s="4" t="str">
        <f>IFERROR(VLOOKUP(Table49[[#This Row],[ITEM CODE]],Table2[[Item Code]:[Category ]],6,0),"")</f>
        <v/>
      </c>
      <c r="X5185" s="1" t="str">
        <f>IFERROR(VLOOKUP(Table49[[#This Row],[ITEM CODE]],Table2[[Item Code]:[Sub Category]],7,0),"")</f>
        <v/>
      </c>
      <c r="Y5185" s="68" t="str">
        <f>Table49[[#This Row],[PO Number]]&amp;COUNTIFS($E$5:E5185,E5185)</f>
        <v>0</v>
      </c>
    </row>
    <row r="5186" spans="1:25" ht="14.25" customHeight="1" x14ac:dyDescent="0.3">
      <c r="A5186" s="1" t="str">
        <f>IF(Table49[[#This Row],[ITEM NAME]]="","",ROW()-4)</f>
        <v/>
      </c>
      <c r="B5186" s="68"/>
      <c r="C5186" s="4" t="str">
        <f>IFERROR(VLOOKUP(B5186,Table14[],3,0),"")</f>
        <v/>
      </c>
      <c r="D5186" s="4" t="str">
        <f>IFERROR(VLOOKUP(B5186,Table14[],2,0),"")</f>
        <v/>
      </c>
      <c r="E5186" s="4"/>
      <c r="H5186" s="41" t="str">
        <f>IFERROR(VLOOKUP(Table49[[#This Row],[ITEM CODE]],Table2[[Item Code]:[Master Name]],2,0),"")</f>
        <v/>
      </c>
      <c r="I5186" s="41"/>
      <c r="J5186" s="65" t="str">
        <f>IFERROR(VLOOKUP(Table49[[#This Row],[ITEM CODE]],Table2[[Item Code]:[Master Name]],3,0),"")</f>
        <v/>
      </c>
      <c r="K5186" s="1" t="str">
        <f>IFERROR(VLOOKUP(Table49[[#This Row],[ITEM CODE]],Table2[[Item Code]:[Master Name]],9,0),"")</f>
        <v/>
      </c>
      <c r="L5186" s="1" t="str">
        <f>IFERROR(VLOOKUP(Table49[[#This Row],[ITEM CODE]],Table2[[Item Code]:[Master Name]],8,0),"")</f>
        <v/>
      </c>
      <c r="M5186" s="41"/>
      <c r="N5186" s="66">
        <f>IFERROR(VLOOKUP(Table49[[#This Row],[ITEM CODE]],Table2[[#All],[Item Code]:[Unit Cost]],10,0),0)</f>
        <v>0</v>
      </c>
      <c r="O5186" s="134">
        <f>IFERROR(VLOOKUP(Table49[[#This Row],[ITEM CODE]],Table2[[#All],[Item Code]:[Unit Cost]],10,0),0)</f>
        <v>0</v>
      </c>
      <c r="P5186" s="56"/>
      <c r="Q5186" s="58"/>
      <c r="R5186" s="58">
        <f>Table49[[#This Row],[QUANTITY]]*Table49[[#This Row],[INV Prices]]</f>
        <v>0</v>
      </c>
      <c r="S5186" s="67"/>
      <c r="V5186" s="41"/>
      <c r="W5186" s="4" t="str">
        <f>IFERROR(VLOOKUP(Table49[[#This Row],[ITEM CODE]],Table2[[Item Code]:[Category ]],6,0),"")</f>
        <v/>
      </c>
      <c r="X5186" s="1" t="str">
        <f>IFERROR(VLOOKUP(Table49[[#This Row],[ITEM CODE]],Table2[[Item Code]:[Sub Category]],7,0),"")</f>
        <v/>
      </c>
      <c r="Y5186" s="68" t="str">
        <f>Table49[[#This Row],[PO Number]]&amp;COUNTIFS($E$5:E5186,E5186)</f>
        <v>0</v>
      </c>
    </row>
    <row r="5187" spans="1:25" ht="14.25" customHeight="1" x14ac:dyDescent="0.3">
      <c r="A5187" s="1" t="str">
        <f>IF(Table49[[#This Row],[ITEM NAME]]="","",ROW()-4)</f>
        <v/>
      </c>
      <c r="B5187" s="68"/>
      <c r="C5187" s="4" t="str">
        <f>IFERROR(VLOOKUP(B5187,Table14[],3,0),"")</f>
        <v/>
      </c>
      <c r="D5187" s="4" t="str">
        <f>IFERROR(VLOOKUP(B5187,Table14[],2,0),"")</f>
        <v/>
      </c>
      <c r="E5187" s="4"/>
      <c r="H5187" s="41" t="str">
        <f>IFERROR(VLOOKUP(Table49[[#This Row],[ITEM CODE]],Table2[[Item Code]:[Master Name]],2,0),"")</f>
        <v/>
      </c>
      <c r="I5187" s="41"/>
      <c r="J5187" s="65" t="str">
        <f>IFERROR(VLOOKUP(Table49[[#This Row],[ITEM CODE]],Table2[[Item Code]:[Master Name]],3,0),"")</f>
        <v/>
      </c>
      <c r="K5187" s="1" t="str">
        <f>IFERROR(VLOOKUP(Table49[[#This Row],[ITEM CODE]],Table2[[Item Code]:[Master Name]],9,0),"")</f>
        <v/>
      </c>
      <c r="L5187" s="1" t="str">
        <f>IFERROR(VLOOKUP(Table49[[#This Row],[ITEM CODE]],Table2[[Item Code]:[Master Name]],8,0),"")</f>
        <v/>
      </c>
      <c r="M5187" s="41"/>
      <c r="N5187" s="66">
        <f>IFERROR(VLOOKUP(Table49[[#This Row],[ITEM CODE]],Table2[[#All],[Item Code]:[Unit Cost]],10,0),0)</f>
        <v>0</v>
      </c>
      <c r="O5187" s="134">
        <f>IFERROR(VLOOKUP(Table49[[#This Row],[ITEM CODE]],Table2[[#All],[Item Code]:[Unit Cost]],10,0),0)</f>
        <v>0</v>
      </c>
      <c r="P5187" s="56"/>
      <c r="Q5187" s="58"/>
      <c r="R5187" s="58">
        <f>Table49[[#This Row],[QUANTITY]]*Table49[[#This Row],[INV Prices]]</f>
        <v>0</v>
      </c>
      <c r="S5187" s="67"/>
      <c r="V5187" s="41"/>
      <c r="W5187" s="4" t="str">
        <f>IFERROR(VLOOKUP(Table49[[#This Row],[ITEM CODE]],Table2[[Item Code]:[Category ]],6,0),"")</f>
        <v/>
      </c>
      <c r="X5187" s="1" t="str">
        <f>IFERROR(VLOOKUP(Table49[[#This Row],[ITEM CODE]],Table2[[Item Code]:[Sub Category]],7,0),"")</f>
        <v/>
      </c>
      <c r="Y5187" s="68" t="str">
        <f>Table49[[#This Row],[PO Number]]&amp;COUNTIFS($E$5:E5187,E5187)</f>
        <v>0</v>
      </c>
    </row>
    <row r="5188" spans="1:25" ht="14.25" customHeight="1" x14ac:dyDescent="0.3">
      <c r="A5188" s="1" t="str">
        <f>IF(Table49[[#This Row],[ITEM NAME]]="","",ROW()-4)</f>
        <v/>
      </c>
      <c r="B5188" s="68"/>
      <c r="C5188" s="4" t="str">
        <f>IFERROR(VLOOKUP(B5188,Table14[],3,0),"")</f>
        <v/>
      </c>
      <c r="D5188" s="4" t="str">
        <f>IFERROR(VLOOKUP(B5188,Table14[],2,0),"")</f>
        <v/>
      </c>
      <c r="E5188" s="4"/>
      <c r="H5188" s="41" t="str">
        <f>IFERROR(VLOOKUP(Table49[[#This Row],[ITEM CODE]],Table2[[Item Code]:[Master Name]],2,0),"")</f>
        <v/>
      </c>
      <c r="I5188" s="41"/>
      <c r="J5188" s="65" t="str">
        <f>IFERROR(VLOOKUP(Table49[[#This Row],[ITEM CODE]],Table2[[Item Code]:[Master Name]],3,0),"")</f>
        <v/>
      </c>
      <c r="K5188" s="1" t="str">
        <f>IFERROR(VLOOKUP(Table49[[#This Row],[ITEM CODE]],Table2[[Item Code]:[Master Name]],9,0),"")</f>
        <v/>
      </c>
      <c r="L5188" s="1" t="str">
        <f>IFERROR(VLOOKUP(Table49[[#This Row],[ITEM CODE]],Table2[[Item Code]:[Master Name]],8,0),"")</f>
        <v/>
      </c>
      <c r="M5188" s="41"/>
      <c r="N5188" s="66">
        <f>IFERROR(VLOOKUP(Table49[[#This Row],[ITEM CODE]],Table2[[#All],[Item Code]:[Unit Cost]],10,0),0)</f>
        <v>0</v>
      </c>
      <c r="O5188" s="134">
        <f>IFERROR(VLOOKUP(Table49[[#This Row],[ITEM CODE]],Table2[[#All],[Item Code]:[Unit Cost]],10,0),0)</f>
        <v>0</v>
      </c>
      <c r="P5188" s="56"/>
      <c r="Q5188" s="58"/>
      <c r="R5188" s="58">
        <f>Table49[[#This Row],[QUANTITY]]*Table49[[#This Row],[INV Prices]]</f>
        <v>0</v>
      </c>
      <c r="S5188" s="67"/>
      <c r="V5188" s="41"/>
      <c r="W5188" s="4" t="str">
        <f>IFERROR(VLOOKUP(Table49[[#This Row],[ITEM CODE]],Table2[[Item Code]:[Category ]],6,0),"")</f>
        <v/>
      </c>
      <c r="X5188" s="1" t="str">
        <f>IFERROR(VLOOKUP(Table49[[#This Row],[ITEM CODE]],Table2[[Item Code]:[Sub Category]],7,0),"")</f>
        <v/>
      </c>
      <c r="Y5188" s="68" t="str">
        <f>Table49[[#This Row],[PO Number]]&amp;COUNTIFS($E$5:E5188,E5188)</f>
        <v>0</v>
      </c>
    </row>
    <row r="5189" spans="1:25" ht="14.25" customHeight="1" x14ac:dyDescent="0.3">
      <c r="A5189" s="1" t="str">
        <f>IF(Table49[[#This Row],[ITEM NAME]]="","",ROW()-4)</f>
        <v/>
      </c>
      <c r="B5189" s="68"/>
      <c r="C5189" s="4" t="str">
        <f>IFERROR(VLOOKUP(B5189,Table14[],3,0),"")</f>
        <v/>
      </c>
      <c r="D5189" s="4" t="str">
        <f>IFERROR(VLOOKUP(B5189,Table14[],2,0),"")</f>
        <v/>
      </c>
      <c r="E5189" s="4"/>
      <c r="H5189" s="41" t="str">
        <f>IFERROR(VLOOKUP(Table49[[#This Row],[ITEM CODE]],Table2[[Item Code]:[Master Name]],2,0),"")</f>
        <v/>
      </c>
      <c r="I5189" s="41"/>
      <c r="J5189" s="65" t="str">
        <f>IFERROR(VLOOKUP(Table49[[#This Row],[ITEM CODE]],Table2[[Item Code]:[Master Name]],3,0),"")</f>
        <v/>
      </c>
      <c r="K5189" s="1" t="str">
        <f>IFERROR(VLOOKUP(Table49[[#This Row],[ITEM CODE]],Table2[[Item Code]:[Master Name]],9,0),"")</f>
        <v/>
      </c>
      <c r="L5189" s="1" t="str">
        <f>IFERROR(VLOOKUP(Table49[[#This Row],[ITEM CODE]],Table2[[Item Code]:[Master Name]],8,0),"")</f>
        <v/>
      </c>
      <c r="M5189" s="41"/>
      <c r="N5189" s="66">
        <f>IFERROR(VLOOKUP(Table49[[#This Row],[ITEM CODE]],Table2[[#All],[Item Code]:[Unit Cost]],10,0),0)</f>
        <v>0</v>
      </c>
      <c r="O5189" s="134">
        <f>IFERROR(VLOOKUP(Table49[[#This Row],[ITEM CODE]],Table2[[#All],[Item Code]:[Unit Cost]],10,0),0)</f>
        <v>0</v>
      </c>
      <c r="P5189" s="56"/>
      <c r="Q5189" s="58"/>
      <c r="R5189" s="58">
        <f>Table49[[#This Row],[QUANTITY]]*Table49[[#This Row],[INV Prices]]</f>
        <v>0</v>
      </c>
      <c r="S5189" s="67"/>
      <c r="V5189" s="41"/>
      <c r="W5189" s="4" t="str">
        <f>IFERROR(VLOOKUP(Table49[[#This Row],[ITEM CODE]],Table2[[Item Code]:[Category ]],6,0),"")</f>
        <v/>
      </c>
      <c r="X5189" s="1" t="str">
        <f>IFERROR(VLOOKUP(Table49[[#This Row],[ITEM CODE]],Table2[[Item Code]:[Sub Category]],7,0),"")</f>
        <v/>
      </c>
      <c r="Y5189" s="68" t="str">
        <f>Table49[[#This Row],[PO Number]]&amp;COUNTIFS($E$5:E5189,E5189)</f>
        <v>0</v>
      </c>
    </row>
    <row r="5190" spans="1:25" ht="14.25" customHeight="1" x14ac:dyDescent="0.3">
      <c r="A5190" s="1" t="str">
        <f>IF(Table49[[#This Row],[ITEM NAME]]="","",ROW()-4)</f>
        <v/>
      </c>
      <c r="B5190" s="68"/>
      <c r="C5190" s="4" t="str">
        <f>IFERROR(VLOOKUP(B5190,Table14[],3,0),"")</f>
        <v/>
      </c>
      <c r="D5190" s="4" t="str">
        <f>IFERROR(VLOOKUP(B5190,Table14[],2,0),"")</f>
        <v/>
      </c>
      <c r="E5190" s="4"/>
      <c r="H5190" s="41" t="str">
        <f>IFERROR(VLOOKUP(Table49[[#This Row],[ITEM CODE]],Table2[[Item Code]:[Master Name]],2,0),"")</f>
        <v/>
      </c>
      <c r="I5190" s="41"/>
      <c r="J5190" s="65" t="str">
        <f>IFERROR(VLOOKUP(Table49[[#This Row],[ITEM CODE]],Table2[[Item Code]:[Master Name]],3,0),"")</f>
        <v/>
      </c>
      <c r="K5190" s="1" t="str">
        <f>IFERROR(VLOOKUP(Table49[[#This Row],[ITEM CODE]],Table2[[Item Code]:[Master Name]],9,0),"")</f>
        <v/>
      </c>
      <c r="L5190" s="1" t="str">
        <f>IFERROR(VLOOKUP(Table49[[#This Row],[ITEM CODE]],Table2[[Item Code]:[Master Name]],8,0),"")</f>
        <v/>
      </c>
      <c r="M5190" s="41"/>
      <c r="N5190" s="66">
        <f>IFERROR(VLOOKUP(Table49[[#This Row],[ITEM CODE]],Table2[[#All],[Item Code]:[Unit Cost]],10,0),0)</f>
        <v>0</v>
      </c>
      <c r="O5190" s="134">
        <f>IFERROR(VLOOKUP(Table49[[#This Row],[ITEM CODE]],Table2[[#All],[Item Code]:[Unit Cost]],10,0),0)</f>
        <v>0</v>
      </c>
      <c r="P5190" s="56"/>
      <c r="Q5190" s="58"/>
      <c r="R5190" s="58">
        <f>Table49[[#This Row],[QUANTITY]]*Table49[[#This Row],[INV Prices]]</f>
        <v>0</v>
      </c>
      <c r="S5190" s="67"/>
      <c r="V5190" s="41"/>
      <c r="W5190" s="4" t="str">
        <f>IFERROR(VLOOKUP(Table49[[#This Row],[ITEM CODE]],Table2[[Item Code]:[Category ]],6,0),"")</f>
        <v/>
      </c>
      <c r="X5190" s="1" t="str">
        <f>IFERROR(VLOOKUP(Table49[[#This Row],[ITEM CODE]],Table2[[Item Code]:[Sub Category]],7,0),"")</f>
        <v/>
      </c>
      <c r="Y5190" s="68" t="str">
        <f>Table49[[#This Row],[PO Number]]&amp;COUNTIFS($E$5:E5190,E5190)</f>
        <v>0</v>
      </c>
    </row>
    <row r="5191" spans="1:25" ht="14.25" customHeight="1" x14ac:dyDescent="0.3">
      <c r="A5191" s="1" t="str">
        <f>IF(Table49[[#This Row],[ITEM NAME]]="","",ROW()-4)</f>
        <v/>
      </c>
      <c r="B5191" s="68"/>
      <c r="C5191" s="4" t="str">
        <f>IFERROR(VLOOKUP(B5191,Table14[],3,0),"")</f>
        <v/>
      </c>
      <c r="D5191" s="4" t="str">
        <f>IFERROR(VLOOKUP(B5191,Table14[],2,0),"")</f>
        <v/>
      </c>
      <c r="E5191" s="4"/>
      <c r="H5191" s="41" t="str">
        <f>IFERROR(VLOOKUP(Table49[[#This Row],[ITEM CODE]],Table2[[Item Code]:[Master Name]],2,0),"")</f>
        <v/>
      </c>
      <c r="I5191" s="41"/>
      <c r="J5191" s="65" t="str">
        <f>IFERROR(VLOOKUP(Table49[[#This Row],[ITEM CODE]],Table2[[Item Code]:[Master Name]],3,0),"")</f>
        <v/>
      </c>
      <c r="K5191" s="1" t="str">
        <f>IFERROR(VLOOKUP(Table49[[#This Row],[ITEM CODE]],Table2[[Item Code]:[Master Name]],9,0),"")</f>
        <v/>
      </c>
      <c r="L5191" s="1" t="str">
        <f>IFERROR(VLOOKUP(Table49[[#This Row],[ITEM CODE]],Table2[[Item Code]:[Master Name]],8,0),"")</f>
        <v/>
      </c>
      <c r="M5191" s="41"/>
      <c r="N5191" s="66">
        <f>IFERROR(VLOOKUP(Table49[[#This Row],[ITEM CODE]],Table2[[#All],[Item Code]:[Unit Cost]],10,0),0)</f>
        <v>0</v>
      </c>
      <c r="O5191" s="134">
        <f>IFERROR(VLOOKUP(Table49[[#This Row],[ITEM CODE]],Table2[[#All],[Item Code]:[Unit Cost]],10,0),0)</f>
        <v>0</v>
      </c>
      <c r="P5191" s="56"/>
      <c r="Q5191" s="58"/>
      <c r="R5191" s="58">
        <f>Table49[[#This Row],[QUANTITY]]*Table49[[#This Row],[INV Prices]]</f>
        <v>0</v>
      </c>
      <c r="S5191" s="67"/>
      <c r="V5191" s="41"/>
      <c r="W5191" s="4" t="str">
        <f>IFERROR(VLOOKUP(Table49[[#This Row],[ITEM CODE]],Table2[[Item Code]:[Category ]],6,0),"")</f>
        <v/>
      </c>
      <c r="X5191" s="1" t="str">
        <f>IFERROR(VLOOKUP(Table49[[#This Row],[ITEM CODE]],Table2[[Item Code]:[Sub Category]],7,0),"")</f>
        <v/>
      </c>
      <c r="Y5191" s="68" t="str">
        <f>Table49[[#This Row],[PO Number]]&amp;COUNTIFS($E$5:E5191,E5191)</f>
        <v>0</v>
      </c>
    </row>
    <row r="5192" spans="1:25" ht="14.25" customHeight="1" x14ac:dyDescent="0.3">
      <c r="A5192" s="1" t="str">
        <f>IF(Table49[[#This Row],[ITEM NAME]]="","",ROW()-4)</f>
        <v/>
      </c>
      <c r="B5192" s="68"/>
      <c r="C5192" s="4" t="str">
        <f>IFERROR(VLOOKUP(B5192,Table14[],3,0),"")</f>
        <v/>
      </c>
      <c r="D5192" s="4" t="str">
        <f>IFERROR(VLOOKUP(B5192,Table14[],2,0),"")</f>
        <v/>
      </c>
      <c r="E5192" s="4"/>
      <c r="H5192" s="41" t="str">
        <f>IFERROR(VLOOKUP(Table49[[#This Row],[ITEM CODE]],Table2[[Item Code]:[Master Name]],2,0),"")</f>
        <v/>
      </c>
      <c r="I5192" s="41"/>
      <c r="J5192" s="65" t="str">
        <f>IFERROR(VLOOKUP(Table49[[#This Row],[ITEM CODE]],Table2[[Item Code]:[Master Name]],3,0),"")</f>
        <v/>
      </c>
      <c r="K5192" s="1" t="str">
        <f>IFERROR(VLOOKUP(Table49[[#This Row],[ITEM CODE]],Table2[[Item Code]:[Master Name]],9,0),"")</f>
        <v/>
      </c>
      <c r="L5192" s="1" t="str">
        <f>IFERROR(VLOOKUP(Table49[[#This Row],[ITEM CODE]],Table2[[Item Code]:[Master Name]],8,0),"")</f>
        <v/>
      </c>
      <c r="M5192" s="41"/>
      <c r="N5192" s="66">
        <f>IFERROR(VLOOKUP(Table49[[#This Row],[ITEM CODE]],Table2[[#All],[Item Code]:[Unit Cost]],10,0),0)</f>
        <v>0</v>
      </c>
      <c r="O5192" s="134">
        <f>IFERROR(VLOOKUP(Table49[[#This Row],[ITEM CODE]],Table2[[#All],[Item Code]:[Unit Cost]],10,0),0)</f>
        <v>0</v>
      </c>
      <c r="P5192" s="56"/>
      <c r="Q5192" s="58"/>
      <c r="R5192" s="58">
        <f>Table49[[#This Row],[QUANTITY]]*Table49[[#This Row],[INV Prices]]</f>
        <v>0</v>
      </c>
      <c r="S5192" s="67"/>
      <c r="V5192" s="41"/>
      <c r="W5192" s="4" t="str">
        <f>IFERROR(VLOOKUP(Table49[[#This Row],[ITEM CODE]],Table2[[Item Code]:[Category ]],6,0),"")</f>
        <v/>
      </c>
      <c r="X5192" s="1" t="str">
        <f>IFERROR(VLOOKUP(Table49[[#This Row],[ITEM CODE]],Table2[[Item Code]:[Sub Category]],7,0),"")</f>
        <v/>
      </c>
      <c r="Y5192" s="68" t="str">
        <f>Table49[[#This Row],[PO Number]]&amp;COUNTIFS($E$5:E5192,E5192)</f>
        <v>0</v>
      </c>
    </row>
    <row r="5193" spans="1:25" ht="14.25" customHeight="1" x14ac:dyDescent="0.3">
      <c r="A5193" s="1" t="str">
        <f>IF(Table49[[#This Row],[ITEM NAME]]="","",ROW()-4)</f>
        <v/>
      </c>
      <c r="B5193" s="68"/>
      <c r="C5193" s="4" t="str">
        <f>IFERROR(VLOOKUP(B5193,Table14[],3,0),"")</f>
        <v/>
      </c>
      <c r="D5193" s="4" t="str">
        <f>IFERROR(VLOOKUP(B5193,Table14[],2,0),"")</f>
        <v/>
      </c>
      <c r="E5193" s="4"/>
      <c r="H5193" s="41" t="str">
        <f>IFERROR(VLOOKUP(Table49[[#This Row],[ITEM CODE]],Table2[[Item Code]:[Master Name]],2,0),"")</f>
        <v/>
      </c>
      <c r="I5193" s="41"/>
      <c r="J5193" s="65" t="str">
        <f>IFERROR(VLOOKUP(Table49[[#This Row],[ITEM CODE]],Table2[[Item Code]:[Master Name]],3,0),"")</f>
        <v/>
      </c>
      <c r="K5193" s="1" t="str">
        <f>IFERROR(VLOOKUP(Table49[[#This Row],[ITEM CODE]],Table2[[Item Code]:[Master Name]],9,0),"")</f>
        <v/>
      </c>
      <c r="L5193" s="1" t="str">
        <f>IFERROR(VLOOKUP(Table49[[#This Row],[ITEM CODE]],Table2[[Item Code]:[Master Name]],8,0),"")</f>
        <v/>
      </c>
      <c r="M5193" s="41"/>
      <c r="N5193" s="66">
        <f>IFERROR(VLOOKUP(Table49[[#This Row],[ITEM CODE]],Table2[[#All],[Item Code]:[Unit Cost]],10,0),0)</f>
        <v>0</v>
      </c>
      <c r="O5193" s="134">
        <f>IFERROR(VLOOKUP(Table49[[#This Row],[ITEM CODE]],Table2[[#All],[Item Code]:[Unit Cost]],10,0),0)</f>
        <v>0</v>
      </c>
      <c r="P5193" s="56"/>
      <c r="Q5193" s="58"/>
      <c r="R5193" s="58">
        <f>Table49[[#This Row],[QUANTITY]]*Table49[[#This Row],[INV Prices]]</f>
        <v>0</v>
      </c>
      <c r="S5193" s="67"/>
      <c r="V5193" s="41"/>
      <c r="W5193" s="4" t="str">
        <f>IFERROR(VLOOKUP(Table49[[#This Row],[ITEM CODE]],Table2[[Item Code]:[Category ]],6,0),"")</f>
        <v/>
      </c>
      <c r="X5193" s="1" t="str">
        <f>IFERROR(VLOOKUP(Table49[[#This Row],[ITEM CODE]],Table2[[Item Code]:[Sub Category]],7,0),"")</f>
        <v/>
      </c>
      <c r="Y5193" s="68" t="str">
        <f>Table49[[#This Row],[PO Number]]&amp;COUNTIFS($E$5:E5193,E5193)</f>
        <v>0</v>
      </c>
    </row>
    <row r="5194" spans="1:25" ht="14.25" customHeight="1" x14ac:dyDescent="0.3">
      <c r="A5194" s="1" t="str">
        <f>IF(Table49[[#This Row],[ITEM NAME]]="","",ROW()-4)</f>
        <v/>
      </c>
      <c r="B5194" s="68"/>
      <c r="C5194" s="4" t="str">
        <f>IFERROR(VLOOKUP(B5194,Table14[],3,0),"")</f>
        <v/>
      </c>
      <c r="D5194" s="4" t="str">
        <f>IFERROR(VLOOKUP(B5194,Table14[],2,0),"")</f>
        <v/>
      </c>
      <c r="E5194" s="4"/>
      <c r="H5194" s="41" t="str">
        <f>IFERROR(VLOOKUP(Table49[[#This Row],[ITEM CODE]],Table2[[Item Code]:[Master Name]],2,0),"")</f>
        <v/>
      </c>
      <c r="I5194" s="41"/>
      <c r="J5194" s="65" t="str">
        <f>IFERROR(VLOOKUP(Table49[[#This Row],[ITEM CODE]],Table2[[Item Code]:[Master Name]],3,0),"")</f>
        <v/>
      </c>
      <c r="K5194" s="1" t="str">
        <f>IFERROR(VLOOKUP(Table49[[#This Row],[ITEM CODE]],Table2[[Item Code]:[Master Name]],9,0),"")</f>
        <v/>
      </c>
      <c r="L5194" s="1" t="str">
        <f>IFERROR(VLOOKUP(Table49[[#This Row],[ITEM CODE]],Table2[[Item Code]:[Master Name]],8,0),"")</f>
        <v/>
      </c>
      <c r="M5194" s="41"/>
      <c r="N5194" s="66">
        <f>IFERROR(VLOOKUP(Table49[[#This Row],[ITEM CODE]],Table2[[#All],[Item Code]:[Unit Cost]],10,0),0)</f>
        <v>0</v>
      </c>
      <c r="O5194" s="134">
        <f>IFERROR(VLOOKUP(Table49[[#This Row],[ITEM CODE]],Table2[[#All],[Item Code]:[Unit Cost]],10,0),0)</f>
        <v>0</v>
      </c>
      <c r="P5194" s="56"/>
      <c r="Q5194" s="58"/>
      <c r="R5194" s="58">
        <f>Table49[[#This Row],[QUANTITY]]*Table49[[#This Row],[INV Prices]]</f>
        <v>0</v>
      </c>
      <c r="S5194" s="67"/>
      <c r="V5194" s="41"/>
      <c r="W5194" s="4" t="str">
        <f>IFERROR(VLOOKUP(Table49[[#This Row],[ITEM CODE]],Table2[[Item Code]:[Category ]],6,0),"")</f>
        <v/>
      </c>
      <c r="X5194" s="1" t="str">
        <f>IFERROR(VLOOKUP(Table49[[#This Row],[ITEM CODE]],Table2[[Item Code]:[Sub Category]],7,0),"")</f>
        <v/>
      </c>
      <c r="Y5194" s="68" t="str">
        <f>Table49[[#This Row],[PO Number]]&amp;COUNTIFS($E$5:E5194,E5194)</f>
        <v>0</v>
      </c>
    </row>
    <row r="5195" spans="1:25" ht="14.25" customHeight="1" x14ac:dyDescent="0.3">
      <c r="A5195" s="1" t="str">
        <f>IF(Table49[[#This Row],[ITEM NAME]]="","",ROW()-4)</f>
        <v/>
      </c>
      <c r="B5195" s="68"/>
      <c r="C5195" s="4" t="str">
        <f>IFERROR(VLOOKUP(B5195,Table14[],3,0),"")</f>
        <v/>
      </c>
      <c r="D5195" s="4" t="str">
        <f>IFERROR(VLOOKUP(B5195,Table14[],2,0),"")</f>
        <v/>
      </c>
      <c r="E5195" s="4"/>
      <c r="H5195" s="41" t="str">
        <f>IFERROR(VLOOKUP(Table49[[#This Row],[ITEM CODE]],Table2[[Item Code]:[Master Name]],2,0),"")</f>
        <v/>
      </c>
      <c r="I5195" s="41"/>
      <c r="J5195" s="65" t="str">
        <f>IFERROR(VLOOKUP(Table49[[#This Row],[ITEM CODE]],Table2[[Item Code]:[Master Name]],3,0),"")</f>
        <v/>
      </c>
      <c r="K5195" s="1" t="str">
        <f>IFERROR(VLOOKUP(Table49[[#This Row],[ITEM CODE]],Table2[[Item Code]:[Master Name]],9,0),"")</f>
        <v/>
      </c>
      <c r="L5195" s="1" t="str">
        <f>IFERROR(VLOOKUP(Table49[[#This Row],[ITEM CODE]],Table2[[Item Code]:[Master Name]],8,0),"")</f>
        <v/>
      </c>
      <c r="M5195" s="41"/>
      <c r="N5195" s="66">
        <f>IFERROR(VLOOKUP(Table49[[#This Row],[ITEM CODE]],Table2[[#All],[Item Code]:[Unit Cost]],10,0),0)</f>
        <v>0</v>
      </c>
      <c r="O5195" s="134">
        <f>IFERROR(VLOOKUP(Table49[[#This Row],[ITEM CODE]],Table2[[#All],[Item Code]:[Unit Cost]],10,0),0)</f>
        <v>0</v>
      </c>
      <c r="P5195" s="56"/>
      <c r="Q5195" s="58"/>
      <c r="R5195" s="58">
        <f>Table49[[#This Row],[QUANTITY]]*Table49[[#This Row],[INV Prices]]</f>
        <v>0</v>
      </c>
      <c r="S5195" s="67"/>
      <c r="V5195" s="41"/>
      <c r="W5195" s="4" t="str">
        <f>IFERROR(VLOOKUP(Table49[[#This Row],[ITEM CODE]],Table2[[Item Code]:[Category ]],6,0),"")</f>
        <v/>
      </c>
      <c r="X5195" s="1" t="str">
        <f>IFERROR(VLOOKUP(Table49[[#This Row],[ITEM CODE]],Table2[[Item Code]:[Sub Category]],7,0),"")</f>
        <v/>
      </c>
      <c r="Y5195" s="68" t="str">
        <f>Table49[[#This Row],[PO Number]]&amp;COUNTIFS($E$5:E5195,E5195)</f>
        <v>0</v>
      </c>
    </row>
    <row r="5196" spans="1:25" ht="14.25" customHeight="1" x14ac:dyDescent="0.3">
      <c r="A5196" s="1" t="str">
        <f>IF(Table49[[#This Row],[ITEM NAME]]="","",ROW()-4)</f>
        <v/>
      </c>
      <c r="B5196" s="68"/>
      <c r="C5196" s="4" t="str">
        <f>IFERROR(VLOOKUP(B5196,Table14[],3,0),"")</f>
        <v/>
      </c>
      <c r="D5196" s="4" t="str">
        <f>IFERROR(VLOOKUP(B5196,Table14[],2,0),"")</f>
        <v/>
      </c>
      <c r="E5196" s="4"/>
      <c r="H5196" s="41" t="str">
        <f>IFERROR(VLOOKUP(Table49[[#This Row],[ITEM CODE]],Table2[[Item Code]:[Master Name]],2,0),"")</f>
        <v/>
      </c>
      <c r="I5196" s="41"/>
      <c r="J5196" s="65" t="str">
        <f>IFERROR(VLOOKUP(Table49[[#This Row],[ITEM CODE]],Table2[[Item Code]:[Master Name]],3,0),"")</f>
        <v/>
      </c>
      <c r="K5196" s="1" t="str">
        <f>IFERROR(VLOOKUP(Table49[[#This Row],[ITEM CODE]],Table2[[Item Code]:[Master Name]],9,0),"")</f>
        <v/>
      </c>
      <c r="L5196" s="1" t="str">
        <f>IFERROR(VLOOKUP(Table49[[#This Row],[ITEM CODE]],Table2[[Item Code]:[Master Name]],8,0),"")</f>
        <v/>
      </c>
      <c r="M5196" s="41"/>
      <c r="N5196" s="66">
        <f>IFERROR(VLOOKUP(Table49[[#This Row],[ITEM CODE]],Table2[[#All],[Item Code]:[Unit Cost]],10,0),0)</f>
        <v>0</v>
      </c>
      <c r="O5196" s="134">
        <f>IFERROR(VLOOKUP(Table49[[#This Row],[ITEM CODE]],Table2[[#All],[Item Code]:[Unit Cost]],10,0),0)</f>
        <v>0</v>
      </c>
      <c r="P5196" s="56"/>
      <c r="Q5196" s="58"/>
      <c r="R5196" s="58">
        <f>Table49[[#This Row],[QUANTITY]]*Table49[[#This Row],[INV Prices]]</f>
        <v>0</v>
      </c>
      <c r="S5196" s="67"/>
      <c r="V5196" s="41"/>
      <c r="W5196" s="4" t="str">
        <f>IFERROR(VLOOKUP(Table49[[#This Row],[ITEM CODE]],Table2[[Item Code]:[Category ]],6,0),"")</f>
        <v/>
      </c>
      <c r="X5196" s="1" t="str">
        <f>IFERROR(VLOOKUP(Table49[[#This Row],[ITEM CODE]],Table2[[Item Code]:[Sub Category]],7,0),"")</f>
        <v/>
      </c>
      <c r="Y5196" s="68" t="str">
        <f>Table49[[#This Row],[PO Number]]&amp;COUNTIFS($E$5:E5196,E5196)</f>
        <v>0</v>
      </c>
    </row>
    <row r="5197" spans="1:25" ht="14.25" customHeight="1" x14ac:dyDescent="0.3">
      <c r="A5197" s="1" t="str">
        <f>IF(Table49[[#This Row],[ITEM NAME]]="","",ROW()-4)</f>
        <v/>
      </c>
      <c r="B5197" s="68"/>
      <c r="C5197" s="4" t="str">
        <f>IFERROR(VLOOKUP(B5197,Table14[],3,0),"")</f>
        <v/>
      </c>
      <c r="D5197" s="4" t="str">
        <f>IFERROR(VLOOKUP(B5197,Table14[],2,0),"")</f>
        <v/>
      </c>
      <c r="E5197" s="4"/>
      <c r="H5197" s="41" t="str">
        <f>IFERROR(VLOOKUP(Table49[[#This Row],[ITEM CODE]],Table2[[Item Code]:[Master Name]],2,0),"")</f>
        <v/>
      </c>
      <c r="I5197" s="41"/>
      <c r="J5197" s="65" t="str">
        <f>IFERROR(VLOOKUP(Table49[[#This Row],[ITEM CODE]],Table2[[Item Code]:[Master Name]],3,0),"")</f>
        <v/>
      </c>
      <c r="K5197" s="1" t="str">
        <f>IFERROR(VLOOKUP(Table49[[#This Row],[ITEM CODE]],Table2[[Item Code]:[Master Name]],9,0),"")</f>
        <v/>
      </c>
      <c r="L5197" s="1" t="str">
        <f>IFERROR(VLOOKUP(Table49[[#This Row],[ITEM CODE]],Table2[[Item Code]:[Master Name]],8,0),"")</f>
        <v/>
      </c>
      <c r="M5197" s="41"/>
      <c r="N5197" s="66">
        <f>IFERROR(VLOOKUP(Table49[[#This Row],[ITEM CODE]],Table2[[#All],[Item Code]:[Unit Cost]],10,0),0)</f>
        <v>0</v>
      </c>
      <c r="O5197" s="134">
        <f>IFERROR(VLOOKUP(Table49[[#This Row],[ITEM CODE]],Table2[[#All],[Item Code]:[Unit Cost]],10,0),0)</f>
        <v>0</v>
      </c>
      <c r="P5197" s="56"/>
      <c r="Q5197" s="58"/>
      <c r="R5197" s="58">
        <f>Table49[[#This Row],[QUANTITY]]*Table49[[#This Row],[INV Prices]]</f>
        <v>0</v>
      </c>
      <c r="S5197" s="67"/>
      <c r="V5197" s="41"/>
      <c r="W5197" s="4" t="str">
        <f>IFERROR(VLOOKUP(Table49[[#This Row],[ITEM CODE]],Table2[[Item Code]:[Category ]],6,0),"")</f>
        <v/>
      </c>
      <c r="X5197" s="1" t="str">
        <f>IFERROR(VLOOKUP(Table49[[#This Row],[ITEM CODE]],Table2[[Item Code]:[Sub Category]],7,0),"")</f>
        <v/>
      </c>
      <c r="Y5197" s="68" t="str">
        <f>Table49[[#This Row],[PO Number]]&amp;COUNTIFS($E$5:E5197,E5197)</f>
        <v>0</v>
      </c>
    </row>
    <row r="5198" spans="1:25" ht="14.25" customHeight="1" x14ac:dyDescent="0.3">
      <c r="A5198" s="1" t="str">
        <f>IF(Table49[[#This Row],[ITEM NAME]]="","",ROW()-4)</f>
        <v/>
      </c>
      <c r="B5198" s="68"/>
      <c r="C5198" s="4" t="str">
        <f>IFERROR(VLOOKUP(B5198,Table14[],3,0),"")</f>
        <v/>
      </c>
      <c r="D5198" s="4" t="str">
        <f>IFERROR(VLOOKUP(B5198,Table14[],2,0),"")</f>
        <v/>
      </c>
      <c r="E5198" s="4"/>
      <c r="H5198" s="41" t="str">
        <f>IFERROR(VLOOKUP(Table49[[#This Row],[ITEM CODE]],Table2[[Item Code]:[Master Name]],2,0),"")</f>
        <v/>
      </c>
      <c r="I5198" s="41"/>
      <c r="J5198" s="65" t="str">
        <f>IFERROR(VLOOKUP(Table49[[#This Row],[ITEM CODE]],Table2[[Item Code]:[Master Name]],3,0),"")</f>
        <v/>
      </c>
      <c r="K5198" s="1" t="str">
        <f>IFERROR(VLOOKUP(Table49[[#This Row],[ITEM CODE]],Table2[[Item Code]:[Master Name]],9,0),"")</f>
        <v/>
      </c>
      <c r="L5198" s="1" t="str">
        <f>IFERROR(VLOOKUP(Table49[[#This Row],[ITEM CODE]],Table2[[Item Code]:[Master Name]],8,0),"")</f>
        <v/>
      </c>
      <c r="M5198" s="41"/>
      <c r="N5198" s="66">
        <f>IFERROR(VLOOKUP(Table49[[#This Row],[ITEM CODE]],Table2[[#All],[Item Code]:[Unit Cost]],10,0),0)</f>
        <v>0</v>
      </c>
      <c r="O5198" s="134">
        <f>IFERROR(VLOOKUP(Table49[[#This Row],[ITEM CODE]],Table2[[#All],[Item Code]:[Unit Cost]],10,0),0)</f>
        <v>0</v>
      </c>
      <c r="P5198" s="56"/>
      <c r="Q5198" s="58"/>
      <c r="R5198" s="58">
        <f>Table49[[#This Row],[QUANTITY]]*Table49[[#This Row],[INV Prices]]</f>
        <v>0</v>
      </c>
      <c r="S5198" s="67"/>
      <c r="V5198" s="41"/>
      <c r="W5198" s="4" t="str">
        <f>IFERROR(VLOOKUP(Table49[[#This Row],[ITEM CODE]],Table2[[Item Code]:[Category ]],6,0),"")</f>
        <v/>
      </c>
      <c r="X5198" s="1" t="str">
        <f>IFERROR(VLOOKUP(Table49[[#This Row],[ITEM CODE]],Table2[[Item Code]:[Sub Category]],7,0),"")</f>
        <v/>
      </c>
      <c r="Y5198" s="68" t="str">
        <f>Table49[[#This Row],[PO Number]]&amp;COUNTIFS($E$5:E5198,E5198)</f>
        <v>0</v>
      </c>
    </row>
    <row r="5199" spans="1:25" ht="14.25" customHeight="1" x14ac:dyDescent="0.3">
      <c r="A5199" s="1" t="str">
        <f>IF(Table49[[#This Row],[ITEM NAME]]="","",ROW()-4)</f>
        <v/>
      </c>
      <c r="B5199" s="68"/>
      <c r="C5199" s="4" t="str">
        <f>IFERROR(VLOOKUP(B5199,Table14[],3,0),"")</f>
        <v/>
      </c>
      <c r="D5199" s="4" t="str">
        <f>IFERROR(VLOOKUP(B5199,Table14[],2,0),"")</f>
        <v/>
      </c>
      <c r="E5199" s="4"/>
      <c r="H5199" s="41" t="str">
        <f>IFERROR(VLOOKUP(Table49[[#This Row],[ITEM CODE]],Table2[[Item Code]:[Master Name]],2,0),"")</f>
        <v/>
      </c>
      <c r="I5199" s="41"/>
      <c r="J5199" s="65" t="str">
        <f>IFERROR(VLOOKUP(Table49[[#This Row],[ITEM CODE]],Table2[[Item Code]:[Master Name]],3,0),"")</f>
        <v/>
      </c>
      <c r="K5199" s="1" t="str">
        <f>IFERROR(VLOOKUP(Table49[[#This Row],[ITEM CODE]],Table2[[Item Code]:[Master Name]],9,0),"")</f>
        <v/>
      </c>
      <c r="L5199" s="1" t="str">
        <f>IFERROR(VLOOKUP(Table49[[#This Row],[ITEM CODE]],Table2[[Item Code]:[Master Name]],8,0),"")</f>
        <v/>
      </c>
      <c r="M5199" s="41"/>
      <c r="N5199" s="66">
        <f>IFERROR(VLOOKUP(Table49[[#This Row],[ITEM CODE]],Table2[[#All],[Item Code]:[Unit Cost]],10,0),0)</f>
        <v>0</v>
      </c>
      <c r="O5199" s="134">
        <f>IFERROR(VLOOKUP(Table49[[#This Row],[ITEM CODE]],Table2[[#All],[Item Code]:[Unit Cost]],10,0),0)</f>
        <v>0</v>
      </c>
      <c r="P5199" s="56"/>
      <c r="Q5199" s="58"/>
      <c r="R5199" s="58">
        <f>Table49[[#This Row],[QUANTITY]]*Table49[[#This Row],[INV Prices]]</f>
        <v>0</v>
      </c>
      <c r="S5199" s="67"/>
      <c r="V5199" s="41"/>
      <c r="W5199" s="4" t="str">
        <f>IFERROR(VLOOKUP(Table49[[#This Row],[ITEM CODE]],Table2[[Item Code]:[Category ]],6,0),"")</f>
        <v/>
      </c>
      <c r="X5199" s="1" t="str">
        <f>IFERROR(VLOOKUP(Table49[[#This Row],[ITEM CODE]],Table2[[Item Code]:[Sub Category]],7,0),"")</f>
        <v/>
      </c>
      <c r="Y5199" s="68" t="str">
        <f>Table49[[#This Row],[PO Number]]&amp;COUNTIFS($E$5:E5199,E5199)</f>
        <v>0</v>
      </c>
    </row>
    <row r="5200" spans="1:25" ht="14.25" customHeight="1" x14ac:dyDescent="0.3">
      <c r="A5200" s="1" t="str">
        <f>IF(Table49[[#This Row],[ITEM NAME]]="","",ROW()-4)</f>
        <v/>
      </c>
      <c r="B5200" s="68"/>
      <c r="C5200" s="4" t="str">
        <f>IFERROR(VLOOKUP(B5200,Table14[],3,0),"")</f>
        <v/>
      </c>
      <c r="D5200" s="4" t="str">
        <f>IFERROR(VLOOKUP(B5200,Table14[],2,0),"")</f>
        <v/>
      </c>
      <c r="E5200" s="4"/>
      <c r="H5200" s="41" t="str">
        <f>IFERROR(VLOOKUP(Table49[[#This Row],[ITEM CODE]],Table2[[Item Code]:[Master Name]],2,0),"")</f>
        <v/>
      </c>
      <c r="I5200" s="41"/>
      <c r="J5200" s="65" t="str">
        <f>IFERROR(VLOOKUP(Table49[[#This Row],[ITEM CODE]],Table2[[Item Code]:[Master Name]],3,0),"")</f>
        <v/>
      </c>
      <c r="K5200" s="1" t="str">
        <f>IFERROR(VLOOKUP(Table49[[#This Row],[ITEM CODE]],Table2[[Item Code]:[Master Name]],9,0),"")</f>
        <v/>
      </c>
      <c r="L5200" s="1" t="str">
        <f>IFERROR(VLOOKUP(Table49[[#This Row],[ITEM CODE]],Table2[[Item Code]:[Master Name]],8,0),"")</f>
        <v/>
      </c>
      <c r="M5200" s="41"/>
      <c r="N5200" s="66">
        <f>IFERROR(VLOOKUP(Table49[[#This Row],[ITEM CODE]],Table2[[#All],[Item Code]:[Unit Cost]],10,0),0)</f>
        <v>0</v>
      </c>
      <c r="O5200" s="134">
        <f>IFERROR(VLOOKUP(Table49[[#This Row],[ITEM CODE]],Table2[[#All],[Item Code]:[Unit Cost]],10,0),0)</f>
        <v>0</v>
      </c>
      <c r="P5200" s="56"/>
      <c r="Q5200" s="58"/>
      <c r="R5200" s="58">
        <f>Table49[[#This Row],[QUANTITY]]*Table49[[#This Row],[INV Prices]]</f>
        <v>0</v>
      </c>
      <c r="S5200" s="67"/>
      <c r="V5200" s="41"/>
      <c r="W5200" s="4" t="str">
        <f>IFERROR(VLOOKUP(Table49[[#This Row],[ITEM CODE]],Table2[[Item Code]:[Category ]],6,0),"")</f>
        <v/>
      </c>
      <c r="X5200" s="1" t="str">
        <f>IFERROR(VLOOKUP(Table49[[#This Row],[ITEM CODE]],Table2[[Item Code]:[Sub Category]],7,0),"")</f>
        <v/>
      </c>
      <c r="Y5200" s="68" t="str">
        <f>Table49[[#This Row],[PO Number]]&amp;COUNTIFS($E$5:E5200,E5200)</f>
        <v>0</v>
      </c>
    </row>
    <row r="5201" spans="1:25" ht="14.25" customHeight="1" x14ac:dyDescent="0.3">
      <c r="A5201" s="1" t="str">
        <f>IF(Table49[[#This Row],[ITEM NAME]]="","",ROW()-4)</f>
        <v/>
      </c>
      <c r="B5201" s="68"/>
      <c r="C5201" s="4" t="str">
        <f>IFERROR(VLOOKUP(B5201,Table14[],3,0),"")</f>
        <v/>
      </c>
      <c r="D5201" s="4" t="str">
        <f>IFERROR(VLOOKUP(B5201,Table14[],2,0),"")</f>
        <v/>
      </c>
      <c r="E5201" s="4"/>
      <c r="H5201" s="41" t="str">
        <f>IFERROR(VLOOKUP(Table49[[#This Row],[ITEM CODE]],Table2[[Item Code]:[Master Name]],2,0),"")</f>
        <v/>
      </c>
      <c r="I5201" s="41"/>
      <c r="J5201" s="65" t="str">
        <f>IFERROR(VLOOKUP(Table49[[#This Row],[ITEM CODE]],Table2[[Item Code]:[Master Name]],3,0),"")</f>
        <v/>
      </c>
      <c r="K5201" s="1" t="str">
        <f>IFERROR(VLOOKUP(Table49[[#This Row],[ITEM CODE]],Table2[[Item Code]:[Master Name]],9,0),"")</f>
        <v/>
      </c>
      <c r="L5201" s="1" t="str">
        <f>IFERROR(VLOOKUP(Table49[[#This Row],[ITEM CODE]],Table2[[Item Code]:[Master Name]],8,0),"")</f>
        <v/>
      </c>
      <c r="M5201" s="41"/>
      <c r="N5201" s="66">
        <f>IFERROR(VLOOKUP(Table49[[#This Row],[ITEM CODE]],Table2[[#All],[Item Code]:[Unit Cost]],10,0),0)</f>
        <v>0</v>
      </c>
      <c r="O5201" s="134">
        <f>IFERROR(VLOOKUP(Table49[[#This Row],[ITEM CODE]],Table2[[#All],[Item Code]:[Unit Cost]],10,0),0)</f>
        <v>0</v>
      </c>
      <c r="P5201" s="56"/>
      <c r="Q5201" s="58"/>
      <c r="R5201" s="58">
        <f>Table49[[#This Row],[QUANTITY]]*Table49[[#This Row],[INV Prices]]</f>
        <v>0</v>
      </c>
      <c r="S5201" s="67"/>
      <c r="V5201" s="41"/>
      <c r="W5201" s="4" t="str">
        <f>IFERROR(VLOOKUP(Table49[[#This Row],[ITEM CODE]],Table2[[Item Code]:[Category ]],6,0),"")</f>
        <v/>
      </c>
      <c r="X5201" s="1" t="str">
        <f>IFERROR(VLOOKUP(Table49[[#This Row],[ITEM CODE]],Table2[[Item Code]:[Sub Category]],7,0),"")</f>
        <v/>
      </c>
      <c r="Y5201" s="68" t="str">
        <f>Table49[[#This Row],[PO Number]]&amp;COUNTIFS($E$5:E5201,E5201)</f>
        <v>0</v>
      </c>
    </row>
    <row r="5202" spans="1:25" ht="14.25" customHeight="1" x14ac:dyDescent="0.3">
      <c r="A5202" s="1" t="str">
        <f>IF(Table49[[#This Row],[ITEM NAME]]="","",ROW()-4)</f>
        <v/>
      </c>
      <c r="B5202" s="68"/>
      <c r="C5202" s="4" t="str">
        <f>IFERROR(VLOOKUP(B5202,Table14[],3,0),"")</f>
        <v/>
      </c>
      <c r="D5202" s="4" t="str">
        <f>IFERROR(VLOOKUP(B5202,Table14[],2,0),"")</f>
        <v/>
      </c>
      <c r="E5202" s="4"/>
      <c r="H5202" s="41" t="str">
        <f>IFERROR(VLOOKUP(Table49[[#This Row],[ITEM CODE]],Table2[[Item Code]:[Master Name]],2,0),"")</f>
        <v/>
      </c>
      <c r="I5202" s="41"/>
      <c r="J5202" s="65" t="str">
        <f>IFERROR(VLOOKUP(Table49[[#This Row],[ITEM CODE]],Table2[[Item Code]:[Master Name]],3,0),"")</f>
        <v/>
      </c>
      <c r="K5202" s="1" t="str">
        <f>IFERROR(VLOOKUP(Table49[[#This Row],[ITEM CODE]],Table2[[Item Code]:[Master Name]],9,0),"")</f>
        <v/>
      </c>
      <c r="L5202" s="1" t="str">
        <f>IFERROR(VLOOKUP(Table49[[#This Row],[ITEM CODE]],Table2[[Item Code]:[Master Name]],8,0),"")</f>
        <v/>
      </c>
      <c r="M5202" s="41"/>
      <c r="N5202" s="66">
        <f>IFERROR(VLOOKUP(Table49[[#This Row],[ITEM CODE]],Table2[[#All],[Item Code]:[Unit Cost]],10,0),0)</f>
        <v>0</v>
      </c>
      <c r="O5202" s="134">
        <f>IFERROR(VLOOKUP(Table49[[#This Row],[ITEM CODE]],Table2[[#All],[Item Code]:[Unit Cost]],10,0),0)</f>
        <v>0</v>
      </c>
      <c r="P5202" s="56"/>
      <c r="Q5202" s="58"/>
      <c r="R5202" s="58">
        <f>Table49[[#This Row],[QUANTITY]]*Table49[[#This Row],[INV Prices]]</f>
        <v>0</v>
      </c>
      <c r="S5202" s="67"/>
      <c r="V5202" s="41"/>
      <c r="W5202" s="4" t="str">
        <f>IFERROR(VLOOKUP(Table49[[#This Row],[ITEM CODE]],Table2[[Item Code]:[Category ]],6,0),"")</f>
        <v/>
      </c>
      <c r="X5202" s="1" t="str">
        <f>IFERROR(VLOOKUP(Table49[[#This Row],[ITEM CODE]],Table2[[Item Code]:[Sub Category]],7,0),"")</f>
        <v/>
      </c>
      <c r="Y5202" s="68" t="str">
        <f>Table49[[#This Row],[PO Number]]&amp;COUNTIFS($E$5:E5202,E5202)</f>
        <v>0</v>
      </c>
    </row>
    <row r="5203" spans="1:25" ht="14.25" customHeight="1" x14ac:dyDescent="0.3">
      <c r="A5203" s="1" t="str">
        <f>IF(Table49[[#This Row],[ITEM NAME]]="","",ROW()-4)</f>
        <v/>
      </c>
      <c r="B5203" s="68"/>
      <c r="C5203" s="4" t="str">
        <f>IFERROR(VLOOKUP(B5203,Table14[],3,0),"")</f>
        <v/>
      </c>
      <c r="D5203" s="4" t="str">
        <f>IFERROR(VLOOKUP(B5203,Table14[],2,0),"")</f>
        <v/>
      </c>
      <c r="E5203" s="4"/>
      <c r="H5203" s="41" t="str">
        <f>IFERROR(VLOOKUP(Table49[[#This Row],[ITEM CODE]],Table2[[Item Code]:[Master Name]],2,0),"")</f>
        <v/>
      </c>
      <c r="I5203" s="41"/>
      <c r="J5203" s="65" t="str">
        <f>IFERROR(VLOOKUP(Table49[[#This Row],[ITEM CODE]],Table2[[Item Code]:[Master Name]],3,0),"")</f>
        <v/>
      </c>
      <c r="K5203" s="1" t="str">
        <f>IFERROR(VLOOKUP(Table49[[#This Row],[ITEM CODE]],Table2[[Item Code]:[Master Name]],9,0),"")</f>
        <v/>
      </c>
      <c r="L5203" s="1" t="str">
        <f>IFERROR(VLOOKUP(Table49[[#This Row],[ITEM CODE]],Table2[[Item Code]:[Master Name]],8,0),"")</f>
        <v/>
      </c>
      <c r="M5203" s="41"/>
      <c r="N5203" s="66">
        <f>IFERROR(VLOOKUP(Table49[[#This Row],[ITEM CODE]],Table2[[#All],[Item Code]:[Unit Cost]],10,0),0)</f>
        <v>0</v>
      </c>
      <c r="O5203" s="134">
        <f>IFERROR(VLOOKUP(Table49[[#This Row],[ITEM CODE]],Table2[[#All],[Item Code]:[Unit Cost]],10,0),0)</f>
        <v>0</v>
      </c>
      <c r="P5203" s="56"/>
      <c r="Q5203" s="58"/>
      <c r="R5203" s="58">
        <f>Table49[[#This Row],[QUANTITY]]*Table49[[#This Row],[INV Prices]]</f>
        <v>0</v>
      </c>
      <c r="S5203" s="67"/>
      <c r="V5203" s="41"/>
      <c r="W5203" s="4" t="str">
        <f>IFERROR(VLOOKUP(Table49[[#This Row],[ITEM CODE]],Table2[[Item Code]:[Category ]],6,0),"")</f>
        <v/>
      </c>
      <c r="X5203" s="1" t="str">
        <f>IFERROR(VLOOKUP(Table49[[#This Row],[ITEM CODE]],Table2[[Item Code]:[Sub Category]],7,0),"")</f>
        <v/>
      </c>
      <c r="Y5203" s="68" t="str">
        <f>Table49[[#This Row],[PO Number]]&amp;COUNTIFS($E$5:E5203,E5203)</f>
        <v>0</v>
      </c>
    </row>
    <row r="5204" spans="1:25" ht="14.25" customHeight="1" x14ac:dyDescent="0.3">
      <c r="A5204" s="1" t="str">
        <f>IF(Table49[[#This Row],[ITEM NAME]]="","",ROW()-4)</f>
        <v/>
      </c>
      <c r="B5204" s="68"/>
      <c r="C5204" s="4" t="str">
        <f>IFERROR(VLOOKUP(B5204,Table14[],3,0),"")</f>
        <v/>
      </c>
      <c r="D5204" s="4" t="str">
        <f>IFERROR(VLOOKUP(B5204,Table14[],2,0),"")</f>
        <v/>
      </c>
      <c r="E5204" s="4"/>
      <c r="H5204" s="41" t="str">
        <f>IFERROR(VLOOKUP(Table49[[#This Row],[ITEM CODE]],Table2[[Item Code]:[Master Name]],2,0),"")</f>
        <v/>
      </c>
      <c r="I5204" s="41"/>
      <c r="J5204" s="65" t="str">
        <f>IFERROR(VLOOKUP(Table49[[#This Row],[ITEM CODE]],Table2[[Item Code]:[Master Name]],3,0),"")</f>
        <v/>
      </c>
      <c r="K5204" s="1" t="str">
        <f>IFERROR(VLOOKUP(Table49[[#This Row],[ITEM CODE]],Table2[[Item Code]:[Master Name]],9,0),"")</f>
        <v/>
      </c>
      <c r="L5204" s="1" t="str">
        <f>IFERROR(VLOOKUP(Table49[[#This Row],[ITEM CODE]],Table2[[Item Code]:[Master Name]],8,0),"")</f>
        <v/>
      </c>
      <c r="M5204" s="41"/>
      <c r="N5204" s="66">
        <f>IFERROR(VLOOKUP(Table49[[#This Row],[ITEM CODE]],Table2[[#All],[Item Code]:[Unit Cost]],10,0),0)</f>
        <v>0</v>
      </c>
      <c r="O5204" s="134">
        <f>IFERROR(VLOOKUP(Table49[[#This Row],[ITEM CODE]],Table2[[#All],[Item Code]:[Unit Cost]],10,0),0)</f>
        <v>0</v>
      </c>
      <c r="P5204" s="56"/>
      <c r="Q5204" s="58"/>
      <c r="R5204" s="58">
        <f>Table49[[#This Row],[QUANTITY]]*Table49[[#This Row],[INV Prices]]</f>
        <v>0</v>
      </c>
      <c r="S5204" s="67"/>
      <c r="V5204" s="41"/>
      <c r="W5204" s="4" t="str">
        <f>IFERROR(VLOOKUP(Table49[[#This Row],[ITEM CODE]],Table2[[Item Code]:[Category ]],6,0),"")</f>
        <v/>
      </c>
      <c r="X5204" s="1" t="str">
        <f>IFERROR(VLOOKUP(Table49[[#This Row],[ITEM CODE]],Table2[[Item Code]:[Sub Category]],7,0),"")</f>
        <v/>
      </c>
      <c r="Y5204" s="68" t="str">
        <f>Table49[[#This Row],[PO Number]]&amp;COUNTIFS($E$5:E5204,E5204)</f>
        <v>0</v>
      </c>
    </row>
    <row r="5205" spans="1:25" ht="14.25" customHeight="1" x14ac:dyDescent="0.3">
      <c r="A5205" s="1" t="str">
        <f>IF(Table49[[#This Row],[ITEM NAME]]="","",ROW()-4)</f>
        <v/>
      </c>
      <c r="B5205" s="68"/>
      <c r="C5205" s="4" t="str">
        <f>IFERROR(VLOOKUP(B5205,Table14[],3,0),"")</f>
        <v/>
      </c>
      <c r="D5205" s="4" t="str">
        <f>IFERROR(VLOOKUP(B5205,Table14[],2,0),"")</f>
        <v/>
      </c>
      <c r="E5205" s="4"/>
      <c r="H5205" s="41" t="str">
        <f>IFERROR(VLOOKUP(Table49[[#This Row],[ITEM CODE]],Table2[[Item Code]:[Master Name]],2,0),"")</f>
        <v/>
      </c>
      <c r="I5205" s="41"/>
      <c r="J5205" s="65" t="str">
        <f>IFERROR(VLOOKUP(Table49[[#This Row],[ITEM CODE]],Table2[[Item Code]:[Master Name]],3,0),"")</f>
        <v/>
      </c>
      <c r="K5205" s="1" t="str">
        <f>IFERROR(VLOOKUP(Table49[[#This Row],[ITEM CODE]],Table2[[Item Code]:[Master Name]],9,0),"")</f>
        <v/>
      </c>
      <c r="L5205" s="1" t="str">
        <f>IFERROR(VLOOKUP(Table49[[#This Row],[ITEM CODE]],Table2[[Item Code]:[Master Name]],8,0),"")</f>
        <v/>
      </c>
      <c r="M5205" s="41"/>
      <c r="N5205" s="66">
        <f>IFERROR(VLOOKUP(Table49[[#This Row],[ITEM CODE]],Table2[[#All],[Item Code]:[Unit Cost]],10,0),0)</f>
        <v>0</v>
      </c>
      <c r="O5205" s="134">
        <f>IFERROR(VLOOKUP(Table49[[#This Row],[ITEM CODE]],Table2[[#All],[Item Code]:[Unit Cost]],10,0),0)</f>
        <v>0</v>
      </c>
      <c r="P5205" s="56"/>
      <c r="Q5205" s="58"/>
      <c r="R5205" s="58">
        <f>Table49[[#This Row],[QUANTITY]]*Table49[[#This Row],[INV Prices]]</f>
        <v>0</v>
      </c>
      <c r="S5205" s="67"/>
      <c r="V5205" s="41"/>
      <c r="W5205" s="4" t="str">
        <f>IFERROR(VLOOKUP(Table49[[#This Row],[ITEM CODE]],Table2[[Item Code]:[Category ]],6,0),"")</f>
        <v/>
      </c>
      <c r="X5205" s="1" t="str">
        <f>IFERROR(VLOOKUP(Table49[[#This Row],[ITEM CODE]],Table2[[Item Code]:[Sub Category]],7,0),"")</f>
        <v/>
      </c>
      <c r="Y5205" s="68" t="str">
        <f>Table49[[#This Row],[PO Number]]&amp;COUNTIFS($E$5:E5205,E5205)</f>
        <v>0</v>
      </c>
    </row>
    <row r="5206" spans="1:25" ht="14.25" customHeight="1" x14ac:dyDescent="0.3">
      <c r="A5206" s="1" t="str">
        <f>IF(Table49[[#This Row],[ITEM NAME]]="","",ROW()-4)</f>
        <v/>
      </c>
      <c r="B5206" s="68"/>
      <c r="C5206" s="4" t="str">
        <f>IFERROR(VLOOKUP(B5206,Table14[],3,0),"")</f>
        <v/>
      </c>
      <c r="D5206" s="4" t="str">
        <f>IFERROR(VLOOKUP(B5206,Table14[],2,0),"")</f>
        <v/>
      </c>
      <c r="E5206" s="4"/>
      <c r="H5206" s="41" t="str">
        <f>IFERROR(VLOOKUP(Table49[[#This Row],[ITEM CODE]],Table2[[Item Code]:[Master Name]],2,0),"")</f>
        <v/>
      </c>
      <c r="I5206" s="41"/>
      <c r="J5206" s="65" t="str">
        <f>IFERROR(VLOOKUP(Table49[[#This Row],[ITEM CODE]],Table2[[Item Code]:[Master Name]],3,0),"")</f>
        <v/>
      </c>
      <c r="K5206" s="1" t="str">
        <f>IFERROR(VLOOKUP(Table49[[#This Row],[ITEM CODE]],Table2[[Item Code]:[Master Name]],9,0),"")</f>
        <v/>
      </c>
      <c r="L5206" s="1" t="str">
        <f>IFERROR(VLOOKUP(Table49[[#This Row],[ITEM CODE]],Table2[[Item Code]:[Master Name]],8,0),"")</f>
        <v/>
      </c>
      <c r="M5206" s="41"/>
      <c r="N5206" s="66">
        <f>IFERROR(VLOOKUP(Table49[[#This Row],[ITEM CODE]],Table2[[#All],[Item Code]:[Unit Cost]],10,0),0)</f>
        <v>0</v>
      </c>
      <c r="O5206" s="134">
        <f>IFERROR(VLOOKUP(Table49[[#This Row],[ITEM CODE]],Table2[[#All],[Item Code]:[Unit Cost]],10,0),0)</f>
        <v>0</v>
      </c>
      <c r="P5206" s="56"/>
      <c r="Q5206" s="58"/>
      <c r="R5206" s="58">
        <f>Table49[[#This Row],[QUANTITY]]*Table49[[#This Row],[INV Prices]]</f>
        <v>0</v>
      </c>
      <c r="S5206" s="67"/>
      <c r="V5206" s="41"/>
      <c r="W5206" s="4" t="str">
        <f>IFERROR(VLOOKUP(Table49[[#This Row],[ITEM CODE]],Table2[[Item Code]:[Category ]],6,0),"")</f>
        <v/>
      </c>
      <c r="X5206" s="1" t="str">
        <f>IFERROR(VLOOKUP(Table49[[#This Row],[ITEM CODE]],Table2[[Item Code]:[Sub Category]],7,0),"")</f>
        <v/>
      </c>
      <c r="Y5206" s="68" t="str">
        <f>Table49[[#This Row],[PO Number]]&amp;COUNTIFS($E$5:E5206,E5206)</f>
        <v>0</v>
      </c>
    </row>
    <row r="5207" spans="1:25" ht="14.25" customHeight="1" x14ac:dyDescent="0.3">
      <c r="A5207" s="1" t="str">
        <f>IF(Table49[[#This Row],[ITEM NAME]]="","",ROW()-4)</f>
        <v/>
      </c>
      <c r="B5207" s="68"/>
      <c r="C5207" s="4" t="str">
        <f>IFERROR(VLOOKUP(B5207,Table14[],3,0),"")</f>
        <v/>
      </c>
      <c r="D5207" s="4" t="str">
        <f>IFERROR(VLOOKUP(B5207,Table14[],2,0),"")</f>
        <v/>
      </c>
      <c r="E5207" s="4"/>
      <c r="H5207" s="41" t="str">
        <f>IFERROR(VLOOKUP(Table49[[#This Row],[ITEM CODE]],Table2[[Item Code]:[Master Name]],2,0),"")</f>
        <v/>
      </c>
      <c r="I5207" s="41"/>
      <c r="J5207" s="65" t="str">
        <f>IFERROR(VLOOKUP(Table49[[#This Row],[ITEM CODE]],Table2[[Item Code]:[Master Name]],3,0),"")</f>
        <v/>
      </c>
      <c r="K5207" s="1" t="str">
        <f>IFERROR(VLOOKUP(Table49[[#This Row],[ITEM CODE]],Table2[[Item Code]:[Master Name]],9,0),"")</f>
        <v/>
      </c>
      <c r="L5207" s="1" t="str">
        <f>IFERROR(VLOOKUP(Table49[[#This Row],[ITEM CODE]],Table2[[Item Code]:[Master Name]],8,0),"")</f>
        <v/>
      </c>
      <c r="M5207" s="41"/>
      <c r="N5207" s="66">
        <f>IFERROR(VLOOKUP(Table49[[#This Row],[ITEM CODE]],Table2[[#All],[Item Code]:[Unit Cost]],10,0),0)</f>
        <v>0</v>
      </c>
      <c r="O5207" s="134">
        <f>IFERROR(VLOOKUP(Table49[[#This Row],[ITEM CODE]],Table2[[#All],[Item Code]:[Unit Cost]],10,0),0)</f>
        <v>0</v>
      </c>
      <c r="P5207" s="56"/>
      <c r="Q5207" s="58"/>
      <c r="R5207" s="58">
        <f>Table49[[#This Row],[QUANTITY]]*Table49[[#This Row],[INV Prices]]</f>
        <v>0</v>
      </c>
      <c r="S5207" s="67"/>
      <c r="V5207" s="41"/>
      <c r="W5207" s="4" t="str">
        <f>IFERROR(VLOOKUP(Table49[[#This Row],[ITEM CODE]],Table2[[Item Code]:[Category ]],6,0),"")</f>
        <v/>
      </c>
      <c r="X5207" s="1" t="str">
        <f>IFERROR(VLOOKUP(Table49[[#This Row],[ITEM CODE]],Table2[[Item Code]:[Sub Category]],7,0),"")</f>
        <v/>
      </c>
      <c r="Y5207" s="68" t="str">
        <f>Table49[[#This Row],[PO Number]]&amp;COUNTIFS($E$5:E5207,E5207)</f>
        <v>0</v>
      </c>
    </row>
    <row r="5208" spans="1:25" ht="14.25" customHeight="1" x14ac:dyDescent="0.3">
      <c r="A5208" s="1" t="str">
        <f>IF(Table49[[#This Row],[ITEM NAME]]="","",ROW()-4)</f>
        <v/>
      </c>
      <c r="B5208" s="68"/>
      <c r="C5208" s="4" t="str">
        <f>IFERROR(VLOOKUP(B5208,Table14[],3,0),"")</f>
        <v/>
      </c>
      <c r="D5208" s="4" t="str">
        <f>IFERROR(VLOOKUP(B5208,Table14[],2,0),"")</f>
        <v/>
      </c>
      <c r="E5208" s="4"/>
      <c r="H5208" s="41" t="str">
        <f>IFERROR(VLOOKUP(Table49[[#This Row],[ITEM CODE]],Table2[[Item Code]:[Master Name]],2,0),"")</f>
        <v/>
      </c>
      <c r="I5208" s="41"/>
      <c r="J5208" s="65" t="str">
        <f>IFERROR(VLOOKUP(Table49[[#This Row],[ITEM CODE]],Table2[[Item Code]:[Master Name]],3,0),"")</f>
        <v/>
      </c>
      <c r="K5208" s="1" t="str">
        <f>IFERROR(VLOOKUP(Table49[[#This Row],[ITEM CODE]],Table2[[Item Code]:[Master Name]],9,0),"")</f>
        <v/>
      </c>
      <c r="L5208" s="1" t="str">
        <f>IFERROR(VLOOKUP(Table49[[#This Row],[ITEM CODE]],Table2[[Item Code]:[Master Name]],8,0),"")</f>
        <v/>
      </c>
      <c r="M5208" s="41"/>
      <c r="N5208" s="66">
        <f>IFERROR(VLOOKUP(Table49[[#This Row],[ITEM CODE]],Table2[[#All],[Item Code]:[Unit Cost]],10,0),0)</f>
        <v>0</v>
      </c>
      <c r="O5208" s="134">
        <f>IFERROR(VLOOKUP(Table49[[#This Row],[ITEM CODE]],Table2[[#All],[Item Code]:[Unit Cost]],10,0),0)</f>
        <v>0</v>
      </c>
      <c r="P5208" s="56"/>
      <c r="Q5208" s="58"/>
      <c r="R5208" s="58">
        <f>Table49[[#This Row],[QUANTITY]]*Table49[[#This Row],[INV Prices]]</f>
        <v>0</v>
      </c>
      <c r="S5208" s="67"/>
      <c r="V5208" s="41"/>
      <c r="W5208" s="4" t="str">
        <f>IFERROR(VLOOKUP(Table49[[#This Row],[ITEM CODE]],Table2[[Item Code]:[Category ]],6,0),"")</f>
        <v/>
      </c>
      <c r="X5208" s="1" t="str">
        <f>IFERROR(VLOOKUP(Table49[[#This Row],[ITEM CODE]],Table2[[Item Code]:[Sub Category]],7,0),"")</f>
        <v/>
      </c>
      <c r="Y5208" s="68" t="str">
        <f>Table49[[#This Row],[PO Number]]&amp;COUNTIFS($E$5:E5208,E5208)</f>
        <v>0</v>
      </c>
    </row>
    <row r="5209" spans="1:25" ht="14.25" customHeight="1" x14ac:dyDescent="0.3">
      <c r="A5209" s="1" t="str">
        <f>IF(Table49[[#This Row],[ITEM NAME]]="","",ROW()-4)</f>
        <v/>
      </c>
      <c r="B5209" s="68"/>
      <c r="C5209" s="4" t="str">
        <f>IFERROR(VLOOKUP(B5209,Table14[],3,0),"")</f>
        <v/>
      </c>
      <c r="D5209" s="4" t="str">
        <f>IFERROR(VLOOKUP(B5209,Table14[],2,0),"")</f>
        <v/>
      </c>
      <c r="E5209" s="4"/>
      <c r="H5209" s="41" t="str">
        <f>IFERROR(VLOOKUP(Table49[[#This Row],[ITEM CODE]],Table2[[Item Code]:[Master Name]],2,0),"")</f>
        <v/>
      </c>
      <c r="I5209" s="41"/>
      <c r="J5209" s="65" t="str">
        <f>IFERROR(VLOOKUP(Table49[[#This Row],[ITEM CODE]],Table2[[Item Code]:[Master Name]],3,0),"")</f>
        <v/>
      </c>
      <c r="K5209" s="1" t="str">
        <f>IFERROR(VLOOKUP(Table49[[#This Row],[ITEM CODE]],Table2[[Item Code]:[Master Name]],9,0),"")</f>
        <v/>
      </c>
      <c r="L5209" s="1" t="str">
        <f>IFERROR(VLOOKUP(Table49[[#This Row],[ITEM CODE]],Table2[[Item Code]:[Master Name]],8,0),"")</f>
        <v/>
      </c>
      <c r="M5209" s="41"/>
      <c r="N5209" s="66">
        <f>IFERROR(VLOOKUP(Table49[[#This Row],[ITEM CODE]],Table2[[#All],[Item Code]:[Unit Cost]],10,0),0)</f>
        <v>0</v>
      </c>
      <c r="O5209" s="134">
        <f>IFERROR(VLOOKUP(Table49[[#This Row],[ITEM CODE]],Table2[[#All],[Item Code]:[Unit Cost]],10,0),0)</f>
        <v>0</v>
      </c>
      <c r="P5209" s="56"/>
      <c r="Q5209" s="58"/>
      <c r="R5209" s="58">
        <f>Table49[[#This Row],[QUANTITY]]*Table49[[#This Row],[INV Prices]]</f>
        <v>0</v>
      </c>
      <c r="S5209" s="67"/>
      <c r="V5209" s="41"/>
      <c r="W5209" s="4" t="str">
        <f>IFERROR(VLOOKUP(Table49[[#This Row],[ITEM CODE]],Table2[[Item Code]:[Category ]],6,0),"")</f>
        <v/>
      </c>
      <c r="X5209" s="1" t="str">
        <f>IFERROR(VLOOKUP(Table49[[#This Row],[ITEM CODE]],Table2[[Item Code]:[Sub Category]],7,0),"")</f>
        <v/>
      </c>
      <c r="Y5209" s="68" t="str">
        <f>Table49[[#This Row],[PO Number]]&amp;COUNTIFS($E$5:E5209,E5209)</f>
        <v>0</v>
      </c>
    </row>
    <row r="5210" spans="1:25" ht="14.25" customHeight="1" x14ac:dyDescent="0.3">
      <c r="A5210" s="1" t="str">
        <f>IF(Table49[[#This Row],[ITEM NAME]]="","",ROW()-4)</f>
        <v/>
      </c>
      <c r="B5210" s="68"/>
      <c r="C5210" s="4" t="str">
        <f>IFERROR(VLOOKUP(B5210,Table14[],3,0),"")</f>
        <v/>
      </c>
      <c r="D5210" s="4" t="str">
        <f>IFERROR(VLOOKUP(B5210,Table14[],2,0),"")</f>
        <v/>
      </c>
      <c r="E5210" s="4"/>
      <c r="H5210" s="41" t="str">
        <f>IFERROR(VLOOKUP(Table49[[#This Row],[ITEM CODE]],Table2[[Item Code]:[Master Name]],2,0),"")</f>
        <v/>
      </c>
      <c r="I5210" s="41"/>
      <c r="J5210" s="65" t="str">
        <f>IFERROR(VLOOKUP(Table49[[#This Row],[ITEM CODE]],Table2[[Item Code]:[Master Name]],3,0),"")</f>
        <v/>
      </c>
      <c r="K5210" s="1" t="str">
        <f>IFERROR(VLOOKUP(Table49[[#This Row],[ITEM CODE]],Table2[[Item Code]:[Master Name]],9,0),"")</f>
        <v/>
      </c>
      <c r="L5210" s="1" t="str">
        <f>IFERROR(VLOOKUP(Table49[[#This Row],[ITEM CODE]],Table2[[Item Code]:[Master Name]],8,0),"")</f>
        <v/>
      </c>
      <c r="M5210" s="41"/>
      <c r="N5210" s="66">
        <f>IFERROR(VLOOKUP(Table49[[#This Row],[ITEM CODE]],Table2[[#All],[Item Code]:[Unit Cost]],10,0),0)</f>
        <v>0</v>
      </c>
      <c r="O5210" s="134">
        <f>IFERROR(VLOOKUP(Table49[[#This Row],[ITEM CODE]],Table2[[#All],[Item Code]:[Unit Cost]],10,0),0)</f>
        <v>0</v>
      </c>
      <c r="P5210" s="56"/>
      <c r="Q5210" s="58"/>
      <c r="R5210" s="58">
        <f>Table49[[#This Row],[QUANTITY]]*Table49[[#This Row],[INV Prices]]</f>
        <v>0</v>
      </c>
      <c r="S5210" s="67"/>
      <c r="V5210" s="41"/>
      <c r="W5210" s="4" t="str">
        <f>IFERROR(VLOOKUP(Table49[[#This Row],[ITEM CODE]],Table2[[Item Code]:[Category ]],6,0),"")</f>
        <v/>
      </c>
      <c r="X5210" s="1" t="str">
        <f>IFERROR(VLOOKUP(Table49[[#This Row],[ITEM CODE]],Table2[[Item Code]:[Sub Category]],7,0),"")</f>
        <v/>
      </c>
      <c r="Y5210" s="68" t="str">
        <f>Table49[[#This Row],[PO Number]]&amp;COUNTIFS($E$5:E5210,E5210)</f>
        <v>0</v>
      </c>
    </row>
    <row r="5211" spans="1:25" ht="14.25" customHeight="1" x14ac:dyDescent="0.3">
      <c r="A5211" s="1" t="str">
        <f>IF(Table49[[#This Row],[ITEM NAME]]="","",ROW()-4)</f>
        <v/>
      </c>
      <c r="B5211" s="68"/>
      <c r="C5211" s="4" t="str">
        <f>IFERROR(VLOOKUP(B5211,Table14[],3,0),"")</f>
        <v/>
      </c>
      <c r="D5211" s="4" t="str">
        <f>IFERROR(VLOOKUP(B5211,Table14[],2,0),"")</f>
        <v/>
      </c>
      <c r="E5211" s="4"/>
      <c r="H5211" s="41" t="str">
        <f>IFERROR(VLOOKUP(Table49[[#This Row],[ITEM CODE]],Table2[[Item Code]:[Master Name]],2,0),"")</f>
        <v/>
      </c>
      <c r="I5211" s="41"/>
      <c r="J5211" s="65" t="str">
        <f>IFERROR(VLOOKUP(Table49[[#This Row],[ITEM CODE]],Table2[[Item Code]:[Master Name]],3,0),"")</f>
        <v/>
      </c>
      <c r="K5211" s="1" t="str">
        <f>IFERROR(VLOOKUP(Table49[[#This Row],[ITEM CODE]],Table2[[Item Code]:[Master Name]],9,0),"")</f>
        <v/>
      </c>
      <c r="L5211" s="1" t="str">
        <f>IFERROR(VLOOKUP(Table49[[#This Row],[ITEM CODE]],Table2[[Item Code]:[Master Name]],8,0),"")</f>
        <v/>
      </c>
      <c r="M5211" s="41"/>
      <c r="N5211" s="66">
        <f>IFERROR(VLOOKUP(Table49[[#This Row],[ITEM CODE]],Table2[[#All],[Item Code]:[Unit Cost]],10,0),0)</f>
        <v>0</v>
      </c>
      <c r="O5211" s="134">
        <f>IFERROR(VLOOKUP(Table49[[#This Row],[ITEM CODE]],Table2[[#All],[Item Code]:[Unit Cost]],10,0),0)</f>
        <v>0</v>
      </c>
      <c r="P5211" s="56"/>
      <c r="Q5211" s="58"/>
      <c r="R5211" s="58">
        <f>Table49[[#This Row],[QUANTITY]]*Table49[[#This Row],[INV Prices]]</f>
        <v>0</v>
      </c>
      <c r="S5211" s="67"/>
      <c r="V5211" s="41"/>
      <c r="W5211" s="4" t="str">
        <f>IFERROR(VLOOKUP(Table49[[#This Row],[ITEM CODE]],Table2[[Item Code]:[Category ]],6,0),"")</f>
        <v/>
      </c>
      <c r="X5211" s="1" t="str">
        <f>IFERROR(VLOOKUP(Table49[[#This Row],[ITEM CODE]],Table2[[Item Code]:[Sub Category]],7,0),"")</f>
        <v/>
      </c>
      <c r="Y5211" s="68" t="str">
        <f>Table49[[#This Row],[PO Number]]&amp;COUNTIFS($E$5:E5211,E5211)</f>
        <v>0</v>
      </c>
    </row>
    <row r="5212" spans="1:25" ht="14.25" customHeight="1" x14ac:dyDescent="0.3">
      <c r="A5212" s="1" t="str">
        <f>IF(Table49[[#This Row],[ITEM NAME]]="","",ROW()-4)</f>
        <v/>
      </c>
      <c r="B5212" s="68"/>
      <c r="C5212" s="4" t="str">
        <f>IFERROR(VLOOKUP(B5212,Table14[],3,0),"")</f>
        <v/>
      </c>
      <c r="D5212" s="4" t="str">
        <f>IFERROR(VLOOKUP(B5212,Table14[],2,0),"")</f>
        <v/>
      </c>
      <c r="E5212" s="4"/>
      <c r="H5212" s="41" t="str">
        <f>IFERROR(VLOOKUP(Table49[[#This Row],[ITEM CODE]],Table2[[Item Code]:[Master Name]],2,0),"")</f>
        <v/>
      </c>
      <c r="I5212" s="41"/>
      <c r="J5212" s="65" t="str">
        <f>IFERROR(VLOOKUP(Table49[[#This Row],[ITEM CODE]],Table2[[Item Code]:[Master Name]],3,0),"")</f>
        <v/>
      </c>
      <c r="K5212" s="1" t="str">
        <f>IFERROR(VLOOKUP(Table49[[#This Row],[ITEM CODE]],Table2[[Item Code]:[Master Name]],9,0),"")</f>
        <v/>
      </c>
      <c r="L5212" s="1" t="str">
        <f>IFERROR(VLOOKUP(Table49[[#This Row],[ITEM CODE]],Table2[[Item Code]:[Master Name]],8,0),"")</f>
        <v/>
      </c>
      <c r="M5212" s="41"/>
      <c r="N5212" s="66">
        <f>IFERROR(VLOOKUP(Table49[[#This Row],[ITEM CODE]],Table2[[#All],[Item Code]:[Unit Cost]],10,0),0)</f>
        <v>0</v>
      </c>
      <c r="O5212" s="134">
        <f>IFERROR(VLOOKUP(Table49[[#This Row],[ITEM CODE]],Table2[[#All],[Item Code]:[Unit Cost]],10,0),0)</f>
        <v>0</v>
      </c>
      <c r="P5212" s="56"/>
      <c r="Q5212" s="58"/>
      <c r="R5212" s="58">
        <f>Table49[[#This Row],[QUANTITY]]*Table49[[#This Row],[INV Prices]]</f>
        <v>0</v>
      </c>
      <c r="S5212" s="67"/>
      <c r="V5212" s="41"/>
      <c r="W5212" s="4" t="str">
        <f>IFERROR(VLOOKUP(Table49[[#This Row],[ITEM CODE]],Table2[[Item Code]:[Category ]],6,0),"")</f>
        <v/>
      </c>
      <c r="X5212" s="1" t="str">
        <f>IFERROR(VLOOKUP(Table49[[#This Row],[ITEM CODE]],Table2[[Item Code]:[Sub Category]],7,0),"")</f>
        <v/>
      </c>
      <c r="Y5212" s="68" t="str">
        <f>Table49[[#This Row],[PO Number]]&amp;COUNTIFS($E$5:E5212,E5212)</f>
        <v>0</v>
      </c>
    </row>
    <row r="5213" spans="1:25" ht="14.25" customHeight="1" x14ac:dyDescent="0.3">
      <c r="A5213" s="1" t="str">
        <f>IF(Table49[[#This Row],[ITEM NAME]]="","",ROW()-4)</f>
        <v/>
      </c>
      <c r="B5213" s="68"/>
      <c r="C5213" s="4" t="str">
        <f>IFERROR(VLOOKUP(B5213,Table14[],3,0),"")</f>
        <v/>
      </c>
      <c r="D5213" s="4" t="str">
        <f>IFERROR(VLOOKUP(B5213,Table14[],2,0),"")</f>
        <v/>
      </c>
      <c r="E5213" s="4"/>
      <c r="H5213" s="41" t="str">
        <f>IFERROR(VLOOKUP(Table49[[#This Row],[ITEM CODE]],Table2[[Item Code]:[Master Name]],2,0),"")</f>
        <v/>
      </c>
      <c r="I5213" s="41"/>
      <c r="J5213" s="65" t="str">
        <f>IFERROR(VLOOKUP(Table49[[#This Row],[ITEM CODE]],Table2[[Item Code]:[Master Name]],3,0),"")</f>
        <v/>
      </c>
      <c r="K5213" s="1" t="str">
        <f>IFERROR(VLOOKUP(Table49[[#This Row],[ITEM CODE]],Table2[[Item Code]:[Master Name]],9,0),"")</f>
        <v/>
      </c>
      <c r="L5213" s="1" t="str">
        <f>IFERROR(VLOOKUP(Table49[[#This Row],[ITEM CODE]],Table2[[Item Code]:[Master Name]],8,0),"")</f>
        <v/>
      </c>
      <c r="M5213" s="41"/>
      <c r="N5213" s="66">
        <f>IFERROR(VLOOKUP(Table49[[#This Row],[ITEM CODE]],Table2[[#All],[Item Code]:[Unit Cost]],10,0),0)</f>
        <v>0</v>
      </c>
      <c r="O5213" s="134">
        <f>IFERROR(VLOOKUP(Table49[[#This Row],[ITEM CODE]],Table2[[#All],[Item Code]:[Unit Cost]],10,0),0)</f>
        <v>0</v>
      </c>
      <c r="P5213" s="56"/>
      <c r="Q5213" s="58"/>
      <c r="R5213" s="58">
        <f>Table49[[#This Row],[QUANTITY]]*Table49[[#This Row],[INV Prices]]</f>
        <v>0</v>
      </c>
      <c r="S5213" s="67"/>
      <c r="V5213" s="41"/>
      <c r="W5213" s="4" t="str">
        <f>IFERROR(VLOOKUP(Table49[[#This Row],[ITEM CODE]],Table2[[Item Code]:[Category ]],6,0),"")</f>
        <v/>
      </c>
      <c r="X5213" s="1" t="str">
        <f>IFERROR(VLOOKUP(Table49[[#This Row],[ITEM CODE]],Table2[[Item Code]:[Sub Category]],7,0),"")</f>
        <v/>
      </c>
      <c r="Y5213" s="68" t="str">
        <f>Table49[[#This Row],[PO Number]]&amp;COUNTIFS($E$5:E5213,E5213)</f>
        <v>0</v>
      </c>
    </row>
    <row r="5214" spans="1:25" ht="14.25" customHeight="1" x14ac:dyDescent="0.3">
      <c r="A5214" s="1" t="str">
        <f>IF(Table49[[#This Row],[ITEM NAME]]="","",ROW()-4)</f>
        <v/>
      </c>
      <c r="B5214" s="68"/>
      <c r="C5214" s="4" t="str">
        <f>IFERROR(VLOOKUP(B5214,Table14[],3,0),"")</f>
        <v/>
      </c>
      <c r="D5214" s="4" t="str">
        <f>IFERROR(VLOOKUP(B5214,Table14[],2,0),"")</f>
        <v/>
      </c>
      <c r="E5214" s="4"/>
      <c r="H5214" s="41" t="str">
        <f>IFERROR(VLOOKUP(Table49[[#This Row],[ITEM CODE]],Table2[[Item Code]:[Master Name]],2,0),"")</f>
        <v/>
      </c>
      <c r="I5214" s="41"/>
      <c r="J5214" s="65" t="str">
        <f>IFERROR(VLOOKUP(Table49[[#This Row],[ITEM CODE]],Table2[[Item Code]:[Master Name]],3,0),"")</f>
        <v/>
      </c>
      <c r="K5214" s="1" t="str">
        <f>IFERROR(VLOOKUP(Table49[[#This Row],[ITEM CODE]],Table2[[Item Code]:[Master Name]],9,0),"")</f>
        <v/>
      </c>
      <c r="L5214" s="1" t="str">
        <f>IFERROR(VLOOKUP(Table49[[#This Row],[ITEM CODE]],Table2[[Item Code]:[Master Name]],8,0),"")</f>
        <v/>
      </c>
      <c r="M5214" s="41"/>
      <c r="N5214" s="66">
        <f>IFERROR(VLOOKUP(Table49[[#This Row],[ITEM CODE]],Table2[[#All],[Item Code]:[Unit Cost]],10,0),0)</f>
        <v>0</v>
      </c>
      <c r="O5214" s="134">
        <f>IFERROR(VLOOKUP(Table49[[#This Row],[ITEM CODE]],Table2[[#All],[Item Code]:[Unit Cost]],10,0),0)</f>
        <v>0</v>
      </c>
      <c r="P5214" s="56"/>
      <c r="Q5214" s="58"/>
      <c r="R5214" s="58">
        <f>Table49[[#This Row],[QUANTITY]]*Table49[[#This Row],[INV Prices]]</f>
        <v>0</v>
      </c>
      <c r="S5214" s="67"/>
      <c r="V5214" s="41"/>
      <c r="W5214" s="4" t="str">
        <f>IFERROR(VLOOKUP(Table49[[#This Row],[ITEM CODE]],Table2[[Item Code]:[Category ]],6,0),"")</f>
        <v/>
      </c>
      <c r="X5214" s="1" t="str">
        <f>IFERROR(VLOOKUP(Table49[[#This Row],[ITEM CODE]],Table2[[Item Code]:[Sub Category]],7,0),"")</f>
        <v/>
      </c>
      <c r="Y5214" s="68" t="str">
        <f>Table49[[#This Row],[PO Number]]&amp;COUNTIFS($E$5:E5214,E5214)</f>
        <v>0</v>
      </c>
    </row>
    <row r="5215" spans="1:25" ht="14.25" customHeight="1" x14ac:dyDescent="0.3">
      <c r="A5215" s="1" t="str">
        <f>IF(Table49[[#This Row],[ITEM NAME]]="","",ROW()-4)</f>
        <v/>
      </c>
      <c r="B5215" s="68"/>
      <c r="C5215" s="4" t="str">
        <f>IFERROR(VLOOKUP(B5215,Table14[],3,0),"")</f>
        <v/>
      </c>
      <c r="D5215" s="4" t="str">
        <f>IFERROR(VLOOKUP(B5215,Table14[],2,0),"")</f>
        <v/>
      </c>
      <c r="E5215" s="4"/>
      <c r="H5215" s="41" t="str">
        <f>IFERROR(VLOOKUP(Table49[[#This Row],[ITEM CODE]],Table2[[Item Code]:[Master Name]],2,0),"")</f>
        <v/>
      </c>
      <c r="I5215" s="41"/>
      <c r="J5215" s="65" t="str">
        <f>IFERROR(VLOOKUP(Table49[[#This Row],[ITEM CODE]],Table2[[Item Code]:[Master Name]],3,0),"")</f>
        <v/>
      </c>
      <c r="K5215" s="1" t="str">
        <f>IFERROR(VLOOKUP(Table49[[#This Row],[ITEM CODE]],Table2[[Item Code]:[Master Name]],9,0),"")</f>
        <v/>
      </c>
      <c r="L5215" s="1" t="str">
        <f>IFERROR(VLOOKUP(Table49[[#This Row],[ITEM CODE]],Table2[[Item Code]:[Master Name]],8,0),"")</f>
        <v/>
      </c>
      <c r="M5215" s="41"/>
      <c r="N5215" s="66">
        <f>IFERROR(VLOOKUP(Table49[[#This Row],[ITEM CODE]],Table2[[#All],[Item Code]:[Unit Cost]],10,0),0)</f>
        <v>0</v>
      </c>
      <c r="O5215" s="134">
        <f>IFERROR(VLOOKUP(Table49[[#This Row],[ITEM CODE]],Table2[[#All],[Item Code]:[Unit Cost]],10,0),0)</f>
        <v>0</v>
      </c>
      <c r="P5215" s="56"/>
      <c r="Q5215" s="58"/>
      <c r="R5215" s="58">
        <f>Table49[[#This Row],[QUANTITY]]*Table49[[#This Row],[INV Prices]]</f>
        <v>0</v>
      </c>
      <c r="S5215" s="67"/>
      <c r="V5215" s="41"/>
      <c r="W5215" s="4" t="str">
        <f>IFERROR(VLOOKUP(Table49[[#This Row],[ITEM CODE]],Table2[[Item Code]:[Category ]],6,0),"")</f>
        <v/>
      </c>
      <c r="X5215" s="1" t="str">
        <f>IFERROR(VLOOKUP(Table49[[#This Row],[ITEM CODE]],Table2[[Item Code]:[Sub Category]],7,0),"")</f>
        <v/>
      </c>
      <c r="Y5215" s="68" t="str">
        <f>Table49[[#This Row],[PO Number]]&amp;COUNTIFS($E$5:E5215,E5215)</f>
        <v>0</v>
      </c>
    </row>
    <row r="5216" spans="1:25" ht="14.25" customHeight="1" x14ac:dyDescent="0.3">
      <c r="A5216" s="1" t="str">
        <f>IF(Table49[[#This Row],[ITEM NAME]]="","",ROW()-4)</f>
        <v/>
      </c>
      <c r="B5216" s="68"/>
      <c r="C5216" s="4" t="str">
        <f>IFERROR(VLOOKUP(B5216,Table14[],3,0),"")</f>
        <v/>
      </c>
      <c r="D5216" s="4" t="str">
        <f>IFERROR(VLOOKUP(B5216,Table14[],2,0),"")</f>
        <v/>
      </c>
      <c r="E5216" s="4"/>
      <c r="H5216" s="41" t="str">
        <f>IFERROR(VLOOKUP(Table49[[#This Row],[ITEM CODE]],Table2[[Item Code]:[Master Name]],2,0),"")</f>
        <v/>
      </c>
      <c r="I5216" s="41"/>
      <c r="J5216" s="65" t="str">
        <f>IFERROR(VLOOKUP(Table49[[#This Row],[ITEM CODE]],Table2[[Item Code]:[Master Name]],3,0),"")</f>
        <v/>
      </c>
      <c r="K5216" s="1" t="str">
        <f>IFERROR(VLOOKUP(Table49[[#This Row],[ITEM CODE]],Table2[[Item Code]:[Master Name]],9,0),"")</f>
        <v/>
      </c>
      <c r="L5216" s="1" t="str">
        <f>IFERROR(VLOOKUP(Table49[[#This Row],[ITEM CODE]],Table2[[Item Code]:[Master Name]],8,0),"")</f>
        <v/>
      </c>
      <c r="M5216" s="41"/>
      <c r="N5216" s="66">
        <f>IFERROR(VLOOKUP(Table49[[#This Row],[ITEM CODE]],Table2[[#All],[Item Code]:[Unit Cost]],10,0),0)</f>
        <v>0</v>
      </c>
      <c r="O5216" s="134">
        <f>IFERROR(VLOOKUP(Table49[[#This Row],[ITEM CODE]],Table2[[#All],[Item Code]:[Unit Cost]],10,0),0)</f>
        <v>0</v>
      </c>
      <c r="P5216" s="56"/>
      <c r="Q5216" s="58"/>
      <c r="R5216" s="58">
        <f>Table49[[#This Row],[QUANTITY]]*Table49[[#This Row],[INV Prices]]</f>
        <v>0</v>
      </c>
      <c r="S5216" s="67"/>
      <c r="V5216" s="41"/>
      <c r="W5216" s="4" t="str">
        <f>IFERROR(VLOOKUP(Table49[[#This Row],[ITEM CODE]],Table2[[Item Code]:[Category ]],6,0),"")</f>
        <v/>
      </c>
      <c r="X5216" s="1" t="str">
        <f>IFERROR(VLOOKUP(Table49[[#This Row],[ITEM CODE]],Table2[[Item Code]:[Sub Category]],7,0),"")</f>
        <v/>
      </c>
      <c r="Y5216" s="68" t="str">
        <f>Table49[[#This Row],[PO Number]]&amp;COUNTIFS($E$5:E5216,E5216)</f>
        <v>0</v>
      </c>
    </row>
    <row r="5217" spans="1:25" ht="14.25" customHeight="1" x14ac:dyDescent="0.3">
      <c r="A5217" s="1" t="str">
        <f>IF(Table49[[#This Row],[ITEM NAME]]="","",ROW()-4)</f>
        <v/>
      </c>
      <c r="B5217" s="68"/>
      <c r="C5217" s="4" t="str">
        <f>IFERROR(VLOOKUP(B5217,Table14[],3,0),"")</f>
        <v/>
      </c>
      <c r="D5217" s="4" t="str">
        <f>IFERROR(VLOOKUP(B5217,Table14[],2,0),"")</f>
        <v/>
      </c>
      <c r="E5217" s="4"/>
      <c r="H5217" s="41" t="str">
        <f>IFERROR(VLOOKUP(Table49[[#This Row],[ITEM CODE]],Table2[[Item Code]:[Master Name]],2,0),"")</f>
        <v/>
      </c>
      <c r="I5217" s="41"/>
      <c r="J5217" s="65" t="str">
        <f>IFERROR(VLOOKUP(Table49[[#This Row],[ITEM CODE]],Table2[[Item Code]:[Master Name]],3,0),"")</f>
        <v/>
      </c>
      <c r="K5217" s="1" t="str">
        <f>IFERROR(VLOOKUP(Table49[[#This Row],[ITEM CODE]],Table2[[Item Code]:[Master Name]],9,0),"")</f>
        <v/>
      </c>
      <c r="L5217" s="1" t="str">
        <f>IFERROR(VLOOKUP(Table49[[#This Row],[ITEM CODE]],Table2[[Item Code]:[Master Name]],8,0),"")</f>
        <v/>
      </c>
      <c r="M5217" s="41"/>
      <c r="N5217" s="66">
        <f>IFERROR(VLOOKUP(Table49[[#This Row],[ITEM CODE]],Table2[[#All],[Item Code]:[Unit Cost]],10,0),0)</f>
        <v>0</v>
      </c>
      <c r="O5217" s="134">
        <f>IFERROR(VLOOKUP(Table49[[#This Row],[ITEM CODE]],Table2[[#All],[Item Code]:[Unit Cost]],10,0),0)</f>
        <v>0</v>
      </c>
      <c r="P5217" s="56"/>
      <c r="Q5217" s="58"/>
      <c r="R5217" s="58">
        <f>Table49[[#This Row],[QUANTITY]]*Table49[[#This Row],[INV Prices]]</f>
        <v>0</v>
      </c>
      <c r="S5217" s="67"/>
      <c r="V5217" s="41"/>
      <c r="W5217" s="4" t="str">
        <f>IFERROR(VLOOKUP(Table49[[#This Row],[ITEM CODE]],Table2[[Item Code]:[Category ]],6,0),"")</f>
        <v/>
      </c>
      <c r="X5217" s="1" t="str">
        <f>IFERROR(VLOOKUP(Table49[[#This Row],[ITEM CODE]],Table2[[Item Code]:[Sub Category]],7,0),"")</f>
        <v/>
      </c>
      <c r="Y5217" s="68" t="str">
        <f>Table49[[#This Row],[PO Number]]&amp;COUNTIFS($E$5:E5217,E5217)</f>
        <v>0</v>
      </c>
    </row>
    <row r="5218" spans="1:25" ht="14.25" customHeight="1" x14ac:dyDescent="0.3">
      <c r="A5218" s="1" t="str">
        <f>IF(Table49[[#This Row],[ITEM NAME]]="","",ROW()-4)</f>
        <v/>
      </c>
      <c r="B5218" s="68"/>
      <c r="C5218" s="4" t="str">
        <f>IFERROR(VLOOKUP(B5218,Table14[],3,0),"")</f>
        <v/>
      </c>
      <c r="D5218" s="4" t="str">
        <f>IFERROR(VLOOKUP(B5218,Table14[],2,0),"")</f>
        <v/>
      </c>
      <c r="E5218" s="4"/>
      <c r="H5218" s="41" t="str">
        <f>IFERROR(VLOOKUP(Table49[[#This Row],[ITEM CODE]],Table2[[Item Code]:[Master Name]],2,0),"")</f>
        <v/>
      </c>
      <c r="I5218" s="41"/>
      <c r="J5218" s="65" t="str">
        <f>IFERROR(VLOOKUP(Table49[[#This Row],[ITEM CODE]],Table2[[Item Code]:[Master Name]],3,0),"")</f>
        <v/>
      </c>
      <c r="K5218" s="1" t="str">
        <f>IFERROR(VLOOKUP(Table49[[#This Row],[ITEM CODE]],Table2[[Item Code]:[Master Name]],9,0),"")</f>
        <v/>
      </c>
      <c r="L5218" s="1" t="str">
        <f>IFERROR(VLOOKUP(Table49[[#This Row],[ITEM CODE]],Table2[[Item Code]:[Master Name]],8,0),"")</f>
        <v/>
      </c>
      <c r="M5218" s="41"/>
      <c r="N5218" s="66">
        <f>IFERROR(VLOOKUP(Table49[[#This Row],[ITEM CODE]],Table2[[#All],[Item Code]:[Unit Cost]],10,0),0)</f>
        <v>0</v>
      </c>
      <c r="O5218" s="134">
        <f>IFERROR(VLOOKUP(Table49[[#This Row],[ITEM CODE]],Table2[[#All],[Item Code]:[Unit Cost]],10,0),0)</f>
        <v>0</v>
      </c>
      <c r="P5218" s="56"/>
      <c r="Q5218" s="58"/>
      <c r="R5218" s="58">
        <f>Table49[[#This Row],[QUANTITY]]*Table49[[#This Row],[INV Prices]]</f>
        <v>0</v>
      </c>
      <c r="S5218" s="67"/>
      <c r="V5218" s="41"/>
      <c r="W5218" s="4" t="str">
        <f>IFERROR(VLOOKUP(Table49[[#This Row],[ITEM CODE]],Table2[[Item Code]:[Category ]],6,0),"")</f>
        <v/>
      </c>
      <c r="X5218" s="1" t="str">
        <f>IFERROR(VLOOKUP(Table49[[#This Row],[ITEM CODE]],Table2[[Item Code]:[Sub Category]],7,0),"")</f>
        <v/>
      </c>
      <c r="Y5218" s="68" t="str">
        <f>Table49[[#This Row],[PO Number]]&amp;COUNTIFS($E$5:E5218,E5218)</f>
        <v>0</v>
      </c>
    </row>
    <row r="5219" spans="1:25" ht="14.25" customHeight="1" x14ac:dyDescent="0.3">
      <c r="A5219" s="1" t="str">
        <f>IF(Table49[[#This Row],[ITEM NAME]]="","",ROW()-4)</f>
        <v/>
      </c>
      <c r="B5219" s="68"/>
      <c r="C5219" s="4" t="str">
        <f>IFERROR(VLOOKUP(B5219,Table14[],3,0),"")</f>
        <v/>
      </c>
      <c r="D5219" s="4" t="str">
        <f>IFERROR(VLOOKUP(B5219,Table14[],2,0),"")</f>
        <v/>
      </c>
      <c r="E5219" s="4"/>
      <c r="H5219" s="41" t="str">
        <f>IFERROR(VLOOKUP(Table49[[#This Row],[ITEM CODE]],Table2[[Item Code]:[Master Name]],2,0),"")</f>
        <v/>
      </c>
      <c r="I5219" s="41"/>
      <c r="J5219" s="65" t="str">
        <f>IFERROR(VLOOKUP(Table49[[#This Row],[ITEM CODE]],Table2[[Item Code]:[Master Name]],3,0),"")</f>
        <v/>
      </c>
      <c r="K5219" s="1" t="str">
        <f>IFERROR(VLOOKUP(Table49[[#This Row],[ITEM CODE]],Table2[[Item Code]:[Master Name]],9,0),"")</f>
        <v/>
      </c>
      <c r="L5219" s="1" t="str">
        <f>IFERROR(VLOOKUP(Table49[[#This Row],[ITEM CODE]],Table2[[Item Code]:[Master Name]],8,0),"")</f>
        <v/>
      </c>
      <c r="M5219" s="41"/>
      <c r="N5219" s="66">
        <f>IFERROR(VLOOKUP(Table49[[#This Row],[ITEM CODE]],Table2[[#All],[Item Code]:[Unit Cost]],10,0),0)</f>
        <v>0</v>
      </c>
      <c r="O5219" s="134">
        <f>IFERROR(VLOOKUP(Table49[[#This Row],[ITEM CODE]],Table2[[#All],[Item Code]:[Unit Cost]],10,0),0)</f>
        <v>0</v>
      </c>
      <c r="P5219" s="56"/>
      <c r="Q5219" s="58"/>
      <c r="R5219" s="58">
        <f>Table49[[#This Row],[QUANTITY]]*Table49[[#This Row],[INV Prices]]</f>
        <v>0</v>
      </c>
      <c r="S5219" s="67"/>
      <c r="V5219" s="41"/>
      <c r="W5219" s="4" t="str">
        <f>IFERROR(VLOOKUP(Table49[[#This Row],[ITEM CODE]],Table2[[Item Code]:[Category ]],6,0),"")</f>
        <v/>
      </c>
      <c r="X5219" s="1" t="str">
        <f>IFERROR(VLOOKUP(Table49[[#This Row],[ITEM CODE]],Table2[[Item Code]:[Sub Category]],7,0),"")</f>
        <v/>
      </c>
      <c r="Y5219" s="68" t="str">
        <f>Table49[[#This Row],[PO Number]]&amp;COUNTIFS($E$5:E5219,E5219)</f>
        <v>0</v>
      </c>
    </row>
    <row r="5220" spans="1:25" ht="14.25" customHeight="1" x14ac:dyDescent="0.3">
      <c r="A5220" s="1" t="str">
        <f>IF(Table49[[#This Row],[ITEM NAME]]="","",ROW()-4)</f>
        <v/>
      </c>
      <c r="B5220" s="68"/>
      <c r="C5220" s="4" t="str">
        <f>IFERROR(VLOOKUP(B5220,Table14[],3,0),"")</f>
        <v/>
      </c>
      <c r="D5220" s="4" t="str">
        <f>IFERROR(VLOOKUP(B5220,Table14[],2,0),"")</f>
        <v/>
      </c>
      <c r="E5220" s="4"/>
      <c r="H5220" s="41" t="str">
        <f>IFERROR(VLOOKUP(Table49[[#This Row],[ITEM CODE]],Table2[[Item Code]:[Master Name]],2,0),"")</f>
        <v/>
      </c>
      <c r="I5220" s="41"/>
      <c r="J5220" s="65" t="str">
        <f>IFERROR(VLOOKUP(Table49[[#This Row],[ITEM CODE]],Table2[[Item Code]:[Master Name]],3,0),"")</f>
        <v/>
      </c>
      <c r="K5220" s="1" t="str">
        <f>IFERROR(VLOOKUP(Table49[[#This Row],[ITEM CODE]],Table2[[Item Code]:[Master Name]],9,0),"")</f>
        <v/>
      </c>
      <c r="L5220" s="1" t="str">
        <f>IFERROR(VLOOKUP(Table49[[#This Row],[ITEM CODE]],Table2[[Item Code]:[Master Name]],8,0),"")</f>
        <v/>
      </c>
      <c r="M5220" s="41"/>
      <c r="N5220" s="66">
        <f>IFERROR(VLOOKUP(Table49[[#This Row],[ITEM CODE]],Table2[[#All],[Item Code]:[Unit Cost]],10,0),0)</f>
        <v>0</v>
      </c>
      <c r="O5220" s="134">
        <f>IFERROR(VLOOKUP(Table49[[#This Row],[ITEM CODE]],Table2[[#All],[Item Code]:[Unit Cost]],10,0),0)</f>
        <v>0</v>
      </c>
      <c r="P5220" s="56"/>
      <c r="Q5220" s="58"/>
      <c r="R5220" s="58">
        <f>Table49[[#This Row],[QUANTITY]]*Table49[[#This Row],[INV Prices]]</f>
        <v>0</v>
      </c>
      <c r="S5220" s="67"/>
      <c r="V5220" s="41"/>
      <c r="W5220" s="4" t="str">
        <f>IFERROR(VLOOKUP(Table49[[#This Row],[ITEM CODE]],Table2[[Item Code]:[Category ]],6,0),"")</f>
        <v/>
      </c>
      <c r="X5220" s="1" t="str">
        <f>IFERROR(VLOOKUP(Table49[[#This Row],[ITEM CODE]],Table2[[Item Code]:[Sub Category]],7,0),"")</f>
        <v/>
      </c>
      <c r="Y5220" s="68" t="str">
        <f>Table49[[#This Row],[PO Number]]&amp;COUNTIFS($E$5:E5220,E5220)</f>
        <v>0</v>
      </c>
    </row>
    <row r="5221" spans="1:25" ht="14.25" customHeight="1" x14ac:dyDescent="0.3">
      <c r="A5221" s="1" t="str">
        <f>IF(Table49[[#This Row],[ITEM NAME]]="","",ROW()-4)</f>
        <v/>
      </c>
      <c r="B5221" s="68"/>
      <c r="C5221" s="4" t="str">
        <f>IFERROR(VLOOKUP(B5221,Table14[],3,0),"")</f>
        <v/>
      </c>
      <c r="D5221" s="4" t="str">
        <f>IFERROR(VLOOKUP(B5221,Table14[],2,0),"")</f>
        <v/>
      </c>
      <c r="E5221" s="4"/>
      <c r="H5221" s="41" t="str">
        <f>IFERROR(VLOOKUP(Table49[[#This Row],[ITEM CODE]],Table2[[Item Code]:[Master Name]],2,0),"")</f>
        <v/>
      </c>
      <c r="I5221" s="41"/>
      <c r="J5221" s="65" t="str">
        <f>IFERROR(VLOOKUP(Table49[[#This Row],[ITEM CODE]],Table2[[Item Code]:[Master Name]],3,0),"")</f>
        <v/>
      </c>
      <c r="K5221" s="1" t="str">
        <f>IFERROR(VLOOKUP(Table49[[#This Row],[ITEM CODE]],Table2[[Item Code]:[Master Name]],9,0),"")</f>
        <v/>
      </c>
      <c r="L5221" s="1" t="str">
        <f>IFERROR(VLOOKUP(Table49[[#This Row],[ITEM CODE]],Table2[[Item Code]:[Master Name]],8,0),"")</f>
        <v/>
      </c>
      <c r="M5221" s="41"/>
      <c r="N5221" s="66">
        <f>IFERROR(VLOOKUP(Table49[[#This Row],[ITEM CODE]],Table2[[#All],[Item Code]:[Unit Cost]],10,0),0)</f>
        <v>0</v>
      </c>
      <c r="O5221" s="134">
        <f>IFERROR(VLOOKUP(Table49[[#This Row],[ITEM CODE]],Table2[[#All],[Item Code]:[Unit Cost]],10,0),0)</f>
        <v>0</v>
      </c>
      <c r="P5221" s="56"/>
      <c r="Q5221" s="58"/>
      <c r="R5221" s="58">
        <f>Table49[[#This Row],[QUANTITY]]*Table49[[#This Row],[INV Prices]]</f>
        <v>0</v>
      </c>
      <c r="S5221" s="67"/>
      <c r="V5221" s="41"/>
      <c r="W5221" s="4" t="str">
        <f>IFERROR(VLOOKUP(Table49[[#This Row],[ITEM CODE]],Table2[[Item Code]:[Category ]],6,0),"")</f>
        <v/>
      </c>
      <c r="X5221" s="1" t="str">
        <f>IFERROR(VLOOKUP(Table49[[#This Row],[ITEM CODE]],Table2[[Item Code]:[Sub Category]],7,0),"")</f>
        <v/>
      </c>
      <c r="Y5221" s="68" t="str">
        <f>Table49[[#This Row],[PO Number]]&amp;COUNTIFS($E$5:E5221,E5221)</f>
        <v>0</v>
      </c>
    </row>
    <row r="5222" spans="1:25" ht="14.25" customHeight="1" x14ac:dyDescent="0.3">
      <c r="A5222" s="1" t="str">
        <f>IF(Table49[[#This Row],[ITEM NAME]]="","",ROW()-4)</f>
        <v/>
      </c>
      <c r="B5222" s="68"/>
      <c r="C5222" s="4" t="str">
        <f>IFERROR(VLOOKUP(B5222,Table14[],3,0),"")</f>
        <v/>
      </c>
      <c r="D5222" s="4" t="str">
        <f>IFERROR(VLOOKUP(B5222,Table14[],2,0),"")</f>
        <v/>
      </c>
      <c r="E5222" s="4"/>
      <c r="H5222" s="41" t="str">
        <f>IFERROR(VLOOKUP(Table49[[#This Row],[ITEM CODE]],Table2[[Item Code]:[Master Name]],2,0),"")</f>
        <v/>
      </c>
      <c r="I5222" s="41"/>
      <c r="J5222" s="65" t="str">
        <f>IFERROR(VLOOKUP(Table49[[#This Row],[ITEM CODE]],Table2[[Item Code]:[Master Name]],3,0),"")</f>
        <v/>
      </c>
      <c r="K5222" s="1" t="str">
        <f>IFERROR(VLOOKUP(Table49[[#This Row],[ITEM CODE]],Table2[[Item Code]:[Master Name]],9,0),"")</f>
        <v/>
      </c>
      <c r="L5222" s="1" t="str">
        <f>IFERROR(VLOOKUP(Table49[[#This Row],[ITEM CODE]],Table2[[Item Code]:[Master Name]],8,0),"")</f>
        <v/>
      </c>
      <c r="M5222" s="41"/>
      <c r="N5222" s="66">
        <f>IFERROR(VLOOKUP(Table49[[#This Row],[ITEM CODE]],Table2[[#All],[Item Code]:[Unit Cost]],10,0),0)</f>
        <v>0</v>
      </c>
      <c r="O5222" s="134">
        <f>IFERROR(VLOOKUP(Table49[[#This Row],[ITEM CODE]],Table2[[#All],[Item Code]:[Unit Cost]],10,0),0)</f>
        <v>0</v>
      </c>
      <c r="P5222" s="56"/>
      <c r="Q5222" s="58"/>
      <c r="R5222" s="58">
        <f>Table49[[#This Row],[QUANTITY]]*Table49[[#This Row],[INV Prices]]</f>
        <v>0</v>
      </c>
      <c r="S5222" s="67"/>
      <c r="V5222" s="41"/>
      <c r="W5222" s="4" t="str">
        <f>IFERROR(VLOOKUP(Table49[[#This Row],[ITEM CODE]],Table2[[Item Code]:[Category ]],6,0),"")</f>
        <v/>
      </c>
      <c r="X5222" s="1" t="str">
        <f>IFERROR(VLOOKUP(Table49[[#This Row],[ITEM CODE]],Table2[[Item Code]:[Sub Category]],7,0),"")</f>
        <v/>
      </c>
      <c r="Y5222" s="68" t="str">
        <f>Table49[[#This Row],[PO Number]]&amp;COUNTIFS($E$5:E5222,E5222)</f>
        <v>0</v>
      </c>
    </row>
    <row r="5223" spans="1:25" ht="14.25" customHeight="1" x14ac:dyDescent="0.3">
      <c r="A5223" s="1" t="str">
        <f>IF(Table49[[#This Row],[ITEM NAME]]="","",ROW()-4)</f>
        <v/>
      </c>
      <c r="B5223" s="68"/>
      <c r="C5223" s="4" t="str">
        <f>IFERROR(VLOOKUP(B5223,Table14[],3,0),"")</f>
        <v/>
      </c>
      <c r="D5223" s="4" t="str">
        <f>IFERROR(VLOOKUP(B5223,Table14[],2,0),"")</f>
        <v/>
      </c>
      <c r="E5223" s="4"/>
      <c r="H5223" s="41" t="str">
        <f>IFERROR(VLOOKUP(Table49[[#This Row],[ITEM CODE]],Table2[[Item Code]:[Master Name]],2,0),"")</f>
        <v/>
      </c>
      <c r="I5223" s="41"/>
      <c r="J5223" s="65" t="str">
        <f>IFERROR(VLOOKUP(Table49[[#This Row],[ITEM CODE]],Table2[[Item Code]:[Master Name]],3,0),"")</f>
        <v/>
      </c>
      <c r="K5223" s="1" t="str">
        <f>IFERROR(VLOOKUP(Table49[[#This Row],[ITEM CODE]],Table2[[Item Code]:[Master Name]],9,0),"")</f>
        <v/>
      </c>
      <c r="L5223" s="1" t="str">
        <f>IFERROR(VLOOKUP(Table49[[#This Row],[ITEM CODE]],Table2[[Item Code]:[Master Name]],8,0),"")</f>
        <v/>
      </c>
      <c r="M5223" s="41"/>
      <c r="N5223" s="66">
        <f>IFERROR(VLOOKUP(Table49[[#This Row],[ITEM CODE]],Table2[[#All],[Item Code]:[Unit Cost]],10,0),0)</f>
        <v>0</v>
      </c>
      <c r="O5223" s="134">
        <f>IFERROR(VLOOKUP(Table49[[#This Row],[ITEM CODE]],Table2[[#All],[Item Code]:[Unit Cost]],10,0),0)</f>
        <v>0</v>
      </c>
      <c r="P5223" s="56"/>
      <c r="Q5223" s="58"/>
      <c r="R5223" s="58">
        <f>Table49[[#This Row],[QUANTITY]]*Table49[[#This Row],[INV Prices]]</f>
        <v>0</v>
      </c>
      <c r="S5223" s="67"/>
      <c r="V5223" s="41"/>
      <c r="W5223" s="4" t="str">
        <f>IFERROR(VLOOKUP(Table49[[#This Row],[ITEM CODE]],Table2[[Item Code]:[Category ]],6,0),"")</f>
        <v/>
      </c>
      <c r="X5223" s="1" t="str">
        <f>IFERROR(VLOOKUP(Table49[[#This Row],[ITEM CODE]],Table2[[Item Code]:[Sub Category]],7,0),"")</f>
        <v/>
      </c>
      <c r="Y5223" s="68" t="str">
        <f>Table49[[#This Row],[PO Number]]&amp;COUNTIFS($E$5:E5223,E5223)</f>
        <v>0</v>
      </c>
    </row>
    <row r="5224" spans="1:25" ht="14.25" customHeight="1" x14ac:dyDescent="0.3">
      <c r="A5224" s="1" t="str">
        <f>IF(Table49[[#This Row],[ITEM NAME]]="","",ROW()-4)</f>
        <v/>
      </c>
      <c r="B5224" s="68"/>
      <c r="C5224" s="4" t="str">
        <f>IFERROR(VLOOKUP(B5224,Table14[],3,0),"")</f>
        <v/>
      </c>
      <c r="D5224" s="4" t="str">
        <f>IFERROR(VLOOKUP(B5224,Table14[],2,0),"")</f>
        <v/>
      </c>
      <c r="E5224" s="4"/>
      <c r="H5224" s="41" t="str">
        <f>IFERROR(VLOOKUP(Table49[[#This Row],[ITEM CODE]],Table2[[Item Code]:[Master Name]],2,0),"")</f>
        <v/>
      </c>
      <c r="I5224" s="41"/>
      <c r="J5224" s="65" t="str">
        <f>IFERROR(VLOOKUP(Table49[[#This Row],[ITEM CODE]],Table2[[Item Code]:[Master Name]],3,0),"")</f>
        <v/>
      </c>
      <c r="K5224" s="1" t="str">
        <f>IFERROR(VLOOKUP(Table49[[#This Row],[ITEM CODE]],Table2[[Item Code]:[Master Name]],9,0),"")</f>
        <v/>
      </c>
      <c r="L5224" s="1" t="str">
        <f>IFERROR(VLOOKUP(Table49[[#This Row],[ITEM CODE]],Table2[[Item Code]:[Master Name]],8,0),"")</f>
        <v/>
      </c>
      <c r="M5224" s="41"/>
      <c r="N5224" s="66">
        <f>IFERROR(VLOOKUP(Table49[[#This Row],[ITEM CODE]],Table2[[#All],[Item Code]:[Unit Cost]],10,0),0)</f>
        <v>0</v>
      </c>
      <c r="O5224" s="134">
        <f>IFERROR(VLOOKUP(Table49[[#This Row],[ITEM CODE]],Table2[[#All],[Item Code]:[Unit Cost]],10,0),0)</f>
        <v>0</v>
      </c>
      <c r="P5224" s="56"/>
      <c r="Q5224" s="58"/>
      <c r="R5224" s="58">
        <f>Table49[[#This Row],[QUANTITY]]*Table49[[#This Row],[INV Prices]]</f>
        <v>0</v>
      </c>
      <c r="S5224" s="67"/>
      <c r="V5224" s="41"/>
      <c r="W5224" s="4" t="str">
        <f>IFERROR(VLOOKUP(Table49[[#This Row],[ITEM CODE]],Table2[[Item Code]:[Category ]],6,0),"")</f>
        <v/>
      </c>
      <c r="X5224" s="1" t="str">
        <f>IFERROR(VLOOKUP(Table49[[#This Row],[ITEM CODE]],Table2[[Item Code]:[Sub Category]],7,0),"")</f>
        <v/>
      </c>
      <c r="Y5224" s="68" t="str">
        <f>Table49[[#This Row],[PO Number]]&amp;COUNTIFS($E$5:E5224,E5224)</f>
        <v>0</v>
      </c>
    </row>
    <row r="5225" spans="1:25" ht="14.25" customHeight="1" x14ac:dyDescent="0.3">
      <c r="A5225" s="1" t="str">
        <f>IF(Table49[[#This Row],[ITEM NAME]]="","",ROW()-4)</f>
        <v/>
      </c>
      <c r="B5225" s="68"/>
      <c r="C5225" s="4" t="str">
        <f>IFERROR(VLOOKUP(B5225,Table14[],3,0),"")</f>
        <v/>
      </c>
      <c r="D5225" s="4" t="str">
        <f>IFERROR(VLOOKUP(B5225,Table14[],2,0),"")</f>
        <v/>
      </c>
      <c r="E5225" s="4"/>
      <c r="H5225" s="41" t="str">
        <f>IFERROR(VLOOKUP(Table49[[#This Row],[ITEM CODE]],Table2[[Item Code]:[Master Name]],2,0),"")</f>
        <v/>
      </c>
      <c r="I5225" s="41"/>
      <c r="J5225" s="65" t="str">
        <f>IFERROR(VLOOKUP(Table49[[#This Row],[ITEM CODE]],Table2[[Item Code]:[Master Name]],3,0),"")</f>
        <v/>
      </c>
      <c r="K5225" s="1" t="str">
        <f>IFERROR(VLOOKUP(Table49[[#This Row],[ITEM CODE]],Table2[[Item Code]:[Master Name]],9,0),"")</f>
        <v/>
      </c>
      <c r="L5225" s="1" t="str">
        <f>IFERROR(VLOOKUP(Table49[[#This Row],[ITEM CODE]],Table2[[Item Code]:[Master Name]],8,0),"")</f>
        <v/>
      </c>
      <c r="M5225" s="41"/>
      <c r="N5225" s="66">
        <f>IFERROR(VLOOKUP(Table49[[#This Row],[ITEM CODE]],Table2[[#All],[Item Code]:[Unit Cost]],10,0),0)</f>
        <v>0</v>
      </c>
      <c r="O5225" s="134">
        <f>IFERROR(VLOOKUP(Table49[[#This Row],[ITEM CODE]],Table2[[#All],[Item Code]:[Unit Cost]],10,0),0)</f>
        <v>0</v>
      </c>
      <c r="P5225" s="56"/>
      <c r="Q5225" s="58"/>
      <c r="R5225" s="58">
        <f>Table49[[#This Row],[QUANTITY]]*Table49[[#This Row],[INV Prices]]</f>
        <v>0</v>
      </c>
      <c r="S5225" s="67"/>
      <c r="V5225" s="41"/>
      <c r="W5225" s="4" t="str">
        <f>IFERROR(VLOOKUP(Table49[[#This Row],[ITEM CODE]],Table2[[Item Code]:[Category ]],6,0),"")</f>
        <v/>
      </c>
      <c r="X5225" s="1" t="str">
        <f>IFERROR(VLOOKUP(Table49[[#This Row],[ITEM CODE]],Table2[[Item Code]:[Sub Category]],7,0),"")</f>
        <v/>
      </c>
      <c r="Y5225" s="68" t="str">
        <f>Table49[[#This Row],[PO Number]]&amp;COUNTIFS($E$5:E5225,E5225)</f>
        <v>0</v>
      </c>
    </row>
    <row r="5226" spans="1:25" ht="14.25" customHeight="1" x14ac:dyDescent="0.3">
      <c r="A5226" s="1" t="str">
        <f>IF(Table49[[#This Row],[ITEM NAME]]="","",ROW()-4)</f>
        <v/>
      </c>
      <c r="B5226" s="68"/>
      <c r="C5226" s="4" t="str">
        <f>IFERROR(VLOOKUP(B5226,Table14[],3,0),"")</f>
        <v/>
      </c>
      <c r="D5226" s="4" t="str">
        <f>IFERROR(VLOOKUP(B5226,Table14[],2,0),"")</f>
        <v/>
      </c>
      <c r="E5226" s="4"/>
      <c r="H5226" s="41" t="str">
        <f>IFERROR(VLOOKUP(Table49[[#This Row],[ITEM CODE]],Table2[[Item Code]:[Master Name]],2,0),"")</f>
        <v/>
      </c>
      <c r="I5226" s="41"/>
      <c r="J5226" s="65" t="str">
        <f>IFERROR(VLOOKUP(Table49[[#This Row],[ITEM CODE]],Table2[[Item Code]:[Master Name]],3,0),"")</f>
        <v/>
      </c>
      <c r="K5226" s="1" t="str">
        <f>IFERROR(VLOOKUP(Table49[[#This Row],[ITEM CODE]],Table2[[Item Code]:[Master Name]],9,0),"")</f>
        <v/>
      </c>
      <c r="L5226" s="1" t="str">
        <f>IFERROR(VLOOKUP(Table49[[#This Row],[ITEM CODE]],Table2[[Item Code]:[Master Name]],8,0),"")</f>
        <v/>
      </c>
      <c r="M5226" s="41"/>
      <c r="N5226" s="66">
        <f>IFERROR(VLOOKUP(Table49[[#This Row],[ITEM CODE]],Table2[[#All],[Item Code]:[Unit Cost]],10,0),0)</f>
        <v>0</v>
      </c>
      <c r="O5226" s="134">
        <f>IFERROR(VLOOKUP(Table49[[#This Row],[ITEM CODE]],Table2[[#All],[Item Code]:[Unit Cost]],10,0),0)</f>
        <v>0</v>
      </c>
      <c r="P5226" s="56"/>
      <c r="Q5226" s="58"/>
      <c r="R5226" s="58">
        <f>Table49[[#This Row],[QUANTITY]]*Table49[[#This Row],[INV Prices]]</f>
        <v>0</v>
      </c>
      <c r="S5226" s="67"/>
      <c r="V5226" s="41"/>
      <c r="W5226" s="4" t="str">
        <f>IFERROR(VLOOKUP(Table49[[#This Row],[ITEM CODE]],Table2[[Item Code]:[Category ]],6,0),"")</f>
        <v/>
      </c>
      <c r="X5226" s="1" t="str">
        <f>IFERROR(VLOOKUP(Table49[[#This Row],[ITEM CODE]],Table2[[Item Code]:[Sub Category]],7,0),"")</f>
        <v/>
      </c>
      <c r="Y5226" s="68" t="str">
        <f>Table49[[#This Row],[PO Number]]&amp;COUNTIFS($E$5:E5226,E5226)</f>
        <v>0</v>
      </c>
    </row>
    <row r="5227" spans="1:25" ht="14.25" customHeight="1" x14ac:dyDescent="0.3">
      <c r="A5227" s="1" t="str">
        <f>IF(Table49[[#This Row],[ITEM NAME]]="","",ROW()-4)</f>
        <v/>
      </c>
      <c r="B5227" s="68"/>
      <c r="C5227" s="4" t="str">
        <f>IFERROR(VLOOKUP(B5227,Table14[],3,0),"")</f>
        <v/>
      </c>
      <c r="D5227" s="4" t="str">
        <f>IFERROR(VLOOKUP(B5227,Table14[],2,0),"")</f>
        <v/>
      </c>
      <c r="E5227" s="4"/>
      <c r="H5227" s="41" t="str">
        <f>IFERROR(VLOOKUP(Table49[[#This Row],[ITEM CODE]],Table2[[Item Code]:[Master Name]],2,0),"")</f>
        <v/>
      </c>
      <c r="I5227" s="41"/>
      <c r="J5227" s="65" t="str">
        <f>IFERROR(VLOOKUP(Table49[[#This Row],[ITEM CODE]],Table2[[Item Code]:[Master Name]],3,0),"")</f>
        <v/>
      </c>
      <c r="K5227" s="1" t="str">
        <f>IFERROR(VLOOKUP(Table49[[#This Row],[ITEM CODE]],Table2[[Item Code]:[Master Name]],9,0),"")</f>
        <v/>
      </c>
      <c r="L5227" s="1" t="str">
        <f>IFERROR(VLOOKUP(Table49[[#This Row],[ITEM CODE]],Table2[[Item Code]:[Master Name]],8,0),"")</f>
        <v/>
      </c>
      <c r="M5227" s="41"/>
      <c r="N5227" s="66">
        <f>IFERROR(VLOOKUP(Table49[[#This Row],[ITEM CODE]],Table2[[#All],[Item Code]:[Unit Cost]],10,0),0)</f>
        <v>0</v>
      </c>
      <c r="O5227" s="134">
        <f>IFERROR(VLOOKUP(Table49[[#This Row],[ITEM CODE]],Table2[[#All],[Item Code]:[Unit Cost]],10,0),0)</f>
        <v>0</v>
      </c>
      <c r="P5227" s="56"/>
      <c r="Q5227" s="58"/>
      <c r="R5227" s="58">
        <f>Table49[[#This Row],[QUANTITY]]*Table49[[#This Row],[INV Prices]]</f>
        <v>0</v>
      </c>
      <c r="S5227" s="67"/>
      <c r="V5227" s="41"/>
      <c r="W5227" s="4" t="str">
        <f>IFERROR(VLOOKUP(Table49[[#This Row],[ITEM CODE]],Table2[[Item Code]:[Category ]],6,0),"")</f>
        <v/>
      </c>
      <c r="X5227" s="1" t="str">
        <f>IFERROR(VLOOKUP(Table49[[#This Row],[ITEM CODE]],Table2[[Item Code]:[Sub Category]],7,0),"")</f>
        <v/>
      </c>
      <c r="Y5227" s="68" t="str">
        <f>Table49[[#This Row],[PO Number]]&amp;COUNTIFS($E$5:E5227,E5227)</f>
        <v>0</v>
      </c>
    </row>
    <row r="5228" spans="1:25" ht="14.25" customHeight="1" x14ac:dyDescent="0.3">
      <c r="A5228" s="1" t="str">
        <f>IF(Table49[[#This Row],[ITEM NAME]]="","",ROW()-4)</f>
        <v/>
      </c>
      <c r="B5228" s="68"/>
      <c r="C5228" s="4" t="str">
        <f>IFERROR(VLOOKUP(B5228,Table14[],3,0),"")</f>
        <v/>
      </c>
      <c r="D5228" s="4" t="str">
        <f>IFERROR(VLOOKUP(B5228,Table14[],2,0),"")</f>
        <v/>
      </c>
      <c r="E5228" s="4"/>
      <c r="H5228" s="41" t="str">
        <f>IFERROR(VLOOKUP(Table49[[#This Row],[ITEM CODE]],Table2[[Item Code]:[Master Name]],2,0),"")</f>
        <v/>
      </c>
      <c r="I5228" s="41"/>
      <c r="J5228" s="65" t="str">
        <f>IFERROR(VLOOKUP(Table49[[#This Row],[ITEM CODE]],Table2[[Item Code]:[Master Name]],3,0),"")</f>
        <v/>
      </c>
      <c r="K5228" s="1" t="str">
        <f>IFERROR(VLOOKUP(Table49[[#This Row],[ITEM CODE]],Table2[[Item Code]:[Master Name]],9,0),"")</f>
        <v/>
      </c>
      <c r="L5228" s="1" t="str">
        <f>IFERROR(VLOOKUP(Table49[[#This Row],[ITEM CODE]],Table2[[Item Code]:[Master Name]],8,0),"")</f>
        <v/>
      </c>
      <c r="M5228" s="41"/>
      <c r="N5228" s="66">
        <f>IFERROR(VLOOKUP(Table49[[#This Row],[ITEM CODE]],Table2[[#All],[Item Code]:[Unit Cost]],10,0),0)</f>
        <v>0</v>
      </c>
      <c r="O5228" s="134">
        <f>IFERROR(VLOOKUP(Table49[[#This Row],[ITEM CODE]],Table2[[#All],[Item Code]:[Unit Cost]],10,0),0)</f>
        <v>0</v>
      </c>
      <c r="P5228" s="56"/>
      <c r="Q5228" s="58"/>
      <c r="R5228" s="58">
        <f>Table49[[#This Row],[QUANTITY]]*Table49[[#This Row],[INV Prices]]</f>
        <v>0</v>
      </c>
      <c r="S5228" s="67"/>
      <c r="V5228" s="41"/>
      <c r="W5228" s="4" t="str">
        <f>IFERROR(VLOOKUP(Table49[[#This Row],[ITEM CODE]],Table2[[Item Code]:[Category ]],6,0),"")</f>
        <v/>
      </c>
      <c r="X5228" s="1" t="str">
        <f>IFERROR(VLOOKUP(Table49[[#This Row],[ITEM CODE]],Table2[[Item Code]:[Sub Category]],7,0),"")</f>
        <v/>
      </c>
      <c r="Y5228" s="68" t="str">
        <f>Table49[[#This Row],[PO Number]]&amp;COUNTIFS($E$5:E5228,E5228)</f>
        <v>0</v>
      </c>
    </row>
    <row r="5229" spans="1:25" ht="14.25" customHeight="1" x14ac:dyDescent="0.3">
      <c r="A5229" s="1" t="str">
        <f>IF(Table49[[#This Row],[ITEM NAME]]="","",ROW()-4)</f>
        <v/>
      </c>
      <c r="B5229" s="68"/>
      <c r="C5229" s="4" t="str">
        <f>IFERROR(VLOOKUP(B5229,Table14[],3,0),"")</f>
        <v/>
      </c>
      <c r="D5229" s="4" t="str">
        <f>IFERROR(VLOOKUP(B5229,Table14[],2,0),"")</f>
        <v/>
      </c>
      <c r="E5229" s="4"/>
      <c r="H5229" s="41" t="str">
        <f>IFERROR(VLOOKUP(Table49[[#This Row],[ITEM CODE]],Table2[[Item Code]:[Master Name]],2,0),"")</f>
        <v/>
      </c>
      <c r="I5229" s="41"/>
      <c r="J5229" s="65" t="str">
        <f>IFERROR(VLOOKUP(Table49[[#This Row],[ITEM CODE]],Table2[[Item Code]:[Master Name]],3,0),"")</f>
        <v/>
      </c>
      <c r="K5229" s="1" t="str">
        <f>IFERROR(VLOOKUP(Table49[[#This Row],[ITEM CODE]],Table2[[Item Code]:[Master Name]],9,0),"")</f>
        <v/>
      </c>
      <c r="L5229" s="1" t="str">
        <f>IFERROR(VLOOKUP(Table49[[#This Row],[ITEM CODE]],Table2[[Item Code]:[Master Name]],8,0),"")</f>
        <v/>
      </c>
      <c r="M5229" s="41"/>
      <c r="N5229" s="66">
        <f>IFERROR(VLOOKUP(Table49[[#This Row],[ITEM CODE]],Table2[[#All],[Item Code]:[Unit Cost]],10,0),0)</f>
        <v>0</v>
      </c>
      <c r="O5229" s="134">
        <f>IFERROR(VLOOKUP(Table49[[#This Row],[ITEM CODE]],Table2[[#All],[Item Code]:[Unit Cost]],10,0),0)</f>
        <v>0</v>
      </c>
      <c r="P5229" s="56"/>
      <c r="Q5229" s="58"/>
      <c r="R5229" s="58">
        <f>Table49[[#This Row],[QUANTITY]]*Table49[[#This Row],[INV Prices]]</f>
        <v>0</v>
      </c>
      <c r="S5229" s="67"/>
      <c r="V5229" s="41"/>
      <c r="W5229" s="4" t="str">
        <f>IFERROR(VLOOKUP(Table49[[#This Row],[ITEM CODE]],Table2[[Item Code]:[Category ]],6,0),"")</f>
        <v/>
      </c>
      <c r="X5229" s="1" t="str">
        <f>IFERROR(VLOOKUP(Table49[[#This Row],[ITEM CODE]],Table2[[Item Code]:[Sub Category]],7,0),"")</f>
        <v/>
      </c>
      <c r="Y5229" s="68" t="str">
        <f>Table49[[#This Row],[PO Number]]&amp;COUNTIFS($E$5:E5229,E5229)</f>
        <v>0</v>
      </c>
    </row>
    <row r="5230" spans="1:25" ht="14.25" customHeight="1" x14ac:dyDescent="0.3">
      <c r="A5230" s="1" t="str">
        <f>IF(Table49[[#This Row],[ITEM NAME]]="","",ROW()-4)</f>
        <v/>
      </c>
      <c r="B5230" s="68"/>
      <c r="C5230" s="4" t="str">
        <f>IFERROR(VLOOKUP(B5230,Table14[],3,0),"")</f>
        <v/>
      </c>
      <c r="D5230" s="4" t="str">
        <f>IFERROR(VLOOKUP(B5230,Table14[],2,0),"")</f>
        <v/>
      </c>
      <c r="E5230" s="4"/>
      <c r="H5230" s="41" t="str">
        <f>IFERROR(VLOOKUP(Table49[[#This Row],[ITEM CODE]],Table2[[Item Code]:[Master Name]],2,0),"")</f>
        <v/>
      </c>
      <c r="I5230" s="41"/>
      <c r="J5230" s="65" t="str">
        <f>IFERROR(VLOOKUP(Table49[[#This Row],[ITEM CODE]],Table2[[Item Code]:[Master Name]],3,0),"")</f>
        <v/>
      </c>
      <c r="K5230" s="1" t="str">
        <f>IFERROR(VLOOKUP(Table49[[#This Row],[ITEM CODE]],Table2[[Item Code]:[Master Name]],9,0),"")</f>
        <v/>
      </c>
      <c r="L5230" s="1" t="str">
        <f>IFERROR(VLOOKUP(Table49[[#This Row],[ITEM CODE]],Table2[[Item Code]:[Master Name]],8,0),"")</f>
        <v/>
      </c>
      <c r="M5230" s="41"/>
      <c r="N5230" s="66">
        <f>IFERROR(VLOOKUP(Table49[[#This Row],[ITEM CODE]],Table2[[#All],[Item Code]:[Unit Cost]],10,0),0)</f>
        <v>0</v>
      </c>
      <c r="O5230" s="134">
        <f>IFERROR(VLOOKUP(Table49[[#This Row],[ITEM CODE]],Table2[[#All],[Item Code]:[Unit Cost]],10,0),0)</f>
        <v>0</v>
      </c>
      <c r="P5230" s="56"/>
      <c r="Q5230" s="58"/>
      <c r="R5230" s="58">
        <f>Table49[[#This Row],[QUANTITY]]*Table49[[#This Row],[INV Prices]]</f>
        <v>0</v>
      </c>
      <c r="S5230" s="67"/>
      <c r="V5230" s="41"/>
      <c r="W5230" s="4" t="str">
        <f>IFERROR(VLOOKUP(Table49[[#This Row],[ITEM CODE]],Table2[[Item Code]:[Category ]],6,0),"")</f>
        <v/>
      </c>
      <c r="X5230" s="1" t="str">
        <f>IFERROR(VLOOKUP(Table49[[#This Row],[ITEM CODE]],Table2[[Item Code]:[Sub Category]],7,0),"")</f>
        <v/>
      </c>
      <c r="Y5230" s="68" t="str">
        <f>Table49[[#This Row],[PO Number]]&amp;COUNTIFS($E$5:E5230,E5230)</f>
        <v>0</v>
      </c>
    </row>
    <row r="5231" spans="1:25" ht="14.25" customHeight="1" x14ac:dyDescent="0.3">
      <c r="A5231" s="1" t="str">
        <f>IF(Table49[[#This Row],[ITEM NAME]]="","",ROW()-4)</f>
        <v/>
      </c>
      <c r="B5231" s="68"/>
      <c r="C5231" s="4" t="str">
        <f>IFERROR(VLOOKUP(B5231,Table14[],3,0),"")</f>
        <v/>
      </c>
      <c r="D5231" s="4" t="str">
        <f>IFERROR(VLOOKUP(B5231,Table14[],2,0),"")</f>
        <v/>
      </c>
      <c r="E5231" s="4"/>
      <c r="H5231" s="41" t="str">
        <f>IFERROR(VLOOKUP(Table49[[#This Row],[ITEM CODE]],Table2[[Item Code]:[Master Name]],2,0),"")</f>
        <v/>
      </c>
      <c r="I5231" s="41"/>
      <c r="J5231" s="65" t="str">
        <f>IFERROR(VLOOKUP(Table49[[#This Row],[ITEM CODE]],Table2[[Item Code]:[Master Name]],3,0),"")</f>
        <v/>
      </c>
      <c r="K5231" s="1" t="str">
        <f>IFERROR(VLOOKUP(Table49[[#This Row],[ITEM CODE]],Table2[[Item Code]:[Master Name]],9,0),"")</f>
        <v/>
      </c>
      <c r="L5231" s="1" t="str">
        <f>IFERROR(VLOOKUP(Table49[[#This Row],[ITEM CODE]],Table2[[Item Code]:[Master Name]],8,0),"")</f>
        <v/>
      </c>
      <c r="M5231" s="41"/>
      <c r="N5231" s="66">
        <f>IFERROR(VLOOKUP(Table49[[#This Row],[ITEM CODE]],Table2[[#All],[Item Code]:[Unit Cost]],10,0),0)</f>
        <v>0</v>
      </c>
      <c r="O5231" s="134">
        <f>IFERROR(VLOOKUP(Table49[[#This Row],[ITEM CODE]],Table2[[#All],[Item Code]:[Unit Cost]],10,0),0)</f>
        <v>0</v>
      </c>
      <c r="P5231" s="56"/>
      <c r="Q5231" s="58"/>
      <c r="R5231" s="58">
        <f>Table49[[#This Row],[QUANTITY]]*Table49[[#This Row],[INV Prices]]</f>
        <v>0</v>
      </c>
      <c r="S5231" s="67"/>
      <c r="V5231" s="41"/>
      <c r="W5231" s="4" t="str">
        <f>IFERROR(VLOOKUP(Table49[[#This Row],[ITEM CODE]],Table2[[Item Code]:[Category ]],6,0),"")</f>
        <v/>
      </c>
      <c r="X5231" s="1" t="str">
        <f>IFERROR(VLOOKUP(Table49[[#This Row],[ITEM CODE]],Table2[[Item Code]:[Sub Category]],7,0),"")</f>
        <v/>
      </c>
      <c r="Y5231" s="68" t="str">
        <f>Table49[[#This Row],[PO Number]]&amp;COUNTIFS($E$5:E5231,E5231)</f>
        <v>0</v>
      </c>
    </row>
    <row r="5232" spans="1:25" ht="14.25" customHeight="1" x14ac:dyDescent="0.3">
      <c r="A5232" s="1" t="str">
        <f>IF(Table49[[#This Row],[ITEM NAME]]="","",ROW()-4)</f>
        <v/>
      </c>
      <c r="B5232" s="68"/>
      <c r="C5232" s="4" t="str">
        <f>IFERROR(VLOOKUP(B5232,Table14[],3,0),"")</f>
        <v/>
      </c>
      <c r="D5232" s="4" t="str">
        <f>IFERROR(VLOOKUP(B5232,Table14[],2,0),"")</f>
        <v/>
      </c>
      <c r="E5232" s="4"/>
      <c r="H5232" s="41" t="str">
        <f>IFERROR(VLOOKUP(Table49[[#This Row],[ITEM CODE]],Table2[[Item Code]:[Master Name]],2,0),"")</f>
        <v/>
      </c>
      <c r="I5232" s="41"/>
      <c r="J5232" s="65" t="str">
        <f>IFERROR(VLOOKUP(Table49[[#This Row],[ITEM CODE]],Table2[[Item Code]:[Master Name]],3,0),"")</f>
        <v/>
      </c>
      <c r="K5232" s="1" t="str">
        <f>IFERROR(VLOOKUP(Table49[[#This Row],[ITEM CODE]],Table2[[Item Code]:[Master Name]],9,0),"")</f>
        <v/>
      </c>
      <c r="L5232" s="1" t="str">
        <f>IFERROR(VLOOKUP(Table49[[#This Row],[ITEM CODE]],Table2[[Item Code]:[Master Name]],8,0),"")</f>
        <v/>
      </c>
      <c r="M5232" s="41"/>
      <c r="N5232" s="66">
        <f>IFERROR(VLOOKUP(Table49[[#This Row],[ITEM CODE]],Table2[[#All],[Item Code]:[Unit Cost]],10,0),0)</f>
        <v>0</v>
      </c>
      <c r="O5232" s="134">
        <f>IFERROR(VLOOKUP(Table49[[#This Row],[ITEM CODE]],Table2[[#All],[Item Code]:[Unit Cost]],10,0),0)</f>
        <v>0</v>
      </c>
      <c r="P5232" s="56"/>
      <c r="Q5232" s="58"/>
      <c r="R5232" s="58">
        <f>Table49[[#This Row],[QUANTITY]]*Table49[[#This Row],[INV Prices]]</f>
        <v>0</v>
      </c>
      <c r="S5232" s="67"/>
      <c r="V5232" s="41"/>
      <c r="W5232" s="4" t="str">
        <f>IFERROR(VLOOKUP(Table49[[#This Row],[ITEM CODE]],Table2[[Item Code]:[Category ]],6,0),"")</f>
        <v/>
      </c>
      <c r="X5232" s="1" t="str">
        <f>IFERROR(VLOOKUP(Table49[[#This Row],[ITEM CODE]],Table2[[Item Code]:[Sub Category]],7,0),"")</f>
        <v/>
      </c>
      <c r="Y5232" s="68" t="str">
        <f>Table49[[#This Row],[PO Number]]&amp;COUNTIFS($E$5:E5232,E5232)</f>
        <v>0</v>
      </c>
    </row>
    <row r="5233" spans="1:25" ht="14.25" customHeight="1" x14ac:dyDescent="0.3">
      <c r="A5233" s="1" t="str">
        <f>IF(Table49[[#This Row],[ITEM NAME]]="","",ROW()-4)</f>
        <v/>
      </c>
      <c r="B5233" s="68"/>
      <c r="C5233" s="4" t="str">
        <f>IFERROR(VLOOKUP(B5233,Table14[],3,0),"")</f>
        <v/>
      </c>
      <c r="D5233" s="4" t="str">
        <f>IFERROR(VLOOKUP(B5233,Table14[],2,0),"")</f>
        <v/>
      </c>
      <c r="E5233" s="4"/>
      <c r="H5233" s="41" t="str">
        <f>IFERROR(VLOOKUP(Table49[[#This Row],[ITEM CODE]],Table2[[Item Code]:[Master Name]],2,0),"")</f>
        <v/>
      </c>
      <c r="I5233" s="41"/>
      <c r="J5233" s="65" t="str">
        <f>IFERROR(VLOOKUP(Table49[[#This Row],[ITEM CODE]],Table2[[Item Code]:[Master Name]],3,0),"")</f>
        <v/>
      </c>
      <c r="K5233" s="1" t="str">
        <f>IFERROR(VLOOKUP(Table49[[#This Row],[ITEM CODE]],Table2[[Item Code]:[Master Name]],9,0),"")</f>
        <v/>
      </c>
      <c r="L5233" s="1" t="str">
        <f>IFERROR(VLOOKUP(Table49[[#This Row],[ITEM CODE]],Table2[[Item Code]:[Master Name]],8,0),"")</f>
        <v/>
      </c>
      <c r="M5233" s="41"/>
      <c r="N5233" s="66">
        <f>IFERROR(VLOOKUP(Table49[[#This Row],[ITEM CODE]],Table2[[#All],[Item Code]:[Unit Cost]],10,0),0)</f>
        <v>0</v>
      </c>
      <c r="O5233" s="134">
        <f>IFERROR(VLOOKUP(Table49[[#This Row],[ITEM CODE]],Table2[[#All],[Item Code]:[Unit Cost]],10,0),0)</f>
        <v>0</v>
      </c>
      <c r="P5233" s="56"/>
      <c r="Q5233" s="58"/>
      <c r="R5233" s="58">
        <f>Table49[[#This Row],[QUANTITY]]*Table49[[#This Row],[INV Prices]]</f>
        <v>0</v>
      </c>
      <c r="S5233" s="67"/>
      <c r="V5233" s="41"/>
      <c r="W5233" s="4" t="str">
        <f>IFERROR(VLOOKUP(Table49[[#This Row],[ITEM CODE]],Table2[[Item Code]:[Category ]],6,0),"")</f>
        <v/>
      </c>
      <c r="X5233" s="1" t="str">
        <f>IFERROR(VLOOKUP(Table49[[#This Row],[ITEM CODE]],Table2[[Item Code]:[Sub Category]],7,0),"")</f>
        <v/>
      </c>
      <c r="Y5233" s="68" t="str">
        <f>Table49[[#This Row],[PO Number]]&amp;COUNTIFS($E$5:E5233,E5233)</f>
        <v>0</v>
      </c>
    </row>
    <row r="5234" spans="1:25" ht="14.25" customHeight="1" x14ac:dyDescent="0.3">
      <c r="A5234" s="1" t="str">
        <f>IF(Table49[[#This Row],[ITEM NAME]]="","",ROW()-4)</f>
        <v/>
      </c>
      <c r="B5234" s="68"/>
      <c r="C5234" s="4" t="str">
        <f>IFERROR(VLOOKUP(B5234,Table14[],3,0),"")</f>
        <v/>
      </c>
      <c r="D5234" s="4" t="str">
        <f>IFERROR(VLOOKUP(B5234,Table14[],2,0),"")</f>
        <v/>
      </c>
      <c r="E5234" s="4"/>
      <c r="H5234" s="41" t="str">
        <f>IFERROR(VLOOKUP(Table49[[#This Row],[ITEM CODE]],Table2[[Item Code]:[Master Name]],2,0),"")</f>
        <v/>
      </c>
      <c r="I5234" s="41"/>
      <c r="J5234" s="65" t="str">
        <f>IFERROR(VLOOKUP(Table49[[#This Row],[ITEM CODE]],Table2[[Item Code]:[Master Name]],3,0),"")</f>
        <v/>
      </c>
      <c r="K5234" s="1" t="str">
        <f>IFERROR(VLOOKUP(Table49[[#This Row],[ITEM CODE]],Table2[[Item Code]:[Master Name]],9,0),"")</f>
        <v/>
      </c>
      <c r="L5234" s="1" t="str">
        <f>IFERROR(VLOOKUP(Table49[[#This Row],[ITEM CODE]],Table2[[Item Code]:[Master Name]],8,0),"")</f>
        <v/>
      </c>
      <c r="M5234" s="41"/>
      <c r="N5234" s="66">
        <f>IFERROR(VLOOKUP(Table49[[#This Row],[ITEM CODE]],Table2[[#All],[Item Code]:[Unit Cost]],10,0),0)</f>
        <v>0</v>
      </c>
      <c r="O5234" s="134">
        <f>IFERROR(VLOOKUP(Table49[[#This Row],[ITEM CODE]],Table2[[#All],[Item Code]:[Unit Cost]],10,0),0)</f>
        <v>0</v>
      </c>
      <c r="P5234" s="56"/>
      <c r="Q5234" s="58"/>
      <c r="R5234" s="58">
        <f>Table49[[#This Row],[QUANTITY]]*Table49[[#This Row],[INV Prices]]</f>
        <v>0</v>
      </c>
      <c r="S5234" s="67"/>
      <c r="V5234" s="41"/>
      <c r="W5234" s="4" t="str">
        <f>IFERROR(VLOOKUP(Table49[[#This Row],[ITEM CODE]],Table2[[Item Code]:[Category ]],6,0),"")</f>
        <v/>
      </c>
      <c r="X5234" s="1" t="str">
        <f>IFERROR(VLOOKUP(Table49[[#This Row],[ITEM CODE]],Table2[[Item Code]:[Sub Category]],7,0),"")</f>
        <v/>
      </c>
      <c r="Y5234" s="68" t="str">
        <f>Table49[[#This Row],[PO Number]]&amp;COUNTIFS($E$5:E5234,E5234)</f>
        <v>0</v>
      </c>
    </row>
    <row r="5235" spans="1:25" ht="14.25" customHeight="1" x14ac:dyDescent="0.3">
      <c r="A5235" s="1" t="str">
        <f>IF(Table49[[#This Row],[ITEM NAME]]="","",ROW()-4)</f>
        <v/>
      </c>
      <c r="B5235" s="68"/>
      <c r="C5235" s="4" t="str">
        <f>IFERROR(VLOOKUP(B5235,Table14[],3,0),"")</f>
        <v/>
      </c>
      <c r="D5235" s="4" t="str">
        <f>IFERROR(VLOOKUP(B5235,Table14[],2,0),"")</f>
        <v/>
      </c>
      <c r="E5235" s="4"/>
      <c r="H5235" s="41" t="str">
        <f>IFERROR(VLOOKUP(Table49[[#This Row],[ITEM CODE]],Table2[[Item Code]:[Master Name]],2,0),"")</f>
        <v/>
      </c>
      <c r="I5235" s="41"/>
      <c r="J5235" s="65" t="str">
        <f>IFERROR(VLOOKUP(Table49[[#This Row],[ITEM CODE]],Table2[[Item Code]:[Master Name]],3,0),"")</f>
        <v/>
      </c>
      <c r="K5235" s="1" t="str">
        <f>IFERROR(VLOOKUP(Table49[[#This Row],[ITEM CODE]],Table2[[Item Code]:[Master Name]],9,0),"")</f>
        <v/>
      </c>
      <c r="L5235" s="1" t="str">
        <f>IFERROR(VLOOKUP(Table49[[#This Row],[ITEM CODE]],Table2[[Item Code]:[Master Name]],8,0),"")</f>
        <v/>
      </c>
      <c r="M5235" s="41"/>
      <c r="N5235" s="66">
        <f>IFERROR(VLOOKUP(Table49[[#This Row],[ITEM CODE]],Table2[[#All],[Item Code]:[Unit Cost]],10,0),0)</f>
        <v>0</v>
      </c>
      <c r="O5235" s="134">
        <f>IFERROR(VLOOKUP(Table49[[#This Row],[ITEM CODE]],Table2[[#All],[Item Code]:[Unit Cost]],10,0),0)</f>
        <v>0</v>
      </c>
      <c r="P5235" s="56"/>
      <c r="Q5235" s="58"/>
      <c r="R5235" s="58">
        <f>Table49[[#This Row],[QUANTITY]]*Table49[[#This Row],[INV Prices]]</f>
        <v>0</v>
      </c>
      <c r="S5235" s="67"/>
      <c r="V5235" s="41"/>
      <c r="W5235" s="4" t="str">
        <f>IFERROR(VLOOKUP(Table49[[#This Row],[ITEM CODE]],Table2[[Item Code]:[Category ]],6,0),"")</f>
        <v/>
      </c>
      <c r="X5235" s="1" t="str">
        <f>IFERROR(VLOOKUP(Table49[[#This Row],[ITEM CODE]],Table2[[Item Code]:[Sub Category]],7,0),"")</f>
        <v/>
      </c>
      <c r="Y5235" s="68" t="str">
        <f>Table49[[#This Row],[PO Number]]&amp;COUNTIFS($E$5:E5235,E5235)</f>
        <v>0</v>
      </c>
    </row>
    <row r="5236" spans="1:25" ht="14.25" customHeight="1" x14ac:dyDescent="0.3">
      <c r="A5236" s="1" t="str">
        <f>IF(Table49[[#This Row],[ITEM NAME]]="","",ROW()-4)</f>
        <v/>
      </c>
      <c r="B5236" s="68"/>
      <c r="C5236" s="4" t="str">
        <f>IFERROR(VLOOKUP(B5236,Table14[],3,0),"")</f>
        <v/>
      </c>
      <c r="D5236" s="4" t="str">
        <f>IFERROR(VLOOKUP(B5236,Table14[],2,0),"")</f>
        <v/>
      </c>
      <c r="E5236" s="4"/>
      <c r="H5236" s="41" t="str">
        <f>IFERROR(VLOOKUP(Table49[[#This Row],[ITEM CODE]],Table2[[Item Code]:[Master Name]],2,0),"")</f>
        <v/>
      </c>
      <c r="I5236" s="41"/>
      <c r="J5236" s="65" t="str">
        <f>IFERROR(VLOOKUP(Table49[[#This Row],[ITEM CODE]],Table2[[Item Code]:[Master Name]],3,0),"")</f>
        <v/>
      </c>
      <c r="K5236" s="1" t="str">
        <f>IFERROR(VLOOKUP(Table49[[#This Row],[ITEM CODE]],Table2[[Item Code]:[Master Name]],9,0),"")</f>
        <v/>
      </c>
      <c r="L5236" s="1" t="str">
        <f>IFERROR(VLOOKUP(Table49[[#This Row],[ITEM CODE]],Table2[[Item Code]:[Master Name]],8,0),"")</f>
        <v/>
      </c>
      <c r="M5236" s="41"/>
      <c r="N5236" s="66">
        <f>IFERROR(VLOOKUP(Table49[[#This Row],[ITEM CODE]],Table2[[#All],[Item Code]:[Unit Cost]],10,0),0)</f>
        <v>0</v>
      </c>
      <c r="O5236" s="134">
        <f>IFERROR(VLOOKUP(Table49[[#This Row],[ITEM CODE]],Table2[[#All],[Item Code]:[Unit Cost]],10,0),0)</f>
        <v>0</v>
      </c>
      <c r="P5236" s="56"/>
      <c r="Q5236" s="58"/>
      <c r="R5236" s="58">
        <f>Table49[[#This Row],[QUANTITY]]*Table49[[#This Row],[INV Prices]]</f>
        <v>0</v>
      </c>
      <c r="S5236" s="67"/>
      <c r="V5236" s="41"/>
      <c r="W5236" s="4" t="str">
        <f>IFERROR(VLOOKUP(Table49[[#This Row],[ITEM CODE]],Table2[[Item Code]:[Category ]],6,0),"")</f>
        <v/>
      </c>
      <c r="X5236" s="1" t="str">
        <f>IFERROR(VLOOKUP(Table49[[#This Row],[ITEM CODE]],Table2[[Item Code]:[Sub Category]],7,0),"")</f>
        <v/>
      </c>
      <c r="Y5236" s="68" t="str">
        <f>Table49[[#This Row],[PO Number]]&amp;COUNTIFS($E$5:E5236,E5236)</f>
        <v>0</v>
      </c>
    </row>
    <row r="5237" spans="1:25" ht="14.25" customHeight="1" x14ac:dyDescent="0.3">
      <c r="A5237" s="1" t="str">
        <f>IF(Table49[[#This Row],[ITEM NAME]]="","",ROW()-4)</f>
        <v/>
      </c>
      <c r="B5237" s="68"/>
      <c r="C5237" s="4" t="str">
        <f>IFERROR(VLOOKUP(B5237,Table14[],3,0),"")</f>
        <v/>
      </c>
      <c r="D5237" s="4" t="str">
        <f>IFERROR(VLOOKUP(B5237,Table14[],2,0),"")</f>
        <v/>
      </c>
      <c r="E5237" s="4"/>
      <c r="H5237" s="41" t="str">
        <f>IFERROR(VLOOKUP(Table49[[#This Row],[ITEM CODE]],Table2[[Item Code]:[Master Name]],2,0),"")</f>
        <v/>
      </c>
      <c r="I5237" s="41"/>
      <c r="J5237" s="65" t="str">
        <f>IFERROR(VLOOKUP(Table49[[#This Row],[ITEM CODE]],Table2[[Item Code]:[Master Name]],3,0),"")</f>
        <v/>
      </c>
      <c r="K5237" s="1" t="str">
        <f>IFERROR(VLOOKUP(Table49[[#This Row],[ITEM CODE]],Table2[[Item Code]:[Master Name]],9,0),"")</f>
        <v/>
      </c>
      <c r="L5237" s="1" t="str">
        <f>IFERROR(VLOOKUP(Table49[[#This Row],[ITEM CODE]],Table2[[Item Code]:[Master Name]],8,0),"")</f>
        <v/>
      </c>
      <c r="M5237" s="41"/>
      <c r="N5237" s="66">
        <f>IFERROR(VLOOKUP(Table49[[#This Row],[ITEM CODE]],Table2[[#All],[Item Code]:[Unit Cost]],10,0),0)</f>
        <v>0</v>
      </c>
      <c r="O5237" s="134">
        <f>IFERROR(VLOOKUP(Table49[[#This Row],[ITEM CODE]],Table2[[#All],[Item Code]:[Unit Cost]],10,0),0)</f>
        <v>0</v>
      </c>
      <c r="P5237" s="56"/>
      <c r="Q5237" s="58"/>
      <c r="R5237" s="58">
        <f>Table49[[#This Row],[QUANTITY]]*Table49[[#This Row],[INV Prices]]</f>
        <v>0</v>
      </c>
      <c r="S5237" s="67"/>
      <c r="V5237" s="41"/>
      <c r="W5237" s="4" t="str">
        <f>IFERROR(VLOOKUP(Table49[[#This Row],[ITEM CODE]],Table2[[Item Code]:[Category ]],6,0),"")</f>
        <v/>
      </c>
      <c r="X5237" s="1" t="str">
        <f>IFERROR(VLOOKUP(Table49[[#This Row],[ITEM CODE]],Table2[[Item Code]:[Sub Category]],7,0),"")</f>
        <v/>
      </c>
      <c r="Y5237" s="68" t="str">
        <f>Table49[[#This Row],[PO Number]]&amp;COUNTIFS($E$5:E5237,E5237)</f>
        <v>0</v>
      </c>
    </row>
    <row r="5238" spans="1:25" ht="14.25" customHeight="1" x14ac:dyDescent="0.3">
      <c r="A5238" s="1" t="str">
        <f>IF(Table49[[#This Row],[ITEM NAME]]="","",ROW()-4)</f>
        <v/>
      </c>
      <c r="B5238" s="68"/>
      <c r="C5238" s="4" t="str">
        <f>IFERROR(VLOOKUP(B5238,Table14[],3,0),"")</f>
        <v/>
      </c>
      <c r="D5238" s="4" t="str">
        <f>IFERROR(VLOOKUP(B5238,Table14[],2,0),"")</f>
        <v/>
      </c>
      <c r="E5238" s="4"/>
      <c r="H5238" s="41" t="str">
        <f>IFERROR(VLOOKUP(Table49[[#This Row],[ITEM CODE]],Table2[[Item Code]:[Master Name]],2,0),"")</f>
        <v/>
      </c>
      <c r="I5238" s="41"/>
      <c r="J5238" s="65" t="str">
        <f>IFERROR(VLOOKUP(Table49[[#This Row],[ITEM CODE]],Table2[[Item Code]:[Master Name]],3,0),"")</f>
        <v/>
      </c>
      <c r="K5238" s="1" t="str">
        <f>IFERROR(VLOOKUP(Table49[[#This Row],[ITEM CODE]],Table2[[Item Code]:[Master Name]],9,0),"")</f>
        <v/>
      </c>
      <c r="L5238" s="1" t="str">
        <f>IFERROR(VLOOKUP(Table49[[#This Row],[ITEM CODE]],Table2[[Item Code]:[Master Name]],8,0),"")</f>
        <v/>
      </c>
      <c r="M5238" s="41"/>
      <c r="N5238" s="66">
        <f>IFERROR(VLOOKUP(Table49[[#This Row],[ITEM CODE]],Table2[[#All],[Item Code]:[Unit Cost]],10,0),0)</f>
        <v>0</v>
      </c>
      <c r="O5238" s="134">
        <f>IFERROR(VLOOKUP(Table49[[#This Row],[ITEM CODE]],Table2[[#All],[Item Code]:[Unit Cost]],10,0),0)</f>
        <v>0</v>
      </c>
      <c r="P5238" s="56"/>
      <c r="Q5238" s="58"/>
      <c r="R5238" s="58">
        <f>Table49[[#This Row],[QUANTITY]]*Table49[[#This Row],[INV Prices]]</f>
        <v>0</v>
      </c>
      <c r="S5238" s="67"/>
      <c r="V5238" s="41"/>
      <c r="W5238" s="4" t="str">
        <f>IFERROR(VLOOKUP(Table49[[#This Row],[ITEM CODE]],Table2[[Item Code]:[Category ]],6,0),"")</f>
        <v/>
      </c>
      <c r="X5238" s="1" t="str">
        <f>IFERROR(VLOOKUP(Table49[[#This Row],[ITEM CODE]],Table2[[Item Code]:[Sub Category]],7,0),"")</f>
        <v/>
      </c>
      <c r="Y5238" s="68" t="str">
        <f>Table49[[#This Row],[PO Number]]&amp;COUNTIFS($E$5:E5238,E5238)</f>
        <v>0</v>
      </c>
    </row>
    <row r="5239" spans="1:25" ht="14.25" customHeight="1" x14ac:dyDescent="0.3">
      <c r="A5239" s="1" t="str">
        <f>IF(Table49[[#This Row],[ITEM NAME]]="","",ROW()-4)</f>
        <v/>
      </c>
      <c r="B5239" s="68"/>
      <c r="C5239" s="4" t="str">
        <f>IFERROR(VLOOKUP(B5239,Table14[],3,0),"")</f>
        <v/>
      </c>
      <c r="D5239" s="4" t="str">
        <f>IFERROR(VLOOKUP(B5239,Table14[],2,0),"")</f>
        <v/>
      </c>
      <c r="E5239" s="4"/>
      <c r="H5239" s="41" t="str">
        <f>IFERROR(VLOOKUP(Table49[[#This Row],[ITEM CODE]],Table2[[Item Code]:[Master Name]],2,0),"")</f>
        <v/>
      </c>
      <c r="I5239" s="41"/>
      <c r="J5239" s="65" t="str">
        <f>IFERROR(VLOOKUP(Table49[[#This Row],[ITEM CODE]],Table2[[Item Code]:[Master Name]],3,0),"")</f>
        <v/>
      </c>
      <c r="K5239" s="1" t="str">
        <f>IFERROR(VLOOKUP(Table49[[#This Row],[ITEM CODE]],Table2[[Item Code]:[Master Name]],9,0),"")</f>
        <v/>
      </c>
      <c r="L5239" s="1" t="str">
        <f>IFERROR(VLOOKUP(Table49[[#This Row],[ITEM CODE]],Table2[[Item Code]:[Master Name]],8,0),"")</f>
        <v/>
      </c>
      <c r="M5239" s="41"/>
      <c r="N5239" s="66">
        <f>IFERROR(VLOOKUP(Table49[[#This Row],[ITEM CODE]],Table2[[#All],[Item Code]:[Unit Cost]],10,0),0)</f>
        <v>0</v>
      </c>
      <c r="O5239" s="134">
        <f>IFERROR(VLOOKUP(Table49[[#This Row],[ITEM CODE]],Table2[[#All],[Item Code]:[Unit Cost]],10,0),0)</f>
        <v>0</v>
      </c>
      <c r="P5239" s="56"/>
      <c r="Q5239" s="58"/>
      <c r="R5239" s="58">
        <f>Table49[[#This Row],[QUANTITY]]*Table49[[#This Row],[INV Prices]]</f>
        <v>0</v>
      </c>
      <c r="S5239" s="67"/>
      <c r="V5239" s="41"/>
      <c r="W5239" s="4" t="str">
        <f>IFERROR(VLOOKUP(Table49[[#This Row],[ITEM CODE]],Table2[[Item Code]:[Category ]],6,0),"")</f>
        <v/>
      </c>
      <c r="X5239" s="1" t="str">
        <f>IFERROR(VLOOKUP(Table49[[#This Row],[ITEM CODE]],Table2[[Item Code]:[Sub Category]],7,0),"")</f>
        <v/>
      </c>
      <c r="Y5239" s="68" t="str">
        <f>Table49[[#This Row],[PO Number]]&amp;COUNTIFS($E$5:E5239,E5239)</f>
        <v>0</v>
      </c>
    </row>
    <row r="5240" spans="1:25" ht="14.25" customHeight="1" x14ac:dyDescent="0.3">
      <c r="A5240" s="1" t="str">
        <f>IF(Table49[[#This Row],[ITEM NAME]]="","",ROW()-4)</f>
        <v/>
      </c>
      <c r="B5240" s="68"/>
      <c r="C5240" s="4" t="str">
        <f>IFERROR(VLOOKUP(B5240,Table14[],3,0),"")</f>
        <v/>
      </c>
      <c r="D5240" s="4" t="str">
        <f>IFERROR(VLOOKUP(B5240,Table14[],2,0),"")</f>
        <v/>
      </c>
      <c r="E5240" s="4"/>
      <c r="H5240" s="41" t="str">
        <f>IFERROR(VLOOKUP(Table49[[#This Row],[ITEM CODE]],Table2[[Item Code]:[Master Name]],2,0),"")</f>
        <v/>
      </c>
      <c r="I5240" s="41"/>
      <c r="J5240" s="65" t="str">
        <f>IFERROR(VLOOKUP(Table49[[#This Row],[ITEM CODE]],Table2[[Item Code]:[Master Name]],3,0),"")</f>
        <v/>
      </c>
      <c r="K5240" s="1" t="str">
        <f>IFERROR(VLOOKUP(Table49[[#This Row],[ITEM CODE]],Table2[[Item Code]:[Master Name]],9,0),"")</f>
        <v/>
      </c>
      <c r="L5240" s="1" t="str">
        <f>IFERROR(VLOOKUP(Table49[[#This Row],[ITEM CODE]],Table2[[Item Code]:[Master Name]],8,0),"")</f>
        <v/>
      </c>
      <c r="M5240" s="41"/>
      <c r="N5240" s="66">
        <f>IFERROR(VLOOKUP(Table49[[#This Row],[ITEM CODE]],Table2[[#All],[Item Code]:[Unit Cost]],10,0),0)</f>
        <v>0</v>
      </c>
      <c r="O5240" s="134">
        <f>IFERROR(VLOOKUP(Table49[[#This Row],[ITEM CODE]],Table2[[#All],[Item Code]:[Unit Cost]],10,0),0)</f>
        <v>0</v>
      </c>
      <c r="P5240" s="56"/>
      <c r="Q5240" s="58"/>
      <c r="R5240" s="58">
        <f>Table49[[#This Row],[QUANTITY]]*Table49[[#This Row],[INV Prices]]</f>
        <v>0</v>
      </c>
      <c r="S5240" s="67"/>
      <c r="V5240" s="41"/>
      <c r="W5240" s="4" t="str">
        <f>IFERROR(VLOOKUP(Table49[[#This Row],[ITEM CODE]],Table2[[Item Code]:[Category ]],6,0),"")</f>
        <v/>
      </c>
      <c r="X5240" s="1" t="str">
        <f>IFERROR(VLOOKUP(Table49[[#This Row],[ITEM CODE]],Table2[[Item Code]:[Sub Category]],7,0),"")</f>
        <v/>
      </c>
      <c r="Y5240" s="68" t="str">
        <f>Table49[[#This Row],[PO Number]]&amp;COUNTIFS($E$5:E5240,E5240)</f>
        <v>0</v>
      </c>
    </row>
    <row r="5241" spans="1:25" ht="14.25" customHeight="1" x14ac:dyDescent="0.3">
      <c r="A5241" s="1" t="str">
        <f>IF(Table49[[#This Row],[ITEM NAME]]="","",ROW()-4)</f>
        <v/>
      </c>
      <c r="B5241" s="68"/>
      <c r="C5241" s="4" t="str">
        <f>IFERROR(VLOOKUP(B5241,Table14[],3,0),"")</f>
        <v/>
      </c>
      <c r="D5241" s="4" t="str">
        <f>IFERROR(VLOOKUP(B5241,Table14[],2,0),"")</f>
        <v/>
      </c>
      <c r="E5241" s="4"/>
      <c r="H5241" s="41" t="str">
        <f>IFERROR(VLOOKUP(Table49[[#This Row],[ITEM CODE]],Table2[[Item Code]:[Master Name]],2,0),"")</f>
        <v/>
      </c>
      <c r="I5241" s="41"/>
      <c r="J5241" s="65" t="str">
        <f>IFERROR(VLOOKUP(Table49[[#This Row],[ITEM CODE]],Table2[[Item Code]:[Master Name]],3,0),"")</f>
        <v/>
      </c>
      <c r="K5241" s="1" t="str">
        <f>IFERROR(VLOOKUP(Table49[[#This Row],[ITEM CODE]],Table2[[Item Code]:[Master Name]],9,0),"")</f>
        <v/>
      </c>
      <c r="L5241" s="1" t="str">
        <f>IFERROR(VLOOKUP(Table49[[#This Row],[ITEM CODE]],Table2[[Item Code]:[Master Name]],8,0),"")</f>
        <v/>
      </c>
      <c r="M5241" s="41"/>
      <c r="N5241" s="66">
        <f>IFERROR(VLOOKUP(Table49[[#This Row],[ITEM CODE]],Table2[[#All],[Item Code]:[Unit Cost]],10,0),0)</f>
        <v>0</v>
      </c>
      <c r="O5241" s="134">
        <f>IFERROR(VLOOKUP(Table49[[#This Row],[ITEM CODE]],Table2[[#All],[Item Code]:[Unit Cost]],10,0),0)</f>
        <v>0</v>
      </c>
      <c r="P5241" s="56"/>
      <c r="Q5241" s="58"/>
      <c r="R5241" s="58">
        <f>Table49[[#This Row],[QUANTITY]]*Table49[[#This Row],[INV Prices]]</f>
        <v>0</v>
      </c>
      <c r="S5241" s="67"/>
      <c r="V5241" s="41"/>
      <c r="W5241" s="4" t="str">
        <f>IFERROR(VLOOKUP(Table49[[#This Row],[ITEM CODE]],Table2[[Item Code]:[Category ]],6,0),"")</f>
        <v/>
      </c>
      <c r="X5241" s="1" t="str">
        <f>IFERROR(VLOOKUP(Table49[[#This Row],[ITEM CODE]],Table2[[Item Code]:[Sub Category]],7,0),"")</f>
        <v/>
      </c>
      <c r="Y5241" s="68" t="str">
        <f>Table49[[#This Row],[PO Number]]&amp;COUNTIFS($E$5:E5241,E5241)</f>
        <v>0</v>
      </c>
    </row>
    <row r="5242" spans="1:25" ht="14.25" customHeight="1" x14ac:dyDescent="0.3">
      <c r="A5242" s="1" t="str">
        <f>IF(Table49[[#This Row],[ITEM NAME]]="","",ROW()-4)</f>
        <v/>
      </c>
      <c r="B5242" s="68"/>
      <c r="C5242" s="4" t="str">
        <f>IFERROR(VLOOKUP(B5242,Table14[],3,0),"")</f>
        <v/>
      </c>
      <c r="D5242" s="4" t="str">
        <f>IFERROR(VLOOKUP(B5242,Table14[],2,0),"")</f>
        <v/>
      </c>
      <c r="E5242" s="4"/>
      <c r="H5242" s="41" t="str">
        <f>IFERROR(VLOOKUP(Table49[[#This Row],[ITEM CODE]],Table2[[Item Code]:[Master Name]],2,0),"")</f>
        <v/>
      </c>
      <c r="I5242" s="41"/>
      <c r="J5242" s="65" t="str">
        <f>IFERROR(VLOOKUP(Table49[[#This Row],[ITEM CODE]],Table2[[Item Code]:[Master Name]],3,0),"")</f>
        <v/>
      </c>
      <c r="K5242" s="1" t="str">
        <f>IFERROR(VLOOKUP(Table49[[#This Row],[ITEM CODE]],Table2[[Item Code]:[Master Name]],9,0),"")</f>
        <v/>
      </c>
      <c r="L5242" s="1" t="str">
        <f>IFERROR(VLOOKUP(Table49[[#This Row],[ITEM CODE]],Table2[[Item Code]:[Master Name]],8,0),"")</f>
        <v/>
      </c>
      <c r="M5242" s="41"/>
      <c r="N5242" s="66">
        <f>IFERROR(VLOOKUP(Table49[[#This Row],[ITEM CODE]],Table2[[#All],[Item Code]:[Unit Cost]],10,0),0)</f>
        <v>0</v>
      </c>
      <c r="O5242" s="134">
        <f>IFERROR(VLOOKUP(Table49[[#This Row],[ITEM CODE]],Table2[[#All],[Item Code]:[Unit Cost]],10,0),0)</f>
        <v>0</v>
      </c>
      <c r="P5242" s="56"/>
      <c r="Q5242" s="58"/>
      <c r="R5242" s="58">
        <f>Table49[[#This Row],[QUANTITY]]*Table49[[#This Row],[INV Prices]]</f>
        <v>0</v>
      </c>
      <c r="S5242" s="67"/>
      <c r="V5242" s="41"/>
      <c r="W5242" s="4" t="str">
        <f>IFERROR(VLOOKUP(Table49[[#This Row],[ITEM CODE]],Table2[[Item Code]:[Category ]],6,0),"")</f>
        <v/>
      </c>
      <c r="X5242" s="1" t="str">
        <f>IFERROR(VLOOKUP(Table49[[#This Row],[ITEM CODE]],Table2[[Item Code]:[Sub Category]],7,0),"")</f>
        <v/>
      </c>
      <c r="Y5242" s="68" t="str">
        <f>Table49[[#This Row],[PO Number]]&amp;COUNTIFS($E$5:E5242,E5242)</f>
        <v>0</v>
      </c>
    </row>
    <row r="5243" spans="1:25" ht="14.25" customHeight="1" x14ac:dyDescent="0.3">
      <c r="A5243" s="1" t="str">
        <f>IF(Table49[[#This Row],[ITEM NAME]]="","",ROW()-4)</f>
        <v/>
      </c>
      <c r="B5243" s="68"/>
      <c r="C5243" s="4" t="str">
        <f>IFERROR(VLOOKUP(B5243,Table14[],3,0),"")</f>
        <v/>
      </c>
      <c r="D5243" s="4" t="str">
        <f>IFERROR(VLOOKUP(B5243,Table14[],2,0),"")</f>
        <v/>
      </c>
      <c r="E5243" s="4"/>
      <c r="H5243" s="41" t="str">
        <f>IFERROR(VLOOKUP(Table49[[#This Row],[ITEM CODE]],Table2[[Item Code]:[Master Name]],2,0),"")</f>
        <v/>
      </c>
      <c r="I5243" s="41"/>
      <c r="J5243" s="65" t="str">
        <f>IFERROR(VLOOKUP(Table49[[#This Row],[ITEM CODE]],Table2[[Item Code]:[Master Name]],3,0),"")</f>
        <v/>
      </c>
      <c r="K5243" s="1" t="str">
        <f>IFERROR(VLOOKUP(Table49[[#This Row],[ITEM CODE]],Table2[[Item Code]:[Master Name]],9,0),"")</f>
        <v/>
      </c>
      <c r="L5243" s="1" t="str">
        <f>IFERROR(VLOOKUP(Table49[[#This Row],[ITEM CODE]],Table2[[Item Code]:[Master Name]],8,0),"")</f>
        <v/>
      </c>
      <c r="M5243" s="41"/>
      <c r="N5243" s="66">
        <f>IFERROR(VLOOKUP(Table49[[#This Row],[ITEM CODE]],Table2[[#All],[Item Code]:[Unit Cost]],10,0),0)</f>
        <v>0</v>
      </c>
      <c r="O5243" s="134">
        <f>IFERROR(VLOOKUP(Table49[[#This Row],[ITEM CODE]],Table2[[#All],[Item Code]:[Unit Cost]],10,0),0)</f>
        <v>0</v>
      </c>
      <c r="P5243" s="56"/>
      <c r="Q5243" s="58"/>
      <c r="R5243" s="58">
        <f>Table49[[#This Row],[QUANTITY]]*Table49[[#This Row],[INV Prices]]</f>
        <v>0</v>
      </c>
      <c r="S5243" s="67"/>
      <c r="V5243" s="41"/>
      <c r="W5243" s="4" t="str">
        <f>IFERROR(VLOOKUP(Table49[[#This Row],[ITEM CODE]],Table2[[Item Code]:[Category ]],6,0),"")</f>
        <v/>
      </c>
      <c r="X5243" s="1" t="str">
        <f>IFERROR(VLOOKUP(Table49[[#This Row],[ITEM CODE]],Table2[[Item Code]:[Sub Category]],7,0),"")</f>
        <v/>
      </c>
      <c r="Y5243" s="68" t="str">
        <f>Table49[[#This Row],[PO Number]]&amp;COUNTIFS($E$5:E5243,E5243)</f>
        <v>0</v>
      </c>
    </row>
    <row r="5244" spans="1:25" ht="14.25" customHeight="1" x14ac:dyDescent="0.3">
      <c r="A5244" s="1" t="str">
        <f>IF(Table49[[#This Row],[ITEM NAME]]="","",ROW()-4)</f>
        <v/>
      </c>
      <c r="B5244" s="68"/>
      <c r="C5244" s="4" t="str">
        <f>IFERROR(VLOOKUP(B5244,Table14[],3,0),"")</f>
        <v/>
      </c>
      <c r="D5244" s="4" t="str">
        <f>IFERROR(VLOOKUP(B5244,Table14[],2,0),"")</f>
        <v/>
      </c>
      <c r="E5244" s="4"/>
      <c r="H5244" s="41" t="str">
        <f>IFERROR(VLOOKUP(Table49[[#This Row],[ITEM CODE]],Table2[[Item Code]:[Master Name]],2,0),"")</f>
        <v/>
      </c>
      <c r="I5244" s="41"/>
      <c r="J5244" s="65" t="str">
        <f>IFERROR(VLOOKUP(Table49[[#This Row],[ITEM CODE]],Table2[[Item Code]:[Master Name]],3,0),"")</f>
        <v/>
      </c>
      <c r="K5244" s="1" t="str">
        <f>IFERROR(VLOOKUP(Table49[[#This Row],[ITEM CODE]],Table2[[Item Code]:[Master Name]],9,0),"")</f>
        <v/>
      </c>
      <c r="L5244" s="1" t="str">
        <f>IFERROR(VLOOKUP(Table49[[#This Row],[ITEM CODE]],Table2[[Item Code]:[Master Name]],8,0),"")</f>
        <v/>
      </c>
      <c r="M5244" s="41"/>
      <c r="N5244" s="66">
        <f>IFERROR(VLOOKUP(Table49[[#This Row],[ITEM CODE]],Table2[[#All],[Item Code]:[Unit Cost]],10,0),0)</f>
        <v>0</v>
      </c>
      <c r="O5244" s="134">
        <f>IFERROR(VLOOKUP(Table49[[#This Row],[ITEM CODE]],Table2[[#All],[Item Code]:[Unit Cost]],10,0),0)</f>
        <v>0</v>
      </c>
      <c r="P5244" s="56"/>
      <c r="Q5244" s="58"/>
      <c r="R5244" s="58">
        <f>Table49[[#This Row],[QUANTITY]]*Table49[[#This Row],[INV Prices]]</f>
        <v>0</v>
      </c>
      <c r="S5244" s="67"/>
      <c r="V5244" s="41"/>
      <c r="W5244" s="4" t="str">
        <f>IFERROR(VLOOKUP(Table49[[#This Row],[ITEM CODE]],Table2[[Item Code]:[Category ]],6,0),"")</f>
        <v/>
      </c>
      <c r="X5244" s="1" t="str">
        <f>IFERROR(VLOOKUP(Table49[[#This Row],[ITEM CODE]],Table2[[Item Code]:[Sub Category]],7,0),"")</f>
        <v/>
      </c>
      <c r="Y5244" s="68" t="str">
        <f>Table49[[#This Row],[PO Number]]&amp;COUNTIFS($E$5:E5244,E5244)</f>
        <v>0</v>
      </c>
    </row>
    <row r="5245" spans="1:25" ht="14.25" customHeight="1" x14ac:dyDescent="0.3">
      <c r="A5245" s="1" t="str">
        <f>IF(Table49[[#This Row],[ITEM NAME]]="","",ROW()-4)</f>
        <v/>
      </c>
      <c r="B5245" s="68"/>
      <c r="C5245" s="4" t="str">
        <f>IFERROR(VLOOKUP(B5245,Table14[],3,0),"")</f>
        <v/>
      </c>
      <c r="D5245" s="4" t="str">
        <f>IFERROR(VLOOKUP(B5245,Table14[],2,0),"")</f>
        <v/>
      </c>
      <c r="E5245" s="4"/>
      <c r="H5245" s="41" t="str">
        <f>IFERROR(VLOOKUP(Table49[[#This Row],[ITEM CODE]],Table2[[Item Code]:[Master Name]],2,0),"")</f>
        <v/>
      </c>
      <c r="I5245" s="41"/>
      <c r="J5245" s="65" t="str">
        <f>IFERROR(VLOOKUP(Table49[[#This Row],[ITEM CODE]],Table2[[Item Code]:[Master Name]],3,0),"")</f>
        <v/>
      </c>
      <c r="K5245" s="1" t="str">
        <f>IFERROR(VLOOKUP(Table49[[#This Row],[ITEM CODE]],Table2[[Item Code]:[Master Name]],9,0),"")</f>
        <v/>
      </c>
      <c r="L5245" s="1" t="str">
        <f>IFERROR(VLOOKUP(Table49[[#This Row],[ITEM CODE]],Table2[[Item Code]:[Master Name]],8,0),"")</f>
        <v/>
      </c>
      <c r="M5245" s="41"/>
      <c r="N5245" s="66">
        <f>IFERROR(VLOOKUP(Table49[[#This Row],[ITEM CODE]],Table2[[#All],[Item Code]:[Unit Cost]],10,0),0)</f>
        <v>0</v>
      </c>
      <c r="O5245" s="134">
        <f>IFERROR(VLOOKUP(Table49[[#This Row],[ITEM CODE]],Table2[[#All],[Item Code]:[Unit Cost]],10,0),0)</f>
        <v>0</v>
      </c>
      <c r="P5245" s="56"/>
      <c r="Q5245" s="58"/>
      <c r="R5245" s="58">
        <f>Table49[[#This Row],[QUANTITY]]*Table49[[#This Row],[INV Prices]]</f>
        <v>0</v>
      </c>
      <c r="S5245" s="67"/>
      <c r="V5245" s="41"/>
      <c r="W5245" s="4" t="str">
        <f>IFERROR(VLOOKUP(Table49[[#This Row],[ITEM CODE]],Table2[[Item Code]:[Category ]],6,0),"")</f>
        <v/>
      </c>
      <c r="X5245" s="1" t="str">
        <f>IFERROR(VLOOKUP(Table49[[#This Row],[ITEM CODE]],Table2[[Item Code]:[Sub Category]],7,0),"")</f>
        <v/>
      </c>
      <c r="Y5245" s="68" t="str">
        <f>Table49[[#This Row],[PO Number]]&amp;COUNTIFS($E$5:E5245,E5245)</f>
        <v>0</v>
      </c>
    </row>
    <row r="5246" spans="1:25" ht="14.25" customHeight="1" x14ac:dyDescent="0.3">
      <c r="A5246" s="1" t="str">
        <f>IF(Table49[[#This Row],[ITEM NAME]]="","",ROW()-4)</f>
        <v/>
      </c>
      <c r="B5246" s="68"/>
      <c r="C5246" s="4" t="str">
        <f>IFERROR(VLOOKUP(B5246,Table14[],3,0),"")</f>
        <v/>
      </c>
      <c r="D5246" s="4" t="str">
        <f>IFERROR(VLOOKUP(B5246,Table14[],2,0),"")</f>
        <v/>
      </c>
      <c r="E5246" s="4"/>
      <c r="H5246" s="41" t="str">
        <f>IFERROR(VLOOKUP(Table49[[#This Row],[ITEM CODE]],Table2[[Item Code]:[Master Name]],2,0),"")</f>
        <v/>
      </c>
      <c r="I5246" s="41"/>
      <c r="J5246" s="65" t="str">
        <f>IFERROR(VLOOKUP(Table49[[#This Row],[ITEM CODE]],Table2[[Item Code]:[Master Name]],3,0),"")</f>
        <v/>
      </c>
      <c r="K5246" s="1" t="str">
        <f>IFERROR(VLOOKUP(Table49[[#This Row],[ITEM CODE]],Table2[[Item Code]:[Master Name]],9,0),"")</f>
        <v/>
      </c>
      <c r="L5246" s="1" t="str">
        <f>IFERROR(VLOOKUP(Table49[[#This Row],[ITEM CODE]],Table2[[Item Code]:[Master Name]],8,0),"")</f>
        <v/>
      </c>
      <c r="M5246" s="41"/>
      <c r="N5246" s="66">
        <f>IFERROR(VLOOKUP(Table49[[#This Row],[ITEM CODE]],Table2[[#All],[Item Code]:[Unit Cost]],10,0),0)</f>
        <v>0</v>
      </c>
      <c r="O5246" s="134">
        <f>IFERROR(VLOOKUP(Table49[[#This Row],[ITEM CODE]],Table2[[#All],[Item Code]:[Unit Cost]],10,0),0)</f>
        <v>0</v>
      </c>
      <c r="P5246" s="56"/>
      <c r="Q5246" s="58"/>
      <c r="R5246" s="58">
        <f>Table49[[#This Row],[QUANTITY]]*Table49[[#This Row],[INV Prices]]</f>
        <v>0</v>
      </c>
      <c r="S5246" s="67"/>
      <c r="V5246" s="41"/>
      <c r="W5246" s="4" t="str">
        <f>IFERROR(VLOOKUP(Table49[[#This Row],[ITEM CODE]],Table2[[Item Code]:[Category ]],6,0),"")</f>
        <v/>
      </c>
      <c r="X5246" s="1" t="str">
        <f>IFERROR(VLOOKUP(Table49[[#This Row],[ITEM CODE]],Table2[[Item Code]:[Sub Category]],7,0),"")</f>
        <v/>
      </c>
      <c r="Y5246" s="68" t="str">
        <f>Table49[[#This Row],[PO Number]]&amp;COUNTIFS($E$5:E5246,E5246)</f>
        <v>0</v>
      </c>
    </row>
    <row r="5247" spans="1:25" ht="14.25" customHeight="1" x14ac:dyDescent="0.3">
      <c r="A5247" s="1" t="str">
        <f>IF(Table49[[#This Row],[ITEM NAME]]="","",ROW()-4)</f>
        <v/>
      </c>
      <c r="B5247" s="68"/>
      <c r="C5247" s="4" t="str">
        <f>IFERROR(VLOOKUP(B5247,Table14[],3,0),"")</f>
        <v/>
      </c>
      <c r="D5247" s="4" t="str">
        <f>IFERROR(VLOOKUP(B5247,Table14[],2,0),"")</f>
        <v/>
      </c>
      <c r="E5247" s="4"/>
      <c r="H5247" s="41" t="str">
        <f>IFERROR(VLOOKUP(Table49[[#This Row],[ITEM CODE]],Table2[[Item Code]:[Master Name]],2,0),"")</f>
        <v/>
      </c>
      <c r="I5247" s="41"/>
      <c r="J5247" s="65" t="str">
        <f>IFERROR(VLOOKUP(Table49[[#This Row],[ITEM CODE]],Table2[[Item Code]:[Master Name]],3,0),"")</f>
        <v/>
      </c>
      <c r="K5247" s="1" t="str">
        <f>IFERROR(VLOOKUP(Table49[[#This Row],[ITEM CODE]],Table2[[Item Code]:[Master Name]],9,0),"")</f>
        <v/>
      </c>
      <c r="L5247" s="1" t="str">
        <f>IFERROR(VLOOKUP(Table49[[#This Row],[ITEM CODE]],Table2[[Item Code]:[Master Name]],8,0),"")</f>
        <v/>
      </c>
      <c r="M5247" s="41"/>
      <c r="N5247" s="66">
        <f>IFERROR(VLOOKUP(Table49[[#This Row],[ITEM CODE]],Table2[[#All],[Item Code]:[Unit Cost]],10,0),0)</f>
        <v>0</v>
      </c>
      <c r="O5247" s="134">
        <f>IFERROR(VLOOKUP(Table49[[#This Row],[ITEM CODE]],Table2[[#All],[Item Code]:[Unit Cost]],10,0),0)</f>
        <v>0</v>
      </c>
      <c r="P5247" s="56"/>
      <c r="Q5247" s="58"/>
      <c r="R5247" s="58">
        <f>Table49[[#This Row],[QUANTITY]]*Table49[[#This Row],[INV Prices]]</f>
        <v>0</v>
      </c>
      <c r="S5247" s="67"/>
      <c r="V5247" s="41"/>
      <c r="W5247" s="4" t="str">
        <f>IFERROR(VLOOKUP(Table49[[#This Row],[ITEM CODE]],Table2[[Item Code]:[Category ]],6,0),"")</f>
        <v/>
      </c>
      <c r="X5247" s="1" t="str">
        <f>IFERROR(VLOOKUP(Table49[[#This Row],[ITEM CODE]],Table2[[Item Code]:[Sub Category]],7,0),"")</f>
        <v/>
      </c>
      <c r="Y5247" s="68" t="str">
        <f>Table49[[#This Row],[PO Number]]&amp;COUNTIFS($E$5:E5247,E5247)</f>
        <v>0</v>
      </c>
    </row>
    <row r="5248" spans="1:25" ht="14.25" customHeight="1" x14ac:dyDescent="0.3">
      <c r="A5248" s="1" t="str">
        <f>IF(Table49[[#This Row],[ITEM NAME]]="","",ROW()-4)</f>
        <v/>
      </c>
      <c r="B5248" s="68"/>
      <c r="C5248" s="4" t="str">
        <f>IFERROR(VLOOKUP(B5248,Table14[],3,0),"")</f>
        <v/>
      </c>
      <c r="D5248" s="4" t="str">
        <f>IFERROR(VLOOKUP(B5248,Table14[],2,0),"")</f>
        <v/>
      </c>
      <c r="E5248" s="4"/>
      <c r="H5248" s="41" t="str">
        <f>IFERROR(VLOOKUP(Table49[[#This Row],[ITEM CODE]],Table2[[Item Code]:[Master Name]],2,0),"")</f>
        <v/>
      </c>
      <c r="I5248" s="41"/>
      <c r="J5248" s="65" t="str">
        <f>IFERROR(VLOOKUP(Table49[[#This Row],[ITEM CODE]],Table2[[Item Code]:[Master Name]],3,0),"")</f>
        <v/>
      </c>
      <c r="K5248" s="1" t="str">
        <f>IFERROR(VLOOKUP(Table49[[#This Row],[ITEM CODE]],Table2[[Item Code]:[Master Name]],9,0),"")</f>
        <v/>
      </c>
      <c r="L5248" s="1" t="str">
        <f>IFERROR(VLOOKUP(Table49[[#This Row],[ITEM CODE]],Table2[[Item Code]:[Master Name]],8,0),"")</f>
        <v/>
      </c>
      <c r="M5248" s="41"/>
      <c r="N5248" s="66">
        <f>IFERROR(VLOOKUP(Table49[[#This Row],[ITEM CODE]],Table2[[#All],[Item Code]:[Unit Cost]],10,0),0)</f>
        <v>0</v>
      </c>
      <c r="O5248" s="134">
        <f>IFERROR(VLOOKUP(Table49[[#This Row],[ITEM CODE]],Table2[[#All],[Item Code]:[Unit Cost]],10,0),0)</f>
        <v>0</v>
      </c>
      <c r="P5248" s="56"/>
      <c r="Q5248" s="58"/>
      <c r="R5248" s="58">
        <f>Table49[[#This Row],[QUANTITY]]*Table49[[#This Row],[INV Prices]]</f>
        <v>0</v>
      </c>
      <c r="S5248" s="67"/>
      <c r="V5248" s="41"/>
      <c r="W5248" s="4" t="str">
        <f>IFERROR(VLOOKUP(Table49[[#This Row],[ITEM CODE]],Table2[[Item Code]:[Category ]],6,0),"")</f>
        <v/>
      </c>
      <c r="X5248" s="1" t="str">
        <f>IFERROR(VLOOKUP(Table49[[#This Row],[ITEM CODE]],Table2[[Item Code]:[Sub Category]],7,0),"")</f>
        <v/>
      </c>
      <c r="Y5248" s="68" t="str">
        <f>Table49[[#This Row],[PO Number]]&amp;COUNTIFS($E$5:E5248,E5248)</f>
        <v>0</v>
      </c>
    </row>
    <row r="5249" spans="1:25" ht="14.25" customHeight="1" x14ac:dyDescent="0.3">
      <c r="A5249" s="1" t="str">
        <f>IF(Table49[[#This Row],[ITEM NAME]]="","",ROW()-4)</f>
        <v/>
      </c>
      <c r="B5249" s="68"/>
      <c r="C5249" s="4" t="str">
        <f>IFERROR(VLOOKUP(B5249,Table14[],3,0),"")</f>
        <v/>
      </c>
      <c r="D5249" s="4" t="str">
        <f>IFERROR(VLOOKUP(B5249,Table14[],2,0),"")</f>
        <v/>
      </c>
      <c r="E5249" s="4"/>
      <c r="H5249" s="41" t="str">
        <f>IFERROR(VLOOKUP(Table49[[#This Row],[ITEM CODE]],Table2[[Item Code]:[Master Name]],2,0),"")</f>
        <v/>
      </c>
      <c r="I5249" s="41"/>
      <c r="J5249" s="65" t="str">
        <f>IFERROR(VLOOKUP(Table49[[#This Row],[ITEM CODE]],Table2[[Item Code]:[Master Name]],3,0),"")</f>
        <v/>
      </c>
      <c r="K5249" s="1" t="str">
        <f>IFERROR(VLOOKUP(Table49[[#This Row],[ITEM CODE]],Table2[[Item Code]:[Master Name]],9,0),"")</f>
        <v/>
      </c>
      <c r="L5249" s="1" t="str">
        <f>IFERROR(VLOOKUP(Table49[[#This Row],[ITEM CODE]],Table2[[Item Code]:[Master Name]],8,0),"")</f>
        <v/>
      </c>
      <c r="M5249" s="41"/>
      <c r="N5249" s="66">
        <f>IFERROR(VLOOKUP(Table49[[#This Row],[ITEM CODE]],Table2[[#All],[Item Code]:[Unit Cost]],10,0),0)</f>
        <v>0</v>
      </c>
      <c r="O5249" s="134">
        <f>IFERROR(VLOOKUP(Table49[[#This Row],[ITEM CODE]],Table2[[#All],[Item Code]:[Unit Cost]],10,0),0)</f>
        <v>0</v>
      </c>
      <c r="P5249" s="56"/>
      <c r="Q5249" s="58"/>
      <c r="R5249" s="58">
        <f>Table49[[#This Row],[QUANTITY]]*Table49[[#This Row],[INV Prices]]</f>
        <v>0</v>
      </c>
      <c r="S5249" s="67"/>
      <c r="V5249" s="41"/>
      <c r="W5249" s="4" t="str">
        <f>IFERROR(VLOOKUP(Table49[[#This Row],[ITEM CODE]],Table2[[Item Code]:[Category ]],6,0),"")</f>
        <v/>
      </c>
      <c r="X5249" s="1" t="str">
        <f>IFERROR(VLOOKUP(Table49[[#This Row],[ITEM CODE]],Table2[[Item Code]:[Sub Category]],7,0),"")</f>
        <v/>
      </c>
      <c r="Y5249" s="68" t="str">
        <f>Table49[[#This Row],[PO Number]]&amp;COUNTIFS($E$5:E5249,E5249)</f>
        <v>0</v>
      </c>
    </row>
    <row r="5250" spans="1:25" ht="14.25" customHeight="1" x14ac:dyDescent="0.3">
      <c r="A5250" s="1" t="str">
        <f>IF(Table49[[#This Row],[ITEM NAME]]="","",ROW()-4)</f>
        <v/>
      </c>
      <c r="B5250" s="68"/>
      <c r="C5250" s="4" t="str">
        <f>IFERROR(VLOOKUP(B5250,Table14[],3,0),"")</f>
        <v/>
      </c>
      <c r="D5250" s="4" t="str">
        <f>IFERROR(VLOOKUP(B5250,Table14[],2,0),"")</f>
        <v/>
      </c>
      <c r="E5250" s="4"/>
      <c r="H5250" s="41" t="str">
        <f>IFERROR(VLOOKUP(Table49[[#This Row],[ITEM CODE]],Table2[[Item Code]:[Master Name]],2,0),"")</f>
        <v/>
      </c>
      <c r="I5250" s="41"/>
      <c r="J5250" s="65" t="str">
        <f>IFERROR(VLOOKUP(Table49[[#This Row],[ITEM CODE]],Table2[[Item Code]:[Master Name]],3,0),"")</f>
        <v/>
      </c>
      <c r="K5250" s="1" t="str">
        <f>IFERROR(VLOOKUP(Table49[[#This Row],[ITEM CODE]],Table2[[Item Code]:[Master Name]],9,0),"")</f>
        <v/>
      </c>
      <c r="L5250" s="1" t="str">
        <f>IFERROR(VLOOKUP(Table49[[#This Row],[ITEM CODE]],Table2[[Item Code]:[Master Name]],8,0),"")</f>
        <v/>
      </c>
      <c r="M5250" s="41"/>
      <c r="N5250" s="66">
        <f>IFERROR(VLOOKUP(Table49[[#This Row],[ITEM CODE]],Table2[[#All],[Item Code]:[Unit Cost]],10,0),0)</f>
        <v>0</v>
      </c>
      <c r="O5250" s="134">
        <f>IFERROR(VLOOKUP(Table49[[#This Row],[ITEM CODE]],Table2[[#All],[Item Code]:[Unit Cost]],10,0),0)</f>
        <v>0</v>
      </c>
      <c r="P5250" s="56"/>
      <c r="Q5250" s="58"/>
      <c r="R5250" s="58">
        <f>Table49[[#This Row],[QUANTITY]]*Table49[[#This Row],[INV Prices]]</f>
        <v>0</v>
      </c>
      <c r="S5250" s="67"/>
      <c r="V5250" s="41"/>
      <c r="W5250" s="4" t="str">
        <f>IFERROR(VLOOKUP(Table49[[#This Row],[ITEM CODE]],Table2[[Item Code]:[Category ]],6,0),"")</f>
        <v/>
      </c>
      <c r="X5250" s="1" t="str">
        <f>IFERROR(VLOOKUP(Table49[[#This Row],[ITEM CODE]],Table2[[Item Code]:[Sub Category]],7,0),"")</f>
        <v/>
      </c>
      <c r="Y5250" s="68" t="str">
        <f>Table49[[#This Row],[PO Number]]&amp;COUNTIFS($E$5:E5250,E5250)</f>
        <v>0</v>
      </c>
    </row>
    <row r="5251" spans="1:25" ht="14.25" customHeight="1" x14ac:dyDescent="0.3">
      <c r="A5251" s="1" t="str">
        <f>IF(Table49[[#This Row],[ITEM NAME]]="","",ROW()-4)</f>
        <v/>
      </c>
      <c r="B5251" s="68"/>
      <c r="C5251" s="4" t="str">
        <f>IFERROR(VLOOKUP(B5251,Table14[],3,0),"")</f>
        <v/>
      </c>
      <c r="D5251" s="4" t="str">
        <f>IFERROR(VLOOKUP(B5251,Table14[],2,0),"")</f>
        <v/>
      </c>
      <c r="E5251" s="4"/>
      <c r="H5251" s="41" t="str">
        <f>IFERROR(VLOOKUP(Table49[[#This Row],[ITEM CODE]],Table2[[Item Code]:[Master Name]],2,0),"")</f>
        <v/>
      </c>
      <c r="I5251" s="41"/>
      <c r="J5251" s="65" t="str">
        <f>IFERROR(VLOOKUP(Table49[[#This Row],[ITEM CODE]],Table2[[Item Code]:[Master Name]],3,0),"")</f>
        <v/>
      </c>
      <c r="K5251" s="1" t="str">
        <f>IFERROR(VLOOKUP(Table49[[#This Row],[ITEM CODE]],Table2[[Item Code]:[Master Name]],9,0),"")</f>
        <v/>
      </c>
      <c r="L5251" s="1" t="str">
        <f>IFERROR(VLOOKUP(Table49[[#This Row],[ITEM CODE]],Table2[[Item Code]:[Master Name]],8,0),"")</f>
        <v/>
      </c>
      <c r="M5251" s="41"/>
      <c r="N5251" s="66">
        <f>IFERROR(VLOOKUP(Table49[[#This Row],[ITEM CODE]],Table2[[#All],[Item Code]:[Unit Cost]],10,0),0)</f>
        <v>0</v>
      </c>
      <c r="O5251" s="134">
        <f>IFERROR(VLOOKUP(Table49[[#This Row],[ITEM CODE]],Table2[[#All],[Item Code]:[Unit Cost]],10,0),0)</f>
        <v>0</v>
      </c>
      <c r="P5251" s="56"/>
      <c r="Q5251" s="58"/>
      <c r="R5251" s="58">
        <f>Table49[[#This Row],[QUANTITY]]*Table49[[#This Row],[INV Prices]]</f>
        <v>0</v>
      </c>
      <c r="S5251" s="67"/>
      <c r="V5251" s="41"/>
      <c r="W5251" s="4" t="str">
        <f>IFERROR(VLOOKUP(Table49[[#This Row],[ITEM CODE]],Table2[[Item Code]:[Category ]],6,0),"")</f>
        <v/>
      </c>
      <c r="X5251" s="1" t="str">
        <f>IFERROR(VLOOKUP(Table49[[#This Row],[ITEM CODE]],Table2[[Item Code]:[Sub Category]],7,0),"")</f>
        <v/>
      </c>
      <c r="Y5251" s="68" t="str">
        <f>Table49[[#This Row],[PO Number]]&amp;COUNTIFS($E$5:E5251,E5251)</f>
        <v>0</v>
      </c>
    </row>
    <row r="5252" spans="1:25" ht="14.25" customHeight="1" x14ac:dyDescent="0.3">
      <c r="A5252" s="1" t="str">
        <f>IF(Table49[[#This Row],[ITEM NAME]]="","",ROW()-4)</f>
        <v/>
      </c>
      <c r="B5252" s="68"/>
      <c r="C5252" s="4" t="str">
        <f>IFERROR(VLOOKUP(B5252,Table14[],3,0),"")</f>
        <v/>
      </c>
      <c r="D5252" s="4" t="str">
        <f>IFERROR(VLOOKUP(B5252,Table14[],2,0),"")</f>
        <v/>
      </c>
      <c r="E5252" s="4"/>
      <c r="H5252" s="41" t="str">
        <f>IFERROR(VLOOKUP(Table49[[#This Row],[ITEM CODE]],Table2[[Item Code]:[Master Name]],2,0),"")</f>
        <v/>
      </c>
      <c r="I5252" s="41"/>
      <c r="J5252" s="65" t="str">
        <f>IFERROR(VLOOKUP(Table49[[#This Row],[ITEM CODE]],Table2[[Item Code]:[Master Name]],3,0),"")</f>
        <v/>
      </c>
      <c r="K5252" s="1" t="str">
        <f>IFERROR(VLOOKUP(Table49[[#This Row],[ITEM CODE]],Table2[[Item Code]:[Master Name]],9,0),"")</f>
        <v/>
      </c>
      <c r="L5252" s="1" t="str">
        <f>IFERROR(VLOOKUP(Table49[[#This Row],[ITEM CODE]],Table2[[Item Code]:[Master Name]],8,0),"")</f>
        <v/>
      </c>
      <c r="M5252" s="41"/>
      <c r="N5252" s="66">
        <f>IFERROR(VLOOKUP(Table49[[#This Row],[ITEM CODE]],Table2[[#All],[Item Code]:[Unit Cost]],10,0),0)</f>
        <v>0</v>
      </c>
      <c r="O5252" s="134">
        <f>IFERROR(VLOOKUP(Table49[[#This Row],[ITEM CODE]],Table2[[#All],[Item Code]:[Unit Cost]],10,0),0)</f>
        <v>0</v>
      </c>
      <c r="P5252" s="56"/>
      <c r="Q5252" s="58"/>
      <c r="R5252" s="58">
        <f>Table49[[#This Row],[QUANTITY]]*Table49[[#This Row],[INV Prices]]</f>
        <v>0</v>
      </c>
      <c r="S5252" s="67"/>
      <c r="V5252" s="41"/>
      <c r="W5252" s="4" t="str">
        <f>IFERROR(VLOOKUP(Table49[[#This Row],[ITEM CODE]],Table2[[Item Code]:[Category ]],6,0),"")</f>
        <v/>
      </c>
      <c r="X5252" s="1" t="str">
        <f>IFERROR(VLOOKUP(Table49[[#This Row],[ITEM CODE]],Table2[[Item Code]:[Sub Category]],7,0),"")</f>
        <v/>
      </c>
      <c r="Y5252" s="68" t="str">
        <f>Table49[[#This Row],[PO Number]]&amp;COUNTIFS($E$5:E5252,E5252)</f>
        <v>0</v>
      </c>
    </row>
    <row r="5253" spans="1:25" ht="14.25" customHeight="1" x14ac:dyDescent="0.3">
      <c r="A5253" s="1" t="str">
        <f>IF(Table49[[#This Row],[ITEM NAME]]="","",ROW()-4)</f>
        <v/>
      </c>
      <c r="B5253" s="68"/>
      <c r="C5253" s="4" t="str">
        <f>IFERROR(VLOOKUP(B5253,Table14[],3,0),"")</f>
        <v/>
      </c>
      <c r="D5253" s="4" t="str">
        <f>IFERROR(VLOOKUP(B5253,Table14[],2,0),"")</f>
        <v/>
      </c>
      <c r="E5253" s="4"/>
      <c r="H5253" s="41" t="str">
        <f>IFERROR(VLOOKUP(Table49[[#This Row],[ITEM CODE]],Table2[[Item Code]:[Master Name]],2,0),"")</f>
        <v/>
      </c>
      <c r="I5253" s="41"/>
      <c r="J5253" s="65" t="str">
        <f>IFERROR(VLOOKUP(Table49[[#This Row],[ITEM CODE]],Table2[[Item Code]:[Master Name]],3,0),"")</f>
        <v/>
      </c>
      <c r="K5253" s="1" t="str">
        <f>IFERROR(VLOOKUP(Table49[[#This Row],[ITEM CODE]],Table2[[Item Code]:[Master Name]],9,0),"")</f>
        <v/>
      </c>
      <c r="L5253" s="1" t="str">
        <f>IFERROR(VLOOKUP(Table49[[#This Row],[ITEM CODE]],Table2[[Item Code]:[Master Name]],8,0),"")</f>
        <v/>
      </c>
      <c r="M5253" s="41"/>
      <c r="N5253" s="66">
        <f>IFERROR(VLOOKUP(Table49[[#This Row],[ITEM CODE]],Table2[[#All],[Item Code]:[Unit Cost]],10,0),0)</f>
        <v>0</v>
      </c>
      <c r="O5253" s="134">
        <f>IFERROR(VLOOKUP(Table49[[#This Row],[ITEM CODE]],Table2[[#All],[Item Code]:[Unit Cost]],10,0),0)</f>
        <v>0</v>
      </c>
      <c r="P5253" s="56"/>
      <c r="Q5253" s="58"/>
      <c r="R5253" s="58">
        <f>Table49[[#This Row],[QUANTITY]]*Table49[[#This Row],[INV Prices]]</f>
        <v>0</v>
      </c>
      <c r="S5253" s="67"/>
      <c r="V5253" s="41"/>
      <c r="W5253" s="4" t="str">
        <f>IFERROR(VLOOKUP(Table49[[#This Row],[ITEM CODE]],Table2[[Item Code]:[Category ]],6,0),"")</f>
        <v/>
      </c>
      <c r="X5253" s="1" t="str">
        <f>IFERROR(VLOOKUP(Table49[[#This Row],[ITEM CODE]],Table2[[Item Code]:[Sub Category]],7,0),"")</f>
        <v/>
      </c>
      <c r="Y5253" s="68" t="str">
        <f>Table49[[#This Row],[PO Number]]&amp;COUNTIFS($E$5:E5253,E5253)</f>
        <v>0</v>
      </c>
    </row>
    <row r="5254" spans="1:25" ht="14.25" customHeight="1" x14ac:dyDescent="0.3">
      <c r="A5254" s="1" t="str">
        <f>IF(Table49[[#This Row],[ITEM NAME]]="","",ROW()-4)</f>
        <v/>
      </c>
      <c r="B5254" s="68"/>
      <c r="C5254" s="4" t="str">
        <f>IFERROR(VLOOKUP(B5254,Table14[],3,0),"")</f>
        <v/>
      </c>
      <c r="D5254" s="4" t="str">
        <f>IFERROR(VLOOKUP(B5254,Table14[],2,0),"")</f>
        <v/>
      </c>
      <c r="E5254" s="4"/>
      <c r="H5254" s="41" t="str">
        <f>IFERROR(VLOOKUP(Table49[[#This Row],[ITEM CODE]],Table2[[Item Code]:[Master Name]],2,0),"")</f>
        <v/>
      </c>
      <c r="I5254" s="41"/>
      <c r="J5254" s="65" t="str">
        <f>IFERROR(VLOOKUP(Table49[[#This Row],[ITEM CODE]],Table2[[Item Code]:[Master Name]],3,0),"")</f>
        <v/>
      </c>
      <c r="K5254" s="1" t="str">
        <f>IFERROR(VLOOKUP(Table49[[#This Row],[ITEM CODE]],Table2[[Item Code]:[Master Name]],9,0),"")</f>
        <v/>
      </c>
      <c r="L5254" s="1" t="str">
        <f>IFERROR(VLOOKUP(Table49[[#This Row],[ITEM CODE]],Table2[[Item Code]:[Master Name]],8,0),"")</f>
        <v/>
      </c>
      <c r="M5254" s="41"/>
      <c r="N5254" s="66">
        <f>IFERROR(VLOOKUP(Table49[[#This Row],[ITEM CODE]],Table2[[#All],[Item Code]:[Unit Cost]],10,0),0)</f>
        <v>0</v>
      </c>
      <c r="O5254" s="134">
        <f>IFERROR(VLOOKUP(Table49[[#This Row],[ITEM CODE]],Table2[[#All],[Item Code]:[Unit Cost]],10,0),0)</f>
        <v>0</v>
      </c>
      <c r="P5254" s="56"/>
      <c r="Q5254" s="58"/>
      <c r="R5254" s="58">
        <f>Table49[[#This Row],[QUANTITY]]*Table49[[#This Row],[INV Prices]]</f>
        <v>0</v>
      </c>
      <c r="S5254" s="67"/>
      <c r="V5254" s="41"/>
      <c r="W5254" s="4" t="str">
        <f>IFERROR(VLOOKUP(Table49[[#This Row],[ITEM CODE]],Table2[[Item Code]:[Category ]],6,0),"")</f>
        <v/>
      </c>
      <c r="X5254" s="1" t="str">
        <f>IFERROR(VLOOKUP(Table49[[#This Row],[ITEM CODE]],Table2[[Item Code]:[Sub Category]],7,0),"")</f>
        <v/>
      </c>
      <c r="Y5254" s="68" t="str">
        <f>Table49[[#This Row],[PO Number]]&amp;COUNTIFS($E$5:E5254,E5254)</f>
        <v>0</v>
      </c>
    </row>
    <row r="5255" spans="1:25" ht="14.25" customHeight="1" x14ac:dyDescent="0.3">
      <c r="A5255" s="1" t="str">
        <f>IF(Table49[[#This Row],[ITEM NAME]]="","",ROW()-4)</f>
        <v/>
      </c>
      <c r="B5255" s="68"/>
      <c r="C5255" s="4" t="str">
        <f>IFERROR(VLOOKUP(B5255,Table14[],3,0),"")</f>
        <v/>
      </c>
      <c r="D5255" s="4" t="str">
        <f>IFERROR(VLOOKUP(B5255,Table14[],2,0),"")</f>
        <v/>
      </c>
      <c r="E5255" s="4"/>
      <c r="H5255" s="41" t="str">
        <f>IFERROR(VLOOKUP(Table49[[#This Row],[ITEM CODE]],Table2[[Item Code]:[Master Name]],2,0),"")</f>
        <v/>
      </c>
      <c r="I5255" s="41"/>
      <c r="J5255" s="65" t="str">
        <f>IFERROR(VLOOKUP(Table49[[#This Row],[ITEM CODE]],Table2[[Item Code]:[Master Name]],3,0),"")</f>
        <v/>
      </c>
      <c r="K5255" s="1" t="str">
        <f>IFERROR(VLOOKUP(Table49[[#This Row],[ITEM CODE]],Table2[[Item Code]:[Master Name]],9,0),"")</f>
        <v/>
      </c>
      <c r="L5255" s="1" t="str">
        <f>IFERROR(VLOOKUP(Table49[[#This Row],[ITEM CODE]],Table2[[Item Code]:[Master Name]],8,0),"")</f>
        <v/>
      </c>
      <c r="M5255" s="41"/>
      <c r="N5255" s="66">
        <f>IFERROR(VLOOKUP(Table49[[#This Row],[ITEM CODE]],Table2[[#All],[Item Code]:[Unit Cost]],10,0),0)</f>
        <v>0</v>
      </c>
      <c r="O5255" s="134">
        <f>IFERROR(VLOOKUP(Table49[[#This Row],[ITEM CODE]],Table2[[#All],[Item Code]:[Unit Cost]],10,0),0)</f>
        <v>0</v>
      </c>
      <c r="P5255" s="56"/>
      <c r="Q5255" s="58"/>
      <c r="R5255" s="58">
        <f>Table49[[#This Row],[QUANTITY]]*Table49[[#This Row],[INV Prices]]</f>
        <v>0</v>
      </c>
      <c r="S5255" s="67"/>
      <c r="V5255" s="41"/>
      <c r="W5255" s="4" t="str">
        <f>IFERROR(VLOOKUP(Table49[[#This Row],[ITEM CODE]],Table2[[Item Code]:[Category ]],6,0),"")</f>
        <v/>
      </c>
      <c r="X5255" s="1" t="str">
        <f>IFERROR(VLOOKUP(Table49[[#This Row],[ITEM CODE]],Table2[[Item Code]:[Sub Category]],7,0),"")</f>
        <v/>
      </c>
      <c r="Y5255" s="68" t="str">
        <f>Table49[[#This Row],[PO Number]]&amp;COUNTIFS($E$5:E5255,E5255)</f>
        <v>0</v>
      </c>
    </row>
    <row r="5256" spans="1:25" ht="14.25" customHeight="1" x14ac:dyDescent="0.3">
      <c r="A5256" s="1" t="str">
        <f>IF(Table49[[#This Row],[ITEM NAME]]="","",ROW()-4)</f>
        <v/>
      </c>
      <c r="B5256" s="68"/>
      <c r="C5256" s="4" t="str">
        <f>IFERROR(VLOOKUP(B5256,Table14[],3,0),"")</f>
        <v/>
      </c>
      <c r="D5256" s="4" t="str">
        <f>IFERROR(VLOOKUP(B5256,Table14[],2,0),"")</f>
        <v/>
      </c>
      <c r="E5256" s="4"/>
      <c r="H5256" s="41" t="str">
        <f>IFERROR(VLOOKUP(Table49[[#This Row],[ITEM CODE]],Table2[[Item Code]:[Master Name]],2,0),"")</f>
        <v/>
      </c>
      <c r="I5256" s="41"/>
      <c r="J5256" s="65" t="str">
        <f>IFERROR(VLOOKUP(Table49[[#This Row],[ITEM CODE]],Table2[[Item Code]:[Master Name]],3,0),"")</f>
        <v/>
      </c>
      <c r="K5256" s="1" t="str">
        <f>IFERROR(VLOOKUP(Table49[[#This Row],[ITEM CODE]],Table2[[Item Code]:[Master Name]],9,0),"")</f>
        <v/>
      </c>
      <c r="L5256" s="1" t="str">
        <f>IFERROR(VLOOKUP(Table49[[#This Row],[ITEM CODE]],Table2[[Item Code]:[Master Name]],8,0),"")</f>
        <v/>
      </c>
      <c r="M5256" s="41"/>
      <c r="N5256" s="66">
        <f>IFERROR(VLOOKUP(Table49[[#This Row],[ITEM CODE]],Table2[[#All],[Item Code]:[Unit Cost]],10,0),0)</f>
        <v>0</v>
      </c>
      <c r="O5256" s="134">
        <f>IFERROR(VLOOKUP(Table49[[#This Row],[ITEM CODE]],Table2[[#All],[Item Code]:[Unit Cost]],10,0),0)</f>
        <v>0</v>
      </c>
      <c r="P5256" s="56"/>
      <c r="Q5256" s="58"/>
      <c r="R5256" s="58">
        <f>Table49[[#This Row],[QUANTITY]]*Table49[[#This Row],[INV Prices]]</f>
        <v>0</v>
      </c>
      <c r="S5256" s="67"/>
      <c r="V5256" s="41"/>
      <c r="W5256" s="4" t="str">
        <f>IFERROR(VLOOKUP(Table49[[#This Row],[ITEM CODE]],Table2[[Item Code]:[Category ]],6,0),"")</f>
        <v/>
      </c>
      <c r="X5256" s="1" t="str">
        <f>IFERROR(VLOOKUP(Table49[[#This Row],[ITEM CODE]],Table2[[Item Code]:[Sub Category]],7,0),"")</f>
        <v/>
      </c>
      <c r="Y5256" s="68" t="str">
        <f>Table49[[#This Row],[PO Number]]&amp;COUNTIFS($E$5:E5256,E5256)</f>
        <v>0</v>
      </c>
    </row>
    <row r="5257" spans="1:25" ht="14.25" customHeight="1" x14ac:dyDescent="0.3">
      <c r="A5257" s="1" t="str">
        <f>IF(Table49[[#This Row],[ITEM NAME]]="","",ROW()-4)</f>
        <v/>
      </c>
      <c r="B5257" s="68"/>
      <c r="C5257" s="4" t="str">
        <f>IFERROR(VLOOKUP(B5257,Table14[],3,0),"")</f>
        <v/>
      </c>
      <c r="D5257" s="4" t="str">
        <f>IFERROR(VLOOKUP(B5257,Table14[],2,0),"")</f>
        <v/>
      </c>
      <c r="E5257" s="4"/>
      <c r="H5257" s="41" t="str">
        <f>IFERROR(VLOOKUP(Table49[[#This Row],[ITEM CODE]],Table2[[Item Code]:[Master Name]],2,0),"")</f>
        <v/>
      </c>
      <c r="I5257" s="41"/>
      <c r="J5257" s="65" t="str">
        <f>IFERROR(VLOOKUP(Table49[[#This Row],[ITEM CODE]],Table2[[Item Code]:[Master Name]],3,0),"")</f>
        <v/>
      </c>
      <c r="K5257" s="1" t="str">
        <f>IFERROR(VLOOKUP(Table49[[#This Row],[ITEM CODE]],Table2[[Item Code]:[Master Name]],9,0),"")</f>
        <v/>
      </c>
      <c r="L5257" s="1" t="str">
        <f>IFERROR(VLOOKUP(Table49[[#This Row],[ITEM CODE]],Table2[[Item Code]:[Master Name]],8,0),"")</f>
        <v/>
      </c>
      <c r="M5257" s="41"/>
      <c r="N5257" s="66">
        <f>IFERROR(VLOOKUP(Table49[[#This Row],[ITEM CODE]],Table2[[#All],[Item Code]:[Unit Cost]],10,0),0)</f>
        <v>0</v>
      </c>
      <c r="O5257" s="134">
        <f>IFERROR(VLOOKUP(Table49[[#This Row],[ITEM CODE]],Table2[[#All],[Item Code]:[Unit Cost]],10,0),0)</f>
        <v>0</v>
      </c>
      <c r="P5257" s="56"/>
      <c r="Q5257" s="58"/>
      <c r="R5257" s="58">
        <f>Table49[[#This Row],[QUANTITY]]*Table49[[#This Row],[INV Prices]]</f>
        <v>0</v>
      </c>
      <c r="S5257" s="67"/>
      <c r="V5257" s="41"/>
      <c r="W5257" s="4" t="str">
        <f>IFERROR(VLOOKUP(Table49[[#This Row],[ITEM CODE]],Table2[[Item Code]:[Category ]],6,0),"")</f>
        <v/>
      </c>
      <c r="X5257" s="1" t="str">
        <f>IFERROR(VLOOKUP(Table49[[#This Row],[ITEM CODE]],Table2[[Item Code]:[Sub Category]],7,0),"")</f>
        <v/>
      </c>
      <c r="Y5257" s="68" t="str">
        <f>Table49[[#This Row],[PO Number]]&amp;COUNTIFS($E$5:E5257,E5257)</f>
        <v>0</v>
      </c>
    </row>
    <row r="5258" spans="1:25" ht="14.25" customHeight="1" x14ac:dyDescent="0.3">
      <c r="A5258" s="1" t="str">
        <f>IF(Table49[[#This Row],[ITEM NAME]]="","",ROW()-4)</f>
        <v/>
      </c>
      <c r="B5258" s="68"/>
      <c r="C5258" s="4" t="str">
        <f>IFERROR(VLOOKUP(B5258,Table14[],3,0),"")</f>
        <v/>
      </c>
      <c r="D5258" s="4" t="str">
        <f>IFERROR(VLOOKUP(B5258,Table14[],2,0),"")</f>
        <v/>
      </c>
      <c r="E5258" s="4"/>
      <c r="H5258" s="41" t="str">
        <f>IFERROR(VLOOKUP(Table49[[#This Row],[ITEM CODE]],Table2[[Item Code]:[Master Name]],2,0),"")</f>
        <v/>
      </c>
      <c r="I5258" s="41"/>
      <c r="J5258" s="65" t="str">
        <f>IFERROR(VLOOKUP(Table49[[#This Row],[ITEM CODE]],Table2[[Item Code]:[Master Name]],3,0),"")</f>
        <v/>
      </c>
      <c r="K5258" s="1" t="str">
        <f>IFERROR(VLOOKUP(Table49[[#This Row],[ITEM CODE]],Table2[[Item Code]:[Master Name]],9,0),"")</f>
        <v/>
      </c>
      <c r="L5258" s="1" t="str">
        <f>IFERROR(VLOOKUP(Table49[[#This Row],[ITEM CODE]],Table2[[Item Code]:[Master Name]],8,0),"")</f>
        <v/>
      </c>
      <c r="M5258" s="41"/>
      <c r="N5258" s="66">
        <f>IFERROR(VLOOKUP(Table49[[#This Row],[ITEM CODE]],Table2[[#All],[Item Code]:[Unit Cost]],10,0),0)</f>
        <v>0</v>
      </c>
      <c r="O5258" s="134">
        <f>IFERROR(VLOOKUP(Table49[[#This Row],[ITEM CODE]],Table2[[#All],[Item Code]:[Unit Cost]],10,0),0)</f>
        <v>0</v>
      </c>
      <c r="P5258" s="56"/>
      <c r="Q5258" s="58"/>
      <c r="R5258" s="58">
        <f>Table49[[#This Row],[QUANTITY]]*Table49[[#This Row],[INV Prices]]</f>
        <v>0</v>
      </c>
      <c r="S5258" s="67"/>
      <c r="V5258" s="41"/>
      <c r="W5258" s="4" t="str">
        <f>IFERROR(VLOOKUP(Table49[[#This Row],[ITEM CODE]],Table2[[Item Code]:[Category ]],6,0),"")</f>
        <v/>
      </c>
      <c r="X5258" s="1" t="str">
        <f>IFERROR(VLOOKUP(Table49[[#This Row],[ITEM CODE]],Table2[[Item Code]:[Sub Category]],7,0),"")</f>
        <v/>
      </c>
      <c r="Y5258" s="68" t="str">
        <f>Table49[[#This Row],[PO Number]]&amp;COUNTIFS($E$5:E5258,E5258)</f>
        <v>0</v>
      </c>
    </row>
    <row r="5259" spans="1:25" ht="14.25" customHeight="1" x14ac:dyDescent="0.3">
      <c r="A5259" s="1" t="str">
        <f>IF(Table49[[#This Row],[ITEM NAME]]="","",ROW()-4)</f>
        <v/>
      </c>
      <c r="B5259" s="68"/>
      <c r="C5259" s="4" t="str">
        <f>IFERROR(VLOOKUP(B5259,Table14[],3,0),"")</f>
        <v/>
      </c>
      <c r="D5259" s="4" t="str">
        <f>IFERROR(VLOOKUP(B5259,Table14[],2,0),"")</f>
        <v/>
      </c>
      <c r="E5259" s="4"/>
      <c r="H5259" s="41" t="str">
        <f>IFERROR(VLOOKUP(Table49[[#This Row],[ITEM CODE]],Table2[[Item Code]:[Master Name]],2,0),"")</f>
        <v/>
      </c>
      <c r="I5259" s="41"/>
      <c r="J5259" s="65" t="str">
        <f>IFERROR(VLOOKUP(Table49[[#This Row],[ITEM CODE]],Table2[[Item Code]:[Master Name]],3,0),"")</f>
        <v/>
      </c>
      <c r="K5259" s="1" t="str">
        <f>IFERROR(VLOOKUP(Table49[[#This Row],[ITEM CODE]],Table2[[Item Code]:[Master Name]],9,0),"")</f>
        <v/>
      </c>
      <c r="L5259" s="1" t="str">
        <f>IFERROR(VLOOKUP(Table49[[#This Row],[ITEM CODE]],Table2[[Item Code]:[Master Name]],8,0),"")</f>
        <v/>
      </c>
      <c r="M5259" s="41"/>
      <c r="N5259" s="66">
        <f>IFERROR(VLOOKUP(Table49[[#This Row],[ITEM CODE]],Table2[[#All],[Item Code]:[Unit Cost]],10,0),0)</f>
        <v>0</v>
      </c>
      <c r="O5259" s="134">
        <f>IFERROR(VLOOKUP(Table49[[#This Row],[ITEM CODE]],Table2[[#All],[Item Code]:[Unit Cost]],10,0),0)</f>
        <v>0</v>
      </c>
      <c r="P5259" s="56"/>
      <c r="Q5259" s="58"/>
      <c r="R5259" s="58">
        <f>Table49[[#This Row],[QUANTITY]]*Table49[[#This Row],[INV Prices]]</f>
        <v>0</v>
      </c>
      <c r="S5259" s="67"/>
      <c r="V5259" s="41"/>
      <c r="W5259" s="4" t="str">
        <f>IFERROR(VLOOKUP(Table49[[#This Row],[ITEM CODE]],Table2[[Item Code]:[Category ]],6,0),"")</f>
        <v/>
      </c>
      <c r="X5259" s="1" t="str">
        <f>IFERROR(VLOOKUP(Table49[[#This Row],[ITEM CODE]],Table2[[Item Code]:[Sub Category]],7,0),"")</f>
        <v/>
      </c>
      <c r="Y5259" s="68" t="str">
        <f>Table49[[#This Row],[PO Number]]&amp;COUNTIFS($E$5:E5259,E5259)</f>
        <v>0</v>
      </c>
    </row>
    <row r="5260" spans="1:25" ht="14.25" customHeight="1" x14ac:dyDescent="0.3">
      <c r="A5260" s="1" t="str">
        <f>IF(Table49[[#This Row],[ITEM NAME]]="","",ROW()-4)</f>
        <v/>
      </c>
      <c r="B5260" s="68"/>
      <c r="C5260" s="4" t="str">
        <f>IFERROR(VLOOKUP(B5260,Table14[],3,0),"")</f>
        <v/>
      </c>
      <c r="D5260" s="4" t="str">
        <f>IFERROR(VLOOKUP(B5260,Table14[],2,0),"")</f>
        <v/>
      </c>
      <c r="E5260" s="4"/>
      <c r="H5260" s="41" t="str">
        <f>IFERROR(VLOOKUP(Table49[[#This Row],[ITEM CODE]],Table2[[Item Code]:[Master Name]],2,0),"")</f>
        <v/>
      </c>
      <c r="I5260" s="41"/>
      <c r="J5260" s="65" t="str">
        <f>IFERROR(VLOOKUP(Table49[[#This Row],[ITEM CODE]],Table2[[Item Code]:[Master Name]],3,0),"")</f>
        <v/>
      </c>
      <c r="K5260" s="1" t="str">
        <f>IFERROR(VLOOKUP(Table49[[#This Row],[ITEM CODE]],Table2[[Item Code]:[Master Name]],9,0),"")</f>
        <v/>
      </c>
      <c r="L5260" s="1" t="str">
        <f>IFERROR(VLOOKUP(Table49[[#This Row],[ITEM CODE]],Table2[[Item Code]:[Master Name]],8,0),"")</f>
        <v/>
      </c>
      <c r="M5260" s="41"/>
      <c r="N5260" s="66">
        <f>IFERROR(VLOOKUP(Table49[[#This Row],[ITEM CODE]],Table2[[#All],[Item Code]:[Unit Cost]],10,0),0)</f>
        <v>0</v>
      </c>
      <c r="O5260" s="134">
        <f>IFERROR(VLOOKUP(Table49[[#This Row],[ITEM CODE]],Table2[[#All],[Item Code]:[Unit Cost]],10,0),0)</f>
        <v>0</v>
      </c>
      <c r="P5260" s="56"/>
      <c r="Q5260" s="58"/>
      <c r="R5260" s="58">
        <f>Table49[[#This Row],[QUANTITY]]*Table49[[#This Row],[INV Prices]]</f>
        <v>0</v>
      </c>
      <c r="S5260" s="67"/>
      <c r="V5260" s="41"/>
      <c r="W5260" s="4" t="str">
        <f>IFERROR(VLOOKUP(Table49[[#This Row],[ITEM CODE]],Table2[[Item Code]:[Category ]],6,0),"")</f>
        <v/>
      </c>
      <c r="X5260" s="1" t="str">
        <f>IFERROR(VLOOKUP(Table49[[#This Row],[ITEM CODE]],Table2[[Item Code]:[Sub Category]],7,0),"")</f>
        <v/>
      </c>
      <c r="Y5260" s="68" t="str">
        <f>Table49[[#This Row],[PO Number]]&amp;COUNTIFS($E$5:E5260,E5260)</f>
        <v>0</v>
      </c>
    </row>
    <row r="5261" spans="1:25" ht="14.25" customHeight="1" x14ac:dyDescent="0.3">
      <c r="A5261" s="1" t="str">
        <f>IF(Table49[[#This Row],[ITEM NAME]]="","",ROW()-4)</f>
        <v/>
      </c>
      <c r="B5261" s="68"/>
      <c r="C5261" s="4" t="str">
        <f>IFERROR(VLOOKUP(B5261,Table14[],3,0),"")</f>
        <v/>
      </c>
      <c r="D5261" s="4" t="str">
        <f>IFERROR(VLOOKUP(B5261,Table14[],2,0),"")</f>
        <v/>
      </c>
      <c r="E5261" s="4"/>
      <c r="H5261" s="41" t="str">
        <f>IFERROR(VLOOKUP(Table49[[#This Row],[ITEM CODE]],Table2[[Item Code]:[Master Name]],2,0),"")</f>
        <v/>
      </c>
      <c r="I5261" s="41"/>
      <c r="J5261" s="65" t="str">
        <f>IFERROR(VLOOKUP(Table49[[#This Row],[ITEM CODE]],Table2[[Item Code]:[Master Name]],3,0),"")</f>
        <v/>
      </c>
      <c r="K5261" s="1" t="str">
        <f>IFERROR(VLOOKUP(Table49[[#This Row],[ITEM CODE]],Table2[[Item Code]:[Master Name]],9,0),"")</f>
        <v/>
      </c>
      <c r="L5261" s="1" t="str">
        <f>IFERROR(VLOOKUP(Table49[[#This Row],[ITEM CODE]],Table2[[Item Code]:[Master Name]],8,0),"")</f>
        <v/>
      </c>
      <c r="M5261" s="41"/>
      <c r="N5261" s="66">
        <f>IFERROR(VLOOKUP(Table49[[#This Row],[ITEM CODE]],Table2[[#All],[Item Code]:[Unit Cost]],10,0),0)</f>
        <v>0</v>
      </c>
      <c r="O5261" s="134">
        <f>IFERROR(VLOOKUP(Table49[[#This Row],[ITEM CODE]],Table2[[#All],[Item Code]:[Unit Cost]],10,0),0)</f>
        <v>0</v>
      </c>
      <c r="P5261" s="56"/>
      <c r="Q5261" s="58"/>
      <c r="R5261" s="58">
        <f>Table49[[#This Row],[QUANTITY]]*Table49[[#This Row],[INV Prices]]</f>
        <v>0</v>
      </c>
      <c r="S5261" s="67"/>
      <c r="V5261" s="41"/>
      <c r="W5261" s="4" t="str">
        <f>IFERROR(VLOOKUP(Table49[[#This Row],[ITEM CODE]],Table2[[Item Code]:[Category ]],6,0),"")</f>
        <v/>
      </c>
      <c r="X5261" s="1" t="str">
        <f>IFERROR(VLOOKUP(Table49[[#This Row],[ITEM CODE]],Table2[[Item Code]:[Sub Category]],7,0),"")</f>
        <v/>
      </c>
      <c r="Y5261" s="68" t="str">
        <f>Table49[[#This Row],[PO Number]]&amp;COUNTIFS($E$5:E5261,E5261)</f>
        <v>0</v>
      </c>
    </row>
    <row r="5262" spans="1:25" ht="14.25" customHeight="1" x14ac:dyDescent="0.3">
      <c r="A5262" s="1" t="str">
        <f>IF(Table49[[#This Row],[ITEM NAME]]="","",ROW()-4)</f>
        <v/>
      </c>
      <c r="B5262" s="68"/>
      <c r="C5262" s="4" t="str">
        <f>IFERROR(VLOOKUP(B5262,Table14[],3,0),"")</f>
        <v/>
      </c>
      <c r="D5262" s="4" t="str">
        <f>IFERROR(VLOOKUP(B5262,Table14[],2,0),"")</f>
        <v/>
      </c>
      <c r="E5262" s="4"/>
      <c r="H5262" s="41" t="str">
        <f>IFERROR(VLOOKUP(Table49[[#This Row],[ITEM CODE]],Table2[[Item Code]:[Master Name]],2,0),"")</f>
        <v/>
      </c>
      <c r="I5262" s="41"/>
      <c r="J5262" s="65" t="str">
        <f>IFERROR(VLOOKUP(Table49[[#This Row],[ITEM CODE]],Table2[[Item Code]:[Master Name]],3,0),"")</f>
        <v/>
      </c>
      <c r="K5262" s="1" t="str">
        <f>IFERROR(VLOOKUP(Table49[[#This Row],[ITEM CODE]],Table2[[Item Code]:[Master Name]],9,0),"")</f>
        <v/>
      </c>
      <c r="L5262" s="1" t="str">
        <f>IFERROR(VLOOKUP(Table49[[#This Row],[ITEM CODE]],Table2[[Item Code]:[Master Name]],8,0),"")</f>
        <v/>
      </c>
      <c r="M5262" s="41"/>
      <c r="N5262" s="66">
        <f>IFERROR(VLOOKUP(Table49[[#This Row],[ITEM CODE]],Table2[[#All],[Item Code]:[Unit Cost]],10,0),0)</f>
        <v>0</v>
      </c>
      <c r="O5262" s="134">
        <f>IFERROR(VLOOKUP(Table49[[#This Row],[ITEM CODE]],Table2[[#All],[Item Code]:[Unit Cost]],10,0),0)</f>
        <v>0</v>
      </c>
      <c r="P5262" s="56"/>
      <c r="Q5262" s="58"/>
      <c r="R5262" s="58">
        <f>Table49[[#This Row],[QUANTITY]]*Table49[[#This Row],[INV Prices]]</f>
        <v>0</v>
      </c>
      <c r="S5262" s="67"/>
      <c r="V5262" s="41"/>
      <c r="W5262" s="4" t="str">
        <f>IFERROR(VLOOKUP(Table49[[#This Row],[ITEM CODE]],Table2[[Item Code]:[Category ]],6,0),"")</f>
        <v/>
      </c>
      <c r="X5262" s="1" t="str">
        <f>IFERROR(VLOOKUP(Table49[[#This Row],[ITEM CODE]],Table2[[Item Code]:[Sub Category]],7,0),"")</f>
        <v/>
      </c>
      <c r="Y5262" s="68" t="str">
        <f>Table49[[#This Row],[PO Number]]&amp;COUNTIFS($E$5:E5262,E5262)</f>
        <v>0</v>
      </c>
    </row>
    <row r="5263" spans="1:25" ht="14.25" customHeight="1" x14ac:dyDescent="0.3">
      <c r="A5263" s="1" t="str">
        <f>IF(Table49[[#This Row],[ITEM NAME]]="","",ROW()-4)</f>
        <v/>
      </c>
      <c r="B5263" s="68"/>
      <c r="C5263" s="4" t="str">
        <f>IFERROR(VLOOKUP(B5263,Table14[],3,0),"")</f>
        <v/>
      </c>
      <c r="D5263" s="4" t="str">
        <f>IFERROR(VLOOKUP(B5263,Table14[],2,0),"")</f>
        <v/>
      </c>
      <c r="E5263" s="4"/>
      <c r="H5263" s="41" t="str">
        <f>IFERROR(VLOOKUP(Table49[[#This Row],[ITEM CODE]],Table2[[Item Code]:[Master Name]],2,0),"")</f>
        <v/>
      </c>
      <c r="I5263" s="41"/>
      <c r="J5263" s="65" t="str">
        <f>IFERROR(VLOOKUP(Table49[[#This Row],[ITEM CODE]],Table2[[Item Code]:[Master Name]],3,0),"")</f>
        <v/>
      </c>
      <c r="K5263" s="1" t="str">
        <f>IFERROR(VLOOKUP(Table49[[#This Row],[ITEM CODE]],Table2[[Item Code]:[Master Name]],9,0),"")</f>
        <v/>
      </c>
      <c r="L5263" s="1" t="str">
        <f>IFERROR(VLOOKUP(Table49[[#This Row],[ITEM CODE]],Table2[[Item Code]:[Master Name]],8,0),"")</f>
        <v/>
      </c>
      <c r="M5263" s="41"/>
      <c r="N5263" s="66">
        <f>IFERROR(VLOOKUP(Table49[[#This Row],[ITEM CODE]],Table2[[#All],[Item Code]:[Unit Cost]],10,0),0)</f>
        <v>0</v>
      </c>
      <c r="O5263" s="134">
        <f>IFERROR(VLOOKUP(Table49[[#This Row],[ITEM CODE]],Table2[[#All],[Item Code]:[Unit Cost]],10,0),0)</f>
        <v>0</v>
      </c>
      <c r="P5263" s="56"/>
      <c r="Q5263" s="58"/>
      <c r="R5263" s="58">
        <f>Table49[[#This Row],[QUANTITY]]*Table49[[#This Row],[INV Prices]]</f>
        <v>0</v>
      </c>
      <c r="S5263" s="67"/>
      <c r="V5263" s="41"/>
      <c r="W5263" s="4" t="str">
        <f>IFERROR(VLOOKUP(Table49[[#This Row],[ITEM CODE]],Table2[[Item Code]:[Category ]],6,0),"")</f>
        <v/>
      </c>
      <c r="X5263" s="1" t="str">
        <f>IFERROR(VLOOKUP(Table49[[#This Row],[ITEM CODE]],Table2[[Item Code]:[Sub Category]],7,0),"")</f>
        <v/>
      </c>
      <c r="Y5263" s="68" t="str">
        <f>Table49[[#This Row],[PO Number]]&amp;COUNTIFS($E$5:E5263,E5263)</f>
        <v>0</v>
      </c>
    </row>
    <row r="5264" spans="1:25" ht="14.25" customHeight="1" x14ac:dyDescent="0.3">
      <c r="A5264" s="1" t="str">
        <f>IF(Table49[[#This Row],[ITEM NAME]]="","",ROW()-4)</f>
        <v/>
      </c>
      <c r="B5264" s="68"/>
      <c r="C5264" s="4" t="str">
        <f>IFERROR(VLOOKUP(B5264,Table14[],3,0),"")</f>
        <v/>
      </c>
      <c r="D5264" s="4" t="str">
        <f>IFERROR(VLOOKUP(B5264,Table14[],2,0),"")</f>
        <v/>
      </c>
      <c r="E5264" s="4"/>
      <c r="H5264" s="41" t="str">
        <f>IFERROR(VLOOKUP(Table49[[#This Row],[ITEM CODE]],Table2[[Item Code]:[Master Name]],2,0),"")</f>
        <v/>
      </c>
      <c r="I5264" s="41"/>
      <c r="J5264" s="65" t="str">
        <f>IFERROR(VLOOKUP(Table49[[#This Row],[ITEM CODE]],Table2[[Item Code]:[Master Name]],3,0),"")</f>
        <v/>
      </c>
      <c r="K5264" s="1" t="str">
        <f>IFERROR(VLOOKUP(Table49[[#This Row],[ITEM CODE]],Table2[[Item Code]:[Master Name]],9,0),"")</f>
        <v/>
      </c>
      <c r="L5264" s="1" t="str">
        <f>IFERROR(VLOOKUP(Table49[[#This Row],[ITEM CODE]],Table2[[Item Code]:[Master Name]],8,0),"")</f>
        <v/>
      </c>
      <c r="M5264" s="41"/>
      <c r="N5264" s="66">
        <f>IFERROR(VLOOKUP(Table49[[#This Row],[ITEM CODE]],Table2[[#All],[Item Code]:[Unit Cost]],10,0),0)</f>
        <v>0</v>
      </c>
      <c r="O5264" s="134">
        <f>IFERROR(VLOOKUP(Table49[[#This Row],[ITEM CODE]],Table2[[#All],[Item Code]:[Unit Cost]],10,0),0)</f>
        <v>0</v>
      </c>
      <c r="P5264" s="56"/>
      <c r="Q5264" s="58"/>
      <c r="R5264" s="58">
        <f>Table49[[#This Row],[QUANTITY]]*Table49[[#This Row],[INV Prices]]</f>
        <v>0</v>
      </c>
      <c r="S5264" s="67"/>
      <c r="V5264" s="41"/>
      <c r="W5264" s="4" t="str">
        <f>IFERROR(VLOOKUP(Table49[[#This Row],[ITEM CODE]],Table2[[Item Code]:[Category ]],6,0),"")</f>
        <v/>
      </c>
      <c r="X5264" s="1" t="str">
        <f>IFERROR(VLOOKUP(Table49[[#This Row],[ITEM CODE]],Table2[[Item Code]:[Sub Category]],7,0),"")</f>
        <v/>
      </c>
      <c r="Y5264" s="68" t="str">
        <f>Table49[[#This Row],[PO Number]]&amp;COUNTIFS($E$5:E5264,E5264)</f>
        <v>0</v>
      </c>
    </row>
    <row r="5265" spans="1:25" ht="14.25" customHeight="1" x14ac:dyDescent="0.3">
      <c r="A5265" s="1" t="str">
        <f>IF(Table49[[#This Row],[ITEM NAME]]="","",ROW()-4)</f>
        <v/>
      </c>
      <c r="B5265" s="68"/>
      <c r="C5265" s="4" t="str">
        <f>IFERROR(VLOOKUP(B5265,Table14[],3,0),"")</f>
        <v/>
      </c>
      <c r="D5265" s="4" t="str">
        <f>IFERROR(VLOOKUP(B5265,Table14[],2,0),"")</f>
        <v/>
      </c>
      <c r="E5265" s="4"/>
      <c r="H5265" s="41" t="str">
        <f>IFERROR(VLOOKUP(Table49[[#This Row],[ITEM CODE]],Table2[[Item Code]:[Master Name]],2,0),"")</f>
        <v/>
      </c>
      <c r="I5265" s="41"/>
      <c r="J5265" s="65" t="str">
        <f>IFERROR(VLOOKUP(Table49[[#This Row],[ITEM CODE]],Table2[[Item Code]:[Master Name]],3,0),"")</f>
        <v/>
      </c>
      <c r="K5265" s="1" t="str">
        <f>IFERROR(VLOOKUP(Table49[[#This Row],[ITEM CODE]],Table2[[Item Code]:[Master Name]],9,0),"")</f>
        <v/>
      </c>
      <c r="L5265" s="1" t="str">
        <f>IFERROR(VLOOKUP(Table49[[#This Row],[ITEM CODE]],Table2[[Item Code]:[Master Name]],8,0),"")</f>
        <v/>
      </c>
      <c r="M5265" s="41"/>
      <c r="N5265" s="66">
        <f>IFERROR(VLOOKUP(Table49[[#This Row],[ITEM CODE]],Table2[[#All],[Item Code]:[Unit Cost]],10,0),0)</f>
        <v>0</v>
      </c>
      <c r="O5265" s="134">
        <f>IFERROR(VLOOKUP(Table49[[#This Row],[ITEM CODE]],Table2[[#All],[Item Code]:[Unit Cost]],10,0),0)</f>
        <v>0</v>
      </c>
      <c r="P5265" s="56"/>
      <c r="Q5265" s="58"/>
      <c r="R5265" s="58">
        <f>Table49[[#This Row],[QUANTITY]]*Table49[[#This Row],[INV Prices]]</f>
        <v>0</v>
      </c>
      <c r="S5265" s="67"/>
      <c r="V5265" s="41"/>
      <c r="W5265" s="4" t="str">
        <f>IFERROR(VLOOKUP(Table49[[#This Row],[ITEM CODE]],Table2[[Item Code]:[Category ]],6,0),"")</f>
        <v/>
      </c>
      <c r="X5265" s="1" t="str">
        <f>IFERROR(VLOOKUP(Table49[[#This Row],[ITEM CODE]],Table2[[Item Code]:[Sub Category]],7,0),"")</f>
        <v/>
      </c>
      <c r="Y5265" s="68" t="str">
        <f>Table49[[#This Row],[PO Number]]&amp;COUNTIFS($E$5:E5265,E5265)</f>
        <v>0</v>
      </c>
    </row>
    <row r="5266" spans="1:25" ht="14.25" customHeight="1" x14ac:dyDescent="0.3">
      <c r="A5266" s="1" t="str">
        <f>IF(Table49[[#This Row],[ITEM NAME]]="","",ROW()-4)</f>
        <v/>
      </c>
      <c r="B5266" s="68"/>
      <c r="C5266" s="4" t="str">
        <f>IFERROR(VLOOKUP(B5266,Table14[],3,0),"")</f>
        <v/>
      </c>
      <c r="D5266" s="4" t="str">
        <f>IFERROR(VLOOKUP(B5266,Table14[],2,0),"")</f>
        <v/>
      </c>
      <c r="E5266" s="4"/>
      <c r="H5266" s="41" t="str">
        <f>IFERROR(VLOOKUP(Table49[[#This Row],[ITEM CODE]],Table2[[Item Code]:[Master Name]],2,0),"")</f>
        <v/>
      </c>
      <c r="I5266" s="41"/>
      <c r="J5266" s="65" t="str">
        <f>IFERROR(VLOOKUP(Table49[[#This Row],[ITEM CODE]],Table2[[Item Code]:[Master Name]],3,0),"")</f>
        <v/>
      </c>
      <c r="K5266" s="1" t="str">
        <f>IFERROR(VLOOKUP(Table49[[#This Row],[ITEM CODE]],Table2[[Item Code]:[Master Name]],9,0),"")</f>
        <v/>
      </c>
      <c r="L5266" s="1" t="str">
        <f>IFERROR(VLOOKUP(Table49[[#This Row],[ITEM CODE]],Table2[[Item Code]:[Master Name]],8,0),"")</f>
        <v/>
      </c>
      <c r="M5266" s="41"/>
      <c r="N5266" s="66">
        <f>IFERROR(VLOOKUP(Table49[[#This Row],[ITEM CODE]],Table2[[#All],[Item Code]:[Unit Cost]],10,0),0)</f>
        <v>0</v>
      </c>
      <c r="O5266" s="134">
        <f>IFERROR(VLOOKUP(Table49[[#This Row],[ITEM CODE]],Table2[[#All],[Item Code]:[Unit Cost]],10,0),0)</f>
        <v>0</v>
      </c>
      <c r="P5266" s="56"/>
      <c r="Q5266" s="58"/>
      <c r="R5266" s="58">
        <f>Table49[[#This Row],[QUANTITY]]*Table49[[#This Row],[INV Prices]]</f>
        <v>0</v>
      </c>
      <c r="S5266" s="67"/>
      <c r="V5266" s="41"/>
      <c r="W5266" s="4" t="str">
        <f>IFERROR(VLOOKUP(Table49[[#This Row],[ITEM CODE]],Table2[[Item Code]:[Category ]],6,0),"")</f>
        <v/>
      </c>
      <c r="X5266" s="1" t="str">
        <f>IFERROR(VLOOKUP(Table49[[#This Row],[ITEM CODE]],Table2[[Item Code]:[Sub Category]],7,0),"")</f>
        <v/>
      </c>
      <c r="Y5266" s="68" t="str">
        <f>Table49[[#This Row],[PO Number]]&amp;COUNTIFS($E$5:E5266,E5266)</f>
        <v>0</v>
      </c>
    </row>
    <row r="5267" spans="1:25" ht="14.25" customHeight="1" x14ac:dyDescent="0.3">
      <c r="A5267" s="1" t="str">
        <f>IF(Table49[[#This Row],[ITEM NAME]]="","",ROW()-4)</f>
        <v/>
      </c>
      <c r="B5267" s="68"/>
      <c r="C5267" s="4" t="str">
        <f>IFERROR(VLOOKUP(B5267,Table14[],3,0),"")</f>
        <v/>
      </c>
      <c r="D5267" s="4" t="str">
        <f>IFERROR(VLOOKUP(B5267,Table14[],2,0),"")</f>
        <v/>
      </c>
      <c r="E5267" s="4"/>
      <c r="H5267" s="41" t="str">
        <f>IFERROR(VLOOKUP(Table49[[#This Row],[ITEM CODE]],Table2[[Item Code]:[Master Name]],2,0),"")</f>
        <v/>
      </c>
      <c r="I5267" s="41"/>
      <c r="J5267" s="65" t="str">
        <f>IFERROR(VLOOKUP(Table49[[#This Row],[ITEM CODE]],Table2[[Item Code]:[Master Name]],3,0),"")</f>
        <v/>
      </c>
      <c r="K5267" s="1" t="str">
        <f>IFERROR(VLOOKUP(Table49[[#This Row],[ITEM CODE]],Table2[[Item Code]:[Master Name]],9,0),"")</f>
        <v/>
      </c>
      <c r="L5267" s="1" t="str">
        <f>IFERROR(VLOOKUP(Table49[[#This Row],[ITEM CODE]],Table2[[Item Code]:[Master Name]],8,0),"")</f>
        <v/>
      </c>
      <c r="M5267" s="41"/>
      <c r="N5267" s="66">
        <f>IFERROR(VLOOKUP(Table49[[#This Row],[ITEM CODE]],Table2[[#All],[Item Code]:[Unit Cost]],10,0),0)</f>
        <v>0</v>
      </c>
      <c r="O5267" s="134">
        <f>IFERROR(VLOOKUP(Table49[[#This Row],[ITEM CODE]],Table2[[#All],[Item Code]:[Unit Cost]],10,0),0)</f>
        <v>0</v>
      </c>
      <c r="P5267" s="56"/>
      <c r="Q5267" s="58"/>
      <c r="R5267" s="58">
        <f>Table49[[#This Row],[QUANTITY]]*Table49[[#This Row],[INV Prices]]</f>
        <v>0</v>
      </c>
      <c r="S5267" s="67"/>
      <c r="V5267" s="41"/>
      <c r="W5267" s="4" t="str">
        <f>IFERROR(VLOOKUP(Table49[[#This Row],[ITEM CODE]],Table2[[Item Code]:[Category ]],6,0),"")</f>
        <v/>
      </c>
      <c r="X5267" s="1" t="str">
        <f>IFERROR(VLOOKUP(Table49[[#This Row],[ITEM CODE]],Table2[[Item Code]:[Sub Category]],7,0),"")</f>
        <v/>
      </c>
      <c r="Y5267" s="68" t="str">
        <f>Table49[[#This Row],[PO Number]]&amp;COUNTIFS($E$5:E5267,E5267)</f>
        <v>0</v>
      </c>
    </row>
    <row r="5268" spans="1:25" ht="14.25" customHeight="1" x14ac:dyDescent="0.3">
      <c r="A5268" s="1" t="str">
        <f>IF(Table49[[#This Row],[ITEM NAME]]="","",ROW()-4)</f>
        <v/>
      </c>
      <c r="B5268" s="68"/>
      <c r="C5268" s="4" t="str">
        <f>IFERROR(VLOOKUP(B5268,Table14[],3,0),"")</f>
        <v/>
      </c>
      <c r="D5268" s="4" t="str">
        <f>IFERROR(VLOOKUP(B5268,Table14[],2,0),"")</f>
        <v/>
      </c>
      <c r="E5268" s="4"/>
      <c r="H5268" s="41" t="str">
        <f>IFERROR(VLOOKUP(Table49[[#This Row],[ITEM CODE]],Table2[[Item Code]:[Master Name]],2,0),"")</f>
        <v/>
      </c>
      <c r="I5268" s="41"/>
      <c r="J5268" s="65" t="str">
        <f>IFERROR(VLOOKUP(Table49[[#This Row],[ITEM CODE]],Table2[[Item Code]:[Master Name]],3,0),"")</f>
        <v/>
      </c>
      <c r="K5268" s="1" t="str">
        <f>IFERROR(VLOOKUP(Table49[[#This Row],[ITEM CODE]],Table2[[Item Code]:[Master Name]],9,0),"")</f>
        <v/>
      </c>
      <c r="L5268" s="1" t="str">
        <f>IFERROR(VLOOKUP(Table49[[#This Row],[ITEM CODE]],Table2[[Item Code]:[Master Name]],8,0),"")</f>
        <v/>
      </c>
      <c r="M5268" s="41"/>
      <c r="N5268" s="66">
        <f>IFERROR(VLOOKUP(Table49[[#This Row],[ITEM CODE]],Table2[[#All],[Item Code]:[Unit Cost]],10,0),0)</f>
        <v>0</v>
      </c>
      <c r="O5268" s="134">
        <f>IFERROR(VLOOKUP(Table49[[#This Row],[ITEM CODE]],Table2[[#All],[Item Code]:[Unit Cost]],10,0),0)</f>
        <v>0</v>
      </c>
      <c r="P5268" s="56"/>
      <c r="Q5268" s="58"/>
      <c r="R5268" s="58">
        <f>Table49[[#This Row],[QUANTITY]]*Table49[[#This Row],[INV Prices]]</f>
        <v>0</v>
      </c>
      <c r="S5268" s="67"/>
      <c r="V5268" s="41"/>
      <c r="W5268" s="4" t="str">
        <f>IFERROR(VLOOKUP(Table49[[#This Row],[ITEM CODE]],Table2[[Item Code]:[Category ]],6,0),"")</f>
        <v/>
      </c>
      <c r="X5268" s="1" t="str">
        <f>IFERROR(VLOOKUP(Table49[[#This Row],[ITEM CODE]],Table2[[Item Code]:[Sub Category]],7,0),"")</f>
        <v/>
      </c>
      <c r="Y5268" s="68" t="str">
        <f>Table49[[#This Row],[PO Number]]&amp;COUNTIFS($E$5:E5268,E5268)</f>
        <v>0</v>
      </c>
    </row>
    <row r="5269" spans="1:25" ht="14.25" customHeight="1" x14ac:dyDescent="0.3">
      <c r="A5269" s="1" t="str">
        <f>IF(Table49[[#This Row],[ITEM NAME]]="","",ROW()-4)</f>
        <v/>
      </c>
      <c r="B5269" s="68"/>
      <c r="C5269" s="4" t="str">
        <f>IFERROR(VLOOKUP(B5269,Table14[],3,0),"")</f>
        <v/>
      </c>
      <c r="D5269" s="4" t="str">
        <f>IFERROR(VLOOKUP(B5269,Table14[],2,0),"")</f>
        <v/>
      </c>
      <c r="E5269" s="4"/>
      <c r="H5269" s="41" t="str">
        <f>IFERROR(VLOOKUP(Table49[[#This Row],[ITEM CODE]],Table2[[Item Code]:[Master Name]],2,0),"")</f>
        <v/>
      </c>
      <c r="I5269" s="41"/>
      <c r="J5269" s="65" t="str">
        <f>IFERROR(VLOOKUP(Table49[[#This Row],[ITEM CODE]],Table2[[Item Code]:[Master Name]],3,0),"")</f>
        <v/>
      </c>
      <c r="K5269" s="1" t="str">
        <f>IFERROR(VLOOKUP(Table49[[#This Row],[ITEM CODE]],Table2[[Item Code]:[Master Name]],9,0),"")</f>
        <v/>
      </c>
      <c r="L5269" s="1" t="str">
        <f>IFERROR(VLOOKUP(Table49[[#This Row],[ITEM CODE]],Table2[[Item Code]:[Master Name]],8,0),"")</f>
        <v/>
      </c>
      <c r="M5269" s="41"/>
      <c r="N5269" s="66">
        <f>IFERROR(VLOOKUP(Table49[[#This Row],[ITEM CODE]],Table2[[#All],[Item Code]:[Unit Cost]],10,0),0)</f>
        <v>0</v>
      </c>
      <c r="O5269" s="134">
        <f>IFERROR(VLOOKUP(Table49[[#This Row],[ITEM CODE]],Table2[[#All],[Item Code]:[Unit Cost]],10,0),0)</f>
        <v>0</v>
      </c>
      <c r="P5269" s="56"/>
      <c r="Q5269" s="58"/>
      <c r="R5269" s="58">
        <f>Table49[[#This Row],[QUANTITY]]*Table49[[#This Row],[INV Prices]]</f>
        <v>0</v>
      </c>
      <c r="S5269" s="67"/>
      <c r="V5269" s="41"/>
      <c r="W5269" s="4" t="str">
        <f>IFERROR(VLOOKUP(Table49[[#This Row],[ITEM CODE]],Table2[[Item Code]:[Category ]],6,0),"")</f>
        <v/>
      </c>
      <c r="X5269" s="1" t="str">
        <f>IFERROR(VLOOKUP(Table49[[#This Row],[ITEM CODE]],Table2[[Item Code]:[Sub Category]],7,0),"")</f>
        <v/>
      </c>
      <c r="Y5269" s="68" t="str">
        <f>Table49[[#This Row],[PO Number]]&amp;COUNTIFS($E$5:E5269,E5269)</f>
        <v>0</v>
      </c>
    </row>
    <row r="5270" spans="1:25" ht="14.25" customHeight="1" x14ac:dyDescent="0.3">
      <c r="A5270" s="1" t="str">
        <f>IF(Table49[[#This Row],[ITEM NAME]]="","",ROW()-4)</f>
        <v/>
      </c>
      <c r="B5270" s="68"/>
      <c r="C5270" s="4" t="str">
        <f>IFERROR(VLOOKUP(B5270,Table14[],3,0),"")</f>
        <v/>
      </c>
      <c r="D5270" s="4" t="str">
        <f>IFERROR(VLOOKUP(B5270,Table14[],2,0),"")</f>
        <v/>
      </c>
      <c r="E5270" s="4"/>
      <c r="H5270" s="41" t="str">
        <f>IFERROR(VLOOKUP(Table49[[#This Row],[ITEM CODE]],Table2[[Item Code]:[Master Name]],2,0),"")</f>
        <v/>
      </c>
      <c r="I5270" s="41"/>
      <c r="J5270" s="65" t="str">
        <f>IFERROR(VLOOKUP(Table49[[#This Row],[ITEM CODE]],Table2[[Item Code]:[Master Name]],3,0),"")</f>
        <v/>
      </c>
      <c r="K5270" s="1" t="str">
        <f>IFERROR(VLOOKUP(Table49[[#This Row],[ITEM CODE]],Table2[[Item Code]:[Master Name]],9,0),"")</f>
        <v/>
      </c>
      <c r="L5270" s="1" t="str">
        <f>IFERROR(VLOOKUP(Table49[[#This Row],[ITEM CODE]],Table2[[Item Code]:[Master Name]],8,0),"")</f>
        <v/>
      </c>
      <c r="M5270" s="41"/>
      <c r="N5270" s="66">
        <f>IFERROR(VLOOKUP(Table49[[#This Row],[ITEM CODE]],Table2[[#All],[Item Code]:[Unit Cost]],10,0),0)</f>
        <v>0</v>
      </c>
      <c r="O5270" s="134">
        <f>IFERROR(VLOOKUP(Table49[[#This Row],[ITEM CODE]],Table2[[#All],[Item Code]:[Unit Cost]],10,0),0)</f>
        <v>0</v>
      </c>
      <c r="P5270" s="56"/>
      <c r="Q5270" s="58"/>
      <c r="R5270" s="58">
        <f>Table49[[#This Row],[QUANTITY]]*Table49[[#This Row],[INV Prices]]</f>
        <v>0</v>
      </c>
      <c r="S5270" s="67"/>
      <c r="V5270" s="41"/>
      <c r="W5270" s="4" t="str">
        <f>IFERROR(VLOOKUP(Table49[[#This Row],[ITEM CODE]],Table2[[Item Code]:[Category ]],6,0),"")</f>
        <v/>
      </c>
      <c r="X5270" s="1" t="str">
        <f>IFERROR(VLOOKUP(Table49[[#This Row],[ITEM CODE]],Table2[[Item Code]:[Sub Category]],7,0),"")</f>
        <v/>
      </c>
      <c r="Y5270" s="68" t="str">
        <f>Table49[[#This Row],[PO Number]]&amp;COUNTIFS($E$5:E5270,E5270)</f>
        <v>0</v>
      </c>
    </row>
    <row r="5271" spans="1:25" ht="14.25" customHeight="1" x14ac:dyDescent="0.3">
      <c r="A5271" s="1" t="str">
        <f>IF(Table49[[#This Row],[ITEM NAME]]="","",ROW()-4)</f>
        <v/>
      </c>
      <c r="B5271" s="68"/>
      <c r="C5271" s="4" t="str">
        <f>IFERROR(VLOOKUP(B5271,Table14[],3,0),"")</f>
        <v/>
      </c>
      <c r="D5271" s="4" t="str">
        <f>IFERROR(VLOOKUP(B5271,Table14[],2,0),"")</f>
        <v/>
      </c>
      <c r="E5271" s="4"/>
      <c r="H5271" s="41" t="str">
        <f>IFERROR(VLOOKUP(Table49[[#This Row],[ITEM CODE]],Table2[[Item Code]:[Master Name]],2,0),"")</f>
        <v/>
      </c>
      <c r="I5271" s="41"/>
      <c r="J5271" s="65" t="str">
        <f>IFERROR(VLOOKUP(Table49[[#This Row],[ITEM CODE]],Table2[[Item Code]:[Master Name]],3,0),"")</f>
        <v/>
      </c>
      <c r="K5271" s="1" t="str">
        <f>IFERROR(VLOOKUP(Table49[[#This Row],[ITEM CODE]],Table2[[Item Code]:[Master Name]],9,0),"")</f>
        <v/>
      </c>
      <c r="L5271" s="1" t="str">
        <f>IFERROR(VLOOKUP(Table49[[#This Row],[ITEM CODE]],Table2[[Item Code]:[Master Name]],8,0),"")</f>
        <v/>
      </c>
      <c r="M5271" s="41"/>
      <c r="N5271" s="66">
        <f>IFERROR(VLOOKUP(Table49[[#This Row],[ITEM CODE]],Table2[[#All],[Item Code]:[Unit Cost]],10,0),0)</f>
        <v>0</v>
      </c>
      <c r="O5271" s="134">
        <f>IFERROR(VLOOKUP(Table49[[#This Row],[ITEM CODE]],Table2[[#All],[Item Code]:[Unit Cost]],10,0),0)</f>
        <v>0</v>
      </c>
      <c r="P5271" s="56"/>
      <c r="Q5271" s="58"/>
      <c r="R5271" s="58">
        <f>Table49[[#This Row],[QUANTITY]]*Table49[[#This Row],[INV Prices]]</f>
        <v>0</v>
      </c>
      <c r="S5271" s="67"/>
      <c r="V5271" s="41"/>
      <c r="W5271" s="4" t="str">
        <f>IFERROR(VLOOKUP(Table49[[#This Row],[ITEM CODE]],Table2[[Item Code]:[Category ]],6,0),"")</f>
        <v/>
      </c>
      <c r="X5271" s="1" t="str">
        <f>IFERROR(VLOOKUP(Table49[[#This Row],[ITEM CODE]],Table2[[Item Code]:[Sub Category]],7,0),"")</f>
        <v/>
      </c>
      <c r="Y5271" s="68" t="str">
        <f>Table49[[#This Row],[PO Number]]&amp;COUNTIFS($E$5:E5271,E5271)</f>
        <v>0</v>
      </c>
    </row>
    <row r="5272" spans="1:25" ht="14.25" customHeight="1" x14ac:dyDescent="0.3">
      <c r="A5272" s="1" t="str">
        <f>IF(Table49[[#This Row],[ITEM NAME]]="","",ROW()-4)</f>
        <v/>
      </c>
      <c r="B5272" s="68"/>
      <c r="C5272" s="4" t="str">
        <f>IFERROR(VLOOKUP(B5272,Table14[],3,0),"")</f>
        <v/>
      </c>
      <c r="D5272" s="4" t="str">
        <f>IFERROR(VLOOKUP(B5272,Table14[],2,0),"")</f>
        <v/>
      </c>
      <c r="E5272" s="4"/>
      <c r="H5272" s="41" t="str">
        <f>IFERROR(VLOOKUP(Table49[[#This Row],[ITEM CODE]],Table2[[Item Code]:[Master Name]],2,0),"")</f>
        <v/>
      </c>
      <c r="I5272" s="41"/>
      <c r="J5272" s="65" t="str">
        <f>IFERROR(VLOOKUP(Table49[[#This Row],[ITEM CODE]],Table2[[Item Code]:[Master Name]],3,0),"")</f>
        <v/>
      </c>
      <c r="K5272" s="1" t="str">
        <f>IFERROR(VLOOKUP(Table49[[#This Row],[ITEM CODE]],Table2[[Item Code]:[Master Name]],9,0),"")</f>
        <v/>
      </c>
      <c r="L5272" s="1" t="str">
        <f>IFERROR(VLOOKUP(Table49[[#This Row],[ITEM CODE]],Table2[[Item Code]:[Master Name]],8,0),"")</f>
        <v/>
      </c>
      <c r="M5272" s="41"/>
      <c r="N5272" s="66">
        <f>IFERROR(VLOOKUP(Table49[[#This Row],[ITEM CODE]],Table2[[#All],[Item Code]:[Unit Cost]],10,0),0)</f>
        <v>0</v>
      </c>
      <c r="O5272" s="134">
        <f>IFERROR(VLOOKUP(Table49[[#This Row],[ITEM CODE]],Table2[[#All],[Item Code]:[Unit Cost]],10,0),0)</f>
        <v>0</v>
      </c>
      <c r="P5272" s="56"/>
      <c r="Q5272" s="58"/>
      <c r="R5272" s="58">
        <f>Table49[[#This Row],[QUANTITY]]*Table49[[#This Row],[INV Prices]]</f>
        <v>0</v>
      </c>
      <c r="S5272" s="67"/>
      <c r="V5272" s="41"/>
      <c r="W5272" s="4" t="str">
        <f>IFERROR(VLOOKUP(Table49[[#This Row],[ITEM CODE]],Table2[[Item Code]:[Category ]],6,0),"")</f>
        <v/>
      </c>
      <c r="X5272" s="1" t="str">
        <f>IFERROR(VLOOKUP(Table49[[#This Row],[ITEM CODE]],Table2[[Item Code]:[Sub Category]],7,0),"")</f>
        <v/>
      </c>
      <c r="Y5272" s="68" t="str">
        <f>Table49[[#This Row],[PO Number]]&amp;COUNTIFS($E$5:E5272,E5272)</f>
        <v>0</v>
      </c>
    </row>
    <row r="5273" spans="1:25" ht="14.25" customHeight="1" x14ac:dyDescent="0.3">
      <c r="A5273" s="1" t="str">
        <f>IF(Table49[[#This Row],[ITEM NAME]]="","",ROW()-4)</f>
        <v/>
      </c>
      <c r="B5273" s="68"/>
      <c r="C5273" s="4" t="str">
        <f>IFERROR(VLOOKUP(B5273,Table14[],3,0),"")</f>
        <v/>
      </c>
      <c r="D5273" s="4" t="str">
        <f>IFERROR(VLOOKUP(B5273,Table14[],2,0),"")</f>
        <v/>
      </c>
      <c r="E5273" s="4"/>
      <c r="H5273" s="41" t="str">
        <f>IFERROR(VLOOKUP(Table49[[#This Row],[ITEM CODE]],Table2[[Item Code]:[Master Name]],2,0),"")</f>
        <v/>
      </c>
      <c r="I5273" s="41"/>
      <c r="J5273" s="65" t="str">
        <f>IFERROR(VLOOKUP(Table49[[#This Row],[ITEM CODE]],Table2[[Item Code]:[Master Name]],3,0),"")</f>
        <v/>
      </c>
      <c r="K5273" s="1" t="str">
        <f>IFERROR(VLOOKUP(Table49[[#This Row],[ITEM CODE]],Table2[[Item Code]:[Master Name]],9,0),"")</f>
        <v/>
      </c>
      <c r="L5273" s="1" t="str">
        <f>IFERROR(VLOOKUP(Table49[[#This Row],[ITEM CODE]],Table2[[Item Code]:[Master Name]],8,0),"")</f>
        <v/>
      </c>
      <c r="M5273" s="41"/>
      <c r="N5273" s="66">
        <f>IFERROR(VLOOKUP(Table49[[#This Row],[ITEM CODE]],Table2[[#All],[Item Code]:[Unit Cost]],10,0),0)</f>
        <v>0</v>
      </c>
      <c r="O5273" s="134">
        <f>IFERROR(VLOOKUP(Table49[[#This Row],[ITEM CODE]],Table2[[#All],[Item Code]:[Unit Cost]],10,0),0)</f>
        <v>0</v>
      </c>
      <c r="P5273" s="56"/>
      <c r="Q5273" s="58"/>
      <c r="R5273" s="58">
        <f>Table49[[#This Row],[QUANTITY]]*Table49[[#This Row],[INV Prices]]</f>
        <v>0</v>
      </c>
      <c r="S5273" s="67"/>
      <c r="V5273" s="41"/>
      <c r="W5273" s="4" t="str">
        <f>IFERROR(VLOOKUP(Table49[[#This Row],[ITEM CODE]],Table2[[Item Code]:[Category ]],6,0),"")</f>
        <v/>
      </c>
      <c r="X5273" s="1" t="str">
        <f>IFERROR(VLOOKUP(Table49[[#This Row],[ITEM CODE]],Table2[[Item Code]:[Sub Category]],7,0),"")</f>
        <v/>
      </c>
      <c r="Y5273" s="68" t="str">
        <f>Table49[[#This Row],[PO Number]]&amp;COUNTIFS($E$5:E5273,E5273)</f>
        <v>0</v>
      </c>
    </row>
    <row r="5274" spans="1:25" ht="14.25" customHeight="1" x14ac:dyDescent="0.3">
      <c r="A5274" s="1" t="str">
        <f>IF(Table49[[#This Row],[ITEM NAME]]="","",ROW()-4)</f>
        <v/>
      </c>
      <c r="B5274" s="68"/>
      <c r="C5274" s="4" t="str">
        <f>IFERROR(VLOOKUP(B5274,Table14[],3,0),"")</f>
        <v/>
      </c>
      <c r="D5274" s="4" t="str">
        <f>IFERROR(VLOOKUP(B5274,Table14[],2,0),"")</f>
        <v/>
      </c>
      <c r="E5274" s="4"/>
      <c r="H5274" s="41" t="str">
        <f>IFERROR(VLOOKUP(Table49[[#This Row],[ITEM CODE]],Table2[[Item Code]:[Master Name]],2,0),"")</f>
        <v/>
      </c>
      <c r="I5274" s="41"/>
      <c r="J5274" s="65" t="str">
        <f>IFERROR(VLOOKUP(Table49[[#This Row],[ITEM CODE]],Table2[[Item Code]:[Master Name]],3,0),"")</f>
        <v/>
      </c>
      <c r="K5274" s="1" t="str">
        <f>IFERROR(VLOOKUP(Table49[[#This Row],[ITEM CODE]],Table2[[Item Code]:[Master Name]],9,0),"")</f>
        <v/>
      </c>
      <c r="L5274" s="1" t="str">
        <f>IFERROR(VLOOKUP(Table49[[#This Row],[ITEM CODE]],Table2[[Item Code]:[Master Name]],8,0),"")</f>
        <v/>
      </c>
      <c r="M5274" s="41"/>
      <c r="N5274" s="66">
        <f>IFERROR(VLOOKUP(Table49[[#This Row],[ITEM CODE]],Table2[[#All],[Item Code]:[Unit Cost]],10,0),0)</f>
        <v>0</v>
      </c>
      <c r="O5274" s="134">
        <f>IFERROR(VLOOKUP(Table49[[#This Row],[ITEM CODE]],Table2[[#All],[Item Code]:[Unit Cost]],10,0),0)</f>
        <v>0</v>
      </c>
      <c r="P5274" s="56"/>
      <c r="Q5274" s="58"/>
      <c r="R5274" s="58">
        <f>Table49[[#This Row],[QUANTITY]]*Table49[[#This Row],[INV Prices]]</f>
        <v>0</v>
      </c>
      <c r="S5274" s="67"/>
      <c r="V5274" s="41"/>
      <c r="W5274" s="4" t="str">
        <f>IFERROR(VLOOKUP(Table49[[#This Row],[ITEM CODE]],Table2[[Item Code]:[Category ]],6,0),"")</f>
        <v/>
      </c>
      <c r="X5274" s="1" t="str">
        <f>IFERROR(VLOOKUP(Table49[[#This Row],[ITEM CODE]],Table2[[Item Code]:[Sub Category]],7,0),"")</f>
        <v/>
      </c>
      <c r="Y5274" s="68" t="str">
        <f>Table49[[#This Row],[PO Number]]&amp;COUNTIFS($E$5:E5274,E5274)</f>
        <v>0</v>
      </c>
    </row>
    <row r="5275" spans="1:25" ht="14.25" customHeight="1" x14ac:dyDescent="0.3">
      <c r="A5275" s="1" t="str">
        <f>IF(Table49[[#This Row],[ITEM NAME]]="","",ROW()-4)</f>
        <v/>
      </c>
      <c r="B5275" s="68"/>
      <c r="C5275" s="4" t="str">
        <f>IFERROR(VLOOKUP(B5275,Table14[],3,0),"")</f>
        <v/>
      </c>
      <c r="D5275" s="4" t="str">
        <f>IFERROR(VLOOKUP(B5275,Table14[],2,0),"")</f>
        <v/>
      </c>
      <c r="E5275" s="4"/>
      <c r="H5275" s="41" t="str">
        <f>IFERROR(VLOOKUP(Table49[[#This Row],[ITEM CODE]],Table2[[Item Code]:[Master Name]],2,0),"")</f>
        <v/>
      </c>
      <c r="I5275" s="41"/>
      <c r="J5275" s="65" t="str">
        <f>IFERROR(VLOOKUP(Table49[[#This Row],[ITEM CODE]],Table2[[Item Code]:[Master Name]],3,0),"")</f>
        <v/>
      </c>
      <c r="K5275" s="1" t="str">
        <f>IFERROR(VLOOKUP(Table49[[#This Row],[ITEM CODE]],Table2[[Item Code]:[Master Name]],9,0),"")</f>
        <v/>
      </c>
      <c r="L5275" s="1" t="str">
        <f>IFERROR(VLOOKUP(Table49[[#This Row],[ITEM CODE]],Table2[[Item Code]:[Master Name]],8,0),"")</f>
        <v/>
      </c>
      <c r="M5275" s="41"/>
      <c r="N5275" s="66">
        <f>IFERROR(VLOOKUP(Table49[[#This Row],[ITEM CODE]],Table2[[#All],[Item Code]:[Unit Cost]],10,0),0)</f>
        <v>0</v>
      </c>
      <c r="O5275" s="134">
        <f>IFERROR(VLOOKUP(Table49[[#This Row],[ITEM CODE]],Table2[[#All],[Item Code]:[Unit Cost]],10,0),0)</f>
        <v>0</v>
      </c>
      <c r="P5275" s="56"/>
      <c r="Q5275" s="58"/>
      <c r="R5275" s="58">
        <f>Table49[[#This Row],[QUANTITY]]*Table49[[#This Row],[INV Prices]]</f>
        <v>0</v>
      </c>
      <c r="S5275" s="67"/>
      <c r="V5275" s="41"/>
      <c r="W5275" s="4" t="str">
        <f>IFERROR(VLOOKUP(Table49[[#This Row],[ITEM CODE]],Table2[[Item Code]:[Category ]],6,0),"")</f>
        <v/>
      </c>
      <c r="X5275" s="1" t="str">
        <f>IFERROR(VLOOKUP(Table49[[#This Row],[ITEM CODE]],Table2[[Item Code]:[Sub Category]],7,0),"")</f>
        <v/>
      </c>
      <c r="Y5275" s="68" t="str">
        <f>Table49[[#This Row],[PO Number]]&amp;COUNTIFS($E$5:E5275,E5275)</f>
        <v>0</v>
      </c>
    </row>
    <row r="5276" spans="1:25" ht="14.25" customHeight="1" x14ac:dyDescent="0.3">
      <c r="A5276" s="1" t="str">
        <f>IF(Table49[[#This Row],[ITEM NAME]]="","",ROW()-4)</f>
        <v/>
      </c>
      <c r="B5276" s="68"/>
      <c r="C5276" s="4" t="str">
        <f>IFERROR(VLOOKUP(B5276,Table14[],3,0),"")</f>
        <v/>
      </c>
      <c r="D5276" s="4" t="str">
        <f>IFERROR(VLOOKUP(B5276,Table14[],2,0),"")</f>
        <v/>
      </c>
      <c r="E5276" s="4"/>
      <c r="H5276" s="41" t="str">
        <f>IFERROR(VLOOKUP(Table49[[#This Row],[ITEM CODE]],Table2[[Item Code]:[Master Name]],2,0),"")</f>
        <v/>
      </c>
      <c r="I5276" s="41"/>
      <c r="J5276" s="65" t="str">
        <f>IFERROR(VLOOKUP(Table49[[#This Row],[ITEM CODE]],Table2[[Item Code]:[Master Name]],3,0),"")</f>
        <v/>
      </c>
      <c r="K5276" s="1" t="str">
        <f>IFERROR(VLOOKUP(Table49[[#This Row],[ITEM CODE]],Table2[[Item Code]:[Master Name]],9,0),"")</f>
        <v/>
      </c>
      <c r="L5276" s="1" t="str">
        <f>IFERROR(VLOOKUP(Table49[[#This Row],[ITEM CODE]],Table2[[Item Code]:[Master Name]],8,0),"")</f>
        <v/>
      </c>
      <c r="M5276" s="41"/>
      <c r="N5276" s="66">
        <f>IFERROR(VLOOKUP(Table49[[#This Row],[ITEM CODE]],Table2[[#All],[Item Code]:[Unit Cost]],10,0),0)</f>
        <v>0</v>
      </c>
      <c r="O5276" s="134">
        <f>IFERROR(VLOOKUP(Table49[[#This Row],[ITEM CODE]],Table2[[#All],[Item Code]:[Unit Cost]],10,0),0)</f>
        <v>0</v>
      </c>
      <c r="P5276" s="56"/>
      <c r="Q5276" s="58"/>
      <c r="R5276" s="58">
        <f>Table49[[#This Row],[QUANTITY]]*Table49[[#This Row],[INV Prices]]</f>
        <v>0</v>
      </c>
      <c r="S5276" s="67"/>
      <c r="V5276" s="41"/>
      <c r="W5276" s="4" t="str">
        <f>IFERROR(VLOOKUP(Table49[[#This Row],[ITEM CODE]],Table2[[Item Code]:[Category ]],6,0),"")</f>
        <v/>
      </c>
      <c r="X5276" s="1" t="str">
        <f>IFERROR(VLOOKUP(Table49[[#This Row],[ITEM CODE]],Table2[[Item Code]:[Sub Category]],7,0),"")</f>
        <v/>
      </c>
      <c r="Y5276" s="68" t="str">
        <f>Table49[[#This Row],[PO Number]]&amp;COUNTIFS($E$5:E5276,E5276)</f>
        <v>0</v>
      </c>
    </row>
    <row r="5277" spans="1:25" ht="14.25" customHeight="1" x14ac:dyDescent="0.3">
      <c r="A5277" s="1" t="str">
        <f>IF(Table49[[#This Row],[ITEM NAME]]="","",ROW()-4)</f>
        <v/>
      </c>
      <c r="B5277" s="68"/>
      <c r="C5277" s="4" t="str">
        <f>IFERROR(VLOOKUP(B5277,Table14[],3,0),"")</f>
        <v/>
      </c>
      <c r="D5277" s="4" t="str">
        <f>IFERROR(VLOOKUP(B5277,Table14[],2,0),"")</f>
        <v/>
      </c>
      <c r="E5277" s="4"/>
      <c r="H5277" s="41" t="str">
        <f>IFERROR(VLOOKUP(Table49[[#This Row],[ITEM CODE]],Table2[[Item Code]:[Master Name]],2,0),"")</f>
        <v/>
      </c>
      <c r="I5277" s="41"/>
      <c r="J5277" s="65" t="str">
        <f>IFERROR(VLOOKUP(Table49[[#This Row],[ITEM CODE]],Table2[[Item Code]:[Master Name]],3,0),"")</f>
        <v/>
      </c>
      <c r="K5277" s="1" t="str">
        <f>IFERROR(VLOOKUP(Table49[[#This Row],[ITEM CODE]],Table2[[Item Code]:[Master Name]],9,0),"")</f>
        <v/>
      </c>
      <c r="L5277" s="1" t="str">
        <f>IFERROR(VLOOKUP(Table49[[#This Row],[ITEM CODE]],Table2[[Item Code]:[Master Name]],8,0),"")</f>
        <v/>
      </c>
      <c r="M5277" s="41"/>
      <c r="N5277" s="66">
        <f>IFERROR(VLOOKUP(Table49[[#This Row],[ITEM CODE]],Table2[[#All],[Item Code]:[Unit Cost]],10,0),0)</f>
        <v>0</v>
      </c>
      <c r="O5277" s="134">
        <f>IFERROR(VLOOKUP(Table49[[#This Row],[ITEM CODE]],Table2[[#All],[Item Code]:[Unit Cost]],10,0),0)</f>
        <v>0</v>
      </c>
      <c r="P5277" s="56"/>
      <c r="Q5277" s="58"/>
      <c r="R5277" s="58">
        <f>Table49[[#This Row],[QUANTITY]]*Table49[[#This Row],[INV Prices]]</f>
        <v>0</v>
      </c>
      <c r="S5277" s="67"/>
      <c r="V5277" s="41"/>
      <c r="W5277" s="4" t="str">
        <f>IFERROR(VLOOKUP(Table49[[#This Row],[ITEM CODE]],Table2[[Item Code]:[Category ]],6,0),"")</f>
        <v/>
      </c>
      <c r="X5277" s="1" t="str">
        <f>IFERROR(VLOOKUP(Table49[[#This Row],[ITEM CODE]],Table2[[Item Code]:[Sub Category]],7,0),"")</f>
        <v/>
      </c>
      <c r="Y5277" s="68" t="str">
        <f>Table49[[#This Row],[PO Number]]&amp;COUNTIFS($E$5:E5277,E5277)</f>
        <v>0</v>
      </c>
    </row>
    <row r="5278" spans="1:25" ht="14.25" customHeight="1" x14ac:dyDescent="0.3">
      <c r="A5278" s="1" t="str">
        <f>IF(Table49[[#This Row],[ITEM NAME]]="","",ROW()-4)</f>
        <v/>
      </c>
      <c r="B5278" s="68"/>
      <c r="C5278" s="4" t="str">
        <f>IFERROR(VLOOKUP(B5278,Table14[],3,0),"")</f>
        <v/>
      </c>
      <c r="D5278" s="4" t="str">
        <f>IFERROR(VLOOKUP(B5278,Table14[],2,0),"")</f>
        <v/>
      </c>
      <c r="E5278" s="4"/>
      <c r="H5278" s="41" t="str">
        <f>IFERROR(VLOOKUP(Table49[[#This Row],[ITEM CODE]],Table2[[Item Code]:[Master Name]],2,0),"")</f>
        <v/>
      </c>
      <c r="I5278" s="41"/>
      <c r="J5278" s="65" t="str">
        <f>IFERROR(VLOOKUP(Table49[[#This Row],[ITEM CODE]],Table2[[Item Code]:[Master Name]],3,0),"")</f>
        <v/>
      </c>
      <c r="K5278" s="1" t="str">
        <f>IFERROR(VLOOKUP(Table49[[#This Row],[ITEM CODE]],Table2[[Item Code]:[Master Name]],9,0),"")</f>
        <v/>
      </c>
      <c r="L5278" s="1" t="str">
        <f>IFERROR(VLOOKUP(Table49[[#This Row],[ITEM CODE]],Table2[[Item Code]:[Master Name]],8,0),"")</f>
        <v/>
      </c>
      <c r="M5278" s="41"/>
      <c r="N5278" s="66">
        <f>IFERROR(VLOOKUP(Table49[[#This Row],[ITEM CODE]],Table2[[#All],[Item Code]:[Unit Cost]],10,0),0)</f>
        <v>0</v>
      </c>
      <c r="O5278" s="134">
        <f>IFERROR(VLOOKUP(Table49[[#This Row],[ITEM CODE]],Table2[[#All],[Item Code]:[Unit Cost]],10,0),0)</f>
        <v>0</v>
      </c>
      <c r="P5278" s="56"/>
      <c r="Q5278" s="58"/>
      <c r="R5278" s="58">
        <f>Table49[[#This Row],[QUANTITY]]*Table49[[#This Row],[INV Prices]]</f>
        <v>0</v>
      </c>
      <c r="S5278" s="67"/>
      <c r="V5278" s="41"/>
      <c r="W5278" s="4" t="str">
        <f>IFERROR(VLOOKUP(Table49[[#This Row],[ITEM CODE]],Table2[[Item Code]:[Category ]],6,0),"")</f>
        <v/>
      </c>
      <c r="X5278" s="1" t="str">
        <f>IFERROR(VLOOKUP(Table49[[#This Row],[ITEM CODE]],Table2[[Item Code]:[Sub Category]],7,0),"")</f>
        <v/>
      </c>
      <c r="Y5278" s="68" t="str">
        <f>Table49[[#This Row],[PO Number]]&amp;COUNTIFS($E$5:E5278,E5278)</f>
        <v>0</v>
      </c>
    </row>
    <row r="5279" spans="1:25" ht="14.25" customHeight="1" x14ac:dyDescent="0.3">
      <c r="A5279" s="1" t="str">
        <f>IF(Table49[[#This Row],[ITEM NAME]]="","",ROW()-4)</f>
        <v/>
      </c>
      <c r="B5279" s="68"/>
      <c r="C5279" s="4" t="str">
        <f>IFERROR(VLOOKUP(B5279,Table14[],3,0),"")</f>
        <v/>
      </c>
      <c r="D5279" s="4" t="str">
        <f>IFERROR(VLOOKUP(B5279,Table14[],2,0),"")</f>
        <v/>
      </c>
      <c r="E5279" s="4"/>
      <c r="H5279" s="41" t="str">
        <f>IFERROR(VLOOKUP(Table49[[#This Row],[ITEM CODE]],Table2[[Item Code]:[Master Name]],2,0),"")</f>
        <v/>
      </c>
      <c r="I5279" s="41"/>
      <c r="J5279" s="65" t="str">
        <f>IFERROR(VLOOKUP(Table49[[#This Row],[ITEM CODE]],Table2[[Item Code]:[Master Name]],3,0),"")</f>
        <v/>
      </c>
      <c r="K5279" s="1" t="str">
        <f>IFERROR(VLOOKUP(Table49[[#This Row],[ITEM CODE]],Table2[[Item Code]:[Master Name]],9,0),"")</f>
        <v/>
      </c>
      <c r="L5279" s="1" t="str">
        <f>IFERROR(VLOOKUP(Table49[[#This Row],[ITEM CODE]],Table2[[Item Code]:[Master Name]],8,0),"")</f>
        <v/>
      </c>
      <c r="M5279" s="41"/>
      <c r="N5279" s="66">
        <f>IFERROR(VLOOKUP(Table49[[#This Row],[ITEM CODE]],Table2[[#All],[Item Code]:[Unit Cost]],10,0),0)</f>
        <v>0</v>
      </c>
      <c r="O5279" s="134">
        <f>IFERROR(VLOOKUP(Table49[[#This Row],[ITEM CODE]],Table2[[#All],[Item Code]:[Unit Cost]],10,0),0)</f>
        <v>0</v>
      </c>
      <c r="P5279" s="56"/>
      <c r="Q5279" s="58"/>
      <c r="R5279" s="58">
        <f>Table49[[#This Row],[QUANTITY]]*Table49[[#This Row],[INV Prices]]</f>
        <v>0</v>
      </c>
      <c r="S5279" s="67"/>
      <c r="V5279" s="41"/>
      <c r="W5279" s="4" t="str">
        <f>IFERROR(VLOOKUP(Table49[[#This Row],[ITEM CODE]],Table2[[Item Code]:[Category ]],6,0),"")</f>
        <v/>
      </c>
      <c r="X5279" s="1" t="str">
        <f>IFERROR(VLOOKUP(Table49[[#This Row],[ITEM CODE]],Table2[[Item Code]:[Sub Category]],7,0),"")</f>
        <v/>
      </c>
      <c r="Y5279" s="68" t="str">
        <f>Table49[[#This Row],[PO Number]]&amp;COUNTIFS($E$5:E5279,E5279)</f>
        <v>0</v>
      </c>
    </row>
    <row r="5280" spans="1:25" ht="14.25" customHeight="1" x14ac:dyDescent="0.3">
      <c r="A5280" s="1" t="str">
        <f>IF(Table49[[#This Row],[ITEM NAME]]="","",ROW()-4)</f>
        <v/>
      </c>
      <c r="B5280" s="68"/>
      <c r="C5280" s="4" t="str">
        <f>IFERROR(VLOOKUP(B5280,Table14[],3,0),"")</f>
        <v/>
      </c>
      <c r="D5280" s="4" t="str">
        <f>IFERROR(VLOOKUP(B5280,Table14[],2,0),"")</f>
        <v/>
      </c>
      <c r="E5280" s="4"/>
      <c r="H5280" s="41" t="str">
        <f>IFERROR(VLOOKUP(Table49[[#This Row],[ITEM CODE]],Table2[[Item Code]:[Master Name]],2,0),"")</f>
        <v/>
      </c>
      <c r="I5280" s="41"/>
      <c r="J5280" s="65" t="str">
        <f>IFERROR(VLOOKUP(Table49[[#This Row],[ITEM CODE]],Table2[[Item Code]:[Master Name]],3,0),"")</f>
        <v/>
      </c>
      <c r="K5280" s="1" t="str">
        <f>IFERROR(VLOOKUP(Table49[[#This Row],[ITEM CODE]],Table2[[Item Code]:[Master Name]],9,0),"")</f>
        <v/>
      </c>
      <c r="L5280" s="1" t="str">
        <f>IFERROR(VLOOKUP(Table49[[#This Row],[ITEM CODE]],Table2[[Item Code]:[Master Name]],8,0),"")</f>
        <v/>
      </c>
      <c r="M5280" s="41"/>
      <c r="N5280" s="66">
        <f>IFERROR(VLOOKUP(Table49[[#This Row],[ITEM CODE]],Table2[[#All],[Item Code]:[Unit Cost]],10,0),0)</f>
        <v>0</v>
      </c>
      <c r="O5280" s="134">
        <f>IFERROR(VLOOKUP(Table49[[#This Row],[ITEM CODE]],Table2[[#All],[Item Code]:[Unit Cost]],10,0),0)</f>
        <v>0</v>
      </c>
      <c r="P5280" s="56"/>
      <c r="Q5280" s="58"/>
      <c r="R5280" s="58">
        <f>Table49[[#This Row],[QUANTITY]]*Table49[[#This Row],[INV Prices]]</f>
        <v>0</v>
      </c>
      <c r="S5280" s="67"/>
      <c r="V5280" s="41"/>
      <c r="W5280" s="4" t="str">
        <f>IFERROR(VLOOKUP(Table49[[#This Row],[ITEM CODE]],Table2[[Item Code]:[Category ]],6,0),"")</f>
        <v/>
      </c>
      <c r="X5280" s="1" t="str">
        <f>IFERROR(VLOOKUP(Table49[[#This Row],[ITEM CODE]],Table2[[Item Code]:[Sub Category]],7,0),"")</f>
        <v/>
      </c>
      <c r="Y5280" s="68" t="str">
        <f>Table49[[#This Row],[PO Number]]&amp;COUNTIFS($E$5:E5280,E5280)</f>
        <v>0</v>
      </c>
    </row>
    <row r="5281" spans="1:25" ht="14.25" customHeight="1" x14ac:dyDescent="0.3">
      <c r="A5281" s="1" t="str">
        <f>IF(Table49[[#This Row],[ITEM NAME]]="","",ROW()-4)</f>
        <v/>
      </c>
      <c r="B5281" s="68"/>
      <c r="C5281" s="4" t="str">
        <f>IFERROR(VLOOKUP(B5281,Table14[],3,0),"")</f>
        <v/>
      </c>
      <c r="D5281" s="4" t="str">
        <f>IFERROR(VLOOKUP(B5281,Table14[],2,0),"")</f>
        <v/>
      </c>
      <c r="E5281" s="4"/>
      <c r="H5281" s="41" t="str">
        <f>IFERROR(VLOOKUP(Table49[[#This Row],[ITEM CODE]],Table2[[Item Code]:[Master Name]],2,0),"")</f>
        <v/>
      </c>
      <c r="I5281" s="41"/>
      <c r="J5281" s="65" t="str">
        <f>IFERROR(VLOOKUP(Table49[[#This Row],[ITEM CODE]],Table2[[Item Code]:[Master Name]],3,0),"")</f>
        <v/>
      </c>
      <c r="K5281" s="1" t="str">
        <f>IFERROR(VLOOKUP(Table49[[#This Row],[ITEM CODE]],Table2[[Item Code]:[Master Name]],9,0),"")</f>
        <v/>
      </c>
      <c r="L5281" s="1" t="str">
        <f>IFERROR(VLOOKUP(Table49[[#This Row],[ITEM CODE]],Table2[[Item Code]:[Master Name]],8,0),"")</f>
        <v/>
      </c>
      <c r="M5281" s="41"/>
      <c r="N5281" s="66">
        <f>IFERROR(VLOOKUP(Table49[[#This Row],[ITEM CODE]],Table2[[#All],[Item Code]:[Unit Cost]],10,0),0)</f>
        <v>0</v>
      </c>
      <c r="O5281" s="134">
        <f>IFERROR(VLOOKUP(Table49[[#This Row],[ITEM CODE]],Table2[[#All],[Item Code]:[Unit Cost]],10,0),0)</f>
        <v>0</v>
      </c>
      <c r="P5281" s="56"/>
      <c r="Q5281" s="58"/>
      <c r="R5281" s="58">
        <f>Table49[[#This Row],[QUANTITY]]*Table49[[#This Row],[INV Prices]]</f>
        <v>0</v>
      </c>
      <c r="S5281" s="67"/>
      <c r="V5281" s="41"/>
      <c r="W5281" s="4" t="str">
        <f>IFERROR(VLOOKUP(Table49[[#This Row],[ITEM CODE]],Table2[[Item Code]:[Category ]],6,0),"")</f>
        <v/>
      </c>
      <c r="X5281" s="1" t="str">
        <f>IFERROR(VLOOKUP(Table49[[#This Row],[ITEM CODE]],Table2[[Item Code]:[Sub Category]],7,0),"")</f>
        <v/>
      </c>
      <c r="Y5281" s="68" t="str">
        <f>Table49[[#This Row],[PO Number]]&amp;COUNTIFS($E$5:E5281,E5281)</f>
        <v>0</v>
      </c>
    </row>
    <row r="5282" spans="1:25" ht="14.25" customHeight="1" x14ac:dyDescent="0.3">
      <c r="A5282" s="1" t="str">
        <f>IF(Table49[[#This Row],[ITEM NAME]]="","",ROW()-4)</f>
        <v/>
      </c>
      <c r="B5282" s="68"/>
      <c r="C5282" s="4" t="str">
        <f>IFERROR(VLOOKUP(B5282,Table14[],3,0),"")</f>
        <v/>
      </c>
      <c r="D5282" s="4" t="str">
        <f>IFERROR(VLOOKUP(B5282,Table14[],2,0),"")</f>
        <v/>
      </c>
      <c r="E5282" s="4"/>
      <c r="H5282" s="41" t="str">
        <f>IFERROR(VLOOKUP(Table49[[#This Row],[ITEM CODE]],Table2[[Item Code]:[Master Name]],2,0),"")</f>
        <v/>
      </c>
      <c r="I5282" s="41"/>
      <c r="J5282" s="65" t="str">
        <f>IFERROR(VLOOKUP(Table49[[#This Row],[ITEM CODE]],Table2[[Item Code]:[Master Name]],3,0),"")</f>
        <v/>
      </c>
      <c r="K5282" s="1" t="str">
        <f>IFERROR(VLOOKUP(Table49[[#This Row],[ITEM CODE]],Table2[[Item Code]:[Master Name]],9,0),"")</f>
        <v/>
      </c>
      <c r="L5282" s="1" t="str">
        <f>IFERROR(VLOOKUP(Table49[[#This Row],[ITEM CODE]],Table2[[Item Code]:[Master Name]],8,0),"")</f>
        <v/>
      </c>
      <c r="M5282" s="41"/>
      <c r="N5282" s="66">
        <f>IFERROR(VLOOKUP(Table49[[#This Row],[ITEM CODE]],Table2[[#All],[Item Code]:[Unit Cost]],10,0),0)</f>
        <v>0</v>
      </c>
      <c r="O5282" s="134">
        <f>IFERROR(VLOOKUP(Table49[[#This Row],[ITEM CODE]],Table2[[#All],[Item Code]:[Unit Cost]],10,0),0)</f>
        <v>0</v>
      </c>
      <c r="P5282" s="56"/>
      <c r="Q5282" s="58"/>
      <c r="R5282" s="58">
        <f>Table49[[#This Row],[QUANTITY]]*Table49[[#This Row],[INV Prices]]</f>
        <v>0</v>
      </c>
      <c r="S5282" s="67"/>
      <c r="V5282" s="41"/>
      <c r="W5282" s="4" t="str">
        <f>IFERROR(VLOOKUP(Table49[[#This Row],[ITEM CODE]],Table2[[Item Code]:[Category ]],6,0),"")</f>
        <v/>
      </c>
      <c r="X5282" s="1" t="str">
        <f>IFERROR(VLOOKUP(Table49[[#This Row],[ITEM CODE]],Table2[[Item Code]:[Sub Category]],7,0),"")</f>
        <v/>
      </c>
      <c r="Y5282" s="68" t="str">
        <f>Table49[[#This Row],[PO Number]]&amp;COUNTIFS($E$5:E5282,E5282)</f>
        <v>0</v>
      </c>
    </row>
    <row r="5283" spans="1:25" ht="14.25" customHeight="1" x14ac:dyDescent="0.3">
      <c r="A5283" s="1" t="str">
        <f>IF(Table49[[#This Row],[ITEM NAME]]="","",ROW()-4)</f>
        <v/>
      </c>
      <c r="B5283" s="68"/>
      <c r="C5283" s="4" t="str">
        <f>IFERROR(VLOOKUP(B5283,Table14[],3,0),"")</f>
        <v/>
      </c>
      <c r="D5283" s="4" t="str">
        <f>IFERROR(VLOOKUP(B5283,Table14[],2,0),"")</f>
        <v/>
      </c>
      <c r="E5283" s="4"/>
      <c r="H5283" s="41" t="str">
        <f>IFERROR(VLOOKUP(Table49[[#This Row],[ITEM CODE]],Table2[[Item Code]:[Master Name]],2,0),"")</f>
        <v/>
      </c>
      <c r="I5283" s="41"/>
      <c r="J5283" s="65" t="str">
        <f>IFERROR(VLOOKUP(Table49[[#This Row],[ITEM CODE]],Table2[[Item Code]:[Master Name]],3,0),"")</f>
        <v/>
      </c>
      <c r="K5283" s="1" t="str">
        <f>IFERROR(VLOOKUP(Table49[[#This Row],[ITEM CODE]],Table2[[Item Code]:[Master Name]],9,0),"")</f>
        <v/>
      </c>
      <c r="L5283" s="1" t="str">
        <f>IFERROR(VLOOKUP(Table49[[#This Row],[ITEM CODE]],Table2[[Item Code]:[Master Name]],8,0),"")</f>
        <v/>
      </c>
      <c r="M5283" s="41"/>
      <c r="N5283" s="66">
        <f>IFERROR(VLOOKUP(Table49[[#This Row],[ITEM CODE]],Table2[[#All],[Item Code]:[Unit Cost]],10,0),0)</f>
        <v>0</v>
      </c>
      <c r="O5283" s="134">
        <f>IFERROR(VLOOKUP(Table49[[#This Row],[ITEM CODE]],Table2[[#All],[Item Code]:[Unit Cost]],10,0),0)</f>
        <v>0</v>
      </c>
      <c r="P5283" s="56"/>
      <c r="Q5283" s="58"/>
      <c r="R5283" s="58">
        <f>Table49[[#This Row],[QUANTITY]]*Table49[[#This Row],[INV Prices]]</f>
        <v>0</v>
      </c>
      <c r="S5283" s="67"/>
      <c r="V5283" s="41"/>
      <c r="W5283" s="4" t="str">
        <f>IFERROR(VLOOKUP(Table49[[#This Row],[ITEM CODE]],Table2[[Item Code]:[Category ]],6,0),"")</f>
        <v/>
      </c>
      <c r="X5283" s="1" t="str">
        <f>IFERROR(VLOOKUP(Table49[[#This Row],[ITEM CODE]],Table2[[Item Code]:[Sub Category]],7,0),"")</f>
        <v/>
      </c>
      <c r="Y5283" s="68" t="str">
        <f>Table49[[#This Row],[PO Number]]&amp;COUNTIFS($E$5:E5283,E5283)</f>
        <v>0</v>
      </c>
    </row>
    <row r="5284" spans="1:25" ht="14.25" customHeight="1" x14ac:dyDescent="0.3">
      <c r="A5284" s="1" t="str">
        <f>IF(Table49[[#This Row],[ITEM NAME]]="","",ROW()-4)</f>
        <v/>
      </c>
      <c r="B5284" s="68"/>
      <c r="C5284" s="4" t="str">
        <f>IFERROR(VLOOKUP(B5284,Table14[],3,0),"")</f>
        <v/>
      </c>
      <c r="D5284" s="4" t="str">
        <f>IFERROR(VLOOKUP(B5284,Table14[],2,0),"")</f>
        <v/>
      </c>
      <c r="E5284" s="4"/>
      <c r="H5284" s="41" t="str">
        <f>IFERROR(VLOOKUP(Table49[[#This Row],[ITEM CODE]],Table2[[Item Code]:[Master Name]],2,0),"")</f>
        <v/>
      </c>
      <c r="I5284" s="41"/>
      <c r="J5284" s="65" t="str">
        <f>IFERROR(VLOOKUP(Table49[[#This Row],[ITEM CODE]],Table2[[Item Code]:[Master Name]],3,0),"")</f>
        <v/>
      </c>
      <c r="K5284" s="1" t="str">
        <f>IFERROR(VLOOKUP(Table49[[#This Row],[ITEM CODE]],Table2[[Item Code]:[Master Name]],9,0),"")</f>
        <v/>
      </c>
      <c r="L5284" s="1" t="str">
        <f>IFERROR(VLOOKUP(Table49[[#This Row],[ITEM CODE]],Table2[[Item Code]:[Master Name]],8,0),"")</f>
        <v/>
      </c>
      <c r="M5284" s="41"/>
      <c r="N5284" s="66">
        <f>IFERROR(VLOOKUP(Table49[[#This Row],[ITEM CODE]],Table2[[#All],[Item Code]:[Unit Cost]],10,0),0)</f>
        <v>0</v>
      </c>
      <c r="O5284" s="134">
        <f>IFERROR(VLOOKUP(Table49[[#This Row],[ITEM CODE]],Table2[[#All],[Item Code]:[Unit Cost]],10,0),0)</f>
        <v>0</v>
      </c>
      <c r="P5284" s="56"/>
      <c r="Q5284" s="58"/>
      <c r="R5284" s="58">
        <f>Table49[[#This Row],[QUANTITY]]*Table49[[#This Row],[INV Prices]]</f>
        <v>0</v>
      </c>
      <c r="S5284" s="67"/>
      <c r="V5284" s="41"/>
      <c r="W5284" s="4" t="str">
        <f>IFERROR(VLOOKUP(Table49[[#This Row],[ITEM CODE]],Table2[[Item Code]:[Category ]],6,0),"")</f>
        <v/>
      </c>
      <c r="X5284" s="1" t="str">
        <f>IFERROR(VLOOKUP(Table49[[#This Row],[ITEM CODE]],Table2[[Item Code]:[Sub Category]],7,0),"")</f>
        <v/>
      </c>
      <c r="Y5284" s="68" t="str">
        <f>Table49[[#This Row],[PO Number]]&amp;COUNTIFS($E$5:E5284,E5284)</f>
        <v>0</v>
      </c>
    </row>
    <row r="5285" spans="1:25" ht="14.25" customHeight="1" x14ac:dyDescent="0.3">
      <c r="A5285" s="1" t="str">
        <f>IF(Table49[[#This Row],[ITEM NAME]]="","",ROW()-4)</f>
        <v/>
      </c>
      <c r="B5285" s="68"/>
      <c r="C5285" s="4" t="str">
        <f>IFERROR(VLOOKUP(B5285,Table14[],3,0),"")</f>
        <v/>
      </c>
      <c r="D5285" s="4" t="str">
        <f>IFERROR(VLOOKUP(B5285,Table14[],2,0),"")</f>
        <v/>
      </c>
      <c r="E5285" s="4"/>
      <c r="H5285" s="41" t="str">
        <f>IFERROR(VLOOKUP(Table49[[#This Row],[ITEM CODE]],Table2[[Item Code]:[Master Name]],2,0),"")</f>
        <v/>
      </c>
      <c r="I5285" s="41"/>
      <c r="J5285" s="65" t="str">
        <f>IFERROR(VLOOKUP(Table49[[#This Row],[ITEM CODE]],Table2[[Item Code]:[Master Name]],3,0),"")</f>
        <v/>
      </c>
      <c r="K5285" s="1" t="str">
        <f>IFERROR(VLOOKUP(Table49[[#This Row],[ITEM CODE]],Table2[[Item Code]:[Master Name]],9,0),"")</f>
        <v/>
      </c>
      <c r="L5285" s="1" t="str">
        <f>IFERROR(VLOOKUP(Table49[[#This Row],[ITEM CODE]],Table2[[Item Code]:[Master Name]],8,0),"")</f>
        <v/>
      </c>
      <c r="M5285" s="41"/>
      <c r="N5285" s="66">
        <f>IFERROR(VLOOKUP(Table49[[#This Row],[ITEM CODE]],Table2[[#All],[Item Code]:[Unit Cost]],10,0),0)</f>
        <v>0</v>
      </c>
      <c r="O5285" s="134">
        <f>IFERROR(VLOOKUP(Table49[[#This Row],[ITEM CODE]],Table2[[#All],[Item Code]:[Unit Cost]],10,0),0)</f>
        <v>0</v>
      </c>
      <c r="P5285" s="56"/>
      <c r="Q5285" s="58"/>
      <c r="R5285" s="58">
        <f>Table49[[#This Row],[QUANTITY]]*Table49[[#This Row],[INV Prices]]</f>
        <v>0</v>
      </c>
      <c r="S5285" s="67"/>
      <c r="V5285" s="41"/>
      <c r="W5285" s="4" t="str">
        <f>IFERROR(VLOOKUP(Table49[[#This Row],[ITEM CODE]],Table2[[Item Code]:[Category ]],6,0),"")</f>
        <v/>
      </c>
      <c r="X5285" s="1" t="str">
        <f>IFERROR(VLOOKUP(Table49[[#This Row],[ITEM CODE]],Table2[[Item Code]:[Sub Category]],7,0),"")</f>
        <v/>
      </c>
      <c r="Y5285" s="68" t="str">
        <f>Table49[[#This Row],[PO Number]]&amp;COUNTIFS($E$5:E5285,E5285)</f>
        <v>0</v>
      </c>
    </row>
    <row r="5286" spans="1:25" ht="14.25" customHeight="1" x14ac:dyDescent="0.3">
      <c r="A5286" s="1" t="str">
        <f>IF(Table49[[#This Row],[ITEM NAME]]="","",ROW()-4)</f>
        <v/>
      </c>
      <c r="B5286" s="68"/>
      <c r="C5286" s="4" t="str">
        <f>IFERROR(VLOOKUP(B5286,Table14[],3,0),"")</f>
        <v/>
      </c>
      <c r="D5286" s="4" t="str">
        <f>IFERROR(VLOOKUP(B5286,Table14[],2,0),"")</f>
        <v/>
      </c>
      <c r="E5286" s="4"/>
      <c r="H5286" s="41" t="str">
        <f>IFERROR(VLOOKUP(Table49[[#This Row],[ITEM CODE]],Table2[[Item Code]:[Master Name]],2,0),"")</f>
        <v/>
      </c>
      <c r="I5286" s="41"/>
      <c r="J5286" s="65" t="str">
        <f>IFERROR(VLOOKUP(Table49[[#This Row],[ITEM CODE]],Table2[[Item Code]:[Master Name]],3,0),"")</f>
        <v/>
      </c>
      <c r="K5286" s="1" t="str">
        <f>IFERROR(VLOOKUP(Table49[[#This Row],[ITEM CODE]],Table2[[Item Code]:[Master Name]],9,0),"")</f>
        <v/>
      </c>
      <c r="L5286" s="1" t="str">
        <f>IFERROR(VLOOKUP(Table49[[#This Row],[ITEM CODE]],Table2[[Item Code]:[Master Name]],8,0),"")</f>
        <v/>
      </c>
      <c r="M5286" s="41"/>
      <c r="N5286" s="66">
        <f>IFERROR(VLOOKUP(Table49[[#This Row],[ITEM CODE]],Table2[[#All],[Item Code]:[Unit Cost]],10,0),0)</f>
        <v>0</v>
      </c>
      <c r="O5286" s="134">
        <f>IFERROR(VLOOKUP(Table49[[#This Row],[ITEM CODE]],Table2[[#All],[Item Code]:[Unit Cost]],10,0),0)</f>
        <v>0</v>
      </c>
      <c r="P5286" s="56"/>
      <c r="Q5286" s="58"/>
      <c r="R5286" s="58">
        <f>Table49[[#This Row],[QUANTITY]]*Table49[[#This Row],[INV Prices]]</f>
        <v>0</v>
      </c>
      <c r="S5286" s="67"/>
      <c r="V5286" s="41"/>
      <c r="W5286" s="4" t="str">
        <f>IFERROR(VLOOKUP(Table49[[#This Row],[ITEM CODE]],Table2[[Item Code]:[Category ]],6,0),"")</f>
        <v/>
      </c>
      <c r="X5286" s="1" t="str">
        <f>IFERROR(VLOOKUP(Table49[[#This Row],[ITEM CODE]],Table2[[Item Code]:[Sub Category]],7,0),"")</f>
        <v/>
      </c>
      <c r="Y5286" s="68" t="str">
        <f>Table49[[#This Row],[PO Number]]&amp;COUNTIFS($E$5:E5286,E5286)</f>
        <v>0</v>
      </c>
    </row>
    <row r="5287" spans="1:25" ht="14.25" customHeight="1" x14ac:dyDescent="0.3">
      <c r="A5287" s="1" t="str">
        <f>IF(Table49[[#This Row],[ITEM NAME]]="","",ROW()-4)</f>
        <v/>
      </c>
      <c r="B5287" s="68"/>
      <c r="C5287" s="4" t="str">
        <f>IFERROR(VLOOKUP(B5287,Table14[],3,0),"")</f>
        <v/>
      </c>
      <c r="D5287" s="4" t="str">
        <f>IFERROR(VLOOKUP(B5287,Table14[],2,0),"")</f>
        <v/>
      </c>
      <c r="E5287" s="4"/>
      <c r="H5287" s="41" t="str">
        <f>IFERROR(VLOOKUP(Table49[[#This Row],[ITEM CODE]],Table2[[Item Code]:[Master Name]],2,0),"")</f>
        <v/>
      </c>
      <c r="I5287" s="41"/>
      <c r="J5287" s="65" t="str">
        <f>IFERROR(VLOOKUP(Table49[[#This Row],[ITEM CODE]],Table2[[Item Code]:[Master Name]],3,0),"")</f>
        <v/>
      </c>
      <c r="K5287" s="1" t="str">
        <f>IFERROR(VLOOKUP(Table49[[#This Row],[ITEM CODE]],Table2[[Item Code]:[Master Name]],9,0),"")</f>
        <v/>
      </c>
      <c r="L5287" s="1" t="str">
        <f>IFERROR(VLOOKUP(Table49[[#This Row],[ITEM CODE]],Table2[[Item Code]:[Master Name]],8,0),"")</f>
        <v/>
      </c>
      <c r="M5287" s="41"/>
      <c r="N5287" s="66">
        <f>IFERROR(VLOOKUP(Table49[[#This Row],[ITEM CODE]],Table2[[#All],[Item Code]:[Unit Cost]],10,0),0)</f>
        <v>0</v>
      </c>
      <c r="O5287" s="134">
        <f>IFERROR(VLOOKUP(Table49[[#This Row],[ITEM CODE]],Table2[[#All],[Item Code]:[Unit Cost]],10,0),0)</f>
        <v>0</v>
      </c>
      <c r="P5287" s="56"/>
      <c r="Q5287" s="58"/>
      <c r="R5287" s="58">
        <f>Table49[[#This Row],[QUANTITY]]*Table49[[#This Row],[INV Prices]]</f>
        <v>0</v>
      </c>
      <c r="S5287" s="67"/>
      <c r="V5287" s="41"/>
      <c r="W5287" s="4" t="str">
        <f>IFERROR(VLOOKUP(Table49[[#This Row],[ITEM CODE]],Table2[[Item Code]:[Category ]],6,0),"")</f>
        <v/>
      </c>
      <c r="X5287" s="1" t="str">
        <f>IFERROR(VLOOKUP(Table49[[#This Row],[ITEM CODE]],Table2[[Item Code]:[Sub Category]],7,0),"")</f>
        <v/>
      </c>
      <c r="Y5287" s="68" t="str">
        <f>Table49[[#This Row],[PO Number]]&amp;COUNTIFS($E$5:E5287,E5287)</f>
        <v>0</v>
      </c>
    </row>
    <row r="5288" spans="1:25" ht="14.25" customHeight="1" x14ac:dyDescent="0.3">
      <c r="A5288" s="1" t="str">
        <f>IF(Table49[[#This Row],[ITEM NAME]]="","",ROW()-4)</f>
        <v/>
      </c>
      <c r="B5288" s="68"/>
      <c r="C5288" s="4" t="str">
        <f>IFERROR(VLOOKUP(B5288,Table14[],3,0),"")</f>
        <v/>
      </c>
      <c r="D5288" s="4" t="str">
        <f>IFERROR(VLOOKUP(B5288,Table14[],2,0),"")</f>
        <v/>
      </c>
      <c r="E5288" s="4"/>
      <c r="H5288" s="41" t="str">
        <f>IFERROR(VLOOKUP(Table49[[#This Row],[ITEM CODE]],Table2[[Item Code]:[Master Name]],2,0),"")</f>
        <v/>
      </c>
      <c r="I5288" s="41"/>
      <c r="J5288" s="65" t="str">
        <f>IFERROR(VLOOKUP(Table49[[#This Row],[ITEM CODE]],Table2[[Item Code]:[Master Name]],3,0),"")</f>
        <v/>
      </c>
      <c r="K5288" s="1" t="str">
        <f>IFERROR(VLOOKUP(Table49[[#This Row],[ITEM CODE]],Table2[[Item Code]:[Master Name]],9,0),"")</f>
        <v/>
      </c>
      <c r="L5288" s="1" t="str">
        <f>IFERROR(VLOOKUP(Table49[[#This Row],[ITEM CODE]],Table2[[Item Code]:[Master Name]],8,0),"")</f>
        <v/>
      </c>
      <c r="M5288" s="41"/>
      <c r="N5288" s="66">
        <f>IFERROR(VLOOKUP(Table49[[#This Row],[ITEM CODE]],Table2[[#All],[Item Code]:[Unit Cost]],10,0),0)</f>
        <v>0</v>
      </c>
      <c r="O5288" s="134">
        <f>IFERROR(VLOOKUP(Table49[[#This Row],[ITEM CODE]],Table2[[#All],[Item Code]:[Unit Cost]],10,0),0)</f>
        <v>0</v>
      </c>
      <c r="P5288" s="56"/>
      <c r="Q5288" s="58"/>
      <c r="R5288" s="58">
        <f>Table49[[#This Row],[QUANTITY]]*Table49[[#This Row],[INV Prices]]</f>
        <v>0</v>
      </c>
      <c r="S5288" s="67"/>
      <c r="V5288" s="41"/>
      <c r="W5288" s="4" t="str">
        <f>IFERROR(VLOOKUP(Table49[[#This Row],[ITEM CODE]],Table2[[Item Code]:[Category ]],6,0),"")</f>
        <v/>
      </c>
      <c r="X5288" s="1" t="str">
        <f>IFERROR(VLOOKUP(Table49[[#This Row],[ITEM CODE]],Table2[[Item Code]:[Sub Category]],7,0),"")</f>
        <v/>
      </c>
      <c r="Y5288" s="68" t="str">
        <f>Table49[[#This Row],[PO Number]]&amp;COUNTIFS($E$5:E5288,E5288)</f>
        <v>0</v>
      </c>
    </row>
    <row r="5289" spans="1:25" ht="14.25" customHeight="1" x14ac:dyDescent="0.3">
      <c r="A5289" s="1" t="str">
        <f>IF(Table49[[#This Row],[ITEM NAME]]="","",ROW()-4)</f>
        <v/>
      </c>
      <c r="B5289" s="68"/>
      <c r="C5289" s="4" t="str">
        <f>IFERROR(VLOOKUP(B5289,Table14[],3,0),"")</f>
        <v/>
      </c>
      <c r="D5289" s="4" t="str">
        <f>IFERROR(VLOOKUP(B5289,Table14[],2,0),"")</f>
        <v/>
      </c>
      <c r="E5289" s="4"/>
      <c r="H5289" s="41" t="str">
        <f>IFERROR(VLOOKUP(Table49[[#This Row],[ITEM CODE]],Table2[[Item Code]:[Master Name]],2,0),"")</f>
        <v/>
      </c>
      <c r="I5289" s="41"/>
      <c r="J5289" s="65" t="str">
        <f>IFERROR(VLOOKUP(Table49[[#This Row],[ITEM CODE]],Table2[[Item Code]:[Master Name]],3,0),"")</f>
        <v/>
      </c>
      <c r="K5289" s="1" t="str">
        <f>IFERROR(VLOOKUP(Table49[[#This Row],[ITEM CODE]],Table2[[Item Code]:[Master Name]],9,0),"")</f>
        <v/>
      </c>
      <c r="L5289" s="1" t="str">
        <f>IFERROR(VLOOKUP(Table49[[#This Row],[ITEM CODE]],Table2[[Item Code]:[Master Name]],8,0),"")</f>
        <v/>
      </c>
      <c r="M5289" s="41"/>
      <c r="N5289" s="66">
        <f>IFERROR(VLOOKUP(Table49[[#This Row],[ITEM CODE]],Table2[[#All],[Item Code]:[Unit Cost]],10,0),0)</f>
        <v>0</v>
      </c>
      <c r="O5289" s="134">
        <f>IFERROR(VLOOKUP(Table49[[#This Row],[ITEM CODE]],Table2[[#All],[Item Code]:[Unit Cost]],10,0),0)</f>
        <v>0</v>
      </c>
      <c r="P5289" s="56"/>
      <c r="Q5289" s="58"/>
      <c r="R5289" s="58">
        <f>Table49[[#This Row],[QUANTITY]]*Table49[[#This Row],[INV Prices]]</f>
        <v>0</v>
      </c>
      <c r="S5289" s="67"/>
      <c r="V5289" s="41"/>
      <c r="W5289" s="4" t="str">
        <f>IFERROR(VLOOKUP(Table49[[#This Row],[ITEM CODE]],Table2[[Item Code]:[Category ]],6,0),"")</f>
        <v/>
      </c>
      <c r="X5289" s="1" t="str">
        <f>IFERROR(VLOOKUP(Table49[[#This Row],[ITEM CODE]],Table2[[Item Code]:[Sub Category]],7,0),"")</f>
        <v/>
      </c>
      <c r="Y5289" s="68" t="str">
        <f>Table49[[#This Row],[PO Number]]&amp;COUNTIFS($E$5:E5289,E5289)</f>
        <v>0</v>
      </c>
    </row>
    <row r="5290" spans="1:25" ht="14.25" customHeight="1" x14ac:dyDescent="0.3">
      <c r="A5290" s="1" t="str">
        <f>IF(Table49[[#This Row],[ITEM NAME]]="","",ROW()-4)</f>
        <v/>
      </c>
      <c r="B5290" s="68"/>
      <c r="C5290" s="4" t="str">
        <f>IFERROR(VLOOKUP(B5290,Table14[],3,0),"")</f>
        <v/>
      </c>
      <c r="D5290" s="4" t="str">
        <f>IFERROR(VLOOKUP(B5290,Table14[],2,0),"")</f>
        <v/>
      </c>
      <c r="E5290" s="4"/>
      <c r="H5290" s="41" t="str">
        <f>IFERROR(VLOOKUP(Table49[[#This Row],[ITEM CODE]],Table2[[Item Code]:[Master Name]],2,0),"")</f>
        <v/>
      </c>
      <c r="I5290" s="41"/>
      <c r="J5290" s="65" t="str">
        <f>IFERROR(VLOOKUP(Table49[[#This Row],[ITEM CODE]],Table2[[Item Code]:[Master Name]],3,0),"")</f>
        <v/>
      </c>
      <c r="K5290" s="1" t="str">
        <f>IFERROR(VLOOKUP(Table49[[#This Row],[ITEM CODE]],Table2[[Item Code]:[Master Name]],9,0),"")</f>
        <v/>
      </c>
      <c r="L5290" s="1" t="str">
        <f>IFERROR(VLOOKUP(Table49[[#This Row],[ITEM CODE]],Table2[[Item Code]:[Master Name]],8,0),"")</f>
        <v/>
      </c>
      <c r="M5290" s="41"/>
      <c r="N5290" s="66">
        <f>IFERROR(VLOOKUP(Table49[[#This Row],[ITEM CODE]],Table2[[#All],[Item Code]:[Unit Cost]],10,0),0)</f>
        <v>0</v>
      </c>
      <c r="O5290" s="134">
        <f>IFERROR(VLOOKUP(Table49[[#This Row],[ITEM CODE]],Table2[[#All],[Item Code]:[Unit Cost]],10,0),0)</f>
        <v>0</v>
      </c>
      <c r="P5290" s="56"/>
      <c r="Q5290" s="58"/>
      <c r="R5290" s="58">
        <f>Table49[[#This Row],[QUANTITY]]*Table49[[#This Row],[INV Prices]]</f>
        <v>0</v>
      </c>
      <c r="S5290" s="67"/>
      <c r="V5290" s="41"/>
      <c r="W5290" s="4" t="str">
        <f>IFERROR(VLOOKUP(Table49[[#This Row],[ITEM CODE]],Table2[[Item Code]:[Category ]],6,0),"")</f>
        <v/>
      </c>
      <c r="X5290" s="1" t="str">
        <f>IFERROR(VLOOKUP(Table49[[#This Row],[ITEM CODE]],Table2[[Item Code]:[Sub Category]],7,0),"")</f>
        <v/>
      </c>
      <c r="Y5290" s="68" t="str">
        <f>Table49[[#This Row],[PO Number]]&amp;COUNTIFS($E$5:E5290,E5290)</f>
        <v>0</v>
      </c>
    </row>
    <row r="5291" spans="1:25" ht="14.25" customHeight="1" x14ac:dyDescent="0.3">
      <c r="A5291" s="1" t="str">
        <f>IF(Table49[[#This Row],[ITEM NAME]]="","",ROW()-4)</f>
        <v/>
      </c>
      <c r="B5291" s="68"/>
      <c r="C5291" s="4" t="str">
        <f>IFERROR(VLOOKUP(B5291,Table14[],3,0),"")</f>
        <v/>
      </c>
      <c r="D5291" s="4" t="str">
        <f>IFERROR(VLOOKUP(B5291,Table14[],2,0),"")</f>
        <v/>
      </c>
      <c r="E5291" s="4"/>
      <c r="H5291" s="41" t="str">
        <f>IFERROR(VLOOKUP(Table49[[#This Row],[ITEM CODE]],Table2[[Item Code]:[Master Name]],2,0),"")</f>
        <v/>
      </c>
      <c r="I5291" s="41"/>
      <c r="J5291" s="65" t="str">
        <f>IFERROR(VLOOKUP(Table49[[#This Row],[ITEM CODE]],Table2[[Item Code]:[Master Name]],3,0),"")</f>
        <v/>
      </c>
      <c r="K5291" s="1" t="str">
        <f>IFERROR(VLOOKUP(Table49[[#This Row],[ITEM CODE]],Table2[[Item Code]:[Master Name]],9,0),"")</f>
        <v/>
      </c>
      <c r="L5291" s="1" t="str">
        <f>IFERROR(VLOOKUP(Table49[[#This Row],[ITEM CODE]],Table2[[Item Code]:[Master Name]],8,0),"")</f>
        <v/>
      </c>
      <c r="M5291" s="41"/>
      <c r="N5291" s="66">
        <f>IFERROR(VLOOKUP(Table49[[#This Row],[ITEM CODE]],Table2[[#All],[Item Code]:[Unit Cost]],10,0),0)</f>
        <v>0</v>
      </c>
      <c r="O5291" s="134">
        <f>IFERROR(VLOOKUP(Table49[[#This Row],[ITEM CODE]],Table2[[#All],[Item Code]:[Unit Cost]],10,0),0)</f>
        <v>0</v>
      </c>
      <c r="P5291" s="56"/>
      <c r="Q5291" s="58"/>
      <c r="R5291" s="58">
        <f>Table49[[#This Row],[QUANTITY]]*Table49[[#This Row],[INV Prices]]</f>
        <v>0</v>
      </c>
      <c r="S5291" s="67"/>
      <c r="V5291" s="41"/>
      <c r="W5291" s="4" t="str">
        <f>IFERROR(VLOOKUP(Table49[[#This Row],[ITEM CODE]],Table2[[Item Code]:[Category ]],6,0),"")</f>
        <v/>
      </c>
      <c r="X5291" s="1" t="str">
        <f>IFERROR(VLOOKUP(Table49[[#This Row],[ITEM CODE]],Table2[[Item Code]:[Sub Category]],7,0),"")</f>
        <v/>
      </c>
      <c r="Y5291" s="68" t="str">
        <f>Table49[[#This Row],[PO Number]]&amp;COUNTIFS($E$5:E5291,E5291)</f>
        <v>0</v>
      </c>
    </row>
    <row r="5292" spans="1:25" ht="14.25" customHeight="1" x14ac:dyDescent="0.3">
      <c r="A5292" s="1" t="str">
        <f>IF(Table49[[#This Row],[ITEM NAME]]="","",ROW()-4)</f>
        <v/>
      </c>
      <c r="B5292" s="68"/>
      <c r="C5292" s="4" t="str">
        <f>IFERROR(VLOOKUP(B5292,Table14[],3,0),"")</f>
        <v/>
      </c>
      <c r="D5292" s="4" t="str">
        <f>IFERROR(VLOOKUP(B5292,Table14[],2,0),"")</f>
        <v/>
      </c>
      <c r="E5292" s="4"/>
      <c r="H5292" s="41" t="str">
        <f>IFERROR(VLOOKUP(Table49[[#This Row],[ITEM CODE]],Table2[[Item Code]:[Master Name]],2,0),"")</f>
        <v/>
      </c>
      <c r="I5292" s="41"/>
      <c r="J5292" s="65" t="str">
        <f>IFERROR(VLOOKUP(Table49[[#This Row],[ITEM CODE]],Table2[[Item Code]:[Master Name]],3,0),"")</f>
        <v/>
      </c>
      <c r="K5292" s="1" t="str">
        <f>IFERROR(VLOOKUP(Table49[[#This Row],[ITEM CODE]],Table2[[Item Code]:[Master Name]],9,0),"")</f>
        <v/>
      </c>
      <c r="L5292" s="1" t="str">
        <f>IFERROR(VLOOKUP(Table49[[#This Row],[ITEM CODE]],Table2[[Item Code]:[Master Name]],8,0),"")</f>
        <v/>
      </c>
      <c r="M5292" s="41"/>
      <c r="N5292" s="66">
        <f>IFERROR(VLOOKUP(Table49[[#This Row],[ITEM CODE]],Table2[[#All],[Item Code]:[Unit Cost]],10,0),0)</f>
        <v>0</v>
      </c>
      <c r="O5292" s="134">
        <f>IFERROR(VLOOKUP(Table49[[#This Row],[ITEM CODE]],Table2[[#All],[Item Code]:[Unit Cost]],10,0),0)</f>
        <v>0</v>
      </c>
      <c r="P5292" s="56"/>
      <c r="Q5292" s="58"/>
      <c r="R5292" s="58">
        <f>Table49[[#This Row],[QUANTITY]]*Table49[[#This Row],[INV Prices]]</f>
        <v>0</v>
      </c>
      <c r="S5292" s="67"/>
      <c r="V5292" s="41"/>
      <c r="W5292" s="4" t="str">
        <f>IFERROR(VLOOKUP(Table49[[#This Row],[ITEM CODE]],Table2[[Item Code]:[Category ]],6,0),"")</f>
        <v/>
      </c>
      <c r="X5292" s="1" t="str">
        <f>IFERROR(VLOOKUP(Table49[[#This Row],[ITEM CODE]],Table2[[Item Code]:[Sub Category]],7,0),"")</f>
        <v/>
      </c>
      <c r="Y5292" s="68" t="str">
        <f>Table49[[#This Row],[PO Number]]&amp;COUNTIFS($E$5:E5292,E5292)</f>
        <v>0</v>
      </c>
    </row>
    <row r="5293" spans="1:25" ht="14.25" customHeight="1" x14ac:dyDescent="0.3">
      <c r="A5293" s="1" t="str">
        <f>IF(Table49[[#This Row],[ITEM NAME]]="","",ROW()-4)</f>
        <v/>
      </c>
      <c r="B5293" s="68"/>
      <c r="C5293" s="4" t="str">
        <f>IFERROR(VLOOKUP(B5293,Table14[],3,0),"")</f>
        <v/>
      </c>
      <c r="D5293" s="4" t="str">
        <f>IFERROR(VLOOKUP(B5293,Table14[],2,0),"")</f>
        <v/>
      </c>
      <c r="E5293" s="4"/>
      <c r="H5293" s="41" t="str">
        <f>IFERROR(VLOOKUP(Table49[[#This Row],[ITEM CODE]],Table2[[Item Code]:[Master Name]],2,0),"")</f>
        <v/>
      </c>
      <c r="I5293" s="41"/>
      <c r="J5293" s="65" t="str">
        <f>IFERROR(VLOOKUP(Table49[[#This Row],[ITEM CODE]],Table2[[Item Code]:[Master Name]],3,0),"")</f>
        <v/>
      </c>
      <c r="K5293" s="1" t="str">
        <f>IFERROR(VLOOKUP(Table49[[#This Row],[ITEM CODE]],Table2[[Item Code]:[Master Name]],9,0),"")</f>
        <v/>
      </c>
      <c r="L5293" s="1" t="str">
        <f>IFERROR(VLOOKUP(Table49[[#This Row],[ITEM CODE]],Table2[[Item Code]:[Master Name]],8,0),"")</f>
        <v/>
      </c>
      <c r="M5293" s="41"/>
      <c r="N5293" s="66">
        <f>IFERROR(VLOOKUP(Table49[[#This Row],[ITEM CODE]],Table2[[#All],[Item Code]:[Unit Cost]],10,0),0)</f>
        <v>0</v>
      </c>
      <c r="O5293" s="134">
        <f>IFERROR(VLOOKUP(Table49[[#This Row],[ITEM CODE]],Table2[[#All],[Item Code]:[Unit Cost]],10,0),0)</f>
        <v>0</v>
      </c>
      <c r="P5293" s="56"/>
      <c r="Q5293" s="58"/>
      <c r="R5293" s="58">
        <f>Table49[[#This Row],[QUANTITY]]*Table49[[#This Row],[INV Prices]]</f>
        <v>0</v>
      </c>
      <c r="S5293" s="67"/>
      <c r="V5293" s="41"/>
      <c r="W5293" s="4" t="str">
        <f>IFERROR(VLOOKUP(Table49[[#This Row],[ITEM CODE]],Table2[[Item Code]:[Category ]],6,0),"")</f>
        <v/>
      </c>
      <c r="X5293" s="1" t="str">
        <f>IFERROR(VLOOKUP(Table49[[#This Row],[ITEM CODE]],Table2[[Item Code]:[Sub Category]],7,0),"")</f>
        <v/>
      </c>
      <c r="Y5293" s="68" t="str">
        <f>Table49[[#This Row],[PO Number]]&amp;COUNTIFS($E$5:E5293,E5293)</f>
        <v>0</v>
      </c>
    </row>
    <row r="5294" spans="1:25" ht="14.25" customHeight="1" x14ac:dyDescent="0.3">
      <c r="A5294" s="1" t="str">
        <f>IF(Table49[[#This Row],[ITEM NAME]]="","",ROW()-4)</f>
        <v/>
      </c>
      <c r="B5294" s="68"/>
      <c r="C5294" s="4" t="str">
        <f>IFERROR(VLOOKUP(B5294,Table14[],3,0),"")</f>
        <v/>
      </c>
      <c r="D5294" s="4" t="str">
        <f>IFERROR(VLOOKUP(B5294,Table14[],2,0),"")</f>
        <v/>
      </c>
      <c r="E5294" s="4"/>
      <c r="H5294" s="41" t="str">
        <f>IFERROR(VLOOKUP(Table49[[#This Row],[ITEM CODE]],Table2[[Item Code]:[Master Name]],2,0),"")</f>
        <v/>
      </c>
      <c r="I5294" s="41"/>
      <c r="J5294" s="65" t="str">
        <f>IFERROR(VLOOKUP(Table49[[#This Row],[ITEM CODE]],Table2[[Item Code]:[Master Name]],3,0),"")</f>
        <v/>
      </c>
      <c r="K5294" s="1" t="str">
        <f>IFERROR(VLOOKUP(Table49[[#This Row],[ITEM CODE]],Table2[[Item Code]:[Master Name]],9,0),"")</f>
        <v/>
      </c>
      <c r="L5294" s="1" t="str">
        <f>IFERROR(VLOOKUP(Table49[[#This Row],[ITEM CODE]],Table2[[Item Code]:[Master Name]],8,0),"")</f>
        <v/>
      </c>
      <c r="M5294" s="41"/>
      <c r="N5294" s="66">
        <f>IFERROR(VLOOKUP(Table49[[#This Row],[ITEM CODE]],Table2[[#All],[Item Code]:[Unit Cost]],10,0),0)</f>
        <v>0</v>
      </c>
      <c r="O5294" s="134">
        <f>IFERROR(VLOOKUP(Table49[[#This Row],[ITEM CODE]],Table2[[#All],[Item Code]:[Unit Cost]],10,0),0)</f>
        <v>0</v>
      </c>
      <c r="P5294" s="56"/>
      <c r="Q5294" s="58"/>
      <c r="R5294" s="58">
        <f>Table49[[#This Row],[QUANTITY]]*Table49[[#This Row],[INV Prices]]</f>
        <v>0</v>
      </c>
      <c r="S5294" s="67"/>
      <c r="V5294" s="41"/>
      <c r="W5294" s="4" t="str">
        <f>IFERROR(VLOOKUP(Table49[[#This Row],[ITEM CODE]],Table2[[Item Code]:[Category ]],6,0),"")</f>
        <v/>
      </c>
      <c r="X5294" s="1" t="str">
        <f>IFERROR(VLOOKUP(Table49[[#This Row],[ITEM CODE]],Table2[[Item Code]:[Sub Category]],7,0),"")</f>
        <v/>
      </c>
      <c r="Y5294" s="68" t="str">
        <f>Table49[[#This Row],[PO Number]]&amp;COUNTIFS($E$5:E5294,E5294)</f>
        <v>0</v>
      </c>
    </row>
    <row r="5295" spans="1:25" ht="14.25" customHeight="1" x14ac:dyDescent="0.3">
      <c r="A5295" s="1" t="str">
        <f>IF(Table49[[#This Row],[ITEM NAME]]="","",ROW()-4)</f>
        <v/>
      </c>
      <c r="B5295" s="68"/>
      <c r="C5295" s="4" t="str">
        <f>IFERROR(VLOOKUP(B5295,Table14[],3,0),"")</f>
        <v/>
      </c>
      <c r="D5295" s="4" t="str">
        <f>IFERROR(VLOOKUP(B5295,Table14[],2,0),"")</f>
        <v/>
      </c>
      <c r="E5295" s="4"/>
      <c r="H5295" s="41" t="str">
        <f>IFERROR(VLOOKUP(Table49[[#This Row],[ITEM CODE]],Table2[[Item Code]:[Master Name]],2,0),"")</f>
        <v/>
      </c>
      <c r="I5295" s="41"/>
      <c r="J5295" s="65" t="str">
        <f>IFERROR(VLOOKUP(Table49[[#This Row],[ITEM CODE]],Table2[[Item Code]:[Master Name]],3,0),"")</f>
        <v/>
      </c>
      <c r="K5295" s="1" t="str">
        <f>IFERROR(VLOOKUP(Table49[[#This Row],[ITEM CODE]],Table2[[Item Code]:[Master Name]],9,0),"")</f>
        <v/>
      </c>
      <c r="L5295" s="1" t="str">
        <f>IFERROR(VLOOKUP(Table49[[#This Row],[ITEM CODE]],Table2[[Item Code]:[Master Name]],8,0),"")</f>
        <v/>
      </c>
      <c r="M5295" s="41"/>
      <c r="N5295" s="66">
        <f>IFERROR(VLOOKUP(Table49[[#This Row],[ITEM CODE]],Table2[[#All],[Item Code]:[Unit Cost]],10,0),0)</f>
        <v>0</v>
      </c>
      <c r="O5295" s="134">
        <f>IFERROR(VLOOKUP(Table49[[#This Row],[ITEM CODE]],Table2[[#All],[Item Code]:[Unit Cost]],10,0),0)</f>
        <v>0</v>
      </c>
      <c r="P5295" s="56"/>
      <c r="Q5295" s="58"/>
      <c r="R5295" s="58">
        <f>Table49[[#This Row],[QUANTITY]]*Table49[[#This Row],[INV Prices]]</f>
        <v>0</v>
      </c>
      <c r="S5295" s="67"/>
      <c r="V5295" s="41"/>
      <c r="W5295" s="4" t="str">
        <f>IFERROR(VLOOKUP(Table49[[#This Row],[ITEM CODE]],Table2[[Item Code]:[Category ]],6,0),"")</f>
        <v/>
      </c>
      <c r="X5295" s="1" t="str">
        <f>IFERROR(VLOOKUP(Table49[[#This Row],[ITEM CODE]],Table2[[Item Code]:[Sub Category]],7,0),"")</f>
        <v/>
      </c>
      <c r="Y5295" s="68" t="str">
        <f>Table49[[#This Row],[PO Number]]&amp;COUNTIFS($E$5:E5295,E5295)</f>
        <v>0</v>
      </c>
    </row>
    <row r="5296" spans="1:25" ht="14.25" customHeight="1" x14ac:dyDescent="0.3">
      <c r="A5296" s="1" t="str">
        <f>IF(Table49[[#This Row],[ITEM NAME]]="","",ROW()-4)</f>
        <v/>
      </c>
      <c r="B5296" s="68"/>
      <c r="C5296" s="4" t="str">
        <f>IFERROR(VLOOKUP(B5296,Table14[],3,0),"")</f>
        <v/>
      </c>
      <c r="D5296" s="4" t="str">
        <f>IFERROR(VLOOKUP(B5296,Table14[],2,0),"")</f>
        <v/>
      </c>
      <c r="E5296" s="4"/>
      <c r="H5296" s="41" t="str">
        <f>IFERROR(VLOOKUP(Table49[[#This Row],[ITEM CODE]],Table2[[Item Code]:[Master Name]],2,0),"")</f>
        <v/>
      </c>
      <c r="I5296" s="41"/>
      <c r="J5296" s="65" t="str">
        <f>IFERROR(VLOOKUP(Table49[[#This Row],[ITEM CODE]],Table2[[Item Code]:[Master Name]],3,0),"")</f>
        <v/>
      </c>
      <c r="K5296" s="1" t="str">
        <f>IFERROR(VLOOKUP(Table49[[#This Row],[ITEM CODE]],Table2[[Item Code]:[Master Name]],9,0),"")</f>
        <v/>
      </c>
      <c r="L5296" s="1" t="str">
        <f>IFERROR(VLOOKUP(Table49[[#This Row],[ITEM CODE]],Table2[[Item Code]:[Master Name]],8,0),"")</f>
        <v/>
      </c>
      <c r="M5296" s="41"/>
      <c r="N5296" s="66">
        <f>IFERROR(VLOOKUP(Table49[[#This Row],[ITEM CODE]],Table2[[#All],[Item Code]:[Unit Cost]],10,0),0)</f>
        <v>0</v>
      </c>
      <c r="O5296" s="134">
        <f>IFERROR(VLOOKUP(Table49[[#This Row],[ITEM CODE]],Table2[[#All],[Item Code]:[Unit Cost]],10,0),0)</f>
        <v>0</v>
      </c>
      <c r="P5296" s="56"/>
      <c r="Q5296" s="58"/>
      <c r="R5296" s="58">
        <f>Table49[[#This Row],[QUANTITY]]*Table49[[#This Row],[INV Prices]]</f>
        <v>0</v>
      </c>
      <c r="S5296" s="67"/>
      <c r="V5296" s="41"/>
      <c r="W5296" s="4" t="str">
        <f>IFERROR(VLOOKUP(Table49[[#This Row],[ITEM CODE]],Table2[[Item Code]:[Category ]],6,0),"")</f>
        <v/>
      </c>
      <c r="X5296" s="1" t="str">
        <f>IFERROR(VLOOKUP(Table49[[#This Row],[ITEM CODE]],Table2[[Item Code]:[Sub Category]],7,0),"")</f>
        <v/>
      </c>
      <c r="Y5296" s="68" t="str">
        <f>Table49[[#This Row],[PO Number]]&amp;COUNTIFS($E$5:E5296,E5296)</f>
        <v>0</v>
      </c>
    </row>
    <row r="5297" spans="1:25" ht="14.25" customHeight="1" x14ac:dyDescent="0.3">
      <c r="A5297" s="1" t="str">
        <f>IF(Table49[[#This Row],[ITEM NAME]]="","",ROW()-4)</f>
        <v/>
      </c>
      <c r="B5297" s="68"/>
      <c r="C5297" s="4" t="str">
        <f>IFERROR(VLOOKUP(B5297,Table14[],3,0),"")</f>
        <v/>
      </c>
      <c r="D5297" s="4" t="str">
        <f>IFERROR(VLOOKUP(B5297,Table14[],2,0),"")</f>
        <v/>
      </c>
      <c r="E5297" s="4"/>
      <c r="H5297" s="41" t="str">
        <f>IFERROR(VLOOKUP(Table49[[#This Row],[ITEM CODE]],Table2[[Item Code]:[Master Name]],2,0),"")</f>
        <v/>
      </c>
      <c r="I5297" s="41"/>
      <c r="J5297" s="65" t="str">
        <f>IFERROR(VLOOKUP(Table49[[#This Row],[ITEM CODE]],Table2[[Item Code]:[Master Name]],3,0),"")</f>
        <v/>
      </c>
      <c r="K5297" s="1" t="str">
        <f>IFERROR(VLOOKUP(Table49[[#This Row],[ITEM CODE]],Table2[[Item Code]:[Master Name]],9,0),"")</f>
        <v/>
      </c>
      <c r="L5297" s="1" t="str">
        <f>IFERROR(VLOOKUP(Table49[[#This Row],[ITEM CODE]],Table2[[Item Code]:[Master Name]],8,0),"")</f>
        <v/>
      </c>
      <c r="M5297" s="41"/>
      <c r="N5297" s="66">
        <f>IFERROR(VLOOKUP(Table49[[#This Row],[ITEM CODE]],Table2[[#All],[Item Code]:[Unit Cost]],10,0),0)</f>
        <v>0</v>
      </c>
      <c r="O5297" s="134">
        <f>IFERROR(VLOOKUP(Table49[[#This Row],[ITEM CODE]],Table2[[#All],[Item Code]:[Unit Cost]],10,0),0)</f>
        <v>0</v>
      </c>
      <c r="P5297" s="56"/>
      <c r="Q5297" s="58"/>
      <c r="R5297" s="58">
        <f>Table49[[#This Row],[QUANTITY]]*Table49[[#This Row],[INV Prices]]</f>
        <v>0</v>
      </c>
      <c r="S5297" s="67"/>
      <c r="V5297" s="41"/>
      <c r="W5297" s="4" t="str">
        <f>IFERROR(VLOOKUP(Table49[[#This Row],[ITEM CODE]],Table2[[Item Code]:[Category ]],6,0),"")</f>
        <v/>
      </c>
      <c r="X5297" s="1" t="str">
        <f>IFERROR(VLOOKUP(Table49[[#This Row],[ITEM CODE]],Table2[[Item Code]:[Sub Category]],7,0),"")</f>
        <v/>
      </c>
      <c r="Y5297" s="68" t="str">
        <f>Table49[[#This Row],[PO Number]]&amp;COUNTIFS($E$5:E5297,E5297)</f>
        <v>0</v>
      </c>
    </row>
    <row r="5298" spans="1:25" ht="14.25" customHeight="1" x14ac:dyDescent="0.3">
      <c r="A5298" s="1" t="str">
        <f>IF(Table49[[#This Row],[ITEM NAME]]="","",ROW()-4)</f>
        <v/>
      </c>
      <c r="B5298" s="68"/>
      <c r="C5298" s="4" t="str">
        <f>IFERROR(VLOOKUP(B5298,Table14[],3,0),"")</f>
        <v/>
      </c>
      <c r="D5298" s="4" t="str">
        <f>IFERROR(VLOOKUP(B5298,Table14[],2,0),"")</f>
        <v/>
      </c>
      <c r="E5298" s="4"/>
      <c r="H5298" s="41" t="str">
        <f>IFERROR(VLOOKUP(Table49[[#This Row],[ITEM CODE]],Table2[[Item Code]:[Master Name]],2,0),"")</f>
        <v/>
      </c>
      <c r="I5298" s="41"/>
      <c r="J5298" s="65" t="str">
        <f>IFERROR(VLOOKUP(Table49[[#This Row],[ITEM CODE]],Table2[[Item Code]:[Master Name]],3,0),"")</f>
        <v/>
      </c>
      <c r="K5298" s="1" t="str">
        <f>IFERROR(VLOOKUP(Table49[[#This Row],[ITEM CODE]],Table2[[Item Code]:[Master Name]],9,0),"")</f>
        <v/>
      </c>
      <c r="L5298" s="1" t="str">
        <f>IFERROR(VLOOKUP(Table49[[#This Row],[ITEM CODE]],Table2[[Item Code]:[Master Name]],8,0),"")</f>
        <v/>
      </c>
      <c r="M5298" s="41"/>
      <c r="N5298" s="66">
        <f>IFERROR(VLOOKUP(Table49[[#This Row],[ITEM CODE]],Table2[[#All],[Item Code]:[Unit Cost]],10,0),0)</f>
        <v>0</v>
      </c>
      <c r="O5298" s="134">
        <f>IFERROR(VLOOKUP(Table49[[#This Row],[ITEM CODE]],Table2[[#All],[Item Code]:[Unit Cost]],10,0),0)</f>
        <v>0</v>
      </c>
      <c r="P5298" s="56"/>
      <c r="Q5298" s="58"/>
      <c r="R5298" s="58">
        <f>Table49[[#This Row],[QUANTITY]]*Table49[[#This Row],[INV Prices]]</f>
        <v>0</v>
      </c>
      <c r="S5298" s="67"/>
      <c r="V5298" s="41"/>
      <c r="W5298" s="4" t="str">
        <f>IFERROR(VLOOKUP(Table49[[#This Row],[ITEM CODE]],Table2[[Item Code]:[Category ]],6,0),"")</f>
        <v/>
      </c>
      <c r="X5298" s="1" t="str">
        <f>IFERROR(VLOOKUP(Table49[[#This Row],[ITEM CODE]],Table2[[Item Code]:[Sub Category]],7,0),"")</f>
        <v/>
      </c>
      <c r="Y5298" s="68" t="str">
        <f>Table49[[#This Row],[PO Number]]&amp;COUNTIFS($E$5:E5298,E5298)</f>
        <v>0</v>
      </c>
    </row>
    <row r="5299" spans="1:25" ht="14.25" customHeight="1" x14ac:dyDescent="0.3">
      <c r="A5299" s="1" t="str">
        <f>IF(Table49[[#This Row],[ITEM NAME]]="","",ROW()-4)</f>
        <v/>
      </c>
      <c r="B5299" s="68"/>
      <c r="C5299" s="4" t="str">
        <f>IFERROR(VLOOKUP(B5299,Table14[],3,0),"")</f>
        <v/>
      </c>
      <c r="D5299" s="4" t="str">
        <f>IFERROR(VLOOKUP(B5299,Table14[],2,0),"")</f>
        <v/>
      </c>
      <c r="E5299" s="4"/>
      <c r="H5299" s="41" t="str">
        <f>IFERROR(VLOOKUP(Table49[[#This Row],[ITEM CODE]],Table2[[Item Code]:[Master Name]],2,0),"")</f>
        <v/>
      </c>
      <c r="I5299" s="41"/>
      <c r="J5299" s="65" t="str">
        <f>IFERROR(VLOOKUP(Table49[[#This Row],[ITEM CODE]],Table2[[Item Code]:[Master Name]],3,0),"")</f>
        <v/>
      </c>
      <c r="K5299" s="1" t="str">
        <f>IFERROR(VLOOKUP(Table49[[#This Row],[ITEM CODE]],Table2[[Item Code]:[Master Name]],9,0),"")</f>
        <v/>
      </c>
      <c r="L5299" s="1" t="str">
        <f>IFERROR(VLOOKUP(Table49[[#This Row],[ITEM CODE]],Table2[[Item Code]:[Master Name]],8,0),"")</f>
        <v/>
      </c>
      <c r="M5299" s="41"/>
      <c r="N5299" s="66">
        <f>IFERROR(VLOOKUP(Table49[[#This Row],[ITEM CODE]],Table2[[#All],[Item Code]:[Unit Cost]],10,0),0)</f>
        <v>0</v>
      </c>
      <c r="O5299" s="134">
        <f>IFERROR(VLOOKUP(Table49[[#This Row],[ITEM CODE]],Table2[[#All],[Item Code]:[Unit Cost]],10,0),0)</f>
        <v>0</v>
      </c>
      <c r="P5299" s="56"/>
      <c r="Q5299" s="58"/>
      <c r="R5299" s="58">
        <f>Table49[[#This Row],[QUANTITY]]*Table49[[#This Row],[INV Prices]]</f>
        <v>0</v>
      </c>
      <c r="S5299" s="67"/>
      <c r="V5299" s="41"/>
      <c r="W5299" s="4" t="str">
        <f>IFERROR(VLOOKUP(Table49[[#This Row],[ITEM CODE]],Table2[[Item Code]:[Category ]],6,0),"")</f>
        <v/>
      </c>
      <c r="X5299" s="1" t="str">
        <f>IFERROR(VLOOKUP(Table49[[#This Row],[ITEM CODE]],Table2[[Item Code]:[Sub Category]],7,0),"")</f>
        <v/>
      </c>
      <c r="Y5299" s="68" t="str">
        <f>Table49[[#This Row],[PO Number]]&amp;COUNTIFS($E$5:E5299,E5299)</f>
        <v>0</v>
      </c>
    </row>
    <row r="5300" spans="1:25" ht="14.25" customHeight="1" x14ac:dyDescent="0.3">
      <c r="A5300" s="1" t="str">
        <f>IF(Table49[[#This Row],[ITEM NAME]]="","",ROW()-4)</f>
        <v/>
      </c>
      <c r="B5300" s="68"/>
      <c r="C5300" s="4" t="str">
        <f>IFERROR(VLOOKUP(B5300,Table14[],3,0),"")</f>
        <v/>
      </c>
      <c r="D5300" s="4" t="str">
        <f>IFERROR(VLOOKUP(B5300,Table14[],2,0),"")</f>
        <v/>
      </c>
      <c r="E5300" s="4"/>
      <c r="H5300" s="41" t="str">
        <f>IFERROR(VLOOKUP(Table49[[#This Row],[ITEM CODE]],Table2[[Item Code]:[Master Name]],2,0),"")</f>
        <v/>
      </c>
      <c r="I5300" s="41"/>
      <c r="J5300" s="65" t="str">
        <f>IFERROR(VLOOKUP(Table49[[#This Row],[ITEM CODE]],Table2[[Item Code]:[Master Name]],3,0),"")</f>
        <v/>
      </c>
      <c r="K5300" s="1" t="str">
        <f>IFERROR(VLOOKUP(Table49[[#This Row],[ITEM CODE]],Table2[[Item Code]:[Master Name]],9,0),"")</f>
        <v/>
      </c>
      <c r="L5300" s="1" t="str">
        <f>IFERROR(VLOOKUP(Table49[[#This Row],[ITEM CODE]],Table2[[Item Code]:[Master Name]],8,0),"")</f>
        <v/>
      </c>
      <c r="M5300" s="41"/>
      <c r="N5300" s="66">
        <f>IFERROR(VLOOKUP(Table49[[#This Row],[ITEM CODE]],Table2[[#All],[Item Code]:[Unit Cost]],10,0),0)</f>
        <v>0</v>
      </c>
      <c r="O5300" s="134">
        <f>IFERROR(VLOOKUP(Table49[[#This Row],[ITEM CODE]],Table2[[#All],[Item Code]:[Unit Cost]],10,0),0)</f>
        <v>0</v>
      </c>
      <c r="P5300" s="56"/>
      <c r="Q5300" s="58"/>
      <c r="R5300" s="58">
        <f>Table49[[#This Row],[QUANTITY]]*Table49[[#This Row],[INV Prices]]</f>
        <v>0</v>
      </c>
      <c r="S5300" s="67"/>
      <c r="V5300" s="41"/>
      <c r="W5300" s="4" t="str">
        <f>IFERROR(VLOOKUP(Table49[[#This Row],[ITEM CODE]],Table2[[Item Code]:[Category ]],6,0),"")</f>
        <v/>
      </c>
      <c r="X5300" s="1" t="str">
        <f>IFERROR(VLOOKUP(Table49[[#This Row],[ITEM CODE]],Table2[[Item Code]:[Sub Category]],7,0),"")</f>
        <v/>
      </c>
      <c r="Y5300" s="68" t="str">
        <f>Table49[[#This Row],[PO Number]]&amp;COUNTIFS($E$5:E5300,E5300)</f>
        <v>0</v>
      </c>
    </row>
    <row r="5301" spans="1:25" ht="14.25" customHeight="1" x14ac:dyDescent="0.3">
      <c r="A5301" s="1" t="str">
        <f>IF(Table49[[#This Row],[ITEM NAME]]="","",ROW()-4)</f>
        <v/>
      </c>
      <c r="B5301" s="68"/>
      <c r="C5301" s="4" t="str">
        <f>IFERROR(VLOOKUP(B5301,Table14[],3,0),"")</f>
        <v/>
      </c>
      <c r="D5301" s="4" t="str">
        <f>IFERROR(VLOOKUP(B5301,Table14[],2,0),"")</f>
        <v/>
      </c>
      <c r="E5301" s="4"/>
      <c r="H5301" s="41" t="str">
        <f>IFERROR(VLOOKUP(Table49[[#This Row],[ITEM CODE]],Table2[[Item Code]:[Master Name]],2,0),"")</f>
        <v/>
      </c>
      <c r="I5301" s="41"/>
      <c r="J5301" s="65" t="str">
        <f>IFERROR(VLOOKUP(Table49[[#This Row],[ITEM CODE]],Table2[[Item Code]:[Master Name]],3,0),"")</f>
        <v/>
      </c>
      <c r="K5301" s="1" t="str">
        <f>IFERROR(VLOOKUP(Table49[[#This Row],[ITEM CODE]],Table2[[Item Code]:[Master Name]],9,0),"")</f>
        <v/>
      </c>
      <c r="L5301" s="1" t="str">
        <f>IFERROR(VLOOKUP(Table49[[#This Row],[ITEM CODE]],Table2[[Item Code]:[Master Name]],8,0),"")</f>
        <v/>
      </c>
      <c r="M5301" s="41"/>
      <c r="N5301" s="66">
        <f>IFERROR(VLOOKUP(Table49[[#This Row],[ITEM CODE]],Table2[[#All],[Item Code]:[Unit Cost]],10,0),0)</f>
        <v>0</v>
      </c>
      <c r="O5301" s="134">
        <f>IFERROR(VLOOKUP(Table49[[#This Row],[ITEM CODE]],Table2[[#All],[Item Code]:[Unit Cost]],10,0),0)</f>
        <v>0</v>
      </c>
      <c r="P5301" s="56"/>
      <c r="Q5301" s="58"/>
      <c r="R5301" s="58">
        <f>Table49[[#This Row],[QUANTITY]]*Table49[[#This Row],[INV Prices]]</f>
        <v>0</v>
      </c>
      <c r="S5301" s="67"/>
      <c r="V5301" s="41"/>
      <c r="W5301" s="4" t="str">
        <f>IFERROR(VLOOKUP(Table49[[#This Row],[ITEM CODE]],Table2[[Item Code]:[Category ]],6,0),"")</f>
        <v/>
      </c>
      <c r="X5301" s="1" t="str">
        <f>IFERROR(VLOOKUP(Table49[[#This Row],[ITEM CODE]],Table2[[Item Code]:[Sub Category]],7,0),"")</f>
        <v/>
      </c>
      <c r="Y5301" s="68" t="str">
        <f>Table49[[#This Row],[PO Number]]&amp;COUNTIFS($E$5:E5301,E5301)</f>
        <v>0</v>
      </c>
    </row>
    <row r="5302" spans="1:25" ht="14.25" customHeight="1" x14ac:dyDescent="0.3">
      <c r="A5302" s="1" t="str">
        <f>IF(Table49[[#This Row],[ITEM NAME]]="","",ROW()-4)</f>
        <v/>
      </c>
      <c r="B5302" s="68"/>
      <c r="C5302" s="4" t="str">
        <f>IFERROR(VLOOKUP(B5302,Table14[],3,0),"")</f>
        <v/>
      </c>
      <c r="D5302" s="4" t="str">
        <f>IFERROR(VLOOKUP(B5302,Table14[],2,0),"")</f>
        <v/>
      </c>
      <c r="E5302" s="4"/>
      <c r="H5302" s="41" t="str">
        <f>IFERROR(VLOOKUP(Table49[[#This Row],[ITEM CODE]],Table2[[Item Code]:[Master Name]],2,0),"")</f>
        <v/>
      </c>
      <c r="I5302" s="41"/>
      <c r="J5302" s="65" t="str">
        <f>IFERROR(VLOOKUP(Table49[[#This Row],[ITEM CODE]],Table2[[Item Code]:[Master Name]],3,0),"")</f>
        <v/>
      </c>
      <c r="K5302" s="1" t="str">
        <f>IFERROR(VLOOKUP(Table49[[#This Row],[ITEM CODE]],Table2[[Item Code]:[Master Name]],9,0),"")</f>
        <v/>
      </c>
      <c r="L5302" s="1" t="str">
        <f>IFERROR(VLOOKUP(Table49[[#This Row],[ITEM CODE]],Table2[[Item Code]:[Master Name]],8,0),"")</f>
        <v/>
      </c>
      <c r="M5302" s="41"/>
      <c r="N5302" s="66">
        <f>IFERROR(VLOOKUP(Table49[[#This Row],[ITEM CODE]],Table2[[#All],[Item Code]:[Unit Cost]],10,0),0)</f>
        <v>0</v>
      </c>
      <c r="O5302" s="134">
        <f>IFERROR(VLOOKUP(Table49[[#This Row],[ITEM CODE]],Table2[[#All],[Item Code]:[Unit Cost]],10,0),0)</f>
        <v>0</v>
      </c>
      <c r="P5302" s="56"/>
      <c r="Q5302" s="58"/>
      <c r="R5302" s="58">
        <f>Table49[[#This Row],[QUANTITY]]*Table49[[#This Row],[INV Prices]]</f>
        <v>0</v>
      </c>
      <c r="S5302" s="67"/>
      <c r="V5302" s="41"/>
      <c r="W5302" s="4" t="str">
        <f>IFERROR(VLOOKUP(Table49[[#This Row],[ITEM CODE]],Table2[[Item Code]:[Category ]],6,0),"")</f>
        <v/>
      </c>
      <c r="X5302" s="1" t="str">
        <f>IFERROR(VLOOKUP(Table49[[#This Row],[ITEM CODE]],Table2[[Item Code]:[Sub Category]],7,0),"")</f>
        <v/>
      </c>
      <c r="Y5302" s="68" t="str">
        <f>Table49[[#This Row],[PO Number]]&amp;COUNTIFS($E$5:E5302,E5302)</f>
        <v>0</v>
      </c>
    </row>
    <row r="5303" spans="1:25" ht="14.25" customHeight="1" x14ac:dyDescent="0.3">
      <c r="A5303" s="1" t="str">
        <f>IF(Table49[[#This Row],[ITEM NAME]]="","",ROW()-4)</f>
        <v/>
      </c>
      <c r="B5303" s="68"/>
      <c r="C5303" s="4" t="str">
        <f>IFERROR(VLOOKUP(B5303,Table14[],3,0),"")</f>
        <v/>
      </c>
      <c r="D5303" s="4" t="str">
        <f>IFERROR(VLOOKUP(B5303,Table14[],2,0),"")</f>
        <v/>
      </c>
      <c r="E5303" s="4"/>
      <c r="H5303" s="41" t="str">
        <f>IFERROR(VLOOKUP(Table49[[#This Row],[ITEM CODE]],Table2[[Item Code]:[Master Name]],2,0),"")</f>
        <v/>
      </c>
      <c r="I5303" s="41"/>
      <c r="J5303" s="65" t="str">
        <f>IFERROR(VLOOKUP(Table49[[#This Row],[ITEM CODE]],Table2[[Item Code]:[Master Name]],3,0),"")</f>
        <v/>
      </c>
      <c r="K5303" s="1" t="str">
        <f>IFERROR(VLOOKUP(Table49[[#This Row],[ITEM CODE]],Table2[[Item Code]:[Master Name]],9,0),"")</f>
        <v/>
      </c>
      <c r="L5303" s="1" t="str">
        <f>IFERROR(VLOOKUP(Table49[[#This Row],[ITEM CODE]],Table2[[Item Code]:[Master Name]],8,0),"")</f>
        <v/>
      </c>
      <c r="M5303" s="41"/>
      <c r="N5303" s="66">
        <f>IFERROR(VLOOKUP(Table49[[#This Row],[ITEM CODE]],Table2[[#All],[Item Code]:[Unit Cost]],10,0),0)</f>
        <v>0</v>
      </c>
      <c r="O5303" s="134">
        <f>IFERROR(VLOOKUP(Table49[[#This Row],[ITEM CODE]],Table2[[#All],[Item Code]:[Unit Cost]],10,0),0)</f>
        <v>0</v>
      </c>
      <c r="P5303" s="56"/>
      <c r="Q5303" s="58"/>
      <c r="R5303" s="58">
        <f>Table49[[#This Row],[QUANTITY]]*Table49[[#This Row],[INV Prices]]</f>
        <v>0</v>
      </c>
      <c r="S5303" s="67"/>
      <c r="V5303" s="41"/>
      <c r="W5303" s="4" t="str">
        <f>IFERROR(VLOOKUP(Table49[[#This Row],[ITEM CODE]],Table2[[Item Code]:[Category ]],6,0),"")</f>
        <v/>
      </c>
      <c r="X5303" s="1" t="str">
        <f>IFERROR(VLOOKUP(Table49[[#This Row],[ITEM CODE]],Table2[[Item Code]:[Sub Category]],7,0),"")</f>
        <v/>
      </c>
      <c r="Y5303" s="68" t="str">
        <f>Table49[[#This Row],[PO Number]]&amp;COUNTIFS($E$5:E5303,E5303)</f>
        <v>0</v>
      </c>
    </row>
    <row r="5304" spans="1:25" ht="14.25" customHeight="1" x14ac:dyDescent="0.3">
      <c r="A5304" s="1" t="str">
        <f>IF(Table49[[#This Row],[ITEM NAME]]="","",ROW()-4)</f>
        <v/>
      </c>
      <c r="B5304" s="68"/>
      <c r="C5304" s="4" t="str">
        <f>IFERROR(VLOOKUP(B5304,Table14[],3,0),"")</f>
        <v/>
      </c>
      <c r="D5304" s="4" t="str">
        <f>IFERROR(VLOOKUP(B5304,Table14[],2,0),"")</f>
        <v/>
      </c>
      <c r="E5304" s="4"/>
      <c r="H5304" s="41" t="str">
        <f>IFERROR(VLOOKUP(Table49[[#This Row],[ITEM CODE]],Table2[[Item Code]:[Master Name]],2,0),"")</f>
        <v/>
      </c>
      <c r="I5304" s="41"/>
      <c r="J5304" s="65" t="str">
        <f>IFERROR(VLOOKUP(Table49[[#This Row],[ITEM CODE]],Table2[[Item Code]:[Master Name]],3,0),"")</f>
        <v/>
      </c>
      <c r="K5304" s="1" t="str">
        <f>IFERROR(VLOOKUP(Table49[[#This Row],[ITEM CODE]],Table2[[Item Code]:[Master Name]],9,0),"")</f>
        <v/>
      </c>
      <c r="L5304" s="1" t="str">
        <f>IFERROR(VLOOKUP(Table49[[#This Row],[ITEM CODE]],Table2[[Item Code]:[Master Name]],8,0),"")</f>
        <v/>
      </c>
      <c r="M5304" s="41"/>
      <c r="N5304" s="66">
        <f>IFERROR(VLOOKUP(Table49[[#This Row],[ITEM CODE]],Table2[[#All],[Item Code]:[Unit Cost]],10,0),0)</f>
        <v>0</v>
      </c>
      <c r="O5304" s="134">
        <f>IFERROR(VLOOKUP(Table49[[#This Row],[ITEM CODE]],Table2[[#All],[Item Code]:[Unit Cost]],10,0),0)</f>
        <v>0</v>
      </c>
      <c r="P5304" s="56"/>
      <c r="Q5304" s="58"/>
      <c r="R5304" s="58">
        <f>Table49[[#This Row],[QUANTITY]]*Table49[[#This Row],[INV Prices]]</f>
        <v>0</v>
      </c>
      <c r="S5304" s="67"/>
      <c r="V5304" s="41"/>
      <c r="W5304" s="4" t="str">
        <f>IFERROR(VLOOKUP(Table49[[#This Row],[ITEM CODE]],Table2[[Item Code]:[Category ]],6,0),"")</f>
        <v/>
      </c>
      <c r="X5304" s="1" t="str">
        <f>IFERROR(VLOOKUP(Table49[[#This Row],[ITEM CODE]],Table2[[Item Code]:[Sub Category]],7,0),"")</f>
        <v/>
      </c>
      <c r="Y5304" s="68" t="str">
        <f>Table49[[#This Row],[PO Number]]&amp;COUNTIFS($E$5:E5304,E5304)</f>
        <v>0</v>
      </c>
    </row>
    <row r="5305" spans="1:25" ht="14.25" customHeight="1" x14ac:dyDescent="0.3">
      <c r="A5305" s="1" t="str">
        <f>IF(Table49[[#This Row],[ITEM NAME]]="","",ROW()-4)</f>
        <v/>
      </c>
      <c r="B5305" s="68"/>
      <c r="C5305" s="4" t="str">
        <f>IFERROR(VLOOKUP(B5305,Table14[],3,0),"")</f>
        <v/>
      </c>
      <c r="D5305" s="4" t="str">
        <f>IFERROR(VLOOKUP(B5305,Table14[],2,0),"")</f>
        <v/>
      </c>
      <c r="E5305" s="4"/>
      <c r="H5305" s="41" t="str">
        <f>IFERROR(VLOOKUP(Table49[[#This Row],[ITEM CODE]],Table2[[Item Code]:[Master Name]],2,0),"")</f>
        <v/>
      </c>
      <c r="I5305" s="41"/>
      <c r="J5305" s="65" t="str">
        <f>IFERROR(VLOOKUP(Table49[[#This Row],[ITEM CODE]],Table2[[Item Code]:[Master Name]],3,0),"")</f>
        <v/>
      </c>
      <c r="K5305" s="1" t="str">
        <f>IFERROR(VLOOKUP(Table49[[#This Row],[ITEM CODE]],Table2[[Item Code]:[Master Name]],9,0),"")</f>
        <v/>
      </c>
      <c r="L5305" s="1" t="str">
        <f>IFERROR(VLOOKUP(Table49[[#This Row],[ITEM CODE]],Table2[[Item Code]:[Master Name]],8,0),"")</f>
        <v/>
      </c>
      <c r="M5305" s="41"/>
      <c r="N5305" s="66">
        <f>IFERROR(VLOOKUP(Table49[[#This Row],[ITEM CODE]],Table2[[#All],[Item Code]:[Unit Cost]],10,0),0)</f>
        <v>0</v>
      </c>
      <c r="O5305" s="134">
        <f>IFERROR(VLOOKUP(Table49[[#This Row],[ITEM CODE]],Table2[[#All],[Item Code]:[Unit Cost]],10,0),0)</f>
        <v>0</v>
      </c>
      <c r="P5305" s="56"/>
      <c r="Q5305" s="58"/>
      <c r="R5305" s="58">
        <f>Table49[[#This Row],[QUANTITY]]*Table49[[#This Row],[INV Prices]]</f>
        <v>0</v>
      </c>
      <c r="S5305" s="67"/>
      <c r="V5305" s="41"/>
      <c r="W5305" s="4" t="str">
        <f>IFERROR(VLOOKUP(Table49[[#This Row],[ITEM CODE]],Table2[[Item Code]:[Category ]],6,0),"")</f>
        <v/>
      </c>
      <c r="X5305" s="1" t="str">
        <f>IFERROR(VLOOKUP(Table49[[#This Row],[ITEM CODE]],Table2[[Item Code]:[Sub Category]],7,0),"")</f>
        <v/>
      </c>
      <c r="Y5305" s="68" t="str">
        <f>Table49[[#This Row],[PO Number]]&amp;COUNTIFS($E$5:E5305,E5305)</f>
        <v>0</v>
      </c>
    </row>
    <row r="5306" spans="1:25" ht="14.25" customHeight="1" x14ac:dyDescent="0.3">
      <c r="A5306" s="1" t="str">
        <f>IF(Table49[[#This Row],[ITEM NAME]]="","",ROW()-4)</f>
        <v/>
      </c>
      <c r="B5306" s="68"/>
      <c r="C5306" s="4" t="str">
        <f>IFERROR(VLOOKUP(B5306,Table14[],3,0),"")</f>
        <v/>
      </c>
      <c r="D5306" s="4" t="str">
        <f>IFERROR(VLOOKUP(B5306,Table14[],2,0),"")</f>
        <v/>
      </c>
      <c r="E5306" s="4"/>
      <c r="H5306" s="41" t="str">
        <f>IFERROR(VLOOKUP(Table49[[#This Row],[ITEM CODE]],Table2[[Item Code]:[Master Name]],2,0),"")</f>
        <v/>
      </c>
      <c r="I5306" s="41"/>
      <c r="J5306" s="65" t="str">
        <f>IFERROR(VLOOKUP(Table49[[#This Row],[ITEM CODE]],Table2[[Item Code]:[Master Name]],3,0),"")</f>
        <v/>
      </c>
      <c r="K5306" s="1" t="str">
        <f>IFERROR(VLOOKUP(Table49[[#This Row],[ITEM CODE]],Table2[[Item Code]:[Master Name]],9,0),"")</f>
        <v/>
      </c>
      <c r="L5306" s="1" t="str">
        <f>IFERROR(VLOOKUP(Table49[[#This Row],[ITEM CODE]],Table2[[Item Code]:[Master Name]],8,0),"")</f>
        <v/>
      </c>
      <c r="M5306" s="41"/>
      <c r="N5306" s="66">
        <f>IFERROR(VLOOKUP(Table49[[#This Row],[ITEM CODE]],Table2[[#All],[Item Code]:[Unit Cost]],10,0),0)</f>
        <v>0</v>
      </c>
      <c r="O5306" s="134">
        <f>IFERROR(VLOOKUP(Table49[[#This Row],[ITEM CODE]],Table2[[#All],[Item Code]:[Unit Cost]],10,0),0)</f>
        <v>0</v>
      </c>
      <c r="P5306" s="56"/>
      <c r="Q5306" s="58"/>
      <c r="R5306" s="58">
        <f>Table49[[#This Row],[QUANTITY]]*Table49[[#This Row],[INV Prices]]</f>
        <v>0</v>
      </c>
      <c r="S5306" s="67"/>
      <c r="V5306" s="41"/>
      <c r="W5306" s="4" t="str">
        <f>IFERROR(VLOOKUP(Table49[[#This Row],[ITEM CODE]],Table2[[Item Code]:[Category ]],6,0),"")</f>
        <v/>
      </c>
      <c r="X5306" s="1" t="str">
        <f>IFERROR(VLOOKUP(Table49[[#This Row],[ITEM CODE]],Table2[[Item Code]:[Sub Category]],7,0),"")</f>
        <v/>
      </c>
      <c r="Y5306" s="68" t="str">
        <f>Table49[[#This Row],[PO Number]]&amp;COUNTIFS($E$5:E5306,E5306)</f>
        <v>0</v>
      </c>
    </row>
    <row r="5307" spans="1:25" ht="14.25" customHeight="1" x14ac:dyDescent="0.3">
      <c r="A5307" s="1" t="str">
        <f>IF(Table49[[#This Row],[ITEM NAME]]="","",ROW()-4)</f>
        <v/>
      </c>
      <c r="B5307" s="68"/>
      <c r="C5307" s="4" t="str">
        <f>IFERROR(VLOOKUP(B5307,Table14[],3,0),"")</f>
        <v/>
      </c>
      <c r="D5307" s="4" t="str">
        <f>IFERROR(VLOOKUP(B5307,Table14[],2,0),"")</f>
        <v/>
      </c>
      <c r="E5307" s="4"/>
      <c r="H5307" s="41" t="str">
        <f>IFERROR(VLOOKUP(Table49[[#This Row],[ITEM CODE]],Table2[[Item Code]:[Master Name]],2,0),"")</f>
        <v/>
      </c>
      <c r="I5307" s="41"/>
      <c r="J5307" s="65" t="str">
        <f>IFERROR(VLOOKUP(Table49[[#This Row],[ITEM CODE]],Table2[[Item Code]:[Master Name]],3,0),"")</f>
        <v/>
      </c>
      <c r="K5307" s="1" t="str">
        <f>IFERROR(VLOOKUP(Table49[[#This Row],[ITEM CODE]],Table2[[Item Code]:[Master Name]],9,0),"")</f>
        <v/>
      </c>
      <c r="L5307" s="1" t="str">
        <f>IFERROR(VLOOKUP(Table49[[#This Row],[ITEM CODE]],Table2[[Item Code]:[Master Name]],8,0),"")</f>
        <v/>
      </c>
      <c r="M5307" s="41"/>
      <c r="N5307" s="66">
        <f>IFERROR(VLOOKUP(Table49[[#This Row],[ITEM CODE]],Table2[[#All],[Item Code]:[Unit Cost]],10,0),0)</f>
        <v>0</v>
      </c>
      <c r="O5307" s="134">
        <f>IFERROR(VLOOKUP(Table49[[#This Row],[ITEM CODE]],Table2[[#All],[Item Code]:[Unit Cost]],10,0),0)</f>
        <v>0</v>
      </c>
      <c r="P5307" s="56"/>
      <c r="Q5307" s="58"/>
      <c r="R5307" s="58">
        <f>Table49[[#This Row],[QUANTITY]]*Table49[[#This Row],[INV Prices]]</f>
        <v>0</v>
      </c>
      <c r="S5307" s="67"/>
      <c r="V5307" s="41"/>
      <c r="W5307" s="4" t="str">
        <f>IFERROR(VLOOKUP(Table49[[#This Row],[ITEM CODE]],Table2[[Item Code]:[Category ]],6,0),"")</f>
        <v/>
      </c>
      <c r="X5307" s="1" t="str">
        <f>IFERROR(VLOOKUP(Table49[[#This Row],[ITEM CODE]],Table2[[Item Code]:[Sub Category]],7,0),"")</f>
        <v/>
      </c>
      <c r="Y5307" s="68" t="str">
        <f>Table49[[#This Row],[PO Number]]&amp;COUNTIFS($E$5:E5307,E5307)</f>
        <v>0</v>
      </c>
    </row>
    <row r="5308" spans="1:25" ht="14.25" customHeight="1" x14ac:dyDescent="0.3">
      <c r="A5308" s="1" t="str">
        <f>IF(Table49[[#This Row],[ITEM NAME]]="","",ROW()-4)</f>
        <v/>
      </c>
      <c r="B5308" s="68"/>
      <c r="C5308" s="4" t="str">
        <f>IFERROR(VLOOKUP(B5308,Table14[],3,0),"")</f>
        <v/>
      </c>
      <c r="D5308" s="4" t="str">
        <f>IFERROR(VLOOKUP(B5308,Table14[],2,0),"")</f>
        <v/>
      </c>
      <c r="E5308" s="4"/>
      <c r="H5308" s="41" t="str">
        <f>IFERROR(VLOOKUP(Table49[[#This Row],[ITEM CODE]],Table2[[Item Code]:[Master Name]],2,0),"")</f>
        <v/>
      </c>
      <c r="I5308" s="41"/>
      <c r="J5308" s="65" t="str">
        <f>IFERROR(VLOOKUP(Table49[[#This Row],[ITEM CODE]],Table2[[Item Code]:[Master Name]],3,0),"")</f>
        <v/>
      </c>
      <c r="K5308" s="1" t="str">
        <f>IFERROR(VLOOKUP(Table49[[#This Row],[ITEM CODE]],Table2[[Item Code]:[Master Name]],9,0),"")</f>
        <v/>
      </c>
      <c r="L5308" s="1" t="str">
        <f>IFERROR(VLOOKUP(Table49[[#This Row],[ITEM CODE]],Table2[[Item Code]:[Master Name]],8,0),"")</f>
        <v/>
      </c>
      <c r="M5308" s="41"/>
      <c r="N5308" s="66">
        <f>IFERROR(VLOOKUP(Table49[[#This Row],[ITEM CODE]],Table2[[#All],[Item Code]:[Unit Cost]],10,0),0)</f>
        <v>0</v>
      </c>
      <c r="O5308" s="134">
        <f>IFERROR(VLOOKUP(Table49[[#This Row],[ITEM CODE]],Table2[[#All],[Item Code]:[Unit Cost]],10,0),0)</f>
        <v>0</v>
      </c>
      <c r="P5308" s="56"/>
      <c r="Q5308" s="58"/>
      <c r="R5308" s="58">
        <f>Table49[[#This Row],[QUANTITY]]*Table49[[#This Row],[INV Prices]]</f>
        <v>0</v>
      </c>
      <c r="S5308" s="67"/>
      <c r="V5308" s="41"/>
      <c r="W5308" s="4" t="str">
        <f>IFERROR(VLOOKUP(Table49[[#This Row],[ITEM CODE]],Table2[[Item Code]:[Category ]],6,0),"")</f>
        <v/>
      </c>
      <c r="X5308" s="1" t="str">
        <f>IFERROR(VLOOKUP(Table49[[#This Row],[ITEM CODE]],Table2[[Item Code]:[Sub Category]],7,0),"")</f>
        <v/>
      </c>
      <c r="Y5308" s="68" t="str">
        <f>Table49[[#This Row],[PO Number]]&amp;COUNTIFS($E$5:E5308,E5308)</f>
        <v>0</v>
      </c>
    </row>
    <row r="5309" spans="1:25" ht="14.25" customHeight="1" x14ac:dyDescent="0.3">
      <c r="A5309" s="1" t="str">
        <f>IF(Table49[[#This Row],[ITEM NAME]]="","",ROW()-4)</f>
        <v/>
      </c>
      <c r="B5309" s="68"/>
      <c r="C5309" s="4" t="str">
        <f>IFERROR(VLOOKUP(B5309,Table14[],3,0),"")</f>
        <v/>
      </c>
      <c r="D5309" s="4" t="str">
        <f>IFERROR(VLOOKUP(B5309,Table14[],2,0),"")</f>
        <v/>
      </c>
      <c r="E5309" s="4"/>
      <c r="H5309" s="41" t="str">
        <f>IFERROR(VLOOKUP(Table49[[#This Row],[ITEM CODE]],Table2[[Item Code]:[Master Name]],2,0),"")</f>
        <v/>
      </c>
      <c r="I5309" s="41"/>
      <c r="J5309" s="65" t="str">
        <f>IFERROR(VLOOKUP(Table49[[#This Row],[ITEM CODE]],Table2[[Item Code]:[Master Name]],3,0),"")</f>
        <v/>
      </c>
      <c r="K5309" s="1" t="str">
        <f>IFERROR(VLOOKUP(Table49[[#This Row],[ITEM CODE]],Table2[[Item Code]:[Master Name]],9,0),"")</f>
        <v/>
      </c>
      <c r="L5309" s="1" t="str">
        <f>IFERROR(VLOOKUP(Table49[[#This Row],[ITEM CODE]],Table2[[Item Code]:[Master Name]],8,0),"")</f>
        <v/>
      </c>
      <c r="M5309" s="41"/>
      <c r="N5309" s="66">
        <f>IFERROR(VLOOKUP(Table49[[#This Row],[ITEM CODE]],Table2[[#All],[Item Code]:[Unit Cost]],10,0),0)</f>
        <v>0</v>
      </c>
      <c r="O5309" s="134">
        <f>IFERROR(VLOOKUP(Table49[[#This Row],[ITEM CODE]],Table2[[#All],[Item Code]:[Unit Cost]],10,0),0)</f>
        <v>0</v>
      </c>
      <c r="P5309" s="56"/>
      <c r="Q5309" s="58"/>
      <c r="R5309" s="58">
        <f>Table49[[#This Row],[QUANTITY]]*Table49[[#This Row],[INV Prices]]</f>
        <v>0</v>
      </c>
      <c r="S5309" s="67"/>
      <c r="V5309" s="41"/>
      <c r="W5309" s="4" t="str">
        <f>IFERROR(VLOOKUP(Table49[[#This Row],[ITEM CODE]],Table2[[Item Code]:[Category ]],6,0),"")</f>
        <v/>
      </c>
      <c r="X5309" s="1" t="str">
        <f>IFERROR(VLOOKUP(Table49[[#This Row],[ITEM CODE]],Table2[[Item Code]:[Sub Category]],7,0),"")</f>
        <v/>
      </c>
      <c r="Y5309" s="68" t="str">
        <f>Table49[[#This Row],[PO Number]]&amp;COUNTIFS($E$5:E5309,E5309)</f>
        <v>0</v>
      </c>
    </row>
    <row r="5310" spans="1:25" ht="14.25" customHeight="1" x14ac:dyDescent="0.3">
      <c r="A5310" s="1" t="str">
        <f>IF(Table49[[#This Row],[ITEM NAME]]="","",ROW()-4)</f>
        <v/>
      </c>
      <c r="B5310" s="68"/>
      <c r="C5310" s="4" t="str">
        <f>IFERROR(VLOOKUP(B5310,Table14[],3,0),"")</f>
        <v/>
      </c>
      <c r="D5310" s="4" t="str">
        <f>IFERROR(VLOOKUP(B5310,Table14[],2,0),"")</f>
        <v/>
      </c>
      <c r="E5310" s="4"/>
      <c r="H5310" s="41" t="str">
        <f>IFERROR(VLOOKUP(Table49[[#This Row],[ITEM CODE]],Table2[[Item Code]:[Master Name]],2,0),"")</f>
        <v/>
      </c>
      <c r="I5310" s="41"/>
      <c r="J5310" s="65" t="str">
        <f>IFERROR(VLOOKUP(Table49[[#This Row],[ITEM CODE]],Table2[[Item Code]:[Master Name]],3,0),"")</f>
        <v/>
      </c>
      <c r="K5310" s="1" t="str">
        <f>IFERROR(VLOOKUP(Table49[[#This Row],[ITEM CODE]],Table2[[Item Code]:[Master Name]],9,0),"")</f>
        <v/>
      </c>
      <c r="L5310" s="1" t="str">
        <f>IFERROR(VLOOKUP(Table49[[#This Row],[ITEM CODE]],Table2[[Item Code]:[Master Name]],8,0),"")</f>
        <v/>
      </c>
      <c r="M5310" s="41"/>
      <c r="N5310" s="66">
        <f>IFERROR(VLOOKUP(Table49[[#This Row],[ITEM CODE]],Table2[[#All],[Item Code]:[Unit Cost]],10,0),0)</f>
        <v>0</v>
      </c>
      <c r="O5310" s="134">
        <f>IFERROR(VLOOKUP(Table49[[#This Row],[ITEM CODE]],Table2[[#All],[Item Code]:[Unit Cost]],10,0),0)</f>
        <v>0</v>
      </c>
      <c r="P5310" s="56"/>
      <c r="Q5310" s="58"/>
      <c r="R5310" s="58">
        <f>Table49[[#This Row],[QUANTITY]]*Table49[[#This Row],[INV Prices]]</f>
        <v>0</v>
      </c>
      <c r="S5310" s="67"/>
      <c r="V5310" s="41"/>
      <c r="W5310" s="4" t="str">
        <f>IFERROR(VLOOKUP(Table49[[#This Row],[ITEM CODE]],Table2[[Item Code]:[Category ]],6,0),"")</f>
        <v/>
      </c>
      <c r="X5310" s="1" t="str">
        <f>IFERROR(VLOOKUP(Table49[[#This Row],[ITEM CODE]],Table2[[Item Code]:[Sub Category]],7,0),"")</f>
        <v/>
      </c>
      <c r="Y5310" s="68" t="str">
        <f>Table49[[#This Row],[PO Number]]&amp;COUNTIFS($E$5:E5310,E5310)</f>
        <v>0</v>
      </c>
    </row>
    <row r="5311" spans="1:25" ht="14.25" customHeight="1" x14ac:dyDescent="0.3">
      <c r="A5311" s="1" t="str">
        <f>IF(Table49[[#This Row],[ITEM NAME]]="","",ROW()-4)</f>
        <v/>
      </c>
      <c r="B5311" s="68"/>
      <c r="C5311" s="4" t="str">
        <f>IFERROR(VLOOKUP(B5311,Table14[],3,0),"")</f>
        <v/>
      </c>
      <c r="D5311" s="4" t="str">
        <f>IFERROR(VLOOKUP(B5311,Table14[],2,0),"")</f>
        <v/>
      </c>
      <c r="E5311" s="4"/>
      <c r="H5311" s="41" t="str">
        <f>IFERROR(VLOOKUP(Table49[[#This Row],[ITEM CODE]],Table2[[Item Code]:[Master Name]],2,0),"")</f>
        <v/>
      </c>
      <c r="I5311" s="41"/>
      <c r="J5311" s="65" t="str">
        <f>IFERROR(VLOOKUP(Table49[[#This Row],[ITEM CODE]],Table2[[Item Code]:[Master Name]],3,0),"")</f>
        <v/>
      </c>
      <c r="K5311" s="1" t="str">
        <f>IFERROR(VLOOKUP(Table49[[#This Row],[ITEM CODE]],Table2[[Item Code]:[Master Name]],9,0),"")</f>
        <v/>
      </c>
      <c r="L5311" s="1" t="str">
        <f>IFERROR(VLOOKUP(Table49[[#This Row],[ITEM CODE]],Table2[[Item Code]:[Master Name]],8,0),"")</f>
        <v/>
      </c>
      <c r="M5311" s="41"/>
      <c r="N5311" s="66">
        <f>IFERROR(VLOOKUP(Table49[[#This Row],[ITEM CODE]],Table2[[#All],[Item Code]:[Unit Cost]],10,0),0)</f>
        <v>0</v>
      </c>
      <c r="O5311" s="134">
        <f>IFERROR(VLOOKUP(Table49[[#This Row],[ITEM CODE]],Table2[[#All],[Item Code]:[Unit Cost]],10,0),0)</f>
        <v>0</v>
      </c>
      <c r="P5311" s="56"/>
      <c r="Q5311" s="58"/>
      <c r="R5311" s="58">
        <f>Table49[[#This Row],[QUANTITY]]*Table49[[#This Row],[INV Prices]]</f>
        <v>0</v>
      </c>
      <c r="S5311" s="67"/>
      <c r="V5311" s="41"/>
      <c r="W5311" s="4" t="str">
        <f>IFERROR(VLOOKUP(Table49[[#This Row],[ITEM CODE]],Table2[[Item Code]:[Category ]],6,0),"")</f>
        <v/>
      </c>
      <c r="X5311" s="1" t="str">
        <f>IFERROR(VLOOKUP(Table49[[#This Row],[ITEM CODE]],Table2[[Item Code]:[Sub Category]],7,0),"")</f>
        <v/>
      </c>
      <c r="Y5311" s="68" t="str">
        <f>Table49[[#This Row],[PO Number]]&amp;COUNTIFS($E$5:E5311,E5311)</f>
        <v>0</v>
      </c>
    </row>
    <row r="5312" spans="1:25" ht="14.25" customHeight="1" x14ac:dyDescent="0.3">
      <c r="A5312" s="1" t="str">
        <f>IF(Table49[[#This Row],[ITEM NAME]]="","",ROW()-4)</f>
        <v/>
      </c>
      <c r="B5312" s="68"/>
      <c r="C5312" s="4" t="str">
        <f>IFERROR(VLOOKUP(B5312,Table14[],3,0),"")</f>
        <v/>
      </c>
      <c r="D5312" s="4" t="str">
        <f>IFERROR(VLOOKUP(B5312,Table14[],2,0),"")</f>
        <v/>
      </c>
      <c r="E5312" s="4"/>
      <c r="H5312" s="41" t="str">
        <f>IFERROR(VLOOKUP(Table49[[#This Row],[ITEM CODE]],Table2[[Item Code]:[Master Name]],2,0),"")</f>
        <v/>
      </c>
      <c r="I5312" s="41"/>
      <c r="J5312" s="65" t="str">
        <f>IFERROR(VLOOKUP(Table49[[#This Row],[ITEM CODE]],Table2[[Item Code]:[Master Name]],3,0),"")</f>
        <v/>
      </c>
      <c r="K5312" s="1" t="str">
        <f>IFERROR(VLOOKUP(Table49[[#This Row],[ITEM CODE]],Table2[[Item Code]:[Master Name]],9,0),"")</f>
        <v/>
      </c>
      <c r="L5312" s="1" t="str">
        <f>IFERROR(VLOOKUP(Table49[[#This Row],[ITEM CODE]],Table2[[Item Code]:[Master Name]],8,0),"")</f>
        <v/>
      </c>
      <c r="M5312" s="41"/>
      <c r="N5312" s="66">
        <f>IFERROR(VLOOKUP(Table49[[#This Row],[ITEM CODE]],Table2[[#All],[Item Code]:[Unit Cost]],10,0),0)</f>
        <v>0</v>
      </c>
      <c r="O5312" s="134">
        <f>IFERROR(VLOOKUP(Table49[[#This Row],[ITEM CODE]],Table2[[#All],[Item Code]:[Unit Cost]],10,0),0)</f>
        <v>0</v>
      </c>
      <c r="P5312" s="56"/>
      <c r="Q5312" s="58"/>
      <c r="R5312" s="58">
        <f>Table49[[#This Row],[QUANTITY]]*Table49[[#This Row],[INV Prices]]</f>
        <v>0</v>
      </c>
      <c r="S5312" s="67"/>
      <c r="V5312" s="41"/>
      <c r="W5312" s="4" t="str">
        <f>IFERROR(VLOOKUP(Table49[[#This Row],[ITEM CODE]],Table2[[Item Code]:[Category ]],6,0),"")</f>
        <v/>
      </c>
      <c r="X5312" s="1" t="str">
        <f>IFERROR(VLOOKUP(Table49[[#This Row],[ITEM CODE]],Table2[[Item Code]:[Sub Category]],7,0),"")</f>
        <v/>
      </c>
      <c r="Y5312" s="68" t="str">
        <f>Table49[[#This Row],[PO Number]]&amp;COUNTIFS($E$5:E5312,E5312)</f>
        <v>0</v>
      </c>
    </row>
    <row r="5313" spans="1:25" ht="14.25" customHeight="1" x14ac:dyDescent="0.3">
      <c r="A5313" s="1" t="str">
        <f>IF(Table49[[#This Row],[ITEM NAME]]="","",ROW()-4)</f>
        <v/>
      </c>
      <c r="B5313" s="68"/>
      <c r="C5313" s="4" t="str">
        <f>IFERROR(VLOOKUP(B5313,Table14[],3,0),"")</f>
        <v/>
      </c>
      <c r="D5313" s="4" t="str">
        <f>IFERROR(VLOOKUP(B5313,Table14[],2,0),"")</f>
        <v/>
      </c>
      <c r="E5313" s="4"/>
      <c r="H5313" s="41" t="str">
        <f>IFERROR(VLOOKUP(Table49[[#This Row],[ITEM CODE]],Table2[[Item Code]:[Master Name]],2,0),"")</f>
        <v/>
      </c>
      <c r="I5313" s="41"/>
      <c r="J5313" s="65" t="str">
        <f>IFERROR(VLOOKUP(Table49[[#This Row],[ITEM CODE]],Table2[[Item Code]:[Master Name]],3,0),"")</f>
        <v/>
      </c>
      <c r="K5313" s="1" t="str">
        <f>IFERROR(VLOOKUP(Table49[[#This Row],[ITEM CODE]],Table2[[Item Code]:[Master Name]],9,0),"")</f>
        <v/>
      </c>
      <c r="L5313" s="1" t="str">
        <f>IFERROR(VLOOKUP(Table49[[#This Row],[ITEM CODE]],Table2[[Item Code]:[Master Name]],8,0),"")</f>
        <v/>
      </c>
      <c r="M5313" s="41"/>
      <c r="N5313" s="66">
        <f>IFERROR(VLOOKUP(Table49[[#This Row],[ITEM CODE]],Table2[[#All],[Item Code]:[Unit Cost]],10,0),0)</f>
        <v>0</v>
      </c>
      <c r="O5313" s="134">
        <f>IFERROR(VLOOKUP(Table49[[#This Row],[ITEM CODE]],Table2[[#All],[Item Code]:[Unit Cost]],10,0),0)</f>
        <v>0</v>
      </c>
      <c r="P5313" s="56"/>
      <c r="Q5313" s="58"/>
      <c r="R5313" s="58">
        <f>Table49[[#This Row],[QUANTITY]]*Table49[[#This Row],[INV Prices]]</f>
        <v>0</v>
      </c>
      <c r="S5313" s="67"/>
      <c r="V5313" s="41"/>
      <c r="W5313" s="4" t="str">
        <f>IFERROR(VLOOKUP(Table49[[#This Row],[ITEM CODE]],Table2[[Item Code]:[Category ]],6,0),"")</f>
        <v/>
      </c>
      <c r="X5313" s="1" t="str">
        <f>IFERROR(VLOOKUP(Table49[[#This Row],[ITEM CODE]],Table2[[Item Code]:[Sub Category]],7,0),"")</f>
        <v/>
      </c>
      <c r="Y5313" s="68" t="str">
        <f>Table49[[#This Row],[PO Number]]&amp;COUNTIFS($E$5:E5313,E5313)</f>
        <v>0</v>
      </c>
    </row>
    <row r="5314" spans="1:25" ht="14.25" customHeight="1" x14ac:dyDescent="0.3">
      <c r="A5314" s="1" t="str">
        <f>IF(Table49[[#This Row],[ITEM NAME]]="","",ROW()-4)</f>
        <v/>
      </c>
      <c r="B5314" s="68"/>
      <c r="C5314" s="4" t="str">
        <f>IFERROR(VLOOKUP(B5314,Table14[],3,0),"")</f>
        <v/>
      </c>
      <c r="D5314" s="4" t="str">
        <f>IFERROR(VLOOKUP(B5314,Table14[],2,0),"")</f>
        <v/>
      </c>
      <c r="E5314" s="4"/>
      <c r="H5314" s="41" t="str">
        <f>IFERROR(VLOOKUP(Table49[[#This Row],[ITEM CODE]],Table2[[Item Code]:[Master Name]],2,0),"")</f>
        <v/>
      </c>
      <c r="I5314" s="41"/>
      <c r="J5314" s="65" t="str">
        <f>IFERROR(VLOOKUP(Table49[[#This Row],[ITEM CODE]],Table2[[Item Code]:[Master Name]],3,0),"")</f>
        <v/>
      </c>
      <c r="K5314" s="1" t="str">
        <f>IFERROR(VLOOKUP(Table49[[#This Row],[ITEM CODE]],Table2[[Item Code]:[Master Name]],9,0),"")</f>
        <v/>
      </c>
      <c r="L5314" s="1" t="str">
        <f>IFERROR(VLOOKUP(Table49[[#This Row],[ITEM CODE]],Table2[[Item Code]:[Master Name]],8,0),"")</f>
        <v/>
      </c>
      <c r="M5314" s="41"/>
      <c r="N5314" s="66">
        <f>IFERROR(VLOOKUP(Table49[[#This Row],[ITEM CODE]],Table2[[#All],[Item Code]:[Unit Cost]],10,0),0)</f>
        <v>0</v>
      </c>
      <c r="O5314" s="134">
        <f>IFERROR(VLOOKUP(Table49[[#This Row],[ITEM CODE]],Table2[[#All],[Item Code]:[Unit Cost]],10,0),0)</f>
        <v>0</v>
      </c>
      <c r="P5314" s="56"/>
      <c r="Q5314" s="58"/>
      <c r="R5314" s="58">
        <f>Table49[[#This Row],[QUANTITY]]*Table49[[#This Row],[INV Prices]]</f>
        <v>0</v>
      </c>
      <c r="S5314" s="67"/>
      <c r="V5314" s="41"/>
      <c r="W5314" s="4" t="str">
        <f>IFERROR(VLOOKUP(Table49[[#This Row],[ITEM CODE]],Table2[[Item Code]:[Category ]],6,0),"")</f>
        <v/>
      </c>
      <c r="X5314" s="1" t="str">
        <f>IFERROR(VLOOKUP(Table49[[#This Row],[ITEM CODE]],Table2[[Item Code]:[Sub Category]],7,0),"")</f>
        <v/>
      </c>
      <c r="Y5314" s="68" t="str">
        <f>Table49[[#This Row],[PO Number]]&amp;COUNTIFS($E$5:E5314,E5314)</f>
        <v>0</v>
      </c>
    </row>
    <row r="5315" spans="1:25" ht="14.25" customHeight="1" x14ac:dyDescent="0.3">
      <c r="A5315" s="1" t="str">
        <f>IF(Table49[[#This Row],[ITEM NAME]]="","",ROW()-4)</f>
        <v/>
      </c>
      <c r="B5315" s="68"/>
      <c r="C5315" s="4" t="str">
        <f>IFERROR(VLOOKUP(B5315,Table14[],3,0),"")</f>
        <v/>
      </c>
      <c r="D5315" s="4" t="str">
        <f>IFERROR(VLOOKUP(B5315,Table14[],2,0),"")</f>
        <v/>
      </c>
      <c r="E5315" s="4"/>
      <c r="H5315" s="41" t="str">
        <f>IFERROR(VLOOKUP(Table49[[#This Row],[ITEM CODE]],Table2[[Item Code]:[Master Name]],2,0),"")</f>
        <v/>
      </c>
      <c r="I5315" s="41"/>
      <c r="J5315" s="65" t="str">
        <f>IFERROR(VLOOKUP(Table49[[#This Row],[ITEM CODE]],Table2[[Item Code]:[Master Name]],3,0),"")</f>
        <v/>
      </c>
      <c r="K5315" s="1" t="str">
        <f>IFERROR(VLOOKUP(Table49[[#This Row],[ITEM CODE]],Table2[[Item Code]:[Master Name]],9,0),"")</f>
        <v/>
      </c>
      <c r="L5315" s="1" t="str">
        <f>IFERROR(VLOOKUP(Table49[[#This Row],[ITEM CODE]],Table2[[Item Code]:[Master Name]],8,0),"")</f>
        <v/>
      </c>
      <c r="M5315" s="41"/>
      <c r="N5315" s="66">
        <f>IFERROR(VLOOKUP(Table49[[#This Row],[ITEM CODE]],Table2[[#All],[Item Code]:[Unit Cost]],10,0),0)</f>
        <v>0</v>
      </c>
      <c r="O5315" s="134">
        <f>IFERROR(VLOOKUP(Table49[[#This Row],[ITEM CODE]],Table2[[#All],[Item Code]:[Unit Cost]],10,0),0)</f>
        <v>0</v>
      </c>
      <c r="P5315" s="56"/>
      <c r="Q5315" s="58"/>
      <c r="R5315" s="58">
        <f>Table49[[#This Row],[QUANTITY]]*Table49[[#This Row],[INV Prices]]</f>
        <v>0</v>
      </c>
      <c r="S5315" s="67"/>
      <c r="V5315" s="41"/>
      <c r="W5315" s="4" t="str">
        <f>IFERROR(VLOOKUP(Table49[[#This Row],[ITEM CODE]],Table2[[Item Code]:[Category ]],6,0),"")</f>
        <v/>
      </c>
      <c r="X5315" s="1" t="str">
        <f>IFERROR(VLOOKUP(Table49[[#This Row],[ITEM CODE]],Table2[[Item Code]:[Sub Category]],7,0),"")</f>
        <v/>
      </c>
      <c r="Y5315" s="68" t="str">
        <f>Table49[[#This Row],[PO Number]]&amp;COUNTIFS($E$5:E5315,E5315)</f>
        <v>0</v>
      </c>
    </row>
    <row r="5316" spans="1:25" ht="14.25" customHeight="1" x14ac:dyDescent="0.3">
      <c r="A5316" s="1" t="str">
        <f>IF(Table49[[#This Row],[ITEM NAME]]="","",ROW()-4)</f>
        <v/>
      </c>
      <c r="B5316" s="68"/>
      <c r="C5316" s="4" t="str">
        <f>IFERROR(VLOOKUP(B5316,Table14[],3,0),"")</f>
        <v/>
      </c>
      <c r="D5316" s="4" t="str">
        <f>IFERROR(VLOOKUP(B5316,Table14[],2,0),"")</f>
        <v/>
      </c>
      <c r="E5316" s="4"/>
      <c r="H5316" s="41" t="str">
        <f>IFERROR(VLOOKUP(Table49[[#This Row],[ITEM CODE]],Table2[[Item Code]:[Master Name]],2,0),"")</f>
        <v/>
      </c>
      <c r="I5316" s="41"/>
      <c r="J5316" s="65" t="str">
        <f>IFERROR(VLOOKUP(Table49[[#This Row],[ITEM CODE]],Table2[[Item Code]:[Master Name]],3,0),"")</f>
        <v/>
      </c>
      <c r="K5316" s="1" t="str">
        <f>IFERROR(VLOOKUP(Table49[[#This Row],[ITEM CODE]],Table2[[Item Code]:[Master Name]],9,0),"")</f>
        <v/>
      </c>
      <c r="L5316" s="1" t="str">
        <f>IFERROR(VLOOKUP(Table49[[#This Row],[ITEM CODE]],Table2[[Item Code]:[Master Name]],8,0),"")</f>
        <v/>
      </c>
      <c r="M5316" s="41"/>
      <c r="N5316" s="66">
        <f>IFERROR(VLOOKUP(Table49[[#This Row],[ITEM CODE]],Table2[[#All],[Item Code]:[Unit Cost]],10,0),0)</f>
        <v>0</v>
      </c>
      <c r="O5316" s="134">
        <f>IFERROR(VLOOKUP(Table49[[#This Row],[ITEM CODE]],Table2[[#All],[Item Code]:[Unit Cost]],10,0),0)</f>
        <v>0</v>
      </c>
      <c r="P5316" s="56"/>
      <c r="Q5316" s="58"/>
      <c r="R5316" s="58">
        <f>Table49[[#This Row],[QUANTITY]]*Table49[[#This Row],[INV Prices]]</f>
        <v>0</v>
      </c>
      <c r="S5316" s="67"/>
      <c r="V5316" s="41"/>
      <c r="W5316" s="4" t="str">
        <f>IFERROR(VLOOKUP(Table49[[#This Row],[ITEM CODE]],Table2[[Item Code]:[Category ]],6,0),"")</f>
        <v/>
      </c>
      <c r="X5316" s="1" t="str">
        <f>IFERROR(VLOOKUP(Table49[[#This Row],[ITEM CODE]],Table2[[Item Code]:[Sub Category]],7,0),"")</f>
        <v/>
      </c>
      <c r="Y5316" s="68" t="str">
        <f>Table49[[#This Row],[PO Number]]&amp;COUNTIFS($E$5:E5316,E5316)</f>
        <v>0</v>
      </c>
    </row>
    <row r="5317" spans="1:25" ht="14.25" customHeight="1" x14ac:dyDescent="0.3">
      <c r="A5317" s="1" t="str">
        <f>IF(Table49[[#This Row],[ITEM NAME]]="","",ROW()-4)</f>
        <v/>
      </c>
      <c r="B5317" s="68"/>
      <c r="C5317" s="4" t="str">
        <f>IFERROR(VLOOKUP(B5317,Table14[],3,0),"")</f>
        <v/>
      </c>
      <c r="D5317" s="4" t="str">
        <f>IFERROR(VLOOKUP(B5317,Table14[],2,0),"")</f>
        <v/>
      </c>
      <c r="E5317" s="4"/>
      <c r="H5317" s="41" t="str">
        <f>IFERROR(VLOOKUP(Table49[[#This Row],[ITEM CODE]],Table2[[Item Code]:[Master Name]],2,0),"")</f>
        <v/>
      </c>
      <c r="I5317" s="41"/>
      <c r="J5317" s="65" t="str">
        <f>IFERROR(VLOOKUP(Table49[[#This Row],[ITEM CODE]],Table2[[Item Code]:[Master Name]],3,0),"")</f>
        <v/>
      </c>
      <c r="K5317" s="1" t="str">
        <f>IFERROR(VLOOKUP(Table49[[#This Row],[ITEM CODE]],Table2[[Item Code]:[Master Name]],9,0),"")</f>
        <v/>
      </c>
      <c r="L5317" s="1" t="str">
        <f>IFERROR(VLOOKUP(Table49[[#This Row],[ITEM CODE]],Table2[[Item Code]:[Master Name]],8,0),"")</f>
        <v/>
      </c>
      <c r="M5317" s="41"/>
      <c r="N5317" s="66">
        <f>IFERROR(VLOOKUP(Table49[[#This Row],[ITEM CODE]],Table2[[#All],[Item Code]:[Unit Cost]],10,0),0)</f>
        <v>0</v>
      </c>
      <c r="O5317" s="134">
        <f>IFERROR(VLOOKUP(Table49[[#This Row],[ITEM CODE]],Table2[[#All],[Item Code]:[Unit Cost]],10,0),0)</f>
        <v>0</v>
      </c>
      <c r="P5317" s="56"/>
      <c r="Q5317" s="58"/>
      <c r="R5317" s="58">
        <f>Table49[[#This Row],[QUANTITY]]*Table49[[#This Row],[INV Prices]]</f>
        <v>0</v>
      </c>
      <c r="S5317" s="67"/>
      <c r="V5317" s="41"/>
      <c r="W5317" s="4" t="str">
        <f>IFERROR(VLOOKUP(Table49[[#This Row],[ITEM CODE]],Table2[[Item Code]:[Category ]],6,0),"")</f>
        <v/>
      </c>
      <c r="X5317" s="1" t="str">
        <f>IFERROR(VLOOKUP(Table49[[#This Row],[ITEM CODE]],Table2[[Item Code]:[Sub Category]],7,0),"")</f>
        <v/>
      </c>
      <c r="Y5317" s="68" t="str">
        <f>Table49[[#This Row],[PO Number]]&amp;COUNTIFS($E$5:E5317,E5317)</f>
        <v>0</v>
      </c>
    </row>
    <row r="5318" spans="1:25" ht="14.25" customHeight="1" x14ac:dyDescent="0.3">
      <c r="A5318" s="1" t="str">
        <f>IF(Table49[[#This Row],[ITEM NAME]]="","",ROW()-4)</f>
        <v/>
      </c>
      <c r="B5318" s="68"/>
      <c r="C5318" s="4" t="str">
        <f>IFERROR(VLOOKUP(B5318,Table14[],3,0),"")</f>
        <v/>
      </c>
      <c r="D5318" s="4" t="str">
        <f>IFERROR(VLOOKUP(B5318,Table14[],2,0),"")</f>
        <v/>
      </c>
      <c r="E5318" s="4"/>
      <c r="H5318" s="41" t="str">
        <f>IFERROR(VLOOKUP(Table49[[#This Row],[ITEM CODE]],Table2[[Item Code]:[Master Name]],2,0),"")</f>
        <v/>
      </c>
      <c r="I5318" s="41"/>
      <c r="J5318" s="65" t="str">
        <f>IFERROR(VLOOKUP(Table49[[#This Row],[ITEM CODE]],Table2[[Item Code]:[Master Name]],3,0),"")</f>
        <v/>
      </c>
      <c r="K5318" s="1" t="str">
        <f>IFERROR(VLOOKUP(Table49[[#This Row],[ITEM CODE]],Table2[[Item Code]:[Master Name]],9,0),"")</f>
        <v/>
      </c>
      <c r="L5318" s="1" t="str">
        <f>IFERROR(VLOOKUP(Table49[[#This Row],[ITEM CODE]],Table2[[Item Code]:[Master Name]],8,0),"")</f>
        <v/>
      </c>
      <c r="M5318" s="41"/>
      <c r="N5318" s="66">
        <f>IFERROR(VLOOKUP(Table49[[#This Row],[ITEM CODE]],Table2[[#All],[Item Code]:[Unit Cost]],10,0),0)</f>
        <v>0</v>
      </c>
      <c r="O5318" s="134">
        <f>IFERROR(VLOOKUP(Table49[[#This Row],[ITEM CODE]],Table2[[#All],[Item Code]:[Unit Cost]],10,0),0)</f>
        <v>0</v>
      </c>
      <c r="P5318" s="56"/>
      <c r="Q5318" s="58"/>
      <c r="R5318" s="58">
        <f>Table49[[#This Row],[QUANTITY]]*Table49[[#This Row],[INV Prices]]</f>
        <v>0</v>
      </c>
      <c r="S5318" s="67"/>
      <c r="V5318" s="41"/>
      <c r="W5318" s="4" t="str">
        <f>IFERROR(VLOOKUP(Table49[[#This Row],[ITEM CODE]],Table2[[Item Code]:[Category ]],6,0),"")</f>
        <v/>
      </c>
      <c r="X5318" s="1" t="str">
        <f>IFERROR(VLOOKUP(Table49[[#This Row],[ITEM CODE]],Table2[[Item Code]:[Sub Category]],7,0),"")</f>
        <v/>
      </c>
      <c r="Y5318" s="68" t="str">
        <f>Table49[[#This Row],[PO Number]]&amp;COUNTIFS($E$5:E5318,E5318)</f>
        <v>0</v>
      </c>
    </row>
    <row r="5319" spans="1:25" ht="14.25" customHeight="1" x14ac:dyDescent="0.3">
      <c r="A5319" s="1" t="str">
        <f>IF(Table49[[#This Row],[ITEM NAME]]="","",ROW()-4)</f>
        <v/>
      </c>
      <c r="B5319" s="68"/>
      <c r="C5319" s="4" t="str">
        <f>IFERROR(VLOOKUP(B5319,Table14[],3,0),"")</f>
        <v/>
      </c>
      <c r="D5319" s="4" t="str">
        <f>IFERROR(VLOOKUP(B5319,Table14[],2,0),"")</f>
        <v/>
      </c>
      <c r="E5319" s="4"/>
      <c r="H5319" s="41" t="str">
        <f>IFERROR(VLOOKUP(Table49[[#This Row],[ITEM CODE]],Table2[[Item Code]:[Master Name]],2,0),"")</f>
        <v/>
      </c>
      <c r="I5319" s="41"/>
      <c r="J5319" s="65" t="str">
        <f>IFERROR(VLOOKUP(Table49[[#This Row],[ITEM CODE]],Table2[[Item Code]:[Master Name]],3,0),"")</f>
        <v/>
      </c>
      <c r="K5319" s="1" t="str">
        <f>IFERROR(VLOOKUP(Table49[[#This Row],[ITEM CODE]],Table2[[Item Code]:[Master Name]],9,0),"")</f>
        <v/>
      </c>
      <c r="L5319" s="1" t="str">
        <f>IFERROR(VLOOKUP(Table49[[#This Row],[ITEM CODE]],Table2[[Item Code]:[Master Name]],8,0),"")</f>
        <v/>
      </c>
      <c r="M5319" s="41"/>
      <c r="N5319" s="66">
        <f>IFERROR(VLOOKUP(Table49[[#This Row],[ITEM CODE]],Table2[[#All],[Item Code]:[Unit Cost]],10,0),0)</f>
        <v>0</v>
      </c>
      <c r="O5319" s="134">
        <f>IFERROR(VLOOKUP(Table49[[#This Row],[ITEM CODE]],Table2[[#All],[Item Code]:[Unit Cost]],10,0),0)</f>
        <v>0</v>
      </c>
      <c r="P5319" s="56"/>
      <c r="Q5319" s="58"/>
      <c r="R5319" s="58">
        <f>Table49[[#This Row],[QUANTITY]]*Table49[[#This Row],[INV Prices]]</f>
        <v>0</v>
      </c>
      <c r="S5319" s="67"/>
      <c r="V5319" s="41"/>
      <c r="W5319" s="4" t="str">
        <f>IFERROR(VLOOKUP(Table49[[#This Row],[ITEM CODE]],Table2[[Item Code]:[Category ]],6,0),"")</f>
        <v/>
      </c>
      <c r="X5319" s="1" t="str">
        <f>IFERROR(VLOOKUP(Table49[[#This Row],[ITEM CODE]],Table2[[Item Code]:[Sub Category]],7,0),"")</f>
        <v/>
      </c>
      <c r="Y5319" s="68" t="str">
        <f>Table49[[#This Row],[PO Number]]&amp;COUNTIFS($E$5:E5319,E5319)</f>
        <v>0</v>
      </c>
    </row>
    <row r="5320" spans="1:25" ht="14.25" customHeight="1" x14ac:dyDescent="0.3">
      <c r="A5320" s="1" t="str">
        <f>IF(Table49[[#This Row],[ITEM NAME]]="","",ROW()-4)</f>
        <v/>
      </c>
      <c r="B5320" s="68"/>
      <c r="C5320" s="4" t="str">
        <f>IFERROR(VLOOKUP(B5320,Table14[],3,0),"")</f>
        <v/>
      </c>
      <c r="D5320" s="4" t="str">
        <f>IFERROR(VLOOKUP(B5320,Table14[],2,0),"")</f>
        <v/>
      </c>
      <c r="E5320" s="4"/>
      <c r="H5320" s="41" t="str">
        <f>IFERROR(VLOOKUP(Table49[[#This Row],[ITEM CODE]],Table2[[Item Code]:[Master Name]],2,0),"")</f>
        <v/>
      </c>
      <c r="I5320" s="41"/>
      <c r="J5320" s="65" t="str">
        <f>IFERROR(VLOOKUP(Table49[[#This Row],[ITEM CODE]],Table2[[Item Code]:[Master Name]],3,0),"")</f>
        <v/>
      </c>
      <c r="K5320" s="1" t="str">
        <f>IFERROR(VLOOKUP(Table49[[#This Row],[ITEM CODE]],Table2[[Item Code]:[Master Name]],9,0),"")</f>
        <v/>
      </c>
      <c r="L5320" s="1" t="str">
        <f>IFERROR(VLOOKUP(Table49[[#This Row],[ITEM CODE]],Table2[[Item Code]:[Master Name]],8,0),"")</f>
        <v/>
      </c>
      <c r="M5320" s="41"/>
      <c r="N5320" s="66">
        <f>IFERROR(VLOOKUP(Table49[[#This Row],[ITEM CODE]],Table2[[#All],[Item Code]:[Unit Cost]],10,0),0)</f>
        <v>0</v>
      </c>
      <c r="O5320" s="134">
        <f>IFERROR(VLOOKUP(Table49[[#This Row],[ITEM CODE]],Table2[[#All],[Item Code]:[Unit Cost]],10,0),0)</f>
        <v>0</v>
      </c>
      <c r="P5320" s="56"/>
      <c r="Q5320" s="58"/>
      <c r="R5320" s="58">
        <f>Table49[[#This Row],[QUANTITY]]*Table49[[#This Row],[INV Prices]]</f>
        <v>0</v>
      </c>
      <c r="S5320" s="67"/>
      <c r="V5320" s="41"/>
      <c r="W5320" s="4" t="str">
        <f>IFERROR(VLOOKUP(Table49[[#This Row],[ITEM CODE]],Table2[[Item Code]:[Category ]],6,0),"")</f>
        <v/>
      </c>
      <c r="X5320" s="1" t="str">
        <f>IFERROR(VLOOKUP(Table49[[#This Row],[ITEM CODE]],Table2[[Item Code]:[Sub Category]],7,0),"")</f>
        <v/>
      </c>
      <c r="Y5320" s="68" t="str">
        <f>Table49[[#This Row],[PO Number]]&amp;COUNTIFS($E$5:E5320,E5320)</f>
        <v>0</v>
      </c>
    </row>
    <row r="5321" spans="1:25" ht="14.25" customHeight="1" x14ac:dyDescent="0.3">
      <c r="A5321" s="1" t="str">
        <f>IF(Table49[[#This Row],[ITEM NAME]]="","",ROW()-4)</f>
        <v/>
      </c>
      <c r="B5321" s="68"/>
      <c r="C5321" s="4" t="str">
        <f>IFERROR(VLOOKUP(B5321,Table14[],3,0),"")</f>
        <v/>
      </c>
      <c r="D5321" s="4" t="str">
        <f>IFERROR(VLOOKUP(B5321,Table14[],2,0),"")</f>
        <v/>
      </c>
      <c r="E5321" s="4"/>
      <c r="H5321" s="41" t="str">
        <f>IFERROR(VLOOKUP(Table49[[#This Row],[ITEM CODE]],Table2[[Item Code]:[Master Name]],2,0),"")</f>
        <v/>
      </c>
      <c r="I5321" s="41"/>
      <c r="J5321" s="65" t="str">
        <f>IFERROR(VLOOKUP(Table49[[#This Row],[ITEM CODE]],Table2[[Item Code]:[Master Name]],3,0),"")</f>
        <v/>
      </c>
      <c r="K5321" s="1" t="str">
        <f>IFERROR(VLOOKUP(Table49[[#This Row],[ITEM CODE]],Table2[[Item Code]:[Master Name]],9,0),"")</f>
        <v/>
      </c>
      <c r="L5321" s="1" t="str">
        <f>IFERROR(VLOOKUP(Table49[[#This Row],[ITEM CODE]],Table2[[Item Code]:[Master Name]],8,0),"")</f>
        <v/>
      </c>
      <c r="M5321" s="41"/>
      <c r="N5321" s="66">
        <f>IFERROR(VLOOKUP(Table49[[#This Row],[ITEM CODE]],Table2[[#All],[Item Code]:[Unit Cost]],10,0),0)</f>
        <v>0</v>
      </c>
      <c r="O5321" s="134">
        <f>IFERROR(VLOOKUP(Table49[[#This Row],[ITEM CODE]],Table2[[#All],[Item Code]:[Unit Cost]],10,0),0)</f>
        <v>0</v>
      </c>
      <c r="P5321" s="56"/>
      <c r="Q5321" s="58"/>
      <c r="R5321" s="58">
        <f>Table49[[#This Row],[QUANTITY]]*Table49[[#This Row],[INV Prices]]</f>
        <v>0</v>
      </c>
      <c r="S5321" s="67"/>
      <c r="V5321" s="41"/>
      <c r="W5321" s="4" t="str">
        <f>IFERROR(VLOOKUP(Table49[[#This Row],[ITEM CODE]],Table2[[Item Code]:[Category ]],6,0),"")</f>
        <v/>
      </c>
      <c r="X5321" s="1" t="str">
        <f>IFERROR(VLOOKUP(Table49[[#This Row],[ITEM CODE]],Table2[[Item Code]:[Sub Category]],7,0),"")</f>
        <v/>
      </c>
      <c r="Y5321" s="68" t="str">
        <f>Table49[[#This Row],[PO Number]]&amp;COUNTIFS($E$5:E5321,E5321)</f>
        <v>0</v>
      </c>
    </row>
    <row r="5322" spans="1:25" ht="14.25" customHeight="1" x14ac:dyDescent="0.3">
      <c r="A5322" s="1" t="str">
        <f>IF(Table49[[#This Row],[ITEM NAME]]="","",ROW()-4)</f>
        <v/>
      </c>
      <c r="B5322" s="68"/>
      <c r="C5322" s="4" t="str">
        <f>IFERROR(VLOOKUP(B5322,Table14[],3,0),"")</f>
        <v/>
      </c>
      <c r="D5322" s="4" t="str">
        <f>IFERROR(VLOOKUP(B5322,Table14[],2,0),"")</f>
        <v/>
      </c>
      <c r="E5322" s="4"/>
      <c r="H5322" s="41" t="str">
        <f>IFERROR(VLOOKUP(Table49[[#This Row],[ITEM CODE]],Table2[[Item Code]:[Master Name]],2,0),"")</f>
        <v/>
      </c>
      <c r="I5322" s="41"/>
      <c r="J5322" s="65" t="str">
        <f>IFERROR(VLOOKUP(Table49[[#This Row],[ITEM CODE]],Table2[[Item Code]:[Master Name]],3,0),"")</f>
        <v/>
      </c>
      <c r="K5322" s="1" t="str">
        <f>IFERROR(VLOOKUP(Table49[[#This Row],[ITEM CODE]],Table2[[Item Code]:[Master Name]],9,0),"")</f>
        <v/>
      </c>
      <c r="L5322" s="1" t="str">
        <f>IFERROR(VLOOKUP(Table49[[#This Row],[ITEM CODE]],Table2[[Item Code]:[Master Name]],8,0),"")</f>
        <v/>
      </c>
      <c r="M5322" s="41"/>
      <c r="N5322" s="66">
        <f>IFERROR(VLOOKUP(Table49[[#This Row],[ITEM CODE]],Table2[[#All],[Item Code]:[Unit Cost]],10,0),0)</f>
        <v>0</v>
      </c>
      <c r="O5322" s="134">
        <f>IFERROR(VLOOKUP(Table49[[#This Row],[ITEM CODE]],Table2[[#All],[Item Code]:[Unit Cost]],10,0),0)</f>
        <v>0</v>
      </c>
      <c r="P5322" s="56"/>
      <c r="Q5322" s="58"/>
      <c r="R5322" s="58">
        <f>Table49[[#This Row],[QUANTITY]]*Table49[[#This Row],[INV Prices]]</f>
        <v>0</v>
      </c>
      <c r="S5322" s="67"/>
      <c r="V5322" s="41"/>
      <c r="W5322" s="4" t="str">
        <f>IFERROR(VLOOKUP(Table49[[#This Row],[ITEM CODE]],Table2[[Item Code]:[Category ]],6,0),"")</f>
        <v/>
      </c>
      <c r="X5322" s="1" t="str">
        <f>IFERROR(VLOOKUP(Table49[[#This Row],[ITEM CODE]],Table2[[Item Code]:[Sub Category]],7,0),"")</f>
        <v/>
      </c>
      <c r="Y5322" s="68" t="str">
        <f>Table49[[#This Row],[PO Number]]&amp;COUNTIFS($E$5:E5322,E5322)</f>
        <v>0</v>
      </c>
    </row>
    <row r="5323" spans="1:25" ht="14.25" customHeight="1" x14ac:dyDescent="0.3">
      <c r="A5323" s="1" t="str">
        <f>IF(Table49[[#This Row],[ITEM NAME]]="","",ROW()-4)</f>
        <v/>
      </c>
      <c r="B5323" s="68"/>
      <c r="C5323" s="4" t="str">
        <f>IFERROR(VLOOKUP(B5323,Table14[],3,0),"")</f>
        <v/>
      </c>
      <c r="D5323" s="4" t="str">
        <f>IFERROR(VLOOKUP(B5323,Table14[],2,0),"")</f>
        <v/>
      </c>
      <c r="E5323" s="4"/>
      <c r="H5323" s="41" t="str">
        <f>IFERROR(VLOOKUP(Table49[[#This Row],[ITEM CODE]],Table2[[Item Code]:[Master Name]],2,0),"")</f>
        <v/>
      </c>
      <c r="I5323" s="41"/>
      <c r="J5323" s="65" t="str">
        <f>IFERROR(VLOOKUP(Table49[[#This Row],[ITEM CODE]],Table2[[Item Code]:[Master Name]],3,0),"")</f>
        <v/>
      </c>
      <c r="K5323" s="1" t="str">
        <f>IFERROR(VLOOKUP(Table49[[#This Row],[ITEM CODE]],Table2[[Item Code]:[Master Name]],9,0),"")</f>
        <v/>
      </c>
      <c r="L5323" s="1" t="str">
        <f>IFERROR(VLOOKUP(Table49[[#This Row],[ITEM CODE]],Table2[[Item Code]:[Master Name]],8,0),"")</f>
        <v/>
      </c>
      <c r="M5323" s="41"/>
      <c r="N5323" s="66">
        <f>IFERROR(VLOOKUP(Table49[[#This Row],[ITEM CODE]],Table2[[#All],[Item Code]:[Unit Cost]],10,0),0)</f>
        <v>0</v>
      </c>
      <c r="O5323" s="134">
        <f>IFERROR(VLOOKUP(Table49[[#This Row],[ITEM CODE]],Table2[[#All],[Item Code]:[Unit Cost]],10,0),0)</f>
        <v>0</v>
      </c>
      <c r="P5323" s="56"/>
      <c r="Q5323" s="58"/>
      <c r="R5323" s="58">
        <f>Table49[[#This Row],[QUANTITY]]*Table49[[#This Row],[INV Prices]]</f>
        <v>0</v>
      </c>
      <c r="S5323" s="67"/>
      <c r="V5323" s="41"/>
      <c r="W5323" s="4" t="str">
        <f>IFERROR(VLOOKUP(Table49[[#This Row],[ITEM CODE]],Table2[[Item Code]:[Category ]],6,0),"")</f>
        <v/>
      </c>
      <c r="X5323" s="1" t="str">
        <f>IFERROR(VLOOKUP(Table49[[#This Row],[ITEM CODE]],Table2[[Item Code]:[Sub Category]],7,0),"")</f>
        <v/>
      </c>
      <c r="Y5323" s="68" t="str">
        <f>Table49[[#This Row],[PO Number]]&amp;COUNTIFS($E$5:E5323,E5323)</f>
        <v>0</v>
      </c>
    </row>
    <row r="5324" spans="1:25" ht="14.25" customHeight="1" x14ac:dyDescent="0.3">
      <c r="A5324" s="1" t="str">
        <f>IF(Table49[[#This Row],[ITEM NAME]]="","",ROW()-4)</f>
        <v/>
      </c>
      <c r="B5324" s="68"/>
      <c r="C5324" s="4" t="str">
        <f>IFERROR(VLOOKUP(B5324,Table14[],3,0),"")</f>
        <v/>
      </c>
      <c r="D5324" s="4" t="str">
        <f>IFERROR(VLOOKUP(B5324,Table14[],2,0),"")</f>
        <v/>
      </c>
      <c r="E5324" s="4"/>
      <c r="H5324" s="41" t="str">
        <f>IFERROR(VLOOKUP(Table49[[#This Row],[ITEM CODE]],Table2[[Item Code]:[Master Name]],2,0),"")</f>
        <v/>
      </c>
      <c r="I5324" s="41"/>
      <c r="J5324" s="65" t="str">
        <f>IFERROR(VLOOKUP(Table49[[#This Row],[ITEM CODE]],Table2[[Item Code]:[Master Name]],3,0),"")</f>
        <v/>
      </c>
      <c r="K5324" s="1" t="str">
        <f>IFERROR(VLOOKUP(Table49[[#This Row],[ITEM CODE]],Table2[[Item Code]:[Master Name]],9,0),"")</f>
        <v/>
      </c>
      <c r="L5324" s="1" t="str">
        <f>IFERROR(VLOOKUP(Table49[[#This Row],[ITEM CODE]],Table2[[Item Code]:[Master Name]],8,0),"")</f>
        <v/>
      </c>
      <c r="M5324" s="41"/>
      <c r="N5324" s="66">
        <f>IFERROR(VLOOKUP(Table49[[#This Row],[ITEM CODE]],Table2[[#All],[Item Code]:[Unit Cost]],10,0),0)</f>
        <v>0</v>
      </c>
      <c r="O5324" s="134">
        <f>IFERROR(VLOOKUP(Table49[[#This Row],[ITEM CODE]],Table2[[#All],[Item Code]:[Unit Cost]],10,0),0)</f>
        <v>0</v>
      </c>
      <c r="P5324" s="56"/>
      <c r="Q5324" s="58"/>
      <c r="R5324" s="58">
        <f>Table49[[#This Row],[QUANTITY]]*Table49[[#This Row],[INV Prices]]</f>
        <v>0</v>
      </c>
      <c r="S5324" s="67"/>
      <c r="V5324" s="41"/>
      <c r="W5324" s="4" t="str">
        <f>IFERROR(VLOOKUP(Table49[[#This Row],[ITEM CODE]],Table2[[Item Code]:[Category ]],6,0),"")</f>
        <v/>
      </c>
      <c r="X5324" s="1" t="str">
        <f>IFERROR(VLOOKUP(Table49[[#This Row],[ITEM CODE]],Table2[[Item Code]:[Sub Category]],7,0),"")</f>
        <v/>
      </c>
      <c r="Y5324" s="68" t="str">
        <f>Table49[[#This Row],[PO Number]]&amp;COUNTIFS($E$5:E5324,E5324)</f>
        <v>0</v>
      </c>
    </row>
    <row r="5325" spans="1:25" ht="14.25" customHeight="1" x14ac:dyDescent="0.3">
      <c r="A5325" s="1" t="str">
        <f>IF(Table49[[#This Row],[ITEM NAME]]="","",ROW()-4)</f>
        <v/>
      </c>
      <c r="B5325" s="68"/>
      <c r="C5325" s="4" t="str">
        <f>IFERROR(VLOOKUP(B5325,Table14[],3,0),"")</f>
        <v/>
      </c>
      <c r="D5325" s="4" t="str">
        <f>IFERROR(VLOOKUP(B5325,Table14[],2,0),"")</f>
        <v/>
      </c>
      <c r="E5325" s="4"/>
      <c r="H5325" s="41" t="str">
        <f>IFERROR(VLOOKUP(Table49[[#This Row],[ITEM CODE]],Table2[[Item Code]:[Master Name]],2,0),"")</f>
        <v/>
      </c>
      <c r="I5325" s="41"/>
      <c r="J5325" s="65" t="str">
        <f>IFERROR(VLOOKUP(Table49[[#This Row],[ITEM CODE]],Table2[[Item Code]:[Master Name]],3,0),"")</f>
        <v/>
      </c>
      <c r="K5325" s="1" t="str">
        <f>IFERROR(VLOOKUP(Table49[[#This Row],[ITEM CODE]],Table2[[Item Code]:[Master Name]],9,0),"")</f>
        <v/>
      </c>
      <c r="L5325" s="1" t="str">
        <f>IFERROR(VLOOKUP(Table49[[#This Row],[ITEM CODE]],Table2[[Item Code]:[Master Name]],8,0),"")</f>
        <v/>
      </c>
      <c r="M5325" s="41"/>
      <c r="N5325" s="66">
        <f>IFERROR(VLOOKUP(Table49[[#This Row],[ITEM CODE]],Table2[[#All],[Item Code]:[Unit Cost]],10,0),0)</f>
        <v>0</v>
      </c>
      <c r="O5325" s="134">
        <f>IFERROR(VLOOKUP(Table49[[#This Row],[ITEM CODE]],Table2[[#All],[Item Code]:[Unit Cost]],10,0),0)</f>
        <v>0</v>
      </c>
      <c r="P5325" s="56"/>
      <c r="Q5325" s="58"/>
      <c r="R5325" s="58">
        <f>Table49[[#This Row],[QUANTITY]]*Table49[[#This Row],[INV Prices]]</f>
        <v>0</v>
      </c>
      <c r="S5325" s="67"/>
      <c r="V5325" s="41"/>
      <c r="W5325" s="4" t="str">
        <f>IFERROR(VLOOKUP(Table49[[#This Row],[ITEM CODE]],Table2[[Item Code]:[Category ]],6,0),"")</f>
        <v/>
      </c>
      <c r="X5325" s="1" t="str">
        <f>IFERROR(VLOOKUP(Table49[[#This Row],[ITEM CODE]],Table2[[Item Code]:[Sub Category]],7,0),"")</f>
        <v/>
      </c>
      <c r="Y5325" s="68" t="str">
        <f>Table49[[#This Row],[PO Number]]&amp;COUNTIFS($E$5:E5325,E5325)</f>
        <v>0</v>
      </c>
    </row>
    <row r="5326" spans="1:25" ht="14.25" customHeight="1" x14ac:dyDescent="0.3">
      <c r="A5326" s="1" t="str">
        <f>IF(Table49[[#This Row],[ITEM NAME]]="","",ROW()-4)</f>
        <v/>
      </c>
      <c r="B5326" s="68"/>
      <c r="C5326" s="4" t="str">
        <f>IFERROR(VLOOKUP(B5326,Table14[],3,0),"")</f>
        <v/>
      </c>
      <c r="D5326" s="4" t="str">
        <f>IFERROR(VLOOKUP(B5326,Table14[],2,0),"")</f>
        <v/>
      </c>
      <c r="E5326" s="4"/>
      <c r="H5326" s="41" t="str">
        <f>IFERROR(VLOOKUP(Table49[[#This Row],[ITEM CODE]],Table2[[Item Code]:[Master Name]],2,0),"")</f>
        <v/>
      </c>
      <c r="I5326" s="41"/>
      <c r="J5326" s="65" t="str">
        <f>IFERROR(VLOOKUP(Table49[[#This Row],[ITEM CODE]],Table2[[Item Code]:[Master Name]],3,0),"")</f>
        <v/>
      </c>
      <c r="K5326" s="1" t="str">
        <f>IFERROR(VLOOKUP(Table49[[#This Row],[ITEM CODE]],Table2[[Item Code]:[Master Name]],9,0),"")</f>
        <v/>
      </c>
      <c r="L5326" s="1" t="str">
        <f>IFERROR(VLOOKUP(Table49[[#This Row],[ITEM CODE]],Table2[[Item Code]:[Master Name]],8,0),"")</f>
        <v/>
      </c>
      <c r="M5326" s="41"/>
      <c r="N5326" s="66">
        <f>IFERROR(VLOOKUP(Table49[[#This Row],[ITEM CODE]],Table2[[#All],[Item Code]:[Unit Cost]],10,0),0)</f>
        <v>0</v>
      </c>
      <c r="O5326" s="134">
        <f>IFERROR(VLOOKUP(Table49[[#This Row],[ITEM CODE]],Table2[[#All],[Item Code]:[Unit Cost]],10,0),0)</f>
        <v>0</v>
      </c>
      <c r="P5326" s="56"/>
      <c r="Q5326" s="58"/>
      <c r="R5326" s="58">
        <f>Table49[[#This Row],[QUANTITY]]*Table49[[#This Row],[INV Prices]]</f>
        <v>0</v>
      </c>
      <c r="S5326" s="67"/>
      <c r="V5326" s="41"/>
      <c r="W5326" s="4" t="str">
        <f>IFERROR(VLOOKUP(Table49[[#This Row],[ITEM CODE]],Table2[[Item Code]:[Category ]],6,0),"")</f>
        <v/>
      </c>
      <c r="X5326" s="1" t="str">
        <f>IFERROR(VLOOKUP(Table49[[#This Row],[ITEM CODE]],Table2[[Item Code]:[Sub Category]],7,0),"")</f>
        <v/>
      </c>
      <c r="Y5326" s="68" t="str">
        <f>Table49[[#This Row],[PO Number]]&amp;COUNTIFS($E$5:E5326,E5326)</f>
        <v>0</v>
      </c>
    </row>
    <row r="5327" spans="1:25" ht="14.25" customHeight="1" x14ac:dyDescent="0.3">
      <c r="A5327" s="1" t="str">
        <f>IF(Table49[[#This Row],[ITEM NAME]]="","",ROW()-4)</f>
        <v/>
      </c>
      <c r="B5327" s="68"/>
      <c r="C5327" s="4" t="str">
        <f>IFERROR(VLOOKUP(B5327,Table14[],3,0),"")</f>
        <v/>
      </c>
      <c r="D5327" s="4" t="str">
        <f>IFERROR(VLOOKUP(B5327,Table14[],2,0),"")</f>
        <v/>
      </c>
      <c r="E5327" s="4"/>
      <c r="H5327" s="41" t="str">
        <f>IFERROR(VLOOKUP(Table49[[#This Row],[ITEM CODE]],Table2[[Item Code]:[Master Name]],2,0),"")</f>
        <v/>
      </c>
      <c r="I5327" s="41"/>
      <c r="J5327" s="65" t="str">
        <f>IFERROR(VLOOKUP(Table49[[#This Row],[ITEM CODE]],Table2[[Item Code]:[Master Name]],3,0),"")</f>
        <v/>
      </c>
      <c r="K5327" s="1" t="str">
        <f>IFERROR(VLOOKUP(Table49[[#This Row],[ITEM CODE]],Table2[[Item Code]:[Master Name]],9,0),"")</f>
        <v/>
      </c>
      <c r="L5327" s="1" t="str">
        <f>IFERROR(VLOOKUP(Table49[[#This Row],[ITEM CODE]],Table2[[Item Code]:[Master Name]],8,0),"")</f>
        <v/>
      </c>
      <c r="M5327" s="41"/>
      <c r="N5327" s="66">
        <f>IFERROR(VLOOKUP(Table49[[#This Row],[ITEM CODE]],Table2[[#All],[Item Code]:[Unit Cost]],10,0),0)</f>
        <v>0</v>
      </c>
      <c r="O5327" s="134">
        <f>IFERROR(VLOOKUP(Table49[[#This Row],[ITEM CODE]],Table2[[#All],[Item Code]:[Unit Cost]],10,0),0)</f>
        <v>0</v>
      </c>
      <c r="P5327" s="56"/>
      <c r="Q5327" s="58"/>
      <c r="R5327" s="58">
        <f>Table49[[#This Row],[QUANTITY]]*Table49[[#This Row],[INV Prices]]</f>
        <v>0</v>
      </c>
      <c r="S5327" s="67"/>
      <c r="V5327" s="41"/>
      <c r="W5327" s="4" t="str">
        <f>IFERROR(VLOOKUP(Table49[[#This Row],[ITEM CODE]],Table2[[Item Code]:[Category ]],6,0),"")</f>
        <v/>
      </c>
      <c r="X5327" s="1" t="str">
        <f>IFERROR(VLOOKUP(Table49[[#This Row],[ITEM CODE]],Table2[[Item Code]:[Sub Category]],7,0),"")</f>
        <v/>
      </c>
      <c r="Y5327" s="68" t="str">
        <f>Table49[[#This Row],[PO Number]]&amp;COUNTIFS($E$5:E5327,E5327)</f>
        <v>0</v>
      </c>
    </row>
    <row r="5328" spans="1:25" ht="14.25" customHeight="1" x14ac:dyDescent="0.3">
      <c r="A5328" s="1" t="str">
        <f>IF(Table49[[#This Row],[ITEM NAME]]="","",ROW()-4)</f>
        <v/>
      </c>
      <c r="B5328" s="68"/>
      <c r="C5328" s="4" t="str">
        <f>IFERROR(VLOOKUP(B5328,Table14[],3,0),"")</f>
        <v/>
      </c>
      <c r="D5328" s="4" t="str">
        <f>IFERROR(VLOOKUP(B5328,Table14[],2,0),"")</f>
        <v/>
      </c>
      <c r="E5328" s="4"/>
      <c r="H5328" s="41" t="str">
        <f>IFERROR(VLOOKUP(Table49[[#This Row],[ITEM CODE]],Table2[[Item Code]:[Master Name]],2,0),"")</f>
        <v/>
      </c>
      <c r="I5328" s="41"/>
      <c r="J5328" s="65" t="str">
        <f>IFERROR(VLOOKUP(Table49[[#This Row],[ITEM CODE]],Table2[[Item Code]:[Master Name]],3,0),"")</f>
        <v/>
      </c>
      <c r="K5328" s="1" t="str">
        <f>IFERROR(VLOOKUP(Table49[[#This Row],[ITEM CODE]],Table2[[Item Code]:[Master Name]],9,0),"")</f>
        <v/>
      </c>
      <c r="L5328" s="1" t="str">
        <f>IFERROR(VLOOKUP(Table49[[#This Row],[ITEM CODE]],Table2[[Item Code]:[Master Name]],8,0),"")</f>
        <v/>
      </c>
      <c r="M5328" s="41"/>
      <c r="N5328" s="66">
        <f>IFERROR(VLOOKUP(Table49[[#This Row],[ITEM CODE]],Table2[[#All],[Item Code]:[Unit Cost]],10,0),0)</f>
        <v>0</v>
      </c>
      <c r="O5328" s="134">
        <f>IFERROR(VLOOKUP(Table49[[#This Row],[ITEM CODE]],Table2[[#All],[Item Code]:[Unit Cost]],10,0),0)</f>
        <v>0</v>
      </c>
      <c r="P5328" s="56"/>
      <c r="Q5328" s="58"/>
      <c r="R5328" s="58">
        <f>Table49[[#This Row],[QUANTITY]]*Table49[[#This Row],[INV Prices]]</f>
        <v>0</v>
      </c>
      <c r="S5328" s="67"/>
      <c r="V5328" s="41"/>
      <c r="W5328" s="4" t="str">
        <f>IFERROR(VLOOKUP(Table49[[#This Row],[ITEM CODE]],Table2[[Item Code]:[Category ]],6,0),"")</f>
        <v/>
      </c>
      <c r="X5328" s="1" t="str">
        <f>IFERROR(VLOOKUP(Table49[[#This Row],[ITEM CODE]],Table2[[Item Code]:[Sub Category]],7,0),"")</f>
        <v/>
      </c>
      <c r="Y5328" s="68" t="str">
        <f>Table49[[#This Row],[PO Number]]&amp;COUNTIFS($E$5:E5328,E5328)</f>
        <v>0</v>
      </c>
    </row>
    <row r="5329" spans="1:25" ht="14.25" customHeight="1" x14ac:dyDescent="0.3">
      <c r="A5329" s="1" t="str">
        <f>IF(Table49[[#This Row],[ITEM NAME]]="","",ROW()-4)</f>
        <v/>
      </c>
      <c r="B5329" s="68"/>
      <c r="C5329" s="4" t="str">
        <f>IFERROR(VLOOKUP(B5329,Table14[],3,0),"")</f>
        <v/>
      </c>
      <c r="D5329" s="4" t="str">
        <f>IFERROR(VLOOKUP(B5329,Table14[],2,0),"")</f>
        <v/>
      </c>
      <c r="E5329" s="4"/>
      <c r="H5329" s="41" t="str">
        <f>IFERROR(VLOOKUP(Table49[[#This Row],[ITEM CODE]],Table2[[Item Code]:[Master Name]],2,0),"")</f>
        <v/>
      </c>
      <c r="I5329" s="41"/>
      <c r="J5329" s="65" t="str">
        <f>IFERROR(VLOOKUP(Table49[[#This Row],[ITEM CODE]],Table2[[Item Code]:[Master Name]],3,0),"")</f>
        <v/>
      </c>
      <c r="K5329" s="1" t="str">
        <f>IFERROR(VLOOKUP(Table49[[#This Row],[ITEM CODE]],Table2[[Item Code]:[Master Name]],9,0),"")</f>
        <v/>
      </c>
      <c r="L5329" s="1" t="str">
        <f>IFERROR(VLOOKUP(Table49[[#This Row],[ITEM CODE]],Table2[[Item Code]:[Master Name]],8,0),"")</f>
        <v/>
      </c>
      <c r="M5329" s="41"/>
      <c r="N5329" s="66">
        <f>IFERROR(VLOOKUP(Table49[[#This Row],[ITEM CODE]],Table2[[#All],[Item Code]:[Unit Cost]],10,0),0)</f>
        <v>0</v>
      </c>
      <c r="O5329" s="134">
        <f>IFERROR(VLOOKUP(Table49[[#This Row],[ITEM CODE]],Table2[[#All],[Item Code]:[Unit Cost]],10,0),0)</f>
        <v>0</v>
      </c>
      <c r="P5329" s="56"/>
      <c r="Q5329" s="58"/>
      <c r="R5329" s="58">
        <f>Table49[[#This Row],[QUANTITY]]*Table49[[#This Row],[INV Prices]]</f>
        <v>0</v>
      </c>
      <c r="S5329" s="67"/>
      <c r="V5329" s="41"/>
      <c r="W5329" s="4" t="str">
        <f>IFERROR(VLOOKUP(Table49[[#This Row],[ITEM CODE]],Table2[[Item Code]:[Category ]],6,0),"")</f>
        <v/>
      </c>
      <c r="X5329" s="1" t="str">
        <f>IFERROR(VLOOKUP(Table49[[#This Row],[ITEM CODE]],Table2[[Item Code]:[Sub Category]],7,0),"")</f>
        <v/>
      </c>
      <c r="Y5329" s="68" t="str">
        <f>Table49[[#This Row],[PO Number]]&amp;COUNTIFS($E$5:E5329,E5329)</f>
        <v>0</v>
      </c>
    </row>
    <row r="5330" spans="1:25" ht="14.25" customHeight="1" x14ac:dyDescent="0.3">
      <c r="A5330" s="1" t="str">
        <f>IF(Table49[[#This Row],[ITEM NAME]]="","",ROW()-4)</f>
        <v/>
      </c>
      <c r="B5330" s="68"/>
      <c r="C5330" s="4" t="str">
        <f>IFERROR(VLOOKUP(B5330,Table14[],3,0),"")</f>
        <v/>
      </c>
      <c r="D5330" s="4" t="str">
        <f>IFERROR(VLOOKUP(B5330,Table14[],2,0),"")</f>
        <v/>
      </c>
      <c r="E5330" s="4"/>
      <c r="H5330" s="41" t="str">
        <f>IFERROR(VLOOKUP(Table49[[#This Row],[ITEM CODE]],Table2[[Item Code]:[Master Name]],2,0),"")</f>
        <v/>
      </c>
      <c r="I5330" s="41"/>
      <c r="J5330" s="65" t="str">
        <f>IFERROR(VLOOKUP(Table49[[#This Row],[ITEM CODE]],Table2[[Item Code]:[Master Name]],3,0),"")</f>
        <v/>
      </c>
      <c r="K5330" s="1" t="str">
        <f>IFERROR(VLOOKUP(Table49[[#This Row],[ITEM CODE]],Table2[[Item Code]:[Master Name]],9,0),"")</f>
        <v/>
      </c>
      <c r="L5330" s="1" t="str">
        <f>IFERROR(VLOOKUP(Table49[[#This Row],[ITEM CODE]],Table2[[Item Code]:[Master Name]],8,0),"")</f>
        <v/>
      </c>
      <c r="M5330" s="41"/>
      <c r="N5330" s="66">
        <f>IFERROR(VLOOKUP(Table49[[#This Row],[ITEM CODE]],Table2[[#All],[Item Code]:[Unit Cost]],10,0),0)</f>
        <v>0</v>
      </c>
      <c r="O5330" s="134">
        <f>IFERROR(VLOOKUP(Table49[[#This Row],[ITEM CODE]],Table2[[#All],[Item Code]:[Unit Cost]],10,0),0)</f>
        <v>0</v>
      </c>
      <c r="P5330" s="56"/>
      <c r="Q5330" s="58"/>
      <c r="R5330" s="58">
        <f>Table49[[#This Row],[QUANTITY]]*Table49[[#This Row],[INV Prices]]</f>
        <v>0</v>
      </c>
      <c r="S5330" s="67"/>
      <c r="V5330" s="41"/>
      <c r="W5330" s="4" t="str">
        <f>IFERROR(VLOOKUP(Table49[[#This Row],[ITEM CODE]],Table2[[Item Code]:[Category ]],6,0),"")</f>
        <v/>
      </c>
      <c r="X5330" s="1" t="str">
        <f>IFERROR(VLOOKUP(Table49[[#This Row],[ITEM CODE]],Table2[[Item Code]:[Sub Category]],7,0),"")</f>
        <v/>
      </c>
      <c r="Y5330" s="68" t="str">
        <f>Table49[[#This Row],[PO Number]]&amp;COUNTIFS($E$5:E5330,E5330)</f>
        <v>0</v>
      </c>
    </row>
    <row r="5331" spans="1:25" ht="14.25" customHeight="1" x14ac:dyDescent="0.3">
      <c r="A5331" s="1" t="str">
        <f>IF(Table49[[#This Row],[ITEM NAME]]="","",ROW()-4)</f>
        <v/>
      </c>
      <c r="B5331" s="68"/>
      <c r="C5331" s="4" t="str">
        <f>IFERROR(VLOOKUP(B5331,Table14[],3,0),"")</f>
        <v/>
      </c>
      <c r="D5331" s="4" t="str">
        <f>IFERROR(VLOOKUP(B5331,Table14[],2,0),"")</f>
        <v/>
      </c>
      <c r="E5331" s="4"/>
      <c r="H5331" s="41" t="str">
        <f>IFERROR(VLOOKUP(Table49[[#This Row],[ITEM CODE]],Table2[[Item Code]:[Master Name]],2,0),"")</f>
        <v/>
      </c>
      <c r="I5331" s="41"/>
      <c r="J5331" s="65" t="str">
        <f>IFERROR(VLOOKUP(Table49[[#This Row],[ITEM CODE]],Table2[[Item Code]:[Master Name]],3,0),"")</f>
        <v/>
      </c>
      <c r="K5331" s="1" t="str">
        <f>IFERROR(VLOOKUP(Table49[[#This Row],[ITEM CODE]],Table2[[Item Code]:[Master Name]],9,0),"")</f>
        <v/>
      </c>
      <c r="L5331" s="1" t="str">
        <f>IFERROR(VLOOKUP(Table49[[#This Row],[ITEM CODE]],Table2[[Item Code]:[Master Name]],8,0),"")</f>
        <v/>
      </c>
      <c r="M5331" s="41"/>
      <c r="N5331" s="66">
        <f>IFERROR(VLOOKUP(Table49[[#This Row],[ITEM CODE]],Table2[[#All],[Item Code]:[Unit Cost]],10,0),0)</f>
        <v>0</v>
      </c>
      <c r="O5331" s="134">
        <f>IFERROR(VLOOKUP(Table49[[#This Row],[ITEM CODE]],Table2[[#All],[Item Code]:[Unit Cost]],10,0),0)</f>
        <v>0</v>
      </c>
      <c r="P5331" s="56"/>
      <c r="Q5331" s="58"/>
      <c r="R5331" s="58">
        <f>Table49[[#This Row],[QUANTITY]]*Table49[[#This Row],[INV Prices]]</f>
        <v>0</v>
      </c>
      <c r="S5331" s="67"/>
      <c r="V5331" s="41"/>
      <c r="W5331" s="4" t="str">
        <f>IFERROR(VLOOKUP(Table49[[#This Row],[ITEM CODE]],Table2[[Item Code]:[Category ]],6,0),"")</f>
        <v/>
      </c>
      <c r="X5331" s="1" t="str">
        <f>IFERROR(VLOOKUP(Table49[[#This Row],[ITEM CODE]],Table2[[Item Code]:[Sub Category]],7,0),"")</f>
        <v/>
      </c>
      <c r="Y5331" s="68" t="str">
        <f>Table49[[#This Row],[PO Number]]&amp;COUNTIFS($E$5:E5331,E5331)</f>
        <v>0</v>
      </c>
    </row>
    <row r="5332" spans="1:25" ht="14.25" customHeight="1" x14ac:dyDescent="0.3">
      <c r="A5332" s="1" t="str">
        <f>IF(Table49[[#This Row],[ITEM NAME]]="","",ROW()-4)</f>
        <v/>
      </c>
      <c r="B5332" s="68"/>
      <c r="C5332" s="4" t="str">
        <f>IFERROR(VLOOKUP(B5332,Table14[],3,0),"")</f>
        <v/>
      </c>
      <c r="D5332" s="4" t="str">
        <f>IFERROR(VLOOKUP(B5332,Table14[],2,0),"")</f>
        <v/>
      </c>
      <c r="E5332" s="4"/>
      <c r="H5332" s="41" t="str">
        <f>IFERROR(VLOOKUP(Table49[[#This Row],[ITEM CODE]],Table2[[Item Code]:[Master Name]],2,0),"")</f>
        <v/>
      </c>
      <c r="I5332" s="41"/>
      <c r="J5332" s="65" t="str">
        <f>IFERROR(VLOOKUP(Table49[[#This Row],[ITEM CODE]],Table2[[Item Code]:[Master Name]],3,0),"")</f>
        <v/>
      </c>
      <c r="K5332" s="1" t="str">
        <f>IFERROR(VLOOKUP(Table49[[#This Row],[ITEM CODE]],Table2[[Item Code]:[Master Name]],9,0),"")</f>
        <v/>
      </c>
      <c r="L5332" s="1" t="str">
        <f>IFERROR(VLOOKUP(Table49[[#This Row],[ITEM CODE]],Table2[[Item Code]:[Master Name]],8,0),"")</f>
        <v/>
      </c>
      <c r="M5332" s="41"/>
      <c r="N5332" s="66">
        <f>IFERROR(VLOOKUP(Table49[[#This Row],[ITEM CODE]],Table2[[#All],[Item Code]:[Unit Cost]],10,0),0)</f>
        <v>0</v>
      </c>
      <c r="O5332" s="134">
        <f>IFERROR(VLOOKUP(Table49[[#This Row],[ITEM CODE]],Table2[[#All],[Item Code]:[Unit Cost]],10,0),0)</f>
        <v>0</v>
      </c>
      <c r="P5332" s="56"/>
      <c r="Q5332" s="58"/>
      <c r="R5332" s="58">
        <f>Table49[[#This Row],[QUANTITY]]*Table49[[#This Row],[INV Prices]]</f>
        <v>0</v>
      </c>
      <c r="S5332" s="67"/>
      <c r="V5332" s="41"/>
      <c r="W5332" s="4" t="str">
        <f>IFERROR(VLOOKUP(Table49[[#This Row],[ITEM CODE]],Table2[[Item Code]:[Category ]],6,0),"")</f>
        <v/>
      </c>
      <c r="X5332" s="1" t="str">
        <f>IFERROR(VLOOKUP(Table49[[#This Row],[ITEM CODE]],Table2[[Item Code]:[Sub Category]],7,0),"")</f>
        <v/>
      </c>
      <c r="Y5332" s="68" t="str">
        <f>Table49[[#This Row],[PO Number]]&amp;COUNTIFS($E$5:E5332,E5332)</f>
        <v>0</v>
      </c>
    </row>
    <row r="5333" spans="1:25" ht="14.25" customHeight="1" x14ac:dyDescent="0.3">
      <c r="A5333" s="1" t="str">
        <f>IF(Table49[[#This Row],[ITEM NAME]]="","",ROW()-4)</f>
        <v/>
      </c>
      <c r="B5333" s="68"/>
      <c r="C5333" s="4" t="str">
        <f>IFERROR(VLOOKUP(B5333,Table14[],3,0),"")</f>
        <v/>
      </c>
      <c r="D5333" s="4" t="str">
        <f>IFERROR(VLOOKUP(B5333,Table14[],2,0),"")</f>
        <v/>
      </c>
      <c r="E5333" s="4"/>
      <c r="H5333" s="41" t="str">
        <f>IFERROR(VLOOKUP(Table49[[#This Row],[ITEM CODE]],Table2[[Item Code]:[Master Name]],2,0),"")</f>
        <v/>
      </c>
      <c r="I5333" s="41"/>
      <c r="J5333" s="65" t="str">
        <f>IFERROR(VLOOKUP(Table49[[#This Row],[ITEM CODE]],Table2[[Item Code]:[Master Name]],3,0),"")</f>
        <v/>
      </c>
      <c r="K5333" s="1" t="str">
        <f>IFERROR(VLOOKUP(Table49[[#This Row],[ITEM CODE]],Table2[[Item Code]:[Master Name]],9,0),"")</f>
        <v/>
      </c>
      <c r="L5333" s="1" t="str">
        <f>IFERROR(VLOOKUP(Table49[[#This Row],[ITEM CODE]],Table2[[Item Code]:[Master Name]],8,0),"")</f>
        <v/>
      </c>
      <c r="M5333" s="41"/>
      <c r="N5333" s="66">
        <f>IFERROR(VLOOKUP(Table49[[#This Row],[ITEM CODE]],Table2[[#All],[Item Code]:[Unit Cost]],10,0),0)</f>
        <v>0</v>
      </c>
      <c r="O5333" s="134">
        <f>IFERROR(VLOOKUP(Table49[[#This Row],[ITEM CODE]],Table2[[#All],[Item Code]:[Unit Cost]],10,0),0)</f>
        <v>0</v>
      </c>
      <c r="P5333" s="56"/>
      <c r="Q5333" s="58"/>
      <c r="R5333" s="58">
        <f>Table49[[#This Row],[QUANTITY]]*Table49[[#This Row],[INV Prices]]</f>
        <v>0</v>
      </c>
      <c r="S5333" s="67"/>
      <c r="V5333" s="41"/>
      <c r="W5333" s="4" t="str">
        <f>IFERROR(VLOOKUP(Table49[[#This Row],[ITEM CODE]],Table2[[Item Code]:[Category ]],6,0),"")</f>
        <v/>
      </c>
      <c r="X5333" s="1" t="str">
        <f>IFERROR(VLOOKUP(Table49[[#This Row],[ITEM CODE]],Table2[[Item Code]:[Sub Category]],7,0),"")</f>
        <v/>
      </c>
      <c r="Y5333" s="68" t="str">
        <f>Table49[[#This Row],[PO Number]]&amp;COUNTIFS($E$5:E5333,E5333)</f>
        <v>0</v>
      </c>
    </row>
    <row r="5334" spans="1:25" ht="14.25" customHeight="1" x14ac:dyDescent="0.3">
      <c r="A5334" s="1" t="str">
        <f>IF(Table49[[#This Row],[ITEM NAME]]="","",ROW()-4)</f>
        <v/>
      </c>
      <c r="B5334" s="68"/>
      <c r="C5334" s="4" t="str">
        <f>IFERROR(VLOOKUP(B5334,Table14[],3,0),"")</f>
        <v/>
      </c>
      <c r="D5334" s="4" t="str">
        <f>IFERROR(VLOOKUP(B5334,Table14[],2,0),"")</f>
        <v/>
      </c>
      <c r="E5334" s="4"/>
      <c r="H5334" s="41" t="str">
        <f>IFERROR(VLOOKUP(Table49[[#This Row],[ITEM CODE]],Table2[[Item Code]:[Master Name]],2,0),"")</f>
        <v/>
      </c>
      <c r="I5334" s="41"/>
      <c r="J5334" s="65" t="str">
        <f>IFERROR(VLOOKUP(Table49[[#This Row],[ITEM CODE]],Table2[[Item Code]:[Master Name]],3,0),"")</f>
        <v/>
      </c>
      <c r="K5334" s="1" t="str">
        <f>IFERROR(VLOOKUP(Table49[[#This Row],[ITEM CODE]],Table2[[Item Code]:[Master Name]],9,0),"")</f>
        <v/>
      </c>
      <c r="L5334" s="1" t="str">
        <f>IFERROR(VLOOKUP(Table49[[#This Row],[ITEM CODE]],Table2[[Item Code]:[Master Name]],8,0),"")</f>
        <v/>
      </c>
      <c r="M5334" s="41"/>
      <c r="N5334" s="66">
        <f>IFERROR(VLOOKUP(Table49[[#This Row],[ITEM CODE]],Table2[[#All],[Item Code]:[Unit Cost]],10,0),0)</f>
        <v>0</v>
      </c>
      <c r="O5334" s="134">
        <f>IFERROR(VLOOKUP(Table49[[#This Row],[ITEM CODE]],Table2[[#All],[Item Code]:[Unit Cost]],10,0),0)</f>
        <v>0</v>
      </c>
      <c r="P5334" s="56"/>
      <c r="Q5334" s="58"/>
      <c r="R5334" s="58">
        <f>Table49[[#This Row],[QUANTITY]]*Table49[[#This Row],[INV Prices]]</f>
        <v>0</v>
      </c>
      <c r="S5334" s="67"/>
      <c r="V5334" s="41"/>
      <c r="W5334" s="4" t="str">
        <f>IFERROR(VLOOKUP(Table49[[#This Row],[ITEM CODE]],Table2[[Item Code]:[Category ]],6,0),"")</f>
        <v/>
      </c>
      <c r="X5334" s="1" t="str">
        <f>IFERROR(VLOOKUP(Table49[[#This Row],[ITEM CODE]],Table2[[Item Code]:[Sub Category]],7,0),"")</f>
        <v/>
      </c>
      <c r="Y5334" s="68" t="str">
        <f>Table49[[#This Row],[PO Number]]&amp;COUNTIFS($E$5:E5334,E5334)</f>
        <v>0</v>
      </c>
    </row>
    <row r="5335" spans="1:25" ht="14.25" customHeight="1" x14ac:dyDescent="0.3">
      <c r="A5335" s="1" t="str">
        <f>IF(Table49[[#This Row],[ITEM NAME]]="","",ROW()-4)</f>
        <v/>
      </c>
      <c r="B5335" s="68"/>
      <c r="C5335" s="4" t="str">
        <f>IFERROR(VLOOKUP(B5335,Table14[],3,0),"")</f>
        <v/>
      </c>
      <c r="D5335" s="4" t="str">
        <f>IFERROR(VLOOKUP(B5335,Table14[],2,0),"")</f>
        <v/>
      </c>
      <c r="E5335" s="4"/>
      <c r="H5335" s="41" t="str">
        <f>IFERROR(VLOOKUP(Table49[[#This Row],[ITEM CODE]],Table2[[Item Code]:[Master Name]],2,0),"")</f>
        <v/>
      </c>
      <c r="I5335" s="41"/>
      <c r="J5335" s="65" t="str">
        <f>IFERROR(VLOOKUP(Table49[[#This Row],[ITEM CODE]],Table2[[Item Code]:[Master Name]],3,0),"")</f>
        <v/>
      </c>
      <c r="K5335" s="1" t="str">
        <f>IFERROR(VLOOKUP(Table49[[#This Row],[ITEM CODE]],Table2[[Item Code]:[Master Name]],9,0),"")</f>
        <v/>
      </c>
      <c r="L5335" s="1" t="str">
        <f>IFERROR(VLOOKUP(Table49[[#This Row],[ITEM CODE]],Table2[[Item Code]:[Master Name]],8,0),"")</f>
        <v/>
      </c>
      <c r="M5335" s="41"/>
      <c r="N5335" s="66">
        <f>IFERROR(VLOOKUP(Table49[[#This Row],[ITEM CODE]],Table2[[#All],[Item Code]:[Unit Cost]],10,0),0)</f>
        <v>0</v>
      </c>
      <c r="O5335" s="134">
        <f>IFERROR(VLOOKUP(Table49[[#This Row],[ITEM CODE]],Table2[[#All],[Item Code]:[Unit Cost]],10,0),0)</f>
        <v>0</v>
      </c>
      <c r="P5335" s="56"/>
      <c r="Q5335" s="58"/>
      <c r="R5335" s="58">
        <f>Table49[[#This Row],[QUANTITY]]*Table49[[#This Row],[INV Prices]]</f>
        <v>0</v>
      </c>
      <c r="S5335" s="67"/>
      <c r="V5335" s="41"/>
      <c r="W5335" s="4" t="str">
        <f>IFERROR(VLOOKUP(Table49[[#This Row],[ITEM CODE]],Table2[[Item Code]:[Category ]],6,0),"")</f>
        <v/>
      </c>
      <c r="X5335" s="1" t="str">
        <f>IFERROR(VLOOKUP(Table49[[#This Row],[ITEM CODE]],Table2[[Item Code]:[Sub Category]],7,0),"")</f>
        <v/>
      </c>
      <c r="Y5335" s="68" t="str">
        <f>Table49[[#This Row],[PO Number]]&amp;COUNTIFS($E$5:E5335,E5335)</f>
        <v>0</v>
      </c>
    </row>
    <row r="5336" spans="1:25" ht="14.25" customHeight="1" x14ac:dyDescent="0.3">
      <c r="A5336" s="1" t="str">
        <f>IF(Table49[[#This Row],[ITEM NAME]]="","",ROW()-4)</f>
        <v/>
      </c>
      <c r="B5336" s="68"/>
      <c r="C5336" s="4" t="str">
        <f>IFERROR(VLOOKUP(B5336,Table14[],3,0),"")</f>
        <v/>
      </c>
      <c r="D5336" s="4" t="str">
        <f>IFERROR(VLOOKUP(B5336,Table14[],2,0),"")</f>
        <v/>
      </c>
      <c r="E5336" s="4"/>
      <c r="H5336" s="41" t="str">
        <f>IFERROR(VLOOKUP(Table49[[#This Row],[ITEM CODE]],Table2[[Item Code]:[Master Name]],2,0),"")</f>
        <v/>
      </c>
      <c r="I5336" s="41"/>
      <c r="J5336" s="65" t="str">
        <f>IFERROR(VLOOKUP(Table49[[#This Row],[ITEM CODE]],Table2[[Item Code]:[Master Name]],3,0),"")</f>
        <v/>
      </c>
      <c r="K5336" s="1" t="str">
        <f>IFERROR(VLOOKUP(Table49[[#This Row],[ITEM CODE]],Table2[[Item Code]:[Master Name]],9,0),"")</f>
        <v/>
      </c>
      <c r="L5336" s="1" t="str">
        <f>IFERROR(VLOOKUP(Table49[[#This Row],[ITEM CODE]],Table2[[Item Code]:[Master Name]],8,0),"")</f>
        <v/>
      </c>
      <c r="M5336" s="41"/>
      <c r="N5336" s="66">
        <f>IFERROR(VLOOKUP(Table49[[#This Row],[ITEM CODE]],Table2[[#All],[Item Code]:[Unit Cost]],10,0),0)</f>
        <v>0</v>
      </c>
      <c r="O5336" s="134">
        <f>IFERROR(VLOOKUP(Table49[[#This Row],[ITEM CODE]],Table2[[#All],[Item Code]:[Unit Cost]],10,0),0)</f>
        <v>0</v>
      </c>
      <c r="P5336" s="56"/>
      <c r="Q5336" s="58"/>
      <c r="R5336" s="58">
        <f>Table49[[#This Row],[QUANTITY]]*Table49[[#This Row],[INV Prices]]</f>
        <v>0</v>
      </c>
      <c r="S5336" s="67"/>
      <c r="V5336" s="41"/>
      <c r="W5336" s="4" t="str">
        <f>IFERROR(VLOOKUP(Table49[[#This Row],[ITEM CODE]],Table2[[Item Code]:[Category ]],6,0),"")</f>
        <v/>
      </c>
      <c r="X5336" s="1" t="str">
        <f>IFERROR(VLOOKUP(Table49[[#This Row],[ITEM CODE]],Table2[[Item Code]:[Sub Category]],7,0),"")</f>
        <v/>
      </c>
      <c r="Y5336" s="68" t="str">
        <f>Table49[[#This Row],[PO Number]]&amp;COUNTIFS($E$5:E5336,E5336)</f>
        <v>0</v>
      </c>
    </row>
    <row r="5337" spans="1:25" ht="14.25" customHeight="1" x14ac:dyDescent="0.3">
      <c r="A5337" s="1" t="str">
        <f>IF(Table49[[#This Row],[ITEM NAME]]="","",ROW()-4)</f>
        <v/>
      </c>
      <c r="B5337" s="68"/>
      <c r="C5337" s="4" t="str">
        <f>IFERROR(VLOOKUP(B5337,Table14[],3,0),"")</f>
        <v/>
      </c>
      <c r="D5337" s="4" t="str">
        <f>IFERROR(VLOOKUP(B5337,Table14[],2,0),"")</f>
        <v/>
      </c>
      <c r="E5337" s="4"/>
      <c r="H5337" s="41" t="str">
        <f>IFERROR(VLOOKUP(Table49[[#This Row],[ITEM CODE]],Table2[[Item Code]:[Master Name]],2,0),"")</f>
        <v/>
      </c>
      <c r="I5337" s="41"/>
      <c r="J5337" s="65" t="str">
        <f>IFERROR(VLOOKUP(Table49[[#This Row],[ITEM CODE]],Table2[[Item Code]:[Master Name]],3,0),"")</f>
        <v/>
      </c>
      <c r="K5337" s="1" t="str">
        <f>IFERROR(VLOOKUP(Table49[[#This Row],[ITEM CODE]],Table2[[Item Code]:[Master Name]],9,0),"")</f>
        <v/>
      </c>
      <c r="L5337" s="1" t="str">
        <f>IFERROR(VLOOKUP(Table49[[#This Row],[ITEM CODE]],Table2[[Item Code]:[Master Name]],8,0),"")</f>
        <v/>
      </c>
      <c r="M5337" s="41"/>
      <c r="N5337" s="66">
        <f>IFERROR(VLOOKUP(Table49[[#This Row],[ITEM CODE]],Table2[[#All],[Item Code]:[Unit Cost]],10,0),0)</f>
        <v>0</v>
      </c>
      <c r="O5337" s="134">
        <f>IFERROR(VLOOKUP(Table49[[#This Row],[ITEM CODE]],Table2[[#All],[Item Code]:[Unit Cost]],10,0),0)</f>
        <v>0</v>
      </c>
      <c r="P5337" s="56"/>
      <c r="Q5337" s="58"/>
      <c r="R5337" s="58">
        <f>Table49[[#This Row],[QUANTITY]]*Table49[[#This Row],[INV Prices]]</f>
        <v>0</v>
      </c>
      <c r="S5337" s="67"/>
      <c r="V5337" s="41"/>
      <c r="W5337" s="4" t="str">
        <f>IFERROR(VLOOKUP(Table49[[#This Row],[ITEM CODE]],Table2[[Item Code]:[Category ]],6,0),"")</f>
        <v/>
      </c>
      <c r="X5337" s="1" t="str">
        <f>IFERROR(VLOOKUP(Table49[[#This Row],[ITEM CODE]],Table2[[Item Code]:[Sub Category]],7,0),"")</f>
        <v/>
      </c>
      <c r="Y5337" s="68" t="str">
        <f>Table49[[#This Row],[PO Number]]&amp;COUNTIFS($E$5:E5337,E5337)</f>
        <v>0</v>
      </c>
    </row>
    <row r="5338" spans="1:25" ht="14.25" customHeight="1" x14ac:dyDescent="0.3">
      <c r="A5338" s="1" t="str">
        <f>IF(Table49[[#This Row],[ITEM NAME]]="","",ROW()-4)</f>
        <v/>
      </c>
      <c r="B5338" s="68"/>
      <c r="C5338" s="4" t="str">
        <f>IFERROR(VLOOKUP(B5338,Table14[],3,0),"")</f>
        <v/>
      </c>
      <c r="D5338" s="4" t="str">
        <f>IFERROR(VLOOKUP(B5338,Table14[],2,0),"")</f>
        <v/>
      </c>
      <c r="E5338" s="4"/>
      <c r="H5338" s="41" t="str">
        <f>IFERROR(VLOOKUP(Table49[[#This Row],[ITEM CODE]],Table2[[Item Code]:[Master Name]],2,0),"")</f>
        <v/>
      </c>
      <c r="I5338" s="41"/>
      <c r="J5338" s="65" t="str">
        <f>IFERROR(VLOOKUP(Table49[[#This Row],[ITEM CODE]],Table2[[Item Code]:[Master Name]],3,0),"")</f>
        <v/>
      </c>
      <c r="K5338" s="1" t="str">
        <f>IFERROR(VLOOKUP(Table49[[#This Row],[ITEM CODE]],Table2[[Item Code]:[Master Name]],9,0),"")</f>
        <v/>
      </c>
      <c r="L5338" s="1" t="str">
        <f>IFERROR(VLOOKUP(Table49[[#This Row],[ITEM CODE]],Table2[[Item Code]:[Master Name]],8,0),"")</f>
        <v/>
      </c>
      <c r="M5338" s="41"/>
      <c r="N5338" s="66">
        <f>IFERROR(VLOOKUP(Table49[[#This Row],[ITEM CODE]],Table2[[#All],[Item Code]:[Unit Cost]],10,0),0)</f>
        <v>0</v>
      </c>
      <c r="O5338" s="134">
        <f>IFERROR(VLOOKUP(Table49[[#This Row],[ITEM CODE]],Table2[[#All],[Item Code]:[Unit Cost]],10,0),0)</f>
        <v>0</v>
      </c>
      <c r="P5338" s="56"/>
      <c r="Q5338" s="58"/>
      <c r="R5338" s="58">
        <f>Table49[[#This Row],[QUANTITY]]*Table49[[#This Row],[INV Prices]]</f>
        <v>0</v>
      </c>
      <c r="S5338" s="67"/>
      <c r="V5338" s="41"/>
      <c r="W5338" s="4" t="str">
        <f>IFERROR(VLOOKUP(Table49[[#This Row],[ITEM CODE]],Table2[[Item Code]:[Category ]],6,0),"")</f>
        <v/>
      </c>
      <c r="X5338" s="1" t="str">
        <f>IFERROR(VLOOKUP(Table49[[#This Row],[ITEM CODE]],Table2[[Item Code]:[Sub Category]],7,0),"")</f>
        <v/>
      </c>
      <c r="Y5338" s="68" t="str">
        <f>Table49[[#This Row],[PO Number]]&amp;COUNTIFS($E$5:E5338,E5338)</f>
        <v>0</v>
      </c>
    </row>
    <row r="5339" spans="1:25" ht="14.25" customHeight="1" x14ac:dyDescent="0.3">
      <c r="A5339" s="1" t="str">
        <f>IF(Table49[[#This Row],[ITEM NAME]]="","",ROW()-4)</f>
        <v/>
      </c>
      <c r="B5339" s="68"/>
      <c r="C5339" s="4" t="str">
        <f>IFERROR(VLOOKUP(B5339,Table14[],3,0),"")</f>
        <v/>
      </c>
      <c r="D5339" s="4" t="str">
        <f>IFERROR(VLOOKUP(B5339,Table14[],2,0),"")</f>
        <v/>
      </c>
      <c r="E5339" s="4"/>
      <c r="H5339" s="41" t="str">
        <f>IFERROR(VLOOKUP(Table49[[#This Row],[ITEM CODE]],Table2[[Item Code]:[Master Name]],2,0),"")</f>
        <v/>
      </c>
      <c r="I5339" s="41"/>
      <c r="J5339" s="65" t="str">
        <f>IFERROR(VLOOKUP(Table49[[#This Row],[ITEM CODE]],Table2[[Item Code]:[Master Name]],3,0),"")</f>
        <v/>
      </c>
      <c r="K5339" s="1" t="str">
        <f>IFERROR(VLOOKUP(Table49[[#This Row],[ITEM CODE]],Table2[[Item Code]:[Master Name]],9,0),"")</f>
        <v/>
      </c>
      <c r="L5339" s="1" t="str">
        <f>IFERROR(VLOOKUP(Table49[[#This Row],[ITEM CODE]],Table2[[Item Code]:[Master Name]],8,0),"")</f>
        <v/>
      </c>
      <c r="M5339" s="41"/>
      <c r="N5339" s="66">
        <f>IFERROR(VLOOKUP(Table49[[#This Row],[ITEM CODE]],Table2[[#All],[Item Code]:[Unit Cost]],10,0),0)</f>
        <v>0</v>
      </c>
      <c r="O5339" s="134">
        <f>IFERROR(VLOOKUP(Table49[[#This Row],[ITEM CODE]],Table2[[#All],[Item Code]:[Unit Cost]],10,0),0)</f>
        <v>0</v>
      </c>
      <c r="P5339" s="56"/>
      <c r="Q5339" s="58"/>
      <c r="R5339" s="58">
        <f>Table49[[#This Row],[QUANTITY]]*Table49[[#This Row],[INV Prices]]</f>
        <v>0</v>
      </c>
      <c r="S5339" s="67"/>
      <c r="V5339" s="41"/>
      <c r="W5339" s="4" t="str">
        <f>IFERROR(VLOOKUP(Table49[[#This Row],[ITEM CODE]],Table2[[Item Code]:[Category ]],6,0),"")</f>
        <v/>
      </c>
      <c r="X5339" s="1" t="str">
        <f>IFERROR(VLOOKUP(Table49[[#This Row],[ITEM CODE]],Table2[[Item Code]:[Sub Category]],7,0),"")</f>
        <v/>
      </c>
      <c r="Y5339" s="68" t="str">
        <f>Table49[[#This Row],[PO Number]]&amp;COUNTIFS($E$5:E5339,E5339)</f>
        <v>0</v>
      </c>
    </row>
    <row r="5340" spans="1:25" ht="14.25" customHeight="1" x14ac:dyDescent="0.3">
      <c r="A5340" s="1" t="str">
        <f>IF(Table49[[#This Row],[ITEM NAME]]="","",ROW()-4)</f>
        <v/>
      </c>
      <c r="B5340" s="68"/>
      <c r="C5340" s="4" t="str">
        <f>IFERROR(VLOOKUP(B5340,Table14[],3,0),"")</f>
        <v/>
      </c>
      <c r="D5340" s="4" t="str">
        <f>IFERROR(VLOOKUP(B5340,Table14[],2,0),"")</f>
        <v/>
      </c>
      <c r="E5340" s="4"/>
      <c r="H5340" s="41" t="str">
        <f>IFERROR(VLOOKUP(Table49[[#This Row],[ITEM CODE]],Table2[[Item Code]:[Master Name]],2,0),"")</f>
        <v/>
      </c>
      <c r="I5340" s="41"/>
      <c r="J5340" s="65" t="str">
        <f>IFERROR(VLOOKUP(Table49[[#This Row],[ITEM CODE]],Table2[[Item Code]:[Master Name]],3,0),"")</f>
        <v/>
      </c>
      <c r="K5340" s="1" t="str">
        <f>IFERROR(VLOOKUP(Table49[[#This Row],[ITEM CODE]],Table2[[Item Code]:[Master Name]],9,0),"")</f>
        <v/>
      </c>
      <c r="L5340" s="1" t="str">
        <f>IFERROR(VLOOKUP(Table49[[#This Row],[ITEM CODE]],Table2[[Item Code]:[Master Name]],8,0),"")</f>
        <v/>
      </c>
      <c r="M5340" s="41"/>
      <c r="N5340" s="66">
        <f>IFERROR(VLOOKUP(Table49[[#This Row],[ITEM CODE]],Table2[[#All],[Item Code]:[Unit Cost]],10,0),0)</f>
        <v>0</v>
      </c>
      <c r="O5340" s="134">
        <f>IFERROR(VLOOKUP(Table49[[#This Row],[ITEM CODE]],Table2[[#All],[Item Code]:[Unit Cost]],10,0),0)</f>
        <v>0</v>
      </c>
      <c r="P5340" s="56"/>
      <c r="Q5340" s="58"/>
      <c r="R5340" s="58">
        <f>Table49[[#This Row],[QUANTITY]]*Table49[[#This Row],[INV Prices]]</f>
        <v>0</v>
      </c>
      <c r="S5340" s="67"/>
      <c r="V5340" s="41"/>
      <c r="W5340" s="4" t="str">
        <f>IFERROR(VLOOKUP(Table49[[#This Row],[ITEM CODE]],Table2[[Item Code]:[Category ]],6,0),"")</f>
        <v/>
      </c>
      <c r="X5340" s="1" t="str">
        <f>IFERROR(VLOOKUP(Table49[[#This Row],[ITEM CODE]],Table2[[Item Code]:[Sub Category]],7,0),"")</f>
        <v/>
      </c>
      <c r="Y5340" s="68" t="str">
        <f>Table49[[#This Row],[PO Number]]&amp;COUNTIFS($E$5:E5340,E5340)</f>
        <v>0</v>
      </c>
    </row>
    <row r="5341" spans="1:25" ht="14.25" customHeight="1" x14ac:dyDescent="0.3">
      <c r="A5341" s="1" t="str">
        <f>IF(Table49[[#This Row],[ITEM NAME]]="","",ROW()-4)</f>
        <v/>
      </c>
      <c r="B5341" s="68"/>
      <c r="C5341" s="4" t="str">
        <f>IFERROR(VLOOKUP(B5341,Table14[],3,0),"")</f>
        <v/>
      </c>
      <c r="D5341" s="4" t="str">
        <f>IFERROR(VLOOKUP(B5341,Table14[],2,0),"")</f>
        <v/>
      </c>
      <c r="E5341" s="4"/>
      <c r="H5341" s="41" t="str">
        <f>IFERROR(VLOOKUP(Table49[[#This Row],[ITEM CODE]],Table2[[Item Code]:[Master Name]],2,0),"")</f>
        <v/>
      </c>
      <c r="I5341" s="41"/>
      <c r="J5341" s="65" t="str">
        <f>IFERROR(VLOOKUP(Table49[[#This Row],[ITEM CODE]],Table2[[Item Code]:[Master Name]],3,0),"")</f>
        <v/>
      </c>
      <c r="K5341" s="1" t="str">
        <f>IFERROR(VLOOKUP(Table49[[#This Row],[ITEM CODE]],Table2[[Item Code]:[Master Name]],9,0),"")</f>
        <v/>
      </c>
      <c r="L5341" s="1" t="str">
        <f>IFERROR(VLOOKUP(Table49[[#This Row],[ITEM CODE]],Table2[[Item Code]:[Master Name]],8,0),"")</f>
        <v/>
      </c>
      <c r="M5341" s="41"/>
      <c r="N5341" s="66">
        <f>IFERROR(VLOOKUP(Table49[[#This Row],[ITEM CODE]],Table2[[#All],[Item Code]:[Unit Cost]],10,0),0)</f>
        <v>0</v>
      </c>
      <c r="O5341" s="134">
        <f>IFERROR(VLOOKUP(Table49[[#This Row],[ITEM CODE]],Table2[[#All],[Item Code]:[Unit Cost]],10,0),0)</f>
        <v>0</v>
      </c>
      <c r="P5341" s="56"/>
      <c r="Q5341" s="58"/>
      <c r="R5341" s="58">
        <f>Table49[[#This Row],[QUANTITY]]*Table49[[#This Row],[INV Prices]]</f>
        <v>0</v>
      </c>
      <c r="S5341" s="67"/>
      <c r="V5341" s="41"/>
      <c r="W5341" s="4" t="str">
        <f>IFERROR(VLOOKUP(Table49[[#This Row],[ITEM CODE]],Table2[[Item Code]:[Category ]],6,0),"")</f>
        <v/>
      </c>
      <c r="X5341" s="1" t="str">
        <f>IFERROR(VLOOKUP(Table49[[#This Row],[ITEM CODE]],Table2[[Item Code]:[Sub Category]],7,0),"")</f>
        <v/>
      </c>
      <c r="Y5341" s="68" t="str">
        <f>Table49[[#This Row],[PO Number]]&amp;COUNTIFS($E$5:E5341,E5341)</f>
        <v>0</v>
      </c>
    </row>
    <row r="5342" spans="1:25" ht="14.25" customHeight="1" x14ac:dyDescent="0.3">
      <c r="A5342" s="1" t="str">
        <f>IF(Table49[[#This Row],[ITEM NAME]]="","",ROW()-4)</f>
        <v/>
      </c>
      <c r="B5342" s="68"/>
      <c r="C5342" s="4" t="str">
        <f>IFERROR(VLOOKUP(B5342,Table14[],3,0),"")</f>
        <v/>
      </c>
      <c r="D5342" s="4" t="str">
        <f>IFERROR(VLOOKUP(B5342,Table14[],2,0),"")</f>
        <v/>
      </c>
      <c r="E5342" s="4"/>
      <c r="H5342" s="41" t="str">
        <f>IFERROR(VLOOKUP(Table49[[#This Row],[ITEM CODE]],Table2[[Item Code]:[Master Name]],2,0),"")</f>
        <v/>
      </c>
      <c r="I5342" s="41"/>
      <c r="J5342" s="65" t="str">
        <f>IFERROR(VLOOKUP(Table49[[#This Row],[ITEM CODE]],Table2[[Item Code]:[Master Name]],3,0),"")</f>
        <v/>
      </c>
      <c r="K5342" s="1" t="str">
        <f>IFERROR(VLOOKUP(Table49[[#This Row],[ITEM CODE]],Table2[[Item Code]:[Master Name]],9,0),"")</f>
        <v/>
      </c>
      <c r="L5342" s="1" t="str">
        <f>IFERROR(VLOOKUP(Table49[[#This Row],[ITEM CODE]],Table2[[Item Code]:[Master Name]],8,0),"")</f>
        <v/>
      </c>
      <c r="M5342" s="41"/>
      <c r="N5342" s="66">
        <f>IFERROR(VLOOKUP(Table49[[#This Row],[ITEM CODE]],Table2[[#All],[Item Code]:[Unit Cost]],10,0),0)</f>
        <v>0</v>
      </c>
      <c r="O5342" s="134">
        <f>IFERROR(VLOOKUP(Table49[[#This Row],[ITEM CODE]],Table2[[#All],[Item Code]:[Unit Cost]],10,0),0)</f>
        <v>0</v>
      </c>
      <c r="P5342" s="56"/>
      <c r="Q5342" s="58"/>
      <c r="R5342" s="58">
        <f>Table49[[#This Row],[QUANTITY]]*Table49[[#This Row],[INV Prices]]</f>
        <v>0</v>
      </c>
      <c r="S5342" s="67"/>
      <c r="V5342" s="41"/>
      <c r="W5342" s="4" t="str">
        <f>IFERROR(VLOOKUP(Table49[[#This Row],[ITEM CODE]],Table2[[Item Code]:[Category ]],6,0),"")</f>
        <v/>
      </c>
      <c r="X5342" s="1" t="str">
        <f>IFERROR(VLOOKUP(Table49[[#This Row],[ITEM CODE]],Table2[[Item Code]:[Sub Category]],7,0),"")</f>
        <v/>
      </c>
      <c r="Y5342" s="68" t="str">
        <f>Table49[[#This Row],[PO Number]]&amp;COUNTIFS($E$5:E5342,E5342)</f>
        <v>0</v>
      </c>
    </row>
    <row r="5343" spans="1:25" ht="14.25" customHeight="1" x14ac:dyDescent="0.3">
      <c r="A5343" s="1" t="str">
        <f>IF(Table49[[#This Row],[ITEM NAME]]="","",ROW()-4)</f>
        <v/>
      </c>
      <c r="B5343" s="68"/>
      <c r="C5343" s="4" t="str">
        <f>IFERROR(VLOOKUP(B5343,Table14[],3,0),"")</f>
        <v/>
      </c>
      <c r="D5343" s="4" t="str">
        <f>IFERROR(VLOOKUP(B5343,Table14[],2,0),"")</f>
        <v/>
      </c>
      <c r="E5343" s="4"/>
      <c r="H5343" s="41" t="str">
        <f>IFERROR(VLOOKUP(Table49[[#This Row],[ITEM CODE]],Table2[[Item Code]:[Master Name]],2,0),"")</f>
        <v/>
      </c>
      <c r="I5343" s="41"/>
      <c r="J5343" s="65" t="str">
        <f>IFERROR(VLOOKUP(Table49[[#This Row],[ITEM CODE]],Table2[[Item Code]:[Master Name]],3,0),"")</f>
        <v/>
      </c>
      <c r="K5343" s="1" t="str">
        <f>IFERROR(VLOOKUP(Table49[[#This Row],[ITEM CODE]],Table2[[Item Code]:[Master Name]],9,0),"")</f>
        <v/>
      </c>
      <c r="L5343" s="1" t="str">
        <f>IFERROR(VLOOKUP(Table49[[#This Row],[ITEM CODE]],Table2[[Item Code]:[Master Name]],8,0),"")</f>
        <v/>
      </c>
      <c r="M5343" s="41"/>
      <c r="N5343" s="66">
        <f>IFERROR(VLOOKUP(Table49[[#This Row],[ITEM CODE]],Table2[[#All],[Item Code]:[Unit Cost]],10,0),0)</f>
        <v>0</v>
      </c>
      <c r="O5343" s="134">
        <f>IFERROR(VLOOKUP(Table49[[#This Row],[ITEM CODE]],Table2[[#All],[Item Code]:[Unit Cost]],10,0),0)</f>
        <v>0</v>
      </c>
      <c r="P5343" s="56"/>
      <c r="Q5343" s="58"/>
      <c r="R5343" s="58">
        <f>Table49[[#This Row],[QUANTITY]]*Table49[[#This Row],[INV Prices]]</f>
        <v>0</v>
      </c>
      <c r="S5343" s="67"/>
      <c r="V5343" s="41"/>
      <c r="W5343" s="4" t="str">
        <f>IFERROR(VLOOKUP(Table49[[#This Row],[ITEM CODE]],Table2[[Item Code]:[Category ]],6,0),"")</f>
        <v/>
      </c>
      <c r="X5343" s="1" t="str">
        <f>IFERROR(VLOOKUP(Table49[[#This Row],[ITEM CODE]],Table2[[Item Code]:[Sub Category]],7,0),"")</f>
        <v/>
      </c>
      <c r="Y5343" s="68" t="str">
        <f>Table49[[#This Row],[PO Number]]&amp;COUNTIFS($E$5:E5343,E5343)</f>
        <v>0</v>
      </c>
    </row>
    <row r="5344" spans="1:25" ht="14.25" customHeight="1" x14ac:dyDescent="0.3">
      <c r="A5344" s="1" t="str">
        <f>IF(Table49[[#This Row],[ITEM NAME]]="","",ROW()-4)</f>
        <v/>
      </c>
      <c r="B5344" s="68"/>
      <c r="C5344" s="4" t="str">
        <f>IFERROR(VLOOKUP(B5344,Table14[],3,0),"")</f>
        <v/>
      </c>
      <c r="D5344" s="4" t="str">
        <f>IFERROR(VLOOKUP(B5344,Table14[],2,0),"")</f>
        <v/>
      </c>
      <c r="E5344" s="4"/>
      <c r="H5344" s="41" t="str">
        <f>IFERROR(VLOOKUP(Table49[[#This Row],[ITEM CODE]],Table2[[Item Code]:[Master Name]],2,0),"")</f>
        <v/>
      </c>
      <c r="I5344" s="41"/>
      <c r="J5344" s="65" t="str">
        <f>IFERROR(VLOOKUP(Table49[[#This Row],[ITEM CODE]],Table2[[Item Code]:[Master Name]],3,0),"")</f>
        <v/>
      </c>
      <c r="K5344" s="1" t="str">
        <f>IFERROR(VLOOKUP(Table49[[#This Row],[ITEM CODE]],Table2[[Item Code]:[Master Name]],9,0),"")</f>
        <v/>
      </c>
      <c r="L5344" s="1" t="str">
        <f>IFERROR(VLOOKUP(Table49[[#This Row],[ITEM CODE]],Table2[[Item Code]:[Master Name]],8,0),"")</f>
        <v/>
      </c>
      <c r="M5344" s="41"/>
      <c r="N5344" s="66">
        <f>IFERROR(VLOOKUP(Table49[[#This Row],[ITEM CODE]],Table2[[#All],[Item Code]:[Unit Cost]],10,0),0)</f>
        <v>0</v>
      </c>
      <c r="O5344" s="134">
        <f>IFERROR(VLOOKUP(Table49[[#This Row],[ITEM CODE]],Table2[[#All],[Item Code]:[Unit Cost]],10,0),0)</f>
        <v>0</v>
      </c>
      <c r="P5344" s="56"/>
      <c r="Q5344" s="58"/>
      <c r="R5344" s="58">
        <f>Table49[[#This Row],[QUANTITY]]*Table49[[#This Row],[INV Prices]]</f>
        <v>0</v>
      </c>
      <c r="S5344" s="67"/>
      <c r="V5344" s="41"/>
      <c r="W5344" s="4" t="str">
        <f>IFERROR(VLOOKUP(Table49[[#This Row],[ITEM CODE]],Table2[[Item Code]:[Category ]],6,0),"")</f>
        <v/>
      </c>
      <c r="X5344" s="1" t="str">
        <f>IFERROR(VLOOKUP(Table49[[#This Row],[ITEM CODE]],Table2[[Item Code]:[Sub Category]],7,0),"")</f>
        <v/>
      </c>
      <c r="Y5344" s="68" t="str">
        <f>Table49[[#This Row],[PO Number]]&amp;COUNTIFS($E$5:E5344,E5344)</f>
        <v>0</v>
      </c>
    </row>
    <row r="5345" spans="1:25" ht="14.25" customHeight="1" x14ac:dyDescent="0.3">
      <c r="A5345" s="1" t="str">
        <f>IF(Table49[[#This Row],[ITEM NAME]]="","",ROW()-4)</f>
        <v/>
      </c>
      <c r="B5345" s="68"/>
      <c r="C5345" s="4" t="str">
        <f>IFERROR(VLOOKUP(B5345,Table14[],3,0),"")</f>
        <v/>
      </c>
      <c r="D5345" s="4" t="str">
        <f>IFERROR(VLOOKUP(B5345,Table14[],2,0),"")</f>
        <v/>
      </c>
      <c r="E5345" s="4"/>
      <c r="H5345" s="41" t="str">
        <f>IFERROR(VLOOKUP(Table49[[#This Row],[ITEM CODE]],Table2[[Item Code]:[Master Name]],2,0),"")</f>
        <v/>
      </c>
      <c r="I5345" s="41"/>
      <c r="J5345" s="65" t="str">
        <f>IFERROR(VLOOKUP(Table49[[#This Row],[ITEM CODE]],Table2[[Item Code]:[Master Name]],3,0),"")</f>
        <v/>
      </c>
      <c r="K5345" s="1" t="str">
        <f>IFERROR(VLOOKUP(Table49[[#This Row],[ITEM CODE]],Table2[[Item Code]:[Master Name]],9,0),"")</f>
        <v/>
      </c>
      <c r="L5345" s="1" t="str">
        <f>IFERROR(VLOOKUP(Table49[[#This Row],[ITEM CODE]],Table2[[Item Code]:[Master Name]],8,0),"")</f>
        <v/>
      </c>
      <c r="M5345" s="41"/>
      <c r="N5345" s="66">
        <f>IFERROR(VLOOKUP(Table49[[#This Row],[ITEM CODE]],Table2[[#All],[Item Code]:[Unit Cost]],10,0),0)</f>
        <v>0</v>
      </c>
      <c r="O5345" s="134">
        <f>IFERROR(VLOOKUP(Table49[[#This Row],[ITEM CODE]],Table2[[#All],[Item Code]:[Unit Cost]],10,0),0)</f>
        <v>0</v>
      </c>
      <c r="P5345" s="56"/>
      <c r="Q5345" s="58"/>
      <c r="R5345" s="58">
        <f>Table49[[#This Row],[QUANTITY]]*Table49[[#This Row],[INV Prices]]</f>
        <v>0</v>
      </c>
      <c r="S5345" s="67"/>
      <c r="V5345" s="41"/>
      <c r="W5345" s="4" t="str">
        <f>IFERROR(VLOOKUP(Table49[[#This Row],[ITEM CODE]],Table2[[Item Code]:[Category ]],6,0),"")</f>
        <v/>
      </c>
      <c r="X5345" s="1" t="str">
        <f>IFERROR(VLOOKUP(Table49[[#This Row],[ITEM CODE]],Table2[[Item Code]:[Sub Category]],7,0),"")</f>
        <v/>
      </c>
      <c r="Y5345" s="68" t="str">
        <f>Table49[[#This Row],[PO Number]]&amp;COUNTIFS($E$5:E5345,E5345)</f>
        <v>0</v>
      </c>
    </row>
    <row r="5346" spans="1:25" ht="14.25" customHeight="1" x14ac:dyDescent="0.3">
      <c r="A5346" s="1" t="str">
        <f>IF(Table49[[#This Row],[ITEM NAME]]="","",ROW()-4)</f>
        <v/>
      </c>
      <c r="B5346" s="68"/>
      <c r="C5346" s="4" t="str">
        <f>IFERROR(VLOOKUP(B5346,Table14[],3,0),"")</f>
        <v/>
      </c>
      <c r="D5346" s="4" t="str">
        <f>IFERROR(VLOOKUP(B5346,Table14[],2,0),"")</f>
        <v/>
      </c>
      <c r="E5346" s="4"/>
      <c r="H5346" s="41" t="str">
        <f>IFERROR(VLOOKUP(Table49[[#This Row],[ITEM CODE]],Table2[[Item Code]:[Master Name]],2,0),"")</f>
        <v/>
      </c>
      <c r="I5346" s="41"/>
      <c r="J5346" s="65" t="str">
        <f>IFERROR(VLOOKUP(Table49[[#This Row],[ITEM CODE]],Table2[[Item Code]:[Master Name]],3,0),"")</f>
        <v/>
      </c>
      <c r="K5346" s="1" t="str">
        <f>IFERROR(VLOOKUP(Table49[[#This Row],[ITEM CODE]],Table2[[Item Code]:[Master Name]],9,0),"")</f>
        <v/>
      </c>
      <c r="L5346" s="1" t="str">
        <f>IFERROR(VLOOKUP(Table49[[#This Row],[ITEM CODE]],Table2[[Item Code]:[Master Name]],8,0),"")</f>
        <v/>
      </c>
      <c r="M5346" s="41"/>
      <c r="N5346" s="66">
        <f>IFERROR(VLOOKUP(Table49[[#This Row],[ITEM CODE]],Table2[[#All],[Item Code]:[Unit Cost]],10,0),0)</f>
        <v>0</v>
      </c>
      <c r="O5346" s="134">
        <f>IFERROR(VLOOKUP(Table49[[#This Row],[ITEM CODE]],Table2[[#All],[Item Code]:[Unit Cost]],10,0),0)</f>
        <v>0</v>
      </c>
      <c r="P5346" s="56"/>
      <c r="Q5346" s="58"/>
      <c r="R5346" s="58">
        <f>Table49[[#This Row],[QUANTITY]]*Table49[[#This Row],[INV Prices]]</f>
        <v>0</v>
      </c>
      <c r="S5346" s="67"/>
      <c r="V5346" s="41"/>
      <c r="W5346" s="4" t="str">
        <f>IFERROR(VLOOKUP(Table49[[#This Row],[ITEM CODE]],Table2[[Item Code]:[Category ]],6,0),"")</f>
        <v/>
      </c>
      <c r="X5346" s="1" t="str">
        <f>IFERROR(VLOOKUP(Table49[[#This Row],[ITEM CODE]],Table2[[Item Code]:[Sub Category]],7,0),"")</f>
        <v/>
      </c>
      <c r="Y5346" s="68" t="str">
        <f>Table49[[#This Row],[PO Number]]&amp;COUNTIFS($E$5:E5346,E5346)</f>
        <v>0</v>
      </c>
    </row>
    <row r="5347" spans="1:25" ht="14.25" customHeight="1" x14ac:dyDescent="0.3">
      <c r="A5347" s="1" t="str">
        <f>IF(Table49[[#This Row],[ITEM NAME]]="","",ROW()-4)</f>
        <v/>
      </c>
      <c r="B5347" s="68"/>
      <c r="C5347" s="4" t="str">
        <f>IFERROR(VLOOKUP(B5347,Table14[],3,0),"")</f>
        <v/>
      </c>
      <c r="D5347" s="4" t="str">
        <f>IFERROR(VLOOKUP(B5347,Table14[],2,0),"")</f>
        <v/>
      </c>
      <c r="E5347" s="4"/>
      <c r="H5347" s="41" t="str">
        <f>IFERROR(VLOOKUP(Table49[[#This Row],[ITEM CODE]],Table2[[Item Code]:[Master Name]],2,0),"")</f>
        <v/>
      </c>
      <c r="I5347" s="41"/>
      <c r="J5347" s="65" t="str">
        <f>IFERROR(VLOOKUP(Table49[[#This Row],[ITEM CODE]],Table2[[Item Code]:[Master Name]],3,0),"")</f>
        <v/>
      </c>
      <c r="K5347" s="1" t="str">
        <f>IFERROR(VLOOKUP(Table49[[#This Row],[ITEM CODE]],Table2[[Item Code]:[Master Name]],9,0),"")</f>
        <v/>
      </c>
      <c r="L5347" s="1" t="str">
        <f>IFERROR(VLOOKUP(Table49[[#This Row],[ITEM CODE]],Table2[[Item Code]:[Master Name]],8,0),"")</f>
        <v/>
      </c>
      <c r="M5347" s="41"/>
      <c r="N5347" s="66">
        <f>IFERROR(VLOOKUP(Table49[[#This Row],[ITEM CODE]],Table2[[#All],[Item Code]:[Unit Cost]],10,0),0)</f>
        <v>0</v>
      </c>
      <c r="O5347" s="134">
        <f>IFERROR(VLOOKUP(Table49[[#This Row],[ITEM CODE]],Table2[[#All],[Item Code]:[Unit Cost]],10,0),0)</f>
        <v>0</v>
      </c>
      <c r="P5347" s="56"/>
      <c r="Q5347" s="58"/>
      <c r="R5347" s="58">
        <f>Table49[[#This Row],[QUANTITY]]*Table49[[#This Row],[INV Prices]]</f>
        <v>0</v>
      </c>
      <c r="S5347" s="67"/>
      <c r="V5347" s="41"/>
      <c r="W5347" s="4" t="str">
        <f>IFERROR(VLOOKUP(Table49[[#This Row],[ITEM CODE]],Table2[[Item Code]:[Category ]],6,0),"")</f>
        <v/>
      </c>
      <c r="X5347" s="1" t="str">
        <f>IFERROR(VLOOKUP(Table49[[#This Row],[ITEM CODE]],Table2[[Item Code]:[Sub Category]],7,0),"")</f>
        <v/>
      </c>
      <c r="Y5347" s="68" t="str">
        <f>Table49[[#This Row],[PO Number]]&amp;COUNTIFS($E$5:E5347,E5347)</f>
        <v>0</v>
      </c>
    </row>
    <row r="5348" spans="1:25" ht="14.25" customHeight="1" x14ac:dyDescent="0.3">
      <c r="A5348" s="1" t="str">
        <f>IF(Table49[[#This Row],[ITEM NAME]]="","",ROW()-4)</f>
        <v/>
      </c>
      <c r="B5348" s="68"/>
      <c r="C5348" s="4" t="str">
        <f>IFERROR(VLOOKUP(B5348,Table14[],3,0),"")</f>
        <v/>
      </c>
      <c r="D5348" s="4" t="str">
        <f>IFERROR(VLOOKUP(B5348,Table14[],2,0),"")</f>
        <v/>
      </c>
      <c r="E5348" s="4"/>
      <c r="H5348" s="41" t="str">
        <f>IFERROR(VLOOKUP(Table49[[#This Row],[ITEM CODE]],Table2[[Item Code]:[Master Name]],2,0),"")</f>
        <v/>
      </c>
      <c r="I5348" s="41"/>
      <c r="J5348" s="65" t="str">
        <f>IFERROR(VLOOKUP(Table49[[#This Row],[ITEM CODE]],Table2[[Item Code]:[Master Name]],3,0),"")</f>
        <v/>
      </c>
      <c r="K5348" s="1" t="str">
        <f>IFERROR(VLOOKUP(Table49[[#This Row],[ITEM CODE]],Table2[[Item Code]:[Master Name]],9,0),"")</f>
        <v/>
      </c>
      <c r="L5348" s="1" t="str">
        <f>IFERROR(VLOOKUP(Table49[[#This Row],[ITEM CODE]],Table2[[Item Code]:[Master Name]],8,0),"")</f>
        <v/>
      </c>
      <c r="M5348" s="41"/>
      <c r="N5348" s="66">
        <f>IFERROR(VLOOKUP(Table49[[#This Row],[ITEM CODE]],Table2[[#All],[Item Code]:[Unit Cost]],10,0),0)</f>
        <v>0</v>
      </c>
      <c r="O5348" s="134">
        <f>IFERROR(VLOOKUP(Table49[[#This Row],[ITEM CODE]],Table2[[#All],[Item Code]:[Unit Cost]],10,0),0)</f>
        <v>0</v>
      </c>
      <c r="P5348" s="56"/>
      <c r="Q5348" s="58"/>
      <c r="R5348" s="58">
        <f>Table49[[#This Row],[QUANTITY]]*Table49[[#This Row],[INV Prices]]</f>
        <v>0</v>
      </c>
      <c r="S5348" s="67"/>
      <c r="V5348" s="41"/>
      <c r="W5348" s="4" t="str">
        <f>IFERROR(VLOOKUP(Table49[[#This Row],[ITEM CODE]],Table2[[Item Code]:[Category ]],6,0),"")</f>
        <v/>
      </c>
      <c r="X5348" s="1" t="str">
        <f>IFERROR(VLOOKUP(Table49[[#This Row],[ITEM CODE]],Table2[[Item Code]:[Sub Category]],7,0),"")</f>
        <v/>
      </c>
      <c r="Y5348" s="68" t="str">
        <f>Table49[[#This Row],[PO Number]]&amp;COUNTIFS($E$5:E5348,E5348)</f>
        <v>0</v>
      </c>
    </row>
    <row r="5349" spans="1:25" ht="14.25" customHeight="1" x14ac:dyDescent="0.3">
      <c r="A5349" s="1" t="str">
        <f>IF(Table49[[#This Row],[ITEM NAME]]="","",ROW()-4)</f>
        <v/>
      </c>
      <c r="B5349" s="68"/>
      <c r="C5349" s="4" t="str">
        <f>IFERROR(VLOOKUP(B5349,Table14[],3,0),"")</f>
        <v/>
      </c>
      <c r="D5349" s="4" t="str">
        <f>IFERROR(VLOOKUP(B5349,Table14[],2,0),"")</f>
        <v/>
      </c>
      <c r="E5349" s="4"/>
      <c r="H5349" s="41" t="str">
        <f>IFERROR(VLOOKUP(Table49[[#This Row],[ITEM CODE]],Table2[[Item Code]:[Master Name]],2,0),"")</f>
        <v/>
      </c>
      <c r="I5349" s="41"/>
      <c r="J5349" s="65" t="str">
        <f>IFERROR(VLOOKUP(Table49[[#This Row],[ITEM CODE]],Table2[[Item Code]:[Master Name]],3,0),"")</f>
        <v/>
      </c>
      <c r="K5349" s="1" t="str">
        <f>IFERROR(VLOOKUP(Table49[[#This Row],[ITEM CODE]],Table2[[Item Code]:[Master Name]],9,0),"")</f>
        <v/>
      </c>
      <c r="L5349" s="1" t="str">
        <f>IFERROR(VLOOKUP(Table49[[#This Row],[ITEM CODE]],Table2[[Item Code]:[Master Name]],8,0),"")</f>
        <v/>
      </c>
      <c r="M5349" s="41"/>
      <c r="N5349" s="66">
        <f>IFERROR(VLOOKUP(Table49[[#This Row],[ITEM CODE]],Table2[[#All],[Item Code]:[Unit Cost]],10,0),0)</f>
        <v>0</v>
      </c>
      <c r="O5349" s="134">
        <f>IFERROR(VLOOKUP(Table49[[#This Row],[ITEM CODE]],Table2[[#All],[Item Code]:[Unit Cost]],10,0),0)</f>
        <v>0</v>
      </c>
      <c r="P5349" s="56"/>
      <c r="Q5349" s="58"/>
      <c r="R5349" s="58">
        <f>Table49[[#This Row],[QUANTITY]]*Table49[[#This Row],[INV Prices]]</f>
        <v>0</v>
      </c>
      <c r="S5349" s="67"/>
      <c r="V5349" s="41"/>
      <c r="W5349" s="4" t="str">
        <f>IFERROR(VLOOKUP(Table49[[#This Row],[ITEM CODE]],Table2[[Item Code]:[Category ]],6,0),"")</f>
        <v/>
      </c>
      <c r="X5349" s="1" t="str">
        <f>IFERROR(VLOOKUP(Table49[[#This Row],[ITEM CODE]],Table2[[Item Code]:[Sub Category]],7,0),"")</f>
        <v/>
      </c>
      <c r="Y5349" s="68" t="str">
        <f>Table49[[#This Row],[PO Number]]&amp;COUNTIFS($E$5:E5349,E5349)</f>
        <v>0</v>
      </c>
    </row>
    <row r="5350" spans="1:25" ht="14.25" customHeight="1" x14ac:dyDescent="0.3">
      <c r="A5350" s="1" t="str">
        <f>IF(Table49[[#This Row],[ITEM NAME]]="","",ROW()-4)</f>
        <v/>
      </c>
      <c r="B5350" s="68"/>
      <c r="C5350" s="4" t="str">
        <f>IFERROR(VLOOKUP(B5350,Table14[],3,0),"")</f>
        <v/>
      </c>
      <c r="D5350" s="4" t="str">
        <f>IFERROR(VLOOKUP(B5350,Table14[],2,0),"")</f>
        <v/>
      </c>
      <c r="E5350" s="4"/>
      <c r="H5350" s="41" t="str">
        <f>IFERROR(VLOOKUP(Table49[[#This Row],[ITEM CODE]],Table2[[Item Code]:[Master Name]],2,0),"")</f>
        <v/>
      </c>
      <c r="I5350" s="41"/>
      <c r="J5350" s="65" t="str">
        <f>IFERROR(VLOOKUP(Table49[[#This Row],[ITEM CODE]],Table2[[Item Code]:[Master Name]],3,0),"")</f>
        <v/>
      </c>
      <c r="K5350" s="1" t="str">
        <f>IFERROR(VLOOKUP(Table49[[#This Row],[ITEM CODE]],Table2[[Item Code]:[Master Name]],9,0),"")</f>
        <v/>
      </c>
      <c r="L5350" s="1" t="str">
        <f>IFERROR(VLOOKUP(Table49[[#This Row],[ITEM CODE]],Table2[[Item Code]:[Master Name]],8,0),"")</f>
        <v/>
      </c>
      <c r="M5350" s="41"/>
      <c r="N5350" s="66">
        <f>IFERROR(VLOOKUP(Table49[[#This Row],[ITEM CODE]],Table2[[#All],[Item Code]:[Unit Cost]],10,0),0)</f>
        <v>0</v>
      </c>
      <c r="O5350" s="134">
        <f>IFERROR(VLOOKUP(Table49[[#This Row],[ITEM CODE]],Table2[[#All],[Item Code]:[Unit Cost]],10,0),0)</f>
        <v>0</v>
      </c>
      <c r="P5350" s="56"/>
      <c r="Q5350" s="58"/>
      <c r="R5350" s="58">
        <f>Table49[[#This Row],[QUANTITY]]*Table49[[#This Row],[INV Prices]]</f>
        <v>0</v>
      </c>
      <c r="S5350" s="67"/>
      <c r="V5350" s="41"/>
      <c r="W5350" s="4" t="str">
        <f>IFERROR(VLOOKUP(Table49[[#This Row],[ITEM CODE]],Table2[[Item Code]:[Category ]],6,0),"")</f>
        <v/>
      </c>
      <c r="X5350" s="1" t="str">
        <f>IFERROR(VLOOKUP(Table49[[#This Row],[ITEM CODE]],Table2[[Item Code]:[Sub Category]],7,0),"")</f>
        <v/>
      </c>
      <c r="Y5350" s="68" t="str">
        <f>Table49[[#This Row],[PO Number]]&amp;COUNTIFS($E$5:E5350,E5350)</f>
        <v>0</v>
      </c>
    </row>
    <row r="5351" spans="1:25" ht="14.25" customHeight="1" x14ac:dyDescent="0.3">
      <c r="A5351" s="1" t="str">
        <f>IF(Table49[[#This Row],[ITEM NAME]]="","",ROW()-4)</f>
        <v/>
      </c>
      <c r="B5351" s="68"/>
      <c r="C5351" s="4" t="str">
        <f>IFERROR(VLOOKUP(B5351,Table14[],3,0),"")</f>
        <v/>
      </c>
      <c r="D5351" s="4" t="str">
        <f>IFERROR(VLOOKUP(B5351,Table14[],2,0),"")</f>
        <v/>
      </c>
      <c r="E5351" s="4"/>
      <c r="H5351" s="41" t="str">
        <f>IFERROR(VLOOKUP(Table49[[#This Row],[ITEM CODE]],Table2[[Item Code]:[Master Name]],2,0),"")</f>
        <v/>
      </c>
      <c r="I5351" s="41"/>
      <c r="J5351" s="65" t="str">
        <f>IFERROR(VLOOKUP(Table49[[#This Row],[ITEM CODE]],Table2[[Item Code]:[Master Name]],3,0),"")</f>
        <v/>
      </c>
      <c r="K5351" s="1" t="str">
        <f>IFERROR(VLOOKUP(Table49[[#This Row],[ITEM CODE]],Table2[[Item Code]:[Master Name]],9,0),"")</f>
        <v/>
      </c>
      <c r="L5351" s="1" t="str">
        <f>IFERROR(VLOOKUP(Table49[[#This Row],[ITEM CODE]],Table2[[Item Code]:[Master Name]],8,0),"")</f>
        <v/>
      </c>
      <c r="M5351" s="41"/>
      <c r="N5351" s="66">
        <f>IFERROR(VLOOKUP(Table49[[#This Row],[ITEM CODE]],Table2[[#All],[Item Code]:[Unit Cost]],10,0),0)</f>
        <v>0</v>
      </c>
      <c r="O5351" s="134">
        <f>IFERROR(VLOOKUP(Table49[[#This Row],[ITEM CODE]],Table2[[#All],[Item Code]:[Unit Cost]],10,0),0)</f>
        <v>0</v>
      </c>
      <c r="P5351" s="56"/>
      <c r="Q5351" s="58"/>
      <c r="R5351" s="58">
        <f>Table49[[#This Row],[QUANTITY]]*Table49[[#This Row],[INV Prices]]</f>
        <v>0</v>
      </c>
      <c r="S5351" s="67"/>
      <c r="V5351" s="41"/>
      <c r="W5351" s="4" t="str">
        <f>IFERROR(VLOOKUP(Table49[[#This Row],[ITEM CODE]],Table2[[Item Code]:[Category ]],6,0),"")</f>
        <v/>
      </c>
      <c r="X5351" s="1" t="str">
        <f>IFERROR(VLOOKUP(Table49[[#This Row],[ITEM CODE]],Table2[[Item Code]:[Sub Category]],7,0),"")</f>
        <v/>
      </c>
      <c r="Y5351" s="68" t="str">
        <f>Table49[[#This Row],[PO Number]]&amp;COUNTIFS($E$5:E5351,E5351)</f>
        <v>0</v>
      </c>
    </row>
    <row r="5352" spans="1:25" ht="14.25" customHeight="1" x14ac:dyDescent="0.3">
      <c r="A5352" s="1" t="str">
        <f>IF(Table49[[#This Row],[ITEM NAME]]="","",ROW()-4)</f>
        <v/>
      </c>
      <c r="B5352" s="68"/>
      <c r="C5352" s="4" t="str">
        <f>IFERROR(VLOOKUP(B5352,Table14[],3,0),"")</f>
        <v/>
      </c>
      <c r="D5352" s="4" t="str">
        <f>IFERROR(VLOOKUP(B5352,Table14[],2,0),"")</f>
        <v/>
      </c>
      <c r="E5352" s="4"/>
      <c r="H5352" s="41" t="str">
        <f>IFERROR(VLOOKUP(Table49[[#This Row],[ITEM CODE]],Table2[[Item Code]:[Master Name]],2,0),"")</f>
        <v/>
      </c>
      <c r="I5352" s="41"/>
      <c r="J5352" s="65" t="str">
        <f>IFERROR(VLOOKUP(Table49[[#This Row],[ITEM CODE]],Table2[[Item Code]:[Master Name]],3,0),"")</f>
        <v/>
      </c>
      <c r="K5352" s="1" t="str">
        <f>IFERROR(VLOOKUP(Table49[[#This Row],[ITEM CODE]],Table2[[Item Code]:[Master Name]],9,0),"")</f>
        <v/>
      </c>
      <c r="L5352" s="1" t="str">
        <f>IFERROR(VLOOKUP(Table49[[#This Row],[ITEM CODE]],Table2[[Item Code]:[Master Name]],8,0),"")</f>
        <v/>
      </c>
      <c r="M5352" s="41"/>
      <c r="N5352" s="66">
        <f>IFERROR(VLOOKUP(Table49[[#This Row],[ITEM CODE]],Table2[[#All],[Item Code]:[Unit Cost]],10,0),0)</f>
        <v>0</v>
      </c>
      <c r="O5352" s="134">
        <f>IFERROR(VLOOKUP(Table49[[#This Row],[ITEM CODE]],Table2[[#All],[Item Code]:[Unit Cost]],10,0),0)</f>
        <v>0</v>
      </c>
      <c r="P5352" s="56"/>
      <c r="Q5352" s="58"/>
      <c r="R5352" s="58">
        <f>Table49[[#This Row],[QUANTITY]]*Table49[[#This Row],[INV Prices]]</f>
        <v>0</v>
      </c>
      <c r="S5352" s="67"/>
      <c r="V5352" s="41"/>
      <c r="W5352" s="4" t="str">
        <f>IFERROR(VLOOKUP(Table49[[#This Row],[ITEM CODE]],Table2[[Item Code]:[Category ]],6,0),"")</f>
        <v/>
      </c>
      <c r="X5352" s="1" t="str">
        <f>IFERROR(VLOOKUP(Table49[[#This Row],[ITEM CODE]],Table2[[Item Code]:[Sub Category]],7,0),"")</f>
        <v/>
      </c>
      <c r="Y5352" s="68" t="str">
        <f>Table49[[#This Row],[PO Number]]&amp;COUNTIFS($E$5:E5352,E5352)</f>
        <v>0</v>
      </c>
    </row>
    <row r="5353" spans="1:25" ht="14.25" customHeight="1" x14ac:dyDescent="0.3">
      <c r="A5353" s="1" t="str">
        <f>IF(Table49[[#This Row],[ITEM NAME]]="","",ROW()-4)</f>
        <v/>
      </c>
      <c r="B5353" s="68"/>
      <c r="C5353" s="4" t="str">
        <f>IFERROR(VLOOKUP(B5353,Table14[],3,0),"")</f>
        <v/>
      </c>
      <c r="D5353" s="4" t="str">
        <f>IFERROR(VLOOKUP(B5353,Table14[],2,0),"")</f>
        <v/>
      </c>
      <c r="E5353" s="4"/>
      <c r="H5353" s="41" t="str">
        <f>IFERROR(VLOOKUP(Table49[[#This Row],[ITEM CODE]],Table2[[Item Code]:[Master Name]],2,0),"")</f>
        <v/>
      </c>
      <c r="I5353" s="41"/>
      <c r="J5353" s="65" t="str">
        <f>IFERROR(VLOOKUP(Table49[[#This Row],[ITEM CODE]],Table2[[Item Code]:[Master Name]],3,0),"")</f>
        <v/>
      </c>
      <c r="K5353" s="1" t="str">
        <f>IFERROR(VLOOKUP(Table49[[#This Row],[ITEM CODE]],Table2[[Item Code]:[Master Name]],9,0),"")</f>
        <v/>
      </c>
      <c r="L5353" s="1" t="str">
        <f>IFERROR(VLOOKUP(Table49[[#This Row],[ITEM CODE]],Table2[[Item Code]:[Master Name]],8,0),"")</f>
        <v/>
      </c>
      <c r="M5353" s="41"/>
      <c r="N5353" s="66">
        <f>IFERROR(VLOOKUP(Table49[[#This Row],[ITEM CODE]],Table2[[#All],[Item Code]:[Unit Cost]],10,0),0)</f>
        <v>0</v>
      </c>
      <c r="O5353" s="134">
        <f>IFERROR(VLOOKUP(Table49[[#This Row],[ITEM CODE]],Table2[[#All],[Item Code]:[Unit Cost]],10,0),0)</f>
        <v>0</v>
      </c>
      <c r="P5353" s="56"/>
      <c r="Q5353" s="58"/>
      <c r="R5353" s="58">
        <f>Table49[[#This Row],[QUANTITY]]*Table49[[#This Row],[INV Prices]]</f>
        <v>0</v>
      </c>
      <c r="S5353" s="67"/>
      <c r="V5353" s="41"/>
      <c r="W5353" s="4" t="str">
        <f>IFERROR(VLOOKUP(Table49[[#This Row],[ITEM CODE]],Table2[[Item Code]:[Category ]],6,0),"")</f>
        <v/>
      </c>
      <c r="X5353" s="1" t="str">
        <f>IFERROR(VLOOKUP(Table49[[#This Row],[ITEM CODE]],Table2[[Item Code]:[Sub Category]],7,0),"")</f>
        <v/>
      </c>
      <c r="Y5353" s="68" t="str">
        <f>Table49[[#This Row],[PO Number]]&amp;COUNTIFS($E$5:E5353,E5353)</f>
        <v>0</v>
      </c>
    </row>
    <row r="5354" spans="1:25" ht="14.25" customHeight="1" x14ac:dyDescent="0.3">
      <c r="A5354" s="1" t="str">
        <f>IF(Table49[[#This Row],[ITEM NAME]]="","",ROW()-4)</f>
        <v/>
      </c>
      <c r="B5354" s="68"/>
      <c r="C5354" s="4" t="str">
        <f>IFERROR(VLOOKUP(B5354,Table14[],3,0),"")</f>
        <v/>
      </c>
      <c r="D5354" s="4" t="str">
        <f>IFERROR(VLOOKUP(B5354,Table14[],2,0),"")</f>
        <v/>
      </c>
      <c r="E5354" s="4"/>
      <c r="H5354" s="41" t="str">
        <f>IFERROR(VLOOKUP(Table49[[#This Row],[ITEM CODE]],Table2[[Item Code]:[Master Name]],2,0),"")</f>
        <v/>
      </c>
      <c r="I5354" s="41"/>
      <c r="J5354" s="65" t="str">
        <f>IFERROR(VLOOKUP(Table49[[#This Row],[ITEM CODE]],Table2[[Item Code]:[Master Name]],3,0),"")</f>
        <v/>
      </c>
      <c r="K5354" s="1" t="str">
        <f>IFERROR(VLOOKUP(Table49[[#This Row],[ITEM CODE]],Table2[[Item Code]:[Master Name]],9,0),"")</f>
        <v/>
      </c>
      <c r="L5354" s="1" t="str">
        <f>IFERROR(VLOOKUP(Table49[[#This Row],[ITEM CODE]],Table2[[Item Code]:[Master Name]],8,0),"")</f>
        <v/>
      </c>
      <c r="M5354" s="41"/>
      <c r="N5354" s="66">
        <f>IFERROR(VLOOKUP(Table49[[#This Row],[ITEM CODE]],Table2[[#All],[Item Code]:[Unit Cost]],10,0),0)</f>
        <v>0</v>
      </c>
      <c r="O5354" s="134">
        <f>IFERROR(VLOOKUP(Table49[[#This Row],[ITEM CODE]],Table2[[#All],[Item Code]:[Unit Cost]],10,0),0)</f>
        <v>0</v>
      </c>
      <c r="P5354" s="56"/>
      <c r="Q5354" s="58"/>
      <c r="R5354" s="58">
        <f>Table49[[#This Row],[QUANTITY]]*Table49[[#This Row],[INV Prices]]</f>
        <v>0</v>
      </c>
      <c r="S5354" s="67"/>
      <c r="V5354" s="41"/>
      <c r="W5354" s="4" t="str">
        <f>IFERROR(VLOOKUP(Table49[[#This Row],[ITEM CODE]],Table2[[Item Code]:[Category ]],6,0),"")</f>
        <v/>
      </c>
      <c r="X5354" s="1" t="str">
        <f>IFERROR(VLOOKUP(Table49[[#This Row],[ITEM CODE]],Table2[[Item Code]:[Sub Category]],7,0),"")</f>
        <v/>
      </c>
      <c r="Y5354" s="68" t="str">
        <f>Table49[[#This Row],[PO Number]]&amp;COUNTIFS($E$5:E5354,E5354)</f>
        <v>0</v>
      </c>
    </row>
    <row r="5355" spans="1:25" ht="14.25" customHeight="1" x14ac:dyDescent="0.3">
      <c r="A5355" s="1" t="str">
        <f>IF(Table49[[#This Row],[ITEM NAME]]="","",ROW()-4)</f>
        <v/>
      </c>
      <c r="B5355" s="68"/>
      <c r="C5355" s="4" t="str">
        <f>IFERROR(VLOOKUP(B5355,Table14[],3,0),"")</f>
        <v/>
      </c>
      <c r="D5355" s="4" t="str">
        <f>IFERROR(VLOOKUP(B5355,Table14[],2,0),"")</f>
        <v/>
      </c>
      <c r="E5355" s="4"/>
      <c r="H5355" s="41" t="str">
        <f>IFERROR(VLOOKUP(Table49[[#This Row],[ITEM CODE]],Table2[[Item Code]:[Master Name]],2,0),"")</f>
        <v/>
      </c>
      <c r="I5355" s="41"/>
      <c r="J5355" s="65" t="str">
        <f>IFERROR(VLOOKUP(Table49[[#This Row],[ITEM CODE]],Table2[[Item Code]:[Master Name]],3,0),"")</f>
        <v/>
      </c>
      <c r="K5355" s="1" t="str">
        <f>IFERROR(VLOOKUP(Table49[[#This Row],[ITEM CODE]],Table2[[Item Code]:[Master Name]],9,0),"")</f>
        <v/>
      </c>
      <c r="L5355" s="1" t="str">
        <f>IFERROR(VLOOKUP(Table49[[#This Row],[ITEM CODE]],Table2[[Item Code]:[Master Name]],8,0),"")</f>
        <v/>
      </c>
      <c r="M5355" s="41"/>
      <c r="N5355" s="66">
        <f>IFERROR(VLOOKUP(Table49[[#This Row],[ITEM CODE]],Table2[[#All],[Item Code]:[Unit Cost]],10,0),0)</f>
        <v>0</v>
      </c>
      <c r="O5355" s="134">
        <f>IFERROR(VLOOKUP(Table49[[#This Row],[ITEM CODE]],Table2[[#All],[Item Code]:[Unit Cost]],10,0),0)</f>
        <v>0</v>
      </c>
      <c r="P5355" s="56"/>
      <c r="Q5355" s="58"/>
      <c r="R5355" s="58">
        <f>Table49[[#This Row],[QUANTITY]]*Table49[[#This Row],[INV Prices]]</f>
        <v>0</v>
      </c>
      <c r="S5355" s="67"/>
      <c r="V5355" s="41"/>
      <c r="W5355" s="4" t="str">
        <f>IFERROR(VLOOKUP(Table49[[#This Row],[ITEM CODE]],Table2[[Item Code]:[Category ]],6,0),"")</f>
        <v/>
      </c>
      <c r="X5355" s="1" t="str">
        <f>IFERROR(VLOOKUP(Table49[[#This Row],[ITEM CODE]],Table2[[Item Code]:[Sub Category]],7,0),"")</f>
        <v/>
      </c>
      <c r="Y5355" s="68" t="str">
        <f>Table49[[#This Row],[PO Number]]&amp;COUNTIFS($E$5:E5355,E5355)</f>
        <v>0</v>
      </c>
    </row>
    <row r="5356" spans="1:25" ht="14.25" customHeight="1" x14ac:dyDescent="0.3">
      <c r="A5356" s="1" t="str">
        <f>IF(Table49[[#This Row],[ITEM NAME]]="","",ROW()-4)</f>
        <v/>
      </c>
      <c r="B5356" s="68"/>
      <c r="C5356" s="4" t="str">
        <f>IFERROR(VLOOKUP(B5356,Table14[],3,0),"")</f>
        <v/>
      </c>
      <c r="D5356" s="4" t="str">
        <f>IFERROR(VLOOKUP(B5356,Table14[],2,0),"")</f>
        <v/>
      </c>
      <c r="E5356" s="4"/>
      <c r="H5356" s="41" t="str">
        <f>IFERROR(VLOOKUP(Table49[[#This Row],[ITEM CODE]],Table2[[Item Code]:[Master Name]],2,0),"")</f>
        <v/>
      </c>
      <c r="I5356" s="41"/>
      <c r="J5356" s="65" t="str">
        <f>IFERROR(VLOOKUP(Table49[[#This Row],[ITEM CODE]],Table2[[Item Code]:[Master Name]],3,0),"")</f>
        <v/>
      </c>
      <c r="K5356" s="1" t="str">
        <f>IFERROR(VLOOKUP(Table49[[#This Row],[ITEM CODE]],Table2[[Item Code]:[Master Name]],9,0),"")</f>
        <v/>
      </c>
      <c r="L5356" s="1" t="str">
        <f>IFERROR(VLOOKUP(Table49[[#This Row],[ITEM CODE]],Table2[[Item Code]:[Master Name]],8,0),"")</f>
        <v/>
      </c>
      <c r="M5356" s="41"/>
      <c r="N5356" s="66">
        <f>IFERROR(VLOOKUP(Table49[[#This Row],[ITEM CODE]],Table2[[#All],[Item Code]:[Unit Cost]],10,0),0)</f>
        <v>0</v>
      </c>
      <c r="O5356" s="134">
        <f>IFERROR(VLOOKUP(Table49[[#This Row],[ITEM CODE]],Table2[[#All],[Item Code]:[Unit Cost]],10,0),0)</f>
        <v>0</v>
      </c>
      <c r="P5356" s="56"/>
      <c r="Q5356" s="58"/>
      <c r="R5356" s="58">
        <f>Table49[[#This Row],[QUANTITY]]*Table49[[#This Row],[INV Prices]]</f>
        <v>0</v>
      </c>
      <c r="S5356" s="67"/>
      <c r="V5356" s="41"/>
      <c r="W5356" s="4" t="str">
        <f>IFERROR(VLOOKUP(Table49[[#This Row],[ITEM CODE]],Table2[[Item Code]:[Category ]],6,0),"")</f>
        <v/>
      </c>
      <c r="X5356" s="1" t="str">
        <f>IFERROR(VLOOKUP(Table49[[#This Row],[ITEM CODE]],Table2[[Item Code]:[Sub Category]],7,0),"")</f>
        <v/>
      </c>
      <c r="Y5356" s="68" t="str">
        <f>Table49[[#This Row],[PO Number]]&amp;COUNTIFS($E$5:E5356,E5356)</f>
        <v>0</v>
      </c>
    </row>
    <row r="5357" spans="1:25" ht="14.25" customHeight="1" x14ac:dyDescent="0.3">
      <c r="A5357" s="1" t="str">
        <f>IF(Table49[[#This Row],[ITEM NAME]]="","",ROW()-4)</f>
        <v/>
      </c>
      <c r="B5357" s="68"/>
      <c r="C5357" s="4" t="str">
        <f>IFERROR(VLOOKUP(B5357,Table14[],3,0),"")</f>
        <v/>
      </c>
      <c r="D5357" s="4" t="str">
        <f>IFERROR(VLOOKUP(B5357,Table14[],2,0),"")</f>
        <v/>
      </c>
      <c r="E5357" s="4"/>
      <c r="H5357" s="41" t="str">
        <f>IFERROR(VLOOKUP(Table49[[#This Row],[ITEM CODE]],Table2[[Item Code]:[Master Name]],2,0),"")</f>
        <v/>
      </c>
      <c r="I5357" s="41"/>
      <c r="J5357" s="65" t="str">
        <f>IFERROR(VLOOKUP(Table49[[#This Row],[ITEM CODE]],Table2[[Item Code]:[Master Name]],3,0),"")</f>
        <v/>
      </c>
      <c r="K5357" s="1" t="str">
        <f>IFERROR(VLOOKUP(Table49[[#This Row],[ITEM CODE]],Table2[[Item Code]:[Master Name]],9,0),"")</f>
        <v/>
      </c>
      <c r="L5357" s="1" t="str">
        <f>IFERROR(VLOOKUP(Table49[[#This Row],[ITEM CODE]],Table2[[Item Code]:[Master Name]],8,0),"")</f>
        <v/>
      </c>
      <c r="M5357" s="41"/>
      <c r="N5357" s="66">
        <f>IFERROR(VLOOKUP(Table49[[#This Row],[ITEM CODE]],Table2[[#All],[Item Code]:[Unit Cost]],10,0),0)</f>
        <v>0</v>
      </c>
      <c r="O5357" s="134">
        <f>IFERROR(VLOOKUP(Table49[[#This Row],[ITEM CODE]],Table2[[#All],[Item Code]:[Unit Cost]],10,0),0)</f>
        <v>0</v>
      </c>
      <c r="P5357" s="56"/>
      <c r="Q5357" s="58"/>
      <c r="R5357" s="58">
        <f>Table49[[#This Row],[QUANTITY]]*Table49[[#This Row],[INV Prices]]</f>
        <v>0</v>
      </c>
      <c r="S5357" s="67"/>
      <c r="V5357" s="41"/>
      <c r="W5357" s="4" t="str">
        <f>IFERROR(VLOOKUP(Table49[[#This Row],[ITEM CODE]],Table2[[Item Code]:[Category ]],6,0),"")</f>
        <v/>
      </c>
      <c r="X5357" s="1" t="str">
        <f>IFERROR(VLOOKUP(Table49[[#This Row],[ITEM CODE]],Table2[[Item Code]:[Sub Category]],7,0),"")</f>
        <v/>
      </c>
      <c r="Y5357" s="68" t="str">
        <f>Table49[[#This Row],[PO Number]]&amp;COUNTIFS($E$5:E5357,E5357)</f>
        <v>0</v>
      </c>
    </row>
    <row r="5358" spans="1:25" ht="14.25" customHeight="1" x14ac:dyDescent="0.3">
      <c r="A5358" s="1" t="str">
        <f>IF(Table49[[#This Row],[ITEM NAME]]="","",ROW()-4)</f>
        <v/>
      </c>
      <c r="B5358" s="68"/>
      <c r="C5358" s="4" t="str">
        <f>IFERROR(VLOOKUP(B5358,Table14[],3,0),"")</f>
        <v/>
      </c>
      <c r="D5358" s="4" t="str">
        <f>IFERROR(VLOOKUP(B5358,Table14[],2,0),"")</f>
        <v/>
      </c>
      <c r="E5358" s="4"/>
      <c r="H5358" s="41" t="str">
        <f>IFERROR(VLOOKUP(Table49[[#This Row],[ITEM CODE]],Table2[[Item Code]:[Master Name]],2,0),"")</f>
        <v/>
      </c>
      <c r="I5358" s="41"/>
      <c r="J5358" s="65" t="str">
        <f>IFERROR(VLOOKUP(Table49[[#This Row],[ITEM CODE]],Table2[[Item Code]:[Master Name]],3,0),"")</f>
        <v/>
      </c>
      <c r="K5358" s="1" t="str">
        <f>IFERROR(VLOOKUP(Table49[[#This Row],[ITEM CODE]],Table2[[Item Code]:[Master Name]],9,0),"")</f>
        <v/>
      </c>
      <c r="L5358" s="1" t="str">
        <f>IFERROR(VLOOKUP(Table49[[#This Row],[ITEM CODE]],Table2[[Item Code]:[Master Name]],8,0),"")</f>
        <v/>
      </c>
      <c r="M5358" s="41"/>
      <c r="N5358" s="66">
        <f>IFERROR(VLOOKUP(Table49[[#This Row],[ITEM CODE]],Table2[[#All],[Item Code]:[Unit Cost]],10,0),0)</f>
        <v>0</v>
      </c>
      <c r="O5358" s="134">
        <f>IFERROR(VLOOKUP(Table49[[#This Row],[ITEM CODE]],Table2[[#All],[Item Code]:[Unit Cost]],10,0),0)</f>
        <v>0</v>
      </c>
      <c r="P5358" s="56"/>
      <c r="Q5358" s="58"/>
      <c r="R5358" s="58">
        <f>Table49[[#This Row],[QUANTITY]]*Table49[[#This Row],[INV Prices]]</f>
        <v>0</v>
      </c>
      <c r="S5358" s="67"/>
      <c r="V5358" s="41"/>
      <c r="W5358" s="4" t="str">
        <f>IFERROR(VLOOKUP(Table49[[#This Row],[ITEM CODE]],Table2[[Item Code]:[Category ]],6,0),"")</f>
        <v/>
      </c>
      <c r="X5358" s="1" t="str">
        <f>IFERROR(VLOOKUP(Table49[[#This Row],[ITEM CODE]],Table2[[Item Code]:[Sub Category]],7,0),"")</f>
        <v/>
      </c>
      <c r="Y5358" s="68" t="str">
        <f>Table49[[#This Row],[PO Number]]&amp;COUNTIFS($E$5:E5358,E5358)</f>
        <v>0</v>
      </c>
    </row>
    <row r="5359" spans="1:25" ht="14.25" customHeight="1" x14ac:dyDescent="0.3">
      <c r="A5359" s="1" t="str">
        <f>IF(Table49[[#This Row],[ITEM NAME]]="","",ROW()-4)</f>
        <v/>
      </c>
      <c r="B5359" s="68"/>
      <c r="C5359" s="4" t="str">
        <f>IFERROR(VLOOKUP(B5359,Table14[],3,0),"")</f>
        <v/>
      </c>
      <c r="D5359" s="4" t="str">
        <f>IFERROR(VLOOKUP(B5359,Table14[],2,0),"")</f>
        <v/>
      </c>
      <c r="E5359" s="4"/>
      <c r="H5359" s="41" t="str">
        <f>IFERROR(VLOOKUP(Table49[[#This Row],[ITEM CODE]],Table2[[Item Code]:[Master Name]],2,0),"")</f>
        <v/>
      </c>
      <c r="I5359" s="41"/>
      <c r="J5359" s="65" t="str">
        <f>IFERROR(VLOOKUP(Table49[[#This Row],[ITEM CODE]],Table2[[Item Code]:[Master Name]],3,0),"")</f>
        <v/>
      </c>
      <c r="K5359" s="1" t="str">
        <f>IFERROR(VLOOKUP(Table49[[#This Row],[ITEM CODE]],Table2[[Item Code]:[Master Name]],9,0),"")</f>
        <v/>
      </c>
      <c r="L5359" s="1" t="str">
        <f>IFERROR(VLOOKUP(Table49[[#This Row],[ITEM CODE]],Table2[[Item Code]:[Master Name]],8,0),"")</f>
        <v/>
      </c>
      <c r="M5359" s="41"/>
      <c r="N5359" s="66">
        <f>IFERROR(VLOOKUP(Table49[[#This Row],[ITEM CODE]],Table2[[#All],[Item Code]:[Unit Cost]],10,0),0)</f>
        <v>0</v>
      </c>
      <c r="O5359" s="134">
        <f>IFERROR(VLOOKUP(Table49[[#This Row],[ITEM CODE]],Table2[[#All],[Item Code]:[Unit Cost]],10,0),0)</f>
        <v>0</v>
      </c>
      <c r="P5359" s="56"/>
      <c r="Q5359" s="58"/>
      <c r="R5359" s="58">
        <f>Table49[[#This Row],[QUANTITY]]*Table49[[#This Row],[INV Prices]]</f>
        <v>0</v>
      </c>
      <c r="S5359" s="67"/>
      <c r="V5359" s="41"/>
      <c r="W5359" s="4" t="str">
        <f>IFERROR(VLOOKUP(Table49[[#This Row],[ITEM CODE]],Table2[[Item Code]:[Category ]],6,0),"")</f>
        <v/>
      </c>
      <c r="X5359" s="1" t="str">
        <f>IFERROR(VLOOKUP(Table49[[#This Row],[ITEM CODE]],Table2[[Item Code]:[Sub Category]],7,0),"")</f>
        <v/>
      </c>
      <c r="Y5359" s="68" t="str">
        <f>Table49[[#This Row],[PO Number]]&amp;COUNTIFS($E$5:E5359,E5359)</f>
        <v>0</v>
      </c>
    </row>
    <row r="5360" spans="1:25" ht="14.25" customHeight="1" x14ac:dyDescent="0.3">
      <c r="A5360" s="1" t="str">
        <f>IF(Table49[[#This Row],[ITEM NAME]]="","",ROW()-4)</f>
        <v/>
      </c>
      <c r="B5360" s="68"/>
      <c r="C5360" s="4" t="str">
        <f>IFERROR(VLOOKUP(B5360,Table14[],3,0),"")</f>
        <v/>
      </c>
      <c r="D5360" s="4" t="str">
        <f>IFERROR(VLOOKUP(B5360,Table14[],2,0),"")</f>
        <v/>
      </c>
      <c r="E5360" s="4"/>
      <c r="H5360" s="41" t="str">
        <f>IFERROR(VLOOKUP(Table49[[#This Row],[ITEM CODE]],Table2[[Item Code]:[Master Name]],2,0),"")</f>
        <v/>
      </c>
      <c r="I5360" s="41"/>
      <c r="J5360" s="65" t="str">
        <f>IFERROR(VLOOKUP(Table49[[#This Row],[ITEM CODE]],Table2[[Item Code]:[Master Name]],3,0),"")</f>
        <v/>
      </c>
      <c r="K5360" s="1" t="str">
        <f>IFERROR(VLOOKUP(Table49[[#This Row],[ITEM CODE]],Table2[[Item Code]:[Master Name]],9,0),"")</f>
        <v/>
      </c>
      <c r="L5360" s="1" t="str">
        <f>IFERROR(VLOOKUP(Table49[[#This Row],[ITEM CODE]],Table2[[Item Code]:[Master Name]],8,0),"")</f>
        <v/>
      </c>
      <c r="M5360" s="41"/>
      <c r="N5360" s="66">
        <f>IFERROR(VLOOKUP(Table49[[#This Row],[ITEM CODE]],Table2[[#All],[Item Code]:[Unit Cost]],10,0),0)</f>
        <v>0</v>
      </c>
      <c r="O5360" s="134">
        <f>IFERROR(VLOOKUP(Table49[[#This Row],[ITEM CODE]],Table2[[#All],[Item Code]:[Unit Cost]],10,0),0)</f>
        <v>0</v>
      </c>
      <c r="P5360" s="56"/>
      <c r="Q5360" s="58"/>
      <c r="R5360" s="58">
        <f>Table49[[#This Row],[QUANTITY]]*Table49[[#This Row],[INV Prices]]</f>
        <v>0</v>
      </c>
      <c r="S5360" s="67"/>
      <c r="V5360" s="41"/>
      <c r="W5360" s="4" t="str">
        <f>IFERROR(VLOOKUP(Table49[[#This Row],[ITEM CODE]],Table2[[Item Code]:[Category ]],6,0),"")</f>
        <v/>
      </c>
      <c r="X5360" s="1" t="str">
        <f>IFERROR(VLOOKUP(Table49[[#This Row],[ITEM CODE]],Table2[[Item Code]:[Sub Category]],7,0),"")</f>
        <v/>
      </c>
      <c r="Y5360" s="68" t="str">
        <f>Table49[[#This Row],[PO Number]]&amp;COUNTIFS($E$5:E5360,E5360)</f>
        <v>0</v>
      </c>
    </row>
    <row r="5361" spans="1:25" ht="14.25" customHeight="1" x14ac:dyDescent="0.3">
      <c r="A5361" s="1" t="str">
        <f>IF(Table49[[#This Row],[ITEM NAME]]="","",ROW()-4)</f>
        <v/>
      </c>
      <c r="B5361" s="68"/>
      <c r="C5361" s="4" t="str">
        <f>IFERROR(VLOOKUP(B5361,Table14[],3,0),"")</f>
        <v/>
      </c>
      <c r="D5361" s="4" t="str">
        <f>IFERROR(VLOOKUP(B5361,Table14[],2,0),"")</f>
        <v/>
      </c>
      <c r="E5361" s="4"/>
      <c r="H5361" s="41" t="str">
        <f>IFERROR(VLOOKUP(Table49[[#This Row],[ITEM CODE]],Table2[[Item Code]:[Master Name]],2,0),"")</f>
        <v/>
      </c>
      <c r="I5361" s="41"/>
      <c r="J5361" s="65" t="str">
        <f>IFERROR(VLOOKUP(Table49[[#This Row],[ITEM CODE]],Table2[[Item Code]:[Master Name]],3,0),"")</f>
        <v/>
      </c>
      <c r="K5361" s="1" t="str">
        <f>IFERROR(VLOOKUP(Table49[[#This Row],[ITEM CODE]],Table2[[Item Code]:[Master Name]],9,0),"")</f>
        <v/>
      </c>
      <c r="L5361" s="1" t="str">
        <f>IFERROR(VLOOKUP(Table49[[#This Row],[ITEM CODE]],Table2[[Item Code]:[Master Name]],8,0),"")</f>
        <v/>
      </c>
      <c r="M5361" s="41"/>
      <c r="N5361" s="66">
        <f>IFERROR(VLOOKUP(Table49[[#This Row],[ITEM CODE]],Table2[[#All],[Item Code]:[Unit Cost]],10,0),0)</f>
        <v>0</v>
      </c>
      <c r="O5361" s="134">
        <f>IFERROR(VLOOKUP(Table49[[#This Row],[ITEM CODE]],Table2[[#All],[Item Code]:[Unit Cost]],10,0),0)</f>
        <v>0</v>
      </c>
      <c r="P5361" s="56"/>
      <c r="Q5361" s="58"/>
      <c r="R5361" s="58">
        <f>Table49[[#This Row],[QUANTITY]]*Table49[[#This Row],[INV Prices]]</f>
        <v>0</v>
      </c>
      <c r="S5361" s="67"/>
      <c r="V5361" s="41"/>
      <c r="W5361" s="4" t="str">
        <f>IFERROR(VLOOKUP(Table49[[#This Row],[ITEM CODE]],Table2[[Item Code]:[Category ]],6,0),"")</f>
        <v/>
      </c>
      <c r="X5361" s="1" t="str">
        <f>IFERROR(VLOOKUP(Table49[[#This Row],[ITEM CODE]],Table2[[Item Code]:[Sub Category]],7,0),"")</f>
        <v/>
      </c>
      <c r="Y5361" s="68" t="str">
        <f>Table49[[#This Row],[PO Number]]&amp;COUNTIFS($E$5:E5361,E5361)</f>
        <v>0</v>
      </c>
    </row>
    <row r="5362" spans="1:25" ht="14.25" customHeight="1" x14ac:dyDescent="0.3">
      <c r="A5362" s="1" t="str">
        <f>IF(Table49[[#This Row],[ITEM NAME]]="","",ROW()-4)</f>
        <v/>
      </c>
      <c r="B5362" s="68"/>
      <c r="C5362" s="4" t="str">
        <f>IFERROR(VLOOKUP(B5362,Table14[],3,0),"")</f>
        <v/>
      </c>
      <c r="D5362" s="4" t="str">
        <f>IFERROR(VLOOKUP(B5362,Table14[],2,0),"")</f>
        <v/>
      </c>
      <c r="E5362" s="4"/>
      <c r="H5362" s="41" t="str">
        <f>IFERROR(VLOOKUP(Table49[[#This Row],[ITEM CODE]],Table2[[Item Code]:[Master Name]],2,0),"")</f>
        <v/>
      </c>
      <c r="I5362" s="41"/>
      <c r="J5362" s="65" t="str">
        <f>IFERROR(VLOOKUP(Table49[[#This Row],[ITEM CODE]],Table2[[Item Code]:[Master Name]],3,0),"")</f>
        <v/>
      </c>
      <c r="K5362" s="1" t="str">
        <f>IFERROR(VLOOKUP(Table49[[#This Row],[ITEM CODE]],Table2[[Item Code]:[Master Name]],9,0),"")</f>
        <v/>
      </c>
      <c r="L5362" s="1" t="str">
        <f>IFERROR(VLOOKUP(Table49[[#This Row],[ITEM CODE]],Table2[[Item Code]:[Master Name]],8,0),"")</f>
        <v/>
      </c>
      <c r="M5362" s="41"/>
      <c r="N5362" s="66">
        <f>IFERROR(VLOOKUP(Table49[[#This Row],[ITEM CODE]],Table2[[#All],[Item Code]:[Unit Cost]],10,0),0)</f>
        <v>0</v>
      </c>
      <c r="O5362" s="134">
        <f>IFERROR(VLOOKUP(Table49[[#This Row],[ITEM CODE]],Table2[[#All],[Item Code]:[Unit Cost]],10,0),0)</f>
        <v>0</v>
      </c>
      <c r="P5362" s="56"/>
      <c r="Q5362" s="58"/>
      <c r="R5362" s="58">
        <f>Table49[[#This Row],[QUANTITY]]*Table49[[#This Row],[INV Prices]]</f>
        <v>0</v>
      </c>
      <c r="S5362" s="67"/>
      <c r="V5362" s="41"/>
      <c r="W5362" s="4" t="str">
        <f>IFERROR(VLOOKUP(Table49[[#This Row],[ITEM CODE]],Table2[[Item Code]:[Category ]],6,0),"")</f>
        <v/>
      </c>
      <c r="X5362" s="1" t="str">
        <f>IFERROR(VLOOKUP(Table49[[#This Row],[ITEM CODE]],Table2[[Item Code]:[Sub Category]],7,0),"")</f>
        <v/>
      </c>
      <c r="Y5362" s="68" t="str">
        <f>Table49[[#This Row],[PO Number]]&amp;COUNTIFS($E$5:E5362,E5362)</f>
        <v>0</v>
      </c>
    </row>
    <row r="5363" spans="1:25" ht="14.25" customHeight="1" x14ac:dyDescent="0.3">
      <c r="A5363" s="1" t="str">
        <f>IF(Table49[[#This Row],[ITEM NAME]]="","",ROW()-4)</f>
        <v/>
      </c>
      <c r="B5363" s="68"/>
      <c r="C5363" s="4" t="str">
        <f>IFERROR(VLOOKUP(B5363,Table14[],3,0),"")</f>
        <v/>
      </c>
      <c r="D5363" s="4" t="str">
        <f>IFERROR(VLOOKUP(B5363,Table14[],2,0),"")</f>
        <v/>
      </c>
      <c r="E5363" s="4"/>
      <c r="H5363" s="41" t="str">
        <f>IFERROR(VLOOKUP(Table49[[#This Row],[ITEM CODE]],Table2[[Item Code]:[Master Name]],2,0),"")</f>
        <v/>
      </c>
      <c r="I5363" s="41"/>
      <c r="J5363" s="65" t="str">
        <f>IFERROR(VLOOKUP(Table49[[#This Row],[ITEM CODE]],Table2[[Item Code]:[Master Name]],3,0),"")</f>
        <v/>
      </c>
      <c r="K5363" s="1" t="str">
        <f>IFERROR(VLOOKUP(Table49[[#This Row],[ITEM CODE]],Table2[[Item Code]:[Master Name]],9,0),"")</f>
        <v/>
      </c>
      <c r="L5363" s="1" t="str">
        <f>IFERROR(VLOOKUP(Table49[[#This Row],[ITEM CODE]],Table2[[Item Code]:[Master Name]],8,0),"")</f>
        <v/>
      </c>
      <c r="M5363" s="41"/>
      <c r="N5363" s="66">
        <f>IFERROR(VLOOKUP(Table49[[#This Row],[ITEM CODE]],Table2[[#All],[Item Code]:[Unit Cost]],10,0),0)</f>
        <v>0</v>
      </c>
      <c r="O5363" s="134">
        <f>IFERROR(VLOOKUP(Table49[[#This Row],[ITEM CODE]],Table2[[#All],[Item Code]:[Unit Cost]],10,0),0)</f>
        <v>0</v>
      </c>
      <c r="P5363" s="56"/>
      <c r="Q5363" s="58"/>
      <c r="R5363" s="58">
        <f>Table49[[#This Row],[QUANTITY]]*Table49[[#This Row],[INV Prices]]</f>
        <v>0</v>
      </c>
      <c r="S5363" s="67"/>
      <c r="V5363" s="41"/>
      <c r="W5363" s="4" t="str">
        <f>IFERROR(VLOOKUP(Table49[[#This Row],[ITEM CODE]],Table2[[Item Code]:[Category ]],6,0),"")</f>
        <v/>
      </c>
      <c r="X5363" s="1" t="str">
        <f>IFERROR(VLOOKUP(Table49[[#This Row],[ITEM CODE]],Table2[[Item Code]:[Sub Category]],7,0),"")</f>
        <v/>
      </c>
      <c r="Y5363" s="68" t="str">
        <f>Table49[[#This Row],[PO Number]]&amp;COUNTIFS($E$5:E5363,E5363)</f>
        <v>0</v>
      </c>
    </row>
    <row r="5364" spans="1:25" ht="14.25" customHeight="1" x14ac:dyDescent="0.3">
      <c r="A5364" s="1" t="str">
        <f>IF(Table49[[#This Row],[ITEM NAME]]="","",ROW()-4)</f>
        <v/>
      </c>
      <c r="B5364" s="68"/>
      <c r="C5364" s="4" t="str">
        <f>IFERROR(VLOOKUP(B5364,Table14[],3,0),"")</f>
        <v/>
      </c>
      <c r="D5364" s="4" t="str">
        <f>IFERROR(VLOOKUP(B5364,Table14[],2,0),"")</f>
        <v/>
      </c>
      <c r="E5364" s="4"/>
      <c r="H5364" s="41" t="str">
        <f>IFERROR(VLOOKUP(Table49[[#This Row],[ITEM CODE]],Table2[[Item Code]:[Master Name]],2,0),"")</f>
        <v/>
      </c>
      <c r="I5364" s="41"/>
      <c r="J5364" s="65" t="str">
        <f>IFERROR(VLOOKUP(Table49[[#This Row],[ITEM CODE]],Table2[[Item Code]:[Master Name]],3,0),"")</f>
        <v/>
      </c>
      <c r="K5364" s="1" t="str">
        <f>IFERROR(VLOOKUP(Table49[[#This Row],[ITEM CODE]],Table2[[Item Code]:[Master Name]],9,0),"")</f>
        <v/>
      </c>
      <c r="L5364" s="1" t="str">
        <f>IFERROR(VLOOKUP(Table49[[#This Row],[ITEM CODE]],Table2[[Item Code]:[Master Name]],8,0),"")</f>
        <v/>
      </c>
      <c r="M5364" s="41"/>
      <c r="N5364" s="66">
        <f>IFERROR(VLOOKUP(Table49[[#This Row],[ITEM CODE]],Table2[[#All],[Item Code]:[Unit Cost]],10,0),0)</f>
        <v>0</v>
      </c>
      <c r="O5364" s="134">
        <f>IFERROR(VLOOKUP(Table49[[#This Row],[ITEM CODE]],Table2[[#All],[Item Code]:[Unit Cost]],10,0),0)</f>
        <v>0</v>
      </c>
      <c r="P5364" s="56"/>
      <c r="Q5364" s="58"/>
      <c r="R5364" s="58">
        <f>Table49[[#This Row],[QUANTITY]]*Table49[[#This Row],[INV Prices]]</f>
        <v>0</v>
      </c>
      <c r="S5364" s="67"/>
      <c r="V5364" s="41"/>
      <c r="W5364" s="4" t="str">
        <f>IFERROR(VLOOKUP(Table49[[#This Row],[ITEM CODE]],Table2[[Item Code]:[Category ]],6,0),"")</f>
        <v/>
      </c>
      <c r="X5364" s="1" t="str">
        <f>IFERROR(VLOOKUP(Table49[[#This Row],[ITEM CODE]],Table2[[Item Code]:[Sub Category]],7,0),"")</f>
        <v/>
      </c>
      <c r="Y5364" s="68" t="str">
        <f>Table49[[#This Row],[PO Number]]&amp;COUNTIFS($E$5:E5364,E5364)</f>
        <v>0</v>
      </c>
    </row>
    <row r="5365" spans="1:25" ht="14.25" customHeight="1" x14ac:dyDescent="0.3">
      <c r="A5365" s="1" t="str">
        <f>IF(Table49[[#This Row],[ITEM NAME]]="","",ROW()-4)</f>
        <v/>
      </c>
      <c r="B5365" s="68"/>
      <c r="C5365" s="4" t="str">
        <f>IFERROR(VLOOKUP(B5365,Table14[],3,0),"")</f>
        <v/>
      </c>
      <c r="D5365" s="4" t="str">
        <f>IFERROR(VLOOKUP(B5365,Table14[],2,0),"")</f>
        <v/>
      </c>
      <c r="E5365" s="4"/>
      <c r="H5365" s="41" t="str">
        <f>IFERROR(VLOOKUP(Table49[[#This Row],[ITEM CODE]],Table2[[Item Code]:[Master Name]],2,0),"")</f>
        <v/>
      </c>
      <c r="I5365" s="41"/>
      <c r="J5365" s="65" t="str">
        <f>IFERROR(VLOOKUP(Table49[[#This Row],[ITEM CODE]],Table2[[Item Code]:[Master Name]],3,0),"")</f>
        <v/>
      </c>
      <c r="K5365" s="1" t="str">
        <f>IFERROR(VLOOKUP(Table49[[#This Row],[ITEM CODE]],Table2[[Item Code]:[Master Name]],9,0),"")</f>
        <v/>
      </c>
      <c r="L5365" s="1" t="str">
        <f>IFERROR(VLOOKUP(Table49[[#This Row],[ITEM CODE]],Table2[[Item Code]:[Master Name]],8,0),"")</f>
        <v/>
      </c>
      <c r="M5365" s="41"/>
      <c r="N5365" s="66">
        <f>IFERROR(VLOOKUP(Table49[[#This Row],[ITEM CODE]],Table2[[#All],[Item Code]:[Unit Cost]],10,0),0)</f>
        <v>0</v>
      </c>
      <c r="O5365" s="134">
        <f>IFERROR(VLOOKUP(Table49[[#This Row],[ITEM CODE]],Table2[[#All],[Item Code]:[Unit Cost]],10,0),0)</f>
        <v>0</v>
      </c>
      <c r="P5365" s="56"/>
      <c r="Q5365" s="58"/>
      <c r="R5365" s="58">
        <f>Table49[[#This Row],[QUANTITY]]*Table49[[#This Row],[INV Prices]]</f>
        <v>0</v>
      </c>
      <c r="S5365" s="67"/>
      <c r="V5365" s="41"/>
      <c r="W5365" s="4" t="str">
        <f>IFERROR(VLOOKUP(Table49[[#This Row],[ITEM CODE]],Table2[[Item Code]:[Category ]],6,0),"")</f>
        <v/>
      </c>
      <c r="X5365" s="1" t="str">
        <f>IFERROR(VLOOKUP(Table49[[#This Row],[ITEM CODE]],Table2[[Item Code]:[Sub Category]],7,0),"")</f>
        <v/>
      </c>
      <c r="Y5365" s="68" t="str">
        <f>Table49[[#This Row],[PO Number]]&amp;COUNTIFS($E$5:E5365,E5365)</f>
        <v>0</v>
      </c>
    </row>
    <row r="5366" spans="1:25" ht="14.25" customHeight="1" x14ac:dyDescent="0.3">
      <c r="A5366" s="1" t="str">
        <f>IF(Table49[[#This Row],[ITEM NAME]]="","",ROW()-4)</f>
        <v/>
      </c>
      <c r="B5366" s="68"/>
      <c r="C5366" s="4" t="str">
        <f>IFERROR(VLOOKUP(B5366,Table14[],3,0),"")</f>
        <v/>
      </c>
      <c r="D5366" s="4" t="str">
        <f>IFERROR(VLOOKUP(B5366,Table14[],2,0),"")</f>
        <v/>
      </c>
      <c r="E5366" s="4"/>
      <c r="H5366" s="41" t="str">
        <f>IFERROR(VLOOKUP(Table49[[#This Row],[ITEM CODE]],Table2[[Item Code]:[Master Name]],2,0),"")</f>
        <v/>
      </c>
      <c r="I5366" s="41"/>
      <c r="J5366" s="65" t="str">
        <f>IFERROR(VLOOKUP(Table49[[#This Row],[ITEM CODE]],Table2[[Item Code]:[Master Name]],3,0),"")</f>
        <v/>
      </c>
      <c r="K5366" s="1" t="str">
        <f>IFERROR(VLOOKUP(Table49[[#This Row],[ITEM CODE]],Table2[[Item Code]:[Master Name]],9,0),"")</f>
        <v/>
      </c>
      <c r="L5366" s="1" t="str">
        <f>IFERROR(VLOOKUP(Table49[[#This Row],[ITEM CODE]],Table2[[Item Code]:[Master Name]],8,0),"")</f>
        <v/>
      </c>
      <c r="M5366" s="41"/>
      <c r="N5366" s="66">
        <f>IFERROR(VLOOKUP(Table49[[#This Row],[ITEM CODE]],Table2[[#All],[Item Code]:[Unit Cost]],10,0),0)</f>
        <v>0</v>
      </c>
      <c r="O5366" s="134">
        <f>IFERROR(VLOOKUP(Table49[[#This Row],[ITEM CODE]],Table2[[#All],[Item Code]:[Unit Cost]],10,0),0)</f>
        <v>0</v>
      </c>
      <c r="P5366" s="56"/>
      <c r="Q5366" s="58"/>
      <c r="R5366" s="58">
        <f>Table49[[#This Row],[QUANTITY]]*Table49[[#This Row],[INV Prices]]</f>
        <v>0</v>
      </c>
      <c r="S5366" s="67"/>
      <c r="V5366" s="41"/>
      <c r="W5366" s="4" t="str">
        <f>IFERROR(VLOOKUP(Table49[[#This Row],[ITEM CODE]],Table2[[Item Code]:[Category ]],6,0),"")</f>
        <v/>
      </c>
      <c r="X5366" s="1" t="str">
        <f>IFERROR(VLOOKUP(Table49[[#This Row],[ITEM CODE]],Table2[[Item Code]:[Sub Category]],7,0),"")</f>
        <v/>
      </c>
      <c r="Y5366" s="68" t="str">
        <f>Table49[[#This Row],[PO Number]]&amp;COUNTIFS($E$5:E5366,E5366)</f>
        <v>0</v>
      </c>
    </row>
    <row r="5367" spans="1:25" ht="14.25" customHeight="1" x14ac:dyDescent="0.3">
      <c r="A5367" s="1" t="str">
        <f>IF(Table49[[#This Row],[ITEM NAME]]="","",ROW()-4)</f>
        <v/>
      </c>
      <c r="B5367" s="68"/>
      <c r="C5367" s="4" t="str">
        <f>IFERROR(VLOOKUP(B5367,Table14[],3,0),"")</f>
        <v/>
      </c>
      <c r="D5367" s="4" t="str">
        <f>IFERROR(VLOOKUP(B5367,Table14[],2,0),"")</f>
        <v/>
      </c>
      <c r="E5367" s="4"/>
      <c r="H5367" s="41" t="str">
        <f>IFERROR(VLOOKUP(Table49[[#This Row],[ITEM CODE]],Table2[[Item Code]:[Master Name]],2,0),"")</f>
        <v/>
      </c>
      <c r="I5367" s="41"/>
      <c r="J5367" s="65" t="str">
        <f>IFERROR(VLOOKUP(Table49[[#This Row],[ITEM CODE]],Table2[[Item Code]:[Master Name]],3,0),"")</f>
        <v/>
      </c>
      <c r="K5367" s="1" t="str">
        <f>IFERROR(VLOOKUP(Table49[[#This Row],[ITEM CODE]],Table2[[Item Code]:[Master Name]],9,0),"")</f>
        <v/>
      </c>
      <c r="L5367" s="1" t="str">
        <f>IFERROR(VLOOKUP(Table49[[#This Row],[ITEM CODE]],Table2[[Item Code]:[Master Name]],8,0),"")</f>
        <v/>
      </c>
      <c r="M5367" s="41"/>
      <c r="N5367" s="66">
        <f>IFERROR(VLOOKUP(Table49[[#This Row],[ITEM CODE]],Table2[[#All],[Item Code]:[Unit Cost]],10,0),0)</f>
        <v>0</v>
      </c>
      <c r="O5367" s="134">
        <f>IFERROR(VLOOKUP(Table49[[#This Row],[ITEM CODE]],Table2[[#All],[Item Code]:[Unit Cost]],10,0),0)</f>
        <v>0</v>
      </c>
      <c r="P5367" s="56"/>
      <c r="Q5367" s="58"/>
      <c r="R5367" s="58">
        <f>Table49[[#This Row],[QUANTITY]]*Table49[[#This Row],[INV Prices]]</f>
        <v>0</v>
      </c>
      <c r="S5367" s="67"/>
      <c r="V5367" s="41"/>
      <c r="W5367" s="4" t="str">
        <f>IFERROR(VLOOKUP(Table49[[#This Row],[ITEM CODE]],Table2[[Item Code]:[Category ]],6,0),"")</f>
        <v/>
      </c>
      <c r="X5367" s="1" t="str">
        <f>IFERROR(VLOOKUP(Table49[[#This Row],[ITEM CODE]],Table2[[Item Code]:[Sub Category]],7,0),"")</f>
        <v/>
      </c>
      <c r="Y5367" s="68" t="str">
        <f>Table49[[#This Row],[PO Number]]&amp;COUNTIFS($E$5:E5367,E5367)</f>
        <v>0</v>
      </c>
    </row>
    <row r="5368" spans="1:25" ht="14.25" customHeight="1" x14ac:dyDescent="0.3">
      <c r="A5368" s="1" t="str">
        <f>IF(Table49[[#This Row],[ITEM NAME]]="","",ROW()-4)</f>
        <v/>
      </c>
      <c r="B5368" s="68"/>
      <c r="C5368" s="4" t="str">
        <f>IFERROR(VLOOKUP(B5368,Table14[],3,0),"")</f>
        <v/>
      </c>
      <c r="D5368" s="4" t="str">
        <f>IFERROR(VLOOKUP(B5368,Table14[],2,0),"")</f>
        <v/>
      </c>
      <c r="E5368" s="4"/>
      <c r="H5368" s="41" t="str">
        <f>IFERROR(VLOOKUP(Table49[[#This Row],[ITEM CODE]],Table2[[Item Code]:[Master Name]],2,0),"")</f>
        <v/>
      </c>
      <c r="I5368" s="41"/>
      <c r="J5368" s="65" t="str">
        <f>IFERROR(VLOOKUP(Table49[[#This Row],[ITEM CODE]],Table2[[Item Code]:[Master Name]],3,0),"")</f>
        <v/>
      </c>
      <c r="K5368" s="1" t="str">
        <f>IFERROR(VLOOKUP(Table49[[#This Row],[ITEM CODE]],Table2[[Item Code]:[Master Name]],9,0),"")</f>
        <v/>
      </c>
      <c r="L5368" s="1" t="str">
        <f>IFERROR(VLOOKUP(Table49[[#This Row],[ITEM CODE]],Table2[[Item Code]:[Master Name]],8,0),"")</f>
        <v/>
      </c>
      <c r="M5368" s="41"/>
      <c r="N5368" s="66">
        <f>IFERROR(VLOOKUP(Table49[[#This Row],[ITEM CODE]],Table2[[#All],[Item Code]:[Unit Cost]],10,0),0)</f>
        <v>0</v>
      </c>
      <c r="O5368" s="134">
        <f>IFERROR(VLOOKUP(Table49[[#This Row],[ITEM CODE]],Table2[[#All],[Item Code]:[Unit Cost]],10,0),0)</f>
        <v>0</v>
      </c>
      <c r="P5368" s="56"/>
      <c r="Q5368" s="58"/>
      <c r="R5368" s="58">
        <f>Table49[[#This Row],[QUANTITY]]*Table49[[#This Row],[INV Prices]]</f>
        <v>0</v>
      </c>
      <c r="S5368" s="67"/>
      <c r="V5368" s="41"/>
      <c r="W5368" s="4" t="str">
        <f>IFERROR(VLOOKUP(Table49[[#This Row],[ITEM CODE]],Table2[[Item Code]:[Category ]],6,0),"")</f>
        <v/>
      </c>
      <c r="X5368" s="1" t="str">
        <f>IFERROR(VLOOKUP(Table49[[#This Row],[ITEM CODE]],Table2[[Item Code]:[Sub Category]],7,0),"")</f>
        <v/>
      </c>
      <c r="Y5368" s="68" t="str">
        <f>Table49[[#This Row],[PO Number]]&amp;COUNTIFS($E$5:E5368,E5368)</f>
        <v>0</v>
      </c>
    </row>
    <row r="5369" spans="1:25" ht="14.25" customHeight="1" x14ac:dyDescent="0.3">
      <c r="A5369" s="1" t="str">
        <f>IF(Table49[[#This Row],[ITEM NAME]]="","",ROW()-4)</f>
        <v/>
      </c>
      <c r="B5369" s="68"/>
      <c r="C5369" s="4" t="str">
        <f>IFERROR(VLOOKUP(B5369,Table14[],3,0),"")</f>
        <v/>
      </c>
      <c r="D5369" s="4" t="str">
        <f>IFERROR(VLOOKUP(B5369,Table14[],2,0),"")</f>
        <v/>
      </c>
      <c r="E5369" s="4"/>
      <c r="H5369" s="41" t="str">
        <f>IFERROR(VLOOKUP(Table49[[#This Row],[ITEM CODE]],Table2[[Item Code]:[Master Name]],2,0),"")</f>
        <v/>
      </c>
      <c r="I5369" s="41"/>
      <c r="J5369" s="65" t="str">
        <f>IFERROR(VLOOKUP(Table49[[#This Row],[ITEM CODE]],Table2[[Item Code]:[Master Name]],3,0),"")</f>
        <v/>
      </c>
      <c r="K5369" s="1" t="str">
        <f>IFERROR(VLOOKUP(Table49[[#This Row],[ITEM CODE]],Table2[[Item Code]:[Master Name]],9,0),"")</f>
        <v/>
      </c>
      <c r="L5369" s="1" t="str">
        <f>IFERROR(VLOOKUP(Table49[[#This Row],[ITEM CODE]],Table2[[Item Code]:[Master Name]],8,0),"")</f>
        <v/>
      </c>
      <c r="M5369" s="41"/>
      <c r="N5369" s="66">
        <f>IFERROR(VLOOKUP(Table49[[#This Row],[ITEM CODE]],Table2[[#All],[Item Code]:[Unit Cost]],10,0),0)</f>
        <v>0</v>
      </c>
      <c r="O5369" s="134">
        <f>IFERROR(VLOOKUP(Table49[[#This Row],[ITEM CODE]],Table2[[#All],[Item Code]:[Unit Cost]],10,0),0)</f>
        <v>0</v>
      </c>
      <c r="P5369" s="56"/>
      <c r="Q5369" s="58"/>
      <c r="R5369" s="58">
        <f>Table49[[#This Row],[QUANTITY]]*Table49[[#This Row],[INV Prices]]</f>
        <v>0</v>
      </c>
      <c r="S5369" s="67"/>
      <c r="V5369" s="41"/>
      <c r="W5369" s="4" t="str">
        <f>IFERROR(VLOOKUP(Table49[[#This Row],[ITEM CODE]],Table2[[Item Code]:[Category ]],6,0),"")</f>
        <v/>
      </c>
      <c r="X5369" s="1" t="str">
        <f>IFERROR(VLOOKUP(Table49[[#This Row],[ITEM CODE]],Table2[[Item Code]:[Sub Category]],7,0),"")</f>
        <v/>
      </c>
      <c r="Y5369" s="68" t="str">
        <f>Table49[[#This Row],[PO Number]]&amp;COUNTIFS($E$5:E5369,E5369)</f>
        <v>0</v>
      </c>
    </row>
    <row r="5370" spans="1:25" ht="14.25" customHeight="1" x14ac:dyDescent="0.3">
      <c r="A5370" s="1" t="str">
        <f>IF(Table49[[#This Row],[ITEM NAME]]="","",ROW()-4)</f>
        <v/>
      </c>
      <c r="B5370" s="68"/>
      <c r="C5370" s="4" t="str">
        <f>IFERROR(VLOOKUP(B5370,Table14[],3,0),"")</f>
        <v/>
      </c>
      <c r="D5370" s="4" t="str">
        <f>IFERROR(VLOOKUP(B5370,Table14[],2,0),"")</f>
        <v/>
      </c>
      <c r="E5370" s="4"/>
      <c r="H5370" s="41" t="str">
        <f>IFERROR(VLOOKUP(Table49[[#This Row],[ITEM CODE]],Table2[[Item Code]:[Master Name]],2,0),"")</f>
        <v/>
      </c>
      <c r="I5370" s="41"/>
      <c r="J5370" s="65" t="str">
        <f>IFERROR(VLOOKUP(Table49[[#This Row],[ITEM CODE]],Table2[[Item Code]:[Master Name]],3,0),"")</f>
        <v/>
      </c>
      <c r="K5370" s="1" t="str">
        <f>IFERROR(VLOOKUP(Table49[[#This Row],[ITEM CODE]],Table2[[Item Code]:[Master Name]],9,0),"")</f>
        <v/>
      </c>
      <c r="L5370" s="1" t="str">
        <f>IFERROR(VLOOKUP(Table49[[#This Row],[ITEM CODE]],Table2[[Item Code]:[Master Name]],8,0),"")</f>
        <v/>
      </c>
      <c r="M5370" s="41"/>
      <c r="N5370" s="66">
        <f>IFERROR(VLOOKUP(Table49[[#This Row],[ITEM CODE]],Table2[[#All],[Item Code]:[Unit Cost]],10,0),0)</f>
        <v>0</v>
      </c>
      <c r="O5370" s="134">
        <f>IFERROR(VLOOKUP(Table49[[#This Row],[ITEM CODE]],Table2[[#All],[Item Code]:[Unit Cost]],10,0),0)</f>
        <v>0</v>
      </c>
      <c r="P5370" s="56"/>
      <c r="Q5370" s="58"/>
      <c r="R5370" s="58">
        <f>Table49[[#This Row],[QUANTITY]]*Table49[[#This Row],[INV Prices]]</f>
        <v>0</v>
      </c>
      <c r="S5370" s="67"/>
      <c r="V5370" s="41"/>
      <c r="W5370" s="4" t="str">
        <f>IFERROR(VLOOKUP(Table49[[#This Row],[ITEM CODE]],Table2[[Item Code]:[Category ]],6,0),"")</f>
        <v/>
      </c>
      <c r="X5370" s="1" t="str">
        <f>IFERROR(VLOOKUP(Table49[[#This Row],[ITEM CODE]],Table2[[Item Code]:[Sub Category]],7,0),"")</f>
        <v/>
      </c>
      <c r="Y5370" s="68" t="str">
        <f>Table49[[#This Row],[PO Number]]&amp;COUNTIFS($E$5:E5370,E5370)</f>
        <v>0</v>
      </c>
    </row>
    <row r="5371" spans="1:25" ht="14.25" customHeight="1" x14ac:dyDescent="0.3">
      <c r="A5371" s="1" t="str">
        <f>IF(Table49[[#This Row],[ITEM NAME]]="","",ROW()-4)</f>
        <v/>
      </c>
      <c r="B5371" s="68"/>
      <c r="C5371" s="4" t="str">
        <f>IFERROR(VLOOKUP(B5371,Table14[],3,0),"")</f>
        <v/>
      </c>
      <c r="D5371" s="4" t="str">
        <f>IFERROR(VLOOKUP(B5371,Table14[],2,0),"")</f>
        <v/>
      </c>
      <c r="E5371" s="4"/>
      <c r="H5371" s="41" t="str">
        <f>IFERROR(VLOOKUP(Table49[[#This Row],[ITEM CODE]],Table2[[Item Code]:[Master Name]],2,0),"")</f>
        <v/>
      </c>
      <c r="I5371" s="41"/>
      <c r="J5371" s="65" t="str">
        <f>IFERROR(VLOOKUP(Table49[[#This Row],[ITEM CODE]],Table2[[Item Code]:[Master Name]],3,0),"")</f>
        <v/>
      </c>
      <c r="K5371" s="1" t="str">
        <f>IFERROR(VLOOKUP(Table49[[#This Row],[ITEM CODE]],Table2[[Item Code]:[Master Name]],9,0),"")</f>
        <v/>
      </c>
      <c r="L5371" s="1" t="str">
        <f>IFERROR(VLOOKUP(Table49[[#This Row],[ITEM CODE]],Table2[[Item Code]:[Master Name]],8,0),"")</f>
        <v/>
      </c>
      <c r="M5371" s="41"/>
      <c r="N5371" s="66">
        <f>IFERROR(VLOOKUP(Table49[[#This Row],[ITEM CODE]],Table2[[#All],[Item Code]:[Unit Cost]],10,0),0)</f>
        <v>0</v>
      </c>
      <c r="O5371" s="134">
        <f>IFERROR(VLOOKUP(Table49[[#This Row],[ITEM CODE]],Table2[[#All],[Item Code]:[Unit Cost]],10,0),0)</f>
        <v>0</v>
      </c>
      <c r="P5371" s="56"/>
      <c r="Q5371" s="58"/>
      <c r="R5371" s="58">
        <f>Table49[[#This Row],[QUANTITY]]*Table49[[#This Row],[INV Prices]]</f>
        <v>0</v>
      </c>
      <c r="S5371" s="67"/>
      <c r="V5371" s="41"/>
      <c r="W5371" s="4" t="str">
        <f>IFERROR(VLOOKUP(Table49[[#This Row],[ITEM CODE]],Table2[[Item Code]:[Category ]],6,0),"")</f>
        <v/>
      </c>
      <c r="X5371" s="1" t="str">
        <f>IFERROR(VLOOKUP(Table49[[#This Row],[ITEM CODE]],Table2[[Item Code]:[Sub Category]],7,0),"")</f>
        <v/>
      </c>
      <c r="Y5371" s="68" t="str">
        <f>Table49[[#This Row],[PO Number]]&amp;COUNTIFS($E$5:E5371,E5371)</f>
        <v>0</v>
      </c>
    </row>
    <row r="5372" spans="1:25" ht="14.25" customHeight="1" x14ac:dyDescent="0.3">
      <c r="A5372" s="1" t="str">
        <f>IF(Table49[[#This Row],[ITEM NAME]]="","",ROW()-4)</f>
        <v/>
      </c>
      <c r="B5372" s="68"/>
      <c r="C5372" s="4" t="str">
        <f>IFERROR(VLOOKUP(B5372,Table14[],3,0),"")</f>
        <v/>
      </c>
      <c r="D5372" s="4" t="str">
        <f>IFERROR(VLOOKUP(B5372,Table14[],2,0),"")</f>
        <v/>
      </c>
      <c r="E5372" s="4"/>
      <c r="H5372" s="41" t="str">
        <f>IFERROR(VLOOKUP(Table49[[#This Row],[ITEM CODE]],Table2[[Item Code]:[Master Name]],2,0),"")</f>
        <v/>
      </c>
      <c r="I5372" s="41"/>
      <c r="J5372" s="65" t="str">
        <f>IFERROR(VLOOKUP(Table49[[#This Row],[ITEM CODE]],Table2[[Item Code]:[Master Name]],3,0),"")</f>
        <v/>
      </c>
      <c r="K5372" s="1" t="str">
        <f>IFERROR(VLOOKUP(Table49[[#This Row],[ITEM CODE]],Table2[[Item Code]:[Master Name]],9,0),"")</f>
        <v/>
      </c>
      <c r="L5372" s="1" t="str">
        <f>IFERROR(VLOOKUP(Table49[[#This Row],[ITEM CODE]],Table2[[Item Code]:[Master Name]],8,0),"")</f>
        <v/>
      </c>
      <c r="M5372" s="41"/>
      <c r="N5372" s="66">
        <f>IFERROR(VLOOKUP(Table49[[#This Row],[ITEM CODE]],Table2[[#All],[Item Code]:[Unit Cost]],10,0),0)</f>
        <v>0</v>
      </c>
      <c r="O5372" s="134">
        <f>IFERROR(VLOOKUP(Table49[[#This Row],[ITEM CODE]],Table2[[#All],[Item Code]:[Unit Cost]],10,0),0)</f>
        <v>0</v>
      </c>
      <c r="P5372" s="56"/>
      <c r="Q5372" s="58"/>
      <c r="R5372" s="58">
        <f>Table49[[#This Row],[QUANTITY]]*Table49[[#This Row],[INV Prices]]</f>
        <v>0</v>
      </c>
      <c r="S5372" s="67"/>
      <c r="V5372" s="41"/>
      <c r="W5372" s="4" t="str">
        <f>IFERROR(VLOOKUP(Table49[[#This Row],[ITEM CODE]],Table2[[Item Code]:[Category ]],6,0),"")</f>
        <v/>
      </c>
      <c r="X5372" s="1" t="str">
        <f>IFERROR(VLOOKUP(Table49[[#This Row],[ITEM CODE]],Table2[[Item Code]:[Sub Category]],7,0),"")</f>
        <v/>
      </c>
      <c r="Y5372" s="68" t="str">
        <f>Table49[[#This Row],[PO Number]]&amp;COUNTIFS($E$5:E5372,E5372)</f>
        <v>0</v>
      </c>
    </row>
    <row r="5373" spans="1:25" ht="14.25" customHeight="1" x14ac:dyDescent="0.3">
      <c r="A5373" s="1" t="str">
        <f>IF(Table49[[#This Row],[ITEM NAME]]="","",ROW()-4)</f>
        <v/>
      </c>
      <c r="B5373" s="68"/>
      <c r="C5373" s="4" t="str">
        <f>IFERROR(VLOOKUP(B5373,Table14[],3,0),"")</f>
        <v/>
      </c>
      <c r="D5373" s="4" t="str">
        <f>IFERROR(VLOOKUP(B5373,Table14[],2,0),"")</f>
        <v/>
      </c>
      <c r="E5373" s="4"/>
      <c r="H5373" s="41" t="str">
        <f>IFERROR(VLOOKUP(Table49[[#This Row],[ITEM CODE]],Table2[[Item Code]:[Master Name]],2,0),"")</f>
        <v/>
      </c>
      <c r="I5373" s="41"/>
      <c r="J5373" s="65" t="str">
        <f>IFERROR(VLOOKUP(Table49[[#This Row],[ITEM CODE]],Table2[[Item Code]:[Master Name]],3,0),"")</f>
        <v/>
      </c>
      <c r="K5373" s="1" t="str">
        <f>IFERROR(VLOOKUP(Table49[[#This Row],[ITEM CODE]],Table2[[Item Code]:[Master Name]],9,0),"")</f>
        <v/>
      </c>
      <c r="L5373" s="1" t="str">
        <f>IFERROR(VLOOKUP(Table49[[#This Row],[ITEM CODE]],Table2[[Item Code]:[Master Name]],8,0),"")</f>
        <v/>
      </c>
      <c r="M5373" s="41"/>
      <c r="N5373" s="66">
        <f>IFERROR(VLOOKUP(Table49[[#This Row],[ITEM CODE]],Table2[[#All],[Item Code]:[Unit Cost]],10,0),0)</f>
        <v>0</v>
      </c>
      <c r="O5373" s="134">
        <f>IFERROR(VLOOKUP(Table49[[#This Row],[ITEM CODE]],Table2[[#All],[Item Code]:[Unit Cost]],10,0),0)</f>
        <v>0</v>
      </c>
      <c r="P5373" s="56"/>
      <c r="Q5373" s="58"/>
      <c r="R5373" s="58">
        <f>Table49[[#This Row],[QUANTITY]]*Table49[[#This Row],[INV Prices]]</f>
        <v>0</v>
      </c>
      <c r="S5373" s="67"/>
      <c r="V5373" s="41"/>
      <c r="W5373" s="4" t="str">
        <f>IFERROR(VLOOKUP(Table49[[#This Row],[ITEM CODE]],Table2[[Item Code]:[Category ]],6,0),"")</f>
        <v/>
      </c>
      <c r="X5373" s="1" t="str">
        <f>IFERROR(VLOOKUP(Table49[[#This Row],[ITEM CODE]],Table2[[Item Code]:[Sub Category]],7,0),"")</f>
        <v/>
      </c>
      <c r="Y5373" s="68" t="str">
        <f>Table49[[#This Row],[PO Number]]&amp;COUNTIFS($E$5:E5373,E5373)</f>
        <v>0</v>
      </c>
    </row>
    <row r="5374" spans="1:25" ht="14.25" customHeight="1" x14ac:dyDescent="0.3">
      <c r="A5374" s="1" t="str">
        <f>IF(Table49[[#This Row],[ITEM NAME]]="","",ROW()-4)</f>
        <v/>
      </c>
      <c r="B5374" s="68"/>
      <c r="C5374" s="4" t="str">
        <f>IFERROR(VLOOKUP(B5374,Table14[],3,0),"")</f>
        <v/>
      </c>
      <c r="D5374" s="4" t="str">
        <f>IFERROR(VLOOKUP(B5374,Table14[],2,0),"")</f>
        <v/>
      </c>
      <c r="E5374" s="4"/>
      <c r="H5374" s="41" t="str">
        <f>IFERROR(VLOOKUP(Table49[[#This Row],[ITEM CODE]],Table2[[Item Code]:[Master Name]],2,0),"")</f>
        <v/>
      </c>
      <c r="I5374" s="41"/>
      <c r="J5374" s="65" t="str">
        <f>IFERROR(VLOOKUP(Table49[[#This Row],[ITEM CODE]],Table2[[Item Code]:[Master Name]],3,0),"")</f>
        <v/>
      </c>
      <c r="K5374" s="1" t="str">
        <f>IFERROR(VLOOKUP(Table49[[#This Row],[ITEM CODE]],Table2[[Item Code]:[Master Name]],9,0),"")</f>
        <v/>
      </c>
      <c r="L5374" s="1" t="str">
        <f>IFERROR(VLOOKUP(Table49[[#This Row],[ITEM CODE]],Table2[[Item Code]:[Master Name]],8,0),"")</f>
        <v/>
      </c>
      <c r="M5374" s="41"/>
      <c r="N5374" s="66">
        <f>IFERROR(VLOOKUP(Table49[[#This Row],[ITEM CODE]],Table2[[#All],[Item Code]:[Unit Cost]],10,0),0)</f>
        <v>0</v>
      </c>
      <c r="O5374" s="134">
        <f>IFERROR(VLOOKUP(Table49[[#This Row],[ITEM CODE]],Table2[[#All],[Item Code]:[Unit Cost]],10,0),0)</f>
        <v>0</v>
      </c>
      <c r="P5374" s="56"/>
      <c r="Q5374" s="58"/>
      <c r="R5374" s="58">
        <f>Table49[[#This Row],[QUANTITY]]*Table49[[#This Row],[INV Prices]]</f>
        <v>0</v>
      </c>
      <c r="S5374" s="67"/>
      <c r="V5374" s="41"/>
      <c r="W5374" s="4" t="str">
        <f>IFERROR(VLOOKUP(Table49[[#This Row],[ITEM CODE]],Table2[[Item Code]:[Category ]],6,0),"")</f>
        <v/>
      </c>
      <c r="X5374" s="1" t="str">
        <f>IFERROR(VLOOKUP(Table49[[#This Row],[ITEM CODE]],Table2[[Item Code]:[Sub Category]],7,0),"")</f>
        <v/>
      </c>
      <c r="Y5374" s="68" t="str">
        <f>Table49[[#This Row],[PO Number]]&amp;COUNTIFS($E$5:E5374,E5374)</f>
        <v>0</v>
      </c>
    </row>
    <row r="5375" spans="1:25" ht="14.25" customHeight="1" x14ac:dyDescent="0.3">
      <c r="A5375" s="1" t="str">
        <f>IF(Table49[[#This Row],[ITEM NAME]]="","",ROW()-4)</f>
        <v/>
      </c>
      <c r="B5375" s="68"/>
      <c r="C5375" s="4" t="str">
        <f>IFERROR(VLOOKUP(B5375,Table14[],3,0),"")</f>
        <v/>
      </c>
      <c r="D5375" s="4" t="str">
        <f>IFERROR(VLOOKUP(B5375,Table14[],2,0),"")</f>
        <v/>
      </c>
      <c r="E5375" s="4"/>
      <c r="H5375" s="41" t="str">
        <f>IFERROR(VLOOKUP(Table49[[#This Row],[ITEM CODE]],Table2[[Item Code]:[Master Name]],2,0),"")</f>
        <v/>
      </c>
      <c r="I5375" s="41"/>
      <c r="J5375" s="65" t="str">
        <f>IFERROR(VLOOKUP(Table49[[#This Row],[ITEM CODE]],Table2[[Item Code]:[Master Name]],3,0),"")</f>
        <v/>
      </c>
      <c r="K5375" s="1" t="str">
        <f>IFERROR(VLOOKUP(Table49[[#This Row],[ITEM CODE]],Table2[[Item Code]:[Master Name]],9,0),"")</f>
        <v/>
      </c>
      <c r="L5375" s="1" t="str">
        <f>IFERROR(VLOOKUP(Table49[[#This Row],[ITEM CODE]],Table2[[Item Code]:[Master Name]],8,0),"")</f>
        <v/>
      </c>
      <c r="M5375" s="41"/>
      <c r="N5375" s="66">
        <f>IFERROR(VLOOKUP(Table49[[#This Row],[ITEM CODE]],Table2[[#All],[Item Code]:[Unit Cost]],10,0),0)</f>
        <v>0</v>
      </c>
      <c r="O5375" s="134">
        <f>IFERROR(VLOOKUP(Table49[[#This Row],[ITEM CODE]],Table2[[#All],[Item Code]:[Unit Cost]],10,0),0)</f>
        <v>0</v>
      </c>
      <c r="P5375" s="56"/>
      <c r="Q5375" s="58"/>
      <c r="R5375" s="58">
        <f>Table49[[#This Row],[QUANTITY]]*Table49[[#This Row],[INV Prices]]</f>
        <v>0</v>
      </c>
      <c r="S5375" s="67"/>
      <c r="V5375" s="41"/>
      <c r="W5375" s="4" t="str">
        <f>IFERROR(VLOOKUP(Table49[[#This Row],[ITEM CODE]],Table2[[Item Code]:[Category ]],6,0),"")</f>
        <v/>
      </c>
      <c r="X5375" s="1" t="str">
        <f>IFERROR(VLOOKUP(Table49[[#This Row],[ITEM CODE]],Table2[[Item Code]:[Sub Category]],7,0),"")</f>
        <v/>
      </c>
      <c r="Y5375" s="68" t="str">
        <f>Table49[[#This Row],[PO Number]]&amp;COUNTIFS($E$5:E5375,E5375)</f>
        <v>0</v>
      </c>
    </row>
    <row r="5376" spans="1:25" ht="14.25" customHeight="1" x14ac:dyDescent="0.3">
      <c r="A5376" s="1" t="str">
        <f>IF(Table49[[#This Row],[ITEM NAME]]="","",ROW()-4)</f>
        <v/>
      </c>
      <c r="B5376" s="68"/>
      <c r="C5376" s="4" t="str">
        <f>IFERROR(VLOOKUP(B5376,Table14[],3,0),"")</f>
        <v/>
      </c>
      <c r="D5376" s="4" t="str">
        <f>IFERROR(VLOOKUP(B5376,Table14[],2,0),"")</f>
        <v/>
      </c>
      <c r="E5376" s="4"/>
      <c r="H5376" s="41" t="str">
        <f>IFERROR(VLOOKUP(Table49[[#This Row],[ITEM CODE]],Table2[[Item Code]:[Master Name]],2,0),"")</f>
        <v/>
      </c>
      <c r="I5376" s="41"/>
      <c r="J5376" s="65" t="str">
        <f>IFERROR(VLOOKUP(Table49[[#This Row],[ITEM CODE]],Table2[[Item Code]:[Master Name]],3,0),"")</f>
        <v/>
      </c>
      <c r="K5376" s="1" t="str">
        <f>IFERROR(VLOOKUP(Table49[[#This Row],[ITEM CODE]],Table2[[Item Code]:[Master Name]],9,0),"")</f>
        <v/>
      </c>
      <c r="L5376" s="1" t="str">
        <f>IFERROR(VLOOKUP(Table49[[#This Row],[ITEM CODE]],Table2[[Item Code]:[Master Name]],8,0),"")</f>
        <v/>
      </c>
      <c r="M5376" s="41"/>
      <c r="N5376" s="66">
        <f>IFERROR(VLOOKUP(Table49[[#This Row],[ITEM CODE]],Table2[[#All],[Item Code]:[Unit Cost]],10,0),0)</f>
        <v>0</v>
      </c>
      <c r="O5376" s="134">
        <f>IFERROR(VLOOKUP(Table49[[#This Row],[ITEM CODE]],Table2[[#All],[Item Code]:[Unit Cost]],10,0),0)</f>
        <v>0</v>
      </c>
      <c r="P5376" s="56"/>
      <c r="Q5376" s="58"/>
      <c r="R5376" s="58">
        <f>Table49[[#This Row],[QUANTITY]]*Table49[[#This Row],[INV Prices]]</f>
        <v>0</v>
      </c>
      <c r="S5376" s="67"/>
      <c r="V5376" s="41"/>
      <c r="W5376" s="4" t="str">
        <f>IFERROR(VLOOKUP(Table49[[#This Row],[ITEM CODE]],Table2[[Item Code]:[Category ]],6,0),"")</f>
        <v/>
      </c>
      <c r="X5376" s="1" t="str">
        <f>IFERROR(VLOOKUP(Table49[[#This Row],[ITEM CODE]],Table2[[Item Code]:[Sub Category]],7,0),"")</f>
        <v/>
      </c>
      <c r="Y5376" s="68" t="str">
        <f>Table49[[#This Row],[PO Number]]&amp;COUNTIFS($E$5:E5376,E5376)</f>
        <v>0</v>
      </c>
    </row>
    <row r="5377" spans="1:25" ht="14.25" customHeight="1" x14ac:dyDescent="0.3">
      <c r="A5377" s="1" t="str">
        <f>IF(Table49[[#This Row],[ITEM NAME]]="","",ROW()-4)</f>
        <v/>
      </c>
      <c r="B5377" s="68"/>
      <c r="C5377" s="4" t="str">
        <f>IFERROR(VLOOKUP(B5377,Table14[],3,0),"")</f>
        <v/>
      </c>
      <c r="D5377" s="4" t="str">
        <f>IFERROR(VLOOKUP(B5377,Table14[],2,0),"")</f>
        <v/>
      </c>
      <c r="E5377" s="4"/>
      <c r="H5377" s="41" t="str">
        <f>IFERROR(VLOOKUP(Table49[[#This Row],[ITEM CODE]],Table2[[Item Code]:[Master Name]],2,0),"")</f>
        <v/>
      </c>
      <c r="I5377" s="41"/>
      <c r="J5377" s="65" t="str">
        <f>IFERROR(VLOOKUP(Table49[[#This Row],[ITEM CODE]],Table2[[Item Code]:[Master Name]],3,0),"")</f>
        <v/>
      </c>
      <c r="K5377" s="1" t="str">
        <f>IFERROR(VLOOKUP(Table49[[#This Row],[ITEM CODE]],Table2[[Item Code]:[Master Name]],9,0),"")</f>
        <v/>
      </c>
      <c r="L5377" s="1" t="str">
        <f>IFERROR(VLOOKUP(Table49[[#This Row],[ITEM CODE]],Table2[[Item Code]:[Master Name]],8,0),"")</f>
        <v/>
      </c>
      <c r="M5377" s="41"/>
      <c r="N5377" s="66">
        <f>IFERROR(VLOOKUP(Table49[[#This Row],[ITEM CODE]],Table2[[#All],[Item Code]:[Unit Cost]],10,0),0)</f>
        <v>0</v>
      </c>
      <c r="O5377" s="134">
        <f>IFERROR(VLOOKUP(Table49[[#This Row],[ITEM CODE]],Table2[[#All],[Item Code]:[Unit Cost]],10,0),0)</f>
        <v>0</v>
      </c>
      <c r="P5377" s="56"/>
      <c r="Q5377" s="58"/>
      <c r="R5377" s="58">
        <f>Table49[[#This Row],[QUANTITY]]*Table49[[#This Row],[INV Prices]]</f>
        <v>0</v>
      </c>
      <c r="S5377" s="67"/>
      <c r="V5377" s="41"/>
      <c r="W5377" s="4" t="str">
        <f>IFERROR(VLOOKUP(Table49[[#This Row],[ITEM CODE]],Table2[[Item Code]:[Category ]],6,0),"")</f>
        <v/>
      </c>
      <c r="X5377" s="1" t="str">
        <f>IFERROR(VLOOKUP(Table49[[#This Row],[ITEM CODE]],Table2[[Item Code]:[Sub Category]],7,0),"")</f>
        <v/>
      </c>
      <c r="Y5377" s="68" t="str">
        <f>Table49[[#This Row],[PO Number]]&amp;COUNTIFS($E$5:E5377,E5377)</f>
        <v>0</v>
      </c>
    </row>
    <row r="5378" spans="1:25" ht="14.25" customHeight="1" x14ac:dyDescent="0.3">
      <c r="A5378" s="1" t="str">
        <f>IF(Table49[[#This Row],[ITEM NAME]]="","",ROW()-4)</f>
        <v/>
      </c>
      <c r="B5378" s="68"/>
      <c r="C5378" s="4" t="str">
        <f>IFERROR(VLOOKUP(B5378,Table14[],3,0),"")</f>
        <v/>
      </c>
      <c r="D5378" s="4" t="str">
        <f>IFERROR(VLOOKUP(B5378,Table14[],2,0),"")</f>
        <v/>
      </c>
      <c r="E5378" s="4"/>
      <c r="H5378" s="41" t="str">
        <f>IFERROR(VLOOKUP(Table49[[#This Row],[ITEM CODE]],Table2[[Item Code]:[Master Name]],2,0),"")</f>
        <v/>
      </c>
      <c r="I5378" s="41"/>
      <c r="J5378" s="65" t="str">
        <f>IFERROR(VLOOKUP(Table49[[#This Row],[ITEM CODE]],Table2[[Item Code]:[Master Name]],3,0),"")</f>
        <v/>
      </c>
      <c r="K5378" s="1" t="str">
        <f>IFERROR(VLOOKUP(Table49[[#This Row],[ITEM CODE]],Table2[[Item Code]:[Master Name]],9,0),"")</f>
        <v/>
      </c>
      <c r="L5378" s="1" t="str">
        <f>IFERROR(VLOOKUP(Table49[[#This Row],[ITEM CODE]],Table2[[Item Code]:[Master Name]],8,0),"")</f>
        <v/>
      </c>
      <c r="M5378" s="41"/>
      <c r="N5378" s="66">
        <f>IFERROR(VLOOKUP(Table49[[#This Row],[ITEM CODE]],Table2[[#All],[Item Code]:[Unit Cost]],10,0),0)</f>
        <v>0</v>
      </c>
      <c r="O5378" s="134">
        <f>IFERROR(VLOOKUP(Table49[[#This Row],[ITEM CODE]],Table2[[#All],[Item Code]:[Unit Cost]],10,0),0)</f>
        <v>0</v>
      </c>
      <c r="P5378" s="56"/>
      <c r="Q5378" s="58"/>
      <c r="R5378" s="58">
        <f>Table49[[#This Row],[QUANTITY]]*Table49[[#This Row],[INV Prices]]</f>
        <v>0</v>
      </c>
      <c r="S5378" s="67"/>
      <c r="V5378" s="41"/>
      <c r="W5378" s="4" t="str">
        <f>IFERROR(VLOOKUP(Table49[[#This Row],[ITEM CODE]],Table2[[Item Code]:[Category ]],6,0),"")</f>
        <v/>
      </c>
      <c r="X5378" s="1" t="str">
        <f>IFERROR(VLOOKUP(Table49[[#This Row],[ITEM CODE]],Table2[[Item Code]:[Sub Category]],7,0),"")</f>
        <v/>
      </c>
      <c r="Y5378" s="68" t="str">
        <f>Table49[[#This Row],[PO Number]]&amp;COUNTIFS($E$5:E5378,E5378)</f>
        <v>0</v>
      </c>
    </row>
    <row r="5379" spans="1:25" ht="14.25" customHeight="1" x14ac:dyDescent="0.3">
      <c r="A5379" s="1" t="str">
        <f>IF(Table49[[#This Row],[ITEM NAME]]="","",ROW()-4)</f>
        <v/>
      </c>
      <c r="B5379" s="68"/>
      <c r="C5379" s="4" t="str">
        <f>IFERROR(VLOOKUP(B5379,Table14[],3,0),"")</f>
        <v/>
      </c>
      <c r="D5379" s="4" t="str">
        <f>IFERROR(VLOOKUP(B5379,Table14[],2,0),"")</f>
        <v/>
      </c>
      <c r="E5379" s="4"/>
      <c r="H5379" s="41" t="str">
        <f>IFERROR(VLOOKUP(Table49[[#This Row],[ITEM CODE]],Table2[[Item Code]:[Master Name]],2,0),"")</f>
        <v/>
      </c>
      <c r="I5379" s="41"/>
      <c r="J5379" s="65" t="str">
        <f>IFERROR(VLOOKUP(Table49[[#This Row],[ITEM CODE]],Table2[[Item Code]:[Master Name]],3,0),"")</f>
        <v/>
      </c>
      <c r="K5379" s="1" t="str">
        <f>IFERROR(VLOOKUP(Table49[[#This Row],[ITEM CODE]],Table2[[Item Code]:[Master Name]],9,0),"")</f>
        <v/>
      </c>
      <c r="L5379" s="1" t="str">
        <f>IFERROR(VLOOKUP(Table49[[#This Row],[ITEM CODE]],Table2[[Item Code]:[Master Name]],8,0),"")</f>
        <v/>
      </c>
      <c r="M5379" s="41"/>
      <c r="N5379" s="66">
        <f>IFERROR(VLOOKUP(Table49[[#This Row],[ITEM CODE]],Table2[[#All],[Item Code]:[Unit Cost]],10,0),0)</f>
        <v>0</v>
      </c>
      <c r="O5379" s="134">
        <f>IFERROR(VLOOKUP(Table49[[#This Row],[ITEM CODE]],Table2[[#All],[Item Code]:[Unit Cost]],10,0),0)</f>
        <v>0</v>
      </c>
      <c r="P5379" s="56"/>
      <c r="Q5379" s="58"/>
      <c r="R5379" s="58">
        <f>Table49[[#This Row],[QUANTITY]]*Table49[[#This Row],[INV Prices]]</f>
        <v>0</v>
      </c>
      <c r="S5379" s="67"/>
      <c r="V5379" s="41"/>
      <c r="W5379" s="4" t="str">
        <f>IFERROR(VLOOKUP(Table49[[#This Row],[ITEM CODE]],Table2[[Item Code]:[Category ]],6,0),"")</f>
        <v/>
      </c>
      <c r="X5379" s="1" t="str">
        <f>IFERROR(VLOOKUP(Table49[[#This Row],[ITEM CODE]],Table2[[Item Code]:[Sub Category]],7,0),"")</f>
        <v/>
      </c>
      <c r="Y5379" s="68" t="str">
        <f>Table49[[#This Row],[PO Number]]&amp;COUNTIFS($E$5:E5379,E5379)</f>
        <v>0</v>
      </c>
    </row>
    <row r="5380" spans="1:25" ht="14.25" customHeight="1" x14ac:dyDescent="0.3">
      <c r="A5380" s="1" t="str">
        <f>IF(Table49[[#This Row],[ITEM NAME]]="","",ROW()-4)</f>
        <v/>
      </c>
      <c r="B5380" s="68"/>
      <c r="C5380" s="4" t="str">
        <f>IFERROR(VLOOKUP(B5380,Table14[],3,0),"")</f>
        <v/>
      </c>
      <c r="D5380" s="4" t="str">
        <f>IFERROR(VLOOKUP(B5380,Table14[],2,0),"")</f>
        <v/>
      </c>
      <c r="E5380" s="4"/>
      <c r="H5380" s="41" t="str">
        <f>IFERROR(VLOOKUP(Table49[[#This Row],[ITEM CODE]],Table2[[Item Code]:[Master Name]],2,0),"")</f>
        <v/>
      </c>
      <c r="I5380" s="41"/>
      <c r="J5380" s="65" t="str">
        <f>IFERROR(VLOOKUP(Table49[[#This Row],[ITEM CODE]],Table2[[Item Code]:[Master Name]],3,0),"")</f>
        <v/>
      </c>
      <c r="K5380" s="1" t="str">
        <f>IFERROR(VLOOKUP(Table49[[#This Row],[ITEM CODE]],Table2[[Item Code]:[Master Name]],9,0),"")</f>
        <v/>
      </c>
      <c r="L5380" s="1" t="str">
        <f>IFERROR(VLOOKUP(Table49[[#This Row],[ITEM CODE]],Table2[[Item Code]:[Master Name]],8,0),"")</f>
        <v/>
      </c>
      <c r="M5380" s="41"/>
      <c r="N5380" s="66">
        <f>IFERROR(VLOOKUP(Table49[[#This Row],[ITEM CODE]],Table2[[#All],[Item Code]:[Unit Cost]],10,0),0)</f>
        <v>0</v>
      </c>
      <c r="O5380" s="134">
        <f>IFERROR(VLOOKUP(Table49[[#This Row],[ITEM CODE]],Table2[[#All],[Item Code]:[Unit Cost]],10,0),0)</f>
        <v>0</v>
      </c>
      <c r="P5380" s="56"/>
      <c r="Q5380" s="58"/>
      <c r="R5380" s="58">
        <f>Table49[[#This Row],[QUANTITY]]*Table49[[#This Row],[INV Prices]]</f>
        <v>0</v>
      </c>
      <c r="S5380" s="67"/>
      <c r="V5380" s="41"/>
      <c r="W5380" s="4" t="str">
        <f>IFERROR(VLOOKUP(Table49[[#This Row],[ITEM CODE]],Table2[[Item Code]:[Category ]],6,0),"")</f>
        <v/>
      </c>
      <c r="X5380" s="1" t="str">
        <f>IFERROR(VLOOKUP(Table49[[#This Row],[ITEM CODE]],Table2[[Item Code]:[Sub Category]],7,0),"")</f>
        <v/>
      </c>
      <c r="Y5380" s="68" t="str">
        <f>Table49[[#This Row],[PO Number]]&amp;COUNTIFS($E$5:E5380,E5380)</f>
        <v>0</v>
      </c>
    </row>
    <row r="5381" spans="1:25" ht="14.25" customHeight="1" x14ac:dyDescent="0.3">
      <c r="A5381" s="1" t="str">
        <f>IF(Table49[[#This Row],[ITEM NAME]]="","",ROW()-4)</f>
        <v/>
      </c>
      <c r="B5381" s="68"/>
      <c r="C5381" s="4" t="str">
        <f>IFERROR(VLOOKUP(B5381,Table14[],3,0),"")</f>
        <v/>
      </c>
      <c r="D5381" s="4" t="str">
        <f>IFERROR(VLOOKUP(B5381,Table14[],2,0),"")</f>
        <v/>
      </c>
      <c r="E5381" s="4"/>
      <c r="H5381" s="41" t="str">
        <f>IFERROR(VLOOKUP(Table49[[#This Row],[ITEM CODE]],Table2[[Item Code]:[Master Name]],2,0),"")</f>
        <v/>
      </c>
      <c r="I5381" s="41"/>
      <c r="J5381" s="65" t="str">
        <f>IFERROR(VLOOKUP(Table49[[#This Row],[ITEM CODE]],Table2[[Item Code]:[Master Name]],3,0),"")</f>
        <v/>
      </c>
      <c r="K5381" s="1" t="str">
        <f>IFERROR(VLOOKUP(Table49[[#This Row],[ITEM CODE]],Table2[[Item Code]:[Master Name]],9,0),"")</f>
        <v/>
      </c>
      <c r="L5381" s="1" t="str">
        <f>IFERROR(VLOOKUP(Table49[[#This Row],[ITEM CODE]],Table2[[Item Code]:[Master Name]],8,0),"")</f>
        <v/>
      </c>
      <c r="M5381" s="41"/>
      <c r="N5381" s="66">
        <f>IFERROR(VLOOKUP(Table49[[#This Row],[ITEM CODE]],Table2[[#All],[Item Code]:[Unit Cost]],10,0),0)</f>
        <v>0</v>
      </c>
      <c r="O5381" s="134">
        <f>IFERROR(VLOOKUP(Table49[[#This Row],[ITEM CODE]],Table2[[#All],[Item Code]:[Unit Cost]],10,0),0)</f>
        <v>0</v>
      </c>
      <c r="P5381" s="56"/>
      <c r="Q5381" s="58"/>
      <c r="R5381" s="58">
        <f>Table49[[#This Row],[QUANTITY]]*Table49[[#This Row],[INV Prices]]</f>
        <v>0</v>
      </c>
      <c r="S5381" s="67"/>
      <c r="V5381" s="41"/>
      <c r="W5381" s="4" t="str">
        <f>IFERROR(VLOOKUP(Table49[[#This Row],[ITEM CODE]],Table2[[Item Code]:[Category ]],6,0),"")</f>
        <v/>
      </c>
      <c r="X5381" s="1" t="str">
        <f>IFERROR(VLOOKUP(Table49[[#This Row],[ITEM CODE]],Table2[[Item Code]:[Sub Category]],7,0),"")</f>
        <v/>
      </c>
      <c r="Y5381" s="68" t="str">
        <f>Table49[[#This Row],[PO Number]]&amp;COUNTIFS($E$5:E5381,E5381)</f>
        <v>0</v>
      </c>
    </row>
    <row r="5382" spans="1:25" ht="14.25" customHeight="1" x14ac:dyDescent="0.3">
      <c r="A5382" s="1" t="str">
        <f>IF(Table49[[#This Row],[ITEM NAME]]="","",ROW()-4)</f>
        <v/>
      </c>
      <c r="B5382" s="68"/>
      <c r="C5382" s="4" t="str">
        <f>IFERROR(VLOOKUP(B5382,Table14[],3,0),"")</f>
        <v/>
      </c>
      <c r="D5382" s="4" t="str">
        <f>IFERROR(VLOOKUP(B5382,Table14[],2,0),"")</f>
        <v/>
      </c>
      <c r="E5382" s="4"/>
      <c r="H5382" s="41" t="str">
        <f>IFERROR(VLOOKUP(Table49[[#This Row],[ITEM CODE]],Table2[[Item Code]:[Master Name]],2,0),"")</f>
        <v/>
      </c>
      <c r="I5382" s="41"/>
      <c r="J5382" s="65" t="str">
        <f>IFERROR(VLOOKUP(Table49[[#This Row],[ITEM CODE]],Table2[[Item Code]:[Master Name]],3,0),"")</f>
        <v/>
      </c>
      <c r="K5382" s="1" t="str">
        <f>IFERROR(VLOOKUP(Table49[[#This Row],[ITEM CODE]],Table2[[Item Code]:[Master Name]],9,0),"")</f>
        <v/>
      </c>
      <c r="L5382" s="1" t="str">
        <f>IFERROR(VLOOKUP(Table49[[#This Row],[ITEM CODE]],Table2[[Item Code]:[Master Name]],8,0),"")</f>
        <v/>
      </c>
      <c r="M5382" s="41"/>
      <c r="N5382" s="66">
        <f>IFERROR(VLOOKUP(Table49[[#This Row],[ITEM CODE]],Table2[[#All],[Item Code]:[Unit Cost]],10,0),0)</f>
        <v>0</v>
      </c>
      <c r="O5382" s="134">
        <f>IFERROR(VLOOKUP(Table49[[#This Row],[ITEM CODE]],Table2[[#All],[Item Code]:[Unit Cost]],10,0),0)</f>
        <v>0</v>
      </c>
      <c r="P5382" s="56"/>
      <c r="Q5382" s="58"/>
      <c r="R5382" s="58">
        <f>Table49[[#This Row],[QUANTITY]]*Table49[[#This Row],[INV Prices]]</f>
        <v>0</v>
      </c>
      <c r="S5382" s="67"/>
      <c r="V5382" s="41"/>
      <c r="W5382" s="4" t="str">
        <f>IFERROR(VLOOKUP(Table49[[#This Row],[ITEM CODE]],Table2[[Item Code]:[Category ]],6,0),"")</f>
        <v/>
      </c>
      <c r="X5382" s="1" t="str">
        <f>IFERROR(VLOOKUP(Table49[[#This Row],[ITEM CODE]],Table2[[Item Code]:[Sub Category]],7,0),"")</f>
        <v/>
      </c>
      <c r="Y5382" s="68" t="str">
        <f>Table49[[#This Row],[PO Number]]&amp;COUNTIFS($E$5:E5382,E5382)</f>
        <v>0</v>
      </c>
    </row>
    <row r="5383" spans="1:25" ht="14.25" customHeight="1" x14ac:dyDescent="0.3">
      <c r="A5383" s="1" t="str">
        <f>IF(Table49[[#This Row],[ITEM NAME]]="","",ROW()-4)</f>
        <v/>
      </c>
      <c r="B5383" s="68"/>
      <c r="C5383" s="4" t="str">
        <f>IFERROR(VLOOKUP(B5383,Table14[],3,0),"")</f>
        <v/>
      </c>
      <c r="D5383" s="4" t="str">
        <f>IFERROR(VLOOKUP(B5383,Table14[],2,0),"")</f>
        <v/>
      </c>
      <c r="E5383" s="4"/>
      <c r="H5383" s="41" t="str">
        <f>IFERROR(VLOOKUP(Table49[[#This Row],[ITEM CODE]],Table2[[Item Code]:[Master Name]],2,0),"")</f>
        <v/>
      </c>
      <c r="I5383" s="41"/>
      <c r="J5383" s="65" t="str">
        <f>IFERROR(VLOOKUP(Table49[[#This Row],[ITEM CODE]],Table2[[Item Code]:[Master Name]],3,0),"")</f>
        <v/>
      </c>
      <c r="K5383" s="1" t="str">
        <f>IFERROR(VLOOKUP(Table49[[#This Row],[ITEM CODE]],Table2[[Item Code]:[Master Name]],9,0),"")</f>
        <v/>
      </c>
      <c r="L5383" s="1" t="str">
        <f>IFERROR(VLOOKUP(Table49[[#This Row],[ITEM CODE]],Table2[[Item Code]:[Master Name]],8,0),"")</f>
        <v/>
      </c>
      <c r="M5383" s="41"/>
      <c r="N5383" s="66">
        <f>IFERROR(VLOOKUP(Table49[[#This Row],[ITEM CODE]],Table2[[#All],[Item Code]:[Unit Cost]],10,0),0)</f>
        <v>0</v>
      </c>
      <c r="O5383" s="134">
        <f>IFERROR(VLOOKUP(Table49[[#This Row],[ITEM CODE]],Table2[[#All],[Item Code]:[Unit Cost]],10,0),0)</f>
        <v>0</v>
      </c>
      <c r="P5383" s="56"/>
      <c r="Q5383" s="58"/>
      <c r="R5383" s="58">
        <f>Table49[[#This Row],[QUANTITY]]*Table49[[#This Row],[INV Prices]]</f>
        <v>0</v>
      </c>
      <c r="S5383" s="67"/>
      <c r="V5383" s="41"/>
      <c r="W5383" s="4" t="str">
        <f>IFERROR(VLOOKUP(Table49[[#This Row],[ITEM CODE]],Table2[[Item Code]:[Category ]],6,0),"")</f>
        <v/>
      </c>
      <c r="X5383" s="1" t="str">
        <f>IFERROR(VLOOKUP(Table49[[#This Row],[ITEM CODE]],Table2[[Item Code]:[Sub Category]],7,0),"")</f>
        <v/>
      </c>
      <c r="Y5383" s="68" t="str">
        <f>Table49[[#This Row],[PO Number]]&amp;COUNTIFS($E$5:E5383,E5383)</f>
        <v>0</v>
      </c>
    </row>
    <row r="5384" spans="1:25" ht="14.25" customHeight="1" x14ac:dyDescent="0.3">
      <c r="A5384" s="1" t="str">
        <f>IF(Table49[[#This Row],[ITEM NAME]]="","",ROW()-4)</f>
        <v/>
      </c>
      <c r="B5384" s="68"/>
      <c r="C5384" s="4" t="str">
        <f>IFERROR(VLOOKUP(B5384,Table14[],3,0),"")</f>
        <v/>
      </c>
      <c r="D5384" s="4" t="str">
        <f>IFERROR(VLOOKUP(B5384,Table14[],2,0),"")</f>
        <v/>
      </c>
      <c r="E5384" s="4"/>
      <c r="H5384" s="41" t="str">
        <f>IFERROR(VLOOKUP(Table49[[#This Row],[ITEM CODE]],Table2[[Item Code]:[Master Name]],2,0),"")</f>
        <v/>
      </c>
      <c r="I5384" s="41"/>
      <c r="J5384" s="65" t="str">
        <f>IFERROR(VLOOKUP(Table49[[#This Row],[ITEM CODE]],Table2[[Item Code]:[Master Name]],3,0),"")</f>
        <v/>
      </c>
      <c r="K5384" s="1" t="str">
        <f>IFERROR(VLOOKUP(Table49[[#This Row],[ITEM CODE]],Table2[[Item Code]:[Master Name]],9,0),"")</f>
        <v/>
      </c>
      <c r="L5384" s="1" t="str">
        <f>IFERROR(VLOOKUP(Table49[[#This Row],[ITEM CODE]],Table2[[Item Code]:[Master Name]],8,0),"")</f>
        <v/>
      </c>
      <c r="M5384" s="41"/>
      <c r="N5384" s="66">
        <f>IFERROR(VLOOKUP(Table49[[#This Row],[ITEM CODE]],Table2[[#All],[Item Code]:[Unit Cost]],10,0),0)</f>
        <v>0</v>
      </c>
      <c r="O5384" s="134">
        <f>IFERROR(VLOOKUP(Table49[[#This Row],[ITEM CODE]],Table2[[#All],[Item Code]:[Unit Cost]],10,0),0)</f>
        <v>0</v>
      </c>
      <c r="P5384" s="56"/>
      <c r="Q5384" s="58"/>
      <c r="R5384" s="58">
        <f>Table49[[#This Row],[QUANTITY]]*Table49[[#This Row],[INV Prices]]</f>
        <v>0</v>
      </c>
      <c r="S5384" s="67"/>
      <c r="V5384" s="41"/>
      <c r="W5384" s="4" t="str">
        <f>IFERROR(VLOOKUP(Table49[[#This Row],[ITEM CODE]],Table2[[Item Code]:[Category ]],6,0),"")</f>
        <v/>
      </c>
      <c r="X5384" s="1" t="str">
        <f>IFERROR(VLOOKUP(Table49[[#This Row],[ITEM CODE]],Table2[[Item Code]:[Sub Category]],7,0),"")</f>
        <v/>
      </c>
      <c r="Y5384" s="68" t="str">
        <f>Table49[[#This Row],[PO Number]]&amp;COUNTIFS($E$5:E5384,E5384)</f>
        <v>0</v>
      </c>
    </row>
    <row r="5385" spans="1:25" ht="14.25" customHeight="1" x14ac:dyDescent="0.3">
      <c r="A5385" s="1" t="str">
        <f>IF(Table49[[#This Row],[ITEM NAME]]="","",ROW()-4)</f>
        <v/>
      </c>
      <c r="B5385" s="68"/>
      <c r="C5385" s="4" t="str">
        <f>IFERROR(VLOOKUP(B5385,Table14[],3,0),"")</f>
        <v/>
      </c>
      <c r="D5385" s="4" t="str">
        <f>IFERROR(VLOOKUP(B5385,Table14[],2,0),"")</f>
        <v/>
      </c>
      <c r="E5385" s="4"/>
      <c r="H5385" s="41" t="str">
        <f>IFERROR(VLOOKUP(Table49[[#This Row],[ITEM CODE]],Table2[[Item Code]:[Master Name]],2,0),"")</f>
        <v/>
      </c>
      <c r="I5385" s="41"/>
      <c r="J5385" s="65" t="str">
        <f>IFERROR(VLOOKUP(Table49[[#This Row],[ITEM CODE]],Table2[[Item Code]:[Master Name]],3,0),"")</f>
        <v/>
      </c>
      <c r="K5385" s="1" t="str">
        <f>IFERROR(VLOOKUP(Table49[[#This Row],[ITEM CODE]],Table2[[Item Code]:[Master Name]],9,0),"")</f>
        <v/>
      </c>
      <c r="L5385" s="1" t="str">
        <f>IFERROR(VLOOKUP(Table49[[#This Row],[ITEM CODE]],Table2[[Item Code]:[Master Name]],8,0),"")</f>
        <v/>
      </c>
      <c r="M5385" s="41"/>
      <c r="N5385" s="66">
        <f>IFERROR(VLOOKUP(Table49[[#This Row],[ITEM CODE]],Table2[[#All],[Item Code]:[Unit Cost]],10,0),0)</f>
        <v>0</v>
      </c>
      <c r="O5385" s="134">
        <f>IFERROR(VLOOKUP(Table49[[#This Row],[ITEM CODE]],Table2[[#All],[Item Code]:[Unit Cost]],10,0),0)</f>
        <v>0</v>
      </c>
      <c r="P5385" s="56"/>
      <c r="Q5385" s="58"/>
      <c r="R5385" s="58">
        <f>Table49[[#This Row],[QUANTITY]]*Table49[[#This Row],[INV Prices]]</f>
        <v>0</v>
      </c>
      <c r="S5385" s="67"/>
      <c r="V5385" s="41"/>
      <c r="W5385" s="4" t="str">
        <f>IFERROR(VLOOKUP(Table49[[#This Row],[ITEM CODE]],Table2[[Item Code]:[Category ]],6,0),"")</f>
        <v/>
      </c>
      <c r="X5385" s="1" t="str">
        <f>IFERROR(VLOOKUP(Table49[[#This Row],[ITEM CODE]],Table2[[Item Code]:[Sub Category]],7,0),"")</f>
        <v/>
      </c>
      <c r="Y5385" s="68" t="str">
        <f>Table49[[#This Row],[PO Number]]&amp;COUNTIFS($E$5:E5385,E5385)</f>
        <v>0</v>
      </c>
    </row>
    <row r="5386" spans="1:25" ht="14.25" customHeight="1" x14ac:dyDescent="0.3">
      <c r="A5386" s="1" t="str">
        <f>IF(Table49[[#This Row],[ITEM NAME]]="","",ROW()-4)</f>
        <v/>
      </c>
      <c r="B5386" s="68"/>
      <c r="C5386" s="4" t="str">
        <f>IFERROR(VLOOKUP(B5386,Table14[],3,0),"")</f>
        <v/>
      </c>
      <c r="D5386" s="4" t="str">
        <f>IFERROR(VLOOKUP(B5386,Table14[],2,0),"")</f>
        <v/>
      </c>
      <c r="E5386" s="4"/>
      <c r="H5386" s="41" t="str">
        <f>IFERROR(VLOOKUP(Table49[[#This Row],[ITEM CODE]],Table2[[Item Code]:[Master Name]],2,0),"")</f>
        <v/>
      </c>
      <c r="I5386" s="41"/>
      <c r="J5386" s="65" t="str">
        <f>IFERROR(VLOOKUP(Table49[[#This Row],[ITEM CODE]],Table2[[Item Code]:[Master Name]],3,0),"")</f>
        <v/>
      </c>
      <c r="K5386" s="1" t="str">
        <f>IFERROR(VLOOKUP(Table49[[#This Row],[ITEM CODE]],Table2[[Item Code]:[Master Name]],9,0),"")</f>
        <v/>
      </c>
      <c r="L5386" s="1" t="str">
        <f>IFERROR(VLOOKUP(Table49[[#This Row],[ITEM CODE]],Table2[[Item Code]:[Master Name]],8,0),"")</f>
        <v/>
      </c>
      <c r="M5386" s="41"/>
      <c r="N5386" s="66">
        <f>IFERROR(VLOOKUP(Table49[[#This Row],[ITEM CODE]],Table2[[#All],[Item Code]:[Unit Cost]],10,0),0)</f>
        <v>0</v>
      </c>
      <c r="O5386" s="134">
        <f>IFERROR(VLOOKUP(Table49[[#This Row],[ITEM CODE]],Table2[[#All],[Item Code]:[Unit Cost]],10,0),0)</f>
        <v>0</v>
      </c>
      <c r="P5386" s="56"/>
      <c r="Q5386" s="58"/>
      <c r="R5386" s="58">
        <f>Table49[[#This Row],[QUANTITY]]*Table49[[#This Row],[INV Prices]]</f>
        <v>0</v>
      </c>
      <c r="S5386" s="67"/>
      <c r="V5386" s="41"/>
      <c r="W5386" s="4" t="str">
        <f>IFERROR(VLOOKUP(Table49[[#This Row],[ITEM CODE]],Table2[[Item Code]:[Category ]],6,0),"")</f>
        <v/>
      </c>
      <c r="X5386" s="1" t="str">
        <f>IFERROR(VLOOKUP(Table49[[#This Row],[ITEM CODE]],Table2[[Item Code]:[Sub Category]],7,0),"")</f>
        <v/>
      </c>
      <c r="Y5386" s="68" t="str">
        <f>Table49[[#This Row],[PO Number]]&amp;COUNTIFS($E$5:E5386,E5386)</f>
        <v>0</v>
      </c>
    </row>
    <row r="5387" spans="1:25" ht="14.25" customHeight="1" x14ac:dyDescent="0.3">
      <c r="A5387" s="1" t="str">
        <f>IF(Table49[[#This Row],[ITEM NAME]]="","",ROW()-4)</f>
        <v/>
      </c>
      <c r="B5387" s="68"/>
      <c r="C5387" s="4" t="str">
        <f>IFERROR(VLOOKUP(B5387,Table14[],3,0),"")</f>
        <v/>
      </c>
      <c r="D5387" s="4" t="str">
        <f>IFERROR(VLOOKUP(B5387,Table14[],2,0),"")</f>
        <v/>
      </c>
      <c r="E5387" s="4"/>
      <c r="H5387" s="41" t="str">
        <f>IFERROR(VLOOKUP(Table49[[#This Row],[ITEM CODE]],Table2[[Item Code]:[Master Name]],2,0),"")</f>
        <v/>
      </c>
      <c r="I5387" s="41"/>
      <c r="J5387" s="65" t="str">
        <f>IFERROR(VLOOKUP(Table49[[#This Row],[ITEM CODE]],Table2[[Item Code]:[Master Name]],3,0),"")</f>
        <v/>
      </c>
      <c r="K5387" s="1" t="str">
        <f>IFERROR(VLOOKUP(Table49[[#This Row],[ITEM CODE]],Table2[[Item Code]:[Master Name]],9,0),"")</f>
        <v/>
      </c>
      <c r="L5387" s="1" t="str">
        <f>IFERROR(VLOOKUP(Table49[[#This Row],[ITEM CODE]],Table2[[Item Code]:[Master Name]],8,0),"")</f>
        <v/>
      </c>
      <c r="M5387" s="41"/>
      <c r="N5387" s="66">
        <f>IFERROR(VLOOKUP(Table49[[#This Row],[ITEM CODE]],Table2[[#All],[Item Code]:[Unit Cost]],10,0),0)</f>
        <v>0</v>
      </c>
      <c r="O5387" s="134">
        <f>IFERROR(VLOOKUP(Table49[[#This Row],[ITEM CODE]],Table2[[#All],[Item Code]:[Unit Cost]],10,0),0)</f>
        <v>0</v>
      </c>
      <c r="P5387" s="56"/>
      <c r="Q5387" s="58"/>
      <c r="R5387" s="58">
        <f>Table49[[#This Row],[QUANTITY]]*Table49[[#This Row],[INV Prices]]</f>
        <v>0</v>
      </c>
      <c r="S5387" s="67"/>
      <c r="V5387" s="41"/>
      <c r="W5387" s="4" t="str">
        <f>IFERROR(VLOOKUP(Table49[[#This Row],[ITEM CODE]],Table2[[Item Code]:[Category ]],6,0),"")</f>
        <v/>
      </c>
      <c r="X5387" s="1" t="str">
        <f>IFERROR(VLOOKUP(Table49[[#This Row],[ITEM CODE]],Table2[[Item Code]:[Sub Category]],7,0),"")</f>
        <v/>
      </c>
      <c r="Y5387" s="68" t="str">
        <f>Table49[[#This Row],[PO Number]]&amp;COUNTIFS($E$5:E5387,E5387)</f>
        <v>0</v>
      </c>
    </row>
    <row r="5388" spans="1:25" ht="14.25" customHeight="1" x14ac:dyDescent="0.3">
      <c r="A5388" s="1" t="str">
        <f>IF(Table49[[#This Row],[ITEM NAME]]="","",ROW()-4)</f>
        <v/>
      </c>
      <c r="B5388" s="68"/>
      <c r="C5388" s="4" t="str">
        <f>IFERROR(VLOOKUP(B5388,Table14[],3,0),"")</f>
        <v/>
      </c>
      <c r="D5388" s="4" t="str">
        <f>IFERROR(VLOOKUP(B5388,Table14[],2,0),"")</f>
        <v/>
      </c>
      <c r="E5388" s="4"/>
      <c r="H5388" s="41" t="str">
        <f>IFERROR(VLOOKUP(Table49[[#This Row],[ITEM CODE]],Table2[[Item Code]:[Master Name]],2,0),"")</f>
        <v/>
      </c>
      <c r="I5388" s="41"/>
      <c r="J5388" s="65" t="str">
        <f>IFERROR(VLOOKUP(Table49[[#This Row],[ITEM CODE]],Table2[[Item Code]:[Master Name]],3,0),"")</f>
        <v/>
      </c>
      <c r="K5388" s="1" t="str">
        <f>IFERROR(VLOOKUP(Table49[[#This Row],[ITEM CODE]],Table2[[Item Code]:[Master Name]],9,0),"")</f>
        <v/>
      </c>
      <c r="L5388" s="1" t="str">
        <f>IFERROR(VLOOKUP(Table49[[#This Row],[ITEM CODE]],Table2[[Item Code]:[Master Name]],8,0),"")</f>
        <v/>
      </c>
      <c r="M5388" s="41"/>
      <c r="N5388" s="66">
        <f>IFERROR(VLOOKUP(Table49[[#This Row],[ITEM CODE]],Table2[[#All],[Item Code]:[Unit Cost]],10,0),0)</f>
        <v>0</v>
      </c>
      <c r="O5388" s="134">
        <f>IFERROR(VLOOKUP(Table49[[#This Row],[ITEM CODE]],Table2[[#All],[Item Code]:[Unit Cost]],10,0),0)</f>
        <v>0</v>
      </c>
      <c r="P5388" s="56"/>
      <c r="Q5388" s="58"/>
      <c r="R5388" s="58">
        <f>Table49[[#This Row],[QUANTITY]]*Table49[[#This Row],[INV Prices]]</f>
        <v>0</v>
      </c>
      <c r="S5388" s="67"/>
      <c r="V5388" s="41"/>
      <c r="W5388" s="4" t="str">
        <f>IFERROR(VLOOKUP(Table49[[#This Row],[ITEM CODE]],Table2[[Item Code]:[Category ]],6,0),"")</f>
        <v/>
      </c>
      <c r="X5388" s="1" t="str">
        <f>IFERROR(VLOOKUP(Table49[[#This Row],[ITEM CODE]],Table2[[Item Code]:[Sub Category]],7,0),"")</f>
        <v/>
      </c>
      <c r="Y5388" s="68" t="str">
        <f>Table49[[#This Row],[PO Number]]&amp;COUNTIFS($E$5:E5388,E5388)</f>
        <v>0</v>
      </c>
    </row>
    <row r="5389" spans="1:25" ht="14.25" customHeight="1" x14ac:dyDescent="0.3">
      <c r="A5389" s="1" t="str">
        <f>IF(Table49[[#This Row],[ITEM NAME]]="","",ROW()-4)</f>
        <v/>
      </c>
      <c r="B5389" s="68"/>
      <c r="C5389" s="4" t="str">
        <f>IFERROR(VLOOKUP(B5389,Table14[],3,0),"")</f>
        <v/>
      </c>
      <c r="D5389" s="4" t="str">
        <f>IFERROR(VLOOKUP(B5389,Table14[],2,0),"")</f>
        <v/>
      </c>
      <c r="E5389" s="4"/>
      <c r="H5389" s="41" t="str">
        <f>IFERROR(VLOOKUP(Table49[[#This Row],[ITEM CODE]],Table2[[Item Code]:[Master Name]],2,0),"")</f>
        <v/>
      </c>
      <c r="I5389" s="41"/>
      <c r="J5389" s="65" t="str">
        <f>IFERROR(VLOOKUP(Table49[[#This Row],[ITEM CODE]],Table2[[Item Code]:[Master Name]],3,0),"")</f>
        <v/>
      </c>
      <c r="K5389" s="1" t="str">
        <f>IFERROR(VLOOKUP(Table49[[#This Row],[ITEM CODE]],Table2[[Item Code]:[Master Name]],9,0),"")</f>
        <v/>
      </c>
      <c r="L5389" s="1" t="str">
        <f>IFERROR(VLOOKUP(Table49[[#This Row],[ITEM CODE]],Table2[[Item Code]:[Master Name]],8,0),"")</f>
        <v/>
      </c>
      <c r="M5389" s="41"/>
      <c r="N5389" s="66">
        <f>IFERROR(VLOOKUP(Table49[[#This Row],[ITEM CODE]],Table2[[#All],[Item Code]:[Unit Cost]],10,0),0)</f>
        <v>0</v>
      </c>
      <c r="O5389" s="134">
        <f>IFERROR(VLOOKUP(Table49[[#This Row],[ITEM CODE]],Table2[[#All],[Item Code]:[Unit Cost]],10,0),0)</f>
        <v>0</v>
      </c>
      <c r="P5389" s="56"/>
      <c r="Q5389" s="58"/>
      <c r="R5389" s="58">
        <f>Table49[[#This Row],[QUANTITY]]*Table49[[#This Row],[INV Prices]]</f>
        <v>0</v>
      </c>
      <c r="S5389" s="67"/>
      <c r="V5389" s="41"/>
      <c r="W5389" s="4" t="str">
        <f>IFERROR(VLOOKUP(Table49[[#This Row],[ITEM CODE]],Table2[[Item Code]:[Category ]],6,0),"")</f>
        <v/>
      </c>
      <c r="X5389" s="1" t="str">
        <f>IFERROR(VLOOKUP(Table49[[#This Row],[ITEM CODE]],Table2[[Item Code]:[Sub Category]],7,0),"")</f>
        <v/>
      </c>
      <c r="Y5389" s="68" t="str">
        <f>Table49[[#This Row],[PO Number]]&amp;COUNTIFS($E$5:E5389,E5389)</f>
        <v>0</v>
      </c>
    </row>
    <row r="5390" spans="1:25" ht="14.25" customHeight="1" x14ac:dyDescent="0.3">
      <c r="A5390" s="1" t="str">
        <f>IF(Table49[[#This Row],[ITEM NAME]]="","",ROW()-4)</f>
        <v/>
      </c>
      <c r="B5390" s="68"/>
      <c r="C5390" s="4" t="str">
        <f>IFERROR(VLOOKUP(B5390,Table14[],3,0),"")</f>
        <v/>
      </c>
      <c r="D5390" s="4" t="str">
        <f>IFERROR(VLOOKUP(B5390,Table14[],2,0),"")</f>
        <v/>
      </c>
      <c r="E5390" s="4"/>
      <c r="H5390" s="41" t="str">
        <f>IFERROR(VLOOKUP(Table49[[#This Row],[ITEM CODE]],Table2[[Item Code]:[Master Name]],2,0),"")</f>
        <v/>
      </c>
      <c r="I5390" s="41"/>
      <c r="J5390" s="65" t="str">
        <f>IFERROR(VLOOKUP(Table49[[#This Row],[ITEM CODE]],Table2[[Item Code]:[Master Name]],3,0),"")</f>
        <v/>
      </c>
      <c r="K5390" s="1" t="str">
        <f>IFERROR(VLOOKUP(Table49[[#This Row],[ITEM CODE]],Table2[[Item Code]:[Master Name]],9,0),"")</f>
        <v/>
      </c>
      <c r="L5390" s="1" t="str">
        <f>IFERROR(VLOOKUP(Table49[[#This Row],[ITEM CODE]],Table2[[Item Code]:[Master Name]],8,0),"")</f>
        <v/>
      </c>
      <c r="M5390" s="41"/>
      <c r="N5390" s="66">
        <f>IFERROR(VLOOKUP(Table49[[#This Row],[ITEM CODE]],Table2[[#All],[Item Code]:[Unit Cost]],10,0),0)</f>
        <v>0</v>
      </c>
      <c r="O5390" s="134">
        <f>IFERROR(VLOOKUP(Table49[[#This Row],[ITEM CODE]],Table2[[#All],[Item Code]:[Unit Cost]],10,0),0)</f>
        <v>0</v>
      </c>
      <c r="P5390" s="56"/>
      <c r="Q5390" s="58"/>
      <c r="R5390" s="58">
        <f>Table49[[#This Row],[QUANTITY]]*Table49[[#This Row],[INV Prices]]</f>
        <v>0</v>
      </c>
      <c r="S5390" s="67"/>
      <c r="V5390" s="41"/>
      <c r="W5390" s="4" t="str">
        <f>IFERROR(VLOOKUP(Table49[[#This Row],[ITEM CODE]],Table2[[Item Code]:[Category ]],6,0),"")</f>
        <v/>
      </c>
      <c r="X5390" s="1" t="str">
        <f>IFERROR(VLOOKUP(Table49[[#This Row],[ITEM CODE]],Table2[[Item Code]:[Sub Category]],7,0),"")</f>
        <v/>
      </c>
      <c r="Y5390" s="68" t="str">
        <f>Table49[[#This Row],[PO Number]]&amp;COUNTIFS($E$5:E5390,E5390)</f>
        <v>0</v>
      </c>
    </row>
    <row r="5391" spans="1:25" ht="14.25" customHeight="1" x14ac:dyDescent="0.3">
      <c r="A5391" s="1" t="str">
        <f>IF(Table49[[#This Row],[ITEM NAME]]="","",ROW()-4)</f>
        <v/>
      </c>
      <c r="B5391" s="68"/>
      <c r="C5391" s="4" t="str">
        <f>IFERROR(VLOOKUP(B5391,Table14[],3,0),"")</f>
        <v/>
      </c>
      <c r="D5391" s="4" t="str">
        <f>IFERROR(VLOOKUP(B5391,Table14[],2,0),"")</f>
        <v/>
      </c>
      <c r="E5391" s="4"/>
      <c r="H5391" s="41" t="str">
        <f>IFERROR(VLOOKUP(Table49[[#This Row],[ITEM CODE]],Table2[[Item Code]:[Master Name]],2,0),"")</f>
        <v/>
      </c>
      <c r="I5391" s="41"/>
      <c r="J5391" s="65" t="str">
        <f>IFERROR(VLOOKUP(Table49[[#This Row],[ITEM CODE]],Table2[[Item Code]:[Master Name]],3,0),"")</f>
        <v/>
      </c>
      <c r="K5391" s="1" t="str">
        <f>IFERROR(VLOOKUP(Table49[[#This Row],[ITEM CODE]],Table2[[Item Code]:[Master Name]],9,0),"")</f>
        <v/>
      </c>
      <c r="L5391" s="1" t="str">
        <f>IFERROR(VLOOKUP(Table49[[#This Row],[ITEM CODE]],Table2[[Item Code]:[Master Name]],8,0),"")</f>
        <v/>
      </c>
      <c r="M5391" s="41"/>
      <c r="N5391" s="66">
        <f>IFERROR(VLOOKUP(Table49[[#This Row],[ITEM CODE]],Table2[[#All],[Item Code]:[Unit Cost]],10,0),0)</f>
        <v>0</v>
      </c>
      <c r="O5391" s="134">
        <f>IFERROR(VLOOKUP(Table49[[#This Row],[ITEM CODE]],Table2[[#All],[Item Code]:[Unit Cost]],10,0),0)</f>
        <v>0</v>
      </c>
      <c r="P5391" s="56"/>
      <c r="Q5391" s="58"/>
      <c r="R5391" s="58">
        <f>Table49[[#This Row],[QUANTITY]]*Table49[[#This Row],[INV Prices]]</f>
        <v>0</v>
      </c>
      <c r="S5391" s="67"/>
      <c r="V5391" s="41"/>
      <c r="W5391" s="4" t="str">
        <f>IFERROR(VLOOKUP(Table49[[#This Row],[ITEM CODE]],Table2[[Item Code]:[Category ]],6,0),"")</f>
        <v/>
      </c>
      <c r="X5391" s="1" t="str">
        <f>IFERROR(VLOOKUP(Table49[[#This Row],[ITEM CODE]],Table2[[Item Code]:[Sub Category]],7,0),"")</f>
        <v/>
      </c>
      <c r="Y5391" s="68" t="str">
        <f>Table49[[#This Row],[PO Number]]&amp;COUNTIFS($E$5:E5391,E5391)</f>
        <v>0</v>
      </c>
    </row>
    <row r="5392" spans="1:25" ht="14.25" customHeight="1" x14ac:dyDescent="0.3">
      <c r="A5392" s="1" t="str">
        <f>IF(Table49[[#This Row],[ITEM NAME]]="","",ROW()-4)</f>
        <v/>
      </c>
      <c r="B5392" s="68"/>
      <c r="C5392" s="4" t="str">
        <f>IFERROR(VLOOKUP(B5392,Table14[],3,0),"")</f>
        <v/>
      </c>
      <c r="D5392" s="4" t="str">
        <f>IFERROR(VLOOKUP(B5392,Table14[],2,0),"")</f>
        <v/>
      </c>
      <c r="E5392" s="4"/>
      <c r="H5392" s="41" t="str">
        <f>IFERROR(VLOOKUP(Table49[[#This Row],[ITEM CODE]],Table2[[Item Code]:[Master Name]],2,0),"")</f>
        <v/>
      </c>
      <c r="I5392" s="41"/>
      <c r="J5392" s="65" t="str">
        <f>IFERROR(VLOOKUP(Table49[[#This Row],[ITEM CODE]],Table2[[Item Code]:[Master Name]],3,0),"")</f>
        <v/>
      </c>
      <c r="K5392" s="1" t="str">
        <f>IFERROR(VLOOKUP(Table49[[#This Row],[ITEM CODE]],Table2[[Item Code]:[Master Name]],9,0),"")</f>
        <v/>
      </c>
      <c r="L5392" s="1" t="str">
        <f>IFERROR(VLOOKUP(Table49[[#This Row],[ITEM CODE]],Table2[[Item Code]:[Master Name]],8,0),"")</f>
        <v/>
      </c>
      <c r="M5392" s="41"/>
      <c r="N5392" s="66">
        <f>IFERROR(VLOOKUP(Table49[[#This Row],[ITEM CODE]],Table2[[#All],[Item Code]:[Unit Cost]],10,0),0)</f>
        <v>0</v>
      </c>
      <c r="O5392" s="134">
        <f>IFERROR(VLOOKUP(Table49[[#This Row],[ITEM CODE]],Table2[[#All],[Item Code]:[Unit Cost]],10,0),0)</f>
        <v>0</v>
      </c>
      <c r="P5392" s="56"/>
      <c r="Q5392" s="58"/>
      <c r="R5392" s="58">
        <f>Table49[[#This Row],[QUANTITY]]*Table49[[#This Row],[INV Prices]]</f>
        <v>0</v>
      </c>
      <c r="S5392" s="67"/>
      <c r="V5392" s="41"/>
      <c r="W5392" s="4" t="str">
        <f>IFERROR(VLOOKUP(Table49[[#This Row],[ITEM CODE]],Table2[[Item Code]:[Category ]],6,0),"")</f>
        <v/>
      </c>
      <c r="X5392" s="1" t="str">
        <f>IFERROR(VLOOKUP(Table49[[#This Row],[ITEM CODE]],Table2[[Item Code]:[Sub Category]],7,0),"")</f>
        <v/>
      </c>
      <c r="Y5392" s="68" t="str">
        <f>Table49[[#This Row],[PO Number]]&amp;COUNTIFS($E$5:E5392,E5392)</f>
        <v>0</v>
      </c>
    </row>
    <row r="5393" spans="1:25" ht="14.25" customHeight="1" x14ac:dyDescent="0.3">
      <c r="A5393" s="1" t="str">
        <f>IF(Table49[[#This Row],[ITEM NAME]]="","",ROW()-4)</f>
        <v/>
      </c>
      <c r="B5393" s="68"/>
      <c r="C5393" s="4" t="str">
        <f>IFERROR(VLOOKUP(B5393,Table14[],3,0),"")</f>
        <v/>
      </c>
      <c r="D5393" s="4" t="str">
        <f>IFERROR(VLOOKUP(B5393,Table14[],2,0),"")</f>
        <v/>
      </c>
      <c r="E5393" s="4"/>
      <c r="H5393" s="41" t="str">
        <f>IFERROR(VLOOKUP(Table49[[#This Row],[ITEM CODE]],Table2[[Item Code]:[Master Name]],2,0),"")</f>
        <v/>
      </c>
      <c r="I5393" s="41"/>
      <c r="J5393" s="65" t="str">
        <f>IFERROR(VLOOKUP(Table49[[#This Row],[ITEM CODE]],Table2[[Item Code]:[Master Name]],3,0),"")</f>
        <v/>
      </c>
      <c r="K5393" s="1" t="str">
        <f>IFERROR(VLOOKUP(Table49[[#This Row],[ITEM CODE]],Table2[[Item Code]:[Master Name]],9,0),"")</f>
        <v/>
      </c>
      <c r="L5393" s="1" t="str">
        <f>IFERROR(VLOOKUP(Table49[[#This Row],[ITEM CODE]],Table2[[Item Code]:[Master Name]],8,0),"")</f>
        <v/>
      </c>
      <c r="M5393" s="41"/>
      <c r="N5393" s="66">
        <f>IFERROR(VLOOKUP(Table49[[#This Row],[ITEM CODE]],Table2[[#All],[Item Code]:[Unit Cost]],10,0),0)</f>
        <v>0</v>
      </c>
      <c r="O5393" s="134">
        <f>IFERROR(VLOOKUP(Table49[[#This Row],[ITEM CODE]],Table2[[#All],[Item Code]:[Unit Cost]],10,0),0)</f>
        <v>0</v>
      </c>
      <c r="P5393" s="56"/>
      <c r="Q5393" s="58"/>
      <c r="R5393" s="58">
        <f>Table49[[#This Row],[QUANTITY]]*Table49[[#This Row],[INV Prices]]</f>
        <v>0</v>
      </c>
      <c r="S5393" s="67"/>
      <c r="V5393" s="41"/>
      <c r="W5393" s="4" t="str">
        <f>IFERROR(VLOOKUP(Table49[[#This Row],[ITEM CODE]],Table2[[Item Code]:[Category ]],6,0),"")</f>
        <v/>
      </c>
      <c r="X5393" s="1" t="str">
        <f>IFERROR(VLOOKUP(Table49[[#This Row],[ITEM CODE]],Table2[[Item Code]:[Sub Category]],7,0),"")</f>
        <v/>
      </c>
      <c r="Y5393" s="68" t="str">
        <f>Table49[[#This Row],[PO Number]]&amp;COUNTIFS($E$5:E5393,E5393)</f>
        <v>0</v>
      </c>
    </row>
    <row r="5394" spans="1:25" ht="14.25" customHeight="1" x14ac:dyDescent="0.3">
      <c r="A5394" s="1" t="str">
        <f>IF(Table49[[#This Row],[ITEM NAME]]="","",ROW()-4)</f>
        <v/>
      </c>
      <c r="B5394" s="68"/>
      <c r="C5394" s="4" t="str">
        <f>IFERROR(VLOOKUP(B5394,Table14[],3,0),"")</f>
        <v/>
      </c>
      <c r="D5394" s="4" t="str">
        <f>IFERROR(VLOOKUP(B5394,Table14[],2,0),"")</f>
        <v/>
      </c>
      <c r="E5394" s="4"/>
      <c r="H5394" s="41" t="str">
        <f>IFERROR(VLOOKUP(Table49[[#This Row],[ITEM CODE]],Table2[[Item Code]:[Master Name]],2,0),"")</f>
        <v/>
      </c>
      <c r="I5394" s="41"/>
      <c r="J5394" s="65" t="str">
        <f>IFERROR(VLOOKUP(Table49[[#This Row],[ITEM CODE]],Table2[[Item Code]:[Master Name]],3,0),"")</f>
        <v/>
      </c>
      <c r="K5394" s="1" t="str">
        <f>IFERROR(VLOOKUP(Table49[[#This Row],[ITEM CODE]],Table2[[Item Code]:[Master Name]],9,0),"")</f>
        <v/>
      </c>
      <c r="L5394" s="1" t="str">
        <f>IFERROR(VLOOKUP(Table49[[#This Row],[ITEM CODE]],Table2[[Item Code]:[Master Name]],8,0),"")</f>
        <v/>
      </c>
      <c r="M5394" s="41"/>
      <c r="N5394" s="66">
        <f>IFERROR(VLOOKUP(Table49[[#This Row],[ITEM CODE]],Table2[[#All],[Item Code]:[Unit Cost]],10,0),0)</f>
        <v>0</v>
      </c>
      <c r="O5394" s="134">
        <f>IFERROR(VLOOKUP(Table49[[#This Row],[ITEM CODE]],Table2[[#All],[Item Code]:[Unit Cost]],10,0),0)</f>
        <v>0</v>
      </c>
      <c r="P5394" s="56"/>
      <c r="Q5394" s="58"/>
      <c r="R5394" s="58">
        <f>Table49[[#This Row],[QUANTITY]]*Table49[[#This Row],[INV Prices]]</f>
        <v>0</v>
      </c>
      <c r="S5394" s="67"/>
      <c r="V5394" s="41"/>
      <c r="W5394" s="4" t="str">
        <f>IFERROR(VLOOKUP(Table49[[#This Row],[ITEM CODE]],Table2[[Item Code]:[Category ]],6,0),"")</f>
        <v/>
      </c>
      <c r="X5394" s="1" t="str">
        <f>IFERROR(VLOOKUP(Table49[[#This Row],[ITEM CODE]],Table2[[Item Code]:[Sub Category]],7,0),"")</f>
        <v/>
      </c>
      <c r="Y5394" s="68" t="str">
        <f>Table49[[#This Row],[PO Number]]&amp;COUNTIFS($E$5:E5394,E5394)</f>
        <v>0</v>
      </c>
    </row>
    <row r="5395" spans="1:25" ht="14.25" customHeight="1" x14ac:dyDescent="0.3">
      <c r="A5395" s="1" t="str">
        <f>IF(Table49[[#This Row],[ITEM NAME]]="","",ROW()-4)</f>
        <v/>
      </c>
      <c r="B5395" s="68"/>
      <c r="C5395" s="4" t="str">
        <f>IFERROR(VLOOKUP(B5395,Table14[],3,0),"")</f>
        <v/>
      </c>
      <c r="D5395" s="4" t="str">
        <f>IFERROR(VLOOKUP(B5395,Table14[],2,0),"")</f>
        <v/>
      </c>
      <c r="E5395" s="4"/>
      <c r="H5395" s="41" t="str">
        <f>IFERROR(VLOOKUP(Table49[[#This Row],[ITEM CODE]],Table2[[Item Code]:[Master Name]],2,0),"")</f>
        <v/>
      </c>
      <c r="I5395" s="41"/>
      <c r="J5395" s="65" t="str">
        <f>IFERROR(VLOOKUP(Table49[[#This Row],[ITEM CODE]],Table2[[Item Code]:[Master Name]],3,0),"")</f>
        <v/>
      </c>
      <c r="K5395" s="1" t="str">
        <f>IFERROR(VLOOKUP(Table49[[#This Row],[ITEM CODE]],Table2[[Item Code]:[Master Name]],9,0),"")</f>
        <v/>
      </c>
      <c r="L5395" s="1" t="str">
        <f>IFERROR(VLOOKUP(Table49[[#This Row],[ITEM CODE]],Table2[[Item Code]:[Master Name]],8,0),"")</f>
        <v/>
      </c>
      <c r="M5395" s="41"/>
      <c r="N5395" s="66">
        <f>IFERROR(VLOOKUP(Table49[[#This Row],[ITEM CODE]],Table2[[#All],[Item Code]:[Unit Cost]],10,0),0)</f>
        <v>0</v>
      </c>
      <c r="O5395" s="134">
        <f>IFERROR(VLOOKUP(Table49[[#This Row],[ITEM CODE]],Table2[[#All],[Item Code]:[Unit Cost]],10,0),0)</f>
        <v>0</v>
      </c>
      <c r="P5395" s="56"/>
      <c r="Q5395" s="58"/>
      <c r="R5395" s="58">
        <f>Table49[[#This Row],[QUANTITY]]*Table49[[#This Row],[INV Prices]]</f>
        <v>0</v>
      </c>
      <c r="S5395" s="67"/>
      <c r="V5395" s="41"/>
      <c r="W5395" s="4" t="str">
        <f>IFERROR(VLOOKUP(Table49[[#This Row],[ITEM CODE]],Table2[[Item Code]:[Category ]],6,0),"")</f>
        <v/>
      </c>
      <c r="X5395" s="1" t="str">
        <f>IFERROR(VLOOKUP(Table49[[#This Row],[ITEM CODE]],Table2[[Item Code]:[Sub Category]],7,0),"")</f>
        <v/>
      </c>
      <c r="Y5395" s="68" t="str">
        <f>Table49[[#This Row],[PO Number]]&amp;COUNTIFS($E$5:E5395,E5395)</f>
        <v>0</v>
      </c>
    </row>
    <row r="5396" spans="1:25" ht="14.25" customHeight="1" x14ac:dyDescent="0.3">
      <c r="A5396" s="1" t="str">
        <f>IF(Table49[[#This Row],[ITEM NAME]]="","",ROW()-4)</f>
        <v/>
      </c>
      <c r="B5396" s="68"/>
      <c r="C5396" s="4" t="str">
        <f>IFERROR(VLOOKUP(B5396,Table14[],3,0),"")</f>
        <v/>
      </c>
      <c r="D5396" s="4" t="str">
        <f>IFERROR(VLOOKUP(B5396,Table14[],2,0),"")</f>
        <v/>
      </c>
      <c r="E5396" s="4"/>
      <c r="H5396" s="41" t="str">
        <f>IFERROR(VLOOKUP(Table49[[#This Row],[ITEM CODE]],Table2[[Item Code]:[Master Name]],2,0),"")</f>
        <v/>
      </c>
      <c r="I5396" s="41"/>
      <c r="J5396" s="65" t="str">
        <f>IFERROR(VLOOKUP(Table49[[#This Row],[ITEM CODE]],Table2[[Item Code]:[Master Name]],3,0),"")</f>
        <v/>
      </c>
      <c r="K5396" s="1" t="str">
        <f>IFERROR(VLOOKUP(Table49[[#This Row],[ITEM CODE]],Table2[[Item Code]:[Master Name]],9,0),"")</f>
        <v/>
      </c>
      <c r="L5396" s="1" t="str">
        <f>IFERROR(VLOOKUP(Table49[[#This Row],[ITEM CODE]],Table2[[Item Code]:[Master Name]],8,0),"")</f>
        <v/>
      </c>
      <c r="M5396" s="41"/>
      <c r="N5396" s="66">
        <f>IFERROR(VLOOKUP(Table49[[#This Row],[ITEM CODE]],Table2[[#All],[Item Code]:[Unit Cost]],10,0),0)</f>
        <v>0</v>
      </c>
      <c r="O5396" s="134">
        <f>IFERROR(VLOOKUP(Table49[[#This Row],[ITEM CODE]],Table2[[#All],[Item Code]:[Unit Cost]],10,0),0)</f>
        <v>0</v>
      </c>
      <c r="P5396" s="56"/>
      <c r="Q5396" s="58"/>
      <c r="R5396" s="58">
        <f>Table49[[#This Row],[QUANTITY]]*Table49[[#This Row],[INV Prices]]</f>
        <v>0</v>
      </c>
      <c r="S5396" s="67"/>
      <c r="V5396" s="41"/>
      <c r="W5396" s="4" t="str">
        <f>IFERROR(VLOOKUP(Table49[[#This Row],[ITEM CODE]],Table2[[Item Code]:[Category ]],6,0),"")</f>
        <v/>
      </c>
      <c r="X5396" s="1" t="str">
        <f>IFERROR(VLOOKUP(Table49[[#This Row],[ITEM CODE]],Table2[[Item Code]:[Sub Category]],7,0),"")</f>
        <v/>
      </c>
      <c r="Y5396" s="68" t="str">
        <f>Table49[[#This Row],[PO Number]]&amp;COUNTIFS($E$5:E5396,E5396)</f>
        <v>0</v>
      </c>
    </row>
    <row r="5397" spans="1:25" ht="14.25" customHeight="1" x14ac:dyDescent="0.3">
      <c r="A5397" s="1" t="str">
        <f>IF(Table49[[#This Row],[ITEM NAME]]="","",ROW()-4)</f>
        <v/>
      </c>
      <c r="B5397" s="68"/>
      <c r="C5397" s="4" t="str">
        <f>IFERROR(VLOOKUP(B5397,Table14[],3,0),"")</f>
        <v/>
      </c>
      <c r="D5397" s="4" t="str">
        <f>IFERROR(VLOOKUP(B5397,Table14[],2,0),"")</f>
        <v/>
      </c>
      <c r="E5397" s="4"/>
      <c r="H5397" s="41" t="str">
        <f>IFERROR(VLOOKUP(Table49[[#This Row],[ITEM CODE]],Table2[[Item Code]:[Master Name]],2,0),"")</f>
        <v/>
      </c>
      <c r="I5397" s="41"/>
      <c r="J5397" s="65" t="str">
        <f>IFERROR(VLOOKUP(Table49[[#This Row],[ITEM CODE]],Table2[[Item Code]:[Master Name]],3,0),"")</f>
        <v/>
      </c>
      <c r="K5397" s="1" t="str">
        <f>IFERROR(VLOOKUP(Table49[[#This Row],[ITEM CODE]],Table2[[Item Code]:[Master Name]],9,0),"")</f>
        <v/>
      </c>
      <c r="L5397" s="1" t="str">
        <f>IFERROR(VLOOKUP(Table49[[#This Row],[ITEM CODE]],Table2[[Item Code]:[Master Name]],8,0),"")</f>
        <v/>
      </c>
      <c r="M5397" s="41"/>
      <c r="N5397" s="66">
        <f>IFERROR(VLOOKUP(Table49[[#This Row],[ITEM CODE]],Table2[[#All],[Item Code]:[Unit Cost]],10,0),0)</f>
        <v>0</v>
      </c>
      <c r="O5397" s="134">
        <f>IFERROR(VLOOKUP(Table49[[#This Row],[ITEM CODE]],Table2[[#All],[Item Code]:[Unit Cost]],10,0),0)</f>
        <v>0</v>
      </c>
      <c r="P5397" s="56"/>
      <c r="Q5397" s="58"/>
      <c r="R5397" s="58">
        <f>Table49[[#This Row],[QUANTITY]]*Table49[[#This Row],[INV Prices]]</f>
        <v>0</v>
      </c>
      <c r="S5397" s="67"/>
      <c r="V5397" s="41"/>
      <c r="W5397" s="4" t="str">
        <f>IFERROR(VLOOKUP(Table49[[#This Row],[ITEM CODE]],Table2[[Item Code]:[Category ]],6,0),"")</f>
        <v/>
      </c>
      <c r="X5397" s="1" t="str">
        <f>IFERROR(VLOOKUP(Table49[[#This Row],[ITEM CODE]],Table2[[Item Code]:[Sub Category]],7,0),"")</f>
        <v/>
      </c>
      <c r="Y5397" s="68" t="str">
        <f>Table49[[#This Row],[PO Number]]&amp;COUNTIFS($E$5:E5397,E5397)</f>
        <v>0</v>
      </c>
    </row>
    <row r="5398" spans="1:25" ht="14.25" customHeight="1" x14ac:dyDescent="0.3">
      <c r="A5398" s="1" t="str">
        <f>IF(Table49[[#This Row],[ITEM NAME]]="","",ROW()-4)</f>
        <v/>
      </c>
      <c r="B5398" s="68"/>
      <c r="C5398" s="4" t="str">
        <f>IFERROR(VLOOKUP(B5398,Table14[],3,0),"")</f>
        <v/>
      </c>
      <c r="D5398" s="4" t="str">
        <f>IFERROR(VLOOKUP(B5398,Table14[],2,0),"")</f>
        <v/>
      </c>
      <c r="E5398" s="4"/>
      <c r="H5398" s="41" t="str">
        <f>IFERROR(VLOOKUP(Table49[[#This Row],[ITEM CODE]],Table2[[Item Code]:[Master Name]],2,0),"")</f>
        <v/>
      </c>
      <c r="I5398" s="41"/>
      <c r="J5398" s="65" t="str">
        <f>IFERROR(VLOOKUP(Table49[[#This Row],[ITEM CODE]],Table2[[Item Code]:[Master Name]],3,0),"")</f>
        <v/>
      </c>
      <c r="K5398" s="1" t="str">
        <f>IFERROR(VLOOKUP(Table49[[#This Row],[ITEM CODE]],Table2[[Item Code]:[Master Name]],9,0),"")</f>
        <v/>
      </c>
      <c r="L5398" s="1" t="str">
        <f>IFERROR(VLOOKUP(Table49[[#This Row],[ITEM CODE]],Table2[[Item Code]:[Master Name]],8,0),"")</f>
        <v/>
      </c>
      <c r="M5398" s="41"/>
      <c r="N5398" s="66">
        <f>IFERROR(VLOOKUP(Table49[[#This Row],[ITEM CODE]],Table2[[#All],[Item Code]:[Unit Cost]],10,0),0)</f>
        <v>0</v>
      </c>
      <c r="O5398" s="134">
        <f>IFERROR(VLOOKUP(Table49[[#This Row],[ITEM CODE]],Table2[[#All],[Item Code]:[Unit Cost]],10,0),0)</f>
        <v>0</v>
      </c>
      <c r="P5398" s="56"/>
      <c r="Q5398" s="58"/>
      <c r="R5398" s="58">
        <f>Table49[[#This Row],[QUANTITY]]*Table49[[#This Row],[INV Prices]]</f>
        <v>0</v>
      </c>
      <c r="S5398" s="67"/>
      <c r="V5398" s="41"/>
      <c r="W5398" s="4" t="str">
        <f>IFERROR(VLOOKUP(Table49[[#This Row],[ITEM CODE]],Table2[[Item Code]:[Category ]],6,0),"")</f>
        <v/>
      </c>
      <c r="X5398" s="1" t="str">
        <f>IFERROR(VLOOKUP(Table49[[#This Row],[ITEM CODE]],Table2[[Item Code]:[Sub Category]],7,0),"")</f>
        <v/>
      </c>
      <c r="Y5398" s="68" t="str">
        <f>Table49[[#This Row],[PO Number]]&amp;COUNTIFS($E$5:E5398,E5398)</f>
        <v>0</v>
      </c>
    </row>
    <row r="5399" spans="1:25" ht="14.25" customHeight="1" x14ac:dyDescent="0.3">
      <c r="A5399" s="1" t="str">
        <f>IF(Table49[[#This Row],[ITEM NAME]]="","",ROW()-4)</f>
        <v/>
      </c>
      <c r="B5399" s="68"/>
      <c r="C5399" s="4" t="str">
        <f>IFERROR(VLOOKUP(B5399,Table14[],3,0),"")</f>
        <v/>
      </c>
      <c r="D5399" s="4" t="str">
        <f>IFERROR(VLOOKUP(B5399,Table14[],2,0),"")</f>
        <v/>
      </c>
      <c r="E5399" s="4"/>
      <c r="H5399" s="41" t="str">
        <f>IFERROR(VLOOKUP(Table49[[#This Row],[ITEM CODE]],Table2[[Item Code]:[Master Name]],2,0),"")</f>
        <v/>
      </c>
      <c r="I5399" s="41"/>
      <c r="J5399" s="65" t="str">
        <f>IFERROR(VLOOKUP(Table49[[#This Row],[ITEM CODE]],Table2[[Item Code]:[Master Name]],3,0),"")</f>
        <v/>
      </c>
      <c r="K5399" s="1" t="str">
        <f>IFERROR(VLOOKUP(Table49[[#This Row],[ITEM CODE]],Table2[[Item Code]:[Master Name]],9,0),"")</f>
        <v/>
      </c>
      <c r="L5399" s="1" t="str">
        <f>IFERROR(VLOOKUP(Table49[[#This Row],[ITEM CODE]],Table2[[Item Code]:[Master Name]],8,0),"")</f>
        <v/>
      </c>
      <c r="M5399" s="41"/>
      <c r="N5399" s="66">
        <f>IFERROR(VLOOKUP(Table49[[#This Row],[ITEM CODE]],Table2[[#All],[Item Code]:[Unit Cost]],10,0),0)</f>
        <v>0</v>
      </c>
      <c r="O5399" s="134">
        <f>IFERROR(VLOOKUP(Table49[[#This Row],[ITEM CODE]],Table2[[#All],[Item Code]:[Unit Cost]],10,0),0)</f>
        <v>0</v>
      </c>
      <c r="P5399" s="56"/>
      <c r="Q5399" s="58"/>
      <c r="R5399" s="58">
        <f>Table49[[#This Row],[QUANTITY]]*Table49[[#This Row],[INV Prices]]</f>
        <v>0</v>
      </c>
      <c r="S5399" s="67"/>
      <c r="V5399" s="41"/>
      <c r="W5399" s="4" t="str">
        <f>IFERROR(VLOOKUP(Table49[[#This Row],[ITEM CODE]],Table2[[Item Code]:[Category ]],6,0),"")</f>
        <v/>
      </c>
      <c r="X5399" s="1" t="str">
        <f>IFERROR(VLOOKUP(Table49[[#This Row],[ITEM CODE]],Table2[[Item Code]:[Sub Category]],7,0),"")</f>
        <v/>
      </c>
      <c r="Y5399" s="68" t="str">
        <f>Table49[[#This Row],[PO Number]]&amp;COUNTIFS($E$5:E5399,E5399)</f>
        <v>0</v>
      </c>
    </row>
    <row r="5400" spans="1:25" ht="14.25" customHeight="1" x14ac:dyDescent="0.3">
      <c r="A5400" s="1" t="str">
        <f>IF(Table49[[#This Row],[ITEM NAME]]="","",ROW()-4)</f>
        <v/>
      </c>
      <c r="B5400" s="68"/>
      <c r="C5400" s="4" t="str">
        <f>IFERROR(VLOOKUP(B5400,Table14[],3,0),"")</f>
        <v/>
      </c>
      <c r="D5400" s="4" t="str">
        <f>IFERROR(VLOOKUP(B5400,Table14[],2,0),"")</f>
        <v/>
      </c>
      <c r="E5400" s="4"/>
      <c r="H5400" s="41" t="str">
        <f>IFERROR(VLOOKUP(Table49[[#This Row],[ITEM CODE]],Table2[[Item Code]:[Master Name]],2,0),"")</f>
        <v/>
      </c>
      <c r="I5400" s="41"/>
      <c r="J5400" s="65" t="str">
        <f>IFERROR(VLOOKUP(Table49[[#This Row],[ITEM CODE]],Table2[[Item Code]:[Master Name]],3,0),"")</f>
        <v/>
      </c>
      <c r="K5400" s="1" t="str">
        <f>IFERROR(VLOOKUP(Table49[[#This Row],[ITEM CODE]],Table2[[Item Code]:[Master Name]],9,0),"")</f>
        <v/>
      </c>
      <c r="L5400" s="1" t="str">
        <f>IFERROR(VLOOKUP(Table49[[#This Row],[ITEM CODE]],Table2[[Item Code]:[Master Name]],8,0),"")</f>
        <v/>
      </c>
      <c r="M5400" s="41"/>
      <c r="N5400" s="66">
        <f>IFERROR(VLOOKUP(Table49[[#This Row],[ITEM CODE]],Table2[[#All],[Item Code]:[Unit Cost]],10,0),0)</f>
        <v>0</v>
      </c>
      <c r="O5400" s="134">
        <f>IFERROR(VLOOKUP(Table49[[#This Row],[ITEM CODE]],Table2[[#All],[Item Code]:[Unit Cost]],10,0),0)</f>
        <v>0</v>
      </c>
      <c r="P5400" s="56"/>
      <c r="Q5400" s="58"/>
      <c r="R5400" s="58">
        <f>Table49[[#This Row],[QUANTITY]]*Table49[[#This Row],[INV Prices]]</f>
        <v>0</v>
      </c>
      <c r="S5400" s="67"/>
      <c r="V5400" s="41"/>
      <c r="W5400" s="4" t="str">
        <f>IFERROR(VLOOKUP(Table49[[#This Row],[ITEM CODE]],Table2[[Item Code]:[Category ]],6,0),"")</f>
        <v/>
      </c>
      <c r="X5400" s="1" t="str">
        <f>IFERROR(VLOOKUP(Table49[[#This Row],[ITEM CODE]],Table2[[Item Code]:[Sub Category]],7,0),"")</f>
        <v/>
      </c>
      <c r="Y5400" s="68" t="str">
        <f>Table49[[#This Row],[PO Number]]&amp;COUNTIFS($E$5:E5400,E5400)</f>
        <v>0</v>
      </c>
    </row>
    <row r="5401" spans="1:25" ht="14.25" customHeight="1" x14ac:dyDescent="0.3">
      <c r="A5401" s="1" t="str">
        <f>IF(Table49[[#This Row],[ITEM NAME]]="","",ROW()-4)</f>
        <v/>
      </c>
      <c r="B5401" s="68"/>
      <c r="C5401" s="4" t="str">
        <f>IFERROR(VLOOKUP(B5401,Table14[],3,0),"")</f>
        <v/>
      </c>
      <c r="D5401" s="4" t="str">
        <f>IFERROR(VLOOKUP(B5401,Table14[],2,0),"")</f>
        <v/>
      </c>
      <c r="E5401" s="4"/>
      <c r="H5401" s="41" t="str">
        <f>IFERROR(VLOOKUP(Table49[[#This Row],[ITEM CODE]],Table2[[Item Code]:[Master Name]],2,0),"")</f>
        <v/>
      </c>
      <c r="I5401" s="41"/>
      <c r="J5401" s="65" t="str">
        <f>IFERROR(VLOOKUP(Table49[[#This Row],[ITEM CODE]],Table2[[Item Code]:[Master Name]],3,0),"")</f>
        <v/>
      </c>
      <c r="K5401" s="1" t="str">
        <f>IFERROR(VLOOKUP(Table49[[#This Row],[ITEM CODE]],Table2[[Item Code]:[Master Name]],9,0),"")</f>
        <v/>
      </c>
      <c r="L5401" s="1" t="str">
        <f>IFERROR(VLOOKUP(Table49[[#This Row],[ITEM CODE]],Table2[[Item Code]:[Master Name]],8,0),"")</f>
        <v/>
      </c>
      <c r="M5401" s="41"/>
      <c r="N5401" s="66">
        <f>IFERROR(VLOOKUP(Table49[[#This Row],[ITEM CODE]],Table2[[#All],[Item Code]:[Unit Cost]],10,0),0)</f>
        <v>0</v>
      </c>
      <c r="O5401" s="134">
        <f>IFERROR(VLOOKUP(Table49[[#This Row],[ITEM CODE]],Table2[[#All],[Item Code]:[Unit Cost]],10,0),0)</f>
        <v>0</v>
      </c>
      <c r="P5401" s="56"/>
      <c r="Q5401" s="58"/>
      <c r="R5401" s="58">
        <f>Table49[[#This Row],[QUANTITY]]*Table49[[#This Row],[INV Prices]]</f>
        <v>0</v>
      </c>
      <c r="S5401" s="67"/>
      <c r="V5401" s="41"/>
      <c r="W5401" s="4" t="str">
        <f>IFERROR(VLOOKUP(Table49[[#This Row],[ITEM CODE]],Table2[[Item Code]:[Category ]],6,0),"")</f>
        <v/>
      </c>
      <c r="X5401" s="1" t="str">
        <f>IFERROR(VLOOKUP(Table49[[#This Row],[ITEM CODE]],Table2[[Item Code]:[Sub Category]],7,0),"")</f>
        <v/>
      </c>
      <c r="Y5401" s="68" t="str">
        <f>Table49[[#This Row],[PO Number]]&amp;COUNTIFS($E$5:E5401,E5401)</f>
        <v>0</v>
      </c>
    </row>
    <row r="5402" spans="1:25" ht="14.25" customHeight="1" x14ac:dyDescent="0.3">
      <c r="A5402" s="1" t="str">
        <f>IF(Table49[[#This Row],[ITEM NAME]]="","",ROW()-4)</f>
        <v/>
      </c>
      <c r="B5402" s="68"/>
      <c r="C5402" s="4" t="str">
        <f>IFERROR(VLOOKUP(B5402,Table14[],3,0),"")</f>
        <v/>
      </c>
      <c r="D5402" s="4" t="str">
        <f>IFERROR(VLOOKUP(B5402,Table14[],2,0),"")</f>
        <v/>
      </c>
      <c r="E5402" s="4"/>
      <c r="H5402" s="41" t="str">
        <f>IFERROR(VLOOKUP(Table49[[#This Row],[ITEM CODE]],Table2[[Item Code]:[Master Name]],2,0),"")</f>
        <v/>
      </c>
      <c r="I5402" s="41"/>
      <c r="J5402" s="65" t="str">
        <f>IFERROR(VLOOKUP(Table49[[#This Row],[ITEM CODE]],Table2[[Item Code]:[Master Name]],3,0),"")</f>
        <v/>
      </c>
      <c r="K5402" s="1" t="str">
        <f>IFERROR(VLOOKUP(Table49[[#This Row],[ITEM CODE]],Table2[[Item Code]:[Master Name]],9,0),"")</f>
        <v/>
      </c>
      <c r="L5402" s="1" t="str">
        <f>IFERROR(VLOOKUP(Table49[[#This Row],[ITEM CODE]],Table2[[Item Code]:[Master Name]],8,0),"")</f>
        <v/>
      </c>
      <c r="M5402" s="41"/>
      <c r="N5402" s="66">
        <f>IFERROR(VLOOKUP(Table49[[#This Row],[ITEM CODE]],Table2[[#All],[Item Code]:[Unit Cost]],10,0),0)</f>
        <v>0</v>
      </c>
      <c r="O5402" s="134">
        <f>IFERROR(VLOOKUP(Table49[[#This Row],[ITEM CODE]],Table2[[#All],[Item Code]:[Unit Cost]],10,0),0)</f>
        <v>0</v>
      </c>
      <c r="P5402" s="56"/>
      <c r="Q5402" s="58"/>
      <c r="R5402" s="58">
        <f>Table49[[#This Row],[QUANTITY]]*Table49[[#This Row],[INV Prices]]</f>
        <v>0</v>
      </c>
      <c r="S5402" s="67"/>
      <c r="V5402" s="41"/>
      <c r="W5402" s="4" t="str">
        <f>IFERROR(VLOOKUP(Table49[[#This Row],[ITEM CODE]],Table2[[Item Code]:[Category ]],6,0),"")</f>
        <v/>
      </c>
      <c r="X5402" s="1" t="str">
        <f>IFERROR(VLOOKUP(Table49[[#This Row],[ITEM CODE]],Table2[[Item Code]:[Sub Category]],7,0),"")</f>
        <v/>
      </c>
      <c r="Y5402" s="68" t="str">
        <f>Table49[[#This Row],[PO Number]]&amp;COUNTIFS($E$5:E5402,E5402)</f>
        <v>0</v>
      </c>
    </row>
    <row r="5403" spans="1:25" ht="14.25" customHeight="1" x14ac:dyDescent="0.3">
      <c r="A5403" s="1" t="str">
        <f>IF(Table49[[#This Row],[ITEM NAME]]="","",ROW()-4)</f>
        <v/>
      </c>
      <c r="B5403" s="68"/>
      <c r="C5403" s="4" t="str">
        <f>IFERROR(VLOOKUP(B5403,Table14[],3,0),"")</f>
        <v/>
      </c>
      <c r="D5403" s="4" t="str">
        <f>IFERROR(VLOOKUP(B5403,Table14[],2,0),"")</f>
        <v/>
      </c>
      <c r="E5403" s="4"/>
      <c r="H5403" s="41" t="str">
        <f>IFERROR(VLOOKUP(Table49[[#This Row],[ITEM CODE]],Table2[[Item Code]:[Master Name]],2,0),"")</f>
        <v/>
      </c>
      <c r="I5403" s="41"/>
      <c r="J5403" s="65" t="str">
        <f>IFERROR(VLOOKUP(Table49[[#This Row],[ITEM CODE]],Table2[[Item Code]:[Master Name]],3,0),"")</f>
        <v/>
      </c>
      <c r="K5403" s="1" t="str">
        <f>IFERROR(VLOOKUP(Table49[[#This Row],[ITEM CODE]],Table2[[Item Code]:[Master Name]],9,0),"")</f>
        <v/>
      </c>
      <c r="L5403" s="1" t="str">
        <f>IFERROR(VLOOKUP(Table49[[#This Row],[ITEM CODE]],Table2[[Item Code]:[Master Name]],8,0),"")</f>
        <v/>
      </c>
      <c r="M5403" s="41"/>
      <c r="N5403" s="66">
        <f>IFERROR(VLOOKUP(Table49[[#This Row],[ITEM CODE]],Table2[[#All],[Item Code]:[Unit Cost]],10,0),0)</f>
        <v>0</v>
      </c>
      <c r="O5403" s="134">
        <f>IFERROR(VLOOKUP(Table49[[#This Row],[ITEM CODE]],Table2[[#All],[Item Code]:[Unit Cost]],10,0),0)</f>
        <v>0</v>
      </c>
      <c r="P5403" s="56"/>
      <c r="Q5403" s="58"/>
      <c r="R5403" s="58">
        <f>Table49[[#This Row],[QUANTITY]]*Table49[[#This Row],[INV Prices]]</f>
        <v>0</v>
      </c>
      <c r="S5403" s="67"/>
      <c r="V5403" s="41"/>
      <c r="W5403" s="4" t="str">
        <f>IFERROR(VLOOKUP(Table49[[#This Row],[ITEM CODE]],Table2[[Item Code]:[Category ]],6,0),"")</f>
        <v/>
      </c>
      <c r="X5403" s="1" t="str">
        <f>IFERROR(VLOOKUP(Table49[[#This Row],[ITEM CODE]],Table2[[Item Code]:[Sub Category]],7,0),"")</f>
        <v/>
      </c>
      <c r="Y5403" s="68" t="str">
        <f>Table49[[#This Row],[PO Number]]&amp;COUNTIFS($E$5:E5403,E5403)</f>
        <v>0</v>
      </c>
    </row>
    <row r="5404" spans="1:25" ht="14.25" customHeight="1" x14ac:dyDescent="0.3">
      <c r="A5404" s="1" t="str">
        <f>IF(Table49[[#This Row],[ITEM NAME]]="","",ROW()-4)</f>
        <v/>
      </c>
      <c r="B5404" s="68"/>
      <c r="C5404" s="4" t="str">
        <f>IFERROR(VLOOKUP(B5404,Table14[],3,0),"")</f>
        <v/>
      </c>
      <c r="D5404" s="4" t="str">
        <f>IFERROR(VLOOKUP(B5404,Table14[],2,0),"")</f>
        <v/>
      </c>
      <c r="E5404" s="4"/>
      <c r="H5404" s="41" t="str">
        <f>IFERROR(VLOOKUP(Table49[[#This Row],[ITEM CODE]],Table2[[Item Code]:[Master Name]],2,0),"")</f>
        <v/>
      </c>
      <c r="I5404" s="41"/>
      <c r="J5404" s="65" t="str">
        <f>IFERROR(VLOOKUP(Table49[[#This Row],[ITEM CODE]],Table2[[Item Code]:[Master Name]],3,0),"")</f>
        <v/>
      </c>
      <c r="K5404" s="1" t="str">
        <f>IFERROR(VLOOKUP(Table49[[#This Row],[ITEM CODE]],Table2[[Item Code]:[Master Name]],9,0),"")</f>
        <v/>
      </c>
      <c r="L5404" s="1" t="str">
        <f>IFERROR(VLOOKUP(Table49[[#This Row],[ITEM CODE]],Table2[[Item Code]:[Master Name]],8,0),"")</f>
        <v/>
      </c>
      <c r="M5404" s="41"/>
      <c r="N5404" s="66">
        <f>IFERROR(VLOOKUP(Table49[[#This Row],[ITEM CODE]],Table2[[#All],[Item Code]:[Unit Cost]],10,0),0)</f>
        <v>0</v>
      </c>
      <c r="O5404" s="134">
        <f>IFERROR(VLOOKUP(Table49[[#This Row],[ITEM CODE]],Table2[[#All],[Item Code]:[Unit Cost]],10,0),0)</f>
        <v>0</v>
      </c>
      <c r="P5404" s="56"/>
      <c r="Q5404" s="58"/>
      <c r="R5404" s="58">
        <f>Table49[[#This Row],[QUANTITY]]*Table49[[#This Row],[INV Prices]]</f>
        <v>0</v>
      </c>
      <c r="S5404" s="67"/>
      <c r="V5404" s="41"/>
      <c r="W5404" s="4" t="str">
        <f>IFERROR(VLOOKUP(Table49[[#This Row],[ITEM CODE]],Table2[[Item Code]:[Category ]],6,0),"")</f>
        <v/>
      </c>
      <c r="X5404" s="1" t="str">
        <f>IFERROR(VLOOKUP(Table49[[#This Row],[ITEM CODE]],Table2[[Item Code]:[Sub Category]],7,0),"")</f>
        <v/>
      </c>
      <c r="Y5404" s="68" t="str">
        <f>Table49[[#This Row],[PO Number]]&amp;COUNTIFS($E$5:E5404,E5404)</f>
        <v>0</v>
      </c>
    </row>
    <row r="5405" spans="1:25" ht="14.25" customHeight="1" x14ac:dyDescent="0.3">
      <c r="A5405" s="1" t="str">
        <f>IF(Table49[[#This Row],[ITEM NAME]]="","",ROW()-4)</f>
        <v/>
      </c>
      <c r="B5405" s="68"/>
      <c r="C5405" s="4" t="str">
        <f>IFERROR(VLOOKUP(B5405,Table14[],3,0),"")</f>
        <v/>
      </c>
      <c r="D5405" s="4" t="str">
        <f>IFERROR(VLOOKUP(B5405,Table14[],2,0),"")</f>
        <v/>
      </c>
      <c r="E5405" s="4"/>
      <c r="H5405" s="41" t="str">
        <f>IFERROR(VLOOKUP(Table49[[#This Row],[ITEM CODE]],Table2[[Item Code]:[Master Name]],2,0),"")</f>
        <v/>
      </c>
      <c r="I5405" s="41"/>
      <c r="J5405" s="65" t="str">
        <f>IFERROR(VLOOKUP(Table49[[#This Row],[ITEM CODE]],Table2[[Item Code]:[Master Name]],3,0),"")</f>
        <v/>
      </c>
      <c r="K5405" s="1" t="str">
        <f>IFERROR(VLOOKUP(Table49[[#This Row],[ITEM CODE]],Table2[[Item Code]:[Master Name]],9,0),"")</f>
        <v/>
      </c>
      <c r="L5405" s="1" t="str">
        <f>IFERROR(VLOOKUP(Table49[[#This Row],[ITEM CODE]],Table2[[Item Code]:[Master Name]],8,0),"")</f>
        <v/>
      </c>
      <c r="M5405" s="41"/>
      <c r="N5405" s="66">
        <f>IFERROR(VLOOKUP(Table49[[#This Row],[ITEM CODE]],Table2[[#All],[Item Code]:[Unit Cost]],10,0),0)</f>
        <v>0</v>
      </c>
      <c r="O5405" s="134">
        <f>IFERROR(VLOOKUP(Table49[[#This Row],[ITEM CODE]],Table2[[#All],[Item Code]:[Unit Cost]],10,0),0)</f>
        <v>0</v>
      </c>
      <c r="P5405" s="56"/>
      <c r="Q5405" s="58"/>
      <c r="R5405" s="58">
        <f>Table49[[#This Row],[QUANTITY]]*Table49[[#This Row],[INV Prices]]</f>
        <v>0</v>
      </c>
      <c r="S5405" s="67"/>
      <c r="V5405" s="41"/>
      <c r="W5405" s="4" t="str">
        <f>IFERROR(VLOOKUP(Table49[[#This Row],[ITEM CODE]],Table2[[Item Code]:[Category ]],6,0),"")</f>
        <v/>
      </c>
      <c r="X5405" s="1" t="str">
        <f>IFERROR(VLOOKUP(Table49[[#This Row],[ITEM CODE]],Table2[[Item Code]:[Sub Category]],7,0),"")</f>
        <v/>
      </c>
      <c r="Y5405" s="68" t="str">
        <f>Table49[[#This Row],[PO Number]]&amp;COUNTIFS($E$5:E5405,E5405)</f>
        <v>0</v>
      </c>
    </row>
    <row r="5406" spans="1:25" ht="14.25" customHeight="1" x14ac:dyDescent="0.3">
      <c r="A5406" s="1" t="str">
        <f>IF(Table49[[#This Row],[ITEM NAME]]="","",ROW()-4)</f>
        <v/>
      </c>
      <c r="B5406" s="68"/>
      <c r="C5406" s="4" t="str">
        <f>IFERROR(VLOOKUP(B5406,Table14[],3,0),"")</f>
        <v/>
      </c>
      <c r="D5406" s="4" t="str">
        <f>IFERROR(VLOOKUP(B5406,Table14[],2,0),"")</f>
        <v/>
      </c>
      <c r="E5406" s="4"/>
      <c r="H5406" s="41" t="str">
        <f>IFERROR(VLOOKUP(Table49[[#This Row],[ITEM CODE]],Table2[[Item Code]:[Master Name]],2,0),"")</f>
        <v/>
      </c>
      <c r="I5406" s="41"/>
      <c r="J5406" s="65" t="str">
        <f>IFERROR(VLOOKUP(Table49[[#This Row],[ITEM CODE]],Table2[[Item Code]:[Master Name]],3,0),"")</f>
        <v/>
      </c>
      <c r="K5406" s="1" t="str">
        <f>IFERROR(VLOOKUP(Table49[[#This Row],[ITEM CODE]],Table2[[Item Code]:[Master Name]],9,0),"")</f>
        <v/>
      </c>
      <c r="L5406" s="1" t="str">
        <f>IFERROR(VLOOKUP(Table49[[#This Row],[ITEM CODE]],Table2[[Item Code]:[Master Name]],8,0),"")</f>
        <v/>
      </c>
      <c r="M5406" s="41"/>
      <c r="N5406" s="66">
        <f>IFERROR(VLOOKUP(Table49[[#This Row],[ITEM CODE]],Table2[[#All],[Item Code]:[Unit Cost]],10,0),0)</f>
        <v>0</v>
      </c>
      <c r="O5406" s="134">
        <f>IFERROR(VLOOKUP(Table49[[#This Row],[ITEM CODE]],Table2[[#All],[Item Code]:[Unit Cost]],10,0),0)</f>
        <v>0</v>
      </c>
      <c r="P5406" s="56"/>
      <c r="Q5406" s="58"/>
      <c r="R5406" s="58">
        <f>Table49[[#This Row],[QUANTITY]]*Table49[[#This Row],[INV Prices]]</f>
        <v>0</v>
      </c>
      <c r="S5406" s="67"/>
      <c r="V5406" s="41"/>
      <c r="W5406" s="4" t="str">
        <f>IFERROR(VLOOKUP(Table49[[#This Row],[ITEM CODE]],Table2[[Item Code]:[Category ]],6,0),"")</f>
        <v/>
      </c>
      <c r="X5406" s="1" t="str">
        <f>IFERROR(VLOOKUP(Table49[[#This Row],[ITEM CODE]],Table2[[Item Code]:[Sub Category]],7,0),"")</f>
        <v/>
      </c>
      <c r="Y5406" s="68" t="str">
        <f>Table49[[#This Row],[PO Number]]&amp;COUNTIFS($E$5:E5406,E5406)</f>
        <v>0</v>
      </c>
    </row>
    <row r="5407" spans="1:25" ht="14.25" customHeight="1" x14ac:dyDescent="0.3">
      <c r="A5407" s="1" t="str">
        <f>IF(Table49[[#This Row],[ITEM NAME]]="","",ROW()-4)</f>
        <v/>
      </c>
      <c r="B5407" s="68"/>
      <c r="C5407" s="4" t="str">
        <f>IFERROR(VLOOKUP(B5407,Table14[],3,0),"")</f>
        <v/>
      </c>
      <c r="D5407" s="4" t="str">
        <f>IFERROR(VLOOKUP(B5407,Table14[],2,0),"")</f>
        <v/>
      </c>
      <c r="E5407" s="4"/>
      <c r="H5407" s="41" t="str">
        <f>IFERROR(VLOOKUP(Table49[[#This Row],[ITEM CODE]],Table2[[Item Code]:[Master Name]],2,0),"")</f>
        <v/>
      </c>
      <c r="I5407" s="41"/>
      <c r="J5407" s="65" t="str">
        <f>IFERROR(VLOOKUP(Table49[[#This Row],[ITEM CODE]],Table2[[Item Code]:[Master Name]],3,0),"")</f>
        <v/>
      </c>
      <c r="K5407" s="1" t="str">
        <f>IFERROR(VLOOKUP(Table49[[#This Row],[ITEM CODE]],Table2[[Item Code]:[Master Name]],9,0),"")</f>
        <v/>
      </c>
      <c r="L5407" s="1" t="str">
        <f>IFERROR(VLOOKUP(Table49[[#This Row],[ITEM CODE]],Table2[[Item Code]:[Master Name]],8,0),"")</f>
        <v/>
      </c>
      <c r="M5407" s="41"/>
      <c r="N5407" s="66">
        <f>IFERROR(VLOOKUP(Table49[[#This Row],[ITEM CODE]],Table2[[#All],[Item Code]:[Unit Cost]],10,0),0)</f>
        <v>0</v>
      </c>
      <c r="O5407" s="134">
        <f>IFERROR(VLOOKUP(Table49[[#This Row],[ITEM CODE]],Table2[[#All],[Item Code]:[Unit Cost]],10,0),0)</f>
        <v>0</v>
      </c>
      <c r="P5407" s="56"/>
      <c r="Q5407" s="58"/>
      <c r="R5407" s="58">
        <f>Table49[[#This Row],[QUANTITY]]*Table49[[#This Row],[INV Prices]]</f>
        <v>0</v>
      </c>
      <c r="S5407" s="67"/>
      <c r="V5407" s="41"/>
      <c r="W5407" s="4" t="str">
        <f>IFERROR(VLOOKUP(Table49[[#This Row],[ITEM CODE]],Table2[[Item Code]:[Category ]],6,0),"")</f>
        <v/>
      </c>
      <c r="X5407" s="1" t="str">
        <f>IFERROR(VLOOKUP(Table49[[#This Row],[ITEM CODE]],Table2[[Item Code]:[Sub Category]],7,0),"")</f>
        <v/>
      </c>
      <c r="Y5407" s="68" t="str">
        <f>Table49[[#This Row],[PO Number]]&amp;COUNTIFS($E$5:E5407,E5407)</f>
        <v>0</v>
      </c>
    </row>
    <row r="5408" spans="1:25" ht="14.25" customHeight="1" x14ac:dyDescent="0.3">
      <c r="A5408" s="1" t="str">
        <f>IF(Table49[[#This Row],[ITEM NAME]]="","",ROW()-4)</f>
        <v/>
      </c>
      <c r="B5408" s="68"/>
      <c r="C5408" s="4" t="str">
        <f>IFERROR(VLOOKUP(B5408,Table14[],3,0),"")</f>
        <v/>
      </c>
      <c r="D5408" s="4" t="str">
        <f>IFERROR(VLOOKUP(B5408,Table14[],2,0),"")</f>
        <v/>
      </c>
      <c r="E5408" s="4"/>
      <c r="H5408" s="41" t="str">
        <f>IFERROR(VLOOKUP(Table49[[#This Row],[ITEM CODE]],Table2[[Item Code]:[Master Name]],2,0),"")</f>
        <v/>
      </c>
      <c r="I5408" s="41"/>
      <c r="J5408" s="65" t="str">
        <f>IFERROR(VLOOKUP(Table49[[#This Row],[ITEM CODE]],Table2[[Item Code]:[Master Name]],3,0),"")</f>
        <v/>
      </c>
      <c r="K5408" s="1" t="str">
        <f>IFERROR(VLOOKUP(Table49[[#This Row],[ITEM CODE]],Table2[[Item Code]:[Master Name]],9,0),"")</f>
        <v/>
      </c>
      <c r="L5408" s="1" t="str">
        <f>IFERROR(VLOOKUP(Table49[[#This Row],[ITEM CODE]],Table2[[Item Code]:[Master Name]],8,0),"")</f>
        <v/>
      </c>
      <c r="M5408" s="41"/>
      <c r="N5408" s="66">
        <f>IFERROR(VLOOKUP(Table49[[#This Row],[ITEM CODE]],Table2[[#All],[Item Code]:[Unit Cost]],10,0),0)</f>
        <v>0</v>
      </c>
      <c r="O5408" s="134">
        <f>IFERROR(VLOOKUP(Table49[[#This Row],[ITEM CODE]],Table2[[#All],[Item Code]:[Unit Cost]],10,0),0)</f>
        <v>0</v>
      </c>
      <c r="P5408" s="56"/>
      <c r="Q5408" s="58"/>
      <c r="R5408" s="58">
        <f>Table49[[#This Row],[QUANTITY]]*Table49[[#This Row],[INV Prices]]</f>
        <v>0</v>
      </c>
      <c r="S5408" s="67"/>
      <c r="V5408" s="41"/>
      <c r="W5408" s="4" t="str">
        <f>IFERROR(VLOOKUP(Table49[[#This Row],[ITEM CODE]],Table2[[Item Code]:[Category ]],6,0),"")</f>
        <v/>
      </c>
      <c r="X5408" s="1" t="str">
        <f>IFERROR(VLOOKUP(Table49[[#This Row],[ITEM CODE]],Table2[[Item Code]:[Sub Category]],7,0),"")</f>
        <v/>
      </c>
      <c r="Y5408" s="68" t="str">
        <f>Table49[[#This Row],[PO Number]]&amp;COUNTIFS($E$5:E5408,E5408)</f>
        <v>0</v>
      </c>
    </row>
    <row r="5409" spans="1:25" ht="14.25" customHeight="1" x14ac:dyDescent="0.3">
      <c r="A5409" s="1" t="str">
        <f>IF(Table49[[#This Row],[ITEM NAME]]="","",ROW()-4)</f>
        <v/>
      </c>
      <c r="B5409" s="68"/>
      <c r="C5409" s="4" t="str">
        <f>IFERROR(VLOOKUP(B5409,Table14[],3,0),"")</f>
        <v/>
      </c>
      <c r="D5409" s="4" t="str">
        <f>IFERROR(VLOOKUP(B5409,Table14[],2,0),"")</f>
        <v/>
      </c>
      <c r="E5409" s="4"/>
      <c r="H5409" s="41" t="str">
        <f>IFERROR(VLOOKUP(Table49[[#This Row],[ITEM CODE]],Table2[[Item Code]:[Master Name]],2,0),"")</f>
        <v/>
      </c>
      <c r="I5409" s="41"/>
      <c r="J5409" s="65" t="str">
        <f>IFERROR(VLOOKUP(Table49[[#This Row],[ITEM CODE]],Table2[[Item Code]:[Master Name]],3,0),"")</f>
        <v/>
      </c>
      <c r="K5409" s="1" t="str">
        <f>IFERROR(VLOOKUP(Table49[[#This Row],[ITEM CODE]],Table2[[Item Code]:[Master Name]],9,0),"")</f>
        <v/>
      </c>
      <c r="L5409" s="1" t="str">
        <f>IFERROR(VLOOKUP(Table49[[#This Row],[ITEM CODE]],Table2[[Item Code]:[Master Name]],8,0),"")</f>
        <v/>
      </c>
      <c r="M5409" s="41"/>
      <c r="N5409" s="66">
        <f>IFERROR(VLOOKUP(Table49[[#This Row],[ITEM CODE]],Table2[[#All],[Item Code]:[Unit Cost]],10,0),0)</f>
        <v>0</v>
      </c>
      <c r="O5409" s="134">
        <f>IFERROR(VLOOKUP(Table49[[#This Row],[ITEM CODE]],Table2[[#All],[Item Code]:[Unit Cost]],10,0),0)</f>
        <v>0</v>
      </c>
      <c r="P5409" s="56"/>
      <c r="Q5409" s="58"/>
      <c r="R5409" s="58">
        <f>Table49[[#This Row],[QUANTITY]]*Table49[[#This Row],[INV Prices]]</f>
        <v>0</v>
      </c>
      <c r="S5409" s="67"/>
      <c r="V5409" s="41"/>
      <c r="W5409" s="4" t="str">
        <f>IFERROR(VLOOKUP(Table49[[#This Row],[ITEM CODE]],Table2[[Item Code]:[Category ]],6,0),"")</f>
        <v/>
      </c>
      <c r="X5409" s="1" t="str">
        <f>IFERROR(VLOOKUP(Table49[[#This Row],[ITEM CODE]],Table2[[Item Code]:[Sub Category]],7,0),"")</f>
        <v/>
      </c>
      <c r="Y5409" s="68" t="str">
        <f>Table49[[#This Row],[PO Number]]&amp;COUNTIFS($E$5:E5409,E5409)</f>
        <v>0</v>
      </c>
    </row>
    <row r="5410" spans="1:25" ht="14.25" customHeight="1" x14ac:dyDescent="0.3">
      <c r="A5410" s="1" t="str">
        <f>IF(Table49[[#This Row],[ITEM NAME]]="","",ROW()-4)</f>
        <v/>
      </c>
      <c r="B5410" s="68"/>
      <c r="C5410" s="4" t="str">
        <f>IFERROR(VLOOKUP(B5410,Table14[],3,0),"")</f>
        <v/>
      </c>
      <c r="D5410" s="4" t="str">
        <f>IFERROR(VLOOKUP(B5410,Table14[],2,0),"")</f>
        <v/>
      </c>
      <c r="E5410" s="4"/>
      <c r="H5410" s="41" t="str">
        <f>IFERROR(VLOOKUP(Table49[[#This Row],[ITEM CODE]],Table2[[Item Code]:[Master Name]],2,0),"")</f>
        <v/>
      </c>
      <c r="I5410" s="41"/>
      <c r="J5410" s="65" t="str">
        <f>IFERROR(VLOOKUP(Table49[[#This Row],[ITEM CODE]],Table2[[Item Code]:[Master Name]],3,0),"")</f>
        <v/>
      </c>
      <c r="K5410" s="1" t="str">
        <f>IFERROR(VLOOKUP(Table49[[#This Row],[ITEM CODE]],Table2[[Item Code]:[Master Name]],9,0),"")</f>
        <v/>
      </c>
      <c r="L5410" s="1" t="str">
        <f>IFERROR(VLOOKUP(Table49[[#This Row],[ITEM CODE]],Table2[[Item Code]:[Master Name]],8,0),"")</f>
        <v/>
      </c>
      <c r="M5410" s="41"/>
      <c r="N5410" s="66">
        <f>IFERROR(VLOOKUP(Table49[[#This Row],[ITEM CODE]],Table2[[#All],[Item Code]:[Unit Cost]],10,0),0)</f>
        <v>0</v>
      </c>
      <c r="O5410" s="134">
        <f>IFERROR(VLOOKUP(Table49[[#This Row],[ITEM CODE]],Table2[[#All],[Item Code]:[Unit Cost]],10,0),0)</f>
        <v>0</v>
      </c>
      <c r="P5410" s="56"/>
      <c r="Q5410" s="58"/>
      <c r="R5410" s="58">
        <f>Table49[[#This Row],[QUANTITY]]*Table49[[#This Row],[INV Prices]]</f>
        <v>0</v>
      </c>
      <c r="S5410" s="67"/>
      <c r="V5410" s="41"/>
      <c r="W5410" s="4" t="str">
        <f>IFERROR(VLOOKUP(Table49[[#This Row],[ITEM CODE]],Table2[[Item Code]:[Category ]],6,0),"")</f>
        <v/>
      </c>
      <c r="X5410" s="1" t="str">
        <f>IFERROR(VLOOKUP(Table49[[#This Row],[ITEM CODE]],Table2[[Item Code]:[Sub Category]],7,0),"")</f>
        <v/>
      </c>
      <c r="Y5410" s="68" t="str">
        <f>Table49[[#This Row],[PO Number]]&amp;COUNTIFS($E$5:E5410,E5410)</f>
        <v>0</v>
      </c>
    </row>
    <row r="5411" spans="1:25" ht="14.25" customHeight="1" x14ac:dyDescent="0.3">
      <c r="A5411" s="1" t="str">
        <f>IF(Table49[[#This Row],[ITEM NAME]]="","",ROW()-4)</f>
        <v/>
      </c>
      <c r="B5411" s="68"/>
      <c r="C5411" s="4" t="str">
        <f>IFERROR(VLOOKUP(B5411,Table14[],3,0),"")</f>
        <v/>
      </c>
      <c r="D5411" s="4" t="str">
        <f>IFERROR(VLOOKUP(B5411,Table14[],2,0),"")</f>
        <v/>
      </c>
      <c r="E5411" s="4"/>
      <c r="H5411" s="41" t="str">
        <f>IFERROR(VLOOKUP(Table49[[#This Row],[ITEM CODE]],Table2[[Item Code]:[Master Name]],2,0),"")</f>
        <v/>
      </c>
      <c r="I5411" s="41"/>
      <c r="J5411" s="65" t="str">
        <f>IFERROR(VLOOKUP(Table49[[#This Row],[ITEM CODE]],Table2[[Item Code]:[Master Name]],3,0),"")</f>
        <v/>
      </c>
      <c r="K5411" s="1" t="str">
        <f>IFERROR(VLOOKUP(Table49[[#This Row],[ITEM CODE]],Table2[[Item Code]:[Master Name]],9,0),"")</f>
        <v/>
      </c>
      <c r="L5411" s="1" t="str">
        <f>IFERROR(VLOOKUP(Table49[[#This Row],[ITEM CODE]],Table2[[Item Code]:[Master Name]],8,0),"")</f>
        <v/>
      </c>
      <c r="M5411" s="41"/>
      <c r="N5411" s="66">
        <f>IFERROR(VLOOKUP(Table49[[#This Row],[ITEM CODE]],Table2[[#All],[Item Code]:[Unit Cost]],10,0),0)</f>
        <v>0</v>
      </c>
      <c r="O5411" s="134">
        <f>IFERROR(VLOOKUP(Table49[[#This Row],[ITEM CODE]],Table2[[#All],[Item Code]:[Unit Cost]],10,0),0)</f>
        <v>0</v>
      </c>
      <c r="P5411" s="56"/>
      <c r="Q5411" s="58"/>
      <c r="R5411" s="58">
        <f>Table49[[#This Row],[QUANTITY]]*Table49[[#This Row],[INV Prices]]</f>
        <v>0</v>
      </c>
      <c r="S5411" s="67"/>
      <c r="V5411" s="41"/>
      <c r="W5411" s="4" t="str">
        <f>IFERROR(VLOOKUP(Table49[[#This Row],[ITEM CODE]],Table2[[Item Code]:[Category ]],6,0),"")</f>
        <v/>
      </c>
      <c r="X5411" s="1" t="str">
        <f>IFERROR(VLOOKUP(Table49[[#This Row],[ITEM CODE]],Table2[[Item Code]:[Sub Category]],7,0),"")</f>
        <v/>
      </c>
      <c r="Y5411" s="68" t="str">
        <f>Table49[[#This Row],[PO Number]]&amp;COUNTIFS($E$5:E5411,E5411)</f>
        <v>0</v>
      </c>
    </row>
    <row r="5412" spans="1:25" ht="14.25" customHeight="1" x14ac:dyDescent="0.3">
      <c r="A5412" s="1" t="str">
        <f>IF(Table49[[#This Row],[ITEM NAME]]="","",ROW()-4)</f>
        <v/>
      </c>
      <c r="B5412" s="68"/>
      <c r="C5412" s="4" t="str">
        <f>IFERROR(VLOOKUP(B5412,Table14[],3,0),"")</f>
        <v/>
      </c>
      <c r="D5412" s="4" t="str">
        <f>IFERROR(VLOOKUP(B5412,Table14[],2,0),"")</f>
        <v/>
      </c>
      <c r="E5412" s="4"/>
      <c r="H5412" s="41" t="str">
        <f>IFERROR(VLOOKUP(Table49[[#This Row],[ITEM CODE]],Table2[[Item Code]:[Master Name]],2,0),"")</f>
        <v/>
      </c>
      <c r="I5412" s="41"/>
      <c r="J5412" s="65" t="str">
        <f>IFERROR(VLOOKUP(Table49[[#This Row],[ITEM CODE]],Table2[[Item Code]:[Master Name]],3,0),"")</f>
        <v/>
      </c>
      <c r="K5412" s="1" t="str">
        <f>IFERROR(VLOOKUP(Table49[[#This Row],[ITEM CODE]],Table2[[Item Code]:[Master Name]],9,0),"")</f>
        <v/>
      </c>
      <c r="L5412" s="1" t="str">
        <f>IFERROR(VLOOKUP(Table49[[#This Row],[ITEM CODE]],Table2[[Item Code]:[Master Name]],8,0),"")</f>
        <v/>
      </c>
      <c r="M5412" s="41"/>
      <c r="N5412" s="66">
        <f>IFERROR(VLOOKUP(Table49[[#This Row],[ITEM CODE]],Table2[[#All],[Item Code]:[Unit Cost]],10,0),0)</f>
        <v>0</v>
      </c>
      <c r="O5412" s="134">
        <f>IFERROR(VLOOKUP(Table49[[#This Row],[ITEM CODE]],Table2[[#All],[Item Code]:[Unit Cost]],10,0),0)</f>
        <v>0</v>
      </c>
      <c r="P5412" s="56"/>
      <c r="Q5412" s="58"/>
      <c r="R5412" s="58">
        <f>Table49[[#This Row],[QUANTITY]]*Table49[[#This Row],[INV Prices]]</f>
        <v>0</v>
      </c>
      <c r="S5412" s="67"/>
      <c r="V5412" s="41"/>
      <c r="W5412" s="4" t="str">
        <f>IFERROR(VLOOKUP(Table49[[#This Row],[ITEM CODE]],Table2[[Item Code]:[Category ]],6,0),"")</f>
        <v/>
      </c>
      <c r="X5412" s="1" t="str">
        <f>IFERROR(VLOOKUP(Table49[[#This Row],[ITEM CODE]],Table2[[Item Code]:[Sub Category]],7,0),"")</f>
        <v/>
      </c>
      <c r="Y5412" s="68" t="str">
        <f>Table49[[#This Row],[PO Number]]&amp;COUNTIFS($E$5:E5412,E5412)</f>
        <v>0</v>
      </c>
    </row>
    <row r="5413" spans="1:25" ht="14.25" customHeight="1" x14ac:dyDescent="0.3">
      <c r="A5413" s="1" t="str">
        <f>IF(Table49[[#This Row],[ITEM NAME]]="","",ROW()-4)</f>
        <v/>
      </c>
      <c r="B5413" s="68"/>
      <c r="C5413" s="4" t="str">
        <f>IFERROR(VLOOKUP(B5413,Table14[],3,0),"")</f>
        <v/>
      </c>
      <c r="D5413" s="4" t="str">
        <f>IFERROR(VLOOKUP(B5413,Table14[],2,0),"")</f>
        <v/>
      </c>
      <c r="E5413" s="4"/>
      <c r="H5413" s="41" t="str">
        <f>IFERROR(VLOOKUP(Table49[[#This Row],[ITEM CODE]],Table2[[Item Code]:[Master Name]],2,0),"")</f>
        <v/>
      </c>
      <c r="I5413" s="41"/>
      <c r="J5413" s="65" t="str">
        <f>IFERROR(VLOOKUP(Table49[[#This Row],[ITEM CODE]],Table2[[Item Code]:[Master Name]],3,0),"")</f>
        <v/>
      </c>
      <c r="K5413" s="1" t="str">
        <f>IFERROR(VLOOKUP(Table49[[#This Row],[ITEM CODE]],Table2[[Item Code]:[Master Name]],9,0),"")</f>
        <v/>
      </c>
      <c r="L5413" s="1" t="str">
        <f>IFERROR(VLOOKUP(Table49[[#This Row],[ITEM CODE]],Table2[[Item Code]:[Master Name]],8,0),"")</f>
        <v/>
      </c>
      <c r="M5413" s="41"/>
      <c r="N5413" s="66">
        <f>IFERROR(VLOOKUP(Table49[[#This Row],[ITEM CODE]],Table2[[#All],[Item Code]:[Unit Cost]],10,0),0)</f>
        <v>0</v>
      </c>
      <c r="O5413" s="134">
        <f>IFERROR(VLOOKUP(Table49[[#This Row],[ITEM CODE]],Table2[[#All],[Item Code]:[Unit Cost]],10,0),0)</f>
        <v>0</v>
      </c>
      <c r="P5413" s="56"/>
      <c r="Q5413" s="58"/>
      <c r="R5413" s="58">
        <f>Table49[[#This Row],[QUANTITY]]*Table49[[#This Row],[INV Prices]]</f>
        <v>0</v>
      </c>
      <c r="S5413" s="67"/>
      <c r="V5413" s="41"/>
      <c r="W5413" s="4" t="str">
        <f>IFERROR(VLOOKUP(Table49[[#This Row],[ITEM CODE]],Table2[[Item Code]:[Category ]],6,0),"")</f>
        <v/>
      </c>
      <c r="X5413" s="1" t="str">
        <f>IFERROR(VLOOKUP(Table49[[#This Row],[ITEM CODE]],Table2[[Item Code]:[Sub Category]],7,0),"")</f>
        <v/>
      </c>
      <c r="Y5413" s="68" t="str">
        <f>Table49[[#This Row],[PO Number]]&amp;COUNTIFS($E$5:E5413,E5413)</f>
        <v>0</v>
      </c>
    </row>
    <row r="5414" spans="1:25" ht="14.25" customHeight="1" x14ac:dyDescent="0.3">
      <c r="A5414" s="1" t="str">
        <f>IF(Table49[[#This Row],[ITEM NAME]]="","",ROW()-4)</f>
        <v/>
      </c>
      <c r="B5414" s="68"/>
      <c r="C5414" s="4" t="str">
        <f>IFERROR(VLOOKUP(B5414,Table14[],3,0),"")</f>
        <v/>
      </c>
      <c r="D5414" s="4" t="str">
        <f>IFERROR(VLOOKUP(B5414,Table14[],2,0),"")</f>
        <v/>
      </c>
      <c r="E5414" s="4"/>
      <c r="H5414" s="41" t="str">
        <f>IFERROR(VLOOKUP(Table49[[#This Row],[ITEM CODE]],Table2[[Item Code]:[Master Name]],2,0),"")</f>
        <v/>
      </c>
      <c r="I5414" s="41"/>
      <c r="J5414" s="65" t="str">
        <f>IFERROR(VLOOKUP(Table49[[#This Row],[ITEM CODE]],Table2[[Item Code]:[Master Name]],3,0),"")</f>
        <v/>
      </c>
      <c r="K5414" s="1" t="str">
        <f>IFERROR(VLOOKUP(Table49[[#This Row],[ITEM CODE]],Table2[[Item Code]:[Master Name]],9,0),"")</f>
        <v/>
      </c>
      <c r="L5414" s="1" t="str">
        <f>IFERROR(VLOOKUP(Table49[[#This Row],[ITEM CODE]],Table2[[Item Code]:[Master Name]],8,0),"")</f>
        <v/>
      </c>
      <c r="M5414" s="41"/>
      <c r="N5414" s="66">
        <f>IFERROR(VLOOKUP(Table49[[#This Row],[ITEM CODE]],Table2[[#All],[Item Code]:[Unit Cost]],10,0),0)</f>
        <v>0</v>
      </c>
      <c r="O5414" s="134">
        <f>IFERROR(VLOOKUP(Table49[[#This Row],[ITEM CODE]],Table2[[#All],[Item Code]:[Unit Cost]],10,0),0)</f>
        <v>0</v>
      </c>
      <c r="P5414" s="56"/>
      <c r="Q5414" s="58"/>
      <c r="R5414" s="58">
        <f>Table49[[#This Row],[QUANTITY]]*Table49[[#This Row],[INV Prices]]</f>
        <v>0</v>
      </c>
      <c r="S5414" s="67"/>
      <c r="V5414" s="41"/>
      <c r="W5414" s="4" t="str">
        <f>IFERROR(VLOOKUP(Table49[[#This Row],[ITEM CODE]],Table2[[Item Code]:[Category ]],6,0),"")</f>
        <v/>
      </c>
      <c r="X5414" s="1" t="str">
        <f>IFERROR(VLOOKUP(Table49[[#This Row],[ITEM CODE]],Table2[[Item Code]:[Sub Category]],7,0),"")</f>
        <v/>
      </c>
      <c r="Y5414" s="68" t="str">
        <f>Table49[[#This Row],[PO Number]]&amp;COUNTIFS($E$5:E5414,E5414)</f>
        <v>0</v>
      </c>
    </row>
    <row r="5415" spans="1:25" ht="14.25" customHeight="1" x14ac:dyDescent="0.3">
      <c r="A5415" s="1" t="str">
        <f>IF(Table49[[#This Row],[ITEM NAME]]="","",ROW()-4)</f>
        <v/>
      </c>
      <c r="B5415" s="68"/>
      <c r="C5415" s="4" t="str">
        <f>IFERROR(VLOOKUP(B5415,Table14[],3,0),"")</f>
        <v/>
      </c>
      <c r="D5415" s="4" t="str">
        <f>IFERROR(VLOOKUP(B5415,Table14[],2,0),"")</f>
        <v/>
      </c>
      <c r="E5415" s="4"/>
      <c r="H5415" s="41" t="str">
        <f>IFERROR(VLOOKUP(Table49[[#This Row],[ITEM CODE]],Table2[[Item Code]:[Master Name]],2,0),"")</f>
        <v/>
      </c>
      <c r="I5415" s="41"/>
      <c r="J5415" s="65" t="str">
        <f>IFERROR(VLOOKUP(Table49[[#This Row],[ITEM CODE]],Table2[[Item Code]:[Master Name]],3,0),"")</f>
        <v/>
      </c>
      <c r="K5415" s="1" t="str">
        <f>IFERROR(VLOOKUP(Table49[[#This Row],[ITEM CODE]],Table2[[Item Code]:[Master Name]],9,0),"")</f>
        <v/>
      </c>
      <c r="L5415" s="1" t="str">
        <f>IFERROR(VLOOKUP(Table49[[#This Row],[ITEM CODE]],Table2[[Item Code]:[Master Name]],8,0),"")</f>
        <v/>
      </c>
      <c r="M5415" s="41"/>
      <c r="N5415" s="66">
        <f>IFERROR(VLOOKUP(Table49[[#This Row],[ITEM CODE]],Table2[[#All],[Item Code]:[Unit Cost]],10,0),0)</f>
        <v>0</v>
      </c>
      <c r="O5415" s="134">
        <f>IFERROR(VLOOKUP(Table49[[#This Row],[ITEM CODE]],Table2[[#All],[Item Code]:[Unit Cost]],10,0),0)</f>
        <v>0</v>
      </c>
      <c r="P5415" s="56"/>
      <c r="Q5415" s="58"/>
      <c r="R5415" s="58">
        <f>Table49[[#This Row],[QUANTITY]]*Table49[[#This Row],[INV Prices]]</f>
        <v>0</v>
      </c>
      <c r="S5415" s="67"/>
      <c r="V5415" s="41"/>
      <c r="W5415" s="4" t="str">
        <f>IFERROR(VLOOKUP(Table49[[#This Row],[ITEM CODE]],Table2[[Item Code]:[Category ]],6,0),"")</f>
        <v/>
      </c>
      <c r="X5415" s="1" t="str">
        <f>IFERROR(VLOOKUP(Table49[[#This Row],[ITEM CODE]],Table2[[Item Code]:[Sub Category]],7,0),"")</f>
        <v/>
      </c>
      <c r="Y5415" s="68" t="str">
        <f>Table49[[#This Row],[PO Number]]&amp;COUNTIFS($E$5:E5415,E5415)</f>
        <v>0</v>
      </c>
    </row>
    <row r="5416" spans="1:25" ht="14.25" customHeight="1" x14ac:dyDescent="0.3">
      <c r="A5416" s="1" t="str">
        <f>IF(Table49[[#This Row],[ITEM NAME]]="","",ROW()-4)</f>
        <v/>
      </c>
      <c r="B5416" s="68"/>
      <c r="C5416" s="4" t="str">
        <f>IFERROR(VLOOKUP(B5416,Table14[],3,0),"")</f>
        <v/>
      </c>
      <c r="D5416" s="4" t="str">
        <f>IFERROR(VLOOKUP(B5416,Table14[],2,0),"")</f>
        <v/>
      </c>
      <c r="E5416" s="4"/>
      <c r="H5416" s="41" t="str">
        <f>IFERROR(VLOOKUP(Table49[[#This Row],[ITEM CODE]],Table2[[Item Code]:[Master Name]],2,0),"")</f>
        <v/>
      </c>
      <c r="I5416" s="41"/>
      <c r="J5416" s="65" t="str">
        <f>IFERROR(VLOOKUP(Table49[[#This Row],[ITEM CODE]],Table2[[Item Code]:[Master Name]],3,0),"")</f>
        <v/>
      </c>
      <c r="K5416" s="1" t="str">
        <f>IFERROR(VLOOKUP(Table49[[#This Row],[ITEM CODE]],Table2[[Item Code]:[Master Name]],9,0),"")</f>
        <v/>
      </c>
      <c r="L5416" s="1" t="str">
        <f>IFERROR(VLOOKUP(Table49[[#This Row],[ITEM CODE]],Table2[[Item Code]:[Master Name]],8,0),"")</f>
        <v/>
      </c>
      <c r="M5416" s="41"/>
      <c r="N5416" s="66">
        <f>IFERROR(VLOOKUP(Table49[[#This Row],[ITEM CODE]],Table2[[#All],[Item Code]:[Unit Cost]],10,0),0)</f>
        <v>0</v>
      </c>
      <c r="O5416" s="134">
        <f>IFERROR(VLOOKUP(Table49[[#This Row],[ITEM CODE]],Table2[[#All],[Item Code]:[Unit Cost]],10,0),0)</f>
        <v>0</v>
      </c>
      <c r="P5416" s="56"/>
      <c r="Q5416" s="58"/>
      <c r="R5416" s="58">
        <f>Table49[[#This Row],[QUANTITY]]*Table49[[#This Row],[INV Prices]]</f>
        <v>0</v>
      </c>
      <c r="S5416" s="67"/>
      <c r="V5416" s="41"/>
      <c r="W5416" s="4" t="str">
        <f>IFERROR(VLOOKUP(Table49[[#This Row],[ITEM CODE]],Table2[[Item Code]:[Category ]],6,0),"")</f>
        <v/>
      </c>
      <c r="X5416" s="1" t="str">
        <f>IFERROR(VLOOKUP(Table49[[#This Row],[ITEM CODE]],Table2[[Item Code]:[Sub Category]],7,0),"")</f>
        <v/>
      </c>
      <c r="Y5416" s="68" t="str">
        <f>Table49[[#This Row],[PO Number]]&amp;COUNTIFS($E$5:E5416,E5416)</f>
        <v>0</v>
      </c>
    </row>
    <row r="5417" spans="1:25" ht="14.25" customHeight="1" x14ac:dyDescent="0.3">
      <c r="A5417" s="1" t="str">
        <f>IF(Table49[[#This Row],[ITEM NAME]]="","",ROW()-4)</f>
        <v/>
      </c>
      <c r="B5417" s="68"/>
      <c r="C5417" s="4" t="str">
        <f>IFERROR(VLOOKUP(B5417,Table14[],3,0),"")</f>
        <v/>
      </c>
      <c r="D5417" s="4" t="str">
        <f>IFERROR(VLOOKUP(B5417,Table14[],2,0),"")</f>
        <v/>
      </c>
      <c r="E5417" s="4"/>
      <c r="H5417" s="41" t="str">
        <f>IFERROR(VLOOKUP(Table49[[#This Row],[ITEM CODE]],Table2[[Item Code]:[Master Name]],2,0),"")</f>
        <v/>
      </c>
      <c r="I5417" s="41"/>
      <c r="J5417" s="65" t="str">
        <f>IFERROR(VLOOKUP(Table49[[#This Row],[ITEM CODE]],Table2[[Item Code]:[Master Name]],3,0),"")</f>
        <v/>
      </c>
      <c r="K5417" s="1" t="str">
        <f>IFERROR(VLOOKUP(Table49[[#This Row],[ITEM CODE]],Table2[[Item Code]:[Master Name]],9,0),"")</f>
        <v/>
      </c>
      <c r="L5417" s="1" t="str">
        <f>IFERROR(VLOOKUP(Table49[[#This Row],[ITEM CODE]],Table2[[Item Code]:[Master Name]],8,0),"")</f>
        <v/>
      </c>
      <c r="M5417" s="41"/>
      <c r="N5417" s="66">
        <f>IFERROR(VLOOKUP(Table49[[#This Row],[ITEM CODE]],Table2[[#All],[Item Code]:[Unit Cost]],10,0),0)</f>
        <v>0</v>
      </c>
      <c r="O5417" s="134">
        <f>IFERROR(VLOOKUP(Table49[[#This Row],[ITEM CODE]],Table2[[#All],[Item Code]:[Unit Cost]],10,0),0)</f>
        <v>0</v>
      </c>
      <c r="P5417" s="56"/>
      <c r="Q5417" s="58"/>
      <c r="R5417" s="58">
        <f>Table49[[#This Row],[QUANTITY]]*Table49[[#This Row],[INV Prices]]</f>
        <v>0</v>
      </c>
      <c r="S5417" s="67"/>
      <c r="V5417" s="41"/>
      <c r="W5417" s="4" t="str">
        <f>IFERROR(VLOOKUP(Table49[[#This Row],[ITEM CODE]],Table2[[Item Code]:[Category ]],6,0),"")</f>
        <v/>
      </c>
      <c r="X5417" s="1" t="str">
        <f>IFERROR(VLOOKUP(Table49[[#This Row],[ITEM CODE]],Table2[[Item Code]:[Sub Category]],7,0),"")</f>
        <v/>
      </c>
      <c r="Y5417" s="68" t="str">
        <f>Table49[[#This Row],[PO Number]]&amp;COUNTIFS($E$5:E5417,E5417)</f>
        <v>0</v>
      </c>
    </row>
    <row r="5418" spans="1:25" ht="14.25" customHeight="1" x14ac:dyDescent="0.3">
      <c r="A5418" s="1" t="str">
        <f>IF(Table49[[#This Row],[ITEM NAME]]="","",ROW()-4)</f>
        <v/>
      </c>
      <c r="B5418" s="68"/>
      <c r="C5418" s="4" t="str">
        <f>IFERROR(VLOOKUP(B5418,Table14[],3,0),"")</f>
        <v/>
      </c>
      <c r="D5418" s="4" t="str">
        <f>IFERROR(VLOOKUP(B5418,Table14[],2,0),"")</f>
        <v/>
      </c>
      <c r="E5418" s="4"/>
      <c r="H5418" s="41" t="str">
        <f>IFERROR(VLOOKUP(Table49[[#This Row],[ITEM CODE]],Table2[[Item Code]:[Master Name]],2,0),"")</f>
        <v/>
      </c>
      <c r="I5418" s="41"/>
      <c r="J5418" s="65" t="str">
        <f>IFERROR(VLOOKUP(Table49[[#This Row],[ITEM CODE]],Table2[[Item Code]:[Master Name]],3,0),"")</f>
        <v/>
      </c>
      <c r="K5418" s="1" t="str">
        <f>IFERROR(VLOOKUP(Table49[[#This Row],[ITEM CODE]],Table2[[Item Code]:[Master Name]],9,0),"")</f>
        <v/>
      </c>
      <c r="L5418" s="1" t="str">
        <f>IFERROR(VLOOKUP(Table49[[#This Row],[ITEM CODE]],Table2[[Item Code]:[Master Name]],8,0),"")</f>
        <v/>
      </c>
      <c r="M5418" s="41"/>
      <c r="N5418" s="66">
        <f>IFERROR(VLOOKUP(Table49[[#This Row],[ITEM CODE]],Table2[[#All],[Item Code]:[Unit Cost]],10,0),0)</f>
        <v>0</v>
      </c>
      <c r="O5418" s="134">
        <f>IFERROR(VLOOKUP(Table49[[#This Row],[ITEM CODE]],Table2[[#All],[Item Code]:[Unit Cost]],10,0),0)</f>
        <v>0</v>
      </c>
      <c r="P5418" s="56"/>
      <c r="Q5418" s="58"/>
      <c r="R5418" s="58">
        <f>Table49[[#This Row],[QUANTITY]]*Table49[[#This Row],[INV Prices]]</f>
        <v>0</v>
      </c>
      <c r="S5418" s="67"/>
      <c r="V5418" s="41"/>
      <c r="W5418" s="4" t="str">
        <f>IFERROR(VLOOKUP(Table49[[#This Row],[ITEM CODE]],Table2[[Item Code]:[Category ]],6,0),"")</f>
        <v/>
      </c>
      <c r="X5418" s="1" t="str">
        <f>IFERROR(VLOOKUP(Table49[[#This Row],[ITEM CODE]],Table2[[Item Code]:[Sub Category]],7,0),"")</f>
        <v/>
      </c>
      <c r="Y5418" s="68" t="str">
        <f>Table49[[#This Row],[PO Number]]&amp;COUNTIFS($E$5:E5418,E5418)</f>
        <v>0</v>
      </c>
    </row>
    <row r="5419" spans="1:25" ht="14.25" customHeight="1" x14ac:dyDescent="0.3">
      <c r="A5419" s="1" t="str">
        <f>IF(Table49[[#This Row],[ITEM NAME]]="","",ROW()-4)</f>
        <v/>
      </c>
      <c r="B5419" s="68"/>
      <c r="C5419" s="4" t="str">
        <f>IFERROR(VLOOKUP(B5419,Table14[],3,0),"")</f>
        <v/>
      </c>
      <c r="D5419" s="4" t="str">
        <f>IFERROR(VLOOKUP(B5419,Table14[],2,0),"")</f>
        <v/>
      </c>
      <c r="E5419" s="4"/>
      <c r="H5419" s="41" t="str">
        <f>IFERROR(VLOOKUP(Table49[[#This Row],[ITEM CODE]],Table2[[Item Code]:[Master Name]],2,0),"")</f>
        <v/>
      </c>
      <c r="I5419" s="41"/>
      <c r="J5419" s="65" t="str">
        <f>IFERROR(VLOOKUP(Table49[[#This Row],[ITEM CODE]],Table2[[Item Code]:[Master Name]],3,0),"")</f>
        <v/>
      </c>
      <c r="K5419" s="1" t="str">
        <f>IFERROR(VLOOKUP(Table49[[#This Row],[ITEM CODE]],Table2[[Item Code]:[Master Name]],9,0),"")</f>
        <v/>
      </c>
      <c r="L5419" s="1" t="str">
        <f>IFERROR(VLOOKUP(Table49[[#This Row],[ITEM CODE]],Table2[[Item Code]:[Master Name]],8,0),"")</f>
        <v/>
      </c>
      <c r="M5419" s="41"/>
      <c r="N5419" s="66">
        <f>IFERROR(VLOOKUP(Table49[[#This Row],[ITEM CODE]],Table2[[#All],[Item Code]:[Unit Cost]],10,0),0)</f>
        <v>0</v>
      </c>
      <c r="O5419" s="134">
        <f>IFERROR(VLOOKUP(Table49[[#This Row],[ITEM CODE]],Table2[[#All],[Item Code]:[Unit Cost]],10,0),0)</f>
        <v>0</v>
      </c>
      <c r="P5419" s="56"/>
      <c r="Q5419" s="58"/>
      <c r="R5419" s="58">
        <f>Table49[[#This Row],[QUANTITY]]*Table49[[#This Row],[INV Prices]]</f>
        <v>0</v>
      </c>
      <c r="S5419" s="67"/>
      <c r="V5419" s="41"/>
      <c r="W5419" s="4" t="str">
        <f>IFERROR(VLOOKUP(Table49[[#This Row],[ITEM CODE]],Table2[[Item Code]:[Category ]],6,0),"")</f>
        <v/>
      </c>
      <c r="X5419" s="1" t="str">
        <f>IFERROR(VLOOKUP(Table49[[#This Row],[ITEM CODE]],Table2[[Item Code]:[Sub Category]],7,0),"")</f>
        <v/>
      </c>
      <c r="Y5419" s="68" t="str">
        <f>Table49[[#This Row],[PO Number]]&amp;COUNTIFS($E$5:E5419,E5419)</f>
        <v>0</v>
      </c>
    </row>
    <row r="5420" spans="1:25" ht="14.25" customHeight="1" x14ac:dyDescent="0.3">
      <c r="A5420" s="1" t="str">
        <f>IF(Table49[[#This Row],[ITEM NAME]]="","",ROW()-4)</f>
        <v/>
      </c>
      <c r="B5420" s="68"/>
      <c r="C5420" s="4" t="str">
        <f>IFERROR(VLOOKUP(B5420,Table14[],3,0),"")</f>
        <v/>
      </c>
      <c r="D5420" s="4" t="str">
        <f>IFERROR(VLOOKUP(B5420,Table14[],2,0),"")</f>
        <v/>
      </c>
      <c r="E5420" s="4"/>
      <c r="H5420" s="41" t="str">
        <f>IFERROR(VLOOKUP(Table49[[#This Row],[ITEM CODE]],Table2[[Item Code]:[Master Name]],2,0),"")</f>
        <v/>
      </c>
      <c r="I5420" s="41"/>
      <c r="J5420" s="65" t="str">
        <f>IFERROR(VLOOKUP(Table49[[#This Row],[ITEM CODE]],Table2[[Item Code]:[Master Name]],3,0),"")</f>
        <v/>
      </c>
      <c r="K5420" s="1" t="str">
        <f>IFERROR(VLOOKUP(Table49[[#This Row],[ITEM CODE]],Table2[[Item Code]:[Master Name]],9,0),"")</f>
        <v/>
      </c>
      <c r="L5420" s="1" t="str">
        <f>IFERROR(VLOOKUP(Table49[[#This Row],[ITEM CODE]],Table2[[Item Code]:[Master Name]],8,0),"")</f>
        <v/>
      </c>
      <c r="M5420" s="41"/>
      <c r="N5420" s="66">
        <f>IFERROR(VLOOKUP(Table49[[#This Row],[ITEM CODE]],Table2[[#All],[Item Code]:[Unit Cost]],10,0),0)</f>
        <v>0</v>
      </c>
      <c r="O5420" s="134">
        <f>IFERROR(VLOOKUP(Table49[[#This Row],[ITEM CODE]],Table2[[#All],[Item Code]:[Unit Cost]],10,0),0)</f>
        <v>0</v>
      </c>
      <c r="P5420" s="56"/>
      <c r="Q5420" s="58"/>
      <c r="R5420" s="58">
        <f>Table49[[#This Row],[QUANTITY]]*Table49[[#This Row],[INV Prices]]</f>
        <v>0</v>
      </c>
      <c r="S5420" s="67"/>
      <c r="V5420" s="41"/>
      <c r="W5420" s="4" t="str">
        <f>IFERROR(VLOOKUP(Table49[[#This Row],[ITEM CODE]],Table2[[Item Code]:[Category ]],6,0),"")</f>
        <v/>
      </c>
      <c r="X5420" s="1" t="str">
        <f>IFERROR(VLOOKUP(Table49[[#This Row],[ITEM CODE]],Table2[[Item Code]:[Sub Category]],7,0),"")</f>
        <v/>
      </c>
      <c r="Y5420" s="68" t="str">
        <f>Table49[[#This Row],[PO Number]]&amp;COUNTIFS($E$5:E5420,E5420)</f>
        <v>0</v>
      </c>
    </row>
    <row r="5421" spans="1:25" ht="14.25" customHeight="1" x14ac:dyDescent="0.3">
      <c r="A5421" s="1" t="str">
        <f>IF(Table49[[#This Row],[ITEM NAME]]="","",ROW()-4)</f>
        <v/>
      </c>
      <c r="B5421" s="68"/>
      <c r="C5421" s="4" t="str">
        <f>IFERROR(VLOOKUP(B5421,Table14[],3,0),"")</f>
        <v/>
      </c>
      <c r="D5421" s="4" t="str">
        <f>IFERROR(VLOOKUP(B5421,Table14[],2,0),"")</f>
        <v/>
      </c>
      <c r="E5421" s="4"/>
      <c r="H5421" s="41" t="str">
        <f>IFERROR(VLOOKUP(Table49[[#This Row],[ITEM CODE]],Table2[[Item Code]:[Master Name]],2,0),"")</f>
        <v/>
      </c>
      <c r="I5421" s="41"/>
      <c r="J5421" s="65" t="str">
        <f>IFERROR(VLOOKUP(Table49[[#This Row],[ITEM CODE]],Table2[[Item Code]:[Master Name]],3,0),"")</f>
        <v/>
      </c>
      <c r="K5421" s="1" t="str">
        <f>IFERROR(VLOOKUP(Table49[[#This Row],[ITEM CODE]],Table2[[Item Code]:[Master Name]],9,0),"")</f>
        <v/>
      </c>
      <c r="L5421" s="1" t="str">
        <f>IFERROR(VLOOKUP(Table49[[#This Row],[ITEM CODE]],Table2[[Item Code]:[Master Name]],8,0),"")</f>
        <v/>
      </c>
      <c r="M5421" s="41"/>
      <c r="N5421" s="66">
        <f>IFERROR(VLOOKUP(Table49[[#This Row],[ITEM CODE]],Table2[[#All],[Item Code]:[Unit Cost]],10,0),0)</f>
        <v>0</v>
      </c>
      <c r="O5421" s="134">
        <f>IFERROR(VLOOKUP(Table49[[#This Row],[ITEM CODE]],Table2[[#All],[Item Code]:[Unit Cost]],10,0),0)</f>
        <v>0</v>
      </c>
      <c r="P5421" s="56"/>
      <c r="Q5421" s="58"/>
      <c r="R5421" s="58">
        <f>Table49[[#This Row],[QUANTITY]]*Table49[[#This Row],[INV Prices]]</f>
        <v>0</v>
      </c>
      <c r="S5421" s="67"/>
      <c r="V5421" s="41"/>
      <c r="W5421" s="4" t="str">
        <f>IFERROR(VLOOKUP(Table49[[#This Row],[ITEM CODE]],Table2[[Item Code]:[Category ]],6,0),"")</f>
        <v/>
      </c>
      <c r="X5421" s="1" t="str">
        <f>IFERROR(VLOOKUP(Table49[[#This Row],[ITEM CODE]],Table2[[Item Code]:[Sub Category]],7,0),"")</f>
        <v/>
      </c>
      <c r="Y5421" s="68" t="str">
        <f>Table49[[#This Row],[PO Number]]&amp;COUNTIFS($E$5:E5421,E5421)</f>
        <v>0</v>
      </c>
    </row>
    <row r="5422" spans="1:25" ht="14.25" customHeight="1" x14ac:dyDescent="0.3">
      <c r="A5422" s="1" t="str">
        <f>IF(Table49[[#This Row],[ITEM NAME]]="","",ROW()-4)</f>
        <v/>
      </c>
      <c r="B5422" s="68"/>
      <c r="C5422" s="4" t="str">
        <f>IFERROR(VLOOKUP(B5422,Table14[],3,0),"")</f>
        <v/>
      </c>
      <c r="D5422" s="4" t="str">
        <f>IFERROR(VLOOKUP(B5422,Table14[],2,0),"")</f>
        <v/>
      </c>
      <c r="E5422" s="4"/>
      <c r="H5422" s="41" t="str">
        <f>IFERROR(VLOOKUP(Table49[[#This Row],[ITEM CODE]],Table2[[Item Code]:[Master Name]],2,0),"")</f>
        <v/>
      </c>
      <c r="I5422" s="41"/>
      <c r="J5422" s="65" t="str">
        <f>IFERROR(VLOOKUP(Table49[[#This Row],[ITEM CODE]],Table2[[Item Code]:[Master Name]],3,0),"")</f>
        <v/>
      </c>
      <c r="K5422" s="1" t="str">
        <f>IFERROR(VLOOKUP(Table49[[#This Row],[ITEM CODE]],Table2[[Item Code]:[Master Name]],9,0),"")</f>
        <v/>
      </c>
      <c r="L5422" s="1" t="str">
        <f>IFERROR(VLOOKUP(Table49[[#This Row],[ITEM CODE]],Table2[[Item Code]:[Master Name]],8,0),"")</f>
        <v/>
      </c>
      <c r="M5422" s="41"/>
      <c r="N5422" s="66">
        <f>IFERROR(VLOOKUP(Table49[[#This Row],[ITEM CODE]],Table2[[#All],[Item Code]:[Unit Cost]],10,0),0)</f>
        <v>0</v>
      </c>
      <c r="O5422" s="134">
        <f>IFERROR(VLOOKUP(Table49[[#This Row],[ITEM CODE]],Table2[[#All],[Item Code]:[Unit Cost]],10,0),0)</f>
        <v>0</v>
      </c>
      <c r="P5422" s="56"/>
      <c r="Q5422" s="58"/>
      <c r="R5422" s="58">
        <f>Table49[[#This Row],[QUANTITY]]*Table49[[#This Row],[INV Prices]]</f>
        <v>0</v>
      </c>
      <c r="S5422" s="67"/>
      <c r="V5422" s="41"/>
      <c r="W5422" s="4" t="str">
        <f>IFERROR(VLOOKUP(Table49[[#This Row],[ITEM CODE]],Table2[[Item Code]:[Category ]],6,0),"")</f>
        <v/>
      </c>
      <c r="X5422" s="1" t="str">
        <f>IFERROR(VLOOKUP(Table49[[#This Row],[ITEM CODE]],Table2[[Item Code]:[Sub Category]],7,0),"")</f>
        <v/>
      </c>
      <c r="Y5422" s="68" t="str">
        <f>Table49[[#This Row],[PO Number]]&amp;COUNTIFS($E$5:E5422,E5422)</f>
        <v>0</v>
      </c>
    </row>
    <row r="5423" spans="1:25" ht="14.25" customHeight="1" x14ac:dyDescent="0.3">
      <c r="A5423" s="1" t="str">
        <f>IF(Table49[[#This Row],[ITEM NAME]]="","",ROW()-4)</f>
        <v/>
      </c>
      <c r="B5423" s="68"/>
      <c r="C5423" s="4" t="str">
        <f>IFERROR(VLOOKUP(B5423,Table14[],3,0),"")</f>
        <v/>
      </c>
      <c r="D5423" s="4" t="str">
        <f>IFERROR(VLOOKUP(B5423,Table14[],2,0),"")</f>
        <v/>
      </c>
      <c r="E5423" s="4"/>
      <c r="H5423" s="41" t="str">
        <f>IFERROR(VLOOKUP(Table49[[#This Row],[ITEM CODE]],Table2[[Item Code]:[Master Name]],2,0),"")</f>
        <v/>
      </c>
      <c r="I5423" s="41"/>
      <c r="J5423" s="65" t="str">
        <f>IFERROR(VLOOKUP(Table49[[#This Row],[ITEM CODE]],Table2[[Item Code]:[Master Name]],3,0),"")</f>
        <v/>
      </c>
      <c r="K5423" s="1" t="str">
        <f>IFERROR(VLOOKUP(Table49[[#This Row],[ITEM CODE]],Table2[[Item Code]:[Master Name]],9,0),"")</f>
        <v/>
      </c>
      <c r="L5423" s="1" t="str">
        <f>IFERROR(VLOOKUP(Table49[[#This Row],[ITEM CODE]],Table2[[Item Code]:[Master Name]],8,0),"")</f>
        <v/>
      </c>
      <c r="M5423" s="41"/>
      <c r="N5423" s="66">
        <f>IFERROR(VLOOKUP(Table49[[#This Row],[ITEM CODE]],Table2[[#All],[Item Code]:[Unit Cost]],10,0),0)</f>
        <v>0</v>
      </c>
      <c r="O5423" s="134">
        <f>IFERROR(VLOOKUP(Table49[[#This Row],[ITEM CODE]],Table2[[#All],[Item Code]:[Unit Cost]],10,0),0)</f>
        <v>0</v>
      </c>
      <c r="P5423" s="56"/>
      <c r="Q5423" s="58"/>
      <c r="R5423" s="58">
        <f>Table49[[#This Row],[QUANTITY]]*Table49[[#This Row],[INV Prices]]</f>
        <v>0</v>
      </c>
      <c r="S5423" s="67"/>
      <c r="V5423" s="41"/>
      <c r="W5423" s="4" t="str">
        <f>IFERROR(VLOOKUP(Table49[[#This Row],[ITEM CODE]],Table2[[Item Code]:[Category ]],6,0),"")</f>
        <v/>
      </c>
      <c r="X5423" s="1" t="str">
        <f>IFERROR(VLOOKUP(Table49[[#This Row],[ITEM CODE]],Table2[[Item Code]:[Sub Category]],7,0),"")</f>
        <v/>
      </c>
      <c r="Y5423" s="68" t="str">
        <f>Table49[[#This Row],[PO Number]]&amp;COUNTIFS($E$5:E5423,E5423)</f>
        <v>0</v>
      </c>
    </row>
    <row r="5424" spans="1:25" ht="14.25" customHeight="1" x14ac:dyDescent="0.3">
      <c r="A5424" s="1" t="str">
        <f>IF(Table49[[#This Row],[ITEM NAME]]="","",ROW()-4)</f>
        <v/>
      </c>
      <c r="B5424" s="68"/>
      <c r="C5424" s="4" t="str">
        <f>IFERROR(VLOOKUP(B5424,Table14[],3,0),"")</f>
        <v/>
      </c>
      <c r="D5424" s="4" t="str">
        <f>IFERROR(VLOOKUP(B5424,Table14[],2,0),"")</f>
        <v/>
      </c>
      <c r="E5424" s="4"/>
      <c r="H5424" s="41" t="str">
        <f>IFERROR(VLOOKUP(Table49[[#This Row],[ITEM CODE]],Table2[[Item Code]:[Master Name]],2,0),"")</f>
        <v/>
      </c>
      <c r="I5424" s="41"/>
      <c r="J5424" s="65" t="str">
        <f>IFERROR(VLOOKUP(Table49[[#This Row],[ITEM CODE]],Table2[[Item Code]:[Master Name]],3,0),"")</f>
        <v/>
      </c>
      <c r="K5424" s="1" t="str">
        <f>IFERROR(VLOOKUP(Table49[[#This Row],[ITEM CODE]],Table2[[Item Code]:[Master Name]],9,0),"")</f>
        <v/>
      </c>
      <c r="L5424" s="1" t="str">
        <f>IFERROR(VLOOKUP(Table49[[#This Row],[ITEM CODE]],Table2[[Item Code]:[Master Name]],8,0),"")</f>
        <v/>
      </c>
      <c r="M5424" s="41"/>
      <c r="N5424" s="66">
        <f>IFERROR(VLOOKUP(Table49[[#This Row],[ITEM CODE]],Table2[[#All],[Item Code]:[Unit Cost]],10,0),0)</f>
        <v>0</v>
      </c>
      <c r="O5424" s="134">
        <f>IFERROR(VLOOKUP(Table49[[#This Row],[ITEM CODE]],Table2[[#All],[Item Code]:[Unit Cost]],10,0),0)</f>
        <v>0</v>
      </c>
      <c r="P5424" s="56"/>
      <c r="Q5424" s="58"/>
      <c r="R5424" s="58">
        <f>Table49[[#This Row],[QUANTITY]]*Table49[[#This Row],[INV Prices]]</f>
        <v>0</v>
      </c>
      <c r="S5424" s="67"/>
      <c r="V5424" s="41"/>
      <c r="W5424" s="4" t="str">
        <f>IFERROR(VLOOKUP(Table49[[#This Row],[ITEM CODE]],Table2[[Item Code]:[Category ]],6,0),"")</f>
        <v/>
      </c>
      <c r="X5424" s="1" t="str">
        <f>IFERROR(VLOOKUP(Table49[[#This Row],[ITEM CODE]],Table2[[Item Code]:[Sub Category]],7,0),"")</f>
        <v/>
      </c>
      <c r="Y5424" s="68" t="str">
        <f>Table49[[#This Row],[PO Number]]&amp;COUNTIFS($E$5:E5424,E5424)</f>
        <v>0</v>
      </c>
    </row>
    <row r="5425" spans="1:25" ht="14.25" customHeight="1" x14ac:dyDescent="0.3">
      <c r="A5425" s="1" t="str">
        <f>IF(Table49[[#This Row],[ITEM NAME]]="","",ROW()-4)</f>
        <v/>
      </c>
      <c r="B5425" s="68"/>
      <c r="C5425" s="4" t="str">
        <f>IFERROR(VLOOKUP(B5425,Table14[],3,0),"")</f>
        <v/>
      </c>
      <c r="D5425" s="4" t="str">
        <f>IFERROR(VLOOKUP(B5425,Table14[],2,0),"")</f>
        <v/>
      </c>
      <c r="E5425" s="4"/>
      <c r="H5425" s="41" t="str">
        <f>IFERROR(VLOOKUP(Table49[[#This Row],[ITEM CODE]],Table2[[Item Code]:[Master Name]],2,0),"")</f>
        <v/>
      </c>
      <c r="I5425" s="41"/>
      <c r="J5425" s="65" t="str">
        <f>IFERROR(VLOOKUP(Table49[[#This Row],[ITEM CODE]],Table2[[Item Code]:[Master Name]],3,0),"")</f>
        <v/>
      </c>
      <c r="K5425" s="1" t="str">
        <f>IFERROR(VLOOKUP(Table49[[#This Row],[ITEM CODE]],Table2[[Item Code]:[Master Name]],9,0),"")</f>
        <v/>
      </c>
      <c r="L5425" s="1" t="str">
        <f>IFERROR(VLOOKUP(Table49[[#This Row],[ITEM CODE]],Table2[[Item Code]:[Master Name]],8,0),"")</f>
        <v/>
      </c>
      <c r="M5425" s="41"/>
      <c r="N5425" s="66">
        <f>IFERROR(VLOOKUP(Table49[[#This Row],[ITEM CODE]],Table2[[#All],[Item Code]:[Unit Cost]],10,0),0)</f>
        <v>0</v>
      </c>
      <c r="O5425" s="134">
        <f>IFERROR(VLOOKUP(Table49[[#This Row],[ITEM CODE]],Table2[[#All],[Item Code]:[Unit Cost]],10,0),0)</f>
        <v>0</v>
      </c>
      <c r="P5425" s="56"/>
      <c r="Q5425" s="58"/>
      <c r="R5425" s="58">
        <f>Table49[[#This Row],[QUANTITY]]*Table49[[#This Row],[INV Prices]]</f>
        <v>0</v>
      </c>
      <c r="S5425" s="67"/>
      <c r="V5425" s="41"/>
      <c r="W5425" s="4" t="str">
        <f>IFERROR(VLOOKUP(Table49[[#This Row],[ITEM CODE]],Table2[[Item Code]:[Category ]],6,0),"")</f>
        <v/>
      </c>
      <c r="X5425" s="1" t="str">
        <f>IFERROR(VLOOKUP(Table49[[#This Row],[ITEM CODE]],Table2[[Item Code]:[Sub Category]],7,0),"")</f>
        <v/>
      </c>
      <c r="Y5425" s="68" t="str">
        <f>Table49[[#This Row],[PO Number]]&amp;COUNTIFS($E$5:E5425,E5425)</f>
        <v>0</v>
      </c>
    </row>
    <row r="5426" spans="1:25" ht="14.25" customHeight="1" x14ac:dyDescent="0.3">
      <c r="A5426" s="1" t="str">
        <f>IF(Table49[[#This Row],[ITEM NAME]]="","",ROW()-4)</f>
        <v/>
      </c>
      <c r="B5426" s="68"/>
      <c r="C5426" s="4" t="str">
        <f>IFERROR(VLOOKUP(B5426,Table14[],3,0),"")</f>
        <v/>
      </c>
      <c r="D5426" s="4" t="str">
        <f>IFERROR(VLOOKUP(B5426,Table14[],2,0),"")</f>
        <v/>
      </c>
      <c r="E5426" s="4"/>
      <c r="H5426" s="41" t="str">
        <f>IFERROR(VLOOKUP(Table49[[#This Row],[ITEM CODE]],Table2[[Item Code]:[Master Name]],2,0),"")</f>
        <v/>
      </c>
      <c r="I5426" s="41"/>
      <c r="J5426" s="65" t="str">
        <f>IFERROR(VLOOKUP(Table49[[#This Row],[ITEM CODE]],Table2[[Item Code]:[Master Name]],3,0),"")</f>
        <v/>
      </c>
      <c r="K5426" s="1" t="str">
        <f>IFERROR(VLOOKUP(Table49[[#This Row],[ITEM CODE]],Table2[[Item Code]:[Master Name]],9,0),"")</f>
        <v/>
      </c>
      <c r="L5426" s="1" t="str">
        <f>IFERROR(VLOOKUP(Table49[[#This Row],[ITEM CODE]],Table2[[Item Code]:[Master Name]],8,0),"")</f>
        <v/>
      </c>
      <c r="M5426" s="41"/>
      <c r="N5426" s="66">
        <f>IFERROR(VLOOKUP(Table49[[#This Row],[ITEM CODE]],Table2[[#All],[Item Code]:[Unit Cost]],10,0),0)</f>
        <v>0</v>
      </c>
      <c r="O5426" s="134">
        <f>IFERROR(VLOOKUP(Table49[[#This Row],[ITEM CODE]],Table2[[#All],[Item Code]:[Unit Cost]],10,0),0)</f>
        <v>0</v>
      </c>
      <c r="P5426" s="56"/>
      <c r="Q5426" s="58"/>
      <c r="R5426" s="58">
        <f>Table49[[#This Row],[QUANTITY]]*Table49[[#This Row],[INV Prices]]</f>
        <v>0</v>
      </c>
      <c r="S5426" s="67"/>
      <c r="V5426" s="41"/>
      <c r="W5426" s="4" t="str">
        <f>IFERROR(VLOOKUP(Table49[[#This Row],[ITEM CODE]],Table2[[Item Code]:[Category ]],6,0),"")</f>
        <v/>
      </c>
      <c r="X5426" s="1" t="str">
        <f>IFERROR(VLOOKUP(Table49[[#This Row],[ITEM CODE]],Table2[[Item Code]:[Sub Category]],7,0),"")</f>
        <v/>
      </c>
      <c r="Y5426" s="68" t="str">
        <f>Table49[[#This Row],[PO Number]]&amp;COUNTIFS($E$5:E5426,E5426)</f>
        <v>0</v>
      </c>
    </row>
    <row r="5427" spans="1:25" ht="14.25" customHeight="1" x14ac:dyDescent="0.3">
      <c r="A5427" s="1" t="str">
        <f>IF(Table49[[#This Row],[ITEM NAME]]="","",ROW()-4)</f>
        <v/>
      </c>
      <c r="B5427" s="68"/>
      <c r="C5427" s="4" t="str">
        <f>IFERROR(VLOOKUP(B5427,Table14[],3,0),"")</f>
        <v/>
      </c>
      <c r="D5427" s="4" t="str">
        <f>IFERROR(VLOOKUP(B5427,Table14[],2,0),"")</f>
        <v/>
      </c>
      <c r="E5427" s="4"/>
      <c r="H5427" s="41" t="str">
        <f>IFERROR(VLOOKUP(Table49[[#This Row],[ITEM CODE]],Table2[[Item Code]:[Master Name]],2,0),"")</f>
        <v/>
      </c>
      <c r="I5427" s="41"/>
      <c r="J5427" s="65" t="str">
        <f>IFERROR(VLOOKUP(Table49[[#This Row],[ITEM CODE]],Table2[[Item Code]:[Master Name]],3,0),"")</f>
        <v/>
      </c>
      <c r="K5427" s="1" t="str">
        <f>IFERROR(VLOOKUP(Table49[[#This Row],[ITEM CODE]],Table2[[Item Code]:[Master Name]],9,0),"")</f>
        <v/>
      </c>
      <c r="L5427" s="1" t="str">
        <f>IFERROR(VLOOKUP(Table49[[#This Row],[ITEM CODE]],Table2[[Item Code]:[Master Name]],8,0),"")</f>
        <v/>
      </c>
      <c r="M5427" s="41"/>
      <c r="N5427" s="66">
        <f>IFERROR(VLOOKUP(Table49[[#This Row],[ITEM CODE]],Table2[[#All],[Item Code]:[Unit Cost]],10,0),0)</f>
        <v>0</v>
      </c>
      <c r="O5427" s="134">
        <f>IFERROR(VLOOKUP(Table49[[#This Row],[ITEM CODE]],Table2[[#All],[Item Code]:[Unit Cost]],10,0),0)</f>
        <v>0</v>
      </c>
      <c r="P5427" s="56"/>
      <c r="Q5427" s="58"/>
      <c r="R5427" s="58">
        <f>Table49[[#This Row],[QUANTITY]]*Table49[[#This Row],[INV Prices]]</f>
        <v>0</v>
      </c>
      <c r="S5427" s="67"/>
      <c r="V5427" s="41"/>
      <c r="W5427" s="4" t="str">
        <f>IFERROR(VLOOKUP(Table49[[#This Row],[ITEM CODE]],Table2[[Item Code]:[Category ]],6,0),"")</f>
        <v/>
      </c>
      <c r="X5427" s="1" t="str">
        <f>IFERROR(VLOOKUP(Table49[[#This Row],[ITEM CODE]],Table2[[Item Code]:[Sub Category]],7,0),"")</f>
        <v/>
      </c>
      <c r="Y5427" s="68" t="str">
        <f>Table49[[#This Row],[PO Number]]&amp;COUNTIFS($E$5:E5427,E5427)</f>
        <v>0</v>
      </c>
    </row>
    <row r="5428" spans="1:25" ht="14.25" customHeight="1" x14ac:dyDescent="0.3">
      <c r="A5428" s="1" t="str">
        <f>IF(Table49[[#This Row],[ITEM NAME]]="","",ROW()-4)</f>
        <v/>
      </c>
      <c r="B5428" s="68"/>
      <c r="C5428" s="4" t="str">
        <f>IFERROR(VLOOKUP(B5428,Table14[],3,0),"")</f>
        <v/>
      </c>
      <c r="D5428" s="4" t="str">
        <f>IFERROR(VLOOKUP(B5428,Table14[],2,0),"")</f>
        <v/>
      </c>
      <c r="E5428" s="4"/>
      <c r="H5428" s="41" t="str">
        <f>IFERROR(VLOOKUP(Table49[[#This Row],[ITEM CODE]],Table2[[Item Code]:[Master Name]],2,0),"")</f>
        <v/>
      </c>
      <c r="I5428" s="41"/>
      <c r="J5428" s="65" t="str">
        <f>IFERROR(VLOOKUP(Table49[[#This Row],[ITEM CODE]],Table2[[Item Code]:[Master Name]],3,0),"")</f>
        <v/>
      </c>
      <c r="K5428" s="1" t="str">
        <f>IFERROR(VLOOKUP(Table49[[#This Row],[ITEM CODE]],Table2[[Item Code]:[Master Name]],9,0),"")</f>
        <v/>
      </c>
      <c r="L5428" s="1" t="str">
        <f>IFERROR(VLOOKUP(Table49[[#This Row],[ITEM CODE]],Table2[[Item Code]:[Master Name]],8,0),"")</f>
        <v/>
      </c>
      <c r="M5428" s="41"/>
      <c r="N5428" s="66">
        <f>IFERROR(VLOOKUP(Table49[[#This Row],[ITEM CODE]],Table2[[#All],[Item Code]:[Unit Cost]],10,0),0)</f>
        <v>0</v>
      </c>
      <c r="O5428" s="134">
        <f>IFERROR(VLOOKUP(Table49[[#This Row],[ITEM CODE]],Table2[[#All],[Item Code]:[Unit Cost]],10,0),0)</f>
        <v>0</v>
      </c>
      <c r="P5428" s="56"/>
      <c r="Q5428" s="58"/>
      <c r="R5428" s="58">
        <f>Table49[[#This Row],[QUANTITY]]*Table49[[#This Row],[INV Prices]]</f>
        <v>0</v>
      </c>
      <c r="S5428" s="67"/>
      <c r="V5428" s="41"/>
      <c r="W5428" s="4" t="str">
        <f>IFERROR(VLOOKUP(Table49[[#This Row],[ITEM CODE]],Table2[[Item Code]:[Category ]],6,0),"")</f>
        <v/>
      </c>
      <c r="X5428" s="1" t="str">
        <f>IFERROR(VLOOKUP(Table49[[#This Row],[ITEM CODE]],Table2[[Item Code]:[Sub Category]],7,0),"")</f>
        <v/>
      </c>
      <c r="Y5428" s="68" t="str">
        <f>Table49[[#This Row],[PO Number]]&amp;COUNTIFS($E$5:E5428,E5428)</f>
        <v>0</v>
      </c>
    </row>
    <row r="5429" spans="1:25" ht="14.25" customHeight="1" x14ac:dyDescent="0.3">
      <c r="A5429" s="1" t="str">
        <f>IF(Table49[[#This Row],[ITEM NAME]]="","",ROW()-4)</f>
        <v/>
      </c>
      <c r="B5429" s="68"/>
      <c r="C5429" s="4" t="str">
        <f>IFERROR(VLOOKUP(B5429,Table14[],3,0),"")</f>
        <v/>
      </c>
      <c r="D5429" s="4" t="str">
        <f>IFERROR(VLOOKUP(B5429,Table14[],2,0),"")</f>
        <v/>
      </c>
      <c r="E5429" s="4"/>
      <c r="H5429" s="41" t="str">
        <f>IFERROR(VLOOKUP(Table49[[#This Row],[ITEM CODE]],Table2[[Item Code]:[Master Name]],2,0),"")</f>
        <v/>
      </c>
      <c r="I5429" s="41"/>
      <c r="J5429" s="65" t="str">
        <f>IFERROR(VLOOKUP(Table49[[#This Row],[ITEM CODE]],Table2[[Item Code]:[Master Name]],3,0),"")</f>
        <v/>
      </c>
      <c r="K5429" s="1" t="str">
        <f>IFERROR(VLOOKUP(Table49[[#This Row],[ITEM CODE]],Table2[[Item Code]:[Master Name]],9,0),"")</f>
        <v/>
      </c>
      <c r="L5429" s="1" t="str">
        <f>IFERROR(VLOOKUP(Table49[[#This Row],[ITEM CODE]],Table2[[Item Code]:[Master Name]],8,0),"")</f>
        <v/>
      </c>
      <c r="M5429" s="41"/>
      <c r="N5429" s="66">
        <f>IFERROR(VLOOKUP(Table49[[#This Row],[ITEM CODE]],Table2[[#All],[Item Code]:[Unit Cost]],10,0),0)</f>
        <v>0</v>
      </c>
      <c r="O5429" s="134">
        <f>IFERROR(VLOOKUP(Table49[[#This Row],[ITEM CODE]],Table2[[#All],[Item Code]:[Unit Cost]],10,0),0)</f>
        <v>0</v>
      </c>
      <c r="P5429" s="56"/>
      <c r="Q5429" s="58"/>
      <c r="R5429" s="58">
        <f>Table49[[#This Row],[QUANTITY]]*Table49[[#This Row],[INV Prices]]</f>
        <v>0</v>
      </c>
      <c r="S5429" s="67"/>
      <c r="V5429" s="41"/>
      <c r="W5429" s="4" t="str">
        <f>IFERROR(VLOOKUP(Table49[[#This Row],[ITEM CODE]],Table2[[Item Code]:[Category ]],6,0),"")</f>
        <v/>
      </c>
      <c r="X5429" s="1" t="str">
        <f>IFERROR(VLOOKUP(Table49[[#This Row],[ITEM CODE]],Table2[[Item Code]:[Sub Category]],7,0),"")</f>
        <v/>
      </c>
      <c r="Y5429" s="68" t="str">
        <f>Table49[[#This Row],[PO Number]]&amp;COUNTIFS($E$5:E5429,E5429)</f>
        <v>0</v>
      </c>
    </row>
    <row r="5430" spans="1:25" ht="14.25" customHeight="1" x14ac:dyDescent="0.3">
      <c r="A5430" s="1" t="str">
        <f>IF(Table49[[#This Row],[ITEM NAME]]="","",ROW()-4)</f>
        <v/>
      </c>
      <c r="B5430" s="68"/>
      <c r="C5430" s="4" t="str">
        <f>IFERROR(VLOOKUP(B5430,Table14[],3,0),"")</f>
        <v/>
      </c>
      <c r="D5430" s="4" t="str">
        <f>IFERROR(VLOOKUP(B5430,Table14[],2,0),"")</f>
        <v/>
      </c>
      <c r="E5430" s="4"/>
      <c r="H5430" s="41" t="str">
        <f>IFERROR(VLOOKUP(Table49[[#This Row],[ITEM CODE]],Table2[[Item Code]:[Master Name]],2,0),"")</f>
        <v/>
      </c>
      <c r="I5430" s="41"/>
      <c r="J5430" s="65" t="str">
        <f>IFERROR(VLOOKUP(Table49[[#This Row],[ITEM CODE]],Table2[[Item Code]:[Master Name]],3,0),"")</f>
        <v/>
      </c>
      <c r="K5430" s="1" t="str">
        <f>IFERROR(VLOOKUP(Table49[[#This Row],[ITEM CODE]],Table2[[Item Code]:[Master Name]],9,0),"")</f>
        <v/>
      </c>
      <c r="L5430" s="1" t="str">
        <f>IFERROR(VLOOKUP(Table49[[#This Row],[ITEM CODE]],Table2[[Item Code]:[Master Name]],8,0),"")</f>
        <v/>
      </c>
      <c r="M5430" s="41"/>
      <c r="N5430" s="66">
        <f>IFERROR(VLOOKUP(Table49[[#This Row],[ITEM CODE]],Table2[[#All],[Item Code]:[Unit Cost]],10,0),0)</f>
        <v>0</v>
      </c>
      <c r="O5430" s="134">
        <f>IFERROR(VLOOKUP(Table49[[#This Row],[ITEM CODE]],Table2[[#All],[Item Code]:[Unit Cost]],10,0),0)</f>
        <v>0</v>
      </c>
      <c r="P5430" s="56"/>
      <c r="Q5430" s="58"/>
      <c r="R5430" s="58">
        <f>Table49[[#This Row],[QUANTITY]]*Table49[[#This Row],[INV Prices]]</f>
        <v>0</v>
      </c>
      <c r="S5430" s="67"/>
      <c r="V5430" s="41"/>
      <c r="W5430" s="4" t="str">
        <f>IFERROR(VLOOKUP(Table49[[#This Row],[ITEM CODE]],Table2[[Item Code]:[Category ]],6,0),"")</f>
        <v/>
      </c>
      <c r="X5430" s="1" t="str">
        <f>IFERROR(VLOOKUP(Table49[[#This Row],[ITEM CODE]],Table2[[Item Code]:[Sub Category]],7,0),"")</f>
        <v/>
      </c>
      <c r="Y5430" s="68" t="str">
        <f>Table49[[#This Row],[PO Number]]&amp;COUNTIFS($E$5:E5430,E5430)</f>
        <v>0</v>
      </c>
    </row>
    <row r="5431" spans="1:25" ht="14.25" customHeight="1" x14ac:dyDescent="0.3">
      <c r="A5431" s="1" t="str">
        <f>IF(Table49[[#This Row],[ITEM NAME]]="","",ROW()-4)</f>
        <v/>
      </c>
      <c r="B5431" s="68"/>
      <c r="C5431" s="4" t="str">
        <f>IFERROR(VLOOKUP(B5431,Table14[],3,0),"")</f>
        <v/>
      </c>
      <c r="D5431" s="4" t="str">
        <f>IFERROR(VLOOKUP(B5431,Table14[],2,0),"")</f>
        <v/>
      </c>
      <c r="E5431" s="4"/>
      <c r="H5431" s="41" t="str">
        <f>IFERROR(VLOOKUP(Table49[[#This Row],[ITEM CODE]],Table2[[Item Code]:[Master Name]],2,0),"")</f>
        <v/>
      </c>
      <c r="I5431" s="41"/>
      <c r="J5431" s="65" t="str">
        <f>IFERROR(VLOOKUP(Table49[[#This Row],[ITEM CODE]],Table2[[Item Code]:[Master Name]],3,0),"")</f>
        <v/>
      </c>
      <c r="K5431" s="1" t="str">
        <f>IFERROR(VLOOKUP(Table49[[#This Row],[ITEM CODE]],Table2[[Item Code]:[Master Name]],9,0),"")</f>
        <v/>
      </c>
      <c r="L5431" s="1" t="str">
        <f>IFERROR(VLOOKUP(Table49[[#This Row],[ITEM CODE]],Table2[[Item Code]:[Master Name]],8,0),"")</f>
        <v/>
      </c>
      <c r="M5431" s="41"/>
      <c r="N5431" s="66">
        <f>IFERROR(VLOOKUP(Table49[[#This Row],[ITEM CODE]],Table2[[#All],[Item Code]:[Unit Cost]],10,0),0)</f>
        <v>0</v>
      </c>
      <c r="O5431" s="134">
        <f>IFERROR(VLOOKUP(Table49[[#This Row],[ITEM CODE]],Table2[[#All],[Item Code]:[Unit Cost]],10,0),0)</f>
        <v>0</v>
      </c>
      <c r="P5431" s="56"/>
      <c r="Q5431" s="58"/>
      <c r="R5431" s="58">
        <f>Table49[[#This Row],[QUANTITY]]*Table49[[#This Row],[INV Prices]]</f>
        <v>0</v>
      </c>
      <c r="S5431" s="67"/>
      <c r="V5431" s="41"/>
      <c r="W5431" s="4" t="str">
        <f>IFERROR(VLOOKUP(Table49[[#This Row],[ITEM CODE]],Table2[[Item Code]:[Category ]],6,0),"")</f>
        <v/>
      </c>
      <c r="X5431" s="1" t="str">
        <f>IFERROR(VLOOKUP(Table49[[#This Row],[ITEM CODE]],Table2[[Item Code]:[Sub Category]],7,0),"")</f>
        <v/>
      </c>
      <c r="Y5431" s="68" t="str">
        <f>Table49[[#This Row],[PO Number]]&amp;COUNTIFS($E$5:E5431,E5431)</f>
        <v>0</v>
      </c>
    </row>
    <row r="5432" spans="1:25" ht="14.25" customHeight="1" x14ac:dyDescent="0.3">
      <c r="A5432" s="1" t="str">
        <f>IF(Table49[[#This Row],[ITEM NAME]]="","",ROW()-4)</f>
        <v/>
      </c>
      <c r="B5432" s="68"/>
      <c r="C5432" s="4" t="str">
        <f>IFERROR(VLOOKUP(B5432,Table14[],3,0),"")</f>
        <v/>
      </c>
      <c r="D5432" s="4" t="str">
        <f>IFERROR(VLOOKUP(B5432,Table14[],2,0),"")</f>
        <v/>
      </c>
      <c r="E5432" s="4"/>
      <c r="H5432" s="41" t="str">
        <f>IFERROR(VLOOKUP(Table49[[#This Row],[ITEM CODE]],Table2[[Item Code]:[Master Name]],2,0),"")</f>
        <v/>
      </c>
      <c r="I5432" s="41"/>
      <c r="J5432" s="65" t="str">
        <f>IFERROR(VLOOKUP(Table49[[#This Row],[ITEM CODE]],Table2[[Item Code]:[Master Name]],3,0),"")</f>
        <v/>
      </c>
      <c r="K5432" s="1" t="str">
        <f>IFERROR(VLOOKUP(Table49[[#This Row],[ITEM CODE]],Table2[[Item Code]:[Master Name]],9,0),"")</f>
        <v/>
      </c>
      <c r="L5432" s="1" t="str">
        <f>IFERROR(VLOOKUP(Table49[[#This Row],[ITEM CODE]],Table2[[Item Code]:[Master Name]],8,0),"")</f>
        <v/>
      </c>
      <c r="M5432" s="41"/>
      <c r="N5432" s="66">
        <f>IFERROR(VLOOKUP(Table49[[#This Row],[ITEM CODE]],Table2[[#All],[Item Code]:[Unit Cost]],10,0),0)</f>
        <v>0</v>
      </c>
      <c r="O5432" s="134">
        <f>IFERROR(VLOOKUP(Table49[[#This Row],[ITEM CODE]],Table2[[#All],[Item Code]:[Unit Cost]],10,0),0)</f>
        <v>0</v>
      </c>
      <c r="P5432" s="56"/>
      <c r="Q5432" s="58"/>
      <c r="R5432" s="58">
        <f>Table49[[#This Row],[QUANTITY]]*Table49[[#This Row],[INV Prices]]</f>
        <v>0</v>
      </c>
      <c r="S5432" s="67"/>
      <c r="V5432" s="41"/>
      <c r="W5432" s="4" t="str">
        <f>IFERROR(VLOOKUP(Table49[[#This Row],[ITEM CODE]],Table2[[Item Code]:[Category ]],6,0),"")</f>
        <v/>
      </c>
      <c r="X5432" s="1" t="str">
        <f>IFERROR(VLOOKUP(Table49[[#This Row],[ITEM CODE]],Table2[[Item Code]:[Sub Category]],7,0),"")</f>
        <v/>
      </c>
      <c r="Y5432" s="68" t="str">
        <f>Table49[[#This Row],[PO Number]]&amp;COUNTIFS($E$5:E5432,E5432)</f>
        <v>0</v>
      </c>
    </row>
    <row r="5433" spans="1:25" ht="14.25" customHeight="1" x14ac:dyDescent="0.3">
      <c r="A5433" s="1" t="str">
        <f>IF(Table49[[#This Row],[ITEM NAME]]="","",ROW()-4)</f>
        <v/>
      </c>
      <c r="B5433" s="68"/>
      <c r="C5433" s="4" t="str">
        <f>IFERROR(VLOOKUP(B5433,Table14[],3,0),"")</f>
        <v/>
      </c>
      <c r="D5433" s="4" t="str">
        <f>IFERROR(VLOOKUP(B5433,Table14[],2,0),"")</f>
        <v/>
      </c>
      <c r="E5433" s="4"/>
      <c r="H5433" s="41" t="str">
        <f>IFERROR(VLOOKUP(Table49[[#This Row],[ITEM CODE]],Table2[[Item Code]:[Master Name]],2,0),"")</f>
        <v/>
      </c>
      <c r="I5433" s="41"/>
      <c r="J5433" s="65" t="str">
        <f>IFERROR(VLOOKUP(Table49[[#This Row],[ITEM CODE]],Table2[[Item Code]:[Master Name]],3,0),"")</f>
        <v/>
      </c>
      <c r="K5433" s="1" t="str">
        <f>IFERROR(VLOOKUP(Table49[[#This Row],[ITEM CODE]],Table2[[Item Code]:[Master Name]],9,0),"")</f>
        <v/>
      </c>
      <c r="L5433" s="1" t="str">
        <f>IFERROR(VLOOKUP(Table49[[#This Row],[ITEM CODE]],Table2[[Item Code]:[Master Name]],8,0),"")</f>
        <v/>
      </c>
      <c r="M5433" s="41"/>
      <c r="N5433" s="66">
        <f>IFERROR(VLOOKUP(Table49[[#This Row],[ITEM CODE]],Table2[[#All],[Item Code]:[Unit Cost]],10,0),0)</f>
        <v>0</v>
      </c>
      <c r="O5433" s="134">
        <f>IFERROR(VLOOKUP(Table49[[#This Row],[ITEM CODE]],Table2[[#All],[Item Code]:[Unit Cost]],10,0),0)</f>
        <v>0</v>
      </c>
      <c r="P5433" s="56"/>
      <c r="Q5433" s="58"/>
      <c r="R5433" s="58">
        <f>Table49[[#This Row],[QUANTITY]]*Table49[[#This Row],[INV Prices]]</f>
        <v>0</v>
      </c>
      <c r="S5433" s="67"/>
      <c r="V5433" s="41"/>
      <c r="W5433" s="4" t="str">
        <f>IFERROR(VLOOKUP(Table49[[#This Row],[ITEM CODE]],Table2[[Item Code]:[Category ]],6,0),"")</f>
        <v/>
      </c>
      <c r="X5433" s="1" t="str">
        <f>IFERROR(VLOOKUP(Table49[[#This Row],[ITEM CODE]],Table2[[Item Code]:[Sub Category]],7,0),"")</f>
        <v/>
      </c>
      <c r="Y5433" s="68" t="str">
        <f>Table49[[#This Row],[PO Number]]&amp;COUNTIFS($E$5:E5433,E5433)</f>
        <v>0</v>
      </c>
    </row>
    <row r="5434" spans="1:25" ht="14.25" customHeight="1" x14ac:dyDescent="0.3">
      <c r="A5434" s="1" t="str">
        <f>IF(Table49[[#This Row],[ITEM NAME]]="","",ROW()-4)</f>
        <v/>
      </c>
      <c r="B5434" s="68"/>
      <c r="C5434" s="4" t="str">
        <f>IFERROR(VLOOKUP(B5434,Table14[],3,0),"")</f>
        <v/>
      </c>
      <c r="D5434" s="4" t="str">
        <f>IFERROR(VLOOKUP(B5434,Table14[],2,0),"")</f>
        <v/>
      </c>
      <c r="E5434" s="4"/>
      <c r="H5434" s="41" t="str">
        <f>IFERROR(VLOOKUP(Table49[[#This Row],[ITEM CODE]],Table2[[Item Code]:[Master Name]],2,0),"")</f>
        <v/>
      </c>
      <c r="I5434" s="41"/>
      <c r="J5434" s="65" t="str">
        <f>IFERROR(VLOOKUP(Table49[[#This Row],[ITEM CODE]],Table2[[Item Code]:[Master Name]],3,0),"")</f>
        <v/>
      </c>
      <c r="K5434" s="1" t="str">
        <f>IFERROR(VLOOKUP(Table49[[#This Row],[ITEM CODE]],Table2[[Item Code]:[Master Name]],9,0),"")</f>
        <v/>
      </c>
      <c r="L5434" s="1" t="str">
        <f>IFERROR(VLOOKUP(Table49[[#This Row],[ITEM CODE]],Table2[[Item Code]:[Master Name]],8,0),"")</f>
        <v/>
      </c>
      <c r="M5434" s="41"/>
      <c r="N5434" s="66">
        <f>IFERROR(VLOOKUP(Table49[[#This Row],[ITEM CODE]],Table2[[#All],[Item Code]:[Unit Cost]],10,0),0)</f>
        <v>0</v>
      </c>
      <c r="O5434" s="134">
        <f>IFERROR(VLOOKUP(Table49[[#This Row],[ITEM CODE]],Table2[[#All],[Item Code]:[Unit Cost]],10,0),0)</f>
        <v>0</v>
      </c>
      <c r="P5434" s="56"/>
      <c r="Q5434" s="58"/>
      <c r="R5434" s="58">
        <f>Table49[[#This Row],[QUANTITY]]*Table49[[#This Row],[INV Prices]]</f>
        <v>0</v>
      </c>
      <c r="S5434" s="67"/>
      <c r="V5434" s="41"/>
      <c r="W5434" s="4" t="str">
        <f>IFERROR(VLOOKUP(Table49[[#This Row],[ITEM CODE]],Table2[[Item Code]:[Category ]],6,0),"")</f>
        <v/>
      </c>
      <c r="X5434" s="1" t="str">
        <f>IFERROR(VLOOKUP(Table49[[#This Row],[ITEM CODE]],Table2[[Item Code]:[Sub Category]],7,0),"")</f>
        <v/>
      </c>
      <c r="Y5434" s="68" t="str">
        <f>Table49[[#This Row],[PO Number]]&amp;COUNTIFS($E$5:E5434,E5434)</f>
        <v>0</v>
      </c>
    </row>
    <row r="5435" spans="1:25" ht="14.25" customHeight="1" x14ac:dyDescent="0.3">
      <c r="A5435" s="1" t="str">
        <f>IF(Table49[[#This Row],[ITEM NAME]]="","",ROW()-4)</f>
        <v/>
      </c>
      <c r="B5435" s="68"/>
      <c r="C5435" s="4" t="str">
        <f>IFERROR(VLOOKUP(B5435,Table14[],3,0),"")</f>
        <v/>
      </c>
      <c r="D5435" s="4" t="str">
        <f>IFERROR(VLOOKUP(B5435,Table14[],2,0),"")</f>
        <v/>
      </c>
      <c r="E5435" s="4"/>
      <c r="H5435" s="41" t="str">
        <f>IFERROR(VLOOKUP(Table49[[#This Row],[ITEM CODE]],Table2[[Item Code]:[Master Name]],2,0),"")</f>
        <v/>
      </c>
      <c r="I5435" s="41"/>
      <c r="J5435" s="65" t="str">
        <f>IFERROR(VLOOKUP(Table49[[#This Row],[ITEM CODE]],Table2[[Item Code]:[Master Name]],3,0),"")</f>
        <v/>
      </c>
      <c r="K5435" s="1" t="str">
        <f>IFERROR(VLOOKUP(Table49[[#This Row],[ITEM CODE]],Table2[[Item Code]:[Master Name]],9,0),"")</f>
        <v/>
      </c>
      <c r="L5435" s="1" t="str">
        <f>IFERROR(VLOOKUP(Table49[[#This Row],[ITEM CODE]],Table2[[Item Code]:[Master Name]],8,0),"")</f>
        <v/>
      </c>
      <c r="M5435" s="41"/>
      <c r="N5435" s="66">
        <f>IFERROR(VLOOKUP(Table49[[#This Row],[ITEM CODE]],Table2[[#All],[Item Code]:[Unit Cost]],10,0),0)</f>
        <v>0</v>
      </c>
      <c r="O5435" s="134">
        <f>IFERROR(VLOOKUP(Table49[[#This Row],[ITEM CODE]],Table2[[#All],[Item Code]:[Unit Cost]],10,0),0)</f>
        <v>0</v>
      </c>
      <c r="P5435" s="56"/>
      <c r="Q5435" s="58"/>
      <c r="R5435" s="58">
        <f>Table49[[#This Row],[QUANTITY]]*Table49[[#This Row],[INV Prices]]</f>
        <v>0</v>
      </c>
      <c r="S5435" s="67"/>
      <c r="V5435" s="41"/>
      <c r="W5435" s="4" t="str">
        <f>IFERROR(VLOOKUP(Table49[[#This Row],[ITEM CODE]],Table2[[Item Code]:[Category ]],6,0),"")</f>
        <v/>
      </c>
      <c r="X5435" s="1" t="str">
        <f>IFERROR(VLOOKUP(Table49[[#This Row],[ITEM CODE]],Table2[[Item Code]:[Sub Category]],7,0),"")</f>
        <v/>
      </c>
      <c r="Y5435" s="68" t="str">
        <f>Table49[[#This Row],[PO Number]]&amp;COUNTIFS($E$5:E5435,E5435)</f>
        <v>0</v>
      </c>
    </row>
    <row r="5436" spans="1:25" ht="14.25" customHeight="1" x14ac:dyDescent="0.3">
      <c r="A5436" s="1" t="str">
        <f>IF(Table49[[#This Row],[ITEM NAME]]="","",ROW()-4)</f>
        <v/>
      </c>
      <c r="B5436" s="68"/>
      <c r="C5436" s="4" t="str">
        <f>IFERROR(VLOOKUP(B5436,Table14[],3,0),"")</f>
        <v/>
      </c>
      <c r="D5436" s="4" t="str">
        <f>IFERROR(VLOOKUP(B5436,Table14[],2,0),"")</f>
        <v/>
      </c>
      <c r="E5436" s="4"/>
      <c r="H5436" s="41" t="str">
        <f>IFERROR(VLOOKUP(Table49[[#This Row],[ITEM CODE]],Table2[[Item Code]:[Master Name]],2,0),"")</f>
        <v/>
      </c>
      <c r="I5436" s="41"/>
      <c r="J5436" s="65" t="str">
        <f>IFERROR(VLOOKUP(Table49[[#This Row],[ITEM CODE]],Table2[[Item Code]:[Master Name]],3,0),"")</f>
        <v/>
      </c>
      <c r="K5436" s="1" t="str">
        <f>IFERROR(VLOOKUP(Table49[[#This Row],[ITEM CODE]],Table2[[Item Code]:[Master Name]],9,0),"")</f>
        <v/>
      </c>
      <c r="L5436" s="1" t="str">
        <f>IFERROR(VLOOKUP(Table49[[#This Row],[ITEM CODE]],Table2[[Item Code]:[Master Name]],8,0),"")</f>
        <v/>
      </c>
      <c r="M5436" s="41"/>
      <c r="N5436" s="66">
        <f>IFERROR(VLOOKUP(Table49[[#This Row],[ITEM CODE]],Table2[[#All],[Item Code]:[Unit Cost]],10,0),0)</f>
        <v>0</v>
      </c>
      <c r="O5436" s="134">
        <f>IFERROR(VLOOKUP(Table49[[#This Row],[ITEM CODE]],Table2[[#All],[Item Code]:[Unit Cost]],10,0),0)</f>
        <v>0</v>
      </c>
      <c r="P5436" s="56"/>
      <c r="Q5436" s="58"/>
      <c r="R5436" s="58">
        <f>Table49[[#This Row],[QUANTITY]]*Table49[[#This Row],[INV Prices]]</f>
        <v>0</v>
      </c>
      <c r="S5436" s="67"/>
      <c r="V5436" s="41"/>
      <c r="W5436" s="4" t="str">
        <f>IFERROR(VLOOKUP(Table49[[#This Row],[ITEM CODE]],Table2[[Item Code]:[Category ]],6,0),"")</f>
        <v/>
      </c>
      <c r="X5436" s="1" t="str">
        <f>IFERROR(VLOOKUP(Table49[[#This Row],[ITEM CODE]],Table2[[Item Code]:[Sub Category]],7,0),"")</f>
        <v/>
      </c>
      <c r="Y5436" s="68" t="str">
        <f>Table49[[#This Row],[PO Number]]&amp;COUNTIFS($E$5:E5436,E5436)</f>
        <v>0</v>
      </c>
    </row>
    <row r="5437" spans="1:25" ht="14.25" customHeight="1" x14ac:dyDescent="0.3">
      <c r="A5437" s="1" t="str">
        <f>IF(Table49[[#This Row],[ITEM NAME]]="","",ROW()-4)</f>
        <v/>
      </c>
      <c r="B5437" s="68"/>
      <c r="C5437" s="4" t="str">
        <f>IFERROR(VLOOKUP(B5437,Table14[],3,0),"")</f>
        <v/>
      </c>
      <c r="D5437" s="4" t="str">
        <f>IFERROR(VLOOKUP(B5437,Table14[],2,0),"")</f>
        <v/>
      </c>
      <c r="E5437" s="4"/>
      <c r="H5437" s="41" t="str">
        <f>IFERROR(VLOOKUP(Table49[[#This Row],[ITEM CODE]],Table2[[Item Code]:[Master Name]],2,0),"")</f>
        <v/>
      </c>
      <c r="I5437" s="41"/>
      <c r="J5437" s="65" t="str">
        <f>IFERROR(VLOOKUP(Table49[[#This Row],[ITEM CODE]],Table2[[Item Code]:[Master Name]],3,0),"")</f>
        <v/>
      </c>
      <c r="K5437" s="1" t="str">
        <f>IFERROR(VLOOKUP(Table49[[#This Row],[ITEM CODE]],Table2[[Item Code]:[Master Name]],9,0),"")</f>
        <v/>
      </c>
      <c r="L5437" s="1" t="str">
        <f>IFERROR(VLOOKUP(Table49[[#This Row],[ITEM CODE]],Table2[[Item Code]:[Master Name]],8,0),"")</f>
        <v/>
      </c>
      <c r="M5437" s="41"/>
      <c r="N5437" s="66">
        <f>IFERROR(VLOOKUP(Table49[[#This Row],[ITEM CODE]],Table2[[#All],[Item Code]:[Unit Cost]],10,0),0)</f>
        <v>0</v>
      </c>
      <c r="O5437" s="134">
        <f>IFERROR(VLOOKUP(Table49[[#This Row],[ITEM CODE]],Table2[[#All],[Item Code]:[Unit Cost]],10,0),0)</f>
        <v>0</v>
      </c>
      <c r="P5437" s="56"/>
      <c r="Q5437" s="58"/>
      <c r="R5437" s="58">
        <f>Table49[[#This Row],[QUANTITY]]*Table49[[#This Row],[INV Prices]]</f>
        <v>0</v>
      </c>
      <c r="S5437" s="67"/>
      <c r="V5437" s="41"/>
      <c r="W5437" s="4" t="str">
        <f>IFERROR(VLOOKUP(Table49[[#This Row],[ITEM CODE]],Table2[[Item Code]:[Category ]],6,0),"")</f>
        <v/>
      </c>
      <c r="X5437" s="1" t="str">
        <f>IFERROR(VLOOKUP(Table49[[#This Row],[ITEM CODE]],Table2[[Item Code]:[Sub Category]],7,0),"")</f>
        <v/>
      </c>
      <c r="Y5437" s="68" t="str">
        <f>Table49[[#This Row],[PO Number]]&amp;COUNTIFS($E$5:E5437,E5437)</f>
        <v>0</v>
      </c>
    </row>
    <row r="5438" spans="1:25" ht="14.25" customHeight="1" x14ac:dyDescent="0.3">
      <c r="A5438" s="1" t="str">
        <f>IF(Table49[[#This Row],[ITEM NAME]]="","",ROW()-4)</f>
        <v/>
      </c>
      <c r="B5438" s="68"/>
      <c r="C5438" s="4" t="str">
        <f>IFERROR(VLOOKUP(B5438,Table14[],3,0),"")</f>
        <v/>
      </c>
      <c r="D5438" s="4" t="str">
        <f>IFERROR(VLOOKUP(B5438,Table14[],2,0),"")</f>
        <v/>
      </c>
      <c r="E5438" s="4"/>
      <c r="H5438" s="41" t="str">
        <f>IFERROR(VLOOKUP(Table49[[#This Row],[ITEM CODE]],Table2[[Item Code]:[Master Name]],2,0),"")</f>
        <v/>
      </c>
      <c r="I5438" s="41"/>
      <c r="J5438" s="65" t="str">
        <f>IFERROR(VLOOKUP(Table49[[#This Row],[ITEM CODE]],Table2[[Item Code]:[Master Name]],3,0),"")</f>
        <v/>
      </c>
      <c r="K5438" s="1" t="str">
        <f>IFERROR(VLOOKUP(Table49[[#This Row],[ITEM CODE]],Table2[[Item Code]:[Master Name]],9,0),"")</f>
        <v/>
      </c>
      <c r="L5438" s="1" t="str">
        <f>IFERROR(VLOOKUP(Table49[[#This Row],[ITEM CODE]],Table2[[Item Code]:[Master Name]],8,0),"")</f>
        <v/>
      </c>
      <c r="M5438" s="41"/>
      <c r="N5438" s="66">
        <f>IFERROR(VLOOKUP(Table49[[#This Row],[ITEM CODE]],Table2[[#All],[Item Code]:[Unit Cost]],10,0),0)</f>
        <v>0</v>
      </c>
      <c r="O5438" s="134">
        <f>IFERROR(VLOOKUP(Table49[[#This Row],[ITEM CODE]],Table2[[#All],[Item Code]:[Unit Cost]],10,0),0)</f>
        <v>0</v>
      </c>
      <c r="P5438" s="56"/>
      <c r="Q5438" s="58"/>
      <c r="R5438" s="58">
        <f>Table49[[#This Row],[QUANTITY]]*Table49[[#This Row],[INV Prices]]</f>
        <v>0</v>
      </c>
      <c r="S5438" s="67"/>
      <c r="V5438" s="41"/>
      <c r="W5438" s="4" t="str">
        <f>IFERROR(VLOOKUP(Table49[[#This Row],[ITEM CODE]],Table2[[Item Code]:[Category ]],6,0),"")</f>
        <v/>
      </c>
      <c r="X5438" s="1" t="str">
        <f>IFERROR(VLOOKUP(Table49[[#This Row],[ITEM CODE]],Table2[[Item Code]:[Sub Category]],7,0),"")</f>
        <v/>
      </c>
      <c r="Y5438" s="68" t="str">
        <f>Table49[[#This Row],[PO Number]]&amp;COUNTIFS($E$5:E5438,E5438)</f>
        <v>0</v>
      </c>
    </row>
    <row r="5439" spans="1:25" ht="14.25" customHeight="1" x14ac:dyDescent="0.3">
      <c r="A5439" s="1" t="str">
        <f>IF(Table49[[#This Row],[ITEM NAME]]="","",ROW()-4)</f>
        <v/>
      </c>
      <c r="B5439" s="68"/>
      <c r="C5439" s="4" t="str">
        <f>IFERROR(VLOOKUP(B5439,Table14[],3,0),"")</f>
        <v/>
      </c>
      <c r="D5439" s="4" t="str">
        <f>IFERROR(VLOOKUP(B5439,Table14[],2,0),"")</f>
        <v/>
      </c>
      <c r="E5439" s="4"/>
      <c r="H5439" s="41" t="str">
        <f>IFERROR(VLOOKUP(Table49[[#This Row],[ITEM CODE]],Table2[[Item Code]:[Master Name]],2,0),"")</f>
        <v/>
      </c>
      <c r="I5439" s="41"/>
      <c r="J5439" s="65" t="str">
        <f>IFERROR(VLOOKUP(Table49[[#This Row],[ITEM CODE]],Table2[[Item Code]:[Master Name]],3,0),"")</f>
        <v/>
      </c>
      <c r="K5439" s="1" t="str">
        <f>IFERROR(VLOOKUP(Table49[[#This Row],[ITEM CODE]],Table2[[Item Code]:[Master Name]],9,0),"")</f>
        <v/>
      </c>
      <c r="L5439" s="1" t="str">
        <f>IFERROR(VLOOKUP(Table49[[#This Row],[ITEM CODE]],Table2[[Item Code]:[Master Name]],8,0),"")</f>
        <v/>
      </c>
      <c r="M5439" s="41"/>
      <c r="N5439" s="66">
        <f>IFERROR(VLOOKUP(Table49[[#This Row],[ITEM CODE]],Table2[[#All],[Item Code]:[Unit Cost]],10,0),0)</f>
        <v>0</v>
      </c>
      <c r="O5439" s="134">
        <f>IFERROR(VLOOKUP(Table49[[#This Row],[ITEM CODE]],Table2[[#All],[Item Code]:[Unit Cost]],10,0),0)</f>
        <v>0</v>
      </c>
      <c r="P5439" s="56"/>
      <c r="Q5439" s="58"/>
      <c r="R5439" s="58">
        <f>Table49[[#This Row],[QUANTITY]]*Table49[[#This Row],[INV Prices]]</f>
        <v>0</v>
      </c>
      <c r="S5439" s="67"/>
      <c r="V5439" s="41"/>
      <c r="W5439" s="4" t="str">
        <f>IFERROR(VLOOKUP(Table49[[#This Row],[ITEM CODE]],Table2[[Item Code]:[Category ]],6,0),"")</f>
        <v/>
      </c>
      <c r="X5439" s="1" t="str">
        <f>IFERROR(VLOOKUP(Table49[[#This Row],[ITEM CODE]],Table2[[Item Code]:[Sub Category]],7,0),"")</f>
        <v/>
      </c>
      <c r="Y5439" s="68" t="str">
        <f>Table49[[#This Row],[PO Number]]&amp;COUNTIFS($E$5:E5439,E5439)</f>
        <v>0</v>
      </c>
    </row>
    <row r="5440" spans="1:25" ht="14.25" customHeight="1" x14ac:dyDescent="0.3">
      <c r="A5440" s="1" t="str">
        <f>IF(Table49[[#This Row],[ITEM NAME]]="","",ROW()-4)</f>
        <v/>
      </c>
      <c r="B5440" s="68"/>
      <c r="C5440" s="4" t="str">
        <f>IFERROR(VLOOKUP(B5440,Table14[],3,0),"")</f>
        <v/>
      </c>
      <c r="D5440" s="4" t="str">
        <f>IFERROR(VLOOKUP(B5440,Table14[],2,0),"")</f>
        <v/>
      </c>
      <c r="E5440" s="4"/>
      <c r="H5440" s="41" t="str">
        <f>IFERROR(VLOOKUP(Table49[[#This Row],[ITEM CODE]],Table2[[Item Code]:[Master Name]],2,0),"")</f>
        <v/>
      </c>
      <c r="I5440" s="41"/>
      <c r="J5440" s="65" t="str">
        <f>IFERROR(VLOOKUP(Table49[[#This Row],[ITEM CODE]],Table2[[Item Code]:[Master Name]],3,0),"")</f>
        <v/>
      </c>
      <c r="K5440" s="1" t="str">
        <f>IFERROR(VLOOKUP(Table49[[#This Row],[ITEM CODE]],Table2[[Item Code]:[Master Name]],9,0),"")</f>
        <v/>
      </c>
      <c r="L5440" s="1" t="str">
        <f>IFERROR(VLOOKUP(Table49[[#This Row],[ITEM CODE]],Table2[[Item Code]:[Master Name]],8,0),"")</f>
        <v/>
      </c>
      <c r="M5440" s="41"/>
      <c r="N5440" s="66">
        <f>IFERROR(VLOOKUP(Table49[[#This Row],[ITEM CODE]],Table2[[#All],[Item Code]:[Unit Cost]],10,0),0)</f>
        <v>0</v>
      </c>
      <c r="O5440" s="134">
        <f>IFERROR(VLOOKUP(Table49[[#This Row],[ITEM CODE]],Table2[[#All],[Item Code]:[Unit Cost]],10,0),0)</f>
        <v>0</v>
      </c>
      <c r="P5440" s="56"/>
      <c r="Q5440" s="58"/>
      <c r="R5440" s="58">
        <f>Table49[[#This Row],[QUANTITY]]*Table49[[#This Row],[INV Prices]]</f>
        <v>0</v>
      </c>
      <c r="S5440" s="67"/>
      <c r="V5440" s="41"/>
      <c r="W5440" s="4" t="str">
        <f>IFERROR(VLOOKUP(Table49[[#This Row],[ITEM CODE]],Table2[[Item Code]:[Category ]],6,0),"")</f>
        <v/>
      </c>
      <c r="X5440" s="1" t="str">
        <f>IFERROR(VLOOKUP(Table49[[#This Row],[ITEM CODE]],Table2[[Item Code]:[Sub Category]],7,0),"")</f>
        <v/>
      </c>
      <c r="Y5440" s="68" t="str">
        <f>Table49[[#This Row],[PO Number]]&amp;COUNTIFS($E$5:E5440,E5440)</f>
        <v>0</v>
      </c>
    </row>
    <row r="5441" spans="1:25" ht="14.25" customHeight="1" x14ac:dyDescent="0.3">
      <c r="A5441" s="1" t="str">
        <f>IF(Table49[[#This Row],[ITEM NAME]]="","",ROW()-4)</f>
        <v/>
      </c>
      <c r="B5441" s="68"/>
      <c r="C5441" s="4" t="str">
        <f>IFERROR(VLOOKUP(B5441,Table14[],3,0),"")</f>
        <v/>
      </c>
      <c r="D5441" s="4" t="str">
        <f>IFERROR(VLOOKUP(B5441,Table14[],2,0),"")</f>
        <v/>
      </c>
      <c r="E5441" s="4"/>
      <c r="H5441" s="41" t="str">
        <f>IFERROR(VLOOKUP(Table49[[#This Row],[ITEM CODE]],Table2[[Item Code]:[Master Name]],2,0),"")</f>
        <v/>
      </c>
      <c r="I5441" s="41"/>
      <c r="J5441" s="65" t="str">
        <f>IFERROR(VLOOKUP(Table49[[#This Row],[ITEM CODE]],Table2[[Item Code]:[Master Name]],3,0),"")</f>
        <v/>
      </c>
      <c r="K5441" s="1" t="str">
        <f>IFERROR(VLOOKUP(Table49[[#This Row],[ITEM CODE]],Table2[[Item Code]:[Master Name]],9,0),"")</f>
        <v/>
      </c>
      <c r="L5441" s="1" t="str">
        <f>IFERROR(VLOOKUP(Table49[[#This Row],[ITEM CODE]],Table2[[Item Code]:[Master Name]],8,0),"")</f>
        <v/>
      </c>
      <c r="M5441" s="41"/>
      <c r="N5441" s="66">
        <f>IFERROR(VLOOKUP(Table49[[#This Row],[ITEM CODE]],Table2[[#All],[Item Code]:[Unit Cost]],10,0),0)</f>
        <v>0</v>
      </c>
      <c r="O5441" s="134">
        <f>IFERROR(VLOOKUP(Table49[[#This Row],[ITEM CODE]],Table2[[#All],[Item Code]:[Unit Cost]],10,0),0)</f>
        <v>0</v>
      </c>
      <c r="P5441" s="56"/>
      <c r="Q5441" s="58"/>
      <c r="R5441" s="58">
        <f>Table49[[#This Row],[QUANTITY]]*Table49[[#This Row],[INV Prices]]</f>
        <v>0</v>
      </c>
      <c r="S5441" s="67"/>
      <c r="V5441" s="41"/>
      <c r="W5441" s="4" t="str">
        <f>IFERROR(VLOOKUP(Table49[[#This Row],[ITEM CODE]],Table2[[Item Code]:[Category ]],6,0),"")</f>
        <v/>
      </c>
      <c r="X5441" s="1" t="str">
        <f>IFERROR(VLOOKUP(Table49[[#This Row],[ITEM CODE]],Table2[[Item Code]:[Sub Category]],7,0),"")</f>
        <v/>
      </c>
      <c r="Y5441" s="68" t="str">
        <f>Table49[[#This Row],[PO Number]]&amp;COUNTIFS($E$5:E5441,E5441)</f>
        <v>0</v>
      </c>
    </row>
    <row r="5442" spans="1:25" ht="14.25" customHeight="1" x14ac:dyDescent="0.3">
      <c r="A5442" s="1" t="str">
        <f>IF(Table49[[#This Row],[ITEM NAME]]="","",ROW()-4)</f>
        <v/>
      </c>
      <c r="B5442" s="68"/>
      <c r="C5442" s="4" t="str">
        <f>IFERROR(VLOOKUP(B5442,Table14[],3,0),"")</f>
        <v/>
      </c>
      <c r="D5442" s="4" t="str">
        <f>IFERROR(VLOOKUP(B5442,Table14[],2,0),"")</f>
        <v/>
      </c>
      <c r="E5442" s="4"/>
      <c r="H5442" s="41" t="str">
        <f>IFERROR(VLOOKUP(Table49[[#This Row],[ITEM CODE]],Table2[[Item Code]:[Master Name]],2,0),"")</f>
        <v/>
      </c>
      <c r="I5442" s="41"/>
      <c r="J5442" s="65" t="str">
        <f>IFERROR(VLOOKUP(Table49[[#This Row],[ITEM CODE]],Table2[[Item Code]:[Master Name]],3,0),"")</f>
        <v/>
      </c>
      <c r="K5442" s="1" t="str">
        <f>IFERROR(VLOOKUP(Table49[[#This Row],[ITEM CODE]],Table2[[Item Code]:[Master Name]],9,0),"")</f>
        <v/>
      </c>
      <c r="L5442" s="1" t="str">
        <f>IFERROR(VLOOKUP(Table49[[#This Row],[ITEM CODE]],Table2[[Item Code]:[Master Name]],8,0),"")</f>
        <v/>
      </c>
      <c r="M5442" s="41"/>
      <c r="N5442" s="66">
        <f>IFERROR(VLOOKUP(Table49[[#This Row],[ITEM CODE]],Table2[[#All],[Item Code]:[Unit Cost]],10,0),0)</f>
        <v>0</v>
      </c>
      <c r="O5442" s="134">
        <f>IFERROR(VLOOKUP(Table49[[#This Row],[ITEM CODE]],Table2[[#All],[Item Code]:[Unit Cost]],10,0),0)</f>
        <v>0</v>
      </c>
      <c r="P5442" s="56"/>
      <c r="Q5442" s="58"/>
      <c r="R5442" s="58">
        <f>Table49[[#This Row],[QUANTITY]]*Table49[[#This Row],[INV Prices]]</f>
        <v>0</v>
      </c>
      <c r="S5442" s="67"/>
      <c r="V5442" s="41"/>
      <c r="W5442" s="4" t="str">
        <f>IFERROR(VLOOKUP(Table49[[#This Row],[ITEM CODE]],Table2[[Item Code]:[Category ]],6,0),"")</f>
        <v/>
      </c>
      <c r="X5442" s="1" t="str">
        <f>IFERROR(VLOOKUP(Table49[[#This Row],[ITEM CODE]],Table2[[Item Code]:[Sub Category]],7,0),"")</f>
        <v/>
      </c>
      <c r="Y5442" s="68" t="str">
        <f>Table49[[#This Row],[PO Number]]&amp;COUNTIFS($E$5:E5442,E5442)</f>
        <v>0</v>
      </c>
    </row>
    <row r="5443" spans="1:25" ht="14.25" customHeight="1" x14ac:dyDescent="0.3">
      <c r="A5443" s="1" t="str">
        <f>IF(Table49[[#This Row],[ITEM NAME]]="","",ROW()-4)</f>
        <v/>
      </c>
      <c r="B5443" s="68"/>
      <c r="C5443" s="4" t="str">
        <f>IFERROR(VLOOKUP(B5443,Table14[],3,0),"")</f>
        <v/>
      </c>
      <c r="D5443" s="4" t="str">
        <f>IFERROR(VLOOKUP(B5443,Table14[],2,0),"")</f>
        <v/>
      </c>
      <c r="E5443" s="4"/>
      <c r="H5443" s="41" t="str">
        <f>IFERROR(VLOOKUP(Table49[[#This Row],[ITEM CODE]],Table2[[Item Code]:[Master Name]],2,0),"")</f>
        <v/>
      </c>
      <c r="I5443" s="41"/>
      <c r="J5443" s="65" t="str">
        <f>IFERROR(VLOOKUP(Table49[[#This Row],[ITEM CODE]],Table2[[Item Code]:[Master Name]],3,0),"")</f>
        <v/>
      </c>
      <c r="K5443" s="1" t="str">
        <f>IFERROR(VLOOKUP(Table49[[#This Row],[ITEM CODE]],Table2[[Item Code]:[Master Name]],9,0),"")</f>
        <v/>
      </c>
      <c r="L5443" s="1" t="str">
        <f>IFERROR(VLOOKUP(Table49[[#This Row],[ITEM CODE]],Table2[[Item Code]:[Master Name]],8,0),"")</f>
        <v/>
      </c>
      <c r="M5443" s="41"/>
      <c r="N5443" s="66">
        <f>IFERROR(VLOOKUP(Table49[[#This Row],[ITEM CODE]],Table2[[#All],[Item Code]:[Unit Cost]],10,0),0)</f>
        <v>0</v>
      </c>
      <c r="O5443" s="134">
        <f>IFERROR(VLOOKUP(Table49[[#This Row],[ITEM CODE]],Table2[[#All],[Item Code]:[Unit Cost]],10,0),0)</f>
        <v>0</v>
      </c>
      <c r="P5443" s="56"/>
      <c r="Q5443" s="58"/>
      <c r="R5443" s="58">
        <f>Table49[[#This Row],[QUANTITY]]*Table49[[#This Row],[INV Prices]]</f>
        <v>0</v>
      </c>
      <c r="S5443" s="67"/>
      <c r="V5443" s="41"/>
      <c r="W5443" s="4" t="str">
        <f>IFERROR(VLOOKUP(Table49[[#This Row],[ITEM CODE]],Table2[[Item Code]:[Category ]],6,0),"")</f>
        <v/>
      </c>
      <c r="X5443" s="1" t="str">
        <f>IFERROR(VLOOKUP(Table49[[#This Row],[ITEM CODE]],Table2[[Item Code]:[Sub Category]],7,0),"")</f>
        <v/>
      </c>
      <c r="Y5443" s="68" t="str">
        <f>Table49[[#This Row],[PO Number]]&amp;COUNTIFS($E$5:E5443,E5443)</f>
        <v>0</v>
      </c>
    </row>
    <row r="5444" spans="1:25" ht="14.25" customHeight="1" x14ac:dyDescent="0.3">
      <c r="A5444" s="1" t="str">
        <f>IF(Table49[[#This Row],[ITEM NAME]]="","",ROW()-4)</f>
        <v/>
      </c>
      <c r="B5444" s="68"/>
      <c r="C5444" s="4" t="str">
        <f>IFERROR(VLOOKUP(B5444,Table14[],3,0),"")</f>
        <v/>
      </c>
      <c r="D5444" s="4" t="str">
        <f>IFERROR(VLOOKUP(B5444,Table14[],2,0),"")</f>
        <v/>
      </c>
      <c r="E5444" s="4"/>
      <c r="H5444" s="41" t="str">
        <f>IFERROR(VLOOKUP(Table49[[#This Row],[ITEM CODE]],Table2[[Item Code]:[Master Name]],2,0),"")</f>
        <v/>
      </c>
      <c r="I5444" s="41"/>
      <c r="J5444" s="65" t="str">
        <f>IFERROR(VLOOKUP(Table49[[#This Row],[ITEM CODE]],Table2[[Item Code]:[Master Name]],3,0),"")</f>
        <v/>
      </c>
      <c r="K5444" s="1" t="str">
        <f>IFERROR(VLOOKUP(Table49[[#This Row],[ITEM CODE]],Table2[[Item Code]:[Master Name]],9,0),"")</f>
        <v/>
      </c>
      <c r="L5444" s="1" t="str">
        <f>IFERROR(VLOOKUP(Table49[[#This Row],[ITEM CODE]],Table2[[Item Code]:[Master Name]],8,0),"")</f>
        <v/>
      </c>
      <c r="M5444" s="41"/>
      <c r="N5444" s="66">
        <f>IFERROR(VLOOKUP(Table49[[#This Row],[ITEM CODE]],Table2[[#All],[Item Code]:[Unit Cost]],10,0),0)</f>
        <v>0</v>
      </c>
      <c r="O5444" s="134">
        <f>IFERROR(VLOOKUP(Table49[[#This Row],[ITEM CODE]],Table2[[#All],[Item Code]:[Unit Cost]],10,0),0)</f>
        <v>0</v>
      </c>
      <c r="P5444" s="56"/>
      <c r="Q5444" s="58"/>
      <c r="R5444" s="58">
        <f>Table49[[#This Row],[QUANTITY]]*Table49[[#This Row],[INV Prices]]</f>
        <v>0</v>
      </c>
      <c r="S5444" s="67"/>
      <c r="V5444" s="41"/>
      <c r="W5444" s="4" t="str">
        <f>IFERROR(VLOOKUP(Table49[[#This Row],[ITEM CODE]],Table2[[Item Code]:[Category ]],6,0),"")</f>
        <v/>
      </c>
      <c r="X5444" s="1" t="str">
        <f>IFERROR(VLOOKUP(Table49[[#This Row],[ITEM CODE]],Table2[[Item Code]:[Sub Category]],7,0),"")</f>
        <v/>
      </c>
      <c r="Y5444" s="68" t="str">
        <f>Table49[[#This Row],[PO Number]]&amp;COUNTIFS($E$5:E5444,E5444)</f>
        <v>0</v>
      </c>
    </row>
    <row r="5445" spans="1:25" ht="14.25" customHeight="1" x14ac:dyDescent="0.3">
      <c r="A5445" s="1" t="str">
        <f>IF(Table49[[#This Row],[ITEM NAME]]="","",ROW()-4)</f>
        <v/>
      </c>
      <c r="B5445" s="68"/>
      <c r="C5445" s="4" t="str">
        <f>IFERROR(VLOOKUP(B5445,Table14[],3,0),"")</f>
        <v/>
      </c>
      <c r="D5445" s="4" t="str">
        <f>IFERROR(VLOOKUP(B5445,Table14[],2,0),"")</f>
        <v/>
      </c>
      <c r="E5445" s="4"/>
      <c r="H5445" s="41" t="str">
        <f>IFERROR(VLOOKUP(Table49[[#This Row],[ITEM CODE]],Table2[[Item Code]:[Master Name]],2,0),"")</f>
        <v/>
      </c>
      <c r="I5445" s="41"/>
      <c r="J5445" s="65" t="str">
        <f>IFERROR(VLOOKUP(Table49[[#This Row],[ITEM CODE]],Table2[[Item Code]:[Master Name]],3,0),"")</f>
        <v/>
      </c>
      <c r="K5445" s="1" t="str">
        <f>IFERROR(VLOOKUP(Table49[[#This Row],[ITEM CODE]],Table2[[Item Code]:[Master Name]],9,0),"")</f>
        <v/>
      </c>
      <c r="L5445" s="1" t="str">
        <f>IFERROR(VLOOKUP(Table49[[#This Row],[ITEM CODE]],Table2[[Item Code]:[Master Name]],8,0),"")</f>
        <v/>
      </c>
      <c r="M5445" s="41"/>
      <c r="N5445" s="66">
        <f>IFERROR(VLOOKUP(Table49[[#This Row],[ITEM CODE]],Table2[[#All],[Item Code]:[Unit Cost]],10,0),0)</f>
        <v>0</v>
      </c>
      <c r="O5445" s="134">
        <f>IFERROR(VLOOKUP(Table49[[#This Row],[ITEM CODE]],Table2[[#All],[Item Code]:[Unit Cost]],10,0),0)</f>
        <v>0</v>
      </c>
      <c r="P5445" s="56"/>
      <c r="Q5445" s="58"/>
      <c r="R5445" s="58">
        <f>Table49[[#This Row],[QUANTITY]]*Table49[[#This Row],[INV Prices]]</f>
        <v>0</v>
      </c>
      <c r="S5445" s="67"/>
      <c r="V5445" s="41"/>
      <c r="W5445" s="4" t="str">
        <f>IFERROR(VLOOKUP(Table49[[#This Row],[ITEM CODE]],Table2[[Item Code]:[Category ]],6,0),"")</f>
        <v/>
      </c>
      <c r="X5445" s="1" t="str">
        <f>IFERROR(VLOOKUP(Table49[[#This Row],[ITEM CODE]],Table2[[Item Code]:[Sub Category]],7,0),"")</f>
        <v/>
      </c>
      <c r="Y5445" s="68" t="str">
        <f>Table49[[#This Row],[PO Number]]&amp;COUNTIFS($E$5:E5445,E5445)</f>
        <v>0</v>
      </c>
    </row>
    <row r="5446" spans="1:25" ht="14.25" customHeight="1" x14ac:dyDescent="0.3">
      <c r="A5446" s="1" t="str">
        <f>IF(Table49[[#This Row],[ITEM NAME]]="","",ROW()-4)</f>
        <v/>
      </c>
      <c r="B5446" s="68"/>
      <c r="C5446" s="4" t="str">
        <f>IFERROR(VLOOKUP(B5446,Table14[],3,0),"")</f>
        <v/>
      </c>
      <c r="D5446" s="4" t="str">
        <f>IFERROR(VLOOKUP(B5446,Table14[],2,0),"")</f>
        <v/>
      </c>
      <c r="E5446" s="4"/>
      <c r="H5446" s="41" t="str">
        <f>IFERROR(VLOOKUP(Table49[[#This Row],[ITEM CODE]],Table2[[Item Code]:[Master Name]],2,0),"")</f>
        <v/>
      </c>
      <c r="I5446" s="41"/>
      <c r="J5446" s="65" t="str">
        <f>IFERROR(VLOOKUP(Table49[[#This Row],[ITEM CODE]],Table2[[Item Code]:[Master Name]],3,0),"")</f>
        <v/>
      </c>
      <c r="K5446" s="1" t="str">
        <f>IFERROR(VLOOKUP(Table49[[#This Row],[ITEM CODE]],Table2[[Item Code]:[Master Name]],9,0),"")</f>
        <v/>
      </c>
      <c r="L5446" s="1" t="str">
        <f>IFERROR(VLOOKUP(Table49[[#This Row],[ITEM CODE]],Table2[[Item Code]:[Master Name]],8,0),"")</f>
        <v/>
      </c>
      <c r="M5446" s="41"/>
      <c r="N5446" s="66">
        <f>IFERROR(VLOOKUP(Table49[[#This Row],[ITEM CODE]],Table2[[#All],[Item Code]:[Unit Cost]],10,0),0)</f>
        <v>0</v>
      </c>
      <c r="O5446" s="134">
        <f>IFERROR(VLOOKUP(Table49[[#This Row],[ITEM CODE]],Table2[[#All],[Item Code]:[Unit Cost]],10,0),0)</f>
        <v>0</v>
      </c>
      <c r="P5446" s="56"/>
      <c r="Q5446" s="58"/>
      <c r="R5446" s="58">
        <f>Table49[[#This Row],[QUANTITY]]*Table49[[#This Row],[INV Prices]]</f>
        <v>0</v>
      </c>
      <c r="S5446" s="67"/>
      <c r="V5446" s="41"/>
      <c r="W5446" s="4" t="str">
        <f>IFERROR(VLOOKUP(Table49[[#This Row],[ITEM CODE]],Table2[[Item Code]:[Category ]],6,0),"")</f>
        <v/>
      </c>
      <c r="X5446" s="1" t="str">
        <f>IFERROR(VLOOKUP(Table49[[#This Row],[ITEM CODE]],Table2[[Item Code]:[Sub Category]],7,0),"")</f>
        <v/>
      </c>
      <c r="Y5446" s="68" t="str">
        <f>Table49[[#This Row],[PO Number]]&amp;COUNTIFS($E$5:E5446,E5446)</f>
        <v>0</v>
      </c>
    </row>
    <row r="5447" spans="1:25" ht="14.25" customHeight="1" x14ac:dyDescent="0.3">
      <c r="A5447" s="1" t="str">
        <f>IF(Table49[[#This Row],[ITEM NAME]]="","",ROW()-4)</f>
        <v/>
      </c>
      <c r="B5447" s="68"/>
      <c r="C5447" s="4" t="str">
        <f>IFERROR(VLOOKUP(B5447,Table14[],3,0),"")</f>
        <v/>
      </c>
      <c r="D5447" s="4" t="str">
        <f>IFERROR(VLOOKUP(B5447,Table14[],2,0),"")</f>
        <v/>
      </c>
      <c r="E5447" s="4"/>
      <c r="H5447" s="41" t="str">
        <f>IFERROR(VLOOKUP(Table49[[#This Row],[ITEM CODE]],Table2[[Item Code]:[Master Name]],2,0),"")</f>
        <v/>
      </c>
      <c r="I5447" s="41"/>
      <c r="J5447" s="65" t="str">
        <f>IFERROR(VLOOKUP(Table49[[#This Row],[ITEM CODE]],Table2[[Item Code]:[Master Name]],3,0),"")</f>
        <v/>
      </c>
      <c r="K5447" s="1" t="str">
        <f>IFERROR(VLOOKUP(Table49[[#This Row],[ITEM CODE]],Table2[[Item Code]:[Master Name]],9,0),"")</f>
        <v/>
      </c>
      <c r="L5447" s="1" t="str">
        <f>IFERROR(VLOOKUP(Table49[[#This Row],[ITEM CODE]],Table2[[Item Code]:[Master Name]],8,0),"")</f>
        <v/>
      </c>
      <c r="M5447" s="41"/>
      <c r="N5447" s="66">
        <f>IFERROR(VLOOKUP(Table49[[#This Row],[ITEM CODE]],Table2[[#All],[Item Code]:[Unit Cost]],10,0),0)</f>
        <v>0</v>
      </c>
      <c r="O5447" s="134">
        <f>IFERROR(VLOOKUP(Table49[[#This Row],[ITEM CODE]],Table2[[#All],[Item Code]:[Unit Cost]],10,0),0)</f>
        <v>0</v>
      </c>
      <c r="P5447" s="56"/>
      <c r="Q5447" s="58"/>
      <c r="R5447" s="58">
        <f>Table49[[#This Row],[QUANTITY]]*Table49[[#This Row],[INV Prices]]</f>
        <v>0</v>
      </c>
      <c r="S5447" s="67"/>
      <c r="V5447" s="41"/>
      <c r="W5447" s="4" t="str">
        <f>IFERROR(VLOOKUP(Table49[[#This Row],[ITEM CODE]],Table2[[Item Code]:[Category ]],6,0),"")</f>
        <v/>
      </c>
      <c r="X5447" s="1" t="str">
        <f>IFERROR(VLOOKUP(Table49[[#This Row],[ITEM CODE]],Table2[[Item Code]:[Sub Category]],7,0),"")</f>
        <v/>
      </c>
      <c r="Y5447" s="68" t="str">
        <f>Table49[[#This Row],[PO Number]]&amp;COUNTIFS($E$5:E5447,E5447)</f>
        <v>0</v>
      </c>
    </row>
    <row r="5448" spans="1:25" ht="14.25" customHeight="1" x14ac:dyDescent="0.3">
      <c r="A5448" s="1" t="str">
        <f>IF(Table49[[#This Row],[ITEM NAME]]="","",ROW()-4)</f>
        <v/>
      </c>
      <c r="B5448" s="68"/>
      <c r="C5448" s="4" t="str">
        <f>IFERROR(VLOOKUP(B5448,Table14[],3,0),"")</f>
        <v/>
      </c>
      <c r="D5448" s="4" t="str">
        <f>IFERROR(VLOOKUP(B5448,Table14[],2,0),"")</f>
        <v/>
      </c>
      <c r="E5448" s="4"/>
      <c r="H5448" s="41" t="str">
        <f>IFERROR(VLOOKUP(Table49[[#This Row],[ITEM CODE]],Table2[[Item Code]:[Master Name]],2,0),"")</f>
        <v/>
      </c>
      <c r="I5448" s="41"/>
      <c r="J5448" s="65" t="str">
        <f>IFERROR(VLOOKUP(Table49[[#This Row],[ITEM CODE]],Table2[[Item Code]:[Master Name]],3,0),"")</f>
        <v/>
      </c>
      <c r="K5448" s="1" t="str">
        <f>IFERROR(VLOOKUP(Table49[[#This Row],[ITEM CODE]],Table2[[Item Code]:[Master Name]],9,0),"")</f>
        <v/>
      </c>
      <c r="L5448" s="1" t="str">
        <f>IFERROR(VLOOKUP(Table49[[#This Row],[ITEM CODE]],Table2[[Item Code]:[Master Name]],8,0),"")</f>
        <v/>
      </c>
      <c r="M5448" s="41"/>
      <c r="N5448" s="66">
        <f>IFERROR(VLOOKUP(Table49[[#This Row],[ITEM CODE]],Table2[[#All],[Item Code]:[Unit Cost]],10,0),0)</f>
        <v>0</v>
      </c>
      <c r="O5448" s="134">
        <f>IFERROR(VLOOKUP(Table49[[#This Row],[ITEM CODE]],Table2[[#All],[Item Code]:[Unit Cost]],10,0),0)</f>
        <v>0</v>
      </c>
      <c r="P5448" s="56"/>
      <c r="Q5448" s="58"/>
      <c r="R5448" s="58">
        <f>Table49[[#This Row],[QUANTITY]]*Table49[[#This Row],[INV Prices]]</f>
        <v>0</v>
      </c>
      <c r="S5448" s="67"/>
      <c r="V5448" s="41"/>
      <c r="W5448" s="4" t="str">
        <f>IFERROR(VLOOKUP(Table49[[#This Row],[ITEM CODE]],Table2[[Item Code]:[Category ]],6,0),"")</f>
        <v/>
      </c>
      <c r="X5448" s="1" t="str">
        <f>IFERROR(VLOOKUP(Table49[[#This Row],[ITEM CODE]],Table2[[Item Code]:[Sub Category]],7,0),"")</f>
        <v/>
      </c>
      <c r="Y5448" s="68" t="str">
        <f>Table49[[#This Row],[PO Number]]&amp;COUNTIFS($E$5:E5448,E5448)</f>
        <v>0</v>
      </c>
    </row>
    <row r="5449" spans="1:25" ht="14.25" customHeight="1" x14ac:dyDescent="0.3">
      <c r="A5449" s="1" t="str">
        <f>IF(Table49[[#This Row],[ITEM NAME]]="","",ROW()-4)</f>
        <v/>
      </c>
      <c r="B5449" s="68"/>
      <c r="C5449" s="4" t="str">
        <f>IFERROR(VLOOKUP(B5449,Table14[],3,0),"")</f>
        <v/>
      </c>
      <c r="D5449" s="4" t="str">
        <f>IFERROR(VLOOKUP(B5449,Table14[],2,0),"")</f>
        <v/>
      </c>
      <c r="E5449" s="4"/>
      <c r="H5449" s="41" t="str">
        <f>IFERROR(VLOOKUP(Table49[[#This Row],[ITEM CODE]],Table2[[Item Code]:[Master Name]],2,0),"")</f>
        <v/>
      </c>
      <c r="I5449" s="41"/>
      <c r="J5449" s="65" t="str">
        <f>IFERROR(VLOOKUP(Table49[[#This Row],[ITEM CODE]],Table2[[Item Code]:[Master Name]],3,0),"")</f>
        <v/>
      </c>
      <c r="K5449" s="1" t="str">
        <f>IFERROR(VLOOKUP(Table49[[#This Row],[ITEM CODE]],Table2[[Item Code]:[Master Name]],9,0),"")</f>
        <v/>
      </c>
      <c r="L5449" s="1" t="str">
        <f>IFERROR(VLOOKUP(Table49[[#This Row],[ITEM CODE]],Table2[[Item Code]:[Master Name]],8,0),"")</f>
        <v/>
      </c>
      <c r="M5449" s="41"/>
      <c r="N5449" s="66">
        <f>IFERROR(VLOOKUP(Table49[[#This Row],[ITEM CODE]],Table2[[#All],[Item Code]:[Unit Cost]],10,0),0)</f>
        <v>0</v>
      </c>
      <c r="O5449" s="134">
        <f>IFERROR(VLOOKUP(Table49[[#This Row],[ITEM CODE]],Table2[[#All],[Item Code]:[Unit Cost]],10,0),0)</f>
        <v>0</v>
      </c>
      <c r="P5449" s="56"/>
      <c r="Q5449" s="58"/>
      <c r="R5449" s="58">
        <f>Table49[[#This Row],[QUANTITY]]*Table49[[#This Row],[INV Prices]]</f>
        <v>0</v>
      </c>
      <c r="S5449" s="67"/>
      <c r="V5449" s="41"/>
      <c r="W5449" s="4" t="str">
        <f>IFERROR(VLOOKUP(Table49[[#This Row],[ITEM CODE]],Table2[[Item Code]:[Category ]],6,0),"")</f>
        <v/>
      </c>
      <c r="X5449" s="1" t="str">
        <f>IFERROR(VLOOKUP(Table49[[#This Row],[ITEM CODE]],Table2[[Item Code]:[Sub Category]],7,0),"")</f>
        <v/>
      </c>
      <c r="Y5449" s="68" t="str">
        <f>Table49[[#This Row],[PO Number]]&amp;COUNTIFS($E$5:E5449,E5449)</f>
        <v>0</v>
      </c>
    </row>
    <row r="5450" spans="1:25" ht="14.25" customHeight="1" x14ac:dyDescent="0.3">
      <c r="A5450" s="1" t="str">
        <f>IF(Table49[[#This Row],[ITEM NAME]]="","",ROW()-4)</f>
        <v/>
      </c>
      <c r="B5450" s="68"/>
      <c r="C5450" s="4" t="str">
        <f>IFERROR(VLOOKUP(B5450,Table14[],3,0),"")</f>
        <v/>
      </c>
      <c r="D5450" s="4" t="str">
        <f>IFERROR(VLOOKUP(B5450,Table14[],2,0),"")</f>
        <v/>
      </c>
      <c r="E5450" s="4"/>
      <c r="H5450" s="41" t="str">
        <f>IFERROR(VLOOKUP(Table49[[#This Row],[ITEM CODE]],Table2[[Item Code]:[Master Name]],2,0),"")</f>
        <v/>
      </c>
      <c r="I5450" s="41"/>
      <c r="J5450" s="65" t="str">
        <f>IFERROR(VLOOKUP(Table49[[#This Row],[ITEM CODE]],Table2[[Item Code]:[Master Name]],3,0),"")</f>
        <v/>
      </c>
      <c r="K5450" s="1" t="str">
        <f>IFERROR(VLOOKUP(Table49[[#This Row],[ITEM CODE]],Table2[[Item Code]:[Master Name]],9,0),"")</f>
        <v/>
      </c>
      <c r="L5450" s="1" t="str">
        <f>IFERROR(VLOOKUP(Table49[[#This Row],[ITEM CODE]],Table2[[Item Code]:[Master Name]],8,0),"")</f>
        <v/>
      </c>
      <c r="M5450" s="41"/>
      <c r="N5450" s="66">
        <f>IFERROR(VLOOKUP(Table49[[#This Row],[ITEM CODE]],Table2[[#All],[Item Code]:[Unit Cost]],10,0),0)</f>
        <v>0</v>
      </c>
      <c r="O5450" s="134">
        <f>IFERROR(VLOOKUP(Table49[[#This Row],[ITEM CODE]],Table2[[#All],[Item Code]:[Unit Cost]],10,0),0)</f>
        <v>0</v>
      </c>
      <c r="P5450" s="56"/>
      <c r="Q5450" s="58"/>
      <c r="R5450" s="58">
        <f>Table49[[#This Row],[QUANTITY]]*Table49[[#This Row],[INV Prices]]</f>
        <v>0</v>
      </c>
      <c r="S5450" s="67"/>
      <c r="V5450" s="41"/>
      <c r="W5450" s="4" t="str">
        <f>IFERROR(VLOOKUP(Table49[[#This Row],[ITEM CODE]],Table2[[Item Code]:[Category ]],6,0),"")</f>
        <v/>
      </c>
      <c r="X5450" s="1" t="str">
        <f>IFERROR(VLOOKUP(Table49[[#This Row],[ITEM CODE]],Table2[[Item Code]:[Sub Category]],7,0),"")</f>
        <v/>
      </c>
      <c r="Y5450" s="68" t="str">
        <f>Table49[[#This Row],[PO Number]]&amp;COUNTIFS($E$5:E5450,E5450)</f>
        <v>0</v>
      </c>
    </row>
    <row r="5451" spans="1:25" ht="14.25" customHeight="1" x14ac:dyDescent="0.3">
      <c r="A5451" s="1" t="str">
        <f>IF(Table49[[#This Row],[ITEM NAME]]="","",ROW()-4)</f>
        <v/>
      </c>
      <c r="B5451" s="68"/>
      <c r="C5451" s="4" t="str">
        <f>IFERROR(VLOOKUP(B5451,Table14[],3,0),"")</f>
        <v/>
      </c>
      <c r="D5451" s="4" t="str">
        <f>IFERROR(VLOOKUP(B5451,Table14[],2,0),"")</f>
        <v/>
      </c>
      <c r="E5451" s="4"/>
      <c r="H5451" s="41" t="str">
        <f>IFERROR(VLOOKUP(Table49[[#This Row],[ITEM CODE]],Table2[[Item Code]:[Master Name]],2,0),"")</f>
        <v/>
      </c>
      <c r="I5451" s="41"/>
      <c r="J5451" s="65" t="str">
        <f>IFERROR(VLOOKUP(Table49[[#This Row],[ITEM CODE]],Table2[[Item Code]:[Master Name]],3,0),"")</f>
        <v/>
      </c>
      <c r="K5451" s="1" t="str">
        <f>IFERROR(VLOOKUP(Table49[[#This Row],[ITEM CODE]],Table2[[Item Code]:[Master Name]],9,0),"")</f>
        <v/>
      </c>
      <c r="L5451" s="1" t="str">
        <f>IFERROR(VLOOKUP(Table49[[#This Row],[ITEM CODE]],Table2[[Item Code]:[Master Name]],8,0),"")</f>
        <v/>
      </c>
      <c r="M5451" s="41"/>
      <c r="N5451" s="66">
        <f>IFERROR(VLOOKUP(Table49[[#This Row],[ITEM CODE]],Table2[[#All],[Item Code]:[Unit Cost]],10,0),0)</f>
        <v>0</v>
      </c>
      <c r="O5451" s="134">
        <f>IFERROR(VLOOKUP(Table49[[#This Row],[ITEM CODE]],Table2[[#All],[Item Code]:[Unit Cost]],10,0),0)</f>
        <v>0</v>
      </c>
      <c r="P5451" s="56"/>
      <c r="Q5451" s="58"/>
      <c r="R5451" s="58">
        <f>Table49[[#This Row],[QUANTITY]]*Table49[[#This Row],[INV Prices]]</f>
        <v>0</v>
      </c>
      <c r="S5451" s="67"/>
      <c r="V5451" s="41"/>
      <c r="W5451" s="4" t="str">
        <f>IFERROR(VLOOKUP(Table49[[#This Row],[ITEM CODE]],Table2[[Item Code]:[Category ]],6,0),"")</f>
        <v/>
      </c>
      <c r="X5451" s="1" t="str">
        <f>IFERROR(VLOOKUP(Table49[[#This Row],[ITEM CODE]],Table2[[Item Code]:[Sub Category]],7,0),"")</f>
        <v/>
      </c>
      <c r="Y5451" s="68" t="str">
        <f>Table49[[#This Row],[PO Number]]&amp;COUNTIFS($E$5:E5451,E5451)</f>
        <v>0</v>
      </c>
    </row>
    <row r="5452" spans="1:25" ht="14.25" customHeight="1" x14ac:dyDescent="0.3">
      <c r="A5452" s="1" t="str">
        <f>IF(Table49[[#This Row],[ITEM NAME]]="","",ROW()-4)</f>
        <v/>
      </c>
      <c r="B5452" s="68"/>
      <c r="C5452" s="4" t="str">
        <f>IFERROR(VLOOKUP(B5452,Table14[],3,0),"")</f>
        <v/>
      </c>
      <c r="D5452" s="4" t="str">
        <f>IFERROR(VLOOKUP(B5452,Table14[],2,0),"")</f>
        <v/>
      </c>
      <c r="E5452" s="4"/>
      <c r="H5452" s="41" t="str">
        <f>IFERROR(VLOOKUP(Table49[[#This Row],[ITEM CODE]],Table2[[Item Code]:[Master Name]],2,0),"")</f>
        <v/>
      </c>
      <c r="I5452" s="41"/>
      <c r="J5452" s="65" t="str">
        <f>IFERROR(VLOOKUP(Table49[[#This Row],[ITEM CODE]],Table2[[Item Code]:[Master Name]],3,0),"")</f>
        <v/>
      </c>
      <c r="K5452" s="1" t="str">
        <f>IFERROR(VLOOKUP(Table49[[#This Row],[ITEM CODE]],Table2[[Item Code]:[Master Name]],9,0),"")</f>
        <v/>
      </c>
      <c r="L5452" s="1" t="str">
        <f>IFERROR(VLOOKUP(Table49[[#This Row],[ITEM CODE]],Table2[[Item Code]:[Master Name]],8,0),"")</f>
        <v/>
      </c>
      <c r="M5452" s="41"/>
      <c r="N5452" s="66">
        <f>IFERROR(VLOOKUP(Table49[[#This Row],[ITEM CODE]],Table2[[#All],[Item Code]:[Unit Cost]],10,0),0)</f>
        <v>0</v>
      </c>
      <c r="O5452" s="134">
        <f>IFERROR(VLOOKUP(Table49[[#This Row],[ITEM CODE]],Table2[[#All],[Item Code]:[Unit Cost]],10,0),0)</f>
        <v>0</v>
      </c>
      <c r="P5452" s="56"/>
      <c r="Q5452" s="58"/>
      <c r="R5452" s="58">
        <f>Table49[[#This Row],[QUANTITY]]*Table49[[#This Row],[INV Prices]]</f>
        <v>0</v>
      </c>
      <c r="S5452" s="67"/>
      <c r="V5452" s="41"/>
      <c r="W5452" s="4" t="str">
        <f>IFERROR(VLOOKUP(Table49[[#This Row],[ITEM CODE]],Table2[[Item Code]:[Category ]],6,0),"")</f>
        <v/>
      </c>
      <c r="X5452" s="1" t="str">
        <f>IFERROR(VLOOKUP(Table49[[#This Row],[ITEM CODE]],Table2[[Item Code]:[Sub Category]],7,0),"")</f>
        <v/>
      </c>
      <c r="Y5452" s="68" t="str">
        <f>Table49[[#This Row],[PO Number]]&amp;COUNTIFS($E$5:E5452,E5452)</f>
        <v>0</v>
      </c>
    </row>
    <row r="5453" spans="1:25" ht="14.25" customHeight="1" x14ac:dyDescent="0.3">
      <c r="A5453" s="1" t="str">
        <f>IF(Table49[[#This Row],[ITEM NAME]]="","",ROW()-4)</f>
        <v/>
      </c>
      <c r="B5453" s="68"/>
      <c r="C5453" s="4" t="str">
        <f>IFERROR(VLOOKUP(B5453,Table14[],3,0),"")</f>
        <v/>
      </c>
      <c r="D5453" s="4" t="str">
        <f>IFERROR(VLOOKUP(B5453,Table14[],2,0),"")</f>
        <v/>
      </c>
      <c r="E5453" s="4"/>
      <c r="H5453" s="41" t="str">
        <f>IFERROR(VLOOKUP(Table49[[#This Row],[ITEM CODE]],Table2[[Item Code]:[Master Name]],2,0),"")</f>
        <v/>
      </c>
      <c r="I5453" s="41"/>
      <c r="J5453" s="65" t="str">
        <f>IFERROR(VLOOKUP(Table49[[#This Row],[ITEM CODE]],Table2[[Item Code]:[Master Name]],3,0),"")</f>
        <v/>
      </c>
      <c r="K5453" s="1" t="str">
        <f>IFERROR(VLOOKUP(Table49[[#This Row],[ITEM CODE]],Table2[[Item Code]:[Master Name]],9,0),"")</f>
        <v/>
      </c>
      <c r="L5453" s="1" t="str">
        <f>IFERROR(VLOOKUP(Table49[[#This Row],[ITEM CODE]],Table2[[Item Code]:[Master Name]],8,0),"")</f>
        <v/>
      </c>
      <c r="M5453" s="41"/>
      <c r="N5453" s="66">
        <f>IFERROR(VLOOKUP(Table49[[#This Row],[ITEM CODE]],Table2[[#All],[Item Code]:[Unit Cost]],10,0),0)</f>
        <v>0</v>
      </c>
      <c r="O5453" s="134">
        <f>IFERROR(VLOOKUP(Table49[[#This Row],[ITEM CODE]],Table2[[#All],[Item Code]:[Unit Cost]],10,0),0)</f>
        <v>0</v>
      </c>
      <c r="P5453" s="56"/>
      <c r="Q5453" s="58"/>
      <c r="R5453" s="58">
        <f>Table49[[#This Row],[QUANTITY]]*Table49[[#This Row],[INV Prices]]</f>
        <v>0</v>
      </c>
      <c r="S5453" s="67"/>
      <c r="V5453" s="41"/>
      <c r="W5453" s="4" t="str">
        <f>IFERROR(VLOOKUP(Table49[[#This Row],[ITEM CODE]],Table2[[Item Code]:[Category ]],6,0),"")</f>
        <v/>
      </c>
      <c r="X5453" s="1" t="str">
        <f>IFERROR(VLOOKUP(Table49[[#This Row],[ITEM CODE]],Table2[[Item Code]:[Sub Category]],7,0),"")</f>
        <v/>
      </c>
      <c r="Y5453" s="68" t="str">
        <f>Table49[[#This Row],[PO Number]]&amp;COUNTIFS($E$5:E5453,E5453)</f>
        <v>0</v>
      </c>
    </row>
    <row r="5454" spans="1:25" ht="14.25" customHeight="1" x14ac:dyDescent="0.3">
      <c r="A5454" s="1" t="str">
        <f>IF(Table49[[#This Row],[ITEM NAME]]="","",ROW()-4)</f>
        <v/>
      </c>
      <c r="B5454" s="68"/>
      <c r="C5454" s="4" t="str">
        <f>IFERROR(VLOOKUP(B5454,Table14[],3,0),"")</f>
        <v/>
      </c>
      <c r="D5454" s="4" t="str">
        <f>IFERROR(VLOOKUP(B5454,Table14[],2,0),"")</f>
        <v/>
      </c>
      <c r="E5454" s="4"/>
      <c r="H5454" s="41" t="str">
        <f>IFERROR(VLOOKUP(Table49[[#This Row],[ITEM CODE]],Table2[[Item Code]:[Master Name]],2,0),"")</f>
        <v/>
      </c>
      <c r="I5454" s="41"/>
      <c r="J5454" s="65" t="str">
        <f>IFERROR(VLOOKUP(Table49[[#This Row],[ITEM CODE]],Table2[[Item Code]:[Master Name]],3,0),"")</f>
        <v/>
      </c>
      <c r="K5454" s="1" t="str">
        <f>IFERROR(VLOOKUP(Table49[[#This Row],[ITEM CODE]],Table2[[Item Code]:[Master Name]],9,0),"")</f>
        <v/>
      </c>
      <c r="L5454" s="1" t="str">
        <f>IFERROR(VLOOKUP(Table49[[#This Row],[ITEM CODE]],Table2[[Item Code]:[Master Name]],8,0),"")</f>
        <v/>
      </c>
      <c r="M5454" s="41"/>
      <c r="N5454" s="66">
        <f>IFERROR(VLOOKUP(Table49[[#This Row],[ITEM CODE]],Table2[[#All],[Item Code]:[Unit Cost]],10,0),0)</f>
        <v>0</v>
      </c>
      <c r="O5454" s="134">
        <f>IFERROR(VLOOKUP(Table49[[#This Row],[ITEM CODE]],Table2[[#All],[Item Code]:[Unit Cost]],10,0),0)</f>
        <v>0</v>
      </c>
      <c r="P5454" s="56"/>
      <c r="Q5454" s="58"/>
      <c r="R5454" s="58">
        <f>Table49[[#This Row],[QUANTITY]]*Table49[[#This Row],[INV Prices]]</f>
        <v>0</v>
      </c>
      <c r="S5454" s="67"/>
      <c r="V5454" s="41"/>
      <c r="W5454" s="4" t="str">
        <f>IFERROR(VLOOKUP(Table49[[#This Row],[ITEM CODE]],Table2[[Item Code]:[Category ]],6,0),"")</f>
        <v/>
      </c>
      <c r="X5454" s="1" t="str">
        <f>IFERROR(VLOOKUP(Table49[[#This Row],[ITEM CODE]],Table2[[Item Code]:[Sub Category]],7,0),"")</f>
        <v/>
      </c>
      <c r="Y5454" s="68" t="str">
        <f>Table49[[#This Row],[PO Number]]&amp;COUNTIFS($E$5:E5454,E5454)</f>
        <v>0</v>
      </c>
    </row>
    <row r="5455" spans="1:25" ht="14.25" customHeight="1" x14ac:dyDescent="0.3">
      <c r="A5455" s="1" t="str">
        <f>IF(Table49[[#This Row],[ITEM NAME]]="","",ROW()-4)</f>
        <v/>
      </c>
      <c r="B5455" s="68"/>
      <c r="C5455" s="4" t="str">
        <f>IFERROR(VLOOKUP(B5455,Table14[],3,0),"")</f>
        <v/>
      </c>
      <c r="D5455" s="4" t="str">
        <f>IFERROR(VLOOKUP(B5455,Table14[],2,0),"")</f>
        <v/>
      </c>
      <c r="E5455" s="4"/>
      <c r="H5455" s="41" t="str">
        <f>IFERROR(VLOOKUP(Table49[[#This Row],[ITEM CODE]],Table2[[Item Code]:[Master Name]],2,0),"")</f>
        <v/>
      </c>
      <c r="I5455" s="41"/>
      <c r="J5455" s="65" t="str">
        <f>IFERROR(VLOOKUP(Table49[[#This Row],[ITEM CODE]],Table2[[Item Code]:[Master Name]],3,0),"")</f>
        <v/>
      </c>
      <c r="K5455" s="1" t="str">
        <f>IFERROR(VLOOKUP(Table49[[#This Row],[ITEM CODE]],Table2[[Item Code]:[Master Name]],9,0),"")</f>
        <v/>
      </c>
      <c r="L5455" s="1" t="str">
        <f>IFERROR(VLOOKUP(Table49[[#This Row],[ITEM CODE]],Table2[[Item Code]:[Master Name]],8,0),"")</f>
        <v/>
      </c>
      <c r="M5455" s="41"/>
      <c r="N5455" s="66">
        <f>IFERROR(VLOOKUP(Table49[[#This Row],[ITEM CODE]],Table2[[#All],[Item Code]:[Unit Cost]],10,0),0)</f>
        <v>0</v>
      </c>
      <c r="O5455" s="134">
        <f>IFERROR(VLOOKUP(Table49[[#This Row],[ITEM CODE]],Table2[[#All],[Item Code]:[Unit Cost]],10,0),0)</f>
        <v>0</v>
      </c>
      <c r="P5455" s="56"/>
      <c r="Q5455" s="58"/>
      <c r="R5455" s="58">
        <f>Table49[[#This Row],[QUANTITY]]*Table49[[#This Row],[INV Prices]]</f>
        <v>0</v>
      </c>
      <c r="S5455" s="67"/>
      <c r="V5455" s="41"/>
      <c r="W5455" s="4" t="str">
        <f>IFERROR(VLOOKUP(Table49[[#This Row],[ITEM CODE]],Table2[[Item Code]:[Category ]],6,0),"")</f>
        <v/>
      </c>
      <c r="X5455" s="1" t="str">
        <f>IFERROR(VLOOKUP(Table49[[#This Row],[ITEM CODE]],Table2[[Item Code]:[Sub Category]],7,0),"")</f>
        <v/>
      </c>
      <c r="Y5455" s="68" t="str">
        <f>Table49[[#This Row],[PO Number]]&amp;COUNTIFS($E$5:E5455,E5455)</f>
        <v>0</v>
      </c>
    </row>
    <row r="5456" spans="1:25" ht="14.25" customHeight="1" x14ac:dyDescent="0.3">
      <c r="A5456" s="1" t="str">
        <f>IF(Table49[[#This Row],[ITEM NAME]]="","",ROW()-4)</f>
        <v/>
      </c>
      <c r="B5456" s="68"/>
      <c r="C5456" s="4" t="str">
        <f>IFERROR(VLOOKUP(B5456,Table14[],3,0),"")</f>
        <v/>
      </c>
      <c r="D5456" s="4" t="str">
        <f>IFERROR(VLOOKUP(B5456,Table14[],2,0),"")</f>
        <v/>
      </c>
      <c r="E5456" s="4"/>
      <c r="H5456" s="41" t="str">
        <f>IFERROR(VLOOKUP(Table49[[#This Row],[ITEM CODE]],Table2[[Item Code]:[Master Name]],2,0),"")</f>
        <v/>
      </c>
      <c r="I5456" s="41"/>
      <c r="J5456" s="65" t="str">
        <f>IFERROR(VLOOKUP(Table49[[#This Row],[ITEM CODE]],Table2[[Item Code]:[Master Name]],3,0),"")</f>
        <v/>
      </c>
      <c r="K5456" s="1" t="str">
        <f>IFERROR(VLOOKUP(Table49[[#This Row],[ITEM CODE]],Table2[[Item Code]:[Master Name]],9,0),"")</f>
        <v/>
      </c>
      <c r="L5456" s="1" t="str">
        <f>IFERROR(VLOOKUP(Table49[[#This Row],[ITEM CODE]],Table2[[Item Code]:[Master Name]],8,0),"")</f>
        <v/>
      </c>
      <c r="M5456" s="41"/>
      <c r="N5456" s="66">
        <f>IFERROR(VLOOKUP(Table49[[#This Row],[ITEM CODE]],Table2[[#All],[Item Code]:[Unit Cost]],10,0),0)</f>
        <v>0</v>
      </c>
      <c r="O5456" s="134">
        <f>IFERROR(VLOOKUP(Table49[[#This Row],[ITEM CODE]],Table2[[#All],[Item Code]:[Unit Cost]],10,0),0)</f>
        <v>0</v>
      </c>
      <c r="P5456" s="56"/>
      <c r="Q5456" s="58"/>
      <c r="R5456" s="58">
        <f>Table49[[#This Row],[QUANTITY]]*Table49[[#This Row],[INV Prices]]</f>
        <v>0</v>
      </c>
      <c r="S5456" s="67"/>
      <c r="V5456" s="41"/>
      <c r="W5456" s="4" t="str">
        <f>IFERROR(VLOOKUP(Table49[[#This Row],[ITEM CODE]],Table2[[Item Code]:[Category ]],6,0),"")</f>
        <v/>
      </c>
      <c r="X5456" s="1" t="str">
        <f>IFERROR(VLOOKUP(Table49[[#This Row],[ITEM CODE]],Table2[[Item Code]:[Sub Category]],7,0),"")</f>
        <v/>
      </c>
      <c r="Y5456" s="68" t="str">
        <f>Table49[[#This Row],[PO Number]]&amp;COUNTIFS($E$5:E5456,E5456)</f>
        <v>0</v>
      </c>
    </row>
    <row r="5457" spans="1:25" ht="14.25" customHeight="1" x14ac:dyDescent="0.3">
      <c r="A5457" s="1" t="str">
        <f>IF(Table49[[#This Row],[ITEM NAME]]="","",ROW()-4)</f>
        <v/>
      </c>
      <c r="B5457" s="68"/>
      <c r="C5457" s="4" t="str">
        <f>IFERROR(VLOOKUP(B5457,Table14[],3,0),"")</f>
        <v/>
      </c>
      <c r="D5457" s="4" t="str">
        <f>IFERROR(VLOOKUP(B5457,Table14[],2,0),"")</f>
        <v/>
      </c>
      <c r="E5457" s="4"/>
      <c r="H5457" s="41" t="str">
        <f>IFERROR(VLOOKUP(Table49[[#This Row],[ITEM CODE]],Table2[[Item Code]:[Master Name]],2,0),"")</f>
        <v/>
      </c>
      <c r="I5457" s="41"/>
      <c r="J5457" s="65" t="str">
        <f>IFERROR(VLOOKUP(Table49[[#This Row],[ITEM CODE]],Table2[[Item Code]:[Master Name]],3,0),"")</f>
        <v/>
      </c>
      <c r="K5457" s="1" t="str">
        <f>IFERROR(VLOOKUP(Table49[[#This Row],[ITEM CODE]],Table2[[Item Code]:[Master Name]],9,0),"")</f>
        <v/>
      </c>
      <c r="L5457" s="1" t="str">
        <f>IFERROR(VLOOKUP(Table49[[#This Row],[ITEM CODE]],Table2[[Item Code]:[Master Name]],8,0),"")</f>
        <v/>
      </c>
      <c r="M5457" s="41"/>
      <c r="N5457" s="66">
        <f>IFERROR(VLOOKUP(Table49[[#This Row],[ITEM CODE]],Table2[[#All],[Item Code]:[Unit Cost]],10,0),0)</f>
        <v>0</v>
      </c>
      <c r="O5457" s="134">
        <f>IFERROR(VLOOKUP(Table49[[#This Row],[ITEM CODE]],Table2[[#All],[Item Code]:[Unit Cost]],10,0),0)</f>
        <v>0</v>
      </c>
      <c r="P5457" s="56"/>
      <c r="Q5457" s="58"/>
      <c r="R5457" s="58">
        <f>Table49[[#This Row],[QUANTITY]]*Table49[[#This Row],[INV Prices]]</f>
        <v>0</v>
      </c>
      <c r="S5457" s="67"/>
      <c r="V5457" s="41"/>
      <c r="W5457" s="4" t="str">
        <f>IFERROR(VLOOKUP(Table49[[#This Row],[ITEM CODE]],Table2[[Item Code]:[Category ]],6,0),"")</f>
        <v/>
      </c>
      <c r="X5457" s="1" t="str">
        <f>IFERROR(VLOOKUP(Table49[[#This Row],[ITEM CODE]],Table2[[Item Code]:[Sub Category]],7,0),"")</f>
        <v/>
      </c>
      <c r="Y5457" s="68" t="str">
        <f>Table49[[#This Row],[PO Number]]&amp;COUNTIFS($E$5:E5457,E5457)</f>
        <v>0</v>
      </c>
    </row>
    <row r="5458" spans="1:25" ht="14.25" customHeight="1" x14ac:dyDescent="0.3">
      <c r="A5458" s="1" t="str">
        <f>IF(Table49[[#This Row],[ITEM NAME]]="","",ROW()-4)</f>
        <v/>
      </c>
      <c r="B5458" s="68"/>
      <c r="C5458" s="4" t="str">
        <f>IFERROR(VLOOKUP(B5458,Table14[],3,0),"")</f>
        <v/>
      </c>
      <c r="D5458" s="4" t="str">
        <f>IFERROR(VLOOKUP(B5458,Table14[],2,0),"")</f>
        <v/>
      </c>
      <c r="E5458" s="4"/>
      <c r="H5458" s="41" t="str">
        <f>IFERROR(VLOOKUP(Table49[[#This Row],[ITEM CODE]],Table2[[Item Code]:[Master Name]],2,0),"")</f>
        <v/>
      </c>
      <c r="I5458" s="41"/>
      <c r="J5458" s="65" t="str">
        <f>IFERROR(VLOOKUP(Table49[[#This Row],[ITEM CODE]],Table2[[Item Code]:[Master Name]],3,0),"")</f>
        <v/>
      </c>
      <c r="K5458" s="1" t="str">
        <f>IFERROR(VLOOKUP(Table49[[#This Row],[ITEM CODE]],Table2[[Item Code]:[Master Name]],9,0),"")</f>
        <v/>
      </c>
      <c r="L5458" s="1" t="str">
        <f>IFERROR(VLOOKUP(Table49[[#This Row],[ITEM CODE]],Table2[[Item Code]:[Master Name]],8,0),"")</f>
        <v/>
      </c>
      <c r="M5458" s="41"/>
      <c r="N5458" s="66">
        <f>IFERROR(VLOOKUP(Table49[[#This Row],[ITEM CODE]],Table2[[#All],[Item Code]:[Unit Cost]],10,0),0)</f>
        <v>0</v>
      </c>
      <c r="O5458" s="134">
        <f>IFERROR(VLOOKUP(Table49[[#This Row],[ITEM CODE]],Table2[[#All],[Item Code]:[Unit Cost]],10,0),0)</f>
        <v>0</v>
      </c>
      <c r="P5458" s="56"/>
      <c r="Q5458" s="58"/>
      <c r="R5458" s="58">
        <f>Table49[[#This Row],[QUANTITY]]*Table49[[#This Row],[INV Prices]]</f>
        <v>0</v>
      </c>
      <c r="S5458" s="67"/>
      <c r="V5458" s="41"/>
      <c r="W5458" s="4" t="str">
        <f>IFERROR(VLOOKUP(Table49[[#This Row],[ITEM CODE]],Table2[[Item Code]:[Category ]],6,0),"")</f>
        <v/>
      </c>
      <c r="X5458" s="1" t="str">
        <f>IFERROR(VLOOKUP(Table49[[#This Row],[ITEM CODE]],Table2[[Item Code]:[Sub Category]],7,0),"")</f>
        <v/>
      </c>
      <c r="Y5458" s="68" t="str">
        <f>Table49[[#This Row],[PO Number]]&amp;COUNTIFS($E$5:E5458,E5458)</f>
        <v>0</v>
      </c>
    </row>
    <row r="5459" spans="1:25" ht="14.25" customHeight="1" x14ac:dyDescent="0.3">
      <c r="A5459" s="1" t="str">
        <f>IF(Table49[[#This Row],[ITEM NAME]]="","",ROW()-4)</f>
        <v/>
      </c>
      <c r="B5459" s="68"/>
      <c r="C5459" s="4" t="str">
        <f>IFERROR(VLOOKUP(B5459,Table14[],3,0),"")</f>
        <v/>
      </c>
      <c r="D5459" s="4" t="str">
        <f>IFERROR(VLOOKUP(B5459,Table14[],2,0),"")</f>
        <v/>
      </c>
      <c r="E5459" s="4"/>
      <c r="H5459" s="41" t="str">
        <f>IFERROR(VLOOKUP(Table49[[#This Row],[ITEM CODE]],Table2[[Item Code]:[Master Name]],2,0),"")</f>
        <v/>
      </c>
      <c r="I5459" s="41"/>
      <c r="J5459" s="65" t="str">
        <f>IFERROR(VLOOKUP(Table49[[#This Row],[ITEM CODE]],Table2[[Item Code]:[Master Name]],3,0),"")</f>
        <v/>
      </c>
      <c r="K5459" s="1" t="str">
        <f>IFERROR(VLOOKUP(Table49[[#This Row],[ITEM CODE]],Table2[[Item Code]:[Master Name]],9,0),"")</f>
        <v/>
      </c>
      <c r="L5459" s="1" t="str">
        <f>IFERROR(VLOOKUP(Table49[[#This Row],[ITEM CODE]],Table2[[Item Code]:[Master Name]],8,0),"")</f>
        <v/>
      </c>
      <c r="M5459" s="41"/>
      <c r="N5459" s="66">
        <f>IFERROR(VLOOKUP(Table49[[#This Row],[ITEM CODE]],Table2[[#All],[Item Code]:[Unit Cost]],10,0),0)</f>
        <v>0</v>
      </c>
      <c r="O5459" s="134">
        <f>IFERROR(VLOOKUP(Table49[[#This Row],[ITEM CODE]],Table2[[#All],[Item Code]:[Unit Cost]],10,0),0)</f>
        <v>0</v>
      </c>
      <c r="P5459" s="56"/>
      <c r="Q5459" s="58"/>
      <c r="R5459" s="58">
        <f>Table49[[#This Row],[QUANTITY]]*Table49[[#This Row],[INV Prices]]</f>
        <v>0</v>
      </c>
      <c r="S5459" s="67"/>
      <c r="V5459" s="41"/>
      <c r="W5459" s="4" t="str">
        <f>IFERROR(VLOOKUP(Table49[[#This Row],[ITEM CODE]],Table2[[Item Code]:[Category ]],6,0),"")</f>
        <v/>
      </c>
      <c r="X5459" s="1" t="str">
        <f>IFERROR(VLOOKUP(Table49[[#This Row],[ITEM CODE]],Table2[[Item Code]:[Sub Category]],7,0),"")</f>
        <v/>
      </c>
      <c r="Y5459" s="68" t="str">
        <f>Table49[[#This Row],[PO Number]]&amp;COUNTIFS($E$5:E5459,E5459)</f>
        <v>0</v>
      </c>
    </row>
    <row r="5460" spans="1:25" ht="14.25" customHeight="1" x14ac:dyDescent="0.3">
      <c r="A5460" s="1" t="str">
        <f>IF(Table49[[#This Row],[ITEM NAME]]="","",ROW()-4)</f>
        <v/>
      </c>
      <c r="B5460" s="68"/>
      <c r="C5460" s="4" t="str">
        <f>IFERROR(VLOOKUP(B5460,Table14[],3,0),"")</f>
        <v/>
      </c>
      <c r="D5460" s="4" t="str">
        <f>IFERROR(VLOOKUP(B5460,Table14[],2,0),"")</f>
        <v/>
      </c>
      <c r="E5460" s="4"/>
      <c r="H5460" s="41" t="str">
        <f>IFERROR(VLOOKUP(Table49[[#This Row],[ITEM CODE]],Table2[[Item Code]:[Master Name]],2,0),"")</f>
        <v/>
      </c>
      <c r="I5460" s="41"/>
      <c r="J5460" s="65" t="str">
        <f>IFERROR(VLOOKUP(Table49[[#This Row],[ITEM CODE]],Table2[[Item Code]:[Master Name]],3,0),"")</f>
        <v/>
      </c>
      <c r="K5460" s="1" t="str">
        <f>IFERROR(VLOOKUP(Table49[[#This Row],[ITEM CODE]],Table2[[Item Code]:[Master Name]],9,0),"")</f>
        <v/>
      </c>
      <c r="L5460" s="1" t="str">
        <f>IFERROR(VLOOKUP(Table49[[#This Row],[ITEM CODE]],Table2[[Item Code]:[Master Name]],8,0),"")</f>
        <v/>
      </c>
      <c r="M5460" s="41"/>
      <c r="N5460" s="66">
        <f>IFERROR(VLOOKUP(Table49[[#This Row],[ITEM CODE]],Table2[[#All],[Item Code]:[Unit Cost]],10,0),0)</f>
        <v>0</v>
      </c>
      <c r="O5460" s="134">
        <f>IFERROR(VLOOKUP(Table49[[#This Row],[ITEM CODE]],Table2[[#All],[Item Code]:[Unit Cost]],10,0),0)</f>
        <v>0</v>
      </c>
      <c r="P5460" s="56"/>
      <c r="Q5460" s="58"/>
      <c r="R5460" s="58">
        <f>Table49[[#This Row],[QUANTITY]]*Table49[[#This Row],[INV Prices]]</f>
        <v>0</v>
      </c>
      <c r="S5460" s="67"/>
      <c r="V5460" s="41"/>
      <c r="W5460" s="4" t="str">
        <f>IFERROR(VLOOKUP(Table49[[#This Row],[ITEM CODE]],Table2[[Item Code]:[Category ]],6,0),"")</f>
        <v/>
      </c>
      <c r="X5460" s="1" t="str">
        <f>IFERROR(VLOOKUP(Table49[[#This Row],[ITEM CODE]],Table2[[Item Code]:[Sub Category]],7,0),"")</f>
        <v/>
      </c>
      <c r="Y5460" s="68" t="str">
        <f>Table49[[#This Row],[PO Number]]&amp;COUNTIFS($E$5:E5460,E5460)</f>
        <v>0</v>
      </c>
    </row>
    <row r="5461" spans="1:25" ht="14.25" customHeight="1" x14ac:dyDescent="0.3">
      <c r="A5461" s="1" t="str">
        <f>IF(Table49[[#This Row],[ITEM NAME]]="","",ROW()-4)</f>
        <v/>
      </c>
      <c r="B5461" s="68"/>
      <c r="C5461" s="4" t="str">
        <f>IFERROR(VLOOKUP(B5461,Table14[],3,0),"")</f>
        <v/>
      </c>
      <c r="D5461" s="4" t="str">
        <f>IFERROR(VLOOKUP(B5461,Table14[],2,0),"")</f>
        <v/>
      </c>
      <c r="E5461" s="4"/>
      <c r="H5461" s="41" t="str">
        <f>IFERROR(VLOOKUP(Table49[[#This Row],[ITEM CODE]],Table2[[Item Code]:[Master Name]],2,0),"")</f>
        <v/>
      </c>
      <c r="I5461" s="41"/>
      <c r="J5461" s="65" t="str">
        <f>IFERROR(VLOOKUP(Table49[[#This Row],[ITEM CODE]],Table2[[Item Code]:[Master Name]],3,0),"")</f>
        <v/>
      </c>
      <c r="K5461" s="1" t="str">
        <f>IFERROR(VLOOKUP(Table49[[#This Row],[ITEM CODE]],Table2[[Item Code]:[Master Name]],9,0),"")</f>
        <v/>
      </c>
      <c r="L5461" s="1" t="str">
        <f>IFERROR(VLOOKUP(Table49[[#This Row],[ITEM CODE]],Table2[[Item Code]:[Master Name]],8,0),"")</f>
        <v/>
      </c>
      <c r="M5461" s="41"/>
      <c r="N5461" s="66">
        <f>IFERROR(VLOOKUP(Table49[[#This Row],[ITEM CODE]],Table2[[#All],[Item Code]:[Unit Cost]],10,0),0)</f>
        <v>0</v>
      </c>
      <c r="O5461" s="134">
        <f>IFERROR(VLOOKUP(Table49[[#This Row],[ITEM CODE]],Table2[[#All],[Item Code]:[Unit Cost]],10,0),0)</f>
        <v>0</v>
      </c>
      <c r="P5461" s="56"/>
      <c r="Q5461" s="58"/>
      <c r="R5461" s="58">
        <f>Table49[[#This Row],[QUANTITY]]*Table49[[#This Row],[INV Prices]]</f>
        <v>0</v>
      </c>
      <c r="S5461" s="67"/>
      <c r="V5461" s="41"/>
      <c r="W5461" s="4" t="str">
        <f>IFERROR(VLOOKUP(Table49[[#This Row],[ITEM CODE]],Table2[[Item Code]:[Category ]],6,0),"")</f>
        <v/>
      </c>
      <c r="X5461" s="1" t="str">
        <f>IFERROR(VLOOKUP(Table49[[#This Row],[ITEM CODE]],Table2[[Item Code]:[Sub Category]],7,0),"")</f>
        <v/>
      </c>
      <c r="Y5461" s="68" t="str">
        <f>Table49[[#This Row],[PO Number]]&amp;COUNTIFS($E$5:E5461,E5461)</f>
        <v>0</v>
      </c>
    </row>
    <row r="5462" spans="1:25" ht="14.25" customHeight="1" x14ac:dyDescent="0.3">
      <c r="A5462" s="1" t="str">
        <f>IF(Table49[[#This Row],[ITEM NAME]]="","",ROW()-4)</f>
        <v/>
      </c>
      <c r="B5462" s="68"/>
      <c r="C5462" s="4" t="str">
        <f>IFERROR(VLOOKUP(B5462,Table14[],3,0),"")</f>
        <v/>
      </c>
      <c r="D5462" s="4" t="str">
        <f>IFERROR(VLOOKUP(B5462,Table14[],2,0),"")</f>
        <v/>
      </c>
      <c r="E5462" s="4"/>
      <c r="H5462" s="41" t="str">
        <f>IFERROR(VLOOKUP(Table49[[#This Row],[ITEM CODE]],Table2[[Item Code]:[Master Name]],2,0),"")</f>
        <v/>
      </c>
      <c r="I5462" s="41"/>
      <c r="J5462" s="65" t="str">
        <f>IFERROR(VLOOKUP(Table49[[#This Row],[ITEM CODE]],Table2[[Item Code]:[Master Name]],3,0),"")</f>
        <v/>
      </c>
      <c r="K5462" s="1" t="str">
        <f>IFERROR(VLOOKUP(Table49[[#This Row],[ITEM CODE]],Table2[[Item Code]:[Master Name]],9,0),"")</f>
        <v/>
      </c>
      <c r="L5462" s="1" t="str">
        <f>IFERROR(VLOOKUP(Table49[[#This Row],[ITEM CODE]],Table2[[Item Code]:[Master Name]],8,0),"")</f>
        <v/>
      </c>
      <c r="M5462" s="41"/>
      <c r="N5462" s="66">
        <f>IFERROR(VLOOKUP(Table49[[#This Row],[ITEM CODE]],Table2[[#All],[Item Code]:[Unit Cost]],10,0),0)</f>
        <v>0</v>
      </c>
      <c r="O5462" s="134">
        <f>IFERROR(VLOOKUP(Table49[[#This Row],[ITEM CODE]],Table2[[#All],[Item Code]:[Unit Cost]],10,0),0)</f>
        <v>0</v>
      </c>
      <c r="P5462" s="56"/>
      <c r="Q5462" s="58"/>
      <c r="R5462" s="58">
        <f>Table49[[#This Row],[QUANTITY]]*Table49[[#This Row],[INV Prices]]</f>
        <v>0</v>
      </c>
      <c r="S5462" s="67"/>
      <c r="V5462" s="41"/>
      <c r="W5462" s="4" t="str">
        <f>IFERROR(VLOOKUP(Table49[[#This Row],[ITEM CODE]],Table2[[Item Code]:[Category ]],6,0),"")</f>
        <v/>
      </c>
      <c r="X5462" s="1" t="str">
        <f>IFERROR(VLOOKUP(Table49[[#This Row],[ITEM CODE]],Table2[[Item Code]:[Sub Category]],7,0),"")</f>
        <v/>
      </c>
      <c r="Y5462" s="68" t="str">
        <f>Table49[[#This Row],[PO Number]]&amp;COUNTIFS($E$5:E5462,E5462)</f>
        <v>0</v>
      </c>
    </row>
    <row r="5463" spans="1:25" ht="14.25" customHeight="1" x14ac:dyDescent="0.3">
      <c r="A5463" s="1" t="str">
        <f>IF(Table49[[#This Row],[ITEM NAME]]="","",ROW()-4)</f>
        <v/>
      </c>
      <c r="B5463" s="68"/>
      <c r="C5463" s="4" t="str">
        <f>IFERROR(VLOOKUP(B5463,Table14[],3,0),"")</f>
        <v/>
      </c>
      <c r="D5463" s="4" t="str">
        <f>IFERROR(VLOOKUP(B5463,Table14[],2,0),"")</f>
        <v/>
      </c>
      <c r="E5463" s="4"/>
      <c r="H5463" s="41" t="str">
        <f>IFERROR(VLOOKUP(Table49[[#This Row],[ITEM CODE]],Table2[[Item Code]:[Master Name]],2,0),"")</f>
        <v/>
      </c>
      <c r="I5463" s="41"/>
      <c r="J5463" s="65" t="str">
        <f>IFERROR(VLOOKUP(Table49[[#This Row],[ITEM CODE]],Table2[[Item Code]:[Master Name]],3,0),"")</f>
        <v/>
      </c>
      <c r="K5463" s="1" t="str">
        <f>IFERROR(VLOOKUP(Table49[[#This Row],[ITEM CODE]],Table2[[Item Code]:[Master Name]],9,0),"")</f>
        <v/>
      </c>
      <c r="L5463" s="1" t="str">
        <f>IFERROR(VLOOKUP(Table49[[#This Row],[ITEM CODE]],Table2[[Item Code]:[Master Name]],8,0),"")</f>
        <v/>
      </c>
      <c r="M5463" s="41"/>
      <c r="N5463" s="66">
        <f>IFERROR(VLOOKUP(Table49[[#This Row],[ITEM CODE]],Table2[[#All],[Item Code]:[Unit Cost]],10,0),0)</f>
        <v>0</v>
      </c>
      <c r="O5463" s="134">
        <f>IFERROR(VLOOKUP(Table49[[#This Row],[ITEM CODE]],Table2[[#All],[Item Code]:[Unit Cost]],10,0),0)</f>
        <v>0</v>
      </c>
      <c r="P5463" s="56"/>
      <c r="Q5463" s="58"/>
      <c r="R5463" s="58">
        <f>Table49[[#This Row],[QUANTITY]]*Table49[[#This Row],[INV Prices]]</f>
        <v>0</v>
      </c>
      <c r="S5463" s="67"/>
      <c r="V5463" s="41"/>
      <c r="W5463" s="4" t="str">
        <f>IFERROR(VLOOKUP(Table49[[#This Row],[ITEM CODE]],Table2[[Item Code]:[Category ]],6,0),"")</f>
        <v/>
      </c>
      <c r="X5463" s="1" t="str">
        <f>IFERROR(VLOOKUP(Table49[[#This Row],[ITEM CODE]],Table2[[Item Code]:[Sub Category]],7,0),"")</f>
        <v/>
      </c>
      <c r="Y5463" s="68" t="str">
        <f>Table49[[#This Row],[PO Number]]&amp;COUNTIFS($E$5:E5463,E5463)</f>
        <v>0</v>
      </c>
    </row>
    <row r="5464" spans="1:25" ht="14.25" customHeight="1" x14ac:dyDescent="0.3">
      <c r="A5464" s="1" t="str">
        <f>IF(Table49[[#This Row],[ITEM NAME]]="","",ROW()-4)</f>
        <v/>
      </c>
      <c r="B5464" s="68"/>
      <c r="C5464" s="4" t="str">
        <f>IFERROR(VLOOKUP(B5464,Table14[],3,0),"")</f>
        <v/>
      </c>
      <c r="D5464" s="4" t="str">
        <f>IFERROR(VLOOKUP(B5464,Table14[],2,0),"")</f>
        <v/>
      </c>
      <c r="E5464" s="4"/>
      <c r="H5464" s="41" t="str">
        <f>IFERROR(VLOOKUP(Table49[[#This Row],[ITEM CODE]],Table2[[Item Code]:[Master Name]],2,0),"")</f>
        <v/>
      </c>
      <c r="I5464" s="41"/>
      <c r="J5464" s="65" t="str">
        <f>IFERROR(VLOOKUP(Table49[[#This Row],[ITEM CODE]],Table2[[Item Code]:[Master Name]],3,0),"")</f>
        <v/>
      </c>
      <c r="K5464" s="1" t="str">
        <f>IFERROR(VLOOKUP(Table49[[#This Row],[ITEM CODE]],Table2[[Item Code]:[Master Name]],9,0),"")</f>
        <v/>
      </c>
      <c r="L5464" s="1" t="str">
        <f>IFERROR(VLOOKUP(Table49[[#This Row],[ITEM CODE]],Table2[[Item Code]:[Master Name]],8,0),"")</f>
        <v/>
      </c>
      <c r="M5464" s="41"/>
      <c r="N5464" s="66">
        <f>IFERROR(VLOOKUP(Table49[[#This Row],[ITEM CODE]],Table2[[#All],[Item Code]:[Unit Cost]],10,0),0)</f>
        <v>0</v>
      </c>
      <c r="O5464" s="134">
        <f>IFERROR(VLOOKUP(Table49[[#This Row],[ITEM CODE]],Table2[[#All],[Item Code]:[Unit Cost]],10,0),0)</f>
        <v>0</v>
      </c>
      <c r="P5464" s="56"/>
      <c r="Q5464" s="58"/>
      <c r="R5464" s="58">
        <f>Table49[[#This Row],[QUANTITY]]*Table49[[#This Row],[INV Prices]]</f>
        <v>0</v>
      </c>
      <c r="S5464" s="67"/>
      <c r="V5464" s="41"/>
      <c r="W5464" s="4" t="str">
        <f>IFERROR(VLOOKUP(Table49[[#This Row],[ITEM CODE]],Table2[[Item Code]:[Category ]],6,0),"")</f>
        <v/>
      </c>
      <c r="X5464" s="1" t="str">
        <f>IFERROR(VLOOKUP(Table49[[#This Row],[ITEM CODE]],Table2[[Item Code]:[Sub Category]],7,0),"")</f>
        <v/>
      </c>
      <c r="Y5464" s="68" t="str">
        <f>Table49[[#This Row],[PO Number]]&amp;COUNTIFS($E$5:E5464,E5464)</f>
        <v>0</v>
      </c>
    </row>
    <row r="5465" spans="1:25" ht="14.25" customHeight="1" x14ac:dyDescent="0.3">
      <c r="A5465" s="1" t="str">
        <f>IF(Table49[[#This Row],[ITEM NAME]]="","",ROW()-4)</f>
        <v/>
      </c>
      <c r="B5465" s="68"/>
      <c r="C5465" s="4" t="str">
        <f>IFERROR(VLOOKUP(B5465,Table14[],3,0),"")</f>
        <v/>
      </c>
      <c r="D5465" s="4" t="str">
        <f>IFERROR(VLOOKUP(B5465,Table14[],2,0),"")</f>
        <v/>
      </c>
      <c r="E5465" s="4"/>
      <c r="H5465" s="41" t="str">
        <f>IFERROR(VLOOKUP(Table49[[#This Row],[ITEM CODE]],Table2[[Item Code]:[Master Name]],2,0),"")</f>
        <v/>
      </c>
      <c r="I5465" s="41"/>
      <c r="J5465" s="65" t="str">
        <f>IFERROR(VLOOKUP(Table49[[#This Row],[ITEM CODE]],Table2[[Item Code]:[Master Name]],3,0),"")</f>
        <v/>
      </c>
      <c r="K5465" s="1" t="str">
        <f>IFERROR(VLOOKUP(Table49[[#This Row],[ITEM CODE]],Table2[[Item Code]:[Master Name]],9,0),"")</f>
        <v/>
      </c>
      <c r="L5465" s="1" t="str">
        <f>IFERROR(VLOOKUP(Table49[[#This Row],[ITEM CODE]],Table2[[Item Code]:[Master Name]],8,0),"")</f>
        <v/>
      </c>
      <c r="M5465" s="41"/>
      <c r="N5465" s="66">
        <f>IFERROR(VLOOKUP(Table49[[#This Row],[ITEM CODE]],Table2[[#All],[Item Code]:[Unit Cost]],10,0),0)</f>
        <v>0</v>
      </c>
      <c r="O5465" s="134">
        <f>IFERROR(VLOOKUP(Table49[[#This Row],[ITEM CODE]],Table2[[#All],[Item Code]:[Unit Cost]],10,0),0)</f>
        <v>0</v>
      </c>
      <c r="P5465" s="56"/>
      <c r="Q5465" s="58"/>
      <c r="R5465" s="58">
        <f>Table49[[#This Row],[QUANTITY]]*Table49[[#This Row],[INV Prices]]</f>
        <v>0</v>
      </c>
      <c r="S5465" s="67"/>
      <c r="V5465" s="41"/>
      <c r="W5465" s="4" t="str">
        <f>IFERROR(VLOOKUP(Table49[[#This Row],[ITEM CODE]],Table2[[Item Code]:[Category ]],6,0),"")</f>
        <v/>
      </c>
      <c r="X5465" s="1" t="str">
        <f>IFERROR(VLOOKUP(Table49[[#This Row],[ITEM CODE]],Table2[[Item Code]:[Sub Category]],7,0),"")</f>
        <v/>
      </c>
      <c r="Y5465" s="68" t="str">
        <f>Table49[[#This Row],[PO Number]]&amp;COUNTIFS($E$5:E5465,E5465)</f>
        <v>0</v>
      </c>
    </row>
    <row r="5466" spans="1:25" ht="14.25" customHeight="1" x14ac:dyDescent="0.3">
      <c r="A5466" s="1" t="str">
        <f>IF(Table49[[#This Row],[ITEM NAME]]="","",ROW()-4)</f>
        <v/>
      </c>
      <c r="B5466" s="68"/>
      <c r="C5466" s="4" t="str">
        <f>IFERROR(VLOOKUP(B5466,Table14[],3,0),"")</f>
        <v/>
      </c>
      <c r="D5466" s="4" t="str">
        <f>IFERROR(VLOOKUP(B5466,Table14[],2,0),"")</f>
        <v/>
      </c>
      <c r="E5466" s="4"/>
      <c r="H5466" s="41" t="str">
        <f>IFERROR(VLOOKUP(Table49[[#This Row],[ITEM CODE]],Table2[[Item Code]:[Master Name]],2,0),"")</f>
        <v/>
      </c>
      <c r="I5466" s="41"/>
      <c r="J5466" s="65" t="str">
        <f>IFERROR(VLOOKUP(Table49[[#This Row],[ITEM CODE]],Table2[[Item Code]:[Master Name]],3,0),"")</f>
        <v/>
      </c>
      <c r="K5466" s="1" t="str">
        <f>IFERROR(VLOOKUP(Table49[[#This Row],[ITEM CODE]],Table2[[Item Code]:[Master Name]],9,0),"")</f>
        <v/>
      </c>
      <c r="L5466" s="1" t="str">
        <f>IFERROR(VLOOKUP(Table49[[#This Row],[ITEM CODE]],Table2[[Item Code]:[Master Name]],8,0),"")</f>
        <v/>
      </c>
      <c r="M5466" s="41"/>
      <c r="N5466" s="66">
        <f>IFERROR(VLOOKUP(Table49[[#This Row],[ITEM CODE]],Table2[[#All],[Item Code]:[Unit Cost]],10,0),0)</f>
        <v>0</v>
      </c>
      <c r="O5466" s="134">
        <f>IFERROR(VLOOKUP(Table49[[#This Row],[ITEM CODE]],Table2[[#All],[Item Code]:[Unit Cost]],10,0),0)</f>
        <v>0</v>
      </c>
      <c r="P5466" s="56"/>
      <c r="Q5466" s="58"/>
      <c r="R5466" s="58">
        <f>Table49[[#This Row],[QUANTITY]]*Table49[[#This Row],[INV Prices]]</f>
        <v>0</v>
      </c>
      <c r="S5466" s="67"/>
      <c r="V5466" s="41"/>
      <c r="W5466" s="4" t="str">
        <f>IFERROR(VLOOKUP(Table49[[#This Row],[ITEM CODE]],Table2[[Item Code]:[Category ]],6,0),"")</f>
        <v/>
      </c>
      <c r="X5466" s="1" t="str">
        <f>IFERROR(VLOOKUP(Table49[[#This Row],[ITEM CODE]],Table2[[Item Code]:[Sub Category]],7,0),"")</f>
        <v/>
      </c>
      <c r="Y5466" s="68" t="str">
        <f>Table49[[#This Row],[PO Number]]&amp;COUNTIFS($E$5:E5466,E5466)</f>
        <v>0</v>
      </c>
    </row>
    <row r="5467" spans="1:25" ht="14.25" customHeight="1" x14ac:dyDescent="0.3">
      <c r="A5467" s="1" t="str">
        <f>IF(Table49[[#This Row],[ITEM NAME]]="","",ROW()-4)</f>
        <v/>
      </c>
      <c r="B5467" s="68"/>
      <c r="C5467" s="4" t="str">
        <f>IFERROR(VLOOKUP(B5467,Table14[],3,0),"")</f>
        <v/>
      </c>
      <c r="D5467" s="4" t="str">
        <f>IFERROR(VLOOKUP(B5467,Table14[],2,0),"")</f>
        <v/>
      </c>
      <c r="E5467" s="4"/>
      <c r="H5467" s="41" t="str">
        <f>IFERROR(VLOOKUP(Table49[[#This Row],[ITEM CODE]],Table2[[Item Code]:[Master Name]],2,0),"")</f>
        <v/>
      </c>
      <c r="I5467" s="41"/>
      <c r="J5467" s="65" t="str">
        <f>IFERROR(VLOOKUP(Table49[[#This Row],[ITEM CODE]],Table2[[Item Code]:[Master Name]],3,0),"")</f>
        <v/>
      </c>
      <c r="K5467" s="1" t="str">
        <f>IFERROR(VLOOKUP(Table49[[#This Row],[ITEM CODE]],Table2[[Item Code]:[Master Name]],9,0),"")</f>
        <v/>
      </c>
      <c r="L5467" s="1" t="str">
        <f>IFERROR(VLOOKUP(Table49[[#This Row],[ITEM CODE]],Table2[[Item Code]:[Master Name]],8,0),"")</f>
        <v/>
      </c>
      <c r="M5467" s="41"/>
      <c r="N5467" s="66">
        <f>IFERROR(VLOOKUP(Table49[[#This Row],[ITEM CODE]],Table2[[#All],[Item Code]:[Unit Cost]],10,0),0)</f>
        <v>0</v>
      </c>
      <c r="O5467" s="134">
        <f>IFERROR(VLOOKUP(Table49[[#This Row],[ITEM CODE]],Table2[[#All],[Item Code]:[Unit Cost]],10,0),0)</f>
        <v>0</v>
      </c>
      <c r="P5467" s="56"/>
      <c r="Q5467" s="58"/>
      <c r="R5467" s="58">
        <f>Table49[[#This Row],[QUANTITY]]*Table49[[#This Row],[INV Prices]]</f>
        <v>0</v>
      </c>
      <c r="S5467" s="67"/>
      <c r="V5467" s="41"/>
      <c r="W5467" s="4" t="str">
        <f>IFERROR(VLOOKUP(Table49[[#This Row],[ITEM CODE]],Table2[[Item Code]:[Category ]],6,0),"")</f>
        <v/>
      </c>
      <c r="X5467" s="1" t="str">
        <f>IFERROR(VLOOKUP(Table49[[#This Row],[ITEM CODE]],Table2[[Item Code]:[Sub Category]],7,0),"")</f>
        <v/>
      </c>
      <c r="Y5467" s="68" t="str">
        <f>Table49[[#This Row],[PO Number]]&amp;COUNTIFS($E$5:E5467,E5467)</f>
        <v>0</v>
      </c>
    </row>
    <row r="5468" spans="1:25" ht="14.25" customHeight="1" x14ac:dyDescent="0.3">
      <c r="A5468" s="1" t="str">
        <f>IF(Table49[[#This Row],[ITEM NAME]]="","",ROW()-4)</f>
        <v/>
      </c>
      <c r="B5468" s="68"/>
      <c r="C5468" s="4" t="str">
        <f>IFERROR(VLOOKUP(B5468,Table14[],3,0),"")</f>
        <v/>
      </c>
      <c r="D5468" s="4" t="str">
        <f>IFERROR(VLOOKUP(B5468,Table14[],2,0),"")</f>
        <v/>
      </c>
      <c r="E5468" s="4"/>
      <c r="H5468" s="41" t="str">
        <f>IFERROR(VLOOKUP(Table49[[#This Row],[ITEM CODE]],Table2[[Item Code]:[Master Name]],2,0),"")</f>
        <v/>
      </c>
      <c r="I5468" s="41"/>
      <c r="J5468" s="65" t="str">
        <f>IFERROR(VLOOKUP(Table49[[#This Row],[ITEM CODE]],Table2[[Item Code]:[Master Name]],3,0),"")</f>
        <v/>
      </c>
      <c r="K5468" s="1" t="str">
        <f>IFERROR(VLOOKUP(Table49[[#This Row],[ITEM CODE]],Table2[[Item Code]:[Master Name]],9,0),"")</f>
        <v/>
      </c>
      <c r="L5468" s="1" t="str">
        <f>IFERROR(VLOOKUP(Table49[[#This Row],[ITEM CODE]],Table2[[Item Code]:[Master Name]],8,0),"")</f>
        <v/>
      </c>
      <c r="M5468" s="41"/>
      <c r="N5468" s="66">
        <f>IFERROR(VLOOKUP(Table49[[#This Row],[ITEM CODE]],Table2[[#All],[Item Code]:[Unit Cost]],10,0),0)</f>
        <v>0</v>
      </c>
      <c r="O5468" s="134">
        <f>IFERROR(VLOOKUP(Table49[[#This Row],[ITEM CODE]],Table2[[#All],[Item Code]:[Unit Cost]],10,0),0)</f>
        <v>0</v>
      </c>
      <c r="P5468" s="56"/>
      <c r="Q5468" s="58"/>
      <c r="R5468" s="58">
        <f>Table49[[#This Row],[QUANTITY]]*Table49[[#This Row],[INV Prices]]</f>
        <v>0</v>
      </c>
      <c r="S5468" s="67"/>
      <c r="V5468" s="41"/>
      <c r="W5468" s="4" t="str">
        <f>IFERROR(VLOOKUP(Table49[[#This Row],[ITEM CODE]],Table2[[Item Code]:[Category ]],6,0),"")</f>
        <v/>
      </c>
      <c r="X5468" s="1" t="str">
        <f>IFERROR(VLOOKUP(Table49[[#This Row],[ITEM CODE]],Table2[[Item Code]:[Sub Category]],7,0),"")</f>
        <v/>
      </c>
      <c r="Y5468" s="68" t="str">
        <f>Table49[[#This Row],[PO Number]]&amp;COUNTIFS($E$5:E5468,E5468)</f>
        <v>0</v>
      </c>
    </row>
    <row r="5469" spans="1:25" ht="14.25" customHeight="1" x14ac:dyDescent="0.3">
      <c r="A5469" s="1" t="str">
        <f>IF(Table49[[#This Row],[ITEM NAME]]="","",ROW()-4)</f>
        <v/>
      </c>
      <c r="B5469" s="68"/>
      <c r="C5469" s="4" t="str">
        <f>IFERROR(VLOOKUP(B5469,Table14[],3,0),"")</f>
        <v/>
      </c>
      <c r="D5469" s="4" t="str">
        <f>IFERROR(VLOOKUP(B5469,Table14[],2,0),"")</f>
        <v/>
      </c>
      <c r="E5469" s="4"/>
      <c r="H5469" s="41" t="str">
        <f>IFERROR(VLOOKUP(Table49[[#This Row],[ITEM CODE]],Table2[[Item Code]:[Master Name]],2,0),"")</f>
        <v/>
      </c>
      <c r="I5469" s="41"/>
      <c r="J5469" s="65" t="str">
        <f>IFERROR(VLOOKUP(Table49[[#This Row],[ITEM CODE]],Table2[[Item Code]:[Master Name]],3,0),"")</f>
        <v/>
      </c>
      <c r="K5469" s="1" t="str">
        <f>IFERROR(VLOOKUP(Table49[[#This Row],[ITEM CODE]],Table2[[Item Code]:[Master Name]],9,0),"")</f>
        <v/>
      </c>
      <c r="L5469" s="1" t="str">
        <f>IFERROR(VLOOKUP(Table49[[#This Row],[ITEM CODE]],Table2[[Item Code]:[Master Name]],8,0),"")</f>
        <v/>
      </c>
      <c r="M5469" s="41"/>
      <c r="N5469" s="66">
        <f>IFERROR(VLOOKUP(Table49[[#This Row],[ITEM CODE]],Table2[[#All],[Item Code]:[Unit Cost]],10,0),0)</f>
        <v>0</v>
      </c>
      <c r="O5469" s="134">
        <f>IFERROR(VLOOKUP(Table49[[#This Row],[ITEM CODE]],Table2[[#All],[Item Code]:[Unit Cost]],10,0),0)</f>
        <v>0</v>
      </c>
      <c r="P5469" s="56"/>
      <c r="Q5469" s="58"/>
      <c r="R5469" s="58">
        <f>Table49[[#This Row],[QUANTITY]]*Table49[[#This Row],[INV Prices]]</f>
        <v>0</v>
      </c>
      <c r="S5469" s="67"/>
      <c r="V5469" s="41"/>
      <c r="W5469" s="4" t="str">
        <f>IFERROR(VLOOKUP(Table49[[#This Row],[ITEM CODE]],Table2[[Item Code]:[Category ]],6,0),"")</f>
        <v/>
      </c>
      <c r="X5469" s="1" t="str">
        <f>IFERROR(VLOOKUP(Table49[[#This Row],[ITEM CODE]],Table2[[Item Code]:[Sub Category]],7,0),"")</f>
        <v/>
      </c>
      <c r="Y5469" s="68" t="str">
        <f>Table49[[#This Row],[PO Number]]&amp;COUNTIFS($E$5:E5469,E5469)</f>
        <v>0</v>
      </c>
    </row>
    <row r="5470" spans="1:25" ht="14.25" customHeight="1" x14ac:dyDescent="0.3">
      <c r="A5470" s="1" t="str">
        <f>IF(Table49[[#This Row],[ITEM NAME]]="","",ROW()-4)</f>
        <v/>
      </c>
      <c r="B5470" s="68"/>
      <c r="C5470" s="4" t="str">
        <f>IFERROR(VLOOKUP(B5470,Table14[],3,0),"")</f>
        <v/>
      </c>
      <c r="D5470" s="4" t="str">
        <f>IFERROR(VLOOKUP(B5470,Table14[],2,0),"")</f>
        <v/>
      </c>
      <c r="E5470" s="4"/>
      <c r="H5470" s="41" t="str">
        <f>IFERROR(VLOOKUP(Table49[[#This Row],[ITEM CODE]],Table2[[Item Code]:[Master Name]],2,0),"")</f>
        <v/>
      </c>
      <c r="I5470" s="41"/>
      <c r="J5470" s="65" t="str">
        <f>IFERROR(VLOOKUP(Table49[[#This Row],[ITEM CODE]],Table2[[Item Code]:[Master Name]],3,0),"")</f>
        <v/>
      </c>
      <c r="K5470" s="1" t="str">
        <f>IFERROR(VLOOKUP(Table49[[#This Row],[ITEM CODE]],Table2[[Item Code]:[Master Name]],9,0),"")</f>
        <v/>
      </c>
      <c r="L5470" s="1" t="str">
        <f>IFERROR(VLOOKUP(Table49[[#This Row],[ITEM CODE]],Table2[[Item Code]:[Master Name]],8,0),"")</f>
        <v/>
      </c>
      <c r="M5470" s="41"/>
      <c r="N5470" s="66">
        <f>IFERROR(VLOOKUP(Table49[[#This Row],[ITEM CODE]],Table2[[#All],[Item Code]:[Unit Cost]],10,0),0)</f>
        <v>0</v>
      </c>
      <c r="O5470" s="134">
        <f>IFERROR(VLOOKUP(Table49[[#This Row],[ITEM CODE]],Table2[[#All],[Item Code]:[Unit Cost]],10,0),0)</f>
        <v>0</v>
      </c>
      <c r="P5470" s="56"/>
      <c r="Q5470" s="58"/>
      <c r="R5470" s="58">
        <f>Table49[[#This Row],[QUANTITY]]*Table49[[#This Row],[INV Prices]]</f>
        <v>0</v>
      </c>
      <c r="S5470" s="67"/>
      <c r="V5470" s="41"/>
      <c r="W5470" s="4" t="str">
        <f>IFERROR(VLOOKUP(Table49[[#This Row],[ITEM CODE]],Table2[[Item Code]:[Category ]],6,0),"")</f>
        <v/>
      </c>
      <c r="X5470" s="1" t="str">
        <f>IFERROR(VLOOKUP(Table49[[#This Row],[ITEM CODE]],Table2[[Item Code]:[Sub Category]],7,0),"")</f>
        <v/>
      </c>
      <c r="Y5470" s="68" t="str">
        <f>Table49[[#This Row],[PO Number]]&amp;COUNTIFS($E$5:E5470,E5470)</f>
        <v>0</v>
      </c>
    </row>
    <row r="5471" spans="1:25" ht="14.25" customHeight="1" x14ac:dyDescent="0.3">
      <c r="A5471" s="1" t="str">
        <f>IF(Table49[[#This Row],[ITEM NAME]]="","",ROW()-4)</f>
        <v/>
      </c>
      <c r="B5471" s="68"/>
      <c r="C5471" s="4" t="str">
        <f>IFERROR(VLOOKUP(B5471,Table14[],3,0),"")</f>
        <v/>
      </c>
      <c r="D5471" s="4" t="str">
        <f>IFERROR(VLOOKUP(B5471,Table14[],2,0),"")</f>
        <v/>
      </c>
      <c r="E5471" s="4"/>
      <c r="H5471" s="41" t="str">
        <f>IFERROR(VLOOKUP(Table49[[#This Row],[ITEM CODE]],Table2[[Item Code]:[Master Name]],2,0),"")</f>
        <v/>
      </c>
      <c r="I5471" s="41"/>
      <c r="J5471" s="65" t="str">
        <f>IFERROR(VLOOKUP(Table49[[#This Row],[ITEM CODE]],Table2[[Item Code]:[Master Name]],3,0),"")</f>
        <v/>
      </c>
      <c r="K5471" s="1" t="str">
        <f>IFERROR(VLOOKUP(Table49[[#This Row],[ITEM CODE]],Table2[[Item Code]:[Master Name]],9,0),"")</f>
        <v/>
      </c>
      <c r="L5471" s="1" t="str">
        <f>IFERROR(VLOOKUP(Table49[[#This Row],[ITEM CODE]],Table2[[Item Code]:[Master Name]],8,0),"")</f>
        <v/>
      </c>
      <c r="M5471" s="41"/>
      <c r="N5471" s="66">
        <f>IFERROR(VLOOKUP(Table49[[#This Row],[ITEM CODE]],Table2[[#All],[Item Code]:[Unit Cost]],10,0),0)</f>
        <v>0</v>
      </c>
      <c r="O5471" s="134">
        <f>IFERROR(VLOOKUP(Table49[[#This Row],[ITEM CODE]],Table2[[#All],[Item Code]:[Unit Cost]],10,0),0)</f>
        <v>0</v>
      </c>
      <c r="P5471" s="56"/>
      <c r="Q5471" s="58"/>
      <c r="R5471" s="58">
        <f>Table49[[#This Row],[QUANTITY]]*Table49[[#This Row],[INV Prices]]</f>
        <v>0</v>
      </c>
      <c r="S5471" s="67"/>
      <c r="V5471" s="41"/>
      <c r="W5471" s="4" t="str">
        <f>IFERROR(VLOOKUP(Table49[[#This Row],[ITEM CODE]],Table2[[Item Code]:[Category ]],6,0),"")</f>
        <v/>
      </c>
      <c r="X5471" s="1" t="str">
        <f>IFERROR(VLOOKUP(Table49[[#This Row],[ITEM CODE]],Table2[[Item Code]:[Sub Category]],7,0),"")</f>
        <v/>
      </c>
      <c r="Y5471" s="68" t="str">
        <f>Table49[[#This Row],[PO Number]]&amp;COUNTIFS($E$5:E5471,E5471)</f>
        <v>0</v>
      </c>
    </row>
    <row r="5472" spans="1:25" ht="14.25" customHeight="1" x14ac:dyDescent="0.3">
      <c r="A5472" s="1" t="str">
        <f>IF(Table49[[#This Row],[ITEM NAME]]="","",ROW()-4)</f>
        <v/>
      </c>
      <c r="B5472" s="68"/>
      <c r="C5472" s="4" t="str">
        <f>IFERROR(VLOOKUP(B5472,Table14[],3,0),"")</f>
        <v/>
      </c>
      <c r="D5472" s="4" t="str">
        <f>IFERROR(VLOOKUP(B5472,Table14[],2,0),"")</f>
        <v/>
      </c>
      <c r="E5472" s="4"/>
      <c r="H5472" s="41" t="str">
        <f>IFERROR(VLOOKUP(Table49[[#This Row],[ITEM CODE]],Table2[[Item Code]:[Master Name]],2,0),"")</f>
        <v/>
      </c>
      <c r="I5472" s="41"/>
      <c r="J5472" s="65" t="str">
        <f>IFERROR(VLOOKUP(Table49[[#This Row],[ITEM CODE]],Table2[[Item Code]:[Master Name]],3,0),"")</f>
        <v/>
      </c>
      <c r="K5472" s="1" t="str">
        <f>IFERROR(VLOOKUP(Table49[[#This Row],[ITEM CODE]],Table2[[Item Code]:[Master Name]],9,0),"")</f>
        <v/>
      </c>
      <c r="L5472" s="1" t="str">
        <f>IFERROR(VLOOKUP(Table49[[#This Row],[ITEM CODE]],Table2[[Item Code]:[Master Name]],8,0),"")</f>
        <v/>
      </c>
      <c r="M5472" s="41"/>
      <c r="N5472" s="66">
        <f>IFERROR(VLOOKUP(Table49[[#This Row],[ITEM CODE]],Table2[[#All],[Item Code]:[Unit Cost]],10,0),0)</f>
        <v>0</v>
      </c>
      <c r="O5472" s="134">
        <f>IFERROR(VLOOKUP(Table49[[#This Row],[ITEM CODE]],Table2[[#All],[Item Code]:[Unit Cost]],10,0),0)</f>
        <v>0</v>
      </c>
      <c r="P5472" s="56"/>
      <c r="Q5472" s="58"/>
      <c r="R5472" s="58">
        <f>Table49[[#This Row],[QUANTITY]]*Table49[[#This Row],[INV Prices]]</f>
        <v>0</v>
      </c>
      <c r="S5472" s="67"/>
      <c r="V5472" s="41"/>
      <c r="W5472" s="4" t="str">
        <f>IFERROR(VLOOKUP(Table49[[#This Row],[ITEM CODE]],Table2[[Item Code]:[Category ]],6,0),"")</f>
        <v/>
      </c>
      <c r="X5472" s="1" t="str">
        <f>IFERROR(VLOOKUP(Table49[[#This Row],[ITEM CODE]],Table2[[Item Code]:[Sub Category]],7,0),"")</f>
        <v/>
      </c>
      <c r="Y5472" s="68" t="str">
        <f>Table49[[#This Row],[PO Number]]&amp;COUNTIFS($E$5:E5472,E5472)</f>
        <v>0</v>
      </c>
    </row>
    <row r="5473" spans="1:25" ht="14.25" customHeight="1" x14ac:dyDescent="0.3">
      <c r="A5473" s="1" t="str">
        <f>IF(Table49[[#This Row],[ITEM NAME]]="","",ROW()-4)</f>
        <v/>
      </c>
      <c r="B5473" s="68"/>
      <c r="C5473" s="4" t="str">
        <f>IFERROR(VLOOKUP(B5473,Table14[],3,0),"")</f>
        <v/>
      </c>
      <c r="D5473" s="4" t="str">
        <f>IFERROR(VLOOKUP(B5473,Table14[],2,0),"")</f>
        <v/>
      </c>
      <c r="E5473" s="4"/>
      <c r="H5473" s="41" t="str">
        <f>IFERROR(VLOOKUP(Table49[[#This Row],[ITEM CODE]],Table2[[Item Code]:[Master Name]],2,0),"")</f>
        <v/>
      </c>
      <c r="I5473" s="41"/>
      <c r="J5473" s="65" t="str">
        <f>IFERROR(VLOOKUP(Table49[[#This Row],[ITEM CODE]],Table2[[Item Code]:[Master Name]],3,0),"")</f>
        <v/>
      </c>
      <c r="K5473" s="1" t="str">
        <f>IFERROR(VLOOKUP(Table49[[#This Row],[ITEM CODE]],Table2[[Item Code]:[Master Name]],9,0),"")</f>
        <v/>
      </c>
      <c r="L5473" s="1" t="str">
        <f>IFERROR(VLOOKUP(Table49[[#This Row],[ITEM CODE]],Table2[[Item Code]:[Master Name]],8,0),"")</f>
        <v/>
      </c>
      <c r="M5473" s="41"/>
      <c r="N5473" s="66">
        <f>IFERROR(VLOOKUP(Table49[[#This Row],[ITEM CODE]],Table2[[#All],[Item Code]:[Unit Cost]],10,0),0)</f>
        <v>0</v>
      </c>
      <c r="O5473" s="134">
        <f>IFERROR(VLOOKUP(Table49[[#This Row],[ITEM CODE]],Table2[[#All],[Item Code]:[Unit Cost]],10,0),0)</f>
        <v>0</v>
      </c>
      <c r="P5473" s="56"/>
      <c r="Q5473" s="58"/>
      <c r="R5473" s="58">
        <f>Table49[[#This Row],[QUANTITY]]*Table49[[#This Row],[INV Prices]]</f>
        <v>0</v>
      </c>
      <c r="S5473" s="67"/>
      <c r="V5473" s="41"/>
      <c r="W5473" s="4" t="str">
        <f>IFERROR(VLOOKUP(Table49[[#This Row],[ITEM CODE]],Table2[[Item Code]:[Category ]],6,0),"")</f>
        <v/>
      </c>
      <c r="X5473" s="1" t="str">
        <f>IFERROR(VLOOKUP(Table49[[#This Row],[ITEM CODE]],Table2[[Item Code]:[Sub Category]],7,0),"")</f>
        <v/>
      </c>
      <c r="Y5473" s="68" t="str">
        <f>Table49[[#This Row],[PO Number]]&amp;COUNTIFS($E$5:E5473,E5473)</f>
        <v>0</v>
      </c>
    </row>
    <row r="5474" spans="1:25" ht="14.25" customHeight="1" x14ac:dyDescent="0.3">
      <c r="A5474" s="1" t="str">
        <f>IF(Table49[[#This Row],[ITEM NAME]]="","",ROW()-4)</f>
        <v/>
      </c>
      <c r="B5474" s="68"/>
      <c r="C5474" s="4" t="str">
        <f>IFERROR(VLOOKUP(B5474,Table14[],3,0),"")</f>
        <v/>
      </c>
      <c r="D5474" s="4" t="str">
        <f>IFERROR(VLOOKUP(B5474,Table14[],2,0),"")</f>
        <v/>
      </c>
      <c r="E5474" s="4"/>
      <c r="H5474" s="41" t="str">
        <f>IFERROR(VLOOKUP(Table49[[#This Row],[ITEM CODE]],Table2[[Item Code]:[Master Name]],2,0),"")</f>
        <v/>
      </c>
      <c r="I5474" s="41"/>
      <c r="J5474" s="65" t="str">
        <f>IFERROR(VLOOKUP(Table49[[#This Row],[ITEM CODE]],Table2[[Item Code]:[Master Name]],3,0),"")</f>
        <v/>
      </c>
      <c r="K5474" s="1" t="str">
        <f>IFERROR(VLOOKUP(Table49[[#This Row],[ITEM CODE]],Table2[[Item Code]:[Master Name]],9,0),"")</f>
        <v/>
      </c>
      <c r="L5474" s="1" t="str">
        <f>IFERROR(VLOOKUP(Table49[[#This Row],[ITEM CODE]],Table2[[Item Code]:[Master Name]],8,0),"")</f>
        <v/>
      </c>
      <c r="M5474" s="41"/>
      <c r="N5474" s="66">
        <f>IFERROR(VLOOKUP(Table49[[#This Row],[ITEM CODE]],Table2[[#All],[Item Code]:[Unit Cost]],10,0),0)</f>
        <v>0</v>
      </c>
      <c r="O5474" s="134">
        <f>IFERROR(VLOOKUP(Table49[[#This Row],[ITEM CODE]],Table2[[#All],[Item Code]:[Unit Cost]],10,0),0)</f>
        <v>0</v>
      </c>
      <c r="P5474" s="56"/>
      <c r="Q5474" s="58"/>
      <c r="R5474" s="58">
        <f>Table49[[#This Row],[QUANTITY]]*Table49[[#This Row],[INV Prices]]</f>
        <v>0</v>
      </c>
      <c r="S5474" s="67"/>
      <c r="V5474" s="41"/>
      <c r="W5474" s="4" t="str">
        <f>IFERROR(VLOOKUP(Table49[[#This Row],[ITEM CODE]],Table2[[Item Code]:[Category ]],6,0),"")</f>
        <v/>
      </c>
      <c r="X5474" s="1" t="str">
        <f>IFERROR(VLOOKUP(Table49[[#This Row],[ITEM CODE]],Table2[[Item Code]:[Sub Category]],7,0),"")</f>
        <v/>
      </c>
      <c r="Y5474" s="68" t="str">
        <f>Table49[[#This Row],[PO Number]]&amp;COUNTIFS($E$5:E5474,E5474)</f>
        <v>0</v>
      </c>
    </row>
    <row r="5475" spans="1:25" ht="14.25" customHeight="1" x14ac:dyDescent="0.3">
      <c r="A5475" s="1" t="str">
        <f>IF(Table49[[#This Row],[ITEM NAME]]="","",ROW()-4)</f>
        <v/>
      </c>
      <c r="B5475" s="68"/>
      <c r="C5475" s="4" t="str">
        <f>IFERROR(VLOOKUP(B5475,Table14[],3,0),"")</f>
        <v/>
      </c>
      <c r="D5475" s="4" t="str">
        <f>IFERROR(VLOOKUP(B5475,Table14[],2,0),"")</f>
        <v/>
      </c>
      <c r="E5475" s="4"/>
      <c r="H5475" s="41" t="str">
        <f>IFERROR(VLOOKUP(Table49[[#This Row],[ITEM CODE]],Table2[[Item Code]:[Master Name]],2,0),"")</f>
        <v/>
      </c>
      <c r="I5475" s="41"/>
      <c r="J5475" s="65" t="str">
        <f>IFERROR(VLOOKUP(Table49[[#This Row],[ITEM CODE]],Table2[[Item Code]:[Master Name]],3,0),"")</f>
        <v/>
      </c>
      <c r="K5475" s="1" t="str">
        <f>IFERROR(VLOOKUP(Table49[[#This Row],[ITEM CODE]],Table2[[Item Code]:[Master Name]],9,0),"")</f>
        <v/>
      </c>
      <c r="L5475" s="1" t="str">
        <f>IFERROR(VLOOKUP(Table49[[#This Row],[ITEM CODE]],Table2[[Item Code]:[Master Name]],8,0),"")</f>
        <v/>
      </c>
      <c r="M5475" s="41"/>
      <c r="N5475" s="66">
        <f>IFERROR(VLOOKUP(Table49[[#This Row],[ITEM CODE]],Table2[[#All],[Item Code]:[Unit Cost]],10,0),0)</f>
        <v>0</v>
      </c>
      <c r="O5475" s="134">
        <f>IFERROR(VLOOKUP(Table49[[#This Row],[ITEM CODE]],Table2[[#All],[Item Code]:[Unit Cost]],10,0),0)</f>
        <v>0</v>
      </c>
      <c r="P5475" s="56"/>
      <c r="Q5475" s="58"/>
      <c r="R5475" s="58">
        <f>Table49[[#This Row],[QUANTITY]]*Table49[[#This Row],[INV Prices]]</f>
        <v>0</v>
      </c>
      <c r="S5475" s="67"/>
      <c r="V5475" s="41"/>
      <c r="W5475" s="4" t="str">
        <f>IFERROR(VLOOKUP(Table49[[#This Row],[ITEM CODE]],Table2[[Item Code]:[Category ]],6,0),"")</f>
        <v/>
      </c>
      <c r="X5475" s="1" t="str">
        <f>IFERROR(VLOOKUP(Table49[[#This Row],[ITEM CODE]],Table2[[Item Code]:[Sub Category]],7,0),"")</f>
        <v/>
      </c>
      <c r="Y5475" s="68" t="str">
        <f>Table49[[#This Row],[PO Number]]&amp;COUNTIFS($E$5:E5475,E5475)</f>
        <v>0</v>
      </c>
    </row>
    <row r="5476" spans="1:25" ht="14.25" customHeight="1" x14ac:dyDescent="0.3">
      <c r="A5476" s="1" t="str">
        <f>IF(Table49[[#This Row],[ITEM NAME]]="","",ROW()-4)</f>
        <v/>
      </c>
      <c r="B5476" s="68"/>
      <c r="C5476" s="4" t="str">
        <f>IFERROR(VLOOKUP(B5476,Table14[],3,0),"")</f>
        <v/>
      </c>
      <c r="D5476" s="4" t="str">
        <f>IFERROR(VLOOKUP(B5476,Table14[],2,0),"")</f>
        <v/>
      </c>
      <c r="E5476" s="4"/>
      <c r="H5476" s="41" t="str">
        <f>IFERROR(VLOOKUP(Table49[[#This Row],[ITEM CODE]],Table2[[Item Code]:[Master Name]],2,0),"")</f>
        <v/>
      </c>
      <c r="I5476" s="41"/>
      <c r="J5476" s="65" t="str">
        <f>IFERROR(VLOOKUP(Table49[[#This Row],[ITEM CODE]],Table2[[Item Code]:[Master Name]],3,0),"")</f>
        <v/>
      </c>
      <c r="K5476" s="1" t="str">
        <f>IFERROR(VLOOKUP(Table49[[#This Row],[ITEM CODE]],Table2[[Item Code]:[Master Name]],9,0),"")</f>
        <v/>
      </c>
      <c r="L5476" s="1" t="str">
        <f>IFERROR(VLOOKUP(Table49[[#This Row],[ITEM CODE]],Table2[[Item Code]:[Master Name]],8,0),"")</f>
        <v/>
      </c>
      <c r="M5476" s="41"/>
      <c r="N5476" s="66">
        <f>IFERROR(VLOOKUP(Table49[[#This Row],[ITEM CODE]],Table2[[#All],[Item Code]:[Unit Cost]],10,0),0)</f>
        <v>0</v>
      </c>
      <c r="O5476" s="134">
        <f>IFERROR(VLOOKUP(Table49[[#This Row],[ITEM CODE]],Table2[[#All],[Item Code]:[Unit Cost]],10,0),0)</f>
        <v>0</v>
      </c>
      <c r="P5476" s="56"/>
      <c r="Q5476" s="58"/>
      <c r="R5476" s="58">
        <f>Table49[[#This Row],[QUANTITY]]*Table49[[#This Row],[INV Prices]]</f>
        <v>0</v>
      </c>
      <c r="S5476" s="67"/>
      <c r="V5476" s="41"/>
      <c r="W5476" s="4" t="str">
        <f>IFERROR(VLOOKUP(Table49[[#This Row],[ITEM CODE]],Table2[[Item Code]:[Category ]],6,0),"")</f>
        <v/>
      </c>
      <c r="X5476" s="1" t="str">
        <f>IFERROR(VLOOKUP(Table49[[#This Row],[ITEM CODE]],Table2[[Item Code]:[Sub Category]],7,0),"")</f>
        <v/>
      </c>
      <c r="Y5476" s="68" t="str">
        <f>Table49[[#This Row],[PO Number]]&amp;COUNTIFS($E$5:E5476,E5476)</f>
        <v>0</v>
      </c>
    </row>
    <row r="5477" spans="1:25" ht="14.25" customHeight="1" x14ac:dyDescent="0.3">
      <c r="A5477" s="1" t="str">
        <f>IF(Table49[[#This Row],[ITEM NAME]]="","",ROW()-4)</f>
        <v/>
      </c>
      <c r="B5477" s="68"/>
      <c r="C5477" s="4" t="str">
        <f>IFERROR(VLOOKUP(B5477,Table14[],3,0),"")</f>
        <v/>
      </c>
      <c r="D5477" s="4" t="str">
        <f>IFERROR(VLOOKUP(B5477,Table14[],2,0),"")</f>
        <v/>
      </c>
      <c r="E5477" s="4"/>
      <c r="H5477" s="41" t="str">
        <f>IFERROR(VLOOKUP(Table49[[#This Row],[ITEM CODE]],Table2[[Item Code]:[Master Name]],2,0),"")</f>
        <v/>
      </c>
      <c r="I5477" s="41"/>
      <c r="J5477" s="65" t="str">
        <f>IFERROR(VLOOKUP(Table49[[#This Row],[ITEM CODE]],Table2[[Item Code]:[Master Name]],3,0),"")</f>
        <v/>
      </c>
      <c r="K5477" s="1" t="str">
        <f>IFERROR(VLOOKUP(Table49[[#This Row],[ITEM CODE]],Table2[[Item Code]:[Master Name]],9,0),"")</f>
        <v/>
      </c>
      <c r="L5477" s="1" t="str">
        <f>IFERROR(VLOOKUP(Table49[[#This Row],[ITEM CODE]],Table2[[Item Code]:[Master Name]],8,0),"")</f>
        <v/>
      </c>
      <c r="M5477" s="41"/>
      <c r="N5477" s="66">
        <f>IFERROR(VLOOKUP(Table49[[#This Row],[ITEM CODE]],Table2[[#All],[Item Code]:[Unit Cost]],10,0),0)</f>
        <v>0</v>
      </c>
      <c r="O5477" s="134">
        <f>IFERROR(VLOOKUP(Table49[[#This Row],[ITEM CODE]],Table2[[#All],[Item Code]:[Unit Cost]],10,0),0)</f>
        <v>0</v>
      </c>
      <c r="P5477" s="56"/>
      <c r="Q5477" s="58"/>
      <c r="R5477" s="58">
        <f>Table49[[#This Row],[QUANTITY]]*Table49[[#This Row],[INV Prices]]</f>
        <v>0</v>
      </c>
      <c r="S5477" s="67"/>
      <c r="V5477" s="41"/>
      <c r="W5477" s="4" t="str">
        <f>IFERROR(VLOOKUP(Table49[[#This Row],[ITEM CODE]],Table2[[Item Code]:[Category ]],6,0),"")</f>
        <v/>
      </c>
      <c r="X5477" s="1" t="str">
        <f>IFERROR(VLOOKUP(Table49[[#This Row],[ITEM CODE]],Table2[[Item Code]:[Sub Category]],7,0),"")</f>
        <v/>
      </c>
      <c r="Y5477" s="68" t="str">
        <f>Table49[[#This Row],[PO Number]]&amp;COUNTIFS($E$5:E5477,E5477)</f>
        <v>0</v>
      </c>
    </row>
    <row r="5478" spans="1:25" ht="14.25" customHeight="1" x14ac:dyDescent="0.3">
      <c r="A5478" s="1" t="str">
        <f>IF(Table49[[#This Row],[ITEM NAME]]="","",ROW()-4)</f>
        <v/>
      </c>
      <c r="B5478" s="68"/>
      <c r="C5478" s="4" t="str">
        <f>IFERROR(VLOOKUP(B5478,Table14[],3,0),"")</f>
        <v/>
      </c>
      <c r="D5478" s="4" t="str">
        <f>IFERROR(VLOOKUP(B5478,Table14[],2,0),"")</f>
        <v/>
      </c>
      <c r="E5478" s="4"/>
      <c r="H5478" s="41" t="str">
        <f>IFERROR(VLOOKUP(Table49[[#This Row],[ITEM CODE]],Table2[[Item Code]:[Master Name]],2,0),"")</f>
        <v/>
      </c>
      <c r="I5478" s="41"/>
      <c r="J5478" s="65" t="str">
        <f>IFERROR(VLOOKUP(Table49[[#This Row],[ITEM CODE]],Table2[[Item Code]:[Master Name]],3,0),"")</f>
        <v/>
      </c>
      <c r="K5478" s="1" t="str">
        <f>IFERROR(VLOOKUP(Table49[[#This Row],[ITEM CODE]],Table2[[Item Code]:[Master Name]],9,0),"")</f>
        <v/>
      </c>
      <c r="L5478" s="1" t="str">
        <f>IFERROR(VLOOKUP(Table49[[#This Row],[ITEM CODE]],Table2[[Item Code]:[Master Name]],8,0),"")</f>
        <v/>
      </c>
      <c r="M5478" s="41"/>
      <c r="N5478" s="66">
        <f>IFERROR(VLOOKUP(Table49[[#This Row],[ITEM CODE]],Table2[[#All],[Item Code]:[Unit Cost]],10,0),0)</f>
        <v>0</v>
      </c>
      <c r="O5478" s="134">
        <f>IFERROR(VLOOKUP(Table49[[#This Row],[ITEM CODE]],Table2[[#All],[Item Code]:[Unit Cost]],10,0),0)</f>
        <v>0</v>
      </c>
      <c r="P5478" s="56"/>
      <c r="Q5478" s="58"/>
      <c r="R5478" s="58">
        <f>Table49[[#This Row],[QUANTITY]]*Table49[[#This Row],[INV Prices]]</f>
        <v>0</v>
      </c>
      <c r="S5478" s="67"/>
      <c r="V5478" s="41"/>
      <c r="W5478" s="4" t="str">
        <f>IFERROR(VLOOKUP(Table49[[#This Row],[ITEM CODE]],Table2[[Item Code]:[Category ]],6,0),"")</f>
        <v/>
      </c>
      <c r="X5478" s="1" t="str">
        <f>IFERROR(VLOOKUP(Table49[[#This Row],[ITEM CODE]],Table2[[Item Code]:[Sub Category]],7,0),"")</f>
        <v/>
      </c>
      <c r="Y5478" s="68" t="str">
        <f>Table49[[#This Row],[PO Number]]&amp;COUNTIFS($E$5:E5478,E5478)</f>
        <v>0</v>
      </c>
    </row>
    <row r="5479" spans="1:25" ht="14.25" customHeight="1" x14ac:dyDescent="0.3">
      <c r="A5479" s="1" t="str">
        <f>IF(Table49[[#This Row],[ITEM NAME]]="","",ROW()-4)</f>
        <v/>
      </c>
      <c r="B5479" s="68"/>
      <c r="C5479" s="4" t="str">
        <f>IFERROR(VLOOKUP(B5479,Table14[],3,0),"")</f>
        <v/>
      </c>
      <c r="D5479" s="4" t="str">
        <f>IFERROR(VLOOKUP(B5479,Table14[],2,0),"")</f>
        <v/>
      </c>
      <c r="E5479" s="4"/>
      <c r="H5479" s="41" t="str">
        <f>IFERROR(VLOOKUP(Table49[[#This Row],[ITEM CODE]],Table2[[Item Code]:[Master Name]],2,0),"")</f>
        <v/>
      </c>
      <c r="I5479" s="41"/>
      <c r="J5479" s="65" t="str">
        <f>IFERROR(VLOOKUP(Table49[[#This Row],[ITEM CODE]],Table2[[Item Code]:[Master Name]],3,0),"")</f>
        <v/>
      </c>
      <c r="K5479" s="1" t="str">
        <f>IFERROR(VLOOKUP(Table49[[#This Row],[ITEM CODE]],Table2[[Item Code]:[Master Name]],9,0),"")</f>
        <v/>
      </c>
      <c r="L5479" s="1" t="str">
        <f>IFERROR(VLOOKUP(Table49[[#This Row],[ITEM CODE]],Table2[[Item Code]:[Master Name]],8,0),"")</f>
        <v/>
      </c>
      <c r="M5479" s="41"/>
      <c r="N5479" s="66">
        <f>IFERROR(VLOOKUP(Table49[[#This Row],[ITEM CODE]],Table2[[#All],[Item Code]:[Unit Cost]],10,0),0)</f>
        <v>0</v>
      </c>
      <c r="O5479" s="134">
        <f>IFERROR(VLOOKUP(Table49[[#This Row],[ITEM CODE]],Table2[[#All],[Item Code]:[Unit Cost]],10,0),0)</f>
        <v>0</v>
      </c>
      <c r="P5479" s="56"/>
      <c r="Q5479" s="58"/>
      <c r="R5479" s="58">
        <f>Table49[[#This Row],[QUANTITY]]*Table49[[#This Row],[INV Prices]]</f>
        <v>0</v>
      </c>
      <c r="S5479" s="67"/>
      <c r="V5479" s="41"/>
      <c r="W5479" s="4" t="str">
        <f>IFERROR(VLOOKUP(Table49[[#This Row],[ITEM CODE]],Table2[[Item Code]:[Category ]],6,0),"")</f>
        <v/>
      </c>
      <c r="X5479" s="1" t="str">
        <f>IFERROR(VLOOKUP(Table49[[#This Row],[ITEM CODE]],Table2[[Item Code]:[Sub Category]],7,0),"")</f>
        <v/>
      </c>
      <c r="Y5479" s="68" t="str">
        <f>Table49[[#This Row],[PO Number]]&amp;COUNTIFS($E$5:E5479,E5479)</f>
        <v>0</v>
      </c>
    </row>
    <row r="5480" spans="1:25" ht="14.25" customHeight="1" x14ac:dyDescent="0.3">
      <c r="A5480" s="1" t="str">
        <f>IF(Table49[[#This Row],[ITEM NAME]]="","",ROW()-4)</f>
        <v/>
      </c>
      <c r="B5480" s="68"/>
      <c r="C5480" s="4" t="str">
        <f>IFERROR(VLOOKUP(B5480,Table14[],3,0),"")</f>
        <v/>
      </c>
      <c r="D5480" s="4" t="str">
        <f>IFERROR(VLOOKUP(B5480,Table14[],2,0),"")</f>
        <v/>
      </c>
      <c r="E5480" s="4"/>
      <c r="H5480" s="41" t="str">
        <f>IFERROR(VLOOKUP(Table49[[#This Row],[ITEM CODE]],Table2[[Item Code]:[Master Name]],2,0),"")</f>
        <v/>
      </c>
      <c r="I5480" s="41"/>
      <c r="J5480" s="65" t="str">
        <f>IFERROR(VLOOKUP(Table49[[#This Row],[ITEM CODE]],Table2[[Item Code]:[Master Name]],3,0),"")</f>
        <v/>
      </c>
      <c r="K5480" s="1" t="str">
        <f>IFERROR(VLOOKUP(Table49[[#This Row],[ITEM CODE]],Table2[[Item Code]:[Master Name]],9,0),"")</f>
        <v/>
      </c>
      <c r="L5480" s="1" t="str">
        <f>IFERROR(VLOOKUP(Table49[[#This Row],[ITEM CODE]],Table2[[Item Code]:[Master Name]],8,0),"")</f>
        <v/>
      </c>
      <c r="M5480" s="41"/>
      <c r="N5480" s="66">
        <f>IFERROR(VLOOKUP(Table49[[#This Row],[ITEM CODE]],Table2[[#All],[Item Code]:[Unit Cost]],10,0),0)</f>
        <v>0</v>
      </c>
      <c r="O5480" s="134">
        <f>IFERROR(VLOOKUP(Table49[[#This Row],[ITEM CODE]],Table2[[#All],[Item Code]:[Unit Cost]],10,0),0)</f>
        <v>0</v>
      </c>
      <c r="P5480" s="56"/>
      <c r="Q5480" s="58"/>
      <c r="R5480" s="58">
        <f>Table49[[#This Row],[QUANTITY]]*Table49[[#This Row],[INV Prices]]</f>
        <v>0</v>
      </c>
      <c r="S5480" s="67"/>
      <c r="V5480" s="41"/>
      <c r="W5480" s="4" t="str">
        <f>IFERROR(VLOOKUP(Table49[[#This Row],[ITEM CODE]],Table2[[Item Code]:[Category ]],6,0),"")</f>
        <v/>
      </c>
      <c r="X5480" s="1" t="str">
        <f>IFERROR(VLOOKUP(Table49[[#This Row],[ITEM CODE]],Table2[[Item Code]:[Sub Category]],7,0),"")</f>
        <v/>
      </c>
      <c r="Y5480" s="68" t="str">
        <f>Table49[[#This Row],[PO Number]]&amp;COUNTIFS($E$5:E5480,E5480)</f>
        <v>0</v>
      </c>
    </row>
    <row r="5481" spans="1:25" ht="14.25" customHeight="1" x14ac:dyDescent="0.3">
      <c r="A5481" s="1" t="str">
        <f>IF(Table49[[#This Row],[ITEM NAME]]="","",ROW()-4)</f>
        <v/>
      </c>
      <c r="B5481" s="68"/>
      <c r="C5481" s="4" t="str">
        <f>IFERROR(VLOOKUP(B5481,Table14[],3,0),"")</f>
        <v/>
      </c>
      <c r="D5481" s="4" t="str">
        <f>IFERROR(VLOOKUP(B5481,Table14[],2,0),"")</f>
        <v/>
      </c>
      <c r="E5481" s="4"/>
      <c r="H5481" s="41" t="str">
        <f>IFERROR(VLOOKUP(Table49[[#This Row],[ITEM CODE]],Table2[[Item Code]:[Master Name]],2,0),"")</f>
        <v/>
      </c>
      <c r="I5481" s="41"/>
      <c r="J5481" s="65" t="str">
        <f>IFERROR(VLOOKUP(Table49[[#This Row],[ITEM CODE]],Table2[[Item Code]:[Master Name]],3,0),"")</f>
        <v/>
      </c>
      <c r="K5481" s="1" t="str">
        <f>IFERROR(VLOOKUP(Table49[[#This Row],[ITEM CODE]],Table2[[Item Code]:[Master Name]],9,0),"")</f>
        <v/>
      </c>
      <c r="L5481" s="1" t="str">
        <f>IFERROR(VLOOKUP(Table49[[#This Row],[ITEM CODE]],Table2[[Item Code]:[Master Name]],8,0),"")</f>
        <v/>
      </c>
      <c r="M5481" s="41"/>
      <c r="N5481" s="66">
        <f>IFERROR(VLOOKUP(Table49[[#This Row],[ITEM CODE]],Table2[[#All],[Item Code]:[Unit Cost]],10,0),0)</f>
        <v>0</v>
      </c>
      <c r="O5481" s="134">
        <f>IFERROR(VLOOKUP(Table49[[#This Row],[ITEM CODE]],Table2[[#All],[Item Code]:[Unit Cost]],10,0),0)</f>
        <v>0</v>
      </c>
      <c r="P5481" s="56"/>
      <c r="Q5481" s="58"/>
      <c r="R5481" s="58">
        <f>Table49[[#This Row],[QUANTITY]]*Table49[[#This Row],[INV Prices]]</f>
        <v>0</v>
      </c>
      <c r="S5481" s="67"/>
      <c r="V5481" s="41"/>
      <c r="W5481" s="4" t="str">
        <f>IFERROR(VLOOKUP(Table49[[#This Row],[ITEM CODE]],Table2[[Item Code]:[Category ]],6,0),"")</f>
        <v/>
      </c>
      <c r="X5481" s="1" t="str">
        <f>IFERROR(VLOOKUP(Table49[[#This Row],[ITEM CODE]],Table2[[Item Code]:[Sub Category]],7,0),"")</f>
        <v/>
      </c>
      <c r="Y5481" s="68" t="str">
        <f>Table49[[#This Row],[PO Number]]&amp;COUNTIFS($E$5:E5481,E5481)</f>
        <v>0</v>
      </c>
    </row>
    <row r="5482" spans="1:25" ht="14.25" customHeight="1" x14ac:dyDescent="0.3">
      <c r="A5482" s="1" t="str">
        <f>IF(Table49[[#This Row],[ITEM NAME]]="","",ROW()-4)</f>
        <v/>
      </c>
      <c r="B5482" s="68"/>
      <c r="C5482" s="4" t="str">
        <f>IFERROR(VLOOKUP(B5482,Table14[],3,0),"")</f>
        <v/>
      </c>
      <c r="D5482" s="4" t="str">
        <f>IFERROR(VLOOKUP(B5482,Table14[],2,0),"")</f>
        <v/>
      </c>
      <c r="E5482" s="4"/>
      <c r="H5482" s="41" t="str">
        <f>IFERROR(VLOOKUP(Table49[[#This Row],[ITEM CODE]],Table2[[Item Code]:[Master Name]],2,0),"")</f>
        <v/>
      </c>
      <c r="I5482" s="41"/>
      <c r="J5482" s="65" t="str">
        <f>IFERROR(VLOOKUP(Table49[[#This Row],[ITEM CODE]],Table2[[Item Code]:[Master Name]],3,0),"")</f>
        <v/>
      </c>
      <c r="K5482" s="1" t="str">
        <f>IFERROR(VLOOKUP(Table49[[#This Row],[ITEM CODE]],Table2[[Item Code]:[Master Name]],9,0),"")</f>
        <v/>
      </c>
      <c r="L5482" s="1" t="str">
        <f>IFERROR(VLOOKUP(Table49[[#This Row],[ITEM CODE]],Table2[[Item Code]:[Master Name]],8,0),"")</f>
        <v/>
      </c>
      <c r="M5482" s="41"/>
      <c r="N5482" s="66">
        <f>IFERROR(VLOOKUP(Table49[[#This Row],[ITEM CODE]],Table2[[#All],[Item Code]:[Unit Cost]],10,0),0)</f>
        <v>0</v>
      </c>
      <c r="O5482" s="134">
        <f>IFERROR(VLOOKUP(Table49[[#This Row],[ITEM CODE]],Table2[[#All],[Item Code]:[Unit Cost]],10,0),0)</f>
        <v>0</v>
      </c>
      <c r="P5482" s="56"/>
      <c r="Q5482" s="58"/>
      <c r="R5482" s="58">
        <f>Table49[[#This Row],[QUANTITY]]*Table49[[#This Row],[INV Prices]]</f>
        <v>0</v>
      </c>
      <c r="S5482" s="67"/>
      <c r="V5482" s="41"/>
      <c r="W5482" s="4" t="str">
        <f>IFERROR(VLOOKUP(Table49[[#This Row],[ITEM CODE]],Table2[[Item Code]:[Category ]],6,0),"")</f>
        <v/>
      </c>
      <c r="X5482" s="1" t="str">
        <f>IFERROR(VLOOKUP(Table49[[#This Row],[ITEM CODE]],Table2[[Item Code]:[Sub Category]],7,0),"")</f>
        <v/>
      </c>
      <c r="Y5482" s="68" t="str">
        <f>Table49[[#This Row],[PO Number]]&amp;COUNTIFS($E$5:E5482,E5482)</f>
        <v>0</v>
      </c>
    </row>
    <row r="5483" spans="1:25" ht="14.25" customHeight="1" x14ac:dyDescent="0.3">
      <c r="A5483" s="1" t="str">
        <f>IF(Table49[[#This Row],[ITEM NAME]]="","",ROW()-4)</f>
        <v/>
      </c>
      <c r="B5483" s="68"/>
      <c r="C5483" s="4" t="str">
        <f>IFERROR(VLOOKUP(B5483,Table14[],3,0),"")</f>
        <v/>
      </c>
      <c r="D5483" s="4" t="str">
        <f>IFERROR(VLOOKUP(B5483,Table14[],2,0),"")</f>
        <v/>
      </c>
      <c r="E5483" s="4"/>
      <c r="H5483" s="41" t="str">
        <f>IFERROR(VLOOKUP(Table49[[#This Row],[ITEM CODE]],Table2[[Item Code]:[Master Name]],2,0),"")</f>
        <v/>
      </c>
      <c r="I5483" s="41"/>
      <c r="J5483" s="65" t="str">
        <f>IFERROR(VLOOKUP(Table49[[#This Row],[ITEM CODE]],Table2[[Item Code]:[Master Name]],3,0),"")</f>
        <v/>
      </c>
      <c r="K5483" s="1" t="str">
        <f>IFERROR(VLOOKUP(Table49[[#This Row],[ITEM CODE]],Table2[[Item Code]:[Master Name]],9,0),"")</f>
        <v/>
      </c>
      <c r="L5483" s="1" t="str">
        <f>IFERROR(VLOOKUP(Table49[[#This Row],[ITEM CODE]],Table2[[Item Code]:[Master Name]],8,0),"")</f>
        <v/>
      </c>
      <c r="M5483" s="41"/>
      <c r="N5483" s="66">
        <f>IFERROR(VLOOKUP(Table49[[#This Row],[ITEM CODE]],Table2[[#All],[Item Code]:[Unit Cost]],10,0),0)</f>
        <v>0</v>
      </c>
      <c r="O5483" s="134">
        <f>IFERROR(VLOOKUP(Table49[[#This Row],[ITEM CODE]],Table2[[#All],[Item Code]:[Unit Cost]],10,0),0)</f>
        <v>0</v>
      </c>
      <c r="P5483" s="56"/>
      <c r="Q5483" s="58"/>
      <c r="R5483" s="58">
        <f>Table49[[#This Row],[QUANTITY]]*Table49[[#This Row],[INV Prices]]</f>
        <v>0</v>
      </c>
      <c r="S5483" s="67"/>
      <c r="V5483" s="41"/>
      <c r="W5483" s="4" t="str">
        <f>IFERROR(VLOOKUP(Table49[[#This Row],[ITEM CODE]],Table2[[Item Code]:[Category ]],6,0),"")</f>
        <v/>
      </c>
      <c r="X5483" s="1" t="str">
        <f>IFERROR(VLOOKUP(Table49[[#This Row],[ITEM CODE]],Table2[[Item Code]:[Sub Category]],7,0),"")</f>
        <v/>
      </c>
      <c r="Y5483" s="68" t="str">
        <f>Table49[[#This Row],[PO Number]]&amp;COUNTIFS($E$5:E5483,E5483)</f>
        <v>0</v>
      </c>
    </row>
    <row r="5484" spans="1:25" ht="14.25" customHeight="1" x14ac:dyDescent="0.3">
      <c r="A5484" s="1" t="str">
        <f>IF(Table49[[#This Row],[ITEM NAME]]="","",ROW()-4)</f>
        <v/>
      </c>
      <c r="B5484" s="68"/>
      <c r="C5484" s="4" t="str">
        <f>IFERROR(VLOOKUP(B5484,Table14[],3,0),"")</f>
        <v/>
      </c>
      <c r="D5484" s="4" t="str">
        <f>IFERROR(VLOOKUP(B5484,Table14[],2,0),"")</f>
        <v/>
      </c>
      <c r="E5484" s="4"/>
      <c r="H5484" s="41" t="str">
        <f>IFERROR(VLOOKUP(Table49[[#This Row],[ITEM CODE]],Table2[[Item Code]:[Master Name]],2,0),"")</f>
        <v/>
      </c>
      <c r="I5484" s="41"/>
      <c r="J5484" s="65" t="str">
        <f>IFERROR(VLOOKUP(Table49[[#This Row],[ITEM CODE]],Table2[[Item Code]:[Master Name]],3,0),"")</f>
        <v/>
      </c>
      <c r="K5484" s="1" t="str">
        <f>IFERROR(VLOOKUP(Table49[[#This Row],[ITEM CODE]],Table2[[Item Code]:[Master Name]],9,0),"")</f>
        <v/>
      </c>
      <c r="L5484" s="1" t="str">
        <f>IFERROR(VLOOKUP(Table49[[#This Row],[ITEM CODE]],Table2[[Item Code]:[Master Name]],8,0),"")</f>
        <v/>
      </c>
      <c r="M5484" s="41"/>
      <c r="N5484" s="66">
        <f>IFERROR(VLOOKUP(Table49[[#This Row],[ITEM CODE]],Table2[[#All],[Item Code]:[Unit Cost]],10,0),0)</f>
        <v>0</v>
      </c>
      <c r="O5484" s="134">
        <f>IFERROR(VLOOKUP(Table49[[#This Row],[ITEM CODE]],Table2[[#All],[Item Code]:[Unit Cost]],10,0),0)</f>
        <v>0</v>
      </c>
      <c r="P5484" s="56"/>
      <c r="Q5484" s="58"/>
      <c r="R5484" s="58">
        <f>Table49[[#This Row],[QUANTITY]]*Table49[[#This Row],[INV Prices]]</f>
        <v>0</v>
      </c>
      <c r="S5484" s="67"/>
      <c r="V5484" s="41"/>
      <c r="W5484" s="4" t="str">
        <f>IFERROR(VLOOKUP(Table49[[#This Row],[ITEM CODE]],Table2[[Item Code]:[Category ]],6,0),"")</f>
        <v/>
      </c>
      <c r="X5484" s="1" t="str">
        <f>IFERROR(VLOOKUP(Table49[[#This Row],[ITEM CODE]],Table2[[Item Code]:[Sub Category]],7,0),"")</f>
        <v/>
      </c>
      <c r="Y5484" s="68" t="str">
        <f>Table49[[#This Row],[PO Number]]&amp;COUNTIFS($E$5:E5484,E5484)</f>
        <v>0</v>
      </c>
    </row>
    <row r="5485" spans="1:25" ht="14.25" customHeight="1" x14ac:dyDescent="0.3">
      <c r="A5485" s="1" t="str">
        <f>IF(Table49[[#This Row],[ITEM NAME]]="","",ROW()-4)</f>
        <v/>
      </c>
      <c r="B5485" s="68"/>
      <c r="C5485" s="4" t="str">
        <f>IFERROR(VLOOKUP(B5485,Table14[],3,0),"")</f>
        <v/>
      </c>
      <c r="D5485" s="4" t="str">
        <f>IFERROR(VLOOKUP(B5485,Table14[],2,0),"")</f>
        <v/>
      </c>
      <c r="E5485" s="4"/>
      <c r="H5485" s="41" t="str">
        <f>IFERROR(VLOOKUP(Table49[[#This Row],[ITEM CODE]],Table2[[Item Code]:[Master Name]],2,0),"")</f>
        <v/>
      </c>
      <c r="I5485" s="41"/>
      <c r="J5485" s="65" t="str">
        <f>IFERROR(VLOOKUP(Table49[[#This Row],[ITEM CODE]],Table2[[Item Code]:[Master Name]],3,0),"")</f>
        <v/>
      </c>
      <c r="K5485" s="1" t="str">
        <f>IFERROR(VLOOKUP(Table49[[#This Row],[ITEM CODE]],Table2[[Item Code]:[Master Name]],9,0),"")</f>
        <v/>
      </c>
      <c r="L5485" s="1" t="str">
        <f>IFERROR(VLOOKUP(Table49[[#This Row],[ITEM CODE]],Table2[[Item Code]:[Master Name]],8,0),"")</f>
        <v/>
      </c>
      <c r="M5485" s="41"/>
      <c r="N5485" s="66">
        <f>IFERROR(VLOOKUP(Table49[[#This Row],[ITEM CODE]],Table2[[#All],[Item Code]:[Unit Cost]],10,0),0)</f>
        <v>0</v>
      </c>
      <c r="O5485" s="134">
        <f>IFERROR(VLOOKUP(Table49[[#This Row],[ITEM CODE]],Table2[[#All],[Item Code]:[Unit Cost]],10,0),0)</f>
        <v>0</v>
      </c>
      <c r="P5485" s="56"/>
      <c r="Q5485" s="58"/>
      <c r="R5485" s="58">
        <f>Table49[[#This Row],[QUANTITY]]*Table49[[#This Row],[INV Prices]]</f>
        <v>0</v>
      </c>
      <c r="S5485" s="67"/>
      <c r="V5485" s="41"/>
      <c r="W5485" s="4" t="str">
        <f>IFERROR(VLOOKUP(Table49[[#This Row],[ITEM CODE]],Table2[[Item Code]:[Category ]],6,0),"")</f>
        <v/>
      </c>
      <c r="X5485" s="1" t="str">
        <f>IFERROR(VLOOKUP(Table49[[#This Row],[ITEM CODE]],Table2[[Item Code]:[Sub Category]],7,0),"")</f>
        <v/>
      </c>
      <c r="Y5485" s="68" t="str">
        <f>Table49[[#This Row],[PO Number]]&amp;COUNTIFS($E$5:E5485,E5485)</f>
        <v>0</v>
      </c>
    </row>
    <row r="5486" spans="1:25" ht="14.25" customHeight="1" x14ac:dyDescent="0.3">
      <c r="A5486" s="1" t="str">
        <f>IF(Table49[[#This Row],[ITEM NAME]]="","",ROW()-4)</f>
        <v/>
      </c>
      <c r="B5486" s="68"/>
      <c r="C5486" s="4" t="str">
        <f>IFERROR(VLOOKUP(B5486,Table14[],3,0),"")</f>
        <v/>
      </c>
      <c r="D5486" s="4" t="str">
        <f>IFERROR(VLOOKUP(B5486,Table14[],2,0),"")</f>
        <v/>
      </c>
      <c r="E5486" s="4"/>
      <c r="H5486" s="41" t="str">
        <f>IFERROR(VLOOKUP(Table49[[#This Row],[ITEM CODE]],Table2[[Item Code]:[Master Name]],2,0),"")</f>
        <v/>
      </c>
      <c r="I5486" s="41"/>
      <c r="J5486" s="65" t="str">
        <f>IFERROR(VLOOKUP(Table49[[#This Row],[ITEM CODE]],Table2[[Item Code]:[Master Name]],3,0),"")</f>
        <v/>
      </c>
      <c r="K5486" s="1" t="str">
        <f>IFERROR(VLOOKUP(Table49[[#This Row],[ITEM CODE]],Table2[[Item Code]:[Master Name]],9,0),"")</f>
        <v/>
      </c>
      <c r="L5486" s="1" t="str">
        <f>IFERROR(VLOOKUP(Table49[[#This Row],[ITEM CODE]],Table2[[Item Code]:[Master Name]],8,0),"")</f>
        <v/>
      </c>
      <c r="M5486" s="41"/>
      <c r="N5486" s="66">
        <f>IFERROR(VLOOKUP(Table49[[#This Row],[ITEM CODE]],Table2[[#All],[Item Code]:[Unit Cost]],10,0),0)</f>
        <v>0</v>
      </c>
      <c r="O5486" s="134">
        <f>IFERROR(VLOOKUP(Table49[[#This Row],[ITEM CODE]],Table2[[#All],[Item Code]:[Unit Cost]],10,0),0)</f>
        <v>0</v>
      </c>
      <c r="P5486" s="56"/>
      <c r="Q5486" s="58"/>
      <c r="R5486" s="58">
        <f>Table49[[#This Row],[QUANTITY]]*Table49[[#This Row],[INV Prices]]</f>
        <v>0</v>
      </c>
      <c r="S5486" s="67"/>
      <c r="V5486" s="41"/>
      <c r="W5486" s="4" t="str">
        <f>IFERROR(VLOOKUP(Table49[[#This Row],[ITEM CODE]],Table2[[Item Code]:[Category ]],6,0),"")</f>
        <v/>
      </c>
      <c r="X5486" s="1" t="str">
        <f>IFERROR(VLOOKUP(Table49[[#This Row],[ITEM CODE]],Table2[[Item Code]:[Sub Category]],7,0),"")</f>
        <v/>
      </c>
      <c r="Y5486" s="68" t="str">
        <f>Table49[[#This Row],[PO Number]]&amp;COUNTIFS($E$5:E5486,E5486)</f>
        <v>0</v>
      </c>
    </row>
    <row r="5487" spans="1:25" ht="14.25" customHeight="1" x14ac:dyDescent="0.3">
      <c r="A5487" s="1" t="str">
        <f>IF(Table49[[#This Row],[ITEM NAME]]="","",ROW()-4)</f>
        <v/>
      </c>
      <c r="B5487" s="68"/>
      <c r="C5487" s="4" t="str">
        <f>IFERROR(VLOOKUP(B5487,Table14[],3,0),"")</f>
        <v/>
      </c>
      <c r="D5487" s="4" t="str">
        <f>IFERROR(VLOOKUP(B5487,Table14[],2,0),"")</f>
        <v/>
      </c>
      <c r="E5487" s="4"/>
      <c r="H5487" s="41" t="str">
        <f>IFERROR(VLOOKUP(Table49[[#This Row],[ITEM CODE]],Table2[[Item Code]:[Master Name]],2,0),"")</f>
        <v/>
      </c>
      <c r="I5487" s="41"/>
      <c r="J5487" s="65" t="str">
        <f>IFERROR(VLOOKUP(Table49[[#This Row],[ITEM CODE]],Table2[[Item Code]:[Master Name]],3,0),"")</f>
        <v/>
      </c>
      <c r="K5487" s="1" t="str">
        <f>IFERROR(VLOOKUP(Table49[[#This Row],[ITEM CODE]],Table2[[Item Code]:[Master Name]],9,0),"")</f>
        <v/>
      </c>
      <c r="L5487" s="1" t="str">
        <f>IFERROR(VLOOKUP(Table49[[#This Row],[ITEM CODE]],Table2[[Item Code]:[Master Name]],8,0),"")</f>
        <v/>
      </c>
      <c r="M5487" s="41"/>
      <c r="N5487" s="66">
        <f>IFERROR(VLOOKUP(Table49[[#This Row],[ITEM CODE]],Table2[[#All],[Item Code]:[Unit Cost]],10,0),0)</f>
        <v>0</v>
      </c>
      <c r="O5487" s="134">
        <f>IFERROR(VLOOKUP(Table49[[#This Row],[ITEM CODE]],Table2[[#All],[Item Code]:[Unit Cost]],10,0),0)</f>
        <v>0</v>
      </c>
      <c r="P5487" s="56"/>
      <c r="Q5487" s="58"/>
      <c r="R5487" s="58">
        <f>Table49[[#This Row],[QUANTITY]]*Table49[[#This Row],[INV Prices]]</f>
        <v>0</v>
      </c>
      <c r="S5487" s="67"/>
      <c r="V5487" s="41"/>
      <c r="W5487" s="4" t="str">
        <f>IFERROR(VLOOKUP(Table49[[#This Row],[ITEM CODE]],Table2[[Item Code]:[Category ]],6,0),"")</f>
        <v/>
      </c>
      <c r="X5487" s="1" t="str">
        <f>IFERROR(VLOOKUP(Table49[[#This Row],[ITEM CODE]],Table2[[Item Code]:[Sub Category]],7,0),"")</f>
        <v/>
      </c>
      <c r="Y5487" s="68" t="str">
        <f>Table49[[#This Row],[PO Number]]&amp;COUNTIFS($E$5:E5487,E5487)</f>
        <v>0</v>
      </c>
    </row>
    <row r="5488" spans="1:25" ht="14.25" customHeight="1" x14ac:dyDescent="0.3">
      <c r="A5488" s="1" t="str">
        <f>IF(Table49[[#This Row],[ITEM NAME]]="","",ROW()-4)</f>
        <v/>
      </c>
      <c r="B5488" s="68"/>
      <c r="C5488" s="4" t="str">
        <f>IFERROR(VLOOKUP(B5488,Table14[],3,0),"")</f>
        <v/>
      </c>
      <c r="D5488" s="4" t="str">
        <f>IFERROR(VLOOKUP(B5488,Table14[],2,0),"")</f>
        <v/>
      </c>
      <c r="E5488" s="4"/>
      <c r="H5488" s="41" t="str">
        <f>IFERROR(VLOOKUP(Table49[[#This Row],[ITEM CODE]],Table2[[Item Code]:[Master Name]],2,0),"")</f>
        <v/>
      </c>
      <c r="I5488" s="41"/>
      <c r="J5488" s="65" t="str">
        <f>IFERROR(VLOOKUP(Table49[[#This Row],[ITEM CODE]],Table2[[Item Code]:[Master Name]],3,0),"")</f>
        <v/>
      </c>
      <c r="K5488" s="1" t="str">
        <f>IFERROR(VLOOKUP(Table49[[#This Row],[ITEM CODE]],Table2[[Item Code]:[Master Name]],9,0),"")</f>
        <v/>
      </c>
      <c r="L5488" s="1" t="str">
        <f>IFERROR(VLOOKUP(Table49[[#This Row],[ITEM CODE]],Table2[[Item Code]:[Master Name]],8,0),"")</f>
        <v/>
      </c>
      <c r="M5488" s="41"/>
      <c r="N5488" s="66">
        <f>IFERROR(VLOOKUP(Table49[[#This Row],[ITEM CODE]],Table2[[#All],[Item Code]:[Unit Cost]],10,0),0)</f>
        <v>0</v>
      </c>
      <c r="O5488" s="134">
        <f>IFERROR(VLOOKUP(Table49[[#This Row],[ITEM CODE]],Table2[[#All],[Item Code]:[Unit Cost]],10,0),0)</f>
        <v>0</v>
      </c>
      <c r="P5488" s="56"/>
      <c r="Q5488" s="58"/>
      <c r="R5488" s="58">
        <f>Table49[[#This Row],[QUANTITY]]*Table49[[#This Row],[INV Prices]]</f>
        <v>0</v>
      </c>
      <c r="S5488" s="67"/>
      <c r="V5488" s="41"/>
      <c r="W5488" s="4" t="str">
        <f>IFERROR(VLOOKUP(Table49[[#This Row],[ITEM CODE]],Table2[[Item Code]:[Category ]],6,0),"")</f>
        <v/>
      </c>
      <c r="X5488" s="1" t="str">
        <f>IFERROR(VLOOKUP(Table49[[#This Row],[ITEM CODE]],Table2[[Item Code]:[Sub Category]],7,0),"")</f>
        <v/>
      </c>
      <c r="Y5488" s="68" t="str">
        <f>Table49[[#This Row],[PO Number]]&amp;COUNTIFS($E$5:E5488,E5488)</f>
        <v>0</v>
      </c>
    </row>
    <row r="5489" spans="1:25" ht="14.25" customHeight="1" x14ac:dyDescent="0.3">
      <c r="A5489" s="1" t="str">
        <f>IF(Table49[[#This Row],[ITEM NAME]]="","",ROW()-4)</f>
        <v/>
      </c>
      <c r="B5489" s="68"/>
      <c r="C5489" s="4" t="str">
        <f>IFERROR(VLOOKUP(B5489,Table14[],3,0),"")</f>
        <v/>
      </c>
      <c r="D5489" s="4" t="str">
        <f>IFERROR(VLOOKUP(B5489,Table14[],2,0),"")</f>
        <v/>
      </c>
      <c r="E5489" s="4"/>
      <c r="H5489" s="41" t="str">
        <f>IFERROR(VLOOKUP(Table49[[#This Row],[ITEM CODE]],Table2[[Item Code]:[Master Name]],2,0),"")</f>
        <v/>
      </c>
      <c r="I5489" s="41"/>
      <c r="J5489" s="65" t="str">
        <f>IFERROR(VLOOKUP(Table49[[#This Row],[ITEM CODE]],Table2[[Item Code]:[Master Name]],3,0),"")</f>
        <v/>
      </c>
      <c r="K5489" s="1" t="str">
        <f>IFERROR(VLOOKUP(Table49[[#This Row],[ITEM CODE]],Table2[[Item Code]:[Master Name]],9,0),"")</f>
        <v/>
      </c>
      <c r="L5489" s="1" t="str">
        <f>IFERROR(VLOOKUP(Table49[[#This Row],[ITEM CODE]],Table2[[Item Code]:[Master Name]],8,0),"")</f>
        <v/>
      </c>
      <c r="M5489" s="41"/>
      <c r="N5489" s="66">
        <f>IFERROR(VLOOKUP(Table49[[#This Row],[ITEM CODE]],Table2[[#All],[Item Code]:[Unit Cost]],10,0),0)</f>
        <v>0</v>
      </c>
      <c r="O5489" s="134">
        <f>IFERROR(VLOOKUP(Table49[[#This Row],[ITEM CODE]],Table2[[#All],[Item Code]:[Unit Cost]],10,0),0)</f>
        <v>0</v>
      </c>
      <c r="P5489" s="56"/>
      <c r="Q5489" s="58"/>
      <c r="R5489" s="58">
        <f>Table49[[#This Row],[QUANTITY]]*Table49[[#This Row],[INV Prices]]</f>
        <v>0</v>
      </c>
      <c r="S5489" s="67"/>
      <c r="V5489" s="41"/>
      <c r="W5489" s="4" t="str">
        <f>IFERROR(VLOOKUP(Table49[[#This Row],[ITEM CODE]],Table2[[Item Code]:[Category ]],6,0),"")</f>
        <v/>
      </c>
      <c r="X5489" s="1" t="str">
        <f>IFERROR(VLOOKUP(Table49[[#This Row],[ITEM CODE]],Table2[[Item Code]:[Sub Category]],7,0),"")</f>
        <v/>
      </c>
      <c r="Y5489" s="68" t="str">
        <f>Table49[[#This Row],[PO Number]]&amp;COUNTIFS($E$5:E5489,E5489)</f>
        <v>0</v>
      </c>
    </row>
    <row r="5490" spans="1:25" ht="14.25" customHeight="1" x14ac:dyDescent="0.3">
      <c r="A5490" s="1" t="str">
        <f>IF(Table49[[#This Row],[ITEM NAME]]="","",ROW()-4)</f>
        <v/>
      </c>
      <c r="B5490" s="68"/>
      <c r="C5490" s="4" t="str">
        <f>IFERROR(VLOOKUP(B5490,Table14[],3,0),"")</f>
        <v/>
      </c>
      <c r="D5490" s="4" t="str">
        <f>IFERROR(VLOOKUP(B5490,Table14[],2,0),"")</f>
        <v/>
      </c>
      <c r="E5490" s="4"/>
      <c r="H5490" s="41" t="str">
        <f>IFERROR(VLOOKUP(Table49[[#This Row],[ITEM CODE]],Table2[[Item Code]:[Master Name]],2,0),"")</f>
        <v/>
      </c>
      <c r="I5490" s="41"/>
      <c r="J5490" s="65" t="str">
        <f>IFERROR(VLOOKUP(Table49[[#This Row],[ITEM CODE]],Table2[[Item Code]:[Master Name]],3,0),"")</f>
        <v/>
      </c>
      <c r="K5490" s="1" t="str">
        <f>IFERROR(VLOOKUP(Table49[[#This Row],[ITEM CODE]],Table2[[Item Code]:[Master Name]],9,0),"")</f>
        <v/>
      </c>
      <c r="L5490" s="1" t="str">
        <f>IFERROR(VLOOKUP(Table49[[#This Row],[ITEM CODE]],Table2[[Item Code]:[Master Name]],8,0),"")</f>
        <v/>
      </c>
      <c r="M5490" s="41"/>
      <c r="N5490" s="66">
        <f>IFERROR(VLOOKUP(Table49[[#This Row],[ITEM CODE]],Table2[[#All],[Item Code]:[Unit Cost]],10,0),0)</f>
        <v>0</v>
      </c>
      <c r="O5490" s="134">
        <f>IFERROR(VLOOKUP(Table49[[#This Row],[ITEM CODE]],Table2[[#All],[Item Code]:[Unit Cost]],10,0),0)</f>
        <v>0</v>
      </c>
      <c r="P5490" s="56"/>
      <c r="Q5490" s="58"/>
      <c r="R5490" s="58">
        <f>Table49[[#This Row],[QUANTITY]]*Table49[[#This Row],[INV Prices]]</f>
        <v>0</v>
      </c>
      <c r="S5490" s="67"/>
      <c r="V5490" s="41"/>
      <c r="W5490" s="4" t="str">
        <f>IFERROR(VLOOKUP(Table49[[#This Row],[ITEM CODE]],Table2[[Item Code]:[Category ]],6,0),"")</f>
        <v/>
      </c>
      <c r="X5490" s="1" t="str">
        <f>IFERROR(VLOOKUP(Table49[[#This Row],[ITEM CODE]],Table2[[Item Code]:[Sub Category]],7,0),"")</f>
        <v/>
      </c>
      <c r="Y5490" s="68" t="str">
        <f>Table49[[#This Row],[PO Number]]&amp;COUNTIFS($E$5:E5490,E5490)</f>
        <v>0</v>
      </c>
    </row>
    <row r="5491" spans="1:25" ht="14.25" customHeight="1" x14ac:dyDescent="0.3">
      <c r="A5491" s="1" t="str">
        <f>IF(Table49[[#This Row],[ITEM NAME]]="","",ROW()-4)</f>
        <v/>
      </c>
      <c r="B5491" s="68"/>
      <c r="C5491" s="4" t="str">
        <f>IFERROR(VLOOKUP(B5491,Table14[],3,0),"")</f>
        <v/>
      </c>
      <c r="D5491" s="4" t="str">
        <f>IFERROR(VLOOKUP(B5491,Table14[],2,0),"")</f>
        <v/>
      </c>
      <c r="E5491" s="4"/>
      <c r="H5491" s="41" t="str">
        <f>IFERROR(VLOOKUP(Table49[[#This Row],[ITEM CODE]],Table2[[Item Code]:[Master Name]],2,0),"")</f>
        <v/>
      </c>
      <c r="I5491" s="41"/>
      <c r="J5491" s="65" t="str">
        <f>IFERROR(VLOOKUP(Table49[[#This Row],[ITEM CODE]],Table2[[Item Code]:[Master Name]],3,0),"")</f>
        <v/>
      </c>
      <c r="K5491" s="1" t="str">
        <f>IFERROR(VLOOKUP(Table49[[#This Row],[ITEM CODE]],Table2[[Item Code]:[Master Name]],9,0),"")</f>
        <v/>
      </c>
      <c r="L5491" s="1" t="str">
        <f>IFERROR(VLOOKUP(Table49[[#This Row],[ITEM CODE]],Table2[[Item Code]:[Master Name]],8,0),"")</f>
        <v/>
      </c>
      <c r="M5491" s="41"/>
      <c r="N5491" s="66">
        <f>IFERROR(VLOOKUP(Table49[[#This Row],[ITEM CODE]],Table2[[#All],[Item Code]:[Unit Cost]],10,0),0)</f>
        <v>0</v>
      </c>
      <c r="O5491" s="134">
        <f>IFERROR(VLOOKUP(Table49[[#This Row],[ITEM CODE]],Table2[[#All],[Item Code]:[Unit Cost]],10,0),0)</f>
        <v>0</v>
      </c>
      <c r="P5491" s="56"/>
      <c r="Q5491" s="58"/>
      <c r="R5491" s="58">
        <f>Table49[[#This Row],[QUANTITY]]*Table49[[#This Row],[INV Prices]]</f>
        <v>0</v>
      </c>
      <c r="S5491" s="67"/>
      <c r="V5491" s="41"/>
      <c r="W5491" s="4" t="str">
        <f>IFERROR(VLOOKUP(Table49[[#This Row],[ITEM CODE]],Table2[[Item Code]:[Category ]],6,0),"")</f>
        <v/>
      </c>
      <c r="X5491" s="1" t="str">
        <f>IFERROR(VLOOKUP(Table49[[#This Row],[ITEM CODE]],Table2[[Item Code]:[Sub Category]],7,0),"")</f>
        <v/>
      </c>
      <c r="Y5491" s="68" t="str">
        <f>Table49[[#This Row],[PO Number]]&amp;COUNTIFS($E$5:E5491,E5491)</f>
        <v>0</v>
      </c>
    </row>
    <row r="5492" spans="1:25" ht="14.25" customHeight="1" x14ac:dyDescent="0.3">
      <c r="A5492" s="1" t="str">
        <f>IF(Table49[[#This Row],[ITEM NAME]]="","",ROW()-4)</f>
        <v/>
      </c>
      <c r="B5492" s="68"/>
      <c r="C5492" s="4" t="str">
        <f>IFERROR(VLOOKUP(B5492,Table14[],3,0),"")</f>
        <v/>
      </c>
      <c r="D5492" s="4" t="str">
        <f>IFERROR(VLOOKUP(B5492,Table14[],2,0),"")</f>
        <v/>
      </c>
      <c r="E5492" s="4"/>
      <c r="H5492" s="41" t="str">
        <f>IFERROR(VLOOKUP(Table49[[#This Row],[ITEM CODE]],Table2[[Item Code]:[Master Name]],2,0),"")</f>
        <v/>
      </c>
      <c r="I5492" s="41"/>
      <c r="J5492" s="65" t="str">
        <f>IFERROR(VLOOKUP(Table49[[#This Row],[ITEM CODE]],Table2[[Item Code]:[Master Name]],3,0),"")</f>
        <v/>
      </c>
      <c r="K5492" s="1" t="str">
        <f>IFERROR(VLOOKUP(Table49[[#This Row],[ITEM CODE]],Table2[[Item Code]:[Master Name]],9,0),"")</f>
        <v/>
      </c>
      <c r="L5492" s="1" t="str">
        <f>IFERROR(VLOOKUP(Table49[[#This Row],[ITEM CODE]],Table2[[Item Code]:[Master Name]],8,0),"")</f>
        <v/>
      </c>
      <c r="M5492" s="41"/>
      <c r="N5492" s="66">
        <f>IFERROR(VLOOKUP(Table49[[#This Row],[ITEM CODE]],Table2[[#All],[Item Code]:[Unit Cost]],10,0),0)</f>
        <v>0</v>
      </c>
      <c r="O5492" s="134">
        <f>IFERROR(VLOOKUP(Table49[[#This Row],[ITEM CODE]],Table2[[#All],[Item Code]:[Unit Cost]],10,0),0)</f>
        <v>0</v>
      </c>
      <c r="P5492" s="56"/>
      <c r="Q5492" s="58"/>
      <c r="R5492" s="58">
        <f>Table49[[#This Row],[QUANTITY]]*Table49[[#This Row],[INV Prices]]</f>
        <v>0</v>
      </c>
      <c r="S5492" s="67"/>
      <c r="V5492" s="41"/>
      <c r="W5492" s="4" t="str">
        <f>IFERROR(VLOOKUP(Table49[[#This Row],[ITEM CODE]],Table2[[Item Code]:[Category ]],6,0),"")</f>
        <v/>
      </c>
      <c r="X5492" s="1" t="str">
        <f>IFERROR(VLOOKUP(Table49[[#This Row],[ITEM CODE]],Table2[[Item Code]:[Sub Category]],7,0),"")</f>
        <v/>
      </c>
      <c r="Y5492" s="68" t="str">
        <f>Table49[[#This Row],[PO Number]]&amp;COUNTIFS($E$5:E5492,E5492)</f>
        <v>0</v>
      </c>
    </row>
    <row r="5493" spans="1:25" ht="14.25" customHeight="1" x14ac:dyDescent="0.3">
      <c r="A5493" s="1" t="str">
        <f>IF(Table49[[#This Row],[ITEM NAME]]="","",ROW()-4)</f>
        <v/>
      </c>
      <c r="B5493" s="68"/>
      <c r="C5493" s="4" t="str">
        <f>IFERROR(VLOOKUP(B5493,Table14[],3,0),"")</f>
        <v/>
      </c>
      <c r="D5493" s="4" t="str">
        <f>IFERROR(VLOOKUP(B5493,Table14[],2,0),"")</f>
        <v/>
      </c>
      <c r="E5493" s="4"/>
      <c r="H5493" s="41" t="str">
        <f>IFERROR(VLOOKUP(Table49[[#This Row],[ITEM CODE]],Table2[[Item Code]:[Master Name]],2,0),"")</f>
        <v/>
      </c>
      <c r="I5493" s="41"/>
      <c r="J5493" s="65" t="str">
        <f>IFERROR(VLOOKUP(Table49[[#This Row],[ITEM CODE]],Table2[[Item Code]:[Master Name]],3,0),"")</f>
        <v/>
      </c>
      <c r="K5493" s="1" t="str">
        <f>IFERROR(VLOOKUP(Table49[[#This Row],[ITEM CODE]],Table2[[Item Code]:[Master Name]],9,0),"")</f>
        <v/>
      </c>
      <c r="L5493" s="1" t="str">
        <f>IFERROR(VLOOKUP(Table49[[#This Row],[ITEM CODE]],Table2[[Item Code]:[Master Name]],8,0),"")</f>
        <v/>
      </c>
      <c r="M5493" s="41"/>
      <c r="N5493" s="66">
        <f>IFERROR(VLOOKUP(Table49[[#This Row],[ITEM CODE]],Table2[[#All],[Item Code]:[Unit Cost]],10,0),0)</f>
        <v>0</v>
      </c>
      <c r="O5493" s="134">
        <f>IFERROR(VLOOKUP(Table49[[#This Row],[ITEM CODE]],Table2[[#All],[Item Code]:[Unit Cost]],10,0),0)</f>
        <v>0</v>
      </c>
      <c r="P5493" s="56"/>
      <c r="Q5493" s="58"/>
      <c r="R5493" s="58">
        <f>Table49[[#This Row],[QUANTITY]]*Table49[[#This Row],[INV Prices]]</f>
        <v>0</v>
      </c>
      <c r="S5493" s="67"/>
      <c r="V5493" s="41"/>
      <c r="W5493" s="4" t="str">
        <f>IFERROR(VLOOKUP(Table49[[#This Row],[ITEM CODE]],Table2[[Item Code]:[Category ]],6,0),"")</f>
        <v/>
      </c>
      <c r="X5493" s="1" t="str">
        <f>IFERROR(VLOOKUP(Table49[[#This Row],[ITEM CODE]],Table2[[Item Code]:[Sub Category]],7,0),"")</f>
        <v/>
      </c>
      <c r="Y5493" s="68" t="str">
        <f>Table49[[#This Row],[PO Number]]&amp;COUNTIFS($E$5:E5493,E5493)</f>
        <v>0</v>
      </c>
    </row>
    <row r="5494" spans="1:25" ht="14.25" customHeight="1" x14ac:dyDescent="0.3">
      <c r="A5494" s="1" t="str">
        <f>IF(Table49[[#This Row],[ITEM NAME]]="","",ROW()-4)</f>
        <v/>
      </c>
      <c r="B5494" s="68"/>
      <c r="C5494" s="4" t="str">
        <f>IFERROR(VLOOKUP(B5494,Table14[],3,0),"")</f>
        <v/>
      </c>
      <c r="D5494" s="4" t="str">
        <f>IFERROR(VLOOKUP(B5494,Table14[],2,0),"")</f>
        <v/>
      </c>
      <c r="E5494" s="4"/>
      <c r="H5494" s="41" t="str">
        <f>IFERROR(VLOOKUP(Table49[[#This Row],[ITEM CODE]],Table2[[Item Code]:[Master Name]],2,0),"")</f>
        <v/>
      </c>
      <c r="I5494" s="41"/>
      <c r="J5494" s="65" t="str">
        <f>IFERROR(VLOOKUP(Table49[[#This Row],[ITEM CODE]],Table2[[Item Code]:[Master Name]],3,0),"")</f>
        <v/>
      </c>
      <c r="K5494" s="1" t="str">
        <f>IFERROR(VLOOKUP(Table49[[#This Row],[ITEM CODE]],Table2[[Item Code]:[Master Name]],9,0),"")</f>
        <v/>
      </c>
      <c r="L5494" s="1" t="str">
        <f>IFERROR(VLOOKUP(Table49[[#This Row],[ITEM CODE]],Table2[[Item Code]:[Master Name]],8,0),"")</f>
        <v/>
      </c>
      <c r="M5494" s="41"/>
      <c r="N5494" s="66">
        <f>IFERROR(VLOOKUP(Table49[[#This Row],[ITEM CODE]],Table2[[#All],[Item Code]:[Unit Cost]],10,0),0)</f>
        <v>0</v>
      </c>
      <c r="O5494" s="134">
        <f>IFERROR(VLOOKUP(Table49[[#This Row],[ITEM CODE]],Table2[[#All],[Item Code]:[Unit Cost]],10,0),0)</f>
        <v>0</v>
      </c>
      <c r="P5494" s="56"/>
      <c r="Q5494" s="58"/>
      <c r="R5494" s="58">
        <f>Table49[[#This Row],[QUANTITY]]*Table49[[#This Row],[INV Prices]]</f>
        <v>0</v>
      </c>
      <c r="S5494" s="67"/>
      <c r="V5494" s="41"/>
      <c r="W5494" s="4" t="str">
        <f>IFERROR(VLOOKUP(Table49[[#This Row],[ITEM CODE]],Table2[[Item Code]:[Category ]],6,0),"")</f>
        <v/>
      </c>
      <c r="X5494" s="1" t="str">
        <f>IFERROR(VLOOKUP(Table49[[#This Row],[ITEM CODE]],Table2[[Item Code]:[Sub Category]],7,0),"")</f>
        <v/>
      </c>
      <c r="Y5494" s="68" t="str">
        <f>Table49[[#This Row],[PO Number]]&amp;COUNTIFS($E$5:E5494,E5494)</f>
        <v>0</v>
      </c>
    </row>
    <row r="5495" spans="1:25" ht="14.25" customHeight="1" x14ac:dyDescent="0.3">
      <c r="A5495" s="1" t="str">
        <f>IF(Table49[[#This Row],[ITEM NAME]]="","",ROW()-4)</f>
        <v/>
      </c>
      <c r="B5495" s="68"/>
      <c r="C5495" s="4" t="str">
        <f>IFERROR(VLOOKUP(B5495,Table14[],3,0),"")</f>
        <v/>
      </c>
      <c r="D5495" s="4" t="str">
        <f>IFERROR(VLOOKUP(B5495,Table14[],2,0),"")</f>
        <v/>
      </c>
      <c r="E5495" s="4"/>
      <c r="H5495" s="41" t="str">
        <f>IFERROR(VLOOKUP(Table49[[#This Row],[ITEM CODE]],Table2[[Item Code]:[Master Name]],2,0),"")</f>
        <v/>
      </c>
      <c r="I5495" s="41"/>
      <c r="J5495" s="65" t="str">
        <f>IFERROR(VLOOKUP(Table49[[#This Row],[ITEM CODE]],Table2[[Item Code]:[Master Name]],3,0),"")</f>
        <v/>
      </c>
      <c r="K5495" s="1" t="str">
        <f>IFERROR(VLOOKUP(Table49[[#This Row],[ITEM CODE]],Table2[[Item Code]:[Master Name]],9,0),"")</f>
        <v/>
      </c>
      <c r="L5495" s="1" t="str">
        <f>IFERROR(VLOOKUP(Table49[[#This Row],[ITEM CODE]],Table2[[Item Code]:[Master Name]],8,0),"")</f>
        <v/>
      </c>
      <c r="M5495" s="41"/>
      <c r="N5495" s="66">
        <f>IFERROR(VLOOKUP(Table49[[#This Row],[ITEM CODE]],Table2[[#All],[Item Code]:[Unit Cost]],10,0),0)</f>
        <v>0</v>
      </c>
      <c r="O5495" s="134">
        <f>IFERROR(VLOOKUP(Table49[[#This Row],[ITEM CODE]],Table2[[#All],[Item Code]:[Unit Cost]],10,0),0)</f>
        <v>0</v>
      </c>
      <c r="P5495" s="56"/>
      <c r="Q5495" s="58"/>
      <c r="R5495" s="58">
        <f>Table49[[#This Row],[QUANTITY]]*Table49[[#This Row],[INV Prices]]</f>
        <v>0</v>
      </c>
      <c r="S5495" s="67"/>
      <c r="V5495" s="41"/>
      <c r="W5495" s="4" t="str">
        <f>IFERROR(VLOOKUP(Table49[[#This Row],[ITEM CODE]],Table2[[Item Code]:[Category ]],6,0),"")</f>
        <v/>
      </c>
      <c r="X5495" s="1" t="str">
        <f>IFERROR(VLOOKUP(Table49[[#This Row],[ITEM CODE]],Table2[[Item Code]:[Sub Category]],7,0),"")</f>
        <v/>
      </c>
      <c r="Y5495" s="68" t="str">
        <f>Table49[[#This Row],[PO Number]]&amp;COUNTIFS($E$5:E5495,E5495)</f>
        <v>0</v>
      </c>
    </row>
    <row r="5496" spans="1:25" ht="14.25" customHeight="1" x14ac:dyDescent="0.3">
      <c r="A5496" s="1" t="str">
        <f>IF(Table49[[#This Row],[ITEM NAME]]="","",ROW()-4)</f>
        <v/>
      </c>
      <c r="B5496" s="68"/>
      <c r="C5496" s="4" t="str">
        <f>IFERROR(VLOOKUP(B5496,Table14[],3,0),"")</f>
        <v/>
      </c>
      <c r="D5496" s="4" t="str">
        <f>IFERROR(VLOOKUP(B5496,Table14[],2,0),"")</f>
        <v/>
      </c>
      <c r="E5496" s="4"/>
      <c r="H5496" s="41" t="str">
        <f>IFERROR(VLOOKUP(Table49[[#This Row],[ITEM CODE]],Table2[[Item Code]:[Master Name]],2,0),"")</f>
        <v/>
      </c>
      <c r="I5496" s="41"/>
      <c r="J5496" s="65" t="str">
        <f>IFERROR(VLOOKUP(Table49[[#This Row],[ITEM CODE]],Table2[[Item Code]:[Master Name]],3,0),"")</f>
        <v/>
      </c>
      <c r="K5496" s="1" t="str">
        <f>IFERROR(VLOOKUP(Table49[[#This Row],[ITEM CODE]],Table2[[Item Code]:[Master Name]],9,0),"")</f>
        <v/>
      </c>
      <c r="L5496" s="1" t="str">
        <f>IFERROR(VLOOKUP(Table49[[#This Row],[ITEM CODE]],Table2[[Item Code]:[Master Name]],8,0),"")</f>
        <v/>
      </c>
      <c r="M5496" s="41"/>
      <c r="N5496" s="66">
        <f>IFERROR(VLOOKUP(Table49[[#This Row],[ITEM CODE]],Table2[[#All],[Item Code]:[Unit Cost]],10,0),0)</f>
        <v>0</v>
      </c>
      <c r="O5496" s="134">
        <f>IFERROR(VLOOKUP(Table49[[#This Row],[ITEM CODE]],Table2[[#All],[Item Code]:[Unit Cost]],10,0),0)</f>
        <v>0</v>
      </c>
      <c r="P5496" s="56"/>
      <c r="Q5496" s="58"/>
      <c r="R5496" s="58">
        <f>Table49[[#This Row],[QUANTITY]]*Table49[[#This Row],[INV Prices]]</f>
        <v>0</v>
      </c>
      <c r="S5496" s="67"/>
      <c r="V5496" s="41"/>
      <c r="W5496" s="4" t="str">
        <f>IFERROR(VLOOKUP(Table49[[#This Row],[ITEM CODE]],Table2[[Item Code]:[Category ]],6,0),"")</f>
        <v/>
      </c>
      <c r="X5496" s="1" t="str">
        <f>IFERROR(VLOOKUP(Table49[[#This Row],[ITEM CODE]],Table2[[Item Code]:[Sub Category]],7,0),"")</f>
        <v/>
      </c>
      <c r="Y5496" s="68" t="str">
        <f>Table49[[#This Row],[PO Number]]&amp;COUNTIFS($E$5:E5496,E5496)</f>
        <v>0</v>
      </c>
    </row>
    <row r="5497" spans="1:25" ht="14.25" customHeight="1" x14ac:dyDescent="0.3">
      <c r="A5497" s="1" t="str">
        <f>IF(Table49[[#This Row],[ITEM NAME]]="","",ROW()-4)</f>
        <v/>
      </c>
      <c r="B5497" s="68"/>
      <c r="C5497" s="4" t="str">
        <f>IFERROR(VLOOKUP(B5497,Table14[],3,0),"")</f>
        <v/>
      </c>
      <c r="D5497" s="4" t="str">
        <f>IFERROR(VLOOKUP(B5497,Table14[],2,0),"")</f>
        <v/>
      </c>
      <c r="E5497" s="4"/>
      <c r="H5497" s="41" t="str">
        <f>IFERROR(VLOOKUP(Table49[[#This Row],[ITEM CODE]],Table2[[Item Code]:[Master Name]],2,0),"")</f>
        <v/>
      </c>
      <c r="I5497" s="41"/>
      <c r="J5497" s="65" t="str">
        <f>IFERROR(VLOOKUP(Table49[[#This Row],[ITEM CODE]],Table2[[Item Code]:[Master Name]],3,0),"")</f>
        <v/>
      </c>
      <c r="K5497" s="1" t="str">
        <f>IFERROR(VLOOKUP(Table49[[#This Row],[ITEM CODE]],Table2[[Item Code]:[Master Name]],9,0),"")</f>
        <v/>
      </c>
      <c r="L5497" s="1" t="str">
        <f>IFERROR(VLOOKUP(Table49[[#This Row],[ITEM CODE]],Table2[[Item Code]:[Master Name]],8,0),"")</f>
        <v/>
      </c>
      <c r="M5497" s="41"/>
      <c r="N5497" s="66">
        <f>IFERROR(VLOOKUP(Table49[[#This Row],[ITEM CODE]],Table2[[#All],[Item Code]:[Unit Cost]],10,0),0)</f>
        <v>0</v>
      </c>
      <c r="O5497" s="134">
        <f>IFERROR(VLOOKUP(Table49[[#This Row],[ITEM CODE]],Table2[[#All],[Item Code]:[Unit Cost]],10,0),0)</f>
        <v>0</v>
      </c>
      <c r="P5497" s="56"/>
      <c r="Q5497" s="58"/>
      <c r="R5497" s="58">
        <f>Table49[[#This Row],[QUANTITY]]*Table49[[#This Row],[INV Prices]]</f>
        <v>0</v>
      </c>
      <c r="S5497" s="67"/>
      <c r="V5497" s="41"/>
      <c r="W5497" s="4" t="str">
        <f>IFERROR(VLOOKUP(Table49[[#This Row],[ITEM CODE]],Table2[[Item Code]:[Category ]],6,0),"")</f>
        <v/>
      </c>
      <c r="X5497" s="1" t="str">
        <f>IFERROR(VLOOKUP(Table49[[#This Row],[ITEM CODE]],Table2[[Item Code]:[Sub Category]],7,0),"")</f>
        <v/>
      </c>
      <c r="Y5497" s="68" t="str">
        <f>Table49[[#This Row],[PO Number]]&amp;COUNTIFS($E$5:E5497,E5497)</f>
        <v>0</v>
      </c>
    </row>
    <row r="5498" spans="1:25" ht="14.25" customHeight="1" x14ac:dyDescent="0.3">
      <c r="A5498" s="1" t="str">
        <f>IF(Table49[[#This Row],[ITEM NAME]]="","",ROW()-4)</f>
        <v/>
      </c>
      <c r="B5498" s="68"/>
      <c r="C5498" s="4" t="str">
        <f>IFERROR(VLOOKUP(B5498,Table14[],3,0),"")</f>
        <v/>
      </c>
      <c r="D5498" s="4" t="str">
        <f>IFERROR(VLOOKUP(B5498,Table14[],2,0),"")</f>
        <v/>
      </c>
      <c r="E5498" s="4"/>
      <c r="H5498" s="41" t="str">
        <f>IFERROR(VLOOKUP(Table49[[#This Row],[ITEM CODE]],Table2[[Item Code]:[Master Name]],2,0),"")</f>
        <v/>
      </c>
      <c r="I5498" s="41"/>
      <c r="J5498" s="65" t="str">
        <f>IFERROR(VLOOKUP(Table49[[#This Row],[ITEM CODE]],Table2[[Item Code]:[Master Name]],3,0),"")</f>
        <v/>
      </c>
      <c r="K5498" s="1" t="str">
        <f>IFERROR(VLOOKUP(Table49[[#This Row],[ITEM CODE]],Table2[[Item Code]:[Master Name]],9,0),"")</f>
        <v/>
      </c>
      <c r="L5498" s="1" t="str">
        <f>IFERROR(VLOOKUP(Table49[[#This Row],[ITEM CODE]],Table2[[Item Code]:[Master Name]],8,0),"")</f>
        <v/>
      </c>
      <c r="M5498" s="41"/>
      <c r="N5498" s="66">
        <f>IFERROR(VLOOKUP(Table49[[#This Row],[ITEM CODE]],Table2[[#All],[Item Code]:[Unit Cost]],10,0),0)</f>
        <v>0</v>
      </c>
      <c r="O5498" s="134">
        <f>IFERROR(VLOOKUP(Table49[[#This Row],[ITEM CODE]],Table2[[#All],[Item Code]:[Unit Cost]],10,0),0)</f>
        <v>0</v>
      </c>
      <c r="P5498" s="56"/>
      <c r="Q5498" s="58"/>
      <c r="R5498" s="58">
        <f>Table49[[#This Row],[QUANTITY]]*Table49[[#This Row],[INV Prices]]</f>
        <v>0</v>
      </c>
      <c r="S5498" s="67"/>
      <c r="V5498" s="41"/>
      <c r="W5498" s="4" t="str">
        <f>IFERROR(VLOOKUP(Table49[[#This Row],[ITEM CODE]],Table2[[Item Code]:[Category ]],6,0),"")</f>
        <v/>
      </c>
      <c r="X5498" s="1" t="str">
        <f>IFERROR(VLOOKUP(Table49[[#This Row],[ITEM CODE]],Table2[[Item Code]:[Sub Category]],7,0),"")</f>
        <v/>
      </c>
      <c r="Y5498" s="68" t="str">
        <f>Table49[[#This Row],[PO Number]]&amp;COUNTIFS($E$5:E5498,E5498)</f>
        <v>0</v>
      </c>
    </row>
    <row r="5499" spans="1:25" ht="14.25" customHeight="1" x14ac:dyDescent="0.3">
      <c r="A5499" s="1" t="str">
        <f>IF(Table49[[#This Row],[ITEM NAME]]="","",ROW()-4)</f>
        <v/>
      </c>
      <c r="B5499" s="68"/>
      <c r="C5499" s="4" t="str">
        <f>IFERROR(VLOOKUP(B5499,Table14[],3,0),"")</f>
        <v/>
      </c>
      <c r="D5499" s="4" t="str">
        <f>IFERROR(VLOOKUP(B5499,Table14[],2,0),"")</f>
        <v/>
      </c>
      <c r="E5499" s="4"/>
      <c r="H5499" s="41" t="str">
        <f>IFERROR(VLOOKUP(Table49[[#This Row],[ITEM CODE]],Table2[[Item Code]:[Master Name]],2,0),"")</f>
        <v/>
      </c>
      <c r="I5499" s="41"/>
      <c r="J5499" s="65" t="str">
        <f>IFERROR(VLOOKUP(Table49[[#This Row],[ITEM CODE]],Table2[[Item Code]:[Master Name]],3,0),"")</f>
        <v/>
      </c>
      <c r="K5499" s="1" t="str">
        <f>IFERROR(VLOOKUP(Table49[[#This Row],[ITEM CODE]],Table2[[Item Code]:[Master Name]],9,0),"")</f>
        <v/>
      </c>
      <c r="L5499" s="1" t="str">
        <f>IFERROR(VLOOKUP(Table49[[#This Row],[ITEM CODE]],Table2[[Item Code]:[Master Name]],8,0),"")</f>
        <v/>
      </c>
      <c r="M5499" s="41"/>
      <c r="N5499" s="66">
        <f>IFERROR(VLOOKUP(Table49[[#This Row],[ITEM CODE]],Table2[[#All],[Item Code]:[Unit Cost]],10,0),0)</f>
        <v>0</v>
      </c>
      <c r="O5499" s="134">
        <f>IFERROR(VLOOKUP(Table49[[#This Row],[ITEM CODE]],Table2[[#All],[Item Code]:[Unit Cost]],10,0),0)</f>
        <v>0</v>
      </c>
      <c r="P5499" s="56"/>
      <c r="Q5499" s="58"/>
      <c r="R5499" s="58">
        <f>Table49[[#This Row],[QUANTITY]]*Table49[[#This Row],[INV Prices]]</f>
        <v>0</v>
      </c>
      <c r="S5499" s="67"/>
      <c r="V5499" s="41"/>
      <c r="W5499" s="4" t="str">
        <f>IFERROR(VLOOKUP(Table49[[#This Row],[ITEM CODE]],Table2[[Item Code]:[Category ]],6,0),"")</f>
        <v/>
      </c>
      <c r="X5499" s="1" t="str">
        <f>IFERROR(VLOOKUP(Table49[[#This Row],[ITEM CODE]],Table2[[Item Code]:[Sub Category]],7,0),"")</f>
        <v/>
      </c>
      <c r="Y5499" s="68" t="str">
        <f>Table49[[#This Row],[PO Number]]&amp;COUNTIFS($E$5:E5499,E5499)</f>
        <v>0</v>
      </c>
    </row>
    <row r="5500" spans="1:25" ht="14.25" customHeight="1" x14ac:dyDescent="0.3">
      <c r="A5500" s="1" t="str">
        <f>IF(Table49[[#This Row],[ITEM NAME]]="","",ROW()-4)</f>
        <v/>
      </c>
      <c r="B5500" s="68"/>
      <c r="C5500" s="4" t="str">
        <f>IFERROR(VLOOKUP(B5500,Table14[],3,0),"")</f>
        <v/>
      </c>
      <c r="D5500" s="4" t="str">
        <f>IFERROR(VLOOKUP(B5500,Table14[],2,0),"")</f>
        <v/>
      </c>
      <c r="E5500" s="4"/>
      <c r="H5500" s="41" t="str">
        <f>IFERROR(VLOOKUP(Table49[[#This Row],[ITEM CODE]],Table2[[Item Code]:[Master Name]],2,0),"")</f>
        <v/>
      </c>
      <c r="I5500" s="41"/>
      <c r="J5500" s="65" t="str">
        <f>IFERROR(VLOOKUP(Table49[[#This Row],[ITEM CODE]],Table2[[Item Code]:[Master Name]],3,0),"")</f>
        <v/>
      </c>
      <c r="K5500" s="1" t="str">
        <f>IFERROR(VLOOKUP(Table49[[#This Row],[ITEM CODE]],Table2[[Item Code]:[Master Name]],9,0),"")</f>
        <v/>
      </c>
      <c r="L5500" s="1" t="str">
        <f>IFERROR(VLOOKUP(Table49[[#This Row],[ITEM CODE]],Table2[[Item Code]:[Master Name]],8,0),"")</f>
        <v/>
      </c>
      <c r="M5500" s="41"/>
      <c r="N5500" s="66">
        <f>IFERROR(VLOOKUP(Table49[[#This Row],[ITEM CODE]],Table2[[#All],[Item Code]:[Unit Cost]],10,0),0)</f>
        <v>0</v>
      </c>
      <c r="O5500" s="134">
        <f>IFERROR(VLOOKUP(Table49[[#This Row],[ITEM CODE]],Table2[[#All],[Item Code]:[Unit Cost]],10,0),0)</f>
        <v>0</v>
      </c>
      <c r="P5500" s="56"/>
      <c r="Q5500" s="58"/>
      <c r="R5500" s="58">
        <f>Table49[[#This Row],[QUANTITY]]*Table49[[#This Row],[INV Prices]]</f>
        <v>0</v>
      </c>
      <c r="S5500" s="67"/>
      <c r="V5500" s="41"/>
      <c r="W5500" s="4" t="str">
        <f>IFERROR(VLOOKUP(Table49[[#This Row],[ITEM CODE]],Table2[[Item Code]:[Category ]],6,0),"")</f>
        <v/>
      </c>
      <c r="X5500" s="1" t="str">
        <f>IFERROR(VLOOKUP(Table49[[#This Row],[ITEM CODE]],Table2[[Item Code]:[Sub Category]],7,0),"")</f>
        <v/>
      </c>
      <c r="Y5500" s="68" t="str">
        <f>Table49[[#This Row],[PO Number]]&amp;COUNTIFS($E$5:E5500,E5500)</f>
        <v>0</v>
      </c>
    </row>
    <row r="5501" spans="1:25" ht="14.25" customHeight="1" x14ac:dyDescent="0.3">
      <c r="A5501" s="1" t="str">
        <f>IF(Table49[[#This Row],[ITEM NAME]]="","",ROW()-4)</f>
        <v/>
      </c>
      <c r="B5501" s="68"/>
      <c r="C5501" s="4" t="str">
        <f>IFERROR(VLOOKUP(B5501,Table14[],3,0),"")</f>
        <v/>
      </c>
      <c r="D5501" s="4" t="str">
        <f>IFERROR(VLOOKUP(B5501,Table14[],2,0),"")</f>
        <v/>
      </c>
      <c r="E5501" s="4"/>
      <c r="H5501" s="41" t="str">
        <f>IFERROR(VLOOKUP(Table49[[#This Row],[ITEM CODE]],Table2[[Item Code]:[Master Name]],2,0),"")</f>
        <v/>
      </c>
      <c r="I5501" s="41"/>
      <c r="J5501" s="65" t="str">
        <f>IFERROR(VLOOKUP(Table49[[#This Row],[ITEM CODE]],Table2[[Item Code]:[Master Name]],3,0),"")</f>
        <v/>
      </c>
      <c r="K5501" s="1" t="str">
        <f>IFERROR(VLOOKUP(Table49[[#This Row],[ITEM CODE]],Table2[[Item Code]:[Master Name]],9,0),"")</f>
        <v/>
      </c>
      <c r="L5501" s="1" t="str">
        <f>IFERROR(VLOOKUP(Table49[[#This Row],[ITEM CODE]],Table2[[Item Code]:[Master Name]],8,0),"")</f>
        <v/>
      </c>
      <c r="M5501" s="41"/>
      <c r="N5501" s="66">
        <f>IFERROR(VLOOKUP(Table49[[#This Row],[ITEM CODE]],Table2[[#All],[Item Code]:[Unit Cost]],10,0),0)</f>
        <v>0</v>
      </c>
      <c r="O5501" s="134">
        <f>IFERROR(VLOOKUP(Table49[[#This Row],[ITEM CODE]],Table2[[#All],[Item Code]:[Unit Cost]],10,0),0)</f>
        <v>0</v>
      </c>
      <c r="P5501" s="56"/>
      <c r="Q5501" s="58"/>
      <c r="R5501" s="58">
        <f>Table49[[#This Row],[QUANTITY]]*Table49[[#This Row],[INV Prices]]</f>
        <v>0</v>
      </c>
      <c r="S5501" s="67"/>
      <c r="V5501" s="41"/>
      <c r="W5501" s="4" t="str">
        <f>IFERROR(VLOOKUP(Table49[[#This Row],[ITEM CODE]],Table2[[Item Code]:[Category ]],6,0),"")</f>
        <v/>
      </c>
      <c r="X5501" s="1" t="str">
        <f>IFERROR(VLOOKUP(Table49[[#This Row],[ITEM CODE]],Table2[[Item Code]:[Sub Category]],7,0),"")</f>
        <v/>
      </c>
      <c r="Y5501" s="68" t="str">
        <f>Table49[[#This Row],[PO Number]]&amp;COUNTIFS($E$5:E5501,E5501)</f>
        <v>0</v>
      </c>
    </row>
    <row r="5502" spans="1:25" ht="14.25" customHeight="1" x14ac:dyDescent="0.3">
      <c r="A5502" s="1" t="str">
        <f>IF(Table49[[#This Row],[ITEM NAME]]="","",ROW()-4)</f>
        <v/>
      </c>
      <c r="B5502" s="68"/>
      <c r="C5502" s="4" t="str">
        <f>IFERROR(VLOOKUP(B5502,Table14[],3,0),"")</f>
        <v/>
      </c>
      <c r="D5502" s="4" t="str">
        <f>IFERROR(VLOOKUP(B5502,Table14[],2,0),"")</f>
        <v/>
      </c>
      <c r="E5502" s="4"/>
      <c r="H5502" s="41" t="str">
        <f>IFERROR(VLOOKUP(Table49[[#This Row],[ITEM CODE]],Table2[[Item Code]:[Master Name]],2,0),"")</f>
        <v/>
      </c>
      <c r="I5502" s="41"/>
      <c r="J5502" s="65" t="str">
        <f>IFERROR(VLOOKUP(Table49[[#This Row],[ITEM CODE]],Table2[[Item Code]:[Master Name]],3,0),"")</f>
        <v/>
      </c>
      <c r="K5502" s="1" t="str">
        <f>IFERROR(VLOOKUP(Table49[[#This Row],[ITEM CODE]],Table2[[Item Code]:[Master Name]],9,0),"")</f>
        <v/>
      </c>
      <c r="L5502" s="1" t="str">
        <f>IFERROR(VLOOKUP(Table49[[#This Row],[ITEM CODE]],Table2[[Item Code]:[Master Name]],8,0),"")</f>
        <v/>
      </c>
      <c r="M5502" s="41"/>
      <c r="N5502" s="66">
        <f>IFERROR(VLOOKUP(Table49[[#This Row],[ITEM CODE]],Table2[[#All],[Item Code]:[Unit Cost]],10,0),0)</f>
        <v>0</v>
      </c>
      <c r="O5502" s="134">
        <f>IFERROR(VLOOKUP(Table49[[#This Row],[ITEM CODE]],Table2[[#All],[Item Code]:[Unit Cost]],10,0),0)</f>
        <v>0</v>
      </c>
      <c r="P5502" s="56"/>
      <c r="Q5502" s="58"/>
      <c r="R5502" s="58">
        <f>Table49[[#This Row],[QUANTITY]]*Table49[[#This Row],[INV Prices]]</f>
        <v>0</v>
      </c>
      <c r="S5502" s="67"/>
      <c r="V5502" s="41"/>
      <c r="W5502" s="4" t="str">
        <f>IFERROR(VLOOKUP(Table49[[#This Row],[ITEM CODE]],Table2[[Item Code]:[Category ]],6,0),"")</f>
        <v/>
      </c>
      <c r="X5502" s="1" t="str">
        <f>IFERROR(VLOOKUP(Table49[[#This Row],[ITEM CODE]],Table2[[Item Code]:[Sub Category]],7,0),"")</f>
        <v/>
      </c>
      <c r="Y5502" s="68" t="str">
        <f>Table49[[#This Row],[PO Number]]&amp;COUNTIFS($E$5:E5502,E5502)</f>
        <v>0</v>
      </c>
    </row>
    <row r="5503" spans="1:25" ht="14.25" customHeight="1" x14ac:dyDescent="0.3">
      <c r="A5503" s="1" t="str">
        <f>IF(Table49[[#This Row],[ITEM NAME]]="","",ROW()-4)</f>
        <v/>
      </c>
      <c r="B5503" s="68"/>
      <c r="C5503" s="4" t="str">
        <f>IFERROR(VLOOKUP(B5503,Table14[],3,0),"")</f>
        <v/>
      </c>
      <c r="D5503" s="4" t="str">
        <f>IFERROR(VLOOKUP(B5503,Table14[],2,0),"")</f>
        <v/>
      </c>
      <c r="E5503" s="4"/>
      <c r="H5503" s="41" t="str">
        <f>IFERROR(VLOOKUP(Table49[[#This Row],[ITEM CODE]],Table2[[Item Code]:[Master Name]],2,0),"")</f>
        <v/>
      </c>
      <c r="I5503" s="41"/>
      <c r="J5503" s="65" t="str">
        <f>IFERROR(VLOOKUP(Table49[[#This Row],[ITEM CODE]],Table2[[Item Code]:[Master Name]],3,0),"")</f>
        <v/>
      </c>
      <c r="K5503" s="1" t="str">
        <f>IFERROR(VLOOKUP(Table49[[#This Row],[ITEM CODE]],Table2[[Item Code]:[Master Name]],9,0),"")</f>
        <v/>
      </c>
      <c r="L5503" s="1" t="str">
        <f>IFERROR(VLOOKUP(Table49[[#This Row],[ITEM CODE]],Table2[[Item Code]:[Master Name]],8,0),"")</f>
        <v/>
      </c>
      <c r="M5503" s="41"/>
      <c r="N5503" s="66">
        <f>IFERROR(VLOOKUP(Table49[[#This Row],[ITEM CODE]],Table2[[#All],[Item Code]:[Unit Cost]],10,0),0)</f>
        <v>0</v>
      </c>
      <c r="O5503" s="134">
        <f>IFERROR(VLOOKUP(Table49[[#This Row],[ITEM CODE]],Table2[[#All],[Item Code]:[Unit Cost]],10,0),0)</f>
        <v>0</v>
      </c>
      <c r="P5503" s="56"/>
      <c r="Q5503" s="58"/>
      <c r="R5503" s="58">
        <f>Table49[[#This Row],[QUANTITY]]*Table49[[#This Row],[INV Prices]]</f>
        <v>0</v>
      </c>
      <c r="S5503" s="67"/>
      <c r="V5503" s="41"/>
      <c r="W5503" s="4" t="str">
        <f>IFERROR(VLOOKUP(Table49[[#This Row],[ITEM CODE]],Table2[[Item Code]:[Category ]],6,0),"")</f>
        <v/>
      </c>
      <c r="X5503" s="1" t="str">
        <f>IFERROR(VLOOKUP(Table49[[#This Row],[ITEM CODE]],Table2[[Item Code]:[Sub Category]],7,0),"")</f>
        <v/>
      </c>
      <c r="Y5503" s="68" t="str">
        <f>Table49[[#This Row],[PO Number]]&amp;COUNTIFS($E$5:E5503,E5503)</f>
        <v>0</v>
      </c>
    </row>
    <row r="5504" spans="1:25" ht="14.25" customHeight="1" x14ac:dyDescent="0.3">
      <c r="A5504" s="1" t="str">
        <f>IF(Table49[[#This Row],[ITEM NAME]]="","",ROW()-4)</f>
        <v/>
      </c>
      <c r="B5504" s="68"/>
      <c r="C5504" s="4" t="str">
        <f>IFERROR(VLOOKUP(B5504,Table14[],3,0),"")</f>
        <v/>
      </c>
      <c r="D5504" s="4" t="str">
        <f>IFERROR(VLOOKUP(B5504,Table14[],2,0),"")</f>
        <v/>
      </c>
      <c r="E5504" s="4"/>
      <c r="H5504" s="41" t="str">
        <f>IFERROR(VLOOKUP(Table49[[#This Row],[ITEM CODE]],Table2[[Item Code]:[Master Name]],2,0),"")</f>
        <v/>
      </c>
      <c r="I5504" s="41"/>
      <c r="J5504" s="65" t="str">
        <f>IFERROR(VLOOKUP(Table49[[#This Row],[ITEM CODE]],Table2[[Item Code]:[Master Name]],3,0),"")</f>
        <v/>
      </c>
      <c r="K5504" s="1" t="str">
        <f>IFERROR(VLOOKUP(Table49[[#This Row],[ITEM CODE]],Table2[[Item Code]:[Master Name]],9,0),"")</f>
        <v/>
      </c>
      <c r="L5504" s="1" t="str">
        <f>IFERROR(VLOOKUP(Table49[[#This Row],[ITEM CODE]],Table2[[Item Code]:[Master Name]],8,0),"")</f>
        <v/>
      </c>
      <c r="M5504" s="41"/>
      <c r="N5504" s="66">
        <f>IFERROR(VLOOKUP(Table49[[#This Row],[ITEM CODE]],Table2[[#All],[Item Code]:[Unit Cost]],10,0),0)</f>
        <v>0</v>
      </c>
      <c r="O5504" s="134">
        <f>IFERROR(VLOOKUP(Table49[[#This Row],[ITEM CODE]],Table2[[#All],[Item Code]:[Unit Cost]],10,0),0)</f>
        <v>0</v>
      </c>
      <c r="P5504" s="56"/>
      <c r="Q5504" s="58"/>
      <c r="R5504" s="58">
        <f>Table49[[#This Row],[QUANTITY]]*Table49[[#This Row],[INV Prices]]</f>
        <v>0</v>
      </c>
      <c r="S5504" s="67"/>
      <c r="V5504" s="41"/>
      <c r="W5504" s="4" t="str">
        <f>IFERROR(VLOOKUP(Table49[[#This Row],[ITEM CODE]],Table2[[Item Code]:[Category ]],6,0),"")</f>
        <v/>
      </c>
      <c r="X5504" s="1" t="str">
        <f>IFERROR(VLOOKUP(Table49[[#This Row],[ITEM CODE]],Table2[[Item Code]:[Sub Category]],7,0),"")</f>
        <v/>
      </c>
      <c r="Y5504" s="68" t="str">
        <f>Table49[[#This Row],[PO Number]]&amp;COUNTIFS($E$5:E5504,E5504)</f>
        <v>0</v>
      </c>
    </row>
    <row r="5505" spans="1:25" ht="14.25" customHeight="1" x14ac:dyDescent="0.3">
      <c r="A5505" s="1" t="str">
        <f>IF(Table49[[#This Row],[ITEM NAME]]="","",ROW()-4)</f>
        <v/>
      </c>
      <c r="B5505" s="68"/>
      <c r="C5505" s="4" t="str">
        <f>IFERROR(VLOOKUP(B5505,Table14[],3,0),"")</f>
        <v/>
      </c>
      <c r="D5505" s="4" t="str">
        <f>IFERROR(VLOOKUP(B5505,Table14[],2,0),"")</f>
        <v/>
      </c>
      <c r="E5505" s="4"/>
      <c r="H5505" s="41" t="str">
        <f>IFERROR(VLOOKUP(Table49[[#This Row],[ITEM CODE]],Table2[[Item Code]:[Master Name]],2,0),"")</f>
        <v/>
      </c>
      <c r="I5505" s="41"/>
      <c r="J5505" s="65" t="str">
        <f>IFERROR(VLOOKUP(Table49[[#This Row],[ITEM CODE]],Table2[[Item Code]:[Master Name]],3,0),"")</f>
        <v/>
      </c>
      <c r="K5505" s="1" t="str">
        <f>IFERROR(VLOOKUP(Table49[[#This Row],[ITEM CODE]],Table2[[Item Code]:[Master Name]],9,0),"")</f>
        <v/>
      </c>
      <c r="L5505" s="1" t="str">
        <f>IFERROR(VLOOKUP(Table49[[#This Row],[ITEM CODE]],Table2[[Item Code]:[Master Name]],8,0),"")</f>
        <v/>
      </c>
      <c r="M5505" s="41"/>
      <c r="N5505" s="66">
        <f>IFERROR(VLOOKUP(Table49[[#This Row],[ITEM CODE]],Table2[[#All],[Item Code]:[Unit Cost]],10,0),0)</f>
        <v>0</v>
      </c>
      <c r="O5505" s="134">
        <f>IFERROR(VLOOKUP(Table49[[#This Row],[ITEM CODE]],Table2[[#All],[Item Code]:[Unit Cost]],10,0),0)</f>
        <v>0</v>
      </c>
      <c r="P5505" s="56"/>
      <c r="Q5505" s="58"/>
      <c r="R5505" s="58">
        <f>Table49[[#This Row],[QUANTITY]]*Table49[[#This Row],[INV Prices]]</f>
        <v>0</v>
      </c>
      <c r="S5505" s="67"/>
      <c r="V5505" s="41"/>
      <c r="W5505" s="4" t="str">
        <f>IFERROR(VLOOKUP(Table49[[#This Row],[ITEM CODE]],Table2[[Item Code]:[Category ]],6,0),"")</f>
        <v/>
      </c>
      <c r="X5505" s="1" t="str">
        <f>IFERROR(VLOOKUP(Table49[[#This Row],[ITEM CODE]],Table2[[Item Code]:[Sub Category]],7,0),"")</f>
        <v/>
      </c>
      <c r="Y5505" s="68" t="str">
        <f>Table49[[#This Row],[PO Number]]&amp;COUNTIFS($E$5:E5505,E5505)</f>
        <v>0</v>
      </c>
    </row>
    <row r="5506" spans="1:25" ht="14.25" customHeight="1" x14ac:dyDescent="0.3">
      <c r="A5506" s="1" t="str">
        <f>IF(Table49[[#This Row],[ITEM NAME]]="","",ROW()-4)</f>
        <v/>
      </c>
      <c r="B5506" s="68"/>
      <c r="C5506" s="4" t="str">
        <f>IFERROR(VLOOKUP(B5506,Table14[],3,0),"")</f>
        <v/>
      </c>
      <c r="D5506" s="4" t="str">
        <f>IFERROR(VLOOKUP(B5506,Table14[],2,0),"")</f>
        <v/>
      </c>
      <c r="E5506" s="4"/>
      <c r="H5506" s="41" t="str">
        <f>IFERROR(VLOOKUP(Table49[[#This Row],[ITEM CODE]],Table2[[Item Code]:[Master Name]],2,0),"")</f>
        <v/>
      </c>
      <c r="I5506" s="41"/>
      <c r="J5506" s="65" t="str">
        <f>IFERROR(VLOOKUP(Table49[[#This Row],[ITEM CODE]],Table2[[Item Code]:[Master Name]],3,0),"")</f>
        <v/>
      </c>
      <c r="K5506" s="1" t="str">
        <f>IFERROR(VLOOKUP(Table49[[#This Row],[ITEM CODE]],Table2[[Item Code]:[Master Name]],9,0),"")</f>
        <v/>
      </c>
      <c r="L5506" s="1" t="str">
        <f>IFERROR(VLOOKUP(Table49[[#This Row],[ITEM CODE]],Table2[[Item Code]:[Master Name]],8,0),"")</f>
        <v/>
      </c>
      <c r="M5506" s="41"/>
      <c r="N5506" s="66">
        <f>IFERROR(VLOOKUP(Table49[[#This Row],[ITEM CODE]],Table2[[#All],[Item Code]:[Unit Cost]],10,0),0)</f>
        <v>0</v>
      </c>
      <c r="O5506" s="134">
        <f>IFERROR(VLOOKUP(Table49[[#This Row],[ITEM CODE]],Table2[[#All],[Item Code]:[Unit Cost]],10,0),0)</f>
        <v>0</v>
      </c>
      <c r="P5506" s="56"/>
      <c r="Q5506" s="58"/>
      <c r="R5506" s="58">
        <f>Table49[[#This Row],[QUANTITY]]*Table49[[#This Row],[INV Prices]]</f>
        <v>0</v>
      </c>
      <c r="S5506" s="67"/>
      <c r="V5506" s="41"/>
      <c r="W5506" s="4" t="str">
        <f>IFERROR(VLOOKUP(Table49[[#This Row],[ITEM CODE]],Table2[[Item Code]:[Category ]],6,0),"")</f>
        <v/>
      </c>
      <c r="X5506" s="1" t="str">
        <f>IFERROR(VLOOKUP(Table49[[#This Row],[ITEM CODE]],Table2[[Item Code]:[Sub Category]],7,0),"")</f>
        <v/>
      </c>
      <c r="Y5506" s="68" t="str">
        <f>Table49[[#This Row],[PO Number]]&amp;COUNTIFS($E$5:E5506,E5506)</f>
        <v>0</v>
      </c>
    </row>
    <row r="5507" spans="1:25" ht="14.25" customHeight="1" x14ac:dyDescent="0.3">
      <c r="A5507" s="1" t="str">
        <f>IF(Table49[[#This Row],[ITEM NAME]]="","",ROW()-4)</f>
        <v/>
      </c>
      <c r="B5507" s="68"/>
      <c r="C5507" s="4" t="str">
        <f>IFERROR(VLOOKUP(B5507,Table14[],3,0),"")</f>
        <v/>
      </c>
      <c r="D5507" s="4" t="str">
        <f>IFERROR(VLOOKUP(B5507,Table14[],2,0),"")</f>
        <v/>
      </c>
      <c r="E5507" s="4"/>
      <c r="H5507" s="41" t="str">
        <f>IFERROR(VLOOKUP(Table49[[#This Row],[ITEM CODE]],Table2[[Item Code]:[Master Name]],2,0),"")</f>
        <v/>
      </c>
      <c r="I5507" s="41"/>
      <c r="J5507" s="65" t="str">
        <f>IFERROR(VLOOKUP(Table49[[#This Row],[ITEM CODE]],Table2[[Item Code]:[Master Name]],3,0),"")</f>
        <v/>
      </c>
      <c r="K5507" s="1" t="str">
        <f>IFERROR(VLOOKUP(Table49[[#This Row],[ITEM CODE]],Table2[[Item Code]:[Master Name]],9,0),"")</f>
        <v/>
      </c>
      <c r="L5507" s="1" t="str">
        <f>IFERROR(VLOOKUP(Table49[[#This Row],[ITEM CODE]],Table2[[Item Code]:[Master Name]],8,0),"")</f>
        <v/>
      </c>
      <c r="M5507" s="41"/>
      <c r="N5507" s="66">
        <f>IFERROR(VLOOKUP(Table49[[#This Row],[ITEM CODE]],Table2[[#All],[Item Code]:[Unit Cost]],10,0),0)</f>
        <v>0</v>
      </c>
      <c r="O5507" s="134">
        <f>IFERROR(VLOOKUP(Table49[[#This Row],[ITEM CODE]],Table2[[#All],[Item Code]:[Unit Cost]],10,0),0)</f>
        <v>0</v>
      </c>
      <c r="P5507" s="56"/>
      <c r="Q5507" s="58"/>
      <c r="R5507" s="58">
        <f>Table49[[#This Row],[QUANTITY]]*Table49[[#This Row],[INV Prices]]</f>
        <v>0</v>
      </c>
      <c r="S5507" s="67"/>
      <c r="V5507" s="41"/>
      <c r="W5507" s="4" t="str">
        <f>IFERROR(VLOOKUP(Table49[[#This Row],[ITEM CODE]],Table2[[Item Code]:[Category ]],6,0),"")</f>
        <v/>
      </c>
      <c r="X5507" s="1" t="str">
        <f>IFERROR(VLOOKUP(Table49[[#This Row],[ITEM CODE]],Table2[[Item Code]:[Sub Category]],7,0),"")</f>
        <v/>
      </c>
      <c r="Y5507" s="68" t="str">
        <f>Table49[[#This Row],[PO Number]]&amp;COUNTIFS($E$5:E5507,E5507)</f>
        <v>0</v>
      </c>
    </row>
    <row r="5508" spans="1:25" ht="14.25" customHeight="1" x14ac:dyDescent="0.3">
      <c r="A5508" s="1" t="str">
        <f>IF(Table49[[#This Row],[ITEM NAME]]="","",ROW()-4)</f>
        <v/>
      </c>
      <c r="B5508" s="68"/>
      <c r="C5508" s="4" t="str">
        <f>IFERROR(VLOOKUP(B5508,Table14[],3,0),"")</f>
        <v/>
      </c>
      <c r="D5508" s="4" t="str">
        <f>IFERROR(VLOOKUP(B5508,Table14[],2,0),"")</f>
        <v/>
      </c>
      <c r="E5508" s="4"/>
      <c r="H5508" s="41" t="str">
        <f>IFERROR(VLOOKUP(Table49[[#This Row],[ITEM CODE]],Table2[[Item Code]:[Master Name]],2,0),"")</f>
        <v/>
      </c>
      <c r="I5508" s="41"/>
      <c r="J5508" s="65" t="str">
        <f>IFERROR(VLOOKUP(Table49[[#This Row],[ITEM CODE]],Table2[[Item Code]:[Master Name]],3,0),"")</f>
        <v/>
      </c>
      <c r="K5508" s="1" t="str">
        <f>IFERROR(VLOOKUP(Table49[[#This Row],[ITEM CODE]],Table2[[Item Code]:[Master Name]],9,0),"")</f>
        <v/>
      </c>
      <c r="L5508" s="1" t="str">
        <f>IFERROR(VLOOKUP(Table49[[#This Row],[ITEM CODE]],Table2[[Item Code]:[Master Name]],8,0),"")</f>
        <v/>
      </c>
      <c r="M5508" s="41"/>
      <c r="N5508" s="66">
        <f>IFERROR(VLOOKUP(Table49[[#This Row],[ITEM CODE]],Table2[[#All],[Item Code]:[Unit Cost]],10,0),0)</f>
        <v>0</v>
      </c>
      <c r="O5508" s="134">
        <f>IFERROR(VLOOKUP(Table49[[#This Row],[ITEM CODE]],Table2[[#All],[Item Code]:[Unit Cost]],10,0),0)</f>
        <v>0</v>
      </c>
      <c r="P5508" s="56"/>
      <c r="Q5508" s="58"/>
      <c r="R5508" s="58">
        <f>Table49[[#This Row],[QUANTITY]]*Table49[[#This Row],[INV Prices]]</f>
        <v>0</v>
      </c>
      <c r="S5508" s="67"/>
      <c r="V5508" s="41"/>
      <c r="W5508" s="4" t="str">
        <f>IFERROR(VLOOKUP(Table49[[#This Row],[ITEM CODE]],Table2[[Item Code]:[Category ]],6,0),"")</f>
        <v/>
      </c>
      <c r="X5508" s="1" t="str">
        <f>IFERROR(VLOOKUP(Table49[[#This Row],[ITEM CODE]],Table2[[Item Code]:[Sub Category]],7,0),"")</f>
        <v/>
      </c>
      <c r="Y5508" s="68" t="str">
        <f>Table49[[#This Row],[PO Number]]&amp;COUNTIFS($E$5:E5508,E5508)</f>
        <v>0</v>
      </c>
    </row>
    <row r="5509" spans="1:25" ht="14.25" customHeight="1" x14ac:dyDescent="0.3">
      <c r="A5509" s="1" t="str">
        <f>IF(Table49[[#This Row],[ITEM NAME]]="","",ROW()-4)</f>
        <v/>
      </c>
      <c r="B5509" s="68"/>
      <c r="C5509" s="4" t="str">
        <f>IFERROR(VLOOKUP(B5509,Table14[],3,0),"")</f>
        <v/>
      </c>
      <c r="D5509" s="4" t="str">
        <f>IFERROR(VLOOKUP(B5509,Table14[],2,0),"")</f>
        <v/>
      </c>
      <c r="E5509" s="4"/>
      <c r="H5509" s="41" t="str">
        <f>IFERROR(VLOOKUP(Table49[[#This Row],[ITEM CODE]],Table2[[Item Code]:[Master Name]],2,0),"")</f>
        <v/>
      </c>
      <c r="I5509" s="41"/>
      <c r="J5509" s="65" t="str">
        <f>IFERROR(VLOOKUP(Table49[[#This Row],[ITEM CODE]],Table2[[Item Code]:[Master Name]],3,0),"")</f>
        <v/>
      </c>
      <c r="K5509" s="1" t="str">
        <f>IFERROR(VLOOKUP(Table49[[#This Row],[ITEM CODE]],Table2[[Item Code]:[Master Name]],9,0),"")</f>
        <v/>
      </c>
      <c r="L5509" s="1" t="str">
        <f>IFERROR(VLOOKUP(Table49[[#This Row],[ITEM CODE]],Table2[[Item Code]:[Master Name]],8,0),"")</f>
        <v/>
      </c>
      <c r="M5509" s="41"/>
      <c r="N5509" s="66">
        <f>IFERROR(VLOOKUP(Table49[[#This Row],[ITEM CODE]],Table2[[#All],[Item Code]:[Unit Cost]],10,0),0)</f>
        <v>0</v>
      </c>
      <c r="O5509" s="134">
        <f>IFERROR(VLOOKUP(Table49[[#This Row],[ITEM CODE]],Table2[[#All],[Item Code]:[Unit Cost]],10,0),0)</f>
        <v>0</v>
      </c>
      <c r="P5509" s="56"/>
      <c r="Q5509" s="58"/>
      <c r="R5509" s="58">
        <f>Table49[[#This Row],[QUANTITY]]*Table49[[#This Row],[INV Prices]]</f>
        <v>0</v>
      </c>
      <c r="S5509" s="67"/>
      <c r="V5509" s="41"/>
      <c r="W5509" s="4" t="str">
        <f>IFERROR(VLOOKUP(Table49[[#This Row],[ITEM CODE]],Table2[[Item Code]:[Category ]],6,0),"")</f>
        <v/>
      </c>
      <c r="X5509" s="1" t="str">
        <f>IFERROR(VLOOKUP(Table49[[#This Row],[ITEM CODE]],Table2[[Item Code]:[Sub Category]],7,0),"")</f>
        <v/>
      </c>
      <c r="Y5509" s="68" t="str">
        <f>Table49[[#This Row],[PO Number]]&amp;COUNTIFS($E$5:E5509,E5509)</f>
        <v>0</v>
      </c>
    </row>
    <row r="5510" spans="1:25" ht="14.25" customHeight="1" x14ac:dyDescent="0.3">
      <c r="A5510" s="1" t="str">
        <f>IF(Table49[[#This Row],[ITEM NAME]]="","",ROW()-4)</f>
        <v/>
      </c>
      <c r="B5510" s="68"/>
      <c r="C5510" s="4" t="str">
        <f>IFERROR(VLOOKUP(B5510,Table14[],3,0),"")</f>
        <v/>
      </c>
      <c r="D5510" s="4" t="str">
        <f>IFERROR(VLOOKUP(B5510,Table14[],2,0),"")</f>
        <v/>
      </c>
      <c r="E5510" s="4"/>
      <c r="H5510" s="41" t="str">
        <f>IFERROR(VLOOKUP(Table49[[#This Row],[ITEM CODE]],Table2[[Item Code]:[Master Name]],2,0),"")</f>
        <v/>
      </c>
      <c r="I5510" s="41"/>
      <c r="J5510" s="65" t="str">
        <f>IFERROR(VLOOKUP(Table49[[#This Row],[ITEM CODE]],Table2[[Item Code]:[Master Name]],3,0),"")</f>
        <v/>
      </c>
      <c r="K5510" s="1" t="str">
        <f>IFERROR(VLOOKUP(Table49[[#This Row],[ITEM CODE]],Table2[[Item Code]:[Master Name]],9,0),"")</f>
        <v/>
      </c>
      <c r="L5510" s="1" t="str">
        <f>IFERROR(VLOOKUP(Table49[[#This Row],[ITEM CODE]],Table2[[Item Code]:[Master Name]],8,0),"")</f>
        <v/>
      </c>
      <c r="M5510" s="41"/>
      <c r="N5510" s="66">
        <f>IFERROR(VLOOKUP(Table49[[#This Row],[ITEM CODE]],Table2[[#All],[Item Code]:[Unit Cost]],10,0),0)</f>
        <v>0</v>
      </c>
      <c r="O5510" s="134">
        <f>IFERROR(VLOOKUP(Table49[[#This Row],[ITEM CODE]],Table2[[#All],[Item Code]:[Unit Cost]],10,0),0)</f>
        <v>0</v>
      </c>
      <c r="P5510" s="56"/>
      <c r="Q5510" s="58"/>
      <c r="R5510" s="58">
        <f>Table49[[#This Row],[QUANTITY]]*Table49[[#This Row],[INV Prices]]</f>
        <v>0</v>
      </c>
      <c r="S5510" s="67"/>
      <c r="V5510" s="41"/>
      <c r="W5510" s="4" t="str">
        <f>IFERROR(VLOOKUP(Table49[[#This Row],[ITEM CODE]],Table2[[Item Code]:[Category ]],6,0),"")</f>
        <v/>
      </c>
      <c r="X5510" s="1" t="str">
        <f>IFERROR(VLOOKUP(Table49[[#This Row],[ITEM CODE]],Table2[[Item Code]:[Sub Category]],7,0),"")</f>
        <v/>
      </c>
      <c r="Y5510" s="68" t="str">
        <f>Table49[[#This Row],[PO Number]]&amp;COUNTIFS($E$5:E5510,E5510)</f>
        <v>0</v>
      </c>
    </row>
    <row r="5511" spans="1:25" ht="14.25" customHeight="1" x14ac:dyDescent="0.3">
      <c r="A5511" s="1" t="str">
        <f>IF(Table49[[#This Row],[ITEM NAME]]="","",ROW()-4)</f>
        <v/>
      </c>
      <c r="B5511" s="68"/>
      <c r="C5511" s="4" t="str">
        <f>IFERROR(VLOOKUP(B5511,Table14[],3,0),"")</f>
        <v/>
      </c>
      <c r="D5511" s="4" t="str">
        <f>IFERROR(VLOOKUP(B5511,Table14[],2,0),"")</f>
        <v/>
      </c>
      <c r="E5511" s="4"/>
      <c r="H5511" s="41" t="str">
        <f>IFERROR(VLOOKUP(Table49[[#This Row],[ITEM CODE]],Table2[[Item Code]:[Master Name]],2,0),"")</f>
        <v/>
      </c>
      <c r="I5511" s="41"/>
      <c r="J5511" s="65" t="str">
        <f>IFERROR(VLOOKUP(Table49[[#This Row],[ITEM CODE]],Table2[[Item Code]:[Master Name]],3,0),"")</f>
        <v/>
      </c>
      <c r="K5511" s="1" t="str">
        <f>IFERROR(VLOOKUP(Table49[[#This Row],[ITEM CODE]],Table2[[Item Code]:[Master Name]],9,0),"")</f>
        <v/>
      </c>
      <c r="L5511" s="1" t="str">
        <f>IFERROR(VLOOKUP(Table49[[#This Row],[ITEM CODE]],Table2[[Item Code]:[Master Name]],8,0),"")</f>
        <v/>
      </c>
      <c r="M5511" s="41"/>
      <c r="N5511" s="66">
        <f>IFERROR(VLOOKUP(Table49[[#This Row],[ITEM CODE]],Table2[[#All],[Item Code]:[Unit Cost]],10,0),0)</f>
        <v>0</v>
      </c>
      <c r="O5511" s="134">
        <f>IFERROR(VLOOKUP(Table49[[#This Row],[ITEM CODE]],Table2[[#All],[Item Code]:[Unit Cost]],10,0),0)</f>
        <v>0</v>
      </c>
      <c r="P5511" s="56"/>
      <c r="Q5511" s="58"/>
      <c r="R5511" s="58">
        <f>Table49[[#This Row],[QUANTITY]]*Table49[[#This Row],[INV Prices]]</f>
        <v>0</v>
      </c>
      <c r="S5511" s="67"/>
      <c r="V5511" s="41"/>
      <c r="W5511" s="4" t="str">
        <f>IFERROR(VLOOKUP(Table49[[#This Row],[ITEM CODE]],Table2[[Item Code]:[Category ]],6,0),"")</f>
        <v/>
      </c>
      <c r="X5511" s="1" t="str">
        <f>IFERROR(VLOOKUP(Table49[[#This Row],[ITEM CODE]],Table2[[Item Code]:[Sub Category]],7,0),"")</f>
        <v/>
      </c>
      <c r="Y5511" s="68" t="str">
        <f>Table49[[#This Row],[PO Number]]&amp;COUNTIFS($E$5:E5511,E5511)</f>
        <v>0</v>
      </c>
    </row>
    <row r="5512" spans="1:25" ht="14.25" customHeight="1" x14ac:dyDescent="0.3">
      <c r="A5512" s="1" t="str">
        <f>IF(Table49[[#This Row],[ITEM NAME]]="","",ROW()-4)</f>
        <v/>
      </c>
      <c r="B5512" s="68"/>
      <c r="C5512" s="4" t="str">
        <f>IFERROR(VLOOKUP(B5512,Table14[],3,0),"")</f>
        <v/>
      </c>
      <c r="D5512" s="4" t="str">
        <f>IFERROR(VLOOKUP(B5512,Table14[],2,0),"")</f>
        <v/>
      </c>
      <c r="E5512" s="4"/>
      <c r="H5512" s="41" t="str">
        <f>IFERROR(VLOOKUP(Table49[[#This Row],[ITEM CODE]],Table2[[Item Code]:[Master Name]],2,0),"")</f>
        <v/>
      </c>
      <c r="I5512" s="41"/>
      <c r="J5512" s="65" t="str">
        <f>IFERROR(VLOOKUP(Table49[[#This Row],[ITEM CODE]],Table2[[Item Code]:[Master Name]],3,0),"")</f>
        <v/>
      </c>
      <c r="K5512" s="1" t="str">
        <f>IFERROR(VLOOKUP(Table49[[#This Row],[ITEM CODE]],Table2[[Item Code]:[Master Name]],9,0),"")</f>
        <v/>
      </c>
      <c r="L5512" s="1" t="str">
        <f>IFERROR(VLOOKUP(Table49[[#This Row],[ITEM CODE]],Table2[[Item Code]:[Master Name]],8,0),"")</f>
        <v/>
      </c>
      <c r="M5512" s="41"/>
      <c r="N5512" s="66">
        <f>IFERROR(VLOOKUP(Table49[[#This Row],[ITEM CODE]],Table2[[#All],[Item Code]:[Unit Cost]],10,0),0)</f>
        <v>0</v>
      </c>
      <c r="O5512" s="134">
        <f>IFERROR(VLOOKUP(Table49[[#This Row],[ITEM CODE]],Table2[[#All],[Item Code]:[Unit Cost]],10,0),0)</f>
        <v>0</v>
      </c>
      <c r="P5512" s="56"/>
      <c r="Q5512" s="58"/>
      <c r="R5512" s="58">
        <f>Table49[[#This Row],[QUANTITY]]*Table49[[#This Row],[INV Prices]]</f>
        <v>0</v>
      </c>
      <c r="S5512" s="67"/>
      <c r="V5512" s="41"/>
      <c r="W5512" s="4" t="str">
        <f>IFERROR(VLOOKUP(Table49[[#This Row],[ITEM CODE]],Table2[[Item Code]:[Category ]],6,0),"")</f>
        <v/>
      </c>
      <c r="X5512" s="1" t="str">
        <f>IFERROR(VLOOKUP(Table49[[#This Row],[ITEM CODE]],Table2[[Item Code]:[Sub Category]],7,0),"")</f>
        <v/>
      </c>
      <c r="Y5512" s="68" t="str">
        <f>Table49[[#This Row],[PO Number]]&amp;COUNTIFS($E$5:E5512,E5512)</f>
        <v>0</v>
      </c>
    </row>
    <row r="5513" spans="1:25" ht="14.25" customHeight="1" x14ac:dyDescent="0.3">
      <c r="A5513" s="1" t="str">
        <f>IF(Table49[[#This Row],[ITEM NAME]]="","",ROW()-4)</f>
        <v/>
      </c>
      <c r="B5513" s="68"/>
      <c r="C5513" s="4" t="str">
        <f>IFERROR(VLOOKUP(B5513,Table14[],3,0),"")</f>
        <v/>
      </c>
      <c r="D5513" s="4" t="str">
        <f>IFERROR(VLOOKUP(B5513,Table14[],2,0),"")</f>
        <v/>
      </c>
      <c r="E5513" s="4"/>
      <c r="H5513" s="41" t="str">
        <f>IFERROR(VLOOKUP(Table49[[#This Row],[ITEM CODE]],Table2[[Item Code]:[Master Name]],2,0),"")</f>
        <v/>
      </c>
      <c r="I5513" s="41"/>
      <c r="J5513" s="65" t="str">
        <f>IFERROR(VLOOKUP(Table49[[#This Row],[ITEM CODE]],Table2[[Item Code]:[Master Name]],3,0),"")</f>
        <v/>
      </c>
      <c r="K5513" s="1" t="str">
        <f>IFERROR(VLOOKUP(Table49[[#This Row],[ITEM CODE]],Table2[[Item Code]:[Master Name]],9,0),"")</f>
        <v/>
      </c>
      <c r="L5513" s="1" t="str">
        <f>IFERROR(VLOOKUP(Table49[[#This Row],[ITEM CODE]],Table2[[Item Code]:[Master Name]],8,0),"")</f>
        <v/>
      </c>
      <c r="M5513" s="41"/>
      <c r="N5513" s="66">
        <f>IFERROR(VLOOKUP(Table49[[#This Row],[ITEM CODE]],Table2[[#All],[Item Code]:[Unit Cost]],10,0),0)</f>
        <v>0</v>
      </c>
      <c r="O5513" s="134">
        <f>IFERROR(VLOOKUP(Table49[[#This Row],[ITEM CODE]],Table2[[#All],[Item Code]:[Unit Cost]],10,0),0)</f>
        <v>0</v>
      </c>
      <c r="P5513" s="56"/>
      <c r="Q5513" s="58"/>
      <c r="R5513" s="58">
        <f>Table49[[#This Row],[QUANTITY]]*Table49[[#This Row],[INV Prices]]</f>
        <v>0</v>
      </c>
      <c r="S5513" s="67"/>
      <c r="V5513" s="41"/>
      <c r="W5513" s="4" t="str">
        <f>IFERROR(VLOOKUP(Table49[[#This Row],[ITEM CODE]],Table2[[Item Code]:[Category ]],6,0),"")</f>
        <v/>
      </c>
      <c r="X5513" s="1" t="str">
        <f>IFERROR(VLOOKUP(Table49[[#This Row],[ITEM CODE]],Table2[[Item Code]:[Sub Category]],7,0),"")</f>
        <v/>
      </c>
      <c r="Y5513" s="68" t="str">
        <f>Table49[[#This Row],[PO Number]]&amp;COUNTIFS($E$5:E5513,E5513)</f>
        <v>0</v>
      </c>
    </row>
    <row r="5514" spans="1:25" ht="14.25" customHeight="1" x14ac:dyDescent="0.3">
      <c r="A5514" s="1" t="str">
        <f>IF(Table49[[#This Row],[ITEM NAME]]="","",ROW()-4)</f>
        <v/>
      </c>
      <c r="B5514" s="68"/>
      <c r="C5514" s="4" t="str">
        <f>IFERROR(VLOOKUP(B5514,Table14[],3,0),"")</f>
        <v/>
      </c>
      <c r="D5514" s="4" t="str">
        <f>IFERROR(VLOOKUP(B5514,Table14[],2,0),"")</f>
        <v/>
      </c>
      <c r="E5514" s="4"/>
      <c r="H5514" s="41" t="str">
        <f>IFERROR(VLOOKUP(Table49[[#This Row],[ITEM CODE]],Table2[[Item Code]:[Master Name]],2,0),"")</f>
        <v/>
      </c>
      <c r="I5514" s="41"/>
      <c r="J5514" s="65" t="str">
        <f>IFERROR(VLOOKUP(Table49[[#This Row],[ITEM CODE]],Table2[[Item Code]:[Master Name]],3,0),"")</f>
        <v/>
      </c>
      <c r="K5514" s="1" t="str">
        <f>IFERROR(VLOOKUP(Table49[[#This Row],[ITEM CODE]],Table2[[Item Code]:[Master Name]],9,0),"")</f>
        <v/>
      </c>
      <c r="L5514" s="1" t="str">
        <f>IFERROR(VLOOKUP(Table49[[#This Row],[ITEM CODE]],Table2[[Item Code]:[Master Name]],8,0),"")</f>
        <v/>
      </c>
      <c r="M5514" s="41"/>
      <c r="N5514" s="66">
        <f>IFERROR(VLOOKUP(Table49[[#This Row],[ITEM CODE]],Table2[[#All],[Item Code]:[Unit Cost]],10,0),0)</f>
        <v>0</v>
      </c>
      <c r="O5514" s="134">
        <f>IFERROR(VLOOKUP(Table49[[#This Row],[ITEM CODE]],Table2[[#All],[Item Code]:[Unit Cost]],10,0),0)</f>
        <v>0</v>
      </c>
      <c r="P5514" s="56"/>
      <c r="Q5514" s="58"/>
      <c r="R5514" s="58">
        <f>Table49[[#This Row],[QUANTITY]]*Table49[[#This Row],[INV Prices]]</f>
        <v>0</v>
      </c>
      <c r="S5514" s="67"/>
      <c r="V5514" s="41"/>
      <c r="W5514" s="4" t="str">
        <f>IFERROR(VLOOKUP(Table49[[#This Row],[ITEM CODE]],Table2[[Item Code]:[Category ]],6,0),"")</f>
        <v/>
      </c>
      <c r="X5514" s="1" t="str">
        <f>IFERROR(VLOOKUP(Table49[[#This Row],[ITEM CODE]],Table2[[Item Code]:[Sub Category]],7,0),"")</f>
        <v/>
      </c>
      <c r="Y5514" s="68" t="str">
        <f>Table49[[#This Row],[PO Number]]&amp;COUNTIFS($E$5:E5514,E5514)</f>
        <v>0</v>
      </c>
    </row>
    <row r="5515" spans="1:25" ht="14.25" customHeight="1" x14ac:dyDescent="0.3">
      <c r="A5515" s="1" t="str">
        <f>IF(Table49[[#This Row],[ITEM NAME]]="","",ROW()-4)</f>
        <v/>
      </c>
      <c r="B5515" s="68"/>
      <c r="C5515" s="4" t="str">
        <f>IFERROR(VLOOKUP(B5515,Table14[],3,0),"")</f>
        <v/>
      </c>
      <c r="D5515" s="4" t="str">
        <f>IFERROR(VLOOKUP(B5515,Table14[],2,0),"")</f>
        <v/>
      </c>
      <c r="E5515" s="4"/>
      <c r="H5515" s="41" t="str">
        <f>IFERROR(VLOOKUP(Table49[[#This Row],[ITEM CODE]],Table2[[Item Code]:[Master Name]],2,0),"")</f>
        <v/>
      </c>
      <c r="I5515" s="41"/>
      <c r="J5515" s="65" t="str">
        <f>IFERROR(VLOOKUP(Table49[[#This Row],[ITEM CODE]],Table2[[Item Code]:[Master Name]],3,0),"")</f>
        <v/>
      </c>
      <c r="K5515" s="1" t="str">
        <f>IFERROR(VLOOKUP(Table49[[#This Row],[ITEM CODE]],Table2[[Item Code]:[Master Name]],9,0),"")</f>
        <v/>
      </c>
      <c r="L5515" s="1" t="str">
        <f>IFERROR(VLOOKUP(Table49[[#This Row],[ITEM CODE]],Table2[[Item Code]:[Master Name]],8,0),"")</f>
        <v/>
      </c>
      <c r="M5515" s="41"/>
      <c r="N5515" s="66">
        <f>IFERROR(VLOOKUP(Table49[[#This Row],[ITEM CODE]],Table2[[#All],[Item Code]:[Unit Cost]],10,0),0)</f>
        <v>0</v>
      </c>
      <c r="O5515" s="134">
        <f>IFERROR(VLOOKUP(Table49[[#This Row],[ITEM CODE]],Table2[[#All],[Item Code]:[Unit Cost]],10,0),0)</f>
        <v>0</v>
      </c>
      <c r="P5515" s="56"/>
      <c r="Q5515" s="58"/>
      <c r="R5515" s="58">
        <f>Table49[[#This Row],[QUANTITY]]*Table49[[#This Row],[INV Prices]]</f>
        <v>0</v>
      </c>
      <c r="S5515" s="67"/>
      <c r="V5515" s="41"/>
      <c r="W5515" s="4" t="str">
        <f>IFERROR(VLOOKUP(Table49[[#This Row],[ITEM CODE]],Table2[[Item Code]:[Category ]],6,0),"")</f>
        <v/>
      </c>
      <c r="X5515" s="1" t="str">
        <f>IFERROR(VLOOKUP(Table49[[#This Row],[ITEM CODE]],Table2[[Item Code]:[Sub Category]],7,0),"")</f>
        <v/>
      </c>
      <c r="Y5515" s="68" t="str">
        <f>Table49[[#This Row],[PO Number]]&amp;COUNTIFS($E$5:E5515,E5515)</f>
        <v>0</v>
      </c>
    </row>
    <row r="5516" spans="1:25" ht="14.25" customHeight="1" x14ac:dyDescent="0.3">
      <c r="A5516" s="1" t="str">
        <f>IF(Table49[[#This Row],[ITEM NAME]]="","",ROW()-4)</f>
        <v/>
      </c>
      <c r="B5516" s="68"/>
      <c r="C5516" s="4" t="str">
        <f>IFERROR(VLOOKUP(B5516,Table14[],3,0),"")</f>
        <v/>
      </c>
      <c r="D5516" s="4" t="str">
        <f>IFERROR(VLOOKUP(B5516,Table14[],2,0),"")</f>
        <v/>
      </c>
      <c r="E5516" s="4"/>
      <c r="H5516" s="41" t="str">
        <f>IFERROR(VLOOKUP(Table49[[#This Row],[ITEM CODE]],Table2[[Item Code]:[Master Name]],2,0),"")</f>
        <v/>
      </c>
      <c r="I5516" s="41"/>
      <c r="J5516" s="65" t="str">
        <f>IFERROR(VLOOKUP(Table49[[#This Row],[ITEM CODE]],Table2[[Item Code]:[Master Name]],3,0),"")</f>
        <v/>
      </c>
      <c r="K5516" s="1" t="str">
        <f>IFERROR(VLOOKUP(Table49[[#This Row],[ITEM CODE]],Table2[[Item Code]:[Master Name]],9,0),"")</f>
        <v/>
      </c>
      <c r="L5516" s="1" t="str">
        <f>IFERROR(VLOOKUP(Table49[[#This Row],[ITEM CODE]],Table2[[Item Code]:[Master Name]],8,0),"")</f>
        <v/>
      </c>
      <c r="M5516" s="41"/>
      <c r="N5516" s="66">
        <f>IFERROR(VLOOKUP(Table49[[#This Row],[ITEM CODE]],Table2[[#All],[Item Code]:[Unit Cost]],10,0),0)</f>
        <v>0</v>
      </c>
      <c r="O5516" s="134">
        <f>IFERROR(VLOOKUP(Table49[[#This Row],[ITEM CODE]],Table2[[#All],[Item Code]:[Unit Cost]],10,0),0)</f>
        <v>0</v>
      </c>
      <c r="P5516" s="56"/>
      <c r="Q5516" s="58"/>
      <c r="R5516" s="58">
        <f>Table49[[#This Row],[QUANTITY]]*Table49[[#This Row],[INV Prices]]</f>
        <v>0</v>
      </c>
      <c r="S5516" s="67"/>
      <c r="V5516" s="41"/>
      <c r="W5516" s="4" t="str">
        <f>IFERROR(VLOOKUP(Table49[[#This Row],[ITEM CODE]],Table2[[Item Code]:[Category ]],6,0),"")</f>
        <v/>
      </c>
      <c r="X5516" s="1" t="str">
        <f>IFERROR(VLOOKUP(Table49[[#This Row],[ITEM CODE]],Table2[[Item Code]:[Sub Category]],7,0),"")</f>
        <v/>
      </c>
      <c r="Y5516" s="68" t="str">
        <f>Table49[[#This Row],[PO Number]]&amp;COUNTIFS($E$5:E5516,E5516)</f>
        <v>0</v>
      </c>
    </row>
    <row r="5517" spans="1:25" ht="14.25" customHeight="1" x14ac:dyDescent="0.3">
      <c r="A5517" s="1" t="str">
        <f>IF(Table49[[#This Row],[ITEM NAME]]="","",ROW()-4)</f>
        <v/>
      </c>
      <c r="B5517" s="68"/>
      <c r="C5517" s="4" t="str">
        <f>IFERROR(VLOOKUP(B5517,Table14[],3,0),"")</f>
        <v/>
      </c>
      <c r="D5517" s="4" t="str">
        <f>IFERROR(VLOOKUP(B5517,Table14[],2,0),"")</f>
        <v/>
      </c>
      <c r="E5517" s="4"/>
      <c r="H5517" s="41" t="str">
        <f>IFERROR(VLOOKUP(Table49[[#This Row],[ITEM CODE]],Table2[[Item Code]:[Master Name]],2,0),"")</f>
        <v/>
      </c>
      <c r="I5517" s="41"/>
      <c r="J5517" s="65" t="str">
        <f>IFERROR(VLOOKUP(Table49[[#This Row],[ITEM CODE]],Table2[[Item Code]:[Master Name]],3,0),"")</f>
        <v/>
      </c>
      <c r="K5517" s="1" t="str">
        <f>IFERROR(VLOOKUP(Table49[[#This Row],[ITEM CODE]],Table2[[Item Code]:[Master Name]],9,0),"")</f>
        <v/>
      </c>
      <c r="L5517" s="1" t="str">
        <f>IFERROR(VLOOKUP(Table49[[#This Row],[ITEM CODE]],Table2[[Item Code]:[Master Name]],8,0),"")</f>
        <v/>
      </c>
      <c r="M5517" s="41"/>
      <c r="N5517" s="66">
        <f>IFERROR(VLOOKUP(Table49[[#This Row],[ITEM CODE]],Table2[[#All],[Item Code]:[Unit Cost]],10,0),0)</f>
        <v>0</v>
      </c>
      <c r="O5517" s="134">
        <f>IFERROR(VLOOKUP(Table49[[#This Row],[ITEM CODE]],Table2[[#All],[Item Code]:[Unit Cost]],10,0),0)</f>
        <v>0</v>
      </c>
      <c r="P5517" s="56"/>
      <c r="Q5517" s="58"/>
      <c r="R5517" s="58">
        <f>Table49[[#This Row],[QUANTITY]]*Table49[[#This Row],[INV Prices]]</f>
        <v>0</v>
      </c>
      <c r="S5517" s="67"/>
      <c r="V5517" s="41"/>
      <c r="W5517" s="4" t="str">
        <f>IFERROR(VLOOKUP(Table49[[#This Row],[ITEM CODE]],Table2[[Item Code]:[Category ]],6,0),"")</f>
        <v/>
      </c>
      <c r="X5517" s="1" t="str">
        <f>IFERROR(VLOOKUP(Table49[[#This Row],[ITEM CODE]],Table2[[Item Code]:[Sub Category]],7,0),"")</f>
        <v/>
      </c>
      <c r="Y5517" s="68" t="str">
        <f>Table49[[#This Row],[PO Number]]&amp;COUNTIFS($E$5:E5517,E5517)</f>
        <v>0</v>
      </c>
    </row>
    <row r="5518" spans="1:25" ht="14.25" customHeight="1" x14ac:dyDescent="0.3">
      <c r="A5518" s="1" t="str">
        <f>IF(Table49[[#This Row],[ITEM NAME]]="","",ROW()-4)</f>
        <v/>
      </c>
      <c r="B5518" s="68"/>
      <c r="C5518" s="4" t="str">
        <f>IFERROR(VLOOKUP(B5518,Table14[],3,0),"")</f>
        <v/>
      </c>
      <c r="D5518" s="4" t="str">
        <f>IFERROR(VLOOKUP(B5518,Table14[],2,0),"")</f>
        <v/>
      </c>
      <c r="E5518" s="4"/>
      <c r="H5518" s="41" t="str">
        <f>IFERROR(VLOOKUP(Table49[[#This Row],[ITEM CODE]],Table2[[Item Code]:[Master Name]],2,0),"")</f>
        <v/>
      </c>
      <c r="I5518" s="41"/>
      <c r="J5518" s="65" t="str">
        <f>IFERROR(VLOOKUP(Table49[[#This Row],[ITEM CODE]],Table2[[Item Code]:[Master Name]],3,0),"")</f>
        <v/>
      </c>
      <c r="K5518" s="1" t="str">
        <f>IFERROR(VLOOKUP(Table49[[#This Row],[ITEM CODE]],Table2[[Item Code]:[Master Name]],9,0),"")</f>
        <v/>
      </c>
      <c r="L5518" s="1" t="str">
        <f>IFERROR(VLOOKUP(Table49[[#This Row],[ITEM CODE]],Table2[[Item Code]:[Master Name]],8,0),"")</f>
        <v/>
      </c>
      <c r="M5518" s="41"/>
      <c r="N5518" s="66">
        <f>IFERROR(VLOOKUP(Table49[[#This Row],[ITEM CODE]],Table2[[#All],[Item Code]:[Unit Cost]],10,0),0)</f>
        <v>0</v>
      </c>
      <c r="O5518" s="134">
        <f>IFERROR(VLOOKUP(Table49[[#This Row],[ITEM CODE]],Table2[[#All],[Item Code]:[Unit Cost]],10,0),0)</f>
        <v>0</v>
      </c>
      <c r="P5518" s="56"/>
      <c r="Q5518" s="58"/>
      <c r="R5518" s="58">
        <f>Table49[[#This Row],[QUANTITY]]*Table49[[#This Row],[INV Prices]]</f>
        <v>0</v>
      </c>
      <c r="S5518" s="67"/>
      <c r="V5518" s="41"/>
      <c r="W5518" s="4" t="str">
        <f>IFERROR(VLOOKUP(Table49[[#This Row],[ITEM CODE]],Table2[[Item Code]:[Category ]],6,0),"")</f>
        <v/>
      </c>
      <c r="X5518" s="1" t="str">
        <f>IFERROR(VLOOKUP(Table49[[#This Row],[ITEM CODE]],Table2[[Item Code]:[Sub Category]],7,0),"")</f>
        <v/>
      </c>
      <c r="Y5518" s="68" t="str">
        <f>Table49[[#This Row],[PO Number]]&amp;COUNTIFS($E$5:E5518,E5518)</f>
        <v>0</v>
      </c>
    </row>
    <row r="5519" spans="1:25" ht="14.25" customHeight="1" x14ac:dyDescent="0.3">
      <c r="A5519" s="1" t="str">
        <f>IF(Table49[[#This Row],[ITEM NAME]]="","",ROW()-4)</f>
        <v/>
      </c>
      <c r="B5519" s="68"/>
      <c r="C5519" s="4" t="str">
        <f>IFERROR(VLOOKUP(B5519,Table14[],3,0),"")</f>
        <v/>
      </c>
      <c r="D5519" s="4" t="str">
        <f>IFERROR(VLOOKUP(B5519,Table14[],2,0),"")</f>
        <v/>
      </c>
      <c r="E5519" s="4"/>
      <c r="H5519" s="41" t="str">
        <f>IFERROR(VLOOKUP(Table49[[#This Row],[ITEM CODE]],Table2[[Item Code]:[Master Name]],2,0),"")</f>
        <v/>
      </c>
      <c r="I5519" s="41"/>
      <c r="J5519" s="65" t="str">
        <f>IFERROR(VLOOKUP(Table49[[#This Row],[ITEM CODE]],Table2[[Item Code]:[Master Name]],3,0),"")</f>
        <v/>
      </c>
      <c r="K5519" s="1" t="str">
        <f>IFERROR(VLOOKUP(Table49[[#This Row],[ITEM CODE]],Table2[[Item Code]:[Master Name]],9,0),"")</f>
        <v/>
      </c>
      <c r="L5519" s="1" t="str">
        <f>IFERROR(VLOOKUP(Table49[[#This Row],[ITEM CODE]],Table2[[Item Code]:[Master Name]],8,0),"")</f>
        <v/>
      </c>
      <c r="M5519" s="41"/>
      <c r="N5519" s="66">
        <f>IFERROR(VLOOKUP(Table49[[#This Row],[ITEM CODE]],Table2[[#All],[Item Code]:[Unit Cost]],10,0),0)</f>
        <v>0</v>
      </c>
      <c r="O5519" s="134">
        <f>IFERROR(VLOOKUP(Table49[[#This Row],[ITEM CODE]],Table2[[#All],[Item Code]:[Unit Cost]],10,0),0)</f>
        <v>0</v>
      </c>
      <c r="P5519" s="56"/>
      <c r="Q5519" s="58"/>
      <c r="R5519" s="58">
        <f>Table49[[#This Row],[QUANTITY]]*Table49[[#This Row],[INV Prices]]</f>
        <v>0</v>
      </c>
      <c r="S5519" s="67"/>
      <c r="V5519" s="41"/>
      <c r="W5519" s="4" t="str">
        <f>IFERROR(VLOOKUP(Table49[[#This Row],[ITEM CODE]],Table2[[Item Code]:[Category ]],6,0),"")</f>
        <v/>
      </c>
      <c r="X5519" s="1" t="str">
        <f>IFERROR(VLOOKUP(Table49[[#This Row],[ITEM CODE]],Table2[[Item Code]:[Sub Category]],7,0),"")</f>
        <v/>
      </c>
      <c r="Y5519" s="68" t="str">
        <f>Table49[[#This Row],[PO Number]]&amp;COUNTIFS($E$5:E5519,E5519)</f>
        <v>0</v>
      </c>
    </row>
    <row r="5520" spans="1:25" ht="14.25" customHeight="1" x14ac:dyDescent="0.3">
      <c r="A5520" s="1" t="str">
        <f>IF(Table49[[#This Row],[ITEM NAME]]="","",ROW()-4)</f>
        <v/>
      </c>
      <c r="B5520" s="68"/>
      <c r="C5520" s="4" t="str">
        <f>IFERROR(VLOOKUP(B5520,Table14[],3,0),"")</f>
        <v/>
      </c>
      <c r="D5520" s="4" t="str">
        <f>IFERROR(VLOOKUP(B5520,Table14[],2,0),"")</f>
        <v/>
      </c>
      <c r="E5520" s="4"/>
      <c r="H5520" s="41" t="str">
        <f>IFERROR(VLOOKUP(Table49[[#This Row],[ITEM CODE]],Table2[[Item Code]:[Master Name]],2,0),"")</f>
        <v/>
      </c>
      <c r="I5520" s="41"/>
      <c r="J5520" s="65" t="str">
        <f>IFERROR(VLOOKUP(Table49[[#This Row],[ITEM CODE]],Table2[[Item Code]:[Master Name]],3,0),"")</f>
        <v/>
      </c>
      <c r="K5520" s="1" t="str">
        <f>IFERROR(VLOOKUP(Table49[[#This Row],[ITEM CODE]],Table2[[Item Code]:[Master Name]],9,0),"")</f>
        <v/>
      </c>
      <c r="L5520" s="1" t="str">
        <f>IFERROR(VLOOKUP(Table49[[#This Row],[ITEM CODE]],Table2[[Item Code]:[Master Name]],8,0),"")</f>
        <v/>
      </c>
      <c r="M5520" s="41"/>
      <c r="N5520" s="66">
        <f>IFERROR(VLOOKUP(Table49[[#This Row],[ITEM CODE]],Table2[[#All],[Item Code]:[Unit Cost]],10,0),0)</f>
        <v>0</v>
      </c>
      <c r="O5520" s="134">
        <f>IFERROR(VLOOKUP(Table49[[#This Row],[ITEM CODE]],Table2[[#All],[Item Code]:[Unit Cost]],10,0),0)</f>
        <v>0</v>
      </c>
      <c r="P5520" s="56"/>
      <c r="Q5520" s="58"/>
      <c r="R5520" s="58">
        <f>Table49[[#This Row],[QUANTITY]]*Table49[[#This Row],[INV Prices]]</f>
        <v>0</v>
      </c>
      <c r="S5520" s="67"/>
      <c r="V5520" s="41"/>
      <c r="W5520" s="4" t="str">
        <f>IFERROR(VLOOKUP(Table49[[#This Row],[ITEM CODE]],Table2[[Item Code]:[Category ]],6,0),"")</f>
        <v/>
      </c>
      <c r="X5520" s="1" t="str">
        <f>IFERROR(VLOOKUP(Table49[[#This Row],[ITEM CODE]],Table2[[Item Code]:[Sub Category]],7,0),"")</f>
        <v/>
      </c>
      <c r="Y5520" s="68" t="str">
        <f>Table49[[#This Row],[PO Number]]&amp;COUNTIFS($E$5:E5520,E5520)</f>
        <v>0</v>
      </c>
    </row>
    <row r="5521" spans="1:25" ht="14.25" customHeight="1" x14ac:dyDescent="0.3">
      <c r="A5521" s="1" t="str">
        <f>IF(Table49[[#This Row],[ITEM NAME]]="","",ROW()-4)</f>
        <v/>
      </c>
      <c r="B5521" s="68"/>
      <c r="C5521" s="4" t="str">
        <f>IFERROR(VLOOKUP(B5521,Table14[],3,0),"")</f>
        <v/>
      </c>
      <c r="D5521" s="4" t="str">
        <f>IFERROR(VLOOKUP(B5521,Table14[],2,0),"")</f>
        <v/>
      </c>
      <c r="E5521" s="4"/>
      <c r="H5521" s="41" t="str">
        <f>IFERROR(VLOOKUP(Table49[[#This Row],[ITEM CODE]],Table2[[Item Code]:[Master Name]],2,0),"")</f>
        <v/>
      </c>
      <c r="I5521" s="41"/>
      <c r="J5521" s="65" t="str">
        <f>IFERROR(VLOOKUP(Table49[[#This Row],[ITEM CODE]],Table2[[Item Code]:[Master Name]],3,0),"")</f>
        <v/>
      </c>
      <c r="K5521" s="1" t="str">
        <f>IFERROR(VLOOKUP(Table49[[#This Row],[ITEM CODE]],Table2[[Item Code]:[Master Name]],9,0),"")</f>
        <v/>
      </c>
      <c r="L5521" s="1" t="str">
        <f>IFERROR(VLOOKUP(Table49[[#This Row],[ITEM CODE]],Table2[[Item Code]:[Master Name]],8,0),"")</f>
        <v/>
      </c>
      <c r="M5521" s="41"/>
      <c r="N5521" s="66">
        <f>IFERROR(VLOOKUP(Table49[[#This Row],[ITEM CODE]],Table2[[#All],[Item Code]:[Unit Cost]],10,0),0)</f>
        <v>0</v>
      </c>
      <c r="O5521" s="134">
        <f>IFERROR(VLOOKUP(Table49[[#This Row],[ITEM CODE]],Table2[[#All],[Item Code]:[Unit Cost]],10,0),0)</f>
        <v>0</v>
      </c>
      <c r="P5521" s="56"/>
      <c r="Q5521" s="58"/>
      <c r="R5521" s="58">
        <f>Table49[[#This Row],[QUANTITY]]*Table49[[#This Row],[INV Prices]]</f>
        <v>0</v>
      </c>
      <c r="S5521" s="67"/>
      <c r="V5521" s="41"/>
      <c r="W5521" s="4" t="str">
        <f>IFERROR(VLOOKUP(Table49[[#This Row],[ITEM CODE]],Table2[[Item Code]:[Category ]],6,0),"")</f>
        <v/>
      </c>
      <c r="X5521" s="1" t="str">
        <f>IFERROR(VLOOKUP(Table49[[#This Row],[ITEM CODE]],Table2[[Item Code]:[Sub Category]],7,0),"")</f>
        <v/>
      </c>
      <c r="Y5521" s="68" t="str">
        <f>Table49[[#This Row],[PO Number]]&amp;COUNTIFS($E$5:E5521,E5521)</f>
        <v>0</v>
      </c>
    </row>
    <row r="5522" spans="1:25" ht="14.25" customHeight="1" x14ac:dyDescent="0.3">
      <c r="A5522" s="1" t="str">
        <f>IF(Table49[[#This Row],[ITEM NAME]]="","",ROW()-4)</f>
        <v/>
      </c>
      <c r="B5522" s="68"/>
      <c r="C5522" s="4" t="str">
        <f>IFERROR(VLOOKUP(B5522,Table14[],3,0),"")</f>
        <v/>
      </c>
      <c r="D5522" s="4" t="str">
        <f>IFERROR(VLOOKUP(B5522,Table14[],2,0),"")</f>
        <v/>
      </c>
      <c r="E5522" s="4"/>
      <c r="H5522" s="41" t="str">
        <f>IFERROR(VLOOKUP(Table49[[#This Row],[ITEM CODE]],Table2[[Item Code]:[Master Name]],2,0),"")</f>
        <v/>
      </c>
      <c r="I5522" s="41"/>
      <c r="J5522" s="65" t="str">
        <f>IFERROR(VLOOKUP(Table49[[#This Row],[ITEM CODE]],Table2[[Item Code]:[Master Name]],3,0),"")</f>
        <v/>
      </c>
      <c r="K5522" s="1" t="str">
        <f>IFERROR(VLOOKUP(Table49[[#This Row],[ITEM CODE]],Table2[[Item Code]:[Master Name]],9,0),"")</f>
        <v/>
      </c>
      <c r="L5522" s="1" t="str">
        <f>IFERROR(VLOOKUP(Table49[[#This Row],[ITEM CODE]],Table2[[Item Code]:[Master Name]],8,0),"")</f>
        <v/>
      </c>
      <c r="M5522" s="41"/>
      <c r="N5522" s="66">
        <f>IFERROR(VLOOKUP(Table49[[#This Row],[ITEM CODE]],Table2[[#All],[Item Code]:[Unit Cost]],10,0),0)</f>
        <v>0</v>
      </c>
      <c r="O5522" s="134">
        <f>IFERROR(VLOOKUP(Table49[[#This Row],[ITEM CODE]],Table2[[#All],[Item Code]:[Unit Cost]],10,0),0)</f>
        <v>0</v>
      </c>
      <c r="P5522" s="56"/>
      <c r="Q5522" s="58"/>
      <c r="R5522" s="58">
        <f>Table49[[#This Row],[QUANTITY]]*Table49[[#This Row],[INV Prices]]</f>
        <v>0</v>
      </c>
      <c r="S5522" s="67"/>
      <c r="V5522" s="41"/>
      <c r="W5522" s="4" t="str">
        <f>IFERROR(VLOOKUP(Table49[[#This Row],[ITEM CODE]],Table2[[Item Code]:[Category ]],6,0),"")</f>
        <v/>
      </c>
      <c r="X5522" s="1" t="str">
        <f>IFERROR(VLOOKUP(Table49[[#This Row],[ITEM CODE]],Table2[[Item Code]:[Sub Category]],7,0),"")</f>
        <v/>
      </c>
      <c r="Y5522" s="68" t="str">
        <f>Table49[[#This Row],[PO Number]]&amp;COUNTIFS($E$5:E5522,E5522)</f>
        <v>0</v>
      </c>
    </row>
    <row r="5523" spans="1:25" ht="14.25" customHeight="1" x14ac:dyDescent="0.3">
      <c r="A5523" s="1" t="str">
        <f>IF(Table49[[#This Row],[ITEM NAME]]="","",ROW()-4)</f>
        <v/>
      </c>
      <c r="B5523" s="68"/>
      <c r="C5523" s="4" t="str">
        <f>IFERROR(VLOOKUP(B5523,Table14[],3,0),"")</f>
        <v/>
      </c>
      <c r="D5523" s="4" t="str">
        <f>IFERROR(VLOOKUP(B5523,Table14[],2,0),"")</f>
        <v/>
      </c>
      <c r="E5523" s="4"/>
      <c r="H5523" s="41" t="str">
        <f>IFERROR(VLOOKUP(Table49[[#This Row],[ITEM CODE]],Table2[[Item Code]:[Master Name]],2,0),"")</f>
        <v/>
      </c>
      <c r="I5523" s="41"/>
      <c r="J5523" s="65" t="str">
        <f>IFERROR(VLOOKUP(Table49[[#This Row],[ITEM CODE]],Table2[[Item Code]:[Master Name]],3,0),"")</f>
        <v/>
      </c>
      <c r="K5523" s="1" t="str">
        <f>IFERROR(VLOOKUP(Table49[[#This Row],[ITEM CODE]],Table2[[Item Code]:[Master Name]],9,0),"")</f>
        <v/>
      </c>
      <c r="L5523" s="1" t="str">
        <f>IFERROR(VLOOKUP(Table49[[#This Row],[ITEM CODE]],Table2[[Item Code]:[Master Name]],8,0),"")</f>
        <v/>
      </c>
      <c r="M5523" s="41"/>
      <c r="N5523" s="66">
        <f>IFERROR(VLOOKUP(Table49[[#This Row],[ITEM CODE]],Table2[[#All],[Item Code]:[Unit Cost]],10,0),0)</f>
        <v>0</v>
      </c>
      <c r="O5523" s="134">
        <f>IFERROR(VLOOKUP(Table49[[#This Row],[ITEM CODE]],Table2[[#All],[Item Code]:[Unit Cost]],10,0),0)</f>
        <v>0</v>
      </c>
      <c r="P5523" s="56"/>
      <c r="Q5523" s="58"/>
      <c r="R5523" s="58">
        <f>Table49[[#This Row],[QUANTITY]]*Table49[[#This Row],[INV Prices]]</f>
        <v>0</v>
      </c>
      <c r="S5523" s="67"/>
      <c r="V5523" s="41"/>
      <c r="W5523" s="4" t="str">
        <f>IFERROR(VLOOKUP(Table49[[#This Row],[ITEM CODE]],Table2[[Item Code]:[Category ]],6,0),"")</f>
        <v/>
      </c>
      <c r="X5523" s="1" t="str">
        <f>IFERROR(VLOOKUP(Table49[[#This Row],[ITEM CODE]],Table2[[Item Code]:[Sub Category]],7,0),"")</f>
        <v/>
      </c>
      <c r="Y5523" s="68" t="str">
        <f>Table49[[#This Row],[PO Number]]&amp;COUNTIFS($E$5:E5523,E5523)</f>
        <v>0</v>
      </c>
    </row>
    <row r="5524" spans="1:25" ht="14.25" customHeight="1" x14ac:dyDescent="0.3">
      <c r="A5524" s="1" t="str">
        <f>IF(Table49[[#This Row],[ITEM NAME]]="","",ROW()-4)</f>
        <v/>
      </c>
      <c r="B5524" s="68"/>
      <c r="C5524" s="4" t="str">
        <f>IFERROR(VLOOKUP(B5524,Table14[],3,0),"")</f>
        <v/>
      </c>
      <c r="D5524" s="4" t="str">
        <f>IFERROR(VLOOKUP(B5524,Table14[],2,0),"")</f>
        <v/>
      </c>
      <c r="E5524" s="4"/>
      <c r="H5524" s="41" t="str">
        <f>IFERROR(VLOOKUP(Table49[[#This Row],[ITEM CODE]],Table2[[Item Code]:[Master Name]],2,0),"")</f>
        <v/>
      </c>
      <c r="I5524" s="41"/>
      <c r="J5524" s="65" t="str">
        <f>IFERROR(VLOOKUP(Table49[[#This Row],[ITEM CODE]],Table2[[Item Code]:[Master Name]],3,0),"")</f>
        <v/>
      </c>
      <c r="K5524" s="1" t="str">
        <f>IFERROR(VLOOKUP(Table49[[#This Row],[ITEM CODE]],Table2[[Item Code]:[Master Name]],9,0),"")</f>
        <v/>
      </c>
      <c r="L5524" s="1" t="str">
        <f>IFERROR(VLOOKUP(Table49[[#This Row],[ITEM CODE]],Table2[[Item Code]:[Master Name]],8,0),"")</f>
        <v/>
      </c>
      <c r="M5524" s="41"/>
      <c r="N5524" s="66">
        <f>IFERROR(VLOOKUP(Table49[[#This Row],[ITEM CODE]],Table2[[#All],[Item Code]:[Unit Cost]],10,0),0)</f>
        <v>0</v>
      </c>
      <c r="O5524" s="134">
        <f>IFERROR(VLOOKUP(Table49[[#This Row],[ITEM CODE]],Table2[[#All],[Item Code]:[Unit Cost]],10,0),0)</f>
        <v>0</v>
      </c>
      <c r="P5524" s="56"/>
      <c r="Q5524" s="58"/>
      <c r="R5524" s="58">
        <f>Table49[[#This Row],[QUANTITY]]*Table49[[#This Row],[INV Prices]]</f>
        <v>0</v>
      </c>
      <c r="S5524" s="67"/>
      <c r="V5524" s="41"/>
      <c r="W5524" s="4" t="str">
        <f>IFERROR(VLOOKUP(Table49[[#This Row],[ITEM CODE]],Table2[[Item Code]:[Category ]],6,0),"")</f>
        <v/>
      </c>
      <c r="X5524" s="1" t="str">
        <f>IFERROR(VLOOKUP(Table49[[#This Row],[ITEM CODE]],Table2[[Item Code]:[Sub Category]],7,0),"")</f>
        <v/>
      </c>
      <c r="Y5524" s="68" t="str">
        <f>Table49[[#This Row],[PO Number]]&amp;COUNTIFS($E$5:E5524,E5524)</f>
        <v>0</v>
      </c>
    </row>
    <row r="5525" spans="1:25" ht="14.25" customHeight="1" x14ac:dyDescent="0.3">
      <c r="A5525" s="1" t="str">
        <f>IF(Table49[[#This Row],[ITEM NAME]]="","",ROW()-4)</f>
        <v/>
      </c>
      <c r="B5525" s="68"/>
      <c r="C5525" s="4" t="str">
        <f>IFERROR(VLOOKUP(B5525,Table14[],3,0),"")</f>
        <v/>
      </c>
      <c r="D5525" s="4" t="str">
        <f>IFERROR(VLOOKUP(B5525,Table14[],2,0),"")</f>
        <v/>
      </c>
      <c r="E5525" s="4"/>
      <c r="H5525" s="41" t="str">
        <f>IFERROR(VLOOKUP(Table49[[#This Row],[ITEM CODE]],Table2[[Item Code]:[Master Name]],2,0),"")</f>
        <v/>
      </c>
      <c r="I5525" s="41"/>
      <c r="J5525" s="65" t="str">
        <f>IFERROR(VLOOKUP(Table49[[#This Row],[ITEM CODE]],Table2[[Item Code]:[Master Name]],3,0),"")</f>
        <v/>
      </c>
      <c r="K5525" s="1" t="str">
        <f>IFERROR(VLOOKUP(Table49[[#This Row],[ITEM CODE]],Table2[[Item Code]:[Master Name]],9,0),"")</f>
        <v/>
      </c>
      <c r="L5525" s="1" t="str">
        <f>IFERROR(VLOOKUP(Table49[[#This Row],[ITEM CODE]],Table2[[Item Code]:[Master Name]],8,0),"")</f>
        <v/>
      </c>
      <c r="M5525" s="41"/>
      <c r="N5525" s="66">
        <f>IFERROR(VLOOKUP(Table49[[#This Row],[ITEM CODE]],Table2[[#All],[Item Code]:[Unit Cost]],10,0),0)</f>
        <v>0</v>
      </c>
      <c r="O5525" s="134">
        <f>IFERROR(VLOOKUP(Table49[[#This Row],[ITEM CODE]],Table2[[#All],[Item Code]:[Unit Cost]],10,0),0)</f>
        <v>0</v>
      </c>
      <c r="P5525" s="56"/>
      <c r="Q5525" s="58"/>
      <c r="R5525" s="58">
        <f>Table49[[#This Row],[QUANTITY]]*Table49[[#This Row],[INV Prices]]</f>
        <v>0</v>
      </c>
      <c r="S5525" s="67"/>
      <c r="V5525" s="41"/>
      <c r="W5525" s="4" t="str">
        <f>IFERROR(VLOOKUP(Table49[[#This Row],[ITEM CODE]],Table2[[Item Code]:[Category ]],6,0),"")</f>
        <v/>
      </c>
      <c r="X5525" s="1" t="str">
        <f>IFERROR(VLOOKUP(Table49[[#This Row],[ITEM CODE]],Table2[[Item Code]:[Sub Category]],7,0),"")</f>
        <v/>
      </c>
      <c r="Y5525" s="68" t="str">
        <f>Table49[[#This Row],[PO Number]]&amp;COUNTIFS($E$5:E5525,E5525)</f>
        <v>0</v>
      </c>
    </row>
    <row r="5526" spans="1:25" ht="14.25" customHeight="1" x14ac:dyDescent="0.3">
      <c r="A5526" s="1" t="str">
        <f>IF(Table49[[#This Row],[ITEM NAME]]="","",ROW()-4)</f>
        <v/>
      </c>
      <c r="B5526" s="68"/>
      <c r="C5526" s="4" t="str">
        <f>IFERROR(VLOOKUP(B5526,Table14[],3,0),"")</f>
        <v/>
      </c>
      <c r="D5526" s="4" t="str">
        <f>IFERROR(VLOOKUP(B5526,Table14[],2,0),"")</f>
        <v/>
      </c>
      <c r="E5526" s="4"/>
      <c r="H5526" s="41" t="str">
        <f>IFERROR(VLOOKUP(Table49[[#This Row],[ITEM CODE]],Table2[[Item Code]:[Master Name]],2,0),"")</f>
        <v/>
      </c>
      <c r="I5526" s="41"/>
      <c r="J5526" s="65" t="str">
        <f>IFERROR(VLOOKUP(Table49[[#This Row],[ITEM CODE]],Table2[[Item Code]:[Master Name]],3,0),"")</f>
        <v/>
      </c>
      <c r="K5526" s="1" t="str">
        <f>IFERROR(VLOOKUP(Table49[[#This Row],[ITEM CODE]],Table2[[Item Code]:[Master Name]],9,0),"")</f>
        <v/>
      </c>
      <c r="L5526" s="1" t="str">
        <f>IFERROR(VLOOKUP(Table49[[#This Row],[ITEM CODE]],Table2[[Item Code]:[Master Name]],8,0),"")</f>
        <v/>
      </c>
      <c r="M5526" s="41"/>
      <c r="N5526" s="66">
        <f>IFERROR(VLOOKUP(Table49[[#This Row],[ITEM CODE]],Table2[[#All],[Item Code]:[Unit Cost]],10,0),0)</f>
        <v>0</v>
      </c>
      <c r="O5526" s="134">
        <f>IFERROR(VLOOKUP(Table49[[#This Row],[ITEM CODE]],Table2[[#All],[Item Code]:[Unit Cost]],10,0),0)</f>
        <v>0</v>
      </c>
      <c r="P5526" s="56"/>
      <c r="Q5526" s="58"/>
      <c r="R5526" s="58">
        <f>Table49[[#This Row],[QUANTITY]]*Table49[[#This Row],[INV Prices]]</f>
        <v>0</v>
      </c>
      <c r="S5526" s="67"/>
      <c r="V5526" s="41"/>
      <c r="W5526" s="4" t="str">
        <f>IFERROR(VLOOKUP(Table49[[#This Row],[ITEM CODE]],Table2[[Item Code]:[Category ]],6,0),"")</f>
        <v/>
      </c>
      <c r="X5526" s="1" t="str">
        <f>IFERROR(VLOOKUP(Table49[[#This Row],[ITEM CODE]],Table2[[Item Code]:[Sub Category]],7,0),"")</f>
        <v/>
      </c>
      <c r="Y5526" s="68" t="str">
        <f>Table49[[#This Row],[PO Number]]&amp;COUNTIFS($E$5:E5526,E5526)</f>
        <v>0</v>
      </c>
    </row>
    <row r="5527" spans="1:25" ht="14.25" customHeight="1" x14ac:dyDescent="0.3">
      <c r="A5527" s="1" t="str">
        <f>IF(Table49[[#This Row],[ITEM NAME]]="","",ROW()-4)</f>
        <v/>
      </c>
      <c r="B5527" s="68"/>
      <c r="C5527" s="4" t="str">
        <f>IFERROR(VLOOKUP(B5527,Table14[],3,0),"")</f>
        <v/>
      </c>
      <c r="D5527" s="4" t="str">
        <f>IFERROR(VLOOKUP(B5527,Table14[],2,0),"")</f>
        <v/>
      </c>
      <c r="E5527" s="4"/>
      <c r="H5527" s="41" t="str">
        <f>IFERROR(VLOOKUP(Table49[[#This Row],[ITEM CODE]],Table2[[Item Code]:[Master Name]],2,0),"")</f>
        <v/>
      </c>
      <c r="I5527" s="41"/>
      <c r="J5527" s="65" t="str">
        <f>IFERROR(VLOOKUP(Table49[[#This Row],[ITEM CODE]],Table2[[Item Code]:[Master Name]],3,0),"")</f>
        <v/>
      </c>
      <c r="K5527" s="1" t="str">
        <f>IFERROR(VLOOKUP(Table49[[#This Row],[ITEM CODE]],Table2[[Item Code]:[Master Name]],9,0),"")</f>
        <v/>
      </c>
      <c r="L5527" s="1" t="str">
        <f>IFERROR(VLOOKUP(Table49[[#This Row],[ITEM CODE]],Table2[[Item Code]:[Master Name]],8,0),"")</f>
        <v/>
      </c>
      <c r="M5527" s="41"/>
      <c r="N5527" s="66">
        <f>IFERROR(VLOOKUP(Table49[[#This Row],[ITEM CODE]],Table2[[#All],[Item Code]:[Unit Cost]],10,0),0)</f>
        <v>0</v>
      </c>
      <c r="O5527" s="134">
        <f>IFERROR(VLOOKUP(Table49[[#This Row],[ITEM CODE]],Table2[[#All],[Item Code]:[Unit Cost]],10,0),0)</f>
        <v>0</v>
      </c>
      <c r="P5527" s="56"/>
      <c r="Q5527" s="58"/>
      <c r="R5527" s="58">
        <f>Table49[[#This Row],[QUANTITY]]*Table49[[#This Row],[INV Prices]]</f>
        <v>0</v>
      </c>
      <c r="S5527" s="67"/>
      <c r="V5527" s="41"/>
      <c r="W5527" s="4" t="str">
        <f>IFERROR(VLOOKUP(Table49[[#This Row],[ITEM CODE]],Table2[[Item Code]:[Category ]],6,0),"")</f>
        <v/>
      </c>
      <c r="X5527" s="1" t="str">
        <f>IFERROR(VLOOKUP(Table49[[#This Row],[ITEM CODE]],Table2[[Item Code]:[Sub Category]],7,0),"")</f>
        <v/>
      </c>
      <c r="Y5527" s="68" t="str">
        <f>Table49[[#This Row],[PO Number]]&amp;COUNTIFS($E$5:E5527,E5527)</f>
        <v>0</v>
      </c>
    </row>
    <row r="5528" spans="1:25" ht="14.25" customHeight="1" x14ac:dyDescent="0.3">
      <c r="A5528" s="1" t="str">
        <f>IF(Table49[[#This Row],[ITEM NAME]]="","",ROW()-4)</f>
        <v/>
      </c>
      <c r="B5528" s="68"/>
      <c r="C5528" s="4" t="str">
        <f>IFERROR(VLOOKUP(B5528,Table14[],3,0),"")</f>
        <v/>
      </c>
      <c r="D5528" s="4" t="str">
        <f>IFERROR(VLOOKUP(B5528,Table14[],2,0),"")</f>
        <v/>
      </c>
      <c r="E5528" s="4"/>
      <c r="H5528" s="41" t="str">
        <f>IFERROR(VLOOKUP(Table49[[#This Row],[ITEM CODE]],Table2[[Item Code]:[Master Name]],2,0),"")</f>
        <v/>
      </c>
      <c r="I5528" s="41"/>
      <c r="J5528" s="65" t="str">
        <f>IFERROR(VLOOKUP(Table49[[#This Row],[ITEM CODE]],Table2[[Item Code]:[Master Name]],3,0),"")</f>
        <v/>
      </c>
      <c r="K5528" s="1" t="str">
        <f>IFERROR(VLOOKUP(Table49[[#This Row],[ITEM CODE]],Table2[[Item Code]:[Master Name]],9,0),"")</f>
        <v/>
      </c>
      <c r="L5528" s="1" t="str">
        <f>IFERROR(VLOOKUP(Table49[[#This Row],[ITEM CODE]],Table2[[Item Code]:[Master Name]],8,0),"")</f>
        <v/>
      </c>
      <c r="M5528" s="41"/>
      <c r="N5528" s="66">
        <f>IFERROR(VLOOKUP(Table49[[#This Row],[ITEM CODE]],Table2[[#All],[Item Code]:[Unit Cost]],10,0),0)</f>
        <v>0</v>
      </c>
      <c r="O5528" s="134">
        <f>IFERROR(VLOOKUP(Table49[[#This Row],[ITEM CODE]],Table2[[#All],[Item Code]:[Unit Cost]],10,0),0)</f>
        <v>0</v>
      </c>
      <c r="P5528" s="56"/>
      <c r="Q5528" s="58"/>
      <c r="R5528" s="58">
        <f>Table49[[#This Row],[QUANTITY]]*Table49[[#This Row],[INV Prices]]</f>
        <v>0</v>
      </c>
      <c r="S5528" s="67"/>
      <c r="V5528" s="41"/>
      <c r="W5528" s="4" t="str">
        <f>IFERROR(VLOOKUP(Table49[[#This Row],[ITEM CODE]],Table2[[Item Code]:[Category ]],6,0),"")</f>
        <v/>
      </c>
      <c r="X5528" s="1" t="str">
        <f>IFERROR(VLOOKUP(Table49[[#This Row],[ITEM CODE]],Table2[[Item Code]:[Sub Category]],7,0),"")</f>
        <v/>
      </c>
      <c r="Y5528" s="68" t="str">
        <f>Table49[[#This Row],[PO Number]]&amp;COUNTIFS($E$5:E5528,E5528)</f>
        <v>0</v>
      </c>
    </row>
    <row r="5529" spans="1:25" ht="14.25" customHeight="1" x14ac:dyDescent="0.3">
      <c r="A5529" s="1" t="str">
        <f>IF(Table49[[#This Row],[ITEM NAME]]="","",ROW()-4)</f>
        <v/>
      </c>
      <c r="B5529" s="68"/>
      <c r="C5529" s="4" t="str">
        <f>IFERROR(VLOOKUP(B5529,Table14[],3,0),"")</f>
        <v/>
      </c>
      <c r="D5529" s="4" t="str">
        <f>IFERROR(VLOOKUP(B5529,Table14[],2,0),"")</f>
        <v/>
      </c>
      <c r="E5529" s="4"/>
      <c r="H5529" s="41" t="str">
        <f>IFERROR(VLOOKUP(Table49[[#This Row],[ITEM CODE]],Table2[[Item Code]:[Master Name]],2,0),"")</f>
        <v/>
      </c>
      <c r="I5529" s="41"/>
      <c r="J5529" s="65" t="str">
        <f>IFERROR(VLOOKUP(Table49[[#This Row],[ITEM CODE]],Table2[[Item Code]:[Master Name]],3,0),"")</f>
        <v/>
      </c>
      <c r="K5529" s="1" t="str">
        <f>IFERROR(VLOOKUP(Table49[[#This Row],[ITEM CODE]],Table2[[Item Code]:[Master Name]],9,0),"")</f>
        <v/>
      </c>
      <c r="L5529" s="1" t="str">
        <f>IFERROR(VLOOKUP(Table49[[#This Row],[ITEM CODE]],Table2[[Item Code]:[Master Name]],8,0),"")</f>
        <v/>
      </c>
      <c r="M5529" s="41"/>
      <c r="N5529" s="66">
        <f>IFERROR(VLOOKUP(Table49[[#This Row],[ITEM CODE]],Table2[[#All],[Item Code]:[Unit Cost]],10,0),0)</f>
        <v>0</v>
      </c>
      <c r="O5529" s="134">
        <f>IFERROR(VLOOKUP(Table49[[#This Row],[ITEM CODE]],Table2[[#All],[Item Code]:[Unit Cost]],10,0),0)</f>
        <v>0</v>
      </c>
      <c r="P5529" s="56"/>
      <c r="Q5529" s="58"/>
      <c r="R5529" s="58">
        <f>Table49[[#This Row],[QUANTITY]]*Table49[[#This Row],[INV Prices]]</f>
        <v>0</v>
      </c>
      <c r="S5529" s="67"/>
      <c r="V5529" s="41"/>
      <c r="W5529" s="4" t="str">
        <f>IFERROR(VLOOKUP(Table49[[#This Row],[ITEM CODE]],Table2[[Item Code]:[Category ]],6,0),"")</f>
        <v/>
      </c>
      <c r="X5529" s="1" t="str">
        <f>IFERROR(VLOOKUP(Table49[[#This Row],[ITEM CODE]],Table2[[Item Code]:[Sub Category]],7,0),"")</f>
        <v/>
      </c>
      <c r="Y5529" s="68" t="str">
        <f>Table49[[#This Row],[PO Number]]&amp;COUNTIFS($E$5:E5529,E5529)</f>
        <v>0</v>
      </c>
    </row>
    <row r="5530" spans="1:25" ht="14.25" customHeight="1" x14ac:dyDescent="0.3">
      <c r="A5530" s="1" t="str">
        <f>IF(Table49[[#This Row],[ITEM NAME]]="","",ROW()-4)</f>
        <v/>
      </c>
      <c r="B5530" s="68"/>
      <c r="C5530" s="4" t="str">
        <f>IFERROR(VLOOKUP(B5530,Table14[],3,0),"")</f>
        <v/>
      </c>
      <c r="D5530" s="4" t="str">
        <f>IFERROR(VLOOKUP(B5530,Table14[],2,0),"")</f>
        <v/>
      </c>
      <c r="E5530" s="4"/>
      <c r="H5530" s="41" t="str">
        <f>IFERROR(VLOOKUP(Table49[[#This Row],[ITEM CODE]],Table2[[Item Code]:[Master Name]],2,0),"")</f>
        <v/>
      </c>
      <c r="I5530" s="41"/>
      <c r="J5530" s="65" t="str">
        <f>IFERROR(VLOOKUP(Table49[[#This Row],[ITEM CODE]],Table2[[Item Code]:[Master Name]],3,0),"")</f>
        <v/>
      </c>
      <c r="K5530" s="1" t="str">
        <f>IFERROR(VLOOKUP(Table49[[#This Row],[ITEM CODE]],Table2[[Item Code]:[Master Name]],9,0),"")</f>
        <v/>
      </c>
      <c r="L5530" s="1" t="str">
        <f>IFERROR(VLOOKUP(Table49[[#This Row],[ITEM CODE]],Table2[[Item Code]:[Master Name]],8,0),"")</f>
        <v/>
      </c>
      <c r="M5530" s="41"/>
      <c r="N5530" s="66">
        <f>IFERROR(VLOOKUP(Table49[[#This Row],[ITEM CODE]],Table2[[#All],[Item Code]:[Unit Cost]],10,0),0)</f>
        <v>0</v>
      </c>
      <c r="O5530" s="134">
        <f>IFERROR(VLOOKUP(Table49[[#This Row],[ITEM CODE]],Table2[[#All],[Item Code]:[Unit Cost]],10,0),0)</f>
        <v>0</v>
      </c>
      <c r="P5530" s="56"/>
      <c r="Q5530" s="58"/>
      <c r="R5530" s="58">
        <f>Table49[[#This Row],[QUANTITY]]*Table49[[#This Row],[INV Prices]]</f>
        <v>0</v>
      </c>
      <c r="S5530" s="67"/>
      <c r="V5530" s="41"/>
      <c r="W5530" s="4" t="str">
        <f>IFERROR(VLOOKUP(Table49[[#This Row],[ITEM CODE]],Table2[[Item Code]:[Category ]],6,0),"")</f>
        <v/>
      </c>
      <c r="X5530" s="1" t="str">
        <f>IFERROR(VLOOKUP(Table49[[#This Row],[ITEM CODE]],Table2[[Item Code]:[Sub Category]],7,0),"")</f>
        <v/>
      </c>
      <c r="Y5530" s="68" t="str">
        <f>Table49[[#This Row],[PO Number]]&amp;COUNTIFS($E$5:E5530,E5530)</f>
        <v>0</v>
      </c>
    </row>
    <row r="5531" spans="1:25" ht="14.25" customHeight="1" x14ac:dyDescent="0.3">
      <c r="A5531" s="1" t="str">
        <f>IF(Table49[[#This Row],[ITEM NAME]]="","",ROW()-4)</f>
        <v/>
      </c>
      <c r="B5531" s="68"/>
      <c r="C5531" s="4" t="str">
        <f>IFERROR(VLOOKUP(B5531,Table14[],3,0),"")</f>
        <v/>
      </c>
      <c r="D5531" s="4" t="str">
        <f>IFERROR(VLOOKUP(B5531,Table14[],2,0),"")</f>
        <v/>
      </c>
      <c r="E5531" s="4"/>
      <c r="H5531" s="41" t="str">
        <f>IFERROR(VLOOKUP(Table49[[#This Row],[ITEM CODE]],Table2[[Item Code]:[Master Name]],2,0),"")</f>
        <v/>
      </c>
      <c r="I5531" s="41"/>
      <c r="J5531" s="65" t="str">
        <f>IFERROR(VLOOKUP(Table49[[#This Row],[ITEM CODE]],Table2[[Item Code]:[Master Name]],3,0),"")</f>
        <v/>
      </c>
      <c r="K5531" s="1" t="str">
        <f>IFERROR(VLOOKUP(Table49[[#This Row],[ITEM CODE]],Table2[[Item Code]:[Master Name]],9,0),"")</f>
        <v/>
      </c>
      <c r="L5531" s="1" t="str">
        <f>IFERROR(VLOOKUP(Table49[[#This Row],[ITEM CODE]],Table2[[Item Code]:[Master Name]],8,0),"")</f>
        <v/>
      </c>
      <c r="M5531" s="41"/>
      <c r="N5531" s="66">
        <f>IFERROR(VLOOKUP(Table49[[#This Row],[ITEM CODE]],Table2[[#All],[Item Code]:[Unit Cost]],10,0),0)</f>
        <v>0</v>
      </c>
      <c r="O5531" s="134">
        <f>IFERROR(VLOOKUP(Table49[[#This Row],[ITEM CODE]],Table2[[#All],[Item Code]:[Unit Cost]],10,0),0)</f>
        <v>0</v>
      </c>
      <c r="P5531" s="56"/>
      <c r="Q5531" s="58"/>
      <c r="R5531" s="58">
        <f>Table49[[#This Row],[QUANTITY]]*Table49[[#This Row],[INV Prices]]</f>
        <v>0</v>
      </c>
      <c r="S5531" s="67"/>
      <c r="V5531" s="41"/>
      <c r="W5531" s="4" t="str">
        <f>IFERROR(VLOOKUP(Table49[[#This Row],[ITEM CODE]],Table2[[Item Code]:[Category ]],6,0),"")</f>
        <v/>
      </c>
      <c r="X5531" s="1" t="str">
        <f>IFERROR(VLOOKUP(Table49[[#This Row],[ITEM CODE]],Table2[[Item Code]:[Sub Category]],7,0),"")</f>
        <v/>
      </c>
      <c r="Y5531" s="68" t="str">
        <f>Table49[[#This Row],[PO Number]]&amp;COUNTIFS($E$5:E5531,E5531)</f>
        <v>0</v>
      </c>
    </row>
    <row r="5532" spans="1:25" ht="14.25" customHeight="1" x14ac:dyDescent="0.3">
      <c r="A5532" s="1" t="str">
        <f>IF(Table49[[#This Row],[ITEM NAME]]="","",ROW()-4)</f>
        <v/>
      </c>
      <c r="B5532" s="68"/>
      <c r="C5532" s="4" t="str">
        <f>IFERROR(VLOOKUP(B5532,Table14[],3,0),"")</f>
        <v/>
      </c>
      <c r="D5532" s="4" t="str">
        <f>IFERROR(VLOOKUP(B5532,Table14[],2,0),"")</f>
        <v/>
      </c>
      <c r="E5532" s="4"/>
      <c r="H5532" s="41" t="str">
        <f>IFERROR(VLOOKUP(Table49[[#This Row],[ITEM CODE]],Table2[[Item Code]:[Master Name]],2,0),"")</f>
        <v/>
      </c>
      <c r="I5532" s="41"/>
      <c r="J5532" s="65" t="str">
        <f>IFERROR(VLOOKUP(Table49[[#This Row],[ITEM CODE]],Table2[[Item Code]:[Master Name]],3,0),"")</f>
        <v/>
      </c>
      <c r="K5532" s="1" t="str">
        <f>IFERROR(VLOOKUP(Table49[[#This Row],[ITEM CODE]],Table2[[Item Code]:[Master Name]],9,0),"")</f>
        <v/>
      </c>
      <c r="L5532" s="1" t="str">
        <f>IFERROR(VLOOKUP(Table49[[#This Row],[ITEM CODE]],Table2[[Item Code]:[Master Name]],8,0),"")</f>
        <v/>
      </c>
      <c r="M5532" s="41"/>
      <c r="N5532" s="66">
        <f>IFERROR(VLOOKUP(Table49[[#This Row],[ITEM CODE]],Table2[[#All],[Item Code]:[Unit Cost]],10,0),0)</f>
        <v>0</v>
      </c>
      <c r="O5532" s="134">
        <f>IFERROR(VLOOKUP(Table49[[#This Row],[ITEM CODE]],Table2[[#All],[Item Code]:[Unit Cost]],10,0),0)</f>
        <v>0</v>
      </c>
      <c r="P5532" s="56"/>
      <c r="Q5532" s="58"/>
      <c r="R5532" s="58">
        <f>Table49[[#This Row],[QUANTITY]]*Table49[[#This Row],[INV Prices]]</f>
        <v>0</v>
      </c>
      <c r="S5532" s="67"/>
      <c r="V5532" s="41"/>
      <c r="W5532" s="4" t="str">
        <f>IFERROR(VLOOKUP(Table49[[#This Row],[ITEM CODE]],Table2[[Item Code]:[Category ]],6,0),"")</f>
        <v/>
      </c>
      <c r="X5532" s="1" t="str">
        <f>IFERROR(VLOOKUP(Table49[[#This Row],[ITEM CODE]],Table2[[Item Code]:[Sub Category]],7,0),"")</f>
        <v/>
      </c>
      <c r="Y5532" s="68" t="str">
        <f>Table49[[#This Row],[PO Number]]&amp;COUNTIFS($E$5:E5532,E5532)</f>
        <v>0</v>
      </c>
    </row>
    <row r="5533" spans="1:25" ht="14.25" customHeight="1" x14ac:dyDescent="0.3">
      <c r="A5533" s="1" t="str">
        <f>IF(Table49[[#This Row],[ITEM NAME]]="","",ROW()-4)</f>
        <v/>
      </c>
      <c r="B5533" s="68"/>
      <c r="C5533" s="4" t="str">
        <f>IFERROR(VLOOKUP(B5533,Table14[],3,0),"")</f>
        <v/>
      </c>
      <c r="D5533" s="4" t="str">
        <f>IFERROR(VLOOKUP(B5533,Table14[],2,0),"")</f>
        <v/>
      </c>
      <c r="E5533" s="4"/>
      <c r="H5533" s="41" t="str">
        <f>IFERROR(VLOOKUP(Table49[[#This Row],[ITEM CODE]],Table2[[Item Code]:[Master Name]],2,0),"")</f>
        <v/>
      </c>
      <c r="I5533" s="41"/>
      <c r="J5533" s="65" t="str">
        <f>IFERROR(VLOOKUP(Table49[[#This Row],[ITEM CODE]],Table2[[Item Code]:[Master Name]],3,0),"")</f>
        <v/>
      </c>
      <c r="K5533" s="1" t="str">
        <f>IFERROR(VLOOKUP(Table49[[#This Row],[ITEM CODE]],Table2[[Item Code]:[Master Name]],9,0),"")</f>
        <v/>
      </c>
      <c r="L5533" s="1" t="str">
        <f>IFERROR(VLOOKUP(Table49[[#This Row],[ITEM CODE]],Table2[[Item Code]:[Master Name]],8,0),"")</f>
        <v/>
      </c>
      <c r="M5533" s="41"/>
      <c r="N5533" s="66">
        <f>IFERROR(VLOOKUP(Table49[[#This Row],[ITEM CODE]],Table2[[#All],[Item Code]:[Unit Cost]],10,0),0)</f>
        <v>0</v>
      </c>
      <c r="O5533" s="134">
        <f>IFERROR(VLOOKUP(Table49[[#This Row],[ITEM CODE]],Table2[[#All],[Item Code]:[Unit Cost]],10,0),0)</f>
        <v>0</v>
      </c>
      <c r="P5533" s="56"/>
      <c r="Q5533" s="58"/>
      <c r="R5533" s="58">
        <f>Table49[[#This Row],[QUANTITY]]*Table49[[#This Row],[INV Prices]]</f>
        <v>0</v>
      </c>
      <c r="S5533" s="67"/>
      <c r="V5533" s="41"/>
      <c r="W5533" s="4" t="str">
        <f>IFERROR(VLOOKUP(Table49[[#This Row],[ITEM CODE]],Table2[[Item Code]:[Category ]],6,0),"")</f>
        <v/>
      </c>
      <c r="X5533" s="1" t="str">
        <f>IFERROR(VLOOKUP(Table49[[#This Row],[ITEM CODE]],Table2[[Item Code]:[Sub Category]],7,0),"")</f>
        <v/>
      </c>
      <c r="Y5533" s="68" t="str">
        <f>Table49[[#This Row],[PO Number]]&amp;COUNTIFS($E$5:E5533,E5533)</f>
        <v>0</v>
      </c>
    </row>
    <row r="5534" spans="1:25" ht="14.25" customHeight="1" x14ac:dyDescent="0.3">
      <c r="A5534" s="1" t="str">
        <f>IF(Table49[[#This Row],[ITEM NAME]]="","",ROW()-4)</f>
        <v/>
      </c>
      <c r="B5534" s="68"/>
      <c r="C5534" s="4" t="str">
        <f>IFERROR(VLOOKUP(B5534,Table14[],3,0),"")</f>
        <v/>
      </c>
      <c r="D5534" s="4" t="str">
        <f>IFERROR(VLOOKUP(B5534,Table14[],2,0),"")</f>
        <v/>
      </c>
      <c r="E5534" s="4"/>
      <c r="H5534" s="41" t="str">
        <f>IFERROR(VLOOKUP(Table49[[#This Row],[ITEM CODE]],Table2[[Item Code]:[Master Name]],2,0),"")</f>
        <v/>
      </c>
      <c r="I5534" s="41"/>
      <c r="J5534" s="65" t="str">
        <f>IFERROR(VLOOKUP(Table49[[#This Row],[ITEM CODE]],Table2[[Item Code]:[Master Name]],3,0),"")</f>
        <v/>
      </c>
      <c r="K5534" s="1" t="str">
        <f>IFERROR(VLOOKUP(Table49[[#This Row],[ITEM CODE]],Table2[[Item Code]:[Master Name]],9,0),"")</f>
        <v/>
      </c>
      <c r="L5534" s="1" t="str">
        <f>IFERROR(VLOOKUP(Table49[[#This Row],[ITEM CODE]],Table2[[Item Code]:[Master Name]],8,0),"")</f>
        <v/>
      </c>
      <c r="M5534" s="41"/>
      <c r="N5534" s="66">
        <f>IFERROR(VLOOKUP(Table49[[#This Row],[ITEM CODE]],Table2[[#All],[Item Code]:[Unit Cost]],10,0),0)</f>
        <v>0</v>
      </c>
      <c r="O5534" s="134">
        <f>IFERROR(VLOOKUP(Table49[[#This Row],[ITEM CODE]],Table2[[#All],[Item Code]:[Unit Cost]],10,0),0)</f>
        <v>0</v>
      </c>
      <c r="P5534" s="56"/>
      <c r="Q5534" s="58"/>
      <c r="R5534" s="58">
        <f>Table49[[#This Row],[QUANTITY]]*Table49[[#This Row],[INV Prices]]</f>
        <v>0</v>
      </c>
      <c r="S5534" s="67"/>
      <c r="V5534" s="41"/>
      <c r="W5534" s="4" t="str">
        <f>IFERROR(VLOOKUP(Table49[[#This Row],[ITEM CODE]],Table2[[Item Code]:[Category ]],6,0),"")</f>
        <v/>
      </c>
      <c r="X5534" s="1" t="str">
        <f>IFERROR(VLOOKUP(Table49[[#This Row],[ITEM CODE]],Table2[[Item Code]:[Sub Category]],7,0),"")</f>
        <v/>
      </c>
      <c r="Y5534" s="68" t="str">
        <f>Table49[[#This Row],[PO Number]]&amp;COUNTIFS($E$5:E5534,E5534)</f>
        <v>0</v>
      </c>
    </row>
    <row r="5535" spans="1:25" ht="14.25" customHeight="1" x14ac:dyDescent="0.3">
      <c r="A5535" s="1" t="str">
        <f>IF(Table49[[#This Row],[ITEM NAME]]="","",ROW()-4)</f>
        <v/>
      </c>
      <c r="B5535" s="68"/>
      <c r="C5535" s="4" t="str">
        <f>IFERROR(VLOOKUP(B5535,Table14[],3,0),"")</f>
        <v/>
      </c>
      <c r="D5535" s="4" t="str">
        <f>IFERROR(VLOOKUP(B5535,Table14[],2,0),"")</f>
        <v/>
      </c>
      <c r="E5535" s="4"/>
      <c r="H5535" s="41" t="str">
        <f>IFERROR(VLOOKUP(Table49[[#This Row],[ITEM CODE]],Table2[[Item Code]:[Master Name]],2,0),"")</f>
        <v/>
      </c>
      <c r="I5535" s="41"/>
      <c r="J5535" s="65" t="str">
        <f>IFERROR(VLOOKUP(Table49[[#This Row],[ITEM CODE]],Table2[[Item Code]:[Master Name]],3,0),"")</f>
        <v/>
      </c>
      <c r="K5535" s="1" t="str">
        <f>IFERROR(VLOOKUP(Table49[[#This Row],[ITEM CODE]],Table2[[Item Code]:[Master Name]],9,0),"")</f>
        <v/>
      </c>
      <c r="L5535" s="1" t="str">
        <f>IFERROR(VLOOKUP(Table49[[#This Row],[ITEM CODE]],Table2[[Item Code]:[Master Name]],8,0),"")</f>
        <v/>
      </c>
      <c r="M5535" s="41"/>
      <c r="N5535" s="66">
        <f>IFERROR(VLOOKUP(Table49[[#This Row],[ITEM CODE]],Table2[[#All],[Item Code]:[Unit Cost]],10,0),0)</f>
        <v>0</v>
      </c>
      <c r="O5535" s="134">
        <f>IFERROR(VLOOKUP(Table49[[#This Row],[ITEM CODE]],Table2[[#All],[Item Code]:[Unit Cost]],10,0),0)</f>
        <v>0</v>
      </c>
      <c r="P5535" s="56"/>
      <c r="Q5535" s="58"/>
      <c r="R5535" s="58">
        <f>Table49[[#This Row],[QUANTITY]]*Table49[[#This Row],[INV Prices]]</f>
        <v>0</v>
      </c>
      <c r="S5535" s="67"/>
      <c r="V5535" s="41"/>
      <c r="W5535" s="4" t="str">
        <f>IFERROR(VLOOKUP(Table49[[#This Row],[ITEM CODE]],Table2[[Item Code]:[Category ]],6,0),"")</f>
        <v/>
      </c>
      <c r="X5535" s="1" t="str">
        <f>IFERROR(VLOOKUP(Table49[[#This Row],[ITEM CODE]],Table2[[Item Code]:[Sub Category]],7,0),"")</f>
        <v/>
      </c>
      <c r="Y5535" s="68" t="str">
        <f>Table49[[#This Row],[PO Number]]&amp;COUNTIFS($E$5:E5535,E5535)</f>
        <v>0</v>
      </c>
    </row>
    <row r="5536" spans="1:25" ht="14.25" customHeight="1" x14ac:dyDescent="0.3">
      <c r="A5536" s="1" t="str">
        <f>IF(Table49[[#This Row],[ITEM NAME]]="","",ROW()-4)</f>
        <v/>
      </c>
      <c r="B5536" s="68"/>
      <c r="C5536" s="4" t="str">
        <f>IFERROR(VLOOKUP(B5536,Table14[],3,0),"")</f>
        <v/>
      </c>
      <c r="D5536" s="4" t="str">
        <f>IFERROR(VLOOKUP(B5536,Table14[],2,0),"")</f>
        <v/>
      </c>
      <c r="E5536" s="4"/>
      <c r="H5536" s="41" t="str">
        <f>IFERROR(VLOOKUP(Table49[[#This Row],[ITEM CODE]],Table2[[Item Code]:[Master Name]],2,0),"")</f>
        <v/>
      </c>
      <c r="I5536" s="41"/>
      <c r="J5536" s="65" t="str">
        <f>IFERROR(VLOOKUP(Table49[[#This Row],[ITEM CODE]],Table2[[Item Code]:[Master Name]],3,0),"")</f>
        <v/>
      </c>
      <c r="K5536" s="1" t="str">
        <f>IFERROR(VLOOKUP(Table49[[#This Row],[ITEM CODE]],Table2[[Item Code]:[Master Name]],9,0),"")</f>
        <v/>
      </c>
      <c r="L5536" s="1" t="str">
        <f>IFERROR(VLOOKUP(Table49[[#This Row],[ITEM CODE]],Table2[[Item Code]:[Master Name]],8,0),"")</f>
        <v/>
      </c>
      <c r="M5536" s="41"/>
      <c r="N5536" s="66">
        <f>IFERROR(VLOOKUP(Table49[[#This Row],[ITEM CODE]],Table2[[#All],[Item Code]:[Unit Cost]],10,0),0)</f>
        <v>0</v>
      </c>
      <c r="O5536" s="134">
        <f>IFERROR(VLOOKUP(Table49[[#This Row],[ITEM CODE]],Table2[[#All],[Item Code]:[Unit Cost]],10,0),0)</f>
        <v>0</v>
      </c>
      <c r="P5536" s="56"/>
      <c r="Q5536" s="58"/>
      <c r="R5536" s="58">
        <f>Table49[[#This Row],[QUANTITY]]*Table49[[#This Row],[INV Prices]]</f>
        <v>0</v>
      </c>
      <c r="S5536" s="67"/>
      <c r="V5536" s="41"/>
      <c r="W5536" s="4" t="str">
        <f>IFERROR(VLOOKUP(Table49[[#This Row],[ITEM CODE]],Table2[[Item Code]:[Category ]],6,0),"")</f>
        <v/>
      </c>
      <c r="X5536" s="1" t="str">
        <f>IFERROR(VLOOKUP(Table49[[#This Row],[ITEM CODE]],Table2[[Item Code]:[Sub Category]],7,0),"")</f>
        <v/>
      </c>
      <c r="Y5536" s="68" t="str">
        <f>Table49[[#This Row],[PO Number]]&amp;COUNTIFS($E$5:E5536,E5536)</f>
        <v>0</v>
      </c>
    </row>
    <row r="5537" spans="1:25" ht="14.25" customHeight="1" x14ac:dyDescent="0.3">
      <c r="A5537" s="1" t="str">
        <f>IF(Table49[[#This Row],[ITEM NAME]]="","",ROW()-4)</f>
        <v/>
      </c>
      <c r="B5537" s="68"/>
      <c r="C5537" s="4" t="str">
        <f>IFERROR(VLOOKUP(B5537,Table14[],3,0),"")</f>
        <v/>
      </c>
      <c r="D5537" s="4" t="str">
        <f>IFERROR(VLOOKUP(B5537,Table14[],2,0),"")</f>
        <v/>
      </c>
      <c r="E5537" s="4"/>
      <c r="H5537" s="41" t="str">
        <f>IFERROR(VLOOKUP(Table49[[#This Row],[ITEM CODE]],Table2[[Item Code]:[Master Name]],2,0),"")</f>
        <v/>
      </c>
      <c r="I5537" s="41"/>
      <c r="J5537" s="65" t="str">
        <f>IFERROR(VLOOKUP(Table49[[#This Row],[ITEM CODE]],Table2[[Item Code]:[Master Name]],3,0),"")</f>
        <v/>
      </c>
      <c r="K5537" s="1" t="str">
        <f>IFERROR(VLOOKUP(Table49[[#This Row],[ITEM CODE]],Table2[[Item Code]:[Master Name]],9,0),"")</f>
        <v/>
      </c>
      <c r="L5537" s="1" t="str">
        <f>IFERROR(VLOOKUP(Table49[[#This Row],[ITEM CODE]],Table2[[Item Code]:[Master Name]],8,0),"")</f>
        <v/>
      </c>
      <c r="M5537" s="41"/>
      <c r="N5537" s="66">
        <f>IFERROR(VLOOKUP(Table49[[#This Row],[ITEM CODE]],Table2[[#All],[Item Code]:[Unit Cost]],10,0),0)</f>
        <v>0</v>
      </c>
      <c r="O5537" s="134">
        <f>IFERROR(VLOOKUP(Table49[[#This Row],[ITEM CODE]],Table2[[#All],[Item Code]:[Unit Cost]],10,0),0)</f>
        <v>0</v>
      </c>
      <c r="P5537" s="56"/>
      <c r="Q5537" s="58"/>
      <c r="R5537" s="58">
        <f>Table49[[#This Row],[QUANTITY]]*Table49[[#This Row],[INV Prices]]</f>
        <v>0</v>
      </c>
      <c r="S5537" s="67"/>
      <c r="V5537" s="41"/>
      <c r="W5537" s="4" t="str">
        <f>IFERROR(VLOOKUP(Table49[[#This Row],[ITEM CODE]],Table2[[Item Code]:[Category ]],6,0),"")</f>
        <v/>
      </c>
      <c r="X5537" s="1" t="str">
        <f>IFERROR(VLOOKUP(Table49[[#This Row],[ITEM CODE]],Table2[[Item Code]:[Sub Category]],7,0),"")</f>
        <v/>
      </c>
      <c r="Y5537" s="68" t="str">
        <f>Table49[[#This Row],[PO Number]]&amp;COUNTIFS($E$5:E5537,E5537)</f>
        <v>0</v>
      </c>
    </row>
    <row r="5538" spans="1:25" ht="14.25" customHeight="1" x14ac:dyDescent="0.3">
      <c r="A5538" s="1" t="str">
        <f>IF(Table49[[#This Row],[ITEM NAME]]="","",ROW()-4)</f>
        <v/>
      </c>
      <c r="B5538" s="68"/>
      <c r="C5538" s="4" t="str">
        <f>IFERROR(VLOOKUP(B5538,Table14[],3,0),"")</f>
        <v/>
      </c>
      <c r="D5538" s="4" t="str">
        <f>IFERROR(VLOOKUP(B5538,Table14[],2,0),"")</f>
        <v/>
      </c>
      <c r="E5538" s="4"/>
      <c r="H5538" s="41" t="str">
        <f>IFERROR(VLOOKUP(Table49[[#This Row],[ITEM CODE]],Table2[[Item Code]:[Master Name]],2,0),"")</f>
        <v/>
      </c>
      <c r="I5538" s="41"/>
      <c r="J5538" s="65" t="str">
        <f>IFERROR(VLOOKUP(Table49[[#This Row],[ITEM CODE]],Table2[[Item Code]:[Master Name]],3,0),"")</f>
        <v/>
      </c>
      <c r="K5538" s="1" t="str">
        <f>IFERROR(VLOOKUP(Table49[[#This Row],[ITEM CODE]],Table2[[Item Code]:[Master Name]],9,0),"")</f>
        <v/>
      </c>
      <c r="L5538" s="1" t="str">
        <f>IFERROR(VLOOKUP(Table49[[#This Row],[ITEM CODE]],Table2[[Item Code]:[Master Name]],8,0),"")</f>
        <v/>
      </c>
      <c r="M5538" s="41"/>
      <c r="N5538" s="66">
        <f>IFERROR(VLOOKUP(Table49[[#This Row],[ITEM CODE]],Table2[[#All],[Item Code]:[Unit Cost]],10,0),0)</f>
        <v>0</v>
      </c>
      <c r="O5538" s="134">
        <f>IFERROR(VLOOKUP(Table49[[#This Row],[ITEM CODE]],Table2[[#All],[Item Code]:[Unit Cost]],10,0),0)</f>
        <v>0</v>
      </c>
      <c r="P5538" s="56"/>
      <c r="Q5538" s="58"/>
      <c r="R5538" s="58">
        <f>Table49[[#This Row],[QUANTITY]]*Table49[[#This Row],[INV Prices]]</f>
        <v>0</v>
      </c>
      <c r="S5538" s="67"/>
      <c r="V5538" s="41"/>
      <c r="W5538" s="4" t="str">
        <f>IFERROR(VLOOKUP(Table49[[#This Row],[ITEM CODE]],Table2[[Item Code]:[Category ]],6,0),"")</f>
        <v/>
      </c>
      <c r="X5538" s="1" t="str">
        <f>IFERROR(VLOOKUP(Table49[[#This Row],[ITEM CODE]],Table2[[Item Code]:[Sub Category]],7,0),"")</f>
        <v/>
      </c>
      <c r="Y5538" s="68" t="str">
        <f>Table49[[#This Row],[PO Number]]&amp;COUNTIFS($E$5:E5538,E5538)</f>
        <v>0</v>
      </c>
    </row>
    <row r="5539" spans="1:25" ht="14.25" customHeight="1" x14ac:dyDescent="0.3">
      <c r="A5539" s="1" t="str">
        <f>IF(Table49[[#This Row],[ITEM NAME]]="","",ROW()-4)</f>
        <v/>
      </c>
      <c r="B5539" s="68"/>
      <c r="C5539" s="4" t="str">
        <f>IFERROR(VLOOKUP(B5539,Table14[],3,0),"")</f>
        <v/>
      </c>
      <c r="D5539" s="4" t="str">
        <f>IFERROR(VLOOKUP(B5539,Table14[],2,0),"")</f>
        <v/>
      </c>
      <c r="E5539" s="4"/>
      <c r="H5539" s="41" t="str">
        <f>IFERROR(VLOOKUP(Table49[[#This Row],[ITEM CODE]],Table2[[Item Code]:[Master Name]],2,0),"")</f>
        <v/>
      </c>
      <c r="I5539" s="41"/>
      <c r="J5539" s="65" t="str">
        <f>IFERROR(VLOOKUP(Table49[[#This Row],[ITEM CODE]],Table2[[Item Code]:[Master Name]],3,0),"")</f>
        <v/>
      </c>
      <c r="K5539" s="1" t="str">
        <f>IFERROR(VLOOKUP(Table49[[#This Row],[ITEM CODE]],Table2[[Item Code]:[Master Name]],9,0),"")</f>
        <v/>
      </c>
      <c r="L5539" s="1" t="str">
        <f>IFERROR(VLOOKUP(Table49[[#This Row],[ITEM CODE]],Table2[[Item Code]:[Master Name]],8,0),"")</f>
        <v/>
      </c>
      <c r="M5539" s="41"/>
      <c r="N5539" s="66">
        <f>IFERROR(VLOOKUP(Table49[[#This Row],[ITEM CODE]],Table2[[#All],[Item Code]:[Unit Cost]],10,0),0)</f>
        <v>0</v>
      </c>
      <c r="O5539" s="134">
        <f>IFERROR(VLOOKUP(Table49[[#This Row],[ITEM CODE]],Table2[[#All],[Item Code]:[Unit Cost]],10,0),0)</f>
        <v>0</v>
      </c>
      <c r="P5539" s="56"/>
      <c r="Q5539" s="58"/>
      <c r="R5539" s="58">
        <f>Table49[[#This Row],[QUANTITY]]*Table49[[#This Row],[INV Prices]]</f>
        <v>0</v>
      </c>
      <c r="S5539" s="67"/>
      <c r="V5539" s="41"/>
      <c r="W5539" s="4" t="str">
        <f>IFERROR(VLOOKUP(Table49[[#This Row],[ITEM CODE]],Table2[[Item Code]:[Category ]],6,0),"")</f>
        <v/>
      </c>
      <c r="X5539" s="1" t="str">
        <f>IFERROR(VLOOKUP(Table49[[#This Row],[ITEM CODE]],Table2[[Item Code]:[Sub Category]],7,0),"")</f>
        <v/>
      </c>
      <c r="Y5539" s="68" t="str">
        <f>Table49[[#This Row],[PO Number]]&amp;COUNTIFS($E$5:E5539,E5539)</f>
        <v>0</v>
      </c>
    </row>
    <row r="5540" spans="1:25" ht="14.25" customHeight="1" x14ac:dyDescent="0.3">
      <c r="A5540" s="1" t="str">
        <f>IF(Table49[[#This Row],[ITEM NAME]]="","",ROW()-4)</f>
        <v/>
      </c>
      <c r="B5540" s="68"/>
      <c r="C5540" s="4" t="str">
        <f>IFERROR(VLOOKUP(B5540,Table14[],3,0),"")</f>
        <v/>
      </c>
      <c r="D5540" s="4" t="str">
        <f>IFERROR(VLOOKUP(B5540,Table14[],2,0),"")</f>
        <v/>
      </c>
      <c r="E5540" s="4"/>
      <c r="H5540" s="41" t="str">
        <f>IFERROR(VLOOKUP(Table49[[#This Row],[ITEM CODE]],Table2[[Item Code]:[Master Name]],2,0),"")</f>
        <v/>
      </c>
      <c r="I5540" s="41"/>
      <c r="J5540" s="65" t="str">
        <f>IFERROR(VLOOKUP(Table49[[#This Row],[ITEM CODE]],Table2[[Item Code]:[Master Name]],3,0),"")</f>
        <v/>
      </c>
      <c r="K5540" s="1" t="str">
        <f>IFERROR(VLOOKUP(Table49[[#This Row],[ITEM CODE]],Table2[[Item Code]:[Master Name]],9,0),"")</f>
        <v/>
      </c>
      <c r="L5540" s="1" t="str">
        <f>IFERROR(VLOOKUP(Table49[[#This Row],[ITEM CODE]],Table2[[Item Code]:[Master Name]],8,0),"")</f>
        <v/>
      </c>
      <c r="M5540" s="41"/>
      <c r="N5540" s="66">
        <f>IFERROR(VLOOKUP(Table49[[#This Row],[ITEM CODE]],Table2[[#All],[Item Code]:[Unit Cost]],10,0),0)</f>
        <v>0</v>
      </c>
      <c r="O5540" s="134">
        <f>IFERROR(VLOOKUP(Table49[[#This Row],[ITEM CODE]],Table2[[#All],[Item Code]:[Unit Cost]],10,0),0)</f>
        <v>0</v>
      </c>
      <c r="P5540" s="56"/>
      <c r="Q5540" s="58"/>
      <c r="R5540" s="58">
        <f>Table49[[#This Row],[QUANTITY]]*Table49[[#This Row],[INV Prices]]</f>
        <v>0</v>
      </c>
      <c r="S5540" s="67"/>
      <c r="V5540" s="41"/>
      <c r="W5540" s="4" t="str">
        <f>IFERROR(VLOOKUP(Table49[[#This Row],[ITEM CODE]],Table2[[Item Code]:[Category ]],6,0),"")</f>
        <v/>
      </c>
      <c r="X5540" s="1" t="str">
        <f>IFERROR(VLOOKUP(Table49[[#This Row],[ITEM CODE]],Table2[[Item Code]:[Sub Category]],7,0),"")</f>
        <v/>
      </c>
      <c r="Y5540" s="68" t="str">
        <f>Table49[[#This Row],[PO Number]]&amp;COUNTIFS($E$5:E5540,E5540)</f>
        <v>0</v>
      </c>
    </row>
    <row r="5541" spans="1:25" ht="14.25" customHeight="1" x14ac:dyDescent="0.3">
      <c r="A5541" s="1" t="str">
        <f>IF(Table49[[#This Row],[ITEM NAME]]="","",ROW()-4)</f>
        <v/>
      </c>
      <c r="B5541" s="68"/>
      <c r="C5541" s="4" t="str">
        <f>IFERROR(VLOOKUP(B5541,Table14[],3,0),"")</f>
        <v/>
      </c>
      <c r="D5541" s="4" t="str">
        <f>IFERROR(VLOOKUP(B5541,Table14[],2,0),"")</f>
        <v/>
      </c>
      <c r="E5541" s="4"/>
      <c r="H5541" s="41" t="str">
        <f>IFERROR(VLOOKUP(Table49[[#This Row],[ITEM CODE]],Table2[[Item Code]:[Master Name]],2,0),"")</f>
        <v/>
      </c>
      <c r="I5541" s="41"/>
      <c r="J5541" s="65" t="str">
        <f>IFERROR(VLOOKUP(Table49[[#This Row],[ITEM CODE]],Table2[[Item Code]:[Master Name]],3,0),"")</f>
        <v/>
      </c>
      <c r="K5541" s="1" t="str">
        <f>IFERROR(VLOOKUP(Table49[[#This Row],[ITEM CODE]],Table2[[Item Code]:[Master Name]],9,0),"")</f>
        <v/>
      </c>
      <c r="L5541" s="1" t="str">
        <f>IFERROR(VLOOKUP(Table49[[#This Row],[ITEM CODE]],Table2[[Item Code]:[Master Name]],8,0),"")</f>
        <v/>
      </c>
      <c r="M5541" s="41"/>
      <c r="N5541" s="66">
        <f>IFERROR(VLOOKUP(Table49[[#This Row],[ITEM CODE]],Table2[[#All],[Item Code]:[Unit Cost]],10,0),0)</f>
        <v>0</v>
      </c>
      <c r="O5541" s="134">
        <f>IFERROR(VLOOKUP(Table49[[#This Row],[ITEM CODE]],Table2[[#All],[Item Code]:[Unit Cost]],10,0),0)</f>
        <v>0</v>
      </c>
      <c r="P5541" s="56"/>
      <c r="Q5541" s="58"/>
      <c r="R5541" s="58">
        <f>Table49[[#This Row],[QUANTITY]]*Table49[[#This Row],[INV Prices]]</f>
        <v>0</v>
      </c>
      <c r="S5541" s="67"/>
      <c r="V5541" s="41"/>
      <c r="W5541" s="4" t="str">
        <f>IFERROR(VLOOKUP(Table49[[#This Row],[ITEM CODE]],Table2[[Item Code]:[Category ]],6,0),"")</f>
        <v/>
      </c>
      <c r="X5541" s="1" t="str">
        <f>IFERROR(VLOOKUP(Table49[[#This Row],[ITEM CODE]],Table2[[Item Code]:[Sub Category]],7,0),"")</f>
        <v/>
      </c>
      <c r="Y5541" s="68" t="str">
        <f>Table49[[#This Row],[PO Number]]&amp;COUNTIFS($E$5:E5541,E5541)</f>
        <v>0</v>
      </c>
    </row>
    <row r="5542" spans="1:25" ht="14.25" customHeight="1" x14ac:dyDescent="0.3">
      <c r="A5542" s="1" t="str">
        <f>IF(Table49[[#This Row],[ITEM NAME]]="","",ROW()-4)</f>
        <v/>
      </c>
      <c r="B5542" s="68"/>
      <c r="C5542" s="4" t="str">
        <f>IFERROR(VLOOKUP(B5542,Table14[],3,0),"")</f>
        <v/>
      </c>
      <c r="D5542" s="4" t="str">
        <f>IFERROR(VLOOKUP(B5542,Table14[],2,0),"")</f>
        <v/>
      </c>
      <c r="E5542" s="4"/>
      <c r="H5542" s="41" t="str">
        <f>IFERROR(VLOOKUP(Table49[[#This Row],[ITEM CODE]],Table2[[Item Code]:[Master Name]],2,0),"")</f>
        <v/>
      </c>
      <c r="I5542" s="41"/>
      <c r="J5542" s="65" t="str">
        <f>IFERROR(VLOOKUP(Table49[[#This Row],[ITEM CODE]],Table2[[Item Code]:[Master Name]],3,0),"")</f>
        <v/>
      </c>
      <c r="K5542" s="1" t="str">
        <f>IFERROR(VLOOKUP(Table49[[#This Row],[ITEM CODE]],Table2[[Item Code]:[Master Name]],9,0),"")</f>
        <v/>
      </c>
      <c r="L5542" s="1" t="str">
        <f>IFERROR(VLOOKUP(Table49[[#This Row],[ITEM CODE]],Table2[[Item Code]:[Master Name]],8,0),"")</f>
        <v/>
      </c>
      <c r="M5542" s="41"/>
      <c r="N5542" s="66">
        <f>IFERROR(VLOOKUP(Table49[[#This Row],[ITEM CODE]],Table2[[#All],[Item Code]:[Unit Cost]],10,0),0)</f>
        <v>0</v>
      </c>
      <c r="O5542" s="134">
        <f>IFERROR(VLOOKUP(Table49[[#This Row],[ITEM CODE]],Table2[[#All],[Item Code]:[Unit Cost]],10,0),0)</f>
        <v>0</v>
      </c>
      <c r="P5542" s="56"/>
      <c r="Q5542" s="58"/>
      <c r="R5542" s="58">
        <f>Table49[[#This Row],[QUANTITY]]*Table49[[#This Row],[INV Prices]]</f>
        <v>0</v>
      </c>
      <c r="S5542" s="67"/>
      <c r="V5542" s="41"/>
      <c r="W5542" s="4" t="str">
        <f>IFERROR(VLOOKUP(Table49[[#This Row],[ITEM CODE]],Table2[[Item Code]:[Category ]],6,0),"")</f>
        <v/>
      </c>
      <c r="X5542" s="1" t="str">
        <f>IFERROR(VLOOKUP(Table49[[#This Row],[ITEM CODE]],Table2[[Item Code]:[Sub Category]],7,0),"")</f>
        <v/>
      </c>
      <c r="Y5542" s="68" t="str">
        <f>Table49[[#This Row],[PO Number]]&amp;COUNTIFS($E$5:E5542,E5542)</f>
        <v>0</v>
      </c>
    </row>
    <row r="5543" spans="1:25" ht="14.25" customHeight="1" x14ac:dyDescent="0.3">
      <c r="A5543" s="1" t="str">
        <f>IF(Table49[[#This Row],[ITEM NAME]]="","",ROW()-4)</f>
        <v/>
      </c>
      <c r="B5543" s="68"/>
      <c r="C5543" s="4" t="str">
        <f>IFERROR(VLOOKUP(B5543,Table14[],3,0),"")</f>
        <v/>
      </c>
      <c r="D5543" s="4" t="str">
        <f>IFERROR(VLOOKUP(B5543,Table14[],2,0),"")</f>
        <v/>
      </c>
      <c r="E5543" s="4"/>
      <c r="H5543" s="41" t="str">
        <f>IFERROR(VLOOKUP(Table49[[#This Row],[ITEM CODE]],Table2[[Item Code]:[Master Name]],2,0),"")</f>
        <v/>
      </c>
      <c r="I5543" s="41"/>
      <c r="J5543" s="65" t="str">
        <f>IFERROR(VLOOKUP(Table49[[#This Row],[ITEM CODE]],Table2[[Item Code]:[Master Name]],3,0),"")</f>
        <v/>
      </c>
      <c r="K5543" s="1" t="str">
        <f>IFERROR(VLOOKUP(Table49[[#This Row],[ITEM CODE]],Table2[[Item Code]:[Master Name]],9,0),"")</f>
        <v/>
      </c>
      <c r="L5543" s="1" t="str">
        <f>IFERROR(VLOOKUP(Table49[[#This Row],[ITEM CODE]],Table2[[Item Code]:[Master Name]],8,0),"")</f>
        <v/>
      </c>
      <c r="M5543" s="41"/>
      <c r="N5543" s="66">
        <f>IFERROR(VLOOKUP(Table49[[#This Row],[ITEM CODE]],Table2[[#All],[Item Code]:[Unit Cost]],10,0),0)</f>
        <v>0</v>
      </c>
      <c r="O5543" s="134">
        <f>IFERROR(VLOOKUP(Table49[[#This Row],[ITEM CODE]],Table2[[#All],[Item Code]:[Unit Cost]],10,0),0)</f>
        <v>0</v>
      </c>
      <c r="P5543" s="56"/>
      <c r="Q5543" s="58"/>
      <c r="R5543" s="58">
        <f>Table49[[#This Row],[QUANTITY]]*Table49[[#This Row],[INV Prices]]</f>
        <v>0</v>
      </c>
      <c r="S5543" s="67"/>
      <c r="V5543" s="41"/>
      <c r="W5543" s="4" t="str">
        <f>IFERROR(VLOOKUP(Table49[[#This Row],[ITEM CODE]],Table2[[Item Code]:[Category ]],6,0),"")</f>
        <v/>
      </c>
      <c r="X5543" s="1" t="str">
        <f>IFERROR(VLOOKUP(Table49[[#This Row],[ITEM CODE]],Table2[[Item Code]:[Sub Category]],7,0),"")</f>
        <v/>
      </c>
      <c r="Y5543" s="68" t="str">
        <f>Table49[[#This Row],[PO Number]]&amp;COUNTIFS($E$5:E5543,E5543)</f>
        <v>0</v>
      </c>
    </row>
    <row r="5544" spans="1:25" ht="14.25" customHeight="1" x14ac:dyDescent="0.3">
      <c r="A5544" s="1" t="str">
        <f>IF(Table49[[#This Row],[ITEM NAME]]="","",ROW()-4)</f>
        <v/>
      </c>
      <c r="B5544" s="68"/>
      <c r="C5544" s="4" t="str">
        <f>IFERROR(VLOOKUP(B5544,Table14[],3,0),"")</f>
        <v/>
      </c>
      <c r="D5544" s="4" t="str">
        <f>IFERROR(VLOOKUP(B5544,Table14[],2,0),"")</f>
        <v/>
      </c>
      <c r="E5544" s="4"/>
      <c r="H5544" s="41" t="str">
        <f>IFERROR(VLOOKUP(Table49[[#This Row],[ITEM CODE]],Table2[[Item Code]:[Master Name]],2,0),"")</f>
        <v/>
      </c>
      <c r="I5544" s="41"/>
      <c r="J5544" s="65" t="str">
        <f>IFERROR(VLOOKUP(Table49[[#This Row],[ITEM CODE]],Table2[[Item Code]:[Master Name]],3,0),"")</f>
        <v/>
      </c>
      <c r="K5544" s="1" t="str">
        <f>IFERROR(VLOOKUP(Table49[[#This Row],[ITEM CODE]],Table2[[Item Code]:[Master Name]],9,0),"")</f>
        <v/>
      </c>
      <c r="L5544" s="1" t="str">
        <f>IFERROR(VLOOKUP(Table49[[#This Row],[ITEM CODE]],Table2[[Item Code]:[Master Name]],8,0),"")</f>
        <v/>
      </c>
      <c r="M5544" s="41"/>
      <c r="N5544" s="66">
        <f>IFERROR(VLOOKUP(Table49[[#This Row],[ITEM CODE]],Table2[[#All],[Item Code]:[Unit Cost]],10,0),0)</f>
        <v>0</v>
      </c>
      <c r="O5544" s="134">
        <f>IFERROR(VLOOKUP(Table49[[#This Row],[ITEM CODE]],Table2[[#All],[Item Code]:[Unit Cost]],10,0),0)</f>
        <v>0</v>
      </c>
      <c r="P5544" s="56"/>
      <c r="Q5544" s="58"/>
      <c r="R5544" s="58">
        <f>Table49[[#This Row],[QUANTITY]]*Table49[[#This Row],[INV Prices]]</f>
        <v>0</v>
      </c>
      <c r="S5544" s="67"/>
      <c r="V5544" s="41"/>
      <c r="W5544" s="4" t="str">
        <f>IFERROR(VLOOKUP(Table49[[#This Row],[ITEM CODE]],Table2[[Item Code]:[Category ]],6,0),"")</f>
        <v/>
      </c>
      <c r="X5544" s="1" t="str">
        <f>IFERROR(VLOOKUP(Table49[[#This Row],[ITEM CODE]],Table2[[Item Code]:[Sub Category]],7,0),"")</f>
        <v/>
      </c>
      <c r="Y5544" s="68" t="str">
        <f>Table49[[#This Row],[PO Number]]&amp;COUNTIFS($E$5:E5544,E5544)</f>
        <v>0</v>
      </c>
    </row>
    <row r="5545" spans="1:25" ht="14.25" customHeight="1" x14ac:dyDescent="0.3">
      <c r="A5545" s="1" t="str">
        <f>IF(Table49[[#This Row],[ITEM NAME]]="","",ROW()-4)</f>
        <v/>
      </c>
      <c r="B5545" s="68"/>
      <c r="C5545" s="4" t="str">
        <f>IFERROR(VLOOKUP(B5545,Table14[],3,0),"")</f>
        <v/>
      </c>
      <c r="D5545" s="4" t="str">
        <f>IFERROR(VLOOKUP(B5545,Table14[],2,0),"")</f>
        <v/>
      </c>
      <c r="E5545" s="4"/>
      <c r="H5545" s="41" t="str">
        <f>IFERROR(VLOOKUP(Table49[[#This Row],[ITEM CODE]],Table2[[Item Code]:[Master Name]],2,0),"")</f>
        <v/>
      </c>
      <c r="I5545" s="41"/>
      <c r="J5545" s="65" t="str">
        <f>IFERROR(VLOOKUP(Table49[[#This Row],[ITEM CODE]],Table2[[Item Code]:[Master Name]],3,0),"")</f>
        <v/>
      </c>
      <c r="K5545" s="1" t="str">
        <f>IFERROR(VLOOKUP(Table49[[#This Row],[ITEM CODE]],Table2[[Item Code]:[Master Name]],9,0),"")</f>
        <v/>
      </c>
      <c r="L5545" s="1" t="str">
        <f>IFERROR(VLOOKUP(Table49[[#This Row],[ITEM CODE]],Table2[[Item Code]:[Master Name]],8,0),"")</f>
        <v/>
      </c>
      <c r="M5545" s="41"/>
      <c r="N5545" s="66">
        <f>IFERROR(VLOOKUP(Table49[[#This Row],[ITEM CODE]],Table2[[#All],[Item Code]:[Unit Cost]],10,0),0)</f>
        <v>0</v>
      </c>
      <c r="O5545" s="134">
        <f>IFERROR(VLOOKUP(Table49[[#This Row],[ITEM CODE]],Table2[[#All],[Item Code]:[Unit Cost]],10,0),0)</f>
        <v>0</v>
      </c>
      <c r="P5545" s="56"/>
      <c r="Q5545" s="58"/>
      <c r="R5545" s="58">
        <f>Table49[[#This Row],[QUANTITY]]*Table49[[#This Row],[INV Prices]]</f>
        <v>0</v>
      </c>
      <c r="S5545" s="67"/>
      <c r="V5545" s="41"/>
      <c r="W5545" s="4" t="str">
        <f>IFERROR(VLOOKUP(Table49[[#This Row],[ITEM CODE]],Table2[[Item Code]:[Category ]],6,0),"")</f>
        <v/>
      </c>
      <c r="X5545" s="1" t="str">
        <f>IFERROR(VLOOKUP(Table49[[#This Row],[ITEM CODE]],Table2[[Item Code]:[Sub Category]],7,0),"")</f>
        <v/>
      </c>
      <c r="Y5545" s="68" t="str">
        <f>Table49[[#This Row],[PO Number]]&amp;COUNTIFS($E$5:E5545,E5545)</f>
        <v>0</v>
      </c>
    </row>
    <row r="5546" spans="1:25" ht="14.25" customHeight="1" x14ac:dyDescent="0.3">
      <c r="A5546" s="1" t="str">
        <f>IF(Table49[[#This Row],[ITEM NAME]]="","",ROW()-4)</f>
        <v/>
      </c>
      <c r="B5546" s="68"/>
      <c r="C5546" s="4" t="str">
        <f>IFERROR(VLOOKUP(B5546,Table14[],3,0),"")</f>
        <v/>
      </c>
      <c r="D5546" s="4" t="str">
        <f>IFERROR(VLOOKUP(B5546,Table14[],2,0),"")</f>
        <v/>
      </c>
      <c r="E5546" s="4"/>
      <c r="H5546" s="41" t="str">
        <f>IFERROR(VLOOKUP(Table49[[#This Row],[ITEM CODE]],Table2[[Item Code]:[Master Name]],2,0),"")</f>
        <v/>
      </c>
      <c r="I5546" s="41"/>
      <c r="J5546" s="65" t="str">
        <f>IFERROR(VLOOKUP(Table49[[#This Row],[ITEM CODE]],Table2[[Item Code]:[Master Name]],3,0),"")</f>
        <v/>
      </c>
      <c r="K5546" s="1" t="str">
        <f>IFERROR(VLOOKUP(Table49[[#This Row],[ITEM CODE]],Table2[[Item Code]:[Master Name]],9,0),"")</f>
        <v/>
      </c>
      <c r="L5546" s="1" t="str">
        <f>IFERROR(VLOOKUP(Table49[[#This Row],[ITEM CODE]],Table2[[Item Code]:[Master Name]],8,0),"")</f>
        <v/>
      </c>
      <c r="M5546" s="41"/>
      <c r="N5546" s="66">
        <f>IFERROR(VLOOKUP(Table49[[#This Row],[ITEM CODE]],Table2[[#All],[Item Code]:[Unit Cost]],10,0),0)</f>
        <v>0</v>
      </c>
      <c r="O5546" s="134">
        <f>IFERROR(VLOOKUP(Table49[[#This Row],[ITEM CODE]],Table2[[#All],[Item Code]:[Unit Cost]],10,0),0)</f>
        <v>0</v>
      </c>
      <c r="P5546" s="56"/>
      <c r="Q5546" s="58"/>
      <c r="R5546" s="58">
        <f>Table49[[#This Row],[QUANTITY]]*Table49[[#This Row],[INV Prices]]</f>
        <v>0</v>
      </c>
      <c r="S5546" s="67"/>
      <c r="V5546" s="41"/>
      <c r="W5546" s="4" t="str">
        <f>IFERROR(VLOOKUP(Table49[[#This Row],[ITEM CODE]],Table2[[Item Code]:[Category ]],6,0),"")</f>
        <v/>
      </c>
      <c r="X5546" s="1" t="str">
        <f>IFERROR(VLOOKUP(Table49[[#This Row],[ITEM CODE]],Table2[[Item Code]:[Sub Category]],7,0),"")</f>
        <v/>
      </c>
      <c r="Y5546" s="68" t="str">
        <f>Table49[[#This Row],[PO Number]]&amp;COUNTIFS($E$5:E5546,E5546)</f>
        <v>0</v>
      </c>
    </row>
    <row r="5547" spans="1:25" ht="14.25" customHeight="1" x14ac:dyDescent="0.3">
      <c r="A5547" s="1" t="str">
        <f>IF(Table49[[#This Row],[ITEM NAME]]="","",ROW()-4)</f>
        <v/>
      </c>
      <c r="B5547" s="68"/>
      <c r="C5547" s="4" t="str">
        <f>IFERROR(VLOOKUP(B5547,Table14[],3,0),"")</f>
        <v/>
      </c>
      <c r="D5547" s="4" t="str">
        <f>IFERROR(VLOOKUP(B5547,Table14[],2,0),"")</f>
        <v/>
      </c>
      <c r="E5547" s="4"/>
      <c r="H5547" s="41" t="str">
        <f>IFERROR(VLOOKUP(Table49[[#This Row],[ITEM CODE]],Table2[[Item Code]:[Master Name]],2,0),"")</f>
        <v/>
      </c>
      <c r="I5547" s="41"/>
      <c r="J5547" s="65" t="str">
        <f>IFERROR(VLOOKUP(Table49[[#This Row],[ITEM CODE]],Table2[[Item Code]:[Master Name]],3,0),"")</f>
        <v/>
      </c>
      <c r="K5547" s="1" t="str">
        <f>IFERROR(VLOOKUP(Table49[[#This Row],[ITEM CODE]],Table2[[Item Code]:[Master Name]],9,0),"")</f>
        <v/>
      </c>
      <c r="L5547" s="1" t="str">
        <f>IFERROR(VLOOKUP(Table49[[#This Row],[ITEM CODE]],Table2[[Item Code]:[Master Name]],8,0),"")</f>
        <v/>
      </c>
      <c r="M5547" s="41"/>
      <c r="N5547" s="66">
        <f>IFERROR(VLOOKUP(Table49[[#This Row],[ITEM CODE]],Table2[[#All],[Item Code]:[Unit Cost]],10,0),0)</f>
        <v>0</v>
      </c>
      <c r="O5547" s="134">
        <f>IFERROR(VLOOKUP(Table49[[#This Row],[ITEM CODE]],Table2[[#All],[Item Code]:[Unit Cost]],10,0),0)</f>
        <v>0</v>
      </c>
      <c r="P5547" s="56"/>
      <c r="Q5547" s="58"/>
      <c r="R5547" s="58">
        <f>Table49[[#This Row],[QUANTITY]]*Table49[[#This Row],[INV Prices]]</f>
        <v>0</v>
      </c>
      <c r="S5547" s="67"/>
      <c r="V5547" s="41"/>
      <c r="W5547" s="4" t="str">
        <f>IFERROR(VLOOKUP(Table49[[#This Row],[ITEM CODE]],Table2[[Item Code]:[Category ]],6,0),"")</f>
        <v/>
      </c>
      <c r="X5547" s="1" t="str">
        <f>IFERROR(VLOOKUP(Table49[[#This Row],[ITEM CODE]],Table2[[Item Code]:[Sub Category]],7,0),"")</f>
        <v/>
      </c>
      <c r="Y5547" s="68" t="str">
        <f>Table49[[#This Row],[PO Number]]&amp;COUNTIFS($E$5:E5547,E5547)</f>
        <v>0</v>
      </c>
    </row>
    <row r="5548" spans="1:25" ht="14.25" customHeight="1" x14ac:dyDescent="0.3">
      <c r="A5548" s="1" t="str">
        <f>IF(Table49[[#This Row],[ITEM NAME]]="","",ROW()-4)</f>
        <v/>
      </c>
      <c r="B5548" s="68"/>
      <c r="C5548" s="4" t="str">
        <f>IFERROR(VLOOKUP(B5548,Table14[],3,0),"")</f>
        <v/>
      </c>
      <c r="D5548" s="4" t="str">
        <f>IFERROR(VLOOKUP(B5548,Table14[],2,0),"")</f>
        <v/>
      </c>
      <c r="E5548" s="4"/>
      <c r="H5548" s="41" t="str">
        <f>IFERROR(VLOOKUP(Table49[[#This Row],[ITEM CODE]],Table2[[Item Code]:[Master Name]],2,0),"")</f>
        <v/>
      </c>
      <c r="I5548" s="41"/>
      <c r="J5548" s="65" t="str">
        <f>IFERROR(VLOOKUP(Table49[[#This Row],[ITEM CODE]],Table2[[Item Code]:[Master Name]],3,0),"")</f>
        <v/>
      </c>
      <c r="K5548" s="1" t="str">
        <f>IFERROR(VLOOKUP(Table49[[#This Row],[ITEM CODE]],Table2[[Item Code]:[Master Name]],9,0),"")</f>
        <v/>
      </c>
      <c r="L5548" s="1" t="str">
        <f>IFERROR(VLOOKUP(Table49[[#This Row],[ITEM CODE]],Table2[[Item Code]:[Master Name]],8,0),"")</f>
        <v/>
      </c>
      <c r="M5548" s="41"/>
      <c r="N5548" s="66">
        <f>IFERROR(VLOOKUP(Table49[[#This Row],[ITEM CODE]],Table2[[#All],[Item Code]:[Unit Cost]],10,0),0)</f>
        <v>0</v>
      </c>
      <c r="O5548" s="134">
        <f>IFERROR(VLOOKUP(Table49[[#This Row],[ITEM CODE]],Table2[[#All],[Item Code]:[Unit Cost]],10,0),0)</f>
        <v>0</v>
      </c>
      <c r="P5548" s="56"/>
      <c r="Q5548" s="58"/>
      <c r="R5548" s="58">
        <f>Table49[[#This Row],[QUANTITY]]*Table49[[#This Row],[INV Prices]]</f>
        <v>0</v>
      </c>
      <c r="S5548" s="67"/>
      <c r="V5548" s="41"/>
      <c r="W5548" s="4" t="str">
        <f>IFERROR(VLOOKUP(Table49[[#This Row],[ITEM CODE]],Table2[[Item Code]:[Category ]],6,0),"")</f>
        <v/>
      </c>
      <c r="X5548" s="1" t="str">
        <f>IFERROR(VLOOKUP(Table49[[#This Row],[ITEM CODE]],Table2[[Item Code]:[Sub Category]],7,0),"")</f>
        <v/>
      </c>
      <c r="Y5548" s="68" t="str">
        <f>Table49[[#This Row],[PO Number]]&amp;COUNTIFS($E$5:E5548,E5548)</f>
        <v>0</v>
      </c>
    </row>
    <row r="5549" spans="1:25" ht="14.25" customHeight="1" x14ac:dyDescent="0.3">
      <c r="A5549" s="1" t="str">
        <f>IF(Table49[[#This Row],[ITEM NAME]]="","",ROW()-4)</f>
        <v/>
      </c>
      <c r="B5549" s="68"/>
      <c r="C5549" s="4" t="str">
        <f>IFERROR(VLOOKUP(B5549,Table14[],3,0),"")</f>
        <v/>
      </c>
      <c r="D5549" s="4" t="str">
        <f>IFERROR(VLOOKUP(B5549,Table14[],2,0),"")</f>
        <v/>
      </c>
      <c r="E5549" s="4"/>
      <c r="H5549" s="41" t="str">
        <f>IFERROR(VLOOKUP(Table49[[#This Row],[ITEM CODE]],Table2[[Item Code]:[Master Name]],2,0),"")</f>
        <v/>
      </c>
      <c r="I5549" s="41"/>
      <c r="J5549" s="65" t="str">
        <f>IFERROR(VLOOKUP(Table49[[#This Row],[ITEM CODE]],Table2[[Item Code]:[Master Name]],3,0),"")</f>
        <v/>
      </c>
      <c r="K5549" s="1" t="str">
        <f>IFERROR(VLOOKUP(Table49[[#This Row],[ITEM CODE]],Table2[[Item Code]:[Master Name]],9,0),"")</f>
        <v/>
      </c>
      <c r="L5549" s="1" t="str">
        <f>IFERROR(VLOOKUP(Table49[[#This Row],[ITEM CODE]],Table2[[Item Code]:[Master Name]],8,0),"")</f>
        <v/>
      </c>
      <c r="M5549" s="41"/>
      <c r="N5549" s="66">
        <f>IFERROR(VLOOKUP(Table49[[#This Row],[ITEM CODE]],Table2[[#All],[Item Code]:[Unit Cost]],10,0),0)</f>
        <v>0</v>
      </c>
      <c r="O5549" s="134">
        <f>IFERROR(VLOOKUP(Table49[[#This Row],[ITEM CODE]],Table2[[#All],[Item Code]:[Unit Cost]],10,0),0)</f>
        <v>0</v>
      </c>
      <c r="P5549" s="56"/>
      <c r="Q5549" s="58"/>
      <c r="R5549" s="58">
        <f>Table49[[#This Row],[QUANTITY]]*Table49[[#This Row],[INV Prices]]</f>
        <v>0</v>
      </c>
      <c r="S5549" s="67"/>
      <c r="V5549" s="41"/>
      <c r="W5549" s="4" t="str">
        <f>IFERROR(VLOOKUP(Table49[[#This Row],[ITEM CODE]],Table2[[Item Code]:[Category ]],6,0),"")</f>
        <v/>
      </c>
      <c r="X5549" s="1" t="str">
        <f>IFERROR(VLOOKUP(Table49[[#This Row],[ITEM CODE]],Table2[[Item Code]:[Sub Category]],7,0),"")</f>
        <v/>
      </c>
      <c r="Y5549" s="68" t="str">
        <f>Table49[[#This Row],[PO Number]]&amp;COUNTIFS($E$5:E5549,E5549)</f>
        <v>0</v>
      </c>
    </row>
    <row r="5550" spans="1:25" ht="14.25" customHeight="1" x14ac:dyDescent="0.3">
      <c r="A5550" s="1" t="str">
        <f>IF(Table49[[#This Row],[ITEM NAME]]="","",ROW()-4)</f>
        <v/>
      </c>
      <c r="B5550" s="68"/>
      <c r="C5550" s="4" t="str">
        <f>IFERROR(VLOOKUP(B5550,Table14[],3,0),"")</f>
        <v/>
      </c>
      <c r="D5550" s="4" t="str">
        <f>IFERROR(VLOOKUP(B5550,Table14[],2,0),"")</f>
        <v/>
      </c>
      <c r="E5550" s="4"/>
      <c r="H5550" s="41" t="str">
        <f>IFERROR(VLOOKUP(Table49[[#This Row],[ITEM CODE]],Table2[[Item Code]:[Master Name]],2,0),"")</f>
        <v/>
      </c>
      <c r="I5550" s="41"/>
      <c r="J5550" s="65" t="str">
        <f>IFERROR(VLOOKUP(Table49[[#This Row],[ITEM CODE]],Table2[[Item Code]:[Master Name]],3,0),"")</f>
        <v/>
      </c>
      <c r="K5550" s="1" t="str">
        <f>IFERROR(VLOOKUP(Table49[[#This Row],[ITEM CODE]],Table2[[Item Code]:[Master Name]],9,0),"")</f>
        <v/>
      </c>
      <c r="L5550" s="1" t="str">
        <f>IFERROR(VLOOKUP(Table49[[#This Row],[ITEM CODE]],Table2[[Item Code]:[Master Name]],8,0),"")</f>
        <v/>
      </c>
      <c r="M5550" s="41"/>
      <c r="N5550" s="66">
        <f>IFERROR(VLOOKUP(Table49[[#This Row],[ITEM CODE]],Table2[[#All],[Item Code]:[Unit Cost]],10,0),0)</f>
        <v>0</v>
      </c>
      <c r="O5550" s="134">
        <f>IFERROR(VLOOKUP(Table49[[#This Row],[ITEM CODE]],Table2[[#All],[Item Code]:[Unit Cost]],10,0),0)</f>
        <v>0</v>
      </c>
      <c r="P5550" s="56"/>
      <c r="Q5550" s="58"/>
      <c r="R5550" s="58">
        <f>Table49[[#This Row],[QUANTITY]]*Table49[[#This Row],[INV Prices]]</f>
        <v>0</v>
      </c>
      <c r="S5550" s="67"/>
      <c r="V5550" s="41"/>
      <c r="W5550" s="4" t="str">
        <f>IFERROR(VLOOKUP(Table49[[#This Row],[ITEM CODE]],Table2[[Item Code]:[Category ]],6,0),"")</f>
        <v/>
      </c>
      <c r="X5550" s="1" t="str">
        <f>IFERROR(VLOOKUP(Table49[[#This Row],[ITEM CODE]],Table2[[Item Code]:[Sub Category]],7,0),"")</f>
        <v/>
      </c>
      <c r="Y5550" s="68" t="str">
        <f>Table49[[#This Row],[PO Number]]&amp;COUNTIFS($E$5:E5550,E5550)</f>
        <v>0</v>
      </c>
    </row>
    <row r="5551" spans="1:25" ht="14.25" customHeight="1" x14ac:dyDescent="0.3">
      <c r="A5551" s="1" t="str">
        <f>IF(Table49[[#This Row],[ITEM NAME]]="","",ROW()-4)</f>
        <v/>
      </c>
      <c r="B5551" s="68"/>
      <c r="C5551" s="4" t="str">
        <f>IFERROR(VLOOKUP(B5551,Table14[],3,0),"")</f>
        <v/>
      </c>
      <c r="D5551" s="4" t="str">
        <f>IFERROR(VLOOKUP(B5551,Table14[],2,0),"")</f>
        <v/>
      </c>
      <c r="E5551" s="4"/>
      <c r="H5551" s="41" t="str">
        <f>IFERROR(VLOOKUP(Table49[[#This Row],[ITEM CODE]],Table2[[Item Code]:[Master Name]],2,0),"")</f>
        <v/>
      </c>
      <c r="I5551" s="41"/>
      <c r="J5551" s="65" t="str">
        <f>IFERROR(VLOOKUP(Table49[[#This Row],[ITEM CODE]],Table2[[Item Code]:[Master Name]],3,0),"")</f>
        <v/>
      </c>
      <c r="K5551" s="1" t="str">
        <f>IFERROR(VLOOKUP(Table49[[#This Row],[ITEM CODE]],Table2[[Item Code]:[Master Name]],9,0),"")</f>
        <v/>
      </c>
      <c r="L5551" s="1" t="str">
        <f>IFERROR(VLOOKUP(Table49[[#This Row],[ITEM CODE]],Table2[[Item Code]:[Master Name]],8,0),"")</f>
        <v/>
      </c>
      <c r="M5551" s="41"/>
      <c r="N5551" s="66">
        <f>IFERROR(VLOOKUP(Table49[[#This Row],[ITEM CODE]],Table2[[#All],[Item Code]:[Unit Cost]],10,0),0)</f>
        <v>0</v>
      </c>
      <c r="O5551" s="134">
        <f>IFERROR(VLOOKUP(Table49[[#This Row],[ITEM CODE]],Table2[[#All],[Item Code]:[Unit Cost]],10,0),0)</f>
        <v>0</v>
      </c>
      <c r="P5551" s="56"/>
      <c r="Q5551" s="58"/>
      <c r="R5551" s="58">
        <f>Table49[[#This Row],[QUANTITY]]*Table49[[#This Row],[INV Prices]]</f>
        <v>0</v>
      </c>
      <c r="S5551" s="67"/>
      <c r="V5551" s="41"/>
      <c r="W5551" s="4" t="str">
        <f>IFERROR(VLOOKUP(Table49[[#This Row],[ITEM CODE]],Table2[[Item Code]:[Category ]],6,0),"")</f>
        <v/>
      </c>
      <c r="X5551" s="1" t="str">
        <f>IFERROR(VLOOKUP(Table49[[#This Row],[ITEM CODE]],Table2[[Item Code]:[Sub Category]],7,0),"")</f>
        <v/>
      </c>
      <c r="Y5551" s="68" t="str">
        <f>Table49[[#This Row],[PO Number]]&amp;COUNTIFS($E$5:E5551,E5551)</f>
        <v>0</v>
      </c>
    </row>
    <row r="5552" spans="1:25" ht="14.25" customHeight="1" x14ac:dyDescent="0.3">
      <c r="A5552" s="1" t="str">
        <f>IF(Table49[[#This Row],[ITEM NAME]]="","",ROW()-4)</f>
        <v/>
      </c>
      <c r="B5552" s="68"/>
      <c r="C5552" s="4" t="str">
        <f>IFERROR(VLOOKUP(B5552,Table14[],3,0),"")</f>
        <v/>
      </c>
      <c r="D5552" s="4" t="str">
        <f>IFERROR(VLOOKUP(B5552,Table14[],2,0),"")</f>
        <v/>
      </c>
      <c r="E5552" s="4"/>
      <c r="H5552" s="41" t="str">
        <f>IFERROR(VLOOKUP(Table49[[#This Row],[ITEM CODE]],Table2[[Item Code]:[Master Name]],2,0),"")</f>
        <v/>
      </c>
      <c r="I5552" s="41"/>
      <c r="J5552" s="65" t="str">
        <f>IFERROR(VLOOKUP(Table49[[#This Row],[ITEM CODE]],Table2[[Item Code]:[Master Name]],3,0),"")</f>
        <v/>
      </c>
      <c r="K5552" s="1" t="str">
        <f>IFERROR(VLOOKUP(Table49[[#This Row],[ITEM CODE]],Table2[[Item Code]:[Master Name]],9,0),"")</f>
        <v/>
      </c>
      <c r="L5552" s="1" t="str">
        <f>IFERROR(VLOOKUP(Table49[[#This Row],[ITEM CODE]],Table2[[Item Code]:[Master Name]],8,0),"")</f>
        <v/>
      </c>
      <c r="M5552" s="41"/>
      <c r="N5552" s="66">
        <f>IFERROR(VLOOKUP(Table49[[#This Row],[ITEM CODE]],Table2[[#All],[Item Code]:[Unit Cost]],10,0),0)</f>
        <v>0</v>
      </c>
      <c r="O5552" s="134">
        <f>IFERROR(VLOOKUP(Table49[[#This Row],[ITEM CODE]],Table2[[#All],[Item Code]:[Unit Cost]],10,0),0)</f>
        <v>0</v>
      </c>
      <c r="P5552" s="56"/>
      <c r="Q5552" s="58"/>
      <c r="R5552" s="58">
        <f>Table49[[#This Row],[QUANTITY]]*Table49[[#This Row],[INV Prices]]</f>
        <v>0</v>
      </c>
      <c r="S5552" s="67"/>
      <c r="V5552" s="41"/>
      <c r="W5552" s="4" t="str">
        <f>IFERROR(VLOOKUP(Table49[[#This Row],[ITEM CODE]],Table2[[Item Code]:[Category ]],6,0),"")</f>
        <v/>
      </c>
      <c r="X5552" s="1" t="str">
        <f>IFERROR(VLOOKUP(Table49[[#This Row],[ITEM CODE]],Table2[[Item Code]:[Sub Category]],7,0),"")</f>
        <v/>
      </c>
      <c r="Y5552" s="68" t="str">
        <f>Table49[[#This Row],[PO Number]]&amp;COUNTIFS($E$5:E5552,E5552)</f>
        <v>0</v>
      </c>
    </row>
    <row r="5553" spans="1:25" ht="14.25" customHeight="1" x14ac:dyDescent="0.3">
      <c r="A5553" s="1" t="str">
        <f>IF(Table49[[#This Row],[ITEM NAME]]="","",ROW()-4)</f>
        <v/>
      </c>
      <c r="B5553" s="68"/>
      <c r="C5553" s="4" t="str">
        <f>IFERROR(VLOOKUP(B5553,Table14[],3,0),"")</f>
        <v/>
      </c>
      <c r="D5553" s="4" t="str">
        <f>IFERROR(VLOOKUP(B5553,Table14[],2,0),"")</f>
        <v/>
      </c>
      <c r="E5553" s="4"/>
      <c r="H5553" s="41" t="str">
        <f>IFERROR(VLOOKUP(Table49[[#This Row],[ITEM CODE]],Table2[[Item Code]:[Master Name]],2,0),"")</f>
        <v/>
      </c>
      <c r="I5553" s="41"/>
      <c r="J5553" s="65" t="str">
        <f>IFERROR(VLOOKUP(Table49[[#This Row],[ITEM CODE]],Table2[[Item Code]:[Master Name]],3,0),"")</f>
        <v/>
      </c>
      <c r="K5553" s="1" t="str">
        <f>IFERROR(VLOOKUP(Table49[[#This Row],[ITEM CODE]],Table2[[Item Code]:[Master Name]],9,0),"")</f>
        <v/>
      </c>
      <c r="L5553" s="1" t="str">
        <f>IFERROR(VLOOKUP(Table49[[#This Row],[ITEM CODE]],Table2[[Item Code]:[Master Name]],8,0),"")</f>
        <v/>
      </c>
      <c r="M5553" s="41"/>
      <c r="N5553" s="66">
        <f>IFERROR(VLOOKUP(Table49[[#This Row],[ITEM CODE]],Table2[[#All],[Item Code]:[Unit Cost]],10,0),0)</f>
        <v>0</v>
      </c>
      <c r="O5553" s="134">
        <f>IFERROR(VLOOKUP(Table49[[#This Row],[ITEM CODE]],Table2[[#All],[Item Code]:[Unit Cost]],10,0),0)</f>
        <v>0</v>
      </c>
      <c r="P5553" s="56"/>
      <c r="Q5553" s="58"/>
      <c r="R5553" s="58">
        <f>Table49[[#This Row],[QUANTITY]]*Table49[[#This Row],[INV Prices]]</f>
        <v>0</v>
      </c>
      <c r="S5553" s="67"/>
      <c r="V5553" s="41"/>
      <c r="W5553" s="4" t="str">
        <f>IFERROR(VLOOKUP(Table49[[#This Row],[ITEM CODE]],Table2[[Item Code]:[Category ]],6,0),"")</f>
        <v/>
      </c>
      <c r="X5553" s="1" t="str">
        <f>IFERROR(VLOOKUP(Table49[[#This Row],[ITEM CODE]],Table2[[Item Code]:[Sub Category]],7,0),"")</f>
        <v/>
      </c>
      <c r="Y5553" s="68" t="str">
        <f>Table49[[#This Row],[PO Number]]&amp;COUNTIFS($E$5:E5553,E5553)</f>
        <v>0</v>
      </c>
    </row>
    <row r="5554" spans="1:25" ht="14.25" customHeight="1" x14ac:dyDescent="0.3">
      <c r="A5554" s="1" t="str">
        <f>IF(Table49[[#This Row],[ITEM NAME]]="","",ROW()-4)</f>
        <v/>
      </c>
      <c r="B5554" s="68"/>
      <c r="C5554" s="4" t="str">
        <f>IFERROR(VLOOKUP(B5554,Table14[],3,0),"")</f>
        <v/>
      </c>
      <c r="D5554" s="4" t="str">
        <f>IFERROR(VLOOKUP(B5554,Table14[],2,0),"")</f>
        <v/>
      </c>
      <c r="E5554" s="4"/>
      <c r="H5554" s="41" t="str">
        <f>IFERROR(VLOOKUP(Table49[[#This Row],[ITEM CODE]],Table2[[Item Code]:[Master Name]],2,0),"")</f>
        <v/>
      </c>
      <c r="I5554" s="41"/>
      <c r="J5554" s="65" t="str">
        <f>IFERROR(VLOOKUP(Table49[[#This Row],[ITEM CODE]],Table2[[Item Code]:[Master Name]],3,0),"")</f>
        <v/>
      </c>
      <c r="K5554" s="1" t="str">
        <f>IFERROR(VLOOKUP(Table49[[#This Row],[ITEM CODE]],Table2[[Item Code]:[Master Name]],9,0),"")</f>
        <v/>
      </c>
      <c r="L5554" s="1" t="str">
        <f>IFERROR(VLOOKUP(Table49[[#This Row],[ITEM CODE]],Table2[[Item Code]:[Master Name]],8,0),"")</f>
        <v/>
      </c>
      <c r="M5554" s="41"/>
      <c r="N5554" s="66">
        <f>IFERROR(VLOOKUP(Table49[[#This Row],[ITEM CODE]],Table2[[#All],[Item Code]:[Unit Cost]],10,0),0)</f>
        <v>0</v>
      </c>
      <c r="O5554" s="134">
        <f>IFERROR(VLOOKUP(Table49[[#This Row],[ITEM CODE]],Table2[[#All],[Item Code]:[Unit Cost]],10,0),0)</f>
        <v>0</v>
      </c>
      <c r="P5554" s="56"/>
      <c r="Q5554" s="58"/>
      <c r="R5554" s="58">
        <f>Table49[[#This Row],[QUANTITY]]*Table49[[#This Row],[INV Prices]]</f>
        <v>0</v>
      </c>
      <c r="S5554" s="67"/>
      <c r="V5554" s="41"/>
      <c r="W5554" s="4" t="str">
        <f>IFERROR(VLOOKUP(Table49[[#This Row],[ITEM CODE]],Table2[[Item Code]:[Category ]],6,0),"")</f>
        <v/>
      </c>
      <c r="X5554" s="1" t="str">
        <f>IFERROR(VLOOKUP(Table49[[#This Row],[ITEM CODE]],Table2[[Item Code]:[Sub Category]],7,0),"")</f>
        <v/>
      </c>
      <c r="Y5554" s="68" t="str">
        <f>Table49[[#This Row],[PO Number]]&amp;COUNTIFS($E$5:E5554,E5554)</f>
        <v>0</v>
      </c>
    </row>
    <row r="5555" spans="1:25" ht="14.25" customHeight="1" x14ac:dyDescent="0.3">
      <c r="A5555" s="1" t="str">
        <f>IF(Table49[[#This Row],[ITEM NAME]]="","",ROW()-4)</f>
        <v/>
      </c>
      <c r="B5555" s="68"/>
      <c r="C5555" s="4" t="str">
        <f>IFERROR(VLOOKUP(B5555,Table14[],3,0),"")</f>
        <v/>
      </c>
      <c r="D5555" s="4" t="str">
        <f>IFERROR(VLOOKUP(B5555,Table14[],2,0),"")</f>
        <v/>
      </c>
      <c r="E5555" s="4"/>
      <c r="H5555" s="41" t="str">
        <f>IFERROR(VLOOKUP(Table49[[#This Row],[ITEM CODE]],Table2[[Item Code]:[Master Name]],2,0),"")</f>
        <v/>
      </c>
      <c r="I5555" s="41"/>
      <c r="J5555" s="65" t="str">
        <f>IFERROR(VLOOKUP(Table49[[#This Row],[ITEM CODE]],Table2[[Item Code]:[Master Name]],3,0),"")</f>
        <v/>
      </c>
      <c r="K5555" s="1" t="str">
        <f>IFERROR(VLOOKUP(Table49[[#This Row],[ITEM CODE]],Table2[[Item Code]:[Master Name]],9,0),"")</f>
        <v/>
      </c>
      <c r="L5555" s="1" t="str">
        <f>IFERROR(VLOOKUP(Table49[[#This Row],[ITEM CODE]],Table2[[Item Code]:[Master Name]],8,0),"")</f>
        <v/>
      </c>
      <c r="M5555" s="41"/>
      <c r="N5555" s="66">
        <f>IFERROR(VLOOKUP(Table49[[#This Row],[ITEM CODE]],Table2[[#All],[Item Code]:[Unit Cost]],10,0),0)</f>
        <v>0</v>
      </c>
      <c r="O5555" s="134">
        <f>IFERROR(VLOOKUP(Table49[[#This Row],[ITEM CODE]],Table2[[#All],[Item Code]:[Unit Cost]],10,0),0)</f>
        <v>0</v>
      </c>
      <c r="P5555" s="56"/>
      <c r="Q5555" s="58"/>
      <c r="R5555" s="58">
        <f>Table49[[#This Row],[QUANTITY]]*Table49[[#This Row],[INV Prices]]</f>
        <v>0</v>
      </c>
      <c r="S5555" s="67"/>
      <c r="V5555" s="41"/>
      <c r="W5555" s="4" t="str">
        <f>IFERROR(VLOOKUP(Table49[[#This Row],[ITEM CODE]],Table2[[Item Code]:[Category ]],6,0),"")</f>
        <v/>
      </c>
      <c r="X5555" s="1" t="str">
        <f>IFERROR(VLOOKUP(Table49[[#This Row],[ITEM CODE]],Table2[[Item Code]:[Sub Category]],7,0),"")</f>
        <v/>
      </c>
      <c r="Y5555" s="68" t="str">
        <f>Table49[[#This Row],[PO Number]]&amp;COUNTIFS($E$5:E5555,E5555)</f>
        <v>0</v>
      </c>
    </row>
    <row r="5556" spans="1:25" ht="14.25" customHeight="1" x14ac:dyDescent="0.3">
      <c r="A5556" s="1" t="str">
        <f>IF(Table49[[#This Row],[ITEM NAME]]="","",ROW()-4)</f>
        <v/>
      </c>
      <c r="B5556" s="68"/>
      <c r="C5556" s="4" t="str">
        <f>IFERROR(VLOOKUP(B5556,Table14[],3,0),"")</f>
        <v/>
      </c>
      <c r="D5556" s="4" t="str">
        <f>IFERROR(VLOOKUP(B5556,Table14[],2,0),"")</f>
        <v/>
      </c>
      <c r="E5556" s="4"/>
      <c r="H5556" s="41" t="str">
        <f>IFERROR(VLOOKUP(Table49[[#This Row],[ITEM CODE]],Table2[[Item Code]:[Master Name]],2,0),"")</f>
        <v/>
      </c>
      <c r="I5556" s="41"/>
      <c r="J5556" s="65" t="str">
        <f>IFERROR(VLOOKUP(Table49[[#This Row],[ITEM CODE]],Table2[[Item Code]:[Master Name]],3,0),"")</f>
        <v/>
      </c>
      <c r="K5556" s="1" t="str">
        <f>IFERROR(VLOOKUP(Table49[[#This Row],[ITEM CODE]],Table2[[Item Code]:[Master Name]],9,0),"")</f>
        <v/>
      </c>
      <c r="L5556" s="1" t="str">
        <f>IFERROR(VLOOKUP(Table49[[#This Row],[ITEM CODE]],Table2[[Item Code]:[Master Name]],8,0),"")</f>
        <v/>
      </c>
      <c r="M5556" s="41"/>
      <c r="N5556" s="66">
        <f>IFERROR(VLOOKUP(Table49[[#This Row],[ITEM CODE]],Table2[[#All],[Item Code]:[Unit Cost]],10,0),0)</f>
        <v>0</v>
      </c>
      <c r="O5556" s="134">
        <f>IFERROR(VLOOKUP(Table49[[#This Row],[ITEM CODE]],Table2[[#All],[Item Code]:[Unit Cost]],10,0),0)</f>
        <v>0</v>
      </c>
      <c r="P5556" s="56"/>
      <c r="Q5556" s="58"/>
      <c r="R5556" s="58">
        <f>Table49[[#This Row],[QUANTITY]]*Table49[[#This Row],[INV Prices]]</f>
        <v>0</v>
      </c>
      <c r="S5556" s="67"/>
      <c r="V5556" s="41"/>
      <c r="W5556" s="4" t="str">
        <f>IFERROR(VLOOKUP(Table49[[#This Row],[ITEM CODE]],Table2[[Item Code]:[Category ]],6,0),"")</f>
        <v/>
      </c>
      <c r="X5556" s="1" t="str">
        <f>IFERROR(VLOOKUP(Table49[[#This Row],[ITEM CODE]],Table2[[Item Code]:[Sub Category]],7,0),"")</f>
        <v/>
      </c>
      <c r="Y5556" s="68" t="str">
        <f>Table49[[#This Row],[PO Number]]&amp;COUNTIFS($E$5:E5556,E5556)</f>
        <v>0</v>
      </c>
    </row>
    <row r="5557" spans="1:25" ht="14.25" customHeight="1" x14ac:dyDescent="0.3">
      <c r="A5557" s="1" t="str">
        <f>IF(Table49[[#This Row],[ITEM NAME]]="","",ROW()-4)</f>
        <v/>
      </c>
      <c r="B5557" s="68"/>
      <c r="C5557" s="4" t="str">
        <f>IFERROR(VLOOKUP(B5557,Table14[],3,0),"")</f>
        <v/>
      </c>
      <c r="D5557" s="4" t="str">
        <f>IFERROR(VLOOKUP(B5557,Table14[],2,0),"")</f>
        <v/>
      </c>
      <c r="E5557" s="4"/>
      <c r="H5557" s="41" t="str">
        <f>IFERROR(VLOOKUP(Table49[[#This Row],[ITEM CODE]],Table2[[Item Code]:[Master Name]],2,0),"")</f>
        <v/>
      </c>
      <c r="I5557" s="41"/>
      <c r="J5557" s="65" t="str">
        <f>IFERROR(VLOOKUP(Table49[[#This Row],[ITEM CODE]],Table2[[Item Code]:[Master Name]],3,0),"")</f>
        <v/>
      </c>
      <c r="K5557" s="1" t="str">
        <f>IFERROR(VLOOKUP(Table49[[#This Row],[ITEM CODE]],Table2[[Item Code]:[Master Name]],9,0),"")</f>
        <v/>
      </c>
      <c r="L5557" s="1" t="str">
        <f>IFERROR(VLOOKUP(Table49[[#This Row],[ITEM CODE]],Table2[[Item Code]:[Master Name]],8,0),"")</f>
        <v/>
      </c>
      <c r="M5557" s="41"/>
      <c r="N5557" s="66">
        <f>IFERROR(VLOOKUP(Table49[[#This Row],[ITEM CODE]],Table2[[#All],[Item Code]:[Unit Cost]],10,0),0)</f>
        <v>0</v>
      </c>
      <c r="O5557" s="134">
        <f>IFERROR(VLOOKUP(Table49[[#This Row],[ITEM CODE]],Table2[[#All],[Item Code]:[Unit Cost]],10,0),0)</f>
        <v>0</v>
      </c>
      <c r="P5557" s="56"/>
      <c r="Q5557" s="58"/>
      <c r="R5557" s="58">
        <f>Table49[[#This Row],[QUANTITY]]*Table49[[#This Row],[INV Prices]]</f>
        <v>0</v>
      </c>
      <c r="S5557" s="67"/>
      <c r="V5557" s="41"/>
      <c r="W5557" s="4" t="str">
        <f>IFERROR(VLOOKUP(Table49[[#This Row],[ITEM CODE]],Table2[[Item Code]:[Category ]],6,0),"")</f>
        <v/>
      </c>
      <c r="X5557" s="1" t="str">
        <f>IFERROR(VLOOKUP(Table49[[#This Row],[ITEM CODE]],Table2[[Item Code]:[Sub Category]],7,0),"")</f>
        <v/>
      </c>
      <c r="Y5557" s="68" t="str">
        <f>Table49[[#This Row],[PO Number]]&amp;COUNTIFS($E$5:E5557,E5557)</f>
        <v>0</v>
      </c>
    </row>
    <row r="5558" spans="1:25" ht="14.25" customHeight="1" x14ac:dyDescent="0.3">
      <c r="A5558" s="1" t="str">
        <f>IF(Table49[[#This Row],[ITEM NAME]]="","",ROW()-4)</f>
        <v/>
      </c>
      <c r="B5558" s="68"/>
      <c r="C5558" s="4" t="str">
        <f>IFERROR(VLOOKUP(B5558,Table14[],3,0),"")</f>
        <v/>
      </c>
      <c r="D5558" s="4" t="str">
        <f>IFERROR(VLOOKUP(B5558,Table14[],2,0),"")</f>
        <v/>
      </c>
      <c r="E5558" s="4"/>
      <c r="H5558" s="41" t="str">
        <f>IFERROR(VLOOKUP(Table49[[#This Row],[ITEM CODE]],Table2[[Item Code]:[Master Name]],2,0),"")</f>
        <v/>
      </c>
      <c r="I5558" s="41"/>
      <c r="J5558" s="65" t="str">
        <f>IFERROR(VLOOKUP(Table49[[#This Row],[ITEM CODE]],Table2[[Item Code]:[Master Name]],3,0),"")</f>
        <v/>
      </c>
      <c r="K5558" s="1" t="str">
        <f>IFERROR(VLOOKUP(Table49[[#This Row],[ITEM CODE]],Table2[[Item Code]:[Master Name]],9,0),"")</f>
        <v/>
      </c>
      <c r="L5558" s="1" t="str">
        <f>IFERROR(VLOOKUP(Table49[[#This Row],[ITEM CODE]],Table2[[Item Code]:[Master Name]],8,0),"")</f>
        <v/>
      </c>
      <c r="M5558" s="41"/>
      <c r="N5558" s="66">
        <f>IFERROR(VLOOKUP(Table49[[#This Row],[ITEM CODE]],Table2[[#All],[Item Code]:[Unit Cost]],10,0),0)</f>
        <v>0</v>
      </c>
      <c r="O5558" s="134">
        <f>IFERROR(VLOOKUP(Table49[[#This Row],[ITEM CODE]],Table2[[#All],[Item Code]:[Unit Cost]],10,0),0)</f>
        <v>0</v>
      </c>
      <c r="P5558" s="56"/>
      <c r="Q5558" s="58"/>
      <c r="R5558" s="58">
        <f>Table49[[#This Row],[QUANTITY]]*Table49[[#This Row],[INV Prices]]</f>
        <v>0</v>
      </c>
      <c r="S5558" s="67"/>
      <c r="V5558" s="41"/>
      <c r="W5558" s="4" t="str">
        <f>IFERROR(VLOOKUP(Table49[[#This Row],[ITEM CODE]],Table2[[Item Code]:[Category ]],6,0),"")</f>
        <v/>
      </c>
      <c r="X5558" s="1" t="str">
        <f>IFERROR(VLOOKUP(Table49[[#This Row],[ITEM CODE]],Table2[[Item Code]:[Sub Category]],7,0),"")</f>
        <v/>
      </c>
      <c r="Y5558" s="68" t="str">
        <f>Table49[[#This Row],[PO Number]]&amp;COUNTIFS($E$5:E5558,E5558)</f>
        <v>0</v>
      </c>
    </row>
    <row r="5559" spans="1:25" ht="14.25" customHeight="1" x14ac:dyDescent="0.3">
      <c r="A5559" s="1" t="str">
        <f>IF(Table49[[#This Row],[ITEM NAME]]="","",ROW()-4)</f>
        <v/>
      </c>
      <c r="B5559" s="68"/>
      <c r="C5559" s="4" t="str">
        <f>IFERROR(VLOOKUP(B5559,Table14[],3,0),"")</f>
        <v/>
      </c>
      <c r="D5559" s="4" t="str">
        <f>IFERROR(VLOOKUP(B5559,Table14[],2,0),"")</f>
        <v/>
      </c>
      <c r="E5559" s="4"/>
      <c r="H5559" s="41" t="str">
        <f>IFERROR(VLOOKUP(Table49[[#This Row],[ITEM CODE]],Table2[[Item Code]:[Master Name]],2,0),"")</f>
        <v/>
      </c>
      <c r="I5559" s="41"/>
      <c r="J5559" s="65" t="str">
        <f>IFERROR(VLOOKUP(Table49[[#This Row],[ITEM CODE]],Table2[[Item Code]:[Master Name]],3,0),"")</f>
        <v/>
      </c>
      <c r="K5559" s="1" t="str">
        <f>IFERROR(VLOOKUP(Table49[[#This Row],[ITEM CODE]],Table2[[Item Code]:[Master Name]],9,0),"")</f>
        <v/>
      </c>
      <c r="L5559" s="1" t="str">
        <f>IFERROR(VLOOKUP(Table49[[#This Row],[ITEM CODE]],Table2[[Item Code]:[Master Name]],8,0),"")</f>
        <v/>
      </c>
      <c r="M5559" s="41"/>
      <c r="N5559" s="66">
        <f>IFERROR(VLOOKUP(Table49[[#This Row],[ITEM CODE]],Table2[[#All],[Item Code]:[Unit Cost]],10,0),0)</f>
        <v>0</v>
      </c>
      <c r="O5559" s="134">
        <f>IFERROR(VLOOKUP(Table49[[#This Row],[ITEM CODE]],Table2[[#All],[Item Code]:[Unit Cost]],10,0),0)</f>
        <v>0</v>
      </c>
      <c r="P5559" s="56"/>
      <c r="Q5559" s="58"/>
      <c r="R5559" s="58">
        <f>Table49[[#This Row],[QUANTITY]]*Table49[[#This Row],[INV Prices]]</f>
        <v>0</v>
      </c>
      <c r="S5559" s="67"/>
      <c r="V5559" s="41"/>
      <c r="W5559" s="4" t="str">
        <f>IFERROR(VLOOKUP(Table49[[#This Row],[ITEM CODE]],Table2[[Item Code]:[Category ]],6,0),"")</f>
        <v/>
      </c>
      <c r="X5559" s="1" t="str">
        <f>IFERROR(VLOOKUP(Table49[[#This Row],[ITEM CODE]],Table2[[Item Code]:[Sub Category]],7,0),"")</f>
        <v/>
      </c>
      <c r="Y5559" s="68" t="str">
        <f>Table49[[#This Row],[PO Number]]&amp;COUNTIFS($E$5:E5559,E5559)</f>
        <v>0</v>
      </c>
    </row>
    <row r="5560" spans="1:25" ht="14.25" customHeight="1" x14ac:dyDescent="0.3">
      <c r="A5560" s="1" t="str">
        <f>IF(Table49[[#This Row],[ITEM NAME]]="","",ROW()-4)</f>
        <v/>
      </c>
      <c r="B5560" s="68"/>
      <c r="C5560" s="4" t="str">
        <f>IFERROR(VLOOKUP(B5560,Table14[],3,0),"")</f>
        <v/>
      </c>
      <c r="D5560" s="4" t="str">
        <f>IFERROR(VLOOKUP(B5560,Table14[],2,0),"")</f>
        <v/>
      </c>
      <c r="E5560" s="4"/>
      <c r="H5560" s="41" t="str">
        <f>IFERROR(VLOOKUP(Table49[[#This Row],[ITEM CODE]],Table2[[Item Code]:[Master Name]],2,0),"")</f>
        <v/>
      </c>
      <c r="I5560" s="41"/>
      <c r="J5560" s="65" t="str">
        <f>IFERROR(VLOOKUP(Table49[[#This Row],[ITEM CODE]],Table2[[Item Code]:[Master Name]],3,0),"")</f>
        <v/>
      </c>
      <c r="K5560" s="1" t="str">
        <f>IFERROR(VLOOKUP(Table49[[#This Row],[ITEM CODE]],Table2[[Item Code]:[Master Name]],9,0),"")</f>
        <v/>
      </c>
      <c r="L5560" s="1" t="str">
        <f>IFERROR(VLOOKUP(Table49[[#This Row],[ITEM CODE]],Table2[[Item Code]:[Master Name]],8,0),"")</f>
        <v/>
      </c>
      <c r="M5560" s="41"/>
      <c r="N5560" s="66">
        <f>IFERROR(VLOOKUP(Table49[[#This Row],[ITEM CODE]],Table2[[#All],[Item Code]:[Unit Cost]],10,0),0)</f>
        <v>0</v>
      </c>
      <c r="O5560" s="134">
        <f>IFERROR(VLOOKUP(Table49[[#This Row],[ITEM CODE]],Table2[[#All],[Item Code]:[Unit Cost]],10,0),0)</f>
        <v>0</v>
      </c>
      <c r="P5560" s="56"/>
      <c r="Q5560" s="58"/>
      <c r="R5560" s="58">
        <f>Table49[[#This Row],[QUANTITY]]*Table49[[#This Row],[INV Prices]]</f>
        <v>0</v>
      </c>
      <c r="S5560" s="67"/>
      <c r="V5560" s="41"/>
      <c r="W5560" s="4" t="str">
        <f>IFERROR(VLOOKUP(Table49[[#This Row],[ITEM CODE]],Table2[[Item Code]:[Category ]],6,0),"")</f>
        <v/>
      </c>
      <c r="X5560" s="1" t="str">
        <f>IFERROR(VLOOKUP(Table49[[#This Row],[ITEM CODE]],Table2[[Item Code]:[Sub Category]],7,0),"")</f>
        <v/>
      </c>
      <c r="Y5560" s="68" t="str">
        <f>Table49[[#This Row],[PO Number]]&amp;COUNTIFS($E$5:E5560,E5560)</f>
        <v>0</v>
      </c>
    </row>
    <row r="5561" spans="1:25" ht="14.25" customHeight="1" x14ac:dyDescent="0.3">
      <c r="A5561" s="1" t="str">
        <f>IF(Table49[[#This Row],[ITEM NAME]]="","",ROW()-4)</f>
        <v/>
      </c>
      <c r="B5561" s="68"/>
      <c r="C5561" s="4" t="str">
        <f>IFERROR(VLOOKUP(B5561,Table14[],3,0),"")</f>
        <v/>
      </c>
      <c r="D5561" s="4" t="str">
        <f>IFERROR(VLOOKUP(B5561,Table14[],2,0),"")</f>
        <v/>
      </c>
      <c r="E5561" s="4"/>
      <c r="H5561" s="41" t="str">
        <f>IFERROR(VLOOKUP(Table49[[#This Row],[ITEM CODE]],Table2[[Item Code]:[Master Name]],2,0),"")</f>
        <v/>
      </c>
      <c r="I5561" s="41"/>
      <c r="J5561" s="65" t="str">
        <f>IFERROR(VLOOKUP(Table49[[#This Row],[ITEM CODE]],Table2[[Item Code]:[Master Name]],3,0),"")</f>
        <v/>
      </c>
      <c r="K5561" s="1" t="str">
        <f>IFERROR(VLOOKUP(Table49[[#This Row],[ITEM CODE]],Table2[[Item Code]:[Master Name]],9,0),"")</f>
        <v/>
      </c>
      <c r="L5561" s="1" t="str">
        <f>IFERROR(VLOOKUP(Table49[[#This Row],[ITEM CODE]],Table2[[Item Code]:[Master Name]],8,0),"")</f>
        <v/>
      </c>
      <c r="M5561" s="41"/>
      <c r="N5561" s="66">
        <f>IFERROR(VLOOKUP(Table49[[#This Row],[ITEM CODE]],Table2[[#All],[Item Code]:[Unit Cost]],10,0),0)</f>
        <v>0</v>
      </c>
      <c r="O5561" s="134">
        <f>IFERROR(VLOOKUP(Table49[[#This Row],[ITEM CODE]],Table2[[#All],[Item Code]:[Unit Cost]],10,0),0)</f>
        <v>0</v>
      </c>
      <c r="P5561" s="56"/>
      <c r="Q5561" s="58"/>
      <c r="R5561" s="58">
        <f>Table49[[#This Row],[QUANTITY]]*Table49[[#This Row],[INV Prices]]</f>
        <v>0</v>
      </c>
      <c r="S5561" s="67"/>
      <c r="V5561" s="41"/>
      <c r="W5561" s="4" t="str">
        <f>IFERROR(VLOOKUP(Table49[[#This Row],[ITEM CODE]],Table2[[Item Code]:[Category ]],6,0),"")</f>
        <v/>
      </c>
      <c r="X5561" s="1" t="str">
        <f>IFERROR(VLOOKUP(Table49[[#This Row],[ITEM CODE]],Table2[[Item Code]:[Sub Category]],7,0),"")</f>
        <v/>
      </c>
      <c r="Y5561" s="68" t="str">
        <f>Table49[[#This Row],[PO Number]]&amp;COUNTIFS($E$5:E5561,E5561)</f>
        <v>0</v>
      </c>
    </row>
    <row r="5562" spans="1:25" ht="14.25" customHeight="1" x14ac:dyDescent="0.3">
      <c r="A5562" s="1" t="str">
        <f>IF(Table49[[#This Row],[ITEM NAME]]="","",ROW()-4)</f>
        <v/>
      </c>
      <c r="B5562" s="68"/>
      <c r="C5562" s="4" t="str">
        <f>IFERROR(VLOOKUP(B5562,Table14[],3,0),"")</f>
        <v/>
      </c>
      <c r="D5562" s="4" t="str">
        <f>IFERROR(VLOOKUP(B5562,Table14[],2,0),"")</f>
        <v/>
      </c>
      <c r="E5562" s="4"/>
      <c r="H5562" s="41" t="str">
        <f>IFERROR(VLOOKUP(Table49[[#This Row],[ITEM CODE]],Table2[[Item Code]:[Master Name]],2,0),"")</f>
        <v/>
      </c>
      <c r="I5562" s="41"/>
      <c r="J5562" s="65" t="str">
        <f>IFERROR(VLOOKUP(Table49[[#This Row],[ITEM CODE]],Table2[[Item Code]:[Master Name]],3,0),"")</f>
        <v/>
      </c>
      <c r="K5562" s="1" t="str">
        <f>IFERROR(VLOOKUP(Table49[[#This Row],[ITEM CODE]],Table2[[Item Code]:[Master Name]],9,0),"")</f>
        <v/>
      </c>
      <c r="L5562" s="1" t="str">
        <f>IFERROR(VLOOKUP(Table49[[#This Row],[ITEM CODE]],Table2[[Item Code]:[Master Name]],8,0),"")</f>
        <v/>
      </c>
      <c r="M5562" s="41"/>
      <c r="N5562" s="66">
        <f>IFERROR(VLOOKUP(Table49[[#This Row],[ITEM CODE]],Table2[[#All],[Item Code]:[Unit Cost]],10,0),0)</f>
        <v>0</v>
      </c>
      <c r="O5562" s="134">
        <f>IFERROR(VLOOKUP(Table49[[#This Row],[ITEM CODE]],Table2[[#All],[Item Code]:[Unit Cost]],10,0),0)</f>
        <v>0</v>
      </c>
      <c r="P5562" s="56"/>
      <c r="Q5562" s="58"/>
      <c r="R5562" s="58">
        <f>Table49[[#This Row],[QUANTITY]]*Table49[[#This Row],[INV Prices]]</f>
        <v>0</v>
      </c>
      <c r="S5562" s="67"/>
      <c r="V5562" s="41"/>
      <c r="W5562" s="4" t="str">
        <f>IFERROR(VLOOKUP(Table49[[#This Row],[ITEM CODE]],Table2[[Item Code]:[Category ]],6,0),"")</f>
        <v/>
      </c>
      <c r="X5562" s="1" t="str">
        <f>IFERROR(VLOOKUP(Table49[[#This Row],[ITEM CODE]],Table2[[Item Code]:[Sub Category]],7,0),"")</f>
        <v/>
      </c>
      <c r="Y5562" s="68" t="str">
        <f>Table49[[#This Row],[PO Number]]&amp;COUNTIFS($E$5:E5562,E5562)</f>
        <v>0</v>
      </c>
    </row>
    <row r="5563" spans="1:25" ht="14.25" customHeight="1" x14ac:dyDescent="0.3">
      <c r="A5563" s="1" t="str">
        <f>IF(Table49[[#This Row],[ITEM NAME]]="","",ROW()-4)</f>
        <v/>
      </c>
      <c r="B5563" s="68"/>
      <c r="C5563" s="4" t="str">
        <f>IFERROR(VLOOKUP(B5563,Table14[],3,0),"")</f>
        <v/>
      </c>
      <c r="D5563" s="4" t="str">
        <f>IFERROR(VLOOKUP(B5563,Table14[],2,0),"")</f>
        <v/>
      </c>
      <c r="E5563" s="4"/>
      <c r="H5563" s="41" t="str">
        <f>IFERROR(VLOOKUP(Table49[[#This Row],[ITEM CODE]],Table2[[Item Code]:[Master Name]],2,0),"")</f>
        <v/>
      </c>
      <c r="I5563" s="41"/>
      <c r="J5563" s="65" t="str">
        <f>IFERROR(VLOOKUP(Table49[[#This Row],[ITEM CODE]],Table2[[Item Code]:[Master Name]],3,0),"")</f>
        <v/>
      </c>
      <c r="K5563" s="1" t="str">
        <f>IFERROR(VLOOKUP(Table49[[#This Row],[ITEM CODE]],Table2[[Item Code]:[Master Name]],9,0),"")</f>
        <v/>
      </c>
      <c r="L5563" s="1" t="str">
        <f>IFERROR(VLOOKUP(Table49[[#This Row],[ITEM CODE]],Table2[[Item Code]:[Master Name]],8,0),"")</f>
        <v/>
      </c>
      <c r="M5563" s="41"/>
      <c r="N5563" s="66">
        <f>IFERROR(VLOOKUP(Table49[[#This Row],[ITEM CODE]],Table2[[#All],[Item Code]:[Unit Cost]],10,0),0)</f>
        <v>0</v>
      </c>
      <c r="O5563" s="134">
        <f>IFERROR(VLOOKUP(Table49[[#This Row],[ITEM CODE]],Table2[[#All],[Item Code]:[Unit Cost]],10,0),0)</f>
        <v>0</v>
      </c>
      <c r="P5563" s="56"/>
      <c r="Q5563" s="58"/>
      <c r="R5563" s="58">
        <f>Table49[[#This Row],[QUANTITY]]*Table49[[#This Row],[INV Prices]]</f>
        <v>0</v>
      </c>
      <c r="S5563" s="67"/>
      <c r="V5563" s="41"/>
      <c r="W5563" s="4" t="str">
        <f>IFERROR(VLOOKUP(Table49[[#This Row],[ITEM CODE]],Table2[[Item Code]:[Category ]],6,0),"")</f>
        <v/>
      </c>
      <c r="X5563" s="1" t="str">
        <f>IFERROR(VLOOKUP(Table49[[#This Row],[ITEM CODE]],Table2[[Item Code]:[Sub Category]],7,0),"")</f>
        <v/>
      </c>
      <c r="Y5563" s="68" t="str">
        <f>Table49[[#This Row],[PO Number]]&amp;COUNTIFS($E$5:E5563,E5563)</f>
        <v>0</v>
      </c>
    </row>
    <row r="5564" spans="1:25" ht="14.25" customHeight="1" x14ac:dyDescent="0.3">
      <c r="A5564" s="1" t="str">
        <f>IF(Table49[[#This Row],[ITEM NAME]]="","",ROW()-4)</f>
        <v/>
      </c>
      <c r="B5564" s="68"/>
      <c r="C5564" s="4" t="str">
        <f>IFERROR(VLOOKUP(B5564,Table14[],3,0),"")</f>
        <v/>
      </c>
      <c r="D5564" s="4" t="str">
        <f>IFERROR(VLOOKUP(B5564,Table14[],2,0),"")</f>
        <v/>
      </c>
      <c r="E5564" s="4"/>
      <c r="H5564" s="41" t="str">
        <f>IFERROR(VLOOKUP(Table49[[#This Row],[ITEM CODE]],Table2[[Item Code]:[Master Name]],2,0),"")</f>
        <v/>
      </c>
      <c r="I5564" s="41"/>
      <c r="J5564" s="65" t="str">
        <f>IFERROR(VLOOKUP(Table49[[#This Row],[ITEM CODE]],Table2[[Item Code]:[Master Name]],3,0),"")</f>
        <v/>
      </c>
      <c r="K5564" s="1" t="str">
        <f>IFERROR(VLOOKUP(Table49[[#This Row],[ITEM CODE]],Table2[[Item Code]:[Master Name]],9,0),"")</f>
        <v/>
      </c>
      <c r="L5564" s="1" t="str">
        <f>IFERROR(VLOOKUP(Table49[[#This Row],[ITEM CODE]],Table2[[Item Code]:[Master Name]],8,0),"")</f>
        <v/>
      </c>
      <c r="M5564" s="41"/>
      <c r="N5564" s="66">
        <f>IFERROR(VLOOKUP(Table49[[#This Row],[ITEM CODE]],Table2[[#All],[Item Code]:[Unit Cost]],10,0),0)</f>
        <v>0</v>
      </c>
      <c r="O5564" s="134">
        <f>IFERROR(VLOOKUP(Table49[[#This Row],[ITEM CODE]],Table2[[#All],[Item Code]:[Unit Cost]],10,0),0)</f>
        <v>0</v>
      </c>
      <c r="P5564" s="56"/>
      <c r="Q5564" s="58"/>
      <c r="R5564" s="58">
        <f>Table49[[#This Row],[QUANTITY]]*Table49[[#This Row],[INV Prices]]</f>
        <v>0</v>
      </c>
      <c r="S5564" s="67"/>
      <c r="V5564" s="41"/>
      <c r="W5564" s="4" t="str">
        <f>IFERROR(VLOOKUP(Table49[[#This Row],[ITEM CODE]],Table2[[Item Code]:[Category ]],6,0),"")</f>
        <v/>
      </c>
      <c r="X5564" s="1" t="str">
        <f>IFERROR(VLOOKUP(Table49[[#This Row],[ITEM CODE]],Table2[[Item Code]:[Sub Category]],7,0),"")</f>
        <v/>
      </c>
      <c r="Y5564" s="68" t="str">
        <f>Table49[[#This Row],[PO Number]]&amp;COUNTIFS($E$5:E5564,E5564)</f>
        <v>0</v>
      </c>
    </row>
    <row r="5565" spans="1:25" ht="14.25" customHeight="1" x14ac:dyDescent="0.3">
      <c r="A5565" s="1" t="str">
        <f>IF(Table49[[#This Row],[ITEM NAME]]="","",ROW()-4)</f>
        <v/>
      </c>
      <c r="B5565" s="68"/>
      <c r="C5565" s="4" t="str">
        <f>IFERROR(VLOOKUP(B5565,Table14[],3,0),"")</f>
        <v/>
      </c>
      <c r="D5565" s="4" t="str">
        <f>IFERROR(VLOOKUP(B5565,Table14[],2,0),"")</f>
        <v/>
      </c>
      <c r="E5565" s="4"/>
      <c r="H5565" s="41" t="str">
        <f>IFERROR(VLOOKUP(Table49[[#This Row],[ITEM CODE]],Table2[[Item Code]:[Master Name]],2,0),"")</f>
        <v/>
      </c>
      <c r="I5565" s="41"/>
      <c r="J5565" s="65" t="str">
        <f>IFERROR(VLOOKUP(Table49[[#This Row],[ITEM CODE]],Table2[[Item Code]:[Master Name]],3,0),"")</f>
        <v/>
      </c>
      <c r="K5565" s="1" t="str">
        <f>IFERROR(VLOOKUP(Table49[[#This Row],[ITEM CODE]],Table2[[Item Code]:[Master Name]],9,0),"")</f>
        <v/>
      </c>
      <c r="L5565" s="1" t="str">
        <f>IFERROR(VLOOKUP(Table49[[#This Row],[ITEM CODE]],Table2[[Item Code]:[Master Name]],8,0),"")</f>
        <v/>
      </c>
      <c r="M5565" s="41"/>
      <c r="N5565" s="66">
        <f>IFERROR(VLOOKUP(Table49[[#This Row],[ITEM CODE]],Table2[[#All],[Item Code]:[Unit Cost]],10,0),0)</f>
        <v>0</v>
      </c>
      <c r="O5565" s="134">
        <f>IFERROR(VLOOKUP(Table49[[#This Row],[ITEM CODE]],Table2[[#All],[Item Code]:[Unit Cost]],10,0),0)</f>
        <v>0</v>
      </c>
      <c r="P5565" s="56"/>
      <c r="Q5565" s="58"/>
      <c r="R5565" s="58">
        <f>Table49[[#This Row],[QUANTITY]]*Table49[[#This Row],[INV Prices]]</f>
        <v>0</v>
      </c>
      <c r="S5565" s="67"/>
      <c r="V5565" s="41"/>
      <c r="W5565" s="4" t="str">
        <f>IFERROR(VLOOKUP(Table49[[#This Row],[ITEM CODE]],Table2[[Item Code]:[Category ]],6,0),"")</f>
        <v/>
      </c>
      <c r="X5565" s="1" t="str">
        <f>IFERROR(VLOOKUP(Table49[[#This Row],[ITEM CODE]],Table2[[Item Code]:[Sub Category]],7,0),"")</f>
        <v/>
      </c>
      <c r="Y5565" s="68" t="str">
        <f>Table49[[#This Row],[PO Number]]&amp;COUNTIFS($E$5:E5565,E5565)</f>
        <v>0</v>
      </c>
    </row>
    <row r="5566" spans="1:25" ht="14.25" customHeight="1" x14ac:dyDescent="0.3">
      <c r="A5566" s="1" t="str">
        <f>IF(Table49[[#This Row],[ITEM NAME]]="","",ROW()-4)</f>
        <v/>
      </c>
      <c r="B5566" s="68"/>
      <c r="C5566" s="4" t="str">
        <f>IFERROR(VLOOKUP(B5566,Table14[],3,0),"")</f>
        <v/>
      </c>
      <c r="D5566" s="4" t="str">
        <f>IFERROR(VLOOKUP(B5566,Table14[],2,0),"")</f>
        <v/>
      </c>
      <c r="E5566" s="4"/>
      <c r="H5566" s="41" t="str">
        <f>IFERROR(VLOOKUP(Table49[[#This Row],[ITEM CODE]],Table2[[Item Code]:[Master Name]],2,0),"")</f>
        <v/>
      </c>
      <c r="I5566" s="41"/>
      <c r="J5566" s="65" t="str">
        <f>IFERROR(VLOOKUP(Table49[[#This Row],[ITEM CODE]],Table2[[Item Code]:[Master Name]],3,0),"")</f>
        <v/>
      </c>
      <c r="K5566" s="1" t="str">
        <f>IFERROR(VLOOKUP(Table49[[#This Row],[ITEM CODE]],Table2[[Item Code]:[Master Name]],9,0),"")</f>
        <v/>
      </c>
      <c r="L5566" s="1" t="str">
        <f>IFERROR(VLOOKUP(Table49[[#This Row],[ITEM CODE]],Table2[[Item Code]:[Master Name]],8,0),"")</f>
        <v/>
      </c>
      <c r="M5566" s="41"/>
      <c r="N5566" s="66">
        <f>IFERROR(VLOOKUP(Table49[[#This Row],[ITEM CODE]],Table2[[#All],[Item Code]:[Unit Cost]],10,0),0)</f>
        <v>0</v>
      </c>
      <c r="O5566" s="134">
        <f>IFERROR(VLOOKUP(Table49[[#This Row],[ITEM CODE]],Table2[[#All],[Item Code]:[Unit Cost]],10,0),0)</f>
        <v>0</v>
      </c>
      <c r="P5566" s="56"/>
      <c r="Q5566" s="58"/>
      <c r="R5566" s="58">
        <f>Table49[[#This Row],[QUANTITY]]*Table49[[#This Row],[INV Prices]]</f>
        <v>0</v>
      </c>
      <c r="S5566" s="67"/>
      <c r="V5566" s="41"/>
      <c r="W5566" s="4" t="str">
        <f>IFERROR(VLOOKUP(Table49[[#This Row],[ITEM CODE]],Table2[[Item Code]:[Category ]],6,0),"")</f>
        <v/>
      </c>
      <c r="X5566" s="1" t="str">
        <f>IFERROR(VLOOKUP(Table49[[#This Row],[ITEM CODE]],Table2[[Item Code]:[Sub Category]],7,0),"")</f>
        <v/>
      </c>
      <c r="Y5566" s="68" t="str">
        <f>Table49[[#This Row],[PO Number]]&amp;COUNTIFS($E$5:E5566,E5566)</f>
        <v>0</v>
      </c>
    </row>
    <row r="5567" spans="1:25" ht="14.25" customHeight="1" x14ac:dyDescent="0.3">
      <c r="A5567" s="1" t="str">
        <f>IF(Table49[[#This Row],[ITEM NAME]]="","",ROW()-4)</f>
        <v/>
      </c>
      <c r="B5567" s="68"/>
      <c r="C5567" s="4" t="str">
        <f>IFERROR(VLOOKUP(B5567,Table14[],3,0),"")</f>
        <v/>
      </c>
      <c r="D5567" s="4" t="str">
        <f>IFERROR(VLOOKUP(B5567,Table14[],2,0),"")</f>
        <v/>
      </c>
      <c r="E5567" s="4"/>
      <c r="H5567" s="41" t="str">
        <f>IFERROR(VLOOKUP(Table49[[#This Row],[ITEM CODE]],Table2[[Item Code]:[Master Name]],2,0),"")</f>
        <v/>
      </c>
      <c r="I5567" s="41"/>
      <c r="J5567" s="65" t="str">
        <f>IFERROR(VLOOKUP(Table49[[#This Row],[ITEM CODE]],Table2[[Item Code]:[Master Name]],3,0),"")</f>
        <v/>
      </c>
      <c r="K5567" s="1" t="str">
        <f>IFERROR(VLOOKUP(Table49[[#This Row],[ITEM CODE]],Table2[[Item Code]:[Master Name]],9,0),"")</f>
        <v/>
      </c>
      <c r="L5567" s="1" t="str">
        <f>IFERROR(VLOOKUP(Table49[[#This Row],[ITEM CODE]],Table2[[Item Code]:[Master Name]],8,0),"")</f>
        <v/>
      </c>
      <c r="M5567" s="41"/>
      <c r="N5567" s="66">
        <f>IFERROR(VLOOKUP(Table49[[#This Row],[ITEM CODE]],Table2[[#All],[Item Code]:[Unit Cost]],10,0),0)</f>
        <v>0</v>
      </c>
      <c r="O5567" s="134">
        <f>IFERROR(VLOOKUP(Table49[[#This Row],[ITEM CODE]],Table2[[#All],[Item Code]:[Unit Cost]],10,0),0)</f>
        <v>0</v>
      </c>
      <c r="P5567" s="56"/>
      <c r="Q5567" s="58"/>
      <c r="R5567" s="58">
        <f>Table49[[#This Row],[QUANTITY]]*Table49[[#This Row],[INV Prices]]</f>
        <v>0</v>
      </c>
      <c r="S5567" s="67"/>
      <c r="V5567" s="41"/>
      <c r="W5567" s="4" t="str">
        <f>IFERROR(VLOOKUP(Table49[[#This Row],[ITEM CODE]],Table2[[Item Code]:[Category ]],6,0),"")</f>
        <v/>
      </c>
      <c r="X5567" s="1" t="str">
        <f>IFERROR(VLOOKUP(Table49[[#This Row],[ITEM CODE]],Table2[[Item Code]:[Sub Category]],7,0),"")</f>
        <v/>
      </c>
      <c r="Y5567" s="68" t="str">
        <f>Table49[[#This Row],[PO Number]]&amp;COUNTIFS($E$5:E5567,E5567)</f>
        <v>0</v>
      </c>
    </row>
    <row r="5568" spans="1:25" ht="14.25" customHeight="1" x14ac:dyDescent="0.3">
      <c r="A5568" s="1" t="str">
        <f>IF(Table49[[#This Row],[ITEM NAME]]="","",ROW()-4)</f>
        <v/>
      </c>
      <c r="B5568" s="68"/>
      <c r="C5568" s="4" t="str">
        <f>IFERROR(VLOOKUP(B5568,Table14[],3,0),"")</f>
        <v/>
      </c>
      <c r="D5568" s="4" t="str">
        <f>IFERROR(VLOOKUP(B5568,Table14[],2,0),"")</f>
        <v/>
      </c>
      <c r="E5568" s="4"/>
      <c r="H5568" s="41" t="str">
        <f>IFERROR(VLOOKUP(Table49[[#This Row],[ITEM CODE]],Table2[[Item Code]:[Master Name]],2,0),"")</f>
        <v/>
      </c>
      <c r="I5568" s="41"/>
      <c r="J5568" s="65" t="str">
        <f>IFERROR(VLOOKUP(Table49[[#This Row],[ITEM CODE]],Table2[[Item Code]:[Master Name]],3,0),"")</f>
        <v/>
      </c>
      <c r="K5568" s="1" t="str">
        <f>IFERROR(VLOOKUP(Table49[[#This Row],[ITEM CODE]],Table2[[Item Code]:[Master Name]],9,0),"")</f>
        <v/>
      </c>
      <c r="L5568" s="1" t="str">
        <f>IFERROR(VLOOKUP(Table49[[#This Row],[ITEM CODE]],Table2[[Item Code]:[Master Name]],8,0),"")</f>
        <v/>
      </c>
      <c r="M5568" s="41"/>
      <c r="N5568" s="66">
        <f>IFERROR(VLOOKUP(Table49[[#This Row],[ITEM CODE]],Table2[[#All],[Item Code]:[Unit Cost]],10,0),0)</f>
        <v>0</v>
      </c>
      <c r="O5568" s="134">
        <f>IFERROR(VLOOKUP(Table49[[#This Row],[ITEM CODE]],Table2[[#All],[Item Code]:[Unit Cost]],10,0),0)</f>
        <v>0</v>
      </c>
      <c r="P5568" s="56"/>
      <c r="Q5568" s="58"/>
      <c r="R5568" s="58">
        <f>Table49[[#This Row],[QUANTITY]]*Table49[[#This Row],[INV Prices]]</f>
        <v>0</v>
      </c>
      <c r="S5568" s="67"/>
      <c r="V5568" s="41"/>
      <c r="W5568" s="4" t="str">
        <f>IFERROR(VLOOKUP(Table49[[#This Row],[ITEM CODE]],Table2[[Item Code]:[Category ]],6,0),"")</f>
        <v/>
      </c>
      <c r="X5568" s="1" t="str">
        <f>IFERROR(VLOOKUP(Table49[[#This Row],[ITEM CODE]],Table2[[Item Code]:[Sub Category]],7,0),"")</f>
        <v/>
      </c>
      <c r="Y5568" s="68" t="str">
        <f>Table49[[#This Row],[PO Number]]&amp;COUNTIFS($E$5:E5568,E5568)</f>
        <v>0</v>
      </c>
    </row>
    <row r="5569" spans="1:25" ht="14.25" customHeight="1" x14ac:dyDescent="0.3">
      <c r="A5569" s="1" t="str">
        <f>IF(Table49[[#This Row],[ITEM NAME]]="","",ROW()-4)</f>
        <v/>
      </c>
      <c r="B5569" s="68"/>
      <c r="C5569" s="4" t="str">
        <f>IFERROR(VLOOKUP(B5569,Table14[],3,0),"")</f>
        <v/>
      </c>
      <c r="D5569" s="4" t="str">
        <f>IFERROR(VLOOKUP(B5569,Table14[],2,0),"")</f>
        <v/>
      </c>
      <c r="E5569" s="4"/>
      <c r="H5569" s="41" t="str">
        <f>IFERROR(VLOOKUP(Table49[[#This Row],[ITEM CODE]],Table2[[Item Code]:[Master Name]],2,0),"")</f>
        <v/>
      </c>
      <c r="I5569" s="41"/>
      <c r="J5569" s="65" t="str">
        <f>IFERROR(VLOOKUP(Table49[[#This Row],[ITEM CODE]],Table2[[Item Code]:[Master Name]],3,0),"")</f>
        <v/>
      </c>
      <c r="K5569" s="1" t="str">
        <f>IFERROR(VLOOKUP(Table49[[#This Row],[ITEM CODE]],Table2[[Item Code]:[Master Name]],9,0),"")</f>
        <v/>
      </c>
      <c r="L5569" s="1" t="str">
        <f>IFERROR(VLOOKUP(Table49[[#This Row],[ITEM CODE]],Table2[[Item Code]:[Master Name]],8,0),"")</f>
        <v/>
      </c>
      <c r="M5569" s="41"/>
      <c r="N5569" s="66">
        <f>IFERROR(VLOOKUP(Table49[[#This Row],[ITEM CODE]],Table2[[#All],[Item Code]:[Unit Cost]],10,0),0)</f>
        <v>0</v>
      </c>
      <c r="O5569" s="134">
        <f>IFERROR(VLOOKUP(Table49[[#This Row],[ITEM CODE]],Table2[[#All],[Item Code]:[Unit Cost]],10,0),0)</f>
        <v>0</v>
      </c>
      <c r="P5569" s="56"/>
      <c r="Q5569" s="58"/>
      <c r="R5569" s="58">
        <f>Table49[[#This Row],[QUANTITY]]*Table49[[#This Row],[INV Prices]]</f>
        <v>0</v>
      </c>
      <c r="S5569" s="67"/>
      <c r="V5569" s="41"/>
      <c r="W5569" s="4" t="str">
        <f>IFERROR(VLOOKUP(Table49[[#This Row],[ITEM CODE]],Table2[[Item Code]:[Category ]],6,0),"")</f>
        <v/>
      </c>
      <c r="X5569" s="1" t="str">
        <f>IFERROR(VLOOKUP(Table49[[#This Row],[ITEM CODE]],Table2[[Item Code]:[Sub Category]],7,0),"")</f>
        <v/>
      </c>
      <c r="Y5569" s="68" t="str">
        <f>Table49[[#This Row],[PO Number]]&amp;COUNTIFS($E$5:E5569,E5569)</f>
        <v>0</v>
      </c>
    </row>
    <row r="5570" spans="1:25" ht="14.25" customHeight="1" x14ac:dyDescent="0.3">
      <c r="A5570" s="1" t="str">
        <f>IF(Table49[[#This Row],[ITEM NAME]]="","",ROW()-4)</f>
        <v/>
      </c>
      <c r="B5570" s="68"/>
      <c r="C5570" s="4" t="str">
        <f>IFERROR(VLOOKUP(B5570,Table14[],3,0),"")</f>
        <v/>
      </c>
      <c r="D5570" s="4" t="str">
        <f>IFERROR(VLOOKUP(B5570,Table14[],2,0),"")</f>
        <v/>
      </c>
      <c r="E5570" s="4"/>
      <c r="H5570" s="41" t="str">
        <f>IFERROR(VLOOKUP(Table49[[#This Row],[ITEM CODE]],Table2[[Item Code]:[Master Name]],2,0),"")</f>
        <v/>
      </c>
      <c r="I5570" s="41"/>
      <c r="J5570" s="65" t="str">
        <f>IFERROR(VLOOKUP(Table49[[#This Row],[ITEM CODE]],Table2[[Item Code]:[Master Name]],3,0),"")</f>
        <v/>
      </c>
      <c r="K5570" s="1" t="str">
        <f>IFERROR(VLOOKUP(Table49[[#This Row],[ITEM CODE]],Table2[[Item Code]:[Master Name]],9,0),"")</f>
        <v/>
      </c>
      <c r="L5570" s="1" t="str">
        <f>IFERROR(VLOOKUP(Table49[[#This Row],[ITEM CODE]],Table2[[Item Code]:[Master Name]],8,0),"")</f>
        <v/>
      </c>
      <c r="M5570" s="41"/>
      <c r="N5570" s="66">
        <f>IFERROR(VLOOKUP(Table49[[#This Row],[ITEM CODE]],Table2[[#All],[Item Code]:[Unit Cost]],10,0),0)</f>
        <v>0</v>
      </c>
      <c r="O5570" s="134">
        <f>IFERROR(VLOOKUP(Table49[[#This Row],[ITEM CODE]],Table2[[#All],[Item Code]:[Unit Cost]],10,0),0)</f>
        <v>0</v>
      </c>
      <c r="P5570" s="56"/>
      <c r="Q5570" s="58"/>
      <c r="R5570" s="58">
        <f>Table49[[#This Row],[QUANTITY]]*Table49[[#This Row],[INV Prices]]</f>
        <v>0</v>
      </c>
      <c r="S5570" s="67"/>
      <c r="V5570" s="41"/>
      <c r="W5570" s="4" t="str">
        <f>IFERROR(VLOOKUP(Table49[[#This Row],[ITEM CODE]],Table2[[Item Code]:[Category ]],6,0),"")</f>
        <v/>
      </c>
      <c r="X5570" s="1" t="str">
        <f>IFERROR(VLOOKUP(Table49[[#This Row],[ITEM CODE]],Table2[[Item Code]:[Sub Category]],7,0),"")</f>
        <v/>
      </c>
      <c r="Y5570" s="68" t="str">
        <f>Table49[[#This Row],[PO Number]]&amp;COUNTIFS($E$5:E5570,E5570)</f>
        <v>0</v>
      </c>
    </row>
    <row r="5571" spans="1:25" ht="14.25" customHeight="1" x14ac:dyDescent="0.3">
      <c r="A5571" s="1" t="str">
        <f>IF(Table49[[#This Row],[ITEM NAME]]="","",ROW()-4)</f>
        <v/>
      </c>
      <c r="B5571" s="68"/>
      <c r="C5571" s="4" t="str">
        <f>IFERROR(VLOOKUP(B5571,Table14[],3,0),"")</f>
        <v/>
      </c>
      <c r="D5571" s="4" t="str">
        <f>IFERROR(VLOOKUP(B5571,Table14[],2,0),"")</f>
        <v/>
      </c>
      <c r="E5571" s="4"/>
      <c r="H5571" s="41" t="str">
        <f>IFERROR(VLOOKUP(Table49[[#This Row],[ITEM CODE]],Table2[[Item Code]:[Master Name]],2,0),"")</f>
        <v/>
      </c>
      <c r="I5571" s="41"/>
      <c r="J5571" s="65" t="str">
        <f>IFERROR(VLOOKUP(Table49[[#This Row],[ITEM CODE]],Table2[[Item Code]:[Master Name]],3,0),"")</f>
        <v/>
      </c>
      <c r="K5571" s="1" t="str">
        <f>IFERROR(VLOOKUP(Table49[[#This Row],[ITEM CODE]],Table2[[Item Code]:[Master Name]],9,0),"")</f>
        <v/>
      </c>
      <c r="L5571" s="1" t="str">
        <f>IFERROR(VLOOKUP(Table49[[#This Row],[ITEM CODE]],Table2[[Item Code]:[Master Name]],8,0),"")</f>
        <v/>
      </c>
      <c r="M5571" s="41"/>
      <c r="N5571" s="66">
        <f>IFERROR(VLOOKUP(Table49[[#This Row],[ITEM CODE]],Table2[[#All],[Item Code]:[Unit Cost]],10,0),0)</f>
        <v>0</v>
      </c>
      <c r="O5571" s="134">
        <f>IFERROR(VLOOKUP(Table49[[#This Row],[ITEM CODE]],Table2[[#All],[Item Code]:[Unit Cost]],10,0),0)</f>
        <v>0</v>
      </c>
      <c r="P5571" s="56"/>
      <c r="Q5571" s="58"/>
      <c r="R5571" s="58">
        <f>Table49[[#This Row],[QUANTITY]]*Table49[[#This Row],[INV Prices]]</f>
        <v>0</v>
      </c>
      <c r="S5571" s="67"/>
      <c r="V5571" s="41"/>
      <c r="W5571" s="4" t="str">
        <f>IFERROR(VLOOKUP(Table49[[#This Row],[ITEM CODE]],Table2[[Item Code]:[Category ]],6,0),"")</f>
        <v/>
      </c>
      <c r="X5571" s="1" t="str">
        <f>IFERROR(VLOOKUP(Table49[[#This Row],[ITEM CODE]],Table2[[Item Code]:[Sub Category]],7,0),"")</f>
        <v/>
      </c>
      <c r="Y5571" s="68" t="str">
        <f>Table49[[#This Row],[PO Number]]&amp;COUNTIFS($E$5:E5571,E5571)</f>
        <v>0</v>
      </c>
    </row>
    <row r="5572" spans="1:25" ht="14.25" customHeight="1" x14ac:dyDescent="0.3">
      <c r="A5572" s="1" t="str">
        <f>IF(Table49[[#This Row],[ITEM NAME]]="","",ROW()-4)</f>
        <v/>
      </c>
      <c r="B5572" s="68"/>
      <c r="C5572" s="4" t="str">
        <f>IFERROR(VLOOKUP(B5572,Table14[],3,0),"")</f>
        <v/>
      </c>
      <c r="D5572" s="4" t="str">
        <f>IFERROR(VLOOKUP(B5572,Table14[],2,0),"")</f>
        <v/>
      </c>
      <c r="E5572" s="4"/>
      <c r="H5572" s="41" t="str">
        <f>IFERROR(VLOOKUP(Table49[[#This Row],[ITEM CODE]],Table2[[Item Code]:[Master Name]],2,0),"")</f>
        <v/>
      </c>
      <c r="I5572" s="41"/>
      <c r="J5572" s="65" t="str">
        <f>IFERROR(VLOOKUP(Table49[[#This Row],[ITEM CODE]],Table2[[Item Code]:[Master Name]],3,0),"")</f>
        <v/>
      </c>
      <c r="K5572" s="1" t="str">
        <f>IFERROR(VLOOKUP(Table49[[#This Row],[ITEM CODE]],Table2[[Item Code]:[Master Name]],9,0),"")</f>
        <v/>
      </c>
      <c r="L5572" s="1" t="str">
        <f>IFERROR(VLOOKUP(Table49[[#This Row],[ITEM CODE]],Table2[[Item Code]:[Master Name]],8,0),"")</f>
        <v/>
      </c>
      <c r="M5572" s="41"/>
      <c r="N5572" s="66">
        <f>IFERROR(VLOOKUP(Table49[[#This Row],[ITEM CODE]],Table2[[#All],[Item Code]:[Unit Cost]],10,0),0)</f>
        <v>0</v>
      </c>
      <c r="O5572" s="134">
        <f>IFERROR(VLOOKUP(Table49[[#This Row],[ITEM CODE]],Table2[[#All],[Item Code]:[Unit Cost]],10,0),0)</f>
        <v>0</v>
      </c>
      <c r="P5572" s="56"/>
      <c r="Q5572" s="58"/>
      <c r="R5572" s="58">
        <f>Table49[[#This Row],[QUANTITY]]*Table49[[#This Row],[INV Prices]]</f>
        <v>0</v>
      </c>
      <c r="S5572" s="67"/>
      <c r="V5572" s="41"/>
      <c r="W5572" s="4" t="str">
        <f>IFERROR(VLOOKUP(Table49[[#This Row],[ITEM CODE]],Table2[[Item Code]:[Category ]],6,0),"")</f>
        <v/>
      </c>
      <c r="X5572" s="1" t="str">
        <f>IFERROR(VLOOKUP(Table49[[#This Row],[ITEM CODE]],Table2[[Item Code]:[Sub Category]],7,0),"")</f>
        <v/>
      </c>
      <c r="Y5572" s="68" t="str">
        <f>Table49[[#This Row],[PO Number]]&amp;COUNTIFS($E$5:E5572,E5572)</f>
        <v>0</v>
      </c>
    </row>
    <row r="5573" spans="1:25" ht="14.25" customHeight="1" x14ac:dyDescent="0.3">
      <c r="A5573" s="1" t="str">
        <f>IF(Table49[[#This Row],[ITEM NAME]]="","",ROW()-4)</f>
        <v/>
      </c>
      <c r="B5573" s="68"/>
      <c r="C5573" s="4" t="str">
        <f>IFERROR(VLOOKUP(B5573,Table14[],3,0),"")</f>
        <v/>
      </c>
      <c r="D5573" s="4" t="str">
        <f>IFERROR(VLOOKUP(B5573,Table14[],2,0),"")</f>
        <v/>
      </c>
      <c r="E5573" s="4"/>
      <c r="H5573" s="41" t="str">
        <f>IFERROR(VLOOKUP(Table49[[#This Row],[ITEM CODE]],Table2[[Item Code]:[Master Name]],2,0),"")</f>
        <v/>
      </c>
      <c r="I5573" s="41"/>
      <c r="J5573" s="65" t="str">
        <f>IFERROR(VLOOKUP(Table49[[#This Row],[ITEM CODE]],Table2[[Item Code]:[Master Name]],3,0),"")</f>
        <v/>
      </c>
      <c r="K5573" s="1" t="str">
        <f>IFERROR(VLOOKUP(Table49[[#This Row],[ITEM CODE]],Table2[[Item Code]:[Master Name]],9,0),"")</f>
        <v/>
      </c>
      <c r="L5573" s="1" t="str">
        <f>IFERROR(VLOOKUP(Table49[[#This Row],[ITEM CODE]],Table2[[Item Code]:[Master Name]],8,0),"")</f>
        <v/>
      </c>
      <c r="M5573" s="41"/>
      <c r="N5573" s="66">
        <f>IFERROR(VLOOKUP(Table49[[#This Row],[ITEM CODE]],Table2[[#All],[Item Code]:[Unit Cost]],10,0),0)</f>
        <v>0</v>
      </c>
      <c r="O5573" s="134">
        <f>IFERROR(VLOOKUP(Table49[[#This Row],[ITEM CODE]],Table2[[#All],[Item Code]:[Unit Cost]],10,0),0)</f>
        <v>0</v>
      </c>
      <c r="P5573" s="56"/>
      <c r="Q5573" s="58"/>
      <c r="R5573" s="58">
        <f>Table49[[#This Row],[QUANTITY]]*Table49[[#This Row],[INV Prices]]</f>
        <v>0</v>
      </c>
      <c r="S5573" s="67"/>
      <c r="V5573" s="41"/>
      <c r="W5573" s="4" t="str">
        <f>IFERROR(VLOOKUP(Table49[[#This Row],[ITEM CODE]],Table2[[Item Code]:[Category ]],6,0),"")</f>
        <v/>
      </c>
      <c r="X5573" s="1" t="str">
        <f>IFERROR(VLOOKUP(Table49[[#This Row],[ITEM CODE]],Table2[[Item Code]:[Sub Category]],7,0),"")</f>
        <v/>
      </c>
      <c r="Y5573" s="68" t="str">
        <f>Table49[[#This Row],[PO Number]]&amp;COUNTIFS($E$5:E5573,E5573)</f>
        <v>0</v>
      </c>
    </row>
    <row r="5574" spans="1:25" ht="14.25" customHeight="1" x14ac:dyDescent="0.3">
      <c r="A5574" s="1" t="str">
        <f>IF(Table49[[#This Row],[ITEM NAME]]="","",ROW()-4)</f>
        <v/>
      </c>
      <c r="B5574" s="68"/>
      <c r="C5574" s="4" t="str">
        <f>IFERROR(VLOOKUP(B5574,Table14[],3,0),"")</f>
        <v/>
      </c>
      <c r="D5574" s="4" t="str">
        <f>IFERROR(VLOOKUP(B5574,Table14[],2,0),"")</f>
        <v/>
      </c>
      <c r="E5574" s="4"/>
      <c r="H5574" s="41" t="str">
        <f>IFERROR(VLOOKUP(Table49[[#This Row],[ITEM CODE]],Table2[[Item Code]:[Master Name]],2,0),"")</f>
        <v/>
      </c>
      <c r="I5574" s="41"/>
      <c r="J5574" s="65" t="str">
        <f>IFERROR(VLOOKUP(Table49[[#This Row],[ITEM CODE]],Table2[[Item Code]:[Master Name]],3,0),"")</f>
        <v/>
      </c>
      <c r="K5574" s="1" t="str">
        <f>IFERROR(VLOOKUP(Table49[[#This Row],[ITEM CODE]],Table2[[Item Code]:[Master Name]],9,0),"")</f>
        <v/>
      </c>
      <c r="L5574" s="1" t="str">
        <f>IFERROR(VLOOKUP(Table49[[#This Row],[ITEM CODE]],Table2[[Item Code]:[Master Name]],8,0),"")</f>
        <v/>
      </c>
      <c r="M5574" s="41"/>
      <c r="N5574" s="66">
        <f>IFERROR(VLOOKUP(Table49[[#This Row],[ITEM CODE]],Table2[[#All],[Item Code]:[Unit Cost]],10,0),0)</f>
        <v>0</v>
      </c>
      <c r="O5574" s="134">
        <f>IFERROR(VLOOKUP(Table49[[#This Row],[ITEM CODE]],Table2[[#All],[Item Code]:[Unit Cost]],10,0),0)</f>
        <v>0</v>
      </c>
      <c r="P5574" s="56"/>
      <c r="Q5574" s="58"/>
      <c r="R5574" s="58">
        <f>Table49[[#This Row],[QUANTITY]]*Table49[[#This Row],[INV Prices]]</f>
        <v>0</v>
      </c>
      <c r="S5574" s="67"/>
      <c r="V5574" s="41"/>
      <c r="W5574" s="4" t="str">
        <f>IFERROR(VLOOKUP(Table49[[#This Row],[ITEM CODE]],Table2[[Item Code]:[Category ]],6,0),"")</f>
        <v/>
      </c>
      <c r="X5574" s="1" t="str">
        <f>IFERROR(VLOOKUP(Table49[[#This Row],[ITEM CODE]],Table2[[Item Code]:[Sub Category]],7,0),"")</f>
        <v/>
      </c>
      <c r="Y5574" s="68" t="str">
        <f>Table49[[#This Row],[PO Number]]&amp;COUNTIFS($E$5:E5574,E5574)</f>
        <v>0</v>
      </c>
    </row>
    <row r="5575" spans="1:25" ht="14.25" customHeight="1" x14ac:dyDescent="0.3">
      <c r="A5575" s="1" t="str">
        <f>IF(Table49[[#This Row],[ITEM NAME]]="","",ROW()-4)</f>
        <v/>
      </c>
      <c r="B5575" s="68"/>
      <c r="C5575" s="4" t="str">
        <f>IFERROR(VLOOKUP(B5575,Table14[],3,0),"")</f>
        <v/>
      </c>
      <c r="D5575" s="4" t="str">
        <f>IFERROR(VLOOKUP(B5575,Table14[],2,0),"")</f>
        <v/>
      </c>
      <c r="E5575" s="4"/>
      <c r="H5575" s="41" t="str">
        <f>IFERROR(VLOOKUP(Table49[[#This Row],[ITEM CODE]],Table2[[Item Code]:[Master Name]],2,0),"")</f>
        <v/>
      </c>
      <c r="I5575" s="41"/>
      <c r="J5575" s="65" t="str">
        <f>IFERROR(VLOOKUP(Table49[[#This Row],[ITEM CODE]],Table2[[Item Code]:[Master Name]],3,0),"")</f>
        <v/>
      </c>
      <c r="K5575" s="1" t="str">
        <f>IFERROR(VLOOKUP(Table49[[#This Row],[ITEM CODE]],Table2[[Item Code]:[Master Name]],9,0),"")</f>
        <v/>
      </c>
      <c r="L5575" s="1" t="str">
        <f>IFERROR(VLOOKUP(Table49[[#This Row],[ITEM CODE]],Table2[[Item Code]:[Master Name]],8,0),"")</f>
        <v/>
      </c>
      <c r="M5575" s="41"/>
      <c r="N5575" s="66">
        <f>IFERROR(VLOOKUP(Table49[[#This Row],[ITEM CODE]],Table2[[#All],[Item Code]:[Unit Cost]],10,0),0)</f>
        <v>0</v>
      </c>
      <c r="O5575" s="134">
        <f>IFERROR(VLOOKUP(Table49[[#This Row],[ITEM CODE]],Table2[[#All],[Item Code]:[Unit Cost]],10,0),0)</f>
        <v>0</v>
      </c>
      <c r="P5575" s="56"/>
      <c r="Q5575" s="58"/>
      <c r="R5575" s="58">
        <f>Table49[[#This Row],[QUANTITY]]*Table49[[#This Row],[INV Prices]]</f>
        <v>0</v>
      </c>
      <c r="S5575" s="67"/>
      <c r="V5575" s="41"/>
      <c r="W5575" s="4" t="str">
        <f>IFERROR(VLOOKUP(Table49[[#This Row],[ITEM CODE]],Table2[[Item Code]:[Category ]],6,0),"")</f>
        <v/>
      </c>
      <c r="X5575" s="1" t="str">
        <f>IFERROR(VLOOKUP(Table49[[#This Row],[ITEM CODE]],Table2[[Item Code]:[Sub Category]],7,0),"")</f>
        <v/>
      </c>
      <c r="Y5575" s="68" t="str">
        <f>Table49[[#This Row],[PO Number]]&amp;COUNTIFS($E$5:E5575,E5575)</f>
        <v>0</v>
      </c>
    </row>
    <row r="5576" spans="1:25" ht="14.25" customHeight="1" x14ac:dyDescent="0.3">
      <c r="A5576" s="1" t="str">
        <f>IF(Table49[[#This Row],[ITEM NAME]]="","",ROW()-4)</f>
        <v/>
      </c>
      <c r="B5576" s="68"/>
      <c r="C5576" s="4" t="str">
        <f>IFERROR(VLOOKUP(B5576,Table14[],3,0),"")</f>
        <v/>
      </c>
      <c r="D5576" s="4" t="str">
        <f>IFERROR(VLOOKUP(B5576,Table14[],2,0),"")</f>
        <v/>
      </c>
      <c r="E5576" s="4"/>
      <c r="H5576" s="41" t="str">
        <f>IFERROR(VLOOKUP(Table49[[#This Row],[ITEM CODE]],Table2[[Item Code]:[Master Name]],2,0),"")</f>
        <v/>
      </c>
      <c r="I5576" s="41"/>
      <c r="J5576" s="65" t="str">
        <f>IFERROR(VLOOKUP(Table49[[#This Row],[ITEM CODE]],Table2[[Item Code]:[Master Name]],3,0),"")</f>
        <v/>
      </c>
      <c r="K5576" s="1" t="str">
        <f>IFERROR(VLOOKUP(Table49[[#This Row],[ITEM CODE]],Table2[[Item Code]:[Master Name]],9,0),"")</f>
        <v/>
      </c>
      <c r="L5576" s="1" t="str">
        <f>IFERROR(VLOOKUP(Table49[[#This Row],[ITEM CODE]],Table2[[Item Code]:[Master Name]],8,0),"")</f>
        <v/>
      </c>
      <c r="M5576" s="41"/>
      <c r="N5576" s="66">
        <f>IFERROR(VLOOKUP(Table49[[#This Row],[ITEM CODE]],Table2[[#All],[Item Code]:[Unit Cost]],10,0),0)</f>
        <v>0</v>
      </c>
      <c r="O5576" s="134">
        <f>IFERROR(VLOOKUP(Table49[[#This Row],[ITEM CODE]],Table2[[#All],[Item Code]:[Unit Cost]],10,0),0)</f>
        <v>0</v>
      </c>
      <c r="P5576" s="56"/>
      <c r="Q5576" s="58"/>
      <c r="R5576" s="58">
        <f>Table49[[#This Row],[QUANTITY]]*Table49[[#This Row],[INV Prices]]</f>
        <v>0</v>
      </c>
      <c r="S5576" s="67"/>
      <c r="V5576" s="41"/>
      <c r="W5576" s="4" t="str">
        <f>IFERROR(VLOOKUP(Table49[[#This Row],[ITEM CODE]],Table2[[Item Code]:[Category ]],6,0),"")</f>
        <v/>
      </c>
      <c r="X5576" s="1" t="str">
        <f>IFERROR(VLOOKUP(Table49[[#This Row],[ITEM CODE]],Table2[[Item Code]:[Sub Category]],7,0),"")</f>
        <v/>
      </c>
      <c r="Y5576" s="68" t="str">
        <f>Table49[[#This Row],[PO Number]]&amp;COUNTIFS($E$5:E5576,E5576)</f>
        <v>0</v>
      </c>
    </row>
    <row r="5577" spans="1:25" ht="14.25" customHeight="1" x14ac:dyDescent="0.3">
      <c r="A5577" s="1" t="str">
        <f>IF(Table49[[#This Row],[ITEM NAME]]="","",ROW()-4)</f>
        <v/>
      </c>
      <c r="B5577" s="68"/>
      <c r="C5577" s="4" t="str">
        <f>IFERROR(VLOOKUP(B5577,Table14[],3,0),"")</f>
        <v/>
      </c>
      <c r="D5577" s="4" t="str">
        <f>IFERROR(VLOOKUP(B5577,Table14[],2,0),"")</f>
        <v/>
      </c>
      <c r="E5577" s="4"/>
      <c r="H5577" s="41" t="str">
        <f>IFERROR(VLOOKUP(Table49[[#This Row],[ITEM CODE]],Table2[[Item Code]:[Master Name]],2,0),"")</f>
        <v/>
      </c>
      <c r="I5577" s="41"/>
      <c r="J5577" s="65" t="str">
        <f>IFERROR(VLOOKUP(Table49[[#This Row],[ITEM CODE]],Table2[[Item Code]:[Master Name]],3,0),"")</f>
        <v/>
      </c>
      <c r="K5577" s="1" t="str">
        <f>IFERROR(VLOOKUP(Table49[[#This Row],[ITEM CODE]],Table2[[Item Code]:[Master Name]],9,0),"")</f>
        <v/>
      </c>
      <c r="L5577" s="1" t="str">
        <f>IFERROR(VLOOKUP(Table49[[#This Row],[ITEM CODE]],Table2[[Item Code]:[Master Name]],8,0),"")</f>
        <v/>
      </c>
      <c r="M5577" s="41"/>
      <c r="N5577" s="66">
        <f>IFERROR(VLOOKUP(Table49[[#This Row],[ITEM CODE]],Table2[[#All],[Item Code]:[Unit Cost]],10,0),0)</f>
        <v>0</v>
      </c>
      <c r="O5577" s="134">
        <f>IFERROR(VLOOKUP(Table49[[#This Row],[ITEM CODE]],Table2[[#All],[Item Code]:[Unit Cost]],10,0),0)</f>
        <v>0</v>
      </c>
      <c r="P5577" s="56"/>
      <c r="Q5577" s="58"/>
      <c r="R5577" s="58">
        <f>Table49[[#This Row],[QUANTITY]]*Table49[[#This Row],[INV Prices]]</f>
        <v>0</v>
      </c>
      <c r="S5577" s="67"/>
      <c r="V5577" s="41"/>
      <c r="W5577" s="4" t="str">
        <f>IFERROR(VLOOKUP(Table49[[#This Row],[ITEM CODE]],Table2[[Item Code]:[Category ]],6,0),"")</f>
        <v/>
      </c>
      <c r="X5577" s="1" t="str">
        <f>IFERROR(VLOOKUP(Table49[[#This Row],[ITEM CODE]],Table2[[Item Code]:[Sub Category]],7,0),"")</f>
        <v/>
      </c>
      <c r="Y5577" s="68" t="str">
        <f>Table49[[#This Row],[PO Number]]&amp;COUNTIFS($E$5:E5577,E5577)</f>
        <v>0</v>
      </c>
    </row>
    <row r="5578" spans="1:25" ht="14.25" customHeight="1" x14ac:dyDescent="0.3">
      <c r="A5578" s="1" t="str">
        <f>IF(Table49[[#This Row],[ITEM NAME]]="","",ROW()-4)</f>
        <v/>
      </c>
      <c r="B5578" s="68"/>
      <c r="C5578" s="4" t="str">
        <f>IFERROR(VLOOKUP(B5578,Table14[],3,0),"")</f>
        <v/>
      </c>
      <c r="D5578" s="4" t="str">
        <f>IFERROR(VLOOKUP(B5578,Table14[],2,0),"")</f>
        <v/>
      </c>
      <c r="E5578" s="4"/>
      <c r="H5578" s="41" t="str">
        <f>IFERROR(VLOOKUP(Table49[[#This Row],[ITEM CODE]],Table2[[Item Code]:[Master Name]],2,0),"")</f>
        <v/>
      </c>
      <c r="I5578" s="41"/>
      <c r="J5578" s="65" t="str">
        <f>IFERROR(VLOOKUP(Table49[[#This Row],[ITEM CODE]],Table2[[Item Code]:[Master Name]],3,0),"")</f>
        <v/>
      </c>
      <c r="K5578" s="1" t="str">
        <f>IFERROR(VLOOKUP(Table49[[#This Row],[ITEM CODE]],Table2[[Item Code]:[Master Name]],9,0),"")</f>
        <v/>
      </c>
      <c r="L5578" s="1" t="str">
        <f>IFERROR(VLOOKUP(Table49[[#This Row],[ITEM CODE]],Table2[[Item Code]:[Master Name]],8,0),"")</f>
        <v/>
      </c>
      <c r="M5578" s="41"/>
      <c r="N5578" s="66">
        <f>IFERROR(VLOOKUP(Table49[[#This Row],[ITEM CODE]],Table2[[#All],[Item Code]:[Unit Cost]],10,0),0)</f>
        <v>0</v>
      </c>
      <c r="O5578" s="134">
        <f>IFERROR(VLOOKUP(Table49[[#This Row],[ITEM CODE]],Table2[[#All],[Item Code]:[Unit Cost]],10,0),0)</f>
        <v>0</v>
      </c>
      <c r="P5578" s="56"/>
      <c r="Q5578" s="58"/>
      <c r="R5578" s="58">
        <f>Table49[[#This Row],[QUANTITY]]*Table49[[#This Row],[INV Prices]]</f>
        <v>0</v>
      </c>
      <c r="S5578" s="67"/>
      <c r="V5578" s="41"/>
      <c r="W5578" s="4" t="str">
        <f>IFERROR(VLOOKUP(Table49[[#This Row],[ITEM CODE]],Table2[[Item Code]:[Category ]],6,0),"")</f>
        <v/>
      </c>
      <c r="X5578" s="1" t="str">
        <f>IFERROR(VLOOKUP(Table49[[#This Row],[ITEM CODE]],Table2[[Item Code]:[Sub Category]],7,0),"")</f>
        <v/>
      </c>
      <c r="Y5578" s="68" t="str">
        <f>Table49[[#This Row],[PO Number]]&amp;COUNTIFS($E$5:E5578,E5578)</f>
        <v>0</v>
      </c>
    </row>
    <row r="5579" spans="1:25" ht="14.25" customHeight="1" x14ac:dyDescent="0.3">
      <c r="A5579" s="1" t="str">
        <f>IF(Table49[[#This Row],[ITEM NAME]]="","",ROW()-4)</f>
        <v/>
      </c>
      <c r="B5579" s="68"/>
      <c r="C5579" s="4" t="str">
        <f>IFERROR(VLOOKUP(B5579,Table14[],3,0),"")</f>
        <v/>
      </c>
      <c r="D5579" s="4" t="str">
        <f>IFERROR(VLOOKUP(B5579,Table14[],2,0),"")</f>
        <v/>
      </c>
      <c r="E5579" s="4"/>
      <c r="H5579" s="41" t="str">
        <f>IFERROR(VLOOKUP(Table49[[#This Row],[ITEM CODE]],Table2[[Item Code]:[Master Name]],2,0),"")</f>
        <v/>
      </c>
      <c r="I5579" s="41"/>
      <c r="J5579" s="65" t="str">
        <f>IFERROR(VLOOKUP(Table49[[#This Row],[ITEM CODE]],Table2[[Item Code]:[Master Name]],3,0),"")</f>
        <v/>
      </c>
      <c r="K5579" s="1" t="str">
        <f>IFERROR(VLOOKUP(Table49[[#This Row],[ITEM CODE]],Table2[[Item Code]:[Master Name]],9,0),"")</f>
        <v/>
      </c>
      <c r="L5579" s="1" t="str">
        <f>IFERROR(VLOOKUP(Table49[[#This Row],[ITEM CODE]],Table2[[Item Code]:[Master Name]],8,0),"")</f>
        <v/>
      </c>
      <c r="M5579" s="41"/>
      <c r="N5579" s="66">
        <f>IFERROR(VLOOKUP(Table49[[#This Row],[ITEM CODE]],Table2[[#All],[Item Code]:[Unit Cost]],10,0),0)</f>
        <v>0</v>
      </c>
      <c r="O5579" s="134">
        <f>IFERROR(VLOOKUP(Table49[[#This Row],[ITEM CODE]],Table2[[#All],[Item Code]:[Unit Cost]],10,0),0)</f>
        <v>0</v>
      </c>
      <c r="P5579" s="56"/>
      <c r="Q5579" s="58"/>
      <c r="R5579" s="58">
        <f>Table49[[#This Row],[QUANTITY]]*Table49[[#This Row],[INV Prices]]</f>
        <v>0</v>
      </c>
      <c r="S5579" s="67"/>
      <c r="V5579" s="41"/>
      <c r="W5579" s="4" t="str">
        <f>IFERROR(VLOOKUP(Table49[[#This Row],[ITEM CODE]],Table2[[Item Code]:[Category ]],6,0),"")</f>
        <v/>
      </c>
      <c r="X5579" s="1" t="str">
        <f>IFERROR(VLOOKUP(Table49[[#This Row],[ITEM CODE]],Table2[[Item Code]:[Sub Category]],7,0),"")</f>
        <v/>
      </c>
      <c r="Y5579" s="68" t="str">
        <f>Table49[[#This Row],[PO Number]]&amp;COUNTIFS($E$5:E5579,E5579)</f>
        <v>0</v>
      </c>
    </row>
    <row r="5580" spans="1:25" ht="14.25" customHeight="1" x14ac:dyDescent="0.3">
      <c r="A5580" s="1" t="str">
        <f>IF(Table49[[#This Row],[ITEM NAME]]="","",ROW()-4)</f>
        <v/>
      </c>
      <c r="B5580" s="68"/>
      <c r="C5580" s="4" t="str">
        <f>IFERROR(VLOOKUP(B5580,Table14[],3,0),"")</f>
        <v/>
      </c>
      <c r="D5580" s="4" t="str">
        <f>IFERROR(VLOOKUP(B5580,Table14[],2,0),"")</f>
        <v/>
      </c>
      <c r="E5580" s="4"/>
      <c r="H5580" s="41" t="str">
        <f>IFERROR(VLOOKUP(Table49[[#This Row],[ITEM CODE]],Table2[[Item Code]:[Master Name]],2,0),"")</f>
        <v/>
      </c>
      <c r="I5580" s="41"/>
      <c r="J5580" s="65" t="str">
        <f>IFERROR(VLOOKUP(Table49[[#This Row],[ITEM CODE]],Table2[[Item Code]:[Master Name]],3,0),"")</f>
        <v/>
      </c>
      <c r="K5580" s="1" t="str">
        <f>IFERROR(VLOOKUP(Table49[[#This Row],[ITEM CODE]],Table2[[Item Code]:[Master Name]],9,0),"")</f>
        <v/>
      </c>
      <c r="L5580" s="1" t="str">
        <f>IFERROR(VLOOKUP(Table49[[#This Row],[ITEM CODE]],Table2[[Item Code]:[Master Name]],8,0),"")</f>
        <v/>
      </c>
      <c r="M5580" s="41"/>
      <c r="N5580" s="66">
        <f>IFERROR(VLOOKUP(Table49[[#This Row],[ITEM CODE]],Table2[[#All],[Item Code]:[Unit Cost]],10,0),0)</f>
        <v>0</v>
      </c>
      <c r="O5580" s="134">
        <f>IFERROR(VLOOKUP(Table49[[#This Row],[ITEM CODE]],Table2[[#All],[Item Code]:[Unit Cost]],10,0),0)</f>
        <v>0</v>
      </c>
      <c r="P5580" s="56"/>
      <c r="Q5580" s="58"/>
      <c r="R5580" s="58">
        <f>Table49[[#This Row],[QUANTITY]]*Table49[[#This Row],[INV Prices]]</f>
        <v>0</v>
      </c>
      <c r="S5580" s="67"/>
      <c r="V5580" s="41"/>
      <c r="W5580" s="4" t="str">
        <f>IFERROR(VLOOKUP(Table49[[#This Row],[ITEM CODE]],Table2[[Item Code]:[Category ]],6,0),"")</f>
        <v/>
      </c>
      <c r="X5580" s="1" t="str">
        <f>IFERROR(VLOOKUP(Table49[[#This Row],[ITEM CODE]],Table2[[Item Code]:[Sub Category]],7,0),"")</f>
        <v/>
      </c>
      <c r="Y5580" s="68" t="str">
        <f>Table49[[#This Row],[PO Number]]&amp;COUNTIFS($E$5:E5580,E5580)</f>
        <v>0</v>
      </c>
    </row>
    <row r="5581" spans="1:25" ht="14.25" customHeight="1" x14ac:dyDescent="0.3">
      <c r="A5581" s="1" t="str">
        <f>IF(Table49[[#This Row],[ITEM NAME]]="","",ROW()-4)</f>
        <v/>
      </c>
      <c r="B5581" s="68"/>
      <c r="C5581" s="4" t="str">
        <f>IFERROR(VLOOKUP(B5581,Table14[],3,0),"")</f>
        <v/>
      </c>
      <c r="D5581" s="4" t="str">
        <f>IFERROR(VLOOKUP(B5581,Table14[],2,0),"")</f>
        <v/>
      </c>
      <c r="E5581" s="4"/>
      <c r="H5581" s="41" t="str">
        <f>IFERROR(VLOOKUP(Table49[[#This Row],[ITEM CODE]],Table2[[Item Code]:[Master Name]],2,0),"")</f>
        <v/>
      </c>
      <c r="I5581" s="41"/>
      <c r="J5581" s="65" t="str">
        <f>IFERROR(VLOOKUP(Table49[[#This Row],[ITEM CODE]],Table2[[Item Code]:[Master Name]],3,0),"")</f>
        <v/>
      </c>
      <c r="K5581" s="1" t="str">
        <f>IFERROR(VLOOKUP(Table49[[#This Row],[ITEM CODE]],Table2[[Item Code]:[Master Name]],9,0),"")</f>
        <v/>
      </c>
      <c r="L5581" s="1" t="str">
        <f>IFERROR(VLOOKUP(Table49[[#This Row],[ITEM CODE]],Table2[[Item Code]:[Master Name]],8,0),"")</f>
        <v/>
      </c>
      <c r="M5581" s="41"/>
      <c r="N5581" s="66">
        <f>IFERROR(VLOOKUP(Table49[[#This Row],[ITEM CODE]],Table2[[#All],[Item Code]:[Unit Cost]],10,0),0)</f>
        <v>0</v>
      </c>
      <c r="O5581" s="134">
        <f>IFERROR(VLOOKUP(Table49[[#This Row],[ITEM CODE]],Table2[[#All],[Item Code]:[Unit Cost]],10,0),0)</f>
        <v>0</v>
      </c>
      <c r="P5581" s="56"/>
      <c r="Q5581" s="58"/>
      <c r="R5581" s="58">
        <f>Table49[[#This Row],[QUANTITY]]*Table49[[#This Row],[INV Prices]]</f>
        <v>0</v>
      </c>
      <c r="S5581" s="67"/>
      <c r="V5581" s="41"/>
      <c r="W5581" s="4" t="str">
        <f>IFERROR(VLOOKUP(Table49[[#This Row],[ITEM CODE]],Table2[[Item Code]:[Category ]],6,0),"")</f>
        <v/>
      </c>
      <c r="X5581" s="1" t="str">
        <f>IFERROR(VLOOKUP(Table49[[#This Row],[ITEM CODE]],Table2[[Item Code]:[Sub Category]],7,0),"")</f>
        <v/>
      </c>
      <c r="Y5581" s="68" t="str">
        <f>Table49[[#This Row],[PO Number]]&amp;COUNTIFS($E$5:E5581,E5581)</f>
        <v>0</v>
      </c>
    </row>
    <row r="5582" spans="1:25" ht="14.25" customHeight="1" x14ac:dyDescent="0.3">
      <c r="A5582" s="1" t="str">
        <f>IF(Table49[[#This Row],[ITEM NAME]]="","",ROW()-4)</f>
        <v/>
      </c>
      <c r="B5582" s="68"/>
      <c r="C5582" s="4" t="str">
        <f>IFERROR(VLOOKUP(B5582,Table14[],3,0),"")</f>
        <v/>
      </c>
      <c r="D5582" s="4" t="str">
        <f>IFERROR(VLOOKUP(B5582,Table14[],2,0),"")</f>
        <v/>
      </c>
      <c r="E5582" s="4"/>
      <c r="H5582" s="41" t="str">
        <f>IFERROR(VLOOKUP(Table49[[#This Row],[ITEM CODE]],Table2[[Item Code]:[Master Name]],2,0),"")</f>
        <v/>
      </c>
      <c r="I5582" s="41"/>
      <c r="J5582" s="65" t="str">
        <f>IFERROR(VLOOKUP(Table49[[#This Row],[ITEM CODE]],Table2[[Item Code]:[Master Name]],3,0),"")</f>
        <v/>
      </c>
      <c r="K5582" s="1" t="str">
        <f>IFERROR(VLOOKUP(Table49[[#This Row],[ITEM CODE]],Table2[[Item Code]:[Master Name]],9,0),"")</f>
        <v/>
      </c>
      <c r="L5582" s="1" t="str">
        <f>IFERROR(VLOOKUP(Table49[[#This Row],[ITEM CODE]],Table2[[Item Code]:[Master Name]],8,0),"")</f>
        <v/>
      </c>
      <c r="M5582" s="41"/>
      <c r="N5582" s="66">
        <f>IFERROR(VLOOKUP(Table49[[#This Row],[ITEM CODE]],Table2[[#All],[Item Code]:[Unit Cost]],10,0),0)</f>
        <v>0</v>
      </c>
      <c r="O5582" s="134">
        <f>IFERROR(VLOOKUP(Table49[[#This Row],[ITEM CODE]],Table2[[#All],[Item Code]:[Unit Cost]],10,0),0)</f>
        <v>0</v>
      </c>
      <c r="P5582" s="56"/>
      <c r="Q5582" s="58"/>
      <c r="R5582" s="58">
        <f>Table49[[#This Row],[QUANTITY]]*Table49[[#This Row],[INV Prices]]</f>
        <v>0</v>
      </c>
      <c r="S5582" s="67"/>
      <c r="V5582" s="41"/>
      <c r="W5582" s="4" t="str">
        <f>IFERROR(VLOOKUP(Table49[[#This Row],[ITEM CODE]],Table2[[Item Code]:[Category ]],6,0),"")</f>
        <v/>
      </c>
      <c r="X5582" s="1" t="str">
        <f>IFERROR(VLOOKUP(Table49[[#This Row],[ITEM CODE]],Table2[[Item Code]:[Sub Category]],7,0),"")</f>
        <v/>
      </c>
      <c r="Y5582" s="68" t="str">
        <f>Table49[[#This Row],[PO Number]]&amp;COUNTIFS($E$5:E5582,E5582)</f>
        <v>0</v>
      </c>
    </row>
    <row r="5583" spans="1:25" ht="14.25" customHeight="1" x14ac:dyDescent="0.3">
      <c r="A5583" s="1" t="str">
        <f>IF(Table49[[#This Row],[ITEM NAME]]="","",ROW()-4)</f>
        <v/>
      </c>
      <c r="B5583" s="68"/>
      <c r="C5583" s="4" t="str">
        <f>IFERROR(VLOOKUP(B5583,Table14[],3,0),"")</f>
        <v/>
      </c>
      <c r="D5583" s="4" t="str">
        <f>IFERROR(VLOOKUP(B5583,Table14[],2,0),"")</f>
        <v/>
      </c>
      <c r="E5583" s="4"/>
      <c r="H5583" s="41" t="str">
        <f>IFERROR(VLOOKUP(Table49[[#This Row],[ITEM CODE]],Table2[[Item Code]:[Master Name]],2,0),"")</f>
        <v/>
      </c>
      <c r="I5583" s="41"/>
      <c r="J5583" s="65" t="str">
        <f>IFERROR(VLOOKUP(Table49[[#This Row],[ITEM CODE]],Table2[[Item Code]:[Master Name]],3,0),"")</f>
        <v/>
      </c>
      <c r="K5583" s="1" t="str">
        <f>IFERROR(VLOOKUP(Table49[[#This Row],[ITEM CODE]],Table2[[Item Code]:[Master Name]],9,0),"")</f>
        <v/>
      </c>
      <c r="L5583" s="1" t="str">
        <f>IFERROR(VLOOKUP(Table49[[#This Row],[ITEM CODE]],Table2[[Item Code]:[Master Name]],8,0),"")</f>
        <v/>
      </c>
      <c r="M5583" s="41"/>
      <c r="N5583" s="66">
        <f>IFERROR(VLOOKUP(Table49[[#This Row],[ITEM CODE]],Table2[[#All],[Item Code]:[Unit Cost]],10,0),0)</f>
        <v>0</v>
      </c>
      <c r="O5583" s="134">
        <f>IFERROR(VLOOKUP(Table49[[#This Row],[ITEM CODE]],Table2[[#All],[Item Code]:[Unit Cost]],10,0),0)</f>
        <v>0</v>
      </c>
      <c r="P5583" s="56"/>
      <c r="Q5583" s="58"/>
      <c r="R5583" s="58">
        <f>Table49[[#This Row],[QUANTITY]]*Table49[[#This Row],[INV Prices]]</f>
        <v>0</v>
      </c>
      <c r="S5583" s="67"/>
      <c r="V5583" s="41"/>
      <c r="W5583" s="4" t="str">
        <f>IFERROR(VLOOKUP(Table49[[#This Row],[ITEM CODE]],Table2[[Item Code]:[Category ]],6,0),"")</f>
        <v/>
      </c>
      <c r="X5583" s="1" t="str">
        <f>IFERROR(VLOOKUP(Table49[[#This Row],[ITEM CODE]],Table2[[Item Code]:[Sub Category]],7,0),"")</f>
        <v/>
      </c>
      <c r="Y5583" s="68" t="str">
        <f>Table49[[#This Row],[PO Number]]&amp;COUNTIFS($E$5:E5583,E5583)</f>
        <v>0</v>
      </c>
    </row>
    <row r="5584" spans="1:25" ht="14.25" customHeight="1" x14ac:dyDescent="0.3">
      <c r="A5584" s="1" t="str">
        <f>IF(Table49[[#This Row],[ITEM NAME]]="","",ROW()-4)</f>
        <v/>
      </c>
      <c r="B5584" s="68"/>
      <c r="C5584" s="4" t="str">
        <f>IFERROR(VLOOKUP(B5584,Table14[],3,0),"")</f>
        <v/>
      </c>
      <c r="D5584" s="4" t="str">
        <f>IFERROR(VLOOKUP(B5584,Table14[],2,0),"")</f>
        <v/>
      </c>
      <c r="E5584" s="4"/>
      <c r="H5584" s="41" t="str">
        <f>IFERROR(VLOOKUP(Table49[[#This Row],[ITEM CODE]],Table2[[Item Code]:[Master Name]],2,0),"")</f>
        <v/>
      </c>
      <c r="I5584" s="41"/>
      <c r="J5584" s="65" t="str">
        <f>IFERROR(VLOOKUP(Table49[[#This Row],[ITEM CODE]],Table2[[Item Code]:[Master Name]],3,0),"")</f>
        <v/>
      </c>
      <c r="K5584" s="1" t="str">
        <f>IFERROR(VLOOKUP(Table49[[#This Row],[ITEM CODE]],Table2[[Item Code]:[Master Name]],9,0),"")</f>
        <v/>
      </c>
      <c r="L5584" s="1" t="str">
        <f>IFERROR(VLOOKUP(Table49[[#This Row],[ITEM CODE]],Table2[[Item Code]:[Master Name]],8,0),"")</f>
        <v/>
      </c>
      <c r="M5584" s="41"/>
      <c r="N5584" s="66">
        <f>IFERROR(VLOOKUP(Table49[[#This Row],[ITEM CODE]],Table2[[#All],[Item Code]:[Unit Cost]],10,0),0)</f>
        <v>0</v>
      </c>
      <c r="O5584" s="134">
        <f>IFERROR(VLOOKUP(Table49[[#This Row],[ITEM CODE]],Table2[[#All],[Item Code]:[Unit Cost]],10,0),0)</f>
        <v>0</v>
      </c>
      <c r="P5584" s="56"/>
      <c r="Q5584" s="58"/>
      <c r="R5584" s="58">
        <f>Table49[[#This Row],[QUANTITY]]*Table49[[#This Row],[INV Prices]]</f>
        <v>0</v>
      </c>
      <c r="S5584" s="67"/>
      <c r="V5584" s="41"/>
      <c r="W5584" s="4" t="str">
        <f>IFERROR(VLOOKUP(Table49[[#This Row],[ITEM CODE]],Table2[[Item Code]:[Category ]],6,0),"")</f>
        <v/>
      </c>
      <c r="X5584" s="1" t="str">
        <f>IFERROR(VLOOKUP(Table49[[#This Row],[ITEM CODE]],Table2[[Item Code]:[Sub Category]],7,0),"")</f>
        <v/>
      </c>
      <c r="Y5584" s="68" t="str">
        <f>Table49[[#This Row],[PO Number]]&amp;COUNTIFS($E$5:E5584,E5584)</f>
        <v>0</v>
      </c>
    </row>
    <row r="5585" spans="1:25" ht="14.25" customHeight="1" x14ac:dyDescent="0.3">
      <c r="A5585" s="1" t="str">
        <f>IF(Table49[[#This Row],[ITEM NAME]]="","",ROW()-4)</f>
        <v/>
      </c>
      <c r="B5585" s="68"/>
      <c r="C5585" s="4" t="str">
        <f>IFERROR(VLOOKUP(B5585,Table14[],3,0),"")</f>
        <v/>
      </c>
      <c r="D5585" s="4" t="str">
        <f>IFERROR(VLOOKUP(B5585,Table14[],2,0),"")</f>
        <v/>
      </c>
      <c r="E5585" s="4"/>
      <c r="H5585" s="41" t="str">
        <f>IFERROR(VLOOKUP(Table49[[#This Row],[ITEM CODE]],Table2[[Item Code]:[Master Name]],2,0),"")</f>
        <v/>
      </c>
      <c r="I5585" s="41"/>
      <c r="J5585" s="65" t="str">
        <f>IFERROR(VLOOKUP(Table49[[#This Row],[ITEM CODE]],Table2[[Item Code]:[Master Name]],3,0),"")</f>
        <v/>
      </c>
      <c r="K5585" s="1" t="str">
        <f>IFERROR(VLOOKUP(Table49[[#This Row],[ITEM CODE]],Table2[[Item Code]:[Master Name]],9,0),"")</f>
        <v/>
      </c>
      <c r="L5585" s="1" t="str">
        <f>IFERROR(VLOOKUP(Table49[[#This Row],[ITEM CODE]],Table2[[Item Code]:[Master Name]],8,0),"")</f>
        <v/>
      </c>
      <c r="M5585" s="41"/>
      <c r="N5585" s="66">
        <f>IFERROR(VLOOKUP(Table49[[#This Row],[ITEM CODE]],Table2[[#All],[Item Code]:[Unit Cost]],10,0),0)</f>
        <v>0</v>
      </c>
      <c r="O5585" s="134">
        <f>IFERROR(VLOOKUP(Table49[[#This Row],[ITEM CODE]],Table2[[#All],[Item Code]:[Unit Cost]],10,0),0)</f>
        <v>0</v>
      </c>
      <c r="P5585" s="56"/>
      <c r="Q5585" s="58"/>
      <c r="R5585" s="58">
        <f>Table49[[#This Row],[QUANTITY]]*Table49[[#This Row],[INV Prices]]</f>
        <v>0</v>
      </c>
      <c r="S5585" s="67"/>
      <c r="V5585" s="41"/>
      <c r="W5585" s="4" t="str">
        <f>IFERROR(VLOOKUP(Table49[[#This Row],[ITEM CODE]],Table2[[Item Code]:[Category ]],6,0),"")</f>
        <v/>
      </c>
      <c r="X5585" s="1" t="str">
        <f>IFERROR(VLOOKUP(Table49[[#This Row],[ITEM CODE]],Table2[[Item Code]:[Sub Category]],7,0),"")</f>
        <v/>
      </c>
      <c r="Y5585" s="68" t="str">
        <f>Table49[[#This Row],[PO Number]]&amp;COUNTIFS($E$5:E5585,E5585)</f>
        <v>0</v>
      </c>
    </row>
    <row r="5586" spans="1:25" ht="14.25" customHeight="1" x14ac:dyDescent="0.3">
      <c r="A5586" s="1" t="str">
        <f>IF(Table49[[#This Row],[ITEM NAME]]="","",ROW()-4)</f>
        <v/>
      </c>
      <c r="B5586" s="68"/>
      <c r="C5586" s="4" t="str">
        <f>IFERROR(VLOOKUP(B5586,Table14[],3,0),"")</f>
        <v/>
      </c>
      <c r="D5586" s="4" t="str">
        <f>IFERROR(VLOOKUP(B5586,Table14[],2,0),"")</f>
        <v/>
      </c>
      <c r="E5586" s="4"/>
      <c r="H5586" s="41" t="str">
        <f>IFERROR(VLOOKUP(Table49[[#This Row],[ITEM CODE]],Table2[[Item Code]:[Master Name]],2,0),"")</f>
        <v/>
      </c>
      <c r="I5586" s="41"/>
      <c r="J5586" s="65" t="str">
        <f>IFERROR(VLOOKUP(Table49[[#This Row],[ITEM CODE]],Table2[[Item Code]:[Master Name]],3,0),"")</f>
        <v/>
      </c>
      <c r="K5586" s="1" t="str">
        <f>IFERROR(VLOOKUP(Table49[[#This Row],[ITEM CODE]],Table2[[Item Code]:[Master Name]],9,0),"")</f>
        <v/>
      </c>
      <c r="L5586" s="1" t="str">
        <f>IFERROR(VLOOKUP(Table49[[#This Row],[ITEM CODE]],Table2[[Item Code]:[Master Name]],8,0),"")</f>
        <v/>
      </c>
      <c r="M5586" s="41"/>
      <c r="N5586" s="66">
        <f>IFERROR(VLOOKUP(Table49[[#This Row],[ITEM CODE]],Table2[[#All],[Item Code]:[Unit Cost]],10,0),0)</f>
        <v>0</v>
      </c>
      <c r="O5586" s="134">
        <f>IFERROR(VLOOKUP(Table49[[#This Row],[ITEM CODE]],Table2[[#All],[Item Code]:[Unit Cost]],10,0),0)</f>
        <v>0</v>
      </c>
      <c r="P5586" s="56"/>
      <c r="Q5586" s="58"/>
      <c r="R5586" s="58">
        <f>Table49[[#This Row],[QUANTITY]]*Table49[[#This Row],[INV Prices]]</f>
        <v>0</v>
      </c>
      <c r="S5586" s="67"/>
      <c r="V5586" s="41"/>
      <c r="W5586" s="4" t="str">
        <f>IFERROR(VLOOKUP(Table49[[#This Row],[ITEM CODE]],Table2[[Item Code]:[Category ]],6,0),"")</f>
        <v/>
      </c>
      <c r="X5586" s="1" t="str">
        <f>IFERROR(VLOOKUP(Table49[[#This Row],[ITEM CODE]],Table2[[Item Code]:[Sub Category]],7,0),"")</f>
        <v/>
      </c>
      <c r="Y5586" s="68" t="str">
        <f>Table49[[#This Row],[PO Number]]&amp;COUNTIFS($E$5:E5586,E5586)</f>
        <v>0</v>
      </c>
    </row>
    <row r="5587" spans="1:25" ht="14.25" customHeight="1" x14ac:dyDescent="0.3">
      <c r="A5587" s="1" t="str">
        <f>IF(Table49[[#This Row],[ITEM NAME]]="","",ROW()-4)</f>
        <v/>
      </c>
      <c r="B5587" s="68"/>
      <c r="C5587" s="4" t="str">
        <f>IFERROR(VLOOKUP(B5587,Table14[],3,0),"")</f>
        <v/>
      </c>
      <c r="D5587" s="4" t="str">
        <f>IFERROR(VLOOKUP(B5587,Table14[],2,0),"")</f>
        <v/>
      </c>
      <c r="E5587" s="4"/>
      <c r="H5587" s="41" t="str">
        <f>IFERROR(VLOOKUP(Table49[[#This Row],[ITEM CODE]],Table2[[Item Code]:[Master Name]],2,0),"")</f>
        <v/>
      </c>
      <c r="I5587" s="41"/>
      <c r="J5587" s="65" t="str">
        <f>IFERROR(VLOOKUP(Table49[[#This Row],[ITEM CODE]],Table2[[Item Code]:[Master Name]],3,0),"")</f>
        <v/>
      </c>
      <c r="K5587" s="1" t="str">
        <f>IFERROR(VLOOKUP(Table49[[#This Row],[ITEM CODE]],Table2[[Item Code]:[Master Name]],9,0),"")</f>
        <v/>
      </c>
      <c r="L5587" s="1" t="str">
        <f>IFERROR(VLOOKUP(Table49[[#This Row],[ITEM CODE]],Table2[[Item Code]:[Master Name]],8,0),"")</f>
        <v/>
      </c>
      <c r="M5587" s="41"/>
      <c r="N5587" s="66">
        <f>IFERROR(VLOOKUP(Table49[[#This Row],[ITEM CODE]],Table2[[#All],[Item Code]:[Unit Cost]],10,0),0)</f>
        <v>0</v>
      </c>
      <c r="O5587" s="134">
        <f>IFERROR(VLOOKUP(Table49[[#This Row],[ITEM CODE]],Table2[[#All],[Item Code]:[Unit Cost]],10,0),0)</f>
        <v>0</v>
      </c>
      <c r="P5587" s="56"/>
      <c r="Q5587" s="58"/>
      <c r="R5587" s="58">
        <f>Table49[[#This Row],[QUANTITY]]*Table49[[#This Row],[INV Prices]]</f>
        <v>0</v>
      </c>
      <c r="S5587" s="67"/>
      <c r="V5587" s="41"/>
      <c r="W5587" s="4" t="str">
        <f>IFERROR(VLOOKUP(Table49[[#This Row],[ITEM CODE]],Table2[[Item Code]:[Category ]],6,0),"")</f>
        <v/>
      </c>
      <c r="X5587" s="1" t="str">
        <f>IFERROR(VLOOKUP(Table49[[#This Row],[ITEM CODE]],Table2[[Item Code]:[Sub Category]],7,0),"")</f>
        <v/>
      </c>
      <c r="Y5587" s="68" t="str">
        <f>Table49[[#This Row],[PO Number]]&amp;COUNTIFS($E$5:E5587,E5587)</f>
        <v>0</v>
      </c>
    </row>
    <row r="5588" spans="1:25" ht="14.25" customHeight="1" x14ac:dyDescent="0.3">
      <c r="A5588" s="1" t="str">
        <f>IF(Table49[[#This Row],[ITEM NAME]]="","",ROW()-4)</f>
        <v/>
      </c>
      <c r="B5588" s="68"/>
      <c r="C5588" s="4" t="str">
        <f>IFERROR(VLOOKUP(B5588,Table14[],3,0),"")</f>
        <v/>
      </c>
      <c r="D5588" s="4" t="str">
        <f>IFERROR(VLOOKUP(B5588,Table14[],2,0),"")</f>
        <v/>
      </c>
      <c r="E5588" s="4"/>
      <c r="H5588" s="41" t="str">
        <f>IFERROR(VLOOKUP(Table49[[#This Row],[ITEM CODE]],Table2[[Item Code]:[Master Name]],2,0),"")</f>
        <v/>
      </c>
      <c r="I5588" s="41"/>
      <c r="J5588" s="65" t="str">
        <f>IFERROR(VLOOKUP(Table49[[#This Row],[ITEM CODE]],Table2[[Item Code]:[Master Name]],3,0),"")</f>
        <v/>
      </c>
      <c r="K5588" s="1" t="str">
        <f>IFERROR(VLOOKUP(Table49[[#This Row],[ITEM CODE]],Table2[[Item Code]:[Master Name]],9,0),"")</f>
        <v/>
      </c>
      <c r="L5588" s="1" t="str">
        <f>IFERROR(VLOOKUP(Table49[[#This Row],[ITEM CODE]],Table2[[Item Code]:[Master Name]],8,0),"")</f>
        <v/>
      </c>
      <c r="M5588" s="41"/>
      <c r="N5588" s="66">
        <f>IFERROR(VLOOKUP(Table49[[#This Row],[ITEM CODE]],Table2[[#All],[Item Code]:[Unit Cost]],10,0),0)</f>
        <v>0</v>
      </c>
      <c r="O5588" s="134">
        <f>IFERROR(VLOOKUP(Table49[[#This Row],[ITEM CODE]],Table2[[#All],[Item Code]:[Unit Cost]],10,0),0)</f>
        <v>0</v>
      </c>
      <c r="P5588" s="56"/>
      <c r="Q5588" s="58"/>
      <c r="R5588" s="58">
        <f>Table49[[#This Row],[QUANTITY]]*Table49[[#This Row],[INV Prices]]</f>
        <v>0</v>
      </c>
      <c r="S5588" s="67"/>
      <c r="V5588" s="41"/>
      <c r="W5588" s="4" t="str">
        <f>IFERROR(VLOOKUP(Table49[[#This Row],[ITEM CODE]],Table2[[Item Code]:[Category ]],6,0),"")</f>
        <v/>
      </c>
      <c r="X5588" s="1" t="str">
        <f>IFERROR(VLOOKUP(Table49[[#This Row],[ITEM CODE]],Table2[[Item Code]:[Sub Category]],7,0),"")</f>
        <v/>
      </c>
      <c r="Y5588" s="68" t="str">
        <f>Table49[[#This Row],[PO Number]]&amp;COUNTIFS($E$5:E5588,E5588)</f>
        <v>0</v>
      </c>
    </row>
    <row r="5589" spans="1:25" ht="14.25" customHeight="1" x14ac:dyDescent="0.3">
      <c r="A5589" s="1" t="str">
        <f>IF(Table49[[#This Row],[ITEM NAME]]="","",ROW()-4)</f>
        <v/>
      </c>
      <c r="B5589" s="68"/>
      <c r="C5589" s="4" t="str">
        <f>IFERROR(VLOOKUP(B5589,Table14[],3,0),"")</f>
        <v/>
      </c>
      <c r="D5589" s="4" t="str">
        <f>IFERROR(VLOOKUP(B5589,Table14[],2,0),"")</f>
        <v/>
      </c>
      <c r="E5589" s="4"/>
      <c r="H5589" s="41" t="str">
        <f>IFERROR(VLOOKUP(Table49[[#This Row],[ITEM CODE]],Table2[[Item Code]:[Master Name]],2,0),"")</f>
        <v/>
      </c>
      <c r="I5589" s="41"/>
      <c r="J5589" s="65" t="str">
        <f>IFERROR(VLOOKUP(Table49[[#This Row],[ITEM CODE]],Table2[[Item Code]:[Master Name]],3,0),"")</f>
        <v/>
      </c>
      <c r="K5589" s="1" t="str">
        <f>IFERROR(VLOOKUP(Table49[[#This Row],[ITEM CODE]],Table2[[Item Code]:[Master Name]],9,0),"")</f>
        <v/>
      </c>
      <c r="L5589" s="1" t="str">
        <f>IFERROR(VLOOKUP(Table49[[#This Row],[ITEM CODE]],Table2[[Item Code]:[Master Name]],8,0),"")</f>
        <v/>
      </c>
      <c r="M5589" s="41"/>
      <c r="N5589" s="66">
        <f>IFERROR(VLOOKUP(Table49[[#This Row],[ITEM CODE]],Table2[[#All],[Item Code]:[Unit Cost]],10,0),0)</f>
        <v>0</v>
      </c>
      <c r="O5589" s="134">
        <f>IFERROR(VLOOKUP(Table49[[#This Row],[ITEM CODE]],Table2[[#All],[Item Code]:[Unit Cost]],10,0),0)</f>
        <v>0</v>
      </c>
      <c r="P5589" s="56"/>
      <c r="Q5589" s="58"/>
      <c r="R5589" s="58">
        <f>Table49[[#This Row],[QUANTITY]]*Table49[[#This Row],[INV Prices]]</f>
        <v>0</v>
      </c>
      <c r="S5589" s="67"/>
      <c r="V5589" s="41"/>
      <c r="W5589" s="4" t="str">
        <f>IFERROR(VLOOKUP(Table49[[#This Row],[ITEM CODE]],Table2[[Item Code]:[Category ]],6,0),"")</f>
        <v/>
      </c>
      <c r="X5589" s="1" t="str">
        <f>IFERROR(VLOOKUP(Table49[[#This Row],[ITEM CODE]],Table2[[Item Code]:[Sub Category]],7,0),"")</f>
        <v/>
      </c>
      <c r="Y5589" s="68" t="str">
        <f>Table49[[#This Row],[PO Number]]&amp;COUNTIFS($E$5:E5589,E5589)</f>
        <v>0</v>
      </c>
    </row>
    <row r="5590" spans="1:25" ht="14.25" customHeight="1" x14ac:dyDescent="0.3">
      <c r="A5590" s="1" t="str">
        <f>IF(Table49[[#This Row],[ITEM NAME]]="","",ROW()-4)</f>
        <v/>
      </c>
      <c r="B5590" s="68"/>
      <c r="C5590" s="4" t="str">
        <f>IFERROR(VLOOKUP(B5590,Table14[],3,0),"")</f>
        <v/>
      </c>
      <c r="D5590" s="4" t="str">
        <f>IFERROR(VLOOKUP(B5590,Table14[],2,0),"")</f>
        <v/>
      </c>
      <c r="E5590" s="4"/>
      <c r="H5590" s="41" t="str">
        <f>IFERROR(VLOOKUP(Table49[[#This Row],[ITEM CODE]],Table2[[Item Code]:[Master Name]],2,0),"")</f>
        <v/>
      </c>
      <c r="I5590" s="41"/>
      <c r="J5590" s="65" t="str">
        <f>IFERROR(VLOOKUP(Table49[[#This Row],[ITEM CODE]],Table2[[Item Code]:[Master Name]],3,0),"")</f>
        <v/>
      </c>
      <c r="K5590" s="1" t="str">
        <f>IFERROR(VLOOKUP(Table49[[#This Row],[ITEM CODE]],Table2[[Item Code]:[Master Name]],9,0),"")</f>
        <v/>
      </c>
      <c r="L5590" s="1" t="str">
        <f>IFERROR(VLOOKUP(Table49[[#This Row],[ITEM CODE]],Table2[[Item Code]:[Master Name]],8,0),"")</f>
        <v/>
      </c>
      <c r="M5590" s="41"/>
      <c r="N5590" s="66">
        <f>IFERROR(VLOOKUP(Table49[[#This Row],[ITEM CODE]],Table2[[#All],[Item Code]:[Unit Cost]],10,0),0)</f>
        <v>0</v>
      </c>
      <c r="O5590" s="134">
        <f>IFERROR(VLOOKUP(Table49[[#This Row],[ITEM CODE]],Table2[[#All],[Item Code]:[Unit Cost]],10,0),0)</f>
        <v>0</v>
      </c>
      <c r="P5590" s="56"/>
      <c r="Q5590" s="58"/>
      <c r="R5590" s="58">
        <f>Table49[[#This Row],[QUANTITY]]*Table49[[#This Row],[INV Prices]]</f>
        <v>0</v>
      </c>
      <c r="S5590" s="67"/>
      <c r="V5590" s="41"/>
      <c r="W5590" s="4" t="str">
        <f>IFERROR(VLOOKUP(Table49[[#This Row],[ITEM CODE]],Table2[[Item Code]:[Category ]],6,0),"")</f>
        <v/>
      </c>
      <c r="X5590" s="1" t="str">
        <f>IFERROR(VLOOKUP(Table49[[#This Row],[ITEM CODE]],Table2[[Item Code]:[Sub Category]],7,0),"")</f>
        <v/>
      </c>
      <c r="Y5590" s="68" t="str">
        <f>Table49[[#This Row],[PO Number]]&amp;COUNTIFS($E$5:E5590,E5590)</f>
        <v>0</v>
      </c>
    </row>
    <row r="5591" spans="1:25" ht="14.25" customHeight="1" x14ac:dyDescent="0.3">
      <c r="A5591" s="1" t="str">
        <f>IF(Table49[[#This Row],[ITEM NAME]]="","",ROW()-4)</f>
        <v/>
      </c>
      <c r="B5591" s="68"/>
      <c r="C5591" s="4" t="str">
        <f>IFERROR(VLOOKUP(B5591,Table14[],3,0),"")</f>
        <v/>
      </c>
      <c r="D5591" s="4" t="str">
        <f>IFERROR(VLOOKUP(B5591,Table14[],2,0),"")</f>
        <v/>
      </c>
      <c r="E5591" s="4"/>
      <c r="H5591" s="41" t="str">
        <f>IFERROR(VLOOKUP(Table49[[#This Row],[ITEM CODE]],Table2[[Item Code]:[Master Name]],2,0),"")</f>
        <v/>
      </c>
      <c r="I5591" s="41"/>
      <c r="J5591" s="65" t="str">
        <f>IFERROR(VLOOKUP(Table49[[#This Row],[ITEM CODE]],Table2[[Item Code]:[Master Name]],3,0),"")</f>
        <v/>
      </c>
      <c r="K5591" s="1" t="str">
        <f>IFERROR(VLOOKUP(Table49[[#This Row],[ITEM CODE]],Table2[[Item Code]:[Master Name]],9,0),"")</f>
        <v/>
      </c>
      <c r="L5591" s="1" t="str">
        <f>IFERROR(VLOOKUP(Table49[[#This Row],[ITEM CODE]],Table2[[Item Code]:[Master Name]],8,0),"")</f>
        <v/>
      </c>
      <c r="M5591" s="41"/>
      <c r="N5591" s="66">
        <f>IFERROR(VLOOKUP(Table49[[#This Row],[ITEM CODE]],Table2[[#All],[Item Code]:[Unit Cost]],10,0),0)</f>
        <v>0</v>
      </c>
      <c r="O5591" s="134">
        <f>IFERROR(VLOOKUP(Table49[[#This Row],[ITEM CODE]],Table2[[#All],[Item Code]:[Unit Cost]],10,0),0)</f>
        <v>0</v>
      </c>
      <c r="P5591" s="56"/>
      <c r="Q5591" s="58"/>
      <c r="R5591" s="58">
        <f>Table49[[#This Row],[QUANTITY]]*Table49[[#This Row],[INV Prices]]</f>
        <v>0</v>
      </c>
      <c r="S5591" s="67"/>
      <c r="V5591" s="41"/>
      <c r="W5591" s="4" t="str">
        <f>IFERROR(VLOOKUP(Table49[[#This Row],[ITEM CODE]],Table2[[Item Code]:[Category ]],6,0),"")</f>
        <v/>
      </c>
      <c r="X5591" s="1" t="str">
        <f>IFERROR(VLOOKUP(Table49[[#This Row],[ITEM CODE]],Table2[[Item Code]:[Sub Category]],7,0),"")</f>
        <v/>
      </c>
      <c r="Y5591" s="68" t="str">
        <f>Table49[[#This Row],[PO Number]]&amp;COUNTIFS($E$5:E5591,E5591)</f>
        <v>0</v>
      </c>
    </row>
    <row r="5592" spans="1:25" ht="14.25" customHeight="1" x14ac:dyDescent="0.3">
      <c r="A5592" s="1" t="str">
        <f>IF(Table49[[#This Row],[ITEM NAME]]="","",ROW()-4)</f>
        <v/>
      </c>
      <c r="B5592" s="68"/>
      <c r="C5592" s="4" t="str">
        <f>IFERROR(VLOOKUP(B5592,Table14[],3,0),"")</f>
        <v/>
      </c>
      <c r="D5592" s="4" t="str">
        <f>IFERROR(VLOOKUP(B5592,Table14[],2,0),"")</f>
        <v/>
      </c>
      <c r="E5592" s="4"/>
      <c r="H5592" s="41" t="str">
        <f>IFERROR(VLOOKUP(Table49[[#This Row],[ITEM CODE]],Table2[[Item Code]:[Master Name]],2,0),"")</f>
        <v/>
      </c>
      <c r="I5592" s="41"/>
      <c r="J5592" s="65" t="str">
        <f>IFERROR(VLOOKUP(Table49[[#This Row],[ITEM CODE]],Table2[[Item Code]:[Master Name]],3,0),"")</f>
        <v/>
      </c>
      <c r="K5592" s="1" t="str">
        <f>IFERROR(VLOOKUP(Table49[[#This Row],[ITEM CODE]],Table2[[Item Code]:[Master Name]],9,0),"")</f>
        <v/>
      </c>
      <c r="L5592" s="1" t="str">
        <f>IFERROR(VLOOKUP(Table49[[#This Row],[ITEM CODE]],Table2[[Item Code]:[Master Name]],8,0),"")</f>
        <v/>
      </c>
      <c r="M5592" s="41"/>
      <c r="N5592" s="66">
        <f>IFERROR(VLOOKUP(Table49[[#This Row],[ITEM CODE]],Table2[[#All],[Item Code]:[Unit Cost]],10,0),0)</f>
        <v>0</v>
      </c>
      <c r="O5592" s="134">
        <f>IFERROR(VLOOKUP(Table49[[#This Row],[ITEM CODE]],Table2[[#All],[Item Code]:[Unit Cost]],10,0),0)</f>
        <v>0</v>
      </c>
      <c r="P5592" s="56"/>
      <c r="Q5592" s="58"/>
      <c r="R5592" s="58">
        <f>Table49[[#This Row],[QUANTITY]]*Table49[[#This Row],[INV Prices]]</f>
        <v>0</v>
      </c>
      <c r="S5592" s="67"/>
      <c r="V5592" s="41"/>
      <c r="W5592" s="4" t="str">
        <f>IFERROR(VLOOKUP(Table49[[#This Row],[ITEM CODE]],Table2[[Item Code]:[Category ]],6,0),"")</f>
        <v/>
      </c>
      <c r="X5592" s="1" t="str">
        <f>IFERROR(VLOOKUP(Table49[[#This Row],[ITEM CODE]],Table2[[Item Code]:[Sub Category]],7,0),"")</f>
        <v/>
      </c>
      <c r="Y5592" s="68" t="str">
        <f>Table49[[#This Row],[PO Number]]&amp;COUNTIFS($E$5:E5592,E5592)</f>
        <v>0</v>
      </c>
    </row>
    <row r="5593" spans="1:25" ht="14.25" customHeight="1" x14ac:dyDescent="0.3">
      <c r="A5593" s="1" t="str">
        <f>IF(Table49[[#This Row],[ITEM NAME]]="","",ROW()-4)</f>
        <v/>
      </c>
      <c r="B5593" s="68"/>
      <c r="C5593" s="4" t="str">
        <f>IFERROR(VLOOKUP(B5593,Table14[],3,0),"")</f>
        <v/>
      </c>
      <c r="D5593" s="4" t="str">
        <f>IFERROR(VLOOKUP(B5593,Table14[],2,0),"")</f>
        <v/>
      </c>
      <c r="E5593" s="4"/>
      <c r="H5593" s="41" t="str">
        <f>IFERROR(VLOOKUP(Table49[[#This Row],[ITEM CODE]],Table2[[Item Code]:[Master Name]],2,0),"")</f>
        <v/>
      </c>
      <c r="I5593" s="41"/>
      <c r="J5593" s="65" t="str">
        <f>IFERROR(VLOOKUP(Table49[[#This Row],[ITEM CODE]],Table2[[Item Code]:[Master Name]],3,0),"")</f>
        <v/>
      </c>
      <c r="K5593" s="1" t="str">
        <f>IFERROR(VLOOKUP(Table49[[#This Row],[ITEM CODE]],Table2[[Item Code]:[Master Name]],9,0),"")</f>
        <v/>
      </c>
      <c r="L5593" s="1" t="str">
        <f>IFERROR(VLOOKUP(Table49[[#This Row],[ITEM CODE]],Table2[[Item Code]:[Master Name]],8,0),"")</f>
        <v/>
      </c>
      <c r="M5593" s="41"/>
      <c r="N5593" s="66">
        <f>IFERROR(VLOOKUP(Table49[[#This Row],[ITEM CODE]],Table2[[#All],[Item Code]:[Unit Cost]],10,0),0)</f>
        <v>0</v>
      </c>
      <c r="O5593" s="134">
        <f>IFERROR(VLOOKUP(Table49[[#This Row],[ITEM CODE]],Table2[[#All],[Item Code]:[Unit Cost]],10,0),0)</f>
        <v>0</v>
      </c>
      <c r="P5593" s="56"/>
      <c r="Q5593" s="58"/>
      <c r="R5593" s="58">
        <f>Table49[[#This Row],[QUANTITY]]*Table49[[#This Row],[INV Prices]]</f>
        <v>0</v>
      </c>
      <c r="S5593" s="67"/>
      <c r="V5593" s="41"/>
      <c r="W5593" s="4" t="str">
        <f>IFERROR(VLOOKUP(Table49[[#This Row],[ITEM CODE]],Table2[[Item Code]:[Category ]],6,0),"")</f>
        <v/>
      </c>
      <c r="X5593" s="1" t="str">
        <f>IFERROR(VLOOKUP(Table49[[#This Row],[ITEM CODE]],Table2[[Item Code]:[Sub Category]],7,0),"")</f>
        <v/>
      </c>
      <c r="Y5593" s="68" t="str">
        <f>Table49[[#This Row],[PO Number]]&amp;COUNTIFS($E$5:E5593,E5593)</f>
        <v>0</v>
      </c>
    </row>
    <row r="5594" spans="1:25" ht="14.25" customHeight="1" x14ac:dyDescent="0.3">
      <c r="A5594" s="1" t="str">
        <f>IF(Table49[[#This Row],[ITEM NAME]]="","",ROW()-4)</f>
        <v/>
      </c>
      <c r="B5594" s="68"/>
      <c r="C5594" s="4" t="str">
        <f>IFERROR(VLOOKUP(B5594,Table14[],3,0),"")</f>
        <v/>
      </c>
      <c r="D5594" s="4" t="str">
        <f>IFERROR(VLOOKUP(B5594,Table14[],2,0),"")</f>
        <v/>
      </c>
      <c r="E5594" s="4"/>
      <c r="H5594" s="41" t="str">
        <f>IFERROR(VLOOKUP(Table49[[#This Row],[ITEM CODE]],Table2[[Item Code]:[Master Name]],2,0),"")</f>
        <v/>
      </c>
      <c r="I5594" s="41"/>
      <c r="J5594" s="65" t="str">
        <f>IFERROR(VLOOKUP(Table49[[#This Row],[ITEM CODE]],Table2[[Item Code]:[Master Name]],3,0),"")</f>
        <v/>
      </c>
      <c r="K5594" s="1" t="str">
        <f>IFERROR(VLOOKUP(Table49[[#This Row],[ITEM CODE]],Table2[[Item Code]:[Master Name]],9,0),"")</f>
        <v/>
      </c>
      <c r="L5594" s="1" t="str">
        <f>IFERROR(VLOOKUP(Table49[[#This Row],[ITEM CODE]],Table2[[Item Code]:[Master Name]],8,0),"")</f>
        <v/>
      </c>
      <c r="M5594" s="41"/>
      <c r="N5594" s="66">
        <f>IFERROR(VLOOKUP(Table49[[#This Row],[ITEM CODE]],Table2[[#All],[Item Code]:[Unit Cost]],10,0),0)</f>
        <v>0</v>
      </c>
      <c r="O5594" s="134">
        <f>IFERROR(VLOOKUP(Table49[[#This Row],[ITEM CODE]],Table2[[#All],[Item Code]:[Unit Cost]],10,0),0)</f>
        <v>0</v>
      </c>
      <c r="P5594" s="56"/>
      <c r="Q5594" s="58"/>
      <c r="R5594" s="58">
        <f>Table49[[#This Row],[QUANTITY]]*Table49[[#This Row],[INV Prices]]</f>
        <v>0</v>
      </c>
      <c r="S5594" s="67"/>
      <c r="V5594" s="41"/>
      <c r="W5594" s="4" t="str">
        <f>IFERROR(VLOOKUP(Table49[[#This Row],[ITEM CODE]],Table2[[Item Code]:[Category ]],6,0),"")</f>
        <v/>
      </c>
      <c r="X5594" s="1" t="str">
        <f>IFERROR(VLOOKUP(Table49[[#This Row],[ITEM CODE]],Table2[[Item Code]:[Sub Category]],7,0),"")</f>
        <v/>
      </c>
      <c r="Y5594" s="68" t="str">
        <f>Table49[[#This Row],[PO Number]]&amp;COUNTIFS($E$5:E5594,E5594)</f>
        <v>0</v>
      </c>
    </row>
    <row r="5595" spans="1:25" ht="14.25" customHeight="1" x14ac:dyDescent="0.3">
      <c r="A5595" s="1" t="str">
        <f>IF(Table49[[#This Row],[ITEM NAME]]="","",ROW()-4)</f>
        <v/>
      </c>
      <c r="B5595" s="68"/>
      <c r="C5595" s="4" t="str">
        <f>IFERROR(VLOOKUP(B5595,Table14[],3,0),"")</f>
        <v/>
      </c>
      <c r="D5595" s="4" t="str">
        <f>IFERROR(VLOOKUP(B5595,Table14[],2,0),"")</f>
        <v/>
      </c>
      <c r="E5595" s="4"/>
      <c r="H5595" s="41" t="str">
        <f>IFERROR(VLOOKUP(Table49[[#This Row],[ITEM CODE]],Table2[[Item Code]:[Master Name]],2,0),"")</f>
        <v/>
      </c>
      <c r="I5595" s="41"/>
      <c r="J5595" s="65" t="str">
        <f>IFERROR(VLOOKUP(Table49[[#This Row],[ITEM CODE]],Table2[[Item Code]:[Master Name]],3,0),"")</f>
        <v/>
      </c>
      <c r="K5595" s="1" t="str">
        <f>IFERROR(VLOOKUP(Table49[[#This Row],[ITEM CODE]],Table2[[Item Code]:[Master Name]],9,0),"")</f>
        <v/>
      </c>
      <c r="L5595" s="1" t="str">
        <f>IFERROR(VLOOKUP(Table49[[#This Row],[ITEM CODE]],Table2[[Item Code]:[Master Name]],8,0),"")</f>
        <v/>
      </c>
      <c r="M5595" s="41"/>
      <c r="N5595" s="66">
        <f>IFERROR(VLOOKUP(Table49[[#This Row],[ITEM CODE]],Table2[[#All],[Item Code]:[Unit Cost]],10,0),0)</f>
        <v>0</v>
      </c>
      <c r="O5595" s="134">
        <f>IFERROR(VLOOKUP(Table49[[#This Row],[ITEM CODE]],Table2[[#All],[Item Code]:[Unit Cost]],10,0),0)</f>
        <v>0</v>
      </c>
      <c r="P5595" s="56"/>
      <c r="Q5595" s="58"/>
      <c r="R5595" s="58">
        <f>Table49[[#This Row],[QUANTITY]]*Table49[[#This Row],[INV Prices]]</f>
        <v>0</v>
      </c>
      <c r="S5595" s="67"/>
      <c r="V5595" s="41"/>
      <c r="W5595" s="4" t="str">
        <f>IFERROR(VLOOKUP(Table49[[#This Row],[ITEM CODE]],Table2[[Item Code]:[Category ]],6,0),"")</f>
        <v/>
      </c>
      <c r="X5595" s="1" t="str">
        <f>IFERROR(VLOOKUP(Table49[[#This Row],[ITEM CODE]],Table2[[Item Code]:[Sub Category]],7,0),"")</f>
        <v/>
      </c>
      <c r="Y5595" s="68" t="str">
        <f>Table49[[#This Row],[PO Number]]&amp;COUNTIFS($E$5:E5595,E5595)</f>
        <v>0</v>
      </c>
    </row>
    <row r="5596" spans="1:25" ht="14.25" customHeight="1" x14ac:dyDescent="0.3">
      <c r="A5596" s="1" t="str">
        <f>IF(Table49[[#This Row],[ITEM NAME]]="","",ROW()-4)</f>
        <v/>
      </c>
      <c r="B5596" s="68"/>
      <c r="C5596" s="4" t="str">
        <f>IFERROR(VLOOKUP(B5596,Table14[],3,0),"")</f>
        <v/>
      </c>
      <c r="D5596" s="4" t="str">
        <f>IFERROR(VLOOKUP(B5596,Table14[],2,0),"")</f>
        <v/>
      </c>
      <c r="E5596" s="4"/>
      <c r="H5596" s="41" t="str">
        <f>IFERROR(VLOOKUP(Table49[[#This Row],[ITEM CODE]],Table2[[Item Code]:[Master Name]],2,0),"")</f>
        <v/>
      </c>
      <c r="I5596" s="41"/>
      <c r="J5596" s="65" t="str">
        <f>IFERROR(VLOOKUP(Table49[[#This Row],[ITEM CODE]],Table2[[Item Code]:[Master Name]],3,0),"")</f>
        <v/>
      </c>
      <c r="K5596" s="1" t="str">
        <f>IFERROR(VLOOKUP(Table49[[#This Row],[ITEM CODE]],Table2[[Item Code]:[Master Name]],9,0),"")</f>
        <v/>
      </c>
      <c r="L5596" s="1" t="str">
        <f>IFERROR(VLOOKUP(Table49[[#This Row],[ITEM CODE]],Table2[[Item Code]:[Master Name]],8,0),"")</f>
        <v/>
      </c>
      <c r="M5596" s="41"/>
      <c r="N5596" s="66">
        <f>IFERROR(VLOOKUP(Table49[[#This Row],[ITEM CODE]],Table2[[#All],[Item Code]:[Unit Cost]],10,0),0)</f>
        <v>0</v>
      </c>
      <c r="O5596" s="134">
        <f>IFERROR(VLOOKUP(Table49[[#This Row],[ITEM CODE]],Table2[[#All],[Item Code]:[Unit Cost]],10,0),0)</f>
        <v>0</v>
      </c>
      <c r="P5596" s="56"/>
      <c r="Q5596" s="58"/>
      <c r="R5596" s="58">
        <f>Table49[[#This Row],[QUANTITY]]*Table49[[#This Row],[INV Prices]]</f>
        <v>0</v>
      </c>
      <c r="S5596" s="67"/>
      <c r="V5596" s="41"/>
      <c r="W5596" s="4" t="str">
        <f>IFERROR(VLOOKUP(Table49[[#This Row],[ITEM CODE]],Table2[[Item Code]:[Category ]],6,0),"")</f>
        <v/>
      </c>
      <c r="X5596" s="1" t="str">
        <f>IFERROR(VLOOKUP(Table49[[#This Row],[ITEM CODE]],Table2[[Item Code]:[Sub Category]],7,0),"")</f>
        <v/>
      </c>
      <c r="Y5596" s="68" t="str">
        <f>Table49[[#This Row],[PO Number]]&amp;COUNTIFS($E$5:E5596,E5596)</f>
        <v>0</v>
      </c>
    </row>
    <row r="5597" spans="1:25" ht="14.25" customHeight="1" x14ac:dyDescent="0.3">
      <c r="A5597" s="1" t="str">
        <f>IF(Table49[[#This Row],[ITEM NAME]]="","",ROW()-4)</f>
        <v/>
      </c>
      <c r="B5597" s="68"/>
      <c r="C5597" s="4" t="str">
        <f>IFERROR(VLOOKUP(B5597,Table14[],3,0),"")</f>
        <v/>
      </c>
      <c r="D5597" s="4" t="str">
        <f>IFERROR(VLOOKUP(B5597,Table14[],2,0),"")</f>
        <v/>
      </c>
      <c r="E5597" s="4"/>
      <c r="H5597" s="41" t="str">
        <f>IFERROR(VLOOKUP(Table49[[#This Row],[ITEM CODE]],Table2[[Item Code]:[Master Name]],2,0),"")</f>
        <v/>
      </c>
      <c r="I5597" s="41"/>
      <c r="J5597" s="65" t="str">
        <f>IFERROR(VLOOKUP(Table49[[#This Row],[ITEM CODE]],Table2[[Item Code]:[Master Name]],3,0),"")</f>
        <v/>
      </c>
      <c r="K5597" s="1" t="str">
        <f>IFERROR(VLOOKUP(Table49[[#This Row],[ITEM CODE]],Table2[[Item Code]:[Master Name]],9,0),"")</f>
        <v/>
      </c>
      <c r="L5597" s="1" t="str">
        <f>IFERROR(VLOOKUP(Table49[[#This Row],[ITEM CODE]],Table2[[Item Code]:[Master Name]],8,0),"")</f>
        <v/>
      </c>
      <c r="M5597" s="41"/>
      <c r="N5597" s="66">
        <f>IFERROR(VLOOKUP(Table49[[#This Row],[ITEM CODE]],Table2[[#All],[Item Code]:[Unit Cost]],10,0),0)</f>
        <v>0</v>
      </c>
      <c r="O5597" s="134">
        <f>IFERROR(VLOOKUP(Table49[[#This Row],[ITEM CODE]],Table2[[#All],[Item Code]:[Unit Cost]],10,0),0)</f>
        <v>0</v>
      </c>
      <c r="P5597" s="56"/>
      <c r="Q5597" s="58"/>
      <c r="R5597" s="58">
        <f>Table49[[#This Row],[QUANTITY]]*Table49[[#This Row],[INV Prices]]</f>
        <v>0</v>
      </c>
      <c r="S5597" s="67"/>
      <c r="V5597" s="41"/>
      <c r="W5597" s="4" t="str">
        <f>IFERROR(VLOOKUP(Table49[[#This Row],[ITEM CODE]],Table2[[Item Code]:[Category ]],6,0),"")</f>
        <v/>
      </c>
      <c r="X5597" s="1" t="str">
        <f>IFERROR(VLOOKUP(Table49[[#This Row],[ITEM CODE]],Table2[[Item Code]:[Sub Category]],7,0),"")</f>
        <v/>
      </c>
      <c r="Y5597" s="68" t="str">
        <f>Table49[[#This Row],[PO Number]]&amp;COUNTIFS($E$5:E5597,E5597)</f>
        <v>0</v>
      </c>
    </row>
    <row r="5598" spans="1:25" ht="14.25" customHeight="1" x14ac:dyDescent="0.3">
      <c r="A5598" s="1" t="str">
        <f>IF(Table49[[#This Row],[ITEM NAME]]="","",ROW()-4)</f>
        <v/>
      </c>
      <c r="B5598" s="68"/>
      <c r="C5598" s="4" t="str">
        <f>IFERROR(VLOOKUP(B5598,Table14[],3,0),"")</f>
        <v/>
      </c>
      <c r="D5598" s="4" t="str">
        <f>IFERROR(VLOOKUP(B5598,Table14[],2,0),"")</f>
        <v/>
      </c>
      <c r="E5598" s="4"/>
      <c r="H5598" s="41" t="str">
        <f>IFERROR(VLOOKUP(Table49[[#This Row],[ITEM CODE]],Table2[[Item Code]:[Master Name]],2,0),"")</f>
        <v/>
      </c>
      <c r="I5598" s="41"/>
      <c r="J5598" s="65" t="str">
        <f>IFERROR(VLOOKUP(Table49[[#This Row],[ITEM CODE]],Table2[[Item Code]:[Master Name]],3,0),"")</f>
        <v/>
      </c>
      <c r="K5598" s="1" t="str">
        <f>IFERROR(VLOOKUP(Table49[[#This Row],[ITEM CODE]],Table2[[Item Code]:[Master Name]],9,0),"")</f>
        <v/>
      </c>
      <c r="L5598" s="1" t="str">
        <f>IFERROR(VLOOKUP(Table49[[#This Row],[ITEM CODE]],Table2[[Item Code]:[Master Name]],8,0),"")</f>
        <v/>
      </c>
      <c r="M5598" s="41"/>
      <c r="N5598" s="66">
        <f>IFERROR(VLOOKUP(Table49[[#This Row],[ITEM CODE]],Table2[[#All],[Item Code]:[Unit Cost]],10,0),0)</f>
        <v>0</v>
      </c>
      <c r="O5598" s="134">
        <f>IFERROR(VLOOKUP(Table49[[#This Row],[ITEM CODE]],Table2[[#All],[Item Code]:[Unit Cost]],10,0),0)</f>
        <v>0</v>
      </c>
      <c r="P5598" s="56"/>
      <c r="Q5598" s="58"/>
      <c r="R5598" s="58">
        <f>Table49[[#This Row],[QUANTITY]]*Table49[[#This Row],[INV Prices]]</f>
        <v>0</v>
      </c>
      <c r="S5598" s="67"/>
      <c r="V5598" s="41"/>
      <c r="W5598" s="4" t="str">
        <f>IFERROR(VLOOKUP(Table49[[#This Row],[ITEM CODE]],Table2[[Item Code]:[Category ]],6,0),"")</f>
        <v/>
      </c>
      <c r="X5598" s="1" t="str">
        <f>IFERROR(VLOOKUP(Table49[[#This Row],[ITEM CODE]],Table2[[Item Code]:[Sub Category]],7,0),"")</f>
        <v/>
      </c>
      <c r="Y5598" s="68" t="str">
        <f>Table49[[#This Row],[PO Number]]&amp;COUNTIFS($E$5:E5598,E5598)</f>
        <v>0</v>
      </c>
    </row>
    <row r="5599" spans="1:25" ht="14.25" customHeight="1" x14ac:dyDescent="0.3">
      <c r="A5599" s="1" t="str">
        <f>IF(Table49[[#This Row],[ITEM NAME]]="","",ROW()-4)</f>
        <v/>
      </c>
      <c r="B5599" s="68"/>
      <c r="C5599" s="4" t="str">
        <f>IFERROR(VLOOKUP(B5599,Table14[],3,0),"")</f>
        <v/>
      </c>
      <c r="D5599" s="4" t="str">
        <f>IFERROR(VLOOKUP(B5599,Table14[],2,0),"")</f>
        <v/>
      </c>
      <c r="E5599" s="4"/>
      <c r="H5599" s="41" t="str">
        <f>IFERROR(VLOOKUP(Table49[[#This Row],[ITEM CODE]],Table2[[Item Code]:[Master Name]],2,0),"")</f>
        <v/>
      </c>
      <c r="I5599" s="41"/>
      <c r="J5599" s="65" t="str">
        <f>IFERROR(VLOOKUP(Table49[[#This Row],[ITEM CODE]],Table2[[Item Code]:[Master Name]],3,0),"")</f>
        <v/>
      </c>
      <c r="K5599" s="1" t="str">
        <f>IFERROR(VLOOKUP(Table49[[#This Row],[ITEM CODE]],Table2[[Item Code]:[Master Name]],9,0),"")</f>
        <v/>
      </c>
      <c r="L5599" s="1" t="str">
        <f>IFERROR(VLOOKUP(Table49[[#This Row],[ITEM CODE]],Table2[[Item Code]:[Master Name]],8,0),"")</f>
        <v/>
      </c>
      <c r="M5599" s="41"/>
      <c r="N5599" s="66">
        <f>IFERROR(VLOOKUP(Table49[[#This Row],[ITEM CODE]],Table2[[#All],[Item Code]:[Unit Cost]],10,0),0)</f>
        <v>0</v>
      </c>
      <c r="O5599" s="134">
        <f>IFERROR(VLOOKUP(Table49[[#This Row],[ITEM CODE]],Table2[[#All],[Item Code]:[Unit Cost]],10,0),0)</f>
        <v>0</v>
      </c>
      <c r="P5599" s="56"/>
      <c r="Q5599" s="58"/>
      <c r="R5599" s="58">
        <f>Table49[[#This Row],[QUANTITY]]*Table49[[#This Row],[INV Prices]]</f>
        <v>0</v>
      </c>
      <c r="S5599" s="67"/>
      <c r="V5599" s="41"/>
      <c r="W5599" s="4" t="str">
        <f>IFERROR(VLOOKUP(Table49[[#This Row],[ITEM CODE]],Table2[[Item Code]:[Category ]],6,0),"")</f>
        <v/>
      </c>
      <c r="X5599" s="1" t="str">
        <f>IFERROR(VLOOKUP(Table49[[#This Row],[ITEM CODE]],Table2[[Item Code]:[Sub Category]],7,0),"")</f>
        <v/>
      </c>
      <c r="Y5599" s="68" t="str">
        <f>Table49[[#This Row],[PO Number]]&amp;COUNTIFS($E$5:E5599,E5599)</f>
        <v>0</v>
      </c>
    </row>
    <row r="5600" spans="1:25" ht="14.25" customHeight="1" x14ac:dyDescent="0.3">
      <c r="A5600" s="1" t="str">
        <f>IF(Table49[[#This Row],[ITEM NAME]]="","",ROW()-4)</f>
        <v/>
      </c>
      <c r="B5600" s="68"/>
      <c r="C5600" s="4" t="str">
        <f>IFERROR(VLOOKUP(B5600,Table14[],3,0),"")</f>
        <v/>
      </c>
      <c r="D5600" s="4" t="str">
        <f>IFERROR(VLOOKUP(B5600,Table14[],2,0),"")</f>
        <v/>
      </c>
      <c r="E5600" s="4"/>
      <c r="H5600" s="41" t="str">
        <f>IFERROR(VLOOKUP(Table49[[#This Row],[ITEM CODE]],Table2[[Item Code]:[Master Name]],2,0),"")</f>
        <v/>
      </c>
      <c r="I5600" s="41"/>
      <c r="J5600" s="65" t="str">
        <f>IFERROR(VLOOKUP(Table49[[#This Row],[ITEM CODE]],Table2[[Item Code]:[Master Name]],3,0),"")</f>
        <v/>
      </c>
      <c r="K5600" s="1" t="str">
        <f>IFERROR(VLOOKUP(Table49[[#This Row],[ITEM CODE]],Table2[[Item Code]:[Master Name]],9,0),"")</f>
        <v/>
      </c>
      <c r="L5600" s="1" t="str">
        <f>IFERROR(VLOOKUP(Table49[[#This Row],[ITEM CODE]],Table2[[Item Code]:[Master Name]],8,0),"")</f>
        <v/>
      </c>
      <c r="M5600" s="41"/>
      <c r="N5600" s="66">
        <f>IFERROR(VLOOKUP(Table49[[#This Row],[ITEM CODE]],Table2[[#All],[Item Code]:[Unit Cost]],10,0),0)</f>
        <v>0</v>
      </c>
      <c r="O5600" s="134">
        <f>IFERROR(VLOOKUP(Table49[[#This Row],[ITEM CODE]],Table2[[#All],[Item Code]:[Unit Cost]],10,0),0)</f>
        <v>0</v>
      </c>
      <c r="P5600" s="56"/>
      <c r="Q5600" s="58"/>
      <c r="R5600" s="58">
        <f>Table49[[#This Row],[QUANTITY]]*Table49[[#This Row],[INV Prices]]</f>
        <v>0</v>
      </c>
      <c r="S5600" s="67"/>
      <c r="V5600" s="41"/>
      <c r="W5600" s="4" t="str">
        <f>IFERROR(VLOOKUP(Table49[[#This Row],[ITEM CODE]],Table2[[Item Code]:[Category ]],6,0),"")</f>
        <v/>
      </c>
      <c r="X5600" s="1" t="str">
        <f>IFERROR(VLOOKUP(Table49[[#This Row],[ITEM CODE]],Table2[[Item Code]:[Sub Category]],7,0),"")</f>
        <v/>
      </c>
      <c r="Y5600" s="68" t="str">
        <f>Table49[[#This Row],[PO Number]]&amp;COUNTIFS($E$5:E5600,E5600)</f>
        <v>0</v>
      </c>
    </row>
    <row r="5601" spans="1:25" ht="14.25" customHeight="1" x14ac:dyDescent="0.3">
      <c r="A5601" s="1" t="str">
        <f>IF(Table49[[#This Row],[ITEM NAME]]="","",ROW()-4)</f>
        <v/>
      </c>
      <c r="B5601" s="68"/>
      <c r="C5601" s="4" t="str">
        <f>IFERROR(VLOOKUP(B5601,Table14[],3,0),"")</f>
        <v/>
      </c>
      <c r="D5601" s="4" t="str">
        <f>IFERROR(VLOOKUP(B5601,Table14[],2,0),"")</f>
        <v/>
      </c>
      <c r="E5601" s="4"/>
      <c r="H5601" s="41" t="str">
        <f>IFERROR(VLOOKUP(Table49[[#This Row],[ITEM CODE]],Table2[[Item Code]:[Master Name]],2,0),"")</f>
        <v/>
      </c>
      <c r="I5601" s="41"/>
      <c r="J5601" s="65" t="str">
        <f>IFERROR(VLOOKUP(Table49[[#This Row],[ITEM CODE]],Table2[[Item Code]:[Master Name]],3,0),"")</f>
        <v/>
      </c>
      <c r="K5601" s="1" t="str">
        <f>IFERROR(VLOOKUP(Table49[[#This Row],[ITEM CODE]],Table2[[Item Code]:[Master Name]],9,0),"")</f>
        <v/>
      </c>
      <c r="L5601" s="1" t="str">
        <f>IFERROR(VLOOKUP(Table49[[#This Row],[ITEM CODE]],Table2[[Item Code]:[Master Name]],8,0),"")</f>
        <v/>
      </c>
      <c r="M5601" s="41"/>
      <c r="N5601" s="66">
        <f>IFERROR(VLOOKUP(Table49[[#This Row],[ITEM CODE]],Table2[[#All],[Item Code]:[Unit Cost]],10,0),0)</f>
        <v>0</v>
      </c>
      <c r="O5601" s="134">
        <f>IFERROR(VLOOKUP(Table49[[#This Row],[ITEM CODE]],Table2[[#All],[Item Code]:[Unit Cost]],10,0),0)</f>
        <v>0</v>
      </c>
      <c r="P5601" s="56"/>
      <c r="Q5601" s="58"/>
      <c r="R5601" s="58">
        <f>Table49[[#This Row],[QUANTITY]]*Table49[[#This Row],[INV Prices]]</f>
        <v>0</v>
      </c>
      <c r="S5601" s="67"/>
      <c r="V5601" s="41"/>
      <c r="W5601" s="4" t="str">
        <f>IFERROR(VLOOKUP(Table49[[#This Row],[ITEM CODE]],Table2[[Item Code]:[Category ]],6,0),"")</f>
        <v/>
      </c>
      <c r="X5601" s="1" t="str">
        <f>IFERROR(VLOOKUP(Table49[[#This Row],[ITEM CODE]],Table2[[Item Code]:[Sub Category]],7,0),"")</f>
        <v/>
      </c>
      <c r="Y5601" s="68" t="str">
        <f>Table49[[#This Row],[PO Number]]&amp;COUNTIFS($E$5:E5601,E5601)</f>
        <v>0</v>
      </c>
    </row>
    <row r="5602" spans="1:25" ht="14.25" customHeight="1" x14ac:dyDescent="0.3">
      <c r="A5602" s="1" t="str">
        <f>IF(Table49[[#This Row],[ITEM NAME]]="","",ROW()-4)</f>
        <v/>
      </c>
      <c r="B5602" s="68"/>
      <c r="C5602" s="4" t="str">
        <f>IFERROR(VLOOKUP(B5602,Table14[],3,0),"")</f>
        <v/>
      </c>
      <c r="D5602" s="4" t="str">
        <f>IFERROR(VLOOKUP(B5602,Table14[],2,0),"")</f>
        <v/>
      </c>
      <c r="E5602" s="4"/>
      <c r="H5602" s="41" t="str">
        <f>IFERROR(VLOOKUP(Table49[[#This Row],[ITEM CODE]],Table2[[Item Code]:[Master Name]],2,0),"")</f>
        <v/>
      </c>
      <c r="I5602" s="41"/>
      <c r="J5602" s="65" t="str">
        <f>IFERROR(VLOOKUP(Table49[[#This Row],[ITEM CODE]],Table2[[Item Code]:[Master Name]],3,0),"")</f>
        <v/>
      </c>
      <c r="K5602" s="1" t="str">
        <f>IFERROR(VLOOKUP(Table49[[#This Row],[ITEM CODE]],Table2[[Item Code]:[Master Name]],9,0),"")</f>
        <v/>
      </c>
      <c r="L5602" s="1" t="str">
        <f>IFERROR(VLOOKUP(Table49[[#This Row],[ITEM CODE]],Table2[[Item Code]:[Master Name]],8,0),"")</f>
        <v/>
      </c>
      <c r="M5602" s="41"/>
      <c r="N5602" s="66">
        <f>IFERROR(VLOOKUP(Table49[[#This Row],[ITEM CODE]],Table2[[#All],[Item Code]:[Unit Cost]],10,0),0)</f>
        <v>0</v>
      </c>
      <c r="O5602" s="134">
        <f>IFERROR(VLOOKUP(Table49[[#This Row],[ITEM CODE]],Table2[[#All],[Item Code]:[Unit Cost]],10,0),0)</f>
        <v>0</v>
      </c>
      <c r="P5602" s="56"/>
      <c r="Q5602" s="58"/>
      <c r="R5602" s="58">
        <f>Table49[[#This Row],[QUANTITY]]*Table49[[#This Row],[INV Prices]]</f>
        <v>0</v>
      </c>
      <c r="S5602" s="67"/>
      <c r="V5602" s="41"/>
      <c r="W5602" s="4" t="str">
        <f>IFERROR(VLOOKUP(Table49[[#This Row],[ITEM CODE]],Table2[[Item Code]:[Category ]],6,0),"")</f>
        <v/>
      </c>
      <c r="X5602" s="1" t="str">
        <f>IFERROR(VLOOKUP(Table49[[#This Row],[ITEM CODE]],Table2[[Item Code]:[Sub Category]],7,0),"")</f>
        <v/>
      </c>
      <c r="Y5602" s="68" t="str">
        <f>Table49[[#This Row],[PO Number]]&amp;COUNTIFS($E$5:E5602,E5602)</f>
        <v>0</v>
      </c>
    </row>
    <row r="5603" spans="1:25" ht="14.25" customHeight="1" x14ac:dyDescent="0.3">
      <c r="A5603" s="1" t="str">
        <f>IF(Table49[[#This Row],[ITEM NAME]]="","",ROW()-4)</f>
        <v/>
      </c>
      <c r="B5603" s="68"/>
      <c r="C5603" s="4" t="str">
        <f>IFERROR(VLOOKUP(B5603,Table14[],3,0),"")</f>
        <v/>
      </c>
      <c r="D5603" s="4" t="str">
        <f>IFERROR(VLOOKUP(B5603,Table14[],2,0),"")</f>
        <v/>
      </c>
      <c r="E5603" s="4"/>
      <c r="H5603" s="41" t="str">
        <f>IFERROR(VLOOKUP(Table49[[#This Row],[ITEM CODE]],Table2[[Item Code]:[Master Name]],2,0),"")</f>
        <v/>
      </c>
      <c r="I5603" s="41"/>
      <c r="J5603" s="65" t="str">
        <f>IFERROR(VLOOKUP(Table49[[#This Row],[ITEM CODE]],Table2[[Item Code]:[Master Name]],3,0),"")</f>
        <v/>
      </c>
      <c r="K5603" s="1" t="str">
        <f>IFERROR(VLOOKUP(Table49[[#This Row],[ITEM CODE]],Table2[[Item Code]:[Master Name]],9,0),"")</f>
        <v/>
      </c>
      <c r="L5603" s="1" t="str">
        <f>IFERROR(VLOOKUP(Table49[[#This Row],[ITEM CODE]],Table2[[Item Code]:[Master Name]],8,0),"")</f>
        <v/>
      </c>
      <c r="M5603" s="41"/>
      <c r="N5603" s="66">
        <f>IFERROR(VLOOKUP(Table49[[#This Row],[ITEM CODE]],Table2[[#All],[Item Code]:[Unit Cost]],10,0),0)</f>
        <v>0</v>
      </c>
      <c r="O5603" s="134">
        <f>IFERROR(VLOOKUP(Table49[[#This Row],[ITEM CODE]],Table2[[#All],[Item Code]:[Unit Cost]],10,0),0)</f>
        <v>0</v>
      </c>
      <c r="P5603" s="56"/>
      <c r="Q5603" s="58"/>
      <c r="R5603" s="58">
        <f>Table49[[#This Row],[QUANTITY]]*Table49[[#This Row],[INV Prices]]</f>
        <v>0</v>
      </c>
      <c r="S5603" s="67"/>
      <c r="V5603" s="41"/>
      <c r="W5603" s="4" t="str">
        <f>IFERROR(VLOOKUP(Table49[[#This Row],[ITEM CODE]],Table2[[Item Code]:[Category ]],6,0),"")</f>
        <v/>
      </c>
      <c r="X5603" s="1" t="str">
        <f>IFERROR(VLOOKUP(Table49[[#This Row],[ITEM CODE]],Table2[[Item Code]:[Sub Category]],7,0),"")</f>
        <v/>
      </c>
      <c r="Y5603" s="68" t="str">
        <f>Table49[[#This Row],[PO Number]]&amp;COUNTIFS($E$5:E5603,E5603)</f>
        <v>0</v>
      </c>
    </row>
    <row r="5604" spans="1:25" ht="14.25" customHeight="1" x14ac:dyDescent="0.3">
      <c r="A5604" s="1" t="str">
        <f>IF(Table49[[#This Row],[ITEM NAME]]="","",ROW()-4)</f>
        <v/>
      </c>
      <c r="B5604" s="68"/>
      <c r="C5604" s="4" t="str">
        <f>IFERROR(VLOOKUP(B5604,Table14[],3,0),"")</f>
        <v/>
      </c>
      <c r="D5604" s="4" t="str">
        <f>IFERROR(VLOOKUP(B5604,Table14[],2,0),"")</f>
        <v/>
      </c>
      <c r="E5604" s="4"/>
      <c r="H5604" s="41" t="str">
        <f>IFERROR(VLOOKUP(Table49[[#This Row],[ITEM CODE]],Table2[[Item Code]:[Master Name]],2,0),"")</f>
        <v/>
      </c>
      <c r="I5604" s="41"/>
      <c r="J5604" s="65" t="str">
        <f>IFERROR(VLOOKUP(Table49[[#This Row],[ITEM CODE]],Table2[[Item Code]:[Master Name]],3,0),"")</f>
        <v/>
      </c>
      <c r="K5604" s="1" t="str">
        <f>IFERROR(VLOOKUP(Table49[[#This Row],[ITEM CODE]],Table2[[Item Code]:[Master Name]],9,0),"")</f>
        <v/>
      </c>
      <c r="L5604" s="1" t="str">
        <f>IFERROR(VLOOKUP(Table49[[#This Row],[ITEM CODE]],Table2[[Item Code]:[Master Name]],8,0),"")</f>
        <v/>
      </c>
      <c r="M5604" s="41"/>
      <c r="N5604" s="66">
        <f>IFERROR(VLOOKUP(Table49[[#This Row],[ITEM CODE]],Table2[[#All],[Item Code]:[Unit Cost]],10,0),0)</f>
        <v>0</v>
      </c>
      <c r="O5604" s="134">
        <f>IFERROR(VLOOKUP(Table49[[#This Row],[ITEM CODE]],Table2[[#All],[Item Code]:[Unit Cost]],10,0),0)</f>
        <v>0</v>
      </c>
      <c r="P5604" s="56"/>
      <c r="Q5604" s="58"/>
      <c r="R5604" s="58">
        <f>Table49[[#This Row],[QUANTITY]]*Table49[[#This Row],[INV Prices]]</f>
        <v>0</v>
      </c>
      <c r="S5604" s="67"/>
      <c r="V5604" s="41"/>
      <c r="W5604" s="4" t="str">
        <f>IFERROR(VLOOKUP(Table49[[#This Row],[ITEM CODE]],Table2[[Item Code]:[Category ]],6,0),"")</f>
        <v/>
      </c>
      <c r="X5604" s="1" t="str">
        <f>IFERROR(VLOOKUP(Table49[[#This Row],[ITEM CODE]],Table2[[Item Code]:[Sub Category]],7,0),"")</f>
        <v/>
      </c>
      <c r="Y5604" s="68" t="str">
        <f>Table49[[#This Row],[PO Number]]&amp;COUNTIFS($E$5:E5604,E5604)</f>
        <v>0</v>
      </c>
    </row>
    <row r="5605" spans="1:25" ht="14.25" customHeight="1" x14ac:dyDescent="0.3">
      <c r="A5605" s="1" t="str">
        <f>IF(Table49[[#This Row],[ITEM NAME]]="","",ROW()-4)</f>
        <v/>
      </c>
      <c r="B5605" s="68"/>
      <c r="C5605" s="4" t="str">
        <f>IFERROR(VLOOKUP(B5605,Table14[],3,0),"")</f>
        <v/>
      </c>
      <c r="D5605" s="4" t="str">
        <f>IFERROR(VLOOKUP(B5605,Table14[],2,0),"")</f>
        <v/>
      </c>
      <c r="E5605" s="4"/>
      <c r="H5605" s="41" t="str">
        <f>IFERROR(VLOOKUP(Table49[[#This Row],[ITEM CODE]],Table2[[Item Code]:[Master Name]],2,0),"")</f>
        <v/>
      </c>
      <c r="I5605" s="41"/>
      <c r="J5605" s="65" t="str">
        <f>IFERROR(VLOOKUP(Table49[[#This Row],[ITEM CODE]],Table2[[Item Code]:[Master Name]],3,0),"")</f>
        <v/>
      </c>
      <c r="K5605" s="1" t="str">
        <f>IFERROR(VLOOKUP(Table49[[#This Row],[ITEM CODE]],Table2[[Item Code]:[Master Name]],9,0),"")</f>
        <v/>
      </c>
      <c r="L5605" s="1" t="str">
        <f>IFERROR(VLOOKUP(Table49[[#This Row],[ITEM CODE]],Table2[[Item Code]:[Master Name]],8,0),"")</f>
        <v/>
      </c>
      <c r="M5605" s="41"/>
      <c r="N5605" s="66">
        <f>IFERROR(VLOOKUP(Table49[[#This Row],[ITEM CODE]],Table2[[#All],[Item Code]:[Unit Cost]],10,0),0)</f>
        <v>0</v>
      </c>
      <c r="O5605" s="134">
        <f>IFERROR(VLOOKUP(Table49[[#This Row],[ITEM CODE]],Table2[[#All],[Item Code]:[Unit Cost]],10,0),0)</f>
        <v>0</v>
      </c>
      <c r="P5605" s="56"/>
      <c r="Q5605" s="58"/>
      <c r="R5605" s="58">
        <f>Table49[[#This Row],[QUANTITY]]*Table49[[#This Row],[INV Prices]]</f>
        <v>0</v>
      </c>
      <c r="S5605" s="67"/>
      <c r="V5605" s="41"/>
      <c r="W5605" s="4" t="str">
        <f>IFERROR(VLOOKUP(Table49[[#This Row],[ITEM CODE]],Table2[[Item Code]:[Category ]],6,0),"")</f>
        <v/>
      </c>
      <c r="X5605" s="1" t="str">
        <f>IFERROR(VLOOKUP(Table49[[#This Row],[ITEM CODE]],Table2[[Item Code]:[Sub Category]],7,0),"")</f>
        <v/>
      </c>
      <c r="Y5605" s="68" t="str">
        <f>Table49[[#This Row],[PO Number]]&amp;COUNTIFS($E$5:E5605,E5605)</f>
        <v>0</v>
      </c>
    </row>
    <row r="5606" spans="1:25" ht="14.25" customHeight="1" x14ac:dyDescent="0.3">
      <c r="A5606" s="1" t="str">
        <f>IF(Table49[[#This Row],[ITEM NAME]]="","",ROW()-4)</f>
        <v/>
      </c>
      <c r="B5606" s="68"/>
      <c r="C5606" s="4" t="str">
        <f>IFERROR(VLOOKUP(B5606,Table14[],3,0),"")</f>
        <v/>
      </c>
      <c r="D5606" s="4" t="str">
        <f>IFERROR(VLOOKUP(B5606,Table14[],2,0),"")</f>
        <v/>
      </c>
      <c r="E5606" s="4"/>
      <c r="H5606" s="41" t="str">
        <f>IFERROR(VLOOKUP(Table49[[#This Row],[ITEM CODE]],Table2[[Item Code]:[Master Name]],2,0),"")</f>
        <v/>
      </c>
      <c r="I5606" s="41"/>
      <c r="J5606" s="65" t="str">
        <f>IFERROR(VLOOKUP(Table49[[#This Row],[ITEM CODE]],Table2[[Item Code]:[Master Name]],3,0),"")</f>
        <v/>
      </c>
      <c r="K5606" s="1" t="str">
        <f>IFERROR(VLOOKUP(Table49[[#This Row],[ITEM CODE]],Table2[[Item Code]:[Master Name]],9,0),"")</f>
        <v/>
      </c>
      <c r="L5606" s="1" t="str">
        <f>IFERROR(VLOOKUP(Table49[[#This Row],[ITEM CODE]],Table2[[Item Code]:[Master Name]],8,0),"")</f>
        <v/>
      </c>
      <c r="M5606" s="41"/>
      <c r="N5606" s="66">
        <f>IFERROR(VLOOKUP(Table49[[#This Row],[ITEM CODE]],Table2[[#All],[Item Code]:[Unit Cost]],10,0),0)</f>
        <v>0</v>
      </c>
      <c r="O5606" s="134">
        <f>IFERROR(VLOOKUP(Table49[[#This Row],[ITEM CODE]],Table2[[#All],[Item Code]:[Unit Cost]],10,0),0)</f>
        <v>0</v>
      </c>
      <c r="P5606" s="56"/>
      <c r="Q5606" s="58"/>
      <c r="R5606" s="58">
        <f>Table49[[#This Row],[QUANTITY]]*Table49[[#This Row],[INV Prices]]</f>
        <v>0</v>
      </c>
      <c r="S5606" s="67"/>
      <c r="V5606" s="41"/>
      <c r="W5606" s="4" t="str">
        <f>IFERROR(VLOOKUP(Table49[[#This Row],[ITEM CODE]],Table2[[Item Code]:[Category ]],6,0),"")</f>
        <v/>
      </c>
      <c r="X5606" s="1" t="str">
        <f>IFERROR(VLOOKUP(Table49[[#This Row],[ITEM CODE]],Table2[[Item Code]:[Sub Category]],7,0),"")</f>
        <v/>
      </c>
      <c r="Y5606" s="68" t="str">
        <f>Table49[[#This Row],[PO Number]]&amp;COUNTIFS($E$5:E5606,E5606)</f>
        <v>0</v>
      </c>
    </row>
    <row r="5607" spans="1:25" ht="14.25" customHeight="1" x14ac:dyDescent="0.3">
      <c r="A5607" s="1" t="str">
        <f>IF(Table49[[#This Row],[ITEM NAME]]="","",ROW()-4)</f>
        <v/>
      </c>
      <c r="B5607" s="68"/>
      <c r="C5607" s="4" t="str">
        <f>IFERROR(VLOOKUP(B5607,Table14[],3,0),"")</f>
        <v/>
      </c>
      <c r="D5607" s="4" t="str">
        <f>IFERROR(VLOOKUP(B5607,Table14[],2,0),"")</f>
        <v/>
      </c>
      <c r="E5607" s="4"/>
      <c r="H5607" s="41" t="str">
        <f>IFERROR(VLOOKUP(Table49[[#This Row],[ITEM CODE]],Table2[[Item Code]:[Master Name]],2,0),"")</f>
        <v/>
      </c>
      <c r="I5607" s="41"/>
      <c r="J5607" s="65" t="str">
        <f>IFERROR(VLOOKUP(Table49[[#This Row],[ITEM CODE]],Table2[[Item Code]:[Master Name]],3,0),"")</f>
        <v/>
      </c>
      <c r="K5607" s="1" t="str">
        <f>IFERROR(VLOOKUP(Table49[[#This Row],[ITEM CODE]],Table2[[Item Code]:[Master Name]],9,0),"")</f>
        <v/>
      </c>
      <c r="L5607" s="1" t="str">
        <f>IFERROR(VLOOKUP(Table49[[#This Row],[ITEM CODE]],Table2[[Item Code]:[Master Name]],8,0),"")</f>
        <v/>
      </c>
      <c r="M5607" s="41"/>
      <c r="N5607" s="66">
        <f>IFERROR(VLOOKUP(Table49[[#This Row],[ITEM CODE]],Table2[[#All],[Item Code]:[Unit Cost]],10,0),0)</f>
        <v>0</v>
      </c>
      <c r="O5607" s="134">
        <f>IFERROR(VLOOKUP(Table49[[#This Row],[ITEM CODE]],Table2[[#All],[Item Code]:[Unit Cost]],10,0),0)</f>
        <v>0</v>
      </c>
      <c r="P5607" s="56"/>
      <c r="Q5607" s="58"/>
      <c r="R5607" s="58">
        <f>Table49[[#This Row],[QUANTITY]]*Table49[[#This Row],[INV Prices]]</f>
        <v>0</v>
      </c>
      <c r="S5607" s="67"/>
      <c r="V5607" s="41"/>
      <c r="W5607" s="4" t="str">
        <f>IFERROR(VLOOKUP(Table49[[#This Row],[ITEM CODE]],Table2[[Item Code]:[Category ]],6,0),"")</f>
        <v/>
      </c>
      <c r="X5607" s="1" t="str">
        <f>IFERROR(VLOOKUP(Table49[[#This Row],[ITEM CODE]],Table2[[Item Code]:[Sub Category]],7,0),"")</f>
        <v/>
      </c>
      <c r="Y5607" s="68" t="str">
        <f>Table49[[#This Row],[PO Number]]&amp;COUNTIFS($E$5:E5607,E5607)</f>
        <v>0</v>
      </c>
    </row>
    <row r="5608" spans="1:25" ht="14.25" customHeight="1" x14ac:dyDescent="0.3">
      <c r="A5608" s="1" t="str">
        <f>IF(Table49[[#This Row],[ITEM NAME]]="","",ROW()-4)</f>
        <v/>
      </c>
      <c r="B5608" s="68"/>
      <c r="C5608" s="4" t="str">
        <f>IFERROR(VLOOKUP(B5608,Table14[],3,0),"")</f>
        <v/>
      </c>
      <c r="D5608" s="4" t="str">
        <f>IFERROR(VLOOKUP(B5608,Table14[],2,0),"")</f>
        <v/>
      </c>
      <c r="E5608" s="4"/>
      <c r="H5608" s="41" t="str">
        <f>IFERROR(VLOOKUP(Table49[[#This Row],[ITEM CODE]],Table2[[Item Code]:[Master Name]],2,0),"")</f>
        <v/>
      </c>
      <c r="I5608" s="41"/>
      <c r="J5608" s="65" t="str">
        <f>IFERROR(VLOOKUP(Table49[[#This Row],[ITEM CODE]],Table2[[Item Code]:[Master Name]],3,0),"")</f>
        <v/>
      </c>
      <c r="K5608" s="1" t="str">
        <f>IFERROR(VLOOKUP(Table49[[#This Row],[ITEM CODE]],Table2[[Item Code]:[Master Name]],9,0),"")</f>
        <v/>
      </c>
      <c r="L5608" s="1" t="str">
        <f>IFERROR(VLOOKUP(Table49[[#This Row],[ITEM CODE]],Table2[[Item Code]:[Master Name]],8,0),"")</f>
        <v/>
      </c>
      <c r="M5608" s="41"/>
      <c r="N5608" s="66">
        <f>IFERROR(VLOOKUP(Table49[[#This Row],[ITEM CODE]],Table2[[#All],[Item Code]:[Unit Cost]],10,0),0)</f>
        <v>0</v>
      </c>
      <c r="O5608" s="134">
        <f>IFERROR(VLOOKUP(Table49[[#This Row],[ITEM CODE]],Table2[[#All],[Item Code]:[Unit Cost]],10,0),0)</f>
        <v>0</v>
      </c>
      <c r="P5608" s="56"/>
      <c r="Q5608" s="58"/>
      <c r="R5608" s="58">
        <f>Table49[[#This Row],[QUANTITY]]*Table49[[#This Row],[INV Prices]]</f>
        <v>0</v>
      </c>
      <c r="S5608" s="67"/>
      <c r="V5608" s="41"/>
      <c r="W5608" s="4" t="str">
        <f>IFERROR(VLOOKUP(Table49[[#This Row],[ITEM CODE]],Table2[[Item Code]:[Category ]],6,0),"")</f>
        <v/>
      </c>
      <c r="X5608" s="1" t="str">
        <f>IFERROR(VLOOKUP(Table49[[#This Row],[ITEM CODE]],Table2[[Item Code]:[Sub Category]],7,0),"")</f>
        <v/>
      </c>
      <c r="Y5608" s="68" t="str">
        <f>Table49[[#This Row],[PO Number]]&amp;COUNTIFS($E$5:E5608,E5608)</f>
        <v>0</v>
      </c>
    </row>
    <row r="5609" spans="1:25" ht="14.25" customHeight="1" x14ac:dyDescent="0.3">
      <c r="A5609" s="1" t="str">
        <f>IF(Table49[[#This Row],[ITEM NAME]]="","",ROW()-4)</f>
        <v/>
      </c>
      <c r="B5609" s="68"/>
      <c r="C5609" s="4" t="str">
        <f>IFERROR(VLOOKUP(B5609,Table14[],3,0),"")</f>
        <v/>
      </c>
      <c r="D5609" s="4" t="str">
        <f>IFERROR(VLOOKUP(B5609,Table14[],2,0),"")</f>
        <v/>
      </c>
      <c r="E5609" s="4"/>
      <c r="H5609" s="41" t="str">
        <f>IFERROR(VLOOKUP(Table49[[#This Row],[ITEM CODE]],Table2[[Item Code]:[Master Name]],2,0),"")</f>
        <v/>
      </c>
      <c r="I5609" s="41"/>
      <c r="J5609" s="65" t="str">
        <f>IFERROR(VLOOKUP(Table49[[#This Row],[ITEM CODE]],Table2[[Item Code]:[Master Name]],3,0),"")</f>
        <v/>
      </c>
      <c r="K5609" s="1" t="str">
        <f>IFERROR(VLOOKUP(Table49[[#This Row],[ITEM CODE]],Table2[[Item Code]:[Master Name]],9,0),"")</f>
        <v/>
      </c>
      <c r="L5609" s="1" t="str">
        <f>IFERROR(VLOOKUP(Table49[[#This Row],[ITEM CODE]],Table2[[Item Code]:[Master Name]],8,0),"")</f>
        <v/>
      </c>
      <c r="M5609" s="41"/>
      <c r="N5609" s="66">
        <f>IFERROR(VLOOKUP(Table49[[#This Row],[ITEM CODE]],Table2[[#All],[Item Code]:[Unit Cost]],10,0),0)</f>
        <v>0</v>
      </c>
      <c r="O5609" s="134">
        <f>IFERROR(VLOOKUP(Table49[[#This Row],[ITEM CODE]],Table2[[#All],[Item Code]:[Unit Cost]],10,0),0)</f>
        <v>0</v>
      </c>
      <c r="P5609" s="56"/>
      <c r="Q5609" s="58"/>
      <c r="R5609" s="58">
        <f>Table49[[#This Row],[QUANTITY]]*Table49[[#This Row],[INV Prices]]</f>
        <v>0</v>
      </c>
      <c r="S5609" s="67"/>
      <c r="V5609" s="41"/>
      <c r="W5609" s="4" t="str">
        <f>IFERROR(VLOOKUP(Table49[[#This Row],[ITEM CODE]],Table2[[Item Code]:[Category ]],6,0),"")</f>
        <v/>
      </c>
      <c r="X5609" s="1" t="str">
        <f>IFERROR(VLOOKUP(Table49[[#This Row],[ITEM CODE]],Table2[[Item Code]:[Sub Category]],7,0),"")</f>
        <v/>
      </c>
      <c r="Y5609" s="68" t="str">
        <f>Table49[[#This Row],[PO Number]]&amp;COUNTIFS($E$5:E5609,E5609)</f>
        <v>0</v>
      </c>
    </row>
    <row r="5610" spans="1:25" ht="14.25" customHeight="1" x14ac:dyDescent="0.3">
      <c r="A5610" s="1" t="str">
        <f>IF(Table49[[#This Row],[ITEM NAME]]="","",ROW()-4)</f>
        <v/>
      </c>
      <c r="B5610" s="68"/>
      <c r="C5610" s="4" t="str">
        <f>IFERROR(VLOOKUP(B5610,Table14[],3,0),"")</f>
        <v/>
      </c>
      <c r="D5610" s="4" t="str">
        <f>IFERROR(VLOOKUP(B5610,Table14[],2,0),"")</f>
        <v/>
      </c>
      <c r="E5610" s="4"/>
      <c r="H5610" s="41" t="str">
        <f>IFERROR(VLOOKUP(Table49[[#This Row],[ITEM CODE]],Table2[[Item Code]:[Master Name]],2,0),"")</f>
        <v/>
      </c>
      <c r="I5610" s="41"/>
      <c r="J5610" s="65" t="str">
        <f>IFERROR(VLOOKUP(Table49[[#This Row],[ITEM CODE]],Table2[[Item Code]:[Master Name]],3,0),"")</f>
        <v/>
      </c>
      <c r="K5610" s="1" t="str">
        <f>IFERROR(VLOOKUP(Table49[[#This Row],[ITEM CODE]],Table2[[Item Code]:[Master Name]],9,0),"")</f>
        <v/>
      </c>
      <c r="L5610" s="1" t="str">
        <f>IFERROR(VLOOKUP(Table49[[#This Row],[ITEM CODE]],Table2[[Item Code]:[Master Name]],8,0),"")</f>
        <v/>
      </c>
      <c r="M5610" s="41"/>
      <c r="N5610" s="66">
        <f>IFERROR(VLOOKUP(Table49[[#This Row],[ITEM CODE]],Table2[[#All],[Item Code]:[Unit Cost]],10,0),0)</f>
        <v>0</v>
      </c>
      <c r="O5610" s="134">
        <f>IFERROR(VLOOKUP(Table49[[#This Row],[ITEM CODE]],Table2[[#All],[Item Code]:[Unit Cost]],10,0),0)</f>
        <v>0</v>
      </c>
      <c r="P5610" s="56"/>
      <c r="Q5610" s="58"/>
      <c r="R5610" s="58">
        <f>Table49[[#This Row],[QUANTITY]]*Table49[[#This Row],[INV Prices]]</f>
        <v>0</v>
      </c>
      <c r="S5610" s="67"/>
      <c r="V5610" s="41"/>
      <c r="W5610" s="4" t="str">
        <f>IFERROR(VLOOKUP(Table49[[#This Row],[ITEM CODE]],Table2[[Item Code]:[Category ]],6,0),"")</f>
        <v/>
      </c>
      <c r="X5610" s="1" t="str">
        <f>IFERROR(VLOOKUP(Table49[[#This Row],[ITEM CODE]],Table2[[Item Code]:[Sub Category]],7,0),"")</f>
        <v/>
      </c>
      <c r="Y5610" s="68" t="str">
        <f>Table49[[#This Row],[PO Number]]&amp;COUNTIFS($E$5:E5610,E5610)</f>
        <v>0</v>
      </c>
    </row>
    <row r="5611" spans="1:25" ht="14.25" customHeight="1" x14ac:dyDescent="0.3">
      <c r="A5611" s="1" t="str">
        <f>IF(Table49[[#This Row],[ITEM NAME]]="","",ROW()-4)</f>
        <v/>
      </c>
      <c r="B5611" s="68"/>
      <c r="C5611" s="4" t="str">
        <f>IFERROR(VLOOKUP(B5611,Table14[],3,0),"")</f>
        <v/>
      </c>
      <c r="D5611" s="4" t="str">
        <f>IFERROR(VLOOKUP(B5611,Table14[],2,0),"")</f>
        <v/>
      </c>
      <c r="E5611" s="4"/>
      <c r="H5611" s="41" t="str">
        <f>IFERROR(VLOOKUP(Table49[[#This Row],[ITEM CODE]],Table2[[Item Code]:[Master Name]],2,0),"")</f>
        <v/>
      </c>
      <c r="I5611" s="41"/>
      <c r="J5611" s="65" t="str">
        <f>IFERROR(VLOOKUP(Table49[[#This Row],[ITEM CODE]],Table2[[Item Code]:[Master Name]],3,0),"")</f>
        <v/>
      </c>
      <c r="K5611" s="1" t="str">
        <f>IFERROR(VLOOKUP(Table49[[#This Row],[ITEM CODE]],Table2[[Item Code]:[Master Name]],9,0),"")</f>
        <v/>
      </c>
      <c r="L5611" s="1" t="str">
        <f>IFERROR(VLOOKUP(Table49[[#This Row],[ITEM CODE]],Table2[[Item Code]:[Master Name]],8,0),"")</f>
        <v/>
      </c>
      <c r="M5611" s="41"/>
      <c r="N5611" s="66">
        <f>IFERROR(VLOOKUP(Table49[[#This Row],[ITEM CODE]],Table2[[#All],[Item Code]:[Unit Cost]],10,0),0)</f>
        <v>0</v>
      </c>
      <c r="O5611" s="134">
        <f>IFERROR(VLOOKUP(Table49[[#This Row],[ITEM CODE]],Table2[[#All],[Item Code]:[Unit Cost]],10,0),0)</f>
        <v>0</v>
      </c>
      <c r="P5611" s="56"/>
      <c r="Q5611" s="58"/>
      <c r="R5611" s="58">
        <f>Table49[[#This Row],[QUANTITY]]*Table49[[#This Row],[INV Prices]]</f>
        <v>0</v>
      </c>
      <c r="S5611" s="67"/>
      <c r="V5611" s="41"/>
      <c r="W5611" s="4" t="str">
        <f>IFERROR(VLOOKUP(Table49[[#This Row],[ITEM CODE]],Table2[[Item Code]:[Category ]],6,0),"")</f>
        <v/>
      </c>
      <c r="X5611" s="1" t="str">
        <f>IFERROR(VLOOKUP(Table49[[#This Row],[ITEM CODE]],Table2[[Item Code]:[Sub Category]],7,0),"")</f>
        <v/>
      </c>
      <c r="Y5611" s="68" t="str">
        <f>Table49[[#This Row],[PO Number]]&amp;COUNTIFS($E$5:E5611,E5611)</f>
        <v>0</v>
      </c>
    </row>
    <row r="5612" spans="1:25" ht="14.25" customHeight="1" x14ac:dyDescent="0.3">
      <c r="A5612" s="1" t="str">
        <f>IF(Table49[[#This Row],[ITEM NAME]]="","",ROW()-4)</f>
        <v/>
      </c>
      <c r="B5612" s="68"/>
      <c r="C5612" s="4" t="str">
        <f>IFERROR(VLOOKUP(B5612,Table14[],3,0),"")</f>
        <v/>
      </c>
      <c r="D5612" s="4" t="str">
        <f>IFERROR(VLOOKUP(B5612,Table14[],2,0),"")</f>
        <v/>
      </c>
      <c r="E5612" s="4"/>
      <c r="H5612" s="41" t="str">
        <f>IFERROR(VLOOKUP(Table49[[#This Row],[ITEM CODE]],Table2[[Item Code]:[Master Name]],2,0),"")</f>
        <v/>
      </c>
      <c r="I5612" s="41"/>
      <c r="J5612" s="65" t="str">
        <f>IFERROR(VLOOKUP(Table49[[#This Row],[ITEM CODE]],Table2[[Item Code]:[Master Name]],3,0),"")</f>
        <v/>
      </c>
      <c r="K5612" s="1" t="str">
        <f>IFERROR(VLOOKUP(Table49[[#This Row],[ITEM CODE]],Table2[[Item Code]:[Master Name]],9,0),"")</f>
        <v/>
      </c>
      <c r="L5612" s="1" t="str">
        <f>IFERROR(VLOOKUP(Table49[[#This Row],[ITEM CODE]],Table2[[Item Code]:[Master Name]],8,0),"")</f>
        <v/>
      </c>
      <c r="M5612" s="41"/>
      <c r="N5612" s="66">
        <f>IFERROR(VLOOKUP(Table49[[#This Row],[ITEM CODE]],Table2[[#All],[Item Code]:[Unit Cost]],10,0),0)</f>
        <v>0</v>
      </c>
      <c r="O5612" s="134">
        <f>IFERROR(VLOOKUP(Table49[[#This Row],[ITEM CODE]],Table2[[#All],[Item Code]:[Unit Cost]],10,0),0)</f>
        <v>0</v>
      </c>
      <c r="P5612" s="56"/>
      <c r="Q5612" s="58"/>
      <c r="R5612" s="58">
        <f>Table49[[#This Row],[QUANTITY]]*Table49[[#This Row],[INV Prices]]</f>
        <v>0</v>
      </c>
      <c r="S5612" s="67"/>
      <c r="V5612" s="41"/>
      <c r="W5612" s="4" t="str">
        <f>IFERROR(VLOOKUP(Table49[[#This Row],[ITEM CODE]],Table2[[Item Code]:[Category ]],6,0),"")</f>
        <v/>
      </c>
      <c r="X5612" s="1" t="str">
        <f>IFERROR(VLOOKUP(Table49[[#This Row],[ITEM CODE]],Table2[[Item Code]:[Sub Category]],7,0),"")</f>
        <v/>
      </c>
      <c r="Y5612" s="68" t="str">
        <f>Table49[[#This Row],[PO Number]]&amp;COUNTIFS($E$5:E5612,E5612)</f>
        <v>0</v>
      </c>
    </row>
    <row r="5613" spans="1:25" ht="14.25" customHeight="1" x14ac:dyDescent="0.3">
      <c r="A5613" s="1" t="str">
        <f>IF(Table49[[#This Row],[ITEM NAME]]="","",ROW()-4)</f>
        <v/>
      </c>
      <c r="B5613" s="68"/>
      <c r="C5613" s="4" t="str">
        <f>IFERROR(VLOOKUP(B5613,Table14[],3,0),"")</f>
        <v/>
      </c>
      <c r="D5613" s="4" t="str">
        <f>IFERROR(VLOOKUP(B5613,Table14[],2,0),"")</f>
        <v/>
      </c>
      <c r="E5613" s="4"/>
      <c r="H5613" s="41" t="str">
        <f>IFERROR(VLOOKUP(Table49[[#This Row],[ITEM CODE]],Table2[[Item Code]:[Master Name]],2,0),"")</f>
        <v/>
      </c>
      <c r="I5613" s="41"/>
      <c r="J5613" s="65" t="str">
        <f>IFERROR(VLOOKUP(Table49[[#This Row],[ITEM CODE]],Table2[[Item Code]:[Master Name]],3,0),"")</f>
        <v/>
      </c>
      <c r="K5613" s="1" t="str">
        <f>IFERROR(VLOOKUP(Table49[[#This Row],[ITEM CODE]],Table2[[Item Code]:[Master Name]],9,0),"")</f>
        <v/>
      </c>
      <c r="L5613" s="1" t="str">
        <f>IFERROR(VLOOKUP(Table49[[#This Row],[ITEM CODE]],Table2[[Item Code]:[Master Name]],8,0),"")</f>
        <v/>
      </c>
      <c r="M5613" s="41"/>
      <c r="N5613" s="66">
        <f>IFERROR(VLOOKUP(Table49[[#This Row],[ITEM CODE]],Table2[[#All],[Item Code]:[Unit Cost]],10,0),0)</f>
        <v>0</v>
      </c>
      <c r="O5613" s="134">
        <f>IFERROR(VLOOKUP(Table49[[#This Row],[ITEM CODE]],Table2[[#All],[Item Code]:[Unit Cost]],10,0),0)</f>
        <v>0</v>
      </c>
      <c r="P5613" s="56"/>
      <c r="Q5613" s="58"/>
      <c r="R5613" s="58">
        <f>Table49[[#This Row],[QUANTITY]]*Table49[[#This Row],[INV Prices]]</f>
        <v>0</v>
      </c>
      <c r="S5613" s="67"/>
      <c r="V5613" s="41"/>
      <c r="W5613" s="4" t="str">
        <f>IFERROR(VLOOKUP(Table49[[#This Row],[ITEM CODE]],Table2[[Item Code]:[Category ]],6,0),"")</f>
        <v/>
      </c>
      <c r="X5613" s="1" t="str">
        <f>IFERROR(VLOOKUP(Table49[[#This Row],[ITEM CODE]],Table2[[Item Code]:[Sub Category]],7,0),"")</f>
        <v/>
      </c>
      <c r="Y5613" s="68" t="str">
        <f>Table49[[#This Row],[PO Number]]&amp;COUNTIFS($E$5:E5613,E5613)</f>
        <v>0</v>
      </c>
    </row>
    <row r="5614" spans="1:25" ht="14.25" customHeight="1" x14ac:dyDescent="0.3">
      <c r="A5614" s="1" t="str">
        <f>IF(Table49[[#This Row],[ITEM NAME]]="","",ROW()-4)</f>
        <v/>
      </c>
      <c r="B5614" s="68"/>
      <c r="C5614" s="4" t="str">
        <f>IFERROR(VLOOKUP(B5614,Table14[],3,0),"")</f>
        <v/>
      </c>
      <c r="D5614" s="4" t="str">
        <f>IFERROR(VLOOKUP(B5614,Table14[],2,0),"")</f>
        <v/>
      </c>
      <c r="E5614" s="4"/>
      <c r="H5614" s="41" t="str">
        <f>IFERROR(VLOOKUP(Table49[[#This Row],[ITEM CODE]],Table2[[Item Code]:[Master Name]],2,0),"")</f>
        <v/>
      </c>
      <c r="I5614" s="41"/>
      <c r="J5614" s="65" t="str">
        <f>IFERROR(VLOOKUP(Table49[[#This Row],[ITEM CODE]],Table2[[Item Code]:[Master Name]],3,0),"")</f>
        <v/>
      </c>
      <c r="K5614" s="1" t="str">
        <f>IFERROR(VLOOKUP(Table49[[#This Row],[ITEM CODE]],Table2[[Item Code]:[Master Name]],9,0),"")</f>
        <v/>
      </c>
      <c r="L5614" s="1" t="str">
        <f>IFERROR(VLOOKUP(Table49[[#This Row],[ITEM CODE]],Table2[[Item Code]:[Master Name]],8,0),"")</f>
        <v/>
      </c>
      <c r="M5614" s="41"/>
      <c r="N5614" s="66">
        <f>IFERROR(VLOOKUP(Table49[[#This Row],[ITEM CODE]],Table2[[#All],[Item Code]:[Unit Cost]],10,0),0)</f>
        <v>0</v>
      </c>
      <c r="O5614" s="134">
        <f>IFERROR(VLOOKUP(Table49[[#This Row],[ITEM CODE]],Table2[[#All],[Item Code]:[Unit Cost]],10,0),0)</f>
        <v>0</v>
      </c>
      <c r="P5614" s="56"/>
      <c r="Q5614" s="58"/>
      <c r="R5614" s="58">
        <f>Table49[[#This Row],[QUANTITY]]*Table49[[#This Row],[INV Prices]]</f>
        <v>0</v>
      </c>
      <c r="S5614" s="67"/>
      <c r="V5614" s="41"/>
      <c r="W5614" s="4" t="str">
        <f>IFERROR(VLOOKUP(Table49[[#This Row],[ITEM CODE]],Table2[[Item Code]:[Category ]],6,0),"")</f>
        <v/>
      </c>
      <c r="X5614" s="1" t="str">
        <f>IFERROR(VLOOKUP(Table49[[#This Row],[ITEM CODE]],Table2[[Item Code]:[Sub Category]],7,0),"")</f>
        <v/>
      </c>
      <c r="Y5614" s="68" t="str">
        <f>Table49[[#This Row],[PO Number]]&amp;COUNTIFS($E$5:E5614,E5614)</f>
        <v>0</v>
      </c>
    </row>
    <row r="5615" spans="1:25" ht="14.25" customHeight="1" x14ac:dyDescent="0.3">
      <c r="A5615" s="1" t="str">
        <f>IF(Table49[[#This Row],[ITEM NAME]]="","",ROW()-4)</f>
        <v/>
      </c>
      <c r="B5615" s="68"/>
      <c r="C5615" s="4" t="str">
        <f>IFERROR(VLOOKUP(B5615,Table14[],3,0),"")</f>
        <v/>
      </c>
      <c r="D5615" s="4" t="str">
        <f>IFERROR(VLOOKUP(B5615,Table14[],2,0),"")</f>
        <v/>
      </c>
      <c r="E5615" s="4"/>
      <c r="H5615" s="41" t="str">
        <f>IFERROR(VLOOKUP(Table49[[#This Row],[ITEM CODE]],Table2[[Item Code]:[Master Name]],2,0),"")</f>
        <v/>
      </c>
      <c r="I5615" s="41"/>
      <c r="J5615" s="65" t="str">
        <f>IFERROR(VLOOKUP(Table49[[#This Row],[ITEM CODE]],Table2[[Item Code]:[Master Name]],3,0),"")</f>
        <v/>
      </c>
      <c r="K5615" s="1" t="str">
        <f>IFERROR(VLOOKUP(Table49[[#This Row],[ITEM CODE]],Table2[[Item Code]:[Master Name]],9,0),"")</f>
        <v/>
      </c>
      <c r="L5615" s="1" t="str">
        <f>IFERROR(VLOOKUP(Table49[[#This Row],[ITEM CODE]],Table2[[Item Code]:[Master Name]],8,0),"")</f>
        <v/>
      </c>
      <c r="M5615" s="41"/>
      <c r="N5615" s="66">
        <f>IFERROR(VLOOKUP(Table49[[#This Row],[ITEM CODE]],Table2[[#All],[Item Code]:[Unit Cost]],10,0),0)</f>
        <v>0</v>
      </c>
      <c r="O5615" s="134">
        <f>IFERROR(VLOOKUP(Table49[[#This Row],[ITEM CODE]],Table2[[#All],[Item Code]:[Unit Cost]],10,0),0)</f>
        <v>0</v>
      </c>
      <c r="P5615" s="56"/>
      <c r="Q5615" s="58"/>
      <c r="R5615" s="58">
        <f>Table49[[#This Row],[QUANTITY]]*Table49[[#This Row],[INV Prices]]</f>
        <v>0</v>
      </c>
      <c r="S5615" s="67"/>
      <c r="V5615" s="41"/>
      <c r="W5615" s="4" t="str">
        <f>IFERROR(VLOOKUP(Table49[[#This Row],[ITEM CODE]],Table2[[Item Code]:[Category ]],6,0),"")</f>
        <v/>
      </c>
      <c r="X5615" s="1" t="str">
        <f>IFERROR(VLOOKUP(Table49[[#This Row],[ITEM CODE]],Table2[[Item Code]:[Sub Category]],7,0),"")</f>
        <v/>
      </c>
      <c r="Y5615" s="68" t="str">
        <f>Table49[[#This Row],[PO Number]]&amp;COUNTIFS($E$5:E5615,E5615)</f>
        <v>0</v>
      </c>
    </row>
    <row r="5616" spans="1:25" ht="14.25" customHeight="1" x14ac:dyDescent="0.3">
      <c r="A5616" s="1" t="str">
        <f>IF(Table49[[#This Row],[ITEM NAME]]="","",ROW()-4)</f>
        <v/>
      </c>
      <c r="B5616" s="68"/>
      <c r="C5616" s="4" t="str">
        <f>IFERROR(VLOOKUP(B5616,Table14[],3,0),"")</f>
        <v/>
      </c>
      <c r="D5616" s="4" t="str">
        <f>IFERROR(VLOOKUP(B5616,Table14[],2,0),"")</f>
        <v/>
      </c>
      <c r="E5616" s="4"/>
      <c r="H5616" s="41" t="str">
        <f>IFERROR(VLOOKUP(Table49[[#This Row],[ITEM CODE]],Table2[[Item Code]:[Master Name]],2,0),"")</f>
        <v/>
      </c>
      <c r="I5616" s="41"/>
      <c r="J5616" s="65" t="str">
        <f>IFERROR(VLOOKUP(Table49[[#This Row],[ITEM CODE]],Table2[[Item Code]:[Master Name]],3,0),"")</f>
        <v/>
      </c>
      <c r="K5616" s="1" t="str">
        <f>IFERROR(VLOOKUP(Table49[[#This Row],[ITEM CODE]],Table2[[Item Code]:[Master Name]],9,0),"")</f>
        <v/>
      </c>
      <c r="L5616" s="1" t="str">
        <f>IFERROR(VLOOKUP(Table49[[#This Row],[ITEM CODE]],Table2[[Item Code]:[Master Name]],8,0),"")</f>
        <v/>
      </c>
      <c r="M5616" s="41"/>
      <c r="N5616" s="66">
        <f>IFERROR(VLOOKUP(Table49[[#This Row],[ITEM CODE]],Table2[[#All],[Item Code]:[Unit Cost]],10,0),0)</f>
        <v>0</v>
      </c>
      <c r="O5616" s="134">
        <f>IFERROR(VLOOKUP(Table49[[#This Row],[ITEM CODE]],Table2[[#All],[Item Code]:[Unit Cost]],10,0),0)</f>
        <v>0</v>
      </c>
      <c r="P5616" s="56"/>
      <c r="Q5616" s="58"/>
      <c r="R5616" s="58">
        <f>Table49[[#This Row],[QUANTITY]]*Table49[[#This Row],[INV Prices]]</f>
        <v>0</v>
      </c>
      <c r="S5616" s="67"/>
      <c r="V5616" s="41"/>
      <c r="W5616" s="4" t="str">
        <f>IFERROR(VLOOKUP(Table49[[#This Row],[ITEM CODE]],Table2[[Item Code]:[Category ]],6,0),"")</f>
        <v/>
      </c>
      <c r="X5616" s="1" t="str">
        <f>IFERROR(VLOOKUP(Table49[[#This Row],[ITEM CODE]],Table2[[Item Code]:[Sub Category]],7,0),"")</f>
        <v/>
      </c>
      <c r="Y5616" s="68" t="str">
        <f>Table49[[#This Row],[PO Number]]&amp;COUNTIFS($E$5:E5616,E5616)</f>
        <v>0</v>
      </c>
    </row>
    <row r="5617" spans="1:25" ht="14.25" customHeight="1" x14ac:dyDescent="0.3">
      <c r="A5617" s="1" t="str">
        <f>IF(Table49[[#This Row],[ITEM NAME]]="","",ROW()-4)</f>
        <v/>
      </c>
      <c r="B5617" s="68"/>
      <c r="C5617" s="4" t="str">
        <f>IFERROR(VLOOKUP(B5617,Table14[],3,0),"")</f>
        <v/>
      </c>
      <c r="D5617" s="4" t="str">
        <f>IFERROR(VLOOKUP(B5617,Table14[],2,0),"")</f>
        <v/>
      </c>
      <c r="E5617" s="4"/>
      <c r="H5617" s="41" t="str">
        <f>IFERROR(VLOOKUP(Table49[[#This Row],[ITEM CODE]],Table2[[Item Code]:[Master Name]],2,0),"")</f>
        <v/>
      </c>
      <c r="I5617" s="41"/>
      <c r="J5617" s="65" t="str">
        <f>IFERROR(VLOOKUP(Table49[[#This Row],[ITEM CODE]],Table2[[Item Code]:[Master Name]],3,0),"")</f>
        <v/>
      </c>
      <c r="K5617" s="1" t="str">
        <f>IFERROR(VLOOKUP(Table49[[#This Row],[ITEM CODE]],Table2[[Item Code]:[Master Name]],9,0),"")</f>
        <v/>
      </c>
      <c r="L5617" s="1" t="str">
        <f>IFERROR(VLOOKUP(Table49[[#This Row],[ITEM CODE]],Table2[[Item Code]:[Master Name]],8,0),"")</f>
        <v/>
      </c>
      <c r="M5617" s="41"/>
      <c r="N5617" s="66">
        <f>IFERROR(VLOOKUP(Table49[[#This Row],[ITEM CODE]],Table2[[#All],[Item Code]:[Unit Cost]],10,0),0)</f>
        <v>0</v>
      </c>
      <c r="O5617" s="134">
        <f>IFERROR(VLOOKUP(Table49[[#This Row],[ITEM CODE]],Table2[[#All],[Item Code]:[Unit Cost]],10,0),0)</f>
        <v>0</v>
      </c>
      <c r="P5617" s="56"/>
      <c r="Q5617" s="58"/>
      <c r="R5617" s="58">
        <f>Table49[[#This Row],[QUANTITY]]*Table49[[#This Row],[INV Prices]]</f>
        <v>0</v>
      </c>
      <c r="S5617" s="67"/>
      <c r="V5617" s="41"/>
      <c r="W5617" s="4" t="str">
        <f>IFERROR(VLOOKUP(Table49[[#This Row],[ITEM CODE]],Table2[[Item Code]:[Category ]],6,0),"")</f>
        <v/>
      </c>
      <c r="X5617" s="1" t="str">
        <f>IFERROR(VLOOKUP(Table49[[#This Row],[ITEM CODE]],Table2[[Item Code]:[Sub Category]],7,0),"")</f>
        <v/>
      </c>
      <c r="Y5617" s="68" t="str">
        <f>Table49[[#This Row],[PO Number]]&amp;COUNTIFS($E$5:E5617,E5617)</f>
        <v>0</v>
      </c>
    </row>
    <row r="5618" spans="1:25" ht="14.25" customHeight="1" x14ac:dyDescent="0.3">
      <c r="A5618" s="1" t="str">
        <f>IF(Table49[[#This Row],[ITEM NAME]]="","",ROW()-4)</f>
        <v/>
      </c>
      <c r="B5618" s="68"/>
      <c r="C5618" s="4" t="str">
        <f>IFERROR(VLOOKUP(B5618,Table14[],3,0),"")</f>
        <v/>
      </c>
      <c r="D5618" s="4" t="str">
        <f>IFERROR(VLOOKUP(B5618,Table14[],2,0),"")</f>
        <v/>
      </c>
      <c r="E5618" s="4"/>
      <c r="H5618" s="41" t="str">
        <f>IFERROR(VLOOKUP(Table49[[#This Row],[ITEM CODE]],Table2[[Item Code]:[Master Name]],2,0),"")</f>
        <v/>
      </c>
      <c r="I5618" s="41"/>
      <c r="J5618" s="65" t="str">
        <f>IFERROR(VLOOKUP(Table49[[#This Row],[ITEM CODE]],Table2[[Item Code]:[Master Name]],3,0),"")</f>
        <v/>
      </c>
      <c r="K5618" s="1" t="str">
        <f>IFERROR(VLOOKUP(Table49[[#This Row],[ITEM CODE]],Table2[[Item Code]:[Master Name]],9,0),"")</f>
        <v/>
      </c>
      <c r="L5618" s="1" t="str">
        <f>IFERROR(VLOOKUP(Table49[[#This Row],[ITEM CODE]],Table2[[Item Code]:[Master Name]],8,0),"")</f>
        <v/>
      </c>
      <c r="M5618" s="41"/>
      <c r="N5618" s="66">
        <f>IFERROR(VLOOKUP(Table49[[#This Row],[ITEM CODE]],Table2[[#All],[Item Code]:[Unit Cost]],10,0),0)</f>
        <v>0</v>
      </c>
      <c r="O5618" s="134">
        <f>IFERROR(VLOOKUP(Table49[[#This Row],[ITEM CODE]],Table2[[#All],[Item Code]:[Unit Cost]],10,0),0)</f>
        <v>0</v>
      </c>
      <c r="P5618" s="56"/>
      <c r="Q5618" s="58"/>
      <c r="R5618" s="58">
        <f>Table49[[#This Row],[QUANTITY]]*Table49[[#This Row],[INV Prices]]</f>
        <v>0</v>
      </c>
      <c r="S5618" s="67"/>
      <c r="V5618" s="41"/>
      <c r="W5618" s="4" t="str">
        <f>IFERROR(VLOOKUP(Table49[[#This Row],[ITEM CODE]],Table2[[Item Code]:[Category ]],6,0),"")</f>
        <v/>
      </c>
      <c r="X5618" s="1" t="str">
        <f>IFERROR(VLOOKUP(Table49[[#This Row],[ITEM CODE]],Table2[[Item Code]:[Sub Category]],7,0),"")</f>
        <v/>
      </c>
      <c r="Y5618" s="68" t="str">
        <f>Table49[[#This Row],[PO Number]]&amp;COUNTIFS($E$5:E5618,E5618)</f>
        <v>0</v>
      </c>
    </row>
    <row r="5619" spans="1:25" ht="14.25" customHeight="1" x14ac:dyDescent="0.3">
      <c r="A5619" s="1" t="str">
        <f>IF(Table49[[#This Row],[ITEM NAME]]="","",ROW()-4)</f>
        <v/>
      </c>
      <c r="B5619" s="68"/>
      <c r="C5619" s="4" t="str">
        <f>IFERROR(VLOOKUP(B5619,Table14[],3,0),"")</f>
        <v/>
      </c>
      <c r="D5619" s="4" t="str">
        <f>IFERROR(VLOOKUP(B5619,Table14[],2,0),"")</f>
        <v/>
      </c>
      <c r="E5619" s="4"/>
      <c r="H5619" s="41" t="str">
        <f>IFERROR(VLOOKUP(Table49[[#This Row],[ITEM CODE]],Table2[[Item Code]:[Master Name]],2,0),"")</f>
        <v/>
      </c>
      <c r="I5619" s="41"/>
      <c r="J5619" s="65" t="str">
        <f>IFERROR(VLOOKUP(Table49[[#This Row],[ITEM CODE]],Table2[[Item Code]:[Master Name]],3,0),"")</f>
        <v/>
      </c>
      <c r="K5619" s="1" t="str">
        <f>IFERROR(VLOOKUP(Table49[[#This Row],[ITEM CODE]],Table2[[Item Code]:[Master Name]],9,0),"")</f>
        <v/>
      </c>
      <c r="L5619" s="1" t="str">
        <f>IFERROR(VLOOKUP(Table49[[#This Row],[ITEM CODE]],Table2[[Item Code]:[Master Name]],8,0),"")</f>
        <v/>
      </c>
      <c r="M5619" s="41"/>
      <c r="N5619" s="66">
        <f>IFERROR(VLOOKUP(Table49[[#This Row],[ITEM CODE]],Table2[[#All],[Item Code]:[Unit Cost]],10,0),0)</f>
        <v>0</v>
      </c>
      <c r="O5619" s="134">
        <f>IFERROR(VLOOKUP(Table49[[#This Row],[ITEM CODE]],Table2[[#All],[Item Code]:[Unit Cost]],10,0),0)</f>
        <v>0</v>
      </c>
      <c r="P5619" s="56"/>
      <c r="Q5619" s="58"/>
      <c r="R5619" s="58">
        <f>Table49[[#This Row],[QUANTITY]]*Table49[[#This Row],[INV Prices]]</f>
        <v>0</v>
      </c>
      <c r="S5619" s="67"/>
      <c r="V5619" s="41"/>
      <c r="W5619" s="4" t="str">
        <f>IFERROR(VLOOKUP(Table49[[#This Row],[ITEM CODE]],Table2[[Item Code]:[Category ]],6,0),"")</f>
        <v/>
      </c>
      <c r="X5619" s="1" t="str">
        <f>IFERROR(VLOOKUP(Table49[[#This Row],[ITEM CODE]],Table2[[Item Code]:[Sub Category]],7,0),"")</f>
        <v/>
      </c>
      <c r="Y5619" s="68" t="str">
        <f>Table49[[#This Row],[PO Number]]&amp;COUNTIFS($E$5:E5619,E5619)</f>
        <v>0</v>
      </c>
    </row>
    <row r="5620" spans="1:25" ht="14.25" customHeight="1" x14ac:dyDescent="0.3">
      <c r="A5620" s="1" t="str">
        <f>IF(Table49[[#This Row],[ITEM NAME]]="","",ROW()-4)</f>
        <v/>
      </c>
      <c r="B5620" s="68"/>
      <c r="C5620" s="4" t="str">
        <f>IFERROR(VLOOKUP(B5620,Table14[],3,0),"")</f>
        <v/>
      </c>
      <c r="D5620" s="4" t="str">
        <f>IFERROR(VLOOKUP(B5620,Table14[],2,0),"")</f>
        <v/>
      </c>
      <c r="E5620" s="4"/>
      <c r="H5620" s="41" t="str">
        <f>IFERROR(VLOOKUP(Table49[[#This Row],[ITEM CODE]],Table2[[Item Code]:[Master Name]],2,0),"")</f>
        <v/>
      </c>
      <c r="I5620" s="41"/>
      <c r="J5620" s="65" t="str">
        <f>IFERROR(VLOOKUP(Table49[[#This Row],[ITEM CODE]],Table2[[Item Code]:[Master Name]],3,0),"")</f>
        <v/>
      </c>
      <c r="K5620" s="1" t="str">
        <f>IFERROR(VLOOKUP(Table49[[#This Row],[ITEM CODE]],Table2[[Item Code]:[Master Name]],9,0),"")</f>
        <v/>
      </c>
      <c r="L5620" s="1" t="str">
        <f>IFERROR(VLOOKUP(Table49[[#This Row],[ITEM CODE]],Table2[[Item Code]:[Master Name]],8,0),"")</f>
        <v/>
      </c>
      <c r="M5620" s="41"/>
      <c r="N5620" s="66">
        <f>IFERROR(VLOOKUP(Table49[[#This Row],[ITEM CODE]],Table2[[#All],[Item Code]:[Unit Cost]],10,0),0)</f>
        <v>0</v>
      </c>
      <c r="O5620" s="134">
        <f>IFERROR(VLOOKUP(Table49[[#This Row],[ITEM CODE]],Table2[[#All],[Item Code]:[Unit Cost]],10,0),0)</f>
        <v>0</v>
      </c>
      <c r="P5620" s="56"/>
      <c r="Q5620" s="58"/>
      <c r="R5620" s="58">
        <f>Table49[[#This Row],[QUANTITY]]*Table49[[#This Row],[INV Prices]]</f>
        <v>0</v>
      </c>
      <c r="S5620" s="67"/>
      <c r="V5620" s="41"/>
      <c r="W5620" s="4" t="str">
        <f>IFERROR(VLOOKUP(Table49[[#This Row],[ITEM CODE]],Table2[[Item Code]:[Category ]],6,0),"")</f>
        <v/>
      </c>
      <c r="X5620" s="1" t="str">
        <f>IFERROR(VLOOKUP(Table49[[#This Row],[ITEM CODE]],Table2[[Item Code]:[Sub Category]],7,0),"")</f>
        <v/>
      </c>
      <c r="Y5620" s="68" t="str">
        <f>Table49[[#This Row],[PO Number]]&amp;COUNTIFS($E$5:E5620,E5620)</f>
        <v>0</v>
      </c>
    </row>
    <row r="5621" spans="1:25" ht="14.25" customHeight="1" x14ac:dyDescent="0.3">
      <c r="A5621" s="1" t="str">
        <f>IF(Table49[[#This Row],[ITEM NAME]]="","",ROW()-4)</f>
        <v/>
      </c>
      <c r="B5621" s="68"/>
      <c r="C5621" s="4" t="str">
        <f>IFERROR(VLOOKUP(B5621,Table14[],3,0),"")</f>
        <v/>
      </c>
      <c r="D5621" s="4" t="str">
        <f>IFERROR(VLOOKUP(B5621,Table14[],2,0),"")</f>
        <v/>
      </c>
      <c r="E5621" s="4"/>
      <c r="H5621" s="41" t="str">
        <f>IFERROR(VLOOKUP(Table49[[#This Row],[ITEM CODE]],Table2[[Item Code]:[Master Name]],2,0),"")</f>
        <v/>
      </c>
      <c r="I5621" s="41"/>
      <c r="J5621" s="65" t="str">
        <f>IFERROR(VLOOKUP(Table49[[#This Row],[ITEM CODE]],Table2[[Item Code]:[Master Name]],3,0),"")</f>
        <v/>
      </c>
      <c r="K5621" s="1" t="str">
        <f>IFERROR(VLOOKUP(Table49[[#This Row],[ITEM CODE]],Table2[[Item Code]:[Master Name]],9,0),"")</f>
        <v/>
      </c>
      <c r="L5621" s="1" t="str">
        <f>IFERROR(VLOOKUP(Table49[[#This Row],[ITEM CODE]],Table2[[Item Code]:[Master Name]],8,0),"")</f>
        <v/>
      </c>
      <c r="M5621" s="41"/>
      <c r="N5621" s="66">
        <f>IFERROR(VLOOKUP(Table49[[#This Row],[ITEM CODE]],Table2[[#All],[Item Code]:[Unit Cost]],10,0),0)</f>
        <v>0</v>
      </c>
      <c r="O5621" s="134">
        <f>IFERROR(VLOOKUP(Table49[[#This Row],[ITEM CODE]],Table2[[#All],[Item Code]:[Unit Cost]],10,0),0)</f>
        <v>0</v>
      </c>
      <c r="P5621" s="56"/>
      <c r="Q5621" s="58"/>
      <c r="R5621" s="58">
        <f>Table49[[#This Row],[QUANTITY]]*Table49[[#This Row],[INV Prices]]</f>
        <v>0</v>
      </c>
      <c r="S5621" s="67"/>
      <c r="V5621" s="41"/>
      <c r="W5621" s="4" t="str">
        <f>IFERROR(VLOOKUP(Table49[[#This Row],[ITEM CODE]],Table2[[Item Code]:[Category ]],6,0),"")</f>
        <v/>
      </c>
      <c r="X5621" s="1" t="str">
        <f>IFERROR(VLOOKUP(Table49[[#This Row],[ITEM CODE]],Table2[[Item Code]:[Sub Category]],7,0),"")</f>
        <v/>
      </c>
      <c r="Y5621" s="68" t="str">
        <f>Table49[[#This Row],[PO Number]]&amp;COUNTIFS($E$5:E5621,E5621)</f>
        <v>0</v>
      </c>
    </row>
    <row r="5622" spans="1:25" ht="14.25" customHeight="1" x14ac:dyDescent="0.3">
      <c r="A5622" s="1" t="str">
        <f>IF(Table49[[#This Row],[ITEM NAME]]="","",ROW()-4)</f>
        <v/>
      </c>
      <c r="B5622" s="68"/>
      <c r="C5622" s="4" t="str">
        <f>IFERROR(VLOOKUP(B5622,Table14[],3,0),"")</f>
        <v/>
      </c>
      <c r="D5622" s="4" t="str">
        <f>IFERROR(VLOOKUP(B5622,Table14[],2,0),"")</f>
        <v/>
      </c>
      <c r="E5622" s="4"/>
      <c r="H5622" s="41" t="str">
        <f>IFERROR(VLOOKUP(Table49[[#This Row],[ITEM CODE]],Table2[[Item Code]:[Master Name]],2,0),"")</f>
        <v/>
      </c>
      <c r="I5622" s="41"/>
      <c r="J5622" s="65" t="str">
        <f>IFERROR(VLOOKUP(Table49[[#This Row],[ITEM CODE]],Table2[[Item Code]:[Master Name]],3,0),"")</f>
        <v/>
      </c>
      <c r="K5622" s="1" t="str">
        <f>IFERROR(VLOOKUP(Table49[[#This Row],[ITEM CODE]],Table2[[Item Code]:[Master Name]],9,0),"")</f>
        <v/>
      </c>
      <c r="L5622" s="1" t="str">
        <f>IFERROR(VLOOKUP(Table49[[#This Row],[ITEM CODE]],Table2[[Item Code]:[Master Name]],8,0),"")</f>
        <v/>
      </c>
      <c r="M5622" s="41"/>
      <c r="N5622" s="66">
        <f>IFERROR(VLOOKUP(Table49[[#This Row],[ITEM CODE]],Table2[[#All],[Item Code]:[Unit Cost]],10,0),0)</f>
        <v>0</v>
      </c>
      <c r="O5622" s="134">
        <f>IFERROR(VLOOKUP(Table49[[#This Row],[ITEM CODE]],Table2[[#All],[Item Code]:[Unit Cost]],10,0),0)</f>
        <v>0</v>
      </c>
      <c r="P5622" s="56"/>
      <c r="Q5622" s="58"/>
      <c r="R5622" s="58">
        <f>Table49[[#This Row],[QUANTITY]]*Table49[[#This Row],[INV Prices]]</f>
        <v>0</v>
      </c>
      <c r="S5622" s="67"/>
      <c r="V5622" s="41"/>
      <c r="W5622" s="4" t="str">
        <f>IFERROR(VLOOKUP(Table49[[#This Row],[ITEM CODE]],Table2[[Item Code]:[Category ]],6,0),"")</f>
        <v/>
      </c>
      <c r="X5622" s="1" t="str">
        <f>IFERROR(VLOOKUP(Table49[[#This Row],[ITEM CODE]],Table2[[Item Code]:[Sub Category]],7,0),"")</f>
        <v/>
      </c>
      <c r="Y5622" s="68" t="str">
        <f>Table49[[#This Row],[PO Number]]&amp;COUNTIFS($E$5:E5622,E5622)</f>
        <v>0</v>
      </c>
    </row>
    <row r="5623" spans="1:25" ht="14.25" customHeight="1" x14ac:dyDescent="0.3">
      <c r="A5623" s="1" t="str">
        <f>IF(Table49[[#This Row],[ITEM NAME]]="","",ROW()-4)</f>
        <v/>
      </c>
      <c r="B5623" s="68"/>
      <c r="C5623" s="4" t="str">
        <f>IFERROR(VLOOKUP(B5623,Table14[],3,0),"")</f>
        <v/>
      </c>
      <c r="D5623" s="4" t="str">
        <f>IFERROR(VLOOKUP(B5623,Table14[],2,0),"")</f>
        <v/>
      </c>
      <c r="E5623" s="4"/>
      <c r="H5623" s="41" t="str">
        <f>IFERROR(VLOOKUP(Table49[[#This Row],[ITEM CODE]],Table2[[Item Code]:[Master Name]],2,0),"")</f>
        <v/>
      </c>
      <c r="I5623" s="41"/>
      <c r="J5623" s="65" t="str">
        <f>IFERROR(VLOOKUP(Table49[[#This Row],[ITEM CODE]],Table2[[Item Code]:[Master Name]],3,0),"")</f>
        <v/>
      </c>
      <c r="K5623" s="1" t="str">
        <f>IFERROR(VLOOKUP(Table49[[#This Row],[ITEM CODE]],Table2[[Item Code]:[Master Name]],9,0),"")</f>
        <v/>
      </c>
      <c r="L5623" s="1" t="str">
        <f>IFERROR(VLOOKUP(Table49[[#This Row],[ITEM CODE]],Table2[[Item Code]:[Master Name]],8,0),"")</f>
        <v/>
      </c>
      <c r="M5623" s="41"/>
      <c r="N5623" s="66">
        <f>IFERROR(VLOOKUP(Table49[[#This Row],[ITEM CODE]],Table2[[#All],[Item Code]:[Unit Cost]],10,0),0)</f>
        <v>0</v>
      </c>
      <c r="O5623" s="134">
        <f>IFERROR(VLOOKUP(Table49[[#This Row],[ITEM CODE]],Table2[[#All],[Item Code]:[Unit Cost]],10,0),0)</f>
        <v>0</v>
      </c>
      <c r="P5623" s="56"/>
      <c r="Q5623" s="58"/>
      <c r="R5623" s="58">
        <f>Table49[[#This Row],[QUANTITY]]*Table49[[#This Row],[INV Prices]]</f>
        <v>0</v>
      </c>
      <c r="S5623" s="67"/>
      <c r="V5623" s="41"/>
      <c r="W5623" s="4" t="str">
        <f>IFERROR(VLOOKUP(Table49[[#This Row],[ITEM CODE]],Table2[[Item Code]:[Category ]],6,0),"")</f>
        <v/>
      </c>
      <c r="X5623" s="1" t="str">
        <f>IFERROR(VLOOKUP(Table49[[#This Row],[ITEM CODE]],Table2[[Item Code]:[Sub Category]],7,0),"")</f>
        <v/>
      </c>
      <c r="Y5623" s="68" t="str">
        <f>Table49[[#This Row],[PO Number]]&amp;COUNTIFS($E$5:E5623,E5623)</f>
        <v>0</v>
      </c>
    </row>
    <row r="5624" spans="1:25" ht="14.25" customHeight="1" x14ac:dyDescent="0.3">
      <c r="A5624" s="1" t="str">
        <f>IF(Table49[[#This Row],[ITEM NAME]]="","",ROW()-4)</f>
        <v/>
      </c>
      <c r="B5624" s="68"/>
      <c r="C5624" s="4" t="str">
        <f>IFERROR(VLOOKUP(B5624,Table14[],3,0),"")</f>
        <v/>
      </c>
      <c r="D5624" s="4" t="str">
        <f>IFERROR(VLOOKUP(B5624,Table14[],2,0),"")</f>
        <v/>
      </c>
      <c r="E5624" s="4"/>
      <c r="H5624" s="41" t="str">
        <f>IFERROR(VLOOKUP(Table49[[#This Row],[ITEM CODE]],Table2[[Item Code]:[Master Name]],2,0),"")</f>
        <v/>
      </c>
      <c r="I5624" s="41"/>
      <c r="J5624" s="65" t="str">
        <f>IFERROR(VLOOKUP(Table49[[#This Row],[ITEM CODE]],Table2[[Item Code]:[Master Name]],3,0),"")</f>
        <v/>
      </c>
      <c r="K5624" s="1" t="str">
        <f>IFERROR(VLOOKUP(Table49[[#This Row],[ITEM CODE]],Table2[[Item Code]:[Master Name]],9,0),"")</f>
        <v/>
      </c>
      <c r="L5624" s="1" t="str">
        <f>IFERROR(VLOOKUP(Table49[[#This Row],[ITEM CODE]],Table2[[Item Code]:[Master Name]],8,0),"")</f>
        <v/>
      </c>
      <c r="M5624" s="41"/>
      <c r="N5624" s="66">
        <f>IFERROR(VLOOKUP(Table49[[#This Row],[ITEM CODE]],Table2[[#All],[Item Code]:[Unit Cost]],10,0),0)</f>
        <v>0</v>
      </c>
      <c r="O5624" s="134">
        <f>IFERROR(VLOOKUP(Table49[[#This Row],[ITEM CODE]],Table2[[#All],[Item Code]:[Unit Cost]],10,0),0)</f>
        <v>0</v>
      </c>
      <c r="P5624" s="56"/>
      <c r="Q5624" s="58"/>
      <c r="R5624" s="58">
        <f>Table49[[#This Row],[QUANTITY]]*Table49[[#This Row],[INV Prices]]</f>
        <v>0</v>
      </c>
      <c r="S5624" s="67"/>
      <c r="V5624" s="41"/>
      <c r="W5624" s="4" t="str">
        <f>IFERROR(VLOOKUP(Table49[[#This Row],[ITEM CODE]],Table2[[Item Code]:[Category ]],6,0),"")</f>
        <v/>
      </c>
      <c r="X5624" s="1" t="str">
        <f>IFERROR(VLOOKUP(Table49[[#This Row],[ITEM CODE]],Table2[[Item Code]:[Sub Category]],7,0),"")</f>
        <v/>
      </c>
      <c r="Y5624" s="68" t="str">
        <f>Table49[[#This Row],[PO Number]]&amp;COUNTIFS($E$5:E5624,E5624)</f>
        <v>0</v>
      </c>
    </row>
    <row r="5625" spans="1:25" ht="14.25" customHeight="1" x14ac:dyDescent="0.3">
      <c r="A5625" s="1" t="str">
        <f>IF(Table49[[#This Row],[ITEM NAME]]="","",ROW()-4)</f>
        <v/>
      </c>
      <c r="B5625" s="68"/>
      <c r="C5625" s="4" t="str">
        <f>IFERROR(VLOOKUP(B5625,Table14[],3,0),"")</f>
        <v/>
      </c>
      <c r="D5625" s="4" t="str">
        <f>IFERROR(VLOOKUP(B5625,Table14[],2,0),"")</f>
        <v/>
      </c>
      <c r="E5625" s="4"/>
      <c r="H5625" s="41" t="str">
        <f>IFERROR(VLOOKUP(Table49[[#This Row],[ITEM CODE]],Table2[[Item Code]:[Master Name]],2,0),"")</f>
        <v/>
      </c>
      <c r="I5625" s="41"/>
      <c r="J5625" s="65" t="str">
        <f>IFERROR(VLOOKUP(Table49[[#This Row],[ITEM CODE]],Table2[[Item Code]:[Master Name]],3,0),"")</f>
        <v/>
      </c>
      <c r="K5625" s="1" t="str">
        <f>IFERROR(VLOOKUP(Table49[[#This Row],[ITEM CODE]],Table2[[Item Code]:[Master Name]],9,0),"")</f>
        <v/>
      </c>
      <c r="L5625" s="1" t="str">
        <f>IFERROR(VLOOKUP(Table49[[#This Row],[ITEM CODE]],Table2[[Item Code]:[Master Name]],8,0),"")</f>
        <v/>
      </c>
      <c r="M5625" s="41"/>
      <c r="N5625" s="66">
        <f>IFERROR(VLOOKUP(Table49[[#This Row],[ITEM CODE]],Table2[[#All],[Item Code]:[Unit Cost]],10,0),0)</f>
        <v>0</v>
      </c>
      <c r="O5625" s="134">
        <f>IFERROR(VLOOKUP(Table49[[#This Row],[ITEM CODE]],Table2[[#All],[Item Code]:[Unit Cost]],10,0),0)</f>
        <v>0</v>
      </c>
      <c r="P5625" s="56"/>
      <c r="Q5625" s="58"/>
      <c r="R5625" s="58">
        <f>Table49[[#This Row],[QUANTITY]]*Table49[[#This Row],[INV Prices]]</f>
        <v>0</v>
      </c>
      <c r="S5625" s="67"/>
      <c r="V5625" s="41"/>
      <c r="W5625" s="4" t="str">
        <f>IFERROR(VLOOKUP(Table49[[#This Row],[ITEM CODE]],Table2[[Item Code]:[Category ]],6,0),"")</f>
        <v/>
      </c>
      <c r="X5625" s="1" t="str">
        <f>IFERROR(VLOOKUP(Table49[[#This Row],[ITEM CODE]],Table2[[Item Code]:[Sub Category]],7,0),"")</f>
        <v/>
      </c>
      <c r="Y5625" s="68" t="str">
        <f>Table49[[#This Row],[PO Number]]&amp;COUNTIFS($E$5:E5625,E5625)</f>
        <v>0</v>
      </c>
    </row>
    <row r="5626" spans="1:25" ht="14.25" customHeight="1" x14ac:dyDescent="0.3">
      <c r="A5626" s="1" t="str">
        <f>IF(Table49[[#This Row],[ITEM NAME]]="","",ROW()-4)</f>
        <v/>
      </c>
      <c r="B5626" s="68"/>
      <c r="C5626" s="4" t="str">
        <f>IFERROR(VLOOKUP(B5626,Table14[],3,0),"")</f>
        <v/>
      </c>
      <c r="D5626" s="4" t="str">
        <f>IFERROR(VLOOKUP(B5626,Table14[],2,0),"")</f>
        <v/>
      </c>
      <c r="E5626" s="4"/>
      <c r="H5626" s="41" t="str">
        <f>IFERROR(VLOOKUP(Table49[[#This Row],[ITEM CODE]],Table2[[Item Code]:[Master Name]],2,0),"")</f>
        <v/>
      </c>
      <c r="I5626" s="41"/>
      <c r="J5626" s="65" t="str">
        <f>IFERROR(VLOOKUP(Table49[[#This Row],[ITEM CODE]],Table2[[Item Code]:[Master Name]],3,0),"")</f>
        <v/>
      </c>
      <c r="K5626" s="1" t="str">
        <f>IFERROR(VLOOKUP(Table49[[#This Row],[ITEM CODE]],Table2[[Item Code]:[Master Name]],9,0),"")</f>
        <v/>
      </c>
      <c r="L5626" s="1" t="str">
        <f>IFERROR(VLOOKUP(Table49[[#This Row],[ITEM CODE]],Table2[[Item Code]:[Master Name]],8,0),"")</f>
        <v/>
      </c>
      <c r="M5626" s="41"/>
      <c r="N5626" s="66">
        <f>IFERROR(VLOOKUP(Table49[[#This Row],[ITEM CODE]],Table2[[#All],[Item Code]:[Unit Cost]],10,0),0)</f>
        <v>0</v>
      </c>
      <c r="O5626" s="134">
        <f>IFERROR(VLOOKUP(Table49[[#This Row],[ITEM CODE]],Table2[[#All],[Item Code]:[Unit Cost]],10,0),0)</f>
        <v>0</v>
      </c>
      <c r="P5626" s="56"/>
      <c r="Q5626" s="58"/>
      <c r="R5626" s="58">
        <f>Table49[[#This Row],[QUANTITY]]*Table49[[#This Row],[INV Prices]]</f>
        <v>0</v>
      </c>
      <c r="S5626" s="67"/>
      <c r="V5626" s="41"/>
      <c r="W5626" s="4" t="str">
        <f>IFERROR(VLOOKUP(Table49[[#This Row],[ITEM CODE]],Table2[[Item Code]:[Category ]],6,0),"")</f>
        <v/>
      </c>
      <c r="X5626" s="1" t="str">
        <f>IFERROR(VLOOKUP(Table49[[#This Row],[ITEM CODE]],Table2[[Item Code]:[Sub Category]],7,0),"")</f>
        <v/>
      </c>
      <c r="Y5626" s="68" t="str">
        <f>Table49[[#This Row],[PO Number]]&amp;COUNTIFS($E$5:E5626,E5626)</f>
        <v>0</v>
      </c>
    </row>
    <row r="5627" spans="1:25" ht="14.25" customHeight="1" x14ac:dyDescent="0.3">
      <c r="A5627" s="1" t="str">
        <f>IF(Table49[[#This Row],[ITEM NAME]]="","",ROW()-4)</f>
        <v/>
      </c>
      <c r="B5627" s="68"/>
      <c r="C5627" s="4" t="str">
        <f>IFERROR(VLOOKUP(B5627,Table14[],3,0),"")</f>
        <v/>
      </c>
      <c r="D5627" s="4" t="str">
        <f>IFERROR(VLOOKUP(B5627,Table14[],2,0),"")</f>
        <v/>
      </c>
      <c r="E5627" s="4"/>
      <c r="H5627" s="41" t="str">
        <f>IFERROR(VLOOKUP(Table49[[#This Row],[ITEM CODE]],Table2[[Item Code]:[Master Name]],2,0),"")</f>
        <v/>
      </c>
      <c r="I5627" s="41"/>
      <c r="J5627" s="65" t="str">
        <f>IFERROR(VLOOKUP(Table49[[#This Row],[ITEM CODE]],Table2[[Item Code]:[Master Name]],3,0),"")</f>
        <v/>
      </c>
      <c r="K5627" s="1" t="str">
        <f>IFERROR(VLOOKUP(Table49[[#This Row],[ITEM CODE]],Table2[[Item Code]:[Master Name]],9,0),"")</f>
        <v/>
      </c>
      <c r="L5627" s="1" t="str">
        <f>IFERROR(VLOOKUP(Table49[[#This Row],[ITEM CODE]],Table2[[Item Code]:[Master Name]],8,0),"")</f>
        <v/>
      </c>
      <c r="M5627" s="41"/>
      <c r="N5627" s="66">
        <f>IFERROR(VLOOKUP(Table49[[#This Row],[ITEM CODE]],Table2[[#All],[Item Code]:[Unit Cost]],10,0),0)</f>
        <v>0</v>
      </c>
      <c r="O5627" s="134">
        <f>IFERROR(VLOOKUP(Table49[[#This Row],[ITEM CODE]],Table2[[#All],[Item Code]:[Unit Cost]],10,0),0)</f>
        <v>0</v>
      </c>
      <c r="P5627" s="56"/>
      <c r="Q5627" s="58"/>
      <c r="R5627" s="58">
        <f>Table49[[#This Row],[QUANTITY]]*Table49[[#This Row],[INV Prices]]</f>
        <v>0</v>
      </c>
      <c r="S5627" s="67"/>
      <c r="V5627" s="41"/>
      <c r="W5627" s="4" t="str">
        <f>IFERROR(VLOOKUP(Table49[[#This Row],[ITEM CODE]],Table2[[Item Code]:[Category ]],6,0),"")</f>
        <v/>
      </c>
      <c r="X5627" s="1" t="str">
        <f>IFERROR(VLOOKUP(Table49[[#This Row],[ITEM CODE]],Table2[[Item Code]:[Sub Category]],7,0),"")</f>
        <v/>
      </c>
      <c r="Y5627" s="68" t="str">
        <f>Table49[[#This Row],[PO Number]]&amp;COUNTIFS($E$5:E5627,E5627)</f>
        <v>0</v>
      </c>
    </row>
    <row r="5628" spans="1:25" ht="14.25" customHeight="1" x14ac:dyDescent="0.3">
      <c r="A5628" s="1" t="str">
        <f>IF(Table49[[#This Row],[ITEM NAME]]="","",ROW()-4)</f>
        <v/>
      </c>
      <c r="B5628" s="68"/>
      <c r="C5628" s="4" t="str">
        <f>IFERROR(VLOOKUP(B5628,Table14[],3,0),"")</f>
        <v/>
      </c>
      <c r="D5628" s="4" t="str">
        <f>IFERROR(VLOOKUP(B5628,Table14[],2,0),"")</f>
        <v/>
      </c>
      <c r="E5628" s="4"/>
      <c r="H5628" s="41" t="str">
        <f>IFERROR(VLOOKUP(Table49[[#This Row],[ITEM CODE]],Table2[[Item Code]:[Master Name]],2,0),"")</f>
        <v/>
      </c>
      <c r="I5628" s="41"/>
      <c r="J5628" s="65" t="str">
        <f>IFERROR(VLOOKUP(Table49[[#This Row],[ITEM CODE]],Table2[[Item Code]:[Master Name]],3,0),"")</f>
        <v/>
      </c>
      <c r="K5628" s="1" t="str">
        <f>IFERROR(VLOOKUP(Table49[[#This Row],[ITEM CODE]],Table2[[Item Code]:[Master Name]],9,0),"")</f>
        <v/>
      </c>
      <c r="L5628" s="1" t="str">
        <f>IFERROR(VLOOKUP(Table49[[#This Row],[ITEM CODE]],Table2[[Item Code]:[Master Name]],8,0),"")</f>
        <v/>
      </c>
      <c r="M5628" s="41"/>
      <c r="N5628" s="66">
        <f>IFERROR(VLOOKUP(Table49[[#This Row],[ITEM CODE]],Table2[[#All],[Item Code]:[Unit Cost]],10,0),0)</f>
        <v>0</v>
      </c>
      <c r="O5628" s="134">
        <f>IFERROR(VLOOKUP(Table49[[#This Row],[ITEM CODE]],Table2[[#All],[Item Code]:[Unit Cost]],10,0),0)</f>
        <v>0</v>
      </c>
      <c r="P5628" s="56"/>
      <c r="Q5628" s="58"/>
      <c r="R5628" s="58">
        <f>Table49[[#This Row],[QUANTITY]]*Table49[[#This Row],[INV Prices]]</f>
        <v>0</v>
      </c>
      <c r="S5628" s="67"/>
      <c r="V5628" s="41"/>
      <c r="W5628" s="4" t="str">
        <f>IFERROR(VLOOKUP(Table49[[#This Row],[ITEM CODE]],Table2[[Item Code]:[Category ]],6,0),"")</f>
        <v/>
      </c>
      <c r="X5628" s="1" t="str">
        <f>IFERROR(VLOOKUP(Table49[[#This Row],[ITEM CODE]],Table2[[Item Code]:[Sub Category]],7,0),"")</f>
        <v/>
      </c>
      <c r="Y5628" s="68" t="str">
        <f>Table49[[#This Row],[PO Number]]&amp;COUNTIFS($E$5:E5628,E5628)</f>
        <v>0</v>
      </c>
    </row>
    <row r="5629" spans="1:25" ht="14.25" customHeight="1" x14ac:dyDescent="0.3">
      <c r="A5629" s="1" t="str">
        <f>IF(Table49[[#This Row],[ITEM NAME]]="","",ROW()-4)</f>
        <v/>
      </c>
      <c r="B5629" s="68"/>
      <c r="C5629" s="4" t="str">
        <f>IFERROR(VLOOKUP(B5629,Table14[],3,0),"")</f>
        <v/>
      </c>
      <c r="D5629" s="4" t="str">
        <f>IFERROR(VLOOKUP(B5629,Table14[],2,0),"")</f>
        <v/>
      </c>
      <c r="E5629" s="4"/>
      <c r="H5629" s="41" t="str">
        <f>IFERROR(VLOOKUP(Table49[[#This Row],[ITEM CODE]],Table2[[Item Code]:[Master Name]],2,0),"")</f>
        <v/>
      </c>
      <c r="I5629" s="41"/>
      <c r="J5629" s="65" t="str">
        <f>IFERROR(VLOOKUP(Table49[[#This Row],[ITEM CODE]],Table2[[Item Code]:[Master Name]],3,0),"")</f>
        <v/>
      </c>
      <c r="K5629" s="1" t="str">
        <f>IFERROR(VLOOKUP(Table49[[#This Row],[ITEM CODE]],Table2[[Item Code]:[Master Name]],9,0),"")</f>
        <v/>
      </c>
      <c r="L5629" s="1" t="str">
        <f>IFERROR(VLOOKUP(Table49[[#This Row],[ITEM CODE]],Table2[[Item Code]:[Master Name]],8,0),"")</f>
        <v/>
      </c>
      <c r="M5629" s="41"/>
      <c r="N5629" s="66">
        <f>IFERROR(VLOOKUP(Table49[[#This Row],[ITEM CODE]],Table2[[#All],[Item Code]:[Unit Cost]],10,0),0)</f>
        <v>0</v>
      </c>
      <c r="O5629" s="134">
        <f>IFERROR(VLOOKUP(Table49[[#This Row],[ITEM CODE]],Table2[[#All],[Item Code]:[Unit Cost]],10,0),0)</f>
        <v>0</v>
      </c>
      <c r="P5629" s="56"/>
      <c r="Q5629" s="58"/>
      <c r="R5629" s="58">
        <f>Table49[[#This Row],[QUANTITY]]*Table49[[#This Row],[INV Prices]]</f>
        <v>0</v>
      </c>
      <c r="S5629" s="67"/>
      <c r="V5629" s="41"/>
      <c r="W5629" s="4" t="str">
        <f>IFERROR(VLOOKUP(Table49[[#This Row],[ITEM CODE]],Table2[[Item Code]:[Category ]],6,0),"")</f>
        <v/>
      </c>
      <c r="X5629" s="1" t="str">
        <f>IFERROR(VLOOKUP(Table49[[#This Row],[ITEM CODE]],Table2[[Item Code]:[Sub Category]],7,0),"")</f>
        <v/>
      </c>
      <c r="Y5629" s="68" t="str">
        <f>Table49[[#This Row],[PO Number]]&amp;COUNTIFS($E$5:E5629,E5629)</f>
        <v>0</v>
      </c>
    </row>
    <row r="5630" spans="1:25" ht="14.25" customHeight="1" x14ac:dyDescent="0.3">
      <c r="A5630" s="1" t="str">
        <f>IF(Table49[[#This Row],[ITEM NAME]]="","",ROW()-4)</f>
        <v/>
      </c>
      <c r="B5630" s="68"/>
      <c r="C5630" s="4" t="str">
        <f>IFERROR(VLOOKUP(B5630,Table14[],3,0),"")</f>
        <v/>
      </c>
      <c r="D5630" s="4" t="str">
        <f>IFERROR(VLOOKUP(B5630,Table14[],2,0),"")</f>
        <v/>
      </c>
      <c r="E5630" s="4"/>
      <c r="H5630" s="41" t="str">
        <f>IFERROR(VLOOKUP(Table49[[#This Row],[ITEM CODE]],Table2[[Item Code]:[Master Name]],2,0),"")</f>
        <v/>
      </c>
      <c r="I5630" s="41"/>
      <c r="J5630" s="65" t="str">
        <f>IFERROR(VLOOKUP(Table49[[#This Row],[ITEM CODE]],Table2[[Item Code]:[Master Name]],3,0),"")</f>
        <v/>
      </c>
      <c r="K5630" s="1" t="str">
        <f>IFERROR(VLOOKUP(Table49[[#This Row],[ITEM CODE]],Table2[[Item Code]:[Master Name]],9,0),"")</f>
        <v/>
      </c>
      <c r="L5630" s="1" t="str">
        <f>IFERROR(VLOOKUP(Table49[[#This Row],[ITEM CODE]],Table2[[Item Code]:[Master Name]],8,0),"")</f>
        <v/>
      </c>
      <c r="M5630" s="41"/>
      <c r="N5630" s="66">
        <f>IFERROR(VLOOKUP(Table49[[#This Row],[ITEM CODE]],Table2[[#All],[Item Code]:[Unit Cost]],10,0),0)</f>
        <v>0</v>
      </c>
      <c r="O5630" s="134">
        <f>IFERROR(VLOOKUP(Table49[[#This Row],[ITEM CODE]],Table2[[#All],[Item Code]:[Unit Cost]],10,0),0)</f>
        <v>0</v>
      </c>
      <c r="P5630" s="56"/>
      <c r="Q5630" s="58"/>
      <c r="R5630" s="58">
        <f>Table49[[#This Row],[QUANTITY]]*Table49[[#This Row],[INV Prices]]</f>
        <v>0</v>
      </c>
      <c r="S5630" s="67"/>
      <c r="V5630" s="41"/>
      <c r="W5630" s="4" t="str">
        <f>IFERROR(VLOOKUP(Table49[[#This Row],[ITEM CODE]],Table2[[Item Code]:[Category ]],6,0),"")</f>
        <v/>
      </c>
      <c r="X5630" s="1" t="str">
        <f>IFERROR(VLOOKUP(Table49[[#This Row],[ITEM CODE]],Table2[[Item Code]:[Sub Category]],7,0),"")</f>
        <v/>
      </c>
      <c r="Y5630" s="68" t="str">
        <f>Table49[[#This Row],[PO Number]]&amp;COUNTIFS($E$5:E5630,E5630)</f>
        <v>0</v>
      </c>
    </row>
    <row r="5631" spans="1:25" ht="14.25" customHeight="1" x14ac:dyDescent="0.3">
      <c r="A5631" s="1" t="str">
        <f>IF(Table49[[#This Row],[ITEM NAME]]="","",ROW()-4)</f>
        <v/>
      </c>
      <c r="B5631" s="68"/>
      <c r="C5631" s="4" t="str">
        <f>IFERROR(VLOOKUP(B5631,Table14[],3,0),"")</f>
        <v/>
      </c>
      <c r="D5631" s="4" t="str">
        <f>IFERROR(VLOOKUP(B5631,Table14[],2,0),"")</f>
        <v/>
      </c>
      <c r="E5631" s="4"/>
      <c r="H5631" s="41" t="str">
        <f>IFERROR(VLOOKUP(Table49[[#This Row],[ITEM CODE]],Table2[[Item Code]:[Master Name]],2,0),"")</f>
        <v/>
      </c>
      <c r="I5631" s="41"/>
      <c r="J5631" s="65" t="str">
        <f>IFERROR(VLOOKUP(Table49[[#This Row],[ITEM CODE]],Table2[[Item Code]:[Master Name]],3,0),"")</f>
        <v/>
      </c>
      <c r="K5631" s="1" t="str">
        <f>IFERROR(VLOOKUP(Table49[[#This Row],[ITEM CODE]],Table2[[Item Code]:[Master Name]],9,0),"")</f>
        <v/>
      </c>
      <c r="L5631" s="1" t="str">
        <f>IFERROR(VLOOKUP(Table49[[#This Row],[ITEM CODE]],Table2[[Item Code]:[Master Name]],8,0),"")</f>
        <v/>
      </c>
      <c r="M5631" s="41"/>
      <c r="N5631" s="66">
        <f>IFERROR(VLOOKUP(Table49[[#This Row],[ITEM CODE]],Table2[[#All],[Item Code]:[Unit Cost]],10,0),0)</f>
        <v>0</v>
      </c>
      <c r="O5631" s="134">
        <f>IFERROR(VLOOKUP(Table49[[#This Row],[ITEM CODE]],Table2[[#All],[Item Code]:[Unit Cost]],10,0),0)</f>
        <v>0</v>
      </c>
      <c r="P5631" s="56"/>
      <c r="Q5631" s="58"/>
      <c r="R5631" s="58">
        <f>Table49[[#This Row],[QUANTITY]]*Table49[[#This Row],[INV Prices]]</f>
        <v>0</v>
      </c>
      <c r="S5631" s="67"/>
      <c r="V5631" s="41"/>
      <c r="W5631" s="4" t="str">
        <f>IFERROR(VLOOKUP(Table49[[#This Row],[ITEM CODE]],Table2[[Item Code]:[Category ]],6,0),"")</f>
        <v/>
      </c>
      <c r="X5631" s="1" t="str">
        <f>IFERROR(VLOOKUP(Table49[[#This Row],[ITEM CODE]],Table2[[Item Code]:[Sub Category]],7,0),"")</f>
        <v/>
      </c>
      <c r="Y5631" s="68" t="str">
        <f>Table49[[#This Row],[PO Number]]&amp;COUNTIFS($E$5:E5631,E5631)</f>
        <v>0</v>
      </c>
    </row>
    <row r="5632" spans="1:25" ht="14.25" customHeight="1" x14ac:dyDescent="0.3">
      <c r="A5632" s="1" t="str">
        <f>IF(Table49[[#This Row],[ITEM NAME]]="","",ROW()-4)</f>
        <v/>
      </c>
      <c r="B5632" s="68"/>
      <c r="C5632" s="4" t="str">
        <f>IFERROR(VLOOKUP(B5632,Table14[],3,0),"")</f>
        <v/>
      </c>
      <c r="D5632" s="4" t="str">
        <f>IFERROR(VLOOKUP(B5632,Table14[],2,0),"")</f>
        <v/>
      </c>
      <c r="E5632" s="4"/>
      <c r="H5632" s="41" t="str">
        <f>IFERROR(VLOOKUP(Table49[[#This Row],[ITEM CODE]],Table2[[Item Code]:[Master Name]],2,0),"")</f>
        <v/>
      </c>
      <c r="I5632" s="41"/>
      <c r="J5632" s="65" t="str">
        <f>IFERROR(VLOOKUP(Table49[[#This Row],[ITEM CODE]],Table2[[Item Code]:[Master Name]],3,0),"")</f>
        <v/>
      </c>
      <c r="K5632" s="1" t="str">
        <f>IFERROR(VLOOKUP(Table49[[#This Row],[ITEM CODE]],Table2[[Item Code]:[Master Name]],9,0),"")</f>
        <v/>
      </c>
      <c r="L5632" s="1" t="str">
        <f>IFERROR(VLOOKUP(Table49[[#This Row],[ITEM CODE]],Table2[[Item Code]:[Master Name]],8,0),"")</f>
        <v/>
      </c>
      <c r="M5632" s="41"/>
      <c r="N5632" s="66">
        <f>IFERROR(VLOOKUP(Table49[[#This Row],[ITEM CODE]],Table2[[#All],[Item Code]:[Unit Cost]],10,0),0)</f>
        <v>0</v>
      </c>
      <c r="O5632" s="134">
        <f>IFERROR(VLOOKUP(Table49[[#This Row],[ITEM CODE]],Table2[[#All],[Item Code]:[Unit Cost]],10,0),0)</f>
        <v>0</v>
      </c>
      <c r="P5632" s="56"/>
      <c r="Q5632" s="58"/>
      <c r="R5632" s="58">
        <f>Table49[[#This Row],[QUANTITY]]*Table49[[#This Row],[INV Prices]]</f>
        <v>0</v>
      </c>
      <c r="S5632" s="67"/>
      <c r="V5632" s="41"/>
      <c r="W5632" s="4" t="str">
        <f>IFERROR(VLOOKUP(Table49[[#This Row],[ITEM CODE]],Table2[[Item Code]:[Category ]],6,0),"")</f>
        <v/>
      </c>
      <c r="X5632" s="1" t="str">
        <f>IFERROR(VLOOKUP(Table49[[#This Row],[ITEM CODE]],Table2[[Item Code]:[Sub Category]],7,0),"")</f>
        <v/>
      </c>
      <c r="Y5632" s="68" t="str">
        <f>Table49[[#This Row],[PO Number]]&amp;COUNTIFS($E$5:E5632,E5632)</f>
        <v>0</v>
      </c>
    </row>
    <row r="5633" spans="1:25" ht="14.25" customHeight="1" x14ac:dyDescent="0.3">
      <c r="A5633" s="1" t="str">
        <f>IF(Table49[[#This Row],[ITEM NAME]]="","",ROW()-4)</f>
        <v/>
      </c>
      <c r="B5633" s="68"/>
      <c r="C5633" s="4" t="str">
        <f>IFERROR(VLOOKUP(B5633,Table14[],3,0),"")</f>
        <v/>
      </c>
      <c r="D5633" s="4" t="str">
        <f>IFERROR(VLOOKUP(B5633,Table14[],2,0),"")</f>
        <v/>
      </c>
      <c r="E5633" s="4"/>
      <c r="H5633" s="41" t="str">
        <f>IFERROR(VLOOKUP(Table49[[#This Row],[ITEM CODE]],Table2[[Item Code]:[Master Name]],2,0),"")</f>
        <v/>
      </c>
      <c r="I5633" s="41"/>
      <c r="J5633" s="65" t="str">
        <f>IFERROR(VLOOKUP(Table49[[#This Row],[ITEM CODE]],Table2[[Item Code]:[Master Name]],3,0),"")</f>
        <v/>
      </c>
      <c r="K5633" s="1" t="str">
        <f>IFERROR(VLOOKUP(Table49[[#This Row],[ITEM CODE]],Table2[[Item Code]:[Master Name]],9,0),"")</f>
        <v/>
      </c>
      <c r="L5633" s="1" t="str">
        <f>IFERROR(VLOOKUP(Table49[[#This Row],[ITEM CODE]],Table2[[Item Code]:[Master Name]],8,0),"")</f>
        <v/>
      </c>
      <c r="M5633" s="41"/>
      <c r="N5633" s="66">
        <f>IFERROR(VLOOKUP(Table49[[#This Row],[ITEM CODE]],Table2[[#All],[Item Code]:[Unit Cost]],10,0),0)</f>
        <v>0</v>
      </c>
      <c r="O5633" s="134">
        <f>IFERROR(VLOOKUP(Table49[[#This Row],[ITEM CODE]],Table2[[#All],[Item Code]:[Unit Cost]],10,0),0)</f>
        <v>0</v>
      </c>
      <c r="P5633" s="56"/>
      <c r="Q5633" s="58"/>
      <c r="R5633" s="58">
        <f>Table49[[#This Row],[QUANTITY]]*Table49[[#This Row],[INV Prices]]</f>
        <v>0</v>
      </c>
      <c r="S5633" s="67"/>
      <c r="V5633" s="41"/>
      <c r="W5633" s="4" t="str">
        <f>IFERROR(VLOOKUP(Table49[[#This Row],[ITEM CODE]],Table2[[Item Code]:[Category ]],6,0),"")</f>
        <v/>
      </c>
      <c r="X5633" s="1" t="str">
        <f>IFERROR(VLOOKUP(Table49[[#This Row],[ITEM CODE]],Table2[[Item Code]:[Sub Category]],7,0),"")</f>
        <v/>
      </c>
      <c r="Y5633" s="68" t="str">
        <f>Table49[[#This Row],[PO Number]]&amp;COUNTIFS($E$5:E5633,E5633)</f>
        <v>0</v>
      </c>
    </row>
    <row r="5634" spans="1:25" ht="14.25" customHeight="1" x14ac:dyDescent="0.3">
      <c r="A5634" s="1" t="str">
        <f>IF(Table49[[#This Row],[ITEM NAME]]="","",ROW()-4)</f>
        <v/>
      </c>
      <c r="B5634" s="68"/>
      <c r="C5634" s="4" t="str">
        <f>IFERROR(VLOOKUP(B5634,Table14[],3,0),"")</f>
        <v/>
      </c>
      <c r="D5634" s="4" t="str">
        <f>IFERROR(VLOOKUP(B5634,Table14[],2,0),"")</f>
        <v/>
      </c>
      <c r="E5634" s="4"/>
      <c r="H5634" s="41" t="str">
        <f>IFERROR(VLOOKUP(Table49[[#This Row],[ITEM CODE]],Table2[[Item Code]:[Master Name]],2,0),"")</f>
        <v/>
      </c>
      <c r="I5634" s="41"/>
      <c r="J5634" s="65" t="str">
        <f>IFERROR(VLOOKUP(Table49[[#This Row],[ITEM CODE]],Table2[[Item Code]:[Master Name]],3,0),"")</f>
        <v/>
      </c>
      <c r="K5634" s="1" t="str">
        <f>IFERROR(VLOOKUP(Table49[[#This Row],[ITEM CODE]],Table2[[Item Code]:[Master Name]],9,0),"")</f>
        <v/>
      </c>
      <c r="L5634" s="1" t="str">
        <f>IFERROR(VLOOKUP(Table49[[#This Row],[ITEM CODE]],Table2[[Item Code]:[Master Name]],8,0),"")</f>
        <v/>
      </c>
      <c r="M5634" s="41"/>
      <c r="N5634" s="66">
        <f>IFERROR(VLOOKUP(Table49[[#This Row],[ITEM CODE]],Table2[[#All],[Item Code]:[Unit Cost]],10,0),0)</f>
        <v>0</v>
      </c>
      <c r="O5634" s="134">
        <f>IFERROR(VLOOKUP(Table49[[#This Row],[ITEM CODE]],Table2[[#All],[Item Code]:[Unit Cost]],10,0),0)</f>
        <v>0</v>
      </c>
      <c r="P5634" s="56"/>
      <c r="Q5634" s="58"/>
      <c r="R5634" s="58">
        <f>Table49[[#This Row],[QUANTITY]]*Table49[[#This Row],[INV Prices]]</f>
        <v>0</v>
      </c>
      <c r="S5634" s="67"/>
      <c r="V5634" s="41"/>
      <c r="W5634" s="4" t="str">
        <f>IFERROR(VLOOKUP(Table49[[#This Row],[ITEM CODE]],Table2[[Item Code]:[Category ]],6,0),"")</f>
        <v/>
      </c>
      <c r="X5634" s="1" t="str">
        <f>IFERROR(VLOOKUP(Table49[[#This Row],[ITEM CODE]],Table2[[Item Code]:[Sub Category]],7,0),"")</f>
        <v/>
      </c>
      <c r="Y5634" s="68" t="str">
        <f>Table49[[#This Row],[PO Number]]&amp;COUNTIFS($E$5:E5634,E5634)</f>
        <v>0</v>
      </c>
    </row>
    <row r="5635" spans="1:25" ht="14.25" customHeight="1" x14ac:dyDescent="0.3">
      <c r="A5635" s="1" t="str">
        <f>IF(Table49[[#This Row],[ITEM NAME]]="","",ROW()-4)</f>
        <v/>
      </c>
      <c r="B5635" s="68"/>
      <c r="C5635" s="4" t="str">
        <f>IFERROR(VLOOKUP(B5635,Table14[],3,0),"")</f>
        <v/>
      </c>
      <c r="D5635" s="4" t="str">
        <f>IFERROR(VLOOKUP(B5635,Table14[],2,0),"")</f>
        <v/>
      </c>
      <c r="E5635" s="4"/>
      <c r="H5635" s="41" t="str">
        <f>IFERROR(VLOOKUP(Table49[[#This Row],[ITEM CODE]],Table2[[Item Code]:[Master Name]],2,0),"")</f>
        <v/>
      </c>
      <c r="I5635" s="41"/>
      <c r="J5635" s="65" t="str">
        <f>IFERROR(VLOOKUP(Table49[[#This Row],[ITEM CODE]],Table2[[Item Code]:[Master Name]],3,0),"")</f>
        <v/>
      </c>
      <c r="K5635" s="1" t="str">
        <f>IFERROR(VLOOKUP(Table49[[#This Row],[ITEM CODE]],Table2[[Item Code]:[Master Name]],9,0),"")</f>
        <v/>
      </c>
      <c r="L5635" s="1" t="str">
        <f>IFERROR(VLOOKUP(Table49[[#This Row],[ITEM CODE]],Table2[[Item Code]:[Master Name]],8,0),"")</f>
        <v/>
      </c>
      <c r="M5635" s="41"/>
      <c r="N5635" s="66">
        <f>IFERROR(VLOOKUP(Table49[[#This Row],[ITEM CODE]],Table2[[#All],[Item Code]:[Unit Cost]],10,0),0)</f>
        <v>0</v>
      </c>
      <c r="O5635" s="134">
        <f>IFERROR(VLOOKUP(Table49[[#This Row],[ITEM CODE]],Table2[[#All],[Item Code]:[Unit Cost]],10,0),0)</f>
        <v>0</v>
      </c>
      <c r="P5635" s="56"/>
      <c r="Q5635" s="58"/>
      <c r="R5635" s="58">
        <f>Table49[[#This Row],[QUANTITY]]*Table49[[#This Row],[INV Prices]]</f>
        <v>0</v>
      </c>
      <c r="S5635" s="67"/>
      <c r="V5635" s="41"/>
      <c r="W5635" s="4" t="str">
        <f>IFERROR(VLOOKUP(Table49[[#This Row],[ITEM CODE]],Table2[[Item Code]:[Category ]],6,0),"")</f>
        <v/>
      </c>
      <c r="X5635" s="1" t="str">
        <f>IFERROR(VLOOKUP(Table49[[#This Row],[ITEM CODE]],Table2[[Item Code]:[Sub Category]],7,0),"")</f>
        <v/>
      </c>
      <c r="Y5635" s="68" t="str">
        <f>Table49[[#This Row],[PO Number]]&amp;COUNTIFS($E$5:E5635,E5635)</f>
        <v>0</v>
      </c>
    </row>
    <row r="5636" spans="1:25" ht="14.25" customHeight="1" x14ac:dyDescent="0.3">
      <c r="A5636" s="1" t="str">
        <f>IF(Table49[[#This Row],[ITEM NAME]]="","",ROW()-4)</f>
        <v/>
      </c>
      <c r="B5636" s="68"/>
      <c r="C5636" s="4" t="str">
        <f>IFERROR(VLOOKUP(B5636,Table14[],3,0),"")</f>
        <v/>
      </c>
      <c r="D5636" s="4" t="str">
        <f>IFERROR(VLOOKUP(B5636,Table14[],2,0),"")</f>
        <v/>
      </c>
      <c r="E5636" s="4"/>
      <c r="H5636" s="41" t="str">
        <f>IFERROR(VLOOKUP(Table49[[#This Row],[ITEM CODE]],Table2[[Item Code]:[Master Name]],2,0),"")</f>
        <v/>
      </c>
      <c r="I5636" s="41"/>
      <c r="J5636" s="65" t="str">
        <f>IFERROR(VLOOKUP(Table49[[#This Row],[ITEM CODE]],Table2[[Item Code]:[Master Name]],3,0),"")</f>
        <v/>
      </c>
      <c r="K5636" s="1" t="str">
        <f>IFERROR(VLOOKUP(Table49[[#This Row],[ITEM CODE]],Table2[[Item Code]:[Master Name]],9,0),"")</f>
        <v/>
      </c>
      <c r="L5636" s="1" t="str">
        <f>IFERROR(VLOOKUP(Table49[[#This Row],[ITEM CODE]],Table2[[Item Code]:[Master Name]],8,0),"")</f>
        <v/>
      </c>
      <c r="M5636" s="41"/>
      <c r="N5636" s="66">
        <f>IFERROR(VLOOKUP(Table49[[#This Row],[ITEM CODE]],Table2[[#All],[Item Code]:[Unit Cost]],10,0),0)</f>
        <v>0</v>
      </c>
      <c r="O5636" s="134">
        <f>IFERROR(VLOOKUP(Table49[[#This Row],[ITEM CODE]],Table2[[#All],[Item Code]:[Unit Cost]],10,0),0)</f>
        <v>0</v>
      </c>
      <c r="P5636" s="56"/>
      <c r="Q5636" s="58"/>
      <c r="R5636" s="58">
        <f>Table49[[#This Row],[QUANTITY]]*Table49[[#This Row],[INV Prices]]</f>
        <v>0</v>
      </c>
      <c r="S5636" s="67"/>
      <c r="V5636" s="41"/>
      <c r="W5636" s="4" t="str">
        <f>IFERROR(VLOOKUP(Table49[[#This Row],[ITEM CODE]],Table2[[Item Code]:[Category ]],6,0),"")</f>
        <v/>
      </c>
      <c r="X5636" s="1" t="str">
        <f>IFERROR(VLOOKUP(Table49[[#This Row],[ITEM CODE]],Table2[[Item Code]:[Sub Category]],7,0),"")</f>
        <v/>
      </c>
      <c r="Y5636" s="68" t="str">
        <f>Table49[[#This Row],[PO Number]]&amp;COUNTIFS($E$5:E5636,E5636)</f>
        <v>0</v>
      </c>
    </row>
    <row r="5637" spans="1:25" ht="14.25" customHeight="1" x14ac:dyDescent="0.3">
      <c r="A5637" s="1" t="str">
        <f>IF(Table49[[#This Row],[ITEM NAME]]="","",ROW()-4)</f>
        <v/>
      </c>
      <c r="B5637" s="68"/>
      <c r="C5637" s="4" t="str">
        <f>IFERROR(VLOOKUP(B5637,Table14[],3,0),"")</f>
        <v/>
      </c>
      <c r="D5637" s="4" t="str">
        <f>IFERROR(VLOOKUP(B5637,Table14[],2,0),"")</f>
        <v/>
      </c>
      <c r="E5637" s="4"/>
      <c r="H5637" s="41" t="str">
        <f>IFERROR(VLOOKUP(Table49[[#This Row],[ITEM CODE]],Table2[[Item Code]:[Master Name]],2,0),"")</f>
        <v/>
      </c>
      <c r="I5637" s="41"/>
      <c r="J5637" s="65" t="str">
        <f>IFERROR(VLOOKUP(Table49[[#This Row],[ITEM CODE]],Table2[[Item Code]:[Master Name]],3,0),"")</f>
        <v/>
      </c>
      <c r="K5637" s="1" t="str">
        <f>IFERROR(VLOOKUP(Table49[[#This Row],[ITEM CODE]],Table2[[Item Code]:[Master Name]],9,0),"")</f>
        <v/>
      </c>
      <c r="L5637" s="1" t="str">
        <f>IFERROR(VLOOKUP(Table49[[#This Row],[ITEM CODE]],Table2[[Item Code]:[Master Name]],8,0),"")</f>
        <v/>
      </c>
      <c r="M5637" s="41"/>
      <c r="N5637" s="66">
        <f>IFERROR(VLOOKUP(Table49[[#This Row],[ITEM CODE]],Table2[[#All],[Item Code]:[Unit Cost]],10,0),0)</f>
        <v>0</v>
      </c>
      <c r="O5637" s="134">
        <f>IFERROR(VLOOKUP(Table49[[#This Row],[ITEM CODE]],Table2[[#All],[Item Code]:[Unit Cost]],10,0),0)</f>
        <v>0</v>
      </c>
      <c r="P5637" s="56"/>
      <c r="Q5637" s="58"/>
      <c r="R5637" s="58">
        <f>Table49[[#This Row],[QUANTITY]]*Table49[[#This Row],[INV Prices]]</f>
        <v>0</v>
      </c>
      <c r="S5637" s="67"/>
      <c r="V5637" s="41"/>
      <c r="W5637" s="4" t="str">
        <f>IFERROR(VLOOKUP(Table49[[#This Row],[ITEM CODE]],Table2[[Item Code]:[Category ]],6,0),"")</f>
        <v/>
      </c>
      <c r="X5637" s="1" t="str">
        <f>IFERROR(VLOOKUP(Table49[[#This Row],[ITEM CODE]],Table2[[Item Code]:[Sub Category]],7,0),"")</f>
        <v/>
      </c>
      <c r="Y5637" s="68" t="str">
        <f>Table49[[#This Row],[PO Number]]&amp;COUNTIFS($E$5:E5637,E5637)</f>
        <v>0</v>
      </c>
    </row>
    <row r="5638" spans="1:25" ht="14.25" customHeight="1" x14ac:dyDescent="0.3">
      <c r="A5638" s="1" t="str">
        <f>IF(Table49[[#This Row],[ITEM NAME]]="","",ROW()-4)</f>
        <v/>
      </c>
      <c r="B5638" s="68"/>
      <c r="C5638" s="4" t="str">
        <f>IFERROR(VLOOKUP(B5638,Table14[],3,0),"")</f>
        <v/>
      </c>
      <c r="D5638" s="4" t="str">
        <f>IFERROR(VLOOKUP(B5638,Table14[],2,0),"")</f>
        <v/>
      </c>
      <c r="E5638" s="4"/>
      <c r="H5638" s="41" t="str">
        <f>IFERROR(VLOOKUP(Table49[[#This Row],[ITEM CODE]],Table2[[Item Code]:[Master Name]],2,0),"")</f>
        <v/>
      </c>
      <c r="I5638" s="41"/>
      <c r="J5638" s="65" t="str">
        <f>IFERROR(VLOOKUP(Table49[[#This Row],[ITEM CODE]],Table2[[Item Code]:[Master Name]],3,0),"")</f>
        <v/>
      </c>
      <c r="K5638" s="1" t="str">
        <f>IFERROR(VLOOKUP(Table49[[#This Row],[ITEM CODE]],Table2[[Item Code]:[Master Name]],9,0),"")</f>
        <v/>
      </c>
      <c r="L5638" s="1" t="str">
        <f>IFERROR(VLOOKUP(Table49[[#This Row],[ITEM CODE]],Table2[[Item Code]:[Master Name]],8,0),"")</f>
        <v/>
      </c>
      <c r="M5638" s="41"/>
      <c r="N5638" s="66">
        <f>IFERROR(VLOOKUP(Table49[[#This Row],[ITEM CODE]],Table2[[#All],[Item Code]:[Unit Cost]],10,0),0)</f>
        <v>0</v>
      </c>
      <c r="O5638" s="134">
        <f>IFERROR(VLOOKUP(Table49[[#This Row],[ITEM CODE]],Table2[[#All],[Item Code]:[Unit Cost]],10,0),0)</f>
        <v>0</v>
      </c>
      <c r="P5638" s="56"/>
      <c r="Q5638" s="58"/>
      <c r="R5638" s="58">
        <f>Table49[[#This Row],[QUANTITY]]*Table49[[#This Row],[INV Prices]]</f>
        <v>0</v>
      </c>
      <c r="S5638" s="67"/>
      <c r="V5638" s="41"/>
      <c r="W5638" s="4" t="str">
        <f>IFERROR(VLOOKUP(Table49[[#This Row],[ITEM CODE]],Table2[[Item Code]:[Category ]],6,0),"")</f>
        <v/>
      </c>
      <c r="X5638" s="1" t="str">
        <f>IFERROR(VLOOKUP(Table49[[#This Row],[ITEM CODE]],Table2[[Item Code]:[Sub Category]],7,0),"")</f>
        <v/>
      </c>
      <c r="Y5638" s="68" t="str">
        <f>Table49[[#This Row],[PO Number]]&amp;COUNTIFS($E$5:E5638,E5638)</f>
        <v>0</v>
      </c>
    </row>
    <row r="5639" spans="1:25" ht="14.25" customHeight="1" x14ac:dyDescent="0.3">
      <c r="A5639" s="1" t="str">
        <f>IF(Table49[[#This Row],[ITEM NAME]]="","",ROW()-4)</f>
        <v/>
      </c>
      <c r="B5639" s="68"/>
      <c r="C5639" s="4" t="str">
        <f>IFERROR(VLOOKUP(B5639,Table14[],3,0),"")</f>
        <v/>
      </c>
      <c r="D5639" s="4" t="str">
        <f>IFERROR(VLOOKUP(B5639,Table14[],2,0),"")</f>
        <v/>
      </c>
      <c r="E5639" s="4"/>
      <c r="H5639" s="41" t="str">
        <f>IFERROR(VLOOKUP(Table49[[#This Row],[ITEM CODE]],Table2[[Item Code]:[Master Name]],2,0),"")</f>
        <v/>
      </c>
      <c r="I5639" s="41"/>
      <c r="J5639" s="65" t="str">
        <f>IFERROR(VLOOKUP(Table49[[#This Row],[ITEM CODE]],Table2[[Item Code]:[Master Name]],3,0),"")</f>
        <v/>
      </c>
      <c r="K5639" s="1" t="str">
        <f>IFERROR(VLOOKUP(Table49[[#This Row],[ITEM CODE]],Table2[[Item Code]:[Master Name]],9,0),"")</f>
        <v/>
      </c>
      <c r="L5639" s="1" t="str">
        <f>IFERROR(VLOOKUP(Table49[[#This Row],[ITEM CODE]],Table2[[Item Code]:[Master Name]],8,0),"")</f>
        <v/>
      </c>
      <c r="M5639" s="41"/>
      <c r="N5639" s="66">
        <f>IFERROR(VLOOKUP(Table49[[#This Row],[ITEM CODE]],Table2[[#All],[Item Code]:[Unit Cost]],10,0),0)</f>
        <v>0</v>
      </c>
      <c r="O5639" s="134">
        <f>IFERROR(VLOOKUP(Table49[[#This Row],[ITEM CODE]],Table2[[#All],[Item Code]:[Unit Cost]],10,0),0)</f>
        <v>0</v>
      </c>
      <c r="P5639" s="56"/>
      <c r="Q5639" s="58"/>
      <c r="R5639" s="58">
        <f>Table49[[#This Row],[QUANTITY]]*Table49[[#This Row],[INV Prices]]</f>
        <v>0</v>
      </c>
      <c r="S5639" s="67"/>
      <c r="V5639" s="41"/>
      <c r="W5639" s="4" t="str">
        <f>IFERROR(VLOOKUP(Table49[[#This Row],[ITEM CODE]],Table2[[Item Code]:[Category ]],6,0),"")</f>
        <v/>
      </c>
      <c r="X5639" s="1" t="str">
        <f>IFERROR(VLOOKUP(Table49[[#This Row],[ITEM CODE]],Table2[[Item Code]:[Sub Category]],7,0),"")</f>
        <v/>
      </c>
      <c r="Y5639" s="68" t="str">
        <f>Table49[[#This Row],[PO Number]]&amp;COUNTIFS($E$5:E5639,E5639)</f>
        <v>0</v>
      </c>
    </row>
    <row r="5640" spans="1:25" ht="14.25" customHeight="1" x14ac:dyDescent="0.3">
      <c r="A5640" s="1" t="str">
        <f>IF(Table49[[#This Row],[ITEM NAME]]="","",ROW()-4)</f>
        <v/>
      </c>
      <c r="B5640" s="68"/>
      <c r="C5640" s="4" t="str">
        <f>IFERROR(VLOOKUP(B5640,Table14[],3,0),"")</f>
        <v/>
      </c>
      <c r="D5640" s="4" t="str">
        <f>IFERROR(VLOOKUP(B5640,Table14[],2,0),"")</f>
        <v/>
      </c>
      <c r="E5640" s="4"/>
      <c r="H5640" s="41" t="str">
        <f>IFERROR(VLOOKUP(Table49[[#This Row],[ITEM CODE]],Table2[[Item Code]:[Master Name]],2,0),"")</f>
        <v/>
      </c>
      <c r="I5640" s="41"/>
      <c r="J5640" s="65" t="str">
        <f>IFERROR(VLOOKUP(Table49[[#This Row],[ITEM CODE]],Table2[[Item Code]:[Master Name]],3,0),"")</f>
        <v/>
      </c>
      <c r="K5640" s="1" t="str">
        <f>IFERROR(VLOOKUP(Table49[[#This Row],[ITEM CODE]],Table2[[Item Code]:[Master Name]],9,0),"")</f>
        <v/>
      </c>
      <c r="L5640" s="1" t="str">
        <f>IFERROR(VLOOKUP(Table49[[#This Row],[ITEM CODE]],Table2[[Item Code]:[Master Name]],8,0),"")</f>
        <v/>
      </c>
      <c r="M5640" s="41"/>
      <c r="N5640" s="66">
        <f>IFERROR(VLOOKUP(Table49[[#This Row],[ITEM CODE]],Table2[[#All],[Item Code]:[Unit Cost]],10,0),0)</f>
        <v>0</v>
      </c>
      <c r="O5640" s="134">
        <f>IFERROR(VLOOKUP(Table49[[#This Row],[ITEM CODE]],Table2[[#All],[Item Code]:[Unit Cost]],10,0),0)</f>
        <v>0</v>
      </c>
      <c r="P5640" s="56"/>
      <c r="Q5640" s="58"/>
      <c r="R5640" s="58">
        <f>Table49[[#This Row],[QUANTITY]]*Table49[[#This Row],[INV Prices]]</f>
        <v>0</v>
      </c>
      <c r="S5640" s="67"/>
      <c r="V5640" s="41"/>
      <c r="W5640" s="4" t="str">
        <f>IFERROR(VLOOKUP(Table49[[#This Row],[ITEM CODE]],Table2[[Item Code]:[Category ]],6,0),"")</f>
        <v/>
      </c>
      <c r="X5640" s="1" t="str">
        <f>IFERROR(VLOOKUP(Table49[[#This Row],[ITEM CODE]],Table2[[Item Code]:[Sub Category]],7,0),"")</f>
        <v/>
      </c>
      <c r="Y5640" s="68" t="str">
        <f>Table49[[#This Row],[PO Number]]&amp;COUNTIFS($E$5:E5640,E5640)</f>
        <v>0</v>
      </c>
    </row>
    <row r="5641" spans="1:25" ht="14.25" customHeight="1" x14ac:dyDescent="0.3">
      <c r="A5641" s="1" t="str">
        <f>IF(Table49[[#This Row],[ITEM NAME]]="","",ROW()-4)</f>
        <v/>
      </c>
      <c r="B5641" s="68"/>
      <c r="C5641" s="4" t="str">
        <f>IFERROR(VLOOKUP(B5641,Table14[],3,0),"")</f>
        <v/>
      </c>
      <c r="D5641" s="4" t="str">
        <f>IFERROR(VLOOKUP(B5641,Table14[],2,0),"")</f>
        <v/>
      </c>
      <c r="E5641" s="4"/>
      <c r="H5641" s="41" t="str">
        <f>IFERROR(VLOOKUP(Table49[[#This Row],[ITEM CODE]],Table2[[Item Code]:[Master Name]],2,0),"")</f>
        <v/>
      </c>
      <c r="I5641" s="41"/>
      <c r="J5641" s="65" t="str">
        <f>IFERROR(VLOOKUP(Table49[[#This Row],[ITEM CODE]],Table2[[Item Code]:[Master Name]],3,0),"")</f>
        <v/>
      </c>
      <c r="K5641" s="1" t="str">
        <f>IFERROR(VLOOKUP(Table49[[#This Row],[ITEM CODE]],Table2[[Item Code]:[Master Name]],9,0),"")</f>
        <v/>
      </c>
      <c r="L5641" s="1" t="str">
        <f>IFERROR(VLOOKUP(Table49[[#This Row],[ITEM CODE]],Table2[[Item Code]:[Master Name]],8,0),"")</f>
        <v/>
      </c>
      <c r="M5641" s="41"/>
      <c r="N5641" s="66">
        <f>IFERROR(VLOOKUP(Table49[[#This Row],[ITEM CODE]],Table2[[#All],[Item Code]:[Unit Cost]],10,0),0)</f>
        <v>0</v>
      </c>
      <c r="O5641" s="134">
        <f>IFERROR(VLOOKUP(Table49[[#This Row],[ITEM CODE]],Table2[[#All],[Item Code]:[Unit Cost]],10,0),0)</f>
        <v>0</v>
      </c>
      <c r="P5641" s="56"/>
      <c r="Q5641" s="58"/>
      <c r="R5641" s="58">
        <f>Table49[[#This Row],[QUANTITY]]*Table49[[#This Row],[INV Prices]]</f>
        <v>0</v>
      </c>
      <c r="S5641" s="67"/>
      <c r="V5641" s="41"/>
      <c r="W5641" s="4" t="str">
        <f>IFERROR(VLOOKUP(Table49[[#This Row],[ITEM CODE]],Table2[[Item Code]:[Category ]],6,0),"")</f>
        <v/>
      </c>
      <c r="X5641" s="1" t="str">
        <f>IFERROR(VLOOKUP(Table49[[#This Row],[ITEM CODE]],Table2[[Item Code]:[Sub Category]],7,0),"")</f>
        <v/>
      </c>
      <c r="Y5641" s="68" t="str">
        <f>Table49[[#This Row],[PO Number]]&amp;COUNTIFS($E$5:E5641,E5641)</f>
        <v>0</v>
      </c>
    </row>
    <row r="5642" spans="1:25" ht="14.25" customHeight="1" x14ac:dyDescent="0.3">
      <c r="A5642" s="1" t="str">
        <f>IF(Table49[[#This Row],[ITEM NAME]]="","",ROW()-4)</f>
        <v/>
      </c>
      <c r="B5642" s="68"/>
      <c r="C5642" s="4" t="str">
        <f>IFERROR(VLOOKUP(B5642,Table14[],3,0),"")</f>
        <v/>
      </c>
      <c r="D5642" s="4" t="str">
        <f>IFERROR(VLOOKUP(B5642,Table14[],2,0),"")</f>
        <v/>
      </c>
      <c r="E5642" s="4"/>
      <c r="H5642" s="41" t="str">
        <f>IFERROR(VLOOKUP(Table49[[#This Row],[ITEM CODE]],Table2[[Item Code]:[Master Name]],2,0),"")</f>
        <v/>
      </c>
      <c r="I5642" s="41"/>
      <c r="J5642" s="65" t="str">
        <f>IFERROR(VLOOKUP(Table49[[#This Row],[ITEM CODE]],Table2[[Item Code]:[Master Name]],3,0),"")</f>
        <v/>
      </c>
      <c r="K5642" s="1" t="str">
        <f>IFERROR(VLOOKUP(Table49[[#This Row],[ITEM CODE]],Table2[[Item Code]:[Master Name]],9,0),"")</f>
        <v/>
      </c>
      <c r="L5642" s="1" t="str">
        <f>IFERROR(VLOOKUP(Table49[[#This Row],[ITEM CODE]],Table2[[Item Code]:[Master Name]],8,0),"")</f>
        <v/>
      </c>
      <c r="M5642" s="41"/>
      <c r="N5642" s="66">
        <f>IFERROR(VLOOKUP(Table49[[#This Row],[ITEM CODE]],Table2[[#All],[Item Code]:[Unit Cost]],10,0),0)</f>
        <v>0</v>
      </c>
      <c r="O5642" s="134">
        <f>IFERROR(VLOOKUP(Table49[[#This Row],[ITEM CODE]],Table2[[#All],[Item Code]:[Unit Cost]],10,0),0)</f>
        <v>0</v>
      </c>
      <c r="P5642" s="56"/>
      <c r="Q5642" s="58"/>
      <c r="R5642" s="58">
        <f>Table49[[#This Row],[QUANTITY]]*Table49[[#This Row],[INV Prices]]</f>
        <v>0</v>
      </c>
      <c r="S5642" s="67"/>
      <c r="V5642" s="41"/>
      <c r="W5642" s="4" t="str">
        <f>IFERROR(VLOOKUP(Table49[[#This Row],[ITEM CODE]],Table2[[Item Code]:[Category ]],6,0),"")</f>
        <v/>
      </c>
      <c r="X5642" s="1" t="str">
        <f>IFERROR(VLOOKUP(Table49[[#This Row],[ITEM CODE]],Table2[[Item Code]:[Sub Category]],7,0),"")</f>
        <v/>
      </c>
      <c r="Y5642" s="68" t="str">
        <f>Table49[[#This Row],[PO Number]]&amp;COUNTIFS($E$5:E5642,E5642)</f>
        <v>0</v>
      </c>
    </row>
    <row r="5643" spans="1:25" ht="14.25" customHeight="1" x14ac:dyDescent="0.3">
      <c r="A5643" s="1" t="str">
        <f>IF(Table49[[#This Row],[ITEM NAME]]="","",ROW()-4)</f>
        <v/>
      </c>
      <c r="B5643" s="68"/>
      <c r="C5643" s="4" t="str">
        <f>IFERROR(VLOOKUP(B5643,Table14[],3,0),"")</f>
        <v/>
      </c>
      <c r="D5643" s="4" t="str">
        <f>IFERROR(VLOOKUP(B5643,Table14[],2,0),"")</f>
        <v/>
      </c>
      <c r="E5643" s="4"/>
      <c r="H5643" s="41" t="str">
        <f>IFERROR(VLOOKUP(Table49[[#This Row],[ITEM CODE]],Table2[[Item Code]:[Master Name]],2,0),"")</f>
        <v/>
      </c>
      <c r="I5643" s="41"/>
      <c r="J5643" s="65" t="str">
        <f>IFERROR(VLOOKUP(Table49[[#This Row],[ITEM CODE]],Table2[[Item Code]:[Master Name]],3,0),"")</f>
        <v/>
      </c>
      <c r="K5643" s="1" t="str">
        <f>IFERROR(VLOOKUP(Table49[[#This Row],[ITEM CODE]],Table2[[Item Code]:[Master Name]],9,0),"")</f>
        <v/>
      </c>
      <c r="L5643" s="1" t="str">
        <f>IFERROR(VLOOKUP(Table49[[#This Row],[ITEM CODE]],Table2[[Item Code]:[Master Name]],8,0),"")</f>
        <v/>
      </c>
      <c r="M5643" s="41"/>
      <c r="N5643" s="66">
        <f>IFERROR(VLOOKUP(Table49[[#This Row],[ITEM CODE]],Table2[[#All],[Item Code]:[Unit Cost]],10,0),0)</f>
        <v>0</v>
      </c>
      <c r="O5643" s="134">
        <f>IFERROR(VLOOKUP(Table49[[#This Row],[ITEM CODE]],Table2[[#All],[Item Code]:[Unit Cost]],10,0),0)</f>
        <v>0</v>
      </c>
      <c r="P5643" s="56"/>
      <c r="Q5643" s="58"/>
      <c r="R5643" s="58">
        <f>Table49[[#This Row],[QUANTITY]]*Table49[[#This Row],[INV Prices]]</f>
        <v>0</v>
      </c>
      <c r="S5643" s="67"/>
      <c r="V5643" s="41"/>
      <c r="W5643" s="4" t="str">
        <f>IFERROR(VLOOKUP(Table49[[#This Row],[ITEM CODE]],Table2[[Item Code]:[Category ]],6,0),"")</f>
        <v/>
      </c>
      <c r="X5643" s="1" t="str">
        <f>IFERROR(VLOOKUP(Table49[[#This Row],[ITEM CODE]],Table2[[Item Code]:[Sub Category]],7,0),"")</f>
        <v/>
      </c>
      <c r="Y5643" s="68" t="str">
        <f>Table49[[#This Row],[PO Number]]&amp;COUNTIFS($E$5:E5643,E5643)</f>
        <v>0</v>
      </c>
    </row>
    <row r="5644" spans="1:25" ht="14.25" customHeight="1" x14ac:dyDescent="0.3">
      <c r="A5644" s="1" t="str">
        <f>IF(Table49[[#This Row],[ITEM NAME]]="","",ROW()-4)</f>
        <v/>
      </c>
      <c r="B5644" s="68"/>
      <c r="C5644" s="4" t="str">
        <f>IFERROR(VLOOKUP(B5644,Table14[],3,0),"")</f>
        <v/>
      </c>
      <c r="D5644" s="4" t="str">
        <f>IFERROR(VLOOKUP(B5644,Table14[],2,0),"")</f>
        <v/>
      </c>
      <c r="E5644" s="4"/>
      <c r="H5644" s="41" t="str">
        <f>IFERROR(VLOOKUP(Table49[[#This Row],[ITEM CODE]],Table2[[Item Code]:[Master Name]],2,0),"")</f>
        <v/>
      </c>
      <c r="I5644" s="41"/>
      <c r="J5644" s="65" t="str">
        <f>IFERROR(VLOOKUP(Table49[[#This Row],[ITEM CODE]],Table2[[Item Code]:[Master Name]],3,0),"")</f>
        <v/>
      </c>
      <c r="K5644" s="1" t="str">
        <f>IFERROR(VLOOKUP(Table49[[#This Row],[ITEM CODE]],Table2[[Item Code]:[Master Name]],9,0),"")</f>
        <v/>
      </c>
      <c r="L5644" s="1" t="str">
        <f>IFERROR(VLOOKUP(Table49[[#This Row],[ITEM CODE]],Table2[[Item Code]:[Master Name]],8,0),"")</f>
        <v/>
      </c>
      <c r="M5644" s="41"/>
      <c r="N5644" s="66">
        <f>IFERROR(VLOOKUP(Table49[[#This Row],[ITEM CODE]],Table2[[#All],[Item Code]:[Unit Cost]],10,0),0)</f>
        <v>0</v>
      </c>
      <c r="O5644" s="134">
        <f>IFERROR(VLOOKUP(Table49[[#This Row],[ITEM CODE]],Table2[[#All],[Item Code]:[Unit Cost]],10,0),0)</f>
        <v>0</v>
      </c>
      <c r="P5644" s="56"/>
      <c r="Q5644" s="58"/>
      <c r="R5644" s="58">
        <f>Table49[[#This Row],[QUANTITY]]*Table49[[#This Row],[INV Prices]]</f>
        <v>0</v>
      </c>
      <c r="S5644" s="67"/>
      <c r="V5644" s="41"/>
      <c r="W5644" s="4" t="str">
        <f>IFERROR(VLOOKUP(Table49[[#This Row],[ITEM CODE]],Table2[[Item Code]:[Category ]],6,0),"")</f>
        <v/>
      </c>
      <c r="X5644" s="1" t="str">
        <f>IFERROR(VLOOKUP(Table49[[#This Row],[ITEM CODE]],Table2[[Item Code]:[Sub Category]],7,0),"")</f>
        <v/>
      </c>
      <c r="Y5644" s="68" t="str">
        <f>Table49[[#This Row],[PO Number]]&amp;COUNTIFS($E$5:E5644,E5644)</f>
        <v>0</v>
      </c>
    </row>
    <row r="5645" spans="1:25" ht="14.25" customHeight="1" x14ac:dyDescent="0.3">
      <c r="A5645" s="1" t="str">
        <f>IF(Table49[[#This Row],[ITEM NAME]]="","",ROW()-4)</f>
        <v/>
      </c>
      <c r="B5645" s="68"/>
      <c r="C5645" s="4" t="str">
        <f>IFERROR(VLOOKUP(B5645,Table14[],3,0),"")</f>
        <v/>
      </c>
      <c r="D5645" s="4" t="str">
        <f>IFERROR(VLOOKUP(B5645,Table14[],2,0),"")</f>
        <v/>
      </c>
      <c r="E5645" s="4"/>
      <c r="H5645" s="41" t="str">
        <f>IFERROR(VLOOKUP(Table49[[#This Row],[ITEM CODE]],Table2[[Item Code]:[Master Name]],2,0),"")</f>
        <v/>
      </c>
      <c r="I5645" s="41"/>
      <c r="J5645" s="65" t="str">
        <f>IFERROR(VLOOKUP(Table49[[#This Row],[ITEM CODE]],Table2[[Item Code]:[Master Name]],3,0),"")</f>
        <v/>
      </c>
      <c r="K5645" s="1" t="str">
        <f>IFERROR(VLOOKUP(Table49[[#This Row],[ITEM CODE]],Table2[[Item Code]:[Master Name]],9,0),"")</f>
        <v/>
      </c>
      <c r="L5645" s="1" t="str">
        <f>IFERROR(VLOOKUP(Table49[[#This Row],[ITEM CODE]],Table2[[Item Code]:[Master Name]],8,0),"")</f>
        <v/>
      </c>
      <c r="M5645" s="41"/>
      <c r="N5645" s="66">
        <f>IFERROR(VLOOKUP(Table49[[#This Row],[ITEM CODE]],Table2[[#All],[Item Code]:[Unit Cost]],10,0),0)</f>
        <v>0</v>
      </c>
      <c r="O5645" s="134">
        <f>IFERROR(VLOOKUP(Table49[[#This Row],[ITEM CODE]],Table2[[#All],[Item Code]:[Unit Cost]],10,0),0)</f>
        <v>0</v>
      </c>
      <c r="P5645" s="56"/>
      <c r="Q5645" s="58"/>
      <c r="R5645" s="58">
        <f>Table49[[#This Row],[QUANTITY]]*Table49[[#This Row],[INV Prices]]</f>
        <v>0</v>
      </c>
      <c r="S5645" s="67"/>
      <c r="V5645" s="41"/>
      <c r="W5645" s="4" t="str">
        <f>IFERROR(VLOOKUP(Table49[[#This Row],[ITEM CODE]],Table2[[Item Code]:[Category ]],6,0),"")</f>
        <v/>
      </c>
      <c r="X5645" s="1" t="str">
        <f>IFERROR(VLOOKUP(Table49[[#This Row],[ITEM CODE]],Table2[[Item Code]:[Sub Category]],7,0),"")</f>
        <v/>
      </c>
      <c r="Y5645" s="68" t="str">
        <f>Table49[[#This Row],[PO Number]]&amp;COUNTIFS($E$5:E5645,E5645)</f>
        <v>0</v>
      </c>
    </row>
    <row r="5646" spans="1:25" ht="14.25" customHeight="1" x14ac:dyDescent="0.3">
      <c r="A5646" s="1" t="str">
        <f>IF(Table49[[#This Row],[ITEM NAME]]="","",ROW()-4)</f>
        <v/>
      </c>
      <c r="B5646" s="68"/>
      <c r="C5646" s="4" t="str">
        <f>IFERROR(VLOOKUP(B5646,Table14[],3,0),"")</f>
        <v/>
      </c>
      <c r="D5646" s="4" t="str">
        <f>IFERROR(VLOOKUP(B5646,Table14[],2,0),"")</f>
        <v/>
      </c>
      <c r="E5646" s="4"/>
      <c r="H5646" s="41" t="str">
        <f>IFERROR(VLOOKUP(Table49[[#This Row],[ITEM CODE]],Table2[[Item Code]:[Master Name]],2,0),"")</f>
        <v/>
      </c>
      <c r="I5646" s="41"/>
      <c r="J5646" s="65" t="str">
        <f>IFERROR(VLOOKUP(Table49[[#This Row],[ITEM CODE]],Table2[[Item Code]:[Master Name]],3,0),"")</f>
        <v/>
      </c>
      <c r="K5646" s="1" t="str">
        <f>IFERROR(VLOOKUP(Table49[[#This Row],[ITEM CODE]],Table2[[Item Code]:[Master Name]],9,0),"")</f>
        <v/>
      </c>
      <c r="L5646" s="1" t="str">
        <f>IFERROR(VLOOKUP(Table49[[#This Row],[ITEM CODE]],Table2[[Item Code]:[Master Name]],8,0),"")</f>
        <v/>
      </c>
      <c r="M5646" s="41"/>
      <c r="N5646" s="66">
        <f>IFERROR(VLOOKUP(Table49[[#This Row],[ITEM CODE]],Table2[[#All],[Item Code]:[Unit Cost]],10,0),0)</f>
        <v>0</v>
      </c>
      <c r="O5646" s="134">
        <f>IFERROR(VLOOKUP(Table49[[#This Row],[ITEM CODE]],Table2[[#All],[Item Code]:[Unit Cost]],10,0),0)</f>
        <v>0</v>
      </c>
      <c r="P5646" s="56"/>
      <c r="Q5646" s="58"/>
      <c r="R5646" s="58">
        <f>Table49[[#This Row],[QUANTITY]]*Table49[[#This Row],[INV Prices]]</f>
        <v>0</v>
      </c>
      <c r="S5646" s="67"/>
      <c r="V5646" s="41"/>
      <c r="W5646" s="4" t="str">
        <f>IFERROR(VLOOKUP(Table49[[#This Row],[ITEM CODE]],Table2[[Item Code]:[Category ]],6,0),"")</f>
        <v/>
      </c>
      <c r="X5646" s="1" t="str">
        <f>IFERROR(VLOOKUP(Table49[[#This Row],[ITEM CODE]],Table2[[Item Code]:[Sub Category]],7,0),"")</f>
        <v/>
      </c>
      <c r="Y5646" s="68" t="str">
        <f>Table49[[#This Row],[PO Number]]&amp;COUNTIFS($E$5:E5646,E5646)</f>
        <v>0</v>
      </c>
    </row>
    <row r="5647" spans="1:25" ht="14.25" customHeight="1" x14ac:dyDescent="0.3">
      <c r="A5647" s="1" t="str">
        <f>IF(Table49[[#This Row],[ITEM NAME]]="","",ROW()-4)</f>
        <v/>
      </c>
      <c r="B5647" s="68"/>
      <c r="C5647" s="4" t="str">
        <f>IFERROR(VLOOKUP(B5647,Table14[],3,0),"")</f>
        <v/>
      </c>
      <c r="D5647" s="4" t="str">
        <f>IFERROR(VLOOKUP(B5647,Table14[],2,0),"")</f>
        <v/>
      </c>
      <c r="E5647" s="4"/>
      <c r="H5647" s="41" t="str">
        <f>IFERROR(VLOOKUP(Table49[[#This Row],[ITEM CODE]],Table2[[Item Code]:[Master Name]],2,0),"")</f>
        <v/>
      </c>
      <c r="I5647" s="41"/>
      <c r="J5647" s="65" t="str">
        <f>IFERROR(VLOOKUP(Table49[[#This Row],[ITEM CODE]],Table2[[Item Code]:[Master Name]],3,0),"")</f>
        <v/>
      </c>
      <c r="K5647" s="1" t="str">
        <f>IFERROR(VLOOKUP(Table49[[#This Row],[ITEM CODE]],Table2[[Item Code]:[Master Name]],9,0),"")</f>
        <v/>
      </c>
      <c r="L5647" s="1" t="str">
        <f>IFERROR(VLOOKUP(Table49[[#This Row],[ITEM CODE]],Table2[[Item Code]:[Master Name]],8,0),"")</f>
        <v/>
      </c>
      <c r="M5647" s="41"/>
      <c r="N5647" s="66">
        <f>IFERROR(VLOOKUP(Table49[[#This Row],[ITEM CODE]],Table2[[#All],[Item Code]:[Unit Cost]],10,0),0)</f>
        <v>0</v>
      </c>
      <c r="O5647" s="134">
        <f>IFERROR(VLOOKUP(Table49[[#This Row],[ITEM CODE]],Table2[[#All],[Item Code]:[Unit Cost]],10,0),0)</f>
        <v>0</v>
      </c>
      <c r="P5647" s="56"/>
      <c r="Q5647" s="58"/>
      <c r="R5647" s="58">
        <f>Table49[[#This Row],[QUANTITY]]*Table49[[#This Row],[INV Prices]]</f>
        <v>0</v>
      </c>
      <c r="S5647" s="67"/>
      <c r="V5647" s="41"/>
      <c r="W5647" s="4" t="str">
        <f>IFERROR(VLOOKUP(Table49[[#This Row],[ITEM CODE]],Table2[[Item Code]:[Category ]],6,0),"")</f>
        <v/>
      </c>
      <c r="X5647" s="1" t="str">
        <f>IFERROR(VLOOKUP(Table49[[#This Row],[ITEM CODE]],Table2[[Item Code]:[Sub Category]],7,0),"")</f>
        <v/>
      </c>
      <c r="Y5647" s="68" t="str">
        <f>Table49[[#This Row],[PO Number]]&amp;COUNTIFS($E$5:E5647,E5647)</f>
        <v>0</v>
      </c>
    </row>
    <row r="5648" spans="1:25" ht="14.25" customHeight="1" x14ac:dyDescent="0.3">
      <c r="A5648" s="1" t="str">
        <f>IF(Table49[[#This Row],[ITEM NAME]]="","",ROW()-4)</f>
        <v/>
      </c>
      <c r="B5648" s="68"/>
      <c r="C5648" s="4" t="str">
        <f>IFERROR(VLOOKUP(B5648,Table14[],3,0),"")</f>
        <v/>
      </c>
      <c r="D5648" s="4" t="str">
        <f>IFERROR(VLOOKUP(B5648,Table14[],2,0),"")</f>
        <v/>
      </c>
      <c r="E5648" s="4"/>
      <c r="H5648" s="41" t="str">
        <f>IFERROR(VLOOKUP(Table49[[#This Row],[ITEM CODE]],Table2[[Item Code]:[Master Name]],2,0),"")</f>
        <v/>
      </c>
      <c r="I5648" s="41"/>
      <c r="J5648" s="65" t="str">
        <f>IFERROR(VLOOKUP(Table49[[#This Row],[ITEM CODE]],Table2[[Item Code]:[Master Name]],3,0),"")</f>
        <v/>
      </c>
      <c r="K5648" s="1" t="str">
        <f>IFERROR(VLOOKUP(Table49[[#This Row],[ITEM CODE]],Table2[[Item Code]:[Master Name]],9,0),"")</f>
        <v/>
      </c>
      <c r="L5648" s="1" t="str">
        <f>IFERROR(VLOOKUP(Table49[[#This Row],[ITEM CODE]],Table2[[Item Code]:[Master Name]],8,0),"")</f>
        <v/>
      </c>
      <c r="M5648" s="41"/>
      <c r="N5648" s="66">
        <f>IFERROR(VLOOKUP(Table49[[#This Row],[ITEM CODE]],Table2[[#All],[Item Code]:[Unit Cost]],10,0),0)</f>
        <v>0</v>
      </c>
      <c r="O5648" s="134">
        <f>IFERROR(VLOOKUP(Table49[[#This Row],[ITEM CODE]],Table2[[#All],[Item Code]:[Unit Cost]],10,0),0)</f>
        <v>0</v>
      </c>
      <c r="P5648" s="56"/>
      <c r="Q5648" s="58"/>
      <c r="R5648" s="58">
        <f>Table49[[#This Row],[QUANTITY]]*Table49[[#This Row],[INV Prices]]</f>
        <v>0</v>
      </c>
      <c r="S5648" s="67"/>
      <c r="V5648" s="41"/>
      <c r="W5648" s="4" t="str">
        <f>IFERROR(VLOOKUP(Table49[[#This Row],[ITEM CODE]],Table2[[Item Code]:[Category ]],6,0),"")</f>
        <v/>
      </c>
      <c r="X5648" s="1" t="str">
        <f>IFERROR(VLOOKUP(Table49[[#This Row],[ITEM CODE]],Table2[[Item Code]:[Sub Category]],7,0),"")</f>
        <v/>
      </c>
      <c r="Y5648" s="68" t="str">
        <f>Table49[[#This Row],[PO Number]]&amp;COUNTIFS($E$5:E5648,E5648)</f>
        <v>0</v>
      </c>
    </row>
    <row r="5649" spans="1:25" ht="14.25" customHeight="1" x14ac:dyDescent="0.3">
      <c r="A5649" s="1" t="str">
        <f>IF(Table49[[#This Row],[ITEM NAME]]="","",ROW()-4)</f>
        <v/>
      </c>
      <c r="B5649" s="68"/>
      <c r="C5649" s="4" t="str">
        <f>IFERROR(VLOOKUP(B5649,Table14[],3,0),"")</f>
        <v/>
      </c>
      <c r="D5649" s="4" t="str">
        <f>IFERROR(VLOOKUP(B5649,Table14[],2,0),"")</f>
        <v/>
      </c>
      <c r="E5649" s="4"/>
      <c r="H5649" s="41" t="str">
        <f>IFERROR(VLOOKUP(Table49[[#This Row],[ITEM CODE]],Table2[[Item Code]:[Master Name]],2,0),"")</f>
        <v/>
      </c>
      <c r="I5649" s="41"/>
      <c r="J5649" s="65" t="str">
        <f>IFERROR(VLOOKUP(Table49[[#This Row],[ITEM CODE]],Table2[[Item Code]:[Master Name]],3,0),"")</f>
        <v/>
      </c>
      <c r="K5649" s="1" t="str">
        <f>IFERROR(VLOOKUP(Table49[[#This Row],[ITEM CODE]],Table2[[Item Code]:[Master Name]],9,0),"")</f>
        <v/>
      </c>
      <c r="L5649" s="1" t="str">
        <f>IFERROR(VLOOKUP(Table49[[#This Row],[ITEM CODE]],Table2[[Item Code]:[Master Name]],8,0),"")</f>
        <v/>
      </c>
      <c r="M5649" s="41"/>
      <c r="N5649" s="66">
        <f>IFERROR(VLOOKUP(Table49[[#This Row],[ITEM CODE]],Table2[[#All],[Item Code]:[Unit Cost]],10,0),0)</f>
        <v>0</v>
      </c>
      <c r="O5649" s="134">
        <f>IFERROR(VLOOKUP(Table49[[#This Row],[ITEM CODE]],Table2[[#All],[Item Code]:[Unit Cost]],10,0),0)</f>
        <v>0</v>
      </c>
      <c r="P5649" s="56"/>
      <c r="Q5649" s="58"/>
      <c r="R5649" s="58">
        <f>Table49[[#This Row],[QUANTITY]]*Table49[[#This Row],[INV Prices]]</f>
        <v>0</v>
      </c>
      <c r="S5649" s="67"/>
      <c r="V5649" s="41"/>
      <c r="W5649" s="4" t="str">
        <f>IFERROR(VLOOKUP(Table49[[#This Row],[ITEM CODE]],Table2[[Item Code]:[Category ]],6,0),"")</f>
        <v/>
      </c>
      <c r="X5649" s="1" t="str">
        <f>IFERROR(VLOOKUP(Table49[[#This Row],[ITEM CODE]],Table2[[Item Code]:[Sub Category]],7,0),"")</f>
        <v/>
      </c>
      <c r="Y5649" s="68" t="str">
        <f>Table49[[#This Row],[PO Number]]&amp;COUNTIFS($E$5:E5649,E5649)</f>
        <v>0</v>
      </c>
    </row>
    <row r="5650" spans="1:25" ht="14.25" customHeight="1" x14ac:dyDescent="0.3">
      <c r="A5650" s="1" t="str">
        <f>IF(Table49[[#This Row],[ITEM NAME]]="","",ROW()-4)</f>
        <v/>
      </c>
      <c r="B5650" s="68"/>
      <c r="C5650" s="4" t="str">
        <f>IFERROR(VLOOKUP(B5650,Table14[],3,0),"")</f>
        <v/>
      </c>
      <c r="D5650" s="4" t="str">
        <f>IFERROR(VLOOKUP(B5650,Table14[],2,0),"")</f>
        <v/>
      </c>
      <c r="E5650" s="4"/>
      <c r="H5650" s="41" t="str">
        <f>IFERROR(VLOOKUP(Table49[[#This Row],[ITEM CODE]],Table2[[Item Code]:[Master Name]],2,0),"")</f>
        <v/>
      </c>
      <c r="I5650" s="41"/>
      <c r="J5650" s="65" t="str">
        <f>IFERROR(VLOOKUP(Table49[[#This Row],[ITEM CODE]],Table2[[Item Code]:[Master Name]],3,0),"")</f>
        <v/>
      </c>
      <c r="K5650" s="1" t="str">
        <f>IFERROR(VLOOKUP(Table49[[#This Row],[ITEM CODE]],Table2[[Item Code]:[Master Name]],9,0),"")</f>
        <v/>
      </c>
      <c r="L5650" s="1" t="str">
        <f>IFERROR(VLOOKUP(Table49[[#This Row],[ITEM CODE]],Table2[[Item Code]:[Master Name]],8,0),"")</f>
        <v/>
      </c>
      <c r="M5650" s="41"/>
      <c r="N5650" s="66">
        <f>IFERROR(VLOOKUP(Table49[[#This Row],[ITEM CODE]],Table2[[#All],[Item Code]:[Unit Cost]],10,0),0)</f>
        <v>0</v>
      </c>
      <c r="O5650" s="134">
        <f>IFERROR(VLOOKUP(Table49[[#This Row],[ITEM CODE]],Table2[[#All],[Item Code]:[Unit Cost]],10,0),0)</f>
        <v>0</v>
      </c>
      <c r="P5650" s="56"/>
      <c r="Q5650" s="58"/>
      <c r="R5650" s="58">
        <f>Table49[[#This Row],[QUANTITY]]*Table49[[#This Row],[INV Prices]]</f>
        <v>0</v>
      </c>
      <c r="S5650" s="67"/>
      <c r="V5650" s="41"/>
      <c r="W5650" s="4" t="str">
        <f>IFERROR(VLOOKUP(Table49[[#This Row],[ITEM CODE]],Table2[[Item Code]:[Category ]],6,0),"")</f>
        <v/>
      </c>
      <c r="X5650" s="1" t="str">
        <f>IFERROR(VLOOKUP(Table49[[#This Row],[ITEM CODE]],Table2[[Item Code]:[Sub Category]],7,0),"")</f>
        <v/>
      </c>
      <c r="Y5650" s="68" t="str">
        <f>Table49[[#This Row],[PO Number]]&amp;COUNTIFS($E$5:E5650,E5650)</f>
        <v>0</v>
      </c>
    </row>
    <row r="5651" spans="1:25" ht="14.25" customHeight="1" x14ac:dyDescent="0.3">
      <c r="A5651" s="1" t="str">
        <f>IF(Table49[[#This Row],[ITEM NAME]]="","",ROW()-4)</f>
        <v/>
      </c>
      <c r="B5651" s="68"/>
      <c r="C5651" s="4" t="str">
        <f>IFERROR(VLOOKUP(B5651,Table14[],3,0),"")</f>
        <v/>
      </c>
      <c r="D5651" s="4" t="str">
        <f>IFERROR(VLOOKUP(B5651,Table14[],2,0),"")</f>
        <v/>
      </c>
      <c r="E5651" s="4"/>
      <c r="H5651" s="41" t="str">
        <f>IFERROR(VLOOKUP(Table49[[#This Row],[ITEM CODE]],Table2[[Item Code]:[Master Name]],2,0),"")</f>
        <v/>
      </c>
      <c r="I5651" s="41"/>
      <c r="J5651" s="65" t="str">
        <f>IFERROR(VLOOKUP(Table49[[#This Row],[ITEM CODE]],Table2[[Item Code]:[Master Name]],3,0),"")</f>
        <v/>
      </c>
      <c r="K5651" s="1" t="str">
        <f>IFERROR(VLOOKUP(Table49[[#This Row],[ITEM CODE]],Table2[[Item Code]:[Master Name]],9,0),"")</f>
        <v/>
      </c>
      <c r="L5651" s="1" t="str">
        <f>IFERROR(VLOOKUP(Table49[[#This Row],[ITEM CODE]],Table2[[Item Code]:[Master Name]],8,0),"")</f>
        <v/>
      </c>
      <c r="M5651" s="41"/>
      <c r="N5651" s="66">
        <f>IFERROR(VLOOKUP(Table49[[#This Row],[ITEM CODE]],Table2[[#All],[Item Code]:[Unit Cost]],10,0),0)</f>
        <v>0</v>
      </c>
      <c r="O5651" s="134">
        <f>IFERROR(VLOOKUP(Table49[[#This Row],[ITEM CODE]],Table2[[#All],[Item Code]:[Unit Cost]],10,0),0)</f>
        <v>0</v>
      </c>
      <c r="P5651" s="56"/>
      <c r="Q5651" s="58"/>
      <c r="R5651" s="58">
        <f>Table49[[#This Row],[QUANTITY]]*Table49[[#This Row],[INV Prices]]</f>
        <v>0</v>
      </c>
      <c r="S5651" s="67"/>
      <c r="V5651" s="41"/>
      <c r="W5651" s="4" t="str">
        <f>IFERROR(VLOOKUP(Table49[[#This Row],[ITEM CODE]],Table2[[Item Code]:[Category ]],6,0),"")</f>
        <v/>
      </c>
      <c r="X5651" s="1" t="str">
        <f>IFERROR(VLOOKUP(Table49[[#This Row],[ITEM CODE]],Table2[[Item Code]:[Sub Category]],7,0),"")</f>
        <v/>
      </c>
      <c r="Y5651" s="68" t="str">
        <f>Table49[[#This Row],[PO Number]]&amp;COUNTIFS($E$5:E5651,E5651)</f>
        <v>0</v>
      </c>
    </row>
    <row r="5652" spans="1:25" ht="14.25" customHeight="1" x14ac:dyDescent="0.3">
      <c r="A5652" s="1" t="str">
        <f>IF(Table49[[#This Row],[ITEM NAME]]="","",ROW()-4)</f>
        <v/>
      </c>
      <c r="B5652" s="68"/>
      <c r="C5652" s="4" t="str">
        <f>IFERROR(VLOOKUP(B5652,Table14[],3,0),"")</f>
        <v/>
      </c>
      <c r="D5652" s="4" t="str">
        <f>IFERROR(VLOOKUP(B5652,Table14[],2,0),"")</f>
        <v/>
      </c>
      <c r="E5652" s="4"/>
      <c r="H5652" s="41" t="str">
        <f>IFERROR(VLOOKUP(Table49[[#This Row],[ITEM CODE]],Table2[[Item Code]:[Master Name]],2,0),"")</f>
        <v/>
      </c>
      <c r="I5652" s="41"/>
      <c r="J5652" s="65" t="str">
        <f>IFERROR(VLOOKUP(Table49[[#This Row],[ITEM CODE]],Table2[[Item Code]:[Master Name]],3,0),"")</f>
        <v/>
      </c>
      <c r="K5652" s="1" t="str">
        <f>IFERROR(VLOOKUP(Table49[[#This Row],[ITEM CODE]],Table2[[Item Code]:[Master Name]],9,0),"")</f>
        <v/>
      </c>
      <c r="L5652" s="1" t="str">
        <f>IFERROR(VLOOKUP(Table49[[#This Row],[ITEM CODE]],Table2[[Item Code]:[Master Name]],8,0),"")</f>
        <v/>
      </c>
      <c r="M5652" s="41"/>
      <c r="N5652" s="66">
        <f>IFERROR(VLOOKUP(Table49[[#This Row],[ITEM CODE]],Table2[[#All],[Item Code]:[Unit Cost]],10,0),0)</f>
        <v>0</v>
      </c>
      <c r="O5652" s="134">
        <f>IFERROR(VLOOKUP(Table49[[#This Row],[ITEM CODE]],Table2[[#All],[Item Code]:[Unit Cost]],10,0),0)</f>
        <v>0</v>
      </c>
      <c r="P5652" s="56"/>
      <c r="Q5652" s="58"/>
      <c r="R5652" s="58">
        <f>Table49[[#This Row],[QUANTITY]]*Table49[[#This Row],[INV Prices]]</f>
        <v>0</v>
      </c>
      <c r="S5652" s="67"/>
      <c r="V5652" s="41"/>
      <c r="W5652" s="4" t="str">
        <f>IFERROR(VLOOKUP(Table49[[#This Row],[ITEM CODE]],Table2[[Item Code]:[Category ]],6,0),"")</f>
        <v/>
      </c>
      <c r="X5652" s="1" t="str">
        <f>IFERROR(VLOOKUP(Table49[[#This Row],[ITEM CODE]],Table2[[Item Code]:[Sub Category]],7,0),"")</f>
        <v/>
      </c>
      <c r="Y5652" s="68" t="str">
        <f>Table49[[#This Row],[PO Number]]&amp;COUNTIFS($E$5:E5652,E5652)</f>
        <v>0</v>
      </c>
    </row>
    <row r="5653" spans="1:25" ht="14.25" customHeight="1" x14ac:dyDescent="0.3">
      <c r="A5653" s="1" t="str">
        <f>IF(Table49[[#This Row],[ITEM NAME]]="","",ROW()-4)</f>
        <v/>
      </c>
      <c r="B5653" s="68"/>
      <c r="C5653" s="4" t="str">
        <f>IFERROR(VLOOKUP(B5653,Table14[],3,0),"")</f>
        <v/>
      </c>
      <c r="D5653" s="4" t="str">
        <f>IFERROR(VLOOKUP(B5653,Table14[],2,0),"")</f>
        <v/>
      </c>
      <c r="E5653" s="4"/>
      <c r="H5653" s="41" t="str">
        <f>IFERROR(VLOOKUP(Table49[[#This Row],[ITEM CODE]],Table2[[Item Code]:[Master Name]],2,0),"")</f>
        <v/>
      </c>
      <c r="I5653" s="41"/>
      <c r="J5653" s="65" t="str">
        <f>IFERROR(VLOOKUP(Table49[[#This Row],[ITEM CODE]],Table2[[Item Code]:[Master Name]],3,0),"")</f>
        <v/>
      </c>
      <c r="K5653" s="1" t="str">
        <f>IFERROR(VLOOKUP(Table49[[#This Row],[ITEM CODE]],Table2[[Item Code]:[Master Name]],9,0),"")</f>
        <v/>
      </c>
      <c r="L5653" s="1" t="str">
        <f>IFERROR(VLOOKUP(Table49[[#This Row],[ITEM CODE]],Table2[[Item Code]:[Master Name]],8,0),"")</f>
        <v/>
      </c>
      <c r="M5653" s="41"/>
      <c r="N5653" s="66">
        <f>IFERROR(VLOOKUP(Table49[[#This Row],[ITEM CODE]],Table2[[#All],[Item Code]:[Unit Cost]],10,0),0)</f>
        <v>0</v>
      </c>
      <c r="O5653" s="134">
        <f>IFERROR(VLOOKUP(Table49[[#This Row],[ITEM CODE]],Table2[[#All],[Item Code]:[Unit Cost]],10,0),0)</f>
        <v>0</v>
      </c>
      <c r="P5653" s="56"/>
      <c r="Q5653" s="58"/>
      <c r="R5653" s="58">
        <f>Table49[[#This Row],[QUANTITY]]*Table49[[#This Row],[INV Prices]]</f>
        <v>0</v>
      </c>
      <c r="S5653" s="67"/>
      <c r="V5653" s="41"/>
      <c r="W5653" s="4" t="str">
        <f>IFERROR(VLOOKUP(Table49[[#This Row],[ITEM CODE]],Table2[[Item Code]:[Category ]],6,0),"")</f>
        <v/>
      </c>
      <c r="X5653" s="1" t="str">
        <f>IFERROR(VLOOKUP(Table49[[#This Row],[ITEM CODE]],Table2[[Item Code]:[Sub Category]],7,0),"")</f>
        <v/>
      </c>
      <c r="Y5653" s="68" t="str">
        <f>Table49[[#This Row],[PO Number]]&amp;COUNTIFS($E$5:E5653,E5653)</f>
        <v>0</v>
      </c>
    </row>
    <row r="5654" spans="1:25" ht="14.25" customHeight="1" x14ac:dyDescent="0.3">
      <c r="A5654" s="1" t="str">
        <f>IF(Table49[[#This Row],[ITEM NAME]]="","",ROW()-4)</f>
        <v/>
      </c>
      <c r="B5654" s="68"/>
      <c r="C5654" s="4" t="str">
        <f>IFERROR(VLOOKUP(B5654,Table14[],3,0),"")</f>
        <v/>
      </c>
      <c r="D5654" s="4" t="str">
        <f>IFERROR(VLOOKUP(B5654,Table14[],2,0),"")</f>
        <v/>
      </c>
      <c r="E5654" s="4"/>
      <c r="H5654" s="41" t="str">
        <f>IFERROR(VLOOKUP(Table49[[#This Row],[ITEM CODE]],Table2[[Item Code]:[Master Name]],2,0),"")</f>
        <v/>
      </c>
      <c r="I5654" s="41"/>
      <c r="J5654" s="65" t="str">
        <f>IFERROR(VLOOKUP(Table49[[#This Row],[ITEM CODE]],Table2[[Item Code]:[Master Name]],3,0),"")</f>
        <v/>
      </c>
      <c r="K5654" s="1" t="str">
        <f>IFERROR(VLOOKUP(Table49[[#This Row],[ITEM CODE]],Table2[[Item Code]:[Master Name]],9,0),"")</f>
        <v/>
      </c>
      <c r="L5654" s="1" t="str">
        <f>IFERROR(VLOOKUP(Table49[[#This Row],[ITEM CODE]],Table2[[Item Code]:[Master Name]],8,0),"")</f>
        <v/>
      </c>
      <c r="M5654" s="41"/>
      <c r="N5654" s="66">
        <f>IFERROR(VLOOKUP(Table49[[#This Row],[ITEM CODE]],Table2[[#All],[Item Code]:[Unit Cost]],10,0),0)</f>
        <v>0</v>
      </c>
      <c r="O5654" s="134">
        <f>IFERROR(VLOOKUP(Table49[[#This Row],[ITEM CODE]],Table2[[#All],[Item Code]:[Unit Cost]],10,0),0)</f>
        <v>0</v>
      </c>
      <c r="P5654" s="56"/>
      <c r="Q5654" s="58"/>
      <c r="R5654" s="58">
        <f>Table49[[#This Row],[QUANTITY]]*Table49[[#This Row],[INV Prices]]</f>
        <v>0</v>
      </c>
      <c r="S5654" s="67"/>
      <c r="V5654" s="41"/>
      <c r="W5654" s="4" t="str">
        <f>IFERROR(VLOOKUP(Table49[[#This Row],[ITEM CODE]],Table2[[Item Code]:[Category ]],6,0),"")</f>
        <v/>
      </c>
      <c r="X5654" s="1" t="str">
        <f>IFERROR(VLOOKUP(Table49[[#This Row],[ITEM CODE]],Table2[[Item Code]:[Sub Category]],7,0),"")</f>
        <v/>
      </c>
      <c r="Y5654" s="68" t="str">
        <f>Table49[[#This Row],[PO Number]]&amp;COUNTIFS($E$5:E5654,E5654)</f>
        <v>0</v>
      </c>
    </row>
    <row r="5655" spans="1:25" ht="14.25" customHeight="1" x14ac:dyDescent="0.3">
      <c r="A5655" s="1" t="str">
        <f>IF(Table49[[#This Row],[ITEM NAME]]="","",ROW()-4)</f>
        <v/>
      </c>
      <c r="B5655" s="68"/>
      <c r="C5655" s="4" t="str">
        <f>IFERROR(VLOOKUP(B5655,Table14[],3,0),"")</f>
        <v/>
      </c>
      <c r="D5655" s="4" t="str">
        <f>IFERROR(VLOOKUP(B5655,Table14[],2,0),"")</f>
        <v/>
      </c>
      <c r="E5655" s="4"/>
      <c r="H5655" s="41" t="str">
        <f>IFERROR(VLOOKUP(Table49[[#This Row],[ITEM CODE]],Table2[[Item Code]:[Master Name]],2,0),"")</f>
        <v/>
      </c>
      <c r="I5655" s="41"/>
      <c r="J5655" s="65" t="str">
        <f>IFERROR(VLOOKUP(Table49[[#This Row],[ITEM CODE]],Table2[[Item Code]:[Master Name]],3,0),"")</f>
        <v/>
      </c>
      <c r="K5655" s="1" t="str">
        <f>IFERROR(VLOOKUP(Table49[[#This Row],[ITEM CODE]],Table2[[Item Code]:[Master Name]],9,0),"")</f>
        <v/>
      </c>
      <c r="L5655" s="1" t="str">
        <f>IFERROR(VLOOKUP(Table49[[#This Row],[ITEM CODE]],Table2[[Item Code]:[Master Name]],8,0),"")</f>
        <v/>
      </c>
      <c r="M5655" s="41"/>
      <c r="N5655" s="66">
        <f>IFERROR(VLOOKUP(Table49[[#This Row],[ITEM CODE]],Table2[[#All],[Item Code]:[Unit Cost]],10,0),0)</f>
        <v>0</v>
      </c>
      <c r="O5655" s="134">
        <f>IFERROR(VLOOKUP(Table49[[#This Row],[ITEM CODE]],Table2[[#All],[Item Code]:[Unit Cost]],10,0),0)</f>
        <v>0</v>
      </c>
      <c r="P5655" s="56"/>
      <c r="Q5655" s="58"/>
      <c r="R5655" s="58">
        <f>Table49[[#This Row],[QUANTITY]]*Table49[[#This Row],[INV Prices]]</f>
        <v>0</v>
      </c>
      <c r="S5655" s="67"/>
      <c r="V5655" s="41"/>
      <c r="W5655" s="4" t="str">
        <f>IFERROR(VLOOKUP(Table49[[#This Row],[ITEM CODE]],Table2[[Item Code]:[Category ]],6,0),"")</f>
        <v/>
      </c>
      <c r="X5655" s="1" t="str">
        <f>IFERROR(VLOOKUP(Table49[[#This Row],[ITEM CODE]],Table2[[Item Code]:[Sub Category]],7,0),"")</f>
        <v/>
      </c>
      <c r="Y5655" s="68" t="str">
        <f>Table49[[#This Row],[PO Number]]&amp;COUNTIFS($E$5:E5655,E5655)</f>
        <v>0</v>
      </c>
    </row>
    <row r="5656" spans="1:25" ht="14.25" customHeight="1" x14ac:dyDescent="0.3">
      <c r="A5656" s="1" t="str">
        <f>IF(Table49[[#This Row],[ITEM NAME]]="","",ROW()-4)</f>
        <v/>
      </c>
      <c r="B5656" s="68"/>
      <c r="C5656" s="4" t="str">
        <f>IFERROR(VLOOKUP(B5656,Table14[],3,0),"")</f>
        <v/>
      </c>
      <c r="D5656" s="4" t="str">
        <f>IFERROR(VLOOKUP(B5656,Table14[],2,0),"")</f>
        <v/>
      </c>
      <c r="E5656" s="4"/>
      <c r="H5656" s="41" t="str">
        <f>IFERROR(VLOOKUP(Table49[[#This Row],[ITEM CODE]],Table2[[Item Code]:[Master Name]],2,0),"")</f>
        <v/>
      </c>
      <c r="I5656" s="41"/>
      <c r="J5656" s="65" t="str">
        <f>IFERROR(VLOOKUP(Table49[[#This Row],[ITEM CODE]],Table2[[Item Code]:[Master Name]],3,0),"")</f>
        <v/>
      </c>
      <c r="K5656" s="1" t="str">
        <f>IFERROR(VLOOKUP(Table49[[#This Row],[ITEM CODE]],Table2[[Item Code]:[Master Name]],9,0),"")</f>
        <v/>
      </c>
      <c r="L5656" s="1" t="str">
        <f>IFERROR(VLOOKUP(Table49[[#This Row],[ITEM CODE]],Table2[[Item Code]:[Master Name]],8,0),"")</f>
        <v/>
      </c>
      <c r="M5656" s="41"/>
      <c r="N5656" s="66">
        <f>IFERROR(VLOOKUP(Table49[[#This Row],[ITEM CODE]],Table2[[#All],[Item Code]:[Unit Cost]],10,0),0)</f>
        <v>0</v>
      </c>
      <c r="O5656" s="134">
        <f>IFERROR(VLOOKUP(Table49[[#This Row],[ITEM CODE]],Table2[[#All],[Item Code]:[Unit Cost]],10,0),0)</f>
        <v>0</v>
      </c>
      <c r="P5656" s="56"/>
      <c r="Q5656" s="58"/>
      <c r="R5656" s="58">
        <f>Table49[[#This Row],[QUANTITY]]*Table49[[#This Row],[INV Prices]]</f>
        <v>0</v>
      </c>
      <c r="S5656" s="67"/>
      <c r="V5656" s="41"/>
      <c r="W5656" s="4" t="str">
        <f>IFERROR(VLOOKUP(Table49[[#This Row],[ITEM CODE]],Table2[[Item Code]:[Category ]],6,0),"")</f>
        <v/>
      </c>
      <c r="X5656" s="1" t="str">
        <f>IFERROR(VLOOKUP(Table49[[#This Row],[ITEM CODE]],Table2[[Item Code]:[Sub Category]],7,0),"")</f>
        <v/>
      </c>
      <c r="Y5656" s="68" t="str">
        <f>Table49[[#This Row],[PO Number]]&amp;COUNTIFS($E$5:E5656,E5656)</f>
        <v>0</v>
      </c>
    </row>
    <row r="5657" spans="1:25" ht="14.25" customHeight="1" x14ac:dyDescent="0.3">
      <c r="A5657" s="1" t="str">
        <f>IF(Table49[[#This Row],[ITEM NAME]]="","",ROW()-4)</f>
        <v/>
      </c>
      <c r="B5657" s="68"/>
      <c r="C5657" s="4" t="str">
        <f>IFERROR(VLOOKUP(B5657,Table14[],3,0),"")</f>
        <v/>
      </c>
      <c r="D5657" s="4" t="str">
        <f>IFERROR(VLOOKUP(B5657,Table14[],2,0),"")</f>
        <v/>
      </c>
      <c r="E5657" s="4"/>
      <c r="H5657" s="41" t="str">
        <f>IFERROR(VLOOKUP(Table49[[#This Row],[ITEM CODE]],Table2[[Item Code]:[Master Name]],2,0),"")</f>
        <v/>
      </c>
      <c r="I5657" s="41"/>
      <c r="J5657" s="65" t="str">
        <f>IFERROR(VLOOKUP(Table49[[#This Row],[ITEM CODE]],Table2[[Item Code]:[Master Name]],3,0),"")</f>
        <v/>
      </c>
      <c r="K5657" s="1" t="str">
        <f>IFERROR(VLOOKUP(Table49[[#This Row],[ITEM CODE]],Table2[[Item Code]:[Master Name]],9,0),"")</f>
        <v/>
      </c>
      <c r="L5657" s="1" t="str">
        <f>IFERROR(VLOOKUP(Table49[[#This Row],[ITEM CODE]],Table2[[Item Code]:[Master Name]],8,0),"")</f>
        <v/>
      </c>
      <c r="M5657" s="41"/>
      <c r="N5657" s="66">
        <f>IFERROR(VLOOKUP(Table49[[#This Row],[ITEM CODE]],Table2[[#All],[Item Code]:[Unit Cost]],10,0),0)</f>
        <v>0</v>
      </c>
      <c r="O5657" s="134">
        <f>IFERROR(VLOOKUP(Table49[[#This Row],[ITEM CODE]],Table2[[#All],[Item Code]:[Unit Cost]],10,0),0)</f>
        <v>0</v>
      </c>
      <c r="P5657" s="56"/>
      <c r="Q5657" s="58"/>
      <c r="R5657" s="58">
        <f>Table49[[#This Row],[QUANTITY]]*Table49[[#This Row],[INV Prices]]</f>
        <v>0</v>
      </c>
      <c r="S5657" s="67"/>
      <c r="V5657" s="41"/>
      <c r="W5657" s="4" t="str">
        <f>IFERROR(VLOOKUP(Table49[[#This Row],[ITEM CODE]],Table2[[Item Code]:[Category ]],6,0),"")</f>
        <v/>
      </c>
      <c r="X5657" s="1" t="str">
        <f>IFERROR(VLOOKUP(Table49[[#This Row],[ITEM CODE]],Table2[[Item Code]:[Sub Category]],7,0),"")</f>
        <v/>
      </c>
      <c r="Y5657" s="68" t="str">
        <f>Table49[[#This Row],[PO Number]]&amp;COUNTIFS($E$5:E5657,E5657)</f>
        <v>0</v>
      </c>
    </row>
    <row r="5658" spans="1:25" ht="14.25" customHeight="1" x14ac:dyDescent="0.3">
      <c r="A5658" s="1" t="str">
        <f>IF(Table49[[#This Row],[ITEM NAME]]="","",ROW()-4)</f>
        <v/>
      </c>
      <c r="B5658" s="68"/>
      <c r="C5658" s="4" t="str">
        <f>IFERROR(VLOOKUP(B5658,Table14[],3,0),"")</f>
        <v/>
      </c>
      <c r="D5658" s="4" t="str">
        <f>IFERROR(VLOOKUP(B5658,Table14[],2,0),"")</f>
        <v/>
      </c>
      <c r="E5658" s="4"/>
      <c r="H5658" s="41" t="str">
        <f>IFERROR(VLOOKUP(Table49[[#This Row],[ITEM CODE]],Table2[[Item Code]:[Master Name]],2,0),"")</f>
        <v/>
      </c>
      <c r="I5658" s="41"/>
      <c r="J5658" s="65" t="str">
        <f>IFERROR(VLOOKUP(Table49[[#This Row],[ITEM CODE]],Table2[[Item Code]:[Master Name]],3,0),"")</f>
        <v/>
      </c>
      <c r="K5658" s="1" t="str">
        <f>IFERROR(VLOOKUP(Table49[[#This Row],[ITEM CODE]],Table2[[Item Code]:[Master Name]],9,0),"")</f>
        <v/>
      </c>
      <c r="L5658" s="1" t="str">
        <f>IFERROR(VLOOKUP(Table49[[#This Row],[ITEM CODE]],Table2[[Item Code]:[Master Name]],8,0),"")</f>
        <v/>
      </c>
      <c r="M5658" s="41"/>
      <c r="N5658" s="66">
        <f>IFERROR(VLOOKUP(Table49[[#This Row],[ITEM CODE]],Table2[[#All],[Item Code]:[Unit Cost]],10,0),0)</f>
        <v>0</v>
      </c>
      <c r="O5658" s="134">
        <f>IFERROR(VLOOKUP(Table49[[#This Row],[ITEM CODE]],Table2[[#All],[Item Code]:[Unit Cost]],10,0),0)</f>
        <v>0</v>
      </c>
      <c r="P5658" s="56"/>
      <c r="Q5658" s="58"/>
      <c r="R5658" s="58">
        <f>Table49[[#This Row],[QUANTITY]]*Table49[[#This Row],[INV Prices]]</f>
        <v>0</v>
      </c>
      <c r="S5658" s="67"/>
      <c r="V5658" s="41"/>
      <c r="W5658" s="4" t="str">
        <f>IFERROR(VLOOKUP(Table49[[#This Row],[ITEM CODE]],Table2[[Item Code]:[Category ]],6,0),"")</f>
        <v/>
      </c>
      <c r="X5658" s="1" t="str">
        <f>IFERROR(VLOOKUP(Table49[[#This Row],[ITEM CODE]],Table2[[Item Code]:[Sub Category]],7,0),"")</f>
        <v/>
      </c>
      <c r="Y5658" s="68" t="str">
        <f>Table49[[#This Row],[PO Number]]&amp;COUNTIFS($E$5:E5658,E5658)</f>
        <v>0</v>
      </c>
    </row>
    <row r="5659" spans="1:25" ht="14.25" customHeight="1" x14ac:dyDescent="0.3">
      <c r="A5659" s="1" t="str">
        <f>IF(Table49[[#This Row],[ITEM NAME]]="","",ROW()-4)</f>
        <v/>
      </c>
      <c r="B5659" s="68"/>
      <c r="C5659" s="4" t="str">
        <f>IFERROR(VLOOKUP(B5659,Table14[],3,0),"")</f>
        <v/>
      </c>
      <c r="D5659" s="4" t="str">
        <f>IFERROR(VLOOKUP(B5659,Table14[],2,0),"")</f>
        <v/>
      </c>
      <c r="E5659" s="4"/>
      <c r="H5659" s="41" t="str">
        <f>IFERROR(VLOOKUP(Table49[[#This Row],[ITEM CODE]],Table2[[Item Code]:[Master Name]],2,0),"")</f>
        <v/>
      </c>
      <c r="I5659" s="41"/>
      <c r="J5659" s="65" t="str">
        <f>IFERROR(VLOOKUP(Table49[[#This Row],[ITEM CODE]],Table2[[Item Code]:[Master Name]],3,0),"")</f>
        <v/>
      </c>
      <c r="K5659" s="1" t="str">
        <f>IFERROR(VLOOKUP(Table49[[#This Row],[ITEM CODE]],Table2[[Item Code]:[Master Name]],9,0),"")</f>
        <v/>
      </c>
      <c r="L5659" s="1" t="str">
        <f>IFERROR(VLOOKUP(Table49[[#This Row],[ITEM CODE]],Table2[[Item Code]:[Master Name]],8,0),"")</f>
        <v/>
      </c>
      <c r="M5659" s="41"/>
      <c r="N5659" s="66">
        <f>IFERROR(VLOOKUP(Table49[[#This Row],[ITEM CODE]],Table2[[#All],[Item Code]:[Unit Cost]],10,0),0)</f>
        <v>0</v>
      </c>
      <c r="O5659" s="134">
        <f>IFERROR(VLOOKUP(Table49[[#This Row],[ITEM CODE]],Table2[[#All],[Item Code]:[Unit Cost]],10,0),0)</f>
        <v>0</v>
      </c>
      <c r="P5659" s="56"/>
      <c r="Q5659" s="58"/>
      <c r="R5659" s="58">
        <f>Table49[[#This Row],[QUANTITY]]*Table49[[#This Row],[INV Prices]]</f>
        <v>0</v>
      </c>
      <c r="S5659" s="67"/>
      <c r="V5659" s="41"/>
      <c r="W5659" s="4" t="str">
        <f>IFERROR(VLOOKUP(Table49[[#This Row],[ITEM CODE]],Table2[[Item Code]:[Category ]],6,0),"")</f>
        <v/>
      </c>
      <c r="X5659" s="1" t="str">
        <f>IFERROR(VLOOKUP(Table49[[#This Row],[ITEM CODE]],Table2[[Item Code]:[Sub Category]],7,0),"")</f>
        <v/>
      </c>
      <c r="Y5659" s="68" t="str">
        <f>Table49[[#This Row],[PO Number]]&amp;COUNTIFS($E$5:E5659,E5659)</f>
        <v>0</v>
      </c>
    </row>
    <row r="5660" spans="1:25" ht="14.25" customHeight="1" x14ac:dyDescent="0.3">
      <c r="A5660" s="1" t="str">
        <f>IF(Table49[[#This Row],[ITEM NAME]]="","",ROW()-4)</f>
        <v/>
      </c>
      <c r="B5660" s="68"/>
      <c r="C5660" s="4" t="str">
        <f>IFERROR(VLOOKUP(B5660,Table14[],3,0),"")</f>
        <v/>
      </c>
      <c r="D5660" s="4" t="str">
        <f>IFERROR(VLOOKUP(B5660,Table14[],2,0),"")</f>
        <v/>
      </c>
      <c r="E5660" s="4"/>
      <c r="H5660" s="41" t="str">
        <f>IFERROR(VLOOKUP(Table49[[#This Row],[ITEM CODE]],Table2[[Item Code]:[Master Name]],2,0),"")</f>
        <v/>
      </c>
      <c r="I5660" s="41"/>
      <c r="J5660" s="65" t="str">
        <f>IFERROR(VLOOKUP(Table49[[#This Row],[ITEM CODE]],Table2[[Item Code]:[Master Name]],3,0),"")</f>
        <v/>
      </c>
      <c r="K5660" s="1" t="str">
        <f>IFERROR(VLOOKUP(Table49[[#This Row],[ITEM CODE]],Table2[[Item Code]:[Master Name]],9,0),"")</f>
        <v/>
      </c>
      <c r="L5660" s="1" t="str">
        <f>IFERROR(VLOOKUP(Table49[[#This Row],[ITEM CODE]],Table2[[Item Code]:[Master Name]],8,0),"")</f>
        <v/>
      </c>
      <c r="M5660" s="41"/>
      <c r="N5660" s="66">
        <f>IFERROR(VLOOKUP(Table49[[#This Row],[ITEM CODE]],Table2[[#All],[Item Code]:[Unit Cost]],10,0),0)</f>
        <v>0</v>
      </c>
      <c r="O5660" s="134">
        <f>IFERROR(VLOOKUP(Table49[[#This Row],[ITEM CODE]],Table2[[#All],[Item Code]:[Unit Cost]],10,0),0)</f>
        <v>0</v>
      </c>
      <c r="P5660" s="56"/>
      <c r="Q5660" s="58"/>
      <c r="R5660" s="58">
        <f>Table49[[#This Row],[QUANTITY]]*Table49[[#This Row],[INV Prices]]</f>
        <v>0</v>
      </c>
      <c r="S5660" s="67"/>
      <c r="V5660" s="41"/>
      <c r="W5660" s="4" t="str">
        <f>IFERROR(VLOOKUP(Table49[[#This Row],[ITEM CODE]],Table2[[Item Code]:[Category ]],6,0),"")</f>
        <v/>
      </c>
      <c r="X5660" s="1" t="str">
        <f>IFERROR(VLOOKUP(Table49[[#This Row],[ITEM CODE]],Table2[[Item Code]:[Sub Category]],7,0),"")</f>
        <v/>
      </c>
      <c r="Y5660" s="68" t="str">
        <f>Table49[[#This Row],[PO Number]]&amp;COUNTIFS($E$5:E5660,E5660)</f>
        <v>0</v>
      </c>
    </row>
    <row r="5661" spans="1:25" ht="14.25" customHeight="1" x14ac:dyDescent="0.3">
      <c r="A5661" s="1" t="str">
        <f>IF(Table49[[#This Row],[ITEM NAME]]="","",ROW()-4)</f>
        <v/>
      </c>
      <c r="B5661" s="68"/>
      <c r="C5661" s="4" t="str">
        <f>IFERROR(VLOOKUP(B5661,Table14[],3,0),"")</f>
        <v/>
      </c>
      <c r="D5661" s="4" t="str">
        <f>IFERROR(VLOOKUP(B5661,Table14[],2,0),"")</f>
        <v/>
      </c>
      <c r="E5661" s="4"/>
      <c r="H5661" s="41" t="str">
        <f>IFERROR(VLOOKUP(Table49[[#This Row],[ITEM CODE]],Table2[[Item Code]:[Master Name]],2,0),"")</f>
        <v/>
      </c>
      <c r="I5661" s="41"/>
      <c r="J5661" s="65" t="str">
        <f>IFERROR(VLOOKUP(Table49[[#This Row],[ITEM CODE]],Table2[[Item Code]:[Master Name]],3,0),"")</f>
        <v/>
      </c>
      <c r="K5661" s="1" t="str">
        <f>IFERROR(VLOOKUP(Table49[[#This Row],[ITEM CODE]],Table2[[Item Code]:[Master Name]],9,0),"")</f>
        <v/>
      </c>
      <c r="L5661" s="1" t="str">
        <f>IFERROR(VLOOKUP(Table49[[#This Row],[ITEM CODE]],Table2[[Item Code]:[Master Name]],8,0),"")</f>
        <v/>
      </c>
      <c r="M5661" s="41"/>
      <c r="N5661" s="66">
        <f>IFERROR(VLOOKUP(Table49[[#This Row],[ITEM CODE]],Table2[[#All],[Item Code]:[Unit Cost]],10,0),0)</f>
        <v>0</v>
      </c>
      <c r="O5661" s="134">
        <f>IFERROR(VLOOKUP(Table49[[#This Row],[ITEM CODE]],Table2[[#All],[Item Code]:[Unit Cost]],10,0),0)</f>
        <v>0</v>
      </c>
      <c r="P5661" s="56"/>
      <c r="Q5661" s="58"/>
      <c r="R5661" s="58">
        <f>Table49[[#This Row],[QUANTITY]]*Table49[[#This Row],[INV Prices]]</f>
        <v>0</v>
      </c>
      <c r="S5661" s="67"/>
      <c r="V5661" s="41"/>
      <c r="W5661" s="4" t="str">
        <f>IFERROR(VLOOKUP(Table49[[#This Row],[ITEM CODE]],Table2[[Item Code]:[Category ]],6,0),"")</f>
        <v/>
      </c>
      <c r="X5661" s="1" t="str">
        <f>IFERROR(VLOOKUP(Table49[[#This Row],[ITEM CODE]],Table2[[Item Code]:[Sub Category]],7,0),"")</f>
        <v/>
      </c>
      <c r="Y5661" s="68" t="str">
        <f>Table49[[#This Row],[PO Number]]&amp;COUNTIFS($E$5:E5661,E5661)</f>
        <v>0</v>
      </c>
    </row>
    <row r="5662" spans="1:25" ht="14.25" customHeight="1" x14ac:dyDescent="0.3">
      <c r="A5662" s="1" t="str">
        <f>IF(Table49[[#This Row],[ITEM NAME]]="","",ROW()-4)</f>
        <v/>
      </c>
      <c r="B5662" s="68"/>
      <c r="C5662" s="4" t="str">
        <f>IFERROR(VLOOKUP(B5662,Table14[],3,0),"")</f>
        <v/>
      </c>
      <c r="D5662" s="4" t="str">
        <f>IFERROR(VLOOKUP(B5662,Table14[],2,0),"")</f>
        <v/>
      </c>
      <c r="E5662" s="4"/>
      <c r="H5662" s="41" t="str">
        <f>IFERROR(VLOOKUP(Table49[[#This Row],[ITEM CODE]],Table2[[Item Code]:[Master Name]],2,0),"")</f>
        <v/>
      </c>
      <c r="I5662" s="41"/>
      <c r="J5662" s="65" t="str">
        <f>IFERROR(VLOOKUP(Table49[[#This Row],[ITEM CODE]],Table2[[Item Code]:[Master Name]],3,0),"")</f>
        <v/>
      </c>
      <c r="K5662" s="1" t="str">
        <f>IFERROR(VLOOKUP(Table49[[#This Row],[ITEM CODE]],Table2[[Item Code]:[Master Name]],9,0),"")</f>
        <v/>
      </c>
      <c r="L5662" s="1" t="str">
        <f>IFERROR(VLOOKUP(Table49[[#This Row],[ITEM CODE]],Table2[[Item Code]:[Master Name]],8,0),"")</f>
        <v/>
      </c>
      <c r="M5662" s="41"/>
      <c r="N5662" s="66">
        <f>IFERROR(VLOOKUP(Table49[[#This Row],[ITEM CODE]],Table2[[#All],[Item Code]:[Unit Cost]],10,0),0)</f>
        <v>0</v>
      </c>
      <c r="O5662" s="134">
        <f>IFERROR(VLOOKUP(Table49[[#This Row],[ITEM CODE]],Table2[[#All],[Item Code]:[Unit Cost]],10,0),0)</f>
        <v>0</v>
      </c>
      <c r="P5662" s="56"/>
      <c r="Q5662" s="58"/>
      <c r="R5662" s="58">
        <f>Table49[[#This Row],[QUANTITY]]*Table49[[#This Row],[INV Prices]]</f>
        <v>0</v>
      </c>
      <c r="S5662" s="67"/>
      <c r="V5662" s="41"/>
      <c r="W5662" s="4" t="str">
        <f>IFERROR(VLOOKUP(Table49[[#This Row],[ITEM CODE]],Table2[[Item Code]:[Category ]],6,0),"")</f>
        <v/>
      </c>
      <c r="X5662" s="1" t="str">
        <f>IFERROR(VLOOKUP(Table49[[#This Row],[ITEM CODE]],Table2[[Item Code]:[Sub Category]],7,0),"")</f>
        <v/>
      </c>
      <c r="Y5662" s="68" t="str">
        <f>Table49[[#This Row],[PO Number]]&amp;COUNTIFS($E$5:E5662,E5662)</f>
        <v>0</v>
      </c>
    </row>
    <row r="5663" spans="1:25" ht="14.25" customHeight="1" x14ac:dyDescent="0.3">
      <c r="A5663" s="1" t="str">
        <f>IF(Table49[[#This Row],[ITEM NAME]]="","",ROW()-4)</f>
        <v/>
      </c>
      <c r="B5663" s="68"/>
      <c r="C5663" s="4" t="str">
        <f>IFERROR(VLOOKUP(B5663,Table14[],3,0),"")</f>
        <v/>
      </c>
      <c r="D5663" s="4" t="str">
        <f>IFERROR(VLOOKUP(B5663,Table14[],2,0),"")</f>
        <v/>
      </c>
      <c r="E5663" s="4"/>
      <c r="H5663" s="41" t="str">
        <f>IFERROR(VLOOKUP(Table49[[#This Row],[ITEM CODE]],Table2[[Item Code]:[Master Name]],2,0),"")</f>
        <v/>
      </c>
      <c r="I5663" s="41"/>
      <c r="J5663" s="65" t="str">
        <f>IFERROR(VLOOKUP(Table49[[#This Row],[ITEM CODE]],Table2[[Item Code]:[Master Name]],3,0),"")</f>
        <v/>
      </c>
      <c r="K5663" s="1" t="str">
        <f>IFERROR(VLOOKUP(Table49[[#This Row],[ITEM CODE]],Table2[[Item Code]:[Master Name]],9,0),"")</f>
        <v/>
      </c>
      <c r="L5663" s="1" t="str">
        <f>IFERROR(VLOOKUP(Table49[[#This Row],[ITEM CODE]],Table2[[Item Code]:[Master Name]],8,0),"")</f>
        <v/>
      </c>
      <c r="M5663" s="41"/>
      <c r="N5663" s="66">
        <f>IFERROR(VLOOKUP(Table49[[#This Row],[ITEM CODE]],Table2[[#All],[Item Code]:[Unit Cost]],10,0),0)</f>
        <v>0</v>
      </c>
      <c r="O5663" s="134">
        <f>IFERROR(VLOOKUP(Table49[[#This Row],[ITEM CODE]],Table2[[#All],[Item Code]:[Unit Cost]],10,0),0)</f>
        <v>0</v>
      </c>
      <c r="P5663" s="56"/>
      <c r="Q5663" s="58"/>
      <c r="R5663" s="58">
        <f>Table49[[#This Row],[QUANTITY]]*Table49[[#This Row],[INV Prices]]</f>
        <v>0</v>
      </c>
      <c r="S5663" s="67"/>
      <c r="V5663" s="41"/>
      <c r="W5663" s="4" t="str">
        <f>IFERROR(VLOOKUP(Table49[[#This Row],[ITEM CODE]],Table2[[Item Code]:[Category ]],6,0),"")</f>
        <v/>
      </c>
      <c r="X5663" s="1" t="str">
        <f>IFERROR(VLOOKUP(Table49[[#This Row],[ITEM CODE]],Table2[[Item Code]:[Sub Category]],7,0),"")</f>
        <v/>
      </c>
      <c r="Y5663" s="68" t="str">
        <f>Table49[[#This Row],[PO Number]]&amp;COUNTIFS($E$5:E5663,E5663)</f>
        <v>0</v>
      </c>
    </row>
    <row r="5664" spans="1:25" ht="14.25" customHeight="1" x14ac:dyDescent="0.3">
      <c r="A5664" s="1" t="str">
        <f>IF(Table49[[#This Row],[ITEM NAME]]="","",ROW()-4)</f>
        <v/>
      </c>
      <c r="B5664" s="68"/>
      <c r="C5664" s="4" t="str">
        <f>IFERROR(VLOOKUP(B5664,Table14[],3,0),"")</f>
        <v/>
      </c>
      <c r="D5664" s="4" t="str">
        <f>IFERROR(VLOOKUP(B5664,Table14[],2,0),"")</f>
        <v/>
      </c>
      <c r="E5664" s="4"/>
      <c r="H5664" s="41" t="str">
        <f>IFERROR(VLOOKUP(Table49[[#This Row],[ITEM CODE]],Table2[[Item Code]:[Master Name]],2,0),"")</f>
        <v/>
      </c>
      <c r="I5664" s="41"/>
      <c r="J5664" s="65" t="str">
        <f>IFERROR(VLOOKUP(Table49[[#This Row],[ITEM CODE]],Table2[[Item Code]:[Master Name]],3,0),"")</f>
        <v/>
      </c>
      <c r="K5664" s="1" t="str">
        <f>IFERROR(VLOOKUP(Table49[[#This Row],[ITEM CODE]],Table2[[Item Code]:[Master Name]],9,0),"")</f>
        <v/>
      </c>
      <c r="L5664" s="1" t="str">
        <f>IFERROR(VLOOKUP(Table49[[#This Row],[ITEM CODE]],Table2[[Item Code]:[Master Name]],8,0),"")</f>
        <v/>
      </c>
      <c r="M5664" s="41"/>
      <c r="N5664" s="66">
        <f>IFERROR(VLOOKUP(Table49[[#This Row],[ITEM CODE]],Table2[[#All],[Item Code]:[Unit Cost]],10,0),0)</f>
        <v>0</v>
      </c>
      <c r="O5664" s="134">
        <f>IFERROR(VLOOKUP(Table49[[#This Row],[ITEM CODE]],Table2[[#All],[Item Code]:[Unit Cost]],10,0),0)</f>
        <v>0</v>
      </c>
      <c r="P5664" s="56"/>
      <c r="Q5664" s="58"/>
      <c r="R5664" s="58">
        <f>Table49[[#This Row],[QUANTITY]]*Table49[[#This Row],[INV Prices]]</f>
        <v>0</v>
      </c>
      <c r="S5664" s="67"/>
      <c r="V5664" s="41"/>
      <c r="W5664" s="4" t="str">
        <f>IFERROR(VLOOKUP(Table49[[#This Row],[ITEM CODE]],Table2[[Item Code]:[Category ]],6,0),"")</f>
        <v/>
      </c>
      <c r="X5664" s="1" t="str">
        <f>IFERROR(VLOOKUP(Table49[[#This Row],[ITEM CODE]],Table2[[Item Code]:[Sub Category]],7,0),"")</f>
        <v/>
      </c>
      <c r="Y5664" s="68" t="str">
        <f>Table49[[#This Row],[PO Number]]&amp;COUNTIFS($E$5:E5664,E5664)</f>
        <v>0</v>
      </c>
    </row>
    <row r="5665" spans="1:25" ht="14.25" customHeight="1" x14ac:dyDescent="0.3">
      <c r="A5665" s="1" t="str">
        <f>IF(Table49[[#This Row],[ITEM NAME]]="","",ROW()-4)</f>
        <v/>
      </c>
      <c r="B5665" s="68"/>
      <c r="C5665" s="4" t="str">
        <f>IFERROR(VLOOKUP(B5665,Table14[],3,0),"")</f>
        <v/>
      </c>
      <c r="D5665" s="4" t="str">
        <f>IFERROR(VLOOKUP(B5665,Table14[],2,0),"")</f>
        <v/>
      </c>
      <c r="E5665" s="4"/>
      <c r="H5665" s="41" t="str">
        <f>IFERROR(VLOOKUP(Table49[[#This Row],[ITEM CODE]],Table2[[Item Code]:[Master Name]],2,0),"")</f>
        <v/>
      </c>
      <c r="I5665" s="41"/>
      <c r="J5665" s="65" t="str">
        <f>IFERROR(VLOOKUP(Table49[[#This Row],[ITEM CODE]],Table2[[Item Code]:[Master Name]],3,0),"")</f>
        <v/>
      </c>
      <c r="K5665" s="1" t="str">
        <f>IFERROR(VLOOKUP(Table49[[#This Row],[ITEM CODE]],Table2[[Item Code]:[Master Name]],9,0),"")</f>
        <v/>
      </c>
      <c r="L5665" s="1" t="str">
        <f>IFERROR(VLOOKUP(Table49[[#This Row],[ITEM CODE]],Table2[[Item Code]:[Master Name]],8,0),"")</f>
        <v/>
      </c>
      <c r="M5665" s="41"/>
      <c r="N5665" s="66">
        <f>IFERROR(VLOOKUP(Table49[[#This Row],[ITEM CODE]],Table2[[#All],[Item Code]:[Unit Cost]],10,0),0)</f>
        <v>0</v>
      </c>
      <c r="O5665" s="134">
        <f>IFERROR(VLOOKUP(Table49[[#This Row],[ITEM CODE]],Table2[[#All],[Item Code]:[Unit Cost]],10,0),0)</f>
        <v>0</v>
      </c>
      <c r="P5665" s="56"/>
      <c r="Q5665" s="58"/>
      <c r="R5665" s="58">
        <f>Table49[[#This Row],[QUANTITY]]*Table49[[#This Row],[INV Prices]]</f>
        <v>0</v>
      </c>
      <c r="S5665" s="67"/>
      <c r="V5665" s="41"/>
      <c r="W5665" s="4" t="str">
        <f>IFERROR(VLOOKUP(Table49[[#This Row],[ITEM CODE]],Table2[[Item Code]:[Category ]],6,0),"")</f>
        <v/>
      </c>
      <c r="X5665" s="1" t="str">
        <f>IFERROR(VLOOKUP(Table49[[#This Row],[ITEM CODE]],Table2[[Item Code]:[Sub Category]],7,0),"")</f>
        <v/>
      </c>
      <c r="Y5665" s="68" t="str">
        <f>Table49[[#This Row],[PO Number]]&amp;COUNTIFS($E$5:E5665,E5665)</f>
        <v>0</v>
      </c>
    </row>
    <row r="5666" spans="1:25" ht="14.25" customHeight="1" x14ac:dyDescent="0.3">
      <c r="A5666" s="1" t="str">
        <f>IF(Table49[[#This Row],[ITEM NAME]]="","",ROW()-4)</f>
        <v/>
      </c>
      <c r="B5666" s="68"/>
      <c r="C5666" s="4" t="str">
        <f>IFERROR(VLOOKUP(B5666,Table14[],3,0),"")</f>
        <v/>
      </c>
      <c r="D5666" s="4" t="str">
        <f>IFERROR(VLOOKUP(B5666,Table14[],2,0),"")</f>
        <v/>
      </c>
      <c r="E5666" s="4"/>
      <c r="H5666" s="41" t="str">
        <f>IFERROR(VLOOKUP(Table49[[#This Row],[ITEM CODE]],Table2[[Item Code]:[Master Name]],2,0),"")</f>
        <v/>
      </c>
      <c r="I5666" s="41"/>
      <c r="J5666" s="65" t="str">
        <f>IFERROR(VLOOKUP(Table49[[#This Row],[ITEM CODE]],Table2[[Item Code]:[Master Name]],3,0),"")</f>
        <v/>
      </c>
      <c r="K5666" s="1" t="str">
        <f>IFERROR(VLOOKUP(Table49[[#This Row],[ITEM CODE]],Table2[[Item Code]:[Master Name]],9,0),"")</f>
        <v/>
      </c>
      <c r="L5666" s="1" t="str">
        <f>IFERROR(VLOOKUP(Table49[[#This Row],[ITEM CODE]],Table2[[Item Code]:[Master Name]],8,0),"")</f>
        <v/>
      </c>
      <c r="M5666" s="41"/>
      <c r="N5666" s="66">
        <f>IFERROR(VLOOKUP(Table49[[#This Row],[ITEM CODE]],Table2[[#All],[Item Code]:[Unit Cost]],10,0),0)</f>
        <v>0</v>
      </c>
      <c r="O5666" s="134">
        <f>IFERROR(VLOOKUP(Table49[[#This Row],[ITEM CODE]],Table2[[#All],[Item Code]:[Unit Cost]],10,0),0)</f>
        <v>0</v>
      </c>
      <c r="P5666" s="56"/>
      <c r="Q5666" s="58"/>
      <c r="R5666" s="58">
        <f>Table49[[#This Row],[QUANTITY]]*Table49[[#This Row],[INV Prices]]</f>
        <v>0</v>
      </c>
      <c r="S5666" s="67"/>
      <c r="V5666" s="41"/>
      <c r="W5666" s="4" t="str">
        <f>IFERROR(VLOOKUP(Table49[[#This Row],[ITEM CODE]],Table2[[Item Code]:[Category ]],6,0),"")</f>
        <v/>
      </c>
      <c r="X5666" s="1" t="str">
        <f>IFERROR(VLOOKUP(Table49[[#This Row],[ITEM CODE]],Table2[[Item Code]:[Sub Category]],7,0),"")</f>
        <v/>
      </c>
      <c r="Y5666" s="68" t="str">
        <f>Table49[[#This Row],[PO Number]]&amp;COUNTIFS($E$5:E5666,E5666)</f>
        <v>0</v>
      </c>
    </row>
    <row r="5667" spans="1:25" ht="14.25" customHeight="1" x14ac:dyDescent="0.3">
      <c r="A5667" s="1" t="str">
        <f>IF(Table49[[#This Row],[ITEM NAME]]="","",ROW()-4)</f>
        <v/>
      </c>
      <c r="B5667" s="68"/>
      <c r="C5667" s="4" t="str">
        <f>IFERROR(VLOOKUP(B5667,Table14[],3,0),"")</f>
        <v/>
      </c>
      <c r="D5667" s="4" t="str">
        <f>IFERROR(VLOOKUP(B5667,Table14[],2,0),"")</f>
        <v/>
      </c>
      <c r="E5667" s="4"/>
      <c r="H5667" s="41" t="str">
        <f>IFERROR(VLOOKUP(Table49[[#This Row],[ITEM CODE]],Table2[[Item Code]:[Master Name]],2,0),"")</f>
        <v/>
      </c>
      <c r="I5667" s="41"/>
      <c r="J5667" s="65" t="str">
        <f>IFERROR(VLOOKUP(Table49[[#This Row],[ITEM CODE]],Table2[[Item Code]:[Master Name]],3,0),"")</f>
        <v/>
      </c>
      <c r="K5667" s="1" t="str">
        <f>IFERROR(VLOOKUP(Table49[[#This Row],[ITEM CODE]],Table2[[Item Code]:[Master Name]],9,0),"")</f>
        <v/>
      </c>
      <c r="L5667" s="1" t="str">
        <f>IFERROR(VLOOKUP(Table49[[#This Row],[ITEM CODE]],Table2[[Item Code]:[Master Name]],8,0),"")</f>
        <v/>
      </c>
      <c r="M5667" s="41"/>
      <c r="N5667" s="66">
        <f>IFERROR(VLOOKUP(Table49[[#This Row],[ITEM CODE]],Table2[[#All],[Item Code]:[Unit Cost]],10,0),0)</f>
        <v>0</v>
      </c>
      <c r="O5667" s="134">
        <f>IFERROR(VLOOKUP(Table49[[#This Row],[ITEM CODE]],Table2[[#All],[Item Code]:[Unit Cost]],10,0),0)</f>
        <v>0</v>
      </c>
      <c r="P5667" s="56"/>
      <c r="Q5667" s="58"/>
      <c r="R5667" s="58">
        <f>Table49[[#This Row],[QUANTITY]]*Table49[[#This Row],[INV Prices]]</f>
        <v>0</v>
      </c>
      <c r="S5667" s="67"/>
      <c r="V5667" s="41"/>
      <c r="W5667" s="4" t="str">
        <f>IFERROR(VLOOKUP(Table49[[#This Row],[ITEM CODE]],Table2[[Item Code]:[Category ]],6,0),"")</f>
        <v/>
      </c>
      <c r="X5667" s="1" t="str">
        <f>IFERROR(VLOOKUP(Table49[[#This Row],[ITEM CODE]],Table2[[Item Code]:[Sub Category]],7,0),"")</f>
        <v/>
      </c>
      <c r="Y5667" s="68" t="str">
        <f>Table49[[#This Row],[PO Number]]&amp;COUNTIFS($E$5:E5667,E5667)</f>
        <v>0</v>
      </c>
    </row>
    <row r="5668" spans="1:25" ht="14.25" customHeight="1" x14ac:dyDescent="0.3">
      <c r="A5668" s="1" t="str">
        <f>IF(Table49[[#This Row],[ITEM NAME]]="","",ROW()-4)</f>
        <v/>
      </c>
      <c r="B5668" s="68"/>
      <c r="C5668" s="4" t="str">
        <f>IFERROR(VLOOKUP(B5668,Table14[],3,0),"")</f>
        <v/>
      </c>
      <c r="D5668" s="4" t="str">
        <f>IFERROR(VLOOKUP(B5668,Table14[],2,0),"")</f>
        <v/>
      </c>
      <c r="E5668" s="4"/>
      <c r="H5668" s="41" t="str">
        <f>IFERROR(VLOOKUP(Table49[[#This Row],[ITEM CODE]],Table2[[Item Code]:[Master Name]],2,0),"")</f>
        <v/>
      </c>
      <c r="I5668" s="41"/>
      <c r="J5668" s="65" t="str">
        <f>IFERROR(VLOOKUP(Table49[[#This Row],[ITEM CODE]],Table2[[Item Code]:[Master Name]],3,0),"")</f>
        <v/>
      </c>
      <c r="K5668" s="1" t="str">
        <f>IFERROR(VLOOKUP(Table49[[#This Row],[ITEM CODE]],Table2[[Item Code]:[Master Name]],9,0),"")</f>
        <v/>
      </c>
      <c r="L5668" s="1" t="str">
        <f>IFERROR(VLOOKUP(Table49[[#This Row],[ITEM CODE]],Table2[[Item Code]:[Master Name]],8,0),"")</f>
        <v/>
      </c>
      <c r="M5668" s="41"/>
      <c r="N5668" s="66">
        <f>IFERROR(VLOOKUP(Table49[[#This Row],[ITEM CODE]],Table2[[#All],[Item Code]:[Unit Cost]],10,0),0)</f>
        <v>0</v>
      </c>
      <c r="O5668" s="134">
        <f>IFERROR(VLOOKUP(Table49[[#This Row],[ITEM CODE]],Table2[[#All],[Item Code]:[Unit Cost]],10,0),0)</f>
        <v>0</v>
      </c>
      <c r="P5668" s="56"/>
      <c r="Q5668" s="58"/>
      <c r="R5668" s="58">
        <f>Table49[[#This Row],[QUANTITY]]*Table49[[#This Row],[INV Prices]]</f>
        <v>0</v>
      </c>
      <c r="S5668" s="67"/>
      <c r="V5668" s="41"/>
      <c r="W5668" s="4" t="str">
        <f>IFERROR(VLOOKUP(Table49[[#This Row],[ITEM CODE]],Table2[[Item Code]:[Category ]],6,0),"")</f>
        <v/>
      </c>
      <c r="X5668" s="1" t="str">
        <f>IFERROR(VLOOKUP(Table49[[#This Row],[ITEM CODE]],Table2[[Item Code]:[Sub Category]],7,0),"")</f>
        <v/>
      </c>
      <c r="Y5668" s="68" t="str">
        <f>Table49[[#This Row],[PO Number]]&amp;COUNTIFS($E$5:E5668,E5668)</f>
        <v>0</v>
      </c>
    </row>
    <row r="5669" spans="1:25" ht="14.25" customHeight="1" x14ac:dyDescent="0.3">
      <c r="A5669" s="1" t="str">
        <f>IF(Table49[[#This Row],[ITEM NAME]]="","",ROW()-4)</f>
        <v/>
      </c>
      <c r="B5669" s="68"/>
      <c r="C5669" s="4" t="str">
        <f>IFERROR(VLOOKUP(B5669,Table14[],3,0),"")</f>
        <v/>
      </c>
      <c r="D5669" s="4" t="str">
        <f>IFERROR(VLOOKUP(B5669,Table14[],2,0),"")</f>
        <v/>
      </c>
      <c r="E5669" s="4"/>
      <c r="H5669" s="41" t="str">
        <f>IFERROR(VLOOKUP(Table49[[#This Row],[ITEM CODE]],Table2[[Item Code]:[Master Name]],2,0),"")</f>
        <v/>
      </c>
      <c r="I5669" s="41"/>
      <c r="J5669" s="65" t="str">
        <f>IFERROR(VLOOKUP(Table49[[#This Row],[ITEM CODE]],Table2[[Item Code]:[Master Name]],3,0),"")</f>
        <v/>
      </c>
      <c r="K5669" s="1" t="str">
        <f>IFERROR(VLOOKUP(Table49[[#This Row],[ITEM CODE]],Table2[[Item Code]:[Master Name]],9,0),"")</f>
        <v/>
      </c>
      <c r="L5669" s="1" t="str">
        <f>IFERROR(VLOOKUP(Table49[[#This Row],[ITEM CODE]],Table2[[Item Code]:[Master Name]],8,0),"")</f>
        <v/>
      </c>
      <c r="M5669" s="41"/>
      <c r="N5669" s="66">
        <f>IFERROR(VLOOKUP(Table49[[#This Row],[ITEM CODE]],Table2[[#All],[Item Code]:[Unit Cost]],10,0),0)</f>
        <v>0</v>
      </c>
      <c r="O5669" s="134">
        <f>IFERROR(VLOOKUP(Table49[[#This Row],[ITEM CODE]],Table2[[#All],[Item Code]:[Unit Cost]],10,0),0)</f>
        <v>0</v>
      </c>
      <c r="P5669" s="56"/>
      <c r="Q5669" s="58"/>
      <c r="R5669" s="58">
        <f>Table49[[#This Row],[QUANTITY]]*Table49[[#This Row],[INV Prices]]</f>
        <v>0</v>
      </c>
      <c r="S5669" s="67"/>
      <c r="V5669" s="41"/>
      <c r="W5669" s="4" t="str">
        <f>IFERROR(VLOOKUP(Table49[[#This Row],[ITEM CODE]],Table2[[Item Code]:[Category ]],6,0),"")</f>
        <v/>
      </c>
      <c r="X5669" s="1" t="str">
        <f>IFERROR(VLOOKUP(Table49[[#This Row],[ITEM CODE]],Table2[[Item Code]:[Sub Category]],7,0),"")</f>
        <v/>
      </c>
      <c r="Y5669" s="68" t="str">
        <f>Table49[[#This Row],[PO Number]]&amp;COUNTIFS($E$5:E5669,E5669)</f>
        <v>0</v>
      </c>
    </row>
    <row r="5670" spans="1:25" ht="14.25" customHeight="1" x14ac:dyDescent="0.3">
      <c r="A5670" s="1" t="str">
        <f>IF(Table49[[#This Row],[ITEM NAME]]="","",ROW()-4)</f>
        <v/>
      </c>
      <c r="B5670" s="68"/>
      <c r="C5670" s="4" t="str">
        <f>IFERROR(VLOOKUP(B5670,Table14[],3,0),"")</f>
        <v/>
      </c>
      <c r="D5670" s="4" t="str">
        <f>IFERROR(VLOOKUP(B5670,Table14[],2,0),"")</f>
        <v/>
      </c>
      <c r="E5670" s="4"/>
      <c r="H5670" s="41" t="str">
        <f>IFERROR(VLOOKUP(Table49[[#This Row],[ITEM CODE]],Table2[[Item Code]:[Master Name]],2,0),"")</f>
        <v/>
      </c>
      <c r="I5670" s="41"/>
      <c r="J5670" s="65" t="str">
        <f>IFERROR(VLOOKUP(Table49[[#This Row],[ITEM CODE]],Table2[[Item Code]:[Master Name]],3,0),"")</f>
        <v/>
      </c>
      <c r="K5670" s="1" t="str">
        <f>IFERROR(VLOOKUP(Table49[[#This Row],[ITEM CODE]],Table2[[Item Code]:[Master Name]],9,0),"")</f>
        <v/>
      </c>
      <c r="L5670" s="1" t="str">
        <f>IFERROR(VLOOKUP(Table49[[#This Row],[ITEM CODE]],Table2[[Item Code]:[Master Name]],8,0),"")</f>
        <v/>
      </c>
      <c r="M5670" s="41"/>
      <c r="N5670" s="66">
        <f>IFERROR(VLOOKUP(Table49[[#This Row],[ITEM CODE]],Table2[[#All],[Item Code]:[Unit Cost]],10,0),0)</f>
        <v>0</v>
      </c>
      <c r="O5670" s="134">
        <f>IFERROR(VLOOKUP(Table49[[#This Row],[ITEM CODE]],Table2[[#All],[Item Code]:[Unit Cost]],10,0),0)</f>
        <v>0</v>
      </c>
      <c r="P5670" s="56"/>
      <c r="Q5670" s="58"/>
      <c r="R5670" s="58">
        <f>Table49[[#This Row],[QUANTITY]]*Table49[[#This Row],[INV Prices]]</f>
        <v>0</v>
      </c>
      <c r="S5670" s="67"/>
      <c r="V5670" s="41"/>
      <c r="W5670" s="4" t="str">
        <f>IFERROR(VLOOKUP(Table49[[#This Row],[ITEM CODE]],Table2[[Item Code]:[Category ]],6,0),"")</f>
        <v/>
      </c>
      <c r="X5670" s="1" t="str">
        <f>IFERROR(VLOOKUP(Table49[[#This Row],[ITEM CODE]],Table2[[Item Code]:[Sub Category]],7,0),"")</f>
        <v/>
      </c>
      <c r="Y5670" s="68" t="str">
        <f>Table49[[#This Row],[PO Number]]&amp;COUNTIFS($E$5:E5670,E5670)</f>
        <v>0</v>
      </c>
    </row>
    <row r="5671" spans="1:25" ht="14.25" customHeight="1" x14ac:dyDescent="0.3">
      <c r="A5671" s="1" t="str">
        <f>IF(Table49[[#This Row],[ITEM NAME]]="","",ROW()-4)</f>
        <v/>
      </c>
      <c r="B5671" s="68"/>
      <c r="C5671" s="4" t="str">
        <f>IFERROR(VLOOKUP(B5671,Table14[],3,0),"")</f>
        <v/>
      </c>
      <c r="D5671" s="4" t="str">
        <f>IFERROR(VLOOKUP(B5671,Table14[],2,0),"")</f>
        <v/>
      </c>
      <c r="E5671" s="4"/>
      <c r="H5671" s="41" t="str">
        <f>IFERROR(VLOOKUP(Table49[[#This Row],[ITEM CODE]],Table2[[Item Code]:[Master Name]],2,0),"")</f>
        <v/>
      </c>
      <c r="I5671" s="41"/>
      <c r="J5671" s="65" t="str">
        <f>IFERROR(VLOOKUP(Table49[[#This Row],[ITEM CODE]],Table2[[Item Code]:[Master Name]],3,0),"")</f>
        <v/>
      </c>
      <c r="K5671" s="1" t="str">
        <f>IFERROR(VLOOKUP(Table49[[#This Row],[ITEM CODE]],Table2[[Item Code]:[Master Name]],9,0),"")</f>
        <v/>
      </c>
      <c r="L5671" s="1" t="str">
        <f>IFERROR(VLOOKUP(Table49[[#This Row],[ITEM CODE]],Table2[[Item Code]:[Master Name]],8,0),"")</f>
        <v/>
      </c>
      <c r="M5671" s="41"/>
      <c r="N5671" s="66">
        <f>IFERROR(VLOOKUP(Table49[[#This Row],[ITEM CODE]],Table2[[#All],[Item Code]:[Unit Cost]],10,0),0)</f>
        <v>0</v>
      </c>
      <c r="O5671" s="134">
        <f>IFERROR(VLOOKUP(Table49[[#This Row],[ITEM CODE]],Table2[[#All],[Item Code]:[Unit Cost]],10,0),0)</f>
        <v>0</v>
      </c>
      <c r="P5671" s="56"/>
      <c r="Q5671" s="58"/>
      <c r="R5671" s="58">
        <f>Table49[[#This Row],[QUANTITY]]*Table49[[#This Row],[INV Prices]]</f>
        <v>0</v>
      </c>
      <c r="S5671" s="67"/>
      <c r="V5671" s="41"/>
      <c r="W5671" s="4" t="str">
        <f>IFERROR(VLOOKUP(Table49[[#This Row],[ITEM CODE]],Table2[[Item Code]:[Category ]],6,0),"")</f>
        <v/>
      </c>
      <c r="X5671" s="1" t="str">
        <f>IFERROR(VLOOKUP(Table49[[#This Row],[ITEM CODE]],Table2[[Item Code]:[Sub Category]],7,0),"")</f>
        <v/>
      </c>
      <c r="Y5671" s="68" t="str">
        <f>Table49[[#This Row],[PO Number]]&amp;COUNTIFS($E$5:E5671,E5671)</f>
        <v>0</v>
      </c>
    </row>
    <row r="5672" spans="1:25" ht="14.25" customHeight="1" x14ac:dyDescent="0.3">
      <c r="A5672" s="1" t="str">
        <f>IF(Table49[[#This Row],[ITEM NAME]]="","",ROW()-4)</f>
        <v/>
      </c>
      <c r="B5672" s="68"/>
      <c r="C5672" s="4" t="str">
        <f>IFERROR(VLOOKUP(B5672,Table14[],3,0),"")</f>
        <v/>
      </c>
      <c r="D5672" s="4" t="str">
        <f>IFERROR(VLOOKUP(B5672,Table14[],2,0),"")</f>
        <v/>
      </c>
      <c r="E5672" s="4"/>
      <c r="H5672" s="41" t="str">
        <f>IFERROR(VLOOKUP(Table49[[#This Row],[ITEM CODE]],Table2[[Item Code]:[Master Name]],2,0),"")</f>
        <v/>
      </c>
      <c r="I5672" s="41"/>
      <c r="J5672" s="65" t="str">
        <f>IFERROR(VLOOKUP(Table49[[#This Row],[ITEM CODE]],Table2[[Item Code]:[Master Name]],3,0),"")</f>
        <v/>
      </c>
      <c r="K5672" s="1" t="str">
        <f>IFERROR(VLOOKUP(Table49[[#This Row],[ITEM CODE]],Table2[[Item Code]:[Master Name]],9,0),"")</f>
        <v/>
      </c>
      <c r="L5672" s="1" t="str">
        <f>IFERROR(VLOOKUP(Table49[[#This Row],[ITEM CODE]],Table2[[Item Code]:[Master Name]],8,0),"")</f>
        <v/>
      </c>
      <c r="M5672" s="41"/>
      <c r="N5672" s="66">
        <f>IFERROR(VLOOKUP(Table49[[#This Row],[ITEM CODE]],Table2[[#All],[Item Code]:[Unit Cost]],10,0),0)</f>
        <v>0</v>
      </c>
      <c r="O5672" s="134">
        <f>IFERROR(VLOOKUP(Table49[[#This Row],[ITEM CODE]],Table2[[#All],[Item Code]:[Unit Cost]],10,0),0)</f>
        <v>0</v>
      </c>
      <c r="P5672" s="56"/>
      <c r="Q5672" s="58"/>
      <c r="R5672" s="58">
        <f>Table49[[#This Row],[QUANTITY]]*Table49[[#This Row],[INV Prices]]</f>
        <v>0</v>
      </c>
      <c r="S5672" s="67"/>
      <c r="V5672" s="41"/>
      <c r="W5672" s="4" t="str">
        <f>IFERROR(VLOOKUP(Table49[[#This Row],[ITEM CODE]],Table2[[Item Code]:[Category ]],6,0),"")</f>
        <v/>
      </c>
      <c r="X5672" s="1" t="str">
        <f>IFERROR(VLOOKUP(Table49[[#This Row],[ITEM CODE]],Table2[[Item Code]:[Sub Category]],7,0),"")</f>
        <v/>
      </c>
      <c r="Y5672" s="68" t="str">
        <f>Table49[[#This Row],[PO Number]]&amp;COUNTIFS($E$5:E5672,E5672)</f>
        <v>0</v>
      </c>
    </row>
    <row r="5673" spans="1:25" ht="14.25" customHeight="1" x14ac:dyDescent="0.3">
      <c r="A5673" s="1" t="str">
        <f>IF(Table49[[#This Row],[ITEM NAME]]="","",ROW()-4)</f>
        <v/>
      </c>
      <c r="B5673" s="68"/>
      <c r="C5673" s="4" t="str">
        <f>IFERROR(VLOOKUP(B5673,Table14[],3,0),"")</f>
        <v/>
      </c>
      <c r="D5673" s="4" t="str">
        <f>IFERROR(VLOOKUP(B5673,Table14[],2,0),"")</f>
        <v/>
      </c>
      <c r="E5673" s="4"/>
      <c r="H5673" s="41" t="str">
        <f>IFERROR(VLOOKUP(Table49[[#This Row],[ITEM CODE]],Table2[[Item Code]:[Master Name]],2,0),"")</f>
        <v/>
      </c>
      <c r="I5673" s="41"/>
      <c r="J5673" s="65" t="str">
        <f>IFERROR(VLOOKUP(Table49[[#This Row],[ITEM CODE]],Table2[[Item Code]:[Master Name]],3,0),"")</f>
        <v/>
      </c>
      <c r="K5673" s="1" t="str">
        <f>IFERROR(VLOOKUP(Table49[[#This Row],[ITEM CODE]],Table2[[Item Code]:[Master Name]],9,0),"")</f>
        <v/>
      </c>
      <c r="L5673" s="1" t="str">
        <f>IFERROR(VLOOKUP(Table49[[#This Row],[ITEM CODE]],Table2[[Item Code]:[Master Name]],8,0),"")</f>
        <v/>
      </c>
      <c r="M5673" s="41"/>
      <c r="N5673" s="66">
        <f>IFERROR(VLOOKUP(Table49[[#This Row],[ITEM CODE]],Table2[[#All],[Item Code]:[Unit Cost]],10,0),0)</f>
        <v>0</v>
      </c>
      <c r="O5673" s="134">
        <f>IFERROR(VLOOKUP(Table49[[#This Row],[ITEM CODE]],Table2[[#All],[Item Code]:[Unit Cost]],10,0),0)</f>
        <v>0</v>
      </c>
      <c r="P5673" s="56"/>
      <c r="Q5673" s="58"/>
      <c r="R5673" s="58">
        <f>Table49[[#This Row],[QUANTITY]]*Table49[[#This Row],[INV Prices]]</f>
        <v>0</v>
      </c>
      <c r="S5673" s="67"/>
      <c r="V5673" s="41"/>
      <c r="W5673" s="4" t="str">
        <f>IFERROR(VLOOKUP(Table49[[#This Row],[ITEM CODE]],Table2[[Item Code]:[Category ]],6,0),"")</f>
        <v/>
      </c>
      <c r="X5673" s="1" t="str">
        <f>IFERROR(VLOOKUP(Table49[[#This Row],[ITEM CODE]],Table2[[Item Code]:[Sub Category]],7,0),"")</f>
        <v/>
      </c>
      <c r="Y5673" s="68" t="str">
        <f>Table49[[#This Row],[PO Number]]&amp;COUNTIFS($E$5:E5673,E5673)</f>
        <v>0</v>
      </c>
    </row>
    <row r="5674" spans="1:25" ht="14.25" customHeight="1" x14ac:dyDescent="0.3">
      <c r="A5674" s="1" t="str">
        <f>IF(Table49[[#This Row],[ITEM NAME]]="","",ROW()-4)</f>
        <v/>
      </c>
      <c r="B5674" s="68"/>
      <c r="C5674" s="4" t="str">
        <f>IFERROR(VLOOKUP(B5674,Table14[],3,0),"")</f>
        <v/>
      </c>
      <c r="D5674" s="4" t="str">
        <f>IFERROR(VLOOKUP(B5674,Table14[],2,0),"")</f>
        <v/>
      </c>
      <c r="E5674" s="4"/>
      <c r="H5674" s="41" t="str">
        <f>IFERROR(VLOOKUP(Table49[[#This Row],[ITEM CODE]],Table2[[Item Code]:[Master Name]],2,0),"")</f>
        <v/>
      </c>
      <c r="I5674" s="41"/>
      <c r="J5674" s="65" t="str">
        <f>IFERROR(VLOOKUP(Table49[[#This Row],[ITEM CODE]],Table2[[Item Code]:[Master Name]],3,0),"")</f>
        <v/>
      </c>
      <c r="K5674" s="1" t="str">
        <f>IFERROR(VLOOKUP(Table49[[#This Row],[ITEM CODE]],Table2[[Item Code]:[Master Name]],9,0),"")</f>
        <v/>
      </c>
      <c r="L5674" s="1" t="str">
        <f>IFERROR(VLOOKUP(Table49[[#This Row],[ITEM CODE]],Table2[[Item Code]:[Master Name]],8,0),"")</f>
        <v/>
      </c>
      <c r="M5674" s="41"/>
      <c r="N5674" s="66">
        <f>IFERROR(VLOOKUP(Table49[[#This Row],[ITEM CODE]],Table2[[#All],[Item Code]:[Unit Cost]],10,0),0)</f>
        <v>0</v>
      </c>
      <c r="O5674" s="134">
        <f>IFERROR(VLOOKUP(Table49[[#This Row],[ITEM CODE]],Table2[[#All],[Item Code]:[Unit Cost]],10,0),0)</f>
        <v>0</v>
      </c>
      <c r="P5674" s="56"/>
      <c r="Q5674" s="58"/>
      <c r="R5674" s="58">
        <f>Table49[[#This Row],[QUANTITY]]*Table49[[#This Row],[INV Prices]]</f>
        <v>0</v>
      </c>
      <c r="S5674" s="67"/>
      <c r="V5674" s="41"/>
      <c r="W5674" s="4" t="str">
        <f>IFERROR(VLOOKUP(Table49[[#This Row],[ITEM CODE]],Table2[[Item Code]:[Category ]],6,0),"")</f>
        <v/>
      </c>
      <c r="X5674" s="1" t="str">
        <f>IFERROR(VLOOKUP(Table49[[#This Row],[ITEM CODE]],Table2[[Item Code]:[Sub Category]],7,0),"")</f>
        <v/>
      </c>
      <c r="Y5674" s="68" t="str">
        <f>Table49[[#This Row],[PO Number]]&amp;COUNTIFS($E$5:E5674,E5674)</f>
        <v>0</v>
      </c>
    </row>
    <row r="5675" spans="1:25" ht="14.25" customHeight="1" x14ac:dyDescent="0.3">
      <c r="A5675" s="1" t="str">
        <f>IF(Table49[[#This Row],[ITEM NAME]]="","",ROW()-4)</f>
        <v/>
      </c>
      <c r="B5675" s="68"/>
      <c r="C5675" s="4" t="str">
        <f>IFERROR(VLOOKUP(B5675,Table14[],3,0),"")</f>
        <v/>
      </c>
      <c r="D5675" s="4" t="str">
        <f>IFERROR(VLOOKUP(B5675,Table14[],2,0),"")</f>
        <v/>
      </c>
      <c r="E5675" s="4"/>
      <c r="H5675" s="41" t="str">
        <f>IFERROR(VLOOKUP(Table49[[#This Row],[ITEM CODE]],Table2[[Item Code]:[Master Name]],2,0),"")</f>
        <v/>
      </c>
      <c r="I5675" s="41"/>
      <c r="J5675" s="65" t="str">
        <f>IFERROR(VLOOKUP(Table49[[#This Row],[ITEM CODE]],Table2[[Item Code]:[Master Name]],3,0),"")</f>
        <v/>
      </c>
      <c r="K5675" s="1" t="str">
        <f>IFERROR(VLOOKUP(Table49[[#This Row],[ITEM CODE]],Table2[[Item Code]:[Master Name]],9,0),"")</f>
        <v/>
      </c>
      <c r="L5675" s="1" t="str">
        <f>IFERROR(VLOOKUP(Table49[[#This Row],[ITEM CODE]],Table2[[Item Code]:[Master Name]],8,0),"")</f>
        <v/>
      </c>
      <c r="M5675" s="41"/>
      <c r="N5675" s="66">
        <f>IFERROR(VLOOKUP(Table49[[#This Row],[ITEM CODE]],Table2[[#All],[Item Code]:[Unit Cost]],10,0),0)</f>
        <v>0</v>
      </c>
      <c r="O5675" s="134">
        <f>IFERROR(VLOOKUP(Table49[[#This Row],[ITEM CODE]],Table2[[#All],[Item Code]:[Unit Cost]],10,0),0)</f>
        <v>0</v>
      </c>
      <c r="P5675" s="56"/>
      <c r="Q5675" s="58"/>
      <c r="R5675" s="58">
        <f>Table49[[#This Row],[QUANTITY]]*Table49[[#This Row],[INV Prices]]</f>
        <v>0</v>
      </c>
      <c r="S5675" s="67"/>
      <c r="V5675" s="41"/>
      <c r="W5675" s="4" t="str">
        <f>IFERROR(VLOOKUP(Table49[[#This Row],[ITEM CODE]],Table2[[Item Code]:[Category ]],6,0),"")</f>
        <v/>
      </c>
      <c r="X5675" s="1" t="str">
        <f>IFERROR(VLOOKUP(Table49[[#This Row],[ITEM CODE]],Table2[[Item Code]:[Sub Category]],7,0),"")</f>
        <v/>
      </c>
      <c r="Y5675" s="68" t="str">
        <f>Table49[[#This Row],[PO Number]]&amp;COUNTIFS($E$5:E5675,E5675)</f>
        <v>0</v>
      </c>
    </row>
    <row r="5676" spans="1:25" ht="14.25" customHeight="1" x14ac:dyDescent="0.3">
      <c r="A5676" s="1" t="str">
        <f>IF(Table49[[#This Row],[ITEM NAME]]="","",ROW()-4)</f>
        <v/>
      </c>
      <c r="B5676" s="68"/>
      <c r="C5676" s="4" t="str">
        <f>IFERROR(VLOOKUP(B5676,Table14[],3,0),"")</f>
        <v/>
      </c>
      <c r="D5676" s="4" t="str">
        <f>IFERROR(VLOOKUP(B5676,Table14[],2,0),"")</f>
        <v/>
      </c>
      <c r="E5676" s="4"/>
      <c r="H5676" s="41" t="str">
        <f>IFERROR(VLOOKUP(Table49[[#This Row],[ITEM CODE]],Table2[[Item Code]:[Master Name]],2,0),"")</f>
        <v/>
      </c>
      <c r="I5676" s="41"/>
      <c r="J5676" s="65" t="str">
        <f>IFERROR(VLOOKUP(Table49[[#This Row],[ITEM CODE]],Table2[[Item Code]:[Master Name]],3,0),"")</f>
        <v/>
      </c>
      <c r="K5676" s="1" t="str">
        <f>IFERROR(VLOOKUP(Table49[[#This Row],[ITEM CODE]],Table2[[Item Code]:[Master Name]],9,0),"")</f>
        <v/>
      </c>
      <c r="L5676" s="1" t="str">
        <f>IFERROR(VLOOKUP(Table49[[#This Row],[ITEM CODE]],Table2[[Item Code]:[Master Name]],8,0),"")</f>
        <v/>
      </c>
      <c r="M5676" s="41"/>
      <c r="N5676" s="66">
        <f>IFERROR(VLOOKUP(Table49[[#This Row],[ITEM CODE]],Table2[[#All],[Item Code]:[Unit Cost]],10,0),0)</f>
        <v>0</v>
      </c>
      <c r="O5676" s="134">
        <f>IFERROR(VLOOKUP(Table49[[#This Row],[ITEM CODE]],Table2[[#All],[Item Code]:[Unit Cost]],10,0),0)</f>
        <v>0</v>
      </c>
      <c r="P5676" s="56"/>
      <c r="Q5676" s="58"/>
      <c r="R5676" s="58">
        <f>Table49[[#This Row],[QUANTITY]]*Table49[[#This Row],[INV Prices]]</f>
        <v>0</v>
      </c>
      <c r="S5676" s="67"/>
      <c r="V5676" s="41"/>
      <c r="W5676" s="4" t="str">
        <f>IFERROR(VLOOKUP(Table49[[#This Row],[ITEM CODE]],Table2[[Item Code]:[Category ]],6,0),"")</f>
        <v/>
      </c>
      <c r="X5676" s="1" t="str">
        <f>IFERROR(VLOOKUP(Table49[[#This Row],[ITEM CODE]],Table2[[Item Code]:[Sub Category]],7,0),"")</f>
        <v/>
      </c>
      <c r="Y5676" s="68" t="str">
        <f>Table49[[#This Row],[PO Number]]&amp;COUNTIFS($E$5:E5676,E5676)</f>
        <v>0</v>
      </c>
    </row>
    <row r="5677" spans="1:25" ht="14.25" customHeight="1" x14ac:dyDescent="0.3">
      <c r="A5677" s="1" t="str">
        <f>IF(Table49[[#This Row],[ITEM NAME]]="","",ROW()-4)</f>
        <v/>
      </c>
      <c r="B5677" s="68"/>
      <c r="C5677" s="4" t="str">
        <f>IFERROR(VLOOKUP(B5677,Table14[],3,0),"")</f>
        <v/>
      </c>
      <c r="D5677" s="4" t="str">
        <f>IFERROR(VLOOKUP(B5677,Table14[],2,0),"")</f>
        <v/>
      </c>
      <c r="E5677" s="4"/>
      <c r="H5677" s="41" t="str">
        <f>IFERROR(VLOOKUP(Table49[[#This Row],[ITEM CODE]],Table2[[Item Code]:[Master Name]],2,0),"")</f>
        <v/>
      </c>
      <c r="I5677" s="41"/>
      <c r="J5677" s="65" t="str">
        <f>IFERROR(VLOOKUP(Table49[[#This Row],[ITEM CODE]],Table2[[Item Code]:[Master Name]],3,0),"")</f>
        <v/>
      </c>
      <c r="K5677" s="1" t="str">
        <f>IFERROR(VLOOKUP(Table49[[#This Row],[ITEM CODE]],Table2[[Item Code]:[Master Name]],9,0),"")</f>
        <v/>
      </c>
      <c r="L5677" s="1" t="str">
        <f>IFERROR(VLOOKUP(Table49[[#This Row],[ITEM CODE]],Table2[[Item Code]:[Master Name]],8,0),"")</f>
        <v/>
      </c>
      <c r="M5677" s="41"/>
      <c r="N5677" s="66">
        <f>IFERROR(VLOOKUP(Table49[[#This Row],[ITEM CODE]],Table2[[#All],[Item Code]:[Unit Cost]],10,0),0)</f>
        <v>0</v>
      </c>
      <c r="O5677" s="134">
        <f>IFERROR(VLOOKUP(Table49[[#This Row],[ITEM CODE]],Table2[[#All],[Item Code]:[Unit Cost]],10,0),0)</f>
        <v>0</v>
      </c>
      <c r="P5677" s="56"/>
      <c r="Q5677" s="58"/>
      <c r="R5677" s="58">
        <f>Table49[[#This Row],[QUANTITY]]*Table49[[#This Row],[INV Prices]]</f>
        <v>0</v>
      </c>
      <c r="S5677" s="67"/>
      <c r="V5677" s="41"/>
      <c r="W5677" s="4" t="str">
        <f>IFERROR(VLOOKUP(Table49[[#This Row],[ITEM CODE]],Table2[[Item Code]:[Category ]],6,0),"")</f>
        <v/>
      </c>
      <c r="X5677" s="1" t="str">
        <f>IFERROR(VLOOKUP(Table49[[#This Row],[ITEM CODE]],Table2[[Item Code]:[Sub Category]],7,0),"")</f>
        <v/>
      </c>
      <c r="Y5677" s="68" t="str">
        <f>Table49[[#This Row],[PO Number]]&amp;COUNTIFS($E$5:E5677,E5677)</f>
        <v>0</v>
      </c>
    </row>
    <row r="5678" spans="1:25" ht="14.25" customHeight="1" x14ac:dyDescent="0.3">
      <c r="A5678" s="1" t="str">
        <f>IF(Table49[[#This Row],[ITEM NAME]]="","",ROW()-4)</f>
        <v/>
      </c>
      <c r="B5678" s="68"/>
      <c r="C5678" s="4" t="str">
        <f>IFERROR(VLOOKUP(B5678,Table14[],3,0),"")</f>
        <v/>
      </c>
      <c r="D5678" s="4" t="str">
        <f>IFERROR(VLOOKUP(B5678,Table14[],2,0),"")</f>
        <v/>
      </c>
      <c r="E5678" s="4"/>
      <c r="H5678" s="41" t="str">
        <f>IFERROR(VLOOKUP(Table49[[#This Row],[ITEM CODE]],Table2[[Item Code]:[Master Name]],2,0),"")</f>
        <v/>
      </c>
      <c r="I5678" s="41"/>
      <c r="J5678" s="65" t="str">
        <f>IFERROR(VLOOKUP(Table49[[#This Row],[ITEM CODE]],Table2[[Item Code]:[Master Name]],3,0),"")</f>
        <v/>
      </c>
      <c r="K5678" s="1" t="str">
        <f>IFERROR(VLOOKUP(Table49[[#This Row],[ITEM CODE]],Table2[[Item Code]:[Master Name]],9,0),"")</f>
        <v/>
      </c>
      <c r="L5678" s="1" t="str">
        <f>IFERROR(VLOOKUP(Table49[[#This Row],[ITEM CODE]],Table2[[Item Code]:[Master Name]],8,0),"")</f>
        <v/>
      </c>
      <c r="M5678" s="41"/>
      <c r="N5678" s="66">
        <f>IFERROR(VLOOKUP(Table49[[#This Row],[ITEM CODE]],Table2[[#All],[Item Code]:[Unit Cost]],10,0),0)</f>
        <v>0</v>
      </c>
      <c r="O5678" s="134">
        <f>IFERROR(VLOOKUP(Table49[[#This Row],[ITEM CODE]],Table2[[#All],[Item Code]:[Unit Cost]],10,0),0)</f>
        <v>0</v>
      </c>
      <c r="P5678" s="56"/>
      <c r="Q5678" s="58"/>
      <c r="R5678" s="58">
        <f>Table49[[#This Row],[QUANTITY]]*Table49[[#This Row],[INV Prices]]</f>
        <v>0</v>
      </c>
      <c r="S5678" s="67"/>
      <c r="V5678" s="41"/>
      <c r="W5678" s="4" t="str">
        <f>IFERROR(VLOOKUP(Table49[[#This Row],[ITEM CODE]],Table2[[Item Code]:[Category ]],6,0),"")</f>
        <v/>
      </c>
      <c r="X5678" s="1" t="str">
        <f>IFERROR(VLOOKUP(Table49[[#This Row],[ITEM CODE]],Table2[[Item Code]:[Sub Category]],7,0),"")</f>
        <v/>
      </c>
      <c r="Y5678" s="68" t="str">
        <f>Table49[[#This Row],[PO Number]]&amp;COUNTIFS($E$5:E5678,E5678)</f>
        <v>0</v>
      </c>
    </row>
    <row r="5679" spans="1:25" ht="14.25" customHeight="1" x14ac:dyDescent="0.3">
      <c r="A5679" s="1" t="str">
        <f>IF(Table49[[#This Row],[ITEM NAME]]="","",ROW()-4)</f>
        <v/>
      </c>
      <c r="B5679" s="68"/>
      <c r="C5679" s="4" t="str">
        <f>IFERROR(VLOOKUP(B5679,Table14[],3,0),"")</f>
        <v/>
      </c>
      <c r="D5679" s="4" t="str">
        <f>IFERROR(VLOOKUP(B5679,Table14[],2,0),"")</f>
        <v/>
      </c>
      <c r="E5679" s="4"/>
      <c r="H5679" s="41" t="str">
        <f>IFERROR(VLOOKUP(Table49[[#This Row],[ITEM CODE]],Table2[[Item Code]:[Master Name]],2,0),"")</f>
        <v/>
      </c>
      <c r="I5679" s="41"/>
      <c r="J5679" s="65" t="str">
        <f>IFERROR(VLOOKUP(Table49[[#This Row],[ITEM CODE]],Table2[[Item Code]:[Master Name]],3,0),"")</f>
        <v/>
      </c>
      <c r="K5679" s="1" t="str">
        <f>IFERROR(VLOOKUP(Table49[[#This Row],[ITEM CODE]],Table2[[Item Code]:[Master Name]],9,0),"")</f>
        <v/>
      </c>
      <c r="L5679" s="1" t="str">
        <f>IFERROR(VLOOKUP(Table49[[#This Row],[ITEM CODE]],Table2[[Item Code]:[Master Name]],8,0),"")</f>
        <v/>
      </c>
      <c r="M5679" s="41"/>
      <c r="N5679" s="66">
        <f>IFERROR(VLOOKUP(Table49[[#This Row],[ITEM CODE]],Table2[[#All],[Item Code]:[Unit Cost]],10,0),0)</f>
        <v>0</v>
      </c>
      <c r="O5679" s="134">
        <f>IFERROR(VLOOKUP(Table49[[#This Row],[ITEM CODE]],Table2[[#All],[Item Code]:[Unit Cost]],10,0),0)</f>
        <v>0</v>
      </c>
      <c r="P5679" s="56"/>
      <c r="Q5679" s="58"/>
      <c r="R5679" s="58">
        <f>Table49[[#This Row],[QUANTITY]]*Table49[[#This Row],[INV Prices]]</f>
        <v>0</v>
      </c>
      <c r="S5679" s="67"/>
      <c r="V5679" s="41"/>
      <c r="W5679" s="4" t="str">
        <f>IFERROR(VLOOKUP(Table49[[#This Row],[ITEM CODE]],Table2[[Item Code]:[Category ]],6,0),"")</f>
        <v/>
      </c>
      <c r="X5679" s="1" t="str">
        <f>IFERROR(VLOOKUP(Table49[[#This Row],[ITEM CODE]],Table2[[Item Code]:[Sub Category]],7,0),"")</f>
        <v/>
      </c>
      <c r="Y5679" s="68" t="str">
        <f>Table49[[#This Row],[PO Number]]&amp;COUNTIFS($E$5:E5679,E5679)</f>
        <v>0</v>
      </c>
    </row>
    <row r="5680" spans="1:25" ht="14.25" customHeight="1" x14ac:dyDescent="0.3">
      <c r="A5680" s="1" t="str">
        <f>IF(Table49[[#This Row],[ITEM NAME]]="","",ROW()-4)</f>
        <v/>
      </c>
      <c r="B5680" s="68"/>
      <c r="C5680" s="4" t="str">
        <f>IFERROR(VLOOKUP(B5680,Table14[],3,0),"")</f>
        <v/>
      </c>
      <c r="D5680" s="4" t="str">
        <f>IFERROR(VLOOKUP(B5680,Table14[],2,0),"")</f>
        <v/>
      </c>
      <c r="E5680" s="4"/>
      <c r="H5680" s="41" t="str">
        <f>IFERROR(VLOOKUP(Table49[[#This Row],[ITEM CODE]],Table2[[Item Code]:[Master Name]],2,0),"")</f>
        <v/>
      </c>
      <c r="I5680" s="41"/>
      <c r="J5680" s="65" t="str">
        <f>IFERROR(VLOOKUP(Table49[[#This Row],[ITEM CODE]],Table2[[Item Code]:[Master Name]],3,0),"")</f>
        <v/>
      </c>
      <c r="K5680" s="1" t="str">
        <f>IFERROR(VLOOKUP(Table49[[#This Row],[ITEM CODE]],Table2[[Item Code]:[Master Name]],9,0),"")</f>
        <v/>
      </c>
      <c r="L5680" s="1" t="str">
        <f>IFERROR(VLOOKUP(Table49[[#This Row],[ITEM CODE]],Table2[[Item Code]:[Master Name]],8,0),"")</f>
        <v/>
      </c>
      <c r="M5680" s="41"/>
      <c r="N5680" s="66">
        <f>IFERROR(VLOOKUP(Table49[[#This Row],[ITEM CODE]],Table2[[#All],[Item Code]:[Unit Cost]],10,0),0)</f>
        <v>0</v>
      </c>
      <c r="O5680" s="134">
        <f>IFERROR(VLOOKUP(Table49[[#This Row],[ITEM CODE]],Table2[[#All],[Item Code]:[Unit Cost]],10,0),0)</f>
        <v>0</v>
      </c>
      <c r="P5680" s="56"/>
      <c r="Q5680" s="58"/>
      <c r="R5680" s="58">
        <f>Table49[[#This Row],[QUANTITY]]*Table49[[#This Row],[INV Prices]]</f>
        <v>0</v>
      </c>
      <c r="S5680" s="67"/>
      <c r="V5680" s="41"/>
      <c r="W5680" s="4" t="str">
        <f>IFERROR(VLOOKUP(Table49[[#This Row],[ITEM CODE]],Table2[[Item Code]:[Category ]],6,0),"")</f>
        <v/>
      </c>
      <c r="X5680" s="1" t="str">
        <f>IFERROR(VLOOKUP(Table49[[#This Row],[ITEM CODE]],Table2[[Item Code]:[Sub Category]],7,0),"")</f>
        <v/>
      </c>
      <c r="Y5680" s="68" t="str">
        <f>Table49[[#This Row],[PO Number]]&amp;COUNTIFS($E$5:E5680,E5680)</f>
        <v>0</v>
      </c>
    </row>
    <row r="5681" spans="1:25" ht="14.25" customHeight="1" x14ac:dyDescent="0.3">
      <c r="A5681" s="1" t="str">
        <f>IF(Table49[[#This Row],[ITEM NAME]]="","",ROW()-4)</f>
        <v/>
      </c>
      <c r="B5681" s="68"/>
      <c r="C5681" s="4" t="str">
        <f>IFERROR(VLOOKUP(B5681,Table14[],3,0),"")</f>
        <v/>
      </c>
      <c r="D5681" s="4" t="str">
        <f>IFERROR(VLOOKUP(B5681,Table14[],2,0),"")</f>
        <v/>
      </c>
      <c r="E5681" s="4"/>
      <c r="H5681" s="41" t="str">
        <f>IFERROR(VLOOKUP(Table49[[#This Row],[ITEM CODE]],Table2[[Item Code]:[Master Name]],2,0),"")</f>
        <v/>
      </c>
      <c r="I5681" s="41"/>
      <c r="J5681" s="65" t="str">
        <f>IFERROR(VLOOKUP(Table49[[#This Row],[ITEM CODE]],Table2[[Item Code]:[Master Name]],3,0),"")</f>
        <v/>
      </c>
      <c r="K5681" s="1" t="str">
        <f>IFERROR(VLOOKUP(Table49[[#This Row],[ITEM CODE]],Table2[[Item Code]:[Master Name]],9,0),"")</f>
        <v/>
      </c>
      <c r="L5681" s="1" t="str">
        <f>IFERROR(VLOOKUP(Table49[[#This Row],[ITEM CODE]],Table2[[Item Code]:[Master Name]],8,0),"")</f>
        <v/>
      </c>
      <c r="M5681" s="41"/>
      <c r="N5681" s="66">
        <f>IFERROR(VLOOKUP(Table49[[#This Row],[ITEM CODE]],Table2[[#All],[Item Code]:[Unit Cost]],10,0),0)</f>
        <v>0</v>
      </c>
      <c r="O5681" s="134">
        <f>IFERROR(VLOOKUP(Table49[[#This Row],[ITEM CODE]],Table2[[#All],[Item Code]:[Unit Cost]],10,0),0)</f>
        <v>0</v>
      </c>
      <c r="P5681" s="56"/>
      <c r="Q5681" s="58"/>
      <c r="R5681" s="58">
        <f>Table49[[#This Row],[QUANTITY]]*Table49[[#This Row],[INV Prices]]</f>
        <v>0</v>
      </c>
      <c r="S5681" s="67"/>
      <c r="V5681" s="41"/>
      <c r="W5681" s="4" t="str">
        <f>IFERROR(VLOOKUP(Table49[[#This Row],[ITEM CODE]],Table2[[Item Code]:[Category ]],6,0),"")</f>
        <v/>
      </c>
      <c r="X5681" s="1" t="str">
        <f>IFERROR(VLOOKUP(Table49[[#This Row],[ITEM CODE]],Table2[[Item Code]:[Sub Category]],7,0),"")</f>
        <v/>
      </c>
      <c r="Y5681" s="68" t="str">
        <f>Table49[[#This Row],[PO Number]]&amp;COUNTIFS($E$5:E5681,E5681)</f>
        <v>0</v>
      </c>
    </row>
    <row r="5682" spans="1:25" ht="14.25" customHeight="1" x14ac:dyDescent="0.3">
      <c r="A5682" s="1" t="str">
        <f>IF(Table49[[#This Row],[ITEM NAME]]="","",ROW()-4)</f>
        <v/>
      </c>
      <c r="B5682" s="68"/>
      <c r="C5682" s="4" t="str">
        <f>IFERROR(VLOOKUP(B5682,Table14[],3,0),"")</f>
        <v/>
      </c>
      <c r="D5682" s="4" t="str">
        <f>IFERROR(VLOOKUP(B5682,Table14[],2,0),"")</f>
        <v/>
      </c>
      <c r="E5682" s="4"/>
      <c r="H5682" s="41" t="str">
        <f>IFERROR(VLOOKUP(Table49[[#This Row],[ITEM CODE]],Table2[[Item Code]:[Master Name]],2,0),"")</f>
        <v/>
      </c>
      <c r="I5682" s="41"/>
      <c r="J5682" s="65" t="str">
        <f>IFERROR(VLOOKUP(Table49[[#This Row],[ITEM CODE]],Table2[[Item Code]:[Master Name]],3,0),"")</f>
        <v/>
      </c>
      <c r="K5682" s="1" t="str">
        <f>IFERROR(VLOOKUP(Table49[[#This Row],[ITEM CODE]],Table2[[Item Code]:[Master Name]],9,0),"")</f>
        <v/>
      </c>
      <c r="L5682" s="1" t="str">
        <f>IFERROR(VLOOKUP(Table49[[#This Row],[ITEM CODE]],Table2[[Item Code]:[Master Name]],8,0),"")</f>
        <v/>
      </c>
      <c r="M5682" s="41"/>
      <c r="N5682" s="66">
        <f>IFERROR(VLOOKUP(Table49[[#This Row],[ITEM CODE]],Table2[[#All],[Item Code]:[Unit Cost]],10,0),0)</f>
        <v>0</v>
      </c>
      <c r="O5682" s="134">
        <f>IFERROR(VLOOKUP(Table49[[#This Row],[ITEM CODE]],Table2[[#All],[Item Code]:[Unit Cost]],10,0),0)</f>
        <v>0</v>
      </c>
      <c r="P5682" s="56"/>
      <c r="Q5682" s="58"/>
      <c r="R5682" s="58">
        <f>Table49[[#This Row],[QUANTITY]]*Table49[[#This Row],[INV Prices]]</f>
        <v>0</v>
      </c>
      <c r="S5682" s="67"/>
      <c r="V5682" s="41"/>
      <c r="W5682" s="4" t="str">
        <f>IFERROR(VLOOKUP(Table49[[#This Row],[ITEM CODE]],Table2[[Item Code]:[Category ]],6,0),"")</f>
        <v/>
      </c>
      <c r="X5682" s="1" t="str">
        <f>IFERROR(VLOOKUP(Table49[[#This Row],[ITEM CODE]],Table2[[Item Code]:[Sub Category]],7,0),"")</f>
        <v/>
      </c>
      <c r="Y5682" s="68" t="str">
        <f>Table49[[#This Row],[PO Number]]&amp;COUNTIFS($E$5:E5682,E5682)</f>
        <v>0</v>
      </c>
    </row>
    <row r="5683" spans="1:25" ht="14.25" customHeight="1" x14ac:dyDescent="0.3">
      <c r="A5683" s="1" t="str">
        <f>IF(Table49[[#This Row],[ITEM NAME]]="","",ROW()-4)</f>
        <v/>
      </c>
      <c r="B5683" s="68"/>
      <c r="C5683" s="4" t="str">
        <f>IFERROR(VLOOKUP(B5683,Table14[],3,0),"")</f>
        <v/>
      </c>
      <c r="D5683" s="4" t="str">
        <f>IFERROR(VLOOKUP(B5683,Table14[],2,0),"")</f>
        <v/>
      </c>
      <c r="E5683" s="4"/>
      <c r="H5683" s="41" t="str">
        <f>IFERROR(VLOOKUP(Table49[[#This Row],[ITEM CODE]],Table2[[Item Code]:[Master Name]],2,0),"")</f>
        <v/>
      </c>
      <c r="I5683" s="41"/>
      <c r="J5683" s="65" t="str">
        <f>IFERROR(VLOOKUP(Table49[[#This Row],[ITEM CODE]],Table2[[Item Code]:[Master Name]],3,0),"")</f>
        <v/>
      </c>
      <c r="K5683" s="1" t="str">
        <f>IFERROR(VLOOKUP(Table49[[#This Row],[ITEM CODE]],Table2[[Item Code]:[Master Name]],9,0),"")</f>
        <v/>
      </c>
      <c r="L5683" s="1" t="str">
        <f>IFERROR(VLOOKUP(Table49[[#This Row],[ITEM CODE]],Table2[[Item Code]:[Master Name]],8,0),"")</f>
        <v/>
      </c>
      <c r="M5683" s="41"/>
      <c r="N5683" s="66">
        <f>IFERROR(VLOOKUP(Table49[[#This Row],[ITEM CODE]],Table2[[#All],[Item Code]:[Unit Cost]],10,0),0)</f>
        <v>0</v>
      </c>
      <c r="O5683" s="134">
        <f>IFERROR(VLOOKUP(Table49[[#This Row],[ITEM CODE]],Table2[[#All],[Item Code]:[Unit Cost]],10,0),0)</f>
        <v>0</v>
      </c>
      <c r="P5683" s="56"/>
      <c r="Q5683" s="58"/>
      <c r="R5683" s="58">
        <f>Table49[[#This Row],[QUANTITY]]*Table49[[#This Row],[INV Prices]]</f>
        <v>0</v>
      </c>
      <c r="S5683" s="67"/>
      <c r="V5683" s="41"/>
      <c r="W5683" s="4" t="str">
        <f>IFERROR(VLOOKUP(Table49[[#This Row],[ITEM CODE]],Table2[[Item Code]:[Category ]],6,0),"")</f>
        <v/>
      </c>
      <c r="X5683" s="1" t="str">
        <f>IFERROR(VLOOKUP(Table49[[#This Row],[ITEM CODE]],Table2[[Item Code]:[Sub Category]],7,0),"")</f>
        <v/>
      </c>
      <c r="Y5683" s="68" t="str">
        <f>Table49[[#This Row],[PO Number]]&amp;COUNTIFS($E$5:E5683,E5683)</f>
        <v>0</v>
      </c>
    </row>
    <row r="5684" spans="1:25" ht="14.25" customHeight="1" x14ac:dyDescent="0.3">
      <c r="A5684" s="1" t="str">
        <f>IF(Table49[[#This Row],[ITEM NAME]]="","",ROW()-4)</f>
        <v/>
      </c>
      <c r="B5684" s="68"/>
      <c r="C5684" s="4" t="str">
        <f>IFERROR(VLOOKUP(B5684,Table14[],3,0),"")</f>
        <v/>
      </c>
      <c r="D5684" s="4" t="str">
        <f>IFERROR(VLOOKUP(B5684,Table14[],2,0),"")</f>
        <v/>
      </c>
      <c r="E5684" s="4"/>
      <c r="H5684" s="41" t="str">
        <f>IFERROR(VLOOKUP(Table49[[#This Row],[ITEM CODE]],Table2[[Item Code]:[Master Name]],2,0),"")</f>
        <v/>
      </c>
      <c r="I5684" s="41"/>
      <c r="J5684" s="65" t="str">
        <f>IFERROR(VLOOKUP(Table49[[#This Row],[ITEM CODE]],Table2[[Item Code]:[Master Name]],3,0),"")</f>
        <v/>
      </c>
      <c r="K5684" s="1" t="str">
        <f>IFERROR(VLOOKUP(Table49[[#This Row],[ITEM CODE]],Table2[[Item Code]:[Master Name]],9,0),"")</f>
        <v/>
      </c>
      <c r="L5684" s="1" t="str">
        <f>IFERROR(VLOOKUP(Table49[[#This Row],[ITEM CODE]],Table2[[Item Code]:[Master Name]],8,0),"")</f>
        <v/>
      </c>
      <c r="M5684" s="41"/>
      <c r="N5684" s="66">
        <f>IFERROR(VLOOKUP(Table49[[#This Row],[ITEM CODE]],Table2[[#All],[Item Code]:[Unit Cost]],10,0),0)</f>
        <v>0</v>
      </c>
      <c r="O5684" s="134">
        <f>IFERROR(VLOOKUP(Table49[[#This Row],[ITEM CODE]],Table2[[#All],[Item Code]:[Unit Cost]],10,0),0)</f>
        <v>0</v>
      </c>
      <c r="P5684" s="56"/>
      <c r="Q5684" s="58"/>
      <c r="R5684" s="58">
        <f>Table49[[#This Row],[QUANTITY]]*Table49[[#This Row],[INV Prices]]</f>
        <v>0</v>
      </c>
      <c r="S5684" s="67"/>
      <c r="V5684" s="41"/>
      <c r="W5684" s="4" t="str">
        <f>IFERROR(VLOOKUP(Table49[[#This Row],[ITEM CODE]],Table2[[Item Code]:[Category ]],6,0),"")</f>
        <v/>
      </c>
      <c r="X5684" s="1" t="str">
        <f>IFERROR(VLOOKUP(Table49[[#This Row],[ITEM CODE]],Table2[[Item Code]:[Sub Category]],7,0),"")</f>
        <v/>
      </c>
      <c r="Y5684" s="68" t="str">
        <f>Table49[[#This Row],[PO Number]]&amp;COUNTIFS($E$5:E5684,E5684)</f>
        <v>0</v>
      </c>
    </row>
    <row r="5685" spans="1:25" ht="14.25" customHeight="1" x14ac:dyDescent="0.3">
      <c r="A5685" s="1" t="str">
        <f>IF(Table49[[#This Row],[ITEM NAME]]="","",ROW()-4)</f>
        <v/>
      </c>
      <c r="B5685" s="68"/>
      <c r="C5685" s="4" t="str">
        <f>IFERROR(VLOOKUP(B5685,Table14[],3,0),"")</f>
        <v/>
      </c>
      <c r="D5685" s="4" t="str">
        <f>IFERROR(VLOOKUP(B5685,Table14[],2,0),"")</f>
        <v/>
      </c>
      <c r="E5685" s="4"/>
      <c r="H5685" s="41" t="str">
        <f>IFERROR(VLOOKUP(Table49[[#This Row],[ITEM CODE]],Table2[[Item Code]:[Master Name]],2,0),"")</f>
        <v/>
      </c>
      <c r="I5685" s="41"/>
      <c r="J5685" s="65" t="str">
        <f>IFERROR(VLOOKUP(Table49[[#This Row],[ITEM CODE]],Table2[[Item Code]:[Master Name]],3,0),"")</f>
        <v/>
      </c>
      <c r="K5685" s="1" t="str">
        <f>IFERROR(VLOOKUP(Table49[[#This Row],[ITEM CODE]],Table2[[Item Code]:[Master Name]],9,0),"")</f>
        <v/>
      </c>
      <c r="L5685" s="1" t="str">
        <f>IFERROR(VLOOKUP(Table49[[#This Row],[ITEM CODE]],Table2[[Item Code]:[Master Name]],8,0),"")</f>
        <v/>
      </c>
      <c r="M5685" s="41"/>
      <c r="N5685" s="66">
        <f>IFERROR(VLOOKUP(Table49[[#This Row],[ITEM CODE]],Table2[[#All],[Item Code]:[Unit Cost]],10,0),0)</f>
        <v>0</v>
      </c>
      <c r="O5685" s="134">
        <f>IFERROR(VLOOKUP(Table49[[#This Row],[ITEM CODE]],Table2[[#All],[Item Code]:[Unit Cost]],10,0),0)</f>
        <v>0</v>
      </c>
      <c r="P5685" s="56"/>
      <c r="Q5685" s="58"/>
      <c r="R5685" s="58">
        <f>Table49[[#This Row],[QUANTITY]]*Table49[[#This Row],[INV Prices]]</f>
        <v>0</v>
      </c>
      <c r="S5685" s="67"/>
      <c r="V5685" s="41"/>
      <c r="W5685" s="4" t="str">
        <f>IFERROR(VLOOKUP(Table49[[#This Row],[ITEM CODE]],Table2[[Item Code]:[Category ]],6,0),"")</f>
        <v/>
      </c>
      <c r="X5685" s="1" t="str">
        <f>IFERROR(VLOOKUP(Table49[[#This Row],[ITEM CODE]],Table2[[Item Code]:[Sub Category]],7,0),"")</f>
        <v/>
      </c>
      <c r="Y5685" s="68" t="str">
        <f>Table49[[#This Row],[PO Number]]&amp;COUNTIFS($E$5:E5685,E5685)</f>
        <v>0</v>
      </c>
    </row>
    <row r="5686" spans="1:25" ht="14.25" customHeight="1" x14ac:dyDescent="0.3">
      <c r="A5686" s="1" t="str">
        <f>IF(Table49[[#This Row],[ITEM NAME]]="","",ROW()-4)</f>
        <v/>
      </c>
      <c r="B5686" s="68"/>
      <c r="C5686" s="4" t="str">
        <f>IFERROR(VLOOKUP(B5686,Table14[],3,0),"")</f>
        <v/>
      </c>
      <c r="D5686" s="4" t="str">
        <f>IFERROR(VLOOKUP(B5686,Table14[],2,0),"")</f>
        <v/>
      </c>
      <c r="E5686" s="4"/>
      <c r="H5686" s="41" t="str">
        <f>IFERROR(VLOOKUP(Table49[[#This Row],[ITEM CODE]],Table2[[Item Code]:[Master Name]],2,0),"")</f>
        <v/>
      </c>
      <c r="I5686" s="41"/>
      <c r="J5686" s="65" t="str">
        <f>IFERROR(VLOOKUP(Table49[[#This Row],[ITEM CODE]],Table2[[Item Code]:[Master Name]],3,0),"")</f>
        <v/>
      </c>
      <c r="K5686" s="1" t="str">
        <f>IFERROR(VLOOKUP(Table49[[#This Row],[ITEM CODE]],Table2[[Item Code]:[Master Name]],9,0),"")</f>
        <v/>
      </c>
      <c r="L5686" s="1" t="str">
        <f>IFERROR(VLOOKUP(Table49[[#This Row],[ITEM CODE]],Table2[[Item Code]:[Master Name]],8,0),"")</f>
        <v/>
      </c>
      <c r="M5686" s="41"/>
      <c r="N5686" s="66">
        <f>IFERROR(VLOOKUP(Table49[[#This Row],[ITEM CODE]],Table2[[#All],[Item Code]:[Unit Cost]],10,0),0)</f>
        <v>0</v>
      </c>
      <c r="O5686" s="134">
        <f>IFERROR(VLOOKUP(Table49[[#This Row],[ITEM CODE]],Table2[[#All],[Item Code]:[Unit Cost]],10,0),0)</f>
        <v>0</v>
      </c>
      <c r="P5686" s="56"/>
      <c r="Q5686" s="58"/>
      <c r="R5686" s="58">
        <f>Table49[[#This Row],[QUANTITY]]*Table49[[#This Row],[INV Prices]]</f>
        <v>0</v>
      </c>
      <c r="S5686" s="67"/>
      <c r="V5686" s="41"/>
      <c r="W5686" s="4" t="str">
        <f>IFERROR(VLOOKUP(Table49[[#This Row],[ITEM CODE]],Table2[[Item Code]:[Category ]],6,0),"")</f>
        <v/>
      </c>
      <c r="X5686" s="1" t="str">
        <f>IFERROR(VLOOKUP(Table49[[#This Row],[ITEM CODE]],Table2[[Item Code]:[Sub Category]],7,0),"")</f>
        <v/>
      </c>
      <c r="Y5686" s="68" t="str">
        <f>Table49[[#This Row],[PO Number]]&amp;COUNTIFS($E$5:E5686,E5686)</f>
        <v>0</v>
      </c>
    </row>
    <row r="5687" spans="1:25" ht="14.25" customHeight="1" x14ac:dyDescent="0.3">
      <c r="A5687" s="1" t="str">
        <f>IF(Table49[[#This Row],[ITEM NAME]]="","",ROW()-4)</f>
        <v/>
      </c>
      <c r="B5687" s="68"/>
      <c r="C5687" s="4" t="str">
        <f>IFERROR(VLOOKUP(B5687,Table14[],3,0),"")</f>
        <v/>
      </c>
      <c r="D5687" s="4" t="str">
        <f>IFERROR(VLOOKUP(B5687,Table14[],2,0),"")</f>
        <v/>
      </c>
      <c r="E5687" s="4"/>
      <c r="H5687" s="41" t="str">
        <f>IFERROR(VLOOKUP(Table49[[#This Row],[ITEM CODE]],Table2[[Item Code]:[Master Name]],2,0),"")</f>
        <v/>
      </c>
      <c r="I5687" s="41"/>
      <c r="J5687" s="65" t="str">
        <f>IFERROR(VLOOKUP(Table49[[#This Row],[ITEM CODE]],Table2[[Item Code]:[Master Name]],3,0),"")</f>
        <v/>
      </c>
      <c r="K5687" s="1" t="str">
        <f>IFERROR(VLOOKUP(Table49[[#This Row],[ITEM CODE]],Table2[[Item Code]:[Master Name]],9,0),"")</f>
        <v/>
      </c>
      <c r="L5687" s="1" t="str">
        <f>IFERROR(VLOOKUP(Table49[[#This Row],[ITEM CODE]],Table2[[Item Code]:[Master Name]],8,0),"")</f>
        <v/>
      </c>
      <c r="M5687" s="41"/>
      <c r="N5687" s="66">
        <f>IFERROR(VLOOKUP(Table49[[#This Row],[ITEM CODE]],Table2[[#All],[Item Code]:[Unit Cost]],10,0),0)</f>
        <v>0</v>
      </c>
      <c r="O5687" s="134">
        <f>IFERROR(VLOOKUP(Table49[[#This Row],[ITEM CODE]],Table2[[#All],[Item Code]:[Unit Cost]],10,0),0)</f>
        <v>0</v>
      </c>
      <c r="P5687" s="56"/>
      <c r="Q5687" s="58"/>
      <c r="R5687" s="58">
        <f>Table49[[#This Row],[QUANTITY]]*Table49[[#This Row],[INV Prices]]</f>
        <v>0</v>
      </c>
      <c r="S5687" s="67"/>
      <c r="V5687" s="41"/>
      <c r="W5687" s="4" t="str">
        <f>IFERROR(VLOOKUP(Table49[[#This Row],[ITEM CODE]],Table2[[Item Code]:[Category ]],6,0),"")</f>
        <v/>
      </c>
      <c r="X5687" s="1" t="str">
        <f>IFERROR(VLOOKUP(Table49[[#This Row],[ITEM CODE]],Table2[[Item Code]:[Sub Category]],7,0),"")</f>
        <v/>
      </c>
      <c r="Y5687" s="68" t="str">
        <f>Table49[[#This Row],[PO Number]]&amp;COUNTIFS($E$5:E5687,E5687)</f>
        <v>0</v>
      </c>
    </row>
    <row r="5688" spans="1:25" ht="14.25" customHeight="1" x14ac:dyDescent="0.3">
      <c r="A5688" s="1" t="str">
        <f>IF(Table49[[#This Row],[ITEM NAME]]="","",ROW()-4)</f>
        <v/>
      </c>
      <c r="B5688" s="68"/>
      <c r="C5688" s="4" t="str">
        <f>IFERROR(VLOOKUP(B5688,Table14[],3,0),"")</f>
        <v/>
      </c>
      <c r="D5688" s="4" t="str">
        <f>IFERROR(VLOOKUP(B5688,Table14[],2,0),"")</f>
        <v/>
      </c>
      <c r="E5688" s="4"/>
      <c r="H5688" s="41" t="str">
        <f>IFERROR(VLOOKUP(Table49[[#This Row],[ITEM CODE]],Table2[[Item Code]:[Master Name]],2,0),"")</f>
        <v/>
      </c>
      <c r="I5688" s="41"/>
      <c r="J5688" s="65" t="str">
        <f>IFERROR(VLOOKUP(Table49[[#This Row],[ITEM CODE]],Table2[[Item Code]:[Master Name]],3,0),"")</f>
        <v/>
      </c>
      <c r="K5688" s="1" t="str">
        <f>IFERROR(VLOOKUP(Table49[[#This Row],[ITEM CODE]],Table2[[Item Code]:[Master Name]],9,0),"")</f>
        <v/>
      </c>
      <c r="L5688" s="1" t="str">
        <f>IFERROR(VLOOKUP(Table49[[#This Row],[ITEM CODE]],Table2[[Item Code]:[Master Name]],8,0),"")</f>
        <v/>
      </c>
      <c r="M5688" s="41"/>
      <c r="N5688" s="66">
        <f>IFERROR(VLOOKUP(Table49[[#This Row],[ITEM CODE]],Table2[[#All],[Item Code]:[Unit Cost]],10,0),0)</f>
        <v>0</v>
      </c>
      <c r="O5688" s="134">
        <f>IFERROR(VLOOKUP(Table49[[#This Row],[ITEM CODE]],Table2[[#All],[Item Code]:[Unit Cost]],10,0),0)</f>
        <v>0</v>
      </c>
      <c r="P5688" s="56"/>
      <c r="Q5688" s="58"/>
      <c r="R5688" s="58">
        <f>Table49[[#This Row],[QUANTITY]]*Table49[[#This Row],[INV Prices]]</f>
        <v>0</v>
      </c>
      <c r="S5688" s="67"/>
      <c r="V5688" s="41"/>
      <c r="W5688" s="4" t="str">
        <f>IFERROR(VLOOKUP(Table49[[#This Row],[ITEM CODE]],Table2[[Item Code]:[Category ]],6,0),"")</f>
        <v/>
      </c>
      <c r="X5688" s="1" t="str">
        <f>IFERROR(VLOOKUP(Table49[[#This Row],[ITEM CODE]],Table2[[Item Code]:[Sub Category]],7,0),"")</f>
        <v/>
      </c>
      <c r="Y5688" s="68" t="str">
        <f>Table49[[#This Row],[PO Number]]&amp;COUNTIFS($E$5:E5688,E5688)</f>
        <v>0</v>
      </c>
    </row>
    <row r="5689" spans="1:25" ht="14.25" customHeight="1" x14ac:dyDescent="0.3">
      <c r="A5689" s="1" t="str">
        <f>IF(Table49[[#This Row],[ITEM NAME]]="","",ROW()-4)</f>
        <v/>
      </c>
      <c r="B5689" s="68"/>
      <c r="C5689" s="4" t="str">
        <f>IFERROR(VLOOKUP(B5689,Table14[],3,0),"")</f>
        <v/>
      </c>
      <c r="D5689" s="4" t="str">
        <f>IFERROR(VLOOKUP(B5689,Table14[],2,0),"")</f>
        <v/>
      </c>
      <c r="E5689" s="4"/>
      <c r="H5689" s="41" t="str">
        <f>IFERROR(VLOOKUP(Table49[[#This Row],[ITEM CODE]],Table2[[Item Code]:[Master Name]],2,0),"")</f>
        <v/>
      </c>
      <c r="I5689" s="41"/>
      <c r="J5689" s="65" t="str">
        <f>IFERROR(VLOOKUP(Table49[[#This Row],[ITEM CODE]],Table2[[Item Code]:[Master Name]],3,0),"")</f>
        <v/>
      </c>
      <c r="K5689" s="1" t="str">
        <f>IFERROR(VLOOKUP(Table49[[#This Row],[ITEM CODE]],Table2[[Item Code]:[Master Name]],9,0),"")</f>
        <v/>
      </c>
      <c r="L5689" s="1" t="str">
        <f>IFERROR(VLOOKUP(Table49[[#This Row],[ITEM CODE]],Table2[[Item Code]:[Master Name]],8,0),"")</f>
        <v/>
      </c>
      <c r="M5689" s="41"/>
      <c r="N5689" s="66">
        <f>IFERROR(VLOOKUP(Table49[[#This Row],[ITEM CODE]],Table2[[#All],[Item Code]:[Unit Cost]],10,0),0)</f>
        <v>0</v>
      </c>
      <c r="O5689" s="134">
        <f>IFERROR(VLOOKUP(Table49[[#This Row],[ITEM CODE]],Table2[[#All],[Item Code]:[Unit Cost]],10,0),0)</f>
        <v>0</v>
      </c>
      <c r="P5689" s="56"/>
      <c r="Q5689" s="58"/>
      <c r="R5689" s="58">
        <f>Table49[[#This Row],[QUANTITY]]*Table49[[#This Row],[INV Prices]]</f>
        <v>0</v>
      </c>
      <c r="S5689" s="67"/>
      <c r="V5689" s="41"/>
      <c r="W5689" s="4" t="str">
        <f>IFERROR(VLOOKUP(Table49[[#This Row],[ITEM CODE]],Table2[[Item Code]:[Category ]],6,0),"")</f>
        <v/>
      </c>
      <c r="X5689" s="1" t="str">
        <f>IFERROR(VLOOKUP(Table49[[#This Row],[ITEM CODE]],Table2[[Item Code]:[Sub Category]],7,0),"")</f>
        <v/>
      </c>
      <c r="Y5689" s="68" t="str">
        <f>Table49[[#This Row],[PO Number]]&amp;COUNTIFS($E$5:E5689,E5689)</f>
        <v>0</v>
      </c>
    </row>
    <row r="5690" spans="1:25" ht="14.25" customHeight="1" x14ac:dyDescent="0.3">
      <c r="A5690" s="1" t="str">
        <f>IF(Table49[[#This Row],[ITEM NAME]]="","",ROW()-4)</f>
        <v/>
      </c>
      <c r="B5690" s="68"/>
      <c r="C5690" s="4" t="str">
        <f>IFERROR(VLOOKUP(B5690,Table14[],3,0),"")</f>
        <v/>
      </c>
      <c r="D5690" s="4" t="str">
        <f>IFERROR(VLOOKUP(B5690,Table14[],2,0),"")</f>
        <v/>
      </c>
      <c r="E5690" s="4"/>
      <c r="H5690" s="41" t="str">
        <f>IFERROR(VLOOKUP(Table49[[#This Row],[ITEM CODE]],Table2[[Item Code]:[Master Name]],2,0),"")</f>
        <v/>
      </c>
      <c r="I5690" s="41"/>
      <c r="J5690" s="65" t="str">
        <f>IFERROR(VLOOKUP(Table49[[#This Row],[ITEM CODE]],Table2[[Item Code]:[Master Name]],3,0),"")</f>
        <v/>
      </c>
      <c r="K5690" s="1" t="str">
        <f>IFERROR(VLOOKUP(Table49[[#This Row],[ITEM CODE]],Table2[[Item Code]:[Master Name]],9,0),"")</f>
        <v/>
      </c>
      <c r="L5690" s="1" t="str">
        <f>IFERROR(VLOOKUP(Table49[[#This Row],[ITEM CODE]],Table2[[Item Code]:[Master Name]],8,0),"")</f>
        <v/>
      </c>
      <c r="M5690" s="41"/>
      <c r="N5690" s="66">
        <f>IFERROR(VLOOKUP(Table49[[#This Row],[ITEM CODE]],Table2[[#All],[Item Code]:[Unit Cost]],10,0),0)</f>
        <v>0</v>
      </c>
      <c r="O5690" s="134">
        <f>IFERROR(VLOOKUP(Table49[[#This Row],[ITEM CODE]],Table2[[#All],[Item Code]:[Unit Cost]],10,0),0)</f>
        <v>0</v>
      </c>
      <c r="P5690" s="56"/>
      <c r="Q5690" s="58"/>
      <c r="R5690" s="58">
        <f>Table49[[#This Row],[QUANTITY]]*Table49[[#This Row],[INV Prices]]</f>
        <v>0</v>
      </c>
      <c r="S5690" s="67"/>
      <c r="V5690" s="41"/>
      <c r="W5690" s="4" t="str">
        <f>IFERROR(VLOOKUP(Table49[[#This Row],[ITEM CODE]],Table2[[Item Code]:[Category ]],6,0),"")</f>
        <v/>
      </c>
      <c r="X5690" s="1" t="str">
        <f>IFERROR(VLOOKUP(Table49[[#This Row],[ITEM CODE]],Table2[[Item Code]:[Sub Category]],7,0),"")</f>
        <v/>
      </c>
      <c r="Y5690" s="68" t="str">
        <f>Table49[[#This Row],[PO Number]]&amp;COUNTIFS($E$5:E5690,E5690)</f>
        <v>0</v>
      </c>
    </row>
    <row r="5691" spans="1:25" ht="14.25" customHeight="1" x14ac:dyDescent="0.3">
      <c r="A5691" s="1" t="str">
        <f>IF(Table49[[#This Row],[ITEM NAME]]="","",ROW()-4)</f>
        <v/>
      </c>
      <c r="B5691" s="68"/>
      <c r="C5691" s="4" t="str">
        <f>IFERROR(VLOOKUP(B5691,Table14[],3,0),"")</f>
        <v/>
      </c>
      <c r="D5691" s="4" t="str">
        <f>IFERROR(VLOOKUP(B5691,Table14[],2,0),"")</f>
        <v/>
      </c>
      <c r="E5691" s="4"/>
      <c r="H5691" s="41" t="str">
        <f>IFERROR(VLOOKUP(Table49[[#This Row],[ITEM CODE]],Table2[[Item Code]:[Master Name]],2,0),"")</f>
        <v/>
      </c>
      <c r="I5691" s="41"/>
      <c r="J5691" s="65" t="str">
        <f>IFERROR(VLOOKUP(Table49[[#This Row],[ITEM CODE]],Table2[[Item Code]:[Master Name]],3,0),"")</f>
        <v/>
      </c>
      <c r="K5691" s="1" t="str">
        <f>IFERROR(VLOOKUP(Table49[[#This Row],[ITEM CODE]],Table2[[Item Code]:[Master Name]],9,0),"")</f>
        <v/>
      </c>
      <c r="L5691" s="1" t="str">
        <f>IFERROR(VLOOKUP(Table49[[#This Row],[ITEM CODE]],Table2[[Item Code]:[Master Name]],8,0),"")</f>
        <v/>
      </c>
      <c r="M5691" s="41"/>
      <c r="N5691" s="66">
        <f>IFERROR(VLOOKUP(Table49[[#This Row],[ITEM CODE]],Table2[[#All],[Item Code]:[Unit Cost]],10,0),0)</f>
        <v>0</v>
      </c>
      <c r="O5691" s="134">
        <f>IFERROR(VLOOKUP(Table49[[#This Row],[ITEM CODE]],Table2[[#All],[Item Code]:[Unit Cost]],10,0),0)</f>
        <v>0</v>
      </c>
      <c r="P5691" s="56"/>
      <c r="Q5691" s="58"/>
      <c r="R5691" s="58">
        <f>Table49[[#This Row],[QUANTITY]]*Table49[[#This Row],[INV Prices]]</f>
        <v>0</v>
      </c>
      <c r="S5691" s="67"/>
      <c r="V5691" s="41"/>
      <c r="W5691" s="4" t="str">
        <f>IFERROR(VLOOKUP(Table49[[#This Row],[ITEM CODE]],Table2[[Item Code]:[Category ]],6,0),"")</f>
        <v/>
      </c>
      <c r="X5691" s="1" t="str">
        <f>IFERROR(VLOOKUP(Table49[[#This Row],[ITEM CODE]],Table2[[Item Code]:[Sub Category]],7,0),"")</f>
        <v/>
      </c>
      <c r="Y5691" s="68" t="str">
        <f>Table49[[#This Row],[PO Number]]&amp;COUNTIFS($E$5:E5691,E5691)</f>
        <v>0</v>
      </c>
    </row>
    <row r="5692" spans="1:25" ht="14.25" customHeight="1" x14ac:dyDescent="0.3">
      <c r="A5692" s="1" t="str">
        <f>IF(Table49[[#This Row],[ITEM NAME]]="","",ROW()-4)</f>
        <v/>
      </c>
      <c r="B5692" s="68"/>
      <c r="C5692" s="4" t="str">
        <f>IFERROR(VLOOKUP(B5692,Table14[],3,0),"")</f>
        <v/>
      </c>
      <c r="D5692" s="4" t="str">
        <f>IFERROR(VLOOKUP(B5692,Table14[],2,0),"")</f>
        <v/>
      </c>
      <c r="E5692" s="4"/>
      <c r="H5692" s="41" t="str">
        <f>IFERROR(VLOOKUP(Table49[[#This Row],[ITEM CODE]],Table2[[Item Code]:[Master Name]],2,0),"")</f>
        <v/>
      </c>
      <c r="I5692" s="41"/>
      <c r="J5692" s="65" t="str">
        <f>IFERROR(VLOOKUP(Table49[[#This Row],[ITEM CODE]],Table2[[Item Code]:[Master Name]],3,0),"")</f>
        <v/>
      </c>
      <c r="K5692" s="1" t="str">
        <f>IFERROR(VLOOKUP(Table49[[#This Row],[ITEM CODE]],Table2[[Item Code]:[Master Name]],9,0),"")</f>
        <v/>
      </c>
      <c r="L5692" s="1" t="str">
        <f>IFERROR(VLOOKUP(Table49[[#This Row],[ITEM CODE]],Table2[[Item Code]:[Master Name]],8,0),"")</f>
        <v/>
      </c>
      <c r="M5692" s="41"/>
      <c r="N5692" s="66">
        <f>IFERROR(VLOOKUP(Table49[[#This Row],[ITEM CODE]],Table2[[#All],[Item Code]:[Unit Cost]],10,0),0)</f>
        <v>0</v>
      </c>
      <c r="O5692" s="134">
        <f>IFERROR(VLOOKUP(Table49[[#This Row],[ITEM CODE]],Table2[[#All],[Item Code]:[Unit Cost]],10,0),0)</f>
        <v>0</v>
      </c>
      <c r="P5692" s="56"/>
      <c r="Q5692" s="58"/>
      <c r="R5692" s="58">
        <f>Table49[[#This Row],[QUANTITY]]*Table49[[#This Row],[INV Prices]]</f>
        <v>0</v>
      </c>
      <c r="S5692" s="67"/>
      <c r="V5692" s="41"/>
      <c r="W5692" s="4" t="str">
        <f>IFERROR(VLOOKUP(Table49[[#This Row],[ITEM CODE]],Table2[[Item Code]:[Category ]],6,0),"")</f>
        <v/>
      </c>
      <c r="X5692" s="1" t="str">
        <f>IFERROR(VLOOKUP(Table49[[#This Row],[ITEM CODE]],Table2[[Item Code]:[Sub Category]],7,0),"")</f>
        <v/>
      </c>
      <c r="Y5692" s="68" t="str">
        <f>Table49[[#This Row],[PO Number]]&amp;COUNTIFS($E$5:E5692,E5692)</f>
        <v>0</v>
      </c>
    </row>
    <row r="5693" spans="1:25" ht="14.25" customHeight="1" x14ac:dyDescent="0.3">
      <c r="A5693" s="1" t="str">
        <f>IF(Table49[[#This Row],[ITEM NAME]]="","",ROW()-4)</f>
        <v/>
      </c>
      <c r="B5693" s="68"/>
      <c r="C5693" s="4" t="str">
        <f>IFERROR(VLOOKUP(B5693,Table14[],3,0),"")</f>
        <v/>
      </c>
      <c r="D5693" s="4" t="str">
        <f>IFERROR(VLOOKUP(B5693,Table14[],2,0),"")</f>
        <v/>
      </c>
      <c r="E5693" s="4"/>
      <c r="H5693" s="41" t="str">
        <f>IFERROR(VLOOKUP(Table49[[#This Row],[ITEM CODE]],Table2[[Item Code]:[Master Name]],2,0),"")</f>
        <v/>
      </c>
      <c r="I5693" s="41"/>
      <c r="J5693" s="65" t="str">
        <f>IFERROR(VLOOKUP(Table49[[#This Row],[ITEM CODE]],Table2[[Item Code]:[Master Name]],3,0),"")</f>
        <v/>
      </c>
      <c r="K5693" s="1" t="str">
        <f>IFERROR(VLOOKUP(Table49[[#This Row],[ITEM CODE]],Table2[[Item Code]:[Master Name]],9,0),"")</f>
        <v/>
      </c>
      <c r="L5693" s="1" t="str">
        <f>IFERROR(VLOOKUP(Table49[[#This Row],[ITEM CODE]],Table2[[Item Code]:[Master Name]],8,0),"")</f>
        <v/>
      </c>
      <c r="M5693" s="41"/>
      <c r="N5693" s="66">
        <f>IFERROR(VLOOKUP(Table49[[#This Row],[ITEM CODE]],Table2[[#All],[Item Code]:[Unit Cost]],10,0),0)</f>
        <v>0</v>
      </c>
      <c r="O5693" s="134">
        <f>IFERROR(VLOOKUP(Table49[[#This Row],[ITEM CODE]],Table2[[#All],[Item Code]:[Unit Cost]],10,0),0)</f>
        <v>0</v>
      </c>
      <c r="P5693" s="56"/>
      <c r="Q5693" s="58"/>
      <c r="R5693" s="58">
        <f>Table49[[#This Row],[QUANTITY]]*Table49[[#This Row],[INV Prices]]</f>
        <v>0</v>
      </c>
      <c r="S5693" s="67"/>
      <c r="V5693" s="41"/>
      <c r="W5693" s="4" t="str">
        <f>IFERROR(VLOOKUP(Table49[[#This Row],[ITEM CODE]],Table2[[Item Code]:[Category ]],6,0),"")</f>
        <v/>
      </c>
      <c r="X5693" s="1" t="str">
        <f>IFERROR(VLOOKUP(Table49[[#This Row],[ITEM CODE]],Table2[[Item Code]:[Sub Category]],7,0),"")</f>
        <v/>
      </c>
      <c r="Y5693" s="68" t="str">
        <f>Table49[[#This Row],[PO Number]]&amp;COUNTIFS($E$5:E5693,E5693)</f>
        <v>0</v>
      </c>
    </row>
    <row r="5694" spans="1:25" ht="14.25" customHeight="1" x14ac:dyDescent="0.3">
      <c r="A5694" s="1" t="str">
        <f>IF(Table49[[#This Row],[ITEM NAME]]="","",ROW()-4)</f>
        <v/>
      </c>
      <c r="B5694" s="68"/>
      <c r="C5694" s="4" t="str">
        <f>IFERROR(VLOOKUP(B5694,Table14[],3,0),"")</f>
        <v/>
      </c>
      <c r="D5694" s="4" t="str">
        <f>IFERROR(VLOOKUP(B5694,Table14[],2,0),"")</f>
        <v/>
      </c>
      <c r="E5694" s="4"/>
      <c r="H5694" s="41" t="str">
        <f>IFERROR(VLOOKUP(Table49[[#This Row],[ITEM CODE]],Table2[[Item Code]:[Master Name]],2,0),"")</f>
        <v/>
      </c>
      <c r="I5694" s="41"/>
      <c r="J5694" s="65" t="str">
        <f>IFERROR(VLOOKUP(Table49[[#This Row],[ITEM CODE]],Table2[[Item Code]:[Master Name]],3,0),"")</f>
        <v/>
      </c>
      <c r="K5694" s="1" t="str">
        <f>IFERROR(VLOOKUP(Table49[[#This Row],[ITEM CODE]],Table2[[Item Code]:[Master Name]],9,0),"")</f>
        <v/>
      </c>
      <c r="L5694" s="1" t="str">
        <f>IFERROR(VLOOKUP(Table49[[#This Row],[ITEM CODE]],Table2[[Item Code]:[Master Name]],8,0),"")</f>
        <v/>
      </c>
      <c r="M5694" s="41"/>
      <c r="N5694" s="66">
        <f>IFERROR(VLOOKUP(Table49[[#This Row],[ITEM CODE]],Table2[[#All],[Item Code]:[Unit Cost]],10,0),0)</f>
        <v>0</v>
      </c>
      <c r="O5694" s="134">
        <f>IFERROR(VLOOKUP(Table49[[#This Row],[ITEM CODE]],Table2[[#All],[Item Code]:[Unit Cost]],10,0),0)</f>
        <v>0</v>
      </c>
      <c r="P5694" s="56"/>
      <c r="Q5694" s="58"/>
      <c r="R5694" s="58">
        <f>Table49[[#This Row],[QUANTITY]]*Table49[[#This Row],[INV Prices]]</f>
        <v>0</v>
      </c>
      <c r="S5694" s="67"/>
      <c r="V5694" s="41"/>
      <c r="W5694" s="4" t="str">
        <f>IFERROR(VLOOKUP(Table49[[#This Row],[ITEM CODE]],Table2[[Item Code]:[Category ]],6,0),"")</f>
        <v/>
      </c>
      <c r="X5694" s="1" t="str">
        <f>IFERROR(VLOOKUP(Table49[[#This Row],[ITEM CODE]],Table2[[Item Code]:[Sub Category]],7,0),"")</f>
        <v/>
      </c>
      <c r="Y5694" s="68" t="str">
        <f>Table49[[#This Row],[PO Number]]&amp;COUNTIFS($E$5:E5694,E5694)</f>
        <v>0</v>
      </c>
    </row>
    <row r="5695" spans="1:25" ht="14.25" customHeight="1" x14ac:dyDescent="0.3">
      <c r="A5695" s="1" t="str">
        <f>IF(Table49[[#This Row],[ITEM NAME]]="","",ROW()-4)</f>
        <v/>
      </c>
      <c r="B5695" s="68"/>
      <c r="C5695" s="4" t="str">
        <f>IFERROR(VLOOKUP(B5695,Table14[],3,0),"")</f>
        <v/>
      </c>
      <c r="D5695" s="4" t="str">
        <f>IFERROR(VLOOKUP(B5695,Table14[],2,0),"")</f>
        <v/>
      </c>
      <c r="E5695" s="4"/>
      <c r="H5695" s="41" t="str">
        <f>IFERROR(VLOOKUP(Table49[[#This Row],[ITEM CODE]],Table2[[Item Code]:[Master Name]],2,0),"")</f>
        <v/>
      </c>
      <c r="I5695" s="41"/>
      <c r="J5695" s="65" t="str">
        <f>IFERROR(VLOOKUP(Table49[[#This Row],[ITEM CODE]],Table2[[Item Code]:[Master Name]],3,0),"")</f>
        <v/>
      </c>
      <c r="K5695" s="1" t="str">
        <f>IFERROR(VLOOKUP(Table49[[#This Row],[ITEM CODE]],Table2[[Item Code]:[Master Name]],9,0),"")</f>
        <v/>
      </c>
      <c r="L5695" s="1" t="str">
        <f>IFERROR(VLOOKUP(Table49[[#This Row],[ITEM CODE]],Table2[[Item Code]:[Master Name]],8,0),"")</f>
        <v/>
      </c>
      <c r="M5695" s="41"/>
      <c r="N5695" s="66">
        <f>IFERROR(VLOOKUP(Table49[[#This Row],[ITEM CODE]],Table2[[#All],[Item Code]:[Unit Cost]],10,0),0)</f>
        <v>0</v>
      </c>
      <c r="O5695" s="134">
        <f>IFERROR(VLOOKUP(Table49[[#This Row],[ITEM CODE]],Table2[[#All],[Item Code]:[Unit Cost]],10,0),0)</f>
        <v>0</v>
      </c>
      <c r="P5695" s="56"/>
      <c r="Q5695" s="58"/>
      <c r="R5695" s="58">
        <f>Table49[[#This Row],[QUANTITY]]*Table49[[#This Row],[INV Prices]]</f>
        <v>0</v>
      </c>
      <c r="S5695" s="67"/>
      <c r="V5695" s="41"/>
      <c r="W5695" s="4" t="str">
        <f>IFERROR(VLOOKUP(Table49[[#This Row],[ITEM CODE]],Table2[[Item Code]:[Category ]],6,0),"")</f>
        <v/>
      </c>
      <c r="X5695" s="1" t="str">
        <f>IFERROR(VLOOKUP(Table49[[#This Row],[ITEM CODE]],Table2[[Item Code]:[Sub Category]],7,0),"")</f>
        <v/>
      </c>
      <c r="Y5695" s="68" t="str">
        <f>Table49[[#This Row],[PO Number]]&amp;COUNTIFS($E$5:E5695,E5695)</f>
        <v>0</v>
      </c>
    </row>
    <row r="5696" spans="1:25" ht="14.25" customHeight="1" x14ac:dyDescent="0.3">
      <c r="A5696" s="1" t="str">
        <f>IF(Table49[[#This Row],[ITEM NAME]]="","",ROW()-4)</f>
        <v/>
      </c>
      <c r="B5696" s="68"/>
      <c r="C5696" s="4" t="str">
        <f>IFERROR(VLOOKUP(B5696,Table14[],3,0),"")</f>
        <v/>
      </c>
      <c r="D5696" s="4" t="str">
        <f>IFERROR(VLOOKUP(B5696,Table14[],2,0),"")</f>
        <v/>
      </c>
      <c r="E5696" s="4"/>
      <c r="H5696" s="41" t="str">
        <f>IFERROR(VLOOKUP(Table49[[#This Row],[ITEM CODE]],Table2[[Item Code]:[Master Name]],2,0),"")</f>
        <v/>
      </c>
      <c r="I5696" s="41"/>
      <c r="J5696" s="65" t="str">
        <f>IFERROR(VLOOKUP(Table49[[#This Row],[ITEM CODE]],Table2[[Item Code]:[Master Name]],3,0),"")</f>
        <v/>
      </c>
      <c r="K5696" s="1" t="str">
        <f>IFERROR(VLOOKUP(Table49[[#This Row],[ITEM CODE]],Table2[[Item Code]:[Master Name]],9,0),"")</f>
        <v/>
      </c>
      <c r="L5696" s="1" t="str">
        <f>IFERROR(VLOOKUP(Table49[[#This Row],[ITEM CODE]],Table2[[Item Code]:[Master Name]],8,0),"")</f>
        <v/>
      </c>
      <c r="M5696" s="41"/>
      <c r="N5696" s="66">
        <f>IFERROR(VLOOKUP(Table49[[#This Row],[ITEM CODE]],Table2[[#All],[Item Code]:[Unit Cost]],10,0),0)</f>
        <v>0</v>
      </c>
      <c r="O5696" s="134">
        <f>IFERROR(VLOOKUP(Table49[[#This Row],[ITEM CODE]],Table2[[#All],[Item Code]:[Unit Cost]],10,0),0)</f>
        <v>0</v>
      </c>
      <c r="P5696" s="56"/>
      <c r="Q5696" s="58"/>
      <c r="R5696" s="58">
        <f>Table49[[#This Row],[QUANTITY]]*Table49[[#This Row],[INV Prices]]</f>
        <v>0</v>
      </c>
      <c r="S5696" s="67"/>
      <c r="V5696" s="41"/>
      <c r="W5696" s="4" t="str">
        <f>IFERROR(VLOOKUP(Table49[[#This Row],[ITEM CODE]],Table2[[Item Code]:[Category ]],6,0),"")</f>
        <v/>
      </c>
      <c r="X5696" s="1" t="str">
        <f>IFERROR(VLOOKUP(Table49[[#This Row],[ITEM CODE]],Table2[[Item Code]:[Sub Category]],7,0),"")</f>
        <v/>
      </c>
      <c r="Y5696" s="68" t="str">
        <f>Table49[[#This Row],[PO Number]]&amp;COUNTIFS($E$5:E5696,E5696)</f>
        <v>0</v>
      </c>
    </row>
    <row r="5697" spans="1:25" ht="14.25" customHeight="1" x14ac:dyDescent="0.3">
      <c r="A5697" s="1" t="str">
        <f>IF(Table49[[#This Row],[ITEM NAME]]="","",ROW()-4)</f>
        <v/>
      </c>
      <c r="B5697" s="68"/>
      <c r="C5697" s="4" t="str">
        <f>IFERROR(VLOOKUP(B5697,Table14[],3,0),"")</f>
        <v/>
      </c>
      <c r="D5697" s="4" t="str">
        <f>IFERROR(VLOOKUP(B5697,Table14[],2,0),"")</f>
        <v/>
      </c>
      <c r="E5697" s="4"/>
      <c r="H5697" s="41" t="str">
        <f>IFERROR(VLOOKUP(Table49[[#This Row],[ITEM CODE]],Table2[[Item Code]:[Master Name]],2,0),"")</f>
        <v/>
      </c>
      <c r="I5697" s="41"/>
      <c r="J5697" s="65" t="str">
        <f>IFERROR(VLOOKUP(Table49[[#This Row],[ITEM CODE]],Table2[[Item Code]:[Master Name]],3,0),"")</f>
        <v/>
      </c>
      <c r="K5697" s="1" t="str">
        <f>IFERROR(VLOOKUP(Table49[[#This Row],[ITEM CODE]],Table2[[Item Code]:[Master Name]],9,0),"")</f>
        <v/>
      </c>
      <c r="L5697" s="1" t="str">
        <f>IFERROR(VLOOKUP(Table49[[#This Row],[ITEM CODE]],Table2[[Item Code]:[Master Name]],8,0),"")</f>
        <v/>
      </c>
      <c r="M5697" s="41"/>
      <c r="N5697" s="66">
        <f>IFERROR(VLOOKUP(Table49[[#This Row],[ITEM CODE]],Table2[[#All],[Item Code]:[Unit Cost]],10,0),0)</f>
        <v>0</v>
      </c>
      <c r="O5697" s="134">
        <f>IFERROR(VLOOKUP(Table49[[#This Row],[ITEM CODE]],Table2[[#All],[Item Code]:[Unit Cost]],10,0),0)</f>
        <v>0</v>
      </c>
      <c r="P5697" s="56"/>
      <c r="Q5697" s="58"/>
      <c r="R5697" s="58">
        <f>Table49[[#This Row],[QUANTITY]]*Table49[[#This Row],[INV Prices]]</f>
        <v>0</v>
      </c>
      <c r="S5697" s="67"/>
      <c r="V5697" s="41"/>
      <c r="W5697" s="4" t="str">
        <f>IFERROR(VLOOKUP(Table49[[#This Row],[ITEM CODE]],Table2[[Item Code]:[Category ]],6,0),"")</f>
        <v/>
      </c>
      <c r="X5697" s="1" t="str">
        <f>IFERROR(VLOOKUP(Table49[[#This Row],[ITEM CODE]],Table2[[Item Code]:[Sub Category]],7,0),"")</f>
        <v/>
      </c>
      <c r="Y5697" s="68" t="str">
        <f>Table49[[#This Row],[PO Number]]&amp;COUNTIFS($E$5:E5697,E5697)</f>
        <v>0</v>
      </c>
    </row>
    <row r="5698" spans="1:25" ht="14.25" customHeight="1" x14ac:dyDescent="0.3">
      <c r="A5698" s="1" t="str">
        <f>IF(Table49[[#This Row],[ITEM NAME]]="","",ROW()-4)</f>
        <v/>
      </c>
      <c r="B5698" s="68"/>
      <c r="C5698" s="4" t="str">
        <f>IFERROR(VLOOKUP(B5698,Table14[],3,0),"")</f>
        <v/>
      </c>
      <c r="D5698" s="4" t="str">
        <f>IFERROR(VLOOKUP(B5698,Table14[],2,0),"")</f>
        <v/>
      </c>
      <c r="E5698" s="4"/>
      <c r="H5698" s="41" t="str">
        <f>IFERROR(VLOOKUP(Table49[[#This Row],[ITEM CODE]],Table2[[Item Code]:[Master Name]],2,0),"")</f>
        <v/>
      </c>
      <c r="I5698" s="41"/>
      <c r="J5698" s="65" t="str">
        <f>IFERROR(VLOOKUP(Table49[[#This Row],[ITEM CODE]],Table2[[Item Code]:[Master Name]],3,0),"")</f>
        <v/>
      </c>
      <c r="K5698" s="1" t="str">
        <f>IFERROR(VLOOKUP(Table49[[#This Row],[ITEM CODE]],Table2[[Item Code]:[Master Name]],9,0),"")</f>
        <v/>
      </c>
      <c r="L5698" s="1" t="str">
        <f>IFERROR(VLOOKUP(Table49[[#This Row],[ITEM CODE]],Table2[[Item Code]:[Master Name]],8,0),"")</f>
        <v/>
      </c>
      <c r="M5698" s="41"/>
      <c r="N5698" s="66">
        <f>IFERROR(VLOOKUP(Table49[[#This Row],[ITEM CODE]],Table2[[#All],[Item Code]:[Unit Cost]],10,0),0)</f>
        <v>0</v>
      </c>
      <c r="O5698" s="134">
        <f>IFERROR(VLOOKUP(Table49[[#This Row],[ITEM CODE]],Table2[[#All],[Item Code]:[Unit Cost]],10,0),0)</f>
        <v>0</v>
      </c>
      <c r="P5698" s="56"/>
      <c r="Q5698" s="58"/>
      <c r="R5698" s="58">
        <f>Table49[[#This Row],[QUANTITY]]*Table49[[#This Row],[INV Prices]]</f>
        <v>0</v>
      </c>
      <c r="S5698" s="67"/>
      <c r="V5698" s="41"/>
      <c r="W5698" s="4" t="str">
        <f>IFERROR(VLOOKUP(Table49[[#This Row],[ITEM CODE]],Table2[[Item Code]:[Category ]],6,0),"")</f>
        <v/>
      </c>
      <c r="X5698" s="1" t="str">
        <f>IFERROR(VLOOKUP(Table49[[#This Row],[ITEM CODE]],Table2[[Item Code]:[Sub Category]],7,0),"")</f>
        <v/>
      </c>
      <c r="Y5698" s="68" t="str">
        <f>Table49[[#This Row],[PO Number]]&amp;COUNTIFS($E$5:E5698,E5698)</f>
        <v>0</v>
      </c>
    </row>
    <row r="5699" spans="1:25" ht="14.25" customHeight="1" x14ac:dyDescent="0.3">
      <c r="A5699" s="1" t="str">
        <f>IF(Table49[[#This Row],[ITEM NAME]]="","",ROW()-4)</f>
        <v/>
      </c>
      <c r="B5699" s="68"/>
      <c r="C5699" s="4" t="str">
        <f>IFERROR(VLOOKUP(B5699,Table14[],3,0),"")</f>
        <v/>
      </c>
      <c r="D5699" s="4" t="str">
        <f>IFERROR(VLOOKUP(B5699,Table14[],2,0),"")</f>
        <v/>
      </c>
      <c r="E5699" s="4"/>
      <c r="H5699" s="41" t="str">
        <f>IFERROR(VLOOKUP(Table49[[#This Row],[ITEM CODE]],Table2[[Item Code]:[Master Name]],2,0),"")</f>
        <v/>
      </c>
      <c r="I5699" s="41"/>
      <c r="J5699" s="65" t="str">
        <f>IFERROR(VLOOKUP(Table49[[#This Row],[ITEM CODE]],Table2[[Item Code]:[Master Name]],3,0),"")</f>
        <v/>
      </c>
      <c r="K5699" s="1" t="str">
        <f>IFERROR(VLOOKUP(Table49[[#This Row],[ITEM CODE]],Table2[[Item Code]:[Master Name]],9,0),"")</f>
        <v/>
      </c>
      <c r="L5699" s="1" t="str">
        <f>IFERROR(VLOOKUP(Table49[[#This Row],[ITEM CODE]],Table2[[Item Code]:[Master Name]],8,0),"")</f>
        <v/>
      </c>
      <c r="M5699" s="41"/>
      <c r="N5699" s="66">
        <f>IFERROR(VLOOKUP(Table49[[#This Row],[ITEM CODE]],Table2[[#All],[Item Code]:[Unit Cost]],10,0),0)</f>
        <v>0</v>
      </c>
      <c r="O5699" s="134">
        <f>IFERROR(VLOOKUP(Table49[[#This Row],[ITEM CODE]],Table2[[#All],[Item Code]:[Unit Cost]],10,0),0)</f>
        <v>0</v>
      </c>
      <c r="P5699" s="56"/>
      <c r="Q5699" s="58"/>
      <c r="R5699" s="58">
        <f>Table49[[#This Row],[QUANTITY]]*Table49[[#This Row],[INV Prices]]</f>
        <v>0</v>
      </c>
      <c r="S5699" s="67"/>
      <c r="V5699" s="41"/>
      <c r="W5699" s="4" t="str">
        <f>IFERROR(VLOOKUP(Table49[[#This Row],[ITEM CODE]],Table2[[Item Code]:[Category ]],6,0),"")</f>
        <v/>
      </c>
      <c r="X5699" s="1" t="str">
        <f>IFERROR(VLOOKUP(Table49[[#This Row],[ITEM CODE]],Table2[[Item Code]:[Sub Category]],7,0),"")</f>
        <v/>
      </c>
      <c r="Y5699" s="68" t="str">
        <f>Table49[[#This Row],[PO Number]]&amp;COUNTIFS($E$5:E5699,E5699)</f>
        <v>0</v>
      </c>
    </row>
    <row r="5700" spans="1:25" ht="14.25" customHeight="1" x14ac:dyDescent="0.3">
      <c r="A5700" s="1" t="str">
        <f>IF(Table49[[#This Row],[ITEM NAME]]="","",ROW()-4)</f>
        <v/>
      </c>
      <c r="B5700" s="68"/>
      <c r="C5700" s="4" t="str">
        <f>IFERROR(VLOOKUP(B5700,Table14[],3,0),"")</f>
        <v/>
      </c>
      <c r="D5700" s="4" t="str">
        <f>IFERROR(VLOOKUP(B5700,Table14[],2,0),"")</f>
        <v/>
      </c>
      <c r="E5700" s="4"/>
      <c r="H5700" s="41" t="str">
        <f>IFERROR(VLOOKUP(Table49[[#This Row],[ITEM CODE]],Table2[[Item Code]:[Master Name]],2,0),"")</f>
        <v/>
      </c>
      <c r="I5700" s="41"/>
      <c r="J5700" s="65" t="str">
        <f>IFERROR(VLOOKUP(Table49[[#This Row],[ITEM CODE]],Table2[[Item Code]:[Master Name]],3,0),"")</f>
        <v/>
      </c>
      <c r="K5700" s="1" t="str">
        <f>IFERROR(VLOOKUP(Table49[[#This Row],[ITEM CODE]],Table2[[Item Code]:[Master Name]],9,0),"")</f>
        <v/>
      </c>
      <c r="L5700" s="1" t="str">
        <f>IFERROR(VLOOKUP(Table49[[#This Row],[ITEM CODE]],Table2[[Item Code]:[Master Name]],8,0),"")</f>
        <v/>
      </c>
      <c r="M5700" s="41"/>
      <c r="N5700" s="66">
        <f>IFERROR(VLOOKUP(Table49[[#This Row],[ITEM CODE]],Table2[[#All],[Item Code]:[Unit Cost]],10,0),0)</f>
        <v>0</v>
      </c>
      <c r="O5700" s="134">
        <f>IFERROR(VLOOKUP(Table49[[#This Row],[ITEM CODE]],Table2[[#All],[Item Code]:[Unit Cost]],10,0),0)</f>
        <v>0</v>
      </c>
      <c r="P5700" s="56"/>
      <c r="Q5700" s="58"/>
      <c r="R5700" s="58">
        <f>Table49[[#This Row],[QUANTITY]]*Table49[[#This Row],[INV Prices]]</f>
        <v>0</v>
      </c>
      <c r="S5700" s="67"/>
      <c r="V5700" s="41"/>
      <c r="W5700" s="4" t="str">
        <f>IFERROR(VLOOKUP(Table49[[#This Row],[ITEM CODE]],Table2[[Item Code]:[Category ]],6,0),"")</f>
        <v/>
      </c>
      <c r="X5700" s="1" t="str">
        <f>IFERROR(VLOOKUP(Table49[[#This Row],[ITEM CODE]],Table2[[Item Code]:[Sub Category]],7,0),"")</f>
        <v/>
      </c>
      <c r="Y5700" s="68" t="str">
        <f>Table49[[#This Row],[PO Number]]&amp;COUNTIFS($E$5:E5700,E5700)</f>
        <v>0</v>
      </c>
    </row>
    <row r="5701" spans="1:25" ht="14.25" customHeight="1" x14ac:dyDescent="0.3">
      <c r="A5701" s="1" t="str">
        <f>IF(Table49[[#This Row],[ITEM NAME]]="","",ROW()-4)</f>
        <v/>
      </c>
      <c r="B5701" s="68"/>
      <c r="C5701" s="4" t="str">
        <f>IFERROR(VLOOKUP(B5701,Table14[],3,0),"")</f>
        <v/>
      </c>
      <c r="D5701" s="4" t="str">
        <f>IFERROR(VLOOKUP(B5701,Table14[],2,0),"")</f>
        <v/>
      </c>
      <c r="E5701" s="4"/>
      <c r="H5701" s="41" t="str">
        <f>IFERROR(VLOOKUP(Table49[[#This Row],[ITEM CODE]],Table2[[Item Code]:[Master Name]],2,0),"")</f>
        <v/>
      </c>
      <c r="I5701" s="41"/>
      <c r="J5701" s="65" t="str">
        <f>IFERROR(VLOOKUP(Table49[[#This Row],[ITEM CODE]],Table2[[Item Code]:[Master Name]],3,0),"")</f>
        <v/>
      </c>
      <c r="K5701" s="1" t="str">
        <f>IFERROR(VLOOKUP(Table49[[#This Row],[ITEM CODE]],Table2[[Item Code]:[Master Name]],9,0),"")</f>
        <v/>
      </c>
      <c r="L5701" s="1" t="str">
        <f>IFERROR(VLOOKUP(Table49[[#This Row],[ITEM CODE]],Table2[[Item Code]:[Master Name]],8,0),"")</f>
        <v/>
      </c>
      <c r="M5701" s="41"/>
      <c r="N5701" s="66">
        <f>IFERROR(VLOOKUP(Table49[[#This Row],[ITEM CODE]],Table2[[#All],[Item Code]:[Unit Cost]],10,0),0)</f>
        <v>0</v>
      </c>
      <c r="O5701" s="134">
        <f>IFERROR(VLOOKUP(Table49[[#This Row],[ITEM CODE]],Table2[[#All],[Item Code]:[Unit Cost]],10,0),0)</f>
        <v>0</v>
      </c>
      <c r="P5701" s="56"/>
      <c r="Q5701" s="58"/>
      <c r="R5701" s="58">
        <f>Table49[[#This Row],[QUANTITY]]*Table49[[#This Row],[INV Prices]]</f>
        <v>0</v>
      </c>
      <c r="S5701" s="67"/>
      <c r="V5701" s="41"/>
      <c r="W5701" s="4" t="str">
        <f>IFERROR(VLOOKUP(Table49[[#This Row],[ITEM CODE]],Table2[[Item Code]:[Category ]],6,0),"")</f>
        <v/>
      </c>
      <c r="X5701" s="1" t="str">
        <f>IFERROR(VLOOKUP(Table49[[#This Row],[ITEM CODE]],Table2[[Item Code]:[Sub Category]],7,0),"")</f>
        <v/>
      </c>
      <c r="Y5701" s="68" t="str">
        <f>Table49[[#This Row],[PO Number]]&amp;COUNTIFS($E$5:E5701,E5701)</f>
        <v>0</v>
      </c>
    </row>
    <row r="5702" spans="1:25" ht="14.25" customHeight="1" x14ac:dyDescent="0.3">
      <c r="A5702" s="1" t="str">
        <f>IF(Table49[[#This Row],[ITEM NAME]]="","",ROW()-4)</f>
        <v/>
      </c>
      <c r="B5702" s="68"/>
      <c r="C5702" s="4" t="str">
        <f>IFERROR(VLOOKUP(B5702,Table14[],3,0),"")</f>
        <v/>
      </c>
      <c r="D5702" s="4" t="str">
        <f>IFERROR(VLOOKUP(B5702,Table14[],2,0),"")</f>
        <v/>
      </c>
      <c r="E5702" s="4"/>
      <c r="H5702" s="41" t="str">
        <f>IFERROR(VLOOKUP(Table49[[#This Row],[ITEM CODE]],Table2[[Item Code]:[Master Name]],2,0),"")</f>
        <v/>
      </c>
      <c r="I5702" s="41"/>
      <c r="J5702" s="65" t="str">
        <f>IFERROR(VLOOKUP(Table49[[#This Row],[ITEM CODE]],Table2[[Item Code]:[Master Name]],3,0),"")</f>
        <v/>
      </c>
      <c r="K5702" s="1" t="str">
        <f>IFERROR(VLOOKUP(Table49[[#This Row],[ITEM CODE]],Table2[[Item Code]:[Master Name]],9,0),"")</f>
        <v/>
      </c>
      <c r="L5702" s="1" t="str">
        <f>IFERROR(VLOOKUP(Table49[[#This Row],[ITEM CODE]],Table2[[Item Code]:[Master Name]],8,0),"")</f>
        <v/>
      </c>
      <c r="M5702" s="41"/>
      <c r="N5702" s="66">
        <f>IFERROR(VLOOKUP(Table49[[#This Row],[ITEM CODE]],Table2[[#All],[Item Code]:[Unit Cost]],10,0),0)</f>
        <v>0</v>
      </c>
      <c r="O5702" s="134">
        <f>IFERROR(VLOOKUP(Table49[[#This Row],[ITEM CODE]],Table2[[#All],[Item Code]:[Unit Cost]],10,0),0)</f>
        <v>0</v>
      </c>
      <c r="P5702" s="56"/>
      <c r="Q5702" s="58"/>
      <c r="R5702" s="58">
        <f>Table49[[#This Row],[QUANTITY]]*Table49[[#This Row],[INV Prices]]</f>
        <v>0</v>
      </c>
      <c r="S5702" s="67"/>
      <c r="V5702" s="41"/>
      <c r="W5702" s="4" t="str">
        <f>IFERROR(VLOOKUP(Table49[[#This Row],[ITEM CODE]],Table2[[Item Code]:[Category ]],6,0),"")</f>
        <v/>
      </c>
      <c r="X5702" s="1" t="str">
        <f>IFERROR(VLOOKUP(Table49[[#This Row],[ITEM CODE]],Table2[[Item Code]:[Sub Category]],7,0),"")</f>
        <v/>
      </c>
      <c r="Y5702" s="68" t="str">
        <f>Table49[[#This Row],[PO Number]]&amp;COUNTIFS($E$5:E5702,E5702)</f>
        <v>0</v>
      </c>
    </row>
    <row r="5703" spans="1:25" ht="14.25" customHeight="1" x14ac:dyDescent="0.3">
      <c r="A5703" s="1" t="str">
        <f>IF(Table49[[#This Row],[ITEM NAME]]="","",ROW()-4)</f>
        <v/>
      </c>
      <c r="B5703" s="68"/>
      <c r="C5703" s="4" t="str">
        <f>IFERROR(VLOOKUP(B5703,Table14[],3,0),"")</f>
        <v/>
      </c>
      <c r="D5703" s="4" t="str">
        <f>IFERROR(VLOOKUP(B5703,Table14[],2,0),"")</f>
        <v/>
      </c>
      <c r="E5703" s="4"/>
      <c r="H5703" s="41" t="str">
        <f>IFERROR(VLOOKUP(Table49[[#This Row],[ITEM CODE]],Table2[[Item Code]:[Master Name]],2,0),"")</f>
        <v/>
      </c>
      <c r="I5703" s="41"/>
      <c r="J5703" s="65" t="str">
        <f>IFERROR(VLOOKUP(Table49[[#This Row],[ITEM CODE]],Table2[[Item Code]:[Master Name]],3,0),"")</f>
        <v/>
      </c>
      <c r="K5703" s="1" t="str">
        <f>IFERROR(VLOOKUP(Table49[[#This Row],[ITEM CODE]],Table2[[Item Code]:[Master Name]],9,0),"")</f>
        <v/>
      </c>
      <c r="L5703" s="1" t="str">
        <f>IFERROR(VLOOKUP(Table49[[#This Row],[ITEM CODE]],Table2[[Item Code]:[Master Name]],8,0),"")</f>
        <v/>
      </c>
      <c r="M5703" s="41"/>
      <c r="N5703" s="66">
        <f>IFERROR(VLOOKUP(Table49[[#This Row],[ITEM CODE]],Table2[[#All],[Item Code]:[Unit Cost]],10,0),0)</f>
        <v>0</v>
      </c>
      <c r="O5703" s="134">
        <f>IFERROR(VLOOKUP(Table49[[#This Row],[ITEM CODE]],Table2[[#All],[Item Code]:[Unit Cost]],10,0),0)</f>
        <v>0</v>
      </c>
      <c r="P5703" s="56"/>
      <c r="Q5703" s="58"/>
      <c r="R5703" s="58">
        <f>Table49[[#This Row],[QUANTITY]]*Table49[[#This Row],[INV Prices]]</f>
        <v>0</v>
      </c>
      <c r="S5703" s="67"/>
      <c r="V5703" s="41"/>
      <c r="W5703" s="4" t="str">
        <f>IFERROR(VLOOKUP(Table49[[#This Row],[ITEM CODE]],Table2[[Item Code]:[Category ]],6,0),"")</f>
        <v/>
      </c>
      <c r="X5703" s="1" t="str">
        <f>IFERROR(VLOOKUP(Table49[[#This Row],[ITEM CODE]],Table2[[Item Code]:[Sub Category]],7,0),"")</f>
        <v/>
      </c>
      <c r="Y5703" s="68" t="str">
        <f>Table49[[#This Row],[PO Number]]&amp;COUNTIFS($E$5:E5703,E5703)</f>
        <v>0</v>
      </c>
    </row>
    <row r="5704" spans="1:25" ht="14.25" customHeight="1" x14ac:dyDescent="0.3">
      <c r="A5704" s="1" t="str">
        <f>IF(Table49[[#This Row],[ITEM NAME]]="","",ROW()-4)</f>
        <v/>
      </c>
      <c r="B5704" s="68"/>
      <c r="C5704" s="4" t="str">
        <f>IFERROR(VLOOKUP(B5704,Table14[],3,0),"")</f>
        <v/>
      </c>
      <c r="D5704" s="4" t="str">
        <f>IFERROR(VLOOKUP(B5704,Table14[],2,0),"")</f>
        <v/>
      </c>
      <c r="E5704" s="4"/>
      <c r="H5704" s="41" t="str">
        <f>IFERROR(VLOOKUP(Table49[[#This Row],[ITEM CODE]],Table2[[Item Code]:[Master Name]],2,0),"")</f>
        <v/>
      </c>
      <c r="I5704" s="41"/>
      <c r="J5704" s="65" t="str">
        <f>IFERROR(VLOOKUP(Table49[[#This Row],[ITEM CODE]],Table2[[Item Code]:[Master Name]],3,0),"")</f>
        <v/>
      </c>
      <c r="K5704" s="1" t="str">
        <f>IFERROR(VLOOKUP(Table49[[#This Row],[ITEM CODE]],Table2[[Item Code]:[Master Name]],9,0),"")</f>
        <v/>
      </c>
      <c r="L5704" s="1" t="str">
        <f>IFERROR(VLOOKUP(Table49[[#This Row],[ITEM CODE]],Table2[[Item Code]:[Master Name]],8,0),"")</f>
        <v/>
      </c>
      <c r="M5704" s="41"/>
      <c r="N5704" s="66">
        <f>IFERROR(VLOOKUP(Table49[[#This Row],[ITEM CODE]],Table2[[#All],[Item Code]:[Unit Cost]],10,0),0)</f>
        <v>0</v>
      </c>
      <c r="O5704" s="134">
        <f>IFERROR(VLOOKUP(Table49[[#This Row],[ITEM CODE]],Table2[[#All],[Item Code]:[Unit Cost]],10,0),0)</f>
        <v>0</v>
      </c>
      <c r="P5704" s="56"/>
      <c r="Q5704" s="58"/>
      <c r="R5704" s="58">
        <f>Table49[[#This Row],[QUANTITY]]*Table49[[#This Row],[INV Prices]]</f>
        <v>0</v>
      </c>
      <c r="S5704" s="67"/>
      <c r="V5704" s="41"/>
      <c r="W5704" s="4" t="str">
        <f>IFERROR(VLOOKUP(Table49[[#This Row],[ITEM CODE]],Table2[[Item Code]:[Category ]],6,0),"")</f>
        <v/>
      </c>
      <c r="X5704" s="1" t="str">
        <f>IFERROR(VLOOKUP(Table49[[#This Row],[ITEM CODE]],Table2[[Item Code]:[Sub Category]],7,0),"")</f>
        <v/>
      </c>
      <c r="Y5704" s="68" t="str">
        <f>Table49[[#This Row],[PO Number]]&amp;COUNTIFS($E$5:E5704,E5704)</f>
        <v>0</v>
      </c>
    </row>
    <row r="5705" spans="1:25" ht="14.25" customHeight="1" x14ac:dyDescent="0.3">
      <c r="A5705" s="1" t="str">
        <f>IF(Table49[[#This Row],[ITEM NAME]]="","",ROW()-4)</f>
        <v/>
      </c>
      <c r="B5705" s="68"/>
      <c r="C5705" s="4" t="str">
        <f>IFERROR(VLOOKUP(B5705,Table14[],3,0),"")</f>
        <v/>
      </c>
      <c r="D5705" s="4" t="str">
        <f>IFERROR(VLOOKUP(B5705,Table14[],2,0),"")</f>
        <v/>
      </c>
      <c r="E5705" s="4"/>
      <c r="H5705" s="41" t="str">
        <f>IFERROR(VLOOKUP(Table49[[#This Row],[ITEM CODE]],Table2[[Item Code]:[Master Name]],2,0),"")</f>
        <v/>
      </c>
      <c r="I5705" s="41"/>
      <c r="J5705" s="65" t="str">
        <f>IFERROR(VLOOKUP(Table49[[#This Row],[ITEM CODE]],Table2[[Item Code]:[Master Name]],3,0),"")</f>
        <v/>
      </c>
      <c r="K5705" s="1" t="str">
        <f>IFERROR(VLOOKUP(Table49[[#This Row],[ITEM CODE]],Table2[[Item Code]:[Master Name]],9,0),"")</f>
        <v/>
      </c>
      <c r="L5705" s="1" t="str">
        <f>IFERROR(VLOOKUP(Table49[[#This Row],[ITEM CODE]],Table2[[Item Code]:[Master Name]],8,0),"")</f>
        <v/>
      </c>
      <c r="M5705" s="41"/>
      <c r="N5705" s="66">
        <f>IFERROR(VLOOKUP(Table49[[#This Row],[ITEM CODE]],Table2[[#All],[Item Code]:[Unit Cost]],10,0),0)</f>
        <v>0</v>
      </c>
      <c r="O5705" s="134">
        <f>IFERROR(VLOOKUP(Table49[[#This Row],[ITEM CODE]],Table2[[#All],[Item Code]:[Unit Cost]],10,0),0)</f>
        <v>0</v>
      </c>
      <c r="P5705" s="56"/>
      <c r="Q5705" s="58"/>
      <c r="R5705" s="58">
        <f>Table49[[#This Row],[QUANTITY]]*Table49[[#This Row],[INV Prices]]</f>
        <v>0</v>
      </c>
      <c r="S5705" s="67"/>
      <c r="V5705" s="41"/>
      <c r="W5705" s="4" t="str">
        <f>IFERROR(VLOOKUP(Table49[[#This Row],[ITEM CODE]],Table2[[Item Code]:[Category ]],6,0),"")</f>
        <v/>
      </c>
      <c r="X5705" s="1" t="str">
        <f>IFERROR(VLOOKUP(Table49[[#This Row],[ITEM CODE]],Table2[[Item Code]:[Sub Category]],7,0),"")</f>
        <v/>
      </c>
      <c r="Y5705" s="68" t="str">
        <f>Table49[[#This Row],[PO Number]]&amp;COUNTIFS($E$5:E5705,E5705)</f>
        <v>0</v>
      </c>
    </row>
    <row r="5706" spans="1:25" ht="14.25" customHeight="1" x14ac:dyDescent="0.3">
      <c r="A5706" s="1" t="str">
        <f>IF(Table49[[#This Row],[ITEM NAME]]="","",ROW()-4)</f>
        <v/>
      </c>
      <c r="B5706" s="68"/>
      <c r="C5706" s="4" t="str">
        <f>IFERROR(VLOOKUP(B5706,Table14[],3,0),"")</f>
        <v/>
      </c>
      <c r="D5706" s="4" t="str">
        <f>IFERROR(VLOOKUP(B5706,Table14[],2,0),"")</f>
        <v/>
      </c>
      <c r="E5706" s="4"/>
      <c r="H5706" s="41" t="str">
        <f>IFERROR(VLOOKUP(Table49[[#This Row],[ITEM CODE]],Table2[[Item Code]:[Master Name]],2,0),"")</f>
        <v/>
      </c>
      <c r="I5706" s="41"/>
      <c r="J5706" s="65" t="str">
        <f>IFERROR(VLOOKUP(Table49[[#This Row],[ITEM CODE]],Table2[[Item Code]:[Master Name]],3,0),"")</f>
        <v/>
      </c>
      <c r="K5706" s="1" t="str">
        <f>IFERROR(VLOOKUP(Table49[[#This Row],[ITEM CODE]],Table2[[Item Code]:[Master Name]],9,0),"")</f>
        <v/>
      </c>
      <c r="L5706" s="1" t="str">
        <f>IFERROR(VLOOKUP(Table49[[#This Row],[ITEM CODE]],Table2[[Item Code]:[Master Name]],8,0),"")</f>
        <v/>
      </c>
      <c r="M5706" s="41"/>
      <c r="N5706" s="66">
        <f>IFERROR(VLOOKUP(Table49[[#This Row],[ITEM CODE]],Table2[[#All],[Item Code]:[Unit Cost]],10,0),0)</f>
        <v>0</v>
      </c>
      <c r="O5706" s="134">
        <f>IFERROR(VLOOKUP(Table49[[#This Row],[ITEM CODE]],Table2[[#All],[Item Code]:[Unit Cost]],10,0),0)</f>
        <v>0</v>
      </c>
      <c r="P5706" s="56"/>
      <c r="Q5706" s="58"/>
      <c r="R5706" s="58">
        <f>Table49[[#This Row],[QUANTITY]]*Table49[[#This Row],[INV Prices]]</f>
        <v>0</v>
      </c>
      <c r="S5706" s="67"/>
      <c r="V5706" s="41"/>
      <c r="W5706" s="4" t="str">
        <f>IFERROR(VLOOKUP(Table49[[#This Row],[ITEM CODE]],Table2[[Item Code]:[Category ]],6,0),"")</f>
        <v/>
      </c>
      <c r="X5706" s="1" t="str">
        <f>IFERROR(VLOOKUP(Table49[[#This Row],[ITEM CODE]],Table2[[Item Code]:[Sub Category]],7,0),"")</f>
        <v/>
      </c>
      <c r="Y5706" s="68" t="str">
        <f>Table49[[#This Row],[PO Number]]&amp;COUNTIFS($E$5:E5706,E5706)</f>
        <v>0</v>
      </c>
    </row>
    <row r="5707" spans="1:25" ht="14.25" customHeight="1" x14ac:dyDescent="0.3">
      <c r="A5707" s="1" t="str">
        <f>IF(Table49[[#This Row],[ITEM NAME]]="","",ROW()-4)</f>
        <v/>
      </c>
      <c r="B5707" s="68"/>
      <c r="C5707" s="4" t="str">
        <f>IFERROR(VLOOKUP(B5707,Table14[],3,0),"")</f>
        <v/>
      </c>
      <c r="D5707" s="4" t="str">
        <f>IFERROR(VLOOKUP(B5707,Table14[],2,0),"")</f>
        <v/>
      </c>
      <c r="E5707" s="4"/>
      <c r="H5707" s="41" t="str">
        <f>IFERROR(VLOOKUP(Table49[[#This Row],[ITEM CODE]],Table2[[Item Code]:[Master Name]],2,0),"")</f>
        <v/>
      </c>
      <c r="I5707" s="41"/>
      <c r="J5707" s="65" t="str">
        <f>IFERROR(VLOOKUP(Table49[[#This Row],[ITEM CODE]],Table2[[Item Code]:[Master Name]],3,0),"")</f>
        <v/>
      </c>
      <c r="K5707" s="1" t="str">
        <f>IFERROR(VLOOKUP(Table49[[#This Row],[ITEM CODE]],Table2[[Item Code]:[Master Name]],9,0),"")</f>
        <v/>
      </c>
      <c r="L5707" s="1" t="str">
        <f>IFERROR(VLOOKUP(Table49[[#This Row],[ITEM CODE]],Table2[[Item Code]:[Master Name]],8,0),"")</f>
        <v/>
      </c>
      <c r="M5707" s="41"/>
      <c r="N5707" s="66">
        <f>IFERROR(VLOOKUP(Table49[[#This Row],[ITEM CODE]],Table2[[#All],[Item Code]:[Unit Cost]],10,0),0)</f>
        <v>0</v>
      </c>
      <c r="O5707" s="134">
        <f>IFERROR(VLOOKUP(Table49[[#This Row],[ITEM CODE]],Table2[[#All],[Item Code]:[Unit Cost]],10,0),0)</f>
        <v>0</v>
      </c>
      <c r="P5707" s="56"/>
      <c r="Q5707" s="58"/>
      <c r="R5707" s="58">
        <f>Table49[[#This Row],[QUANTITY]]*Table49[[#This Row],[INV Prices]]</f>
        <v>0</v>
      </c>
      <c r="S5707" s="67"/>
      <c r="V5707" s="41"/>
      <c r="W5707" s="4" t="str">
        <f>IFERROR(VLOOKUP(Table49[[#This Row],[ITEM CODE]],Table2[[Item Code]:[Category ]],6,0),"")</f>
        <v/>
      </c>
      <c r="X5707" s="1" t="str">
        <f>IFERROR(VLOOKUP(Table49[[#This Row],[ITEM CODE]],Table2[[Item Code]:[Sub Category]],7,0),"")</f>
        <v/>
      </c>
      <c r="Y5707" s="68" t="str">
        <f>Table49[[#This Row],[PO Number]]&amp;COUNTIFS($E$5:E5707,E5707)</f>
        <v>0</v>
      </c>
    </row>
    <row r="5708" spans="1:25" ht="14.25" customHeight="1" x14ac:dyDescent="0.3">
      <c r="A5708" s="1" t="str">
        <f>IF(Table49[[#This Row],[ITEM NAME]]="","",ROW()-4)</f>
        <v/>
      </c>
      <c r="B5708" s="68"/>
      <c r="C5708" s="4" t="str">
        <f>IFERROR(VLOOKUP(B5708,Table14[],3,0),"")</f>
        <v/>
      </c>
      <c r="D5708" s="4" t="str">
        <f>IFERROR(VLOOKUP(B5708,Table14[],2,0),"")</f>
        <v/>
      </c>
      <c r="E5708" s="4"/>
      <c r="H5708" s="41" t="str">
        <f>IFERROR(VLOOKUP(Table49[[#This Row],[ITEM CODE]],Table2[[Item Code]:[Master Name]],2,0),"")</f>
        <v/>
      </c>
      <c r="I5708" s="41"/>
      <c r="J5708" s="65" t="str">
        <f>IFERROR(VLOOKUP(Table49[[#This Row],[ITEM CODE]],Table2[[Item Code]:[Master Name]],3,0),"")</f>
        <v/>
      </c>
      <c r="K5708" s="1" t="str">
        <f>IFERROR(VLOOKUP(Table49[[#This Row],[ITEM CODE]],Table2[[Item Code]:[Master Name]],9,0),"")</f>
        <v/>
      </c>
      <c r="L5708" s="1" t="str">
        <f>IFERROR(VLOOKUP(Table49[[#This Row],[ITEM CODE]],Table2[[Item Code]:[Master Name]],8,0),"")</f>
        <v/>
      </c>
      <c r="M5708" s="41"/>
      <c r="N5708" s="66">
        <f>IFERROR(VLOOKUP(Table49[[#This Row],[ITEM CODE]],Table2[[#All],[Item Code]:[Unit Cost]],10,0),0)</f>
        <v>0</v>
      </c>
      <c r="O5708" s="134">
        <f>IFERROR(VLOOKUP(Table49[[#This Row],[ITEM CODE]],Table2[[#All],[Item Code]:[Unit Cost]],10,0),0)</f>
        <v>0</v>
      </c>
      <c r="P5708" s="56"/>
      <c r="Q5708" s="58"/>
      <c r="R5708" s="58">
        <f>Table49[[#This Row],[QUANTITY]]*Table49[[#This Row],[INV Prices]]</f>
        <v>0</v>
      </c>
      <c r="S5708" s="67"/>
      <c r="V5708" s="41"/>
      <c r="W5708" s="4" t="str">
        <f>IFERROR(VLOOKUP(Table49[[#This Row],[ITEM CODE]],Table2[[Item Code]:[Category ]],6,0),"")</f>
        <v/>
      </c>
      <c r="X5708" s="1" t="str">
        <f>IFERROR(VLOOKUP(Table49[[#This Row],[ITEM CODE]],Table2[[Item Code]:[Sub Category]],7,0),"")</f>
        <v/>
      </c>
      <c r="Y5708" s="68" t="str">
        <f>Table49[[#This Row],[PO Number]]&amp;COUNTIFS($E$5:E5708,E5708)</f>
        <v>0</v>
      </c>
    </row>
    <row r="5709" spans="1:25" ht="14.25" customHeight="1" x14ac:dyDescent="0.3">
      <c r="A5709" s="1" t="str">
        <f>IF(Table49[[#This Row],[ITEM NAME]]="","",ROW()-4)</f>
        <v/>
      </c>
      <c r="B5709" s="68"/>
      <c r="C5709" s="4" t="str">
        <f>IFERROR(VLOOKUP(B5709,Table14[],3,0),"")</f>
        <v/>
      </c>
      <c r="D5709" s="4" t="str">
        <f>IFERROR(VLOOKUP(B5709,Table14[],2,0),"")</f>
        <v/>
      </c>
      <c r="E5709" s="4"/>
      <c r="H5709" s="41" t="str">
        <f>IFERROR(VLOOKUP(Table49[[#This Row],[ITEM CODE]],Table2[[Item Code]:[Master Name]],2,0),"")</f>
        <v/>
      </c>
      <c r="I5709" s="41"/>
      <c r="J5709" s="65" t="str">
        <f>IFERROR(VLOOKUP(Table49[[#This Row],[ITEM CODE]],Table2[[Item Code]:[Master Name]],3,0),"")</f>
        <v/>
      </c>
      <c r="K5709" s="1" t="str">
        <f>IFERROR(VLOOKUP(Table49[[#This Row],[ITEM CODE]],Table2[[Item Code]:[Master Name]],9,0),"")</f>
        <v/>
      </c>
      <c r="L5709" s="1" t="str">
        <f>IFERROR(VLOOKUP(Table49[[#This Row],[ITEM CODE]],Table2[[Item Code]:[Master Name]],8,0),"")</f>
        <v/>
      </c>
      <c r="M5709" s="41"/>
      <c r="N5709" s="66">
        <f>IFERROR(VLOOKUP(Table49[[#This Row],[ITEM CODE]],Table2[[#All],[Item Code]:[Unit Cost]],10,0),0)</f>
        <v>0</v>
      </c>
      <c r="O5709" s="134">
        <f>IFERROR(VLOOKUP(Table49[[#This Row],[ITEM CODE]],Table2[[#All],[Item Code]:[Unit Cost]],10,0),0)</f>
        <v>0</v>
      </c>
      <c r="P5709" s="56"/>
      <c r="Q5709" s="58"/>
      <c r="R5709" s="58">
        <f>Table49[[#This Row],[QUANTITY]]*Table49[[#This Row],[INV Prices]]</f>
        <v>0</v>
      </c>
      <c r="S5709" s="67"/>
      <c r="V5709" s="41"/>
      <c r="W5709" s="4" t="str">
        <f>IFERROR(VLOOKUP(Table49[[#This Row],[ITEM CODE]],Table2[[Item Code]:[Category ]],6,0),"")</f>
        <v/>
      </c>
      <c r="X5709" s="1" t="str">
        <f>IFERROR(VLOOKUP(Table49[[#This Row],[ITEM CODE]],Table2[[Item Code]:[Sub Category]],7,0),"")</f>
        <v/>
      </c>
      <c r="Y5709" s="68" t="str">
        <f>Table49[[#This Row],[PO Number]]&amp;COUNTIFS($E$5:E5709,E5709)</f>
        <v>0</v>
      </c>
    </row>
    <row r="5710" spans="1:25" ht="14.25" customHeight="1" x14ac:dyDescent="0.3">
      <c r="A5710" s="1" t="str">
        <f>IF(Table49[[#This Row],[ITEM NAME]]="","",ROW()-4)</f>
        <v/>
      </c>
      <c r="B5710" s="68"/>
      <c r="C5710" s="4" t="str">
        <f>IFERROR(VLOOKUP(B5710,Table14[],3,0),"")</f>
        <v/>
      </c>
      <c r="D5710" s="4" t="str">
        <f>IFERROR(VLOOKUP(B5710,Table14[],2,0),"")</f>
        <v/>
      </c>
      <c r="E5710" s="4"/>
      <c r="H5710" s="41" t="str">
        <f>IFERROR(VLOOKUP(Table49[[#This Row],[ITEM CODE]],Table2[[Item Code]:[Master Name]],2,0),"")</f>
        <v/>
      </c>
      <c r="I5710" s="41"/>
      <c r="J5710" s="65" t="str">
        <f>IFERROR(VLOOKUP(Table49[[#This Row],[ITEM CODE]],Table2[[Item Code]:[Master Name]],3,0),"")</f>
        <v/>
      </c>
      <c r="K5710" s="1" t="str">
        <f>IFERROR(VLOOKUP(Table49[[#This Row],[ITEM CODE]],Table2[[Item Code]:[Master Name]],9,0),"")</f>
        <v/>
      </c>
      <c r="L5710" s="1" t="str">
        <f>IFERROR(VLOOKUP(Table49[[#This Row],[ITEM CODE]],Table2[[Item Code]:[Master Name]],8,0),"")</f>
        <v/>
      </c>
      <c r="M5710" s="41"/>
      <c r="N5710" s="66">
        <f>IFERROR(VLOOKUP(Table49[[#This Row],[ITEM CODE]],Table2[[#All],[Item Code]:[Unit Cost]],10,0),0)</f>
        <v>0</v>
      </c>
      <c r="O5710" s="134">
        <f>IFERROR(VLOOKUP(Table49[[#This Row],[ITEM CODE]],Table2[[#All],[Item Code]:[Unit Cost]],10,0),0)</f>
        <v>0</v>
      </c>
      <c r="P5710" s="56"/>
      <c r="Q5710" s="58"/>
      <c r="R5710" s="58">
        <f>Table49[[#This Row],[QUANTITY]]*Table49[[#This Row],[INV Prices]]</f>
        <v>0</v>
      </c>
      <c r="S5710" s="67"/>
      <c r="V5710" s="41"/>
      <c r="W5710" s="4" t="str">
        <f>IFERROR(VLOOKUP(Table49[[#This Row],[ITEM CODE]],Table2[[Item Code]:[Category ]],6,0),"")</f>
        <v/>
      </c>
      <c r="X5710" s="1" t="str">
        <f>IFERROR(VLOOKUP(Table49[[#This Row],[ITEM CODE]],Table2[[Item Code]:[Sub Category]],7,0),"")</f>
        <v/>
      </c>
      <c r="Y5710" s="68" t="str">
        <f>Table49[[#This Row],[PO Number]]&amp;COUNTIFS($E$5:E5710,E5710)</f>
        <v>0</v>
      </c>
    </row>
    <row r="5711" spans="1:25" ht="14.25" customHeight="1" x14ac:dyDescent="0.3">
      <c r="A5711" s="1" t="str">
        <f>IF(Table49[[#This Row],[ITEM NAME]]="","",ROW()-4)</f>
        <v/>
      </c>
      <c r="B5711" s="68"/>
      <c r="C5711" s="4" t="str">
        <f>IFERROR(VLOOKUP(B5711,Table14[],3,0),"")</f>
        <v/>
      </c>
      <c r="D5711" s="4" t="str">
        <f>IFERROR(VLOOKUP(B5711,Table14[],2,0),"")</f>
        <v/>
      </c>
      <c r="E5711" s="4"/>
      <c r="H5711" s="41" t="str">
        <f>IFERROR(VLOOKUP(Table49[[#This Row],[ITEM CODE]],Table2[[Item Code]:[Master Name]],2,0),"")</f>
        <v/>
      </c>
      <c r="I5711" s="41"/>
      <c r="J5711" s="65" t="str">
        <f>IFERROR(VLOOKUP(Table49[[#This Row],[ITEM CODE]],Table2[[Item Code]:[Master Name]],3,0),"")</f>
        <v/>
      </c>
      <c r="K5711" s="1" t="str">
        <f>IFERROR(VLOOKUP(Table49[[#This Row],[ITEM CODE]],Table2[[Item Code]:[Master Name]],9,0),"")</f>
        <v/>
      </c>
      <c r="L5711" s="1" t="str">
        <f>IFERROR(VLOOKUP(Table49[[#This Row],[ITEM CODE]],Table2[[Item Code]:[Master Name]],8,0),"")</f>
        <v/>
      </c>
      <c r="M5711" s="41"/>
      <c r="N5711" s="66">
        <f>IFERROR(VLOOKUP(Table49[[#This Row],[ITEM CODE]],Table2[[#All],[Item Code]:[Unit Cost]],10,0),0)</f>
        <v>0</v>
      </c>
      <c r="O5711" s="134">
        <f>IFERROR(VLOOKUP(Table49[[#This Row],[ITEM CODE]],Table2[[#All],[Item Code]:[Unit Cost]],10,0),0)</f>
        <v>0</v>
      </c>
      <c r="P5711" s="56"/>
      <c r="Q5711" s="58"/>
      <c r="R5711" s="58">
        <f>Table49[[#This Row],[QUANTITY]]*Table49[[#This Row],[INV Prices]]</f>
        <v>0</v>
      </c>
      <c r="S5711" s="67"/>
      <c r="V5711" s="41"/>
      <c r="W5711" s="4" t="str">
        <f>IFERROR(VLOOKUP(Table49[[#This Row],[ITEM CODE]],Table2[[Item Code]:[Category ]],6,0),"")</f>
        <v/>
      </c>
      <c r="X5711" s="1" t="str">
        <f>IFERROR(VLOOKUP(Table49[[#This Row],[ITEM CODE]],Table2[[Item Code]:[Sub Category]],7,0),"")</f>
        <v/>
      </c>
      <c r="Y5711" s="68" t="str">
        <f>Table49[[#This Row],[PO Number]]&amp;COUNTIFS($E$5:E5711,E5711)</f>
        <v>0</v>
      </c>
    </row>
    <row r="5712" spans="1:25" ht="14.25" customHeight="1" x14ac:dyDescent="0.3">
      <c r="A5712" s="1">
        <f>IF(Table49[[#This Row],[ITEM NAME]]="","",ROW()-4)</f>
        <v>5708</v>
      </c>
      <c r="B5712" s="68"/>
      <c r="C5712" s="4" t="str">
        <f>IFERROR(VLOOKUP(B5712,Table14[],3,0),"")</f>
        <v/>
      </c>
      <c r="D5712" s="4" t="str">
        <f>IFERROR(VLOOKUP(B5712,Table14[],2,0),"")</f>
        <v/>
      </c>
      <c r="E5712" s="4" t="s">
        <v>1641</v>
      </c>
      <c r="F5712" s="44" t="s">
        <v>1643</v>
      </c>
      <c r="G5712" s="44" t="s">
        <v>528</v>
      </c>
      <c r="H5712" s="41">
        <f>IFERROR(VLOOKUP(Table49[[#This Row],[ITEM CODE]],Table2[[Item Code]:[Master Name]],2,0),"")</f>
        <v>0</v>
      </c>
      <c r="I5712" s="41" t="s">
        <v>665</v>
      </c>
      <c r="J5712" s="65" t="str">
        <f>IFERROR(VLOOKUP(Table49[[#This Row],[ITEM CODE]],Table2[[Item Code]:[Master Name]],3,0),"")</f>
        <v>Cooking Oil 25LTR (ប្រេងឆា)</v>
      </c>
      <c r="K5712" s="1" t="str">
        <f>IFERROR(VLOOKUP(Table49[[#This Row],[ITEM CODE]],Table2[[Item Code]:[Master Name]],9,0),"")</f>
        <v>1GALLON*25LTR</v>
      </c>
      <c r="L5712" s="1" t="str">
        <f>IFERROR(VLOOKUP(Table49[[#This Row],[ITEM CODE]],Table2[[Item Code]:[Master Name]],8,0),"")</f>
        <v>GALLON</v>
      </c>
      <c r="M5712" s="41">
        <v>5</v>
      </c>
      <c r="N5712" s="66">
        <f>IFERROR(VLOOKUP(Table49[[#This Row],[ITEM CODE]],Table2[[#All],[Item Code]:[Unit Cost]],10,0),0)</f>
        <v>50</v>
      </c>
      <c r="O5712" s="134">
        <f>IFERROR(VLOOKUP(Table49[[#This Row],[ITEM CODE]],Table2[[#All],[Item Code]:[Unit Cost]],10,0),0)</f>
        <v>50</v>
      </c>
      <c r="P5712" s="56"/>
      <c r="Q5712" s="58"/>
      <c r="R5712" s="58">
        <f>Table49[[#This Row],[QUANTITY]]*Table49[[#This Row],[INV Prices]]</f>
        <v>250</v>
      </c>
      <c r="S5712" s="67"/>
      <c r="V5712" s="41"/>
      <c r="W5712" s="4" t="str">
        <f>IFERROR(VLOOKUP(Table49[[#This Row],[ITEM CODE]],Table2[[Item Code]:[Category ]],6,0),"")</f>
        <v>FOOD</v>
      </c>
      <c r="X5712" s="1" t="str">
        <f>IFERROR(VLOOKUP(Table49[[#This Row],[ITEM CODE]],Table2[[Item Code]:[Sub Category]],7,0),"")</f>
        <v>Ingredients</v>
      </c>
      <c r="Y5712" s="68" t="str">
        <f>Table49[[#This Row],[PO Number]]&amp;COUNTIFS($E$5:E5712,E5712)</f>
        <v>NA011</v>
      </c>
    </row>
    <row r="5713" spans="1:25" ht="14.25" customHeight="1" x14ac:dyDescent="0.3">
      <c r="A5713" s="1">
        <f>IF(Table49[[#This Row],[ITEM NAME]]="","",ROW()-4)</f>
        <v>5709</v>
      </c>
      <c r="B5713" s="68"/>
      <c r="C5713" s="4" t="str">
        <f>IFERROR(VLOOKUP(B5713,Table14[],3,0),"")</f>
        <v/>
      </c>
      <c r="D5713" s="4" t="str">
        <f>IFERROR(VLOOKUP(B5713,Table14[],2,0),"")</f>
        <v/>
      </c>
      <c r="E5713" s="4" t="s">
        <v>1642</v>
      </c>
      <c r="F5713" s="44" t="s">
        <v>1643</v>
      </c>
      <c r="G5713" s="44" t="s">
        <v>398</v>
      </c>
      <c r="H5713" s="41" t="str">
        <f>IFERROR(VLOOKUP(Table49[[#This Row],[ITEM CODE]],Table2[[Item Code]:[Master Name]],2,0),"")</f>
        <v>43A52003</v>
      </c>
      <c r="I5713" s="41" t="s">
        <v>348</v>
      </c>
      <c r="J5713" s="65" t="str">
        <f>IFERROR(VLOOKUP(Table49[[#This Row],[ITEM CODE]],Table2[[Item Code]:[Master Name]],3,0),"")</f>
        <v>Set Plastic Spoon &amp; Fork (ឈុតស្លាបព្រា សម)</v>
      </c>
      <c r="K5713" s="1" t="str">
        <f>IFERROR(VLOOKUP(Table49[[#This Row],[ITEM CODE]],Table2[[Item Code]:[Master Name]],9,0),"")</f>
        <v>1CTN*16PKT*50PCS</v>
      </c>
      <c r="L5713" s="1" t="str">
        <f>IFERROR(VLOOKUP(Table49[[#This Row],[ITEM CODE]],Table2[[Item Code]:[Master Name]],8,0),"")</f>
        <v>PCS</v>
      </c>
      <c r="M5713" s="41">
        <v>1600</v>
      </c>
      <c r="N5713" s="66">
        <f>IFERROR(VLOOKUP(Table49[[#This Row],[ITEM CODE]],Table2[[#All],[Item Code]:[Unit Cost]],10,0),0)</f>
        <v>6.7500000000000004E-2</v>
      </c>
      <c r="O5713" s="134">
        <f>IFERROR(VLOOKUP(Table49[[#This Row],[ITEM CODE]],Table2[[#All],[Item Code]:[Unit Cost]],10,0),0)</f>
        <v>6.7500000000000004E-2</v>
      </c>
      <c r="P5713" s="56"/>
      <c r="Q5713" s="58"/>
      <c r="R5713" s="58">
        <f>Table49[[#This Row],[QUANTITY]]*Table49[[#This Row],[INV Prices]]</f>
        <v>108</v>
      </c>
      <c r="S5713" s="67"/>
      <c r="V5713" s="41"/>
      <c r="W5713" s="4" t="str">
        <f>IFERROR(VLOOKUP(Table49[[#This Row],[ITEM CODE]],Table2[[Item Code]:[Category ]],6,0),"")</f>
        <v>NON-FOOD</v>
      </c>
      <c r="X5713" s="1" t="str">
        <f>IFERROR(VLOOKUP(Table49[[#This Row],[ITEM CODE]],Table2[[Item Code]:[Sub Category]],7,0),"")</f>
        <v>NON-FOOD</v>
      </c>
      <c r="Y5713" s="68" t="str">
        <f>Table49[[#This Row],[PO Number]]&amp;COUNTIFS($E$5:E5713,E5713)</f>
        <v>NA021</v>
      </c>
    </row>
    <row r="5714" spans="1:25" ht="14.25" customHeight="1" x14ac:dyDescent="0.3">
      <c r="A5714" s="1" t="str">
        <f>IF(Table49[[#This Row],[ITEM NAME]]="","",ROW()-4)</f>
        <v/>
      </c>
      <c r="B5714" s="68"/>
      <c r="C5714" s="4" t="str">
        <f>IFERROR(VLOOKUP(B5714,Table14[],3,0),"")</f>
        <v/>
      </c>
      <c r="D5714" s="4" t="str">
        <f>IFERROR(VLOOKUP(B5714,Table14[],2,0),"")</f>
        <v/>
      </c>
      <c r="E5714" s="4"/>
      <c r="H5714" s="41" t="str">
        <f>IFERROR(VLOOKUP(Table49[[#This Row],[ITEM CODE]],Table2[[Item Code]:[Master Name]],2,0),"")</f>
        <v/>
      </c>
      <c r="I5714" s="41"/>
      <c r="J5714" s="65" t="str">
        <f>IFERROR(VLOOKUP(Table49[[#This Row],[ITEM CODE]],Table2[[Item Code]:[Master Name]],3,0),"")</f>
        <v/>
      </c>
      <c r="K5714" s="1" t="str">
        <f>IFERROR(VLOOKUP(Table49[[#This Row],[ITEM CODE]],Table2[[Item Code]:[Master Name]],9,0),"")</f>
        <v/>
      </c>
      <c r="L5714" s="1" t="str">
        <f>IFERROR(VLOOKUP(Table49[[#This Row],[ITEM CODE]],Table2[[Item Code]:[Master Name]],8,0),"")</f>
        <v/>
      </c>
      <c r="M5714" s="41"/>
      <c r="N5714" s="66">
        <f>IFERROR(VLOOKUP(Table49[[#This Row],[ITEM CODE]],Table2[[#All],[Item Code]:[Unit Cost]],10,0),0)</f>
        <v>0</v>
      </c>
      <c r="O5714" s="134">
        <f>IFERROR(VLOOKUP(Table49[[#This Row],[ITEM CODE]],Table2[[#All],[Item Code]:[Unit Cost]],10,0),0)</f>
        <v>0</v>
      </c>
      <c r="P5714" s="56"/>
      <c r="Q5714" s="58"/>
      <c r="R5714" s="58">
        <f>Table49[[#This Row],[QUANTITY]]*Table49[[#This Row],[INV Prices]]</f>
        <v>0</v>
      </c>
      <c r="S5714" s="67"/>
      <c r="V5714" s="41"/>
      <c r="W5714" s="4" t="str">
        <f>IFERROR(VLOOKUP(Table49[[#This Row],[ITEM CODE]],Table2[[Item Code]:[Category ]],6,0),"")</f>
        <v/>
      </c>
      <c r="X5714" s="1" t="str">
        <f>IFERROR(VLOOKUP(Table49[[#This Row],[ITEM CODE]],Table2[[Item Code]:[Sub Category]],7,0),"")</f>
        <v/>
      </c>
      <c r="Y5714" s="68" t="str">
        <f>Table49[[#This Row],[PO Number]]&amp;COUNTIFS($E$5:E5714,E5714)</f>
        <v>0</v>
      </c>
    </row>
    <row r="5715" spans="1:25" ht="14.25" customHeight="1" x14ac:dyDescent="0.3">
      <c r="A5715" s="1" t="str">
        <f>IF(Table49[[#This Row],[ITEM NAME]]="","",ROW()-4)</f>
        <v/>
      </c>
      <c r="B5715" s="68"/>
      <c r="C5715" s="4" t="str">
        <f>IFERROR(VLOOKUP(B5715,Table14[],3,0),"")</f>
        <v/>
      </c>
      <c r="D5715" s="4" t="str">
        <f>IFERROR(VLOOKUP(B5715,Table14[],2,0),"")</f>
        <v/>
      </c>
      <c r="E5715" s="4"/>
      <c r="H5715" s="41" t="str">
        <f>IFERROR(VLOOKUP(Table49[[#This Row],[ITEM CODE]],Table2[[Item Code]:[Master Name]],2,0),"")</f>
        <v/>
      </c>
      <c r="I5715" s="41"/>
      <c r="J5715" s="65" t="str">
        <f>IFERROR(VLOOKUP(Table49[[#This Row],[ITEM CODE]],Table2[[Item Code]:[Master Name]],3,0),"")</f>
        <v/>
      </c>
      <c r="K5715" s="1" t="str">
        <f>IFERROR(VLOOKUP(Table49[[#This Row],[ITEM CODE]],Table2[[Item Code]:[Master Name]],9,0),"")</f>
        <v/>
      </c>
      <c r="L5715" s="1" t="str">
        <f>IFERROR(VLOOKUP(Table49[[#This Row],[ITEM CODE]],Table2[[Item Code]:[Master Name]],8,0),"")</f>
        <v/>
      </c>
      <c r="M5715" s="41"/>
      <c r="N5715" s="66">
        <f>IFERROR(VLOOKUP(Table49[[#This Row],[ITEM CODE]],Table2[[#All],[Item Code]:[Unit Cost]],10,0),0)</f>
        <v>0</v>
      </c>
      <c r="O5715" s="134">
        <f>IFERROR(VLOOKUP(Table49[[#This Row],[ITEM CODE]],Table2[[#All],[Item Code]:[Unit Cost]],10,0),0)</f>
        <v>0</v>
      </c>
      <c r="P5715" s="56"/>
      <c r="Q5715" s="58"/>
      <c r="R5715" s="58">
        <f>Table49[[#This Row],[QUANTITY]]*Table49[[#This Row],[INV Prices]]</f>
        <v>0</v>
      </c>
      <c r="S5715" s="67"/>
      <c r="V5715" s="41"/>
      <c r="W5715" s="4" t="str">
        <f>IFERROR(VLOOKUP(Table49[[#This Row],[ITEM CODE]],Table2[[Item Code]:[Category ]],6,0),"")</f>
        <v/>
      </c>
      <c r="X5715" s="1" t="str">
        <f>IFERROR(VLOOKUP(Table49[[#This Row],[ITEM CODE]],Table2[[Item Code]:[Sub Category]],7,0),"")</f>
        <v/>
      </c>
      <c r="Y5715" s="68" t="str">
        <f>Table49[[#This Row],[PO Number]]&amp;COUNTIFS($E$5:E5715,E5715)</f>
        <v>0</v>
      </c>
    </row>
    <row r="5716" spans="1:25" ht="14.25" customHeight="1" x14ac:dyDescent="0.3">
      <c r="A5716" s="1" t="str">
        <f>IF(Table49[[#This Row],[ITEM NAME]]="","",ROW()-4)</f>
        <v/>
      </c>
      <c r="B5716" s="68"/>
      <c r="C5716" s="4" t="str">
        <f>IFERROR(VLOOKUP(B5716,Table14[],3,0),"")</f>
        <v/>
      </c>
      <c r="D5716" s="4" t="str">
        <f>IFERROR(VLOOKUP(B5716,Table14[],2,0),"")</f>
        <v/>
      </c>
      <c r="E5716" s="4"/>
      <c r="H5716" s="41" t="str">
        <f>IFERROR(VLOOKUP(Table49[[#This Row],[ITEM CODE]],Table2[[Item Code]:[Master Name]],2,0),"")</f>
        <v/>
      </c>
      <c r="I5716" s="41"/>
      <c r="J5716" s="65" t="str">
        <f>IFERROR(VLOOKUP(Table49[[#This Row],[ITEM CODE]],Table2[[Item Code]:[Master Name]],3,0),"")</f>
        <v/>
      </c>
      <c r="K5716" s="1" t="str">
        <f>IFERROR(VLOOKUP(Table49[[#This Row],[ITEM CODE]],Table2[[Item Code]:[Master Name]],9,0),"")</f>
        <v/>
      </c>
      <c r="L5716" s="1" t="str">
        <f>IFERROR(VLOOKUP(Table49[[#This Row],[ITEM CODE]],Table2[[Item Code]:[Master Name]],8,0),"")</f>
        <v/>
      </c>
      <c r="M5716" s="41"/>
      <c r="N5716" s="66">
        <f>IFERROR(VLOOKUP(Table49[[#This Row],[ITEM CODE]],Table2[[#All],[Item Code]:[Unit Cost]],10,0),0)</f>
        <v>0</v>
      </c>
      <c r="O5716" s="134">
        <f>IFERROR(VLOOKUP(Table49[[#This Row],[ITEM CODE]],Table2[[#All],[Item Code]:[Unit Cost]],10,0),0)</f>
        <v>0</v>
      </c>
      <c r="P5716" s="56"/>
      <c r="Q5716" s="58"/>
      <c r="R5716" s="58">
        <f>Table49[[#This Row],[QUANTITY]]*Table49[[#This Row],[INV Prices]]</f>
        <v>0</v>
      </c>
      <c r="S5716" s="67"/>
      <c r="V5716" s="41"/>
      <c r="W5716" s="4" t="str">
        <f>IFERROR(VLOOKUP(Table49[[#This Row],[ITEM CODE]],Table2[[Item Code]:[Category ]],6,0),"")</f>
        <v/>
      </c>
      <c r="X5716" s="1" t="str">
        <f>IFERROR(VLOOKUP(Table49[[#This Row],[ITEM CODE]],Table2[[Item Code]:[Sub Category]],7,0),"")</f>
        <v/>
      </c>
      <c r="Y5716" s="68" t="str">
        <f>Table49[[#This Row],[PO Number]]&amp;COUNTIFS($E$5:E5716,E5716)</f>
        <v>0</v>
      </c>
    </row>
    <row r="5717" spans="1:25" ht="14.25" customHeight="1" x14ac:dyDescent="0.3">
      <c r="A5717" s="1" t="str">
        <f>IF(Table49[[#This Row],[ITEM NAME]]="","",ROW()-4)</f>
        <v/>
      </c>
      <c r="B5717" s="68"/>
      <c r="C5717" s="4" t="str">
        <f>IFERROR(VLOOKUP(B5717,Table14[],3,0),"")</f>
        <v/>
      </c>
      <c r="D5717" s="4" t="str">
        <f>IFERROR(VLOOKUP(B5717,Table14[],2,0),"")</f>
        <v/>
      </c>
      <c r="E5717" s="4"/>
      <c r="H5717" s="41" t="str">
        <f>IFERROR(VLOOKUP(Table49[[#This Row],[ITEM CODE]],Table2[[Item Code]:[Master Name]],2,0),"")</f>
        <v/>
      </c>
      <c r="I5717" s="41"/>
      <c r="J5717" s="65" t="str">
        <f>IFERROR(VLOOKUP(Table49[[#This Row],[ITEM CODE]],Table2[[Item Code]:[Master Name]],3,0),"")</f>
        <v/>
      </c>
      <c r="K5717" s="1" t="str">
        <f>IFERROR(VLOOKUP(Table49[[#This Row],[ITEM CODE]],Table2[[Item Code]:[Master Name]],9,0),"")</f>
        <v/>
      </c>
      <c r="L5717" s="1" t="str">
        <f>IFERROR(VLOOKUP(Table49[[#This Row],[ITEM CODE]],Table2[[Item Code]:[Master Name]],8,0),"")</f>
        <v/>
      </c>
      <c r="M5717" s="41"/>
      <c r="N5717" s="66">
        <f>IFERROR(VLOOKUP(Table49[[#This Row],[ITEM CODE]],Table2[[#All],[Item Code]:[Unit Cost]],10,0),0)</f>
        <v>0</v>
      </c>
      <c r="O5717" s="134">
        <f>IFERROR(VLOOKUP(Table49[[#This Row],[ITEM CODE]],Table2[[#All],[Item Code]:[Unit Cost]],10,0),0)</f>
        <v>0</v>
      </c>
      <c r="P5717" s="56"/>
      <c r="Q5717" s="58"/>
      <c r="R5717" s="58">
        <f>Table49[[#This Row],[QUANTITY]]*Table49[[#This Row],[INV Prices]]</f>
        <v>0</v>
      </c>
      <c r="S5717" s="67"/>
      <c r="V5717" s="41"/>
      <c r="W5717" s="4" t="str">
        <f>IFERROR(VLOOKUP(Table49[[#This Row],[ITEM CODE]],Table2[[Item Code]:[Category ]],6,0),"")</f>
        <v/>
      </c>
      <c r="X5717" s="1" t="str">
        <f>IFERROR(VLOOKUP(Table49[[#This Row],[ITEM CODE]],Table2[[Item Code]:[Sub Category]],7,0),"")</f>
        <v/>
      </c>
      <c r="Y5717" s="68" t="str">
        <f>Table49[[#This Row],[PO Number]]&amp;COUNTIFS($E$5:E5717,E5717)</f>
        <v>0</v>
      </c>
    </row>
    <row r="5718" spans="1:25" ht="14.25" customHeight="1" x14ac:dyDescent="0.3">
      <c r="A5718" s="1" t="str">
        <f>IF(Table49[[#This Row],[ITEM NAME]]="","",ROW()-4)</f>
        <v/>
      </c>
      <c r="B5718" s="68"/>
      <c r="C5718" s="4" t="str">
        <f>IFERROR(VLOOKUP(B5718,Table14[],3,0),"")</f>
        <v/>
      </c>
      <c r="D5718" s="4" t="str">
        <f>IFERROR(VLOOKUP(B5718,Table14[],2,0),"")</f>
        <v/>
      </c>
      <c r="E5718" s="4"/>
      <c r="H5718" s="41" t="str">
        <f>IFERROR(VLOOKUP(Table49[[#This Row],[ITEM CODE]],Table2[[Item Code]:[Master Name]],2,0),"")</f>
        <v/>
      </c>
      <c r="I5718" s="41"/>
      <c r="J5718" s="65" t="str">
        <f>IFERROR(VLOOKUP(Table49[[#This Row],[ITEM CODE]],Table2[[Item Code]:[Master Name]],3,0),"")</f>
        <v/>
      </c>
      <c r="K5718" s="1" t="str">
        <f>IFERROR(VLOOKUP(Table49[[#This Row],[ITEM CODE]],Table2[[Item Code]:[Master Name]],9,0),"")</f>
        <v/>
      </c>
      <c r="L5718" s="1" t="str">
        <f>IFERROR(VLOOKUP(Table49[[#This Row],[ITEM CODE]],Table2[[Item Code]:[Master Name]],8,0),"")</f>
        <v/>
      </c>
      <c r="M5718" s="41"/>
      <c r="N5718" s="66">
        <f>IFERROR(VLOOKUP(Table49[[#This Row],[ITEM CODE]],Table2[[#All],[Item Code]:[Unit Cost]],10,0),0)</f>
        <v>0</v>
      </c>
      <c r="O5718" s="134">
        <f>IFERROR(VLOOKUP(Table49[[#This Row],[ITEM CODE]],Table2[[#All],[Item Code]:[Unit Cost]],10,0),0)</f>
        <v>0</v>
      </c>
      <c r="P5718" s="56"/>
      <c r="Q5718" s="58"/>
      <c r="R5718" s="58">
        <f>Table49[[#This Row],[QUANTITY]]*Table49[[#This Row],[INV Prices]]</f>
        <v>0</v>
      </c>
      <c r="S5718" s="67"/>
      <c r="V5718" s="41"/>
      <c r="W5718" s="4" t="str">
        <f>IFERROR(VLOOKUP(Table49[[#This Row],[ITEM CODE]],Table2[[Item Code]:[Category ]],6,0),"")</f>
        <v/>
      </c>
      <c r="X5718" s="1" t="str">
        <f>IFERROR(VLOOKUP(Table49[[#This Row],[ITEM CODE]],Table2[[Item Code]:[Sub Category]],7,0),"")</f>
        <v/>
      </c>
      <c r="Y5718" s="68" t="str">
        <f>Table49[[#This Row],[PO Number]]&amp;COUNTIFS($E$5:E5718,E5718)</f>
        <v>0</v>
      </c>
    </row>
    <row r="5719" spans="1:25" ht="14.25" customHeight="1" x14ac:dyDescent="0.3">
      <c r="A5719" s="1" t="str">
        <f>IF(Table49[[#This Row],[ITEM NAME]]="","",ROW()-4)</f>
        <v/>
      </c>
      <c r="B5719" s="68"/>
      <c r="C5719" s="4" t="str">
        <f>IFERROR(VLOOKUP(B5719,Table14[],3,0),"")</f>
        <v/>
      </c>
      <c r="D5719" s="4" t="str">
        <f>IFERROR(VLOOKUP(B5719,Table14[],2,0),"")</f>
        <v/>
      </c>
      <c r="E5719" s="4"/>
      <c r="H5719" s="41" t="str">
        <f>IFERROR(VLOOKUP(Table49[[#This Row],[ITEM CODE]],Table2[[Item Code]:[Master Name]],2,0),"")</f>
        <v/>
      </c>
      <c r="I5719" s="41"/>
      <c r="J5719" s="65" t="str">
        <f>IFERROR(VLOOKUP(Table49[[#This Row],[ITEM CODE]],Table2[[Item Code]:[Master Name]],3,0),"")</f>
        <v/>
      </c>
      <c r="K5719" s="1" t="str">
        <f>IFERROR(VLOOKUP(Table49[[#This Row],[ITEM CODE]],Table2[[Item Code]:[Master Name]],9,0),"")</f>
        <v/>
      </c>
      <c r="L5719" s="1" t="str">
        <f>IFERROR(VLOOKUP(Table49[[#This Row],[ITEM CODE]],Table2[[Item Code]:[Master Name]],8,0),"")</f>
        <v/>
      </c>
      <c r="M5719" s="41"/>
      <c r="N5719" s="66">
        <f>IFERROR(VLOOKUP(Table49[[#This Row],[ITEM CODE]],Table2[[#All],[Item Code]:[Unit Cost]],10,0),0)</f>
        <v>0</v>
      </c>
      <c r="O5719" s="134">
        <f>IFERROR(VLOOKUP(Table49[[#This Row],[ITEM CODE]],Table2[[#All],[Item Code]:[Unit Cost]],10,0),0)</f>
        <v>0</v>
      </c>
      <c r="P5719" s="56"/>
      <c r="Q5719" s="58"/>
      <c r="R5719" s="58">
        <f>Table49[[#This Row],[QUANTITY]]*Table49[[#This Row],[INV Prices]]</f>
        <v>0</v>
      </c>
      <c r="S5719" s="67"/>
      <c r="V5719" s="41"/>
      <c r="W5719" s="4" t="str">
        <f>IFERROR(VLOOKUP(Table49[[#This Row],[ITEM CODE]],Table2[[Item Code]:[Category ]],6,0),"")</f>
        <v/>
      </c>
      <c r="X5719" s="1" t="str">
        <f>IFERROR(VLOOKUP(Table49[[#This Row],[ITEM CODE]],Table2[[Item Code]:[Sub Category]],7,0),"")</f>
        <v/>
      </c>
      <c r="Y5719" s="68" t="str">
        <f>Table49[[#This Row],[PO Number]]&amp;COUNTIFS($E$5:E5719,E5719)</f>
        <v>0</v>
      </c>
    </row>
    <row r="5720" spans="1:25" ht="14.7" customHeight="1" x14ac:dyDescent="0.3">
      <c r="A5720" s="1" t="str">
        <f>IF(Table49[[#This Row],[ITEM NAME]]="","",ROW()-4)</f>
        <v/>
      </c>
      <c r="B5720" s="68"/>
      <c r="C5720" s="4" t="str">
        <f>IFERROR(VLOOKUP(B5720,Table14[],3,0),"")</f>
        <v/>
      </c>
      <c r="D5720" s="4" t="str">
        <f>IFERROR(VLOOKUP(B5720,Table14[],2,0),"")</f>
        <v/>
      </c>
      <c r="E5720" s="4"/>
      <c r="H5720" s="41" t="str">
        <f>IFERROR(VLOOKUP(Table49[[#This Row],[ITEM CODE]],Table2[[Item Code]:[Master Name]],2,0),"")</f>
        <v/>
      </c>
      <c r="I5720" s="41"/>
      <c r="J5720" s="65" t="str">
        <f>IFERROR(VLOOKUP(Table49[[#This Row],[ITEM CODE]],Table2[[Item Code]:[Master Name]],3,0),"")</f>
        <v/>
      </c>
      <c r="K5720" s="1" t="str">
        <f>IFERROR(VLOOKUP(Table49[[#This Row],[ITEM CODE]],Table2[[Item Code]:[Master Name]],9,0),"")</f>
        <v/>
      </c>
      <c r="L5720" s="1" t="str">
        <f>IFERROR(VLOOKUP(Table49[[#This Row],[ITEM CODE]],Table2[[Item Code]:[Master Name]],8,0),"")</f>
        <v/>
      </c>
      <c r="M5720" s="41"/>
      <c r="N5720" s="66">
        <f>IFERROR(VLOOKUP(Table49[[#This Row],[ITEM CODE]],Table2[[#All],[Item Code]:[Unit Cost]],10,0),0)</f>
        <v>0</v>
      </c>
      <c r="O5720" s="134">
        <f>IFERROR(VLOOKUP(Table49[[#This Row],[ITEM CODE]],Table2[[#All],[Item Code]:[Unit Cost]],10,0),0)</f>
        <v>0</v>
      </c>
      <c r="P5720" s="56"/>
      <c r="Q5720" s="58"/>
      <c r="R5720" s="58">
        <f>Table49[[#This Row],[QUANTITY]]*Table49[[#This Row],[INV Prices]]</f>
        <v>0</v>
      </c>
      <c r="S5720" s="67"/>
      <c r="V5720" s="41"/>
      <c r="W5720" s="4" t="str">
        <f>IFERROR(VLOOKUP(Table49[[#This Row],[ITEM CODE]],Table2[[Item Code]:[Category ]],6,0),"")</f>
        <v/>
      </c>
      <c r="X5720" s="1" t="str">
        <f>IFERROR(VLOOKUP(Table49[[#This Row],[ITEM CODE]],Table2[[Item Code]:[Sub Category]],7,0),"")</f>
        <v/>
      </c>
      <c r="Y5720" s="68" t="str">
        <f>Table49[[#This Row],[PO Number]]&amp;COUNTIFS($E$5:E5720,E5720)</f>
        <v>0</v>
      </c>
    </row>
    <row r="5721" spans="1:25" ht="14.7" customHeight="1" x14ac:dyDescent="0.3">
      <c r="A5721" s="1" t="str">
        <f>IF(Table49[[#This Row],[ITEM NAME]]="","",ROW()-4)</f>
        <v/>
      </c>
      <c r="B5721" s="68"/>
      <c r="C5721" s="4" t="str">
        <f>IFERROR(VLOOKUP(B5721,Table14[],3,0),"")</f>
        <v/>
      </c>
      <c r="D5721" s="4" t="str">
        <f>IFERROR(VLOOKUP(B5721,Table14[],2,0),"")</f>
        <v/>
      </c>
      <c r="E5721" s="4"/>
      <c r="H5721" s="41" t="str">
        <f>IFERROR(VLOOKUP(Table49[[#This Row],[ITEM CODE]],Table2[[Item Code]:[Master Name]],2,0),"")</f>
        <v/>
      </c>
      <c r="I5721" s="41"/>
      <c r="J5721" s="65" t="str">
        <f>IFERROR(VLOOKUP(Table49[[#This Row],[ITEM CODE]],Table2[[Item Code]:[Master Name]],3,0),"")</f>
        <v/>
      </c>
      <c r="K5721" s="1" t="str">
        <f>IFERROR(VLOOKUP(Table49[[#This Row],[ITEM CODE]],Table2[[Item Code]:[Master Name]],9,0),"")</f>
        <v/>
      </c>
      <c r="L5721" s="1" t="str">
        <f>IFERROR(VLOOKUP(Table49[[#This Row],[ITEM CODE]],Table2[[Item Code]:[Master Name]],8,0),"")</f>
        <v/>
      </c>
      <c r="M5721" s="41"/>
      <c r="N5721" s="66">
        <f>IFERROR(VLOOKUP(Table49[[#This Row],[ITEM CODE]],Table2[[#All],[Item Code]:[Unit Cost]],10,0),0)</f>
        <v>0</v>
      </c>
      <c r="O5721" s="134">
        <f>IFERROR(VLOOKUP(Table49[[#This Row],[ITEM CODE]],Table2[[#All],[Item Code]:[Unit Cost]],10,0),0)</f>
        <v>0</v>
      </c>
      <c r="P5721" s="56"/>
      <c r="Q5721" s="58"/>
      <c r="R5721" s="58">
        <f>Table49[[#This Row],[QUANTITY]]*Table49[[#This Row],[INV Prices]]</f>
        <v>0</v>
      </c>
      <c r="S5721" s="67"/>
      <c r="V5721" s="41"/>
      <c r="W5721" s="4" t="str">
        <f>IFERROR(VLOOKUP(Table49[[#This Row],[ITEM CODE]],Table2[[Item Code]:[Category ]],6,0),"")</f>
        <v/>
      </c>
      <c r="X5721" s="1" t="str">
        <f>IFERROR(VLOOKUP(Table49[[#This Row],[ITEM CODE]],Table2[[Item Code]:[Sub Category]],7,0),"")</f>
        <v/>
      </c>
      <c r="Y5721" s="68" t="str">
        <f>Table49[[#This Row],[PO Number]]&amp;COUNTIFS($E$5:E5721,E5721)</f>
        <v>0</v>
      </c>
    </row>
    <row r="5722" spans="1:25" ht="14.7" customHeight="1" x14ac:dyDescent="0.3">
      <c r="A5722" s="1" t="str">
        <f>IF(Table49[[#This Row],[ITEM NAME]]="","",ROW()-4)</f>
        <v/>
      </c>
      <c r="B5722" s="68"/>
      <c r="C5722" s="4" t="str">
        <f>IFERROR(VLOOKUP(B5722,Table14[],3,0),"")</f>
        <v/>
      </c>
      <c r="D5722" s="4" t="str">
        <f>IFERROR(VLOOKUP(B5722,Table14[],2,0),"")</f>
        <v/>
      </c>
      <c r="E5722" s="4"/>
      <c r="H5722" s="41" t="str">
        <f>IFERROR(VLOOKUP(Table49[[#This Row],[ITEM CODE]],Table2[[Item Code]:[Master Name]],2,0),"")</f>
        <v/>
      </c>
      <c r="I5722" s="41"/>
      <c r="J5722" s="65" t="str">
        <f>IFERROR(VLOOKUP(Table49[[#This Row],[ITEM CODE]],Table2[[Item Code]:[Master Name]],3,0),"")</f>
        <v/>
      </c>
      <c r="K5722" s="1" t="str">
        <f>IFERROR(VLOOKUP(Table49[[#This Row],[ITEM CODE]],Table2[[Item Code]:[Master Name]],9,0),"")</f>
        <v/>
      </c>
      <c r="L5722" s="1" t="str">
        <f>IFERROR(VLOOKUP(Table49[[#This Row],[ITEM CODE]],Table2[[Item Code]:[Master Name]],8,0),"")</f>
        <v/>
      </c>
      <c r="M5722" s="41"/>
      <c r="N5722" s="66">
        <f>IFERROR(VLOOKUP(Table49[[#This Row],[ITEM CODE]],Table2[[#All],[Item Code]:[Unit Cost]],10,0),0)</f>
        <v>0</v>
      </c>
      <c r="O5722" s="134">
        <f>IFERROR(VLOOKUP(Table49[[#This Row],[ITEM CODE]],Table2[[#All],[Item Code]:[Unit Cost]],10,0),0)</f>
        <v>0</v>
      </c>
      <c r="P5722" s="56"/>
      <c r="Q5722" s="58"/>
      <c r="R5722" s="58">
        <f>Table49[[#This Row],[QUANTITY]]*Table49[[#This Row],[INV Prices]]</f>
        <v>0</v>
      </c>
      <c r="S5722" s="67"/>
      <c r="V5722" s="41"/>
      <c r="W5722" s="4" t="str">
        <f>IFERROR(VLOOKUP(Table49[[#This Row],[ITEM CODE]],Table2[[Item Code]:[Category ]],6,0),"")</f>
        <v/>
      </c>
      <c r="X5722" s="1" t="str">
        <f>IFERROR(VLOOKUP(Table49[[#This Row],[ITEM CODE]],Table2[[Item Code]:[Sub Category]],7,0),"")</f>
        <v/>
      </c>
      <c r="Y5722" s="68" t="str">
        <f>Table49[[#This Row],[PO Number]]&amp;COUNTIFS($E$5:E5722,E5722)</f>
        <v>0</v>
      </c>
    </row>
    <row r="5723" spans="1:25" ht="14.7" customHeight="1" x14ac:dyDescent="0.3">
      <c r="A5723" s="1" t="str">
        <f>IF(Table49[[#This Row],[ITEM NAME]]="","",ROW()-4)</f>
        <v/>
      </c>
      <c r="B5723" s="68"/>
      <c r="C5723" s="4" t="str">
        <f>IFERROR(VLOOKUP(B5723,Table14[],3,0),"")</f>
        <v/>
      </c>
      <c r="D5723" s="4" t="str">
        <f>IFERROR(VLOOKUP(B5723,Table14[],2,0),"")</f>
        <v/>
      </c>
      <c r="E5723" s="4"/>
      <c r="H5723" s="41" t="str">
        <f>IFERROR(VLOOKUP(Table49[[#This Row],[ITEM CODE]],Table2[[Item Code]:[Master Name]],2,0),"")</f>
        <v/>
      </c>
      <c r="I5723" s="41"/>
      <c r="J5723" s="65" t="str">
        <f>IFERROR(VLOOKUP(Table49[[#This Row],[ITEM CODE]],Table2[[Item Code]:[Master Name]],3,0),"")</f>
        <v/>
      </c>
      <c r="K5723" s="1" t="str">
        <f>IFERROR(VLOOKUP(Table49[[#This Row],[ITEM CODE]],Table2[[Item Code]:[Master Name]],9,0),"")</f>
        <v/>
      </c>
      <c r="L5723" s="1" t="str">
        <f>IFERROR(VLOOKUP(Table49[[#This Row],[ITEM CODE]],Table2[[Item Code]:[Master Name]],8,0),"")</f>
        <v/>
      </c>
      <c r="M5723" s="41"/>
      <c r="N5723" s="66">
        <f>IFERROR(VLOOKUP(Table49[[#This Row],[ITEM CODE]],Table2[[#All],[Item Code]:[Unit Cost]],10,0),0)</f>
        <v>0</v>
      </c>
      <c r="O5723" s="134">
        <f>IFERROR(VLOOKUP(Table49[[#This Row],[ITEM CODE]],Table2[[#All],[Item Code]:[Unit Cost]],10,0),0)</f>
        <v>0</v>
      </c>
      <c r="P5723" s="56"/>
      <c r="Q5723" s="58"/>
      <c r="R5723" s="58">
        <f>Table49[[#This Row],[QUANTITY]]*Table49[[#This Row],[INV Prices]]</f>
        <v>0</v>
      </c>
      <c r="S5723" s="67"/>
      <c r="V5723" s="41"/>
      <c r="W5723" s="4" t="str">
        <f>IFERROR(VLOOKUP(Table49[[#This Row],[ITEM CODE]],Table2[[Item Code]:[Category ]],6,0),"")</f>
        <v/>
      </c>
      <c r="X5723" s="1" t="str">
        <f>IFERROR(VLOOKUP(Table49[[#This Row],[ITEM CODE]],Table2[[Item Code]:[Sub Category]],7,0),"")</f>
        <v/>
      </c>
      <c r="Y5723" s="68" t="str">
        <f>Table49[[#This Row],[PO Number]]&amp;COUNTIFS($E$5:E5723,E5723)</f>
        <v>0</v>
      </c>
    </row>
    <row r="5724" spans="1:25" ht="14.7" customHeight="1" x14ac:dyDescent="0.3">
      <c r="A5724" s="1" t="str">
        <f>IF(Table49[[#This Row],[ITEM NAME]]="","",ROW()-4)</f>
        <v/>
      </c>
      <c r="B5724" s="68"/>
      <c r="C5724" s="4" t="str">
        <f>IFERROR(VLOOKUP(B5724,Table14[],3,0),"")</f>
        <v/>
      </c>
      <c r="D5724" s="4" t="str">
        <f>IFERROR(VLOOKUP(B5724,Table14[],2,0),"")</f>
        <v/>
      </c>
      <c r="E5724" s="4"/>
      <c r="H5724" s="41" t="str">
        <f>IFERROR(VLOOKUP(Table49[[#This Row],[ITEM CODE]],Table2[[Item Code]:[Master Name]],2,0),"")</f>
        <v/>
      </c>
      <c r="I5724" s="41"/>
      <c r="J5724" s="65" t="str">
        <f>IFERROR(VLOOKUP(Table49[[#This Row],[ITEM CODE]],Table2[[Item Code]:[Master Name]],3,0),"")</f>
        <v/>
      </c>
      <c r="K5724" s="1" t="str">
        <f>IFERROR(VLOOKUP(Table49[[#This Row],[ITEM CODE]],Table2[[Item Code]:[Master Name]],9,0),"")</f>
        <v/>
      </c>
      <c r="L5724" s="1" t="str">
        <f>IFERROR(VLOOKUP(Table49[[#This Row],[ITEM CODE]],Table2[[Item Code]:[Master Name]],8,0),"")</f>
        <v/>
      </c>
      <c r="M5724" s="41"/>
      <c r="N5724" s="66">
        <f>IFERROR(VLOOKUP(Table49[[#This Row],[ITEM CODE]],Table2[[#All],[Item Code]:[Unit Cost]],10,0),0)</f>
        <v>0</v>
      </c>
      <c r="O5724" s="134">
        <f>IFERROR(VLOOKUP(Table49[[#This Row],[ITEM CODE]],Table2[[#All],[Item Code]:[Unit Cost]],10,0),0)</f>
        <v>0</v>
      </c>
      <c r="P5724" s="56"/>
      <c r="Q5724" s="58"/>
      <c r="R5724" s="58">
        <f>Table49[[#This Row],[QUANTITY]]*Table49[[#This Row],[INV Prices]]</f>
        <v>0</v>
      </c>
      <c r="S5724" s="67"/>
      <c r="V5724" s="41"/>
      <c r="W5724" s="4" t="str">
        <f>IFERROR(VLOOKUP(Table49[[#This Row],[ITEM CODE]],Table2[[Item Code]:[Category ]],6,0),"")</f>
        <v/>
      </c>
      <c r="X5724" s="1" t="str">
        <f>IFERROR(VLOOKUP(Table49[[#This Row],[ITEM CODE]],Table2[[Item Code]:[Sub Category]],7,0),"")</f>
        <v/>
      </c>
      <c r="Y5724" s="68" t="str">
        <f>Table49[[#This Row],[PO Number]]&amp;COUNTIFS($E$5:E5724,E5724)</f>
        <v>0</v>
      </c>
    </row>
    <row r="5725" spans="1:25" ht="14.7" customHeight="1" x14ac:dyDescent="0.3">
      <c r="A5725" s="1" t="str">
        <f>IF(Table49[[#This Row],[ITEM NAME]]="","",ROW()-4)</f>
        <v/>
      </c>
      <c r="B5725" s="68"/>
      <c r="C5725" s="4" t="str">
        <f>IFERROR(VLOOKUP(B5725,Table14[],3,0),"")</f>
        <v/>
      </c>
      <c r="D5725" s="4" t="str">
        <f>IFERROR(VLOOKUP(B5725,Table14[],2,0),"")</f>
        <v/>
      </c>
      <c r="E5725" s="4"/>
      <c r="H5725" s="41" t="str">
        <f>IFERROR(VLOOKUP(Table49[[#This Row],[ITEM CODE]],Table2[[Item Code]:[Master Name]],2,0),"")</f>
        <v/>
      </c>
      <c r="I5725" s="41"/>
      <c r="J5725" s="65" t="str">
        <f>IFERROR(VLOOKUP(Table49[[#This Row],[ITEM CODE]],Table2[[Item Code]:[Master Name]],3,0),"")</f>
        <v/>
      </c>
      <c r="K5725" s="1" t="str">
        <f>IFERROR(VLOOKUP(Table49[[#This Row],[ITEM CODE]],Table2[[Item Code]:[Master Name]],9,0),"")</f>
        <v/>
      </c>
      <c r="L5725" s="1" t="str">
        <f>IFERROR(VLOOKUP(Table49[[#This Row],[ITEM CODE]],Table2[[Item Code]:[Master Name]],8,0),"")</f>
        <v/>
      </c>
      <c r="M5725" s="41"/>
      <c r="N5725" s="66">
        <f>IFERROR(VLOOKUP(Table49[[#This Row],[ITEM CODE]],Table2[[#All],[Item Code]:[Unit Cost]],10,0),0)</f>
        <v>0</v>
      </c>
      <c r="O5725" s="134">
        <f>IFERROR(VLOOKUP(Table49[[#This Row],[ITEM CODE]],Table2[[#All],[Item Code]:[Unit Cost]],10,0),0)</f>
        <v>0</v>
      </c>
      <c r="P5725" s="56"/>
      <c r="Q5725" s="58"/>
      <c r="R5725" s="58">
        <f>Table49[[#This Row],[QUANTITY]]*Table49[[#This Row],[INV Prices]]</f>
        <v>0</v>
      </c>
      <c r="S5725" s="67"/>
      <c r="V5725" s="41"/>
      <c r="W5725" s="4" t="str">
        <f>IFERROR(VLOOKUP(Table49[[#This Row],[ITEM CODE]],Table2[[Item Code]:[Category ]],6,0),"")</f>
        <v/>
      </c>
      <c r="X5725" s="1" t="str">
        <f>IFERROR(VLOOKUP(Table49[[#This Row],[ITEM CODE]],Table2[[Item Code]:[Sub Category]],7,0),"")</f>
        <v/>
      </c>
      <c r="Y5725" s="68" t="str">
        <f>Table49[[#This Row],[PO Number]]&amp;COUNTIFS($E$5:E5725,E5725)</f>
        <v>0</v>
      </c>
    </row>
    <row r="5726" spans="1:25" ht="14.7" customHeight="1" x14ac:dyDescent="0.3">
      <c r="A5726" s="1" t="str">
        <f>IF(Table49[[#This Row],[ITEM NAME]]="","",ROW()-4)</f>
        <v/>
      </c>
      <c r="B5726" s="68"/>
      <c r="C5726" s="4" t="str">
        <f>IFERROR(VLOOKUP(B5726,Table14[],3,0),"")</f>
        <v/>
      </c>
      <c r="D5726" s="4" t="str">
        <f>IFERROR(VLOOKUP(B5726,Table14[],2,0),"")</f>
        <v/>
      </c>
      <c r="E5726" s="4"/>
      <c r="H5726" s="41" t="str">
        <f>IFERROR(VLOOKUP(Table49[[#This Row],[ITEM CODE]],Table2[[Item Code]:[Master Name]],2,0),"")</f>
        <v/>
      </c>
      <c r="I5726" s="41"/>
      <c r="J5726" s="65" t="str">
        <f>IFERROR(VLOOKUP(Table49[[#This Row],[ITEM CODE]],Table2[[Item Code]:[Master Name]],3,0),"")</f>
        <v/>
      </c>
      <c r="K5726" s="1" t="str">
        <f>IFERROR(VLOOKUP(Table49[[#This Row],[ITEM CODE]],Table2[[Item Code]:[Master Name]],9,0),"")</f>
        <v/>
      </c>
      <c r="L5726" s="1" t="str">
        <f>IFERROR(VLOOKUP(Table49[[#This Row],[ITEM CODE]],Table2[[Item Code]:[Master Name]],8,0),"")</f>
        <v/>
      </c>
      <c r="M5726" s="41"/>
      <c r="N5726" s="66">
        <f>IFERROR(VLOOKUP(Table49[[#This Row],[ITEM CODE]],Table2[[#All],[Item Code]:[Unit Cost]],10,0),0)</f>
        <v>0</v>
      </c>
      <c r="O5726" s="134">
        <f>IFERROR(VLOOKUP(Table49[[#This Row],[ITEM CODE]],Table2[[#All],[Item Code]:[Unit Cost]],10,0),0)</f>
        <v>0</v>
      </c>
      <c r="P5726" s="56"/>
      <c r="Q5726" s="58"/>
      <c r="R5726" s="58">
        <f>Table49[[#This Row],[QUANTITY]]*Table49[[#This Row],[INV Prices]]</f>
        <v>0</v>
      </c>
      <c r="S5726" s="67"/>
      <c r="V5726" s="41"/>
      <c r="W5726" s="4" t="str">
        <f>IFERROR(VLOOKUP(Table49[[#This Row],[ITEM CODE]],Table2[[Item Code]:[Category ]],6,0),"")</f>
        <v/>
      </c>
      <c r="X5726" s="1" t="str">
        <f>IFERROR(VLOOKUP(Table49[[#This Row],[ITEM CODE]],Table2[[Item Code]:[Sub Category]],7,0),"")</f>
        <v/>
      </c>
      <c r="Y5726" s="68" t="str">
        <f>Table49[[#This Row],[PO Number]]&amp;COUNTIFS($E$5:E5726,E5726)</f>
        <v>0</v>
      </c>
    </row>
    <row r="5727" spans="1:25" ht="14.7" customHeight="1" x14ac:dyDescent="0.3">
      <c r="A5727" s="1" t="str">
        <f>IF(Table49[[#This Row],[ITEM NAME]]="","",ROW()-4)</f>
        <v/>
      </c>
      <c r="B5727" s="68"/>
      <c r="C5727" s="4" t="str">
        <f>IFERROR(VLOOKUP(B5727,Table14[],3,0),"")</f>
        <v/>
      </c>
      <c r="D5727" s="4" t="str">
        <f>IFERROR(VLOOKUP(B5727,Table14[],2,0),"")</f>
        <v/>
      </c>
      <c r="E5727" s="4"/>
      <c r="H5727" s="41" t="str">
        <f>IFERROR(VLOOKUP(Table49[[#This Row],[ITEM CODE]],Table2[[Item Code]:[Master Name]],2,0),"")</f>
        <v/>
      </c>
      <c r="I5727" s="41"/>
      <c r="J5727" s="65" t="str">
        <f>IFERROR(VLOOKUP(Table49[[#This Row],[ITEM CODE]],Table2[[Item Code]:[Master Name]],3,0),"")</f>
        <v/>
      </c>
      <c r="K5727" s="1" t="str">
        <f>IFERROR(VLOOKUP(Table49[[#This Row],[ITEM CODE]],Table2[[Item Code]:[Master Name]],9,0),"")</f>
        <v/>
      </c>
      <c r="L5727" s="1" t="str">
        <f>IFERROR(VLOOKUP(Table49[[#This Row],[ITEM CODE]],Table2[[Item Code]:[Master Name]],8,0),"")</f>
        <v/>
      </c>
      <c r="M5727" s="41"/>
      <c r="N5727" s="66">
        <f>IFERROR(VLOOKUP(Table49[[#This Row],[ITEM CODE]],Table2[[#All],[Item Code]:[Unit Cost]],10,0),0)</f>
        <v>0</v>
      </c>
      <c r="O5727" s="134">
        <f>IFERROR(VLOOKUP(Table49[[#This Row],[ITEM CODE]],Table2[[#All],[Item Code]:[Unit Cost]],10,0),0)</f>
        <v>0</v>
      </c>
      <c r="P5727" s="56"/>
      <c r="Q5727" s="58"/>
      <c r="R5727" s="58">
        <f>Table49[[#This Row],[QUANTITY]]*Table49[[#This Row],[INV Prices]]</f>
        <v>0</v>
      </c>
      <c r="S5727" s="67"/>
      <c r="V5727" s="41"/>
      <c r="W5727" s="4" t="str">
        <f>IFERROR(VLOOKUP(Table49[[#This Row],[ITEM CODE]],Table2[[Item Code]:[Category ]],6,0),"")</f>
        <v/>
      </c>
      <c r="X5727" s="1" t="str">
        <f>IFERROR(VLOOKUP(Table49[[#This Row],[ITEM CODE]],Table2[[Item Code]:[Sub Category]],7,0),"")</f>
        <v/>
      </c>
      <c r="Y5727" s="68" t="str">
        <f>Table49[[#This Row],[PO Number]]&amp;COUNTIFS($E$5:E5727,E5727)</f>
        <v>0</v>
      </c>
    </row>
    <row r="5728" spans="1:25" ht="14.7" customHeight="1" x14ac:dyDescent="0.3">
      <c r="A5728" s="1" t="str">
        <f>IF(Table49[[#This Row],[ITEM NAME]]="","",ROW()-4)</f>
        <v/>
      </c>
      <c r="B5728" s="68"/>
      <c r="C5728" s="4" t="str">
        <f>IFERROR(VLOOKUP(B5728,Table14[],3,0),"")</f>
        <v/>
      </c>
      <c r="D5728" s="4" t="str">
        <f>IFERROR(VLOOKUP(B5728,Table14[],2,0),"")</f>
        <v/>
      </c>
      <c r="E5728" s="4"/>
      <c r="H5728" s="41" t="str">
        <f>IFERROR(VLOOKUP(Table49[[#This Row],[ITEM CODE]],Table2[[Item Code]:[Master Name]],2,0),"")</f>
        <v/>
      </c>
      <c r="I5728" s="41"/>
      <c r="J5728" s="65" t="str">
        <f>IFERROR(VLOOKUP(Table49[[#This Row],[ITEM CODE]],Table2[[Item Code]:[Master Name]],3,0),"")</f>
        <v/>
      </c>
      <c r="K5728" s="1" t="str">
        <f>IFERROR(VLOOKUP(Table49[[#This Row],[ITEM CODE]],Table2[[Item Code]:[Master Name]],9,0),"")</f>
        <v/>
      </c>
      <c r="L5728" s="1" t="str">
        <f>IFERROR(VLOOKUP(Table49[[#This Row],[ITEM CODE]],Table2[[Item Code]:[Master Name]],8,0),"")</f>
        <v/>
      </c>
      <c r="M5728" s="41"/>
      <c r="N5728" s="66">
        <f>IFERROR(VLOOKUP(Table49[[#This Row],[ITEM CODE]],Table2[[#All],[Item Code]:[Unit Cost]],10,0),0)</f>
        <v>0</v>
      </c>
      <c r="O5728" s="134">
        <f>IFERROR(VLOOKUP(Table49[[#This Row],[ITEM CODE]],Table2[[#All],[Item Code]:[Unit Cost]],10,0),0)</f>
        <v>0</v>
      </c>
      <c r="P5728" s="56"/>
      <c r="Q5728" s="58"/>
      <c r="R5728" s="58">
        <f>Table49[[#This Row],[QUANTITY]]*Table49[[#This Row],[INV Prices]]</f>
        <v>0</v>
      </c>
      <c r="S5728" s="67"/>
      <c r="V5728" s="41"/>
      <c r="W5728" s="4" t="str">
        <f>IFERROR(VLOOKUP(Table49[[#This Row],[ITEM CODE]],Table2[[Item Code]:[Category ]],6,0),"")</f>
        <v/>
      </c>
      <c r="X5728" s="1" t="str">
        <f>IFERROR(VLOOKUP(Table49[[#This Row],[ITEM CODE]],Table2[[Item Code]:[Sub Category]],7,0),"")</f>
        <v/>
      </c>
      <c r="Y5728" s="68" t="str">
        <f>Table49[[#This Row],[PO Number]]&amp;COUNTIFS($E$5:E5728,E5728)</f>
        <v>0</v>
      </c>
    </row>
    <row r="5729" spans="1:25" ht="14.7" customHeight="1" x14ac:dyDescent="0.3">
      <c r="A5729" s="1" t="str">
        <f>IF(Table49[[#This Row],[ITEM NAME]]="","",ROW()-4)</f>
        <v/>
      </c>
      <c r="B5729" s="68"/>
      <c r="C5729" s="4" t="str">
        <f>IFERROR(VLOOKUP(B5729,Table14[],3,0),"")</f>
        <v/>
      </c>
      <c r="D5729" s="4" t="str">
        <f>IFERROR(VLOOKUP(B5729,Table14[],2,0),"")</f>
        <v/>
      </c>
      <c r="E5729" s="4"/>
      <c r="H5729" s="41" t="str">
        <f>IFERROR(VLOOKUP(Table49[[#This Row],[ITEM CODE]],Table2[[Item Code]:[Master Name]],2,0),"")</f>
        <v/>
      </c>
      <c r="I5729" s="41"/>
      <c r="J5729" s="65" t="str">
        <f>IFERROR(VLOOKUP(Table49[[#This Row],[ITEM CODE]],Table2[[Item Code]:[Master Name]],3,0),"")</f>
        <v/>
      </c>
      <c r="K5729" s="1" t="str">
        <f>IFERROR(VLOOKUP(Table49[[#This Row],[ITEM CODE]],Table2[[Item Code]:[Master Name]],9,0),"")</f>
        <v/>
      </c>
      <c r="L5729" s="1" t="str">
        <f>IFERROR(VLOOKUP(Table49[[#This Row],[ITEM CODE]],Table2[[Item Code]:[Master Name]],8,0),"")</f>
        <v/>
      </c>
      <c r="M5729" s="41"/>
      <c r="N5729" s="66">
        <f>IFERROR(VLOOKUP(Table49[[#This Row],[ITEM CODE]],Table2[[#All],[Item Code]:[Unit Cost]],10,0),0)</f>
        <v>0</v>
      </c>
      <c r="O5729" s="134">
        <f>IFERROR(VLOOKUP(Table49[[#This Row],[ITEM CODE]],Table2[[#All],[Item Code]:[Unit Cost]],10,0),0)</f>
        <v>0</v>
      </c>
      <c r="P5729" s="56"/>
      <c r="Q5729" s="58"/>
      <c r="R5729" s="58">
        <f>Table49[[#This Row],[QUANTITY]]*Table49[[#This Row],[INV Prices]]</f>
        <v>0</v>
      </c>
      <c r="S5729" s="67"/>
      <c r="V5729" s="41"/>
      <c r="W5729" s="4" t="str">
        <f>IFERROR(VLOOKUP(Table49[[#This Row],[ITEM CODE]],Table2[[Item Code]:[Category ]],6,0),"")</f>
        <v/>
      </c>
      <c r="X5729" s="1" t="str">
        <f>IFERROR(VLOOKUP(Table49[[#This Row],[ITEM CODE]],Table2[[Item Code]:[Sub Category]],7,0),"")</f>
        <v/>
      </c>
      <c r="Y5729" s="68" t="str">
        <f>Table49[[#This Row],[PO Number]]&amp;COUNTIFS($E$5:E5729,E5729)</f>
        <v>0</v>
      </c>
    </row>
    <row r="5730" spans="1:25" ht="14.7" customHeight="1" x14ac:dyDescent="0.3">
      <c r="A5730" s="1" t="str">
        <f>IF(Table49[[#This Row],[ITEM NAME]]="","",ROW()-4)</f>
        <v/>
      </c>
      <c r="B5730" s="68"/>
      <c r="C5730" s="4" t="str">
        <f>IFERROR(VLOOKUP(B5730,Table14[],3,0),"")</f>
        <v/>
      </c>
      <c r="D5730" s="4" t="str">
        <f>IFERROR(VLOOKUP(B5730,Table14[],2,0),"")</f>
        <v/>
      </c>
      <c r="E5730" s="4"/>
      <c r="H5730" s="41" t="str">
        <f>IFERROR(VLOOKUP(Table49[[#This Row],[ITEM CODE]],Table2[[Item Code]:[Master Name]],2,0),"")</f>
        <v/>
      </c>
      <c r="I5730" s="41"/>
      <c r="J5730" s="65" t="str">
        <f>IFERROR(VLOOKUP(Table49[[#This Row],[ITEM CODE]],Table2[[Item Code]:[Master Name]],3,0),"")</f>
        <v/>
      </c>
      <c r="K5730" s="1" t="str">
        <f>IFERROR(VLOOKUP(Table49[[#This Row],[ITEM CODE]],Table2[[Item Code]:[Master Name]],9,0),"")</f>
        <v/>
      </c>
      <c r="L5730" s="1" t="str">
        <f>IFERROR(VLOOKUP(Table49[[#This Row],[ITEM CODE]],Table2[[Item Code]:[Master Name]],8,0),"")</f>
        <v/>
      </c>
      <c r="M5730" s="41"/>
      <c r="N5730" s="66">
        <f>IFERROR(VLOOKUP(Table49[[#This Row],[ITEM CODE]],Table2[[#All],[Item Code]:[Unit Cost]],10,0),0)</f>
        <v>0</v>
      </c>
      <c r="O5730" s="134">
        <f>IFERROR(VLOOKUP(Table49[[#This Row],[ITEM CODE]],Table2[[#All],[Item Code]:[Unit Cost]],10,0),0)</f>
        <v>0</v>
      </c>
      <c r="P5730" s="56"/>
      <c r="Q5730" s="58"/>
      <c r="R5730" s="58">
        <f>Table49[[#This Row],[QUANTITY]]*Table49[[#This Row],[INV Prices]]</f>
        <v>0</v>
      </c>
      <c r="S5730" s="67"/>
      <c r="V5730" s="41"/>
      <c r="W5730" s="4" t="str">
        <f>IFERROR(VLOOKUP(Table49[[#This Row],[ITEM CODE]],Table2[[Item Code]:[Category ]],6,0),"")</f>
        <v/>
      </c>
      <c r="X5730" s="1" t="str">
        <f>IFERROR(VLOOKUP(Table49[[#This Row],[ITEM CODE]],Table2[[Item Code]:[Sub Category]],7,0),"")</f>
        <v/>
      </c>
      <c r="Y5730" s="68" t="str">
        <f>Table49[[#This Row],[PO Number]]&amp;COUNTIFS($E$5:E5730,E5730)</f>
        <v>0</v>
      </c>
    </row>
    <row r="5731" spans="1:25" ht="14.7" customHeight="1" x14ac:dyDescent="0.3">
      <c r="A5731" s="1" t="str">
        <f>IF(Table49[[#This Row],[ITEM NAME]]="","",ROW()-4)</f>
        <v/>
      </c>
      <c r="B5731" s="68"/>
      <c r="C5731" s="4" t="str">
        <f>IFERROR(VLOOKUP(B5731,Table14[],3,0),"")</f>
        <v/>
      </c>
      <c r="D5731" s="4" t="str">
        <f>IFERROR(VLOOKUP(B5731,Table14[],2,0),"")</f>
        <v/>
      </c>
      <c r="E5731" s="4"/>
      <c r="H5731" s="41" t="str">
        <f>IFERROR(VLOOKUP(Table49[[#This Row],[ITEM CODE]],Table2[[Item Code]:[Master Name]],2,0),"")</f>
        <v/>
      </c>
      <c r="I5731" s="41"/>
      <c r="J5731" s="65" t="str">
        <f>IFERROR(VLOOKUP(Table49[[#This Row],[ITEM CODE]],Table2[[Item Code]:[Master Name]],3,0),"")</f>
        <v/>
      </c>
      <c r="K5731" s="1" t="str">
        <f>IFERROR(VLOOKUP(Table49[[#This Row],[ITEM CODE]],Table2[[Item Code]:[Master Name]],9,0),"")</f>
        <v/>
      </c>
      <c r="L5731" s="1" t="str">
        <f>IFERROR(VLOOKUP(Table49[[#This Row],[ITEM CODE]],Table2[[Item Code]:[Master Name]],8,0),"")</f>
        <v/>
      </c>
      <c r="M5731" s="41"/>
      <c r="N5731" s="66">
        <f>IFERROR(VLOOKUP(Table49[[#This Row],[ITEM CODE]],Table2[[#All],[Item Code]:[Unit Cost]],10,0),0)</f>
        <v>0</v>
      </c>
      <c r="O5731" s="134">
        <f>IFERROR(VLOOKUP(Table49[[#This Row],[ITEM CODE]],Table2[[#All],[Item Code]:[Unit Cost]],10,0),0)</f>
        <v>0</v>
      </c>
      <c r="P5731" s="56"/>
      <c r="Q5731" s="58"/>
      <c r="R5731" s="58">
        <f>Table49[[#This Row],[QUANTITY]]*Table49[[#This Row],[INV Prices]]</f>
        <v>0</v>
      </c>
      <c r="S5731" s="67"/>
      <c r="V5731" s="41"/>
      <c r="W5731" s="4" t="str">
        <f>IFERROR(VLOOKUP(Table49[[#This Row],[ITEM CODE]],Table2[[Item Code]:[Category ]],6,0),"")</f>
        <v/>
      </c>
      <c r="X5731" s="1" t="str">
        <f>IFERROR(VLOOKUP(Table49[[#This Row],[ITEM CODE]],Table2[[Item Code]:[Sub Category]],7,0),"")</f>
        <v/>
      </c>
      <c r="Y5731" s="68" t="str">
        <f>Table49[[#This Row],[PO Number]]&amp;COUNTIFS($E$5:E5731,E5731)</f>
        <v>0</v>
      </c>
    </row>
    <row r="5732" spans="1:25" ht="14.7" customHeight="1" x14ac:dyDescent="0.3">
      <c r="A5732" s="1" t="str">
        <f>IF(Table49[[#This Row],[ITEM NAME]]="","",ROW()-4)</f>
        <v/>
      </c>
      <c r="B5732" s="68"/>
      <c r="C5732" s="4" t="str">
        <f>IFERROR(VLOOKUP(B5732,Table14[],3,0),"")</f>
        <v/>
      </c>
      <c r="D5732" s="4" t="str">
        <f>IFERROR(VLOOKUP(B5732,Table14[],2,0),"")</f>
        <v/>
      </c>
      <c r="E5732" s="4"/>
      <c r="H5732" s="41" t="str">
        <f>IFERROR(VLOOKUP(Table49[[#This Row],[ITEM CODE]],Table2[[Item Code]:[Master Name]],2,0),"")</f>
        <v/>
      </c>
      <c r="I5732" s="41"/>
      <c r="J5732" s="65" t="str">
        <f>IFERROR(VLOOKUP(Table49[[#This Row],[ITEM CODE]],Table2[[Item Code]:[Master Name]],3,0),"")</f>
        <v/>
      </c>
      <c r="K5732" s="1" t="str">
        <f>IFERROR(VLOOKUP(Table49[[#This Row],[ITEM CODE]],Table2[[Item Code]:[Master Name]],9,0),"")</f>
        <v/>
      </c>
      <c r="L5732" s="1" t="str">
        <f>IFERROR(VLOOKUP(Table49[[#This Row],[ITEM CODE]],Table2[[Item Code]:[Master Name]],8,0),"")</f>
        <v/>
      </c>
      <c r="M5732" s="41"/>
      <c r="N5732" s="66">
        <f>IFERROR(VLOOKUP(Table49[[#This Row],[ITEM CODE]],Table2[[#All],[Item Code]:[Unit Cost]],10,0),0)</f>
        <v>0</v>
      </c>
      <c r="O5732" s="134">
        <f>IFERROR(VLOOKUP(Table49[[#This Row],[ITEM CODE]],Table2[[#All],[Item Code]:[Unit Cost]],10,0),0)</f>
        <v>0</v>
      </c>
      <c r="P5732" s="56"/>
      <c r="Q5732" s="58"/>
      <c r="R5732" s="58">
        <f>Table49[[#This Row],[QUANTITY]]*Table49[[#This Row],[INV Prices]]</f>
        <v>0</v>
      </c>
      <c r="S5732" s="67"/>
      <c r="V5732" s="41"/>
      <c r="W5732" s="4" t="str">
        <f>IFERROR(VLOOKUP(Table49[[#This Row],[ITEM CODE]],Table2[[Item Code]:[Category ]],6,0),"")</f>
        <v/>
      </c>
      <c r="X5732" s="1" t="str">
        <f>IFERROR(VLOOKUP(Table49[[#This Row],[ITEM CODE]],Table2[[Item Code]:[Sub Category]],7,0),"")</f>
        <v/>
      </c>
      <c r="Y5732" s="68" t="str">
        <f>Table49[[#This Row],[PO Number]]&amp;COUNTIFS($E$5:E5732,E5732)</f>
        <v>0</v>
      </c>
    </row>
    <row r="5733" spans="1:25" ht="14.7" customHeight="1" x14ac:dyDescent="0.3">
      <c r="A5733" s="1" t="str">
        <f>IF(Table49[[#This Row],[ITEM NAME]]="","",ROW()-4)</f>
        <v/>
      </c>
      <c r="B5733" s="68"/>
      <c r="C5733" s="4" t="str">
        <f>IFERROR(VLOOKUP(B5733,Table14[],3,0),"")</f>
        <v/>
      </c>
      <c r="D5733" s="4" t="str">
        <f>IFERROR(VLOOKUP(B5733,Table14[],2,0),"")</f>
        <v/>
      </c>
      <c r="E5733" s="4"/>
      <c r="H5733" s="41" t="str">
        <f>IFERROR(VLOOKUP(Table49[[#This Row],[ITEM CODE]],Table2[[Item Code]:[Master Name]],2,0),"")</f>
        <v/>
      </c>
      <c r="I5733" s="41"/>
      <c r="J5733" s="65" t="str">
        <f>IFERROR(VLOOKUP(Table49[[#This Row],[ITEM CODE]],Table2[[Item Code]:[Master Name]],3,0),"")</f>
        <v/>
      </c>
      <c r="K5733" s="1" t="str">
        <f>IFERROR(VLOOKUP(Table49[[#This Row],[ITEM CODE]],Table2[[Item Code]:[Master Name]],9,0),"")</f>
        <v/>
      </c>
      <c r="L5733" s="1" t="str">
        <f>IFERROR(VLOOKUP(Table49[[#This Row],[ITEM CODE]],Table2[[Item Code]:[Master Name]],8,0),"")</f>
        <v/>
      </c>
      <c r="M5733" s="41"/>
      <c r="N5733" s="66">
        <f>IFERROR(VLOOKUP(Table49[[#This Row],[ITEM CODE]],Table2[[#All],[Item Code]:[Unit Cost]],10,0),0)</f>
        <v>0</v>
      </c>
      <c r="O5733" s="134">
        <f>IFERROR(VLOOKUP(Table49[[#This Row],[ITEM CODE]],Table2[[#All],[Item Code]:[Unit Cost]],10,0),0)</f>
        <v>0</v>
      </c>
      <c r="P5733" s="56"/>
      <c r="Q5733" s="58"/>
      <c r="R5733" s="58">
        <f>Table49[[#This Row],[QUANTITY]]*Table49[[#This Row],[INV Prices]]</f>
        <v>0</v>
      </c>
      <c r="S5733" s="67"/>
      <c r="V5733" s="41"/>
      <c r="W5733" s="4" t="str">
        <f>IFERROR(VLOOKUP(Table49[[#This Row],[ITEM CODE]],Table2[[Item Code]:[Category ]],6,0),"")</f>
        <v/>
      </c>
      <c r="X5733" s="1" t="str">
        <f>IFERROR(VLOOKUP(Table49[[#This Row],[ITEM CODE]],Table2[[Item Code]:[Sub Category]],7,0),"")</f>
        <v/>
      </c>
      <c r="Y5733" s="68" t="str">
        <f>Table49[[#This Row],[PO Number]]&amp;COUNTIFS($E$5:E5733,E5733)</f>
        <v>0</v>
      </c>
    </row>
    <row r="5734" spans="1:25" ht="14.7" customHeight="1" x14ac:dyDescent="0.3">
      <c r="A5734" s="1" t="str">
        <f>IF(Table49[[#This Row],[ITEM NAME]]="","",ROW()-4)</f>
        <v/>
      </c>
      <c r="B5734" s="68"/>
      <c r="C5734" s="4" t="str">
        <f>IFERROR(VLOOKUP(B5734,Table14[],3,0),"")</f>
        <v/>
      </c>
      <c r="D5734" s="4" t="str">
        <f>IFERROR(VLOOKUP(B5734,Table14[],2,0),"")</f>
        <v/>
      </c>
      <c r="E5734" s="4"/>
      <c r="H5734" s="41" t="str">
        <f>IFERROR(VLOOKUP(Table49[[#This Row],[ITEM CODE]],Table2[[Item Code]:[Master Name]],2,0),"")</f>
        <v/>
      </c>
      <c r="I5734" s="41"/>
      <c r="J5734" s="65" t="str">
        <f>IFERROR(VLOOKUP(Table49[[#This Row],[ITEM CODE]],Table2[[Item Code]:[Master Name]],3,0),"")</f>
        <v/>
      </c>
      <c r="K5734" s="1" t="str">
        <f>IFERROR(VLOOKUP(Table49[[#This Row],[ITEM CODE]],Table2[[Item Code]:[Master Name]],9,0),"")</f>
        <v/>
      </c>
      <c r="L5734" s="1" t="str">
        <f>IFERROR(VLOOKUP(Table49[[#This Row],[ITEM CODE]],Table2[[Item Code]:[Master Name]],8,0),"")</f>
        <v/>
      </c>
      <c r="M5734" s="41"/>
      <c r="N5734" s="66">
        <f>IFERROR(VLOOKUP(Table49[[#This Row],[ITEM CODE]],Table2[[#All],[Item Code]:[Unit Cost]],10,0),0)</f>
        <v>0</v>
      </c>
      <c r="O5734" s="134">
        <f>IFERROR(VLOOKUP(Table49[[#This Row],[ITEM CODE]],Table2[[#All],[Item Code]:[Unit Cost]],10,0),0)</f>
        <v>0</v>
      </c>
      <c r="P5734" s="56"/>
      <c r="Q5734" s="58"/>
      <c r="R5734" s="58">
        <f>Table49[[#This Row],[QUANTITY]]*Table49[[#This Row],[INV Prices]]</f>
        <v>0</v>
      </c>
      <c r="S5734" s="67"/>
      <c r="V5734" s="41"/>
      <c r="W5734" s="4" t="str">
        <f>IFERROR(VLOOKUP(Table49[[#This Row],[ITEM CODE]],Table2[[Item Code]:[Category ]],6,0),"")</f>
        <v/>
      </c>
      <c r="X5734" s="1" t="str">
        <f>IFERROR(VLOOKUP(Table49[[#This Row],[ITEM CODE]],Table2[[Item Code]:[Sub Category]],7,0),"")</f>
        <v/>
      </c>
      <c r="Y5734" s="68" t="str">
        <f>Table49[[#This Row],[PO Number]]&amp;COUNTIFS($E$5:E5734,E5734)</f>
        <v>0</v>
      </c>
    </row>
    <row r="5735" spans="1:25" ht="14.7" customHeight="1" x14ac:dyDescent="0.3">
      <c r="A5735" s="1" t="str">
        <f>IF(Table49[[#This Row],[ITEM NAME]]="","",ROW()-4)</f>
        <v/>
      </c>
      <c r="B5735" s="68"/>
      <c r="C5735" s="4" t="str">
        <f>IFERROR(VLOOKUP(B5735,Table14[],3,0),"")</f>
        <v/>
      </c>
      <c r="D5735" s="4" t="str">
        <f>IFERROR(VLOOKUP(B5735,Table14[],2,0),"")</f>
        <v/>
      </c>
      <c r="E5735" s="4"/>
      <c r="H5735" s="41" t="str">
        <f>IFERROR(VLOOKUP(Table49[[#This Row],[ITEM CODE]],Table2[[Item Code]:[Master Name]],2,0),"")</f>
        <v/>
      </c>
      <c r="I5735" s="41"/>
      <c r="J5735" s="65" t="str">
        <f>IFERROR(VLOOKUP(Table49[[#This Row],[ITEM CODE]],Table2[[Item Code]:[Master Name]],3,0),"")</f>
        <v/>
      </c>
      <c r="K5735" s="1" t="str">
        <f>IFERROR(VLOOKUP(Table49[[#This Row],[ITEM CODE]],Table2[[Item Code]:[Master Name]],9,0),"")</f>
        <v/>
      </c>
      <c r="L5735" s="1" t="str">
        <f>IFERROR(VLOOKUP(Table49[[#This Row],[ITEM CODE]],Table2[[Item Code]:[Master Name]],8,0),"")</f>
        <v/>
      </c>
      <c r="M5735" s="41"/>
      <c r="N5735" s="66">
        <f>IFERROR(VLOOKUP(Table49[[#This Row],[ITEM CODE]],Table2[[#All],[Item Code]:[Unit Cost]],10,0),0)</f>
        <v>0</v>
      </c>
      <c r="O5735" s="134">
        <f>IFERROR(VLOOKUP(Table49[[#This Row],[ITEM CODE]],Table2[[#All],[Item Code]:[Unit Cost]],10,0),0)</f>
        <v>0</v>
      </c>
      <c r="P5735" s="56"/>
      <c r="Q5735" s="58"/>
      <c r="R5735" s="58">
        <f>Table49[[#This Row],[QUANTITY]]*Table49[[#This Row],[INV Prices]]</f>
        <v>0</v>
      </c>
      <c r="S5735" s="67"/>
      <c r="V5735" s="41"/>
      <c r="W5735" s="4" t="str">
        <f>IFERROR(VLOOKUP(Table49[[#This Row],[ITEM CODE]],Table2[[Item Code]:[Category ]],6,0),"")</f>
        <v/>
      </c>
      <c r="X5735" s="1" t="str">
        <f>IFERROR(VLOOKUP(Table49[[#This Row],[ITEM CODE]],Table2[[Item Code]:[Sub Category]],7,0),"")</f>
        <v/>
      </c>
      <c r="Y5735" s="68" t="str">
        <f>Table49[[#This Row],[PO Number]]&amp;COUNTIFS($E$5:E5735,E5735)</f>
        <v>0</v>
      </c>
    </row>
    <row r="5736" spans="1:25" ht="14.7" customHeight="1" x14ac:dyDescent="0.3">
      <c r="A5736" s="1" t="str">
        <f>IF(Table49[[#This Row],[ITEM NAME]]="","",ROW()-4)</f>
        <v/>
      </c>
      <c r="B5736" s="68"/>
      <c r="C5736" s="4" t="str">
        <f>IFERROR(VLOOKUP(B5736,Table14[],3,0),"")</f>
        <v/>
      </c>
      <c r="D5736" s="4" t="str">
        <f>IFERROR(VLOOKUP(B5736,Table14[],2,0),"")</f>
        <v/>
      </c>
      <c r="E5736" s="4"/>
      <c r="H5736" s="41" t="str">
        <f>IFERROR(VLOOKUP(Table49[[#This Row],[ITEM CODE]],Table2[[Item Code]:[Master Name]],2,0),"")</f>
        <v/>
      </c>
      <c r="I5736" s="41"/>
      <c r="J5736" s="65" t="str">
        <f>IFERROR(VLOOKUP(Table49[[#This Row],[ITEM CODE]],Table2[[Item Code]:[Master Name]],3,0),"")</f>
        <v/>
      </c>
      <c r="K5736" s="1" t="str">
        <f>IFERROR(VLOOKUP(Table49[[#This Row],[ITEM CODE]],Table2[[Item Code]:[Master Name]],9,0),"")</f>
        <v/>
      </c>
      <c r="L5736" s="1" t="str">
        <f>IFERROR(VLOOKUP(Table49[[#This Row],[ITEM CODE]],Table2[[Item Code]:[Master Name]],8,0),"")</f>
        <v/>
      </c>
      <c r="M5736" s="41"/>
      <c r="N5736" s="66">
        <f>IFERROR(VLOOKUP(Table49[[#This Row],[ITEM CODE]],Table2[[#All],[Item Code]:[Unit Cost]],10,0),0)</f>
        <v>0</v>
      </c>
      <c r="O5736" s="134">
        <f>IFERROR(VLOOKUP(Table49[[#This Row],[ITEM CODE]],Table2[[#All],[Item Code]:[Unit Cost]],10,0),0)</f>
        <v>0</v>
      </c>
      <c r="P5736" s="56"/>
      <c r="Q5736" s="58"/>
      <c r="R5736" s="58">
        <f>Table49[[#This Row],[QUANTITY]]*Table49[[#This Row],[INV Prices]]</f>
        <v>0</v>
      </c>
      <c r="S5736" s="67"/>
      <c r="V5736" s="41"/>
      <c r="W5736" s="4" t="str">
        <f>IFERROR(VLOOKUP(Table49[[#This Row],[ITEM CODE]],Table2[[Item Code]:[Category ]],6,0),"")</f>
        <v/>
      </c>
      <c r="X5736" s="1" t="str">
        <f>IFERROR(VLOOKUP(Table49[[#This Row],[ITEM CODE]],Table2[[Item Code]:[Sub Category]],7,0),"")</f>
        <v/>
      </c>
      <c r="Y5736" s="68" t="str">
        <f>Table49[[#This Row],[PO Number]]&amp;COUNTIFS($E$5:E5736,E5736)</f>
        <v>0</v>
      </c>
    </row>
    <row r="5737" spans="1:25" ht="14.7" customHeight="1" x14ac:dyDescent="0.3">
      <c r="A5737" s="1" t="str">
        <f>IF(Table49[[#This Row],[ITEM NAME]]="","",ROW()-4)</f>
        <v/>
      </c>
      <c r="B5737" s="68"/>
      <c r="C5737" s="4" t="str">
        <f>IFERROR(VLOOKUP(B5737,Table14[],3,0),"")</f>
        <v/>
      </c>
      <c r="D5737" s="4" t="str">
        <f>IFERROR(VLOOKUP(B5737,Table14[],2,0),"")</f>
        <v/>
      </c>
      <c r="E5737" s="4"/>
      <c r="H5737" s="41" t="str">
        <f>IFERROR(VLOOKUP(Table49[[#This Row],[ITEM CODE]],Table2[[Item Code]:[Master Name]],2,0),"")</f>
        <v/>
      </c>
      <c r="I5737" s="41"/>
      <c r="J5737" s="65" t="str">
        <f>IFERROR(VLOOKUP(Table49[[#This Row],[ITEM CODE]],Table2[[Item Code]:[Master Name]],3,0),"")</f>
        <v/>
      </c>
      <c r="K5737" s="1" t="str">
        <f>IFERROR(VLOOKUP(Table49[[#This Row],[ITEM CODE]],Table2[[Item Code]:[Master Name]],9,0),"")</f>
        <v/>
      </c>
      <c r="L5737" s="1" t="str">
        <f>IFERROR(VLOOKUP(Table49[[#This Row],[ITEM CODE]],Table2[[Item Code]:[Master Name]],8,0),"")</f>
        <v/>
      </c>
      <c r="M5737" s="41"/>
      <c r="N5737" s="66">
        <f>IFERROR(VLOOKUP(Table49[[#This Row],[ITEM CODE]],Table2[[#All],[Item Code]:[Unit Cost]],10,0),0)</f>
        <v>0</v>
      </c>
      <c r="O5737" s="134">
        <f>IFERROR(VLOOKUP(Table49[[#This Row],[ITEM CODE]],Table2[[#All],[Item Code]:[Unit Cost]],10,0),0)</f>
        <v>0</v>
      </c>
      <c r="P5737" s="56"/>
      <c r="Q5737" s="58"/>
      <c r="R5737" s="58">
        <f>Table49[[#This Row],[QUANTITY]]*Table49[[#This Row],[INV Prices]]</f>
        <v>0</v>
      </c>
      <c r="S5737" s="67"/>
      <c r="V5737" s="41"/>
      <c r="W5737" s="4" t="str">
        <f>IFERROR(VLOOKUP(Table49[[#This Row],[ITEM CODE]],Table2[[Item Code]:[Category ]],6,0),"")</f>
        <v/>
      </c>
      <c r="X5737" s="1" t="str">
        <f>IFERROR(VLOOKUP(Table49[[#This Row],[ITEM CODE]],Table2[[Item Code]:[Sub Category]],7,0),"")</f>
        <v/>
      </c>
      <c r="Y5737" s="68" t="str">
        <f>Table49[[#This Row],[PO Number]]&amp;COUNTIFS($E$5:E5737,E5737)</f>
        <v>0</v>
      </c>
    </row>
    <row r="5738" spans="1:25" ht="14.7" customHeight="1" x14ac:dyDescent="0.3">
      <c r="A5738" s="1" t="str">
        <f>IF(Table49[[#This Row],[ITEM NAME]]="","",ROW()-4)</f>
        <v/>
      </c>
      <c r="B5738" s="68"/>
      <c r="C5738" s="4" t="str">
        <f>IFERROR(VLOOKUP(B5738,Table14[],3,0),"")</f>
        <v/>
      </c>
      <c r="D5738" s="4" t="str">
        <f>IFERROR(VLOOKUP(B5738,Table14[],2,0),"")</f>
        <v/>
      </c>
      <c r="E5738" s="4"/>
      <c r="H5738" s="41" t="str">
        <f>IFERROR(VLOOKUP(Table49[[#This Row],[ITEM CODE]],Table2[[Item Code]:[Master Name]],2,0),"")</f>
        <v/>
      </c>
      <c r="I5738" s="41"/>
      <c r="J5738" s="65" t="str">
        <f>IFERROR(VLOOKUP(Table49[[#This Row],[ITEM CODE]],Table2[[Item Code]:[Master Name]],3,0),"")</f>
        <v/>
      </c>
      <c r="K5738" s="1" t="str">
        <f>IFERROR(VLOOKUP(Table49[[#This Row],[ITEM CODE]],Table2[[Item Code]:[Master Name]],9,0),"")</f>
        <v/>
      </c>
      <c r="L5738" s="1" t="str">
        <f>IFERROR(VLOOKUP(Table49[[#This Row],[ITEM CODE]],Table2[[Item Code]:[Master Name]],8,0),"")</f>
        <v/>
      </c>
      <c r="M5738" s="41"/>
      <c r="N5738" s="66">
        <f>IFERROR(VLOOKUP(Table49[[#This Row],[ITEM CODE]],Table2[[#All],[Item Code]:[Unit Cost]],10,0),0)</f>
        <v>0</v>
      </c>
      <c r="O5738" s="134">
        <f>IFERROR(VLOOKUP(Table49[[#This Row],[ITEM CODE]],Table2[[#All],[Item Code]:[Unit Cost]],10,0),0)</f>
        <v>0</v>
      </c>
      <c r="P5738" s="56"/>
      <c r="Q5738" s="58"/>
      <c r="R5738" s="58">
        <f>Table49[[#This Row],[QUANTITY]]*Table49[[#This Row],[INV Prices]]</f>
        <v>0</v>
      </c>
      <c r="S5738" s="67"/>
      <c r="V5738" s="41"/>
      <c r="W5738" s="4" t="str">
        <f>IFERROR(VLOOKUP(Table49[[#This Row],[ITEM CODE]],Table2[[Item Code]:[Category ]],6,0),"")</f>
        <v/>
      </c>
      <c r="X5738" s="1" t="str">
        <f>IFERROR(VLOOKUP(Table49[[#This Row],[ITEM CODE]],Table2[[Item Code]:[Sub Category]],7,0),"")</f>
        <v/>
      </c>
      <c r="Y5738" s="68" t="str">
        <f>Table49[[#This Row],[PO Number]]&amp;COUNTIFS($E$5:E5738,E5738)</f>
        <v>0</v>
      </c>
    </row>
    <row r="5739" spans="1:25" ht="14.7" customHeight="1" x14ac:dyDescent="0.3">
      <c r="A5739" s="1" t="str">
        <f>IF(Table49[[#This Row],[ITEM NAME]]="","",ROW()-4)</f>
        <v/>
      </c>
      <c r="B5739" s="68"/>
      <c r="C5739" s="4" t="str">
        <f>IFERROR(VLOOKUP(B5739,Table14[],3,0),"")</f>
        <v/>
      </c>
      <c r="D5739" s="4" t="str">
        <f>IFERROR(VLOOKUP(B5739,Table14[],2,0),"")</f>
        <v/>
      </c>
      <c r="E5739" s="4"/>
      <c r="H5739" s="41" t="str">
        <f>IFERROR(VLOOKUP(Table49[[#This Row],[ITEM CODE]],Table2[[Item Code]:[Master Name]],2,0),"")</f>
        <v/>
      </c>
      <c r="I5739" s="41"/>
      <c r="J5739" s="65" t="str">
        <f>IFERROR(VLOOKUP(Table49[[#This Row],[ITEM CODE]],Table2[[Item Code]:[Master Name]],3,0),"")</f>
        <v/>
      </c>
      <c r="K5739" s="1" t="str">
        <f>IFERROR(VLOOKUP(Table49[[#This Row],[ITEM CODE]],Table2[[Item Code]:[Master Name]],9,0),"")</f>
        <v/>
      </c>
      <c r="L5739" s="1" t="str">
        <f>IFERROR(VLOOKUP(Table49[[#This Row],[ITEM CODE]],Table2[[Item Code]:[Master Name]],8,0),"")</f>
        <v/>
      </c>
      <c r="M5739" s="41"/>
      <c r="N5739" s="66">
        <f>IFERROR(VLOOKUP(Table49[[#This Row],[ITEM CODE]],Table2[[#All],[Item Code]:[Unit Cost]],10,0),0)</f>
        <v>0</v>
      </c>
      <c r="O5739" s="134">
        <f>IFERROR(VLOOKUP(Table49[[#This Row],[ITEM CODE]],Table2[[#All],[Item Code]:[Unit Cost]],10,0),0)</f>
        <v>0</v>
      </c>
      <c r="P5739" s="56"/>
      <c r="Q5739" s="58"/>
      <c r="R5739" s="58">
        <f>Table49[[#This Row],[QUANTITY]]*Table49[[#This Row],[INV Prices]]</f>
        <v>0</v>
      </c>
      <c r="S5739" s="67"/>
      <c r="V5739" s="41"/>
      <c r="W5739" s="4" t="str">
        <f>IFERROR(VLOOKUP(Table49[[#This Row],[ITEM CODE]],Table2[[Item Code]:[Category ]],6,0),"")</f>
        <v/>
      </c>
      <c r="X5739" s="1" t="str">
        <f>IFERROR(VLOOKUP(Table49[[#This Row],[ITEM CODE]],Table2[[Item Code]:[Sub Category]],7,0),"")</f>
        <v/>
      </c>
      <c r="Y5739" s="68" t="str">
        <f>Table49[[#This Row],[PO Number]]&amp;COUNTIFS($E$5:E5739,E5739)</f>
        <v>0</v>
      </c>
    </row>
    <row r="5740" spans="1:25" ht="14.7" customHeight="1" x14ac:dyDescent="0.3">
      <c r="A5740" s="1" t="str">
        <f>IF(Table49[[#This Row],[ITEM NAME]]="","",ROW()-4)</f>
        <v/>
      </c>
      <c r="B5740" s="68"/>
      <c r="C5740" s="4" t="str">
        <f>IFERROR(VLOOKUP(B5740,Table14[],3,0),"")</f>
        <v/>
      </c>
      <c r="D5740" s="4" t="str">
        <f>IFERROR(VLOOKUP(B5740,Table14[],2,0),"")</f>
        <v/>
      </c>
      <c r="E5740" s="4"/>
      <c r="H5740" s="41" t="str">
        <f>IFERROR(VLOOKUP(Table49[[#This Row],[ITEM CODE]],Table2[[Item Code]:[Master Name]],2,0),"")</f>
        <v/>
      </c>
      <c r="I5740" s="41"/>
      <c r="J5740" s="65" t="str">
        <f>IFERROR(VLOOKUP(Table49[[#This Row],[ITEM CODE]],Table2[[Item Code]:[Master Name]],3,0),"")</f>
        <v/>
      </c>
      <c r="K5740" s="1" t="str">
        <f>IFERROR(VLOOKUP(Table49[[#This Row],[ITEM CODE]],Table2[[Item Code]:[Master Name]],9,0),"")</f>
        <v/>
      </c>
      <c r="L5740" s="1" t="str">
        <f>IFERROR(VLOOKUP(Table49[[#This Row],[ITEM CODE]],Table2[[Item Code]:[Master Name]],8,0),"")</f>
        <v/>
      </c>
      <c r="M5740" s="41"/>
      <c r="N5740" s="66">
        <f>IFERROR(VLOOKUP(Table49[[#This Row],[ITEM CODE]],Table2[[#All],[Item Code]:[Unit Cost]],10,0),0)</f>
        <v>0</v>
      </c>
      <c r="O5740" s="134">
        <f>IFERROR(VLOOKUP(Table49[[#This Row],[ITEM CODE]],Table2[[#All],[Item Code]:[Unit Cost]],10,0),0)</f>
        <v>0</v>
      </c>
      <c r="P5740" s="56"/>
      <c r="Q5740" s="58"/>
      <c r="R5740" s="58">
        <f>Table49[[#This Row],[QUANTITY]]*Table49[[#This Row],[INV Prices]]</f>
        <v>0</v>
      </c>
      <c r="S5740" s="67"/>
      <c r="V5740" s="41"/>
      <c r="W5740" s="4" t="str">
        <f>IFERROR(VLOOKUP(Table49[[#This Row],[ITEM CODE]],Table2[[Item Code]:[Category ]],6,0),"")</f>
        <v/>
      </c>
      <c r="X5740" s="1" t="str">
        <f>IFERROR(VLOOKUP(Table49[[#This Row],[ITEM CODE]],Table2[[Item Code]:[Sub Category]],7,0),"")</f>
        <v/>
      </c>
      <c r="Y5740" s="68" t="str">
        <f>Table49[[#This Row],[PO Number]]&amp;COUNTIFS($E$5:E5740,E5740)</f>
        <v>0</v>
      </c>
    </row>
    <row r="5741" spans="1:25" ht="14.7" customHeight="1" x14ac:dyDescent="0.3">
      <c r="A5741" s="1" t="str">
        <f>IF(Table49[[#This Row],[ITEM NAME]]="","",ROW()-4)</f>
        <v/>
      </c>
      <c r="B5741" s="68"/>
      <c r="C5741" s="4" t="str">
        <f>IFERROR(VLOOKUP(B5741,Table14[],3,0),"")</f>
        <v/>
      </c>
      <c r="D5741" s="4" t="str">
        <f>IFERROR(VLOOKUP(B5741,Table14[],2,0),"")</f>
        <v/>
      </c>
      <c r="E5741" s="4"/>
      <c r="H5741" s="41" t="str">
        <f>IFERROR(VLOOKUP(Table49[[#This Row],[ITEM CODE]],Table2[[Item Code]:[Master Name]],2,0),"")</f>
        <v/>
      </c>
      <c r="I5741" s="41"/>
      <c r="J5741" s="65" t="str">
        <f>IFERROR(VLOOKUP(Table49[[#This Row],[ITEM CODE]],Table2[[Item Code]:[Master Name]],3,0),"")</f>
        <v/>
      </c>
      <c r="K5741" s="1" t="str">
        <f>IFERROR(VLOOKUP(Table49[[#This Row],[ITEM CODE]],Table2[[Item Code]:[Master Name]],9,0),"")</f>
        <v/>
      </c>
      <c r="L5741" s="1" t="str">
        <f>IFERROR(VLOOKUP(Table49[[#This Row],[ITEM CODE]],Table2[[Item Code]:[Master Name]],8,0),"")</f>
        <v/>
      </c>
      <c r="M5741" s="41"/>
      <c r="N5741" s="66">
        <f>IFERROR(VLOOKUP(Table49[[#This Row],[ITEM CODE]],Table2[[#All],[Item Code]:[Unit Cost]],10,0),0)</f>
        <v>0</v>
      </c>
      <c r="O5741" s="134">
        <f>IFERROR(VLOOKUP(Table49[[#This Row],[ITEM CODE]],Table2[[#All],[Item Code]:[Unit Cost]],10,0),0)</f>
        <v>0</v>
      </c>
      <c r="P5741" s="56"/>
      <c r="Q5741" s="58"/>
      <c r="R5741" s="58">
        <f>Table49[[#This Row],[QUANTITY]]*Table49[[#This Row],[INV Prices]]</f>
        <v>0</v>
      </c>
      <c r="S5741" s="67"/>
      <c r="V5741" s="41"/>
      <c r="W5741" s="4" t="str">
        <f>IFERROR(VLOOKUP(Table49[[#This Row],[ITEM CODE]],Table2[[Item Code]:[Category ]],6,0),"")</f>
        <v/>
      </c>
      <c r="X5741" s="1" t="str">
        <f>IFERROR(VLOOKUP(Table49[[#This Row],[ITEM CODE]],Table2[[Item Code]:[Sub Category]],7,0),"")</f>
        <v/>
      </c>
      <c r="Y5741" s="68" t="str">
        <f>Table49[[#This Row],[PO Number]]&amp;COUNTIFS($E$5:E5741,E5741)</f>
        <v>0</v>
      </c>
    </row>
    <row r="5742" spans="1:25" ht="14.7" customHeight="1" x14ac:dyDescent="0.3">
      <c r="A5742" s="1" t="str">
        <f>IF(Table49[[#This Row],[ITEM NAME]]="","",ROW()-4)</f>
        <v/>
      </c>
      <c r="B5742" s="68"/>
      <c r="C5742" s="4" t="str">
        <f>IFERROR(VLOOKUP(B5742,Table14[],3,0),"")</f>
        <v/>
      </c>
      <c r="D5742" s="4" t="str">
        <f>IFERROR(VLOOKUP(B5742,Table14[],2,0),"")</f>
        <v/>
      </c>
      <c r="E5742" s="4"/>
      <c r="H5742" s="41" t="str">
        <f>IFERROR(VLOOKUP(Table49[[#This Row],[ITEM CODE]],Table2[[Item Code]:[Master Name]],2,0),"")</f>
        <v/>
      </c>
      <c r="I5742" s="41"/>
      <c r="J5742" s="65" t="str">
        <f>IFERROR(VLOOKUP(Table49[[#This Row],[ITEM CODE]],Table2[[Item Code]:[Master Name]],3,0),"")</f>
        <v/>
      </c>
      <c r="K5742" s="1" t="str">
        <f>IFERROR(VLOOKUP(Table49[[#This Row],[ITEM CODE]],Table2[[Item Code]:[Master Name]],9,0),"")</f>
        <v/>
      </c>
      <c r="L5742" s="1" t="str">
        <f>IFERROR(VLOOKUP(Table49[[#This Row],[ITEM CODE]],Table2[[Item Code]:[Master Name]],8,0),"")</f>
        <v/>
      </c>
      <c r="M5742" s="41"/>
      <c r="N5742" s="66">
        <f>IFERROR(VLOOKUP(Table49[[#This Row],[ITEM CODE]],Table2[[#All],[Item Code]:[Unit Cost]],10,0),0)</f>
        <v>0</v>
      </c>
      <c r="O5742" s="134">
        <f>IFERROR(VLOOKUP(Table49[[#This Row],[ITEM CODE]],Table2[[#All],[Item Code]:[Unit Cost]],10,0),0)</f>
        <v>0</v>
      </c>
      <c r="P5742" s="56"/>
      <c r="Q5742" s="58"/>
      <c r="R5742" s="58">
        <f>Table49[[#This Row],[QUANTITY]]*Table49[[#This Row],[INV Prices]]</f>
        <v>0</v>
      </c>
      <c r="S5742" s="67"/>
      <c r="V5742" s="41"/>
      <c r="W5742" s="4" t="str">
        <f>IFERROR(VLOOKUP(Table49[[#This Row],[ITEM CODE]],Table2[[Item Code]:[Category ]],6,0),"")</f>
        <v/>
      </c>
      <c r="X5742" s="1" t="str">
        <f>IFERROR(VLOOKUP(Table49[[#This Row],[ITEM CODE]],Table2[[Item Code]:[Sub Category]],7,0),"")</f>
        <v/>
      </c>
      <c r="Y5742" s="68" t="str">
        <f>Table49[[#This Row],[PO Number]]&amp;COUNTIFS($E$5:E5742,E5742)</f>
        <v>0</v>
      </c>
    </row>
    <row r="5743" spans="1:25" ht="14.7" customHeight="1" x14ac:dyDescent="0.3">
      <c r="A5743" s="1" t="str">
        <f>IF(Table49[[#This Row],[ITEM NAME]]="","",ROW()-4)</f>
        <v/>
      </c>
      <c r="B5743" s="68"/>
      <c r="C5743" s="4" t="str">
        <f>IFERROR(VLOOKUP(B5743,Table14[],3,0),"")</f>
        <v/>
      </c>
      <c r="D5743" s="4" t="str">
        <f>IFERROR(VLOOKUP(B5743,Table14[],2,0),"")</f>
        <v/>
      </c>
      <c r="E5743" s="4"/>
      <c r="H5743" s="41" t="str">
        <f>IFERROR(VLOOKUP(Table49[[#This Row],[ITEM CODE]],Table2[[Item Code]:[Master Name]],2,0),"")</f>
        <v/>
      </c>
      <c r="I5743" s="41"/>
      <c r="J5743" s="65" t="str">
        <f>IFERROR(VLOOKUP(Table49[[#This Row],[ITEM CODE]],Table2[[Item Code]:[Master Name]],3,0),"")</f>
        <v/>
      </c>
      <c r="K5743" s="1" t="str">
        <f>IFERROR(VLOOKUP(Table49[[#This Row],[ITEM CODE]],Table2[[Item Code]:[Master Name]],9,0),"")</f>
        <v/>
      </c>
      <c r="L5743" s="1" t="str">
        <f>IFERROR(VLOOKUP(Table49[[#This Row],[ITEM CODE]],Table2[[Item Code]:[Master Name]],8,0),"")</f>
        <v/>
      </c>
      <c r="M5743" s="41"/>
      <c r="N5743" s="66">
        <f>IFERROR(VLOOKUP(Table49[[#This Row],[ITEM CODE]],Table2[[#All],[Item Code]:[Unit Cost]],10,0),0)</f>
        <v>0</v>
      </c>
      <c r="O5743" s="134">
        <f>IFERROR(VLOOKUP(Table49[[#This Row],[ITEM CODE]],Table2[[#All],[Item Code]:[Unit Cost]],10,0),0)</f>
        <v>0</v>
      </c>
      <c r="P5743" s="56"/>
      <c r="Q5743" s="58"/>
      <c r="R5743" s="58">
        <f>Table49[[#This Row],[QUANTITY]]*Table49[[#This Row],[INV Prices]]</f>
        <v>0</v>
      </c>
      <c r="S5743" s="67"/>
      <c r="V5743" s="41"/>
      <c r="W5743" s="4" t="str">
        <f>IFERROR(VLOOKUP(Table49[[#This Row],[ITEM CODE]],Table2[[Item Code]:[Category ]],6,0),"")</f>
        <v/>
      </c>
      <c r="X5743" s="1" t="str">
        <f>IFERROR(VLOOKUP(Table49[[#This Row],[ITEM CODE]],Table2[[Item Code]:[Sub Category]],7,0),"")</f>
        <v/>
      </c>
      <c r="Y5743" s="68" t="str">
        <f>Table49[[#This Row],[PO Number]]&amp;COUNTIFS($E$5:E5743,E5743)</f>
        <v>0</v>
      </c>
    </row>
    <row r="5744" spans="1:25" ht="14.7" customHeight="1" x14ac:dyDescent="0.3">
      <c r="A5744" s="1" t="str">
        <f>IF(Table49[[#This Row],[ITEM NAME]]="","",ROW()-4)</f>
        <v/>
      </c>
      <c r="B5744" s="68"/>
      <c r="C5744" s="4" t="str">
        <f>IFERROR(VLOOKUP(B5744,Table14[],3,0),"")</f>
        <v/>
      </c>
      <c r="D5744" s="4" t="str">
        <f>IFERROR(VLOOKUP(B5744,Table14[],2,0),"")</f>
        <v/>
      </c>
      <c r="E5744" s="4"/>
      <c r="H5744" s="41" t="str">
        <f>IFERROR(VLOOKUP(Table49[[#This Row],[ITEM CODE]],Table2[[Item Code]:[Master Name]],2,0),"")</f>
        <v/>
      </c>
      <c r="I5744" s="41"/>
      <c r="J5744" s="65" t="str">
        <f>IFERROR(VLOOKUP(Table49[[#This Row],[ITEM CODE]],Table2[[Item Code]:[Master Name]],3,0),"")</f>
        <v/>
      </c>
      <c r="K5744" s="1" t="str">
        <f>IFERROR(VLOOKUP(Table49[[#This Row],[ITEM CODE]],Table2[[Item Code]:[Master Name]],9,0),"")</f>
        <v/>
      </c>
      <c r="L5744" s="1" t="str">
        <f>IFERROR(VLOOKUP(Table49[[#This Row],[ITEM CODE]],Table2[[Item Code]:[Master Name]],8,0),"")</f>
        <v/>
      </c>
      <c r="M5744" s="41"/>
      <c r="N5744" s="66">
        <f>IFERROR(VLOOKUP(Table49[[#This Row],[ITEM CODE]],Table2[[#All],[Item Code]:[Unit Cost]],10,0),0)</f>
        <v>0</v>
      </c>
      <c r="O5744" s="134">
        <f>IFERROR(VLOOKUP(Table49[[#This Row],[ITEM CODE]],Table2[[#All],[Item Code]:[Unit Cost]],10,0),0)</f>
        <v>0</v>
      </c>
      <c r="P5744" s="56"/>
      <c r="Q5744" s="58"/>
      <c r="R5744" s="58">
        <f>Table49[[#This Row],[QUANTITY]]*Table49[[#This Row],[INV Prices]]</f>
        <v>0</v>
      </c>
      <c r="S5744" s="67"/>
      <c r="V5744" s="41"/>
      <c r="W5744" s="4" t="str">
        <f>IFERROR(VLOOKUP(Table49[[#This Row],[ITEM CODE]],Table2[[Item Code]:[Category ]],6,0),"")</f>
        <v/>
      </c>
      <c r="X5744" s="1" t="str">
        <f>IFERROR(VLOOKUP(Table49[[#This Row],[ITEM CODE]],Table2[[Item Code]:[Sub Category]],7,0),"")</f>
        <v/>
      </c>
      <c r="Y5744" s="68" t="str">
        <f>Table49[[#This Row],[PO Number]]&amp;COUNTIFS($E$5:E5744,E5744)</f>
        <v>0</v>
      </c>
    </row>
  </sheetData>
  <sheetProtection formatCells="0" formatColumns="0" formatRows="0" selectLockedCells="1" autoFilter="0"/>
  <dataConsolidate/>
  <mergeCells count="1">
    <mergeCell ref="G3:H3"/>
  </mergeCells>
  <phoneticPr fontId="3" type="noConversion"/>
  <dataValidations count="5">
    <dataValidation type="list" allowBlank="1" showInputMessage="1" showErrorMessage="1" sqref="I3" xr:uid="{F66F5294-1265-42A6-A1F0-7BAA5A10978E}">
      <formula1>"Vendor Name,Item Name,Store Location"</formula1>
    </dataValidation>
    <dataValidation type="list" allowBlank="1" showInputMessage="1" showErrorMessage="1" sqref="V1" xr:uid="{E04AF5EF-E73E-440F-8BED-4DB33BC5E138}">
      <formula1>"Transfer IN, Transfer Out, Photo Shooting, Testing, ENT, Spoiled, Left Ove"</formula1>
    </dataValidation>
    <dataValidation type="list" allowBlank="1" showInputMessage="1" showErrorMessage="1" sqref="G5:G5744" xr:uid="{C6B67814-BC24-455B-8065-F28858F96A21}">
      <formula1>Store_Name</formula1>
    </dataValidation>
    <dataValidation type="list" allowBlank="1" showInputMessage="1" showErrorMessage="1" sqref="U5:U5744" xr:uid="{9395A131-AB00-4600-8EFA-A711B3CC0F34}">
      <formula1>"For Breakfast, For Lunch, For Dinner"</formula1>
    </dataValidation>
    <dataValidation type="list" allowBlank="1" showInputMessage="1" showErrorMessage="1" sqref="V5:V5744" xr:uid="{46BEA5D8-3E4D-4A6B-9490-BC1A5A37E814}">
      <formula1>"Beginning BL, Produced, Sold, Transfer IN, Transfer Out, Photos Shooting, Testing, ENT, Spoiled, Left Over"</formula1>
    </dataValidation>
  </dataValidations>
  <printOptions horizontalCentered="1"/>
  <pageMargins left="0" right="0" top="0" bottom="0" header="0" footer="0"/>
  <pageSetup scale="75" orientation="landscape" r:id="rId1"/>
  <colBreaks count="1" manualBreakCount="1">
    <brk id="24" max="1048575" man="1"/>
  </colBreaks>
  <drawing r:id="rId2"/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54692E02-DD83-48EF-860D-61DE9048E155}">
          <x14:formula1>
            <xm:f>IF(I3="Vendor Name",'MASTER LIST'!Z2:Z20,IF(I3="Item Name",'MASTER LIST'!R2:R33,IF(I3="Store Location",'MASTER LIST'!AF2:AF19,"")))</xm:f>
          </x14:formula1>
          <xm:sqref>J3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1A9D-9278-4D2D-890B-0541D2DB4A71}">
  <dimension ref="A1:Y66"/>
  <sheetViews>
    <sheetView showGridLines="0" topLeftCell="F1" zoomScale="90" zoomScaleNormal="90" workbookViewId="0">
      <pane ySplit="4" topLeftCell="A5" activePane="bottomLeft" state="frozen"/>
      <selection activeCell="J4" sqref="J4"/>
      <selection pane="bottomLeft" activeCell="O9" sqref="O9:O10"/>
    </sheetView>
  </sheetViews>
  <sheetFormatPr defaultColWidth="8.88671875" defaultRowHeight="14.7" customHeight="1" x14ac:dyDescent="0.3"/>
  <cols>
    <col min="1" max="1" width="5.88671875" style="1" customWidth="1"/>
    <col min="2" max="2" width="10.5546875" style="41" customWidth="1"/>
    <col min="3" max="3" width="9" customWidth="1"/>
    <col min="4" max="4" width="12" customWidth="1"/>
    <col min="5" max="5" width="11.5546875" customWidth="1"/>
    <col min="6" max="6" width="16.44140625" style="44" customWidth="1"/>
    <col min="7" max="7" width="19" style="44" customWidth="1"/>
    <col min="8" max="8" width="11.5546875" style="42" customWidth="1"/>
    <col min="9" max="9" width="14.33203125" style="42" customWidth="1"/>
    <col min="10" max="10" width="41.6640625" customWidth="1"/>
    <col min="11" max="11" width="24.88671875" customWidth="1"/>
    <col min="12" max="12" width="7.44140625" customWidth="1"/>
    <col min="13" max="13" width="10.5546875" style="42" customWidth="1"/>
    <col min="14" max="14" width="12.88671875" customWidth="1"/>
    <col min="15" max="15" width="14" style="42" customWidth="1"/>
    <col min="16" max="16" width="17.88671875" style="54" hidden="1" customWidth="1"/>
    <col min="17" max="17" width="20.44140625" style="54" hidden="1" customWidth="1"/>
    <col min="18" max="18" width="23.5546875" style="54" customWidth="1"/>
    <col min="19" max="19" width="18.88671875" style="42" customWidth="1"/>
    <col min="20" max="20" width="17.5546875" customWidth="1"/>
    <col min="21" max="21" width="17" style="44" customWidth="1"/>
    <col min="22" max="22" width="18" style="42" customWidth="1"/>
    <col min="23" max="24" width="17.109375" style="4" customWidth="1"/>
    <col min="25" max="25" width="18.44140625" style="42" customWidth="1"/>
    <col min="26" max="28" width="8.88671875" style="42"/>
    <col min="29" max="29" width="11" style="42" bestFit="1" customWidth="1"/>
    <col min="30" max="30" width="16.44140625" style="42" bestFit="1" customWidth="1"/>
    <col min="31" max="31" width="14.88671875" style="42" bestFit="1" customWidth="1"/>
    <col min="32" max="32" width="12.109375" style="42" bestFit="1" customWidth="1"/>
    <col min="33" max="33" width="13.5546875" style="42" bestFit="1" customWidth="1"/>
    <col min="34" max="34" width="23.5546875" style="42" bestFit="1" customWidth="1"/>
    <col min="35" max="35" width="11.109375" style="42" bestFit="1" customWidth="1"/>
    <col min="36" max="36" width="11.5546875" style="42" customWidth="1"/>
    <col min="37" max="38" width="5.44140625" style="42" bestFit="1" customWidth="1"/>
    <col min="39" max="16384" width="8.88671875" style="42"/>
  </cols>
  <sheetData>
    <row r="1" spans="1:25" ht="14.4" x14ac:dyDescent="0.3">
      <c r="B1" s="64"/>
      <c r="J1" s="7"/>
      <c r="K1" s="1"/>
      <c r="L1" s="1"/>
      <c r="M1" s="41"/>
      <c r="N1" s="1"/>
      <c r="S1" s="43"/>
      <c r="W1" s="60" t="s">
        <v>56</v>
      </c>
      <c r="X1" s="60"/>
    </row>
    <row r="2" spans="1:25" ht="15" thickBot="1" x14ac:dyDescent="0.35">
      <c r="B2" s="64"/>
      <c r="J2" s="7"/>
      <c r="K2" s="1"/>
      <c r="L2" s="1"/>
      <c r="M2" s="41"/>
      <c r="N2" s="1"/>
      <c r="S2" s="43"/>
      <c r="W2" s="60" t="s">
        <v>57</v>
      </c>
      <c r="X2" s="60"/>
    </row>
    <row r="3" spans="1:25" s="50" customFormat="1" ht="32.4" thickTop="1" thickBot="1" x14ac:dyDescent="0.45">
      <c r="A3" s="52"/>
      <c r="B3" s="46"/>
      <c r="C3" s="52"/>
      <c r="D3" s="52"/>
      <c r="E3" s="52"/>
      <c r="F3" s="45"/>
      <c r="G3" s="253" t="s">
        <v>34</v>
      </c>
      <c r="H3" s="254"/>
      <c r="I3" s="47" t="s">
        <v>35</v>
      </c>
      <c r="J3" s="48" t="s">
        <v>324</v>
      </c>
      <c r="K3" s="53" t="str">
        <f>IFERROR(INDEX(Table2[Item Code],MATCH('Healthy Food'!J3,Table2[[Item Name ]],0),0),"")</f>
        <v>O-0049</v>
      </c>
      <c r="L3" s="1"/>
      <c r="M3" s="45"/>
      <c r="N3" s="52"/>
      <c r="O3" s="45"/>
      <c r="P3" s="55" t="s">
        <v>36</v>
      </c>
      <c r="Q3" s="57"/>
      <c r="R3" s="57">
        <f>SUMIFS(Table4914[TOTAL PRICE
(USD)],Table4914[Document Number],$Q$3)</f>
        <v>0</v>
      </c>
      <c r="S3" s="49" t="s">
        <v>37</v>
      </c>
      <c r="T3" s="59" t="s">
        <v>199</v>
      </c>
      <c r="U3" s="45"/>
      <c r="V3" s="45"/>
      <c r="W3" s="40"/>
      <c r="X3" s="40"/>
    </row>
    <row r="4" spans="1:25" ht="15" thickTop="1" x14ac:dyDescent="0.3">
      <c r="A4" s="65" t="s">
        <v>0</v>
      </c>
      <c r="B4" s="74" t="s">
        <v>38</v>
      </c>
      <c r="C4" s="73" t="s">
        <v>237</v>
      </c>
      <c r="D4" s="73" t="s">
        <v>160</v>
      </c>
      <c r="E4" s="75" t="s">
        <v>240</v>
      </c>
      <c r="F4" s="72" t="s">
        <v>39</v>
      </c>
      <c r="G4" s="94" t="s">
        <v>40</v>
      </c>
      <c r="H4" s="83" t="s">
        <v>325</v>
      </c>
      <c r="I4" s="72" t="s">
        <v>41</v>
      </c>
      <c r="J4" s="73" t="s">
        <v>42</v>
      </c>
      <c r="K4" s="73" t="s">
        <v>43</v>
      </c>
      <c r="L4" s="73" t="s">
        <v>44</v>
      </c>
      <c r="M4" s="72" t="s">
        <v>210</v>
      </c>
      <c r="N4" s="73" t="s">
        <v>146</v>
      </c>
      <c r="O4" s="72" t="s">
        <v>147</v>
      </c>
      <c r="P4" s="76" t="s">
        <v>45</v>
      </c>
      <c r="Q4" s="76" t="s">
        <v>46</v>
      </c>
      <c r="R4" s="76" t="s">
        <v>47</v>
      </c>
      <c r="S4" s="77" t="s">
        <v>48</v>
      </c>
      <c r="T4" s="73" t="s">
        <v>49</v>
      </c>
      <c r="U4" s="72" t="s">
        <v>50</v>
      </c>
      <c r="V4" s="72" t="s">
        <v>51</v>
      </c>
      <c r="W4" s="73" t="s">
        <v>55</v>
      </c>
      <c r="X4" s="73" t="s">
        <v>79</v>
      </c>
      <c r="Y4" s="41" t="s">
        <v>187</v>
      </c>
    </row>
    <row r="5" spans="1:25" ht="14.4" x14ac:dyDescent="0.3">
      <c r="A5" s="1">
        <f>IF(Table4914[[#This Row],[ITEM NAME]]="","",ROW()-4)</f>
        <v>1</v>
      </c>
      <c r="B5" s="68">
        <v>45901</v>
      </c>
      <c r="C5" s="4">
        <f>IFERROR(VLOOKUP(B5,Table14[],3,0),"")</f>
        <v>9</v>
      </c>
      <c r="D5" s="4" t="str">
        <f>IFERROR(VLOOKUP(B5,Table14[],2,0),"")</f>
        <v>Week 01</v>
      </c>
      <c r="E5" s="4"/>
      <c r="G5" s="44" t="s">
        <v>546</v>
      </c>
      <c r="H5" s="41">
        <f>IFERROR(VLOOKUP(Table4914[[#This Row],[ITEM CODE]],Table2[[Item Code]:[Master Name]],2,0),"")</f>
        <v>0</v>
      </c>
      <c r="I5" s="41" t="s">
        <v>148</v>
      </c>
      <c r="J5" s="65" t="str">
        <f>IFERROR(VLOOKUP(Table4914[[#This Row],[ITEM CODE]],Table2[[Item Code]:[Master Name]],3,0),"")</f>
        <v>Revenue Food</v>
      </c>
      <c r="K5" s="1">
        <f>IFERROR(VLOOKUP(Table4914[[#This Row],[ITEM CODE]],Table2[[Item Code]:[Master Name]],9,0),"")</f>
        <v>0</v>
      </c>
      <c r="L5" s="1">
        <f>IFERROR(VLOOKUP(Table4914[[#This Row],[ITEM CODE]],Table2[[Item Code]:[Master Name]],8,0),"")</f>
        <v>0</v>
      </c>
      <c r="M5" s="41">
        <v>1</v>
      </c>
      <c r="N5" s="66">
        <f>IFERROR(VLOOKUP(Table4914[[#This Row],[ITEM CODE]],Table2[[#All],[Item Code]:[Unit Cost]],10,0),0)</f>
        <v>0</v>
      </c>
      <c r="O5" s="51">
        <v>173.38</v>
      </c>
      <c r="P5" s="105"/>
      <c r="Q5" s="95"/>
      <c r="R5" s="95">
        <f>Table4914[[#This Row],[QUANTITY]]*Table4914[[#This Row],[INV Prices]]</f>
        <v>173.38</v>
      </c>
      <c r="S5" s="106"/>
      <c r="T5" s="65"/>
      <c r="U5" s="41"/>
      <c r="V5" s="41" t="s">
        <v>252</v>
      </c>
      <c r="W5" s="1" t="str">
        <f>IFERROR(VLOOKUP(Table4914[[#This Row],[ITEM CODE]],Table2[[Item Code]:[Category ]],6,0),"")</f>
        <v>FOOD</v>
      </c>
      <c r="X5" s="107" t="str">
        <f>IFERROR(VLOOKUP(Table4914[[#This Row],[ITEM CODE]],Table2[[Item Code]:[Sub Category]],7,0),"")</f>
        <v>FOOD</v>
      </c>
      <c r="Y5" s="68" t="str">
        <f>Table4914[[#This Row],[PO Number]]&amp;COUNTIFS($E$5:E5,E5)</f>
        <v>0</v>
      </c>
    </row>
    <row r="6" spans="1:25" ht="14.7" customHeight="1" x14ac:dyDescent="0.3">
      <c r="A6" s="1">
        <f>IF(Table4914[[#This Row],[ITEM NAME]]="","",ROW()-4)</f>
        <v>2</v>
      </c>
      <c r="B6" s="68">
        <v>45901</v>
      </c>
      <c r="C6" s="4">
        <f>IFERROR(VLOOKUP(B6,Table14[],3,0),"")</f>
        <v>9</v>
      </c>
      <c r="D6" s="4" t="str">
        <f>IFERROR(VLOOKUP(B6,Table14[],2,0),"")</f>
        <v>Week 01</v>
      </c>
      <c r="E6" s="4"/>
      <c r="G6" s="44" t="s">
        <v>546</v>
      </c>
      <c r="H6" s="41">
        <f>IFERROR(VLOOKUP(Table4914[[#This Row],[ITEM CODE]],Table2[[Item Code]:[Master Name]],2,0),"")</f>
        <v>0</v>
      </c>
      <c r="I6" s="41" t="s">
        <v>150</v>
      </c>
      <c r="J6" s="65" t="str">
        <f>IFERROR(VLOOKUP(Table4914[[#This Row],[ITEM CODE]],Table2[[Item Code]:[Master Name]],3,0),"")</f>
        <v>Revenue Non Alcohol</v>
      </c>
      <c r="K6" s="1">
        <f>IFERROR(VLOOKUP(Table4914[[#This Row],[ITEM CODE]],Table2[[Item Code]:[Master Name]],9,0),"")</f>
        <v>0</v>
      </c>
      <c r="L6" s="1">
        <f>IFERROR(VLOOKUP(Table4914[[#This Row],[ITEM CODE]],Table2[[Item Code]:[Master Name]],8,0),"")</f>
        <v>0</v>
      </c>
      <c r="M6" s="41">
        <v>1</v>
      </c>
      <c r="N6" s="66">
        <f>IFERROR(VLOOKUP(Table4914[[#This Row],[ITEM CODE]],Table2[[#All],[Item Code]:[Unit Cost]],10,0),0)</f>
        <v>0</v>
      </c>
      <c r="O6" s="51">
        <v>39.47</v>
      </c>
      <c r="P6" s="56"/>
      <c r="Q6" s="58"/>
      <c r="R6" s="95">
        <f>Table4914[[#This Row],[QUANTITY]]*Table4914[[#This Row],[INV Prices]]</f>
        <v>39.47</v>
      </c>
      <c r="S6" s="67"/>
      <c r="V6" s="41" t="s">
        <v>252</v>
      </c>
      <c r="W6" s="4" t="str">
        <f>IFERROR(VLOOKUP(Table4914[[#This Row],[ITEM CODE]],Table2[[Item Code]:[Category ]],6,0),"")</f>
        <v>BEVERAGE NON-ALOCOHOL</v>
      </c>
      <c r="X6" s="1" t="str">
        <f>IFERROR(VLOOKUP(Table4914[[#This Row],[ITEM CODE]],Table2[[Item Code]:[Sub Category]],7,0),"")</f>
        <v>BEVERAGE NON-ALOCOHOL</v>
      </c>
      <c r="Y6" s="68" t="str">
        <f>Table4914[[#This Row],[PO Number]]&amp;COUNTIFS($E$5:E66,E6)</f>
        <v>0</v>
      </c>
    </row>
    <row r="7" spans="1:25" ht="14.7" customHeight="1" x14ac:dyDescent="0.3">
      <c r="A7" s="1">
        <f>IF(Table4914[[#This Row],[ITEM NAME]]="","",ROW()-4)</f>
        <v>3</v>
      </c>
      <c r="B7" s="68">
        <v>45902</v>
      </c>
      <c r="C7" s="4">
        <f>IFERROR(VLOOKUP(B7,Table14[],3,0),"")</f>
        <v>9</v>
      </c>
      <c r="D7" s="4" t="str">
        <f>IFERROR(VLOOKUP(B7,Table14[],2,0),"")</f>
        <v>Week 01</v>
      </c>
      <c r="E7" s="4"/>
      <c r="G7" s="44" t="s">
        <v>546</v>
      </c>
      <c r="H7" s="41">
        <f>IFERROR(VLOOKUP(Table4914[[#This Row],[ITEM CODE]],Table2[[Item Code]:[Master Name]],2,0),"")</f>
        <v>0</v>
      </c>
      <c r="I7" s="41" t="s">
        <v>148</v>
      </c>
      <c r="J7" s="65" t="str">
        <f>IFERROR(VLOOKUP(Table4914[[#This Row],[ITEM CODE]],Table2[[Item Code]:[Master Name]],3,0),"")</f>
        <v>Revenue Food</v>
      </c>
      <c r="K7" s="1">
        <f>IFERROR(VLOOKUP(Table4914[[#This Row],[ITEM CODE]],Table2[[Item Code]:[Master Name]],9,0),"")</f>
        <v>0</v>
      </c>
      <c r="L7" s="1">
        <f>IFERROR(VLOOKUP(Table4914[[#This Row],[ITEM CODE]],Table2[[Item Code]:[Master Name]],8,0),"")</f>
        <v>0</v>
      </c>
      <c r="M7" s="41">
        <v>1</v>
      </c>
      <c r="N7" s="66">
        <f>IFERROR(VLOOKUP(Table4914[[#This Row],[ITEM CODE]],Table2[[#All],[Item Code]:[Unit Cost]],10,0),0)</f>
        <v>0</v>
      </c>
      <c r="O7" s="51">
        <f>89.35+25.4</f>
        <v>114.75</v>
      </c>
      <c r="P7" s="56"/>
      <c r="Q7" s="58"/>
      <c r="R7" s="95">
        <f>Table4914[[#This Row],[QUANTITY]]*Table4914[[#This Row],[INV Prices]]</f>
        <v>114.75</v>
      </c>
      <c r="S7" s="67"/>
      <c r="V7" s="41" t="s">
        <v>252</v>
      </c>
      <c r="W7" s="4" t="str">
        <f>IFERROR(VLOOKUP(Table4914[[#This Row],[ITEM CODE]],Table2[[Item Code]:[Category ]],6,0),"")</f>
        <v>FOOD</v>
      </c>
      <c r="X7" s="1" t="str">
        <f>IFERROR(VLOOKUP(Table4914[[#This Row],[ITEM CODE]],Table2[[Item Code]:[Sub Category]],7,0),"")</f>
        <v>FOOD</v>
      </c>
      <c r="Y7" s="117" t="str">
        <f>Table4914[[#This Row],[PO Number]]&amp;COUNTIFS($E$5:E66,E7)</f>
        <v>0</v>
      </c>
    </row>
    <row r="8" spans="1:25" ht="14.7" customHeight="1" x14ac:dyDescent="0.3">
      <c r="A8" s="1">
        <f>IF(Table4914[[#This Row],[ITEM NAME]]="","",ROW()-4)</f>
        <v>4</v>
      </c>
      <c r="B8" s="68">
        <v>45902</v>
      </c>
      <c r="C8" s="4">
        <f>IFERROR(VLOOKUP(B8,Table14[],3,0),"")</f>
        <v>9</v>
      </c>
      <c r="D8" s="4" t="str">
        <f>IFERROR(VLOOKUP(B8,Table14[],2,0),"")</f>
        <v>Week 01</v>
      </c>
      <c r="E8" s="4"/>
      <c r="G8" s="44" t="s">
        <v>546</v>
      </c>
      <c r="H8" s="41">
        <f>IFERROR(VLOOKUP(Table4914[[#This Row],[ITEM CODE]],Table2[[Item Code]:[Master Name]],2,0),"")</f>
        <v>0</v>
      </c>
      <c r="I8" s="41" t="s">
        <v>150</v>
      </c>
      <c r="J8" s="65" t="str">
        <f>IFERROR(VLOOKUP(Table4914[[#This Row],[ITEM CODE]],Table2[[Item Code]:[Master Name]],3,0),"")</f>
        <v>Revenue Non Alcohol</v>
      </c>
      <c r="K8" s="1">
        <f>IFERROR(VLOOKUP(Table4914[[#This Row],[ITEM CODE]],Table2[[Item Code]:[Master Name]],9,0),"")</f>
        <v>0</v>
      </c>
      <c r="L8" s="1">
        <f>IFERROR(VLOOKUP(Table4914[[#This Row],[ITEM CODE]],Table2[[Item Code]:[Master Name]],8,0),"")</f>
        <v>0</v>
      </c>
      <c r="M8" s="41">
        <v>1</v>
      </c>
      <c r="N8" s="66">
        <f>IFERROR(VLOOKUP(Table4914[[#This Row],[ITEM CODE]],Table2[[#All],[Item Code]:[Unit Cost]],10,0),0)</f>
        <v>0</v>
      </c>
      <c r="O8" s="51">
        <v>42</v>
      </c>
      <c r="P8" s="56"/>
      <c r="Q8" s="58"/>
      <c r="R8" s="95">
        <f>Table4914[[#This Row],[QUANTITY]]*Table4914[[#This Row],[INV Prices]]</f>
        <v>42</v>
      </c>
      <c r="S8" s="67"/>
      <c r="V8" s="41" t="s">
        <v>252</v>
      </c>
      <c r="W8" s="4" t="str">
        <f>IFERROR(VLOOKUP(Table4914[[#This Row],[ITEM CODE]],Table2[[Item Code]:[Category ]],6,0),"")</f>
        <v>BEVERAGE NON-ALOCOHOL</v>
      </c>
      <c r="X8" s="1" t="str">
        <f>IFERROR(VLOOKUP(Table4914[[#This Row],[ITEM CODE]],Table2[[Item Code]:[Sub Category]],7,0),"")</f>
        <v>BEVERAGE NON-ALOCOHOL</v>
      </c>
      <c r="Y8" s="117" t="str">
        <f>Table4914[[#This Row],[PO Number]]&amp;COUNTIFS($E$5:E66,E8)</f>
        <v>0</v>
      </c>
    </row>
    <row r="9" spans="1:25" ht="14.7" customHeight="1" x14ac:dyDescent="0.3">
      <c r="A9" s="1">
        <f>IF(Table4914[[#This Row],[ITEM NAME]]="","",ROW()-4)</f>
        <v>5</v>
      </c>
      <c r="B9" s="68">
        <v>45903</v>
      </c>
      <c r="C9" s="4">
        <f>IFERROR(VLOOKUP(B9,Table14[],3,0),"")</f>
        <v>9</v>
      </c>
      <c r="D9" s="4" t="str">
        <f>IFERROR(VLOOKUP(B9,Table14[],2,0),"")</f>
        <v>Week 01</v>
      </c>
      <c r="E9" s="4"/>
      <c r="G9" s="44" t="s">
        <v>546</v>
      </c>
      <c r="H9" s="41">
        <f>IFERROR(VLOOKUP(Table4914[[#This Row],[ITEM CODE]],Table2[[Item Code]:[Master Name]],2,0),"")</f>
        <v>0</v>
      </c>
      <c r="I9" s="41" t="s">
        <v>148</v>
      </c>
      <c r="J9" s="65" t="str">
        <f>IFERROR(VLOOKUP(Table4914[[#This Row],[ITEM CODE]],Table2[[Item Code]:[Master Name]],3,0),"")</f>
        <v>Revenue Food</v>
      </c>
      <c r="K9" s="1">
        <f>IFERROR(VLOOKUP(Table4914[[#This Row],[ITEM CODE]],Table2[[Item Code]:[Master Name]],9,0),"")</f>
        <v>0</v>
      </c>
      <c r="L9" s="1">
        <f>IFERROR(VLOOKUP(Table4914[[#This Row],[ITEM CODE]],Table2[[Item Code]:[Master Name]],8,0),"")</f>
        <v>0</v>
      </c>
      <c r="M9" s="41">
        <v>1</v>
      </c>
      <c r="N9" s="66">
        <f>IFERROR(VLOOKUP(Table4914[[#This Row],[ITEM CODE]],Table2[[#All],[Item Code]:[Unit Cost]],10,0),0)</f>
        <v>0</v>
      </c>
      <c r="O9" s="51">
        <v>74.37</v>
      </c>
      <c r="P9" s="56"/>
      <c r="Q9" s="58"/>
      <c r="R9" s="95">
        <f>Table4914[[#This Row],[QUANTITY]]*Table4914[[#This Row],[INV Prices]]</f>
        <v>74.37</v>
      </c>
      <c r="S9" s="67"/>
      <c r="V9" s="41" t="s">
        <v>252</v>
      </c>
      <c r="W9" s="4" t="str">
        <f>IFERROR(VLOOKUP(Table4914[[#This Row],[ITEM CODE]],Table2[[Item Code]:[Category ]],6,0),"")</f>
        <v>FOOD</v>
      </c>
      <c r="X9" s="1" t="str">
        <f>IFERROR(VLOOKUP(Table4914[[#This Row],[ITEM CODE]],Table2[[Item Code]:[Sub Category]],7,0),"")</f>
        <v>FOOD</v>
      </c>
      <c r="Y9" s="117" t="str">
        <f>Table4914[[#This Row],[PO Number]]&amp;COUNTIFS($E$5:E66,E9)</f>
        <v>0</v>
      </c>
    </row>
    <row r="10" spans="1:25" ht="14.7" customHeight="1" x14ac:dyDescent="0.3">
      <c r="A10" s="1">
        <f>IF(Table4914[[#This Row],[ITEM NAME]]="","",ROW()-4)</f>
        <v>6</v>
      </c>
      <c r="B10" s="68">
        <v>45903</v>
      </c>
      <c r="C10" s="4">
        <f>IFERROR(VLOOKUP(B10,Table14[],3,0),"")</f>
        <v>9</v>
      </c>
      <c r="D10" s="4" t="str">
        <f>IFERROR(VLOOKUP(B10,Table14[],2,0),"")</f>
        <v>Week 01</v>
      </c>
      <c r="E10" s="4"/>
      <c r="G10" s="44" t="s">
        <v>546</v>
      </c>
      <c r="H10" s="41">
        <f>IFERROR(VLOOKUP(Table4914[[#This Row],[ITEM CODE]],Table2[[Item Code]:[Master Name]],2,0),"")</f>
        <v>0</v>
      </c>
      <c r="I10" s="41" t="s">
        <v>150</v>
      </c>
      <c r="J10" s="65" t="str">
        <f>IFERROR(VLOOKUP(Table4914[[#This Row],[ITEM CODE]],Table2[[Item Code]:[Master Name]],3,0),"")</f>
        <v>Revenue Non Alcohol</v>
      </c>
      <c r="K10" s="1">
        <f>IFERROR(VLOOKUP(Table4914[[#This Row],[ITEM CODE]],Table2[[Item Code]:[Master Name]],9,0),"")</f>
        <v>0</v>
      </c>
      <c r="L10" s="1">
        <f>IFERROR(VLOOKUP(Table4914[[#This Row],[ITEM CODE]],Table2[[Item Code]:[Master Name]],8,0),"")</f>
        <v>0</v>
      </c>
      <c r="M10" s="41">
        <v>1</v>
      </c>
      <c r="N10" s="66">
        <f>IFERROR(VLOOKUP(Table4914[[#This Row],[ITEM CODE]],Table2[[#All],[Item Code]:[Unit Cost]],10,0),0)</f>
        <v>0</v>
      </c>
      <c r="O10" s="51">
        <v>57.07</v>
      </c>
      <c r="P10" s="56"/>
      <c r="Q10" s="58"/>
      <c r="R10" s="95">
        <f>Table4914[[#This Row],[QUANTITY]]*Table4914[[#This Row],[INV Prices]]</f>
        <v>57.07</v>
      </c>
      <c r="S10" s="67"/>
      <c r="V10" s="41" t="s">
        <v>252</v>
      </c>
      <c r="W10" s="4" t="str">
        <f>IFERROR(VLOOKUP(Table4914[[#This Row],[ITEM CODE]],Table2[[Item Code]:[Category ]],6,0),"")</f>
        <v>BEVERAGE NON-ALOCOHOL</v>
      </c>
      <c r="X10" s="1" t="str">
        <f>IFERROR(VLOOKUP(Table4914[[#This Row],[ITEM CODE]],Table2[[Item Code]:[Sub Category]],7,0),"")</f>
        <v>BEVERAGE NON-ALOCOHOL</v>
      </c>
      <c r="Y10" s="117" t="str">
        <f>Table4914[[#This Row],[PO Number]]&amp;COUNTIFS($E$5:E66,E10)</f>
        <v>0</v>
      </c>
    </row>
    <row r="11" spans="1:25" ht="14.7" customHeight="1" x14ac:dyDescent="0.3">
      <c r="A11" s="1">
        <f>IF(Table4914[[#This Row],[ITEM NAME]]="","",ROW()-4)</f>
        <v>7</v>
      </c>
      <c r="B11" s="68"/>
      <c r="C11" s="4" t="str">
        <f>IFERROR(VLOOKUP(B11,Table14[],3,0),"")</f>
        <v/>
      </c>
      <c r="D11" s="4" t="str">
        <f>IFERROR(VLOOKUP(B11,Table14[],2,0),"")</f>
        <v/>
      </c>
      <c r="E11" s="4"/>
      <c r="G11" s="44" t="s">
        <v>546</v>
      </c>
      <c r="H11" s="41">
        <f>IFERROR(VLOOKUP(Table4914[[#This Row],[ITEM CODE]],Table2[[Item Code]:[Master Name]],2,0),"")</f>
        <v>0</v>
      </c>
      <c r="I11" s="41" t="s">
        <v>148</v>
      </c>
      <c r="J11" s="65" t="str">
        <f>IFERROR(VLOOKUP(Table4914[[#This Row],[ITEM CODE]],Table2[[Item Code]:[Master Name]],3,0),"")</f>
        <v>Revenue Food</v>
      </c>
      <c r="K11" s="1">
        <f>IFERROR(VLOOKUP(Table4914[[#This Row],[ITEM CODE]],Table2[[Item Code]:[Master Name]],9,0),"")</f>
        <v>0</v>
      </c>
      <c r="L11" s="1">
        <f>IFERROR(VLOOKUP(Table4914[[#This Row],[ITEM CODE]],Table2[[Item Code]:[Master Name]],8,0),"")</f>
        <v>0</v>
      </c>
      <c r="M11" s="41">
        <v>1</v>
      </c>
      <c r="N11" s="66">
        <f>IFERROR(VLOOKUP(Table4914[[#This Row],[ITEM CODE]],Table2[[#All],[Item Code]:[Unit Cost]],10,0),0)</f>
        <v>0</v>
      </c>
      <c r="O11" s="51"/>
      <c r="P11" s="56"/>
      <c r="Q11" s="58"/>
      <c r="R11" s="95">
        <f>Table4914[[#This Row],[QUANTITY]]*Table4914[[#This Row],[INV Prices]]</f>
        <v>0</v>
      </c>
      <c r="S11" s="67"/>
      <c r="V11" s="41" t="s">
        <v>252</v>
      </c>
      <c r="W11" s="4" t="str">
        <f>IFERROR(VLOOKUP(Table4914[[#This Row],[ITEM CODE]],Table2[[Item Code]:[Category ]],6,0),"")</f>
        <v>FOOD</v>
      </c>
      <c r="X11" s="1" t="str">
        <f>IFERROR(VLOOKUP(Table4914[[#This Row],[ITEM CODE]],Table2[[Item Code]:[Sub Category]],7,0),"")</f>
        <v>FOOD</v>
      </c>
      <c r="Y11" s="117" t="str">
        <f>Table4914[[#This Row],[PO Number]]&amp;COUNTIFS($E$5:E66,E11)</f>
        <v>0</v>
      </c>
    </row>
    <row r="12" spans="1:25" ht="14.7" customHeight="1" x14ac:dyDescent="0.3">
      <c r="A12" s="1">
        <f>IF(Table4914[[#This Row],[ITEM NAME]]="","",ROW()-4)</f>
        <v>8</v>
      </c>
      <c r="B12" s="68"/>
      <c r="C12" s="4" t="str">
        <f>IFERROR(VLOOKUP(B12,Table14[],3,0),"")</f>
        <v/>
      </c>
      <c r="D12" s="4" t="str">
        <f>IFERROR(VLOOKUP(B12,Table14[],2,0),"")</f>
        <v/>
      </c>
      <c r="E12" s="4"/>
      <c r="G12" s="44" t="s">
        <v>546</v>
      </c>
      <c r="H12" s="41">
        <f>IFERROR(VLOOKUP(Table4914[[#This Row],[ITEM CODE]],Table2[[Item Code]:[Master Name]],2,0),"")</f>
        <v>0</v>
      </c>
      <c r="I12" s="41" t="s">
        <v>150</v>
      </c>
      <c r="J12" s="65" t="str">
        <f>IFERROR(VLOOKUP(Table4914[[#This Row],[ITEM CODE]],Table2[[Item Code]:[Master Name]],3,0),"")</f>
        <v>Revenue Non Alcohol</v>
      </c>
      <c r="K12" s="1">
        <f>IFERROR(VLOOKUP(Table4914[[#This Row],[ITEM CODE]],Table2[[Item Code]:[Master Name]],9,0),"")</f>
        <v>0</v>
      </c>
      <c r="L12" s="1">
        <f>IFERROR(VLOOKUP(Table4914[[#This Row],[ITEM CODE]],Table2[[Item Code]:[Master Name]],8,0),"")</f>
        <v>0</v>
      </c>
      <c r="M12" s="41">
        <v>1</v>
      </c>
      <c r="N12" s="66">
        <f>IFERROR(VLOOKUP(Table4914[[#This Row],[ITEM CODE]],Table2[[#All],[Item Code]:[Unit Cost]],10,0),0)</f>
        <v>0</v>
      </c>
      <c r="O12" s="51"/>
      <c r="P12" s="56"/>
      <c r="Q12" s="58"/>
      <c r="R12" s="95">
        <f>Table4914[[#This Row],[QUANTITY]]*Table4914[[#This Row],[INV Prices]]</f>
        <v>0</v>
      </c>
      <c r="S12" s="67"/>
      <c r="V12" s="41" t="s">
        <v>252</v>
      </c>
      <c r="W12" s="4" t="str">
        <f>IFERROR(VLOOKUP(Table4914[[#This Row],[ITEM CODE]],Table2[[Item Code]:[Category ]],6,0),"")</f>
        <v>BEVERAGE NON-ALOCOHOL</v>
      </c>
      <c r="X12" s="1" t="str">
        <f>IFERROR(VLOOKUP(Table4914[[#This Row],[ITEM CODE]],Table2[[Item Code]:[Sub Category]],7,0),"")</f>
        <v>BEVERAGE NON-ALOCOHOL</v>
      </c>
      <c r="Y12" s="117" t="str">
        <f>Table4914[[#This Row],[PO Number]]&amp;COUNTIFS($E$5:E66,E12)</f>
        <v>0</v>
      </c>
    </row>
    <row r="13" spans="1:25" ht="14.7" customHeight="1" x14ac:dyDescent="0.3">
      <c r="A13" s="1">
        <f>IF(Table4914[[#This Row],[ITEM NAME]]="","",ROW()-4)</f>
        <v>9</v>
      </c>
      <c r="B13" s="68"/>
      <c r="C13" s="4" t="str">
        <f>IFERROR(VLOOKUP(B13,Table14[],3,0),"")</f>
        <v/>
      </c>
      <c r="D13" s="4" t="str">
        <f>IFERROR(VLOOKUP(B13,Table14[],2,0),"")</f>
        <v/>
      </c>
      <c r="E13" s="4"/>
      <c r="G13" s="44" t="s">
        <v>546</v>
      </c>
      <c r="H13" s="41">
        <f>IFERROR(VLOOKUP(Table4914[[#This Row],[ITEM CODE]],Table2[[Item Code]:[Master Name]],2,0),"")</f>
        <v>0</v>
      </c>
      <c r="I13" s="41" t="s">
        <v>148</v>
      </c>
      <c r="J13" s="65" t="str">
        <f>IFERROR(VLOOKUP(Table4914[[#This Row],[ITEM CODE]],Table2[[Item Code]:[Master Name]],3,0),"")</f>
        <v>Revenue Food</v>
      </c>
      <c r="K13" s="1">
        <f>IFERROR(VLOOKUP(Table4914[[#This Row],[ITEM CODE]],Table2[[Item Code]:[Master Name]],9,0),"")</f>
        <v>0</v>
      </c>
      <c r="L13" s="1">
        <f>IFERROR(VLOOKUP(Table4914[[#This Row],[ITEM CODE]],Table2[[Item Code]:[Master Name]],8,0),"")</f>
        <v>0</v>
      </c>
      <c r="M13" s="41">
        <v>1</v>
      </c>
      <c r="N13" s="66">
        <f>IFERROR(VLOOKUP(Table4914[[#This Row],[ITEM CODE]],Table2[[#All],[Item Code]:[Unit Cost]],10,0),0)</f>
        <v>0</v>
      </c>
      <c r="O13" s="51"/>
      <c r="P13" s="56"/>
      <c r="Q13" s="58"/>
      <c r="R13" s="95">
        <f>Table4914[[#This Row],[QUANTITY]]*Table4914[[#This Row],[INV Prices]]</f>
        <v>0</v>
      </c>
      <c r="S13" s="67"/>
      <c r="V13" s="41" t="s">
        <v>252</v>
      </c>
      <c r="W13" s="4" t="str">
        <f>IFERROR(VLOOKUP(Table4914[[#This Row],[ITEM CODE]],Table2[[Item Code]:[Category ]],6,0),"")</f>
        <v>FOOD</v>
      </c>
      <c r="X13" s="1" t="str">
        <f>IFERROR(VLOOKUP(Table4914[[#This Row],[ITEM CODE]],Table2[[Item Code]:[Sub Category]],7,0),"")</f>
        <v>FOOD</v>
      </c>
      <c r="Y13" s="117" t="str">
        <f>Table4914[[#This Row],[PO Number]]&amp;COUNTIFS($E$5:E66,E13)</f>
        <v>0</v>
      </c>
    </row>
    <row r="14" spans="1:25" ht="14.7" customHeight="1" x14ac:dyDescent="0.3">
      <c r="A14" s="1">
        <f>IF(Table4914[[#This Row],[ITEM NAME]]="","",ROW()-4)</f>
        <v>10</v>
      </c>
      <c r="B14" s="68"/>
      <c r="C14" s="4" t="str">
        <f>IFERROR(VLOOKUP(B14,Table14[],3,0),"")</f>
        <v/>
      </c>
      <c r="D14" s="4" t="str">
        <f>IFERROR(VLOOKUP(B14,Table14[],2,0),"")</f>
        <v/>
      </c>
      <c r="E14" s="4"/>
      <c r="G14" s="44" t="s">
        <v>546</v>
      </c>
      <c r="H14" s="41">
        <f>IFERROR(VLOOKUP(Table4914[[#This Row],[ITEM CODE]],Table2[[Item Code]:[Master Name]],2,0),"")</f>
        <v>0</v>
      </c>
      <c r="I14" s="41" t="s">
        <v>150</v>
      </c>
      <c r="J14" s="65" t="str">
        <f>IFERROR(VLOOKUP(Table4914[[#This Row],[ITEM CODE]],Table2[[Item Code]:[Master Name]],3,0),"")</f>
        <v>Revenue Non Alcohol</v>
      </c>
      <c r="K14" s="1">
        <f>IFERROR(VLOOKUP(Table4914[[#This Row],[ITEM CODE]],Table2[[Item Code]:[Master Name]],9,0),"")</f>
        <v>0</v>
      </c>
      <c r="L14" s="1">
        <f>IFERROR(VLOOKUP(Table4914[[#This Row],[ITEM CODE]],Table2[[Item Code]:[Master Name]],8,0),"")</f>
        <v>0</v>
      </c>
      <c r="M14" s="41">
        <v>1</v>
      </c>
      <c r="N14" s="66">
        <f>IFERROR(VLOOKUP(Table4914[[#This Row],[ITEM CODE]],Table2[[#All],[Item Code]:[Unit Cost]],10,0),0)</f>
        <v>0</v>
      </c>
      <c r="O14" s="51"/>
      <c r="P14" s="56"/>
      <c r="Q14" s="58"/>
      <c r="R14" s="95">
        <f>Table4914[[#This Row],[QUANTITY]]*Table4914[[#This Row],[INV Prices]]</f>
        <v>0</v>
      </c>
      <c r="S14" s="67"/>
      <c r="V14" s="41" t="s">
        <v>252</v>
      </c>
      <c r="W14" s="4" t="str">
        <f>IFERROR(VLOOKUP(Table4914[[#This Row],[ITEM CODE]],Table2[[Item Code]:[Category ]],6,0),"")</f>
        <v>BEVERAGE NON-ALOCOHOL</v>
      </c>
      <c r="X14" s="1" t="str">
        <f>IFERROR(VLOOKUP(Table4914[[#This Row],[ITEM CODE]],Table2[[Item Code]:[Sub Category]],7,0),"")</f>
        <v>BEVERAGE NON-ALOCOHOL</v>
      </c>
      <c r="Y14" s="117" t="str">
        <f>Table4914[[#This Row],[PO Number]]&amp;COUNTIFS($E$5:E66,E14)</f>
        <v>0</v>
      </c>
    </row>
    <row r="15" spans="1:25" ht="14.7" customHeight="1" x14ac:dyDescent="0.3">
      <c r="A15" s="1">
        <f>IF(Table4914[[#This Row],[ITEM NAME]]="","",ROW()-4)</f>
        <v>11</v>
      </c>
      <c r="B15" s="68"/>
      <c r="C15" s="4" t="str">
        <f>IFERROR(VLOOKUP(B15,Table14[],3,0),"")</f>
        <v/>
      </c>
      <c r="D15" s="4" t="str">
        <f>IFERROR(VLOOKUP(B15,Table14[],2,0),"")</f>
        <v/>
      </c>
      <c r="E15" s="4"/>
      <c r="G15" s="44" t="s">
        <v>546</v>
      </c>
      <c r="H15" s="41">
        <f>IFERROR(VLOOKUP(Table4914[[#This Row],[ITEM CODE]],Table2[[Item Code]:[Master Name]],2,0),"")</f>
        <v>0</v>
      </c>
      <c r="I15" s="41" t="s">
        <v>148</v>
      </c>
      <c r="J15" s="65" t="str">
        <f>IFERROR(VLOOKUP(Table4914[[#This Row],[ITEM CODE]],Table2[[Item Code]:[Master Name]],3,0),"")</f>
        <v>Revenue Food</v>
      </c>
      <c r="K15" s="1">
        <f>IFERROR(VLOOKUP(Table4914[[#This Row],[ITEM CODE]],Table2[[Item Code]:[Master Name]],9,0),"")</f>
        <v>0</v>
      </c>
      <c r="L15" s="1">
        <f>IFERROR(VLOOKUP(Table4914[[#This Row],[ITEM CODE]],Table2[[Item Code]:[Master Name]],8,0),"")</f>
        <v>0</v>
      </c>
      <c r="M15" s="41">
        <v>1</v>
      </c>
      <c r="N15" s="66">
        <f>IFERROR(VLOOKUP(Table4914[[#This Row],[ITEM CODE]],Table2[[#All],[Item Code]:[Unit Cost]],10,0),0)</f>
        <v>0</v>
      </c>
      <c r="O15" s="51"/>
      <c r="P15" s="56"/>
      <c r="Q15" s="58"/>
      <c r="R15" s="95">
        <f>Table4914[[#This Row],[QUANTITY]]*Table4914[[#This Row],[INV Prices]]</f>
        <v>0</v>
      </c>
      <c r="S15" s="67"/>
      <c r="V15" s="41" t="s">
        <v>252</v>
      </c>
      <c r="W15" s="4" t="str">
        <f>IFERROR(VLOOKUP(Table4914[[#This Row],[ITEM CODE]],Table2[[Item Code]:[Category ]],6,0),"")</f>
        <v>FOOD</v>
      </c>
      <c r="X15" s="1" t="str">
        <f>IFERROR(VLOOKUP(Table4914[[#This Row],[ITEM CODE]],Table2[[Item Code]:[Sub Category]],7,0),"")</f>
        <v>FOOD</v>
      </c>
      <c r="Y15" s="117" t="str">
        <f>Table4914[[#This Row],[PO Number]]&amp;COUNTIFS($E$5:E66,E15)</f>
        <v>0</v>
      </c>
    </row>
    <row r="16" spans="1:25" ht="14.7" customHeight="1" x14ac:dyDescent="0.3">
      <c r="A16" s="1">
        <f>IF(Table4914[[#This Row],[ITEM NAME]]="","",ROW()-4)</f>
        <v>12</v>
      </c>
      <c r="B16" s="68"/>
      <c r="C16" s="4" t="str">
        <f>IFERROR(VLOOKUP(B16,Table14[],3,0),"")</f>
        <v/>
      </c>
      <c r="D16" s="4" t="str">
        <f>IFERROR(VLOOKUP(B16,Table14[],2,0),"")</f>
        <v/>
      </c>
      <c r="E16" s="4"/>
      <c r="G16" s="44" t="s">
        <v>546</v>
      </c>
      <c r="H16" s="41">
        <f>IFERROR(VLOOKUP(Table4914[[#This Row],[ITEM CODE]],Table2[[Item Code]:[Master Name]],2,0),"")</f>
        <v>0</v>
      </c>
      <c r="I16" s="41" t="s">
        <v>150</v>
      </c>
      <c r="J16" s="65" t="str">
        <f>IFERROR(VLOOKUP(Table4914[[#This Row],[ITEM CODE]],Table2[[Item Code]:[Master Name]],3,0),"")</f>
        <v>Revenue Non Alcohol</v>
      </c>
      <c r="K16" s="1">
        <f>IFERROR(VLOOKUP(Table4914[[#This Row],[ITEM CODE]],Table2[[Item Code]:[Master Name]],9,0),"")</f>
        <v>0</v>
      </c>
      <c r="L16" s="1">
        <f>IFERROR(VLOOKUP(Table4914[[#This Row],[ITEM CODE]],Table2[[Item Code]:[Master Name]],8,0),"")</f>
        <v>0</v>
      </c>
      <c r="M16" s="41">
        <v>1</v>
      </c>
      <c r="N16" s="66">
        <f>IFERROR(VLOOKUP(Table4914[[#This Row],[ITEM CODE]],Table2[[#All],[Item Code]:[Unit Cost]],10,0),0)</f>
        <v>0</v>
      </c>
      <c r="O16" s="51"/>
      <c r="P16" s="56"/>
      <c r="Q16" s="58"/>
      <c r="R16" s="95">
        <f>Table4914[[#This Row],[QUANTITY]]*Table4914[[#This Row],[INV Prices]]</f>
        <v>0</v>
      </c>
      <c r="S16" s="67"/>
      <c r="V16" s="41" t="s">
        <v>252</v>
      </c>
      <c r="W16" s="4" t="str">
        <f>IFERROR(VLOOKUP(Table4914[[#This Row],[ITEM CODE]],Table2[[Item Code]:[Category ]],6,0),"")</f>
        <v>BEVERAGE NON-ALOCOHOL</v>
      </c>
      <c r="X16" s="1" t="str">
        <f>IFERROR(VLOOKUP(Table4914[[#This Row],[ITEM CODE]],Table2[[Item Code]:[Sub Category]],7,0),"")</f>
        <v>BEVERAGE NON-ALOCOHOL</v>
      </c>
      <c r="Y16" s="117" t="str">
        <f>Table4914[[#This Row],[PO Number]]&amp;COUNTIFS($E$5:E66,E16)</f>
        <v>0</v>
      </c>
    </row>
    <row r="17" spans="1:25" ht="14.7" customHeight="1" x14ac:dyDescent="0.3">
      <c r="A17" s="1">
        <f>IF(Table4914[[#This Row],[ITEM NAME]]="","",ROW()-4)</f>
        <v>13</v>
      </c>
      <c r="B17" s="68"/>
      <c r="C17" s="4" t="str">
        <f>IFERROR(VLOOKUP(B17,Table14[],3,0),"")</f>
        <v/>
      </c>
      <c r="D17" s="4" t="str">
        <f>IFERROR(VLOOKUP(B17,Table14[],2,0),"")</f>
        <v/>
      </c>
      <c r="E17" s="4"/>
      <c r="G17" s="44" t="s">
        <v>546</v>
      </c>
      <c r="H17" s="41">
        <f>IFERROR(VLOOKUP(Table4914[[#This Row],[ITEM CODE]],Table2[[Item Code]:[Master Name]],2,0),"")</f>
        <v>0</v>
      </c>
      <c r="I17" s="41" t="s">
        <v>148</v>
      </c>
      <c r="J17" s="65" t="str">
        <f>IFERROR(VLOOKUP(Table4914[[#This Row],[ITEM CODE]],Table2[[Item Code]:[Master Name]],3,0),"")</f>
        <v>Revenue Food</v>
      </c>
      <c r="K17" s="1">
        <f>IFERROR(VLOOKUP(Table4914[[#This Row],[ITEM CODE]],Table2[[Item Code]:[Master Name]],9,0),"")</f>
        <v>0</v>
      </c>
      <c r="L17" s="1">
        <f>IFERROR(VLOOKUP(Table4914[[#This Row],[ITEM CODE]],Table2[[Item Code]:[Master Name]],8,0),"")</f>
        <v>0</v>
      </c>
      <c r="M17" s="41">
        <v>1</v>
      </c>
      <c r="N17" s="66">
        <f>IFERROR(VLOOKUP(Table4914[[#This Row],[ITEM CODE]],Table2[[#All],[Item Code]:[Unit Cost]],10,0),0)</f>
        <v>0</v>
      </c>
      <c r="O17" s="51"/>
      <c r="P17" s="56"/>
      <c r="Q17" s="58"/>
      <c r="R17" s="95">
        <f>Table4914[[#This Row],[QUANTITY]]*Table4914[[#This Row],[INV Prices]]</f>
        <v>0</v>
      </c>
      <c r="S17" s="67"/>
      <c r="V17" s="41" t="s">
        <v>252</v>
      </c>
      <c r="W17" s="4" t="str">
        <f>IFERROR(VLOOKUP(Table4914[[#This Row],[ITEM CODE]],Table2[[Item Code]:[Category ]],6,0),"")</f>
        <v>FOOD</v>
      </c>
      <c r="X17" s="1" t="str">
        <f>IFERROR(VLOOKUP(Table4914[[#This Row],[ITEM CODE]],Table2[[Item Code]:[Sub Category]],7,0),"")</f>
        <v>FOOD</v>
      </c>
      <c r="Y17" s="117" t="str">
        <f>Table4914[[#This Row],[PO Number]]&amp;COUNTIFS($E$5:E66,E17)</f>
        <v>0</v>
      </c>
    </row>
    <row r="18" spans="1:25" ht="14.7" customHeight="1" x14ac:dyDescent="0.3">
      <c r="A18" s="1">
        <f>IF(Table4914[[#This Row],[ITEM NAME]]="","",ROW()-4)</f>
        <v>14</v>
      </c>
      <c r="B18" s="68"/>
      <c r="C18" s="4" t="str">
        <f>IFERROR(VLOOKUP(B18,Table14[],3,0),"")</f>
        <v/>
      </c>
      <c r="D18" s="4" t="str">
        <f>IFERROR(VLOOKUP(B18,Table14[],2,0),"")</f>
        <v/>
      </c>
      <c r="E18" s="4"/>
      <c r="G18" s="44" t="s">
        <v>546</v>
      </c>
      <c r="H18" s="41">
        <f>IFERROR(VLOOKUP(Table4914[[#This Row],[ITEM CODE]],Table2[[Item Code]:[Master Name]],2,0),"")</f>
        <v>0</v>
      </c>
      <c r="I18" s="41" t="s">
        <v>150</v>
      </c>
      <c r="J18" s="65" t="str">
        <f>IFERROR(VLOOKUP(Table4914[[#This Row],[ITEM CODE]],Table2[[Item Code]:[Master Name]],3,0),"")</f>
        <v>Revenue Non Alcohol</v>
      </c>
      <c r="K18" s="1">
        <f>IFERROR(VLOOKUP(Table4914[[#This Row],[ITEM CODE]],Table2[[Item Code]:[Master Name]],9,0),"")</f>
        <v>0</v>
      </c>
      <c r="L18" s="1">
        <f>IFERROR(VLOOKUP(Table4914[[#This Row],[ITEM CODE]],Table2[[Item Code]:[Master Name]],8,0),"")</f>
        <v>0</v>
      </c>
      <c r="M18" s="41">
        <v>1</v>
      </c>
      <c r="N18" s="66">
        <f>IFERROR(VLOOKUP(Table4914[[#This Row],[ITEM CODE]],Table2[[#All],[Item Code]:[Unit Cost]],10,0),0)</f>
        <v>0</v>
      </c>
      <c r="O18" s="51"/>
      <c r="P18" s="56"/>
      <c r="Q18" s="58"/>
      <c r="R18" s="95">
        <f>Table4914[[#This Row],[QUANTITY]]*Table4914[[#This Row],[INV Prices]]</f>
        <v>0</v>
      </c>
      <c r="S18" s="67"/>
      <c r="V18" s="41" t="s">
        <v>252</v>
      </c>
      <c r="W18" s="4" t="str">
        <f>IFERROR(VLOOKUP(Table4914[[#This Row],[ITEM CODE]],Table2[[Item Code]:[Category ]],6,0),"")</f>
        <v>BEVERAGE NON-ALOCOHOL</v>
      </c>
      <c r="X18" s="1" t="str">
        <f>IFERROR(VLOOKUP(Table4914[[#This Row],[ITEM CODE]],Table2[[Item Code]:[Sub Category]],7,0),"")</f>
        <v>BEVERAGE NON-ALOCOHOL</v>
      </c>
      <c r="Y18" s="117" t="str">
        <f>Table4914[[#This Row],[PO Number]]&amp;COUNTIFS($E$5:E66,E18)</f>
        <v>0</v>
      </c>
    </row>
    <row r="19" spans="1:25" ht="14.7" customHeight="1" x14ac:dyDescent="0.3">
      <c r="A19" s="1">
        <f>IF(Table4914[[#This Row],[ITEM NAME]]="","",ROW()-4)</f>
        <v>15</v>
      </c>
      <c r="B19" s="68"/>
      <c r="C19" s="4" t="str">
        <f>IFERROR(VLOOKUP(B19,Table14[],3,0),"")</f>
        <v/>
      </c>
      <c r="D19" s="4" t="str">
        <f>IFERROR(VLOOKUP(B19,Table14[],2,0),"")</f>
        <v/>
      </c>
      <c r="E19" s="4"/>
      <c r="G19" s="44" t="s">
        <v>546</v>
      </c>
      <c r="H19" s="41">
        <f>IFERROR(VLOOKUP(Table4914[[#This Row],[ITEM CODE]],Table2[[Item Code]:[Master Name]],2,0),"")</f>
        <v>0</v>
      </c>
      <c r="I19" s="41" t="s">
        <v>148</v>
      </c>
      <c r="J19" s="65" t="str">
        <f>IFERROR(VLOOKUP(Table4914[[#This Row],[ITEM CODE]],Table2[[Item Code]:[Master Name]],3,0),"")</f>
        <v>Revenue Food</v>
      </c>
      <c r="K19" s="1">
        <f>IFERROR(VLOOKUP(Table4914[[#This Row],[ITEM CODE]],Table2[[Item Code]:[Master Name]],9,0),"")</f>
        <v>0</v>
      </c>
      <c r="L19" s="1">
        <f>IFERROR(VLOOKUP(Table4914[[#This Row],[ITEM CODE]],Table2[[Item Code]:[Master Name]],8,0),"")</f>
        <v>0</v>
      </c>
      <c r="M19" s="41">
        <v>1</v>
      </c>
      <c r="N19" s="66">
        <f>IFERROR(VLOOKUP(Table4914[[#This Row],[ITEM CODE]],Table2[[#All],[Item Code]:[Unit Cost]],10,0),0)</f>
        <v>0</v>
      </c>
      <c r="O19" s="51"/>
      <c r="P19" s="56"/>
      <c r="Q19" s="58"/>
      <c r="R19" s="95">
        <f>Table4914[[#This Row],[QUANTITY]]*Table4914[[#This Row],[INV Prices]]</f>
        <v>0</v>
      </c>
      <c r="S19" s="67"/>
      <c r="V19" s="41" t="s">
        <v>252</v>
      </c>
      <c r="W19" s="4" t="str">
        <f>IFERROR(VLOOKUP(Table4914[[#This Row],[ITEM CODE]],Table2[[Item Code]:[Category ]],6,0),"")</f>
        <v>FOOD</v>
      </c>
      <c r="X19" s="1" t="str">
        <f>IFERROR(VLOOKUP(Table4914[[#This Row],[ITEM CODE]],Table2[[Item Code]:[Sub Category]],7,0),"")</f>
        <v>FOOD</v>
      </c>
      <c r="Y19" s="117" t="str">
        <f>Table4914[[#This Row],[PO Number]]&amp;COUNTIFS($E$5:E66,E19)</f>
        <v>0</v>
      </c>
    </row>
    <row r="20" spans="1:25" ht="14.7" customHeight="1" x14ac:dyDescent="0.3">
      <c r="A20" s="1">
        <f>IF(Table4914[[#This Row],[ITEM NAME]]="","",ROW()-4)</f>
        <v>16</v>
      </c>
      <c r="B20" s="68"/>
      <c r="C20" s="4" t="str">
        <f>IFERROR(VLOOKUP(B20,Table14[],3,0),"")</f>
        <v/>
      </c>
      <c r="D20" s="4" t="str">
        <f>IFERROR(VLOOKUP(B20,Table14[],2,0),"")</f>
        <v/>
      </c>
      <c r="E20" s="4"/>
      <c r="G20" s="44" t="s">
        <v>546</v>
      </c>
      <c r="H20" s="41">
        <f>IFERROR(VLOOKUP(Table4914[[#This Row],[ITEM CODE]],Table2[[Item Code]:[Master Name]],2,0),"")</f>
        <v>0</v>
      </c>
      <c r="I20" s="41" t="s">
        <v>150</v>
      </c>
      <c r="J20" s="65" t="str">
        <f>IFERROR(VLOOKUP(Table4914[[#This Row],[ITEM CODE]],Table2[[Item Code]:[Master Name]],3,0),"")</f>
        <v>Revenue Non Alcohol</v>
      </c>
      <c r="K20" s="1">
        <f>IFERROR(VLOOKUP(Table4914[[#This Row],[ITEM CODE]],Table2[[Item Code]:[Master Name]],9,0),"")</f>
        <v>0</v>
      </c>
      <c r="L20" s="1">
        <f>IFERROR(VLOOKUP(Table4914[[#This Row],[ITEM CODE]],Table2[[Item Code]:[Master Name]],8,0),"")</f>
        <v>0</v>
      </c>
      <c r="M20" s="41">
        <v>1</v>
      </c>
      <c r="N20" s="66">
        <f>IFERROR(VLOOKUP(Table4914[[#This Row],[ITEM CODE]],Table2[[#All],[Item Code]:[Unit Cost]],10,0),0)</f>
        <v>0</v>
      </c>
      <c r="O20" s="51"/>
      <c r="P20" s="56"/>
      <c r="Q20" s="58"/>
      <c r="R20" s="95">
        <f>Table4914[[#This Row],[QUANTITY]]*Table4914[[#This Row],[INV Prices]]</f>
        <v>0</v>
      </c>
      <c r="S20" s="67"/>
      <c r="V20" s="41" t="s">
        <v>252</v>
      </c>
      <c r="W20" s="4" t="str">
        <f>IFERROR(VLOOKUP(Table4914[[#This Row],[ITEM CODE]],Table2[[Item Code]:[Category ]],6,0),"")</f>
        <v>BEVERAGE NON-ALOCOHOL</v>
      </c>
      <c r="X20" s="1" t="str">
        <f>IFERROR(VLOOKUP(Table4914[[#This Row],[ITEM CODE]],Table2[[Item Code]:[Sub Category]],7,0),"")</f>
        <v>BEVERAGE NON-ALOCOHOL</v>
      </c>
      <c r="Y20" s="117" t="str">
        <f>Table4914[[#This Row],[PO Number]]&amp;COUNTIFS($E$5:E66,E20)</f>
        <v>0</v>
      </c>
    </row>
    <row r="21" spans="1:25" ht="14.7" customHeight="1" x14ac:dyDescent="0.3">
      <c r="A21" s="1">
        <f>IF(Table4914[[#This Row],[ITEM NAME]]="","",ROW()-4)</f>
        <v>17</v>
      </c>
      <c r="B21" s="68"/>
      <c r="C21" s="4" t="str">
        <f>IFERROR(VLOOKUP(B21,Table14[],3,0),"")</f>
        <v/>
      </c>
      <c r="D21" s="4" t="str">
        <f>IFERROR(VLOOKUP(B21,Table14[],2,0),"")</f>
        <v/>
      </c>
      <c r="E21" s="4"/>
      <c r="G21" s="44" t="s">
        <v>546</v>
      </c>
      <c r="H21" s="41">
        <f>IFERROR(VLOOKUP(Table4914[[#This Row],[ITEM CODE]],Table2[[Item Code]:[Master Name]],2,0),"")</f>
        <v>0</v>
      </c>
      <c r="I21" s="41" t="s">
        <v>148</v>
      </c>
      <c r="J21" s="65" t="str">
        <f>IFERROR(VLOOKUP(Table4914[[#This Row],[ITEM CODE]],Table2[[Item Code]:[Master Name]],3,0),"")</f>
        <v>Revenue Food</v>
      </c>
      <c r="K21" s="1">
        <f>IFERROR(VLOOKUP(Table4914[[#This Row],[ITEM CODE]],Table2[[Item Code]:[Master Name]],9,0),"")</f>
        <v>0</v>
      </c>
      <c r="L21" s="1">
        <f>IFERROR(VLOOKUP(Table4914[[#This Row],[ITEM CODE]],Table2[[Item Code]:[Master Name]],8,0),"")</f>
        <v>0</v>
      </c>
      <c r="M21" s="41">
        <v>1</v>
      </c>
      <c r="N21" s="66">
        <f>IFERROR(VLOOKUP(Table4914[[#This Row],[ITEM CODE]],Table2[[#All],[Item Code]:[Unit Cost]],10,0),0)</f>
        <v>0</v>
      </c>
      <c r="O21" s="51"/>
      <c r="P21" s="56"/>
      <c r="Q21" s="58"/>
      <c r="R21" s="95">
        <f>Table4914[[#This Row],[QUANTITY]]*Table4914[[#This Row],[INV Prices]]</f>
        <v>0</v>
      </c>
      <c r="S21" s="67"/>
      <c r="V21" s="41" t="s">
        <v>252</v>
      </c>
      <c r="W21" s="4" t="str">
        <f>IFERROR(VLOOKUP(Table4914[[#This Row],[ITEM CODE]],Table2[[Item Code]:[Category ]],6,0),"")</f>
        <v>FOOD</v>
      </c>
      <c r="X21" s="1" t="str">
        <f>IFERROR(VLOOKUP(Table4914[[#This Row],[ITEM CODE]],Table2[[Item Code]:[Sub Category]],7,0),"")</f>
        <v>FOOD</v>
      </c>
      <c r="Y21" s="117" t="str">
        <f>Table4914[[#This Row],[PO Number]]&amp;COUNTIFS($E$5:E66,E21)</f>
        <v>0</v>
      </c>
    </row>
    <row r="22" spans="1:25" ht="14.7" customHeight="1" x14ac:dyDescent="0.3">
      <c r="A22" s="1">
        <f>IF(Table4914[[#This Row],[ITEM NAME]]="","",ROW()-4)</f>
        <v>18</v>
      </c>
      <c r="B22" s="68"/>
      <c r="C22" s="4" t="str">
        <f>IFERROR(VLOOKUP(B22,Table14[],3,0),"")</f>
        <v/>
      </c>
      <c r="D22" s="4" t="str">
        <f>IFERROR(VLOOKUP(B22,Table14[],2,0),"")</f>
        <v/>
      </c>
      <c r="E22" s="4"/>
      <c r="G22" s="44" t="s">
        <v>546</v>
      </c>
      <c r="H22" s="41">
        <f>IFERROR(VLOOKUP(Table4914[[#This Row],[ITEM CODE]],Table2[[Item Code]:[Master Name]],2,0),"")</f>
        <v>0</v>
      </c>
      <c r="I22" s="41" t="s">
        <v>150</v>
      </c>
      <c r="J22" s="65" t="str">
        <f>IFERROR(VLOOKUP(Table4914[[#This Row],[ITEM CODE]],Table2[[Item Code]:[Master Name]],3,0),"")</f>
        <v>Revenue Non Alcohol</v>
      </c>
      <c r="K22" s="1">
        <f>IFERROR(VLOOKUP(Table4914[[#This Row],[ITEM CODE]],Table2[[Item Code]:[Master Name]],9,0),"")</f>
        <v>0</v>
      </c>
      <c r="L22" s="1">
        <f>IFERROR(VLOOKUP(Table4914[[#This Row],[ITEM CODE]],Table2[[Item Code]:[Master Name]],8,0),"")</f>
        <v>0</v>
      </c>
      <c r="M22" s="41">
        <v>1</v>
      </c>
      <c r="N22" s="66">
        <f>IFERROR(VLOOKUP(Table4914[[#This Row],[ITEM CODE]],Table2[[#All],[Item Code]:[Unit Cost]],10,0),0)</f>
        <v>0</v>
      </c>
      <c r="O22" s="51"/>
      <c r="P22" s="56"/>
      <c r="Q22" s="58"/>
      <c r="R22" s="95">
        <f>Table4914[[#This Row],[QUANTITY]]*Table4914[[#This Row],[INV Prices]]</f>
        <v>0</v>
      </c>
      <c r="S22" s="67"/>
      <c r="V22" s="41" t="s">
        <v>252</v>
      </c>
      <c r="W22" s="4" t="str">
        <f>IFERROR(VLOOKUP(Table4914[[#This Row],[ITEM CODE]],Table2[[Item Code]:[Category ]],6,0),"")</f>
        <v>BEVERAGE NON-ALOCOHOL</v>
      </c>
      <c r="X22" s="1" t="str">
        <f>IFERROR(VLOOKUP(Table4914[[#This Row],[ITEM CODE]],Table2[[Item Code]:[Sub Category]],7,0),"")</f>
        <v>BEVERAGE NON-ALOCOHOL</v>
      </c>
      <c r="Y22" s="117" t="str">
        <f>Table4914[[#This Row],[PO Number]]&amp;COUNTIFS($E$5:E66,E22)</f>
        <v>0</v>
      </c>
    </row>
    <row r="23" spans="1:25" ht="14.7" customHeight="1" x14ac:dyDescent="0.3">
      <c r="A23" s="1">
        <f>IF(Table4914[[#This Row],[ITEM NAME]]="","",ROW()-4)</f>
        <v>19</v>
      </c>
      <c r="B23" s="68"/>
      <c r="C23" s="4" t="str">
        <f>IFERROR(VLOOKUP(B23,Table14[],3,0),"")</f>
        <v/>
      </c>
      <c r="D23" s="4" t="str">
        <f>IFERROR(VLOOKUP(B23,Table14[],2,0),"")</f>
        <v/>
      </c>
      <c r="E23" s="4"/>
      <c r="G23" s="44" t="s">
        <v>546</v>
      </c>
      <c r="H23" s="41">
        <f>IFERROR(VLOOKUP(Table4914[[#This Row],[ITEM CODE]],Table2[[Item Code]:[Master Name]],2,0),"")</f>
        <v>0</v>
      </c>
      <c r="I23" s="41" t="s">
        <v>148</v>
      </c>
      <c r="J23" s="65" t="str">
        <f>IFERROR(VLOOKUP(Table4914[[#This Row],[ITEM CODE]],Table2[[Item Code]:[Master Name]],3,0),"")</f>
        <v>Revenue Food</v>
      </c>
      <c r="K23" s="1">
        <f>IFERROR(VLOOKUP(Table4914[[#This Row],[ITEM CODE]],Table2[[Item Code]:[Master Name]],9,0),"")</f>
        <v>0</v>
      </c>
      <c r="L23" s="1">
        <f>IFERROR(VLOOKUP(Table4914[[#This Row],[ITEM CODE]],Table2[[Item Code]:[Master Name]],8,0),"")</f>
        <v>0</v>
      </c>
      <c r="M23" s="41">
        <v>1</v>
      </c>
      <c r="N23" s="66">
        <f>IFERROR(VLOOKUP(Table4914[[#This Row],[ITEM CODE]],Table2[[#All],[Item Code]:[Unit Cost]],10,0),0)</f>
        <v>0</v>
      </c>
      <c r="O23" s="51"/>
      <c r="P23" s="56"/>
      <c r="Q23" s="58"/>
      <c r="R23" s="95">
        <f>Table4914[[#This Row],[QUANTITY]]*Table4914[[#This Row],[INV Prices]]</f>
        <v>0</v>
      </c>
      <c r="S23" s="67"/>
      <c r="V23" s="41" t="s">
        <v>252</v>
      </c>
      <c r="W23" s="4" t="str">
        <f>IFERROR(VLOOKUP(Table4914[[#This Row],[ITEM CODE]],Table2[[Item Code]:[Category ]],6,0),"")</f>
        <v>FOOD</v>
      </c>
      <c r="X23" s="1" t="str">
        <f>IFERROR(VLOOKUP(Table4914[[#This Row],[ITEM CODE]],Table2[[Item Code]:[Sub Category]],7,0),"")</f>
        <v>FOOD</v>
      </c>
      <c r="Y23" s="117" t="str">
        <f>Table4914[[#This Row],[PO Number]]&amp;COUNTIFS($E$5:E66,E23)</f>
        <v>0</v>
      </c>
    </row>
    <row r="24" spans="1:25" ht="14.7" customHeight="1" x14ac:dyDescent="0.3">
      <c r="A24" s="1">
        <f>IF(Table4914[[#This Row],[ITEM NAME]]="","",ROW()-4)</f>
        <v>20</v>
      </c>
      <c r="B24" s="68"/>
      <c r="C24" s="4" t="str">
        <f>IFERROR(VLOOKUP(B24,Table14[],3,0),"")</f>
        <v/>
      </c>
      <c r="D24" s="4" t="str">
        <f>IFERROR(VLOOKUP(B24,Table14[],2,0),"")</f>
        <v/>
      </c>
      <c r="E24" s="4"/>
      <c r="G24" s="44" t="s">
        <v>546</v>
      </c>
      <c r="H24" s="41">
        <f>IFERROR(VLOOKUP(Table4914[[#This Row],[ITEM CODE]],Table2[[Item Code]:[Master Name]],2,0),"")</f>
        <v>0</v>
      </c>
      <c r="I24" s="41" t="s">
        <v>150</v>
      </c>
      <c r="J24" s="65" t="str">
        <f>IFERROR(VLOOKUP(Table4914[[#This Row],[ITEM CODE]],Table2[[Item Code]:[Master Name]],3,0),"")</f>
        <v>Revenue Non Alcohol</v>
      </c>
      <c r="K24" s="1">
        <f>IFERROR(VLOOKUP(Table4914[[#This Row],[ITEM CODE]],Table2[[Item Code]:[Master Name]],9,0),"")</f>
        <v>0</v>
      </c>
      <c r="L24" s="1">
        <f>IFERROR(VLOOKUP(Table4914[[#This Row],[ITEM CODE]],Table2[[Item Code]:[Master Name]],8,0),"")</f>
        <v>0</v>
      </c>
      <c r="M24" s="41">
        <v>1</v>
      </c>
      <c r="N24" s="66">
        <f>IFERROR(VLOOKUP(Table4914[[#This Row],[ITEM CODE]],Table2[[#All],[Item Code]:[Unit Cost]],10,0),0)</f>
        <v>0</v>
      </c>
      <c r="O24" s="51"/>
      <c r="P24" s="56"/>
      <c r="Q24" s="58"/>
      <c r="R24" s="95">
        <f>Table4914[[#This Row],[QUANTITY]]*Table4914[[#This Row],[INV Prices]]</f>
        <v>0</v>
      </c>
      <c r="S24" s="67"/>
      <c r="V24" s="41" t="s">
        <v>252</v>
      </c>
      <c r="W24" s="4" t="str">
        <f>IFERROR(VLOOKUP(Table4914[[#This Row],[ITEM CODE]],Table2[[Item Code]:[Category ]],6,0),"")</f>
        <v>BEVERAGE NON-ALOCOHOL</v>
      </c>
      <c r="X24" s="1" t="str">
        <f>IFERROR(VLOOKUP(Table4914[[#This Row],[ITEM CODE]],Table2[[Item Code]:[Sub Category]],7,0),"")</f>
        <v>BEVERAGE NON-ALOCOHOL</v>
      </c>
      <c r="Y24" s="117" t="str">
        <f>Table4914[[#This Row],[PO Number]]&amp;COUNTIFS($E$5:E66,E24)</f>
        <v>0</v>
      </c>
    </row>
    <row r="25" spans="1:25" ht="14.7" customHeight="1" x14ac:dyDescent="0.3">
      <c r="A25" s="1">
        <f>IF(Table4914[[#This Row],[ITEM NAME]]="","",ROW()-4)</f>
        <v>21</v>
      </c>
      <c r="B25" s="68"/>
      <c r="C25" s="4" t="str">
        <f>IFERROR(VLOOKUP(B25,Table14[],3,0),"")</f>
        <v/>
      </c>
      <c r="D25" s="4" t="str">
        <f>IFERROR(VLOOKUP(B25,Table14[],2,0),"")</f>
        <v/>
      </c>
      <c r="E25" s="4"/>
      <c r="G25" s="44" t="s">
        <v>546</v>
      </c>
      <c r="H25" s="41">
        <f>IFERROR(VLOOKUP(Table4914[[#This Row],[ITEM CODE]],Table2[[Item Code]:[Master Name]],2,0),"")</f>
        <v>0</v>
      </c>
      <c r="I25" s="41" t="s">
        <v>148</v>
      </c>
      <c r="J25" s="65" t="str">
        <f>IFERROR(VLOOKUP(Table4914[[#This Row],[ITEM CODE]],Table2[[Item Code]:[Master Name]],3,0),"")</f>
        <v>Revenue Food</v>
      </c>
      <c r="K25" s="1">
        <f>IFERROR(VLOOKUP(Table4914[[#This Row],[ITEM CODE]],Table2[[Item Code]:[Master Name]],9,0),"")</f>
        <v>0</v>
      </c>
      <c r="L25" s="1">
        <f>IFERROR(VLOOKUP(Table4914[[#This Row],[ITEM CODE]],Table2[[Item Code]:[Master Name]],8,0),"")</f>
        <v>0</v>
      </c>
      <c r="M25" s="41">
        <v>1</v>
      </c>
      <c r="N25" s="66">
        <f>IFERROR(VLOOKUP(Table4914[[#This Row],[ITEM CODE]],Table2[[#All],[Item Code]:[Unit Cost]],10,0),0)</f>
        <v>0</v>
      </c>
      <c r="O25" s="51"/>
      <c r="P25" s="56"/>
      <c r="Q25" s="58"/>
      <c r="R25" s="95">
        <f>Table4914[[#This Row],[QUANTITY]]*Table4914[[#This Row],[INV Prices]]</f>
        <v>0</v>
      </c>
      <c r="S25" s="67"/>
      <c r="V25" s="41" t="s">
        <v>252</v>
      </c>
      <c r="W25" s="4" t="str">
        <f>IFERROR(VLOOKUP(Table4914[[#This Row],[ITEM CODE]],Table2[[Item Code]:[Category ]],6,0),"")</f>
        <v>FOOD</v>
      </c>
      <c r="X25" s="1" t="str">
        <f>IFERROR(VLOOKUP(Table4914[[#This Row],[ITEM CODE]],Table2[[Item Code]:[Sub Category]],7,0),"")</f>
        <v>FOOD</v>
      </c>
      <c r="Y25" s="117" t="str">
        <f>Table4914[[#This Row],[PO Number]]&amp;COUNTIFS($E$5:E66,E25)</f>
        <v>0</v>
      </c>
    </row>
    <row r="26" spans="1:25" ht="14.7" customHeight="1" x14ac:dyDescent="0.3">
      <c r="A26" s="1">
        <f>IF(Table4914[[#This Row],[ITEM NAME]]="","",ROW()-4)</f>
        <v>22</v>
      </c>
      <c r="B26" s="68"/>
      <c r="C26" s="4" t="str">
        <f>IFERROR(VLOOKUP(B26,Table14[],3,0),"")</f>
        <v/>
      </c>
      <c r="D26" s="4" t="str">
        <f>IFERROR(VLOOKUP(B26,Table14[],2,0),"")</f>
        <v/>
      </c>
      <c r="E26" s="4"/>
      <c r="G26" s="44" t="s">
        <v>546</v>
      </c>
      <c r="H26" s="41">
        <f>IFERROR(VLOOKUP(Table4914[[#This Row],[ITEM CODE]],Table2[[Item Code]:[Master Name]],2,0),"")</f>
        <v>0</v>
      </c>
      <c r="I26" s="41" t="s">
        <v>150</v>
      </c>
      <c r="J26" s="65" t="str">
        <f>IFERROR(VLOOKUP(Table4914[[#This Row],[ITEM CODE]],Table2[[Item Code]:[Master Name]],3,0),"")</f>
        <v>Revenue Non Alcohol</v>
      </c>
      <c r="K26" s="1">
        <f>IFERROR(VLOOKUP(Table4914[[#This Row],[ITEM CODE]],Table2[[Item Code]:[Master Name]],9,0),"")</f>
        <v>0</v>
      </c>
      <c r="L26" s="1">
        <f>IFERROR(VLOOKUP(Table4914[[#This Row],[ITEM CODE]],Table2[[Item Code]:[Master Name]],8,0),"")</f>
        <v>0</v>
      </c>
      <c r="M26" s="41">
        <v>1</v>
      </c>
      <c r="N26" s="66">
        <f>IFERROR(VLOOKUP(Table4914[[#This Row],[ITEM CODE]],Table2[[#All],[Item Code]:[Unit Cost]],10,0),0)</f>
        <v>0</v>
      </c>
      <c r="O26" s="51"/>
      <c r="P26" s="56"/>
      <c r="Q26" s="58"/>
      <c r="R26" s="95">
        <f>Table4914[[#This Row],[QUANTITY]]*Table4914[[#This Row],[INV Prices]]</f>
        <v>0</v>
      </c>
      <c r="S26" s="67"/>
      <c r="V26" s="41" t="s">
        <v>252</v>
      </c>
      <c r="W26" s="4" t="str">
        <f>IFERROR(VLOOKUP(Table4914[[#This Row],[ITEM CODE]],Table2[[Item Code]:[Category ]],6,0),"")</f>
        <v>BEVERAGE NON-ALOCOHOL</v>
      </c>
      <c r="X26" s="1" t="str">
        <f>IFERROR(VLOOKUP(Table4914[[#This Row],[ITEM CODE]],Table2[[Item Code]:[Sub Category]],7,0),"")</f>
        <v>BEVERAGE NON-ALOCOHOL</v>
      </c>
      <c r="Y26" s="117" t="str">
        <f>Table4914[[#This Row],[PO Number]]&amp;COUNTIFS($E$5:E66,E26)</f>
        <v>0</v>
      </c>
    </row>
    <row r="27" spans="1:25" ht="14.7" customHeight="1" x14ac:dyDescent="0.3">
      <c r="A27" s="1">
        <f>IF(Table4914[[#This Row],[ITEM NAME]]="","",ROW()-4)</f>
        <v>23</v>
      </c>
      <c r="B27" s="68"/>
      <c r="C27" s="4" t="str">
        <f>IFERROR(VLOOKUP(B27,Table14[],3,0),"")</f>
        <v/>
      </c>
      <c r="D27" s="4" t="str">
        <f>IFERROR(VLOOKUP(B27,Table14[],2,0),"")</f>
        <v/>
      </c>
      <c r="E27" s="4"/>
      <c r="G27" s="44" t="s">
        <v>546</v>
      </c>
      <c r="H27" s="41">
        <f>IFERROR(VLOOKUP(Table4914[[#This Row],[ITEM CODE]],Table2[[Item Code]:[Master Name]],2,0),"")</f>
        <v>0</v>
      </c>
      <c r="I27" s="41" t="s">
        <v>148</v>
      </c>
      <c r="J27" s="65" t="str">
        <f>IFERROR(VLOOKUP(Table4914[[#This Row],[ITEM CODE]],Table2[[Item Code]:[Master Name]],3,0),"")</f>
        <v>Revenue Food</v>
      </c>
      <c r="K27" s="1">
        <f>IFERROR(VLOOKUP(Table4914[[#This Row],[ITEM CODE]],Table2[[Item Code]:[Master Name]],9,0),"")</f>
        <v>0</v>
      </c>
      <c r="L27" s="1">
        <f>IFERROR(VLOOKUP(Table4914[[#This Row],[ITEM CODE]],Table2[[Item Code]:[Master Name]],8,0),"")</f>
        <v>0</v>
      </c>
      <c r="M27" s="41">
        <v>1</v>
      </c>
      <c r="N27" s="66">
        <f>IFERROR(VLOOKUP(Table4914[[#This Row],[ITEM CODE]],Table2[[#All],[Item Code]:[Unit Cost]],10,0),0)</f>
        <v>0</v>
      </c>
      <c r="O27" s="51"/>
      <c r="P27" s="56"/>
      <c r="Q27" s="58"/>
      <c r="R27" s="95">
        <f>Table4914[[#This Row],[QUANTITY]]*Table4914[[#This Row],[INV Prices]]</f>
        <v>0</v>
      </c>
      <c r="S27" s="67"/>
      <c r="V27" s="41" t="s">
        <v>252</v>
      </c>
      <c r="W27" s="4" t="str">
        <f>IFERROR(VLOOKUP(Table4914[[#This Row],[ITEM CODE]],Table2[[Item Code]:[Category ]],6,0),"")</f>
        <v>FOOD</v>
      </c>
      <c r="X27" s="1" t="str">
        <f>IFERROR(VLOOKUP(Table4914[[#This Row],[ITEM CODE]],Table2[[Item Code]:[Sub Category]],7,0),"")</f>
        <v>FOOD</v>
      </c>
      <c r="Y27" s="117" t="str">
        <f>Table4914[[#This Row],[PO Number]]&amp;COUNTIFS($E$5:E66,E27)</f>
        <v>0</v>
      </c>
    </row>
    <row r="28" spans="1:25" ht="14.7" customHeight="1" x14ac:dyDescent="0.3">
      <c r="A28" s="1">
        <f>IF(Table4914[[#This Row],[ITEM NAME]]="","",ROW()-4)</f>
        <v>24</v>
      </c>
      <c r="B28" s="68"/>
      <c r="C28" s="4" t="str">
        <f>IFERROR(VLOOKUP(B28,Table14[],3,0),"")</f>
        <v/>
      </c>
      <c r="D28" s="4" t="str">
        <f>IFERROR(VLOOKUP(B28,Table14[],2,0),"")</f>
        <v/>
      </c>
      <c r="E28" s="4"/>
      <c r="G28" s="44" t="s">
        <v>546</v>
      </c>
      <c r="H28" s="41">
        <f>IFERROR(VLOOKUP(Table4914[[#This Row],[ITEM CODE]],Table2[[Item Code]:[Master Name]],2,0),"")</f>
        <v>0</v>
      </c>
      <c r="I28" s="41" t="s">
        <v>150</v>
      </c>
      <c r="J28" s="65" t="str">
        <f>IFERROR(VLOOKUP(Table4914[[#This Row],[ITEM CODE]],Table2[[Item Code]:[Master Name]],3,0),"")</f>
        <v>Revenue Non Alcohol</v>
      </c>
      <c r="K28" s="1">
        <f>IFERROR(VLOOKUP(Table4914[[#This Row],[ITEM CODE]],Table2[[Item Code]:[Master Name]],9,0),"")</f>
        <v>0</v>
      </c>
      <c r="L28" s="1">
        <f>IFERROR(VLOOKUP(Table4914[[#This Row],[ITEM CODE]],Table2[[Item Code]:[Master Name]],8,0),"")</f>
        <v>0</v>
      </c>
      <c r="M28" s="41">
        <v>1</v>
      </c>
      <c r="N28" s="66">
        <f>IFERROR(VLOOKUP(Table4914[[#This Row],[ITEM CODE]],Table2[[#All],[Item Code]:[Unit Cost]],10,0),0)</f>
        <v>0</v>
      </c>
      <c r="O28" s="51"/>
      <c r="P28" s="56"/>
      <c r="Q28" s="58"/>
      <c r="R28" s="95">
        <f>Table4914[[#This Row],[QUANTITY]]*Table4914[[#This Row],[INV Prices]]</f>
        <v>0</v>
      </c>
      <c r="S28" s="67"/>
      <c r="V28" s="41" t="s">
        <v>252</v>
      </c>
      <c r="W28" s="4" t="str">
        <f>IFERROR(VLOOKUP(Table4914[[#This Row],[ITEM CODE]],Table2[[Item Code]:[Category ]],6,0),"")</f>
        <v>BEVERAGE NON-ALOCOHOL</v>
      </c>
      <c r="X28" s="1" t="str">
        <f>IFERROR(VLOOKUP(Table4914[[#This Row],[ITEM CODE]],Table2[[Item Code]:[Sub Category]],7,0),"")</f>
        <v>BEVERAGE NON-ALOCOHOL</v>
      </c>
      <c r="Y28" s="117" t="str">
        <f>Table4914[[#This Row],[PO Number]]&amp;COUNTIFS($E$5:E66,E28)</f>
        <v>0</v>
      </c>
    </row>
    <row r="29" spans="1:25" ht="14.7" customHeight="1" x14ac:dyDescent="0.3">
      <c r="A29" s="1">
        <f>IF(Table4914[[#This Row],[ITEM NAME]]="","",ROW()-4)</f>
        <v>25</v>
      </c>
      <c r="B29" s="68"/>
      <c r="C29" s="4" t="str">
        <f>IFERROR(VLOOKUP(B29,Table14[],3,0),"")</f>
        <v/>
      </c>
      <c r="D29" s="4" t="str">
        <f>IFERROR(VLOOKUP(B29,Table14[],2,0),"")</f>
        <v/>
      </c>
      <c r="E29" s="4"/>
      <c r="G29" s="44" t="s">
        <v>546</v>
      </c>
      <c r="H29" s="41">
        <f>IFERROR(VLOOKUP(Table4914[[#This Row],[ITEM CODE]],Table2[[Item Code]:[Master Name]],2,0),"")</f>
        <v>0</v>
      </c>
      <c r="I29" s="41" t="s">
        <v>148</v>
      </c>
      <c r="J29" s="65" t="str">
        <f>IFERROR(VLOOKUP(Table4914[[#This Row],[ITEM CODE]],Table2[[Item Code]:[Master Name]],3,0),"")</f>
        <v>Revenue Food</v>
      </c>
      <c r="K29" s="1">
        <f>IFERROR(VLOOKUP(Table4914[[#This Row],[ITEM CODE]],Table2[[Item Code]:[Master Name]],9,0),"")</f>
        <v>0</v>
      </c>
      <c r="L29" s="1">
        <f>IFERROR(VLOOKUP(Table4914[[#This Row],[ITEM CODE]],Table2[[Item Code]:[Master Name]],8,0),"")</f>
        <v>0</v>
      </c>
      <c r="M29" s="41">
        <v>1</v>
      </c>
      <c r="N29" s="66">
        <f>IFERROR(VLOOKUP(Table4914[[#This Row],[ITEM CODE]],Table2[[#All],[Item Code]:[Unit Cost]],10,0),0)</f>
        <v>0</v>
      </c>
      <c r="O29" s="51"/>
      <c r="P29" s="56"/>
      <c r="Q29" s="58"/>
      <c r="R29" s="95">
        <f>Table4914[[#This Row],[QUANTITY]]*Table4914[[#This Row],[INV Prices]]</f>
        <v>0</v>
      </c>
      <c r="S29" s="67"/>
      <c r="V29" s="41" t="s">
        <v>252</v>
      </c>
      <c r="W29" s="4" t="str">
        <f>IFERROR(VLOOKUP(Table4914[[#This Row],[ITEM CODE]],Table2[[Item Code]:[Category ]],6,0),"")</f>
        <v>FOOD</v>
      </c>
      <c r="X29" s="1" t="str">
        <f>IFERROR(VLOOKUP(Table4914[[#This Row],[ITEM CODE]],Table2[[Item Code]:[Sub Category]],7,0),"")</f>
        <v>FOOD</v>
      </c>
      <c r="Y29" s="117" t="str">
        <f>Table4914[[#This Row],[PO Number]]&amp;COUNTIFS($E$5:E66,E29)</f>
        <v>0</v>
      </c>
    </row>
    <row r="30" spans="1:25" ht="14.7" customHeight="1" x14ac:dyDescent="0.3">
      <c r="A30" s="1">
        <f>IF(Table4914[[#This Row],[ITEM NAME]]="","",ROW()-4)</f>
        <v>26</v>
      </c>
      <c r="B30" s="68"/>
      <c r="C30" s="4" t="str">
        <f>IFERROR(VLOOKUP(B30,Table14[],3,0),"")</f>
        <v/>
      </c>
      <c r="D30" s="4" t="str">
        <f>IFERROR(VLOOKUP(B30,Table14[],2,0),"")</f>
        <v/>
      </c>
      <c r="E30" s="4"/>
      <c r="G30" s="44" t="s">
        <v>546</v>
      </c>
      <c r="H30" s="41">
        <f>IFERROR(VLOOKUP(Table4914[[#This Row],[ITEM CODE]],Table2[[Item Code]:[Master Name]],2,0),"")</f>
        <v>0</v>
      </c>
      <c r="I30" s="41" t="s">
        <v>150</v>
      </c>
      <c r="J30" s="65" t="str">
        <f>IFERROR(VLOOKUP(Table4914[[#This Row],[ITEM CODE]],Table2[[Item Code]:[Master Name]],3,0),"")</f>
        <v>Revenue Non Alcohol</v>
      </c>
      <c r="K30" s="1">
        <f>IFERROR(VLOOKUP(Table4914[[#This Row],[ITEM CODE]],Table2[[Item Code]:[Master Name]],9,0),"")</f>
        <v>0</v>
      </c>
      <c r="L30" s="1">
        <f>IFERROR(VLOOKUP(Table4914[[#This Row],[ITEM CODE]],Table2[[Item Code]:[Master Name]],8,0),"")</f>
        <v>0</v>
      </c>
      <c r="M30" s="41">
        <v>1</v>
      </c>
      <c r="N30" s="66">
        <f>IFERROR(VLOOKUP(Table4914[[#This Row],[ITEM CODE]],Table2[[#All],[Item Code]:[Unit Cost]],10,0),0)</f>
        <v>0</v>
      </c>
      <c r="O30" s="51"/>
      <c r="P30" s="56"/>
      <c r="Q30" s="58"/>
      <c r="R30" s="95">
        <f>Table4914[[#This Row],[QUANTITY]]*Table4914[[#This Row],[INV Prices]]</f>
        <v>0</v>
      </c>
      <c r="S30" s="67"/>
      <c r="V30" s="41" t="s">
        <v>252</v>
      </c>
      <c r="W30" s="4" t="str">
        <f>IFERROR(VLOOKUP(Table4914[[#This Row],[ITEM CODE]],Table2[[Item Code]:[Category ]],6,0),"")</f>
        <v>BEVERAGE NON-ALOCOHOL</v>
      </c>
      <c r="X30" s="1" t="str">
        <f>IFERROR(VLOOKUP(Table4914[[#This Row],[ITEM CODE]],Table2[[Item Code]:[Sub Category]],7,0),"")</f>
        <v>BEVERAGE NON-ALOCOHOL</v>
      </c>
      <c r="Y30" s="117" t="str">
        <f>Table4914[[#This Row],[PO Number]]&amp;COUNTIFS($E$5:E66,E30)</f>
        <v>0</v>
      </c>
    </row>
    <row r="31" spans="1:25" ht="14.7" customHeight="1" x14ac:dyDescent="0.3">
      <c r="A31" s="1">
        <f>IF(Table4914[[#This Row],[ITEM NAME]]="","",ROW()-4)</f>
        <v>27</v>
      </c>
      <c r="B31" s="68"/>
      <c r="C31" s="4" t="str">
        <f>IFERROR(VLOOKUP(B31,Table14[],3,0),"")</f>
        <v/>
      </c>
      <c r="D31" s="4" t="str">
        <f>IFERROR(VLOOKUP(B31,Table14[],2,0),"")</f>
        <v/>
      </c>
      <c r="E31" s="4"/>
      <c r="G31" s="44" t="s">
        <v>546</v>
      </c>
      <c r="H31" s="41">
        <f>IFERROR(VLOOKUP(Table4914[[#This Row],[ITEM CODE]],Table2[[Item Code]:[Master Name]],2,0),"")</f>
        <v>0</v>
      </c>
      <c r="I31" s="41" t="s">
        <v>148</v>
      </c>
      <c r="J31" s="65" t="str">
        <f>IFERROR(VLOOKUP(Table4914[[#This Row],[ITEM CODE]],Table2[[Item Code]:[Master Name]],3,0),"")</f>
        <v>Revenue Food</v>
      </c>
      <c r="K31" s="1">
        <f>IFERROR(VLOOKUP(Table4914[[#This Row],[ITEM CODE]],Table2[[Item Code]:[Master Name]],9,0),"")</f>
        <v>0</v>
      </c>
      <c r="L31" s="1">
        <f>IFERROR(VLOOKUP(Table4914[[#This Row],[ITEM CODE]],Table2[[Item Code]:[Master Name]],8,0),"")</f>
        <v>0</v>
      </c>
      <c r="M31" s="41">
        <v>1</v>
      </c>
      <c r="N31" s="66">
        <f>IFERROR(VLOOKUP(Table4914[[#This Row],[ITEM CODE]],Table2[[#All],[Item Code]:[Unit Cost]],10,0),0)</f>
        <v>0</v>
      </c>
      <c r="O31" s="146"/>
      <c r="P31" s="56"/>
      <c r="Q31" s="58"/>
      <c r="R31" s="95">
        <f>Table4914[[#This Row],[QUANTITY]]*Table4914[[#This Row],[INV Prices]]</f>
        <v>0</v>
      </c>
      <c r="S31" s="67"/>
      <c r="V31" s="41" t="s">
        <v>252</v>
      </c>
      <c r="W31" s="4" t="str">
        <f>IFERROR(VLOOKUP(Table4914[[#This Row],[ITEM CODE]],Table2[[Item Code]:[Category ]],6,0),"")</f>
        <v>FOOD</v>
      </c>
      <c r="X31" s="1" t="str">
        <f>IFERROR(VLOOKUP(Table4914[[#This Row],[ITEM CODE]],Table2[[Item Code]:[Sub Category]],7,0),"")</f>
        <v>FOOD</v>
      </c>
      <c r="Y31" s="117" t="str">
        <f>Table4914[[#This Row],[PO Number]]&amp;COUNTIFS($E$5:E66,E31)</f>
        <v>0</v>
      </c>
    </row>
    <row r="32" spans="1:25" ht="14.7" customHeight="1" x14ac:dyDescent="0.3">
      <c r="A32" s="1">
        <f>IF(Table4914[[#This Row],[ITEM NAME]]="","",ROW()-4)</f>
        <v>28</v>
      </c>
      <c r="B32" s="68"/>
      <c r="C32" s="4" t="str">
        <f>IFERROR(VLOOKUP(B32,Table14[],3,0),"")</f>
        <v/>
      </c>
      <c r="D32" s="4" t="str">
        <f>IFERROR(VLOOKUP(B32,Table14[],2,0),"")</f>
        <v/>
      </c>
      <c r="E32" s="4"/>
      <c r="G32" s="44" t="s">
        <v>546</v>
      </c>
      <c r="H32" s="41">
        <f>IFERROR(VLOOKUP(Table4914[[#This Row],[ITEM CODE]],Table2[[Item Code]:[Master Name]],2,0),"")</f>
        <v>0</v>
      </c>
      <c r="I32" s="41" t="s">
        <v>150</v>
      </c>
      <c r="J32" s="65" t="str">
        <f>IFERROR(VLOOKUP(Table4914[[#This Row],[ITEM CODE]],Table2[[Item Code]:[Master Name]],3,0),"")</f>
        <v>Revenue Non Alcohol</v>
      </c>
      <c r="K32" s="1">
        <f>IFERROR(VLOOKUP(Table4914[[#This Row],[ITEM CODE]],Table2[[Item Code]:[Master Name]],9,0),"")</f>
        <v>0</v>
      </c>
      <c r="L32" s="1">
        <f>IFERROR(VLOOKUP(Table4914[[#This Row],[ITEM CODE]],Table2[[Item Code]:[Master Name]],8,0),"")</f>
        <v>0</v>
      </c>
      <c r="M32" s="41">
        <v>1</v>
      </c>
      <c r="N32" s="66">
        <f>IFERROR(VLOOKUP(Table4914[[#This Row],[ITEM CODE]],Table2[[#All],[Item Code]:[Unit Cost]],10,0),0)</f>
        <v>0</v>
      </c>
      <c r="O32" s="51"/>
      <c r="P32" s="56"/>
      <c r="Q32" s="58"/>
      <c r="R32" s="95">
        <f>Table4914[[#This Row],[QUANTITY]]*Table4914[[#This Row],[INV Prices]]</f>
        <v>0</v>
      </c>
      <c r="S32" s="67"/>
      <c r="V32" s="41" t="s">
        <v>252</v>
      </c>
      <c r="W32" s="4" t="str">
        <f>IFERROR(VLOOKUP(Table4914[[#This Row],[ITEM CODE]],Table2[[Item Code]:[Category ]],6,0),"")</f>
        <v>BEVERAGE NON-ALOCOHOL</v>
      </c>
      <c r="X32" s="1" t="str">
        <f>IFERROR(VLOOKUP(Table4914[[#This Row],[ITEM CODE]],Table2[[Item Code]:[Sub Category]],7,0),"")</f>
        <v>BEVERAGE NON-ALOCOHOL</v>
      </c>
      <c r="Y32" s="117" t="str">
        <f>Table4914[[#This Row],[PO Number]]&amp;COUNTIFS($E$5:E66,E32)</f>
        <v>0</v>
      </c>
    </row>
    <row r="33" spans="1:25" ht="14.7" customHeight="1" x14ac:dyDescent="0.3">
      <c r="A33" s="1">
        <f>IF(Table4914[[#This Row],[ITEM NAME]]="","",ROW()-4)</f>
        <v>29</v>
      </c>
      <c r="B33" s="68"/>
      <c r="C33" s="4" t="str">
        <f>IFERROR(VLOOKUP(B33,Table14[],3,0),"")</f>
        <v/>
      </c>
      <c r="D33" s="4" t="str">
        <f>IFERROR(VLOOKUP(B33,Table14[],2,0),"")</f>
        <v/>
      </c>
      <c r="E33" s="4"/>
      <c r="G33" s="44" t="s">
        <v>546</v>
      </c>
      <c r="H33" s="41">
        <f>IFERROR(VLOOKUP(Table4914[[#This Row],[ITEM CODE]],Table2[[Item Code]:[Master Name]],2,0),"")</f>
        <v>0</v>
      </c>
      <c r="I33" s="41" t="s">
        <v>148</v>
      </c>
      <c r="J33" s="65" t="str">
        <f>IFERROR(VLOOKUP(Table4914[[#This Row],[ITEM CODE]],Table2[[Item Code]:[Master Name]],3,0),"")</f>
        <v>Revenue Food</v>
      </c>
      <c r="K33" s="1">
        <f>IFERROR(VLOOKUP(Table4914[[#This Row],[ITEM CODE]],Table2[[Item Code]:[Master Name]],9,0),"")</f>
        <v>0</v>
      </c>
      <c r="L33" s="1">
        <f>IFERROR(VLOOKUP(Table4914[[#This Row],[ITEM CODE]],Table2[[Item Code]:[Master Name]],8,0),"")</f>
        <v>0</v>
      </c>
      <c r="M33" s="41">
        <v>1</v>
      </c>
      <c r="N33" s="66">
        <f>IFERROR(VLOOKUP(Table4914[[#This Row],[ITEM CODE]],Table2[[#All],[Item Code]:[Unit Cost]],10,0),0)</f>
        <v>0</v>
      </c>
      <c r="O33" s="51"/>
      <c r="P33" s="56"/>
      <c r="Q33" s="58"/>
      <c r="R33" s="95">
        <f>Table4914[[#This Row],[QUANTITY]]*Table4914[[#This Row],[INV Prices]]</f>
        <v>0</v>
      </c>
      <c r="S33" s="67"/>
      <c r="V33" s="41" t="s">
        <v>252</v>
      </c>
      <c r="W33" s="4" t="str">
        <f>IFERROR(VLOOKUP(Table4914[[#This Row],[ITEM CODE]],Table2[[Item Code]:[Category ]],6,0),"")</f>
        <v>FOOD</v>
      </c>
      <c r="X33" s="1" t="str">
        <f>IFERROR(VLOOKUP(Table4914[[#This Row],[ITEM CODE]],Table2[[Item Code]:[Sub Category]],7,0),"")</f>
        <v>FOOD</v>
      </c>
      <c r="Y33" s="117" t="str">
        <f>Table4914[[#This Row],[PO Number]]&amp;COUNTIFS($E$5:E66,E33)</f>
        <v>0</v>
      </c>
    </row>
    <row r="34" spans="1:25" ht="14.7" customHeight="1" x14ac:dyDescent="0.3">
      <c r="A34" s="1">
        <f>IF(Table4914[[#This Row],[ITEM NAME]]="","",ROW()-4)</f>
        <v>30</v>
      </c>
      <c r="B34" s="68"/>
      <c r="C34" s="4" t="str">
        <f>IFERROR(VLOOKUP(B34,Table14[],3,0),"")</f>
        <v/>
      </c>
      <c r="D34" s="4" t="str">
        <f>IFERROR(VLOOKUP(B34,Table14[],2,0),"")</f>
        <v/>
      </c>
      <c r="E34" s="4"/>
      <c r="G34" s="44" t="s">
        <v>546</v>
      </c>
      <c r="H34" s="41">
        <f>IFERROR(VLOOKUP(Table4914[[#This Row],[ITEM CODE]],Table2[[Item Code]:[Master Name]],2,0),"")</f>
        <v>0</v>
      </c>
      <c r="I34" s="41" t="s">
        <v>150</v>
      </c>
      <c r="J34" s="65" t="str">
        <f>IFERROR(VLOOKUP(Table4914[[#This Row],[ITEM CODE]],Table2[[Item Code]:[Master Name]],3,0),"")</f>
        <v>Revenue Non Alcohol</v>
      </c>
      <c r="K34" s="1">
        <f>IFERROR(VLOOKUP(Table4914[[#This Row],[ITEM CODE]],Table2[[Item Code]:[Master Name]],9,0),"")</f>
        <v>0</v>
      </c>
      <c r="L34" s="1">
        <f>IFERROR(VLOOKUP(Table4914[[#This Row],[ITEM CODE]],Table2[[Item Code]:[Master Name]],8,0),"")</f>
        <v>0</v>
      </c>
      <c r="M34" s="41">
        <v>1</v>
      </c>
      <c r="N34" s="66">
        <f>IFERROR(VLOOKUP(Table4914[[#This Row],[ITEM CODE]],Table2[[#All],[Item Code]:[Unit Cost]],10,0),0)</f>
        <v>0</v>
      </c>
      <c r="O34" s="51"/>
      <c r="P34" s="56"/>
      <c r="Q34" s="58"/>
      <c r="R34" s="95">
        <f>Table4914[[#This Row],[QUANTITY]]*Table4914[[#This Row],[INV Prices]]</f>
        <v>0</v>
      </c>
      <c r="S34" s="67"/>
      <c r="V34" s="41" t="s">
        <v>252</v>
      </c>
      <c r="W34" s="4" t="str">
        <f>IFERROR(VLOOKUP(Table4914[[#This Row],[ITEM CODE]],Table2[[Item Code]:[Category ]],6,0),"")</f>
        <v>BEVERAGE NON-ALOCOHOL</v>
      </c>
      <c r="X34" s="1" t="str">
        <f>IFERROR(VLOOKUP(Table4914[[#This Row],[ITEM CODE]],Table2[[Item Code]:[Sub Category]],7,0),"")</f>
        <v>BEVERAGE NON-ALOCOHOL</v>
      </c>
      <c r="Y34" s="117" t="str">
        <f>Table4914[[#This Row],[PO Number]]&amp;COUNTIFS($E$5:E66,E34)</f>
        <v>0</v>
      </c>
    </row>
    <row r="35" spans="1:25" ht="14.7" customHeight="1" x14ac:dyDescent="0.3">
      <c r="A35" s="1">
        <f>IF(Table4914[[#This Row],[ITEM NAME]]="","",ROW()-4)</f>
        <v>31</v>
      </c>
      <c r="B35" s="68"/>
      <c r="C35" s="4" t="str">
        <f>IFERROR(VLOOKUP(B35,Table14[],3,0),"")</f>
        <v/>
      </c>
      <c r="D35" s="4" t="str">
        <f>IFERROR(VLOOKUP(B35,Table14[],2,0),"")</f>
        <v/>
      </c>
      <c r="E35" s="4"/>
      <c r="G35" s="44" t="s">
        <v>546</v>
      </c>
      <c r="H35" s="41">
        <f>IFERROR(VLOOKUP(Table4914[[#This Row],[ITEM CODE]],Table2[[Item Code]:[Master Name]],2,0),"")</f>
        <v>0</v>
      </c>
      <c r="I35" s="41" t="s">
        <v>148</v>
      </c>
      <c r="J35" s="65" t="str">
        <f>IFERROR(VLOOKUP(Table4914[[#This Row],[ITEM CODE]],Table2[[Item Code]:[Master Name]],3,0),"")</f>
        <v>Revenue Food</v>
      </c>
      <c r="K35" s="1">
        <f>IFERROR(VLOOKUP(Table4914[[#This Row],[ITEM CODE]],Table2[[Item Code]:[Master Name]],9,0),"")</f>
        <v>0</v>
      </c>
      <c r="L35" s="1">
        <f>IFERROR(VLOOKUP(Table4914[[#This Row],[ITEM CODE]],Table2[[Item Code]:[Master Name]],8,0),"")</f>
        <v>0</v>
      </c>
      <c r="M35" s="41">
        <v>1</v>
      </c>
      <c r="N35" s="66">
        <f>IFERROR(VLOOKUP(Table4914[[#This Row],[ITEM CODE]],Table2[[#All],[Item Code]:[Unit Cost]],10,0),0)</f>
        <v>0</v>
      </c>
      <c r="O35" s="51"/>
      <c r="P35" s="56"/>
      <c r="Q35" s="58"/>
      <c r="R35" s="95">
        <f>Table4914[[#This Row],[QUANTITY]]*Table4914[[#This Row],[INV Prices]]</f>
        <v>0</v>
      </c>
      <c r="S35" s="67"/>
      <c r="V35" s="41" t="s">
        <v>252</v>
      </c>
      <c r="W35" s="4" t="str">
        <f>IFERROR(VLOOKUP(Table4914[[#This Row],[ITEM CODE]],Table2[[Item Code]:[Category ]],6,0),"")</f>
        <v>FOOD</v>
      </c>
      <c r="X35" s="1" t="str">
        <f>IFERROR(VLOOKUP(Table4914[[#This Row],[ITEM CODE]],Table2[[Item Code]:[Sub Category]],7,0),"")</f>
        <v>FOOD</v>
      </c>
      <c r="Y35" s="117" t="str">
        <f>Table4914[[#This Row],[PO Number]]&amp;COUNTIFS($E$5:E66,E35)</f>
        <v>0</v>
      </c>
    </row>
    <row r="36" spans="1:25" ht="14.7" customHeight="1" x14ac:dyDescent="0.3">
      <c r="A36" s="1">
        <f>IF(Table4914[[#This Row],[ITEM NAME]]="","",ROW()-4)</f>
        <v>32</v>
      </c>
      <c r="B36" s="68"/>
      <c r="C36" s="4" t="str">
        <f>IFERROR(VLOOKUP(B36,Table14[],3,0),"")</f>
        <v/>
      </c>
      <c r="D36" s="4" t="str">
        <f>IFERROR(VLOOKUP(B36,Table14[],2,0),"")</f>
        <v/>
      </c>
      <c r="E36" s="4"/>
      <c r="G36" s="44" t="s">
        <v>546</v>
      </c>
      <c r="H36" s="41">
        <f>IFERROR(VLOOKUP(Table4914[[#This Row],[ITEM CODE]],Table2[[Item Code]:[Master Name]],2,0),"")</f>
        <v>0</v>
      </c>
      <c r="I36" s="41" t="s">
        <v>150</v>
      </c>
      <c r="J36" s="65" t="str">
        <f>IFERROR(VLOOKUP(Table4914[[#This Row],[ITEM CODE]],Table2[[Item Code]:[Master Name]],3,0),"")</f>
        <v>Revenue Non Alcohol</v>
      </c>
      <c r="K36" s="1">
        <f>IFERROR(VLOOKUP(Table4914[[#This Row],[ITEM CODE]],Table2[[Item Code]:[Master Name]],9,0),"")</f>
        <v>0</v>
      </c>
      <c r="L36" s="1">
        <f>IFERROR(VLOOKUP(Table4914[[#This Row],[ITEM CODE]],Table2[[Item Code]:[Master Name]],8,0),"")</f>
        <v>0</v>
      </c>
      <c r="M36" s="41">
        <v>1</v>
      </c>
      <c r="N36" s="66">
        <f>IFERROR(VLOOKUP(Table4914[[#This Row],[ITEM CODE]],Table2[[#All],[Item Code]:[Unit Cost]],10,0),0)</f>
        <v>0</v>
      </c>
      <c r="O36" s="51"/>
      <c r="P36" s="56"/>
      <c r="Q36" s="58"/>
      <c r="R36" s="95">
        <f>Table4914[[#This Row],[QUANTITY]]*Table4914[[#This Row],[INV Prices]]</f>
        <v>0</v>
      </c>
      <c r="S36" s="67"/>
      <c r="V36" s="41" t="s">
        <v>252</v>
      </c>
      <c r="W36" s="4" t="str">
        <f>IFERROR(VLOOKUP(Table4914[[#This Row],[ITEM CODE]],Table2[[Item Code]:[Category ]],6,0),"")</f>
        <v>BEVERAGE NON-ALOCOHOL</v>
      </c>
      <c r="X36" s="1" t="str">
        <f>IFERROR(VLOOKUP(Table4914[[#This Row],[ITEM CODE]],Table2[[Item Code]:[Sub Category]],7,0),"")</f>
        <v>BEVERAGE NON-ALOCOHOL</v>
      </c>
      <c r="Y36" s="117" t="str">
        <f>Table4914[[#This Row],[PO Number]]&amp;COUNTIFS($E$5:E66,E36)</f>
        <v>0</v>
      </c>
    </row>
    <row r="37" spans="1:25" ht="14.7" customHeight="1" x14ac:dyDescent="0.3">
      <c r="A37" s="1">
        <f>IF(Table4914[[#This Row],[ITEM NAME]]="","",ROW()-4)</f>
        <v>33</v>
      </c>
      <c r="B37" s="68"/>
      <c r="C37" s="4" t="str">
        <f>IFERROR(VLOOKUP(B37,Table14[],3,0),"")</f>
        <v/>
      </c>
      <c r="D37" s="4" t="str">
        <f>IFERROR(VLOOKUP(B37,Table14[],2,0),"")</f>
        <v/>
      </c>
      <c r="E37" s="4"/>
      <c r="G37" s="44" t="s">
        <v>546</v>
      </c>
      <c r="H37" s="41">
        <f>IFERROR(VLOOKUP(Table4914[[#This Row],[ITEM CODE]],Table2[[Item Code]:[Master Name]],2,0),"")</f>
        <v>0</v>
      </c>
      <c r="I37" s="41" t="s">
        <v>148</v>
      </c>
      <c r="J37" s="65" t="str">
        <f>IFERROR(VLOOKUP(Table4914[[#This Row],[ITEM CODE]],Table2[[Item Code]:[Master Name]],3,0),"")</f>
        <v>Revenue Food</v>
      </c>
      <c r="K37" s="1">
        <f>IFERROR(VLOOKUP(Table4914[[#This Row],[ITEM CODE]],Table2[[Item Code]:[Master Name]],9,0),"")</f>
        <v>0</v>
      </c>
      <c r="L37" s="1">
        <f>IFERROR(VLOOKUP(Table4914[[#This Row],[ITEM CODE]],Table2[[Item Code]:[Master Name]],8,0),"")</f>
        <v>0</v>
      </c>
      <c r="M37" s="41">
        <v>1</v>
      </c>
      <c r="N37" s="66">
        <f>IFERROR(VLOOKUP(Table4914[[#This Row],[ITEM CODE]],Table2[[#All],[Item Code]:[Unit Cost]],10,0),0)</f>
        <v>0</v>
      </c>
      <c r="O37" s="51"/>
      <c r="P37" s="56"/>
      <c r="Q37" s="58"/>
      <c r="R37" s="95">
        <f>Table4914[[#This Row],[QUANTITY]]*Table4914[[#This Row],[INV Prices]]</f>
        <v>0</v>
      </c>
      <c r="S37" s="67"/>
      <c r="V37" s="41" t="s">
        <v>252</v>
      </c>
      <c r="W37" s="4" t="str">
        <f>IFERROR(VLOOKUP(Table4914[[#This Row],[ITEM CODE]],Table2[[Item Code]:[Category ]],6,0),"")</f>
        <v>FOOD</v>
      </c>
      <c r="X37" s="1" t="str">
        <f>IFERROR(VLOOKUP(Table4914[[#This Row],[ITEM CODE]],Table2[[Item Code]:[Sub Category]],7,0),"")</f>
        <v>FOOD</v>
      </c>
      <c r="Y37" s="117" t="str">
        <f>Table4914[[#This Row],[PO Number]]&amp;COUNTIFS($E$5:E66,E37)</f>
        <v>0</v>
      </c>
    </row>
    <row r="38" spans="1:25" ht="14.7" customHeight="1" x14ac:dyDescent="0.3">
      <c r="A38" s="1">
        <f>IF(Table4914[[#This Row],[ITEM NAME]]="","",ROW()-4)</f>
        <v>34</v>
      </c>
      <c r="B38" s="68"/>
      <c r="C38" s="4" t="str">
        <f>IFERROR(VLOOKUP(B38,Table14[],3,0),"")</f>
        <v/>
      </c>
      <c r="D38" s="4" t="str">
        <f>IFERROR(VLOOKUP(B38,Table14[],2,0),"")</f>
        <v/>
      </c>
      <c r="E38" s="4"/>
      <c r="G38" s="44" t="s">
        <v>546</v>
      </c>
      <c r="H38" s="41">
        <f>IFERROR(VLOOKUP(Table4914[[#This Row],[ITEM CODE]],Table2[[Item Code]:[Master Name]],2,0),"")</f>
        <v>0</v>
      </c>
      <c r="I38" s="41" t="s">
        <v>150</v>
      </c>
      <c r="J38" s="65" t="str">
        <f>IFERROR(VLOOKUP(Table4914[[#This Row],[ITEM CODE]],Table2[[Item Code]:[Master Name]],3,0),"")</f>
        <v>Revenue Non Alcohol</v>
      </c>
      <c r="K38" s="1">
        <f>IFERROR(VLOOKUP(Table4914[[#This Row],[ITEM CODE]],Table2[[Item Code]:[Master Name]],9,0),"")</f>
        <v>0</v>
      </c>
      <c r="L38" s="1">
        <f>IFERROR(VLOOKUP(Table4914[[#This Row],[ITEM CODE]],Table2[[Item Code]:[Master Name]],8,0),"")</f>
        <v>0</v>
      </c>
      <c r="M38" s="41">
        <v>1</v>
      </c>
      <c r="N38" s="66">
        <f>IFERROR(VLOOKUP(Table4914[[#This Row],[ITEM CODE]],Table2[[#All],[Item Code]:[Unit Cost]],10,0),0)</f>
        <v>0</v>
      </c>
      <c r="O38" s="51"/>
      <c r="P38" s="56"/>
      <c r="Q38" s="58"/>
      <c r="R38" s="95">
        <f>Table4914[[#This Row],[QUANTITY]]*Table4914[[#This Row],[INV Prices]]</f>
        <v>0</v>
      </c>
      <c r="S38" s="67"/>
      <c r="V38" s="41" t="s">
        <v>252</v>
      </c>
      <c r="W38" s="4" t="str">
        <f>IFERROR(VLOOKUP(Table4914[[#This Row],[ITEM CODE]],Table2[[Item Code]:[Category ]],6,0),"")</f>
        <v>BEVERAGE NON-ALOCOHOL</v>
      </c>
      <c r="X38" s="1" t="str">
        <f>IFERROR(VLOOKUP(Table4914[[#This Row],[ITEM CODE]],Table2[[Item Code]:[Sub Category]],7,0),"")</f>
        <v>BEVERAGE NON-ALOCOHOL</v>
      </c>
      <c r="Y38" s="117" t="str">
        <f>Table4914[[#This Row],[PO Number]]&amp;COUNTIFS($E$5:E66,E38)</f>
        <v>0</v>
      </c>
    </row>
    <row r="39" spans="1:25" ht="14.7" customHeight="1" x14ac:dyDescent="0.3">
      <c r="A39" s="1">
        <f>IF(Table4914[[#This Row],[ITEM NAME]]="","",ROW()-4)</f>
        <v>35</v>
      </c>
      <c r="B39" s="68"/>
      <c r="C39" s="4" t="str">
        <f>IFERROR(VLOOKUP(B39,Table14[],3,0),"")</f>
        <v/>
      </c>
      <c r="D39" s="4" t="str">
        <f>IFERROR(VLOOKUP(B39,Table14[],2,0),"")</f>
        <v/>
      </c>
      <c r="E39" s="4"/>
      <c r="G39" s="44" t="s">
        <v>546</v>
      </c>
      <c r="H39" s="41">
        <f>IFERROR(VLOOKUP(Table4914[[#This Row],[ITEM CODE]],Table2[[Item Code]:[Master Name]],2,0),"")</f>
        <v>0</v>
      </c>
      <c r="I39" s="41" t="s">
        <v>148</v>
      </c>
      <c r="J39" s="65" t="str">
        <f>IFERROR(VLOOKUP(Table4914[[#This Row],[ITEM CODE]],Table2[[Item Code]:[Master Name]],3,0),"")</f>
        <v>Revenue Food</v>
      </c>
      <c r="K39" s="1">
        <f>IFERROR(VLOOKUP(Table4914[[#This Row],[ITEM CODE]],Table2[[Item Code]:[Master Name]],9,0),"")</f>
        <v>0</v>
      </c>
      <c r="L39" s="1">
        <f>IFERROR(VLOOKUP(Table4914[[#This Row],[ITEM CODE]],Table2[[Item Code]:[Master Name]],8,0),"")</f>
        <v>0</v>
      </c>
      <c r="M39" s="41">
        <v>1</v>
      </c>
      <c r="N39" s="66">
        <f>IFERROR(VLOOKUP(Table4914[[#This Row],[ITEM CODE]],Table2[[#All],[Item Code]:[Unit Cost]],10,0),0)</f>
        <v>0</v>
      </c>
      <c r="O39" s="51"/>
      <c r="P39" s="56"/>
      <c r="Q39" s="58"/>
      <c r="R39" s="95">
        <f>Table4914[[#This Row],[QUANTITY]]*Table4914[[#This Row],[INV Prices]]</f>
        <v>0</v>
      </c>
      <c r="S39" s="67"/>
      <c r="V39" s="41" t="s">
        <v>252</v>
      </c>
      <c r="W39" s="4" t="str">
        <f>IFERROR(VLOOKUP(Table4914[[#This Row],[ITEM CODE]],Table2[[Item Code]:[Category ]],6,0),"")</f>
        <v>FOOD</v>
      </c>
      <c r="X39" s="1" t="str">
        <f>IFERROR(VLOOKUP(Table4914[[#This Row],[ITEM CODE]],Table2[[Item Code]:[Sub Category]],7,0),"")</f>
        <v>FOOD</v>
      </c>
      <c r="Y39" s="117" t="str">
        <f>Table4914[[#This Row],[PO Number]]&amp;COUNTIFS($E$5:E66,E39)</f>
        <v>0</v>
      </c>
    </row>
    <row r="40" spans="1:25" ht="14.7" customHeight="1" x14ac:dyDescent="0.3">
      <c r="A40" s="1">
        <f>IF(Table4914[[#This Row],[ITEM NAME]]="","",ROW()-4)</f>
        <v>36</v>
      </c>
      <c r="B40" s="68"/>
      <c r="C40" s="4" t="str">
        <f>IFERROR(VLOOKUP(B40,Table14[],3,0),"")</f>
        <v/>
      </c>
      <c r="D40" s="4" t="str">
        <f>IFERROR(VLOOKUP(B40,Table14[],2,0),"")</f>
        <v/>
      </c>
      <c r="E40" s="4"/>
      <c r="G40" s="44" t="s">
        <v>546</v>
      </c>
      <c r="H40" s="41">
        <f>IFERROR(VLOOKUP(Table4914[[#This Row],[ITEM CODE]],Table2[[Item Code]:[Master Name]],2,0),"")</f>
        <v>0</v>
      </c>
      <c r="I40" s="41" t="s">
        <v>150</v>
      </c>
      <c r="J40" s="65" t="str">
        <f>IFERROR(VLOOKUP(Table4914[[#This Row],[ITEM CODE]],Table2[[Item Code]:[Master Name]],3,0),"")</f>
        <v>Revenue Non Alcohol</v>
      </c>
      <c r="K40" s="1">
        <f>IFERROR(VLOOKUP(Table4914[[#This Row],[ITEM CODE]],Table2[[Item Code]:[Master Name]],9,0),"")</f>
        <v>0</v>
      </c>
      <c r="L40" s="1">
        <f>IFERROR(VLOOKUP(Table4914[[#This Row],[ITEM CODE]],Table2[[Item Code]:[Master Name]],8,0),"")</f>
        <v>0</v>
      </c>
      <c r="M40" s="41">
        <v>1</v>
      </c>
      <c r="N40" s="66">
        <f>IFERROR(VLOOKUP(Table4914[[#This Row],[ITEM CODE]],Table2[[#All],[Item Code]:[Unit Cost]],10,0),0)</f>
        <v>0</v>
      </c>
      <c r="O40" s="51"/>
      <c r="P40" s="56"/>
      <c r="Q40" s="58"/>
      <c r="R40" s="95">
        <f>Table4914[[#This Row],[QUANTITY]]*Table4914[[#This Row],[INV Prices]]</f>
        <v>0</v>
      </c>
      <c r="S40" s="67"/>
      <c r="V40" s="41" t="s">
        <v>252</v>
      </c>
      <c r="W40" s="4" t="str">
        <f>IFERROR(VLOOKUP(Table4914[[#This Row],[ITEM CODE]],Table2[[Item Code]:[Category ]],6,0),"")</f>
        <v>BEVERAGE NON-ALOCOHOL</v>
      </c>
      <c r="X40" s="1" t="str">
        <f>IFERROR(VLOOKUP(Table4914[[#This Row],[ITEM CODE]],Table2[[Item Code]:[Sub Category]],7,0),"")</f>
        <v>BEVERAGE NON-ALOCOHOL</v>
      </c>
      <c r="Y40" s="117" t="str">
        <f>Table4914[[#This Row],[PO Number]]&amp;COUNTIFS($E$5:E66,E40)</f>
        <v>0</v>
      </c>
    </row>
    <row r="41" spans="1:25" ht="14.7" customHeight="1" x14ac:dyDescent="0.3">
      <c r="A41" s="1">
        <f>IF(Table4914[[#This Row],[ITEM NAME]]="","",ROW()-4)</f>
        <v>37</v>
      </c>
      <c r="B41" s="68"/>
      <c r="C41" s="4" t="str">
        <f>IFERROR(VLOOKUP(B41,Table14[],3,0),"")</f>
        <v/>
      </c>
      <c r="D41" s="4" t="str">
        <f>IFERROR(VLOOKUP(B41,Table14[],2,0),"")</f>
        <v/>
      </c>
      <c r="E41" s="4"/>
      <c r="G41" s="44" t="s">
        <v>546</v>
      </c>
      <c r="H41" s="41">
        <f>IFERROR(VLOOKUP(Table4914[[#This Row],[ITEM CODE]],Table2[[Item Code]:[Master Name]],2,0),"")</f>
        <v>0</v>
      </c>
      <c r="I41" s="41" t="s">
        <v>148</v>
      </c>
      <c r="J41" s="65" t="str">
        <f>IFERROR(VLOOKUP(Table4914[[#This Row],[ITEM CODE]],Table2[[Item Code]:[Master Name]],3,0),"")</f>
        <v>Revenue Food</v>
      </c>
      <c r="K41" s="1">
        <f>IFERROR(VLOOKUP(Table4914[[#This Row],[ITEM CODE]],Table2[[Item Code]:[Master Name]],9,0),"")</f>
        <v>0</v>
      </c>
      <c r="L41" s="1">
        <f>IFERROR(VLOOKUP(Table4914[[#This Row],[ITEM CODE]],Table2[[Item Code]:[Master Name]],8,0),"")</f>
        <v>0</v>
      </c>
      <c r="M41" s="41">
        <v>1</v>
      </c>
      <c r="N41" s="66">
        <f>IFERROR(VLOOKUP(Table4914[[#This Row],[ITEM CODE]],Table2[[#All],[Item Code]:[Unit Cost]],10,0),0)</f>
        <v>0</v>
      </c>
      <c r="O41" s="51"/>
      <c r="P41" s="56"/>
      <c r="Q41" s="58"/>
      <c r="R41" s="95">
        <f>Table4914[[#This Row],[QUANTITY]]*Table4914[[#This Row],[INV Prices]]</f>
        <v>0</v>
      </c>
      <c r="S41" s="67"/>
      <c r="V41" s="41" t="s">
        <v>252</v>
      </c>
      <c r="W41" s="4" t="str">
        <f>IFERROR(VLOOKUP(Table4914[[#This Row],[ITEM CODE]],Table2[[Item Code]:[Category ]],6,0),"")</f>
        <v>FOOD</v>
      </c>
      <c r="X41" s="1" t="str">
        <f>IFERROR(VLOOKUP(Table4914[[#This Row],[ITEM CODE]],Table2[[Item Code]:[Sub Category]],7,0),"")</f>
        <v>FOOD</v>
      </c>
      <c r="Y41" s="117" t="str">
        <f>Table4914[[#This Row],[PO Number]]&amp;COUNTIFS($E$5:E66,E41)</f>
        <v>0</v>
      </c>
    </row>
    <row r="42" spans="1:25" ht="14.7" customHeight="1" x14ac:dyDescent="0.3">
      <c r="A42" s="1">
        <f>IF(Table4914[[#This Row],[ITEM NAME]]="","",ROW()-4)</f>
        <v>38</v>
      </c>
      <c r="B42" s="68"/>
      <c r="C42" s="4" t="str">
        <f>IFERROR(VLOOKUP(B42,Table14[],3,0),"")</f>
        <v/>
      </c>
      <c r="D42" s="4" t="str">
        <f>IFERROR(VLOOKUP(B42,Table14[],2,0),"")</f>
        <v/>
      </c>
      <c r="E42" s="4"/>
      <c r="G42" s="44" t="s">
        <v>546</v>
      </c>
      <c r="H42" s="41">
        <f>IFERROR(VLOOKUP(Table4914[[#This Row],[ITEM CODE]],Table2[[Item Code]:[Master Name]],2,0),"")</f>
        <v>0</v>
      </c>
      <c r="I42" s="41" t="s">
        <v>150</v>
      </c>
      <c r="J42" s="65" t="str">
        <f>IFERROR(VLOOKUP(Table4914[[#This Row],[ITEM CODE]],Table2[[Item Code]:[Master Name]],3,0),"")</f>
        <v>Revenue Non Alcohol</v>
      </c>
      <c r="K42" s="1">
        <f>IFERROR(VLOOKUP(Table4914[[#This Row],[ITEM CODE]],Table2[[Item Code]:[Master Name]],9,0),"")</f>
        <v>0</v>
      </c>
      <c r="L42" s="1">
        <f>IFERROR(VLOOKUP(Table4914[[#This Row],[ITEM CODE]],Table2[[Item Code]:[Master Name]],8,0),"")</f>
        <v>0</v>
      </c>
      <c r="M42" s="41">
        <v>1</v>
      </c>
      <c r="N42" s="66">
        <f>IFERROR(VLOOKUP(Table4914[[#This Row],[ITEM CODE]],Table2[[#All],[Item Code]:[Unit Cost]],10,0),0)</f>
        <v>0</v>
      </c>
      <c r="O42" s="51"/>
      <c r="P42" s="56"/>
      <c r="Q42" s="58"/>
      <c r="R42" s="95">
        <f>Table4914[[#This Row],[QUANTITY]]*Table4914[[#This Row],[INV Prices]]</f>
        <v>0</v>
      </c>
      <c r="S42" s="67"/>
      <c r="V42" s="41" t="s">
        <v>252</v>
      </c>
      <c r="W42" s="4" t="str">
        <f>IFERROR(VLOOKUP(Table4914[[#This Row],[ITEM CODE]],Table2[[Item Code]:[Category ]],6,0),"")</f>
        <v>BEVERAGE NON-ALOCOHOL</v>
      </c>
      <c r="X42" s="1" t="str">
        <f>IFERROR(VLOOKUP(Table4914[[#This Row],[ITEM CODE]],Table2[[Item Code]:[Sub Category]],7,0),"")</f>
        <v>BEVERAGE NON-ALOCOHOL</v>
      </c>
      <c r="Y42" s="117" t="str">
        <f>Table4914[[#This Row],[PO Number]]&amp;COUNTIFS($E$5:E66,E42)</f>
        <v>0</v>
      </c>
    </row>
    <row r="43" spans="1:25" ht="14.7" customHeight="1" x14ac:dyDescent="0.3">
      <c r="A43" s="1">
        <f>IF(Table4914[[#This Row],[ITEM NAME]]="","",ROW()-4)</f>
        <v>39</v>
      </c>
      <c r="B43" s="68"/>
      <c r="C43" s="4" t="str">
        <f>IFERROR(VLOOKUP(B43,Table14[],3,0),"")</f>
        <v/>
      </c>
      <c r="D43" s="4" t="str">
        <f>IFERROR(VLOOKUP(B43,Table14[],2,0),"")</f>
        <v/>
      </c>
      <c r="E43" s="4"/>
      <c r="G43" s="44" t="s">
        <v>546</v>
      </c>
      <c r="H43" s="41">
        <f>IFERROR(VLOOKUP(Table4914[[#This Row],[ITEM CODE]],Table2[[Item Code]:[Master Name]],2,0),"")</f>
        <v>0</v>
      </c>
      <c r="I43" s="41" t="s">
        <v>148</v>
      </c>
      <c r="J43" s="65" t="str">
        <f>IFERROR(VLOOKUP(Table4914[[#This Row],[ITEM CODE]],Table2[[Item Code]:[Master Name]],3,0),"")</f>
        <v>Revenue Food</v>
      </c>
      <c r="K43" s="1">
        <f>IFERROR(VLOOKUP(Table4914[[#This Row],[ITEM CODE]],Table2[[Item Code]:[Master Name]],9,0),"")</f>
        <v>0</v>
      </c>
      <c r="L43" s="1">
        <f>IFERROR(VLOOKUP(Table4914[[#This Row],[ITEM CODE]],Table2[[Item Code]:[Master Name]],8,0),"")</f>
        <v>0</v>
      </c>
      <c r="M43" s="41">
        <v>1</v>
      </c>
      <c r="N43" s="66">
        <f>IFERROR(VLOOKUP(Table4914[[#This Row],[ITEM CODE]],Table2[[#All],[Item Code]:[Unit Cost]],10,0),0)</f>
        <v>0</v>
      </c>
      <c r="O43" s="51"/>
      <c r="P43" s="56"/>
      <c r="Q43" s="58"/>
      <c r="R43" s="95">
        <f>Table4914[[#This Row],[QUANTITY]]*Table4914[[#This Row],[INV Prices]]</f>
        <v>0</v>
      </c>
      <c r="S43" s="67"/>
      <c r="V43" s="41" t="s">
        <v>252</v>
      </c>
      <c r="W43" s="4" t="str">
        <f>IFERROR(VLOOKUP(Table4914[[#This Row],[ITEM CODE]],Table2[[Item Code]:[Category ]],6,0),"")</f>
        <v>FOOD</v>
      </c>
      <c r="X43" s="1" t="str">
        <f>IFERROR(VLOOKUP(Table4914[[#This Row],[ITEM CODE]],Table2[[Item Code]:[Sub Category]],7,0),"")</f>
        <v>FOOD</v>
      </c>
      <c r="Y43" s="117" t="str">
        <f>Table4914[[#This Row],[PO Number]]&amp;COUNTIFS($E$5:E66,E43)</f>
        <v>0</v>
      </c>
    </row>
    <row r="44" spans="1:25" ht="14.7" customHeight="1" x14ac:dyDescent="0.3">
      <c r="A44" s="1">
        <f>IF(Table4914[[#This Row],[ITEM NAME]]="","",ROW()-4)</f>
        <v>40</v>
      </c>
      <c r="B44" s="68"/>
      <c r="C44" s="4" t="str">
        <f>IFERROR(VLOOKUP(B44,Table14[],3,0),"")</f>
        <v/>
      </c>
      <c r="D44" s="4" t="str">
        <f>IFERROR(VLOOKUP(B44,Table14[],2,0),"")</f>
        <v/>
      </c>
      <c r="E44" s="4"/>
      <c r="G44" s="44" t="s">
        <v>546</v>
      </c>
      <c r="H44" s="41">
        <f>IFERROR(VLOOKUP(Table4914[[#This Row],[ITEM CODE]],Table2[[Item Code]:[Master Name]],2,0),"")</f>
        <v>0</v>
      </c>
      <c r="I44" s="41" t="s">
        <v>150</v>
      </c>
      <c r="J44" s="65" t="str">
        <f>IFERROR(VLOOKUP(Table4914[[#This Row],[ITEM CODE]],Table2[[Item Code]:[Master Name]],3,0),"")</f>
        <v>Revenue Non Alcohol</v>
      </c>
      <c r="K44" s="1">
        <f>IFERROR(VLOOKUP(Table4914[[#This Row],[ITEM CODE]],Table2[[Item Code]:[Master Name]],9,0),"")</f>
        <v>0</v>
      </c>
      <c r="L44" s="1">
        <f>IFERROR(VLOOKUP(Table4914[[#This Row],[ITEM CODE]],Table2[[Item Code]:[Master Name]],8,0),"")</f>
        <v>0</v>
      </c>
      <c r="M44" s="41">
        <v>1</v>
      </c>
      <c r="N44" s="66">
        <f>IFERROR(VLOOKUP(Table4914[[#This Row],[ITEM CODE]],Table2[[#All],[Item Code]:[Unit Cost]],10,0),0)</f>
        <v>0</v>
      </c>
      <c r="O44" s="51"/>
      <c r="P44" s="56"/>
      <c r="Q44" s="58"/>
      <c r="R44" s="95">
        <f>Table4914[[#This Row],[QUANTITY]]*Table4914[[#This Row],[INV Prices]]</f>
        <v>0</v>
      </c>
      <c r="S44" s="67"/>
      <c r="V44" s="41" t="s">
        <v>252</v>
      </c>
      <c r="W44" s="4" t="str">
        <f>IFERROR(VLOOKUP(Table4914[[#This Row],[ITEM CODE]],Table2[[Item Code]:[Category ]],6,0),"")</f>
        <v>BEVERAGE NON-ALOCOHOL</v>
      </c>
      <c r="X44" s="1" t="str">
        <f>IFERROR(VLOOKUP(Table4914[[#This Row],[ITEM CODE]],Table2[[Item Code]:[Sub Category]],7,0),"")</f>
        <v>BEVERAGE NON-ALOCOHOL</v>
      </c>
      <c r="Y44" s="117" t="str">
        <f>Table4914[[#This Row],[PO Number]]&amp;COUNTIFS($E$5:E66,E44)</f>
        <v>0</v>
      </c>
    </row>
    <row r="45" spans="1:25" ht="14.7" customHeight="1" x14ac:dyDescent="0.3">
      <c r="A45" s="1">
        <f>IF(Table4914[[#This Row],[ITEM NAME]]="","",ROW()-4)</f>
        <v>41</v>
      </c>
      <c r="B45" s="68"/>
      <c r="C45" s="4" t="str">
        <f>IFERROR(VLOOKUP(B45,Table14[],3,0),"")</f>
        <v/>
      </c>
      <c r="D45" s="4" t="str">
        <f>IFERROR(VLOOKUP(B45,Table14[],2,0),"")</f>
        <v/>
      </c>
      <c r="E45" s="4"/>
      <c r="G45" s="44" t="s">
        <v>546</v>
      </c>
      <c r="H45" s="41">
        <f>IFERROR(VLOOKUP(Table4914[[#This Row],[ITEM CODE]],Table2[[Item Code]:[Master Name]],2,0),"")</f>
        <v>0</v>
      </c>
      <c r="I45" s="41" t="s">
        <v>148</v>
      </c>
      <c r="J45" s="65" t="str">
        <f>IFERROR(VLOOKUP(Table4914[[#This Row],[ITEM CODE]],Table2[[Item Code]:[Master Name]],3,0),"")</f>
        <v>Revenue Food</v>
      </c>
      <c r="K45" s="1">
        <f>IFERROR(VLOOKUP(Table4914[[#This Row],[ITEM CODE]],Table2[[Item Code]:[Master Name]],9,0),"")</f>
        <v>0</v>
      </c>
      <c r="L45" s="1">
        <f>IFERROR(VLOOKUP(Table4914[[#This Row],[ITEM CODE]],Table2[[Item Code]:[Master Name]],8,0),"")</f>
        <v>0</v>
      </c>
      <c r="M45" s="41">
        <v>1</v>
      </c>
      <c r="N45" s="66">
        <f>IFERROR(VLOOKUP(Table4914[[#This Row],[ITEM CODE]],Table2[[#All],[Item Code]:[Unit Cost]],10,0),0)</f>
        <v>0</v>
      </c>
      <c r="O45" s="51"/>
      <c r="P45" s="56"/>
      <c r="Q45" s="58"/>
      <c r="R45" s="95">
        <f>Table4914[[#This Row],[QUANTITY]]*Table4914[[#This Row],[INV Prices]]</f>
        <v>0</v>
      </c>
      <c r="S45" s="67"/>
      <c r="V45" s="41" t="s">
        <v>252</v>
      </c>
      <c r="W45" s="4" t="str">
        <f>IFERROR(VLOOKUP(Table4914[[#This Row],[ITEM CODE]],Table2[[Item Code]:[Category ]],6,0),"")</f>
        <v>FOOD</v>
      </c>
      <c r="X45" s="1" t="str">
        <f>IFERROR(VLOOKUP(Table4914[[#This Row],[ITEM CODE]],Table2[[Item Code]:[Sub Category]],7,0),"")</f>
        <v>FOOD</v>
      </c>
      <c r="Y45" s="117" t="str">
        <f>Table4914[[#This Row],[PO Number]]&amp;COUNTIFS($E$5:E66,E45)</f>
        <v>0</v>
      </c>
    </row>
    <row r="46" spans="1:25" ht="14.7" customHeight="1" x14ac:dyDescent="0.3">
      <c r="A46" s="1">
        <f>IF(Table4914[[#This Row],[ITEM NAME]]="","",ROW()-4)</f>
        <v>42</v>
      </c>
      <c r="B46" s="68"/>
      <c r="C46" s="4" t="str">
        <f>IFERROR(VLOOKUP(B46,Table14[],3,0),"")</f>
        <v/>
      </c>
      <c r="D46" s="4" t="str">
        <f>IFERROR(VLOOKUP(B46,Table14[],2,0),"")</f>
        <v/>
      </c>
      <c r="E46" s="4"/>
      <c r="G46" s="44" t="s">
        <v>546</v>
      </c>
      <c r="H46" s="41">
        <f>IFERROR(VLOOKUP(Table4914[[#This Row],[ITEM CODE]],Table2[[Item Code]:[Master Name]],2,0),"")</f>
        <v>0</v>
      </c>
      <c r="I46" s="41" t="s">
        <v>150</v>
      </c>
      <c r="J46" s="65" t="str">
        <f>IFERROR(VLOOKUP(Table4914[[#This Row],[ITEM CODE]],Table2[[Item Code]:[Master Name]],3,0),"")</f>
        <v>Revenue Non Alcohol</v>
      </c>
      <c r="K46" s="1">
        <f>IFERROR(VLOOKUP(Table4914[[#This Row],[ITEM CODE]],Table2[[Item Code]:[Master Name]],9,0),"")</f>
        <v>0</v>
      </c>
      <c r="L46" s="1">
        <f>IFERROR(VLOOKUP(Table4914[[#This Row],[ITEM CODE]],Table2[[Item Code]:[Master Name]],8,0),"")</f>
        <v>0</v>
      </c>
      <c r="M46" s="41">
        <v>1</v>
      </c>
      <c r="N46" s="66">
        <f>IFERROR(VLOOKUP(Table4914[[#This Row],[ITEM CODE]],Table2[[#All],[Item Code]:[Unit Cost]],10,0),0)</f>
        <v>0</v>
      </c>
      <c r="O46" s="51"/>
      <c r="P46" s="56"/>
      <c r="Q46" s="58"/>
      <c r="R46" s="95">
        <f>Table4914[[#This Row],[QUANTITY]]*Table4914[[#This Row],[INV Prices]]</f>
        <v>0</v>
      </c>
      <c r="S46" s="67"/>
      <c r="V46" s="41" t="s">
        <v>252</v>
      </c>
      <c r="W46" s="4" t="str">
        <f>IFERROR(VLOOKUP(Table4914[[#This Row],[ITEM CODE]],Table2[[Item Code]:[Category ]],6,0),"")</f>
        <v>BEVERAGE NON-ALOCOHOL</v>
      </c>
      <c r="X46" s="1" t="str">
        <f>IFERROR(VLOOKUP(Table4914[[#This Row],[ITEM CODE]],Table2[[Item Code]:[Sub Category]],7,0),"")</f>
        <v>BEVERAGE NON-ALOCOHOL</v>
      </c>
      <c r="Y46" s="117" t="str">
        <f>Table4914[[#This Row],[PO Number]]&amp;COUNTIFS($E$5:E66,E46)</f>
        <v>0</v>
      </c>
    </row>
    <row r="47" spans="1:25" ht="14.7" customHeight="1" x14ac:dyDescent="0.3">
      <c r="A47" s="1">
        <f>IF(Table4914[[#This Row],[ITEM NAME]]="","",ROW()-4)</f>
        <v>43</v>
      </c>
      <c r="B47" s="68"/>
      <c r="C47" s="4" t="str">
        <f>IFERROR(VLOOKUP(B47,Table14[],3,0),"")</f>
        <v/>
      </c>
      <c r="D47" s="4" t="str">
        <f>IFERROR(VLOOKUP(B47,Table14[],2,0),"")</f>
        <v/>
      </c>
      <c r="E47" s="4"/>
      <c r="G47" s="44" t="s">
        <v>546</v>
      </c>
      <c r="H47" s="41">
        <f>IFERROR(VLOOKUP(Table4914[[#This Row],[ITEM CODE]],Table2[[Item Code]:[Master Name]],2,0),"")</f>
        <v>0</v>
      </c>
      <c r="I47" s="41" t="s">
        <v>148</v>
      </c>
      <c r="J47" s="65" t="str">
        <f>IFERROR(VLOOKUP(Table4914[[#This Row],[ITEM CODE]],Table2[[Item Code]:[Master Name]],3,0),"")</f>
        <v>Revenue Food</v>
      </c>
      <c r="K47" s="1">
        <f>IFERROR(VLOOKUP(Table4914[[#This Row],[ITEM CODE]],Table2[[Item Code]:[Master Name]],9,0),"")</f>
        <v>0</v>
      </c>
      <c r="L47" s="1">
        <f>IFERROR(VLOOKUP(Table4914[[#This Row],[ITEM CODE]],Table2[[Item Code]:[Master Name]],8,0),"")</f>
        <v>0</v>
      </c>
      <c r="M47" s="41">
        <v>1</v>
      </c>
      <c r="N47" s="66">
        <f>IFERROR(VLOOKUP(Table4914[[#This Row],[ITEM CODE]],Table2[[#All],[Item Code]:[Unit Cost]],10,0),0)</f>
        <v>0</v>
      </c>
      <c r="O47" s="51"/>
      <c r="P47" s="56"/>
      <c r="Q47" s="58"/>
      <c r="R47" s="95">
        <f>Table4914[[#This Row],[QUANTITY]]*Table4914[[#This Row],[INV Prices]]</f>
        <v>0</v>
      </c>
      <c r="S47" s="67"/>
      <c r="V47" s="41" t="s">
        <v>252</v>
      </c>
      <c r="W47" s="4" t="str">
        <f>IFERROR(VLOOKUP(Table4914[[#This Row],[ITEM CODE]],Table2[[Item Code]:[Category ]],6,0),"")</f>
        <v>FOOD</v>
      </c>
      <c r="X47" s="1" t="str">
        <f>IFERROR(VLOOKUP(Table4914[[#This Row],[ITEM CODE]],Table2[[Item Code]:[Sub Category]],7,0),"")</f>
        <v>FOOD</v>
      </c>
      <c r="Y47" s="117" t="str">
        <f>Table4914[[#This Row],[PO Number]]&amp;COUNTIFS($E$5:E66,E47)</f>
        <v>0</v>
      </c>
    </row>
    <row r="48" spans="1:25" ht="14.7" customHeight="1" x14ac:dyDescent="0.3">
      <c r="A48" s="1">
        <f>IF(Table4914[[#This Row],[ITEM NAME]]="","",ROW()-4)</f>
        <v>44</v>
      </c>
      <c r="B48" s="68"/>
      <c r="C48" s="4" t="str">
        <f>IFERROR(VLOOKUP(B48,Table14[],3,0),"")</f>
        <v/>
      </c>
      <c r="D48" s="4" t="str">
        <f>IFERROR(VLOOKUP(B48,Table14[],2,0),"")</f>
        <v/>
      </c>
      <c r="E48" s="4"/>
      <c r="G48" s="44" t="s">
        <v>546</v>
      </c>
      <c r="H48" s="41">
        <f>IFERROR(VLOOKUP(Table4914[[#This Row],[ITEM CODE]],Table2[[Item Code]:[Master Name]],2,0),"")</f>
        <v>0</v>
      </c>
      <c r="I48" s="41" t="s">
        <v>150</v>
      </c>
      <c r="J48" s="65" t="str">
        <f>IFERROR(VLOOKUP(Table4914[[#This Row],[ITEM CODE]],Table2[[Item Code]:[Master Name]],3,0),"")</f>
        <v>Revenue Non Alcohol</v>
      </c>
      <c r="K48" s="1">
        <f>IFERROR(VLOOKUP(Table4914[[#This Row],[ITEM CODE]],Table2[[Item Code]:[Master Name]],9,0),"")</f>
        <v>0</v>
      </c>
      <c r="L48" s="1">
        <f>IFERROR(VLOOKUP(Table4914[[#This Row],[ITEM CODE]],Table2[[Item Code]:[Master Name]],8,0),"")</f>
        <v>0</v>
      </c>
      <c r="M48" s="41">
        <v>1</v>
      </c>
      <c r="N48" s="66">
        <f>IFERROR(VLOOKUP(Table4914[[#This Row],[ITEM CODE]],Table2[[#All],[Item Code]:[Unit Cost]],10,0),0)</f>
        <v>0</v>
      </c>
      <c r="O48" s="51"/>
      <c r="P48" s="56"/>
      <c r="Q48" s="58"/>
      <c r="R48" s="95">
        <f>Table4914[[#This Row],[QUANTITY]]*Table4914[[#This Row],[INV Prices]]</f>
        <v>0</v>
      </c>
      <c r="S48" s="67"/>
      <c r="V48" s="41" t="s">
        <v>252</v>
      </c>
      <c r="W48" s="4" t="str">
        <f>IFERROR(VLOOKUP(Table4914[[#This Row],[ITEM CODE]],Table2[[Item Code]:[Category ]],6,0),"")</f>
        <v>BEVERAGE NON-ALOCOHOL</v>
      </c>
      <c r="X48" s="1" t="str">
        <f>IFERROR(VLOOKUP(Table4914[[#This Row],[ITEM CODE]],Table2[[Item Code]:[Sub Category]],7,0),"")</f>
        <v>BEVERAGE NON-ALOCOHOL</v>
      </c>
      <c r="Y48" s="117" t="str">
        <f>Table4914[[#This Row],[PO Number]]&amp;COUNTIFS($E$5:E66,E48)</f>
        <v>0</v>
      </c>
    </row>
    <row r="49" spans="1:25" ht="14.7" customHeight="1" x14ac:dyDescent="0.3">
      <c r="A49" s="1">
        <f>IF(Table4914[[#This Row],[ITEM NAME]]="","",ROW()-4)</f>
        <v>45</v>
      </c>
      <c r="B49" s="68"/>
      <c r="C49" s="4" t="str">
        <f>IFERROR(VLOOKUP(B49,Table14[],3,0),"")</f>
        <v/>
      </c>
      <c r="D49" s="4" t="str">
        <f>IFERROR(VLOOKUP(B49,Table14[],2,0),"")</f>
        <v/>
      </c>
      <c r="E49" s="4"/>
      <c r="G49" s="44" t="s">
        <v>546</v>
      </c>
      <c r="H49" s="41">
        <f>IFERROR(VLOOKUP(Table4914[[#This Row],[ITEM CODE]],Table2[[Item Code]:[Master Name]],2,0),"")</f>
        <v>0</v>
      </c>
      <c r="I49" s="41" t="s">
        <v>148</v>
      </c>
      <c r="J49" s="65" t="str">
        <f>IFERROR(VLOOKUP(Table4914[[#This Row],[ITEM CODE]],Table2[[Item Code]:[Master Name]],3,0),"")</f>
        <v>Revenue Food</v>
      </c>
      <c r="K49" s="1">
        <f>IFERROR(VLOOKUP(Table4914[[#This Row],[ITEM CODE]],Table2[[Item Code]:[Master Name]],9,0),"")</f>
        <v>0</v>
      </c>
      <c r="L49" s="1">
        <f>IFERROR(VLOOKUP(Table4914[[#This Row],[ITEM CODE]],Table2[[Item Code]:[Master Name]],8,0),"")</f>
        <v>0</v>
      </c>
      <c r="M49" s="41">
        <v>1</v>
      </c>
      <c r="N49" s="66">
        <f>IFERROR(VLOOKUP(Table4914[[#This Row],[ITEM CODE]],Table2[[#All],[Item Code]:[Unit Cost]],10,0),0)</f>
        <v>0</v>
      </c>
      <c r="O49" s="51"/>
      <c r="P49" s="56"/>
      <c r="Q49" s="58"/>
      <c r="R49" s="95">
        <f>Table4914[[#This Row],[QUANTITY]]*Table4914[[#This Row],[INV Prices]]</f>
        <v>0</v>
      </c>
      <c r="S49" s="67"/>
      <c r="V49" s="41" t="s">
        <v>252</v>
      </c>
      <c r="W49" s="4" t="str">
        <f>IFERROR(VLOOKUP(Table4914[[#This Row],[ITEM CODE]],Table2[[Item Code]:[Category ]],6,0),"")</f>
        <v>FOOD</v>
      </c>
      <c r="X49" s="1" t="str">
        <f>IFERROR(VLOOKUP(Table4914[[#This Row],[ITEM CODE]],Table2[[Item Code]:[Sub Category]],7,0),"")</f>
        <v>FOOD</v>
      </c>
      <c r="Y49" s="117" t="str">
        <f>Table4914[[#This Row],[PO Number]]&amp;COUNTIFS($E$5:E66,E49)</f>
        <v>0</v>
      </c>
    </row>
    <row r="50" spans="1:25" ht="14.7" customHeight="1" x14ac:dyDescent="0.3">
      <c r="A50" s="1">
        <f>IF(Table4914[[#This Row],[ITEM NAME]]="","",ROW()-4)</f>
        <v>46</v>
      </c>
      <c r="B50" s="68"/>
      <c r="C50" s="4" t="str">
        <f>IFERROR(VLOOKUP(B50,Table14[],3,0),"")</f>
        <v/>
      </c>
      <c r="D50" s="4" t="str">
        <f>IFERROR(VLOOKUP(B50,Table14[],2,0),"")</f>
        <v/>
      </c>
      <c r="E50" s="4"/>
      <c r="G50" s="44" t="s">
        <v>546</v>
      </c>
      <c r="H50" s="41">
        <f>IFERROR(VLOOKUP(Table4914[[#This Row],[ITEM CODE]],Table2[[Item Code]:[Master Name]],2,0),"")</f>
        <v>0</v>
      </c>
      <c r="I50" s="41" t="s">
        <v>150</v>
      </c>
      <c r="J50" s="65" t="str">
        <f>IFERROR(VLOOKUP(Table4914[[#This Row],[ITEM CODE]],Table2[[Item Code]:[Master Name]],3,0),"")</f>
        <v>Revenue Non Alcohol</v>
      </c>
      <c r="K50" s="1">
        <f>IFERROR(VLOOKUP(Table4914[[#This Row],[ITEM CODE]],Table2[[Item Code]:[Master Name]],9,0),"")</f>
        <v>0</v>
      </c>
      <c r="L50" s="1">
        <f>IFERROR(VLOOKUP(Table4914[[#This Row],[ITEM CODE]],Table2[[Item Code]:[Master Name]],8,0),"")</f>
        <v>0</v>
      </c>
      <c r="M50" s="41">
        <v>1</v>
      </c>
      <c r="N50" s="66">
        <f>IFERROR(VLOOKUP(Table4914[[#This Row],[ITEM CODE]],Table2[[#All],[Item Code]:[Unit Cost]],10,0),0)</f>
        <v>0</v>
      </c>
      <c r="O50" s="51"/>
      <c r="P50" s="56"/>
      <c r="Q50" s="58"/>
      <c r="R50" s="95">
        <f>Table4914[[#This Row],[QUANTITY]]*Table4914[[#This Row],[INV Prices]]</f>
        <v>0</v>
      </c>
      <c r="S50" s="67"/>
      <c r="V50" s="41" t="s">
        <v>252</v>
      </c>
      <c r="W50" s="4" t="str">
        <f>IFERROR(VLOOKUP(Table4914[[#This Row],[ITEM CODE]],Table2[[Item Code]:[Category ]],6,0),"")</f>
        <v>BEVERAGE NON-ALOCOHOL</v>
      </c>
      <c r="X50" s="1" t="str">
        <f>IFERROR(VLOOKUP(Table4914[[#This Row],[ITEM CODE]],Table2[[Item Code]:[Sub Category]],7,0),"")</f>
        <v>BEVERAGE NON-ALOCOHOL</v>
      </c>
      <c r="Y50" s="117" t="str">
        <f>Table4914[[#This Row],[PO Number]]&amp;COUNTIFS($E$5:E66,E50)</f>
        <v>0</v>
      </c>
    </row>
    <row r="51" spans="1:25" ht="14.7" customHeight="1" x14ac:dyDescent="0.3">
      <c r="A51" s="1">
        <f>IF(Table4914[[#This Row],[ITEM NAME]]="","",ROW()-4)</f>
        <v>47</v>
      </c>
      <c r="B51" s="68"/>
      <c r="C51" s="4" t="str">
        <f>IFERROR(VLOOKUP(B51,Table14[],3,0),"")</f>
        <v/>
      </c>
      <c r="D51" s="4" t="str">
        <f>IFERROR(VLOOKUP(B51,Table14[],2,0),"")</f>
        <v/>
      </c>
      <c r="E51" s="4"/>
      <c r="G51" s="44" t="s">
        <v>546</v>
      </c>
      <c r="H51" s="41">
        <f>IFERROR(VLOOKUP(Table4914[[#This Row],[ITEM CODE]],Table2[[Item Code]:[Master Name]],2,0),"")</f>
        <v>0</v>
      </c>
      <c r="I51" s="41" t="s">
        <v>148</v>
      </c>
      <c r="J51" s="65" t="str">
        <f>IFERROR(VLOOKUP(Table4914[[#This Row],[ITEM CODE]],Table2[[Item Code]:[Master Name]],3,0),"")</f>
        <v>Revenue Food</v>
      </c>
      <c r="K51" s="1">
        <f>IFERROR(VLOOKUP(Table4914[[#This Row],[ITEM CODE]],Table2[[Item Code]:[Master Name]],9,0),"")</f>
        <v>0</v>
      </c>
      <c r="L51" s="1">
        <f>IFERROR(VLOOKUP(Table4914[[#This Row],[ITEM CODE]],Table2[[Item Code]:[Master Name]],8,0),"")</f>
        <v>0</v>
      </c>
      <c r="M51" s="41">
        <v>1</v>
      </c>
      <c r="N51" s="66">
        <f>IFERROR(VLOOKUP(Table4914[[#This Row],[ITEM CODE]],Table2[[#All],[Item Code]:[Unit Cost]],10,0),0)</f>
        <v>0</v>
      </c>
      <c r="O51" s="51"/>
      <c r="P51" s="56"/>
      <c r="Q51" s="58"/>
      <c r="R51" s="95">
        <f>Table4914[[#This Row],[QUANTITY]]*Table4914[[#This Row],[INV Prices]]</f>
        <v>0</v>
      </c>
      <c r="S51" s="67"/>
      <c r="V51" s="41" t="s">
        <v>252</v>
      </c>
      <c r="W51" s="4" t="str">
        <f>IFERROR(VLOOKUP(Table4914[[#This Row],[ITEM CODE]],Table2[[Item Code]:[Category ]],6,0),"")</f>
        <v>FOOD</v>
      </c>
      <c r="X51" s="1" t="str">
        <f>IFERROR(VLOOKUP(Table4914[[#This Row],[ITEM CODE]],Table2[[Item Code]:[Sub Category]],7,0),"")</f>
        <v>FOOD</v>
      </c>
      <c r="Y51" s="117" t="str">
        <f>Table4914[[#This Row],[PO Number]]&amp;COUNTIFS($E$5:E66,E51)</f>
        <v>0</v>
      </c>
    </row>
    <row r="52" spans="1:25" ht="14.7" customHeight="1" x14ac:dyDescent="0.3">
      <c r="A52" s="1">
        <f>IF(Table4914[[#This Row],[ITEM NAME]]="","",ROW()-4)</f>
        <v>48</v>
      </c>
      <c r="B52" s="68"/>
      <c r="C52" s="4" t="str">
        <f>IFERROR(VLOOKUP(B52,Table14[],3,0),"")</f>
        <v/>
      </c>
      <c r="D52" s="4" t="str">
        <f>IFERROR(VLOOKUP(B52,Table14[],2,0),"")</f>
        <v/>
      </c>
      <c r="E52" s="4"/>
      <c r="G52" s="44" t="s">
        <v>546</v>
      </c>
      <c r="H52" s="41">
        <f>IFERROR(VLOOKUP(Table4914[[#This Row],[ITEM CODE]],Table2[[Item Code]:[Master Name]],2,0),"")</f>
        <v>0</v>
      </c>
      <c r="I52" s="41" t="s">
        <v>150</v>
      </c>
      <c r="J52" s="65" t="str">
        <f>IFERROR(VLOOKUP(Table4914[[#This Row],[ITEM CODE]],Table2[[Item Code]:[Master Name]],3,0),"")</f>
        <v>Revenue Non Alcohol</v>
      </c>
      <c r="K52" s="1">
        <f>IFERROR(VLOOKUP(Table4914[[#This Row],[ITEM CODE]],Table2[[Item Code]:[Master Name]],9,0),"")</f>
        <v>0</v>
      </c>
      <c r="L52" s="1">
        <f>IFERROR(VLOOKUP(Table4914[[#This Row],[ITEM CODE]],Table2[[Item Code]:[Master Name]],8,0),"")</f>
        <v>0</v>
      </c>
      <c r="M52" s="41">
        <v>1</v>
      </c>
      <c r="N52" s="66">
        <f>IFERROR(VLOOKUP(Table4914[[#This Row],[ITEM CODE]],Table2[[#All],[Item Code]:[Unit Cost]],10,0),0)</f>
        <v>0</v>
      </c>
      <c r="O52" s="51"/>
      <c r="P52" s="56"/>
      <c r="Q52" s="58"/>
      <c r="R52" s="95">
        <f>Table4914[[#This Row],[QUANTITY]]*Table4914[[#This Row],[INV Prices]]</f>
        <v>0</v>
      </c>
      <c r="S52" s="67"/>
      <c r="V52" s="41" t="s">
        <v>252</v>
      </c>
      <c r="W52" s="4" t="str">
        <f>IFERROR(VLOOKUP(Table4914[[#This Row],[ITEM CODE]],Table2[[Item Code]:[Category ]],6,0),"")</f>
        <v>BEVERAGE NON-ALOCOHOL</v>
      </c>
      <c r="X52" s="1" t="str">
        <f>IFERROR(VLOOKUP(Table4914[[#This Row],[ITEM CODE]],Table2[[Item Code]:[Sub Category]],7,0),"")</f>
        <v>BEVERAGE NON-ALOCOHOL</v>
      </c>
      <c r="Y52" s="117" t="str">
        <f>Table4914[[#This Row],[PO Number]]&amp;COUNTIFS($E$5:E66,E52)</f>
        <v>0</v>
      </c>
    </row>
    <row r="53" spans="1:25" ht="14.7" customHeight="1" x14ac:dyDescent="0.3">
      <c r="A53" s="1">
        <f>IF(Table4914[[#This Row],[ITEM NAME]]="","",ROW()-4)</f>
        <v>49</v>
      </c>
      <c r="B53" s="68"/>
      <c r="C53" s="4" t="str">
        <f>IFERROR(VLOOKUP(B53,Table14[],3,0),"")</f>
        <v/>
      </c>
      <c r="D53" s="4" t="str">
        <f>IFERROR(VLOOKUP(B53,Table14[],2,0),"")</f>
        <v/>
      </c>
      <c r="E53" s="4"/>
      <c r="G53" s="44" t="s">
        <v>546</v>
      </c>
      <c r="H53" s="41">
        <f>IFERROR(VLOOKUP(Table4914[[#This Row],[ITEM CODE]],Table2[[Item Code]:[Master Name]],2,0),"")</f>
        <v>0</v>
      </c>
      <c r="I53" s="41" t="s">
        <v>148</v>
      </c>
      <c r="J53" s="65" t="str">
        <f>IFERROR(VLOOKUP(Table4914[[#This Row],[ITEM CODE]],Table2[[Item Code]:[Master Name]],3,0),"")</f>
        <v>Revenue Food</v>
      </c>
      <c r="K53" s="1">
        <f>IFERROR(VLOOKUP(Table4914[[#This Row],[ITEM CODE]],Table2[[Item Code]:[Master Name]],9,0),"")</f>
        <v>0</v>
      </c>
      <c r="L53" s="1">
        <f>IFERROR(VLOOKUP(Table4914[[#This Row],[ITEM CODE]],Table2[[Item Code]:[Master Name]],8,0),"")</f>
        <v>0</v>
      </c>
      <c r="M53" s="41">
        <v>1</v>
      </c>
      <c r="N53" s="66">
        <f>IFERROR(VLOOKUP(Table4914[[#This Row],[ITEM CODE]],Table2[[#All],[Item Code]:[Unit Cost]],10,0),0)</f>
        <v>0</v>
      </c>
      <c r="O53" s="51"/>
      <c r="P53" s="56"/>
      <c r="Q53" s="58"/>
      <c r="R53" s="95">
        <f>Table4914[[#This Row],[QUANTITY]]*Table4914[[#This Row],[INV Prices]]</f>
        <v>0</v>
      </c>
      <c r="S53" s="67"/>
      <c r="V53" s="41" t="s">
        <v>252</v>
      </c>
      <c r="W53" s="4" t="str">
        <f>IFERROR(VLOOKUP(Table4914[[#This Row],[ITEM CODE]],Table2[[Item Code]:[Category ]],6,0),"")</f>
        <v>FOOD</v>
      </c>
      <c r="X53" s="1" t="str">
        <f>IFERROR(VLOOKUP(Table4914[[#This Row],[ITEM CODE]],Table2[[Item Code]:[Sub Category]],7,0),"")</f>
        <v>FOOD</v>
      </c>
      <c r="Y53" s="117" t="str">
        <f>Table4914[[#This Row],[PO Number]]&amp;COUNTIFS($E$5:E66,E53)</f>
        <v>0</v>
      </c>
    </row>
    <row r="54" spans="1:25" ht="14.7" customHeight="1" x14ac:dyDescent="0.3">
      <c r="A54" s="1">
        <f>IF(Table4914[[#This Row],[ITEM NAME]]="","",ROW()-4)</f>
        <v>50</v>
      </c>
      <c r="B54" s="68"/>
      <c r="C54" s="4" t="str">
        <f>IFERROR(VLOOKUP(B54,Table14[],3,0),"")</f>
        <v/>
      </c>
      <c r="D54" s="4" t="str">
        <f>IFERROR(VLOOKUP(B54,Table14[],2,0),"")</f>
        <v/>
      </c>
      <c r="E54" s="4"/>
      <c r="G54" s="44" t="s">
        <v>546</v>
      </c>
      <c r="H54" s="41">
        <f>IFERROR(VLOOKUP(Table4914[[#This Row],[ITEM CODE]],Table2[[Item Code]:[Master Name]],2,0),"")</f>
        <v>0</v>
      </c>
      <c r="I54" s="41" t="s">
        <v>150</v>
      </c>
      <c r="J54" s="65" t="str">
        <f>IFERROR(VLOOKUP(Table4914[[#This Row],[ITEM CODE]],Table2[[Item Code]:[Master Name]],3,0),"")</f>
        <v>Revenue Non Alcohol</v>
      </c>
      <c r="K54" s="1">
        <f>IFERROR(VLOOKUP(Table4914[[#This Row],[ITEM CODE]],Table2[[Item Code]:[Master Name]],9,0),"")</f>
        <v>0</v>
      </c>
      <c r="L54" s="1">
        <f>IFERROR(VLOOKUP(Table4914[[#This Row],[ITEM CODE]],Table2[[Item Code]:[Master Name]],8,0),"")</f>
        <v>0</v>
      </c>
      <c r="M54" s="41">
        <v>1</v>
      </c>
      <c r="N54" s="66">
        <f>IFERROR(VLOOKUP(Table4914[[#This Row],[ITEM CODE]],Table2[[#All],[Item Code]:[Unit Cost]],10,0),0)</f>
        <v>0</v>
      </c>
      <c r="O54" s="51"/>
      <c r="P54" s="56"/>
      <c r="Q54" s="58"/>
      <c r="R54" s="95">
        <f>Table4914[[#This Row],[QUANTITY]]*Table4914[[#This Row],[INV Prices]]</f>
        <v>0</v>
      </c>
      <c r="S54" s="67"/>
      <c r="V54" s="41" t="s">
        <v>252</v>
      </c>
      <c r="W54" s="4" t="str">
        <f>IFERROR(VLOOKUP(Table4914[[#This Row],[ITEM CODE]],Table2[[Item Code]:[Category ]],6,0),"")</f>
        <v>BEVERAGE NON-ALOCOHOL</v>
      </c>
      <c r="X54" s="1" t="str">
        <f>IFERROR(VLOOKUP(Table4914[[#This Row],[ITEM CODE]],Table2[[Item Code]:[Sub Category]],7,0),"")</f>
        <v>BEVERAGE NON-ALOCOHOL</v>
      </c>
      <c r="Y54" s="117" t="str">
        <f>Table4914[[#This Row],[PO Number]]&amp;COUNTIFS($E$5:E66,E54)</f>
        <v>0</v>
      </c>
    </row>
    <row r="55" spans="1:25" ht="14.7" customHeight="1" x14ac:dyDescent="0.3">
      <c r="A55" s="1">
        <f>IF(Table4914[[#This Row],[ITEM NAME]]="","",ROW()-4)</f>
        <v>51</v>
      </c>
      <c r="B55" s="68"/>
      <c r="C55" s="4" t="str">
        <f>IFERROR(VLOOKUP(B55,Table14[],3,0),"")</f>
        <v/>
      </c>
      <c r="D55" s="4" t="str">
        <f>IFERROR(VLOOKUP(B55,Table14[],2,0),"")</f>
        <v/>
      </c>
      <c r="E55" s="4"/>
      <c r="G55" s="44" t="s">
        <v>546</v>
      </c>
      <c r="H55" s="41">
        <f>IFERROR(VLOOKUP(Table4914[[#This Row],[ITEM CODE]],Table2[[Item Code]:[Master Name]],2,0),"")</f>
        <v>0</v>
      </c>
      <c r="I55" s="41" t="s">
        <v>148</v>
      </c>
      <c r="J55" s="65" t="str">
        <f>IFERROR(VLOOKUP(Table4914[[#This Row],[ITEM CODE]],Table2[[Item Code]:[Master Name]],3,0),"")</f>
        <v>Revenue Food</v>
      </c>
      <c r="K55" s="1">
        <f>IFERROR(VLOOKUP(Table4914[[#This Row],[ITEM CODE]],Table2[[Item Code]:[Master Name]],9,0),"")</f>
        <v>0</v>
      </c>
      <c r="L55" s="1">
        <f>IFERROR(VLOOKUP(Table4914[[#This Row],[ITEM CODE]],Table2[[Item Code]:[Master Name]],8,0),"")</f>
        <v>0</v>
      </c>
      <c r="M55" s="41">
        <v>1</v>
      </c>
      <c r="N55" s="66">
        <f>IFERROR(VLOOKUP(Table4914[[#This Row],[ITEM CODE]],Table2[[#All],[Item Code]:[Unit Cost]],10,0),0)</f>
        <v>0</v>
      </c>
      <c r="O55" s="51"/>
      <c r="P55" s="56"/>
      <c r="Q55" s="58"/>
      <c r="R55" s="95">
        <f>Table4914[[#This Row],[QUANTITY]]*Table4914[[#This Row],[INV Prices]]</f>
        <v>0</v>
      </c>
      <c r="S55" s="67"/>
      <c r="V55" s="41" t="s">
        <v>252</v>
      </c>
      <c r="W55" s="4" t="str">
        <f>IFERROR(VLOOKUP(Table4914[[#This Row],[ITEM CODE]],Table2[[Item Code]:[Category ]],6,0),"")</f>
        <v>FOOD</v>
      </c>
      <c r="X55" s="1" t="str">
        <f>IFERROR(VLOOKUP(Table4914[[#This Row],[ITEM CODE]],Table2[[Item Code]:[Sub Category]],7,0),"")</f>
        <v>FOOD</v>
      </c>
      <c r="Y55" s="117" t="str">
        <f>Table4914[[#This Row],[PO Number]]&amp;COUNTIFS($E$5:E66,E55)</f>
        <v>0</v>
      </c>
    </row>
    <row r="56" spans="1:25" ht="14.7" customHeight="1" x14ac:dyDescent="0.3">
      <c r="A56" s="1">
        <f>IF(Table4914[[#This Row],[ITEM NAME]]="","",ROW()-4)</f>
        <v>52</v>
      </c>
      <c r="B56" s="68"/>
      <c r="C56" s="4" t="str">
        <f>IFERROR(VLOOKUP(B56,Table14[],3,0),"")</f>
        <v/>
      </c>
      <c r="D56" s="4" t="str">
        <f>IFERROR(VLOOKUP(B56,Table14[],2,0),"")</f>
        <v/>
      </c>
      <c r="E56" s="4"/>
      <c r="G56" s="44" t="s">
        <v>546</v>
      </c>
      <c r="H56" s="41">
        <f>IFERROR(VLOOKUP(Table4914[[#This Row],[ITEM CODE]],Table2[[Item Code]:[Master Name]],2,0),"")</f>
        <v>0</v>
      </c>
      <c r="I56" s="41" t="s">
        <v>150</v>
      </c>
      <c r="J56" s="65" t="str">
        <f>IFERROR(VLOOKUP(Table4914[[#This Row],[ITEM CODE]],Table2[[Item Code]:[Master Name]],3,0),"")</f>
        <v>Revenue Non Alcohol</v>
      </c>
      <c r="K56" s="1">
        <f>IFERROR(VLOOKUP(Table4914[[#This Row],[ITEM CODE]],Table2[[Item Code]:[Master Name]],9,0),"")</f>
        <v>0</v>
      </c>
      <c r="L56" s="1">
        <f>IFERROR(VLOOKUP(Table4914[[#This Row],[ITEM CODE]],Table2[[Item Code]:[Master Name]],8,0),"")</f>
        <v>0</v>
      </c>
      <c r="M56" s="41">
        <v>1</v>
      </c>
      <c r="N56" s="66">
        <f>IFERROR(VLOOKUP(Table4914[[#This Row],[ITEM CODE]],Table2[[#All],[Item Code]:[Unit Cost]],10,0),0)</f>
        <v>0</v>
      </c>
      <c r="O56" s="51"/>
      <c r="P56" s="56"/>
      <c r="Q56" s="58"/>
      <c r="R56" s="95">
        <f>Table4914[[#This Row],[QUANTITY]]*Table4914[[#This Row],[INV Prices]]</f>
        <v>0</v>
      </c>
      <c r="S56" s="67"/>
      <c r="V56" s="41" t="s">
        <v>252</v>
      </c>
      <c r="W56" s="4" t="str">
        <f>IFERROR(VLOOKUP(Table4914[[#This Row],[ITEM CODE]],Table2[[Item Code]:[Category ]],6,0),"")</f>
        <v>BEVERAGE NON-ALOCOHOL</v>
      </c>
      <c r="X56" s="1" t="str">
        <f>IFERROR(VLOOKUP(Table4914[[#This Row],[ITEM CODE]],Table2[[Item Code]:[Sub Category]],7,0),"")</f>
        <v>BEVERAGE NON-ALOCOHOL</v>
      </c>
      <c r="Y56" s="117" t="str">
        <f>Table4914[[#This Row],[PO Number]]&amp;COUNTIFS($E$5:E66,E56)</f>
        <v>0</v>
      </c>
    </row>
    <row r="57" spans="1:25" ht="14.7" customHeight="1" x14ac:dyDescent="0.3">
      <c r="A57" s="1">
        <f>IF(Table4914[[#This Row],[ITEM NAME]]="","",ROW()-4)</f>
        <v>53</v>
      </c>
      <c r="B57" s="68"/>
      <c r="C57" s="4" t="str">
        <f>IFERROR(VLOOKUP(B57,Table14[],3,0),"")</f>
        <v/>
      </c>
      <c r="D57" s="4" t="str">
        <f>IFERROR(VLOOKUP(B57,Table14[],2,0),"")</f>
        <v/>
      </c>
      <c r="E57" s="4"/>
      <c r="G57" s="44" t="s">
        <v>546</v>
      </c>
      <c r="H57" s="41">
        <f>IFERROR(VLOOKUP(Table4914[[#This Row],[ITEM CODE]],Table2[[Item Code]:[Master Name]],2,0),"")</f>
        <v>0</v>
      </c>
      <c r="I57" s="41" t="s">
        <v>148</v>
      </c>
      <c r="J57" s="65" t="str">
        <f>IFERROR(VLOOKUP(Table4914[[#This Row],[ITEM CODE]],Table2[[Item Code]:[Master Name]],3,0),"")</f>
        <v>Revenue Food</v>
      </c>
      <c r="K57" s="1">
        <f>IFERROR(VLOOKUP(Table4914[[#This Row],[ITEM CODE]],Table2[[Item Code]:[Master Name]],9,0),"")</f>
        <v>0</v>
      </c>
      <c r="L57" s="1">
        <f>IFERROR(VLOOKUP(Table4914[[#This Row],[ITEM CODE]],Table2[[Item Code]:[Master Name]],8,0),"")</f>
        <v>0</v>
      </c>
      <c r="M57" s="41">
        <v>1</v>
      </c>
      <c r="N57" s="66">
        <f>IFERROR(VLOOKUP(Table4914[[#This Row],[ITEM CODE]],Table2[[#All],[Item Code]:[Unit Cost]],10,0),0)</f>
        <v>0</v>
      </c>
      <c r="O57" s="51"/>
      <c r="P57" s="56"/>
      <c r="Q57" s="58"/>
      <c r="R57" s="95">
        <f>Table4914[[#This Row],[QUANTITY]]*Table4914[[#This Row],[INV Prices]]</f>
        <v>0</v>
      </c>
      <c r="S57" s="67"/>
      <c r="V57" s="41" t="s">
        <v>252</v>
      </c>
      <c r="W57" s="4" t="str">
        <f>IFERROR(VLOOKUP(Table4914[[#This Row],[ITEM CODE]],Table2[[Item Code]:[Category ]],6,0),"")</f>
        <v>FOOD</v>
      </c>
      <c r="X57" s="1" t="str">
        <f>IFERROR(VLOOKUP(Table4914[[#This Row],[ITEM CODE]],Table2[[Item Code]:[Sub Category]],7,0),"")</f>
        <v>FOOD</v>
      </c>
      <c r="Y57" s="117" t="str">
        <f>Table4914[[#This Row],[PO Number]]&amp;COUNTIFS($E$5:E66,E57)</f>
        <v>0</v>
      </c>
    </row>
    <row r="58" spans="1:25" ht="14.7" customHeight="1" x14ac:dyDescent="0.3">
      <c r="A58" s="1">
        <f>IF(Table4914[[#This Row],[ITEM NAME]]="","",ROW()-4)</f>
        <v>54</v>
      </c>
      <c r="B58" s="68"/>
      <c r="C58" s="4" t="str">
        <f>IFERROR(VLOOKUP(B58,Table14[],3,0),"")</f>
        <v/>
      </c>
      <c r="D58" s="4" t="str">
        <f>IFERROR(VLOOKUP(B58,Table14[],2,0),"")</f>
        <v/>
      </c>
      <c r="E58" s="4"/>
      <c r="G58" s="44" t="s">
        <v>546</v>
      </c>
      <c r="H58" s="41">
        <f>IFERROR(VLOOKUP(Table4914[[#This Row],[ITEM CODE]],Table2[[Item Code]:[Master Name]],2,0),"")</f>
        <v>0</v>
      </c>
      <c r="I58" s="41" t="s">
        <v>150</v>
      </c>
      <c r="J58" s="65" t="str">
        <f>IFERROR(VLOOKUP(Table4914[[#This Row],[ITEM CODE]],Table2[[Item Code]:[Master Name]],3,0),"")</f>
        <v>Revenue Non Alcohol</v>
      </c>
      <c r="K58" s="1">
        <f>IFERROR(VLOOKUP(Table4914[[#This Row],[ITEM CODE]],Table2[[Item Code]:[Master Name]],9,0),"")</f>
        <v>0</v>
      </c>
      <c r="L58" s="1">
        <f>IFERROR(VLOOKUP(Table4914[[#This Row],[ITEM CODE]],Table2[[Item Code]:[Master Name]],8,0),"")</f>
        <v>0</v>
      </c>
      <c r="M58" s="41">
        <v>1</v>
      </c>
      <c r="N58" s="66">
        <f>IFERROR(VLOOKUP(Table4914[[#This Row],[ITEM CODE]],Table2[[#All],[Item Code]:[Unit Cost]],10,0),0)</f>
        <v>0</v>
      </c>
      <c r="O58" s="51"/>
      <c r="P58" s="56"/>
      <c r="Q58" s="58"/>
      <c r="R58" s="95">
        <f>Table4914[[#This Row],[QUANTITY]]*Table4914[[#This Row],[INV Prices]]</f>
        <v>0</v>
      </c>
      <c r="S58" s="67"/>
      <c r="V58" s="41" t="s">
        <v>252</v>
      </c>
      <c r="W58" s="4" t="str">
        <f>IFERROR(VLOOKUP(Table4914[[#This Row],[ITEM CODE]],Table2[[Item Code]:[Category ]],6,0),"")</f>
        <v>BEVERAGE NON-ALOCOHOL</v>
      </c>
      <c r="X58" s="1" t="str">
        <f>IFERROR(VLOOKUP(Table4914[[#This Row],[ITEM CODE]],Table2[[Item Code]:[Sub Category]],7,0),"")</f>
        <v>BEVERAGE NON-ALOCOHOL</v>
      </c>
      <c r="Y58" s="117" t="str">
        <f>Table4914[[#This Row],[PO Number]]&amp;COUNTIFS($E$5:E66,E58)</f>
        <v>0</v>
      </c>
    </row>
    <row r="59" spans="1:25" ht="14.7" customHeight="1" x14ac:dyDescent="0.3">
      <c r="A59" s="1">
        <f>IF(Table4914[[#This Row],[ITEM NAME]]="","",ROW()-4)</f>
        <v>55</v>
      </c>
      <c r="B59" s="68"/>
      <c r="C59" s="4" t="str">
        <f>IFERROR(VLOOKUP(B59,Table14[],3,0),"")</f>
        <v/>
      </c>
      <c r="D59" s="4" t="str">
        <f>IFERROR(VLOOKUP(B59,Table14[],2,0),"")</f>
        <v/>
      </c>
      <c r="E59" s="4"/>
      <c r="G59" s="44" t="s">
        <v>546</v>
      </c>
      <c r="H59" s="41">
        <f>IFERROR(VLOOKUP(Table4914[[#This Row],[ITEM CODE]],Table2[[Item Code]:[Master Name]],2,0),"")</f>
        <v>0</v>
      </c>
      <c r="I59" s="41" t="s">
        <v>148</v>
      </c>
      <c r="J59" s="65" t="str">
        <f>IFERROR(VLOOKUP(Table4914[[#This Row],[ITEM CODE]],Table2[[Item Code]:[Master Name]],3,0),"")</f>
        <v>Revenue Food</v>
      </c>
      <c r="K59" s="1">
        <f>IFERROR(VLOOKUP(Table4914[[#This Row],[ITEM CODE]],Table2[[Item Code]:[Master Name]],9,0),"")</f>
        <v>0</v>
      </c>
      <c r="L59" s="1">
        <f>IFERROR(VLOOKUP(Table4914[[#This Row],[ITEM CODE]],Table2[[Item Code]:[Master Name]],8,0),"")</f>
        <v>0</v>
      </c>
      <c r="M59" s="41">
        <v>1</v>
      </c>
      <c r="N59" s="66">
        <f>IFERROR(VLOOKUP(Table4914[[#This Row],[ITEM CODE]],Table2[[#All],[Item Code]:[Unit Cost]],10,0),0)</f>
        <v>0</v>
      </c>
      <c r="O59" s="51"/>
      <c r="P59" s="56"/>
      <c r="Q59" s="58"/>
      <c r="R59" s="95">
        <f>Table4914[[#This Row],[QUANTITY]]*Table4914[[#This Row],[INV Prices]]</f>
        <v>0</v>
      </c>
      <c r="S59" s="67"/>
      <c r="V59" s="41" t="s">
        <v>252</v>
      </c>
      <c r="W59" s="4" t="str">
        <f>IFERROR(VLOOKUP(Table4914[[#This Row],[ITEM CODE]],Table2[[Item Code]:[Category ]],6,0),"")</f>
        <v>FOOD</v>
      </c>
      <c r="X59" s="1" t="str">
        <f>IFERROR(VLOOKUP(Table4914[[#This Row],[ITEM CODE]],Table2[[Item Code]:[Sub Category]],7,0),"")</f>
        <v>FOOD</v>
      </c>
      <c r="Y59" s="117" t="str">
        <f>Table4914[[#This Row],[PO Number]]&amp;COUNTIFS($E$5:E66,E59)</f>
        <v>0</v>
      </c>
    </row>
    <row r="60" spans="1:25" ht="14.7" customHeight="1" x14ac:dyDescent="0.3">
      <c r="A60" s="1">
        <f>IF(Table4914[[#This Row],[ITEM NAME]]="","",ROW()-4)</f>
        <v>56</v>
      </c>
      <c r="B60" s="68"/>
      <c r="C60" s="4" t="str">
        <f>IFERROR(VLOOKUP(B60,Table14[],3,0),"")</f>
        <v/>
      </c>
      <c r="D60" s="4" t="str">
        <f>IFERROR(VLOOKUP(B60,Table14[],2,0),"")</f>
        <v/>
      </c>
      <c r="E60" s="4"/>
      <c r="G60" s="44" t="s">
        <v>546</v>
      </c>
      <c r="H60" s="41">
        <f>IFERROR(VLOOKUP(Table4914[[#This Row],[ITEM CODE]],Table2[[Item Code]:[Master Name]],2,0),"")</f>
        <v>0</v>
      </c>
      <c r="I60" s="41" t="s">
        <v>150</v>
      </c>
      <c r="J60" s="65" t="str">
        <f>IFERROR(VLOOKUP(Table4914[[#This Row],[ITEM CODE]],Table2[[Item Code]:[Master Name]],3,0),"")</f>
        <v>Revenue Non Alcohol</v>
      </c>
      <c r="K60" s="1">
        <f>IFERROR(VLOOKUP(Table4914[[#This Row],[ITEM CODE]],Table2[[Item Code]:[Master Name]],9,0),"")</f>
        <v>0</v>
      </c>
      <c r="L60" s="1">
        <f>IFERROR(VLOOKUP(Table4914[[#This Row],[ITEM CODE]],Table2[[Item Code]:[Master Name]],8,0),"")</f>
        <v>0</v>
      </c>
      <c r="M60" s="41">
        <v>1</v>
      </c>
      <c r="N60" s="66">
        <f>IFERROR(VLOOKUP(Table4914[[#This Row],[ITEM CODE]],Table2[[#All],[Item Code]:[Unit Cost]],10,0),0)</f>
        <v>0</v>
      </c>
      <c r="O60" s="51"/>
      <c r="P60" s="56"/>
      <c r="Q60" s="58"/>
      <c r="R60" s="95">
        <f>Table4914[[#This Row],[QUANTITY]]*Table4914[[#This Row],[INV Prices]]</f>
        <v>0</v>
      </c>
      <c r="S60" s="67"/>
      <c r="V60" s="41" t="s">
        <v>252</v>
      </c>
      <c r="W60" s="4" t="str">
        <f>IFERROR(VLOOKUP(Table4914[[#This Row],[ITEM CODE]],Table2[[Item Code]:[Category ]],6,0),"")</f>
        <v>BEVERAGE NON-ALOCOHOL</v>
      </c>
      <c r="X60" s="1" t="str">
        <f>IFERROR(VLOOKUP(Table4914[[#This Row],[ITEM CODE]],Table2[[Item Code]:[Sub Category]],7,0),"")</f>
        <v>BEVERAGE NON-ALOCOHOL</v>
      </c>
      <c r="Y60" s="117" t="str">
        <f>Table4914[[#This Row],[PO Number]]&amp;COUNTIFS($E$5:E66,E60)</f>
        <v>0</v>
      </c>
    </row>
    <row r="61" spans="1:25" ht="14.7" customHeight="1" x14ac:dyDescent="0.3">
      <c r="A61" s="1">
        <f>IF(Table4914[[#This Row],[ITEM NAME]]="","",ROW()-4)</f>
        <v>57</v>
      </c>
      <c r="B61" s="68"/>
      <c r="C61" s="4" t="str">
        <f>IFERROR(VLOOKUP(B61,Table14[],3,0),"")</f>
        <v/>
      </c>
      <c r="D61" s="4" t="str">
        <f>IFERROR(VLOOKUP(B61,Table14[],2,0),"")</f>
        <v/>
      </c>
      <c r="E61" s="4"/>
      <c r="G61" s="44" t="s">
        <v>546</v>
      </c>
      <c r="H61" s="41">
        <f>IFERROR(VLOOKUP(Table4914[[#This Row],[ITEM CODE]],Table2[[Item Code]:[Master Name]],2,0),"")</f>
        <v>0</v>
      </c>
      <c r="I61" s="41" t="s">
        <v>148</v>
      </c>
      <c r="J61" s="65" t="str">
        <f>IFERROR(VLOOKUP(Table4914[[#This Row],[ITEM CODE]],Table2[[Item Code]:[Master Name]],3,0),"")</f>
        <v>Revenue Food</v>
      </c>
      <c r="K61" s="1">
        <f>IFERROR(VLOOKUP(Table4914[[#This Row],[ITEM CODE]],Table2[[Item Code]:[Master Name]],9,0),"")</f>
        <v>0</v>
      </c>
      <c r="L61" s="1">
        <f>IFERROR(VLOOKUP(Table4914[[#This Row],[ITEM CODE]],Table2[[Item Code]:[Master Name]],8,0),"")</f>
        <v>0</v>
      </c>
      <c r="M61" s="41">
        <v>1</v>
      </c>
      <c r="N61" s="66">
        <f>IFERROR(VLOOKUP(Table4914[[#This Row],[ITEM CODE]],Table2[[#All],[Item Code]:[Unit Cost]],10,0),0)</f>
        <v>0</v>
      </c>
      <c r="O61" s="51"/>
      <c r="P61" s="56"/>
      <c r="Q61" s="58"/>
      <c r="R61" s="95">
        <f>Table4914[[#This Row],[QUANTITY]]*Table4914[[#This Row],[INV Prices]]</f>
        <v>0</v>
      </c>
      <c r="S61" s="67"/>
      <c r="V61" s="41" t="s">
        <v>252</v>
      </c>
      <c r="W61" s="4" t="str">
        <f>IFERROR(VLOOKUP(Table4914[[#This Row],[ITEM CODE]],Table2[[Item Code]:[Category ]],6,0),"")</f>
        <v>FOOD</v>
      </c>
      <c r="X61" s="1" t="str">
        <f>IFERROR(VLOOKUP(Table4914[[#This Row],[ITEM CODE]],Table2[[Item Code]:[Sub Category]],7,0),"")</f>
        <v>FOOD</v>
      </c>
      <c r="Y61" s="117" t="str">
        <f>Table4914[[#This Row],[PO Number]]&amp;COUNTIFS($E$5:E66,E61)</f>
        <v>0</v>
      </c>
    </row>
    <row r="62" spans="1:25" ht="14.7" customHeight="1" x14ac:dyDescent="0.3">
      <c r="A62" s="1">
        <f>IF(Table4914[[#This Row],[ITEM NAME]]="","",ROW()-4)</f>
        <v>58</v>
      </c>
      <c r="B62" s="68"/>
      <c r="C62" s="4" t="str">
        <f>IFERROR(VLOOKUP(B62,Table14[],3,0),"")</f>
        <v/>
      </c>
      <c r="D62" s="4" t="str">
        <f>IFERROR(VLOOKUP(B62,Table14[],2,0),"")</f>
        <v/>
      </c>
      <c r="E62" s="4"/>
      <c r="G62" s="44" t="s">
        <v>546</v>
      </c>
      <c r="H62" s="41">
        <f>IFERROR(VLOOKUP(Table4914[[#This Row],[ITEM CODE]],Table2[[Item Code]:[Master Name]],2,0),"")</f>
        <v>0</v>
      </c>
      <c r="I62" s="41" t="s">
        <v>150</v>
      </c>
      <c r="J62" s="65" t="str">
        <f>IFERROR(VLOOKUP(Table4914[[#This Row],[ITEM CODE]],Table2[[Item Code]:[Master Name]],3,0),"")</f>
        <v>Revenue Non Alcohol</v>
      </c>
      <c r="K62" s="1">
        <f>IFERROR(VLOOKUP(Table4914[[#This Row],[ITEM CODE]],Table2[[Item Code]:[Master Name]],9,0),"")</f>
        <v>0</v>
      </c>
      <c r="L62" s="1">
        <f>IFERROR(VLOOKUP(Table4914[[#This Row],[ITEM CODE]],Table2[[Item Code]:[Master Name]],8,0),"")</f>
        <v>0</v>
      </c>
      <c r="M62" s="41">
        <v>1</v>
      </c>
      <c r="N62" s="66">
        <f>IFERROR(VLOOKUP(Table4914[[#This Row],[ITEM CODE]],Table2[[#All],[Item Code]:[Unit Cost]],10,0),0)</f>
        <v>0</v>
      </c>
      <c r="O62" s="51"/>
      <c r="P62" s="56"/>
      <c r="Q62" s="58"/>
      <c r="R62" s="95">
        <f>Table4914[[#This Row],[QUANTITY]]*Table4914[[#This Row],[INV Prices]]</f>
        <v>0</v>
      </c>
      <c r="S62" s="67"/>
      <c r="V62" s="41" t="s">
        <v>252</v>
      </c>
      <c r="W62" s="4" t="str">
        <f>IFERROR(VLOOKUP(Table4914[[#This Row],[ITEM CODE]],Table2[[Item Code]:[Category ]],6,0),"")</f>
        <v>BEVERAGE NON-ALOCOHOL</v>
      </c>
      <c r="X62" s="1" t="str">
        <f>IFERROR(VLOOKUP(Table4914[[#This Row],[ITEM CODE]],Table2[[Item Code]:[Sub Category]],7,0),"")</f>
        <v>BEVERAGE NON-ALOCOHOL</v>
      </c>
      <c r="Y62" s="117" t="str">
        <f>Table4914[[#This Row],[PO Number]]&amp;COUNTIFS($E$5:E66,E62)</f>
        <v>0</v>
      </c>
    </row>
    <row r="63" spans="1:25" ht="14.7" customHeight="1" x14ac:dyDescent="0.3">
      <c r="A63" s="1">
        <f>IF(Table4914[[#This Row],[ITEM NAME]]="","",ROW()-4)</f>
        <v>59</v>
      </c>
      <c r="B63" s="68"/>
      <c r="C63" s="4" t="str">
        <f>IFERROR(VLOOKUP(B63,Table14[],3,0),"")</f>
        <v/>
      </c>
      <c r="D63" s="4" t="str">
        <f>IFERROR(VLOOKUP(B63,Table14[],2,0),"")</f>
        <v/>
      </c>
      <c r="E63" s="4"/>
      <c r="G63" s="44" t="s">
        <v>546</v>
      </c>
      <c r="H63" s="41">
        <f>IFERROR(VLOOKUP(Table4914[[#This Row],[ITEM CODE]],Table2[[Item Code]:[Master Name]],2,0),"")</f>
        <v>0</v>
      </c>
      <c r="I63" s="41" t="s">
        <v>148</v>
      </c>
      <c r="J63" s="65" t="str">
        <f>IFERROR(VLOOKUP(Table4914[[#This Row],[ITEM CODE]],Table2[[Item Code]:[Master Name]],3,0),"")</f>
        <v>Revenue Food</v>
      </c>
      <c r="K63" s="1">
        <f>IFERROR(VLOOKUP(Table4914[[#This Row],[ITEM CODE]],Table2[[Item Code]:[Master Name]],9,0),"")</f>
        <v>0</v>
      </c>
      <c r="L63" s="1">
        <f>IFERROR(VLOOKUP(Table4914[[#This Row],[ITEM CODE]],Table2[[Item Code]:[Master Name]],8,0),"")</f>
        <v>0</v>
      </c>
      <c r="M63" s="41">
        <v>1</v>
      </c>
      <c r="N63" s="66">
        <f>IFERROR(VLOOKUP(Table4914[[#This Row],[ITEM CODE]],Table2[[#All],[Item Code]:[Unit Cost]],10,0),0)</f>
        <v>0</v>
      </c>
      <c r="O63" s="51"/>
      <c r="P63" s="56"/>
      <c r="Q63" s="58"/>
      <c r="R63" s="95">
        <f>Table4914[[#This Row],[QUANTITY]]*Table4914[[#This Row],[INV Prices]]</f>
        <v>0</v>
      </c>
      <c r="S63" s="67"/>
      <c r="V63" s="41" t="s">
        <v>252</v>
      </c>
      <c r="W63" s="4" t="str">
        <f>IFERROR(VLOOKUP(Table4914[[#This Row],[ITEM CODE]],Table2[[Item Code]:[Category ]],6,0),"")</f>
        <v>FOOD</v>
      </c>
      <c r="X63" s="1" t="str">
        <f>IFERROR(VLOOKUP(Table4914[[#This Row],[ITEM CODE]],Table2[[Item Code]:[Sub Category]],7,0),"")</f>
        <v>FOOD</v>
      </c>
      <c r="Y63" s="117" t="str">
        <f>Table4914[[#This Row],[PO Number]]&amp;COUNTIFS($E$5:E66,E63)</f>
        <v>0</v>
      </c>
    </row>
    <row r="64" spans="1:25" ht="14.7" customHeight="1" x14ac:dyDescent="0.3">
      <c r="A64" s="1">
        <f>IF(Table4914[[#This Row],[ITEM NAME]]="","",ROW()-4)</f>
        <v>60</v>
      </c>
      <c r="B64" s="68"/>
      <c r="C64" s="4" t="str">
        <f>IFERROR(VLOOKUP(B64,Table14[],3,0),"")</f>
        <v/>
      </c>
      <c r="D64" s="4" t="str">
        <f>IFERROR(VLOOKUP(B64,Table14[],2,0),"")</f>
        <v/>
      </c>
      <c r="E64" s="4"/>
      <c r="G64" s="44" t="s">
        <v>546</v>
      </c>
      <c r="H64" s="41">
        <f>IFERROR(VLOOKUP(Table4914[[#This Row],[ITEM CODE]],Table2[[Item Code]:[Master Name]],2,0),"")</f>
        <v>0</v>
      </c>
      <c r="I64" s="41" t="s">
        <v>150</v>
      </c>
      <c r="J64" s="65" t="str">
        <f>IFERROR(VLOOKUP(Table4914[[#This Row],[ITEM CODE]],Table2[[Item Code]:[Master Name]],3,0),"")</f>
        <v>Revenue Non Alcohol</v>
      </c>
      <c r="K64" s="1">
        <f>IFERROR(VLOOKUP(Table4914[[#This Row],[ITEM CODE]],Table2[[Item Code]:[Master Name]],9,0),"")</f>
        <v>0</v>
      </c>
      <c r="L64" s="1">
        <f>IFERROR(VLOOKUP(Table4914[[#This Row],[ITEM CODE]],Table2[[Item Code]:[Master Name]],8,0),"")</f>
        <v>0</v>
      </c>
      <c r="M64" s="41">
        <v>1</v>
      </c>
      <c r="N64" s="66">
        <f>IFERROR(VLOOKUP(Table4914[[#This Row],[ITEM CODE]],Table2[[#All],[Item Code]:[Unit Cost]],10,0),0)</f>
        <v>0</v>
      </c>
      <c r="O64" s="51"/>
      <c r="P64" s="56"/>
      <c r="Q64" s="58"/>
      <c r="R64" s="95">
        <f>Table4914[[#This Row],[QUANTITY]]*Table4914[[#This Row],[INV Prices]]</f>
        <v>0</v>
      </c>
      <c r="S64" s="67"/>
      <c r="V64" s="41" t="s">
        <v>252</v>
      </c>
      <c r="W64" s="4" t="str">
        <f>IFERROR(VLOOKUP(Table4914[[#This Row],[ITEM CODE]],Table2[[Item Code]:[Category ]],6,0),"")</f>
        <v>BEVERAGE NON-ALOCOHOL</v>
      </c>
      <c r="X64" s="1" t="str">
        <f>IFERROR(VLOOKUP(Table4914[[#This Row],[ITEM CODE]],Table2[[Item Code]:[Sub Category]],7,0),"")</f>
        <v>BEVERAGE NON-ALOCOHOL</v>
      </c>
      <c r="Y64" s="117" t="str">
        <f>Table4914[[#This Row],[PO Number]]&amp;COUNTIFS($E$5:E66,E64)</f>
        <v>0</v>
      </c>
    </row>
    <row r="65" spans="1:25" ht="14.7" customHeight="1" x14ac:dyDescent="0.3">
      <c r="A65" s="1">
        <f>IF(Table4914[[#This Row],[ITEM NAME]]="","",ROW()-4)</f>
        <v>61</v>
      </c>
      <c r="B65" s="68"/>
      <c r="C65" s="4" t="str">
        <f>IFERROR(VLOOKUP(B65,Table14[],3,0),"")</f>
        <v/>
      </c>
      <c r="D65" s="4" t="str">
        <f>IFERROR(VLOOKUP(B65,Table14[],2,0),"")</f>
        <v/>
      </c>
      <c r="E65" s="4"/>
      <c r="G65" s="44" t="s">
        <v>546</v>
      </c>
      <c r="H65" s="41">
        <f>IFERROR(VLOOKUP(Table4914[[#This Row],[ITEM CODE]],Table2[[Item Code]:[Master Name]],2,0),"")</f>
        <v>0</v>
      </c>
      <c r="I65" s="41" t="s">
        <v>148</v>
      </c>
      <c r="J65" s="65" t="str">
        <f>IFERROR(VLOOKUP(Table4914[[#This Row],[ITEM CODE]],Table2[[Item Code]:[Master Name]],3,0),"")</f>
        <v>Revenue Food</v>
      </c>
      <c r="K65" s="1">
        <f>IFERROR(VLOOKUP(Table4914[[#This Row],[ITEM CODE]],Table2[[Item Code]:[Master Name]],9,0),"")</f>
        <v>0</v>
      </c>
      <c r="L65" s="1">
        <f>IFERROR(VLOOKUP(Table4914[[#This Row],[ITEM CODE]],Table2[[Item Code]:[Master Name]],8,0),"")</f>
        <v>0</v>
      </c>
      <c r="M65" s="41">
        <v>1</v>
      </c>
      <c r="N65" s="66">
        <f>IFERROR(VLOOKUP(Table4914[[#This Row],[ITEM CODE]],Table2[[#All],[Item Code]:[Unit Cost]],10,0),0)</f>
        <v>0</v>
      </c>
      <c r="O65" s="51"/>
      <c r="P65" s="56"/>
      <c r="Q65" s="58"/>
      <c r="R65" s="95">
        <f>Table4914[[#This Row],[QUANTITY]]*Table4914[[#This Row],[INV Prices]]</f>
        <v>0</v>
      </c>
      <c r="S65" s="67"/>
      <c r="V65" s="41"/>
      <c r="W65" s="4" t="str">
        <f>IFERROR(VLOOKUP(Table4914[[#This Row],[ITEM CODE]],Table2[[Item Code]:[Category ]],6,0),"")</f>
        <v>FOOD</v>
      </c>
      <c r="X65" s="1" t="str">
        <f>IFERROR(VLOOKUP(Table4914[[#This Row],[ITEM CODE]],Table2[[Item Code]:[Sub Category]],7,0),"")</f>
        <v>FOOD</v>
      </c>
      <c r="Y65" s="117" t="str">
        <f>Table4914[[#This Row],[PO Number]]&amp;COUNTIFS($E$5:E66,E65)</f>
        <v>0</v>
      </c>
    </row>
    <row r="66" spans="1:25" ht="14.7" customHeight="1" x14ac:dyDescent="0.3">
      <c r="A66" s="1">
        <f>IF(Table4914[[#This Row],[ITEM NAME]]="","",ROW()-4)</f>
        <v>62</v>
      </c>
      <c r="B66" s="68"/>
      <c r="C66" s="4" t="str">
        <f>IFERROR(VLOOKUP(B66,Table14[],3,0),"")</f>
        <v/>
      </c>
      <c r="D66" s="4" t="str">
        <f>IFERROR(VLOOKUP(B66,Table14[],2,0),"")</f>
        <v/>
      </c>
      <c r="E66" s="4"/>
      <c r="G66" s="44" t="s">
        <v>546</v>
      </c>
      <c r="H66" s="41">
        <f>IFERROR(VLOOKUP(Table4914[[#This Row],[ITEM CODE]],Table2[[Item Code]:[Master Name]],2,0),"")</f>
        <v>0</v>
      </c>
      <c r="I66" s="41" t="s">
        <v>150</v>
      </c>
      <c r="J66" s="65" t="str">
        <f>IFERROR(VLOOKUP(Table4914[[#This Row],[ITEM CODE]],Table2[[Item Code]:[Master Name]],3,0),"")</f>
        <v>Revenue Non Alcohol</v>
      </c>
      <c r="K66" s="1">
        <f>IFERROR(VLOOKUP(Table4914[[#This Row],[ITEM CODE]],Table2[[Item Code]:[Master Name]],9,0),"")</f>
        <v>0</v>
      </c>
      <c r="L66" s="1">
        <f>IFERROR(VLOOKUP(Table4914[[#This Row],[ITEM CODE]],Table2[[Item Code]:[Master Name]],8,0),"")</f>
        <v>0</v>
      </c>
      <c r="M66" s="41">
        <v>1</v>
      </c>
      <c r="N66" s="66">
        <f>IFERROR(VLOOKUP(Table4914[[#This Row],[ITEM CODE]],Table2[[#All],[Item Code]:[Unit Cost]],10,0),0)</f>
        <v>0</v>
      </c>
      <c r="O66" s="51"/>
      <c r="P66" s="56"/>
      <c r="Q66" s="58"/>
      <c r="R66" s="95">
        <f>Table4914[[#This Row],[QUANTITY]]*Table4914[[#This Row],[INV Prices]]</f>
        <v>0</v>
      </c>
      <c r="S66" s="67"/>
      <c r="V66" s="41"/>
      <c r="W66" s="4" t="str">
        <f>IFERROR(VLOOKUP(Table4914[[#This Row],[ITEM CODE]],Table2[[Item Code]:[Category ]],6,0),"")</f>
        <v>BEVERAGE NON-ALOCOHOL</v>
      </c>
      <c r="X66" s="1" t="str">
        <f>IFERROR(VLOOKUP(Table4914[[#This Row],[ITEM CODE]],Table2[[Item Code]:[Sub Category]],7,0),"")</f>
        <v>BEVERAGE NON-ALOCOHOL</v>
      </c>
      <c r="Y66" s="117" t="str">
        <f>Table4914[[#This Row],[PO Number]]&amp;COUNTIFS($E$5:E66,E66)</f>
        <v>0</v>
      </c>
    </row>
  </sheetData>
  <sheetProtection formatCells="0" formatColumns="0" formatRows="0" selectLockedCells="1" autoFilter="0"/>
  <dataConsolidate link="1"/>
  <mergeCells count="1">
    <mergeCell ref="G3:H3"/>
  </mergeCells>
  <dataValidations count="5">
    <dataValidation type="list" allowBlank="1" showInputMessage="1" showErrorMessage="1" sqref="G5:G66" xr:uid="{7EE0659D-8B88-4CE5-831D-466CFC96A670}">
      <formula1>Store_Name</formula1>
    </dataValidation>
    <dataValidation type="list" allowBlank="1" showInputMessage="1" showErrorMessage="1" sqref="V5:V66" xr:uid="{B6CC5CE8-5EC1-46D4-9737-7F1FE66BCA88}">
      <formula1>"Beginning BL, Produced, Sold, Transfer IN, Transfer Out, Photos Shooting, Testing, ENT, Spoiled, Left Over"</formula1>
    </dataValidation>
    <dataValidation type="list" allowBlank="1" showInputMessage="1" showErrorMessage="1" sqref="U5:U66" xr:uid="{01455611-A12D-4146-8C7D-192943D8C199}">
      <formula1>"For Breakfast, For Lunch, For Dinner"</formula1>
    </dataValidation>
    <dataValidation type="list" allowBlank="1" showInputMessage="1" showErrorMessage="1" sqref="V1" xr:uid="{FB538B96-15A6-48DB-9698-83746F4625F9}">
      <formula1>"Transfer IN, Transfer Out, Photo Shooting, Testing, ENT, Spoiled, Left Ove"</formula1>
    </dataValidation>
    <dataValidation type="list" allowBlank="1" showInputMessage="1" showErrorMessage="1" sqref="I3" xr:uid="{9079036C-BE0E-4DE3-88EB-C0551BA5E630}">
      <formula1>"Vendor Name,Item Name,Store Location"</formula1>
    </dataValidation>
  </dataValidations>
  <printOptions horizontalCentered="1"/>
  <pageMargins left="0" right="0" top="0" bottom="0" header="0" footer="0"/>
  <pageSetup scale="75" orientation="landscape" r:id="rId1"/>
  <colBreaks count="1" manualBreakCount="1">
    <brk id="24" max="1048575" man="1"/>
  </colBreak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C7B814EB-59E7-4F30-AD67-3663B00A6254}">
          <x14:formula1>
            <xm:f>IF(I3="Vendor Name",'MASTER LIST'!Z2:Z20,IF(I3="Item Name",'MASTER LIST'!R2:R33,IF(I3="Store Location",'MASTER LIST'!AF2:AF19,"")))</xm:f>
          </x14:formula1>
          <xm:sqref>J3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C3E9-F33A-4BC7-982C-F801DC015A69}">
  <dimension ref="B1:J61"/>
  <sheetViews>
    <sheetView zoomScale="73" zoomScaleNormal="80" workbookViewId="0">
      <selection activeCell="C26" sqref="C26"/>
    </sheetView>
  </sheetViews>
  <sheetFormatPr defaultRowHeight="14.4" x14ac:dyDescent="0.3"/>
  <cols>
    <col min="1" max="1" width="4.6640625" customWidth="1"/>
    <col min="2" max="2" width="16.6640625" bestFit="1" customWidth="1"/>
    <col min="3" max="3" width="22" bestFit="1" customWidth="1"/>
    <col min="4" max="7" width="23.109375" style="4" bestFit="1" customWidth="1"/>
    <col min="8" max="9" width="23.109375" bestFit="1" customWidth="1"/>
    <col min="10" max="10" width="5.21875" bestFit="1" customWidth="1"/>
  </cols>
  <sheetData>
    <row r="1" spans="2:10" ht="17.25" customHeight="1" x14ac:dyDescent="0.3"/>
    <row r="2" spans="2:10" ht="20.25" customHeight="1" x14ac:dyDescent="0.3">
      <c r="B2" s="112" t="s">
        <v>237</v>
      </c>
      <c r="C2" s="178">
        <v>9</v>
      </c>
    </row>
    <row r="3" spans="2:10" ht="20.25" customHeight="1" x14ac:dyDescent="0.3">
      <c r="B3" s="112" t="s">
        <v>160</v>
      </c>
      <c r="C3" s="111" t="s">
        <v>523</v>
      </c>
    </row>
    <row r="4" spans="2:10" ht="20.25" customHeight="1" x14ac:dyDescent="0.3">
      <c r="B4" s="112" t="s">
        <v>38</v>
      </c>
      <c r="C4" s="271">
        <v>45904</v>
      </c>
      <c r="D4" s="255">
        <f>C4</f>
        <v>45904</v>
      </c>
      <c r="E4" s="256"/>
    </row>
    <row r="6" spans="2:10" ht="26.25" customHeight="1" x14ac:dyDescent="0.3">
      <c r="B6" s="112" t="s">
        <v>537</v>
      </c>
      <c r="C6" s="111"/>
      <c r="D6" s="141" t="s">
        <v>40</v>
      </c>
      <c r="E6" s="272"/>
      <c r="F6" s="272"/>
      <c r="G6" s="272"/>
      <c r="H6" s="272"/>
      <c r="I6" s="272"/>
      <c r="J6" s="272"/>
    </row>
    <row r="7" spans="2:10" s="144" customFormat="1" ht="57.75" customHeight="1" x14ac:dyDescent="0.3">
      <c r="B7" s="142" t="s">
        <v>41</v>
      </c>
      <c r="C7" s="142" t="s">
        <v>42</v>
      </c>
      <c r="D7" s="143" t="s">
        <v>398</v>
      </c>
      <c r="E7" s="143" t="s">
        <v>402</v>
      </c>
      <c r="F7" s="143" t="s">
        <v>528</v>
      </c>
      <c r="G7" s="143" t="s">
        <v>578</v>
      </c>
      <c r="H7" s="273" t="s">
        <v>663</v>
      </c>
      <c r="I7" s="273" t="s">
        <v>664</v>
      </c>
      <c r="J7" s="143" t="s">
        <v>53</v>
      </c>
    </row>
    <row r="8" spans="2:10" x14ac:dyDescent="0.3">
      <c r="B8" s="111" t="s">
        <v>615</v>
      </c>
      <c r="C8" s="111" t="s">
        <v>619</v>
      </c>
      <c r="D8" s="236">
        <v>2</v>
      </c>
      <c r="E8" s="236">
        <v>1</v>
      </c>
      <c r="F8" s="236">
        <v>2</v>
      </c>
      <c r="G8" s="236">
        <v>1</v>
      </c>
      <c r="H8" s="236">
        <v>1</v>
      </c>
      <c r="I8" s="236">
        <v>2</v>
      </c>
      <c r="J8" s="236">
        <v>9</v>
      </c>
    </row>
    <row r="9" spans="2:10" x14ac:dyDescent="0.3">
      <c r="B9" s="111" t="s">
        <v>616</v>
      </c>
      <c r="C9" s="111" t="s">
        <v>622</v>
      </c>
      <c r="D9" s="236">
        <v>2</v>
      </c>
      <c r="E9" s="236">
        <v>1</v>
      </c>
      <c r="F9" s="236">
        <v>2</v>
      </c>
      <c r="G9" s="236">
        <v>1</v>
      </c>
      <c r="H9" s="236">
        <v>1</v>
      </c>
      <c r="I9" s="236">
        <v>2</v>
      </c>
      <c r="J9" s="236">
        <v>9</v>
      </c>
    </row>
    <row r="10" spans="2:10" x14ac:dyDescent="0.3">
      <c r="B10" s="111" t="s">
        <v>53</v>
      </c>
      <c r="C10" s="111"/>
      <c r="D10" s="236">
        <v>4</v>
      </c>
      <c r="E10" s="236">
        <v>2</v>
      </c>
      <c r="F10" s="236">
        <v>4</v>
      </c>
      <c r="G10" s="236">
        <v>2</v>
      </c>
      <c r="H10" s="236">
        <v>2</v>
      </c>
      <c r="I10" s="236">
        <v>4</v>
      </c>
      <c r="J10" s="236">
        <v>18</v>
      </c>
    </row>
    <row r="11" spans="2:10" x14ac:dyDescent="0.3">
      <c r="D11"/>
      <c r="E11"/>
      <c r="F11"/>
      <c r="G11"/>
    </row>
    <row r="12" spans="2:10" x14ac:dyDescent="0.3">
      <c r="D12"/>
      <c r="E12"/>
      <c r="F12"/>
      <c r="G12"/>
    </row>
    <row r="13" spans="2:10" x14ac:dyDescent="0.3">
      <c r="D13"/>
      <c r="E13"/>
      <c r="F13"/>
      <c r="G13"/>
    </row>
    <row r="14" spans="2:10" x14ac:dyDescent="0.3">
      <c r="D14"/>
      <c r="E14"/>
      <c r="F14"/>
      <c r="G14"/>
    </row>
    <row r="15" spans="2:10" x14ac:dyDescent="0.3">
      <c r="D15"/>
      <c r="E15"/>
      <c r="F15"/>
      <c r="G15"/>
    </row>
    <row r="16" spans="2:10" x14ac:dyDescent="0.3">
      <c r="D16"/>
      <c r="E16"/>
      <c r="F16"/>
      <c r="G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  <row r="38" customFormat="1" x14ac:dyDescent="0.3"/>
    <row r="39" customFormat="1" x14ac:dyDescent="0.3"/>
    <row r="40" customFormat="1" x14ac:dyDescent="0.3"/>
    <row r="41" customFormat="1" x14ac:dyDescent="0.3"/>
    <row r="42" customFormat="1" x14ac:dyDescent="0.3"/>
    <row r="43" customFormat="1" x14ac:dyDescent="0.3"/>
    <row r="44" customFormat="1" x14ac:dyDescent="0.3"/>
    <row r="45" customFormat="1" x14ac:dyDescent="0.3"/>
    <row r="46" customFormat="1" x14ac:dyDescent="0.3"/>
    <row r="47" customFormat="1" x14ac:dyDescent="0.3"/>
    <row r="48" customFormat="1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</sheetData>
  <mergeCells count="1">
    <mergeCell ref="D4:E4"/>
  </mergeCells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D85F3-7F31-4BB1-8A1A-327A0C46303F}">
  <sheetPr>
    <tabColor rgb="FFFF0000"/>
  </sheetPr>
  <dimension ref="B1:L38"/>
  <sheetViews>
    <sheetView topLeftCell="A117" zoomScale="80" zoomScaleNormal="80" workbookViewId="0">
      <selection activeCell="D591" sqref="D591"/>
    </sheetView>
  </sheetViews>
  <sheetFormatPr defaultColWidth="9.109375" defaultRowHeight="14.4" x14ac:dyDescent="0.3"/>
  <cols>
    <col min="1" max="1" width="3.5546875" style="4" customWidth="1"/>
    <col min="2" max="2" width="16.109375" style="4" bestFit="1" customWidth="1"/>
    <col min="3" max="3" width="17.88671875" style="4" bestFit="1" customWidth="1"/>
    <col min="4" max="4" width="6.6640625" style="4" bestFit="1" customWidth="1"/>
    <col min="5" max="5" width="21" style="4" bestFit="1" customWidth="1"/>
    <col min="6" max="6" width="11.6640625" style="4" bestFit="1" customWidth="1"/>
    <col min="7" max="7" width="22.88671875" style="4" bestFit="1" customWidth="1"/>
    <col min="8" max="8" width="9.109375" style="4" bestFit="1" customWidth="1"/>
    <col min="9" max="9" width="14.109375" style="4" bestFit="1" customWidth="1"/>
    <col min="10" max="11" width="9.109375" style="4" bestFit="1" customWidth="1"/>
    <col min="12" max="12" width="10.5546875" style="4" bestFit="1" customWidth="1"/>
    <col min="13" max="13" width="14.33203125" style="4" bestFit="1" customWidth="1"/>
    <col min="14" max="14" width="17.6640625" style="4" bestFit="1" customWidth="1"/>
    <col min="15" max="15" width="18.88671875" style="4" bestFit="1" customWidth="1"/>
    <col min="16" max="16" width="11" style="4" bestFit="1" customWidth="1"/>
    <col min="17" max="17" width="33.88671875" style="4" bestFit="1" customWidth="1"/>
    <col min="18" max="18" width="49.33203125" style="4" bestFit="1" customWidth="1"/>
    <col min="19" max="19" width="16.6640625" style="4" bestFit="1" customWidth="1"/>
    <col min="20" max="20" width="15.88671875" style="4" bestFit="1" customWidth="1"/>
    <col min="21" max="21" width="19.88671875" style="4" bestFit="1" customWidth="1"/>
    <col min="22" max="22" width="21.44140625" style="4" bestFit="1" customWidth="1"/>
    <col min="23" max="23" width="21.88671875" style="4" bestFit="1" customWidth="1"/>
    <col min="24" max="24" width="29" style="4" bestFit="1" customWidth="1"/>
    <col min="25" max="25" width="22.109375" style="4" bestFit="1" customWidth="1"/>
    <col min="26" max="26" width="15.5546875" style="4" bestFit="1" customWidth="1"/>
    <col min="27" max="27" width="22.109375" style="4" bestFit="1" customWidth="1"/>
    <col min="28" max="28" width="16.88671875" style="4" bestFit="1" customWidth="1"/>
    <col min="29" max="29" width="19.109375" style="4" bestFit="1" customWidth="1"/>
    <col min="30" max="30" width="16.33203125" style="4" bestFit="1" customWidth="1"/>
    <col min="31" max="31" width="41.109375" style="4" bestFit="1" customWidth="1"/>
    <col min="32" max="32" width="15.5546875" style="4" bestFit="1" customWidth="1"/>
    <col min="33" max="33" width="20.5546875" style="4" bestFit="1" customWidth="1"/>
    <col min="34" max="34" width="16.5546875" style="4" bestFit="1" customWidth="1"/>
    <col min="35" max="35" width="25.5546875" style="4" bestFit="1" customWidth="1"/>
    <col min="36" max="36" width="20.44140625" style="4" bestFit="1" customWidth="1"/>
    <col min="37" max="37" width="23.109375" style="4" bestFit="1" customWidth="1"/>
    <col min="38" max="38" width="18.88671875" style="4" bestFit="1" customWidth="1"/>
    <col min="39" max="39" width="21.88671875" style="4" bestFit="1" customWidth="1"/>
    <col min="40" max="40" width="37.44140625" style="4" bestFit="1" customWidth="1"/>
    <col min="41" max="41" width="17.44140625" style="4" bestFit="1" customWidth="1"/>
    <col min="42" max="42" width="74.5546875" style="4" bestFit="1" customWidth="1"/>
    <col min="43" max="43" width="71.33203125" style="4" bestFit="1" customWidth="1"/>
    <col min="44" max="44" width="51.5546875" style="4" bestFit="1" customWidth="1"/>
    <col min="45" max="45" width="38.5546875" style="4" bestFit="1" customWidth="1"/>
    <col min="46" max="46" width="19.5546875" style="4" bestFit="1" customWidth="1"/>
    <col min="47" max="47" width="18.44140625" style="4" bestFit="1" customWidth="1"/>
    <col min="48" max="48" width="44.44140625" style="4" bestFit="1" customWidth="1"/>
    <col min="49" max="49" width="19.109375" style="4" bestFit="1" customWidth="1"/>
    <col min="50" max="50" width="28.88671875" style="4" bestFit="1" customWidth="1"/>
    <col min="51" max="51" width="22.5546875" style="4" bestFit="1" customWidth="1"/>
    <col min="52" max="52" width="25.109375" style="4" bestFit="1" customWidth="1"/>
    <col min="53" max="53" width="18.33203125" style="4" bestFit="1" customWidth="1"/>
    <col min="54" max="54" width="21.44140625" style="4" bestFit="1" customWidth="1"/>
    <col min="55" max="55" width="36.109375" style="4" bestFit="1" customWidth="1"/>
    <col min="56" max="56" width="45.44140625" style="4" bestFit="1" customWidth="1"/>
    <col min="57" max="57" width="21.5546875" style="4" bestFit="1" customWidth="1"/>
    <col min="58" max="58" width="28.5546875" style="4" bestFit="1" customWidth="1"/>
    <col min="59" max="59" width="16.44140625" style="4" bestFit="1" customWidth="1"/>
    <col min="60" max="60" width="7.109375" style="4" bestFit="1" customWidth="1"/>
    <col min="61" max="61" width="14" style="4" bestFit="1" customWidth="1"/>
    <col min="62" max="62" width="35.44140625" style="4" bestFit="1" customWidth="1"/>
    <col min="63" max="63" width="33.88671875" style="4" bestFit="1" customWidth="1"/>
    <col min="64" max="64" width="49.33203125" style="4" bestFit="1" customWidth="1"/>
    <col min="65" max="65" width="16.6640625" style="4" bestFit="1" customWidth="1"/>
    <col min="66" max="66" width="15.88671875" style="4" bestFit="1" customWidth="1"/>
    <col min="67" max="67" width="19.88671875" style="4" bestFit="1" customWidth="1"/>
    <col min="68" max="68" width="21.44140625" style="4" bestFit="1" customWidth="1"/>
    <col min="69" max="69" width="21.88671875" style="4" bestFit="1" customWidth="1"/>
    <col min="70" max="70" width="29" style="4" bestFit="1" customWidth="1"/>
    <col min="71" max="71" width="22.109375" style="4" bestFit="1" customWidth="1"/>
    <col min="72" max="72" width="15.5546875" style="4" bestFit="1" customWidth="1"/>
    <col min="73" max="73" width="22.109375" style="4" bestFit="1" customWidth="1"/>
    <col min="74" max="74" width="16.88671875" style="4" bestFit="1" customWidth="1"/>
    <col min="75" max="75" width="19.109375" style="4" bestFit="1" customWidth="1"/>
    <col min="76" max="76" width="16.33203125" style="4" bestFit="1" customWidth="1"/>
    <col min="77" max="77" width="41.109375" style="4" bestFit="1" customWidth="1"/>
    <col min="78" max="78" width="15.5546875" style="4" bestFit="1" customWidth="1"/>
    <col min="79" max="79" width="20.5546875" style="4" bestFit="1" customWidth="1"/>
    <col min="80" max="80" width="16.5546875" style="4" bestFit="1" customWidth="1"/>
    <col min="81" max="81" width="25.5546875" style="4" bestFit="1" customWidth="1"/>
    <col min="82" max="82" width="20.44140625" style="4" bestFit="1" customWidth="1"/>
    <col min="83" max="83" width="23.109375" style="4" bestFit="1" customWidth="1"/>
    <col min="84" max="84" width="18.88671875" style="4" bestFit="1" customWidth="1"/>
    <col min="85" max="85" width="21.88671875" style="4" bestFit="1" customWidth="1"/>
    <col min="86" max="86" width="37.44140625" style="4" bestFit="1" customWidth="1"/>
    <col min="87" max="87" width="17.44140625" style="4" bestFit="1" customWidth="1"/>
    <col min="88" max="88" width="74.5546875" style="4" bestFit="1" customWidth="1"/>
    <col min="89" max="89" width="71.33203125" style="4" bestFit="1" customWidth="1"/>
    <col min="90" max="90" width="51.5546875" style="4" bestFit="1" customWidth="1"/>
    <col min="91" max="91" width="38.5546875" style="4" bestFit="1" customWidth="1"/>
    <col min="92" max="92" width="19.5546875" style="4" bestFit="1" customWidth="1"/>
    <col min="93" max="93" width="18.44140625" style="4" bestFit="1" customWidth="1"/>
    <col min="94" max="94" width="9.109375" style="4" bestFit="1" customWidth="1"/>
    <col min="95" max="95" width="10.109375" style="4" bestFit="1" customWidth="1"/>
    <col min="96" max="16384" width="9.109375" style="4"/>
  </cols>
  <sheetData>
    <row r="1" spans="2:12" s="1" customFormat="1" ht="21.75" customHeight="1" x14ac:dyDescent="0.3"/>
    <row r="2" spans="2:12" s="1" customFormat="1" ht="20.25" customHeight="1" x14ac:dyDescent="0.3">
      <c r="B2" s="96" t="s">
        <v>237</v>
      </c>
      <c r="C2" s="97">
        <v>9</v>
      </c>
      <c r="D2" s="258" t="str">
        <f>C4</f>
        <v>(Multiple Items)</v>
      </c>
      <c r="E2" s="259"/>
      <c r="F2" s="259"/>
    </row>
    <row r="3" spans="2:12" s="1" customFormat="1" ht="20.25" customHeight="1" x14ac:dyDescent="0.3">
      <c r="B3" s="96" t="s">
        <v>160</v>
      </c>
      <c r="C3" s="97" t="s">
        <v>523</v>
      </c>
      <c r="D3" s="262" t="s">
        <v>538</v>
      </c>
      <c r="E3" s="263"/>
      <c r="F3" s="113">
        <f>SUMIF(Table49[Month],C2,Table49[LAST TOTAL
PRICE (USD)])</f>
        <v>7580.9234000000251</v>
      </c>
    </row>
    <row r="4" spans="2:12" s="1" customFormat="1" ht="20.25" customHeight="1" thickBot="1" x14ac:dyDescent="0.35">
      <c r="B4" s="96" t="s">
        <v>38</v>
      </c>
      <c r="C4" s="108" t="s">
        <v>599</v>
      </c>
      <c r="D4" s="260" t="s">
        <v>539</v>
      </c>
      <c r="E4" s="261"/>
      <c r="F4" s="114">
        <f>F3*0.2</f>
        <v>1516.1846800000051</v>
      </c>
    </row>
    <row r="5" spans="2:12" s="1" customFormat="1" ht="21.75" hidden="1" customHeight="1" thickBot="1" x14ac:dyDescent="0.35">
      <c r="B5" s="98"/>
      <c r="C5" s="99"/>
    </row>
    <row r="6" spans="2:12" s="1" customFormat="1" ht="21.75" customHeight="1" thickBot="1" x14ac:dyDescent="0.35">
      <c r="B6" s="100"/>
      <c r="C6" s="238" t="s">
        <v>238</v>
      </c>
      <c r="D6" s="239"/>
      <c r="E6"/>
      <c r="F6"/>
      <c r="G6"/>
      <c r="H6"/>
      <c r="I6"/>
      <c r="J6"/>
      <c r="K6"/>
      <c r="L6"/>
    </row>
    <row r="7" spans="2:12" s="1" customFormat="1" ht="21.75" customHeight="1" thickBot="1" x14ac:dyDescent="0.35">
      <c r="B7" s="101"/>
      <c r="C7" s="91" t="s">
        <v>384</v>
      </c>
      <c r="D7" s="91" t="s">
        <v>385</v>
      </c>
      <c r="E7"/>
      <c r="F7"/>
      <c r="G7"/>
      <c r="H7"/>
      <c r="I7"/>
      <c r="J7"/>
      <c r="K7"/>
      <c r="L7"/>
    </row>
    <row r="8" spans="2:12" s="1" customFormat="1" ht="21.75" customHeight="1" thickBot="1" x14ac:dyDescent="0.35">
      <c r="B8" s="93" t="s">
        <v>35</v>
      </c>
      <c r="C8" s="92"/>
      <c r="D8" s="92"/>
      <c r="E8"/>
      <c r="F8"/>
      <c r="G8"/>
      <c r="H8"/>
      <c r="I8"/>
      <c r="J8"/>
      <c r="K8"/>
      <c r="L8"/>
    </row>
    <row r="9" spans="2:12" s="1" customFormat="1" ht="21.75" customHeight="1" thickBot="1" x14ac:dyDescent="0.35">
      <c r="B9" s="102" t="s">
        <v>53</v>
      </c>
      <c r="C9" s="237"/>
      <c r="D9" s="85"/>
      <c r="E9"/>
      <c r="F9"/>
      <c r="G9"/>
      <c r="H9"/>
      <c r="I9"/>
      <c r="J9"/>
      <c r="K9"/>
      <c r="L9"/>
    </row>
    <row r="10" spans="2:12" s="1" customFormat="1" ht="21.75" customHeight="1" x14ac:dyDescent="0.3">
      <c r="B10"/>
      <c r="C10"/>
      <c r="D10"/>
      <c r="E10"/>
      <c r="F10"/>
      <c r="G10"/>
      <c r="H10"/>
      <c r="I10"/>
      <c r="J10"/>
      <c r="K10"/>
      <c r="L10"/>
    </row>
    <row r="11" spans="2:12" s="1" customFormat="1" ht="21.75" customHeight="1" thickBot="1" x14ac:dyDescent="0.35">
      <c r="B11"/>
      <c r="C11"/>
      <c r="D11"/>
      <c r="E11"/>
      <c r="F11"/>
      <c r="G11"/>
      <c r="H11"/>
      <c r="I11"/>
      <c r="J11"/>
      <c r="K11"/>
      <c r="L11"/>
    </row>
    <row r="12" spans="2:12" s="1" customFormat="1" ht="21.75" customHeight="1" thickBot="1" x14ac:dyDescent="0.35">
      <c r="B12"/>
      <c r="C12"/>
      <c r="D12"/>
      <c r="E12"/>
      <c r="F12"/>
      <c r="G12"/>
      <c r="H12"/>
      <c r="I12"/>
      <c r="J12"/>
      <c r="K12"/>
      <c r="L12"/>
    </row>
    <row r="13" spans="2:12" s="1" customFormat="1" ht="21.75" customHeight="1" thickBot="1" x14ac:dyDescent="0.35">
      <c r="B13"/>
      <c r="C13"/>
      <c r="D13"/>
      <c r="E13"/>
      <c r="F13"/>
      <c r="G13"/>
      <c r="H13"/>
      <c r="I13"/>
      <c r="J13"/>
      <c r="K13"/>
      <c r="L13"/>
    </row>
    <row r="14" spans="2:12" s="1" customFormat="1" ht="21.75" customHeight="1" thickBot="1" x14ac:dyDescent="0.35">
      <c r="B14"/>
      <c r="C14"/>
      <c r="D14"/>
      <c r="E14"/>
      <c r="F14"/>
      <c r="G14"/>
      <c r="H14"/>
      <c r="I14"/>
      <c r="J14"/>
      <c r="K14"/>
      <c r="L14"/>
    </row>
    <row r="15" spans="2:12" s="1" customFormat="1" ht="21.75" customHeight="1" thickBot="1" x14ac:dyDescent="0.35">
      <c r="B15"/>
      <c r="C15"/>
      <c r="D15"/>
      <c r="E15"/>
      <c r="F15"/>
      <c r="G15"/>
      <c r="H15"/>
      <c r="I15"/>
      <c r="J15"/>
      <c r="K15"/>
      <c r="L15"/>
    </row>
    <row r="16" spans="2:12" s="1" customFormat="1" ht="21.75" customHeight="1" x14ac:dyDescent="0.3">
      <c r="B16"/>
      <c r="C16"/>
      <c r="D16"/>
      <c r="E16"/>
      <c r="F16"/>
      <c r="G16"/>
      <c r="H16"/>
      <c r="I16"/>
      <c r="J16"/>
      <c r="K16"/>
      <c r="L16"/>
    </row>
    <row r="17" spans="2:12" s="1" customFormat="1" ht="21.75" customHeight="1" thickBot="1" x14ac:dyDescent="0.35">
      <c r="B17"/>
      <c r="C17"/>
      <c r="D17"/>
      <c r="E17"/>
      <c r="F17"/>
      <c r="G17"/>
      <c r="H17"/>
      <c r="I17"/>
      <c r="J17"/>
      <c r="K17"/>
      <c r="L17"/>
    </row>
    <row r="18" spans="2:12" s="1" customFormat="1" ht="8.6999999999999993" hidden="1" customHeight="1" x14ac:dyDescent="0.3">
      <c r="B18"/>
      <c r="C18"/>
      <c r="D18"/>
      <c r="E18"/>
      <c r="F18"/>
      <c r="G18"/>
      <c r="H18"/>
      <c r="I18"/>
      <c r="J18"/>
      <c r="K18"/>
      <c r="L18"/>
    </row>
    <row r="19" spans="2:12" s="1" customFormat="1" ht="8.6999999999999993" hidden="1" customHeight="1" x14ac:dyDescent="0.3">
      <c r="B19"/>
      <c r="C19"/>
      <c r="D19"/>
      <c r="E19"/>
      <c r="F19"/>
      <c r="G19"/>
      <c r="H19"/>
      <c r="I19"/>
      <c r="J19"/>
      <c r="K19"/>
      <c r="L19"/>
    </row>
    <row r="20" spans="2:12" s="1" customFormat="1" ht="8.6999999999999993" hidden="1" customHeight="1" x14ac:dyDescent="0.3">
      <c r="B20"/>
      <c r="C20"/>
      <c r="D20"/>
      <c r="E20"/>
      <c r="F20"/>
      <c r="G20"/>
      <c r="H20"/>
      <c r="I20"/>
      <c r="J20"/>
      <c r="K20"/>
      <c r="L20"/>
    </row>
    <row r="21" spans="2:12" s="1" customFormat="1" ht="8.6999999999999993" hidden="1" customHeight="1" x14ac:dyDescent="0.3">
      <c r="B21"/>
      <c r="C21"/>
      <c r="D21"/>
      <c r="E21"/>
      <c r="F21"/>
      <c r="G21"/>
      <c r="H21"/>
      <c r="I21"/>
      <c r="J21"/>
    </row>
    <row r="22" spans="2:12" s="1" customFormat="1" ht="8.6999999999999993" hidden="1" customHeight="1" x14ac:dyDescent="0.3">
      <c r="B22"/>
      <c r="C22"/>
      <c r="D22"/>
      <c r="E22"/>
      <c r="F22"/>
      <c r="G22"/>
      <c r="H22"/>
      <c r="I22"/>
      <c r="J22"/>
    </row>
    <row r="23" spans="2:12" s="1" customFormat="1" ht="8.6999999999999993" hidden="1" customHeight="1" x14ac:dyDescent="0.3">
      <c r="B23"/>
      <c r="C23"/>
      <c r="D23"/>
      <c r="E23"/>
      <c r="F23"/>
      <c r="G23"/>
      <c r="H23"/>
      <c r="I23"/>
      <c r="J23"/>
    </row>
    <row r="24" spans="2:12" s="1" customFormat="1" ht="8.6999999999999993" hidden="1" customHeight="1" x14ac:dyDescent="0.3">
      <c r="B24" s="4"/>
      <c r="C24" s="4"/>
      <c r="D24" s="4"/>
      <c r="E24" s="4"/>
      <c r="F24" s="4"/>
      <c r="G24" s="4"/>
      <c r="H24" s="4"/>
      <c r="I24" s="4"/>
      <c r="J24" s="4"/>
    </row>
    <row r="25" spans="2:12" s="1" customFormat="1" ht="8.6999999999999993" hidden="1" customHeight="1" x14ac:dyDescent="0.3">
      <c r="B25" s="4"/>
      <c r="C25" s="4"/>
      <c r="D25" s="4"/>
      <c r="E25" s="4"/>
      <c r="F25" s="4"/>
      <c r="G25" s="4"/>
      <c r="H25" s="4"/>
      <c r="I25" s="4"/>
      <c r="J25" s="4"/>
    </row>
    <row r="26" spans="2:12" s="1" customFormat="1" ht="8.6999999999999993" hidden="1" customHeight="1" x14ac:dyDescent="0.3">
      <c r="B26" s="4"/>
      <c r="C26" s="4"/>
      <c r="D26" s="4"/>
      <c r="E26" s="4"/>
      <c r="F26" s="4"/>
      <c r="G26" s="4"/>
      <c r="H26" s="4"/>
      <c r="I26" s="4"/>
      <c r="J26" s="4"/>
    </row>
    <row r="27" spans="2:12" s="1" customFormat="1" ht="8.6999999999999993" hidden="1" customHeight="1" thickBot="1" x14ac:dyDescent="0.35"/>
    <row r="28" spans="2:12" s="1" customFormat="1" ht="21.75" customHeight="1" x14ac:dyDescent="0.3">
      <c r="J28" s="257" t="s">
        <v>401</v>
      </c>
      <c r="K28" s="257"/>
      <c r="L28" s="103">
        <f>GETPIVOTDATA("$",$B$6)*0.2</f>
        <v>0</v>
      </c>
    </row>
    <row r="29" spans="2:12" s="1" customFormat="1" ht="21.75" customHeight="1" x14ac:dyDescent="0.3"/>
    <row r="30" spans="2:12" s="1" customFormat="1" ht="21.75" customHeight="1" x14ac:dyDescent="0.3"/>
    <row r="37" spans="10:10" x14ac:dyDescent="0.3">
      <c r="J37" s="104"/>
    </row>
    <row r="38" spans="10:10" x14ac:dyDescent="0.3">
      <c r="J38" s="104"/>
    </row>
  </sheetData>
  <mergeCells count="4">
    <mergeCell ref="J28:K28"/>
    <mergeCell ref="D2:F2"/>
    <mergeCell ref="D4:E4"/>
    <mergeCell ref="D3:E3"/>
  </mergeCells>
  <pageMargins left="0.7" right="0.7" top="0.75" bottom="0.75" header="0.3" footer="0.3"/>
  <pageSetup orientation="portrait" horizontalDpi="203" verticalDpi="203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D8ED1-113E-4B2E-842C-9275DA530AD8}">
  <sheetPr>
    <tabColor rgb="FF0000FF"/>
  </sheetPr>
  <dimension ref="A1:Q43"/>
  <sheetViews>
    <sheetView showGridLines="0" topLeftCell="A7" zoomScale="90" zoomScaleNormal="90" zoomScaleSheetLayoutView="50" zoomScalePageLayoutView="60" workbookViewId="0">
      <selection activeCell="J4" sqref="J4"/>
    </sheetView>
  </sheetViews>
  <sheetFormatPr defaultColWidth="8.88671875" defaultRowHeight="30" customHeight="1" x14ac:dyDescent="0.3"/>
  <cols>
    <col min="1" max="1" width="5.88671875" style="61" customWidth="1"/>
    <col min="2" max="2" width="10.44140625" style="61" customWidth="1"/>
    <col min="3" max="3" width="9.88671875" style="61" customWidth="1"/>
    <col min="4" max="4" width="38" style="61" customWidth="1"/>
    <col min="5" max="5" width="17.33203125" style="61" bestFit="1" customWidth="1"/>
    <col min="6" max="6" width="11.6640625" style="61" bestFit="1" customWidth="1"/>
    <col min="7" max="7" width="6.88671875" style="61" customWidth="1"/>
    <col min="8" max="8" width="9.6640625" style="90" customWidth="1"/>
    <col min="9" max="9" width="11.6640625" style="61" customWidth="1"/>
    <col min="10" max="10" width="18" style="61" customWidth="1"/>
    <col min="11" max="11" width="18.109375" style="61" hidden="1" customWidth="1"/>
    <col min="12" max="12" width="8.88671875" style="61" customWidth="1"/>
    <col min="13" max="13" width="8.88671875" style="135" customWidth="1"/>
    <col min="14" max="14" width="12.5546875" style="61" customWidth="1"/>
    <col min="15" max="29" width="8.88671875" style="61" customWidth="1"/>
    <col min="30" max="16384" width="8.88671875" style="61"/>
  </cols>
  <sheetData>
    <row r="1" spans="1:17" ht="36" customHeight="1" x14ac:dyDescent="0.7">
      <c r="A1" s="268" t="s">
        <v>190</v>
      </c>
      <c r="B1" s="268"/>
      <c r="C1" s="268"/>
      <c r="D1" s="268"/>
      <c r="E1" s="78"/>
      <c r="F1" s="71"/>
      <c r="G1" s="71"/>
      <c r="H1" s="86"/>
      <c r="I1" s="71"/>
      <c r="J1" s="81" t="s">
        <v>235</v>
      </c>
      <c r="K1" s="71"/>
      <c r="L1" s="71"/>
      <c r="M1" s="137"/>
    </row>
    <row r="2" spans="1:17" ht="17.25" customHeight="1" x14ac:dyDescent="0.3">
      <c r="A2" s="269" t="str">
        <f>IFERROR(INDEX(Table118[ADDRESS],MATCH(DN!A1,Table118[STORES],0),0),"")</f>
        <v xml:space="preserve">156 ,Street 313, Beoung Kok 1,Khan Tol Kok, Phnom Penh Cambodia </v>
      </c>
      <c r="B2" s="269"/>
      <c r="C2" s="269"/>
      <c r="D2" s="269"/>
      <c r="E2" s="223"/>
      <c r="F2" s="224"/>
      <c r="H2" s="87"/>
      <c r="I2" s="228" t="s">
        <v>243</v>
      </c>
      <c r="J2" s="229">
        <f>IFERROR(INDEX(Table49[DATE],MATCH(DN!J4,Table49[PO Number],0),0),"")</f>
        <v>45903</v>
      </c>
    </row>
    <row r="3" spans="1:17" ht="15" customHeight="1" x14ac:dyDescent="0.3">
      <c r="A3" s="225" t="s">
        <v>245</v>
      </c>
      <c r="B3" s="225"/>
      <c r="C3" s="225"/>
      <c r="D3" s="226"/>
      <c r="E3" s="188"/>
      <c r="F3" s="188"/>
      <c r="H3" s="87"/>
      <c r="I3" s="228" t="s">
        <v>244</v>
      </c>
      <c r="J3" s="230" t="str">
        <f>IFERROR(INDEX(Table49[Document Number],MATCH(J4,Table49[PO Number],0),0),"")</f>
        <v>DN-030917</v>
      </c>
    </row>
    <row r="4" spans="1:17" ht="15" customHeight="1" x14ac:dyDescent="0.3">
      <c r="A4" s="220" t="s">
        <v>247</v>
      </c>
      <c r="B4" s="220"/>
      <c r="C4" s="220"/>
      <c r="D4" s="227"/>
      <c r="E4" s="220"/>
      <c r="F4" s="188"/>
      <c r="H4" s="88"/>
      <c r="I4" s="231" t="s">
        <v>246</v>
      </c>
      <c r="J4" s="232" t="s">
        <v>1174</v>
      </c>
    </row>
    <row r="5" spans="1:17" ht="20.7" customHeight="1" x14ac:dyDescent="0.35">
      <c r="A5" s="82" t="s">
        <v>248</v>
      </c>
      <c r="B5" s="82"/>
      <c r="C5" s="82"/>
      <c r="D5" s="110"/>
      <c r="E5" s="79"/>
      <c r="H5" s="88"/>
      <c r="I5" s="233"/>
      <c r="J5" s="233"/>
    </row>
    <row r="6" spans="1:17" ht="21" customHeight="1" x14ac:dyDescent="0.3">
      <c r="A6" s="265" t="s">
        <v>249</v>
      </c>
      <c r="B6" s="265"/>
      <c r="C6" s="265" t="str">
        <f>IFERROR(INDEX(Table49[Delivered From/To],MATCH(DN!J4,Table49[PO Number],0),0),"")</f>
        <v>E-MART24 CKD</v>
      </c>
      <c r="D6" s="265"/>
      <c r="E6" s="265"/>
      <c r="F6" s="265"/>
      <c r="H6" s="89"/>
      <c r="I6" s="62"/>
      <c r="J6" s="62"/>
    </row>
    <row r="7" spans="1:17" ht="24.75" customHeight="1" x14ac:dyDescent="0.3">
      <c r="A7" s="221" t="str">
        <f>IFERROR(INDEX(Table118[ADDRESS],MATCH(DN!C6,Table118[STORES],0),0),"")</f>
        <v>Lot 4127, St. 217, Phum Russey, Sangkat SteungMean Chey , Khan Mean Chey, PhnomPenh</v>
      </c>
      <c r="B7" s="222"/>
      <c r="C7" s="222"/>
      <c r="D7" s="223"/>
      <c r="E7" s="224"/>
      <c r="F7" s="224"/>
      <c r="G7" s="188"/>
    </row>
    <row r="8" spans="1:17" ht="17.25" customHeight="1" x14ac:dyDescent="0.3">
      <c r="A8" s="219" t="s">
        <v>236</v>
      </c>
      <c r="B8" s="266" t="str">
        <f>IFERROR(INDEX(Table118[Contact Number],MATCH(DN!C6,Table118[STORES],0),0),"")</f>
        <v>078 222 703</v>
      </c>
      <c r="C8" s="266"/>
      <c r="D8" s="266"/>
      <c r="E8" s="188"/>
      <c r="F8" s="188"/>
    </row>
    <row r="9" spans="1:17" ht="15" customHeight="1" thickBot="1" x14ac:dyDescent="0.35">
      <c r="A9" s="216" t="s">
        <v>250</v>
      </c>
      <c r="B9" s="267" t="str">
        <f>IFERROR(INDEX(Table118[Email],MATCH(DN!C6,Table118[STORES],0),0),"")</f>
        <v>ckd@emart24kh.com</v>
      </c>
      <c r="C9" s="267"/>
      <c r="D9" s="267"/>
      <c r="E9" s="220"/>
      <c r="F9" s="188"/>
    </row>
    <row r="10" spans="1:17" ht="30" customHeight="1" thickBot="1" x14ac:dyDescent="0.35">
      <c r="A10" s="179" t="s">
        <v>193</v>
      </c>
      <c r="B10" s="180" t="s">
        <v>41</v>
      </c>
      <c r="C10" s="181" t="s">
        <v>325</v>
      </c>
      <c r="D10" s="182" t="s">
        <v>182</v>
      </c>
      <c r="E10" s="183" t="s">
        <v>183</v>
      </c>
      <c r="F10" s="183" t="s">
        <v>184</v>
      </c>
      <c r="G10" s="183" t="s">
        <v>3</v>
      </c>
      <c r="H10" s="184" t="s">
        <v>185</v>
      </c>
      <c r="I10" s="183" t="s">
        <v>186</v>
      </c>
      <c r="J10" s="185" t="s">
        <v>192</v>
      </c>
      <c r="K10" s="63" t="s">
        <v>18</v>
      </c>
    </row>
    <row r="11" spans="1:17" ht="30" customHeight="1" x14ac:dyDescent="0.3">
      <c r="A11" s="186">
        <v>1</v>
      </c>
      <c r="B11" s="187" t="str">
        <f>IFERROR(INDEX(Table49[ITEM CODE],MATCH(Invoice[[#This Row],[Column1]],Table49[H1],0),0),"")</f>
        <v>RF-0001</v>
      </c>
      <c r="C11" s="187" t="str">
        <f>IFERROR(INDEX(Table49[BARCODE],MATCH(Invoice[[#This Row],[Column1]],Table49[H1],0),0),"")</f>
        <v>C0101010534</v>
      </c>
      <c r="D11" s="188" t="str">
        <f>IFERROR(INDEX(Table49[ITEM NAME],MATCH(Invoice[[#This Row],[Column1]],Table49[H1],0),0),"")</f>
        <v>Raw Frozen Chicken Drumstick</v>
      </c>
      <c r="E11" s="189" t="str">
        <f>IFERROR(INDEX(Table49[PACKING 
SIZE],MATCH(Invoice[[#This Row],[Column1]],Table49[H1],0),0),"")</f>
        <v>1PKT*1KG</v>
      </c>
      <c r="F11" s="189" cm="1">
        <f t="array" ref="F11">IFERROR(INDEX(Table49[QUANTITY],MATCH(Invoice[[#This Row],[Column1]],Table49[H1],0),0),"")</f>
        <v>5</v>
      </c>
      <c r="G11" s="189" t="str">
        <f>IFERROR(INDEX(Table49[PURCHASE
Uom],MATCH(Invoice[[#This Row],[Column1]],Table49[H1],0),0),"")</f>
        <v>KG</v>
      </c>
      <c r="H11" s="190" cm="1">
        <f t="array" ref="H11">IFERROR(INDEX(Table49[INV Prices],MATCH(Invoice[[#This Row],[Column1]],Table49[H1],0),0),"")</f>
        <v>4.74</v>
      </c>
      <c r="I11" s="191">
        <f>IFERROR(F11*H11, "")</f>
        <v>23.700000000000003</v>
      </c>
      <c r="J11" s="192">
        <f t="shared" ref="J11:J33" si="0">J16</f>
        <v>0</v>
      </c>
      <c r="K11" s="61" t="str">
        <f t="shared" ref="K11:K18" si="1">$J$4&amp;A11</f>
        <v>PO311461</v>
      </c>
      <c r="N11" s="136"/>
      <c r="Q11" s="135"/>
    </row>
    <row r="12" spans="1:17" ht="30" customHeight="1" x14ac:dyDescent="0.3">
      <c r="A12" s="186">
        <f>A11+1</f>
        <v>2</v>
      </c>
      <c r="B12" s="187" t="str">
        <f>IFERROR(INDEX(Table49[ITEM CODE],MATCH(Invoice[[#This Row],[Column1]],Table49[H1],0),0),"")</f>
        <v>RF-0002</v>
      </c>
      <c r="C12" s="187" t="str">
        <f>IFERROR(INDEX(Table49[BARCODE],MATCH(Invoice[[#This Row],[Column1]],Table49[H1],0),0),"")</f>
        <v>C0101010535</v>
      </c>
      <c r="D12" s="188" t="str">
        <f>IFERROR(INDEX(Table49[ITEM NAME],MATCH(Invoice[[#This Row],[Column1]],Table49[H1],0),0),"")</f>
        <v>Raw Frozen Chicken Middle Wing</v>
      </c>
      <c r="E12" s="189" t="str">
        <f>IFERROR(INDEX(Table49[PACKING 
SIZE],MATCH(Invoice[[#This Row],[Column1]],Table49[H1],0),0),"")</f>
        <v>1PKT*1KG</v>
      </c>
      <c r="F12" s="189" cm="1">
        <f t="array" ref="F12">IFERROR(INDEX(Table49[QUANTITY],MATCH(Invoice[[#This Row],[Column1]],Table49[H1],0),0),"")</f>
        <v>5</v>
      </c>
      <c r="G12" s="189" t="str">
        <f>IFERROR(INDEX(Table49[PURCHASE
Uom],MATCH(Invoice[[#This Row],[Column1]],Table49[H1],0),0),"")</f>
        <v>KG</v>
      </c>
      <c r="H12" s="190" cm="1">
        <f t="array" ref="H12">IFERROR(INDEX(Table49[INV Prices],MATCH(Invoice[[#This Row],[Column1]],Table49[H1],0),0),"")</f>
        <v>7.3800000000000008</v>
      </c>
      <c r="I12" s="191">
        <f>IFERROR(F12*H12, "")</f>
        <v>36.900000000000006</v>
      </c>
      <c r="J12" s="192">
        <f t="shared" si="0"/>
        <v>0</v>
      </c>
      <c r="K12" s="61" t="str">
        <f t="shared" si="1"/>
        <v>PO311462</v>
      </c>
      <c r="N12" s="136"/>
    </row>
    <row r="13" spans="1:17" ht="30" customHeight="1" x14ac:dyDescent="0.3">
      <c r="A13" s="186">
        <f t="shared" ref="A13:A33" si="2">A12+1</f>
        <v>3</v>
      </c>
      <c r="B13" s="187" t="str">
        <f>IFERROR(INDEX(Table49[ITEM CODE],MATCH(Invoice[[#This Row],[Column1]],Table49[H1],0),0),"")</f>
        <v>KF-0004</v>
      </c>
      <c r="C13" s="187" t="str">
        <f>IFERROR(INDEX(Table49[BARCODE],MATCH(Invoice[[#This Row],[Column1]],Table49[H1],0),0),"")</f>
        <v>900117</v>
      </c>
      <c r="D13" s="188" t="str">
        <f>IFERROR(INDEX(Table49[ITEM NAME],MATCH(Invoice[[#This Row],[Column1]],Table49[H1],0),0),"")</f>
        <v xml:space="preserve">Raw Deep Fried Chicken </v>
      </c>
      <c r="E13" s="189" t="str">
        <f>IFERROR(INDEX(Table49[PACKING 
SIZE],MATCH(Invoice[[#This Row],[Column1]],Table49[H1],0),0),"")</f>
        <v>1PKT*1KG</v>
      </c>
      <c r="F13" s="189" cm="1">
        <f t="array" ref="F13">IFERROR(INDEX(Table49[QUANTITY],MATCH(Invoice[[#This Row],[Column1]],Table49[H1],0),0),"")</f>
        <v>5</v>
      </c>
      <c r="G13" s="189" t="str">
        <f>IFERROR(INDEX(Table49[PURCHASE
Uom],MATCH(Invoice[[#This Row],[Column1]],Table49[H1],0),0),"")</f>
        <v>PKT</v>
      </c>
      <c r="H13" s="190" cm="1">
        <f t="array" ref="H13">IFERROR(INDEX(Table49[INV Prices],MATCH(Invoice[[#This Row],[Column1]],Table49[H1],0),0),"")</f>
        <v>6</v>
      </c>
      <c r="I13" s="191">
        <f>IFERROR(F13*H13, "")</f>
        <v>30</v>
      </c>
      <c r="J13" s="192">
        <f t="shared" si="0"/>
        <v>0</v>
      </c>
      <c r="K13" s="61" t="str">
        <f t="shared" si="1"/>
        <v>PO311463</v>
      </c>
      <c r="N13" s="136"/>
    </row>
    <row r="14" spans="1:17" ht="30" customHeight="1" x14ac:dyDescent="0.3">
      <c r="A14" s="186">
        <f t="shared" si="2"/>
        <v>4</v>
      </c>
      <c r="B14" s="187" t="str">
        <f>IFERROR(INDEX(Table49[ITEM CODE],MATCH(Invoice[[#This Row],[Column1]],Table49[H1],0),0),"")</f>
        <v>KF-0008</v>
      </c>
      <c r="C14" s="187" t="str">
        <f>IFERROR(INDEX(Table49[BARCODE],MATCH(Invoice[[#This Row],[Column1]],Table49[H1],0),0),"")</f>
        <v>900121</v>
      </c>
      <c r="D14" s="188" t="str">
        <f>IFERROR(INDEX(Table49[ITEM NAME],MATCH(Invoice[[#This Row],[Column1]],Table49[H1],0),0),"")</f>
        <v>Raw Sausage Corn Dog</v>
      </c>
      <c r="E14" s="189" t="str">
        <f>IFERROR(INDEX(Table49[PACKING 
SIZE],MATCH(Invoice[[#This Row],[Column1]],Table49[H1],0),0),"")</f>
        <v>1PKT*6PCS*100G</v>
      </c>
      <c r="F14" s="189" cm="1">
        <f t="array" ref="F14">IFERROR(INDEX(Table49[QUANTITY],MATCH(Invoice[[#This Row],[Column1]],Table49[H1],0),0),"")</f>
        <v>5</v>
      </c>
      <c r="G14" s="189" t="str">
        <f>IFERROR(INDEX(Table49[PURCHASE
Uom],MATCH(Invoice[[#This Row],[Column1]],Table49[H1],0),0),"")</f>
        <v>PKT</v>
      </c>
      <c r="H14" s="190" cm="1">
        <f t="array" ref="H14">IFERROR(INDEX(Table49[INV Prices],MATCH(Invoice[[#This Row],[Column1]],Table49[H1],0),0),"")</f>
        <v>3.67</v>
      </c>
      <c r="I14" s="191">
        <f t="shared" ref="I14:I18" si="3">IFERROR(F14*H14, "")</f>
        <v>18.350000000000001</v>
      </c>
      <c r="J14" s="192">
        <f t="shared" si="0"/>
        <v>0</v>
      </c>
      <c r="K14" s="61" t="str">
        <f t="shared" si="1"/>
        <v>PO311464</v>
      </c>
      <c r="N14" s="136"/>
    </row>
    <row r="15" spans="1:17" ht="30" customHeight="1" x14ac:dyDescent="0.3">
      <c r="A15" s="186">
        <f t="shared" si="2"/>
        <v>5</v>
      </c>
      <c r="B15" s="187" t="str">
        <f>IFERROR(INDEX(Table49[ITEM CODE],MATCH(Invoice[[#This Row],[Column1]],Table49[H1],0),0),"")</f>
        <v>KF-0027</v>
      </c>
      <c r="C15" s="187" t="str">
        <f>IFERROR(INDEX(Table49[BARCODE],MATCH(Invoice[[#This Row],[Column1]],Table49[H1],0),0),"")</f>
        <v>C0101010537</v>
      </c>
      <c r="D15" s="188" t="str">
        <f>IFERROR(INDEX(Table49[ITEM NAME],MATCH(Invoice[[#This Row],[Column1]],Table49[H1],0),0),"")</f>
        <v>Fried Chicken Flour</v>
      </c>
      <c r="E15" s="189" t="str">
        <f>IFERROR(INDEX(Table49[PACKING 
SIZE],MATCH(Invoice[[#This Row],[Column1]],Table49[H1],0),0),"")</f>
        <v>1PKT*1KG</v>
      </c>
      <c r="F15" s="189" cm="1">
        <f t="array" ref="F15">IFERROR(INDEX(Table49[QUANTITY],MATCH(Invoice[[#This Row],[Column1]],Table49[H1],0),0),"")</f>
        <v>2</v>
      </c>
      <c r="G15" s="189" t="str">
        <f>IFERROR(INDEX(Table49[PURCHASE
Uom],MATCH(Invoice[[#This Row],[Column1]],Table49[H1],0),0),"")</f>
        <v>KG</v>
      </c>
      <c r="H15" s="190" cm="1">
        <f t="array" ref="H15">IFERROR(INDEX(Table49[INV Prices],MATCH(Invoice[[#This Row],[Column1]],Table49[H1],0),0),"")</f>
        <v>7.4550000000000001</v>
      </c>
      <c r="I15" s="191">
        <f t="shared" si="3"/>
        <v>14.91</v>
      </c>
      <c r="J15" s="192">
        <f t="shared" si="0"/>
        <v>0</v>
      </c>
      <c r="K15" s="61" t="str">
        <f t="shared" si="1"/>
        <v>PO311465</v>
      </c>
      <c r="N15" s="136"/>
    </row>
    <row r="16" spans="1:17" ht="30" customHeight="1" x14ac:dyDescent="0.3">
      <c r="A16" s="186">
        <f t="shared" si="2"/>
        <v>6</v>
      </c>
      <c r="B16" s="187" t="str">
        <f>IFERROR(INDEX(Table49[ITEM CODE],MATCH(Invoice[[#This Row],[Column1]],Table49[H1],0),0),"")</f>
        <v/>
      </c>
      <c r="C16" s="187" t="str">
        <f>IFERROR(INDEX(Table49[BARCODE],MATCH(Invoice[[#This Row],[Column1]],Table49[H1],0),0),"")</f>
        <v/>
      </c>
      <c r="D16" s="188" t="str">
        <f>IFERROR(INDEX(Table49[ITEM NAME],MATCH(Invoice[[#This Row],[Column1]],Table49[H1],0),0),"")</f>
        <v/>
      </c>
      <c r="E16" s="189" t="str">
        <f>IFERROR(INDEX(Table49[PACKING 
SIZE],MATCH(Invoice[[#This Row],[Column1]],Table49[H1],0),0),"")</f>
        <v/>
      </c>
      <c r="F16" s="189" t="str" cm="1">
        <f t="array" ref="F16">IFERROR(INDEX(Table49[QUANTITY],MATCH(Invoice[[#This Row],[Column1]],Table49[H1],0),0),"")</f>
        <v/>
      </c>
      <c r="G16" s="189" t="str">
        <f>IFERROR(INDEX(Table49[PURCHASE
Uom],MATCH(Invoice[[#This Row],[Column1]],Table49[H1],0),0),"")</f>
        <v/>
      </c>
      <c r="H16" s="190" t="str" cm="1">
        <f t="array" ref="H16">IFERROR(INDEX(Table49[INV Prices],MATCH(Invoice[[#This Row],[Column1]],Table49[H1],0),0),"")</f>
        <v/>
      </c>
      <c r="I16" s="191" t="str">
        <f>IFERROR(F16*H16, "")</f>
        <v/>
      </c>
      <c r="J16" s="192">
        <f t="shared" si="0"/>
        <v>0</v>
      </c>
      <c r="K16" s="61" t="str">
        <f t="shared" si="1"/>
        <v>PO311466</v>
      </c>
      <c r="N16" s="136"/>
    </row>
    <row r="17" spans="1:16" ht="30" customHeight="1" x14ac:dyDescent="0.3">
      <c r="A17" s="186">
        <f t="shared" si="2"/>
        <v>7</v>
      </c>
      <c r="B17" s="187" t="str">
        <f>IFERROR(INDEX(Table49[ITEM CODE],MATCH(Invoice[[#This Row],[Column1]],Table49[H1],0),0),"")</f>
        <v/>
      </c>
      <c r="C17" s="187" t="str">
        <f>IFERROR(INDEX(Table49[BARCODE],MATCH(Invoice[[#This Row],[Column1]],Table49[H1],0),0),"")</f>
        <v/>
      </c>
      <c r="D17" s="188" t="str">
        <f>IFERROR(INDEX(Table49[ITEM NAME],MATCH(Invoice[[#This Row],[Column1]],Table49[H1],0),0),"")</f>
        <v/>
      </c>
      <c r="E17" s="189" t="str">
        <f>IFERROR(INDEX(Table49[PACKING 
SIZE],MATCH(Invoice[[#This Row],[Column1]],Table49[H1],0),0),"")</f>
        <v/>
      </c>
      <c r="F17" s="189" t="str" cm="1">
        <f t="array" ref="F17">IFERROR(INDEX(Table49[QUANTITY],MATCH(Invoice[[#This Row],[Column1]],Table49[H1],0),0),"")</f>
        <v/>
      </c>
      <c r="G17" s="189" t="str">
        <f>IFERROR(INDEX(Table49[PURCHASE
Uom],MATCH(Invoice[[#This Row],[Column1]],Table49[H1],0),0),"")</f>
        <v/>
      </c>
      <c r="H17" s="190" t="str" cm="1">
        <f t="array" ref="H17">IFERROR(INDEX(Table49[INV Prices],MATCH(Invoice[[#This Row],[Column1]],Table49[H1],0),0),"")</f>
        <v/>
      </c>
      <c r="I17" s="191" t="str">
        <f t="shared" si="3"/>
        <v/>
      </c>
      <c r="J17" s="192">
        <f t="shared" si="0"/>
        <v>0</v>
      </c>
      <c r="K17" s="61" t="str">
        <f t="shared" si="1"/>
        <v>PO311467</v>
      </c>
      <c r="N17" s="136"/>
    </row>
    <row r="18" spans="1:16" ht="30" customHeight="1" x14ac:dyDescent="0.3">
      <c r="A18" s="186">
        <f t="shared" si="2"/>
        <v>8</v>
      </c>
      <c r="B18" s="187" t="str">
        <f>IFERROR(INDEX(Table49[ITEM CODE],MATCH(Invoice[[#This Row],[Column1]],Table49[H1],0),0),"")</f>
        <v/>
      </c>
      <c r="C18" s="187" t="str">
        <f>IFERROR(INDEX(Table49[BARCODE],MATCH(Invoice[[#This Row],[Column1]],Table49[H1],0),0),"")</f>
        <v/>
      </c>
      <c r="D18" s="188" t="str">
        <f>IFERROR(INDEX(Table49[ITEM NAME],MATCH(Invoice[[#This Row],[Column1]],Table49[H1],0),0),"")</f>
        <v/>
      </c>
      <c r="E18" s="189" t="str">
        <f>IFERROR(INDEX(Table49[PACKING 
SIZE],MATCH(Invoice[[#This Row],[Column1]],Table49[H1],0),0),"")</f>
        <v/>
      </c>
      <c r="F18" s="189" t="str" cm="1">
        <f t="array" ref="F18">IFERROR(INDEX(Table49[QUANTITY],MATCH(Invoice[[#This Row],[Column1]],Table49[H1],0),0),"")</f>
        <v/>
      </c>
      <c r="G18" s="189" t="str">
        <f>IFERROR(INDEX(Table49[PURCHASE
Uom],MATCH(Invoice[[#This Row],[Column1]],Table49[H1],0),0),"")</f>
        <v/>
      </c>
      <c r="H18" s="190" t="str" cm="1">
        <f t="array" ref="H18">IFERROR(INDEX(Table49[INV Prices],MATCH(Invoice[[#This Row],[Column1]],Table49[H1],0),0),"")</f>
        <v/>
      </c>
      <c r="I18" s="191" t="str">
        <f t="shared" si="3"/>
        <v/>
      </c>
      <c r="J18" s="192">
        <f t="shared" si="0"/>
        <v>0</v>
      </c>
      <c r="K18" s="61" t="str">
        <f t="shared" si="1"/>
        <v>PO311468</v>
      </c>
      <c r="N18" s="136"/>
    </row>
    <row r="19" spans="1:16" ht="30" customHeight="1" x14ac:dyDescent="0.3">
      <c r="A19" s="186">
        <f t="shared" si="2"/>
        <v>9</v>
      </c>
      <c r="B19" s="187" t="str">
        <f>IFERROR(INDEX(Table49[ITEM CODE],MATCH(Invoice[[#This Row],[Column1]],Table49[H1],0),0),"")</f>
        <v/>
      </c>
      <c r="C19" s="187" t="str">
        <f>IFERROR(INDEX(Table49[BARCODE],MATCH(Invoice[[#This Row],[Column1]],Table49[H1],0),0),"")</f>
        <v/>
      </c>
      <c r="D19" s="188" t="str">
        <f>IFERROR(INDEX(Table49[ITEM NAME],MATCH(Invoice[[#This Row],[Column1]],Table49[H1],0),0),"")</f>
        <v/>
      </c>
      <c r="E19" s="189" t="str">
        <f>IFERROR(INDEX(Table49[PACKING 
SIZE],MATCH(Invoice[[#This Row],[Column1]],Table49[H1],0),0),"")</f>
        <v/>
      </c>
      <c r="F19" s="189" t="str" cm="1">
        <f t="array" ref="F19">IFERROR(INDEX(Table49[QUANTITY],MATCH(Invoice[[#This Row],[Column1]],Table49[H1],0),0),"")</f>
        <v/>
      </c>
      <c r="G19" s="189" t="str">
        <f>IFERROR(INDEX(Table49[PURCHASE
Uom],MATCH(Invoice[[#This Row],[Column1]],Table49[H1],0),0),"")</f>
        <v/>
      </c>
      <c r="H19" s="190" t="str" cm="1">
        <f t="array" ref="H19">IFERROR(INDEX(Table49[INV Prices],MATCH(Invoice[[#This Row],[Column1]],Table49[H1],0),0),"")</f>
        <v/>
      </c>
      <c r="I19" s="191" t="str">
        <f t="shared" ref="I19:I30" si="4">IFERROR(F19*H19, "")</f>
        <v/>
      </c>
      <c r="J19" s="192">
        <f t="shared" si="0"/>
        <v>0</v>
      </c>
      <c r="K19" s="61" t="str">
        <f t="shared" ref="K19:K30" si="5">$J$4&amp;A19</f>
        <v>PO311469</v>
      </c>
      <c r="N19" s="136"/>
    </row>
    <row r="20" spans="1:16" ht="30" customHeight="1" x14ac:dyDescent="0.3">
      <c r="A20" s="186">
        <f t="shared" si="2"/>
        <v>10</v>
      </c>
      <c r="B20" s="187" t="str">
        <f>IFERROR(INDEX(Table49[ITEM CODE],MATCH(Invoice[[#This Row],[Column1]],Table49[H1],0),0),"")</f>
        <v/>
      </c>
      <c r="C20" s="187" t="str">
        <f>IFERROR(INDEX(Table49[BARCODE],MATCH(Invoice[[#This Row],[Column1]],Table49[H1],0),0),"")</f>
        <v/>
      </c>
      <c r="D20" s="188" t="str">
        <f>IFERROR(INDEX(Table49[ITEM NAME],MATCH(Invoice[[#This Row],[Column1]],Table49[H1],0),0),"")</f>
        <v/>
      </c>
      <c r="E20" s="189" t="str">
        <f>IFERROR(INDEX(Table49[PACKING 
SIZE],MATCH(Invoice[[#This Row],[Column1]],Table49[H1],0),0),"")</f>
        <v/>
      </c>
      <c r="F20" s="189" t="str" cm="1">
        <f t="array" ref="F20">IFERROR(INDEX(Table49[QUANTITY],MATCH(Invoice[[#This Row],[Column1]],Table49[H1],0),0),"")</f>
        <v/>
      </c>
      <c r="G20" s="189" t="str">
        <f>IFERROR(INDEX(Table49[PURCHASE
Uom],MATCH(Invoice[[#This Row],[Column1]],Table49[H1],0),0),"")</f>
        <v/>
      </c>
      <c r="H20" s="190" t="str" cm="1">
        <f t="array" ref="H20">IFERROR(INDEX(Table49[INV Prices],MATCH(Invoice[[#This Row],[Column1]],Table49[H1],0),0),"")</f>
        <v/>
      </c>
      <c r="I20" s="191" t="str">
        <f t="shared" si="4"/>
        <v/>
      </c>
      <c r="J20" s="192">
        <f t="shared" si="0"/>
        <v>0</v>
      </c>
      <c r="K20" s="61" t="str">
        <f t="shared" si="5"/>
        <v>PO3114610</v>
      </c>
      <c r="N20" s="136"/>
    </row>
    <row r="21" spans="1:16" ht="30" customHeight="1" x14ac:dyDescent="0.3">
      <c r="A21" s="186">
        <f t="shared" si="2"/>
        <v>11</v>
      </c>
      <c r="B21" s="187" t="str">
        <f>IFERROR(INDEX(Table49[ITEM CODE],MATCH(Invoice[[#This Row],[Column1]],Table49[H1],0),0),"")</f>
        <v/>
      </c>
      <c r="C21" s="187" t="str">
        <f>IFERROR(INDEX(Table49[BARCODE],MATCH(Invoice[[#This Row],[Column1]],Table49[H1],0),0),"")</f>
        <v/>
      </c>
      <c r="D21" s="188" t="str">
        <f>IFERROR(INDEX(Table49[ITEM NAME],MATCH(Invoice[[#This Row],[Column1]],Table49[H1],0),0),"")</f>
        <v/>
      </c>
      <c r="E21" s="189" t="str">
        <f>IFERROR(INDEX(Table49[PACKING 
SIZE],MATCH(Invoice[[#This Row],[Column1]],Table49[H1],0),0),"")</f>
        <v/>
      </c>
      <c r="F21" s="189" t="str" cm="1">
        <f t="array" ref="F21">IFERROR(INDEX(Table49[QUANTITY],MATCH(Invoice[[#This Row],[Column1]],Table49[H1],0),0),"")</f>
        <v/>
      </c>
      <c r="G21" s="189" t="str">
        <f>IFERROR(INDEX(Table49[PURCHASE
Uom],MATCH(Invoice[[#This Row],[Column1]],Table49[H1],0),0),"")</f>
        <v/>
      </c>
      <c r="H21" s="190" t="str" cm="1">
        <f t="array" ref="H21">IFERROR(INDEX(Table49[INV Prices],MATCH(Invoice[[#This Row],[Column1]],Table49[H1],0),0),"")</f>
        <v/>
      </c>
      <c r="I21" s="191" t="str">
        <f t="shared" si="4"/>
        <v/>
      </c>
      <c r="J21" s="192">
        <f t="shared" si="0"/>
        <v>0</v>
      </c>
      <c r="K21" s="61" t="str">
        <f t="shared" si="5"/>
        <v>PO3114611</v>
      </c>
      <c r="N21" s="136"/>
    </row>
    <row r="22" spans="1:16" ht="30" customHeight="1" x14ac:dyDescent="0.3">
      <c r="A22" s="186">
        <f t="shared" si="2"/>
        <v>12</v>
      </c>
      <c r="B22" s="187" t="str">
        <f>IFERROR(INDEX(Table49[ITEM CODE],MATCH(Invoice[[#This Row],[Column1]],Table49[H1],0),0),"")</f>
        <v/>
      </c>
      <c r="C22" s="187" t="str">
        <f>IFERROR(INDEX(Table49[BARCODE],MATCH(Invoice[[#This Row],[Column1]],Table49[H1],0),0),"")</f>
        <v/>
      </c>
      <c r="D22" s="188" t="str">
        <f>IFERROR(INDEX(Table49[ITEM NAME],MATCH(Invoice[[#This Row],[Column1]],Table49[H1],0),0),"")</f>
        <v/>
      </c>
      <c r="E22" s="189" t="str">
        <f>IFERROR(INDEX(Table49[PACKING 
SIZE],MATCH(Invoice[[#This Row],[Column1]],Table49[H1],0),0),"")</f>
        <v/>
      </c>
      <c r="F22" s="189" t="str" cm="1">
        <f t="array" ref="F22">IFERROR(INDEX(Table49[QUANTITY],MATCH(Invoice[[#This Row],[Column1]],Table49[H1],0),0),"")</f>
        <v/>
      </c>
      <c r="G22" s="189" t="str">
        <f>IFERROR(INDEX(Table49[PURCHASE
Uom],MATCH(Invoice[[#This Row],[Column1]],Table49[H1],0),0),"")</f>
        <v/>
      </c>
      <c r="H22" s="190" t="str" cm="1">
        <f t="array" ref="H22">IFERROR(INDEX(Table49[INV Prices],MATCH(Invoice[[#This Row],[Column1]],Table49[H1],0),0),"")</f>
        <v/>
      </c>
      <c r="I22" s="191" t="str">
        <f t="shared" si="4"/>
        <v/>
      </c>
      <c r="J22" s="192">
        <f t="shared" si="0"/>
        <v>0</v>
      </c>
      <c r="K22" s="61" t="str">
        <f t="shared" si="5"/>
        <v>PO3114612</v>
      </c>
      <c r="N22" s="136"/>
    </row>
    <row r="23" spans="1:16" ht="30" customHeight="1" x14ac:dyDescent="0.3">
      <c r="A23" s="186">
        <f t="shared" si="2"/>
        <v>13</v>
      </c>
      <c r="B23" s="187" t="str">
        <f>IFERROR(INDEX(Table49[ITEM CODE],MATCH(Invoice[[#This Row],[Column1]],Table49[H1],0),0),"")</f>
        <v/>
      </c>
      <c r="C23" s="187" t="str">
        <f>IFERROR(INDEX(Table49[BARCODE],MATCH(Invoice[[#This Row],[Column1]],Table49[H1],0),0),"")</f>
        <v/>
      </c>
      <c r="D23" s="188" t="str">
        <f>IFERROR(INDEX(Table49[ITEM NAME],MATCH(Invoice[[#This Row],[Column1]],Table49[H1],0),0),"")</f>
        <v/>
      </c>
      <c r="E23" s="189" t="str">
        <f>IFERROR(INDEX(Table49[PACKING 
SIZE],MATCH(Invoice[[#This Row],[Column1]],Table49[H1],0),0),"")</f>
        <v/>
      </c>
      <c r="F23" s="189" t="str" cm="1">
        <f t="array" ref="F23">IFERROR(INDEX(Table49[QUANTITY],MATCH(Invoice[[#This Row],[Column1]],Table49[H1],0),0),"")</f>
        <v/>
      </c>
      <c r="G23" s="189" t="str">
        <f>IFERROR(INDEX(Table49[PURCHASE
Uom],MATCH(Invoice[[#This Row],[Column1]],Table49[H1],0),0),"")</f>
        <v/>
      </c>
      <c r="H23" s="190" t="str" cm="1">
        <f t="array" ref="H23">IFERROR(INDEX(Table49[INV Prices],MATCH(Invoice[[#This Row],[Column1]],Table49[H1],0),0),"")</f>
        <v/>
      </c>
      <c r="I23" s="191" t="str">
        <f t="shared" si="4"/>
        <v/>
      </c>
      <c r="J23" s="192">
        <f t="shared" si="0"/>
        <v>0</v>
      </c>
      <c r="K23" s="61" t="str">
        <f t="shared" si="5"/>
        <v>PO3114613</v>
      </c>
      <c r="N23" s="136"/>
    </row>
    <row r="24" spans="1:16" ht="30" customHeight="1" x14ac:dyDescent="0.3">
      <c r="A24" s="186">
        <f t="shared" si="2"/>
        <v>14</v>
      </c>
      <c r="B24" s="187" t="str">
        <f>IFERROR(INDEX(Table49[ITEM CODE],MATCH(Invoice[[#This Row],[Column1]],Table49[H1],0),0),"")</f>
        <v/>
      </c>
      <c r="C24" s="187" t="str">
        <f>IFERROR(INDEX(Table49[BARCODE],MATCH(Invoice[[#This Row],[Column1]],Table49[H1],0),0),"")</f>
        <v/>
      </c>
      <c r="D24" s="188" t="str">
        <f>IFERROR(INDEX(Table49[ITEM NAME],MATCH(Invoice[[#This Row],[Column1]],Table49[H1],0),0),"")</f>
        <v/>
      </c>
      <c r="E24" s="189" t="str">
        <f>IFERROR(INDEX(Table49[PACKING 
SIZE],MATCH(Invoice[[#This Row],[Column1]],Table49[H1],0),0),"")</f>
        <v/>
      </c>
      <c r="F24" s="189" t="str" cm="1">
        <f t="array" ref="F24">IFERROR(INDEX(Table49[QUANTITY],MATCH(Invoice[[#This Row],[Column1]],Table49[H1],0),0),"")</f>
        <v/>
      </c>
      <c r="G24" s="189" t="str">
        <f>IFERROR(INDEX(Table49[PURCHASE
Uom],MATCH(Invoice[[#This Row],[Column1]],Table49[H1],0),0),"")</f>
        <v/>
      </c>
      <c r="H24" s="190" t="str" cm="1">
        <f t="array" ref="H24">IFERROR(INDEX(Table49[INV Prices],MATCH(Invoice[[#This Row],[Column1]],Table49[H1],0),0),"")</f>
        <v/>
      </c>
      <c r="I24" s="191" t="str">
        <f t="shared" si="4"/>
        <v/>
      </c>
      <c r="J24" s="192">
        <f t="shared" si="0"/>
        <v>0</v>
      </c>
      <c r="K24" s="61" t="str">
        <f t="shared" si="5"/>
        <v>PO3114614</v>
      </c>
      <c r="N24" s="136"/>
    </row>
    <row r="25" spans="1:16" ht="30" customHeight="1" x14ac:dyDescent="0.3">
      <c r="A25" s="186">
        <f t="shared" si="2"/>
        <v>15</v>
      </c>
      <c r="B25" s="187" t="str">
        <f>IFERROR(INDEX(Table49[ITEM CODE],MATCH(Invoice[[#This Row],[Column1]],Table49[H1],0),0),"")</f>
        <v/>
      </c>
      <c r="C25" s="187" t="str">
        <f>IFERROR(INDEX(Table49[BARCODE],MATCH(Invoice[[#This Row],[Column1]],Table49[H1],0),0),"")</f>
        <v/>
      </c>
      <c r="D25" s="188" t="str">
        <f>IFERROR(INDEX(Table49[ITEM NAME],MATCH(Invoice[[#This Row],[Column1]],Table49[H1],0),0),"")</f>
        <v/>
      </c>
      <c r="E25" s="189" t="str">
        <f>IFERROR(INDEX(Table49[PACKING 
SIZE],MATCH(Invoice[[#This Row],[Column1]],Table49[H1],0),0),"")</f>
        <v/>
      </c>
      <c r="F25" s="189" t="str" cm="1">
        <f t="array" ref="F25">IFERROR(INDEX(Table49[QUANTITY],MATCH(Invoice[[#This Row],[Column1]],Table49[H1],0),0),"")</f>
        <v/>
      </c>
      <c r="G25" s="189" t="str">
        <f>IFERROR(INDEX(Table49[PURCHASE
Uom],MATCH(Invoice[[#This Row],[Column1]],Table49[H1],0),0),"")</f>
        <v/>
      </c>
      <c r="H25" s="190" t="str" cm="1">
        <f t="array" ref="H25">IFERROR(INDEX(Table49[INV Prices],MATCH(Invoice[[#This Row],[Column1]],Table49[H1],0),0),"")</f>
        <v/>
      </c>
      <c r="I25" s="191" t="str">
        <f>IFERROR(F25*H25, "")</f>
        <v/>
      </c>
      <c r="J25" s="192">
        <f t="shared" si="0"/>
        <v>0</v>
      </c>
      <c r="K25" s="61" t="str">
        <f t="shared" si="5"/>
        <v>PO3114615</v>
      </c>
      <c r="N25" s="136"/>
    </row>
    <row r="26" spans="1:16" ht="30" customHeight="1" x14ac:dyDescent="0.3">
      <c r="A26" s="186">
        <f t="shared" si="2"/>
        <v>16</v>
      </c>
      <c r="B26" s="187" t="str">
        <f>IFERROR(INDEX(Table49[ITEM CODE],MATCH(Invoice[[#This Row],[Column1]],Table49[H1],0),0),"")</f>
        <v/>
      </c>
      <c r="C26" s="187" t="str">
        <f>IFERROR(INDEX(Table49[BARCODE],MATCH(Invoice[[#This Row],[Column1]],Table49[H1],0),0),"")</f>
        <v/>
      </c>
      <c r="D26" s="188" t="str">
        <f>IFERROR(INDEX(Table49[ITEM NAME],MATCH(Invoice[[#This Row],[Column1]],Table49[H1],0),0),"")</f>
        <v/>
      </c>
      <c r="E26" s="189" t="str">
        <f>IFERROR(INDEX(Table49[PACKING 
SIZE],MATCH(Invoice[[#This Row],[Column1]],Table49[H1],0),0),"")</f>
        <v/>
      </c>
      <c r="F26" s="189" t="str" cm="1">
        <f t="array" ref="F26">IFERROR(INDEX(Table49[QUANTITY],MATCH(Invoice[[#This Row],[Column1]],Table49[H1],0),0),"")</f>
        <v/>
      </c>
      <c r="G26" s="189" t="str">
        <f>IFERROR(INDEX(Table49[PURCHASE
Uom],MATCH(Invoice[[#This Row],[Column1]],Table49[H1],0),0),"")</f>
        <v/>
      </c>
      <c r="H26" s="190" t="str" cm="1">
        <f t="array" ref="H26">IFERROR(INDEX(Table49[INV Prices],MATCH(Invoice[[#This Row],[Column1]],Table49[H1],0),0),"")</f>
        <v/>
      </c>
      <c r="I26" s="191" t="str">
        <f t="shared" si="4"/>
        <v/>
      </c>
      <c r="J26" s="192">
        <f t="shared" si="0"/>
        <v>0</v>
      </c>
      <c r="K26" s="61" t="str">
        <f t="shared" si="5"/>
        <v>PO3114616</v>
      </c>
      <c r="N26" s="136"/>
      <c r="P26" s="136"/>
    </row>
    <row r="27" spans="1:16" ht="30" customHeight="1" x14ac:dyDescent="0.3">
      <c r="A27" s="186">
        <f t="shared" si="2"/>
        <v>17</v>
      </c>
      <c r="B27" s="187" t="str">
        <f>IFERROR(INDEX(Table49[ITEM CODE],MATCH(Invoice[[#This Row],[Column1]],Table49[H1],0),0),"")</f>
        <v/>
      </c>
      <c r="C27" s="187" t="str">
        <f>IFERROR(INDEX(Table49[BARCODE],MATCH(Invoice[[#This Row],[Column1]],Table49[H1],0),0),"")</f>
        <v/>
      </c>
      <c r="D27" s="188" t="str">
        <f>IFERROR(INDEX(Table49[ITEM NAME],MATCH(Invoice[[#This Row],[Column1]],Table49[H1],0),0),"")</f>
        <v/>
      </c>
      <c r="E27" s="189" t="str">
        <f>IFERROR(INDEX(Table49[PACKING 
SIZE],MATCH(Invoice[[#This Row],[Column1]],Table49[H1],0),0),"")</f>
        <v/>
      </c>
      <c r="F27" s="189" t="str" cm="1">
        <f t="array" ref="F27">IFERROR(INDEX(Table49[QUANTITY],MATCH(Invoice[[#This Row],[Column1]],Table49[H1],0),0),"")</f>
        <v/>
      </c>
      <c r="G27" s="189" t="str">
        <f>IFERROR(INDEX(Table49[PURCHASE
Uom],MATCH(Invoice[[#This Row],[Column1]],Table49[H1],0),0),"")</f>
        <v/>
      </c>
      <c r="H27" s="190" t="str" cm="1">
        <f t="array" ref="H27">IFERROR(INDEX(Table49[INV Prices],MATCH(Invoice[[#This Row],[Column1]],Table49[H1],0),0),"")</f>
        <v/>
      </c>
      <c r="I27" s="191" t="str">
        <f t="shared" si="4"/>
        <v/>
      </c>
      <c r="J27" s="192">
        <f t="shared" si="0"/>
        <v>0</v>
      </c>
      <c r="K27" s="61" t="str">
        <f t="shared" si="5"/>
        <v>PO3114617</v>
      </c>
      <c r="N27" s="136"/>
    </row>
    <row r="28" spans="1:16" ht="30" customHeight="1" x14ac:dyDescent="0.3">
      <c r="A28" s="186">
        <f t="shared" si="2"/>
        <v>18</v>
      </c>
      <c r="B28" s="187" t="str">
        <f>IFERROR(INDEX(Table49[ITEM CODE],MATCH(Invoice[[#This Row],[Column1]],Table49[H1],0),0),"")</f>
        <v/>
      </c>
      <c r="C28" s="187" t="str">
        <f>IFERROR(INDEX(Table49[BARCODE],MATCH(Invoice[[#This Row],[Column1]],Table49[H1],0),0),"")</f>
        <v/>
      </c>
      <c r="D28" s="188" t="str">
        <f>IFERROR(INDEX(Table49[ITEM NAME],MATCH(Invoice[[#This Row],[Column1]],Table49[H1],0),0),"")</f>
        <v/>
      </c>
      <c r="E28" s="189" t="str">
        <f>IFERROR(INDEX(Table49[PACKING 
SIZE],MATCH(Invoice[[#This Row],[Column1]],Table49[H1],0),0),"")</f>
        <v/>
      </c>
      <c r="F28" s="189" t="str" cm="1">
        <f t="array" ref="F28">IFERROR(INDEX(Table49[QUANTITY],MATCH(Invoice[[#This Row],[Column1]],Table49[H1],0),0),"")</f>
        <v/>
      </c>
      <c r="G28" s="189" t="str">
        <f>IFERROR(INDEX(Table49[PURCHASE
Uom],MATCH(Invoice[[#This Row],[Column1]],Table49[H1],0),0),"")</f>
        <v/>
      </c>
      <c r="H28" s="190" t="str" cm="1">
        <f t="array" ref="H28">IFERROR(INDEX(Table49[INV Prices],MATCH(Invoice[[#This Row],[Column1]],Table49[H1],0),0),"")</f>
        <v/>
      </c>
      <c r="I28" s="191" t="str">
        <f t="shared" si="4"/>
        <v/>
      </c>
      <c r="J28" s="192">
        <f t="shared" si="0"/>
        <v>0</v>
      </c>
      <c r="K28" s="61" t="str">
        <f t="shared" si="5"/>
        <v>PO3114618</v>
      </c>
      <c r="N28" s="136"/>
    </row>
    <row r="29" spans="1:16" ht="30" customHeight="1" x14ac:dyDescent="0.3">
      <c r="A29" s="186">
        <f t="shared" si="2"/>
        <v>19</v>
      </c>
      <c r="B29" s="187" t="str">
        <f>IFERROR(INDEX(Table49[ITEM CODE],MATCH(Invoice[[#This Row],[Column1]],Table49[H1],0),0),"")</f>
        <v/>
      </c>
      <c r="C29" s="187" t="str">
        <f>IFERROR(INDEX(Table49[BARCODE],MATCH(Invoice[[#This Row],[Column1]],Table49[H1],0),0),"")</f>
        <v/>
      </c>
      <c r="D29" s="188" t="str">
        <f>IFERROR(INDEX(Table49[ITEM NAME],MATCH(Invoice[[#This Row],[Column1]],Table49[H1],0),0),"")</f>
        <v/>
      </c>
      <c r="E29" s="189" t="str">
        <f>IFERROR(INDEX(Table49[PACKING 
SIZE],MATCH(Invoice[[#This Row],[Column1]],Table49[H1],0),0),"")</f>
        <v/>
      </c>
      <c r="F29" s="189" t="str" cm="1">
        <f t="array" ref="F29">IFERROR(INDEX(Table49[QUANTITY],MATCH(Invoice[[#This Row],[Column1]],Table49[H1],0),0),"")</f>
        <v/>
      </c>
      <c r="G29" s="189" t="str">
        <f>IFERROR(INDEX(Table49[PURCHASE
Uom],MATCH(Invoice[[#This Row],[Column1]],Table49[H1],0),0),"")</f>
        <v/>
      </c>
      <c r="H29" s="190" t="str" cm="1">
        <f t="array" ref="H29">IFERROR(INDEX(Table49[INV Prices],MATCH(Invoice[[#This Row],[Column1]],Table49[H1],0),0),"")</f>
        <v/>
      </c>
      <c r="I29" s="191" t="str">
        <f t="shared" si="4"/>
        <v/>
      </c>
      <c r="J29" s="192">
        <f t="shared" si="0"/>
        <v>0</v>
      </c>
      <c r="K29" s="61" t="str">
        <f t="shared" si="5"/>
        <v>PO3114619</v>
      </c>
      <c r="N29" s="136"/>
    </row>
    <row r="30" spans="1:16" ht="30" customHeight="1" x14ac:dyDescent="0.3">
      <c r="A30" s="186">
        <f t="shared" si="2"/>
        <v>20</v>
      </c>
      <c r="B30" s="187" t="str">
        <f>IFERROR(INDEX(Table49[ITEM CODE],MATCH(Invoice[[#This Row],[Column1]],Table49[H1],0),0),"")</f>
        <v/>
      </c>
      <c r="C30" s="187" t="str">
        <f>IFERROR(INDEX(Table49[BARCODE],MATCH(Invoice[[#This Row],[Column1]],Table49[H1],0),0),"")</f>
        <v/>
      </c>
      <c r="D30" s="188" t="str">
        <f>IFERROR(INDEX(Table49[ITEM NAME],MATCH(Invoice[[#This Row],[Column1]],Table49[H1],0),0),"")</f>
        <v/>
      </c>
      <c r="E30" s="189" t="str">
        <f>IFERROR(INDEX(Table49[PACKING 
SIZE],MATCH(Invoice[[#This Row],[Column1]],Table49[H1],0),0),"")</f>
        <v/>
      </c>
      <c r="F30" s="189" t="str" cm="1">
        <f t="array" ref="F30">IFERROR(INDEX(Table49[QUANTITY],MATCH(Invoice[[#This Row],[Column1]],Table49[H1],0),0),"")</f>
        <v/>
      </c>
      <c r="G30" s="189" t="str">
        <f>IFERROR(INDEX(Table49[PURCHASE
Uom],MATCH(Invoice[[#This Row],[Column1]],Table49[H1],0),0),"")</f>
        <v/>
      </c>
      <c r="H30" s="190" t="str" cm="1">
        <f t="array" ref="H30">IFERROR(INDEX(Table49[INV Prices],MATCH(Invoice[[#This Row],[Column1]],Table49[H1],0),0),"")</f>
        <v/>
      </c>
      <c r="I30" s="191" t="str">
        <f t="shared" si="4"/>
        <v/>
      </c>
      <c r="J30" s="192">
        <f t="shared" si="0"/>
        <v>0</v>
      </c>
      <c r="K30" s="61" t="str">
        <f t="shared" si="5"/>
        <v>PO3114620</v>
      </c>
      <c r="N30" s="136"/>
    </row>
    <row r="31" spans="1:16" ht="30" customHeight="1" x14ac:dyDescent="0.3">
      <c r="A31" s="186">
        <f t="shared" si="2"/>
        <v>21</v>
      </c>
      <c r="B31" s="193" t="str">
        <f>IFERROR(INDEX(Table49[ITEM CODE],MATCH(Invoice[[#This Row],[Column1]],Table49[H1],0),0),"")</f>
        <v/>
      </c>
      <c r="C31" s="187" t="str">
        <f>IFERROR(INDEX(Table49[BARCODE],MATCH(Invoice[[#This Row],[Column1]],Table49[H1],0),0),"")</f>
        <v/>
      </c>
      <c r="D31" s="188" t="str">
        <f>IFERROR(INDEX(Table49[ITEM NAME],MATCH(Invoice[[#This Row],[Column1]],Table49[H1],0),0),"")</f>
        <v/>
      </c>
      <c r="E31" s="194" t="str">
        <f>IFERROR(INDEX(Table49[PACKING 
SIZE],MATCH(Invoice[[#This Row],[Column1]],Table49[H1],0),0),"")</f>
        <v/>
      </c>
      <c r="F31" s="195" t="str" cm="1">
        <f t="array" ref="F31">IFERROR(INDEX(Table49[QUANTITY],MATCH(Invoice[[#This Row],[Column1]],Table49[H1],0),0),"")</f>
        <v/>
      </c>
      <c r="G31" s="195" t="str">
        <f>IFERROR(INDEX(Table49[PURCHASE
Uom],MATCH(Invoice[[#This Row],[Column1]],Table49[H1],0),0),"")</f>
        <v/>
      </c>
      <c r="H31" s="196" t="str" cm="1">
        <f t="array" ref="H31">IFERROR(INDEX(Table49[INV Prices],MATCH(Invoice[[#This Row],[Column1]],Table49[H1],0),0),"")</f>
        <v/>
      </c>
      <c r="I31" s="191" t="str">
        <f t="shared" ref="I31:I33" si="6">IFERROR(F31*H31, "")</f>
        <v/>
      </c>
      <c r="J31" s="197">
        <f t="shared" si="0"/>
        <v>0</v>
      </c>
      <c r="K31" s="61" t="str">
        <f t="shared" ref="K31:K33" si="7">$J$4&amp;A31</f>
        <v>PO3114621</v>
      </c>
      <c r="N31" s="136"/>
    </row>
    <row r="32" spans="1:16" ht="30" customHeight="1" x14ac:dyDescent="0.3">
      <c r="A32" s="186">
        <f t="shared" si="2"/>
        <v>22</v>
      </c>
      <c r="B32" s="198" t="str">
        <f>IFERROR(INDEX(Table49[ITEM CODE],MATCH(Invoice[[#This Row],[Column1]],Table49[H1],0),0),"")</f>
        <v/>
      </c>
      <c r="C32" s="187" t="str">
        <f>IFERROR(INDEX(Table49[BARCODE],MATCH(Invoice[[#This Row],[Column1]],Table49[H1],0),0),"")</f>
        <v/>
      </c>
      <c r="D32" s="188" t="str">
        <f>IFERROR(INDEX(Table49[ITEM NAME],MATCH(Invoice[[#This Row],[Column1]],Table49[H1],0),0),"")</f>
        <v/>
      </c>
      <c r="E32" s="194" t="str">
        <f>IFERROR(INDEX(Table49[PACKING 
SIZE],MATCH(Invoice[[#This Row],[Column1]],Table49[H1],0),0),"")</f>
        <v/>
      </c>
      <c r="F32" s="195" t="str" cm="1">
        <f t="array" ref="F32">IFERROR(INDEX(Table49[QUANTITY],MATCH(Invoice[[#This Row],[Column1]],Table49[H1],0),0),"")</f>
        <v/>
      </c>
      <c r="G32" s="195" t="str">
        <f>IFERROR(INDEX(Table49[PURCHASE
Uom],MATCH(Invoice[[#This Row],[Column1]],Table49[H1],0),0),"")</f>
        <v/>
      </c>
      <c r="H32" s="196" t="str" cm="1">
        <f t="array" ref="H32">IFERROR(INDEX(Table49[INV Prices],MATCH(Invoice[[#This Row],[Column1]],Table49[H1],0),0),"")</f>
        <v/>
      </c>
      <c r="I32" s="191" t="str">
        <f t="shared" si="6"/>
        <v/>
      </c>
      <c r="J32" s="197">
        <f t="shared" si="0"/>
        <v>0</v>
      </c>
      <c r="K32" s="61" t="str">
        <f t="shared" si="7"/>
        <v>PO3114622</v>
      </c>
      <c r="N32" s="136"/>
    </row>
    <row r="33" spans="1:15" ht="30" hidden="1" customHeight="1" x14ac:dyDescent="0.3">
      <c r="A33" s="186">
        <f t="shared" si="2"/>
        <v>23</v>
      </c>
      <c r="B33" s="187" t="str">
        <f>IFERROR(INDEX(Table49[ITEM CODE],MATCH(Invoice[[#This Row],[Column1]],Table49[H1],0),0),"")</f>
        <v/>
      </c>
      <c r="C33" s="187" t="str">
        <f>IFERROR(INDEX(Table49[BARCODE],MATCH(Invoice[[#This Row],[Column1]],Table49[H1],0),0),"")</f>
        <v/>
      </c>
      <c r="D33" s="188" t="str">
        <f>IFERROR(INDEX(Table49[ITEM NAME],MATCH(Invoice[[#This Row],[Column1]],Table49[H1],0),0),"")</f>
        <v/>
      </c>
      <c r="E33" s="189" t="str">
        <f>IFERROR(INDEX(Table49[PACKING 
SIZE],MATCH(Invoice[[#This Row],[Column1]],Table49[H1],0),0),"")</f>
        <v/>
      </c>
      <c r="F33" s="189" t="str" cm="1">
        <f t="array" ref="F33">IFERROR(INDEX(Table49[QUANTITY],MATCH(Invoice[[#This Row],[Column1]],Table49[H1],0),0),"")</f>
        <v/>
      </c>
      <c r="G33" s="189" t="str">
        <f>IFERROR(INDEX(Table49[PURCHASE
Uom],MATCH(Invoice[[#This Row],[Column1]],Table49[H1],0),0),"")</f>
        <v/>
      </c>
      <c r="H33" s="190" t="str" cm="1">
        <f t="array" ref="H33">IFERROR(INDEX(Table49[INV Prices],MATCH(Invoice[[#This Row],[Column1]],Table49[H1],0),0),"")</f>
        <v/>
      </c>
      <c r="I33" s="191" t="str">
        <f t="shared" si="6"/>
        <v/>
      </c>
      <c r="J33" s="192">
        <f t="shared" si="0"/>
        <v>0</v>
      </c>
      <c r="K33" s="61" t="str">
        <f t="shared" si="7"/>
        <v>PO3114623</v>
      </c>
      <c r="N33" s="136"/>
    </row>
    <row r="34" spans="1:15" ht="20.25" customHeight="1" thickBot="1" x14ac:dyDescent="0.35">
      <c r="A34" s="199"/>
      <c r="B34" s="199"/>
      <c r="C34" s="199"/>
      <c r="D34" s="200"/>
      <c r="E34" s="201"/>
      <c r="F34" s="202">
        <f>SUM(Invoice[QTY])</f>
        <v>22</v>
      </c>
      <c r="G34" s="203" t="s">
        <v>492</v>
      </c>
      <c r="H34" s="204"/>
      <c r="I34" s="205">
        <f>SUBTOTAL(109,Invoice[AMOUNT])</f>
        <v>123.86000000000001</v>
      </c>
      <c r="J34" s="206"/>
      <c r="K34"/>
    </row>
    <row r="35" spans="1:15" ht="20.25" customHeight="1" thickBot="1" x14ac:dyDescent="0.35">
      <c r="A35" s="188"/>
      <c r="B35" s="264" t="str">
        <f>"Make all checks payable to "&amp;Company_Name&amp;"."</f>
        <v>Make all checks payable to CENTRAL KITCHEN.</v>
      </c>
      <c r="C35" s="264"/>
      <c r="D35" s="264"/>
      <c r="E35" s="207"/>
      <c r="F35" s="208"/>
      <c r="G35" s="209" t="s">
        <v>493</v>
      </c>
      <c r="H35" s="210"/>
      <c r="I35" s="211">
        <f>I36-Invoice[[#Totals],[AMOUNT]]</f>
        <v>12.386000000000024</v>
      </c>
      <c r="J35" s="188"/>
    </row>
    <row r="36" spans="1:15" ht="20.25" customHeight="1" thickBot="1" x14ac:dyDescent="0.35">
      <c r="A36" s="188"/>
      <c r="B36" s="212"/>
      <c r="C36" s="212"/>
      <c r="D36" s="212"/>
      <c r="E36" s="207"/>
      <c r="F36" s="208"/>
      <c r="G36" s="213" t="s">
        <v>494</v>
      </c>
      <c r="H36" s="214"/>
      <c r="I36" s="215">
        <f>Invoice[[#Totals],[AMOUNT]]*1.1</f>
        <v>136.24600000000004</v>
      </c>
      <c r="J36" s="188"/>
    </row>
    <row r="37" spans="1:15" ht="16.5" customHeight="1" x14ac:dyDescent="0.3">
      <c r="A37" s="188"/>
      <c r="B37" s="212"/>
      <c r="C37" s="212"/>
      <c r="D37" s="212"/>
      <c r="E37" s="216"/>
      <c r="F37" s="216"/>
      <c r="G37" s="216"/>
      <c r="H37" s="216"/>
      <c r="I37" s="217"/>
      <c r="J37" s="188"/>
    </row>
    <row r="38" spans="1:15" ht="16.5" customHeight="1" x14ac:dyDescent="0.3">
      <c r="A38" s="188"/>
      <c r="B38" s="212"/>
      <c r="C38" s="212"/>
      <c r="D38" s="212"/>
      <c r="E38" s="216"/>
      <c r="F38" s="216"/>
      <c r="G38" s="216"/>
      <c r="H38" s="216"/>
      <c r="I38" s="217"/>
      <c r="J38" s="188"/>
    </row>
    <row r="39" spans="1:15" ht="28.2" customHeight="1" x14ac:dyDescent="0.3">
      <c r="A39" s="188"/>
      <c r="B39" s="188"/>
      <c r="C39" s="188"/>
      <c r="D39" s="188"/>
      <c r="E39" s="188"/>
      <c r="F39" s="188"/>
      <c r="G39" s="188"/>
      <c r="H39" s="218"/>
      <c r="I39" s="188"/>
      <c r="J39" s="188"/>
      <c r="O39" s="135"/>
    </row>
    <row r="40" spans="1:15" ht="30" customHeight="1" x14ac:dyDescent="0.3">
      <c r="A40" s="188"/>
      <c r="B40" s="188"/>
      <c r="C40" s="188"/>
      <c r="D40" s="188"/>
      <c r="E40" s="188"/>
      <c r="F40" s="188"/>
      <c r="G40" s="188"/>
      <c r="H40" s="218"/>
      <c r="I40" s="188"/>
      <c r="J40" s="188"/>
    </row>
    <row r="41" spans="1:15" ht="30" customHeight="1" x14ac:dyDescent="0.3">
      <c r="A41" s="188"/>
      <c r="B41" s="188"/>
      <c r="C41" s="188"/>
      <c r="D41" s="188"/>
      <c r="E41" s="188"/>
      <c r="F41" s="188"/>
      <c r="G41" s="188"/>
      <c r="H41" s="218"/>
      <c r="I41" s="188"/>
      <c r="J41" s="188"/>
    </row>
    <row r="42" spans="1:15" ht="30" customHeight="1" x14ac:dyDescent="0.3">
      <c r="A42" s="188"/>
      <c r="B42" s="188"/>
      <c r="C42" s="188"/>
      <c r="D42" s="188"/>
      <c r="E42" s="188"/>
      <c r="F42" s="188"/>
      <c r="G42" s="188"/>
      <c r="H42" s="218"/>
      <c r="I42" s="188"/>
      <c r="J42" s="188"/>
    </row>
    <row r="43" spans="1:15" ht="30" customHeight="1" x14ac:dyDescent="0.3">
      <c r="A43" s="188"/>
      <c r="B43" s="188"/>
      <c r="C43" s="188"/>
      <c r="D43" s="188"/>
      <c r="E43" s="188"/>
      <c r="F43" s="188"/>
      <c r="G43" s="188"/>
      <c r="H43" s="218"/>
      <c r="I43" s="188"/>
      <c r="J43" s="188"/>
    </row>
  </sheetData>
  <mergeCells count="7">
    <mergeCell ref="B35:D35"/>
    <mergeCell ref="A6:B6"/>
    <mergeCell ref="B8:D8"/>
    <mergeCell ref="B9:D9"/>
    <mergeCell ref="A1:D1"/>
    <mergeCell ref="A2:D2"/>
    <mergeCell ref="C6:F6"/>
  </mergeCells>
  <phoneticPr fontId="3" type="noConversion"/>
  <dataValidations count="20">
    <dataValidation allowBlank="1" showInputMessage="1" showErrorMessage="1" prompt="Company name is automatically appended in this cell" sqref="B35:B38" xr:uid="{7CC6501A-F780-49A9-A064-05892C559DA1}"/>
    <dataValidation allowBlank="1" showInputMessage="1" showErrorMessage="1" prompt="Enter customer Street Address in this cell" sqref="E7" xr:uid="{4D7A0537-3B67-4036-BE63-0B8F4DAA869F}"/>
    <dataValidation allowBlank="1" showInputMessage="1" showErrorMessage="1" prompt="Enter customer Name, Company Name, Street Address, City, State, Zip Code, and Phone number in cells below" sqref="A5" xr:uid="{5F5AC2B2-B621-4502-B7A7-C573CC8EB81E}"/>
    <dataValidation allowBlank="1" showInputMessage="1" showErrorMessage="1" prompt="Enter Company Slogan in this cell and company address in cells below" sqref="A2 A7" xr:uid="{01557807-4B45-4930-A41B-520330BF1136}"/>
    <dataValidation allowBlank="1" showInputMessage="1" showErrorMessage="1" prompt="Enter invoicing Company Name in this cell and Slogan in cell below" sqref="E1" xr:uid="{A636C57E-4F02-4B36-A7F4-A97A89DA2636}"/>
    <dataValidation allowBlank="1" showInputMessage="1" showErrorMessage="1" prompt="Title of this worksheet is in this cell. Enter Invoice details in cells D3 through E5" sqref="F1:G1 J1:K1" xr:uid="{A3F8F99F-A4F0-4667-BF6E-B79B03E22E79}"/>
    <dataValidation allowBlank="1" showInputMessage="1" showErrorMessage="1" prompt="Amount is automatically calculated in this column under this heading" sqref="I10:J10" xr:uid="{5C43CFB0-2371-47C5-BB29-E2F436635A4B}"/>
    <dataValidation allowBlank="1" showInputMessage="1" showErrorMessage="1" prompt="Enter Rate in this column under this heading" sqref="H10" xr:uid="{81A49B3A-6DFC-472B-97F6-59D0CEB4B1F9}"/>
    <dataValidation allowBlank="1" showInputMessage="1" showErrorMessage="1" prompt="Enter Hours in this column under this heading" sqref="E10:G10" xr:uid="{1C06961B-C9ED-48FD-A11B-4E260F722368}"/>
    <dataValidation allowBlank="1" showInputMessage="1" showErrorMessage="1" prompt="Enter invoicing company Street Address in this cell" sqref="E3" xr:uid="{E00C29C3-3F50-4411-9F91-E8716E7877B5}"/>
    <dataValidation allowBlank="1" showInputMessage="1" showErrorMessage="1" prompt="Enter Descriptions in this column under this heading. Use heading filters to find specific entries" sqref="D10" xr:uid="{0A2B4FFD-3CE7-41A7-9C4D-657DC176AE75}"/>
    <dataValidation allowBlank="1" showInputMessage="1" showErrorMessage="1" prompt="Enter invoice Date in this cell" sqref="J2 E5" xr:uid="{F3C3FB4B-E192-4D95-95BF-3AD022F32972}"/>
    <dataValidation allowBlank="1" showInputMessage="1" showErrorMessage="1" prompt="Enter invoice Date in cell at right" sqref="H2:I3" xr:uid="{E70833F9-41DF-417B-89DA-097CAE0B4907}"/>
    <dataValidation allowBlank="1" showInputMessage="1" showErrorMessage="1" prompt="Enter Invoice Number in cell at right" sqref="H4:H5 I4" xr:uid="{6BB6049E-37A1-4F25-B0C8-3DC9A6E084FF}"/>
    <dataValidation allowBlank="1" showInputMessage="1" showErrorMessage="1" prompt="Enter Invoice Number in this cell" sqref="I5:J5" xr:uid="{A090D11D-14BF-4EEC-9809-B5856C1673EC}"/>
    <dataValidation allowBlank="1" showInputMessage="1" showErrorMessage="1" prompt="Enter invoice Project or Service description in this cell" sqref="I6:J6" xr:uid="{3B5F39F4-2B40-4CEC-ADBC-3797D5348675}"/>
    <dataValidation allowBlank="1" showInputMessage="1" showErrorMessage="1" prompt="Enter invoice Project or Service description in cell at right" sqref="H6" xr:uid="{5114E536-A673-49C5-A254-DF5BA5C0E0E5}"/>
    <dataValidation allowBlank="1" showInputMessage="1" showErrorMessage="1" prompt="Enter customer Phone number in this cell" sqref="E4 E9" xr:uid="{1DAFD22A-0E08-449A-A3F4-9F65CC566EF7}"/>
    <dataValidation type="list" allowBlank="1" showInputMessage="1" showErrorMessage="1" prompt="Enter invoicing Company Name in this cell and Slogan in cell below" sqref="A1:D1" xr:uid="{63587D70-126E-47EB-844D-B8C167462504}">
      <formula1>Store_Name</formula1>
    </dataValidation>
    <dataValidation allowBlank="1" showInputMessage="1" showErrorMessage="1" prompt="Enter Phone and Fax number in this cell" sqref="A3:A4" xr:uid="{985EB55F-0FC8-4C25-8848-B21CEC8F99C2}"/>
  </dataValidations>
  <printOptions horizontalCentered="1"/>
  <pageMargins left="0.5" right="0.5" top="0.75" bottom="0" header="0" footer="0"/>
  <pageSetup scale="68" orientation="portrait" r:id="rId1"/>
  <headerFooter scaleWithDoc="0" alignWithMargins="0"/>
  <ignoredErrors>
    <ignoredError sqref="A11" calculatedColumn="1"/>
  </ignoredErrors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14B3E-662F-4395-8E22-7825B4EF760B}">
  <sheetPr>
    <tabColor theme="7"/>
  </sheetPr>
  <dimension ref="B2:R64"/>
  <sheetViews>
    <sheetView tabSelected="1" topLeftCell="G9" zoomScale="90" zoomScaleNormal="90" workbookViewId="0">
      <selection activeCell="V63" sqref="V63"/>
    </sheetView>
  </sheetViews>
  <sheetFormatPr defaultRowHeight="14.4" x14ac:dyDescent="0.3"/>
  <cols>
    <col min="1" max="1" width="3.5546875" customWidth="1"/>
    <col min="2" max="2" width="27.88671875" bestFit="1" customWidth="1"/>
    <col min="3" max="3" width="21.6640625" style="4" bestFit="1" customWidth="1"/>
    <col min="4" max="4" width="9.6640625" style="104" bestFit="1" customWidth="1"/>
    <col min="5" max="5" width="21" style="4" bestFit="1" customWidth="1"/>
    <col min="6" max="6" width="11.21875" style="104" bestFit="1" customWidth="1"/>
    <col min="7" max="7" width="22.6640625" style="4" bestFit="1" customWidth="1"/>
    <col min="8" max="8" width="9.6640625" style="104" bestFit="1" customWidth="1"/>
    <col min="9" max="9" width="21.44140625" style="4" bestFit="1" customWidth="1"/>
    <col min="10" max="10" width="9.6640625" style="104" bestFit="1" customWidth="1"/>
    <col min="11" max="11" width="28.77734375" style="4" bestFit="1" customWidth="1"/>
    <col min="12" max="12" width="8.5546875" style="104" bestFit="1" customWidth="1"/>
    <col min="13" max="13" width="28.33203125" bestFit="1" customWidth="1"/>
    <col min="14" max="14" width="8.5546875" style="145" bestFit="1" customWidth="1"/>
    <col min="15" max="15" width="21" bestFit="1" customWidth="1"/>
    <col min="16" max="16" width="9.6640625" bestFit="1" customWidth="1"/>
    <col min="17" max="17" width="9.44140625" bestFit="1" customWidth="1"/>
    <col min="18" max="18" width="11.21875" bestFit="1" customWidth="1"/>
  </cols>
  <sheetData>
    <row r="2" spans="2:18" ht="20.25" customHeight="1" x14ac:dyDescent="0.3">
      <c r="B2" s="127" t="s">
        <v>237</v>
      </c>
      <c r="C2" s="147">
        <v>9</v>
      </c>
      <c r="D2" s="258">
        <f>C4</f>
        <v>45903</v>
      </c>
      <c r="E2" s="259"/>
      <c r="F2" s="259"/>
    </row>
    <row r="3" spans="2:18" ht="20.25" customHeight="1" x14ac:dyDescent="0.3">
      <c r="B3" s="127" t="s">
        <v>160</v>
      </c>
      <c r="C3" s="128" t="s">
        <v>523</v>
      </c>
      <c r="D3" s="262" t="s">
        <v>538</v>
      </c>
      <c r="E3" s="263"/>
      <c r="F3" s="119">
        <f>SUMIF(CK_HF[Month],C2,CK_HF[LAST TOTAL
PRICE (USD)])</f>
        <v>8081.963400000036</v>
      </c>
      <c r="I3" s="104"/>
    </row>
    <row r="4" spans="2:18" ht="20.25" customHeight="1" thickBot="1" x14ac:dyDescent="0.35">
      <c r="B4" s="127" t="s">
        <v>38</v>
      </c>
      <c r="C4" s="140">
        <v>45903</v>
      </c>
      <c r="D4" s="260" t="s">
        <v>539</v>
      </c>
      <c r="E4" s="261"/>
      <c r="F4" s="120">
        <f>F3*0.2</f>
        <v>1616.3926800000072</v>
      </c>
    </row>
    <row r="5" spans="2:18" ht="15" hidden="1" thickBot="1" x14ac:dyDescent="0.35"/>
    <row r="6" spans="2:18" ht="21.75" customHeight="1" thickBot="1" x14ac:dyDescent="0.35">
      <c r="B6" s="121"/>
      <c r="C6" s="122" t="s">
        <v>238</v>
      </c>
      <c r="D6" s="240"/>
      <c r="E6" s="241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</row>
    <row r="7" spans="2:18" ht="46.2" customHeight="1" thickBot="1" x14ac:dyDescent="0.35">
      <c r="B7" s="123"/>
      <c r="C7" s="162" t="s">
        <v>657</v>
      </c>
      <c r="D7" s="163"/>
      <c r="E7" s="176" t="s">
        <v>658</v>
      </c>
      <c r="F7" s="177"/>
      <c r="G7" s="164" t="s">
        <v>659</v>
      </c>
      <c r="H7" s="165"/>
      <c r="I7" s="149" t="s">
        <v>660</v>
      </c>
      <c r="J7" s="150"/>
      <c r="K7" s="149" t="s">
        <v>663</v>
      </c>
      <c r="L7" s="150"/>
      <c r="M7" s="149" t="s">
        <v>669</v>
      </c>
      <c r="N7" s="150"/>
      <c r="O7" s="164" t="s">
        <v>748</v>
      </c>
      <c r="P7" s="165"/>
      <c r="Q7" s="129" t="s">
        <v>384</v>
      </c>
      <c r="R7" s="129" t="s">
        <v>385</v>
      </c>
    </row>
    <row r="8" spans="2:18" s="1" customFormat="1" ht="21.75" customHeight="1" thickBot="1" x14ac:dyDescent="0.35">
      <c r="B8" s="124" t="s">
        <v>35</v>
      </c>
      <c r="C8" s="151" t="s">
        <v>184</v>
      </c>
      <c r="D8" s="152" t="s">
        <v>661</v>
      </c>
      <c r="E8" s="151" t="s">
        <v>184</v>
      </c>
      <c r="F8" s="153" t="s">
        <v>661</v>
      </c>
      <c r="G8" s="151" t="s">
        <v>184</v>
      </c>
      <c r="H8" s="153" t="s">
        <v>661</v>
      </c>
      <c r="I8" s="169" t="s">
        <v>184</v>
      </c>
      <c r="J8" s="170" t="s">
        <v>661</v>
      </c>
      <c r="K8" s="169" t="s">
        <v>184</v>
      </c>
      <c r="L8" s="170" t="s">
        <v>661</v>
      </c>
      <c r="M8" s="169" t="s">
        <v>184</v>
      </c>
      <c r="N8" s="170" t="s">
        <v>661</v>
      </c>
      <c r="O8" s="151" t="s">
        <v>184</v>
      </c>
      <c r="P8" s="153" t="s">
        <v>661</v>
      </c>
      <c r="Q8" s="125"/>
      <c r="R8" s="125"/>
    </row>
    <row r="9" spans="2:18" s="1" customFormat="1" ht="21.75" customHeight="1" thickBot="1" x14ac:dyDescent="0.35">
      <c r="B9" s="171" t="s">
        <v>636</v>
      </c>
      <c r="C9" s="252">
        <v>4</v>
      </c>
      <c r="D9" s="154">
        <v>4.84</v>
      </c>
      <c r="E9" s="242">
        <v>2</v>
      </c>
      <c r="F9" s="154">
        <v>2.42</v>
      </c>
      <c r="G9" s="242">
        <v>4</v>
      </c>
      <c r="H9" s="154">
        <v>4.84</v>
      </c>
      <c r="I9" s="246">
        <v>2</v>
      </c>
      <c r="J9" s="159">
        <v>2.42</v>
      </c>
      <c r="K9" s="246">
        <v>2</v>
      </c>
      <c r="L9" s="159">
        <v>2.42</v>
      </c>
      <c r="M9" s="246">
        <v>4</v>
      </c>
      <c r="N9" s="159">
        <v>4.84</v>
      </c>
      <c r="O9" s="242"/>
      <c r="P9" s="154"/>
      <c r="Q9" s="243">
        <v>18</v>
      </c>
      <c r="R9" s="155">
        <v>21.779999999999998</v>
      </c>
    </row>
    <row r="10" spans="2:18" s="1" customFormat="1" ht="21.75" customHeight="1" thickBot="1" x14ac:dyDescent="0.35">
      <c r="B10" s="156" t="s">
        <v>275</v>
      </c>
      <c r="C10" s="244">
        <v>49</v>
      </c>
      <c r="D10" s="157">
        <v>255.059</v>
      </c>
      <c r="E10" s="244">
        <v>9</v>
      </c>
      <c r="F10" s="157">
        <v>54.56</v>
      </c>
      <c r="G10" s="244">
        <v>25</v>
      </c>
      <c r="H10" s="157">
        <v>134.4</v>
      </c>
      <c r="I10" s="244">
        <v>22</v>
      </c>
      <c r="J10" s="157">
        <v>123.86</v>
      </c>
      <c r="K10" s="244"/>
      <c r="L10" s="157"/>
      <c r="M10" s="244"/>
      <c r="N10" s="157"/>
      <c r="O10" s="244"/>
      <c r="P10" s="157"/>
      <c r="Q10" s="245">
        <v>105</v>
      </c>
      <c r="R10" s="158">
        <v>567.87900000000002</v>
      </c>
    </row>
    <row r="11" spans="2:18" s="1" customFormat="1" ht="21.75" customHeight="1" thickBot="1" x14ac:dyDescent="0.35">
      <c r="B11" s="161" t="s">
        <v>389</v>
      </c>
      <c r="C11" s="250">
        <v>8</v>
      </c>
      <c r="D11" s="167">
        <v>12</v>
      </c>
      <c r="E11" s="250">
        <v>4</v>
      </c>
      <c r="F11" s="167">
        <v>6</v>
      </c>
      <c r="G11" s="250">
        <v>4</v>
      </c>
      <c r="H11" s="167">
        <v>6</v>
      </c>
      <c r="I11" s="250">
        <v>4</v>
      </c>
      <c r="J11" s="167">
        <v>6</v>
      </c>
      <c r="K11" s="250">
        <v>4</v>
      </c>
      <c r="L11" s="167">
        <v>6</v>
      </c>
      <c r="M11" s="250">
        <v>4</v>
      </c>
      <c r="N11" s="167">
        <v>6</v>
      </c>
      <c r="O11" s="250"/>
      <c r="P11" s="167"/>
      <c r="Q11" s="251">
        <v>28</v>
      </c>
      <c r="R11" s="168">
        <v>42</v>
      </c>
    </row>
    <row r="12" spans="2:18" s="1" customFormat="1" ht="21.75" customHeight="1" thickBot="1" x14ac:dyDescent="0.35">
      <c r="B12" s="161" t="s">
        <v>75</v>
      </c>
      <c r="C12" s="244">
        <v>2</v>
      </c>
      <c r="D12" s="157">
        <v>43.2</v>
      </c>
      <c r="E12" s="244"/>
      <c r="F12" s="157"/>
      <c r="G12" s="244"/>
      <c r="H12" s="157"/>
      <c r="I12" s="244"/>
      <c r="J12" s="157"/>
      <c r="K12" s="244"/>
      <c r="L12" s="157"/>
      <c r="M12" s="244"/>
      <c r="N12" s="157"/>
      <c r="O12" s="244"/>
      <c r="P12" s="157"/>
      <c r="Q12" s="245">
        <v>2</v>
      </c>
      <c r="R12" s="158">
        <v>43.2</v>
      </c>
    </row>
    <row r="13" spans="2:18" s="1" customFormat="1" ht="21.75" customHeight="1" thickBot="1" x14ac:dyDescent="0.35">
      <c r="B13" s="172" t="s">
        <v>643</v>
      </c>
      <c r="C13" s="242">
        <v>6</v>
      </c>
      <c r="D13" s="154">
        <v>14.360000000000001</v>
      </c>
      <c r="E13" s="242">
        <v>3</v>
      </c>
      <c r="F13" s="154">
        <v>7.1800000000000006</v>
      </c>
      <c r="G13" s="242">
        <v>3</v>
      </c>
      <c r="H13" s="154">
        <v>7.1800000000000006</v>
      </c>
      <c r="I13" s="242">
        <v>3</v>
      </c>
      <c r="J13" s="154">
        <v>7.1800000000000006</v>
      </c>
      <c r="K13" s="242">
        <v>3</v>
      </c>
      <c r="L13" s="154">
        <v>7.1800000000000006</v>
      </c>
      <c r="M13" s="242">
        <v>3</v>
      </c>
      <c r="N13" s="154">
        <v>7.1800000000000006</v>
      </c>
      <c r="O13" s="242"/>
      <c r="P13" s="154"/>
      <c r="Q13" s="243">
        <v>21</v>
      </c>
      <c r="R13" s="155">
        <v>50.260000000000005</v>
      </c>
    </row>
    <row r="14" spans="2:18" s="1" customFormat="1" ht="21.75" customHeight="1" thickBot="1" x14ac:dyDescent="0.35">
      <c r="B14" s="156" t="s">
        <v>386</v>
      </c>
      <c r="C14" s="244">
        <v>18</v>
      </c>
      <c r="D14" s="157">
        <v>25.577599999999997</v>
      </c>
      <c r="E14" s="244">
        <v>14</v>
      </c>
      <c r="F14" s="157">
        <v>20.088799999999999</v>
      </c>
      <c r="G14" s="244">
        <v>16</v>
      </c>
      <c r="H14" s="157">
        <v>23.379199999999997</v>
      </c>
      <c r="I14" s="244">
        <v>15</v>
      </c>
      <c r="J14" s="157">
        <v>21.9968</v>
      </c>
      <c r="K14" s="244">
        <v>11</v>
      </c>
      <c r="L14" s="157">
        <v>15.920000000000002</v>
      </c>
      <c r="M14" s="244">
        <v>11</v>
      </c>
      <c r="N14" s="157">
        <v>15.920000000000002</v>
      </c>
      <c r="O14" s="244"/>
      <c r="P14" s="157"/>
      <c r="Q14" s="245">
        <v>85</v>
      </c>
      <c r="R14" s="158">
        <v>122.88239999999999</v>
      </c>
    </row>
    <row r="15" spans="2:18" s="1" customFormat="1" ht="21.75" customHeight="1" thickBot="1" x14ac:dyDescent="0.35">
      <c r="B15" s="156" t="s">
        <v>77</v>
      </c>
      <c r="C15" s="244">
        <v>2</v>
      </c>
      <c r="D15" s="157">
        <v>3.96</v>
      </c>
      <c r="E15" s="244"/>
      <c r="F15" s="157"/>
      <c r="G15" s="244"/>
      <c r="H15" s="157"/>
      <c r="I15" s="244">
        <v>3</v>
      </c>
      <c r="J15" s="157">
        <v>2.52</v>
      </c>
      <c r="K15" s="244">
        <v>6</v>
      </c>
      <c r="L15" s="157">
        <v>14.64</v>
      </c>
      <c r="M15" s="244"/>
      <c r="N15" s="157"/>
      <c r="O15" s="244"/>
      <c r="P15" s="157"/>
      <c r="Q15" s="245">
        <v>11</v>
      </c>
      <c r="R15" s="158">
        <v>21.12</v>
      </c>
    </row>
    <row r="16" spans="2:18" s="1" customFormat="1" ht="21.75" customHeight="1" thickBot="1" x14ac:dyDescent="0.35">
      <c r="B16" s="175" t="s">
        <v>361</v>
      </c>
      <c r="C16" s="246">
        <v>1</v>
      </c>
      <c r="D16" s="159">
        <v>6.96</v>
      </c>
      <c r="E16" s="246"/>
      <c r="F16" s="159"/>
      <c r="G16" s="246"/>
      <c r="H16" s="159"/>
      <c r="I16" s="246"/>
      <c r="J16" s="159"/>
      <c r="K16" s="246"/>
      <c r="L16" s="159"/>
      <c r="M16" s="246"/>
      <c r="N16" s="159"/>
      <c r="O16" s="246"/>
      <c r="P16" s="159"/>
      <c r="Q16" s="247">
        <v>1</v>
      </c>
      <c r="R16" s="160">
        <v>6.96</v>
      </c>
    </row>
    <row r="17" spans="2:18" s="1" customFormat="1" ht="21.75" customHeight="1" thickBot="1" x14ac:dyDescent="0.35">
      <c r="B17" s="156" t="s">
        <v>74</v>
      </c>
      <c r="C17" s="244"/>
      <c r="D17" s="157"/>
      <c r="E17" s="244"/>
      <c r="F17" s="157"/>
      <c r="G17" s="244"/>
      <c r="H17" s="157"/>
      <c r="I17" s="244"/>
      <c r="J17" s="157"/>
      <c r="K17" s="244"/>
      <c r="L17" s="157"/>
      <c r="M17" s="244"/>
      <c r="N17" s="157"/>
      <c r="O17" s="244">
        <v>1</v>
      </c>
      <c r="P17" s="157">
        <v>74.37</v>
      </c>
      <c r="Q17" s="245">
        <v>1</v>
      </c>
      <c r="R17" s="158">
        <v>74.37</v>
      </c>
    </row>
    <row r="18" spans="2:18" s="1" customFormat="1" ht="21.75" customHeight="1" thickBot="1" x14ac:dyDescent="0.35">
      <c r="B18" s="161" t="s">
        <v>72</v>
      </c>
      <c r="C18" s="246"/>
      <c r="D18" s="159"/>
      <c r="E18" s="246"/>
      <c r="F18" s="159"/>
      <c r="G18" s="246"/>
      <c r="H18" s="159"/>
      <c r="I18" s="246"/>
      <c r="J18" s="159"/>
      <c r="K18" s="246"/>
      <c r="L18" s="159"/>
      <c r="M18" s="246"/>
      <c r="N18" s="159"/>
      <c r="O18" s="246">
        <v>1</v>
      </c>
      <c r="P18" s="159">
        <v>57.07</v>
      </c>
      <c r="Q18" s="247">
        <v>1</v>
      </c>
      <c r="R18" s="160">
        <v>57.07</v>
      </c>
    </row>
    <row r="19" spans="2:18" s="1" customFormat="1" ht="21.75" customHeight="1" thickBot="1" x14ac:dyDescent="0.35">
      <c r="B19" s="172" t="s">
        <v>712</v>
      </c>
      <c r="C19" s="252">
        <v>33</v>
      </c>
      <c r="D19" s="154">
        <v>24.29000000000001</v>
      </c>
      <c r="E19" s="242">
        <v>22</v>
      </c>
      <c r="F19" s="154">
        <v>16.419999999999998</v>
      </c>
      <c r="G19" s="242">
        <v>45</v>
      </c>
      <c r="H19" s="154">
        <v>33.39</v>
      </c>
      <c r="I19" s="242">
        <v>47</v>
      </c>
      <c r="J19" s="154">
        <v>35.4</v>
      </c>
      <c r="K19" s="242">
        <v>25</v>
      </c>
      <c r="L19" s="154">
        <v>18.07</v>
      </c>
      <c r="M19" s="242">
        <v>25</v>
      </c>
      <c r="N19" s="154">
        <v>18.07</v>
      </c>
      <c r="O19" s="242"/>
      <c r="P19" s="154"/>
      <c r="Q19" s="243">
        <v>197</v>
      </c>
      <c r="R19" s="155">
        <v>145.63999999999999</v>
      </c>
    </row>
    <row r="20" spans="2:18" s="1" customFormat="1" ht="21.75" customHeight="1" thickBot="1" x14ac:dyDescent="0.35">
      <c r="B20" s="126" t="s">
        <v>53</v>
      </c>
      <c r="C20" s="248">
        <v>123</v>
      </c>
      <c r="D20" s="166">
        <v>390.2466</v>
      </c>
      <c r="E20" s="248">
        <v>54</v>
      </c>
      <c r="F20" s="166">
        <v>106.66880000000002</v>
      </c>
      <c r="G20" s="248">
        <v>97</v>
      </c>
      <c r="H20" s="166">
        <v>209.18920000000003</v>
      </c>
      <c r="I20" s="248">
        <v>96</v>
      </c>
      <c r="J20" s="166">
        <v>199.37680000000003</v>
      </c>
      <c r="K20" s="248">
        <v>51</v>
      </c>
      <c r="L20" s="166">
        <v>64.23</v>
      </c>
      <c r="M20" s="248">
        <v>47</v>
      </c>
      <c r="N20" s="166">
        <v>52.01</v>
      </c>
      <c r="O20" s="248">
        <v>2</v>
      </c>
      <c r="P20" s="166">
        <v>131.44</v>
      </c>
      <c r="Q20" s="249">
        <v>470</v>
      </c>
      <c r="R20" s="130">
        <v>1153.1614</v>
      </c>
    </row>
    <row r="21" spans="2:18" s="1" customFormat="1" ht="21.75" hidden="1" customHeight="1" x14ac:dyDescent="0.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2:18" s="1" customFormat="1" ht="21.75" hidden="1" customHeight="1" x14ac:dyDescent="0.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2:18" s="1" customFormat="1" ht="21.75" hidden="1" customHeight="1" x14ac:dyDescent="0.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2:18" s="1" customFormat="1" ht="21.75" hidden="1" customHeight="1" x14ac:dyDescent="0.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2:18" s="1" customFormat="1" ht="21.75" hidden="1" customHeight="1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2:18" s="1" customFormat="1" ht="21.75" hidden="1" customHeight="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2:18" s="1" customFormat="1" ht="21.75" hidden="1" customHeight="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2:18" s="1" customFormat="1" ht="21.75" hidden="1" customHeight="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2:18" s="1" customFormat="1" ht="21.75" hidden="1" customHeight="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2:18" s="1" customFormat="1" ht="21.75" hidden="1" customHeight="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2:18" s="1" customFormat="1" ht="21.75" hidden="1" customHeight="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2:18" s="1" customFormat="1" ht="21.75" hidden="1" customHeight="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2:16" s="1" customFormat="1" ht="21.75" hidden="1" customHeight="1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2:16" s="1" customFormat="1" ht="21.75" hidden="1" customHeight="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2:16" s="1" customFormat="1" ht="21.75" hidden="1" customHeight="1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2:16" s="1" customFormat="1" ht="21.75" hidden="1" customHeigh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s="1" customFormat="1" ht="21.75" hidden="1" customHeight="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s="1" customFormat="1" ht="21.75" hidden="1" customHeight="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s="1" customFormat="1" ht="21.75" hidden="1" customHeight="1" x14ac:dyDescent="0.3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s="1" customFormat="1" ht="21.75" hidden="1" customHeight="1" x14ac:dyDescent="0.3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s="1" customFormat="1" ht="21.75" hidden="1" customHeight="1" x14ac:dyDescent="0.3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s="1" customFormat="1" ht="21.75" hidden="1" customHeight="1" x14ac:dyDescent="0.3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s="1" customFormat="1" ht="21.75" hidden="1" customHeight="1" x14ac:dyDescent="0.3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s="1" customFormat="1" ht="21.75" hidden="1" customHeight="1" x14ac:dyDescent="0.3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 s="1" customFormat="1" ht="21.75" hidden="1" customHeight="1" x14ac:dyDescent="0.3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s="1" customFormat="1" ht="21.75" hidden="1" customHeight="1" x14ac:dyDescent="0.3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s="1" customFormat="1" ht="21.75" hidden="1" customHeight="1" x14ac:dyDescent="0.3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s="1" customFormat="1" ht="21.75" hidden="1" customHeigh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8" s="1" customFormat="1" ht="21.75" hidden="1" customHeight="1" x14ac:dyDescent="0.3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8" s="1" customFormat="1" ht="21.75" hidden="1" customHeight="1" x14ac:dyDescent="0.3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8" s="1" customFormat="1" ht="21.75" hidden="1" customHeigh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8" s="1" customFormat="1" ht="21.75" hidden="1" customHeight="1" x14ac:dyDescent="0.3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8" s="1" customFormat="1" ht="21.75" hidden="1" customHeight="1" x14ac:dyDescent="0.3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8" s="1" customFormat="1" ht="21.75" hidden="1" customHeight="1" x14ac:dyDescent="0.3">
      <c r="B54" s="173"/>
      <c r="C54" s="173"/>
      <c r="D54" s="174"/>
      <c r="E54" s="173"/>
      <c r="F54" s="174"/>
      <c r="G54" s="173"/>
      <c r="H54" s="174"/>
      <c r="I54" s="173"/>
      <c r="J54" s="174"/>
      <c r="K54" s="173"/>
      <c r="L54" s="174"/>
      <c r="M54" s="173"/>
      <c r="N54" s="174"/>
      <c r="O54" s="173"/>
      <c r="P54" s="174"/>
    </row>
    <row r="55" spans="2:18" s="1" customFormat="1" ht="21.75" hidden="1" customHeight="1" x14ac:dyDescent="0.3">
      <c r="B55" s="173"/>
      <c r="C55" s="173"/>
      <c r="D55" s="174"/>
      <c r="E55" s="173"/>
      <c r="F55" s="174"/>
      <c r="G55" s="173"/>
      <c r="H55" s="174"/>
      <c r="I55" s="173"/>
      <c r="J55" s="174"/>
      <c r="K55" s="173"/>
      <c r="L55" s="174"/>
      <c r="M55" s="173"/>
      <c r="N55" s="174"/>
      <c r="O55" s="173"/>
      <c r="P55" s="174"/>
    </row>
    <row r="56" spans="2:18" s="1" customFormat="1" ht="21.75" hidden="1" customHeight="1" x14ac:dyDescent="0.3">
      <c r="B56" s="173"/>
      <c r="C56" s="173"/>
      <c r="D56" s="174"/>
      <c r="E56" s="173"/>
      <c r="F56" s="174"/>
      <c r="G56" s="173"/>
      <c r="H56" s="174"/>
      <c r="I56" s="173"/>
      <c r="J56" s="174"/>
      <c r="K56" s="173"/>
      <c r="L56" s="174"/>
      <c r="M56" s="173"/>
      <c r="N56" s="174"/>
      <c r="O56" s="173"/>
      <c r="P56" s="174"/>
    </row>
    <row r="57" spans="2:18" s="1" customFormat="1" ht="21.75" hidden="1" customHeight="1" x14ac:dyDescent="0.3">
      <c r="B57" s="173"/>
      <c r="C57" s="173"/>
      <c r="D57" s="174"/>
      <c r="E57" s="173"/>
      <c r="F57" s="174"/>
      <c r="G57" s="173"/>
      <c r="H57" s="174"/>
      <c r="I57" s="173"/>
      <c r="J57" s="174"/>
      <c r="K57" s="173"/>
      <c r="L57" s="174"/>
      <c r="M57" s="173"/>
      <c r="N57" s="174"/>
      <c r="O57" s="173"/>
      <c r="P57" s="174"/>
    </row>
    <row r="58" spans="2:18" ht="22.2" customHeight="1" x14ac:dyDescent="0.3">
      <c r="C58"/>
      <c r="D58"/>
      <c r="E58"/>
      <c r="F58"/>
      <c r="G58"/>
      <c r="H58"/>
      <c r="I58"/>
      <c r="J58"/>
      <c r="K58"/>
      <c r="L58" s="145"/>
      <c r="M58" s="145"/>
      <c r="P58" s="270" t="s">
        <v>401</v>
      </c>
      <c r="Q58" s="270"/>
      <c r="R58" s="103">
        <f>GETPIVOTDATA("$",$B$6)*0.2</f>
        <v>230.63228000000001</v>
      </c>
    </row>
    <row r="59" spans="2:18" ht="24.75" customHeight="1" x14ac:dyDescent="0.3">
      <c r="C59"/>
      <c r="D59"/>
      <c r="E59"/>
      <c r="F59"/>
      <c r="G59"/>
      <c r="H59"/>
      <c r="I59"/>
      <c r="J59"/>
      <c r="K59"/>
      <c r="L59" s="145"/>
    </row>
    <row r="60" spans="2:18" x14ac:dyDescent="0.3">
      <c r="C60"/>
      <c r="D60"/>
      <c r="E60"/>
      <c r="F60"/>
      <c r="G60"/>
      <c r="H60"/>
      <c r="I60"/>
      <c r="J60"/>
      <c r="K60"/>
      <c r="L60" s="145"/>
    </row>
    <row r="61" spans="2:18" x14ac:dyDescent="0.3">
      <c r="C61"/>
      <c r="D61"/>
      <c r="E61"/>
      <c r="F61"/>
      <c r="G61"/>
      <c r="H61"/>
      <c r="I61"/>
      <c r="J61"/>
      <c r="K61"/>
      <c r="L61" s="145"/>
    </row>
    <row r="62" spans="2:18" x14ac:dyDescent="0.3">
      <c r="C62"/>
      <c r="D62"/>
      <c r="E62"/>
      <c r="F62"/>
      <c r="G62"/>
      <c r="H62"/>
      <c r="I62"/>
      <c r="J62"/>
      <c r="K62"/>
      <c r="L62" s="145"/>
    </row>
    <row r="63" spans="2:18" x14ac:dyDescent="0.3">
      <c r="C63"/>
      <c r="D63"/>
      <c r="E63"/>
      <c r="F63"/>
      <c r="G63"/>
      <c r="H63"/>
      <c r="I63"/>
      <c r="J63"/>
      <c r="K63"/>
      <c r="L63" s="145"/>
    </row>
    <row r="64" spans="2:18" ht="15" thickBot="1" x14ac:dyDescent="0.35">
      <c r="C64"/>
      <c r="D64"/>
      <c r="E64"/>
      <c r="F64"/>
      <c r="G64"/>
      <c r="H64"/>
      <c r="I64"/>
      <c r="J64"/>
      <c r="K64"/>
      <c r="L64" s="145"/>
    </row>
  </sheetData>
  <mergeCells count="4">
    <mergeCell ref="D2:F2"/>
    <mergeCell ref="D3:E3"/>
    <mergeCell ref="D4:E4"/>
    <mergeCell ref="P58:Q58"/>
  </mergeCells>
  <pageMargins left="0.7" right="0.7" top="0.75" bottom="0.75" header="0.3" footer="0.3"/>
  <pageSetup orientation="portrait" horizontalDpi="0" verticalDpi="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E7AF-110A-43B7-9AC3-5435F1D21C42}">
  <dimension ref="A1:O32"/>
  <sheetViews>
    <sheetView zoomScaleNormal="100" workbookViewId="0">
      <selection activeCell="G14" sqref="G14"/>
    </sheetView>
  </sheetViews>
  <sheetFormatPr defaultRowHeight="14.4" x14ac:dyDescent="0.3"/>
  <cols>
    <col min="1" max="1" width="27.44140625" bestFit="1" customWidth="1"/>
    <col min="2" max="2" width="11.44140625" bestFit="1" customWidth="1"/>
    <col min="3" max="3" width="2.33203125" customWidth="1"/>
    <col min="4" max="4" width="24.44140625" bestFit="1" customWidth="1"/>
    <col min="5" max="5" width="19.44140625" bestFit="1" customWidth="1"/>
    <col min="6" max="6" width="1.88671875" customWidth="1"/>
    <col min="7" max="7" width="28" customWidth="1"/>
    <col min="8" max="10" width="20.44140625" customWidth="1"/>
    <col min="11" max="11" width="25.109375" customWidth="1"/>
    <col min="13" max="13" width="10.109375" style="116" bestFit="1" customWidth="1"/>
    <col min="14" max="14" width="11.109375" style="4" customWidth="1"/>
    <col min="15" max="15" width="8.88671875" style="4" bestFit="1" customWidth="1"/>
  </cols>
  <sheetData>
    <row r="1" spans="1:15" x14ac:dyDescent="0.3">
      <c r="A1" t="s">
        <v>156</v>
      </c>
      <c r="B1" t="s">
        <v>155</v>
      </c>
      <c r="D1" t="s">
        <v>157</v>
      </c>
      <c r="E1" t="s">
        <v>155</v>
      </c>
      <c r="G1" t="s">
        <v>188</v>
      </c>
      <c r="H1" t="s">
        <v>189</v>
      </c>
      <c r="I1" t="s">
        <v>241</v>
      </c>
      <c r="J1" t="s">
        <v>201</v>
      </c>
      <c r="K1" t="s">
        <v>242</v>
      </c>
      <c r="M1" s="115" t="s">
        <v>13</v>
      </c>
      <c r="N1" s="7" t="s">
        <v>198</v>
      </c>
      <c r="O1" s="7" t="s">
        <v>237</v>
      </c>
    </row>
    <row r="2" spans="1:15" x14ac:dyDescent="0.3">
      <c r="A2" s="37" t="s">
        <v>148</v>
      </c>
      <c r="B2" t="s">
        <v>153</v>
      </c>
      <c r="D2" t="s">
        <v>71</v>
      </c>
      <c r="E2" t="s">
        <v>154</v>
      </c>
      <c r="G2" t="s">
        <v>190</v>
      </c>
      <c r="H2" t="s">
        <v>191</v>
      </c>
      <c r="K2" s="80" t="s">
        <v>383</v>
      </c>
      <c r="M2" s="116">
        <v>45901</v>
      </c>
      <c r="N2" s="4" t="s">
        <v>159</v>
      </c>
      <c r="O2" s="4">
        <f>MONTH(Table14[[#This Row],[Date]])</f>
        <v>9</v>
      </c>
    </row>
    <row r="3" spans="1:15" x14ac:dyDescent="0.3">
      <c r="A3" s="37" t="s">
        <v>149</v>
      </c>
      <c r="B3" t="s">
        <v>153</v>
      </c>
      <c r="D3" t="s">
        <v>72</v>
      </c>
      <c r="E3" t="s">
        <v>154</v>
      </c>
      <c r="G3" t="s">
        <v>398</v>
      </c>
      <c r="H3" t="s">
        <v>274</v>
      </c>
      <c r="J3" t="s">
        <v>270</v>
      </c>
      <c r="K3" s="80" t="s">
        <v>271</v>
      </c>
      <c r="M3" s="116">
        <v>45902</v>
      </c>
      <c r="N3" s="4" t="s">
        <v>159</v>
      </c>
      <c r="O3" s="4">
        <f>MONTH(Table14[[#This Row],[Date]])</f>
        <v>9</v>
      </c>
    </row>
    <row r="4" spans="1:15" x14ac:dyDescent="0.3">
      <c r="A4" s="37" t="s">
        <v>150</v>
      </c>
      <c r="B4" t="s">
        <v>153</v>
      </c>
      <c r="D4" t="s">
        <v>73</v>
      </c>
      <c r="E4" t="s">
        <v>158</v>
      </c>
      <c r="G4" t="s">
        <v>402</v>
      </c>
      <c r="H4" t="s">
        <v>403</v>
      </c>
      <c r="J4" t="s">
        <v>272</v>
      </c>
      <c r="K4" s="80" t="s">
        <v>273</v>
      </c>
      <c r="M4" s="116">
        <v>45903</v>
      </c>
      <c r="N4" s="4" t="s">
        <v>159</v>
      </c>
      <c r="O4" s="4">
        <f>MONTH(Table14[[#This Row],[Date]])</f>
        <v>9</v>
      </c>
    </row>
    <row r="5" spans="1:15" x14ac:dyDescent="0.3">
      <c r="A5" s="37" t="s">
        <v>151</v>
      </c>
      <c r="B5" t="s">
        <v>153</v>
      </c>
      <c r="D5" t="s">
        <v>74</v>
      </c>
      <c r="E5" t="s">
        <v>154</v>
      </c>
      <c r="G5" t="s">
        <v>528</v>
      </c>
      <c r="H5" t="s">
        <v>581</v>
      </c>
      <c r="J5" t="s">
        <v>529</v>
      </c>
      <c r="K5" s="80" t="s">
        <v>536</v>
      </c>
      <c r="M5" s="116">
        <v>45904</v>
      </c>
      <c r="N5" s="4" t="s">
        <v>159</v>
      </c>
      <c r="O5" s="4">
        <f>MONTH(Table14[[#This Row],[Date]])</f>
        <v>9</v>
      </c>
    </row>
    <row r="6" spans="1:15" x14ac:dyDescent="0.3">
      <c r="D6" t="s">
        <v>75</v>
      </c>
      <c r="E6" t="s">
        <v>158</v>
      </c>
      <c r="G6" t="s">
        <v>578</v>
      </c>
      <c r="H6" t="s">
        <v>580</v>
      </c>
      <c r="J6" t="s">
        <v>579</v>
      </c>
      <c r="K6" s="80" t="s">
        <v>582</v>
      </c>
      <c r="M6" s="116">
        <v>45905</v>
      </c>
      <c r="N6" s="4" t="s">
        <v>197</v>
      </c>
      <c r="O6" s="4">
        <f>MONTH(Table14[[#This Row],[Date]])</f>
        <v>9</v>
      </c>
    </row>
    <row r="7" spans="1:15" x14ac:dyDescent="0.3">
      <c r="D7" t="s">
        <v>152</v>
      </c>
      <c r="E7" t="s">
        <v>154</v>
      </c>
      <c r="G7" t="s">
        <v>663</v>
      </c>
      <c r="H7" t="s">
        <v>644</v>
      </c>
      <c r="J7" t="s">
        <v>645</v>
      </c>
      <c r="K7" s="80" t="s">
        <v>646</v>
      </c>
      <c r="M7" s="116">
        <v>45906</v>
      </c>
      <c r="N7" s="4" t="s">
        <v>197</v>
      </c>
      <c r="O7" s="4">
        <f>MONTH(Table14[[#This Row],[Date]])</f>
        <v>9</v>
      </c>
    </row>
    <row r="8" spans="1:15" x14ac:dyDescent="0.3">
      <c r="G8" t="s">
        <v>664</v>
      </c>
      <c r="H8" t="s">
        <v>644</v>
      </c>
      <c r="J8" t="s">
        <v>645</v>
      </c>
      <c r="K8" s="80" t="s">
        <v>646</v>
      </c>
      <c r="M8" s="116">
        <v>45907</v>
      </c>
      <c r="N8" s="4" t="s">
        <v>197</v>
      </c>
      <c r="O8" s="4">
        <f>MONTH(Table14[[#This Row],[Date]])</f>
        <v>9</v>
      </c>
    </row>
    <row r="9" spans="1:15" x14ac:dyDescent="0.3">
      <c r="G9" t="s">
        <v>728</v>
      </c>
      <c r="H9" t="s">
        <v>644</v>
      </c>
      <c r="K9" s="80" t="s">
        <v>646</v>
      </c>
      <c r="M9" s="116">
        <v>45908</v>
      </c>
      <c r="N9" s="4" t="s">
        <v>197</v>
      </c>
      <c r="O9" s="4">
        <f>MONTH(Table14[[#This Row],[Date]])</f>
        <v>9</v>
      </c>
    </row>
    <row r="10" spans="1:15" x14ac:dyDescent="0.3">
      <c r="M10" s="116">
        <v>45909</v>
      </c>
      <c r="N10" s="4" t="s">
        <v>197</v>
      </c>
      <c r="O10" s="4">
        <f>MONTH(Table14[[#This Row],[Date]])</f>
        <v>9</v>
      </c>
    </row>
    <row r="11" spans="1:15" x14ac:dyDescent="0.3">
      <c r="M11" s="116">
        <v>45910</v>
      </c>
      <c r="N11" s="4" t="s">
        <v>197</v>
      </c>
      <c r="O11" s="4">
        <f>MONTH(Table14[[#This Row],[Date]])</f>
        <v>9</v>
      </c>
    </row>
    <row r="12" spans="1:15" x14ac:dyDescent="0.3">
      <c r="M12" s="116">
        <v>45911</v>
      </c>
      <c r="N12" s="4" t="s">
        <v>197</v>
      </c>
      <c r="O12" s="4">
        <f>MONTH(Table14[[#This Row],[Date]])</f>
        <v>9</v>
      </c>
    </row>
    <row r="13" spans="1:15" x14ac:dyDescent="0.3">
      <c r="M13" s="116">
        <v>45912</v>
      </c>
      <c r="N13" s="4" t="s">
        <v>199</v>
      </c>
      <c r="O13" s="4">
        <f>MONTH(Table14[[#This Row],[Date]])</f>
        <v>9</v>
      </c>
    </row>
    <row r="14" spans="1:15" x14ac:dyDescent="0.3">
      <c r="M14" s="116">
        <v>45913</v>
      </c>
      <c r="N14" s="4" t="s">
        <v>199</v>
      </c>
      <c r="O14" s="4">
        <f>MONTH(Table14[[#This Row],[Date]])</f>
        <v>9</v>
      </c>
    </row>
    <row r="15" spans="1:15" x14ac:dyDescent="0.3">
      <c r="M15" s="116">
        <v>45914</v>
      </c>
      <c r="N15" s="4" t="s">
        <v>199</v>
      </c>
      <c r="O15" s="4">
        <f>MONTH(Table14[[#This Row],[Date]])</f>
        <v>9</v>
      </c>
    </row>
    <row r="16" spans="1:15" x14ac:dyDescent="0.3">
      <c r="M16" s="116">
        <v>45915</v>
      </c>
      <c r="N16" s="4" t="s">
        <v>199</v>
      </c>
      <c r="O16" s="4">
        <f>MONTH(Table14[[#This Row],[Date]])</f>
        <v>9</v>
      </c>
    </row>
    <row r="17" spans="13:15" x14ac:dyDescent="0.3">
      <c r="M17" s="116">
        <v>45916</v>
      </c>
      <c r="N17" s="4" t="s">
        <v>199</v>
      </c>
      <c r="O17" s="4">
        <f>MONTH(Table14[[#This Row],[Date]])</f>
        <v>9</v>
      </c>
    </row>
    <row r="18" spans="13:15" x14ac:dyDescent="0.3">
      <c r="M18" s="116">
        <v>45917</v>
      </c>
      <c r="N18" s="4" t="s">
        <v>199</v>
      </c>
      <c r="O18" s="4">
        <f>MONTH(Table14[[#This Row],[Date]])</f>
        <v>9</v>
      </c>
    </row>
    <row r="19" spans="13:15" x14ac:dyDescent="0.3">
      <c r="M19" s="116">
        <v>45918</v>
      </c>
      <c r="N19" s="4" t="s">
        <v>199</v>
      </c>
      <c r="O19" s="4">
        <f>MONTH(Table14[[#This Row],[Date]])</f>
        <v>9</v>
      </c>
    </row>
    <row r="20" spans="13:15" x14ac:dyDescent="0.3">
      <c r="M20" s="116">
        <v>45919</v>
      </c>
      <c r="N20" s="4" t="s">
        <v>200</v>
      </c>
      <c r="O20" s="4">
        <f>MONTH(Table14[[#This Row],[Date]])</f>
        <v>9</v>
      </c>
    </row>
    <row r="21" spans="13:15" x14ac:dyDescent="0.3">
      <c r="M21" s="116">
        <v>45920</v>
      </c>
      <c r="N21" s="4" t="s">
        <v>200</v>
      </c>
      <c r="O21" s="4">
        <f>MONTH(Table14[[#This Row],[Date]])</f>
        <v>9</v>
      </c>
    </row>
    <row r="22" spans="13:15" x14ac:dyDescent="0.3">
      <c r="M22" s="116">
        <v>45921</v>
      </c>
      <c r="N22" s="4" t="s">
        <v>200</v>
      </c>
      <c r="O22" s="4">
        <f>MONTH(Table14[[#This Row],[Date]])</f>
        <v>9</v>
      </c>
    </row>
    <row r="23" spans="13:15" x14ac:dyDescent="0.3">
      <c r="M23" s="116">
        <v>45922</v>
      </c>
      <c r="N23" s="4" t="s">
        <v>200</v>
      </c>
      <c r="O23" s="4">
        <f>MONTH(Table14[[#This Row],[Date]])</f>
        <v>9</v>
      </c>
    </row>
    <row r="24" spans="13:15" x14ac:dyDescent="0.3">
      <c r="M24" s="116">
        <v>45923</v>
      </c>
      <c r="N24" s="4" t="s">
        <v>200</v>
      </c>
      <c r="O24" s="4">
        <f>MONTH(Table14[[#This Row],[Date]])</f>
        <v>9</v>
      </c>
    </row>
    <row r="25" spans="13:15" x14ac:dyDescent="0.3">
      <c r="M25" s="116">
        <v>45924</v>
      </c>
      <c r="N25" s="4" t="s">
        <v>200</v>
      </c>
      <c r="O25" s="4">
        <f>MONTH(Table14[[#This Row],[Date]])</f>
        <v>9</v>
      </c>
    </row>
    <row r="26" spans="13:15" x14ac:dyDescent="0.3">
      <c r="M26" s="116">
        <v>45925</v>
      </c>
      <c r="N26" s="4" t="s">
        <v>200</v>
      </c>
      <c r="O26" s="4">
        <f>MONTH(Table14[[#This Row],[Date]])</f>
        <v>9</v>
      </c>
    </row>
    <row r="27" spans="13:15" x14ac:dyDescent="0.3">
      <c r="M27" s="116">
        <v>45926</v>
      </c>
      <c r="N27" s="4" t="s">
        <v>251</v>
      </c>
      <c r="O27" s="4">
        <f>MONTH(Table14[[#This Row],[Date]])</f>
        <v>9</v>
      </c>
    </row>
    <row r="28" spans="13:15" x14ac:dyDescent="0.3">
      <c r="M28" s="116">
        <v>45927</v>
      </c>
      <c r="N28" s="4" t="s">
        <v>251</v>
      </c>
      <c r="O28" s="4">
        <f>MONTH(Table14[[#This Row],[Date]])</f>
        <v>9</v>
      </c>
    </row>
    <row r="29" spans="13:15" x14ac:dyDescent="0.3">
      <c r="M29" s="116">
        <v>45928</v>
      </c>
      <c r="N29" s="4" t="s">
        <v>251</v>
      </c>
      <c r="O29" s="4">
        <f>MONTH(Table14[[#This Row],[Date]])</f>
        <v>9</v>
      </c>
    </row>
    <row r="30" spans="13:15" x14ac:dyDescent="0.3">
      <c r="M30" s="116">
        <v>45929</v>
      </c>
      <c r="N30" s="4" t="s">
        <v>251</v>
      </c>
      <c r="O30" s="4">
        <f>MONTH(Table14[[#This Row],[Date]])</f>
        <v>9</v>
      </c>
    </row>
    <row r="31" spans="13:15" x14ac:dyDescent="0.3">
      <c r="M31" s="116">
        <v>45930</v>
      </c>
      <c r="N31" s="4" t="s">
        <v>251</v>
      </c>
      <c r="O31" s="4">
        <f>MONTH(Table14[[#This Row],[Date]])</f>
        <v>9</v>
      </c>
    </row>
    <row r="32" spans="13:15" x14ac:dyDescent="0.3">
      <c r="N32" s="4" t="s">
        <v>650</v>
      </c>
      <c r="O32" s="4">
        <f>MONTH(Table14[[#This Row],[Date]])</f>
        <v>1</v>
      </c>
    </row>
  </sheetData>
  <phoneticPr fontId="3" type="noConversion"/>
  <hyperlinks>
    <hyperlink ref="K2" r:id="rId1" xr:uid="{4E7D2047-8DFB-4C9F-BFE9-0F79AA424620}"/>
    <hyperlink ref="K3" r:id="rId2" display="cwak@emart24kh.com" xr:uid="{30744690-514A-47A3-9029-E6B5CFD35A4D}"/>
    <hyperlink ref="K7" r:id="rId3" xr:uid="{050D1E41-C1B1-4B8C-BDBB-7D787A689F08}"/>
    <hyperlink ref="K8" r:id="rId4" xr:uid="{8E034318-B28F-4041-BE66-F754E34A33FE}"/>
    <hyperlink ref="K9" r:id="rId5" xr:uid="{A33901B4-D3A3-4C6A-A95C-2CF0E7038CD4}"/>
  </hyperlinks>
  <pageMargins left="0.7" right="0.7" top="0.75" bottom="0.75" header="0.3" footer="0.3"/>
  <pageSetup orientation="portrait" verticalDpi="203" r:id="rId6"/>
  <tableParts count="4"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D1D04F20B7EB46BA9DAF585D7FB28A" ma:contentTypeVersion="10" ma:contentTypeDescription="Create a new document." ma:contentTypeScope="" ma:versionID="3b6adde6a96983c232ba098448928423">
  <xsd:schema xmlns:xsd="http://www.w3.org/2001/XMLSchema" xmlns:xs="http://www.w3.org/2001/XMLSchema" xmlns:p="http://schemas.microsoft.com/office/2006/metadata/properties" xmlns:ns2="385655cc-3926-40a8-984d-72d3008b4f47" xmlns:ns3="ce1760af-ad8b-4959-a287-90c970479aa7" targetNamespace="http://schemas.microsoft.com/office/2006/metadata/properties" ma:root="true" ma:fieldsID="c9d719f081e402674b1301641bc8a72d" ns2:_="" ns3:_="">
    <xsd:import namespace="385655cc-3926-40a8-984d-72d3008b4f47"/>
    <xsd:import namespace="ce1760af-ad8b-4959-a287-90c970479aa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5655cc-3926-40a8-984d-72d3008b4f4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04f97ff-aa4d-4fba-b591-0925bcf96eaa}" ma:internalName="TaxCatchAll" ma:showField="CatchAllData" ma:web="385655cc-3926-40a8-984d-72d3008b4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760af-ad8b-4959-a287-90c970479a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b134b4-b8f9-4ff3-a385-f92b577ba7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85655cc-3926-40a8-984d-72d3008b4f47">
      <UserInfo>
        <DisplayName>Vandeth Nov</DisplayName>
        <AccountId>30</AccountId>
        <AccountType/>
      </UserInfo>
    </SharedWithUsers>
    <lcf76f155ced4ddcb4097134ff3c332f xmlns="ce1760af-ad8b-4959-a287-90c970479aa7">
      <Terms xmlns="http://schemas.microsoft.com/office/infopath/2007/PartnerControls"/>
    </lcf76f155ced4ddcb4097134ff3c332f>
    <TaxCatchAll xmlns="385655cc-3926-40a8-984d-72d3008b4f47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4CC8EA3B-C5C9-46E2-9E04-2E3028B62B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5655cc-3926-40a8-984d-72d3008b4f47"/>
    <ds:schemaRef ds:uri="ce1760af-ad8b-4959-a287-90c970479a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E84A8F8-5E49-4DF4-9802-746EEE4964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57729A-0D64-4147-881D-C99F78946536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terms/"/>
    <ds:schemaRef ds:uri="385655cc-3926-40a8-984d-72d3008b4f47"/>
    <ds:schemaRef ds:uri="http://schemas.microsoft.com/office/2006/metadata/properties"/>
    <ds:schemaRef ds:uri="ce1760af-ad8b-4959-a287-90c970479aa7"/>
    <ds:schemaRef ds:uri="http://schemas.openxmlformats.org/package/2006/metadata/core-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87A1359-98EB-4AD2-892B-CA278F44FA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CK_HF</vt:lpstr>
      <vt:lpstr>MASTER LIST</vt:lpstr>
      <vt:lpstr>Data Entry</vt:lpstr>
      <vt:lpstr>Healthy Food</vt:lpstr>
      <vt:lpstr>Sum QTY</vt:lpstr>
      <vt:lpstr>Summary</vt:lpstr>
      <vt:lpstr>DN</vt:lpstr>
      <vt:lpstr>Summary CK&amp;HF</vt:lpstr>
      <vt:lpstr>Setting</vt:lpstr>
      <vt:lpstr>'Healthy Food'!ColumnTitle1</vt:lpstr>
      <vt:lpstr>ColumnTitle1</vt:lpstr>
      <vt:lpstr>ColumnTitleRegion1..B11.1</vt:lpstr>
      <vt:lpstr>Company_Name</vt:lpstr>
      <vt:lpstr>Masterlist</vt:lpstr>
      <vt:lpstr>DN!Print_Area</vt:lpstr>
      <vt:lpstr>RowTitleRegion1..E5</vt:lpstr>
      <vt:lpstr>'Healthy Food'!Store_Name</vt:lpstr>
      <vt:lpstr>Store_Name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Oudom Phim</dc:creator>
  <cp:keywords/>
  <dc:description/>
  <cp:lastModifiedBy>Seak</cp:lastModifiedBy>
  <cp:revision/>
  <cp:lastPrinted>2025-09-03T09:37:22Z</cp:lastPrinted>
  <dcterms:created xsi:type="dcterms:W3CDTF">2022-08-18T07:30:43Z</dcterms:created>
  <dcterms:modified xsi:type="dcterms:W3CDTF">2025-09-03T14:10:54Z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0x0101009BD1D04F20B7EB46BA9DAF585D7FB28A</vt:lpwstr>
  </property>
  <property fmtid="{D5CDD505-2E9C-101B-9397-08002B2CF9AE}" pid="3" name="MediaServiceImageTags">
    <vt:lpwstr/>
  </property>
</Properties>
</file>